
<file path=[Content_Types].xml><?xml version="1.0" encoding="utf-8"?>
<Types xmlns="http://schemas.openxmlformats.org/package/2006/content-types">
  <Default Extension="wmf" ContentType="image/x-wmf"/>
  <Default Extension="png" ContentType="image/png"/>
  <Default Extension="xml" ContentType="application/xml"/>
  <Default Extension="jpeg" ContentType="image/jpeg"/>
  <Default Extension="rels" ContentType="application/vnd.openxmlformats-package.relationships+xml"/>
  <Default Extension="bin" ContentType="application/vnd.openxmlformats-officedocument.oleObject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1.xml" ContentType="application/vnd.openxmlformats-officedocument.spreadsheetml.worksheet+xml"/>
  <Override PartName="/docProps/app.xml" ContentType="application/vnd.openxmlformats-officedocument.extended-properties+xml"/>
  <Override PartName="/xl/theme/theme1.xml" ContentType="application/vnd.openxmlformats-officedocument.theme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harts/chart3.xml" ContentType="application/vnd.openxmlformats-officedocument.drawingml.chart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10.xml" ContentType="application/vnd.openxmlformats-officedocument.spreadsheetml.worksheet+xml"/>
  <Override PartName="/xl/worksheets/sheet14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目录" sheetId="1" state="visible" r:id="rId1"/>
    <sheet name="计划" sheetId="2" state="visible" r:id="rId2"/>
    <sheet name="配料数据" sheetId="3" state="visible" r:id="rId3"/>
    <sheet name="查询" sheetId="4" state="visible" r:id="rId4"/>
    <sheet name="混匀矿跟踪" sheetId="5" state="visible" r:id="rId5"/>
    <sheet name="成本日报" sheetId="6" state="visible" r:id="rId6"/>
    <sheet name="交班记录" sheetId="7" state="visible" r:id="rId7"/>
    <sheet name="筛板更换记录" sheetId="8" state="visible" r:id="rId8"/>
    <sheet name="仪表运行情况" sheetId="9" state="visible" r:id="rId9"/>
    <sheet name="直拨计算" sheetId="10" state="visible" r:id="rId10"/>
    <sheet name="_metadata" sheetId="11" state="visible" r:id="rId11"/>
    <sheet name="_dictionary" sheetId="12" state="visible" r:id="rId12"/>
    <sheet name="_tag_month_day" sheetId="13" state="visible" r:id="rId13"/>
    <sheet name="_tag_month_shift" sheetId="14" state="visible" r:id="rId14"/>
    <sheet name="_gyk_month_day" sheetId="15" state="visible" r:id="rId15"/>
    <sheet name="_jhy_month_day" sheetId="16" state="visible" r:id="rId16"/>
  </sheets>
  <definedNames>
    <definedName name="_xlnm._FilterDatabase" localSheetId="1">计划!$A$4:$HI$755</definedName>
  </definedNames>
  <calcPr calcId="145621"/>
</workbook>
</file>

<file path=xl/sharedStrings.xml><?xml version="1.0" encoding="utf-8"?>
<sst xmlns="http://schemas.openxmlformats.org/spreadsheetml/2006/main" count="823" uniqueCount="823">
  <si>
    <t>烧结精益生产管控系统</t>
  </si>
  <si>
    <t xml:space="preserve">目  录</t>
  </si>
  <si>
    <t>计划</t>
  </si>
  <si>
    <t>#NAME?</t>
  </si>
  <si>
    <t>N</t>
  </si>
  <si>
    <t>N264</t>
  </si>
  <si>
    <t>AB33</t>
  </si>
  <si>
    <t>工艺控制</t>
  </si>
  <si>
    <t>成本测算</t>
  </si>
  <si>
    <t xml:space="preserve">成分校核： 混匀矿</t>
  </si>
  <si>
    <t>X</t>
  </si>
  <si>
    <t>X264</t>
  </si>
  <si>
    <t>F31</t>
  </si>
  <si>
    <t>因子跟踪:混匀矿</t>
  </si>
  <si>
    <t>烧结矿成分预测</t>
  </si>
  <si>
    <t xml:space="preserve">成分校核： 熔剂粉</t>
  </si>
  <si>
    <r>
      <rPr>
        <rFont val="宋体"/>
        <sz val="12"/>
      </rPr>
      <t>A</t>
    </r>
    <r>
      <rPr>
        <rFont val="宋体"/>
        <sz val="12"/>
      </rPr>
      <t>L</t>
    </r>
  </si>
  <si>
    <t>AL264</t>
  </si>
  <si>
    <t>F33</t>
  </si>
  <si>
    <t>生产调整</t>
  </si>
  <si>
    <t>烧结矿质量录入</t>
  </si>
  <si>
    <t xml:space="preserve">成分校核： 生石灰</t>
  </si>
  <si>
    <t>AU</t>
  </si>
  <si>
    <t>AU264</t>
  </si>
  <si>
    <t>配比调整</t>
  </si>
  <si>
    <t>烧结矿粒度转鼓</t>
  </si>
  <si>
    <t xml:space="preserve">成分校核： 返  矿</t>
  </si>
  <si>
    <t>查询</t>
  </si>
  <si>
    <t>班组成本</t>
  </si>
  <si>
    <t>R命中</t>
  </si>
  <si>
    <t>FeO命中</t>
  </si>
  <si>
    <r>
      <rPr>
        <rFont val="宋体"/>
        <sz val="12"/>
      </rPr>
      <t>B</t>
    </r>
    <r>
      <rPr>
        <rFont val="宋体"/>
        <sz val="12"/>
      </rPr>
      <t>H</t>
    </r>
  </si>
  <si>
    <t>BH264</t>
  </si>
  <si>
    <t>上料量命中</t>
  </si>
  <si>
    <t>点火温度命中</t>
  </si>
  <si>
    <t>粒度命中</t>
  </si>
  <si>
    <t>BL</t>
  </si>
  <si>
    <t>BL264</t>
  </si>
  <si>
    <t>统计表</t>
  </si>
  <si>
    <t>混匀矿成分走势图</t>
  </si>
  <si>
    <t>水分粒度统计</t>
  </si>
  <si>
    <t>BW</t>
  </si>
  <si>
    <t>BW264</t>
  </si>
  <si>
    <t>成本日报</t>
  </si>
  <si>
    <t>其他</t>
  </si>
  <si>
    <t>筛板运行记录</t>
  </si>
  <si>
    <t>直拨计算</t>
  </si>
  <si>
    <r>
      <rPr>
        <rFont val="宋体"/>
        <sz val="12"/>
      </rPr>
      <t>C</t>
    </r>
    <r>
      <rPr>
        <rFont val="宋体"/>
        <sz val="12"/>
      </rPr>
      <t>H</t>
    </r>
  </si>
  <si>
    <t>CH264</t>
  </si>
  <si>
    <t>交班记录</t>
  </si>
  <si>
    <t>仪表运行记录</t>
  </si>
  <si>
    <t>工艺参数</t>
  </si>
  <si>
    <t>EU</t>
  </si>
  <si>
    <t>EU264</t>
  </si>
  <si>
    <t>配料数据</t>
  </si>
  <si>
    <t>fe</t>
  </si>
  <si>
    <t>fe264</t>
  </si>
  <si>
    <t>单位：</t>
  </si>
  <si>
    <t>韶钢烧结</t>
  </si>
  <si>
    <t>时间：</t>
  </si>
  <si>
    <t>Fq</t>
  </si>
  <si>
    <t>Fq264</t>
  </si>
  <si>
    <t>Fu</t>
  </si>
  <si>
    <t>Fu264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</si>
  <si>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</si>
  <si>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</si>
  <si>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</si>
  <si>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</si>
  <si>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</si>
  <si>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</si>
  <si>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</si>
  <si>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</si>
  <si>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</si>
  <si>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</si>
  <si>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</si>
  <si>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</si>
  <si>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rFont val="宋体"/>
        <sz val="15"/>
      </rPr>
      <t>烧结烟气SO</t>
    </r>
    <r>
      <rPr>
        <b/>
        <rFont val="宋体"/>
        <sz val="14"/>
        <vertAlign val="subscript"/>
      </rPr>
      <t>2</t>
    </r>
    <r>
      <rPr>
        <b/>
        <rFont val="宋体"/>
        <sz val="15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</si>
  <si>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</si>
  <si>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</si>
  <si>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</si>
  <si>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</si>
  <si>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</si>
  <si>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</si>
  <si>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</si>
  <si>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</si>
  <si>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</si>
  <si>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</si>
  <si>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</si>
  <si>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</si>
  <si>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</si>
  <si>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</si>
  <si>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</si>
  <si>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</si>
  <si>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</si>
  <si>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</si>
  <si>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</si>
  <si>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</si>
  <si>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</si>
  <si>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</si>
  <si>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</si>
  <si>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</si>
  <si>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</si>
  <si>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</si>
  <si>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</si>
  <si>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</si>
  <si>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</si>
  <si>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</si>
  <si>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</si>
  <si>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</si>
  <si>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</si>
  <si>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</si>
  <si>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</si>
  <si>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</si>
  <si>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</si>
  <si>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</si>
  <si>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</si>
  <si>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</si>
  <si>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</si>
  <si>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</si>
  <si>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</si>
  <si>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</si>
  <si>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</si>
  <si>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</si>
  <si>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</si>
  <si>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</si>
  <si>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</si>
  <si>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</si>
  <si>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</si>
  <si>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</si>
  <si>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</si>
  <si>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</si>
  <si>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</si>
  <si>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</si>
  <si>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</si>
  <si>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</si>
  <si>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</si>
  <si>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近6批平均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</si>
  <si>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</si>
  <si>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</si>
  <si>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</si>
  <si>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</si>
  <si>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</si>
  <si>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</si>
  <si>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</si>
  <si>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</si>
  <si>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 xml:space="preserve">调整主要
原因选择</t>
  </si>
  <si>
    <t>(生产、配比)调整原因具体描述</t>
  </si>
  <si>
    <t>操作人</t>
  </si>
  <si>
    <t>理论计算参考值</t>
  </si>
  <si>
    <t>采用值↓</t>
  </si>
  <si>
    <t xml:space="preserve"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</si>
  <si>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</si>
  <si>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</si>
  <si>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</si>
  <si>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</si>
  <si>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</si>
  <si>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</si>
  <si>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</si>
  <si>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</si>
  <si>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</si>
  <si>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</si>
  <si>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</si>
  <si>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</si>
  <si>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</si>
  <si>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color indexed="2"/>
        <rFont val="宋体"/>
        <sz val="11"/>
      </rPr>
      <t>理论入口SO2浓度(mg/m</t>
    </r>
    <r>
      <rPr>
        <b/>
        <color indexed="2"/>
        <rFont val="宋体"/>
        <sz val="11"/>
        <vertAlign val="superscript"/>
      </rPr>
      <t>3</t>
    </r>
    <r>
      <rPr>
        <b/>
        <color indexed="2"/>
        <rFont val="宋体"/>
        <sz val="11"/>
      </rPr>
      <t>)</t>
    </r>
  </si>
  <si>
    <t>出矿时间</t>
  </si>
  <si>
    <t>取样类型</t>
  </si>
  <si>
    <t>TFe</t>
  </si>
  <si>
    <t>FeO</t>
  </si>
  <si>
    <r>
      <rPr>
        <b/>
        <rFont val="宋体"/>
        <sz val="12"/>
      </rPr>
      <t>Al</t>
    </r>
    <r>
      <rPr>
        <b/>
        <rFont val="宋体"/>
        <sz val="12"/>
        <vertAlign val="subscript"/>
      </rPr>
      <t>2</t>
    </r>
    <r>
      <rPr>
        <b/>
        <rFont val="宋体"/>
        <sz val="12"/>
      </rPr>
      <t>O</t>
    </r>
    <r>
      <rPr>
        <b/>
        <rFont val="宋体"/>
        <sz val="12"/>
        <vertAlign val="subscript"/>
      </rPr>
      <t>3</t>
    </r>
  </si>
  <si>
    <t>MgO</t>
  </si>
  <si>
    <r>
      <rPr>
        <b/>
        <rFont val="宋体"/>
        <sz val="12"/>
      </rPr>
      <t>SiO</t>
    </r>
    <r>
      <rPr>
        <b/>
        <rFont val="宋体"/>
        <sz val="12"/>
        <vertAlign val="subscript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</si>
  <si>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</si>
  <si>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</si>
  <si>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</si>
  <si>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</si>
  <si>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</si>
  <si>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</si>
  <si>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</si>
  <si>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</si>
  <si>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</si>
  <si>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</si>
  <si>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</si>
  <si>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</si>
  <si>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</si>
  <si>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</si>
  <si>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</si>
  <si>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</si>
  <si>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</si>
  <si>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</si>
  <si>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</si>
  <si>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</si>
  <si>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</si>
  <si>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</si>
  <si>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</si>
  <si>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</si>
  <si>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</si>
  <si>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</si>
  <si>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</si>
  <si>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</si>
  <si>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</si>
  <si>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rFont val="宋体"/>
        <sz val="12"/>
      </rPr>
      <t>烟道风量(m</t>
    </r>
    <r>
      <rPr>
        <rFont val="宋体"/>
        <sz val="12"/>
        <vertAlign val="superscript"/>
      </rPr>
      <t>3</t>
    </r>
    <r>
      <rPr>
        <rFont val="宋体"/>
        <sz val="12"/>
      </rPr>
      <t>/h)</t>
    </r>
  </si>
  <si>
    <r>
      <rPr>
        <rFont val="宋体"/>
        <sz val="10"/>
      </rPr>
      <t>SO</t>
    </r>
    <r>
      <rPr>
        <rFont val="宋体"/>
        <sz val="10"/>
        <vertAlign val="subscript"/>
      </rPr>
      <t>2</t>
    </r>
    <r>
      <rPr>
        <rFont val="宋体"/>
        <sz val="10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</si>
  <si>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</si>
  <si>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</si>
  <si>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</si>
  <si>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</si>
  <si>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</si>
  <si>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</si>
  <si>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</si>
  <si>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</si>
  <si>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</si>
  <si>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</si>
  <si>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</si>
  <si>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</si>
  <si>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</si>
  <si>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</si>
  <si>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</si>
  <si>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</si>
  <si>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color indexed="2"/>
        <rFont val="宋体"/>
        <sz val="12"/>
      </rPr>
      <t>SiO</t>
    </r>
    <r>
      <rPr>
        <color indexed="2"/>
        <rFont val="宋体"/>
        <sz val="12"/>
        <vertAlign val="subscript"/>
      </rPr>
      <t>2</t>
    </r>
  </si>
  <si>
    <t>高硫</t>
  </si>
  <si>
    <t>低硫</t>
  </si>
  <si>
    <t>配比</t>
  </si>
  <si>
    <t xml:space="preserve"> TFe</t>
  </si>
  <si>
    <t>Al2O3</t>
  </si>
  <si>
    <r>
      <rPr>
        <color indexed="60"/>
        <rFont val="Times New Roman"/>
        <sz val="10"/>
      </rPr>
      <t>Al</t>
    </r>
    <r>
      <rPr>
        <color indexed="60"/>
        <rFont val="宋体"/>
        <sz val="10"/>
        <vertAlign val="subscript"/>
      </rPr>
      <t>2</t>
    </r>
    <r>
      <rPr>
        <color indexed="60"/>
        <rFont val="宋体"/>
        <sz val="10"/>
      </rPr>
      <t>O</t>
    </r>
    <r>
      <rPr>
        <color indexed="60"/>
        <rFont val="宋体"/>
        <sz val="10"/>
        <vertAlign val="subscript"/>
      </rPr>
      <t>3</t>
    </r>
  </si>
  <si>
    <r>
      <rPr>
        <color indexed="60"/>
        <rFont val="Times New Roman"/>
        <sz val="10"/>
      </rPr>
      <t>SiO</t>
    </r>
    <r>
      <rPr>
        <rFont val="宋体"/>
        <sz val="10"/>
        <vertAlign val="subscript"/>
      </rPr>
      <t>2</t>
    </r>
  </si>
  <si>
    <r>
      <rPr>
        <color indexed="60"/>
        <rFont val="Times New Roman"/>
        <sz val="10"/>
      </rPr>
      <t>Al</t>
    </r>
    <r>
      <rPr>
        <rFont val="宋体"/>
        <sz val="10"/>
        <vertAlign val="subscript"/>
      </rPr>
      <t>2</t>
    </r>
    <r>
      <rPr>
        <rFont val="宋体"/>
        <sz val="10"/>
      </rPr>
      <t>O</t>
    </r>
    <r>
      <rPr>
        <rFont val="宋体"/>
        <sz val="10"/>
        <vertAlign val="subscript"/>
      </rPr>
      <t>3</t>
    </r>
  </si>
  <si>
    <t>高硫端</t>
  </si>
  <si>
    <t>低硫端</t>
  </si>
  <si>
    <t>人工操作</t>
  </si>
  <si>
    <t>检化验</t>
  </si>
  <si>
    <t>公式</t>
  </si>
  <si>
    <t>5烧为7#、8#仓</t>
  </si>
  <si>
    <t>6烧为6#、7#仓</t>
  </si>
  <si>
    <t>1号没点，2号线可读</t>
  </si>
  <si>
    <t>动态系统</t>
  </si>
  <si>
    <t>错误，点名已改</t>
  </si>
  <si>
    <t>ST5_L1R_OB_SetH2O_10s_cur</t>
  </si>
  <si>
    <t>成分存在错误</t>
  </si>
  <si>
    <t>读取MES系统数据</t>
  </si>
  <si>
    <t>读取堆号</t>
  </si>
  <si>
    <t>工艺卡</t>
  </si>
  <si>
    <t>公式计算</t>
  </si>
  <si>
    <t>if(ST5_L1R_SIN_13DustInstanAmt_10s_cur＞0，ST5_L1R_SIN_13DustManualSetAmt_10s_cur，ST5_L1R_SIN_14DustManualSetAmt_10s_cur)</t>
  </si>
  <si>
    <t>ST6_L1R_OB_SetH2O_10s_cur</t>
  </si>
  <si>
    <t>ST6_L1R_OB_13DustAutoSetAmt_1m_sum</t>
  </si>
  <si>
    <t>自动生成</t>
  </si>
  <si>
    <t>ST5_L1R_OB_LI107CoReFineBunkLvl_1h_cur</t>
  </si>
  <si>
    <t>ST5_L1R_OB_LI108CoReFineBunkLvl_1h_cur</t>
  </si>
  <si>
    <t>ST5_L1R_SIN_TI350_1h_cur</t>
  </si>
  <si>
    <t>ST5_L1R_SIN_PI357_1h_cur</t>
  </si>
  <si>
    <t>工艺卡ST5_L1R_SIN_MI202_1m_avg</t>
  </si>
  <si>
    <t>ST5_L1R_SIN_1stMixH2OFlSet_1h_cur</t>
  </si>
  <si>
    <t>ST5_L1R_SIN_2ndMixH2OFlSet_1h_cur</t>
  </si>
  <si>
    <t>检化验接口</t>
  </si>
  <si>
    <t>固定</t>
  </si>
  <si>
    <t>ST5_MESR_SIN_OreBldCaOSix_1h_cur</t>
  </si>
  <si>
    <t>ST5_MESR_SIN_OreBldSiO2Six_1h_cur</t>
  </si>
  <si>
    <t>手输</t>
  </si>
  <si>
    <t>MES配料计划</t>
  </si>
  <si>
    <t>工艺卡ST5_L1R_OB_SetDelAmt_1m_avg</t>
  </si>
  <si>
    <t>ST5_L1R_OB_SetDelAmt_1h_cur</t>
  </si>
  <si>
    <t>固定值</t>
  </si>
  <si>
    <t>ST5_L1R_OB_FuelUseP_1h_cur</t>
  </si>
  <si>
    <t>公式手输</t>
  </si>
  <si>
    <t>ST5_L1R_OB_DustManualSetAmt_1m_sum</t>
  </si>
  <si>
    <t>ST5_MESR_SIN_OreBldP_1h_cur</t>
  </si>
  <si>
    <t>ST5_MESR_SIN_DolomiteP_1h_cur</t>
  </si>
  <si>
    <t>ST5_MESR_SIN_LimestoneP_1h_cur</t>
  </si>
  <si>
    <t>ST5_MESR_SIN_QuLimeP_1h_cur</t>
  </si>
  <si>
    <t>ST5_MESR_SIN_CokeP_1h_cur</t>
  </si>
  <si>
    <t>ST5_MESR_SIN_CoalP_1h_cur</t>
  </si>
  <si>
    <t>ST5_MESR_SIN_CoReFineP_1h_cur</t>
  </si>
  <si>
    <t>ST5_MESR_SIN_DustP_1h_cur</t>
  </si>
  <si>
    <t>ST5_MESR_SIN_SinterR_1h_cur</t>
  </si>
  <si>
    <t>ST5_MESR_SIN_SinterMgAlRatio_1h_cur</t>
  </si>
  <si>
    <t>ST5_MESR_SIN_SinterChTFe_1h_cur</t>
  </si>
  <si>
    <t>ST5_MESR_SIN_SinterChR_1h_cur</t>
  </si>
  <si>
    <t>ST5_ENVR_DeSN_HSInSO2_1h_cur</t>
  </si>
  <si>
    <t>ST5_ENVR_DeSN_LSInSO2_1h_cur</t>
  </si>
  <si>
    <t>MES</t>
  </si>
  <si>
    <t>ST5_MESR_SIN_SinterTFe_1h_cur</t>
  </si>
  <si>
    <t>ST5_MESR_SIN_SinterFeO_1h_cur</t>
  </si>
  <si>
    <t>ST5_MESR_SIN_SinterAl2O3_1h_cur</t>
  </si>
  <si>
    <t>ST5_MESR_SIN_SinterMgO_1h_cur</t>
  </si>
  <si>
    <t>ST5_MESR_SIN_SinterSiO2_1h_cur</t>
  </si>
  <si>
    <t>ST5_MESR_SIN_SinterCaO_1h_cur</t>
  </si>
  <si>
    <t>ST5_MESR_SIN_SinterMn_1h_cur</t>
  </si>
  <si>
    <t>ST5_MESR_SIN_SinterCu_1h_cur</t>
  </si>
  <si>
    <t>ST5_MESR_SIN_SinterS_1h_cur</t>
  </si>
  <si>
    <t>ST5_MESR_SIN_SinterL5mm_1h_cur</t>
  </si>
  <si>
    <t>ST5_MESR_SIN_Sinter5to10mm_1h_cur</t>
  </si>
  <si>
    <t>ST5_MESR_SIN_Sinter10to16mm_1h_cur</t>
  </si>
  <si>
    <t>ST5_MESR_SIN_Sinter16to25mm_1h_cur</t>
  </si>
  <si>
    <t>ST5_MESR_SIN_Sinter25to40mm_1h_cur</t>
  </si>
  <si>
    <t>ST5_MESR_SIN_SinterH40mm_1h_cur</t>
  </si>
  <si>
    <t>ST5_MESR_SIN_SinterTumIx_1h_cur</t>
  </si>
  <si>
    <t>ST5_MESR_SIN_SinterMeanSize_1h_cur</t>
  </si>
  <si>
    <t>ST5_MESR_SIN_SinterRDIH3p15_1h_cur</t>
  </si>
  <si>
    <t>ST5_MESR_SIN_OreBldTFeSix_1h_cur</t>
  </si>
  <si>
    <t>ST5_MESR_SIN_OreBldSSix_1h_cur</t>
  </si>
  <si>
    <t>ST5_MESR_SIN_OreBldAl2O3Six_1h_cur</t>
  </si>
  <si>
    <t>ST5_MESR_SIN_OreBldMgOSix_1h_cur</t>
  </si>
  <si>
    <t>ST5_MESR_SIN_DoloCaOSix_1h_cur</t>
  </si>
  <si>
    <t>ST5_MESR_SIN_DoloMgOSix_1h_cur</t>
  </si>
  <si>
    <t>ST5_MESR_SIN_DoloSiO2Six_1h_cur</t>
  </si>
  <si>
    <t>ST5_MESR_SIN_DoloAl2O3Six_1h_cur</t>
  </si>
  <si>
    <t>ST5_MESR_SIN_DoloSSix_1h_cur</t>
  </si>
  <si>
    <t>ST5_MESR_SIN_LimeCaOSix_1h_cur</t>
  </si>
  <si>
    <t>ST5_MESR_SIN_LimeMgOSix_1h_cur</t>
  </si>
  <si>
    <t>ST5_MESR_SIN_LimeSiO2Six_1h_cur</t>
  </si>
  <si>
    <t>ST5_MESR_SIN_LimeAl2O3Six_1h_cur</t>
  </si>
  <si>
    <t>ST5_MESR_SIN_LimeSSix_1h_cur</t>
  </si>
  <si>
    <t>ST5_MESR_SIN_QuickCaOSix_1h_cur</t>
  </si>
  <si>
    <t>ST5_MESR_SIN_QuickMgOSix_1h_cur</t>
  </si>
  <si>
    <t>ST5_MESR_SIN_QuickSiO2Six_1h_cur</t>
  </si>
  <si>
    <t>ST5_MESR_SIN_QuickAl2O3Six_1h_cur</t>
  </si>
  <si>
    <t>ST5_MESR_SIN_QuickSSix_1h_cur</t>
  </si>
  <si>
    <t>ST5_MESR_SIN_SinterTFeThree_1h_cur</t>
  </si>
  <si>
    <t>ST5_MESR_SIN_SinterFeOThree_1h_cur</t>
  </si>
  <si>
    <t>ST5_MESR_SIN_SinterCaOThree_1h_cur</t>
  </si>
  <si>
    <t>ST5_MESR_SIN_SinterMgOThree_1h_cur</t>
  </si>
  <si>
    <t>ST5_MESR_SIN_SinterSiO2Three_1h_cur</t>
  </si>
  <si>
    <t>ST5_MESR_SIN_SinterAl2O3Three_1h_cur</t>
  </si>
  <si>
    <t>ST5_MESR_SIN_SinterSThree_1h_cur</t>
  </si>
  <si>
    <t>ST5_MESR_SIN_SinterRThree_1h_cur</t>
  </si>
  <si>
    <t>ST5_MESR_SIN_CokeSiO2Three_1h_cur</t>
  </si>
  <si>
    <t>ST5_MESR_SIN_CokeAl2O3Three_1h_cur</t>
  </si>
  <si>
    <t>ST5_MESR_SIN_CokeSThree_1h_cur</t>
  </si>
  <si>
    <t>ST5_MESR_SIN_CoalSiO2Three_1h_cur</t>
  </si>
  <si>
    <t>ST5_MESR_SIN_CoalAl2O3Three_1h_cur</t>
  </si>
  <si>
    <t>ST5_MESR_SIN_CoalSThree_1h_cur</t>
  </si>
  <si>
    <t>ST6_L1R_OB_6CoReFineBunkLvl_1h_cur</t>
  </si>
  <si>
    <t>ST6_L1R_OB_7CoReFineBunkLvl_1h_cur</t>
  </si>
  <si>
    <t>ST6_L1R_SIN_TIC351PVIN_1h_cur</t>
  </si>
  <si>
    <t>ST6_L1R_SIN_PI367_1h_cur</t>
  </si>
  <si>
    <t>工艺卡ST6_L1R_SIN_MI202_1m_avg</t>
  </si>
  <si>
    <t>ST6_L1R_SIN_1stMixH2OFlSet_1h_cur</t>
  </si>
  <si>
    <t>ST6_L1R_SIN_2ndMixH2OFlSet_1h_cur</t>
  </si>
  <si>
    <t>ST6_MESR_SIN_OreBldCaOSix_2h_cur</t>
  </si>
  <si>
    <t>ST6_MESR_SIN_OreBldSiO2Six_2h_cur</t>
  </si>
  <si>
    <t>工艺卡ST6_L1R_SIN_DelAmtUse_1m_avg</t>
  </si>
  <si>
    <t>ST6_L1R_OB_ActDelAmt_1h_cur</t>
  </si>
  <si>
    <t>ST6_L1R_OB_FuelUseP_1h_cur</t>
  </si>
  <si>
    <t>ST6_MESR_SIN_OreBldP_1h_cur</t>
  </si>
  <si>
    <t>ST6_MESR_SIN_DolomiteP_1h_cur</t>
  </si>
  <si>
    <t>ST6_MESR_SIN_LimestoneP_1h_cur</t>
  </si>
  <si>
    <t>ST6_MESR_SIN_QuLimeP_1h_cur</t>
  </si>
  <si>
    <t>ST6_MESR_SIN_CokeP_1h_cur</t>
  </si>
  <si>
    <t>ST6_MESR_SIN_CoalP_1h_cur</t>
  </si>
  <si>
    <t>ST6_MESR_SIN_CoReFineP_1h_cur</t>
  </si>
  <si>
    <t>ST6_MESR_SIN_DustP_1h_cur</t>
  </si>
  <si>
    <t>ST6_MESR_SIN_SinterR_1h_cur</t>
  </si>
  <si>
    <t>ST6_MESR_SIN_SinterMgAlRatio_1h_cur</t>
  </si>
  <si>
    <t>ST6_MESR_SIN_SinterChTFe_1h_cur</t>
  </si>
  <si>
    <t>ST6_MESR_SIN_SinterChR_1h_cur</t>
  </si>
  <si>
    <t>ST6_ENVR_DeSN_HSInSO2_1h_cur</t>
  </si>
  <si>
    <t>ST6_ENVR_DeSN_LSInSO2_1h_cur</t>
  </si>
  <si>
    <t>ST6_MESR_SIN_SinterTFe_1h_cur</t>
  </si>
  <si>
    <t>ST6_MESR_SIN_SinterFeO_1h_cur</t>
  </si>
  <si>
    <t>ST6_MESR_SIN_SinterAl2O3_2h_cur</t>
  </si>
  <si>
    <t>ST6_MESR_SIN_SinterMgO_1h_cur</t>
  </si>
  <si>
    <t>ST6_MESR_SIN_SinterSiO2_1h_cur</t>
  </si>
  <si>
    <t>ST6_MESR_SIN_SinterCaO_1h_cur</t>
  </si>
  <si>
    <t>ST6_MESR_SIN_SinterMn_1h_cur</t>
  </si>
  <si>
    <t>ST6_MESR_SIN_SinterCu_1h_cur</t>
  </si>
  <si>
    <t>ST6_MESR_SIN_SinterS_1h_cur</t>
  </si>
  <si>
    <t>ST6_MESR_SIN_SinterL5mm_1h_cur</t>
  </si>
  <si>
    <t>ST6_MESR_SIN_Sinter5to10mm_1h_cur</t>
  </si>
  <si>
    <t>ST6_MESR_SIN_Sinter10to16mm_1h_cur</t>
  </si>
  <si>
    <t>ST6_MESR_SIN_Sinter16to25mm_1h_cur</t>
  </si>
  <si>
    <t>ST6_MESR_SIN_Sinter25to40mm_1h_cur</t>
  </si>
  <si>
    <t>ST6_MESR_SIN_SinterH40mm_1h_cur</t>
  </si>
  <si>
    <t>ST6_MESR_SIN_SinterTumIx_1h_cur</t>
  </si>
  <si>
    <t>ST6_MESR_SIN_SinterMeanSize_1h_cur</t>
  </si>
  <si>
    <t>ST6_MESR_SIN_SinterRDIH3p15_1h_cur</t>
  </si>
  <si>
    <t>ST6_MESR_SIN_OreBldTFeSix_1h_cur</t>
  </si>
  <si>
    <t>ST6_MESR_SIN_OreBldSiO2Six_1h_cur</t>
  </si>
  <si>
    <t>ST6_MESR_SIN_OreBldSSix_1h_cur</t>
  </si>
  <si>
    <t>ST6_MESR_SIN_OreBldAl2O3Six_1h_cur</t>
  </si>
  <si>
    <t>ST6_MESR_SIN_OreBldCaOSix_1h_cur</t>
  </si>
  <si>
    <t>ST6_MESR_SIN_OreBldMgOSix_1h_cur</t>
  </si>
  <si>
    <t>ST6_MESR_SIN_DoloCaOSix_1h_cur</t>
  </si>
  <si>
    <t>ST6_MESR_SIN_DoloMgOSix_1h_cur</t>
  </si>
  <si>
    <t>ST6_MESR_SIN_DoloSiO2Six_1h_cur</t>
  </si>
  <si>
    <t>ST6_MESR_SIN_DoloAl2O3Six_1h_cur</t>
  </si>
  <si>
    <t>ST6_MESR_SIN_DoloSSix_1h_cur</t>
  </si>
  <si>
    <t>ST6_MESR_SIN_LimeCaOSix_1h_cur</t>
  </si>
  <si>
    <t>ST6_MESR_SIN_LimeMgOSix_1h_cur</t>
  </si>
  <si>
    <t>ST6_MESR_SIN_LimeSiO2Six_1h_cur</t>
  </si>
  <si>
    <t>ST6_MESR_SIN_LimeAl2O3Six_1h_cur</t>
  </si>
  <si>
    <t>ST6_MESR_SIN_LimeSSix_1h_cur</t>
  </si>
  <si>
    <t>ST6_MESR_SIN_QuickCaOSix_1h_cur</t>
  </si>
  <si>
    <t>ST6_MESR_SIN_QuickMgOSix_1h_cur</t>
  </si>
  <si>
    <t>ST6_MESR_SIN_QuickSiO2Six_1h_cur</t>
  </si>
  <si>
    <t>ST6_MESR_SIN_QuickAl2O3Six_1h_cur</t>
  </si>
  <si>
    <t>ST6_MESR_SIN_QuickSSix_1h_cur</t>
  </si>
  <si>
    <t>ST6_MESR_SIN_SinterTFeThree_1h_cur</t>
  </si>
  <si>
    <t>ST6_MESR_SIN_SinterFeOThree_1h_cur</t>
  </si>
  <si>
    <t>ST6_MESR_SIN_SinterCaOThree_1h_cur</t>
  </si>
  <si>
    <t>ST6_MESR_SIN_SinterMgOThree_1h_cur</t>
  </si>
  <si>
    <t>ST6_MESR_SIN_SinterSiO2Three_1h_cur</t>
  </si>
  <si>
    <t>ST6_MESR_SIN_SinterAl2O3Three_1h_cur</t>
  </si>
  <si>
    <t>ST6_MESR_SIN_SinterSThree_1h_cur</t>
  </si>
  <si>
    <t>ST6_MESR_SIN_SinterRThree_1h_cur</t>
  </si>
  <si>
    <t>ST6_MESR_SIN_CokeSiO2Three_1h_cur</t>
  </si>
  <si>
    <t>ST6_MESR_SIN_CokeAl2O3Three_1h_cur</t>
  </si>
  <si>
    <t>ST6_MESR_SIN_CokeSThree_1h_cur</t>
  </si>
  <si>
    <t>ST6_MESR_SIN_CoalSiO2Three_1h_cur</t>
  </si>
  <si>
    <t>ST6_MESR_SIN_CoalAl2O3Three_1h_cur</t>
  </si>
  <si>
    <t>ST6_MESR_SIN_CoalSThree_1h_cur</t>
  </si>
  <si>
    <t>动态和检化验</t>
  </si>
  <si>
    <t>手动输入</t>
  </si>
  <si>
    <t>人为设定</t>
  </si>
  <si>
    <t>L1，通过公式计算，公式需确认</t>
  </si>
  <si>
    <t>可以从动态读</t>
  </si>
  <si>
    <t>昆仑科技，均值</t>
  </si>
  <si>
    <t>不在固定时间取样均视为临时取样</t>
  </si>
  <si>
    <t>取样时间固定</t>
  </si>
  <si>
    <r>
      <rPr>
        <color indexed="60"/>
        <rFont val="宋体"/>
        <sz val="10"/>
      </rPr>
      <t>前</t>
    </r>
    <r>
      <rPr>
        <color indexed="60"/>
        <rFont val="Times New Roman"/>
        <sz val="10"/>
      </rPr>
      <t>6</t>
    </r>
    <r>
      <rPr>
        <color indexed="60"/>
        <rFont val="宋体"/>
        <sz val="10"/>
      </rPr>
      <t>批平均值</t>
    </r>
  </si>
  <si>
    <r>
      <rPr>
        <color indexed="60"/>
        <rFont val="宋体"/>
        <sz val="10"/>
      </rPr>
      <t>前</t>
    </r>
    <r>
      <rPr>
        <color indexed="60"/>
        <rFont val="Times New Roman"/>
        <sz val="10"/>
      </rPr>
      <t>3</t>
    </r>
    <r>
      <rPr>
        <color indexed="60"/>
        <rFont val="宋体"/>
        <sz val="10"/>
      </rPr>
      <t>批平均值</t>
    </r>
  </si>
  <si>
    <t>昆仑科技</t>
  </si>
  <si>
    <t>标准</t>
  </si>
  <si>
    <t>夜班</t>
  </si>
  <si>
    <t>#REF!</t>
  </si>
  <si>
    <t>#VALUE!</t>
  </si>
  <si>
    <r>
      <rPr>
        <rFont val="宋体"/>
        <sz val="12"/>
      </rPr>
      <t>8</t>
    </r>
    <r>
      <rPr>
        <rFont val="宋体"/>
        <sz val="12"/>
      </rPr>
      <t>A3</t>
    </r>
  </si>
  <si>
    <t>8A3</t>
  </si>
  <si>
    <t>正常</t>
  </si>
  <si>
    <t>2:30大灰仓存量下降</t>
  </si>
  <si>
    <t>陈剑飞</t>
  </si>
  <si>
    <r>
      <rPr>
        <rFont val="宋体"/>
        <sz val="11"/>
      </rPr>
      <t>7</t>
    </r>
    <r>
      <rPr>
        <rFont val="宋体"/>
        <sz val="11"/>
      </rPr>
      <t>:15碱度偏低</t>
    </r>
  </si>
  <si>
    <t>陈志远</t>
  </si>
  <si>
    <t>白班</t>
  </si>
  <si>
    <t>9:30机尾观察燃料不足</t>
  </si>
  <si>
    <t>林亚党</t>
  </si>
  <si>
    <t>中班</t>
  </si>
  <si>
    <r>
      <rPr>
        <rFont val="宋体"/>
        <sz val="11"/>
      </rPr>
      <t>21:00</t>
    </r>
    <r>
      <rPr>
        <rFont val="宋体"/>
        <sz val="11"/>
      </rPr>
      <t>碱度偏低，溶剂结构白云石</t>
    </r>
    <r>
      <rPr>
        <rFont val="宋体"/>
        <sz val="11"/>
      </rPr>
      <t>:</t>
    </r>
    <r>
      <rPr>
        <rFont val="宋体"/>
        <sz val="11"/>
      </rPr>
      <t>石灰石</t>
    </r>
    <r>
      <rPr>
        <rFont val="宋体"/>
        <sz val="11"/>
      </rPr>
      <t>=</t>
    </r>
    <r>
      <rPr>
        <rFont val="宋体"/>
        <sz val="11"/>
      </rPr>
      <t>7:3</t>
    </r>
  </si>
  <si>
    <t>周波</t>
  </si>
  <si>
    <r>
      <rPr>
        <rFont val="宋体"/>
        <sz val="11"/>
      </rPr>
      <t>3:</t>
    </r>
    <r>
      <rPr>
        <rFont val="宋体"/>
        <sz val="11"/>
      </rPr>
      <t>1</t>
    </r>
    <r>
      <rPr>
        <rFont val="宋体"/>
        <sz val="11"/>
      </rPr>
      <t>0大灰仓存量下降</t>
    </r>
  </si>
  <si>
    <t>梁志</t>
  </si>
  <si>
    <t>返矿降</t>
  </si>
  <si>
    <t>刘文华</t>
  </si>
  <si>
    <t>生产</t>
  </si>
  <si>
    <t>9:25熔剂结构调至为3:1</t>
  </si>
  <si>
    <t>生产需要</t>
  </si>
  <si>
    <t>返矿涨</t>
  </si>
  <si>
    <r>
      <rPr>
        <rFont val="宋体"/>
        <sz val="12"/>
      </rPr>
      <t>8</t>
    </r>
    <r>
      <rPr>
        <rFont val="宋体"/>
        <sz val="12"/>
      </rPr>
      <t>B4</t>
    </r>
  </si>
  <si>
    <t>换堆</t>
  </si>
  <si>
    <r>
      <rPr>
        <rFont val="宋体"/>
        <sz val="11"/>
      </rPr>
      <t>6</t>
    </r>
    <r>
      <rPr>
        <rFont val="宋体"/>
        <sz val="11"/>
      </rPr>
      <t>:00使用8B4料堆(执行新配比)</t>
    </r>
  </si>
  <si>
    <t>8B4</t>
  </si>
  <si>
    <t>熔剂</t>
  </si>
  <si>
    <r>
      <rPr>
        <rFont val="宋体"/>
        <sz val="11"/>
      </rPr>
      <t>8</t>
    </r>
    <r>
      <rPr>
        <rFont val="宋体"/>
        <sz val="11"/>
      </rPr>
      <t>:20</t>
    </r>
    <r>
      <rPr>
        <rFont val="宋体"/>
        <sz val="11"/>
      </rPr>
      <t>镁铝比按1.10-1.15%控制</t>
    </r>
  </si>
  <si>
    <t>曾阳</t>
  </si>
  <si>
    <r>
      <rPr>
        <rFont val="宋体"/>
        <sz val="11"/>
      </rPr>
      <t>9</t>
    </r>
    <r>
      <rPr>
        <rFont val="宋体"/>
        <sz val="11"/>
      </rPr>
      <t>:40</t>
    </r>
    <r>
      <rPr>
        <rFont val="宋体"/>
        <sz val="11"/>
      </rPr>
      <t>机尾断面FeO偏高</t>
    </r>
  </si>
  <si>
    <t>碱度偏低</t>
  </si>
  <si>
    <t>烧矿</t>
  </si>
  <si>
    <r>
      <rPr>
        <rFont val="宋体"/>
        <sz val="11"/>
      </rPr>
      <t>4</t>
    </r>
    <r>
      <rPr>
        <rFont val="宋体"/>
        <sz val="11"/>
      </rPr>
      <t>:40</t>
    </r>
    <r>
      <rPr>
        <rFont val="宋体"/>
        <sz val="11"/>
      </rPr>
      <t>碱度偏低</t>
    </r>
  </si>
  <si>
    <r>
      <rPr>
        <rFont val="宋体"/>
        <sz val="11"/>
      </rPr>
      <t>8</t>
    </r>
    <r>
      <rPr>
        <rFont val="宋体"/>
        <sz val="11"/>
      </rPr>
      <t>:55燃料结构调整为焦煤=2:8</t>
    </r>
  </si>
  <si>
    <r>
      <rPr>
        <rFont val="宋体"/>
        <sz val="11"/>
      </rPr>
      <t>9:</t>
    </r>
    <r>
      <rPr>
        <rFont val="宋体"/>
        <sz val="11"/>
      </rPr>
      <t>35</t>
    </r>
    <r>
      <rPr>
        <rFont val="宋体"/>
        <sz val="11"/>
      </rPr>
      <t>碱度偏低</t>
    </r>
  </si>
  <si>
    <t>16:10调整大灰仓下料量</t>
  </si>
  <si>
    <t>20:50调整大灰仓下料量</t>
  </si>
  <si>
    <r>
      <rPr>
        <rFont val="宋体"/>
        <sz val="11"/>
      </rPr>
      <t>2</t>
    </r>
    <r>
      <rPr>
        <rFont val="宋体"/>
        <sz val="11"/>
      </rPr>
      <t>2:30调整大灰仓下料量</t>
    </r>
  </si>
  <si>
    <t>大灰仓灰量上涨</t>
  </si>
  <si>
    <r>
      <rPr>
        <rFont val="宋体"/>
        <sz val="11"/>
      </rPr>
      <t xml:space="preserve">返矿降 </t>
    </r>
    <r>
      <rPr>
        <rFont val="宋体"/>
        <sz val="11"/>
      </rPr>
      <t>R偏高</t>
    </r>
  </si>
  <si>
    <r>
      <rPr>
        <rFont val="宋体"/>
        <sz val="11"/>
      </rPr>
      <t>0</t>
    </r>
    <r>
      <rPr>
        <rFont val="宋体"/>
        <sz val="11"/>
      </rPr>
      <t>8:20调整大灰仓下灰量</t>
    </r>
  </si>
  <si>
    <t>23:35调整大灰仓下灰量</t>
  </si>
  <si>
    <t>返矿下降</t>
  </si>
  <si>
    <t>R偏高</t>
  </si>
  <si>
    <r>
      <rPr>
        <rFont val="宋体"/>
        <sz val="11"/>
      </rPr>
      <t>1</t>
    </r>
    <r>
      <rPr>
        <rFont val="宋体"/>
        <sz val="11"/>
      </rPr>
      <t>7:55</t>
    </r>
    <r>
      <rPr>
        <rFont val="宋体"/>
        <sz val="11"/>
      </rPr>
      <t>R偏高</t>
    </r>
  </si>
  <si>
    <r>
      <rPr>
        <rFont val="宋体"/>
        <sz val="11"/>
      </rPr>
      <t>2</t>
    </r>
    <r>
      <rPr>
        <rFont val="宋体"/>
        <sz val="11"/>
      </rPr>
      <t>2:50返矿上涨</t>
    </r>
  </si>
  <si>
    <t>返矿上涨</t>
  </si>
  <si>
    <r>
      <rPr>
        <rFont val="宋体"/>
        <sz val="11"/>
      </rPr>
      <t>熔剂结构调整7</t>
    </r>
    <r>
      <rPr>
        <rFont val="宋体"/>
        <sz val="11"/>
      </rPr>
      <t>:3</t>
    </r>
  </si>
  <si>
    <t>粉尘仓存料较少</t>
  </si>
  <si>
    <r>
      <rPr>
        <rFont val="宋体"/>
        <sz val="11"/>
      </rPr>
      <t>2</t>
    </r>
    <r>
      <rPr>
        <rFont val="宋体"/>
        <sz val="11"/>
      </rPr>
      <t>0:50熔剂结构调整为高镁3：石灰石1</t>
    </r>
  </si>
  <si>
    <t>R偏低</t>
  </si>
  <si>
    <r>
      <rPr>
        <rFont val="宋体"/>
        <sz val="11"/>
      </rPr>
      <t>1</t>
    </r>
    <r>
      <rPr>
        <rFont val="宋体"/>
        <sz val="11"/>
      </rPr>
      <t>0:00</t>
    </r>
    <r>
      <rPr>
        <rFont val="宋体"/>
        <sz val="11"/>
      </rPr>
      <t>碱度按1.95生产</t>
    </r>
  </si>
  <si>
    <t>亚铁偏低</t>
  </si>
  <si>
    <r>
      <rPr>
        <rFont val="宋体"/>
        <sz val="11"/>
      </rPr>
      <t>2</t>
    </r>
    <r>
      <rPr>
        <rFont val="宋体"/>
        <sz val="11"/>
      </rPr>
      <t>:00</t>
    </r>
    <r>
      <rPr>
        <rFont val="宋体"/>
        <sz val="11"/>
      </rPr>
      <t>R偏低</t>
    </r>
  </si>
  <si>
    <t>陈明</t>
  </si>
  <si>
    <r>
      <rPr>
        <rFont val="宋体"/>
        <sz val="11"/>
      </rPr>
      <t>7</t>
    </r>
    <r>
      <rPr>
        <rFont val="宋体"/>
        <sz val="11"/>
      </rPr>
      <t>:30</t>
    </r>
    <r>
      <rPr>
        <rFont val="宋体"/>
        <sz val="11"/>
      </rPr>
      <t>粉尘仓存料较少</t>
    </r>
  </si>
  <si>
    <r>
      <rPr>
        <rFont val="宋体"/>
        <sz val="12"/>
      </rPr>
      <t>9</t>
    </r>
    <r>
      <rPr>
        <rFont val="宋体"/>
        <sz val="12"/>
      </rPr>
      <t>A3</t>
    </r>
  </si>
  <si>
    <r>
      <rPr>
        <rFont val="宋体"/>
        <sz val="11"/>
      </rPr>
      <t>3:00</t>
    </r>
    <r>
      <rPr>
        <rFont val="宋体"/>
        <sz val="11"/>
      </rPr>
      <t>使用新料堆9A3堆</t>
    </r>
    <r>
      <rPr>
        <rFont val="宋体"/>
        <sz val="11"/>
      </rPr>
      <t>(执行新配比)</t>
    </r>
  </si>
  <si>
    <t>9A3</t>
  </si>
  <si>
    <r>
      <rPr>
        <rFont val="宋体"/>
        <sz val="11"/>
      </rPr>
      <t>0</t>
    </r>
    <r>
      <rPr>
        <rFont val="宋体"/>
        <sz val="11"/>
      </rPr>
      <t>4:15机头混合料仓料位高</t>
    </r>
  </si>
  <si>
    <r>
      <rPr>
        <rFont val="宋体"/>
        <sz val="11"/>
      </rPr>
      <t>9</t>
    </r>
    <r>
      <rPr>
        <rFont val="宋体"/>
        <sz val="11"/>
      </rPr>
      <t>:30</t>
    </r>
    <r>
      <rPr>
        <rFont val="宋体"/>
        <sz val="11"/>
      </rPr>
      <t>白班第一批成分碱度偏高，下调0.4%熔剂配比</t>
    </r>
  </si>
  <si>
    <t>刘高鑫</t>
  </si>
  <si>
    <t xml:space="preserve">13:55熔剂结构调整为0.65:0.35 熔剂配比同步上调0.2%</t>
  </si>
  <si>
    <r>
      <rPr>
        <rFont val="宋体"/>
        <sz val="11"/>
      </rPr>
      <t>熔剂结构调整为7</t>
    </r>
    <r>
      <rPr>
        <rFont val="宋体"/>
        <sz val="11"/>
      </rPr>
      <t>:3</t>
    </r>
  </si>
  <si>
    <t xml:space="preserve"> 返矿降</t>
  </si>
  <si>
    <r>
      <rPr>
        <rFont val="宋体"/>
        <sz val="11"/>
      </rPr>
      <t>6</t>
    </r>
    <r>
      <rPr>
        <rFont val="宋体"/>
        <sz val="11"/>
      </rPr>
      <t>:40</t>
    </r>
    <r>
      <rPr>
        <rFont val="宋体"/>
        <sz val="11"/>
      </rPr>
      <t>熔剂结构调整为</t>
    </r>
    <r>
      <rPr>
        <rFont val="宋体"/>
        <sz val="11"/>
      </rPr>
      <t>3</t>
    </r>
    <r>
      <rPr>
        <rFont val="宋体"/>
        <sz val="11"/>
      </rPr>
      <t>:</t>
    </r>
    <r>
      <rPr>
        <rFont val="宋体"/>
        <sz val="11"/>
      </rPr>
      <t>1</t>
    </r>
  </si>
  <si>
    <r>
      <rPr>
        <rFont val="宋体"/>
        <sz val="11"/>
      </rPr>
      <t>11:50</t>
    </r>
    <r>
      <rPr>
        <rFont val="宋体"/>
        <sz val="11"/>
      </rPr>
      <t>熔剂结构调整为</t>
    </r>
    <r>
      <rPr>
        <rFont val="宋体"/>
        <sz val="11"/>
      </rPr>
      <t>4:1</t>
    </r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</si>
  <si>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</si>
  <si>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</si>
  <si>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</si>
  <si>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</si>
  <si>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</si>
  <si>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</si>
  <si>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</si>
  <si>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</si>
  <si>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</si>
  <si>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</si>
  <si>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</si>
  <si>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</si>
  <si>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</si>
  <si>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</si>
  <si>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</si>
  <si>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</si>
  <si>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</si>
  <si>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</si>
  <si>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</si>
  <si>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</si>
  <si>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</si>
  <si>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</si>
  <si>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</si>
  <si>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</si>
  <si>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</si>
  <si>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</si>
  <si>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</si>
  <si>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</si>
  <si>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</si>
  <si>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</si>
  <si>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</si>
  <si>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rFont val="宋体"/>
        <sz val="12"/>
      </rPr>
      <t>1</t>
    </r>
    <r>
      <rPr>
        <rFont val="宋体"/>
        <sz val="12"/>
      </rPr>
      <t>0</t>
    </r>
    <r>
      <rPr>
        <rFont val="宋体"/>
        <sz val="12"/>
      </rPr>
      <t>#</t>
    </r>
  </si>
  <si>
    <r>
      <rPr>
        <rFont val="宋体"/>
        <sz val="12"/>
      </rPr>
      <t>1</t>
    </r>
    <r>
      <rPr>
        <rFont val="宋体"/>
        <sz val="12"/>
      </rPr>
      <t>1</t>
    </r>
    <r>
      <rPr>
        <rFont val="宋体"/>
        <sz val="12"/>
      </rPr>
      <t>#</t>
    </r>
  </si>
  <si>
    <r>
      <rPr>
        <rFont val="宋体"/>
        <sz val="12"/>
      </rPr>
      <t>1</t>
    </r>
    <r>
      <rPr>
        <rFont val="宋体"/>
        <sz val="12"/>
      </rPr>
      <t>2</t>
    </r>
    <r>
      <rPr>
        <rFont val="宋体"/>
        <sz val="12"/>
      </rPr>
      <t>#</t>
    </r>
  </si>
  <si>
    <t>6#</t>
  </si>
  <si>
    <t>13#</t>
  </si>
  <si>
    <t xml:space="preserve">班用
量累计</t>
  </si>
  <si>
    <t xml:space="preserve">日用
量累计</t>
  </si>
  <si>
    <t>班（t/h）</t>
  </si>
  <si>
    <t>日（t/h）</t>
  </si>
  <si>
    <t>班比值(%)</t>
  </si>
  <si>
    <t>日比值(%)</t>
  </si>
  <si>
    <t xml:space="preserve">9#仓班
用量累计</t>
  </si>
  <si>
    <r>
      <rPr>
        <rFont val="宋体"/>
        <sz val="12"/>
      </rPr>
      <t>1</t>
    </r>
    <r>
      <rPr>
        <rFont val="宋体"/>
        <sz val="12"/>
      </rPr>
      <t>0</t>
    </r>
    <r>
      <rPr>
        <rFont val="宋体"/>
        <sz val="12"/>
      </rPr>
      <t xml:space="preserve">#仓班
用量累计</t>
    </r>
  </si>
  <si>
    <t xml:space="preserve">燃料班 用量合计</t>
  </si>
  <si>
    <t xml:space="preserve">燃料日
用量合计</t>
  </si>
  <si>
    <t>班产量</t>
  </si>
  <si>
    <t xml:space="preserve">作业
时间</t>
  </si>
  <si>
    <t>日产量</t>
  </si>
  <si>
    <t>班燃耗</t>
  </si>
  <si>
    <t xml:space="preserve">班燃耗
(标准煤）</t>
  </si>
  <si>
    <t>日燃耗</t>
  </si>
  <si>
    <t xml:space="preserve">日燃耗
(标准煤）</t>
  </si>
  <si>
    <t>6#A</t>
  </si>
  <si>
    <t>6#B</t>
  </si>
  <si>
    <t>13#A</t>
  </si>
  <si>
    <t>13#B</t>
  </si>
  <si>
    <t>实际产量</t>
  </si>
  <si>
    <r>
      <rPr>
        <rFont val="宋体"/>
        <sz val="12"/>
      </rPr>
      <t>成-</t>
    </r>
    <r>
      <rPr>
        <rFont val="宋体"/>
        <sz val="12"/>
      </rPr>
      <t>7</t>
    </r>
  </si>
  <si>
    <t>返-3</t>
  </si>
  <si>
    <t>5烧</t>
  </si>
  <si>
    <r>
      <rPr>
        <rFont val="宋体"/>
        <sz val="12"/>
      </rPr>
      <t>1</t>
    </r>
    <r>
      <rPr>
        <rFont val="宋体"/>
        <sz val="12"/>
      </rPr>
      <t>3#</t>
    </r>
  </si>
  <si>
    <r>
      <rPr>
        <rFont val="宋体"/>
        <sz val="12"/>
      </rPr>
      <t>1</t>
    </r>
    <r>
      <rPr>
        <rFont val="宋体"/>
        <sz val="12"/>
      </rPr>
      <t>4#</t>
    </r>
  </si>
  <si>
    <t>6烧</t>
  </si>
  <si>
    <r>
      <rPr>
        <rFont val="宋体"/>
        <sz val="12"/>
      </rPr>
      <t>6</t>
    </r>
    <r>
      <rPr>
        <rFont val="宋体"/>
        <sz val="12"/>
      </rPr>
      <t>#</t>
    </r>
  </si>
  <si>
    <r>
      <rPr>
        <rFont val="宋体"/>
        <sz val="12"/>
      </rPr>
      <t>7</t>
    </r>
    <r>
      <rPr>
        <rFont val="宋体"/>
        <sz val="12"/>
      </rPr>
      <t>#</t>
    </r>
  </si>
  <si>
    <r>
      <rPr>
        <rFont val="宋体"/>
        <sz val="12"/>
      </rPr>
      <t>8</t>
    </r>
    <r>
      <rPr>
        <rFont val="宋体"/>
        <sz val="12"/>
      </rPr>
      <t>#</t>
    </r>
  </si>
  <si>
    <r>
      <rPr>
        <rFont val="宋体"/>
        <sz val="12"/>
      </rPr>
      <t>9</t>
    </r>
    <r>
      <rPr>
        <rFont val="宋体"/>
        <sz val="12"/>
      </rPr>
      <t>#</t>
    </r>
  </si>
  <si>
    <r>
      <rPr>
        <rFont val="宋体"/>
        <sz val="12"/>
      </rPr>
      <t>1</t>
    </r>
    <r>
      <rPr>
        <rFont val="宋体"/>
        <sz val="12"/>
      </rPr>
      <t>0#</t>
    </r>
  </si>
  <si>
    <r>
      <rPr>
        <rFont val="宋体"/>
        <sz val="12"/>
      </rPr>
      <t>1</t>
    </r>
    <r>
      <rPr>
        <rFont val="宋体"/>
        <sz val="12"/>
      </rPr>
      <t>1#</t>
    </r>
  </si>
  <si>
    <r>
      <rPr>
        <rFont val="宋体"/>
        <sz val="12"/>
      </rPr>
      <t>1</t>
    </r>
    <r>
      <rPr>
        <rFont val="宋体"/>
        <sz val="12"/>
      </rPr>
      <t>2#A</t>
    </r>
  </si>
  <si>
    <r>
      <rPr>
        <rFont val="宋体"/>
        <sz val="12"/>
      </rPr>
      <t>1</t>
    </r>
    <r>
      <rPr>
        <rFont val="宋体"/>
        <sz val="12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</si>
  <si>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</si>
  <si>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</si>
  <si>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</si>
  <si>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</si>
  <si>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</si>
  <si>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</si>
  <si>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</si>
  <si>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</si>
  <si>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</si>
  <si>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</si>
  <si>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</si>
  <si>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</si>
  <si>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</si>
  <si>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</si>
  <si>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</si>
  <si>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</si>
  <si>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</si>
  <si>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</si>
  <si>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</si>
  <si>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</si>
  <si>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</si>
  <si>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</si>
  <si>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</si>
  <si>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</si>
  <si>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</si>
  <si>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</si>
  <si>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</si>
  <si>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</si>
  <si>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</si>
  <si>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</si>
  <si>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</si>
  <si>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</si>
  <si>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</si>
  <si>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</si>
  <si>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</si>
  <si>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</si>
  <si>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</si>
  <si>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</si>
  <si>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</si>
  <si>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</si>
  <si>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</si>
  <si>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</si>
  <si>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</si>
  <si>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</si>
  <si>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</si>
  <si>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</si>
  <si>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</si>
  <si>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</si>
  <si>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</si>
  <si>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</si>
  <si>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</si>
  <si>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</si>
  <si>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</si>
  <si>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</si>
  <si>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</si>
  <si>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</si>
  <si>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</si>
  <si>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</si>
  <si>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</si>
  <si>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</si>
  <si>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</si>
  <si>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</si>
  <si>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</si>
  <si>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</si>
  <si>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</si>
  <si>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乙班</t>
  </si>
  <si>
    <t>丙班</t>
  </si>
  <si>
    <t>丁班</t>
  </si>
  <si>
    <t>甲班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</si>
  <si>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</si>
  <si>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</si>
  <si>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</si>
  <si>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</si>
  <si>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</si>
  <si>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</si>
  <si>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</si>
  <si>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</si>
  <si>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</si>
  <si>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</si>
  <si>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</si>
  <si>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</si>
  <si>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</si>
  <si>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</si>
  <si>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rFont val="宋体"/>
        <sz val="12"/>
      </rPr>
      <t>石灰石(粉</t>
    </r>
    <r>
      <rPr>
        <rFont val="宋体"/>
        <sz val="12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</si>
  <si>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</si>
  <si>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</si>
  <si>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</si>
  <si>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</si>
  <si>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</si>
  <si>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</si>
  <si>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rFont val="宋体"/>
        <sz val="9"/>
      </rPr>
      <t>烧结石灰石（0-3mm</t>
    </r>
    <r>
      <rPr>
        <rFont val="宋体"/>
        <sz val="9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</si>
  <si>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</si>
  <si>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</si>
  <si>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</si>
  <si>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</si>
  <si>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</si>
  <si>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</si>
  <si>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</si>
  <si>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</si>
  <si>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</si>
  <si>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</si>
  <si>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</si>
  <si>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</si>
  <si>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</si>
  <si>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 xml:space="preserve">熔剂成本
对标</t>
  </si>
  <si>
    <t>超计划</t>
  </si>
  <si>
    <t xml:space="preserve"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</si>
  <si>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</si>
  <si>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</si>
  <si>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</si>
  <si>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</si>
  <si>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</si>
  <si>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</si>
  <si>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</si>
  <si>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</si>
  <si>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</si>
  <si>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</si>
  <si>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</si>
  <si>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color indexed="64"/>
        <rFont val="宋体"/>
        <sz val="9"/>
      </rPr>
      <t>烧结白云石粉(</t>
    </r>
    <r>
      <rPr>
        <color indexed="64"/>
        <rFont val="宋体"/>
        <sz val="9"/>
      </rPr>
      <t>0-3mm</t>
    </r>
    <r>
      <rPr>
        <rFont val="宋体"/>
        <sz val="12"/>
      </rPr>
      <t>)</t>
    </r>
  </si>
  <si>
    <t>10月</t>
  </si>
  <si>
    <t>11月</t>
  </si>
  <si>
    <t>12月</t>
  </si>
  <si>
    <r>
      <rPr>
        <b/>
        <rFont val="宋体"/>
        <sz val="13"/>
      </rPr>
      <t xml:space="preserve">质量指标
</t>
    </r>
    <r>
      <rPr>
        <b/>
        <color indexed="2"/>
        <rFont val="宋体"/>
        <sz val="13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</si>
  <si>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</si>
  <si>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</si>
  <si>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</si>
  <si>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</si>
  <si>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</si>
  <si>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</si>
  <si>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</si>
  <si>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</si>
  <si>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t>-0.05至0.05命中率</t>
  </si>
  <si>
    <r>
      <rPr>
        <b/>
        <rFont val="宋体"/>
        <sz val="13"/>
      </rPr>
      <t xml:space="preserve">质量指标
</t>
    </r>
    <r>
      <rPr>
        <b/>
        <color indexed="2"/>
        <rFont val="宋体"/>
        <sz val="13"/>
      </rPr>
      <t>亚铁FeO</t>
    </r>
  </si>
  <si>
    <t>FeO平均值</t>
  </si>
  <si>
    <t>&lt;7</t>
  </si>
  <si>
    <t>&gt;10</t>
  </si>
  <si>
    <t>合格率</t>
  </si>
  <si>
    <t>&lt;7.5</t>
  </si>
  <si>
    <t>&gt;9.5</t>
  </si>
  <si>
    <t>7.5至9.5命中率</t>
  </si>
  <si>
    <t>用料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</si>
  <si>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</si>
  <si>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</si>
  <si>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</si>
  <si>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</si>
  <si>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</si>
  <si>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</si>
  <si>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</si>
  <si>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</si>
  <si>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rFont val="宋体"/>
        <sz val="13"/>
      </rPr>
      <t>5-</t>
    </r>
    <r>
      <rPr>
        <b/>
        <rFont val="宋体"/>
        <sz val="13"/>
      </rPr>
      <t>10mm粒度</t>
    </r>
  </si>
  <si>
    <r>
      <rPr>
        <color indexed="64"/>
        <rFont val="宋体"/>
        <sz val="10"/>
      </rPr>
      <t>&lt;</t>
    </r>
    <r>
      <rPr>
        <color indexed="64"/>
        <rFont val="宋体"/>
        <sz val="10"/>
      </rPr>
      <t>20%的</t>
    </r>
    <r>
      <rPr>
        <color indexed="64"/>
        <rFont val="宋体"/>
        <sz val="10"/>
      </rPr>
      <t>命中率</t>
    </r>
  </si>
  <si>
    <t>平均值</t>
  </si>
  <si>
    <t>转鼓指数</t>
  </si>
  <si>
    <r>
      <rPr>
        <color indexed="64"/>
        <rFont val="宋体"/>
        <sz val="10"/>
      </rPr>
      <t>大于</t>
    </r>
    <r>
      <rPr>
        <color indexed="64"/>
        <rFont val="宋体"/>
        <sz val="10"/>
      </rPr>
      <t>76</t>
    </r>
    <r>
      <rPr>
        <color indexed="64"/>
        <rFont val="宋体"/>
        <sz val="10"/>
      </rPr>
      <t>的命中率</t>
    </r>
  </si>
  <si>
    <t>#DIV/0!</t>
  </si>
  <si>
    <t>其他部门填</t>
  </si>
  <si>
    <t>混匀矿实绩成分跟踪</t>
  </si>
  <si>
    <t>参考:最近6批次平均水平</t>
  </si>
  <si>
    <t>堆号</t>
  </si>
  <si>
    <t>R1指数</t>
  </si>
  <si>
    <t>#N/A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</si>
  <si>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</si>
  <si>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</si>
  <si>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</si>
  <si>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</si>
  <si>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</si>
  <si>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</si>
  <si>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</si>
  <si>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</si>
  <si>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</si>
  <si>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</si>
  <si>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</si>
  <si>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</si>
  <si>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</si>
  <si>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</si>
  <si>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rFont val="宋体"/>
        <sz val="12"/>
      </rPr>
      <t>责任者(值班长</t>
    </r>
    <r>
      <rPr>
        <rFont val="宋体"/>
        <sz val="12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</si>
  <si>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</si>
  <si>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</si>
  <si>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</si>
  <si>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</si>
  <si>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</si>
  <si>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</si>
  <si>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</si>
  <si>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</si>
  <si>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</si>
  <si>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</si>
  <si>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</si>
  <si>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</si>
  <si>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</si>
  <si>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</si>
  <si>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</si>
  <si>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</si>
  <si>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</si>
  <si>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</si>
  <si>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</si>
  <si>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</si>
  <si>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</si>
  <si>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</si>
  <si>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</si>
  <si>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</si>
  <si>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</si>
  <si>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</si>
  <si>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</si>
  <si>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rFont val="宋体"/>
        <sz val="12"/>
      </rPr>
      <t>LI303</t>
    </r>
    <r>
      <rPr>
        <rFont val="宋体"/>
        <sz val="12"/>
      </rPr>
      <t>E</t>
    </r>
  </si>
  <si>
    <t>点火炉热电偶</t>
  </si>
  <si>
    <r>
      <rPr>
        <rFont val="宋体"/>
        <sz val="12"/>
      </rPr>
      <t>T</t>
    </r>
    <r>
      <rPr>
        <rFont val="宋体"/>
        <sz val="12"/>
      </rPr>
      <t>I351</t>
    </r>
  </si>
  <si>
    <r>
      <rPr>
        <rFont val="宋体"/>
        <sz val="12"/>
      </rPr>
      <t>T</t>
    </r>
    <r>
      <rPr>
        <rFont val="宋体"/>
        <sz val="12"/>
      </rPr>
      <t>I352</t>
    </r>
  </si>
  <si>
    <r>
      <rPr>
        <rFont val="宋体"/>
        <sz val="12"/>
      </rPr>
      <t>T</t>
    </r>
    <r>
      <rPr>
        <rFont val="宋体"/>
        <sz val="12"/>
      </rPr>
      <t>I353</t>
    </r>
  </si>
  <si>
    <t>保温炉</t>
  </si>
  <si>
    <r>
      <rPr>
        <rFont val="宋体"/>
        <sz val="12"/>
      </rPr>
      <t>TI3</t>
    </r>
    <r>
      <rPr>
        <rFont val="宋体"/>
        <sz val="12"/>
      </rPr>
      <t>54</t>
    </r>
  </si>
  <si>
    <t>TI355</t>
  </si>
  <si>
    <t>煤气总管调节阀</t>
  </si>
  <si>
    <t>煤气主管流量计</t>
  </si>
  <si>
    <r>
      <rPr>
        <rFont val="宋体"/>
        <sz val="12"/>
      </rPr>
      <t>F</t>
    </r>
    <r>
      <rPr>
        <rFont val="宋体"/>
        <sz val="12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</si>
  <si>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</si>
  <si>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</si>
  <si>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</si>
  <si>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</si>
  <si>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</si>
  <si>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</si>
  <si>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</si>
  <si>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</si>
  <si>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</si>
  <si>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rFont val="宋体"/>
        <sz val="12"/>
      </rPr>
      <t>L</t>
    </r>
    <r>
      <rPr>
        <rFont val="宋体"/>
        <sz val="12"/>
      </rPr>
      <t>I588</t>
    </r>
  </si>
  <si>
    <r>
      <rPr>
        <rFont val="宋体"/>
        <sz val="12"/>
      </rPr>
      <t>L</t>
    </r>
    <r>
      <rPr>
        <rFont val="宋体"/>
        <sz val="12"/>
      </rPr>
      <t>I589</t>
    </r>
  </si>
  <si>
    <r>
      <rPr>
        <rFont val="宋体"/>
        <sz val="12"/>
      </rPr>
      <t>L</t>
    </r>
    <r>
      <rPr>
        <rFont val="宋体"/>
        <sz val="12"/>
      </rPr>
      <t>I590</t>
    </r>
  </si>
  <si>
    <r>
      <rPr>
        <rFont val="宋体"/>
        <sz val="12"/>
      </rPr>
      <t>L</t>
    </r>
    <r>
      <rPr>
        <rFont val="宋体"/>
        <sz val="12"/>
      </rPr>
      <t>I591</t>
    </r>
  </si>
  <si>
    <r>
      <rPr>
        <rFont val="宋体"/>
        <sz val="12"/>
      </rPr>
      <t>L</t>
    </r>
    <r>
      <rPr>
        <rFont val="宋体"/>
        <sz val="12"/>
      </rPr>
      <t>I592</t>
    </r>
  </si>
  <si>
    <r>
      <rPr>
        <rFont val="宋体"/>
        <sz val="12"/>
      </rPr>
      <t>L</t>
    </r>
    <r>
      <rPr>
        <rFont val="宋体"/>
        <sz val="12"/>
      </rPr>
      <t>I593</t>
    </r>
  </si>
  <si>
    <r>
      <rPr>
        <rFont val="宋体"/>
        <sz val="12"/>
      </rPr>
      <t>L</t>
    </r>
    <r>
      <rPr>
        <rFont val="宋体"/>
        <sz val="12"/>
      </rPr>
      <t>I594</t>
    </r>
  </si>
  <si>
    <r>
      <rPr>
        <rFont val="宋体"/>
        <sz val="12"/>
      </rPr>
      <t>L</t>
    </r>
    <r>
      <rPr>
        <rFont val="宋体"/>
        <sz val="12"/>
      </rPr>
      <t>I595</t>
    </r>
  </si>
  <si>
    <r>
      <rPr>
        <rFont val="宋体"/>
        <sz val="12"/>
      </rPr>
      <t>L</t>
    </r>
    <r>
      <rPr>
        <rFont val="宋体"/>
        <sz val="12"/>
      </rPr>
      <t>I596</t>
    </r>
  </si>
  <si>
    <r>
      <rPr>
        <rFont val="宋体"/>
        <sz val="12"/>
      </rPr>
      <t>L</t>
    </r>
    <r>
      <rPr>
        <rFont val="宋体"/>
        <sz val="12"/>
      </rPr>
      <t>I597</t>
    </r>
  </si>
  <si>
    <r>
      <rPr>
        <rFont val="宋体"/>
        <sz val="12"/>
      </rPr>
      <t>L</t>
    </r>
    <r>
      <rPr>
        <rFont val="宋体"/>
        <sz val="12"/>
      </rPr>
      <t>I598</t>
    </r>
  </si>
  <si>
    <r>
      <rPr>
        <rFont val="宋体"/>
        <sz val="12"/>
      </rPr>
      <t>L</t>
    </r>
    <r>
      <rPr>
        <rFont val="宋体"/>
        <sz val="12"/>
      </rPr>
      <t>I599</t>
    </r>
  </si>
  <si>
    <r>
      <rPr>
        <rFont val="宋体"/>
        <sz val="12"/>
      </rPr>
      <t>烧结机2</t>
    </r>
    <r>
      <rPr>
        <rFont val="宋体"/>
        <sz val="12"/>
      </rPr>
      <t>3#风箱南面</t>
    </r>
  </si>
  <si>
    <r>
      <rPr>
        <rFont val="宋体"/>
        <sz val="12"/>
      </rPr>
      <t>T</t>
    </r>
    <r>
      <rPr>
        <rFont val="宋体"/>
        <sz val="12"/>
      </rPr>
      <t>I323c</t>
    </r>
  </si>
  <si>
    <r>
      <rPr>
        <rFont val="宋体"/>
        <sz val="12"/>
      </rPr>
      <t>2</t>
    </r>
    <r>
      <rPr>
        <rFont val="宋体"/>
        <sz val="12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</si>
  <si>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</si>
  <si>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</si>
  <si>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</si>
  <si>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</si>
  <si>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</si>
  <si>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</si>
  <si>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</si>
  <si>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</si>
  <si>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</si>
  <si>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</si>
  <si>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</si>
  <si>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version</t>
  </si>
  <si>
    <t>ST5_L1R_OB_SetH2O_1h_cur</t>
  </si>
  <si>
    <t>ST5_L1R_SIN_13DustInstanAmt_1h_cur</t>
  </si>
  <si>
    <t>ST5_L1R_SIN_13DustManualSetAmt_1h_cur</t>
  </si>
  <si>
    <t>ST5_L1R_SIN_14DustManualSetAmt_1h_cur</t>
  </si>
  <si>
    <t/>
  </si>
  <si>
    <t>ST5_L1R_SIN_MI202_1m_avg</t>
  </si>
  <si>
    <t>ST5_L1R_OB_SetDelAmt_1m_avg</t>
  </si>
  <si>
    <t>sampletime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</si>
</sst>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0" formatCode="_ &quot;￥&quot;* #,##0_ ;_ &quot;￥&quot;* \-#,##0_ ;_ &quot;￥&quot;* &quot;-&quot;_ ;_ @_ "/>
    <numFmt numFmtId="161" formatCode="_ &quot;￥&quot;* #,##0.00_ ;_ &quot;￥&quot;* \-#,##0.00_ ;_ &quot;￥&quot;* &quot;-&quot;??_ ;_ @_ "/>
    <numFmt numFmtId="162" formatCode="_ * #,##0_ ;_ * \-#,##0_ ;_ * &quot;-&quot;_ ;_ @_ "/>
    <numFmt numFmtId="163" formatCode="_ * #,##0.00_ ;_ * \-#,##0.00_ ;_ * &quot;-&quot;??_ ;_ @_ "/>
    <numFmt numFmtId="164" formatCode="yyyy&quot;年&quot;m&quot;月&quot;;@"/>
    <numFmt numFmtId="165" formatCode="yyyy/m/d"/>
    <numFmt numFmtId="166" formatCode="h:mm;@"/>
    <numFmt numFmtId="167" formatCode="0_ "/>
    <numFmt numFmtId="168" formatCode="0.0_ "/>
    <numFmt numFmtId="169" formatCode="0.00_ "/>
    <numFmt numFmtId="170" formatCode="0.0%"/>
    <numFmt numFmtId="171" formatCode="0.00_);[Red]\(0.00\)"/>
    <numFmt numFmtId="172" formatCode="0.000_ "/>
    <numFmt numFmtId="173" formatCode="0.000_);[Red]\(0.000\)"/>
    <numFmt numFmtId="174" formatCode="0.000%"/>
    <numFmt numFmtId="175" formatCode="yy/m/d;@"/>
    <numFmt numFmtId="176" formatCode="[$-804]aaaa;@"/>
    <numFmt numFmtId="177" formatCode="m&quot;月&quot;d&quot;日&quot;;@"/>
  </numFmts>
  <fonts count="93">
    <font>
      <name val="Calibri"/>
      <color theme="1"/>
      <sz val="12"/>
      <scheme val="minor"/>
    </font>
    <font>
      <name val="Calibri"/>
      <color theme="1"/>
      <sz val="11"/>
      <scheme val="minor"/>
    </font>
    <font>
      <name val="Calibri"/>
      <color rgb="FF3F3F76"/>
      <sz val="11"/>
      <scheme val="minor"/>
    </font>
    <font>
      <name val="Calibri"/>
      <color rgb="FF9C0006"/>
      <sz val="11"/>
      <scheme val="minor"/>
    </font>
    <font>
      <name val="Calibri"/>
      <color theme="0"/>
      <sz val="11"/>
      <scheme val="minor"/>
    </font>
    <font>
      <name val="宋体"/>
      <color theme="10"/>
      <sz val="11.75"/>
      <u val="single"/>
    </font>
    <font>
      <name val="Calibri"/>
      <color indexed="20"/>
      <sz val="11"/>
      <u val="single"/>
      <scheme val="minor"/>
    </font>
    <font>
      <name val="宋体"/>
      <color indexed="64"/>
      <sz val="11"/>
    </font>
    <font>
      <name val="Calibri"/>
      <b/>
      <color theme="3"/>
      <sz val="11"/>
      <scheme val="minor"/>
    </font>
    <font>
      <name val="Calibri"/>
      <color indexed="2"/>
      <sz val="11"/>
      <scheme val="minor"/>
    </font>
    <font>
      <name val="Calibri"/>
      <b/>
      <color theme="3"/>
      <sz val="18"/>
      <scheme val="minor"/>
    </font>
    <font>
      <name val="Calibri"/>
      <i/>
      <color rgb="FF7F7F7F"/>
      <sz val="11"/>
      <scheme val="minor"/>
    </font>
    <font>
      <name val="Calibri"/>
      <b/>
      <color theme="3"/>
      <sz val="15"/>
      <scheme val="minor"/>
    </font>
    <font>
      <name val="Calibri"/>
      <b/>
      <color theme="3"/>
      <sz val="13"/>
      <scheme val="minor"/>
    </font>
    <font>
      <name val="Calibri"/>
      <b/>
      <color rgb="FF3F3F3F"/>
      <sz val="11"/>
      <scheme val="minor"/>
    </font>
    <font>
      <name val="Calibri"/>
      <b/>
      <color rgb="FFFA7D00"/>
      <sz val="11"/>
      <scheme val="minor"/>
    </font>
    <font>
      <name val="宋体"/>
      <color theme="1"/>
      <sz val="10"/>
    </font>
    <font>
      <name val="Calibri"/>
      <b/>
      <color indexed="65"/>
      <sz val="11"/>
      <scheme val="minor"/>
    </font>
    <font>
      <name val="Calibri"/>
      <color rgb="FFFA7D00"/>
      <sz val="11"/>
      <scheme val="minor"/>
    </font>
    <font>
      <name val="Calibri"/>
      <b/>
      <color theme="1"/>
      <sz val="11"/>
      <scheme val="minor"/>
    </font>
    <font>
      <name val="Calibri"/>
      <color rgb="FF006100"/>
      <sz val="11"/>
      <scheme val="minor"/>
    </font>
    <font>
      <name val="Calibri"/>
      <color rgb="FF9C6500"/>
      <sz val="11"/>
      <scheme val="minor"/>
    </font>
    <font>
      <name val="黑体"/>
      <b/>
      <color indexed="64"/>
      <sz val="18"/>
    </font>
    <font>
      <name val="宋体"/>
      <b/>
      <color indexed="2"/>
      <sz val="12"/>
    </font>
    <font>
      <name val="微软雅黑"/>
      <b/>
      <color indexed="64"/>
      <sz val="20"/>
    </font>
    <font>
      <name val="华文新魏"/>
      <b/>
      <color indexed="64"/>
      <sz val="16"/>
    </font>
    <font>
      <name val="楷体_GB2312"/>
      <b/>
      <sz val="12"/>
    </font>
    <font>
      <name val="楷体_GB2312"/>
      <b/>
      <color indexed="64"/>
      <sz val="12"/>
    </font>
    <font>
      <name val="宋体"/>
      <sz val="13"/>
    </font>
    <font>
      <name val="楷体_GB2312"/>
      <sz val="13"/>
    </font>
    <font>
      <name val="宋体"/>
      <b/>
      <sz val="11.75"/>
    </font>
    <font>
      <name val="楷体_GB2312"/>
      <sz val="12"/>
    </font>
    <font>
      <name val="楷体_GB2312"/>
      <color indexed="20"/>
      <sz val="12"/>
    </font>
    <font>
      <name val="宋体"/>
      <sz val="11.5"/>
    </font>
    <font>
      <name val="宋体"/>
      <sz val="11"/>
    </font>
    <font>
      <name val="宋体"/>
      <color indexed="2"/>
      <sz val="12"/>
    </font>
    <font>
      <name val="宋体"/>
      <b/>
      <sz val="12"/>
    </font>
    <font>
      <name val="宋体"/>
      <b/>
      <sz val="15"/>
    </font>
    <font>
      <name val="宋体"/>
      <b/>
      <color indexed="2"/>
      <sz val="15"/>
    </font>
    <font>
      <name val="宋体"/>
      <b/>
      <sz val="11"/>
    </font>
    <font>
      <name val="宋体"/>
      <b/>
      <sz val="11.5"/>
    </font>
    <font>
      <name val="宋体"/>
      <b/>
      <color rgb="FF3333FF"/>
      <sz val="12"/>
    </font>
    <font>
      <name val="宋体"/>
      <b/>
      <color indexed="48"/>
      <sz val="12"/>
    </font>
    <font>
      <name val="宋体"/>
      <b/>
      <sz val="14"/>
    </font>
    <font>
      <name val="宋体"/>
      <sz val="10"/>
    </font>
    <font>
      <name val="宋体"/>
      <color indexed="2"/>
      <sz val="10"/>
    </font>
    <font>
      <name val="宋体"/>
      <sz val="9"/>
    </font>
    <font>
      <name val="宋体"/>
      <b/>
      <color indexed="2"/>
      <sz val="10"/>
    </font>
    <font>
      <name val="宋体"/>
      <b/>
      <color indexed="2"/>
      <sz val="13"/>
    </font>
    <font>
      <name val="宋体"/>
      <b/>
      <color indexed="2"/>
      <sz val="11"/>
    </font>
    <font>
      <name val="Times New Roman"/>
      <color indexed="60"/>
      <sz val="10"/>
    </font>
    <font>
      <name val="宋体"/>
      <color indexed="5"/>
      <sz val="10"/>
    </font>
    <font>
      <name val="宋体"/>
      <color indexed="2"/>
      <sz val="11"/>
    </font>
    <font>
      <name val="宋体"/>
      <color theme="1"/>
      <sz val="12"/>
    </font>
    <font>
      <name val="宋体"/>
      <color theme="1"/>
      <sz val="11"/>
    </font>
    <font>
      <name val="宋体"/>
      <b/>
      <sz val="10"/>
    </font>
    <font>
      <name val="宋体"/>
      <sz val="8"/>
    </font>
    <font>
      <name val="宋体"/>
      <color indexed="64"/>
      <sz val="10"/>
    </font>
    <font>
      <name val="宋体"/>
      <color theme="1"/>
      <sz val="11.5"/>
    </font>
    <font>
      <name val="宋体"/>
      <b/>
      <color theme="1"/>
      <sz val="12"/>
    </font>
    <font>
      <name val="宋体"/>
      <b/>
      <color theme="1"/>
      <sz val="10"/>
    </font>
    <font>
      <name val="Times New Roman"/>
      <color theme="1"/>
      <sz val="10"/>
    </font>
    <font>
      <name val="宋体"/>
      <color theme="1"/>
      <sz val="8"/>
    </font>
    <font>
      <name val="Calibri"/>
      <b/>
      <sz val="12"/>
      <scheme val="minor"/>
    </font>
    <font>
      <name val="宋体"/>
      <color indexed="64"/>
      <sz val="12"/>
    </font>
    <font>
      <name val="宋体"/>
      <color theme="3"/>
      <sz val="12"/>
    </font>
    <font>
      <name val="宋体"/>
      <b/>
      <color indexed="4"/>
      <sz val="12"/>
    </font>
    <font>
      <name val="宋体"/>
      <b/>
      <sz val="22"/>
    </font>
    <font>
      <name val="宋体"/>
      <b/>
      <color rgb="FF00B0F0"/>
      <sz val="11.75"/>
    </font>
    <font>
      <name val="Times New Roman"/>
      <sz val="11"/>
    </font>
    <font>
      <name val="宋体"/>
      <sz val="14"/>
    </font>
    <font>
      <name val="宋体"/>
      <b/>
      <color indexed="2"/>
      <sz val="14"/>
    </font>
    <font>
      <name val="宋体"/>
      <b/>
      <color indexed="30"/>
      <sz val="14"/>
    </font>
    <font>
      <name val="宋体"/>
      <color indexed="2"/>
      <sz val="16"/>
    </font>
    <font>
      <name val="宋体"/>
      <b/>
      <color theme="1"/>
      <sz val="14"/>
    </font>
    <font>
      <name val="宋体"/>
      <b/>
      <color indexed="5"/>
      <sz val="12"/>
    </font>
    <font>
      <name val="宋体"/>
      <b/>
      <color indexed="64"/>
      <sz val="13"/>
    </font>
    <font>
      <name val="宋体"/>
      <color indexed="64"/>
      <sz val="13"/>
    </font>
    <font>
      <name val="新宋体"/>
      <sz val="14"/>
    </font>
    <font>
      <name val="宋体"/>
      <b/>
      <sz val="13"/>
    </font>
    <font>
      <name val="宋体"/>
      <b/>
      <color indexed="64"/>
      <sz val="14"/>
    </font>
    <font>
      <name val="宋体"/>
      <color indexed="64"/>
      <sz val="9"/>
    </font>
    <font>
      <name val="Calibri"/>
      <color indexed="2"/>
      <sz val="9"/>
      <scheme val="minor"/>
    </font>
    <font>
      <name val="宋体"/>
      <b/>
      <color indexed="64"/>
      <sz val="10"/>
    </font>
    <font>
      <name val="宋体"/>
      <b/>
      <color indexed="5"/>
      <sz val="14"/>
    </font>
    <font>
      <name val="宋体"/>
      <b/>
      <color indexed="64"/>
      <sz val="12"/>
    </font>
    <font>
      <name val="新宋体"/>
      <sz val="11"/>
    </font>
    <font>
      <name val="Times New Roman"/>
      <color indexed="2"/>
      <sz val="10"/>
    </font>
    <font>
      <name val="Times New Roman"/>
      <sz val="10"/>
    </font>
    <font>
      <name val="宋体"/>
      <b/>
      <color indexed="23"/>
      <sz val="12"/>
    </font>
    <font>
      <name val="宋体"/>
      <b/>
      <sz val="16"/>
    </font>
    <font>
      <name val="宋体"/>
      <b/>
      <color theme="1" tint="0.14996795556504999"/>
      <sz val="16"/>
    </font>
    <font>
      <name val="Times New Roman"/>
      <b/>
      <color indexed="60"/>
      <sz val="11"/>
    </font>
  </fonts>
  <fills count="61">
    <fill>
      <patternFill patternType="none"/>
    </fill>
    <fill>
      <patternFill patternType="none"/>
    </fill>
    <fill>
      <patternFill patternType="solid">
        <fgColor theme="6" tint="0.79998168889431398"/>
        <bgColor theme="6" tint="0.79998168889431398"/>
      </patternFill>
    </fill>
    <fill>
      <patternFill patternType="solid">
        <fgColor indexed="47"/>
        <bgColor indexed="47"/>
      </patternFill>
    </fill>
    <fill>
      <patternFill patternType="solid">
        <fgColor theme="6" tint="0.59999389629810496"/>
        <bgColor theme="6" tint="0.59999389629810496"/>
      </patternFill>
    </fill>
    <fill>
      <patternFill patternType="solid">
        <fgColor rgb="FFFFC7CE"/>
        <bgColor rgb="FFFFC7CE"/>
      </patternFill>
    </fill>
    <fill>
      <patternFill patternType="solid">
        <fgColor theme="6" tint="0.39997558519241899"/>
        <bgColor theme="6" tint="0.39997558519241899"/>
      </patternFill>
    </fill>
    <fill>
      <patternFill patternType="solid">
        <fgColor indexed="26"/>
        <bgColor indexed="26"/>
      </patternFill>
    </fill>
    <fill>
      <patternFill patternType="solid">
        <fgColor theme="5" tint="0.39997558519241899"/>
        <bgColor theme="5" tint="0.39997558519241899"/>
      </patternFill>
    </fill>
    <fill>
      <patternFill patternType="solid">
        <fgColor theme="4" tint="0.39997558519241899"/>
        <bgColor theme="4" tint="0.39997558519241899"/>
      </patternFill>
    </fill>
    <fill>
      <patternFill patternType="solid">
        <fgColor theme="7" tint="0.39997558519241899"/>
        <bgColor theme="7" tint="0.39997558519241899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theme="9" tint="0.79998168889431398"/>
        <bgColor theme="9" tint="0.79998168889431398"/>
      </patternFill>
    </fill>
    <fill>
      <patternFill patternType="solid">
        <fgColor theme="5"/>
        <bgColor theme="5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theme="8" tint="0.79998168889431398"/>
        <bgColor theme="8" tint="0.79998168889431398"/>
      </patternFill>
    </fill>
    <fill>
      <patternFill patternType="solid">
        <fgColor theme="4"/>
        <bgColor theme="4"/>
      </patternFill>
    </fill>
    <fill>
      <patternFill patternType="solid">
        <fgColor theme="4" tint="0.79998168889431398"/>
        <bgColor theme="4" tint="0.79998168889431398"/>
      </patternFill>
    </fill>
    <fill>
      <patternFill patternType="solid">
        <fgColor theme="4" tint="0.59999389629810496"/>
        <bgColor theme="4" tint="0.59999389629810496"/>
      </patternFill>
    </fill>
    <fill>
      <patternFill patternType="solid">
        <fgColor theme="5" tint="0.79998168889431398"/>
        <bgColor theme="5" tint="0.79998168889431398"/>
      </patternFill>
    </fill>
    <fill>
      <patternFill patternType="solid">
        <fgColor theme="5" tint="0.59999389629810496"/>
        <bgColor theme="5" tint="0.59999389629810496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7" tint="0.79998168889431398"/>
        <bgColor theme="7" tint="0.79998168889431398"/>
      </patternFill>
    </fill>
    <fill>
      <patternFill patternType="solid">
        <fgColor theme="7" tint="0.59999389629810496"/>
        <bgColor theme="7" tint="0.59999389629810496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96"/>
        <bgColor theme="8" tint="0.59999389629810496"/>
      </patternFill>
    </fill>
    <fill>
      <patternFill patternType="solid">
        <fgColor theme="8" tint="0.39997558519241899"/>
        <bgColor theme="8" tint="0.39997558519241899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96"/>
        <bgColor theme="9" tint="0.59999389629810496"/>
      </patternFill>
    </fill>
    <fill>
      <patternFill patternType="solid">
        <fgColor theme="9" tint="0.39997558519241899"/>
        <bgColor theme="9" tint="0.39997558519241899"/>
      </patternFill>
    </fill>
    <fill>
      <patternFill patternType="solid">
        <fgColor indexed="65"/>
        <bgColor indexed="65"/>
      </patternFill>
    </fill>
    <fill>
      <patternFill patternType="solid">
        <fgColor indexed="5"/>
        <bgColor indexed="5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  <fill>
      <patternFill patternType="solid">
        <fgColor rgb="FF99FF33"/>
        <bgColor rgb="FF99FF33"/>
      </patternFill>
    </fill>
    <fill>
      <patternFill patternType="solid">
        <fgColor theme="0"/>
        <bgColor theme="0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rgb="FFFFC000"/>
        <bgColor rgb="FFFFC000"/>
      </patternFill>
    </fill>
    <fill>
      <patternFill patternType="solid">
        <fgColor rgb="FF0070C0"/>
        <bgColor rgb="FF0070C0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66CCFF"/>
        <bgColor rgb="FF66CCFF"/>
      </patternFill>
    </fill>
    <fill>
      <patternFill patternType="solid">
        <fgColor indexed="43"/>
        <bgColor indexed="43"/>
      </patternFill>
    </fill>
    <fill>
      <patternFill patternType="solid">
        <fgColor indexed="45"/>
        <bgColor indexed="45"/>
      </patternFill>
    </fill>
    <fill>
      <patternFill patternType="solid">
        <fgColor indexed="46"/>
        <bgColor indexed="46"/>
      </patternFill>
    </fill>
    <fill>
      <patternFill patternType="solid">
        <fgColor indexed="40"/>
        <bgColor indexed="40"/>
      </patternFill>
    </fill>
    <fill>
      <patternFill patternType="solid">
        <fgColor indexed="3"/>
        <bgColor indexed="3"/>
      </patternFill>
    </fill>
    <fill>
      <patternFill patternType="solid">
        <fgColor indexed="49"/>
        <bgColor indexed="49"/>
      </patternFill>
    </fill>
    <fill>
      <patternFill patternType="solid">
        <fgColor indexed="42"/>
        <bgColor indexed="42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496"/>
        <bgColor theme="3" tint="0.59999389629810496"/>
      </patternFill>
    </fill>
    <fill>
      <patternFill patternType="solid">
        <fgColor indexed="20"/>
        <bgColor indexed="20"/>
      </patternFill>
    </fill>
    <fill>
      <patternFill patternType="solid">
        <fgColor indexed="27"/>
        <bgColor indexed="27"/>
      </patternFill>
    </fill>
    <fill>
      <patternFill patternType="solid">
        <fgColor indexed="51"/>
        <bgColor indexed="51"/>
      </patternFill>
    </fill>
    <fill>
      <patternFill patternType="solid">
        <fgColor theme="8" tint="0.399945066682943"/>
        <bgColor theme="8" tint="0.399945066682943"/>
      </patternFill>
    </fill>
    <fill>
      <patternFill patternType="solid">
        <fgColor theme="5" tint="0.79995117038483798"/>
        <bgColor theme="5" tint="0.79995117038483798"/>
      </patternFill>
    </fill>
  </fills>
  <borders count="6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ck">
        <color indexed="2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85">
    <xf fontId="0" fillId="0" borderId="0" numFmtId="0" applyAlignment="1">
      <alignment vertical="center"/>
    </xf>
    <xf fontId="1" fillId="0" borderId="0" numFmtId="160" applyNumberFormat="1" applyFont="1" applyAlignment="1">
      <alignment vertical="center"/>
    </xf>
    <xf fontId="1" fillId="2" borderId="0" numFmtId="0" applyFont="1" applyFill="1" applyAlignment="1">
      <alignment vertical="center"/>
    </xf>
    <xf fontId="2" fillId="3" borderId="1" numFmtId="0" applyFont="1" applyFill="1" applyBorder="1" applyAlignment="1">
      <alignment vertical="center"/>
    </xf>
    <xf fontId="1" fillId="0" borderId="0" numFmtId="161" applyNumberFormat="1" applyFont="1" applyAlignment="1">
      <alignment vertical="center"/>
    </xf>
    <xf fontId="1" fillId="0" borderId="0" numFmtId="162" applyNumberFormat="1" applyFont="1" applyAlignment="1">
      <alignment vertical="center"/>
    </xf>
    <xf fontId="1" fillId="4" borderId="0" numFmtId="0" applyFont="1" applyFill="1" applyAlignment="1">
      <alignment vertical="center"/>
    </xf>
    <xf fontId="3" fillId="5" borderId="0" numFmtId="0" applyFont="1" applyFill="1" applyAlignment="1">
      <alignment vertical="center"/>
    </xf>
    <xf fontId="1" fillId="0" borderId="0" numFmtId="163" applyNumberFormat="1" applyFont="1" applyAlignment="1">
      <alignment vertical="center"/>
    </xf>
    <xf fontId="4" fillId="6" borderId="0" numFmtId="0" applyFont="1" applyFill="1" applyAlignment="1">
      <alignment vertical="center"/>
    </xf>
    <xf fontId="5" fillId="0" borderId="0" numFmtId="0" applyFont="1" applyAlignment="1">
      <alignment vertical="top"/>
    </xf>
    <xf fontId="0" fillId="0" borderId="0" numFmtId="9" applyNumberFormat="1" applyAlignment="1">
      <alignment vertical="center"/>
    </xf>
    <xf fontId="6" fillId="0" borderId="0" numFmtId="0" applyFont="1" applyAlignment="1">
      <alignment vertical="center"/>
    </xf>
    <xf fontId="1" fillId="7" borderId="2" numFmtId="0" applyFont="1" applyFill="1" applyBorder="1" applyAlignment="1">
      <alignment vertical="center"/>
    </xf>
    <xf fontId="7" fillId="0" borderId="0" numFmtId="0" applyFont="1" applyAlignment="1">
      <alignment vertical="center"/>
    </xf>
    <xf fontId="4" fillId="8" borderId="0" numFmtId="0" applyFont="1" applyFill="1" applyAlignment="1">
      <alignment vertical="center"/>
    </xf>
    <xf fontId="8" fillId="0" borderId="0" numFmtId="0" applyFont="1" applyAlignment="1">
      <alignment vertical="center"/>
    </xf>
    <xf fontId="9" fillId="0" borderId="0" numFmtId="0" applyFont="1" applyAlignment="1">
      <alignment vertical="center"/>
    </xf>
    <xf fontId="10" fillId="0" borderId="0" numFmtId="0" applyFont="1" applyAlignment="1">
      <alignment vertical="center"/>
    </xf>
    <xf fontId="7" fillId="0" borderId="0" numFmtId="0" applyFont="1" applyAlignment="1">
      <alignment vertical="center"/>
    </xf>
    <xf fontId="11" fillId="0" borderId="0" numFmtId="0" applyFont="1" applyAlignment="1">
      <alignment vertical="center"/>
    </xf>
    <xf fontId="12" fillId="0" borderId="3" numFmtId="0" applyFont="1" applyBorder="1" applyAlignment="1">
      <alignment vertical="center"/>
    </xf>
    <xf fontId="13" fillId="0" borderId="3" numFmtId="0" applyFont="1" applyBorder="1" applyAlignment="1">
      <alignment vertical="center"/>
    </xf>
    <xf fontId="4" fillId="9" borderId="0" numFmtId="0" applyFont="1" applyFill="1" applyAlignment="1">
      <alignment vertical="center"/>
    </xf>
    <xf fontId="8" fillId="0" borderId="4" numFmtId="0" applyFont="1" applyBorder="1" applyAlignment="1">
      <alignment vertical="center"/>
    </xf>
    <xf fontId="4" fillId="10" borderId="0" numFmtId="0" applyFont="1" applyFill="1" applyAlignment="1">
      <alignment vertical="center"/>
    </xf>
    <xf fontId="14" fillId="11" borderId="5" numFmtId="0" applyFont="1" applyFill="1" applyBorder="1" applyAlignment="1">
      <alignment vertical="center"/>
    </xf>
    <xf fontId="15" fillId="11" borderId="1" numFmtId="0" applyFont="1" applyFill="1" applyBorder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7" fillId="12" borderId="6" numFmtId="0" applyFont="1" applyFill="1" applyBorder="1" applyAlignment="1">
      <alignment vertical="center"/>
    </xf>
    <xf fontId="1" fillId="13" borderId="0" numFmtId="0" applyFont="1" applyFill="1" applyAlignment="1">
      <alignment vertical="center"/>
    </xf>
    <xf fontId="4" fillId="14" borderId="0" numFmtId="0" applyFont="1" applyFill="1" applyAlignment="1">
      <alignment vertical="center"/>
    </xf>
    <xf fontId="18" fillId="0" borderId="7" numFmtId="0" applyFont="1" applyBorder="1" applyAlignment="1">
      <alignment vertical="center"/>
    </xf>
    <xf fontId="19" fillId="0" borderId="8" numFmtId="0" applyFont="1" applyBorder="1" applyAlignment="1">
      <alignment vertical="center"/>
    </xf>
    <xf fontId="20" fillId="15" borderId="0" numFmtId="0" applyFont="1" applyFill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21" fillId="16" borderId="0" numFmtId="0" applyFont="1" applyFill="1" applyAlignment="1">
      <alignment vertical="center"/>
    </xf>
    <xf fontId="1" fillId="17" borderId="0" numFmtId="0" applyFont="1" applyFill="1" applyAlignment="1">
      <alignment vertical="center"/>
    </xf>
    <xf fontId="4" fillId="18" borderId="0" numFmtId="0" applyFont="1" applyFill="1" applyAlignment="1">
      <alignment vertical="center"/>
    </xf>
    <xf fontId="1" fillId="19" borderId="0" numFmtId="0" applyFont="1" applyFill="1" applyAlignment="1">
      <alignment vertical="center"/>
    </xf>
    <xf fontId="1" fillId="20" borderId="0" numFmtId="0" applyFont="1" applyFill="1" applyAlignment="1">
      <alignment vertical="center"/>
    </xf>
    <xf fontId="1" fillId="21" borderId="0" numFmtId="0" applyFont="1" applyFill="1" applyAlignment="1">
      <alignment vertical="center"/>
    </xf>
    <xf fontId="1" fillId="22" borderId="0" numFmtId="0" applyFont="1" applyFill="1" applyAlignment="1">
      <alignment vertical="center"/>
    </xf>
    <xf fontId="4" fillId="23" borderId="0" numFmtId="0" applyFont="1" applyFill="1" applyAlignment="1">
      <alignment vertical="center"/>
    </xf>
    <xf fontId="4" fillId="24" borderId="0" numFmtId="0" applyFont="1" applyFill="1" applyAlignment="1">
      <alignment vertical="center"/>
    </xf>
    <xf fontId="1" fillId="25" borderId="0" numFmtId="0" applyFont="1" applyFill="1" applyAlignment="1">
      <alignment vertical="center"/>
    </xf>
    <xf fontId="1" fillId="26" borderId="0" numFmtId="0" applyFont="1" applyFill="1" applyAlignment="1">
      <alignment vertical="center"/>
    </xf>
    <xf fontId="4" fillId="27" borderId="0" numFmtId="0" applyFont="1" applyFill="1" applyAlignment="1">
      <alignment vertical="center"/>
    </xf>
    <xf fontId="1" fillId="28" borderId="0" numFmtId="0" applyFont="1" applyFill="1" applyAlignment="1">
      <alignment vertical="center"/>
    </xf>
    <xf fontId="4" fillId="29" borderId="0" numFmtId="0" applyFont="1" applyFill="1" applyAlignment="1">
      <alignment vertical="center"/>
    </xf>
    <xf fontId="4" fillId="30" borderId="0" numFmtId="0" applyFont="1" applyFill="1" applyAlignment="1">
      <alignment vertical="center"/>
    </xf>
    <xf fontId="7" fillId="0" borderId="0" numFmtId="0" applyFont="1" applyAlignment="1">
      <alignment vertical="center"/>
    </xf>
    <xf fontId="1" fillId="31" borderId="0" numFmtId="0" applyFont="1" applyFill="1" applyAlignment="1">
      <alignment vertical="center"/>
    </xf>
    <xf fontId="4" fillId="32" borderId="0" numFmtId="0" applyFont="1" applyFill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0" fillId="0" borderId="0" numFmtId="0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16" fillId="0" borderId="0" numFmtId="0" applyFont="1" applyAlignment="1">
      <alignment vertical="center"/>
    </xf>
    <xf fontId="7" fillId="0" borderId="0" numFmtId="0" applyFont="1" applyAlignment="1">
      <alignment vertical="center"/>
    </xf>
    <xf fontId="16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1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7" fillId="0" borderId="0" numFmtId="0" applyFont="1" applyAlignment="1">
      <alignment vertical="center"/>
    </xf>
    <xf fontId="0" fillId="0" borderId="0" numFmtId="0" applyAlignment="1">
      <alignment vertical="center"/>
    </xf>
  </cellStyleXfs>
  <cellXfs count="829">
    <xf fontId="0" fillId="0" borderId="0" numFmtId="0" xfId="0" applyAlignment="1">
      <alignment vertical="center"/>
    </xf>
    <xf fontId="22" fillId="33" borderId="9" numFmtId="0" xfId="0" applyFont="1" applyFill="1" applyBorder="1" applyAlignment="1">
      <alignment horizontal="center" vertical="center"/>
    </xf>
    <xf fontId="23" fillId="33" borderId="9" numFmtId="14" xfId="0" applyNumberFormat="1" applyFont="1" applyFill="1" applyBorder="1" applyAlignment="1">
      <alignment vertical="center"/>
    </xf>
    <xf fontId="24" fillId="33" borderId="9" numFmtId="0" xfId="0" applyFont="1" applyFill="1" applyBorder="1" applyAlignment="1">
      <alignment horizontal="center"/>
    </xf>
    <xf fontId="0" fillId="34" borderId="9" numFmtId="0" xfId="0" applyFill="1" applyBorder="1" applyAlignment="1">
      <alignment vertical="center"/>
    </xf>
    <xf fontId="25" fillId="33" borderId="10" numFmtId="0" xfId="0" applyFont="1" applyFill="1" applyBorder="1" applyAlignment="1">
      <alignment horizontal="center" vertical="center"/>
    </xf>
    <xf fontId="26" fillId="35" borderId="11" numFmtId="0" xfId="0" applyFont="1" applyFill="1" applyBorder="1" applyAlignment="1">
      <alignment horizontal="center" vertical="center"/>
    </xf>
    <xf fontId="26" fillId="35" borderId="12" numFmtId="0" xfId="0" applyFont="1" applyFill="1" applyBorder="1" applyAlignment="1">
      <alignment horizontal="center" vertical="center"/>
    </xf>
    <xf fontId="27" fillId="35" borderId="13" numFmtId="0" xfId="0" applyFont="1" applyFill="1" applyBorder="1" applyAlignment="1">
      <alignment horizontal="center" vertical="center"/>
    </xf>
    <xf fontId="26" fillId="36" borderId="9" numFmtId="0" xfId="0" applyFont="1" applyFill="1" applyBorder="1" applyAlignment="1">
      <alignment horizontal="center" vertical="center"/>
    </xf>
    <xf fontId="0" fillId="0" borderId="9" numFmtId="0" xfId="0" applyBorder="1" applyAlignment="1">
      <alignment horizontal="center" vertical="center"/>
    </xf>
    <xf fontId="28" fillId="0" borderId="9" numFmtId="0" xfId="0" applyFont="1" applyBorder="1" applyAlignment="1">
      <alignment horizontal="center" vertical="center"/>
    </xf>
    <xf fontId="25" fillId="33" borderId="14" numFmtId="0" xfId="0" applyFont="1" applyFill="1" applyBorder="1" applyAlignment="1">
      <alignment horizontal="center" vertical="center"/>
    </xf>
    <xf fontId="26" fillId="35" borderId="15" numFmtId="0" xfId="0" applyFont="1" applyFill="1" applyBorder="1" applyAlignment="1">
      <alignment horizontal="center" vertical="center"/>
    </xf>
    <xf fontId="26" fillId="35" borderId="16" numFmtId="0" xfId="0" applyFont="1" applyFill="1" applyBorder="1" applyAlignment="1">
      <alignment horizontal="center" vertical="center"/>
    </xf>
    <xf fontId="27" fillId="35" borderId="17" numFmtId="0" xfId="0" applyFont="1" applyFill="1" applyBorder="1" applyAlignment="1">
      <alignment horizontal="center" vertical="center"/>
    </xf>
    <xf fontId="29" fillId="0" borderId="9" numFmtId="0" xfId="0" applyFont="1" applyBorder="1" applyAlignment="1">
      <alignment horizontal="center" vertical="center"/>
    </xf>
    <xf fontId="26" fillId="35" borderId="18" numFmtId="0" xfId="0" applyFont="1" applyFill="1" applyBorder="1" applyAlignment="1">
      <alignment horizontal="center" vertical="center"/>
    </xf>
    <xf fontId="27" fillId="35" borderId="19" numFmtId="0" xfId="0" applyFont="1" applyFill="1" applyBorder="1" applyAlignment="1">
      <alignment horizontal="center" vertical="center"/>
    </xf>
    <xf fontId="25" fillId="33" borderId="20" numFmtId="0" xfId="0" applyFont="1" applyFill="1" applyBorder="1" applyAlignment="1">
      <alignment horizontal="center" vertical="center"/>
    </xf>
    <xf fontId="25" fillId="33" borderId="21" numFmtId="0" xfId="0" applyFont="1" applyFill="1" applyBorder="1" applyAlignment="1">
      <alignment horizontal="center" vertical="center"/>
    </xf>
    <xf fontId="30" fillId="35" borderId="18" numFmtId="0" xfId="10" applyFont="1" applyFill="1" applyBorder="1" applyAlignment="1">
      <alignment horizontal="center" vertical="center"/>
    </xf>
    <xf fontId="30" fillId="35" borderId="15" numFmtId="0" xfId="10" applyFont="1" applyFill="1" applyBorder="1" applyAlignment="1">
      <alignment horizontal="center" vertical="center"/>
    </xf>
    <xf fontId="30" fillId="35" borderId="19" numFmtId="0" xfId="10" applyFont="1" applyFill="1" applyBorder="1" applyAlignment="1">
      <alignment horizontal="center" vertical="center"/>
    </xf>
    <xf fontId="31" fillId="0" borderId="9" numFmtId="0" xfId="0" applyFont="1" applyBorder="1" applyAlignment="1">
      <alignment horizontal="center" vertical="center"/>
    </xf>
    <xf fontId="30" fillId="35" borderId="16" numFmtId="0" xfId="10" applyFont="1" applyFill="1" applyBorder="1" applyAlignment="1">
      <alignment horizontal="center" vertical="center"/>
    </xf>
    <xf fontId="30" fillId="35" borderId="17" numFmtId="0" xfId="10" applyFont="1" applyFill="1" applyBorder="1" applyAlignment="1">
      <alignment horizontal="center" vertical="center"/>
    </xf>
    <xf fontId="25" fillId="33" borderId="9" numFmtId="0" xfId="0" applyFont="1" applyFill="1" applyBorder="1" applyAlignment="1">
      <alignment horizontal="center" vertical="center"/>
    </xf>
    <xf fontId="26" fillId="35" borderId="19" numFmtId="0" xfId="0" applyFont="1" applyFill="1" applyBorder="1" applyAlignment="1">
      <alignment horizontal="center" vertical="center"/>
    </xf>
    <xf fontId="32" fillId="0" borderId="9" numFmtId="0" xfId="0" applyFont="1" applyBorder="1" applyAlignment="1">
      <alignment horizontal="center" vertical="center"/>
    </xf>
    <xf fontId="26" fillId="35" borderId="17" numFmtId="0" xfId="0" applyFont="1" applyFill="1" applyBorder="1" applyAlignment="1">
      <alignment horizontal="center" vertical="center"/>
    </xf>
    <xf fontId="25" fillId="33" borderId="22" numFmtId="0" xfId="0" applyFont="1" applyFill="1" applyBorder="1" applyAlignment="1">
      <alignment horizontal="center" vertical="center"/>
    </xf>
    <xf fontId="26" fillId="35" borderId="23" numFmtId="0" xfId="0" applyFont="1" applyFill="1" applyBorder="1" applyAlignment="1">
      <alignment horizontal="center" vertical="center"/>
    </xf>
    <xf fontId="26" fillId="35" borderId="24" numFmtId="0" xfId="0" applyFont="1" applyFill="1" applyBorder="1" applyAlignment="1">
      <alignment horizontal="center" vertical="center"/>
    </xf>
    <xf fontId="26" fillId="35" borderId="25" numFmtId="0" xfId="0" applyFont="1" applyFill="1" applyBorder="1" applyAlignment="1">
      <alignment horizontal="center" vertical="center"/>
    </xf>
    <xf fontId="26" fillId="0" borderId="15" numFmtId="0" xfId="0" applyFont="1" applyBorder="1" applyAlignment="1">
      <alignment horizontal="right" vertical="center"/>
    </xf>
    <xf fontId="26" fillId="0" borderId="26" numFmtId="0" xfId="0" applyFont="1" applyBorder="1" applyAlignment="1">
      <alignment horizontal="center" vertical="center"/>
    </xf>
    <xf fontId="26" fillId="0" borderId="26" numFmtId="164" xfId="0" applyNumberFormat="1" applyFont="1" applyBorder="1" applyAlignment="1">
      <alignment horizontal="center" vertical="center"/>
    </xf>
    <xf fontId="26" fillId="0" borderId="0" numFmtId="0" xfId="0" applyFont="1"/>
    <xf fontId="0" fillId="0" borderId="0" numFmtId="0" xfId="0" applyAlignment="1">
      <alignment horizontal="center" vertical="center"/>
    </xf>
    <xf fontId="0" fillId="0" borderId="0" numFmtId="165" xfId="0" applyNumberFormat="1" applyAlignment="1">
      <alignment vertical="center"/>
    </xf>
    <xf fontId="0" fillId="0" borderId="0" numFmtId="166" xfId="0" applyNumberFormat="1" applyAlignment="1">
      <alignment horizontal="center" vertical="center"/>
    </xf>
    <xf fontId="0" fillId="0" borderId="0" numFmtId="167" xfId="0" applyNumberFormat="1" applyAlignment="1">
      <alignment horizontal="center" vertical="center"/>
    </xf>
    <xf fontId="0" fillId="0" borderId="0" numFmtId="168" xfId="0" applyNumberFormat="1" applyAlignment="1">
      <alignment horizontal="center" vertical="center"/>
    </xf>
    <xf fontId="0" fillId="0" borderId="0" numFmtId="166" xfId="0" applyNumberFormat="1" applyAlignment="1">
      <alignment vertical="center"/>
    </xf>
    <xf fontId="33" fillId="0" borderId="0" numFmtId="0" xfId="0" applyFont="1" applyAlignment="1">
      <alignment vertical="center"/>
    </xf>
    <xf fontId="33" fillId="0" borderId="0" numFmtId="0" xfId="0" applyFont="1" applyAlignment="1">
      <alignment horizontal="center" vertical="center"/>
    </xf>
    <xf fontId="34" fillId="0" borderId="0" numFmtId="0" xfId="0" applyFont="1" applyAlignment="1">
      <alignment horizontal="center" vertical="center"/>
    </xf>
    <xf fontId="34" fillId="0" borderId="0" numFmtId="169" xfId="0" applyNumberFormat="1" applyFont="1" applyAlignment="1">
      <alignment horizontal="center" vertical="center"/>
    </xf>
    <xf fontId="0" fillId="0" borderId="0" numFmtId="10" xfId="0" applyNumberFormat="1" applyAlignment="1">
      <alignment horizontal="center" vertical="center"/>
    </xf>
    <xf fontId="0" fillId="0" borderId="0" numFmtId="170" xfId="0" applyNumberFormat="1" applyAlignment="1">
      <alignment horizontal="center" vertical="center"/>
    </xf>
    <xf fontId="35" fillId="0" borderId="0" numFmtId="0" xfId="0" applyFont="1" applyAlignment="1">
      <alignment vertical="center"/>
    </xf>
    <xf fontId="0" fillId="34" borderId="0" numFmtId="0" xfId="0" applyFill="1" applyAlignment="1">
      <alignment vertical="center"/>
    </xf>
    <xf fontId="36" fillId="0" borderId="0" numFmtId="0" xfId="0" applyFont="1" applyAlignment="1">
      <alignment vertical="center"/>
    </xf>
    <xf fontId="0" fillId="0" borderId="0" numFmtId="171" xfId="0" applyNumberFormat="1" applyAlignment="1">
      <alignment horizontal="center" vertical="center"/>
    </xf>
    <xf fontId="0" fillId="0" borderId="0" numFmtId="10" xfId="11" applyNumberFormat="1" applyAlignment="1">
      <alignment horizontal="center" vertical="center"/>
    </xf>
    <xf fontId="0" fillId="0" borderId="0" numFmtId="169" xfId="0" applyNumberFormat="1" applyAlignment="1">
      <alignment horizontal="center" vertical="center"/>
    </xf>
    <xf fontId="37" fillId="37" borderId="9" numFmtId="0" xfId="0" applyFont="1" applyFill="1" applyBorder="1" applyAlignment="1">
      <alignment vertical="center"/>
    </xf>
    <xf fontId="37" fillId="37" borderId="9" numFmtId="0" xfId="0" applyFont="1" applyFill="1" applyBorder="1" applyAlignment="1">
      <alignment horizontal="center" vertical="center"/>
    </xf>
    <xf fontId="37" fillId="38" borderId="27" numFmtId="165" xfId="10" applyNumberFormat="1" applyFont="1" applyFill="1" applyBorder="1" applyAlignment="1">
      <alignment horizontal="center" vertical="center"/>
    </xf>
    <xf fontId="37" fillId="38" borderId="28" numFmtId="0" xfId="10" applyFont="1" applyFill="1" applyBorder="1" applyAlignment="1">
      <alignment horizontal="center" vertical="center"/>
    </xf>
    <xf fontId="37" fillId="38" borderId="29" numFmtId="0" xfId="10" applyFont="1" applyFill="1" applyBorder="1" applyAlignment="1">
      <alignment horizontal="center" vertical="center"/>
    </xf>
    <xf fontId="38" fillId="37" borderId="9" numFmtId="166" xfId="0" applyNumberFormat="1" applyFont="1" applyFill="1" applyBorder="1" applyAlignment="1">
      <alignment horizontal="center" vertical="center"/>
    </xf>
    <xf fontId="38" fillId="39" borderId="9" numFmtId="166" xfId="0" applyNumberFormat="1" applyFont="1" applyFill="1" applyBorder="1" applyAlignment="1">
      <alignment horizontal="center" vertical="center"/>
    </xf>
    <xf fontId="38" fillId="37" borderId="30" numFmtId="166" xfId="0" applyNumberFormat="1" applyFont="1" applyFill="1" applyBorder="1" applyAlignment="1">
      <alignment horizontal="center" vertical="center"/>
    </xf>
    <xf fontId="38" fillId="37" borderId="31" numFmtId="166" xfId="0" applyNumberFormat="1" applyFont="1" applyFill="1" applyBorder="1" applyAlignment="1">
      <alignment horizontal="center" vertical="center"/>
    </xf>
    <xf fontId="38" fillId="40" borderId="9" numFmtId="166" xfId="0" applyNumberFormat="1" applyFont="1" applyFill="1" applyBorder="1" applyAlignment="1">
      <alignment horizontal="center" vertical="center"/>
    </xf>
    <xf fontId="38" fillId="40" borderId="9" numFmtId="169" xfId="0" applyNumberFormat="1" applyFont="1" applyFill="1" applyBorder="1" applyAlignment="1">
      <alignment horizontal="center" vertical="center"/>
    </xf>
    <xf fontId="38" fillId="37" borderId="31" numFmtId="166" xfId="0" applyNumberFormat="1" applyFont="1" applyFill="1" applyBorder="1" applyAlignment="1">
      <alignment vertical="center"/>
    </xf>
    <xf fontId="38" fillId="37" borderId="32" numFmtId="166" xfId="0" applyNumberFormat="1" applyFont="1" applyFill="1" applyBorder="1" applyAlignment="1">
      <alignment vertical="center"/>
    </xf>
    <xf fontId="37" fillId="39" borderId="9" numFmtId="0" xfId="0" applyFont="1" applyFill="1" applyBorder="1" applyAlignment="1">
      <alignment horizontal="center" vertical="center"/>
    </xf>
    <xf fontId="37" fillId="37" borderId="30" numFmtId="0" xfId="0" applyFont="1" applyFill="1" applyBorder="1" applyAlignment="1">
      <alignment vertical="center"/>
    </xf>
    <xf fontId="37" fillId="37" borderId="31" numFmtId="0" xfId="0" applyFont="1" applyFill="1" applyBorder="1" applyAlignment="1">
      <alignment horizontal="center" vertical="center"/>
    </xf>
    <xf fontId="37" fillId="37" borderId="32" numFmtId="0" xfId="0" applyFont="1" applyFill="1" applyBorder="1" applyAlignment="1">
      <alignment horizontal="center" vertical="center"/>
    </xf>
    <xf fontId="39" fillId="37" borderId="30" numFmtId="0" xfId="0" applyFont="1" applyFill="1" applyBorder="1" applyAlignment="1">
      <alignment horizontal="center" vertical="center" wrapText="1"/>
    </xf>
    <xf fontId="39" fillId="37" borderId="32" numFmtId="0" xfId="0" applyFont="1" applyFill="1" applyBorder="1" applyAlignment="1">
      <alignment horizontal="center" vertical="center" wrapText="1"/>
    </xf>
    <xf fontId="38" fillId="39" borderId="30" numFmtId="166" xfId="0" applyNumberFormat="1" applyFont="1" applyFill="1" applyBorder="1" applyAlignment="1">
      <alignment horizontal="center" vertical="center"/>
    </xf>
    <xf fontId="38" fillId="39" borderId="31" numFmtId="166" xfId="0" applyNumberFormat="1" applyFont="1" applyFill="1" applyBorder="1" applyAlignment="1">
      <alignment horizontal="center" vertical="center"/>
    </xf>
    <xf fontId="38" fillId="39" borderId="32" numFmtId="166" xfId="0" applyNumberFormat="1" applyFont="1" applyFill="1" applyBorder="1" applyAlignment="1">
      <alignment horizontal="center" vertical="center"/>
    </xf>
    <xf fontId="38" fillId="37" borderId="32" numFmtId="166" xfId="0" applyNumberFormat="1" applyFont="1" applyFill="1" applyBorder="1" applyAlignment="1">
      <alignment horizontal="center" vertical="center"/>
    </xf>
    <xf fontId="37" fillId="37" borderId="30" numFmtId="0" xfId="0" applyFont="1" applyFill="1" applyBorder="1" applyAlignment="1">
      <alignment horizontal="center" vertical="center"/>
    </xf>
    <xf fontId="37" fillId="37" borderId="30" numFmtId="10" xfId="0" applyNumberFormat="1" applyFont="1" applyFill="1" applyBorder="1" applyAlignment="1">
      <alignment horizontal="center" vertical="center"/>
    </xf>
    <xf fontId="37" fillId="37" borderId="31" numFmtId="10" xfId="0" applyNumberFormat="1" applyFont="1" applyFill="1" applyBorder="1" applyAlignment="1">
      <alignment horizontal="center" vertical="center"/>
    </xf>
    <xf fontId="37" fillId="37" borderId="32" numFmtId="10" xfId="0" applyNumberFormat="1" applyFont="1" applyFill="1" applyBorder="1" applyAlignment="1">
      <alignment horizontal="center" vertical="center"/>
    </xf>
    <xf fontId="37" fillId="37" borderId="30" numFmtId="169" xfId="0" applyNumberFormat="1" applyFont="1" applyFill="1" applyBorder="1" applyAlignment="1">
      <alignment horizontal="center" vertical="center" wrapText="1"/>
    </xf>
    <xf fontId="37" fillId="37" borderId="31" numFmtId="169" xfId="0" applyNumberFormat="1" applyFont="1" applyFill="1" applyBorder="1" applyAlignment="1">
      <alignment horizontal="center" vertical="center" wrapText="1"/>
    </xf>
    <xf fontId="37" fillId="37" borderId="32" numFmtId="169" xfId="0" applyNumberFormat="1" applyFont="1" applyFill="1" applyBorder="1" applyAlignment="1">
      <alignment horizontal="center" vertical="center" wrapText="1"/>
    </xf>
    <xf fontId="37" fillId="0" borderId="0" numFmtId="0" xfId="0" applyFont="1" applyAlignment="1">
      <alignment vertical="center"/>
    </xf>
    <xf fontId="36" fillId="0" borderId="9" numFmtId="0" xfId="0" applyFont="1" applyBorder="1" applyAlignment="1">
      <alignment vertical="center"/>
    </xf>
    <xf fontId="0" fillId="0" borderId="9" numFmtId="0" xfId="0" applyBorder="1" applyAlignment="1">
      <alignment vertical="center"/>
    </xf>
    <xf fontId="37" fillId="38" borderId="33" numFmtId="165" xfId="10" applyNumberFormat="1" applyFont="1" applyFill="1" applyBorder="1" applyAlignment="1">
      <alignment horizontal="center" vertical="center"/>
    </xf>
    <xf fontId="37" fillId="38" borderId="34" numFmtId="0" xfId="10" applyFont="1" applyFill="1" applyBorder="1" applyAlignment="1">
      <alignment horizontal="center" vertical="center"/>
    </xf>
    <xf fontId="37" fillId="38" borderId="35" numFmtId="0" xfId="10" applyFont="1" applyFill="1" applyBorder="1" applyAlignment="1">
      <alignment horizontal="center" vertical="center"/>
    </xf>
    <xf fontId="36" fillId="0" borderId="9" numFmtId="0" xfId="0" applyFont="1" applyBorder="1" applyAlignment="1">
      <alignment horizontal="center" vertical="center" wrapText="1"/>
    </xf>
    <xf fontId="36" fillId="0" borderId="9" numFmtId="167" xfId="0" applyNumberFormat="1" applyFont="1" applyBorder="1" applyAlignment="1">
      <alignment horizontal="center" vertical="center"/>
    </xf>
    <xf fontId="36" fillId="0" borderId="9" numFmtId="167" xfId="0" applyNumberFormat="1" applyFont="1" applyBorder="1" applyAlignment="1">
      <alignment horizontal="center" vertical="center" wrapText="1"/>
    </xf>
    <xf fontId="36" fillId="0" borderId="9" numFmtId="0" xfId="0" applyFont="1" applyBorder="1" applyAlignment="1">
      <alignment horizontal="center" vertical="center"/>
    </xf>
    <xf fontId="40" fillId="0" borderId="30" numFmtId="0" xfId="0" applyFont="1" applyBorder="1" applyAlignment="1">
      <alignment horizontal="center" vertical="center"/>
    </xf>
    <xf fontId="40" fillId="0" borderId="32" numFmtId="0" xfId="0" applyFont="1" applyBorder="1" applyAlignment="1">
      <alignment horizontal="center" vertical="center"/>
    </xf>
    <xf fontId="36" fillId="0" borderId="30" numFmtId="0" xfId="0" applyFont="1" applyBorder="1" applyAlignment="1">
      <alignment horizontal="center" vertical="center"/>
    </xf>
    <xf fontId="36" fillId="0" borderId="31" numFmtId="0" xfId="0" applyFont="1" applyBorder="1" applyAlignment="1">
      <alignment horizontal="center" vertical="center"/>
    </xf>
    <xf fontId="36" fillId="0" borderId="32" numFmtId="0" xfId="0" applyFont="1" applyBorder="1" applyAlignment="1">
      <alignment horizontal="center" vertical="center"/>
    </xf>
    <xf fontId="39" fillId="0" borderId="30" numFmtId="0" xfId="0" applyFont="1" applyBorder="1" applyAlignment="1">
      <alignment horizontal="center" vertical="center"/>
    </xf>
    <xf fontId="39" fillId="0" borderId="31" numFmtId="0" xfId="0" applyFont="1" applyBorder="1" applyAlignment="1">
      <alignment horizontal="center" vertical="center"/>
    </xf>
    <xf fontId="39" fillId="0" borderId="32" numFmtId="0" xfId="0" applyFont="1" applyBorder="1" applyAlignment="1">
      <alignment horizontal="center" vertical="center"/>
    </xf>
    <xf fontId="41" fillId="41" borderId="30" numFmtId="0" xfId="0" applyFont="1" applyFill="1" applyBorder="1" applyAlignment="1">
      <alignment horizontal="center" vertical="center"/>
    </xf>
    <xf fontId="41" fillId="41" borderId="31" numFmtId="0" xfId="0" applyFont="1" applyFill="1" applyBorder="1" applyAlignment="1">
      <alignment horizontal="center" vertical="center"/>
    </xf>
    <xf fontId="41" fillId="41" borderId="9" numFmtId="0" xfId="0" applyFont="1" applyFill="1" applyBorder="1" applyAlignment="1">
      <alignment horizontal="center" vertical="center"/>
    </xf>
    <xf fontId="42" fillId="3" borderId="31" numFmtId="0" xfId="0" applyFont="1" applyFill="1" applyBorder="1" applyAlignment="1">
      <alignment vertical="center"/>
    </xf>
    <xf fontId="42" fillId="3" borderId="32" numFmtId="0" xfId="0" applyFont="1" applyFill="1" applyBorder="1" applyAlignment="1">
      <alignment vertical="center"/>
    </xf>
    <xf fontId="42" fillId="3" borderId="9" numFmtId="0" xfId="0" applyFont="1" applyFill="1" applyBorder="1" applyAlignment="1">
      <alignment horizontal="center" vertical="center"/>
    </xf>
    <xf fontId="36" fillId="0" borderId="9" numFmtId="9" xfId="0" applyNumberFormat="1" applyFont="1" applyBorder="1" applyAlignment="1">
      <alignment horizontal="center" vertical="center"/>
    </xf>
    <xf fontId="43" fillId="0" borderId="30" numFmtId="171" xfId="0" applyNumberFormat="1" applyFont="1" applyBorder="1" applyAlignment="1">
      <alignment horizontal="center" vertical="center"/>
    </xf>
    <xf fontId="43" fillId="0" borderId="31" numFmtId="171" xfId="0" applyNumberFormat="1" applyFont="1" applyBorder="1" applyAlignment="1">
      <alignment horizontal="center" vertical="center"/>
    </xf>
    <xf fontId="43" fillId="0" borderId="32" numFmtId="171" xfId="0" applyNumberFormat="1" applyFont="1" applyBorder="1" applyAlignment="1">
      <alignment horizontal="center" vertical="center"/>
    </xf>
    <xf fontId="36" fillId="0" borderId="30" numFmtId="171" xfId="0" applyNumberFormat="1" applyFont="1" applyBorder="1" applyAlignment="1">
      <alignment horizontal="center" vertical="center"/>
    </xf>
    <xf fontId="36" fillId="0" borderId="31" numFmtId="171" xfId="0" applyNumberFormat="1" applyFont="1" applyBorder="1" applyAlignment="1">
      <alignment horizontal="center" vertical="center"/>
    </xf>
    <xf fontId="36" fillId="0" borderId="32" numFmtId="171" xfId="0" applyNumberFormat="1" applyFont="1" applyBorder="1" applyAlignment="1">
      <alignment horizontal="center" vertical="center"/>
    </xf>
    <xf fontId="36" fillId="0" borderId="30" numFmtId="167" xfId="0" applyNumberFormat="1" applyFont="1" applyBorder="1" applyAlignment="1">
      <alignment horizontal="center" vertical="center"/>
    </xf>
    <xf fontId="36" fillId="0" borderId="31" numFmtId="167" xfId="0" applyNumberFormat="1" applyFont="1" applyBorder="1" applyAlignment="1">
      <alignment horizontal="center" vertical="center"/>
    </xf>
    <xf fontId="36" fillId="0" borderId="32" numFmtId="167" xfId="0" applyNumberFormat="1" applyFont="1" applyBorder="1" applyAlignment="1">
      <alignment horizontal="center" vertical="center"/>
    </xf>
    <xf fontId="36" fillId="0" borderId="30" numFmtId="10" xfId="0" applyNumberFormat="1" applyFont="1" applyBorder="1" applyAlignment="1">
      <alignment vertical="center"/>
    </xf>
    <xf fontId="36" fillId="0" borderId="31" numFmtId="10" xfId="0" applyNumberFormat="1" applyFont="1" applyBorder="1" applyAlignment="1">
      <alignment vertical="center"/>
    </xf>
    <xf fontId="36" fillId="0" borderId="32" numFmtId="10" xfId="0" applyNumberFormat="1" applyFont="1" applyBorder="1" applyAlignment="1">
      <alignment vertical="center"/>
    </xf>
    <xf fontId="36" fillId="0" borderId="30" numFmtId="0" xfId="0" applyFont="1" applyBorder="1" applyAlignment="1">
      <alignment horizontal="center" vertical="center" wrapText="1"/>
    </xf>
    <xf fontId="36" fillId="0" borderId="31" numFmtId="0" xfId="0" applyFont="1" applyBorder="1" applyAlignment="1">
      <alignment horizontal="center" vertical="center" wrapText="1"/>
    </xf>
    <xf fontId="36" fillId="0" borderId="32" numFmtId="0" xfId="0" applyFont="1" applyBorder="1" applyAlignment="1">
      <alignment horizontal="center" vertical="center" wrapText="1"/>
    </xf>
    <xf fontId="36" fillId="0" borderId="30" numFmtId="0" xfId="0" applyFont="1" applyBorder="1" applyAlignment="1">
      <alignment vertical="center" wrapText="1"/>
    </xf>
    <xf fontId="36" fillId="0" borderId="31" numFmtId="0" xfId="0" applyFont="1" applyBorder="1" applyAlignment="1">
      <alignment vertical="center" wrapText="1"/>
    </xf>
    <xf fontId="36" fillId="0" borderId="32" numFmtId="0" xfId="0" applyFont="1" applyBorder="1" applyAlignment="1">
      <alignment vertical="center" wrapText="1"/>
    </xf>
    <xf fontId="36" fillId="0" borderId="30" numFmtId="169" xfId="0" applyNumberFormat="1" applyFont="1" applyBorder="1" applyAlignment="1">
      <alignment horizontal="center" vertical="center" wrapText="1"/>
    </xf>
    <xf fontId="36" fillId="0" borderId="31" numFmtId="169" xfId="0" applyNumberFormat="1" applyFont="1" applyBorder="1" applyAlignment="1">
      <alignment horizontal="center" vertical="center" wrapText="1"/>
    </xf>
    <xf fontId="36" fillId="0" borderId="32" numFmtId="169" xfId="0" applyNumberFormat="1" applyFont="1" applyBorder="1" applyAlignment="1">
      <alignment horizontal="center" vertical="center" wrapText="1"/>
    </xf>
    <xf fontId="44" fillId="0" borderId="9" numFmtId="0" xfId="0" applyFont="1" applyBorder="1" applyAlignment="1">
      <alignment horizontal="center" vertical="center" wrapText="1"/>
    </xf>
    <xf fontId="44" fillId="0" borderId="9" numFmtId="0" xfId="0" applyFont="1" applyBorder="1" applyAlignment="1">
      <alignment vertical="center"/>
    </xf>
    <xf fontId="44" fillId="0" borderId="9" numFmtId="165" xfId="0" applyNumberFormat="1" applyFont="1" applyBorder="1" applyAlignment="1">
      <alignment horizontal="center" vertical="center" wrapText="1"/>
    </xf>
    <xf fontId="44" fillId="0" borderId="9" numFmtId="166" xfId="0" applyNumberFormat="1" applyFont="1" applyBorder="1" applyAlignment="1">
      <alignment horizontal="center" vertical="center" wrapText="1"/>
    </xf>
    <xf fontId="44" fillId="0" borderId="9" numFmtId="167" xfId="0" applyNumberFormat="1" applyFont="1" applyBorder="1" applyAlignment="1">
      <alignment horizontal="center" vertical="center"/>
    </xf>
    <xf fontId="44" fillId="0" borderId="9" numFmtId="167" xfId="0" applyNumberFormat="1" applyFont="1" applyBorder="1" applyAlignment="1">
      <alignment horizontal="center" vertical="center" wrapText="1"/>
    </xf>
    <xf fontId="33" fillId="0" borderId="30" numFmtId="0" xfId="0" applyFont="1" applyBorder="1" applyAlignment="1">
      <alignment horizontal="center" vertical="center" wrapText="1"/>
    </xf>
    <xf fontId="33" fillId="0" borderId="32" numFmtId="0" xfId="0" applyFont="1" applyBorder="1" applyAlignment="1">
      <alignment horizontal="center" vertical="center" wrapText="1"/>
    </xf>
    <xf fontId="44" fillId="0" borderId="9" numFmtId="172" xfId="0" applyNumberFormat="1" applyFont="1" applyBorder="1" applyAlignment="1">
      <alignment horizontal="center" vertical="center" wrapText="1"/>
    </xf>
    <xf fontId="0" fillId="0" borderId="9" numFmtId="0" xfId="0" applyBorder="1" applyAlignment="1">
      <alignment horizontal="center" vertical="center" wrapText="1"/>
    </xf>
    <xf fontId="45" fillId="0" borderId="9" numFmtId="0" xfId="0" applyFont="1" applyBorder="1" applyAlignment="1">
      <alignment horizontal="center" vertical="center" wrapText="1"/>
    </xf>
    <xf fontId="46" fillId="0" borderId="30" numFmtId="0" xfId="0" applyFont="1" applyBorder="1" applyAlignment="1">
      <alignment horizontal="center" vertical="center" wrapText="1"/>
    </xf>
    <xf fontId="46" fillId="0" borderId="31" numFmtId="0" xfId="0" applyFont="1" applyBorder="1" applyAlignment="1">
      <alignment horizontal="center" vertical="center" wrapText="1"/>
    </xf>
    <xf fontId="46" fillId="0" borderId="32" numFmtId="0" xfId="0" applyFont="1" applyBorder="1" applyAlignment="1">
      <alignment horizontal="center" vertical="center" wrapText="1"/>
    </xf>
    <xf fontId="47" fillId="0" borderId="9" numFmtId="0" xfId="0" applyFont="1" applyBorder="1" applyAlignment="1">
      <alignment horizontal="center" vertical="center" wrapText="1"/>
    </xf>
    <xf fontId="45" fillId="33" borderId="9" numFmtId="0" xfId="0" applyFont="1" applyFill="1" applyBorder="1" applyAlignment="1">
      <alignment horizontal="center" vertical="center" wrapText="1"/>
    </xf>
    <xf fontId="34" fillId="33" borderId="36" numFmtId="169" xfId="0" applyNumberFormat="1" applyFont="1" applyFill="1" applyBorder="1" applyAlignment="1">
      <alignment horizontal="center" vertical="center" wrapText="1"/>
    </xf>
    <xf fontId="0" fillId="0" borderId="30" numFmtId="170" xfId="0" applyNumberFormat="1" applyBorder="1" applyAlignment="1">
      <alignment horizontal="center" vertical="center" wrapText="1"/>
    </xf>
    <xf fontId="0" fillId="0" borderId="32" numFmtId="170" xfId="0" applyNumberFormat="1" applyBorder="1" applyAlignment="1">
      <alignment horizontal="center" vertical="center" wrapText="1"/>
    </xf>
    <xf fontId="48" fillId="0" borderId="9" numFmtId="0" xfId="0" applyFont="1" applyBorder="1" applyAlignment="1">
      <alignment horizontal="center" vertical="center" wrapText="1"/>
    </xf>
    <xf fontId="35" fillId="0" borderId="9" numFmtId="169" xfId="0" applyNumberFormat="1" applyFont="1" applyBorder="1" applyAlignment="1">
      <alignment horizontal="center" vertical="center" wrapText="1"/>
    </xf>
    <xf fontId="49" fillId="34" borderId="9" numFmtId="0" xfId="0" applyFont="1" applyFill="1" applyBorder="1" applyAlignment="1">
      <alignment horizontal="center" vertical="center" wrapText="1"/>
    </xf>
    <xf fontId="36" fillId="0" borderId="9" numFmtId="169" xfId="0" applyNumberFormat="1" applyFont="1" applyBorder="1" applyAlignment="1">
      <alignment horizontal="center" vertical="center" wrapText="1"/>
    </xf>
    <xf fontId="36" fillId="0" borderId="9" numFmtId="173" xfId="0" applyNumberFormat="1" applyFont="1" applyBorder="1" applyAlignment="1">
      <alignment horizontal="center" vertical="center" wrapText="1"/>
    </xf>
    <xf fontId="23" fillId="0" borderId="9" numFmtId="169" xfId="0" applyNumberFormat="1" applyFont="1" applyBorder="1" applyAlignment="1">
      <alignment horizontal="center" vertical="center" wrapText="1"/>
    </xf>
    <xf fontId="0" fillId="0" borderId="9" numFmtId="169" xfId="0" applyNumberFormat="1" applyBorder="1" applyAlignment="1">
      <alignment horizontal="center" vertical="center" wrapText="1"/>
    </xf>
    <xf fontId="0" fillId="0" borderId="9" numFmtId="49" xfId="0" applyNumberFormat="1" applyBorder="1" applyAlignment="1">
      <alignment horizontal="center" vertical="center" wrapText="1"/>
    </xf>
    <xf fontId="28" fillId="0" borderId="9" numFmtId="171" xfId="0" applyNumberFormat="1" applyFont="1" applyBorder="1" applyAlignment="1">
      <alignment horizontal="center" vertical="center" wrapText="1"/>
    </xf>
    <xf fontId="50" fillId="0" borderId="9" numFmtId="0" xfId="0" applyFont="1" applyBorder="1" applyAlignment="1">
      <alignment horizontal="center" wrapText="1"/>
    </xf>
    <xf fontId="50" fillId="0" borderId="9" numFmtId="173" xfId="0" applyNumberFormat="1" applyFont="1" applyBorder="1" applyAlignment="1">
      <alignment horizontal="center" wrapText="1"/>
    </xf>
    <xf fontId="44" fillId="0" borderId="33" numFmtId="10" xfId="0" applyNumberFormat="1" applyFont="1" applyBorder="1" applyAlignment="1">
      <alignment horizontal="center" vertical="center" wrapText="1"/>
    </xf>
    <xf fontId="44" fillId="0" borderId="34" numFmtId="10" xfId="0" applyNumberFormat="1" applyFont="1" applyBorder="1" applyAlignment="1">
      <alignment horizontal="center" vertical="center" wrapText="1"/>
    </xf>
    <xf fontId="44" fillId="0" borderId="35" numFmtId="10" xfId="0" applyNumberFormat="1" applyFont="1" applyBorder="1" applyAlignment="1">
      <alignment horizontal="center" vertical="center" wrapText="1"/>
    </xf>
    <xf fontId="44" fillId="0" borderId="30" numFmtId="0" xfId="0" applyFont="1" applyBorder="1" applyAlignment="1">
      <alignment horizontal="center" vertical="center" wrapText="1"/>
    </xf>
    <xf fontId="44" fillId="0" borderId="31" numFmtId="0" xfId="0" applyFont="1" applyBorder="1" applyAlignment="1">
      <alignment horizontal="center" vertical="center" wrapText="1"/>
    </xf>
    <xf fontId="44" fillId="0" borderId="32" numFmtId="0" xfId="0" applyFont="1" applyBorder="1" applyAlignment="1">
      <alignment horizontal="center" vertical="center" wrapText="1"/>
    </xf>
    <xf fontId="44" fillId="0" borderId="33" numFmtId="0" xfId="0" applyFont="1" applyBorder="1" applyAlignment="1">
      <alignment horizontal="center" vertical="center" wrapText="1"/>
    </xf>
    <xf fontId="44" fillId="0" borderId="34" numFmtId="0" xfId="0" applyFont="1" applyBorder="1" applyAlignment="1">
      <alignment horizontal="center" vertical="center" wrapText="1"/>
    </xf>
    <xf fontId="44" fillId="0" borderId="35" numFmtId="0" xfId="0" applyFont="1" applyBorder="1" applyAlignment="1">
      <alignment horizontal="center" vertical="center" wrapText="1"/>
    </xf>
    <xf fontId="44" fillId="0" borderId="9" numFmtId="0" xfId="0" applyFont="1" applyBorder="1" applyAlignment="1">
      <alignment horizontal="center" vertical="center"/>
    </xf>
    <xf fontId="44" fillId="0" borderId="0" numFmtId="0" xfId="0" applyFont="1" applyAlignment="1">
      <alignment horizontal="center" vertical="center" wrapText="1"/>
    </xf>
    <xf fontId="51" fillId="0" borderId="9" numFmtId="0" xfId="0" applyFont="1" applyBorder="1" applyAlignment="1">
      <alignment horizontal="center" vertical="center" wrapText="1"/>
    </xf>
    <xf fontId="44" fillId="0" borderId="30" numFmtId="167" xfId="0" applyNumberFormat="1" applyFont="1" applyBorder="1" applyAlignment="1">
      <alignment horizontal="center" vertical="center"/>
    </xf>
    <xf fontId="44" fillId="0" borderId="31" numFmtId="167" xfId="0" applyNumberFormat="1" applyFont="1" applyBorder="1" applyAlignment="1">
      <alignment horizontal="center" vertical="center"/>
    </xf>
    <xf fontId="44" fillId="0" borderId="32" numFmtId="167" xfId="0" applyNumberFormat="1" applyFont="1" applyBorder="1" applyAlignment="1">
      <alignment horizontal="center" vertical="center"/>
    </xf>
    <xf fontId="44" fillId="0" borderId="31" numFmtId="168" xfId="0" applyNumberFormat="1" applyFont="1" applyBorder="1" applyAlignment="1">
      <alignment horizontal="center" vertical="center"/>
    </xf>
    <xf fontId="33" fillId="0" borderId="9" numFmtId="0" xfId="0" applyFont="1" applyBorder="1" applyAlignment="1">
      <alignment horizontal="center" vertical="center" wrapText="1"/>
    </xf>
    <xf fontId="34" fillId="0" borderId="9" numFmtId="0" xfId="0" applyFont="1" applyBorder="1" applyAlignment="1">
      <alignment vertical="center" wrapText="1"/>
    </xf>
    <xf fontId="34" fillId="0" borderId="9" numFmtId="0" xfId="0" applyFont="1" applyBorder="1" applyAlignment="1">
      <alignment horizontal="center" vertical="center" wrapText="1"/>
    </xf>
    <xf fontId="52" fillId="38" borderId="9" numFmtId="0" xfId="0" applyFont="1" applyFill="1" applyBorder="1" applyAlignment="1">
      <alignment horizontal="center" vertical="center" wrapText="1"/>
    </xf>
    <xf fontId="0" fillId="0" borderId="9" numFmtId="10" xfId="0" applyNumberFormat="1" applyBorder="1" applyAlignment="1">
      <alignment horizontal="center" vertical="center" wrapText="1"/>
    </xf>
    <xf fontId="44" fillId="0" borderId="9" numFmtId="10" xfId="0" applyNumberFormat="1" applyFont="1" applyBorder="1" applyAlignment="1">
      <alignment horizontal="center" vertical="center" wrapText="1"/>
    </xf>
    <xf fontId="34" fillId="33" borderId="37" numFmtId="169" xfId="0" applyNumberFormat="1" applyFont="1" applyFill="1" applyBorder="1" applyAlignment="1">
      <alignment horizontal="center" vertical="center" wrapText="1"/>
    </xf>
    <xf fontId="0" fillId="0" borderId="9" numFmtId="170" xfId="0" applyNumberFormat="1" applyBorder="1" applyAlignment="1">
      <alignment horizontal="center" vertical="center" wrapText="1"/>
    </xf>
    <xf fontId="23" fillId="0" borderId="9" numFmtId="0" xfId="0" applyFont="1" applyBorder="1" applyAlignment="1">
      <alignment horizontal="center" vertical="center" wrapText="1"/>
    </xf>
    <xf fontId="35" fillId="0" borderId="9" numFmtId="0" xfId="0" applyFont="1" applyBorder="1" applyAlignment="1">
      <alignment horizontal="center" vertical="center" wrapText="1"/>
    </xf>
    <xf fontId="53" fillId="0" borderId="9" numFmtId="0" xfId="0" applyFont="1" applyBorder="1" applyAlignment="1">
      <alignment horizontal="center" vertical="center" wrapText="1"/>
    </xf>
    <xf fontId="54" fillId="0" borderId="9" numFmtId="0" xfId="0" applyFont="1" applyBorder="1" applyAlignment="1">
      <alignment horizontal="center" vertical="center" wrapText="1"/>
    </xf>
    <xf fontId="47" fillId="0" borderId="9" numFmtId="169" xfId="0" applyNumberFormat="1" applyFont="1" applyBorder="1" applyAlignment="1">
      <alignment horizontal="center" vertical="center" wrapText="1"/>
    </xf>
    <xf fontId="0" fillId="0" borderId="9" numFmtId="168" xfId="0" applyNumberFormat="1" applyBorder="1" applyAlignment="1">
      <alignment horizontal="center" vertical="center" wrapText="1"/>
    </xf>
    <xf fontId="44" fillId="0" borderId="9" numFmtId="169" xfId="0" applyNumberFormat="1" applyFont="1" applyBorder="1" applyAlignment="1">
      <alignment horizontal="center" vertical="center" wrapText="1"/>
    </xf>
    <xf fontId="44" fillId="0" borderId="9" numFmtId="173" xfId="0" applyNumberFormat="1" applyFont="1" applyBorder="1" applyAlignment="1">
      <alignment horizontal="center" vertical="center" wrapText="1"/>
    </xf>
    <xf fontId="45" fillId="0" borderId="9" numFmtId="169" xfId="0" applyNumberFormat="1" applyFont="1" applyBorder="1" applyAlignment="1">
      <alignment horizontal="center" vertical="center" wrapText="1"/>
    </xf>
    <xf fontId="44" fillId="0" borderId="9" numFmtId="49" xfId="0" applyNumberFormat="1" applyFont="1" applyBorder="1" applyAlignment="1">
      <alignment horizontal="center" vertical="center" wrapText="1"/>
    </xf>
    <xf fontId="55" fillId="0" borderId="9" numFmtId="169" xfId="0" applyNumberFormat="1" applyFont="1" applyBorder="1" applyAlignment="1">
      <alignment horizontal="center" vertical="center" wrapText="1"/>
    </xf>
    <xf fontId="44" fillId="0" borderId="9" numFmtId="171" xfId="0" applyNumberFormat="1" applyFont="1" applyBorder="1" applyAlignment="1">
      <alignment horizontal="center" vertical="center" wrapText="1"/>
    </xf>
    <xf fontId="56" fillId="0" borderId="9" numFmtId="0" xfId="0" applyFont="1" applyBorder="1" applyAlignment="1">
      <alignment horizontal="center" vertical="center" wrapText="1"/>
    </xf>
    <xf fontId="50" fillId="0" borderId="9" numFmtId="10" xfId="0" applyNumberFormat="1" applyFont="1" applyBorder="1" applyAlignment="1">
      <alignment horizontal="center" vertical="center" wrapText="1"/>
    </xf>
    <xf fontId="50" fillId="0" borderId="9" numFmtId="0" xfId="0" applyFont="1" applyBorder="1" applyAlignment="1">
      <alignment horizontal="center" vertical="center" wrapText="1"/>
    </xf>
    <xf fontId="50" fillId="0" borderId="9" numFmtId="10" xfId="11" applyNumberFormat="1" applyFont="1" applyBorder="1" applyAlignment="1">
      <alignment horizontal="center" vertical="center" wrapText="1"/>
    </xf>
    <xf fontId="44" fillId="0" borderId="9" numFmtId="9" xfId="0" applyNumberFormat="1" applyFont="1" applyBorder="1" applyAlignment="1">
      <alignment horizontal="center" vertical="center" wrapText="1"/>
    </xf>
    <xf fontId="57" fillId="0" borderId="9" numFmtId="10" xfId="0" applyNumberFormat="1" applyFont="1" applyBorder="1" applyAlignment="1">
      <alignment horizontal="center" vertical="center" wrapText="1"/>
    </xf>
    <xf fontId="45" fillId="0" borderId="9" numFmtId="163" xfId="0" applyNumberFormat="1" applyFont="1" applyBorder="1" applyAlignment="1">
      <alignment horizontal="center" vertical="center"/>
    </xf>
    <xf fontId="51" fillId="0" borderId="0" numFmtId="0" xfId="0" applyFont="1" applyAlignment="1">
      <alignment horizontal="center" vertical="center" wrapText="1"/>
    </xf>
    <xf fontId="44" fillId="42" borderId="37" numFmtId="165" xfId="0" applyNumberFormat="1" applyFont="1" applyFill="1" applyBorder="1" applyAlignment="1">
      <alignment horizontal="center" vertical="center" wrapText="1"/>
    </xf>
    <xf fontId="44" fillId="0" borderId="37" numFmtId="0" xfId="0" applyFont="1" applyBorder="1" applyAlignment="1">
      <alignment horizontal="center" vertical="center" wrapText="1"/>
    </xf>
    <xf fontId="44" fillId="43" borderId="37" numFmtId="0" xfId="0" applyFont="1" applyFill="1" applyBorder="1" applyAlignment="1">
      <alignment horizontal="center" vertical="center" wrapText="1"/>
    </xf>
    <xf fontId="44" fillId="34" borderId="37" numFmtId="0" xfId="0" applyFont="1" applyFill="1" applyBorder="1" applyAlignment="1">
      <alignment horizontal="center" vertical="center" wrapText="1"/>
    </xf>
    <xf fontId="44" fillId="44" borderId="37" numFmtId="0" xfId="0" applyFont="1" applyFill="1" applyBorder="1" applyAlignment="1">
      <alignment horizontal="center" vertical="center" wrapText="1"/>
    </xf>
    <xf fontId="44" fillId="0" borderId="37" numFmtId="166" xfId="0" applyNumberFormat="1" applyFont="1" applyBorder="1" applyAlignment="1">
      <alignment horizontal="center" vertical="center" wrapText="1"/>
    </xf>
    <xf fontId="44" fillId="0" borderId="33" numFmtId="167" xfId="0" applyNumberFormat="1" applyFont="1" applyBorder="1" applyAlignment="1">
      <alignment horizontal="center" vertical="center"/>
    </xf>
    <xf fontId="44" fillId="0" borderId="34" numFmtId="167" xfId="0" applyNumberFormat="1" applyFont="1" applyBorder="1" applyAlignment="1">
      <alignment horizontal="center" vertical="center"/>
    </xf>
    <xf fontId="44" fillId="0" borderId="35" numFmtId="167" xfId="0" applyNumberFormat="1" applyFont="1" applyBorder="1" applyAlignment="1">
      <alignment horizontal="center" vertical="center"/>
    </xf>
    <xf fontId="44" fillId="0" borderId="34" numFmtId="168" xfId="0" applyNumberFormat="1" applyFont="1" applyBorder="1" applyAlignment="1">
      <alignment horizontal="center" vertical="center"/>
    </xf>
    <xf fontId="33" fillId="0" borderId="37" numFmtId="0" xfId="0" applyFont="1" applyBorder="1" applyAlignment="1">
      <alignment horizontal="center" vertical="center" wrapText="1"/>
    </xf>
    <xf fontId="44" fillId="0" borderId="37" numFmtId="172" xfId="0" applyNumberFormat="1" applyFont="1" applyBorder="1" applyAlignment="1">
      <alignment horizontal="center" vertical="center" wrapText="1"/>
    </xf>
    <xf fontId="34" fillId="0" borderId="37" numFmtId="0" xfId="0" applyFont="1" applyBorder="1" applyAlignment="1">
      <alignment vertical="center" wrapText="1"/>
    </xf>
    <xf fontId="34" fillId="0" borderId="37" numFmtId="0" xfId="0" applyFont="1" applyBorder="1" applyAlignment="1">
      <alignment horizontal="center" vertical="center" wrapText="1"/>
    </xf>
    <xf fontId="52" fillId="38" borderId="37" numFmtId="0" xfId="0" applyFont="1" applyFill="1" applyBorder="1" applyAlignment="1">
      <alignment horizontal="center" vertical="center" wrapText="1"/>
    </xf>
    <xf fontId="0" fillId="0" borderId="37" numFmtId="10" xfId="0" applyNumberFormat="1" applyBorder="1" applyAlignment="1">
      <alignment horizontal="center" vertical="center" wrapText="1"/>
    </xf>
    <xf fontId="44" fillId="0" borderId="37" numFmtId="10" xfId="0" applyNumberFormat="1" applyFont="1" applyBorder="1" applyAlignment="1">
      <alignment horizontal="center" vertical="center" wrapText="1"/>
    </xf>
    <xf fontId="0" fillId="0" borderId="37" numFmtId="0" xfId="0" applyBorder="1" applyAlignment="1">
      <alignment horizontal="center" vertical="center" wrapText="1"/>
    </xf>
    <xf fontId="0" fillId="0" borderId="37" numFmtId="170" xfId="0" applyNumberFormat="1" applyBorder="1" applyAlignment="1">
      <alignment horizontal="center" vertical="center" wrapText="1"/>
    </xf>
    <xf fontId="23" fillId="0" borderId="37" numFmtId="0" xfId="0" applyFont="1" applyBorder="1" applyAlignment="1">
      <alignment horizontal="center" vertical="center" wrapText="1"/>
    </xf>
    <xf fontId="35" fillId="0" borderId="37" numFmtId="0" xfId="0" applyFont="1" applyBorder="1" applyAlignment="1">
      <alignment horizontal="center" vertical="center" wrapText="1"/>
    </xf>
    <xf fontId="53" fillId="0" borderId="37" numFmtId="0" xfId="0" applyFont="1" applyBorder="1" applyAlignment="1">
      <alignment horizontal="center" vertical="center" wrapText="1"/>
    </xf>
    <xf fontId="54" fillId="0" borderId="37" numFmtId="0" xfId="0" applyFont="1" applyBorder="1" applyAlignment="1">
      <alignment horizontal="center" vertical="center" wrapText="1"/>
    </xf>
    <xf fontId="47" fillId="0" borderId="38" numFmtId="169" xfId="0" applyNumberFormat="1" applyFont="1" applyBorder="1" applyAlignment="1">
      <alignment horizontal="center" vertical="center" wrapText="1"/>
    </xf>
    <xf fontId="0" fillId="0" borderId="37" numFmtId="168" xfId="0" applyNumberFormat="1" applyBorder="1" applyAlignment="1">
      <alignment horizontal="center" vertical="center" wrapText="1"/>
    </xf>
    <xf fontId="47" fillId="0" borderId="37" numFmtId="0" xfId="0" applyFont="1" applyBorder="1" applyAlignment="1">
      <alignment horizontal="center" vertical="center" wrapText="1"/>
    </xf>
    <xf fontId="44" fillId="0" borderId="37" numFmtId="169" xfId="0" applyNumberFormat="1" applyFont="1" applyBorder="1" applyAlignment="1">
      <alignment horizontal="center" vertical="center" wrapText="1"/>
    </xf>
    <xf fontId="44" fillId="0" borderId="37" numFmtId="173" xfId="0" applyNumberFormat="1" applyFont="1" applyBorder="1" applyAlignment="1">
      <alignment horizontal="center" vertical="center" wrapText="1"/>
    </xf>
    <xf fontId="45" fillId="0" borderId="37" numFmtId="169" xfId="0" applyNumberFormat="1" applyFont="1" applyBorder="1" applyAlignment="1">
      <alignment horizontal="center" vertical="center" wrapText="1"/>
    </xf>
    <xf fontId="44" fillId="0" borderId="38" numFmtId="169" xfId="0" applyNumberFormat="1" applyFont="1" applyBorder="1" applyAlignment="1">
      <alignment horizontal="center" vertical="center" wrapText="1"/>
    </xf>
    <xf fontId="44" fillId="0" borderId="38" numFmtId="49" xfId="0" applyNumberFormat="1" applyFont="1" applyBorder="1" applyAlignment="1">
      <alignment horizontal="center" vertical="center" wrapText="1"/>
    </xf>
    <xf fontId="44" fillId="41" borderId="38" numFmtId="0" xfId="0" applyFont="1" applyFill="1" applyBorder="1" applyAlignment="1">
      <alignment horizontal="center" vertical="center" wrapText="1"/>
    </xf>
    <xf fontId="55" fillId="0" borderId="38" numFmtId="169" xfId="0" applyNumberFormat="1" applyFont="1" applyBorder="1" applyAlignment="1">
      <alignment horizontal="center" vertical="center" wrapText="1"/>
    </xf>
    <xf fontId="44" fillId="0" borderId="38" numFmtId="171" xfId="0" applyNumberFormat="1" applyFont="1" applyBorder="1" applyAlignment="1">
      <alignment horizontal="center" vertical="center" wrapText="1"/>
    </xf>
    <xf fontId="46" fillId="0" borderId="33" numFmtId="0" xfId="0" applyFont="1" applyBorder="1" applyAlignment="1">
      <alignment horizontal="center" vertical="center" wrapText="1"/>
    </xf>
    <xf fontId="46" fillId="0" borderId="34" numFmtId="0" xfId="0" applyFont="1" applyBorder="1" applyAlignment="1">
      <alignment horizontal="center" vertical="center" wrapText="1"/>
    </xf>
    <xf fontId="46" fillId="0" borderId="35" numFmtId="0" xfId="0" applyFont="1" applyBorder="1" applyAlignment="1">
      <alignment horizontal="center" vertical="center" wrapText="1"/>
    </xf>
    <xf fontId="56" fillId="0" borderId="37" numFmtId="0" xfId="0" applyFont="1" applyBorder="1" applyAlignment="1">
      <alignment horizontal="center" vertical="center" wrapText="1"/>
    </xf>
    <xf fontId="50" fillId="0" borderId="37" numFmtId="0" xfId="0" applyFont="1" applyBorder="1" applyAlignment="1">
      <alignment horizontal="center" wrapText="1"/>
    </xf>
    <xf fontId="50" fillId="0" borderId="37" numFmtId="173" xfId="0" applyNumberFormat="1" applyFont="1" applyBorder="1" applyAlignment="1">
      <alignment horizontal="center" wrapText="1"/>
    </xf>
    <xf fontId="50" fillId="0" borderId="37" numFmtId="10" xfId="0" applyNumberFormat="1" applyFont="1" applyBorder="1" applyAlignment="1">
      <alignment horizontal="center" vertical="center" wrapText="1"/>
    </xf>
    <xf fontId="50" fillId="0" borderId="37" numFmtId="0" xfId="0" applyFont="1" applyBorder="1" applyAlignment="1">
      <alignment horizontal="center" vertical="center" wrapText="1"/>
    </xf>
    <xf fontId="50" fillId="0" borderId="37" numFmtId="10" xfId="11" applyNumberFormat="1" applyFont="1" applyBorder="1" applyAlignment="1">
      <alignment horizontal="center" vertical="center" wrapText="1"/>
    </xf>
    <xf fontId="44" fillId="0" borderId="37" numFmtId="9" xfId="0" applyNumberFormat="1" applyFont="1" applyBorder="1" applyAlignment="1">
      <alignment horizontal="center" vertical="center" wrapText="1"/>
    </xf>
    <xf fontId="57" fillId="0" borderId="37" numFmtId="10" xfId="0" applyNumberFormat="1" applyFont="1" applyBorder="1" applyAlignment="1">
      <alignment horizontal="center" vertical="center" wrapText="1"/>
    </xf>
    <xf fontId="45" fillId="0" borderId="37" numFmtId="163" xfId="0" applyNumberFormat="1" applyFont="1" applyBorder="1" applyAlignment="1">
      <alignment horizontal="center" vertical="center"/>
    </xf>
    <xf fontId="44" fillId="41" borderId="0" numFmtId="0" xfId="0" applyFont="1" applyFill="1" applyAlignment="1">
      <alignment horizontal="center" vertical="center" wrapText="1"/>
    </xf>
    <xf fontId="51" fillId="41" borderId="0" numFmtId="0" xfId="0" applyFont="1" applyFill="1" applyAlignment="1">
      <alignment horizontal="center" vertical="center" wrapText="1"/>
    </xf>
    <xf fontId="44" fillId="41" borderId="37" numFmtId="165" xfId="0" applyNumberFormat="1" applyFont="1" applyFill="1" applyBorder="1" applyAlignment="1">
      <alignment horizontal="center" vertical="center" wrapText="1"/>
    </xf>
    <xf fontId="44" fillId="41" borderId="37" numFmtId="0" xfId="0" applyFont="1" applyFill="1" applyBorder="1" applyAlignment="1">
      <alignment horizontal="center" vertical="center" wrapText="1"/>
    </xf>
    <xf fontId="44" fillId="41" borderId="37" numFmtId="166" xfId="0" applyNumberFormat="1" applyFont="1" applyFill="1" applyBorder="1" applyAlignment="1">
      <alignment horizontal="center" vertical="center" wrapText="1"/>
    </xf>
    <xf fontId="44" fillId="41" borderId="33" numFmtId="167" xfId="0" applyNumberFormat="1" applyFont="1" applyFill="1" applyBorder="1" applyAlignment="1">
      <alignment horizontal="center" vertical="center"/>
    </xf>
    <xf fontId="44" fillId="41" borderId="34" numFmtId="167" xfId="0" applyNumberFormat="1" applyFont="1" applyFill="1" applyBorder="1" applyAlignment="1">
      <alignment horizontal="center" vertical="center"/>
    </xf>
    <xf fontId="44" fillId="41" borderId="35" numFmtId="167" xfId="0" applyNumberFormat="1" applyFont="1" applyFill="1" applyBorder="1" applyAlignment="1">
      <alignment horizontal="center" vertical="center"/>
    </xf>
    <xf fontId="44" fillId="41" borderId="34" numFmtId="168" xfId="0" applyNumberFormat="1" applyFont="1" applyFill="1" applyBorder="1" applyAlignment="1">
      <alignment horizontal="center" vertical="center"/>
    </xf>
    <xf fontId="44" fillId="41" borderId="35" numFmtId="0" xfId="0" applyFont="1" applyFill="1" applyBorder="1" applyAlignment="1">
      <alignment horizontal="center" vertical="center" wrapText="1"/>
    </xf>
    <xf fontId="33" fillId="41" borderId="37" numFmtId="0" xfId="0" applyFont="1" applyFill="1" applyBorder="1" applyAlignment="1">
      <alignment horizontal="center" vertical="center" wrapText="1"/>
    </xf>
    <xf fontId="44" fillId="41" borderId="37" numFmtId="172" xfId="0" applyNumberFormat="1" applyFont="1" applyFill="1" applyBorder="1" applyAlignment="1">
      <alignment horizontal="center" vertical="center" wrapText="1"/>
    </xf>
    <xf fontId="34" fillId="41" borderId="37" numFmtId="0" xfId="0" applyFont="1" applyFill="1" applyBorder="1" applyAlignment="1">
      <alignment vertical="center" wrapText="1"/>
    </xf>
    <xf fontId="34" fillId="41" borderId="37" numFmtId="0" xfId="0" applyFont="1" applyFill="1" applyBorder="1" applyAlignment="1">
      <alignment horizontal="center" vertical="center" wrapText="1"/>
    </xf>
    <xf fontId="52" fillId="41" borderId="37" numFmtId="0" xfId="0" applyFont="1" applyFill="1" applyBorder="1" applyAlignment="1">
      <alignment horizontal="center" vertical="center" wrapText="1"/>
    </xf>
    <xf fontId="0" fillId="41" borderId="37" numFmtId="10" xfId="0" applyNumberFormat="1" applyFill="1" applyBorder="1" applyAlignment="1">
      <alignment horizontal="center" vertical="center" wrapText="1"/>
    </xf>
    <xf fontId="44" fillId="41" borderId="37" numFmtId="10" xfId="0" applyNumberFormat="1" applyFont="1" applyFill="1" applyBorder="1" applyAlignment="1">
      <alignment horizontal="center" vertical="center" wrapText="1"/>
    </xf>
    <xf fontId="34" fillId="41" borderId="37" numFmtId="169" xfId="0" applyNumberFormat="1" applyFont="1" applyFill="1" applyBorder="1" applyAlignment="1">
      <alignment horizontal="center" vertical="center" wrapText="1"/>
    </xf>
    <xf fontId="0" fillId="41" borderId="37" numFmtId="0" xfId="0" applyFill="1" applyBorder="1" applyAlignment="1">
      <alignment horizontal="center" vertical="center" wrapText="1"/>
    </xf>
    <xf fontId="0" fillId="41" borderId="37" numFmtId="170" xfId="0" applyNumberFormat="1" applyFill="1" applyBorder="1" applyAlignment="1">
      <alignment horizontal="center" vertical="center" wrapText="1"/>
    </xf>
    <xf fontId="23" fillId="41" borderId="37" numFmtId="0" xfId="0" applyFont="1" applyFill="1" applyBorder="1" applyAlignment="1">
      <alignment horizontal="center" vertical="center" wrapText="1"/>
    </xf>
    <xf fontId="35" fillId="41" borderId="37" numFmtId="0" xfId="0" applyFont="1" applyFill="1" applyBorder="1" applyAlignment="1">
      <alignment horizontal="center" vertical="center" wrapText="1"/>
    </xf>
    <xf fontId="53" fillId="41" borderId="37" numFmtId="0" xfId="0" applyFont="1" applyFill="1" applyBorder="1" applyAlignment="1">
      <alignment horizontal="center" vertical="center" wrapText="1"/>
    </xf>
    <xf fontId="54" fillId="41" borderId="37" numFmtId="0" xfId="0" applyFont="1" applyFill="1" applyBorder="1" applyAlignment="1">
      <alignment horizontal="center" vertical="center" wrapText="1"/>
    </xf>
    <xf fontId="47" fillId="41" borderId="38" numFmtId="169" xfId="0" applyNumberFormat="1" applyFont="1" applyFill="1" applyBorder="1" applyAlignment="1">
      <alignment horizontal="center" vertical="center" wrapText="1"/>
    </xf>
    <xf fontId="0" fillId="41" borderId="37" numFmtId="168" xfId="0" applyNumberFormat="1" applyFill="1" applyBorder="1" applyAlignment="1">
      <alignment horizontal="center" vertical="center" wrapText="1"/>
    </xf>
    <xf fontId="47" fillId="41" borderId="37" numFmtId="0" xfId="0" applyFont="1" applyFill="1" applyBorder="1" applyAlignment="1">
      <alignment horizontal="center" vertical="center" wrapText="1"/>
    </xf>
    <xf fontId="44" fillId="41" borderId="0" numFmtId="169" xfId="0" applyNumberFormat="1" applyFont="1" applyFill="1" applyAlignment="1">
      <alignment horizontal="center" vertical="center" wrapText="1"/>
    </xf>
    <xf fontId="44" fillId="41" borderId="37" numFmtId="169" xfId="0" applyNumberFormat="1" applyFont="1" applyFill="1" applyBorder="1" applyAlignment="1">
      <alignment horizontal="center" vertical="center" wrapText="1"/>
    </xf>
    <xf fontId="44" fillId="41" borderId="37" numFmtId="173" xfId="0" applyNumberFormat="1" applyFont="1" applyFill="1" applyBorder="1" applyAlignment="1">
      <alignment horizontal="center" vertical="center" wrapText="1"/>
    </xf>
    <xf fontId="45" fillId="41" borderId="37" numFmtId="169" xfId="0" applyNumberFormat="1" applyFont="1" applyFill="1" applyBorder="1" applyAlignment="1">
      <alignment horizontal="center" vertical="center" wrapText="1"/>
    </xf>
    <xf fontId="44" fillId="41" borderId="38" numFmtId="169" xfId="0" applyNumberFormat="1" applyFont="1" applyFill="1" applyBorder="1" applyAlignment="1">
      <alignment horizontal="center" vertical="center" wrapText="1"/>
    </xf>
    <xf fontId="44" fillId="41" borderId="38" numFmtId="49" xfId="0" applyNumberFormat="1" applyFont="1" applyFill="1" applyBorder="1" applyAlignment="1">
      <alignment horizontal="center" vertical="center" wrapText="1"/>
    </xf>
    <xf fontId="55" fillId="41" borderId="38" numFmtId="169" xfId="0" applyNumberFormat="1" applyFont="1" applyFill="1" applyBorder="1" applyAlignment="1">
      <alignment horizontal="center" vertical="center" wrapText="1"/>
    </xf>
    <xf fontId="44" fillId="41" borderId="38" numFmtId="171" xfId="0" applyNumberFormat="1" applyFont="1" applyFill="1" applyBorder="1" applyAlignment="1">
      <alignment horizontal="center" vertical="center" wrapText="1"/>
    </xf>
    <xf fontId="44" fillId="41" borderId="30" numFmtId="0" xfId="0" applyFont="1" applyFill="1" applyBorder="1" applyAlignment="1">
      <alignment horizontal="center" vertical="center" wrapText="1"/>
    </xf>
    <xf fontId="44" fillId="41" borderId="34" numFmtId="0" xfId="0" applyFont="1" applyFill="1" applyBorder="1" applyAlignment="1">
      <alignment horizontal="center" vertical="center" wrapText="1"/>
    </xf>
    <xf fontId="46" fillId="41" borderId="33" numFmtId="0" xfId="0" applyFont="1" applyFill="1" applyBorder="1" applyAlignment="1">
      <alignment horizontal="center" vertical="center" wrapText="1"/>
    </xf>
    <xf fontId="46" fillId="41" borderId="34" numFmtId="0" xfId="0" applyFont="1" applyFill="1" applyBorder="1" applyAlignment="1">
      <alignment horizontal="center" vertical="center" wrapText="1"/>
    </xf>
    <xf fontId="44" fillId="41" borderId="33" numFmtId="0" xfId="0" applyFont="1" applyFill="1" applyBorder="1" applyAlignment="1">
      <alignment horizontal="center" vertical="center" wrapText="1"/>
    </xf>
    <xf fontId="56" fillId="41" borderId="37" numFmtId="0" xfId="0" applyFont="1" applyFill="1" applyBorder="1" applyAlignment="1">
      <alignment horizontal="center" vertical="center" wrapText="1"/>
    </xf>
    <xf fontId="50" fillId="41" borderId="37" numFmtId="0" xfId="0" applyFont="1" applyFill="1" applyBorder="1" applyAlignment="1">
      <alignment horizontal="center" wrapText="1"/>
    </xf>
    <xf fontId="50" fillId="41" borderId="37" numFmtId="173" xfId="0" applyNumberFormat="1" applyFont="1" applyFill="1" applyBorder="1" applyAlignment="1">
      <alignment horizontal="center" wrapText="1"/>
    </xf>
    <xf fontId="50" fillId="41" borderId="37" numFmtId="10" xfId="0" applyNumberFormat="1" applyFont="1" applyFill="1" applyBorder="1" applyAlignment="1">
      <alignment horizontal="center" vertical="center" wrapText="1"/>
    </xf>
    <xf fontId="50" fillId="41" borderId="37" numFmtId="0" xfId="0" applyFont="1" applyFill="1" applyBorder="1" applyAlignment="1">
      <alignment horizontal="center" vertical="center" wrapText="1"/>
    </xf>
    <xf fontId="50" fillId="41" borderId="37" numFmtId="10" xfId="11" applyNumberFormat="1" applyFont="1" applyFill="1" applyBorder="1" applyAlignment="1">
      <alignment horizontal="center" vertical="center" wrapText="1"/>
    </xf>
    <xf fontId="44" fillId="41" borderId="37" numFmtId="9" xfId="0" applyNumberFormat="1" applyFont="1" applyFill="1" applyBorder="1" applyAlignment="1">
      <alignment horizontal="center" vertical="center" wrapText="1"/>
    </xf>
    <xf fontId="57" fillId="41" borderId="37" numFmtId="10" xfId="0" applyNumberFormat="1" applyFont="1" applyFill="1" applyBorder="1" applyAlignment="1">
      <alignment horizontal="center" vertical="center" wrapText="1"/>
    </xf>
    <xf fontId="45" fillId="41" borderId="37" numFmtId="163" xfId="0" applyNumberFormat="1" applyFont="1" applyFill="1" applyBorder="1" applyAlignment="1">
      <alignment horizontal="center" vertical="center"/>
    </xf>
    <xf fontId="44" fillId="41" borderId="9" numFmtId="0" xfId="0" applyFont="1" applyFill="1" applyBorder="1" applyAlignment="1">
      <alignment horizontal="center" vertical="center" wrapText="1"/>
    </xf>
    <xf fontId="47" fillId="41" borderId="9" numFmtId="0" xfId="0" applyFont="1" applyFill="1" applyBorder="1" applyAlignment="1">
      <alignment horizontal="center" vertical="center" wrapText="1"/>
    </xf>
    <xf fontId="16" fillId="45" borderId="0" numFmtId="0" xfId="0" applyFont="1" applyFill="1" applyAlignment="1">
      <alignment horizontal="center" vertical="center" wrapText="1"/>
    </xf>
    <xf fontId="16" fillId="45" borderId="37" numFmtId="165" xfId="0" applyNumberFormat="1" applyFont="1" applyFill="1" applyBorder="1" applyAlignment="1">
      <alignment horizontal="center" vertical="center" wrapText="1"/>
    </xf>
    <xf fontId="16" fillId="45" borderId="37" numFmtId="0" xfId="0" applyFont="1" applyFill="1" applyBorder="1" applyAlignment="1">
      <alignment horizontal="center" vertical="center" wrapText="1"/>
    </xf>
    <xf fontId="16" fillId="45" borderId="37" numFmtId="166" xfId="0" applyNumberFormat="1" applyFont="1" applyFill="1" applyBorder="1" applyAlignment="1">
      <alignment horizontal="center" vertical="center" wrapText="1"/>
    </xf>
    <xf fontId="16" fillId="45" borderId="33" numFmtId="167" xfId="0" applyNumberFormat="1" applyFont="1" applyFill="1" applyBorder="1" applyAlignment="1">
      <alignment horizontal="center" vertical="center" wrapText="1"/>
    </xf>
    <xf fontId="16" fillId="45" borderId="34" numFmtId="167" xfId="0" applyNumberFormat="1" applyFont="1" applyFill="1" applyBorder="1" applyAlignment="1">
      <alignment horizontal="center" vertical="center" wrapText="1"/>
    </xf>
    <xf fontId="16" fillId="45" borderId="35" numFmtId="167" xfId="0" applyNumberFormat="1" applyFont="1" applyFill="1" applyBorder="1" applyAlignment="1">
      <alignment horizontal="center" vertical="center" wrapText="1"/>
    </xf>
    <xf fontId="16" fillId="45" borderId="34" numFmtId="168" xfId="0" applyNumberFormat="1" applyFont="1" applyFill="1" applyBorder="1" applyAlignment="1">
      <alignment horizontal="center" vertical="center" wrapText="1"/>
    </xf>
    <xf fontId="16" fillId="45" borderId="35" numFmtId="0" xfId="0" applyFont="1" applyFill="1" applyBorder="1" applyAlignment="1">
      <alignment horizontal="center" vertical="center" wrapText="1"/>
    </xf>
    <xf fontId="58" fillId="45" borderId="37" numFmtId="0" xfId="0" applyFont="1" applyFill="1" applyBorder="1" applyAlignment="1">
      <alignment horizontal="center" vertical="center" wrapText="1"/>
    </xf>
    <xf fontId="16" fillId="45" borderId="37" numFmtId="172" xfId="0" applyNumberFormat="1" applyFont="1" applyFill="1" applyBorder="1" applyAlignment="1">
      <alignment horizontal="center" vertical="center" wrapText="1"/>
    </xf>
    <xf fontId="54" fillId="45" borderId="37" numFmtId="0" xfId="0" applyFont="1" applyFill="1" applyBorder="1" applyAlignment="1">
      <alignment vertical="center" wrapText="1"/>
    </xf>
    <xf fontId="54" fillId="45" borderId="37" numFmtId="0" xfId="0" applyFont="1" applyFill="1" applyBorder="1" applyAlignment="1">
      <alignment horizontal="center" vertical="center" wrapText="1"/>
    </xf>
    <xf fontId="53" fillId="45" borderId="37" numFmtId="10" xfId="0" applyNumberFormat="1" applyFont="1" applyFill="1" applyBorder="1" applyAlignment="1">
      <alignment horizontal="center" vertical="center" wrapText="1"/>
    </xf>
    <xf fontId="16" fillId="45" borderId="37" numFmtId="10" xfId="0" applyNumberFormat="1" applyFont="1" applyFill="1" applyBorder="1" applyAlignment="1">
      <alignment horizontal="center" vertical="center" wrapText="1"/>
    </xf>
    <xf fontId="54" fillId="45" borderId="37" numFmtId="169" xfId="0" applyNumberFormat="1" applyFont="1" applyFill="1" applyBorder="1" applyAlignment="1">
      <alignment horizontal="center" vertical="center" wrapText="1"/>
    </xf>
    <xf fontId="53" fillId="45" borderId="37" numFmtId="0" xfId="0" applyFont="1" applyFill="1" applyBorder="1" applyAlignment="1">
      <alignment horizontal="center" vertical="center" wrapText="1"/>
    </xf>
    <xf fontId="53" fillId="45" borderId="37" numFmtId="170" xfId="0" applyNumberFormat="1" applyFont="1" applyFill="1" applyBorder="1" applyAlignment="1">
      <alignment horizontal="center" vertical="center" wrapText="1"/>
    </xf>
    <xf fontId="59" fillId="45" borderId="37" numFmtId="0" xfId="0" applyFont="1" applyFill="1" applyBorder="1" applyAlignment="1">
      <alignment horizontal="center" vertical="center" wrapText="1"/>
    </xf>
    <xf fontId="60" fillId="45" borderId="38" numFmtId="169" xfId="0" applyNumberFormat="1" applyFont="1" applyFill="1" applyBorder="1" applyAlignment="1">
      <alignment horizontal="center" vertical="center" wrapText="1"/>
    </xf>
    <xf fontId="53" fillId="45" borderId="37" numFmtId="168" xfId="0" applyNumberFormat="1" applyFont="1" applyFill="1" applyBorder="1" applyAlignment="1">
      <alignment horizontal="center" vertical="center" wrapText="1"/>
    </xf>
    <xf fontId="60" fillId="45" borderId="37" numFmtId="0" xfId="0" applyFont="1" applyFill="1" applyBorder="1" applyAlignment="1">
      <alignment horizontal="center" vertical="center" wrapText="1"/>
    </xf>
    <xf fontId="16" fillId="45" borderId="37" numFmtId="169" xfId="0" applyNumberFormat="1" applyFont="1" applyFill="1" applyBorder="1" applyAlignment="1">
      <alignment horizontal="center" vertical="center" wrapText="1"/>
    </xf>
    <xf fontId="16" fillId="45" borderId="37" numFmtId="173" xfId="0" applyNumberFormat="1" applyFont="1" applyFill="1" applyBorder="1" applyAlignment="1">
      <alignment horizontal="center" vertical="center" wrapText="1"/>
    </xf>
    <xf fontId="16" fillId="45" borderId="9" numFmtId="169" xfId="0" applyNumberFormat="1" applyFont="1" applyFill="1" applyBorder="1" applyAlignment="1">
      <alignment horizontal="center" vertical="center" wrapText="1"/>
    </xf>
    <xf fontId="16" fillId="45" borderId="9" numFmtId="49" xfId="0" applyNumberFormat="1" applyFont="1" applyFill="1" applyBorder="1" applyAlignment="1">
      <alignment horizontal="center" vertical="center" wrapText="1"/>
    </xf>
    <xf fontId="16" fillId="45" borderId="9" numFmtId="0" xfId="0" applyFont="1" applyFill="1" applyBorder="1" applyAlignment="1">
      <alignment horizontal="center" vertical="center" wrapText="1"/>
    </xf>
    <xf fontId="16" fillId="45" borderId="9" numFmtId="171" xfId="0" applyNumberFormat="1" applyFont="1" applyFill="1" applyBorder="1" applyAlignment="1">
      <alignment horizontal="center" vertical="center" wrapText="1"/>
    </xf>
    <xf fontId="16" fillId="45" borderId="30" numFmtId="0" xfId="0" applyFont="1" applyFill="1" applyBorder="1" applyAlignment="1">
      <alignment horizontal="center" vertical="center" wrapText="1"/>
    </xf>
    <xf fontId="61" fillId="45" borderId="37" numFmtId="10" xfId="0" applyNumberFormat="1" applyFont="1" applyFill="1" applyBorder="1" applyAlignment="1">
      <alignment horizontal="center" vertical="center" wrapText="1"/>
    </xf>
    <xf fontId="61" fillId="45" borderId="37" numFmtId="10" xfId="11" applyNumberFormat="1" applyFont="1" applyFill="1" applyBorder="1" applyAlignment="1">
      <alignment horizontal="center" vertical="center" wrapText="1"/>
    </xf>
    <xf fontId="60" fillId="45" borderId="9" numFmtId="0" xfId="0" applyFont="1" applyFill="1" applyBorder="1" applyAlignment="1">
      <alignment horizontal="center" vertical="center" wrapText="1"/>
    </xf>
    <xf fontId="16" fillId="45" borderId="38" numFmtId="169" xfId="0" applyNumberFormat="1" applyFont="1" applyFill="1" applyBorder="1" applyAlignment="1">
      <alignment horizontal="center" vertical="center" wrapText="1"/>
    </xf>
    <xf fontId="16" fillId="45" borderId="38" numFmtId="49" xfId="0" applyNumberFormat="1" applyFont="1" applyFill="1" applyBorder="1" applyAlignment="1">
      <alignment horizontal="center" vertical="center" wrapText="1"/>
    </xf>
    <xf fontId="16" fillId="45" borderId="38" numFmtId="0" xfId="0" applyFont="1" applyFill="1" applyBorder="1" applyAlignment="1">
      <alignment horizontal="center" vertical="center" wrapText="1"/>
    </xf>
    <xf fontId="16" fillId="45" borderId="38" numFmtId="171" xfId="0" applyNumberFormat="1" applyFont="1" applyFill="1" applyBorder="1" applyAlignment="1">
      <alignment horizontal="center" vertical="center" wrapText="1"/>
    </xf>
    <xf fontId="62" fillId="45" borderId="37" numFmtId="0" xfId="0" applyFont="1" applyFill="1" applyBorder="1" applyAlignment="1">
      <alignment horizontal="center" vertical="center" wrapText="1"/>
    </xf>
    <xf fontId="44" fillId="0" borderId="37" numFmtId="165" xfId="0" applyNumberFormat="1" applyFont="1" applyBorder="1" applyAlignment="1">
      <alignment horizontal="center" vertical="center" wrapText="1"/>
    </xf>
    <xf fontId="44" fillId="34" borderId="33" numFmtId="167" xfId="0" applyNumberFormat="1" applyFont="1" applyFill="1" applyBorder="1" applyAlignment="1">
      <alignment horizontal="center" vertical="center"/>
    </xf>
    <xf fontId="44" fillId="34" borderId="34" numFmtId="167" xfId="0" applyNumberFormat="1" applyFont="1" applyFill="1" applyBorder="1" applyAlignment="1">
      <alignment horizontal="center" vertical="center"/>
    </xf>
    <xf fontId="44" fillId="34" borderId="35" numFmtId="167" xfId="0" applyNumberFormat="1" applyFont="1" applyFill="1" applyBorder="1" applyAlignment="1">
      <alignment horizontal="center" vertical="center"/>
    </xf>
    <xf fontId="44" fillId="34" borderId="34" numFmtId="168" xfId="0" applyNumberFormat="1" applyFont="1" applyFill="1" applyBorder="1" applyAlignment="1">
      <alignment horizontal="center" vertical="center"/>
    </xf>
    <xf fontId="44" fillId="43" borderId="37" numFmtId="166" xfId="0" applyNumberFormat="1" applyFont="1" applyFill="1" applyBorder="1" applyAlignment="1">
      <alignment horizontal="center" vertical="center" wrapText="1"/>
    </xf>
    <xf fontId="33" fillId="43" borderId="37" numFmtId="0" xfId="0" applyFont="1" applyFill="1" applyBorder="1" applyAlignment="1">
      <alignment horizontal="center" vertical="center" wrapText="1"/>
    </xf>
    <xf fontId="33" fillId="42" borderId="37" numFmtId="0" xfId="0" applyFont="1" applyFill="1" applyBorder="1" applyAlignment="1">
      <alignment horizontal="center" vertical="center" wrapText="1"/>
    </xf>
    <xf fontId="44" fillId="42" borderId="37" numFmtId="0" xfId="0" applyFont="1" applyFill="1" applyBorder="1" applyAlignment="1">
      <alignment horizontal="center" vertical="center" wrapText="1"/>
    </xf>
    <xf fontId="34" fillId="42" borderId="37" numFmtId="0" xfId="0" applyFont="1" applyFill="1" applyBorder="1" applyAlignment="1">
      <alignment vertical="center" wrapText="1"/>
    </xf>
    <xf fontId="34" fillId="34" borderId="37" numFmtId="0" xfId="0" applyFont="1" applyFill="1" applyBorder="1" applyAlignment="1">
      <alignment horizontal="center" vertical="center" wrapText="1"/>
    </xf>
    <xf fontId="52" fillId="34" borderId="37" numFmtId="0" xfId="0" applyFont="1" applyFill="1" applyBorder="1" applyAlignment="1">
      <alignment horizontal="center" vertical="center" wrapText="1"/>
    </xf>
    <xf fontId="0" fillId="34" borderId="37" numFmtId="10" xfId="0" applyNumberFormat="1" applyFill="1" applyBorder="1" applyAlignment="1">
      <alignment horizontal="center" vertical="center" wrapText="1"/>
    </xf>
    <xf fontId="44" fillId="34" borderId="37" numFmtId="10" xfId="0" applyNumberFormat="1" applyFont="1" applyFill="1" applyBorder="1" applyAlignment="1">
      <alignment horizontal="center" vertical="center" wrapText="1"/>
    </xf>
    <xf fontId="34" fillId="34" borderId="37" numFmtId="169" xfId="0" applyNumberFormat="1" applyFont="1" applyFill="1" applyBorder="1" applyAlignment="1">
      <alignment horizontal="center" vertical="center" wrapText="1"/>
    </xf>
    <xf fontId="0" fillId="34" borderId="37" numFmtId="0" xfId="0" applyFill="1" applyBorder="1" applyAlignment="1">
      <alignment horizontal="center" vertical="center" wrapText="1"/>
    </xf>
    <xf fontId="0" fillId="34" borderId="37" numFmtId="170" xfId="0" applyNumberFormat="1" applyFill="1" applyBorder="1" applyAlignment="1">
      <alignment horizontal="center" vertical="center" wrapText="1"/>
    </xf>
    <xf fontId="23" fillId="44" borderId="37" numFmtId="0" xfId="0" applyFont="1" applyFill="1" applyBorder="1" applyAlignment="1">
      <alignment horizontal="center" vertical="center" wrapText="1"/>
    </xf>
    <xf fontId="35" fillId="44" borderId="37" numFmtId="0" xfId="0" applyFont="1" applyFill="1" applyBorder="1" applyAlignment="1">
      <alignment horizontal="center" vertical="center" wrapText="1"/>
    </xf>
    <xf fontId="53" fillId="44" borderId="37" numFmtId="0" xfId="0" applyFont="1" applyFill="1" applyBorder="1" applyAlignment="1">
      <alignment horizontal="center" vertical="center" wrapText="1"/>
    </xf>
    <xf fontId="54" fillId="44" borderId="37" numFmtId="0" xfId="0" applyFont="1" applyFill="1" applyBorder="1" applyAlignment="1">
      <alignment horizontal="center" vertical="center" wrapText="1"/>
    </xf>
    <xf fontId="47" fillId="44" borderId="38" numFmtId="169" xfId="0" applyNumberFormat="1" applyFont="1" applyFill="1" applyBorder="1" applyAlignment="1">
      <alignment horizontal="center" vertical="center" wrapText="1"/>
    </xf>
    <xf fontId="0" fillId="42" borderId="37" numFmtId="168" xfId="0" applyNumberFormat="1" applyFill="1" applyBorder="1" applyAlignment="1">
      <alignment horizontal="center" vertical="center" wrapText="1"/>
    </xf>
    <xf fontId="0" fillId="42" borderId="37" numFmtId="0" xfId="0" applyFill="1" applyBorder="1" applyAlignment="1">
      <alignment horizontal="center" vertical="center" wrapText="1"/>
    </xf>
    <xf fontId="47" fillId="43" borderId="37" numFmtId="0" xfId="0" applyFont="1" applyFill="1" applyBorder="1" applyAlignment="1">
      <alignment horizontal="center" vertical="center" wrapText="1"/>
    </xf>
    <xf fontId="44" fillId="43" borderId="37" numFmtId="169" xfId="0" applyNumberFormat="1" applyFont="1" applyFill="1" applyBorder="1" applyAlignment="1">
      <alignment horizontal="center" vertical="center" wrapText="1"/>
    </xf>
    <xf fontId="44" fillId="43" borderId="37" numFmtId="173" xfId="0" applyNumberFormat="1" applyFont="1" applyFill="1" applyBorder="1" applyAlignment="1">
      <alignment horizontal="center" vertical="center" wrapText="1"/>
    </xf>
    <xf fontId="45" fillId="43" borderId="37" numFmtId="169" xfId="0" applyNumberFormat="1" applyFont="1" applyFill="1" applyBorder="1" applyAlignment="1">
      <alignment horizontal="center" vertical="center" wrapText="1"/>
    </xf>
    <xf fontId="44" fillId="43" borderId="38" numFmtId="169" xfId="0" applyNumberFormat="1" applyFont="1" applyFill="1" applyBorder="1" applyAlignment="1">
      <alignment horizontal="center" vertical="center" wrapText="1"/>
    </xf>
    <xf fontId="44" fillId="43" borderId="38" numFmtId="49" xfId="0" applyNumberFormat="1" applyFont="1" applyFill="1" applyBorder="1" applyAlignment="1">
      <alignment horizontal="center" vertical="center" wrapText="1"/>
    </xf>
    <xf fontId="44" fillId="43" borderId="38" numFmtId="0" xfId="0" applyFont="1" applyFill="1" applyBorder="1" applyAlignment="1">
      <alignment horizontal="center" vertical="center" wrapText="1"/>
    </xf>
    <xf fontId="55" fillId="43" borderId="38" numFmtId="169" xfId="0" applyNumberFormat="1" applyFont="1" applyFill="1" applyBorder="1" applyAlignment="1">
      <alignment horizontal="center" vertical="center" wrapText="1"/>
    </xf>
    <xf fontId="44" fillId="43" borderId="38" numFmtId="171" xfId="0" applyNumberFormat="1" applyFont="1" applyFill="1" applyBorder="1" applyAlignment="1">
      <alignment horizontal="center" vertical="center" wrapText="1"/>
    </xf>
    <xf fontId="46" fillId="41" borderId="35" numFmtId="0" xfId="0" applyFont="1" applyFill="1" applyBorder="1" applyAlignment="1">
      <alignment horizontal="center" vertical="center" wrapText="1"/>
    </xf>
    <xf fontId="50" fillId="43" borderId="37" numFmtId="10" xfId="0" applyNumberFormat="1" applyFont="1" applyFill="1" applyBorder="1" applyAlignment="1">
      <alignment horizontal="center" vertical="center" wrapText="1"/>
    </xf>
    <xf fontId="50" fillId="43" borderId="37" numFmtId="0" xfId="0" applyFont="1" applyFill="1" applyBorder="1" applyAlignment="1">
      <alignment horizontal="center" vertical="center" wrapText="1"/>
    </xf>
    <xf fontId="50" fillId="43" borderId="37" numFmtId="10" xfId="11" applyNumberFormat="1" applyFont="1" applyFill="1" applyBorder="1" applyAlignment="1">
      <alignment horizontal="center" vertical="center" wrapText="1"/>
    </xf>
    <xf fontId="44" fillId="43" borderId="9" numFmtId="0" xfId="0" applyFont="1" applyFill="1" applyBorder="1" applyAlignment="1">
      <alignment horizontal="center" vertical="center" wrapText="1"/>
    </xf>
    <xf fontId="0" fillId="46" borderId="0" numFmtId="0" xfId="0" applyFill="1" applyAlignment="1">
      <alignment vertical="center"/>
    </xf>
    <xf fontId="0" fillId="46" borderId="39" numFmtId="0" xfId="0" applyFill="1" applyBorder="1" applyAlignment="1">
      <alignment horizontal="center" vertical="center"/>
    </xf>
    <xf fontId="0" fillId="46" borderId="37" numFmtId="165" xfId="0" applyNumberFormat="1" applyFill="1" applyBorder="1" applyAlignment="1">
      <alignment horizontal="center" vertical="center"/>
    </xf>
    <xf fontId="0" fillId="46" borderId="37" numFmtId="20" xfId="0" applyNumberFormat="1" applyFill="1" applyBorder="1" applyAlignment="1">
      <alignment horizontal="center" vertical="center"/>
    </xf>
    <xf fontId="0" fillId="46" borderId="37" numFmtId="0" xfId="0" applyFill="1" applyBorder="1" applyAlignment="1">
      <alignment horizontal="center" vertical="center"/>
    </xf>
    <xf fontId="0" fillId="46" borderId="37" numFmtId="166" xfId="0" applyNumberFormat="1" applyFill="1" applyBorder="1" applyAlignment="1">
      <alignment horizontal="center" vertical="center"/>
    </xf>
    <xf fontId="0" fillId="46" borderId="37" numFmtId="167" xfId="11" applyNumberFormat="1" applyFill="1" applyBorder="1" applyAlignment="1">
      <alignment horizontal="center" vertical="center"/>
    </xf>
    <xf fontId="0" fillId="46" borderId="37" numFmtId="170" xfId="11" applyNumberFormat="1" applyFill="1" applyBorder="1" applyAlignment="1">
      <alignment horizontal="center" vertical="center"/>
    </xf>
    <xf fontId="0" fillId="46" borderId="37" numFmtId="168" xfId="11" applyNumberFormat="1" applyFill="1" applyBorder="1" applyAlignment="1">
      <alignment horizontal="center" vertical="center"/>
    </xf>
    <xf fontId="0" fillId="46" borderId="37" numFmtId="10" xfId="0" applyNumberFormat="1" applyFill="1" applyBorder="1" applyAlignment="1">
      <alignment horizontal="center" vertical="center"/>
    </xf>
    <xf fontId="0" fillId="46" borderId="37" numFmtId="166" xfId="0" applyNumberFormat="1" applyFill="1" applyBorder="1" applyAlignment="1">
      <alignment vertical="center"/>
    </xf>
    <xf fontId="0" fillId="46" borderId="37" numFmtId="10" xfId="11" applyNumberFormat="1" applyFill="1" applyBorder="1" applyAlignment="1">
      <alignment vertical="center"/>
    </xf>
    <xf fontId="33" fillId="46" borderId="37" numFmtId="10" xfId="11" applyNumberFormat="1" applyFont="1" applyFill="1" applyBorder="1" applyAlignment="1">
      <alignment vertical="center"/>
    </xf>
    <xf fontId="0" fillId="46" borderId="37" numFmtId="169" xfId="0" applyNumberFormat="1" applyFill="1" applyBorder="1" applyAlignment="1">
      <alignment horizontal="center" vertical="center"/>
    </xf>
    <xf fontId="0" fillId="46" borderId="37" numFmtId="169" xfId="0" applyNumberFormat="1" applyFill="1" applyBorder="1" applyAlignment="1">
      <alignment vertical="center"/>
    </xf>
    <xf fontId="33" fillId="46" borderId="37" numFmtId="0" xfId="0" applyFont="1" applyFill="1" applyBorder="1" applyAlignment="1">
      <alignment horizontal="center" vertical="center"/>
    </xf>
    <xf fontId="33" fillId="46" borderId="37" numFmtId="169" xfId="0" applyNumberFormat="1" applyFont="1" applyFill="1" applyBorder="1" applyAlignment="1">
      <alignment horizontal="center" vertical="center"/>
    </xf>
    <xf fontId="0" fillId="46" borderId="37" numFmtId="167" xfId="0" applyNumberFormat="1" applyFill="1" applyBorder="1" applyAlignment="1">
      <alignment horizontal="center" vertical="center"/>
    </xf>
    <xf fontId="34" fillId="46" borderId="37" numFmtId="0" xfId="0" applyFont="1" applyFill="1" applyBorder="1" applyAlignment="1">
      <alignment horizontal="center" vertical="center"/>
    </xf>
    <xf fontId="0" fillId="46" borderId="37" numFmtId="10" xfId="11" applyNumberFormat="1" applyFill="1" applyBorder="1" applyAlignment="1">
      <alignment horizontal="center" vertical="center"/>
    </xf>
    <xf fontId="34" fillId="46" borderId="37" numFmtId="169" xfId="0" applyNumberFormat="1" applyFont="1" applyFill="1" applyBorder="1" applyAlignment="1">
      <alignment horizontal="center" vertical="center"/>
    </xf>
    <xf fontId="34" fillId="46" borderId="37" numFmtId="10" xfId="11" applyNumberFormat="1" applyFont="1" applyFill="1" applyBorder="1" applyAlignment="1">
      <alignment horizontal="center" vertical="center"/>
    </xf>
    <xf fontId="0" fillId="46" borderId="37" numFmtId="169" xfId="11" applyNumberFormat="1" applyFill="1" applyBorder="1" applyAlignment="1">
      <alignment horizontal="center" vertical="center"/>
    </xf>
    <xf fontId="0" fillId="46" borderId="37" numFmtId="170" xfId="0" applyNumberFormat="1" applyFill="1" applyBorder="1" applyAlignment="1">
      <alignment horizontal="center" vertical="center"/>
    </xf>
    <xf fontId="23" fillId="46" borderId="38" numFmtId="169" xfId="0" applyNumberFormat="1" applyFont="1" applyFill="1" applyBorder="1" applyAlignment="1">
      <alignment horizontal="center" vertical="center"/>
    </xf>
    <xf fontId="0" fillId="46" borderId="37" numFmtId="168" xfId="0" applyNumberFormat="1" applyFill="1" applyBorder="1" applyAlignment="1">
      <alignment horizontal="center" vertical="center"/>
    </xf>
    <xf fontId="0" fillId="46" borderId="37" numFmtId="0" xfId="0" applyFill="1" applyBorder="1" applyAlignment="1">
      <alignment vertical="center"/>
    </xf>
    <xf fontId="0" fillId="46" borderId="37" numFmtId="173" xfId="0" applyNumberFormat="1" applyFill="1" applyBorder="1" applyAlignment="1">
      <alignment horizontal="center" vertical="center"/>
    </xf>
    <xf fontId="0" fillId="46" borderId="37" numFmtId="172" xfId="0" applyNumberFormat="1" applyFill="1" applyBorder="1" applyAlignment="1">
      <alignment horizontal="center" vertical="center"/>
    </xf>
    <xf fontId="0" fillId="46" borderId="38" numFmtId="169" xfId="0" applyNumberFormat="1" applyFill="1" applyBorder="1" applyAlignment="1">
      <alignment horizontal="center" vertical="center"/>
    </xf>
    <xf fontId="63" fillId="46" borderId="38" numFmtId="169" xfId="0" applyNumberFormat="1" applyFont="1" applyFill="1" applyBorder="1" applyAlignment="1">
      <alignment horizontal="center" vertical="center"/>
    </xf>
    <xf fontId="0" fillId="46" borderId="9" numFmtId="9" xfId="0" applyNumberFormat="1" applyFill="1" applyBorder="1" applyAlignment="1">
      <alignment horizontal="center" vertical="center"/>
    </xf>
    <xf fontId="0" fillId="46" borderId="37" numFmtId="9" xfId="0" applyNumberFormat="1" applyFill="1" applyBorder="1" applyAlignment="1">
      <alignment horizontal="center" vertical="center"/>
    </xf>
    <xf fontId="0" fillId="46" borderId="37" numFmtId="174" xfId="0" applyNumberFormat="1" applyFill="1" applyBorder="1" applyAlignment="1">
      <alignment horizontal="center" vertical="center"/>
    </xf>
    <xf fontId="0" fillId="46" borderId="37" numFmtId="10" xfId="0" applyNumberFormat="1" applyFill="1" applyBorder="1" applyAlignment="1">
      <alignment vertical="center"/>
    </xf>
    <xf fontId="0" fillId="46" borderId="37" numFmtId="170" xfId="0" applyNumberFormat="1" applyFill="1" applyBorder="1" applyAlignment="1">
      <alignment horizontal="center"/>
    </xf>
    <xf fontId="64" fillId="46" borderId="37" numFmtId="10" xfId="0" applyNumberFormat="1" applyFont="1" applyFill="1" applyBorder="1" applyAlignment="1">
      <alignment horizontal="center" vertical="center" wrapText="1"/>
    </xf>
    <xf fontId="64" fillId="46" borderId="37" numFmtId="170" xfId="0" applyNumberFormat="1" applyFont="1" applyFill="1" applyBorder="1" applyAlignment="1">
      <alignment horizontal="center"/>
    </xf>
    <xf fontId="0" fillId="46" borderId="9" numFmtId="170" xfId="11" applyNumberFormat="1" applyFill="1" applyBorder="1" applyAlignment="1">
      <alignment horizontal="center" vertical="center"/>
    </xf>
    <xf fontId="0" fillId="44" borderId="9" numFmtId="0" xfId="0" applyFill="1" applyBorder="1" applyAlignment="1">
      <alignment horizontal="center" vertical="center"/>
    </xf>
    <xf fontId="0" fillId="44" borderId="9" numFmtId="167" xfId="0" applyNumberFormat="1" applyFill="1" applyBorder="1" applyAlignment="1">
      <alignment horizontal="center" vertical="center"/>
    </xf>
    <xf fontId="0" fillId="0" borderId="40" numFmtId="0" xfId="0" applyBorder="1" applyAlignment="1">
      <alignment horizontal="center" vertical="center"/>
    </xf>
    <xf fontId="0" fillId="0" borderId="9" numFmtId="165" xfId="0" applyNumberFormat="1" applyBorder="1" applyAlignment="1">
      <alignment vertical="center"/>
    </xf>
    <xf fontId="0" fillId="0" borderId="9" numFmtId="20" xfId="0" applyNumberFormat="1" applyBorder="1" applyAlignment="1">
      <alignment horizontal="center" vertical="center"/>
    </xf>
    <xf fontId="0" fillId="0" borderId="9" numFmtId="166" xfId="0" applyNumberFormat="1" applyBorder="1" applyAlignment="1">
      <alignment horizontal="center" vertical="center"/>
    </xf>
    <xf fontId="0" fillId="34" borderId="9" numFmtId="0" xfId="0" applyFill="1" applyBorder="1" applyAlignment="1">
      <alignment horizontal="center" vertical="center"/>
    </xf>
    <xf fontId="0" fillId="0" borderId="9" numFmtId="167" xfId="11" applyNumberFormat="1" applyBorder="1" applyAlignment="1">
      <alignment horizontal="center" vertical="center"/>
    </xf>
    <xf fontId="0" fillId="34" borderId="9" numFmtId="170" xfId="0" applyNumberFormat="1" applyFill="1" applyBorder="1" applyAlignment="1">
      <alignment horizontal="center" vertical="center"/>
    </xf>
    <xf fontId="0" fillId="34" borderId="9" numFmtId="168" xfId="0" applyNumberFormat="1" applyFill="1" applyBorder="1" applyAlignment="1">
      <alignment horizontal="center" vertical="center"/>
    </xf>
    <xf fontId="0" fillId="0" borderId="9" numFmtId="168" xfId="11" applyNumberFormat="1" applyBorder="1" applyAlignment="1">
      <alignment horizontal="center" vertical="center"/>
    </xf>
    <xf fontId="0" fillId="0" borderId="9" numFmtId="10" xfId="0" applyNumberFormat="1" applyBorder="1" applyAlignment="1">
      <alignment horizontal="center" vertical="center"/>
    </xf>
    <xf fontId="0" fillId="47" borderId="9" numFmtId="166" xfId="0" applyNumberFormat="1" applyFill="1" applyBorder="1" applyAlignment="1">
      <alignment horizontal="center" vertical="center"/>
    </xf>
    <xf fontId="0" fillId="47" borderId="9" numFmtId="10" xfId="0" applyNumberFormat="1" applyFill="1" applyBorder="1" applyAlignment="1">
      <alignment horizontal="center" vertical="center"/>
    </xf>
    <xf fontId="0" fillId="47" borderId="9" numFmtId="0" xfId="0" applyFill="1" applyBorder="1" applyAlignment="1">
      <alignment horizontal="center" vertical="center"/>
    </xf>
    <xf fontId="33" fillId="33" borderId="9" numFmtId="10" xfId="0" applyNumberFormat="1" applyFont="1" applyFill="1" applyBorder="1" applyAlignment="1">
      <alignment horizontal="center" vertical="center"/>
    </xf>
    <xf fontId="0" fillId="0" borderId="9" numFmtId="169" xfId="0" applyNumberFormat="1" applyBorder="1" applyAlignment="1">
      <alignment horizontal="center" vertical="center"/>
    </xf>
    <xf fontId="0" fillId="0" borderId="9" numFmtId="172" xfId="0" applyNumberFormat="1" applyBorder="1" applyAlignment="1">
      <alignment vertical="center"/>
    </xf>
    <xf fontId="33" fillId="0" borderId="9" numFmtId="169" xfId="0" applyNumberFormat="1" applyFont="1" applyBorder="1" applyAlignment="1">
      <alignment horizontal="center" vertical="center"/>
    </xf>
    <xf fontId="33" fillId="34" borderId="9" numFmtId="169" xfId="0" applyNumberFormat="1" applyFont="1" applyFill="1" applyBorder="1" applyAlignment="1">
      <alignment horizontal="center" vertical="center"/>
    </xf>
    <xf fontId="0" fillId="33" borderId="9" numFmtId="167" xfId="0" applyNumberFormat="1" applyFill="1" applyBorder="1" applyAlignment="1">
      <alignment horizontal="center" vertical="center"/>
    </xf>
    <xf fontId="0" fillId="0" borderId="9" numFmtId="0" xfId="0" applyBorder="1" applyAlignment="1">
      <alignment horizontal="center"/>
    </xf>
    <xf fontId="34" fillId="47" borderId="9" numFmtId="170" xfId="0" applyNumberFormat="1" applyFont="1" applyFill="1" applyBorder="1" applyAlignment="1">
      <alignment horizontal="center" vertical="center"/>
    </xf>
    <xf fontId="0" fillId="47" borderId="9" numFmtId="167" xfId="0" applyNumberFormat="1" applyFill="1" applyBorder="1" applyAlignment="1">
      <alignment horizontal="center" vertical="center"/>
    </xf>
    <xf fontId="0" fillId="38" borderId="9" numFmtId="10" xfId="11" applyNumberFormat="1" applyFill="1" applyBorder="1" applyAlignment="1">
      <alignment horizontal="center" vertical="center"/>
    </xf>
    <xf fontId="0" fillId="34" borderId="9" numFmtId="10" xfId="11" applyNumberFormat="1" applyFill="1" applyBorder="1" applyAlignment="1">
      <alignment horizontal="center" vertical="center"/>
    </xf>
    <xf fontId="54" fillId="38" borderId="9" numFmtId="169" xfId="11" applyNumberFormat="1" applyFont="1" applyFill="1" applyBorder="1" applyAlignment="1">
      <alignment horizontal="center" vertical="center"/>
    </xf>
    <xf fontId="34" fillId="38" borderId="9" numFmtId="10" xfId="11" applyNumberFormat="1" applyFont="1" applyFill="1" applyBorder="1" applyAlignment="1">
      <alignment horizontal="center" vertical="center"/>
    </xf>
    <xf fontId="0" fillId="34" borderId="9" numFmtId="169" xfId="11" applyNumberFormat="1" applyFill="1" applyBorder="1" applyAlignment="1">
      <alignment horizontal="center" vertical="center"/>
    </xf>
    <xf fontId="0" fillId="33" borderId="9" numFmtId="10" xfId="0" applyNumberFormat="1" applyFill="1" applyBorder="1" applyAlignment="1">
      <alignment horizontal="center" vertical="center"/>
    </xf>
    <xf fontId="0" fillId="38" borderId="9" numFmtId="10" xfId="0" applyNumberFormat="1" applyFill="1" applyBorder="1" applyAlignment="1">
      <alignment horizontal="center" vertical="center"/>
    </xf>
    <xf fontId="0" fillId="47" borderId="9" numFmtId="170" xfId="0" applyNumberFormat="1" applyFill="1" applyBorder="1" applyAlignment="1">
      <alignment horizontal="center" vertical="center"/>
    </xf>
    <xf fontId="0" fillId="33" borderId="9" numFmtId="170" xfId="0" applyNumberFormat="1" applyFill="1" applyBorder="1" applyAlignment="1">
      <alignment horizontal="center" vertical="center"/>
    </xf>
    <xf fontId="0" fillId="0" borderId="9" numFmtId="170" xfId="0" applyNumberFormat="1" applyBorder="1" applyAlignment="1">
      <alignment horizontal="center" vertical="center"/>
    </xf>
    <xf fontId="0" fillId="0" borderId="9" numFmtId="169" xfId="0" applyNumberFormat="1" applyBorder="1" applyAlignment="1">
      <alignment vertical="center"/>
    </xf>
    <xf fontId="35" fillId="33" borderId="9" numFmtId="169" xfId="0" applyNumberFormat="1" applyFont="1" applyFill="1" applyBorder="1" applyAlignment="1">
      <alignment horizontal="center" vertical="center"/>
    </xf>
    <xf fontId="65" fillId="33" borderId="9" numFmtId="169" xfId="0" applyNumberFormat="1" applyFont="1" applyFill="1" applyBorder="1" applyAlignment="1">
      <alignment horizontal="center" vertical="center"/>
    </xf>
    <xf fontId="23" fillId="0" borderId="27" numFmtId="169" xfId="0" applyNumberFormat="1" applyFont="1" applyBorder="1" applyAlignment="1">
      <alignment horizontal="center" vertical="center"/>
    </xf>
    <xf fontId="0" fillId="33" borderId="9" numFmtId="168" xfId="0" applyNumberFormat="1" applyFill="1" applyBorder="1" applyAlignment="1">
      <alignment horizontal="center" vertical="center"/>
    </xf>
    <xf fontId="0" fillId="33" borderId="9" numFmtId="0" xfId="0" applyFill="1" applyBorder="1" applyAlignment="1">
      <alignment horizontal="center" vertical="center"/>
    </xf>
    <xf fontId="0" fillId="38" borderId="37" numFmtId="167" xfId="0" applyNumberFormat="1" applyFill="1" applyBorder="1" applyAlignment="1">
      <alignment horizontal="center" vertical="center"/>
    </xf>
    <xf fontId="0" fillId="0" borderId="9" numFmtId="166" xfId="0" applyNumberFormat="1" applyBorder="1" applyAlignment="1">
      <alignment vertical="center"/>
    </xf>
    <xf fontId="0" fillId="34" borderId="9" numFmtId="166" xfId="0" applyNumberFormat="1" applyFill="1" applyBorder="1" applyAlignment="1">
      <alignment vertical="center"/>
    </xf>
    <xf fontId="0" fillId="34" borderId="9" numFmtId="20" xfId="0" applyNumberFormat="1" applyFill="1" applyBorder="1" applyAlignment="1">
      <alignment vertical="center"/>
    </xf>
    <xf fontId="36" fillId="34" borderId="9" numFmtId="0" xfId="0" applyFont="1" applyFill="1" applyBorder="1" applyAlignment="1">
      <alignment vertical="center"/>
    </xf>
    <xf fontId="0" fillId="38" borderId="9" numFmtId="171" xfId="0" applyNumberFormat="1" applyFill="1" applyBorder="1" applyAlignment="1">
      <alignment horizontal="center" vertical="center"/>
    </xf>
    <xf fontId="0" fillId="0" borderId="32" numFmtId="9" xfId="0" applyNumberFormat="1" applyBorder="1" applyAlignment="1">
      <alignment horizontal="center" vertical="center"/>
    </xf>
    <xf fontId="0" fillId="0" borderId="9" numFmtId="167" xfId="0" applyNumberFormat="1" applyBorder="1" applyAlignment="1">
      <alignment horizontal="center" vertical="center"/>
    </xf>
    <xf fontId="0" fillId="0" borderId="9" numFmtId="170" xfId="11" applyNumberFormat="1" applyBorder="1" applyAlignment="1">
      <alignment horizontal="center" vertical="center"/>
    </xf>
    <xf fontId="0" fillId="47" borderId="9" numFmtId="174" xfId="0" applyNumberFormat="1" applyFill="1" applyBorder="1" applyAlignment="1">
      <alignment horizontal="center" vertical="center"/>
    </xf>
    <xf fontId="0" fillId="47" borderId="9" numFmtId="10" xfId="11" applyNumberFormat="1" applyFill="1" applyBorder="1" applyAlignment="1">
      <alignment horizontal="center" vertical="center"/>
    </xf>
    <xf fontId="0" fillId="47" borderId="9" numFmtId="169" xfId="0" applyNumberFormat="1" applyFill="1" applyBorder="1" applyAlignment="1">
      <alignment horizontal="center" vertical="center"/>
    </xf>
    <xf fontId="0" fillId="47" borderId="9" numFmtId="10" xfId="0" applyNumberFormat="1" applyFill="1" applyBorder="1" applyAlignment="1">
      <alignment vertical="center"/>
    </xf>
    <xf fontId="0" fillId="47" borderId="9" numFmtId="174" xfId="0" applyNumberFormat="1" applyFill="1" applyBorder="1" applyAlignment="1">
      <alignment vertical="center"/>
    </xf>
    <xf fontId="0" fillId="0" borderId="9" numFmtId="170" xfId="0" applyNumberFormat="1" applyBorder="1" applyAlignment="1">
      <alignment horizontal="center"/>
    </xf>
    <xf fontId="0" fillId="33" borderId="9" numFmtId="10" xfId="0" applyNumberFormat="1" applyFill="1" applyBorder="1" applyAlignment="1">
      <alignment horizontal="center" vertical="center" wrapText="1"/>
    </xf>
    <xf fontId="0" fillId="33" borderId="9" numFmtId="170" xfId="0" applyNumberFormat="1" applyFill="1" applyBorder="1" applyAlignment="1">
      <alignment horizontal="center"/>
    </xf>
    <xf fontId="0" fillId="42" borderId="0" numFmtId="0" xfId="0" applyFill="1" applyAlignment="1">
      <alignment vertical="center"/>
    </xf>
    <xf fontId="0" fillId="42" borderId="40" numFmtId="0" xfId="0" applyFill="1" applyBorder="1" applyAlignment="1">
      <alignment horizontal="center" vertical="center"/>
    </xf>
    <xf fontId="0" fillId="42" borderId="9" numFmtId="165" xfId="0" applyNumberFormat="1" applyFill="1" applyBorder="1" applyAlignment="1">
      <alignment vertical="center"/>
    </xf>
    <xf fontId="0" fillId="42" borderId="9" numFmtId="20" xfId="0" applyNumberFormat="1" applyFill="1" applyBorder="1" applyAlignment="1">
      <alignment horizontal="center" vertical="center"/>
    </xf>
    <xf fontId="0" fillId="42" borderId="9" numFmtId="0" xfId="0" applyFill="1" applyBorder="1" applyAlignment="1">
      <alignment horizontal="center" vertical="center"/>
    </xf>
    <xf fontId="0" fillId="42" borderId="9" numFmtId="166" xfId="0" applyNumberFormat="1" applyFill="1" applyBorder="1" applyAlignment="1">
      <alignment horizontal="center" vertical="center"/>
    </xf>
    <xf fontId="0" fillId="42" borderId="9" numFmtId="167" xfId="11" applyNumberFormat="1" applyFill="1" applyBorder="1" applyAlignment="1">
      <alignment horizontal="center" vertical="center"/>
    </xf>
    <xf fontId="0" fillId="42" borderId="9" numFmtId="170" xfId="0" applyNumberFormat="1" applyFill="1" applyBorder="1" applyAlignment="1">
      <alignment horizontal="center" vertical="center"/>
    </xf>
    <xf fontId="0" fillId="42" borderId="9" numFmtId="168" xfId="0" applyNumberFormat="1" applyFill="1" applyBorder="1" applyAlignment="1">
      <alignment horizontal="center" vertical="center"/>
    </xf>
    <xf fontId="0" fillId="42" borderId="9" numFmtId="168" xfId="11" applyNumberFormat="1" applyFill="1" applyBorder="1" applyAlignment="1">
      <alignment horizontal="center" vertical="center"/>
    </xf>
    <xf fontId="0" fillId="42" borderId="9" numFmtId="10" xfId="0" applyNumberFormat="1" applyFill="1" applyBorder="1" applyAlignment="1">
      <alignment horizontal="center" vertical="center"/>
    </xf>
    <xf fontId="33" fillId="42" borderId="9" numFmtId="10" xfId="0" applyNumberFormat="1" applyFont="1" applyFill="1" applyBorder="1" applyAlignment="1">
      <alignment horizontal="center" vertical="center"/>
    </xf>
    <xf fontId="0" fillId="42" borderId="9" numFmtId="169" xfId="0" applyNumberFormat="1" applyFill="1" applyBorder="1" applyAlignment="1">
      <alignment horizontal="center" vertical="center"/>
    </xf>
    <xf fontId="0" fillId="42" borderId="9" numFmtId="172" xfId="0" applyNumberFormat="1" applyFill="1" applyBorder="1" applyAlignment="1">
      <alignment vertical="center"/>
    </xf>
    <xf fontId="33" fillId="42" borderId="9" numFmtId="169" xfId="0" applyNumberFormat="1" applyFont="1" applyFill="1" applyBorder="1" applyAlignment="1">
      <alignment horizontal="center" vertical="center"/>
    </xf>
    <xf fontId="0" fillId="42" borderId="9" numFmtId="167" xfId="0" applyNumberFormat="1" applyFill="1" applyBorder="1" applyAlignment="1">
      <alignment horizontal="center" vertical="center"/>
    </xf>
    <xf fontId="0" fillId="42" borderId="9" numFmtId="0" xfId="0" applyFill="1" applyBorder="1" applyAlignment="1">
      <alignment horizontal="center"/>
    </xf>
    <xf fontId="34" fillId="42" borderId="9" numFmtId="170" xfId="0" applyNumberFormat="1" applyFont="1" applyFill="1" applyBorder="1" applyAlignment="1">
      <alignment horizontal="center" vertical="center"/>
    </xf>
    <xf fontId="0" fillId="42" borderId="9" numFmtId="10" xfId="11" applyNumberFormat="1" applyFill="1" applyBorder="1" applyAlignment="1">
      <alignment horizontal="center" vertical="center"/>
    </xf>
    <xf fontId="54" fillId="42" borderId="9" numFmtId="169" xfId="11" applyNumberFormat="1" applyFont="1" applyFill="1" applyBorder="1" applyAlignment="1">
      <alignment horizontal="center" vertical="center"/>
    </xf>
    <xf fontId="34" fillId="42" borderId="9" numFmtId="10" xfId="11" applyNumberFormat="1" applyFont="1" applyFill="1" applyBorder="1" applyAlignment="1">
      <alignment horizontal="center" vertical="center"/>
    </xf>
    <xf fontId="0" fillId="42" borderId="9" numFmtId="169" xfId="11" applyNumberFormat="1" applyFill="1" applyBorder="1" applyAlignment="1">
      <alignment horizontal="center" vertical="center"/>
    </xf>
    <xf fontId="0" fillId="42" borderId="9" numFmtId="169" xfId="0" applyNumberFormat="1" applyFill="1" applyBorder="1" applyAlignment="1">
      <alignment vertical="center"/>
    </xf>
    <xf fontId="35" fillId="42" borderId="9" numFmtId="169" xfId="0" applyNumberFormat="1" applyFont="1" applyFill="1" applyBorder="1" applyAlignment="1">
      <alignment horizontal="center" vertical="center"/>
    </xf>
    <xf fontId="65" fillId="42" borderId="9" numFmtId="169" xfId="0" applyNumberFormat="1" applyFont="1" applyFill="1" applyBorder="1" applyAlignment="1">
      <alignment horizontal="center" vertical="center"/>
    </xf>
    <xf fontId="23" fillId="42" borderId="27" numFmtId="169" xfId="0" applyNumberFormat="1" applyFont="1" applyFill="1" applyBorder="1" applyAlignment="1">
      <alignment horizontal="center" vertical="center"/>
    </xf>
    <xf fontId="0" fillId="42" borderId="37" numFmtId="167" xfId="0" applyNumberFormat="1" applyFill="1" applyBorder="1" applyAlignment="1">
      <alignment horizontal="center" vertical="center"/>
    </xf>
    <xf fontId="0" fillId="42" borderId="9" numFmtId="166" xfId="0" applyNumberFormat="1" applyFill="1" applyBorder="1" applyAlignment="1">
      <alignment vertical="center"/>
    </xf>
    <xf fontId="0" fillId="42" borderId="9" numFmtId="20" xfId="0" applyNumberFormat="1" applyFill="1" applyBorder="1" applyAlignment="1">
      <alignment vertical="center"/>
    </xf>
    <xf fontId="0" fillId="42" borderId="9" numFmtId="0" xfId="0" applyFill="1" applyBorder="1" applyAlignment="1">
      <alignment vertical="center"/>
    </xf>
    <xf fontId="36" fillId="42" borderId="9" numFmtId="0" xfId="0" applyFont="1" applyFill="1" applyBorder="1" applyAlignment="1">
      <alignment vertical="center"/>
    </xf>
    <xf fontId="0" fillId="42" borderId="9" numFmtId="171" xfId="0" applyNumberFormat="1" applyFill="1" applyBorder="1" applyAlignment="1">
      <alignment horizontal="center" vertical="center"/>
    </xf>
    <xf fontId="0" fillId="42" borderId="32" numFmtId="9" xfId="0" applyNumberFormat="1" applyFill="1" applyBorder="1" applyAlignment="1">
      <alignment horizontal="center" vertical="center"/>
    </xf>
    <xf fontId="0" fillId="42" borderId="9" numFmtId="170" xfId="11" applyNumberFormat="1" applyFill="1" applyBorder="1" applyAlignment="1">
      <alignment horizontal="center" vertical="center"/>
    </xf>
    <xf fontId="0" fillId="42" borderId="9" numFmtId="174" xfId="0" applyNumberFormat="1" applyFill="1" applyBorder="1" applyAlignment="1">
      <alignment horizontal="center" vertical="center"/>
    </xf>
    <xf fontId="0" fillId="42" borderId="9" numFmtId="174" xfId="0" applyNumberFormat="1" applyFill="1" applyBorder="1" applyAlignment="1">
      <alignment vertical="center"/>
    </xf>
    <xf fontId="0" fillId="42" borderId="9" numFmtId="10" xfId="0" applyNumberFormat="1" applyFill="1" applyBorder="1" applyAlignment="1">
      <alignment vertical="center"/>
    </xf>
    <xf fontId="0" fillId="42" borderId="9" numFmtId="170" xfId="0" applyNumberFormat="1" applyFill="1" applyBorder="1" applyAlignment="1">
      <alignment horizontal="center"/>
    </xf>
    <xf fontId="0" fillId="34" borderId="40" numFmtId="0" xfId="0" applyFill="1" applyBorder="1" applyAlignment="1">
      <alignment horizontal="center" vertical="center"/>
    </xf>
    <xf fontId="0" fillId="34" borderId="9" numFmtId="166" xfId="0" applyNumberFormat="1" applyFill="1" applyBorder="1" applyAlignment="1">
      <alignment horizontal="center" vertical="center"/>
    </xf>
    <xf fontId="0" fillId="34" borderId="9" numFmtId="10" xfId="0" applyNumberFormat="1" applyFill="1" applyBorder="1" applyAlignment="1">
      <alignment horizontal="center" vertical="center"/>
    </xf>
    <xf fontId="0" fillId="34" borderId="9" numFmtId="169" xfId="0" applyNumberFormat="1" applyFill="1" applyBorder="1" applyAlignment="1">
      <alignment horizontal="center" vertical="center"/>
    </xf>
    <xf fontId="0" fillId="34" borderId="9" numFmtId="172" xfId="0" applyNumberFormat="1" applyFill="1" applyBorder="1" applyAlignment="1">
      <alignment vertical="center"/>
    </xf>
    <xf fontId="0" fillId="34" borderId="9" numFmtId="167" xfId="0" applyNumberFormat="1" applyFill="1" applyBorder="1" applyAlignment="1">
      <alignment horizontal="center" vertical="center"/>
    </xf>
    <xf fontId="0" fillId="34" borderId="9" numFmtId="170" xfId="0" applyNumberFormat="1" applyFill="1" applyBorder="1" applyAlignment="1">
      <alignment horizontal="center"/>
    </xf>
    <xf fontId="0" fillId="34" borderId="9" numFmtId="171" xfId="0" applyNumberFormat="1" applyFill="1" applyBorder="1" applyAlignment="1">
      <alignment vertical="center"/>
    </xf>
    <xf fontId="64" fillId="33" borderId="9" numFmtId="170" xfId="0" applyNumberFormat="1" applyFont="1" applyFill="1" applyBorder="1" applyAlignment="1">
      <alignment horizontal="center" vertical="center"/>
    </xf>
    <xf fontId="64" fillId="0" borderId="9" numFmtId="170" xfId="0" applyNumberFormat="1" applyFont="1" applyBorder="1" applyAlignment="1">
      <alignment horizontal="center" vertical="center"/>
    </xf>
    <xf fontId="64" fillId="0" borderId="9" numFmtId="169" xfId="0" applyNumberFormat="1" applyFont="1" applyBorder="1" applyAlignment="1">
      <alignment vertical="center"/>
    </xf>
    <xf fontId="64" fillId="33" borderId="9" numFmtId="170" xfId="0" applyNumberFormat="1" applyFont="1" applyFill="1" applyBorder="1" applyAlignment="1">
      <alignment horizontal="center"/>
    </xf>
    <xf fontId="23" fillId="0" borderId="9" numFmtId="169" xfId="0" applyNumberFormat="1" applyFont="1" applyBorder="1" applyAlignment="1">
      <alignment horizontal="center" vertical="center"/>
    </xf>
    <xf fontId="0" fillId="0" borderId="0" numFmtId="165" xfId="0" applyNumberFormat="1" applyAlignment="1">
      <alignment horizontal="center" vertical="center"/>
    </xf>
    <xf fontId="0" fillId="0" borderId="0" numFmtId="10" xfId="11" applyNumberFormat="1" applyAlignment="1">
      <alignment vertical="center"/>
    </xf>
    <xf fontId="0" fillId="0" borderId="0" numFmtId="170" xfId="0" applyNumberFormat="1" applyAlignment="1">
      <alignment vertical="center"/>
    </xf>
    <xf fontId="0" fillId="0" borderId="0" numFmtId="171" xfId="0" applyNumberFormat="1" applyAlignment="1">
      <alignment vertical="center"/>
    </xf>
    <xf fontId="36" fillId="0" borderId="0" numFmtId="0" xfId="0" applyFont="1" applyAlignment="1">
      <alignment horizontal="center" vertical="center"/>
    </xf>
    <xf fontId="66" fillId="0" borderId="41" numFmtId="165" xfId="0" applyNumberFormat="1" applyFont="1" applyBorder="1" applyAlignment="1">
      <alignment horizontal="center" vertical="center"/>
    </xf>
    <xf fontId="66" fillId="0" borderId="42" numFmtId="0" xfId="0" applyFont="1" applyBorder="1" applyAlignment="1">
      <alignment horizontal="center" vertical="center"/>
    </xf>
    <xf fontId="67" fillId="0" borderId="42" numFmtId="0" xfId="0" applyFont="1" applyBorder="1" applyAlignment="1">
      <alignment horizontal="center" vertical="center"/>
    </xf>
    <xf fontId="67" fillId="0" borderId="43" numFmtId="0" xfId="0" applyFont="1" applyBorder="1" applyAlignment="1">
      <alignment horizontal="center" vertical="center"/>
    </xf>
    <xf fontId="67" fillId="0" borderId="44" numFmtId="0" xfId="0" applyFont="1" applyBorder="1" applyAlignment="1">
      <alignment horizontal="center" vertical="center"/>
    </xf>
    <xf fontId="66" fillId="0" borderId="45" numFmtId="165" xfId="0" applyNumberFormat="1" applyFont="1" applyBorder="1" applyAlignment="1">
      <alignment horizontal="center" vertical="center"/>
    </xf>
    <xf fontId="66" fillId="0" borderId="0" numFmtId="0" xfId="0" applyFont="1" applyAlignment="1">
      <alignment horizontal="center" vertical="center"/>
    </xf>
    <xf fontId="67" fillId="0" borderId="0" numFmtId="0" xfId="0" applyFont="1" applyAlignment="1">
      <alignment horizontal="center" vertical="center"/>
    </xf>
    <xf fontId="67" fillId="0" borderId="46" numFmtId="0" xfId="0" applyFont="1" applyBorder="1" applyAlignment="1">
      <alignment horizontal="center" vertical="center"/>
    </xf>
    <xf fontId="67" fillId="0" borderId="47" numFmtId="0" xfId="0" applyFont="1" applyBorder="1" applyAlignment="1">
      <alignment horizontal="center" vertical="center"/>
    </xf>
    <xf fontId="68" fillId="33" borderId="30" numFmtId="165" xfId="10" applyNumberFormat="1" applyFont="1" applyFill="1" applyBorder="1" applyAlignment="1">
      <alignment horizontal="center" vertical="center"/>
    </xf>
    <xf fontId="0" fillId="0" borderId="9" numFmtId="175" xfId="0" applyNumberFormat="1" applyBorder="1" applyAlignment="1">
      <alignment horizontal="center" vertical="center"/>
    </xf>
    <xf fontId="44" fillId="0" borderId="9" numFmtId="173" xfId="0" applyNumberFormat="1" applyFont="1" applyBorder="1" applyAlignment="1">
      <alignment horizontal="center" vertical="center"/>
    </xf>
    <xf fontId="0" fillId="0" borderId="30" numFmtId="0" xfId="0" applyBorder="1" applyAlignment="1">
      <alignment horizontal="center" vertical="center"/>
    </xf>
    <xf fontId="0" fillId="0" borderId="31" numFmtId="0" xfId="0" applyBorder="1" applyAlignment="1">
      <alignment horizontal="center" vertical="center"/>
    </xf>
    <xf fontId="0" fillId="0" borderId="32" numFmtId="0" xfId="0" applyBorder="1" applyAlignment="1">
      <alignment horizontal="center" vertical="center"/>
    </xf>
    <xf fontId="0" fillId="0" borderId="48" numFmtId="0" xfId="0" applyBorder="1" applyAlignment="1">
      <alignment horizontal="center" vertical="center"/>
    </xf>
    <xf fontId="23" fillId="0" borderId="49" numFmtId="0" xfId="0" applyFont="1" applyBorder="1" applyAlignment="1">
      <alignment horizontal="center" vertical="center"/>
    </xf>
    <xf fontId="0" fillId="0" borderId="50" numFmtId="165" xfId="0" applyNumberFormat="1" applyBorder="1" applyAlignment="1">
      <alignment horizontal="center" vertical="center"/>
    </xf>
    <xf fontId="0" fillId="0" borderId="9" numFmtId="173" xfId="0" applyNumberFormat="1" applyBorder="1" applyAlignment="1">
      <alignment horizontal="center" vertical="center" wrapText="1"/>
    </xf>
    <xf fontId="0" fillId="0" borderId="30" numFmtId="0" xfId="0" applyBorder="1" applyAlignment="1">
      <alignment horizontal="center" vertical="center" wrapText="1"/>
    </xf>
    <xf fontId="0" fillId="0" borderId="32" numFmtId="0" xfId="0" applyBorder="1" applyAlignment="1">
      <alignment horizontal="center" vertical="center" wrapText="1"/>
    </xf>
    <xf fontId="0" fillId="0" borderId="9" numFmtId="171" xfId="0" applyNumberFormat="1" applyBorder="1" applyAlignment="1">
      <alignment horizontal="center" vertical="center" wrapText="1"/>
    </xf>
    <xf fontId="0" fillId="0" borderId="27" numFmtId="0" xfId="0" applyBorder="1" applyAlignment="1">
      <alignment horizontal="center" vertical="center"/>
    </xf>
    <xf fontId="0" fillId="0" borderId="48" numFmtId="0" xfId="0" applyBorder="1" applyAlignment="1">
      <alignment horizontal="center" vertical="center" wrapText="1"/>
    </xf>
    <xf fontId="23" fillId="0" borderId="51" numFmtId="0" xfId="0" applyFont="1" applyBorder="1" applyAlignment="1">
      <alignment horizontal="center" vertical="center"/>
    </xf>
    <xf fontId="44" fillId="38" borderId="9" numFmtId="165" xfId="0" applyNumberFormat="1" applyFont="1" applyFill="1" applyBorder="1" applyAlignment="1">
      <alignment vertical="center"/>
    </xf>
    <xf fontId="0" fillId="0" borderId="9" numFmtId="0" xfId="0" applyBorder="1" applyAlignment="1">
      <alignment vertical="center" wrapText="1"/>
    </xf>
    <xf fontId="0" fillId="0" borderId="33" numFmtId="0" xfId="0" applyBorder="1" applyAlignment="1">
      <alignment horizontal="center" vertical="center"/>
    </xf>
    <xf fontId="23" fillId="0" borderId="52" numFmtId="0" xfId="0" applyFont="1" applyBorder="1" applyAlignment="1">
      <alignment horizontal="center" vertical="center"/>
    </xf>
    <xf fontId="0" fillId="45" borderId="0" numFmtId="0" xfId="0" applyFill="1" applyAlignment="1">
      <alignment vertical="center"/>
    </xf>
    <xf fontId="44" fillId="45" borderId="9" numFmtId="165" xfId="0" applyNumberFormat="1" applyFont="1" applyFill="1" applyBorder="1" applyAlignment="1">
      <alignment vertical="center"/>
    </xf>
    <xf fontId="0" fillId="45" borderId="9" numFmtId="175" xfId="0" applyNumberFormat="1" applyFill="1" applyBorder="1" applyAlignment="1">
      <alignment horizontal="center" vertical="center"/>
    </xf>
    <xf fontId="0" fillId="45" borderId="9" numFmtId="0" xfId="0" applyFill="1" applyBorder="1" applyAlignment="1">
      <alignment horizontal="center" vertical="center"/>
    </xf>
    <xf fontId="0" fillId="45" borderId="29" numFmtId="0" xfId="0" applyFill="1" applyBorder="1" applyAlignment="1">
      <alignment horizontal="center" vertical="center"/>
    </xf>
    <xf fontId="0" fillId="45" borderId="36" numFmtId="0" xfId="0" applyFill="1" applyBorder="1" applyAlignment="1">
      <alignment horizontal="center" vertical="center"/>
    </xf>
    <xf fontId="0" fillId="45" borderId="38" numFmtId="0" xfId="0" applyFill="1" applyBorder="1" applyAlignment="1">
      <alignment horizontal="center" vertical="center"/>
    </xf>
    <xf fontId="0" fillId="45" borderId="27" numFmtId="0" xfId="0" applyFill="1" applyBorder="1" applyAlignment="1">
      <alignment horizontal="center" vertical="center"/>
    </xf>
    <xf fontId="0" fillId="45" borderId="36" numFmtId="0" xfId="0" applyFill="1" applyBorder="1" applyAlignment="1">
      <alignment horizontal="center" vertical="center" wrapText="1"/>
    </xf>
    <xf fontId="0" fillId="45" borderId="36" numFmtId="169" xfId="0" applyNumberFormat="1" applyFill="1" applyBorder="1" applyAlignment="1">
      <alignment horizontal="center" vertical="center" wrapText="1"/>
    </xf>
    <xf fontId="0" fillId="45" borderId="53" numFmtId="173" xfId="0" applyNumberFormat="1" applyFill="1" applyBorder="1" applyAlignment="1">
      <alignment horizontal="center" vertical="center" wrapText="1"/>
    </xf>
    <xf fontId="0" fillId="45" borderId="29" numFmtId="173" xfId="0" applyNumberFormat="1" applyFill="1" applyBorder="1" applyAlignment="1">
      <alignment horizontal="center" vertical="center" wrapText="1"/>
    </xf>
    <xf fontId="0" fillId="45" borderId="36" numFmtId="0" xfId="0" applyFill="1" applyBorder="1" applyAlignment="1">
      <alignment vertical="center" wrapText="1"/>
    </xf>
    <xf fontId="0" fillId="45" borderId="36" numFmtId="171" xfId="0" applyNumberFormat="1" applyFill="1" applyBorder="1" applyAlignment="1">
      <alignment horizontal="center" vertical="center" wrapText="1"/>
    </xf>
    <xf fontId="0" fillId="45" borderId="0" numFmtId="169" xfId="0" applyNumberFormat="1" applyFill="1" applyAlignment="1">
      <alignment horizontal="center" vertical="center" wrapText="1"/>
    </xf>
    <xf fontId="0" fillId="45" borderId="54" numFmtId="0" xfId="0" applyFill="1" applyBorder="1" applyAlignment="1">
      <alignment horizontal="center" vertical="center"/>
    </xf>
    <xf fontId="23" fillId="45" borderId="0" numFmtId="0" xfId="0" applyFont="1" applyFill="1" applyAlignment="1">
      <alignment horizontal="center" vertical="center"/>
    </xf>
    <xf fontId="0" fillId="45" borderId="0" numFmtId="0" xfId="0" applyFill="1" applyAlignment="1">
      <alignment vertical="center" wrapText="1"/>
    </xf>
    <xf fontId="44" fillId="45" borderId="9" numFmtId="165" xfId="0" applyNumberFormat="1" applyFont="1" applyFill="1" applyBorder="1" applyAlignment="1">
      <alignment vertical="center" wrapText="1"/>
    </xf>
    <xf fontId="0" fillId="45" borderId="9" numFmtId="175" xfId="0" applyNumberFormat="1" applyFill="1" applyBorder="1" applyAlignment="1">
      <alignment horizontal="center" vertical="center" wrapText="1"/>
    </xf>
    <xf fontId="0" fillId="45" borderId="9" numFmtId="0" xfId="0" applyFill="1" applyBorder="1" applyAlignment="1">
      <alignment horizontal="center" vertical="center" wrapText="1"/>
    </xf>
    <xf fontId="0" fillId="45" borderId="29" numFmtId="0" xfId="0" applyFill="1" applyBorder="1" applyAlignment="1">
      <alignment horizontal="center" vertical="center" wrapText="1"/>
    </xf>
    <xf fontId="0" fillId="45" borderId="38" numFmtId="0" xfId="0" applyFill="1" applyBorder="1" applyAlignment="1">
      <alignment horizontal="center" vertical="center" wrapText="1"/>
    </xf>
    <xf fontId="0" fillId="41" borderId="36" numFmtId="0" xfId="0" applyFill="1" applyBorder="1" applyAlignment="1">
      <alignment horizontal="center" vertical="center" wrapText="1"/>
    </xf>
    <xf fontId="0" fillId="45" borderId="54" numFmtId="0" xfId="0" applyFill="1" applyBorder="1" applyAlignment="1">
      <alignment horizontal="center" vertical="center" wrapText="1"/>
    </xf>
    <xf fontId="23" fillId="45" borderId="0" numFmtId="0" xfId="0" applyFont="1" applyFill="1" applyAlignment="1">
      <alignment horizontal="center" vertical="center" wrapText="1"/>
    </xf>
    <xf fontId="0" fillId="0" borderId="9" numFmtId="176" xfId="0" applyNumberFormat="1" applyBorder="1" applyAlignment="1">
      <alignment horizontal="center" vertical="center"/>
    </xf>
    <xf fontId="34" fillId="0" borderId="9" numFmtId="0" xfId="0" applyFont="1" applyBorder="1" applyAlignment="1">
      <alignment horizontal="center" vertical="center"/>
    </xf>
    <xf fontId="34" fillId="47" borderId="9" numFmtId="0" xfId="0" applyFont="1" applyFill="1" applyBorder="1" applyAlignment="1">
      <alignment horizontal="center"/>
    </xf>
    <xf fontId="34" fillId="0" borderId="9" numFmtId="0" xfId="0" applyFont="1" applyBorder="1" applyAlignment="1">
      <alignment horizontal="center"/>
    </xf>
    <xf fontId="0" fillId="47" borderId="29" numFmtId="0" xfId="0" applyFill="1" applyBorder="1" applyAlignment="1">
      <alignment horizontal="center" vertical="center"/>
    </xf>
    <xf fontId="0" fillId="47" borderId="36" numFmtId="0" xfId="0" applyFill="1" applyBorder="1" applyAlignment="1">
      <alignment horizontal="center" vertical="center"/>
    </xf>
    <xf fontId="0" fillId="33" borderId="36" numFmtId="0" xfId="0" applyFill="1" applyBorder="1" applyAlignment="1">
      <alignment horizontal="center" vertical="center"/>
    </xf>
    <xf fontId="0" fillId="47" borderId="38" numFmtId="0" xfId="0" applyFill="1" applyBorder="1" applyAlignment="1">
      <alignment horizontal="center" vertical="center"/>
    </xf>
    <xf fontId="0" fillId="47" borderId="55" numFmtId="0" xfId="0" applyFill="1" applyBorder="1" applyAlignment="1">
      <alignment horizontal="center" vertical="center"/>
    </xf>
    <xf fontId="0" fillId="33" borderId="27" numFmtId="0" xfId="0" applyFill="1" applyBorder="1" applyAlignment="1">
      <alignment horizontal="center" vertical="center"/>
    </xf>
    <xf fontId="0" fillId="0" borderId="36" numFmtId="169" xfId="0" applyNumberFormat="1" applyBorder="1" applyAlignment="1">
      <alignment horizontal="center" vertical="center"/>
    </xf>
    <xf fontId="0" fillId="0" borderId="53" numFmtId="173" xfId="0" applyNumberFormat="1" applyBorder="1" applyAlignment="1">
      <alignment horizontal="center" vertical="center"/>
    </xf>
    <xf fontId="0" fillId="0" borderId="29" numFmtId="173" xfId="0" applyNumberFormat="1" applyBorder="1" applyAlignment="1">
      <alignment horizontal="center" vertical="center"/>
    </xf>
    <xf fontId="0" fillId="48" borderId="36" numFmtId="0" xfId="0" applyFill="1" applyBorder="1" applyAlignment="1">
      <alignment horizontal="center" vertical="center"/>
    </xf>
    <xf fontId="0" fillId="48" borderId="36" numFmtId="171" xfId="0" applyNumberFormat="1" applyFill="1" applyBorder="1" applyAlignment="1">
      <alignment horizontal="center" vertical="center"/>
    </xf>
    <xf fontId="0" fillId="33" borderId="36" numFmtId="169" xfId="0" applyNumberFormat="1" applyFill="1" applyBorder="1" applyAlignment="1">
      <alignment horizontal="center" vertical="center"/>
    </xf>
    <xf fontId="0" fillId="33" borderId="0" numFmtId="169" xfId="0" applyNumberFormat="1" applyFill="1" applyAlignment="1">
      <alignment horizontal="center" vertical="center"/>
    </xf>
    <xf fontId="0" fillId="33" borderId="54" numFmtId="0" xfId="0" applyFill="1" applyBorder="1" applyAlignment="1">
      <alignment horizontal="center" vertical="center"/>
    </xf>
    <xf fontId="0" fillId="0" borderId="0" numFmtId="170" xfId="11" applyNumberFormat="1" applyAlignment="1">
      <alignment vertical="center"/>
    </xf>
    <xf fontId="69" fillId="0" borderId="9" numFmtId="0" xfId="0" applyFont="1" applyBorder="1" applyAlignment="1">
      <alignment horizontal="center"/>
    </xf>
    <xf fontId="0" fillId="47" borderId="56" numFmtId="0" xfId="0" applyFill="1" applyBorder="1" applyAlignment="1">
      <alignment horizontal="center" vertical="center"/>
    </xf>
    <xf fontId="0" fillId="47" borderId="53" numFmtId="0" xfId="0" applyFill="1" applyBorder="1" applyAlignment="1">
      <alignment horizontal="center" vertical="center"/>
    </xf>
    <xf fontId="0" fillId="33" borderId="53" numFmtId="0" xfId="0" applyFill="1" applyBorder="1" applyAlignment="1">
      <alignment horizontal="center" vertical="center"/>
    </xf>
    <xf fontId="0" fillId="47" borderId="57" numFmtId="0" xfId="0" applyFill="1" applyBorder="1" applyAlignment="1">
      <alignment horizontal="center" vertical="center"/>
    </xf>
    <xf fontId="0" fillId="33" borderId="38" numFmtId="0" xfId="0" applyFill="1" applyBorder="1" applyAlignment="1">
      <alignment horizontal="center" vertical="center"/>
    </xf>
    <xf fontId="0" fillId="0" borderId="53" numFmtId="169" xfId="0" applyNumberFormat="1" applyBorder="1" applyAlignment="1">
      <alignment horizontal="center" vertical="center"/>
    </xf>
    <xf fontId="0" fillId="0" borderId="56" numFmtId="173" xfId="0" applyNumberFormat="1" applyBorder="1" applyAlignment="1">
      <alignment horizontal="center" vertical="center"/>
    </xf>
    <xf fontId="0" fillId="48" borderId="53" numFmtId="0" xfId="0" applyFill="1" applyBorder="1" applyAlignment="1">
      <alignment horizontal="center" vertical="center"/>
    </xf>
    <xf fontId="0" fillId="48" borderId="53" numFmtId="171" xfId="0" applyNumberFormat="1" applyFill="1" applyBorder="1" applyAlignment="1">
      <alignment horizontal="center" vertical="center"/>
    </xf>
    <xf fontId="0" fillId="33" borderId="53" numFmtId="169" xfId="0" applyNumberFormat="1" applyFill="1" applyBorder="1" applyAlignment="1">
      <alignment horizontal="center" vertical="center"/>
    </xf>
    <xf fontId="0" fillId="33" borderId="58" numFmtId="0" xfId="0" applyFill="1" applyBorder="1" applyAlignment="1">
      <alignment horizontal="center" vertical="center"/>
    </xf>
    <xf fontId="0" fillId="47" borderId="35" numFmtId="0" xfId="0" applyFill="1" applyBorder="1" applyAlignment="1">
      <alignment horizontal="center" vertical="center"/>
    </xf>
    <xf fontId="0" fillId="47" borderId="37" numFmtId="0" xfId="0" applyFill="1" applyBorder="1" applyAlignment="1">
      <alignment horizontal="center" vertical="center"/>
    </xf>
    <xf fontId="0" fillId="33" borderId="37" numFmtId="0" xfId="0" applyFill="1" applyBorder="1" applyAlignment="1">
      <alignment horizontal="center" vertical="center"/>
    </xf>
    <xf fontId="0" fillId="47" borderId="33" numFmtId="0" xfId="0" applyFill="1" applyBorder="1" applyAlignment="1">
      <alignment horizontal="center" vertical="center"/>
    </xf>
    <xf fontId="0" fillId="47" borderId="59" numFmtId="0" xfId="0" applyFill="1" applyBorder="1" applyAlignment="1">
      <alignment horizontal="center" vertical="center"/>
    </xf>
    <xf fontId="0" fillId="33" borderId="33" numFmtId="0" xfId="0" applyFill="1" applyBorder="1" applyAlignment="1">
      <alignment horizontal="center" vertical="center"/>
    </xf>
    <xf fontId="0" fillId="0" borderId="37" numFmtId="169" xfId="0" applyNumberFormat="1" applyBorder="1" applyAlignment="1">
      <alignment horizontal="center" vertical="center"/>
    </xf>
    <xf fontId="0" fillId="0" borderId="37" numFmtId="173" xfId="0" applyNumberFormat="1" applyBorder="1" applyAlignment="1">
      <alignment horizontal="center" vertical="center"/>
    </xf>
    <xf fontId="0" fillId="0" borderId="35" numFmtId="173" xfId="0" applyNumberFormat="1" applyBorder="1" applyAlignment="1">
      <alignment horizontal="center" vertical="center"/>
    </xf>
    <xf fontId="0" fillId="48" borderId="37" numFmtId="0" xfId="0" applyFill="1" applyBorder="1" applyAlignment="1">
      <alignment horizontal="center" vertical="center"/>
    </xf>
    <xf fontId="0" fillId="48" borderId="37" numFmtId="171" xfId="0" applyNumberFormat="1" applyFill="1" applyBorder="1" applyAlignment="1">
      <alignment horizontal="center" vertical="center"/>
    </xf>
    <xf fontId="0" fillId="33" borderId="37" numFmtId="169" xfId="0" applyNumberFormat="1" applyFill="1" applyBorder="1" applyAlignment="1">
      <alignment horizontal="center" vertical="center"/>
    </xf>
    <xf fontId="0" fillId="33" borderId="60" numFmtId="0" xfId="0" applyFill="1" applyBorder="1" applyAlignment="1">
      <alignment horizontal="center" vertical="center"/>
    </xf>
    <xf fontId="0" fillId="47" borderId="27" numFmtId="0" xfId="0" applyFill="1" applyBorder="1" applyAlignment="1">
      <alignment horizontal="center" vertical="center"/>
    </xf>
    <xf fontId="0" fillId="33" borderId="61" numFmtId="0" xfId="0" applyFill="1" applyBorder="1" applyAlignment="1">
      <alignment horizontal="center" vertical="center"/>
    </xf>
    <xf fontId="0" fillId="0" borderId="36" numFmtId="173" xfId="0" applyNumberFormat="1" applyBorder="1" applyAlignment="1">
      <alignment horizontal="center" vertical="center"/>
    </xf>
    <xf fontId="0" fillId="33" borderId="28" numFmtId="169" xfId="0" applyNumberFormat="1" applyFill="1" applyBorder="1" applyAlignment="1">
      <alignment horizontal="center" vertical="center"/>
    </xf>
    <xf fontId="0" fillId="33" borderId="62" numFmtId="0" xfId="0" applyFill="1" applyBorder="1" applyAlignment="1">
      <alignment horizontal="center" vertical="center"/>
    </xf>
    <xf fontId="0" fillId="33" borderId="63" numFmtId="0" xfId="0" applyFill="1" applyBorder="1" applyAlignment="1">
      <alignment horizontal="center" vertical="center"/>
    </xf>
    <xf fontId="0" fillId="33" borderId="34" numFmtId="169" xfId="0" applyNumberFormat="1" applyFill="1" applyBorder="1" applyAlignment="1">
      <alignment horizontal="center" vertical="center"/>
    </xf>
    <xf fontId="0" fillId="33" borderId="29" numFmtId="0" xfId="0" applyFill="1" applyBorder="1" applyAlignment="1">
      <alignment horizontal="center" vertical="center"/>
    </xf>
    <xf fontId="0" fillId="0" borderId="9" numFmtId="175" xfId="0" applyNumberFormat="1" applyBorder="1" applyAlignment="1">
      <alignment vertical="center"/>
    </xf>
    <xf fontId="0" fillId="0" borderId="64" numFmtId="0" xfId="0" applyBorder="1" applyAlignment="1">
      <alignment horizontal="center" vertical="center"/>
    </xf>
    <xf fontId="0" fillId="0" borderId="65" numFmtId="0" xfId="0" applyBorder="1" applyAlignment="1">
      <alignment horizontal="center" vertical="center"/>
    </xf>
    <xf fontId="0" fillId="0" borderId="66" numFmtId="0" xfId="0" applyBorder="1" applyAlignment="1">
      <alignment horizontal="center" vertical="center"/>
    </xf>
    <xf fontId="0" fillId="0" borderId="64" numFmtId="171" xfId="0" applyNumberFormat="1" applyBorder="1" applyAlignment="1">
      <alignment horizontal="center" vertical="center"/>
    </xf>
    <xf fontId="0" fillId="0" borderId="64" numFmtId="169" xfId="0" applyNumberFormat="1" applyBorder="1" applyAlignment="1">
      <alignment horizontal="center" vertical="center"/>
    </xf>
    <xf fontId="0" fillId="0" borderId="67" numFmtId="0" xfId="0" applyBorder="1" applyAlignment="1">
      <alignment horizontal="center" vertical="center"/>
    </xf>
    <xf fontId="0" fillId="33" borderId="0" numFmtId="0" xfId="0" applyFill="1" applyAlignment="1">
      <alignment vertical="center"/>
    </xf>
    <xf fontId="70" fillId="0" borderId="9" numFmtId="0" xfId="0" applyFont="1" applyBorder="1" applyAlignment="1">
      <alignment horizontal="center" vertical="center"/>
    </xf>
    <xf fontId="71" fillId="34" borderId="9" numFmtId="177" xfId="0" applyNumberFormat="1" applyFont="1" applyFill="1" applyBorder="1" applyAlignment="1">
      <alignment horizontal="center" vertical="center"/>
    </xf>
    <xf fontId="72" fillId="0" borderId="9" numFmtId="0" xfId="0" applyFont="1" applyBorder="1" applyAlignment="1">
      <alignment horizontal="center" vertical="center"/>
    </xf>
    <xf fontId="73" fillId="34" borderId="9" numFmtId="0" xfId="0" applyFont="1" applyFill="1" applyBorder="1" applyAlignment="1">
      <alignment horizontal="center" vertical="center"/>
    </xf>
    <xf fontId="74" fillId="0" borderId="9" numFmtId="177" xfId="0" applyNumberFormat="1" applyFont="1" applyBorder="1" applyAlignment="1">
      <alignment horizontal="center" vertical="center"/>
    </xf>
    <xf fontId="75" fillId="49" borderId="9" numFmtId="0" xfId="0" applyFont="1" applyFill="1" applyBorder="1" applyAlignment="1">
      <alignment horizontal="center" vertical="center"/>
    </xf>
    <xf fontId="75" fillId="49" borderId="9" numFmtId="169" xfId="0" applyNumberFormat="1" applyFont="1" applyFill="1" applyBorder="1" applyAlignment="1">
      <alignment horizontal="center" vertical="center"/>
    </xf>
    <xf fontId="66" fillId="33" borderId="30" numFmtId="0" xfId="0" applyFont="1" applyFill="1" applyBorder="1" applyAlignment="1">
      <alignment horizontal="center" vertical="center"/>
    </xf>
    <xf fontId="0" fillId="38" borderId="0" numFmtId="0" xfId="0" applyFill="1" applyAlignment="1">
      <alignment horizontal="center" vertical="center"/>
    </xf>
    <xf fontId="76" fillId="45" borderId="9" numFmtId="0" xfId="0" applyFont="1" applyFill="1" applyBorder="1" applyAlignment="1">
      <alignment horizontal="center" vertical="center"/>
    </xf>
    <xf fontId="77" fillId="45" borderId="9" numFmtId="0" xfId="0" applyFont="1" applyFill="1" applyBorder="1" applyAlignment="1">
      <alignment horizontal="center" vertical="center"/>
    </xf>
    <xf fontId="49" fillId="45" borderId="9" numFmtId="0" xfId="0" applyFont="1" applyFill="1" applyBorder="1" applyAlignment="1">
      <alignment horizontal="center" vertical="center"/>
    </xf>
    <xf fontId="57" fillId="45" borderId="9" numFmtId="0" xfId="0" applyFont="1" applyFill="1" applyBorder="1" applyAlignment="1">
      <alignment horizontal="center" vertical="center"/>
    </xf>
    <xf fontId="0" fillId="50" borderId="9" numFmtId="0" xfId="0" applyFill="1" applyBorder="1" applyAlignment="1">
      <alignment vertical="center"/>
    </xf>
    <xf fontId="35" fillId="51" borderId="30" numFmtId="0" xfId="0" applyFont="1" applyFill="1" applyBorder="1" applyAlignment="1">
      <alignment horizontal="center" vertical="center"/>
    </xf>
    <xf fontId="35" fillId="51" borderId="31" numFmtId="0" xfId="0" applyFont="1" applyFill="1" applyBorder="1" applyAlignment="1">
      <alignment horizontal="center" vertical="center"/>
    </xf>
    <xf fontId="35" fillId="51" borderId="32" numFmtId="0" xfId="0" applyFont="1" applyFill="1" applyBorder="1" applyAlignment="1">
      <alignment horizontal="center" vertical="center"/>
    </xf>
    <xf fontId="35" fillId="52" borderId="30" numFmtId="0" xfId="0" applyFont="1" applyFill="1" applyBorder="1" applyAlignment="1">
      <alignment horizontal="center" vertical="center"/>
    </xf>
    <xf fontId="35" fillId="52" borderId="31" numFmtId="0" xfId="0" applyFont="1" applyFill="1" applyBorder="1" applyAlignment="1">
      <alignment horizontal="center" vertical="center"/>
    </xf>
    <xf fontId="35" fillId="52" borderId="32" numFmtId="0" xfId="0" applyFont="1" applyFill="1" applyBorder="1" applyAlignment="1">
      <alignment horizontal="center" vertical="center"/>
    </xf>
    <xf fontId="78" fillId="53" borderId="9" numFmtId="0" xfId="0" applyFont="1" applyFill="1" applyBorder="1" applyAlignment="1">
      <alignment horizontal="center"/>
    </xf>
    <xf fontId="0" fillId="0" borderId="9" numFmtId="168" xfId="0" applyNumberFormat="1" applyBorder="1" applyAlignment="1">
      <alignment horizontal="center" vertical="center"/>
    </xf>
    <xf fontId="0" fillId="33" borderId="9" numFmtId="0" xfId="0" applyFill="1" applyBorder="1" applyAlignment="1">
      <alignment vertical="center"/>
    </xf>
    <xf fontId="46" fillId="0" borderId="9" numFmtId="0" xfId="0" applyFont="1" applyBorder="1" applyAlignment="1">
      <alignment vertical="center" wrapText="1"/>
    </xf>
    <xf fontId="35" fillId="34" borderId="9" numFmtId="0" xfId="0" applyFont="1" applyFill="1" applyBorder="1" applyAlignment="1">
      <alignment horizontal="center" vertical="center"/>
    </xf>
    <xf fontId="35" fillId="34" borderId="9" numFmtId="163" xfId="0" applyNumberFormat="1" applyFont="1" applyFill="1" applyBorder="1" applyAlignment="1">
      <alignment horizontal="center" vertical="center"/>
    </xf>
    <xf fontId="0" fillId="54" borderId="9" numFmtId="0" xfId="0" applyFill="1" applyBorder="1" applyAlignment="1">
      <alignment horizontal="center" vertical="center"/>
    </xf>
    <xf fontId="0" fillId="38" borderId="0" numFmtId="0" xfId="0" applyFill="1" applyAlignment="1">
      <alignment vertical="center"/>
    </xf>
    <xf fontId="70" fillId="53" borderId="9" numFmtId="0" xfId="0" applyFont="1" applyFill="1" applyBorder="1" applyAlignment="1">
      <alignment horizontal="center" vertical="center"/>
    </xf>
    <xf fontId="79" fillId="45" borderId="9" numFmtId="0" xfId="0" applyFont="1" applyFill="1" applyBorder="1" applyAlignment="1">
      <alignment horizontal="center" vertical="center" wrapText="1"/>
    </xf>
    <xf fontId="80" fillId="45" borderId="9" numFmtId="169" xfId="0" applyNumberFormat="1" applyFont="1" applyFill="1" applyBorder="1" applyAlignment="1">
      <alignment horizontal="center" vertical="center"/>
    </xf>
    <xf fontId="0" fillId="45" borderId="9" numFmtId="10" xfId="0" applyNumberFormat="1" applyFill="1" applyBorder="1" applyAlignment="1">
      <alignment horizontal="center" vertical="center"/>
    </xf>
    <xf fontId="36" fillId="50" borderId="9" numFmtId="0" xfId="0" applyFont="1" applyFill="1" applyBorder="1" applyAlignment="1">
      <alignment horizontal="center" vertical="center"/>
    </xf>
    <xf fontId="0" fillId="0" borderId="9" numFmtId="10" xfId="11" applyNumberFormat="1" applyBorder="1" applyAlignment="1">
      <alignment horizontal="center" vertical="center"/>
    </xf>
    <xf fontId="46" fillId="0" borderId="9" numFmtId="0" xfId="0" applyFont="1" applyBorder="1" applyAlignment="1">
      <alignment horizontal="center" vertical="center"/>
    </xf>
    <xf fontId="81" fillId="0" borderId="9" numFmtId="0" xfId="67" applyFont="1" applyBorder="1" applyAlignment="1">
      <alignment vertical="center"/>
    </xf>
    <xf fontId="35" fillId="0" borderId="9" numFmtId="10" xfId="0" applyNumberFormat="1" applyFont="1" applyBorder="1" applyAlignment="1">
      <alignment horizontal="center" vertical="center"/>
    </xf>
    <xf fontId="82" fillId="0" borderId="9" numFmtId="0" xfId="67" applyFont="1" applyBorder="1" applyAlignment="1">
      <alignment vertical="center"/>
    </xf>
    <xf fontId="0" fillId="55" borderId="9" numFmtId="0" xfId="0" applyFill="1" applyBorder="1" applyAlignment="1">
      <alignment horizontal="center" vertical="center"/>
    </xf>
    <xf fontId="83" fillId="45" borderId="9" numFmtId="0" xfId="0" applyFont="1" applyFill="1" applyBorder="1" applyAlignment="1">
      <alignment horizontal="center" vertical="center"/>
    </xf>
    <xf fontId="84" fillId="45" borderId="9" numFmtId="0" xfId="0" applyFont="1" applyFill="1" applyBorder="1" applyAlignment="1">
      <alignment horizontal="center" vertical="center"/>
    </xf>
    <xf fontId="80" fillId="45" borderId="9" numFmtId="0" xfId="0" applyFont="1" applyFill="1" applyBorder="1" applyAlignment="1">
      <alignment horizontal="center" vertical="center"/>
    </xf>
    <xf fontId="81" fillId="45" borderId="9" numFmtId="0" xfId="0" applyFont="1" applyFill="1" applyBorder="1" applyAlignment="1">
      <alignment horizontal="center" vertical="center" wrapText="1"/>
    </xf>
    <xf fontId="81" fillId="45" borderId="9" numFmtId="0" xfId="0" applyFont="1" applyFill="1" applyBorder="1" applyAlignment="1">
      <alignment horizontal="center" vertical="center"/>
    </xf>
    <xf fontId="0" fillId="33" borderId="0" numFmtId="0" xfId="0" applyFill="1" applyAlignment="1">
      <alignment horizontal="center" vertical="center"/>
    </xf>
    <xf fontId="57" fillId="45" borderId="9" numFmtId="0" xfId="0" applyFont="1" applyFill="1" applyBorder="1" applyAlignment="1">
      <alignment horizontal="center" vertical="center" wrapText="1"/>
    </xf>
    <xf fontId="0" fillId="0" borderId="9" numFmtId="9" xfId="11" applyNumberFormat="1" applyBorder="1" applyAlignment="1">
      <alignment horizontal="center" vertical="center"/>
    </xf>
    <xf fontId="85" fillId="45" borderId="9" numFmtId="0" xfId="0" applyFont="1" applyFill="1" applyBorder="1" applyAlignment="1">
      <alignment horizontal="center" vertical="center"/>
    </xf>
    <xf fontId="0" fillId="33" borderId="9" numFmtId="10" xfId="11" applyNumberFormat="1" applyFill="1" applyBorder="1" applyAlignment="1">
      <alignment horizontal="center" vertical="center"/>
    </xf>
    <xf fontId="35" fillId="0" borderId="9" numFmtId="170" xfId="11" applyNumberFormat="1" applyFont="1" applyBorder="1" applyAlignment="1">
      <alignment horizontal="center" vertical="center"/>
    </xf>
    <xf fontId="0" fillId="42" borderId="0" numFmtId="0" xfId="0" applyFill="1" applyAlignment="1">
      <alignment horizontal="center" vertical="center"/>
    </xf>
    <xf fontId="80" fillId="42" borderId="0" numFmtId="169" xfId="0" applyNumberFormat="1" applyFont="1" applyFill="1" applyAlignment="1">
      <alignment horizontal="center" vertical="center"/>
    </xf>
    <xf fontId="0" fillId="42" borderId="0" numFmtId="10" xfId="11" applyNumberFormat="1" applyFill="1" applyAlignment="1">
      <alignment horizontal="center" vertical="center"/>
    </xf>
    <xf fontId="0" fillId="33" borderId="0" numFmtId="10" xfId="11" applyNumberFormat="1" applyFill="1" applyAlignment="1">
      <alignment horizontal="center" vertical="center"/>
    </xf>
    <xf fontId="34" fillId="0" borderId="0" numFmtId="165" xfId="0" applyNumberFormat="1" applyFont="1" applyAlignment="1">
      <alignment vertical="center"/>
    </xf>
    <xf fontId="34" fillId="0" borderId="0" numFmtId="0" xfId="0" applyFont="1" applyAlignment="1">
      <alignment vertical="center"/>
    </xf>
    <xf fontId="66" fillId="33" borderId="30" numFmtId="165" xfId="0" applyNumberFormat="1" applyFont="1" applyFill="1" applyBorder="1" applyAlignment="1">
      <alignment vertical="center"/>
    </xf>
    <xf fontId="49" fillId="49" borderId="31" numFmtId="0" xfId="0" applyFont="1" applyFill="1" applyBorder="1" applyAlignment="1">
      <alignment vertical="center"/>
    </xf>
    <xf fontId="49" fillId="33" borderId="31" numFmtId="0" xfId="0" applyFont="1" applyFill="1" applyBorder="1" applyAlignment="1">
      <alignment horizontal="center" vertical="center"/>
    </xf>
    <xf fontId="49" fillId="33" borderId="32" numFmtId="0" xfId="0" applyFont="1" applyFill="1" applyBorder="1" applyAlignment="1">
      <alignment horizontal="center" vertical="center"/>
    </xf>
    <xf fontId="49" fillId="34" borderId="33" numFmtId="0" xfId="0" applyFont="1" applyFill="1" applyBorder="1" applyAlignment="1">
      <alignment horizontal="center" vertical="center"/>
    </xf>
    <xf fontId="49" fillId="34" borderId="34" numFmtId="0" xfId="0" applyFont="1" applyFill="1" applyBorder="1" applyAlignment="1">
      <alignment horizontal="center" vertical="center"/>
    </xf>
    <xf fontId="49" fillId="34" borderId="35" numFmtId="0" xfId="0" applyFont="1" applyFill="1" applyBorder="1" applyAlignment="1">
      <alignment horizontal="center" vertical="center"/>
    </xf>
    <xf fontId="34" fillId="51" borderId="9" numFmtId="165" xfId="0" applyNumberFormat="1" applyFont="1" applyFill="1" applyBorder="1" applyAlignment="1">
      <alignment horizontal="center" vertical="center"/>
    </xf>
    <xf fontId="34" fillId="51" borderId="9" numFmtId="0" xfId="0" applyFont="1" applyFill="1" applyBorder="1" applyAlignment="1">
      <alignment horizontal="center" vertical="center"/>
    </xf>
    <xf fontId="86" fillId="51" borderId="9" numFmtId="0" xfId="0" applyFont="1" applyFill="1" applyBorder="1" applyAlignment="1">
      <alignment horizontal="center"/>
    </xf>
    <xf fontId="34" fillId="51" borderId="9" numFmtId="163" xfId="0" applyNumberFormat="1" applyFont="1" applyFill="1" applyBorder="1" applyAlignment="1">
      <alignment vertical="center"/>
    </xf>
    <xf fontId="39" fillId="51" borderId="9" numFmtId="163" xfId="0" applyNumberFormat="1" applyFont="1" applyFill="1" applyBorder="1" applyAlignment="1">
      <alignment vertical="center"/>
    </xf>
    <xf fontId="34" fillId="0" borderId="53" numFmtId="165" xfId="0" applyNumberFormat="1" applyFont="1" applyBorder="1" applyAlignment="1">
      <alignment horizontal="center" vertical="center"/>
    </xf>
    <xf fontId="34" fillId="0" borderId="37" numFmtId="0" xfId="0" applyFont="1" applyBorder="1" applyAlignment="1">
      <alignment horizontal="center" vertical="center"/>
    </xf>
    <xf fontId="34" fillId="0" borderId="53" numFmtId="0" xfId="0" applyFont="1" applyBorder="1" applyAlignment="1">
      <alignment horizontal="center" vertical="center"/>
    </xf>
    <xf fontId="34" fillId="47" borderId="37" numFmtId="166" xfId="0" applyNumberFormat="1" applyFont="1" applyFill="1" applyBorder="1" applyAlignment="1">
      <alignment horizontal="center" vertical="center"/>
    </xf>
    <xf fontId="86" fillId="0" borderId="9" numFmtId="10" xfId="11" applyNumberFormat="1" applyFont="1" applyBorder="1" applyAlignment="1">
      <alignment horizontal="center"/>
    </xf>
    <xf fontId="86" fillId="0" borderId="9" numFmtId="169" xfId="11" applyNumberFormat="1" applyFont="1" applyBorder="1" applyAlignment="1">
      <alignment horizontal="center"/>
    </xf>
    <xf fontId="86" fillId="51" borderId="9" numFmtId="10" xfId="11" applyNumberFormat="1" applyFont="1" applyFill="1" applyBorder="1" applyAlignment="1">
      <alignment horizontal="center"/>
    </xf>
    <xf fontId="86" fillId="51" borderId="9" numFmtId="169" xfId="11" applyNumberFormat="1" applyFont="1" applyFill="1" applyBorder="1" applyAlignment="1">
      <alignment horizontal="center"/>
    </xf>
    <xf fontId="34" fillId="47" borderId="9" numFmtId="166" xfId="0" applyNumberFormat="1" applyFont="1" applyFill="1" applyBorder="1" applyAlignment="1">
      <alignment horizontal="center" vertical="center"/>
    </xf>
    <xf fontId="34" fillId="0" borderId="37" numFmtId="165" xfId="0" applyNumberFormat="1" applyFont="1" applyBorder="1" applyAlignment="1">
      <alignment horizontal="center" vertical="center"/>
    </xf>
    <xf fontId="34" fillId="0" borderId="36" numFmtId="165" xfId="0" applyNumberFormat="1" applyFont="1" applyBorder="1" applyAlignment="1">
      <alignment horizontal="center" vertical="center"/>
    </xf>
    <xf fontId="34" fillId="0" borderId="36" numFmtId="0" xfId="0" applyFont="1" applyBorder="1" applyAlignment="1">
      <alignment horizontal="center" vertical="center"/>
    </xf>
    <xf fontId="34" fillId="0" borderId="9" numFmtId="166" xfId="0" applyNumberFormat="1" applyFont="1" applyBorder="1" applyAlignment="1">
      <alignment horizontal="center" vertical="center"/>
    </xf>
    <xf fontId="44" fillId="0" borderId="0" numFmtId="0" xfId="0" applyFont="1" applyAlignment="1">
      <alignment vertical="center"/>
    </xf>
    <xf fontId="66" fillId="33" borderId="30" numFmtId="0" xfId="0" applyFont="1" applyFill="1" applyBorder="1" applyAlignment="1">
      <alignment vertical="center"/>
    </xf>
    <xf fontId="0" fillId="34" borderId="36" numFmtId="14" xfId="84" applyNumberFormat="1" applyFill="1" applyBorder="1" applyAlignment="1">
      <alignment horizontal="center" vertical="center"/>
    </xf>
    <xf fontId="44" fillId="34" borderId="36" numFmtId="14" xfId="84" applyNumberFormat="1" applyFont="1" applyFill="1" applyBorder="1" applyAlignment="1">
      <alignment horizontal="center" vertical="center"/>
    </xf>
    <xf fontId="0" fillId="51" borderId="30" numFmtId="0" xfId="84" applyFill="1" applyBorder="1" applyAlignment="1">
      <alignment horizontal="center" vertical="center"/>
    </xf>
    <xf fontId="0" fillId="51" borderId="32" numFmtId="0" xfId="84" applyFill="1" applyBorder="1" applyAlignment="1">
      <alignment horizontal="center" vertical="center"/>
    </xf>
    <xf fontId="0" fillId="34" borderId="30" numFmtId="0" xfId="84" applyFill="1" applyBorder="1" applyAlignment="1">
      <alignment vertical="center"/>
    </xf>
    <xf fontId="0" fillId="34" borderId="30" numFmtId="0" xfId="84" applyFill="1" applyBorder="1" applyAlignment="1">
      <alignment horizontal="center" vertical="center"/>
    </xf>
    <xf fontId="0" fillId="0" borderId="31" numFmtId="0" xfId="0" applyBorder="1" applyAlignment="1">
      <alignment vertical="center"/>
    </xf>
    <xf fontId="0" fillId="0" borderId="32" numFmtId="0" xfId="0" applyBorder="1" applyAlignment="1">
      <alignment vertical="center"/>
    </xf>
    <xf fontId="0" fillId="34" borderId="31" numFmtId="0" xfId="84" applyFill="1" applyBorder="1" applyAlignment="1">
      <alignment horizontal="center" vertical="center"/>
    </xf>
    <xf fontId="0" fillId="34" borderId="32" numFmtId="0" xfId="84" applyFill="1" applyBorder="1" applyAlignment="1">
      <alignment horizontal="center" vertical="center"/>
    </xf>
    <xf fontId="23" fillId="0" borderId="9" numFmtId="0" xfId="0" applyFont="1" applyBorder="1" applyAlignment="1">
      <alignment horizontal="center" vertical="center"/>
    </xf>
    <xf fontId="75" fillId="56" borderId="0" numFmtId="0" xfId="0" applyFont="1" applyFill="1" applyAlignment="1">
      <alignment horizontal="center" vertical="center"/>
    </xf>
    <xf fontId="0" fillId="34" borderId="53" numFmtId="14" xfId="84" applyNumberFormat="1" applyFill="1" applyBorder="1" applyAlignment="1">
      <alignment horizontal="center" vertical="center"/>
    </xf>
    <xf fontId="44" fillId="34" borderId="37" numFmtId="14" xfId="84" applyNumberFormat="1" applyFont="1" applyFill="1" applyBorder="1" applyAlignment="1">
      <alignment horizontal="center" vertical="center"/>
    </xf>
    <xf fontId="44" fillId="0" borderId="36" numFmtId="0" xfId="0" applyFont="1" applyBorder="1" applyAlignment="1">
      <alignment vertical="center"/>
    </xf>
    <xf fontId="44" fillId="57" borderId="29" numFmtId="0" xfId="0" applyFont="1" applyFill="1" applyBorder="1" applyAlignment="1">
      <alignment horizontal="center" vertical="center" wrapText="1"/>
    </xf>
    <xf fontId="44" fillId="57" borderId="36" numFmtId="0" xfId="0" applyFont="1" applyFill="1" applyBorder="1" applyAlignment="1">
      <alignment horizontal="center" vertical="center" wrapText="1"/>
    </xf>
    <xf fontId="44" fillId="57" borderId="27" numFmtId="0" xfId="0" applyFont="1" applyFill="1" applyBorder="1" applyAlignment="1">
      <alignment horizontal="center" vertical="center" wrapText="1"/>
    </xf>
    <xf fontId="44" fillId="34" borderId="36" numFmtId="0" xfId="0" applyFont="1" applyFill="1" applyBorder="1" applyAlignment="1">
      <alignment horizontal="center" vertical="center" wrapText="1"/>
    </xf>
    <xf fontId="44" fillId="34" borderId="29" numFmtId="0" xfId="0" applyFont="1" applyFill="1" applyBorder="1" applyAlignment="1">
      <alignment horizontal="center" vertical="center" wrapText="1"/>
    </xf>
    <xf fontId="44" fillId="34" borderId="27" numFmtId="0" xfId="0" applyFont="1" applyFill="1" applyBorder="1" applyAlignment="1">
      <alignment horizontal="center" vertical="center" wrapText="1"/>
    </xf>
    <xf fontId="55" fillId="58" borderId="9" numFmtId="0" xfId="0" applyFont="1" applyFill="1" applyBorder="1" applyAlignment="1">
      <alignment vertical="center"/>
    </xf>
    <xf fontId="44" fillId="34" borderId="9" numFmtId="0" xfId="0" applyFont="1" applyFill="1" applyBorder="1" applyAlignment="1">
      <alignment horizontal="center" vertical="center" wrapText="1"/>
    </xf>
    <xf fontId="44" fillId="34" borderId="30" numFmtId="0" xfId="0" applyFont="1" applyFill="1" applyBorder="1" applyAlignment="1">
      <alignment horizontal="center" vertical="center" wrapText="1"/>
    </xf>
    <xf fontId="44" fillId="0" borderId="9" numFmtId="14" xfId="0" applyNumberFormat="1" applyFont="1" applyBorder="1" applyAlignment="1">
      <alignment vertical="center"/>
    </xf>
    <xf fontId="45" fillId="0" borderId="9" numFmtId="0" xfId="0" applyFont="1" applyBorder="1" applyAlignment="1">
      <alignment horizontal="center" vertical="center"/>
    </xf>
    <xf fontId="45" fillId="47" borderId="9" numFmtId="0" xfId="0" applyFont="1" applyFill="1" applyBorder="1" applyAlignment="1">
      <alignment horizontal="center"/>
    </xf>
    <xf fontId="44" fillId="0" borderId="9" numFmtId="0" xfId="0" applyFont="1" applyBorder="1" applyAlignment="1">
      <alignment horizontal="center"/>
    </xf>
    <xf fontId="44" fillId="0" borderId="9" numFmtId="168" xfId="0" applyNumberFormat="1" applyFont="1" applyBorder="1" applyAlignment="1">
      <alignment vertical="center"/>
    </xf>
    <xf fontId="44" fillId="0" borderId="9" numFmtId="10" xfId="0" applyNumberFormat="1" applyFont="1" applyBorder="1" applyAlignment="1">
      <alignment vertical="center"/>
    </xf>
    <xf fontId="44" fillId="0" borderId="9" numFmtId="167" xfId="0" applyNumberFormat="1" applyFont="1" applyBorder="1" applyAlignment="1">
      <alignment vertical="center"/>
    </xf>
    <xf fontId="44" fillId="34" borderId="9" numFmtId="169" xfId="0" applyNumberFormat="1" applyFont="1" applyFill="1" applyBorder="1" applyAlignment="1">
      <alignment vertical="center"/>
    </xf>
    <xf fontId="0" fillId="0" borderId="0" numFmtId="169" xfId="0" applyNumberFormat="1" applyAlignment="1">
      <alignment vertical="center"/>
    </xf>
    <xf fontId="44" fillId="0" borderId="9" numFmtId="163" xfId="0" applyNumberFormat="1" applyFont="1" applyBorder="1" applyAlignment="1">
      <alignment horizontal="center" vertical="center"/>
    </xf>
    <xf fontId="44" fillId="0" borderId="9" numFmtId="163" xfId="0" applyNumberFormat="1" applyFont="1" applyBorder="1" applyAlignment="1">
      <alignment vertical="center"/>
    </xf>
    <xf fontId="87" fillId="0" borderId="9" numFmtId="0" xfId="0" applyFont="1" applyBorder="1" applyAlignment="1">
      <alignment horizontal="center"/>
    </xf>
    <xf fontId="44" fillId="0" borderId="0" numFmtId="163" xfId="0" applyNumberFormat="1" applyFont="1" applyAlignment="1">
      <alignment vertical="center"/>
    </xf>
    <xf fontId="88" fillId="0" borderId="9" numFmtId="0" xfId="0" applyFont="1" applyBorder="1" applyAlignment="1">
      <alignment horizontal="center"/>
    </xf>
    <xf fontId="44" fillId="0" borderId="0" numFmtId="14" xfId="0" applyNumberFormat="1" applyFont="1" applyAlignment="1">
      <alignment vertical="center"/>
    </xf>
    <xf fontId="44" fillId="0" borderId="0" numFmtId="0" xfId="0" applyFont="1" applyAlignment="1">
      <alignment horizontal="center" vertical="center"/>
    </xf>
    <xf fontId="88" fillId="0" borderId="0" numFmtId="0" xfId="0" applyFont="1" applyAlignment="1">
      <alignment horizontal="center"/>
    </xf>
    <xf fontId="44" fillId="0" borderId="0" numFmtId="0" xfId="0" applyFont="1" applyAlignment="1">
      <alignment horizontal="center"/>
    </xf>
    <xf fontId="44" fillId="0" borderId="0" numFmtId="168" xfId="0" applyNumberFormat="1" applyFont="1" applyAlignment="1">
      <alignment vertical="center"/>
    </xf>
    <xf fontId="44" fillId="0" borderId="0" numFmtId="10" xfId="0" applyNumberFormat="1" applyFont="1" applyAlignment="1">
      <alignment vertical="center"/>
    </xf>
    <xf fontId="44" fillId="0" borderId="0" numFmtId="167" xfId="0" applyNumberFormat="1" applyFont="1" applyAlignment="1">
      <alignment vertical="center"/>
    </xf>
    <xf fontId="0" fillId="0" borderId="0" numFmtId="14" xfId="0" applyNumberFormat="1" applyAlignment="1">
      <alignment vertical="center"/>
    </xf>
    <xf fontId="46" fillId="0" borderId="0" numFmtId="0" xfId="0" applyFont="1" applyAlignment="1">
      <alignment horizontal="left" vertical="top" wrapText="1"/>
    </xf>
    <xf fontId="0" fillId="0" borderId="0" numFmtId="0" xfId="0" applyAlignment="1">
      <alignment horizontal="center" vertical="center" wrapText="1"/>
    </xf>
    <xf fontId="89" fillId="33" borderId="30" numFmtId="165" xfId="0" applyNumberFormat="1" applyFont="1" applyFill="1" applyBorder="1" applyAlignment="1">
      <alignment horizontal="center" vertical="center"/>
    </xf>
    <xf fontId="0" fillId="53" borderId="9" numFmtId="175" xfId="0" applyNumberFormat="1" applyFill="1" applyBorder="1" applyAlignment="1">
      <alignment horizontal="center" vertical="center" wrapText="1"/>
    </xf>
    <xf fontId="90" fillId="53" borderId="9" numFmtId="0" xfId="0" applyFont="1" applyFill="1" applyBorder="1" applyAlignment="1">
      <alignment horizontal="center" vertical="center" wrapText="1"/>
    </xf>
    <xf fontId="70" fillId="53" borderId="9" numFmtId="0" xfId="0" applyFont="1" applyFill="1" applyBorder="1" applyAlignment="1">
      <alignment horizontal="center" vertical="top" wrapText="1"/>
    </xf>
    <xf fontId="0" fillId="53" borderId="9" numFmtId="0" xfId="0" applyFill="1" applyBorder="1" applyAlignment="1">
      <alignment horizontal="center" vertical="center"/>
    </xf>
    <xf fontId="0" fillId="0" borderId="36" numFmtId="165" xfId="0" applyNumberFormat="1" applyBorder="1" applyAlignment="1">
      <alignment horizontal="center" vertical="center"/>
    </xf>
    <xf fontId="0" fillId="0" borderId="36" numFmtId="176" xfId="0" applyNumberFormat="1" applyBorder="1" applyAlignment="1">
      <alignment horizontal="center" vertical="center"/>
    </xf>
    <xf fontId="34" fillId="34" borderId="9" numFmtId="0" xfId="0" applyFont="1" applyFill="1" applyBorder="1" applyAlignment="1">
      <alignment horizontal="center"/>
    </xf>
    <xf fontId="46" fillId="0" borderId="9" numFmtId="0" xfId="0" applyFont="1" applyBorder="1" applyAlignment="1">
      <alignment horizontal="center" vertical="center" wrapText="1"/>
    </xf>
    <xf fontId="0" fillId="0" borderId="53" numFmtId="165" xfId="0" applyNumberFormat="1" applyBorder="1" applyAlignment="1">
      <alignment horizontal="center" vertical="center"/>
    </xf>
    <xf fontId="0" fillId="0" borderId="53" numFmtId="176" xfId="0" applyNumberFormat="1" applyBorder="1" applyAlignment="1">
      <alignment horizontal="center" vertical="center"/>
    </xf>
    <xf fontId="46" fillId="0" borderId="9" numFmtId="0" xfId="0" applyFont="1" applyBorder="1" applyAlignment="1">
      <alignment horizontal="left" vertical="center" wrapText="1"/>
    </xf>
    <xf fontId="0" fillId="0" borderId="37" numFmtId="165" xfId="0" applyNumberFormat="1" applyBorder="1" applyAlignment="1">
      <alignment horizontal="center" vertical="center"/>
    </xf>
    <xf fontId="0" fillId="0" borderId="37" numFmtId="176" xfId="0" applyNumberFormat="1" applyBorder="1" applyAlignment="1">
      <alignment horizontal="center" vertical="center"/>
    </xf>
    <xf fontId="46" fillId="0" borderId="9" numFmtId="11" xfId="0" applyNumberFormat="1" applyFont="1" applyBorder="1" applyAlignment="1">
      <alignment horizontal="left" vertical="top" wrapText="1"/>
    </xf>
    <xf fontId="46" fillId="0" borderId="9" numFmtId="0" xfId="0" applyFont="1" applyBorder="1" applyAlignment="1">
      <alignment horizontal="left" vertical="top" wrapText="1"/>
    </xf>
    <xf fontId="44" fillId="0" borderId="9" numFmtId="0" xfId="0" applyFont="1" applyBorder="1" applyAlignment="1">
      <alignment horizontal="left" vertical="top" wrapText="1"/>
    </xf>
    <xf fontId="34" fillId="0" borderId="9" numFmtId="0" xfId="0" applyFont="1" applyBorder="1" applyAlignment="1">
      <alignment horizontal="left" vertical="top" wrapText="1"/>
    </xf>
    <xf fontId="89" fillId="33" borderId="30" numFmtId="0" xfId="0" applyFont="1" applyFill="1" applyBorder="1" applyAlignment="1">
      <alignment horizontal="center" vertical="center"/>
    </xf>
    <xf fontId="91" fillId="59" borderId="34" numFmtId="0" xfId="0" applyFont="1" applyFill="1" applyBorder="1" applyAlignment="1">
      <alignment horizontal="center" vertical="center"/>
    </xf>
    <xf fontId="71" fillId="33" borderId="9" numFmtId="0" xfId="0" applyFont="1" applyFill="1" applyBorder="1" applyAlignment="1">
      <alignment horizontal="center" vertical="center"/>
    </xf>
    <xf fontId="23" fillId="60" borderId="9" numFmtId="0" xfId="0" applyFont="1" applyFill="1" applyBorder="1" applyAlignment="1">
      <alignment horizontal="center" vertical="center"/>
    </xf>
    <xf fontId="35" fillId="0" borderId="9" numFmtId="0" xfId="0" applyFont="1" applyBorder="1" applyAlignment="1">
      <alignment horizontal="center" vertical="center"/>
    </xf>
    <xf fontId="0" fillId="0" borderId="9" numFmtId="14" xfId="0" applyNumberFormat="1" applyBorder="1" applyAlignment="1">
      <alignment horizontal="center" vertical="center"/>
    </xf>
    <xf fontId="43" fillId="53" borderId="9" numFmtId="0" xfId="0" applyFont="1" applyFill="1" applyBorder="1" applyAlignment="1">
      <alignment horizontal="center" vertical="center"/>
    </xf>
    <xf fontId="43" fillId="53" borderId="30" numFmtId="0" xfId="0" applyFont="1" applyFill="1" applyBorder="1" applyAlignment="1">
      <alignment horizontal="center" vertical="center"/>
    </xf>
    <xf fontId="0" fillId="0" borderId="0" numFmtId="9" xfId="0" applyNumberFormat="1" applyAlignment="1">
      <alignment vertical="center"/>
    </xf>
    <xf fontId="35" fillId="34" borderId="34" numFmtId="0" xfId="0" applyFont="1" applyFill="1" applyBorder="1" applyAlignment="1">
      <alignment vertical="center"/>
    </xf>
    <xf fontId="46" fillId="0" borderId="36" numFmtId="165" xfId="0" applyNumberFormat="1" applyFont="1" applyBorder="1" applyAlignment="1">
      <alignment horizontal="center" vertical="center" wrapText="1"/>
    </xf>
    <xf fontId="39" fillId="33" borderId="9" numFmtId="0" xfId="0" applyFont="1" applyFill="1" applyBorder="1" applyAlignment="1">
      <alignment horizontal="center" vertical="center" wrapText="1"/>
    </xf>
    <xf fontId="44" fillId="33" borderId="36" numFmtId="0" xfId="0" applyFont="1" applyFill="1" applyBorder="1" applyAlignment="1">
      <alignment horizontal="left" vertical="center" wrapText="1"/>
    </xf>
    <xf fontId="85" fillId="58" borderId="9" numFmtId="10" xfId="0" applyNumberFormat="1" applyFont="1" applyFill="1" applyBorder="1" applyAlignment="1">
      <alignment horizontal="center" vertical="center"/>
    </xf>
    <xf fontId="23" fillId="58" borderId="9" numFmtId="10" xfId="0" applyNumberFormat="1" applyFont="1" applyFill="1" applyBorder="1" applyAlignment="1">
      <alignment horizontal="center" vertical="center"/>
    </xf>
    <xf fontId="46" fillId="0" borderId="53" numFmtId="165" xfId="0" applyNumberFormat="1" applyFont="1" applyBorder="1" applyAlignment="1">
      <alignment horizontal="center" vertical="center" wrapText="1"/>
    </xf>
    <xf fontId="44" fillId="33" borderId="53" numFmtId="0" xfId="0" applyFont="1" applyFill="1" applyBorder="1" applyAlignment="1">
      <alignment horizontal="left" vertical="center" wrapText="1"/>
    </xf>
    <xf fontId="23" fillId="34" borderId="9" numFmtId="10" xfId="0" applyNumberFormat="1" applyFont="1" applyFill="1" applyBorder="1" applyAlignment="1">
      <alignment horizontal="center" vertical="center"/>
    </xf>
    <xf fontId="92" fillId="53" borderId="9" numFmtId="10" xfId="0" applyNumberFormat="1" applyFont="1" applyFill="1" applyBorder="1" applyAlignment="1">
      <alignment horizontal="center" wrapText="1"/>
    </xf>
    <xf fontId="92" fillId="53" borderId="9" numFmtId="9" xfId="0" applyNumberFormat="1" applyFont="1" applyFill="1" applyBorder="1" applyAlignment="1">
      <alignment horizontal="center" wrapText="1"/>
    </xf>
    <xf fontId="92" fillId="58" borderId="9" numFmtId="10" xfId="0" applyNumberFormat="1" applyFont="1" applyFill="1" applyBorder="1" applyAlignment="1">
      <alignment horizontal="center" wrapText="1"/>
    </xf>
    <xf fontId="46" fillId="0" borderId="37" numFmtId="165" xfId="0" applyNumberFormat="1" applyFont="1" applyBorder="1" applyAlignment="1">
      <alignment horizontal="center" vertical="center" wrapText="1"/>
    </xf>
    <xf fontId="44" fillId="33" borderId="37" numFmtId="0" xfId="0" applyFont="1" applyFill="1" applyBorder="1" applyAlignment="1">
      <alignment horizontal="left" vertical="center" wrapText="1"/>
    </xf>
    <xf fontId="23" fillId="47" borderId="9" numFmtId="170" xfId="0" applyNumberFormat="1" applyFont="1" applyFill="1" applyBorder="1" applyAlignment="1">
      <alignment horizontal="center" vertical="center"/>
    </xf>
    <xf fontId="0" fillId="0" borderId="9" numFmtId="10" xfId="0" applyNumberFormat="1" applyBorder="1" applyAlignment="1">
      <alignment horizontal="center"/>
    </xf>
    <xf fontId="0" fillId="0" borderId="9" numFmtId="9" xfId="0" applyNumberFormat="1" applyBorder="1" applyAlignment="1">
      <alignment horizontal="center" vertical="center"/>
    </xf>
    <xf fontId="0" fillId="0" borderId="9" numFmtId="2" xfId="0" applyNumberFormat="1" applyBorder="1" applyAlignment="1">
      <alignment horizontal="center"/>
    </xf>
    <xf fontId="0" fillId="58" borderId="9" numFmtId="10" xfId="0" applyNumberFormat="1" applyFill="1" applyBorder="1" applyAlignment="1">
      <alignment vertical="center"/>
    </xf>
    <xf fontId="0" fillId="0" borderId="9" numFmtId="20" xfId="0" applyNumberFormat="1" applyBorder="1" applyAlignment="1">
      <alignment vertical="center"/>
    </xf>
    <xf fontId="64" fillId="0" borderId="0" numFmtId="0" xfId="0" applyFont="1" applyAlignment="1">
      <alignment vertical="center"/>
    </xf>
    <xf fontId="54" fillId="41" borderId="37" numFmtId="169" xfId="0" applyNumberFormat="1" applyFont="1" applyFill="1" applyBorder="1" applyAlignment="1">
      <alignment horizontal="center" vertical="center" wrapText="1"/>
    </xf>
    <xf fontId="0" fillId="0" borderId="0" numFmtId="0" xfId="0" applyAlignment="1">
      <alignment vertical="center" wrapText="1"/>
    </xf>
    <xf fontId="0" fillId="0" borderId="0" numFmtId="0" xfId="0" applyAlignment="1">
      <alignment horizontal="justify" vertical="center"/>
    </xf>
  </cellXfs>
  <cellStyles count="8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常规 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12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常规 31" xfId="28"/>
    <cellStyle name="常规 26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常规 16" xfId="36"/>
    <cellStyle name="常规 21" xfId="37"/>
    <cellStyle name="适中" xfId="38" builtinId="28"/>
    <cellStyle name="20% - 强调文字颜色 5" xfId="39" builtinId="46"/>
    <cellStyle name="强调文字颜色 1" xfId="40" builtinId="29"/>
    <cellStyle name="20% - 强调文字颜色 1" xfId="41" builtinId="30"/>
    <cellStyle name="40% - 强调文字颜色 1" xfId="42" builtinId="31"/>
    <cellStyle name="20% - 强调文字颜色 2" xfId="43" builtinId="34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常规 10" xfId="53"/>
    <cellStyle name="40% - 强调文字颜色 6" xfId="54" builtinId="51"/>
    <cellStyle name="60% - 强调文字颜色 6" xfId="55" builtinId="52"/>
    <cellStyle name="常规 11" xfId="56"/>
    <cellStyle name="常规 13" xfId="57"/>
    <cellStyle name="常规 14" xfId="58"/>
    <cellStyle name="常规 15" xfId="59"/>
    <cellStyle name="常规 20" xfId="60"/>
    <cellStyle name="常规 17" xfId="61"/>
    <cellStyle name="常规 22" xfId="62"/>
    <cellStyle name="常规 18" xfId="63"/>
    <cellStyle name="常规 23" xfId="64"/>
    <cellStyle name="常规 24" xfId="65"/>
    <cellStyle name="常规 19" xfId="66"/>
    <cellStyle name="常规 2" xfId="67"/>
    <cellStyle name="常规 25" xfId="68"/>
    <cellStyle name="常规 30" xfId="69"/>
    <cellStyle name="常规 27" xfId="70"/>
    <cellStyle name="常规 32" xfId="71"/>
    <cellStyle name="常规 28" xfId="72"/>
    <cellStyle name="常规 33" xfId="73"/>
    <cellStyle name="常规 29" xfId="74"/>
    <cellStyle name="常规 34" xfId="75"/>
    <cellStyle name="常规 3" xfId="76"/>
    <cellStyle name="常规 35" xfId="77"/>
    <cellStyle name="常规 4" xfId="78"/>
    <cellStyle name="常规 5" xfId="79"/>
    <cellStyle name="常规 62" xfId="80"/>
    <cellStyle name="常规 7" xfId="81"/>
    <cellStyle name="常规 8" xfId="82"/>
    <cellStyle name="常规 9" xfId="83"/>
    <cellStyle name="常规_重点指标监控 - 副本" xfId="84"/>
  </cellStyles>
  <dxfs count="8">
    <dxf>
      <font>
        <name val="宋体"/>
        <b val="0"/>
        <i val="0"/>
        <strike val="0"/>
        <color indexed="2"/>
        <sz val="12"/>
        <u val="none"/>
        <scheme val="none"/>
      </font>
    </dxf>
    <dxf>
      <font>
        <b/>
        <i val="0"/>
        <strike val="0"/>
        <color indexed="2"/>
      </font>
      <fill>
        <patternFill patternType="solid">
          <fgColor theme="6" tint="0.59996337778862896"/>
          <bgColor theme="6" tint="0.59996337778862896"/>
        </patternFill>
      </fill>
    </dxf>
    <dxf>
      <font>
        <b/>
        <i val="0"/>
        <color indexed="2"/>
      </font>
    </dxf>
    <dxf>
      <font>
        <b/>
        <i val="0"/>
        <color indexed="2"/>
      </font>
    </dxf>
    <dxf>
      <font>
        <b/>
        <i val="0"/>
        <strike val="0"/>
        <color indexed="2"/>
      </font>
    </dxf>
    <dxf>
      <font>
        <name val="宋体"/>
        <b val="0"/>
        <i val="0"/>
        <strike val="0"/>
        <color indexed="5"/>
        <sz val="12"/>
        <u val="none"/>
        <scheme val="none"/>
      </font>
      <fill>
        <patternFill patternType="solid">
          <fgColor indexed="2"/>
          <bgColor indexed="2"/>
        </patternFill>
      </fill>
    </dxf>
    <dxf>
      <font>
        <name val="宋体"/>
        <b val="0"/>
        <i val="0"/>
        <strike val="0"/>
        <color indexed="5"/>
        <sz val="12"/>
        <u val="none"/>
        <scheme val="none"/>
      </font>
      <fill>
        <patternFill patternType="solid">
          <fgColor indexed="2"/>
          <bgColor indexed="2"/>
        </patternFill>
      </fill>
    </dxf>
    <dxf>
      <font>
        <b/>
        <i val="0"/>
        <color indexed="2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 Id="rId19" Type="http://schemas.openxmlformats.org/officeDocument/2006/relationships/styles" Target="styles.xml"/><Relationship  Id="rId18" Type="http://schemas.openxmlformats.org/officeDocument/2006/relationships/sharedStrings" Target="sharedStrings.xml"/><Relationship  Id="rId17" Type="http://schemas.openxmlformats.org/officeDocument/2006/relationships/theme" Target="theme/theme1.xml"/><Relationship  Id="rId15" Type="http://schemas.openxmlformats.org/officeDocument/2006/relationships/worksheet" Target="worksheets/sheet15.xml"/><Relationship  Id="rId11" Type="http://schemas.openxmlformats.org/officeDocument/2006/relationships/worksheet" Target="worksheets/sheet11.xml"/><Relationship  Id="rId16" Type="http://schemas.openxmlformats.org/officeDocument/2006/relationships/worksheet" Target="worksheets/sheet16.xml"/><Relationship  Id="rId10" Type="http://schemas.openxmlformats.org/officeDocument/2006/relationships/worksheet" Target="worksheets/sheet10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13" Type="http://schemas.openxmlformats.org/officeDocument/2006/relationships/worksheet" Target="worksheets/sheet13.xml"/><Relationship  Id="rId5" Type="http://schemas.openxmlformats.org/officeDocument/2006/relationships/worksheet" Target="worksheets/sheet5.xml"/><Relationship  Id="rId9" Type="http://schemas.openxmlformats.org/officeDocument/2006/relationships/worksheet" Target="worksheets/sheet9.xml"/><Relationship  Id="rId4" Type="http://schemas.openxmlformats.org/officeDocument/2006/relationships/worksheet" Target="worksheets/sheet4.xml"/><Relationship  Id="rId8" Type="http://schemas.openxmlformats.org/officeDocument/2006/relationships/worksheet" Target="worksheets/sheet8.xml"/><Relationship  Id="rId3" Type="http://schemas.openxmlformats.org/officeDocument/2006/relationships/worksheet" Target="worksheets/sheet3.xml"/><Relationship  Id="rId12" Type="http://schemas.openxmlformats.org/officeDocument/2006/relationships/worksheet" Target="worksheets/sheet12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charts/_rels/chart1.xml.rels><?xml version="1.0" encoding="UTF-8" standalone="yes"?><Relationships xmlns="http://schemas.openxmlformats.org/package/2006/relationships"></Relationships>
</file>

<file path=xl/charts/_rels/chart2.xml.rels><?xml version="1.0" encoding="UTF-8" standalone="yes"?><Relationships xmlns="http://schemas.openxmlformats.org/package/2006/relationships"></Relationships>
</file>

<file path=xl/charts/_rels/chart3.xml.rels><?xml version="1.0" encoding="UTF-8" standalone="yes"?><Relationships xmlns="http://schemas.openxmlformats.org/package/2006/relationships"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zh-CN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endParaRPr>
          </a:p>
        </c:rich>
      </c:tx>
      <c:layout>
        <c:manualLayout>
          <c:xMode val="edge"/>
          <c:yMode val="edge"/>
          <c:x val="0.337033137524476"/>
          <c:y val="0.019047546941247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099"/>
          <c:y val="0.41586538461538503"/>
          <c:w val="0.86285767786314305"/>
          <c:h val="0.15144230769230799"/>
        </c:manualLayout>
      </c:layout>
      <c:lineChart>
        <c:grouping val="standard"/>
        <c:varyColors val="0"/>
        <c:ser>
          <c:idx val="0"/>
          <c:order val="0"/>
          <c:tx>
            <c:strRef>
              <c:f>"实绩指数"</c:f>
              <c:strCache>
                <c:ptCount val="1"/>
                <c:pt idx="0">
                  <c:v>实绩指数</c:v>
                </c:pt>
              </c:strCache>
            </c:strRef>
          </c:tx>
          <c:spPr bwMode="auto">
            <a:prstGeom prst="rect">
              <a:avLst/>
            </a:prstGeom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 bwMode="auto">
              <a:prstGeom prst="rect">
                <a:avLst/>
              </a:prstGeom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m"月"d"日"</c:formatCode>
                <c:ptCount val="186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  <c:pt idx="180" formatCode="m&quot;月&quot;d&quot;日&quot;">
                  <c:v>43616</c:v>
                </c:pt>
                <c:pt idx="181" formatCode="m&quot;月&quot;d&quot;日&quot;">
                  <c:v>43616</c:v>
                </c:pt>
                <c:pt idx="182" formatCode="m&quot;月&quot;d&quot;日&quot;">
                  <c:v>43616</c:v>
                </c:pt>
                <c:pt idx="183" formatCode="m&quot;月&quot;d&quot;日&quot;">
                  <c:v>43616</c:v>
                </c:pt>
                <c:pt idx="184" formatCode="m&quot;月&quot;d&quot;日&quot;">
                  <c:v>43616</c:v>
                </c:pt>
                <c:pt idx="185" formatCode="m&quot;月&quot;d&quot;日&quot;">
                  <c:v>43616</c:v>
                </c:pt>
              </c:numCache>
            </c:numRef>
          </c:cat>
          <c:val>
            <c:numRef>
              <c:f>混匀矿跟踪!$G$3:$G$188</c:f>
              <c:numCache>
                <c:formatCode xml:space="preserve">0.00_ 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"近6批平均指数"</c:f>
              <c:strCache>
                <c:ptCount val="1"/>
                <c:pt idx="0">
                  <c:v>近6批平均指数</c:v>
                </c:pt>
              </c:strCache>
            </c:strRef>
          </c:tx>
          <c:spPr bwMode="auto">
            <a:prstGeom prst="rect">
              <a:avLst/>
            </a:prstGeom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混匀矿跟踪!$A$3:$A$188</c:f>
              <c:numCache>
                <c:formatCode>m"月"d"日"</c:formatCode>
                <c:ptCount val="186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  <c:pt idx="180" formatCode="m&quot;月&quot;d&quot;日&quot;">
                  <c:v>43616</c:v>
                </c:pt>
                <c:pt idx="181" formatCode="m&quot;月&quot;d&quot;日&quot;">
                  <c:v>43616</c:v>
                </c:pt>
                <c:pt idx="182" formatCode="m&quot;月&quot;d&quot;日&quot;">
                  <c:v>43616</c:v>
                </c:pt>
                <c:pt idx="183" formatCode="m&quot;月&quot;d&quot;日&quot;">
                  <c:v>43616</c:v>
                </c:pt>
                <c:pt idx="184" formatCode="m&quot;月&quot;d&quot;日&quot;">
                  <c:v>43616</c:v>
                </c:pt>
                <c:pt idx="185" formatCode="m&quot;月&quot;d&quot;日&quot;">
                  <c:v>43616</c:v>
                </c:pt>
              </c:numCache>
            </c:numRef>
          </c:cat>
          <c:val>
            <c:numRef>
              <c:f>混匀矿跟踪!$J$3:$J$188</c:f>
              <c:numCache>
                <c:formatCode xml:space="preserve">0.00_ 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1"/>
        <c:axId val="303809200"/>
        <c:axId val="303809760"/>
      </c:lineChart>
      <c:catAx>
        <c:axId val="303809200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3809760"/>
        <c:crosses val="autoZero"/>
        <c:auto val="0"/>
        <c:lblAlgn val="ctr"/>
        <c:lblOffset val="100"/>
        <c:noMultiLvlLbl val="0"/>
      </c:catAx>
      <c:valAx>
        <c:axId val="303809760"/>
        <c:scaling>
          <c:orientation val="minMax"/>
          <c:min val="20"/>
        </c:scaling>
        <c:delete val="0"/>
        <c:axPos val="l"/>
        <c:majorGridlines>
          <c:spPr bwMode="auto">
            <a:prstGeom prst="rect">
              <a:avLst/>
            </a:prstGeom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3809200"/>
        <c:crosses val="autoZero"/>
        <c:crossBetween val="between"/>
      </c:valAx>
      <c:spPr bwMode="auto">
        <a:prstGeom prst="rect">
          <a:avLst/>
        </a:prstGeom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0.019230769230769201"/>
          <c:w val="0.17175000000000001"/>
          <c:h val="0.085999999999999993"/>
        </c:manualLayout>
      </c:layout>
      <c:overlay val="0"/>
      <c:spPr bwMode="auto">
        <a:prstGeom prst="rect">
          <a:avLst/>
        </a:prstGeom>
        <a:noFill/>
        <a:ln>
          <a:solidFill>
            <a:schemeClr val="bg1">
              <a:lumMod val="65000"/>
            </a:schemeClr>
          </a:solidFill>
        </a:ln>
      </c:spPr>
      <c:txPr>
        <a:bodyPr rot="0" spcFirstLastPara="false" vertOverflow="ellipsis" vert="horz" wrap="square" anchor="ctr" anchorCtr="true"/>
        <a:lstStyle/>
        <a:p>
          <a:pPr>
            <a:defRPr lang="zh-CN" sz="85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/>
        </a:p>
      </c:txPr>
    </c:legend>
    <c:plotVisOnly val="1"/>
    <c:dispBlanksAs val="gap"/>
    <c:showDLblsOverMax val="0"/>
  </c:chart>
  <c:spPr bwMode="auto">
    <a:xfrm>
      <a:off x="5572125" y="733424"/>
      <a:ext cx="15001875" cy="3962400"/>
    </a:xfrm>
    <a:prstGeom prst="rect">
      <a:avLst/>
    </a:prstGeom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true"/>
    <a:lstStyle/>
    <a:p>
      <a:pPr>
        <a:defRPr lang="zh-CN" sz="1000" b="0" i="0" u="none" strike="noStrike">
          <a:solidFill>
            <a:srgbClr val="000000"/>
          </a:solidFill>
          <a:latin typeface="宋体"/>
          <a:ea typeface="宋体"/>
          <a:cs typeface="宋体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zh-CN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endParaRPr>
          </a:p>
        </c:rich>
      </c:tx>
      <c:layout>
        <c:manualLayout>
          <c:xMode val="edge"/>
          <c:yMode val="edge"/>
          <c:x val="0.25745641794775698"/>
          <c:y val="0.01904761904761900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5238154289530197"/>
          <c:y val="0.41428667756388898"/>
          <c:w val="0.80952431146100701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strRef>
              <c:f>"平均SiO2"</c:f>
              <c:strCache>
                <c:ptCount val="1"/>
                <c:pt idx="0">
                  <c:v>平均SiO2</c:v>
                </c:pt>
              </c:strCache>
            </c:strRef>
          </c:tx>
          <c:spPr bwMode="auto">
            <a:prstGeom prst="rect">
              <a:avLst/>
            </a:prstGeom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 bwMode="auto">
              <a:prstGeom prst="rect">
                <a:avLst/>
              </a:prstGeom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混匀矿跟踪!$A$3:$A$182</c:f>
              <c:numCache>
                <c:formatCode>m"月"d"日"</c:formatCode>
                <c:ptCount val="180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1"/>
        <c:axId val="304048832"/>
        <c:axId val="304049392"/>
      </c:lineChart>
      <c:lineChart>
        <c:grouping val="standard"/>
        <c:varyColors val="0"/>
        <c:ser>
          <c:idx val="0"/>
          <c:order val="0"/>
          <c:tx>
            <c:strRef>
              <c:f>"平均CaO"</c:f>
              <c:strCache>
                <c:ptCount val="1"/>
                <c:pt idx="0">
                  <c:v>平均CaO</c:v>
                </c:pt>
              </c:strCache>
            </c:strRef>
          </c:tx>
          <c:spPr bwMode="auto">
            <a:prstGeom prst="rect">
              <a:avLst/>
            </a:prstGeom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 bwMode="auto">
              <a:prstGeom prst="rect">
                <a:avLst/>
              </a:prstGeom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m"月"d"日"</c:formatCode>
                <c:ptCount val="186"/>
                <c:pt idx="0" formatCode="m&quot;月&quot;d&quot;日&quot;">
                  <c:v>43586</c:v>
                </c:pt>
                <c:pt idx="1" formatCode="m&quot;月&quot;d&quot;日&quot;">
                  <c:v>43586</c:v>
                </c:pt>
                <c:pt idx="2" formatCode="m&quot;月&quot;d&quot;日&quot;">
                  <c:v>43586</c:v>
                </c:pt>
                <c:pt idx="3" formatCode="m&quot;月&quot;d&quot;日&quot;">
                  <c:v>43586</c:v>
                </c:pt>
                <c:pt idx="4" formatCode="m&quot;月&quot;d&quot;日&quot;">
                  <c:v>43586</c:v>
                </c:pt>
                <c:pt idx="5" formatCode="m&quot;月&quot;d&quot;日&quot;">
                  <c:v>43586</c:v>
                </c:pt>
                <c:pt idx="6" formatCode="m&quot;月&quot;d&quot;日&quot;">
                  <c:v>43587</c:v>
                </c:pt>
                <c:pt idx="7" formatCode="m&quot;月&quot;d&quot;日&quot;">
                  <c:v>43587</c:v>
                </c:pt>
                <c:pt idx="8" formatCode="m&quot;月&quot;d&quot;日&quot;">
                  <c:v>43587</c:v>
                </c:pt>
                <c:pt idx="9" formatCode="m&quot;月&quot;d&quot;日&quot;">
                  <c:v>43587</c:v>
                </c:pt>
                <c:pt idx="10" formatCode="m&quot;月&quot;d&quot;日&quot;">
                  <c:v>43587</c:v>
                </c:pt>
                <c:pt idx="11" formatCode="m&quot;月&quot;d&quot;日&quot;">
                  <c:v>43587</c:v>
                </c:pt>
                <c:pt idx="12" formatCode="m&quot;月&quot;d&quot;日&quot;">
                  <c:v>43588</c:v>
                </c:pt>
                <c:pt idx="13" formatCode="m&quot;月&quot;d&quot;日&quot;">
                  <c:v>43588</c:v>
                </c:pt>
                <c:pt idx="14" formatCode="m&quot;月&quot;d&quot;日&quot;">
                  <c:v>43588</c:v>
                </c:pt>
                <c:pt idx="15" formatCode="m&quot;月&quot;d&quot;日&quot;">
                  <c:v>43588</c:v>
                </c:pt>
                <c:pt idx="16" formatCode="m&quot;月&quot;d&quot;日&quot;">
                  <c:v>43588</c:v>
                </c:pt>
                <c:pt idx="17" formatCode="m&quot;月&quot;d&quot;日&quot;">
                  <c:v>43588</c:v>
                </c:pt>
                <c:pt idx="18" formatCode="m&quot;月&quot;d&quot;日&quot;">
                  <c:v>43589</c:v>
                </c:pt>
                <c:pt idx="19" formatCode="m&quot;月&quot;d&quot;日&quot;">
                  <c:v>43589</c:v>
                </c:pt>
                <c:pt idx="20" formatCode="m&quot;月&quot;d&quot;日&quot;">
                  <c:v>43589</c:v>
                </c:pt>
                <c:pt idx="21" formatCode="m&quot;月&quot;d&quot;日&quot;">
                  <c:v>43589</c:v>
                </c:pt>
                <c:pt idx="22" formatCode="m&quot;月&quot;d&quot;日&quot;">
                  <c:v>43589</c:v>
                </c:pt>
                <c:pt idx="23" formatCode="m&quot;月&quot;d&quot;日&quot;">
                  <c:v>43589</c:v>
                </c:pt>
                <c:pt idx="24" formatCode="m&quot;月&quot;d&quot;日&quot;">
                  <c:v>43590</c:v>
                </c:pt>
                <c:pt idx="25" formatCode="m&quot;月&quot;d&quot;日&quot;">
                  <c:v>43590</c:v>
                </c:pt>
                <c:pt idx="26" formatCode="m&quot;月&quot;d&quot;日&quot;">
                  <c:v>43590</c:v>
                </c:pt>
                <c:pt idx="27" formatCode="m&quot;月&quot;d&quot;日&quot;">
                  <c:v>43590</c:v>
                </c:pt>
                <c:pt idx="28" formatCode="m&quot;月&quot;d&quot;日&quot;">
                  <c:v>43590</c:v>
                </c:pt>
                <c:pt idx="29" formatCode="m&quot;月&quot;d&quot;日&quot;">
                  <c:v>43590</c:v>
                </c:pt>
                <c:pt idx="30" formatCode="m&quot;月&quot;d&quot;日&quot;">
                  <c:v>43591</c:v>
                </c:pt>
                <c:pt idx="31" formatCode="m&quot;月&quot;d&quot;日&quot;">
                  <c:v>43591</c:v>
                </c:pt>
                <c:pt idx="32" formatCode="m&quot;月&quot;d&quot;日&quot;">
                  <c:v>43591</c:v>
                </c:pt>
                <c:pt idx="33" formatCode="m&quot;月&quot;d&quot;日&quot;">
                  <c:v>43591</c:v>
                </c:pt>
                <c:pt idx="34" formatCode="m&quot;月&quot;d&quot;日&quot;">
                  <c:v>43591</c:v>
                </c:pt>
                <c:pt idx="35" formatCode="m&quot;月&quot;d&quot;日&quot;">
                  <c:v>43591</c:v>
                </c:pt>
                <c:pt idx="36" formatCode="m&quot;月&quot;d&quot;日&quot;">
                  <c:v>43592</c:v>
                </c:pt>
                <c:pt idx="37" formatCode="m&quot;月&quot;d&quot;日&quot;">
                  <c:v>43592</c:v>
                </c:pt>
                <c:pt idx="38" formatCode="m&quot;月&quot;d&quot;日&quot;">
                  <c:v>43592</c:v>
                </c:pt>
                <c:pt idx="39" formatCode="m&quot;月&quot;d&quot;日&quot;">
                  <c:v>43592</c:v>
                </c:pt>
                <c:pt idx="40" formatCode="m&quot;月&quot;d&quot;日&quot;">
                  <c:v>43592</c:v>
                </c:pt>
                <c:pt idx="41" formatCode="m&quot;月&quot;d&quot;日&quot;">
                  <c:v>43592</c:v>
                </c:pt>
                <c:pt idx="42" formatCode="m&quot;月&quot;d&quot;日&quot;">
                  <c:v>43593</c:v>
                </c:pt>
                <c:pt idx="43" formatCode="m&quot;月&quot;d&quot;日&quot;">
                  <c:v>43593</c:v>
                </c:pt>
                <c:pt idx="44" formatCode="m&quot;月&quot;d&quot;日&quot;">
                  <c:v>43593</c:v>
                </c:pt>
                <c:pt idx="45" formatCode="m&quot;月&quot;d&quot;日&quot;">
                  <c:v>43593</c:v>
                </c:pt>
                <c:pt idx="46" formatCode="m&quot;月&quot;d&quot;日&quot;">
                  <c:v>43593</c:v>
                </c:pt>
                <c:pt idx="47" formatCode="m&quot;月&quot;d&quot;日&quot;">
                  <c:v>43593</c:v>
                </c:pt>
                <c:pt idx="48" formatCode="m&quot;月&quot;d&quot;日&quot;">
                  <c:v>43594</c:v>
                </c:pt>
                <c:pt idx="49" formatCode="m&quot;月&quot;d&quot;日&quot;">
                  <c:v>43594</c:v>
                </c:pt>
                <c:pt idx="50" formatCode="m&quot;月&quot;d&quot;日&quot;">
                  <c:v>43594</c:v>
                </c:pt>
                <c:pt idx="51" formatCode="m&quot;月&quot;d&quot;日&quot;">
                  <c:v>43594</c:v>
                </c:pt>
                <c:pt idx="52" formatCode="m&quot;月&quot;d&quot;日&quot;">
                  <c:v>43594</c:v>
                </c:pt>
                <c:pt idx="53" formatCode="m&quot;月&quot;d&quot;日&quot;">
                  <c:v>43594</c:v>
                </c:pt>
                <c:pt idx="54" formatCode="m&quot;月&quot;d&quot;日&quot;">
                  <c:v>43595</c:v>
                </c:pt>
                <c:pt idx="55" formatCode="m&quot;月&quot;d&quot;日&quot;">
                  <c:v>43595</c:v>
                </c:pt>
                <c:pt idx="56" formatCode="m&quot;月&quot;d&quot;日&quot;">
                  <c:v>43595</c:v>
                </c:pt>
                <c:pt idx="57" formatCode="m&quot;月&quot;d&quot;日&quot;">
                  <c:v>43595</c:v>
                </c:pt>
                <c:pt idx="58" formatCode="m&quot;月&quot;d&quot;日&quot;">
                  <c:v>43595</c:v>
                </c:pt>
                <c:pt idx="59" formatCode="m&quot;月&quot;d&quot;日&quot;">
                  <c:v>43595</c:v>
                </c:pt>
                <c:pt idx="60" formatCode="m&quot;月&quot;d&quot;日&quot;">
                  <c:v>43596</c:v>
                </c:pt>
                <c:pt idx="61" formatCode="m&quot;月&quot;d&quot;日&quot;">
                  <c:v>43596</c:v>
                </c:pt>
                <c:pt idx="62" formatCode="m&quot;月&quot;d&quot;日&quot;">
                  <c:v>43596</c:v>
                </c:pt>
                <c:pt idx="63" formatCode="m&quot;月&quot;d&quot;日&quot;">
                  <c:v>43596</c:v>
                </c:pt>
                <c:pt idx="64" formatCode="m&quot;月&quot;d&quot;日&quot;">
                  <c:v>43596</c:v>
                </c:pt>
                <c:pt idx="65" formatCode="m&quot;月&quot;d&quot;日&quot;">
                  <c:v>43596</c:v>
                </c:pt>
                <c:pt idx="66" formatCode="m&quot;月&quot;d&quot;日&quot;">
                  <c:v>43597</c:v>
                </c:pt>
                <c:pt idx="67" formatCode="m&quot;月&quot;d&quot;日&quot;">
                  <c:v>43597</c:v>
                </c:pt>
                <c:pt idx="68" formatCode="m&quot;月&quot;d&quot;日&quot;">
                  <c:v>43597</c:v>
                </c:pt>
                <c:pt idx="69" formatCode="m&quot;月&quot;d&quot;日&quot;">
                  <c:v>43597</c:v>
                </c:pt>
                <c:pt idx="70" formatCode="m&quot;月&quot;d&quot;日&quot;">
                  <c:v>43597</c:v>
                </c:pt>
                <c:pt idx="71" formatCode="m&quot;月&quot;d&quot;日&quot;">
                  <c:v>43597</c:v>
                </c:pt>
                <c:pt idx="72" formatCode="m&quot;月&quot;d&quot;日&quot;">
                  <c:v>43598</c:v>
                </c:pt>
                <c:pt idx="73" formatCode="m&quot;月&quot;d&quot;日&quot;">
                  <c:v>43598</c:v>
                </c:pt>
                <c:pt idx="74" formatCode="m&quot;月&quot;d&quot;日&quot;">
                  <c:v>43598</c:v>
                </c:pt>
                <c:pt idx="75" formatCode="m&quot;月&quot;d&quot;日&quot;">
                  <c:v>43598</c:v>
                </c:pt>
                <c:pt idx="76" formatCode="m&quot;月&quot;d&quot;日&quot;">
                  <c:v>43598</c:v>
                </c:pt>
                <c:pt idx="77" formatCode="m&quot;月&quot;d&quot;日&quot;">
                  <c:v>43598</c:v>
                </c:pt>
                <c:pt idx="78" formatCode="m&quot;月&quot;d&quot;日&quot;">
                  <c:v>43599</c:v>
                </c:pt>
                <c:pt idx="79" formatCode="m&quot;月&quot;d&quot;日&quot;">
                  <c:v>43599</c:v>
                </c:pt>
                <c:pt idx="80" formatCode="m&quot;月&quot;d&quot;日&quot;">
                  <c:v>43599</c:v>
                </c:pt>
                <c:pt idx="81" formatCode="m&quot;月&quot;d&quot;日&quot;">
                  <c:v>43599</c:v>
                </c:pt>
                <c:pt idx="82" formatCode="m&quot;月&quot;d&quot;日&quot;">
                  <c:v>43599</c:v>
                </c:pt>
                <c:pt idx="83" formatCode="m&quot;月&quot;d&quot;日&quot;">
                  <c:v>43599</c:v>
                </c:pt>
                <c:pt idx="84" formatCode="m&quot;月&quot;d&quot;日&quot;">
                  <c:v>43600</c:v>
                </c:pt>
                <c:pt idx="85" formatCode="m&quot;月&quot;d&quot;日&quot;">
                  <c:v>43600</c:v>
                </c:pt>
                <c:pt idx="86" formatCode="m&quot;月&quot;d&quot;日&quot;">
                  <c:v>43600</c:v>
                </c:pt>
                <c:pt idx="87" formatCode="m&quot;月&quot;d&quot;日&quot;">
                  <c:v>43600</c:v>
                </c:pt>
                <c:pt idx="88" formatCode="m&quot;月&quot;d&quot;日&quot;">
                  <c:v>43600</c:v>
                </c:pt>
                <c:pt idx="89" formatCode="m&quot;月&quot;d&quot;日&quot;">
                  <c:v>43600</c:v>
                </c:pt>
                <c:pt idx="90" formatCode="m&quot;月&quot;d&quot;日&quot;">
                  <c:v>43601</c:v>
                </c:pt>
                <c:pt idx="91" formatCode="m&quot;月&quot;d&quot;日&quot;">
                  <c:v>43601</c:v>
                </c:pt>
                <c:pt idx="92" formatCode="m&quot;月&quot;d&quot;日&quot;">
                  <c:v>43601</c:v>
                </c:pt>
                <c:pt idx="93" formatCode="m&quot;月&quot;d&quot;日&quot;">
                  <c:v>43601</c:v>
                </c:pt>
                <c:pt idx="94" formatCode="m&quot;月&quot;d&quot;日&quot;">
                  <c:v>43601</c:v>
                </c:pt>
                <c:pt idx="95" formatCode="m&quot;月&quot;d&quot;日&quot;">
                  <c:v>43601</c:v>
                </c:pt>
                <c:pt idx="96" formatCode="m&quot;月&quot;d&quot;日&quot;">
                  <c:v>43602</c:v>
                </c:pt>
                <c:pt idx="97" formatCode="m&quot;月&quot;d&quot;日&quot;">
                  <c:v>43602</c:v>
                </c:pt>
                <c:pt idx="98" formatCode="m&quot;月&quot;d&quot;日&quot;">
                  <c:v>43602</c:v>
                </c:pt>
                <c:pt idx="99" formatCode="m&quot;月&quot;d&quot;日&quot;">
                  <c:v>43602</c:v>
                </c:pt>
                <c:pt idx="100" formatCode="m&quot;月&quot;d&quot;日&quot;">
                  <c:v>43602</c:v>
                </c:pt>
                <c:pt idx="101" formatCode="m&quot;月&quot;d&quot;日&quot;">
                  <c:v>43602</c:v>
                </c:pt>
                <c:pt idx="102" formatCode="m&quot;月&quot;d&quot;日&quot;">
                  <c:v>43603</c:v>
                </c:pt>
                <c:pt idx="103" formatCode="m&quot;月&quot;d&quot;日&quot;">
                  <c:v>43603</c:v>
                </c:pt>
                <c:pt idx="104" formatCode="m&quot;月&quot;d&quot;日&quot;">
                  <c:v>43603</c:v>
                </c:pt>
                <c:pt idx="105" formatCode="m&quot;月&quot;d&quot;日&quot;">
                  <c:v>43603</c:v>
                </c:pt>
                <c:pt idx="106" formatCode="m&quot;月&quot;d&quot;日&quot;">
                  <c:v>43603</c:v>
                </c:pt>
                <c:pt idx="107" formatCode="m&quot;月&quot;d&quot;日&quot;">
                  <c:v>43603</c:v>
                </c:pt>
                <c:pt idx="108" formatCode="m&quot;月&quot;d&quot;日&quot;">
                  <c:v>43604</c:v>
                </c:pt>
                <c:pt idx="109" formatCode="m&quot;月&quot;d&quot;日&quot;">
                  <c:v>43604</c:v>
                </c:pt>
                <c:pt idx="110" formatCode="m&quot;月&quot;d&quot;日&quot;">
                  <c:v>43604</c:v>
                </c:pt>
                <c:pt idx="111" formatCode="m&quot;月&quot;d&quot;日&quot;">
                  <c:v>43604</c:v>
                </c:pt>
                <c:pt idx="112" formatCode="m&quot;月&quot;d&quot;日&quot;">
                  <c:v>43604</c:v>
                </c:pt>
                <c:pt idx="113" formatCode="m&quot;月&quot;d&quot;日&quot;">
                  <c:v>43604</c:v>
                </c:pt>
                <c:pt idx="114" formatCode="m&quot;月&quot;d&quot;日&quot;">
                  <c:v>43605</c:v>
                </c:pt>
                <c:pt idx="115" formatCode="m&quot;月&quot;d&quot;日&quot;">
                  <c:v>43605</c:v>
                </c:pt>
                <c:pt idx="116" formatCode="m&quot;月&quot;d&quot;日&quot;">
                  <c:v>43605</c:v>
                </c:pt>
                <c:pt idx="117" formatCode="m&quot;月&quot;d&quot;日&quot;">
                  <c:v>43605</c:v>
                </c:pt>
                <c:pt idx="118" formatCode="m&quot;月&quot;d&quot;日&quot;">
                  <c:v>43605</c:v>
                </c:pt>
                <c:pt idx="119" formatCode="m&quot;月&quot;d&quot;日&quot;">
                  <c:v>43605</c:v>
                </c:pt>
                <c:pt idx="120" formatCode="m&quot;月&quot;d&quot;日&quot;">
                  <c:v>43606</c:v>
                </c:pt>
                <c:pt idx="121" formatCode="m&quot;月&quot;d&quot;日&quot;">
                  <c:v>43606</c:v>
                </c:pt>
                <c:pt idx="122" formatCode="m&quot;月&quot;d&quot;日&quot;">
                  <c:v>43606</c:v>
                </c:pt>
                <c:pt idx="123" formatCode="m&quot;月&quot;d&quot;日&quot;">
                  <c:v>43606</c:v>
                </c:pt>
                <c:pt idx="124" formatCode="m&quot;月&quot;d&quot;日&quot;">
                  <c:v>43606</c:v>
                </c:pt>
                <c:pt idx="125" formatCode="m&quot;月&quot;d&quot;日&quot;">
                  <c:v>43606</c:v>
                </c:pt>
                <c:pt idx="126" formatCode="m&quot;月&quot;d&quot;日&quot;">
                  <c:v>43607</c:v>
                </c:pt>
                <c:pt idx="127" formatCode="m&quot;月&quot;d&quot;日&quot;">
                  <c:v>43607</c:v>
                </c:pt>
                <c:pt idx="128" formatCode="m&quot;月&quot;d&quot;日&quot;">
                  <c:v>43607</c:v>
                </c:pt>
                <c:pt idx="129" formatCode="m&quot;月&quot;d&quot;日&quot;">
                  <c:v>43607</c:v>
                </c:pt>
                <c:pt idx="130" formatCode="m&quot;月&quot;d&quot;日&quot;">
                  <c:v>43607</c:v>
                </c:pt>
                <c:pt idx="131" formatCode="m&quot;月&quot;d&quot;日&quot;">
                  <c:v>43607</c:v>
                </c:pt>
                <c:pt idx="132" formatCode="m&quot;月&quot;d&quot;日&quot;">
                  <c:v>43608</c:v>
                </c:pt>
                <c:pt idx="133" formatCode="m&quot;月&quot;d&quot;日&quot;">
                  <c:v>43608</c:v>
                </c:pt>
                <c:pt idx="134" formatCode="m&quot;月&quot;d&quot;日&quot;">
                  <c:v>43608</c:v>
                </c:pt>
                <c:pt idx="135" formatCode="m&quot;月&quot;d&quot;日&quot;">
                  <c:v>43608</c:v>
                </c:pt>
                <c:pt idx="136" formatCode="m&quot;月&quot;d&quot;日&quot;">
                  <c:v>43608</c:v>
                </c:pt>
                <c:pt idx="137" formatCode="m&quot;月&quot;d&quot;日&quot;">
                  <c:v>43608</c:v>
                </c:pt>
                <c:pt idx="138" formatCode="m&quot;月&quot;d&quot;日&quot;">
                  <c:v>43609</c:v>
                </c:pt>
                <c:pt idx="139" formatCode="m&quot;月&quot;d&quot;日&quot;">
                  <c:v>43609</c:v>
                </c:pt>
                <c:pt idx="140" formatCode="m&quot;月&quot;d&quot;日&quot;">
                  <c:v>43609</c:v>
                </c:pt>
                <c:pt idx="141" formatCode="m&quot;月&quot;d&quot;日&quot;">
                  <c:v>43609</c:v>
                </c:pt>
                <c:pt idx="142" formatCode="m&quot;月&quot;d&quot;日&quot;">
                  <c:v>43609</c:v>
                </c:pt>
                <c:pt idx="143" formatCode="m&quot;月&quot;d&quot;日&quot;">
                  <c:v>43609</c:v>
                </c:pt>
                <c:pt idx="144" formatCode="m&quot;月&quot;d&quot;日&quot;">
                  <c:v>43610</c:v>
                </c:pt>
                <c:pt idx="145" formatCode="m&quot;月&quot;d&quot;日&quot;">
                  <c:v>43610</c:v>
                </c:pt>
                <c:pt idx="146" formatCode="m&quot;月&quot;d&quot;日&quot;">
                  <c:v>43610</c:v>
                </c:pt>
                <c:pt idx="147" formatCode="m&quot;月&quot;d&quot;日&quot;">
                  <c:v>43610</c:v>
                </c:pt>
                <c:pt idx="148" formatCode="m&quot;月&quot;d&quot;日&quot;">
                  <c:v>43610</c:v>
                </c:pt>
                <c:pt idx="149" formatCode="m&quot;月&quot;d&quot;日&quot;">
                  <c:v>43610</c:v>
                </c:pt>
                <c:pt idx="150" formatCode="m&quot;月&quot;d&quot;日&quot;">
                  <c:v>43611</c:v>
                </c:pt>
                <c:pt idx="151" formatCode="m&quot;月&quot;d&quot;日&quot;">
                  <c:v>43611</c:v>
                </c:pt>
                <c:pt idx="152" formatCode="m&quot;月&quot;d&quot;日&quot;">
                  <c:v>43611</c:v>
                </c:pt>
                <c:pt idx="153" formatCode="m&quot;月&quot;d&quot;日&quot;">
                  <c:v>43611</c:v>
                </c:pt>
                <c:pt idx="154" formatCode="m&quot;月&quot;d&quot;日&quot;">
                  <c:v>43611</c:v>
                </c:pt>
                <c:pt idx="155" formatCode="m&quot;月&quot;d&quot;日&quot;">
                  <c:v>43611</c:v>
                </c:pt>
                <c:pt idx="156" formatCode="m&quot;月&quot;d&quot;日&quot;">
                  <c:v>43612</c:v>
                </c:pt>
                <c:pt idx="157" formatCode="m&quot;月&quot;d&quot;日&quot;">
                  <c:v>43612</c:v>
                </c:pt>
                <c:pt idx="158" formatCode="m&quot;月&quot;d&quot;日&quot;">
                  <c:v>43612</c:v>
                </c:pt>
                <c:pt idx="159" formatCode="m&quot;月&quot;d&quot;日&quot;">
                  <c:v>43612</c:v>
                </c:pt>
                <c:pt idx="160" formatCode="m&quot;月&quot;d&quot;日&quot;">
                  <c:v>43612</c:v>
                </c:pt>
                <c:pt idx="161" formatCode="m&quot;月&quot;d&quot;日&quot;">
                  <c:v>43612</c:v>
                </c:pt>
                <c:pt idx="162" formatCode="m&quot;月&quot;d&quot;日&quot;">
                  <c:v>43613</c:v>
                </c:pt>
                <c:pt idx="163" formatCode="m&quot;月&quot;d&quot;日&quot;">
                  <c:v>43613</c:v>
                </c:pt>
                <c:pt idx="164" formatCode="m&quot;月&quot;d&quot;日&quot;">
                  <c:v>43613</c:v>
                </c:pt>
                <c:pt idx="165" formatCode="m&quot;月&quot;d&quot;日&quot;">
                  <c:v>43613</c:v>
                </c:pt>
                <c:pt idx="166" formatCode="m&quot;月&quot;d&quot;日&quot;">
                  <c:v>43613</c:v>
                </c:pt>
                <c:pt idx="167" formatCode="m&quot;月&quot;d&quot;日&quot;">
                  <c:v>43613</c:v>
                </c:pt>
                <c:pt idx="168" formatCode="m&quot;月&quot;d&quot;日&quot;">
                  <c:v>43614</c:v>
                </c:pt>
                <c:pt idx="169" formatCode="m&quot;月&quot;d&quot;日&quot;">
                  <c:v>43614</c:v>
                </c:pt>
                <c:pt idx="170" formatCode="m&quot;月&quot;d&quot;日&quot;">
                  <c:v>43614</c:v>
                </c:pt>
                <c:pt idx="171" formatCode="m&quot;月&quot;d&quot;日&quot;">
                  <c:v>43614</c:v>
                </c:pt>
                <c:pt idx="172" formatCode="m&quot;月&quot;d&quot;日&quot;">
                  <c:v>43614</c:v>
                </c:pt>
                <c:pt idx="173" formatCode="m&quot;月&quot;d&quot;日&quot;">
                  <c:v>43614</c:v>
                </c:pt>
                <c:pt idx="174" formatCode="m&quot;月&quot;d&quot;日&quot;">
                  <c:v>43615</c:v>
                </c:pt>
                <c:pt idx="175" formatCode="m&quot;月&quot;d&quot;日&quot;">
                  <c:v>43615</c:v>
                </c:pt>
                <c:pt idx="176" formatCode="m&quot;月&quot;d&quot;日&quot;">
                  <c:v>43615</c:v>
                </c:pt>
                <c:pt idx="177" formatCode="m&quot;月&quot;d&quot;日&quot;">
                  <c:v>43615</c:v>
                </c:pt>
                <c:pt idx="178" formatCode="m&quot;月&quot;d&quot;日&quot;">
                  <c:v>43615</c:v>
                </c:pt>
                <c:pt idx="179" formatCode="m&quot;月&quot;d&quot;日&quot;">
                  <c:v>43615</c:v>
                </c:pt>
                <c:pt idx="180" formatCode="m&quot;月&quot;d&quot;日&quot;">
                  <c:v>43616</c:v>
                </c:pt>
                <c:pt idx="181" formatCode="m&quot;月&quot;d&quot;日&quot;">
                  <c:v>43616</c:v>
                </c:pt>
                <c:pt idx="182" formatCode="m&quot;月&quot;d&quot;日&quot;">
                  <c:v>43616</c:v>
                </c:pt>
                <c:pt idx="183" formatCode="m&quot;月&quot;d&quot;日&quot;">
                  <c:v>43616</c:v>
                </c:pt>
                <c:pt idx="184" formatCode="m&quot;月&quot;d&quot;日&quot;">
                  <c:v>43616</c:v>
                </c:pt>
                <c:pt idx="185" formatCode="m&quot;月&quot;d&quot;日&quot;">
                  <c:v>43616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1"/>
        <c:axId val="304049952"/>
        <c:axId val="304050512"/>
      </c:lineChart>
      <c:catAx>
        <c:axId val="304048832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49392"/>
        <c:crosses val="autoZero"/>
        <c:auto val="0"/>
        <c:lblAlgn val="ctr"/>
        <c:lblOffset val="100"/>
        <c:noMultiLvlLbl val="0"/>
      </c:catAx>
      <c:valAx>
        <c:axId val="304049392"/>
        <c:scaling>
          <c:orientation val="minMax"/>
          <c:min val="0.040000000000000001"/>
        </c:scaling>
        <c:delete val="0"/>
        <c:axPos val="l"/>
        <c:majorGridlines>
          <c:spPr bwMode="auto">
            <a:prstGeom prst="rect">
              <a:avLst/>
            </a:prstGeom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48832"/>
        <c:crosses val="autoZero"/>
        <c:crossBetween val="between"/>
      </c:valAx>
      <c:dateAx>
        <c:axId val="304049952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txPr>
          <a:bodyPr rot="-600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50512"/>
        <c:crosses val="autoZero"/>
        <c:auto val="1"/>
        <c:lblOffset val="100"/>
      </c:dateAx>
      <c:valAx>
        <c:axId val="304050512"/>
        <c:scaling>
          <c:orientation val="minMax"/>
          <c:min val="0.014"/>
        </c:scaling>
        <c:delete val="0"/>
        <c:axPos val="r"/>
        <c:numFmt formatCode="0.00%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4049952"/>
        <c:crosses val="max"/>
        <c:crossBetween val="between"/>
      </c:valAx>
      <c:spPr bwMode="auto">
        <a:prstGeom prst="rect">
          <a:avLst/>
        </a:prstGeom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7999999999999998"/>
          <c:y val="0.014285714285714299"/>
          <c:w val="0.17175000000000001"/>
          <c:h val="0.085250000000000006"/>
        </c:manualLayout>
      </c:layout>
      <c:overlay val="0"/>
      <c:spPr bwMode="auto">
        <a:prstGeom prst="rect">
          <a:avLst/>
        </a:prstGeom>
        <a:noFill/>
        <a:ln w="3175">
          <a:noFill/>
        </a:ln>
      </c:spPr>
      <c:txPr>
        <a:bodyPr rot="0" spcFirstLastPara="false" vertOverflow="ellipsis" vert="horz" wrap="square" anchor="ctr" anchorCtr="true"/>
        <a:lstStyle/>
        <a:p>
          <a:pPr>
            <a:defRPr lang="zh-CN" sz="85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/>
        </a:p>
      </c:txPr>
    </c:legend>
    <c:plotVisOnly val="1"/>
    <c:dispBlanksAs val="gap"/>
    <c:showDLblsOverMax val="0"/>
  </c:chart>
  <c:spPr bwMode="auto">
    <a:xfrm>
      <a:off x="5600700" y="4848225"/>
      <a:ext cx="15001875" cy="4000500"/>
    </a:xfrm>
    <a:prstGeom prst="rect">
      <a:avLst/>
    </a:prstGeom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true"/>
    <a:lstStyle/>
    <a:p>
      <a:pPr>
        <a:defRPr lang="zh-CN" sz="1000" b="0" i="0" u="none" strike="noStrike">
          <a:solidFill>
            <a:srgbClr val="000000"/>
          </a:solidFill>
          <a:latin typeface="宋体"/>
          <a:ea typeface="宋体"/>
          <a:cs typeface="宋体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zh-CN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 rot="0" spcFirstLastPara="false" vertOverflow="ellipsis" vert="horz" wrap="square" anchor="ctr" anchorCtr="true"/>
          <a:lstStyle/>
          <a:p>
            <a:pPr defTabSz="914400">
              <a:defRPr lang="zh-CN" sz="1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/>
              <a:t>成本趋势</a:t>
            </a:r>
            <a:endParaRPr sz="1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endParaRPr>
          </a:p>
        </c:rich>
      </c:tx>
      <c:layout/>
      <c:overlay val="1"/>
      <c:spPr bwMode="auto">
        <a:prstGeom prst="rect">
          <a:avLst/>
        </a:prstGeom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699"/>
          <c:y val="0.33698066639243102"/>
          <c:w val="0.79392286354729003"/>
          <c:h val="0.41356718148162003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 bwMode="auto">
            <a:prstGeom prst="rect">
              <a:avLst/>
            </a:prstGeom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formatCode="yyyy/m/d">
                  <c:v>43586</c:v>
                </c:pt>
                <c:pt idx="1" formatCode="yyyy/m/d">
                  <c:v>43586</c:v>
                </c:pt>
                <c:pt idx="2" formatCode="yyyy/m/d">
                  <c:v>43586</c:v>
                </c:pt>
                <c:pt idx="3" formatCode="yyyy/m/d">
                  <c:v>43587</c:v>
                </c:pt>
                <c:pt idx="4" formatCode="yyyy/m/d">
                  <c:v>43587</c:v>
                </c:pt>
                <c:pt idx="5" formatCode="yyyy/m/d">
                  <c:v>43587</c:v>
                </c:pt>
                <c:pt idx="6" formatCode="yyyy/m/d">
                  <c:v>43588</c:v>
                </c:pt>
                <c:pt idx="7" formatCode="yyyy/m/d">
                  <c:v>43588</c:v>
                </c:pt>
                <c:pt idx="8" formatCode="yyyy/m/d">
                  <c:v>43588</c:v>
                </c:pt>
                <c:pt idx="9" formatCode="yyyy/m/d">
                  <c:v>43589</c:v>
                </c:pt>
                <c:pt idx="10" formatCode="yyyy/m/d">
                  <c:v>43589</c:v>
                </c:pt>
                <c:pt idx="11" formatCode="yyyy/m/d">
                  <c:v>43589</c:v>
                </c:pt>
                <c:pt idx="12" formatCode="yyyy/m/d">
                  <c:v>43590</c:v>
                </c:pt>
                <c:pt idx="13" formatCode="yyyy/m/d">
                  <c:v>43590</c:v>
                </c:pt>
                <c:pt idx="14" formatCode="yyyy/m/d">
                  <c:v>43590</c:v>
                </c:pt>
                <c:pt idx="15" formatCode="yyyy/m/d">
                  <c:v>43591</c:v>
                </c:pt>
                <c:pt idx="16" formatCode="yyyy/m/d">
                  <c:v>43591</c:v>
                </c:pt>
                <c:pt idx="17" formatCode="yyyy/m/d">
                  <c:v>43591</c:v>
                </c:pt>
                <c:pt idx="18" formatCode="yyyy/m/d">
                  <c:v>43592</c:v>
                </c:pt>
                <c:pt idx="19" formatCode="yyyy/m/d">
                  <c:v>43592</c:v>
                </c:pt>
                <c:pt idx="20" formatCode="yyyy/m/d">
                  <c:v>43592</c:v>
                </c:pt>
                <c:pt idx="21" formatCode="yyyy/m/d">
                  <c:v>43593</c:v>
                </c:pt>
                <c:pt idx="22" formatCode="yyyy/m/d">
                  <c:v>43593</c:v>
                </c:pt>
                <c:pt idx="23" formatCode="yyyy/m/d">
                  <c:v>43593</c:v>
                </c:pt>
                <c:pt idx="24" formatCode="yyyy/m/d">
                  <c:v>43594</c:v>
                </c:pt>
                <c:pt idx="25" formatCode="yyyy/m/d">
                  <c:v>43594</c:v>
                </c:pt>
                <c:pt idx="26" formatCode="yyyy/m/d">
                  <c:v>43594</c:v>
                </c:pt>
                <c:pt idx="27" formatCode="yyyy/m/d">
                  <c:v>43595</c:v>
                </c:pt>
                <c:pt idx="28" formatCode="yyyy/m/d">
                  <c:v>43595</c:v>
                </c:pt>
                <c:pt idx="29" formatCode="yyyy/m/d">
                  <c:v>43595</c:v>
                </c:pt>
                <c:pt idx="30" formatCode="yyyy/m/d">
                  <c:v>43596</c:v>
                </c:pt>
                <c:pt idx="31" formatCode="yyyy/m/d">
                  <c:v>43596</c:v>
                </c:pt>
                <c:pt idx="32" formatCode="yyyy/m/d">
                  <c:v>43596</c:v>
                </c:pt>
                <c:pt idx="33" formatCode="yyyy/m/d">
                  <c:v>43597</c:v>
                </c:pt>
                <c:pt idx="34" formatCode="yyyy/m/d">
                  <c:v>43597</c:v>
                </c:pt>
                <c:pt idx="35" formatCode="yyyy/m/d">
                  <c:v>43597</c:v>
                </c:pt>
                <c:pt idx="36" formatCode="yyyy/m/d">
                  <c:v>43598</c:v>
                </c:pt>
                <c:pt idx="37" formatCode="yyyy/m/d">
                  <c:v>43598</c:v>
                </c:pt>
                <c:pt idx="38" formatCode="yyyy/m/d">
                  <c:v>43598</c:v>
                </c:pt>
                <c:pt idx="39" formatCode="yyyy/m/d">
                  <c:v>43599</c:v>
                </c:pt>
                <c:pt idx="40" formatCode="yyyy/m/d">
                  <c:v>43599</c:v>
                </c:pt>
                <c:pt idx="41" formatCode="yyyy/m/d">
                  <c:v>43599</c:v>
                </c:pt>
                <c:pt idx="42" formatCode="yyyy/m/d">
                  <c:v>43600</c:v>
                </c:pt>
                <c:pt idx="43" formatCode="yyyy/m/d">
                  <c:v>43600</c:v>
                </c:pt>
                <c:pt idx="44" formatCode="yyyy/m/d">
                  <c:v>43600</c:v>
                </c:pt>
                <c:pt idx="45" formatCode="yyyy/m/d">
                  <c:v>43601</c:v>
                </c:pt>
                <c:pt idx="46" formatCode="yyyy/m/d">
                  <c:v>43601</c:v>
                </c:pt>
                <c:pt idx="47" formatCode="yyyy/m/d">
                  <c:v>43601</c:v>
                </c:pt>
                <c:pt idx="48" formatCode="yyyy/m/d">
                  <c:v>43602</c:v>
                </c:pt>
                <c:pt idx="49" formatCode="yyyy/m/d">
                  <c:v>43602</c:v>
                </c:pt>
                <c:pt idx="50" formatCode="yyyy/m/d">
                  <c:v>43602</c:v>
                </c:pt>
                <c:pt idx="51" formatCode="yyyy/m/d">
                  <c:v>43603</c:v>
                </c:pt>
                <c:pt idx="52" formatCode="yyyy/m/d">
                  <c:v>43603</c:v>
                </c:pt>
                <c:pt idx="53" formatCode="yyyy/m/d">
                  <c:v>43603</c:v>
                </c:pt>
                <c:pt idx="54" formatCode="yyyy/m/d">
                  <c:v>43604</c:v>
                </c:pt>
                <c:pt idx="55" formatCode="yyyy/m/d">
                  <c:v>43604</c:v>
                </c:pt>
                <c:pt idx="56" formatCode="yyyy/m/d">
                  <c:v>43604</c:v>
                </c:pt>
                <c:pt idx="57" formatCode="yyyy/m/d">
                  <c:v>43605</c:v>
                </c:pt>
                <c:pt idx="58" formatCode="yyyy/m/d">
                  <c:v>43605</c:v>
                </c:pt>
                <c:pt idx="59" formatCode="yyyy/m/d">
                  <c:v>43605</c:v>
                </c:pt>
                <c:pt idx="60" formatCode="yyyy/m/d">
                  <c:v>43606</c:v>
                </c:pt>
                <c:pt idx="61" formatCode="yyyy/m/d">
                  <c:v>43606</c:v>
                </c:pt>
                <c:pt idx="62" formatCode="yyyy/m/d">
                  <c:v>43606</c:v>
                </c:pt>
                <c:pt idx="63" formatCode="yyyy/m/d">
                  <c:v>43607</c:v>
                </c:pt>
                <c:pt idx="64" formatCode="yyyy/m/d">
                  <c:v>43607</c:v>
                </c:pt>
                <c:pt idx="65" formatCode="yyyy/m/d">
                  <c:v>43607</c:v>
                </c:pt>
                <c:pt idx="66" formatCode="yyyy/m/d">
                  <c:v>43608</c:v>
                </c:pt>
                <c:pt idx="67" formatCode="yyyy/m/d">
                  <c:v>43608</c:v>
                </c:pt>
                <c:pt idx="68" formatCode="yyyy/m/d">
                  <c:v>43608</c:v>
                </c:pt>
                <c:pt idx="69" formatCode="yyyy/m/d">
                  <c:v>43609</c:v>
                </c:pt>
                <c:pt idx="70" formatCode="yyyy/m/d">
                  <c:v>43609</c:v>
                </c:pt>
                <c:pt idx="71" formatCode="yyyy/m/d">
                  <c:v>43609</c:v>
                </c:pt>
                <c:pt idx="72" formatCode="yyyy/m/d">
                  <c:v>43610</c:v>
                </c:pt>
                <c:pt idx="73" formatCode="yyyy/m/d">
                  <c:v>43610</c:v>
                </c:pt>
                <c:pt idx="74" formatCode="yyyy/m/d">
                  <c:v>43610</c:v>
                </c:pt>
                <c:pt idx="75" formatCode="yyyy/m/d">
                  <c:v>43611</c:v>
                </c:pt>
                <c:pt idx="76" formatCode="yyyy/m/d">
                  <c:v>43611</c:v>
                </c:pt>
                <c:pt idx="77" formatCode="yyyy/m/d">
                  <c:v>43611</c:v>
                </c:pt>
                <c:pt idx="78" formatCode="yyyy/m/d">
                  <c:v>43612</c:v>
                </c:pt>
                <c:pt idx="79" formatCode="yyyy/m/d">
                  <c:v>43612</c:v>
                </c:pt>
                <c:pt idx="80" formatCode="yyyy/m/d">
                  <c:v>43612</c:v>
                </c:pt>
                <c:pt idx="81" formatCode="yyyy/m/d">
                  <c:v>43613</c:v>
                </c:pt>
                <c:pt idx="82" formatCode="yyyy/m/d">
                  <c:v>43613</c:v>
                </c:pt>
                <c:pt idx="83" formatCode="yyyy/m/d">
                  <c:v>43613</c:v>
                </c:pt>
                <c:pt idx="84" formatCode="yyyy/m/d">
                  <c:v>43614</c:v>
                </c:pt>
                <c:pt idx="85" formatCode="yyyy/m/d">
                  <c:v>43614</c:v>
                </c:pt>
                <c:pt idx="86" formatCode="yyyy/m/d">
                  <c:v>43614</c:v>
                </c:pt>
                <c:pt idx="87" formatCode="yyyy/m/d">
                  <c:v>43615</c:v>
                </c:pt>
                <c:pt idx="88" formatCode="yyyy/m/d">
                  <c:v>43615</c:v>
                </c:pt>
                <c:pt idx="89" formatCode="yyyy/m/d">
                  <c:v>43615</c:v>
                </c:pt>
                <c:pt idx="90" formatCode="yyyy/m/d">
                  <c:v>43616</c:v>
                </c:pt>
                <c:pt idx="91" formatCode="yyyy/m/d">
                  <c:v>43616</c:v>
                </c:pt>
                <c:pt idx="92" formatCode="yyyy/m/d">
                  <c:v>43616</c:v>
                </c:pt>
              </c:numCache>
            </c:numRef>
          </c:cat>
          <c:val>
            <c:numRef>
              <c:f>成本日报!$AB$3:$AB$95</c:f>
              <c:numCache>
                <c:formatCode xml:space="preserve"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 bwMode="auto">
            <a:prstGeom prst="rect">
              <a:avLst/>
            </a:prstGeom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formatCode="yyyy/m/d">
                  <c:v>43586</c:v>
                </c:pt>
                <c:pt idx="1" formatCode="yyyy/m/d">
                  <c:v>43586</c:v>
                </c:pt>
                <c:pt idx="2" formatCode="yyyy/m/d">
                  <c:v>43586</c:v>
                </c:pt>
                <c:pt idx="3" formatCode="yyyy/m/d">
                  <c:v>43587</c:v>
                </c:pt>
                <c:pt idx="4" formatCode="yyyy/m/d">
                  <c:v>43587</c:v>
                </c:pt>
                <c:pt idx="5" formatCode="yyyy/m/d">
                  <c:v>43587</c:v>
                </c:pt>
                <c:pt idx="6" formatCode="yyyy/m/d">
                  <c:v>43588</c:v>
                </c:pt>
                <c:pt idx="7" formatCode="yyyy/m/d">
                  <c:v>43588</c:v>
                </c:pt>
                <c:pt idx="8" formatCode="yyyy/m/d">
                  <c:v>43588</c:v>
                </c:pt>
                <c:pt idx="9" formatCode="yyyy/m/d">
                  <c:v>43589</c:v>
                </c:pt>
                <c:pt idx="10" formatCode="yyyy/m/d">
                  <c:v>43589</c:v>
                </c:pt>
                <c:pt idx="11" formatCode="yyyy/m/d">
                  <c:v>43589</c:v>
                </c:pt>
                <c:pt idx="12" formatCode="yyyy/m/d">
                  <c:v>43590</c:v>
                </c:pt>
                <c:pt idx="13" formatCode="yyyy/m/d">
                  <c:v>43590</c:v>
                </c:pt>
                <c:pt idx="14" formatCode="yyyy/m/d">
                  <c:v>43590</c:v>
                </c:pt>
                <c:pt idx="15" formatCode="yyyy/m/d">
                  <c:v>43591</c:v>
                </c:pt>
                <c:pt idx="16" formatCode="yyyy/m/d">
                  <c:v>43591</c:v>
                </c:pt>
                <c:pt idx="17" formatCode="yyyy/m/d">
                  <c:v>43591</c:v>
                </c:pt>
                <c:pt idx="18" formatCode="yyyy/m/d">
                  <c:v>43592</c:v>
                </c:pt>
                <c:pt idx="19" formatCode="yyyy/m/d">
                  <c:v>43592</c:v>
                </c:pt>
                <c:pt idx="20" formatCode="yyyy/m/d">
                  <c:v>43592</c:v>
                </c:pt>
                <c:pt idx="21" formatCode="yyyy/m/d">
                  <c:v>43593</c:v>
                </c:pt>
                <c:pt idx="22" formatCode="yyyy/m/d">
                  <c:v>43593</c:v>
                </c:pt>
                <c:pt idx="23" formatCode="yyyy/m/d">
                  <c:v>43593</c:v>
                </c:pt>
                <c:pt idx="24" formatCode="yyyy/m/d">
                  <c:v>43594</c:v>
                </c:pt>
                <c:pt idx="25" formatCode="yyyy/m/d">
                  <c:v>43594</c:v>
                </c:pt>
                <c:pt idx="26" formatCode="yyyy/m/d">
                  <c:v>43594</c:v>
                </c:pt>
                <c:pt idx="27" formatCode="yyyy/m/d">
                  <c:v>43595</c:v>
                </c:pt>
                <c:pt idx="28" formatCode="yyyy/m/d">
                  <c:v>43595</c:v>
                </c:pt>
                <c:pt idx="29" formatCode="yyyy/m/d">
                  <c:v>43595</c:v>
                </c:pt>
                <c:pt idx="30" formatCode="yyyy/m/d">
                  <c:v>43596</c:v>
                </c:pt>
                <c:pt idx="31" formatCode="yyyy/m/d">
                  <c:v>43596</c:v>
                </c:pt>
                <c:pt idx="32" formatCode="yyyy/m/d">
                  <c:v>43596</c:v>
                </c:pt>
                <c:pt idx="33" formatCode="yyyy/m/d">
                  <c:v>43597</c:v>
                </c:pt>
                <c:pt idx="34" formatCode="yyyy/m/d">
                  <c:v>43597</c:v>
                </c:pt>
                <c:pt idx="35" formatCode="yyyy/m/d">
                  <c:v>43597</c:v>
                </c:pt>
                <c:pt idx="36" formatCode="yyyy/m/d">
                  <c:v>43598</c:v>
                </c:pt>
                <c:pt idx="37" formatCode="yyyy/m/d">
                  <c:v>43598</c:v>
                </c:pt>
                <c:pt idx="38" formatCode="yyyy/m/d">
                  <c:v>43598</c:v>
                </c:pt>
                <c:pt idx="39" formatCode="yyyy/m/d">
                  <c:v>43599</c:v>
                </c:pt>
                <c:pt idx="40" formatCode="yyyy/m/d">
                  <c:v>43599</c:v>
                </c:pt>
                <c:pt idx="41" formatCode="yyyy/m/d">
                  <c:v>43599</c:v>
                </c:pt>
                <c:pt idx="42" formatCode="yyyy/m/d">
                  <c:v>43600</c:v>
                </c:pt>
                <c:pt idx="43" formatCode="yyyy/m/d">
                  <c:v>43600</c:v>
                </c:pt>
                <c:pt idx="44" formatCode="yyyy/m/d">
                  <c:v>43600</c:v>
                </c:pt>
                <c:pt idx="45" formatCode="yyyy/m/d">
                  <c:v>43601</c:v>
                </c:pt>
                <c:pt idx="46" formatCode="yyyy/m/d">
                  <c:v>43601</c:v>
                </c:pt>
                <c:pt idx="47" formatCode="yyyy/m/d">
                  <c:v>43601</c:v>
                </c:pt>
                <c:pt idx="48" formatCode="yyyy/m/d">
                  <c:v>43602</c:v>
                </c:pt>
                <c:pt idx="49" formatCode="yyyy/m/d">
                  <c:v>43602</c:v>
                </c:pt>
                <c:pt idx="50" formatCode="yyyy/m/d">
                  <c:v>43602</c:v>
                </c:pt>
                <c:pt idx="51" formatCode="yyyy/m/d">
                  <c:v>43603</c:v>
                </c:pt>
                <c:pt idx="52" formatCode="yyyy/m/d">
                  <c:v>43603</c:v>
                </c:pt>
                <c:pt idx="53" formatCode="yyyy/m/d">
                  <c:v>43603</c:v>
                </c:pt>
                <c:pt idx="54" formatCode="yyyy/m/d">
                  <c:v>43604</c:v>
                </c:pt>
                <c:pt idx="55" formatCode="yyyy/m/d">
                  <c:v>43604</c:v>
                </c:pt>
                <c:pt idx="56" formatCode="yyyy/m/d">
                  <c:v>43604</c:v>
                </c:pt>
                <c:pt idx="57" formatCode="yyyy/m/d">
                  <c:v>43605</c:v>
                </c:pt>
                <c:pt idx="58" formatCode="yyyy/m/d">
                  <c:v>43605</c:v>
                </c:pt>
                <c:pt idx="59" formatCode="yyyy/m/d">
                  <c:v>43605</c:v>
                </c:pt>
                <c:pt idx="60" formatCode="yyyy/m/d">
                  <c:v>43606</c:v>
                </c:pt>
                <c:pt idx="61" formatCode="yyyy/m/d">
                  <c:v>43606</c:v>
                </c:pt>
                <c:pt idx="62" formatCode="yyyy/m/d">
                  <c:v>43606</c:v>
                </c:pt>
                <c:pt idx="63" formatCode="yyyy/m/d">
                  <c:v>43607</c:v>
                </c:pt>
                <c:pt idx="64" formatCode="yyyy/m/d">
                  <c:v>43607</c:v>
                </c:pt>
                <c:pt idx="65" formatCode="yyyy/m/d">
                  <c:v>43607</c:v>
                </c:pt>
                <c:pt idx="66" formatCode="yyyy/m/d">
                  <c:v>43608</c:v>
                </c:pt>
                <c:pt idx="67" formatCode="yyyy/m/d">
                  <c:v>43608</c:v>
                </c:pt>
                <c:pt idx="68" formatCode="yyyy/m/d">
                  <c:v>43608</c:v>
                </c:pt>
                <c:pt idx="69" formatCode="yyyy/m/d">
                  <c:v>43609</c:v>
                </c:pt>
                <c:pt idx="70" formatCode="yyyy/m/d">
                  <c:v>43609</c:v>
                </c:pt>
                <c:pt idx="71" formatCode="yyyy/m/d">
                  <c:v>43609</c:v>
                </c:pt>
                <c:pt idx="72" formatCode="yyyy/m/d">
                  <c:v>43610</c:v>
                </c:pt>
                <c:pt idx="73" formatCode="yyyy/m/d">
                  <c:v>43610</c:v>
                </c:pt>
                <c:pt idx="74" formatCode="yyyy/m/d">
                  <c:v>43610</c:v>
                </c:pt>
                <c:pt idx="75" formatCode="yyyy/m/d">
                  <c:v>43611</c:v>
                </c:pt>
                <c:pt idx="76" formatCode="yyyy/m/d">
                  <c:v>43611</c:v>
                </c:pt>
                <c:pt idx="77" formatCode="yyyy/m/d">
                  <c:v>43611</c:v>
                </c:pt>
                <c:pt idx="78" formatCode="yyyy/m/d">
                  <c:v>43612</c:v>
                </c:pt>
                <c:pt idx="79" formatCode="yyyy/m/d">
                  <c:v>43612</c:v>
                </c:pt>
                <c:pt idx="80" formatCode="yyyy/m/d">
                  <c:v>43612</c:v>
                </c:pt>
                <c:pt idx="81" formatCode="yyyy/m/d">
                  <c:v>43613</c:v>
                </c:pt>
                <c:pt idx="82" formatCode="yyyy/m/d">
                  <c:v>43613</c:v>
                </c:pt>
                <c:pt idx="83" formatCode="yyyy/m/d">
                  <c:v>43613</c:v>
                </c:pt>
                <c:pt idx="84" formatCode="yyyy/m/d">
                  <c:v>43614</c:v>
                </c:pt>
                <c:pt idx="85" formatCode="yyyy/m/d">
                  <c:v>43614</c:v>
                </c:pt>
                <c:pt idx="86" formatCode="yyyy/m/d">
                  <c:v>43614</c:v>
                </c:pt>
                <c:pt idx="87" formatCode="yyyy/m/d">
                  <c:v>43615</c:v>
                </c:pt>
                <c:pt idx="88" formatCode="yyyy/m/d">
                  <c:v>43615</c:v>
                </c:pt>
                <c:pt idx="89" formatCode="yyyy/m/d">
                  <c:v>43615</c:v>
                </c:pt>
                <c:pt idx="90" formatCode="yyyy/m/d">
                  <c:v>43616</c:v>
                </c:pt>
                <c:pt idx="91" formatCode="yyyy/m/d">
                  <c:v>43616</c:v>
                </c:pt>
                <c:pt idx="92" formatCode="yyyy/m/d">
                  <c:v>43616</c:v>
                </c:pt>
              </c:numCache>
            </c:numRef>
          </c:cat>
          <c:val>
            <c:numRef>
              <c:f>成本日报!$AC$3:$AC$95</c:f>
              <c:numCache>
                <c:formatCode xml:space="preserve"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0"/>
        <c:smooth val="1"/>
        <c:axId val="301092800"/>
        <c:axId val="302143280"/>
      </c:lineChart>
      <c:catAx>
        <c:axId val="301092800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2143280"/>
        <c:crosses val="autoZero"/>
        <c:auto val="0"/>
        <c:lblAlgn val="ctr"/>
        <c:lblOffset val="100"/>
        <c:noMultiLvlLbl val="0"/>
      </c:catAx>
      <c:valAx>
        <c:axId val="302143280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false" vertOverflow="ellipsis" vert="horz" wrap="square" anchor="ctr" anchorCtr="true"/>
          <a:lstStyle/>
          <a:p>
            <a:pPr>
              <a:defRPr lang="zh-CN" sz="1000" b="0" i="0" u="none" strike="noStrike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/>
          </a:p>
        </c:txPr>
        <c:crossAx val="301092800"/>
        <c:crosses val="autoZero"/>
        <c:crossBetween val="between"/>
      </c:valAx>
      <c:spPr bwMode="auto">
        <a:prstGeom prst="rect">
          <a:avLst/>
        </a:prstGeom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895"/>
          <c:y val="0.0097777930931500102"/>
          <c:w val="0.1915"/>
          <c:h val="0.069250000000000006"/>
        </c:manualLayout>
      </c:layout>
      <c:overlay val="0"/>
      <c:spPr bwMode="auto">
        <a:prstGeom prst="rect">
          <a:avLst/>
        </a:prstGeom>
        <a:noFill/>
        <a:ln>
          <a:solidFill>
            <a:schemeClr val="accent1"/>
          </a:solidFill>
        </a:ln>
      </c:spPr>
      <c:txPr>
        <a:bodyPr rot="0" spcFirstLastPara="false" vertOverflow="ellipsis" vert="horz" wrap="square" anchor="ctr" anchorCtr="true"/>
        <a:lstStyle/>
        <a:p>
          <a:pPr>
            <a:defRPr lang="zh-CN" sz="850" b="0" i="0" u="none" strike="noStrike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/>
        </a:p>
      </c:txPr>
    </c:legend>
    <c:plotVisOnly val="1"/>
    <c:dispBlanksAs val="gap"/>
    <c:showDLblsOverMax val="0"/>
  </c:chart>
  <c:spPr bwMode="auto">
    <a:xfrm>
      <a:off x="3305175" y="17735550"/>
      <a:ext cx="10029825" cy="4352925"/>
    </a:xfrm>
    <a:prstGeom prst="rect">
      <a:avLst/>
    </a:prstGeom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true"/>
    <a:lstStyle/>
    <a:p>
      <a:pPr>
        <a:defRPr lang="zh-CN" sz="1000" b="0" i="0" u="none" strike="noStrike">
          <a:solidFill>
            <a:srgbClr val="000000"/>
          </a:solidFill>
          <a:latin typeface="宋体"/>
          <a:ea typeface="宋体"/>
          <a:cs typeface="宋体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>
      <xdr:nvGraphicFramePr>
        <xdr:cNvPr id="4" name="图表 1" hidden="0"/>
        <xdr:cNvGraphicFramePr>
          <a:graphicFrameLocks xmlns:a="http://schemas.openxmlformats.org/drawingml/2006/main"/>
        </xdr:cNvGraphicFramePr>
      </xdr:nvGraphicFramePr>
      <xdr:xfrm>
        <a:off x="5572125" y="733424"/>
        <a:ext cx="15001875" cy="396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>
      <xdr:nvGraphicFramePr>
        <xdr:cNvPr id="5" name="图表 2" hidden="0"/>
        <xdr:cNvGraphicFramePr>
          <a:graphicFrameLocks xmlns:a="http://schemas.openxmlformats.org/drawingml/2006/main"/>
        </xdr:cNvGraphicFramePr>
      </xdr:nvGraphicFramePr>
      <xdr:xfrm>
        <a:off x="5600700" y="4848225"/>
        <a:ext cx="15001875" cy="400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>
      <xdr:nvGraphicFramePr>
        <xdr:cNvPr id="4" name="图表 2" hidden="0"/>
        <xdr:cNvGraphicFramePr>
          <a:graphicFrameLocks xmlns:a="http://schemas.openxmlformats.org/drawingml/2006/main"/>
        </xdr:cNvGraphicFramePr>
      </xdr:nvGraphicFramePr>
      <xdr:xfrm>
        <a:off x="3305175" y="17735550"/>
        <a:ext cx="10029825" cy="4352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fill="norm" stroke="1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selection activeCell="D6" activeCellId="0" sqref="D6"/>
    </sheetView>
  </sheetViews>
  <sheetFormatPr defaultColWidth="9" defaultRowHeight="14.25"/>
  <cols>
    <col customWidth="1" min="1" max="1" style="0" width="9"/>
    <col customWidth="1" min="2" max="2" style="0" width="10.25"/>
    <col customWidth="1" min="3" max="4" style="0" width="19.125"/>
    <col min="5" max="5" style="0" width="20.875"/>
    <col customWidth="1" min="6" max="6" style="0" width="10.125"/>
    <col customWidth="1" min="7" max="7" style="0" width="14.25"/>
    <col customWidth="1" hidden="1" min="8" max="8" style="0" width="11.5"/>
    <col customWidth="1" hidden="1" min="9" max="13" style="0" width="9"/>
    <col customWidth="1" hidden="1" min="14" max="14" style="0" width="18.625"/>
    <col customWidth="1" hidden="1" min="15" max="15" style="0" width="17.375"/>
    <col customWidth="1" hidden="1" min="16" max="16" style="0" width="21"/>
    <col customWidth="1" hidden="1" min="17" max="17" style="0" width="9"/>
    <col customWidth="1" min="18" max="18" style="0" width="9"/>
    <col min="19" max="16384" style="0" width="9"/>
  </cols>
  <sheetData>
    <row ht="38.25" customHeight="1" r="1">
      <c r="B1" s="1" t="s">
        <v>0</v>
      </c>
      <c r="C1" s="1"/>
      <c r="D1" s="1"/>
      <c r="E1" s="1"/>
      <c r="G1" s="2">
        <f ca="1">TODAY()</f>
        <v>43596</v>
      </c>
    </row>
    <row ht="28.5" customHeight="1" r="2">
      <c r="B2" s="3" t="s">
        <v>1</v>
      </c>
      <c r="C2" s="3"/>
      <c r="D2" s="3"/>
      <c r="E2" s="3"/>
      <c r="J2" s="0">
        <f ca="1">K3*3</f>
        <v>33</v>
      </c>
    </row>
    <row ht="27.949999999999999" customHeight="1" r="3">
      <c r="J3" s="0">
        <f ca="1">K3*24</f>
        <v>264</v>
      </c>
      <c r="K3" s="4">
        <f ca="1">DAY(G1)</f>
        <v>11</v>
      </c>
    </row>
    <row ht="30.75" customHeight="1" r="4">
      <c r="B4" s="5" t="s">
        <v>2</v>
      </c>
      <c r="C4" s="6" t="e">
        <f ca="1">HYPERLINK("#计划!"&amp;K4,N4)</f>
        <v>#NAME?</v>
      </c>
      <c r="D4" s="7" t="e">
        <f ca="1">HYPERLINK("#计划!"&amp;K8,O4)</f>
        <v>#NAME?</v>
      </c>
      <c r="E4" s="8" t="e">
        <f ca="1">HYPERLINK("#计划!"&amp;K12,P4)</f>
        <v>#NAME?</v>
      </c>
      <c r="J4" s="0" t="s">
        <v>4</v>
      </c>
      <c r="K4" s="0" t="str">
        <f ca="1">J4&amp;$J$3</f>
        <v>N264</v>
      </c>
      <c r="L4" s="0" t="str">
        <f ca="1">"AB"&amp;J2</f>
        <v>AB33</v>
      </c>
      <c r="M4" s="9" t="s">
        <v>2</v>
      </c>
      <c r="N4" s="10" t="s">
        <v>7</v>
      </c>
      <c r="O4" s="11" t="s">
        <v>8</v>
      </c>
      <c r="P4" s="11" t="s">
        <v>9</v>
      </c>
    </row>
    <row ht="30" customHeight="1" r="5">
      <c r="B5" s="12"/>
      <c r="C5" s="13" t="e">
        <f ca="1">HYPERLINK("#计划!"&amp;K5,N5)</f>
        <v>#NAME?</v>
      </c>
      <c r="D5" s="14" t="e">
        <f ca="1">HYPERLINK("#计划!"&amp;K9,O5)</f>
        <v>#NAME?</v>
      </c>
      <c r="E5" s="15" t="e">
        <f ca="1">HYPERLINK("#计划!"&amp;K13,P5)</f>
        <v>#NAME?</v>
      </c>
      <c r="J5" s="0" t="s">
        <v>10</v>
      </c>
      <c r="K5" s="0" t="str">
        <f ca="1">J5&amp;$J$3</f>
        <v>X264</v>
      </c>
      <c r="L5" s="0" t="str">
        <f ca="1">"F"&amp;(J2-2)</f>
        <v>F31</v>
      </c>
      <c r="N5" s="16" t="s">
        <v>13</v>
      </c>
      <c r="O5" s="16" t="s">
        <v>14</v>
      </c>
      <c r="P5" s="11" t="s">
        <v>15</v>
      </c>
    </row>
    <row ht="31.5" customHeight="1" r="6">
      <c r="B6" s="12"/>
      <c r="C6" s="17" t="e">
        <f ca="1">HYPERLINK("#计划!"&amp;K6,N6)</f>
        <v>#NAME?</v>
      </c>
      <c r="D6" s="13" t="e">
        <f ca="1">HYPERLINK("#计划!"&amp;K10,O6)</f>
        <v>#NAME?</v>
      </c>
      <c r="E6" s="18" t="e">
        <f ca="1">HYPERLINK("#计划!"&amp;K14,P6)</f>
        <v>#NAME?</v>
      </c>
      <c r="J6" s="0" t="s">
        <v>16</v>
      </c>
      <c r="K6" s="0" t="str">
        <f ca="1">J6&amp;$J$3</f>
        <v>AL264</v>
      </c>
      <c r="L6" s="0" t="str">
        <f ca="1">"F"&amp;J2</f>
        <v>F33</v>
      </c>
      <c r="N6" s="16" t="s">
        <v>19</v>
      </c>
      <c r="O6" s="16" t="s">
        <v>20</v>
      </c>
      <c r="P6" s="11" t="s">
        <v>21</v>
      </c>
    </row>
    <row ht="30" customHeight="1" r="7">
      <c r="B7" s="19"/>
      <c r="C7" s="13" t="e">
        <f ca="1">HYPERLINK("#计划!"&amp;K7,N7)</f>
        <v>#NAME?</v>
      </c>
      <c r="D7" s="14" t="e">
        <f ca="1">HYPERLINK("#计划!"&amp;K11,O7)</f>
        <v>#NAME?</v>
      </c>
      <c r="E7" s="15" t="e">
        <f ca="1">HYPERLINK("#计划!"&amp;K15,P7)</f>
        <v>#NAME?</v>
      </c>
      <c r="J7" s="0" t="s">
        <v>22</v>
      </c>
      <c r="K7" s="0" t="str">
        <f ca="1">J7&amp;$J$3</f>
        <v>AU264</v>
      </c>
      <c r="N7" s="16" t="s">
        <v>24</v>
      </c>
      <c r="O7" s="11" t="s">
        <v>25</v>
      </c>
      <c r="P7" s="11" t="s">
        <v>26</v>
      </c>
    </row>
    <row ht="30.75" customHeight="1" r="8">
      <c r="B8" s="20" t="s">
        <v>27</v>
      </c>
      <c r="C8" s="21" t="str">
        <f>HYPERLINK("#查询!G4",N8)</f>
        <v>班组成本</v>
      </c>
      <c r="D8" s="22" t="str">
        <f>HYPERLINK("#查询!F22",O8)</f>
        <v>R命中</v>
      </c>
      <c r="E8" s="23" t="str">
        <f>HYPERLINK("#查询!F28",P8)</f>
        <v>FeO命中</v>
      </c>
      <c r="J8" s="0" t="s">
        <v>31</v>
      </c>
      <c r="K8" s="0" t="str">
        <f ca="1">J8&amp;$J$3</f>
        <v>BH264</v>
      </c>
      <c r="M8" s="9" t="s">
        <v>27</v>
      </c>
      <c r="N8" s="24" t="s">
        <v>28</v>
      </c>
      <c r="O8" s="24" t="s">
        <v>29</v>
      </c>
      <c r="P8" s="24" t="s">
        <v>30</v>
      </c>
    </row>
    <row ht="31.5" customHeight="1" r="9">
      <c r="B9" s="12"/>
      <c r="C9" s="22" t="str">
        <f>HYPERLINK("#查询!E42",N9)</f>
        <v>上料量命中</v>
      </c>
      <c r="D9" s="25" t="str">
        <f>HYPERLINK("#查询!J42",O9)</f>
        <v>点火温度命中</v>
      </c>
      <c r="E9" s="26" t="str">
        <f>HYPERLINK("#查询!D58",P9)</f>
        <v>粒度命中</v>
      </c>
      <c r="J9" s="0" t="s">
        <v>36</v>
      </c>
      <c r="K9" s="0" t="str">
        <f ca="1">J9&amp;$J$3</f>
        <v>BL264</v>
      </c>
      <c r="N9" s="24" t="s">
        <v>33</v>
      </c>
      <c r="O9" s="10" t="s">
        <v>34</v>
      </c>
      <c r="P9" s="10" t="s">
        <v>35</v>
      </c>
    </row>
    <row ht="31.5" customHeight="1" r="10">
      <c r="B10" s="27" t="s">
        <v>38</v>
      </c>
      <c r="C10" s="17" t="str">
        <f>HYPERLINK("#混匀矿跟踪!U25",N10)</f>
        <v>混匀矿成分走势图</v>
      </c>
      <c r="D10" s="13" t="str">
        <f>HYPERLINK("#水分粒度统计!E24",P10)</f>
        <v>水分粒度统计</v>
      </c>
      <c r="E10" s="28" t="e">
        <f ca="1">HYPERLINK("#成本日报!"&amp;L4,O10)</f>
        <v>#NAME?</v>
      </c>
      <c r="J10" s="0" t="s">
        <v>41</v>
      </c>
      <c r="K10" s="0" t="str">
        <f ca="1">J10&amp;$J$3</f>
        <v>BW264</v>
      </c>
      <c r="M10" s="9" t="s">
        <v>38</v>
      </c>
      <c r="N10" s="29" t="s">
        <v>39</v>
      </c>
      <c r="O10" s="29" t="s">
        <v>43</v>
      </c>
      <c r="P10" s="24" t="s">
        <v>40</v>
      </c>
    </row>
    <row ht="31.5" customHeight="1" r="11">
      <c r="B11" s="20" t="s">
        <v>44</v>
      </c>
      <c r="C11" s="13" t="e">
        <f ca="1">HYPERLINK("#交班记录!"&amp;L5,N11)</f>
        <v>#NAME?</v>
      </c>
      <c r="D11" s="25" t="str">
        <f>HYPERLINK("#筛板更换记录!H50",O11)</f>
        <v>筛板运行记录</v>
      </c>
      <c r="E11" s="30" t="str">
        <f>HYPERLINK("#直拨计算!A12",P11)</f>
        <v>直拨计算</v>
      </c>
      <c r="J11" s="0" t="s">
        <v>47</v>
      </c>
      <c r="K11" s="0" t="str">
        <f ca="1">J11&amp;$J$3</f>
        <v>CH264</v>
      </c>
      <c r="M11" s="9" t="s">
        <v>44</v>
      </c>
      <c r="N11" s="10" t="s">
        <v>49</v>
      </c>
      <c r="O11" s="10" t="s">
        <v>45</v>
      </c>
      <c r="P11" s="10" t="s">
        <v>46</v>
      </c>
    </row>
    <row ht="27.949999999999999" customHeight="1" r="12">
      <c r="B12" s="31"/>
      <c r="C12" s="32" t="e">
        <f ca="1">HYPERLINK("#配料数据!"&amp;L6,N12)</f>
        <v>#NAME?</v>
      </c>
      <c r="D12" s="33" t="str">
        <f>HYPERLINK("#仪表运行情况!A12",O12)</f>
        <v>仪表运行记录</v>
      </c>
      <c r="E12" s="34" t="str">
        <f>HYPERLINK("#工艺参数!A12",P12)</f>
        <v>工艺参数</v>
      </c>
      <c r="J12" s="0" t="s">
        <v>52</v>
      </c>
      <c r="K12" s="0" t="str">
        <f ca="1">J12&amp;$J$3</f>
        <v>EU264</v>
      </c>
      <c r="N12" s="10" t="s">
        <v>54</v>
      </c>
      <c r="O12" s="10" t="s">
        <v>50</v>
      </c>
      <c r="P12" s="10" t="s">
        <v>51</v>
      </c>
    </row>
    <row ht="27.949999999999999" customHeight="1" r="13">
      <c r="J13" s="0" t="s">
        <v>55</v>
      </c>
      <c r="K13" s="0" t="str">
        <f ca="1">J13&amp;$J$3</f>
        <v>fe264</v>
      </c>
    </row>
    <row ht="27.949999999999999" customHeight="1" r="14">
      <c r="B14" s="35" t="s">
        <v>57</v>
      </c>
      <c r="C14" s="36" t="s">
        <v>58</v>
      </c>
      <c r="D14" s="35" t="s">
        <v>59</v>
      </c>
      <c r="E14" s="37">
        <f ca="1">成本日报!A3</f>
        <v>43586</v>
      </c>
      <c r="J14" s="0" t="s">
        <v>60</v>
      </c>
      <c r="K14" s="0" t="str">
        <f ca="1">J14&amp;$J$3</f>
        <v>Fq264</v>
      </c>
    </row>
    <row ht="27.949999999999999" customHeight="1" r="15">
      <c r="J15" s="0" t="s">
        <v>62</v>
      </c>
      <c r="K15" s="0" t="str">
        <f ca="1">J15&amp;$J$3</f>
        <v>Fu264</v>
      </c>
    </row>
    <row ht="16.5" customHeight="1" r="16">
      <c r="B16" s="38"/>
      <c r="C16" s="38"/>
      <c r="D16" s="38"/>
    </row>
    <row ht="17.25" customHeight="1" r="17"/>
  </sheetData>
  <mergeCells count="5">
    <mergeCell ref="B1:E1"/>
    <mergeCell ref="B2:E2"/>
    <mergeCell ref="B4:B7"/>
    <mergeCell ref="B8:B9"/>
    <mergeCell ref="B11:B12"/>
  </mergeCells>
  <hyperlinks>
    <hyperlink location="计划!A1" ref="B4"/>
    <hyperlink location="查询!A1" ref="B8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sheetViews>
    <sheetView showGridLines="0" workbookViewId="0" zoomScale="100">
      <pane state="frozen" topLeftCell="A4" ySplit="3"/>
      <selection activeCell="A5" activeCellId="0" sqref="$A5:$XFD10"/>
    </sheetView>
  </sheetViews>
  <sheetFormatPr defaultColWidth="9" defaultRowHeight="14.25"/>
  <cols>
    <col customWidth="1" min="1" max="1" style="39" width="19.75"/>
    <col customWidth="1" min="2" max="2" style="40" width="19.75"/>
    <col customWidth="1" min="3" max="6" style="39" width="19.75"/>
    <col customWidth="1" min="7" max="12" style="41" width="19.75"/>
    <col customWidth="1" min="13" max="17" style="42" width="19.75"/>
    <col customWidth="1" min="18" max="18" style="42" width="24.875"/>
    <col customWidth="1" min="19" max="20" style="42" width="19.75"/>
    <col customWidth="1" min="21" max="21" style="43" width="19.75"/>
    <col customWidth="1" min="22" max="22" style="39" width="19.75"/>
    <col customWidth="1" min="23" max="23" style="44" width="19.75"/>
    <col customWidth="1" min="24" max="26" style="0" width="19.75"/>
    <col customWidth="1" min="27" max="28" style="45" width="19.75"/>
    <col customWidth="1" min="29" max="29" style="39" width="19.75"/>
    <col customWidth="1" min="30" max="30" style="0" width="19.75"/>
    <col customWidth="1" min="31" max="32" style="46" width="19.75"/>
    <col customWidth="1" min="33" max="36" style="39" width="19.75"/>
    <col customWidth="1" min="37" max="46" style="47" width="19.75"/>
    <col customWidth="1" min="47" max="47" style="48" width="19.75"/>
    <col customWidth="1" min="48" max="48" style="49" width="19.75"/>
    <col customWidth="1" min="49" max="52" style="39" width="19.75"/>
    <col customWidth="1" min="53" max="54" style="49" width="19.75"/>
    <col customWidth="1" min="55" max="56" style="39" width="19.75"/>
    <col customWidth="1" min="57" max="57" style="50" width="19.75"/>
    <col customWidth="1" min="58" max="60" style="39" width="19.75"/>
    <col customWidth="1" min="61" max="63" style="0" width="19.75"/>
    <col customWidth="1" min="64" max="71" style="39" width="19.75"/>
    <col customWidth="1" min="72" max="72" style="51" width="19.75"/>
    <col customWidth="1" min="73" max="73" style="43" width="19.75"/>
    <col customWidth="1" min="74" max="76" style="39" width="19.75"/>
    <col customWidth="1" min="77" max="78" style="44" width="19.75"/>
    <col customWidth="1" min="79" max="79" style="52" width="19.75"/>
    <col customWidth="1" min="80" max="89" style="39" width="19.75"/>
    <col customWidth="1" min="90" max="95" style="0" width="19.75"/>
    <col customWidth="1" min="96" max="96" style="53" width="19.75"/>
    <col customWidth="1" min="97" max="97" style="54" width="19.75"/>
    <col customWidth="1" min="98" max="98" style="0" width="19.75"/>
    <col customWidth="1" min="99" max="153" style="39" width="19.75"/>
    <col customWidth="1" min="154" max="159" style="49" width="19.75"/>
    <col customWidth="1" min="160" max="171" style="39" width="19.75"/>
    <col customWidth="1" min="172" max="172" style="49" width="19.75"/>
    <col customWidth="1" min="173" max="181" style="39" width="19.75"/>
    <col customWidth="1" min="182" max="182" style="55" width="19.75"/>
    <col customWidth="1" min="183" max="191" style="39" width="19.75"/>
    <col customWidth="1" min="192" max="192" style="56" width="19.75"/>
    <col customWidth="1" min="193" max="216" style="0" width="19.75"/>
    <col customWidth="1" min="217" max="217" style="39" width="19.75"/>
    <col customWidth="1" min="218" max="224" style="0" width="19.75"/>
    <col min="225" max="256" style="0" width="9"/>
  </cols>
  <sheetData>
    <row customFormat="1" ht="29.25" customHeight="1" r="1" s="57">
      <c r="A1" s="58"/>
      <c r="B1" s="59" t="s">
        <v>64</v>
      </c>
      <c r="C1" s="60"/>
      <c r="D1" s="60"/>
      <c r="E1" s="60"/>
      <c r="F1" s="60"/>
      <c r="G1" s="61"/>
      <c r="H1" s="62" t="s">
        <v>7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3" t="s">
        <v>65</v>
      </c>
      <c r="X1" s="63"/>
      <c r="Y1" s="63"/>
      <c r="Z1" s="63"/>
      <c r="AA1" s="63"/>
      <c r="AB1" s="63"/>
      <c r="AC1" s="63"/>
      <c r="AD1" s="63"/>
      <c r="AE1" s="64" t="s">
        <v>19</v>
      </c>
      <c r="AF1" s="65"/>
      <c r="AG1" s="65"/>
      <c r="AH1" s="65"/>
      <c r="AI1" s="65"/>
      <c r="AJ1" s="65"/>
      <c r="AK1" s="65"/>
      <c r="AL1" s="65"/>
      <c r="AM1" s="65"/>
      <c r="AN1" s="66" t="s">
        <v>66</v>
      </c>
      <c r="AO1" s="66"/>
      <c r="AP1" s="66"/>
      <c r="AQ1" s="66"/>
      <c r="AR1" s="66"/>
      <c r="AS1" s="66"/>
      <c r="AT1" s="66"/>
      <c r="AU1" s="67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8"/>
      <c r="BH1" s="69"/>
      <c r="BI1" s="70" t="s">
        <v>8</v>
      </c>
      <c r="BJ1" s="70"/>
      <c r="BK1" s="71"/>
      <c r="BL1" s="72" t="s">
        <v>14</v>
      </c>
      <c r="BM1" s="72"/>
      <c r="BN1" s="72"/>
      <c r="BO1" s="72"/>
      <c r="BP1" s="72"/>
      <c r="BQ1" s="72"/>
      <c r="BR1" s="72"/>
      <c r="BS1" s="72"/>
      <c r="BT1" s="72"/>
      <c r="BU1" s="72"/>
      <c r="BV1" s="73"/>
      <c r="BW1" s="74" t="s">
        <v>67</v>
      </c>
      <c r="BX1" s="75"/>
      <c r="BY1" s="76" t="s">
        <v>68</v>
      </c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8"/>
      <c r="CU1" s="64" t="s">
        <v>69</v>
      </c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79"/>
      <c r="DV1" s="80"/>
      <c r="DW1" s="72"/>
      <c r="DX1" s="72"/>
      <c r="DY1" s="72"/>
      <c r="DZ1" s="72"/>
      <c r="EA1" s="72"/>
      <c r="EB1" s="72"/>
      <c r="EC1" s="72"/>
      <c r="ED1" s="72"/>
      <c r="EE1" s="73"/>
      <c r="EF1" s="80"/>
      <c r="EG1" s="72"/>
      <c r="EH1" s="72"/>
      <c r="EI1" s="72"/>
      <c r="EJ1" s="72"/>
      <c r="EK1" s="72"/>
      <c r="EL1" s="72"/>
      <c r="EM1" s="72"/>
      <c r="EN1" s="72"/>
      <c r="EO1" s="73"/>
      <c r="EP1" s="80"/>
      <c r="EQ1" s="72"/>
      <c r="ER1" s="72"/>
      <c r="ES1" s="72"/>
      <c r="ET1" s="72"/>
      <c r="EU1" s="72"/>
      <c r="EV1" s="72"/>
      <c r="EW1" s="73"/>
      <c r="EX1" s="81" t="s">
        <v>70</v>
      </c>
      <c r="EY1" s="82"/>
      <c r="EZ1" s="82"/>
      <c r="FA1" s="82"/>
      <c r="FB1" s="82"/>
      <c r="FC1" s="83"/>
      <c r="FD1" s="80" t="s">
        <v>71</v>
      </c>
      <c r="FE1" s="72"/>
      <c r="FF1" s="72"/>
      <c r="FG1" s="72"/>
      <c r="FH1" s="72"/>
      <c r="FI1" s="72"/>
      <c r="FJ1" s="72"/>
      <c r="FK1" s="72"/>
      <c r="FL1" s="72"/>
      <c r="FM1" s="72"/>
      <c r="FN1" s="72"/>
      <c r="FO1" s="72"/>
      <c r="FP1" s="72"/>
      <c r="FQ1" s="72"/>
      <c r="FR1" s="72"/>
      <c r="FS1" s="72"/>
      <c r="FT1" s="72"/>
      <c r="FU1" s="72"/>
      <c r="FV1" s="72"/>
      <c r="FW1" s="72"/>
      <c r="FX1" s="72"/>
      <c r="FY1" s="72"/>
      <c r="FZ1" s="72"/>
      <c r="GA1" s="72"/>
      <c r="GB1" s="73"/>
      <c r="GC1" s="80" t="s">
        <v>72</v>
      </c>
      <c r="GD1" s="72"/>
      <c r="GE1" s="72"/>
      <c r="GF1" s="72"/>
      <c r="GG1" s="72"/>
      <c r="GH1" s="72"/>
      <c r="GI1" s="72"/>
      <c r="GJ1" s="73"/>
      <c r="GK1" s="84" t="s">
        <v>73</v>
      </c>
      <c r="GL1" s="85"/>
      <c r="GM1" s="85"/>
      <c r="GN1" s="85"/>
      <c r="GO1" s="85"/>
      <c r="GP1" s="85"/>
      <c r="GQ1" s="85"/>
      <c r="GR1" s="86"/>
      <c r="GS1" s="80" t="s">
        <v>74</v>
      </c>
      <c r="GT1" s="72"/>
      <c r="GU1" s="72"/>
      <c r="GV1" s="72"/>
      <c r="GW1" s="72"/>
      <c r="GX1" s="72"/>
      <c r="GY1" s="72"/>
      <c r="GZ1" s="73"/>
      <c r="HA1" s="80" t="s">
        <v>75</v>
      </c>
      <c r="HB1" s="72"/>
      <c r="HC1" s="72"/>
      <c r="HD1" s="72"/>
      <c r="HE1" s="72"/>
      <c r="HF1" s="72"/>
      <c r="HG1" s="72"/>
      <c r="HH1" s="73"/>
      <c r="HI1" s="58"/>
      <c r="HK1" s="80" t="s">
        <v>76</v>
      </c>
      <c r="HL1" s="72"/>
      <c r="HM1" s="72"/>
      <c r="HN1" s="72"/>
      <c r="HO1" s="72"/>
      <c r="HP1" s="73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</row>
    <row customFormat="1" ht="21" customHeight="1" r="2" s="88">
      <c r="A2" s="89" t="s">
        <v>64</v>
      </c>
      <c r="B2" s="90"/>
      <c r="C2" s="91"/>
      <c r="D2" s="91"/>
      <c r="E2" s="91"/>
      <c r="F2" s="91"/>
      <c r="G2" s="92"/>
      <c r="H2" s="93" t="s">
        <v>77</v>
      </c>
      <c r="I2" s="93"/>
      <c r="J2" s="93"/>
      <c r="K2" s="93"/>
      <c r="L2" s="93"/>
      <c r="M2" s="94" t="s">
        <v>78</v>
      </c>
      <c r="N2" s="94"/>
      <c r="O2" s="94"/>
      <c r="P2" s="94" t="s">
        <v>79</v>
      </c>
      <c r="Q2" s="94"/>
      <c r="R2" s="95" t="s">
        <v>80</v>
      </c>
      <c r="S2" s="95"/>
      <c r="T2" s="95"/>
      <c r="U2" s="95"/>
      <c r="V2" s="95"/>
      <c r="W2" s="96" t="s">
        <v>81</v>
      </c>
      <c r="X2" s="96"/>
      <c r="Y2" s="96"/>
      <c r="Z2" s="96"/>
      <c r="AA2" s="96"/>
      <c r="AB2" s="96"/>
      <c r="AC2" s="96"/>
      <c r="AE2" s="97" t="s">
        <v>82</v>
      </c>
      <c r="AF2" s="98"/>
      <c r="AG2" s="99" t="s">
        <v>83</v>
      </c>
      <c r="AH2" s="100"/>
      <c r="AI2" s="100"/>
      <c r="AJ2" s="101"/>
      <c r="AK2" s="102" t="s">
        <v>84</v>
      </c>
      <c r="AL2" s="103"/>
      <c r="AM2" s="104"/>
      <c r="AN2" s="105" t="s">
        <v>85</v>
      </c>
      <c r="AO2" s="106"/>
      <c r="AP2" s="106"/>
      <c r="AQ2" s="106"/>
      <c r="AR2" s="106"/>
      <c r="AS2" s="106"/>
      <c r="AT2" s="106"/>
      <c r="AU2" s="107" t="s">
        <v>86</v>
      </c>
      <c r="AV2" s="107"/>
      <c r="AW2" s="105" t="s">
        <v>87</v>
      </c>
      <c r="AX2" s="106"/>
      <c r="AY2" s="106"/>
      <c r="AZ2" s="106"/>
      <c r="BA2" s="106"/>
      <c r="BB2" s="106"/>
      <c r="BC2" s="106"/>
      <c r="BD2" s="106"/>
      <c r="BE2" s="107" t="s">
        <v>88</v>
      </c>
      <c r="BF2" s="107"/>
      <c r="BG2" s="108"/>
      <c r="BH2" s="109"/>
      <c r="BI2" s="94"/>
      <c r="BJ2" s="94"/>
      <c r="BK2" s="110" t="s">
        <v>89</v>
      </c>
      <c r="BL2" s="110"/>
      <c r="BM2" s="110"/>
      <c r="BN2" s="110"/>
      <c r="BO2" s="110"/>
      <c r="BP2" s="110"/>
      <c r="BQ2" s="110"/>
      <c r="BR2" s="99" t="s">
        <v>90</v>
      </c>
      <c r="BS2" s="100"/>
      <c r="BT2" s="101"/>
      <c r="BU2" s="96" t="s">
        <v>91</v>
      </c>
      <c r="BV2" s="96"/>
      <c r="BW2" s="111">
        <v>0.80000000000000004</v>
      </c>
      <c r="BX2" s="111">
        <v>0.20000000000000001</v>
      </c>
      <c r="BY2" s="112" t="s">
        <v>92</v>
      </c>
      <c r="BZ2" s="113"/>
      <c r="CA2" s="113"/>
      <c r="CB2" s="113"/>
      <c r="CC2" s="113"/>
      <c r="CD2" s="113"/>
      <c r="CE2" s="113"/>
      <c r="CF2" s="113"/>
      <c r="CG2" s="113"/>
      <c r="CH2" s="113"/>
      <c r="CI2" s="113"/>
      <c r="CJ2" s="113"/>
      <c r="CK2" s="114"/>
      <c r="CL2" s="115" t="s">
        <v>93</v>
      </c>
      <c r="CM2" s="116"/>
      <c r="CN2" s="116"/>
      <c r="CO2" s="116"/>
      <c r="CP2" s="116"/>
      <c r="CQ2" s="116"/>
      <c r="CR2" s="116"/>
      <c r="CS2" s="116"/>
      <c r="CT2" s="117"/>
      <c r="CU2" s="118" t="s">
        <v>94</v>
      </c>
      <c r="CV2" s="119"/>
      <c r="CW2" s="119"/>
      <c r="CX2" s="119"/>
      <c r="CY2" s="120"/>
      <c r="CZ2" s="99" t="s">
        <v>95</v>
      </c>
      <c r="DA2" s="100"/>
      <c r="DB2" s="100"/>
      <c r="DC2" s="100"/>
      <c r="DD2" s="100"/>
      <c r="DE2" s="100"/>
      <c r="DF2" s="100"/>
      <c r="DG2" s="100"/>
      <c r="DH2" s="100"/>
      <c r="DI2" s="101"/>
      <c r="DJ2" s="99" t="s">
        <v>96</v>
      </c>
      <c r="DK2" s="100"/>
      <c r="DL2" s="100"/>
      <c r="DM2" s="100"/>
      <c r="DN2" s="100"/>
      <c r="DO2" s="100"/>
      <c r="DP2" s="100"/>
      <c r="DQ2" s="100"/>
      <c r="DR2" s="100"/>
      <c r="DS2" s="100"/>
      <c r="DT2" s="100"/>
      <c r="DU2" s="101"/>
      <c r="DV2" s="99" t="s">
        <v>97</v>
      </c>
      <c r="DW2" s="100"/>
      <c r="DX2" s="100"/>
      <c r="DY2" s="100"/>
      <c r="DZ2" s="100"/>
      <c r="EA2" s="100"/>
      <c r="EB2" s="100"/>
      <c r="EC2" s="100"/>
      <c r="ED2" s="100"/>
      <c r="EE2" s="101"/>
      <c r="EF2" s="99" t="s">
        <v>98</v>
      </c>
      <c r="EG2" s="100"/>
      <c r="EH2" s="100"/>
      <c r="EI2" s="100"/>
      <c r="EJ2" s="100"/>
      <c r="EK2" s="100"/>
      <c r="EL2" s="100"/>
      <c r="EM2" s="100"/>
      <c r="EN2" s="100"/>
      <c r="EO2" s="101"/>
      <c r="EP2" s="99" t="s">
        <v>99</v>
      </c>
      <c r="EQ2" s="100"/>
      <c r="ER2" s="100"/>
      <c r="ES2" s="100"/>
      <c r="ET2" s="100"/>
      <c r="EU2" s="100"/>
      <c r="EV2" s="100"/>
      <c r="EW2" s="101"/>
      <c r="EX2" s="121"/>
      <c r="EY2" s="122"/>
      <c r="EZ2" s="122"/>
      <c r="FA2" s="122"/>
      <c r="FB2" s="122"/>
      <c r="FC2" s="123"/>
      <c r="FD2" s="124" t="s">
        <v>100</v>
      </c>
      <c r="FE2" s="125"/>
      <c r="FF2" s="125"/>
      <c r="FG2" s="125"/>
      <c r="FH2" s="126"/>
      <c r="FI2" s="124" t="s">
        <v>101</v>
      </c>
      <c r="FJ2" s="125"/>
      <c r="FK2" s="125"/>
      <c r="FL2" s="125"/>
      <c r="FM2" s="126"/>
      <c r="FN2" s="124" t="s">
        <v>102</v>
      </c>
      <c r="FO2" s="125"/>
      <c r="FP2" s="125"/>
      <c r="FQ2" s="125"/>
      <c r="FR2" s="126"/>
      <c r="FS2" s="124" t="s">
        <v>103</v>
      </c>
      <c r="FT2" s="125"/>
      <c r="FU2" s="125"/>
      <c r="FV2" s="125"/>
      <c r="FW2" s="126"/>
      <c r="FX2" s="124" t="s">
        <v>104</v>
      </c>
      <c r="FY2" s="125"/>
      <c r="FZ2" s="125"/>
      <c r="GA2" s="125"/>
      <c r="GB2" s="126"/>
      <c r="GC2" s="127"/>
      <c r="GD2" s="128"/>
      <c r="GE2" s="128"/>
      <c r="GF2" s="128"/>
      <c r="GG2" s="128"/>
      <c r="GH2" s="128"/>
      <c r="GI2" s="128"/>
      <c r="GJ2" s="129"/>
      <c r="GK2" s="130" t="s">
        <v>105</v>
      </c>
      <c r="GL2" s="131"/>
      <c r="GM2" s="132"/>
      <c r="GN2" s="130" t="s">
        <v>106</v>
      </c>
      <c r="GO2" s="132"/>
      <c r="GP2" s="130" t="s">
        <v>107</v>
      </c>
      <c r="GQ2" s="131"/>
      <c r="GR2" s="132"/>
      <c r="GS2" s="10" t="s">
        <v>108</v>
      </c>
      <c r="GT2" s="10" t="s">
        <v>109</v>
      </c>
      <c r="GU2" s="10" t="s">
        <v>110</v>
      </c>
      <c r="GV2" s="10" t="s">
        <v>102</v>
      </c>
      <c r="GW2" s="10" t="s">
        <v>111</v>
      </c>
      <c r="GX2" s="10" t="s">
        <v>104</v>
      </c>
      <c r="GY2" s="10" t="s">
        <v>112</v>
      </c>
      <c r="GZ2" s="10" t="s">
        <v>113</v>
      </c>
      <c r="HA2" s="10" t="s">
        <v>108</v>
      </c>
      <c r="HB2" s="10" t="s">
        <v>109</v>
      </c>
      <c r="HC2" s="10" t="s">
        <v>110</v>
      </c>
      <c r="HD2" s="10" t="s">
        <v>102</v>
      </c>
      <c r="HE2" s="10" t="s">
        <v>111</v>
      </c>
      <c r="HF2" s="10" t="s">
        <v>104</v>
      </c>
      <c r="HG2" s="10" t="s">
        <v>112</v>
      </c>
      <c r="HH2" s="10" t="s">
        <v>113</v>
      </c>
      <c r="HI2" s="96"/>
      <c r="HK2" s="99"/>
      <c r="HL2" s="100"/>
      <c r="HM2" s="100"/>
      <c r="HN2" s="101"/>
      <c r="HO2" s="111">
        <v>0.80000000000000004</v>
      </c>
      <c r="HP2" s="111">
        <v>0.20000000000000001</v>
      </c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53"/>
    </row>
    <row customFormat="1" ht="28.5" customHeight="1" r="3" s="133">
      <c r="A3" s="134"/>
      <c r="B3" s="135" t="s">
        <v>114</v>
      </c>
      <c r="D3" s="133" t="s">
        <v>115</v>
      </c>
      <c r="E3" s="133" t="s">
        <v>116</v>
      </c>
      <c r="F3" s="133" t="s">
        <v>117</v>
      </c>
      <c r="G3" s="136" t="s">
        <v>118</v>
      </c>
      <c r="H3" s="133" t="s">
        <v>119</v>
      </c>
      <c r="I3" s="133" t="s">
        <v>120</v>
      </c>
      <c r="J3" s="133" t="s">
        <v>121</v>
      </c>
      <c r="K3" s="133" t="s">
        <v>122</v>
      </c>
      <c r="L3" s="133" t="s">
        <v>123</v>
      </c>
      <c r="M3" s="137" t="s">
        <v>124</v>
      </c>
      <c r="N3" s="137" t="s">
        <v>125</v>
      </c>
      <c r="O3" s="137" t="s">
        <v>126</v>
      </c>
      <c r="P3" s="137" t="s">
        <v>127</v>
      </c>
      <c r="Q3" s="137" t="s">
        <v>128</v>
      </c>
      <c r="R3" s="138" t="s">
        <v>129</v>
      </c>
      <c r="S3" s="138" t="s">
        <v>130</v>
      </c>
      <c r="T3" s="138" t="s">
        <v>131</v>
      </c>
      <c r="U3" s="138" t="s">
        <v>132</v>
      </c>
      <c r="V3" s="138" t="s">
        <v>133</v>
      </c>
      <c r="W3" s="136" t="s">
        <v>134</v>
      </c>
      <c r="X3" s="133" t="s">
        <v>90</v>
      </c>
      <c r="Y3" s="133" t="s">
        <v>90</v>
      </c>
      <c r="Z3" s="133" t="s">
        <v>135</v>
      </c>
      <c r="AA3" s="139" t="s">
        <v>136</v>
      </c>
      <c r="AB3" s="140"/>
      <c r="AC3" s="133" t="s">
        <v>137</v>
      </c>
      <c r="AD3" s="141" t="s">
        <v>138</v>
      </c>
      <c r="AE3" s="142" t="s">
        <v>139</v>
      </c>
      <c r="AF3" s="133" t="s">
        <v>140</v>
      </c>
      <c r="AG3" s="133" t="s">
        <v>141</v>
      </c>
      <c r="AH3" s="143" t="s">
        <v>142</v>
      </c>
      <c r="AI3" s="143" t="s">
        <v>143</v>
      </c>
      <c r="AJ3" s="143" t="s">
        <v>144</v>
      </c>
      <c r="AK3" s="133" t="s">
        <v>145</v>
      </c>
      <c r="AL3" s="133" t="s">
        <v>146</v>
      </c>
      <c r="AM3" s="133" t="s">
        <v>147</v>
      </c>
      <c r="AN3" s="144" t="s">
        <v>148</v>
      </c>
      <c r="AO3" s="145"/>
      <c r="AP3" s="146"/>
      <c r="AQ3" s="147" t="s">
        <v>149</v>
      </c>
      <c r="AS3" s="148"/>
      <c r="AT3" s="148"/>
      <c r="AU3" s="149" t="s">
        <v>150</v>
      </c>
      <c r="AW3" s="142" t="s">
        <v>151</v>
      </c>
      <c r="AX3" s="142"/>
      <c r="AY3" s="142"/>
      <c r="AZ3" s="142"/>
      <c r="BA3" s="142"/>
      <c r="BB3" s="142" t="s">
        <v>152</v>
      </c>
      <c r="BC3" s="142"/>
      <c r="BD3" s="142"/>
      <c r="BE3" s="150"/>
      <c r="BF3" s="151"/>
      <c r="BG3" s="133" t="s">
        <v>88</v>
      </c>
      <c r="BH3" s="133" t="s">
        <v>153</v>
      </c>
      <c r="BI3" s="152" t="s">
        <v>154</v>
      </c>
      <c r="BJ3" s="152" t="s">
        <v>155</v>
      </c>
      <c r="BK3" s="133"/>
      <c r="BL3" s="133" t="s">
        <v>156</v>
      </c>
      <c r="BM3" s="133" t="s">
        <v>157</v>
      </c>
      <c r="BN3" s="133" t="s">
        <v>158</v>
      </c>
      <c r="BO3" s="133" t="s">
        <v>159</v>
      </c>
      <c r="BP3" s="133" t="s">
        <v>160</v>
      </c>
      <c r="BQ3" s="133" t="s">
        <v>161</v>
      </c>
      <c r="BR3" s="133" t="s">
        <v>157</v>
      </c>
      <c r="BS3" s="133" t="s">
        <v>158</v>
      </c>
      <c r="BT3" s="153" t="s">
        <v>162</v>
      </c>
      <c r="BU3" s="133" t="s">
        <v>163</v>
      </c>
      <c r="BV3" s="133" t="s">
        <v>157</v>
      </c>
      <c r="BW3" s="154" t="s">
        <v>164</v>
      </c>
      <c r="BX3" s="154"/>
      <c r="BY3" s="142" t="s">
        <v>165</v>
      </c>
      <c r="BZ3" s="142" t="s">
        <v>166</v>
      </c>
      <c r="CA3" s="142" t="s">
        <v>134</v>
      </c>
      <c r="CB3" s="155" t="s">
        <v>167</v>
      </c>
      <c r="CC3" s="155" t="s">
        <v>168</v>
      </c>
      <c r="CD3" s="155" t="s">
        <v>169</v>
      </c>
      <c r="CE3" s="155" t="s">
        <v>170</v>
      </c>
      <c r="CF3" s="155" t="s">
        <v>171</v>
      </c>
      <c r="CG3" s="155" t="s">
        <v>172</v>
      </c>
      <c r="CH3" s="156" t="s">
        <v>173</v>
      </c>
      <c r="CI3" s="156" t="s">
        <v>174</v>
      </c>
      <c r="CJ3" s="155" t="s">
        <v>175</v>
      </c>
      <c r="CK3" s="157" t="s">
        <v>176</v>
      </c>
      <c r="CL3" s="158" t="s">
        <v>177</v>
      </c>
      <c r="CM3" s="159" t="s">
        <v>178</v>
      </c>
      <c r="CN3" s="159" t="s">
        <v>179</v>
      </c>
      <c r="CO3" s="159" t="s">
        <v>180</v>
      </c>
      <c r="CP3" s="159" t="s">
        <v>181</v>
      </c>
      <c r="CQ3" s="142" t="s">
        <v>182</v>
      </c>
      <c r="CR3" s="155" t="s">
        <v>183</v>
      </c>
      <c r="CS3" s="160" t="s">
        <v>184</v>
      </c>
      <c r="CT3" s="158" t="s">
        <v>185</v>
      </c>
      <c r="CU3" s="138" t="s">
        <v>186</v>
      </c>
      <c r="CV3" s="138" t="s">
        <v>187</v>
      </c>
      <c r="CW3" s="133" t="s">
        <v>188</v>
      </c>
      <c r="CX3" s="133" t="s">
        <v>189</v>
      </c>
      <c r="CY3" s="133" t="s">
        <v>190</v>
      </c>
      <c r="CZ3" s="133" t="s">
        <v>191</v>
      </c>
      <c r="DA3" s="133" t="s">
        <v>109</v>
      </c>
      <c r="DB3" s="133" t="s">
        <v>110</v>
      </c>
      <c r="DC3" s="133" t="s">
        <v>192</v>
      </c>
      <c r="DD3" s="133" t="s">
        <v>111</v>
      </c>
      <c r="DE3" s="133" t="s">
        <v>104</v>
      </c>
      <c r="DF3" s="133" t="s">
        <v>105</v>
      </c>
      <c r="DG3" s="133" t="s">
        <v>106</v>
      </c>
      <c r="DH3" s="133" t="s">
        <v>193</v>
      </c>
      <c r="DI3" s="133" t="s">
        <v>113</v>
      </c>
      <c r="DJ3" s="133" t="s">
        <v>191</v>
      </c>
      <c r="DK3" s="133" t="s">
        <v>109</v>
      </c>
      <c r="DL3" s="133" t="s">
        <v>110</v>
      </c>
      <c r="DM3" s="133" t="s">
        <v>192</v>
      </c>
      <c r="DN3" s="133" t="s">
        <v>111</v>
      </c>
      <c r="DO3" s="133" t="s">
        <v>104</v>
      </c>
      <c r="DP3" s="133" t="s">
        <v>105</v>
      </c>
      <c r="DQ3" s="133" t="s">
        <v>106</v>
      </c>
      <c r="DR3" s="133" t="s">
        <v>193</v>
      </c>
      <c r="DS3" s="133" t="s">
        <v>113</v>
      </c>
      <c r="DT3" s="133" t="s">
        <v>153</v>
      </c>
      <c r="DU3" s="137" t="s">
        <v>194</v>
      </c>
      <c r="DV3" s="133" t="s">
        <v>191</v>
      </c>
      <c r="DW3" s="133" t="s">
        <v>109</v>
      </c>
      <c r="DX3" s="133" t="s">
        <v>110</v>
      </c>
      <c r="DY3" s="133" t="s">
        <v>111</v>
      </c>
      <c r="DZ3" s="133" t="s">
        <v>192</v>
      </c>
      <c r="EA3" s="133" t="s">
        <v>104</v>
      </c>
      <c r="EB3" s="133" t="s">
        <v>105</v>
      </c>
      <c r="EC3" s="133" t="s">
        <v>106</v>
      </c>
      <c r="ED3" s="133" t="s">
        <v>193</v>
      </c>
      <c r="EE3" s="133" t="s">
        <v>113</v>
      </c>
      <c r="EF3" s="133" t="s">
        <v>191</v>
      </c>
      <c r="EG3" s="133" t="s">
        <v>109</v>
      </c>
      <c r="EH3" s="133" t="s">
        <v>110</v>
      </c>
      <c r="EI3" s="133" t="s">
        <v>111</v>
      </c>
      <c r="EJ3" s="133" t="s">
        <v>192</v>
      </c>
      <c r="EK3" s="133" t="s">
        <v>104</v>
      </c>
      <c r="EL3" s="133" t="s">
        <v>105</v>
      </c>
      <c r="EM3" s="133" t="s">
        <v>106</v>
      </c>
      <c r="EN3" s="133" t="s">
        <v>193</v>
      </c>
      <c r="EO3" s="133" t="s">
        <v>113</v>
      </c>
      <c r="EP3" s="161" t="s">
        <v>191</v>
      </c>
      <c r="EQ3" s="161" t="s">
        <v>109</v>
      </c>
      <c r="ER3" s="162" t="s">
        <v>110</v>
      </c>
      <c r="ES3" s="161" t="s">
        <v>192</v>
      </c>
      <c r="ET3" s="161" t="s">
        <v>111</v>
      </c>
      <c r="EU3" s="161" t="s">
        <v>105</v>
      </c>
      <c r="EV3" s="161" t="s">
        <v>106</v>
      </c>
      <c r="EW3" s="161" t="s">
        <v>193</v>
      </c>
      <c r="EX3" s="163"/>
      <c r="EY3" s="164"/>
      <c r="EZ3" s="164"/>
      <c r="FA3" s="164"/>
      <c r="FB3" s="164"/>
      <c r="FC3" s="165"/>
      <c r="FD3" s="166" t="s">
        <v>195</v>
      </c>
      <c r="FE3" s="167"/>
      <c r="FF3" s="167"/>
      <c r="FG3" s="167"/>
      <c r="FH3" s="168"/>
      <c r="FI3" s="166" t="s">
        <v>196</v>
      </c>
      <c r="FJ3" s="167"/>
      <c r="FK3" s="167"/>
      <c r="FL3" s="167"/>
      <c r="FM3" s="168"/>
      <c r="FN3" s="166"/>
      <c r="FO3" s="167"/>
      <c r="FP3" s="167"/>
      <c r="FQ3" s="167"/>
      <c r="FR3" s="168"/>
      <c r="FS3" s="166" t="s">
        <v>197</v>
      </c>
      <c r="FT3" s="167"/>
      <c r="FU3" s="167"/>
      <c r="FV3" s="167"/>
      <c r="FW3" s="168"/>
      <c r="FX3" s="166"/>
      <c r="FY3" s="167"/>
      <c r="FZ3" s="167"/>
      <c r="GA3" s="167"/>
      <c r="GB3" s="168"/>
      <c r="GC3" s="169"/>
      <c r="GD3" s="170"/>
      <c r="GE3" s="170"/>
      <c r="GF3" s="170"/>
      <c r="GG3" s="170"/>
      <c r="GH3" s="170"/>
      <c r="GI3" s="170"/>
      <c r="GJ3" s="171"/>
      <c r="GK3" s="166"/>
      <c r="GL3" s="167"/>
      <c r="GM3" s="167"/>
      <c r="GN3" s="167"/>
      <c r="GO3" s="167"/>
      <c r="GP3" s="167"/>
      <c r="GQ3" s="167"/>
      <c r="GR3" s="168"/>
      <c r="GS3" s="172"/>
      <c r="GT3" s="172"/>
      <c r="GU3" s="172"/>
      <c r="GV3" s="172"/>
      <c r="GW3" s="172"/>
      <c r="GX3" s="172"/>
      <c r="GY3" s="172"/>
      <c r="GZ3" s="172"/>
      <c r="HA3" s="172"/>
      <c r="HB3" s="172"/>
      <c r="HD3" s="172"/>
      <c r="HE3" s="172"/>
      <c r="HF3" s="172"/>
      <c r="HG3" s="172"/>
      <c r="HH3" s="172"/>
      <c r="HI3" s="133" t="s">
        <v>198</v>
      </c>
      <c r="HJ3" s="133" t="s">
        <v>199</v>
      </c>
      <c r="HK3" s="133" t="s">
        <v>200</v>
      </c>
      <c r="HL3" s="142" t="s">
        <v>201</v>
      </c>
      <c r="HM3" s="142"/>
      <c r="HN3" s="133" t="s">
        <v>202</v>
      </c>
      <c r="HO3" s="154" t="s">
        <v>164</v>
      </c>
      <c r="HP3" s="154"/>
      <c r="HQ3" s="173"/>
      <c r="HR3" s="173"/>
      <c r="HS3" s="173"/>
      <c r="HT3" s="173"/>
      <c r="HU3" s="173"/>
      <c r="HV3" s="173"/>
      <c r="HW3" s="173"/>
      <c r="HX3" s="173"/>
      <c r="HY3" s="173"/>
      <c r="HZ3" s="173"/>
      <c r="IA3" s="173"/>
      <c r="IB3" s="173"/>
      <c r="IC3" s="173"/>
      <c r="ID3" s="173"/>
      <c r="IE3" s="173"/>
      <c r="IF3" s="173"/>
      <c r="IG3" s="173"/>
      <c r="IH3" s="173"/>
      <c r="II3" s="173"/>
      <c r="IJ3" s="173"/>
      <c r="IK3" s="173"/>
      <c r="IL3" s="173"/>
      <c r="IM3" s="173"/>
      <c r="IN3" s="173"/>
      <c r="IO3" s="173"/>
      <c r="IP3" s="173"/>
      <c r="IQ3" s="173"/>
      <c r="IR3" s="173"/>
      <c r="IS3" s="173"/>
      <c r="IT3" s="173"/>
      <c r="IU3" s="173"/>
      <c r="IV3" s="173"/>
    </row>
    <row customFormat="1" ht="27" customHeight="1" r="4" s="133">
      <c r="A4" s="174" t="s">
        <v>203</v>
      </c>
      <c r="B4" s="135"/>
      <c r="H4" s="136" t="s">
        <v>204</v>
      </c>
      <c r="I4" s="136" t="s">
        <v>118</v>
      </c>
      <c r="J4" s="136" t="s">
        <v>205</v>
      </c>
      <c r="K4" s="136" t="s">
        <v>206</v>
      </c>
      <c r="L4" s="136" t="s">
        <v>118</v>
      </c>
      <c r="M4" s="175" t="s">
        <v>207</v>
      </c>
      <c r="N4" s="176"/>
      <c r="O4" s="177"/>
      <c r="P4" s="175" t="s">
        <v>207</v>
      </c>
      <c r="Q4" s="177"/>
      <c r="R4" s="175"/>
      <c r="S4" s="176"/>
      <c r="T4" s="176"/>
      <c r="U4" s="178"/>
      <c r="V4" s="168"/>
      <c r="W4" s="136"/>
      <c r="X4" s="133" t="s">
        <v>172</v>
      </c>
      <c r="Y4" s="133" t="s">
        <v>208</v>
      </c>
      <c r="Z4" s="133"/>
      <c r="AA4" s="179" t="s">
        <v>209</v>
      </c>
      <c r="AB4" s="179" t="s">
        <v>210</v>
      </c>
      <c r="AC4" s="133"/>
      <c r="AD4" s="141"/>
      <c r="AE4" s="179"/>
      <c r="AF4" s="179"/>
      <c r="AK4" s="180"/>
      <c r="AL4" s="180"/>
      <c r="AM4" s="180"/>
      <c r="AN4" s="181" t="s">
        <v>211</v>
      </c>
      <c r="AO4" s="181" t="s">
        <v>212</v>
      </c>
      <c r="AP4" s="182" t="s">
        <v>213</v>
      </c>
      <c r="AQ4" s="181" t="s">
        <v>112</v>
      </c>
      <c r="AR4" s="183" t="s">
        <v>214</v>
      </c>
      <c r="AS4" s="183" t="s">
        <v>215</v>
      </c>
      <c r="AT4" s="184" t="s">
        <v>216</v>
      </c>
      <c r="AU4" s="185"/>
      <c r="AV4" s="183" t="s">
        <v>108</v>
      </c>
      <c r="AW4" s="142" t="s">
        <v>109</v>
      </c>
      <c r="AX4" s="142" t="s">
        <v>110</v>
      </c>
      <c r="AY4" s="142" t="s">
        <v>192</v>
      </c>
      <c r="AZ4" s="142" t="s">
        <v>111</v>
      </c>
      <c r="BA4" s="183" t="s">
        <v>104</v>
      </c>
      <c r="BB4" s="183" t="s">
        <v>105</v>
      </c>
      <c r="BC4" s="142" t="s">
        <v>106</v>
      </c>
      <c r="BD4" s="142" t="s">
        <v>193</v>
      </c>
      <c r="BE4" s="186" t="s">
        <v>113</v>
      </c>
      <c r="BF4" s="142" t="s">
        <v>86</v>
      </c>
      <c r="BK4" s="133" t="s">
        <v>217</v>
      </c>
      <c r="BL4" s="187" t="s">
        <v>167</v>
      </c>
      <c r="BM4" s="187" t="s">
        <v>176</v>
      </c>
      <c r="BN4" s="187" t="s">
        <v>218</v>
      </c>
      <c r="BO4" s="188" t="s">
        <v>172</v>
      </c>
      <c r="BP4" s="188" t="s">
        <v>219</v>
      </c>
      <c r="BQ4" s="188" t="s">
        <v>170</v>
      </c>
      <c r="BR4" s="189" t="s">
        <v>176</v>
      </c>
      <c r="BS4" s="190" t="s">
        <v>218</v>
      </c>
      <c r="BT4" s="191"/>
      <c r="BU4" s="192" t="s">
        <v>167</v>
      </c>
      <c r="BV4" s="142" t="s">
        <v>176</v>
      </c>
      <c r="BW4" s="147" t="s">
        <v>220</v>
      </c>
      <c r="BX4" s="147" t="s">
        <v>221</v>
      </c>
      <c r="BY4" s="133"/>
      <c r="BZ4" s="133"/>
      <c r="CA4" s="133"/>
      <c r="CB4" s="193"/>
      <c r="CC4" s="193"/>
      <c r="CD4" s="193"/>
      <c r="CE4" s="193"/>
      <c r="CF4" s="193"/>
      <c r="CG4" s="193"/>
      <c r="CH4" s="194"/>
      <c r="CI4" s="194"/>
      <c r="CJ4" s="193"/>
      <c r="CK4" s="195"/>
      <c r="CL4" s="193"/>
      <c r="CM4" s="196"/>
      <c r="CN4" s="196"/>
      <c r="CO4" s="196"/>
      <c r="CP4" s="196"/>
      <c r="CQ4" s="133"/>
      <c r="CR4" s="197"/>
      <c r="CS4" s="198"/>
      <c r="CT4" s="193"/>
      <c r="CU4" s="166"/>
      <c r="CV4" s="167"/>
      <c r="CW4" s="167"/>
      <c r="CX4" s="167"/>
      <c r="CY4" s="168"/>
      <c r="CZ4" s="144"/>
      <c r="DA4" s="145"/>
      <c r="DB4" s="145"/>
      <c r="DC4" s="145"/>
      <c r="DD4" s="145"/>
      <c r="DE4" s="145"/>
      <c r="DF4" s="145"/>
      <c r="DG4" s="145"/>
      <c r="DH4" s="145"/>
      <c r="DI4" s="146"/>
      <c r="DV4" s="133" t="s">
        <v>97</v>
      </c>
      <c r="DW4" s="133" t="s">
        <v>97</v>
      </c>
      <c r="DX4" s="133" t="s">
        <v>97</v>
      </c>
      <c r="DY4" s="133" t="s">
        <v>97</v>
      </c>
      <c r="DZ4" s="133" t="s">
        <v>97</v>
      </c>
      <c r="EA4" s="133" t="s">
        <v>97</v>
      </c>
      <c r="EB4" s="133" t="s">
        <v>97</v>
      </c>
      <c r="EC4" s="133" t="s">
        <v>97</v>
      </c>
      <c r="ED4" s="133" t="s">
        <v>97</v>
      </c>
      <c r="EE4" s="133" t="s">
        <v>222</v>
      </c>
      <c r="EF4" s="199" t="s">
        <v>98</v>
      </c>
      <c r="EG4" s="199" t="s">
        <v>98</v>
      </c>
      <c r="EH4" s="199" t="s">
        <v>98</v>
      </c>
      <c r="EI4" s="199" t="s">
        <v>98</v>
      </c>
      <c r="EJ4" s="199" t="s">
        <v>98</v>
      </c>
      <c r="EK4" s="199" t="s">
        <v>98</v>
      </c>
      <c r="EL4" s="199" t="s">
        <v>98</v>
      </c>
      <c r="EM4" s="199" t="s">
        <v>98</v>
      </c>
      <c r="EN4" s="199" t="s">
        <v>98</v>
      </c>
      <c r="EO4" s="199" t="s">
        <v>98</v>
      </c>
      <c r="EP4" s="161"/>
      <c r="EQ4" s="161"/>
      <c r="ER4" s="162"/>
      <c r="ES4" s="161"/>
      <c r="ET4" s="161"/>
      <c r="EU4" s="161"/>
      <c r="EV4" s="161"/>
      <c r="EW4" s="161"/>
      <c r="EX4" s="200" t="s">
        <v>223</v>
      </c>
      <c r="EY4" s="200" t="s">
        <v>208</v>
      </c>
      <c r="EZ4" s="200" t="s">
        <v>175</v>
      </c>
      <c r="FA4" s="200" t="s">
        <v>224</v>
      </c>
      <c r="FB4" s="200" t="s">
        <v>172</v>
      </c>
      <c r="FC4" s="200" t="s">
        <v>170</v>
      </c>
      <c r="FD4" s="201" t="s">
        <v>172</v>
      </c>
      <c r="FE4" s="201" t="s">
        <v>170</v>
      </c>
      <c r="FF4" s="202" t="s">
        <v>208</v>
      </c>
      <c r="FG4" s="201" t="s">
        <v>225</v>
      </c>
      <c r="FH4" s="200" t="s">
        <v>175</v>
      </c>
      <c r="FI4" s="201" t="s">
        <v>172</v>
      </c>
      <c r="FJ4" s="201" t="s">
        <v>170</v>
      </c>
      <c r="FK4" s="202" t="s">
        <v>208</v>
      </c>
      <c r="FL4" s="201" t="s">
        <v>225</v>
      </c>
      <c r="FM4" s="200" t="s">
        <v>175</v>
      </c>
      <c r="FN4" s="201" t="s">
        <v>172</v>
      </c>
      <c r="FO4" s="201" t="s">
        <v>170</v>
      </c>
      <c r="FP4" s="202" t="s">
        <v>208</v>
      </c>
      <c r="FQ4" s="201" t="s">
        <v>225</v>
      </c>
      <c r="FR4" s="200" t="s">
        <v>175</v>
      </c>
      <c r="FS4" s="201" t="s">
        <v>172</v>
      </c>
      <c r="FT4" s="201" t="s">
        <v>170</v>
      </c>
      <c r="FU4" s="202" t="s">
        <v>208</v>
      </c>
      <c r="FV4" s="201" t="s">
        <v>225</v>
      </c>
      <c r="FW4" s="200" t="s">
        <v>175</v>
      </c>
      <c r="FX4" s="201" t="s">
        <v>172</v>
      </c>
      <c r="FY4" s="201" t="s">
        <v>170</v>
      </c>
      <c r="FZ4" s="202" t="s">
        <v>208</v>
      </c>
      <c r="GA4" s="201" t="s">
        <v>225</v>
      </c>
      <c r="GB4" s="200" t="s">
        <v>175</v>
      </c>
      <c r="GC4" s="202" t="s">
        <v>167</v>
      </c>
      <c r="GD4" s="202" t="s">
        <v>168</v>
      </c>
      <c r="GE4" s="202" t="s">
        <v>172</v>
      </c>
      <c r="GF4" s="202" t="s">
        <v>170</v>
      </c>
      <c r="GG4" s="201" t="s">
        <v>226</v>
      </c>
      <c r="GH4" s="201" t="s">
        <v>227</v>
      </c>
      <c r="GI4" s="200" t="s">
        <v>175</v>
      </c>
      <c r="GJ4" s="202" t="s">
        <v>176</v>
      </c>
      <c r="GK4" s="201" t="s">
        <v>226</v>
      </c>
      <c r="GL4" s="201" t="s">
        <v>227</v>
      </c>
      <c r="GM4" s="200" t="s">
        <v>175</v>
      </c>
      <c r="GN4" s="201" t="s">
        <v>226</v>
      </c>
      <c r="GO4" s="201" t="s">
        <v>227</v>
      </c>
      <c r="GP4" s="201" t="s">
        <v>226</v>
      </c>
      <c r="GQ4" s="201" t="s">
        <v>227</v>
      </c>
      <c r="GR4" s="200" t="s">
        <v>175</v>
      </c>
      <c r="GS4" s="184"/>
      <c r="GT4" s="203"/>
      <c r="GU4" s="203"/>
      <c r="GV4" s="203"/>
      <c r="GW4" s="203"/>
      <c r="GX4" s="184"/>
      <c r="GY4" s="203"/>
      <c r="GZ4" s="203"/>
      <c r="HA4" s="204"/>
      <c r="HB4" s="205"/>
      <c r="HC4" s="205"/>
      <c r="HD4" s="205"/>
      <c r="HE4" s="205"/>
      <c r="HF4" s="205"/>
      <c r="HG4" s="205"/>
      <c r="HH4" s="205"/>
      <c r="HL4" s="133" t="s">
        <v>228</v>
      </c>
      <c r="HM4" s="133" t="s">
        <v>229</v>
      </c>
      <c r="HO4" s="147" t="s">
        <v>228</v>
      </c>
      <c r="HP4" s="147" t="s">
        <v>229</v>
      </c>
      <c r="HQ4" s="173"/>
      <c r="HR4" s="173"/>
      <c r="HS4" s="173"/>
      <c r="HT4" s="173"/>
      <c r="HU4" s="173"/>
      <c r="HV4" s="173"/>
      <c r="HW4" s="173"/>
      <c r="HX4" s="173"/>
      <c r="HY4" s="173"/>
      <c r="HZ4" s="173"/>
      <c r="IA4" s="173"/>
      <c r="IB4" s="173"/>
      <c r="IC4" s="173"/>
      <c r="ID4" s="173"/>
      <c r="IE4" s="173"/>
      <c r="IF4" s="173"/>
      <c r="IG4" s="173"/>
      <c r="IH4" s="173"/>
      <c r="II4" s="173"/>
      <c r="IJ4" s="173"/>
      <c r="IK4" s="173"/>
      <c r="IL4" s="173"/>
      <c r="IM4" s="173"/>
      <c r="IN4" s="173"/>
      <c r="IO4" s="173"/>
      <c r="IP4" s="173"/>
      <c r="IQ4" s="173"/>
      <c r="IR4" s="173"/>
      <c r="IS4" s="173"/>
      <c r="IT4" s="173"/>
      <c r="IU4" s="173"/>
      <c r="IV4" s="173"/>
    </row>
    <row customFormat="1" ht="27" customHeight="1" hidden="1" r="5" s="173">
      <c r="A5" s="206"/>
      <c r="B5" s="207" t="s">
        <v>230</v>
      </c>
      <c r="C5" s="208"/>
      <c r="D5" s="209" t="s">
        <v>231</v>
      </c>
      <c r="E5" s="210" t="s">
        <v>115</v>
      </c>
      <c r="F5" s="208"/>
      <c r="G5" s="211" t="s">
        <v>232</v>
      </c>
      <c r="H5" s="212"/>
      <c r="I5" s="212"/>
      <c r="J5" s="212"/>
      <c r="K5" s="212"/>
      <c r="L5" s="212"/>
      <c r="M5" s="213" t="s">
        <v>233</v>
      </c>
      <c r="N5" s="214"/>
      <c r="O5" s="215" t="s">
        <v>234</v>
      </c>
      <c r="P5" s="213"/>
      <c r="Q5" s="215"/>
      <c r="R5" s="213"/>
      <c r="S5" s="214"/>
      <c r="T5" s="214"/>
      <c r="U5" s="216"/>
      <c r="V5" s="171"/>
      <c r="W5" s="212"/>
      <c r="X5" s="208"/>
      <c r="Y5" s="208"/>
      <c r="Z5" s="208"/>
      <c r="AA5" s="217"/>
      <c r="AB5" s="217"/>
      <c r="AC5" s="208"/>
      <c r="AD5" s="218"/>
      <c r="AE5" s="217"/>
      <c r="AF5" s="217"/>
      <c r="AG5" s="208"/>
      <c r="AH5" s="208"/>
      <c r="AI5" s="208"/>
      <c r="AJ5" s="208"/>
      <c r="AK5" s="219"/>
      <c r="AL5" s="219"/>
      <c r="AM5" s="219"/>
      <c r="AN5" s="220"/>
      <c r="AO5" s="220"/>
      <c r="AP5" s="221"/>
      <c r="AQ5" s="220"/>
      <c r="AR5" s="222"/>
      <c r="AS5" s="222"/>
      <c r="AT5" s="223"/>
      <c r="AU5" s="185" t="s">
        <v>235</v>
      </c>
      <c r="AV5" s="222"/>
      <c r="AW5" s="224"/>
      <c r="AX5" s="224"/>
      <c r="AY5" s="224"/>
      <c r="AZ5" s="224"/>
      <c r="BA5" s="222"/>
      <c r="BB5" s="222"/>
      <c r="BC5" s="224"/>
      <c r="BD5" s="224"/>
      <c r="BE5" s="225"/>
      <c r="BF5" s="224"/>
      <c r="BG5" s="208"/>
      <c r="BH5" s="208"/>
      <c r="BI5" s="208"/>
      <c r="BJ5" s="208"/>
      <c r="BK5" s="208"/>
      <c r="BL5" s="226"/>
      <c r="BM5" s="226"/>
      <c r="BN5" s="226"/>
      <c r="BO5" s="227"/>
      <c r="BP5" s="227"/>
      <c r="BQ5" s="227"/>
      <c r="BR5" s="228"/>
      <c r="BS5" s="229"/>
      <c r="BT5" s="230"/>
      <c r="BU5" s="231"/>
      <c r="BV5" s="224"/>
      <c r="BW5" s="232"/>
      <c r="BX5" s="232"/>
      <c r="BY5" s="208"/>
      <c r="BZ5" s="208"/>
      <c r="CA5" s="208"/>
      <c r="CB5" s="233"/>
      <c r="CC5" s="233"/>
      <c r="CD5" s="233"/>
      <c r="CE5" s="233"/>
      <c r="CF5" s="233"/>
      <c r="CG5" s="233"/>
      <c r="CH5" s="234"/>
      <c r="CI5" s="234"/>
      <c r="CJ5" s="233"/>
      <c r="CK5" s="235"/>
      <c r="CL5" s="236"/>
      <c r="CM5" s="237"/>
      <c r="CN5" s="237"/>
      <c r="CO5" s="237"/>
      <c r="CP5" s="237"/>
      <c r="CQ5" s="238" t="s">
        <v>236</v>
      </c>
      <c r="CR5" s="239"/>
      <c r="CS5" s="240"/>
      <c r="CT5" s="236"/>
      <c r="CU5" s="166"/>
      <c r="CV5" s="170"/>
      <c r="CW5" s="170"/>
      <c r="CX5" s="170"/>
      <c r="CY5" s="171"/>
      <c r="CZ5" s="241"/>
      <c r="DA5" s="242"/>
      <c r="DB5" s="242"/>
      <c r="DC5" s="242"/>
      <c r="DD5" s="242"/>
      <c r="DE5" s="242"/>
      <c r="DF5" s="242"/>
      <c r="DG5" s="242"/>
      <c r="DH5" s="242"/>
      <c r="DI5" s="243"/>
      <c r="DJ5" s="208"/>
      <c r="DK5" s="208"/>
      <c r="DL5" s="208"/>
      <c r="DM5" s="208"/>
      <c r="DN5" s="208"/>
      <c r="DO5" s="208"/>
      <c r="DP5" s="208"/>
      <c r="DQ5" s="208"/>
      <c r="DR5" s="208"/>
      <c r="DS5" s="208"/>
      <c r="DT5" s="208"/>
      <c r="DU5" s="208"/>
      <c r="DV5" s="208"/>
      <c r="DW5" s="208"/>
      <c r="DX5" s="208"/>
      <c r="DY5" s="208"/>
      <c r="DZ5" s="208"/>
      <c r="EA5" s="208"/>
      <c r="EB5" s="208"/>
      <c r="EC5" s="208"/>
      <c r="ED5" s="208"/>
      <c r="EE5" s="208"/>
      <c r="EF5" s="244"/>
      <c r="EG5" s="244"/>
      <c r="EH5" s="244"/>
      <c r="EI5" s="244"/>
      <c r="EJ5" s="244"/>
      <c r="EK5" s="244"/>
      <c r="EL5" s="244"/>
      <c r="EM5" s="244"/>
      <c r="EN5" s="244"/>
      <c r="EO5" s="244"/>
      <c r="EP5" s="245"/>
      <c r="EQ5" s="245"/>
      <c r="ER5" s="246"/>
      <c r="ES5" s="245"/>
      <c r="ET5" s="245"/>
      <c r="EU5" s="245"/>
      <c r="EV5" s="245"/>
      <c r="EW5" s="245"/>
      <c r="EX5" s="247"/>
      <c r="EY5" s="247"/>
      <c r="EZ5" s="247"/>
      <c r="FA5" s="247"/>
      <c r="FB5" s="247"/>
      <c r="FC5" s="247"/>
      <c r="FD5" s="248"/>
      <c r="FE5" s="248"/>
      <c r="FF5" s="249"/>
      <c r="FG5" s="248"/>
      <c r="FH5" s="247"/>
      <c r="FI5" s="248"/>
      <c r="FJ5" s="248"/>
      <c r="FK5" s="249"/>
      <c r="FL5" s="248"/>
      <c r="FM5" s="247"/>
      <c r="FN5" s="248"/>
      <c r="FO5" s="248"/>
      <c r="FP5" s="249"/>
      <c r="FQ5" s="248"/>
      <c r="FR5" s="247"/>
      <c r="FS5" s="248"/>
      <c r="FT5" s="248"/>
      <c r="FU5" s="249"/>
      <c r="FV5" s="248"/>
      <c r="FW5" s="247"/>
      <c r="FX5" s="248"/>
      <c r="FY5" s="248"/>
      <c r="FZ5" s="249"/>
      <c r="GA5" s="248"/>
      <c r="GB5" s="247"/>
      <c r="GC5" s="249"/>
      <c r="GD5" s="249"/>
      <c r="GE5" s="249"/>
      <c r="GF5" s="249"/>
      <c r="GG5" s="248"/>
      <c r="GH5" s="248"/>
      <c r="GI5" s="247"/>
      <c r="GJ5" s="249"/>
      <c r="GK5" s="248"/>
      <c r="GL5" s="248"/>
      <c r="GM5" s="247"/>
      <c r="GN5" s="248"/>
      <c r="GO5" s="248"/>
      <c r="GP5" s="248"/>
      <c r="GQ5" s="248"/>
      <c r="GR5" s="247"/>
      <c r="GS5" s="223"/>
      <c r="GT5" s="250"/>
      <c r="GU5" s="250"/>
      <c r="GV5" s="250"/>
      <c r="GW5" s="250"/>
      <c r="GX5" s="223"/>
      <c r="GY5" s="250"/>
      <c r="GZ5" s="250"/>
      <c r="HA5" s="251"/>
      <c r="HB5" s="252"/>
      <c r="HC5" s="252"/>
      <c r="HD5" s="252"/>
      <c r="HE5" s="252"/>
      <c r="HF5" s="252"/>
      <c r="HG5" s="252"/>
      <c r="HH5" s="252"/>
      <c r="HI5" s="208"/>
      <c r="HJ5" s="208"/>
      <c r="HK5" s="133"/>
      <c r="HL5" s="133"/>
      <c r="HM5" s="133"/>
      <c r="HN5" s="133"/>
      <c r="HO5" s="147"/>
      <c r="HP5" s="147"/>
    </row>
    <row customFormat="1" ht="27" customHeight="1" hidden="1" r="6" s="253">
      <c r="A6" s="254"/>
      <c r="B6" s="255"/>
      <c r="C6" s="256"/>
      <c r="D6" s="256"/>
      <c r="E6" s="256"/>
      <c r="F6" s="256"/>
      <c r="G6" s="256"/>
      <c r="H6" s="257"/>
      <c r="I6" s="257"/>
      <c r="J6" s="257"/>
      <c r="K6" s="257"/>
      <c r="L6" s="257"/>
      <c r="M6" s="258" t="s">
        <v>237</v>
      </c>
      <c r="N6" s="259" t="s">
        <v>237</v>
      </c>
      <c r="O6" s="260"/>
      <c r="P6" s="258"/>
      <c r="Q6" s="260"/>
      <c r="R6" s="258" t="s">
        <v>238</v>
      </c>
      <c r="S6" s="259"/>
      <c r="T6" s="259"/>
      <c r="U6" s="261"/>
      <c r="V6" s="262"/>
      <c r="W6" s="257"/>
      <c r="X6" s="256"/>
      <c r="Y6" s="256"/>
      <c r="Z6" s="256"/>
      <c r="AA6" s="263"/>
      <c r="AB6" s="263"/>
      <c r="AC6" s="256" t="s">
        <v>239</v>
      </c>
      <c r="AD6" s="264"/>
      <c r="AE6" s="263" t="s">
        <v>240</v>
      </c>
      <c r="AF6" s="263" t="s">
        <v>240</v>
      </c>
      <c r="AG6" s="256" t="s">
        <v>241</v>
      </c>
      <c r="AH6" s="256" t="s">
        <v>242</v>
      </c>
      <c r="AI6" s="256" t="s">
        <v>243</v>
      </c>
      <c r="AJ6" s="256"/>
      <c r="AK6" s="265"/>
      <c r="AL6" s="265"/>
      <c r="AM6" s="265"/>
      <c r="AN6" s="266"/>
      <c r="AO6" s="266"/>
      <c r="AP6" s="267"/>
      <c r="AQ6" s="266"/>
      <c r="AR6" s="268"/>
      <c r="AS6" s="268"/>
      <c r="AT6" s="269"/>
      <c r="AU6" s="270" t="s">
        <v>244</v>
      </c>
      <c r="AV6" s="268"/>
      <c r="AW6" s="271"/>
      <c r="AX6" s="271"/>
      <c r="AY6" s="271"/>
      <c r="AZ6" s="271"/>
      <c r="BA6" s="268"/>
      <c r="BB6" s="268"/>
      <c r="BC6" s="271"/>
      <c r="BD6" s="271"/>
      <c r="BE6" s="272"/>
      <c r="BF6" s="271" t="s">
        <v>232</v>
      </c>
      <c r="BG6" s="256"/>
      <c r="BH6" s="256"/>
      <c r="BI6" s="256"/>
      <c r="BJ6" s="256"/>
      <c r="BK6" s="256"/>
      <c r="BL6" s="273"/>
      <c r="BM6" s="273"/>
      <c r="BN6" s="273"/>
      <c r="BO6" s="274"/>
      <c r="BP6" s="274"/>
      <c r="BQ6" s="274"/>
      <c r="BR6" s="275"/>
      <c r="BS6" s="276"/>
      <c r="BT6" s="277"/>
      <c r="BU6" s="278"/>
      <c r="BV6" s="271"/>
      <c r="BW6" s="279"/>
      <c r="BX6" s="279"/>
      <c r="BY6" s="256"/>
      <c r="BZ6" s="256"/>
      <c r="CA6" s="256"/>
      <c r="CB6" s="280"/>
      <c r="CC6" s="281"/>
      <c r="CD6" s="281"/>
      <c r="CE6" s="281"/>
      <c r="CF6" s="281"/>
      <c r="CG6" s="281"/>
      <c r="CH6" s="282"/>
      <c r="CI6" s="282"/>
      <c r="CJ6" s="281"/>
      <c r="CK6" s="283"/>
      <c r="CL6" s="284"/>
      <c r="CM6" s="285"/>
      <c r="CN6" s="285"/>
      <c r="CO6" s="285"/>
      <c r="CP6" s="285"/>
      <c r="CQ6" s="238"/>
      <c r="CR6" s="286"/>
      <c r="CS6" s="287"/>
      <c r="CT6" s="284"/>
      <c r="CU6" s="288"/>
      <c r="CV6" s="289"/>
      <c r="CW6" s="289"/>
      <c r="CX6" s="289"/>
      <c r="CY6" s="289"/>
      <c r="CZ6" s="290"/>
      <c r="DA6" s="291"/>
      <c r="DB6" s="291"/>
      <c r="DC6" s="291"/>
      <c r="DD6" s="291"/>
      <c r="DE6" s="291"/>
      <c r="DF6" s="291"/>
      <c r="DG6" s="291"/>
      <c r="DH6" s="291"/>
      <c r="DI6" s="291"/>
      <c r="DJ6" s="292"/>
      <c r="DK6" s="292"/>
      <c r="DL6" s="292"/>
      <c r="DM6" s="292"/>
      <c r="DN6" s="292"/>
      <c r="DO6" s="292"/>
      <c r="DP6" s="292"/>
      <c r="DQ6" s="292"/>
      <c r="DR6" s="292"/>
      <c r="DS6" s="292"/>
      <c r="DT6" s="292"/>
      <c r="DU6" s="292"/>
      <c r="DV6" s="256"/>
      <c r="DW6" s="256"/>
      <c r="DX6" s="256"/>
      <c r="DY6" s="256"/>
      <c r="DZ6" s="256"/>
      <c r="EA6" s="256"/>
      <c r="EB6" s="256"/>
      <c r="EC6" s="256"/>
      <c r="ED6" s="256"/>
      <c r="EE6" s="256"/>
      <c r="EF6" s="293"/>
      <c r="EG6" s="293"/>
      <c r="EH6" s="293"/>
      <c r="EI6" s="293"/>
      <c r="EJ6" s="293"/>
      <c r="EK6" s="293"/>
      <c r="EL6" s="293"/>
      <c r="EM6" s="293"/>
      <c r="EN6" s="293"/>
      <c r="EO6" s="293"/>
      <c r="EP6" s="294"/>
      <c r="EQ6" s="294"/>
      <c r="ER6" s="295"/>
      <c r="ES6" s="294"/>
      <c r="ET6" s="294"/>
      <c r="EU6" s="294"/>
      <c r="EV6" s="294"/>
      <c r="EW6" s="294"/>
      <c r="EX6" s="296"/>
      <c r="EY6" s="296"/>
      <c r="EZ6" s="296"/>
      <c r="FA6" s="296"/>
      <c r="FB6" s="296"/>
      <c r="FC6" s="296"/>
      <c r="FD6" s="297"/>
      <c r="FE6" s="297"/>
      <c r="FF6" s="298"/>
      <c r="FG6" s="297"/>
      <c r="FH6" s="296"/>
      <c r="FI6" s="297"/>
      <c r="FJ6" s="297"/>
      <c r="FK6" s="298"/>
      <c r="FL6" s="297"/>
      <c r="FM6" s="296"/>
      <c r="FN6" s="297"/>
      <c r="FO6" s="297"/>
      <c r="FP6" s="298"/>
      <c r="FQ6" s="297"/>
      <c r="FR6" s="296"/>
      <c r="FS6" s="297"/>
      <c r="FT6" s="297"/>
      <c r="FU6" s="298"/>
      <c r="FV6" s="297"/>
      <c r="FW6" s="296"/>
      <c r="FX6" s="297"/>
      <c r="FY6" s="297"/>
      <c r="FZ6" s="298"/>
      <c r="GA6" s="297"/>
      <c r="GB6" s="296"/>
      <c r="GC6" s="298"/>
      <c r="GD6" s="298"/>
      <c r="GE6" s="298"/>
      <c r="GF6" s="298"/>
      <c r="GG6" s="297"/>
      <c r="GH6" s="297"/>
      <c r="GI6" s="296"/>
      <c r="GJ6" s="298"/>
      <c r="GK6" s="297"/>
      <c r="GL6" s="297"/>
      <c r="GM6" s="296"/>
      <c r="GN6" s="297"/>
      <c r="GO6" s="297"/>
      <c r="GP6" s="297"/>
      <c r="GQ6" s="297"/>
      <c r="GR6" s="296"/>
      <c r="GS6" s="269"/>
      <c r="GT6" s="299"/>
      <c r="GU6" s="299"/>
      <c r="GV6" s="299"/>
      <c r="GW6" s="299"/>
      <c r="GX6" s="269"/>
      <c r="GY6" s="299"/>
      <c r="GZ6" s="299"/>
      <c r="HA6" s="300"/>
      <c r="HB6" s="301"/>
      <c r="HC6" s="301"/>
      <c r="HD6" s="301"/>
      <c r="HE6" s="301"/>
      <c r="HF6" s="301"/>
      <c r="HG6" s="301"/>
      <c r="HH6" s="301"/>
      <c r="HI6" s="256"/>
      <c r="HJ6" s="256"/>
      <c r="HK6" s="302"/>
      <c r="HL6" s="302"/>
      <c r="HM6" s="302"/>
      <c r="HN6" s="302"/>
      <c r="HO6" s="303"/>
      <c r="HP6" s="303"/>
    </row>
    <row customFormat="1" ht="27" customHeight="1" hidden="1" r="7" s="253">
      <c r="A7" s="254"/>
      <c r="B7" s="255"/>
      <c r="C7" s="256"/>
      <c r="D7" s="256"/>
      <c r="E7" s="256"/>
      <c r="F7" s="256"/>
      <c r="G7" s="256"/>
      <c r="H7" s="257"/>
      <c r="I7" s="257"/>
      <c r="J7" s="257"/>
      <c r="K7" s="257"/>
      <c r="L7" s="257"/>
      <c r="M7" s="258"/>
      <c r="N7" s="259"/>
      <c r="O7" s="260"/>
      <c r="P7" s="258"/>
      <c r="Q7" s="260"/>
      <c r="R7" s="258" t="s">
        <v>245</v>
      </c>
      <c r="S7" s="259"/>
      <c r="T7" s="259"/>
      <c r="U7" s="261"/>
      <c r="V7" s="262"/>
      <c r="W7" s="257"/>
      <c r="X7" s="256"/>
      <c r="Y7" s="256"/>
      <c r="Z7" s="256"/>
      <c r="AA7" s="263"/>
      <c r="AB7" s="263"/>
      <c r="AC7" s="256"/>
      <c r="AD7" s="264"/>
      <c r="AE7" s="263"/>
      <c r="AF7" s="263"/>
      <c r="AG7" s="256"/>
      <c r="AH7" s="256"/>
      <c r="AI7" s="256" t="s">
        <v>243</v>
      </c>
      <c r="AJ7" s="256"/>
      <c r="AK7" s="265"/>
      <c r="AL7" s="265"/>
      <c r="AM7" s="265"/>
      <c r="AN7" s="266"/>
      <c r="AO7" s="266"/>
      <c r="AP7" s="267"/>
      <c r="AQ7" s="266"/>
      <c r="AR7" s="268"/>
      <c r="AS7" s="268"/>
      <c r="AT7" s="269"/>
      <c r="AU7" s="270" t="s">
        <v>246</v>
      </c>
      <c r="AV7" s="268"/>
      <c r="AW7" s="271"/>
      <c r="AX7" s="271"/>
      <c r="AY7" s="271"/>
      <c r="AZ7" s="271"/>
      <c r="BA7" s="268"/>
      <c r="BB7" s="268"/>
      <c r="BC7" s="271"/>
      <c r="BD7" s="271"/>
      <c r="BE7" s="272"/>
      <c r="BF7" s="271"/>
      <c r="BG7" s="256"/>
      <c r="BH7" s="256"/>
      <c r="BI7" s="256"/>
      <c r="BJ7" s="256"/>
      <c r="BK7" s="256"/>
      <c r="BL7" s="273"/>
      <c r="BM7" s="273"/>
      <c r="BN7" s="273"/>
      <c r="BO7" s="274"/>
      <c r="BP7" s="274"/>
      <c r="BQ7" s="274"/>
      <c r="BR7" s="275"/>
      <c r="BS7" s="276"/>
      <c r="BT7" s="277"/>
      <c r="BU7" s="278"/>
      <c r="BV7" s="271"/>
      <c r="BW7" s="279"/>
      <c r="BX7" s="279"/>
      <c r="BY7" s="256"/>
      <c r="BZ7" s="256"/>
      <c r="CA7" s="256"/>
      <c r="CB7" s="280"/>
      <c r="CC7" s="281"/>
      <c r="CD7" s="281"/>
      <c r="CE7" s="281"/>
      <c r="CF7" s="281"/>
      <c r="CG7" s="281"/>
      <c r="CH7" s="282"/>
      <c r="CI7" s="282"/>
      <c r="CJ7" s="281"/>
      <c r="CK7" s="283"/>
      <c r="CL7" s="284"/>
      <c r="CM7" s="285"/>
      <c r="CN7" s="285"/>
      <c r="CO7" s="285"/>
      <c r="CP7" s="285"/>
      <c r="CQ7" s="238"/>
      <c r="CR7" s="286"/>
      <c r="CS7" s="287"/>
      <c r="CT7" s="284"/>
      <c r="CU7" s="288"/>
      <c r="CV7" s="289"/>
      <c r="CW7" s="289"/>
      <c r="CX7" s="289"/>
      <c r="CY7" s="289"/>
      <c r="CZ7" s="290"/>
      <c r="DA7" s="291"/>
      <c r="DB7" s="291"/>
      <c r="DC7" s="291"/>
      <c r="DD7" s="291"/>
      <c r="DE7" s="291"/>
      <c r="DF7" s="291"/>
      <c r="DG7" s="291"/>
      <c r="DH7" s="291"/>
      <c r="DI7" s="291"/>
      <c r="DJ7" s="292"/>
      <c r="DK7" s="292"/>
      <c r="DL7" s="292"/>
      <c r="DM7" s="292"/>
      <c r="DN7" s="292"/>
      <c r="DO7" s="292"/>
      <c r="DP7" s="292"/>
      <c r="DQ7" s="292"/>
      <c r="DR7" s="292"/>
      <c r="DS7" s="292"/>
      <c r="DT7" s="292"/>
      <c r="DU7" s="292"/>
      <c r="DV7" s="256"/>
      <c r="DW7" s="256"/>
      <c r="DX7" s="256"/>
      <c r="DY7" s="256"/>
      <c r="DZ7" s="256"/>
      <c r="EA7" s="256"/>
      <c r="EB7" s="256"/>
      <c r="EC7" s="256"/>
      <c r="ED7" s="256"/>
      <c r="EE7" s="256"/>
      <c r="EF7" s="293"/>
      <c r="EG7" s="293"/>
      <c r="EH7" s="293"/>
      <c r="EI7" s="293"/>
      <c r="EJ7" s="293"/>
      <c r="EK7" s="293"/>
      <c r="EL7" s="293"/>
      <c r="EM7" s="293"/>
      <c r="EN7" s="293"/>
      <c r="EO7" s="293"/>
      <c r="EP7" s="294"/>
      <c r="EQ7" s="294"/>
      <c r="ER7" s="295"/>
      <c r="ES7" s="294"/>
      <c r="ET7" s="294"/>
      <c r="EU7" s="294"/>
      <c r="EV7" s="294"/>
      <c r="EW7" s="294"/>
      <c r="EX7" s="296"/>
      <c r="EY7" s="296"/>
      <c r="EZ7" s="296"/>
      <c r="FA7" s="296"/>
      <c r="FB7" s="296"/>
      <c r="FC7" s="296"/>
      <c r="FD7" s="297"/>
      <c r="FE7" s="297"/>
      <c r="FF7" s="298"/>
      <c r="FG7" s="297"/>
      <c r="FH7" s="296"/>
      <c r="FI7" s="297"/>
      <c r="FJ7" s="297"/>
      <c r="FK7" s="298"/>
      <c r="FL7" s="297"/>
      <c r="FM7" s="296"/>
      <c r="FN7" s="297"/>
      <c r="FO7" s="297"/>
      <c r="FP7" s="298"/>
      <c r="FQ7" s="297"/>
      <c r="FR7" s="296"/>
      <c r="FS7" s="297"/>
      <c r="FT7" s="297"/>
      <c r="FU7" s="298"/>
      <c r="FV7" s="297"/>
      <c r="FW7" s="296"/>
      <c r="FX7" s="297"/>
      <c r="FY7" s="297"/>
      <c r="FZ7" s="298"/>
      <c r="GA7" s="297"/>
      <c r="GB7" s="296"/>
      <c r="GC7" s="298"/>
      <c r="GD7" s="298"/>
      <c r="GE7" s="298"/>
      <c r="GF7" s="298"/>
      <c r="GG7" s="297"/>
      <c r="GH7" s="297"/>
      <c r="GI7" s="296"/>
      <c r="GJ7" s="298"/>
      <c r="GK7" s="297"/>
      <c r="GL7" s="297"/>
      <c r="GM7" s="296"/>
      <c r="GN7" s="297"/>
      <c r="GO7" s="297"/>
      <c r="GP7" s="297"/>
      <c r="GQ7" s="297"/>
      <c r="GR7" s="296"/>
      <c r="GS7" s="269"/>
      <c r="GT7" s="299"/>
      <c r="GU7" s="299"/>
      <c r="GV7" s="299"/>
      <c r="GW7" s="299"/>
      <c r="GX7" s="269"/>
      <c r="GY7" s="299"/>
      <c r="GZ7" s="299"/>
      <c r="HA7" s="300"/>
      <c r="HB7" s="301"/>
      <c r="HC7" s="301"/>
      <c r="HD7" s="301"/>
      <c r="HE7" s="301"/>
      <c r="HF7" s="301"/>
      <c r="HG7" s="301"/>
      <c r="HH7" s="301"/>
      <c r="HI7" s="256"/>
      <c r="HJ7" s="256"/>
      <c r="HK7" s="302"/>
      <c r="HL7" s="302"/>
      <c r="HM7" s="302"/>
      <c r="HN7" s="302"/>
      <c r="HO7" s="303"/>
      <c r="HP7" s="303"/>
    </row>
    <row customFormat="1" ht="27" customHeight="1" hidden="1" r="8" s="304">
      <c r="B8" s="305" t="s">
        <v>247</v>
      </c>
      <c r="C8" s="306"/>
      <c r="D8" s="306" t="s">
        <v>247</v>
      </c>
      <c r="E8" s="306" t="s">
        <v>247</v>
      </c>
      <c r="F8" s="306"/>
      <c r="G8" s="306" t="s">
        <v>247</v>
      </c>
      <c r="H8" s="307" t="s">
        <v>232</v>
      </c>
      <c r="I8" s="307" t="s">
        <v>232</v>
      </c>
      <c r="J8" s="307" t="s">
        <v>232</v>
      </c>
      <c r="K8" s="307" t="s">
        <v>232</v>
      </c>
      <c r="L8" s="307" t="s">
        <v>232</v>
      </c>
      <c r="M8" s="308" t="s">
        <v>248</v>
      </c>
      <c r="N8" s="309" t="s">
        <v>249</v>
      </c>
      <c r="O8" s="310" t="s">
        <v>232</v>
      </c>
      <c r="P8" s="308" t="s">
        <v>250</v>
      </c>
      <c r="Q8" s="310" t="s">
        <v>251</v>
      </c>
      <c r="R8" s="308" t="s">
        <v>252</v>
      </c>
      <c r="S8" s="309" t="s">
        <v>253</v>
      </c>
      <c r="T8" s="309" t="s">
        <v>254</v>
      </c>
      <c r="U8" s="311" t="s">
        <v>232</v>
      </c>
      <c r="V8" s="312" t="s">
        <v>232</v>
      </c>
      <c r="W8" s="307" t="s">
        <v>255</v>
      </c>
      <c r="X8" s="306" t="s">
        <v>255</v>
      </c>
      <c r="Y8" s="306" t="s">
        <v>255</v>
      </c>
      <c r="Z8" s="306" t="s">
        <v>256</v>
      </c>
      <c r="AA8" s="313" t="s">
        <v>257</v>
      </c>
      <c r="AB8" s="313" t="s">
        <v>258</v>
      </c>
      <c r="AC8" s="306" t="s">
        <v>232</v>
      </c>
      <c r="AD8" s="314" t="s">
        <v>232</v>
      </c>
      <c r="AE8" s="313" t="s">
        <v>259</v>
      </c>
      <c r="AF8" s="313" t="s">
        <v>259</v>
      </c>
      <c r="AG8" s="306" t="s">
        <v>260</v>
      </c>
      <c r="AH8" s="306" t="s">
        <v>261</v>
      </c>
      <c r="AI8" s="306" t="s">
        <v>259</v>
      </c>
      <c r="AJ8" s="306" t="s">
        <v>262</v>
      </c>
      <c r="AK8" s="315" t="s">
        <v>259</v>
      </c>
      <c r="AL8" s="315" t="s">
        <v>259</v>
      </c>
      <c r="AM8" s="315" t="s">
        <v>259</v>
      </c>
      <c r="AN8" s="316" t="s">
        <v>263</v>
      </c>
      <c r="AO8" s="316" t="s">
        <v>263</v>
      </c>
      <c r="AP8" s="316" t="s">
        <v>232</v>
      </c>
      <c r="AQ8" s="316" t="s">
        <v>264</v>
      </c>
      <c r="AR8" s="317" t="s">
        <v>265</v>
      </c>
      <c r="AS8" s="317" t="s">
        <v>232</v>
      </c>
      <c r="AT8" s="318" t="s">
        <v>232</v>
      </c>
      <c r="AU8" s="319" t="s">
        <v>266</v>
      </c>
      <c r="AV8" s="317" t="s">
        <v>267</v>
      </c>
      <c r="AW8" s="320"/>
      <c r="AX8" s="320"/>
      <c r="AY8" s="320" t="s">
        <v>268</v>
      </c>
      <c r="AZ8" s="320" t="s">
        <v>269</v>
      </c>
      <c r="BA8" s="317" t="s">
        <v>270</v>
      </c>
      <c r="BB8" s="317" t="s">
        <v>271</v>
      </c>
      <c r="BC8" s="320"/>
      <c r="BD8" s="320" t="s">
        <v>272</v>
      </c>
      <c r="BE8" s="321" t="s">
        <v>273</v>
      </c>
      <c r="BF8" s="320" t="s">
        <v>274</v>
      </c>
      <c r="BG8" s="306" t="s">
        <v>232</v>
      </c>
      <c r="BH8" s="306" t="s">
        <v>232</v>
      </c>
      <c r="BI8" s="306" t="s">
        <v>232</v>
      </c>
      <c r="BJ8" s="306" t="s">
        <v>232</v>
      </c>
      <c r="BK8" s="306" t="s">
        <v>259</v>
      </c>
      <c r="BL8" s="322" t="s">
        <v>232</v>
      </c>
      <c r="BM8" s="322" t="s">
        <v>232</v>
      </c>
      <c r="BN8" s="322" t="s">
        <v>232</v>
      </c>
      <c r="BO8" s="322" t="s">
        <v>232</v>
      </c>
      <c r="BP8" s="322" t="s">
        <v>232</v>
      </c>
      <c r="BQ8" s="322" t="s">
        <v>232</v>
      </c>
      <c r="BR8" s="320" t="s">
        <v>275</v>
      </c>
      <c r="BS8" s="316" t="s">
        <v>276</v>
      </c>
      <c r="BT8" s="323" t="s">
        <v>232</v>
      </c>
      <c r="BU8" s="324" t="s">
        <v>277</v>
      </c>
      <c r="BV8" s="320" t="s">
        <v>278</v>
      </c>
      <c r="BW8" s="325" t="s">
        <v>279</v>
      </c>
      <c r="BX8" s="325" t="s">
        <v>280</v>
      </c>
      <c r="BY8" s="306" t="s">
        <v>118</v>
      </c>
      <c r="BZ8" s="306" t="s">
        <v>259</v>
      </c>
      <c r="CA8" s="306" t="s">
        <v>281</v>
      </c>
      <c r="CB8" s="304" t="s">
        <v>282</v>
      </c>
      <c r="CC8" s="326" t="s">
        <v>283</v>
      </c>
      <c r="CD8" s="326" t="s">
        <v>284</v>
      </c>
      <c r="CE8" s="326" t="s">
        <v>285</v>
      </c>
      <c r="CF8" s="326" t="s">
        <v>286</v>
      </c>
      <c r="CG8" s="326" t="s">
        <v>287</v>
      </c>
      <c r="CH8" s="327" t="s">
        <v>288</v>
      </c>
      <c r="CI8" s="327" t="s">
        <v>289</v>
      </c>
      <c r="CJ8" s="326" t="s">
        <v>290</v>
      </c>
      <c r="CK8" s="326" t="s">
        <v>275</v>
      </c>
      <c r="CL8" s="328" t="s">
        <v>291</v>
      </c>
      <c r="CM8" s="329" t="s">
        <v>292</v>
      </c>
      <c r="CN8" s="329" t="s">
        <v>293</v>
      </c>
      <c r="CO8" s="329" t="s">
        <v>294</v>
      </c>
      <c r="CP8" s="329" t="s">
        <v>295</v>
      </c>
      <c r="CQ8" s="330" t="s">
        <v>296</v>
      </c>
      <c r="CR8" s="329" t="s">
        <v>297</v>
      </c>
      <c r="CS8" s="331" t="s">
        <v>298</v>
      </c>
      <c r="CT8" s="328" t="s">
        <v>299</v>
      </c>
      <c r="CU8" s="332" t="s">
        <v>232</v>
      </c>
      <c r="CV8" s="332" t="s">
        <v>232</v>
      </c>
      <c r="CW8" s="332" t="s">
        <v>232</v>
      </c>
      <c r="CX8" s="332" t="s">
        <v>232</v>
      </c>
      <c r="CY8" s="332" t="s">
        <v>232</v>
      </c>
      <c r="CZ8" s="332" t="s">
        <v>232</v>
      </c>
      <c r="DA8" s="332" t="s">
        <v>232</v>
      </c>
      <c r="DB8" s="332" t="s">
        <v>232</v>
      </c>
      <c r="DC8" s="332" t="s">
        <v>232</v>
      </c>
      <c r="DD8" s="332" t="s">
        <v>232</v>
      </c>
      <c r="DE8" s="332" t="s">
        <v>232</v>
      </c>
      <c r="DF8" s="332" t="s">
        <v>232</v>
      </c>
      <c r="DG8" s="332" t="s">
        <v>232</v>
      </c>
      <c r="DH8" s="332" t="s">
        <v>232</v>
      </c>
      <c r="DI8" s="332" t="s">
        <v>232</v>
      </c>
      <c r="DJ8" s="332" t="s">
        <v>232</v>
      </c>
      <c r="DK8" s="332" t="s">
        <v>232</v>
      </c>
      <c r="DL8" s="332" t="s">
        <v>232</v>
      </c>
      <c r="DM8" s="332" t="s">
        <v>232</v>
      </c>
      <c r="DN8" s="332" t="s">
        <v>232</v>
      </c>
      <c r="DO8" s="332" t="s">
        <v>232</v>
      </c>
      <c r="DP8" s="332" t="s">
        <v>232</v>
      </c>
      <c r="DQ8" s="332" t="s">
        <v>232</v>
      </c>
      <c r="DR8" s="332" t="s">
        <v>232</v>
      </c>
      <c r="DS8" s="332" t="s">
        <v>232</v>
      </c>
      <c r="DT8" s="332" t="s">
        <v>232</v>
      </c>
      <c r="DU8" s="332" t="s">
        <v>232</v>
      </c>
      <c r="DV8" s="306" t="s">
        <v>232</v>
      </c>
      <c r="DW8" s="306" t="s">
        <v>232</v>
      </c>
      <c r="DX8" s="306" t="s">
        <v>232</v>
      </c>
      <c r="DY8" s="306" t="s">
        <v>232</v>
      </c>
      <c r="DZ8" s="306" t="s">
        <v>232</v>
      </c>
      <c r="EA8" s="306" t="s">
        <v>232</v>
      </c>
      <c r="EB8" s="306" t="s">
        <v>232</v>
      </c>
      <c r="EC8" s="306" t="s">
        <v>232</v>
      </c>
      <c r="ED8" s="306" t="s">
        <v>232</v>
      </c>
      <c r="EE8" s="306" t="s">
        <v>232</v>
      </c>
      <c r="EF8" s="306" t="s">
        <v>232</v>
      </c>
      <c r="EG8" s="306" t="s">
        <v>232</v>
      </c>
      <c r="EH8" s="306" t="s">
        <v>232</v>
      </c>
      <c r="EI8" s="306" t="s">
        <v>232</v>
      </c>
      <c r="EJ8" s="306" t="s">
        <v>232</v>
      </c>
      <c r="EK8" s="306" t="s">
        <v>232</v>
      </c>
      <c r="EL8" s="306" t="s">
        <v>232</v>
      </c>
      <c r="EM8" s="306" t="s">
        <v>232</v>
      </c>
      <c r="EN8" s="306" t="s">
        <v>232</v>
      </c>
      <c r="EO8" s="306" t="s">
        <v>232</v>
      </c>
      <c r="EP8" s="306" t="s">
        <v>259</v>
      </c>
      <c r="EQ8" s="306" t="s">
        <v>259</v>
      </c>
      <c r="ER8" s="306" t="s">
        <v>259</v>
      </c>
      <c r="ES8" s="306" t="s">
        <v>259</v>
      </c>
      <c r="ET8" s="306" t="s">
        <v>259</v>
      </c>
      <c r="EU8" s="306" t="s">
        <v>259</v>
      </c>
      <c r="EV8" s="306" t="s">
        <v>259</v>
      </c>
      <c r="EW8" s="306" t="s">
        <v>259</v>
      </c>
      <c r="EX8" s="333" t="s">
        <v>300</v>
      </c>
      <c r="EY8" s="333" t="s">
        <v>258</v>
      </c>
      <c r="EZ8" s="333" t="s">
        <v>301</v>
      </c>
      <c r="FA8" s="333" t="s">
        <v>302</v>
      </c>
      <c r="FB8" s="333" t="s">
        <v>257</v>
      </c>
      <c r="FC8" s="333" t="s">
        <v>303</v>
      </c>
      <c r="FD8" s="333" t="s">
        <v>304</v>
      </c>
      <c r="FE8" s="333" t="s">
        <v>305</v>
      </c>
      <c r="FF8" s="333" t="s">
        <v>306</v>
      </c>
      <c r="FG8" s="333" t="s">
        <v>307</v>
      </c>
      <c r="FH8" s="333" t="s">
        <v>308</v>
      </c>
      <c r="FI8" s="333"/>
      <c r="FJ8" s="333"/>
      <c r="FK8" s="333"/>
      <c r="FL8" s="333"/>
      <c r="FM8" s="333"/>
      <c r="FN8" s="333"/>
      <c r="FO8" s="333"/>
      <c r="FP8" s="333"/>
      <c r="FQ8" s="333"/>
      <c r="FR8" s="333"/>
      <c r="FS8" s="333" t="s">
        <v>309</v>
      </c>
      <c r="FT8" s="333" t="s">
        <v>310</v>
      </c>
      <c r="FU8" s="333" t="s">
        <v>311</v>
      </c>
      <c r="FV8" s="333" t="s">
        <v>312</v>
      </c>
      <c r="FW8" s="333" t="s">
        <v>313</v>
      </c>
      <c r="FX8" s="333" t="s">
        <v>314</v>
      </c>
      <c r="FY8" s="333" t="s">
        <v>315</v>
      </c>
      <c r="FZ8" s="333" t="s">
        <v>316</v>
      </c>
      <c r="GA8" s="333" t="s">
        <v>317</v>
      </c>
      <c r="GB8" s="333" t="s">
        <v>318</v>
      </c>
      <c r="GC8" s="334" t="s">
        <v>319</v>
      </c>
      <c r="GD8" s="334" t="s">
        <v>320</v>
      </c>
      <c r="GE8" s="334" t="s">
        <v>321</v>
      </c>
      <c r="GF8" s="334" t="s">
        <v>322</v>
      </c>
      <c r="GG8" s="334" t="s">
        <v>323</v>
      </c>
      <c r="GH8" s="334" t="s">
        <v>324</v>
      </c>
      <c r="GI8" s="334" t="s">
        <v>325</v>
      </c>
      <c r="GJ8" s="334" t="s">
        <v>326</v>
      </c>
      <c r="GK8" s="334" t="s">
        <v>327</v>
      </c>
      <c r="GL8" s="334" t="s">
        <v>328</v>
      </c>
      <c r="GM8" s="334" t="s">
        <v>329</v>
      </c>
      <c r="GN8" s="334"/>
      <c r="GO8" s="334"/>
      <c r="GP8" s="334" t="s">
        <v>330</v>
      </c>
      <c r="GQ8" s="334" t="s">
        <v>331</v>
      </c>
      <c r="GR8" s="334" t="s">
        <v>332</v>
      </c>
      <c r="GS8" s="318" t="s">
        <v>232</v>
      </c>
      <c r="GT8" s="318" t="s">
        <v>232</v>
      </c>
      <c r="GU8" s="318" t="s">
        <v>232</v>
      </c>
      <c r="GV8" s="318" t="s">
        <v>232</v>
      </c>
      <c r="GW8" s="318" t="s">
        <v>232</v>
      </c>
      <c r="GX8" s="318" t="s">
        <v>232</v>
      </c>
      <c r="GY8" s="318" t="s">
        <v>232</v>
      </c>
      <c r="GZ8" s="318" t="s">
        <v>232</v>
      </c>
      <c r="HA8" s="318" t="s">
        <v>259</v>
      </c>
      <c r="HB8" s="318" t="s">
        <v>259</v>
      </c>
      <c r="HC8" s="318" t="s">
        <v>259</v>
      </c>
      <c r="HD8" s="318" t="s">
        <v>259</v>
      </c>
      <c r="HE8" s="318" t="s">
        <v>259</v>
      </c>
      <c r="HF8" s="318" t="s">
        <v>259</v>
      </c>
      <c r="HG8" s="318" t="s">
        <v>259</v>
      </c>
      <c r="HH8" s="318" t="s">
        <v>259</v>
      </c>
      <c r="HI8" s="306" t="s">
        <v>232</v>
      </c>
      <c r="HJ8" s="306" t="s">
        <v>232</v>
      </c>
      <c r="HK8" s="330" t="s">
        <v>259</v>
      </c>
      <c r="HL8" s="330" t="s">
        <v>259</v>
      </c>
      <c r="HM8" s="330" t="s">
        <v>259</v>
      </c>
      <c r="HN8" s="330" t="s">
        <v>232</v>
      </c>
      <c r="HO8" s="335" t="s">
        <v>232</v>
      </c>
      <c r="HP8" s="335" t="s">
        <v>232</v>
      </c>
    </row>
    <row customFormat="1" ht="27" customHeight="1" hidden="1" r="9" s="304">
      <c r="B9" s="305" t="s">
        <v>247</v>
      </c>
      <c r="C9" s="306"/>
      <c r="D9" s="306" t="s">
        <v>247</v>
      </c>
      <c r="E9" s="306" t="s">
        <v>247</v>
      </c>
      <c r="F9" s="306"/>
      <c r="G9" s="306" t="s">
        <v>247</v>
      </c>
      <c r="H9" s="307" t="s">
        <v>232</v>
      </c>
      <c r="I9" s="307" t="s">
        <v>232</v>
      </c>
      <c r="J9" s="307" t="s">
        <v>232</v>
      </c>
      <c r="K9" s="307" t="s">
        <v>232</v>
      </c>
      <c r="L9" s="307" t="s">
        <v>232</v>
      </c>
      <c r="M9" s="308" t="s">
        <v>333</v>
      </c>
      <c r="N9" s="309" t="s">
        <v>334</v>
      </c>
      <c r="O9" s="310" t="s">
        <v>232</v>
      </c>
      <c r="P9" s="308" t="s">
        <v>335</v>
      </c>
      <c r="Q9" s="310" t="s">
        <v>336</v>
      </c>
      <c r="R9" s="308" t="s">
        <v>337</v>
      </c>
      <c r="S9" s="309" t="s">
        <v>338</v>
      </c>
      <c r="T9" s="309" t="s">
        <v>339</v>
      </c>
      <c r="U9" s="311" t="s">
        <v>232</v>
      </c>
      <c r="V9" s="312" t="s">
        <v>232</v>
      </c>
      <c r="W9" s="307" t="s">
        <v>255</v>
      </c>
      <c r="X9" s="306" t="s">
        <v>255</v>
      </c>
      <c r="Y9" s="306" t="s">
        <v>255</v>
      </c>
      <c r="Z9" s="306" t="s">
        <v>256</v>
      </c>
      <c r="AA9" s="313" t="s">
        <v>340</v>
      </c>
      <c r="AB9" s="313" t="s">
        <v>341</v>
      </c>
      <c r="AC9" s="306" t="s">
        <v>232</v>
      </c>
      <c r="AD9" s="314" t="s">
        <v>232</v>
      </c>
      <c r="AE9" s="313" t="s">
        <v>259</v>
      </c>
      <c r="AF9" s="313" t="s">
        <v>259</v>
      </c>
      <c r="AG9" s="306" t="s">
        <v>260</v>
      </c>
      <c r="AH9" s="306" t="s">
        <v>342</v>
      </c>
      <c r="AI9" s="306" t="s">
        <v>259</v>
      </c>
      <c r="AJ9" s="306" t="s">
        <v>343</v>
      </c>
      <c r="AK9" s="315" t="s">
        <v>259</v>
      </c>
      <c r="AL9" s="315" t="s">
        <v>259</v>
      </c>
      <c r="AM9" s="315" t="s">
        <v>259</v>
      </c>
      <c r="AN9" s="316" t="s">
        <v>263</v>
      </c>
      <c r="AO9" s="316" t="s">
        <v>263</v>
      </c>
      <c r="AP9" s="316" t="s">
        <v>232</v>
      </c>
      <c r="AQ9" s="316" t="s">
        <v>344</v>
      </c>
      <c r="AR9" s="317" t="s">
        <v>265</v>
      </c>
      <c r="AS9" s="317" t="s">
        <v>232</v>
      </c>
      <c r="AT9" s="318" t="s">
        <v>232</v>
      </c>
      <c r="AU9" s="319" t="s">
        <v>246</v>
      </c>
      <c r="AV9" s="317" t="s">
        <v>345</v>
      </c>
      <c r="AW9" s="320"/>
      <c r="AX9" s="320"/>
      <c r="AY9" s="320" t="s">
        <v>346</v>
      </c>
      <c r="AZ9" s="320" t="s">
        <v>347</v>
      </c>
      <c r="BA9" s="317" t="s">
        <v>348</v>
      </c>
      <c r="BB9" s="317" t="s">
        <v>349</v>
      </c>
      <c r="BC9" s="320"/>
      <c r="BD9" s="320" t="s">
        <v>350</v>
      </c>
      <c r="BE9" s="321" t="s">
        <v>351</v>
      </c>
      <c r="BF9" s="320" t="s">
        <v>352</v>
      </c>
      <c r="BG9" s="306" t="s">
        <v>232</v>
      </c>
      <c r="BH9" s="306" t="s">
        <v>232</v>
      </c>
      <c r="BI9" s="306" t="s">
        <v>232</v>
      </c>
      <c r="BJ9" s="306" t="s">
        <v>232</v>
      </c>
      <c r="BK9" s="306" t="s">
        <v>259</v>
      </c>
      <c r="BL9" s="322" t="s">
        <v>232</v>
      </c>
      <c r="BM9" s="322" t="s">
        <v>232</v>
      </c>
      <c r="BN9" s="322" t="s">
        <v>232</v>
      </c>
      <c r="BO9" s="322" t="s">
        <v>232</v>
      </c>
      <c r="BP9" s="322" t="s">
        <v>232</v>
      </c>
      <c r="BQ9" s="322" t="s">
        <v>232</v>
      </c>
      <c r="BR9" s="320" t="s">
        <v>353</v>
      </c>
      <c r="BS9" s="316" t="s">
        <v>354</v>
      </c>
      <c r="BT9" s="323" t="s">
        <v>232</v>
      </c>
      <c r="BU9" s="324" t="s">
        <v>355</v>
      </c>
      <c r="BV9" s="320" t="s">
        <v>356</v>
      </c>
      <c r="BW9" s="325" t="s">
        <v>357</v>
      </c>
      <c r="BX9" s="325" t="s">
        <v>358</v>
      </c>
      <c r="BY9" s="306" t="s">
        <v>118</v>
      </c>
      <c r="BZ9" s="306" t="s">
        <v>259</v>
      </c>
      <c r="CA9" s="306" t="s">
        <v>281</v>
      </c>
      <c r="CB9" s="326" t="s">
        <v>359</v>
      </c>
      <c r="CC9" s="326" t="s">
        <v>360</v>
      </c>
      <c r="CD9" s="326" t="s">
        <v>361</v>
      </c>
      <c r="CE9" s="326" t="s">
        <v>362</v>
      </c>
      <c r="CF9" s="326" t="s">
        <v>363</v>
      </c>
      <c r="CG9" s="326" t="s">
        <v>364</v>
      </c>
      <c r="CH9" s="327" t="s">
        <v>365</v>
      </c>
      <c r="CI9" s="327" t="s">
        <v>366</v>
      </c>
      <c r="CJ9" s="326" t="s">
        <v>367</v>
      </c>
      <c r="CK9" s="326" t="s">
        <v>353</v>
      </c>
      <c r="CL9" s="336" t="s">
        <v>368</v>
      </c>
      <c r="CM9" s="337" t="s">
        <v>369</v>
      </c>
      <c r="CN9" s="337" t="s">
        <v>370</v>
      </c>
      <c r="CO9" s="337" t="s">
        <v>371</v>
      </c>
      <c r="CP9" s="337" t="s">
        <v>372</v>
      </c>
      <c r="CQ9" s="338" t="s">
        <v>373</v>
      </c>
      <c r="CR9" s="329" t="s">
        <v>374</v>
      </c>
      <c r="CS9" s="339" t="s">
        <v>375</v>
      </c>
      <c r="CT9" s="336" t="s">
        <v>376</v>
      </c>
      <c r="CU9" s="332" t="s">
        <v>232</v>
      </c>
      <c r="CV9" s="332" t="s">
        <v>232</v>
      </c>
      <c r="CW9" s="332" t="s">
        <v>232</v>
      </c>
      <c r="CX9" s="332" t="s">
        <v>232</v>
      </c>
      <c r="CY9" s="332" t="s">
        <v>232</v>
      </c>
      <c r="CZ9" s="332" t="s">
        <v>232</v>
      </c>
      <c r="DA9" s="332" t="s">
        <v>232</v>
      </c>
      <c r="DB9" s="332" t="s">
        <v>232</v>
      </c>
      <c r="DC9" s="332" t="s">
        <v>232</v>
      </c>
      <c r="DD9" s="332" t="s">
        <v>232</v>
      </c>
      <c r="DE9" s="332" t="s">
        <v>232</v>
      </c>
      <c r="DF9" s="332" t="s">
        <v>232</v>
      </c>
      <c r="DG9" s="332" t="s">
        <v>232</v>
      </c>
      <c r="DH9" s="332" t="s">
        <v>232</v>
      </c>
      <c r="DI9" s="332" t="s">
        <v>232</v>
      </c>
      <c r="DJ9" s="306" t="s">
        <v>232</v>
      </c>
      <c r="DK9" s="306" t="s">
        <v>232</v>
      </c>
      <c r="DL9" s="306" t="s">
        <v>232</v>
      </c>
      <c r="DM9" s="306" t="s">
        <v>232</v>
      </c>
      <c r="DN9" s="306" t="s">
        <v>232</v>
      </c>
      <c r="DO9" s="306" t="s">
        <v>232</v>
      </c>
      <c r="DP9" s="306" t="s">
        <v>232</v>
      </c>
      <c r="DQ9" s="306" t="s">
        <v>232</v>
      </c>
      <c r="DR9" s="306" t="s">
        <v>232</v>
      </c>
      <c r="DS9" s="306" t="s">
        <v>232</v>
      </c>
      <c r="DT9" s="306" t="s">
        <v>232</v>
      </c>
      <c r="DU9" s="306" t="s">
        <v>232</v>
      </c>
      <c r="DV9" s="306" t="s">
        <v>232</v>
      </c>
      <c r="DW9" s="306" t="s">
        <v>232</v>
      </c>
      <c r="DX9" s="306" t="s">
        <v>232</v>
      </c>
      <c r="DY9" s="306" t="s">
        <v>232</v>
      </c>
      <c r="DZ9" s="306" t="s">
        <v>232</v>
      </c>
      <c r="EA9" s="306" t="s">
        <v>232</v>
      </c>
      <c r="EB9" s="306" t="s">
        <v>232</v>
      </c>
      <c r="EC9" s="306" t="s">
        <v>232</v>
      </c>
      <c r="ED9" s="306" t="s">
        <v>232</v>
      </c>
      <c r="EE9" s="306" t="s">
        <v>232</v>
      </c>
      <c r="EF9" s="340" t="s">
        <v>232</v>
      </c>
      <c r="EG9" s="340" t="s">
        <v>232</v>
      </c>
      <c r="EH9" s="340" t="s">
        <v>232</v>
      </c>
      <c r="EI9" s="340" t="s">
        <v>232</v>
      </c>
      <c r="EJ9" s="340" t="s">
        <v>232</v>
      </c>
      <c r="EK9" s="340" t="s">
        <v>232</v>
      </c>
      <c r="EL9" s="340" t="s">
        <v>232</v>
      </c>
      <c r="EM9" s="340" t="s">
        <v>232</v>
      </c>
      <c r="EN9" s="340" t="s">
        <v>232</v>
      </c>
      <c r="EO9" s="340" t="s">
        <v>232</v>
      </c>
      <c r="EP9" s="306" t="s">
        <v>259</v>
      </c>
      <c r="EQ9" s="306" t="s">
        <v>259</v>
      </c>
      <c r="ER9" s="306" t="s">
        <v>259</v>
      </c>
      <c r="ES9" s="306" t="s">
        <v>259</v>
      </c>
      <c r="ET9" s="306" t="s">
        <v>259</v>
      </c>
      <c r="EU9" s="306" t="s">
        <v>259</v>
      </c>
      <c r="EV9" s="306" t="s">
        <v>259</v>
      </c>
      <c r="EW9" s="306" t="s">
        <v>259</v>
      </c>
      <c r="EX9" s="333" t="s">
        <v>377</v>
      </c>
      <c r="EY9" s="333" t="s">
        <v>378</v>
      </c>
      <c r="EZ9" s="333" t="s">
        <v>379</v>
      </c>
      <c r="FA9" s="333" t="s">
        <v>380</v>
      </c>
      <c r="FB9" s="333" t="s">
        <v>381</v>
      </c>
      <c r="FC9" s="333" t="s">
        <v>382</v>
      </c>
      <c r="FD9" s="333" t="s">
        <v>383</v>
      </c>
      <c r="FE9" s="333" t="s">
        <v>384</v>
      </c>
      <c r="FF9" s="333" t="s">
        <v>385</v>
      </c>
      <c r="FG9" s="333" t="s">
        <v>386</v>
      </c>
      <c r="FH9" s="333" t="s">
        <v>387</v>
      </c>
      <c r="FI9" s="333"/>
      <c r="FJ9" s="333"/>
      <c r="FK9" s="333"/>
      <c r="FL9" s="333"/>
      <c r="FM9" s="333"/>
      <c r="FN9" s="333"/>
      <c r="FO9" s="333"/>
      <c r="FP9" s="333"/>
      <c r="FQ9" s="333"/>
      <c r="FR9" s="333"/>
      <c r="FS9" s="333" t="s">
        <v>388</v>
      </c>
      <c r="FT9" s="333" t="s">
        <v>389</v>
      </c>
      <c r="FU9" s="333" t="s">
        <v>390</v>
      </c>
      <c r="FV9" s="333" t="s">
        <v>391</v>
      </c>
      <c r="FW9" s="333" t="s">
        <v>392</v>
      </c>
      <c r="FX9" s="333" t="s">
        <v>393</v>
      </c>
      <c r="FY9" s="333" t="s">
        <v>394</v>
      </c>
      <c r="FZ9" s="333" t="s">
        <v>395</v>
      </c>
      <c r="GA9" s="333" t="s">
        <v>396</v>
      </c>
      <c r="GB9" s="333" t="s">
        <v>397</v>
      </c>
      <c r="GC9" s="334" t="s">
        <v>398</v>
      </c>
      <c r="GD9" s="334" t="s">
        <v>399</v>
      </c>
      <c r="GE9" s="334" t="s">
        <v>400</v>
      </c>
      <c r="GF9" s="334" t="s">
        <v>401</v>
      </c>
      <c r="GG9" s="334" t="s">
        <v>402</v>
      </c>
      <c r="GH9" s="334" t="s">
        <v>403</v>
      </c>
      <c r="GI9" s="334" t="s">
        <v>404</v>
      </c>
      <c r="GJ9" s="334" t="s">
        <v>405</v>
      </c>
      <c r="GK9" s="334" t="s">
        <v>406</v>
      </c>
      <c r="GL9" s="334" t="s">
        <v>407</v>
      </c>
      <c r="GM9" s="334" t="s">
        <v>408</v>
      </c>
      <c r="GN9" s="334"/>
      <c r="GO9" s="334"/>
      <c r="GP9" s="334" t="s">
        <v>409</v>
      </c>
      <c r="GQ9" s="334" t="s">
        <v>410</v>
      </c>
      <c r="GR9" s="334" t="s">
        <v>411</v>
      </c>
      <c r="GS9" s="318" t="s">
        <v>232</v>
      </c>
      <c r="GT9" s="318" t="s">
        <v>232</v>
      </c>
      <c r="GU9" s="318" t="s">
        <v>232</v>
      </c>
      <c r="GV9" s="318" t="s">
        <v>232</v>
      </c>
      <c r="GW9" s="318" t="s">
        <v>232</v>
      </c>
      <c r="GX9" s="318" t="s">
        <v>232</v>
      </c>
      <c r="GY9" s="318" t="s">
        <v>232</v>
      </c>
      <c r="GZ9" s="318" t="s">
        <v>232</v>
      </c>
      <c r="HA9" s="318" t="s">
        <v>259</v>
      </c>
      <c r="HB9" s="318" t="s">
        <v>259</v>
      </c>
      <c r="HC9" s="318" t="s">
        <v>259</v>
      </c>
      <c r="HD9" s="318" t="s">
        <v>259</v>
      </c>
      <c r="HE9" s="318" t="s">
        <v>259</v>
      </c>
      <c r="HF9" s="318" t="s">
        <v>259</v>
      </c>
      <c r="HG9" s="318" t="s">
        <v>259</v>
      </c>
      <c r="HH9" s="318" t="s">
        <v>259</v>
      </c>
      <c r="HI9" s="306" t="s">
        <v>232</v>
      </c>
      <c r="HJ9" s="306" t="s">
        <v>232</v>
      </c>
      <c r="HK9" s="330" t="s">
        <v>259</v>
      </c>
      <c r="HL9" s="330" t="s">
        <v>259</v>
      </c>
      <c r="HM9" s="330" t="s">
        <v>259</v>
      </c>
      <c r="HN9" s="330" t="s">
        <v>232</v>
      </c>
      <c r="HO9" s="335" t="s">
        <v>232</v>
      </c>
      <c r="HP9" s="335" t="s">
        <v>232</v>
      </c>
    </row>
    <row customFormat="1" ht="21.75" customHeight="1" hidden="1" r="10" s="173">
      <c r="A10" s="206"/>
      <c r="B10" s="341"/>
      <c r="C10" s="208"/>
      <c r="D10" s="208"/>
      <c r="E10" s="208"/>
      <c r="F10" s="208"/>
      <c r="G10" s="208"/>
      <c r="H10" s="212"/>
      <c r="I10" s="212"/>
      <c r="J10" s="212"/>
      <c r="K10" s="212"/>
      <c r="L10" s="212"/>
      <c r="M10" s="342" t="s">
        <v>115</v>
      </c>
      <c r="N10" s="343"/>
      <c r="O10" s="344"/>
      <c r="P10" s="342" t="s">
        <v>115</v>
      </c>
      <c r="Q10" s="344"/>
      <c r="R10" s="342"/>
      <c r="S10" s="343"/>
      <c r="T10" s="343"/>
      <c r="U10" s="345"/>
      <c r="V10" s="171"/>
      <c r="W10" s="346" t="s">
        <v>412</v>
      </c>
      <c r="X10" s="209"/>
      <c r="Y10" s="209"/>
      <c r="Z10" s="209"/>
      <c r="AA10" s="347"/>
      <c r="AB10" s="347"/>
      <c r="AC10" s="208"/>
      <c r="AD10" s="218"/>
      <c r="AE10" s="348" t="s">
        <v>413</v>
      </c>
      <c r="AF10" s="348"/>
      <c r="AG10" s="349"/>
      <c r="AH10" s="349"/>
      <c r="AI10" s="349"/>
      <c r="AJ10" s="349" t="s">
        <v>414</v>
      </c>
      <c r="AK10" s="350"/>
      <c r="AL10" s="350"/>
      <c r="AM10" s="350"/>
      <c r="AN10" s="351" t="s">
        <v>115</v>
      </c>
      <c r="AO10" s="351"/>
      <c r="AP10" s="352"/>
      <c r="AQ10" s="351"/>
      <c r="AR10" s="353"/>
      <c r="AS10" s="353"/>
      <c r="AT10" s="354"/>
      <c r="AU10" s="355"/>
      <c r="AV10" s="353"/>
      <c r="AW10" s="356" t="s">
        <v>415</v>
      </c>
      <c r="AX10" s="356"/>
      <c r="AY10" s="356"/>
      <c r="AZ10" s="356" t="s">
        <v>415</v>
      </c>
      <c r="BA10" s="353"/>
      <c r="BB10" s="353"/>
      <c r="BC10" s="356"/>
      <c r="BD10" s="356"/>
      <c r="BE10" s="357"/>
      <c r="BF10" s="356"/>
      <c r="BG10" s="208"/>
      <c r="BH10" s="208"/>
      <c r="BI10" s="211"/>
      <c r="BJ10" s="211"/>
      <c r="BK10" s="211"/>
      <c r="BL10" s="358"/>
      <c r="BM10" s="358"/>
      <c r="BN10" s="358"/>
      <c r="BO10" s="359"/>
      <c r="BP10" s="359"/>
      <c r="BQ10" s="359"/>
      <c r="BR10" s="360"/>
      <c r="BS10" s="361"/>
      <c r="BT10" s="362"/>
      <c r="BU10" s="363" t="s">
        <v>416</v>
      </c>
      <c r="BV10" s="364"/>
      <c r="BW10" s="365" t="s">
        <v>417</v>
      </c>
      <c r="BX10" s="365"/>
      <c r="BY10" s="208"/>
      <c r="BZ10" s="209" t="s">
        <v>418</v>
      </c>
      <c r="CA10" s="209" t="s">
        <v>419</v>
      </c>
      <c r="CB10" s="366"/>
      <c r="CC10" s="366"/>
      <c r="CD10" s="366"/>
      <c r="CE10" s="366"/>
      <c r="CF10" s="366"/>
      <c r="CG10" s="366"/>
      <c r="CH10" s="367"/>
      <c r="CI10" s="367"/>
      <c r="CJ10" s="366"/>
      <c r="CK10" s="368"/>
      <c r="CL10" s="369"/>
      <c r="CM10" s="370"/>
      <c r="CN10" s="370"/>
      <c r="CO10" s="370"/>
      <c r="CP10" s="370"/>
      <c r="CQ10" s="371"/>
      <c r="CR10" s="372"/>
      <c r="CS10" s="373"/>
      <c r="CT10" s="369"/>
      <c r="CU10" s="166"/>
      <c r="CV10" s="170"/>
      <c r="CW10" s="170"/>
      <c r="CX10" s="289"/>
      <c r="CY10" s="262"/>
      <c r="CZ10" s="290"/>
      <c r="DA10" s="291"/>
      <c r="DB10" s="291"/>
      <c r="DC10" s="291"/>
      <c r="DD10" s="291"/>
      <c r="DE10" s="291"/>
      <c r="DF10" s="291"/>
      <c r="DG10" s="291"/>
      <c r="DH10" s="291"/>
      <c r="DI10" s="374"/>
      <c r="DJ10" s="208"/>
      <c r="DK10" s="208"/>
      <c r="DL10" s="208"/>
      <c r="DM10" s="208"/>
      <c r="DN10" s="208"/>
      <c r="DO10" s="208"/>
      <c r="DP10" s="208"/>
      <c r="DQ10" s="208"/>
      <c r="DR10" s="208"/>
      <c r="DS10" s="208"/>
      <c r="DT10" s="208"/>
      <c r="DU10" s="208"/>
      <c r="DV10" s="208"/>
      <c r="DW10" s="208"/>
      <c r="DX10" s="208"/>
      <c r="DY10" s="208"/>
      <c r="DZ10" s="208"/>
      <c r="EA10" s="208"/>
      <c r="EB10" s="208"/>
      <c r="EC10" s="208"/>
      <c r="ED10" s="208"/>
      <c r="EE10" s="208"/>
      <c r="EF10" s="244"/>
      <c r="EG10" s="244"/>
      <c r="EH10" s="244"/>
      <c r="EI10" s="244"/>
      <c r="EJ10" s="244"/>
      <c r="EK10" s="244"/>
      <c r="EL10" s="244"/>
      <c r="EM10" s="244"/>
      <c r="EN10" s="244"/>
      <c r="EO10" s="244"/>
      <c r="EP10" s="245"/>
      <c r="EQ10" s="245"/>
      <c r="ER10" s="246"/>
      <c r="ES10" s="245"/>
      <c r="ET10" s="245"/>
      <c r="EU10" s="245"/>
      <c r="EV10" s="245"/>
      <c r="EW10" s="245"/>
      <c r="EX10" s="375" t="s">
        <v>420</v>
      </c>
      <c r="EY10" s="375"/>
      <c r="EZ10" s="375"/>
      <c r="FA10" s="375"/>
      <c r="FB10" s="375"/>
      <c r="FC10" s="375"/>
      <c r="FD10" s="376"/>
      <c r="FE10" s="376"/>
      <c r="FF10" s="377"/>
      <c r="FG10" s="376"/>
      <c r="FH10" s="375"/>
      <c r="FI10" s="376"/>
      <c r="FJ10" s="376"/>
      <c r="FK10" s="377"/>
      <c r="FL10" s="376"/>
      <c r="FM10" s="375"/>
      <c r="FN10" s="376"/>
      <c r="FO10" s="376"/>
      <c r="FP10" s="377"/>
      <c r="FQ10" s="376"/>
      <c r="FR10" s="375"/>
      <c r="FS10" s="376"/>
      <c r="FT10" s="376"/>
      <c r="FU10" s="377"/>
      <c r="FV10" s="376"/>
      <c r="FW10" s="375"/>
      <c r="FX10" s="376"/>
      <c r="FY10" s="376"/>
      <c r="FZ10" s="377"/>
      <c r="GA10" s="376"/>
      <c r="GB10" s="375"/>
      <c r="GC10" s="377" t="s">
        <v>421</v>
      </c>
      <c r="GD10" s="377"/>
      <c r="GE10" s="377"/>
      <c r="GF10" s="377"/>
      <c r="GG10" s="376"/>
      <c r="GH10" s="376"/>
      <c r="GI10" s="375"/>
      <c r="GJ10" s="377"/>
      <c r="GK10" s="376"/>
      <c r="GL10" s="376"/>
      <c r="GM10" s="375"/>
      <c r="GN10" s="376"/>
      <c r="GO10" s="376"/>
      <c r="GP10" s="376"/>
      <c r="GQ10" s="376"/>
      <c r="GR10" s="375"/>
      <c r="GS10" s="223"/>
      <c r="GT10" s="250"/>
      <c r="GU10" s="250"/>
      <c r="GV10" s="250"/>
      <c r="GW10" s="250"/>
      <c r="GX10" s="223"/>
      <c r="GY10" s="250"/>
      <c r="GZ10" s="250"/>
      <c r="HA10" s="251"/>
      <c r="HB10" s="252"/>
      <c r="HC10" s="252"/>
      <c r="HD10" s="252"/>
      <c r="HE10" s="252"/>
      <c r="HF10" s="252"/>
      <c r="HG10" s="252"/>
      <c r="HH10" s="252"/>
      <c r="HI10" s="208"/>
      <c r="HJ10" s="208"/>
      <c r="HK10" s="133"/>
      <c r="HL10" s="378" t="s">
        <v>422</v>
      </c>
      <c r="HM10" s="378"/>
      <c r="HN10" s="133"/>
      <c r="HO10" s="147"/>
      <c r="HP10" s="147"/>
    </row>
    <row customFormat="1" r="11" s="379">
      <c r="A11" s="380"/>
      <c r="B11" s="381" t="s">
        <v>423</v>
      </c>
      <c r="C11" s="382"/>
      <c r="D11" s="383"/>
      <c r="E11" s="383"/>
      <c r="F11" s="383"/>
      <c r="G11" s="384"/>
      <c r="H11" s="384"/>
      <c r="I11" s="384"/>
      <c r="J11" s="384"/>
      <c r="K11" s="384"/>
      <c r="L11" s="384"/>
      <c r="M11" s="385">
        <v>300</v>
      </c>
      <c r="N11" s="385">
        <v>300</v>
      </c>
      <c r="O11" s="385">
        <f>M11+N11</f>
        <v>600</v>
      </c>
      <c r="P11" s="385">
        <v>1050</v>
      </c>
      <c r="Q11" s="385">
        <v>-20</v>
      </c>
      <c r="R11" s="386">
        <v>0.070000000000000007</v>
      </c>
      <c r="S11" s="387">
        <v>10</v>
      </c>
      <c r="T11" s="387">
        <v>2</v>
      </c>
      <c r="U11" s="387">
        <f>S11+T11</f>
        <v>12</v>
      </c>
      <c r="V11" s="388">
        <f>U11/AJ11</f>
        <v>0.0146341463414634</v>
      </c>
      <c r="W11" s="389"/>
      <c r="X11" s="390">
        <v>0.017999999999999999</v>
      </c>
      <c r="Y11" s="390">
        <v>0.0465</v>
      </c>
      <c r="Z11" s="390"/>
      <c r="AA11" s="391"/>
      <c r="AB11" s="391"/>
      <c r="AC11" s="392">
        <f>BM11</f>
        <v>1.59963432013121</v>
      </c>
      <c r="AD11" s="393"/>
      <c r="AE11" s="394"/>
      <c r="AF11" s="395">
        <v>1</v>
      </c>
      <c r="AG11" s="383"/>
      <c r="AH11" s="396">
        <v>820</v>
      </c>
      <c r="AI11" s="383"/>
      <c r="AJ11" s="383">
        <v>820</v>
      </c>
      <c r="AK11" s="397"/>
      <c r="AL11" s="397"/>
      <c r="AM11" s="397"/>
      <c r="AN11" s="383">
        <v>2</v>
      </c>
      <c r="AO11" s="383">
        <v>3</v>
      </c>
      <c r="AP11" s="388">
        <v>0.043999999999999997</v>
      </c>
      <c r="AQ11" s="398">
        <v>0.043999999999999997</v>
      </c>
      <c r="AR11" s="399">
        <v>1.3</v>
      </c>
      <c r="AS11" s="400">
        <f>AQ11*(AN11*AR11+AO11)/(AN11+AO11)</f>
        <v>0.049279999999999997</v>
      </c>
      <c r="AT11" s="400"/>
      <c r="AU11" s="401">
        <v>14</v>
      </c>
      <c r="AV11" s="388">
        <f>1-AX11-AW11-AY11-AZ11-BA11-BB11-BC11-BD11</f>
        <v>0.88</v>
      </c>
      <c r="AW11" s="388">
        <v>0</v>
      </c>
      <c r="AX11" s="388">
        <v>0</v>
      </c>
      <c r="AY11" s="388">
        <v>0</v>
      </c>
      <c r="AZ11" s="388">
        <v>0.042999999999999997</v>
      </c>
      <c r="BA11" s="388">
        <v>0.033000000000000002</v>
      </c>
      <c r="BB11" s="388">
        <f>AQ11*AN11/(AN11+AO11)</f>
        <v>0.017600000000000001</v>
      </c>
      <c r="BC11" s="388">
        <v>0</v>
      </c>
      <c r="BD11" s="388">
        <f>AQ11*AO11/(AN11+AO11)</f>
        <v>0.0264</v>
      </c>
      <c r="BE11" s="402">
        <v>0.23999999999999999</v>
      </c>
      <c r="BF11" s="388">
        <f>(AU11*(100+BE11*100))/(AJ11-AU11)/100</f>
        <v>0.021538461538461499</v>
      </c>
      <c r="BG11" s="402">
        <f>BE11+BF11</f>
        <v>0.261538461538462</v>
      </c>
      <c r="BH11" s="402">
        <f>SUM(AV11:BF11)</f>
        <v>1.2615384615384599</v>
      </c>
      <c r="BI11" s="393">
        <f>IF(CX11=0,0,(DK11*查询!$R$5+DL11*查询!$Q$5+DM11*查询!$N$5+DN11*查询!$O$5+DO11*查询!$P$5)*AF11/CX11)</f>
        <v>16.5532473609988</v>
      </c>
      <c r="BJ11" s="393">
        <f>IF(CX11=0,0,(DP11*查询!$S$5+DQ11*查询!$T$5+DR11*查询!$U$5)*AF11/CX11)</f>
        <v>51.305157079888502</v>
      </c>
      <c r="BK11" s="393">
        <v>1</v>
      </c>
      <c r="BL11" s="392">
        <f>(AV11*EX11*100+BG11*GC11*100)/(SUMPRODUCT((AV11:BA11)*(GS11:GX11))+SUM(BB11:BD11)*GY11+BG11*GZ11)</f>
        <v>58.221476454393802</v>
      </c>
      <c r="BM11" s="392">
        <f>BK11*($AV11*FB11+$AW11*FD11+$AX11*FI11+$AY11*FN11+$AZ11*FS11+$BA11*FX11+$BG11*GE11)/(AV11*EY11+AX11*FK11+AW11*FF11+AY11*FP11+AZ11*FU11+BA11*FZ11+BG11*GG11+BB11*GK11+BC11*GN11+BD11*GP11)</f>
        <v>1.59963432013121</v>
      </c>
      <c r="BN11" s="392">
        <f>($AV11*FC11+$AX11*FJ11+$AW11*FE11+$AY11*FO11+$AZ11*FT11+$BA11*FY11+$BG11*GF11)/($AV11*FA11+BG11*GH11+BB11*GL11+BC11*GO11+BD11*GQ11+BA11*GA11)</f>
        <v>0.55574653577630495</v>
      </c>
      <c r="BO11" s="392">
        <f>BK11*($AV11*FB11+$AW11*FD11+$AX11*FI11+$AY11*FN11+$AZ11*FS11+$BA11*FX11+$BG11*GE11)*100/(SUMPRODUCT(AV11:BA11*GS11:GX11)+(BB11+BC11+BD11)*GY11+BG11)</f>
        <v>7.89608417693987</v>
      </c>
      <c r="BP11" s="392">
        <f>(AV11*EY11+AX11*FK11+AW11*FF11+AY11*FP11+AZ11*FU11+BA11*FZ11+BG11*GG11+BB11*GK11+BC11*GN11+BD11*GP11)*100/(SUMPRODUCT(AV11:BA11*GS11:GX11)+(BB11+BC11+BD11)*GY11+BG11)</f>
        <v>4.9361807742985704</v>
      </c>
      <c r="BQ11" s="392">
        <f>BK11*($AV11*FC11+$AX11*FJ11+$AW11*FE11+$AY11*FO11+$AZ11*FT11+$BA11*FY11+$BG11*GF11)*100/(SUMPRODUCT(AV11:BA11*GS11:GX11)+(BB11+BC11+BD11)*GY11+BG11)</f>
        <v>1.0406646609685599</v>
      </c>
      <c r="BR11" s="392"/>
      <c r="BS11" s="392"/>
      <c r="BT11" s="403"/>
      <c r="BU11" s="404">
        <v>57.299999999999997</v>
      </c>
      <c r="BV11" s="383">
        <v>1.8999999999999999</v>
      </c>
      <c r="BW11" s="396">
        <f>HO11</f>
        <v>1542.3532310939499</v>
      </c>
      <c r="BX11" s="396">
        <f>HP11</f>
        <v>441.81993599045398</v>
      </c>
      <c r="BY11" s="389"/>
      <c r="BZ11" s="389"/>
      <c r="CA11" s="405"/>
      <c r="CB11" s="392">
        <v>56.600000000000001</v>
      </c>
      <c r="CC11" s="392">
        <v>8.5</v>
      </c>
      <c r="CD11" s="392">
        <v>1.8</v>
      </c>
      <c r="CE11" s="392">
        <v>1.7</v>
      </c>
      <c r="CF11" s="392">
        <v>5</v>
      </c>
      <c r="CG11" s="406">
        <v>9.25</v>
      </c>
      <c r="CH11" s="406">
        <v>0.23000000000000001</v>
      </c>
      <c r="CI11" s="392">
        <v>0.0050000000000000001</v>
      </c>
      <c r="CJ11" s="407">
        <v>0.0060000000000000001</v>
      </c>
      <c r="CK11" s="392">
        <f>CG11/CF11</f>
        <v>1.8500000000000001</v>
      </c>
      <c r="CL11" s="408">
        <v>3</v>
      </c>
      <c r="CM11" s="408">
        <v>9.1899999999999995</v>
      </c>
      <c r="CN11" s="408">
        <v>5.1600000000000001</v>
      </c>
      <c r="CO11" s="408">
        <v>1.6799999999999999</v>
      </c>
      <c r="CP11" s="408">
        <v>0.0050000000000000001</v>
      </c>
      <c r="CQ11" s="408">
        <v>0.0040000000000000001</v>
      </c>
      <c r="CR11" s="409">
        <v>0.19800000000000001</v>
      </c>
      <c r="CS11" s="408">
        <f>IF(CL11="-","-",(IF(CL11="","",(2.5*CL11+7.5*CM11+13*CN11+20.5*CO11+32.5*CP11+40*CQ11)/100)))</f>
        <v>1.782675</v>
      </c>
      <c r="CT11" s="408">
        <v>1.78</v>
      </c>
      <c r="CU11" s="410">
        <f>DU11/AJ11</f>
        <v>0.86304982936441799</v>
      </c>
      <c r="CV11" s="402">
        <f>BG11/BH11</f>
        <v>0.207317073170732</v>
      </c>
      <c r="CW11" s="396">
        <f>AJ11*(1-CV11)*CU11*AF11</f>
        <v>560.98238908687199</v>
      </c>
      <c r="CX11" s="396">
        <f>CW11*94%</f>
        <v>527.32344574165904</v>
      </c>
      <c r="CY11" s="386">
        <f>IF(CX11=0,0,DS11/(DS11+CX11))</f>
        <v>0.232430235726064</v>
      </c>
      <c r="CZ11" s="396">
        <f>$AJ11*EF11</f>
        <v>583.99768441525396</v>
      </c>
      <c r="DA11" s="396">
        <f>$AJ11*EG11</f>
        <v>0</v>
      </c>
      <c r="DB11" s="396">
        <f>$AJ11*EH11</f>
        <v>0</v>
      </c>
      <c r="DC11" s="396">
        <f>$AJ11*EI11</f>
        <v>0</v>
      </c>
      <c r="DD11" s="396">
        <f>$AJ11*EJ11</f>
        <v>26.653147664360201</v>
      </c>
      <c r="DE11" s="396">
        <f>$AJ11*EK11</f>
        <v>20.1479201123263</v>
      </c>
      <c r="DF11" s="396">
        <f>$AJ11*EL11</f>
        <v>11.808304827737</v>
      </c>
      <c r="DG11" s="396">
        <f>$AJ11*EM11</f>
        <v>0</v>
      </c>
      <c r="DH11" s="396">
        <f>$AJ11*EN11</f>
        <v>17.712457241605499</v>
      </c>
      <c r="DI11" s="396">
        <f>$AJ11*EO11</f>
        <v>159.68048573871599</v>
      </c>
      <c r="DJ11" s="396">
        <f>CZ11*(1-EP11)</f>
        <v>537.27786966203405</v>
      </c>
      <c r="DK11" s="396">
        <f>DA11*(1-ER11)</f>
        <v>0</v>
      </c>
      <c r="DL11" s="396">
        <f>DB11*(1-EQ11)</f>
        <v>0</v>
      </c>
      <c r="DM11" s="396">
        <f>DC11*(1-ES11)</f>
        <v>0</v>
      </c>
      <c r="DN11" s="396">
        <f>DD11*(1-ET11)</f>
        <v>26.253350449394802</v>
      </c>
      <c r="DO11" s="396">
        <f>DE11</f>
        <v>20.1479201123263</v>
      </c>
      <c r="DP11" s="396">
        <f>DF11*(1-EU11)</f>
        <v>10.7455573932407</v>
      </c>
      <c r="DQ11" s="396">
        <f>DG11*(1-EV11)</f>
        <v>0</v>
      </c>
      <c r="DR11" s="396">
        <f>DH11*(1-EW11)</f>
        <v>16.118336089861</v>
      </c>
      <c r="DS11" s="396">
        <f>DI11</f>
        <v>159.68048573871599</v>
      </c>
      <c r="DT11" s="396">
        <f>SUM(DJ11:DS11)</f>
        <v>770.22351944557295</v>
      </c>
      <c r="DU11" s="396">
        <f>SUMPRODUCT((DJ11:DO11)*(GS11:GX11))+(DP11+DQ11+DR11)*GY11+DS11</f>
        <v>707.70086007882298</v>
      </c>
      <c r="DV11" s="402">
        <f>AV11/$BH11/(1-EP11)</f>
        <v>0.75821845174973501</v>
      </c>
      <c r="DW11" s="402">
        <f>AW11/$BH11/(1-ER11)</f>
        <v>0</v>
      </c>
      <c r="DX11" s="402">
        <f>AX11/$BH11/(1-EQ11)</f>
        <v>0</v>
      </c>
      <c r="DY11" s="402">
        <f>AY11/$BH11/(1-ES11)</f>
        <v>0</v>
      </c>
      <c r="DZ11" s="402">
        <f>AZ11/$BH11/(1-ET11)</f>
        <v>0.034604432338739603</v>
      </c>
      <c r="EA11" s="402">
        <f>BA11/$BH11/(1-AX11)</f>
        <v>0.026158536585365901</v>
      </c>
      <c r="EB11" s="402">
        <f>BB11/$BH11/(1-EU11)</f>
        <v>0.0153310104529617</v>
      </c>
      <c r="EC11" s="402">
        <f>BC11/$BH11/(1-EV11)</f>
        <v>0</v>
      </c>
      <c r="ED11" s="402">
        <f>BD11/$BH11/(1-EW11)</f>
        <v>0.022996515679442501</v>
      </c>
      <c r="EE11" s="402">
        <f>BG11/BH11</f>
        <v>0.207317073170732</v>
      </c>
      <c r="EF11" s="402">
        <f>DV11/SUM($DV11:$EE11)</f>
        <v>0.71219229806738305</v>
      </c>
      <c r="EG11" s="402">
        <f>DW11/SUM($DV11:$EE11)</f>
        <v>0</v>
      </c>
      <c r="EH11" s="402">
        <f>DX11/SUM($DV11:$EE11)</f>
        <v>0</v>
      </c>
      <c r="EI11" s="402">
        <f>DY11/SUM($DV11:$EE11)</f>
        <v>0</v>
      </c>
      <c r="EJ11" s="402">
        <f>DZ11/SUM($DV11:$EE11)</f>
        <v>0.032503838615073499</v>
      </c>
      <c r="EK11" s="402">
        <f>EA11/SUM($DV11:$EE11)</f>
        <v>0.024570634283324701</v>
      </c>
      <c r="EL11" s="402">
        <f>EB11/SUM($DV11:$EE11)</f>
        <v>0.0144003717411427</v>
      </c>
      <c r="EM11" s="402">
        <f>EC11/SUM($DV11:$EE11)</f>
        <v>0</v>
      </c>
      <c r="EN11" s="402">
        <f>ED11/SUM($DV11:$EE11)</f>
        <v>0.021600557611713998</v>
      </c>
      <c r="EO11" s="402">
        <f>EE11/SUM($DV11:$EE11)</f>
        <v>0.19473229968136199</v>
      </c>
      <c r="EP11" s="402">
        <v>0.080000000000000002</v>
      </c>
      <c r="EQ11" s="402">
        <v>0.014999999999999999</v>
      </c>
      <c r="ER11" s="402">
        <v>0.014999999999999999</v>
      </c>
      <c r="ES11" s="402">
        <v>0.014999999999999999</v>
      </c>
      <c r="ET11" s="402">
        <v>0.014999999999999999</v>
      </c>
      <c r="EU11" s="411">
        <v>0.089999999999999997</v>
      </c>
      <c r="EV11" s="411">
        <v>0.089999999999999997</v>
      </c>
      <c r="EW11" s="411">
        <v>0.089999999999999997</v>
      </c>
      <c r="EX11" s="388">
        <v>0.59599999999999997</v>
      </c>
      <c r="EY11" s="388">
        <v>0.044999999999999998</v>
      </c>
      <c r="EZ11" s="412">
        <v>0.00080000000000000004</v>
      </c>
      <c r="FA11" s="388">
        <v>0.017500000000000002</v>
      </c>
      <c r="FB11" s="388">
        <v>0.017999999999999999</v>
      </c>
      <c r="FC11" s="388">
        <v>0.0064999999999999997</v>
      </c>
      <c r="FD11" s="402">
        <v>0.33000000000000002</v>
      </c>
      <c r="FE11" s="402">
        <v>0.19</v>
      </c>
      <c r="FF11" s="402">
        <v>0.0030000000000000001</v>
      </c>
      <c r="FG11" s="402">
        <v>0</v>
      </c>
      <c r="FH11" s="412">
        <v>0.0001</v>
      </c>
      <c r="FI11" s="402">
        <v>0.40999999999999998</v>
      </c>
      <c r="FJ11" s="402">
        <v>0.11</v>
      </c>
      <c r="FK11" s="402">
        <v>0.014999999999999999</v>
      </c>
      <c r="FL11" s="402">
        <v>0</v>
      </c>
      <c r="FM11" s="412">
        <v>0.0001</v>
      </c>
      <c r="FN11" s="402">
        <v>0.32000000000000001</v>
      </c>
      <c r="FO11" s="402">
        <v>0.20000000000000001</v>
      </c>
      <c r="FP11" s="402">
        <v>0.01</v>
      </c>
      <c r="FQ11" s="402">
        <v>0</v>
      </c>
      <c r="FR11" s="412">
        <v>0.0001</v>
      </c>
      <c r="FS11" s="402">
        <v>0.53000000000000003</v>
      </c>
      <c r="FT11" s="402">
        <v>0.014999999999999999</v>
      </c>
      <c r="FU11" s="402">
        <v>0.014</v>
      </c>
      <c r="FV11" s="402">
        <v>0</v>
      </c>
      <c r="FW11" s="412">
        <v>0.00020000000000000001</v>
      </c>
      <c r="FX11" s="402">
        <v>0.84999999999999998</v>
      </c>
      <c r="FY11" s="402">
        <v>0.029999999999999999</v>
      </c>
      <c r="FZ11" s="398">
        <v>0.01</v>
      </c>
      <c r="GA11" s="402">
        <v>0.01</v>
      </c>
      <c r="GB11" s="412">
        <v>0.00020000000000000001</v>
      </c>
      <c r="GC11" s="398">
        <v>0.57499999999999996</v>
      </c>
      <c r="GD11" s="398">
        <v>0.085000000000000006</v>
      </c>
      <c r="GE11" s="398">
        <v>0.095000000000000001</v>
      </c>
      <c r="GF11" s="388">
        <v>0.017999999999999999</v>
      </c>
      <c r="GG11" s="388">
        <v>0.050000000000000003</v>
      </c>
      <c r="GH11" s="388">
        <v>0.0178</v>
      </c>
      <c r="GI11" s="412">
        <v>0.00012</v>
      </c>
      <c r="GJ11" s="392">
        <f>GE11/GG11</f>
        <v>1.8999999999999999</v>
      </c>
      <c r="GK11" s="413">
        <v>0.070000000000000007</v>
      </c>
      <c r="GL11" s="413">
        <v>0.029999999999999999</v>
      </c>
      <c r="GM11" s="412">
        <v>0.0067000000000000002</v>
      </c>
      <c r="GN11" s="413">
        <v>0.070000000000000007</v>
      </c>
      <c r="GO11" s="413">
        <v>0.029999999999999999</v>
      </c>
      <c r="GP11" s="413">
        <v>0.089999999999999997</v>
      </c>
      <c r="GQ11" s="413">
        <v>0.029999999999999999</v>
      </c>
      <c r="GR11" s="412">
        <v>0.0057999999999999996</v>
      </c>
      <c r="GS11" s="414">
        <f>1-HA11</f>
        <v>0.95299999999999996</v>
      </c>
      <c r="GT11" s="414">
        <f>1-HC11</f>
        <v>0.55000000000000004</v>
      </c>
      <c r="GU11" s="414">
        <f>1-HB11</f>
        <v>0.55000000000000004</v>
      </c>
      <c r="GV11" s="414">
        <f>1-HD11</f>
        <v>0.55000000000000004</v>
      </c>
      <c r="GW11" s="414">
        <f>1-HE11</f>
        <v>0.5</v>
      </c>
      <c r="GX11" s="414">
        <f>1-HF11</f>
        <v>0.93500000000000005</v>
      </c>
      <c r="GY11" s="414">
        <f>1-HG11</f>
        <v>0.14999999999999999</v>
      </c>
      <c r="GZ11" s="414">
        <f>1-HH11</f>
        <v>1</v>
      </c>
      <c r="HA11" s="415">
        <v>0.047</v>
      </c>
      <c r="HB11" s="415">
        <v>0.45000000000000001</v>
      </c>
      <c r="HC11" s="415">
        <v>0.45000000000000001</v>
      </c>
      <c r="HD11" s="415">
        <v>0.45000000000000001</v>
      </c>
      <c r="HE11" s="415">
        <v>0.5</v>
      </c>
      <c r="HF11" s="415">
        <v>0.065000000000000002</v>
      </c>
      <c r="HG11" s="415">
        <v>0.84999999999999998</v>
      </c>
      <c r="HH11" s="416">
        <v>0</v>
      </c>
      <c r="HI11" s="383">
        <f>IF(BZ11&lt;&gt;"",CK11-BV11,0)</f>
        <v>0</v>
      </c>
      <c r="HJ11" s="405"/>
      <c r="HK11" s="417">
        <v>0.84999999999999998</v>
      </c>
      <c r="HL11" s="418">
        <v>550000</v>
      </c>
      <c r="HM11" s="418">
        <v>480000</v>
      </c>
      <c r="HN11" s="419">
        <f>(DJ11*EZ11+DK11*FH11+DL11*FM11+DM11*FR11+DN11*FW11+DO11*GB11+DS11*GI11+DP11*GM11+DR11*GR11)*1000*2</f>
        <v>1247.49158397305</v>
      </c>
      <c r="HO11" s="419">
        <f>HN11*HK11*$HO$2/HL11*1000000</f>
        <v>1542.3532310939499</v>
      </c>
      <c r="HP11" s="419">
        <f>HN11*HK11*$HP$2/HM11*1000000</f>
        <v>441.81993599045398</v>
      </c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</row>
    <row customFormat="1" r="12" s="0">
      <c r="A12" s="420">
        <v>1</v>
      </c>
      <c r="B12" s="421">
        <f ca="1">成本日报!A3</f>
        <v>43586</v>
      </c>
      <c r="C12" s="422">
        <v>0.041666666666666699</v>
      </c>
      <c r="D12" s="10" t="str">
        <f ca="1">IF(HOUR(G12)&lt;8,"夜班",IF(HOUR(G12)&lt;16,"白班",IF(HOUR(G12)&lt;24,"中班",0)))</f>
        <v>夜班</v>
      </c>
      <c r="E12" s="10" t="e">
        <f ca="1">IF(F12=1,"甲",IF(F12=2,"乙",IF(F12=3,"丙",IF(F12=4,"丁",""))))</f>
        <v>#REF!</v>
      </c>
      <c r="F12" s="10" t="e">
        <f ca="1">SUMPRODUCT((成本日报!$A$3:$A$95=计划!B12)*(成本日报!$B$3:$B$95=计划!$D12),成本日报!$C$3:$C$95)</f>
        <v>#REF!</v>
      </c>
      <c r="G12" s="423">
        <f ca="1">B12+C12*0</f>
        <v>43586</v>
      </c>
      <c r="H12" s="423">
        <f ca="1">$G12+$C12/60*10+$C12*0</f>
        <v>43586.006944444445</v>
      </c>
      <c r="I12" s="423">
        <f ca="1">$G12+$C12/60*18+$C12*0</f>
        <v>43586.012499999997</v>
      </c>
      <c r="J12" s="423">
        <f ca="1">$G12+$C12/60*0+$C12*1</f>
        <v>43586.041666666664</v>
      </c>
      <c r="K12" s="423">
        <f ca="1">$G12+$C12/60*30+$C12*2</f>
        <v>43586.104166666672</v>
      </c>
      <c r="L12" s="423">
        <f ca="1">$G12+$C12/60*0+$C12*3</f>
        <v>43586.125</v>
      </c>
      <c r="M12" s="424" t="str">
        <f>IF(_tag_month_day!A2="","",_tag_month_day!A2)</f>
        <v/>
      </c>
      <c r="N12" s="424" t="str">
        <f>IF(_tag_month_day!B2="","",_tag_month_day!B2)</f>
        <v/>
      </c>
      <c r="O12" s="425" t="e">
        <f>IF(M12+N12=0,"",M12+N12)</f>
        <v>#VALUE!</v>
      </c>
      <c r="P12" s="424" t="str">
        <f>IF(_tag_month_day!C2="","",_tag_month_day!C2)</f>
        <v/>
      </c>
      <c r="Q12" s="424" t="str">
        <f>IF(_tag_month_day!D2="","",_tag_month_day!D2)</f>
        <v/>
      </c>
      <c r="R12" s="426" t="str">
        <f>IF(_tag_month_day!CB2="","",_tag_month_day!CB2/100)</f>
        <v/>
      </c>
      <c r="S12" s="427" t="str">
        <f>IF(_tag_month_day!E2="","",_tag_month_day!E2)</f>
        <v/>
      </c>
      <c r="T12" s="427" t="str">
        <f>IF(_tag_month_day!F2="","",_tag_month_day!F2)</f>
        <v/>
      </c>
      <c r="U12" s="428" t="e">
        <f>S12+T12</f>
        <v>#VALUE!</v>
      </c>
      <c r="V12" s="429" t="e">
        <f>U12/AJ12</f>
        <v>#VALUE!</v>
      </c>
      <c r="W12" s="430" t="str">
        <f>IF(_jhy_month_day!A2="","",_jhy_month_day!A2)</f>
        <v/>
      </c>
      <c r="X12" s="431" t="str">
        <f>IF(_jhy_month_day!B2="","",_jhy_month_day!B2/100)</f>
        <v/>
      </c>
      <c r="Y12" s="431" t="str">
        <f>IF(_jhy_month_day!C2="","",_jhy_month_day!C2/100)</f>
        <v/>
      </c>
      <c r="Z12" s="432">
        <v>1</v>
      </c>
      <c r="AA12" s="433" t="str">
        <f>IF(_tag_month_day!G2="","",_tag_month_day!G2/100)</f>
        <v/>
      </c>
      <c r="AB12" s="433" t="str">
        <f>IF(_tag_month_day!H2="","",_tag_month_day!H2/100)</f>
        <v/>
      </c>
      <c r="AC12" s="434">
        <f>IF(X12="",AC11,BK12*($AV11*X12+$AW11*FD11+$AX11*FI11+$AY11*FN11+$AZ11*FS11+$BA11*FX11+$BG11*GE11)/(AV11*Y12+AX11*FK11+AW11*FF11+AY11*FP11+AZ11*FU11+BA11*FZ11+BG11*GG11+BB11*GK11+BC11*GN11+BD11*GP11))</f>
        <v>1.59963432013121</v>
      </c>
      <c r="AD12" s="435" t="str">
        <f>IF(AC12=AC11,"",AC12-AC11)</f>
        <v/>
      </c>
      <c r="AE12" s="436" t="str">
        <f>IF(1-AF12=0,"",(1-AF12))</f>
        <v/>
      </c>
      <c r="AF12" s="437">
        <v>1</v>
      </c>
      <c r="AG12" s="10" t="s">
        <v>427</v>
      </c>
      <c r="AH12" s="438" t="str">
        <f>IF(_gyk_month_day!B2="","",_gyk_month_day!B2)</f>
        <v/>
      </c>
      <c r="AI12" s="424"/>
      <c r="AJ12" s="439" t="str">
        <f>IF(_tag_month_day!I2="","",_tag_month_day!I2)</f>
        <v/>
      </c>
      <c r="AK12" s="440"/>
      <c r="AL12" s="440"/>
      <c r="AM12" s="440"/>
      <c r="AN12" s="441">
        <v>3</v>
      </c>
      <c r="AO12" s="441">
        <v>7</v>
      </c>
      <c r="AP12" s="442" t="e">
        <f>(IF(AN12=0,AS11,AS11*(1+AO12/AN12)/(AR12+AO12/AN12)))+AT12</f>
        <v>#VALUE!</v>
      </c>
      <c r="AQ12" s="443" t="str">
        <f>IF(_tag_month_day!J2="","",_tag_month_day!J2/100)</f>
        <v/>
      </c>
      <c r="AR12" s="444">
        <f>AR11</f>
        <v>1.3</v>
      </c>
      <c r="AS12" s="445" t="e">
        <f>AQ12*(AN12*AR12+AO12)/(AN12+AO12)</f>
        <v>#VALUE!</v>
      </c>
      <c r="AT12" s="445" t="e">
        <f>(SUM(BE12:BF12)-SUM(BE11:BF11))*0.05</f>
        <v>#VALUE!</v>
      </c>
      <c r="AU12" s="446" t="str">
        <f>IF(_tag_month_day!CC2="","",IF(_tag_month_day!CC2&gt;0,_tag_month_day!CD2,_tag_month_day!CE2))</f>
        <v/>
      </c>
      <c r="AV12" s="447" t="str">
        <f>IF(_tag_month_day!L2="","",_tag_month_day!L2/100)</f>
        <v/>
      </c>
      <c r="AW12" s="431">
        <v>0</v>
      </c>
      <c r="AX12" s="431">
        <f>AX11</f>
        <v>0</v>
      </c>
      <c r="AY12" s="431" t="str">
        <f>IF(_tag_month_day!M2="","",_tag_month_day!M2/100)</f>
        <v/>
      </c>
      <c r="AZ12" s="431" t="str">
        <f>IF(_tag_month_day!N2="","",_tag_month_day!N2/100)</f>
        <v/>
      </c>
      <c r="BA12" s="431" t="str">
        <f>IF(_tag_month_day!O2="","",_tag_month_day!O2/100)</f>
        <v/>
      </c>
      <c r="BB12" s="448" t="str">
        <f>IF(_tag_month_day!P2="","",_tag_month_day!P2/100)</f>
        <v/>
      </c>
      <c r="BC12" s="448">
        <f>BC11</f>
        <v>0</v>
      </c>
      <c r="BD12" s="448" t="str">
        <f>IF(_tag_month_day!Q2="","",_tag_month_day!Q2/100)</f>
        <v/>
      </c>
      <c r="BE12" s="449" t="str">
        <f>IF(_tag_month_day!R2="","",_tag_month_day!R2/100)</f>
        <v/>
      </c>
      <c r="BF12" s="388" t="e">
        <f>(AU12*(100+BE12*100))/(AJ12-AU12)/100</f>
        <v>#VALUE!</v>
      </c>
      <c r="BG12" s="450" t="e">
        <f>BE12+BF12</f>
        <v>#VALUE!</v>
      </c>
      <c r="BH12" s="451" t="e">
        <f>SUM(AV12:BF12)</f>
        <v>#VALUE!</v>
      </c>
      <c r="BI12" s="452" t="e">
        <f>IF(CX12=0,BI11,(DK12*查询!$R$5+DL12*查询!$Q$5+DM12*查询!$N$5+DN12*查询!$O$5+DO12*查询!$P$5)*AF12/CX12)</f>
        <v>#VALUE!</v>
      </c>
      <c r="BJ12" s="452" t="e">
        <f>IF(CX12=0,BJ11,(DP12*查询!$S$5+DQ12*查询!$T$5+DR12*查询!$U$5)*AF12/CX12)</f>
        <v>#VALUE!</v>
      </c>
      <c r="BK12" s="452">
        <f>BK11</f>
        <v>1</v>
      </c>
      <c r="BL12" s="453" t="e">
        <f>SUMPRODUCT((AV12:BA12)*(GS12:GX12))/((GS12:GX12)+SUM(BB12:BD12)*GY12+BG12*GZ12)</f>
        <v>#VALUE!</v>
      </c>
      <c r="BM12" s="453" t="e">
        <f>BK12*($AV12*FB12+$AW12*FD12+$AX12*FI12+$AY12*FN12+$AZ12*FS12+$BA12*FX12+$BG12*GE12)/(AV12*EY12+AX12*FK12+AW12*FF12+AY12*FP12+AZ12*FU12+BA12*FZ12+BG12*GG12+BB12*GK12+BC12*GN12+BD12*GP12)</f>
        <v>#VALUE!</v>
      </c>
      <c r="BN12" s="453" t="e">
        <f>($AV12*FC12+$AX12*FJ12+$AW12*FE12+$AY12*FO12+$AZ12*FT12+$BA12*FY12+$BG12*GF12)/($AV12*FA12+BG12*GH12+BB12*GL12+BC12*GO12+BD12*GQ12+BA12*GA12)</f>
        <v>#VALUE!</v>
      </c>
      <c r="BO12" s="454" t="e">
        <f>BK12*($AV12*FB12+$AW12*FD12+$AX12*FI12+$AY12*FN12+$AZ12*FS12+$BA12*FX12+$BG12*GE12)*100/(SUMPRODUCT(AV12:BA12*GS12:GX12)+(BB12+BC12+BD12)*GY12+BG12)</f>
        <v>#VALUE!</v>
      </c>
      <c r="BP12" s="454" t="e">
        <f>(AV12*EY12+AX12*FK12+AW12*FF12+AY12*FP12+AZ12*FU12+BA12*FZ12+BG12*GG12+BB12*GK12+BC12*GN12+BD12*GP12)*100/(SUMPRODUCT(AV12:BA12*GS12:GX12)+(BB12+BC12+BD12)*GY12+BG12)</f>
        <v>#VALUE!</v>
      </c>
      <c r="BQ12" s="454" t="e">
        <f>BK12*($AV12*FC12+$AX12*FJ12+$AW12*FE12+$AY12*FO12+$AZ12*FT12+$BA12*FY12+$BG12*GF12)*100/(SUMPRODUCT(AV12:BA12*GS12:GX12)+(BB12+BC12+BD12)*GY12+BG12)</f>
        <v>#VALUE!</v>
      </c>
      <c r="BR12" s="453" t="str">
        <f>IF(_tag_month_day!T2="","",_tag_month_day!T2)</f>
        <v/>
      </c>
      <c r="BS12" s="453" t="str">
        <f>IF(_tag_month_day!U2="","",_tag_month_day!U2)</f>
        <v/>
      </c>
      <c r="BT12" s="455" t="str">
        <f>IF(CK12="","",IF((CK12&gt;=BV12-0.12)*(CK12&lt;=BV12+0.12),"合格","不合格"))</f>
        <v/>
      </c>
      <c r="BU12" s="456" t="str">
        <f>IF(_tag_month_day!V2="","",_tag_month_day!V2)</f>
        <v/>
      </c>
      <c r="BV12" s="457" t="str">
        <f>IF(_tag_month_day!W2="","",_tag_month_day!W2)</f>
        <v/>
      </c>
      <c r="BW12" s="458" t="str">
        <f>IF(_tag_month_day!X2="","",_tag_month_day!X2)</f>
        <v/>
      </c>
      <c r="BX12" s="458" t="str">
        <f>IF(_tag_month_day!Y2="","",_tag_month_day!Y2)</f>
        <v/>
      </c>
      <c r="BY12" s="459">
        <f ca="1">L12</f>
        <v>43586.125</v>
      </c>
      <c r="BZ12" s="460"/>
      <c r="CA12" s="461"/>
      <c r="CB12" s="424" t="str">
        <f>IF(_tag_month_day!Z2="","",_tag_month_day!Z2)</f>
        <v/>
      </c>
      <c r="CC12" s="424" t="str">
        <f>IF(_tag_month_day!AA2="","",_tag_month_day!AA2)</f>
        <v/>
      </c>
      <c r="CD12" s="424" t="str">
        <f>IF(_tag_month_day!AB2="","",_tag_month_day!AB2)</f>
        <v/>
      </c>
      <c r="CE12" s="424" t="str">
        <f>IF(_tag_month_day!AC2="","",_tag_month_day!AC2)</f>
        <v/>
      </c>
      <c r="CF12" s="424" t="str">
        <f>IF(_tag_month_day!AD2="","",_tag_month_day!AD2)</f>
        <v/>
      </c>
      <c r="CG12" s="424" t="str">
        <f>IF(_tag_month_day!AE2="","",_tag_month_day!AE2)</f>
        <v/>
      </c>
      <c r="CH12" s="424" t="str">
        <f>IF(_tag_month_day!AF2="","",_tag_month_day!AF2)</f>
        <v/>
      </c>
      <c r="CI12" s="424" t="str">
        <f>IF(_tag_month_day!AG2="","",_tag_month_day!AG2)</f>
        <v/>
      </c>
      <c r="CJ12" s="424" t="str">
        <f>IF(_tag_month_day!AH2="","",_tag_month_day!AH2)</f>
        <v/>
      </c>
      <c r="CK12" s="424" t="str">
        <f>IF(_tag_month_day!AI2="","",_tag_month_day!AI2)</f>
        <v/>
      </c>
      <c r="CL12" s="4" t="str">
        <f>IF(_tag_month_day!AJ2="","",_tag_month_day!AJ2)</f>
        <v/>
      </c>
      <c r="CM12" s="4" t="str">
        <f>IF(_tag_month_day!AK2="","",_tag_month_day!AK2)</f>
        <v/>
      </c>
      <c r="CN12" s="4" t="str">
        <f>IF(_tag_month_day!AL2="","",_tag_month_day!AL2)</f>
        <v/>
      </c>
      <c r="CO12" s="4" t="str">
        <f>IF(_tag_month_day!AM2="","",_tag_month_day!AM2)</f>
        <v/>
      </c>
      <c r="CP12" s="4" t="str">
        <f>IF(_tag_month_day!AN2="","",_tag_month_day!AN2)</f>
        <v/>
      </c>
      <c r="CQ12" s="4" t="str">
        <f>IF(_tag_month_day!AO2="","",_tag_month_day!AO2)</f>
        <v/>
      </c>
      <c r="CR12" s="462" t="str">
        <f>IF(_tag_month_day!AP2="","",_tag_month_day!AP2)</f>
        <v/>
      </c>
      <c r="CS12" s="463" t="str">
        <f>IF(_tag_month_day!AQ2="","",_tag_month_day!AQ2)</f>
        <v/>
      </c>
      <c r="CT12" s="4" t="str">
        <f>IF(_tag_month_day!AR2="","",_tag_month_day!AR2)</f>
        <v/>
      </c>
      <c r="CU12" s="464" t="e">
        <f>DU12/AJ12</f>
        <v>#VALUE!</v>
      </c>
      <c r="CV12" s="451" t="e">
        <f>BG12/BH12</f>
        <v>#VALUE!</v>
      </c>
      <c r="CW12" s="465" t="e">
        <f>AJ12*(1-CV12)*CU12*AF12</f>
        <v>#VALUE!</v>
      </c>
      <c r="CX12" s="465" t="e">
        <f>CW12*94%</f>
        <v>#VALUE!</v>
      </c>
      <c r="CY12" s="466" t="e">
        <f>IF(CX12=0,0,DS12/(DS12+CX12))</f>
        <v>#VALUE!</v>
      </c>
      <c r="CZ12" s="465" t="e">
        <f>$AJ12*EF12</f>
        <v>#VALUE!</v>
      </c>
      <c r="DA12" s="465" t="e">
        <f>$AJ12*EG12</f>
        <v>#VALUE!</v>
      </c>
      <c r="DB12" s="465" t="e">
        <f>$AJ12*EH12</f>
        <v>#VALUE!</v>
      </c>
      <c r="DC12" s="465" t="e">
        <f>$AJ12*EI12</f>
        <v>#VALUE!</v>
      </c>
      <c r="DD12" s="465" t="e">
        <f>$AJ12*EJ12</f>
        <v>#VALUE!</v>
      </c>
      <c r="DE12" s="465" t="e">
        <f>$AJ12*EK12</f>
        <v>#VALUE!</v>
      </c>
      <c r="DF12" s="465" t="e">
        <f>$AJ12*EL12</f>
        <v>#VALUE!</v>
      </c>
      <c r="DG12" s="465" t="e">
        <f>$AJ12*EM12</f>
        <v>#VALUE!</v>
      </c>
      <c r="DH12" s="465" t="e">
        <f>$AJ12*EN12</f>
        <v>#VALUE!</v>
      </c>
      <c r="DI12" s="465" t="e">
        <f>$AJ12*EO12</f>
        <v>#VALUE!</v>
      </c>
      <c r="DJ12" s="465" t="e">
        <f>CZ12*(1-EP12)</f>
        <v>#VALUE!</v>
      </c>
      <c r="DK12" s="465" t="e">
        <f>DA12*(1-ER12)</f>
        <v>#VALUE!</v>
      </c>
      <c r="DL12" s="465" t="e">
        <f>DB12*(1-EQ12)</f>
        <v>#VALUE!</v>
      </c>
      <c r="DM12" s="465" t="e">
        <f>DC12*(1-ES12)</f>
        <v>#VALUE!</v>
      </c>
      <c r="DN12" s="465" t="e">
        <f>DD12*(1-ET12)</f>
        <v>#VALUE!</v>
      </c>
      <c r="DO12" s="465" t="e">
        <f>DE12</f>
        <v>#VALUE!</v>
      </c>
      <c r="DP12" s="465" t="e">
        <f>DF12*(1-EU12)</f>
        <v>#VALUE!</v>
      </c>
      <c r="DQ12" s="465" t="e">
        <f>DG12*(1-EV12)</f>
        <v>#VALUE!</v>
      </c>
      <c r="DR12" s="465" t="e">
        <f>DH12*(1-EW12)</f>
        <v>#VALUE!</v>
      </c>
      <c r="DS12" s="465" t="e">
        <f>DI12</f>
        <v>#VALUE!</v>
      </c>
      <c r="DT12" s="465" t="e">
        <f>SUM(DJ12:DS12)</f>
        <v>#VALUE!</v>
      </c>
      <c r="DU12" s="465" t="e">
        <f>(GS12:GX12)+(DP12+DQ12+DR12)*GY12+DS12</f>
        <v>#VALUE!</v>
      </c>
      <c r="DV12" s="451" t="e">
        <f>AV12/$BH12/(1-EP12)</f>
        <v>#VALUE!</v>
      </c>
      <c r="DW12" s="451" t="e">
        <f>AW12/$BH12/(1-ER12)</f>
        <v>#VALUE!</v>
      </c>
      <c r="DX12" s="451" t="e">
        <f>AX12/$BH12/(1-EQ12)</f>
        <v>#VALUE!</v>
      </c>
      <c r="DY12" s="451" t="e">
        <f>AY12/$BH12/(1-ES12)</f>
        <v>#VALUE!</v>
      </c>
      <c r="DZ12" s="451" t="e">
        <f>AZ12/$BH12/(1-ET12)</f>
        <v>#VALUE!</v>
      </c>
      <c r="EA12" s="451" t="e">
        <f>BA12/$BH12/(1-AX12)</f>
        <v>#VALUE!</v>
      </c>
      <c r="EB12" s="451" t="e">
        <f>BB12/$BH12/(1-EU12)</f>
        <v>#VALUE!</v>
      </c>
      <c r="EC12" s="451" t="e">
        <f>BC12/$BH12/(1-EV12)</f>
        <v>#VALUE!</v>
      </c>
      <c r="ED12" s="451" t="e">
        <f>BD12/$BH12/(1-EW12)</f>
        <v>#VALUE!</v>
      </c>
      <c r="EE12" s="451" t="e">
        <f>BG12/BH12</f>
        <v>#VALUE!</v>
      </c>
      <c r="EF12" s="451" t="e">
        <f>DV12/SUM($DV12:$EE12)</f>
        <v>#VALUE!</v>
      </c>
      <c r="EG12" s="451" t="e">
        <f>DW12/SUM($DV12:$EE12)</f>
        <v>#VALUE!</v>
      </c>
      <c r="EH12" s="451" t="e">
        <f>DX12/SUM($DV12:$EE12)</f>
        <v>#VALUE!</v>
      </c>
      <c r="EI12" s="451" t="e">
        <f>DY12/SUM($DV12:$EE12)</f>
        <v>#VALUE!</v>
      </c>
      <c r="EJ12" s="451" t="e">
        <f>DZ12/SUM($DV12:$EE12)</f>
        <v>#VALUE!</v>
      </c>
      <c r="EK12" s="451" t="e">
        <f>EA12/SUM($DV12:$EE12)</f>
        <v>#VALUE!</v>
      </c>
      <c r="EL12" s="451" t="e">
        <f>EB12/SUM($DV12:$EE12)</f>
        <v>#VALUE!</v>
      </c>
      <c r="EM12" s="451" t="e">
        <f>EC12/SUM($DV12:$EE12)</f>
        <v>#VALUE!</v>
      </c>
      <c r="EN12" s="451" t="e">
        <f>ED12/SUM($DV12:$EE12)</f>
        <v>#VALUE!</v>
      </c>
      <c r="EO12" s="451" t="e">
        <f>EE12/SUM($DV12:$EE12)</f>
        <v>#VALUE!</v>
      </c>
      <c r="EP12" s="450">
        <f>EP11</f>
        <v>0.080000000000000002</v>
      </c>
      <c r="EQ12" s="450">
        <f>EQ11</f>
        <v>0.014999999999999999</v>
      </c>
      <c r="ER12" s="450">
        <f>ER11</f>
        <v>0.014999999999999999</v>
      </c>
      <c r="ES12" s="450">
        <f>ES11</f>
        <v>0.014999999999999999</v>
      </c>
      <c r="ET12" s="450">
        <f>ET11</f>
        <v>0.014999999999999999</v>
      </c>
      <c r="EU12" s="450">
        <f>EU11</f>
        <v>0.089999999999999997</v>
      </c>
      <c r="EV12" s="450">
        <f>EV11</f>
        <v>0.089999999999999997</v>
      </c>
      <c r="EW12" s="450">
        <f>EW11</f>
        <v>0.089999999999999997</v>
      </c>
      <c r="EX12" s="431" t="str">
        <f>IF(_tag_month_day!AS2="","",_tag_month_day!AS2/100)</f>
        <v/>
      </c>
      <c r="EY12" s="431" t="str">
        <f>IF(_tag_month_day!AT2="","",_tag_month_day!AT2/100)</f>
        <v/>
      </c>
      <c r="EZ12" s="431" t="str">
        <f>IF(_tag_month_day!AU2="","",_tag_month_day!AU2/100)</f>
        <v/>
      </c>
      <c r="FA12" s="431" t="str">
        <f>IF(_tag_month_day!AV2="","",_tag_month_day!AV2/100)</f>
        <v/>
      </c>
      <c r="FB12" s="431" t="str">
        <f>IF(_tag_month_day!AW2="","",_tag_month_day!AW2/100)</f>
        <v/>
      </c>
      <c r="FC12" s="431" t="str">
        <f>IF(_tag_month_day!AX2="","",_tag_month_day!AX2/100)</f>
        <v/>
      </c>
      <c r="FD12" s="449" t="str">
        <f>IF(_tag_month_day!AY2="","",_tag_month_day!AY2/100)</f>
        <v/>
      </c>
      <c r="FE12" s="449" t="str">
        <f>IF(_tag_month_day!AZ2="","",_tag_month_day!AZ2/100)</f>
        <v/>
      </c>
      <c r="FF12" s="449" t="str">
        <f>IF(_tag_month_day!BA2="","",_tag_month_day!BA2/100)</f>
        <v/>
      </c>
      <c r="FG12" s="449" t="str">
        <f>IF(_tag_month_day!BB2="","",_tag_month_day!BB2/100)</f>
        <v/>
      </c>
      <c r="FH12" s="467" t="str">
        <f>IF(_tag_month_day!BC2="","",_tag_month_day!BC2/100)</f>
        <v/>
      </c>
      <c r="FI12" s="449">
        <f>FI11</f>
        <v>0.40999999999999998</v>
      </c>
      <c r="FJ12" s="449">
        <f>FJ11</f>
        <v>0.11</v>
      </c>
      <c r="FK12" s="449">
        <f>FK11</f>
        <v>0.014999999999999999</v>
      </c>
      <c r="FL12" s="449">
        <f>FL11</f>
        <v>0</v>
      </c>
      <c r="FM12" s="467">
        <f>FM11</f>
        <v>0.0001</v>
      </c>
      <c r="FN12" s="449">
        <f>FN11</f>
        <v>0.32000000000000001</v>
      </c>
      <c r="FO12" s="449">
        <f>FO11</f>
        <v>0.20000000000000001</v>
      </c>
      <c r="FP12" s="449">
        <f>FP11</f>
        <v>0.01</v>
      </c>
      <c r="FQ12" s="449">
        <f>FQ11</f>
        <v>0</v>
      </c>
      <c r="FR12" s="467">
        <f>FR11</f>
        <v>0.0001</v>
      </c>
      <c r="FS12" s="449" t="str">
        <f>IF(_tag_month_day!BD2="","",_tag_month_day!BD2/100)</f>
        <v/>
      </c>
      <c r="FT12" s="449" t="str">
        <f>IF(_tag_month_day!BE2="","",_tag_month_day!BE2/100)</f>
        <v/>
      </c>
      <c r="FU12" s="449" t="str">
        <f>IF(_tag_month_day!BF2="","",_tag_month_day!BF2/100)</f>
        <v/>
      </c>
      <c r="FV12" s="449" t="str">
        <f>IF(_tag_month_day!BG2="","",_tag_month_day!BG2/100)</f>
        <v/>
      </c>
      <c r="FW12" s="467" t="str">
        <f>IF(_tag_month_day!BH2="","",_tag_month_day!BH2/100)</f>
        <v/>
      </c>
      <c r="FX12" s="449" t="str">
        <f>IF(_tag_month_day!BI2="","",_tag_month_day!BI2/100)</f>
        <v/>
      </c>
      <c r="FY12" s="449" t="str">
        <f>IF(_tag_month_day!BJ2="","",_tag_month_day!BJ2/100)</f>
        <v/>
      </c>
      <c r="FZ12" s="468" t="str">
        <f>IF(_tag_month_day!BK2="","",_tag_month_day!BK2/100)</f>
        <v/>
      </c>
      <c r="GA12" s="449" t="str">
        <f>IF(_tag_month_day!BL2="","",_tag_month_day!BL2/100)</f>
        <v/>
      </c>
      <c r="GB12" s="467" t="str">
        <f>IF(_tag_month_day!BM2="","",_tag_month_day!BM2/100)</f>
        <v/>
      </c>
      <c r="GC12" s="431" t="str">
        <f>IF(_tag_month_day!BN2="","",_tag_month_day!BN2/100)</f>
        <v/>
      </c>
      <c r="GD12" s="431" t="str">
        <f>IF(_tag_month_day!BO2="","",_tag_month_day!BO2/100)</f>
        <v/>
      </c>
      <c r="GE12" s="431" t="str">
        <f>IF(_tag_month_day!BP2="","",_tag_month_day!BP2/100)</f>
        <v/>
      </c>
      <c r="GF12" s="431" t="str">
        <f>IF(_tag_month_day!BQ2="","",_tag_month_day!BQ2/100)</f>
        <v/>
      </c>
      <c r="GG12" s="431" t="str">
        <f>IF(_tag_month_day!BR2="","",_tag_month_day!BR2/100)</f>
        <v/>
      </c>
      <c r="GH12" s="431" t="str">
        <f>IF(_tag_month_day!BS2="","",_tag_month_day!BS2/100)</f>
        <v/>
      </c>
      <c r="GI12" s="467" t="str">
        <f>IF(_tag_month_day!BT2="","",_tag_month_day!BT2/100)</f>
        <v/>
      </c>
      <c r="GJ12" s="469" t="str">
        <f>IF(_tag_month_day!BU2="","",_tag_month_day!BU2/100)</f>
        <v/>
      </c>
      <c r="GK12" s="470">
        <f>GK11</f>
        <v>0.070000000000000007</v>
      </c>
      <c r="GL12" s="470">
        <f>GL11</f>
        <v>0.029999999999999999</v>
      </c>
      <c r="GM12" s="471" t="str">
        <f>IF(_tag_month_day!BX2="","",_tag_month_day!BX2/100)</f>
        <v/>
      </c>
      <c r="GN12" s="470">
        <f>GN11</f>
        <v>0.070000000000000007</v>
      </c>
      <c r="GO12" s="470">
        <f>GO11</f>
        <v>0.029999999999999999</v>
      </c>
      <c r="GP12" s="470">
        <f>GP11</f>
        <v>0.089999999999999997</v>
      </c>
      <c r="GQ12" s="470">
        <f>GQ11</f>
        <v>0.029999999999999999</v>
      </c>
      <c r="GR12" s="471" t="str">
        <f>IF(_tag_month_day!CA2="","",_tag_month_day!CA2/100)</f>
        <v/>
      </c>
      <c r="GS12" s="472">
        <f>1-HA12</f>
        <v>0.95299999999999996</v>
      </c>
      <c r="GT12" s="472">
        <f>1-HC12</f>
        <v>0.55000000000000004</v>
      </c>
      <c r="GU12" s="472">
        <f>1-HB12</f>
        <v>0.55000000000000004</v>
      </c>
      <c r="GV12" s="472">
        <f>1-HD12</f>
        <v>0.55000000000000004</v>
      </c>
      <c r="GW12" s="472">
        <f>1-HE12</f>
        <v>0.5</v>
      </c>
      <c r="GX12" s="472">
        <f>1-HF12</f>
        <v>0.93500000000000005</v>
      </c>
      <c r="GY12" s="472">
        <f>1-HG12</f>
        <v>0.14999999999999999</v>
      </c>
      <c r="GZ12" s="472">
        <f>1-HH12</f>
        <v>1</v>
      </c>
      <c r="HA12" s="473">
        <v>0.047</v>
      </c>
      <c r="HB12" s="473">
        <v>0.45000000000000001</v>
      </c>
      <c r="HC12" s="473">
        <v>0.45000000000000001</v>
      </c>
      <c r="HD12" s="473">
        <v>0.45000000000000001</v>
      </c>
      <c r="HE12" s="473">
        <v>0.5</v>
      </c>
      <c r="HF12" s="473">
        <v>0.065000000000000002</v>
      </c>
      <c r="HG12" s="473">
        <v>0.84999999999999998</v>
      </c>
      <c r="HH12" s="474">
        <v>0</v>
      </c>
      <c r="HI12" s="10">
        <f>IF(BZ12&lt;&gt;"",CK12-BV12,0)</f>
        <v>0</v>
      </c>
      <c r="HJ12" s="10" t="e">
        <f>IF(AJ12&gt;0,AH12-AJ12,0)</f>
        <v>#VALUE!</v>
      </c>
      <c r="HK12" s="466">
        <f>HK11</f>
        <v>0.84999999999999998</v>
      </c>
      <c r="HL12" s="424">
        <f>HL11</f>
        <v>550000</v>
      </c>
      <c r="HM12" s="424">
        <f>HM11</f>
        <v>480000</v>
      </c>
      <c r="HN12" s="465" t="e">
        <f>(DJ12*EZ12+DK12*FH12+DL12*FM12+DM12*FR12+DN12*FW12+DO12*GB12+DS12*GI12+DP12*GM12+DR12*GR12)*1000*2</f>
        <v>#VALUE!</v>
      </c>
      <c r="HO12" s="465" t="e">
        <f>HN12*HK12*$HO$2/HL12*1000000</f>
        <v>#VALUE!</v>
      </c>
      <c r="HP12" s="465" t="e">
        <f>HN12*HK12*$HP$2/HM12*1000000</f>
        <v>#VALUE!</v>
      </c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</row>
    <row customFormat="1" r="13" s="0">
      <c r="A13" s="420">
        <v>2</v>
      </c>
      <c r="B13" s="421">
        <f ca="1">IF(D13=D12,B12,IF(D13="夜班",B12+1,B12))</f>
        <v>43586</v>
      </c>
      <c r="C13" s="422">
        <f>C12</f>
        <v>0.041666666666666699</v>
      </c>
      <c r="D13" s="10" t="str">
        <f ca="1">IF(HOUR(G13)&lt;8,"夜班",IF(HOUR(G13)&lt;16,"白班",IF(HOUR(G13)&lt;24,"中班",0)))</f>
        <v>夜班</v>
      </c>
      <c r="E13" s="10" t="e">
        <f ca="1">IF(F13=1,"甲",IF(F13=2,"乙",IF(F13=3,"丙",IF(F13=4,"丁",""))))</f>
        <v>#REF!</v>
      </c>
      <c r="F13" s="10" t="e">
        <f ca="1">SUMPRODUCT((成本日报!$A$3:$A$95=计划!B13)*(成本日报!$B$3:$B$95=计划!$D13),成本日报!$C$3:$C$95)</f>
        <v>#REF!</v>
      </c>
      <c r="G13" s="423">
        <f ca="1">G12+C12</f>
        <v>43586.041666666664</v>
      </c>
      <c r="H13" s="423">
        <f ca="1">$G13+$C13/60*10+$C13*0</f>
        <v>43586.048611111109</v>
      </c>
      <c r="I13" s="423">
        <f ca="1">$G13+$C13/60*18+$C13*0</f>
        <v>43586.054166666661</v>
      </c>
      <c r="J13" s="423">
        <f ca="1">$G13+$C13/60*0+$C13*1</f>
        <v>43586.083333333328</v>
      </c>
      <c r="K13" s="423">
        <f ca="1">$G13+$C13/60*30+$C13*2</f>
        <v>43586.145833333336</v>
      </c>
      <c r="L13" s="423">
        <f ca="1">$G13+$C13/60*0+$C13*3</f>
        <v>43586.166666666664</v>
      </c>
      <c r="M13" s="424" t="str">
        <f>IF(_tag_month_day!A3="","",_tag_month_day!A3)</f>
        <v/>
      </c>
      <c r="N13" s="424" t="str">
        <f>IF(_tag_month_day!B3="","",_tag_month_day!B3)</f>
        <v/>
      </c>
      <c r="O13" s="425" t="e">
        <f>IF(M13+N13=0,"",M13+N13)</f>
        <v>#VALUE!</v>
      </c>
      <c r="P13" s="424" t="str">
        <f>IF(_tag_month_day!C3="","",_tag_month_day!C3)</f>
        <v/>
      </c>
      <c r="Q13" s="424" t="str">
        <f>IF(_tag_month_day!D3="","",_tag_month_day!D3)</f>
        <v/>
      </c>
      <c r="R13" s="426" t="str">
        <f>IF(_tag_month_day!CB3="","",_tag_month_day!CB3/100)</f>
        <v/>
      </c>
      <c r="S13" s="427" t="str">
        <f>IF(_tag_month_day!E3="","",_tag_month_day!E3)</f>
        <v/>
      </c>
      <c r="T13" s="427" t="str">
        <f>IF(_tag_month_day!F3="","",_tag_month_day!F3)</f>
        <v/>
      </c>
      <c r="U13" s="428" t="e">
        <f>S13+T13</f>
        <v>#VALUE!</v>
      </c>
      <c r="V13" s="429" t="e">
        <f>U13/AJ13</f>
        <v>#VALUE!</v>
      </c>
      <c r="W13" s="430" t="str">
        <f>IF(_jhy_month_day!A3="","",_jhy_month_day!A3)</f>
        <v/>
      </c>
      <c r="X13" s="431" t="str">
        <f>IF(_jhy_month_day!B3="","",_jhy_month_day!B3/100)</f>
        <v/>
      </c>
      <c r="Y13" s="431" t="str">
        <f>IF(_jhy_month_day!C3="","",_jhy_month_day!C3/100)</f>
        <v/>
      </c>
      <c r="Z13" s="432">
        <f>Z12</f>
        <v>1</v>
      </c>
      <c r="AA13" s="433" t="str">
        <f>IF(_tag_month_day!G3="","",_tag_month_day!G3/100)</f>
        <v/>
      </c>
      <c r="AB13" s="433" t="str">
        <f>IF(_tag_month_day!H3="","",_tag_month_day!H3/100)</f>
        <v/>
      </c>
      <c r="AC13" s="434">
        <f>IF(X13="",AC12,BK13*($AV12*X13+$AW12*FD12+$AX12*FI12+$AY12*FN12+$AZ12*FS12+$BA12*FX12+$BG12*GE12)/(AV12*Y13+AX12*FK12+AW12*FF12+AY12*FP12+AZ12*FU12+BA12*FZ12+BG12*GG12+BB12*GK12+BC12*GN12+BD12*GP12))</f>
        <v>1.59963432013121</v>
      </c>
      <c r="AD13" s="435" t="str">
        <f>IF(AC13=AC12,"",AC13-AC12)</f>
        <v/>
      </c>
      <c r="AE13" s="436" t="str">
        <f>IF(1-AF13=0,"",(1-AF13))</f>
        <v/>
      </c>
      <c r="AF13" s="437">
        <v>1</v>
      </c>
      <c r="AG13" s="10" t="str">
        <f>AG12</f>
        <v>8A3</v>
      </c>
      <c r="AH13" s="438" t="str">
        <f>AH12</f>
        <v/>
      </c>
      <c r="AI13" s="424" t="e">
        <f>IF(ROUND(AJ13-AJ12,1)=0,"",AJ13-AJ12)</f>
        <v>#VALUE!</v>
      </c>
      <c r="AJ13" s="439" t="str">
        <f>IF(_tag_month_day!I3="","",_tag_month_day!I3)</f>
        <v/>
      </c>
      <c r="AK13" s="440"/>
      <c r="AL13" s="440"/>
      <c r="AM13" s="440"/>
      <c r="AN13" s="441">
        <f>AN12</f>
        <v>3</v>
      </c>
      <c r="AO13" s="441">
        <f>AO12</f>
        <v>7</v>
      </c>
      <c r="AP13" s="442" t="e">
        <f>(IF(AN13=0,AS12,AS12*(1+AO13/AN13)/(AR13+AO13/AN13)))+AT13</f>
        <v>#VALUE!</v>
      </c>
      <c r="AQ13" s="443" t="str">
        <f>IF(_tag_month_day!J3="","",_tag_month_day!J3/100)</f>
        <v/>
      </c>
      <c r="AR13" s="444">
        <f>AR12</f>
        <v>1.3</v>
      </c>
      <c r="AS13" s="445" t="e">
        <f>AQ13*(AN13*AR13+AO13)/(AN13+AO13)</f>
        <v>#VALUE!</v>
      </c>
      <c r="AT13" s="445" t="e">
        <f>(SUM(BE13:BF13)-SUM(BE12:BF12))*0.05</f>
        <v>#VALUE!</v>
      </c>
      <c r="AU13" s="446" t="str">
        <f>IF(_tag_month_day!CC3="","",IF(_tag_month_day!CC3&gt;0,_tag_month_day!CD3,_tag_month_day!CE3))</f>
        <v/>
      </c>
      <c r="AV13" s="447" t="str">
        <f>IF(_tag_month_day!L3="","",_tag_month_day!L3/100)</f>
        <v/>
      </c>
      <c r="AW13" s="431">
        <f>AW12</f>
        <v>0</v>
      </c>
      <c r="AX13" s="431">
        <f>AX12</f>
        <v>0</v>
      </c>
      <c r="AY13" s="431" t="str">
        <f>IF(_tag_month_day!M3="","",_tag_month_day!M3/100)</f>
        <v/>
      </c>
      <c r="AZ13" s="431" t="str">
        <f>IF(_tag_month_day!N3="","",_tag_month_day!N3/100)</f>
        <v/>
      </c>
      <c r="BA13" s="431" t="str">
        <f>IF(_tag_month_day!O3="","",_tag_month_day!O3/100)</f>
        <v/>
      </c>
      <c r="BB13" s="448" t="str">
        <f>IF(_tag_month_day!P3="","",_tag_month_day!P3/100)</f>
        <v/>
      </c>
      <c r="BC13" s="448">
        <f>BC12</f>
        <v>0</v>
      </c>
      <c r="BD13" s="448" t="str">
        <f>IF(_tag_month_day!Q3="","",_tag_month_day!Q3/100)</f>
        <v/>
      </c>
      <c r="BE13" s="449" t="str">
        <f>IF(_tag_month_day!R3="","",_tag_month_day!R3/100)</f>
        <v/>
      </c>
      <c r="BF13" s="388" t="e">
        <f>(AU13*(100+BE13*100))/(AJ13-AU13)/100</f>
        <v>#VALUE!</v>
      </c>
      <c r="BG13" s="450" t="e">
        <f>BE13+BF13</f>
        <v>#VALUE!</v>
      </c>
      <c r="BH13" s="451" t="e">
        <f>SUM(AV13:BF13)</f>
        <v>#VALUE!</v>
      </c>
      <c r="BI13" s="452" t="e">
        <f>IF(CX13=0,BI12,(DK13*查询!$R$5+DL13*查询!$Q$5+DM13*查询!$N$5+DN13*查询!$O$5+DO13*查询!$P$5)*AF13/CX13)</f>
        <v>#VALUE!</v>
      </c>
      <c r="BJ13" s="452" t="e">
        <f>IF(CX13=0,BJ12,(DP13*查询!$S$5+DQ13*查询!$T$5+DR13*查询!$U$5)*AF13/CX13)</f>
        <v>#VALUE!</v>
      </c>
      <c r="BK13" s="452">
        <f>BK12</f>
        <v>1</v>
      </c>
      <c r="BL13" s="453" t="e">
        <f>SUMPRODUCT((AV13:BA13)*(GS13:GX13))/((GS13:GX13)+SUM(BB13:BD13)*GY13+BG13*GZ13)</f>
        <v>#VALUE!</v>
      </c>
      <c r="BM13" s="453" t="e">
        <f>BK13*($AV13*FB13+$AW13*FD13+$AX13*FI13+$AY13*FN13+$AZ13*FS13+$BA13*FX13+$BG13*GE13)/(AV13*EY13+AX13*FK13+AW13*FF13+AY13*FP13+AZ13*FU13+BA13*FZ13+BG13*GG13+BB13*GK13+BC13*GN13+BD13*GP13)</f>
        <v>#VALUE!</v>
      </c>
      <c r="BN13" s="453" t="e">
        <f>($AV13*FC13+$AX13*FJ13+$AW13*FE13+$AY13*FO13+$AZ13*FT13+$BA13*FY13+$BG13*GF13)/($AV13*FA13+BG13*GH13+BB13*GL13+BC13*GO13+BD13*GQ13+BA13*GA13)</f>
        <v>#VALUE!</v>
      </c>
      <c r="BO13" s="454" t="e">
        <f>BK13*($AV13*FB13+$AW13*FD13+$AX13*FI13+$AY13*FN13+$AZ13*FS13+$BA13*FX13+$BG13*GE13)*100/(SUMPRODUCT(AV13:BA13*GS13:GX13)+(BB13+BC13+BD13)*GY13+BG13)</f>
        <v>#VALUE!</v>
      </c>
      <c r="BP13" s="454" t="e">
        <f>(AV13*EY13+AX13*FK13+AW13*FF13+AY13*FP13+AZ13*FU13+BA13*FZ13+BG13*GG13+BB13*GK13+BC13*GN13+BD13*GP13)*100/(SUMPRODUCT(AV13:BA13*GS13:GX13)+(BB13+BC13+BD13)*GY13+BG13)</f>
        <v>#VALUE!</v>
      </c>
      <c r="BQ13" s="454" t="e">
        <f>BK13*($AV13*FC13+$AX13*FJ13+$AW13*FE13+$AY13*FO13+$AZ13*FT13+$BA13*FY13+$BG13*GF13)*100/(SUMPRODUCT(AV13:BA13*GS13:GX13)+(BB13+BC13+BD13)*GY13+BG13)</f>
        <v>#VALUE!</v>
      </c>
      <c r="BR13" s="453" t="str">
        <f>IF(_tag_month_day!T3="","",_tag_month_day!T3)</f>
        <v/>
      </c>
      <c r="BS13" s="453" t="str">
        <f>IF(_tag_month_day!U3="","",_tag_month_day!U3)</f>
        <v/>
      </c>
      <c r="BT13" s="455" t="str">
        <f>IF(CK13="","",IF((CK13&gt;=BV13-0.12)*(CK13&lt;=BV13+0.12),"合格","不合格"))</f>
        <v/>
      </c>
      <c r="BU13" s="456" t="str">
        <f>IF(_tag_month_day!V3="","",_tag_month_day!V3)</f>
        <v/>
      </c>
      <c r="BV13" s="457" t="str">
        <f>IF(_tag_month_day!W3="","",_tag_month_day!W3)</f>
        <v/>
      </c>
      <c r="BW13" s="458" t="str">
        <f>IF(_tag_month_day!X3="","",_tag_month_day!X3)</f>
        <v/>
      </c>
      <c r="BX13" s="458" t="str">
        <f>IF(_tag_month_day!Y3="","",_tag_month_day!Y3)</f>
        <v/>
      </c>
      <c r="BY13" s="459">
        <f ca="1">L13</f>
        <v>43586.166666666664</v>
      </c>
      <c r="BZ13" s="460" t="s">
        <v>429</v>
      </c>
      <c r="CA13" s="461">
        <v>0.15625</v>
      </c>
      <c r="CB13" s="424" t="str">
        <f>IF(_tag_month_day!Z3="","",_tag_month_day!Z3)</f>
        <v/>
      </c>
      <c r="CC13" s="424" t="str">
        <f>IF(_tag_month_day!AA3="","",_tag_month_day!AA3)</f>
        <v/>
      </c>
      <c r="CD13" s="424" t="str">
        <f>IF(_tag_month_day!AB3="","",_tag_month_day!AB3)</f>
        <v/>
      </c>
      <c r="CE13" s="424" t="str">
        <f>IF(_tag_month_day!AC3="","",_tag_month_day!AC3)</f>
        <v/>
      </c>
      <c r="CF13" s="424" t="str">
        <f>IF(_tag_month_day!AD3="","",_tag_month_day!AD3)</f>
        <v/>
      </c>
      <c r="CG13" s="424" t="str">
        <f>IF(_tag_month_day!AE3="","",_tag_month_day!AE3)</f>
        <v/>
      </c>
      <c r="CH13" s="424" t="str">
        <f>IF(_tag_month_day!AF3="","",_tag_month_day!AF3)</f>
        <v/>
      </c>
      <c r="CI13" s="424" t="str">
        <f>IF(_tag_month_day!AG3="","",_tag_month_day!AG3)</f>
        <v/>
      </c>
      <c r="CJ13" s="424" t="str">
        <f>IF(_tag_month_day!AH3="","",_tag_month_day!AH3)</f>
        <v/>
      </c>
      <c r="CK13" s="424" t="str">
        <f>IF(_tag_month_day!AI3="","",_tag_month_day!AI3)</f>
        <v/>
      </c>
      <c r="CL13" s="4" t="str">
        <f>IF(_tag_month_day!AJ3="","",_tag_month_day!AJ3)</f>
        <v/>
      </c>
      <c r="CM13" s="4" t="str">
        <f>IF(_tag_month_day!AK3="","",_tag_month_day!AK3)</f>
        <v/>
      </c>
      <c r="CN13" s="4" t="str">
        <f>IF(_tag_month_day!AL3="","",_tag_month_day!AL3)</f>
        <v/>
      </c>
      <c r="CO13" s="4" t="str">
        <f>IF(_tag_month_day!AM3="","",_tag_month_day!AM3)</f>
        <v/>
      </c>
      <c r="CP13" s="4" t="str">
        <f>IF(_tag_month_day!AN3="","",_tag_month_day!AN3)</f>
        <v/>
      </c>
      <c r="CQ13" s="4" t="str">
        <f>IF(_tag_month_day!AO3="","",_tag_month_day!AO3)</f>
        <v/>
      </c>
      <c r="CR13" s="462" t="str">
        <f>IF(_tag_month_day!AP3="","",_tag_month_day!AP3)</f>
        <v/>
      </c>
      <c r="CS13" s="463" t="str">
        <f>IF(_tag_month_day!AQ3="","",_tag_month_day!AQ3)</f>
        <v/>
      </c>
      <c r="CT13" s="4" t="str">
        <f>IF(_tag_month_day!AR3="","",_tag_month_day!AR3)</f>
        <v/>
      </c>
      <c r="CU13" s="464" t="e">
        <f>DU13/AJ13</f>
        <v>#VALUE!</v>
      </c>
      <c r="CV13" s="451" t="e">
        <f>BG13/BH13</f>
        <v>#VALUE!</v>
      </c>
      <c r="CW13" s="465" t="e">
        <f>AJ13*(1-CV13)*CU13*AF13</f>
        <v>#VALUE!</v>
      </c>
      <c r="CX13" s="465" t="e">
        <f>CW13*94%</f>
        <v>#VALUE!</v>
      </c>
      <c r="CY13" s="466" t="e">
        <f>IF(CX13=0,0,DS13/(DS13+CX13))</f>
        <v>#VALUE!</v>
      </c>
      <c r="CZ13" s="465" t="e">
        <f>$AJ13*EF13</f>
        <v>#VALUE!</v>
      </c>
      <c r="DA13" s="465" t="e">
        <f>$AJ13*EG13</f>
        <v>#VALUE!</v>
      </c>
      <c r="DB13" s="465" t="e">
        <f>$AJ13*EH13</f>
        <v>#VALUE!</v>
      </c>
      <c r="DC13" s="465" t="e">
        <f>$AJ13*EI13</f>
        <v>#VALUE!</v>
      </c>
      <c r="DD13" s="465" t="e">
        <f>$AJ13*EJ13</f>
        <v>#VALUE!</v>
      </c>
      <c r="DE13" s="465" t="e">
        <f>$AJ13*EK13</f>
        <v>#VALUE!</v>
      </c>
      <c r="DF13" s="465" t="e">
        <f>$AJ13*EL13</f>
        <v>#VALUE!</v>
      </c>
      <c r="DG13" s="465" t="e">
        <f>$AJ13*EM13</f>
        <v>#VALUE!</v>
      </c>
      <c r="DH13" s="465" t="e">
        <f>$AJ13*EN13</f>
        <v>#VALUE!</v>
      </c>
      <c r="DI13" s="465" t="e">
        <f>$AJ13*EO13</f>
        <v>#VALUE!</v>
      </c>
      <c r="DJ13" s="465" t="e">
        <f>CZ13*(1-EP13)</f>
        <v>#VALUE!</v>
      </c>
      <c r="DK13" s="465" t="e">
        <f>DA13*(1-ER13)</f>
        <v>#VALUE!</v>
      </c>
      <c r="DL13" s="465" t="e">
        <f>DB13*(1-EQ13)</f>
        <v>#VALUE!</v>
      </c>
      <c r="DM13" s="465" t="e">
        <f>DC13*(1-ES13)</f>
        <v>#VALUE!</v>
      </c>
      <c r="DN13" s="465" t="e">
        <f>DD13*(1-ET13)</f>
        <v>#VALUE!</v>
      </c>
      <c r="DO13" s="465" t="e">
        <f>DE13</f>
        <v>#VALUE!</v>
      </c>
      <c r="DP13" s="465" t="e">
        <f>DF13*(1-EU13)</f>
        <v>#VALUE!</v>
      </c>
      <c r="DQ13" s="465" t="e">
        <f>DG13*(1-EV13)</f>
        <v>#VALUE!</v>
      </c>
      <c r="DR13" s="465" t="e">
        <f>DH13*(1-EW13)</f>
        <v>#VALUE!</v>
      </c>
      <c r="DS13" s="465" t="e">
        <f>DI13</f>
        <v>#VALUE!</v>
      </c>
      <c r="DT13" s="465" t="e">
        <f>SUM(DJ13:DS13)</f>
        <v>#VALUE!</v>
      </c>
      <c r="DU13" s="465" t="e">
        <f>(GS13:GX13)+(DP13+DQ13+DR13)*GY13+DS13</f>
        <v>#VALUE!</v>
      </c>
      <c r="DV13" s="451" t="e">
        <f>AV13/$BH13/(1-EP13)</f>
        <v>#VALUE!</v>
      </c>
      <c r="DW13" s="451" t="e">
        <f>AW13/$BH13/(1-ER13)</f>
        <v>#VALUE!</v>
      </c>
      <c r="DX13" s="451" t="e">
        <f>AX13/$BH13/(1-EQ13)</f>
        <v>#VALUE!</v>
      </c>
      <c r="DY13" s="451" t="e">
        <f>AY13/$BH13/(1-ES13)</f>
        <v>#VALUE!</v>
      </c>
      <c r="DZ13" s="451" t="e">
        <f>AZ13/$BH13/(1-ET13)</f>
        <v>#VALUE!</v>
      </c>
      <c r="EA13" s="451" t="e">
        <f>BA13/$BH13/(1-AX13)</f>
        <v>#VALUE!</v>
      </c>
      <c r="EB13" s="451" t="e">
        <f>BB13/$BH13/(1-EU13)</f>
        <v>#VALUE!</v>
      </c>
      <c r="EC13" s="451" t="e">
        <f>BC13/$BH13/(1-EV13)</f>
        <v>#VALUE!</v>
      </c>
      <c r="ED13" s="451" t="e">
        <f>BD13/$BH13/(1-EW13)</f>
        <v>#VALUE!</v>
      </c>
      <c r="EE13" s="451" t="e">
        <f>BG13/BH13</f>
        <v>#VALUE!</v>
      </c>
      <c r="EF13" s="451" t="e">
        <f>DV13/SUM($DV13:$EE13)</f>
        <v>#VALUE!</v>
      </c>
      <c r="EG13" s="451" t="e">
        <f>DW13/SUM($DV13:$EE13)</f>
        <v>#VALUE!</v>
      </c>
      <c r="EH13" s="451" t="e">
        <f>DX13/SUM($DV13:$EE13)</f>
        <v>#VALUE!</v>
      </c>
      <c r="EI13" s="451" t="e">
        <f>DY13/SUM($DV13:$EE13)</f>
        <v>#VALUE!</v>
      </c>
      <c r="EJ13" s="451" t="e">
        <f>DZ13/SUM($DV13:$EE13)</f>
        <v>#VALUE!</v>
      </c>
      <c r="EK13" s="451" t="e">
        <f>EA13/SUM($DV13:$EE13)</f>
        <v>#VALUE!</v>
      </c>
      <c r="EL13" s="451" t="e">
        <f>EB13/SUM($DV13:$EE13)</f>
        <v>#VALUE!</v>
      </c>
      <c r="EM13" s="451" t="e">
        <f>EC13/SUM($DV13:$EE13)</f>
        <v>#VALUE!</v>
      </c>
      <c r="EN13" s="451" t="e">
        <f>ED13/SUM($DV13:$EE13)</f>
        <v>#VALUE!</v>
      </c>
      <c r="EO13" s="451" t="e">
        <f>EE13/SUM($DV13:$EE13)</f>
        <v>#VALUE!</v>
      </c>
      <c r="EP13" s="450">
        <f>EP12</f>
        <v>0.080000000000000002</v>
      </c>
      <c r="EQ13" s="450">
        <f>EQ12</f>
        <v>0.014999999999999999</v>
      </c>
      <c r="ER13" s="450">
        <f>ER12</f>
        <v>0.014999999999999999</v>
      </c>
      <c r="ES13" s="450">
        <f>ES12</f>
        <v>0.014999999999999999</v>
      </c>
      <c r="ET13" s="450">
        <f>ET12</f>
        <v>0.014999999999999999</v>
      </c>
      <c r="EU13" s="450">
        <f>EU12</f>
        <v>0.089999999999999997</v>
      </c>
      <c r="EV13" s="450">
        <f>EV12</f>
        <v>0.089999999999999997</v>
      </c>
      <c r="EW13" s="450">
        <f>EW12</f>
        <v>0.089999999999999997</v>
      </c>
      <c r="EX13" s="431" t="str">
        <f>IF(_tag_month_day!AS3="","",_tag_month_day!AS3/100)</f>
        <v/>
      </c>
      <c r="EY13" s="431" t="str">
        <f>IF(_tag_month_day!AT3="","",_tag_month_day!AT3/100)</f>
        <v/>
      </c>
      <c r="EZ13" s="431" t="str">
        <f>IF(_tag_month_day!AU3="","",_tag_month_day!AU3/100)</f>
        <v/>
      </c>
      <c r="FA13" s="431" t="str">
        <f>IF(_tag_month_day!AV3="","",_tag_month_day!AV3/100)</f>
        <v/>
      </c>
      <c r="FB13" s="431" t="str">
        <f>IF(_tag_month_day!AW3="","",_tag_month_day!AW3/100)</f>
        <v/>
      </c>
      <c r="FC13" s="431" t="str">
        <f>IF(_tag_month_day!AX3="","",_tag_month_day!AX3/100)</f>
        <v/>
      </c>
      <c r="FD13" s="449" t="str">
        <f>IF(_tag_month_day!AY3="","",_tag_month_day!AY3/100)</f>
        <v/>
      </c>
      <c r="FE13" s="449" t="str">
        <f>IF(_tag_month_day!AZ3="","",_tag_month_day!AZ3/100)</f>
        <v/>
      </c>
      <c r="FF13" s="449" t="str">
        <f>IF(_tag_month_day!BA3="","",_tag_month_day!BA3/100)</f>
        <v/>
      </c>
      <c r="FG13" s="449" t="str">
        <f>IF(_tag_month_day!BB3="","",_tag_month_day!BB3/100)</f>
        <v/>
      </c>
      <c r="FH13" s="467" t="str">
        <f>IF(_tag_month_day!BC3="","",_tag_month_day!BC3/100)</f>
        <v/>
      </c>
      <c r="FI13" s="449">
        <f>FI12</f>
        <v>0.40999999999999998</v>
      </c>
      <c r="FJ13" s="449">
        <f>FJ12</f>
        <v>0.11</v>
      </c>
      <c r="FK13" s="449">
        <f>FK12</f>
        <v>0.014999999999999999</v>
      </c>
      <c r="FL13" s="449">
        <f>FL12</f>
        <v>0</v>
      </c>
      <c r="FM13" s="467">
        <f>FM12</f>
        <v>0.0001</v>
      </c>
      <c r="FN13" s="449">
        <f>FN12</f>
        <v>0.32000000000000001</v>
      </c>
      <c r="FO13" s="449">
        <f>FO12</f>
        <v>0.20000000000000001</v>
      </c>
      <c r="FP13" s="449">
        <f>FP12</f>
        <v>0.01</v>
      </c>
      <c r="FQ13" s="449">
        <f>FQ12</f>
        <v>0</v>
      </c>
      <c r="FR13" s="467">
        <f>FR12</f>
        <v>0.0001</v>
      </c>
      <c r="FS13" s="449" t="str">
        <f>IF(_tag_month_day!BD3="","",_tag_month_day!BD3/100)</f>
        <v/>
      </c>
      <c r="FT13" s="449" t="str">
        <f>IF(_tag_month_day!BE3="","",_tag_month_day!BE3/100)</f>
        <v/>
      </c>
      <c r="FU13" s="449" t="str">
        <f>IF(_tag_month_day!BF3="","",_tag_month_day!BF3/100)</f>
        <v/>
      </c>
      <c r="FV13" s="449" t="str">
        <f>IF(_tag_month_day!BG3="","",_tag_month_day!BG3/100)</f>
        <v/>
      </c>
      <c r="FW13" s="467" t="str">
        <f>IF(_tag_month_day!BH3="","",_tag_month_day!BH3/100)</f>
        <v/>
      </c>
      <c r="FX13" s="449" t="str">
        <f>IF(_tag_month_day!BI3="","",_tag_month_day!BI3/100)</f>
        <v/>
      </c>
      <c r="FY13" s="449" t="str">
        <f>IF(_tag_month_day!BJ3="","",_tag_month_day!BJ3/100)</f>
        <v/>
      </c>
      <c r="FZ13" s="468" t="str">
        <f>IF(_tag_month_day!BK3="","",_tag_month_day!BK3/100)</f>
        <v/>
      </c>
      <c r="GA13" s="449" t="str">
        <f>IF(_tag_month_day!BL3="","",_tag_month_day!BL3/100)</f>
        <v/>
      </c>
      <c r="GB13" s="467" t="str">
        <f>IF(_tag_month_day!BM3="","",_tag_month_day!BM3/100)</f>
        <v/>
      </c>
      <c r="GC13" s="431" t="str">
        <f>IF(_tag_month_day!BN3="","",_tag_month_day!BN3/100)</f>
        <v/>
      </c>
      <c r="GD13" s="431" t="str">
        <f>IF(_tag_month_day!BO3="","",_tag_month_day!BO3/100)</f>
        <v/>
      </c>
      <c r="GE13" s="431" t="str">
        <f>IF(_tag_month_day!BP3="","",_tag_month_day!BP3/100)</f>
        <v/>
      </c>
      <c r="GF13" s="431" t="str">
        <f>IF(_tag_month_day!BQ3="","",_tag_month_day!BQ3/100)</f>
        <v/>
      </c>
      <c r="GG13" s="431" t="str">
        <f>IF(_tag_month_day!BR3="","",_tag_month_day!BR3/100)</f>
        <v/>
      </c>
      <c r="GH13" s="431" t="str">
        <f>IF(_tag_month_day!BS3="","",_tag_month_day!BS3/100)</f>
        <v/>
      </c>
      <c r="GI13" s="467" t="str">
        <f>IF(_tag_month_day!BT3="","",_tag_month_day!BT3/100)</f>
        <v/>
      </c>
      <c r="GJ13" s="469" t="str">
        <f>IF(_tag_month_day!BU3="","",_tag_month_day!BU3/100)</f>
        <v/>
      </c>
      <c r="GK13" s="470">
        <f>GK12</f>
        <v>0.070000000000000007</v>
      </c>
      <c r="GL13" s="470">
        <f>GL12</f>
        <v>0.029999999999999999</v>
      </c>
      <c r="GM13" s="471" t="str">
        <f>IF(_tag_month_day!BX3="","",_tag_month_day!BX3/100)</f>
        <v/>
      </c>
      <c r="GN13" s="470">
        <f>GN12</f>
        <v>0.070000000000000007</v>
      </c>
      <c r="GO13" s="470">
        <f>GO12</f>
        <v>0.029999999999999999</v>
      </c>
      <c r="GP13" s="470">
        <f>GP12</f>
        <v>0.089999999999999997</v>
      </c>
      <c r="GQ13" s="470">
        <f>GQ12</f>
        <v>0.029999999999999999</v>
      </c>
      <c r="GR13" s="471" t="str">
        <f>IF(_tag_month_day!CA3="","",_tag_month_day!CA3/100)</f>
        <v/>
      </c>
      <c r="GS13" s="472">
        <f>GS12</f>
        <v>0.95299999999999996</v>
      </c>
      <c r="GT13" s="472">
        <f>GT12</f>
        <v>0.55000000000000004</v>
      </c>
      <c r="GU13" s="472">
        <f>GU12</f>
        <v>0.55000000000000004</v>
      </c>
      <c r="GV13" s="472">
        <f>GV12</f>
        <v>0.55000000000000004</v>
      </c>
      <c r="GW13" s="472">
        <f>GW12</f>
        <v>0.5</v>
      </c>
      <c r="GX13" s="472">
        <f>GX12</f>
        <v>0.93500000000000005</v>
      </c>
      <c r="GY13" s="472">
        <f>GY12</f>
        <v>0.14999999999999999</v>
      </c>
      <c r="GZ13" s="472">
        <f>GZ12</f>
        <v>1</v>
      </c>
      <c r="HA13" s="474">
        <f>HA12</f>
        <v>0.047</v>
      </c>
      <c r="HB13" s="474">
        <f>HB12</f>
        <v>0.45000000000000001</v>
      </c>
      <c r="HC13" s="474">
        <f>HC12</f>
        <v>0.45000000000000001</v>
      </c>
      <c r="HD13" s="474">
        <f>HD12</f>
        <v>0.45000000000000001</v>
      </c>
      <c r="HE13" s="474">
        <f>HE12</f>
        <v>0.5</v>
      </c>
      <c r="HF13" s="474">
        <f>HF12</f>
        <v>0.065000000000000002</v>
      </c>
      <c r="HG13" s="474">
        <f>HG12</f>
        <v>0.84999999999999998</v>
      </c>
      <c r="HH13" s="474">
        <f>HH12</f>
        <v>0</v>
      </c>
      <c r="HI13" s="10" t="e">
        <f>IF(BZ13&lt;&gt;"",CK13-BV13,0)</f>
        <v>#VALUE!</v>
      </c>
      <c r="HJ13" s="10" t="e">
        <f>IF(AJ13&gt;0,AH13-AJ13,0)</f>
        <v>#VALUE!</v>
      </c>
      <c r="HK13" s="466">
        <f>HK12</f>
        <v>0.84999999999999998</v>
      </c>
      <c r="HL13" s="424">
        <f>HL12</f>
        <v>550000</v>
      </c>
      <c r="HM13" s="424">
        <f>HM12</f>
        <v>480000</v>
      </c>
      <c r="HN13" s="465" t="e">
        <f>(DJ13*EZ13+DK13*FH13+DL13*FM13+DM13*FR13+DN13*FW13+DO13*GB13+DS13*GI13+DP13*GM13+DR13*GR13)*1000*2</f>
        <v>#VALUE!</v>
      </c>
      <c r="HO13" s="465" t="e">
        <f>HN13*HK13*$HO$2/HL13*1000000</f>
        <v>#VALUE!</v>
      </c>
      <c r="HP13" s="465" t="e">
        <f>HN13*HK13*$HP$2/HM13*1000000</f>
        <v>#VALUE!</v>
      </c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</row>
    <row customFormat="1" r="14" s="475">
      <c r="A14" s="476">
        <v>3</v>
      </c>
      <c r="B14" s="477">
        <f ca="1">IF(D14=D13,B13,IF(D14="夜班",B13+1,B13))</f>
        <v>43586</v>
      </c>
      <c r="C14" s="478">
        <f>C13</f>
        <v>0.041666666666666699</v>
      </c>
      <c r="D14" s="479" t="str">
        <f ca="1">IF(HOUR(G14)&lt;8,"夜班",IF(HOUR(G14)&lt;16,"白班",IF(HOUR(G14)&lt;24,"中班",0)))</f>
        <v>夜班</v>
      </c>
      <c r="E14" s="479" t="e">
        <f ca="1">IF(F14=1,"甲",IF(F14=2,"乙",IF(F14=3,"丙",IF(F14=4,"丁",""))))</f>
        <v>#REF!</v>
      </c>
      <c r="F14" s="479" t="e">
        <f ca="1">SUMPRODUCT((成本日报!$A$3:$A$95=计划!B14)*(成本日报!$B$3:$B$95=计划!$D14),成本日报!$C$3:$C$95)</f>
        <v>#REF!</v>
      </c>
      <c r="G14" s="480">
        <f ca="1">G13+C13</f>
        <v>43586.083333333328</v>
      </c>
      <c r="H14" s="480">
        <f ca="1">$G14+$C14/60*10+$C14*0</f>
        <v>43586.090277777774</v>
      </c>
      <c r="I14" s="480">
        <f ca="1">$G14+$C14/60*18+$C14*0</f>
        <v>43586.095833333326</v>
      </c>
      <c r="J14" s="480">
        <f ca="1">$G14+$C14/60*0+$C14*1</f>
        <v>43586.124999999993</v>
      </c>
      <c r="K14" s="480">
        <f ca="1">$G14+$C14/60*30+$C14*2</f>
        <v>43586.1875</v>
      </c>
      <c r="L14" s="480">
        <f ca="1">$G14+$C14/60*0+$C14*3</f>
        <v>43586.208333333328</v>
      </c>
      <c r="M14" s="479" t="str">
        <f>IF(_tag_month_day!A4="","",_tag_month_day!A4)</f>
        <v/>
      </c>
      <c r="N14" s="479" t="str">
        <f>IF(_tag_month_day!B4="","",_tag_month_day!B4)</f>
        <v/>
      </c>
      <c r="O14" s="481" t="e">
        <f>IF(M14+N14=0,"",M14+N14)</f>
        <v>#VALUE!</v>
      </c>
      <c r="P14" s="479" t="str">
        <f>IF(_tag_month_day!C4="","",_tag_month_day!C4)</f>
        <v/>
      </c>
      <c r="Q14" s="479" t="str">
        <f>IF(_tag_month_day!D4="","",_tag_month_day!D4)</f>
        <v/>
      </c>
      <c r="R14" s="482" t="str">
        <f>IF(_tag_month_day!CB4="","",_tag_month_day!CB4/100)</f>
        <v/>
      </c>
      <c r="S14" s="483" t="str">
        <f>IF(_tag_month_day!E4="","",_tag_month_day!E4)</f>
        <v/>
      </c>
      <c r="T14" s="483" t="str">
        <f>IF(_tag_month_day!F4="","",_tag_month_day!F4)</f>
        <v/>
      </c>
      <c r="U14" s="484" t="e">
        <f>S14+T14</f>
        <v>#VALUE!</v>
      </c>
      <c r="V14" s="485" t="e">
        <f>U14/AJ14</f>
        <v>#VALUE!</v>
      </c>
      <c r="W14" s="480" t="str">
        <f>IF(_jhy_month_day!A4="","",_jhy_month_day!A4)</f>
        <v/>
      </c>
      <c r="X14" s="485" t="str">
        <f>IF(_jhy_month_day!B4="","",_jhy_month_day!B4/100)</f>
        <v/>
      </c>
      <c r="Y14" s="485" t="str">
        <f>IF(_jhy_month_day!C4="","",_jhy_month_day!C4/100)</f>
        <v/>
      </c>
      <c r="Z14" s="479">
        <f>Z13</f>
        <v>1</v>
      </c>
      <c r="AA14" s="486" t="str">
        <f>IF(_tag_month_day!G4="","",_tag_month_day!G4/100)</f>
        <v/>
      </c>
      <c r="AB14" s="486" t="str">
        <f>IF(_tag_month_day!H4="","",_tag_month_day!H4/100)</f>
        <v/>
      </c>
      <c r="AC14" s="487">
        <f>IF(X14="",AC13,BK14*($AV13*X14+$AW13*FD13+$AX13*FI13+$AY13*FN13+$AZ13*FS13+$BA13*FX13+$BG13*GE13)/(AV13*Y14+AX13*FK13+AW13*FF13+AY13*FP13+AZ13*FU13+BA13*FZ13+BG13*GG13+BB13*GK13+BC13*GN13+BD13*GP13))</f>
        <v>1.59963432013121</v>
      </c>
      <c r="AD14" s="488" t="str">
        <f>IF(AC14=AC13,"",AC14-AC13)</f>
        <v/>
      </c>
      <c r="AE14" s="489" t="str">
        <f>IF(1-AF14=0,"",(1-AF14))</f>
        <v/>
      </c>
      <c r="AF14" s="489">
        <v>1</v>
      </c>
      <c r="AG14" s="479" t="str">
        <f>AG13</f>
        <v>8A3</v>
      </c>
      <c r="AH14" s="490" t="str">
        <f>AH13</f>
        <v/>
      </c>
      <c r="AI14" s="424" t="e">
        <f>IF(ROUND(AJ14-AJ13,1)=0,"",AJ14-AJ13)</f>
        <v>#VALUE!</v>
      </c>
      <c r="AJ14" s="491" t="str">
        <f>IF(_tag_month_day!I4="","",_tag_month_day!I4)</f>
        <v/>
      </c>
      <c r="AK14" s="492" t="s">
        <v>86</v>
      </c>
      <c r="AL14" s="492" t="s">
        <v>430</v>
      </c>
      <c r="AM14" s="492" t="s">
        <v>431</v>
      </c>
      <c r="AN14" s="490">
        <f>AN13</f>
        <v>3</v>
      </c>
      <c r="AO14" s="490">
        <f>AO13</f>
        <v>7</v>
      </c>
      <c r="AP14" s="493" t="e">
        <f>(IF(AN14=0,AS13,AS13*(1+AO14/AN14)/(AR14+AO14/AN14)))+AT14</f>
        <v>#VALUE!</v>
      </c>
      <c r="AQ14" s="493" t="str">
        <f>IF(_tag_month_day!J4="","",_tag_month_day!J4/100)</f>
        <v/>
      </c>
      <c r="AR14" s="494">
        <f>AR13</f>
        <v>1.3</v>
      </c>
      <c r="AS14" s="495" t="e">
        <f>AQ14*(AN14*AR14+AO14)/(AN14+AO14)</f>
        <v>#VALUE!</v>
      </c>
      <c r="AT14" s="495" t="e">
        <f>(SUM(BE14:BF14)-SUM(BE13:BF13))*0.05</f>
        <v>#VALUE!</v>
      </c>
      <c r="AU14" s="496" t="str">
        <f>IF(_tag_month_day!CC4="","",IF(_tag_month_day!CC4&gt;0,_tag_month_day!CD4,_tag_month_day!CE4))</f>
        <v/>
      </c>
      <c r="AV14" s="485" t="str">
        <f>IF(_tag_month_day!L4="","",_tag_month_day!L4/100)</f>
        <v/>
      </c>
      <c r="AW14" s="485">
        <f>AW13</f>
        <v>0</v>
      </c>
      <c r="AX14" s="485">
        <f>AX13</f>
        <v>0</v>
      </c>
      <c r="AY14" s="485" t="str">
        <f>IF(_tag_month_day!M4="","",_tag_month_day!M4/100)</f>
        <v/>
      </c>
      <c r="AZ14" s="485" t="str">
        <f>IF(_tag_month_day!N4="","",_tag_month_day!N4/100)</f>
        <v/>
      </c>
      <c r="BA14" s="485" t="str">
        <f>IF(_tag_month_day!O4="","",_tag_month_day!O4/100)</f>
        <v/>
      </c>
      <c r="BB14" s="485" t="str">
        <f>IF(_tag_month_day!P4="","",_tag_month_day!P4/100)</f>
        <v/>
      </c>
      <c r="BC14" s="485">
        <f>BC13</f>
        <v>0</v>
      </c>
      <c r="BD14" s="485" t="str">
        <f>IF(_tag_month_day!Q4="","",_tag_month_day!Q4/100)</f>
        <v/>
      </c>
      <c r="BE14" s="482" t="str">
        <f>IF(_tag_month_day!R4="","",_tag_month_day!R4/100)</f>
        <v/>
      </c>
      <c r="BF14" s="388" t="e">
        <f>(AU14*(100+BE14*100))/(AJ14-AU14)/100</f>
        <v>#VALUE!</v>
      </c>
      <c r="BG14" s="482" t="e">
        <f>BE14+BF14</f>
        <v>#VALUE!</v>
      </c>
      <c r="BH14" s="482" t="e">
        <f>SUM(AV14:BF14)</f>
        <v>#VALUE!</v>
      </c>
      <c r="BI14" s="497" t="e">
        <f>IF(CX14=0,BI13,(DK14*查询!$R$5+DL14*查询!$Q$5+DM14*查询!$N$5+DN14*查询!$O$5+DO14*查询!$P$5)*AF14/CX14)</f>
        <v>#VALUE!</v>
      </c>
      <c r="BJ14" s="497" t="e">
        <f>IF(CX14=0,BJ13,(DP14*查询!$S$5+DQ14*查询!$T$5+DR14*查询!$U$5)*AF14/CX14)</f>
        <v>#VALUE!</v>
      </c>
      <c r="BK14" s="497">
        <f>BK13</f>
        <v>1</v>
      </c>
      <c r="BL14" s="498" t="e">
        <f>SUMPRODUCT((AV14:BA14)*(GS14:GX14))/((GS14:GX14)+SUM(BB14:BD14)*GY14+BG14*GZ14)</f>
        <v>#VALUE!</v>
      </c>
      <c r="BM14" s="498" t="e">
        <f>BK14*($AV14*FB14+$AW14*FD14+$AX14*FI14+$AY14*FN14+$AZ14*FS14+$BA14*FX14+$BG14*GE14)/(AV14*EY14+AX14*FK14+AW14*FF14+AY14*FP14+AZ14*FU14+BA14*FZ14+BG14*GG14+BB14*GK14+BC14*GN14+BD14*GP14)</f>
        <v>#VALUE!</v>
      </c>
      <c r="BN14" s="498" t="e">
        <f>($AV14*FC14+$AX14*FJ14+$AW14*FE14+$AY14*FO14+$AZ14*FT14+$BA14*FY14+$BG14*GF14)/($AV14*FA14+BG14*GH14+BB14*GL14+BC14*GO14+BD14*GQ14+BA14*GA14)</f>
        <v>#VALUE!</v>
      </c>
      <c r="BO14" s="499" t="e">
        <f>SUMPRODUCT(AV14:BA14*GS14:GX14)/(GS14:GX14+(BB14+BC14+BD14)*GY14+BG14)</f>
        <v>#VALUE!</v>
      </c>
      <c r="BP14" s="499" t="e">
        <f>SUMPRODUCT(AV14:BA14*GS14:GX14)/(GS14:GX14+(BB14+BC14+BD14)*GY14+BG14)</f>
        <v>#VALUE!</v>
      </c>
      <c r="BQ14" s="499" t="e">
        <f>SUMPRODUCT(AV14:BA14*GS14:GX14)/(GS14:GX14+(BB14+BC14+BD14)*GY14+BG14)</f>
        <v>#VALUE!</v>
      </c>
      <c r="BR14" s="498" t="str">
        <f>IF(_tag_month_day!T4="","",_tag_month_day!T4)</f>
        <v/>
      </c>
      <c r="BS14" s="498" t="str">
        <f>IF(_tag_month_day!U4="","",_tag_month_day!U4)</f>
        <v/>
      </c>
      <c r="BT14" s="500" t="str">
        <f>IF(CK14="","",IF((CK14&gt;=BV14-0.12)*(CK14&lt;=BV14+0.12),"合格","不合格"))</f>
        <v/>
      </c>
      <c r="BU14" s="483" t="str">
        <f>IF(_tag_month_day!V4="","",_tag_month_day!V4)</f>
        <v/>
      </c>
      <c r="BV14" s="479" t="str">
        <f>IF(_tag_month_day!W4="","",_tag_month_day!W4)</f>
        <v/>
      </c>
      <c r="BW14" s="501" t="str">
        <f>IF(_tag_month_day!X4="","",_tag_month_day!X4)</f>
        <v/>
      </c>
      <c r="BX14" s="501" t="str">
        <f>IF(_tag_month_day!Y4="","",_tag_month_day!Y4)</f>
        <v/>
      </c>
      <c r="BY14" s="502">
        <f ca="1">L14</f>
        <v>43586.208333333328</v>
      </c>
      <c r="BZ14" s="502"/>
      <c r="CA14" s="503"/>
      <c r="CB14" s="479" t="str">
        <f>IF(_tag_month_day!Z4="","",_tag_month_day!Z4)</f>
        <v/>
      </c>
      <c r="CC14" s="479" t="str">
        <f>IF(_tag_month_day!AA4="","",_tag_month_day!AA4)</f>
        <v/>
      </c>
      <c r="CD14" s="479" t="str">
        <f>IF(_tag_month_day!AB4="","",_tag_month_day!AB4)</f>
        <v/>
      </c>
      <c r="CE14" s="479" t="str">
        <f>IF(_tag_month_day!AC4="","",_tag_month_day!AC4)</f>
        <v/>
      </c>
      <c r="CF14" s="479" t="str">
        <f>IF(_tag_month_day!AD4="","",_tag_month_day!AD4)</f>
        <v/>
      </c>
      <c r="CG14" s="479" t="str">
        <f>IF(_tag_month_day!AE4="","",_tag_month_day!AE4)</f>
        <v/>
      </c>
      <c r="CH14" s="479" t="str">
        <f>IF(_tag_month_day!AF4="","",_tag_month_day!AF4)</f>
        <v/>
      </c>
      <c r="CI14" s="479" t="str">
        <f>IF(_tag_month_day!AG4="","",_tag_month_day!AG4)</f>
        <v/>
      </c>
      <c r="CJ14" s="479" t="str">
        <f>IF(_tag_month_day!AH4="","",_tag_month_day!AH4)</f>
        <v/>
      </c>
      <c r="CK14" s="479" t="str">
        <f>IF(_tag_month_day!AI4="","",_tag_month_day!AI4)</f>
        <v/>
      </c>
      <c r="CL14" s="504" t="str">
        <f>IF(_tag_month_day!AJ4="","",_tag_month_day!AJ4)</f>
        <v/>
      </c>
      <c r="CM14" s="504" t="str">
        <f>IF(_tag_month_day!AK4="","",_tag_month_day!AK4)</f>
        <v/>
      </c>
      <c r="CN14" s="504" t="str">
        <f>IF(_tag_month_day!AL4="","",_tag_month_day!AL4)</f>
        <v/>
      </c>
      <c r="CO14" s="504" t="str">
        <f>IF(_tag_month_day!AM4="","",_tag_month_day!AM4)</f>
        <v/>
      </c>
      <c r="CP14" s="504" t="str">
        <f>IF(_tag_month_day!AN4="","",_tag_month_day!AN4)</f>
        <v/>
      </c>
      <c r="CQ14" s="504" t="str">
        <f>IF(_tag_month_day!AO4="","",_tag_month_day!AO4)</f>
        <v/>
      </c>
      <c r="CR14" s="505" t="str">
        <f>IF(_tag_month_day!AP4="","",_tag_month_day!AP4)</f>
        <v/>
      </c>
      <c r="CS14" s="506" t="str">
        <f>IF(_tag_month_day!AQ4="","",_tag_month_day!AQ4)</f>
        <v/>
      </c>
      <c r="CT14" s="504" t="str">
        <f>IF(_tag_month_day!AR4="","",_tag_month_day!AR4)</f>
        <v/>
      </c>
      <c r="CU14" s="507" t="e">
        <f>DU14/AJ14</f>
        <v>#VALUE!</v>
      </c>
      <c r="CV14" s="482" t="e">
        <f>BG14/BH14</f>
        <v>#VALUE!</v>
      </c>
      <c r="CW14" s="490" t="e">
        <f>AJ14*(1-CV14)*CU14*AF14</f>
        <v>#VALUE!</v>
      </c>
      <c r="CX14" s="490" t="e">
        <f>CW14*94%</f>
        <v>#VALUE!</v>
      </c>
      <c r="CY14" s="508" t="e">
        <f>IF(CX14=0,0,DS14/(DS14+CX14))</f>
        <v>#VALUE!</v>
      </c>
      <c r="CZ14" s="490" t="e">
        <f>$AJ14*EF14</f>
        <v>#VALUE!</v>
      </c>
      <c r="DA14" s="490" t="e">
        <f>$AJ14*EG14</f>
        <v>#VALUE!</v>
      </c>
      <c r="DB14" s="490" t="e">
        <f>$AJ14*EH14</f>
        <v>#VALUE!</v>
      </c>
      <c r="DC14" s="490" t="e">
        <f>$AJ14*EI14</f>
        <v>#VALUE!</v>
      </c>
      <c r="DD14" s="490" t="e">
        <f>$AJ14*EJ14</f>
        <v>#VALUE!</v>
      </c>
      <c r="DE14" s="490" t="e">
        <f>$AJ14*EK14</f>
        <v>#VALUE!</v>
      </c>
      <c r="DF14" s="490" t="e">
        <f>$AJ14*EL14</f>
        <v>#VALUE!</v>
      </c>
      <c r="DG14" s="490" t="e">
        <f>$AJ14*EM14</f>
        <v>#VALUE!</v>
      </c>
      <c r="DH14" s="490" t="e">
        <f>$AJ14*EN14</f>
        <v>#VALUE!</v>
      </c>
      <c r="DI14" s="490" t="e">
        <f>$AJ14*EO14</f>
        <v>#VALUE!</v>
      </c>
      <c r="DJ14" s="490" t="e">
        <f>CZ14*(1-EP14)</f>
        <v>#VALUE!</v>
      </c>
      <c r="DK14" s="490" t="e">
        <f>DA14*(1-ER14)</f>
        <v>#VALUE!</v>
      </c>
      <c r="DL14" s="490" t="e">
        <f>DB14*(1-EQ14)</f>
        <v>#VALUE!</v>
      </c>
      <c r="DM14" s="490" t="e">
        <f>DC14*(1-ES14)</f>
        <v>#VALUE!</v>
      </c>
      <c r="DN14" s="490" t="e">
        <f>DD14*(1-ET14)</f>
        <v>#VALUE!</v>
      </c>
      <c r="DO14" s="490" t="e">
        <f>DE14</f>
        <v>#VALUE!</v>
      </c>
      <c r="DP14" s="490" t="e">
        <f>DF14*(1-EU14)</f>
        <v>#VALUE!</v>
      </c>
      <c r="DQ14" s="490" t="e">
        <f>DG14*(1-EV14)</f>
        <v>#VALUE!</v>
      </c>
      <c r="DR14" s="490" t="e">
        <f>DH14*(1-EW14)</f>
        <v>#VALUE!</v>
      </c>
      <c r="DS14" s="490" t="e">
        <f>DI14</f>
        <v>#VALUE!</v>
      </c>
      <c r="DT14" s="490" t="e">
        <f>SUM(DJ14:DS14)</f>
        <v>#VALUE!</v>
      </c>
      <c r="DU14" s="490" t="e">
        <f>(GS14:GX14)+(DP14+DQ14+DR14)*GY14+DS14</f>
        <v>#VALUE!</v>
      </c>
      <c r="DV14" s="482" t="e">
        <f>AV14/$BH14/(1-EP14)</f>
        <v>#VALUE!</v>
      </c>
      <c r="DW14" s="482" t="e">
        <f>AW14/$BH14/(1-ER14)</f>
        <v>#VALUE!</v>
      </c>
      <c r="DX14" s="482" t="e">
        <f>AX14/$BH14/(1-EQ14)</f>
        <v>#VALUE!</v>
      </c>
      <c r="DY14" s="482" t="e">
        <f>AY14/$BH14/(1-ES14)</f>
        <v>#VALUE!</v>
      </c>
      <c r="DZ14" s="482" t="e">
        <f>AZ14/$BH14/(1-ET14)</f>
        <v>#VALUE!</v>
      </c>
      <c r="EA14" s="482" t="e">
        <f>BA14/$BH14/(1-AX14)</f>
        <v>#VALUE!</v>
      </c>
      <c r="EB14" s="482" t="e">
        <f>BB14/$BH14/(1-EU14)</f>
        <v>#VALUE!</v>
      </c>
      <c r="EC14" s="482" t="e">
        <f>BC14/$BH14/(1-EV14)</f>
        <v>#VALUE!</v>
      </c>
      <c r="ED14" s="482" t="e">
        <f>BD14/$BH14/(1-EW14)</f>
        <v>#VALUE!</v>
      </c>
      <c r="EE14" s="482" t="e">
        <f>BG14/BH14</f>
        <v>#VALUE!</v>
      </c>
      <c r="EF14" s="482" t="e">
        <f>DV14/SUM($DV14:$EE14)</f>
        <v>#VALUE!</v>
      </c>
      <c r="EG14" s="482" t="e">
        <f>DW14/SUM($DV14:$EE14)</f>
        <v>#VALUE!</v>
      </c>
      <c r="EH14" s="482" t="e">
        <f>DX14/SUM($DV14:$EE14)</f>
        <v>#VALUE!</v>
      </c>
      <c r="EI14" s="482" t="e">
        <f>DY14/SUM($DV14:$EE14)</f>
        <v>#VALUE!</v>
      </c>
      <c r="EJ14" s="482" t="e">
        <f>DZ14/SUM($DV14:$EE14)</f>
        <v>#VALUE!</v>
      </c>
      <c r="EK14" s="482" t="e">
        <f>EA14/SUM($DV14:$EE14)</f>
        <v>#VALUE!</v>
      </c>
      <c r="EL14" s="482" t="e">
        <f>EB14/SUM($DV14:$EE14)</f>
        <v>#VALUE!</v>
      </c>
      <c r="EM14" s="482" t="e">
        <f>EC14/SUM($DV14:$EE14)</f>
        <v>#VALUE!</v>
      </c>
      <c r="EN14" s="482" t="e">
        <f>ED14/SUM($DV14:$EE14)</f>
        <v>#VALUE!</v>
      </c>
      <c r="EO14" s="482" t="e">
        <f>EE14/SUM($DV14:$EE14)</f>
        <v>#VALUE!</v>
      </c>
      <c r="EP14" s="482">
        <f>EP13</f>
        <v>0.080000000000000002</v>
      </c>
      <c r="EQ14" s="482">
        <f>EQ13</f>
        <v>0.014999999999999999</v>
      </c>
      <c r="ER14" s="482">
        <f>ER13</f>
        <v>0.014999999999999999</v>
      </c>
      <c r="ES14" s="482">
        <f>ES13</f>
        <v>0.014999999999999999</v>
      </c>
      <c r="ET14" s="482">
        <f>ET13</f>
        <v>0.014999999999999999</v>
      </c>
      <c r="EU14" s="482">
        <f>EU13</f>
        <v>0.089999999999999997</v>
      </c>
      <c r="EV14" s="482">
        <f>EV13</f>
        <v>0.089999999999999997</v>
      </c>
      <c r="EW14" s="482">
        <f>EW13</f>
        <v>0.089999999999999997</v>
      </c>
      <c r="EX14" s="485" t="str">
        <f>IF(_tag_month_day!AS4="","",_tag_month_day!AS4/100)</f>
        <v/>
      </c>
      <c r="EY14" s="485" t="str">
        <f>IF(_tag_month_day!AT4="","",_tag_month_day!AT4/100)</f>
        <v/>
      </c>
      <c r="EZ14" s="485" t="str">
        <f>IF(_tag_month_day!AU4="","",_tag_month_day!AU4/100)</f>
        <v/>
      </c>
      <c r="FA14" s="485" t="str">
        <f>IF(_tag_month_day!AV4="","",_tag_month_day!AV4/100)</f>
        <v/>
      </c>
      <c r="FB14" s="485" t="str">
        <f>IF(_tag_month_day!AW4="","",_tag_month_day!AW4/100)</f>
        <v/>
      </c>
      <c r="FC14" s="485" t="str">
        <f>IF(_tag_month_day!AX4="","",_tag_month_day!AX4/100)</f>
        <v/>
      </c>
      <c r="FD14" s="482" t="str">
        <f>IF(_tag_month_day!AY4="","",_tag_month_day!AY4/100)</f>
        <v/>
      </c>
      <c r="FE14" s="482" t="str">
        <f>IF(_tag_month_day!AZ4="","",_tag_month_day!AZ4/100)</f>
        <v/>
      </c>
      <c r="FF14" s="482" t="str">
        <f>IF(_tag_month_day!BA4="","",_tag_month_day!BA4/100)</f>
        <v/>
      </c>
      <c r="FG14" s="482" t="str">
        <f>IF(_tag_month_day!BB4="","",_tag_month_day!BB4/100)</f>
        <v/>
      </c>
      <c r="FH14" s="509" t="str">
        <f>IF(_tag_month_day!BC4="","",_tag_month_day!BC4/100)</f>
        <v/>
      </c>
      <c r="FI14" s="482">
        <f>FI13</f>
        <v>0.40999999999999998</v>
      </c>
      <c r="FJ14" s="482">
        <f>FJ13</f>
        <v>0.11</v>
      </c>
      <c r="FK14" s="482">
        <f>FK13</f>
        <v>0.014999999999999999</v>
      </c>
      <c r="FL14" s="482">
        <f>FL13</f>
        <v>0</v>
      </c>
      <c r="FM14" s="509">
        <f>FM13</f>
        <v>0.0001</v>
      </c>
      <c r="FN14" s="482">
        <f>FN13</f>
        <v>0.32000000000000001</v>
      </c>
      <c r="FO14" s="482">
        <f>FO13</f>
        <v>0.20000000000000001</v>
      </c>
      <c r="FP14" s="482">
        <f>FP13</f>
        <v>0.01</v>
      </c>
      <c r="FQ14" s="482">
        <f>FQ13</f>
        <v>0</v>
      </c>
      <c r="FR14" s="509">
        <f>FR13</f>
        <v>0.0001</v>
      </c>
      <c r="FS14" s="482" t="str">
        <f>IF(_tag_month_day!BD4="","",_tag_month_day!BD4/100)</f>
        <v/>
      </c>
      <c r="FT14" s="482" t="str">
        <f>IF(_tag_month_day!BE4="","",_tag_month_day!BE4/100)</f>
        <v/>
      </c>
      <c r="FU14" s="482" t="str">
        <f>IF(_tag_month_day!BF4="","",_tag_month_day!BF4/100)</f>
        <v/>
      </c>
      <c r="FV14" s="482" t="str">
        <f>IF(_tag_month_day!BG4="","",_tag_month_day!BG4/100)</f>
        <v/>
      </c>
      <c r="FW14" s="509" t="str">
        <f>IF(_tag_month_day!BH4="","",_tag_month_day!BH4/100)</f>
        <v/>
      </c>
      <c r="FX14" s="482" t="str">
        <f>IF(_tag_month_day!BI4="","",_tag_month_day!BI4/100)</f>
        <v/>
      </c>
      <c r="FY14" s="482" t="str">
        <f>IF(_tag_month_day!BJ4="","",_tag_month_day!BJ4/100)</f>
        <v/>
      </c>
      <c r="FZ14" s="493" t="str">
        <f>IF(_tag_month_day!BK4="","",_tag_month_day!BK4/100)</f>
        <v/>
      </c>
      <c r="GA14" s="482" t="str">
        <f>IF(_tag_month_day!BL4="","",_tag_month_day!BL4/100)</f>
        <v/>
      </c>
      <c r="GB14" s="509" t="str">
        <f>IF(_tag_month_day!BM4="","",_tag_month_day!BM4/100)</f>
        <v/>
      </c>
      <c r="GC14" s="485" t="str">
        <f>IF(_tag_month_day!BN4="","",_tag_month_day!BN4/100)</f>
        <v/>
      </c>
      <c r="GD14" s="485" t="str">
        <f>IF(_tag_month_day!BO4="","",_tag_month_day!BO4/100)</f>
        <v/>
      </c>
      <c r="GE14" s="485" t="str">
        <f>IF(_tag_month_day!BP4="","",_tag_month_day!BP4/100)</f>
        <v/>
      </c>
      <c r="GF14" s="485" t="str">
        <f>IF(_tag_month_day!BQ4="","",_tag_month_day!BQ4/100)</f>
        <v/>
      </c>
      <c r="GG14" s="485" t="str">
        <f>IF(_tag_month_day!BR4="","",_tag_month_day!BR4/100)</f>
        <v/>
      </c>
      <c r="GH14" s="485" t="str">
        <f>IF(_tag_month_day!BS4="","",_tag_month_day!BS4/100)</f>
        <v/>
      </c>
      <c r="GI14" s="509" t="str">
        <f>IF(_tag_month_day!BT4="","",_tag_month_day!BT4/100)</f>
        <v/>
      </c>
      <c r="GJ14" s="487" t="str">
        <f>IF(_tag_month_day!BU4="","",_tag_month_day!BU4/100)</f>
        <v/>
      </c>
      <c r="GK14" s="470">
        <f>GK13</f>
        <v>0.070000000000000007</v>
      </c>
      <c r="GL14" s="470">
        <f>GL13</f>
        <v>0.029999999999999999</v>
      </c>
      <c r="GM14" s="510" t="str">
        <f>IF(_tag_month_day!BX4="","",_tag_month_day!BX4/100)</f>
        <v/>
      </c>
      <c r="GN14" s="511">
        <f>GN13</f>
        <v>0.070000000000000007</v>
      </c>
      <c r="GO14" s="511">
        <f>GO13</f>
        <v>0.029999999999999999</v>
      </c>
      <c r="GP14" s="470">
        <f>GP13</f>
        <v>0.089999999999999997</v>
      </c>
      <c r="GQ14" s="470">
        <f>GQ13</f>
        <v>0.029999999999999999</v>
      </c>
      <c r="GR14" s="510" t="str">
        <f>IF(_tag_month_day!CA4="","",_tag_month_day!CA4/100)</f>
        <v/>
      </c>
      <c r="GS14" s="512">
        <f>GS13</f>
        <v>0.95299999999999996</v>
      </c>
      <c r="GT14" s="512">
        <f>GT13</f>
        <v>0.55000000000000004</v>
      </c>
      <c r="GU14" s="512">
        <f>GU13</f>
        <v>0.55000000000000004</v>
      </c>
      <c r="GV14" s="512">
        <f>GV13</f>
        <v>0.55000000000000004</v>
      </c>
      <c r="GW14" s="512">
        <f>GW13</f>
        <v>0.5</v>
      </c>
      <c r="GX14" s="512">
        <f>GX13</f>
        <v>0.93500000000000005</v>
      </c>
      <c r="GY14" s="512">
        <f>GY13</f>
        <v>0.14999999999999999</v>
      </c>
      <c r="GZ14" s="512">
        <f>GZ13</f>
        <v>1</v>
      </c>
      <c r="HA14" s="512">
        <f>HA13</f>
        <v>0.047</v>
      </c>
      <c r="HB14" s="512">
        <f>HB13</f>
        <v>0.45000000000000001</v>
      </c>
      <c r="HC14" s="512">
        <f>HC13</f>
        <v>0.45000000000000001</v>
      </c>
      <c r="HD14" s="512">
        <f>HD13</f>
        <v>0.45000000000000001</v>
      </c>
      <c r="HE14" s="512">
        <f>HE13</f>
        <v>0.5</v>
      </c>
      <c r="HF14" s="512">
        <f>HF13</f>
        <v>0.065000000000000002</v>
      </c>
      <c r="HG14" s="512">
        <f>HG13</f>
        <v>0.84999999999999998</v>
      </c>
      <c r="HH14" s="512">
        <f>HH13</f>
        <v>0</v>
      </c>
      <c r="HI14" s="479">
        <f>IF(BZ14&lt;&gt;"",CK14-BV14,0)</f>
        <v>0</v>
      </c>
      <c r="HJ14" s="479" t="e">
        <f>IF(AJ14&gt;0,AH14-AJ14,0)</f>
        <v>#VALUE!</v>
      </c>
      <c r="HK14" s="508">
        <f>HK13</f>
        <v>0.84999999999999998</v>
      </c>
      <c r="HL14" s="479">
        <f>HL13</f>
        <v>550000</v>
      </c>
      <c r="HM14" s="479">
        <f>HM13</f>
        <v>480000</v>
      </c>
      <c r="HN14" s="490" t="e">
        <f>(DJ14*EZ14+DK14*FH14+DL14*FM14+DM14*FR14+DN14*FW14+DO14*GB14+DS14*GI14+DP14*GM14+DR14*GR14)*1000*2</f>
        <v>#VALUE!</v>
      </c>
      <c r="HO14" s="490" t="e">
        <f>HN14*HK14*$HO$2/HL14*1000000</f>
        <v>#VALUE!</v>
      </c>
      <c r="HP14" s="490" t="e">
        <f>HN14*HK14*$HP$2/HM14*1000000</f>
        <v>#VALUE!</v>
      </c>
      <c r="HQ14" s="475"/>
      <c r="HR14" s="475"/>
      <c r="HS14" s="475"/>
      <c r="HT14" s="475"/>
      <c r="HU14" s="475"/>
      <c r="HV14" s="475"/>
      <c r="HW14" s="475"/>
      <c r="HX14" s="475"/>
      <c r="HY14" s="475"/>
      <c r="HZ14" s="475"/>
      <c r="IA14" s="475"/>
      <c r="IB14" s="475"/>
      <c r="IC14" s="475"/>
      <c r="ID14" s="475"/>
      <c r="IE14" s="475"/>
      <c r="IF14" s="475"/>
      <c r="IG14" s="475"/>
      <c r="IH14" s="475"/>
      <c r="II14" s="475"/>
      <c r="IJ14" s="475"/>
      <c r="IK14" s="475"/>
      <c r="IL14" s="475"/>
      <c r="IM14" s="475"/>
      <c r="IN14" s="475"/>
      <c r="IO14" s="475"/>
      <c r="IP14" s="475"/>
      <c r="IQ14" s="475"/>
      <c r="IR14" s="475"/>
      <c r="IS14" s="475"/>
      <c r="IT14" s="475"/>
      <c r="IU14" s="475"/>
      <c r="IV14" s="475"/>
    </row>
    <row customFormat="1" r="15" s="0">
      <c r="A15" s="420">
        <v>4</v>
      </c>
      <c r="B15" s="421">
        <f ca="1">IF(D15=D14,B14,IF(D15="夜班",B14+1,B14))</f>
        <v>43586</v>
      </c>
      <c r="C15" s="422">
        <f>C14</f>
        <v>0.041666666666666699</v>
      </c>
      <c r="D15" s="10" t="str">
        <f ca="1">IF(HOUR(G15)&lt;8,"夜班",IF(HOUR(G15)&lt;16,"白班",IF(HOUR(G15)&lt;24,"中班",0)))</f>
        <v>夜班</v>
      </c>
      <c r="E15" s="10" t="e">
        <f ca="1">IF(F15=1,"甲",IF(F15=2,"乙",IF(F15=3,"丙",IF(F15=4,"丁",""))))</f>
        <v>#REF!</v>
      </c>
      <c r="F15" s="10" t="e">
        <f ca="1">SUMPRODUCT((成本日报!$A$3:$A$95=计划!B15)*(成本日报!$B$3:$B$95=计划!$D15),成本日报!$C$3:$C$95)</f>
        <v>#REF!</v>
      </c>
      <c r="G15" s="423">
        <f ca="1">G14+C14</f>
        <v>43586.124999999993</v>
      </c>
      <c r="H15" s="423">
        <f ca="1">$G15+$C15/60*10+$C15*0</f>
        <v>43586.131944444438</v>
      </c>
      <c r="I15" s="423">
        <f ca="1">$G15+$C15/60*18+$C15*0</f>
        <v>43586.13749999999</v>
      </c>
      <c r="J15" s="423">
        <f ca="1">$G15+$C15/60*0+$C15*1</f>
        <v>43586.166666666657</v>
      </c>
      <c r="K15" s="423">
        <f ca="1">$G15+$C15/60*30+$C15*2</f>
        <v>43586.229166666664</v>
      </c>
      <c r="L15" s="423">
        <f ca="1">$G15+$C15/60*0+$C15*3</f>
        <v>43586.249999999993</v>
      </c>
      <c r="M15" s="424" t="str">
        <f>IF(_tag_month_day!A5="","",_tag_month_day!A5)</f>
        <v/>
      </c>
      <c r="N15" s="424" t="str">
        <f>IF(_tag_month_day!B5="","",_tag_month_day!B5)</f>
        <v/>
      </c>
      <c r="O15" s="425" t="e">
        <f>IF(M15+N15=0,"",M15+N15)</f>
        <v>#VALUE!</v>
      </c>
      <c r="P15" s="424" t="str">
        <f>IF(_tag_month_day!C5="","",_tag_month_day!C5)</f>
        <v/>
      </c>
      <c r="Q15" s="424" t="str">
        <f>IF(_tag_month_day!D5="","",_tag_month_day!D5)</f>
        <v/>
      </c>
      <c r="R15" s="426" t="str">
        <f>IF(_tag_month_day!CB5="","",_tag_month_day!CB5/100)</f>
        <v/>
      </c>
      <c r="S15" s="427" t="str">
        <f>IF(_tag_month_day!E5="","",_tag_month_day!E5)</f>
        <v/>
      </c>
      <c r="T15" s="427" t="str">
        <f>IF(_tag_month_day!F5="","",_tag_month_day!F5)</f>
        <v/>
      </c>
      <c r="U15" s="428" t="e">
        <f>S15+T15</f>
        <v>#VALUE!</v>
      </c>
      <c r="V15" s="429" t="e">
        <f>U15/AJ15</f>
        <v>#VALUE!</v>
      </c>
      <c r="W15" s="430" t="str">
        <f>IF(_jhy_month_day!A5="","",_jhy_month_day!A5)</f>
        <v/>
      </c>
      <c r="X15" s="431" t="str">
        <f>IF(_jhy_month_day!B5="","",_jhy_month_day!B5/100)</f>
        <v/>
      </c>
      <c r="Y15" s="431" t="str">
        <f>IF(_jhy_month_day!C5="","",_jhy_month_day!C5/100)</f>
        <v/>
      </c>
      <c r="Z15" s="432">
        <f>Z14</f>
        <v>1</v>
      </c>
      <c r="AA15" s="433" t="str">
        <f>IF(_tag_month_day!G5="","",_tag_month_day!G5/100)</f>
        <v/>
      </c>
      <c r="AB15" s="433" t="str">
        <f>IF(_tag_month_day!H5="","",_tag_month_day!H5/100)</f>
        <v/>
      </c>
      <c r="AC15" s="434">
        <f>IF(X15="",AC14,BK15*($AV14*X15+$AW14*FD14+$AX14*FI14+$AY14*FN14+$AZ14*FS14+$BA14*FX14+$BG14*GE14)/(AV14*Y15+AX14*FK14+AW14*FF14+AY14*FP14+AZ14*FU14+BA14*FZ14+BG14*GG14+BB14*GK14+BC14*GN14+BD14*GP14))</f>
        <v>1.59963432013121</v>
      </c>
      <c r="AD15" s="435" t="str">
        <f>IF(AC15=AC14,"",AC15-AC14)</f>
        <v/>
      </c>
      <c r="AE15" s="436" t="str">
        <f>IF(1-AF15=0,"",(1-AF15))</f>
        <v/>
      </c>
      <c r="AF15" s="437">
        <v>1</v>
      </c>
      <c r="AG15" s="10" t="str">
        <f>AG14</f>
        <v>8A3</v>
      </c>
      <c r="AH15" s="438" t="str">
        <f>AH14</f>
        <v/>
      </c>
      <c r="AI15" s="424" t="e">
        <f>IF(ROUND(AJ15-AJ14,1)=0,"",AJ15-AJ14)</f>
        <v>#VALUE!</v>
      </c>
      <c r="AJ15" s="439" t="str">
        <f>IF(_tag_month_day!I5="","",_tag_month_day!I5)</f>
        <v/>
      </c>
      <c r="AK15" s="440" t="s">
        <v>157</v>
      </c>
      <c r="AL15" s="440" t="s">
        <v>432</v>
      </c>
      <c r="AM15" s="440" t="s">
        <v>433</v>
      </c>
      <c r="AN15" s="441">
        <f>AN14</f>
        <v>3</v>
      </c>
      <c r="AO15" s="441">
        <f>AO14</f>
        <v>7</v>
      </c>
      <c r="AP15" s="442" t="e">
        <f>(IF(AN15=0,AS14,AS14*(1+AO15/AN15)/(AR15+AO15/AN15)))+AT15</f>
        <v>#VALUE!</v>
      </c>
      <c r="AQ15" s="443" t="str">
        <f>IF(_tag_month_day!J5="","",_tag_month_day!J5/100)</f>
        <v/>
      </c>
      <c r="AR15" s="444">
        <f>AR14</f>
        <v>1.3</v>
      </c>
      <c r="AS15" s="445" t="e">
        <f>AQ15*(AN15*AR15+AO15)/(AN15+AO15)</f>
        <v>#VALUE!</v>
      </c>
      <c r="AT15" s="445" t="e">
        <f>(SUM(BE15:BF15)-SUM(BE14:BF14))*0.05</f>
        <v>#VALUE!</v>
      </c>
      <c r="AU15" s="446" t="str">
        <f>IF(_tag_month_day!CC5="","",IF(_tag_month_day!CC5&gt;0,_tag_month_day!CD5,_tag_month_day!CE5))</f>
        <v/>
      </c>
      <c r="AV15" s="447" t="str">
        <f>IF(_tag_month_day!L5="","",_tag_month_day!L5/100)</f>
        <v/>
      </c>
      <c r="AW15" s="431">
        <v>0</v>
      </c>
      <c r="AX15" s="431">
        <f>AX14</f>
        <v>0</v>
      </c>
      <c r="AY15" s="431" t="str">
        <f>IF(_tag_month_day!M5="","",_tag_month_day!M5/100)</f>
        <v/>
      </c>
      <c r="AZ15" s="431" t="str">
        <f>IF(_tag_month_day!N5="","",_tag_month_day!N5/100)</f>
        <v/>
      </c>
      <c r="BA15" s="431" t="str">
        <f>IF(_tag_month_day!O5="","",_tag_month_day!O5/100)</f>
        <v/>
      </c>
      <c r="BB15" s="448" t="str">
        <f>IF(_tag_month_day!P5="","",_tag_month_day!P5/100)</f>
        <v/>
      </c>
      <c r="BC15" s="448">
        <f>BC14</f>
        <v>0</v>
      </c>
      <c r="BD15" s="448" t="str">
        <f>IF(_tag_month_day!Q5="","",_tag_month_day!Q5/100)</f>
        <v/>
      </c>
      <c r="BE15" s="449" t="str">
        <f>IF(_tag_month_day!R5="","",_tag_month_day!R5/100)</f>
        <v/>
      </c>
      <c r="BF15" s="388" t="e">
        <f>(AU15*(100+BE15*100))/(AJ15-AU15)/100</f>
        <v>#VALUE!</v>
      </c>
      <c r="BG15" s="450" t="e">
        <f>BE15+BF15</f>
        <v>#VALUE!</v>
      </c>
      <c r="BH15" s="451" t="e">
        <f>SUM(AV15:BF15)</f>
        <v>#VALUE!</v>
      </c>
      <c r="BI15" s="452" t="e">
        <f>IF(CX15=0,BI14,(DK15*查询!$R$5+DL15*查询!$Q$5+DM15*查询!$N$5+DN15*查询!$O$5+DO15*查询!$P$5)*AF15/CX15)</f>
        <v>#VALUE!</v>
      </c>
      <c r="BJ15" s="452" t="e">
        <f>IF(CX15=0,BJ14,(DP15*查询!$S$5+DQ15*查询!$T$5+DR15*查询!$U$5)*AF15/CX15)</f>
        <v>#VALUE!</v>
      </c>
      <c r="BK15" s="452">
        <f>BK14</f>
        <v>1</v>
      </c>
      <c r="BL15" s="453" t="e">
        <f>SUMPRODUCT((AV15:BA15)*(GS15:GX15))/((GS15:GX15)+SUM(BB15:BD15)*GY15+BG15*GZ15)</f>
        <v>#VALUE!</v>
      </c>
      <c r="BM15" s="453" t="e">
        <f>BK15*($AV15*FB15+$AW15*FD15+$AX15*FI15+$AY15*FN15+$AZ15*FS15+$BA15*FX15+$BG15*GE15)/(AV15*EY15+AX15*FK15+AW15*FF15+AY15*FP15+AZ15*FU15+BA15*FZ15+BG15*GG15+BB15*GK15+BC15*GN15+BD15*GP15)</f>
        <v>#VALUE!</v>
      </c>
      <c r="BN15" s="453" t="e">
        <f>($AV15*FC15+$AX15*FJ15+$AW15*FE15+$AY15*FO15+$AZ15*FT15+$BA15*FY15+$BG15*GF15)/($AV15*FA15+BG15*GH15+BB15*GL15+BC15*GO15+BD15*GQ15+BA15*GA15)</f>
        <v>#VALUE!</v>
      </c>
      <c r="BO15" s="454" t="e">
        <f>SUMPRODUCT(AV15:BA15*GS15:GX15)/(GS15:GX15+(BB15+BC15+BD15)*GY15+BG15)</f>
        <v>#VALUE!</v>
      </c>
      <c r="BP15" s="454" t="e">
        <f>SUMPRODUCT(AV15:BA15*GS15:GX15)/(GS15:GX15+(BB15+BC15+BD15)*GY15+BG15)</f>
        <v>#VALUE!</v>
      </c>
      <c r="BQ15" s="454" t="e">
        <f>SUMPRODUCT(AV15:BA15*GS15:GX15)/(GS15:GX15+(BB15+BC15+BD15)*GY15+BG15)</f>
        <v>#VALUE!</v>
      </c>
      <c r="BR15" s="453" t="str">
        <f>IF(_tag_month_day!T5="","",_tag_month_day!T5)</f>
        <v/>
      </c>
      <c r="BS15" s="453" t="str">
        <f>IF(_tag_month_day!U5="","",_tag_month_day!U5)</f>
        <v/>
      </c>
      <c r="BT15" s="455" t="str">
        <f>IF(CK15="","",IF((CK15&gt;=BV15-0.12)*(CK15&lt;=BV15+0.12),"合格","不合格"))</f>
        <v/>
      </c>
      <c r="BU15" s="456" t="str">
        <f>IF(_tag_month_day!V5="","",_tag_month_day!V5)</f>
        <v/>
      </c>
      <c r="BV15" s="457" t="str">
        <f>IF(_tag_month_day!W5="","",_tag_month_day!W5)</f>
        <v/>
      </c>
      <c r="BW15" s="458" t="str">
        <f>IF(_tag_month_day!X5="","",_tag_month_day!X5)</f>
        <v/>
      </c>
      <c r="BX15" s="458" t="str">
        <f>IF(_tag_month_day!Y5="","",_tag_month_day!Y5)</f>
        <v/>
      </c>
      <c r="BY15" s="459">
        <f ca="1">L15</f>
        <v>43586.249999999993</v>
      </c>
      <c r="BZ15" s="460" t="s">
        <v>429</v>
      </c>
      <c r="CA15" s="461">
        <v>0.25347222222222199</v>
      </c>
      <c r="CB15" s="424" t="str">
        <f>IF(_tag_month_day!Z5="","",_tag_month_day!Z5)</f>
        <v/>
      </c>
      <c r="CC15" s="424" t="str">
        <f>IF(_tag_month_day!AA5="","",_tag_month_day!AA5)</f>
        <v/>
      </c>
      <c r="CD15" s="424" t="str">
        <f>IF(_tag_month_day!AB5="","",_tag_month_day!AB5)</f>
        <v/>
      </c>
      <c r="CE15" s="424" t="str">
        <f>IF(_tag_month_day!AC5="","",_tag_month_day!AC5)</f>
        <v/>
      </c>
      <c r="CF15" s="424" t="str">
        <f>IF(_tag_month_day!AD5="","",_tag_month_day!AD5)</f>
        <v/>
      </c>
      <c r="CG15" s="424" t="str">
        <f>IF(_tag_month_day!AE5="","",_tag_month_day!AE5)</f>
        <v/>
      </c>
      <c r="CH15" s="424" t="str">
        <f>IF(_tag_month_day!AF5="","",_tag_month_day!AF5)</f>
        <v/>
      </c>
      <c r="CI15" s="424" t="str">
        <f>IF(_tag_month_day!AG5="","",_tag_month_day!AG5)</f>
        <v/>
      </c>
      <c r="CJ15" s="424" t="str">
        <f>IF(_tag_month_day!AH5="","",_tag_month_day!AH5)</f>
        <v/>
      </c>
      <c r="CK15" s="424" t="str">
        <f>IF(_tag_month_day!AI5="","",_tag_month_day!AI5)</f>
        <v/>
      </c>
      <c r="CL15" s="4" t="str">
        <f>IF(_tag_month_day!AJ5="","",_tag_month_day!AJ5)</f>
        <v/>
      </c>
      <c r="CM15" s="4" t="str">
        <f>IF(_tag_month_day!AK5="","",_tag_month_day!AK5)</f>
        <v/>
      </c>
      <c r="CN15" s="4" t="str">
        <f>IF(_tag_month_day!AL5="","",_tag_month_day!AL5)</f>
        <v/>
      </c>
      <c r="CO15" s="4" t="str">
        <f>IF(_tag_month_day!AM5="","",_tag_month_day!AM5)</f>
        <v/>
      </c>
      <c r="CP15" s="4" t="str">
        <f>IF(_tag_month_day!AN5="","",_tag_month_day!AN5)</f>
        <v/>
      </c>
      <c r="CQ15" s="4" t="str">
        <f>IF(_tag_month_day!AO5="","",_tag_month_day!AO5)</f>
        <v/>
      </c>
      <c r="CR15" s="462" t="str">
        <f>IF(_tag_month_day!AP5="","",_tag_month_day!AP5)</f>
        <v/>
      </c>
      <c r="CS15" s="463" t="str">
        <f>IF(_tag_month_day!AQ5="","",_tag_month_day!AQ5)</f>
        <v/>
      </c>
      <c r="CT15" s="4" t="str">
        <f>IF(_tag_month_day!AR5="","",_tag_month_day!AR5)</f>
        <v/>
      </c>
      <c r="CU15" s="464" t="e">
        <f>DU15/AJ15</f>
        <v>#VALUE!</v>
      </c>
      <c r="CV15" s="451" t="e">
        <f>BG15/BH15</f>
        <v>#VALUE!</v>
      </c>
      <c r="CW15" s="465" t="e">
        <f>AJ15*(1-CV15)*CU15*AF15</f>
        <v>#VALUE!</v>
      </c>
      <c r="CX15" s="465" t="e">
        <f>CW15*94%</f>
        <v>#VALUE!</v>
      </c>
      <c r="CY15" s="466" t="e">
        <f>IF(CX15=0,0,DS15/(DS15+CX15))</f>
        <v>#VALUE!</v>
      </c>
      <c r="CZ15" s="465" t="e">
        <f>$AJ15*EF15</f>
        <v>#VALUE!</v>
      </c>
      <c r="DA15" s="465" t="e">
        <f>$AJ15*EG15</f>
        <v>#VALUE!</v>
      </c>
      <c r="DB15" s="465" t="e">
        <f>$AJ15*EH15</f>
        <v>#VALUE!</v>
      </c>
      <c r="DC15" s="465" t="e">
        <f>$AJ15*EI15</f>
        <v>#VALUE!</v>
      </c>
      <c r="DD15" s="465" t="e">
        <f>$AJ15*EJ15</f>
        <v>#VALUE!</v>
      </c>
      <c r="DE15" s="465" t="e">
        <f>$AJ15*EK15</f>
        <v>#VALUE!</v>
      </c>
      <c r="DF15" s="465" t="e">
        <f>$AJ15*EL15</f>
        <v>#VALUE!</v>
      </c>
      <c r="DG15" s="465" t="e">
        <f>$AJ15*EM15</f>
        <v>#VALUE!</v>
      </c>
      <c r="DH15" s="465" t="e">
        <f>$AJ15*EN15</f>
        <v>#VALUE!</v>
      </c>
      <c r="DI15" s="465" t="e">
        <f>$AJ15*EO15</f>
        <v>#VALUE!</v>
      </c>
      <c r="DJ15" s="465" t="e">
        <f>CZ15*(1-EP15)</f>
        <v>#VALUE!</v>
      </c>
      <c r="DK15" s="465" t="e">
        <f>DA15*(1-ER15)</f>
        <v>#VALUE!</v>
      </c>
      <c r="DL15" s="465" t="e">
        <f>DB15*(1-EQ15)</f>
        <v>#VALUE!</v>
      </c>
      <c r="DM15" s="465" t="e">
        <f>DC15*(1-ES15)</f>
        <v>#VALUE!</v>
      </c>
      <c r="DN15" s="465" t="e">
        <f>DD15*(1-ET15)</f>
        <v>#VALUE!</v>
      </c>
      <c r="DO15" s="465" t="e">
        <f>DE15</f>
        <v>#VALUE!</v>
      </c>
      <c r="DP15" s="465" t="e">
        <f>DF15*(1-EU15)</f>
        <v>#VALUE!</v>
      </c>
      <c r="DQ15" s="465" t="e">
        <f>DG15*(1-EV15)</f>
        <v>#VALUE!</v>
      </c>
      <c r="DR15" s="465" t="e">
        <f>DH15*(1-EW15)</f>
        <v>#VALUE!</v>
      </c>
      <c r="DS15" s="465" t="e">
        <f>DI15</f>
        <v>#VALUE!</v>
      </c>
      <c r="DT15" s="465" t="e">
        <f>SUM(DJ15:DS15)</f>
        <v>#VALUE!</v>
      </c>
      <c r="DU15" s="465" t="e">
        <f>(GS15:GX15)+(DP15+DQ15+DR15)*GY15+DS15</f>
        <v>#VALUE!</v>
      </c>
      <c r="DV15" s="451" t="e">
        <f>AV15/$BH15/(1-EP15)</f>
        <v>#VALUE!</v>
      </c>
      <c r="DW15" s="451" t="e">
        <f>AW15/$BH15/(1-ER15)</f>
        <v>#VALUE!</v>
      </c>
      <c r="DX15" s="451" t="e">
        <f>AX15/$BH15/(1-EQ15)</f>
        <v>#VALUE!</v>
      </c>
      <c r="DY15" s="451" t="e">
        <f>AY15/$BH15/(1-ES15)</f>
        <v>#VALUE!</v>
      </c>
      <c r="DZ15" s="451" t="e">
        <f>AZ15/$BH15/(1-ET15)</f>
        <v>#VALUE!</v>
      </c>
      <c r="EA15" s="451" t="e">
        <f>BA15/$BH15/(1-AX15)</f>
        <v>#VALUE!</v>
      </c>
      <c r="EB15" s="451" t="e">
        <f>BB15/$BH15/(1-EU15)</f>
        <v>#VALUE!</v>
      </c>
      <c r="EC15" s="451" t="e">
        <f>BC15/$BH15/(1-EV15)</f>
        <v>#VALUE!</v>
      </c>
      <c r="ED15" s="451" t="e">
        <f>BD15/$BH15/(1-EW15)</f>
        <v>#VALUE!</v>
      </c>
      <c r="EE15" s="451" t="e">
        <f>BG15/BH15</f>
        <v>#VALUE!</v>
      </c>
      <c r="EF15" s="451" t="e">
        <f>DV15/SUM($DV15:$EE15)</f>
        <v>#VALUE!</v>
      </c>
      <c r="EG15" s="451" t="e">
        <f>DW15/SUM($DV15:$EE15)</f>
        <v>#VALUE!</v>
      </c>
      <c r="EH15" s="451" t="e">
        <f>DX15/SUM($DV15:$EE15)</f>
        <v>#VALUE!</v>
      </c>
      <c r="EI15" s="451" t="e">
        <f>DY15/SUM($DV15:$EE15)</f>
        <v>#VALUE!</v>
      </c>
      <c r="EJ15" s="451" t="e">
        <f>DZ15/SUM($DV15:$EE15)</f>
        <v>#VALUE!</v>
      </c>
      <c r="EK15" s="451" t="e">
        <f>EA15/SUM($DV15:$EE15)</f>
        <v>#VALUE!</v>
      </c>
      <c r="EL15" s="451" t="e">
        <f>EB15/SUM($DV15:$EE15)</f>
        <v>#VALUE!</v>
      </c>
      <c r="EM15" s="451" t="e">
        <f>EC15/SUM($DV15:$EE15)</f>
        <v>#VALUE!</v>
      </c>
      <c r="EN15" s="451" t="e">
        <f>ED15/SUM($DV15:$EE15)</f>
        <v>#VALUE!</v>
      </c>
      <c r="EO15" s="451" t="e">
        <f>EE15/SUM($DV15:$EE15)</f>
        <v>#VALUE!</v>
      </c>
      <c r="EP15" s="450">
        <f>EP14</f>
        <v>0.080000000000000002</v>
      </c>
      <c r="EQ15" s="450">
        <f>EQ14</f>
        <v>0.014999999999999999</v>
      </c>
      <c r="ER15" s="450">
        <f>ER14</f>
        <v>0.014999999999999999</v>
      </c>
      <c r="ES15" s="450">
        <f>ES14</f>
        <v>0.014999999999999999</v>
      </c>
      <c r="ET15" s="450">
        <f>ET14</f>
        <v>0.014999999999999999</v>
      </c>
      <c r="EU15" s="450">
        <f>EU14</f>
        <v>0.089999999999999997</v>
      </c>
      <c r="EV15" s="450">
        <f>EV14</f>
        <v>0.089999999999999997</v>
      </c>
      <c r="EW15" s="450">
        <f>EW14</f>
        <v>0.089999999999999997</v>
      </c>
      <c r="EX15" s="431" t="str">
        <f>IF(_tag_month_day!AS5="","",_tag_month_day!AS5/100)</f>
        <v/>
      </c>
      <c r="EY15" s="431" t="str">
        <f>IF(_tag_month_day!AT5="","",_tag_month_day!AT5/100)</f>
        <v/>
      </c>
      <c r="EZ15" s="431" t="str">
        <f>IF(_tag_month_day!AU5="","",_tag_month_day!AU5/100)</f>
        <v/>
      </c>
      <c r="FA15" s="431" t="str">
        <f>IF(_tag_month_day!AV5="","",_tag_month_day!AV5/100)</f>
        <v/>
      </c>
      <c r="FB15" s="431" t="str">
        <f>IF(_tag_month_day!AW5="","",_tag_month_day!AW5/100)</f>
        <v/>
      </c>
      <c r="FC15" s="431" t="str">
        <f>IF(_tag_month_day!AX5="","",_tag_month_day!AX5/100)</f>
        <v/>
      </c>
      <c r="FD15" s="449" t="str">
        <f>IF(_tag_month_day!AY5="","",_tag_month_day!AY5/100)</f>
        <v/>
      </c>
      <c r="FE15" s="449" t="str">
        <f>IF(_tag_month_day!AZ5="","",_tag_month_day!AZ5/100)</f>
        <v/>
      </c>
      <c r="FF15" s="449" t="str">
        <f>IF(_tag_month_day!BA5="","",_tag_month_day!BA5/100)</f>
        <v/>
      </c>
      <c r="FG15" s="449" t="str">
        <f>IF(_tag_month_day!BB5="","",_tag_month_day!BB5/100)</f>
        <v/>
      </c>
      <c r="FH15" s="467" t="str">
        <f>IF(_tag_month_day!BC5="","",_tag_month_day!BC5/100)</f>
        <v/>
      </c>
      <c r="FI15" s="449">
        <f>FI14</f>
        <v>0.40999999999999998</v>
      </c>
      <c r="FJ15" s="449">
        <f>FJ14</f>
        <v>0.11</v>
      </c>
      <c r="FK15" s="449">
        <f>FK14</f>
        <v>0.014999999999999999</v>
      </c>
      <c r="FL15" s="449">
        <f>FL14</f>
        <v>0</v>
      </c>
      <c r="FM15" s="467">
        <f>FM14</f>
        <v>0.0001</v>
      </c>
      <c r="FN15" s="449">
        <f>FN14</f>
        <v>0.32000000000000001</v>
      </c>
      <c r="FO15" s="449">
        <f>FO14</f>
        <v>0.20000000000000001</v>
      </c>
      <c r="FP15" s="449">
        <f>FP14</f>
        <v>0.01</v>
      </c>
      <c r="FQ15" s="449">
        <f>FQ14</f>
        <v>0</v>
      </c>
      <c r="FR15" s="467">
        <f>FR14</f>
        <v>0.0001</v>
      </c>
      <c r="FS15" s="449" t="str">
        <f>IF(_tag_month_day!BD5="","",_tag_month_day!BD5/100)</f>
        <v/>
      </c>
      <c r="FT15" s="449" t="str">
        <f>IF(_tag_month_day!BE5="","",_tag_month_day!BE5/100)</f>
        <v/>
      </c>
      <c r="FU15" s="449" t="str">
        <f>IF(_tag_month_day!BF5="","",_tag_month_day!BF5/100)</f>
        <v/>
      </c>
      <c r="FV15" s="449" t="str">
        <f>IF(_tag_month_day!BG5="","",_tag_month_day!BG5/100)</f>
        <v/>
      </c>
      <c r="FW15" s="467" t="str">
        <f>IF(_tag_month_day!BH5="","",_tag_month_day!BH5/100)</f>
        <v/>
      </c>
      <c r="FX15" s="449" t="str">
        <f>IF(_tag_month_day!BI5="","",_tag_month_day!BI5/100)</f>
        <v/>
      </c>
      <c r="FY15" s="449" t="str">
        <f>IF(_tag_month_day!BJ5="","",_tag_month_day!BJ5/100)</f>
        <v/>
      </c>
      <c r="FZ15" s="468" t="str">
        <f>IF(_tag_month_day!BK5="","",_tag_month_day!BK5/100)</f>
        <v/>
      </c>
      <c r="GA15" s="449" t="str">
        <f>IF(_tag_month_day!BL5="","",_tag_month_day!BL5/100)</f>
        <v/>
      </c>
      <c r="GB15" s="467" t="str">
        <f>IF(_tag_month_day!BM5="","",_tag_month_day!BM5/100)</f>
        <v/>
      </c>
      <c r="GC15" s="431" t="str">
        <f>IF(_tag_month_day!BN5="","",_tag_month_day!BN5/100)</f>
        <v/>
      </c>
      <c r="GD15" s="431" t="str">
        <f>IF(_tag_month_day!BO5="","",_tag_month_day!BO5/100)</f>
        <v/>
      </c>
      <c r="GE15" s="431" t="str">
        <f>IF(_tag_month_day!BP5="","",_tag_month_day!BP5/100)</f>
        <v/>
      </c>
      <c r="GF15" s="431" t="str">
        <f>IF(_tag_month_day!BQ5="","",_tag_month_day!BQ5/100)</f>
        <v/>
      </c>
      <c r="GG15" s="431" t="str">
        <f>IF(_tag_month_day!BR5="","",_tag_month_day!BR5/100)</f>
        <v/>
      </c>
      <c r="GH15" s="431" t="str">
        <f>IF(_tag_month_day!BS5="","",_tag_month_day!BS5/100)</f>
        <v/>
      </c>
      <c r="GI15" s="467" t="str">
        <f>IF(_tag_month_day!BT5="","",_tag_month_day!BT5/100)</f>
        <v/>
      </c>
      <c r="GJ15" s="469" t="str">
        <f>IF(_tag_month_day!BU5="","",_tag_month_day!BU5/100)</f>
        <v/>
      </c>
      <c r="GK15" s="470">
        <f>GK14</f>
        <v>0.070000000000000007</v>
      </c>
      <c r="GL15" s="470">
        <f>GL14</f>
        <v>0.029999999999999999</v>
      </c>
      <c r="GM15" s="471" t="str">
        <f>IF(_tag_month_day!BX5="","",_tag_month_day!BX5/100)</f>
        <v/>
      </c>
      <c r="GN15" s="470">
        <f>GN14</f>
        <v>0.070000000000000007</v>
      </c>
      <c r="GO15" s="470">
        <f>GO14</f>
        <v>0.029999999999999999</v>
      </c>
      <c r="GP15" s="470">
        <f>GP14</f>
        <v>0.089999999999999997</v>
      </c>
      <c r="GQ15" s="470">
        <f>GQ14</f>
        <v>0.029999999999999999</v>
      </c>
      <c r="GR15" s="471" t="str">
        <f>IF(_tag_month_day!CA5="","",_tag_month_day!CA5/100)</f>
        <v/>
      </c>
      <c r="GS15" s="472">
        <f>GS14</f>
        <v>0.95299999999999996</v>
      </c>
      <c r="GT15" s="472">
        <f>GT14</f>
        <v>0.55000000000000004</v>
      </c>
      <c r="GU15" s="472">
        <f>GU14</f>
        <v>0.55000000000000004</v>
      </c>
      <c r="GV15" s="472">
        <f>GV14</f>
        <v>0.55000000000000004</v>
      </c>
      <c r="GW15" s="472">
        <f>GW14</f>
        <v>0.5</v>
      </c>
      <c r="GX15" s="472">
        <f>GX14</f>
        <v>0.93500000000000005</v>
      </c>
      <c r="GY15" s="472">
        <f>GY14</f>
        <v>0.14999999999999999</v>
      </c>
      <c r="GZ15" s="472">
        <f>GZ14</f>
        <v>1</v>
      </c>
      <c r="HA15" s="474">
        <f>HA14</f>
        <v>0.047</v>
      </c>
      <c r="HB15" s="474">
        <f>HB14</f>
        <v>0.45000000000000001</v>
      </c>
      <c r="HC15" s="474">
        <f>HC14</f>
        <v>0.45000000000000001</v>
      </c>
      <c r="HD15" s="474">
        <f>HD14</f>
        <v>0.45000000000000001</v>
      </c>
      <c r="HE15" s="474">
        <f>HE14</f>
        <v>0.5</v>
      </c>
      <c r="HF15" s="474">
        <f>HF14</f>
        <v>0.065000000000000002</v>
      </c>
      <c r="HG15" s="474">
        <f>HG14</f>
        <v>0.84999999999999998</v>
      </c>
      <c r="HH15" s="474">
        <f>HH14</f>
        <v>0</v>
      </c>
      <c r="HI15" s="10" t="e">
        <f>IF(BZ15&lt;&gt;"",CK15-BV15,0)</f>
        <v>#VALUE!</v>
      </c>
      <c r="HJ15" s="10" t="e">
        <f>IF(AJ15&gt;0,AH15-AJ15,0)</f>
        <v>#VALUE!</v>
      </c>
      <c r="HK15" s="466">
        <f>HK14</f>
        <v>0.84999999999999998</v>
      </c>
      <c r="HL15" s="424">
        <f>HL14</f>
        <v>550000</v>
      </c>
      <c r="HM15" s="424">
        <f>HM14</f>
        <v>480000</v>
      </c>
      <c r="HN15" s="465" t="e">
        <f>(DJ15*EZ15+DK15*FH15+DL15*FM15+DM15*FR15+DN15*FW15+DO15*GB15+DS15*GI15+DP15*GM15+DR15*GR15)*1000*2</f>
        <v>#VALUE!</v>
      </c>
      <c r="HO15" s="465" t="e">
        <f>HN15*HK15*$HO$2/HL15*1000000</f>
        <v>#VALUE!</v>
      </c>
      <c r="HP15" s="465" t="e">
        <f>HN15*HK15*$HP$2/HM15*1000000</f>
        <v>#VALUE!</v>
      </c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</row>
    <row customFormat="1" r="16" s="0">
      <c r="A16" s="420">
        <v>5</v>
      </c>
      <c r="B16" s="421">
        <f ca="1">IF(D16=D15,B15,IF(D16="夜班",B15+1,B15))</f>
        <v>43586</v>
      </c>
      <c r="C16" s="422">
        <f>C15</f>
        <v>0.041666666666666699</v>
      </c>
      <c r="D16" s="10" t="str">
        <f ca="1">IF(HOUR(G16)&lt;8,"夜班",IF(HOUR(G16)&lt;16,"白班",IF(HOUR(G16)&lt;24,"中班",0)))</f>
        <v>夜班</v>
      </c>
      <c r="E16" s="10" t="e">
        <f ca="1">IF(F16=1,"甲",IF(F16=2,"乙",IF(F16=3,"丙",IF(F16=4,"丁",""))))</f>
        <v>#REF!</v>
      </c>
      <c r="F16" s="10" t="e">
        <f ca="1">SUMPRODUCT((成本日报!$A$3:$A$95=计划!B16)*(成本日报!$B$3:$B$95=计划!$D16),成本日报!$C$3:$C$95)</f>
        <v>#REF!</v>
      </c>
      <c r="G16" s="423">
        <f ca="1">G15+C15</f>
        <v>43586.166666666657</v>
      </c>
      <c r="H16" s="423">
        <f ca="1">$G16+$C16/60*10+$C16*0</f>
        <v>43586.173611111102</v>
      </c>
      <c r="I16" s="423">
        <f ca="1">$G16+$C16/60*18+$C16*0</f>
        <v>43586.179166666654</v>
      </c>
      <c r="J16" s="423">
        <f ca="1">$G16+$C16/60*0+$C16*1</f>
        <v>43586.208333333321</v>
      </c>
      <c r="K16" s="423">
        <f ca="1">$G16+$C16/60*30+$C16*2</f>
        <v>43586.270833333328</v>
      </c>
      <c r="L16" s="423">
        <f ca="1">$G16+$C16/60*0+$C16*3</f>
        <v>43586.291666666657</v>
      </c>
      <c r="M16" s="424" t="str">
        <f>IF(_tag_month_day!A6="","",_tag_month_day!A6)</f>
        <v/>
      </c>
      <c r="N16" s="424" t="str">
        <f>IF(_tag_month_day!B6="","",_tag_month_day!B6)</f>
        <v/>
      </c>
      <c r="O16" s="425" t="e">
        <f>IF(M16+N16=0,"",M16+N16)</f>
        <v>#VALUE!</v>
      </c>
      <c r="P16" s="424" t="str">
        <f>IF(_tag_month_day!C6="","",_tag_month_day!C6)</f>
        <v/>
      </c>
      <c r="Q16" s="424" t="str">
        <f>IF(_tag_month_day!D6="","",_tag_month_day!D6)</f>
        <v/>
      </c>
      <c r="R16" s="426" t="str">
        <f>IF(_tag_month_day!CB6="","",_tag_month_day!CB6/100)</f>
        <v/>
      </c>
      <c r="S16" s="427" t="str">
        <f>IF(_tag_month_day!E6="","",_tag_month_day!E6)</f>
        <v/>
      </c>
      <c r="T16" s="427" t="str">
        <f>IF(_tag_month_day!F6="","",_tag_month_day!F6)</f>
        <v/>
      </c>
      <c r="U16" s="428" t="e">
        <f>S16+T16</f>
        <v>#VALUE!</v>
      </c>
      <c r="V16" s="429" t="e">
        <f>U16/AJ16</f>
        <v>#VALUE!</v>
      </c>
      <c r="W16" s="430" t="str">
        <f>IF(_jhy_month_day!A6="","",_jhy_month_day!A6)</f>
        <v/>
      </c>
      <c r="X16" s="431" t="str">
        <f>IF(_jhy_month_day!B6="","",_jhy_month_day!B6/100)</f>
        <v/>
      </c>
      <c r="Y16" s="431" t="str">
        <f>IF(_jhy_month_day!C6="","",_jhy_month_day!C6/100)</f>
        <v/>
      </c>
      <c r="Z16" s="432">
        <f>Z12+1</f>
        <v>2</v>
      </c>
      <c r="AA16" s="433" t="str">
        <f>IF(_tag_month_day!G6="","",_tag_month_day!G6/100)</f>
        <v/>
      </c>
      <c r="AB16" s="433" t="str">
        <f>IF(_tag_month_day!H6="","",_tag_month_day!H6/100)</f>
        <v/>
      </c>
      <c r="AC16" s="434">
        <f>IF(X16="",AC15,BK16*($AV15*X16+$AW15*FD15+$AX15*FI15+$AY15*FN15+$AZ15*FS15+$BA15*FX15+$BG15*GE15)/(AV15*Y16+AX15*FK15+AW15*FF15+AY15*FP15+AZ15*FU15+BA15*FZ15+BG15*GG15+BB15*GK15+BC15*GN15+BD15*GP15))</f>
        <v>1.59963432013121</v>
      </c>
      <c r="AD16" s="435" t="str">
        <f>IF(AC16=AC15,"",AC16-AC15)</f>
        <v/>
      </c>
      <c r="AE16" s="436" t="str">
        <f>IF(1-AF16=0,"",(1-AF16))</f>
        <v/>
      </c>
      <c r="AF16" s="437">
        <v>1</v>
      </c>
      <c r="AG16" s="10" t="str">
        <f>AG15</f>
        <v>8A3</v>
      </c>
      <c r="AH16" s="438" t="str">
        <f>AH15</f>
        <v/>
      </c>
      <c r="AI16" s="424" t="e">
        <f>IF(ROUND(AJ16-AJ15,1)=0,"",AJ16-AJ15)</f>
        <v>#VALUE!</v>
      </c>
      <c r="AJ16" s="439" t="str">
        <f>IF(_tag_month_day!I6="","",_tag_month_day!I6)</f>
        <v/>
      </c>
      <c r="AK16" s="440"/>
      <c r="AL16" s="440"/>
      <c r="AM16" s="440"/>
      <c r="AN16" s="441">
        <f>AN15</f>
        <v>3</v>
      </c>
      <c r="AO16" s="441">
        <f>AO15</f>
        <v>7</v>
      </c>
      <c r="AP16" s="442" t="e">
        <f>(IF(AN16=0,AS15,AS15*(1+AO16/AN16)/(AR16+AO16/AN16)))+AT16</f>
        <v>#VALUE!</v>
      </c>
      <c r="AQ16" s="443" t="str">
        <f>IF(_tag_month_day!J6="","",_tag_month_day!J6/100)</f>
        <v/>
      </c>
      <c r="AR16" s="444">
        <f>AR15</f>
        <v>1.3</v>
      </c>
      <c r="AS16" s="445" t="e">
        <f>AQ16*(AN16*AR16+AO16)/(AN16+AO16)</f>
        <v>#VALUE!</v>
      </c>
      <c r="AT16" s="445" t="e">
        <f>(SUM(BE16:BF16)-SUM(BE15:BF15))*0.05</f>
        <v>#VALUE!</v>
      </c>
      <c r="AU16" s="446" t="str">
        <f>IF(_tag_month_day!CC6="","",IF(_tag_month_day!CC6&gt;0,_tag_month_day!CD6,_tag_month_day!CE6))</f>
        <v/>
      </c>
      <c r="AV16" s="447" t="str">
        <f>IF(_tag_month_day!L6="","",_tag_month_day!L6/100)</f>
        <v/>
      </c>
      <c r="AW16" s="431">
        <f>AW15</f>
        <v>0</v>
      </c>
      <c r="AX16" s="431">
        <f>AX15</f>
        <v>0</v>
      </c>
      <c r="AY16" s="431" t="str">
        <f>IF(_tag_month_day!M6="","",_tag_month_day!M6/100)</f>
        <v/>
      </c>
      <c r="AZ16" s="431" t="str">
        <f>IF(_tag_month_day!N6="","",_tag_month_day!N6/100)</f>
        <v/>
      </c>
      <c r="BA16" s="431" t="str">
        <f>IF(_tag_month_day!O6="","",_tag_month_day!O6/100)</f>
        <v/>
      </c>
      <c r="BB16" s="448" t="str">
        <f>IF(_tag_month_day!P6="","",_tag_month_day!P6/100)</f>
        <v/>
      </c>
      <c r="BC16" s="448">
        <f>BC15</f>
        <v>0</v>
      </c>
      <c r="BD16" s="448" t="str">
        <f>IF(_tag_month_day!Q6="","",_tag_month_day!Q6/100)</f>
        <v/>
      </c>
      <c r="BE16" s="449" t="str">
        <f>IF(_tag_month_day!R6="","",_tag_month_day!R6/100)</f>
        <v/>
      </c>
      <c r="BF16" s="388" t="e">
        <f>(AU16*(100+BE16*100))/(AJ16-AU16)/100</f>
        <v>#VALUE!</v>
      </c>
      <c r="BG16" s="450" t="e">
        <f>BE16+BF16</f>
        <v>#VALUE!</v>
      </c>
      <c r="BH16" s="451" t="e">
        <f>SUM(AV16:BF16)</f>
        <v>#VALUE!</v>
      </c>
      <c r="BI16" s="452" t="e">
        <f>IF(CX16=0,BI15,(DK16*查询!$R$5+DL16*查询!$Q$5+DM16*查询!$N$5+DN16*查询!$O$5+DO16*查询!$P$5)*AF16/CX16)</f>
        <v>#VALUE!</v>
      </c>
      <c r="BJ16" s="452" t="e">
        <f>IF(CX16=0,BJ15,(DP16*查询!$S$5+DQ16*查询!$T$5+DR16*查询!$U$5)*AF16/CX16)</f>
        <v>#VALUE!</v>
      </c>
      <c r="BK16" s="452">
        <f>BK15</f>
        <v>1</v>
      </c>
      <c r="BL16" s="453" t="e">
        <f>SUMPRODUCT((AV16:BA16)*(GS16:GX16))/((GS16:GX16)+SUM(BB16:BD16)*GY16+BG16*GZ16)</f>
        <v>#VALUE!</v>
      </c>
      <c r="BM16" s="453" t="e">
        <f>BK16*($AV16*FB16+$AW16*FD16+$AX16*FI16+$AY16*FN16+$AZ16*FS16+$BA16*FX16+$BG16*GE16)/(AV16*EY16+AX16*FK16+AW16*FF16+AY16*FP16+AZ16*FU16+BA16*FZ16+BG16*GG16+BB16*GK16+BC16*GN16+BD16*GP16)</f>
        <v>#VALUE!</v>
      </c>
      <c r="BN16" s="453" t="e">
        <f>($AV16*FC16+$AX16*FJ16+$AW16*FE16+$AY16*FO16+$AZ16*FT16+$BA16*FY16+$BG16*GF16)/($AV16*FA16+BG16*GH16+BB16*GL16+BC16*GO16+BD16*GQ16+BA16*GA16)</f>
        <v>#VALUE!</v>
      </c>
      <c r="BO16" s="454" t="e">
        <f>SUMPRODUCT(AV16:BA16*GS16:GX16)/(GS16:GX16+(BB16+BC16+BD16)*GY16+BG16)</f>
        <v>#VALUE!</v>
      </c>
      <c r="BP16" s="454" t="e">
        <f>SUMPRODUCT(AV16:BA16*GS16:GX16)/(GS16:GX16+(BB16+BC16+BD16)*GY16+BG16)</f>
        <v>#VALUE!</v>
      </c>
      <c r="BQ16" s="454" t="e">
        <f>SUMPRODUCT(AV16:BA16*GS16:GX16)/(GS16:GX16+(BB16+BC16+BD16)*GY16+BG16)</f>
        <v>#VALUE!</v>
      </c>
      <c r="BR16" s="453" t="str">
        <f>IF(_tag_month_day!T6="","",_tag_month_day!T6)</f>
        <v/>
      </c>
      <c r="BS16" s="453" t="str">
        <f>IF(_tag_month_day!U6="","",_tag_month_day!U6)</f>
        <v/>
      </c>
      <c r="BT16" s="455" t="str">
        <f>IF(CK16="","",IF((CK16&gt;=BV16-0.12)*(CK16&lt;=BV16+0.12),"合格","不合格"))</f>
        <v/>
      </c>
      <c r="BU16" s="456" t="str">
        <f>IF(_tag_month_day!V6="","",_tag_month_day!V6)</f>
        <v/>
      </c>
      <c r="BV16" s="457" t="str">
        <f>IF(_tag_month_day!W6="","",_tag_month_day!W6)</f>
        <v/>
      </c>
      <c r="BW16" s="458" t="str">
        <f>IF(_tag_month_day!X6="","",_tag_month_day!X6)</f>
        <v/>
      </c>
      <c r="BX16" s="458" t="str">
        <f>IF(_tag_month_day!Y6="","",_tag_month_day!Y6)</f>
        <v/>
      </c>
      <c r="BY16" s="459">
        <f ca="1">L16</f>
        <v>43586.291666666657</v>
      </c>
      <c r="BZ16" s="460"/>
      <c r="CA16" s="461"/>
      <c r="CB16" s="424" t="str">
        <f>IF(_tag_month_day!Z6="","",_tag_month_day!Z6)</f>
        <v/>
      </c>
      <c r="CC16" s="424" t="str">
        <f>IF(_tag_month_day!AA6="","",_tag_month_day!AA6)</f>
        <v/>
      </c>
      <c r="CD16" s="424" t="str">
        <f>IF(_tag_month_day!AB6="","",_tag_month_day!AB6)</f>
        <v/>
      </c>
      <c r="CE16" s="424" t="str">
        <f>IF(_tag_month_day!AC6="","",_tag_month_day!AC6)</f>
        <v/>
      </c>
      <c r="CF16" s="424" t="str">
        <f>IF(_tag_month_day!AD6="","",_tag_month_day!AD6)</f>
        <v/>
      </c>
      <c r="CG16" s="424" t="str">
        <f>IF(_tag_month_day!AE6="","",_tag_month_day!AE6)</f>
        <v/>
      </c>
      <c r="CH16" s="424" t="str">
        <f>IF(_tag_month_day!AF6="","",_tag_month_day!AF6)</f>
        <v/>
      </c>
      <c r="CI16" s="424" t="str">
        <f>IF(_tag_month_day!AG6="","",_tag_month_day!AG6)</f>
        <v/>
      </c>
      <c r="CJ16" s="424" t="str">
        <f>IF(_tag_month_day!AH6="","",_tag_month_day!AH6)</f>
        <v/>
      </c>
      <c r="CK16" s="424" t="str">
        <f>IF(_tag_month_day!AI6="","",_tag_month_day!AI6)</f>
        <v/>
      </c>
      <c r="CL16" s="4" t="str">
        <f>IF(_tag_month_day!AJ6="","",_tag_month_day!AJ6)</f>
        <v/>
      </c>
      <c r="CM16" s="4" t="str">
        <f>IF(_tag_month_day!AK6="","",_tag_month_day!AK6)</f>
        <v/>
      </c>
      <c r="CN16" s="4" t="str">
        <f>IF(_tag_month_day!AL6="","",_tag_month_day!AL6)</f>
        <v/>
      </c>
      <c r="CO16" s="4" t="str">
        <f>IF(_tag_month_day!AM6="","",_tag_month_day!AM6)</f>
        <v/>
      </c>
      <c r="CP16" s="4" t="str">
        <f>IF(_tag_month_day!AN6="","",_tag_month_day!AN6)</f>
        <v/>
      </c>
      <c r="CQ16" s="4" t="str">
        <f>IF(_tag_month_day!AO6="","",_tag_month_day!AO6)</f>
        <v/>
      </c>
      <c r="CR16" s="462" t="str">
        <f>IF(_tag_month_day!AP6="","",_tag_month_day!AP6)</f>
        <v/>
      </c>
      <c r="CS16" s="463" t="str">
        <f>IF(_tag_month_day!AQ6="","",_tag_month_day!AQ6)</f>
        <v/>
      </c>
      <c r="CT16" s="4" t="str">
        <f>IF(_tag_month_day!AR6="","",_tag_month_day!AR6)</f>
        <v/>
      </c>
      <c r="CU16" s="464" t="e">
        <f>DU16/AJ16</f>
        <v>#VALUE!</v>
      </c>
      <c r="CV16" s="451" t="e">
        <f>BG16/BH16</f>
        <v>#VALUE!</v>
      </c>
      <c r="CW16" s="465" t="e">
        <f>AJ16*(1-CV16)*CU16*AF16</f>
        <v>#VALUE!</v>
      </c>
      <c r="CX16" s="465" t="e">
        <f>CW16*94%</f>
        <v>#VALUE!</v>
      </c>
      <c r="CY16" s="466" t="e">
        <f>IF(CX16=0,0,DS16/(DS16+CX16))</f>
        <v>#VALUE!</v>
      </c>
      <c r="CZ16" s="465" t="e">
        <f>$AJ16*EF16</f>
        <v>#VALUE!</v>
      </c>
      <c r="DA16" s="465" t="e">
        <f>$AJ16*EG16</f>
        <v>#VALUE!</v>
      </c>
      <c r="DB16" s="465" t="e">
        <f>$AJ16*EH16</f>
        <v>#VALUE!</v>
      </c>
      <c r="DC16" s="465" t="e">
        <f>$AJ16*EI16</f>
        <v>#VALUE!</v>
      </c>
      <c r="DD16" s="465" t="e">
        <f>$AJ16*EJ16</f>
        <v>#VALUE!</v>
      </c>
      <c r="DE16" s="465" t="e">
        <f>$AJ16*EK16</f>
        <v>#VALUE!</v>
      </c>
      <c r="DF16" s="465" t="e">
        <f>$AJ16*EL16</f>
        <v>#VALUE!</v>
      </c>
      <c r="DG16" s="465" t="e">
        <f>$AJ16*EM16</f>
        <v>#VALUE!</v>
      </c>
      <c r="DH16" s="465" t="e">
        <f>$AJ16*EN16</f>
        <v>#VALUE!</v>
      </c>
      <c r="DI16" s="465" t="e">
        <f>$AJ16*EO16</f>
        <v>#VALUE!</v>
      </c>
      <c r="DJ16" s="465" t="e">
        <f>CZ16*(1-EP16)</f>
        <v>#VALUE!</v>
      </c>
      <c r="DK16" s="465" t="e">
        <f>DA16*(1-ER16)</f>
        <v>#VALUE!</v>
      </c>
      <c r="DL16" s="465" t="e">
        <f>DB16*(1-EQ16)</f>
        <v>#VALUE!</v>
      </c>
      <c r="DM16" s="465" t="e">
        <f>DC16*(1-ES16)</f>
        <v>#VALUE!</v>
      </c>
      <c r="DN16" s="465" t="e">
        <f>DD16*(1-ET16)</f>
        <v>#VALUE!</v>
      </c>
      <c r="DO16" s="465" t="e">
        <f>DE16</f>
        <v>#VALUE!</v>
      </c>
      <c r="DP16" s="465" t="e">
        <f>DF16*(1-EU16)</f>
        <v>#VALUE!</v>
      </c>
      <c r="DQ16" s="465" t="e">
        <f>DG16*(1-EV16)</f>
        <v>#VALUE!</v>
      </c>
      <c r="DR16" s="465" t="e">
        <f>DH16*(1-EW16)</f>
        <v>#VALUE!</v>
      </c>
      <c r="DS16" s="465" t="e">
        <f>DI16</f>
        <v>#VALUE!</v>
      </c>
      <c r="DT16" s="465" t="e">
        <f>SUM(DJ16:DS16)</f>
        <v>#VALUE!</v>
      </c>
      <c r="DU16" s="465" t="e">
        <f>(GS16:GX16)+(DP16+DQ16+DR16)*GY16+DS16</f>
        <v>#VALUE!</v>
      </c>
      <c r="DV16" s="451" t="e">
        <f>AV16/$BH16/(1-EP16)</f>
        <v>#VALUE!</v>
      </c>
      <c r="DW16" s="451" t="e">
        <f>AW16/$BH16/(1-ER16)</f>
        <v>#VALUE!</v>
      </c>
      <c r="DX16" s="451" t="e">
        <f>AX16/$BH16/(1-EQ16)</f>
        <v>#VALUE!</v>
      </c>
      <c r="DY16" s="451" t="e">
        <f>AY16/$BH16/(1-ES16)</f>
        <v>#VALUE!</v>
      </c>
      <c r="DZ16" s="451" t="e">
        <f>AZ16/$BH16/(1-ET16)</f>
        <v>#VALUE!</v>
      </c>
      <c r="EA16" s="451" t="e">
        <f>BA16/$BH16/(1-AX16)</f>
        <v>#VALUE!</v>
      </c>
      <c r="EB16" s="451" t="e">
        <f>BB16/$BH16/(1-EU16)</f>
        <v>#VALUE!</v>
      </c>
      <c r="EC16" s="451" t="e">
        <f>BC16/$BH16/(1-EV16)</f>
        <v>#VALUE!</v>
      </c>
      <c r="ED16" s="451" t="e">
        <f>BD16/$BH16/(1-EW16)</f>
        <v>#VALUE!</v>
      </c>
      <c r="EE16" s="451" t="e">
        <f>BG16/BH16</f>
        <v>#VALUE!</v>
      </c>
      <c r="EF16" s="451" t="e">
        <f>DV16/SUM($DV16:$EE16)</f>
        <v>#VALUE!</v>
      </c>
      <c r="EG16" s="451" t="e">
        <f>DW16/SUM($DV16:$EE16)</f>
        <v>#VALUE!</v>
      </c>
      <c r="EH16" s="451" t="e">
        <f>DX16/SUM($DV16:$EE16)</f>
        <v>#VALUE!</v>
      </c>
      <c r="EI16" s="451" t="e">
        <f>DY16/SUM($DV16:$EE16)</f>
        <v>#VALUE!</v>
      </c>
      <c r="EJ16" s="451" t="e">
        <f>DZ16/SUM($DV16:$EE16)</f>
        <v>#VALUE!</v>
      </c>
      <c r="EK16" s="451" t="e">
        <f>EA16/SUM($DV16:$EE16)</f>
        <v>#VALUE!</v>
      </c>
      <c r="EL16" s="451" t="e">
        <f>EB16/SUM($DV16:$EE16)</f>
        <v>#VALUE!</v>
      </c>
      <c r="EM16" s="451" t="e">
        <f>EC16/SUM($DV16:$EE16)</f>
        <v>#VALUE!</v>
      </c>
      <c r="EN16" s="451" t="e">
        <f>ED16/SUM($DV16:$EE16)</f>
        <v>#VALUE!</v>
      </c>
      <c r="EO16" s="451" t="e">
        <f>EE16/SUM($DV16:$EE16)</f>
        <v>#VALUE!</v>
      </c>
      <c r="EP16" s="450">
        <f>EP15</f>
        <v>0.080000000000000002</v>
      </c>
      <c r="EQ16" s="450">
        <f>EQ15</f>
        <v>0.014999999999999999</v>
      </c>
      <c r="ER16" s="450">
        <f>ER15</f>
        <v>0.014999999999999999</v>
      </c>
      <c r="ES16" s="450">
        <f>ES15</f>
        <v>0.014999999999999999</v>
      </c>
      <c r="ET16" s="450">
        <f>ET15</f>
        <v>0.014999999999999999</v>
      </c>
      <c r="EU16" s="450">
        <f>EU15</f>
        <v>0.089999999999999997</v>
      </c>
      <c r="EV16" s="450">
        <f>EV15</f>
        <v>0.089999999999999997</v>
      </c>
      <c r="EW16" s="450">
        <f>EW15</f>
        <v>0.089999999999999997</v>
      </c>
      <c r="EX16" s="431" t="str">
        <f>IF(_tag_month_day!AS6="","",_tag_month_day!AS6/100)</f>
        <v/>
      </c>
      <c r="EY16" s="431" t="str">
        <f>IF(_tag_month_day!AT6="","",_tag_month_day!AT6/100)</f>
        <v/>
      </c>
      <c r="EZ16" s="431" t="str">
        <f>IF(_tag_month_day!AU6="","",_tag_month_day!AU6/100)</f>
        <v/>
      </c>
      <c r="FA16" s="431" t="str">
        <f>IF(_tag_month_day!AV6="","",_tag_month_day!AV6/100)</f>
        <v/>
      </c>
      <c r="FB16" s="431" t="str">
        <f>IF(_tag_month_day!AW6="","",_tag_month_day!AW6/100)</f>
        <v/>
      </c>
      <c r="FC16" s="431" t="str">
        <f>IF(_tag_month_day!AX6="","",_tag_month_day!AX6/100)</f>
        <v/>
      </c>
      <c r="FD16" s="449" t="str">
        <f>IF(_tag_month_day!AY6="","",_tag_month_day!AY6/100)</f>
        <v/>
      </c>
      <c r="FE16" s="449" t="str">
        <f>IF(_tag_month_day!AZ6="","",_tag_month_day!AZ6/100)</f>
        <v/>
      </c>
      <c r="FF16" s="449" t="str">
        <f>IF(_tag_month_day!BA6="","",_tag_month_day!BA6/100)</f>
        <v/>
      </c>
      <c r="FG16" s="449" t="str">
        <f>IF(_tag_month_day!BB6="","",_tag_month_day!BB6/100)</f>
        <v/>
      </c>
      <c r="FH16" s="467" t="str">
        <f>IF(_tag_month_day!BC6="","",_tag_month_day!BC6/100)</f>
        <v/>
      </c>
      <c r="FI16" s="449">
        <f>FI15</f>
        <v>0.40999999999999998</v>
      </c>
      <c r="FJ16" s="449">
        <f>FJ15</f>
        <v>0.11</v>
      </c>
      <c r="FK16" s="449">
        <f>FK15</f>
        <v>0.014999999999999999</v>
      </c>
      <c r="FL16" s="449">
        <f>FL15</f>
        <v>0</v>
      </c>
      <c r="FM16" s="467">
        <f>FM15</f>
        <v>0.0001</v>
      </c>
      <c r="FN16" s="449">
        <f>FN15</f>
        <v>0.32000000000000001</v>
      </c>
      <c r="FO16" s="449">
        <f>FO15</f>
        <v>0.20000000000000001</v>
      </c>
      <c r="FP16" s="449">
        <f>FP15</f>
        <v>0.01</v>
      </c>
      <c r="FQ16" s="449">
        <f>FQ15</f>
        <v>0</v>
      </c>
      <c r="FR16" s="467">
        <f>FR15</f>
        <v>0.0001</v>
      </c>
      <c r="FS16" s="449" t="str">
        <f>IF(_tag_month_day!BD6="","",_tag_month_day!BD6/100)</f>
        <v/>
      </c>
      <c r="FT16" s="449" t="str">
        <f>IF(_tag_month_day!BE6="","",_tag_month_day!BE6/100)</f>
        <v/>
      </c>
      <c r="FU16" s="449" t="str">
        <f>IF(_tag_month_day!BF6="","",_tag_month_day!BF6/100)</f>
        <v/>
      </c>
      <c r="FV16" s="449" t="str">
        <f>IF(_tag_month_day!BG6="","",_tag_month_day!BG6/100)</f>
        <v/>
      </c>
      <c r="FW16" s="467" t="str">
        <f>IF(_tag_month_day!BH6="","",_tag_month_day!BH6/100)</f>
        <v/>
      </c>
      <c r="FX16" s="449" t="str">
        <f>IF(_tag_month_day!BI6="","",_tag_month_day!BI6/100)</f>
        <v/>
      </c>
      <c r="FY16" s="449" t="str">
        <f>IF(_tag_month_day!BJ6="","",_tag_month_day!BJ6/100)</f>
        <v/>
      </c>
      <c r="FZ16" s="468" t="str">
        <f>IF(_tag_month_day!BK6="","",_tag_month_day!BK6/100)</f>
        <v/>
      </c>
      <c r="GA16" s="449" t="str">
        <f>IF(_tag_month_day!BL6="","",_tag_month_day!BL6/100)</f>
        <v/>
      </c>
      <c r="GB16" s="467" t="str">
        <f>IF(_tag_month_day!BM6="","",_tag_month_day!BM6/100)</f>
        <v/>
      </c>
      <c r="GC16" s="431" t="str">
        <f>IF(_tag_month_day!BN6="","",_tag_month_day!BN6/100)</f>
        <v/>
      </c>
      <c r="GD16" s="431" t="str">
        <f>IF(_tag_month_day!BO6="","",_tag_month_day!BO6/100)</f>
        <v/>
      </c>
      <c r="GE16" s="431" t="str">
        <f>IF(_tag_month_day!BP6="","",_tag_month_day!BP6/100)</f>
        <v/>
      </c>
      <c r="GF16" s="431" t="str">
        <f>IF(_tag_month_day!BQ6="","",_tag_month_day!BQ6/100)</f>
        <v/>
      </c>
      <c r="GG16" s="431" t="str">
        <f>IF(_tag_month_day!BR6="","",_tag_month_day!BR6/100)</f>
        <v/>
      </c>
      <c r="GH16" s="431" t="str">
        <f>IF(_tag_month_day!BS6="","",_tag_month_day!BS6/100)</f>
        <v/>
      </c>
      <c r="GI16" s="467" t="str">
        <f>IF(_tag_month_day!BT6="","",_tag_month_day!BT6/100)</f>
        <v/>
      </c>
      <c r="GJ16" s="469" t="str">
        <f>IF(_tag_month_day!BU6="","",_tag_month_day!BU6/100)</f>
        <v/>
      </c>
      <c r="GK16" s="470">
        <f>GK15</f>
        <v>0.070000000000000007</v>
      </c>
      <c r="GL16" s="470">
        <f>GL15</f>
        <v>0.029999999999999999</v>
      </c>
      <c r="GM16" s="471" t="str">
        <f>IF(_tag_month_day!BX6="","",_tag_month_day!BX6/100)</f>
        <v/>
      </c>
      <c r="GN16" s="470">
        <f>GN15</f>
        <v>0.070000000000000007</v>
      </c>
      <c r="GO16" s="470">
        <f>GO15</f>
        <v>0.029999999999999999</v>
      </c>
      <c r="GP16" s="470">
        <f>GP15</f>
        <v>0.089999999999999997</v>
      </c>
      <c r="GQ16" s="470">
        <f>GQ15</f>
        <v>0.029999999999999999</v>
      </c>
      <c r="GR16" s="471" t="str">
        <f>IF(_tag_month_day!CA6="","",_tag_month_day!CA6/100)</f>
        <v/>
      </c>
      <c r="GS16" s="472">
        <f>GS15</f>
        <v>0.95299999999999996</v>
      </c>
      <c r="GT16" s="472">
        <f>GT15</f>
        <v>0.55000000000000004</v>
      </c>
      <c r="GU16" s="472">
        <f>GU15</f>
        <v>0.55000000000000004</v>
      </c>
      <c r="GV16" s="472">
        <f>GV15</f>
        <v>0.55000000000000004</v>
      </c>
      <c r="GW16" s="472">
        <f>GW15</f>
        <v>0.5</v>
      </c>
      <c r="GX16" s="472">
        <f>GX15</f>
        <v>0.93500000000000005</v>
      </c>
      <c r="GY16" s="472">
        <f>GY15</f>
        <v>0.14999999999999999</v>
      </c>
      <c r="GZ16" s="472">
        <f>GZ15</f>
        <v>1</v>
      </c>
      <c r="HA16" s="474">
        <f>HA15</f>
        <v>0.047</v>
      </c>
      <c r="HB16" s="474">
        <f>HB15</f>
        <v>0.45000000000000001</v>
      </c>
      <c r="HC16" s="474">
        <f>HC15</f>
        <v>0.45000000000000001</v>
      </c>
      <c r="HD16" s="474">
        <f>HD15</f>
        <v>0.45000000000000001</v>
      </c>
      <c r="HE16" s="474">
        <f>HE15</f>
        <v>0.5</v>
      </c>
      <c r="HF16" s="474">
        <f>HF15</f>
        <v>0.065000000000000002</v>
      </c>
      <c r="HG16" s="474">
        <f>HG15</f>
        <v>0.84999999999999998</v>
      </c>
      <c r="HH16" s="474">
        <f>HH15</f>
        <v>0</v>
      </c>
      <c r="HI16" s="10">
        <f>IF(BZ16&lt;&gt;"",CK16-BV16,0)</f>
        <v>0</v>
      </c>
      <c r="HJ16" s="10" t="e">
        <f>IF(AJ16&gt;0,AH16-AJ16,0)</f>
        <v>#VALUE!</v>
      </c>
      <c r="HK16" s="466">
        <f>HK15</f>
        <v>0.84999999999999998</v>
      </c>
      <c r="HL16" s="424">
        <f>HL15</f>
        <v>550000</v>
      </c>
      <c r="HM16" s="424">
        <f>HM15</f>
        <v>480000</v>
      </c>
      <c r="HN16" s="465" t="e">
        <f>(DJ16*EZ16+DK16*FH16+DL16*FM16+DM16*FR16+DN16*FW16+DO16*GB16+DS16*GI16+DP16*GM16+DR16*GR16)*1000*2</f>
        <v>#VALUE!</v>
      </c>
      <c r="HO16" s="465" t="e">
        <f>HN16*HK16*$HO$2/HL16*1000000</f>
        <v>#VALUE!</v>
      </c>
      <c r="HP16" s="465" t="e">
        <f>HN16*HK16*$HP$2/HM16*1000000</f>
        <v>#VALUE!</v>
      </c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</row>
    <row customFormat="1" r="17" s="0">
      <c r="A17" s="420">
        <v>6</v>
      </c>
      <c r="B17" s="421">
        <f ca="1">IF(D17=D16,B16,IF(D17="夜班",B16+1,B16))</f>
        <v>43586</v>
      </c>
      <c r="C17" s="422">
        <f>C16</f>
        <v>0.041666666666666699</v>
      </c>
      <c r="D17" s="10" t="str">
        <f ca="1">IF(HOUR(G17)&lt;8,"夜班",IF(HOUR(G17)&lt;16,"白班",IF(HOUR(G17)&lt;24,"中班",0)))</f>
        <v>夜班</v>
      </c>
      <c r="E17" s="10" t="e">
        <f ca="1">IF(F17=1,"甲",IF(F17=2,"乙",IF(F17=3,"丙",IF(F17=4,"丁",""))))</f>
        <v>#REF!</v>
      </c>
      <c r="F17" s="10" t="e">
        <f ca="1">SUMPRODUCT((成本日报!$A$3:$A$95=计划!B17)*(成本日报!$B$3:$B$95=计划!$D17),成本日报!$C$3:$C$95)</f>
        <v>#REF!</v>
      </c>
      <c r="G17" s="423">
        <f ca="1">G16+C16</f>
        <v>43586.208333333321</v>
      </c>
      <c r="H17" s="423">
        <f ca="1">$G17+$C17/60*10+$C17*0</f>
        <v>43586.215277777766</v>
      </c>
      <c r="I17" s="423">
        <f ca="1">$G17+$C17/60*18+$C17*0</f>
        <v>43586.220833333318</v>
      </c>
      <c r="J17" s="423">
        <f ca="1">$G17+$C17/60*0+$C17*1</f>
        <v>43586.249999999985</v>
      </c>
      <c r="K17" s="423">
        <f ca="1">$G17+$C17/60*30+$C17*2</f>
        <v>43586.312499999993</v>
      </c>
      <c r="L17" s="423">
        <f ca="1">$G17+$C17/60*0+$C17*3</f>
        <v>43586.333333333321</v>
      </c>
      <c r="M17" s="424" t="str">
        <f>IF(_tag_month_day!A7="","",_tag_month_day!A7)</f>
        <v/>
      </c>
      <c r="N17" s="424" t="str">
        <f>IF(_tag_month_day!B7="","",_tag_month_day!B7)</f>
        <v/>
      </c>
      <c r="O17" s="425" t="e">
        <f>IF(M17+N17=0,"",M17+N17)</f>
        <v>#VALUE!</v>
      </c>
      <c r="P17" s="424" t="str">
        <f>IF(_tag_month_day!C7="","",_tag_month_day!C7)</f>
        <v/>
      </c>
      <c r="Q17" s="424" t="str">
        <f>IF(_tag_month_day!D7="","",_tag_month_day!D7)</f>
        <v/>
      </c>
      <c r="R17" s="426" t="str">
        <f>IF(_tag_month_day!CB7="","",_tag_month_day!CB7/100)</f>
        <v/>
      </c>
      <c r="S17" s="427" t="str">
        <f>IF(_tag_month_day!E7="","",_tag_month_day!E7)</f>
        <v/>
      </c>
      <c r="T17" s="427" t="str">
        <f>IF(_tag_month_day!F7="","",_tag_month_day!F7)</f>
        <v/>
      </c>
      <c r="U17" s="428" t="e">
        <f>S17+T17</f>
        <v>#VALUE!</v>
      </c>
      <c r="V17" s="429" t="e">
        <f>U17/AJ17</f>
        <v>#VALUE!</v>
      </c>
      <c r="W17" s="430" t="str">
        <f>IF(_jhy_month_day!A7="","",_jhy_month_day!A7)</f>
        <v/>
      </c>
      <c r="X17" s="431" t="str">
        <f>IF(_jhy_month_day!B7="","",_jhy_month_day!B7/100)</f>
        <v/>
      </c>
      <c r="Y17" s="431" t="str">
        <f>IF(_jhy_month_day!C7="","",_jhy_month_day!C7/100)</f>
        <v/>
      </c>
      <c r="Z17" s="432">
        <f>Z13+1</f>
        <v>2</v>
      </c>
      <c r="AA17" s="433" t="str">
        <f>IF(_tag_month_day!G7="","",_tag_month_day!G7/100)</f>
        <v/>
      </c>
      <c r="AB17" s="433" t="str">
        <f>IF(_tag_month_day!H7="","",_tag_month_day!H7/100)</f>
        <v/>
      </c>
      <c r="AC17" s="434">
        <f>IF(X17="",AC16,BK17*($AV16*X17+$AW16*FD16+$AX16*FI16+$AY16*FN16+$AZ16*FS16+$BA16*FX16+$BG16*GE16)/(AV16*Y17+AX16*FK16+AW16*FF16+AY16*FP16+AZ16*FU16+BA16*FZ16+BG16*GG16+BB16*GK16+BC16*GN16+BD16*GP16))</f>
        <v>1.59963432013121</v>
      </c>
      <c r="AD17" s="435" t="str">
        <f>IF(AC17=AC16,"",AC17-AC16)</f>
        <v/>
      </c>
      <c r="AE17" s="436" t="str">
        <f>IF(1-AF17=0,"",(1-AF17))</f>
        <v/>
      </c>
      <c r="AF17" s="437">
        <v>1</v>
      </c>
      <c r="AG17" s="10" t="str">
        <f>AG16</f>
        <v>8A3</v>
      </c>
      <c r="AH17" s="438" t="str">
        <f>AH16</f>
        <v/>
      </c>
      <c r="AI17" s="424" t="e">
        <f>IF(ROUND(AJ17-AJ16,1)=0,"",AJ17-AJ16)</f>
        <v>#VALUE!</v>
      </c>
      <c r="AJ17" s="439" t="str">
        <f>IF(_tag_month_day!I7="","",_tag_month_day!I7)</f>
        <v/>
      </c>
      <c r="AK17" s="440"/>
      <c r="AL17" s="440"/>
      <c r="AM17" s="440"/>
      <c r="AN17" s="441">
        <f>AN16</f>
        <v>3</v>
      </c>
      <c r="AO17" s="441">
        <f>AO16</f>
        <v>7</v>
      </c>
      <c r="AP17" s="442" t="e">
        <f>(IF(AN17=0,AS16,AS16*(1+AO17/AN17)/(AR17+AO17/AN17)))+AT17</f>
        <v>#VALUE!</v>
      </c>
      <c r="AQ17" s="443" t="str">
        <f>IF(_tag_month_day!J7="","",_tag_month_day!J7/100)</f>
        <v/>
      </c>
      <c r="AR17" s="444">
        <f>AR16</f>
        <v>1.3</v>
      </c>
      <c r="AS17" s="445" t="e">
        <f>AQ17*(AN17*AR17+AO17)/(AN17+AO17)</f>
        <v>#VALUE!</v>
      </c>
      <c r="AT17" s="445" t="e">
        <f>(SUM(BE17:BF17)-SUM(BE16:BF16))*0.05</f>
        <v>#VALUE!</v>
      </c>
      <c r="AU17" s="446" t="str">
        <f>IF(_tag_month_day!CC7="","",IF(_tag_month_day!CC7&gt;0,_tag_month_day!CD7,_tag_month_day!CE7))</f>
        <v/>
      </c>
      <c r="AV17" s="447" t="str">
        <f>IF(_tag_month_day!L7="","",_tag_month_day!L7/100)</f>
        <v/>
      </c>
      <c r="AW17" s="431">
        <f>AW16</f>
        <v>0</v>
      </c>
      <c r="AX17" s="431">
        <f>AX16</f>
        <v>0</v>
      </c>
      <c r="AY17" s="431" t="str">
        <f>IF(_tag_month_day!M7="","",_tag_month_day!M7/100)</f>
        <v/>
      </c>
      <c r="AZ17" s="431" t="str">
        <f>IF(_tag_month_day!N7="","",_tag_month_day!N7/100)</f>
        <v/>
      </c>
      <c r="BA17" s="431" t="str">
        <f>IF(_tag_month_day!O7="","",_tag_month_day!O7/100)</f>
        <v/>
      </c>
      <c r="BB17" s="448" t="str">
        <f>IF(_tag_month_day!P7="","",_tag_month_day!P7/100)</f>
        <v/>
      </c>
      <c r="BC17" s="448">
        <f>BC16</f>
        <v>0</v>
      </c>
      <c r="BD17" s="448" t="str">
        <f>IF(_tag_month_day!Q7="","",_tag_month_day!Q7/100)</f>
        <v/>
      </c>
      <c r="BE17" s="449" t="str">
        <f>IF(_tag_month_day!R7="","",_tag_month_day!R7/100)</f>
        <v/>
      </c>
      <c r="BF17" s="388" t="e">
        <f>(AU17*(100+BE17*100))/(AJ17-AU17)/100</f>
        <v>#VALUE!</v>
      </c>
      <c r="BG17" s="450" t="e">
        <f>BE17+BF17</f>
        <v>#VALUE!</v>
      </c>
      <c r="BH17" s="451" t="e">
        <f>SUM(AV17:BF17)</f>
        <v>#VALUE!</v>
      </c>
      <c r="BI17" s="452" t="e">
        <f>IF(CX17=0,BI16,(DK17*查询!$R$5+DL17*查询!$Q$5+DM17*查询!$N$5+DN17*查询!$O$5+DO17*查询!$P$5)*AF17/CX17)</f>
        <v>#VALUE!</v>
      </c>
      <c r="BJ17" s="452" t="e">
        <f>IF(CX17=0,BJ16,(DP17*查询!$S$5+DQ17*查询!$T$5+DR17*查询!$U$5)*AF17/CX17)</f>
        <v>#VALUE!</v>
      </c>
      <c r="BK17" s="452">
        <f>BK16</f>
        <v>1</v>
      </c>
      <c r="BL17" s="453" t="e">
        <f>SUMPRODUCT((AV17:BA17)*(GS17:GX17))/((GS17:GX17)+SUM(BB17:BD17)*GY17+BG17*GZ17)</f>
        <v>#VALUE!</v>
      </c>
      <c r="BM17" s="453" t="e">
        <f>BK17*($AV17*FB17+$AW17*FD17+$AX17*FI17+$AY17*FN17+$AZ17*FS17+$BA17*FX17+$BG17*GE17)/(AV17*EY17+AX17*FK17+AW17*FF17+AY17*FP17+AZ17*FU17+BA17*FZ17+BG17*GG17+BB17*GK17+BC17*GN17+BD17*GP17)</f>
        <v>#VALUE!</v>
      </c>
      <c r="BN17" s="453" t="e">
        <f>($AV17*FC17+$AX17*FJ17+$AW17*FE17+$AY17*FO17+$AZ17*FT17+$BA17*FY17+$BG17*GF17)/($AV17*FA17+BG17*GH17+BB17*GL17+BC17*GO17+BD17*GQ17+BA17*GA17)</f>
        <v>#VALUE!</v>
      </c>
      <c r="BO17" s="454" t="e">
        <f>SUMPRODUCT(AV17:BA17*GS17:GX17)/(GS17:GX17+(BB17+BC17+BD17)*GY17+BG17)</f>
        <v>#VALUE!</v>
      </c>
      <c r="BP17" s="454" t="e">
        <f>SUMPRODUCT(AV17:BA17*GS17:GX17)/(GS17:GX17+(BB17+BC17+BD17)*GY17+BG17)</f>
        <v>#VALUE!</v>
      </c>
      <c r="BQ17" s="454" t="e">
        <f>SUMPRODUCT(AV17:BA17*GS17:GX17)/(GS17:GX17+(BB17+BC17+BD17)*GY17+BG17)</f>
        <v>#VALUE!</v>
      </c>
      <c r="BR17" s="453" t="str">
        <f>IF(_tag_month_day!T7="","",_tag_month_day!T7)</f>
        <v/>
      </c>
      <c r="BS17" s="453" t="str">
        <f>IF(_tag_month_day!U7="","",_tag_month_day!U7)</f>
        <v/>
      </c>
      <c r="BT17" s="455" t="str">
        <f>IF(CK17="","",IF((CK17&gt;=BV17-0.12)*(CK17&lt;=BV17+0.12),"合格","不合格"))</f>
        <v/>
      </c>
      <c r="BU17" s="456" t="str">
        <f>IF(_tag_month_day!V7="","",_tag_month_day!V7)</f>
        <v/>
      </c>
      <c r="BV17" s="457" t="str">
        <f>IF(_tag_month_day!W7="","",_tag_month_day!W7)</f>
        <v/>
      </c>
      <c r="BW17" s="458" t="str">
        <f>IF(_tag_month_day!X7="","",_tag_month_day!X7)</f>
        <v/>
      </c>
      <c r="BX17" s="458" t="str">
        <f>IF(_tag_month_day!Y7="","",_tag_month_day!Y7)</f>
        <v/>
      </c>
      <c r="BY17" s="459">
        <f ca="1">L17</f>
        <v>43586.333333333321</v>
      </c>
      <c r="BZ17" s="460"/>
      <c r="CA17" s="461"/>
      <c r="CB17" s="424" t="str">
        <f>IF(_tag_month_day!Z7="","",_tag_month_day!Z7)</f>
        <v/>
      </c>
      <c r="CC17" s="424" t="str">
        <f>IF(_tag_month_day!AA7="","",_tag_month_day!AA7)</f>
        <v/>
      </c>
      <c r="CD17" s="424" t="str">
        <f>IF(_tag_month_day!AB7="","",_tag_month_day!AB7)</f>
        <v/>
      </c>
      <c r="CE17" s="424" t="str">
        <f>IF(_tag_month_day!AC7="","",_tag_month_day!AC7)</f>
        <v/>
      </c>
      <c r="CF17" s="424" t="str">
        <f>IF(_tag_month_day!AD7="","",_tag_month_day!AD7)</f>
        <v/>
      </c>
      <c r="CG17" s="424" t="str">
        <f>IF(_tag_month_day!AE7="","",_tag_month_day!AE7)</f>
        <v/>
      </c>
      <c r="CH17" s="424" t="str">
        <f>IF(_tag_month_day!AF7="","",_tag_month_day!AF7)</f>
        <v/>
      </c>
      <c r="CI17" s="424" t="str">
        <f>IF(_tag_month_day!AG7="","",_tag_month_day!AG7)</f>
        <v/>
      </c>
      <c r="CJ17" s="424" t="str">
        <f>IF(_tag_month_day!AH7="","",_tag_month_day!AH7)</f>
        <v/>
      </c>
      <c r="CK17" s="424" t="str">
        <f>IF(_tag_month_day!AI7="","",_tag_month_day!AI7)</f>
        <v/>
      </c>
      <c r="CL17" s="4" t="str">
        <f>IF(_tag_month_day!AJ7="","",_tag_month_day!AJ7)</f>
        <v/>
      </c>
      <c r="CM17" s="4" t="str">
        <f>IF(_tag_month_day!AK7="","",_tag_month_day!AK7)</f>
        <v/>
      </c>
      <c r="CN17" s="4" t="str">
        <f>IF(_tag_month_day!AL7="","",_tag_month_day!AL7)</f>
        <v/>
      </c>
      <c r="CO17" s="4" t="str">
        <f>IF(_tag_month_day!AM7="","",_tag_month_day!AM7)</f>
        <v/>
      </c>
      <c r="CP17" s="4" t="str">
        <f>IF(_tag_month_day!AN7="","",_tag_month_day!AN7)</f>
        <v/>
      </c>
      <c r="CQ17" s="4" t="str">
        <f>IF(_tag_month_day!AO7="","",_tag_month_day!AO7)</f>
        <v/>
      </c>
      <c r="CR17" s="462" t="str">
        <f>IF(_tag_month_day!AP7="","",_tag_month_day!AP7)</f>
        <v/>
      </c>
      <c r="CS17" s="463" t="str">
        <f>IF(_tag_month_day!AQ7="","",_tag_month_day!AQ7)</f>
        <v/>
      </c>
      <c r="CT17" s="4" t="str">
        <f>IF(_tag_month_day!AR7="","",_tag_month_day!AR7)</f>
        <v/>
      </c>
      <c r="CU17" s="464" t="e">
        <f>DU17/AJ17</f>
        <v>#VALUE!</v>
      </c>
      <c r="CV17" s="451" t="e">
        <f>BG17/BH17</f>
        <v>#VALUE!</v>
      </c>
      <c r="CW17" s="465" t="e">
        <f>AJ17*(1-CV17)*CU17*AF17</f>
        <v>#VALUE!</v>
      </c>
      <c r="CX17" s="465" t="e">
        <f>CW17*94%</f>
        <v>#VALUE!</v>
      </c>
      <c r="CY17" s="466" t="e">
        <f>IF(CX17=0,0,DS17/(DS17+CX17))</f>
        <v>#VALUE!</v>
      </c>
      <c r="CZ17" s="465" t="e">
        <f>$AJ17*EF17</f>
        <v>#VALUE!</v>
      </c>
      <c r="DA17" s="465" t="e">
        <f>$AJ17*EG17</f>
        <v>#VALUE!</v>
      </c>
      <c r="DB17" s="465" t="e">
        <f>$AJ17*EH17</f>
        <v>#VALUE!</v>
      </c>
      <c r="DC17" s="465" t="e">
        <f>$AJ17*EI17</f>
        <v>#VALUE!</v>
      </c>
      <c r="DD17" s="465" t="e">
        <f>$AJ17*EJ17</f>
        <v>#VALUE!</v>
      </c>
      <c r="DE17" s="465" t="e">
        <f>$AJ17*EK17</f>
        <v>#VALUE!</v>
      </c>
      <c r="DF17" s="465" t="e">
        <f>$AJ17*EL17</f>
        <v>#VALUE!</v>
      </c>
      <c r="DG17" s="465" t="e">
        <f>$AJ17*EM17</f>
        <v>#VALUE!</v>
      </c>
      <c r="DH17" s="465" t="e">
        <f>$AJ17*EN17</f>
        <v>#VALUE!</v>
      </c>
      <c r="DI17" s="465" t="e">
        <f>$AJ17*EO17</f>
        <v>#VALUE!</v>
      </c>
      <c r="DJ17" s="465" t="e">
        <f>CZ17*(1-EP17)</f>
        <v>#VALUE!</v>
      </c>
      <c r="DK17" s="465" t="e">
        <f>DA17*(1-ER17)</f>
        <v>#VALUE!</v>
      </c>
      <c r="DL17" s="465" t="e">
        <f>DB17*(1-EQ17)</f>
        <v>#VALUE!</v>
      </c>
      <c r="DM17" s="465" t="e">
        <f>DC17*(1-ES17)</f>
        <v>#VALUE!</v>
      </c>
      <c r="DN17" s="465" t="e">
        <f>DD17*(1-ET17)</f>
        <v>#VALUE!</v>
      </c>
      <c r="DO17" s="465" t="e">
        <f>DE17</f>
        <v>#VALUE!</v>
      </c>
      <c r="DP17" s="465" t="e">
        <f>DF17*(1-EU17)</f>
        <v>#VALUE!</v>
      </c>
      <c r="DQ17" s="465" t="e">
        <f>DG17*(1-EV17)</f>
        <v>#VALUE!</v>
      </c>
      <c r="DR17" s="465" t="e">
        <f>DH17*(1-EW17)</f>
        <v>#VALUE!</v>
      </c>
      <c r="DS17" s="465" t="e">
        <f>DI17</f>
        <v>#VALUE!</v>
      </c>
      <c r="DT17" s="465" t="e">
        <f>SUM(DJ17:DS17)</f>
        <v>#VALUE!</v>
      </c>
      <c r="DU17" s="465" t="e">
        <f>(GS17:GX17)+(DP17+DQ17+DR17)*GY17+DS17</f>
        <v>#VALUE!</v>
      </c>
      <c r="DV17" s="451" t="e">
        <f>AV17/$BH17/(1-EP17)</f>
        <v>#VALUE!</v>
      </c>
      <c r="DW17" s="451" t="e">
        <f>AW17/$BH17/(1-ER17)</f>
        <v>#VALUE!</v>
      </c>
      <c r="DX17" s="451" t="e">
        <f>AX17/$BH17/(1-EQ17)</f>
        <v>#VALUE!</v>
      </c>
      <c r="DY17" s="451" t="e">
        <f>AY17/$BH17/(1-ES17)</f>
        <v>#VALUE!</v>
      </c>
      <c r="DZ17" s="451" t="e">
        <f>AZ17/$BH17/(1-ET17)</f>
        <v>#VALUE!</v>
      </c>
      <c r="EA17" s="451" t="e">
        <f>BA17/$BH17/(1-AX17)</f>
        <v>#VALUE!</v>
      </c>
      <c r="EB17" s="451" t="e">
        <f>BB17/$BH17/(1-EU17)</f>
        <v>#VALUE!</v>
      </c>
      <c r="EC17" s="451" t="e">
        <f>BC17/$BH17/(1-EV17)</f>
        <v>#VALUE!</v>
      </c>
      <c r="ED17" s="451" t="e">
        <f>BD17/$BH17/(1-EW17)</f>
        <v>#VALUE!</v>
      </c>
      <c r="EE17" s="451" t="e">
        <f>BG17/BH17</f>
        <v>#VALUE!</v>
      </c>
      <c r="EF17" s="451" t="e">
        <f>DV17/SUM($DV17:$EE17)</f>
        <v>#VALUE!</v>
      </c>
      <c r="EG17" s="451" t="e">
        <f>DW17/SUM($DV17:$EE17)</f>
        <v>#VALUE!</v>
      </c>
      <c r="EH17" s="451" t="e">
        <f>DX17/SUM($DV17:$EE17)</f>
        <v>#VALUE!</v>
      </c>
      <c r="EI17" s="451" t="e">
        <f>DY17/SUM($DV17:$EE17)</f>
        <v>#VALUE!</v>
      </c>
      <c r="EJ17" s="451" t="e">
        <f>DZ17/SUM($DV17:$EE17)</f>
        <v>#VALUE!</v>
      </c>
      <c r="EK17" s="451" t="e">
        <f>EA17/SUM($DV17:$EE17)</f>
        <v>#VALUE!</v>
      </c>
      <c r="EL17" s="451" t="e">
        <f>EB17/SUM($DV17:$EE17)</f>
        <v>#VALUE!</v>
      </c>
      <c r="EM17" s="451" t="e">
        <f>EC17/SUM($DV17:$EE17)</f>
        <v>#VALUE!</v>
      </c>
      <c r="EN17" s="451" t="e">
        <f>ED17/SUM($DV17:$EE17)</f>
        <v>#VALUE!</v>
      </c>
      <c r="EO17" s="451" t="e">
        <f>EE17/SUM($DV17:$EE17)</f>
        <v>#VALUE!</v>
      </c>
      <c r="EP17" s="450">
        <f>EP16</f>
        <v>0.080000000000000002</v>
      </c>
      <c r="EQ17" s="450">
        <f>EQ16</f>
        <v>0.014999999999999999</v>
      </c>
      <c r="ER17" s="450">
        <f>ER16</f>
        <v>0.014999999999999999</v>
      </c>
      <c r="ES17" s="450">
        <f>ES16</f>
        <v>0.014999999999999999</v>
      </c>
      <c r="ET17" s="450">
        <f>ET16</f>
        <v>0.014999999999999999</v>
      </c>
      <c r="EU17" s="450">
        <f>EU16</f>
        <v>0.089999999999999997</v>
      </c>
      <c r="EV17" s="450">
        <f>EV16</f>
        <v>0.089999999999999997</v>
      </c>
      <c r="EW17" s="450">
        <f>EW16</f>
        <v>0.089999999999999997</v>
      </c>
      <c r="EX17" s="431" t="str">
        <f>IF(_tag_month_day!AS7="","",_tag_month_day!AS7/100)</f>
        <v/>
      </c>
      <c r="EY17" s="431" t="str">
        <f>IF(_tag_month_day!AT7="","",_tag_month_day!AT7/100)</f>
        <v/>
      </c>
      <c r="EZ17" s="431" t="str">
        <f>IF(_tag_month_day!AU7="","",_tag_month_day!AU7/100)</f>
        <v/>
      </c>
      <c r="FA17" s="431" t="str">
        <f>IF(_tag_month_day!AV7="","",_tag_month_day!AV7/100)</f>
        <v/>
      </c>
      <c r="FB17" s="431" t="str">
        <f>IF(_tag_month_day!AW7="","",_tag_month_day!AW7/100)</f>
        <v/>
      </c>
      <c r="FC17" s="431" t="str">
        <f>IF(_tag_month_day!AX7="","",_tag_month_day!AX7/100)</f>
        <v/>
      </c>
      <c r="FD17" s="449" t="str">
        <f>IF(_tag_month_day!AY7="","",_tag_month_day!AY7/100)</f>
        <v/>
      </c>
      <c r="FE17" s="449" t="str">
        <f>IF(_tag_month_day!AZ7="","",_tag_month_day!AZ7/100)</f>
        <v/>
      </c>
      <c r="FF17" s="449" t="str">
        <f>IF(_tag_month_day!BA7="","",_tag_month_day!BA7/100)</f>
        <v/>
      </c>
      <c r="FG17" s="449" t="str">
        <f>IF(_tag_month_day!BB7="","",_tag_month_day!BB7/100)</f>
        <v/>
      </c>
      <c r="FH17" s="467" t="str">
        <f>IF(_tag_month_day!BC7="","",_tag_month_day!BC7/100)</f>
        <v/>
      </c>
      <c r="FI17" s="449">
        <f>FI16</f>
        <v>0.40999999999999998</v>
      </c>
      <c r="FJ17" s="449">
        <f>FJ16</f>
        <v>0.11</v>
      </c>
      <c r="FK17" s="449">
        <f>FK16</f>
        <v>0.014999999999999999</v>
      </c>
      <c r="FL17" s="449">
        <f>FL16</f>
        <v>0</v>
      </c>
      <c r="FM17" s="467">
        <f>FM16</f>
        <v>0.0001</v>
      </c>
      <c r="FN17" s="449">
        <f>FN16</f>
        <v>0.32000000000000001</v>
      </c>
      <c r="FO17" s="449">
        <f>FO16</f>
        <v>0.20000000000000001</v>
      </c>
      <c r="FP17" s="449">
        <f>FP16</f>
        <v>0.01</v>
      </c>
      <c r="FQ17" s="449">
        <f>FQ16</f>
        <v>0</v>
      </c>
      <c r="FR17" s="467">
        <f>FR16</f>
        <v>0.0001</v>
      </c>
      <c r="FS17" s="449" t="str">
        <f>IF(_tag_month_day!BD7="","",_tag_month_day!BD7/100)</f>
        <v/>
      </c>
      <c r="FT17" s="449" t="str">
        <f>IF(_tag_month_day!BE7="","",_tag_month_day!BE7/100)</f>
        <v/>
      </c>
      <c r="FU17" s="449" t="str">
        <f>IF(_tag_month_day!BF7="","",_tag_month_day!BF7/100)</f>
        <v/>
      </c>
      <c r="FV17" s="449" t="str">
        <f>IF(_tag_month_day!BG7="","",_tag_month_day!BG7/100)</f>
        <v/>
      </c>
      <c r="FW17" s="467" t="str">
        <f>IF(_tag_month_day!BH7="","",_tag_month_day!BH7/100)</f>
        <v/>
      </c>
      <c r="FX17" s="449" t="str">
        <f>IF(_tag_month_day!BI7="","",_tag_month_day!BI7/100)</f>
        <v/>
      </c>
      <c r="FY17" s="449" t="str">
        <f>IF(_tag_month_day!BJ7="","",_tag_month_day!BJ7/100)</f>
        <v/>
      </c>
      <c r="FZ17" s="468" t="str">
        <f>IF(_tag_month_day!BK7="","",_tag_month_day!BK7/100)</f>
        <v/>
      </c>
      <c r="GA17" s="449" t="str">
        <f>IF(_tag_month_day!BL7="","",_tag_month_day!BL7/100)</f>
        <v/>
      </c>
      <c r="GB17" s="467" t="str">
        <f>IF(_tag_month_day!BM7="","",_tag_month_day!BM7/100)</f>
        <v/>
      </c>
      <c r="GC17" s="431" t="str">
        <f>IF(_tag_month_day!BN7="","",_tag_month_day!BN7/100)</f>
        <v/>
      </c>
      <c r="GD17" s="431" t="str">
        <f>IF(_tag_month_day!BO7="","",_tag_month_day!BO7/100)</f>
        <v/>
      </c>
      <c r="GE17" s="431" t="str">
        <f>IF(_tag_month_day!BP7="","",_tag_month_day!BP7/100)</f>
        <v/>
      </c>
      <c r="GF17" s="431" t="str">
        <f>IF(_tag_month_day!BQ7="","",_tag_month_day!BQ7/100)</f>
        <v/>
      </c>
      <c r="GG17" s="431" t="str">
        <f>IF(_tag_month_day!BR7="","",_tag_month_day!BR7/100)</f>
        <v/>
      </c>
      <c r="GH17" s="431" t="str">
        <f>IF(_tag_month_day!BS7="","",_tag_month_day!BS7/100)</f>
        <v/>
      </c>
      <c r="GI17" s="467" t="str">
        <f>IF(_tag_month_day!BT7="","",_tag_month_day!BT7/100)</f>
        <v/>
      </c>
      <c r="GJ17" s="469" t="str">
        <f>IF(_tag_month_day!BU7="","",_tag_month_day!BU7/100)</f>
        <v/>
      </c>
      <c r="GK17" s="470">
        <f>GK16</f>
        <v>0.070000000000000007</v>
      </c>
      <c r="GL17" s="470">
        <f>GL16</f>
        <v>0.029999999999999999</v>
      </c>
      <c r="GM17" s="471" t="str">
        <f>IF(_tag_month_day!BX7="","",_tag_month_day!BX7/100)</f>
        <v/>
      </c>
      <c r="GN17" s="470">
        <f>GN16</f>
        <v>0.070000000000000007</v>
      </c>
      <c r="GO17" s="470">
        <f>GO16</f>
        <v>0.029999999999999999</v>
      </c>
      <c r="GP17" s="470">
        <f>GP16</f>
        <v>0.089999999999999997</v>
      </c>
      <c r="GQ17" s="470">
        <f>GQ16</f>
        <v>0.029999999999999999</v>
      </c>
      <c r="GR17" s="471" t="str">
        <f>IF(_tag_month_day!CA7="","",_tag_month_day!CA7/100)</f>
        <v/>
      </c>
      <c r="GS17" s="472">
        <f>GS16</f>
        <v>0.95299999999999996</v>
      </c>
      <c r="GT17" s="472">
        <f>GT16</f>
        <v>0.55000000000000004</v>
      </c>
      <c r="GU17" s="472">
        <f>GU16</f>
        <v>0.55000000000000004</v>
      </c>
      <c r="GV17" s="472">
        <f>GV16</f>
        <v>0.55000000000000004</v>
      </c>
      <c r="GW17" s="472">
        <f>GW16</f>
        <v>0.5</v>
      </c>
      <c r="GX17" s="472">
        <f>GX16</f>
        <v>0.93500000000000005</v>
      </c>
      <c r="GY17" s="472">
        <f>GY16</f>
        <v>0.14999999999999999</v>
      </c>
      <c r="GZ17" s="472">
        <f>GZ16</f>
        <v>1</v>
      </c>
      <c r="HA17" s="474">
        <f>HA16</f>
        <v>0.047</v>
      </c>
      <c r="HB17" s="474">
        <f>HB16</f>
        <v>0.45000000000000001</v>
      </c>
      <c r="HC17" s="474">
        <f>HC16</f>
        <v>0.45000000000000001</v>
      </c>
      <c r="HD17" s="474">
        <f>HD16</f>
        <v>0.45000000000000001</v>
      </c>
      <c r="HE17" s="474">
        <f>HE16</f>
        <v>0.5</v>
      </c>
      <c r="HF17" s="474">
        <f>HF16</f>
        <v>0.065000000000000002</v>
      </c>
      <c r="HG17" s="474">
        <f>HG16</f>
        <v>0.84999999999999998</v>
      </c>
      <c r="HH17" s="474">
        <f>HH16</f>
        <v>0</v>
      </c>
      <c r="HI17" s="10">
        <f>IF(BZ17&lt;&gt;"",CK17-BV17,0)</f>
        <v>0</v>
      </c>
      <c r="HJ17" s="10" t="e">
        <f>IF(AJ17&gt;0,AH17-AJ17,0)</f>
        <v>#VALUE!</v>
      </c>
      <c r="HK17" s="466">
        <f>HK16</f>
        <v>0.84999999999999998</v>
      </c>
      <c r="HL17" s="424">
        <f>HL16</f>
        <v>550000</v>
      </c>
      <c r="HM17" s="424">
        <f>HM16</f>
        <v>480000</v>
      </c>
      <c r="HN17" s="465" t="e">
        <f>(DJ17*EZ17+DK17*FH17+DL17*FM17+DM17*FR17+DN17*FW17+DO17*GB17+DS17*GI17+DP17*GM17+DR17*GR17)*1000*2</f>
        <v>#VALUE!</v>
      </c>
      <c r="HO17" s="465" t="e">
        <f>HN17*HK17*$HO$2/HL17*1000000</f>
        <v>#VALUE!</v>
      </c>
      <c r="HP17" s="465" t="e">
        <f>HN17*HK17*$HP$2/HM17*1000000</f>
        <v>#VALUE!</v>
      </c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</row>
    <row customFormat="1" r="18" s="0">
      <c r="A18" s="420">
        <v>7</v>
      </c>
      <c r="B18" s="421">
        <f ca="1">IF(D18=D17,B17,IF(D18="夜班",B17+1,B17))</f>
        <v>43586</v>
      </c>
      <c r="C18" s="422">
        <f>C17</f>
        <v>0.041666666666666699</v>
      </c>
      <c r="D18" s="10" t="str">
        <f ca="1">IF(HOUR(G18)&lt;8,"夜班",IF(HOUR(G18)&lt;16,"白班",IF(HOUR(G18)&lt;24,"中班",0)))</f>
        <v>夜班</v>
      </c>
      <c r="E18" s="10" t="e">
        <f ca="1">IF(F18=1,"甲",IF(F18=2,"乙",IF(F18=3,"丙",IF(F18=4,"丁",""))))</f>
        <v>#REF!</v>
      </c>
      <c r="F18" s="10" t="e">
        <f ca="1">SUMPRODUCT((成本日报!$A$3:$A$95=计划!B18)*(成本日报!$B$3:$B$95=计划!$D18),成本日报!$C$3:$C$95)</f>
        <v>#REF!</v>
      </c>
      <c r="G18" s="423">
        <f ca="1">G17+C17</f>
        <v>43586.249999999985</v>
      </c>
      <c r="H18" s="423">
        <f ca="1">$G18+$C18/60*10+$C18*0</f>
        <v>43586.256944444431</v>
      </c>
      <c r="I18" s="423">
        <f ca="1">$G18+$C18/60*18+$C18*0</f>
        <v>43586.262499999983</v>
      </c>
      <c r="J18" s="423">
        <f ca="1">$G18+$C18/60*0+$C18*1</f>
        <v>43586.29166666665</v>
      </c>
      <c r="K18" s="423">
        <f ca="1">$G18+$C18/60*30+$C18*2</f>
        <v>43586.354166666657</v>
      </c>
      <c r="L18" s="423">
        <f ca="1">$G18+$C18/60*0+$C18*3</f>
        <v>43586.374999999985</v>
      </c>
      <c r="M18" s="424" t="str">
        <f>IF(_tag_month_day!A8="","",_tag_month_day!A8)</f>
        <v/>
      </c>
      <c r="N18" s="424" t="str">
        <f>IF(_tag_month_day!B8="","",_tag_month_day!B8)</f>
        <v/>
      </c>
      <c r="O18" s="425" t="e">
        <f>IF(M18+N18=0,"",M18+N18)</f>
        <v>#VALUE!</v>
      </c>
      <c r="P18" s="424" t="str">
        <f>IF(_tag_month_day!C8="","",_tag_month_day!C8)</f>
        <v/>
      </c>
      <c r="Q18" s="424" t="str">
        <f>IF(_tag_month_day!D8="","",_tag_month_day!D8)</f>
        <v/>
      </c>
      <c r="R18" s="426" t="str">
        <f>IF(_tag_month_day!CB8="","",_tag_month_day!CB8/100)</f>
        <v/>
      </c>
      <c r="S18" s="427" t="str">
        <f>IF(_tag_month_day!E8="","",_tag_month_day!E8)</f>
        <v/>
      </c>
      <c r="T18" s="427" t="str">
        <f>IF(_tag_month_day!F8="","",_tag_month_day!F8)</f>
        <v/>
      </c>
      <c r="U18" s="428" t="e">
        <f>S18+T18</f>
        <v>#VALUE!</v>
      </c>
      <c r="V18" s="429" t="e">
        <f>U18/AJ18</f>
        <v>#VALUE!</v>
      </c>
      <c r="W18" s="430" t="str">
        <f>IF(_jhy_month_day!A8="","",_jhy_month_day!A8)</f>
        <v/>
      </c>
      <c r="X18" s="431" t="str">
        <f>IF(_jhy_month_day!B8="","",_jhy_month_day!B8/100)</f>
        <v/>
      </c>
      <c r="Y18" s="431" t="str">
        <f>IF(_jhy_month_day!C8="","",_jhy_month_day!C8/100)</f>
        <v/>
      </c>
      <c r="Z18" s="432">
        <f>Z14+1</f>
        <v>2</v>
      </c>
      <c r="AA18" s="433" t="str">
        <f>IF(_tag_month_day!G8="","",_tag_month_day!G8/100)</f>
        <v/>
      </c>
      <c r="AB18" s="433" t="str">
        <f>IF(_tag_month_day!H8="","",_tag_month_day!H8/100)</f>
        <v/>
      </c>
      <c r="AC18" s="434">
        <f>IF(X18="",AC17,BK18*($AV17*X18+$AW17*FD17+$AX17*FI17+$AY17*FN17+$AZ17*FS17+$BA17*FX17+$BG17*GE17)/(AV17*Y18+AX17*FK17+AW17*FF17+AY17*FP17+AZ17*FU17+BA17*FZ17+BG17*GG17+BB17*GK17+BC17*GN17+BD17*GP17))</f>
        <v>1.59963432013121</v>
      </c>
      <c r="AD18" s="435" t="str">
        <f>IF(AC18=AC17,"",AC18-AC17)</f>
        <v/>
      </c>
      <c r="AE18" s="436" t="str">
        <f>IF(1-AF18=0,"",(1-AF18))</f>
        <v/>
      </c>
      <c r="AF18" s="437">
        <v>1</v>
      </c>
      <c r="AG18" s="10" t="str">
        <f>AG17</f>
        <v>8A3</v>
      </c>
      <c r="AH18" s="438" t="str">
        <f>AH17</f>
        <v/>
      </c>
      <c r="AI18" s="424" t="e">
        <f>IF(ROUND(AJ18-AJ17,1)=0,"",AJ18-AJ17)</f>
        <v>#VALUE!</v>
      </c>
      <c r="AJ18" s="439" t="str">
        <f>IF(_tag_month_day!I8="","",_tag_month_day!I8)</f>
        <v/>
      </c>
      <c r="AK18" s="440"/>
      <c r="AL18" s="440"/>
      <c r="AM18" s="440"/>
      <c r="AN18" s="441">
        <f>AN17</f>
        <v>3</v>
      </c>
      <c r="AO18" s="441">
        <f>AO17</f>
        <v>7</v>
      </c>
      <c r="AP18" s="442" t="e">
        <f>(IF(AN18=0,AS17,AS17*(1+AO18/AN18)/(AR18+AO18/AN18)))+AT18</f>
        <v>#VALUE!</v>
      </c>
      <c r="AQ18" s="443" t="str">
        <f>IF(_tag_month_day!J8="","",_tag_month_day!J8/100)</f>
        <v/>
      </c>
      <c r="AR18" s="444">
        <f>AR17</f>
        <v>1.3</v>
      </c>
      <c r="AS18" s="445" t="e">
        <f>AQ18*(AN18*AR18+AO18)/(AN18+AO18)</f>
        <v>#VALUE!</v>
      </c>
      <c r="AT18" s="445" t="e">
        <f>(SUM(BE18:BF18)-SUM(BE17:BF17))*0.05</f>
        <v>#VALUE!</v>
      </c>
      <c r="AU18" s="446" t="str">
        <f>IF(_tag_month_day!CC8="","",IF(_tag_month_day!CC8&gt;0,_tag_month_day!CD8,_tag_month_day!CE8))</f>
        <v/>
      </c>
      <c r="AV18" s="447" t="str">
        <f>IF(_tag_month_day!L8="","",_tag_month_day!L8/100)</f>
        <v/>
      </c>
      <c r="AW18" s="431">
        <f>AW17</f>
        <v>0</v>
      </c>
      <c r="AX18" s="431">
        <f>AX17</f>
        <v>0</v>
      </c>
      <c r="AY18" s="431" t="str">
        <f>IF(_tag_month_day!M8="","",_tag_month_day!M8/100)</f>
        <v/>
      </c>
      <c r="AZ18" s="431" t="str">
        <f>IF(_tag_month_day!N8="","",_tag_month_day!N8/100)</f>
        <v/>
      </c>
      <c r="BA18" s="431" t="str">
        <f>IF(_tag_month_day!O8="","",_tag_month_day!O8/100)</f>
        <v/>
      </c>
      <c r="BB18" s="448" t="str">
        <f>IF(_tag_month_day!P8="","",_tag_month_day!P8/100)</f>
        <v/>
      </c>
      <c r="BC18" s="448">
        <f>BC17</f>
        <v>0</v>
      </c>
      <c r="BD18" s="448" t="str">
        <f>IF(_tag_month_day!Q8="","",_tag_month_day!Q8/100)</f>
        <v/>
      </c>
      <c r="BE18" s="449" t="str">
        <f>IF(_tag_month_day!R8="","",_tag_month_day!R8/100)</f>
        <v/>
      </c>
      <c r="BF18" s="388" t="e">
        <f>(AU18*(100+BE18*100))/(AJ18-AU18)/100</f>
        <v>#VALUE!</v>
      </c>
      <c r="BG18" s="450" t="e">
        <f>BE18+BF18</f>
        <v>#VALUE!</v>
      </c>
      <c r="BH18" s="451" t="e">
        <f>SUM(AV18:BF18)</f>
        <v>#VALUE!</v>
      </c>
      <c r="BI18" s="452" t="e">
        <f>IF(CX18=0,BI17,(DK18*查询!$R$5+DL18*查询!$Q$5+DM18*查询!$N$5+DN18*查询!$O$5+DO18*查询!$P$5)*AF18/CX18)</f>
        <v>#VALUE!</v>
      </c>
      <c r="BJ18" s="452" t="e">
        <f>IF(CX18=0,BJ17,(DP18*查询!$S$5+DQ18*查询!$T$5+DR18*查询!$U$5)*AF18/CX18)</f>
        <v>#VALUE!</v>
      </c>
      <c r="BK18" s="452">
        <f>BK17</f>
        <v>1</v>
      </c>
      <c r="BL18" s="453" t="e">
        <f>SUMPRODUCT((AV18:BA18)*(GS18:GX18))/((GS18:GX18)+SUM(BB18:BD18)*GY18+BG18*GZ18)</f>
        <v>#VALUE!</v>
      </c>
      <c r="BM18" s="453" t="e">
        <f>BK18*($AV18*FB18+$AW18*FD18+$AX18*FI18+$AY18*FN18+$AZ18*FS18+$BA18*FX18+$BG18*GE18)/(AV18*EY18+AX18*FK18+AW18*FF18+AY18*FP18+AZ18*FU18+BA18*FZ18+BG18*GG18+BB18*GK18+BC18*GN18+BD18*GP18)</f>
        <v>#VALUE!</v>
      </c>
      <c r="BN18" s="453" t="e">
        <f>($AV18*FC18+$AX18*FJ18+$AW18*FE18+$AY18*FO18+$AZ18*FT18+$BA18*FY18+$BG18*GF18)/($AV18*FA18+BG18*GH18+BB18*GL18+BC18*GO18+BD18*GQ18+BA18*GA18)</f>
        <v>#VALUE!</v>
      </c>
      <c r="BO18" s="454" t="e">
        <f>SUMPRODUCT(AV18:BA18*GS18:GX18)/(GS18:GX18+(BB18+BC18+BD18)*GY18+BG18)</f>
        <v>#VALUE!</v>
      </c>
      <c r="BP18" s="454" t="e">
        <f>SUMPRODUCT(AV18:BA18*GS18:GX18)/(GS18:GX18+(BB18+BC18+BD18)*GY18+BG18)</f>
        <v>#VALUE!</v>
      </c>
      <c r="BQ18" s="454" t="e">
        <f>SUMPRODUCT(AV18:BA18*GS18:GX18)/(GS18:GX18+(BB18+BC18+BD18)*GY18+BG18)</f>
        <v>#VALUE!</v>
      </c>
      <c r="BR18" s="453" t="str">
        <f>IF(_tag_month_day!T8="","",_tag_month_day!T8)</f>
        <v/>
      </c>
      <c r="BS18" s="453" t="str">
        <f>IF(_tag_month_day!U8="","",_tag_month_day!U8)</f>
        <v/>
      </c>
      <c r="BT18" s="455" t="str">
        <f>IF(CK18="","",IF((CK18&gt;=BV18-0.12)*(CK18&lt;=BV18+0.12),"合格","不合格"))</f>
        <v/>
      </c>
      <c r="BU18" s="456" t="str">
        <f>IF(_tag_month_day!V8="","",_tag_month_day!V8)</f>
        <v/>
      </c>
      <c r="BV18" s="457" t="str">
        <f>IF(_tag_month_day!W8="","",_tag_month_day!W8)</f>
        <v/>
      </c>
      <c r="BW18" s="458" t="str">
        <f>IF(_tag_month_day!X8="","",_tag_month_day!X8)</f>
        <v/>
      </c>
      <c r="BX18" s="458" t="str">
        <f>IF(_tag_month_day!Y8="","",_tag_month_day!Y8)</f>
        <v/>
      </c>
      <c r="BY18" s="459">
        <f ca="1">L18</f>
        <v>43586.374999999985</v>
      </c>
      <c r="BZ18" s="460" t="s">
        <v>429</v>
      </c>
      <c r="CA18" s="461">
        <v>0.36458333333333298</v>
      </c>
      <c r="CB18" s="424" t="str">
        <f>IF(_tag_month_day!Z8="","",_tag_month_day!Z8)</f>
        <v/>
      </c>
      <c r="CC18" s="424" t="str">
        <f>IF(_tag_month_day!AA8="","",_tag_month_day!AA8)</f>
        <v/>
      </c>
      <c r="CD18" s="424" t="str">
        <f>IF(_tag_month_day!AB8="","",_tag_month_day!AB8)</f>
        <v/>
      </c>
      <c r="CE18" s="424" t="str">
        <f>IF(_tag_month_day!AC8="","",_tag_month_day!AC8)</f>
        <v/>
      </c>
      <c r="CF18" s="424" t="str">
        <f>IF(_tag_month_day!AD8="","",_tag_month_day!AD8)</f>
        <v/>
      </c>
      <c r="CG18" s="424" t="str">
        <f>IF(_tag_month_day!AE8="","",_tag_month_day!AE8)</f>
        <v/>
      </c>
      <c r="CH18" s="424" t="str">
        <f>IF(_tag_month_day!AF8="","",_tag_month_day!AF8)</f>
        <v/>
      </c>
      <c r="CI18" s="424" t="str">
        <f>IF(_tag_month_day!AG8="","",_tag_month_day!AG8)</f>
        <v/>
      </c>
      <c r="CJ18" s="424" t="str">
        <f>IF(_tag_month_day!AH8="","",_tag_month_day!AH8)</f>
        <v/>
      </c>
      <c r="CK18" s="424" t="str">
        <f>IF(_tag_month_day!AI8="","",_tag_month_day!AI8)</f>
        <v/>
      </c>
      <c r="CL18" s="4" t="str">
        <f>IF(_tag_month_day!AJ8="","",_tag_month_day!AJ8)</f>
        <v/>
      </c>
      <c r="CM18" s="4" t="str">
        <f>IF(_tag_month_day!AK8="","",_tag_month_day!AK8)</f>
        <v/>
      </c>
      <c r="CN18" s="4" t="str">
        <f>IF(_tag_month_day!AL8="","",_tag_month_day!AL8)</f>
        <v/>
      </c>
      <c r="CO18" s="4" t="str">
        <f>IF(_tag_month_day!AM8="","",_tag_month_day!AM8)</f>
        <v/>
      </c>
      <c r="CP18" s="4" t="str">
        <f>IF(_tag_month_day!AN8="","",_tag_month_day!AN8)</f>
        <v/>
      </c>
      <c r="CQ18" s="4" t="str">
        <f>IF(_tag_month_day!AO8="","",_tag_month_day!AO8)</f>
        <v/>
      </c>
      <c r="CR18" s="462" t="str">
        <f>IF(_tag_month_day!AP8="","",_tag_month_day!AP8)</f>
        <v/>
      </c>
      <c r="CS18" s="463" t="str">
        <f>IF(_tag_month_day!AQ8="","",_tag_month_day!AQ8)</f>
        <v/>
      </c>
      <c r="CT18" s="4" t="str">
        <f>IF(_tag_month_day!AR8="","",_tag_month_day!AR8)</f>
        <v/>
      </c>
      <c r="CU18" s="464" t="e">
        <f>DU18/AJ18</f>
        <v>#VALUE!</v>
      </c>
      <c r="CV18" s="451" t="e">
        <f>BG18/BH18</f>
        <v>#VALUE!</v>
      </c>
      <c r="CW18" s="465" t="e">
        <f>AJ18*(1-CV18)*CU18*AF18</f>
        <v>#VALUE!</v>
      </c>
      <c r="CX18" s="465" t="e">
        <f>CW18*94%</f>
        <v>#VALUE!</v>
      </c>
      <c r="CY18" s="466" t="e">
        <f>IF(CX18=0,0,DS18/(DS18+CX18))</f>
        <v>#VALUE!</v>
      </c>
      <c r="CZ18" s="465" t="e">
        <f>$AJ18*EF18</f>
        <v>#VALUE!</v>
      </c>
      <c r="DA18" s="465" t="e">
        <f>$AJ18*EG18</f>
        <v>#VALUE!</v>
      </c>
      <c r="DB18" s="465" t="e">
        <f>$AJ18*EH18</f>
        <v>#VALUE!</v>
      </c>
      <c r="DC18" s="465" t="e">
        <f>$AJ18*EI18</f>
        <v>#VALUE!</v>
      </c>
      <c r="DD18" s="465" t="e">
        <f>$AJ18*EJ18</f>
        <v>#VALUE!</v>
      </c>
      <c r="DE18" s="465" t="e">
        <f>$AJ18*EK18</f>
        <v>#VALUE!</v>
      </c>
      <c r="DF18" s="465" t="e">
        <f>$AJ18*EL18</f>
        <v>#VALUE!</v>
      </c>
      <c r="DG18" s="465" t="e">
        <f>$AJ18*EM18</f>
        <v>#VALUE!</v>
      </c>
      <c r="DH18" s="465" t="e">
        <f>$AJ18*EN18</f>
        <v>#VALUE!</v>
      </c>
      <c r="DI18" s="465" t="e">
        <f>$AJ18*EO18</f>
        <v>#VALUE!</v>
      </c>
      <c r="DJ18" s="465" t="e">
        <f>CZ18*(1-EP18)</f>
        <v>#VALUE!</v>
      </c>
      <c r="DK18" s="465" t="e">
        <f>DA18*(1-ER18)</f>
        <v>#VALUE!</v>
      </c>
      <c r="DL18" s="465" t="e">
        <f>DB18*(1-EQ18)</f>
        <v>#VALUE!</v>
      </c>
      <c r="DM18" s="465" t="e">
        <f>DC18*(1-ES18)</f>
        <v>#VALUE!</v>
      </c>
      <c r="DN18" s="465" t="e">
        <f>DD18*(1-ET18)</f>
        <v>#VALUE!</v>
      </c>
      <c r="DO18" s="465" t="e">
        <f>DE18</f>
        <v>#VALUE!</v>
      </c>
      <c r="DP18" s="465" t="e">
        <f>DF18*(1-EU18)</f>
        <v>#VALUE!</v>
      </c>
      <c r="DQ18" s="465" t="e">
        <f>DG18*(1-EV18)</f>
        <v>#VALUE!</v>
      </c>
      <c r="DR18" s="465" t="e">
        <f>DH18*(1-EW18)</f>
        <v>#VALUE!</v>
      </c>
      <c r="DS18" s="465" t="e">
        <f>DI18</f>
        <v>#VALUE!</v>
      </c>
      <c r="DT18" s="465" t="e">
        <f>SUM(DJ18:DS18)</f>
        <v>#VALUE!</v>
      </c>
      <c r="DU18" s="465" t="e">
        <f>(GS18:GX18)+(DP18+DQ18+DR18)*GY18+DS18</f>
        <v>#VALUE!</v>
      </c>
      <c r="DV18" s="451" t="e">
        <f>AV18/$BH18/(1-EP18)</f>
        <v>#VALUE!</v>
      </c>
      <c r="DW18" s="451" t="e">
        <f>AW18/$BH18/(1-ER18)</f>
        <v>#VALUE!</v>
      </c>
      <c r="DX18" s="451" t="e">
        <f>AX18/$BH18/(1-EQ18)</f>
        <v>#VALUE!</v>
      </c>
      <c r="DY18" s="451" t="e">
        <f>AY18/$BH18/(1-ES18)</f>
        <v>#VALUE!</v>
      </c>
      <c r="DZ18" s="451" t="e">
        <f>AZ18/$BH18/(1-ET18)</f>
        <v>#VALUE!</v>
      </c>
      <c r="EA18" s="451" t="e">
        <f>BA18/$BH18/(1-AX18)</f>
        <v>#VALUE!</v>
      </c>
      <c r="EB18" s="451" t="e">
        <f>BB18/$BH18/(1-EU18)</f>
        <v>#VALUE!</v>
      </c>
      <c r="EC18" s="451" t="e">
        <f>BC18/$BH18/(1-EV18)</f>
        <v>#VALUE!</v>
      </c>
      <c r="ED18" s="451" t="e">
        <f>BD18/$BH18/(1-EW18)</f>
        <v>#VALUE!</v>
      </c>
      <c r="EE18" s="451" t="e">
        <f>BG18/BH18</f>
        <v>#VALUE!</v>
      </c>
      <c r="EF18" s="451" t="e">
        <f>DV18/SUM($DV18:$EE18)</f>
        <v>#VALUE!</v>
      </c>
      <c r="EG18" s="451" t="e">
        <f>DW18/SUM($DV18:$EE18)</f>
        <v>#VALUE!</v>
      </c>
      <c r="EH18" s="451" t="e">
        <f>DX18/SUM($DV18:$EE18)</f>
        <v>#VALUE!</v>
      </c>
      <c r="EI18" s="451" t="e">
        <f>DY18/SUM($DV18:$EE18)</f>
        <v>#VALUE!</v>
      </c>
      <c r="EJ18" s="451" t="e">
        <f>DZ18/SUM($DV18:$EE18)</f>
        <v>#VALUE!</v>
      </c>
      <c r="EK18" s="451" t="e">
        <f>EA18/SUM($DV18:$EE18)</f>
        <v>#VALUE!</v>
      </c>
      <c r="EL18" s="451" t="e">
        <f>EB18/SUM($DV18:$EE18)</f>
        <v>#VALUE!</v>
      </c>
      <c r="EM18" s="451" t="e">
        <f>EC18/SUM($DV18:$EE18)</f>
        <v>#VALUE!</v>
      </c>
      <c r="EN18" s="451" t="e">
        <f>ED18/SUM($DV18:$EE18)</f>
        <v>#VALUE!</v>
      </c>
      <c r="EO18" s="451" t="e">
        <f>EE18/SUM($DV18:$EE18)</f>
        <v>#VALUE!</v>
      </c>
      <c r="EP18" s="450">
        <f>EP17</f>
        <v>0.080000000000000002</v>
      </c>
      <c r="EQ18" s="450">
        <f>EQ17</f>
        <v>0.014999999999999999</v>
      </c>
      <c r="ER18" s="450">
        <f>ER17</f>
        <v>0.014999999999999999</v>
      </c>
      <c r="ES18" s="450">
        <f>ES17</f>
        <v>0.014999999999999999</v>
      </c>
      <c r="ET18" s="450">
        <f>ET17</f>
        <v>0.014999999999999999</v>
      </c>
      <c r="EU18" s="450">
        <f>EU17</f>
        <v>0.089999999999999997</v>
      </c>
      <c r="EV18" s="450">
        <f>EV17</f>
        <v>0.089999999999999997</v>
      </c>
      <c r="EW18" s="450">
        <f>EW17</f>
        <v>0.089999999999999997</v>
      </c>
      <c r="EX18" s="431" t="str">
        <f>IF(_tag_month_day!AS8="","",_tag_month_day!AS8/100)</f>
        <v/>
      </c>
      <c r="EY18" s="431" t="str">
        <f>IF(_tag_month_day!AT8="","",_tag_month_day!AT8/100)</f>
        <v/>
      </c>
      <c r="EZ18" s="431" t="str">
        <f>IF(_tag_month_day!AU8="","",_tag_month_day!AU8/100)</f>
        <v/>
      </c>
      <c r="FA18" s="431" t="str">
        <f>IF(_tag_month_day!AV8="","",_tag_month_day!AV8/100)</f>
        <v/>
      </c>
      <c r="FB18" s="431" t="str">
        <f>IF(_tag_month_day!AW8="","",_tag_month_day!AW8/100)</f>
        <v/>
      </c>
      <c r="FC18" s="431" t="str">
        <f>IF(_tag_month_day!AX8="","",_tag_month_day!AX8/100)</f>
        <v/>
      </c>
      <c r="FD18" s="449" t="str">
        <f>IF(_tag_month_day!AY8="","",_tag_month_day!AY8/100)</f>
        <v/>
      </c>
      <c r="FE18" s="449" t="str">
        <f>IF(_tag_month_day!AZ8="","",_tag_month_day!AZ8/100)</f>
        <v/>
      </c>
      <c r="FF18" s="449" t="str">
        <f>IF(_tag_month_day!BA8="","",_tag_month_day!BA8/100)</f>
        <v/>
      </c>
      <c r="FG18" s="449" t="str">
        <f>IF(_tag_month_day!BB8="","",_tag_month_day!BB8/100)</f>
        <v/>
      </c>
      <c r="FH18" s="467" t="str">
        <f>IF(_tag_month_day!BC8="","",_tag_month_day!BC8/100)</f>
        <v/>
      </c>
      <c r="FI18" s="449">
        <f>FI17</f>
        <v>0.40999999999999998</v>
      </c>
      <c r="FJ18" s="449">
        <f>FJ17</f>
        <v>0.11</v>
      </c>
      <c r="FK18" s="449">
        <f>FK17</f>
        <v>0.014999999999999999</v>
      </c>
      <c r="FL18" s="449">
        <f>FL17</f>
        <v>0</v>
      </c>
      <c r="FM18" s="467">
        <f>FM17</f>
        <v>0.0001</v>
      </c>
      <c r="FN18" s="449">
        <f>FN17</f>
        <v>0.32000000000000001</v>
      </c>
      <c r="FO18" s="449">
        <f>FO17</f>
        <v>0.20000000000000001</v>
      </c>
      <c r="FP18" s="449">
        <f>FP17</f>
        <v>0.01</v>
      </c>
      <c r="FQ18" s="449">
        <f>FQ17</f>
        <v>0</v>
      </c>
      <c r="FR18" s="467">
        <f>FR17</f>
        <v>0.0001</v>
      </c>
      <c r="FS18" s="449" t="str">
        <f>IF(_tag_month_day!BD8="","",_tag_month_day!BD8/100)</f>
        <v/>
      </c>
      <c r="FT18" s="449" t="str">
        <f>IF(_tag_month_day!BE8="","",_tag_month_day!BE8/100)</f>
        <v/>
      </c>
      <c r="FU18" s="449" t="str">
        <f>IF(_tag_month_day!BF8="","",_tag_month_day!BF8/100)</f>
        <v/>
      </c>
      <c r="FV18" s="449" t="str">
        <f>IF(_tag_month_day!BG8="","",_tag_month_day!BG8/100)</f>
        <v/>
      </c>
      <c r="FW18" s="467" t="str">
        <f>IF(_tag_month_day!BH8="","",_tag_month_day!BH8/100)</f>
        <v/>
      </c>
      <c r="FX18" s="449" t="str">
        <f>IF(_tag_month_day!BI8="","",_tag_month_day!BI8/100)</f>
        <v/>
      </c>
      <c r="FY18" s="449" t="str">
        <f>IF(_tag_month_day!BJ8="","",_tag_month_day!BJ8/100)</f>
        <v/>
      </c>
      <c r="FZ18" s="468" t="str">
        <f>IF(_tag_month_day!BK8="","",_tag_month_day!BK8/100)</f>
        <v/>
      </c>
      <c r="GA18" s="449" t="str">
        <f>IF(_tag_month_day!BL8="","",_tag_month_day!BL8/100)</f>
        <v/>
      </c>
      <c r="GB18" s="467" t="str">
        <f>IF(_tag_month_day!BM8="","",_tag_month_day!BM8/100)</f>
        <v/>
      </c>
      <c r="GC18" s="431" t="str">
        <f>IF(_tag_month_day!BN8="","",_tag_month_day!BN8/100)</f>
        <v/>
      </c>
      <c r="GD18" s="431" t="str">
        <f>IF(_tag_month_day!BO8="","",_tag_month_day!BO8/100)</f>
        <v/>
      </c>
      <c r="GE18" s="431" t="str">
        <f>IF(_tag_month_day!BP8="","",_tag_month_day!BP8/100)</f>
        <v/>
      </c>
      <c r="GF18" s="431" t="str">
        <f>IF(_tag_month_day!BQ8="","",_tag_month_day!BQ8/100)</f>
        <v/>
      </c>
      <c r="GG18" s="431" t="str">
        <f>IF(_tag_month_day!BR8="","",_tag_month_day!BR8/100)</f>
        <v/>
      </c>
      <c r="GH18" s="431" t="str">
        <f>IF(_tag_month_day!BS8="","",_tag_month_day!BS8/100)</f>
        <v/>
      </c>
      <c r="GI18" s="467" t="str">
        <f>IF(_tag_month_day!BT8="","",_tag_month_day!BT8/100)</f>
        <v/>
      </c>
      <c r="GJ18" s="469" t="str">
        <f>IF(_tag_month_day!BU8="","",_tag_month_day!BU8/100)</f>
        <v/>
      </c>
      <c r="GK18" s="470">
        <f>GK17</f>
        <v>0.070000000000000007</v>
      </c>
      <c r="GL18" s="470">
        <f>GL17</f>
        <v>0.029999999999999999</v>
      </c>
      <c r="GM18" s="471" t="str">
        <f>IF(_tag_month_day!BX8="","",_tag_month_day!BX8/100)</f>
        <v/>
      </c>
      <c r="GN18" s="470">
        <f>GN17</f>
        <v>0.070000000000000007</v>
      </c>
      <c r="GO18" s="470">
        <f>GO17</f>
        <v>0.029999999999999999</v>
      </c>
      <c r="GP18" s="470">
        <f>GP17</f>
        <v>0.089999999999999997</v>
      </c>
      <c r="GQ18" s="470">
        <f>GQ17</f>
        <v>0.029999999999999999</v>
      </c>
      <c r="GR18" s="471" t="str">
        <f>IF(_tag_month_day!CA8="","",_tag_month_day!CA8/100)</f>
        <v/>
      </c>
      <c r="GS18" s="472">
        <f>GS17</f>
        <v>0.95299999999999996</v>
      </c>
      <c r="GT18" s="472">
        <f>GT17</f>
        <v>0.55000000000000004</v>
      </c>
      <c r="GU18" s="472">
        <f>GU17</f>
        <v>0.55000000000000004</v>
      </c>
      <c r="GV18" s="472">
        <f>GV17</f>
        <v>0.55000000000000004</v>
      </c>
      <c r="GW18" s="472">
        <f>GW17</f>
        <v>0.5</v>
      </c>
      <c r="GX18" s="472">
        <f>GX17</f>
        <v>0.93500000000000005</v>
      </c>
      <c r="GY18" s="472">
        <f>GY17</f>
        <v>0.14999999999999999</v>
      </c>
      <c r="GZ18" s="472">
        <f>GZ17</f>
        <v>1</v>
      </c>
      <c r="HA18" s="474">
        <f>HA17</f>
        <v>0.047</v>
      </c>
      <c r="HB18" s="474">
        <f>HB17</f>
        <v>0.45000000000000001</v>
      </c>
      <c r="HC18" s="474">
        <f>HC17</f>
        <v>0.45000000000000001</v>
      </c>
      <c r="HD18" s="474">
        <f>HD17</f>
        <v>0.45000000000000001</v>
      </c>
      <c r="HE18" s="474">
        <f>HE17</f>
        <v>0.5</v>
      </c>
      <c r="HF18" s="474">
        <f>HF17</f>
        <v>0.065000000000000002</v>
      </c>
      <c r="HG18" s="474">
        <f>HG17</f>
        <v>0.84999999999999998</v>
      </c>
      <c r="HH18" s="474">
        <f>HH17</f>
        <v>0</v>
      </c>
      <c r="HI18" s="10" t="e">
        <f>IF(BZ18&lt;&gt;"",CK18-BV18,0)</f>
        <v>#VALUE!</v>
      </c>
      <c r="HJ18" s="10" t="e">
        <f>IF(AJ18&gt;0,AH18-AJ18,0)</f>
        <v>#VALUE!</v>
      </c>
      <c r="HK18" s="466">
        <f>HK17</f>
        <v>0.84999999999999998</v>
      </c>
      <c r="HL18" s="424">
        <f>HL17</f>
        <v>550000</v>
      </c>
      <c r="HM18" s="424">
        <f>HM17</f>
        <v>480000</v>
      </c>
      <c r="HN18" s="465" t="e">
        <f>(DJ18*EZ18+DK18*FH18+DL18*FM18+DM18*FR18+DN18*FW18+DO18*GB18+DS18*GI18+DP18*GM18+DR18*GR18)*1000*2</f>
        <v>#VALUE!</v>
      </c>
      <c r="HO18" s="465" t="e">
        <f>HN18*HK18*$HO$2/HL18*1000000</f>
        <v>#VALUE!</v>
      </c>
      <c r="HP18" s="465" t="e">
        <f>HN18*HK18*$HP$2/HM18*1000000</f>
        <v>#VALUE!</v>
      </c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</row>
    <row customFormat="1" r="19" s="0">
      <c r="A19" s="420">
        <v>8</v>
      </c>
      <c r="B19" s="421">
        <f ca="1">IF(D19=D18,B18,IF(D19="夜班",B18+1,B18))</f>
        <v>43586</v>
      </c>
      <c r="C19" s="422">
        <f>C18</f>
        <v>0.041666666666666699</v>
      </c>
      <c r="D19" s="10" t="str">
        <f ca="1">IF(HOUR(G19)&lt;8,"夜班",IF(HOUR(G19)&lt;16,"白班",IF(HOUR(G19)&lt;24,"中班",0)))</f>
        <v>夜班</v>
      </c>
      <c r="E19" s="10" t="e">
        <f ca="1">IF(F19=1,"甲",IF(F19=2,"乙",IF(F19=3,"丙",IF(F19=4,"丁",""))))</f>
        <v>#REF!</v>
      </c>
      <c r="F19" s="10" t="e">
        <f ca="1">SUMPRODUCT((成本日报!$A$3:$A$95=计划!B19)*(成本日报!$B$3:$B$95=计划!$D19),成本日报!$C$3:$C$95)</f>
        <v>#REF!</v>
      </c>
      <c r="G19" s="423">
        <f ca="1">G18+C18</f>
        <v>43586.29166666665</v>
      </c>
      <c r="H19" s="423">
        <f ca="1">$G19+$C19/60*10+$C19*0</f>
        <v>43586.298611111095</v>
      </c>
      <c r="I19" s="423">
        <f ca="1">$G19+$C19/60*18+$C19*0</f>
        <v>43586.304166666647</v>
      </c>
      <c r="J19" s="423">
        <f ca="1">$G19+$C19/60*0+$C19*1</f>
        <v>43586.333333333314</v>
      </c>
      <c r="K19" s="423">
        <f ca="1">$G19+$C19/60*30+$C19*2</f>
        <v>43586.395833333321</v>
      </c>
      <c r="L19" s="423">
        <f ca="1">$G19+$C19/60*0+$C19*3</f>
        <v>43586.41666666665</v>
      </c>
      <c r="M19" s="424" t="str">
        <f>IF(_tag_month_day!A9="","",_tag_month_day!A9)</f>
        <v/>
      </c>
      <c r="N19" s="424" t="str">
        <f>IF(_tag_month_day!B9="","",_tag_month_day!B9)</f>
        <v/>
      </c>
      <c r="O19" s="425" t="e">
        <f>IF(M19+N19=0,"",M19+N19)</f>
        <v>#VALUE!</v>
      </c>
      <c r="P19" s="424" t="str">
        <f>IF(_tag_month_day!C9="","",_tag_month_day!C9)</f>
        <v/>
      </c>
      <c r="Q19" s="424" t="str">
        <f>IF(_tag_month_day!D9="","",_tag_month_day!D9)</f>
        <v/>
      </c>
      <c r="R19" s="426" t="str">
        <f>IF(_tag_month_day!CB9="","",_tag_month_day!CB9/100)</f>
        <v/>
      </c>
      <c r="S19" s="427" t="str">
        <f>IF(_tag_month_day!E9="","",_tag_month_day!E9)</f>
        <v/>
      </c>
      <c r="T19" s="427" t="str">
        <f>IF(_tag_month_day!F9="","",_tag_month_day!F9)</f>
        <v/>
      </c>
      <c r="U19" s="428" t="e">
        <f>S19+T19</f>
        <v>#VALUE!</v>
      </c>
      <c r="V19" s="429" t="e">
        <f>U19/AJ19</f>
        <v>#VALUE!</v>
      </c>
      <c r="W19" s="430" t="str">
        <f>IF(_jhy_month_day!A9="","",_jhy_month_day!A9)</f>
        <v/>
      </c>
      <c r="X19" s="431" t="str">
        <f>IF(_jhy_month_day!B9="","",_jhy_month_day!B9/100)</f>
        <v/>
      </c>
      <c r="Y19" s="431" t="str">
        <f>IF(_jhy_month_day!C9="","",_jhy_month_day!C9/100)</f>
        <v/>
      </c>
      <c r="Z19" s="432">
        <f>Z15+1</f>
        <v>2</v>
      </c>
      <c r="AA19" s="433" t="str">
        <f>IF(_tag_month_day!G9="","",_tag_month_day!G9/100)</f>
        <v/>
      </c>
      <c r="AB19" s="433" t="str">
        <f>IF(_tag_month_day!H9="","",_tag_month_day!H9/100)</f>
        <v/>
      </c>
      <c r="AC19" s="434">
        <f>IF(X19="",AC18,BK19*($AV18*X19+$AW18*FD18+$AX18*FI18+$AY18*FN18+$AZ18*FS18+$BA18*FX18+$BG18*GE18)/(AV18*Y19+AX18*FK18+AW18*FF18+AY18*FP18+AZ18*FU18+BA18*FZ18+BG18*GG18+BB18*GK18+BC18*GN18+BD18*GP18))</f>
        <v>1.59963432013121</v>
      </c>
      <c r="AD19" s="435" t="str">
        <f>IF(AC19=AC18,"",AC19-AC18)</f>
        <v/>
      </c>
      <c r="AE19" s="436" t="str">
        <f>IF(1-AF19=0,"",(1-AF19))</f>
        <v/>
      </c>
      <c r="AF19" s="437">
        <v>1</v>
      </c>
      <c r="AG19" s="10" t="str">
        <f>AG18</f>
        <v>8A3</v>
      </c>
      <c r="AH19" s="438" t="str">
        <f>AH18</f>
        <v/>
      </c>
      <c r="AI19" s="424" t="e">
        <f>IF(ROUND(AJ19-AJ18,1)=0,"",AJ19-AJ18)</f>
        <v>#VALUE!</v>
      </c>
      <c r="AJ19" s="439" t="str">
        <f>IF(_tag_month_day!I9="","",_tag_month_day!I9)</f>
        <v/>
      </c>
      <c r="AK19" s="440"/>
      <c r="AL19" s="440"/>
      <c r="AM19" s="440"/>
      <c r="AN19" s="441">
        <f>AN18</f>
        <v>3</v>
      </c>
      <c r="AO19" s="441">
        <f>AO18</f>
        <v>7</v>
      </c>
      <c r="AP19" s="442" t="e">
        <f>(IF(AN19=0,AS18,AS18*(1+AO19/AN19)/(AR19+AO19/AN19)))+AT19</f>
        <v>#VALUE!</v>
      </c>
      <c r="AQ19" s="443" t="str">
        <f>IF(_tag_month_day!J9="","",_tag_month_day!J9/100)</f>
        <v/>
      </c>
      <c r="AR19" s="444">
        <f>AR18</f>
        <v>1.3</v>
      </c>
      <c r="AS19" s="445" t="e">
        <f>AQ19*(AN19*AR19+AO19)/(AN19+AO19)</f>
        <v>#VALUE!</v>
      </c>
      <c r="AT19" s="445" t="e">
        <f>(SUM(BE19:BF19)-SUM(BE18:BF18))*0.05</f>
        <v>#VALUE!</v>
      </c>
      <c r="AU19" s="446" t="str">
        <f>IF(_tag_month_day!CC9="","",IF(_tag_month_day!CC9&gt;0,_tag_month_day!CD9,_tag_month_day!CE9))</f>
        <v/>
      </c>
      <c r="AV19" s="447" t="str">
        <f>IF(_tag_month_day!L9="","",_tag_month_day!L9/100)</f>
        <v/>
      </c>
      <c r="AW19" s="431">
        <f>AW18</f>
        <v>0</v>
      </c>
      <c r="AX19" s="431">
        <f>AX18</f>
        <v>0</v>
      </c>
      <c r="AY19" s="431" t="str">
        <f>IF(_tag_month_day!M9="","",_tag_month_day!M9/100)</f>
        <v/>
      </c>
      <c r="AZ19" s="431" t="str">
        <f>IF(_tag_month_day!N9="","",_tag_month_day!N9/100)</f>
        <v/>
      </c>
      <c r="BA19" s="431" t="str">
        <f>IF(_tag_month_day!O9="","",_tag_month_day!O9/100)</f>
        <v/>
      </c>
      <c r="BB19" s="448" t="str">
        <f>IF(_tag_month_day!P9="","",_tag_month_day!P9/100)</f>
        <v/>
      </c>
      <c r="BC19" s="448">
        <f>BC18</f>
        <v>0</v>
      </c>
      <c r="BD19" s="448" t="str">
        <f>IF(_tag_month_day!Q9="","",_tag_month_day!Q9/100)</f>
        <v/>
      </c>
      <c r="BE19" s="449" t="str">
        <f>IF(_tag_month_day!R9="","",_tag_month_day!R9/100)</f>
        <v/>
      </c>
      <c r="BF19" s="388" t="e">
        <f>(AU19*(100+BE19*100))/(AJ19-AU19)/100</f>
        <v>#VALUE!</v>
      </c>
      <c r="BG19" s="450" t="e">
        <f>BE19+BF19</f>
        <v>#VALUE!</v>
      </c>
      <c r="BH19" s="451" t="e">
        <f>SUM(AV19:BF19)</f>
        <v>#VALUE!</v>
      </c>
      <c r="BI19" s="452" t="e">
        <f>IF(CX19=0,BI18,(DK19*查询!$R$5+DL19*查询!$Q$5+DM19*查询!$N$5+DN19*查询!$O$5+DO19*查询!$P$5)*AF19/CX19)</f>
        <v>#VALUE!</v>
      </c>
      <c r="BJ19" s="452" t="e">
        <f>IF(CX19=0,BJ18,(DP19*查询!$S$5+DQ19*查询!$T$5+DR19*查询!$U$5)*AF19/CX19)</f>
        <v>#VALUE!</v>
      </c>
      <c r="BK19" s="452">
        <f>BK18</f>
        <v>1</v>
      </c>
      <c r="BL19" s="453" t="e">
        <f>SUMPRODUCT((AV19:BA19)*(GS19:GX19))/((GS19:GX19)+SUM(BB19:BD19)*GY19+BG19*GZ19)</f>
        <v>#VALUE!</v>
      </c>
      <c r="BM19" s="453" t="e">
        <f>BK19*($AV19*FB19+$AW19*FD19+$AX19*FI19+$AY19*FN19+$AZ19*FS19+$BA19*FX19+$BG19*GE19)/(AV19*EY19+AX19*FK19+AW19*FF19+AY19*FP19+AZ19*FU19+BA19*FZ19+BG19*GG19+BB19*GK19+BC19*GN19+BD19*GP19)</f>
        <v>#VALUE!</v>
      </c>
      <c r="BN19" s="453" t="e">
        <f>($AV19*FC19+$AX19*FJ19+$AW19*FE19+$AY19*FO19+$AZ19*FT19+$BA19*FY19+$BG19*GF19)/($AV19*FA19+BG19*GH19+BB19*GL19+BC19*GO19+BD19*GQ19+BA19*GA19)</f>
        <v>#VALUE!</v>
      </c>
      <c r="BO19" s="454" t="e">
        <f>SUMPRODUCT(AV19:BA19*GS19:GX19)/(GS19:GX19+(BB19+BC19+BD19)*GY19+BG19)</f>
        <v>#VALUE!</v>
      </c>
      <c r="BP19" s="454" t="e">
        <f>SUMPRODUCT(AV19:BA19*GS19:GX19)/(GS19:GX19+(BB19+BC19+BD19)*GY19+BG19)</f>
        <v>#VALUE!</v>
      </c>
      <c r="BQ19" s="454" t="e">
        <f>SUMPRODUCT(AV19:BA19*GS19:GX19)/(GS19:GX19+(BB19+BC19+BD19)*GY19+BG19)</f>
        <v>#VALUE!</v>
      </c>
      <c r="BR19" s="453" t="str">
        <f>IF(_tag_month_day!T9="","",_tag_month_day!T9)</f>
        <v/>
      </c>
      <c r="BS19" s="453" t="str">
        <f>IF(_tag_month_day!U9="","",_tag_month_day!U9)</f>
        <v/>
      </c>
      <c r="BT19" s="455" t="str">
        <f>IF(CK19="","",IF((CK19&gt;=BV19-0.12)*(CK19&lt;=BV19+0.12),"合格","不合格"))</f>
        <v/>
      </c>
      <c r="BU19" s="456" t="str">
        <f>IF(_tag_month_day!V9="","",_tag_month_day!V9)</f>
        <v/>
      </c>
      <c r="BV19" s="457" t="str">
        <f>IF(_tag_month_day!W9="","",_tag_month_day!W9)</f>
        <v/>
      </c>
      <c r="BW19" s="458" t="str">
        <f>IF(_tag_month_day!X9="","",_tag_month_day!X9)</f>
        <v/>
      </c>
      <c r="BX19" s="458" t="str">
        <f>IF(_tag_month_day!Y9="","",_tag_month_day!Y9)</f>
        <v/>
      </c>
      <c r="BY19" s="459">
        <f ca="1">L19</f>
        <v>43586.41666666665</v>
      </c>
      <c r="BZ19" s="460"/>
      <c r="CA19" s="461"/>
      <c r="CB19" s="424" t="str">
        <f>IF(_tag_month_day!Z9="","",_tag_month_day!Z9)</f>
        <v/>
      </c>
      <c r="CC19" s="424" t="str">
        <f>IF(_tag_month_day!AA9="","",_tag_month_day!AA9)</f>
        <v/>
      </c>
      <c r="CD19" s="424" t="str">
        <f>IF(_tag_month_day!AB9="","",_tag_month_day!AB9)</f>
        <v/>
      </c>
      <c r="CE19" s="424" t="str">
        <f>IF(_tag_month_day!AC9="","",_tag_month_day!AC9)</f>
        <v/>
      </c>
      <c r="CF19" s="424" t="str">
        <f>IF(_tag_month_day!AD9="","",_tag_month_day!AD9)</f>
        <v/>
      </c>
      <c r="CG19" s="424" t="str">
        <f>IF(_tag_month_day!AE9="","",_tag_month_day!AE9)</f>
        <v/>
      </c>
      <c r="CH19" s="424" t="str">
        <f>IF(_tag_month_day!AF9="","",_tag_month_day!AF9)</f>
        <v/>
      </c>
      <c r="CI19" s="424" t="str">
        <f>IF(_tag_month_day!AG9="","",_tag_month_day!AG9)</f>
        <v/>
      </c>
      <c r="CJ19" s="424" t="str">
        <f>IF(_tag_month_day!AH9="","",_tag_month_day!AH9)</f>
        <v/>
      </c>
      <c r="CK19" s="424" t="str">
        <f>IF(_tag_month_day!AI9="","",_tag_month_day!AI9)</f>
        <v/>
      </c>
      <c r="CL19" s="4" t="str">
        <f>IF(_tag_month_day!AJ9="","",_tag_month_day!AJ9)</f>
        <v/>
      </c>
      <c r="CM19" s="4" t="str">
        <f>IF(_tag_month_day!AK9="","",_tag_month_day!AK9)</f>
        <v/>
      </c>
      <c r="CN19" s="4" t="str">
        <f>IF(_tag_month_day!AL9="","",_tag_month_day!AL9)</f>
        <v/>
      </c>
      <c r="CO19" s="4" t="str">
        <f>IF(_tag_month_day!AM9="","",_tag_month_day!AM9)</f>
        <v/>
      </c>
      <c r="CP19" s="4" t="str">
        <f>IF(_tag_month_day!AN9="","",_tag_month_day!AN9)</f>
        <v/>
      </c>
      <c r="CQ19" s="4" t="str">
        <f>IF(_tag_month_day!AO9="","",_tag_month_day!AO9)</f>
        <v/>
      </c>
      <c r="CR19" s="462" t="str">
        <f>IF(_tag_month_day!AP9="","",_tag_month_day!AP9)</f>
        <v/>
      </c>
      <c r="CS19" s="463" t="str">
        <f>IF(_tag_month_day!AQ9="","",_tag_month_day!AQ9)</f>
        <v/>
      </c>
      <c r="CT19" s="4" t="str">
        <f>IF(_tag_month_day!AR9="","",_tag_month_day!AR9)</f>
        <v/>
      </c>
      <c r="CU19" s="464" t="e">
        <f>DU19/AJ19</f>
        <v>#VALUE!</v>
      </c>
      <c r="CV19" s="451" t="e">
        <f>BG19/BH19</f>
        <v>#VALUE!</v>
      </c>
      <c r="CW19" s="465" t="e">
        <f>AJ19*(1-CV19)*CU19*AF19</f>
        <v>#VALUE!</v>
      </c>
      <c r="CX19" s="465" t="e">
        <f>CW19*94%</f>
        <v>#VALUE!</v>
      </c>
      <c r="CY19" s="466" t="e">
        <f>IF(CX19=0,0,DS19/(DS19+CX19))</f>
        <v>#VALUE!</v>
      </c>
      <c r="CZ19" s="465" t="e">
        <f>$AJ19*EF19</f>
        <v>#VALUE!</v>
      </c>
      <c r="DA19" s="465" t="e">
        <f>$AJ19*EG19</f>
        <v>#VALUE!</v>
      </c>
      <c r="DB19" s="465" t="e">
        <f>$AJ19*EH19</f>
        <v>#VALUE!</v>
      </c>
      <c r="DC19" s="465" t="e">
        <f>$AJ19*EI19</f>
        <v>#VALUE!</v>
      </c>
      <c r="DD19" s="465" t="e">
        <f>$AJ19*EJ19</f>
        <v>#VALUE!</v>
      </c>
      <c r="DE19" s="465" t="e">
        <f>$AJ19*EK19</f>
        <v>#VALUE!</v>
      </c>
      <c r="DF19" s="465" t="e">
        <f>$AJ19*EL19</f>
        <v>#VALUE!</v>
      </c>
      <c r="DG19" s="465" t="e">
        <f>$AJ19*EM19</f>
        <v>#VALUE!</v>
      </c>
      <c r="DH19" s="465" t="e">
        <f>$AJ19*EN19</f>
        <v>#VALUE!</v>
      </c>
      <c r="DI19" s="465" t="e">
        <f>$AJ19*EO19</f>
        <v>#VALUE!</v>
      </c>
      <c r="DJ19" s="465" t="e">
        <f>CZ19*(1-EP19)</f>
        <v>#VALUE!</v>
      </c>
      <c r="DK19" s="465" t="e">
        <f>DA19*(1-ER19)</f>
        <v>#VALUE!</v>
      </c>
      <c r="DL19" s="465" t="e">
        <f>DB19*(1-EQ19)</f>
        <v>#VALUE!</v>
      </c>
      <c r="DM19" s="465" t="e">
        <f>DC19*(1-ES19)</f>
        <v>#VALUE!</v>
      </c>
      <c r="DN19" s="465" t="e">
        <f>DD19*(1-ET19)</f>
        <v>#VALUE!</v>
      </c>
      <c r="DO19" s="465" t="e">
        <f>DE19</f>
        <v>#VALUE!</v>
      </c>
      <c r="DP19" s="465" t="e">
        <f>DF19*(1-EU19)</f>
        <v>#VALUE!</v>
      </c>
      <c r="DQ19" s="465" t="e">
        <f>DG19*(1-EV19)</f>
        <v>#VALUE!</v>
      </c>
      <c r="DR19" s="465" t="e">
        <f>DH19*(1-EW19)</f>
        <v>#VALUE!</v>
      </c>
      <c r="DS19" s="465" t="e">
        <f>DI19</f>
        <v>#VALUE!</v>
      </c>
      <c r="DT19" s="465" t="e">
        <f>SUM(DJ19:DS19)</f>
        <v>#VALUE!</v>
      </c>
      <c r="DU19" s="465" t="e">
        <f>(GS19:GX19)+(DP19+DQ19+DR19)*GY19+DS19</f>
        <v>#VALUE!</v>
      </c>
      <c r="DV19" s="451" t="e">
        <f>AV19/$BH19/(1-EP19)</f>
        <v>#VALUE!</v>
      </c>
      <c r="DW19" s="451" t="e">
        <f>AW19/$BH19/(1-ER19)</f>
        <v>#VALUE!</v>
      </c>
      <c r="DX19" s="451" t="e">
        <f>AX19/$BH19/(1-EQ19)</f>
        <v>#VALUE!</v>
      </c>
      <c r="DY19" s="451" t="e">
        <f>AY19/$BH19/(1-ES19)</f>
        <v>#VALUE!</v>
      </c>
      <c r="DZ19" s="451" t="e">
        <f>AZ19/$BH19/(1-ET19)</f>
        <v>#VALUE!</v>
      </c>
      <c r="EA19" s="451" t="e">
        <f>BA19/$BH19/(1-AX19)</f>
        <v>#VALUE!</v>
      </c>
      <c r="EB19" s="451" t="e">
        <f>BB19/$BH19/(1-EU19)</f>
        <v>#VALUE!</v>
      </c>
      <c r="EC19" s="451" t="e">
        <f>BC19/$BH19/(1-EV19)</f>
        <v>#VALUE!</v>
      </c>
      <c r="ED19" s="451" t="e">
        <f>BD19/$BH19/(1-EW19)</f>
        <v>#VALUE!</v>
      </c>
      <c r="EE19" s="451" t="e">
        <f>BG19/BH19</f>
        <v>#VALUE!</v>
      </c>
      <c r="EF19" s="451" t="e">
        <f>DV19/SUM($DV19:$EE19)</f>
        <v>#VALUE!</v>
      </c>
      <c r="EG19" s="451" t="e">
        <f>DW19/SUM($DV19:$EE19)</f>
        <v>#VALUE!</v>
      </c>
      <c r="EH19" s="451" t="e">
        <f>DX19/SUM($DV19:$EE19)</f>
        <v>#VALUE!</v>
      </c>
      <c r="EI19" s="451" t="e">
        <f>DY19/SUM($DV19:$EE19)</f>
        <v>#VALUE!</v>
      </c>
      <c r="EJ19" s="451" t="e">
        <f>DZ19/SUM($DV19:$EE19)</f>
        <v>#VALUE!</v>
      </c>
      <c r="EK19" s="451" t="e">
        <f>EA19/SUM($DV19:$EE19)</f>
        <v>#VALUE!</v>
      </c>
      <c r="EL19" s="451" t="e">
        <f>EB19/SUM($DV19:$EE19)</f>
        <v>#VALUE!</v>
      </c>
      <c r="EM19" s="451" t="e">
        <f>EC19/SUM($DV19:$EE19)</f>
        <v>#VALUE!</v>
      </c>
      <c r="EN19" s="451" t="e">
        <f>ED19/SUM($DV19:$EE19)</f>
        <v>#VALUE!</v>
      </c>
      <c r="EO19" s="451" t="e">
        <f>EE19/SUM($DV19:$EE19)</f>
        <v>#VALUE!</v>
      </c>
      <c r="EP19" s="450">
        <f>EP18</f>
        <v>0.080000000000000002</v>
      </c>
      <c r="EQ19" s="450">
        <f>EQ18</f>
        <v>0.014999999999999999</v>
      </c>
      <c r="ER19" s="450">
        <f>ER18</f>
        <v>0.014999999999999999</v>
      </c>
      <c r="ES19" s="450">
        <f>ES18</f>
        <v>0.014999999999999999</v>
      </c>
      <c r="ET19" s="450">
        <f>ET18</f>
        <v>0.014999999999999999</v>
      </c>
      <c r="EU19" s="450">
        <f>EU18</f>
        <v>0.089999999999999997</v>
      </c>
      <c r="EV19" s="450">
        <f>EV18</f>
        <v>0.089999999999999997</v>
      </c>
      <c r="EW19" s="450">
        <f>EW18</f>
        <v>0.089999999999999997</v>
      </c>
      <c r="EX19" s="431" t="str">
        <f>IF(_tag_month_day!AS9="","",_tag_month_day!AS9/100)</f>
        <v/>
      </c>
      <c r="EY19" s="431" t="str">
        <f>IF(_tag_month_day!AT9="","",_tag_month_day!AT9/100)</f>
        <v/>
      </c>
      <c r="EZ19" s="431" t="str">
        <f>IF(_tag_month_day!AU9="","",_tag_month_day!AU9/100)</f>
        <v/>
      </c>
      <c r="FA19" s="431" t="str">
        <f>IF(_tag_month_day!AV9="","",_tag_month_day!AV9/100)</f>
        <v/>
      </c>
      <c r="FB19" s="431" t="str">
        <f>IF(_tag_month_day!AW9="","",_tag_month_day!AW9/100)</f>
        <v/>
      </c>
      <c r="FC19" s="431" t="str">
        <f>IF(_tag_month_day!AX9="","",_tag_month_day!AX9/100)</f>
        <v/>
      </c>
      <c r="FD19" s="449" t="str">
        <f>IF(_tag_month_day!AY9="","",_tag_month_day!AY9/100)</f>
        <v/>
      </c>
      <c r="FE19" s="449" t="str">
        <f>IF(_tag_month_day!AZ9="","",_tag_month_day!AZ9/100)</f>
        <v/>
      </c>
      <c r="FF19" s="449" t="str">
        <f>IF(_tag_month_day!BA9="","",_tag_month_day!BA9/100)</f>
        <v/>
      </c>
      <c r="FG19" s="449" t="str">
        <f>IF(_tag_month_day!BB9="","",_tag_month_day!BB9/100)</f>
        <v/>
      </c>
      <c r="FH19" s="467" t="str">
        <f>IF(_tag_month_day!BC9="","",_tag_month_day!BC9/100)</f>
        <v/>
      </c>
      <c r="FI19" s="449">
        <f>FI18</f>
        <v>0.40999999999999998</v>
      </c>
      <c r="FJ19" s="449">
        <f>FJ18</f>
        <v>0.11</v>
      </c>
      <c r="FK19" s="449">
        <f>FK18</f>
        <v>0.014999999999999999</v>
      </c>
      <c r="FL19" s="449">
        <f>FL18</f>
        <v>0</v>
      </c>
      <c r="FM19" s="467">
        <f>FM18</f>
        <v>0.0001</v>
      </c>
      <c r="FN19" s="449">
        <f>FN18</f>
        <v>0.32000000000000001</v>
      </c>
      <c r="FO19" s="449">
        <f>FO18</f>
        <v>0.20000000000000001</v>
      </c>
      <c r="FP19" s="449">
        <f>FP18</f>
        <v>0.01</v>
      </c>
      <c r="FQ19" s="449">
        <f>FQ18</f>
        <v>0</v>
      </c>
      <c r="FR19" s="467">
        <f>FR18</f>
        <v>0.0001</v>
      </c>
      <c r="FS19" s="449" t="str">
        <f>IF(_tag_month_day!BD9="","",_tag_month_day!BD9/100)</f>
        <v/>
      </c>
      <c r="FT19" s="449" t="str">
        <f>IF(_tag_month_day!BE9="","",_tag_month_day!BE9/100)</f>
        <v/>
      </c>
      <c r="FU19" s="449" t="str">
        <f>IF(_tag_month_day!BF9="","",_tag_month_day!BF9/100)</f>
        <v/>
      </c>
      <c r="FV19" s="449" t="str">
        <f>IF(_tag_month_day!BG9="","",_tag_month_day!BG9/100)</f>
        <v/>
      </c>
      <c r="FW19" s="467" t="str">
        <f>IF(_tag_month_day!BH9="","",_tag_month_day!BH9/100)</f>
        <v/>
      </c>
      <c r="FX19" s="449" t="str">
        <f>IF(_tag_month_day!BI9="","",_tag_month_day!BI9/100)</f>
        <v/>
      </c>
      <c r="FY19" s="449" t="str">
        <f>IF(_tag_month_day!BJ9="","",_tag_month_day!BJ9/100)</f>
        <v/>
      </c>
      <c r="FZ19" s="468" t="str">
        <f>IF(_tag_month_day!BK9="","",_tag_month_day!BK9/100)</f>
        <v/>
      </c>
      <c r="GA19" s="449" t="str">
        <f>IF(_tag_month_day!BL9="","",_tag_month_day!BL9/100)</f>
        <v/>
      </c>
      <c r="GB19" s="467" t="str">
        <f>IF(_tag_month_day!BM9="","",_tag_month_day!BM9/100)</f>
        <v/>
      </c>
      <c r="GC19" s="431" t="str">
        <f>IF(_tag_month_day!BN9="","",_tag_month_day!BN9/100)</f>
        <v/>
      </c>
      <c r="GD19" s="431" t="str">
        <f>IF(_tag_month_day!BO9="","",_tag_month_day!BO9/100)</f>
        <v/>
      </c>
      <c r="GE19" s="431" t="str">
        <f>IF(_tag_month_day!BP9="","",_tag_month_day!BP9/100)</f>
        <v/>
      </c>
      <c r="GF19" s="431" t="str">
        <f>IF(_tag_month_day!BQ9="","",_tag_month_day!BQ9/100)</f>
        <v/>
      </c>
      <c r="GG19" s="431" t="str">
        <f>IF(_tag_month_day!BR9="","",_tag_month_day!BR9/100)</f>
        <v/>
      </c>
      <c r="GH19" s="431" t="str">
        <f>IF(_tag_month_day!BS9="","",_tag_month_day!BS9/100)</f>
        <v/>
      </c>
      <c r="GI19" s="467" t="str">
        <f>IF(_tag_month_day!BT9="","",_tag_month_day!BT9/100)</f>
        <v/>
      </c>
      <c r="GJ19" s="469" t="str">
        <f>IF(_tag_month_day!BU9="","",_tag_month_day!BU9/100)</f>
        <v/>
      </c>
      <c r="GK19" s="470">
        <f>GK18</f>
        <v>0.070000000000000007</v>
      </c>
      <c r="GL19" s="470">
        <f>GL18</f>
        <v>0.029999999999999999</v>
      </c>
      <c r="GM19" s="471" t="str">
        <f>IF(_tag_month_day!BX9="","",_tag_month_day!BX9/100)</f>
        <v/>
      </c>
      <c r="GN19" s="470">
        <f>GN18</f>
        <v>0.070000000000000007</v>
      </c>
      <c r="GO19" s="470">
        <f>GO18</f>
        <v>0.029999999999999999</v>
      </c>
      <c r="GP19" s="470">
        <f>GP18</f>
        <v>0.089999999999999997</v>
      </c>
      <c r="GQ19" s="470">
        <f>GQ18</f>
        <v>0.029999999999999999</v>
      </c>
      <c r="GR19" s="471" t="str">
        <f>IF(_tag_month_day!CA9="","",_tag_month_day!CA9/100)</f>
        <v/>
      </c>
      <c r="GS19" s="472">
        <f>GS18</f>
        <v>0.95299999999999996</v>
      </c>
      <c r="GT19" s="472">
        <f>GT18</f>
        <v>0.55000000000000004</v>
      </c>
      <c r="GU19" s="472">
        <f>GU18</f>
        <v>0.55000000000000004</v>
      </c>
      <c r="GV19" s="472">
        <f>GV18</f>
        <v>0.55000000000000004</v>
      </c>
      <c r="GW19" s="472">
        <f>GW18</f>
        <v>0.5</v>
      </c>
      <c r="GX19" s="472">
        <f>GX18</f>
        <v>0.93500000000000005</v>
      </c>
      <c r="GY19" s="472">
        <f>GY18</f>
        <v>0.14999999999999999</v>
      </c>
      <c r="GZ19" s="472">
        <f>GZ18</f>
        <v>1</v>
      </c>
      <c r="HA19" s="474">
        <f>HA18</f>
        <v>0.047</v>
      </c>
      <c r="HB19" s="474">
        <f>HB18</f>
        <v>0.45000000000000001</v>
      </c>
      <c r="HC19" s="474">
        <f>HC18</f>
        <v>0.45000000000000001</v>
      </c>
      <c r="HD19" s="474">
        <f>HD18</f>
        <v>0.45000000000000001</v>
      </c>
      <c r="HE19" s="474">
        <f>HE18</f>
        <v>0.5</v>
      </c>
      <c r="HF19" s="474">
        <f>HF18</f>
        <v>0.065000000000000002</v>
      </c>
      <c r="HG19" s="474">
        <f>HG18</f>
        <v>0.84999999999999998</v>
      </c>
      <c r="HH19" s="474">
        <f>HH18</f>
        <v>0</v>
      </c>
      <c r="HI19" s="10">
        <f>IF(BZ19&lt;&gt;"",CK19-BV19,0)</f>
        <v>0</v>
      </c>
      <c r="HJ19" s="10" t="e">
        <f>IF(AJ19&gt;0,AH19-AJ19,0)</f>
        <v>#VALUE!</v>
      </c>
      <c r="HK19" s="466">
        <f>HK18</f>
        <v>0.84999999999999998</v>
      </c>
      <c r="HL19" s="424">
        <f>HL18</f>
        <v>550000</v>
      </c>
      <c r="HM19" s="424">
        <f>HM18</f>
        <v>480000</v>
      </c>
      <c r="HN19" s="465" t="e">
        <f>(DJ19*EZ19+DK19*FH19+DL19*FM19+DM19*FR19+DN19*FW19+DO19*GB19+DS19*GI19+DP19*GM19+DR19*GR19)*1000*2</f>
        <v>#VALUE!</v>
      </c>
      <c r="HO19" s="465" t="e">
        <f>HN19*HK19*$HO$2/HL19*1000000</f>
        <v>#VALUE!</v>
      </c>
      <c r="HP19" s="465" t="e">
        <f>HN19*HK19*$HP$2/HM19*1000000</f>
        <v>#VALUE!</v>
      </c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</row>
    <row customFormat="1" r="20" s="0">
      <c r="A20" s="420">
        <v>9</v>
      </c>
      <c r="B20" s="421">
        <f ca="1">IF(D20=D19,B19,IF(D20="夜班",B19+1,B19))</f>
        <v>43586</v>
      </c>
      <c r="C20" s="422">
        <f>C19</f>
        <v>0.041666666666666699</v>
      </c>
      <c r="D20" s="10" t="str">
        <f ca="1">IF(HOUR(G20)&lt;8,"夜班",IF(HOUR(G20)&lt;16,"白班",IF(HOUR(G20)&lt;24,"中班",0)))</f>
        <v>白班</v>
      </c>
      <c r="E20" s="10" t="e">
        <f ca="1">IF(F20=1,"甲",IF(F20=2,"乙",IF(F20=3,"丙",IF(F20=4,"丁",""))))</f>
        <v>#REF!</v>
      </c>
      <c r="F20" s="10" t="e">
        <f ca="1">SUMPRODUCT((成本日报!$A$3:$A$95=计划!B20)*(成本日报!$B$3:$B$95=计划!$D20),成本日报!$C$3:$C$95)</f>
        <v>#REF!</v>
      </c>
      <c r="G20" s="423">
        <f ca="1">G19+C19</f>
        <v>43586.333333333314</v>
      </c>
      <c r="H20" s="423">
        <f ca="1">$G20+$C20/60*10+$C20*0</f>
        <v>43586.340277777759</v>
      </c>
      <c r="I20" s="423">
        <f ca="1">$G20+$C20/60*18+$C20*0</f>
        <v>43586.345833333311</v>
      </c>
      <c r="J20" s="423">
        <f ca="1">$G20+$C20/60*0+$C20*1</f>
        <v>43586.374999999978</v>
      </c>
      <c r="K20" s="423">
        <f ca="1">$G20+$C20/60*30+$C20*2</f>
        <v>43586.437499999985</v>
      </c>
      <c r="L20" s="423">
        <f ca="1">$G20+$C20/60*0+$C20*3</f>
        <v>43586.458333333314</v>
      </c>
      <c r="M20" s="424" t="str">
        <f>IF(_tag_month_day!A10="","",_tag_month_day!A10)</f>
        <v/>
      </c>
      <c r="N20" s="424" t="str">
        <f>IF(_tag_month_day!B10="","",_tag_month_day!B10)</f>
        <v/>
      </c>
      <c r="O20" s="425" t="e">
        <f>IF(M20+N20=0,"",M20+N20)</f>
        <v>#VALUE!</v>
      </c>
      <c r="P20" s="424" t="str">
        <f>IF(_tag_month_day!C10="","",_tag_month_day!C10)</f>
        <v/>
      </c>
      <c r="Q20" s="424" t="str">
        <f>IF(_tag_month_day!D10="","",_tag_month_day!D10)</f>
        <v/>
      </c>
      <c r="R20" s="426" t="str">
        <f>IF(_tag_month_day!CB10="","",_tag_month_day!CB10/100)</f>
        <v/>
      </c>
      <c r="S20" s="427" t="str">
        <f>IF(_tag_month_day!E10="","",_tag_month_day!E10)</f>
        <v/>
      </c>
      <c r="T20" s="427" t="str">
        <f>IF(_tag_month_day!F10="","",_tag_month_day!F10)</f>
        <v/>
      </c>
      <c r="U20" s="428" t="e">
        <f>S20+T20</f>
        <v>#VALUE!</v>
      </c>
      <c r="V20" s="429" t="e">
        <f>U20/AJ20</f>
        <v>#VALUE!</v>
      </c>
      <c r="W20" s="430" t="str">
        <f>IF(_jhy_month_day!A10="","",_jhy_month_day!A10)</f>
        <v/>
      </c>
      <c r="X20" s="431" t="str">
        <f>IF(_jhy_month_day!B10="","",_jhy_month_day!B10/100)</f>
        <v/>
      </c>
      <c r="Y20" s="431" t="str">
        <f>IF(_jhy_month_day!C10="","",_jhy_month_day!C10/100)</f>
        <v/>
      </c>
      <c r="Z20" s="432">
        <f>Z16+1</f>
        <v>3</v>
      </c>
      <c r="AA20" s="433" t="str">
        <f>IF(_tag_month_day!G10="","",_tag_month_day!G10/100)</f>
        <v/>
      </c>
      <c r="AB20" s="433" t="str">
        <f>IF(_tag_month_day!H10="","",_tag_month_day!H10/100)</f>
        <v/>
      </c>
      <c r="AC20" s="434">
        <f>IF(X20="",AC19,BK20*($AV19*X20+$AW19*FD19+$AX19*FI19+$AY19*FN19+$AZ19*FS19+$BA19*FX19+$BG19*GE19)/(AV19*Y20+AX19*FK19+AW19*FF19+AY19*FP19+AZ19*FU19+BA19*FZ19+BG19*GG19+BB19*GK19+BC19*GN19+BD19*GP19))</f>
        <v>1.59963432013121</v>
      </c>
      <c r="AD20" s="435" t="str">
        <f>IF(AC20=AC19,"",AC20-AC19)</f>
        <v/>
      </c>
      <c r="AE20" s="436" t="str">
        <f>IF(1-AF20=0,"",(1-AF20))</f>
        <v/>
      </c>
      <c r="AF20" s="437">
        <v>1</v>
      </c>
      <c r="AG20" s="10" t="str">
        <f>AG19</f>
        <v>8A3</v>
      </c>
      <c r="AH20" s="438" t="str">
        <f>AH19</f>
        <v/>
      </c>
      <c r="AI20" s="424" t="e">
        <f>IF(ROUND(AJ20-AJ19,1)=0,"",AJ20-AJ19)</f>
        <v>#VALUE!</v>
      </c>
      <c r="AJ20" s="439" t="str">
        <f>IF(_tag_month_day!I10="","",_tag_month_day!I10)</f>
        <v/>
      </c>
      <c r="AK20" s="440"/>
      <c r="AL20" s="440"/>
      <c r="AM20" s="440"/>
      <c r="AN20" s="441">
        <f>AN19</f>
        <v>3</v>
      </c>
      <c r="AO20" s="441">
        <f>AO19</f>
        <v>7</v>
      </c>
      <c r="AP20" s="442" t="e">
        <f>(IF(AN20=0,AS19,AS19*(1+AO20/AN20)/(AR20+AO20/AN20)))+AT20</f>
        <v>#VALUE!</v>
      </c>
      <c r="AQ20" s="443" t="str">
        <f>IF(_tag_month_day!J10="","",_tag_month_day!J10/100)</f>
        <v/>
      </c>
      <c r="AR20" s="444">
        <f>AR19</f>
        <v>1.3</v>
      </c>
      <c r="AS20" s="445" t="e">
        <f>AQ20*(AN20*AR20+AO20)/(AN20+AO20)</f>
        <v>#VALUE!</v>
      </c>
      <c r="AT20" s="445" t="e">
        <f>(SUM(BE20:BF20)-SUM(BE19:BF19))*0.05</f>
        <v>#VALUE!</v>
      </c>
      <c r="AU20" s="446" t="str">
        <f>IF(_tag_month_day!CC10="","",IF(_tag_month_day!CC10&gt;0,_tag_month_day!CD10,_tag_month_day!CE10))</f>
        <v/>
      </c>
      <c r="AV20" s="447" t="str">
        <f>IF(_tag_month_day!L10="","",_tag_month_day!L10/100)</f>
        <v/>
      </c>
      <c r="AW20" s="431">
        <f>AW19</f>
        <v>0</v>
      </c>
      <c r="AX20" s="431">
        <f>AX19</f>
        <v>0</v>
      </c>
      <c r="AY20" s="431" t="str">
        <f>IF(_tag_month_day!M10="","",_tag_month_day!M10/100)</f>
        <v/>
      </c>
      <c r="AZ20" s="431" t="str">
        <f>IF(_tag_month_day!N10="","",_tag_month_day!N10/100)</f>
        <v/>
      </c>
      <c r="BA20" s="431" t="str">
        <f>IF(_tag_month_day!O10="","",_tag_month_day!O10/100)</f>
        <v/>
      </c>
      <c r="BB20" s="448" t="str">
        <f>IF(_tag_month_day!P10="","",_tag_month_day!P10/100)</f>
        <v/>
      </c>
      <c r="BC20" s="448">
        <f>BC19</f>
        <v>0</v>
      </c>
      <c r="BD20" s="448" t="str">
        <f>IF(_tag_month_day!Q10="","",_tag_month_day!Q10/100)</f>
        <v/>
      </c>
      <c r="BE20" s="449" t="str">
        <f>IF(_tag_month_day!R10="","",_tag_month_day!R10/100)</f>
        <v/>
      </c>
      <c r="BF20" s="388" t="e">
        <f>(AU20*(100+BE20*100))/(AJ20-AU20)/100</f>
        <v>#VALUE!</v>
      </c>
      <c r="BG20" s="450" t="e">
        <f>BE20+BF20</f>
        <v>#VALUE!</v>
      </c>
      <c r="BH20" s="451" t="e">
        <f>SUM(AV20:BF20)</f>
        <v>#VALUE!</v>
      </c>
      <c r="BI20" s="452" t="e">
        <f>IF(CX20=0,BI19,(DK20*查询!$R$5+DL20*查询!$Q$5+DM20*查询!$N$5+DN20*查询!$O$5+DO20*查询!$P$5)*AF20/CX20)</f>
        <v>#VALUE!</v>
      </c>
      <c r="BJ20" s="452" t="e">
        <f>IF(CX20=0,BJ19,(DP20*查询!$S$5+DQ20*查询!$T$5+DR20*查询!$U$5)*AF20/CX20)</f>
        <v>#VALUE!</v>
      </c>
      <c r="BK20" s="452">
        <f>BK19</f>
        <v>1</v>
      </c>
      <c r="BL20" s="453" t="e">
        <f>SUMPRODUCT((AV20:BA20)*(GS20:GX20))/((GS20:GX20)+SUM(BB20:BD20)*GY20+BG20*GZ20)</f>
        <v>#VALUE!</v>
      </c>
      <c r="BM20" s="453" t="e">
        <f>BK20*($AV20*FB20+$AW20*FD20+$AX20*FI20+$AY20*FN20+$AZ20*FS20+$BA20*FX20+$BG20*GE20)/(AV20*EY20+AX20*FK20+AW20*FF20+AY20*FP20+AZ20*FU20+BA20*FZ20+BG20*GG20+BB20*GK20+BC20*GN20+BD20*GP20)</f>
        <v>#VALUE!</v>
      </c>
      <c r="BN20" s="453" t="e">
        <f>($AV20*FC20+$AX20*FJ20+$AW20*FE20+$AY20*FO20+$AZ20*FT20+$BA20*FY20+$BG20*GF20)/($AV20*FA20+BG20*GH20+BB20*GL20+BC20*GO20+BD20*GQ20+BA20*GA20)</f>
        <v>#VALUE!</v>
      </c>
      <c r="BO20" s="454" t="e">
        <f>SUMPRODUCT(AV20:BA20*GS20:GX20)/(GS20:GX20+(BB20+BC20+BD20)*GY20+BG20)</f>
        <v>#VALUE!</v>
      </c>
      <c r="BP20" s="454" t="e">
        <f>SUMPRODUCT(AV20:BA20*GS20:GX20)/(GS20:GX20+(BB20+BC20+BD20)*GY20+BG20)</f>
        <v>#VALUE!</v>
      </c>
      <c r="BQ20" s="454" t="e">
        <f>SUMPRODUCT(AV20:BA20*GS20:GX20)/(GS20:GX20+(BB20+BC20+BD20)*GY20+BG20)</f>
        <v>#VALUE!</v>
      </c>
      <c r="BR20" s="453" t="str">
        <f>IF(_tag_month_day!T10="","",_tag_month_day!T10)</f>
        <v/>
      </c>
      <c r="BS20" s="453" t="str">
        <f>IF(_tag_month_day!U10="","",_tag_month_day!U10)</f>
        <v/>
      </c>
      <c r="BT20" s="455" t="str">
        <f>IF(CK20="","",IF((CK20&gt;=BV20-0.12)*(CK20&lt;=BV20+0.12),"合格","不合格"))</f>
        <v/>
      </c>
      <c r="BU20" s="456" t="str">
        <f>IF(_tag_month_day!V10="","",_tag_month_day!V10)</f>
        <v/>
      </c>
      <c r="BV20" s="457" t="str">
        <f>IF(_tag_month_day!W10="","",_tag_month_day!W10)</f>
        <v/>
      </c>
      <c r="BW20" s="458" t="str">
        <f>IF(_tag_month_day!X10="","",_tag_month_day!X10)</f>
        <v/>
      </c>
      <c r="BX20" s="458" t="str">
        <f>IF(_tag_month_day!Y10="","",_tag_month_day!Y10)</f>
        <v/>
      </c>
      <c r="BY20" s="459">
        <f ca="1">L20</f>
        <v>43586.458333333314</v>
      </c>
      <c r="BZ20" s="460" t="s">
        <v>429</v>
      </c>
      <c r="CA20" s="461">
        <v>0.44791666666666702</v>
      </c>
      <c r="CB20" s="424" t="str">
        <f>IF(_tag_month_day!Z10="","",_tag_month_day!Z10)</f>
        <v/>
      </c>
      <c r="CC20" s="424" t="str">
        <f>IF(_tag_month_day!AA10="","",_tag_month_day!AA10)</f>
        <v/>
      </c>
      <c r="CD20" s="424" t="str">
        <f>IF(_tag_month_day!AB10="","",_tag_month_day!AB10)</f>
        <v/>
      </c>
      <c r="CE20" s="424" t="str">
        <f>IF(_tag_month_day!AC10="","",_tag_month_day!AC10)</f>
        <v/>
      </c>
      <c r="CF20" s="424" t="str">
        <f>IF(_tag_month_day!AD10="","",_tag_month_day!AD10)</f>
        <v/>
      </c>
      <c r="CG20" s="424" t="str">
        <f>IF(_tag_month_day!AE10="","",_tag_month_day!AE10)</f>
        <v/>
      </c>
      <c r="CH20" s="424" t="str">
        <f>IF(_tag_month_day!AF10="","",_tag_month_day!AF10)</f>
        <v/>
      </c>
      <c r="CI20" s="424" t="str">
        <f>IF(_tag_month_day!AG10="","",_tag_month_day!AG10)</f>
        <v/>
      </c>
      <c r="CJ20" s="424" t="str">
        <f>IF(_tag_month_day!AH10="","",_tag_month_day!AH10)</f>
        <v/>
      </c>
      <c r="CK20" s="424" t="str">
        <f>IF(_tag_month_day!AI10="","",_tag_month_day!AI10)</f>
        <v/>
      </c>
      <c r="CL20" s="4" t="str">
        <f>IF(_tag_month_day!AJ10="","",_tag_month_day!AJ10)</f>
        <v/>
      </c>
      <c r="CM20" s="4" t="str">
        <f>IF(_tag_month_day!AK10="","",_tag_month_day!AK10)</f>
        <v/>
      </c>
      <c r="CN20" s="4" t="str">
        <f>IF(_tag_month_day!AL10="","",_tag_month_day!AL10)</f>
        <v/>
      </c>
      <c r="CO20" s="4" t="str">
        <f>IF(_tag_month_day!AM10="","",_tag_month_day!AM10)</f>
        <v/>
      </c>
      <c r="CP20" s="4" t="str">
        <f>IF(_tag_month_day!AN10="","",_tag_month_day!AN10)</f>
        <v/>
      </c>
      <c r="CQ20" s="4" t="str">
        <f>IF(_tag_month_day!AO10="","",_tag_month_day!AO10)</f>
        <v/>
      </c>
      <c r="CR20" s="462" t="str">
        <f>IF(_tag_month_day!AP10="","",_tag_month_day!AP10)</f>
        <v/>
      </c>
      <c r="CS20" s="463" t="str">
        <f>IF(_tag_month_day!AQ10="","",_tag_month_day!AQ10)</f>
        <v/>
      </c>
      <c r="CT20" s="4" t="str">
        <f>IF(_tag_month_day!AR10="","",_tag_month_day!AR10)</f>
        <v/>
      </c>
      <c r="CU20" s="464" t="e">
        <f>DU20/AJ20</f>
        <v>#VALUE!</v>
      </c>
      <c r="CV20" s="451" t="e">
        <f>BG20/BH20</f>
        <v>#VALUE!</v>
      </c>
      <c r="CW20" s="465" t="e">
        <f>AJ20*(1-CV20)*CU20*AF20</f>
        <v>#VALUE!</v>
      </c>
      <c r="CX20" s="465" t="e">
        <f>CW20*94%</f>
        <v>#VALUE!</v>
      </c>
      <c r="CY20" s="466" t="e">
        <f>IF(CX20=0,0,DS20/(DS20+CX20))</f>
        <v>#VALUE!</v>
      </c>
      <c r="CZ20" s="465" t="e">
        <f>$AJ20*EF20</f>
        <v>#VALUE!</v>
      </c>
      <c r="DA20" s="465" t="e">
        <f>$AJ20*EG20</f>
        <v>#VALUE!</v>
      </c>
      <c r="DB20" s="465" t="e">
        <f>$AJ20*EH20</f>
        <v>#VALUE!</v>
      </c>
      <c r="DC20" s="465" t="e">
        <f>$AJ20*EI20</f>
        <v>#VALUE!</v>
      </c>
      <c r="DD20" s="465" t="e">
        <f>$AJ20*EJ20</f>
        <v>#VALUE!</v>
      </c>
      <c r="DE20" s="465" t="e">
        <f>$AJ20*EK20</f>
        <v>#VALUE!</v>
      </c>
      <c r="DF20" s="465" t="e">
        <f>$AJ20*EL20</f>
        <v>#VALUE!</v>
      </c>
      <c r="DG20" s="465" t="e">
        <f>$AJ20*EM20</f>
        <v>#VALUE!</v>
      </c>
      <c r="DH20" s="465" t="e">
        <f>$AJ20*EN20</f>
        <v>#VALUE!</v>
      </c>
      <c r="DI20" s="465" t="e">
        <f>$AJ20*EO20</f>
        <v>#VALUE!</v>
      </c>
      <c r="DJ20" s="465" t="e">
        <f>CZ20*(1-EP20)</f>
        <v>#VALUE!</v>
      </c>
      <c r="DK20" s="465" t="e">
        <f>DA20*(1-ER20)</f>
        <v>#VALUE!</v>
      </c>
      <c r="DL20" s="465" t="e">
        <f>DB20*(1-EQ20)</f>
        <v>#VALUE!</v>
      </c>
      <c r="DM20" s="465" t="e">
        <f>DC20*(1-ES20)</f>
        <v>#VALUE!</v>
      </c>
      <c r="DN20" s="465" t="e">
        <f>DD20*(1-ET20)</f>
        <v>#VALUE!</v>
      </c>
      <c r="DO20" s="465" t="e">
        <f>DE20</f>
        <v>#VALUE!</v>
      </c>
      <c r="DP20" s="465" t="e">
        <f>DF20*(1-EU20)</f>
        <v>#VALUE!</v>
      </c>
      <c r="DQ20" s="465" t="e">
        <f>DG20*(1-EV20)</f>
        <v>#VALUE!</v>
      </c>
      <c r="DR20" s="465" t="e">
        <f>DH20*(1-EW20)</f>
        <v>#VALUE!</v>
      </c>
      <c r="DS20" s="465" t="e">
        <f>DI20</f>
        <v>#VALUE!</v>
      </c>
      <c r="DT20" s="465" t="e">
        <f>SUM(DJ20:DS20)</f>
        <v>#VALUE!</v>
      </c>
      <c r="DU20" s="465" t="e">
        <f>(GS20:GX20)+(DP20+DQ20+DR20)*GY20+DS20</f>
        <v>#VALUE!</v>
      </c>
      <c r="DV20" s="451" t="e">
        <f>AV20/$BH20/(1-EP20)</f>
        <v>#VALUE!</v>
      </c>
      <c r="DW20" s="451" t="e">
        <f>AW20/$BH20/(1-ER20)</f>
        <v>#VALUE!</v>
      </c>
      <c r="DX20" s="451" t="e">
        <f>AX20/$BH20/(1-EQ20)</f>
        <v>#VALUE!</v>
      </c>
      <c r="DY20" s="451" t="e">
        <f>AY20/$BH20/(1-ES20)</f>
        <v>#VALUE!</v>
      </c>
      <c r="DZ20" s="451" t="e">
        <f>AZ20/$BH20/(1-ET20)</f>
        <v>#VALUE!</v>
      </c>
      <c r="EA20" s="451" t="e">
        <f>BA20/$BH20/(1-AX20)</f>
        <v>#VALUE!</v>
      </c>
      <c r="EB20" s="451" t="e">
        <f>BB20/$BH20/(1-EU20)</f>
        <v>#VALUE!</v>
      </c>
      <c r="EC20" s="451" t="e">
        <f>BC20/$BH20/(1-EV20)</f>
        <v>#VALUE!</v>
      </c>
      <c r="ED20" s="451" t="e">
        <f>BD20/$BH20/(1-EW20)</f>
        <v>#VALUE!</v>
      </c>
      <c r="EE20" s="451" t="e">
        <f>BG20/BH20</f>
        <v>#VALUE!</v>
      </c>
      <c r="EF20" s="451" t="e">
        <f>DV20/SUM($DV20:$EE20)</f>
        <v>#VALUE!</v>
      </c>
      <c r="EG20" s="451" t="e">
        <f>DW20/SUM($DV20:$EE20)</f>
        <v>#VALUE!</v>
      </c>
      <c r="EH20" s="451" t="e">
        <f>DX20/SUM($DV20:$EE20)</f>
        <v>#VALUE!</v>
      </c>
      <c r="EI20" s="451" t="e">
        <f>DY20/SUM($DV20:$EE20)</f>
        <v>#VALUE!</v>
      </c>
      <c r="EJ20" s="451" t="e">
        <f>DZ20/SUM($DV20:$EE20)</f>
        <v>#VALUE!</v>
      </c>
      <c r="EK20" s="451" t="e">
        <f>EA20/SUM($DV20:$EE20)</f>
        <v>#VALUE!</v>
      </c>
      <c r="EL20" s="451" t="e">
        <f>EB20/SUM($DV20:$EE20)</f>
        <v>#VALUE!</v>
      </c>
      <c r="EM20" s="451" t="e">
        <f>EC20/SUM($DV20:$EE20)</f>
        <v>#VALUE!</v>
      </c>
      <c r="EN20" s="451" t="e">
        <f>ED20/SUM($DV20:$EE20)</f>
        <v>#VALUE!</v>
      </c>
      <c r="EO20" s="451" t="e">
        <f>EE20/SUM($DV20:$EE20)</f>
        <v>#VALUE!</v>
      </c>
      <c r="EP20" s="450">
        <f>EP19</f>
        <v>0.080000000000000002</v>
      </c>
      <c r="EQ20" s="450">
        <f>EQ19</f>
        <v>0.014999999999999999</v>
      </c>
      <c r="ER20" s="450">
        <f>ER19</f>
        <v>0.014999999999999999</v>
      </c>
      <c r="ES20" s="450">
        <f>ES19</f>
        <v>0.014999999999999999</v>
      </c>
      <c r="ET20" s="450">
        <f>ET19</f>
        <v>0.014999999999999999</v>
      </c>
      <c r="EU20" s="450">
        <f>EU19</f>
        <v>0.089999999999999997</v>
      </c>
      <c r="EV20" s="450">
        <f>EV19</f>
        <v>0.089999999999999997</v>
      </c>
      <c r="EW20" s="450">
        <f>EW19</f>
        <v>0.089999999999999997</v>
      </c>
      <c r="EX20" s="431" t="str">
        <f>IF(_tag_month_day!AS10="","",_tag_month_day!AS10/100)</f>
        <v/>
      </c>
      <c r="EY20" s="431" t="str">
        <f>IF(_tag_month_day!AT10="","",_tag_month_day!AT10/100)</f>
        <v/>
      </c>
      <c r="EZ20" s="431" t="str">
        <f>IF(_tag_month_day!AU10="","",_tag_month_day!AU10/100)</f>
        <v/>
      </c>
      <c r="FA20" s="431" t="str">
        <f>IF(_tag_month_day!AV10="","",_tag_month_day!AV10/100)</f>
        <v/>
      </c>
      <c r="FB20" s="431" t="str">
        <f>IF(_tag_month_day!AW10="","",_tag_month_day!AW10/100)</f>
        <v/>
      </c>
      <c r="FC20" s="431" t="str">
        <f>IF(_tag_month_day!AX10="","",_tag_month_day!AX10/100)</f>
        <v/>
      </c>
      <c r="FD20" s="449" t="str">
        <f>IF(_tag_month_day!AY10="","",_tag_month_day!AY10/100)</f>
        <v/>
      </c>
      <c r="FE20" s="449" t="str">
        <f>IF(_tag_month_day!AZ10="","",_tag_month_day!AZ10/100)</f>
        <v/>
      </c>
      <c r="FF20" s="449" t="str">
        <f>IF(_tag_month_day!BA10="","",_tag_month_day!BA10/100)</f>
        <v/>
      </c>
      <c r="FG20" s="449" t="str">
        <f>IF(_tag_month_day!BB10="","",_tag_month_day!BB10/100)</f>
        <v/>
      </c>
      <c r="FH20" s="467" t="str">
        <f>IF(_tag_month_day!BC10="","",_tag_month_day!BC10/100)</f>
        <v/>
      </c>
      <c r="FI20" s="449">
        <f>FI19</f>
        <v>0.40999999999999998</v>
      </c>
      <c r="FJ20" s="449">
        <f>FJ19</f>
        <v>0.11</v>
      </c>
      <c r="FK20" s="449">
        <f>FK19</f>
        <v>0.014999999999999999</v>
      </c>
      <c r="FL20" s="449">
        <f>FL19</f>
        <v>0</v>
      </c>
      <c r="FM20" s="467">
        <f>FM19</f>
        <v>0.0001</v>
      </c>
      <c r="FN20" s="449">
        <f>FN19</f>
        <v>0.32000000000000001</v>
      </c>
      <c r="FO20" s="449">
        <f>FO19</f>
        <v>0.20000000000000001</v>
      </c>
      <c r="FP20" s="449">
        <f>FP19</f>
        <v>0.01</v>
      </c>
      <c r="FQ20" s="449">
        <f>FQ19</f>
        <v>0</v>
      </c>
      <c r="FR20" s="467">
        <f>FR19</f>
        <v>0.0001</v>
      </c>
      <c r="FS20" s="449" t="str">
        <f>IF(_tag_month_day!BD10="","",_tag_month_day!BD10/100)</f>
        <v/>
      </c>
      <c r="FT20" s="449" t="str">
        <f>IF(_tag_month_day!BE10="","",_tag_month_day!BE10/100)</f>
        <v/>
      </c>
      <c r="FU20" s="449" t="str">
        <f>IF(_tag_month_day!BF10="","",_tag_month_day!BF10/100)</f>
        <v/>
      </c>
      <c r="FV20" s="449" t="str">
        <f>IF(_tag_month_day!BG10="","",_tag_month_day!BG10/100)</f>
        <v/>
      </c>
      <c r="FW20" s="467" t="str">
        <f>IF(_tag_month_day!BH10="","",_tag_month_day!BH10/100)</f>
        <v/>
      </c>
      <c r="FX20" s="449" t="str">
        <f>IF(_tag_month_day!BI10="","",_tag_month_day!BI10/100)</f>
        <v/>
      </c>
      <c r="FY20" s="449" t="str">
        <f>IF(_tag_month_day!BJ10="","",_tag_month_day!BJ10/100)</f>
        <v/>
      </c>
      <c r="FZ20" s="468" t="str">
        <f>IF(_tag_month_day!BK10="","",_tag_month_day!BK10/100)</f>
        <v/>
      </c>
      <c r="GA20" s="449" t="str">
        <f>IF(_tag_month_day!BL10="","",_tag_month_day!BL10/100)</f>
        <v/>
      </c>
      <c r="GB20" s="467" t="str">
        <f>IF(_tag_month_day!BM10="","",_tag_month_day!BM10/100)</f>
        <v/>
      </c>
      <c r="GC20" s="431" t="str">
        <f>IF(_tag_month_day!BN10="","",_tag_month_day!BN10/100)</f>
        <v/>
      </c>
      <c r="GD20" s="431" t="str">
        <f>IF(_tag_month_day!BO10="","",_tag_month_day!BO10/100)</f>
        <v/>
      </c>
      <c r="GE20" s="431" t="str">
        <f>IF(_tag_month_day!BP10="","",_tag_month_day!BP10/100)</f>
        <v/>
      </c>
      <c r="GF20" s="431" t="str">
        <f>IF(_tag_month_day!BQ10="","",_tag_month_day!BQ10/100)</f>
        <v/>
      </c>
      <c r="GG20" s="431" t="str">
        <f>IF(_tag_month_day!BR10="","",_tag_month_day!BR10/100)</f>
        <v/>
      </c>
      <c r="GH20" s="431" t="str">
        <f>IF(_tag_month_day!BS10="","",_tag_month_day!BS10/100)</f>
        <v/>
      </c>
      <c r="GI20" s="467" t="str">
        <f>IF(_tag_month_day!BT10="","",_tag_month_day!BT10/100)</f>
        <v/>
      </c>
      <c r="GJ20" s="469" t="str">
        <f>IF(_tag_month_day!BU10="","",_tag_month_day!BU10/100)</f>
        <v/>
      </c>
      <c r="GK20" s="470">
        <f>GK19</f>
        <v>0.070000000000000007</v>
      </c>
      <c r="GL20" s="470">
        <f>GL19</f>
        <v>0.029999999999999999</v>
      </c>
      <c r="GM20" s="471" t="str">
        <f>IF(_tag_month_day!BX10="","",_tag_month_day!BX10/100)</f>
        <v/>
      </c>
      <c r="GN20" s="470">
        <f>GN19</f>
        <v>0.070000000000000007</v>
      </c>
      <c r="GO20" s="470">
        <f>GO19</f>
        <v>0.029999999999999999</v>
      </c>
      <c r="GP20" s="470">
        <f>GP19</f>
        <v>0.089999999999999997</v>
      </c>
      <c r="GQ20" s="470">
        <f>GQ19</f>
        <v>0.029999999999999999</v>
      </c>
      <c r="GR20" s="471" t="str">
        <f>IF(_tag_month_day!CA10="","",_tag_month_day!CA10/100)</f>
        <v/>
      </c>
      <c r="GS20" s="472">
        <f>GS19</f>
        <v>0.95299999999999996</v>
      </c>
      <c r="GT20" s="472">
        <f>GT19</f>
        <v>0.55000000000000004</v>
      </c>
      <c r="GU20" s="472">
        <f>GU19</f>
        <v>0.55000000000000004</v>
      </c>
      <c r="GV20" s="472">
        <f>GV19</f>
        <v>0.55000000000000004</v>
      </c>
      <c r="GW20" s="472">
        <f>GW19</f>
        <v>0.5</v>
      </c>
      <c r="GX20" s="472">
        <f>GX19</f>
        <v>0.93500000000000005</v>
      </c>
      <c r="GY20" s="472">
        <f>GY19</f>
        <v>0.14999999999999999</v>
      </c>
      <c r="GZ20" s="472">
        <f>GZ19</f>
        <v>1</v>
      </c>
      <c r="HA20" s="474">
        <f>HA19</f>
        <v>0.047</v>
      </c>
      <c r="HB20" s="474">
        <f>HB19</f>
        <v>0.45000000000000001</v>
      </c>
      <c r="HC20" s="474">
        <f>HC19</f>
        <v>0.45000000000000001</v>
      </c>
      <c r="HD20" s="474">
        <f>HD19</f>
        <v>0.45000000000000001</v>
      </c>
      <c r="HE20" s="474">
        <f>HE19</f>
        <v>0.5</v>
      </c>
      <c r="HF20" s="474">
        <f>HF19</f>
        <v>0.065000000000000002</v>
      </c>
      <c r="HG20" s="474">
        <f>HG19</f>
        <v>0.84999999999999998</v>
      </c>
      <c r="HH20" s="474">
        <f>HH19</f>
        <v>0</v>
      </c>
      <c r="HI20" s="10" t="e">
        <f>IF(BZ20&lt;&gt;"",CK20-BV20,0)</f>
        <v>#VALUE!</v>
      </c>
      <c r="HJ20" s="10" t="e">
        <f>IF(AJ20&gt;0,AH20-AJ20,0)</f>
        <v>#VALUE!</v>
      </c>
      <c r="HK20" s="466">
        <f>HK19</f>
        <v>0.84999999999999998</v>
      </c>
      <c r="HL20" s="424">
        <f>HL19</f>
        <v>550000</v>
      </c>
      <c r="HM20" s="424">
        <f>HM19</f>
        <v>480000</v>
      </c>
      <c r="HN20" s="465" t="e">
        <f>(DJ20*EZ20+DK20*FH20+DL20*FM20+DM20*FR20+DN20*FW20+DO20*GB20+DS20*GI20+DP20*GM20+DR20*GR20)*1000*2</f>
        <v>#VALUE!</v>
      </c>
      <c r="HO20" s="465" t="e">
        <f>HN20*HK20*$HO$2/HL20*1000000</f>
        <v>#VALUE!</v>
      </c>
      <c r="HP20" s="465" t="e">
        <f>HN20*HK20*$HP$2/HM20*1000000</f>
        <v>#VALUE!</v>
      </c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</row>
    <row customFormat="1" r="21" s="0">
      <c r="A21" s="420">
        <v>10</v>
      </c>
      <c r="B21" s="421">
        <f ca="1">IF(D21=D20,B20,IF(D21="夜班",B20+1,B20))</f>
        <v>43586</v>
      </c>
      <c r="C21" s="422">
        <f>C20</f>
        <v>0.041666666666666699</v>
      </c>
      <c r="D21" s="10" t="str">
        <f ca="1">IF(HOUR(G21)&lt;8,"夜班",IF(HOUR(G21)&lt;16,"白班",IF(HOUR(G21)&lt;24,"中班",0)))</f>
        <v>白班</v>
      </c>
      <c r="E21" s="10" t="e">
        <f ca="1">IF(F21=1,"甲",IF(F21=2,"乙",IF(F21=3,"丙",IF(F21=4,"丁",""))))</f>
        <v>#REF!</v>
      </c>
      <c r="F21" s="10" t="e">
        <f ca="1">SUMPRODUCT((成本日报!$A$3:$A$95=计划!B21)*(成本日报!$B$3:$B$95=计划!$D21),成本日报!$C$3:$C$95)</f>
        <v>#REF!</v>
      </c>
      <c r="G21" s="423">
        <f ca="1">G20+C20</f>
        <v>43586.374999999978</v>
      </c>
      <c r="H21" s="423">
        <f ca="1">$G21+$C21/60*10+$C21*0</f>
        <v>43586.381944444423</v>
      </c>
      <c r="I21" s="423">
        <f ca="1">$G21+$C21/60*18+$C21*0</f>
        <v>43586.387499999975</v>
      </c>
      <c r="J21" s="423">
        <f ca="1">$G21+$C21/60*0+$C21*1</f>
        <v>43586.416666666642</v>
      </c>
      <c r="K21" s="423">
        <f ca="1">$G21+$C21/60*30+$C21*2</f>
        <v>43586.47916666665</v>
      </c>
      <c r="L21" s="423">
        <f ca="1">$G21+$C21/60*0+$C21*3</f>
        <v>43586.499999999978</v>
      </c>
      <c r="M21" s="424" t="str">
        <f>IF(_tag_month_day!A11="","",_tag_month_day!A11)</f>
        <v/>
      </c>
      <c r="N21" s="424" t="str">
        <f>IF(_tag_month_day!B11="","",_tag_month_day!B11)</f>
        <v/>
      </c>
      <c r="O21" s="425" t="e">
        <f>IF(M21+N21=0,"",M21+N21)</f>
        <v>#VALUE!</v>
      </c>
      <c r="P21" s="424" t="str">
        <f>IF(_tag_month_day!C11="","",_tag_month_day!C11)</f>
        <v/>
      </c>
      <c r="Q21" s="424" t="str">
        <f>IF(_tag_month_day!D11="","",_tag_month_day!D11)</f>
        <v/>
      </c>
      <c r="R21" s="426" t="str">
        <f>IF(_tag_month_day!CB11="","",_tag_month_day!CB11/100)</f>
        <v/>
      </c>
      <c r="S21" s="427" t="str">
        <f>IF(_tag_month_day!E11="","",_tag_month_day!E11)</f>
        <v/>
      </c>
      <c r="T21" s="427" t="str">
        <f>IF(_tag_month_day!F11="","",_tag_month_day!F11)</f>
        <v/>
      </c>
      <c r="U21" s="428" t="e">
        <f>S21+T21</f>
        <v>#VALUE!</v>
      </c>
      <c r="V21" s="429" t="e">
        <f>U21/AJ21</f>
        <v>#VALUE!</v>
      </c>
      <c r="W21" s="430" t="str">
        <f>IF(_jhy_month_day!A11="","",_jhy_month_day!A11)</f>
        <v/>
      </c>
      <c r="X21" s="431" t="str">
        <f>IF(_jhy_month_day!B11="","",_jhy_month_day!B11/100)</f>
        <v/>
      </c>
      <c r="Y21" s="431" t="str">
        <f>IF(_jhy_month_day!C11="","",_jhy_month_day!C11/100)</f>
        <v/>
      </c>
      <c r="Z21" s="432">
        <f>Z17+1</f>
        <v>3</v>
      </c>
      <c r="AA21" s="433" t="str">
        <f>IF(_tag_month_day!G11="","",_tag_month_day!G11/100)</f>
        <v/>
      </c>
      <c r="AB21" s="433" t="str">
        <f>IF(_tag_month_day!H11="","",_tag_month_day!H11/100)</f>
        <v/>
      </c>
      <c r="AC21" s="434">
        <f>IF(X21="",AC20,BK21*($AV20*X21+$AW20*FD20+$AX20*FI20+$AY20*FN20+$AZ20*FS20+$BA20*FX20+$BG20*GE20)/(AV20*Y21+AX20*FK20+AW20*FF20+AY20*FP20+AZ20*FU20+BA20*FZ20+BG20*GG20+BB20*GK20+BC20*GN20+BD20*GP20))</f>
        <v>1.59963432013121</v>
      </c>
      <c r="AD21" s="435" t="str">
        <f>IF(AC21=AC20,"",AC21-AC20)</f>
        <v/>
      </c>
      <c r="AE21" s="436" t="str">
        <f>IF(1-AF21=0,"",(1-AF21))</f>
        <v/>
      </c>
      <c r="AF21" s="437">
        <v>1</v>
      </c>
      <c r="AG21" s="10" t="s">
        <v>428</v>
      </c>
      <c r="AH21" s="438" t="str">
        <f>AH20</f>
        <v/>
      </c>
      <c r="AI21" s="424" t="e">
        <f>IF(ROUND(AJ21-AJ20,1)=0,"",AJ21-AJ20)</f>
        <v>#VALUE!</v>
      </c>
      <c r="AJ21" s="439" t="str">
        <f>IF(_tag_month_day!I11="","",_tag_month_day!I11)</f>
        <v/>
      </c>
      <c r="AK21" s="440" t="s">
        <v>112</v>
      </c>
      <c r="AL21" s="440" t="s">
        <v>435</v>
      </c>
      <c r="AM21" s="440" t="s">
        <v>436</v>
      </c>
      <c r="AN21" s="441">
        <f>AN20</f>
        <v>3</v>
      </c>
      <c r="AO21" s="441">
        <f>AO20</f>
        <v>7</v>
      </c>
      <c r="AP21" s="442" t="e">
        <f>(IF(AN21=0,AS20,AS20*(1+AO21/AN21)/(AR21+AO21/AN21)))+AT21</f>
        <v>#VALUE!</v>
      </c>
      <c r="AQ21" s="443" t="str">
        <f>IF(_tag_month_day!J11="","",_tag_month_day!J11/100)</f>
        <v/>
      </c>
      <c r="AR21" s="444">
        <f>AR20</f>
        <v>1.3</v>
      </c>
      <c r="AS21" s="445" t="e">
        <f>AQ21*(AN21*AR21+AO21)/(AN21+AO21)</f>
        <v>#VALUE!</v>
      </c>
      <c r="AT21" s="445" t="e">
        <f>(SUM(BE21:BF21)-SUM(BE20:BF20))*0.05</f>
        <v>#VALUE!</v>
      </c>
      <c r="AU21" s="446" t="str">
        <f>IF(_tag_month_day!CC11="","",IF(_tag_month_day!CC11&gt;0,_tag_month_day!CD11,_tag_month_day!CE11))</f>
        <v/>
      </c>
      <c r="AV21" s="447" t="str">
        <f>IF(_tag_month_day!L11="","",_tag_month_day!L11/100)</f>
        <v/>
      </c>
      <c r="AW21" s="431">
        <f>AW20</f>
        <v>0</v>
      </c>
      <c r="AX21" s="431">
        <f>AX20</f>
        <v>0</v>
      </c>
      <c r="AY21" s="431" t="str">
        <f>IF(_tag_month_day!M11="","",_tag_month_day!M11/100)</f>
        <v/>
      </c>
      <c r="AZ21" s="431" t="str">
        <f>IF(_tag_month_day!N11="","",_tag_month_day!N11/100)</f>
        <v/>
      </c>
      <c r="BA21" s="431" t="str">
        <f>IF(_tag_month_day!O11="","",_tag_month_day!O11/100)</f>
        <v/>
      </c>
      <c r="BB21" s="448" t="str">
        <f>IF(_tag_month_day!P11="","",_tag_month_day!P11/100)</f>
        <v/>
      </c>
      <c r="BC21" s="448">
        <f>BC20</f>
        <v>0</v>
      </c>
      <c r="BD21" s="448" t="str">
        <f>IF(_tag_month_day!Q11="","",_tag_month_day!Q11/100)</f>
        <v/>
      </c>
      <c r="BE21" s="449" t="str">
        <f>IF(_tag_month_day!R11="","",_tag_month_day!R11/100)</f>
        <v/>
      </c>
      <c r="BF21" s="388" t="e">
        <f>(AU21*(100+BE21*100))/(AJ21-AU21)/100</f>
        <v>#VALUE!</v>
      </c>
      <c r="BG21" s="450" t="e">
        <f>BE21+BF21</f>
        <v>#VALUE!</v>
      </c>
      <c r="BH21" s="451" t="e">
        <f>SUM(AV21:BF21)</f>
        <v>#VALUE!</v>
      </c>
      <c r="BI21" s="452" t="e">
        <f>IF(CX21=0,BI20,(DK21*查询!$R$5+DL21*查询!$Q$5+DM21*查询!$N$5+DN21*查询!$O$5+DO21*查询!$P$5)*AF21/CX21)</f>
        <v>#VALUE!</v>
      </c>
      <c r="BJ21" s="452" t="e">
        <f>IF(CX21=0,BJ20,(DP21*查询!$S$5+DQ21*查询!$T$5+DR21*查询!$U$5)*AF21/CX21)</f>
        <v>#VALUE!</v>
      </c>
      <c r="BK21" s="452">
        <f>BK20</f>
        <v>1</v>
      </c>
      <c r="BL21" s="453" t="e">
        <f>SUMPRODUCT((AV21:BA21)*(GS21:GX21))/((GS21:GX21)+SUM(BB21:BD21)*GY21+BG21*GZ21)</f>
        <v>#VALUE!</v>
      </c>
      <c r="BM21" s="453" t="e">
        <f>BK21*($AV21*FB21+$AW21*FD21+$AX21*FI21+$AY21*FN21+$AZ21*FS21+$BA21*FX21+$BG21*GE21)/(AV21*EY21+AX21*FK21+AW21*FF21+AY21*FP21+AZ21*FU21+BA21*FZ21+BG21*GG21+BB21*GK21+BC21*GN21+BD21*GP21)</f>
        <v>#VALUE!</v>
      </c>
      <c r="BN21" s="453" t="e">
        <f>($AV21*FC21+$AX21*FJ21+$AW21*FE21+$AY21*FO21+$AZ21*FT21+$BA21*FY21+$BG21*GF21)/($AV21*FA21+BG21*GH21+BB21*GL21+BC21*GO21+BD21*GQ21+BA21*GA21)</f>
        <v>#VALUE!</v>
      </c>
      <c r="BO21" s="454" t="e">
        <f>SUMPRODUCT(AV21:BA21*GS21:GX21)/(GS21:GX21+(BB21+BC21+BD21)*GY21+BG21)</f>
        <v>#VALUE!</v>
      </c>
      <c r="BP21" s="454" t="e">
        <f>SUMPRODUCT(AV21:BA21*GS21:GX21)/(GS21:GX21+(BB21+BC21+BD21)*GY21+BG21)</f>
        <v>#VALUE!</v>
      </c>
      <c r="BQ21" s="454" t="e">
        <f>SUMPRODUCT(AV21:BA21*GS21:GX21)/(GS21:GX21+(BB21+BC21+BD21)*GY21+BG21)</f>
        <v>#VALUE!</v>
      </c>
      <c r="BR21" s="453" t="str">
        <f>IF(_tag_month_day!T11="","",_tag_month_day!T11)</f>
        <v/>
      </c>
      <c r="BS21" s="453" t="str">
        <f>IF(_tag_month_day!U11="","",_tag_month_day!U11)</f>
        <v/>
      </c>
      <c r="BT21" s="455" t="str">
        <f>IF(CK21="","",IF((CK21&gt;=BV21-0.12)*(CK21&lt;=BV21+0.12),"合格","不合格"))</f>
        <v/>
      </c>
      <c r="BU21" s="456" t="str">
        <f>IF(_tag_month_day!V11="","",_tag_month_day!V11)</f>
        <v/>
      </c>
      <c r="BV21" s="457" t="str">
        <f>IF(_tag_month_day!W11="","",_tag_month_day!W11)</f>
        <v/>
      </c>
      <c r="BW21" s="458" t="str">
        <f>IF(_tag_month_day!X11="","",_tag_month_day!X11)</f>
        <v/>
      </c>
      <c r="BX21" s="458" t="str">
        <f>IF(_tag_month_day!Y11="","",_tag_month_day!Y11)</f>
        <v/>
      </c>
      <c r="BY21" s="459">
        <f ca="1">L21</f>
        <v>43586.499999999978</v>
      </c>
      <c r="BZ21" s="460"/>
      <c r="CA21" s="461"/>
      <c r="CB21" s="424" t="str">
        <f>IF(_tag_month_day!Z11="","",_tag_month_day!Z11)</f>
        <v/>
      </c>
      <c r="CC21" s="424" t="str">
        <f>IF(_tag_month_day!AA11="","",_tag_month_day!AA11)</f>
        <v/>
      </c>
      <c r="CD21" s="424" t="str">
        <f>IF(_tag_month_day!AB11="","",_tag_month_day!AB11)</f>
        <v/>
      </c>
      <c r="CE21" s="424" t="str">
        <f>IF(_tag_month_day!AC11="","",_tag_month_day!AC11)</f>
        <v/>
      </c>
      <c r="CF21" s="424" t="str">
        <f>IF(_tag_month_day!AD11="","",_tag_month_day!AD11)</f>
        <v/>
      </c>
      <c r="CG21" s="424" t="str">
        <f>IF(_tag_month_day!AE11="","",_tag_month_day!AE11)</f>
        <v/>
      </c>
      <c r="CH21" s="424" t="str">
        <f>IF(_tag_month_day!AF11="","",_tag_month_day!AF11)</f>
        <v/>
      </c>
      <c r="CI21" s="424" t="str">
        <f>IF(_tag_month_day!AG11="","",_tag_month_day!AG11)</f>
        <v/>
      </c>
      <c r="CJ21" s="424" t="str">
        <f>IF(_tag_month_day!AH11="","",_tag_month_day!AH11)</f>
        <v/>
      </c>
      <c r="CK21" s="424" t="str">
        <f>IF(_tag_month_day!AI11="","",_tag_month_day!AI11)</f>
        <v/>
      </c>
      <c r="CL21" s="4" t="str">
        <f>IF(_tag_month_day!AJ11="","",_tag_month_day!AJ11)</f>
        <v/>
      </c>
      <c r="CM21" s="4" t="str">
        <f>IF(_tag_month_day!AK11="","",_tag_month_day!AK11)</f>
        <v/>
      </c>
      <c r="CN21" s="4" t="str">
        <f>IF(_tag_month_day!AL11="","",_tag_month_day!AL11)</f>
        <v/>
      </c>
      <c r="CO21" s="4" t="str">
        <f>IF(_tag_month_day!AM11="","",_tag_month_day!AM11)</f>
        <v/>
      </c>
      <c r="CP21" s="4" t="str">
        <f>IF(_tag_month_day!AN11="","",_tag_month_day!AN11)</f>
        <v/>
      </c>
      <c r="CQ21" s="4" t="str">
        <f>IF(_tag_month_day!AO11="","",_tag_month_day!AO11)</f>
        <v/>
      </c>
      <c r="CR21" s="462" t="str">
        <f>IF(_tag_month_day!AP11="","",_tag_month_day!AP11)</f>
        <v/>
      </c>
      <c r="CS21" s="463" t="str">
        <f>IF(_tag_month_day!AQ11="","",_tag_month_day!AQ11)</f>
        <v/>
      </c>
      <c r="CT21" s="4" t="str">
        <f>IF(_tag_month_day!AR11="","",_tag_month_day!AR11)</f>
        <v/>
      </c>
      <c r="CU21" s="464" t="e">
        <f>DU21/AJ21</f>
        <v>#VALUE!</v>
      </c>
      <c r="CV21" s="451" t="e">
        <f>BG21/BH21</f>
        <v>#VALUE!</v>
      </c>
      <c r="CW21" s="465" t="e">
        <f>AJ21*(1-CV21)*CU21*AF21</f>
        <v>#VALUE!</v>
      </c>
      <c r="CX21" s="465" t="e">
        <f>CW21*94%</f>
        <v>#VALUE!</v>
      </c>
      <c r="CY21" s="466" t="e">
        <f>IF(CX21=0,0,DS21/(DS21+CX21))</f>
        <v>#VALUE!</v>
      </c>
      <c r="CZ21" s="465" t="e">
        <f>$AJ21*EF21</f>
        <v>#VALUE!</v>
      </c>
      <c r="DA21" s="465" t="e">
        <f>$AJ21*EG21</f>
        <v>#VALUE!</v>
      </c>
      <c r="DB21" s="465" t="e">
        <f>$AJ21*EH21</f>
        <v>#VALUE!</v>
      </c>
      <c r="DC21" s="465" t="e">
        <f>$AJ21*EI21</f>
        <v>#VALUE!</v>
      </c>
      <c r="DD21" s="465" t="e">
        <f>$AJ21*EJ21</f>
        <v>#VALUE!</v>
      </c>
      <c r="DE21" s="465" t="e">
        <f>$AJ21*EK21</f>
        <v>#VALUE!</v>
      </c>
      <c r="DF21" s="465" t="e">
        <f>$AJ21*EL21</f>
        <v>#VALUE!</v>
      </c>
      <c r="DG21" s="465" t="e">
        <f>$AJ21*EM21</f>
        <v>#VALUE!</v>
      </c>
      <c r="DH21" s="465" t="e">
        <f>$AJ21*EN21</f>
        <v>#VALUE!</v>
      </c>
      <c r="DI21" s="465" t="e">
        <f>$AJ21*EO21</f>
        <v>#VALUE!</v>
      </c>
      <c r="DJ21" s="465" t="e">
        <f>CZ21*(1-EP21)</f>
        <v>#VALUE!</v>
      </c>
      <c r="DK21" s="465" t="e">
        <f>DA21*(1-ER21)</f>
        <v>#VALUE!</v>
      </c>
      <c r="DL21" s="465" t="e">
        <f>DB21*(1-EQ21)</f>
        <v>#VALUE!</v>
      </c>
      <c r="DM21" s="465" t="e">
        <f>DC21*(1-ES21)</f>
        <v>#VALUE!</v>
      </c>
      <c r="DN21" s="465" t="e">
        <f>DD21*(1-ET21)</f>
        <v>#VALUE!</v>
      </c>
      <c r="DO21" s="465" t="e">
        <f>DE21</f>
        <v>#VALUE!</v>
      </c>
      <c r="DP21" s="465" t="e">
        <f>DF21*(1-EU21)</f>
        <v>#VALUE!</v>
      </c>
      <c r="DQ21" s="465" t="e">
        <f>DG21*(1-EV21)</f>
        <v>#VALUE!</v>
      </c>
      <c r="DR21" s="465" t="e">
        <f>DH21*(1-EW21)</f>
        <v>#VALUE!</v>
      </c>
      <c r="DS21" s="465" t="e">
        <f>DI21</f>
        <v>#VALUE!</v>
      </c>
      <c r="DT21" s="465" t="e">
        <f>SUM(DJ21:DS21)</f>
        <v>#VALUE!</v>
      </c>
      <c r="DU21" s="465" t="e">
        <f>(GS21:GX21)+(DP21+DQ21+DR21)*GY21+DS21</f>
        <v>#VALUE!</v>
      </c>
      <c r="DV21" s="451" t="e">
        <f>AV21/$BH21/(1-EP21)</f>
        <v>#VALUE!</v>
      </c>
      <c r="DW21" s="451" t="e">
        <f>AW21/$BH21/(1-ER21)</f>
        <v>#VALUE!</v>
      </c>
      <c r="DX21" s="451" t="e">
        <f>AX21/$BH21/(1-EQ21)</f>
        <v>#VALUE!</v>
      </c>
      <c r="DY21" s="451" t="e">
        <f>AY21/$BH21/(1-ES21)</f>
        <v>#VALUE!</v>
      </c>
      <c r="DZ21" s="451" t="e">
        <f>AZ21/$BH21/(1-ET21)</f>
        <v>#VALUE!</v>
      </c>
      <c r="EA21" s="451" t="e">
        <f>BA21/$BH21/(1-AX21)</f>
        <v>#VALUE!</v>
      </c>
      <c r="EB21" s="451" t="e">
        <f>BB21/$BH21/(1-EU21)</f>
        <v>#VALUE!</v>
      </c>
      <c r="EC21" s="451" t="e">
        <f>BC21/$BH21/(1-EV21)</f>
        <v>#VALUE!</v>
      </c>
      <c r="ED21" s="451" t="e">
        <f>BD21/$BH21/(1-EW21)</f>
        <v>#VALUE!</v>
      </c>
      <c r="EE21" s="451" t="e">
        <f>BG21/BH21</f>
        <v>#VALUE!</v>
      </c>
      <c r="EF21" s="451" t="e">
        <f>DV21/SUM($DV21:$EE21)</f>
        <v>#VALUE!</v>
      </c>
      <c r="EG21" s="451" t="e">
        <f>DW21/SUM($DV21:$EE21)</f>
        <v>#VALUE!</v>
      </c>
      <c r="EH21" s="451" t="e">
        <f>DX21/SUM($DV21:$EE21)</f>
        <v>#VALUE!</v>
      </c>
      <c r="EI21" s="451" t="e">
        <f>DY21/SUM($DV21:$EE21)</f>
        <v>#VALUE!</v>
      </c>
      <c r="EJ21" s="451" t="e">
        <f>DZ21/SUM($DV21:$EE21)</f>
        <v>#VALUE!</v>
      </c>
      <c r="EK21" s="451" t="e">
        <f>EA21/SUM($DV21:$EE21)</f>
        <v>#VALUE!</v>
      </c>
      <c r="EL21" s="451" t="e">
        <f>EB21/SUM($DV21:$EE21)</f>
        <v>#VALUE!</v>
      </c>
      <c r="EM21" s="451" t="e">
        <f>EC21/SUM($DV21:$EE21)</f>
        <v>#VALUE!</v>
      </c>
      <c r="EN21" s="451" t="e">
        <f>ED21/SUM($DV21:$EE21)</f>
        <v>#VALUE!</v>
      </c>
      <c r="EO21" s="451" t="e">
        <f>EE21/SUM($DV21:$EE21)</f>
        <v>#VALUE!</v>
      </c>
      <c r="EP21" s="450">
        <f>EP20</f>
        <v>0.080000000000000002</v>
      </c>
      <c r="EQ21" s="450">
        <f>EQ20</f>
        <v>0.014999999999999999</v>
      </c>
      <c r="ER21" s="450">
        <f>ER20</f>
        <v>0.014999999999999999</v>
      </c>
      <c r="ES21" s="450">
        <f>ES20</f>
        <v>0.014999999999999999</v>
      </c>
      <c r="ET21" s="450">
        <f>ET20</f>
        <v>0.014999999999999999</v>
      </c>
      <c r="EU21" s="450">
        <f>EU20</f>
        <v>0.089999999999999997</v>
      </c>
      <c r="EV21" s="450">
        <f>EV20</f>
        <v>0.089999999999999997</v>
      </c>
      <c r="EW21" s="450">
        <f>EW20</f>
        <v>0.089999999999999997</v>
      </c>
      <c r="EX21" s="431" t="str">
        <f>IF(_tag_month_day!AS11="","",_tag_month_day!AS11/100)</f>
        <v/>
      </c>
      <c r="EY21" s="431" t="str">
        <f>IF(_tag_month_day!AT11="","",_tag_month_day!AT11/100)</f>
        <v/>
      </c>
      <c r="EZ21" s="431" t="str">
        <f>IF(_tag_month_day!AU11="","",_tag_month_day!AU11/100)</f>
        <v/>
      </c>
      <c r="FA21" s="431" t="str">
        <f>IF(_tag_month_day!AV11="","",_tag_month_day!AV11/100)</f>
        <v/>
      </c>
      <c r="FB21" s="431" t="str">
        <f>IF(_tag_month_day!AW11="","",_tag_month_day!AW11/100)</f>
        <v/>
      </c>
      <c r="FC21" s="431" t="str">
        <f>IF(_tag_month_day!AX11="","",_tag_month_day!AX11/100)</f>
        <v/>
      </c>
      <c r="FD21" s="449" t="str">
        <f>IF(_tag_month_day!AY11="","",_tag_month_day!AY11/100)</f>
        <v/>
      </c>
      <c r="FE21" s="449" t="str">
        <f>IF(_tag_month_day!AZ11="","",_tag_month_day!AZ11/100)</f>
        <v/>
      </c>
      <c r="FF21" s="449" t="str">
        <f>IF(_tag_month_day!BA11="","",_tag_month_day!BA11/100)</f>
        <v/>
      </c>
      <c r="FG21" s="449" t="str">
        <f>IF(_tag_month_day!BB11="","",_tag_month_day!BB11/100)</f>
        <v/>
      </c>
      <c r="FH21" s="467" t="str">
        <f>IF(_tag_month_day!BC11="","",_tag_month_day!BC11/100)</f>
        <v/>
      </c>
      <c r="FI21" s="449">
        <f>FI20</f>
        <v>0.40999999999999998</v>
      </c>
      <c r="FJ21" s="449">
        <f>FJ20</f>
        <v>0.11</v>
      </c>
      <c r="FK21" s="449">
        <f>FK20</f>
        <v>0.014999999999999999</v>
      </c>
      <c r="FL21" s="449">
        <f>FL20</f>
        <v>0</v>
      </c>
      <c r="FM21" s="467">
        <f>FM20</f>
        <v>0.0001</v>
      </c>
      <c r="FN21" s="449">
        <f>FN20</f>
        <v>0.32000000000000001</v>
      </c>
      <c r="FO21" s="449">
        <f>FO20</f>
        <v>0.20000000000000001</v>
      </c>
      <c r="FP21" s="449">
        <f>FP20</f>
        <v>0.01</v>
      </c>
      <c r="FQ21" s="449">
        <f>FQ20</f>
        <v>0</v>
      </c>
      <c r="FR21" s="467">
        <f>FR20</f>
        <v>0.0001</v>
      </c>
      <c r="FS21" s="449" t="str">
        <f>IF(_tag_month_day!BD11="","",_tag_month_day!BD11/100)</f>
        <v/>
      </c>
      <c r="FT21" s="449" t="str">
        <f>IF(_tag_month_day!BE11="","",_tag_month_day!BE11/100)</f>
        <v/>
      </c>
      <c r="FU21" s="449" t="str">
        <f>IF(_tag_month_day!BF11="","",_tag_month_day!BF11/100)</f>
        <v/>
      </c>
      <c r="FV21" s="449" t="str">
        <f>IF(_tag_month_day!BG11="","",_tag_month_day!BG11/100)</f>
        <v/>
      </c>
      <c r="FW21" s="467" t="str">
        <f>IF(_tag_month_day!BH11="","",_tag_month_day!BH11/100)</f>
        <v/>
      </c>
      <c r="FX21" s="449" t="str">
        <f>IF(_tag_month_day!BI11="","",_tag_month_day!BI11/100)</f>
        <v/>
      </c>
      <c r="FY21" s="449" t="str">
        <f>IF(_tag_month_day!BJ11="","",_tag_month_day!BJ11/100)</f>
        <v/>
      </c>
      <c r="FZ21" s="468" t="str">
        <f>IF(_tag_month_day!BK11="","",_tag_month_day!BK11/100)</f>
        <v/>
      </c>
      <c r="GA21" s="449" t="str">
        <f>IF(_tag_month_day!BL11="","",_tag_month_day!BL11/100)</f>
        <v/>
      </c>
      <c r="GB21" s="467" t="str">
        <f>IF(_tag_month_day!BM11="","",_tag_month_day!BM11/100)</f>
        <v/>
      </c>
      <c r="GC21" s="431" t="str">
        <f>IF(_tag_month_day!BN11="","",_tag_month_day!BN11/100)</f>
        <v/>
      </c>
      <c r="GD21" s="431" t="str">
        <f>IF(_tag_month_day!BO11="","",_tag_month_day!BO11/100)</f>
        <v/>
      </c>
      <c r="GE21" s="431" t="str">
        <f>IF(_tag_month_day!BP11="","",_tag_month_day!BP11/100)</f>
        <v/>
      </c>
      <c r="GF21" s="431" t="str">
        <f>IF(_tag_month_day!BQ11="","",_tag_month_day!BQ11/100)</f>
        <v/>
      </c>
      <c r="GG21" s="431" t="str">
        <f>IF(_tag_month_day!BR11="","",_tag_month_day!BR11/100)</f>
        <v/>
      </c>
      <c r="GH21" s="431" t="str">
        <f>IF(_tag_month_day!BS11="","",_tag_month_day!BS11/100)</f>
        <v/>
      </c>
      <c r="GI21" s="467" t="str">
        <f>IF(_tag_month_day!BT11="","",_tag_month_day!BT11/100)</f>
        <v/>
      </c>
      <c r="GJ21" s="469" t="str">
        <f>IF(_tag_month_day!BU11="","",_tag_month_day!BU11/100)</f>
        <v/>
      </c>
      <c r="GK21" s="470">
        <f>GK20</f>
        <v>0.070000000000000007</v>
      </c>
      <c r="GL21" s="470">
        <f>GL20</f>
        <v>0.029999999999999999</v>
      </c>
      <c r="GM21" s="471" t="str">
        <f>IF(_tag_month_day!BX11="","",_tag_month_day!BX11/100)</f>
        <v/>
      </c>
      <c r="GN21" s="470">
        <f>GN20</f>
        <v>0.070000000000000007</v>
      </c>
      <c r="GO21" s="470">
        <f>GO20</f>
        <v>0.029999999999999999</v>
      </c>
      <c r="GP21" s="470">
        <f>GP20</f>
        <v>0.089999999999999997</v>
      </c>
      <c r="GQ21" s="470">
        <f>GQ20</f>
        <v>0.029999999999999999</v>
      </c>
      <c r="GR21" s="471" t="str">
        <f>IF(_tag_month_day!CA11="","",_tag_month_day!CA11/100)</f>
        <v/>
      </c>
      <c r="GS21" s="472">
        <f>GS20</f>
        <v>0.95299999999999996</v>
      </c>
      <c r="GT21" s="472">
        <f>GT20</f>
        <v>0.55000000000000004</v>
      </c>
      <c r="GU21" s="472">
        <f>GU20</f>
        <v>0.55000000000000004</v>
      </c>
      <c r="GV21" s="472">
        <f>GV20</f>
        <v>0.55000000000000004</v>
      </c>
      <c r="GW21" s="472">
        <f>GW20</f>
        <v>0.5</v>
      </c>
      <c r="GX21" s="472">
        <f>GX20</f>
        <v>0.93500000000000005</v>
      </c>
      <c r="GY21" s="472">
        <f>GY20</f>
        <v>0.14999999999999999</v>
      </c>
      <c r="GZ21" s="472">
        <f>GZ20</f>
        <v>1</v>
      </c>
      <c r="HA21" s="474">
        <f>HA20</f>
        <v>0.047</v>
      </c>
      <c r="HB21" s="474">
        <f>HB20</f>
        <v>0.45000000000000001</v>
      </c>
      <c r="HC21" s="474">
        <f>HC20</f>
        <v>0.45000000000000001</v>
      </c>
      <c r="HD21" s="474">
        <f>HD20</f>
        <v>0.45000000000000001</v>
      </c>
      <c r="HE21" s="474">
        <f>HE20</f>
        <v>0.5</v>
      </c>
      <c r="HF21" s="474">
        <f>HF20</f>
        <v>0.065000000000000002</v>
      </c>
      <c r="HG21" s="474">
        <f>HG20</f>
        <v>0.84999999999999998</v>
      </c>
      <c r="HH21" s="474">
        <f>HH20</f>
        <v>0</v>
      </c>
      <c r="HI21" s="10">
        <f>IF(BZ21&lt;&gt;"",CK21-BV21,0)</f>
        <v>0</v>
      </c>
      <c r="HJ21" s="10" t="e">
        <f>IF(AJ21&gt;0,AH21-AJ21,0)</f>
        <v>#VALUE!</v>
      </c>
      <c r="HK21" s="466">
        <f>HK20</f>
        <v>0.84999999999999998</v>
      </c>
      <c r="HL21" s="424">
        <f>HL20</f>
        <v>550000</v>
      </c>
      <c r="HM21" s="424">
        <f>HM20</f>
        <v>480000</v>
      </c>
      <c r="HN21" s="465" t="e">
        <f>(DJ21*EZ21+DK21*FH21+DL21*FM21+DM21*FR21+DN21*FW21+DO21*GB21+DS21*GI21+DP21*GM21+DR21*GR21)*1000*2</f>
        <v>#VALUE!</v>
      </c>
      <c r="HO21" s="465" t="e">
        <f>HN21*HK21*$HO$2/HL21*1000000</f>
        <v>#VALUE!</v>
      </c>
      <c r="HP21" s="465" t="e">
        <f>HN21*HK21*$HP$2/HM21*1000000</f>
        <v>#VALUE!</v>
      </c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</row>
    <row customFormat="1" r="22" s="0">
      <c r="A22" s="420">
        <v>11</v>
      </c>
      <c r="B22" s="421">
        <f ca="1">IF(D22=D21,B21,IF(D22="夜班",B21+1,B21))</f>
        <v>43586</v>
      </c>
      <c r="C22" s="422">
        <f>C21</f>
        <v>0.041666666666666699</v>
      </c>
      <c r="D22" s="10" t="str">
        <f ca="1">IF(HOUR(G22)&lt;8,"夜班",IF(HOUR(G22)&lt;16,"白班",IF(HOUR(G22)&lt;24,"中班",0)))</f>
        <v>白班</v>
      </c>
      <c r="E22" s="10" t="e">
        <f ca="1">IF(F22=1,"甲",IF(F22=2,"乙",IF(F22=3,"丙",IF(F22=4,"丁",""))))</f>
        <v>#REF!</v>
      </c>
      <c r="F22" s="10" t="e">
        <f ca="1">SUMPRODUCT((成本日报!$A$3:$A$95=计划!B22)*(成本日报!$B$3:$B$95=计划!$D22),成本日报!$C$3:$C$95)</f>
        <v>#REF!</v>
      </c>
      <c r="G22" s="423">
        <f ca="1">G21+C21</f>
        <v>43586.416666666642</v>
      </c>
      <c r="H22" s="423">
        <f ca="1">$G22+$C22/60*10+$C22*0</f>
        <v>43586.423611111088</v>
      </c>
      <c r="I22" s="423">
        <f ca="1">$G22+$C22/60*18+$C22*0</f>
        <v>43586.42916666664</v>
      </c>
      <c r="J22" s="423">
        <f ca="1">$G22+$C22/60*0+$C22*1</f>
        <v>43586.458333333307</v>
      </c>
      <c r="K22" s="423">
        <f ca="1">$G22+$C22/60*30+$C22*2</f>
        <v>43586.520833333314</v>
      </c>
      <c r="L22" s="423">
        <f ca="1">$G22+$C22/60*0+$C22*3</f>
        <v>43586.541666666642</v>
      </c>
      <c r="M22" s="424" t="str">
        <f>IF(_tag_month_day!A12="","",_tag_month_day!A12)</f>
        <v/>
      </c>
      <c r="N22" s="424" t="str">
        <f>IF(_tag_month_day!B12="","",_tag_month_day!B12)</f>
        <v/>
      </c>
      <c r="O22" s="425" t="e">
        <f>IF(M22+N22=0,"",M22+N22)</f>
        <v>#VALUE!</v>
      </c>
      <c r="P22" s="424" t="str">
        <f>IF(_tag_month_day!C12="","",_tag_month_day!C12)</f>
        <v/>
      </c>
      <c r="Q22" s="424" t="str">
        <f>IF(_tag_month_day!D12="","",_tag_month_day!D12)</f>
        <v/>
      </c>
      <c r="R22" s="426" t="str">
        <f>IF(_tag_month_day!CB12="","",_tag_month_day!CB12/100)</f>
        <v/>
      </c>
      <c r="S22" s="427" t="str">
        <f>IF(_tag_month_day!E12="","",_tag_month_day!E12)</f>
        <v/>
      </c>
      <c r="T22" s="427" t="str">
        <f>IF(_tag_month_day!F12="","",_tag_month_day!F12)</f>
        <v/>
      </c>
      <c r="U22" s="428" t="e">
        <f>S22+T22</f>
        <v>#VALUE!</v>
      </c>
      <c r="V22" s="429" t="e">
        <f>U22/AJ22</f>
        <v>#VALUE!</v>
      </c>
      <c r="W22" s="430" t="str">
        <f>IF(_jhy_month_day!A12="","",_jhy_month_day!A12)</f>
        <v/>
      </c>
      <c r="X22" s="431" t="str">
        <f>IF(_jhy_month_day!B12="","",_jhy_month_day!B12/100)</f>
        <v/>
      </c>
      <c r="Y22" s="431" t="str">
        <f>IF(_jhy_month_day!C12="","",_jhy_month_day!C12/100)</f>
        <v/>
      </c>
      <c r="Z22" s="432">
        <f>Z18+1</f>
        <v>3</v>
      </c>
      <c r="AA22" s="433" t="str">
        <f>IF(_tag_month_day!G12="","",_tag_month_day!G12/100)</f>
        <v/>
      </c>
      <c r="AB22" s="433" t="str">
        <f>IF(_tag_month_day!H12="","",_tag_month_day!H12/100)</f>
        <v/>
      </c>
      <c r="AC22" s="434">
        <f>IF(X22="",AC21,BK22*($AV21*X22+$AW21*FD21+$AX21*FI21+$AY21*FN21+$AZ21*FS21+$BA21*FX21+$BG21*GE21)/(AV21*Y22+AX21*FK21+AW21*FF21+AY21*FP21+AZ21*FU21+BA21*FZ21+BG21*GG21+BB21*GK21+BC21*GN21+BD21*GP21))</f>
        <v>1.59963432013121</v>
      </c>
      <c r="AD22" s="435" t="str">
        <f>IF(AC22=AC21,"",AC22-AC21)</f>
        <v/>
      </c>
      <c r="AE22" s="436" t="str">
        <f>IF(1-AF22=0,"",(1-AF22))</f>
        <v/>
      </c>
      <c r="AF22" s="437">
        <v>1</v>
      </c>
      <c r="AG22" s="10" t="str">
        <f>AG21</f>
        <v>8A3</v>
      </c>
      <c r="AH22" s="438" t="str">
        <f>AH21</f>
        <v/>
      </c>
      <c r="AI22" s="424" t="e">
        <f>IF(ROUND(AJ22-AJ21,1)=0,"",AJ22-AJ21)</f>
        <v>#VALUE!</v>
      </c>
      <c r="AJ22" s="439" t="str">
        <f>IF(_tag_month_day!I12="","",_tag_month_day!I12)</f>
        <v/>
      </c>
      <c r="AK22" s="440"/>
      <c r="AL22" s="440"/>
      <c r="AM22" s="440"/>
      <c r="AN22" s="441">
        <f>AN21</f>
        <v>3</v>
      </c>
      <c r="AO22" s="441">
        <f>AO21</f>
        <v>7</v>
      </c>
      <c r="AP22" s="442" t="e">
        <f>(IF(AN22=0,AS21,AS21*(1+AO22/AN22)/(AR22+AO22/AN22)))+AT22</f>
        <v>#VALUE!</v>
      </c>
      <c r="AQ22" s="443" t="str">
        <f>IF(_tag_month_day!J12="","",_tag_month_day!J12/100)</f>
        <v/>
      </c>
      <c r="AR22" s="444">
        <f>AR21</f>
        <v>1.3</v>
      </c>
      <c r="AS22" s="445" t="e">
        <f>AQ22*(AN22*AR22+AO22)/(AN22+AO22)</f>
        <v>#VALUE!</v>
      </c>
      <c r="AT22" s="445" t="e">
        <f>(SUM(BE22:BF22)-SUM(BE21:BF21))*0.05</f>
        <v>#VALUE!</v>
      </c>
      <c r="AU22" s="446" t="str">
        <f>IF(_tag_month_day!CC12="","",IF(_tag_month_day!CC12&gt;0,_tag_month_day!CD12,_tag_month_day!CE12))</f>
        <v/>
      </c>
      <c r="AV22" s="447" t="str">
        <f>IF(_tag_month_day!L12="","",_tag_month_day!L12/100)</f>
        <v/>
      </c>
      <c r="AW22" s="431">
        <f>AW21</f>
        <v>0</v>
      </c>
      <c r="AX22" s="431">
        <f>AX21</f>
        <v>0</v>
      </c>
      <c r="AY22" s="431" t="str">
        <f>IF(_tag_month_day!M12="","",_tag_month_day!M12/100)</f>
        <v/>
      </c>
      <c r="AZ22" s="431" t="str">
        <f>IF(_tag_month_day!N12="","",_tag_month_day!N12/100)</f>
        <v/>
      </c>
      <c r="BA22" s="431" t="str">
        <f>IF(_tag_month_day!O12="","",_tag_month_day!O12/100)</f>
        <v/>
      </c>
      <c r="BB22" s="448" t="str">
        <f>IF(_tag_month_day!P12="","",_tag_month_day!P12/100)</f>
        <v/>
      </c>
      <c r="BC22" s="448">
        <f>BC21</f>
        <v>0</v>
      </c>
      <c r="BD22" s="448" t="str">
        <f>IF(_tag_month_day!Q12="","",_tag_month_day!Q12/100)</f>
        <v/>
      </c>
      <c r="BE22" s="449" t="str">
        <f>IF(_tag_month_day!R12="","",_tag_month_day!R12/100)</f>
        <v/>
      </c>
      <c r="BF22" s="388" t="e">
        <f>(AU22*(100+BE22*100))/(AJ22-AU22)/100</f>
        <v>#VALUE!</v>
      </c>
      <c r="BG22" s="450" t="e">
        <f>BE22+BF22</f>
        <v>#VALUE!</v>
      </c>
      <c r="BH22" s="451" t="e">
        <f>SUM(AV22:BF22)</f>
        <v>#VALUE!</v>
      </c>
      <c r="BI22" s="452" t="e">
        <f>IF(CX22=0,BI21,(DK22*查询!$R$5+DL22*查询!$Q$5+DM22*查询!$N$5+DN22*查询!$O$5+DO22*查询!$P$5)*AF22/CX22)</f>
        <v>#VALUE!</v>
      </c>
      <c r="BJ22" s="452" t="e">
        <f>IF(CX22=0,BJ21,(DP22*查询!$S$5+DQ22*查询!$T$5+DR22*查询!$U$5)*AF22/CX22)</f>
        <v>#VALUE!</v>
      </c>
      <c r="BK22" s="452">
        <f>BK21</f>
        <v>1</v>
      </c>
      <c r="BL22" s="453" t="e">
        <f>SUMPRODUCT((AV22:BA22)*(GS22:GX22))/((GS22:GX22)+SUM(BB22:BD22)*GY22+BG22*GZ22)</f>
        <v>#VALUE!</v>
      </c>
      <c r="BM22" s="453" t="e">
        <f>BK22*($AV22*FB22+$AW22*FD22+$AX22*FI22+$AY22*FN22+$AZ22*FS22+$BA22*FX22+$BG22*GE22)/(AV22*EY22+AX22*FK22+AW22*FF22+AY22*FP22+AZ22*FU22+BA22*FZ22+BG22*GG22+BB22*GK22+BC22*GN22+BD22*GP22)</f>
        <v>#VALUE!</v>
      </c>
      <c r="BN22" s="453" t="e">
        <f>($AV22*FC22+$AX22*FJ22+$AW22*FE22+$AY22*FO22+$AZ22*FT22+$BA22*FY22+$BG22*GF22)/($AV22*FA22+BG22*GH22+BB22*GL22+BC22*GO22+BD22*GQ22+BA22*GA22)</f>
        <v>#VALUE!</v>
      </c>
      <c r="BO22" s="454" t="e">
        <f>SUMPRODUCT(AV22:BA22*GS22:GX22)/(GS22:GX22+(BB22+BC22+BD22)*GY22+BG22)</f>
        <v>#VALUE!</v>
      </c>
      <c r="BP22" s="454" t="e">
        <f>SUMPRODUCT(AV22:BA22*GS22:GX22)/(GS22:GX22+(BB22+BC22+BD22)*GY22+BG22)</f>
        <v>#VALUE!</v>
      </c>
      <c r="BQ22" s="454" t="e">
        <f>SUMPRODUCT(AV22:BA22*GS22:GX22)/(GS22:GX22+(BB22+BC22+BD22)*GY22+BG22)</f>
        <v>#VALUE!</v>
      </c>
      <c r="BR22" s="453" t="str">
        <f>IF(_tag_month_day!T12="","",_tag_month_day!T12)</f>
        <v/>
      </c>
      <c r="BS22" s="453" t="str">
        <f>IF(_tag_month_day!U12="","",_tag_month_day!U12)</f>
        <v/>
      </c>
      <c r="BT22" s="455" t="str">
        <f>IF(CK22="","",IF((CK22&gt;=BV22-0.12)*(CK22&lt;=BV22+0.12),"合格","不合格"))</f>
        <v/>
      </c>
      <c r="BU22" s="456" t="str">
        <f>IF(_tag_month_day!V12="","",_tag_month_day!V12)</f>
        <v/>
      </c>
      <c r="BV22" s="457" t="str">
        <f>IF(_tag_month_day!W12="","",_tag_month_day!W12)</f>
        <v/>
      </c>
      <c r="BW22" s="458" t="str">
        <f>IF(_tag_month_day!X12="","",_tag_month_day!X12)</f>
        <v/>
      </c>
      <c r="BX22" s="458" t="str">
        <f>IF(_tag_month_day!Y12="","",_tag_month_day!Y12)</f>
        <v/>
      </c>
      <c r="BY22" s="459">
        <f ca="1">L22</f>
        <v>43586.541666666642</v>
      </c>
      <c r="BZ22" s="460"/>
      <c r="CA22" s="461"/>
      <c r="CB22" s="424" t="str">
        <f>IF(_tag_month_day!Z12="","",_tag_month_day!Z12)</f>
        <v/>
      </c>
      <c r="CC22" s="424" t="str">
        <f>IF(_tag_month_day!AA12="","",_tag_month_day!AA12)</f>
        <v/>
      </c>
      <c r="CD22" s="424" t="str">
        <f>IF(_tag_month_day!AB12="","",_tag_month_day!AB12)</f>
        <v/>
      </c>
      <c r="CE22" s="424" t="str">
        <f>IF(_tag_month_day!AC12="","",_tag_month_day!AC12)</f>
        <v/>
      </c>
      <c r="CF22" s="424" t="str">
        <f>IF(_tag_month_day!AD12="","",_tag_month_day!AD12)</f>
        <v/>
      </c>
      <c r="CG22" s="424" t="str">
        <f>IF(_tag_month_day!AE12="","",_tag_month_day!AE12)</f>
        <v/>
      </c>
      <c r="CH22" s="424" t="str">
        <f>IF(_tag_month_day!AF12="","",_tag_month_day!AF12)</f>
        <v/>
      </c>
      <c r="CI22" s="424" t="str">
        <f>IF(_tag_month_day!AG12="","",_tag_month_day!AG12)</f>
        <v/>
      </c>
      <c r="CJ22" s="424" t="str">
        <f>IF(_tag_month_day!AH12="","",_tag_month_day!AH12)</f>
        <v/>
      </c>
      <c r="CK22" s="424" t="str">
        <f>IF(_tag_month_day!AI12="","",_tag_month_day!AI12)</f>
        <v/>
      </c>
      <c r="CL22" s="4" t="str">
        <f>IF(_tag_month_day!AJ12="","",_tag_month_day!AJ12)</f>
        <v/>
      </c>
      <c r="CM22" s="4" t="str">
        <f>IF(_tag_month_day!AK12="","",_tag_month_day!AK12)</f>
        <v/>
      </c>
      <c r="CN22" s="4" t="str">
        <f>IF(_tag_month_day!AL12="","",_tag_month_day!AL12)</f>
        <v/>
      </c>
      <c r="CO22" s="4" t="str">
        <f>IF(_tag_month_day!AM12="","",_tag_month_day!AM12)</f>
        <v/>
      </c>
      <c r="CP22" s="4" t="str">
        <f>IF(_tag_month_day!AN12="","",_tag_month_day!AN12)</f>
        <v/>
      </c>
      <c r="CQ22" s="4" t="str">
        <f>IF(_tag_month_day!AO12="","",_tag_month_day!AO12)</f>
        <v/>
      </c>
      <c r="CR22" s="462" t="str">
        <f>IF(_tag_month_day!AP12="","",_tag_month_day!AP12)</f>
        <v/>
      </c>
      <c r="CS22" s="463" t="str">
        <f>IF(_tag_month_day!AQ12="","",_tag_month_day!AQ12)</f>
        <v/>
      </c>
      <c r="CT22" s="4" t="str">
        <f>IF(_tag_month_day!AR12="","",_tag_month_day!AR12)</f>
        <v/>
      </c>
      <c r="CU22" s="464" t="e">
        <f>DU22/AJ22</f>
        <v>#VALUE!</v>
      </c>
      <c r="CV22" s="451" t="e">
        <f>BG22/BH22</f>
        <v>#VALUE!</v>
      </c>
      <c r="CW22" s="465" t="e">
        <f>AJ22*(1-CV22)*CU22*AF22</f>
        <v>#VALUE!</v>
      </c>
      <c r="CX22" s="465" t="e">
        <f>CW22*94%</f>
        <v>#VALUE!</v>
      </c>
      <c r="CY22" s="466" t="e">
        <f>IF(CX22=0,0,DS22/(DS22+CX22))</f>
        <v>#VALUE!</v>
      </c>
      <c r="CZ22" s="465" t="e">
        <f>$AJ22*EF22</f>
        <v>#VALUE!</v>
      </c>
      <c r="DA22" s="465" t="e">
        <f>$AJ22*EG22</f>
        <v>#VALUE!</v>
      </c>
      <c r="DB22" s="465" t="e">
        <f>$AJ22*EH22</f>
        <v>#VALUE!</v>
      </c>
      <c r="DC22" s="465" t="e">
        <f>$AJ22*EI22</f>
        <v>#VALUE!</v>
      </c>
      <c r="DD22" s="465" t="e">
        <f>$AJ22*EJ22</f>
        <v>#VALUE!</v>
      </c>
      <c r="DE22" s="465" t="e">
        <f>$AJ22*EK22</f>
        <v>#VALUE!</v>
      </c>
      <c r="DF22" s="465" t="e">
        <f>$AJ22*EL22</f>
        <v>#VALUE!</v>
      </c>
      <c r="DG22" s="465" t="e">
        <f>$AJ22*EM22</f>
        <v>#VALUE!</v>
      </c>
      <c r="DH22" s="465" t="e">
        <f>$AJ22*EN22</f>
        <v>#VALUE!</v>
      </c>
      <c r="DI22" s="465" t="e">
        <f>$AJ22*EO22</f>
        <v>#VALUE!</v>
      </c>
      <c r="DJ22" s="465" t="e">
        <f>CZ22*(1-EP22)</f>
        <v>#VALUE!</v>
      </c>
      <c r="DK22" s="465" t="e">
        <f>DA22*(1-ER22)</f>
        <v>#VALUE!</v>
      </c>
      <c r="DL22" s="465" t="e">
        <f>DB22*(1-EQ22)</f>
        <v>#VALUE!</v>
      </c>
      <c r="DM22" s="465" t="e">
        <f>DC22*(1-ES22)</f>
        <v>#VALUE!</v>
      </c>
      <c r="DN22" s="465" t="e">
        <f>DD22*(1-ET22)</f>
        <v>#VALUE!</v>
      </c>
      <c r="DO22" s="465" t="e">
        <f>DE22</f>
        <v>#VALUE!</v>
      </c>
      <c r="DP22" s="465" t="e">
        <f>DF22*(1-EU22)</f>
        <v>#VALUE!</v>
      </c>
      <c r="DQ22" s="465" t="e">
        <f>DG22*(1-EV22)</f>
        <v>#VALUE!</v>
      </c>
      <c r="DR22" s="465" t="e">
        <f>DH22*(1-EW22)</f>
        <v>#VALUE!</v>
      </c>
      <c r="DS22" s="465" t="e">
        <f>DI22</f>
        <v>#VALUE!</v>
      </c>
      <c r="DT22" s="465" t="e">
        <f>SUM(DJ22:DS22)</f>
        <v>#VALUE!</v>
      </c>
      <c r="DU22" s="465" t="e">
        <f>(GS22:GX22)+(DP22+DQ22+DR22)*GY22+DS22</f>
        <v>#VALUE!</v>
      </c>
      <c r="DV22" s="451" t="e">
        <f>AV22/$BH22/(1-EP22)</f>
        <v>#VALUE!</v>
      </c>
      <c r="DW22" s="451" t="e">
        <f>AW22/$BH22/(1-ER22)</f>
        <v>#VALUE!</v>
      </c>
      <c r="DX22" s="451" t="e">
        <f>AX22/$BH22/(1-EQ22)</f>
        <v>#VALUE!</v>
      </c>
      <c r="DY22" s="451" t="e">
        <f>AY22/$BH22/(1-ES22)</f>
        <v>#VALUE!</v>
      </c>
      <c r="DZ22" s="451" t="e">
        <f>AZ22/$BH22/(1-ET22)</f>
        <v>#VALUE!</v>
      </c>
      <c r="EA22" s="451" t="e">
        <f>BA22/$BH22/(1-AX22)</f>
        <v>#VALUE!</v>
      </c>
      <c r="EB22" s="451" t="e">
        <f>BB22/$BH22/(1-EU22)</f>
        <v>#VALUE!</v>
      </c>
      <c r="EC22" s="451" t="e">
        <f>BC22/$BH22/(1-EV22)</f>
        <v>#VALUE!</v>
      </c>
      <c r="ED22" s="451" t="e">
        <f>BD22/$BH22/(1-EW22)</f>
        <v>#VALUE!</v>
      </c>
      <c r="EE22" s="451" t="e">
        <f>BG22/BH22</f>
        <v>#VALUE!</v>
      </c>
      <c r="EF22" s="451" t="e">
        <f>DV22/SUM($DV22:$EE22)</f>
        <v>#VALUE!</v>
      </c>
      <c r="EG22" s="451" t="e">
        <f>DW22/SUM($DV22:$EE22)</f>
        <v>#VALUE!</v>
      </c>
      <c r="EH22" s="451" t="e">
        <f>DX22/SUM($DV22:$EE22)</f>
        <v>#VALUE!</v>
      </c>
      <c r="EI22" s="451" t="e">
        <f>DY22/SUM($DV22:$EE22)</f>
        <v>#VALUE!</v>
      </c>
      <c r="EJ22" s="451" t="e">
        <f>DZ22/SUM($DV22:$EE22)</f>
        <v>#VALUE!</v>
      </c>
      <c r="EK22" s="451" t="e">
        <f>EA22/SUM($DV22:$EE22)</f>
        <v>#VALUE!</v>
      </c>
      <c r="EL22" s="451" t="e">
        <f>EB22/SUM($DV22:$EE22)</f>
        <v>#VALUE!</v>
      </c>
      <c r="EM22" s="451" t="e">
        <f>EC22/SUM($DV22:$EE22)</f>
        <v>#VALUE!</v>
      </c>
      <c r="EN22" s="451" t="e">
        <f>ED22/SUM($DV22:$EE22)</f>
        <v>#VALUE!</v>
      </c>
      <c r="EO22" s="451" t="e">
        <f>EE22/SUM($DV22:$EE22)</f>
        <v>#VALUE!</v>
      </c>
      <c r="EP22" s="450">
        <f>EP21</f>
        <v>0.080000000000000002</v>
      </c>
      <c r="EQ22" s="450">
        <f>EQ21</f>
        <v>0.014999999999999999</v>
      </c>
      <c r="ER22" s="450">
        <f>ER21</f>
        <v>0.014999999999999999</v>
      </c>
      <c r="ES22" s="450">
        <f>ES21</f>
        <v>0.014999999999999999</v>
      </c>
      <c r="ET22" s="450">
        <f>ET21</f>
        <v>0.014999999999999999</v>
      </c>
      <c r="EU22" s="450">
        <f>EU21</f>
        <v>0.089999999999999997</v>
      </c>
      <c r="EV22" s="450">
        <f>EV21</f>
        <v>0.089999999999999997</v>
      </c>
      <c r="EW22" s="450">
        <f>EW21</f>
        <v>0.089999999999999997</v>
      </c>
      <c r="EX22" s="431" t="str">
        <f>IF(_tag_month_day!AS12="","",_tag_month_day!AS12/100)</f>
        <v/>
      </c>
      <c r="EY22" s="431" t="str">
        <f>IF(_tag_month_day!AT12="","",_tag_month_day!AT12/100)</f>
        <v/>
      </c>
      <c r="EZ22" s="431" t="str">
        <f>IF(_tag_month_day!AU12="","",_tag_month_day!AU12/100)</f>
        <v/>
      </c>
      <c r="FA22" s="431" t="str">
        <f>IF(_tag_month_day!AV12="","",_tag_month_day!AV12/100)</f>
        <v/>
      </c>
      <c r="FB22" s="431" t="str">
        <f>IF(_tag_month_day!AW12="","",_tag_month_day!AW12/100)</f>
        <v/>
      </c>
      <c r="FC22" s="431" t="str">
        <f>IF(_tag_month_day!AX12="","",_tag_month_day!AX12/100)</f>
        <v/>
      </c>
      <c r="FD22" s="449" t="str">
        <f>IF(_tag_month_day!AY12="","",_tag_month_day!AY12/100)</f>
        <v/>
      </c>
      <c r="FE22" s="449" t="str">
        <f>IF(_tag_month_day!AZ12="","",_tag_month_day!AZ12/100)</f>
        <v/>
      </c>
      <c r="FF22" s="449" t="str">
        <f>IF(_tag_month_day!BA12="","",_tag_month_day!BA12/100)</f>
        <v/>
      </c>
      <c r="FG22" s="449" t="str">
        <f>IF(_tag_month_day!BB12="","",_tag_month_day!BB12/100)</f>
        <v/>
      </c>
      <c r="FH22" s="467" t="str">
        <f>IF(_tag_month_day!BC12="","",_tag_month_day!BC12/100)</f>
        <v/>
      </c>
      <c r="FI22" s="449">
        <f>FI21</f>
        <v>0.40999999999999998</v>
      </c>
      <c r="FJ22" s="449">
        <f>FJ21</f>
        <v>0.11</v>
      </c>
      <c r="FK22" s="449">
        <f>FK21</f>
        <v>0.014999999999999999</v>
      </c>
      <c r="FL22" s="449">
        <f>FL21</f>
        <v>0</v>
      </c>
      <c r="FM22" s="467">
        <f>FM21</f>
        <v>0.0001</v>
      </c>
      <c r="FN22" s="449">
        <f>FN21</f>
        <v>0.32000000000000001</v>
      </c>
      <c r="FO22" s="449">
        <f>FO21</f>
        <v>0.20000000000000001</v>
      </c>
      <c r="FP22" s="449">
        <f>FP21</f>
        <v>0.01</v>
      </c>
      <c r="FQ22" s="449">
        <f>FQ21</f>
        <v>0</v>
      </c>
      <c r="FR22" s="467">
        <f>FR21</f>
        <v>0.0001</v>
      </c>
      <c r="FS22" s="449" t="str">
        <f>IF(_tag_month_day!BD12="","",_tag_month_day!BD12/100)</f>
        <v/>
      </c>
      <c r="FT22" s="449" t="str">
        <f>IF(_tag_month_day!BE12="","",_tag_month_day!BE12/100)</f>
        <v/>
      </c>
      <c r="FU22" s="449" t="str">
        <f>IF(_tag_month_day!BF12="","",_tag_month_day!BF12/100)</f>
        <v/>
      </c>
      <c r="FV22" s="449" t="str">
        <f>IF(_tag_month_day!BG12="","",_tag_month_day!BG12/100)</f>
        <v/>
      </c>
      <c r="FW22" s="467" t="str">
        <f>IF(_tag_month_day!BH12="","",_tag_month_day!BH12/100)</f>
        <v/>
      </c>
      <c r="FX22" s="449" t="str">
        <f>IF(_tag_month_day!BI12="","",_tag_month_day!BI12/100)</f>
        <v/>
      </c>
      <c r="FY22" s="449" t="str">
        <f>IF(_tag_month_day!BJ12="","",_tag_month_day!BJ12/100)</f>
        <v/>
      </c>
      <c r="FZ22" s="468" t="str">
        <f>IF(_tag_month_day!BK12="","",_tag_month_day!BK12/100)</f>
        <v/>
      </c>
      <c r="GA22" s="449" t="str">
        <f>IF(_tag_month_day!BL12="","",_tag_month_day!BL12/100)</f>
        <v/>
      </c>
      <c r="GB22" s="467" t="str">
        <f>IF(_tag_month_day!BM12="","",_tag_month_day!BM12/100)</f>
        <v/>
      </c>
      <c r="GC22" s="431" t="str">
        <f>IF(_tag_month_day!BN12="","",_tag_month_day!BN12/100)</f>
        <v/>
      </c>
      <c r="GD22" s="431" t="str">
        <f>IF(_tag_month_day!BO12="","",_tag_month_day!BO12/100)</f>
        <v/>
      </c>
      <c r="GE22" s="431" t="str">
        <f>IF(_tag_month_day!BP12="","",_tag_month_day!BP12/100)</f>
        <v/>
      </c>
      <c r="GF22" s="431" t="str">
        <f>IF(_tag_month_day!BQ12="","",_tag_month_day!BQ12/100)</f>
        <v/>
      </c>
      <c r="GG22" s="431" t="str">
        <f>IF(_tag_month_day!BR12="","",_tag_month_day!BR12/100)</f>
        <v/>
      </c>
      <c r="GH22" s="431" t="str">
        <f>IF(_tag_month_day!BS12="","",_tag_month_day!BS12/100)</f>
        <v/>
      </c>
      <c r="GI22" s="467" t="str">
        <f>IF(_tag_month_day!BT12="","",_tag_month_day!BT12/100)</f>
        <v/>
      </c>
      <c r="GJ22" s="469" t="str">
        <f>IF(_tag_month_day!BU12="","",_tag_month_day!BU12/100)</f>
        <v/>
      </c>
      <c r="GK22" s="470">
        <f>GK21</f>
        <v>0.070000000000000007</v>
      </c>
      <c r="GL22" s="470">
        <f>GL21</f>
        <v>0.029999999999999999</v>
      </c>
      <c r="GM22" s="471" t="str">
        <f>IF(_tag_month_day!BX12="","",_tag_month_day!BX12/100)</f>
        <v/>
      </c>
      <c r="GN22" s="470">
        <f>GN21</f>
        <v>0.070000000000000007</v>
      </c>
      <c r="GO22" s="470">
        <f>GO21</f>
        <v>0.029999999999999999</v>
      </c>
      <c r="GP22" s="470">
        <f>GP21</f>
        <v>0.089999999999999997</v>
      </c>
      <c r="GQ22" s="470">
        <f>GQ21</f>
        <v>0.029999999999999999</v>
      </c>
      <c r="GR22" s="471" t="str">
        <f>IF(_tag_month_day!CA12="","",_tag_month_day!CA12/100)</f>
        <v/>
      </c>
      <c r="GS22" s="472">
        <f>GS21</f>
        <v>0.95299999999999996</v>
      </c>
      <c r="GT22" s="472">
        <f>GT21</f>
        <v>0.55000000000000004</v>
      </c>
      <c r="GU22" s="472">
        <f>GU21</f>
        <v>0.55000000000000004</v>
      </c>
      <c r="GV22" s="472">
        <f>GV21</f>
        <v>0.55000000000000004</v>
      </c>
      <c r="GW22" s="472">
        <f>GW21</f>
        <v>0.5</v>
      </c>
      <c r="GX22" s="472">
        <f>GX21</f>
        <v>0.93500000000000005</v>
      </c>
      <c r="GY22" s="472">
        <f>GY21</f>
        <v>0.14999999999999999</v>
      </c>
      <c r="GZ22" s="472">
        <f>GZ21</f>
        <v>1</v>
      </c>
      <c r="HA22" s="474">
        <f>HA21</f>
        <v>0.047</v>
      </c>
      <c r="HB22" s="474">
        <f>HB21</f>
        <v>0.45000000000000001</v>
      </c>
      <c r="HC22" s="474">
        <f>HC21</f>
        <v>0.45000000000000001</v>
      </c>
      <c r="HD22" s="474">
        <f>HD21</f>
        <v>0.45000000000000001</v>
      </c>
      <c r="HE22" s="474">
        <f>HE21</f>
        <v>0.5</v>
      </c>
      <c r="HF22" s="474">
        <f>HF21</f>
        <v>0.065000000000000002</v>
      </c>
      <c r="HG22" s="474">
        <f>HG21</f>
        <v>0.84999999999999998</v>
      </c>
      <c r="HH22" s="474">
        <f>HH21</f>
        <v>0</v>
      </c>
      <c r="HI22" s="10">
        <f>IF(BZ22&lt;&gt;"",CK22-BV22,0)</f>
        <v>0</v>
      </c>
      <c r="HJ22" s="10" t="e">
        <f>IF(AJ22&gt;0,AH22-AJ22,0)</f>
        <v>#VALUE!</v>
      </c>
      <c r="HK22" s="466">
        <f>HK21</f>
        <v>0.84999999999999998</v>
      </c>
      <c r="HL22" s="424">
        <f>HL21</f>
        <v>550000</v>
      </c>
      <c r="HM22" s="424">
        <f>HM21</f>
        <v>480000</v>
      </c>
      <c r="HN22" s="465" t="e">
        <f>(DJ22*EZ22+DK22*FH22+DL22*FM22+DM22*FR22+DN22*FW22+DO22*GB22+DS22*GI22+DP22*GM22+DR22*GR22)*1000*2</f>
        <v>#VALUE!</v>
      </c>
      <c r="HO22" s="465" t="e">
        <f>HN22*HK22*$HO$2/HL22*1000000</f>
        <v>#VALUE!</v>
      </c>
      <c r="HP22" s="465" t="e">
        <f>HN22*HK22*$HP$2/HM22*1000000</f>
        <v>#VALUE!</v>
      </c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</row>
    <row customFormat="1" r="23" s="0">
      <c r="A23" s="420">
        <v>12</v>
      </c>
      <c r="B23" s="421">
        <f ca="1">IF(D23=D22,B22,IF(D23="夜班",B22+1,B22))</f>
        <v>43586</v>
      </c>
      <c r="C23" s="422">
        <f>C22</f>
        <v>0.041666666666666699</v>
      </c>
      <c r="D23" s="10" t="str">
        <f ca="1">IF(HOUR(G23)&lt;8,"夜班",IF(HOUR(G23)&lt;16,"白班",IF(HOUR(G23)&lt;24,"中班",0)))</f>
        <v>白班</v>
      </c>
      <c r="E23" s="10" t="e">
        <f ca="1">IF(F23=1,"甲",IF(F23=2,"乙",IF(F23=3,"丙",IF(F23=4,"丁",""))))</f>
        <v>#REF!</v>
      </c>
      <c r="F23" s="10" t="e">
        <f ca="1">SUMPRODUCT((成本日报!$A$3:$A$95=计划!B23)*(成本日报!$B$3:$B$95=计划!$D23),成本日报!$C$3:$C$95)</f>
        <v>#REF!</v>
      </c>
      <c r="G23" s="423">
        <f ca="1">G22+C22</f>
        <v>43586.458333333307</v>
      </c>
      <c r="H23" s="423">
        <f ca="1">$G23+$C23/60*10+$C23*0</f>
        <v>43586.465277777752</v>
      </c>
      <c r="I23" s="423">
        <f ca="1">$G23+$C23/60*18+$C23*0</f>
        <v>43586.470833333304</v>
      </c>
      <c r="J23" s="423">
        <f ca="1">$G23+$C23/60*0+$C23*1</f>
        <v>43586.499999999971</v>
      </c>
      <c r="K23" s="423">
        <f ca="1">$G23+$C23/60*30+$C23*2</f>
        <v>43586.562499999978</v>
      </c>
      <c r="L23" s="423">
        <f ca="1">$G23+$C23/60*0+$C23*3</f>
        <v>43586.583333333307</v>
      </c>
      <c r="M23" s="424" t="str">
        <f>IF(_tag_month_day!A13="","",_tag_month_day!A13)</f>
        <v/>
      </c>
      <c r="N23" s="424" t="str">
        <f>IF(_tag_month_day!B13="","",_tag_month_day!B13)</f>
        <v/>
      </c>
      <c r="O23" s="425" t="e">
        <f>IF(M23+N23=0,"",M23+N23)</f>
        <v>#VALUE!</v>
      </c>
      <c r="P23" s="424" t="str">
        <f>IF(_tag_month_day!C13="","",_tag_month_day!C13)</f>
        <v/>
      </c>
      <c r="Q23" s="424" t="str">
        <f>IF(_tag_month_day!D13="","",_tag_month_day!D13)</f>
        <v/>
      </c>
      <c r="R23" s="426" t="str">
        <f>IF(_tag_month_day!CB13="","",_tag_month_day!CB13/100)</f>
        <v/>
      </c>
      <c r="S23" s="427" t="str">
        <f>IF(_tag_month_day!E13="","",_tag_month_day!E13)</f>
        <v/>
      </c>
      <c r="T23" s="427" t="str">
        <f>IF(_tag_month_day!F13="","",_tag_month_day!F13)</f>
        <v/>
      </c>
      <c r="U23" s="428" t="e">
        <f>S23+T23</f>
        <v>#VALUE!</v>
      </c>
      <c r="V23" s="429" t="e">
        <f>U23/AJ23</f>
        <v>#VALUE!</v>
      </c>
      <c r="W23" s="430" t="str">
        <f>IF(_jhy_month_day!A13="","",_jhy_month_day!A13)</f>
        <v/>
      </c>
      <c r="X23" s="431" t="str">
        <f>IF(_jhy_month_day!B13="","",_jhy_month_day!B13/100)</f>
        <v/>
      </c>
      <c r="Y23" s="431" t="str">
        <f>IF(_jhy_month_day!C13="","",_jhy_month_day!C13/100)</f>
        <v/>
      </c>
      <c r="Z23" s="432">
        <f>Z19+1</f>
        <v>3</v>
      </c>
      <c r="AA23" s="433" t="str">
        <f>IF(_tag_month_day!G13="","",_tag_month_day!G13/100)</f>
        <v/>
      </c>
      <c r="AB23" s="433" t="str">
        <f>IF(_tag_month_day!H13="","",_tag_month_day!H13/100)</f>
        <v/>
      </c>
      <c r="AC23" s="434">
        <f>IF(X23="",AC22,BK23*($AV22*X23+$AW22*FD22+$AX22*FI22+$AY22*FN22+$AZ22*FS22+$BA22*FX22+$BG22*GE22)/(AV22*Y23+AX22*FK22+AW22*FF22+AY22*FP22+AZ22*FU22+BA22*FZ22+BG22*GG22+BB22*GK22+BC22*GN22+BD22*GP22))</f>
        <v>1.59963432013121</v>
      </c>
      <c r="AD23" s="435" t="str">
        <f>IF(AC23=AC22,"",AC23-AC22)</f>
        <v/>
      </c>
      <c r="AE23" s="436" t="str">
        <f>IF(1-AF23=0,"",(1-AF23))</f>
        <v/>
      </c>
      <c r="AF23" s="437">
        <v>1</v>
      </c>
      <c r="AG23" s="10" t="str">
        <f>AG22</f>
        <v>8A3</v>
      </c>
      <c r="AH23" s="438" t="str">
        <f>AH22</f>
        <v/>
      </c>
      <c r="AI23" s="424" t="e">
        <f>IF(ROUND(AJ23-AJ22,1)=0,"",AJ23-AJ22)</f>
        <v>#VALUE!</v>
      </c>
      <c r="AJ23" s="439" t="str">
        <f>IF(_tag_month_day!I13="","",_tag_month_day!I13)</f>
        <v/>
      </c>
      <c r="AK23" s="440"/>
      <c r="AL23" s="440"/>
      <c r="AM23" s="440"/>
      <c r="AN23" s="441">
        <f>AN22</f>
        <v>3</v>
      </c>
      <c r="AO23" s="441">
        <f>AO22</f>
        <v>7</v>
      </c>
      <c r="AP23" s="442" t="e">
        <f>(IF(AN23=0,AS22,AS22*(1+AO23/AN23)/(AR23+AO23/AN23)))+AT23</f>
        <v>#VALUE!</v>
      </c>
      <c r="AQ23" s="443" t="str">
        <f>IF(_tag_month_day!J13="","",_tag_month_day!J13/100)</f>
        <v/>
      </c>
      <c r="AR23" s="444">
        <f>AR22</f>
        <v>1.3</v>
      </c>
      <c r="AS23" s="445" t="e">
        <f>AQ23*(AN23*AR23+AO23)/(AN23+AO23)</f>
        <v>#VALUE!</v>
      </c>
      <c r="AT23" s="445" t="e">
        <f>(SUM(BE23:BF23)-SUM(BE22:BF22))*0.05</f>
        <v>#VALUE!</v>
      </c>
      <c r="AU23" s="446" t="str">
        <f>IF(_tag_month_day!CC13="","",IF(_tag_month_day!CC13&gt;0,_tag_month_day!CD13,_tag_month_day!CE13))</f>
        <v/>
      </c>
      <c r="AV23" s="447" t="str">
        <f>IF(_tag_month_day!L13="","",_tag_month_day!L13/100)</f>
        <v/>
      </c>
      <c r="AW23" s="431">
        <f>AW22</f>
        <v>0</v>
      </c>
      <c r="AX23" s="431">
        <f>AX22</f>
        <v>0</v>
      </c>
      <c r="AY23" s="431" t="str">
        <f>IF(_tag_month_day!M13="","",_tag_month_day!M13/100)</f>
        <v/>
      </c>
      <c r="AZ23" s="431" t="str">
        <f>IF(_tag_month_day!N13="","",_tag_month_day!N13/100)</f>
        <v/>
      </c>
      <c r="BA23" s="431" t="str">
        <f>IF(_tag_month_day!O13="","",_tag_month_day!O13/100)</f>
        <v/>
      </c>
      <c r="BB23" s="448" t="str">
        <f>IF(_tag_month_day!P13="","",_tag_month_day!P13/100)</f>
        <v/>
      </c>
      <c r="BC23" s="448">
        <f>BC22</f>
        <v>0</v>
      </c>
      <c r="BD23" s="448" t="str">
        <f>IF(_tag_month_day!Q13="","",_tag_month_day!Q13/100)</f>
        <v/>
      </c>
      <c r="BE23" s="449" t="str">
        <f>IF(_tag_month_day!R13="","",_tag_month_day!R13/100)</f>
        <v/>
      </c>
      <c r="BF23" s="388" t="e">
        <f>(AU23*(100+BE23*100))/(AJ23-AU23)/100</f>
        <v>#VALUE!</v>
      </c>
      <c r="BG23" s="450" t="e">
        <f>BE23+BF23</f>
        <v>#VALUE!</v>
      </c>
      <c r="BH23" s="451" t="e">
        <f>SUM(AV23:BF23)</f>
        <v>#VALUE!</v>
      </c>
      <c r="BI23" s="452" t="e">
        <f>IF(CX23=0,BI22,(DK23*查询!$R$5+DL23*查询!$Q$5+DM23*查询!$N$5+DN23*查询!$O$5+DO23*查询!$P$5)*AF23/CX23)</f>
        <v>#VALUE!</v>
      </c>
      <c r="BJ23" s="452" t="e">
        <f>IF(CX23=0,BJ22,(DP23*查询!$S$5+DQ23*查询!$T$5+DR23*查询!$U$5)*AF23/CX23)</f>
        <v>#VALUE!</v>
      </c>
      <c r="BK23" s="452">
        <f>BK22</f>
        <v>1</v>
      </c>
      <c r="BL23" s="453" t="e">
        <f>SUMPRODUCT((AV23:BA23)*(GS23:GX23))/((GS23:GX23)+SUM(BB23:BD23)*GY23+BG23*GZ23)</f>
        <v>#VALUE!</v>
      </c>
      <c r="BM23" s="453" t="e">
        <f>BK23*($AV23*FB23+$AW23*FD23+$AX23*FI23+$AY23*FN23+$AZ23*FS23+$BA23*FX23+$BG23*GE23)/(AV23*EY23+AX23*FK23+AW23*FF23+AY23*FP23+AZ23*FU23+BA23*FZ23+BG23*GG23+BB23*GK23+BC23*GN23+BD23*GP23)</f>
        <v>#VALUE!</v>
      </c>
      <c r="BN23" s="453" t="e">
        <f>($AV23*FC23+$AX23*FJ23+$AW23*FE23+$AY23*FO23+$AZ23*FT23+$BA23*FY23+$BG23*GF23)/($AV23*FA23+BG23*GH23+BB23*GL23+BC23*GO23+BD23*GQ23+BA23*GA23)</f>
        <v>#VALUE!</v>
      </c>
      <c r="BO23" s="454" t="e">
        <f>SUMPRODUCT(AV23:BA23*GS23:GX23)/(GS23:GX23+(BB23+BC23+BD23)*GY23+BG23)</f>
        <v>#VALUE!</v>
      </c>
      <c r="BP23" s="454" t="e">
        <f>SUMPRODUCT(AV23:BA23*GS23:GX23)/(GS23:GX23+(BB23+BC23+BD23)*GY23+BG23)</f>
        <v>#VALUE!</v>
      </c>
      <c r="BQ23" s="454" t="e">
        <f>SUMPRODUCT(AV23:BA23*GS23:GX23)/(GS23:GX23+(BB23+BC23+BD23)*GY23+BG23)</f>
        <v>#VALUE!</v>
      </c>
      <c r="BR23" s="453" t="str">
        <f>IF(_tag_month_day!T13="","",_tag_month_day!T13)</f>
        <v/>
      </c>
      <c r="BS23" s="453" t="str">
        <f>IF(_tag_month_day!U13="","",_tag_month_day!U13)</f>
        <v/>
      </c>
      <c r="BT23" s="455" t="str">
        <f>IF(CK23="","",IF((CK23&gt;=BV23-0.12)*(CK23&lt;=BV23+0.12),"合格","不合格"))</f>
        <v/>
      </c>
      <c r="BU23" s="456" t="str">
        <f>IF(_tag_month_day!V13="","",_tag_month_day!V13)</f>
        <v/>
      </c>
      <c r="BV23" s="457" t="str">
        <f>IF(_tag_month_day!W13="","",_tag_month_day!W13)</f>
        <v/>
      </c>
      <c r="BW23" s="458" t="str">
        <f>IF(_tag_month_day!X13="","",_tag_month_day!X13)</f>
        <v/>
      </c>
      <c r="BX23" s="458" t="str">
        <f>IF(_tag_month_day!Y13="","",_tag_month_day!Y13)</f>
        <v/>
      </c>
      <c r="BY23" s="459">
        <f ca="1">L23</f>
        <v>43586.583333333307</v>
      </c>
      <c r="BZ23" s="460" t="s">
        <v>429</v>
      </c>
      <c r="CA23" s="461">
        <v>0.57291666666666696</v>
      </c>
      <c r="CB23" s="424" t="str">
        <f>IF(_tag_month_day!Z13="","",_tag_month_day!Z13)</f>
        <v/>
      </c>
      <c r="CC23" s="424" t="str">
        <f>IF(_tag_month_day!AA13="","",_tag_month_day!AA13)</f>
        <v/>
      </c>
      <c r="CD23" s="424" t="str">
        <f>IF(_tag_month_day!AB13="","",_tag_month_day!AB13)</f>
        <v/>
      </c>
      <c r="CE23" s="424" t="str">
        <f>IF(_tag_month_day!AC13="","",_tag_month_day!AC13)</f>
        <v/>
      </c>
      <c r="CF23" s="424" t="str">
        <f>IF(_tag_month_day!AD13="","",_tag_month_day!AD13)</f>
        <v/>
      </c>
      <c r="CG23" s="424" t="str">
        <f>IF(_tag_month_day!AE13="","",_tag_month_day!AE13)</f>
        <v/>
      </c>
      <c r="CH23" s="424" t="str">
        <f>IF(_tag_month_day!AF13="","",_tag_month_day!AF13)</f>
        <v/>
      </c>
      <c r="CI23" s="424" t="str">
        <f>IF(_tag_month_day!AG13="","",_tag_month_day!AG13)</f>
        <v/>
      </c>
      <c r="CJ23" s="424" t="str">
        <f>IF(_tag_month_day!AH13="","",_tag_month_day!AH13)</f>
        <v/>
      </c>
      <c r="CK23" s="424" t="str">
        <f>IF(_tag_month_day!AI13="","",_tag_month_day!AI13)</f>
        <v/>
      </c>
      <c r="CL23" s="4" t="str">
        <f>IF(_tag_month_day!AJ13="","",_tag_month_day!AJ13)</f>
        <v/>
      </c>
      <c r="CM23" s="4" t="str">
        <f>IF(_tag_month_day!AK13="","",_tag_month_day!AK13)</f>
        <v/>
      </c>
      <c r="CN23" s="4" t="str">
        <f>IF(_tag_month_day!AL13="","",_tag_month_day!AL13)</f>
        <v/>
      </c>
      <c r="CO23" s="4" t="str">
        <f>IF(_tag_month_day!AM13="","",_tag_month_day!AM13)</f>
        <v/>
      </c>
      <c r="CP23" s="4" t="str">
        <f>IF(_tag_month_day!AN13="","",_tag_month_day!AN13)</f>
        <v/>
      </c>
      <c r="CQ23" s="4" t="str">
        <f>IF(_tag_month_day!AO13="","",_tag_month_day!AO13)</f>
        <v/>
      </c>
      <c r="CR23" s="462" t="str">
        <f>IF(_tag_month_day!AP13="","",_tag_month_day!AP13)</f>
        <v/>
      </c>
      <c r="CS23" s="463" t="str">
        <f>IF(_tag_month_day!AQ13="","",_tag_month_day!AQ13)</f>
        <v/>
      </c>
      <c r="CT23" s="4" t="str">
        <f>IF(_tag_month_day!AR13="","",_tag_month_day!AR13)</f>
        <v/>
      </c>
      <c r="CU23" s="464" t="e">
        <f>DU23/AJ23</f>
        <v>#VALUE!</v>
      </c>
      <c r="CV23" s="451" t="e">
        <f>BG23/BH23</f>
        <v>#VALUE!</v>
      </c>
      <c r="CW23" s="465" t="e">
        <f>AJ23*(1-CV23)*CU23*AF23</f>
        <v>#VALUE!</v>
      </c>
      <c r="CX23" s="465" t="e">
        <f>CW23*94%</f>
        <v>#VALUE!</v>
      </c>
      <c r="CY23" s="466" t="e">
        <f>IF(CX23=0,0,DS23/(DS23+CX23))</f>
        <v>#VALUE!</v>
      </c>
      <c r="CZ23" s="465" t="e">
        <f>$AJ23*EF23</f>
        <v>#VALUE!</v>
      </c>
      <c r="DA23" s="465" t="e">
        <f>$AJ23*EG23</f>
        <v>#VALUE!</v>
      </c>
      <c r="DB23" s="465" t="e">
        <f>$AJ23*EH23</f>
        <v>#VALUE!</v>
      </c>
      <c r="DC23" s="465" t="e">
        <f>$AJ23*EI23</f>
        <v>#VALUE!</v>
      </c>
      <c r="DD23" s="465" t="e">
        <f>$AJ23*EJ23</f>
        <v>#VALUE!</v>
      </c>
      <c r="DE23" s="465" t="e">
        <f>$AJ23*EK23</f>
        <v>#VALUE!</v>
      </c>
      <c r="DF23" s="465" t="e">
        <f>$AJ23*EL23</f>
        <v>#VALUE!</v>
      </c>
      <c r="DG23" s="465" t="e">
        <f>$AJ23*EM23</f>
        <v>#VALUE!</v>
      </c>
      <c r="DH23" s="465" t="e">
        <f>$AJ23*EN23</f>
        <v>#VALUE!</v>
      </c>
      <c r="DI23" s="465" t="e">
        <f>$AJ23*EO23</f>
        <v>#VALUE!</v>
      </c>
      <c r="DJ23" s="465" t="e">
        <f>CZ23*(1-EP23)</f>
        <v>#VALUE!</v>
      </c>
      <c r="DK23" s="465" t="e">
        <f>DA23*(1-ER23)</f>
        <v>#VALUE!</v>
      </c>
      <c r="DL23" s="465" t="e">
        <f>DB23*(1-EQ23)</f>
        <v>#VALUE!</v>
      </c>
      <c r="DM23" s="465" t="e">
        <f>DC23*(1-ES23)</f>
        <v>#VALUE!</v>
      </c>
      <c r="DN23" s="465" t="e">
        <f>DD23*(1-ET23)</f>
        <v>#VALUE!</v>
      </c>
      <c r="DO23" s="465" t="e">
        <f>DE23</f>
        <v>#VALUE!</v>
      </c>
      <c r="DP23" s="465" t="e">
        <f>DF23*(1-EU23)</f>
        <v>#VALUE!</v>
      </c>
      <c r="DQ23" s="465" t="e">
        <f>DG23*(1-EV23)</f>
        <v>#VALUE!</v>
      </c>
      <c r="DR23" s="465" t="e">
        <f>DH23*(1-EW23)</f>
        <v>#VALUE!</v>
      </c>
      <c r="DS23" s="465" t="e">
        <f>DI23</f>
        <v>#VALUE!</v>
      </c>
      <c r="DT23" s="465" t="e">
        <f>SUM(DJ23:DS23)</f>
        <v>#VALUE!</v>
      </c>
      <c r="DU23" s="465" t="e">
        <f>(GS23:GX23)+(DP23+DQ23+DR23)*GY23+DS23</f>
        <v>#VALUE!</v>
      </c>
      <c r="DV23" s="451" t="e">
        <f>AV23/$BH23/(1-EP23)</f>
        <v>#VALUE!</v>
      </c>
      <c r="DW23" s="451" t="e">
        <f>AW23/$BH23/(1-ER23)</f>
        <v>#VALUE!</v>
      </c>
      <c r="DX23" s="451" t="e">
        <f>AX23/$BH23/(1-EQ23)</f>
        <v>#VALUE!</v>
      </c>
      <c r="DY23" s="451" t="e">
        <f>AY23/$BH23/(1-ES23)</f>
        <v>#VALUE!</v>
      </c>
      <c r="DZ23" s="451" t="e">
        <f>AZ23/$BH23/(1-ET23)</f>
        <v>#VALUE!</v>
      </c>
      <c r="EA23" s="451" t="e">
        <f>BA23/$BH23/(1-AX23)</f>
        <v>#VALUE!</v>
      </c>
      <c r="EB23" s="451" t="e">
        <f>BB23/$BH23/(1-EU23)</f>
        <v>#VALUE!</v>
      </c>
      <c r="EC23" s="451" t="e">
        <f>BC23/$BH23/(1-EV23)</f>
        <v>#VALUE!</v>
      </c>
      <c r="ED23" s="451" t="e">
        <f>BD23/$BH23/(1-EW23)</f>
        <v>#VALUE!</v>
      </c>
      <c r="EE23" s="451" t="e">
        <f>BG23/BH23</f>
        <v>#VALUE!</v>
      </c>
      <c r="EF23" s="451" t="e">
        <f>DV23/SUM($DV23:$EE23)</f>
        <v>#VALUE!</v>
      </c>
      <c r="EG23" s="451" t="e">
        <f>DW23/SUM($DV23:$EE23)</f>
        <v>#VALUE!</v>
      </c>
      <c r="EH23" s="451" t="e">
        <f>DX23/SUM($DV23:$EE23)</f>
        <v>#VALUE!</v>
      </c>
      <c r="EI23" s="451" t="e">
        <f>DY23/SUM($DV23:$EE23)</f>
        <v>#VALUE!</v>
      </c>
      <c r="EJ23" s="451" t="e">
        <f>DZ23/SUM($DV23:$EE23)</f>
        <v>#VALUE!</v>
      </c>
      <c r="EK23" s="451" t="e">
        <f>EA23/SUM($DV23:$EE23)</f>
        <v>#VALUE!</v>
      </c>
      <c r="EL23" s="451" t="e">
        <f>EB23/SUM($DV23:$EE23)</f>
        <v>#VALUE!</v>
      </c>
      <c r="EM23" s="451" t="e">
        <f>EC23/SUM($DV23:$EE23)</f>
        <v>#VALUE!</v>
      </c>
      <c r="EN23" s="451" t="e">
        <f>ED23/SUM($DV23:$EE23)</f>
        <v>#VALUE!</v>
      </c>
      <c r="EO23" s="451" t="e">
        <f>EE23/SUM($DV23:$EE23)</f>
        <v>#VALUE!</v>
      </c>
      <c r="EP23" s="450">
        <f>EP22</f>
        <v>0.080000000000000002</v>
      </c>
      <c r="EQ23" s="450">
        <f>EQ22</f>
        <v>0.014999999999999999</v>
      </c>
      <c r="ER23" s="450">
        <f>ER22</f>
        <v>0.014999999999999999</v>
      </c>
      <c r="ES23" s="450">
        <f>ES22</f>
        <v>0.014999999999999999</v>
      </c>
      <c r="ET23" s="450">
        <f>ET22</f>
        <v>0.014999999999999999</v>
      </c>
      <c r="EU23" s="450">
        <f>EU22</f>
        <v>0.089999999999999997</v>
      </c>
      <c r="EV23" s="450">
        <f>EV22</f>
        <v>0.089999999999999997</v>
      </c>
      <c r="EW23" s="450">
        <f>EW22</f>
        <v>0.089999999999999997</v>
      </c>
      <c r="EX23" s="431" t="str">
        <f>IF(_tag_month_day!AS13="","",_tag_month_day!AS13/100)</f>
        <v/>
      </c>
      <c r="EY23" s="431" t="str">
        <f>IF(_tag_month_day!AT13="","",_tag_month_day!AT13/100)</f>
        <v/>
      </c>
      <c r="EZ23" s="431" t="str">
        <f>IF(_tag_month_day!AU13="","",_tag_month_day!AU13/100)</f>
        <v/>
      </c>
      <c r="FA23" s="431" t="str">
        <f>IF(_tag_month_day!AV13="","",_tag_month_day!AV13/100)</f>
        <v/>
      </c>
      <c r="FB23" s="431" t="str">
        <f>IF(_tag_month_day!AW13="","",_tag_month_day!AW13/100)</f>
        <v/>
      </c>
      <c r="FC23" s="431" t="str">
        <f>IF(_tag_month_day!AX13="","",_tag_month_day!AX13/100)</f>
        <v/>
      </c>
      <c r="FD23" s="449" t="str">
        <f>IF(_tag_month_day!AY13="","",_tag_month_day!AY13/100)</f>
        <v/>
      </c>
      <c r="FE23" s="449" t="str">
        <f>IF(_tag_month_day!AZ13="","",_tag_month_day!AZ13/100)</f>
        <v/>
      </c>
      <c r="FF23" s="449" t="str">
        <f>IF(_tag_month_day!BA13="","",_tag_month_day!BA13/100)</f>
        <v/>
      </c>
      <c r="FG23" s="449" t="str">
        <f>IF(_tag_month_day!BB13="","",_tag_month_day!BB13/100)</f>
        <v/>
      </c>
      <c r="FH23" s="467" t="str">
        <f>IF(_tag_month_day!BC13="","",_tag_month_day!BC13/100)</f>
        <v/>
      </c>
      <c r="FI23" s="449">
        <f>FI22</f>
        <v>0.40999999999999998</v>
      </c>
      <c r="FJ23" s="449">
        <f>FJ22</f>
        <v>0.11</v>
      </c>
      <c r="FK23" s="449">
        <f>FK22</f>
        <v>0.014999999999999999</v>
      </c>
      <c r="FL23" s="449">
        <f>FL22</f>
        <v>0</v>
      </c>
      <c r="FM23" s="467">
        <f>FM22</f>
        <v>0.0001</v>
      </c>
      <c r="FN23" s="449">
        <f>FN22</f>
        <v>0.32000000000000001</v>
      </c>
      <c r="FO23" s="449">
        <f>FO22</f>
        <v>0.20000000000000001</v>
      </c>
      <c r="FP23" s="449">
        <f>FP22</f>
        <v>0.01</v>
      </c>
      <c r="FQ23" s="449">
        <f>FQ22</f>
        <v>0</v>
      </c>
      <c r="FR23" s="467">
        <f>FR22</f>
        <v>0.0001</v>
      </c>
      <c r="FS23" s="449" t="str">
        <f>IF(_tag_month_day!BD13="","",_tag_month_day!BD13/100)</f>
        <v/>
      </c>
      <c r="FT23" s="449" t="str">
        <f>IF(_tag_month_day!BE13="","",_tag_month_day!BE13/100)</f>
        <v/>
      </c>
      <c r="FU23" s="449" t="str">
        <f>IF(_tag_month_day!BF13="","",_tag_month_day!BF13/100)</f>
        <v/>
      </c>
      <c r="FV23" s="449" t="str">
        <f>IF(_tag_month_day!BG13="","",_tag_month_day!BG13/100)</f>
        <v/>
      </c>
      <c r="FW23" s="467" t="str">
        <f>IF(_tag_month_day!BH13="","",_tag_month_day!BH13/100)</f>
        <v/>
      </c>
      <c r="FX23" s="449" t="str">
        <f>IF(_tag_month_day!BI13="","",_tag_month_day!BI13/100)</f>
        <v/>
      </c>
      <c r="FY23" s="449" t="str">
        <f>IF(_tag_month_day!BJ13="","",_tag_month_day!BJ13/100)</f>
        <v/>
      </c>
      <c r="FZ23" s="468" t="str">
        <f>IF(_tag_month_day!BK13="","",_tag_month_day!BK13/100)</f>
        <v/>
      </c>
      <c r="GA23" s="449" t="str">
        <f>IF(_tag_month_day!BL13="","",_tag_month_day!BL13/100)</f>
        <v/>
      </c>
      <c r="GB23" s="467" t="str">
        <f>IF(_tag_month_day!BM13="","",_tag_month_day!BM13/100)</f>
        <v/>
      </c>
      <c r="GC23" s="431" t="str">
        <f>IF(_tag_month_day!BN13="","",_tag_month_day!BN13/100)</f>
        <v/>
      </c>
      <c r="GD23" s="431" t="str">
        <f>IF(_tag_month_day!BO13="","",_tag_month_day!BO13/100)</f>
        <v/>
      </c>
      <c r="GE23" s="431" t="str">
        <f>IF(_tag_month_day!BP13="","",_tag_month_day!BP13/100)</f>
        <v/>
      </c>
      <c r="GF23" s="431" t="str">
        <f>IF(_tag_month_day!BQ13="","",_tag_month_day!BQ13/100)</f>
        <v/>
      </c>
      <c r="GG23" s="431" t="str">
        <f>IF(_tag_month_day!BR13="","",_tag_month_day!BR13/100)</f>
        <v/>
      </c>
      <c r="GH23" s="431" t="str">
        <f>IF(_tag_month_day!BS13="","",_tag_month_day!BS13/100)</f>
        <v/>
      </c>
      <c r="GI23" s="467" t="str">
        <f>IF(_tag_month_day!BT13="","",_tag_month_day!BT13/100)</f>
        <v/>
      </c>
      <c r="GJ23" s="469" t="str">
        <f>IF(_tag_month_day!BU13="","",_tag_month_day!BU13/100)</f>
        <v/>
      </c>
      <c r="GK23" s="470">
        <f>GK22</f>
        <v>0.070000000000000007</v>
      </c>
      <c r="GL23" s="470">
        <f>GL22</f>
        <v>0.029999999999999999</v>
      </c>
      <c r="GM23" s="471" t="str">
        <f>IF(_tag_month_day!BX13="","",_tag_month_day!BX13/100)</f>
        <v/>
      </c>
      <c r="GN23" s="470">
        <f>GN22</f>
        <v>0.070000000000000007</v>
      </c>
      <c r="GO23" s="470">
        <f>GO22</f>
        <v>0.029999999999999999</v>
      </c>
      <c r="GP23" s="470">
        <f>GP22</f>
        <v>0.089999999999999997</v>
      </c>
      <c r="GQ23" s="470">
        <f>GQ22</f>
        <v>0.029999999999999999</v>
      </c>
      <c r="GR23" s="471" t="str">
        <f>IF(_tag_month_day!CA13="","",_tag_month_day!CA13/100)</f>
        <v/>
      </c>
      <c r="GS23" s="472">
        <f>GS22</f>
        <v>0.95299999999999996</v>
      </c>
      <c r="GT23" s="472">
        <f>GT22</f>
        <v>0.55000000000000004</v>
      </c>
      <c r="GU23" s="472">
        <f>GU22</f>
        <v>0.55000000000000004</v>
      </c>
      <c r="GV23" s="472">
        <f>GV22</f>
        <v>0.55000000000000004</v>
      </c>
      <c r="GW23" s="472">
        <f>GW22</f>
        <v>0.5</v>
      </c>
      <c r="GX23" s="472">
        <f>GX22</f>
        <v>0.93500000000000005</v>
      </c>
      <c r="GY23" s="472">
        <f>GY22</f>
        <v>0.14999999999999999</v>
      </c>
      <c r="GZ23" s="472">
        <f>GZ22</f>
        <v>1</v>
      </c>
      <c r="HA23" s="474">
        <f>HA22</f>
        <v>0.047</v>
      </c>
      <c r="HB23" s="474">
        <f>HB22</f>
        <v>0.45000000000000001</v>
      </c>
      <c r="HC23" s="474">
        <f>HC22</f>
        <v>0.45000000000000001</v>
      </c>
      <c r="HD23" s="474">
        <f>HD22</f>
        <v>0.45000000000000001</v>
      </c>
      <c r="HE23" s="474">
        <f>HE22</f>
        <v>0.5</v>
      </c>
      <c r="HF23" s="474">
        <f>HF22</f>
        <v>0.065000000000000002</v>
      </c>
      <c r="HG23" s="474">
        <f>HG22</f>
        <v>0.84999999999999998</v>
      </c>
      <c r="HH23" s="474">
        <f>HH22</f>
        <v>0</v>
      </c>
      <c r="HI23" s="10" t="e">
        <f>IF(BZ23&lt;&gt;"",CK23-BV23,0)</f>
        <v>#VALUE!</v>
      </c>
      <c r="HJ23" s="10" t="e">
        <f>IF(AJ23&gt;0,AH23-AJ23,0)</f>
        <v>#VALUE!</v>
      </c>
      <c r="HK23" s="466">
        <f>HK22</f>
        <v>0.84999999999999998</v>
      </c>
      <c r="HL23" s="424">
        <f>HL22</f>
        <v>550000</v>
      </c>
      <c r="HM23" s="424">
        <f>HM22</f>
        <v>480000</v>
      </c>
      <c r="HN23" s="465" t="e">
        <f>(DJ23*EZ23+DK23*FH23+DL23*FM23+DM23*FR23+DN23*FW23+DO23*GB23+DS23*GI23+DP23*GM23+DR23*GR23)*1000*2</f>
        <v>#VALUE!</v>
      </c>
      <c r="HO23" s="465" t="e">
        <f>HN23*HK23*$HO$2/HL23*1000000</f>
        <v>#VALUE!</v>
      </c>
      <c r="HP23" s="465" t="e">
        <f>HN23*HK23*$HP$2/HM23*1000000</f>
        <v>#VALUE!</v>
      </c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</row>
    <row customFormat="1" r="24" s="0">
      <c r="A24" s="420">
        <v>13</v>
      </c>
      <c r="B24" s="421">
        <f ca="1">IF(D24=D23,B23,IF(D24="夜班",B23+1,B23))</f>
        <v>43586</v>
      </c>
      <c r="C24" s="422">
        <f>C23</f>
        <v>0.041666666666666699</v>
      </c>
      <c r="D24" s="10" t="str">
        <f ca="1">IF(HOUR(G24)&lt;8,"夜班",IF(HOUR(G24)&lt;16,"白班",IF(HOUR(G24)&lt;24,"中班",0)))</f>
        <v>白班</v>
      </c>
      <c r="E24" s="10" t="e">
        <f ca="1">IF(F24=1,"甲",IF(F24=2,"乙",IF(F24=3,"丙",IF(F24=4,"丁",""))))</f>
        <v>#REF!</v>
      </c>
      <c r="F24" s="10" t="e">
        <f ca="1">SUMPRODUCT((成本日报!$A$3:$A$95=计划!B24)*(成本日报!$B$3:$B$95=计划!$D24),成本日报!$C$3:$C$95)</f>
        <v>#REF!</v>
      </c>
      <c r="G24" s="423">
        <f ca="1">G23+C23</f>
        <v>43586.499999999971</v>
      </c>
      <c r="H24" s="423">
        <f ca="1">$G24+$C24/60*10+$C24*0</f>
        <v>43586.506944444416</v>
      </c>
      <c r="I24" s="423">
        <f ca="1">$G24+$C24/60*18+$C24*0</f>
        <v>43586.512499999968</v>
      </c>
      <c r="J24" s="423">
        <f ca="1">$G24+$C24/60*0+$C24*1</f>
        <v>43586.541666666635</v>
      </c>
      <c r="K24" s="423">
        <f ca="1">$G24+$C24/60*30+$C24*2</f>
        <v>43586.604166666642</v>
      </c>
      <c r="L24" s="423">
        <f ca="1">$G24+$C24/60*0+$C24*3</f>
        <v>43586.624999999971</v>
      </c>
      <c r="M24" s="424" t="str">
        <f>IF(_tag_month_day!A14="","",_tag_month_day!A14)</f>
        <v/>
      </c>
      <c r="N24" s="424" t="str">
        <f>IF(_tag_month_day!B14="","",_tag_month_day!B14)</f>
        <v/>
      </c>
      <c r="O24" s="425" t="e">
        <f>IF(M24+N24=0,"",M24+N24)</f>
        <v>#VALUE!</v>
      </c>
      <c r="P24" s="424" t="str">
        <f>IF(_tag_month_day!C14="","",_tag_month_day!C14)</f>
        <v/>
      </c>
      <c r="Q24" s="424" t="str">
        <f>IF(_tag_month_day!D14="","",_tag_month_day!D14)</f>
        <v/>
      </c>
      <c r="R24" s="426" t="str">
        <f>IF(_tag_month_day!CB14="","",_tag_month_day!CB14/100)</f>
        <v/>
      </c>
      <c r="S24" s="427" t="str">
        <f>IF(_tag_month_day!E14="","",_tag_month_day!E14)</f>
        <v/>
      </c>
      <c r="T24" s="427" t="str">
        <f>IF(_tag_month_day!F14="","",_tag_month_day!F14)</f>
        <v/>
      </c>
      <c r="U24" s="428" t="e">
        <f>S24+T24</f>
        <v>#VALUE!</v>
      </c>
      <c r="V24" s="429" t="e">
        <f>U24/AJ24</f>
        <v>#VALUE!</v>
      </c>
      <c r="W24" s="430" t="str">
        <f>IF(_jhy_month_day!A14="","",_jhy_month_day!A14)</f>
        <v/>
      </c>
      <c r="X24" s="431" t="str">
        <f>IF(_jhy_month_day!B14="","",_jhy_month_day!B14/100)</f>
        <v/>
      </c>
      <c r="Y24" s="431" t="str">
        <f>IF(_jhy_month_day!C14="","",_jhy_month_day!C14/100)</f>
        <v/>
      </c>
      <c r="Z24" s="432">
        <f>Z20+1</f>
        <v>4</v>
      </c>
      <c r="AA24" s="433" t="str">
        <f>IF(_tag_month_day!G14="","",_tag_month_day!G14/100)</f>
        <v/>
      </c>
      <c r="AB24" s="433" t="str">
        <f>IF(_tag_month_day!H14="","",_tag_month_day!H14/100)</f>
        <v/>
      </c>
      <c r="AC24" s="434">
        <f>IF(X24="",AC23,BK24*($AV23*X24+$AW23*FD23+$AX23*FI23+$AY23*FN23+$AZ23*FS23+$BA23*FX23+$BG23*GE23)/(AV23*Y24+AX23*FK23+AW23*FF23+AY23*FP23+AZ23*FU23+BA23*FZ23+BG23*GG23+BB23*GK23+BC23*GN23+BD23*GP23))</f>
        <v>1.59963432013121</v>
      </c>
      <c r="AD24" s="435" t="str">
        <f>IF(AC24=AC23,"",AC24-AC23)</f>
        <v/>
      </c>
      <c r="AE24" s="436" t="str">
        <f>IF(1-AF24=0,"",(1-AF24))</f>
        <v/>
      </c>
      <c r="AF24" s="437">
        <v>1</v>
      </c>
      <c r="AG24" s="10" t="str">
        <f>AG23</f>
        <v>8A3</v>
      </c>
      <c r="AH24" s="438" t="str">
        <f>AH23</f>
        <v/>
      </c>
      <c r="AI24" s="424" t="e">
        <f>IF(ROUND(AJ24-AJ23,1)=0,"",AJ24-AJ23)</f>
        <v>#VALUE!</v>
      </c>
      <c r="AJ24" s="439" t="str">
        <f>IF(_tag_month_day!I14="","",_tag_month_day!I14)</f>
        <v/>
      </c>
      <c r="AK24" s="440"/>
      <c r="AL24" s="440"/>
      <c r="AM24" s="440"/>
      <c r="AN24" s="441">
        <f>AN23</f>
        <v>3</v>
      </c>
      <c r="AO24" s="441">
        <f>AO23</f>
        <v>7</v>
      </c>
      <c r="AP24" s="442" t="e">
        <f>(IF(AN24=0,AS23,AS23*(1+AO24/AN24)/(AR24+AO24/AN24)))+AT24</f>
        <v>#VALUE!</v>
      </c>
      <c r="AQ24" s="443" t="str">
        <f>IF(_tag_month_day!J14="","",_tag_month_day!J14/100)</f>
        <v/>
      </c>
      <c r="AR24" s="444">
        <f>AR23</f>
        <v>1.3</v>
      </c>
      <c r="AS24" s="445" t="e">
        <f>AQ24*(AN24*AR24+AO24)/(AN24+AO24)</f>
        <v>#VALUE!</v>
      </c>
      <c r="AT24" s="445" t="e">
        <f>(SUM(BE24:BF24)-SUM(BE23:BF23))*0.05</f>
        <v>#VALUE!</v>
      </c>
      <c r="AU24" s="446" t="str">
        <f>IF(_tag_month_day!CC14="","",IF(_tag_month_day!CC14&gt;0,_tag_month_day!CD14,_tag_month_day!CE14))</f>
        <v/>
      </c>
      <c r="AV24" s="447" t="str">
        <f>IF(_tag_month_day!L14="","",_tag_month_day!L14/100)</f>
        <v/>
      </c>
      <c r="AW24" s="431">
        <f>AW23</f>
        <v>0</v>
      </c>
      <c r="AX24" s="431">
        <f>AX23</f>
        <v>0</v>
      </c>
      <c r="AY24" s="431" t="str">
        <f>IF(_tag_month_day!M14="","",_tag_month_day!M14/100)</f>
        <v/>
      </c>
      <c r="AZ24" s="431" t="str">
        <f>IF(_tag_month_day!N14="","",_tag_month_day!N14/100)</f>
        <v/>
      </c>
      <c r="BA24" s="431" t="str">
        <f>IF(_tag_month_day!O14="","",_tag_month_day!O14/100)</f>
        <v/>
      </c>
      <c r="BB24" s="448" t="str">
        <f>IF(_tag_month_day!P14="","",_tag_month_day!P14/100)</f>
        <v/>
      </c>
      <c r="BC24" s="448">
        <f>BC23</f>
        <v>0</v>
      </c>
      <c r="BD24" s="448" t="str">
        <f>IF(_tag_month_day!Q14="","",_tag_month_day!Q14/100)</f>
        <v/>
      </c>
      <c r="BE24" s="449" t="str">
        <f>IF(_tag_month_day!R14="","",_tag_month_day!R14/100)</f>
        <v/>
      </c>
      <c r="BF24" s="388" t="e">
        <f>(AU24*(100+BE24*100))/(AJ24-AU24)/100</f>
        <v>#VALUE!</v>
      </c>
      <c r="BG24" s="450" t="e">
        <f>BE24+BF24</f>
        <v>#VALUE!</v>
      </c>
      <c r="BH24" s="451" t="e">
        <f>SUM(AV24:BF24)</f>
        <v>#VALUE!</v>
      </c>
      <c r="BI24" s="452" t="e">
        <f>IF(CX24=0,BI23,(DK24*查询!$R$5+DL24*查询!$Q$5+DM24*查询!$N$5+DN24*查询!$O$5+DO24*查询!$P$5)*AF24/CX24)</f>
        <v>#VALUE!</v>
      </c>
      <c r="BJ24" s="452" t="e">
        <f>IF(CX24=0,BJ23,(DP24*查询!$S$5+DQ24*查询!$T$5+DR24*查询!$U$5)*AF24/CX24)</f>
        <v>#VALUE!</v>
      </c>
      <c r="BK24" s="452">
        <f>BK23</f>
        <v>1</v>
      </c>
      <c r="BL24" s="453" t="e">
        <f>SUMPRODUCT((AV24:BA24)*(GS24:GX24))/((GS24:GX24)+SUM(BB24:BD24)*GY24+BG24*GZ24)</f>
        <v>#VALUE!</v>
      </c>
      <c r="BM24" s="453" t="e">
        <f>BK24*($AV24*FB24+$AW24*FD24+$AX24*FI24+$AY24*FN24+$AZ24*FS24+$BA24*FX24+$BG24*GE24)/(AV24*EY24+AX24*FK24+AW24*FF24+AY24*FP24+AZ24*FU24+BA24*FZ24+BG24*GG24+BB24*GK24+BC24*GN24+BD24*GP24)</f>
        <v>#VALUE!</v>
      </c>
      <c r="BN24" s="453" t="e">
        <f>($AV24*FC24+$AX24*FJ24+$AW24*FE24+$AY24*FO24+$AZ24*FT24+$BA24*FY24+$BG24*GF24)/($AV24*FA24+BG24*GH24+BB24*GL24+BC24*GO24+BD24*GQ24+BA24*GA24)</f>
        <v>#VALUE!</v>
      </c>
      <c r="BO24" s="454" t="e">
        <f>SUMPRODUCT(AV24:BA24*GS24:GX24)/(GS24:GX24+(BB24+BC24+BD24)*GY24+BG24)</f>
        <v>#VALUE!</v>
      </c>
      <c r="BP24" s="454" t="e">
        <f>SUMPRODUCT(AV24:BA24*GS24:GX24)/(GS24:GX24+(BB24+BC24+BD24)*GY24+BG24)</f>
        <v>#VALUE!</v>
      </c>
      <c r="BQ24" s="454" t="e">
        <f>SUMPRODUCT(AV24:BA24*GS24:GX24)/(GS24:GX24+(BB24+BC24+BD24)*GY24+BG24)</f>
        <v>#VALUE!</v>
      </c>
      <c r="BR24" s="453" t="str">
        <f>IF(_tag_month_day!T14="","",_tag_month_day!T14)</f>
        <v/>
      </c>
      <c r="BS24" s="453" t="str">
        <f>IF(_tag_month_day!U14="","",_tag_month_day!U14)</f>
        <v/>
      </c>
      <c r="BT24" s="455" t="str">
        <f>IF(CK24="","",IF((CK24&gt;=BV24-0.12)*(CK24&lt;=BV24+0.12),"合格","不合格"))</f>
        <v/>
      </c>
      <c r="BU24" s="456" t="str">
        <f>IF(_tag_month_day!V14="","",_tag_month_day!V14)</f>
        <v/>
      </c>
      <c r="BV24" s="457" t="str">
        <f>IF(_tag_month_day!W14="","",_tag_month_day!W14)</f>
        <v/>
      </c>
      <c r="BW24" s="458" t="str">
        <f>IF(_tag_month_day!X14="","",_tag_month_day!X14)</f>
        <v/>
      </c>
      <c r="BX24" s="458" t="str">
        <f>IF(_tag_month_day!Y14="","",_tag_month_day!Y14)</f>
        <v/>
      </c>
      <c r="BY24" s="459">
        <f ca="1">L24</f>
        <v>43586.624999999971</v>
      </c>
      <c r="BZ24" s="460"/>
      <c r="CA24" s="461"/>
      <c r="CB24" s="424" t="str">
        <f>IF(_tag_month_day!Z14="","",_tag_month_day!Z14)</f>
        <v/>
      </c>
      <c r="CC24" s="424" t="str">
        <f>IF(_tag_month_day!AA14="","",_tag_month_day!AA14)</f>
        <v/>
      </c>
      <c r="CD24" s="424" t="str">
        <f>IF(_tag_month_day!AB14="","",_tag_month_day!AB14)</f>
        <v/>
      </c>
      <c r="CE24" s="424" t="str">
        <f>IF(_tag_month_day!AC14="","",_tag_month_day!AC14)</f>
        <v/>
      </c>
      <c r="CF24" s="424" t="str">
        <f>IF(_tag_month_day!AD14="","",_tag_month_day!AD14)</f>
        <v/>
      </c>
      <c r="CG24" s="424" t="str">
        <f>IF(_tag_month_day!AE14="","",_tag_month_day!AE14)</f>
        <v/>
      </c>
      <c r="CH24" s="424" t="str">
        <f>IF(_tag_month_day!AF14="","",_tag_month_day!AF14)</f>
        <v/>
      </c>
      <c r="CI24" s="424" t="str">
        <f>IF(_tag_month_day!AG14="","",_tag_month_day!AG14)</f>
        <v/>
      </c>
      <c r="CJ24" s="424" t="str">
        <f>IF(_tag_month_day!AH14="","",_tag_month_day!AH14)</f>
        <v/>
      </c>
      <c r="CK24" s="424" t="str">
        <f>IF(_tag_month_day!AI14="","",_tag_month_day!AI14)</f>
        <v/>
      </c>
      <c r="CL24" s="4" t="str">
        <f>IF(_tag_month_day!AJ14="","",_tag_month_day!AJ14)</f>
        <v/>
      </c>
      <c r="CM24" s="4" t="str">
        <f>IF(_tag_month_day!AK14="","",_tag_month_day!AK14)</f>
        <v/>
      </c>
      <c r="CN24" s="4" t="str">
        <f>IF(_tag_month_day!AL14="","",_tag_month_day!AL14)</f>
        <v/>
      </c>
      <c r="CO24" s="4" t="str">
        <f>IF(_tag_month_day!AM14="","",_tag_month_day!AM14)</f>
        <v/>
      </c>
      <c r="CP24" s="4" t="str">
        <f>IF(_tag_month_day!AN14="","",_tag_month_day!AN14)</f>
        <v/>
      </c>
      <c r="CQ24" s="4" t="str">
        <f>IF(_tag_month_day!AO14="","",_tag_month_day!AO14)</f>
        <v/>
      </c>
      <c r="CR24" s="462" t="str">
        <f>IF(_tag_month_day!AP14="","",_tag_month_day!AP14)</f>
        <v/>
      </c>
      <c r="CS24" s="463" t="str">
        <f>IF(_tag_month_day!AQ14="","",_tag_month_day!AQ14)</f>
        <v/>
      </c>
      <c r="CT24" s="4" t="str">
        <f>IF(_tag_month_day!AR14="","",_tag_month_day!AR14)</f>
        <v/>
      </c>
      <c r="CU24" s="464" t="e">
        <f>DU24/AJ24</f>
        <v>#VALUE!</v>
      </c>
      <c r="CV24" s="451" t="e">
        <f>BG24/BH24</f>
        <v>#VALUE!</v>
      </c>
      <c r="CW24" s="465" t="e">
        <f>AJ24*(1-CV24)*CU24*AF24</f>
        <v>#VALUE!</v>
      </c>
      <c r="CX24" s="465" t="e">
        <f>CW24*94%</f>
        <v>#VALUE!</v>
      </c>
      <c r="CY24" s="466" t="e">
        <f>IF(CX24=0,0,DS24/(DS24+CX24))</f>
        <v>#VALUE!</v>
      </c>
      <c r="CZ24" s="465" t="e">
        <f>$AJ24*EF24</f>
        <v>#VALUE!</v>
      </c>
      <c r="DA24" s="465" t="e">
        <f>$AJ24*EG24</f>
        <v>#VALUE!</v>
      </c>
      <c r="DB24" s="465" t="e">
        <f>$AJ24*EH24</f>
        <v>#VALUE!</v>
      </c>
      <c r="DC24" s="465" t="e">
        <f>$AJ24*EI24</f>
        <v>#VALUE!</v>
      </c>
      <c r="DD24" s="465" t="e">
        <f>$AJ24*EJ24</f>
        <v>#VALUE!</v>
      </c>
      <c r="DE24" s="465" t="e">
        <f>$AJ24*EK24</f>
        <v>#VALUE!</v>
      </c>
      <c r="DF24" s="465" t="e">
        <f>$AJ24*EL24</f>
        <v>#VALUE!</v>
      </c>
      <c r="DG24" s="465" t="e">
        <f>$AJ24*EM24</f>
        <v>#VALUE!</v>
      </c>
      <c r="DH24" s="465" t="e">
        <f>$AJ24*EN24</f>
        <v>#VALUE!</v>
      </c>
      <c r="DI24" s="465" t="e">
        <f>$AJ24*EO24</f>
        <v>#VALUE!</v>
      </c>
      <c r="DJ24" s="465" t="e">
        <f>CZ24*(1-EP24)</f>
        <v>#VALUE!</v>
      </c>
      <c r="DK24" s="465" t="e">
        <f>DA24*(1-ER24)</f>
        <v>#VALUE!</v>
      </c>
      <c r="DL24" s="465" t="e">
        <f>DB24*(1-EQ24)</f>
        <v>#VALUE!</v>
      </c>
      <c r="DM24" s="465" t="e">
        <f>DC24*(1-ES24)</f>
        <v>#VALUE!</v>
      </c>
      <c r="DN24" s="465" t="e">
        <f>DD24*(1-ET24)</f>
        <v>#VALUE!</v>
      </c>
      <c r="DO24" s="465" t="e">
        <f>DE24</f>
        <v>#VALUE!</v>
      </c>
      <c r="DP24" s="465" t="e">
        <f>DF24*(1-EU24)</f>
        <v>#VALUE!</v>
      </c>
      <c r="DQ24" s="465" t="e">
        <f>DG24*(1-EV24)</f>
        <v>#VALUE!</v>
      </c>
      <c r="DR24" s="465" t="e">
        <f>DH24*(1-EW24)</f>
        <v>#VALUE!</v>
      </c>
      <c r="DS24" s="465" t="e">
        <f>DI24</f>
        <v>#VALUE!</v>
      </c>
      <c r="DT24" s="465" t="e">
        <f>SUM(DJ24:DS24)</f>
        <v>#VALUE!</v>
      </c>
      <c r="DU24" s="465" t="e">
        <f>(GS24:GX24)+(DP24+DQ24+DR24)*GY24+DS24</f>
        <v>#VALUE!</v>
      </c>
      <c r="DV24" s="451" t="e">
        <f>AV24/$BH24/(1-EP24)</f>
        <v>#VALUE!</v>
      </c>
      <c r="DW24" s="451" t="e">
        <f>AW24/$BH24/(1-ER24)</f>
        <v>#VALUE!</v>
      </c>
      <c r="DX24" s="451" t="e">
        <f>AX24/$BH24/(1-EQ24)</f>
        <v>#VALUE!</v>
      </c>
      <c r="DY24" s="451" t="e">
        <f>AY24/$BH24/(1-ES24)</f>
        <v>#VALUE!</v>
      </c>
      <c r="DZ24" s="451" t="e">
        <f>AZ24/$BH24/(1-ET24)</f>
        <v>#VALUE!</v>
      </c>
      <c r="EA24" s="451" t="e">
        <f>BA24/$BH24/(1-AX24)</f>
        <v>#VALUE!</v>
      </c>
      <c r="EB24" s="451" t="e">
        <f>BB24/$BH24/(1-EU24)</f>
        <v>#VALUE!</v>
      </c>
      <c r="EC24" s="451" t="e">
        <f>BC24/$BH24/(1-EV24)</f>
        <v>#VALUE!</v>
      </c>
      <c r="ED24" s="451" t="e">
        <f>BD24/$BH24/(1-EW24)</f>
        <v>#VALUE!</v>
      </c>
      <c r="EE24" s="451" t="e">
        <f>BG24/BH24</f>
        <v>#VALUE!</v>
      </c>
      <c r="EF24" s="451" t="e">
        <f>DV24/SUM($DV24:$EE24)</f>
        <v>#VALUE!</v>
      </c>
      <c r="EG24" s="451" t="e">
        <f>DW24/SUM($DV24:$EE24)</f>
        <v>#VALUE!</v>
      </c>
      <c r="EH24" s="451" t="e">
        <f>DX24/SUM($DV24:$EE24)</f>
        <v>#VALUE!</v>
      </c>
      <c r="EI24" s="451" t="e">
        <f>DY24/SUM($DV24:$EE24)</f>
        <v>#VALUE!</v>
      </c>
      <c r="EJ24" s="451" t="e">
        <f>DZ24/SUM($DV24:$EE24)</f>
        <v>#VALUE!</v>
      </c>
      <c r="EK24" s="451" t="e">
        <f>EA24/SUM($DV24:$EE24)</f>
        <v>#VALUE!</v>
      </c>
      <c r="EL24" s="451" t="e">
        <f>EB24/SUM($DV24:$EE24)</f>
        <v>#VALUE!</v>
      </c>
      <c r="EM24" s="451" t="e">
        <f>EC24/SUM($DV24:$EE24)</f>
        <v>#VALUE!</v>
      </c>
      <c r="EN24" s="451" t="e">
        <f>ED24/SUM($DV24:$EE24)</f>
        <v>#VALUE!</v>
      </c>
      <c r="EO24" s="451" t="e">
        <f>EE24/SUM($DV24:$EE24)</f>
        <v>#VALUE!</v>
      </c>
      <c r="EP24" s="450">
        <f>EP23</f>
        <v>0.080000000000000002</v>
      </c>
      <c r="EQ24" s="450">
        <f>EQ23</f>
        <v>0.014999999999999999</v>
      </c>
      <c r="ER24" s="450">
        <f>ER23</f>
        <v>0.014999999999999999</v>
      </c>
      <c r="ES24" s="450">
        <f>ES23</f>
        <v>0.014999999999999999</v>
      </c>
      <c r="ET24" s="450">
        <f>ET23</f>
        <v>0.014999999999999999</v>
      </c>
      <c r="EU24" s="450">
        <f>EU23</f>
        <v>0.089999999999999997</v>
      </c>
      <c r="EV24" s="450">
        <f>EV23</f>
        <v>0.089999999999999997</v>
      </c>
      <c r="EW24" s="450">
        <f>EW23</f>
        <v>0.089999999999999997</v>
      </c>
      <c r="EX24" s="431" t="str">
        <f>IF(_tag_month_day!AS14="","",_tag_month_day!AS14/100)</f>
        <v/>
      </c>
      <c r="EY24" s="431" t="str">
        <f>IF(_tag_month_day!AT14="","",_tag_month_day!AT14/100)</f>
        <v/>
      </c>
      <c r="EZ24" s="431" t="str">
        <f>IF(_tag_month_day!AU14="","",_tag_month_day!AU14/100)</f>
        <v/>
      </c>
      <c r="FA24" s="431" t="str">
        <f>IF(_tag_month_day!AV14="","",_tag_month_day!AV14/100)</f>
        <v/>
      </c>
      <c r="FB24" s="431" t="str">
        <f>IF(_tag_month_day!AW14="","",_tag_month_day!AW14/100)</f>
        <v/>
      </c>
      <c r="FC24" s="431" t="str">
        <f>IF(_tag_month_day!AX14="","",_tag_month_day!AX14/100)</f>
        <v/>
      </c>
      <c r="FD24" s="449" t="str">
        <f>IF(_tag_month_day!AY14="","",_tag_month_day!AY14/100)</f>
        <v/>
      </c>
      <c r="FE24" s="449" t="str">
        <f>IF(_tag_month_day!AZ14="","",_tag_month_day!AZ14/100)</f>
        <v/>
      </c>
      <c r="FF24" s="449" t="str">
        <f>IF(_tag_month_day!BA14="","",_tag_month_day!BA14/100)</f>
        <v/>
      </c>
      <c r="FG24" s="449" t="str">
        <f>IF(_tag_month_day!BB14="","",_tag_month_day!BB14/100)</f>
        <v/>
      </c>
      <c r="FH24" s="467" t="str">
        <f>IF(_tag_month_day!BC14="","",_tag_month_day!BC14/100)</f>
        <v/>
      </c>
      <c r="FI24" s="449">
        <f>FI23</f>
        <v>0.40999999999999998</v>
      </c>
      <c r="FJ24" s="449">
        <f>FJ23</f>
        <v>0.11</v>
      </c>
      <c r="FK24" s="449">
        <f>FK23</f>
        <v>0.014999999999999999</v>
      </c>
      <c r="FL24" s="449">
        <f>FL23</f>
        <v>0</v>
      </c>
      <c r="FM24" s="467">
        <f>FM23</f>
        <v>0.0001</v>
      </c>
      <c r="FN24" s="449">
        <f>FN23</f>
        <v>0.32000000000000001</v>
      </c>
      <c r="FO24" s="449">
        <f>FO23</f>
        <v>0.20000000000000001</v>
      </c>
      <c r="FP24" s="449">
        <f>FP23</f>
        <v>0.01</v>
      </c>
      <c r="FQ24" s="449">
        <f>FQ23</f>
        <v>0</v>
      </c>
      <c r="FR24" s="467">
        <f>FR23</f>
        <v>0.0001</v>
      </c>
      <c r="FS24" s="449" t="str">
        <f>IF(_tag_month_day!BD14="","",_tag_month_day!BD14/100)</f>
        <v/>
      </c>
      <c r="FT24" s="449" t="str">
        <f>IF(_tag_month_day!BE14="","",_tag_month_day!BE14/100)</f>
        <v/>
      </c>
      <c r="FU24" s="449" t="str">
        <f>IF(_tag_month_day!BF14="","",_tag_month_day!BF14/100)</f>
        <v/>
      </c>
      <c r="FV24" s="449" t="str">
        <f>IF(_tag_month_day!BG14="","",_tag_month_day!BG14/100)</f>
        <v/>
      </c>
      <c r="FW24" s="467" t="str">
        <f>IF(_tag_month_day!BH14="","",_tag_month_day!BH14/100)</f>
        <v/>
      </c>
      <c r="FX24" s="449" t="str">
        <f>IF(_tag_month_day!BI14="","",_tag_month_day!BI14/100)</f>
        <v/>
      </c>
      <c r="FY24" s="449" t="str">
        <f>IF(_tag_month_day!BJ14="","",_tag_month_day!BJ14/100)</f>
        <v/>
      </c>
      <c r="FZ24" s="468" t="str">
        <f>IF(_tag_month_day!BK14="","",_tag_month_day!BK14/100)</f>
        <v/>
      </c>
      <c r="GA24" s="449" t="str">
        <f>IF(_tag_month_day!BL14="","",_tag_month_day!BL14/100)</f>
        <v/>
      </c>
      <c r="GB24" s="467" t="str">
        <f>IF(_tag_month_day!BM14="","",_tag_month_day!BM14/100)</f>
        <v/>
      </c>
      <c r="GC24" s="431" t="str">
        <f>IF(_tag_month_day!BN14="","",_tag_month_day!BN14/100)</f>
        <v/>
      </c>
      <c r="GD24" s="431" t="str">
        <f>IF(_tag_month_day!BO14="","",_tag_month_day!BO14/100)</f>
        <v/>
      </c>
      <c r="GE24" s="431" t="str">
        <f>IF(_tag_month_day!BP14="","",_tag_month_day!BP14/100)</f>
        <v/>
      </c>
      <c r="GF24" s="431" t="str">
        <f>IF(_tag_month_day!BQ14="","",_tag_month_day!BQ14/100)</f>
        <v/>
      </c>
      <c r="GG24" s="431" t="str">
        <f>IF(_tag_month_day!BR14="","",_tag_month_day!BR14/100)</f>
        <v/>
      </c>
      <c r="GH24" s="431" t="str">
        <f>IF(_tag_month_day!BS14="","",_tag_month_day!BS14/100)</f>
        <v/>
      </c>
      <c r="GI24" s="467" t="str">
        <f>IF(_tag_month_day!BT14="","",_tag_month_day!BT14/100)</f>
        <v/>
      </c>
      <c r="GJ24" s="469" t="str">
        <f>IF(_tag_month_day!BU14="","",_tag_month_day!BU14/100)</f>
        <v/>
      </c>
      <c r="GK24" s="470">
        <f>GK23</f>
        <v>0.070000000000000007</v>
      </c>
      <c r="GL24" s="470">
        <f>GL23</f>
        <v>0.029999999999999999</v>
      </c>
      <c r="GM24" s="471" t="str">
        <f>IF(_tag_month_day!BX14="","",_tag_month_day!BX14/100)</f>
        <v/>
      </c>
      <c r="GN24" s="470">
        <f>GN23</f>
        <v>0.070000000000000007</v>
      </c>
      <c r="GO24" s="470">
        <f>GO23</f>
        <v>0.029999999999999999</v>
      </c>
      <c r="GP24" s="470">
        <f>GP23</f>
        <v>0.089999999999999997</v>
      </c>
      <c r="GQ24" s="470">
        <f>GQ23</f>
        <v>0.029999999999999999</v>
      </c>
      <c r="GR24" s="471" t="str">
        <f>IF(_tag_month_day!CA14="","",_tag_month_day!CA14/100)</f>
        <v/>
      </c>
      <c r="GS24" s="472">
        <f>GS23</f>
        <v>0.95299999999999996</v>
      </c>
      <c r="GT24" s="472">
        <f>GT23</f>
        <v>0.55000000000000004</v>
      </c>
      <c r="GU24" s="472">
        <f>GU23</f>
        <v>0.55000000000000004</v>
      </c>
      <c r="GV24" s="472">
        <f>GV23</f>
        <v>0.55000000000000004</v>
      </c>
      <c r="GW24" s="472">
        <f>GW23</f>
        <v>0.5</v>
      </c>
      <c r="GX24" s="472">
        <f>GX23</f>
        <v>0.93500000000000005</v>
      </c>
      <c r="GY24" s="472">
        <f>GY23</f>
        <v>0.14999999999999999</v>
      </c>
      <c r="GZ24" s="472">
        <f>GZ23</f>
        <v>1</v>
      </c>
      <c r="HA24" s="474">
        <f>HA23</f>
        <v>0.047</v>
      </c>
      <c r="HB24" s="474">
        <f>HB23</f>
        <v>0.45000000000000001</v>
      </c>
      <c r="HC24" s="474">
        <f>HC23</f>
        <v>0.45000000000000001</v>
      </c>
      <c r="HD24" s="474">
        <f>HD23</f>
        <v>0.45000000000000001</v>
      </c>
      <c r="HE24" s="474">
        <f>HE23</f>
        <v>0.5</v>
      </c>
      <c r="HF24" s="474">
        <f>HF23</f>
        <v>0.065000000000000002</v>
      </c>
      <c r="HG24" s="474">
        <f>HG23</f>
        <v>0.84999999999999998</v>
      </c>
      <c r="HH24" s="474">
        <f>HH23</f>
        <v>0</v>
      </c>
      <c r="HI24" s="10">
        <f>IF(BZ24&lt;&gt;"",CK24-BV24,0)</f>
        <v>0</v>
      </c>
      <c r="HJ24" s="10" t="e">
        <f>IF(AJ24&gt;0,AH24-AJ24,0)</f>
        <v>#VALUE!</v>
      </c>
      <c r="HK24" s="466">
        <f>HK23</f>
        <v>0.84999999999999998</v>
      </c>
      <c r="HL24" s="424">
        <f>HL23</f>
        <v>550000</v>
      </c>
      <c r="HM24" s="424">
        <f>HM23</f>
        <v>480000</v>
      </c>
      <c r="HN24" s="465" t="e">
        <f>(DJ24*EZ24+DK24*FH24+DL24*FM24+DM24*FR24+DN24*FW24+DO24*GB24+DS24*GI24+DP24*GM24+DR24*GR24)*1000*2</f>
        <v>#VALUE!</v>
      </c>
      <c r="HO24" s="465" t="e">
        <f>HN24*HK24*$HO$2/HL24*1000000</f>
        <v>#VALUE!</v>
      </c>
      <c r="HP24" s="465" t="e">
        <f>HN24*HK24*$HP$2/HM24*1000000</f>
        <v>#VALUE!</v>
      </c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</row>
    <row customFormat="1" r="25" s="0">
      <c r="A25" s="420">
        <v>14</v>
      </c>
      <c r="B25" s="421">
        <f ca="1">IF(D25=D24,B24,IF(D25="夜班",B24+1,B24))</f>
        <v>43586</v>
      </c>
      <c r="C25" s="422">
        <f>C24</f>
        <v>0.041666666666666699</v>
      </c>
      <c r="D25" s="10" t="str">
        <f ca="1">IF(HOUR(G25)&lt;8,"夜班",IF(HOUR(G25)&lt;16,"白班",IF(HOUR(G25)&lt;24,"中班",0)))</f>
        <v>白班</v>
      </c>
      <c r="E25" s="10" t="e">
        <f ca="1">IF(F25=1,"甲",IF(F25=2,"乙",IF(F25=3,"丙",IF(F25=4,"丁",""))))</f>
        <v>#REF!</v>
      </c>
      <c r="F25" s="10" t="e">
        <f ca="1">SUMPRODUCT((成本日报!$A$3:$A$95=计划!B25)*(成本日报!$B$3:$B$95=计划!$D25),成本日报!$C$3:$C$95)</f>
        <v>#REF!</v>
      </c>
      <c r="G25" s="423">
        <f ca="1">G24+C24</f>
        <v>43586.541666666635</v>
      </c>
      <c r="H25" s="423">
        <f ca="1">$G25+$C25/60*10+$C25*0</f>
        <v>43586.54861111108</v>
      </c>
      <c r="I25" s="423">
        <f ca="1">$G25+$C25/60*18+$C25*0</f>
        <v>43586.554166666632</v>
      </c>
      <c r="J25" s="423">
        <f ca="1">$G25+$C25/60*0+$C25*1</f>
        <v>43586.583333333299</v>
      </c>
      <c r="K25" s="423">
        <f ca="1">$G25+$C25/60*30+$C25*2</f>
        <v>43586.645833333307</v>
      </c>
      <c r="L25" s="423">
        <f ca="1">$G25+$C25/60*0+$C25*3</f>
        <v>43586.666666666635</v>
      </c>
      <c r="M25" s="424" t="str">
        <f>IF(_tag_month_day!A15="","",_tag_month_day!A15)</f>
        <v/>
      </c>
      <c r="N25" s="424" t="str">
        <f>IF(_tag_month_day!B15="","",_tag_month_day!B15)</f>
        <v/>
      </c>
      <c r="O25" s="425" t="e">
        <f>IF(M25+N25=0,"",M25+N25)</f>
        <v>#VALUE!</v>
      </c>
      <c r="P25" s="424" t="str">
        <f>IF(_tag_month_day!C15="","",_tag_month_day!C15)</f>
        <v/>
      </c>
      <c r="Q25" s="424" t="str">
        <f>IF(_tag_month_day!D15="","",_tag_month_day!D15)</f>
        <v/>
      </c>
      <c r="R25" s="426" t="str">
        <f>IF(_tag_month_day!CB15="","",_tag_month_day!CB15/100)</f>
        <v/>
      </c>
      <c r="S25" s="427" t="str">
        <f>IF(_tag_month_day!E15="","",_tag_month_day!E15)</f>
        <v/>
      </c>
      <c r="T25" s="427" t="str">
        <f>IF(_tag_month_day!F15="","",_tag_month_day!F15)</f>
        <v/>
      </c>
      <c r="U25" s="428" t="e">
        <f>S25+T25</f>
        <v>#VALUE!</v>
      </c>
      <c r="V25" s="429" t="e">
        <f>U25/AJ25</f>
        <v>#VALUE!</v>
      </c>
      <c r="W25" s="430" t="str">
        <f>IF(_jhy_month_day!A15="","",_jhy_month_day!A15)</f>
        <v/>
      </c>
      <c r="X25" s="431" t="str">
        <f>IF(_jhy_month_day!B15="","",_jhy_month_day!B15/100)</f>
        <v/>
      </c>
      <c r="Y25" s="431" t="str">
        <f>IF(_jhy_month_day!C15="","",_jhy_month_day!C15/100)</f>
        <v/>
      </c>
      <c r="Z25" s="432">
        <f>Z21+1</f>
        <v>4</v>
      </c>
      <c r="AA25" s="433" t="str">
        <f>IF(_tag_month_day!G15="","",_tag_month_day!G15/100)</f>
        <v/>
      </c>
      <c r="AB25" s="433" t="str">
        <f>IF(_tag_month_day!H15="","",_tag_month_day!H15/100)</f>
        <v/>
      </c>
      <c r="AC25" s="434">
        <f>IF(X25="",AC24,BK25*($AV24*X25+$AW24*FD24+$AX24*FI24+$AY24*FN24+$AZ24*FS24+$BA24*FX24+$BG24*GE24)/(AV24*Y25+AX24*FK24+AW24*FF24+AY24*FP24+AZ24*FU24+BA24*FZ24+BG24*GG24+BB24*GK24+BC24*GN24+BD24*GP24))</f>
        <v>1.59963432013121</v>
      </c>
      <c r="AD25" s="435" t="str">
        <f>IF(AC25=AC24,"",AC25-AC24)</f>
        <v/>
      </c>
      <c r="AE25" s="436" t="str">
        <f>IF(1-AF25=0,"",(1-AF25))</f>
        <v/>
      </c>
      <c r="AF25" s="437">
        <v>1</v>
      </c>
      <c r="AG25" s="10" t="str">
        <f>AG24</f>
        <v>8A3</v>
      </c>
      <c r="AH25" s="438" t="str">
        <f>AH24</f>
        <v/>
      </c>
      <c r="AI25" s="424" t="e">
        <f>IF(ROUND(AJ25-AJ24,1)=0,"",AJ25-AJ24)</f>
        <v>#VALUE!</v>
      </c>
      <c r="AJ25" s="439" t="str">
        <f>IF(_tag_month_day!I15="","",_tag_month_day!I15)</f>
        <v/>
      </c>
      <c r="AK25" s="440"/>
      <c r="AL25" s="440"/>
      <c r="AM25" s="440"/>
      <c r="AN25" s="441">
        <f>AN24</f>
        <v>3</v>
      </c>
      <c r="AO25" s="441">
        <f>AO24</f>
        <v>7</v>
      </c>
      <c r="AP25" s="442" t="e">
        <f>(IF(AN25=0,AS24,AS24*(1+AO25/AN25)/(AR25+AO25/AN25)))+AT25</f>
        <v>#VALUE!</v>
      </c>
      <c r="AQ25" s="443" t="str">
        <f>IF(_tag_month_day!J15="","",_tag_month_day!J15/100)</f>
        <v/>
      </c>
      <c r="AR25" s="444">
        <f>AR24</f>
        <v>1.3</v>
      </c>
      <c r="AS25" s="445" t="e">
        <f>AQ25*(AN25*AR25+AO25)/(AN25+AO25)</f>
        <v>#VALUE!</v>
      </c>
      <c r="AT25" s="445" t="e">
        <f>(SUM(BE25:BF25)-SUM(BE24:BF24))*0.05</f>
        <v>#VALUE!</v>
      </c>
      <c r="AU25" s="446" t="str">
        <f>IF(_tag_month_day!CC15="","",IF(_tag_month_day!CC15&gt;0,_tag_month_day!CD15,_tag_month_day!CE15))</f>
        <v/>
      </c>
      <c r="AV25" s="447" t="str">
        <f>IF(_tag_month_day!L15="","",_tag_month_day!L15/100)</f>
        <v/>
      </c>
      <c r="AW25" s="431">
        <f>AW24</f>
        <v>0</v>
      </c>
      <c r="AX25" s="431">
        <f>AX24</f>
        <v>0</v>
      </c>
      <c r="AY25" s="431" t="str">
        <f>IF(_tag_month_day!M15="","",_tag_month_day!M15/100)</f>
        <v/>
      </c>
      <c r="AZ25" s="431" t="str">
        <f>IF(_tag_month_day!N15="","",_tag_month_day!N15/100)</f>
        <v/>
      </c>
      <c r="BA25" s="431" t="str">
        <f>IF(_tag_month_day!O15="","",_tag_month_day!O15/100)</f>
        <v/>
      </c>
      <c r="BB25" s="448" t="str">
        <f>IF(_tag_month_day!P15="","",_tag_month_day!P15/100)</f>
        <v/>
      </c>
      <c r="BC25" s="448">
        <f>BC24</f>
        <v>0</v>
      </c>
      <c r="BD25" s="448" t="str">
        <f>IF(_tag_month_day!Q15="","",_tag_month_day!Q15/100)</f>
        <v/>
      </c>
      <c r="BE25" s="449" t="str">
        <f>IF(_tag_month_day!R15="","",_tag_month_day!R15/100)</f>
        <v/>
      </c>
      <c r="BF25" s="388" t="e">
        <f>(AU25*(100+BE25*100))/(AJ25-AU25)/100</f>
        <v>#VALUE!</v>
      </c>
      <c r="BG25" s="450" t="e">
        <f>BE25+BF25</f>
        <v>#VALUE!</v>
      </c>
      <c r="BH25" s="451" t="e">
        <f>SUM(AV25:BF25)</f>
        <v>#VALUE!</v>
      </c>
      <c r="BI25" s="452" t="e">
        <f>IF(CX25=0,BI24,(DK25*查询!$R$5+DL25*查询!$Q$5+DM25*查询!$N$5+DN25*查询!$O$5+DO25*查询!$P$5)*AF25/CX25)</f>
        <v>#VALUE!</v>
      </c>
      <c r="BJ25" s="452" t="e">
        <f>IF(CX25=0,BJ24,(DP25*查询!$S$5+DQ25*查询!$T$5+DR25*查询!$U$5)*AF25/CX25)</f>
        <v>#VALUE!</v>
      </c>
      <c r="BK25" s="452">
        <f>BK24</f>
        <v>1</v>
      </c>
      <c r="BL25" s="453" t="e">
        <f>SUMPRODUCT((AV25:BA25)*(GS25:GX25))/((GS25:GX25)+SUM(BB25:BD25)*GY25+BG25*GZ25)</f>
        <v>#VALUE!</v>
      </c>
      <c r="BM25" s="453" t="e">
        <f>BK25*($AV25*FB25+$AW25*FD25+$AX25*FI25+$AY25*FN25+$AZ25*FS25+$BA25*FX25+$BG25*GE25)/(AV25*EY25+AX25*FK25+AW25*FF25+AY25*FP25+AZ25*FU25+BA25*FZ25+BG25*GG25+BB25*GK25+BC25*GN25+BD25*GP25)</f>
        <v>#VALUE!</v>
      </c>
      <c r="BN25" s="453" t="e">
        <f>($AV25*FC25+$AX25*FJ25+$AW25*FE25+$AY25*FO25+$AZ25*FT25+$BA25*FY25+$BG25*GF25)/($AV25*FA25+BG25*GH25+BB25*GL25+BC25*GO25+BD25*GQ25+BA25*GA25)</f>
        <v>#VALUE!</v>
      </c>
      <c r="BO25" s="454" t="e">
        <f>SUMPRODUCT(AV25:BA25*GS25:GX25)/(GS25:GX25+(BB25+BC25+BD25)*GY25+BG25)</f>
        <v>#VALUE!</v>
      </c>
      <c r="BP25" s="454" t="e">
        <f>SUMPRODUCT(AV25:BA25*GS25:GX25)/(GS25:GX25+(BB25+BC25+BD25)*GY25+BG25)</f>
        <v>#VALUE!</v>
      </c>
      <c r="BQ25" s="454" t="e">
        <f>SUMPRODUCT(AV25:BA25*GS25:GX25)/(GS25:GX25+(BB25+BC25+BD25)*GY25+BG25)</f>
        <v>#VALUE!</v>
      </c>
      <c r="BR25" s="453" t="str">
        <f>IF(_tag_month_day!T15="","",_tag_month_day!T15)</f>
        <v/>
      </c>
      <c r="BS25" s="453" t="str">
        <f>IF(_tag_month_day!U15="","",_tag_month_day!U15)</f>
        <v/>
      </c>
      <c r="BT25" s="455" t="str">
        <f>IF(CK25="","",IF((CK25&gt;=BV25-0.12)*(CK25&lt;=BV25+0.12),"合格","不合格"))</f>
        <v/>
      </c>
      <c r="BU25" s="456" t="str">
        <f>IF(_tag_month_day!V15="","",_tag_month_day!V15)</f>
        <v/>
      </c>
      <c r="BV25" s="457" t="str">
        <f>IF(_tag_month_day!W15="","",_tag_month_day!W15)</f>
        <v/>
      </c>
      <c r="BW25" s="458" t="str">
        <f>IF(_tag_month_day!X15="","",_tag_month_day!X15)</f>
        <v/>
      </c>
      <c r="BX25" s="458" t="str">
        <f>IF(_tag_month_day!Y15="","",_tag_month_day!Y15)</f>
        <v/>
      </c>
      <c r="BY25" s="459">
        <f ca="1">L25</f>
        <v>43586.666666666635</v>
      </c>
      <c r="BZ25" s="460" t="s">
        <v>429</v>
      </c>
      <c r="CA25" s="461">
        <v>0.68402777777777801</v>
      </c>
      <c r="CB25" s="424" t="str">
        <f>IF(_tag_month_day!Z15="","",_tag_month_day!Z15)</f>
        <v/>
      </c>
      <c r="CC25" s="424" t="str">
        <f>IF(_tag_month_day!AA15="","",_tag_month_day!AA15)</f>
        <v/>
      </c>
      <c r="CD25" s="424" t="str">
        <f>IF(_tag_month_day!AB15="","",_tag_month_day!AB15)</f>
        <v/>
      </c>
      <c r="CE25" s="424" t="str">
        <f>IF(_tag_month_day!AC15="","",_tag_month_day!AC15)</f>
        <v/>
      </c>
      <c r="CF25" s="424" t="str">
        <f>IF(_tag_month_day!AD15="","",_tag_month_day!AD15)</f>
        <v/>
      </c>
      <c r="CG25" s="424" t="str">
        <f>IF(_tag_month_day!AE15="","",_tag_month_day!AE15)</f>
        <v/>
      </c>
      <c r="CH25" s="424" t="str">
        <f>IF(_tag_month_day!AF15="","",_tag_month_day!AF15)</f>
        <v/>
      </c>
      <c r="CI25" s="424" t="str">
        <f>IF(_tag_month_day!AG15="","",_tag_month_day!AG15)</f>
        <v/>
      </c>
      <c r="CJ25" s="424" t="str">
        <f>IF(_tag_month_day!AH15="","",_tag_month_day!AH15)</f>
        <v/>
      </c>
      <c r="CK25" s="424" t="str">
        <f>IF(_tag_month_day!AI15="","",_tag_month_day!AI15)</f>
        <v/>
      </c>
      <c r="CL25" s="4" t="str">
        <f>IF(_tag_month_day!AJ15="","",_tag_month_day!AJ15)</f>
        <v/>
      </c>
      <c r="CM25" s="4" t="str">
        <f>IF(_tag_month_day!AK15="","",_tag_month_day!AK15)</f>
        <v/>
      </c>
      <c r="CN25" s="4" t="str">
        <f>IF(_tag_month_day!AL15="","",_tag_month_day!AL15)</f>
        <v/>
      </c>
      <c r="CO25" s="4" t="str">
        <f>IF(_tag_month_day!AM15="","",_tag_month_day!AM15)</f>
        <v/>
      </c>
      <c r="CP25" s="4" t="str">
        <f>IF(_tag_month_day!AN15="","",_tag_month_day!AN15)</f>
        <v/>
      </c>
      <c r="CQ25" s="4" t="str">
        <f>IF(_tag_month_day!AO15="","",_tag_month_day!AO15)</f>
        <v/>
      </c>
      <c r="CR25" s="462" t="str">
        <f>IF(_tag_month_day!AP15="","",_tag_month_day!AP15)</f>
        <v/>
      </c>
      <c r="CS25" s="463" t="str">
        <f>IF(_tag_month_day!AQ15="","",_tag_month_day!AQ15)</f>
        <v/>
      </c>
      <c r="CT25" s="4" t="str">
        <f>IF(_tag_month_day!AR15="","",_tag_month_day!AR15)</f>
        <v/>
      </c>
      <c r="CU25" s="464" t="e">
        <f>DU25/AJ25</f>
        <v>#VALUE!</v>
      </c>
      <c r="CV25" s="451" t="e">
        <f>BG25/BH25</f>
        <v>#VALUE!</v>
      </c>
      <c r="CW25" s="465" t="e">
        <f>AJ25*(1-CV25)*CU25*AF25</f>
        <v>#VALUE!</v>
      </c>
      <c r="CX25" s="465" t="e">
        <f>CW25*94%</f>
        <v>#VALUE!</v>
      </c>
      <c r="CY25" s="466" t="e">
        <f>IF(CX25=0,0,DS25/(DS25+CX25))</f>
        <v>#VALUE!</v>
      </c>
      <c r="CZ25" s="465" t="e">
        <f>$AJ25*EF25</f>
        <v>#VALUE!</v>
      </c>
      <c r="DA25" s="465" t="e">
        <f>$AJ25*EG25</f>
        <v>#VALUE!</v>
      </c>
      <c r="DB25" s="465" t="e">
        <f>$AJ25*EH25</f>
        <v>#VALUE!</v>
      </c>
      <c r="DC25" s="465" t="e">
        <f>$AJ25*EI25</f>
        <v>#VALUE!</v>
      </c>
      <c r="DD25" s="465" t="e">
        <f>$AJ25*EJ25</f>
        <v>#VALUE!</v>
      </c>
      <c r="DE25" s="465" t="e">
        <f>$AJ25*EK25</f>
        <v>#VALUE!</v>
      </c>
      <c r="DF25" s="465" t="e">
        <f>$AJ25*EL25</f>
        <v>#VALUE!</v>
      </c>
      <c r="DG25" s="465" t="e">
        <f>$AJ25*EM25</f>
        <v>#VALUE!</v>
      </c>
      <c r="DH25" s="465" t="e">
        <f>$AJ25*EN25</f>
        <v>#VALUE!</v>
      </c>
      <c r="DI25" s="465" t="e">
        <f>$AJ25*EO25</f>
        <v>#VALUE!</v>
      </c>
      <c r="DJ25" s="465" t="e">
        <f>CZ25*(1-EP25)</f>
        <v>#VALUE!</v>
      </c>
      <c r="DK25" s="465" t="e">
        <f>DA25*(1-ER25)</f>
        <v>#VALUE!</v>
      </c>
      <c r="DL25" s="465" t="e">
        <f>DB25*(1-EQ25)</f>
        <v>#VALUE!</v>
      </c>
      <c r="DM25" s="465" t="e">
        <f>DC25*(1-ES25)</f>
        <v>#VALUE!</v>
      </c>
      <c r="DN25" s="465" t="e">
        <f>DD25*(1-ET25)</f>
        <v>#VALUE!</v>
      </c>
      <c r="DO25" s="465" t="e">
        <f>DE25</f>
        <v>#VALUE!</v>
      </c>
      <c r="DP25" s="465" t="e">
        <f>DF25*(1-EU25)</f>
        <v>#VALUE!</v>
      </c>
      <c r="DQ25" s="465" t="e">
        <f>DG25*(1-EV25)</f>
        <v>#VALUE!</v>
      </c>
      <c r="DR25" s="465" t="e">
        <f>DH25*(1-EW25)</f>
        <v>#VALUE!</v>
      </c>
      <c r="DS25" s="465" t="e">
        <f>DI25</f>
        <v>#VALUE!</v>
      </c>
      <c r="DT25" s="465" t="e">
        <f>SUM(DJ25:DS25)</f>
        <v>#VALUE!</v>
      </c>
      <c r="DU25" s="465" t="e">
        <f>(GS25:GX25)+(DP25+DQ25+DR25)*GY25+DS25</f>
        <v>#VALUE!</v>
      </c>
      <c r="DV25" s="451" t="e">
        <f>AV25/$BH25/(1-EP25)</f>
        <v>#VALUE!</v>
      </c>
      <c r="DW25" s="451" t="e">
        <f>AW25/$BH25/(1-ER25)</f>
        <v>#VALUE!</v>
      </c>
      <c r="DX25" s="451" t="e">
        <f>AX25/$BH25/(1-EQ25)</f>
        <v>#VALUE!</v>
      </c>
      <c r="DY25" s="451" t="e">
        <f>AY25/$BH25/(1-ES25)</f>
        <v>#VALUE!</v>
      </c>
      <c r="DZ25" s="451" t="e">
        <f>AZ25/$BH25/(1-ET25)</f>
        <v>#VALUE!</v>
      </c>
      <c r="EA25" s="451" t="e">
        <f>BA25/$BH25/(1-AX25)</f>
        <v>#VALUE!</v>
      </c>
      <c r="EB25" s="451" t="e">
        <f>BB25/$BH25/(1-EU25)</f>
        <v>#VALUE!</v>
      </c>
      <c r="EC25" s="451" t="e">
        <f>BC25/$BH25/(1-EV25)</f>
        <v>#VALUE!</v>
      </c>
      <c r="ED25" s="451" t="e">
        <f>BD25/$BH25/(1-EW25)</f>
        <v>#VALUE!</v>
      </c>
      <c r="EE25" s="451" t="e">
        <f>BG25/BH25</f>
        <v>#VALUE!</v>
      </c>
      <c r="EF25" s="451" t="e">
        <f>DV25/SUM($DV25:$EE25)</f>
        <v>#VALUE!</v>
      </c>
      <c r="EG25" s="451" t="e">
        <f>DW25/SUM($DV25:$EE25)</f>
        <v>#VALUE!</v>
      </c>
      <c r="EH25" s="451" t="e">
        <f>DX25/SUM($DV25:$EE25)</f>
        <v>#VALUE!</v>
      </c>
      <c r="EI25" s="451" t="e">
        <f>DY25/SUM($DV25:$EE25)</f>
        <v>#VALUE!</v>
      </c>
      <c r="EJ25" s="451" t="e">
        <f>DZ25/SUM($DV25:$EE25)</f>
        <v>#VALUE!</v>
      </c>
      <c r="EK25" s="451" t="e">
        <f>EA25/SUM($DV25:$EE25)</f>
        <v>#VALUE!</v>
      </c>
      <c r="EL25" s="451" t="e">
        <f>EB25/SUM($DV25:$EE25)</f>
        <v>#VALUE!</v>
      </c>
      <c r="EM25" s="451" t="e">
        <f>EC25/SUM($DV25:$EE25)</f>
        <v>#VALUE!</v>
      </c>
      <c r="EN25" s="451" t="e">
        <f>ED25/SUM($DV25:$EE25)</f>
        <v>#VALUE!</v>
      </c>
      <c r="EO25" s="451" t="e">
        <f>EE25/SUM($DV25:$EE25)</f>
        <v>#VALUE!</v>
      </c>
      <c r="EP25" s="450">
        <f>EP24</f>
        <v>0.080000000000000002</v>
      </c>
      <c r="EQ25" s="450">
        <f>EQ24</f>
        <v>0.014999999999999999</v>
      </c>
      <c r="ER25" s="450">
        <f>ER24</f>
        <v>0.014999999999999999</v>
      </c>
      <c r="ES25" s="450">
        <f>ES24</f>
        <v>0.014999999999999999</v>
      </c>
      <c r="ET25" s="450">
        <f>ET24</f>
        <v>0.014999999999999999</v>
      </c>
      <c r="EU25" s="450">
        <f>EU24</f>
        <v>0.089999999999999997</v>
      </c>
      <c r="EV25" s="450">
        <f>EV24</f>
        <v>0.089999999999999997</v>
      </c>
      <c r="EW25" s="450">
        <f>EW24</f>
        <v>0.089999999999999997</v>
      </c>
      <c r="EX25" s="431" t="str">
        <f>IF(_tag_month_day!AS15="","",_tag_month_day!AS15/100)</f>
        <v/>
      </c>
      <c r="EY25" s="431" t="str">
        <f>IF(_tag_month_day!AT15="","",_tag_month_day!AT15/100)</f>
        <v/>
      </c>
      <c r="EZ25" s="431" t="str">
        <f>IF(_tag_month_day!AU15="","",_tag_month_day!AU15/100)</f>
        <v/>
      </c>
      <c r="FA25" s="431" t="str">
        <f>IF(_tag_month_day!AV15="","",_tag_month_day!AV15/100)</f>
        <v/>
      </c>
      <c r="FB25" s="431" t="str">
        <f>IF(_tag_month_day!AW15="","",_tag_month_day!AW15/100)</f>
        <v/>
      </c>
      <c r="FC25" s="431" t="str">
        <f>IF(_tag_month_day!AX15="","",_tag_month_day!AX15/100)</f>
        <v/>
      </c>
      <c r="FD25" s="449" t="str">
        <f>IF(_tag_month_day!AY15="","",_tag_month_day!AY15/100)</f>
        <v/>
      </c>
      <c r="FE25" s="449" t="str">
        <f>IF(_tag_month_day!AZ15="","",_tag_month_day!AZ15/100)</f>
        <v/>
      </c>
      <c r="FF25" s="449" t="str">
        <f>IF(_tag_month_day!BA15="","",_tag_month_day!BA15/100)</f>
        <v/>
      </c>
      <c r="FG25" s="449" t="str">
        <f>IF(_tag_month_day!BB15="","",_tag_month_day!BB15/100)</f>
        <v/>
      </c>
      <c r="FH25" s="467" t="str">
        <f>IF(_tag_month_day!BC15="","",_tag_month_day!BC15/100)</f>
        <v/>
      </c>
      <c r="FI25" s="449">
        <f>FI24</f>
        <v>0.40999999999999998</v>
      </c>
      <c r="FJ25" s="449">
        <f>FJ24</f>
        <v>0.11</v>
      </c>
      <c r="FK25" s="449">
        <f>FK24</f>
        <v>0.014999999999999999</v>
      </c>
      <c r="FL25" s="449">
        <f>FL24</f>
        <v>0</v>
      </c>
      <c r="FM25" s="467">
        <f>FM24</f>
        <v>0.0001</v>
      </c>
      <c r="FN25" s="449">
        <f>FN24</f>
        <v>0.32000000000000001</v>
      </c>
      <c r="FO25" s="449">
        <f>FO24</f>
        <v>0.20000000000000001</v>
      </c>
      <c r="FP25" s="449">
        <f>FP24</f>
        <v>0.01</v>
      </c>
      <c r="FQ25" s="449">
        <f>FQ24</f>
        <v>0</v>
      </c>
      <c r="FR25" s="467">
        <f>FR24</f>
        <v>0.0001</v>
      </c>
      <c r="FS25" s="449" t="str">
        <f>IF(_tag_month_day!BD15="","",_tag_month_day!BD15/100)</f>
        <v/>
      </c>
      <c r="FT25" s="449" t="str">
        <f>IF(_tag_month_day!BE15="","",_tag_month_day!BE15/100)</f>
        <v/>
      </c>
      <c r="FU25" s="449" t="str">
        <f>IF(_tag_month_day!BF15="","",_tag_month_day!BF15/100)</f>
        <v/>
      </c>
      <c r="FV25" s="449" t="str">
        <f>IF(_tag_month_day!BG15="","",_tag_month_day!BG15/100)</f>
        <v/>
      </c>
      <c r="FW25" s="467" t="str">
        <f>IF(_tag_month_day!BH15="","",_tag_month_day!BH15/100)</f>
        <v/>
      </c>
      <c r="FX25" s="449" t="str">
        <f>IF(_tag_month_day!BI15="","",_tag_month_day!BI15/100)</f>
        <v/>
      </c>
      <c r="FY25" s="449" t="str">
        <f>IF(_tag_month_day!BJ15="","",_tag_month_day!BJ15/100)</f>
        <v/>
      </c>
      <c r="FZ25" s="468" t="str">
        <f>IF(_tag_month_day!BK15="","",_tag_month_day!BK15/100)</f>
        <v/>
      </c>
      <c r="GA25" s="449" t="str">
        <f>IF(_tag_month_day!BL15="","",_tag_month_day!BL15/100)</f>
        <v/>
      </c>
      <c r="GB25" s="467" t="str">
        <f>IF(_tag_month_day!BM15="","",_tag_month_day!BM15/100)</f>
        <v/>
      </c>
      <c r="GC25" s="431" t="str">
        <f>IF(_tag_month_day!BN15="","",_tag_month_day!BN15/100)</f>
        <v/>
      </c>
      <c r="GD25" s="431" t="str">
        <f>IF(_tag_month_day!BO15="","",_tag_month_day!BO15/100)</f>
        <v/>
      </c>
      <c r="GE25" s="431" t="str">
        <f>IF(_tag_month_day!BP15="","",_tag_month_day!BP15/100)</f>
        <v/>
      </c>
      <c r="GF25" s="431" t="str">
        <f>IF(_tag_month_day!BQ15="","",_tag_month_day!BQ15/100)</f>
        <v/>
      </c>
      <c r="GG25" s="431" t="str">
        <f>IF(_tag_month_day!BR15="","",_tag_month_day!BR15/100)</f>
        <v/>
      </c>
      <c r="GH25" s="431" t="str">
        <f>IF(_tag_month_day!BS15="","",_tag_month_day!BS15/100)</f>
        <v/>
      </c>
      <c r="GI25" s="467" t="str">
        <f>IF(_tag_month_day!BT15="","",_tag_month_day!BT15/100)</f>
        <v/>
      </c>
      <c r="GJ25" s="469" t="str">
        <f>IF(_tag_month_day!BU15="","",_tag_month_day!BU15/100)</f>
        <v/>
      </c>
      <c r="GK25" s="470">
        <f>GK24</f>
        <v>0.070000000000000007</v>
      </c>
      <c r="GL25" s="470">
        <f>GL24</f>
        <v>0.029999999999999999</v>
      </c>
      <c r="GM25" s="471" t="str">
        <f>IF(_tag_month_day!BX15="","",_tag_month_day!BX15/100)</f>
        <v/>
      </c>
      <c r="GN25" s="470">
        <f>GN24</f>
        <v>0.070000000000000007</v>
      </c>
      <c r="GO25" s="470">
        <f>GO24</f>
        <v>0.029999999999999999</v>
      </c>
      <c r="GP25" s="470">
        <f>GP24</f>
        <v>0.089999999999999997</v>
      </c>
      <c r="GQ25" s="470">
        <f>GQ24</f>
        <v>0.029999999999999999</v>
      </c>
      <c r="GR25" s="471" t="str">
        <f>IF(_tag_month_day!CA15="","",_tag_month_day!CA15/100)</f>
        <v/>
      </c>
      <c r="GS25" s="472">
        <f>GS24</f>
        <v>0.95299999999999996</v>
      </c>
      <c r="GT25" s="472">
        <f>GT24</f>
        <v>0.55000000000000004</v>
      </c>
      <c r="GU25" s="472">
        <f>GU24</f>
        <v>0.55000000000000004</v>
      </c>
      <c r="GV25" s="472">
        <f>GV24</f>
        <v>0.55000000000000004</v>
      </c>
      <c r="GW25" s="472">
        <f>GW24</f>
        <v>0.5</v>
      </c>
      <c r="GX25" s="472">
        <f>GX24</f>
        <v>0.93500000000000005</v>
      </c>
      <c r="GY25" s="472">
        <f>GY24</f>
        <v>0.14999999999999999</v>
      </c>
      <c r="GZ25" s="472">
        <f>GZ24</f>
        <v>1</v>
      </c>
      <c r="HA25" s="474">
        <f>HA24</f>
        <v>0.047</v>
      </c>
      <c r="HB25" s="474">
        <f>HB24</f>
        <v>0.45000000000000001</v>
      </c>
      <c r="HC25" s="474">
        <f>HC24</f>
        <v>0.45000000000000001</v>
      </c>
      <c r="HD25" s="474">
        <f>HD24</f>
        <v>0.45000000000000001</v>
      </c>
      <c r="HE25" s="474">
        <f>HE24</f>
        <v>0.5</v>
      </c>
      <c r="HF25" s="474">
        <f>HF24</f>
        <v>0.065000000000000002</v>
      </c>
      <c r="HG25" s="474">
        <f>HG24</f>
        <v>0.84999999999999998</v>
      </c>
      <c r="HH25" s="474">
        <f>HH24</f>
        <v>0</v>
      </c>
      <c r="HI25" s="10" t="e">
        <f>IF(BZ25&lt;&gt;"",CK25-BV25,0)</f>
        <v>#VALUE!</v>
      </c>
      <c r="HJ25" s="10" t="e">
        <f>IF(AJ25&gt;0,AH25-AJ25,0)</f>
        <v>#VALUE!</v>
      </c>
      <c r="HK25" s="466">
        <f>HK24</f>
        <v>0.84999999999999998</v>
      </c>
      <c r="HL25" s="424">
        <f>HL24</f>
        <v>550000</v>
      </c>
      <c r="HM25" s="424">
        <f>HM24</f>
        <v>480000</v>
      </c>
      <c r="HN25" s="465" t="e">
        <f>(DJ25*EZ25+DK25*FH25+DL25*FM25+DM25*FR25+DN25*FW25+DO25*GB25+DS25*GI25+DP25*GM25+DR25*GR25)*1000*2</f>
        <v>#VALUE!</v>
      </c>
      <c r="HO25" s="465" t="e">
        <f>HN25*HK25*$HO$2/HL25*1000000</f>
        <v>#VALUE!</v>
      </c>
      <c r="HP25" s="465" t="e">
        <f>HN25*HK25*$HP$2/HM25*1000000</f>
        <v>#VALUE!</v>
      </c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</row>
    <row customFormat="1" r="26" s="0">
      <c r="A26" s="420">
        <v>15</v>
      </c>
      <c r="B26" s="421">
        <f ca="1">IF(D26=D25,B25,IF(D26="夜班",B25+1,B25))</f>
        <v>43586</v>
      </c>
      <c r="C26" s="422">
        <f>C25</f>
        <v>0.041666666666666699</v>
      </c>
      <c r="D26" s="10" t="str">
        <f ca="1">IF(HOUR(G26)&lt;8,"夜班",IF(HOUR(G26)&lt;16,"白班",IF(HOUR(G26)&lt;24,"中班",0)))</f>
        <v>白班</v>
      </c>
      <c r="E26" s="10" t="e">
        <f ca="1">IF(F26=1,"甲",IF(F26=2,"乙",IF(F26=3,"丙",IF(F26=4,"丁",""))))</f>
        <v>#REF!</v>
      </c>
      <c r="F26" s="10" t="e">
        <f ca="1">SUMPRODUCT((成本日报!$A$3:$A$95=计划!B26)*(成本日报!$B$3:$B$95=计划!$D26),成本日报!$C$3:$C$95)</f>
        <v>#REF!</v>
      </c>
      <c r="G26" s="423">
        <f ca="1">G25+C25</f>
        <v>43586.583333333299</v>
      </c>
      <c r="H26" s="423">
        <f ca="1">$G26+$C26/60*10+$C26*0</f>
        <v>43586.590277777745</v>
      </c>
      <c r="I26" s="423">
        <f ca="1">$G26+$C26/60*18+$C26*0</f>
        <v>43586.595833333296</v>
      </c>
      <c r="J26" s="423">
        <f ca="1">$G26+$C26/60*0+$C26*1</f>
        <v>43586.624999999964</v>
      </c>
      <c r="K26" s="423">
        <f ca="1">$G26+$C26/60*30+$C26*2</f>
        <v>43586.687499999971</v>
      </c>
      <c r="L26" s="423">
        <f ca="1">$G26+$C26/60*0+$C26*3</f>
        <v>43586.708333333299</v>
      </c>
      <c r="M26" s="424" t="str">
        <f>IF(_tag_month_day!A16="","",_tag_month_day!A16)</f>
        <v/>
      </c>
      <c r="N26" s="424" t="str">
        <f>IF(_tag_month_day!B16="","",_tag_month_day!B16)</f>
        <v/>
      </c>
      <c r="O26" s="425" t="e">
        <f>IF(M26+N26=0,"",M26+N26)</f>
        <v>#VALUE!</v>
      </c>
      <c r="P26" s="424" t="str">
        <f>IF(_tag_month_day!C16="","",_tag_month_day!C16)</f>
        <v/>
      </c>
      <c r="Q26" s="424" t="str">
        <f>IF(_tag_month_day!D16="","",_tag_month_day!D16)</f>
        <v/>
      </c>
      <c r="R26" s="426" t="str">
        <f>IF(_tag_month_day!CB16="","",_tag_month_day!CB16/100)</f>
        <v/>
      </c>
      <c r="S26" s="427" t="str">
        <f>IF(_tag_month_day!E16="","",_tag_month_day!E16)</f>
        <v/>
      </c>
      <c r="T26" s="427" t="str">
        <f>IF(_tag_month_day!F16="","",_tag_month_day!F16)</f>
        <v/>
      </c>
      <c r="U26" s="428" t="e">
        <f>S26+T26</f>
        <v>#VALUE!</v>
      </c>
      <c r="V26" s="429" t="e">
        <f>U26/AJ26</f>
        <v>#VALUE!</v>
      </c>
      <c r="W26" s="430" t="str">
        <f>IF(_jhy_month_day!A16="","",_jhy_month_day!A16)</f>
        <v/>
      </c>
      <c r="X26" s="431" t="str">
        <f>IF(_jhy_month_day!B16="","",_jhy_month_day!B16/100)</f>
        <v/>
      </c>
      <c r="Y26" s="431" t="str">
        <f>IF(_jhy_month_day!C16="","",_jhy_month_day!C16/100)</f>
        <v/>
      </c>
      <c r="Z26" s="432">
        <f>Z22+1</f>
        <v>4</v>
      </c>
      <c r="AA26" s="433" t="str">
        <f>IF(_tag_month_day!G16="","",_tag_month_day!G16/100)</f>
        <v/>
      </c>
      <c r="AB26" s="433" t="str">
        <f>IF(_tag_month_day!H16="","",_tag_month_day!H16/100)</f>
        <v/>
      </c>
      <c r="AC26" s="434">
        <f>IF(X26="",AC25,BK26*($AV25*X26+$AW25*FD25+$AX25*FI25+$AY25*FN25+$AZ25*FS25+$BA25*FX25+$BG25*GE25)/(AV25*Y26+AX25*FK25+AW25*FF25+AY25*FP25+AZ25*FU25+BA25*FZ25+BG25*GG25+BB25*GK25+BC25*GN25+BD25*GP25))</f>
        <v>1.59963432013121</v>
      </c>
      <c r="AD26" s="435" t="str">
        <f>IF(AC26=AC25,"",AC26-AC25)</f>
        <v/>
      </c>
      <c r="AE26" s="436" t="str">
        <f>IF(1-AF26=0,"",(1-AF26))</f>
        <v/>
      </c>
      <c r="AF26" s="437">
        <v>1</v>
      </c>
      <c r="AG26" s="10" t="str">
        <f>AG25</f>
        <v>8A3</v>
      </c>
      <c r="AH26" s="438" t="str">
        <f>AH25</f>
        <v/>
      </c>
      <c r="AI26" s="424" t="e">
        <f>IF(ROUND(AJ26-AJ25,1)=0,"",AJ26-AJ25)</f>
        <v>#VALUE!</v>
      </c>
      <c r="AJ26" s="439" t="str">
        <f>IF(_tag_month_day!I16="","",_tag_month_day!I16)</f>
        <v/>
      </c>
      <c r="AK26" s="440"/>
      <c r="AL26" s="440"/>
      <c r="AM26" s="440"/>
      <c r="AN26" s="441">
        <f>AN25</f>
        <v>3</v>
      </c>
      <c r="AO26" s="441">
        <f>AO25</f>
        <v>7</v>
      </c>
      <c r="AP26" s="442" t="e">
        <f>(IF(AN26=0,AS25,AS25*(1+AO26/AN26)/(AR26+AO26/AN26)))+AT26</f>
        <v>#VALUE!</v>
      </c>
      <c r="AQ26" s="443" t="str">
        <f>IF(_tag_month_day!J16="","",_tag_month_day!J16/100)</f>
        <v/>
      </c>
      <c r="AR26" s="444">
        <f>AR25</f>
        <v>1.3</v>
      </c>
      <c r="AS26" s="445" t="e">
        <f>AQ26*(AN26*AR26+AO26)/(AN26+AO26)</f>
        <v>#VALUE!</v>
      </c>
      <c r="AT26" s="445" t="e">
        <f>(SUM(BE26:BF26)-SUM(BE25:BF25))*0.05</f>
        <v>#VALUE!</v>
      </c>
      <c r="AU26" s="446" t="str">
        <f>IF(_tag_month_day!CC16="","",IF(_tag_month_day!CC16&gt;0,_tag_month_day!CD16,_tag_month_day!CE16))</f>
        <v/>
      </c>
      <c r="AV26" s="447" t="str">
        <f>IF(_tag_month_day!L16="","",_tag_month_day!L16/100)</f>
        <v/>
      </c>
      <c r="AW26" s="431">
        <f>AW25</f>
        <v>0</v>
      </c>
      <c r="AX26" s="431">
        <f>AX25</f>
        <v>0</v>
      </c>
      <c r="AY26" s="431" t="str">
        <f>IF(_tag_month_day!M16="","",_tag_month_day!M16/100)</f>
        <v/>
      </c>
      <c r="AZ26" s="431" t="str">
        <f>IF(_tag_month_day!N16="","",_tag_month_day!N16/100)</f>
        <v/>
      </c>
      <c r="BA26" s="431" t="str">
        <f>IF(_tag_month_day!O16="","",_tag_month_day!O16/100)</f>
        <v/>
      </c>
      <c r="BB26" s="448" t="str">
        <f>IF(_tag_month_day!P16="","",_tag_month_day!P16/100)</f>
        <v/>
      </c>
      <c r="BC26" s="448">
        <f>BC25</f>
        <v>0</v>
      </c>
      <c r="BD26" s="448" t="str">
        <f>IF(_tag_month_day!Q16="","",_tag_month_day!Q16/100)</f>
        <v/>
      </c>
      <c r="BE26" s="449" t="str">
        <f>IF(_tag_month_day!R16="","",_tag_month_day!R16/100)</f>
        <v/>
      </c>
      <c r="BF26" s="388" t="e">
        <f>(AU26*(100+BE26*100))/(AJ26-AU26)/100</f>
        <v>#VALUE!</v>
      </c>
      <c r="BG26" s="450" t="e">
        <f>BE26+BF26</f>
        <v>#VALUE!</v>
      </c>
      <c r="BH26" s="451" t="e">
        <f>SUM(AV26:BF26)</f>
        <v>#VALUE!</v>
      </c>
      <c r="BI26" s="452" t="e">
        <f>IF(CX26=0,BI25,(DK26*查询!$R$5+DL26*查询!$Q$5+DM26*查询!$N$5+DN26*查询!$O$5+DO26*查询!$P$5)*AF26/CX26)</f>
        <v>#VALUE!</v>
      </c>
      <c r="BJ26" s="452" t="e">
        <f>IF(CX26=0,BJ25,(DP26*查询!$S$5+DQ26*查询!$T$5+DR26*查询!$U$5)*AF26/CX26)</f>
        <v>#VALUE!</v>
      </c>
      <c r="BK26" s="452">
        <f>BK25</f>
        <v>1</v>
      </c>
      <c r="BL26" s="453" t="e">
        <f>SUMPRODUCT((AV26:BA26)*(GS26:GX26))/((GS26:GX26)+SUM(BB26:BD26)*GY26+BG26*GZ26)</f>
        <v>#VALUE!</v>
      </c>
      <c r="BM26" s="453" t="e">
        <f>BK26*($AV26*FB26+$AW26*FD26+$AX26*FI26+$AY26*FN26+$AZ26*FS26+$BA26*FX26+$BG26*GE26)/(AV26*EY26+AX26*FK26+AW26*FF26+AY26*FP26+AZ26*FU26+BA26*FZ26+BG26*GG26+BB26*GK26+BC26*GN26+BD26*GP26)</f>
        <v>#VALUE!</v>
      </c>
      <c r="BN26" s="453" t="e">
        <f>($AV26*FC26+$AX26*FJ26+$AW26*FE26+$AY26*FO26+$AZ26*FT26+$BA26*FY26+$BG26*GF26)/($AV26*FA26+BG26*GH26+BB26*GL26+BC26*GO26+BD26*GQ26+BA26*GA26)</f>
        <v>#VALUE!</v>
      </c>
      <c r="BO26" s="454" t="e">
        <f>SUMPRODUCT(AV26:BA26*GS26:GX26)/(GS26:GX26+(BB26+BC26+BD26)*GY26+BG26)</f>
        <v>#VALUE!</v>
      </c>
      <c r="BP26" s="454" t="e">
        <f>SUMPRODUCT(AV26:BA26*GS26:GX26)/(GS26:GX26+(BB26+BC26+BD26)*GY26+BG26)</f>
        <v>#VALUE!</v>
      </c>
      <c r="BQ26" s="454" t="e">
        <f>SUMPRODUCT(AV26:BA26*GS26:GX26)/(GS26:GX26+(BB26+BC26+BD26)*GY26+BG26)</f>
        <v>#VALUE!</v>
      </c>
      <c r="BR26" s="453" t="str">
        <f>IF(_tag_month_day!T16="","",_tag_month_day!T16)</f>
        <v/>
      </c>
      <c r="BS26" s="453" t="str">
        <f>IF(_tag_month_day!U16="","",_tag_month_day!U16)</f>
        <v/>
      </c>
      <c r="BT26" s="455" t="str">
        <f>IF(CK26="","",IF((CK26&gt;=BV26-0.12)*(CK26&lt;=BV26+0.12),"合格","不合格"))</f>
        <v/>
      </c>
      <c r="BU26" s="456" t="str">
        <f>IF(_tag_month_day!V16="","",_tag_month_day!V16)</f>
        <v/>
      </c>
      <c r="BV26" s="457" t="str">
        <f>IF(_tag_month_day!W16="","",_tag_month_day!W16)</f>
        <v/>
      </c>
      <c r="BW26" s="458" t="str">
        <f>IF(_tag_month_day!X16="","",_tag_month_day!X16)</f>
        <v/>
      </c>
      <c r="BX26" s="458" t="str">
        <f>IF(_tag_month_day!Y16="","",_tag_month_day!Y16)</f>
        <v/>
      </c>
      <c r="BY26" s="459">
        <f ca="1">L26</f>
        <v>43586.708333333299</v>
      </c>
      <c r="BZ26" s="460"/>
      <c r="CA26" s="461"/>
      <c r="CB26" s="424" t="str">
        <f>IF(_tag_month_day!Z16="","",_tag_month_day!Z16)</f>
        <v/>
      </c>
      <c r="CC26" s="424" t="str">
        <f>IF(_tag_month_day!AA16="","",_tag_month_day!AA16)</f>
        <v/>
      </c>
      <c r="CD26" s="424" t="str">
        <f>IF(_tag_month_day!AB16="","",_tag_month_day!AB16)</f>
        <v/>
      </c>
      <c r="CE26" s="424" t="str">
        <f>IF(_tag_month_day!AC16="","",_tag_month_day!AC16)</f>
        <v/>
      </c>
      <c r="CF26" s="424" t="str">
        <f>IF(_tag_month_day!AD16="","",_tag_month_day!AD16)</f>
        <v/>
      </c>
      <c r="CG26" s="424" t="str">
        <f>IF(_tag_month_day!AE16="","",_tag_month_day!AE16)</f>
        <v/>
      </c>
      <c r="CH26" s="424" t="str">
        <f>IF(_tag_month_day!AF16="","",_tag_month_day!AF16)</f>
        <v/>
      </c>
      <c r="CI26" s="424" t="str">
        <f>IF(_tag_month_day!AG16="","",_tag_month_day!AG16)</f>
        <v/>
      </c>
      <c r="CJ26" s="424" t="str">
        <f>IF(_tag_month_day!AH16="","",_tag_month_day!AH16)</f>
        <v/>
      </c>
      <c r="CK26" s="424" t="str">
        <f>IF(_tag_month_day!AI16="","",_tag_month_day!AI16)</f>
        <v/>
      </c>
      <c r="CL26" s="4" t="str">
        <f>IF(_tag_month_day!AJ16="","",_tag_month_day!AJ16)</f>
        <v/>
      </c>
      <c r="CM26" s="4" t="str">
        <f>IF(_tag_month_day!AK16="","",_tag_month_day!AK16)</f>
        <v/>
      </c>
      <c r="CN26" s="4" t="str">
        <f>IF(_tag_month_day!AL16="","",_tag_month_day!AL16)</f>
        <v/>
      </c>
      <c r="CO26" s="4" t="str">
        <f>IF(_tag_month_day!AM16="","",_tag_month_day!AM16)</f>
        <v/>
      </c>
      <c r="CP26" s="4" t="str">
        <f>IF(_tag_month_day!AN16="","",_tag_month_day!AN16)</f>
        <v/>
      </c>
      <c r="CQ26" s="4" t="str">
        <f>IF(_tag_month_day!AO16="","",_tag_month_day!AO16)</f>
        <v/>
      </c>
      <c r="CR26" s="462" t="str">
        <f>IF(_tag_month_day!AP16="","",_tag_month_day!AP16)</f>
        <v/>
      </c>
      <c r="CS26" s="463" t="str">
        <f>IF(_tag_month_day!AQ16="","",_tag_month_day!AQ16)</f>
        <v/>
      </c>
      <c r="CT26" s="4" t="str">
        <f>IF(_tag_month_day!AR16="","",_tag_month_day!AR16)</f>
        <v/>
      </c>
      <c r="CU26" s="464" t="e">
        <f>DU26/AJ26</f>
        <v>#VALUE!</v>
      </c>
      <c r="CV26" s="451" t="e">
        <f>BG26/BH26</f>
        <v>#VALUE!</v>
      </c>
      <c r="CW26" s="465" t="e">
        <f>AJ26*(1-CV26)*CU26*AF26</f>
        <v>#VALUE!</v>
      </c>
      <c r="CX26" s="465" t="e">
        <f>CW26*94%</f>
        <v>#VALUE!</v>
      </c>
      <c r="CY26" s="466" t="e">
        <f>IF(CX26=0,0,DS26/(DS26+CX26))</f>
        <v>#VALUE!</v>
      </c>
      <c r="CZ26" s="465" t="e">
        <f>$AJ26*EF26</f>
        <v>#VALUE!</v>
      </c>
      <c r="DA26" s="465" t="e">
        <f>$AJ26*EG26</f>
        <v>#VALUE!</v>
      </c>
      <c r="DB26" s="465" t="e">
        <f>$AJ26*EH26</f>
        <v>#VALUE!</v>
      </c>
      <c r="DC26" s="465" t="e">
        <f>$AJ26*EI26</f>
        <v>#VALUE!</v>
      </c>
      <c r="DD26" s="465" t="e">
        <f>$AJ26*EJ26</f>
        <v>#VALUE!</v>
      </c>
      <c r="DE26" s="465" t="e">
        <f>$AJ26*EK26</f>
        <v>#VALUE!</v>
      </c>
      <c r="DF26" s="465" t="e">
        <f>$AJ26*EL26</f>
        <v>#VALUE!</v>
      </c>
      <c r="DG26" s="465" t="e">
        <f>$AJ26*EM26</f>
        <v>#VALUE!</v>
      </c>
      <c r="DH26" s="465" t="e">
        <f>$AJ26*EN26</f>
        <v>#VALUE!</v>
      </c>
      <c r="DI26" s="465" t="e">
        <f>$AJ26*EO26</f>
        <v>#VALUE!</v>
      </c>
      <c r="DJ26" s="465" t="e">
        <f>CZ26*(1-EP26)</f>
        <v>#VALUE!</v>
      </c>
      <c r="DK26" s="465" t="e">
        <f>DA26*(1-ER26)</f>
        <v>#VALUE!</v>
      </c>
      <c r="DL26" s="465" t="e">
        <f>DB26*(1-EQ26)</f>
        <v>#VALUE!</v>
      </c>
      <c r="DM26" s="465" t="e">
        <f>DC26*(1-ES26)</f>
        <v>#VALUE!</v>
      </c>
      <c r="DN26" s="465" t="e">
        <f>DD26*(1-ET26)</f>
        <v>#VALUE!</v>
      </c>
      <c r="DO26" s="465" t="e">
        <f>DE26</f>
        <v>#VALUE!</v>
      </c>
      <c r="DP26" s="465" t="e">
        <f>DF26*(1-EU26)</f>
        <v>#VALUE!</v>
      </c>
      <c r="DQ26" s="465" t="e">
        <f>DG26*(1-EV26)</f>
        <v>#VALUE!</v>
      </c>
      <c r="DR26" s="465" t="e">
        <f>DH26*(1-EW26)</f>
        <v>#VALUE!</v>
      </c>
      <c r="DS26" s="465" t="e">
        <f>DI26</f>
        <v>#VALUE!</v>
      </c>
      <c r="DT26" s="465" t="e">
        <f>SUM(DJ26:DS26)</f>
        <v>#VALUE!</v>
      </c>
      <c r="DU26" s="465" t="e">
        <f>(GS26:GX26)+(DP26+DQ26+DR26)*GY26+DS26</f>
        <v>#VALUE!</v>
      </c>
      <c r="DV26" s="451" t="e">
        <f>AV26/$BH26/(1-EP26)</f>
        <v>#VALUE!</v>
      </c>
      <c r="DW26" s="451" t="e">
        <f>AW26/$BH26/(1-ER26)</f>
        <v>#VALUE!</v>
      </c>
      <c r="DX26" s="451" t="e">
        <f>AX26/$BH26/(1-EQ26)</f>
        <v>#VALUE!</v>
      </c>
      <c r="DY26" s="451" t="e">
        <f>AY26/$BH26/(1-ES26)</f>
        <v>#VALUE!</v>
      </c>
      <c r="DZ26" s="451" t="e">
        <f>AZ26/$BH26/(1-ET26)</f>
        <v>#VALUE!</v>
      </c>
      <c r="EA26" s="451" t="e">
        <f>BA26/$BH26/(1-AX26)</f>
        <v>#VALUE!</v>
      </c>
      <c r="EB26" s="451" t="e">
        <f>BB26/$BH26/(1-EU26)</f>
        <v>#VALUE!</v>
      </c>
      <c r="EC26" s="451" t="e">
        <f>BC26/$BH26/(1-EV26)</f>
        <v>#VALUE!</v>
      </c>
      <c r="ED26" s="451" t="e">
        <f>BD26/$BH26/(1-EW26)</f>
        <v>#VALUE!</v>
      </c>
      <c r="EE26" s="451" t="e">
        <f>BG26/BH26</f>
        <v>#VALUE!</v>
      </c>
      <c r="EF26" s="451" t="e">
        <f>DV26/SUM($DV26:$EE26)</f>
        <v>#VALUE!</v>
      </c>
      <c r="EG26" s="451" t="e">
        <f>DW26/SUM($DV26:$EE26)</f>
        <v>#VALUE!</v>
      </c>
      <c r="EH26" s="451" t="e">
        <f>DX26/SUM($DV26:$EE26)</f>
        <v>#VALUE!</v>
      </c>
      <c r="EI26" s="451" t="e">
        <f>DY26/SUM($DV26:$EE26)</f>
        <v>#VALUE!</v>
      </c>
      <c r="EJ26" s="451" t="e">
        <f>DZ26/SUM($DV26:$EE26)</f>
        <v>#VALUE!</v>
      </c>
      <c r="EK26" s="451" t="e">
        <f>EA26/SUM($DV26:$EE26)</f>
        <v>#VALUE!</v>
      </c>
      <c r="EL26" s="451" t="e">
        <f>EB26/SUM($DV26:$EE26)</f>
        <v>#VALUE!</v>
      </c>
      <c r="EM26" s="451" t="e">
        <f>EC26/SUM($DV26:$EE26)</f>
        <v>#VALUE!</v>
      </c>
      <c r="EN26" s="451" t="e">
        <f>ED26/SUM($DV26:$EE26)</f>
        <v>#VALUE!</v>
      </c>
      <c r="EO26" s="451" t="e">
        <f>EE26/SUM($DV26:$EE26)</f>
        <v>#VALUE!</v>
      </c>
      <c r="EP26" s="450">
        <f>EP25</f>
        <v>0.080000000000000002</v>
      </c>
      <c r="EQ26" s="450">
        <f>EQ25</f>
        <v>0.014999999999999999</v>
      </c>
      <c r="ER26" s="450">
        <f>ER25</f>
        <v>0.014999999999999999</v>
      </c>
      <c r="ES26" s="450">
        <f>ES25</f>
        <v>0.014999999999999999</v>
      </c>
      <c r="ET26" s="450">
        <f>ET25</f>
        <v>0.014999999999999999</v>
      </c>
      <c r="EU26" s="450">
        <f>EU25</f>
        <v>0.089999999999999997</v>
      </c>
      <c r="EV26" s="450">
        <f>EV25</f>
        <v>0.089999999999999997</v>
      </c>
      <c r="EW26" s="450">
        <f>EW25</f>
        <v>0.089999999999999997</v>
      </c>
      <c r="EX26" s="431" t="str">
        <f>IF(_tag_month_day!AS16="","",_tag_month_day!AS16/100)</f>
        <v/>
      </c>
      <c r="EY26" s="431" t="str">
        <f>IF(_tag_month_day!AT16="","",_tag_month_day!AT16/100)</f>
        <v/>
      </c>
      <c r="EZ26" s="431" t="str">
        <f>IF(_tag_month_day!AU16="","",_tag_month_day!AU16/100)</f>
        <v/>
      </c>
      <c r="FA26" s="431" t="str">
        <f>IF(_tag_month_day!AV16="","",_tag_month_day!AV16/100)</f>
        <v/>
      </c>
      <c r="FB26" s="431" t="str">
        <f>IF(_tag_month_day!AW16="","",_tag_month_day!AW16/100)</f>
        <v/>
      </c>
      <c r="FC26" s="431" t="str">
        <f>IF(_tag_month_day!AX16="","",_tag_month_day!AX16/100)</f>
        <v/>
      </c>
      <c r="FD26" s="449" t="str">
        <f>IF(_tag_month_day!AY16="","",_tag_month_day!AY16/100)</f>
        <v/>
      </c>
      <c r="FE26" s="449" t="str">
        <f>IF(_tag_month_day!AZ16="","",_tag_month_day!AZ16/100)</f>
        <v/>
      </c>
      <c r="FF26" s="449" t="str">
        <f>IF(_tag_month_day!BA16="","",_tag_month_day!BA16/100)</f>
        <v/>
      </c>
      <c r="FG26" s="449" t="str">
        <f>IF(_tag_month_day!BB16="","",_tag_month_day!BB16/100)</f>
        <v/>
      </c>
      <c r="FH26" s="467" t="str">
        <f>IF(_tag_month_day!BC16="","",_tag_month_day!BC16/100)</f>
        <v/>
      </c>
      <c r="FI26" s="449">
        <f>FI25</f>
        <v>0.40999999999999998</v>
      </c>
      <c r="FJ26" s="449">
        <f>FJ25</f>
        <v>0.11</v>
      </c>
      <c r="FK26" s="449">
        <f>FK25</f>
        <v>0.014999999999999999</v>
      </c>
      <c r="FL26" s="449">
        <f>FL25</f>
        <v>0</v>
      </c>
      <c r="FM26" s="467">
        <f>FM25</f>
        <v>0.0001</v>
      </c>
      <c r="FN26" s="449">
        <f>FN25</f>
        <v>0.32000000000000001</v>
      </c>
      <c r="FO26" s="449">
        <f>FO25</f>
        <v>0.20000000000000001</v>
      </c>
      <c r="FP26" s="449">
        <f>FP25</f>
        <v>0.01</v>
      </c>
      <c r="FQ26" s="449">
        <f>FQ25</f>
        <v>0</v>
      </c>
      <c r="FR26" s="467">
        <f>FR25</f>
        <v>0.0001</v>
      </c>
      <c r="FS26" s="449" t="str">
        <f>IF(_tag_month_day!BD16="","",_tag_month_day!BD16/100)</f>
        <v/>
      </c>
      <c r="FT26" s="449" t="str">
        <f>IF(_tag_month_day!BE16="","",_tag_month_day!BE16/100)</f>
        <v/>
      </c>
      <c r="FU26" s="449" t="str">
        <f>IF(_tag_month_day!BF16="","",_tag_month_day!BF16/100)</f>
        <v/>
      </c>
      <c r="FV26" s="449" t="str">
        <f>IF(_tag_month_day!BG16="","",_tag_month_day!BG16/100)</f>
        <v/>
      </c>
      <c r="FW26" s="467" t="str">
        <f>IF(_tag_month_day!BH16="","",_tag_month_day!BH16/100)</f>
        <v/>
      </c>
      <c r="FX26" s="449" t="str">
        <f>IF(_tag_month_day!BI16="","",_tag_month_day!BI16/100)</f>
        <v/>
      </c>
      <c r="FY26" s="449" t="str">
        <f>IF(_tag_month_day!BJ16="","",_tag_month_day!BJ16/100)</f>
        <v/>
      </c>
      <c r="FZ26" s="468" t="str">
        <f>IF(_tag_month_day!BK16="","",_tag_month_day!BK16/100)</f>
        <v/>
      </c>
      <c r="GA26" s="449" t="str">
        <f>IF(_tag_month_day!BL16="","",_tag_month_day!BL16/100)</f>
        <v/>
      </c>
      <c r="GB26" s="467" t="str">
        <f>IF(_tag_month_day!BM16="","",_tag_month_day!BM16/100)</f>
        <v/>
      </c>
      <c r="GC26" s="431" t="str">
        <f>IF(_tag_month_day!BN16="","",_tag_month_day!BN16/100)</f>
        <v/>
      </c>
      <c r="GD26" s="431" t="str">
        <f>IF(_tag_month_day!BO16="","",_tag_month_day!BO16/100)</f>
        <v/>
      </c>
      <c r="GE26" s="431" t="str">
        <f>IF(_tag_month_day!BP16="","",_tag_month_day!BP16/100)</f>
        <v/>
      </c>
      <c r="GF26" s="431" t="str">
        <f>IF(_tag_month_day!BQ16="","",_tag_month_day!BQ16/100)</f>
        <v/>
      </c>
      <c r="GG26" s="431" t="str">
        <f>IF(_tag_month_day!BR16="","",_tag_month_day!BR16/100)</f>
        <v/>
      </c>
      <c r="GH26" s="431" t="str">
        <f>IF(_tag_month_day!BS16="","",_tag_month_day!BS16/100)</f>
        <v/>
      </c>
      <c r="GI26" s="467" t="str">
        <f>IF(_tag_month_day!BT16="","",_tag_month_day!BT16/100)</f>
        <v/>
      </c>
      <c r="GJ26" s="469" t="str">
        <f>IF(_tag_month_day!BU16="","",_tag_month_day!BU16/100)</f>
        <v/>
      </c>
      <c r="GK26" s="470">
        <f>GK25</f>
        <v>0.070000000000000007</v>
      </c>
      <c r="GL26" s="470">
        <f>GL25</f>
        <v>0.029999999999999999</v>
      </c>
      <c r="GM26" s="471" t="str">
        <f>IF(_tag_month_day!BX16="","",_tag_month_day!BX16/100)</f>
        <v/>
      </c>
      <c r="GN26" s="470">
        <f>GN25</f>
        <v>0.070000000000000007</v>
      </c>
      <c r="GO26" s="470">
        <f>GO25</f>
        <v>0.029999999999999999</v>
      </c>
      <c r="GP26" s="470">
        <f>GP25</f>
        <v>0.089999999999999997</v>
      </c>
      <c r="GQ26" s="470">
        <f>GQ25</f>
        <v>0.029999999999999999</v>
      </c>
      <c r="GR26" s="471" t="str">
        <f>IF(_tag_month_day!CA16="","",_tag_month_day!CA16/100)</f>
        <v/>
      </c>
      <c r="GS26" s="472">
        <f>GS25</f>
        <v>0.95299999999999996</v>
      </c>
      <c r="GT26" s="472">
        <f>GT25</f>
        <v>0.55000000000000004</v>
      </c>
      <c r="GU26" s="472">
        <f>GU25</f>
        <v>0.55000000000000004</v>
      </c>
      <c r="GV26" s="472">
        <f>GV25</f>
        <v>0.55000000000000004</v>
      </c>
      <c r="GW26" s="472">
        <f>GW25</f>
        <v>0.5</v>
      </c>
      <c r="GX26" s="472">
        <f>GX25</f>
        <v>0.93500000000000005</v>
      </c>
      <c r="GY26" s="472">
        <f>GY25</f>
        <v>0.14999999999999999</v>
      </c>
      <c r="GZ26" s="472">
        <f>GZ25</f>
        <v>1</v>
      </c>
      <c r="HA26" s="474">
        <f>HA25</f>
        <v>0.047</v>
      </c>
      <c r="HB26" s="474">
        <f>HB25</f>
        <v>0.45000000000000001</v>
      </c>
      <c r="HC26" s="474">
        <f>HC25</f>
        <v>0.45000000000000001</v>
      </c>
      <c r="HD26" s="474">
        <f>HD25</f>
        <v>0.45000000000000001</v>
      </c>
      <c r="HE26" s="474">
        <f>HE25</f>
        <v>0.5</v>
      </c>
      <c r="HF26" s="474">
        <f>HF25</f>
        <v>0.065000000000000002</v>
      </c>
      <c r="HG26" s="474">
        <f>HG25</f>
        <v>0.84999999999999998</v>
      </c>
      <c r="HH26" s="474">
        <f>HH25</f>
        <v>0</v>
      </c>
      <c r="HI26" s="10">
        <f>IF(BZ26&lt;&gt;"",CK26-BV26,0)</f>
        <v>0</v>
      </c>
      <c r="HJ26" s="10" t="e">
        <f>IF(AJ26&gt;0,AH26-AJ26,0)</f>
        <v>#VALUE!</v>
      </c>
      <c r="HK26" s="466">
        <f>HK25</f>
        <v>0.84999999999999998</v>
      </c>
      <c r="HL26" s="424">
        <f>HL25</f>
        <v>550000</v>
      </c>
      <c r="HM26" s="424">
        <f>HM25</f>
        <v>480000</v>
      </c>
      <c r="HN26" s="465" t="e">
        <f>(DJ26*EZ26+DK26*FH26+DL26*FM26+DM26*FR26+DN26*FW26+DO26*GB26+DS26*GI26+DP26*GM26+DR26*GR26)*1000*2</f>
        <v>#VALUE!</v>
      </c>
      <c r="HO26" s="465" t="e">
        <f>HN26*HK26*$HO$2/HL26*1000000</f>
        <v>#VALUE!</v>
      </c>
      <c r="HP26" s="465" t="e">
        <f>HN26*HK26*$HP$2/HM26*1000000</f>
        <v>#VALUE!</v>
      </c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</row>
    <row customFormat="1" r="27" s="0">
      <c r="A27" s="420">
        <v>16</v>
      </c>
      <c r="B27" s="421">
        <f ca="1">IF(D27=D26,B26,IF(D27="夜班",B26+1,B26))</f>
        <v>43586</v>
      </c>
      <c r="C27" s="422">
        <f>C26</f>
        <v>0.041666666666666699</v>
      </c>
      <c r="D27" s="10" t="str">
        <f ca="1">IF(HOUR(G27)&lt;8,"夜班",IF(HOUR(G27)&lt;16,"白班",IF(HOUR(G27)&lt;24,"中班",0)))</f>
        <v>白班</v>
      </c>
      <c r="E27" s="10" t="e">
        <f ca="1">IF(F27=1,"甲",IF(F27=2,"乙",IF(F27=3,"丙",IF(F27=4,"丁",""))))</f>
        <v>#REF!</v>
      </c>
      <c r="F27" s="10" t="e">
        <f ca="1">SUMPRODUCT((成本日报!$A$3:$A$95=计划!B27)*(成本日报!$B$3:$B$95=计划!$D27),成本日报!$C$3:$C$95)</f>
        <v>#REF!</v>
      </c>
      <c r="G27" s="423">
        <f ca="1">G26+C26</f>
        <v>43586.624999999964</v>
      </c>
      <c r="H27" s="423">
        <f ca="1">$G27+$C27/60*10+$C27*0</f>
        <v>43586.631944444409</v>
      </c>
      <c r="I27" s="423">
        <f ca="1">$G27+$C27/60*18+$C27*0</f>
        <v>43586.637499999961</v>
      </c>
      <c r="J27" s="423">
        <f ca="1">$G27+$C27/60*0+$C27*1</f>
        <v>43586.666666666628</v>
      </c>
      <c r="K27" s="423">
        <f ca="1">$G27+$C27/60*30+$C27*2</f>
        <v>43586.729166666635</v>
      </c>
      <c r="L27" s="423">
        <f ca="1">$G27+$C27/60*0+$C27*3</f>
        <v>43586.749999999964</v>
      </c>
      <c r="M27" s="424" t="str">
        <f>IF(_tag_month_day!A17="","",_tag_month_day!A17)</f>
        <v/>
      </c>
      <c r="N27" s="424" t="str">
        <f>IF(_tag_month_day!B17="","",_tag_month_day!B17)</f>
        <v/>
      </c>
      <c r="O27" s="425" t="e">
        <f>IF(M27+N27=0,"",M27+N27)</f>
        <v>#VALUE!</v>
      </c>
      <c r="P27" s="424" t="str">
        <f>IF(_tag_month_day!C17="","",_tag_month_day!C17)</f>
        <v/>
      </c>
      <c r="Q27" s="424" t="str">
        <f>IF(_tag_month_day!D17="","",_tag_month_day!D17)</f>
        <v/>
      </c>
      <c r="R27" s="426" t="str">
        <f>IF(_tag_month_day!CB17="","",_tag_month_day!CB17/100)</f>
        <v/>
      </c>
      <c r="S27" s="427" t="str">
        <f>IF(_tag_month_day!E17="","",_tag_month_day!E17)</f>
        <v/>
      </c>
      <c r="T27" s="427" t="str">
        <f>IF(_tag_month_day!F17="","",_tag_month_day!F17)</f>
        <v/>
      </c>
      <c r="U27" s="428" t="e">
        <f>S27+T27</f>
        <v>#VALUE!</v>
      </c>
      <c r="V27" s="429" t="e">
        <f>U27/AJ27</f>
        <v>#VALUE!</v>
      </c>
      <c r="W27" s="430" t="str">
        <f>IF(_jhy_month_day!A17="","",_jhy_month_day!A17)</f>
        <v/>
      </c>
      <c r="X27" s="431" t="str">
        <f>IF(_jhy_month_day!B17="","",_jhy_month_day!B17/100)</f>
        <v/>
      </c>
      <c r="Y27" s="431" t="str">
        <f>IF(_jhy_month_day!C17="","",_jhy_month_day!C17/100)</f>
        <v/>
      </c>
      <c r="Z27" s="432">
        <f>Z23+1</f>
        <v>4</v>
      </c>
      <c r="AA27" s="433" t="str">
        <f>IF(_tag_month_day!G17="","",_tag_month_day!G17/100)</f>
        <v/>
      </c>
      <c r="AB27" s="433" t="str">
        <f>IF(_tag_month_day!H17="","",_tag_month_day!H17/100)</f>
        <v/>
      </c>
      <c r="AC27" s="434">
        <f>IF(X27="",AC26,BK27*($AV26*X27+$AW26*FD26+$AX26*FI26+$AY26*FN26+$AZ26*FS26+$BA26*FX26+$BG26*GE26)/(AV26*Y27+AX26*FK26+AW26*FF26+AY26*FP26+AZ26*FU26+BA26*FZ26+BG26*GG26+BB26*GK26+BC26*GN26+BD26*GP26))</f>
        <v>1.59963432013121</v>
      </c>
      <c r="AD27" s="435" t="str">
        <f>IF(AC27=AC26,"",AC27-AC26)</f>
        <v/>
      </c>
      <c r="AE27" s="436" t="str">
        <f>IF(1-AF27=0,"",(1-AF27))</f>
        <v/>
      </c>
      <c r="AF27" s="437">
        <v>1</v>
      </c>
      <c r="AG27" s="10" t="str">
        <f>AG26</f>
        <v>8A3</v>
      </c>
      <c r="AH27" s="438" t="str">
        <f>AH26</f>
        <v/>
      </c>
      <c r="AI27" s="424" t="e">
        <f>IF(ROUND(AJ27-AJ26,1)=0,"",AJ27-AJ26)</f>
        <v>#VALUE!</v>
      </c>
      <c r="AJ27" s="439" t="str">
        <f>IF(_tag_month_day!I17="","",_tag_month_day!I17)</f>
        <v/>
      </c>
      <c r="AK27" s="440"/>
      <c r="AL27" s="440"/>
      <c r="AM27" s="440"/>
      <c r="AN27" s="441">
        <f>AN26</f>
        <v>3</v>
      </c>
      <c r="AO27" s="441">
        <f>AO26</f>
        <v>7</v>
      </c>
      <c r="AP27" s="442" t="e">
        <f>(IF(AN27=0,AS26,AS26*(1+AO27/AN27)/(AR27+AO27/AN27)))+AT27</f>
        <v>#VALUE!</v>
      </c>
      <c r="AQ27" s="443" t="str">
        <f>IF(_tag_month_day!J17="","",_tag_month_day!J17/100)</f>
        <v/>
      </c>
      <c r="AR27" s="444">
        <f>AR26</f>
        <v>1.3</v>
      </c>
      <c r="AS27" s="445" t="e">
        <f>AQ27*(AN27*AR27+AO27)/(AN27+AO27)</f>
        <v>#VALUE!</v>
      </c>
      <c r="AT27" s="445" t="e">
        <f>(SUM(BE27:BF27)-SUM(BE26:BF26))*0.05</f>
        <v>#VALUE!</v>
      </c>
      <c r="AU27" s="446" t="str">
        <f>IF(_tag_month_day!CC17="","",IF(_tag_month_day!CC17&gt;0,_tag_month_day!CD17,_tag_month_day!CE17))</f>
        <v/>
      </c>
      <c r="AV27" s="447" t="str">
        <f>IF(_tag_month_day!L17="","",_tag_month_day!L17/100)</f>
        <v/>
      </c>
      <c r="AW27" s="431">
        <f>AW26</f>
        <v>0</v>
      </c>
      <c r="AX27" s="431">
        <f>AX26</f>
        <v>0</v>
      </c>
      <c r="AY27" s="431" t="str">
        <f>IF(_tag_month_day!M17="","",_tag_month_day!M17/100)</f>
        <v/>
      </c>
      <c r="AZ27" s="431" t="str">
        <f>IF(_tag_month_day!N17="","",_tag_month_day!N17/100)</f>
        <v/>
      </c>
      <c r="BA27" s="431" t="str">
        <f>IF(_tag_month_day!O17="","",_tag_month_day!O17/100)</f>
        <v/>
      </c>
      <c r="BB27" s="448" t="str">
        <f>IF(_tag_month_day!P17="","",_tag_month_day!P17/100)</f>
        <v/>
      </c>
      <c r="BC27" s="448">
        <f>BC26</f>
        <v>0</v>
      </c>
      <c r="BD27" s="448" t="str">
        <f>IF(_tag_month_day!Q17="","",_tag_month_day!Q17/100)</f>
        <v/>
      </c>
      <c r="BE27" s="449" t="str">
        <f>IF(_tag_month_day!R17="","",_tag_month_day!R17/100)</f>
        <v/>
      </c>
      <c r="BF27" s="388" t="e">
        <f>(AU27*(100+BE27*100))/(AJ27-AU27)/100</f>
        <v>#VALUE!</v>
      </c>
      <c r="BG27" s="450" t="e">
        <f>BE27+BF27</f>
        <v>#VALUE!</v>
      </c>
      <c r="BH27" s="451" t="e">
        <f>SUM(AV27:BF27)</f>
        <v>#VALUE!</v>
      </c>
      <c r="BI27" s="452" t="e">
        <f>IF(CX27=0,BI26,(DK27*查询!$R$5+DL27*查询!$Q$5+DM27*查询!$N$5+DN27*查询!$O$5+DO27*查询!$P$5)*AF27/CX27)</f>
        <v>#VALUE!</v>
      </c>
      <c r="BJ27" s="452" t="e">
        <f>IF(CX27=0,BJ26,(DP27*查询!$S$5+DQ27*查询!$T$5+DR27*查询!$U$5)*AF27/CX27)</f>
        <v>#VALUE!</v>
      </c>
      <c r="BK27" s="452">
        <f>BK26</f>
        <v>1</v>
      </c>
      <c r="BL27" s="453" t="e">
        <f>SUMPRODUCT((AV27:BA27)*(GS27:GX27))/((GS27:GX27)+SUM(BB27:BD27)*GY27+BG27*GZ27)</f>
        <v>#VALUE!</v>
      </c>
      <c r="BM27" s="453" t="e">
        <f>BK27*($AV27*FB27+$AW27*FD27+$AX27*FI27+$AY27*FN27+$AZ27*FS27+$BA27*FX27+$BG27*GE27)/(AV27*EY27+AX27*FK27+AW27*FF27+AY27*FP27+AZ27*FU27+BA27*FZ27+BG27*GG27+BB27*GK27+BC27*GN27+BD27*GP27)</f>
        <v>#VALUE!</v>
      </c>
      <c r="BN27" s="453" t="e">
        <f>($AV27*FC27+$AX27*FJ27+$AW27*FE27+$AY27*FO27+$AZ27*FT27+$BA27*FY27+$BG27*GF27)/($AV27*FA27+BG27*GH27+BB27*GL27+BC27*GO27+BD27*GQ27+BA27*GA27)</f>
        <v>#VALUE!</v>
      </c>
      <c r="BO27" s="454" t="e">
        <f>SUMPRODUCT(AV27:BA27*GS27:GX27)/(GS27:GX27+(BB27+BC27+BD27)*GY27+BG27)</f>
        <v>#VALUE!</v>
      </c>
      <c r="BP27" s="454" t="e">
        <f>SUMPRODUCT(AV27:BA27*GS27:GX27)/(GS27:GX27+(BB27+BC27+BD27)*GY27+BG27)</f>
        <v>#VALUE!</v>
      </c>
      <c r="BQ27" s="454" t="e">
        <f>SUMPRODUCT(AV27:BA27*GS27:GX27)/(GS27:GX27+(BB27+BC27+BD27)*GY27+BG27)</f>
        <v>#VALUE!</v>
      </c>
      <c r="BR27" s="453" t="str">
        <f>IF(_tag_month_day!T17="","",_tag_month_day!T17)</f>
        <v/>
      </c>
      <c r="BS27" s="453" t="str">
        <f>IF(_tag_month_day!U17="","",_tag_month_day!U17)</f>
        <v/>
      </c>
      <c r="BT27" s="455" t="str">
        <f>IF(CK27="","",IF((CK27&gt;=BV27-0.12)*(CK27&lt;=BV27+0.12),"合格","不合格"))</f>
        <v/>
      </c>
      <c r="BU27" s="456" t="str">
        <f>IF(_tag_month_day!V17="","",_tag_month_day!V17)</f>
        <v/>
      </c>
      <c r="BV27" s="457" t="str">
        <f>IF(_tag_month_day!W17="","",_tag_month_day!W17)</f>
        <v/>
      </c>
      <c r="BW27" s="458" t="str">
        <f>IF(_tag_month_day!X17="","",_tag_month_day!X17)</f>
        <v/>
      </c>
      <c r="BX27" s="458" t="str">
        <f>IF(_tag_month_day!Y17="","",_tag_month_day!Y17)</f>
        <v/>
      </c>
      <c r="BY27" s="459">
        <f ca="1">L27</f>
        <v>43586.749999999964</v>
      </c>
      <c r="BZ27" s="460"/>
      <c r="CA27" s="461"/>
      <c r="CB27" s="424" t="str">
        <f>IF(_tag_month_day!Z17="","",_tag_month_day!Z17)</f>
        <v/>
      </c>
      <c r="CC27" s="424" t="str">
        <f>IF(_tag_month_day!AA17="","",_tag_month_day!AA17)</f>
        <v/>
      </c>
      <c r="CD27" s="424" t="str">
        <f>IF(_tag_month_day!AB17="","",_tag_month_day!AB17)</f>
        <v/>
      </c>
      <c r="CE27" s="424" t="str">
        <f>IF(_tag_month_day!AC17="","",_tag_month_day!AC17)</f>
        <v/>
      </c>
      <c r="CF27" s="424" t="str">
        <f>IF(_tag_month_day!AD17="","",_tag_month_day!AD17)</f>
        <v/>
      </c>
      <c r="CG27" s="424" t="str">
        <f>IF(_tag_month_day!AE17="","",_tag_month_day!AE17)</f>
        <v/>
      </c>
      <c r="CH27" s="424" t="str">
        <f>IF(_tag_month_day!AF17="","",_tag_month_day!AF17)</f>
        <v/>
      </c>
      <c r="CI27" s="424" t="str">
        <f>IF(_tag_month_day!AG17="","",_tag_month_day!AG17)</f>
        <v/>
      </c>
      <c r="CJ27" s="424" t="str">
        <f>IF(_tag_month_day!AH17="","",_tag_month_day!AH17)</f>
        <v/>
      </c>
      <c r="CK27" s="424" t="str">
        <f>IF(_tag_month_day!AI17="","",_tag_month_day!AI17)</f>
        <v/>
      </c>
      <c r="CL27" s="4" t="str">
        <f>IF(_tag_month_day!AJ17="","",_tag_month_day!AJ17)</f>
        <v/>
      </c>
      <c r="CM27" s="4" t="str">
        <f>IF(_tag_month_day!AK17="","",_tag_month_day!AK17)</f>
        <v/>
      </c>
      <c r="CN27" s="4" t="str">
        <f>IF(_tag_month_day!AL17="","",_tag_month_day!AL17)</f>
        <v/>
      </c>
      <c r="CO27" s="4" t="str">
        <f>IF(_tag_month_day!AM17="","",_tag_month_day!AM17)</f>
        <v/>
      </c>
      <c r="CP27" s="4" t="str">
        <f>IF(_tag_month_day!AN17="","",_tag_month_day!AN17)</f>
        <v/>
      </c>
      <c r="CQ27" s="4" t="str">
        <f>IF(_tag_month_day!AO17="","",_tag_month_day!AO17)</f>
        <v/>
      </c>
      <c r="CR27" s="462" t="str">
        <f>IF(_tag_month_day!AP17="","",_tag_month_day!AP17)</f>
        <v/>
      </c>
      <c r="CS27" s="463" t="str">
        <f>IF(_tag_month_day!AQ17="","",_tag_month_day!AQ17)</f>
        <v/>
      </c>
      <c r="CT27" s="4" t="str">
        <f>IF(_tag_month_day!AR17="","",_tag_month_day!AR17)</f>
        <v/>
      </c>
      <c r="CU27" s="464" t="e">
        <f>DU27/AJ27</f>
        <v>#VALUE!</v>
      </c>
      <c r="CV27" s="451" t="e">
        <f>BG27/BH27</f>
        <v>#VALUE!</v>
      </c>
      <c r="CW27" s="465" t="e">
        <f>AJ27*(1-CV27)*CU27*AF27</f>
        <v>#VALUE!</v>
      </c>
      <c r="CX27" s="465" t="e">
        <f>CW27*94%</f>
        <v>#VALUE!</v>
      </c>
      <c r="CY27" s="466" t="e">
        <f>IF(CX27=0,0,DS27/(DS27+CX27))</f>
        <v>#VALUE!</v>
      </c>
      <c r="CZ27" s="465" t="e">
        <f>$AJ27*EF27</f>
        <v>#VALUE!</v>
      </c>
      <c r="DA27" s="465" t="e">
        <f>$AJ27*EG27</f>
        <v>#VALUE!</v>
      </c>
      <c r="DB27" s="465" t="e">
        <f>$AJ27*EH27</f>
        <v>#VALUE!</v>
      </c>
      <c r="DC27" s="465" t="e">
        <f>$AJ27*EI27</f>
        <v>#VALUE!</v>
      </c>
      <c r="DD27" s="465" t="e">
        <f>$AJ27*EJ27</f>
        <v>#VALUE!</v>
      </c>
      <c r="DE27" s="465" t="e">
        <f>$AJ27*EK27</f>
        <v>#VALUE!</v>
      </c>
      <c r="DF27" s="465" t="e">
        <f>$AJ27*EL27</f>
        <v>#VALUE!</v>
      </c>
      <c r="DG27" s="465" t="e">
        <f>$AJ27*EM27</f>
        <v>#VALUE!</v>
      </c>
      <c r="DH27" s="465" t="e">
        <f>$AJ27*EN27</f>
        <v>#VALUE!</v>
      </c>
      <c r="DI27" s="465" t="e">
        <f>$AJ27*EO27</f>
        <v>#VALUE!</v>
      </c>
      <c r="DJ27" s="465" t="e">
        <f>CZ27*(1-EP27)</f>
        <v>#VALUE!</v>
      </c>
      <c r="DK27" s="465" t="e">
        <f>DA27*(1-ER27)</f>
        <v>#VALUE!</v>
      </c>
      <c r="DL27" s="465" t="e">
        <f>DB27*(1-EQ27)</f>
        <v>#VALUE!</v>
      </c>
      <c r="DM27" s="465" t="e">
        <f>DC27*(1-ES27)</f>
        <v>#VALUE!</v>
      </c>
      <c r="DN27" s="465" t="e">
        <f>DD27*(1-ET27)</f>
        <v>#VALUE!</v>
      </c>
      <c r="DO27" s="465" t="e">
        <f>DE27</f>
        <v>#VALUE!</v>
      </c>
      <c r="DP27" s="465" t="e">
        <f>DF27*(1-EU27)</f>
        <v>#VALUE!</v>
      </c>
      <c r="DQ27" s="465" t="e">
        <f>DG27*(1-EV27)</f>
        <v>#VALUE!</v>
      </c>
      <c r="DR27" s="465" t="e">
        <f>DH27*(1-EW27)</f>
        <v>#VALUE!</v>
      </c>
      <c r="DS27" s="465" t="e">
        <f>DI27</f>
        <v>#VALUE!</v>
      </c>
      <c r="DT27" s="465" t="e">
        <f>SUM(DJ27:DS27)</f>
        <v>#VALUE!</v>
      </c>
      <c r="DU27" s="465" t="e">
        <f>(GS27:GX27)+(DP27+DQ27+DR27)*GY27+DS27</f>
        <v>#VALUE!</v>
      </c>
      <c r="DV27" s="451" t="e">
        <f>AV27/$BH27/(1-EP27)</f>
        <v>#VALUE!</v>
      </c>
      <c r="DW27" s="451" t="e">
        <f>AW27/$BH27/(1-ER27)</f>
        <v>#VALUE!</v>
      </c>
      <c r="DX27" s="451" t="e">
        <f>AX27/$BH27/(1-EQ27)</f>
        <v>#VALUE!</v>
      </c>
      <c r="DY27" s="451" t="e">
        <f>AY27/$BH27/(1-ES27)</f>
        <v>#VALUE!</v>
      </c>
      <c r="DZ27" s="451" t="e">
        <f>AZ27/$BH27/(1-ET27)</f>
        <v>#VALUE!</v>
      </c>
      <c r="EA27" s="451" t="e">
        <f>BA27/$BH27/(1-AX27)</f>
        <v>#VALUE!</v>
      </c>
      <c r="EB27" s="451" t="e">
        <f>BB27/$BH27/(1-EU27)</f>
        <v>#VALUE!</v>
      </c>
      <c r="EC27" s="451" t="e">
        <f>BC27/$BH27/(1-EV27)</f>
        <v>#VALUE!</v>
      </c>
      <c r="ED27" s="451" t="e">
        <f>BD27/$BH27/(1-EW27)</f>
        <v>#VALUE!</v>
      </c>
      <c r="EE27" s="451" t="e">
        <f>BG27/BH27</f>
        <v>#VALUE!</v>
      </c>
      <c r="EF27" s="451" t="e">
        <f>DV27/SUM($DV27:$EE27)</f>
        <v>#VALUE!</v>
      </c>
      <c r="EG27" s="451" t="e">
        <f>DW27/SUM($DV27:$EE27)</f>
        <v>#VALUE!</v>
      </c>
      <c r="EH27" s="451" t="e">
        <f>DX27/SUM($DV27:$EE27)</f>
        <v>#VALUE!</v>
      </c>
      <c r="EI27" s="451" t="e">
        <f>DY27/SUM($DV27:$EE27)</f>
        <v>#VALUE!</v>
      </c>
      <c r="EJ27" s="451" t="e">
        <f>DZ27/SUM($DV27:$EE27)</f>
        <v>#VALUE!</v>
      </c>
      <c r="EK27" s="451" t="e">
        <f>EA27/SUM($DV27:$EE27)</f>
        <v>#VALUE!</v>
      </c>
      <c r="EL27" s="451" t="e">
        <f>EB27/SUM($DV27:$EE27)</f>
        <v>#VALUE!</v>
      </c>
      <c r="EM27" s="451" t="e">
        <f>EC27/SUM($DV27:$EE27)</f>
        <v>#VALUE!</v>
      </c>
      <c r="EN27" s="451" t="e">
        <f>ED27/SUM($DV27:$EE27)</f>
        <v>#VALUE!</v>
      </c>
      <c r="EO27" s="451" t="e">
        <f>EE27/SUM($DV27:$EE27)</f>
        <v>#VALUE!</v>
      </c>
      <c r="EP27" s="450">
        <f>EP26</f>
        <v>0.080000000000000002</v>
      </c>
      <c r="EQ27" s="450">
        <f>EQ26</f>
        <v>0.014999999999999999</v>
      </c>
      <c r="ER27" s="450">
        <f>ER26</f>
        <v>0.014999999999999999</v>
      </c>
      <c r="ES27" s="450">
        <f>ES26</f>
        <v>0.014999999999999999</v>
      </c>
      <c r="ET27" s="450">
        <f>ET26</f>
        <v>0.014999999999999999</v>
      </c>
      <c r="EU27" s="450">
        <f>EU26</f>
        <v>0.089999999999999997</v>
      </c>
      <c r="EV27" s="450">
        <f>EV26</f>
        <v>0.089999999999999997</v>
      </c>
      <c r="EW27" s="450">
        <f>EW26</f>
        <v>0.089999999999999997</v>
      </c>
      <c r="EX27" s="431" t="str">
        <f>IF(_tag_month_day!AS17="","",_tag_month_day!AS17/100)</f>
        <v/>
      </c>
      <c r="EY27" s="431" t="str">
        <f>IF(_tag_month_day!AT17="","",_tag_month_day!AT17/100)</f>
        <v/>
      </c>
      <c r="EZ27" s="431" t="str">
        <f>IF(_tag_month_day!AU17="","",_tag_month_day!AU17/100)</f>
        <v/>
      </c>
      <c r="FA27" s="431" t="str">
        <f>IF(_tag_month_day!AV17="","",_tag_month_day!AV17/100)</f>
        <v/>
      </c>
      <c r="FB27" s="431" t="str">
        <f>IF(_tag_month_day!AW17="","",_tag_month_day!AW17/100)</f>
        <v/>
      </c>
      <c r="FC27" s="431" t="str">
        <f>IF(_tag_month_day!AX17="","",_tag_month_day!AX17/100)</f>
        <v/>
      </c>
      <c r="FD27" s="449" t="str">
        <f>IF(_tag_month_day!AY17="","",_tag_month_day!AY17/100)</f>
        <v/>
      </c>
      <c r="FE27" s="449" t="str">
        <f>IF(_tag_month_day!AZ17="","",_tag_month_day!AZ17/100)</f>
        <v/>
      </c>
      <c r="FF27" s="449" t="str">
        <f>IF(_tag_month_day!BA17="","",_tag_month_day!BA17/100)</f>
        <v/>
      </c>
      <c r="FG27" s="449" t="str">
        <f>IF(_tag_month_day!BB17="","",_tag_month_day!BB17/100)</f>
        <v/>
      </c>
      <c r="FH27" s="467" t="str">
        <f>IF(_tag_month_day!BC17="","",_tag_month_day!BC17/100)</f>
        <v/>
      </c>
      <c r="FI27" s="449">
        <f>FI26</f>
        <v>0.40999999999999998</v>
      </c>
      <c r="FJ27" s="449">
        <f>FJ26</f>
        <v>0.11</v>
      </c>
      <c r="FK27" s="449">
        <f>FK26</f>
        <v>0.014999999999999999</v>
      </c>
      <c r="FL27" s="449">
        <f>FL26</f>
        <v>0</v>
      </c>
      <c r="FM27" s="467">
        <f>FM26</f>
        <v>0.0001</v>
      </c>
      <c r="FN27" s="449">
        <f>FN26</f>
        <v>0.32000000000000001</v>
      </c>
      <c r="FO27" s="449">
        <f>FO26</f>
        <v>0.20000000000000001</v>
      </c>
      <c r="FP27" s="449">
        <f>FP26</f>
        <v>0.01</v>
      </c>
      <c r="FQ27" s="449">
        <f>FQ26</f>
        <v>0</v>
      </c>
      <c r="FR27" s="467">
        <f>FR26</f>
        <v>0.0001</v>
      </c>
      <c r="FS27" s="449" t="str">
        <f>IF(_tag_month_day!BD17="","",_tag_month_day!BD17/100)</f>
        <v/>
      </c>
      <c r="FT27" s="449" t="str">
        <f>IF(_tag_month_day!BE17="","",_tag_month_day!BE17/100)</f>
        <v/>
      </c>
      <c r="FU27" s="449" t="str">
        <f>IF(_tag_month_day!BF17="","",_tag_month_day!BF17/100)</f>
        <v/>
      </c>
      <c r="FV27" s="449" t="str">
        <f>IF(_tag_month_day!BG17="","",_tag_month_day!BG17/100)</f>
        <v/>
      </c>
      <c r="FW27" s="467" t="str">
        <f>IF(_tag_month_day!BH17="","",_tag_month_day!BH17/100)</f>
        <v/>
      </c>
      <c r="FX27" s="449" t="str">
        <f>IF(_tag_month_day!BI17="","",_tag_month_day!BI17/100)</f>
        <v/>
      </c>
      <c r="FY27" s="449" t="str">
        <f>IF(_tag_month_day!BJ17="","",_tag_month_day!BJ17/100)</f>
        <v/>
      </c>
      <c r="FZ27" s="468" t="str">
        <f>IF(_tag_month_day!BK17="","",_tag_month_day!BK17/100)</f>
        <v/>
      </c>
      <c r="GA27" s="449" t="str">
        <f>IF(_tag_month_day!BL17="","",_tag_month_day!BL17/100)</f>
        <v/>
      </c>
      <c r="GB27" s="467" t="str">
        <f>IF(_tag_month_day!BM17="","",_tag_month_day!BM17/100)</f>
        <v/>
      </c>
      <c r="GC27" s="431" t="str">
        <f>IF(_tag_month_day!BN17="","",_tag_month_day!BN17/100)</f>
        <v/>
      </c>
      <c r="GD27" s="431" t="str">
        <f>IF(_tag_month_day!BO17="","",_tag_month_day!BO17/100)</f>
        <v/>
      </c>
      <c r="GE27" s="431" t="str">
        <f>IF(_tag_month_day!BP17="","",_tag_month_day!BP17/100)</f>
        <v/>
      </c>
      <c r="GF27" s="431" t="str">
        <f>IF(_tag_month_day!BQ17="","",_tag_month_day!BQ17/100)</f>
        <v/>
      </c>
      <c r="GG27" s="431" t="str">
        <f>IF(_tag_month_day!BR17="","",_tag_month_day!BR17/100)</f>
        <v/>
      </c>
      <c r="GH27" s="431" t="str">
        <f>IF(_tag_month_day!BS17="","",_tag_month_day!BS17/100)</f>
        <v/>
      </c>
      <c r="GI27" s="467" t="str">
        <f>IF(_tag_month_day!BT17="","",_tag_month_day!BT17/100)</f>
        <v/>
      </c>
      <c r="GJ27" s="469" t="str">
        <f>IF(_tag_month_day!BU17="","",_tag_month_day!BU17/100)</f>
        <v/>
      </c>
      <c r="GK27" s="470">
        <f>GK26</f>
        <v>0.070000000000000007</v>
      </c>
      <c r="GL27" s="470">
        <f>GL26</f>
        <v>0.029999999999999999</v>
      </c>
      <c r="GM27" s="471" t="str">
        <f>IF(_tag_month_day!BX17="","",_tag_month_day!BX17/100)</f>
        <v/>
      </c>
      <c r="GN27" s="470">
        <f>GN26</f>
        <v>0.070000000000000007</v>
      </c>
      <c r="GO27" s="470">
        <f>GO26</f>
        <v>0.029999999999999999</v>
      </c>
      <c r="GP27" s="470">
        <f>GP26</f>
        <v>0.089999999999999997</v>
      </c>
      <c r="GQ27" s="470">
        <f>GQ26</f>
        <v>0.029999999999999999</v>
      </c>
      <c r="GR27" s="471" t="str">
        <f>IF(_tag_month_day!CA17="","",_tag_month_day!CA17/100)</f>
        <v/>
      </c>
      <c r="GS27" s="472">
        <f>GS26</f>
        <v>0.95299999999999996</v>
      </c>
      <c r="GT27" s="472">
        <f>GT26</f>
        <v>0.55000000000000004</v>
      </c>
      <c r="GU27" s="472">
        <f>GU26</f>
        <v>0.55000000000000004</v>
      </c>
      <c r="GV27" s="472">
        <f>GV26</f>
        <v>0.55000000000000004</v>
      </c>
      <c r="GW27" s="472">
        <f>GW26</f>
        <v>0.5</v>
      </c>
      <c r="GX27" s="472">
        <f>GX26</f>
        <v>0.93500000000000005</v>
      </c>
      <c r="GY27" s="472">
        <f>GY26</f>
        <v>0.14999999999999999</v>
      </c>
      <c r="GZ27" s="472">
        <f>GZ26</f>
        <v>1</v>
      </c>
      <c r="HA27" s="474">
        <f>HA26</f>
        <v>0.047</v>
      </c>
      <c r="HB27" s="474">
        <f>HB26</f>
        <v>0.45000000000000001</v>
      </c>
      <c r="HC27" s="474">
        <f>HC26</f>
        <v>0.45000000000000001</v>
      </c>
      <c r="HD27" s="474">
        <f>HD26</f>
        <v>0.45000000000000001</v>
      </c>
      <c r="HE27" s="474">
        <f>HE26</f>
        <v>0.5</v>
      </c>
      <c r="HF27" s="474">
        <f>HF26</f>
        <v>0.065000000000000002</v>
      </c>
      <c r="HG27" s="474">
        <f>HG26</f>
        <v>0.84999999999999998</v>
      </c>
      <c r="HH27" s="474">
        <f>HH26</f>
        <v>0</v>
      </c>
      <c r="HI27" s="10">
        <f>IF(BZ27&lt;&gt;"",CK27-BV27,0)</f>
        <v>0</v>
      </c>
      <c r="HJ27" s="10" t="e">
        <f>IF(AJ27&gt;0,AH27-AJ27,0)</f>
        <v>#VALUE!</v>
      </c>
      <c r="HK27" s="466">
        <f>HK26</f>
        <v>0.84999999999999998</v>
      </c>
      <c r="HL27" s="424">
        <f>HL26</f>
        <v>550000</v>
      </c>
      <c r="HM27" s="424">
        <f>HM26</f>
        <v>480000</v>
      </c>
      <c r="HN27" s="465" t="e">
        <f>(DJ27*EZ27+DK27*FH27+DL27*FM27+DM27*FR27+DN27*FW27+DO27*GB27+DS27*GI27+DP27*GM27+DR27*GR27)*1000*2</f>
        <v>#VALUE!</v>
      </c>
      <c r="HO27" s="465" t="e">
        <f>HN27*HK27*$HO$2/HL27*1000000</f>
        <v>#VALUE!</v>
      </c>
      <c r="HP27" s="465" t="e">
        <f>HN27*HK27*$HP$2/HM27*1000000</f>
        <v>#VALUE!</v>
      </c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</row>
    <row customFormat="1" r="28" s="0">
      <c r="A28" s="420">
        <v>17</v>
      </c>
      <c r="B28" s="421">
        <f ca="1">IF(D28=D27,B27,IF(D28="夜班",B27+1,B27))</f>
        <v>43586</v>
      </c>
      <c r="C28" s="422">
        <f>C27</f>
        <v>0.041666666666666699</v>
      </c>
      <c r="D28" s="10" t="str">
        <f ca="1">IF(HOUR(G28)&lt;8,"夜班",IF(HOUR(G28)&lt;16,"白班",IF(HOUR(G28)&lt;24,"中班",0)))</f>
        <v>中班</v>
      </c>
      <c r="E28" s="10" t="e">
        <f ca="1">IF(F28=1,"甲",IF(F28=2,"乙",IF(F28=3,"丙",IF(F28=4,"丁",""))))</f>
        <v>#REF!</v>
      </c>
      <c r="F28" s="10" t="e">
        <f ca="1">SUMPRODUCT((成本日报!$A$3:$A$95=计划!B28)*(成本日报!$B$3:$B$95=计划!$D28),成本日报!$C$3:$C$95)</f>
        <v>#REF!</v>
      </c>
      <c r="G28" s="423">
        <f ca="1">G27+C27</f>
        <v>43586.666666666628</v>
      </c>
      <c r="H28" s="423">
        <f ca="1">$G28+$C28/60*10+$C28*0</f>
        <v>43586.673611111073</v>
      </c>
      <c r="I28" s="423">
        <f ca="1">$G28+$C28/60*18+$C28*0</f>
        <v>43586.679166666625</v>
      </c>
      <c r="J28" s="423">
        <f ca="1">$G28+$C28/60*0+$C28*1</f>
        <v>43586.708333333292</v>
      </c>
      <c r="K28" s="423">
        <f ca="1">$G28+$C28/60*30+$C28*2</f>
        <v>43586.770833333299</v>
      </c>
      <c r="L28" s="423">
        <f ca="1">$G28+$C28/60*0+$C28*3</f>
        <v>43586.791666666628</v>
      </c>
      <c r="M28" s="424" t="str">
        <f>IF(_tag_month_day!A18="","",_tag_month_day!A18)</f>
        <v/>
      </c>
      <c r="N28" s="424" t="str">
        <f>IF(_tag_month_day!B18="","",_tag_month_day!B18)</f>
        <v/>
      </c>
      <c r="O28" s="425" t="e">
        <f>IF(M28+N28=0,"",M28+N28)</f>
        <v>#VALUE!</v>
      </c>
      <c r="P28" s="424" t="str">
        <f>IF(_tag_month_day!C18="","",_tag_month_day!C18)</f>
        <v/>
      </c>
      <c r="Q28" s="424" t="str">
        <f>IF(_tag_month_day!D18="","",_tag_month_day!D18)</f>
        <v/>
      </c>
      <c r="R28" s="426" t="str">
        <f>IF(_tag_month_day!CB18="","",_tag_month_day!CB18/100)</f>
        <v/>
      </c>
      <c r="S28" s="427" t="str">
        <f>IF(_tag_month_day!E18="","",_tag_month_day!E18)</f>
        <v/>
      </c>
      <c r="T28" s="427" t="str">
        <f>IF(_tag_month_day!F18="","",_tag_month_day!F18)</f>
        <v/>
      </c>
      <c r="U28" s="428" t="e">
        <f>S28+T28</f>
        <v>#VALUE!</v>
      </c>
      <c r="V28" s="429" t="e">
        <f>U28/AJ28</f>
        <v>#VALUE!</v>
      </c>
      <c r="W28" s="430" t="str">
        <f>IF(_jhy_month_day!A18="","",_jhy_month_day!A18)</f>
        <v/>
      </c>
      <c r="X28" s="431" t="str">
        <f>IF(_jhy_month_day!B18="","",_jhy_month_day!B18/100)</f>
        <v/>
      </c>
      <c r="Y28" s="431" t="str">
        <f>IF(_jhy_month_day!C18="","",_jhy_month_day!C18/100)</f>
        <v/>
      </c>
      <c r="Z28" s="432">
        <f>Z24+1</f>
        <v>5</v>
      </c>
      <c r="AA28" s="433" t="str">
        <f>IF(_tag_month_day!G18="","",_tag_month_day!G18/100)</f>
        <v/>
      </c>
      <c r="AB28" s="433" t="str">
        <f>IF(_tag_month_day!H18="","",_tag_month_day!H18/100)</f>
        <v/>
      </c>
      <c r="AC28" s="434">
        <f>IF(X28="",AC27,BK28*($AV27*X28+$AW27*FD27+$AX27*FI27+$AY27*FN27+$AZ27*FS27+$BA27*FX27+$BG27*GE27)/(AV27*Y28+AX27*FK27+AW27*FF27+AY27*FP27+AZ27*FU27+BA27*FZ27+BG27*GG27+BB27*GK27+BC27*GN27+BD27*GP27))</f>
        <v>1.59963432013121</v>
      </c>
      <c r="AD28" s="435" t="str">
        <f>IF(AC28=AC27,"",AC28-AC27)</f>
        <v/>
      </c>
      <c r="AE28" s="436" t="str">
        <f>IF(1-AF28=0,"",(1-AF28))</f>
        <v/>
      </c>
      <c r="AF28" s="437">
        <v>1</v>
      </c>
      <c r="AG28" s="10" t="str">
        <f>AG27</f>
        <v>8A3</v>
      </c>
      <c r="AH28" s="438" t="str">
        <f>AH27</f>
        <v/>
      </c>
      <c r="AI28" s="424" t="e">
        <f>IF(ROUND(AJ28-AJ27,1)=0,"",AJ28-AJ27)</f>
        <v>#VALUE!</v>
      </c>
      <c r="AJ28" s="439" t="str">
        <f>IF(_tag_month_day!I18="","",_tag_month_day!I18)</f>
        <v/>
      </c>
      <c r="AK28" s="440"/>
      <c r="AL28" s="440"/>
      <c r="AM28" s="440"/>
      <c r="AN28" s="441">
        <f>AN27</f>
        <v>3</v>
      </c>
      <c r="AO28" s="441">
        <f>AO27</f>
        <v>7</v>
      </c>
      <c r="AP28" s="442" t="e">
        <f>(IF(AN28=0,AS27,AS27*(1+AO28/AN28)/(AR28+AO28/AN28)))+AT28</f>
        <v>#VALUE!</v>
      </c>
      <c r="AQ28" s="443" t="str">
        <f>IF(_tag_month_day!J18="","",_tag_month_day!J18/100)</f>
        <v/>
      </c>
      <c r="AR28" s="444">
        <f>AR27</f>
        <v>1.3</v>
      </c>
      <c r="AS28" s="445" t="e">
        <f>AQ28*(AN28*AR28+AO28)/(AN28+AO28)</f>
        <v>#VALUE!</v>
      </c>
      <c r="AT28" s="445" t="e">
        <f>(SUM(BE28:BF28)-SUM(BE27:BF27))*0.05</f>
        <v>#VALUE!</v>
      </c>
      <c r="AU28" s="446" t="str">
        <f>IF(_tag_month_day!CC18="","",IF(_tag_month_day!CC18&gt;0,_tag_month_day!CD18,_tag_month_day!CE18))</f>
        <v/>
      </c>
      <c r="AV28" s="447" t="str">
        <f>IF(_tag_month_day!L18="","",_tag_month_day!L18/100)</f>
        <v/>
      </c>
      <c r="AW28" s="431">
        <f>AW27</f>
        <v>0</v>
      </c>
      <c r="AX28" s="431">
        <f>AX27</f>
        <v>0</v>
      </c>
      <c r="AY28" s="431" t="str">
        <f>IF(_tag_month_day!M18="","",_tag_month_day!M18/100)</f>
        <v/>
      </c>
      <c r="AZ28" s="431" t="str">
        <f>IF(_tag_month_day!N18="","",_tag_month_day!N18/100)</f>
        <v/>
      </c>
      <c r="BA28" s="431" t="str">
        <f>IF(_tag_month_day!O18="","",_tag_month_day!O18/100)</f>
        <v/>
      </c>
      <c r="BB28" s="448" t="str">
        <f>IF(_tag_month_day!P18="","",_tag_month_day!P18/100)</f>
        <v/>
      </c>
      <c r="BC28" s="448">
        <f>BC27</f>
        <v>0</v>
      </c>
      <c r="BD28" s="448" t="str">
        <f>IF(_tag_month_day!Q18="","",_tag_month_day!Q18/100)</f>
        <v/>
      </c>
      <c r="BE28" s="449" t="str">
        <f>IF(_tag_month_day!R18="","",_tag_month_day!R18/100)</f>
        <v/>
      </c>
      <c r="BF28" s="388" t="e">
        <f>(AU28*(100+BE28*100))/(AJ28-AU28)/100</f>
        <v>#VALUE!</v>
      </c>
      <c r="BG28" s="450" t="e">
        <f>BE28+BF28</f>
        <v>#VALUE!</v>
      </c>
      <c r="BH28" s="451" t="e">
        <f>SUM(AV28:BF28)</f>
        <v>#VALUE!</v>
      </c>
      <c r="BI28" s="452" t="e">
        <f>IF(CX28=0,BI27,(DK28*查询!$R$5+DL28*查询!$Q$5+DM28*查询!$N$5+DN28*查询!$O$5+DO28*查询!$P$5)*AF28/CX28)</f>
        <v>#VALUE!</v>
      </c>
      <c r="BJ28" s="452" t="e">
        <f>IF(CX28=0,BJ27,(DP28*查询!$S$5+DQ28*查询!$T$5+DR28*查询!$U$5)*AF28/CX28)</f>
        <v>#VALUE!</v>
      </c>
      <c r="BK28" s="452">
        <f>BK27</f>
        <v>1</v>
      </c>
      <c r="BL28" s="453" t="e">
        <f>SUMPRODUCT((AV28:BA28)*(GS28:GX28))/((GS28:GX28)+SUM(BB28:BD28)*GY28+BG28*GZ28)</f>
        <v>#VALUE!</v>
      </c>
      <c r="BM28" s="453" t="e">
        <f>BK28*($AV28*FB28+$AW28*FD28+$AX28*FI28+$AY28*FN28+$AZ28*FS28+$BA28*FX28+$BG28*GE28)/(AV28*EY28+AX28*FK28+AW28*FF28+AY28*FP28+AZ28*FU28+BA28*FZ28+BG28*GG28+BB28*GK28+BC28*GN28+BD28*GP28)</f>
        <v>#VALUE!</v>
      </c>
      <c r="BN28" s="453" t="e">
        <f>($AV28*FC28+$AX28*FJ28+$AW28*FE28+$AY28*FO28+$AZ28*FT28+$BA28*FY28+$BG28*GF28)/($AV28*FA28+BG28*GH28+BB28*GL28+BC28*GO28+BD28*GQ28+BA28*GA28)</f>
        <v>#VALUE!</v>
      </c>
      <c r="BO28" s="454" t="e">
        <f>SUMPRODUCT(AV28:BA28*GS28:GX28)/(GS28:GX28+(BB28+BC28+BD28)*GY28+BG28)</f>
        <v>#VALUE!</v>
      </c>
      <c r="BP28" s="454" t="e">
        <f>SUMPRODUCT(AV28:BA28*GS28:GX28)/(GS28:GX28+(BB28+BC28+BD28)*GY28+BG28)</f>
        <v>#VALUE!</v>
      </c>
      <c r="BQ28" s="454" t="e">
        <f>SUMPRODUCT(AV28:BA28*GS28:GX28)/(GS28:GX28+(BB28+BC28+BD28)*GY28+BG28)</f>
        <v>#VALUE!</v>
      </c>
      <c r="BR28" s="453" t="str">
        <f>IF(_tag_month_day!T18="","",_tag_month_day!T18)</f>
        <v/>
      </c>
      <c r="BS28" s="453" t="str">
        <f>IF(_tag_month_day!U18="","",_tag_month_day!U18)</f>
        <v/>
      </c>
      <c r="BT28" s="455" t="str">
        <f>IF(CK28="","",IF((CK28&gt;=BV28-0.12)*(CK28&lt;=BV28+0.12),"合格","不合格"))</f>
        <v/>
      </c>
      <c r="BU28" s="456" t="str">
        <f>IF(_tag_month_day!V18="","",_tag_month_day!V18)</f>
        <v/>
      </c>
      <c r="BV28" s="457" t="str">
        <f>IF(_tag_month_day!W18="","",_tag_month_day!W18)</f>
        <v/>
      </c>
      <c r="BW28" s="458" t="str">
        <f>IF(_tag_month_day!X18="","",_tag_month_day!X18)</f>
        <v/>
      </c>
      <c r="BX28" s="458" t="str">
        <f>IF(_tag_month_day!Y18="","",_tag_month_day!Y18)</f>
        <v/>
      </c>
      <c r="BY28" s="459">
        <f ca="1">L28</f>
        <v>43586.791666666628</v>
      </c>
      <c r="BZ28" s="460"/>
      <c r="CA28" s="461"/>
      <c r="CB28" s="424" t="str">
        <f>IF(_tag_month_day!Z18="","",_tag_month_day!Z18)</f>
        <v/>
      </c>
      <c r="CC28" s="424" t="str">
        <f>IF(_tag_month_day!AA18="","",_tag_month_day!AA18)</f>
        <v/>
      </c>
      <c r="CD28" s="424" t="str">
        <f>IF(_tag_month_day!AB18="","",_tag_month_day!AB18)</f>
        <v/>
      </c>
      <c r="CE28" s="424" t="str">
        <f>IF(_tag_month_day!AC18="","",_tag_month_day!AC18)</f>
        <v/>
      </c>
      <c r="CF28" s="424" t="str">
        <f>IF(_tag_month_day!AD18="","",_tag_month_day!AD18)</f>
        <v/>
      </c>
      <c r="CG28" s="424" t="str">
        <f>IF(_tag_month_day!AE18="","",_tag_month_day!AE18)</f>
        <v/>
      </c>
      <c r="CH28" s="424" t="str">
        <f>IF(_tag_month_day!AF18="","",_tag_month_day!AF18)</f>
        <v/>
      </c>
      <c r="CI28" s="424" t="str">
        <f>IF(_tag_month_day!AG18="","",_tag_month_day!AG18)</f>
        <v/>
      </c>
      <c r="CJ28" s="424" t="str">
        <f>IF(_tag_month_day!AH18="","",_tag_month_day!AH18)</f>
        <v/>
      </c>
      <c r="CK28" s="424" t="str">
        <f>IF(_tag_month_day!AI18="","",_tag_month_day!AI18)</f>
        <v/>
      </c>
      <c r="CL28" s="4" t="str">
        <f>IF(_tag_month_day!AJ18="","",_tag_month_day!AJ18)</f>
        <v/>
      </c>
      <c r="CM28" s="4" t="str">
        <f>IF(_tag_month_day!AK18="","",_tag_month_day!AK18)</f>
        <v/>
      </c>
      <c r="CN28" s="4" t="str">
        <f>IF(_tag_month_day!AL18="","",_tag_month_day!AL18)</f>
        <v/>
      </c>
      <c r="CO28" s="4" t="str">
        <f>IF(_tag_month_day!AM18="","",_tag_month_day!AM18)</f>
        <v/>
      </c>
      <c r="CP28" s="4" t="str">
        <f>IF(_tag_month_day!AN18="","",_tag_month_day!AN18)</f>
        <v/>
      </c>
      <c r="CQ28" s="4" t="str">
        <f>IF(_tag_month_day!AO18="","",_tag_month_day!AO18)</f>
        <v/>
      </c>
      <c r="CR28" s="462" t="str">
        <f>IF(_tag_month_day!AP18="","",_tag_month_day!AP18)</f>
        <v/>
      </c>
      <c r="CS28" s="463" t="str">
        <f>IF(_tag_month_day!AQ18="","",_tag_month_day!AQ18)</f>
        <v/>
      </c>
      <c r="CT28" s="4" t="str">
        <f>IF(_tag_month_day!AR18="","",_tag_month_day!AR18)</f>
        <v/>
      </c>
      <c r="CU28" s="464" t="e">
        <f>DU28/AJ28</f>
        <v>#VALUE!</v>
      </c>
      <c r="CV28" s="451" t="e">
        <f>BG28/BH28</f>
        <v>#VALUE!</v>
      </c>
      <c r="CW28" s="465" t="e">
        <f>AJ28*(1-CV28)*CU28*AF28</f>
        <v>#VALUE!</v>
      </c>
      <c r="CX28" s="465" t="e">
        <f>CW28*94%</f>
        <v>#VALUE!</v>
      </c>
      <c r="CY28" s="466" t="e">
        <f>IF(CX28=0,0,DS28/(DS28+CX28))</f>
        <v>#VALUE!</v>
      </c>
      <c r="CZ28" s="465" t="e">
        <f>$AJ28*EF28</f>
        <v>#VALUE!</v>
      </c>
      <c r="DA28" s="465" t="e">
        <f>$AJ28*EG28</f>
        <v>#VALUE!</v>
      </c>
      <c r="DB28" s="465" t="e">
        <f>$AJ28*EH28</f>
        <v>#VALUE!</v>
      </c>
      <c r="DC28" s="465" t="e">
        <f>$AJ28*EI28</f>
        <v>#VALUE!</v>
      </c>
      <c r="DD28" s="465" t="e">
        <f>$AJ28*EJ28</f>
        <v>#VALUE!</v>
      </c>
      <c r="DE28" s="465" t="e">
        <f>$AJ28*EK28</f>
        <v>#VALUE!</v>
      </c>
      <c r="DF28" s="465" t="e">
        <f>$AJ28*EL28</f>
        <v>#VALUE!</v>
      </c>
      <c r="DG28" s="465" t="e">
        <f>$AJ28*EM28</f>
        <v>#VALUE!</v>
      </c>
      <c r="DH28" s="465" t="e">
        <f>$AJ28*EN28</f>
        <v>#VALUE!</v>
      </c>
      <c r="DI28" s="465" t="e">
        <f>$AJ28*EO28</f>
        <v>#VALUE!</v>
      </c>
      <c r="DJ28" s="465" t="e">
        <f>CZ28*(1-EP28)</f>
        <v>#VALUE!</v>
      </c>
      <c r="DK28" s="465" t="e">
        <f>DA28*(1-ER28)</f>
        <v>#VALUE!</v>
      </c>
      <c r="DL28" s="465" t="e">
        <f>DB28*(1-EQ28)</f>
        <v>#VALUE!</v>
      </c>
      <c r="DM28" s="465" t="e">
        <f>DC28*(1-ES28)</f>
        <v>#VALUE!</v>
      </c>
      <c r="DN28" s="465" t="e">
        <f>DD28*(1-ET28)</f>
        <v>#VALUE!</v>
      </c>
      <c r="DO28" s="465" t="e">
        <f>DE28</f>
        <v>#VALUE!</v>
      </c>
      <c r="DP28" s="465" t="e">
        <f>DF28*(1-EU28)</f>
        <v>#VALUE!</v>
      </c>
      <c r="DQ28" s="465" t="e">
        <f>DG28*(1-EV28)</f>
        <v>#VALUE!</v>
      </c>
      <c r="DR28" s="465" t="e">
        <f>DH28*(1-EW28)</f>
        <v>#VALUE!</v>
      </c>
      <c r="DS28" s="465" t="e">
        <f>DI28</f>
        <v>#VALUE!</v>
      </c>
      <c r="DT28" s="465" t="e">
        <f>SUM(DJ28:DS28)</f>
        <v>#VALUE!</v>
      </c>
      <c r="DU28" s="465" t="e">
        <f>(GS28:GX28)+(DP28+DQ28+DR28)*GY28+DS28</f>
        <v>#VALUE!</v>
      </c>
      <c r="DV28" s="451" t="e">
        <f>AV28/$BH28/(1-EP28)</f>
        <v>#VALUE!</v>
      </c>
      <c r="DW28" s="451" t="e">
        <f>AW28/$BH28/(1-ER28)</f>
        <v>#VALUE!</v>
      </c>
      <c r="DX28" s="451" t="e">
        <f>AX28/$BH28/(1-EQ28)</f>
        <v>#VALUE!</v>
      </c>
      <c r="DY28" s="451" t="e">
        <f>AY28/$BH28/(1-ES28)</f>
        <v>#VALUE!</v>
      </c>
      <c r="DZ28" s="451" t="e">
        <f>AZ28/$BH28/(1-ET28)</f>
        <v>#VALUE!</v>
      </c>
      <c r="EA28" s="451" t="e">
        <f>BA28/$BH28/(1-AX28)</f>
        <v>#VALUE!</v>
      </c>
      <c r="EB28" s="451" t="e">
        <f>BB28/$BH28/(1-EU28)</f>
        <v>#VALUE!</v>
      </c>
      <c r="EC28" s="451" t="e">
        <f>BC28/$BH28/(1-EV28)</f>
        <v>#VALUE!</v>
      </c>
      <c r="ED28" s="451" t="e">
        <f>BD28/$BH28/(1-EW28)</f>
        <v>#VALUE!</v>
      </c>
      <c r="EE28" s="451" t="e">
        <f>BG28/BH28</f>
        <v>#VALUE!</v>
      </c>
      <c r="EF28" s="451" t="e">
        <f>DV28/SUM($DV28:$EE28)</f>
        <v>#VALUE!</v>
      </c>
      <c r="EG28" s="451" t="e">
        <f>DW28/SUM($DV28:$EE28)</f>
        <v>#VALUE!</v>
      </c>
      <c r="EH28" s="451" t="e">
        <f>DX28/SUM($DV28:$EE28)</f>
        <v>#VALUE!</v>
      </c>
      <c r="EI28" s="451" t="e">
        <f>DY28/SUM($DV28:$EE28)</f>
        <v>#VALUE!</v>
      </c>
      <c r="EJ28" s="451" t="e">
        <f>DZ28/SUM($DV28:$EE28)</f>
        <v>#VALUE!</v>
      </c>
      <c r="EK28" s="451" t="e">
        <f>EA28/SUM($DV28:$EE28)</f>
        <v>#VALUE!</v>
      </c>
      <c r="EL28" s="451" t="e">
        <f>EB28/SUM($DV28:$EE28)</f>
        <v>#VALUE!</v>
      </c>
      <c r="EM28" s="451" t="e">
        <f>EC28/SUM($DV28:$EE28)</f>
        <v>#VALUE!</v>
      </c>
      <c r="EN28" s="451" t="e">
        <f>ED28/SUM($DV28:$EE28)</f>
        <v>#VALUE!</v>
      </c>
      <c r="EO28" s="451" t="e">
        <f>EE28/SUM($DV28:$EE28)</f>
        <v>#VALUE!</v>
      </c>
      <c r="EP28" s="450">
        <f>EP27</f>
        <v>0.080000000000000002</v>
      </c>
      <c r="EQ28" s="450">
        <f>EQ27</f>
        <v>0.014999999999999999</v>
      </c>
      <c r="ER28" s="450">
        <f>ER27</f>
        <v>0.014999999999999999</v>
      </c>
      <c r="ES28" s="450">
        <f>ES27</f>
        <v>0.014999999999999999</v>
      </c>
      <c r="ET28" s="450">
        <f>ET27</f>
        <v>0.014999999999999999</v>
      </c>
      <c r="EU28" s="450">
        <f>EU27</f>
        <v>0.089999999999999997</v>
      </c>
      <c r="EV28" s="450">
        <f>EV27</f>
        <v>0.089999999999999997</v>
      </c>
      <c r="EW28" s="450">
        <f>EW27</f>
        <v>0.089999999999999997</v>
      </c>
      <c r="EX28" s="431" t="str">
        <f>IF(_tag_month_day!AS18="","",_tag_month_day!AS18/100)</f>
        <v/>
      </c>
      <c r="EY28" s="431" t="str">
        <f>IF(_tag_month_day!AT18="","",_tag_month_day!AT18/100)</f>
        <v/>
      </c>
      <c r="EZ28" s="431" t="str">
        <f>IF(_tag_month_day!AU18="","",_tag_month_day!AU18/100)</f>
        <v/>
      </c>
      <c r="FA28" s="431" t="str">
        <f>IF(_tag_month_day!AV18="","",_tag_month_day!AV18/100)</f>
        <v/>
      </c>
      <c r="FB28" s="431" t="str">
        <f>IF(_tag_month_day!AW18="","",_tag_month_day!AW18/100)</f>
        <v/>
      </c>
      <c r="FC28" s="431" t="str">
        <f>IF(_tag_month_day!AX18="","",_tag_month_day!AX18/100)</f>
        <v/>
      </c>
      <c r="FD28" s="449" t="str">
        <f>IF(_tag_month_day!AY18="","",_tag_month_day!AY18/100)</f>
        <v/>
      </c>
      <c r="FE28" s="449" t="str">
        <f>IF(_tag_month_day!AZ18="","",_tag_month_day!AZ18/100)</f>
        <v/>
      </c>
      <c r="FF28" s="449" t="str">
        <f>IF(_tag_month_day!BA18="","",_tag_month_day!BA18/100)</f>
        <v/>
      </c>
      <c r="FG28" s="449" t="str">
        <f>IF(_tag_month_day!BB18="","",_tag_month_day!BB18/100)</f>
        <v/>
      </c>
      <c r="FH28" s="467" t="str">
        <f>IF(_tag_month_day!BC18="","",_tag_month_day!BC18/100)</f>
        <v/>
      </c>
      <c r="FI28" s="449">
        <f>FI27</f>
        <v>0.40999999999999998</v>
      </c>
      <c r="FJ28" s="449">
        <f>FJ27</f>
        <v>0.11</v>
      </c>
      <c r="FK28" s="449">
        <f>FK27</f>
        <v>0.014999999999999999</v>
      </c>
      <c r="FL28" s="449">
        <f>FL27</f>
        <v>0</v>
      </c>
      <c r="FM28" s="467">
        <f>FM27</f>
        <v>0.0001</v>
      </c>
      <c r="FN28" s="449">
        <f>FN27</f>
        <v>0.32000000000000001</v>
      </c>
      <c r="FO28" s="449">
        <f>FO27</f>
        <v>0.20000000000000001</v>
      </c>
      <c r="FP28" s="449">
        <f>FP27</f>
        <v>0.01</v>
      </c>
      <c r="FQ28" s="449">
        <f>FQ27</f>
        <v>0</v>
      </c>
      <c r="FR28" s="467">
        <f>FR27</f>
        <v>0.0001</v>
      </c>
      <c r="FS28" s="449" t="str">
        <f>IF(_tag_month_day!BD18="","",_tag_month_day!BD18/100)</f>
        <v/>
      </c>
      <c r="FT28" s="449" t="str">
        <f>IF(_tag_month_day!BE18="","",_tag_month_day!BE18/100)</f>
        <v/>
      </c>
      <c r="FU28" s="449" t="str">
        <f>IF(_tag_month_day!BF18="","",_tag_month_day!BF18/100)</f>
        <v/>
      </c>
      <c r="FV28" s="449" t="str">
        <f>IF(_tag_month_day!BG18="","",_tag_month_day!BG18/100)</f>
        <v/>
      </c>
      <c r="FW28" s="467" t="str">
        <f>IF(_tag_month_day!BH18="","",_tag_month_day!BH18/100)</f>
        <v/>
      </c>
      <c r="FX28" s="449" t="str">
        <f>IF(_tag_month_day!BI18="","",_tag_month_day!BI18/100)</f>
        <v/>
      </c>
      <c r="FY28" s="449" t="str">
        <f>IF(_tag_month_day!BJ18="","",_tag_month_day!BJ18/100)</f>
        <v/>
      </c>
      <c r="FZ28" s="468" t="str">
        <f>IF(_tag_month_day!BK18="","",_tag_month_day!BK18/100)</f>
        <v/>
      </c>
      <c r="GA28" s="449" t="str">
        <f>IF(_tag_month_day!BL18="","",_tag_month_day!BL18/100)</f>
        <v/>
      </c>
      <c r="GB28" s="467" t="str">
        <f>IF(_tag_month_day!BM18="","",_tag_month_day!BM18/100)</f>
        <v/>
      </c>
      <c r="GC28" s="431" t="str">
        <f>IF(_tag_month_day!BN18="","",_tag_month_day!BN18/100)</f>
        <v/>
      </c>
      <c r="GD28" s="431" t="str">
        <f>IF(_tag_month_day!BO18="","",_tag_month_day!BO18/100)</f>
        <v/>
      </c>
      <c r="GE28" s="431" t="str">
        <f>IF(_tag_month_day!BP18="","",_tag_month_day!BP18/100)</f>
        <v/>
      </c>
      <c r="GF28" s="431" t="str">
        <f>IF(_tag_month_day!BQ18="","",_tag_month_day!BQ18/100)</f>
        <v/>
      </c>
      <c r="GG28" s="431" t="str">
        <f>IF(_tag_month_day!BR18="","",_tag_month_day!BR18/100)</f>
        <v/>
      </c>
      <c r="GH28" s="431" t="str">
        <f>IF(_tag_month_day!BS18="","",_tag_month_day!BS18/100)</f>
        <v/>
      </c>
      <c r="GI28" s="467" t="str">
        <f>IF(_tag_month_day!BT18="","",_tag_month_day!BT18/100)</f>
        <v/>
      </c>
      <c r="GJ28" s="469" t="str">
        <f>IF(_tag_month_day!BU18="","",_tag_month_day!BU18/100)</f>
        <v/>
      </c>
      <c r="GK28" s="470">
        <f>GK27</f>
        <v>0.070000000000000007</v>
      </c>
      <c r="GL28" s="470">
        <f>GL27</f>
        <v>0.029999999999999999</v>
      </c>
      <c r="GM28" s="471" t="str">
        <f>IF(_tag_month_day!BX18="","",_tag_month_day!BX18/100)</f>
        <v/>
      </c>
      <c r="GN28" s="470">
        <f>GN27</f>
        <v>0.070000000000000007</v>
      </c>
      <c r="GO28" s="470">
        <f>GO27</f>
        <v>0.029999999999999999</v>
      </c>
      <c r="GP28" s="470">
        <f>GP27</f>
        <v>0.089999999999999997</v>
      </c>
      <c r="GQ28" s="470">
        <f>GQ27</f>
        <v>0.029999999999999999</v>
      </c>
      <c r="GR28" s="471" t="str">
        <f>IF(_tag_month_day!CA18="","",_tag_month_day!CA18/100)</f>
        <v/>
      </c>
      <c r="GS28" s="472">
        <f>GS27</f>
        <v>0.95299999999999996</v>
      </c>
      <c r="GT28" s="472">
        <f>GT27</f>
        <v>0.55000000000000004</v>
      </c>
      <c r="GU28" s="472">
        <f>GU27</f>
        <v>0.55000000000000004</v>
      </c>
      <c r="GV28" s="472">
        <f>GV27</f>
        <v>0.55000000000000004</v>
      </c>
      <c r="GW28" s="472">
        <f>GW27</f>
        <v>0.5</v>
      </c>
      <c r="GX28" s="472">
        <f>GX27</f>
        <v>0.93500000000000005</v>
      </c>
      <c r="GY28" s="472">
        <f>GY27</f>
        <v>0.14999999999999999</v>
      </c>
      <c r="GZ28" s="472">
        <f>GZ27</f>
        <v>1</v>
      </c>
      <c r="HA28" s="474">
        <f>HA27</f>
        <v>0.047</v>
      </c>
      <c r="HB28" s="474">
        <f>HB27</f>
        <v>0.45000000000000001</v>
      </c>
      <c r="HC28" s="474">
        <f>HC27</f>
        <v>0.45000000000000001</v>
      </c>
      <c r="HD28" s="474">
        <f>HD27</f>
        <v>0.45000000000000001</v>
      </c>
      <c r="HE28" s="474">
        <f>HE27</f>
        <v>0.5</v>
      </c>
      <c r="HF28" s="474">
        <f>HF27</f>
        <v>0.065000000000000002</v>
      </c>
      <c r="HG28" s="474">
        <f>HG27</f>
        <v>0.84999999999999998</v>
      </c>
      <c r="HH28" s="474">
        <f>HH27</f>
        <v>0</v>
      </c>
      <c r="HI28" s="10">
        <f>IF(BZ28&lt;&gt;"",CK28-BV28,0)</f>
        <v>0</v>
      </c>
      <c r="HJ28" s="10" t="e">
        <f>IF(AJ28&gt;0,AH28-AJ28,0)</f>
        <v>#VALUE!</v>
      </c>
      <c r="HK28" s="466">
        <f>HK27</f>
        <v>0.84999999999999998</v>
      </c>
      <c r="HL28" s="424">
        <f>HL27</f>
        <v>550000</v>
      </c>
      <c r="HM28" s="424">
        <f>HM27</f>
        <v>480000</v>
      </c>
      <c r="HN28" s="465" t="e">
        <f>(DJ28*EZ28+DK28*FH28+DL28*FM28+DM28*FR28+DN28*FW28+DO28*GB28+DS28*GI28+DP28*GM28+DR28*GR28)*1000*2</f>
        <v>#VALUE!</v>
      </c>
      <c r="HO28" s="465" t="e">
        <f>HN28*HK28*$HO$2/HL28*1000000</f>
        <v>#VALUE!</v>
      </c>
      <c r="HP28" s="465" t="e">
        <f>HN28*HK28*$HP$2/HM28*1000000</f>
        <v>#VALUE!</v>
      </c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</row>
    <row customFormat="1" r="29" s="0">
      <c r="A29" s="420">
        <v>18</v>
      </c>
      <c r="B29" s="421">
        <f ca="1">IF(D29=D28,B28,IF(D29="夜班",B28+1,B28))</f>
        <v>43586</v>
      </c>
      <c r="C29" s="422">
        <f>C28</f>
        <v>0.041666666666666699</v>
      </c>
      <c r="D29" s="10" t="str">
        <f ca="1">IF(HOUR(G29)&lt;8,"夜班",IF(HOUR(G29)&lt;16,"白班",IF(HOUR(G29)&lt;24,"中班",0)))</f>
        <v>中班</v>
      </c>
      <c r="E29" s="10" t="e">
        <f ca="1">IF(F29=1,"甲",IF(F29=2,"乙",IF(F29=3,"丙",IF(F29=4,"丁",""))))</f>
        <v>#REF!</v>
      </c>
      <c r="F29" s="10" t="e">
        <f ca="1">SUMPRODUCT((成本日报!$A$3:$A$95=计划!B29)*(成本日报!$B$3:$B$95=计划!$D29),成本日报!$C$3:$C$95)</f>
        <v>#REF!</v>
      </c>
      <c r="G29" s="423">
        <f ca="1">G28+C28</f>
        <v>43586.708333333292</v>
      </c>
      <c r="H29" s="423">
        <f ca="1">$G29+$C29/60*10+$C29*0</f>
        <v>43586.715277777737</v>
      </c>
      <c r="I29" s="423">
        <f ca="1">$G29+$C29/60*18+$C29*0</f>
        <v>43586.720833333289</v>
      </c>
      <c r="J29" s="423">
        <f ca="1">$G29+$C29/60*0+$C29*1</f>
        <v>43586.749999999956</v>
      </c>
      <c r="K29" s="423">
        <f ca="1">$G29+$C29/60*30+$C29*2</f>
        <v>43586.812499999964</v>
      </c>
      <c r="L29" s="423">
        <f ca="1">$G29+$C29/60*0+$C29*3</f>
        <v>43586.833333333292</v>
      </c>
      <c r="M29" s="424" t="str">
        <f>IF(_tag_month_day!A19="","",_tag_month_day!A19)</f>
        <v/>
      </c>
      <c r="N29" s="424" t="str">
        <f>IF(_tag_month_day!B19="","",_tag_month_day!B19)</f>
        <v/>
      </c>
      <c r="O29" s="425" t="e">
        <f>IF(M29+N29=0,"",M29+N29)</f>
        <v>#VALUE!</v>
      </c>
      <c r="P29" s="424" t="str">
        <f>IF(_tag_month_day!C19="","",_tag_month_day!C19)</f>
        <v/>
      </c>
      <c r="Q29" s="424" t="str">
        <f>IF(_tag_month_day!D19="","",_tag_month_day!D19)</f>
        <v/>
      </c>
      <c r="R29" s="426" t="str">
        <f>IF(_tag_month_day!CB19="","",_tag_month_day!CB19/100)</f>
        <v/>
      </c>
      <c r="S29" s="427" t="str">
        <f>IF(_tag_month_day!E19="","",_tag_month_day!E19)</f>
        <v/>
      </c>
      <c r="T29" s="427" t="str">
        <f>IF(_tag_month_day!F19="","",_tag_month_day!F19)</f>
        <v/>
      </c>
      <c r="U29" s="428" t="e">
        <f>S29+T29</f>
        <v>#VALUE!</v>
      </c>
      <c r="V29" s="429" t="e">
        <f>U29/AJ29</f>
        <v>#VALUE!</v>
      </c>
      <c r="W29" s="430" t="str">
        <f>IF(_jhy_month_day!A19="","",_jhy_month_day!A19)</f>
        <v/>
      </c>
      <c r="X29" s="431" t="str">
        <f>IF(_jhy_month_day!B19="","",_jhy_month_day!B19/100)</f>
        <v/>
      </c>
      <c r="Y29" s="431" t="str">
        <f>IF(_jhy_month_day!C19="","",_jhy_month_day!C19/100)</f>
        <v/>
      </c>
      <c r="Z29" s="432">
        <f>Z25+1</f>
        <v>5</v>
      </c>
      <c r="AA29" s="433" t="str">
        <f>IF(_tag_month_day!G19="","",_tag_month_day!G19/100)</f>
        <v/>
      </c>
      <c r="AB29" s="433" t="str">
        <f>IF(_tag_month_day!H19="","",_tag_month_day!H19/100)</f>
        <v/>
      </c>
      <c r="AC29" s="434">
        <f>IF(X29="",AC28,BK29*($AV28*X29+$AW28*FD28+$AX28*FI28+$AY28*FN28+$AZ28*FS28+$BA28*FX28+$BG28*GE28)/(AV28*Y29+AX28*FK28+AW28*FF28+AY28*FP28+AZ28*FU28+BA28*FZ28+BG28*GG28+BB28*GK28+BC28*GN28+BD28*GP28))</f>
        <v>1.59963432013121</v>
      </c>
      <c r="AD29" s="435" t="str">
        <f>IF(AC29=AC28,"",AC29-AC28)</f>
        <v/>
      </c>
      <c r="AE29" s="436" t="str">
        <f>IF(1-AF29=0,"",(1-AF29))</f>
        <v/>
      </c>
      <c r="AF29" s="437">
        <v>1</v>
      </c>
      <c r="AG29" s="10" t="str">
        <f>AG28</f>
        <v>8A3</v>
      </c>
      <c r="AH29" s="438" t="str">
        <f>AH28</f>
        <v/>
      </c>
      <c r="AI29" s="424" t="e">
        <f>IF(ROUND(AJ29-AJ28,1)=0,"",AJ29-AJ28)</f>
        <v>#VALUE!</v>
      </c>
      <c r="AJ29" s="439" t="str">
        <f>IF(_tag_month_day!I19="","",_tag_month_day!I19)</f>
        <v/>
      </c>
      <c r="AK29" s="440"/>
      <c r="AL29" s="440"/>
      <c r="AM29" s="440"/>
      <c r="AN29" s="441">
        <f>AN28</f>
        <v>3</v>
      </c>
      <c r="AO29" s="441">
        <f>AO28</f>
        <v>7</v>
      </c>
      <c r="AP29" s="442" t="e">
        <f>(IF(AN29=0,AS28,AS28*(1+AO29/AN29)/(AR29+AO29/AN29)))+AT29</f>
        <v>#VALUE!</v>
      </c>
      <c r="AQ29" s="443" t="str">
        <f>IF(_tag_month_day!J19="","",_tag_month_day!J19/100)</f>
        <v/>
      </c>
      <c r="AR29" s="444">
        <f>AR28</f>
        <v>1.3</v>
      </c>
      <c r="AS29" s="445" t="e">
        <f>AQ29*(AN29*AR29+AO29)/(AN29+AO29)</f>
        <v>#VALUE!</v>
      </c>
      <c r="AT29" s="445" t="e">
        <f>(SUM(BE29:BF29)-SUM(BE28:BF28))*0.05</f>
        <v>#VALUE!</v>
      </c>
      <c r="AU29" s="446" t="str">
        <f>IF(_tag_month_day!CC19="","",IF(_tag_month_day!CC19&gt;0,_tag_month_day!CD19,_tag_month_day!CE19))</f>
        <v/>
      </c>
      <c r="AV29" s="447" t="str">
        <f>IF(_tag_month_day!L19="","",_tag_month_day!L19/100)</f>
        <v/>
      </c>
      <c r="AW29" s="431">
        <f>AW28</f>
        <v>0</v>
      </c>
      <c r="AX29" s="431">
        <f>AX28</f>
        <v>0</v>
      </c>
      <c r="AY29" s="431" t="str">
        <f>IF(_tag_month_day!M19="","",_tag_month_day!M19/100)</f>
        <v/>
      </c>
      <c r="AZ29" s="431" t="str">
        <f>IF(_tag_month_day!N19="","",_tag_month_day!N19/100)</f>
        <v/>
      </c>
      <c r="BA29" s="431" t="str">
        <f>IF(_tag_month_day!O19="","",_tag_month_day!O19/100)</f>
        <v/>
      </c>
      <c r="BB29" s="448" t="str">
        <f>IF(_tag_month_day!P19="","",_tag_month_day!P19/100)</f>
        <v/>
      </c>
      <c r="BC29" s="448">
        <f>BC28</f>
        <v>0</v>
      </c>
      <c r="BD29" s="448" t="str">
        <f>IF(_tag_month_day!Q19="","",_tag_month_day!Q19/100)</f>
        <v/>
      </c>
      <c r="BE29" s="449" t="str">
        <f>IF(_tag_month_day!R19="","",_tag_month_day!R19/100)</f>
        <v/>
      </c>
      <c r="BF29" s="388" t="e">
        <f>(AU29*(100+BE29*100))/(AJ29-AU29)/100</f>
        <v>#VALUE!</v>
      </c>
      <c r="BG29" s="450" t="e">
        <f>BE29+BF29</f>
        <v>#VALUE!</v>
      </c>
      <c r="BH29" s="451" t="e">
        <f>SUM(AV29:BF29)</f>
        <v>#VALUE!</v>
      </c>
      <c r="BI29" s="452" t="e">
        <f>IF(CX29=0,BI28,(DK29*查询!$R$5+DL29*查询!$Q$5+DM29*查询!$N$5+DN29*查询!$O$5+DO29*查询!$P$5)*AF29/CX29)</f>
        <v>#VALUE!</v>
      </c>
      <c r="BJ29" s="452" t="e">
        <f>IF(CX29=0,BJ28,(DP29*查询!$S$5+DQ29*查询!$T$5+DR29*查询!$U$5)*AF29/CX29)</f>
        <v>#VALUE!</v>
      </c>
      <c r="BK29" s="452">
        <f>BK28</f>
        <v>1</v>
      </c>
      <c r="BL29" s="453" t="e">
        <f>SUMPRODUCT((AV29:BA29)*(GS29:GX29))/((GS29:GX29)+SUM(BB29:BD29)*GY29+BG29*GZ29)</f>
        <v>#VALUE!</v>
      </c>
      <c r="BM29" s="453" t="e">
        <f>BK29*($AV29*FB29+$AW29*FD29+$AX29*FI29+$AY29*FN29+$AZ29*FS29+$BA29*FX29+$BG29*GE29)/(AV29*EY29+AX29*FK29+AW29*FF29+AY29*FP29+AZ29*FU29+BA29*FZ29+BG29*GG29+BB29*GK29+BC29*GN29+BD29*GP29)</f>
        <v>#VALUE!</v>
      </c>
      <c r="BN29" s="453" t="e">
        <f>($AV29*FC29+$AX29*FJ29+$AW29*FE29+$AY29*FO29+$AZ29*FT29+$BA29*FY29+$BG29*GF29)/($AV29*FA29+BG29*GH29+BB29*GL29+BC29*GO29+BD29*GQ29+BA29*GA29)</f>
        <v>#VALUE!</v>
      </c>
      <c r="BO29" s="454" t="e">
        <f>SUMPRODUCT(AV29:BA29*GS29:GX29)/(GS29:GX29+(BB29+BC29+BD29)*GY29+BG29)</f>
        <v>#VALUE!</v>
      </c>
      <c r="BP29" s="454" t="e">
        <f>SUMPRODUCT(AV29:BA29*GS29:GX29)/(GS29:GX29+(BB29+BC29+BD29)*GY29+BG29)</f>
        <v>#VALUE!</v>
      </c>
      <c r="BQ29" s="454" t="e">
        <f>SUMPRODUCT(AV29:BA29*GS29:GX29)/(GS29:GX29+(BB29+BC29+BD29)*GY29+BG29)</f>
        <v>#VALUE!</v>
      </c>
      <c r="BR29" s="453" t="str">
        <f>IF(_tag_month_day!T19="","",_tag_month_day!T19)</f>
        <v/>
      </c>
      <c r="BS29" s="453" t="str">
        <f>IF(_tag_month_day!U19="","",_tag_month_day!U19)</f>
        <v/>
      </c>
      <c r="BT29" s="455" t="str">
        <f>IF(CK29="","",IF((CK29&gt;=BV29-0.12)*(CK29&lt;=BV29+0.12),"合格","不合格"))</f>
        <v/>
      </c>
      <c r="BU29" s="456" t="str">
        <f>IF(_tag_month_day!V19="","",_tag_month_day!V19)</f>
        <v/>
      </c>
      <c r="BV29" s="457" t="str">
        <f>IF(_tag_month_day!W19="","",_tag_month_day!W19)</f>
        <v/>
      </c>
      <c r="BW29" s="458" t="str">
        <f>IF(_tag_month_day!X19="","",_tag_month_day!X19)</f>
        <v/>
      </c>
      <c r="BX29" s="458" t="str">
        <f>IF(_tag_month_day!Y19="","",_tag_month_day!Y19)</f>
        <v/>
      </c>
      <c r="BY29" s="459">
        <f ca="1">L29</f>
        <v>43586.833333333292</v>
      </c>
      <c r="BZ29" s="460" t="s">
        <v>429</v>
      </c>
      <c r="CA29" s="461">
        <v>0.82291666666666696</v>
      </c>
      <c r="CB29" s="424" t="str">
        <f>IF(_tag_month_day!Z19="","",_tag_month_day!Z19)</f>
        <v/>
      </c>
      <c r="CC29" s="424" t="str">
        <f>IF(_tag_month_day!AA19="","",_tag_month_day!AA19)</f>
        <v/>
      </c>
      <c r="CD29" s="424" t="str">
        <f>IF(_tag_month_day!AB19="","",_tag_month_day!AB19)</f>
        <v/>
      </c>
      <c r="CE29" s="424" t="str">
        <f>IF(_tag_month_day!AC19="","",_tag_month_day!AC19)</f>
        <v/>
      </c>
      <c r="CF29" s="424" t="str">
        <f>IF(_tag_month_day!AD19="","",_tag_month_day!AD19)</f>
        <v/>
      </c>
      <c r="CG29" s="424" t="str">
        <f>IF(_tag_month_day!AE19="","",_tag_month_day!AE19)</f>
        <v/>
      </c>
      <c r="CH29" s="424" t="str">
        <f>IF(_tag_month_day!AF19="","",_tag_month_day!AF19)</f>
        <v/>
      </c>
      <c r="CI29" s="424" t="str">
        <f>IF(_tag_month_day!AG19="","",_tag_month_day!AG19)</f>
        <v/>
      </c>
      <c r="CJ29" s="424" t="str">
        <f>IF(_tag_month_day!AH19="","",_tag_month_day!AH19)</f>
        <v/>
      </c>
      <c r="CK29" s="424" t="str">
        <f>IF(_tag_month_day!AI19="","",_tag_month_day!AI19)</f>
        <v/>
      </c>
      <c r="CL29" s="4" t="str">
        <f>IF(_tag_month_day!AJ19="","",_tag_month_day!AJ19)</f>
        <v/>
      </c>
      <c r="CM29" s="4" t="str">
        <f>IF(_tag_month_day!AK19="","",_tag_month_day!AK19)</f>
        <v/>
      </c>
      <c r="CN29" s="4" t="str">
        <f>IF(_tag_month_day!AL19="","",_tag_month_day!AL19)</f>
        <v/>
      </c>
      <c r="CO29" s="4" t="str">
        <f>IF(_tag_month_day!AM19="","",_tag_month_day!AM19)</f>
        <v/>
      </c>
      <c r="CP29" s="4" t="str">
        <f>IF(_tag_month_day!AN19="","",_tag_month_day!AN19)</f>
        <v/>
      </c>
      <c r="CQ29" s="4" t="str">
        <f>IF(_tag_month_day!AO19="","",_tag_month_day!AO19)</f>
        <v/>
      </c>
      <c r="CR29" s="462" t="str">
        <f>IF(_tag_month_day!AP19="","",_tag_month_day!AP19)</f>
        <v/>
      </c>
      <c r="CS29" s="463" t="str">
        <f>IF(_tag_month_day!AQ19="","",_tag_month_day!AQ19)</f>
        <v/>
      </c>
      <c r="CT29" s="4" t="str">
        <f>IF(_tag_month_day!AR19="","",_tag_month_day!AR19)</f>
        <v/>
      </c>
      <c r="CU29" s="464" t="e">
        <f>DU29/AJ29</f>
        <v>#VALUE!</v>
      </c>
      <c r="CV29" s="451" t="e">
        <f>BG29/BH29</f>
        <v>#VALUE!</v>
      </c>
      <c r="CW29" s="465" t="e">
        <f>AJ29*(1-CV29)*CU29*AF29</f>
        <v>#VALUE!</v>
      </c>
      <c r="CX29" s="465" t="e">
        <f>CW29*94%</f>
        <v>#VALUE!</v>
      </c>
      <c r="CY29" s="466" t="e">
        <f>IF(CX29=0,0,DS29/(DS29+CX29))</f>
        <v>#VALUE!</v>
      </c>
      <c r="CZ29" s="465" t="e">
        <f>$AJ29*EF29</f>
        <v>#VALUE!</v>
      </c>
      <c r="DA29" s="465" t="e">
        <f>$AJ29*EG29</f>
        <v>#VALUE!</v>
      </c>
      <c r="DB29" s="465" t="e">
        <f>$AJ29*EH29</f>
        <v>#VALUE!</v>
      </c>
      <c r="DC29" s="465" t="e">
        <f>$AJ29*EI29</f>
        <v>#VALUE!</v>
      </c>
      <c r="DD29" s="465" t="e">
        <f>$AJ29*EJ29</f>
        <v>#VALUE!</v>
      </c>
      <c r="DE29" s="465" t="e">
        <f>$AJ29*EK29</f>
        <v>#VALUE!</v>
      </c>
      <c r="DF29" s="465" t="e">
        <f>$AJ29*EL29</f>
        <v>#VALUE!</v>
      </c>
      <c r="DG29" s="465" t="e">
        <f>$AJ29*EM29</f>
        <v>#VALUE!</v>
      </c>
      <c r="DH29" s="465" t="e">
        <f>$AJ29*EN29</f>
        <v>#VALUE!</v>
      </c>
      <c r="DI29" s="465" t="e">
        <f>$AJ29*EO29</f>
        <v>#VALUE!</v>
      </c>
      <c r="DJ29" s="465" t="e">
        <f>CZ29*(1-EP29)</f>
        <v>#VALUE!</v>
      </c>
      <c r="DK29" s="465" t="e">
        <f>DA29*(1-ER29)</f>
        <v>#VALUE!</v>
      </c>
      <c r="DL29" s="465" t="e">
        <f>DB29*(1-EQ29)</f>
        <v>#VALUE!</v>
      </c>
      <c r="DM29" s="465" t="e">
        <f>DC29*(1-ES29)</f>
        <v>#VALUE!</v>
      </c>
      <c r="DN29" s="465" t="e">
        <f>DD29*(1-ET29)</f>
        <v>#VALUE!</v>
      </c>
      <c r="DO29" s="465" t="e">
        <f>DE29</f>
        <v>#VALUE!</v>
      </c>
      <c r="DP29" s="465" t="e">
        <f>DF29*(1-EU29)</f>
        <v>#VALUE!</v>
      </c>
      <c r="DQ29" s="465" t="e">
        <f>DG29*(1-EV29)</f>
        <v>#VALUE!</v>
      </c>
      <c r="DR29" s="465" t="e">
        <f>DH29*(1-EW29)</f>
        <v>#VALUE!</v>
      </c>
      <c r="DS29" s="465" t="e">
        <f>DI29</f>
        <v>#VALUE!</v>
      </c>
      <c r="DT29" s="465" t="e">
        <f>SUM(DJ29:DS29)</f>
        <v>#VALUE!</v>
      </c>
      <c r="DU29" s="465" t="e">
        <f>(GS29:GX29)+(DP29+DQ29+DR29)*GY29+DS29</f>
        <v>#VALUE!</v>
      </c>
      <c r="DV29" s="451" t="e">
        <f>AV29/$BH29/(1-EP29)</f>
        <v>#VALUE!</v>
      </c>
      <c r="DW29" s="451" t="e">
        <f>AW29/$BH29/(1-ER29)</f>
        <v>#VALUE!</v>
      </c>
      <c r="DX29" s="451" t="e">
        <f>AX29/$BH29/(1-EQ29)</f>
        <v>#VALUE!</v>
      </c>
      <c r="DY29" s="451" t="e">
        <f>AY29/$BH29/(1-ES29)</f>
        <v>#VALUE!</v>
      </c>
      <c r="DZ29" s="451" t="e">
        <f>AZ29/$BH29/(1-ET29)</f>
        <v>#VALUE!</v>
      </c>
      <c r="EA29" s="451" t="e">
        <f>BA29/$BH29/(1-AX29)</f>
        <v>#VALUE!</v>
      </c>
      <c r="EB29" s="451" t="e">
        <f>BB29/$BH29/(1-EU29)</f>
        <v>#VALUE!</v>
      </c>
      <c r="EC29" s="451" t="e">
        <f>BC29/$BH29/(1-EV29)</f>
        <v>#VALUE!</v>
      </c>
      <c r="ED29" s="451" t="e">
        <f>BD29/$BH29/(1-EW29)</f>
        <v>#VALUE!</v>
      </c>
      <c r="EE29" s="451" t="e">
        <f>BG29/BH29</f>
        <v>#VALUE!</v>
      </c>
      <c r="EF29" s="451" t="e">
        <f>DV29/SUM($DV29:$EE29)</f>
        <v>#VALUE!</v>
      </c>
      <c r="EG29" s="451" t="e">
        <f>DW29/SUM($DV29:$EE29)</f>
        <v>#VALUE!</v>
      </c>
      <c r="EH29" s="451" t="e">
        <f>DX29/SUM($DV29:$EE29)</f>
        <v>#VALUE!</v>
      </c>
      <c r="EI29" s="451" t="e">
        <f>DY29/SUM($DV29:$EE29)</f>
        <v>#VALUE!</v>
      </c>
      <c r="EJ29" s="451" t="e">
        <f>DZ29/SUM($DV29:$EE29)</f>
        <v>#VALUE!</v>
      </c>
      <c r="EK29" s="451" t="e">
        <f>EA29/SUM($DV29:$EE29)</f>
        <v>#VALUE!</v>
      </c>
      <c r="EL29" s="451" t="e">
        <f>EB29/SUM($DV29:$EE29)</f>
        <v>#VALUE!</v>
      </c>
      <c r="EM29" s="451" t="e">
        <f>EC29/SUM($DV29:$EE29)</f>
        <v>#VALUE!</v>
      </c>
      <c r="EN29" s="451" t="e">
        <f>ED29/SUM($DV29:$EE29)</f>
        <v>#VALUE!</v>
      </c>
      <c r="EO29" s="451" t="e">
        <f>EE29/SUM($DV29:$EE29)</f>
        <v>#VALUE!</v>
      </c>
      <c r="EP29" s="450">
        <f>EP28</f>
        <v>0.080000000000000002</v>
      </c>
      <c r="EQ29" s="450">
        <f>EQ28</f>
        <v>0.014999999999999999</v>
      </c>
      <c r="ER29" s="450">
        <f>ER28</f>
        <v>0.014999999999999999</v>
      </c>
      <c r="ES29" s="450">
        <f>ES28</f>
        <v>0.014999999999999999</v>
      </c>
      <c r="ET29" s="450">
        <f>ET28</f>
        <v>0.014999999999999999</v>
      </c>
      <c r="EU29" s="450">
        <f>EU28</f>
        <v>0.089999999999999997</v>
      </c>
      <c r="EV29" s="450">
        <f>EV28</f>
        <v>0.089999999999999997</v>
      </c>
      <c r="EW29" s="450">
        <f>EW28</f>
        <v>0.089999999999999997</v>
      </c>
      <c r="EX29" s="431" t="str">
        <f>IF(_tag_month_day!AS19="","",_tag_month_day!AS19/100)</f>
        <v/>
      </c>
      <c r="EY29" s="431" t="str">
        <f>IF(_tag_month_day!AT19="","",_tag_month_day!AT19/100)</f>
        <v/>
      </c>
      <c r="EZ29" s="431" t="str">
        <f>IF(_tag_month_day!AU19="","",_tag_month_day!AU19/100)</f>
        <v/>
      </c>
      <c r="FA29" s="431" t="str">
        <f>IF(_tag_month_day!AV19="","",_tag_month_day!AV19/100)</f>
        <v/>
      </c>
      <c r="FB29" s="431" t="str">
        <f>IF(_tag_month_day!AW19="","",_tag_month_day!AW19/100)</f>
        <v/>
      </c>
      <c r="FC29" s="431" t="str">
        <f>IF(_tag_month_day!AX19="","",_tag_month_day!AX19/100)</f>
        <v/>
      </c>
      <c r="FD29" s="449" t="str">
        <f>IF(_tag_month_day!AY19="","",_tag_month_day!AY19/100)</f>
        <v/>
      </c>
      <c r="FE29" s="449" t="str">
        <f>IF(_tag_month_day!AZ19="","",_tag_month_day!AZ19/100)</f>
        <v/>
      </c>
      <c r="FF29" s="449" t="str">
        <f>IF(_tag_month_day!BA19="","",_tag_month_day!BA19/100)</f>
        <v/>
      </c>
      <c r="FG29" s="449" t="str">
        <f>IF(_tag_month_day!BB19="","",_tag_month_day!BB19/100)</f>
        <v/>
      </c>
      <c r="FH29" s="467" t="str">
        <f>IF(_tag_month_day!BC19="","",_tag_month_day!BC19/100)</f>
        <v/>
      </c>
      <c r="FI29" s="449">
        <f>FI28</f>
        <v>0.40999999999999998</v>
      </c>
      <c r="FJ29" s="449">
        <f>FJ28</f>
        <v>0.11</v>
      </c>
      <c r="FK29" s="449">
        <f>FK28</f>
        <v>0.014999999999999999</v>
      </c>
      <c r="FL29" s="449">
        <f>FL28</f>
        <v>0</v>
      </c>
      <c r="FM29" s="467">
        <f>FM28</f>
        <v>0.0001</v>
      </c>
      <c r="FN29" s="449">
        <f>FN28</f>
        <v>0.32000000000000001</v>
      </c>
      <c r="FO29" s="449">
        <f>FO28</f>
        <v>0.20000000000000001</v>
      </c>
      <c r="FP29" s="449">
        <f>FP28</f>
        <v>0.01</v>
      </c>
      <c r="FQ29" s="449">
        <f>FQ28</f>
        <v>0</v>
      </c>
      <c r="FR29" s="467">
        <f>FR28</f>
        <v>0.0001</v>
      </c>
      <c r="FS29" s="449" t="str">
        <f>IF(_tag_month_day!BD19="","",_tag_month_day!BD19/100)</f>
        <v/>
      </c>
      <c r="FT29" s="449" t="str">
        <f>IF(_tag_month_day!BE19="","",_tag_month_day!BE19/100)</f>
        <v/>
      </c>
      <c r="FU29" s="449" t="str">
        <f>IF(_tag_month_day!BF19="","",_tag_month_day!BF19/100)</f>
        <v/>
      </c>
      <c r="FV29" s="449" t="str">
        <f>IF(_tag_month_day!BG19="","",_tag_month_day!BG19/100)</f>
        <v/>
      </c>
      <c r="FW29" s="467" t="str">
        <f>IF(_tag_month_day!BH19="","",_tag_month_day!BH19/100)</f>
        <v/>
      </c>
      <c r="FX29" s="449" t="str">
        <f>IF(_tag_month_day!BI19="","",_tag_month_day!BI19/100)</f>
        <v/>
      </c>
      <c r="FY29" s="449" t="str">
        <f>IF(_tag_month_day!BJ19="","",_tag_month_day!BJ19/100)</f>
        <v/>
      </c>
      <c r="FZ29" s="468" t="str">
        <f>IF(_tag_month_day!BK19="","",_tag_month_day!BK19/100)</f>
        <v/>
      </c>
      <c r="GA29" s="449" t="str">
        <f>IF(_tag_month_day!BL19="","",_tag_month_day!BL19/100)</f>
        <v/>
      </c>
      <c r="GB29" s="467" t="str">
        <f>IF(_tag_month_day!BM19="","",_tag_month_day!BM19/100)</f>
        <v/>
      </c>
      <c r="GC29" s="431" t="str">
        <f>IF(_tag_month_day!BN19="","",_tag_month_day!BN19/100)</f>
        <v/>
      </c>
      <c r="GD29" s="431" t="str">
        <f>IF(_tag_month_day!BO19="","",_tag_month_day!BO19/100)</f>
        <v/>
      </c>
      <c r="GE29" s="431" t="str">
        <f>IF(_tag_month_day!BP19="","",_tag_month_day!BP19/100)</f>
        <v/>
      </c>
      <c r="GF29" s="431" t="str">
        <f>IF(_tag_month_day!BQ19="","",_tag_month_day!BQ19/100)</f>
        <v/>
      </c>
      <c r="GG29" s="431" t="str">
        <f>IF(_tag_month_day!BR19="","",_tag_month_day!BR19/100)</f>
        <v/>
      </c>
      <c r="GH29" s="431" t="str">
        <f>IF(_tag_month_day!BS19="","",_tag_month_day!BS19/100)</f>
        <v/>
      </c>
      <c r="GI29" s="467" t="str">
        <f>IF(_tag_month_day!BT19="","",_tag_month_day!BT19/100)</f>
        <v/>
      </c>
      <c r="GJ29" s="469" t="str">
        <f>IF(_tag_month_day!BU19="","",_tag_month_day!BU19/100)</f>
        <v/>
      </c>
      <c r="GK29" s="470">
        <f>GK28</f>
        <v>0.070000000000000007</v>
      </c>
      <c r="GL29" s="470">
        <f>GL28</f>
        <v>0.029999999999999999</v>
      </c>
      <c r="GM29" s="471" t="str">
        <f>IF(_tag_month_day!BX19="","",_tag_month_day!BX19/100)</f>
        <v/>
      </c>
      <c r="GN29" s="470">
        <f>GN28</f>
        <v>0.070000000000000007</v>
      </c>
      <c r="GO29" s="470">
        <f>GO28</f>
        <v>0.029999999999999999</v>
      </c>
      <c r="GP29" s="470">
        <f>GP28</f>
        <v>0.089999999999999997</v>
      </c>
      <c r="GQ29" s="470">
        <f>GQ28</f>
        <v>0.029999999999999999</v>
      </c>
      <c r="GR29" s="471" t="str">
        <f>IF(_tag_month_day!CA19="","",_tag_month_day!CA19/100)</f>
        <v/>
      </c>
      <c r="GS29" s="472">
        <f>GS28</f>
        <v>0.95299999999999996</v>
      </c>
      <c r="GT29" s="472">
        <f>GT28</f>
        <v>0.55000000000000004</v>
      </c>
      <c r="GU29" s="472">
        <f>GU28</f>
        <v>0.55000000000000004</v>
      </c>
      <c r="GV29" s="472">
        <f>GV28</f>
        <v>0.55000000000000004</v>
      </c>
      <c r="GW29" s="472">
        <f>GW28</f>
        <v>0.5</v>
      </c>
      <c r="GX29" s="472">
        <f>GX28</f>
        <v>0.93500000000000005</v>
      </c>
      <c r="GY29" s="472">
        <f>GY28</f>
        <v>0.14999999999999999</v>
      </c>
      <c r="GZ29" s="472">
        <f>GZ28</f>
        <v>1</v>
      </c>
      <c r="HA29" s="474">
        <f>HA28</f>
        <v>0.047</v>
      </c>
      <c r="HB29" s="474">
        <f>HB28</f>
        <v>0.45000000000000001</v>
      </c>
      <c r="HC29" s="474">
        <f>HC28</f>
        <v>0.45000000000000001</v>
      </c>
      <c r="HD29" s="474">
        <f>HD28</f>
        <v>0.45000000000000001</v>
      </c>
      <c r="HE29" s="474">
        <f>HE28</f>
        <v>0.5</v>
      </c>
      <c r="HF29" s="474">
        <f>HF28</f>
        <v>0.065000000000000002</v>
      </c>
      <c r="HG29" s="474">
        <f>HG28</f>
        <v>0.84999999999999998</v>
      </c>
      <c r="HH29" s="474">
        <f>HH28</f>
        <v>0</v>
      </c>
      <c r="HI29" s="10" t="e">
        <f>IF(BZ29&lt;&gt;"",CK29-BV29,0)</f>
        <v>#VALUE!</v>
      </c>
      <c r="HJ29" s="10" t="e">
        <f>IF(AJ29&gt;0,AH29-AJ29,0)</f>
        <v>#VALUE!</v>
      </c>
      <c r="HK29" s="466">
        <f>HK28</f>
        <v>0.84999999999999998</v>
      </c>
      <c r="HL29" s="424">
        <f>HL28</f>
        <v>550000</v>
      </c>
      <c r="HM29" s="424">
        <f>HM28</f>
        <v>480000</v>
      </c>
      <c r="HN29" s="465" t="e">
        <f>(DJ29*EZ29+DK29*FH29+DL29*FM29+DM29*FR29+DN29*FW29+DO29*GB29+DS29*GI29+DP29*GM29+DR29*GR29)*1000*2</f>
        <v>#VALUE!</v>
      </c>
      <c r="HO29" s="465" t="e">
        <f>HN29*HK29*$HO$2/HL29*1000000</f>
        <v>#VALUE!</v>
      </c>
      <c r="HP29" s="465" t="e">
        <f>HN29*HK29*$HP$2/HM29*1000000</f>
        <v>#VALUE!</v>
      </c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</row>
    <row customFormat="1" r="30" s="0">
      <c r="A30" s="420">
        <v>19</v>
      </c>
      <c r="B30" s="421">
        <f ca="1">IF(D30=D29,B29,IF(D30="夜班",B29+1,B29))</f>
        <v>43586</v>
      </c>
      <c r="C30" s="422">
        <f>C29</f>
        <v>0.041666666666666699</v>
      </c>
      <c r="D30" s="10" t="str">
        <f ca="1">IF(HOUR(G30)&lt;8,"夜班",IF(HOUR(G30)&lt;16,"白班",IF(HOUR(G30)&lt;24,"中班",0)))</f>
        <v>中班</v>
      </c>
      <c r="E30" s="10" t="e">
        <f ca="1">IF(F30=1,"甲",IF(F30=2,"乙",IF(F30=3,"丙",IF(F30=4,"丁",""))))</f>
        <v>#REF!</v>
      </c>
      <c r="F30" s="10" t="e">
        <f ca="1">SUMPRODUCT((成本日报!$A$3:$A$95=计划!B30)*(成本日报!$B$3:$B$95=计划!$D30),成本日报!$C$3:$C$95)</f>
        <v>#REF!</v>
      </c>
      <c r="G30" s="423">
        <f ca="1">G29+C29</f>
        <v>43586.749999999956</v>
      </c>
      <c r="H30" s="423">
        <f ca="1">$G30+$C30/60*10+$C30*0</f>
        <v>43586.756944444402</v>
      </c>
      <c r="I30" s="423">
        <f ca="1">$G30+$C30/60*18+$C30*0</f>
        <v>43586.762499999953</v>
      </c>
      <c r="J30" s="423">
        <f ca="1">$G30+$C30/60*0+$C30*1</f>
        <v>43586.791666666621</v>
      </c>
      <c r="K30" s="423">
        <f ca="1">$G30+$C30/60*30+$C30*2</f>
        <v>43586.854166666628</v>
      </c>
      <c r="L30" s="423">
        <f ca="1">$G30+$C30/60*0+$C30*3</f>
        <v>43586.874999999956</v>
      </c>
      <c r="M30" s="424" t="str">
        <f>IF(_tag_month_day!A20="","",_tag_month_day!A20)</f>
        <v/>
      </c>
      <c r="N30" s="424" t="str">
        <f>IF(_tag_month_day!B20="","",_tag_month_day!B20)</f>
        <v/>
      </c>
      <c r="O30" s="425" t="e">
        <f>IF(M30+N30=0,"",M30+N30)</f>
        <v>#VALUE!</v>
      </c>
      <c r="P30" s="424" t="str">
        <f>IF(_tag_month_day!C20="","",_tag_month_day!C20)</f>
        <v/>
      </c>
      <c r="Q30" s="424" t="str">
        <f>IF(_tag_month_day!D20="","",_tag_month_day!D20)</f>
        <v/>
      </c>
      <c r="R30" s="426" t="str">
        <f>IF(_tag_month_day!CB20="","",_tag_month_day!CB20/100)</f>
        <v/>
      </c>
      <c r="S30" s="427" t="str">
        <f>IF(_tag_month_day!E20="","",_tag_month_day!E20)</f>
        <v/>
      </c>
      <c r="T30" s="427" t="str">
        <f>IF(_tag_month_day!F20="","",_tag_month_day!F20)</f>
        <v/>
      </c>
      <c r="U30" s="428" t="e">
        <f>S30+T30</f>
        <v>#VALUE!</v>
      </c>
      <c r="V30" s="429" t="e">
        <f>U30/AJ30</f>
        <v>#VALUE!</v>
      </c>
      <c r="W30" s="430" t="str">
        <f>IF(_jhy_month_day!A20="","",_jhy_month_day!A20)</f>
        <v/>
      </c>
      <c r="X30" s="431" t="str">
        <f>IF(_jhy_month_day!B20="","",_jhy_month_day!B20/100)</f>
        <v/>
      </c>
      <c r="Y30" s="431" t="str">
        <f>IF(_jhy_month_day!C20="","",_jhy_month_day!C20/100)</f>
        <v/>
      </c>
      <c r="Z30" s="432">
        <f>Z26+1</f>
        <v>5</v>
      </c>
      <c r="AA30" s="433" t="str">
        <f>IF(_tag_month_day!G20="","",_tag_month_day!G20/100)</f>
        <v/>
      </c>
      <c r="AB30" s="433" t="str">
        <f>IF(_tag_month_day!H20="","",_tag_month_day!H20/100)</f>
        <v/>
      </c>
      <c r="AC30" s="434">
        <f>IF(X30="",AC29,BK30*($AV29*X30+$AW29*FD29+$AX29*FI29+$AY29*FN29+$AZ29*FS29+$BA29*FX29+$BG29*GE29)/(AV29*Y30+AX29*FK29+AW29*FF29+AY29*FP29+AZ29*FU29+BA29*FZ29+BG29*GG29+BB29*GK29+BC29*GN29+BD29*GP29))</f>
        <v>1.59963432013121</v>
      </c>
      <c r="AD30" s="435" t="str">
        <f>IF(AC30=AC29,"",AC30-AC29)</f>
        <v/>
      </c>
      <c r="AE30" s="436" t="str">
        <f>IF(1-AF30=0,"",(1-AF30))</f>
        <v/>
      </c>
      <c r="AF30" s="437">
        <v>1</v>
      </c>
      <c r="AG30" s="10" t="str">
        <f>AG29</f>
        <v>8A3</v>
      </c>
      <c r="AH30" s="438" t="str">
        <f>AH29</f>
        <v/>
      </c>
      <c r="AI30" s="424" t="e">
        <f>IF(ROUND(AJ30-AJ29,1)=0,"",AJ30-AJ29)</f>
        <v>#VALUE!</v>
      </c>
      <c r="AJ30" s="439" t="str">
        <f>IF(_tag_month_day!I20="","",_tag_month_day!I20)</f>
        <v/>
      </c>
      <c r="AK30" s="440"/>
      <c r="AL30" s="440"/>
      <c r="AM30" s="440"/>
      <c r="AN30" s="441">
        <f>AN29</f>
        <v>3</v>
      </c>
      <c r="AO30" s="441">
        <f>AO29</f>
        <v>7</v>
      </c>
      <c r="AP30" s="442" t="e">
        <f>(IF(AN30=0,AS29,AS29*(1+AO30/AN30)/(AR30+AO30/AN30)))+AT30</f>
        <v>#VALUE!</v>
      </c>
      <c r="AQ30" s="443" t="str">
        <f>IF(_tag_month_day!J20="","",_tag_month_day!J20/100)</f>
        <v/>
      </c>
      <c r="AR30" s="444">
        <f>AR29</f>
        <v>1.3</v>
      </c>
      <c r="AS30" s="445" t="e">
        <f>AQ30*(AN30*AR30+AO30)/(AN30+AO30)</f>
        <v>#VALUE!</v>
      </c>
      <c r="AT30" s="445" t="e">
        <f>(SUM(BE30:BF30)-SUM(BE29:BF29))*0.05</f>
        <v>#VALUE!</v>
      </c>
      <c r="AU30" s="446" t="str">
        <f>IF(_tag_month_day!CC20="","",IF(_tag_month_day!CC20&gt;0,_tag_month_day!CD20,_tag_month_day!CE20))</f>
        <v/>
      </c>
      <c r="AV30" s="447" t="str">
        <f>IF(_tag_month_day!L20="","",_tag_month_day!L20/100)</f>
        <v/>
      </c>
      <c r="AW30" s="431">
        <f>AW29</f>
        <v>0</v>
      </c>
      <c r="AX30" s="431">
        <f>AX29</f>
        <v>0</v>
      </c>
      <c r="AY30" s="431" t="str">
        <f>IF(_tag_month_day!M20="","",_tag_month_day!M20/100)</f>
        <v/>
      </c>
      <c r="AZ30" s="431" t="str">
        <f>IF(_tag_month_day!N20="","",_tag_month_day!N20/100)</f>
        <v/>
      </c>
      <c r="BA30" s="431" t="str">
        <f>IF(_tag_month_day!O20="","",_tag_month_day!O20/100)</f>
        <v/>
      </c>
      <c r="BB30" s="448" t="str">
        <f>IF(_tag_month_day!P20="","",_tag_month_day!P20/100)</f>
        <v/>
      </c>
      <c r="BC30" s="448">
        <f>BC29</f>
        <v>0</v>
      </c>
      <c r="BD30" s="448" t="str">
        <f>IF(_tag_month_day!Q20="","",_tag_month_day!Q20/100)</f>
        <v/>
      </c>
      <c r="BE30" s="449" t="str">
        <f>IF(_tag_month_day!R20="","",_tag_month_day!R20/100)</f>
        <v/>
      </c>
      <c r="BF30" s="388" t="e">
        <f>(AU30*(100+BE30*100))/(AJ30-AU30)/100</f>
        <v>#VALUE!</v>
      </c>
      <c r="BG30" s="450" t="e">
        <f>BE30+BF30</f>
        <v>#VALUE!</v>
      </c>
      <c r="BH30" s="451" t="e">
        <f>SUM(AV30:BF30)</f>
        <v>#VALUE!</v>
      </c>
      <c r="BI30" s="452" t="e">
        <f>IF(CX30=0,BI29,(DK30*查询!$R$5+DL30*查询!$Q$5+DM30*查询!$N$5+DN30*查询!$O$5+DO30*查询!$P$5)*AF30/CX30)</f>
        <v>#VALUE!</v>
      </c>
      <c r="BJ30" s="452" t="e">
        <f>IF(CX30=0,BJ29,(DP30*查询!$S$5+DQ30*查询!$T$5+DR30*查询!$U$5)*AF30/CX30)</f>
        <v>#VALUE!</v>
      </c>
      <c r="BK30" s="452">
        <f>BK29</f>
        <v>1</v>
      </c>
      <c r="BL30" s="453" t="e">
        <f>SUMPRODUCT((AV30:BA30)*(GS30:GX30))/((GS30:GX30)+SUM(BB30:BD30)*GY30+BG30*GZ30)</f>
        <v>#VALUE!</v>
      </c>
      <c r="BM30" s="453" t="e">
        <f>BK30*($AV30*FB30+$AW30*FD30+$AX30*FI30+$AY30*FN30+$AZ30*FS30+$BA30*FX30+$BG30*GE30)/(AV30*EY30+AX30*FK30+AW30*FF30+AY30*FP30+AZ30*FU30+BA30*FZ30+BG30*GG30+BB30*GK30+BC30*GN30+BD30*GP30)</f>
        <v>#VALUE!</v>
      </c>
      <c r="BN30" s="453" t="e">
        <f>($AV30*FC30+$AX30*FJ30+$AW30*FE30+$AY30*FO30+$AZ30*FT30+$BA30*FY30+$BG30*GF30)/($AV30*FA30+BG30*GH30+BB30*GL30+BC30*GO30+BD30*GQ30+BA30*GA30)</f>
        <v>#VALUE!</v>
      </c>
      <c r="BO30" s="454" t="e">
        <f>SUMPRODUCT(AV30:BA30*GS30:GX30)/(GS30:GX30+(BB30+BC30+BD30)*GY30+BG30)</f>
        <v>#VALUE!</v>
      </c>
      <c r="BP30" s="454" t="e">
        <f>SUMPRODUCT(AV30:BA30*GS30:GX30)/(GS30:GX30+(BB30+BC30+BD30)*GY30+BG30)</f>
        <v>#VALUE!</v>
      </c>
      <c r="BQ30" s="454" t="e">
        <f>SUMPRODUCT(AV30:BA30*GS30:GX30)/(GS30:GX30+(BB30+BC30+BD30)*GY30+BG30)</f>
        <v>#VALUE!</v>
      </c>
      <c r="BR30" s="453" t="str">
        <f>IF(_tag_month_day!T20="","",_tag_month_day!T20)</f>
        <v/>
      </c>
      <c r="BS30" s="453" t="str">
        <f>IF(_tag_month_day!U20="","",_tag_month_day!U20)</f>
        <v/>
      </c>
      <c r="BT30" s="455" t="str">
        <f>IF(CK30="","",IF((CK30&gt;=BV30-0.12)*(CK30&lt;=BV30+0.12),"合格","不合格"))</f>
        <v/>
      </c>
      <c r="BU30" s="456" t="str">
        <f>IF(_tag_month_day!V20="","",_tag_month_day!V20)</f>
        <v/>
      </c>
      <c r="BV30" s="457" t="str">
        <f>IF(_tag_month_day!W20="","",_tag_month_day!W20)</f>
        <v/>
      </c>
      <c r="BW30" s="458" t="str">
        <f>IF(_tag_month_day!X20="","",_tag_month_day!X20)</f>
        <v/>
      </c>
      <c r="BX30" s="458" t="str">
        <f>IF(_tag_month_day!Y20="","",_tag_month_day!Y20)</f>
        <v/>
      </c>
      <c r="BY30" s="459">
        <f ca="1">L30</f>
        <v>43586.874999999956</v>
      </c>
      <c r="BZ30" s="460"/>
      <c r="CA30" s="461"/>
      <c r="CB30" s="424" t="str">
        <f>IF(_tag_month_day!Z20="","",_tag_month_day!Z20)</f>
        <v/>
      </c>
      <c r="CC30" s="424" t="str">
        <f>IF(_tag_month_day!AA20="","",_tag_month_day!AA20)</f>
        <v/>
      </c>
      <c r="CD30" s="424" t="str">
        <f>IF(_tag_month_day!AB20="","",_tag_month_day!AB20)</f>
        <v/>
      </c>
      <c r="CE30" s="424" t="str">
        <f>IF(_tag_month_day!AC20="","",_tag_month_day!AC20)</f>
        <v/>
      </c>
      <c r="CF30" s="424" t="str">
        <f>IF(_tag_month_day!AD20="","",_tag_month_day!AD20)</f>
        <v/>
      </c>
      <c r="CG30" s="424" t="str">
        <f>IF(_tag_month_day!AE20="","",_tag_month_day!AE20)</f>
        <v/>
      </c>
      <c r="CH30" s="424" t="str">
        <f>IF(_tag_month_day!AF20="","",_tag_month_day!AF20)</f>
        <v/>
      </c>
      <c r="CI30" s="424" t="str">
        <f>IF(_tag_month_day!AG20="","",_tag_month_day!AG20)</f>
        <v/>
      </c>
      <c r="CJ30" s="424" t="str">
        <f>IF(_tag_month_day!AH20="","",_tag_month_day!AH20)</f>
        <v/>
      </c>
      <c r="CK30" s="424" t="str">
        <f>IF(_tag_month_day!AI20="","",_tag_month_day!AI20)</f>
        <v/>
      </c>
      <c r="CL30" s="4" t="str">
        <f>IF(_tag_month_day!AJ20="","",_tag_month_day!AJ20)</f>
        <v/>
      </c>
      <c r="CM30" s="4" t="str">
        <f>IF(_tag_month_day!AK20="","",_tag_month_day!AK20)</f>
        <v/>
      </c>
      <c r="CN30" s="4" t="str">
        <f>IF(_tag_month_day!AL20="","",_tag_month_day!AL20)</f>
        <v/>
      </c>
      <c r="CO30" s="4" t="str">
        <f>IF(_tag_month_day!AM20="","",_tag_month_day!AM20)</f>
        <v/>
      </c>
      <c r="CP30" s="4" t="str">
        <f>IF(_tag_month_day!AN20="","",_tag_month_day!AN20)</f>
        <v/>
      </c>
      <c r="CQ30" s="4" t="str">
        <f>IF(_tag_month_day!AO20="","",_tag_month_day!AO20)</f>
        <v/>
      </c>
      <c r="CR30" s="462" t="str">
        <f>IF(_tag_month_day!AP20="","",_tag_month_day!AP20)</f>
        <v/>
      </c>
      <c r="CS30" s="463" t="str">
        <f>IF(_tag_month_day!AQ20="","",_tag_month_day!AQ20)</f>
        <v/>
      </c>
      <c r="CT30" s="4" t="str">
        <f>IF(_tag_month_day!AR20="","",_tag_month_day!AR20)</f>
        <v/>
      </c>
      <c r="CU30" s="464" t="e">
        <f>DU30/AJ30</f>
        <v>#VALUE!</v>
      </c>
      <c r="CV30" s="451" t="e">
        <f>BG30/BH30</f>
        <v>#VALUE!</v>
      </c>
      <c r="CW30" s="465" t="e">
        <f>AJ30*(1-CV30)*CU30*AF30</f>
        <v>#VALUE!</v>
      </c>
      <c r="CX30" s="465" t="e">
        <f>CW30*94%</f>
        <v>#VALUE!</v>
      </c>
      <c r="CY30" s="466" t="e">
        <f>IF(CX30=0,0,DS30/(DS30+CX30))</f>
        <v>#VALUE!</v>
      </c>
      <c r="CZ30" s="465" t="e">
        <f>$AJ30*EF30</f>
        <v>#VALUE!</v>
      </c>
      <c r="DA30" s="465" t="e">
        <f>$AJ30*EG30</f>
        <v>#VALUE!</v>
      </c>
      <c r="DB30" s="465" t="e">
        <f>$AJ30*EH30</f>
        <v>#VALUE!</v>
      </c>
      <c r="DC30" s="465" t="e">
        <f>$AJ30*EI30</f>
        <v>#VALUE!</v>
      </c>
      <c r="DD30" s="465" t="e">
        <f>$AJ30*EJ30</f>
        <v>#VALUE!</v>
      </c>
      <c r="DE30" s="465" t="e">
        <f>$AJ30*EK30</f>
        <v>#VALUE!</v>
      </c>
      <c r="DF30" s="465" t="e">
        <f>$AJ30*EL30</f>
        <v>#VALUE!</v>
      </c>
      <c r="DG30" s="465" t="e">
        <f>$AJ30*EM30</f>
        <v>#VALUE!</v>
      </c>
      <c r="DH30" s="465" t="e">
        <f>$AJ30*EN30</f>
        <v>#VALUE!</v>
      </c>
      <c r="DI30" s="465" t="e">
        <f>$AJ30*EO30</f>
        <v>#VALUE!</v>
      </c>
      <c r="DJ30" s="465" t="e">
        <f>CZ30*(1-EP30)</f>
        <v>#VALUE!</v>
      </c>
      <c r="DK30" s="465" t="e">
        <f>DA30*(1-ER30)</f>
        <v>#VALUE!</v>
      </c>
      <c r="DL30" s="465" t="e">
        <f>DB30*(1-EQ30)</f>
        <v>#VALUE!</v>
      </c>
      <c r="DM30" s="465" t="e">
        <f>DC30*(1-ES30)</f>
        <v>#VALUE!</v>
      </c>
      <c r="DN30" s="465" t="e">
        <f>DD30*(1-ET30)</f>
        <v>#VALUE!</v>
      </c>
      <c r="DO30" s="465" t="e">
        <f>DE30</f>
        <v>#VALUE!</v>
      </c>
      <c r="DP30" s="465" t="e">
        <f>DF30*(1-EU30)</f>
        <v>#VALUE!</v>
      </c>
      <c r="DQ30" s="465" t="e">
        <f>DG30*(1-EV30)</f>
        <v>#VALUE!</v>
      </c>
      <c r="DR30" s="465" t="e">
        <f>DH30*(1-EW30)</f>
        <v>#VALUE!</v>
      </c>
      <c r="DS30" s="465" t="e">
        <f>DI30</f>
        <v>#VALUE!</v>
      </c>
      <c r="DT30" s="465" t="e">
        <f>SUM(DJ30:DS30)</f>
        <v>#VALUE!</v>
      </c>
      <c r="DU30" s="465" t="e">
        <f>(GS30:GX30)+(DP30+DQ30+DR30)*GY30+DS30</f>
        <v>#VALUE!</v>
      </c>
      <c r="DV30" s="451" t="e">
        <f>AV30/$BH30/(1-EP30)</f>
        <v>#VALUE!</v>
      </c>
      <c r="DW30" s="451" t="e">
        <f>AW30/$BH30/(1-ER30)</f>
        <v>#VALUE!</v>
      </c>
      <c r="DX30" s="451" t="e">
        <f>AX30/$BH30/(1-EQ30)</f>
        <v>#VALUE!</v>
      </c>
      <c r="DY30" s="451" t="e">
        <f>AY30/$BH30/(1-ES30)</f>
        <v>#VALUE!</v>
      </c>
      <c r="DZ30" s="451" t="e">
        <f>AZ30/$BH30/(1-ET30)</f>
        <v>#VALUE!</v>
      </c>
      <c r="EA30" s="451" t="e">
        <f>BA30/$BH30/(1-AX30)</f>
        <v>#VALUE!</v>
      </c>
      <c r="EB30" s="451" t="e">
        <f>BB30/$BH30/(1-EU30)</f>
        <v>#VALUE!</v>
      </c>
      <c r="EC30" s="451" t="e">
        <f>BC30/$BH30/(1-EV30)</f>
        <v>#VALUE!</v>
      </c>
      <c r="ED30" s="451" t="e">
        <f>BD30/$BH30/(1-EW30)</f>
        <v>#VALUE!</v>
      </c>
      <c r="EE30" s="451" t="e">
        <f>BG30/BH30</f>
        <v>#VALUE!</v>
      </c>
      <c r="EF30" s="451" t="e">
        <f>DV30/SUM($DV30:$EE30)</f>
        <v>#VALUE!</v>
      </c>
      <c r="EG30" s="451" t="e">
        <f>DW30/SUM($DV30:$EE30)</f>
        <v>#VALUE!</v>
      </c>
      <c r="EH30" s="451" t="e">
        <f>DX30/SUM($DV30:$EE30)</f>
        <v>#VALUE!</v>
      </c>
      <c r="EI30" s="451" t="e">
        <f>DY30/SUM($DV30:$EE30)</f>
        <v>#VALUE!</v>
      </c>
      <c r="EJ30" s="451" t="e">
        <f>DZ30/SUM($DV30:$EE30)</f>
        <v>#VALUE!</v>
      </c>
      <c r="EK30" s="451" t="e">
        <f>EA30/SUM($DV30:$EE30)</f>
        <v>#VALUE!</v>
      </c>
      <c r="EL30" s="451" t="e">
        <f>EB30/SUM($DV30:$EE30)</f>
        <v>#VALUE!</v>
      </c>
      <c r="EM30" s="451" t="e">
        <f>EC30/SUM($DV30:$EE30)</f>
        <v>#VALUE!</v>
      </c>
      <c r="EN30" s="451" t="e">
        <f>ED30/SUM($DV30:$EE30)</f>
        <v>#VALUE!</v>
      </c>
      <c r="EO30" s="451" t="e">
        <f>EE30/SUM($DV30:$EE30)</f>
        <v>#VALUE!</v>
      </c>
      <c r="EP30" s="450">
        <f>EP29</f>
        <v>0.080000000000000002</v>
      </c>
      <c r="EQ30" s="450">
        <f>EQ29</f>
        <v>0.014999999999999999</v>
      </c>
      <c r="ER30" s="450">
        <f>ER29</f>
        <v>0.014999999999999999</v>
      </c>
      <c r="ES30" s="450">
        <f>ES29</f>
        <v>0.014999999999999999</v>
      </c>
      <c r="ET30" s="450">
        <f>ET29</f>
        <v>0.014999999999999999</v>
      </c>
      <c r="EU30" s="450">
        <f>EU29</f>
        <v>0.089999999999999997</v>
      </c>
      <c r="EV30" s="450">
        <f>EV29</f>
        <v>0.089999999999999997</v>
      </c>
      <c r="EW30" s="450">
        <f>EW29</f>
        <v>0.089999999999999997</v>
      </c>
      <c r="EX30" s="431" t="str">
        <f>IF(_tag_month_day!AS20="","",_tag_month_day!AS20/100)</f>
        <v/>
      </c>
      <c r="EY30" s="431" t="str">
        <f>IF(_tag_month_day!AT20="","",_tag_month_day!AT20/100)</f>
        <v/>
      </c>
      <c r="EZ30" s="431" t="str">
        <f>IF(_tag_month_day!AU20="","",_tag_month_day!AU20/100)</f>
        <v/>
      </c>
      <c r="FA30" s="431" t="str">
        <f>IF(_tag_month_day!AV20="","",_tag_month_day!AV20/100)</f>
        <v/>
      </c>
      <c r="FB30" s="431" t="str">
        <f>IF(_tag_month_day!AW20="","",_tag_month_day!AW20/100)</f>
        <v/>
      </c>
      <c r="FC30" s="431" t="str">
        <f>IF(_tag_month_day!AX20="","",_tag_month_day!AX20/100)</f>
        <v/>
      </c>
      <c r="FD30" s="449" t="str">
        <f>IF(_tag_month_day!AY20="","",_tag_month_day!AY20/100)</f>
        <v/>
      </c>
      <c r="FE30" s="449" t="str">
        <f>IF(_tag_month_day!AZ20="","",_tag_month_day!AZ20/100)</f>
        <v/>
      </c>
      <c r="FF30" s="449" t="str">
        <f>IF(_tag_month_day!BA20="","",_tag_month_day!BA20/100)</f>
        <v/>
      </c>
      <c r="FG30" s="449" t="str">
        <f>IF(_tag_month_day!BB20="","",_tag_month_day!BB20/100)</f>
        <v/>
      </c>
      <c r="FH30" s="467" t="str">
        <f>IF(_tag_month_day!BC20="","",_tag_month_day!BC20/100)</f>
        <v/>
      </c>
      <c r="FI30" s="449">
        <f>FI29</f>
        <v>0.40999999999999998</v>
      </c>
      <c r="FJ30" s="449">
        <f>FJ29</f>
        <v>0.11</v>
      </c>
      <c r="FK30" s="449">
        <f>FK29</f>
        <v>0.014999999999999999</v>
      </c>
      <c r="FL30" s="449">
        <f>FL29</f>
        <v>0</v>
      </c>
      <c r="FM30" s="467">
        <f>FM29</f>
        <v>0.0001</v>
      </c>
      <c r="FN30" s="449">
        <f>FN29</f>
        <v>0.32000000000000001</v>
      </c>
      <c r="FO30" s="449">
        <f>FO29</f>
        <v>0.20000000000000001</v>
      </c>
      <c r="FP30" s="449">
        <f>FP29</f>
        <v>0.01</v>
      </c>
      <c r="FQ30" s="449">
        <f>FQ29</f>
        <v>0</v>
      </c>
      <c r="FR30" s="467">
        <f>FR29</f>
        <v>0.0001</v>
      </c>
      <c r="FS30" s="449" t="str">
        <f>IF(_tag_month_day!BD20="","",_tag_month_day!BD20/100)</f>
        <v/>
      </c>
      <c r="FT30" s="449" t="str">
        <f>IF(_tag_month_day!BE20="","",_tag_month_day!BE20/100)</f>
        <v/>
      </c>
      <c r="FU30" s="449" t="str">
        <f>IF(_tag_month_day!BF20="","",_tag_month_day!BF20/100)</f>
        <v/>
      </c>
      <c r="FV30" s="449" t="str">
        <f>IF(_tag_month_day!BG20="","",_tag_month_day!BG20/100)</f>
        <v/>
      </c>
      <c r="FW30" s="467" t="str">
        <f>IF(_tag_month_day!BH20="","",_tag_month_day!BH20/100)</f>
        <v/>
      </c>
      <c r="FX30" s="449" t="str">
        <f>IF(_tag_month_day!BI20="","",_tag_month_day!BI20/100)</f>
        <v/>
      </c>
      <c r="FY30" s="449" t="str">
        <f>IF(_tag_month_day!BJ20="","",_tag_month_day!BJ20/100)</f>
        <v/>
      </c>
      <c r="FZ30" s="468" t="str">
        <f>IF(_tag_month_day!BK20="","",_tag_month_day!BK20/100)</f>
        <v/>
      </c>
      <c r="GA30" s="449" t="str">
        <f>IF(_tag_month_day!BL20="","",_tag_month_day!BL20/100)</f>
        <v/>
      </c>
      <c r="GB30" s="467" t="str">
        <f>IF(_tag_month_day!BM20="","",_tag_month_day!BM20/100)</f>
        <v/>
      </c>
      <c r="GC30" s="431" t="str">
        <f>IF(_tag_month_day!BN20="","",_tag_month_day!BN20/100)</f>
        <v/>
      </c>
      <c r="GD30" s="431" t="str">
        <f>IF(_tag_month_day!BO20="","",_tag_month_day!BO20/100)</f>
        <v/>
      </c>
      <c r="GE30" s="431" t="str">
        <f>IF(_tag_month_day!BP20="","",_tag_month_day!BP20/100)</f>
        <v/>
      </c>
      <c r="GF30" s="431" t="str">
        <f>IF(_tag_month_day!BQ20="","",_tag_month_day!BQ20/100)</f>
        <v/>
      </c>
      <c r="GG30" s="431" t="str">
        <f>IF(_tag_month_day!BR20="","",_tag_month_day!BR20/100)</f>
        <v/>
      </c>
      <c r="GH30" s="431" t="str">
        <f>IF(_tag_month_day!BS20="","",_tag_month_day!BS20/100)</f>
        <v/>
      </c>
      <c r="GI30" s="467" t="str">
        <f>IF(_tag_month_day!BT20="","",_tag_month_day!BT20/100)</f>
        <v/>
      </c>
      <c r="GJ30" s="469" t="str">
        <f>IF(_tag_month_day!BU20="","",_tag_month_day!BU20/100)</f>
        <v/>
      </c>
      <c r="GK30" s="470">
        <f>GK29</f>
        <v>0.070000000000000007</v>
      </c>
      <c r="GL30" s="470">
        <f>GL29</f>
        <v>0.029999999999999999</v>
      </c>
      <c r="GM30" s="471" t="str">
        <f>IF(_tag_month_day!BX20="","",_tag_month_day!BX20/100)</f>
        <v/>
      </c>
      <c r="GN30" s="470">
        <f>GN29</f>
        <v>0.070000000000000007</v>
      </c>
      <c r="GO30" s="470">
        <f>GO29</f>
        <v>0.029999999999999999</v>
      </c>
      <c r="GP30" s="470">
        <f>GP29</f>
        <v>0.089999999999999997</v>
      </c>
      <c r="GQ30" s="470">
        <f>GQ29</f>
        <v>0.029999999999999999</v>
      </c>
      <c r="GR30" s="471" t="str">
        <f>IF(_tag_month_day!CA20="","",_tag_month_day!CA20/100)</f>
        <v/>
      </c>
      <c r="GS30" s="472">
        <f>GS29</f>
        <v>0.95299999999999996</v>
      </c>
      <c r="GT30" s="472">
        <f>GT29</f>
        <v>0.55000000000000004</v>
      </c>
      <c r="GU30" s="472">
        <f>GU29</f>
        <v>0.55000000000000004</v>
      </c>
      <c r="GV30" s="472">
        <f>GV29</f>
        <v>0.55000000000000004</v>
      </c>
      <c r="GW30" s="472">
        <f>GW29</f>
        <v>0.5</v>
      </c>
      <c r="GX30" s="472">
        <f>GX29</f>
        <v>0.93500000000000005</v>
      </c>
      <c r="GY30" s="472">
        <f>GY29</f>
        <v>0.14999999999999999</v>
      </c>
      <c r="GZ30" s="472">
        <f>GZ29</f>
        <v>1</v>
      </c>
      <c r="HA30" s="474">
        <f>HA29</f>
        <v>0.047</v>
      </c>
      <c r="HB30" s="474">
        <f>HB29</f>
        <v>0.45000000000000001</v>
      </c>
      <c r="HC30" s="474">
        <f>HC29</f>
        <v>0.45000000000000001</v>
      </c>
      <c r="HD30" s="474">
        <f>HD29</f>
        <v>0.45000000000000001</v>
      </c>
      <c r="HE30" s="474">
        <f>HE29</f>
        <v>0.5</v>
      </c>
      <c r="HF30" s="474">
        <f>HF29</f>
        <v>0.065000000000000002</v>
      </c>
      <c r="HG30" s="474">
        <f>HG29</f>
        <v>0.84999999999999998</v>
      </c>
      <c r="HH30" s="474">
        <f>HH29</f>
        <v>0</v>
      </c>
      <c r="HI30" s="10">
        <f>IF(BZ30&lt;&gt;"",CK30-BV30,0)</f>
        <v>0</v>
      </c>
      <c r="HJ30" s="10" t="e">
        <f>IF(AJ30&gt;0,AH30-AJ30,0)</f>
        <v>#VALUE!</v>
      </c>
      <c r="HK30" s="466">
        <f>HK29</f>
        <v>0.84999999999999998</v>
      </c>
      <c r="HL30" s="424">
        <f>HL29</f>
        <v>550000</v>
      </c>
      <c r="HM30" s="424">
        <f>HM29</f>
        <v>480000</v>
      </c>
      <c r="HN30" s="465" t="e">
        <f>(DJ30*EZ30+DK30*FH30+DL30*FM30+DM30*FR30+DN30*FW30+DO30*GB30+DS30*GI30+DP30*GM30+DR30*GR30)*1000*2</f>
        <v>#VALUE!</v>
      </c>
      <c r="HO30" s="465" t="e">
        <f>HN30*HK30*$HO$2/HL30*1000000</f>
        <v>#VALUE!</v>
      </c>
      <c r="HP30" s="465" t="e">
        <f>HN30*HK30*$HP$2/HM30*1000000</f>
        <v>#VALUE!</v>
      </c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</row>
    <row customFormat="1" r="31" s="0">
      <c r="A31" s="420">
        <v>20</v>
      </c>
      <c r="B31" s="421">
        <f ca="1">IF(D31=D30,B30,IF(D31="夜班",B30+1,B30))</f>
        <v>43586</v>
      </c>
      <c r="C31" s="422">
        <f>C30</f>
        <v>0.041666666666666699</v>
      </c>
      <c r="D31" s="10" t="str">
        <f ca="1">IF(HOUR(G31)&lt;8,"夜班",IF(HOUR(G31)&lt;16,"白班",IF(HOUR(G31)&lt;24,"中班",0)))</f>
        <v>中班</v>
      </c>
      <c r="E31" s="10" t="e">
        <f ca="1">IF(F31=1,"甲",IF(F31=2,"乙",IF(F31=3,"丙",IF(F31=4,"丁",""))))</f>
        <v>#REF!</v>
      </c>
      <c r="F31" s="10" t="e">
        <f ca="1">SUMPRODUCT((成本日报!$A$3:$A$95=计划!B31)*(成本日报!$B$3:$B$95=计划!$D31),成本日报!$C$3:$C$95)</f>
        <v>#REF!</v>
      </c>
      <c r="G31" s="423">
        <f ca="1">G30+C30</f>
        <v>43586.791666666621</v>
      </c>
      <c r="H31" s="423">
        <f ca="1">$G31+$C31/60*10+$C31*0</f>
        <v>43586.798611111066</v>
      </c>
      <c r="I31" s="423">
        <f ca="1">$G31+$C31/60*18+$C31*0</f>
        <v>43586.804166666618</v>
      </c>
      <c r="J31" s="423">
        <f ca="1">$G31+$C31/60*0+$C31*1</f>
        <v>43586.833333333285</v>
      </c>
      <c r="K31" s="423">
        <f ca="1">$G31+$C31/60*30+$C31*2</f>
        <v>43586.895833333292</v>
      </c>
      <c r="L31" s="423">
        <f ca="1">$G31+$C31/60*0+$C31*3</f>
        <v>43586.916666666621</v>
      </c>
      <c r="M31" s="424" t="str">
        <f>IF(_tag_month_day!A21="","",_tag_month_day!A21)</f>
        <v/>
      </c>
      <c r="N31" s="424" t="str">
        <f>IF(_tag_month_day!B21="","",_tag_month_day!B21)</f>
        <v/>
      </c>
      <c r="O31" s="425" t="e">
        <f>IF(M31+N31=0,"",M31+N31)</f>
        <v>#VALUE!</v>
      </c>
      <c r="P31" s="424" t="str">
        <f>IF(_tag_month_day!C21="","",_tag_month_day!C21)</f>
        <v/>
      </c>
      <c r="Q31" s="424" t="str">
        <f>IF(_tag_month_day!D21="","",_tag_month_day!D21)</f>
        <v/>
      </c>
      <c r="R31" s="426" t="str">
        <f>IF(_tag_month_day!CB21="","",_tag_month_day!CB21/100)</f>
        <v/>
      </c>
      <c r="S31" s="427" t="str">
        <f>IF(_tag_month_day!E21="","",_tag_month_day!E21)</f>
        <v/>
      </c>
      <c r="T31" s="427" t="str">
        <f>IF(_tag_month_day!F21="","",_tag_month_day!F21)</f>
        <v/>
      </c>
      <c r="U31" s="428" t="e">
        <f>S31+T31</f>
        <v>#VALUE!</v>
      </c>
      <c r="V31" s="429" t="e">
        <f>U31/AJ31</f>
        <v>#VALUE!</v>
      </c>
      <c r="W31" s="430" t="str">
        <f>IF(_jhy_month_day!A21="","",_jhy_month_day!A21)</f>
        <v/>
      </c>
      <c r="X31" s="431" t="str">
        <f>IF(_jhy_month_day!B21="","",_jhy_month_day!B21/100)</f>
        <v/>
      </c>
      <c r="Y31" s="431" t="str">
        <f>IF(_jhy_month_day!C21="","",_jhy_month_day!C21/100)</f>
        <v/>
      </c>
      <c r="Z31" s="432">
        <f>Z27+1</f>
        <v>5</v>
      </c>
      <c r="AA31" s="433" t="str">
        <f>IF(_tag_month_day!G21="","",_tag_month_day!G21/100)</f>
        <v/>
      </c>
      <c r="AB31" s="433" t="str">
        <f>IF(_tag_month_day!H21="","",_tag_month_day!H21/100)</f>
        <v/>
      </c>
      <c r="AC31" s="434">
        <f>IF(X31="",AC30,BK31*($AV30*X31+$AW30*FD30+$AX30*FI30+$AY30*FN30+$AZ30*FS30+$BA30*FX30+$BG30*GE30)/(AV30*Y31+AX30*FK30+AW30*FF30+AY30*FP30+AZ30*FU30+BA30*FZ30+BG30*GG30+BB30*GK30+BC30*GN30+BD30*GP30))</f>
        <v>1.59963432013121</v>
      </c>
      <c r="AD31" s="435" t="str">
        <f>IF(AC31=AC30,"",AC31-AC30)</f>
        <v/>
      </c>
      <c r="AE31" s="436" t="str">
        <f>IF(1-AF31=0,"",(1-AF31))</f>
        <v/>
      </c>
      <c r="AF31" s="437">
        <v>1</v>
      </c>
      <c r="AG31" s="10" t="str">
        <f>AG30</f>
        <v>8A3</v>
      </c>
      <c r="AH31" s="438" t="str">
        <f>AH30</f>
        <v/>
      </c>
      <c r="AI31" s="424" t="e">
        <f>IF(ROUND(AJ31-AJ30,1)=0,"",AJ31-AJ30)</f>
        <v>#VALUE!</v>
      </c>
      <c r="AJ31" s="439" t="str">
        <f>IF(_tag_month_day!I21="","",_tag_month_day!I21)</f>
        <v/>
      </c>
      <c r="AK31" s="440"/>
      <c r="AL31" s="440"/>
      <c r="AM31" s="440"/>
      <c r="AN31" s="441">
        <f>AN30</f>
        <v>3</v>
      </c>
      <c r="AO31" s="441">
        <f>AO30</f>
        <v>7</v>
      </c>
      <c r="AP31" s="442" t="e">
        <f>(IF(AN31=0,AS30,AS30*(1+AO31/AN31)/(AR31+AO31/AN31)))+AT31</f>
        <v>#VALUE!</v>
      </c>
      <c r="AQ31" s="443" t="str">
        <f>IF(_tag_month_day!J21="","",_tag_month_day!J21/100)</f>
        <v/>
      </c>
      <c r="AR31" s="444">
        <f>AR30</f>
        <v>1.3</v>
      </c>
      <c r="AS31" s="445" t="e">
        <f>AQ31*(AN31*AR31+AO31)/(AN31+AO31)</f>
        <v>#VALUE!</v>
      </c>
      <c r="AT31" s="445" t="e">
        <f>(SUM(BE31:BF31)-SUM(BE30:BF30))*0.05</f>
        <v>#VALUE!</v>
      </c>
      <c r="AU31" s="446" t="str">
        <f>IF(_tag_month_day!CC21="","",IF(_tag_month_day!CC21&gt;0,_tag_month_day!CD21,_tag_month_day!CE21))</f>
        <v/>
      </c>
      <c r="AV31" s="447" t="str">
        <f>IF(_tag_month_day!L21="","",_tag_month_day!L21/100)</f>
        <v/>
      </c>
      <c r="AW31" s="431">
        <f>AW30</f>
        <v>0</v>
      </c>
      <c r="AX31" s="431">
        <f>AX30</f>
        <v>0</v>
      </c>
      <c r="AY31" s="431" t="str">
        <f>IF(_tag_month_day!M21="","",_tag_month_day!M21/100)</f>
        <v/>
      </c>
      <c r="AZ31" s="431" t="str">
        <f>IF(_tag_month_day!N21="","",_tag_month_day!N21/100)</f>
        <v/>
      </c>
      <c r="BA31" s="431" t="str">
        <f>IF(_tag_month_day!O21="","",_tag_month_day!O21/100)</f>
        <v/>
      </c>
      <c r="BB31" s="448" t="str">
        <f>IF(_tag_month_day!P21="","",_tag_month_day!P21/100)</f>
        <v/>
      </c>
      <c r="BC31" s="448">
        <f>BC30</f>
        <v>0</v>
      </c>
      <c r="BD31" s="448" t="str">
        <f>IF(_tag_month_day!Q21="","",_tag_month_day!Q21/100)</f>
        <v/>
      </c>
      <c r="BE31" s="449" t="str">
        <f>IF(_tag_month_day!R21="","",_tag_month_day!R21/100)</f>
        <v/>
      </c>
      <c r="BF31" s="388" t="e">
        <f>(AU31*(100+BE31*100))/(AJ31-AU31)/100</f>
        <v>#VALUE!</v>
      </c>
      <c r="BG31" s="450" t="e">
        <f>BE31+BF31</f>
        <v>#VALUE!</v>
      </c>
      <c r="BH31" s="451" t="e">
        <f>SUM(AV31:BF31)</f>
        <v>#VALUE!</v>
      </c>
      <c r="BI31" s="452" t="e">
        <f>IF(CX31=0,BI30,(DK31*查询!$R$5+DL31*查询!$Q$5+DM31*查询!$N$5+DN31*查询!$O$5+DO31*查询!$P$5)*AF31/CX31)</f>
        <v>#VALUE!</v>
      </c>
      <c r="BJ31" s="452" t="e">
        <f>IF(CX31=0,BJ30,(DP31*查询!$S$5+DQ31*查询!$T$5+DR31*查询!$U$5)*AF31/CX31)</f>
        <v>#VALUE!</v>
      </c>
      <c r="BK31" s="452">
        <f>BK30</f>
        <v>1</v>
      </c>
      <c r="BL31" s="453" t="e">
        <f>SUMPRODUCT((AV31:BA31)*(GS31:GX31))/((GS31:GX31)+SUM(BB31:BD31)*GY31+BG31*GZ31)</f>
        <v>#VALUE!</v>
      </c>
      <c r="BM31" s="453" t="e">
        <f>BK31*($AV31*FB31+$AW31*FD31+$AX31*FI31+$AY31*FN31+$AZ31*FS31+$BA31*FX31+$BG31*GE31)/(AV31*EY31+AX31*FK31+AW31*FF31+AY31*FP31+AZ31*FU31+BA31*FZ31+BG31*GG31+BB31*GK31+BC31*GN31+BD31*GP31)</f>
        <v>#VALUE!</v>
      </c>
      <c r="BN31" s="453" t="e">
        <f>($AV31*FC31+$AX31*FJ31+$AW31*FE31+$AY31*FO31+$AZ31*FT31+$BA31*FY31+$BG31*GF31)/($AV31*FA31+BG31*GH31+BB31*GL31+BC31*GO31+BD31*GQ31+BA31*GA31)</f>
        <v>#VALUE!</v>
      </c>
      <c r="BO31" s="454" t="e">
        <f>SUMPRODUCT(AV31:BA31*GS31:GX31)/(GS31:GX31+(BB31+BC31+BD31)*GY31+BG31)</f>
        <v>#VALUE!</v>
      </c>
      <c r="BP31" s="454" t="e">
        <f>SUMPRODUCT(AV31:BA31*GS31:GX31)/(GS31:GX31+(BB31+BC31+BD31)*GY31+BG31)</f>
        <v>#VALUE!</v>
      </c>
      <c r="BQ31" s="454" t="e">
        <f>SUMPRODUCT(AV31:BA31*GS31:GX31)/(GS31:GX31+(BB31+BC31+BD31)*GY31+BG31)</f>
        <v>#VALUE!</v>
      </c>
      <c r="BR31" s="453" t="str">
        <f>IF(_tag_month_day!T21="","",_tag_month_day!T21)</f>
        <v/>
      </c>
      <c r="BS31" s="453" t="str">
        <f>IF(_tag_month_day!U21="","",_tag_month_day!U21)</f>
        <v/>
      </c>
      <c r="BT31" s="455" t="str">
        <f>IF(CK31="","",IF((CK31&gt;=BV31-0.12)*(CK31&lt;=BV31+0.12),"合格","不合格"))</f>
        <v/>
      </c>
      <c r="BU31" s="456" t="str">
        <f>IF(_tag_month_day!V21="","",_tag_month_day!V21)</f>
        <v/>
      </c>
      <c r="BV31" s="457" t="str">
        <f>IF(_tag_month_day!W21="","",_tag_month_day!W21)</f>
        <v/>
      </c>
      <c r="BW31" s="458" t="str">
        <f>IF(_tag_month_day!X21="","",_tag_month_day!X21)</f>
        <v/>
      </c>
      <c r="BX31" s="458" t="str">
        <f>IF(_tag_month_day!Y21="","",_tag_month_day!Y21)</f>
        <v/>
      </c>
      <c r="BY31" s="459">
        <f ca="1">L31</f>
        <v>43586.916666666621</v>
      </c>
      <c r="BZ31" s="460" t="s">
        <v>429</v>
      </c>
      <c r="CA31" s="461">
        <v>0.90625</v>
      </c>
      <c r="CB31" s="424" t="str">
        <f>IF(_tag_month_day!Z21="","",_tag_month_day!Z21)</f>
        <v/>
      </c>
      <c r="CC31" s="424" t="str">
        <f>IF(_tag_month_day!AA21="","",_tag_month_day!AA21)</f>
        <v/>
      </c>
      <c r="CD31" s="424" t="str">
        <f>IF(_tag_month_day!AB21="","",_tag_month_day!AB21)</f>
        <v/>
      </c>
      <c r="CE31" s="424" t="str">
        <f>IF(_tag_month_day!AC21="","",_tag_month_day!AC21)</f>
        <v/>
      </c>
      <c r="CF31" s="424" t="str">
        <f>IF(_tag_month_day!AD21="","",_tag_month_day!AD21)</f>
        <v/>
      </c>
      <c r="CG31" s="424" t="str">
        <f>IF(_tag_month_day!AE21="","",_tag_month_day!AE21)</f>
        <v/>
      </c>
      <c r="CH31" s="424" t="str">
        <f>IF(_tag_month_day!AF21="","",_tag_month_day!AF21)</f>
        <v/>
      </c>
      <c r="CI31" s="424" t="str">
        <f>IF(_tag_month_day!AG21="","",_tag_month_day!AG21)</f>
        <v/>
      </c>
      <c r="CJ31" s="424" t="str">
        <f>IF(_tag_month_day!AH21="","",_tag_month_day!AH21)</f>
        <v/>
      </c>
      <c r="CK31" s="424" t="str">
        <f>IF(_tag_month_day!AI21="","",_tag_month_day!AI21)</f>
        <v/>
      </c>
      <c r="CL31" s="4" t="str">
        <f>IF(_tag_month_day!AJ21="","",_tag_month_day!AJ21)</f>
        <v/>
      </c>
      <c r="CM31" s="4" t="str">
        <f>IF(_tag_month_day!AK21="","",_tag_month_day!AK21)</f>
        <v/>
      </c>
      <c r="CN31" s="4" t="str">
        <f>IF(_tag_month_day!AL21="","",_tag_month_day!AL21)</f>
        <v/>
      </c>
      <c r="CO31" s="4" t="str">
        <f>IF(_tag_month_day!AM21="","",_tag_month_day!AM21)</f>
        <v/>
      </c>
      <c r="CP31" s="4" t="str">
        <f>IF(_tag_month_day!AN21="","",_tag_month_day!AN21)</f>
        <v/>
      </c>
      <c r="CQ31" s="4" t="str">
        <f>IF(_tag_month_day!AO21="","",_tag_month_day!AO21)</f>
        <v/>
      </c>
      <c r="CR31" s="462" t="str">
        <f>IF(_tag_month_day!AP21="","",_tag_month_day!AP21)</f>
        <v/>
      </c>
      <c r="CS31" s="463" t="str">
        <f>IF(_tag_month_day!AQ21="","",_tag_month_day!AQ21)</f>
        <v/>
      </c>
      <c r="CT31" s="4" t="str">
        <f>IF(_tag_month_day!AR21="","",_tag_month_day!AR21)</f>
        <v/>
      </c>
      <c r="CU31" s="464" t="e">
        <f>DU31/AJ31</f>
        <v>#VALUE!</v>
      </c>
      <c r="CV31" s="451" t="e">
        <f>BG31/BH31</f>
        <v>#VALUE!</v>
      </c>
      <c r="CW31" s="465" t="e">
        <f>AJ31*(1-CV31)*CU31*AF31</f>
        <v>#VALUE!</v>
      </c>
      <c r="CX31" s="465" t="e">
        <f>CW31*94%</f>
        <v>#VALUE!</v>
      </c>
      <c r="CY31" s="466" t="e">
        <f>IF(CX31=0,0,DS31/(DS31+CX31))</f>
        <v>#VALUE!</v>
      </c>
      <c r="CZ31" s="465" t="e">
        <f>$AJ31*EF31</f>
        <v>#VALUE!</v>
      </c>
      <c r="DA31" s="465" t="e">
        <f>$AJ31*EG31</f>
        <v>#VALUE!</v>
      </c>
      <c r="DB31" s="465" t="e">
        <f>$AJ31*EH31</f>
        <v>#VALUE!</v>
      </c>
      <c r="DC31" s="465" t="e">
        <f>$AJ31*EI31</f>
        <v>#VALUE!</v>
      </c>
      <c r="DD31" s="465" t="e">
        <f>$AJ31*EJ31</f>
        <v>#VALUE!</v>
      </c>
      <c r="DE31" s="465" t="e">
        <f>$AJ31*EK31</f>
        <v>#VALUE!</v>
      </c>
      <c r="DF31" s="465" t="e">
        <f>$AJ31*EL31</f>
        <v>#VALUE!</v>
      </c>
      <c r="DG31" s="465" t="e">
        <f>$AJ31*EM31</f>
        <v>#VALUE!</v>
      </c>
      <c r="DH31" s="465" t="e">
        <f>$AJ31*EN31</f>
        <v>#VALUE!</v>
      </c>
      <c r="DI31" s="465" t="e">
        <f>$AJ31*EO31</f>
        <v>#VALUE!</v>
      </c>
      <c r="DJ31" s="465" t="e">
        <f>CZ31*(1-EP31)</f>
        <v>#VALUE!</v>
      </c>
      <c r="DK31" s="465" t="e">
        <f>DA31*(1-ER31)</f>
        <v>#VALUE!</v>
      </c>
      <c r="DL31" s="465" t="e">
        <f>DB31*(1-EQ31)</f>
        <v>#VALUE!</v>
      </c>
      <c r="DM31" s="465" t="e">
        <f>DC31*(1-ES31)</f>
        <v>#VALUE!</v>
      </c>
      <c r="DN31" s="465" t="e">
        <f>DD31*(1-ET31)</f>
        <v>#VALUE!</v>
      </c>
      <c r="DO31" s="465" t="e">
        <f>DE31</f>
        <v>#VALUE!</v>
      </c>
      <c r="DP31" s="465" t="e">
        <f>DF31*(1-EU31)</f>
        <v>#VALUE!</v>
      </c>
      <c r="DQ31" s="465" t="e">
        <f>DG31*(1-EV31)</f>
        <v>#VALUE!</v>
      </c>
      <c r="DR31" s="465" t="e">
        <f>DH31*(1-EW31)</f>
        <v>#VALUE!</v>
      </c>
      <c r="DS31" s="465" t="e">
        <f>DI31</f>
        <v>#VALUE!</v>
      </c>
      <c r="DT31" s="465" t="e">
        <f>SUM(DJ31:DS31)</f>
        <v>#VALUE!</v>
      </c>
      <c r="DU31" s="465" t="e">
        <f>(GS31:GX31)+(DP31+DQ31+DR31)*GY31+DS31</f>
        <v>#VALUE!</v>
      </c>
      <c r="DV31" s="451" t="e">
        <f>AV31/$BH31/(1-EP31)</f>
        <v>#VALUE!</v>
      </c>
      <c r="DW31" s="451" t="e">
        <f>AW31/$BH31/(1-ER31)</f>
        <v>#VALUE!</v>
      </c>
      <c r="DX31" s="451" t="e">
        <f>AX31/$BH31/(1-EQ31)</f>
        <v>#VALUE!</v>
      </c>
      <c r="DY31" s="451" t="e">
        <f>AY31/$BH31/(1-ES31)</f>
        <v>#VALUE!</v>
      </c>
      <c r="DZ31" s="451" t="e">
        <f>AZ31/$BH31/(1-ET31)</f>
        <v>#VALUE!</v>
      </c>
      <c r="EA31" s="451" t="e">
        <f>BA31/$BH31/(1-AX31)</f>
        <v>#VALUE!</v>
      </c>
      <c r="EB31" s="451" t="e">
        <f>BB31/$BH31/(1-EU31)</f>
        <v>#VALUE!</v>
      </c>
      <c r="EC31" s="451" t="e">
        <f>BC31/$BH31/(1-EV31)</f>
        <v>#VALUE!</v>
      </c>
      <c r="ED31" s="451" t="e">
        <f>BD31/$BH31/(1-EW31)</f>
        <v>#VALUE!</v>
      </c>
      <c r="EE31" s="451" t="e">
        <f>BG31/BH31</f>
        <v>#VALUE!</v>
      </c>
      <c r="EF31" s="451" t="e">
        <f>DV31/SUM($DV31:$EE31)</f>
        <v>#VALUE!</v>
      </c>
      <c r="EG31" s="451" t="e">
        <f>DW31/SUM($DV31:$EE31)</f>
        <v>#VALUE!</v>
      </c>
      <c r="EH31" s="451" t="e">
        <f>DX31/SUM($DV31:$EE31)</f>
        <v>#VALUE!</v>
      </c>
      <c r="EI31" s="451" t="e">
        <f>DY31/SUM($DV31:$EE31)</f>
        <v>#VALUE!</v>
      </c>
      <c r="EJ31" s="451" t="e">
        <f>DZ31/SUM($DV31:$EE31)</f>
        <v>#VALUE!</v>
      </c>
      <c r="EK31" s="451" t="e">
        <f>EA31/SUM($DV31:$EE31)</f>
        <v>#VALUE!</v>
      </c>
      <c r="EL31" s="451" t="e">
        <f>EB31/SUM($DV31:$EE31)</f>
        <v>#VALUE!</v>
      </c>
      <c r="EM31" s="451" t="e">
        <f>EC31/SUM($DV31:$EE31)</f>
        <v>#VALUE!</v>
      </c>
      <c r="EN31" s="451" t="e">
        <f>ED31/SUM($DV31:$EE31)</f>
        <v>#VALUE!</v>
      </c>
      <c r="EO31" s="451" t="e">
        <f>EE31/SUM($DV31:$EE31)</f>
        <v>#VALUE!</v>
      </c>
      <c r="EP31" s="450">
        <f>EP30</f>
        <v>0.080000000000000002</v>
      </c>
      <c r="EQ31" s="450">
        <f>EQ30</f>
        <v>0.014999999999999999</v>
      </c>
      <c r="ER31" s="450">
        <f>ER30</f>
        <v>0.014999999999999999</v>
      </c>
      <c r="ES31" s="450">
        <f>ES30</f>
        <v>0.014999999999999999</v>
      </c>
      <c r="ET31" s="450">
        <f>ET30</f>
        <v>0.014999999999999999</v>
      </c>
      <c r="EU31" s="450">
        <f>EU30</f>
        <v>0.089999999999999997</v>
      </c>
      <c r="EV31" s="450">
        <f>EV30</f>
        <v>0.089999999999999997</v>
      </c>
      <c r="EW31" s="450">
        <f>EW30</f>
        <v>0.089999999999999997</v>
      </c>
      <c r="EX31" s="431" t="str">
        <f>IF(_tag_month_day!AS21="","",_tag_month_day!AS21/100)</f>
        <v/>
      </c>
      <c r="EY31" s="431" t="str">
        <f>IF(_tag_month_day!AT21="","",_tag_month_day!AT21/100)</f>
        <v/>
      </c>
      <c r="EZ31" s="431" t="str">
        <f>IF(_tag_month_day!AU21="","",_tag_month_day!AU21/100)</f>
        <v/>
      </c>
      <c r="FA31" s="431" t="str">
        <f>IF(_tag_month_day!AV21="","",_tag_month_day!AV21/100)</f>
        <v/>
      </c>
      <c r="FB31" s="431" t="str">
        <f>IF(_tag_month_day!AW21="","",_tag_month_day!AW21/100)</f>
        <v/>
      </c>
      <c r="FC31" s="431" t="str">
        <f>IF(_tag_month_day!AX21="","",_tag_month_day!AX21/100)</f>
        <v/>
      </c>
      <c r="FD31" s="449" t="str">
        <f>IF(_tag_month_day!AY21="","",_tag_month_day!AY21/100)</f>
        <v/>
      </c>
      <c r="FE31" s="449" t="str">
        <f>IF(_tag_month_day!AZ21="","",_tag_month_day!AZ21/100)</f>
        <v/>
      </c>
      <c r="FF31" s="449" t="str">
        <f>IF(_tag_month_day!BA21="","",_tag_month_day!BA21/100)</f>
        <v/>
      </c>
      <c r="FG31" s="449" t="str">
        <f>IF(_tag_month_day!BB21="","",_tag_month_day!BB21/100)</f>
        <v/>
      </c>
      <c r="FH31" s="467" t="str">
        <f>IF(_tag_month_day!BC21="","",_tag_month_day!BC21/100)</f>
        <v/>
      </c>
      <c r="FI31" s="449">
        <f>FI30</f>
        <v>0.40999999999999998</v>
      </c>
      <c r="FJ31" s="449">
        <f>FJ30</f>
        <v>0.11</v>
      </c>
      <c r="FK31" s="449">
        <f>FK30</f>
        <v>0.014999999999999999</v>
      </c>
      <c r="FL31" s="449">
        <f>FL30</f>
        <v>0</v>
      </c>
      <c r="FM31" s="467">
        <f>FM30</f>
        <v>0.0001</v>
      </c>
      <c r="FN31" s="449">
        <f>FN30</f>
        <v>0.32000000000000001</v>
      </c>
      <c r="FO31" s="449">
        <f>FO30</f>
        <v>0.20000000000000001</v>
      </c>
      <c r="FP31" s="449">
        <f>FP30</f>
        <v>0.01</v>
      </c>
      <c r="FQ31" s="449">
        <f>FQ30</f>
        <v>0</v>
      </c>
      <c r="FR31" s="467">
        <f>FR30</f>
        <v>0.0001</v>
      </c>
      <c r="FS31" s="449" t="str">
        <f>IF(_tag_month_day!BD21="","",_tag_month_day!BD21/100)</f>
        <v/>
      </c>
      <c r="FT31" s="449" t="str">
        <f>IF(_tag_month_day!BE21="","",_tag_month_day!BE21/100)</f>
        <v/>
      </c>
      <c r="FU31" s="449" t="str">
        <f>IF(_tag_month_day!BF21="","",_tag_month_day!BF21/100)</f>
        <v/>
      </c>
      <c r="FV31" s="449" t="str">
        <f>IF(_tag_month_day!BG21="","",_tag_month_day!BG21/100)</f>
        <v/>
      </c>
      <c r="FW31" s="467" t="str">
        <f>IF(_tag_month_day!BH21="","",_tag_month_day!BH21/100)</f>
        <v/>
      </c>
      <c r="FX31" s="449" t="str">
        <f>IF(_tag_month_day!BI21="","",_tag_month_day!BI21/100)</f>
        <v/>
      </c>
      <c r="FY31" s="449" t="str">
        <f>IF(_tag_month_day!BJ21="","",_tag_month_day!BJ21/100)</f>
        <v/>
      </c>
      <c r="FZ31" s="468" t="str">
        <f>IF(_tag_month_day!BK21="","",_tag_month_day!BK21/100)</f>
        <v/>
      </c>
      <c r="GA31" s="449" t="str">
        <f>IF(_tag_month_day!BL21="","",_tag_month_day!BL21/100)</f>
        <v/>
      </c>
      <c r="GB31" s="467" t="str">
        <f>IF(_tag_month_day!BM21="","",_tag_month_day!BM21/100)</f>
        <v/>
      </c>
      <c r="GC31" s="431" t="str">
        <f>IF(_tag_month_day!BN21="","",_tag_month_day!BN21/100)</f>
        <v/>
      </c>
      <c r="GD31" s="431" t="str">
        <f>IF(_tag_month_day!BO21="","",_tag_month_day!BO21/100)</f>
        <v/>
      </c>
      <c r="GE31" s="431" t="str">
        <f>IF(_tag_month_day!BP21="","",_tag_month_day!BP21/100)</f>
        <v/>
      </c>
      <c r="GF31" s="431" t="str">
        <f>IF(_tag_month_day!BQ21="","",_tag_month_day!BQ21/100)</f>
        <v/>
      </c>
      <c r="GG31" s="431" t="str">
        <f>IF(_tag_month_day!BR21="","",_tag_month_day!BR21/100)</f>
        <v/>
      </c>
      <c r="GH31" s="431" t="str">
        <f>IF(_tag_month_day!BS21="","",_tag_month_day!BS21/100)</f>
        <v/>
      </c>
      <c r="GI31" s="467" t="str">
        <f>IF(_tag_month_day!BT21="","",_tag_month_day!BT21/100)</f>
        <v/>
      </c>
      <c r="GJ31" s="469" t="str">
        <f>IF(_tag_month_day!BU21="","",_tag_month_day!BU21/100)</f>
        <v/>
      </c>
      <c r="GK31" s="470">
        <f>GK30</f>
        <v>0.070000000000000007</v>
      </c>
      <c r="GL31" s="470">
        <f>GL30</f>
        <v>0.029999999999999999</v>
      </c>
      <c r="GM31" s="471" t="str">
        <f>IF(_tag_month_day!BX21="","",_tag_month_day!BX21/100)</f>
        <v/>
      </c>
      <c r="GN31" s="470">
        <f>GN30</f>
        <v>0.070000000000000007</v>
      </c>
      <c r="GO31" s="470">
        <f>GO30</f>
        <v>0.029999999999999999</v>
      </c>
      <c r="GP31" s="470">
        <f>GP30</f>
        <v>0.089999999999999997</v>
      </c>
      <c r="GQ31" s="470">
        <f>GQ30</f>
        <v>0.029999999999999999</v>
      </c>
      <c r="GR31" s="471" t="str">
        <f>IF(_tag_month_day!CA21="","",_tag_month_day!CA21/100)</f>
        <v/>
      </c>
      <c r="GS31" s="472">
        <f>GS30</f>
        <v>0.95299999999999996</v>
      </c>
      <c r="GT31" s="472">
        <f>GT30</f>
        <v>0.55000000000000004</v>
      </c>
      <c r="GU31" s="472">
        <f>GU30</f>
        <v>0.55000000000000004</v>
      </c>
      <c r="GV31" s="472">
        <f>GV30</f>
        <v>0.55000000000000004</v>
      </c>
      <c r="GW31" s="472">
        <f>GW30</f>
        <v>0.5</v>
      </c>
      <c r="GX31" s="472">
        <f>GX30</f>
        <v>0.93500000000000005</v>
      </c>
      <c r="GY31" s="472">
        <f>GY30</f>
        <v>0.14999999999999999</v>
      </c>
      <c r="GZ31" s="472">
        <f>GZ30</f>
        <v>1</v>
      </c>
      <c r="HA31" s="474">
        <f>HA30</f>
        <v>0.047</v>
      </c>
      <c r="HB31" s="474">
        <f>HB30</f>
        <v>0.45000000000000001</v>
      </c>
      <c r="HC31" s="474">
        <f>HC30</f>
        <v>0.45000000000000001</v>
      </c>
      <c r="HD31" s="474">
        <f>HD30</f>
        <v>0.45000000000000001</v>
      </c>
      <c r="HE31" s="474">
        <f>HE30</f>
        <v>0.5</v>
      </c>
      <c r="HF31" s="474">
        <f>HF30</f>
        <v>0.065000000000000002</v>
      </c>
      <c r="HG31" s="474">
        <f>HG30</f>
        <v>0.84999999999999998</v>
      </c>
      <c r="HH31" s="474">
        <f>HH30</f>
        <v>0</v>
      </c>
      <c r="HI31" s="10" t="e">
        <f>IF(BZ31&lt;&gt;"",CK31-BV31,0)</f>
        <v>#VALUE!</v>
      </c>
      <c r="HJ31" s="10" t="e">
        <f>IF(AJ31&gt;0,AH31-AJ31,0)</f>
        <v>#VALUE!</v>
      </c>
      <c r="HK31" s="466">
        <f>HK30</f>
        <v>0.84999999999999998</v>
      </c>
      <c r="HL31" s="424">
        <f>HL30</f>
        <v>550000</v>
      </c>
      <c r="HM31" s="424">
        <f>HM30</f>
        <v>480000</v>
      </c>
      <c r="HN31" s="465" t="e">
        <f>(DJ31*EZ31+DK31*FH31+DL31*FM31+DM31*FR31+DN31*FW31+DO31*GB31+DS31*GI31+DP31*GM31+DR31*GR31)*1000*2</f>
        <v>#VALUE!</v>
      </c>
      <c r="HO31" s="465" t="e">
        <f>HN31*HK31*$HO$2/HL31*1000000</f>
        <v>#VALUE!</v>
      </c>
      <c r="HP31" s="465" t="e">
        <f>HN31*HK31*$HP$2/HM31*1000000</f>
        <v>#VALUE!</v>
      </c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</row>
    <row customFormat="1" r="32" s="0">
      <c r="A32" s="420">
        <v>21</v>
      </c>
      <c r="B32" s="421">
        <f ca="1">IF(D32=D31,B31,IF(D32="夜班",B31+1,B31))</f>
        <v>43586</v>
      </c>
      <c r="C32" s="422">
        <f>C31</f>
        <v>0.041666666666666699</v>
      </c>
      <c r="D32" s="10" t="str">
        <f ca="1">IF(HOUR(G32)&lt;8,"夜班",IF(HOUR(G32)&lt;16,"白班",IF(HOUR(G32)&lt;24,"中班",0)))</f>
        <v>中班</v>
      </c>
      <c r="E32" s="10" t="e">
        <f ca="1">IF(F32=1,"甲",IF(F32=2,"乙",IF(F32=3,"丙",IF(F32=4,"丁",""))))</f>
        <v>#REF!</v>
      </c>
      <c r="F32" s="10" t="e">
        <f ca="1">SUMPRODUCT((成本日报!$A$3:$A$95=计划!B32)*(成本日报!$B$3:$B$95=计划!$D32),成本日报!$C$3:$C$95)</f>
        <v>#REF!</v>
      </c>
      <c r="G32" s="423">
        <f ca="1">G31+C31</f>
        <v>43586.833333333285</v>
      </c>
      <c r="H32" s="423">
        <f ca="1">$G32+$C32/60*10+$C32*0</f>
        <v>43586.84027777773</v>
      </c>
      <c r="I32" s="423">
        <f ca="1">$G32+$C32/60*18+$C32*0</f>
        <v>43586.845833333282</v>
      </c>
      <c r="J32" s="423">
        <f ca="1">$G32+$C32/60*0+$C32*1</f>
        <v>43586.874999999949</v>
      </c>
      <c r="K32" s="423">
        <f ca="1">$G32+$C32/60*30+$C32*2</f>
        <v>43586.937499999956</v>
      </c>
      <c r="L32" s="423">
        <f ca="1">$G32+$C32/60*0+$C32*3</f>
        <v>43586.958333333285</v>
      </c>
      <c r="M32" s="424" t="str">
        <f>IF(_tag_month_day!A22="","",_tag_month_day!A22)</f>
        <v/>
      </c>
      <c r="N32" s="424" t="str">
        <f>IF(_tag_month_day!B22="","",_tag_month_day!B22)</f>
        <v/>
      </c>
      <c r="O32" s="425" t="e">
        <f>IF(M32+N32=0,"",M32+N32)</f>
        <v>#VALUE!</v>
      </c>
      <c r="P32" s="424" t="str">
        <f>IF(_tag_month_day!C22="","",_tag_month_day!C22)</f>
        <v/>
      </c>
      <c r="Q32" s="424" t="str">
        <f>IF(_tag_month_day!D22="","",_tag_month_day!D22)</f>
        <v/>
      </c>
      <c r="R32" s="426" t="str">
        <f>IF(_tag_month_day!CB22="","",_tag_month_day!CB22/100)</f>
        <v/>
      </c>
      <c r="S32" s="427" t="str">
        <f>IF(_tag_month_day!E22="","",_tag_month_day!E22)</f>
        <v/>
      </c>
      <c r="T32" s="427" t="str">
        <f>IF(_tag_month_day!F22="","",_tag_month_day!F22)</f>
        <v/>
      </c>
      <c r="U32" s="428" t="e">
        <f>S32+T32</f>
        <v>#VALUE!</v>
      </c>
      <c r="V32" s="429" t="e">
        <f>U32/AJ32</f>
        <v>#VALUE!</v>
      </c>
      <c r="W32" s="430" t="str">
        <f>IF(_jhy_month_day!A22="","",_jhy_month_day!A22)</f>
        <v/>
      </c>
      <c r="X32" s="431" t="str">
        <f>IF(_jhy_month_day!B22="","",_jhy_month_day!B22/100)</f>
        <v/>
      </c>
      <c r="Y32" s="431" t="str">
        <f>IF(_jhy_month_day!C22="","",_jhy_month_day!C22/100)</f>
        <v/>
      </c>
      <c r="Z32" s="432">
        <f>Z28+1</f>
        <v>6</v>
      </c>
      <c r="AA32" s="433" t="str">
        <f>IF(_tag_month_day!G22="","",_tag_month_day!G22/100)</f>
        <v/>
      </c>
      <c r="AB32" s="433" t="str">
        <f>IF(_tag_month_day!H22="","",_tag_month_day!H22/100)</f>
        <v/>
      </c>
      <c r="AC32" s="434">
        <f>IF(X32="",AC31,BK32*($AV31*X32+$AW31*FD31+$AX31*FI31+$AY31*FN31+$AZ31*FS31+$BA31*FX31+$BG31*GE31)/(AV31*Y32+AX31*FK31+AW31*FF31+AY31*FP31+AZ31*FU31+BA31*FZ31+BG31*GG31+BB31*GK31+BC31*GN31+BD31*GP31))</f>
        <v>1.59963432013121</v>
      </c>
      <c r="AD32" s="435" t="str">
        <f>IF(AC32=AC31,"",AC32-AC31)</f>
        <v/>
      </c>
      <c r="AE32" s="436" t="str">
        <f>IF(1-AF32=0,"",(1-AF32))</f>
        <v/>
      </c>
      <c r="AF32" s="437">
        <v>1</v>
      </c>
      <c r="AG32" s="10" t="str">
        <f>AG31</f>
        <v>8A3</v>
      </c>
      <c r="AH32" s="438" t="str">
        <f>AH31</f>
        <v/>
      </c>
      <c r="AI32" s="424" t="e">
        <f>IF(ROUND(AJ32-AJ31,1)=0,"",AJ32-AJ31)</f>
        <v>#VALUE!</v>
      </c>
      <c r="AJ32" s="439" t="str">
        <f>IF(_tag_month_day!I22="","",_tag_month_day!I22)</f>
        <v/>
      </c>
      <c r="AK32" s="440"/>
      <c r="AL32" s="440"/>
      <c r="AM32" s="440"/>
      <c r="AN32" s="441">
        <f>AN31</f>
        <v>3</v>
      </c>
      <c r="AO32" s="441">
        <f>AO31</f>
        <v>7</v>
      </c>
      <c r="AP32" s="442" t="e">
        <f>(IF(AN32=0,AS31,AS31*(1+AO32/AN32)/(AR32+AO32/AN32)))+AT32</f>
        <v>#VALUE!</v>
      </c>
      <c r="AQ32" s="443" t="str">
        <f>IF(_tag_month_day!J22="","",_tag_month_day!J22/100)</f>
        <v/>
      </c>
      <c r="AR32" s="444">
        <f>AR31</f>
        <v>1.3</v>
      </c>
      <c r="AS32" s="445" t="e">
        <f>AQ32*(AN32*AR32+AO32)/(AN32+AO32)</f>
        <v>#VALUE!</v>
      </c>
      <c r="AT32" s="445" t="e">
        <f>(SUM(BE32:BF32)-SUM(BE31:BF31))*0.05</f>
        <v>#VALUE!</v>
      </c>
      <c r="AU32" s="446" t="str">
        <f>IF(_tag_month_day!CC22="","",IF(_tag_month_day!CC22&gt;0,_tag_month_day!CD22,_tag_month_day!CE22))</f>
        <v/>
      </c>
      <c r="AV32" s="447" t="str">
        <f>IF(_tag_month_day!L22="","",_tag_month_day!L22/100)</f>
        <v/>
      </c>
      <c r="AW32" s="431">
        <f>AW31</f>
        <v>0</v>
      </c>
      <c r="AX32" s="431">
        <f>AX31</f>
        <v>0</v>
      </c>
      <c r="AY32" s="431" t="str">
        <f>IF(_tag_month_day!M22="","",_tag_month_day!M22/100)</f>
        <v/>
      </c>
      <c r="AZ32" s="431" t="str">
        <f>IF(_tag_month_day!N22="","",_tag_month_day!N22/100)</f>
        <v/>
      </c>
      <c r="BA32" s="431" t="str">
        <f>IF(_tag_month_day!O22="","",_tag_month_day!O22/100)</f>
        <v/>
      </c>
      <c r="BB32" s="448" t="str">
        <f>IF(_tag_month_day!P22="","",_tag_month_day!P22/100)</f>
        <v/>
      </c>
      <c r="BC32" s="448">
        <f>BC31</f>
        <v>0</v>
      </c>
      <c r="BD32" s="448" t="str">
        <f>IF(_tag_month_day!Q22="","",_tag_month_day!Q22/100)</f>
        <v/>
      </c>
      <c r="BE32" s="449" t="str">
        <f>IF(_tag_month_day!R22="","",_tag_month_day!R22/100)</f>
        <v/>
      </c>
      <c r="BF32" s="388" t="e">
        <f>(AU32*(100+BE32*100))/(AJ32-AU32)/100</f>
        <v>#VALUE!</v>
      </c>
      <c r="BG32" s="450" t="e">
        <f>BE32+BF32</f>
        <v>#VALUE!</v>
      </c>
      <c r="BH32" s="451" t="e">
        <f>SUM(AV32:BF32)</f>
        <v>#VALUE!</v>
      </c>
      <c r="BI32" s="452" t="e">
        <f>IF(CX32=0,BI31,(DK32*查询!$R$5+DL32*查询!$Q$5+DM32*查询!$N$5+DN32*查询!$O$5+DO32*查询!$P$5)*AF32/CX32)</f>
        <v>#VALUE!</v>
      </c>
      <c r="BJ32" s="452" t="e">
        <f>IF(CX32=0,BJ31,(DP32*查询!$S$5+DQ32*查询!$T$5+DR32*查询!$U$5)*AF32/CX32)</f>
        <v>#VALUE!</v>
      </c>
      <c r="BK32" s="452">
        <f>BK31</f>
        <v>1</v>
      </c>
      <c r="BL32" s="453" t="e">
        <f>SUMPRODUCT((AV32:BA32)*(GS32:GX32))/((GS32:GX32)+SUM(BB32:BD32)*GY32+BG32*GZ32)</f>
        <v>#VALUE!</v>
      </c>
      <c r="BM32" s="453" t="e">
        <f>BK32*($AV32*FB32+$AW32*FD32+$AX32*FI32+$AY32*FN32+$AZ32*FS32+$BA32*FX32+$BG32*GE32)/(AV32*EY32+AX32*FK32+AW32*FF32+AY32*FP32+AZ32*FU32+BA32*FZ32+BG32*GG32+BB32*GK32+BC32*GN32+BD32*GP32)</f>
        <v>#VALUE!</v>
      </c>
      <c r="BN32" s="453" t="e">
        <f>($AV32*FC32+$AX32*FJ32+$AW32*FE32+$AY32*FO32+$AZ32*FT32+$BA32*FY32+$BG32*GF32)/($AV32*FA32+BG32*GH32+BB32*GL32+BC32*GO32+BD32*GQ32+BA32*GA32)</f>
        <v>#VALUE!</v>
      </c>
      <c r="BO32" s="454" t="e">
        <f>SUMPRODUCT(AV32:BA32*GS32:GX32)/(GS32:GX32+(BB32+BC32+BD32)*GY32+BG32)</f>
        <v>#VALUE!</v>
      </c>
      <c r="BP32" s="454" t="e">
        <f>SUMPRODUCT(AV32:BA32*GS32:GX32)/(GS32:GX32+(BB32+BC32+BD32)*GY32+BG32)</f>
        <v>#VALUE!</v>
      </c>
      <c r="BQ32" s="454" t="e">
        <f>SUMPRODUCT(AV32:BA32*GS32:GX32)/(GS32:GX32+(BB32+BC32+BD32)*GY32+BG32)</f>
        <v>#VALUE!</v>
      </c>
      <c r="BR32" s="453" t="str">
        <f>IF(_tag_month_day!T22="","",_tag_month_day!T22)</f>
        <v/>
      </c>
      <c r="BS32" s="453" t="str">
        <f>IF(_tag_month_day!U22="","",_tag_month_day!U22)</f>
        <v/>
      </c>
      <c r="BT32" s="455" t="str">
        <f>IF(CK32="","",IF((CK32&gt;=BV32-0.12)*(CK32&lt;=BV32+0.12),"合格","不合格"))</f>
        <v/>
      </c>
      <c r="BU32" s="456" t="str">
        <f>IF(_tag_month_day!V22="","",_tag_month_day!V22)</f>
        <v/>
      </c>
      <c r="BV32" s="457" t="str">
        <f>IF(_tag_month_day!W22="","",_tag_month_day!W22)</f>
        <v/>
      </c>
      <c r="BW32" s="458" t="str">
        <f>IF(_tag_month_day!X22="","",_tag_month_day!X22)</f>
        <v/>
      </c>
      <c r="BX32" s="458" t="str">
        <f>IF(_tag_month_day!Y22="","",_tag_month_day!Y22)</f>
        <v/>
      </c>
      <c r="BY32" s="459">
        <f ca="1">L32</f>
        <v>43586.958333333285</v>
      </c>
      <c r="BZ32" s="460"/>
      <c r="CA32" s="461"/>
      <c r="CB32" s="424" t="str">
        <f>IF(_tag_month_day!Z22="","",_tag_month_day!Z22)</f>
        <v/>
      </c>
      <c r="CC32" s="424" t="str">
        <f>IF(_tag_month_day!AA22="","",_tag_month_day!AA22)</f>
        <v/>
      </c>
      <c r="CD32" s="424" t="str">
        <f>IF(_tag_month_day!AB22="","",_tag_month_day!AB22)</f>
        <v/>
      </c>
      <c r="CE32" s="424" t="str">
        <f>IF(_tag_month_day!AC22="","",_tag_month_day!AC22)</f>
        <v/>
      </c>
      <c r="CF32" s="424" t="str">
        <f>IF(_tag_month_day!AD22="","",_tag_month_day!AD22)</f>
        <v/>
      </c>
      <c r="CG32" s="424" t="str">
        <f>IF(_tag_month_day!AE22="","",_tag_month_day!AE22)</f>
        <v/>
      </c>
      <c r="CH32" s="424" t="str">
        <f>IF(_tag_month_day!AF22="","",_tag_month_day!AF22)</f>
        <v/>
      </c>
      <c r="CI32" s="424" t="str">
        <f>IF(_tag_month_day!AG22="","",_tag_month_day!AG22)</f>
        <v/>
      </c>
      <c r="CJ32" s="424" t="str">
        <f>IF(_tag_month_day!AH22="","",_tag_month_day!AH22)</f>
        <v/>
      </c>
      <c r="CK32" s="424" t="str">
        <f>IF(_tag_month_day!AI22="","",_tag_month_day!AI22)</f>
        <v/>
      </c>
      <c r="CL32" s="4" t="str">
        <f>IF(_tag_month_day!AJ22="","",_tag_month_day!AJ22)</f>
        <v/>
      </c>
      <c r="CM32" s="4" t="str">
        <f>IF(_tag_month_day!AK22="","",_tag_month_day!AK22)</f>
        <v/>
      </c>
      <c r="CN32" s="4" t="str">
        <f>IF(_tag_month_day!AL22="","",_tag_month_day!AL22)</f>
        <v/>
      </c>
      <c r="CO32" s="4" t="str">
        <f>IF(_tag_month_day!AM22="","",_tag_month_day!AM22)</f>
        <v/>
      </c>
      <c r="CP32" s="4" t="str">
        <f>IF(_tag_month_day!AN22="","",_tag_month_day!AN22)</f>
        <v/>
      </c>
      <c r="CQ32" s="4" t="str">
        <f>IF(_tag_month_day!AO22="","",_tag_month_day!AO22)</f>
        <v/>
      </c>
      <c r="CR32" s="462" t="str">
        <f>IF(_tag_month_day!AP22="","",_tag_month_day!AP22)</f>
        <v/>
      </c>
      <c r="CS32" s="463" t="str">
        <f>IF(_tag_month_day!AQ22="","",_tag_month_day!AQ22)</f>
        <v/>
      </c>
      <c r="CT32" s="4" t="str">
        <f>IF(_tag_month_day!AR22="","",_tag_month_day!AR22)</f>
        <v/>
      </c>
      <c r="CU32" s="464" t="e">
        <f>DU32/AJ32</f>
        <v>#VALUE!</v>
      </c>
      <c r="CV32" s="451" t="e">
        <f>BG32/BH32</f>
        <v>#VALUE!</v>
      </c>
      <c r="CW32" s="465" t="e">
        <f>AJ32*(1-CV32)*CU32*AF32</f>
        <v>#VALUE!</v>
      </c>
      <c r="CX32" s="465" t="e">
        <f>CW32*94%</f>
        <v>#VALUE!</v>
      </c>
      <c r="CY32" s="466" t="e">
        <f>IF(CX32=0,0,DS32/(DS32+CX32))</f>
        <v>#VALUE!</v>
      </c>
      <c r="CZ32" s="465" t="e">
        <f>$AJ32*EF32</f>
        <v>#VALUE!</v>
      </c>
      <c r="DA32" s="465" t="e">
        <f>$AJ32*EG32</f>
        <v>#VALUE!</v>
      </c>
      <c r="DB32" s="465" t="e">
        <f>$AJ32*EH32</f>
        <v>#VALUE!</v>
      </c>
      <c r="DC32" s="465" t="e">
        <f>$AJ32*EI32</f>
        <v>#VALUE!</v>
      </c>
      <c r="DD32" s="465" t="e">
        <f>$AJ32*EJ32</f>
        <v>#VALUE!</v>
      </c>
      <c r="DE32" s="465" t="e">
        <f>$AJ32*EK32</f>
        <v>#VALUE!</v>
      </c>
      <c r="DF32" s="465" t="e">
        <f>$AJ32*EL32</f>
        <v>#VALUE!</v>
      </c>
      <c r="DG32" s="465" t="e">
        <f>$AJ32*EM32</f>
        <v>#VALUE!</v>
      </c>
      <c r="DH32" s="465" t="e">
        <f>$AJ32*EN32</f>
        <v>#VALUE!</v>
      </c>
      <c r="DI32" s="465" t="e">
        <f>$AJ32*EO32</f>
        <v>#VALUE!</v>
      </c>
      <c r="DJ32" s="465" t="e">
        <f>CZ32*(1-EP32)</f>
        <v>#VALUE!</v>
      </c>
      <c r="DK32" s="465" t="e">
        <f>DA32*(1-ER32)</f>
        <v>#VALUE!</v>
      </c>
      <c r="DL32" s="465" t="e">
        <f>DB32*(1-EQ32)</f>
        <v>#VALUE!</v>
      </c>
      <c r="DM32" s="465" t="e">
        <f>DC32*(1-ES32)</f>
        <v>#VALUE!</v>
      </c>
      <c r="DN32" s="465" t="e">
        <f>DD32*(1-ET32)</f>
        <v>#VALUE!</v>
      </c>
      <c r="DO32" s="465" t="e">
        <f>DE32</f>
        <v>#VALUE!</v>
      </c>
      <c r="DP32" s="465" t="e">
        <f>DF32*(1-EU32)</f>
        <v>#VALUE!</v>
      </c>
      <c r="DQ32" s="465" t="e">
        <f>DG32*(1-EV32)</f>
        <v>#VALUE!</v>
      </c>
      <c r="DR32" s="465" t="e">
        <f>DH32*(1-EW32)</f>
        <v>#VALUE!</v>
      </c>
      <c r="DS32" s="465" t="e">
        <f>DI32</f>
        <v>#VALUE!</v>
      </c>
      <c r="DT32" s="465" t="e">
        <f>SUM(DJ32:DS32)</f>
        <v>#VALUE!</v>
      </c>
      <c r="DU32" s="465" t="e">
        <f>(GS32:GX32)+(DP32+DQ32+DR32)*GY32+DS32</f>
        <v>#VALUE!</v>
      </c>
      <c r="DV32" s="451" t="e">
        <f>AV32/$BH32/(1-EP32)</f>
        <v>#VALUE!</v>
      </c>
      <c r="DW32" s="451" t="e">
        <f>AW32/$BH32/(1-ER32)</f>
        <v>#VALUE!</v>
      </c>
      <c r="DX32" s="451" t="e">
        <f>AX32/$BH32/(1-EQ32)</f>
        <v>#VALUE!</v>
      </c>
      <c r="DY32" s="451" t="e">
        <f>AY32/$BH32/(1-ES32)</f>
        <v>#VALUE!</v>
      </c>
      <c r="DZ32" s="451" t="e">
        <f>AZ32/$BH32/(1-ET32)</f>
        <v>#VALUE!</v>
      </c>
      <c r="EA32" s="451" t="e">
        <f>BA32/$BH32/(1-AX32)</f>
        <v>#VALUE!</v>
      </c>
      <c r="EB32" s="451" t="e">
        <f>BB32/$BH32/(1-EU32)</f>
        <v>#VALUE!</v>
      </c>
      <c r="EC32" s="451" t="e">
        <f>BC32/$BH32/(1-EV32)</f>
        <v>#VALUE!</v>
      </c>
      <c r="ED32" s="451" t="e">
        <f>BD32/$BH32/(1-EW32)</f>
        <v>#VALUE!</v>
      </c>
      <c r="EE32" s="451" t="e">
        <f>BG32/BH32</f>
        <v>#VALUE!</v>
      </c>
      <c r="EF32" s="451" t="e">
        <f>DV32/SUM($DV32:$EE32)</f>
        <v>#VALUE!</v>
      </c>
      <c r="EG32" s="451" t="e">
        <f>DW32/SUM($DV32:$EE32)</f>
        <v>#VALUE!</v>
      </c>
      <c r="EH32" s="451" t="e">
        <f>DX32/SUM($DV32:$EE32)</f>
        <v>#VALUE!</v>
      </c>
      <c r="EI32" s="451" t="e">
        <f>DY32/SUM($DV32:$EE32)</f>
        <v>#VALUE!</v>
      </c>
      <c r="EJ32" s="451" t="e">
        <f>DZ32/SUM($DV32:$EE32)</f>
        <v>#VALUE!</v>
      </c>
      <c r="EK32" s="451" t="e">
        <f>EA32/SUM($DV32:$EE32)</f>
        <v>#VALUE!</v>
      </c>
      <c r="EL32" s="451" t="e">
        <f>EB32/SUM($DV32:$EE32)</f>
        <v>#VALUE!</v>
      </c>
      <c r="EM32" s="451" t="e">
        <f>EC32/SUM($DV32:$EE32)</f>
        <v>#VALUE!</v>
      </c>
      <c r="EN32" s="451" t="e">
        <f>ED32/SUM($DV32:$EE32)</f>
        <v>#VALUE!</v>
      </c>
      <c r="EO32" s="451" t="e">
        <f>EE32/SUM($DV32:$EE32)</f>
        <v>#VALUE!</v>
      </c>
      <c r="EP32" s="450">
        <f>EP31</f>
        <v>0.080000000000000002</v>
      </c>
      <c r="EQ32" s="450">
        <f>EQ31</f>
        <v>0.014999999999999999</v>
      </c>
      <c r="ER32" s="450">
        <f>ER31</f>
        <v>0.014999999999999999</v>
      </c>
      <c r="ES32" s="450">
        <f>ES31</f>
        <v>0.014999999999999999</v>
      </c>
      <c r="ET32" s="450">
        <f>ET31</f>
        <v>0.014999999999999999</v>
      </c>
      <c r="EU32" s="450">
        <f>EU31</f>
        <v>0.089999999999999997</v>
      </c>
      <c r="EV32" s="450">
        <f>EV31</f>
        <v>0.089999999999999997</v>
      </c>
      <c r="EW32" s="450">
        <f>EW31</f>
        <v>0.089999999999999997</v>
      </c>
      <c r="EX32" s="431" t="str">
        <f>IF(_tag_month_day!AS22="","",_tag_month_day!AS22/100)</f>
        <v/>
      </c>
      <c r="EY32" s="431" t="str">
        <f>IF(_tag_month_day!AT22="","",_tag_month_day!AT22/100)</f>
        <v/>
      </c>
      <c r="EZ32" s="431" t="str">
        <f>IF(_tag_month_day!AU22="","",_tag_month_day!AU22/100)</f>
        <v/>
      </c>
      <c r="FA32" s="431" t="str">
        <f>IF(_tag_month_day!AV22="","",_tag_month_day!AV22/100)</f>
        <v/>
      </c>
      <c r="FB32" s="431" t="str">
        <f>IF(_tag_month_day!AW22="","",_tag_month_day!AW22/100)</f>
        <v/>
      </c>
      <c r="FC32" s="431" t="str">
        <f>IF(_tag_month_day!AX22="","",_tag_month_day!AX22/100)</f>
        <v/>
      </c>
      <c r="FD32" s="449" t="str">
        <f>IF(_tag_month_day!AY22="","",_tag_month_day!AY22/100)</f>
        <v/>
      </c>
      <c r="FE32" s="449" t="str">
        <f>IF(_tag_month_day!AZ22="","",_tag_month_day!AZ22/100)</f>
        <v/>
      </c>
      <c r="FF32" s="449" t="str">
        <f>IF(_tag_month_day!BA22="","",_tag_month_day!BA22/100)</f>
        <v/>
      </c>
      <c r="FG32" s="449" t="str">
        <f>IF(_tag_month_day!BB22="","",_tag_month_day!BB22/100)</f>
        <v/>
      </c>
      <c r="FH32" s="467" t="str">
        <f>IF(_tag_month_day!BC22="","",_tag_month_day!BC22/100)</f>
        <v/>
      </c>
      <c r="FI32" s="449">
        <f>FI31</f>
        <v>0.40999999999999998</v>
      </c>
      <c r="FJ32" s="449">
        <f>FJ31</f>
        <v>0.11</v>
      </c>
      <c r="FK32" s="449">
        <f>FK31</f>
        <v>0.014999999999999999</v>
      </c>
      <c r="FL32" s="449">
        <f>FL31</f>
        <v>0</v>
      </c>
      <c r="FM32" s="467">
        <f>FM31</f>
        <v>0.0001</v>
      </c>
      <c r="FN32" s="449">
        <f>FN31</f>
        <v>0.32000000000000001</v>
      </c>
      <c r="FO32" s="449">
        <f>FO31</f>
        <v>0.20000000000000001</v>
      </c>
      <c r="FP32" s="449">
        <f>FP31</f>
        <v>0.01</v>
      </c>
      <c r="FQ32" s="449">
        <f>FQ31</f>
        <v>0</v>
      </c>
      <c r="FR32" s="467">
        <f>FR31</f>
        <v>0.0001</v>
      </c>
      <c r="FS32" s="449" t="str">
        <f>IF(_tag_month_day!BD22="","",_tag_month_day!BD22/100)</f>
        <v/>
      </c>
      <c r="FT32" s="449" t="str">
        <f>IF(_tag_month_day!BE22="","",_tag_month_day!BE22/100)</f>
        <v/>
      </c>
      <c r="FU32" s="449" t="str">
        <f>IF(_tag_month_day!BF22="","",_tag_month_day!BF22/100)</f>
        <v/>
      </c>
      <c r="FV32" s="449" t="str">
        <f>IF(_tag_month_day!BG22="","",_tag_month_day!BG22/100)</f>
        <v/>
      </c>
      <c r="FW32" s="467" t="str">
        <f>IF(_tag_month_day!BH22="","",_tag_month_day!BH22/100)</f>
        <v/>
      </c>
      <c r="FX32" s="449" t="str">
        <f>IF(_tag_month_day!BI22="","",_tag_month_day!BI22/100)</f>
        <v/>
      </c>
      <c r="FY32" s="449" t="str">
        <f>IF(_tag_month_day!BJ22="","",_tag_month_day!BJ22/100)</f>
        <v/>
      </c>
      <c r="FZ32" s="468" t="str">
        <f>IF(_tag_month_day!BK22="","",_tag_month_day!BK22/100)</f>
        <v/>
      </c>
      <c r="GA32" s="449" t="str">
        <f>IF(_tag_month_day!BL22="","",_tag_month_day!BL22/100)</f>
        <v/>
      </c>
      <c r="GB32" s="467" t="str">
        <f>IF(_tag_month_day!BM22="","",_tag_month_day!BM22/100)</f>
        <v/>
      </c>
      <c r="GC32" s="431" t="str">
        <f>IF(_tag_month_day!BN22="","",_tag_month_day!BN22/100)</f>
        <v/>
      </c>
      <c r="GD32" s="431" t="str">
        <f>IF(_tag_month_day!BO22="","",_tag_month_day!BO22/100)</f>
        <v/>
      </c>
      <c r="GE32" s="431" t="str">
        <f>IF(_tag_month_day!BP22="","",_tag_month_day!BP22/100)</f>
        <v/>
      </c>
      <c r="GF32" s="431" t="str">
        <f>IF(_tag_month_day!BQ22="","",_tag_month_day!BQ22/100)</f>
        <v/>
      </c>
      <c r="GG32" s="431" t="str">
        <f>IF(_tag_month_day!BR22="","",_tag_month_day!BR22/100)</f>
        <v/>
      </c>
      <c r="GH32" s="431" t="str">
        <f>IF(_tag_month_day!BS22="","",_tag_month_day!BS22/100)</f>
        <v/>
      </c>
      <c r="GI32" s="467" t="str">
        <f>IF(_tag_month_day!BT22="","",_tag_month_day!BT22/100)</f>
        <v/>
      </c>
      <c r="GJ32" s="469" t="str">
        <f>IF(_tag_month_day!BU22="","",_tag_month_day!BU22/100)</f>
        <v/>
      </c>
      <c r="GK32" s="470">
        <f>GK31</f>
        <v>0.070000000000000007</v>
      </c>
      <c r="GL32" s="470">
        <f>GL31</f>
        <v>0.029999999999999999</v>
      </c>
      <c r="GM32" s="471" t="str">
        <f>IF(_tag_month_day!BX22="","",_tag_month_day!BX22/100)</f>
        <v/>
      </c>
      <c r="GN32" s="470">
        <f>GN31</f>
        <v>0.070000000000000007</v>
      </c>
      <c r="GO32" s="470">
        <f>GO31</f>
        <v>0.029999999999999999</v>
      </c>
      <c r="GP32" s="470">
        <f>GP31</f>
        <v>0.089999999999999997</v>
      </c>
      <c r="GQ32" s="470">
        <f>GQ31</f>
        <v>0.029999999999999999</v>
      </c>
      <c r="GR32" s="471" t="str">
        <f>IF(_tag_month_day!CA22="","",_tag_month_day!CA22/100)</f>
        <v/>
      </c>
      <c r="GS32" s="472">
        <f>GS31</f>
        <v>0.95299999999999996</v>
      </c>
      <c r="GT32" s="472">
        <f>GT31</f>
        <v>0.55000000000000004</v>
      </c>
      <c r="GU32" s="472">
        <f>GU31</f>
        <v>0.55000000000000004</v>
      </c>
      <c r="GV32" s="472">
        <f>GV31</f>
        <v>0.55000000000000004</v>
      </c>
      <c r="GW32" s="472">
        <f>GW31</f>
        <v>0.5</v>
      </c>
      <c r="GX32" s="472">
        <f>GX31</f>
        <v>0.93500000000000005</v>
      </c>
      <c r="GY32" s="472">
        <f>GY31</f>
        <v>0.14999999999999999</v>
      </c>
      <c r="GZ32" s="472">
        <f>GZ31</f>
        <v>1</v>
      </c>
      <c r="HA32" s="474">
        <f>HA31</f>
        <v>0.047</v>
      </c>
      <c r="HB32" s="474">
        <f>HB31</f>
        <v>0.45000000000000001</v>
      </c>
      <c r="HC32" s="474">
        <f>HC31</f>
        <v>0.45000000000000001</v>
      </c>
      <c r="HD32" s="474">
        <f>HD31</f>
        <v>0.45000000000000001</v>
      </c>
      <c r="HE32" s="474">
        <f>HE31</f>
        <v>0.5</v>
      </c>
      <c r="HF32" s="474">
        <f>HF31</f>
        <v>0.065000000000000002</v>
      </c>
      <c r="HG32" s="474">
        <f>HG31</f>
        <v>0.84999999999999998</v>
      </c>
      <c r="HH32" s="474">
        <f>HH31</f>
        <v>0</v>
      </c>
      <c r="HI32" s="10">
        <f>IF(BZ32&lt;&gt;"",CK32-BV32,0)</f>
        <v>0</v>
      </c>
      <c r="HJ32" s="10" t="e">
        <f>IF(AJ32&gt;0,AH32-AJ32,0)</f>
        <v>#VALUE!</v>
      </c>
      <c r="HK32" s="466">
        <f>HK31</f>
        <v>0.84999999999999998</v>
      </c>
      <c r="HL32" s="424">
        <f>HL31</f>
        <v>550000</v>
      </c>
      <c r="HM32" s="424">
        <f>HM31</f>
        <v>480000</v>
      </c>
      <c r="HN32" s="465" t="e">
        <f>(DJ32*EZ32+DK32*FH32+DL32*FM32+DM32*FR32+DN32*FW32+DO32*GB32+DS32*GI32+DP32*GM32+DR32*GR32)*1000*2</f>
        <v>#VALUE!</v>
      </c>
      <c r="HO32" s="465" t="e">
        <f>HN32*HK32*$HO$2/HL32*1000000</f>
        <v>#VALUE!</v>
      </c>
      <c r="HP32" s="465" t="e">
        <f>HN32*HK32*$HP$2/HM32*1000000</f>
        <v>#VALUE!</v>
      </c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</row>
    <row customFormat="1" r="33" s="0">
      <c r="A33" s="420">
        <v>22</v>
      </c>
      <c r="B33" s="421">
        <f ca="1">IF(D33=D32,B32,IF(D33="夜班",B32+1,B32))</f>
        <v>43586</v>
      </c>
      <c r="C33" s="422">
        <f>C32</f>
        <v>0.041666666666666699</v>
      </c>
      <c r="D33" s="10" t="str">
        <f ca="1">IF(HOUR(G33)&lt;8,"夜班",IF(HOUR(G33)&lt;16,"白班",IF(HOUR(G33)&lt;24,"中班",0)))</f>
        <v>中班</v>
      </c>
      <c r="E33" s="10" t="e">
        <f ca="1">IF(F33=1,"甲",IF(F33=2,"乙",IF(F33=3,"丙",IF(F33=4,"丁",""))))</f>
        <v>#REF!</v>
      </c>
      <c r="F33" s="10" t="e">
        <f ca="1">SUMPRODUCT((成本日报!$A$3:$A$95=计划!B33)*(成本日报!$B$3:$B$95=计划!$D33),成本日报!$C$3:$C$95)</f>
        <v>#REF!</v>
      </c>
      <c r="G33" s="423">
        <f ca="1">G32+C32</f>
        <v>43586.874999999949</v>
      </c>
      <c r="H33" s="423">
        <f ca="1">$G33+$C33/60*10+$C33*0</f>
        <v>43586.881944444394</v>
      </c>
      <c r="I33" s="423">
        <f ca="1">$G33+$C33/60*18+$C33*0</f>
        <v>43586.887499999946</v>
      </c>
      <c r="J33" s="423">
        <f ca="1">$G33+$C33/60*0+$C33*1</f>
        <v>43586.916666666613</v>
      </c>
      <c r="K33" s="423">
        <f ca="1">$G33+$C33/60*30+$C33*2</f>
        <v>43586.979166666621</v>
      </c>
      <c r="L33" s="423">
        <f ca="1">$G33+$C33/60*0+$C33*3</f>
        <v>43586.999999999949</v>
      </c>
      <c r="M33" s="424" t="str">
        <f>IF(_tag_month_day!A23="","",_tag_month_day!A23)</f>
        <v/>
      </c>
      <c r="N33" s="424" t="str">
        <f>IF(_tag_month_day!B23="","",_tag_month_day!B23)</f>
        <v/>
      </c>
      <c r="O33" s="425" t="e">
        <f>IF(M33+N33=0,"",M33+N33)</f>
        <v>#VALUE!</v>
      </c>
      <c r="P33" s="424" t="str">
        <f>IF(_tag_month_day!C23="","",_tag_month_day!C23)</f>
        <v/>
      </c>
      <c r="Q33" s="424" t="str">
        <f>IF(_tag_month_day!D23="","",_tag_month_day!D23)</f>
        <v/>
      </c>
      <c r="R33" s="426" t="str">
        <f>IF(_tag_month_day!CB23="","",_tag_month_day!CB23/100)</f>
        <v/>
      </c>
      <c r="S33" s="427" t="str">
        <f>IF(_tag_month_day!E23="","",_tag_month_day!E23)</f>
        <v/>
      </c>
      <c r="T33" s="427" t="str">
        <f>IF(_tag_month_day!F23="","",_tag_month_day!F23)</f>
        <v/>
      </c>
      <c r="U33" s="428" t="e">
        <f>S33+T33</f>
        <v>#VALUE!</v>
      </c>
      <c r="V33" s="429" t="e">
        <f>U33/AJ33</f>
        <v>#VALUE!</v>
      </c>
      <c r="W33" s="430" t="str">
        <f>IF(_jhy_month_day!A23="","",_jhy_month_day!A23)</f>
        <v/>
      </c>
      <c r="X33" s="431" t="str">
        <f>IF(_jhy_month_day!B23="","",_jhy_month_day!B23/100)</f>
        <v/>
      </c>
      <c r="Y33" s="431" t="str">
        <f>IF(_jhy_month_day!C23="","",_jhy_month_day!C23/100)</f>
        <v/>
      </c>
      <c r="Z33" s="432">
        <f>Z29+1</f>
        <v>6</v>
      </c>
      <c r="AA33" s="433" t="str">
        <f>IF(_tag_month_day!G23="","",_tag_month_day!G23/100)</f>
        <v/>
      </c>
      <c r="AB33" s="433" t="str">
        <f>IF(_tag_month_day!H23="","",_tag_month_day!H23/100)</f>
        <v/>
      </c>
      <c r="AC33" s="434">
        <f>IF(X33="",AC32,BK33*($AV32*X33+$AW32*FD32+$AX32*FI32+$AY32*FN32+$AZ32*FS32+$BA32*FX32+$BG32*GE32)/(AV32*Y33+AX32*FK32+AW32*FF32+AY32*FP32+AZ32*FU32+BA32*FZ32+BG32*GG32+BB32*GK32+BC32*GN32+BD32*GP32))</f>
        <v>1.59963432013121</v>
      </c>
      <c r="AD33" s="435" t="str">
        <f>IF(AC33=AC32,"",AC33-AC32)</f>
        <v/>
      </c>
      <c r="AE33" s="436" t="str">
        <f>IF(1-AF33=0,"",(1-AF33))</f>
        <v/>
      </c>
      <c r="AF33" s="437">
        <v>1</v>
      </c>
      <c r="AG33" s="10" t="str">
        <f>AG32</f>
        <v>8A3</v>
      </c>
      <c r="AH33" s="438" t="str">
        <f>AH32</f>
        <v/>
      </c>
      <c r="AI33" s="424" t="e">
        <f>IF(ROUND(AJ33-AJ32,1)=0,"",AJ33-AJ32)</f>
        <v>#VALUE!</v>
      </c>
      <c r="AJ33" s="439" t="str">
        <f>IF(_tag_month_day!I23="","",_tag_month_day!I23)</f>
        <v/>
      </c>
      <c r="AK33" s="440" t="s">
        <v>157</v>
      </c>
      <c r="AL33" s="440" t="s">
        <v>438</v>
      </c>
      <c r="AM33" s="440" t="s">
        <v>439</v>
      </c>
      <c r="AN33" s="441">
        <f>AN32</f>
        <v>3</v>
      </c>
      <c r="AO33" s="441">
        <f>AO32</f>
        <v>7</v>
      </c>
      <c r="AP33" s="442" t="e">
        <f>(IF(AN33=0,AS32,AS32*(1+AO33/AN33)/(AR33+AO33/AN33)))+AT33</f>
        <v>#VALUE!</v>
      </c>
      <c r="AQ33" s="443" t="str">
        <f>IF(_tag_month_day!J23="","",_tag_month_day!J23/100)</f>
        <v/>
      </c>
      <c r="AR33" s="444">
        <f>AR32</f>
        <v>1.3</v>
      </c>
      <c r="AS33" s="445" t="e">
        <f>AQ33*(AN33*AR33+AO33)/(AN33+AO33)</f>
        <v>#VALUE!</v>
      </c>
      <c r="AT33" s="445" t="e">
        <f>(SUM(BE33:BF33)-SUM(BE32:BF32))*0.05</f>
        <v>#VALUE!</v>
      </c>
      <c r="AU33" s="446" t="str">
        <f>IF(_tag_month_day!CC23="","",IF(_tag_month_day!CC23&gt;0,_tag_month_day!CD23,_tag_month_day!CE23))</f>
        <v/>
      </c>
      <c r="AV33" s="447" t="str">
        <f>IF(_tag_month_day!L23="","",_tag_month_day!L23/100)</f>
        <v/>
      </c>
      <c r="AW33" s="431">
        <v>0</v>
      </c>
      <c r="AX33" s="431">
        <f>AX32</f>
        <v>0</v>
      </c>
      <c r="AY33" s="431" t="str">
        <f>IF(_tag_month_day!M23="","",_tag_month_day!M23/100)</f>
        <v/>
      </c>
      <c r="AZ33" s="431" t="str">
        <f>IF(_tag_month_day!N23="","",_tag_month_day!N23/100)</f>
        <v/>
      </c>
      <c r="BA33" s="431" t="str">
        <f>IF(_tag_month_day!O23="","",_tag_month_day!O23/100)</f>
        <v/>
      </c>
      <c r="BB33" s="448" t="str">
        <f>IF(_tag_month_day!P23="","",_tag_month_day!P23/100)</f>
        <v/>
      </c>
      <c r="BC33" s="448">
        <f>BC32</f>
        <v>0</v>
      </c>
      <c r="BD33" s="448" t="str">
        <f>IF(_tag_month_day!Q23="","",_tag_month_day!Q23/100)</f>
        <v/>
      </c>
      <c r="BE33" s="449" t="str">
        <f>IF(_tag_month_day!R23="","",_tag_month_day!R23/100)</f>
        <v/>
      </c>
      <c r="BF33" s="388" t="e">
        <f>(AU33*(100+BE33*100))/(AJ33-AU33)/100</f>
        <v>#VALUE!</v>
      </c>
      <c r="BG33" s="450" t="e">
        <f>BE33+BF33</f>
        <v>#VALUE!</v>
      </c>
      <c r="BH33" s="451" t="e">
        <f>SUM(AV33:BF33)</f>
        <v>#VALUE!</v>
      </c>
      <c r="BI33" s="452" t="e">
        <f>IF(CX33=0,BI32,(DK33*查询!$R$5+DL33*查询!$Q$5+DM33*查询!$N$5+DN33*查询!$O$5+DO33*查询!$P$5)*AF33/CX33)</f>
        <v>#VALUE!</v>
      </c>
      <c r="BJ33" s="452" t="e">
        <f>IF(CX33=0,BJ32,(DP33*查询!$S$5+DQ33*查询!$T$5+DR33*查询!$U$5)*AF33/CX33)</f>
        <v>#VALUE!</v>
      </c>
      <c r="BK33" s="452">
        <f>BK32</f>
        <v>1</v>
      </c>
      <c r="BL33" s="453" t="e">
        <f>SUMPRODUCT((AV33:BA33)*(GS33:GX33))/((GS33:GX33)+SUM(BB33:BD33)*GY33+BG33*GZ33)</f>
        <v>#VALUE!</v>
      </c>
      <c r="BM33" s="453" t="e">
        <f>BK33*($AV33*FB33+$AW33*FD33+$AX33*FI33+$AY33*FN33+$AZ33*FS33+$BA33*FX33+$BG33*GE33)/(AV33*EY33+AX33*FK33+AW33*FF33+AY33*FP33+AZ33*FU33+BA33*FZ33+BG33*GG33+BB33*GK33+BC33*GN33+BD33*GP33)</f>
        <v>#VALUE!</v>
      </c>
      <c r="BN33" s="453" t="e">
        <f>($AV33*FC33+$AX33*FJ33+$AW33*FE33+$AY33*FO33+$AZ33*FT33+$BA33*FY33+$BG33*GF33)/($AV33*FA33+BG33*GH33+BB33*GL33+BC33*GO33+BD33*GQ33+BA33*GA33)</f>
        <v>#VALUE!</v>
      </c>
      <c r="BO33" s="454" t="e">
        <f>SUMPRODUCT(AV33:BA33*GS33:GX33)/(GS33:GX33+(BB33+BC33+BD33)*GY33+BG33)</f>
        <v>#VALUE!</v>
      </c>
      <c r="BP33" s="454" t="e">
        <f>SUMPRODUCT(AV33:BA33*GS33:GX33)/(GS33:GX33+(BB33+BC33+BD33)*GY33+BG33)</f>
        <v>#VALUE!</v>
      </c>
      <c r="BQ33" s="454" t="e">
        <f>SUMPRODUCT(AV33:BA33*GS33:GX33)/(GS33:GX33+(BB33+BC33+BD33)*GY33+BG33)</f>
        <v>#VALUE!</v>
      </c>
      <c r="BR33" s="453" t="str">
        <f>IF(_tag_month_day!T23="","",_tag_month_day!T23)</f>
        <v/>
      </c>
      <c r="BS33" s="453" t="str">
        <f>IF(_tag_month_day!U23="","",_tag_month_day!U23)</f>
        <v/>
      </c>
      <c r="BT33" s="455" t="str">
        <f>IF(CK33="","",IF((CK33&gt;=BV33-0.12)*(CK33&lt;=BV33+0.12),"合格","不合格"))</f>
        <v/>
      </c>
      <c r="BU33" s="456" t="str">
        <f>IF(_tag_month_day!V23="","",_tag_month_day!V23)</f>
        <v/>
      </c>
      <c r="BV33" s="457" t="str">
        <f>IF(_tag_month_day!W23="","",_tag_month_day!W23)</f>
        <v/>
      </c>
      <c r="BW33" s="458" t="str">
        <f>IF(_tag_month_day!X23="","",_tag_month_day!X23)</f>
        <v/>
      </c>
      <c r="BX33" s="458" t="str">
        <f>IF(_tag_month_day!Y23="","",_tag_month_day!Y23)</f>
        <v/>
      </c>
      <c r="BY33" s="459">
        <f ca="1">L33</f>
        <v>43586.999999999949</v>
      </c>
      <c r="BZ33" s="460" t="s">
        <v>429</v>
      </c>
      <c r="CA33" s="461">
        <v>0.024305555555555601</v>
      </c>
      <c r="CB33" s="424" t="str">
        <f>IF(_tag_month_day!Z23="","",_tag_month_day!Z23)</f>
        <v/>
      </c>
      <c r="CC33" s="424" t="str">
        <f>IF(_tag_month_day!AA23="","",_tag_month_day!AA23)</f>
        <v/>
      </c>
      <c r="CD33" s="424" t="str">
        <f>IF(_tag_month_day!AB23="","",_tag_month_day!AB23)</f>
        <v/>
      </c>
      <c r="CE33" s="424" t="str">
        <f>IF(_tag_month_day!AC23="","",_tag_month_day!AC23)</f>
        <v/>
      </c>
      <c r="CF33" s="424" t="str">
        <f>IF(_tag_month_day!AD23="","",_tag_month_day!AD23)</f>
        <v/>
      </c>
      <c r="CG33" s="424" t="str">
        <f>IF(_tag_month_day!AE23="","",_tag_month_day!AE23)</f>
        <v/>
      </c>
      <c r="CH33" s="424" t="str">
        <f>IF(_tag_month_day!AF23="","",_tag_month_day!AF23)</f>
        <v/>
      </c>
      <c r="CI33" s="424" t="str">
        <f>IF(_tag_month_day!AG23="","",_tag_month_day!AG23)</f>
        <v/>
      </c>
      <c r="CJ33" s="424" t="str">
        <f>IF(_tag_month_day!AH23="","",_tag_month_day!AH23)</f>
        <v/>
      </c>
      <c r="CK33" s="424" t="str">
        <f>IF(_tag_month_day!AI23="","",_tag_month_day!AI23)</f>
        <v/>
      </c>
      <c r="CL33" s="4" t="str">
        <f>IF(_tag_month_day!AJ23="","",_tag_month_day!AJ23)</f>
        <v/>
      </c>
      <c r="CM33" s="4" t="str">
        <f>IF(_tag_month_day!AK23="","",_tag_month_day!AK23)</f>
        <v/>
      </c>
      <c r="CN33" s="4" t="str">
        <f>IF(_tag_month_day!AL23="","",_tag_month_day!AL23)</f>
        <v/>
      </c>
      <c r="CO33" s="4" t="str">
        <f>IF(_tag_month_day!AM23="","",_tag_month_day!AM23)</f>
        <v/>
      </c>
      <c r="CP33" s="4" t="str">
        <f>IF(_tag_month_day!AN23="","",_tag_month_day!AN23)</f>
        <v/>
      </c>
      <c r="CQ33" s="4" t="str">
        <f>IF(_tag_month_day!AO23="","",_tag_month_day!AO23)</f>
        <v/>
      </c>
      <c r="CR33" s="462" t="str">
        <f>IF(_tag_month_day!AP23="","",_tag_month_day!AP23)</f>
        <v/>
      </c>
      <c r="CS33" s="463" t="str">
        <f>IF(_tag_month_day!AQ23="","",_tag_month_day!AQ23)</f>
        <v/>
      </c>
      <c r="CT33" s="4" t="str">
        <f>IF(_tag_month_day!AR23="","",_tag_month_day!AR23)</f>
        <v/>
      </c>
      <c r="CU33" s="464" t="e">
        <f>DU33/AJ33</f>
        <v>#VALUE!</v>
      </c>
      <c r="CV33" s="451" t="e">
        <f>BG33/BH33</f>
        <v>#VALUE!</v>
      </c>
      <c r="CW33" s="465" t="e">
        <f>AJ33*(1-CV33)*CU33*AF33</f>
        <v>#VALUE!</v>
      </c>
      <c r="CX33" s="465" t="e">
        <f>CW33*94%</f>
        <v>#VALUE!</v>
      </c>
      <c r="CY33" s="466" t="e">
        <f>IF(CX33=0,0,DS33/(DS33+CX33))</f>
        <v>#VALUE!</v>
      </c>
      <c r="CZ33" s="465" t="e">
        <f>$AJ33*EF33</f>
        <v>#VALUE!</v>
      </c>
      <c r="DA33" s="465" t="e">
        <f>$AJ33*EG33</f>
        <v>#VALUE!</v>
      </c>
      <c r="DB33" s="465" t="e">
        <f>$AJ33*EH33</f>
        <v>#VALUE!</v>
      </c>
      <c r="DC33" s="465" t="e">
        <f>$AJ33*EI33</f>
        <v>#VALUE!</v>
      </c>
      <c r="DD33" s="465" t="e">
        <f>$AJ33*EJ33</f>
        <v>#VALUE!</v>
      </c>
      <c r="DE33" s="465" t="e">
        <f>$AJ33*EK33</f>
        <v>#VALUE!</v>
      </c>
      <c r="DF33" s="465" t="e">
        <f>$AJ33*EL33</f>
        <v>#VALUE!</v>
      </c>
      <c r="DG33" s="465" t="e">
        <f>$AJ33*EM33</f>
        <v>#VALUE!</v>
      </c>
      <c r="DH33" s="465" t="e">
        <f>$AJ33*EN33</f>
        <v>#VALUE!</v>
      </c>
      <c r="DI33" s="465" t="e">
        <f>$AJ33*EO33</f>
        <v>#VALUE!</v>
      </c>
      <c r="DJ33" s="465" t="e">
        <f>CZ33*(1-EP33)</f>
        <v>#VALUE!</v>
      </c>
      <c r="DK33" s="465" t="e">
        <f>DA33*(1-ER33)</f>
        <v>#VALUE!</v>
      </c>
      <c r="DL33" s="465" t="e">
        <f>DB33*(1-EQ33)</f>
        <v>#VALUE!</v>
      </c>
      <c r="DM33" s="465" t="e">
        <f>DC33*(1-ES33)</f>
        <v>#VALUE!</v>
      </c>
      <c r="DN33" s="465" t="e">
        <f>DD33*(1-ET33)</f>
        <v>#VALUE!</v>
      </c>
      <c r="DO33" s="465" t="e">
        <f>DE33</f>
        <v>#VALUE!</v>
      </c>
      <c r="DP33" s="465" t="e">
        <f>DF33*(1-EU33)</f>
        <v>#VALUE!</v>
      </c>
      <c r="DQ33" s="465" t="e">
        <f>DG33*(1-EV33)</f>
        <v>#VALUE!</v>
      </c>
      <c r="DR33" s="465" t="e">
        <f>DH33*(1-EW33)</f>
        <v>#VALUE!</v>
      </c>
      <c r="DS33" s="465" t="e">
        <f>DI33</f>
        <v>#VALUE!</v>
      </c>
      <c r="DT33" s="465" t="e">
        <f>SUM(DJ33:DS33)</f>
        <v>#VALUE!</v>
      </c>
      <c r="DU33" s="465" t="e">
        <f>(GS33:GX33)+(DP33+DQ33+DR33)*GY33+DS33</f>
        <v>#VALUE!</v>
      </c>
      <c r="DV33" s="451" t="e">
        <f>AV33/$BH33/(1-EP33)</f>
        <v>#VALUE!</v>
      </c>
      <c r="DW33" s="451" t="e">
        <f>AW33/$BH33/(1-ER33)</f>
        <v>#VALUE!</v>
      </c>
      <c r="DX33" s="451" t="e">
        <f>AX33/$BH33/(1-EQ33)</f>
        <v>#VALUE!</v>
      </c>
      <c r="DY33" s="451" t="e">
        <f>AY33/$BH33/(1-ES33)</f>
        <v>#VALUE!</v>
      </c>
      <c r="DZ33" s="451" t="e">
        <f>AZ33/$BH33/(1-ET33)</f>
        <v>#VALUE!</v>
      </c>
      <c r="EA33" s="451" t="e">
        <f>BA33/$BH33/(1-AX33)</f>
        <v>#VALUE!</v>
      </c>
      <c r="EB33" s="451" t="e">
        <f>BB33/$BH33/(1-EU33)</f>
        <v>#VALUE!</v>
      </c>
      <c r="EC33" s="451" t="e">
        <f>BC33/$BH33/(1-EV33)</f>
        <v>#VALUE!</v>
      </c>
      <c r="ED33" s="451" t="e">
        <f>BD33/$BH33/(1-EW33)</f>
        <v>#VALUE!</v>
      </c>
      <c r="EE33" s="451" t="e">
        <f>BG33/BH33</f>
        <v>#VALUE!</v>
      </c>
      <c r="EF33" s="451" t="e">
        <f>DV33/SUM($DV33:$EE33)</f>
        <v>#VALUE!</v>
      </c>
      <c r="EG33" s="451" t="e">
        <f>DW33/SUM($DV33:$EE33)</f>
        <v>#VALUE!</v>
      </c>
      <c r="EH33" s="451" t="e">
        <f>DX33/SUM($DV33:$EE33)</f>
        <v>#VALUE!</v>
      </c>
      <c r="EI33" s="451" t="e">
        <f>DY33/SUM($DV33:$EE33)</f>
        <v>#VALUE!</v>
      </c>
      <c r="EJ33" s="451" t="e">
        <f>DZ33/SUM($DV33:$EE33)</f>
        <v>#VALUE!</v>
      </c>
      <c r="EK33" s="451" t="e">
        <f>EA33/SUM($DV33:$EE33)</f>
        <v>#VALUE!</v>
      </c>
      <c r="EL33" s="451" t="e">
        <f>EB33/SUM($DV33:$EE33)</f>
        <v>#VALUE!</v>
      </c>
      <c r="EM33" s="451" t="e">
        <f>EC33/SUM($DV33:$EE33)</f>
        <v>#VALUE!</v>
      </c>
      <c r="EN33" s="451" t="e">
        <f>ED33/SUM($DV33:$EE33)</f>
        <v>#VALUE!</v>
      </c>
      <c r="EO33" s="451" t="e">
        <f>EE33/SUM($DV33:$EE33)</f>
        <v>#VALUE!</v>
      </c>
      <c r="EP33" s="450">
        <f>EP32</f>
        <v>0.080000000000000002</v>
      </c>
      <c r="EQ33" s="450">
        <f>EQ32</f>
        <v>0.014999999999999999</v>
      </c>
      <c r="ER33" s="450">
        <f>ER32</f>
        <v>0.014999999999999999</v>
      </c>
      <c r="ES33" s="450">
        <f>ES32</f>
        <v>0.014999999999999999</v>
      </c>
      <c r="ET33" s="450">
        <f>ET32</f>
        <v>0.014999999999999999</v>
      </c>
      <c r="EU33" s="450">
        <f>EU32</f>
        <v>0.089999999999999997</v>
      </c>
      <c r="EV33" s="450">
        <f>EV32</f>
        <v>0.089999999999999997</v>
      </c>
      <c r="EW33" s="450">
        <f>EW32</f>
        <v>0.089999999999999997</v>
      </c>
      <c r="EX33" s="431" t="str">
        <f>IF(_tag_month_day!AS23="","",_tag_month_day!AS23/100)</f>
        <v/>
      </c>
      <c r="EY33" s="431" t="str">
        <f>IF(_tag_month_day!AT23="","",_tag_month_day!AT23/100)</f>
        <v/>
      </c>
      <c r="EZ33" s="431" t="str">
        <f>IF(_tag_month_day!AU23="","",_tag_month_day!AU23/100)</f>
        <v/>
      </c>
      <c r="FA33" s="431" t="str">
        <f>IF(_tag_month_day!AV23="","",_tag_month_day!AV23/100)</f>
        <v/>
      </c>
      <c r="FB33" s="431" t="str">
        <f>IF(_tag_month_day!AW23="","",_tag_month_day!AW23/100)</f>
        <v/>
      </c>
      <c r="FC33" s="431" t="str">
        <f>IF(_tag_month_day!AX23="","",_tag_month_day!AX23/100)</f>
        <v/>
      </c>
      <c r="FD33" s="449" t="str">
        <f>IF(_tag_month_day!AY23="","",_tag_month_day!AY23/100)</f>
        <v/>
      </c>
      <c r="FE33" s="449" t="str">
        <f>IF(_tag_month_day!AZ23="","",_tag_month_day!AZ23/100)</f>
        <v/>
      </c>
      <c r="FF33" s="449" t="str">
        <f>IF(_tag_month_day!BA23="","",_tag_month_day!BA23/100)</f>
        <v/>
      </c>
      <c r="FG33" s="449" t="str">
        <f>IF(_tag_month_day!BB23="","",_tag_month_day!BB23/100)</f>
        <v/>
      </c>
      <c r="FH33" s="467" t="str">
        <f>IF(_tag_month_day!BC23="","",_tag_month_day!BC23/100)</f>
        <v/>
      </c>
      <c r="FI33" s="449">
        <f>FI32</f>
        <v>0.40999999999999998</v>
      </c>
      <c r="FJ33" s="449">
        <f>FJ32</f>
        <v>0.11</v>
      </c>
      <c r="FK33" s="449">
        <f>FK32</f>
        <v>0.014999999999999999</v>
      </c>
      <c r="FL33" s="449">
        <f>FL32</f>
        <v>0</v>
      </c>
      <c r="FM33" s="467">
        <f>FM32</f>
        <v>0.0001</v>
      </c>
      <c r="FN33" s="449">
        <f>FN32</f>
        <v>0.32000000000000001</v>
      </c>
      <c r="FO33" s="449">
        <f>FO32</f>
        <v>0.20000000000000001</v>
      </c>
      <c r="FP33" s="449">
        <f>FP32</f>
        <v>0.01</v>
      </c>
      <c r="FQ33" s="449">
        <f>FQ32</f>
        <v>0</v>
      </c>
      <c r="FR33" s="467">
        <f>FR32</f>
        <v>0.0001</v>
      </c>
      <c r="FS33" s="449" t="str">
        <f>IF(_tag_month_day!BD23="","",_tag_month_day!BD23/100)</f>
        <v/>
      </c>
      <c r="FT33" s="449" t="str">
        <f>IF(_tag_month_day!BE23="","",_tag_month_day!BE23/100)</f>
        <v/>
      </c>
      <c r="FU33" s="449" t="str">
        <f>IF(_tag_month_day!BF23="","",_tag_month_day!BF23/100)</f>
        <v/>
      </c>
      <c r="FV33" s="449" t="str">
        <f>IF(_tag_month_day!BG23="","",_tag_month_day!BG23/100)</f>
        <v/>
      </c>
      <c r="FW33" s="467" t="str">
        <f>IF(_tag_month_day!BH23="","",_tag_month_day!BH23/100)</f>
        <v/>
      </c>
      <c r="FX33" s="449" t="str">
        <f>IF(_tag_month_day!BI23="","",_tag_month_day!BI23/100)</f>
        <v/>
      </c>
      <c r="FY33" s="449" t="str">
        <f>IF(_tag_month_day!BJ23="","",_tag_month_day!BJ23/100)</f>
        <v/>
      </c>
      <c r="FZ33" s="468" t="str">
        <f>IF(_tag_month_day!BK23="","",_tag_month_day!BK23/100)</f>
        <v/>
      </c>
      <c r="GA33" s="449" t="str">
        <f>IF(_tag_month_day!BL23="","",_tag_month_day!BL23/100)</f>
        <v/>
      </c>
      <c r="GB33" s="467" t="str">
        <f>IF(_tag_month_day!BM23="","",_tag_month_day!BM23/100)</f>
        <v/>
      </c>
      <c r="GC33" s="431" t="str">
        <f>IF(_tag_month_day!BN23="","",_tag_month_day!BN23/100)</f>
        <v/>
      </c>
      <c r="GD33" s="431" t="str">
        <f>IF(_tag_month_day!BO23="","",_tag_month_day!BO23/100)</f>
        <v/>
      </c>
      <c r="GE33" s="431" t="str">
        <f>IF(_tag_month_day!BP23="","",_tag_month_day!BP23/100)</f>
        <v/>
      </c>
      <c r="GF33" s="431" t="str">
        <f>IF(_tag_month_day!BQ23="","",_tag_month_day!BQ23/100)</f>
        <v/>
      </c>
      <c r="GG33" s="431" t="str">
        <f>IF(_tag_month_day!BR23="","",_tag_month_day!BR23/100)</f>
        <v/>
      </c>
      <c r="GH33" s="431" t="str">
        <f>IF(_tag_month_day!BS23="","",_tag_month_day!BS23/100)</f>
        <v/>
      </c>
      <c r="GI33" s="467" t="str">
        <f>IF(_tag_month_day!BT23="","",_tag_month_day!BT23/100)</f>
        <v/>
      </c>
      <c r="GJ33" s="469" t="str">
        <f>IF(_tag_month_day!BU23="","",_tag_month_day!BU23/100)</f>
        <v/>
      </c>
      <c r="GK33" s="470">
        <f>GK32</f>
        <v>0.070000000000000007</v>
      </c>
      <c r="GL33" s="470">
        <f>GL32</f>
        <v>0.029999999999999999</v>
      </c>
      <c r="GM33" s="471" t="str">
        <f>IF(_tag_month_day!BX23="","",_tag_month_day!BX23/100)</f>
        <v/>
      </c>
      <c r="GN33" s="470">
        <f>GN32</f>
        <v>0.070000000000000007</v>
      </c>
      <c r="GO33" s="470">
        <f>GO32</f>
        <v>0.029999999999999999</v>
      </c>
      <c r="GP33" s="470">
        <f>GP32</f>
        <v>0.089999999999999997</v>
      </c>
      <c r="GQ33" s="470">
        <f>GQ32</f>
        <v>0.029999999999999999</v>
      </c>
      <c r="GR33" s="471" t="str">
        <f>IF(_tag_month_day!CA23="","",_tag_month_day!CA23/100)</f>
        <v/>
      </c>
      <c r="GS33" s="472">
        <f>GS32</f>
        <v>0.95299999999999996</v>
      </c>
      <c r="GT33" s="472">
        <f>GT32</f>
        <v>0.55000000000000004</v>
      </c>
      <c r="GU33" s="472">
        <f>GU32</f>
        <v>0.55000000000000004</v>
      </c>
      <c r="GV33" s="472">
        <f>GV32</f>
        <v>0.55000000000000004</v>
      </c>
      <c r="GW33" s="472">
        <f>GW32</f>
        <v>0.5</v>
      </c>
      <c r="GX33" s="472">
        <f>GX32</f>
        <v>0.93500000000000005</v>
      </c>
      <c r="GY33" s="472">
        <f>GY32</f>
        <v>0.14999999999999999</v>
      </c>
      <c r="GZ33" s="472">
        <f>GZ32</f>
        <v>1</v>
      </c>
      <c r="HA33" s="474">
        <f>HA32</f>
        <v>0.047</v>
      </c>
      <c r="HB33" s="474">
        <f>HB32</f>
        <v>0.45000000000000001</v>
      </c>
      <c r="HC33" s="474">
        <f>HC32</f>
        <v>0.45000000000000001</v>
      </c>
      <c r="HD33" s="474">
        <f>HD32</f>
        <v>0.45000000000000001</v>
      </c>
      <c r="HE33" s="474">
        <f>HE32</f>
        <v>0.5</v>
      </c>
      <c r="HF33" s="474">
        <f>HF32</f>
        <v>0.065000000000000002</v>
      </c>
      <c r="HG33" s="474">
        <f>HG32</f>
        <v>0.84999999999999998</v>
      </c>
      <c r="HH33" s="474">
        <f>HH32</f>
        <v>0</v>
      </c>
      <c r="HI33" s="10" t="e">
        <f>IF(BZ33&lt;&gt;"",CK33-BV33,0)</f>
        <v>#VALUE!</v>
      </c>
      <c r="HJ33" s="10" t="e">
        <f>IF(AJ33&gt;0,AH33-AJ33,0)</f>
        <v>#VALUE!</v>
      </c>
      <c r="HK33" s="466">
        <f>HK32</f>
        <v>0.84999999999999998</v>
      </c>
      <c r="HL33" s="424">
        <f>HL32</f>
        <v>550000</v>
      </c>
      <c r="HM33" s="424">
        <f>HM32</f>
        <v>480000</v>
      </c>
      <c r="HN33" s="465" t="e">
        <f>(DJ33*EZ33+DK33*FH33+DL33*FM33+DM33*FR33+DN33*FW33+DO33*GB33+DS33*GI33+DP33*GM33+DR33*GR33)*1000*2</f>
        <v>#VALUE!</v>
      </c>
      <c r="HO33" s="465" t="e">
        <f>HN33*HK33*$HO$2/HL33*1000000</f>
        <v>#VALUE!</v>
      </c>
      <c r="HP33" s="465" t="e">
        <f>HN33*HK33*$HP$2/HM33*1000000</f>
        <v>#VALUE!</v>
      </c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</row>
    <row customFormat="1" r="34" s="0">
      <c r="A34" s="420">
        <v>23</v>
      </c>
      <c r="B34" s="421">
        <f ca="1">IF(D34=D33,B33,IF(D34="夜班",B33+1,B33))</f>
        <v>43586</v>
      </c>
      <c r="C34" s="422">
        <f>C33</f>
        <v>0.041666666666666699</v>
      </c>
      <c r="D34" s="10" t="str">
        <f ca="1">IF(HOUR(G34)&lt;8,"夜班",IF(HOUR(G34)&lt;16,"白班",IF(HOUR(G34)&lt;24,"中班",0)))</f>
        <v>中班</v>
      </c>
      <c r="E34" s="10" t="e">
        <f ca="1">IF(F34=1,"甲",IF(F34=2,"乙",IF(F34=3,"丙",IF(F34=4,"丁",""))))</f>
        <v>#REF!</v>
      </c>
      <c r="F34" s="10" t="e">
        <f ca="1">SUMPRODUCT((成本日报!$A$3:$A$95=计划!B34)*(成本日报!$B$3:$B$95=计划!$D34),成本日报!$C$3:$C$95)</f>
        <v>#REF!</v>
      </c>
      <c r="G34" s="423">
        <f ca="1">G33+C33</f>
        <v>43586.916666666613</v>
      </c>
      <c r="H34" s="423">
        <f ca="1">$G34+$C34/60*10+$C34*0</f>
        <v>43586.923611111059</v>
      </c>
      <c r="I34" s="423">
        <f ca="1">$G34+$C34/60*18+$C34*0</f>
        <v>43586.92916666661</v>
      </c>
      <c r="J34" s="423">
        <f ca="1">$G34+$C34/60*0+$C34*1</f>
        <v>43586.958333333278</v>
      </c>
      <c r="K34" s="423">
        <f ca="1">$G34+$C34/60*30+$C34*2</f>
        <v>43587.020833333285</v>
      </c>
      <c r="L34" s="423">
        <f ca="1">$G34+$C34/60*0+$C34*3</f>
        <v>43587.041666666613</v>
      </c>
      <c r="M34" s="424" t="str">
        <f>IF(_tag_month_day!A24="","",_tag_month_day!A24)</f>
        <v/>
      </c>
      <c r="N34" s="424" t="str">
        <f>IF(_tag_month_day!B24="","",_tag_month_day!B24)</f>
        <v/>
      </c>
      <c r="O34" s="425" t="e">
        <f>IF(M34+N34=0,"",M34+N34)</f>
        <v>#VALUE!</v>
      </c>
      <c r="P34" s="424" t="str">
        <f>IF(_tag_month_day!C24="","",_tag_month_day!C24)</f>
        <v/>
      </c>
      <c r="Q34" s="424" t="str">
        <f>IF(_tag_month_day!D24="","",_tag_month_day!D24)</f>
        <v/>
      </c>
      <c r="R34" s="426" t="str">
        <f>IF(_tag_month_day!CB24="","",_tag_month_day!CB24/100)</f>
        <v/>
      </c>
      <c r="S34" s="427" t="str">
        <f>IF(_tag_month_day!E24="","",_tag_month_day!E24)</f>
        <v/>
      </c>
      <c r="T34" s="427" t="str">
        <f>IF(_tag_month_day!F24="","",_tag_month_day!F24)</f>
        <v/>
      </c>
      <c r="U34" s="428" t="e">
        <f>S34+T34</f>
        <v>#VALUE!</v>
      </c>
      <c r="V34" s="429" t="e">
        <f>U34/AJ34</f>
        <v>#VALUE!</v>
      </c>
      <c r="W34" s="430" t="str">
        <f>IF(_jhy_month_day!A24="","",_jhy_month_day!A24)</f>
        <v/>
      </c>
      <c r="X34" s="431" t="str">
        <f>IF(_jhy_month_day!B24="","",_jhy_month_day!B24/100)</f>
        <v/>
      </c>
      <c r="Y34" s="431" t="str">
        <f>IF(_jhy_month_day!C24="","",_jhy_month_day!C24/100)</f>
        <v/>
      </c>
      <c r="Z34" s="432">
        <f>Z30+1</f>
        <v>6</v>
      </c>
      <c r="AA34" s="433" t="str">
        <f>IF(_tag_month_day!G24="","",_tag_month_day!G24/100)</f>
        <v/>
      </c>
      <c r="AB34" s="433" t="str">
        <f>IF(_tag_month_day!H24="","",_tag_month_day!H24/100)</f>
        <v/>
      </c>
      <c r="AC34" s="434">
        <f>IF(X34="",AC33,BK34*($AV33*X34+$AW33*FD33+$AX33*FI33+$AY33*FN33+$AZ33*FS33+$BA33*FX33+$BG33*GE33)/(AV33*Y34+AX33*FK33+AW33*FF33+AY33*FP33+AZ33*FU33+BA33*FZ33+BG33*GG33+BB33*GK33+BC33*GN33+BD33*GP33))</f>
        <v>1.59963432013121</v>
      </c>
      <c r="AD34" s="435" t="str">
        <f>IF(AC34=AC33,"",AC34-AC33)</f>
        <v/>
      </c>
      <c r="AE34" s="436" t="str">
        <f>IF(1-AF34=0,"",(1-AF34))</f>
        <v/>
      </c>
      <c r="AF34" s="437">
        <v>1</v>
      </c>
      <c r="AG34" s="10" t="str">
        <f>AG33</f>
        <v>8A3</v>
      </c>
      <c r="AH34" s="438" t="str">
        <f>AH33</f>
        <v/>
      </c>
      <c r="AI34" s="424" t="e">
        <f>IF(ROUND(AJ34-AJ33,1)=0,"",AJ34-AJ33)</f>
        <v>#VALUE!</v>
      </c>
      <c r="AJ34" s="439" t="str">
        <f>IF(_tag_month_day!I24="","",_tag_month_day!I24)</f>
        <v/>
      </c>
      <c r="AK34" s="440"/>
      <c r="AL34" s="440"/>
      <c r="AM34" s="440"/>
      <c r="AN34" s="441">
        <f>AN33</f>
        <v>3</v>
      </c>
      <c r="AO34" s="441">
        <f>AO33</f>
        <v>7</v>
      </c>
      <c r="AP34" s="442" t="e">
        <f>(IF(AN34=0,AS33,AS33*(1+AO34/AN34)/(AR34+AO34/AN34)))+AT34</f>
        <v>#VALUE!</v>
      </c>
      <c r="AQ34" s="443" t="str">
        <f>IF(_tag_month_day!J24="","",_tag_month_day!J24/100)</f>
        <v/>
      </c>
      <c r="AR34" s="444">
        <f>AR33</f>
        <v>1.3</v>
      </c>
      <c r="AS34" s="445" t="e">
        <f>AQ34*(AN34*AR34+AO34)/(AN34+AO34)</f>
        <v>#VALUE!</v>
      </c>
      <c r="AT34" s="445" t="e">
        <f>(SUM(BE34:BF34)-SUM(BE33:BF33))*0.05</f>
        <v>#VALUE!</v>
      </c>
      <c r="AU34" s="446" t="str">
        <f>IF(_tag_month_day!CC24="","",IF(_tag_month_day!CC24&gt;0,_tag_month_day!CD24,_tag_month_day!CE24))</f>
        <v/>
      </c>
      <c r="AV34" s="447" t="str">
        <f>IF(_tag_month_day!L24="","",_tag_month_day!L24/100)</f>
        <v/>
      </c>
      <c r="AW34" s="431">
        <f>AW33</f>
        <v>0</v>
      </c>
      <c r="AX34" s="431">
        <f>AX33</f>
        <v>0</v>
      </c>
      <c r="AY34" s="431" t="str">
        <f>IF(_tag_month_day!M24="","",_tag_month_day!M24/100)</f>
        <v/>
      </c>
      <c r="AZ34" s="431" t="str">
        <f>IF(_tag_month_day!N24="","",_tag_month_day!N24/100)</f>
        <v/>
      </c>
      <c r="BA34" s="431" t="str">
        <f>IF(_tag_month_day!O24="","",_tag_month_day!O24/100)</f>
        <v/>
      </c>
      <c r="BB34" s="448" t="str">
        <f>IF(_tag_month_day!P24="","",_tag_month_day!P24/100)</f>
        <v/>
      </c>
      <c r="BC34" s="448">
        <f>BC33</f>
        <v>0</v>
      </c>
      <c r="BD34" s="448" t="str">
        <f>IF(_tag_month_day!Q24="","",_tag_month_day!Q24/100)</f>
        <v/>
      </c>
      <c r="BE34" s="449" t="str">
        <f>IF(_tag_month_day!R24="","",_tag_month_day!R24/100)</f>
        <v/>
      </c>
      <c r="BF34" s="388" t="e">
        <f>(AU34*(100+BE34*100))/(AJ34-AU34)/100</f>
        <v>#VALUE!</v>
      </c>
      <c r="BG34" s="450" t="e">
        <f>BE34+BF34</f>
        <v>#VALUE!</v>
      </c>
      <c r="BH34" s="451" t="e">
        <f>SUM(AV34:BF34)</f>
        <v>#VALUE!</v>
      </c>
      <c r="BI34" s="452" t="e">
        <f>IF(CX34=0,BI33,(DK34*查询!$R$5+DL34*查询!$Q$5+DM34*查询!$N$5+DN34*查询!$O$5+DO34*查询!$P$5)*AF34/CX34)</f>
        <v>#VALUE!</v>
      </c>
      <c r="BJ34" s="452" t="e">
        <f>IF(CX34=0,BJ33,(DP34*查询!$S$5+DQ34*查询!$T$5+DR34*查询!$U$5)*AF34/CX34)</f>
        <v>#VALUE!</v>
      </c>
      <c r="BK34" s="452">
        <f>BK33</f>
        <v>1</v>
      </c>
      <c r="BL34" s="453" t="e">
        <f>SUMPRODUCT((AV34:BA34)*(GS34:GX34))/((GS34:GX34)+SUM(BB34:BD34)*GY34+BG34*GZ34)</f>
        <v>#VALUE!</v>
      </c>
      <c r="BM34" s="453" t="e">
        <f>BK34*($AV34*FB34+$AW34*FD34+$AX34*FI34+$AY34*FN34+$AZ34*FS34+$BA34*FX34+$BG34*GE34)/(AV34*EY34+AX34*FK34+AW34*FF34+AY34*FP34+AZ34*FU34+BA34*FZ34+BG34*GG34+BB34*GK34+BC34*GN34+BD34*GP34)</f>
        <v>#VALUE!</v>
      </c>
      <c r="BN34" s="453" t="e">
        <f>($AV34*FC34+$AX34*FJ34+$AW34*FE34+$AY34*FO34+$AZ34*FT34+$BA34*FY34+$BG34*GF34)/($AV34*FA34+BG34*GH34+BB34*GL34+BC34*GO34+BD34*GQ34+BA34*GA34)</f>
        <v>#VALUE!</v>
      </c>
      <c r="BO34" s="454" t="e">
        <f>SUMPRODUCT(AV34:BA34*GS34:GX34)/(GS34:GX34+(BB34+BC34+BD34)*GY34+BG34)</f>
        <v>#VALUE!</v>
      </c>
      <c r="BP34" s="454" t="e">
        <f>SUMPRODUCT(AV34:BA34*GS34:GX34)/(GS34:GX34+(BB34+BC34+BD34)*GY34+BG34)</f>
        <v>#VALUE!</v>
      </c>
      <c r="BQ34" s="454" t="e">
        <f>SUMPRODUCT(AV34:BA34*GS34:GX34)/(GS34:GX34+(BB34+BC34+BD34)*GY34+BG34)</f>
        <v>#VALUE!</v>
      </c>
      <c r="BR34" s="453" t="str">
        <f>IF(_tag_month_day!T24="","",_tag_month_day!T24)</f>
        <v/>
      </c>
      <c r="BS34" s="453" t="str">
        <f>IF(_tag_month_day!U24="","",_tag_month_day!U24)</f>
        <v/>
      </c>
      <c r="BT34" s="455" t="str">
        <f>IF(CK34="","",IF((CK34&gt;=BV34-0.12)*(CK34&lt;=BV34+0.12),"合格","不合格"))</f>
        <v/>
      </c>
      <c r="BU34" s="456" t="str">
        <f>IF(_tag_month_day!V24="","",_tag_month_day!V24)</f>
        <v/>
      </c>
      <c r="BV34" s="457" t="str">
        <f>IF(_tag_month_day!W24="","",_tag_month_day!W24)</f>
        <v/>
      </c>
      <c r="BW34" s="458" t="str">
        <f>IF(_tag_month_day!X24="","",_tag_month_day!X24)</f>
        <v/>
      </c>
      <c r="BX34" s="458" t="str">
        <f>IF(_tag_month_day!Y24="","",_tag_month_day!Y24)</f>
        <v/>
      </c>
      <c r="BY34" s="459">
        <f ca="1">L34</f>
        <v>43587.041666666613</v>
      </c>
      <c r="BZ34" s="460"/>
      <c r="CA34" s="461"/>
      <c r="CB34" s="424" t="str">
        <f>IF(_tag_month_day!Z24="","",_tag_month_day!Z24)</f>
        <v/>
      </c>
      <c r="CC34" s="424" t="str">
        <f>IF(_tag_month_day!AA24="","",_tag_month_day!AA24)</f>
        <v/>
      </c>
      <c r="CD34" s="424" t="str">
        <f>IF(_tag_month_day!AB24="","",_tag_month_day!AB24)</f>
        <v/>
      </c>
      <c r="CE34" s="424" t="str">
        <f>IF(_tag_month_day!AC24="","",_tag_month_day!AC24)</f>
        <v/>
      </c>
      <c r="CF34" s="424" t="str">
        <f>IF(_tag_month_day!AD24="","",_tag_month_day!AD24)</f>
        <v/>
      </c>
      <c r="CG34" s="424" t="str">
        <f>IF(_tag_month_day!AE24="","",_tag_month_day!AE24)</f>
        <v/>
      </c>
      <c r="CH34" s="424" t="str">
        <f>IF(_tag_month_day!AF24="","",_tag_month_day!AF24)</f>
        <v/>
      </c>
      <c r="CI34" s="424" t="str">
        <f>IF(_tag_month_day!AG24="","",_tag_month_day!AG24)</f>
        <v/>
      </c>
      <c r="CJ34" s="424" t="str">
        <f>IF(_tag_month_day!AH24="","",_tag_month_day!AH24)</f>
        <v/>
      </c>
      <c r="CK34" s="424" t="str">
        <f>IF(_tag_month_day!AI24="","",_tag_month_day!AI24)</f>
        <v/>
      </c>
      <c r="CL34" s="4" t="str">
        <f>IF(_tag_month_day!AJ24="","",_tag_month_day!AJ24)</f>
        <v/>
      </c>
      <c r="CM34" s="4" t="str">
        <f>IF(_tag_month_day!AK24="","",_tag_month_day!AK24)</f>
        <v/>
      </c>
      <c r="CN34" s="4" t="str">
        <f>IF(_tag_month_day!AL24="","",_tag_month_day!AL24)</f>
        <v/>
      </c>
      <c r="CO34" s="4" t="str">
        <f>IF(_tag_month_day!AM24="","",_tag_month_day!AM24)</f>
        <v/>
      </c>
      <c r="CP34" s="4" t="str">
        <f>IF(_tag_month_day!AN24="","",_tag_month_day!AN24)</f>
        <v/>
      </c>
      <c r="CQ34" s="4" t="str">
        <f>IF(_tag_month_day!AO24="","",_tag_month_day!AO24)</f>
        <v/>
      </c>
      <c r="CR34" s="462" t="str">
        <f>IF(_tag_month_day!AP24="","",_tag_month_day!AP24)</f>
        <v/>
      </c>
      <c r="CS34" s="463" t="str">
        <f>IF(_tag_month_day!AQ24="","",_tag_month_day!AQ24)</f>
        <v/>
      </c>
      <c r="CT34" s="4" t="str">
        <f>IF(_tag_month_day!AR24="","",_tag_month_day!AR24)</f>
        <v/>
      </c>
      <c r="CU34" s="464" t="e">
        <f>DU34/AJ34</f>
        <v>#VALUE!</v>
      </c>
      <c r="CV34" s="451" t="e">
        <f>BG34/BH34</f>
        <v>#VALUE!</v>
      </c>
      <c r="CW34" s="465" t="e">
        <f>AJ34*(1-CV34)*CU34*AF34</f>
        <v>#VALUE!</v>
      </c>
      <c r="CX34" s="465" t="e">
        <f>CW34*94%</f>
        <v>#VALUE!</v>
      </c>
      <c r="CY34" s="466" t="e">
        <f>IF(CX34=0,0,DS34/(DS34+CX34))</f>
        <v>#VALUE!</v>
      </c>
      <c r="CZ34" s="465" t="e">
        <f>$AJ34*EF34</f>
        <v>#VALUE!</v>
      </c>
      <c r="DA34" s="465" t="e">
        <f>$AJ34*EG34</f>
        <v>#VALUE!</v>
      </c>
      <c r="DB34" s="465" t="e">
        <f>$AJ34*EH34</f>
        <v>#VALUE!</v>
      </c>
      <c r="DC34" s="465" t="e">
        <f>$AJ34*EI34</f>
        <v>#VALUE!</v>
      </c>
      <c r="DD34" s="465" t="e">
        <f>$AJ34*EJ34</f>
        <v>#VALUE!</v>
      </c>
      <c r="DE34" s="465" t="e">
        <f>$AJ34*EK34</f>
        <v>#VALUE!</v>
      </c>
      <c r="DF34" s="465" t="e">
        <f>$AJ34*EL34</f>
        <v>#VALUE!</v>
      </c>
      <c r="DG34" s="465" t="e">
        <f>$AJ34*EM34</f>
        <v>#VALUE!</v>
      </c>
      <c r="DH34" s="465" t="e">
        <f>$AJ34*EN34</f>
        <v>#VALUE!</v>
      </c>
      <c r="DI34" s="465" t="e">
        <f>$AJ34*EO34</f>
        <v>#VALUE!</v>
      </c>
      <c r="DJ34" s="465" t="e">
        <f>CZ34*(1-EP34)</f>
        <v>#VALUE!</v>
      </c>
      <c r="DK34" s="465" t="e">
        <f>DA34*(1-ER34)</f>
        <v>#VALUE!</v>
      </c>
      <c r="DL34" s="465" t="e">
        <f>DB34*(1-EQ34)</f>
        <v>#VALUE!</v>
      </c>
      <c r="DM34" s="465" t="e">
        <f>DC34*(1-ES34)</f>
        <v>#VALUE!</v>
      </c>
      <c r="DN34" s="465" t="e">
        <f>DD34*(1-ET34)</f>
        <v>#VALUE!</v>
      </c>
      <c r="DO34" s="465" t="e">
        <f>DE34</f>
        <v>#VALUE!</v>
      </c>
      <c r="DP34" s="465" t="e">
        <f>DF34*(1-EU34)</f>
        <v>#VALUE!</v>
      </c>
      <c r="DQ34" s="465" t="e">
        <f>DG34*(1-EV34)</f>
        <v>#VALUE!</v>
      </c>
      <c r="DR34" s="465" t="e">
        <f>DH34*(1-EW34)</f>
        <v>#VALUE!</v>
      </c>
      <c r="DS34" s="465" t="e">
        <f>DI34</f>
        <v>#VALUE!</v>
      </c>
      <c r="DT34" s="465" t="e">
        <f>SUM(DJ34:DS34)</f>
        <v>#VALUE!</v>
      </c>
      <c r="DU34" s="465" t="e">
        <f>(GS34:GX34)+(DP34+DQ34+DR34)*GY34+DS34</f>
        <v>#VALUE!</v>
      </c>
      <c r="DV34" s="451" t="e">
        <f>AV34/$BH34/(1-EP34)</f>
        <v>#VALUE!</v>
      </c>
      <c r="DW34" s="451" t="e">
        <f>AW34/$BH34/(1-ER34)</f>
        <v>#VALUE!</v>
      </c>
      <c r="DX34" s="451" t="e">
        <f>AX34/$BH34/(1-EQ34)</f>
        <v>#VALUE!</v>
      </c>
      <c r="DY34" s="451" t="e">
        <f>AY34/$BH34/(1-ES34)</f>
        <v>#VALUE!</v>
      </c>
      <c r="DZ34" s="451" t="e">
        <f>AZ34/$BH34/(1-ET34)</f>
        <v>#VALUE!</v>
      </c>
      <c r="EA34" s="451" t="e">
        <f>BA34/$BH34/(1-AX34)</f>
        <v>#VALUE!</v>
      </c>
      <c r="EB34" s="451" t="e">
        <f>BB34/$BH34/(1-EU34)</f>
        <v>#VALUE!</v>
      </c>
      <c r="EC34" s="451" t="e">
        <f>BC34/$BH34/(1-EV34)</f>
        <v>#VALUE!</v>
      </c>
      <c r="ED34" s="451" t="e">
        <f>BD34/$BH34/(1-EW34)</f>
        <v>#VALUE!</v>
      </c>
      <c r="EE34" s="451" t="e">
        <f>BG34/BH34</f>
        <v>#VALUE!</v>
      </c>
      <c r="EF34" s="451" t="e">
        <f>DV34/SUM($DV34:$EE34)</f>
        <v>#VALUE!</v>
      </c>
      <c r="EG34" s="451" t="e">
        <f>DW34/SUM($DV34:$EE34)</f>
        <v>#VALUE!</v>
      </c>
      <c r="EH34" s="451" t="e">
        <f>DX34/SUM($DV34:$EE34)</f>
        <v>#VALUE!</v>
      </c>
      <c r="EI34" s="451" t="e">
        <f>DY34/SUM($DV34:$EE34)</f>
        <v>#VALUE!</v>
      </c>
      <c r="EJ34" s="451" t="e">
        <f>DZ34/SUM($DV34:$EE34)</f>
        <v>#VALUE!</v>
      </c>
      <c r="EK34" s="451" t="e">
        <f>EA34/SUM($DV34:$EE34)</f>
        <v>#VALUE!</v>
      </c>
      <c r="EL34" s="451" t="e">
        <f>EB34/SUM($DV34:$EE34)</f>
        <v>#VALUE!</v>
      </c>
      <c r="EM34" s="451" t="e">
        <f>EC34/SUM($DV34:$EE34)</f>
        <v>#VALUE!</v>
      </c>
      <c r="EN34" s="451" t="e">
        <f>ED34/SUM($DV34:$EE34)</f>
        <v>#VALUE!</v>
      </c>
      <c r="EO34" s="451" t="e">
        <f>EE34/SUM($DV34:$EE34)</f>
        <v>#VALUE!</v>
      </c>
      <c r="EP34" s="450">
        <f>EP33</f>
        <v>0.080000000000000002</v>
      </c>
      <c r="EQ34" s="450">
        <f>EQ33</f>
        <v>0.014999999999999999</v>
      </c>
      <c r="ER34" s="450">
        <f>ER33</f>
        <v>0.014999999999999999</v>
      </c>
      <c r="ES34" s="450">
        <f>ES33</f>
        <v>0.014999999999999999</v>
      </c>
      <c r="ET34" s="450">
        <f>ET33</f>
        <v>0.014999999999999999</v>
      </c>
      <c r="EU34" s="450">
        <f>EU33</f>
        <v>0.089999999999999997</v>
      </c>
      <c r="EV34" s="450">
        <f>EV33</f>
        <v>0.089999999999999997</v>
      </c>
      <c r="EW34" s="450">
        <f>EW33</f>
        <v>0.089999999999999997</v>
      </c>
      <c r="EX34" s="431" t="str">
        <f>IF(_tag_month_day!AS24="","",_tag_month_day!AS24/100)</f>
        <v/>
      </c>
      <c r="EY34" s="431" t="str">
        <f>IF(_tag_month_day!AT24="","",_tag_month_day!AT24/100)</f>
        <v/>
      </c>
      <c r="EZ34" s="431" t="str">
        <f>IF(_tag_month_day!AU24="","",_tag_month_day!AU24/100)</f>
        <v/>
      </c>
      <c r="FA34" s="431" t="str">
        <f>IF(_tag_month_day!AV24="","",_tag_month_day!AV24/100)</f>
        <v/>
      </c>
      <c r="FB34" s="431" t="str">
        <f>IF(_tag_month_day!AW24="","",_tag_month_day!AW24/100)</f>
        <v/>
      </c>
      <c r="FC34" s="431" t="str">
        <f>IF(_tag_month_day!AX24="","",_tag_month_day!AX24/100)</f>
        <v/>
      </c>
      <c r="FD34" s="449" t="str">
        <f>IF(_tag_month_day!AY24="","",_tag_month_day!AY24/100)</f>
        <v/>
      </c>
      <c r="FE34" s="449" t="str">
        <f>IF(_tag_month_day!AZ24="","",_tag_month_day!AZ24/100)</f>
        <v/>
      </c>
      <c r="FF34" s="449" t="str">
        <f>IF(_tag_month_day!BA24="","",_tag_month_day!BA24/100)</f>
        <v/>
      </c>
      <c r="FG34" s="449" t="str">
        <f>IF(_tag_month_day!BB24="","",_tag_month_day!BB24/100)</f>
        <v/>
      </c>
      <c r="FH34" s="467" t="str">
        <f>IF(_tag_month_day!BC24="","",_tag_month_day!BC24/100)</f>
        <v/>
      </c>
      <c r="FI34" s="449">
        <f>FI33</f>
        <v>0.40999999999999998</v>
      </c>
      <c r="FJ34" s="449">
        <f>FJ33</f>
        <v>0.11</v>
      </c>
      <c r="FK34" s="449">
        <f>FK33</f>
        <v>0.014999999999999999</v>
      </c>
      <c r="FL34" s="449">
        <f>FL33</f>
        <v>0</v>
      </c>
      <c r="FM34" s="467">
        <f>FM33</f>
        <v>0.0001</v>
      </c>
      <c r="FN34" s="449">
        <f>FN33</f>
        <v>0.32000000000000001</v>
      </c>
      <c r="FO34" s="449">
        <f>FO33</f>
        <v>0.20000000000000001</v>
      </c>
      <c r="FP34" s="449">
        <f>FP33</f>
        <v>0.01</v>
      </c>
      <c r="FQ34" s="449">
        <f>FQ33</f>
        <v>0</v>
      </c>
      <c r="FR34" s="467">
        <f>FR33</f>
        <v>0.0001</v>
      </c>
      <c r="FS34" s="449" t="str">
        <f>IF(_tag_month_day!BD24="","",_tag_month_day!BD24/100)</f>
        <v/>
      </c>
      <c r="FT34" s="449" t="str">
        <f>IF(_tag_month_day!BE24="","",_tag_month_day!BE24/100)</f>
        <v/>
      </c>
      <c r="FU34" s="449" t="str">
        <f>IF(_tag_month_day!BF24="","",_tag_month_day!BF24/100)</f>
        <v/>
      </c>
      <c r="FV34" s="449" t="str">
        <f>IF(_tag_month_day!BG24="","",_tag_month_day!BG24/100)</f>
        <v/>
      </c>
      <c r="FW34" s="467" t="str">
        <f>IF(_tag_month_day!BH24="","",_tag_month_day!BH24/100)</f>
        <v/>
      </c>
      <c r="FX34" s="449" t="str">
        <f>IF(_tag_month_day!BI24="","",_tag_month_day!BI24/100)</f>
        <v/>
      </c>
      <c r="FY34" s="449" t="str">
        <f>IF(_tag_month_day!BJ24="","",_tag_month_day!BJ24/100)</f>
        <v/>
      </c>
      <c r="FZ34" s="468" t="str">
        <f>IF(_tag_month_day!BK24="","",_tag_month_day!BK24/100)</f>
        <v/>
      </c>
      <c r="GA34" s="449" t="str">
        <f>IF(_tag_month_day!BL24="","",_tag_month_day!BL24/100)</f>
        <v/>
      </c>
      <c r="GB34" s="467" t="str">
        <f>IF(_tag_month_day!BM24="","",_tag_month_day!BM24/100)</f>
        <v/>
      </c>
      <c r="GC34" s="431" t="str">
        <f>IF(_tag_month_day!BN24="","",_tag_month_day!BN24/100)</f>
        <v/>
      </c>
      <c r="GD34" s="431" t="str">
        <f>IF(_tag_month_day!BO24="","",_tag_month_day!BO24/100)</f>
        <v/>
      </c>
      <c r="GE34" s="431" t="str">
        <f>IF(_tag_month_day!BP24="","",_tag_month_day!BP24/100)</f>
        <v/>
      </c>
      <c r="GF34" s="431" t="str">
        <f>IF(_tag_month_day!BQ24="","",_tag_month_day!BQ24/100)</f>
        <v/>
      </c>
      <c r="GG34" s="431" t="str">
        <f>IF(_tag_month_day!BR24="","",_tag_month_day!BR24/100)</f>
        <v/>
      </c>
      <c r="GH34" s="431" t="str">
        <f>IF(_tag_month_day!BS24="","",_tag_month_day!BS24/100)</f>
        <v/>
      </c>
      <c r="GI34" s="467" t="str">
        <f>IF(_tag_month_day!BT24="","",_tag_month_day!BT24/100)</f>
        <v/>
      </c>
      <c r="GJ34" s="469" t="str">
        <f>IF(_tag_month_day!BU24="","",_tag_month_day!BU24/100)</f>
        <v/>
      </c>
      <c r="GK34" s="470">
        <f>GK33</f>
        <v>0.070000000000000007</v>
      </c>
      <c r="GL34" s="470">
        <f>GL33</f>
        <v>0.029999999999999999</v>
      </c>
      <c r="GM34" s="471" t="str">
        <f>IF(_tag_month_day!BX24="","",_tag_month_day!BX24/100)</f>
        <v/>
      </c>
      <c r="GN34" s="470">
        <f>GN33</f>
        <v>0.070000000000000007</v>
      </c>
      <c r="GO34" s="470">
        <f>GO33</f>
        <v>0.029999999999999999</v>
      </c>
      <c r="GP34" s="470">
        <f>GP33</f>
        <v>0.089999999999999997</v>
      </c>
      <c r="GQ34" s="470">
        <f>GQ33</f>
        <v>0.029999999999999999</v>
      </c>
      <c r="GR34" s="471" t="str">
        <f>IF(_tag_month_day!CA24="","",_tag_month_day!CA24/100)</f>
        <v/>
      </c>
      <c r="GS34" s="472">
        <f>GS33</f>
        <v>0.95299999999999996</v>
      </c>
      <c r="GT34" s="472">
        <f>GT33</f>
        <v>0.55000000000000004</v>
      </c>
      <c r="GU34" s="472">
        <f>GU33</f>
        <v>0.55000000000000004</v>
      </c>
      <c r="GV34" s="472">
        <f>GV33</f>
        <v>0.55000000000000004</v>
      </c>
      <c r="GW34" s="472">
        <f>GW33</f>
        <v>0.5</v>
      </c>
      <c r="GX34" s="472">
        <f>GX33</f>
        <v>0.93500000000000005</v>
      </c>
      <c r="GY34" s="472">
        <f>GY33</f>
        <v>0.14999999999999999</v>
      </c>
      <c r="GZ34" s="472">
        <f>GZ33</f>
        <v>1</v>
      </c>
      <c r="HA34" s="474">
        <f>HA33</f>
        <v>0.047</v>
      </c>
      <c r="HB34" s="474">
        <f>HB33</f>
        <v>0.45000000000000001</v>
      </c>
      <c r="HC34" s="474">
        <f>HC33</f>
        <v>0.45000000000000001</v>
      </c>
      <c r="HD34" s="474">
        <f>HD33</f>
        <v>0.45000000000000001</v>
      </c>
      <c r="HE34" s="474">
        <f>HE33</f>
        <v>0.5</v>
      </c>
      <c r="HF34" s="474">
        <f>HF33</f>
        <v>0.065000000000000002</v>
      </c>
      <c r="HG34" s="474">
        <f>HG33</f>
        <v>0.84999999999999998</v>
      </c>
      <c r="HH34" s="474">
        <f>HH33</f>
        <v>0</v>
      </c>
      <c r="HI34" s="10">
        <f>IF(BZ34&lt;&gt;"",CK34-BV34,0)</f>
        <v>0</v>
      </c>
      <c r="HJ34" s="10" t="e">
        <f>IF(AJ34&gt;0,AH34-AJ34,0)</f>
        <v>#VALUE!</v>
      </c>
      <c r="HK34" s="466">
        <f>HK33</f>
        <v>0.84999999999999998</v>
      </c>
      <c r="HL34" s="424">
        <f>HL33</f>
        <v>550000</v>
      </c>
      <c r="HM34" s="424">
        <f>HM33</f>
        <v>480000</v>
      </c>
      <c r="HN34" s="465" t="e">
        <f>(DJ34*EZ34+DK34*FH34+DL34*FM34+DM34*FR34+DN34*FW34+DO34*GB34+DS34*GI34+DP34*GM34+DR34*GR34)*1000*2</f>
        <v>#VALUE!</v>
      </c>
      <c r="HO34" s="465" t="e">
        <f>HN34*HK34*$HO$2/HL34*1000000</f>
        <v>#VALUE!</v>
      </c>
      <c r="HP34" s="465" t="e">
        <f>HN34*HK34*$HP$2/HM34*1000000</f>
        <v>#VALUE!</v>
      </c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</row>
    <row customFormat="1" r="35" s="0">
      <c r="A35" s="420">
        <v>24</v>
      </c>
      <c r="B35" s="421">
        <f ca="1">IF(D35=D34,B34,IF(D35="夜班",B34+1,B34))</f>
        <v>43586</v>
      </c>
      <c r="C35" s="422">
        <f>C34</f>
        <v>0.041666666666666699</v>
      </c>
      <c r="D35" s="10" t="str">
        <f ca="1">IF(HOUR(G35)&lt;8,"夜班",IF(HOUR(G35)&lt;16,"白班",IF(HOUR(G35)&lt;24,"中班",0)))</f>
        <v>中班</v>
      </c>
      <c r="E35" s="10" t="e">
        <f ca="1">IF(F35=1,"甲",IF(F35=2,"乙",IF(F35=3,"丙",IF(F35=4,"丁",""))))</f>
        <v>#REF!</v>
      </c>
      <c r="F35" s="10" t="e">
        <f ca="1">SUMPRODUCT((成本日报!$A$3:$A$95=计划!B35)*(成本日报!$B$3:$B$95=计划!$D35),成本日报!$C$3:$C$95)</f>
        <v>#REF!</v>
      </c>
      <c r="G35" s="423">
        <f ca="1">G34+C34</f>
        <v>43586.958333333278</v>
      </c>
      <c r="H35" s="423">
        <f ca="1">$G35+$C35/60*10+$C35*0</f>
        <v>43586.965277777723</v>
      </c>
      <c r="I35" s="423">
        <f ca="1">$G35+$C35/60*18+$C35*0</f>
        <v>43586.970833333275</v>
      </c>
      <c r="J35" s="423">
        <f ca="1">$G35+$C35/60*0+$C35*1</f>
        <v>43586.999999999942</v>
      </c>
      <c r="K35" s="423">
        <f ca="1">$G35+$C35/60*30+$C35*2</f>
        <v>43587.062499999949</v>
      </c>
      <c r="L35" s="423">
        <f ca="1">$G35+$C35/60*0+$C35*3</f>
        <v>43587.083333333278</v>
      </c>
      <c r="M35" s="424" t="str">
        <f>IF(_tag_month_day!A25="","",_tag_month_day!A25)</f>
        <v/>
      </c>
      <c r="N35" s="424" t="str">
        <f>IF(_tag_month_day!B25="","",_tag_month_day!B25)</f>
        <v/>
      </c>
      <c r="O35" s="425" t="e">
        <f>IF(M35+N35=0,"",M35+N35)</f>
        <v>#VALUE!</v>
      </c>
      <c r="P35" s="424" t="str">
        <f>IF(_tag_month_day!C25="","",_tag_month_day!C25)</f>
        <v/>
      </c>
      <c r="Q35" s="424" t="str">
        <f>IF(_tag_month_day!D25="","",_tag_month_day!D25)</f>
        <v/>
      </c>
      <c r="R35" s="426" t="str">
        <f>IF(_tag_month_day!CB25="","",_tag_month_day!CB25/100)</f>
        <v/>
      </c>
      <c r="S35" s="427" t="str">
        <f>IF(_tag_month_day!E25="","",_tag_month_day!E25)</f>
        <v/>
      </c>
      <c r="T35" s="427" t="str">
        <f>IF(_tag_month_day!F25="","",_tag_month_day!F25)</f>
        <v/>
      </c>
      <c r="U35" s="428" t="e">
        <f>S35+T35</f>
        <v>#VALUE!</v>
      </c>
      <c r="V35" s="429" t="e">
        <f>U35/AJ35</f>
        <v>#VALUE!</v>
      </c>
      <c r="W35" s="430" t="str">
        <f>IF(_jhy_month_day!A25="","",_jhy_month_day!A25)</f>
        <v/>
      </c>
      <c r="X35" s="431" t="str">
        <f>IF(_jhy_month_day!B25="","",_jhy_month_day!B25/100)</f>
        <v/>
      </c>
      <c r="Y35" s="431" t="str">
        <f>IF(_jhy_month_day!C25="","",_jhy_month_day!C25/100)</f>
        <v/>
      </c>
      <c r="Z35" s="432">
        <f>Z31+1</f>
        <v>6</v>
      </c>
      <c r="AA35" s="433" t="str">
        <f>IF(_tag_month_day!G25="","",_tag_month_day!G25/100)</f>
        <v/>
      </c>
      <c r="AB35" s="433" t="str">
        <f>IF(_tag_month_day!H25="","",_tag_month_day!H25/100)</f>
        <v/>
      </c>
      <c r="AC35" s="434">
        <f>IF(X35="",AC34,BK35*($AV34*X35+$AW34*FD34+$AX34*FI34+$AY34*FN34+$AZ34*FS34+$BA34*FX34+$BG34*GE34)/(AV34*Y35+AX34*FK34+AW34*FF34+AY34*FP34+AZ34*FU34+BA34*FZ34+BG34*GG34+BB34*GK34+BC34*GN34+BD34*GP34))</f>
        <v>1.59963432013121</v>
      </c>
      <c r="AD35" s="435" t="str">
        <f>IF(AC35=AC34,"",AC35-AC34)</f>
        <v/>
      </c>
      <c r="AE35" s="436" t="str">
        <f>IF(1-AF35=0,"",(1-AF35))</f>
        <v/>
      </c>
      <c r="AF35" s="437">
        <v>1</v>
      </c>
      <c r="AG35" s="10" t="str">
        <f>AG34</f>
        <v>8A3</v>
      </c>
      <c r="AH35" s="438" t="str">
        <f>AH34</f>
        <v/>
      </c>
      <c r="AI35" s="424" t="e">
        <f>IF(ROUND(AJ35-AJ34,1)=0,"",AJ35-AJ34)</f>
        <v>#VALUE!</v>
      </c>
      <c r="AJ35" s="439" t="str">
        <f>IF(_tag_month_day!I25="","",_tag_month_day!I25)</f>
        <v/>
      </c>
      <c r="AK35" s="440"/>
      <c r="AL35" s="440"/>
      <c r="AM35" s="440"/>
      <c r="AN35" s="441">
        <f>AN34</f>
        <v>3</v>
      </c>
      <c r="AO35" s="441">
        <f>AO34</f>
        <v>7</v>
      </c>
      <c r="AP35" s="442" t="e">
        <f>(IF(AN35=0,AS34,AS34*(1+AO35/AN35)/(AR35+AO35/AN35)))+AT35</f>
        <v>#VALUE!</v>
      </c>
      <c r="AQ35" s="443" t="str">
        <f>IF(_tag_month_day!J25="","",_tag_month_day!J25/100)</f>
        <v/>
      </c>
      <c r="AR35" s="444">
        <f>AR34</f>
        <v>1.3</v>
      </c>
      <c r="AS35" s="445" t="e">
        <f>AQ35*(AN35*AR35+AO35)/(AN35+AO35)</f>
        <v>#VALUE!</v>
      </c>
      <c r="AT35" s="445" t="e">
        <f>(SUM(BE35:BF35)-SUM(BE34:BF34))*0.05</f>
        <v>#VALUE!</v>
      </c>
      <c r="AU35" s="446" t="str">
        <f>IF(_tag_month_day!CC25="","",IF(_tag_month_day!CC25&gt;0,_tag_month_day!CD25,_tag_month_day!CE25))</f>
        <v/>
      </c>
      <c r="AV35" s="447" t="str">
        <f>IF(_tag_month_day!L25="","",_tag_month_day!L25/100)</f>
        <v/>
      </c>
      <c r="AW35" s="431">
        <f>AW34</f>
        <v>0</v>
      </c>
      <c r="AX35" s="431">
        <f>AX34</f>
        <v>0</v>
      </c>
      <c r="AY35" s="431" t="str">
        <f>IF(_tag_month_day!M25="","",_tag_month_day!M25/100)</f>
        <v/>
      </c>
      <c r="AZ35" s="431" t="str">
        <f>IF(_tag_month_day!N25="","",_tag_month_day!N25/100)</f>
        <v/>
      </c>
      <c r="BA35" s="431" t="str">
        <f>IF(_tag_month_day!O25="","",_tag_month_day!O25/100)</f>
        <v/>
      </c>
      <c r="BB35" s="448" t="str">
        <f>IF(_tag_month_day!P25="","",_tag_month_day!P25/100)</f>
        <v/>
      </c>
      <c r="BC35" s="448">
        <f>BC34</f>
        <v>0</v>
      </c>
      <c r="BD35" s="448" t="str">
        <f>IF(_tag_month_day!Q25="","",_tag_month_day!Q25/100)</f>
        <v/>
      </c>
      <c r="BE35" s="449" t="str">
        <f>IF(_tag_month_day!R25="","",_tag_month_day!R25/100)</f>
        <v/>
      </c>
      <c r="BF35" s="388" t="e">
        <f>(AU35*(100+BE35*100))/(AJ35-AU35)/100</f>
        <v>#VALUE!</v>
      </c>
      <c r="BG35" s="450" t="e">
        <f>BE35+BF35</f>
        <v>#VALUE!</v>
      </c>
      <c r="BH35" s="451" t="e">
        <f>SUM(AV35:BF35)</f>
        <v>#VALUE!</v>
      </c>
      <c r="BI35" s="452" t="e">
        <f>IF(CX35=0,BI34,(DK35*查询!$R$5+DL35*查询!$Q$5+DM35*查询!$N$5+DN35*查询!$O$5+DO35*查询!$P$5)*AF35/CX35)</f>
        <v>#VALUE!</v>
      </c>
      <c r="BJ35" s="452" t="e">
        <f>IF(CX35=0,BJ34,(DP35*查询!$S$5+DQ35*查询!$T$5+DR35*查询!$U$5)*AF35/CX35)</f>
        <v>#VALUE!</v>
      </c>
      <c r="BK35" s="452">
        <f>BK34</f>
        <v>1</v>
      </c>
      <c r="BL35" s="453" t="e">
        <f>SUMPRODUCT((AV35:BA35)*(GS35:GX35))/((GS35:GX35)+SUM(BB35:BD35)*GY35+BG35*GZ35)</f>
        <v>#VALUE!</v>
      </c>
      <c r="BM35" s="453" t="e">
        <f>BK35*($AV35*FB35+$AW35*FD35+$AX35*FI35+$AY35*FN35+$AZ35*FS35+$BA35*FX35+$BG35*GE35)/(AV35*EY35+AX35*FK35+AW35*FF35+AY35*FP35+AZ35*FU35+BA35*FZ35+BG35*GG35+BB35*GK35+BC35*GN35+BD35*GP35)</f>
        <v>#VALUE!</v>
      </c>
      <c r="BN35" s="453" t="e">
        <f>($AV35*FC35+$AX35*FJ35+$AW35*FE35+$AY35*FO35+$AZ35*FT35+$BA35*FY35+$BG35*GF35)/($AV35*FA35+BG35*GH35+BB35*GL35+BC35*GO35+BD35*GQ35+BA35*GA35)</f>
        <v>#VALUE!</v>
      </c>
      <c r="BO35" s="454" t="e">
        <f>SUMPRODUCT(AV35:BA35*GS35:GX35)/(GS35:GX35+(BB35+BC35+BD35)*GY35+BG35)</f>
        <v>#VALUE!</v>
      </c>
      <c r="BP35" s="454" t="e">
        <f>SUMPRODUCT(AV35:BA35*GS35:GX35)/(GS35:GX35+(BB35+BC35+BD35)*GY35+BG35)</f>
        <v>#VALUE!</v>
      </c>
      <c r="BQ35" s="454" t="e">
        <f>SUMPRODUCT(AV35:BA35*GS35:GX35)/(GS35:GX35+(BB35+BC35+BD35)*GY35+BG35)</f>
        <v>#VALUE!</v>
      </c>
      <c r="BR35" s="453" t="str">
        <f>IF(_tag_month_day!T25="","",_tag_month_day!T25)</f>
        <v/>
      </c>
      <c r="BS35" s="453" t="str">
        <f>IF(_tag_month_day!U25="","",_tag_month_day!U25)</f>
        <v/>
      </c>
      <c r="BT35" s="455" t="str">
        <f>IF(CK35="","",IF((CK35&gt;=BV35-0.12)*(CK35&lt;=BV35+0.12),"合格","不合格"))</f>
        <v/>
      </c>
      <c r="BU35" s="456" t="str">
        <f>IF(_tag_month_day!V25="","",_tag_month_day!V25)</f>
        <v/>
      </c>
      <c r="BV35" s="457" t="str">
        <f>IF(_tag_month_day!W25="","",_tag_month_day!W25)</f>
        <v/>
      </c>
      <c r="BW35" s="458" t="str">
        <f>IF(_tag_month_day!X25="","",_tag_month_day!X25)</f>
        <v/>
      </c>
      <c r="BX35" s="458" t="str">
        <f>IF(_tag_month_day!Y25="","",_tag_month_day!Y25)</f>
        <v/>
      </c>
      <c r="BY35" s="459">
        <f ca="1">L35</f>
        <v>43587.083333333278</v>
      </c>
      <c r="BZ35" s="460"/>
      <c r="CA35" s="461"/>
      <c r="CB35" s="424" t="str">
        <f>IF(_tag_month_day!Z25="","",_tag_month_day!Z25)</f>
        <v/>
      </c>
      <c r="CC35" s="424" t="str">
        <f>IF(_tag_month_day!AA25="","",_tag_month_day!AA25)</f>
        <v/>
      </c>
      <c r="CD35" s="424" t="str">
        <f>IF(_tag_month_day!AB25="","",_tag_month_day!AB25)</f>
        <v/>
      </c>
      <c r="CE35" s="424" t="str">
        <f>IF(_tag_month_day!AC25="","",_tag_month_day!AC25)</f>
        <v/>
      </c>
      <c r="CF35" s="424" t="str">
        <f>IF(_tag_month_day!AD25="","",_tag_month_day!AD25)</f>
        <v/>
      </c>
      <c r="CG35" s="424" t="str">
        <f>IF(_tag_month_day!AE25="","",_tag_month_day!AE25)</f>
        <v/>
      </c>
      <c r="CH35" s="424" t="str">
        <f>IF(_tag_month_day!AF25="","",_tag_month_day!AF25)</f>
        <v/>
      </c>
      <c r="CI35" s="424" t="str">
        <f>IF(_tag_month_day!AG25="","",_tag_month_day!AG25)</f>
        <v/>
      </c>
      <c r="CJ35" s="424" t="str">
        <f>IF(_tag_month_day!AH25="","",_tag_month_day!AH25)</f>
        <v/>
      </c>
      <c r="CK35" s="424" t="str">
        <f>IF(_tag_month_day!AI25="","",_tag_month_day!AI25)</f>
        <v/>
      </c>
      <c r="CL35" s="4" t="str">
        <f>IF(_tag_month_day!AJ25="","",_tag_month_day!AJ25)</f>
        <v/>
      </c>
      <c r="CM35" s="4" t="str">
        <f>IF(_tag_month_day!AK25="","",_tag_month_day!AK25)</f>
        <v/>
      </c>
      <c r="CN35" s="4" t="str">
        <f>IF(_tag_month_day!AL25="","",_tag_month_day!AL25)</f>
        <v/>
      </c>
      <c r="CO35" s="4" t="str">
        <f>IF(_tag_month_day!AM25="","",_tag_month_day!AM25)</f>
        <v/>
      </c>
      <c r="CP35" s="4" t="str">
        <f>IF(_tag_month_day!AN25="","",_tag_month_day!AN25)</f>
        <v/>
      </c>
      <c r="CQ35" s="4" t="str">
        <f>IF(_tag_month_day!AO25="","",_tag_month_day!AO25)</f>
        <v/>
      </c>
      <c r="CR35" s="462" t="str">
        <f>IF(_tag_month_day!AP25="","",_tag_month_day!AP25)</f>
        <v/>
      </c>
      <c r="CS35" s="463" t="str">
        <f>IF(_tag_month_day!AQ25="","",_tag_month_day!AQ25)</f>
        <v/>
      </c>
      <c r="CT35" s="4" t="str">
        <f>IF(_tag_month_day!AR25="","",_tag_month_day!AR25)</f>
        <v/>
      </c>
      <c r="CU35" s="464" t="e">
        <f>DU35/AJ35</f>
        <v>#VALUE!</v>
      </c>
      <c r="CV35" s="451" t="e">
        <f>BG35/BH35</f>
        <v>#VALUE!</v>
      </c>
      <c r="CW35" s="465" t="e">
        <f>AJ35*(1-CV35)*CU35*AF35</f>
        <v>#VALUE!</v>
      </c>
      <c r="CX35" s="465" t="e">
        <f>CW35*94%</f>
        <v>#VALUE!</v>
      </c>
      <c r="CY35" s="466" t="e">
        <f>IF(CX35=0,0,DS35/(DS35+CX35))</f>
        <v>#VALUE!</v>
      </c>
      <c r="CZ35" s="465" t="e">
        <f>$AJ35*EF35</f>
        <v>#VALUE!</v>
      </c>
      <c r="DA35" s="465" t="e">
        <f>$AJ35*EG35</f>
        <v>#VALUE!</v>
      </c>
      <c r="DB35" s="465" t="e">
        <f>$AJ35*EH35</f>
        <v>#VALUE!</v>
      </c>
      <c r="DC35" s="465" t="e">
        <f>$AJ35*EI35</f>
        <v>#VALUE!</v>
      </c>
      <c r="DD35" s="465" t="e">
        <f>$AJ35*EJ35</f>
        <v>#VALUE!</v>
      </c>
      <c r="DE35" s="465" t="e">
        <f>$AJ35*EK35</f>
        <v>#VALUE!</v>
      </c>
      <c r="DF35" s="465" t="e">
        <f>$AJ35*EL35</f>
        <v>#VALUE!</v>
      </c>
      <c r="DG35" s="465" t="e">
        <f>$AJ35*EM35</f>
        <v>#VALUE!</v>
      </c>
      <c r="DH35" s="465" t="e">
        <f>$AJ35*EN35</f>
        <v>#VALUE!</v>
      </c>
      <c r="DI35" s="465" t="e">
        <f>$AJ35*EO35</f>
        <v>#VALUE!</v>
      </c>
      <c r="DJ35" s="465" t="e">
        <f>CZ35*(1-EP35)</f>
        <v>#VALUE!</v>
      </c>
      <c r="DK35" s="465" t="e">
        <f>DA35*(1-ER35)</f>
        <v>#VALUE!</v>
      </c>
      <c r="DL35" s="465" t="e">
        <f>DB35*(1-EQ35)</f>
        <v>#VALUE!</v>
      </c>
      <c r="DM35" s="465" t="e">
        <f>DC35*(1-ES35)</f>
        <v>#VALUE!</v>
      </c>
      <c r="DN35" s="465" t="e">
        <f>DD35*(1-ET35)</f>
        <v>#VALUE!</v>
      </c>
      <c r="DO35" s="465" t="e">
        <f>DE35</f>
        <v>#VALUE!</v>
      </c>
      <c r="DP35" s="465" t="e">
        <f>DF35*(1-EU35)</f>
        <v>#VALUE!</v>
      </c>
      <c r="DQ35" s="465" t="e">
        <f>DG35*(1-EV35)</f>
        <v>#VALUE!</v>
      </c>
      <c r="DR35" s="465" t="e">
        <f>DH35*(1-EW35)</f>
        <v>#VALUE!</v>
      </c>
      <c r="DS35" s="465" t="e">
        <f>DI35</f>
        <v>#VALUE!</v>
      </c>
      <c r="DT35" s="465" t="e">
        <f>SUM(DJ35:DS35)</f>
        <v>#VALUE!</v>
      </c>
      <c r="DU35" s="465" t="e">
        <f>(GS35:GX35)+(DP35+DQ35+DR35)*GY35+DS35</f>
        <v>#VALUE!</v>
      </c>
      <c r="DV35" s="451" t="e">
        <f>AV35/$BH35/(1-EP35)</f>
        <v>#VALUE!</v>
      </c>
      <c r="DW35" s="451" t="e">
        <f>AW35/$BH35/(1-ER35)</f>
        <v>#VALUE!</v>
      </c>
      <c r="DX35" s="451" t="e">
        <f>AX35/$BH35/(1-EQ35)</f>
        <v>#VALUE!</v>
      </c>
      <c r="DY35" s="451" t="e">
        <f>AY35/$BH35/(1-ES35)</f>
        <v>#VALUE!</v>
      </c>
      <c r="DZ35" s="451" t="e">
        <f>AZ35/$BH35/(1-ET35)</f>
        <v>#VALUE!</v>
      </c>
      <c r="EA35" s="451" t="e">
        <f>BA35/$BH35/(1-AX35)</f>
        <v>#VALUE!</v>
      </c>
      <c r="EB35" s="451" t="e">
        <f>BB35/$BH35/(1-EU35)</f>
        <v>#VALUE!</v>
      </c>
      <c r="EC35" s="451" t="e">
        <f>BC35/$BH35/(1-EV35)</f>
        <v>#VALUE!</v>
      </c>
      <c r="ED35" s="451" t="e">
        <f>BD35/$BH35/(1-EW35)</f>
        <v>#VALUE!</v>
      </c>
      <c r="EE35" s="451" t="e">
        <f>BG35/BH35</f>
        <v>#VALUE!</v>
      </c>
      <c r="EF35" s="451" t="e">
        <f>DV35/SUM($DV35:$EE35)</f>
        <v>#VALUE!</v>
      </c>
      <c r="EG35" s="451" t="e">
        <f>DW35/SUM($DV35:$EE35)</f>
        <v>#VALUE!</v>
      </c>
      <c r="EH35" s="451" t="e">
        <f>DX35/SUM($DV35:$EE35)</f>
        <v>#VALUE!</v>
      </c>
      <c r="EI35" s="451" t="e">
        <f>DY35/SUM($DV35:$EE35)</f>
        <v>#VALUE!</v>
      </c>
      <c r="EJ35" s="451" t="e">
        <f>DZ35/SUM($DV35:$EE35)</f>
        <v>#VALUE!</v>
      </c>
      <c r="EK35" s="451" t="e">
        <f>EA35/SUM($DV35:$EE35)</f>
        <v>#VALUE!</v>
      </c>
      <c r="EL35" s="451" t="e">
        <f>EB35/SUM($DV35:$EE35)</f>
        <v>#VALUE!</v>
      </c>
      <c r="EM35" s="451" t="e">
        <f>EC35/SUM($DV35:$EE35)</f>
        <v>#VALUE!</v>
      </c>
      <c r="EN35" s="451" t="e">
        <f>ED35/SUM($DV35:$EE35)</f>
        <v>#VALUE!</v>
      </c>
      <c r="EO35" s="451" t="e">
        <f>EE35/SUM($DV35:$EE35)</f>
        <v>#VALUE!</v>
      </c>
      <c r="EP35" s="450">
        <f>EP34</f>
        <v>0.080000000000000002</v>
      </c>
      <c r="EQ35" s="450">
        <f>EQ34</f>
        <v>0.014999999999999999</v>
      </c>
      <c r="ER35" s="450">
        <f>ER34</f>
        <v>0.014999999999999999</v>
      </c>
      <c r="ES35" s="450">
        <f>ES34</f>
        <v>0.014999999999999999</v>
      </c>
      <c r="ET35" s="450">
        <f>ET34</f>
        <v>0.014999999999999999</v>
      </c>
      <c r="EU35" s="450">
        <f>EU34</f>
        <v>0.089999999999999997</v>
      </c>
      <c r="EV35" s="450">
        <f>EV34</f>
        <v>0.089999999999999997</v>
      </c>
      <c r="EW35" s="450">
        <f>EW34</f>
        <v>0.089999999999999997</v>
      </c>
      <c r="EX35" s="431" t="str">
        <f>IF(_tag_month_day!AS25="","",_tag_month_day!AS25/100)</f>
        <v/>
      </c>
      <c r="EY35" s="431" t="str">
        <f>IF(_tag_month_day!AT25="","",_tag_month_day!AT25/100)</f>
        <v/>
      </c>
      <c r="EZ35" s="431" t="str">
        <f>IF(_tag_month_day!AU25="","",_tag_month_day!AU25/100)</f>
        <v/>
      </c>
      <c r="FA35" s="431" t="str">
        <f>IF(_tag_month_day!AV25="","",_tag_month_day!AV25/100)</f>
        <v/>
      </c>
      <c r="FB35" s="431" t="str">
        <f>IF(_tag_month_day!AW25="","",_tag_month_day!AW25/100)</f>
        <v/>
      </c>
      <c r="FC35" s="431" t="str">
        <f>IF(_tag_month_day!AX25="","",_tag_month_day!AX25/100)</f>
        <v/>
      </c>
      <c r="FD35" s="449" t="str">
        <f>IF(_tag_month_day!AY25="","",_tag_month_day!AY25/100)</f>
        <v/>
      </c>
      <c r="FE35" s="449" t="str">
        <f>IF(_tag_month_day!AZ25="","",_tag_month_day!AZ25/100)</f>
        <v/>
      </c>
      <c r="FF35" s="449" t="str">
        <f>IF(_tag_month_day!BA25="","",_tag_month_day!BA25/100)</f>
        <v/>
      </c>
      <c r="FG35" s="449" t="str">
        <f>IF(_tag_month_day!BB25="","",_tag_month_day!BB25/100)</f>
        <v/>
      </c>
      <c r="FH35" s="467" t="str">
        <f>IF(_tag_month_day!BC25="","",_tag_month_day!BC25/100)</f>
        <v/>
      </c>
      <c r="FI35" s="449">
        <f>FI34</f>
        <v>0.40999999999999998</v>
      </c>
      <c r="FJ35" s="449">
        <f>FJ34</f>
        <v>0.11</v>
      </c>
      <c r="FK35" s="449">
        <f>FK34</f>
        <v>0.014999999999999999</v>
      </c>
      <c r="FL35" s="449">
        <f>FL34</f>
        <v>0</v>
      </c>
      <c r="FM35" s="467">
        <f>FM34</f>
        <v>0.0001</v>
      </c>
      <c r="FN35" s="449">
        <f>FN34</f>
        <v>0.32000000000000001</v>
      </c>
      <c r="FO35" s="449">
        <f>FO34</f>
        <v>0.20000000000000001</v>
      </c>
      <c r="FP35" s="449">
        <f>FP34</f>
        <v>0.01</v>
      </c>
      <c r="FQ35" s="449">
        <f>FQ34</f>
        <v>0</v>
      </c>
      <c r="FR35" s="467">
        <f>FR34</f>
        <v>0.0001</v>
      </c>
      <c r="FS35" s="449" t="str">
        <f>IF(_tag_month_day!BD25="","",_tag_month_day!BD25/100)</f>
        <v/>
      </c>
      <c r="FT35" s="449" t="str">
        <f>IF(_tag_month_day!BE25="","",_tag_month_day!BE25/100)</f>
        <v/>
      </c>
      <c r="FU35" s="449" t="str">
        <f>IF(_tag_month_day!BF25="","",_tag_month_day!BF25/100)</f>
        <v/>
      </c>
      <c r="FV35" s="449" t="str">
        <f>IF(_tag_month_day!BG25="","",_tag_month_day!BG25/100)</f>
        <v/>
      </c>
      <c r="FW35" s="467" t="str">
        <f>IF(_tag_month_day!BH25="","",_tag_month_day!BH25/100)</f>
        <v/>
      </c>
      <c r="FX35" s="449" t="str">
        <f>IF(_tag_month_day!BI25="","",_tag_month_day!BI25/100)</f>
        <v/>
      </c>
      <c r="FY35" s="449" t="str">
        <f>IF(_tag_month_day!BJ25="","",_tag_month_day!BJ25/100)</f>
        <v/>
      </c>
      <c r="FZ35" s="468" t="str">
        <f>IF(_tag_month_day!BK25="","",_tag_month_day!BK25/100)</f>
        <v/>
      </c>
      <c r="GA35" s="449" t="str">
        <f>IF(_tag_month_day!BL25="","",_tag_month_day!BL25/100)</f>
        <v/>
      </c>
      <c r="GB35" s="467" t="str">
        <f>IF(_tag_month_day!BM25="","",_tag_month_day!BM25/100)</f>
        <v/>
      </c>
      <c r="GC35" s="431" t="str">
        <f>IF(_tag_month_day!BN25="","",_tag_month_day!BN25/100)</f>
        <v/>
      </c>
      <c r="GD35" s="431" t="str">
        <f>IF(_tag_month_day!BO25="","",_tag_month_day!BO25/100)</f>
        <v/>
      </c>
      <c r="GE35" s="431" t="str">
        <f>IF(_tag_month_day!BP25="","",_tag_month_day!BP25/100)</f>
        <v/>
      </c>
      <c r="GF35" s="431" t="str">
        <f>IF(_tag_month_day!BQ25="","",_tag_month_day!BQ25/100)</f>
        <v/>
      </c>
      <c r="GG35" s="431" t="str">
        <f>IF(_tag_month_day!BR25="","",_tag_month_day!BR25/100)</f>
        <v/>
      </c>
      <c r="GH35" s="431" t="str">
        <f>IF(_tag_month_day!BS25="","",_tag_month_day!BS25/100)</f>
        <v/>
      </c>
      <c r="GI35" s="467" t="str">
        <f>IF(_tag_month_day!BT25="","",_tag_month_day!BT25/100)</f>
        <v/>
      </c>
      <c r="GJ35" s="469" t="str">
        <f>IF(_tag_month_day!BU25="","",_tag_month_day!BU25/100)</f>
        <v/>
      </c>
      <c r="GK35" s="470">
        <f>GK34</f>
        <v>0.070000000000000007</v>
      </c>
      <c r="GL35" s="470">
        <f>GL34</f>
        <v>0.029999999999999999</v>
      </c>
      <c r="GM35" s="471" t="str">
        <f>IF(_tag_month_day!BX25="","",_tag_month_day!BX25/100)</f>
        <v/>
      </c>
      <c r="GN35" s="470">
        <f>GN34</f>
        <v>0.070000000000000007</v>
      </c>
      <c r="GO35" s="470">
        <f>GO34</f>
        <v>0.029999999999999999</v>
      </c>
      <c r="GP35" s="470">
        <f>GP34</f>
        <v>0.089999999999999997</v>
      </c>
      <c r="GQ35" s="470">
        <f>GQ34</f>
        <v>0.029999999999999999</v>
      </c>
      <c r="GR35" s="471" t="str">
        <f>IF(_tag_month_day!CA25="","",_tag_month_day!CA25/100)</f>
        <v/>
      </c>
      <c r="GS35" s="472">
        <f>GS34</f>
        <v>0.95299999999999996</v>
      </c>
      <c r="GT35" s="472">
        <f>GT34</f>
        <v>0.55000000000000004</v>
      </c>
      <c r="GU35" s="472">
        <f>GU34</f>
        <v>0.55000000000000004</v>
      </c>
      <c r="GV35" s="472">
        <f>GV34</f>
        <v>0.55000000000000004</v>
      </c>
      <c r="GW35" s="472">
        <f>GW34</f>
        <v>0.5</v>
      </c>
      <c r="GX35" s="472">
        <f>GX34</f>
        <v>0.93500000000000005</v>
      </c>
      <c r="GY35" s="472">
        <f>GY34</f>
        <v>0.14999999999999999</v>
      </c>
      <c r="GZ35" s="472">
        <f>GZ34</f>
        <v>1</v>
      </c>
      <c r="HA35" s="474">
        <f>HA34</f>
        <v>0.047</v>
      </c>
      <c r="HB35" s="474">
        <f>HB34</f>
        <v>0.45000000000000001</v>
      </c>
      <c r="HC35" s="474">
        <f>HC34</f>
        <v>0.45000000000000001</v>
      </c>
      <c r="HD35" s="474">
        <f>HD34</f>
        <v>0.45000000000000001</v>
      </c>
      <c r="HE35" s="474">
        <f>HE34</f>
        <v>0.5</v>
      </c>
      <c r="HF35" s="474">
        <f>HF34</f>
        <v>0.065000000000000002</v>
      </c>
      <c r="HG35" s="474">
        <f>HG34</f>
        <v>0.84999999999999998</v>
      </c>
      <c r="HH35" s="474">
        <f>HH34</f>
        <v>0</v>
      </c>
      <c r="HI35" s="10">
        <f>IF(BZ35&lt;&gt;"",CK35-BV35,0)</f>
        <v>0</v>
      </c>
      <c r="HJ35" s="10" t="e">
        <f>IF(AJ35&gt;0,AH35-AJ35,0)</f>
        <v>#VALUE!</v>
      </c>
      <c r="HK35" s="466">
        <f>HK34</f>
        <v>0.84999999999999998</v>
      </c>
      <c r="HL35" s="424">
        <f>HL34</f>
        <v>550000</v>
      </c>
      <c r="HM35" s="424">
        <f>HM34</f>
        <v>480000</v>
      </c>
      <c r="HN35" s="465" t="e">
        <f>(DJ35*EZ35+DK35*FH35+DL35*FM35+DM35*FR35+DN35*FW35+DO35*GB35+DS35*GI35+DP35*GM35+DR35*GR35)*1000*2</f>
        <v>#VALUE!</v>
      </c>
      <c r="HO35" s="465" t="e">
        <f>HN35*HK35*$HO$2/HL35*1000000</f>
        <v>#VALUE!</v>
      </c>
      <c r="HP35" s="465" t="e">
        <f>HN35*HK35*$HP$2/HM35*1000000</f>
        <v>#VALUE!</v>
      </c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</row>
    <row customFormat="1" r="36" s="0">
      <c r="A36" s="420">
        <v>25</v>
      </c>
      <c r="B36" s="421">
        <f ca="1">IF(D36=D35,B35,IF(D36="夜班",B35+1,B35))</f>
        <v>43586</v>
      </c>
      <c r="C36" s="422">
        <f>C35</f>
        <v>0.041666666666666699</v>
      </c>
      <c r="D36" s="10">
        <f ca="1">IF(HOUR(G36)&lt;8,"夜班",IF(HOUR(G36)&lt;16,"白班",IF(HOUR(G36)&lt;24,"中班",0)))</f>
        <v>0</v>
      </c>
      <c r="E36" s="10" t="e">
        <f ca="1">IF(F36=1,"甲",IF(F36=2,"乙",IF(F36=3,"丙",IF(F36=4,"丁",""))))</f>
        <v>#REF!</v>
      </c>
      <c r="F36" s="10" t="e">
        <f ca="1">SUMPRODUCT((成本日报!$A$3:$A$95=计划!B36)*(成本日报!$B$3:$B$95=计划!$D36),成本日报!$C$3:$C$95)</f>
        <v>#REF!</v>
      </c>
      <c r="G36" s="423">
        <f ca="1">G35+C35</f>
        <v>43586.999999999942</v>
      </c>
      <c r="H36" s="423">
        <f ca="1">$G36+$C36/60*10+$C36*0</f>
        <v>43587.006944444387</v>
      </c>
      <c r="I36" s="423">
        <f ca="1">$G36+$C36/60*18+$C36*0</f>
        <v>43587.012499999939</v>
      </c>
      <c r="J36" s="423">
        <f ca="1">$G36+$C36/60*0+$C36*1</f>
        <v>43587.041666666606</v>
      </c>
      <c r="K36" s="423">
        <f ca="1">$G36+$C36/60*30+$C36*2</f>
        <v>43587.104166666613</v>
      </c>
      <c r="L36" s="423">
        <f ca="1">$G36+$C36/60*0+$C36*3</f>
        <v>43587.124999999942</v>
      </c>
      <c r="M36" s="424" t="str">
        <f>IF(_tag_month_day!A26="","",_tag_month_day!A26)</f>
        <v/>
      </c>
      <c r="N36" s="424" t="str">
        <f>IF(_tag_month_day!B26="","",_tag_month_day!B26)</f>
        <v/>
      </c>
      <c r="O36" s="425" t="e">
        <f>IF(M36+N36=0,"",M36+N36)</f>
        <v>#VALUE!</v>
      </c>
      <c r="P36" s="424" t="str">
        <f>IF(_tag_month_day!C26="","",_tag_month_day!C26)</f>
        <v/>
      </c>
      <c r="Q36" s="424" t="str">
        <f>IF(_tag_month_day!D26="","",_tag_month_day!D26)</f>
        <v/>
      </c>
      <c r="R36" s="426" t="str">
        <f>IF(_tag_month_day!CB26="","",_tag_month_day!CB26/100)</f>
        <v/>
      </c>
      <c r="S36" s="427" t="str">
        <f>IF(_tag_month_day!E26="","",_tag_month_day!E26)</f>
        <v/>
      </c>
      <c r="T36" s="427" t="str">
        <f>IF(_tag_month_day!F26="","",_tag_month_day!F26)</f>
        <v/>
      </c>
      <c r="U36" s="428" t="e">
        <f>S36+T36</f>
        <v>#VALUE!</v>
      </c>
      <c r="V36" s="429" t="e">
        <f>U36/AJ36</f>
        <v>#VALUE!</v>
      </c>
      <c r="W36" s="430" t="str">
        <f>IF(_jhy_month_day!A26="","",_jhy_month_day!A26)</f>
        <v/>
      </c>
      <c r="X36" s="431" t="str">
        <f>IF(_jhy_month_day!B26="","",_jhy_month_day!B26/100)</f>
        <v/>
      </c>
      <c r="Y36" s="431" t="str">
        <f>IF(_jhy_month_day!C26="","",_jhy_month_day!C26/100)</f>
        <v/>
      </c>
      <c r="Z36" s="432">
        <f>Z32+1</f>
        <v>7</v>
      </c>
      <c r="AA36" s="433" t="str">
        <f>IF(_tag_month_day!G26="","",_tag_month_day!G26/100)</f>
        <v/>
      </c>
      <c r="AB36" s="433" t="str">
        <f>IF(_tag_month_day!H26="","",_tag_month_day!H26/100)</f>
        <v/>
      </c>
      <c r="AC36" s="434">
        <f>IF(X36="",AC35,BK36*($AV35*X36+$AW35*FD35+$AX35*FI35+$AY35*FN35+$AZ35*FS35+$BA35*FX35+$BG35*GE35)/(AV35*Y36+AX35*FK35+AW35*FF35+AY35*FP35+AZ35*FU35+BA35*FZ35+BG35*GG35+BB35*GK35+BC35*GN35+BD35*GP35))</f>
        <v>1.59963432013121</v>
      </c>
      <c r="AD36" s="435" t="str">
        <f>IF(AC36=AC35,"",AC36-AC35)</f>
        <v/>
      </c>
      <c r="AE36" s="436" t="str">
        <f>IF(1-AF36=0,"",(1-AF36))</f>
        <v/>
      </c>
      <c r="AF36" s="437">
        <v>1</v>
      </c>
      <c r="AG36" s="10" t="str">
        <f>AG35</f>
        <v>8A3</v>
      </c>
      <c r="AH36" s="438" t="str">
        <f>AH35</f>
        <v/>
      </c>
      <c r="AI36" s="424" t="e">
        <f>IF(ROUND(AJ36-AJ35,1)=0,"",AJ36-AJ35)</f>
        <v>#VALUE!</v>
      </c>
      <c r="AJ36" s="439" t="str">
        <f>IF(_tag_month_day!I26="","",_tag_month_day!I26)</f>
        <v/>
      </c>
      <c r="AK36" s="440"/>
      <c r="AL36" s="440"/>
      <c r="AM36" s="440"/>
      <c r="AN36" s="441">
        <f>AN35</f>
        <v>3</v>
      </c>
      <c r="AO36" s="441">
        <f>AO35</f>
        <v>7</v>
      </c>
      <c r="AP36" s="442" t="e">
        <f>(IF(AN36=0,AS35,AS35*(1+AO36/AN36)/(AR36+AO36/AN36)))+AT36</f>
        <v>#VALUE!</v>
      </c>
      <c r="AQ36" s="443" t="str">
        <f>IF(_tag_month_day!J26="","",_tag_month_day!J26/100)</f>
        <v/>
      </c>
      <c r="AR36" s="444">
        <f>AR35</f>
        <v>1.3</v>
      </c>
      <c r="AS36" s="445" t="e">
        <f>AQ36*(AN36*AR36+AO36)/(AN36+AO36)</f>
        <v>#VALUE!</v>
      </c>
      <c r="AT36" s="445" t="e">
        <f>(SUM(BE36:BF36)-SUM(BE35:BF35))*0.05</f>
        <v>#VALUE!</v>
      </c>
      <c r="AU36" s="446" t="str">
        <f>IF(_tag_month_day!CC26="","",IF(_tag_month_day!CC26&gt;0,_tag_month_day!CD26,_tag_month_day!CE26))</f>
        <v/>
      </c>
      <c r="AV36" s="447" t="str">
        <f>IF(_tag_month_day!L26="","",_tag_month_day!L26/100)</f>
        <v/>
      </c>
      <c r="AW36" s="431">
        <f>AW35</f>
        <v>0</v>
      </c>
      <c r="AX36" s="431">
        <f>AX35</f>
        <v>0</v>
      </c>
      <c r="AY36" s="431" t="str">
        <f>IF(_tag_month_day!M26="","",_tag_month_day!M26/100)</f>
        <v/>
      </c>
      <c r="AZ36" s="431" t="str">
        <f>IF(_tag_month_day!N26="","",_tag_month_day!N26/100)</f>
        <v/>
      </c>
      <c r="BA36" s="431" t="str">
        <f>IF(_tag_month_day!O26="","",_tag_month_day!O26/100)</f>
        <v/>
      </c>
      <c r="BB36" s="448" t="str">
        <f>IF(_tag_month_day!P26="","",_tag_month_day!P26/100)</f>
        <v/>
      </c>
      <c r="BC36" s="448">
        <f>BC35</f>
        <v>0</v>
      </c>
      <c r="BD36" s="448" t="str">
        <f>IF(_tag_month_day!Q26="","",_tag_month_day!Q26/100)</f>
        <v/>
      </c>
      <c r="BE36" s="449" t="str">
        <f>IF(_tag_month_day!R26="","",_tag_month_day!R26/100)</f>
        <v/>
      </c>
      <c r="BF36" s="388" t="e">
        <f>(AU36*(100+BE36*100))/(AJ36-AU36)/100</f>
        <v>#VALUE!</v>
      </c>
      <c r="BG36" s="450" t="e">
        <f>BE36+BF36</f>
        <v>#VALUE!</v>
      </c>
      <c r="BH36" s="451" t="e">
        <f>SUM(AV36:BF36)</f>
        <v>#VALUE!</v>
      </c>
      <c r="BI36" s="452" t="e">
        <f>IF(CX36=0,BI35,(DK36*查询!$R$5+DL36*查询!$Q$5+DM36*查询!$N$5+DN36*查询!$O$5+DO36*查询!$P$5)*AF36/CX36)</f>
        <v>#VALUE!</v>
      </c>
      <c r="BJ36" s="452" t="e">
        <f>IF(CX36=0,BJ35,(DP36*查询!$S$5+DQ36*查询!$T$5+DR36*查询!$U$5)*AF36/CX36)</f>
        <v>#VALUE!</v>
      </c>
      <c r="BK36" s="452">
        <f>BK35</f>
        <v>1</v>
      </c>
      <c r="BL36" s="453" t="e">
        <f>SUMPRODUCT((AV36:BA36)*(GS36:GX36))/((GS36:GX36)+SUM(BB36:BD36)*GY36+BG36*GZ36)</f>
        <v>#VALUE!</v>
      </c>
      <c r="BM36" s="453" t="e">
        <f>BK36*($AV36*FB36+$AW36*FD36+$AX36*FI36+$AY36*FN36+$AZ36*FS36+$BA36*FX36+$BG36*GE36)/(AV36*EY36+AX36*FK36+AW36*FF36+AY36*FP36+AZ36*FU36+BA36*FZ36+BG36*GG36+BB36*GK36+BC36*GN36+BD36*GP36)</f>
        <v>#VALUE!</v>
      </c>
      <c r="BN36" s="453" t="e">
        <f>($AV36*FC36+$AX36*FJ36+$AW36*FE36+$AY36*FO36+$AZ36*FT36+$BA36*FY36+$BG36*GF36)/($AV36*FA36+BG36*GH36+BB36*GL36+BC36*GO36+BD36*GQ36+BA36*GA36)</f>
        <v>#VALUE!</v>
      </c>
      <c r="BO36" s="454" t="e">
        <f>SUMPRODUCT(AV36:BA36*GS36:GX36)/(GS36:GX36+(BB36+BC36+BD36)*GY36+BG36)</f>
        <v>#VALUE!</v>
      </c>
      <c r="BP36" s="454" t="e">
        <f>SUMPRODUCT(AV36:BA36*GS36:GX36)/(GS36:GX36+(BB36+BC36+BD36)*GY36+BG36)</f>
        <v>#VALUE!</v>
      </c>
      <c r="BQ36" s="454" t="e">
        <f>SUMPRODUCT(AV36:BA36*GS36:GX36)/(GS36:GX36+(BB36+BC36+BD36)*GY36+BG36)</f>
        <v>#VALUE!</v>
      </c>
      <c r="BR36" s="453" t="str">
        <f>IF(_tag_month_day!T26="","",_tag_month_day!T26)</f>
        <v/>
      </c>
      <c r="BS36" s="453" t="str">
        <f>IF(_tag_month_day!U26="","",_tag_month_day!U26)</f>
        <v/>
      </c>
      <c r="BT36" s="455" t="str">
        <f>IF(CK36="","",IF((CK36&gt;=BV36-0.12)*(CK36&lt;=BV36+0.12),"合格","不合格"))</f>
        <v/>
      </c>
      <c r="BU36" s="456" t="str">
        <f>IF(_tag_month_day!V26="","",_tag_month_day!V26)</f>
        <v/>
      </c>
      <c r="BV36" s="457" t="str">
        <f>IF(_tag_month_day!W26="","",_tag_month_day!W26)</f>
        <v/>
      </c>
      <c r="BW36" s="458" t="str">
        <f>IF(_tag_month_day!X26="","",_tag_month_day!X26)</f>
        <v/>
      </c>
      <c r="BX36" s="458" t="str">
        <f>IF(_tag_month_day!Y26="","",_tag_month_day!Y26)</f>
        <v/>
      </c>
      <c r="BY36" s="459">
        <f ca="1">L36</f>
        <v>43587.124999999942</v>
      </c>
      <c r="BZ36" s="460"/>
      <c r="CA36" s="461"/>
      <c r="CB36" s="424" t="str">
        <f>IF(_tag_month_day!Z26="","",_tag_month_day!Z26)</f>
        <v/>
      </c>
      <c r="CC36" s="424" t="str">
        <f>IF(_tag_month_day!AA26="","",_tag_month_day!AA26)</f>
        <v/>
      </c>
      <c r="CD36" s="424" t="str">
        <f>IF(_tag_month_day!AB26="","",_tag_month_day!AB26)</f>
        <v/>
      </c>
      <c r="CE36" s="424" t="str">
        <f>IF(_tag_month_day!AC26="","",_tag_month_day!AC26)</f>
        <v/>
      </c>
      <c r="CF36" s="424" t="str">
        <f>IF(_tag_month_day!AD26="","",_tag_month_day!AD26)</f>
        <v/>
      </c>
      <c r="CG36" s="424" t="str">
        <f>IF(_tag_month_day!AE26="","",_tag_month_day!AE26)</f>
        <v/>
      </c>
      <c r="CH36" s="424" t="str">
        <f>IF(_tag_month_day!AF26="","",_tag_month_day!AF26)</f>
        <v/>
      </c>
      <c r="CI36" s="424" t="str">
        <f>IF(_tag_month_day!AG26="","",_tag_month_day!AG26)</f>
        <v/>
      </c>
      <c r="CJ36" s="424" t="str">
        <f>IF(_tag_month_day!AH26="","",_tag_month_day!AH26)</f>
        <v/>
      </c>
      <c r="CK36" s="424" t="str">
        <f>IF(_tag_month_day!AI26="","",_tag_month_day!AI26)</f>
        <v/>
      </c>
      <c r="CL36" s="4" t="str">
        <f>IF(_tag_month_day!AJ26="","",_tag_month_day!AJ26)</f>
        <v/>
      </c>
      <c r="CM36" s="4" t="str">
        <f>IF(_tag_month_day!AK26="","",_tag_month_day!AK26)</f>
        <v/>
      </c>
      <c r="CN36" s="4" t="str">
        <f>IF(_tag_month_day!AL26="","",_tag_month_day!AL26)</f>
        <v/>
      </c>
      <c r="CO36" s="4" t="str">
        <f>IF(_tag_month_day!AM26="","",_tag_month_day!AM26)</f>
        <v/>
      </c>
      <c r="CP36" s="4" t="str">
        <f>IF(_tag_month_day!AN26="","",_tag_month_day!AN26)</f>
        <v/>
      </c>
      <c r="CQ36" s="4" t="str">
        <f>IF(_tag_month_day!AO26="","",_tag_month_day!AO26)</f>
        <v/>
      </c>
      <c r="CR36" s="462" t="str">
        <f>IF(_tag_month_day!AP26="","",_tag_month_day!AP26)</f>
        <v/>
      </c>
      <c r="CS36" s="463" t="str">
        <f>IF(_tag_month_day!AQ26="","",_tag_month_day!AQ26)</f>
        <v/>
      </c>
      <c r="CT36" s="4" t="str">
        <f>IF(_tag_month_day!AR26="","",_tag_month_day!AR26)</f>
        <v/>
      </c>
      <c r="CU36" s="464" t="e">
        <f>DU36/AJ36</f>
        <v>#VALUE!</v>
      </c>
      <c r="CV36" s="451" t="e">
        <f>BG36/BH36</f>
        <v>#VALUE!</v>
      </c>
      <c r="CW36" s="465" t="e">
        <f>AJ36*(1-CV36)*CU36*AF36</f>
        <v>#VALUE!</v>
      </c>
      <c r="CX36" s="465" t="e">
        <f>CW36*94%</f>
        <v>#VALUE!</v>
      </c>
      <c r="CY36" s="466" t="e">
        <f>IF(CX36=0,0,DS36/(DS36+CX36))</f>
        <v>#VALUE!</v>
      </c>
      <c r="CZ36" s="465" t="e">
        <f>$AJ36*EF36</f>
        <v>#VALUE!</v>
      </c>
      <c r="DA36" s="465" t="e">
        <f>$AJ36*EG36</f>
        <v>#VALUE!</v>
      </c>
      <c r="DB36" s="465" t="e">
        <f>$AJ36*EH36</f>
        <v>#VALUE!</v>
      </c>
      <c r="DC36" s="465" t="e">
        <f>$AJ36*EI36</f>
        <v>#VALUE!</v>
      </c>
      <c r="DD36" s="465" t="e">
        <f>$AJ36*EJ36</f>
        <v>#VALUE!</v>
      </c>
      <c r="DE36" s="465" t="e">
        <f>$AJ36*EK36</f>
        <v>#VALUE!</v>
      </c>
      <c r="DF36" s="465" t="e">
        <f>$AJ36*EL36</f>
        <v>#VALUE!</v>
      </c>
      <c r="DG36" s="465" t="e">
        <f>$AJ36*EM36</f>
        <v>#VALUE!</v>
      </c>
      <c r="DH36" s="465" t="e">
        <f>$AJ36*EN36</f>
        <v>#VALUE!</v>
      </c>
      <c r="DI36" s="465" t="e">
        <f>$AJ36*EO36</f>
        <v>#VALUE!</v>
      </c>
      <c r="DJ36" s="465" t="e">
        <f>CZ36*(1-EP36)</f>
        <v>#VALUE!</v>
      </c>
      <c r="DK36" s="465" t="e">
        <f>DA36*(1-ER36)</f>
        <v>#VALUE!</v>
      </c>
      <c r="DL36" s="465" t="e">
        <f>DB36*(1-EQ36)</f>
        <v>#VALUE!</v>
      </c>
      <c r="DM36" s="465" t="e">
        <f>DC36*(1-ES36)</f>
        <v>#VALUE!</v>
      </c>
      <c r="DN36" s="465" t="e">
        <f>DD36*(1-ET36)</f>
        <v>#VALUE!</v>
      </c>
      <c r="DO36" s="465" t="e">
        <f>DE36</f>
        <v>#VALUE!</v>
      </c>
      <c r="DP36" s="465" t="e">
        <f>DF36*(1-EU36)</f>
        <v>#VALUE!</v>
      </c>
      <c r="DQ36" s="465" t="e">
        <f>DG36*(1-EV36)</f>
        <v>#VALUE!</v>
      </c>
      <c r="DR36" s="465" t="e">
        <f>DH36*(1-EW36)</f>
        <v>#VALUE!</v>
      </c>
      <c r="DS36" s="465" t="e">
        <f>DI36</f>
        <v>#VALUE!</v>
      </c>
      <c r="DT36" s="465" t="e">
        <f>SUM(DJ36:DS36)</f>
        <v>#VALUE!</v>
      </c>
      <c r="DU36" s="465" t="e">
        <f>(GS36:GX36)+(DP36+DQ36+DR36)*GY36+DS36</f>
        <v>#VALUE!</v>
      </c>
      <c r="DV36" s="451" t="e">
        <f>AV36/$BH36/(1-EP36)</f>
        <v>#VALUE!</v>
      </c>
      <c r="DW36" s="451" t="e">
        <f>AW36/$BH36/(1-ER36)</f>
        <v>#VALUE!</v>
      </c>
      <c r="DX36" s="451" t="e">
        <f>AX36/$BH36/(1-EQ36)</f>
        <v>#VALUE!</v>
      </c>
      <c r="DY36" s="451" t="e">
        <f>AY36/$BH36/(1-ES36)</f>
        <v>#VALUE!</v>
      </c>
      <c r="DZ36" s="451" t="e">
        <f>AZ36/$BH36/(1-ET36)</f>
        <v>#VALUE!</v>
      </c>
      <c r="EA36" s="451" t="e">
        <f>BA36/$BH36/(1-AX36)</f>
        <v>#VALUE!</v>
      </c>
      <c r="EB36" s="451" t="e">
        <f>BB36/$BH36/(1-EU36)</f>
        <v>#VALUE!</v>
      </c>
      <c r="EC36" s="451" t="e">
        <f>BC36/$BH36/(1-EV36)</f>
        <v>#VALUE!</v>
      </c>
      <c r="ED36" s="451" t="e">
        <f>BD36/$BH36/(1-EW36)</f>
        <v>#VALUE!</v>
      </c>
      <c r="EE36" s="451" t="e">
        <f>BG36/BH36</f>
        <v>#VALUE!</v>
      </c>
      <c r="EF36" s="451" t="e">
        <f>DV36/SUM($DV36:$EE36)</f>
        <v>#VALUE!</v>
      </c>
      <c r="EG36" s="451" t="e">
        <f>DW36/SUM($DV36:$EE36)</f>
        <v>#VALUE!</v>
      </c>
      <c r="EH36" s="451" t="e">
        <f>DX36/SUM($DV36:$EE36)</f>
        <v>#VALUE!</v>
      </c>
      <c r="EI36" s="451" t="e">
        <f>DY36/SUM($DV36:$EE36)</f>
        <v>#VALUE!</v>
      </c>
      <c r="EJ36" s="451" t="e">
        <f>DZ36/SUM($DV36:$EE36)</f>
        <v>#VALUE!</v>
      </c>
      <c r="EK36" s="451" t="e">
        <f>EA36/SUM($DV36:$EE36)</f>
        <v>#VALUE!</v>
      </c>
      <c r="EL36" s="451" t="e">
        <f>EB36/SUM($DV36:$EE36)</f>
        <v>#VALUE!</v>
      </c>
      <c r="EM36" s="451" t="e">
        <f>EC36/SUM($DV36:$EE36)</f>
        <v>#VALUE!</v>
      </c>
      <c r="EN36" s="451" t="e">
        <f>ED36/SUM($DV36:$EE36)</f>
        <v>#VALUE!</v>
      </c>
      <c r="EO36" s="451" t="e">
        <f>EE36/SUM($DV36:$EE36)</f>
        <v>#VALUE!</v>
      </c>
      <c r="EP36" s="450">
        <f>EP35</f>
        <v>0.080000000000000002</v>
      </c>
      <c r="EQ36" s="450">
        <f>EQ35</f>
        <v>0.014999999999999999</v>
      </c>
      <c r="ER36" s="450">
        <f>ER35</f>
        <v>0.014999999999999999</v>
      </c>
      <c r="ES36" s="450">
        <f>ES35</f>
        <v>0.014999999999999999</v>
      </c>
      <c r="ET36" s="450">
        <f>ET35</f>
        <v>0.014999999999999999</v>
      </c>
      <c r="EU36" s="450">
        <f>EU35</f>
        <v>0.089999999999999997</v>
      </c>
      <c r="EV36" s="450">
        <f>EV35</f>
        <v>0.089999999999999997</v>
      </c>
      <c r="EW36" s="450">
        <f>EW35</f>
        <v>0.089999999999999997</v>
      </c>
      <c r="EX36" s="431" t="str">
        <f>IF(_tag_month_day!AS26="","",_tag_month_day!AS26/100)</f>
        <v/>
      </c>
      <c r="EY36" s="431" t="str">
        <f>IF(_tag_month_day!AT26="","",_tag_month_day!AT26/100)</f>
        <v/>
      </c>
      <c r="EZ36" s="431" t="str">
        <f>IF(_tag_month_day!AU26="","",_tag_month_day!AU26/100)</f>
        <v/>
      </c>
      <c r="FA36" s="431" t="str">
        <f>IF(_tag_month_day!AV26="","",_tag_month_day!AV26/100)</f>
        <v/>
      </c>
      <c r="FB36" s="431" t="str">
        <f>IF(_tag_month_day!AW26="","",_tag_month_day!AW26/100)</f>
        <v/>
      </c>
      <c r="FC36" s="431" t="str">
        <f>IF(_tag_month_day!AX26="","",_tag_month_day!AX26/100)</f>
        <v/>
      </c>
      <c r="FD36" s="449" t="str">
        <f>IF(_tag_month_day!AY26="","",_tag_month_day!AY26/100)</f>
        <v/>
      </c>
      <c r="FE36" s="449" t="str">
        <f>IF(_tag_month_day!AZ26="","",_tag_month_day!AZ26/100)</f>
        <v/>
      </c>
      <c r="FF36" s="449" t="str">
        <f>IF(_tag_month_day!BA26="","",_tag_month_day!BA26/100)</f>
        <v/>
      </c>
      <c r="FG36" s="449" t="str">
        <f>IF(_tag_month_day!BB26="","",_tag_month_day!BB26/100)</f>
        <v/>
      </c>
      <c r="FH36" s="467" t="str">
        <f>IF(_tag_month_day!BC26="","",_tag_month_day!BC26/100)</f>
        <v/>
      </c>
      <c r="FI36" s="449">
        <f>FI35</f>
        <v>0.40999999999999998</v>
      </c>
      <c r="FJ36" s="449">
        <f>FJ35</f>
        <v>0.11</v>
      </c>
      <c r="FK36" s="449">
        <f>FK35</f>
        <v>0.014999999999999999</v>
      </c>
      <c r="FL36" s="449">
        <f>FL35</f>
        <v>0</v>
      </c>
      <c r="FM36" s="467">
        <f>FM35</f>
        <v>0.0001</v>
      </c>
      <c r="FN36" s="449">
        <f>FN35</f>
        <v>0.32000000000000001</v>
      </c>
      <c r="FO36" s="449">
        <f>FO35</f>
        <v>0.20000000000000001</v>
      </c>
      <c r="FP36" s="449">
        <f>FP35</f>
        <v>0.01</v>
      </c>
      <c r="FQ36" s="449">
        <f>FQ35</f>
        <v>0</v>
      </c>
      <c r="FR36" s="467">
        <f>FR35</f>
        <v>0.0001</v>
      </c>
      <c r="FS36" s="449" t="str">
        <f>IF(_tag_month_day!BD26="","",_tag_month_day!BD26/100)</f>
        <v/>
      </c>
      <c r="FT36" s="449" t="str">
        <f>IF(_tag_month_day!BE26="","",_tag_month_day!BE26/100)</f>
        <v/>
      </c>
      <c r="FU36" s="449" t="str">
        <f>IF(_tag_month_day!BF26="","",_tag_month_day!BF26/100)</f>
        <v/>
      </c>
      <c r="FV36" s="449" t="str">
        <f>IF(_tag_month_day!BG26="","",_tag_month_day!BG26/100)</f>
        <v/>
      </c>
      <c r="FW36" s="467" t="str">
        <f>IF(_tag_month_day!BH26="","",_tag_month_day!BH26/100)</f>
        <v/>
      </c>
      <c r="FX36" s="449" t="str">
        <f>IF(_tag_month_day!BI26="","",_tag_month_day!BI26/100)</f>
        <v/>
      </c>
      <c r="FY36" s="449" t="str">
        <f>IF(_tag_month_day!BJ26="","",_tag_month_day!BJ26/100)</f>
        <v/>
      </c>
      <c r="FZ36" s="468" t="str">
        <f>IF(_tag_month_day!BK26="","",_tag_month_day!BK26/100)</f>
        <v/>
      </c>
      <c r="GA36" s="449" t="str">
        <f>IF(_tag_month_day!BL26="","",_tag_month_day!BL26/100)</f>
        <v/>
      </c>
      <c r="GB36" s="467" t="str">
        <f>IF(_tag_month_day!BM26="","",_tag_month_day!BM26/100)</f>
        <v/>
      </c>
      <c r="GC36" s="431" t="str">
        <f>IF(_tag_month_day!BN26="","",_tag_month_day!BN26/100)</f>
        <v/>
      </c>
      <c r="GD36" s="431" t="str">
        <f>IF(_tag_month_day!BO26="","",_tag_month_day!BO26/100)</f>
        <v/>
      </c>
      <c r="GE36" s="431" t="str">
        <f>IF(_tag_month_day!BP26="","",_tag_month_day!BP26/100)</f>
        <v/>
      </c>
      <c r="GF36" s="431" t="str">
        <f>IF(_tag_month_day!BQ26="","",_tag_month_day!BQ26/100)</f>
        <v/>
      </c>
      <c r="GG36" s="431" t="str">
        <f>IF(_tag_month_day!BR26="","",_tag_month_day!BR26/100)</f>
        <v/>
      </c>
      <c r="GH36" s="431" t="str">
        <f>IF(_tag_month_day!BS26="","",_tag_month_day!BS26/100)</f>
        <v/>
      </c>
      <c r="GI36" s="467" t="str">
        <f>IF(_tag_month_day!BT26="","",_tag_month_day!BT26/100)</f>
        <v/>
      </c>
      <c r="GJ36" s="469" t="str">
        <f>IF(_tag_month_day!BU26="","",_tag_month_day!BU26/100)</f>
        <v/>
      </c>
      <c r="GK36" s="470">
        <f>GK35</f>
        <v>0.070000000000000007</v>
      </c>
      <c r="GL36" s="470">
        <f>GL35</f>
        <v>0.029999999999999999</v>
      </c>
      <c r="GM36" s="471" t="str">
        <f>IF(_tag_month_day!BX26="","",_tag_month_day!BX26/100)</f>
        <v/>
      </c>
      <c r="GN36" s="470">
        <f>GN35</f>
        <v>0.070000000000000007</v>
      </c>
      <c r="GO36" s="470">
        <f>GO35</f>
        <v>0.029999999999999999</v>
      </c>
      <c r="GP36" s="470">
        <f>GP35</f>
        <v>0.089999999999999997</v>
      </c>
      <c r="GQ36" s="470">
        <f>GQ35</f>
        <v>0.029999999999999999</v>
      </c>
      <c r="GR36" s="471" t="str">
        <f>IF(_tag_month_day!CA26="","",_tag_month_day!CA26/100)</f>
        <v/>
      </c>
      <c r="GS36" s="472">
        <f>GS35</f>
        <v>0.95299999999999996</v>
      </c>
      <c r="GT36" s="472">
        <f>GT35</f>
        <v>0.55000000000000004</v>
      </c>
      <c r="GU36" s="472">
        <f>GU35</f>
        <v>0.55000000000000004</v>
      </c>
      <c r="GV36" s="472">
        <f>GV35</f>
        <v>0.55000000000000004</v>
      </c>
      <c r="GW36" s="472">
        <f>GW35</f>
        <v>0.5</v>
      </c>
      <c r="GX36" s="472">
        <f>GX35</f>
        <v>0.93500000000000005</v>
      </c>
      <c r="GY36" s="472">
        <f>GY35</f>
        <v>0.14999999999999999</v>
      </c>
      <c r="GZ36" s="472">
        <f>GZ35</f>
        <v>1</v>
      </c>
      <c r="HA36" s="474">
        <f>HA35</f>
        <v>0.047</v>
      </c>
      <c r="HB36" s="474">
        <f>HB35</f>
        <v>0.45000000000000001</v>
      </c>
      <c r="HC36" s="474">
        <f>HC35</f>
        <v>0.45000000000000001</v>
      </c>
      <c r="HD36" s="474">
        <f>HD35</f>
        <v>0.45000000000000001</v>
      </c>
      <c r="HE36" s="474">
        <f>HE35</f>
        <v>0.5</v>
      </c>
      <c r="HF36" s="474">
        <f>HF35</f>
        <v>0.065000000000000002</v>
      </c>
      <c r="HG36" s="474">
        <f>HG35</f>
        <v>0.84999999999999998</v>
      </c>
      <c r="HH36" s="474">
        <f>HH35</f>
        <v>0</v>
      </c>
      <c r="HI36" s="10">
        <f>IF(BZ36&lt;&gt;"",CK36-BV36,0)</f>
        <v>0</v>
      </c>
      <c r="HJ36" s="10" t="e">
        <f>IF(AJ36&gt;0,AH36-AJ36,0)</f>
        <v>#VALUE!</v>
      </c>
      <c r="HK36" s="466">
        <f>HK35</f>
        <v>0.84999999999999998</v>
      </c>
      <c r="HL36" s="424">
        <f>HL35</f>
        <v>550000</v>
      </c>
      <c r="HM36" s="424">
        <f>HM35</f>
        <v>480000</v>
      </c>
      <c r="HN36" s="465" t="e">
        <f>(DJ36*EZ36+DK36*FH36+DL36*FM36+DM36*FR36+DN36*FW36+DO36*GB36+DS36*GI36+DP36*GM36+DR36*GR36)*1000*2</f>
        <v>#VALUE!</v>
      </c>
      <c r="HO36" s="465" t="e">
        <f>HN36*HK36*$HO$2/HL36*1000000</f>
        <v>#VALUE!</v>
      </c>
      <c r="HP36" s="465" t="e">
        <f>HN36*HK36*$HP$2/HM36*1000000</f>
        <v>#VALUE!</v>
      </c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</row>
    <row customFormat="1" r="37" s="0">
      <c r="A37" s="420">
        <v>26</v>
      </c>
      <c r="B37" s="421">
        <f ca="1">IF(D37=D36,B36,IF(D37="夜班",B36+1,B36))</f>
        <v>43587</v>
      </c>
      <c r="C37" s="422">
        <f>C36</f>
        <v>0.041666666666666699</v>
      </c>
      <c r="D37" s="10" t="str">
        <f ca="1">IF(HOUR(G37)&lt;8,"夜班",IF(HOUR(G37)&lt;16,"白班",IF(HOUR(G37)&lt;24,"中班",0)))</f>
        <v>夜班</v>
      </c>
      <c r="E37" s="10" t="e">
        <f ca="1">IF(F37=1,"甲",IF(F37=2,"乙",IF(F37=3,"丙",IF(F37=4,"丁",""))))</f>
        <v>#REF!</v>
      </c>
      <c r="F37" s="10" t="e">
        <f ca="1">SUMPRODUCT((成本日报!$A$3:$A$95=计划!B37)*(成本日报!$B$3:$B$95=计划!$D37),成本日报!$C$3:$C$95)</f>
        <v>#REF!</v>
      </c>
      <c r="G37" s="423">
        <f ca="1">G36+C36</f>
        <v>43587.041666666606</v>
      </c>
      <c r="H37" s="423">
        <f ca="1">$G37+$C37/60*10+$C37*0</f>
        <v>43587.048611111051</v>
      </c>
      <c r="I37" s="423">
        <f ca="1">$G37+$C37/60*18+$C37*0</f>
        <v>43587.054166666603</v>
      </c>
      <c r="J37" s="423">
        <f ca="1">$G37+$C37/60*0+$C37*1</f>
        <v>43587.08333333327</v>
      </c>
      <c r="K37" s="423">
        <f ca="1">$G37+$C37/60*30+$C37*2</f>
        <v>43587.145833333278</v>
      </c>
      <c r="L37" s="423">
        <f ca="1">$G37+$C37/60*0+$C37*3</f>
        <v>43587.166666666606</v>
      </c>
      <c r="M37" s="424" t="str">
        <f>IF(_tag_month_day!A27="","",_tag_month_day!A27)</f>
        <v/>
      </c>
      <c r="N37" s="424" t="str">
        <f>IF(_tag_month_day!B27="","",_tag_month_day!B27)</f>
        <v/>
      </c>
      <c r="O37" s="425" t="e">
        <f>IF(M37+N37=0,"",M37+N37)</f>
        <v>#VALUE!</v>
      </c>
      <c r="P37" s="424" t="str">
        <f>IF(_tag_month_day!C27="","",_tag_month_day!C27)</f>
        <v/>
      </c>
      <c r="Q37" s="424" t="str">
        <f>IF(_tag_month_day!D27="","",_tag_month_day!D27)</f>
        <v/>
      </c>
      <c r="R37" s="426" t="str">
        <f>IF(_tag_month_day!CB27="","",_tag_month_day!CB27/100)</f>
        <v/>
      </c>
      <c r="S37" s="427" t="str">
        <f>IF(_tag_month_day!E27="","",_tag_month_day!E27)</f>
        <v/>
      </c>
      <c r="T37" s="427" t="str">
        <f>IF(_tag_month_day!F27="","",_tag_month_day!F27)</f>
        <v/>
      </c>
      <c r="U37" s="428" t="e">
        <f>S37+T37</f>
        <v>#VALUE!</v>
      </c>
      <c r="V37" s="429" t="e">
        <f>U37/AJ37</f>
        <v>#VALUE!</v>
      </c>
      <c r="W37" s="430" t="str">
        <f>IF(_jhy_month_day!A27="","",_jhy_month_day!A27)</f>
        <v/>
      </c>
      <c r="X37" s="431" t="str">
        <f>IF(_jhy_month_day!B27="","",_jhy_month_day!B27/100)</f>
        <v/>
      </c>
      <c r="Y37" s="431" t="str">
        <f>IF(_jhy_month_day!C27="","",_jhy_month_day!C27/100)</f>
        <v/>
      </c>
      <c r="Z37" s="432">
        <f>Z33+1</f>
        <v>7</v>
      </c>
      <c r="AA37" s="433" t="str">
        <f>IF(_tag_month_day!G27="","",_tag_month_day!G27/100)</f>
        <v/>
      </c>
      <c r="AB37" s="433" t="str">
        <f>IF(_tag_month_day!H27="","",_tag_month_day!H27/100)</f>
        <v/>
      </c>
      <c r="AC37" s="434">
        <f>IF(X37="",AC36,BK37*($AV36*X37+$AW36*FD36+$AX36*FI36+$AY36*FN36+$AZ36*FS36+$BA36*FX36+$BG36*GE36)/(AV36*Y37+AX36*FK36+AW36*FF36+AY36*FP36+AZ36*FU36+BA36*FZ36+BG36*GG36+BB36*GK36+BC36*GN36+BD36*GP36))</f>
        <v>1.59963432013121</v>
      </c>
      <c r="AD37" s="435" t="str">
        <f>IF(AC37=AC36,"",AC37-AC36)</f>
        <v/>
      </c>
      <c r="AE37" s="436" t="str">
        <f>IF(1-AF37=0,"",(1-AF37))</f>
        <v/>
      </c>
      <c r="AF37" s="437">
        <v>1</v>
      </c>
      <c r="AG37" s="10" t="str">
        <f>AG36</f>
        <v>8A3</v>
      </c>
      <c r="AH37" s="438" t="str">
        <f>AH36</f>
        <v/>
      </c>
      <c r="AI37" s="424" t="e">
        <f>IF(ROUND(AJ37-AJ36,1)=0,"",AJ37-AJ36)</f>
        <v>#VALUE!</v>
      </c>
      <c r="AJ37" s="439" t="str">
        <f>IF(_tag_month_day!I27="","",_tag_month_day!I27)</f>
        <v/>
      </c>
      <c r="AK37" s="440"/>
      <c r="AL37" s="440"/>
      <c r="AM37" s="440"/>
      <c r="AN37" s="441">
        <f>AN36</f>
        <v>3</v>
      </c>
      <c r="AO37" s="441">
        <f>AO36</f>
        <v>7</v>
      </c>
      <c r="AP37" s="442" t="e">
        <f>(IF(AN37=0,AS36,AS36*(1+AO37/AN37)/(AR37+AO37/AN37)))+AT37</f>
        <v>#VALUE!</v>
      </c>
      <c r="AQ37" s="443" t="str">
        <f>IF(_tag_month_day!J27="","",_tag_month_day!J27/100)</f>
        <v/>
      </c>
      <c r="AR37" s="444">
        <f>AR36</f>
        <v>1.3</v>
      </c>
      <c r="AS37" s="445" t="e">
        <f>AQ37*(AN37*AR37+AO37)/(AN37+AO37)</f>
        <v>#VALUE!</v>
      </c>
      <c r="AT37" s="445" t="e">
        <f>(SUM(BE37:BF37)-SUM(BE36:BF36))*0.05</f>
        <v>#VALUE!</v>
      </c>
      <c r="AU37" s="446" t="str">
        <f>IF(_tag_month_day!CC27="","",IF(_tag_month_day!CC27&gt;0,_tag_month_day!CD27,_tag_month_day!CE27))</f>
        <v/>
      </c>
      <c r="AV37" s="447" t="str">
        <f>IF(_tag_month_day!L27="","",_tag_month_day!L27/100)</f>
        <v/>
      </c>
      <c r="AW37" s="431">
        <f>AW36</f>
        <v>0</v>
      </c>
      <c r="AX37" s="431">
        <f>AX36</f>
        <v>0</v>
      </c>
      <c r="AY37" s="431" t="str">
        <f>IF(_tag_month_day!M27="","",_tag_month_day!M27/100)</f>
        <v/>
      </c>
      <c r="AZ37" s="431" t="str">
        <f>IF(_tag_month_day!N27="","",_tag_month_day!N27/100)</f>
        <v/>
      </c>
      <c r="BA37" s="431" t="str">
        <f>IF(_tag_month_day!O27="","",_tag_month_day!O27/100)</f>
        <v/>
      </c>
      <c r="BB37" s="448" t="str">
        <f>IF(_tag_month_day!P27="","",_tag_month_day!P27/100)</f>
        <v/>
      </c>
      <c r="BC37" s="448">
        <f>BC36</f>
        <v>0</v>
      </c>
      <c r="BD37" s="448" t="str">
        <f>IF(_tag_month_day!Q27="","",_tag_month_day!Q27/100)</f>
        <v/>
      </c>
      <c r="BE37" s="449" t="str">
        <f>IF(_tag_month_day!R27="","",_tag_month_day!R27/100)</f>
        <v/>
      </c>
      <c r="BF37" s="388" t="e">
        <f>(AU37*(100+BE37*100))/(AJ37-AU37)/100</f>
        <v>#VALUE!</v>
      </c>
      <c r="BG37" s="450" t="e">
        <f>BE37+BF37</f>
        <v>#VALUE!</v>
      </c>
      <c r="BH37" s="451" t="e">
        <f>SUM(AV37:BF37)</f>
        <v>#VALUE!</v>
      </c>
      <c r="BI37" s="452" t="e">
        <f>IF(CX37=0,BI36,(DK37*查询!$R$5+DL37*查询!$Q$5+DM37*查询!$N$5+DN37*查询!$O$5+DO37*查询!$P$5)*AF37/CX37)</f>
        <v>#VALUE!</v>
      </c>
      <c r="BJ37" s="452" t="e">
        <f>IF(CX37=0,BJ36,(DP37*查询!$S$5+DQ37*查询!$T$5+DR37*查询!$U$5)*AF37/CX37)</f>
        <v>#VALUE!</v>
      </c>
      <c r="BK37" s="452">
        <f>BK36</f>
        <v>1</v>
      </c>
      <c r="BL37" s="453" t="e">
        <f>SUMPRODUCT((AV37:BA37)*(GS37:GX37))/((GS37:GX37)+SUM(BB37:BD37)*GY37+BG37*GZ37)</f>
        <v>#VALUE!</v>
      </c>
      <c r="BM37" s="453" t="e">
        <f>BK37*($AV37*FB37+$AW37*FD37+$AX37*FI37+$AY37*FN37+$AZ37*FS37+$BA37*FX37+$BG37*GE37)/(AV37*EY37+AX37*FK37+AW37*FF37+AY37*FP37+AZ37*FU37+BA37*FZ37+BG37*GG37+BB37*GK37+BC37*GN37+BD37*GP37)</f>
        <v>#VALUE!</v>
      </c>
      <c r="BN37" s="453" t="e">
        <f>($AV37*FC37+$AX37*FJ37+$AW37*FE37+$AY37*FO37+$AZ37*FT37+$BA37*FY37+$BG37*GF37)/($AV37*FA37+BG37*GH37+BB37*GL37+BC37*GO37+BD37*GQ37+BA37*GA37)</f>
        <v>#VALUE!</v>
      </c>
      <c r="BO37" s="454" t="e">
        <f>SUMPRODUCT(AV37:BA37*GS37:GX37)/(GS37:GX37+(BB37+BC37+BD37)*GY37+BG37)</f>
        <v>#VALUE!</v>
      </c>
      <c r="BP37" s="454" t="e">
        <f>SUMPRODUCT(AV37:BA37*GS37:GX37)/(GS37:GX37+(BB37+BC37+BD37)*GY37+BG37)</f>
        <v>#VALUE!</v>
      </c>
      <c r="BQ37" s="454" t="e">
        <f>SUMPRODUCT(AV37:BA37*GS37:GX37)/(GS37:GX37+(BB37+BC37+BD37)*GY37+BG37)</f>
        <v>#VALUE!</v>
      </c>
      <c r="BR37" s="453" t="str">
        <f>IF(_tag_month_day!T27="","",_tag_month_day!T27)</f>
        <v/>
      </c>
      <c r="BS37" s="453" t="str">
        <f>IF(_tag_month_day!U27="","",_tag_month_day!U27)</f>
        <v/>
      </c>
      <c r="BT37" s="455" t="str">
        <f>IF(CK37="","",IF((CK37&gt;=BV37-0.12)*(CK37&lt;=BV37+0.12),"合格","不合格"))</f>
        <v/>
      </c>
      <c r="BU37" s="456" t="str">
        <f>IF(_tag_month_day!V27="","",_tag_month_day!V27)</f>
        <v/>
      </c>
      <c r="BV37" s="457" t="str">
        <f>IF(_tag_month_day!W27="","",_tag_month_day!W27)</f>
        <v/>
      </c>
      <c r="BW37" s="458" t="str">
        <f>IF(_tag_month_day!X27="","",_tag_month_day!X27)</f>
        <v/>
      </c>
      <c r="BX37" s="458" t="str">
        <f>IF(_tag_month_day!Y27="","",_tag_month_day!Y27)</f>
        <v/>
      </c>
      <c r="BY37" s="459">
        <f ca="1">L37</f>
        <v>43587.166666666606</v>
      </c>
      <c r="BZ37" s="460" t="s">
        <v>429</v>
      </c>
      <c r="CA37" s="461">
        <v>0.15625</v>
      </c>
      <c r="CB37" s="424" t="str">
        <f>IF(_tag_month_day!Z27="","",_tag_month_day!Z27)</f>
        <v/>
      </c>
      <c r="CC37" s="424" t="str">
        <f>IF(_tag_month_day!AA27="","",_tag_month_day!AA27)</f>
        <v/>
      </c>
      <c r="CD37" s="424" t="str">
        <f>IF(_tag_month_day!AB27="","",_tag_month_day!AB27)</f>
        <v/>
      </c>
      <c r="CE37" s="424" t="str">
        <f>IF(_tag_month_day!AC27="","",_tag_month_day!AC27)</f>
        <v/>
      </c>
      <c r="CF37" s="424" t="str">
        <f>IF(_tag_month_day!AD27="","",_tag_month_day!AD27)</f>
        <v/>
      </c>
      <c r="CG37" s="424" t="str">
        <f>IF(_tag_month_day!AE27="","",_tag_month_day!AE27)</f>
        <v/>
      </c>
      <c r="CH37" s="424" t="str">
        <f>IF(_tag_month_day!AF27="","",_tag_month_day!AF27)</f>
        <v/>
      </c>
      <c r="CI37" s="424" t="str">
        <f>IF(_tag_month_day!AG27="","",_tag_month_day!AG27)</f>
        <v/>
      </c>
      <c r="CJ37" s="424" t="str">
        <f>IF(_tag_month_day!AH27="","",_tag_month_day!AH27)</f>
        <v/>
      </c>
      <c r="CK37" s="424" t="str">
        <f>IF(_tag_month_day!AI27="","",_tag_month_day!AI27)</f>
        <v/>
      </c>
      <c r="CL37" s="4" t="str">
        <f>IF(_tag_month_day!AJ27="","",_tag_month_day!AJ27)</f>
        <v/>
      </c>
      <c r="CM37" s="4" t="str">
        <f>IF(_tag_month_day!AK27="","",_tag_month_day!AK27)</f>
        <v/>
      </c>
      <c r="CN37" s="4" t="str">
        <f>IF(_tag_month_day!AL27="","",_tag_month_day!AL27)</f>
        <v/>
      </c>
      <c r="CO37" s="4" t="str">
        <f>IF(_tag_month_day!AM27="","",_tag_month_day!AM27)</f>
        <v/>
      </c>
      <c r="CP37" s="4" t="str">
        <f>IF(_tag_month_day!AN27="","",_tag_month_day!AN27)</f>
        <v/>
      </c>
      <c r="CQ37" s="4" t="str">
        <f>IF(_tag_month_day!AO27="","",_tag_month_day!AO27)</f>
        <v/>
      </c>
      <c r="CR37" s="462" t="str">
        <f>IF(_tag_month_day!AP27="","",_tag_month_day!AP27)</f>
        <v/>
      </c>
      <c r="CS37" s="463" t="str">
        <f>IF(_tag_month_day!AQ27="","",_tag_month_day!AQ27)</f>
        <v/>
      </c>
      <c r="CT37" s="4" t="str">
        <f>IF(_tag_month_day!AR27="","",_tag_month_day!AR27)</f>
        <v/>
      </c>
      <c r="CU37" s="464" t="e">
        <f>DU37/AJ37</f>
        <v>#VALUE!</v>
      </c>
      <c r="CV37" s="451" t="e">
        <f>BG37/BH37</f>
        <v>#VALUE!</v>
      </c>
      <c r="CW37" s="465" t="e">
        <f>AJ37*(1-CV37)*CU37*AF37</f>
        <v>#VALUE!</v>
      </c>
      <c r="CX37" s="465" t="e">
        <f>CW37*94%</f>
        <v>#VALUE!</v>
      </c>
      <c r="CY37" s="466" t="e">
        <f>IF(CX37=0,0,DS37/(DS37+CX37))</f>
        <v>#VALUE!</v>
      </c>
      <c r="CZ37" s="465" t="e">
        <f>$AJ37*EF37</f>
        <v>#VALUE!</v>
      </c>
      <c r="DA37" s="465" t="e">
        <f>$AJ37*EG37</f>
        <v>#VALUE!</v>
      </c>
      <c r="DB37" s="465" t="e">
        <f>$AJ37*EH37</f>
        <v>#VALUE!</v>
      </c>
      <c r="DC37" s="465" t="e">
        <f>$AJ37*EI37</f>
        <v>#VALUE!</v>
      </c>
      <c r="DD37" s="465" t="e">
        <f>$AJ37*EJ37</f>
        <v>#VALUE!</v>
      </c>
      <c r="DE37" s="465" t="e">
        <f>$AJ37*EK37</f>
        <v>#VALUE!</v>
      </c>
      <c r="DF37" s="465" t="e">
        <f>$AJ37*EL37</f>
        <v>#VALUE!</v>
      </c>
      <c r="DG37" s="465" t="e">
        <f>$AJ37*EM37</f>
        <v>#VALUE!</v>
      </c>
      <c r="DH37" s="465" t="e">
        <f>$AJ37*EN37</f>
        <v>#VALUE!</v>
      </c>
      <c r="DI37" s="465" t="e">
        <f>$AJ37*EO37</f>
        <v>#VALUE!</v>
      </c>
      <c r="DJ37" s="465" t="e">
        <f>CZ37*(1-EP37)</f>
        <v>#VALUE!</v>
      </c>
      <c r="DK37" s="465" t="e">
        <f>DA37*(1-ER37)</f>
        <v>#VALUE!</v>
      </c>
      <c r="DL37" s="465" t="e">
        <f>DB37*(1-EQ37)</f>
        <v>#VALUE!</v>
      </c>
      <c r="DM37" s="465" t="e">
        <f>DC37*(1-ES37)</f>
        <v>#VALUE!</v>
      </c>
      <c r="DN37" s="465" t="e">
        <f>DD37*(1-ET37)</f>
        <v>#VALUE!</v>
      </c>
      <c r="DO37" s="465" t="e">
        <f>DE37</f>
        <v>#VALUE!</v>
      </c>
      <c r="DP37" s="465" t="e">
        <f>DF37*(1-EU37)</f>
        <v>#VALUE!</v>
      </c>
      <c r="DQ37" s="465" t="e">
        <f>DG37*(1-EV37)</f>
        <v>#VALUE!</v>
      </c>
      <c r="DR37" s="465" t="e">
        <f>DH37*(1-EW37)</f>
        <v>#VALUE!</v>
      </c>
      <c r="DS37" s="465" t="e">
        <f>DI37</f>
        <v>#VALUE!</v>
      </c>
      <c r="DT37" s="465" t="e">
        <f>SUM(DJ37:DS37)</f>
        <v>#VALUE!</v>
      </c>
      <c r="DU37" s="465" t="e">
        <f>(GS37:GX37)+(DP37+DQ37+DR37)*GY37+DS37</f>
        <v>#VALUE!</v>
      </c>
      <c r="DV37" s="451" t="e">
        <f>AV37/$BH37/(1-EP37)</f>
        <v>#VALUE!</v>
      </c>
      <c r="DW37" s="451" t="e">
        <f>AW37/$BH37/(1-ER37)</f>
        <v>#VALUE!</v>
      </c>
      <c r="DX37" s="451" t="e">
        <f>AX37/$BH37/(1-EQ37)</f>
        <v>#VALUE!</v>
      </c>
      <c r="DY37" s="451" t="e">
        <f>AY37/$BH37/(1-ES37)</f>
        <v>#VALUE!</v>
      </c>
      <c r="DZ37" s="451" t="e">
        <f>AZ37/$BH37/(1-ET37)</f>
        <v>#VALUE!</v>
      </c>
      <c r="EA37" s="451" t="e">
        <f>BA37/$BH37/(1-AX37)</f>
        <v>#VALUE!</v>
      </c>
      <c r="EB37" s="451" t="e">
        <f>BB37/$BH37/(1-EU37)</f>
        <v>#VALUE!</v>
      </c>
      <c r="EC37" s="451" t="e">
        <f>BC37/$BH37/(1-EV37)</f>
        <v>#VALUE!</v>
      </c>
      <c r="ED37" s="451" t="e">
        <f>BD37/$BH37/(1-EW37)</f>
        <v>#VALUE!</v>
      </c>
      <c r="EE37" s="451" t="e">
        <f>BG37/BH37</f>
        <v>#VALUE!</v>
      </c>
      <c r="EF37" s="451" t="e">
        <f>DV37/SUM($DV37:$EE37)</f>
        <v>#VALUE!</v>
      </c>
      <c r="EG37" s="451" t="e">
        <f>DW37/SUM($DV37:$EE37)</f>
        <v>#VALUE!</v>
      </c>
      <c r="EH37" s="451" t="e">
        <f>DX37/SUM($DV37:$EE37)</f>
        <v>#VALUE!</v>
      </c>
      <c r="EI37" s="451" t="e">
        <f>DY37/SUM($DV37:$EE37)</f>
        <v>#VALUE!</v>
      </c>
      <c r="EJ37" s="451" t="e">
        <f>DZ37/SUM($DV37:$EE37)</f>
        <v>#VALUE!</v>
      </c>
      <c r="EK37" s="451" t="e">
        <f>EA37/SUM($DV37:$EE37)</f>
        <v>#VALUE!</v>
      </c>
      <c r="EL37" s="451" t="e">
        <f>EB37/SUM($DV37:$EE37)</f>
        <v>#VALUE!</v>
      </c>
      <c r="EM37" s="451" t="e">
        <f>EC37/SUM($DV37:$EE37)</f>
        <v>#VALUE!</v>
      </c>
      <c r="EN37" s="451" t="e">
        <f>ED37/SUM($DV37:$EE37)</f>
        <v>#VALUE!</v>
      </c>
      <c r="EO37" s="451" t="e">
        <f>EE37/SUM($DV37:$EE37)</f>
        <v>#VALUE!</v>
      </c>
      <c r="EP37" s="450">
        <f>EP36</f>
        <v>0.080000000000000002</v>
      </c>
      <c r="EQ37" s="450">
        <f>EQ36</f>
        <v>0.014999999999999999</v>
      </c>
      <c r="ER37" s="450">
        <f>ER36</f>
        <v>0.014999999999999999</v>
      </c>
      <c r="ES37" s="450">
        <f>ES36</f>
        <v>0.014999999999999999</v>
      </c>
      <c r="ET37" s="450">
        <f>ET36</f>
        <v>0.014999999999999999</v>
      </c>
      <c r="EU37" s="450">
        <f>EU36</f>
        <v>0.089999999999999997</v>
      </c>
      <c r="EV37" s="450">
        <f>EV36</f>
        <v>0.089999999999999997</v>
      </c>
      <c r="EW37" s="450">
        <f>EW36</f>
        <v>0.089999999999999997</v>
      </c>
      <c r="EX37" s="431" t="str">
        <f>IF(_tag_month_day!AS27="","",_tag_month_day!AS27/100)</f>
        <v/>
      </c>
      <c r="EY37" s="431" t="str">
        <f>IF(_tag_month_day!AT27="","",_tag_month_day!AT27/100)</f>
        <v/>
      </c>
      <c r="EZ37" s="431" t="str">
        <f>IF(_tag_month_day!AU27="","",_tag_month_day!AU27/100)</f>
        <v/>
      </c>
      <c r="FA37" s="431" t="str">
        <f>IF(_tag_month_day!AV27="","",_tag_month_day!AV27/100)</f>
        <v/>
      </c>
      <c r="FB37" s="431" t="str">
        <f>IF(_tag_month_day!AW27="","",_tag_month_day!AW27/100)</f>
        <v/>
      </c>
      <c r="FC37" s="431" t="str">
        <f>IF(_tag_month_day!AX27="","",_tag_month_day!AX27/100)</f>
        <v/>
      </c>
      <c r="FD37" s="449" t="str">
        <f>IF(_tag_month_day!AY27="","",_tag_month_day!AY27/100)</f>
        <v/>
      </c>
      <c r="FE37" s="449" t="str">
        <f>IF(_tag_month_day!AZ27="","",_tag_month_day!AZ27/100)</f>
        <v/>
      </c>
      <c r="FF37" s="449" t="str">
        <f>IF(_tag_month_day!BA27="","",_tag_month_day!BA27/100)</f>
        <v/>
      </c>
      <c r="FG37" s="449" t="str">
        <f>IF(_tag_month_day!BB27="","",_tag_month_day!BB27/100)</f>
        <v/>
      </c>
      <c r="FH37" s="467" t="str">
        <f>IF(_tag_month_day!BC27="","",_tag_month_day!BC27/100)</f>
        <v/>
      </c>
      <c r="FI37" s="449">
        <f>FI36</f>
        <v>0.40999999999999998</v>
      </c>
      <c r="FJ37" s="449">
        <f>FJ36</f>
        <v>0.11</v>
      </c>
      <c r="FK37" s="449">
        <f>FK36</f>
        <v>0.014999999999999999</v>
      </c>
      <c r="FL37" s="449">
        <f>FL36</f>
        <v>0</v>
      </c>
      <c r="FM37" s="467">
        <f>FM36</f>
        <v>0.0001</v>
      </c>
      <c r="FN37" s="449">
        <f>FN36</f>
        <v>0.32000000000000001</v>
      </c>
      <c r="FO37" s="449">
        <f>FO36</f>
        <v>0.20000000000000001</v>
      </c>
      <c r="FP37" s="449">
        <f>FP36</f>
        <v>0.01</v>
      </c>
      <c r="FQ37" s="449">
        <f>FQ36</f>
        <v>0</v>
      </c>
      <c r="FR37" s="467">
        <f>FR36</f>
        <v>0.0001</v>
      </c>
      <c r="FS37" s="449" t="str">
        <f>IF(_tag_month_day!BD27="","",_tag_month_day!BD27/100)</f>
        <v/>
      </c>
      <c r="FT37" s="449" t="str">
        <f>IF(_tag_month_day!BE27="","",_tag_month_day!BE27/100)</f>
        <v/>
      </c>
      <c r="FU37" s="449" t="str">
        <f>IF(_tag_month_day!BF27="","",_tag_month_day!BF27/100)</f>
        <v/>
      </c>
      <c r="FV37" s="449" t="str">
        <f>IF(_tag_month_day!BG27="","",_tag_month_day!BG27/100)</f>
        <v/>
      </c>
      <c r="FW37" s="467" t="str">
        <f>IF(_tag_month_day!BH27="","",_tag_month_day!BH27/100)</f>
        <v/>
      </c>
      <c r="FX37" s="449" t="str">
        <f>IF(_tag_month_day!BI27="","",_tag_month_day!BI27/100)</f>
        <v/>
      </c>
      <c r="FY37" s="449" t="str">
        <f>IF(_tag_month_day!BJ27="","",_tag_month_day!BJ27/100)</f>
        <v/>
      </c>
      <c r="FZ37" s="468" t="str">
        <f>IF(_tag_month_day!BK27="","",_tag_month_day!BK27/100)</f>
        <v/>
      </c>
      <c r="GA37" s="449" t="str">
        <f>IF(_tag_month_day!BL27="","",_tag_month_day!BL27/100)</f>
        <v/>
      </c>
      <c r="GB37" s="467" t="str">
        <f>IF(_tag_month_day!BM27="","",_tag_month_day!BM27/100)</f>
        <v/>
      </c>
      <c r="GC37" s="431" t="str">
        <f>IF(_tag_month_day!BN27="","",_tag_month_day!BN27/100)</f>
        <v/>
      </c>
      <c r="GD37" s="431" t="str">
        <f>IF(_tag_month_day!BO27="","",_tag_month_day!BO27/100)</f>
        <v/>
      </c>
      <c r="GE37" s="431" t="str">
        <f>IF(_tag_month_day!BP27="","",_tag_month_day!BP27/100)</f>
        <v/>
      </c>
      <c r="GF37" s="431" t="str">
        <f>IF(_tag_month_day!BQ27="","",_tag_month_day!BQ27/100)</f>
        <v/>
      </c>
      <c r="GG37" s="431" t="str">
        <f>IF(_tag_month_day!BR27="","",_tag_month_day!BR27/100)</f>
        <v/>
      </c>
      <c r="GH37" s="431" t="str">
        <f>IF(_tag_month_day!BS27="","",_tag_month_day!BS27/100)</f>
        <v/>
      </c>
      <c r="GI37" s="467" t="str">
        <f>IF(_tag_month_day!BT27="","",_tag_month_day!BT27/100)</f>
        <v/>
      </c>
      <c r="GJ37" s="469" t="str">
        <f>IF(_tag_month_day!BU27="","",_tag_month_day!BU27/100)</f>
        <v/>
      </c>
      <c r="GK37" s="470">
        <f>GK36</f>
        <v>0.070000000000000007</v>
      </c>
      <c r="GL37" s="470">
        <f>GL36</f>
        <v>0.029999999999999999</v>
      </c>
      <c r="GM37" s="471" t="str">
        <f>IF(_tag_month_day!BX27="","",_tag_month_day!BX27/100)</f>
        <v/>
      </c>
      <c r="GN37" s="470">
        <f>GN36</f>
        <v>0.070000000000000007</v>
      </c>
      <c r="GO37" s="470">
        <f>GO36</f>
        <v>0.029999999999999999</v>
      </c>
      <c r="GP37" s="470">
        <f>GP36</f>
        <v>0.089999999999999997</v>
      </c>
      <c r="GQ37" s="470">
        <f>GQ36</f>
        <v>0.029999999999999999</v>
      </c>
      <c r="GR37" s="471" t="str">
        <f>IF(_tag_month_day!CA27="","",_tag_month_day!CA27/100)</f>
        <v/>
      </c>
      <c r="GS37" s="472">
        <f>GS36</f>
        <v>0.95299999999999996</v>
      </c>
      <c r="GT37" s="472">
        <f>GT36</f>
        <v>0.55000000000000004</v>
      </c>
      <c r="GU37" s="472">
        <f>GU36</f>
        <v>0.55000000000000004</v>
      </c>
      <c r="GV37" s="472">
        <f>GV36</f>
        <v>0.55000000000000004</v>
      </c>
      <c r="GW37" s="472">
        <f>GW36</f>
        <v>0.5</v>
      </c>
      <c r="GX37" s="472">
        <f>GX36</f>
        <v>0.93500000000000005</v>
      </c>
      <c r="GY37" s="472">
        <f>GY36</f>
        <v>0.14999999999999999</v>
      </c>
      <c r="GZ37" s="472">
        <f>GZ36</f>
        <v>1</v>
      </c>
      <c r="HA37" s="474">
        <f>HA36</f>
        <v>0.047</v>
      </c>
      <c r="HB37" s="474">
        <f>HB36</f>
        <v>0.45000000000000001</v>
      </c>
      <c r="HC37" s="474">
        <f>HC36</f>
        <v>0.45000000000000001</v>
      </c>
      <c r="HD37" s="474">
        <f>HD36</f>
        <v>0.45000000000000001</v>
      </c>
      <c r="HE37" s="474">
        <f>HE36</f>
        <v>0.5</v>
      </c>
      <c r="HF37" s="474">
        <f>HF36</f>
        <v>0.065000000000000002</v>
      </c>
      <c r="HG37" s="474">
        <f>HG36</f>
        <v>0.84999999999999998</v>
      </c>
      <c r="HH37" s="474">
        <f>HH36</f>
        <v>0</v>
      </c>
      <c r="HI37" s="10" t="e">
        <f>IF(BZ37&lt;&gt;"",CK37-BV37,0)</f>
        <v>#VALUE!</v>
      </c>
      <c r="HJ37" s="10" t="e">
        <f>IF(AJ37&gt;0,AH37-AJ37,0)</f>
        <v>#VALUE!</v>
      </c>
      <c r="HK37" s="466">
        <f>HK36</f>
        <v>0.84999999999999998</v>
      </c>
      <c r="HL37" s="424">
        <f>HL36</f>
        <v>550000</v>
      </c>
      <c r="HM37" s="424">
        <f>HM36</f>
        <v>480000</v>
      </c>
      <c r="HN37" s="465" t="e">
        <f>(DJ37*EZ37+DK37*FH37+DL37*FM37+DM37*FR37+DN37*FW37+DO37*GB37+DS37*GI37+DP37*GM37+DR37*GR37)*1000*2</f>
        <v>#VALUE!</v>
      </c>
      <c r="HO37" s="465" t="e">
        <f>HN37*HK37*$HO$2/HL37*1000000</f>
        <v>#VALUE!</v>
      </c>
      <c r="HP37" s="465" t="e">
        <f>HN37*HK37*$HP$2/HM37*1000000</f>
        <v>#VALUE!</v>
      </c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</row>
    <row customFormat="1" r="38" s="0">
      <c r="A38" s="420">
        <v>27</v>
      </c>
      <c r="B38" s="421">
        <f ca="1">IF(D38=D37,B37,IF(D38="夜班",B37+1,B37))</f>
        <v>43587</v>
      </c>
      <c r="C38" s="422">
        <f>C37</f>
        <v>0.041666666666666699</v>
      </c>
      <c r="D38" s="10" t="str">
        <f ca="1">IF(HOUR(G38)&lt;8,"夜班",IF(HOUR(G38)&lt;16,"白班",IF(HOUR(G38)&lt;24,"中班",0)))</f>
        <v>夜班</v>
      </c>
      <c r="E38" s="10" t="e">
        <f ca="1">IF(F38=1,"甲",IF(F38=2,"乙",IF(F38=3,"丙",IF(F38=4,"丁",""))))</f>
        <v>#REF!</v>
      </c>
      <c r="F38" s="10" t="e">
        <f ca="1">SUMPRODUCT((成本日报!$A$3:$A$95=计划!B38)*(成本日报!$B$3:$B$95=计划!$D38),成本日报!$C$3:$C$95)</f>
        <v>#REF!</v>
      </c>
      <c r="G38" s="423">
        <f ca="1">G37+C37</f>
        <v>43587.08333333327</v>
      </c>
      <c r="H38" s="423">
        <f ca="1">$G38+$C38/60*10+$C38*0</f>
        <v>43587.090277777716</v>
      </c>
      <c r="I38" s="423">
        <f ca="1">$G38+$C38/60*18+$C38*0</f>
        <v>43587.095833333267</v>
      </c>
      <c r="J38" s="423">
        <f ca="1">$G38+$C38/60*0+$C38*1</f>
        <v>43587.124999999935</v>
      </c>
      <c r="K38" s="423">
        <f ca="1">$G38+$C38/60*30+$C38*2</f>
        <v>43587.187499999942</v>
      </c>
      <c r="L38" s="423">
        <f ca="1">$G38+$C38/60*0+$C38*3</f>
        <v>43587.20833333327</v>
      </c>
      <c r="M38" s="424" t="str">
        <f>IF(_tag_month_day!A28="","",_tag_month_day!A28)</f>
        <v/>
      </c>
      <c r="N38" s="424" t="str">
        <f>IF(_tag_month_day!B28="","",_tag_month_day!B28)</f>
        <v/>
      </c>
      <c r="O38" s="425" t="e">
        <f>IF(M38+N38=0,"",M38+N38)</f>
        <v>#VALUE!</v>
      </c>
      <c r="P38" s="424" t="str">
        <f>IF(_tag_month_day!C28="","",_tag_month_day!C28)</f>
        <v/>
      </c>
      <c r="Q38" s="424" t="str">
        <f>IF(_tag_month_day!D28="","",_tag_month_day!D28)</f>
        <v/>
      </c>
      <c r="R38" s="426" t="str">
        <f>IF(_tag_month_day!CB28="","",_tag_month_day!CB28/100)</f>
        <v/>
      </c>
      <c r="S38" s="427" t="str">
        <f>IF(_tag_month_day!E28="","",_tag_month_day!E28)</f>
        <v/>
      </c>
      <c r="T38" s="427" t="str">
        <f>IF(_tag_month_day!F28="","",_tag_month_day!F28)</f>
        <v/>
      </c>
      <c r="U38" s="428" t="e">
        <f>S38+T38</f>
        <v>#VALUE!</v>
      </c>
      <c r="V38" s="429" t="e">
        <f>U38/AJ38</f>
        <v>#VALUE!</v>
      </c>
      <c r="W38" s="430" t="str">
        <f>IF(_jhy_month_day!A28="","",_jhy_month_day!A28)</f>
        <v/>
      </c>
      <c r="X38" s="431" t="str">
        <f>IF(_jhy_month_day!B28="","",_jhy_month_day!B28/100)</f>
        <v/>
      </c>
      <c r="Y38" s="431" t="str">
        <f>IF(_jhy_month_day!C28="","",_jhy_month_day!C28/100)</f>
        <v/>
      </c>
      <c r="Z38" s="432">
        <f>Z34+1</f>
        <v>7</v>
      </c>
      <c r="AA38" s="433" t="str">
        <f>IF(_tag_month_day!G28="","",_tag_month_day!G28/100)</f>
        <v/>
      </c>
      <c r="AB38" s="433" t="str">
        <f>IF(_tag_month_day!H28="","",_tag_month_day!H28/100)</f>
        <v/>
      </c>
      <c r="AC38" s="434">
        <f>IF(X38="",AC37,BK38*($AV37*X38+$AW37*FD37+$AX37*FI37+$AY37*FN37+$AZ37*FS37+$BA37*FX37+$BG37*GE37)/(AV37*Y38+AX37*FK37+AW37*FF37+AY37*FP37+AZ37*FU37+BA37*FZ37+BG37*GG37+BB37*GK37+BC37*GN37+BD37*GP37))</f>
        <v>1.59963432013121</v>
      </c>
      <c r="AD38" s="435" t="str">
        <f>IF(AC38=AC37,"",AC38-AC37)</f>
        <v/>
      </c>
      <c r="AE38" s="436" t="str">
        <f>IF(1-AF38=0,"",(1-AF38))</f>
        <v/>
      </c>
      <c r="AF38" s="437">
        <v>1</v>
      </c>
      <c r="AG38" s="10" t="str">
        <f>AG37</f>
        <v>8A3</v>
      </c>
      <c r="AH38" s="438" t="str">
        <f>AH37</f>
        <v/>
      </c>
      <c r="AI38" s="424" t="e">
        <f>IF(ROUND(AJ38-AJ37,1)=0,"",AJ38-AJ37)</f>
        <v>#VALUE!</v>
      </c>
      <c r="AJ38" s="439" t="str">
        <f>IF(_tag_month_day!I28="","",_tag_month_day!I28)</f>
        <v/>
      </c>
      <c r="AK38" s="440"/>
      <c r="AL38" s="440"/>
      <c r="AM38" s="440"/>
      <c r="AN38" s="441">
        <f>AN37</f>
        <v>3</v>
      </c>
      <c r="AO38" s="441">
        <f>AO37</f>
        <v>7</v>
      </c>
      <c r="AP38" s="442" t="e">
        <f>(IF(AN38=0,AS37,AS37*(1+AO38/AN38)/(AR38+AO38/AN38)))+AT38</f>
        <v>#VALUE!</v>
      </c>
      <c r="AQ38" s="443" t="str">
        <f>IF(_tag_month_day!J28="","",_tag_month_day!J28/100)</f>
        <v/>
      </c>
      <c r="AR38" s="444">
        <f>AR37</f>
        <v>1.3</v>
      </c>
      <c r="AS38" s="445" t="e">
        <f>AQ38*(AN38*AR38+AO38)/(AN38+AO38)</f>
        <v>#VALUE!</v>
      </c>
      <c r="AT38" s="445" t="e">
        <f>(SUM(BE38:BF38)-SUM(BE37:BF37))*0.05</f>
        <v>#VALUE!</v>
      </c>
      <c r="AU38" s="446" t="str">
        <f>IF(_tag_month_day!CC28="","",IF(_tag_month_day!CC28&gt;0,_tag_month_day!CD28,_tag_month_day!CE28))</f>
        <v/>
      </c>
      <c r="AV38" s="447" t="str">
        <f>IF(_tag_month_day!L28="","",_tag_month_day!L28/100)</f>
        <v/>
      </c>
      <c r="AW38" s="431">
        <f>AW37</f>
        <v>0</v>
      </c>
      <c r="AX38" s="431">
        <f>AX37</f>
        <v>0</v>
      </c>
      <c r="AY38" s="431" t="str">
        <f>IF(_tag_month_day!M28="","",_tag_month_day!M28/100)</f>
        <v/>
      </c>
      <c r="AZ38" s="431" t="str">
        <f>IF(_tag_month_day!N28="","",_tag_month_day!N28/100)</f>
        <v/>
      </c>
      <c r="BA38" s="431" t="str">
        <f>IF(_tag_month_day!O28="","",_tag_month_day!O28/100)</f>
        <v/>
      </c>
      <c r="BB38" s="448" t="str">
        <f>IF(_tag_month_day!P28="","",_tag_month_day!P28/100)</f>
        <v/>
      </c>
      <c r="BC38" s="448">
        <f>BC37</f>
        <v>0</v>
      </c>
      <c r="BD38" s="448" t="str">
        <f>IF(_tag_month_day!Q28="","",_tag_month_day!Q28/100)</f>
        <v/>
      </c>
      <c r="BE38" s="449" t="str">
        <f>IF(_tag_month_day!R28="","",_tag_month_day!R28/100)</f>
        <v/>
      </c>
      <c r="BF38" s="388" t="e">
        <f>(AU38*(100+BE38*100))/(AJ38-AU38)/100</f>
        <v>#VALUE!</v>
      </c>
      <c r="BG38" s="450" t="e">
        <f>BE38+BF38</f>
        <v>#VALUE!</v>
      </c>
      <c r="BH38" s="451" t="e">
        <f>SUM(AV38:BF38)</f>
        <v>#VALUE!</v>
      </c>
      <c r="BI38" s="452" t="e">
        <f>IF(CX38=0,BI37,(DK38*查询!$R$5+DL38*查询!$Q$5+DM38*查询!$N$5+DN38*查询!$O$5+DO38*查询!$P$5)*AF38/CX38)</f>
        <v>#VALUE!</v>
      </c>
      <c r="BJ38" s="452" t="e">
        <f>IF(CX38=0,BJ37,(DP38*查询!$S$5+DQ38*查询!$T$5+DR38*查询!$U$5)*AF38/CX38)</f>
        <v>#VALUE!</v>
      </c>
      <c r="BK38" s="452">
        <f>BK37</f>
        <v>1</v>
      </c>
      <c r="BL38" s="453" t="e">
        <f>SUMPRODUCT((AV38:BA38)*(GS38:GX38))/((GS38:GX38)+SUM(BB38:BD38)*GY38+BG38*GZ38)</f>
        <v>#VALUE!</v>
      </c>
      <c r="BM38" s="453" t="e">
        <f>BK38*($AV38*FB38+$AW38*FD38+$AX38*FI38+$AY38*FN38+$AZ38*FS38+$BA38*FX38+$BG38*GE38)/(AV38*EY38+AX38*FK38+AW38*FF38+AY38*FP38+AZ38*FU38+BA38*FZ38+BG38*GG38+BB38*GK38+BC38*GN38+BD38*GP38)</f>
        <v>#VALUE!</v>
      </c>
      <c r="BN38" s="453" t="e">
        <f>($AV38*FC38+$AX38*FJ38+$AW38*FE38+$AY38*FO38+$AZ38*FT38+$BA38*FY38+$BG38*GF38)/($AV38*FA38+BG38*GH38+BB38*GL38+BC38*GO38+BD38*GQ38+BA38*GA38)</f>
        <v>#VALUE!</v>
      </c>
      <c r="BO38" s="454" t="e">
        <f>SUMPRODUCT(AV38:BA38*GS38:GX38)/(GS38:GX38+(BB38+BC38+BD38)*GY38+BG38)</f>
        <v>#VALUE!</v>
      </c>
      <c r="BP38" s="454" t="e">
        <f>SUMPRODUCT(AV38:BA38*GS38:GX38)/(GS38:GX38+(BB38+BC38+BD38)*GY38+BG38)</f>
        <v>#VALUE!</v>
      </c>
      <c r="BQ38" s="454" t="e">
        <f>SUMPRODUCT(AV38:BA38*GS38:GX38)/(GS38:GX38+(BB38+BC38+BD38)*GY38+BG38)</f>
        <v>#VALUE!</v>
      </c>
      <c r="BR38" s="453" t="str">
        <f>IF(_tag_month_day!T28="","",_tag_month_day!T28)</f>
        <v/>
      </c>
      <c r="BS38" s="453" t="str">
        <f>IF(_tag_month_day!U28="","",_tag_month_day!U28)</f>
        <v/>
      </c>
      <c r="BT38" s="455" t="str">
        <f>IF(CK38="","",IF((CK38&gt;=BV38-0.12)*(CK38&lt;=BV38+0.12),"合格","不合格"))</f>
        <v/>
      </c>
      <c r="BU38" s="456" t="str">
        <f>IF(_tag_month_day!V28="","",_tag_month_day!V28)</f>
        <v/>
      </c>
      <c r="BV38" s="457" t="str">
        <f>IF(_tag_month_day!W28="","",_tag_month_day!W28)</f>
        <v/>
      </c>
      <c r="BW38" s="458" t="str">
        <f>IF(_tag_month_day!X28="","",_tag_month_day!X28)</f>
        <v/>
      </c>
      <c r="BX38" s="458" t="str">
        <f>IF(_tag_month_day!Y28="","",_tag_month_day!Y28)</f>
        <v/>
      </c>
      <c r="BY38" s="459">
        <f ca="1">L38</f>
        <v>43587.20833333327</v>
      </c>
      <c r="BZ38" s="460"/>
      <c r="CA38" s="461"/>
      <c r="CB38" s="424" t="str">
        <f>IF(_tag_month_day!Z28="","",_tag_month_day!Z28)</f>
        <v/>
      </c>
      <c r="CC38" s="424" t="str">
        <f>IF(_tag_month_day!AA28="","",_tag_month_day!AA28)</f>
        <v/>
      </c>
      <c r="CD38" s="424" t="str">
        <f>IF(_tag_month_day!AB28="","",_tag_month_day!AB28)</f>
        <v/>
      </c>
      <c r="CE38" s="424" t="str">
        <f>IF(_tag_month_day!AC28="","",_tag_month_day!AC28)</f>
        <v/>
      </c>
      <c r="CF38" s="424" t="str">
        <f>IF(_tag_month_day!AD28="","",_tag_month_day!AD28)</f>
        <v/>
      </c>
      <c r="CG38" s="424" t="str">
        <f>IF(_tag_month_day!AE28="","",_tag_month_day!AE28)</f>
        <v/>
      </c>
      <c r="CH38" s="424" t="str">
        <f>IF(_tag_month_day!AF28="","",_tag_month_day!AF28)</f>
        <v/>
      </c>
      <c r="CI38" s="424" t="str">
        <f>IF(_tag_month_day!AG28="","",_tag_month_day!AG28)</f>
        <v/>
      </c>
      <c r="CJ38" s="424" t="str">
        <f>IF(_tag_month_day!AH28="","",_tag_month_day!AH28)</f>
        <v/>
      </c>
      <c r="CK38" s="424" t="str">
        <f>IF(_tag_month_day!AI28="","",_tag_month_day!AI28)</f>
        <v/>
      </c>
      <c r="CL38" s="4" t="str">
        <f>IF(_tag_month_day!AJ28="","",_tag_month_day!AJ28)</f>
        <v/>
      </c>
      <c r="CM38" s="4" t="str">
        <f>IF(_tag_month_day!AK28="","",_tag_month_day!AK28)</f>
        <v/>
      </c>
      <c r="CN38" s="4" t="str">
        <f>IF(_tag_month_day!AL28="","",_tag_month_day!AL28)</f>
        <v/>
      </c>
      <c r="CO38" s="4" t="str">
        <f>IF(_tag_month_day!AM28="","",_tag_month_day!AM28)</f>
        <v/>
      </c>
      <c r="CP38" s="4" t="str">
        <f>IF(_tag_month_day!AN28="","",_tag_month_day!AN28)</f>
        <v/>
      </c>
      <c r="CQ38" s="4" t="str">
        <f>IF(_tag_month_day!AO28="","",_tag_month_day!AO28)</f>
        <v/>
      </c>
      <c r="CR38" s="462" t="str">
        <f>IF(_tag_month_day!AP28="","",_tag_month_day!AP28)</f>
        <v/>
      </c>
      <c r="CS38" s="463" t="str">
        <f>IF(_tag_month_day!AQ28="","",_tag_month_day!AQ28)</f>
        <v/>
      </c>
      <c r="CT38" s="4" t="str">
        <f>IF(_tag_month_day!AR28="","",_tag_month_day!AR28)</f>
        <v/>
      </c>
      <c r="CU38" s="464" t="e">
        <f>DU38/AJ38</f>
        <v>#VALUE!</v>
      </c>
      <c r="CV38" s="451" t="e">
        <f>BG38/BH38</f>
        <v>#VALUE!</v>
      </c>
      <c r="CW38" s="465" t="e">
        <f>AJ38*(1-CV38)*CU38*AF38</f>
        <v>#VALUE!</v>
      </c>
      <c r="CX38" s="465" t="e">
        <f>CW38*94%</f>
        <v>#VALUE!</v>
      </c>
      <c r="CY38" s="466" t="e">
        <f>IF(CX38=0,0,DS38/(DS38+CX38))</f>
        <v>#VALUE!</v>
      </c>
      <c r="CZ38" s="465" t="e">
        <f>$AJ38*EF38</f>
        <v>#VALUE!</v>
      </c>
      <c r="DA38" s="465" t="e">
        <f>$AJ38*EG38</f>
        <v>#VALUE!</v>
      </c>
      <c r="DB38" s="465" t="e">
        <f>$AJ38*EH38</f>
        <v>#VALUE!</v>
      </c>
      <c r="DC38" s="465" t="e">
        <f>$AJ38*EI38</f>
        <v>#VALUE!</v>
      </c>
      <c r="DD38" s="465" t="e">
        <f>$AJ38*EJ38</f>
        <v>#VALUE!</v>
      </c>
      <c r="DE38" s="465" t="e">
        <f>$AJ38*EK38</f>
        <v>#VALUE!</v>
      </c>
      <c r="DF38" s="465" t="e">
        <f>$AJ38*EL38</f>
        <v>#VALUE!</v>
      </c>
      <c r="DG38" s="465" t="e">
        <f>$AJ38*EM38</f>
        <v>#VALUE!</v>
      </c>
      <c r="DH38" s="465" t="e">
        <f>$AJ38*EN38</f>
        <v>#VALUE!</v>
      </c>
      <c r="DI38" s="465" t="e">
        <f>$AJ38*EO38</f>
        <v>#VALUE!</v>
      </c>
      <c r="DJ38" s="465" t="e">
        <f>CZ38*(1-EP38)</f>
        <v>#VALUE!</v>
      </c>
      <c r="DK38" s="465" t="e">
        <f>DA38*(1-ER38)</f>
        <v>#VALUE!</v>
      </c>
      <c r="DL38" s="465" t="e">
        <f>DB38*(1-EQ38)</f>
        <v>#VALUE!</v>
      </c>
      <c r="DM38" s="465" t="e">
        <f>DC38*(1-ES38)</f>
        <v>#VALUE!</v>
      </c>
      <c r="DN38" s="465" t="e">
        <f>DD38*(1-ET38)</f>
        <v>#VALUE!</v>
      </c>
      <c r="DO38" s="465" t="e">
        <f>DE38</f>
        <v>#VALUE!</v>
      </c>
      <c r="DP38" s="465" t="e">
        <f>DF38*(1-EU38)</f>
        <v>#VALUE!</v>
      </c>
      <c r="DQ38" s="465" t="e">
        <f>DG38*(1-EV38)</f>
        <v>#VALUE!</v>
      </c>
      <c r="DR38" s="465" t="e">
        <f>DH38*(1-EW38)</f>
        <v>#VALUE!</v>
      </c>
      <c r="DS38" s="465" t="e">
        <f>DI38</f>
        <v>#VALUE!</v>
      </c>
      <c r="DT38" s="465" t="e">
        <f>SUM(DJ38:DS38)</f>
        <v>#VALUE!</v>
      </c>
      <c r="DU38" s="465" t="e">
        <f>(GS38:GX38)+(DP38+DQ38+DR38)*GY38+DS38</f>
        <v>#VALUE!</v>
      </c>
      <c r="DV38" s="451" t="e">
        <f>AV38/$BH38/(1-EP38)</f>
        <v>#VALUE!</v>
      </c>
      <c r="DW38" s="451" t="e">
        <f>AW38/$BH38/(1-ER38)</f>
        <v>#VALUE!</v>
      </c>
      <c r="DX38" s="451" t="e">
        <f>AX38/$BH38/(1-EQ38)</f>
        <v>#VALUE!</v>
      </c>
      <c r="DY38" s="451" t="e">
        <f>AY38/$BH38/(1-ES38)</f>
        <v>#VALUE!</v>
      </c>
      <c r="DZ38" s="451" t="e">
        <f>AZ38/$BH38/(1-ET38)</f>
        <v>#VALUE!</v>
      </c>
      <c r="EA38" s="451" t="e">
        <f>BA38/$BH38/(1-AX38)</f>
        <v>#VALUE!</v>
      </c>
      <c r="EB38" s="451" t="e">
        <f>BB38/$BH38/(1-EU38)</f>
        <v>#VALUE!</v>
      </c>
      <c r="EC38" s="451" t="e">
        <f>BC38/$BH38/(1-EV38)</f>
        <v>#VALUE!</v>
      </c>
      <c r="ED38" s="451" t="e">
        <f>BD38/$BH38/(1-EW38)</f>
        <v>#VALUE!</v>
      </c>
      <c r="EE38" s="451" t="e">
        <f>BG38/BH38</f>
        <v>#VALUE!</v>
      </c>
      <c r="EF38" s="451" t="e">
        <f>DV38/SUM($DV38:$EE38)</f>
        <v>#VALUE!</v>
      </c>
      <c r="EG38" s="451" t="e">
        <f>DW38/SUM($DV38:$EE38)</f>
        <v>#VALUE!</v>
      </c>
      <c r="EH38" s="451" t="e">
        <f>DX38/SUM($DV38:$EE38)</f>
        <v>#VALUE!</v>
      </c>
      <c r="EI38" s="451" t="e">
        <f>DY38/SUM($DV38:$EE38)</f>
        <v>#VALUE!</v>
      </c>
      <c r="EJ38" s="451" t="e">
        <f>DZ38/SUM($DV38:$EE38)</f>
        <v>#VALUE!</v>
      </c>
      <c r="EK38" s="451" t="e">
        <f>EA38/SUM($DV38:$EE38)</f>
        <v>#VALUE!</v>
      </c>
      <c r="EL38" s="451" t="e">
        <f>EB38/SUM($DV38:$EE38)</f>
        <v>#VALUE!</v>
      </c>
      <c r="EM38" s="451" t="e">
        <f>EC38/SUM($DV38:$EE38)</f>
        <v>#VALUE!</v>
      </c>
      <c r="EN38" s="451" t="e">
        <f>ED38/SUM($DV38:$EE38)</f>
        <v>#VALUE!</v>
      </c>
      <c r="EO38" s="451" t="e">
        <f>EE38/SUM($DV38:$EE38)</f>
        <v>#VALUE!</v>
      </c>
      <c r="EP38" s="450">
        <f>EP37</f>
        <v>0.080000000000000002</v>
      </c>
      <c r="EQ38" s="450">
        <f>EQ37</f>
        <v>0.014999999999999999</v>
      </c>
      <c r="ER38" s="450">
        <f>ER37</f>
        <v>0.014999999999999999</v>
      </c>
      <c r="ES38" s="450">
        <f>ES37</f>
        <v>0.014999999999999999</v>
      </c>
      <c r="ET38" s="450">
        <f>ET37</f>
        <v>0.014999999999999999</v>
      </c>
      <c r="EU38" s="450">
        <f>EU37</f>
        <v>0.089999999999999997</v>
      </c>
      <c r="EV38" s="450">
        <f>EV37</f>
        <v>0.089999999999999997</v>
      </c>
      <c r="EW38" s="450">
        <f>EW37</f>
        <v>0.089999999999999997</v>
      </c>
      <c r="EX38" s="431" t="str">
        <f>IF(_tag_month_day!AS28="","",_tag_month_day!AS28/100)</f>
        <v/>
      </c>
      <c r="EY38" s="431" t="str">
        <f>IF(_tag_month_day!AT28="","",_tag_month_day!AT28/100)</f>
        <v/>
      </c>
      <c r="EZ38" s="431" t="str">
        <f>IF(_tag_month_day!AU28="","",_tag_month_day!AU28/100)</f>
        <v/>
      </c>
      <c r="FA38" s="431" t="str">
        <f>IF(_tag_month_day!AV28="","",_tag_month_day!AV28/100)</f>
        <v/>
      </c>
      <c r="FB38" s="431" t="str">
        <f>IF(_tag_month_day!AW28="","",_tag_month_day!AW28/100)</f>
        <v/>
      </c>
      <c r="FC38" s="431" t="str">
        <f>IF(_tag_month_day!AX28="","",_tag_month_day!AX28/100)</f>
        <v/>
      </c>
      <c r="FD38" s="449" t="str">
        <f>IF(_tag_month_day!AY28="","",_tag_month_day!AY28/100)</f>
        <v/>
      </c>
      <c r="FE38" s="449" t="str">
        <f>IF(_tag_month_day!AZ28="","",_tag_month_day!AZ28/100)</f>
        <v/>
      </c>
      <c r="FF38" s="449" t="str">
        <f>IF(_tag_month_day!BA28="","",_tag_month_day!BA28/100)</f>
        <v/>
      </c>
      <c r="FG38" s="449" t="str">
        <f>IF(_tag_month_day!BB28="","",_tag_month_day!BB28/100)</f>
        <v/>
      </c>
      <c r="FH38" s="467" t="str">
        <f>IF(_tag_month_day!BC28="","",_tag_month_day!BC28/100)</f>
        <v/>
      </c>
      <c r="FI38" s="449">
        <f>FI37</f>
        <v>0.40999999999999998</v>
      </c>
      <c r="FJ38" s="449">
        <f>FJ37</f>
        <v>0.11</v>
      </c>
      <c r="FK38" s="449">
        <f>FK37</f>
        <v>0.014999999999999999</v>
      </c>
      <c r="FL38" s="449">
        <f>FL37</f>
        <v>0</v>
      </c>
      <c r="FM38" s="467">
        <f>FM37</f>
        <v>0.0001</v>
      </c>
      <c r="FN38" s="449">
        <f>FN37</f>
        <v>0.32000000000000001</v>
      </c>
      <c r="FO38" s="449">
        <f>FO37</f>
        <v>0.20000000000000001</v>
      </c>
      <c r="FP38" s="449">
        <f>FP37</f>
        <v>0.01</v>
      </c>
      <c r="FQ38" s="449">
        <f>FQ37</f>
        <v>0</v>
      </c>
      <c r="FR38" s="467">
        <f>FR37</f>
        <v>0.0001</v>
      </c>
      <c r="FS38" s="449" t="str">
        <f>IF(_tag_month_day!BD28="","",_tag_month_day!BD28/100)</f>
        <v/>
      </c>
      <c r="FT38" s="449" t="str">
        <f>IF(_tag_month_day!BE28="","",_tag_month_day!BE28/100)</f>
        <v/>
      </c>
      <c r="FU38" s="449" t="str">
        <f>IF(_tag_month_day!BF28="","",_tag_month_day!BF28/100)</f>
        <v/>
      </c>
      <c r="FV38" s="449" t="str">
        <f>IF(_tag_month_day!BG28="","",_tag_month_day!BG28/100)</f>
        <v/>
      </c>
      <c r="FW38" s="467" t="str">
        <f>IF(_tag_month_day!BH28="","",_tag_month_day!BH28/100)</f>
        <v/>
      </c>
      <c r="FX38" s="449" t="str">
        <f>IF(_tag_month_day!BI28="","",_tag_month_day!BI28/100)</f>
        <v/>
      </c>
      <c r="FY38" s="449" t="str">
        <f>IF(_tag_month_day!BJ28="","",_tag_month_day!BJ28/100)</f>
        <v/>
      </c>
      <c r="FZ38" s="468" t="str">
        <f>IF(_tag_month_day!BK28="","",_tag_month_day!BK28/100)</f>
        <v/>
      </c>
      <c r="GA38" s="449" t="str">
        <f>IF(_tag_month_day!BL28="","",_tag_month_day!BL28/100)</f>
        <v/>
      </c>
      <c r="GB38" s="467" t="str">
        <f>IF(_tag_month_day!BM28="","",_tag_month_day!BM28/100)</f>
        <v/>
      </c>
      <c r="GC38" s="431" t="str">
        <f>IF(_tag_month_day!BN28="","",_tag_month_day!BN28/100)</f>
        <v/>
      </c>
      <c r="GD38" s="431" t="str">
        <f>IF(_tag_month_day!BO28="","",_tag_month_day!BO28/100)</f>
        <v/>
      </c>
      <c r="GE38" s="431" t="str">
        <f>IF(_tag_month_day!BP28="","",_tag_month_day!BP28/100)</f>
        <v/>
      </c>
      <c r="GF38" s="431" t="str">
        <f>IF(_tag_month_day!BQ28="","",_tag_month_day!BQ28/100)</f>
        <v/>
      </c>
      <c r="GG38" s="431" t="str">
        <f>IF(_tag_month_day!BR28="","",_tag_month_day!BR28/100)</f>
        <v/>
      </c>
      <c r="GH38" s="431" t="str">
        <f>IF(_tag_month_day!BS28="","",_tag_month_day!BS28/100)</f>
        <v/>
      </c>
      <c r="GI38" s="467" t="str">
        <f>IF(_tag_month_day!BT28="","",_tag_month_day!BT28/100)</f>
        <v/>
      </c>
      <c r="GJ38" s="469" t="str">
        <f>IF(_tag_month_day!BU28="","",_tag_month_day!BU28/100)</f>
        <v/>
      </c>
      <c r="GK38" s="470">
        <f>GK37</f>
        <v>0.070000000000000007</v>
      </c>
      <c r="GL38" s="470">
        <f>GL37</f>
        <v>0.029999999999999999</v>
      </c>
      <c r="GM38" s="471" t="str">
        <f>IF(_tag_month_day!BX28="","",_tag_month_day!BX28/100)</f>
        <v/>
      </c>
      <c r="GN38" s="470">
        <f>GN37</f>
        <v>0.070000000000000007</v>
      </c>
      <c r="GO38" s="470">
        <f>GO37</f>
        <v>0.029999999999999999</v>
      </c>
      <c r="GP38" s="470">
        <f>GP37</f>
        <v>0.089999999999999997</v>
      </c>
      <c r="GQ38" s="470">
        <f>GQ37</f>
        <v>0.029999999999999999</v>
      </c>
      <c r="GR38" s="471" t="str">
        <f>IF(_tag_month_day!CA28="","",_tag_month_day!CA28/100)</f>
        <v/>
      </c>
      <c r="GS38" s="472">
        <f>GS37</f>
        <v>0.95299999999999996</v>
      </c>
      <c r="GT38" s="472">
        <f>GT37</f>
        <v>0.55000000000000004</v>
      </c>
      <c r="GU38" s="472">
        <f>GU37</f>
        <v>0.55000000000000004</v>
      </c>
      <c r="GV38" s="472">
        <f>GV37</f>
        <v>0.55000000000000004</v>
      </c>
      <c r="GW38" s="472">
        <f>GW37</f>
        <v>0.5</v>
      </c>
      <c r="GX38" s="472">
        <f>GX37</f>
        <v>0.93500000000000005</v>
      </c>
      <c r="GY38" s="472">
        <f>GY37</f>
        <v>0.14999999999999999</v>
      </c>
      <c r="GZ38" s="472">
        <f>GZ37</f>
        <v>1</v>
      </c>
      <c r="HA38" s="474">
        <f>HA37</f>
        <v>0.047</v>
      </c>
      <c r="HB38" s="474">
        <f>HB37</f>
        <v>0.45000000000000001</v>
      </c>
      <c r="HC38" s="474">
        <f>HC37</f>
        <v>0.45000000000000001</v>
      </c>
      <c r="HD38" s="474">
        <f>HD37</f>
        <v>0.45000000000000001</v>
      </c>
      <c r="HE38" s="474">
        <f>HE37</f>
        <v>0.5</v>
      </c>
      <c r="HF38" s="474">
        <f>HF37</f>
        <v>0.065000000000000002</v>
      </c>
      <c r="HG38" s="474">
        <f>HG37</f>
        <v>0.84999999999999998</v>
      </c>
      <c r="HH38" s="474">
        <f>HH37</f>
        <v>0</v>
      </c>
      <c r="HI38" s="10">
        <f>IF(BZ38&lt;&gt;"",CK38-BV38,0)</f>
        <v>0</v>
      </c>
      <c r="HJ38" s="10" t="e">
        <f>IF(AJ38&gt;0,AH38-AJ38,0)</f>
        <v>#VALUE!</v>
      </c>
      <c r="HK38" s="466">
        <f>HK37</f>
        <v>0.84999999999999998</v>
      </c>
      <c r="HL38" s="424">
        <f>HL37</f>
        <v>550000</v>
      </c>
      <c r="HM38" s="424">
        <f>HM37</f>
        <v>480000</v>
      </c>
      <c r="HN38" s="465" t="e">
        <f>(DJ38*EZ38+DK38*FH38+DL38*FM38+DM38*FR38+DN38*FW38+DO38*GB38+DS38*GI38+DP38*GM38+DR38*GR38)*1000*2</f>
        <v>#VALUE!</v>
      </c>
      <c r="HO38" s="465" t="e">
        <f>HN38*HK38*$HO$2/HL38*1000000</f>
        <v>#VALUE!</v>
      </c>
      <c r="HP38" s="465" t="e">
        <f>HN38*HK38*$HP$2/HM38*1000000</f>
        <v>#VALUE!</v>
      </c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</row>
    <row customFormat="1" r="39" s="0">
      <c r="A39" s="420">
        <v>28</v>
      </c>
      <c r="B39" s="421">
        <f ca="1">IF(D39=D38,B38,IF(D39="夜班",B38+1,B38))</f>
        <v>43587</v>
      </c>
      <c r="C39" s="422">
        <f>C38</f>
        <v>0.041666666666666699</v>
      </c>
      <c r="D39" s="10" t="str">
        <f ca="1">IF(HOUR(G39)&lt;8,"夜班",IF(HOUR(G39)&lt;16,"白班",IF(HOUR(G39)&lt;24,"中班",0)))</f>
        <v>夜班</v>
      </c>
      <c r="E39" s="10" t="e">
        <f ca="1">IF(F39=1,"甲",IF(F39=2,"乙",IF(F39=3,"丙",IF(F39=4,"丁",""))))</f>
        <v>#REF!</v>
      </c>
      <c r="F39" s="10" t="e">
        <f ca="1">SUMPRODUCT((成本日报!$A$3:$A$95=计划!B39)*(成本日报!$B$3:$B$95=计划!$D39),成本日报!$C$3:$C$95)</f>
        <v>#REF!</v>
      </c>
      <c r="G39" s="423">
        <f ca="1">G38+C38</f>
        <v>43587.124999999935</v>
      </c>
      <c r="H39" s="423">
        <f ca="1">$G39+$C39/60*10+$C39*0</f>
        <v>43587.13194444438</v>
      </c>
      <c r="I39" s="423">
        <f ca="1">$G39+$C39/60*18+$C39*0</f>
        <v>43587.137499999932</v>
      </c>
      <c r="J39" s="423">
        <f ca="1">$G39+$C39/60*0+$C39*1</f>
        <v>43587.166666666599</v>
      </c>
      <c r="K39" s="423">
        <f ca="1">$G39+$C39/60*30+$C39*2</f>
        <v>43587.229166666606</v>
      </c>
      <c r="L39" s="423">
        <f ca="1">$G39+$C39/60*0+$C39*3</f>
        <v>43587.249999999935</v>
      </c>
      <c r="M39" s="424" t="str">
        <f>IF(_tag_month_day!A29="","",_tag_month_day!A29)</f>
        <v/>
      </c>
      <c r="N39" s="424" t="str">
        <f>IF(_tag_month_day!B29="","",_tag_month_day!B29)</f>
        <v/>
      </c>
      <c r="O39" s="425" t="e">
        <f>IF(M39+N39=0,"",M39+N39)</f>
        <v>#VALUE!</v>
      </c>
      <c r="P39" s="424" t="str">
        <f>IF(_tag_month_day!C29="","",_tag_month_day!C29)</f>
        <v/>
      </c>
      <c r="Q39" s="424" t="str">
        <f>IF(_tag_month_day!D29="","",_tag_month_day!D29)</f>
        <v/>
      </c>
      <c r="R39" s="426" t="str">
        <f>IF(_tag_month_day!CB29="","",_tag_month_day!CB29/100)</f>
        <v/>
      </c>
      <c r="S39" s="427" t="str">
        <f>IF(_tag_month_day!E29="","",_tag_month_day!E29)</f>
        <v/>
      </c>
      <c r="T39" s="427" t="str">
        <f>IF(_tag_month_day!F29="","",_tag_month_day!F29)</f>
        <v/>
      </c>
      <c r="U39" s="428" t="e">
        <f>S39+T39</f>
        <v>#VALUE!</v>
      </c>
      <c r="V39" s="429" t="e">
        <f>U39/AJ39</f>
        <v>#VALUE!</v>
      </c>
      <c r="W39" s="430" t="str">
        <f>IF(_jhy_month_day!A29="","",_jhy_month_day!A29)</f>
        <v/>
      </c>
      <c r="X39" s="431" t="str">
        <f>IF(_jhy_month_day!B29="","",_jhy_month_day!B29/100)</f>
        <v/>
      </c>
      <c r="Y39" s="431" t="str">
        <f>IF(_jhy_month_day!C29="","",_jhy_month_day!C29/100)</f>
        <v/>
      </c>
      <c r="Z39" s="432">
        <f>Z35+1</f>
        <v>7</v>
      </c>
      <c r="AA39" s="433" t="str">
        <f>IF(_tag_month_day!G29="","",_tag_month_day!G29/100)</f>
        <v/>
      </c>
      <c r="AB39" s="433" t="str">
        <f>IF(_tag_month_day!H29="","",_tag_month_day!H29/100)</f>
        <v/>
      </c>
      <c r="AC39" s="434">
        <f>IF(X39="",AC38,BK39*($AV38*X39+$AW38*FD38+$AX38*FI38+$AY38*FN38+$AZ38*FS38+$BA38*FX38+$BG38*GE38)/(AV38*Y39+AX38*FK38+AW38*FF38+AY38*FP38+AZ38*FU38+BA38*FZ38+BG38*GG38+BB38*GK38+BC38*GN38+BD38*GP38))</f>
        <v>1.59963432013121</v>
      </c>
      <c r="AD39" s="435" t="str">
        <f>IF(AC39=AC38,"",AC39-AC38)</f>
        <v/>
      </c>
      <c r="AE39" s="436" t="str">
        <f>IF(1-AF39=0,"",(1-AF39))</f>
        <v/>
      </c>
      <c r="AF39" s="437">
        <v>1</v>
      </c>
      <c r="AG39" s="10" t="str">
        <f>AG38</f>
        <v>8A3</v>
      </c>
      <c r="AH39" s="438" t="str">
        <f>AH38</f>
        <v/>
      </c>
      <c r="AI39" s="424" t="e">
        <f>IF(ROUND(AJ39-AJ38,1)=0,"",AJ39-AJ38)</f>
        <v>#VALUE!</v>
      </c>
      <c r="AJ39" s="439" t="str">
        <f>IF(_tag_month_day!I29="","",_tag_month_day!I29)</f>
        <v/>
      </c>
      <c r="AK39" s="440" t="s">
        <v>86</v>
      </c>
      <c r="AL39" s="440" t="s">
        <v>440</v>
      </c>
      <c r="AM39" s="440" t="s">
        <v>441</v>
      </c>
      <c r="AN39" s="441">
        <f>AN38</f>
        <v>3</v>
      </c>
      <c r="AO39" s="441">
        <f>AO38</f>
        <v>7</v>
      </c>
      <c r="AP39" s="442" t="e">
        <f>(IF(AN39=0,AS38,AS38*(1+AO39/AN39)/(AR39+AO39/AN39)))+AT39</f>
        <v>#VALUE!</v>
      </c>
      <c r="AQ39" s="443" t="str">
        <f>IF(_tag_month_day!J29="","",_tag_month_day!J29/100)</f>
        <v/>
      </c>
      <c r="AR39" s="444">
        <f>AR38</f>
        <v>1.3</v>
      </c>
      <c r="AS39" s="445" t="e">
        <f>AQ39*(AN39*AR39+AO39)/(AN39+AO39)</f>
        <v>#VALUE!</v>
      </c>
      <c r="AT39" s="445" t="e">
        <f>(SUM(BE39:BF39)-SUM(BE38:BF38))*0.05</f>
        <v>#VALUE!</v>
      </c>
      <c r="AU39" s="446" t="str">
        <f>IF(_tag_month_day!CC29="","",IF(_tag_month_day!CC29&gt;0,_tag_month_day!CD29,_tag_month_day!CE29))</f>
        <v/>
      </c>
      <c r="AV39" s="447" t="str">
        <f>IF(_tag_month_day!L29="","",_tag_month_day!L29/100)</f>
        <v/>
      </c>
      <c r="AW39" s="431">
        <f>AW38</f>
        <v>0</v>
      </c>
      <c r="AX39" s="431">
        <f>AX38</f>
        <v>0</v>
      </c>
      <c r="AY39" s="431" t="str">
        <f>IF(_tag_month_day!M29="","",_tag_month_day!M29/100)</f>
        <v/>
      </c>
      <c r="AZ39" s="431" t="str">
        <f>IF(_tag_month_day!N29="","",_tag_month_day!N29/100)</f>
        <v/>
      </c>
      <c r="BA39" s="431" t="str">
        <f>IF(_tag_month_day!O29="","",_tag_month_day!O29/100)</f>
        <v/>
      </c>
      <c r="BB39" s="448" t="str">
        <f>IF(_tag_month_day!P29="","",_tag_month_day!P29/100)</f>
        <v/>
      </c>
      <c r="BC39" s="448">
        <f>BC38</f>
        <v>0</v>
      </c>
      <c r="BD39" s="448" t="str">
        <f>IF(_tag_month_day!Q29="","",_tag_month_day!Q29/100)</f>
        <v/>
      </c>
      <c r="BE39" s="449" t="str">
        <f>IF(_tag_month_day!R29="","",_tag_month_day!R29/100)</f>
        <v/>
      </c>
      <c r="BF39" s="388" t="e">
        <f>(AU39*(100+BE39*100))/(AJ39-AU39)/100</f>
        <v>#VALUE!</v>
      </c>
      <c r="BG39" s="450" t="e">
        <f>BE39+BF39</f>
        <v>#VALUE!</v>
      </c>
      <c r="BH39" s="451" t="e">
        <f>SUM(AV39:BF39)</f>
        <v>#VALUE!</v>
      </c>
      <c r="BI39" s="452" t="e">
        <f>IF(CX39=0,BI38,(DK39*查询!$R$5+DL39*查询!$Q$5+DM39*查询!$N$5+DN39*查询!$O$5+DO39*查询!$P$5)*AF39/CX39)</f>
        <v>#VALUE!</v>
      </c>
      <c r="BJ39" s="452" t="e">
        <f>IF(CX39=0,BJ38,(DP39*查询!$S$5+DQ39*查询!$T$5+DR39*查询!$U$5)*AF39/CX39)</f>
        <v>#VALUE!</v>
      </c>
      <c r="BK39" s="452">
        <f>BK38</f>
        <v>1</v>
      </c>
      <c r="BL39" s="453" t="e">
        <f>SUMPRODUCT((AV39:BA39)*(GS39:GX39))/((GS39:GX39)+SUM(BB39:BD39)*GY39+BG39*GZ39)</f>
        <v>#VALUE!</v>
      </c>
      <c r="BM39" s="453" t="e">
        <f>BK39*($AV39*FB39+$AW39*FD39+$AX39*FI39+$AY39*FN39+$AZ39*FS39+$BA39*FX39+$BG39*GE39)/(AV39*EY39+AX39*FK39+AW39*FF39+AY39*FP39+AZ39*FU39+BA39*FZ39+BG39*GG39+BB39*GK39+BC39*GN39+BD39*GP39)</f>
        <v>#VALUE!</v>
      </c>
      <c r="BN39" s="453" t="e">
        <f>($AV39*FC39+$AX39*FJ39+$AW39*FE39+$AY39*FO39+$AZ39*FT39+$BA39*FY39+$BG39*GF39)/($AV39*FA39+BG39*GH39+BB39*GL39+BC39*GO39+BD39*GQ39+BA39*GA39)</f>
        <v>#VALUE!</v>
      </c>
      <c r="BO39" s="454" t="e">
        <f>SUMPRODUCT(AV39:BA39*GS39:GX39)/(GS39:GX39+(BB39+BC39+BD39)*GY39+BG39)</f>
        <v>#VALUE!</v>
      </c>
      <c r="BP39" s="454" t="e">
        <f>SUMPRODUCT(AV39:BA39*GS39:GX39)/(GS39:GX39+(BB39+BC39+BD39)*GY39+BG39)</f>
        <v>#VALUE!</v>
      </c>
      <c r="BQ39" s="454" t="e">
        <f>SUMPRODUCT(AV39:BA39*GS39:GX39)/(GS39:GX39+(BB39+BC39+BD39)*GY39+BG39)</f>
        <v>#VALUE!</v>
      </c>
      <c r="BR39" s="453" t="str">
        <f>IF(_tag_month_day!T29="","",_tag_month_day!T29)</f>
        <v/>
      </c>
      <c r="BS39" s="453" t="str">
        <f>IF(_tag_month_day!U29="","",_tag_month_day!U29)</f>
        <v/>
      </c>
      <c r="BT39" s="455" t="str">
        <f>IF(CK39="","",IF((CK39&gt;=BV39-0.12)*(CK39&lt;=BV39+0.12),"合格","不合格"))</f>
        <v/>
      </c>
      <c r="BU39" s="456" t="str">
        <f>IF(_tag_month_day!V29="","",_tag_month_day!V29)</f>
        <v/>
      </c>
      <c r="BV39" s="457" t="str">
        <f>IF(_tag_month_day!W29="","",_tag_month_day!W29)</f>
        <v/>
      </c>
      <c r="BW39" s="458" t="str">
        <f>IF(_tag_month_day!X29="","",_tag_month_day!X29)</f>
        <v/>
      </c>
      <c r="BX39" s="458" t="str">
        <f>IF(_tag_month_day!Y29="","",_tag_month_day!Y29)</f>
        <v/>
      </c>
      <c r="BY39" s="459">
        <f ca="1">L39</f>
        <v>43587.249999999935</v>
      </c>
      <c r="BZ39" s="460" t="s">
        <v>429</v>
      </c>
      <c r="CA39" s="461">
        <v>0.25347222222222199</v>
      </c>
      <c r="CB39" s="424" t="str">
        <f>IF(_tag_month_day!Z29="","",_tag_month_day!Z29)</f>
        <v/>
      </c>
      <c r="CC39" s="424" t="str">
        <f>IF(_tag_month_day!AA29="","",_tag_month_day!AA29)</f>
        <v/>
      </c>
      <c r="CD39" s="424" t="str">
        <f>IF(_tag_month_day!AB29="","",_tag_month_day!AB29)</f>
        <v/>
      </c>
      <c r="CE39" s="424" t="str">
        <f>IF(_tag_month_day!AC29="","",_tag_month_day!AC29)</f>
        <v/>
      </c>
      <c r="CF39" s="424" t="str">
        <f>IF(_tag_month_day!AD29="","",_tag_month_day!AD29)</f>
        <v/>
      </c>
      <c r="CG39" s="424" t="str">
        <f>IF(_tag_month_day!AE29="","",_tag_month_day!AE29)</f>
        <v/>
      </c>
      <c r="CH39" s="424" t="str">
        <f>IF(_tag_month_day!AF29="","",_tag_month_day!AF29)</f>
        <v/>
      </c>
      <c r="CI39" s="424" t="str">
        <f>IF(_tag_month_day!AG29="","",_tag_month_day!AG29)</f>
        <v/>
      </c>
      <c r="CJ39" s="424" t="str">
        <f>IF(_tag_month_day!AH29="","",_tag_month_day!AH29)</f>
        <v/>
      </c>
      <c r="CK39" s="424" t="str">
        <f>IF(_tag_month_day!AI29="","",_tag_month_day!AI29)</f>
        <v/>
      </c>
      <c r="CL39" s="4" t="str">
        <f>IF(_tag_month_day!AJ29="","",_tag_month_day!AJ29)</f>
        <v/>
      </c>
      <c r="CM39" s="4" t="str">
        <f>IF(_tag_month_day!AK29="","",_tag_month_day!AK29)</f>
        <v/>
      </c>
      <c r="CN39" s="4" t="str">
        <f>IF(_tag_month_day!AL29="","",_tag_month_day!AL29)</f>
        <v/>
      </c>
      <c r="CO39" s="4" t="str">
        <f>IF(_tag_month_day!AM29="","",_tag_month_day!AM29)</f>
        <v/>
      </c>
      <c r="CP39" s="4" t="str">
        <f>IF(_tag_month_day!AN29="","",_tag_month_day!AN29)</f>
        <v/>
      </c>
      <c r="CQ39" s="4" t="str">
        <f>IF(_tag_month_day!AO29="","",_tag_month_day!AO29)</f>
        <v/>
      </c>
      <c r="CR39" s="462" t="str">
        <f>IF(_tag_month_day!AP29="","",_tag_month_day!AP29)</f>
        <v/>
      </c>
      <c r="CS39" s="463" t="str">
        <f>IF(_tag_month_day!AQ29="","",_tag_month_day!AQ29)</f>
        <v/>
      </c>
      <c r="CT39" s="4" t="str">
        <f>IF(_tag_month_day!AR29="","",_tag_month_day!AR29)</f>
        <v/>
      </c>
      <c r="CU39" s="464" t="e">
        <f>DU39/AJ39</f>
        <v>#VALUE!</v>
      </c>
      <c r="CV39" s="451" t="e">
        <f>BG39/BH39</f>
        <v>#VALUE!</v>
      </c>
      <c r="CW39" s="465" t="e">
        <f>AJ39*(1-CV39)*CU39*AF39</f>
        <v>#VALUE!</v>
      </c>
      <c r="CX39" s="465" t="e">
        <f>CW39*94%</f>
        <v>#VALUE!</v>
      </c>
      <c r="CY39" s="466" t="e">
        <f>IF(CX39=0,0,DS39/(DS39+CX39))</f>
        <v>#VALUE!</v>
      </c>
      <c r="CZ39" s="465" t="e">
        <f>$AJ39*EF39</f>
        <v>#VALUE!</v>
      </c>
      <c r="DA39" s="465" t="e">
        <f>$AJ39*EG39</f>
        <v>#VALUE!</v>
      </c>
      <c r="DB39" s="465" t="e">
        <f>$AJ39*EH39</f>
        <v>#VALUE!</v>
      </c>
      <c r="DC39" s="465" t="e">
        <f>$AJ39*EI39</f>
        <v>#VALUE!</v>
      </c>
      <c r="DD39" s="465" t="e">
        <f>$AJ39*EJ39</f>
        <v>#VALUE!</v>
      </c>
      <c r="DE39" s="465" t="e">
        <f>$AJ39*EK39</f>
        <v>#VALUE!</v>
      </c>
      <c r="DF39" s="465" t="e">
        <f>$AJ39*EL39</f>
        <v>#VALUE!</v>
      </c>
      <c r="DG39" s="465" t="e">
        <f>$AJ39*EM39</f>
        <v>#VALUE!</v>
      </c>
      <c r="DH39" s="465" t="e">
        <f>$AJ39*EN39</f>
        <v>#VALUE!</v>
      </c>
      <c r="DI39" s="465" t="e">
        <f>$AJ39*EO39</f>
        <v>#VALUE!</v>
      </c>
      <c r="DJ39" s="465" t="e">
        <f>CZ39*(1-EP39)</f>
        <v>#VALUE!</v>
      </c>
      <c r="DK39" s="465" t="e">
        <f>DA39*(1-ER39)</f>
        <v>#VALUE!</v>
      </c>
      <c r="DL39" s="465" t="e">
        <f>DB39*(1-EQ39)</f>
        <v>#VALUE!</v>
      </c>
      <c r="DM39" s="465" t="e">
        <f>DC39*(1-ES39)</f>
        <v>#VALUE!</v>
      </c>
      <c r="DN39" s="465" t="e">
        <f>DD39*(1-ET39)</f>
        <v>#VALUE!</v>
      </c>
      <c r="DO39" s="465" t="e">
        <f>DE39</f>
        <v>#VALUE!</v>
      </c>
      <c r="DP39" s="465" t="e">
        <f>DF39*(1-EU39)</f>
        <v>#VALUE!</v>
      </c>
      <c r="DQ39" s="465" t="e">
        <f>DG39*(1-EV39)</f>
        <v>#VALUE!</v>
      </c>
      <c r="DR39" s="465" t="e">
        <f>DH39*(1-EW39)</f>
        <v>#VALUE!</v>
      </c>
      <c r="DS39" s="465" t="e">
        <f>DI39</f>
        <v>#VALUE!</v>
      </c>
      <c r="DT39" s="465" t="e">
        <f>SUM(DJ39:DS39)</f>
        <v>#VALUE!</v>
      </c>
      <c r="DU39" s="465" t="e">
        <f>(GS39:GX39)+(DP39+DQ39+DR39)*GY39+DS39</f>
        <v>#VALUE!</v>
      </c>
      <c r="DV39" s="451" t="e">
        <f>AV39/$BH39/(1-EP39)</f>
        <v>#VALUE!</v>
      </c>
      <c r="DW39" s="451" t="e">
        <f>AW39/$BH39/(1-ER39)</f>
        <v>#VALUE!</v>
      </c>
      <c r="DX39" s="451" t="e">
        <f>AX39/$BH39/(1-EQ39)</f>
        <v>#VALUE!</v>
      </c>
      <c r="DY39" s="451" t="e">
        <f>AY39/$BH39/(1-ES39)</f>
        <v>#VALUE!</v>
      </c>
      <c r="DZ39" s="451" t="e">
        <f>AZ39/$BH39/(1-ET39)</f>
        <v>#VALUE!</v>
      </c>
      <c r="EA39" s="451" t="e">
        <f>BA39/$BH39/(1-AX39)</f>
        <v>#VALUE!</v>
      </c>
      <c r="EB39" s="451" t="e">
        <f>BB39/$BH39/(1-EU39)</f>
        <v>#VALUE!</v>
      </c>
      <c r="EC39" s="451" t="e">
        <f>BC39/$BH39/(1-EV39)</f>
        <v>#VALUE!</v>
      </c>
      <c r="ED39" s="451" t="e">
        <f>BD39/$BH39/(1-EW39)</f>
        <v>#VALUE!</v>
      </c>
      <c r="EE39" s="451" t="e">
        <f>BG39/BH39</f>
        <v>#VALUE!</v>
      </c>
      <c r="EF39" s="451" t="e">
        <f>DV39/SUM($DV39:$EE39)</f>
        <v>#VALUE!</v>
      </c>
      <c r="EG39" s="451" t="e">
        <f>DW39/SUM($DV39:$EE39)</f>
        <v>#VALUE!</v>
      </c>
      <c r="EH39" s="451" t="e">
        <f>DX39/SUM($DV39:$EE39)</f>
        <v>#VALUE!</v>
      </c>
      <c r="EI39" s="451" t="e">
        <f>DY39/SUM($DV39:$EE39)</f>
        <v>#VALUE!</v>
      </c>
      <c r="EJ39" s="451" t="e">
        <f>DZ39/SUM($DV39:$EE39)</f>
        <v>#VALUE!</v>
      </c>
      <c r="EK39" s="451" t="e">
        <f>EA39/SUM($DV39:$EE39)</f>
        <v>#VALUE!</v>
      </c>
      <c r="EL39" s="451" t="e">
        <f>EB39/SUM($DV39:$EE39)</f>
        <v>#VALUE!</v>
      </c>
      <c r="EM39" s="451" t="e">
        <f>EC39/SUM($DV39:$EE39)</f>
        <v>#VALUE!</v>
      </c>
      <c r="EN39" s="451" t="e">
        <f>ED39/SUM($DV39:$EE39)</f>
        <v>#VALUE!</v>
      </c>
      <c r="EO39" s="451" t="e">
        <f>EE39/SUM($DV39:$EE39)</f>
        <v>#VALUE!</v>
      </c>
      <c r="EP39" s="450">
        <f>EP38</f>
        <v>0.080000000000000002</v>
      </c>
      <c r="EQ39" s="450">
        <f>EQ38</f>
        <v>0.014999999999999999</v>
      </c>
      <c r="ER39" s="450">
        <f>ER38</f>
        <v>0.014999999999999999</v>
      </c>
      <c r="ES39" s="450">
        <f>ES38</f>
        <v>0.014999999999999999</v>
      </c>
      <c r="ET39" s="450">
        <f>ET38</f>
        <v>0.014999999999999999</v>
      </c>
      <c r="EU39" s="450">
        <f>EU38</f>
        <v>0.089999999999999997</v>
      </c>
      <c r="EV39" s="450">
        <f>EV38</f>
        <v>0.089999999999999997</v>
      </c>
      <c r="EW39" s="450">
        <f>EW38</f>
        <v>0.089999999999999997</v>
      </c>
      <c r="EX39" s="431" t="str">
        <f>IF(_tag_month_day!AS29="","",_tag_month_day!AS29/100)</f>
        <v/>
      </c>
      <c r="EY39" s="431" t="str">
        <f>IF(_tag_month_day!AT29="","",_tag_month_day!AT29/100)</f>
        <v/>
      </c>
      <c r="EZ39" s="431" t="str">
        <f>IF(_tag_month_day!AU29="","",_tag_month_day!AU29/100)</f>
        <v/>
      </c>
      <c r="FA39" s="431" t="str">
        <f>IF(_tag_month_day!AV29="","",_tag_month_day!AV29/100)</f>
        <v/>
      </c>
      <c r="FB39" s="431" t="str">
        <f>IF(_tag_month_day!AW29="","",_tag_month_day!AW29/100)</f>
        <v/>
      </c>
      <c r="FC39" s="431" t="str">
        <f>IF(_tag_month_day!AX29="","",_tag_month_day!AX29/100)</f>
        <v/>
      </c>
      <c r="FD39" s="449" t="str">
        <f>IF(_tag_month_day!AY29="","",_tag_month_day!AY29/100)</f>
        <v/>
      </c>
      <c r="FE39" s="449" t="str">
        <f>IF(_tag_month_day!AZ29="","",_tag_month_day!AZ29/100)</f>
        <v/>
      </c>
      <c r="FF39" s="449" t="str">
        <f>IF(_tag_month_day!BA29="","",_tag_month_day!BA29/100)</f>
        <v/>
      </c>
      <c r="FG39" s="449" t="str">
        <f>IF(_tag_month_day!BB29="","",_tag_month_day!BB29/100)</f>
        <v/>
      </c>
      <c r="FH39" s="467" t="str">
        <f>IF(_tag_month_day!BC29="","",_tag_month_day!BC29/100)</f>
        <v/>
      </c>
      <c r="FI39" s="449">
        <f>FI38</f>
        <v>0.40999999999999998</v>
      </c>
      <c r="FJ39" s="449">
        <f>FJ38</f>
        <v>0.11</v>
      </c>
      <c r="FK39" s="449">
        <f>FK38</f>
        <v>0.014999999999999999</v>
      </c>
      <c r="FL39" s="449">
        <f>FL38</f>
        <v>0</v>
      </c>
      <c r="FM39" s="467">
        <f>FM38</f>
        <v>0.0001</v>
      </c>
      <c r="FN39" s="449">
        <f>FN38</f>
        <v>0.32000000000000001</v>
      </c>
      <c r="FO39" s="449">
        <f>FO38</f>
        <v>0.20000000000000001</v>
      </c>
      <c r="FP39" s="449">
        <f>FP38</f>
        <v>0.01</v>
      </c>
      <c r="FQ39" s="449">
        <f>FQ38</f>
        <v>0</v>
      </c>
      <c r="FR39" s="467">
        <f>FR38</f>
        <v>0.0001</v>
      </c>
      <c r="FS39" s="449" t="str">
        <f>IF(_tag_month_day!BD29="","",_tag_month_day!BD29/100)</f>
        <v/>
      </c>
      <c r="FT39" s="449" t="str">
        <f>IF(_tag_month_day!BE29="","",_tag_month_day!BE29/100)</f>
        <v/>
      </c>
      <c r="FU39" s="449" t="str">
        <f>IF(_tag_month_day!BF29="","",_tag_month_day!BF29/100)</f>
        <v/>
      </c>
      <c r="FV39" s="449" t="str">
        <f>IF(_tag_month_day!BG29="","",_tag_month_day!BG29/100)</f>
        <v/>
      </c>
      <c r="FW39" s="467" t="str">
        <f>IF(_tag_month_day!BH29="","",_tag_month_day!BH29/100)</f>
        <v/>
      </c>
      <c r="FX39" s="449" t="str">
        <f>IF(_tag_month_day!BI29="","",_tag_month_day!BI29/100)</f>
        <v/>
      </c>
      <c r="FY39" s="449" t="str">
        <f>IF(_tag_month_day!BJ29="","",_tag_month_day!BJ29/100)</f>
        <v/>
      </c>
      <c r="FZ39" s="468" t="str">
        <f>IF(_tag_month_day!BK29="","",_tag_month_day!BK29/100)</f>
        <v/>
      </c>
      <c r="GA39" s="449" t="str">
        <f>IF(_tag_month_day!BL29="","",_tag_month_day!BL29/100)</f>
        <v/>
      </c>
      <c r="GB39" s="467" t="str">
        <f>IF(_tag_month_day!BM29="","",_tag_month_day!BM29/100)</f>
        <v/>
      </c>
      <c r="GC39" s="431" t="str">
        <f>IF(_tag_month_day!BN29="","",_tag_month_day!BN29/100)</f>
        <v/>
      </c>
      <c r="GD39" s="431" t="str">
        <f>IF(_tag_month_day!BO29="","",_tag_month_day!BO29/100)</f>
        <v/>
      </c>
      <c r="GE39" s="431" t="str">
        <f>IF(_tag_month_day!BP29="","",_tag_month_day!BP29/100)</f>
        <v/>
      </c>
      <c r="GF39" s="431" t="str">
        <f>IF(_tag_month_day!BQ29="","",_tag_month_day!BQ29/100)</f>
        <v/>
      </c>
      <c r="GG39" s="431" t="str">
        <f>IF(_tag_month_day!BR29="","",_tag_month_day!BR29/100)</f>
        <v/>
      </c>
      <c r="GH39" s="431" t="str">
        <f>IF(_tag_month_day!BS29="","",_tag_month_day!BS29/100)</f>
        <v/>
      </c>
      <c r="GI39" s="467" t="str">
        <f>IF(_tag_month_day!BT29="","",_tag_month_day!BT29/100)</f>
        <v/>
      </c>
      <c r="GJ39" s="469" t="str">
        <f>IF(_tag_month_day!BU29="","",_tag_month_day!BU29/100)</f>
        <v/>
      </c>
      <c r="GK39" s="470">
        <f>GK38</f>
        <v>0.070000000000000007</v>
      </c>
      <c r="GL39" s="470">
        <f>GL38</f>
        <v>0.029999999999999999</v>
      </c>
      <c r="GM39" s="471" t="str">
        <f>IF(_tag_month_day!BX29="","",_tag_month_day!BX29/100)</f>
        <v/>
      </c>
      <c r="GN39" s="470">
        <f>GN38</f>
        <v>0.070000000000000007</v>
      </c>
      <c r="GO39" s="470">
        <f>GO38</f>
        <v>0.029999999999999999</v>
      </c>
      <c r="GP39" s="470">
        <f>GP38</f>
        <v>0.089999999999999997</v>
      </c>
      <c r="GQ39" s="470">
        <f>GQ38</f>
        <v>0.029999999999999999</v>
      </c>
      <c r="GR39" s="471" t="str">
        <f>IF(_tag_month_day!CA29="","",_tag_month_day!CA29/100)</f>
        <v/>
      </c>
      <c r="GS39" s="472">
        <f>GS38</f>
        <v>0.95299999999999996</v>
      </c>
      <c r="GT39" s="472">
        <f>GT38</f>
        <v>0.55000000000000004</v>
      </c>
      <c r="GU39" s="472">
        <f>GU38</f>
        <v>0.55000000000000004</v>
      </c>
      <c r="GV39" s="472">
        <f>GV38</f>
        <v>0.55000000000000004</v>
      </c>
      <c r="GW39" s="472">
        <f>GW38</f>
        <v>0.5</v>
      </c>
      <c r="GX39" s="472">
        <f>GX38</f>
        <v>0.93500000000000005</v>
      </c>
      <c r="GY39" s="472">
        <f>GY38</f>
        <v>0.14999999999999999</v>
      </c>
      <c r="GZ39" s="472">
        <f>GZ38</f>
        <v>1</v>
      </c>
      <c r="HA39" s="474">
        <f>HA38</f>
        <v>0.047</v>
      </c>
      <c r="HB39" s="474">
        <f>HB38</f>
        <v>0.45000000000000001</v>
      </c>
      <c r="HC39" s="474">
        <f>HC38</f>
        <v>0.45000000000000001</v>
      </c>
      <c r="HD39" s="474">
        <f>HD38</f>
        <v>0.45000000000000001</v>
      </c>
      <c r="HE39" s="474">
        <f>HE38</f>
        <v>0.5</v>
      </c>
      <c r="HF39" s="474">
        <f>HF38</f>
        <v>0.065000000000000002</v>
      </c>
      <c r="HG39" s="474">
        <f>HG38</f>
        <v>0.84999999999999998</v>
      </c>
      <c r="HH39" s="474">
        <f>HH38</f>
        <v>0</v>
      </c>
      <c r="HI39" s="10" t="e">
        <f>IF(BZ39&lt;&gt;"",CK39-BV39,0)</f>
        <v>#VALUE!</v>
      </c>
      <c r="HJ39" s="10" t="e">
        <f>IF(AJ39&gt;0,AH39-AJ39,0)</f>
        <v>#VALUE!</v>
      </c>
      <c r="HK39" s="466">
        <f>HK38</f>
        <v>0.84999999999999998</v>
      </c>
      <c r="HL39" s="424">
        <f>HL38</f>
        <v>550000</v>
      </c>
      <c r="HM39" s="424">
        <f>HM38</f>
        <v>480000</v>
      </c>
      <c r="HN39" s="465" t="e">
        <f>(DJ39*EZ39+DK39*FH39+DL39*FM39+DM39*FR39+DN39*FW39+DO39*GB39+DS39*GI39+DP39*GM39+DR39*GR39)*1000*2</f>
        <v>#VALUE!</v>
      </c>
      <c r="HO39" s="465" t="e">
        <f>HN39*HK39*$HO$2/HL39*1000000</f>
        <v>#VALUE!</v>
      </c>
      <c r="HP39" s="465" t="e">
        <f>HN39*HK39*$HP$2/HM39*1000000</f>
        <v>#VALUE!</v>
      </c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</row>
    <row customFormat="1" r="40" s="0">
      <c r="A40" s="420">
        <v>29</v>
      </c>
      <c r="B40" s="421">
        <f ca="1">IF(D40=D39,B39,IF(D40="夜班",B39+1,B39))</f>
        <v>43587</v>
      </c>
      <c r="C40" s="422">
        <f>C39</f>
        <v>0.041666666666666699</v>
      </c>
      <c r="D40" s="10" t="str">
        <f ca="1">IF(HOUR(G40)&lt;8,"夜班",IF(HOUR(G40)&lt;16,"白班",IF(HOUR(G40)&lt;24,"中班",0)))</f>
        <v>夜班</v>
      </c>
      <c r="E40" s="10" t="e">
        <f ca="1">IF(F40=1,"甲",IF(F40=2,"乙",IF(F40=3,"丙",IF(F40=4,"丁",""))))</f>
        <v>#REF!</v>
      </c>
      <c r="F40" s="10" t="e">
        <f ca="1">SUMPRODUCT((成本日报!$A$3:$A$95=计划!B40)*(成本日报!$B$3:$B$95=计划!$D40),成本日报!$C$3:$C$95)</f>
        <v>#REF!</v>
      </c>
      <c r="G40" s="423">
        <f ca="1">G39+C39</f>
        <v>43587.166666666599</v>
      </c>
      <c r="H40" s="423">
        <f ca="1">$G40+$C40/60*10+$C40*0</f>
        <v>43587.173611111044</v>
      </c>
      <c r="I40" s="423">
        <f ca="1">$G40+$C40/60*18+$C40*0</f>
        <v>43587.179166666596</v>
      </c>
      <c r="J40" s="423">
        <f ca="1">$G40+$C40/60*0+$C40*1</f>
        <v>43587.208333333263</v>
      </c>
      <c r="K40" s="423">
        <f ca="1">$G40+$C40/60*30+$C40*2</f>
        <v>43587.27083333327</v>
      </c>
      <c r="L40" s="423">
        <f ca="1">$G40+$C40/60*0+$C40*3</f>
        <v>43587.291666666599</v>
      </c>
      <c r="M40" s="424" t="str">
        <f>IF(_tag_month_day!A30="","",_tag_month_day!A30)</f>
        <v/>
      </c>
      <c r="N40" s="424" t="str">
        <f>IF(_tag_month_day!B30="","",_tag_month_day!B30)</f>
        <v/>
      </c>
      <c r="O40" s="425" t="e">
        <f>IF(M40+N40=0,"",M40+N40)</f>
        <v>#VALUE!</v>
      </c>
      <c r="P40" s="424" t="str">
        <f>IF(_tag_month_day!C30="","",_tag_month_day!C30)</f>
        <v/>
      </c>
      <c r="Q40" s="424" t="str">
        <f>IF(_tag_month_day!D30="","",_tag_month_day!D30)</f>
        <v/>
      </c>
      <c r="R40" s="426" t="str">
        <f>IF(_tag_month_day!CB30="","",_tag_month_day!CB30/100)</f>
        <v/>
      </c>
      <c r="S40" s="427" t="str">
        <f>IF(_tag_month_day!E30="","",_tag_month_day!E30)</f>
        <v/>
      </c>
      <c r="T40" s="427" t="str">
        <f>IF(_tag_month_day!F30="","",_tag_month_day!F30)</f>
        <v/>
      </c>
      <c r="U40" s="428" t="e">
        <f>S40+T40</f>
        <v>#VALUE!</v>
      </c>
      <c r="V40" s="429" t="e">
        <f>U40/AJ40</f>
        <v>#VALUE!</v>
      </c>
      <c r="W40" s="430" t="str">
        <f>IF(_jhy_month_day!A30="","",_jhy_month_day!A30)</f>
        <v/>
      </c>
      <c r="X40" s="431" t="str">
        <f>IF(_jhy_month_day!B30="","",_jhy_month_day!B30/100)</f>
        <v/>
      </c>
      <c r="Y40" s="431" t="str">
        <f>IF(_jhy_month_day!C30="","",_jhy_month_day!C30/100)</f>
        <v/>
      </c>
      <c r="Z40" s="432">
        <f>Z36+1</f>
        <v>8</v>
      </c>
      <c r="AA40" s="433" t="str">
        <f>IF(_tag_month_day!G30="","",_tag_month_day!G30/100)</f>
        <v/>
      </c>
      <c r="AB40" s="433" t="str">
        <f>IF(_tag_month_day!H30="","",_tag_month_day!H30/100)</f>
        <v/>
      </c>
      <c r="AC40" s="434">
        <f>IF(X40="",AC39,BK40*($AV39*X40+$AW39*FD39+$AX39*FI39+$AY39*FN39+$AZ39*FS39+$BA39*FX39+$BG39*GE39)/(AV39*Y40+AX39*FK39+AW39*FF39+AY39*FP39+AZ39*FU39+BA39*FZ39+BG39*GG39+BB39*GK39+BC39*GN39+BD39*GP39))</f>
        <v>1.59963432013121</v>
      </c>
      <c r="AD40" s="435" t="str">
        <f>IF(AC40=AC39,"",AC40-AC39)</f>
        <v/>
      </c>
      <c r="AE40" s="436" t="str">
        <f>IF(1-AF40=0,"",(1-AF40))</f>
        <v/>
      </c>
      <c r="AF40" s="437">
        <v>1</v>
      </c>
      <c r="AG40" s="10" t="str">
        <f>AG39</f>
        <v>8A3</v>
      </c>
      <c r="AH40" s="438" t="str">
        <f>AH39</f>
        <v/>
      </c>
      <c r="AI40" s="424" t="e">
        <f>IF(ROUND(AJ40-AJ39,1)=0,"",AJ40-AJ39)</f>
        <v>#VALUE!</v>
      </c>
      <c r="AJ40" s="439" t="str">
        <f>IF(_tag_month_day!I30="","",_tag_month_day!I30)</f>
        <v/>
      </c>
      <c r="AK40" s="440"/>
      <c r="AL40" s="440"/>
      <c r="AM40" s="440"/>
      <c r="AN40" s="441">
        <f>AN39</f>
        <v>3</v>
      </c>
      <c r="AO40" s="441">
        <f>AO39</f>
        <v>7</v>
      </c>
      <c r="AP40" s="442" t="e">
        <f>(IF(AN40=0,AS39,AS39*(1+AO40/AN40)/(AR40+AO40/AN40)))+AT40</f>
        <v>#VALUE!</v>
      </c>
      <c r="AQ40" s="443" t="str">
        <f>IF(_tag_month_day!J30="","",_tag_month_day!J30/100)</f>
        <v/>
      </c>
      <c r="AR40" s="444">
        <f>AR39</f>
        <v>1.3</v>
      </c>
      <c r="AS40" s="445" t="e">
        <f>AQ40*(AN40*AR40+AO40)/(AN40+AO40)</f>
        <v>#VALUE!</v>
      </c>
      <c r="AT40" s="445" t="e">
        <f>(SUM(BE40:BF40)-SUM(BE39:BF39))*0.05</f>
        <v>#VALUE!</v>
      </c>
      <c r="AU40" s="446" t="str">
        <f>IF(_tag_month_day!CC30="","",IF(_tag_month_day!CC30&gt;0,_tag_month_day!CD30,_tag_month_day!CE30))</f>
        <v/>
      </c>
      <c r="AV40" s="447" t="str">
        <f>IF(_tag_month_day!L30="","",_tag_month_day!L30/100)</f>
        <v/>
      </c>
      <c r="AW40" s="431">
        <f>AW39</f>
        <v>0</v>
      </c>
      <c r="AX40" s="431">
        <f>AX39</f>
        <v>0</v>
      </c>
      <c r="AY40" s="431" t="str">
        <f>IF(_tag_month_day!M30="","",_tag_month_day!M30/100)</f>
        <v/>
      </c>
      <c r="AZ40" s="431" t="str">
        <f>IF(_tag_month_day!N30="","",_tag_month_day!N30/100)</f>
        <v/>
      </c>
      <c r="BA40" s="431" t="str">
        <f>IF(_tag_month_day!O30="","",_tag_month_day!O30/100)</f>
        <v/>
      </c>
      <c r="BB40" s="448" t="str">
        <f>IF(_tag_month_day!P30="","",_tag_month_day!P30/100)</f>
        <v/>
      </c>
      <c r="BC40" s="448">
        <f>BC39</f>
        <v>0</v>
      </c>
      <c r="BD40" s="448" t="str">
        <f>IF(_tag_month_day!Q30="","",_tag_month_day!Q30/100)</f>
        <v/>
      </c>
      <c r="BE40" s="449" t="str">
        <f>IF(_tag_month_day!R30="","",_tag_month_day!R30/100)</f>
        <v/>
      </c>
      <c r="BF40" s="388" t="e">
        <f>(AU40*(100+BE40*100))/(AJ40-AU40)/100</f>
        <v>#VALUE!</v>
      </c>
      <c r="BG40" s="450" t="e">
        <f>BE40+BF40</f>
        <v>#VALUE!</v>
      </c>
      <c r="BH40" s="451" t="e">
        <f>SUM(AV40:BF40)</f>
        <v>#VALUE!</v>
      </c>
      <c r="BI40" s="452" t="e">
        <f>IF(CX40=0,BI39,(DK40*查询!$R$5+DL40*查询!$Q$5+DM40*查询!$N$5+DN40*查询!$O$5+DO40*查询!$P$5)*AF40/CX40)</f>
        <v>#VALUE!</v>
      </c>
      <c r="BJ40" s="452" t="e">
        <f>IF(CX40=0,BJ39,(DP40*查询!$S$5+DQ40*查询!$T$5+DR40*查询!$U$5)*AF40/CX40)</f>
        <v>#VALUE!</v>
      </c>
      <c r="BK40" s="452">
        <f>BK39</f>
        <v>1</v>
      </c>
      <c r="BL40" s="453" t="e">
        <f>SUMPRODUCT((AV40:BA40)*(GS40:GX40))/((GS40:GX40)+SUM(BB40:BD40)*GY40+BG40*GZ40)</f>
        <v>#VALUE!</v>
      </c>
      <c r="BM40" s="453" t="e">
        <f>BK40*($AV40*FB40+$AW40*FD40+$AX40*FI40+$AY40*FN40+$AZ40*FS40+$BA40*FX40+$BG40*GE40)/(AV40*EY40+AX40*FK40+AW40*FF40+AY40*FP40+AZ40*FU40+BA40*FZ40+BG40*GG40+BB40*GK40+BC40*GN40+BD40*GP40)</f>
        <v>#VALUE!</v>
      </c>
      <c r="BN40" s="453" t="e">
        <f>($AV40*FC40+$AX40*FJ40+$AW40*FE40+$AY40*FO40+$AZ40*FT40+$BA40*FY40+$BG40*GF40)/($AV40*FA40+BG40*GH40+BB40*GL40+BC40*GO40+BD40*GQ40+BA40*GA40)</f>
        <v>#VALUE!</v>
      </c>
      <c r="BO40" s="454" t="e">
        <f>SUMPRODUCT(AV40:BA40*GS40:GX40)/(GS40:GX40+(BB40+BC40+BD40)*GY40+BG40)</f>
        <v>#VALUE!</v>
      </c>
      <c r="BP40" s="454" t="e">
        <f>SUMPRODUCT(AV40:BA40*GS40:GX40)/(GS40:GX40+(BB40+BC40+BD40)*GY40+BG40)</f>
        <v>#VALUE!</v>
      </c>
      <c r="BQ40" s="454" t="e">
        <f>SUMPRODUCT(AV40:BA40*GS40:GX40)/(GS40:GX40+(BB40+BC40+BD40)*GY40+BG40)</f>
        <v>#VALUE!</v>
      </c>
      <c r="BR40" s="453" t="str">
        <f>IF(_tag_month_day!T30="","",_tag_month_day!T30)</f>
        <v/>
      </c>
      <c r="BS40" s="453" t="str">
        <f>IF(_tag_month_day!U30="","",_tag_month_day!U30)</f>
        <v/>
      </c>
      <c r="BT40" s="455" t="str">
        <f>IF(CK40="","",IF((CK40&gt;=BV40-0.12)*(CK40&lt;=BV40+0.12),"合格","不合格"))</f>
        <v/>
      </c>
      <c r="BU40" s="456" t="str">
        <f>IF(_tag_month_day!V30="","",_tag_month_day!V30)</f>
        <v/>
      </c>
      <c r="BV40" s="457" t="str">
        <f>IF(_tag_month_day!W30="","",_tag_month_day!W30)</f>
        <v/>
      </c>
      <c r="BW40" s="458" t="str">
        <f>IF(_tag_month_day!X30="","",_tag_month_day!X30)</f>
        <v/>
      </c>
      <c r="BX40" s="458" t="str">
        <f>IF(_tag_month_day!Y30="","",_tag_month_day!Y30)</f>
        <v/>
      </c>
      <c r="BY40" s="459">
        <f ca="1">L40</f>
        <v>43587.291666666599</v>
      </c>
      <c r="BZ40" s="460"/>
      <c r="CA40" s="461"/>
      <c r="CB40" s="424" t="str">
        <f>IF(_tag_month_day!Z30="","",_tag_month_day!Z30)</f>
        <v/>
      </c>
      <c r="CC40" s="424" t="str">
        <f>IF(_tag_month_day!AA30="","",_tag_month_day!AA30)</f>
        <v/>
      </c>
      <c r="CD40" s="424" t="str">
        <f>IF(_tag_month_day!AB30="","",_tag_month_day!AB30)</f>
        <v/>
      </c>
      <c r="CE40" s="424" t="str">
        <f>IF(_tag_month_day!AC30="","",_tag_month_day!AC30)</f>
        <v/>
      </c>
      <c r="CF40" s="424" t="str">
        <f>IF(_tag_month_day!AD30="","",_tag_month_day!AD30)</f>
        <v/>
      </c>
      <c r="CG40" s="424" t="str">
        <f>IF(_tag_month_day!AE30="","",_tag_month_day!AE30)</f>
        <v/>
      </c>
      <c r="CH40" s="424" t="str">
        <f>IF(_tag_month_day!AF30="","",_tag_month_day!AF30)</f>
        <v/>
      </c>
      <c r="CI40" s="424" t="str">
        <f>IF(_tag_month_day!AG30="","",_tag_month_day!AG30)</f>
        <v/>
      </c>
      <c r="CJ40" s="424" t="str">
        <f>IF(_tag_month_day!AH30="","",_tag_month_day!AH30)</f>
        <v/>
      </c>
      <c r="CK40" s="424" t="str">
        <f>IF(_tag_month_day!AI30="","",_tag_month_day!AI30)</f>
        <v/>
      </c>
      <c r="CL40" s="4" t="str">
        <f>IF(_tag_month_day!AJ30="","",_tag_month_day!AJ30)</f>
        <v/>
      </c>
      <c r="CM40" s="4" t="str">
        <f>IF(_tag_month_day!AK30="","",_tag_month_day!AK30)</f>
        <v/>
      </c>
      <c r="CN40" s="4" t="str">
        <f>IF(_tag_month_day!AL30="","",_tag_month_day!AL30)</f>
        <v/>
      </c>
      <c r="CO40" s="4" t="str">
        <f>IF(_tag_month_day!AM30="","",_tag_month_day!AM30)</f>
        <v/>
      </c>
      <c r="CP40" s="4" t="str">
        <f>IF(_tag_month_day!AN30="","",_tag_month_day!AN30)</f>
        <v/>
      </c>
      <c r="CQ40" s="4" t="str">
        <f>IF(_tag_month_day!AO30="","",_tag_month_day!AO30)</f>
        <v/>
      </c>
      <c r="CR40" s="462" t="str">
        <f>IF(_tag_month_day!AP30="","",_tag_month_day!AP30)</f>
        <v/>
      </c>
      <c r="CS40" s="463" t="str">
        <f>IF(_tag_month_day!AQ30="","",_tag_month_day!AQ30)</f>
        <v/>
      </c>
      <c r="CT40" s="4" t="str">
        <f>IF(_tag_month_day!AR30="","",_tag_month_day!AR30)</f>
        <v/>
      </c>
      <c r="CU40" s="464" t="e">
        <f>DU40/AJ40</f>
        <v>#VALUE!</v>
      </c>
      <c r="CV40" s="451" t="e">
        <f>BG40/BH40</f>
        <v>#VALUE!</v>
      </c>
      <c r="CW40" s="465" t="e">
        <f>AJ40*(1-CV40)*CU40*AF40</f>
        <v>#VALUE!</v>
      </c>
      <c r="CX40" s="465" t="e">
        <f>CW40*94%</f>
        <v>#VALUE!</v>
      </c>
      <c r="CY40" s="466" t="e">
        <f>IF(CX40=0,0,DS40/(DS40+CX40))</f>
        <v>#VALUE!</v>
      </c>
      <c r="CZ40" s="465" t="e">
        <f>$AJ40*EF40</f>
        <v>#VALUE!</v>
      </c>
      <c r="DA40" s="465" t="e">
        <f>$AJ40*EG40</f>
        <v>#VALUE!</v>
      </c>
      <c r="DB40" s="465" t="e">
        <f>$AJ40*EH40</f>
        <v>#VALUE!</v>
      </c>
      <c r="DC40" s="465" t="e">
        <f>$AJ40*EI40</f>
        <v>#VALUE!</v>
      </c>
      <c r="DD40" s="465" t="e">
        <f>$AJ40*EJ40</f>
        <v>#VALUE!</v>
      </c>
      <c r="DE40" s="465" t="e">
        <f>$AJ40*EK40</f>
        <v>#VALUE!</v>
      </c>
      <c r="DF40" s="465" t="e">
        <f>$AJ40*EL40</f>
        <v>#VALUE!</v>
      </c>
      <c r="DG40" s="465" t="e">
        <f>$AJ40*EM40</f>
        <v>#VALUE!</v>
      </c>
      <c r="DH40" s="465" t="e">
        <f>$AJ40*EN40</f>
        <v>#VALUE!</v>
      </c>
      <c r="DI40" s="465" t="e">
        <f>$AJ40*EO40</f>
        <v>#VALUE!</v>
      </c>
      <c r="DJ40" s="465" t="e">
        <f>CZ40*(1-EP40)</f>
        <v>#VALUE!</v>
      </c>
      <c r="DK40" s="465" t="e">
        <f>DA40*(1-ER40)</f>
        <v>#VALUE!</v>
      </c>
      <c r="DL40" s="465" t="e">
        <f>DB40*(1-EQ40)</f>
        <v>#VALUE!</v>
      </c>
      <c r="DM40" s="465" t="e">
        <f>DC40*(1-ES40)</f>
        <v>#VALUE!</v>
      </c>
      <c r="DN40" s="465" t="e">
        <f>DD40*(1-ET40)</f>
        <v>#VALUE!</v>
      </c>
      <c r="DO40" s="465" t="e">
        <f>DE40</f>
        <v>#VALUE!</v>
      </c>
      <c r="DP40" s="465" t="e">
        <f>DF40*(1-EU40)</f>
        <v>#VALUE!</v>
      </c>
      <c r="DQ40" s="465" t="e">
        <f>DG40*(1-EV40)</f>
        <v>#VALUE!</v>
      </c>
      <c r="DR40" s="465" t="e">
        <f>DH40*(1-EW40)</f>
        <v>#VALUE!</v>
      </c>
      <c r="DS40" s="465" t="e">
        <f>DI40</f>
        <v>#VALUE!</v>
      </c>
      <c r="DT40" s="465" t="e">
        <f>SUM(DJ40:DS40)</f>
        <v>#VALUE!</v>
      </c>
      <c r="DU40" s="465" t="e">
        <f>(GS40:GX40)+(DP40+DQ40+DR40)*GY40+DS40</f>
        <v>#VALUE!</v>
      </c>
      <c r="DV40" s="451" t="e">
        <f>AV40/$BH40/(1-EP40)</f>
        <v>#VALUE!</v>
      </c>
      <c r="DW40" s="451" t="e">
        <f>AW40/$BH40/(1-ER40)</f>
        <v>#VALUE!</v>
      </c>
      <c r="DX40" s="451" t="e">
        <f>AX40/$BH40/(1-EQ40)</f>
        <v>#VALUE!</v>
      </c>
      <c r="DY40" s="451" t="e">
        <f>AY40/$BH40/(1-ES40)</f>
        <v>#VALUE!</v>
      </c>
      <c r="DZ40" s="451" t="e">
        <f>AZ40/$BH40/(1-ET40)</f>
        <v>#VALUE!</v>
      </c>
      <c r="EA40" s="451" t="e">
        <f>BA40/$BH40/(1-AX40)</f>
        <v>#VALUE!</v>
      </c>
      <c r="EB40" s="451" t="e">
        <f>BB40/$BH40/(1-EU40)</f>
        <v>#VALUE!</v>
      </c>
      <c r="EC40" s="451" t="e">
        <f>BC40/$BH40/(1-EV40)</f>
        <v>#VALUE!</v>
      </c>
      <c r="ED40" s="451" t="e">
        <f>BD40/$BH40/(1-EW40)</f>
        <v>#VALUE!</v>
      </c>
      <c r="EE40" s="451" t="e">
        <f>BG40/BH40</f>
        <v>#VALUE!</v>
      </c>
      <c r="EF40" s="451" t="e">
        <f>DV40/SUM($DV40:$EE40)</f>
        <v>#VALUE!</v>
      </c>
      <c r="EG40" s="451" t="e">
        <f>DW40/SUM($DV40:$EE40)</f>
        <v>#VALUE!</v>
      </c>
      <c r="EH40" s="451" t="e">
        <f>DX40/SUM($DV40:$EE40)</f>
        <v>#VALUE!</v>
      </c>
      <c r="EI40" s="451" t="e">
        <f>DY40/SUM($DV40:$EE40)</f>
        <v>#VALUE!</v>
      </c>
      <c r="EJ40" s="451" t="e">
        <f>DZ40/SUM($DV40:$EE40)</f>
        <v>#VALUE!</v>
      </c>
      <c r="EK40" s="451" t="e">
        <f>EA40/SUM($DV40:$EE40)</f>
        <v>#VALUE!</v>
      </c>
      <c r="EL40" s="451" t="e">
        <f>EB40/SUM($DV40:$EE40)</f>
        <v>#VALUE!</v>
      </c>
      <c r="EM40" s="451" t="e">
        <f>EC40/SUM($DV40:$EE40)</f>
        <v>#VALUE!</v>
      </c>
      <c r="EN40" s="451" t="e">
        <f>ED40/SUM($DV40:$EE40)</f>
        <v>#VALUE!</v>
      </c>
      <c r="EO40" s="451" t="e">
        <f>EE40/SUM($DV40:$EE40)</f>
        <v>#VALUE!</v>
      </c>
      <c r="EP40" s="450">
        <f>EP39</f>
        <v>0.080000000000000002</v>
      </c>
      <c r="EQ40" s="450">
        <f>EQ39</f>
        <v>0.014999999999999999</v>
      </c>
      <c r="ER40" s="450">
        <f>ER39</f>
        <v>0.014999999999999999</v>
      </c>
      <c r="ES40" s="450">
        <f>ES39</f>
        <v>0.014999999999999999</v>
      </c>
      <c r="ET40" s="450">
        <f>ET39</f>
        <v>0.014999999999999999</v>
      </c>
      <c r="EU40" s="450">
        <f>EU39</f>
        <v>0.089999999999999997</v>
      </c>
      <c r="EV40" s="450">
        <f>EV39</f>
        <v>0.089999999999999997</v>
      </c>
      <c r="EW40" s="450">
        <f>EW39</f>
        <v>0.089999999999999997</v>
      </c>
      <c r="EX40" s="431" t="str">
        <f>IF(_tag_month_day!AS30="","",_tag_month_day!AS30/100)</f>
        <v/>
      </c>
      <c r="EY40" s="431" t="str">
        <f>IF(_tag_month_day!AT30="","",_tag_month_day!AT30/100)</f>
        <v/>
      </c>
      <c r="EZ40" s="431" t="str">
        <f>IF(_tag_month_day!AU30="","",_tag_month_day!AU30/100)</f>
        <v/>
      </c>
      <c r="FA40" s="431" t="str">
        <f>IF(_tag_month_day!AV30="","",_tag_month_day!AV30/100)</f>
        <v/>
      </c>
      <c r="FB40" s="431" t="str">
        <f>IF(_tag_month_day!AW30="","",_tag_month_day!AW30/100)</f>
        <v/>
      </c>
      <c r="FC40" s="431" t="str">
        <f>IF(_tag_month_day!AX30="","",_tag_month_day!AX30/100)</f>
        <v/>
      </c>
      <c r="FD40" s="449" t="str">
        <f>IF(_tag_month_day!AY30="","",_tag_month_day!AY30/100)</f>
        <v/>
      </c>
      <c r="FE40" s="449" t="str">
        <f>IF(_tag_month_day!AZ30="","",_tag_month_day!AZ30/100)</f>
        <v/>
      </c>
      <c r="FF40" s="449" t="str">
        <f>IF(_tag_month_day!BA30="","",_tag_month_day!BA30/100)</f>
        <v/>
      </c>
      <c r="FG40" s="449" t="str">
        <f>IF(_tag_month_day!BB30="","",_tag_month_day!BB30/100)</f>
        <v/>
      </c>
      <c r="FH40" s="467" t="str">
        <f>IF(_tag_month_day!BC30="","",_tag_month_day!BC30/100)</f>
        <v/>
      </c>
      <c r="FI40" s="449">
        <f>FI39</f>
        <v>0.40999999999999998</v>
      </c>
      <c r="FJ40" s="449">
        <f>FJ39</f>
        <v>0.11</v>
      </c>
      <c r="FK40" s="449">
        <f>FK39</f>
        <v>0.014999999999999999</v>
      </c>
      <c r="FL40" s="449">
        <f>FL39</f>
        <v>0</v>
      </c>
      <c r="FM40" s="467">
        <f>FM39</f>
        <v>0.0001</v>
      </c>
      <c r="FN40" s="449">
        <f>FN39</f>
        <v>0.32000000000000001</v>
      </c>
      <c r="FO40" s="449">
        <f>FO39</f>
        <v>0.20000000000000001</v>
      </c>
      <c r="FP40" s="449">
        <f>FP39</f>
        <v>0.01</v>
      </c>
      <c r="FQ40" s="449">
        <f>FQ39</f>
        <v>0</v>
      </c>
      <c r="FR40" s="467">
        <f>FR39</f>
        <v>0.0001</v>
      </c>
      <c r="FS40" s="449" t="str">
        <f>IF(_tag_month_day!BD30="","",_tag_month_day!BD30/100)</f>
        <v/>
      </c>
      <c r="FT40" s="449" t="str">
        <f>IF(_tag_month_day!BE30="","",_tag_month_day!BE30/100)</f>
        <v/>
      </c>
      <c r="FU40" s="449" t="str">
        <f>IF(_tag_month_day!BF30="","",_tag_month_day!BF30/100)</f>
        <v/>
      </c>
      <c r="FV40" s="449" t="str">
        <f>IF(_tag_month_day!BG30="","",_tag_month_day!BG30/100)</f>
        <v/>
      </c>
      <c r="FW40" s="467" t="str">
        <f>IF(_tag_month_day!BH30="","",_tag_month_day!BH30/100)</f>
        <v/>
      </c>
      <c r="FX40" s="449" t="str">
        <f>IF(_tag_month_day!BI30="","",_tag_month_day!BI30/100)</f>
        <v/>
      </c>
      <c r="FY40" s="449" t="str">
        <f>IF(_tag_month_day!BJ30="","",_tag_month_day!BJ30/100)</f>
        <v/>
      </c>
      <c r="FZ40" s="468" t="str">
        <f>IF(_tag_month_day!BK30="","",_tag_month_day!BK30/100)</f>
        <v/>
      </c>
      <c r="GA40" s="449" t="str">
        <f>IF(_tag_month_day!BL30="","",_tag_month_day!BL30/100)</f>
        <v/>
      </c>
      <c r="GB40" s="467" t="str">
        <f>IF(_tag_month_day!BM30="","",_tag_month_day!BM30/100)</f>
        <v/>
      </c>
      <c r="GC40" s="431" t="str">
        <f>IF(_tag_month_day!BN30="","",_tag_month_day!BN30/100)</f>
        <v/>
      </c>
      <c r="GD40" s="431" t="str">
        <f>IF(_tag_month_day!BO30="","",_tag_month_day!BO30/100)</f>
        <v/>
      </c>
      <c r="GE40" s="431" t="str">
        <f>IF(_tag_month_day!BP30="","",_tag_month_day!BP30/100)</f>
        <v/>
      </c>
      <c r="GF40" s="431" t="str">
        <f>IF(_tag_month_day!BQ30="","",_tag_month_day!BQ30/100)</f>
        <v/>
      </c>
      <c r="GG40" s="431" t="str">
        <f>IF(_tag_month_day!BR30="","",_tag_month_day!BR30/100)</f>
        <v/>
      </c>
      <c r="GH40" s="431" t="str">
        <f>IF(_tag_month_day!BS30="","",_tag_month_day!BS30/100)</f>
        <v/>
      </c>
      <c r="GI40" s="467" t="str">
        <f>IF(_tag_month_day!BT30="","",_tag_month_day!BT30/100)</f>
        <v/>
      </c>
      <c r="GJ40" s="469" t="str">
        <f>IF(_tag_month_day!BU30="","",_tag_month_day!BU30/100)</f>
        <v/>
      </c>
      <c r="GK40" s="470">
        <f>GK39</f>
        <v>0.070000000000000007</v>
      </c>
      <c r="GL40" s="470">
        <f>GL39</f>
        <v>0.029999999999999999</v>
      </c>
      <c r="GM40" s="471" t="str">
        <f>IF(_tag_month_day!BX30="","",_tag_month_day!BX30/100)</f>
        <v/>
      </c>
      <c r="GN40" s="470">
        <f>GN39</f>
        <v>0.070000000000000007</v>
      </c>
      <c r="GO40" s="470">
        <f>GO39</f>
        <v>0.029999999999999999</v>
      </c>
      <c r="GP40" s="470">
        <f>GP39</f>
        <v>0.089999999999999997</v>
      </c>
      <c r="GQ40" s="470">
        <f>GQ39</f>
        <v>0.029999999999999999</v>
      </c>
      <c r="GR40" s="471" t="str">
        <f>IF(_tag_month_day!CA30="","",_tag_month_day!CA30/100)</f>
        <v/>
      </c>
      <c r="GS40" s="472">
        <f>GS39</f>
        <v>0.95299999999999996</v>
      </c>
      <c r="GT40" s="472">
        <f>GT39</f>
        <v>0.55000000000000004</v>
      </c>
      <c r="GU40" s="472">
        <f>GU39</f>
        <v>0.55000000000000004</v>
      </c>
      <c r="GV40" s="472">
        <f>GV39</f>
        <v>0.55000000000000004</v>
      </c>
      <c r="GW40" s="472">
        <f>GW39</f>
        <v>0.5</v>
      </c>
      <c r="GX40" s="472">
        <f>GX39</f>
        <v>0.93500000000000005</v>
      </c>
      <c r="GY40" s="472">
        <f>GY39</f>
        <v>0.14999999999999999</v>
      </c>
      <c r="GZ40" s="472">
        <f>GZ39</f>
        <v>1</v>
      </c>
      <c r="HA40" s="474">
        <f>HA39</f>
        <v>0.047</v>
      </c>
      <c r="HB40" s="474">
        <f>HB39</f>
        <v>0.45000000000000001</v>
      </c>
      <c r="HC40" s="474">
        <f>HC39</f>
        <v>0.45000000000000001</v>
      </c>
      <c r="HD40" s="474">
        <f>HD39</f>
        <v>0.45000000000000001</v>
      </c>
      <c r="HE40" s="474">
        <f>HE39</f>
        <v>0.5</v>
      </c>
      <c r="HF40" s="474">
        <f>HF39</f>
        <v>0.065000000000000002</v>
      </c>
      <c r="HG40" s="474">
        <f>HG39</f>
        <v>0.84999999999999998</v>
      </c>
      <c r="HH40" s="474">
        <f>HH39</f>
        <v>0</v>
      </c>
      <c r="HI40" s="10">
        <f>IF(BZ40&lt;&gt;"",CK40-BV40,0)</f>
        <v>0</v>
      </c>
      <c r="HJ40" s="10" t="e">
        <f>IF(AJ40&gt;0,AH40-AJ40,0)</f>
        <v>#VALUE!</v>
      </c>
      <c r="HK40" s="466">
        <f>HK39</f>
        <v>0.84999999999999998</v>
      </c>
      <c r="HL40" s="424">
        <f>HL39</f>
        <v>550000</v>
      </c>
      <c r="HM40" s="424">
        <f>HM39</f>
        <v>480000</v>
      </c>
      <c r="HN40" s="465" t="e">
        <f>(DJ40*EZ40+DK40*FH40+DL40*FM40+DM40*FR40+DN40*FW40+DO40*GB40+DS40*GI40+DP40*GM40+DR40*GR40)*1000*2</f>
        <v>#VALUE!</v>
      </c>
      <c r="HO40" s="465" t="e">
        <f>HN40*HK40*$HO$2/HL40*1000000</f>
        <v>#VALUE!</v>
      </c>
      <c r="HP40" s="465" t="e">
        <f>HN40*HK40*$HP$2/HM40*1000000</f>
        <v>#VALUE!</v>
      </c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</row>
    <row customFormat="1" r="41" s="0">
      <c r="A41" s="420">
        <v>30</v>
      </c>
      <c r="B41" s="421">
        <f ca="1">IF(D41=D40,B40,IF(D41="夜班",B40+1,B40))</f>
        <v>43587</v>
      </c>
      <c r="C41" s="422">
        <f>C40</f>
        <v>0.041666666666666699</v>
      </c>
      <c r="D41" s="10" t="str">
        <f ca="1">IF(HOUR(G41)&lt;8,"夜班",IF(HOUR(G41)&lt;16,"白班",IF(HOUR(G41)&lt;24,"中班",0)))</f>
        <v>夜班</v>
      </c>
      <c r="E41" s="10" t="e">
        <f ca="1">IF(F41=1,"甲",IF(F41=2,"乙",IF(F41=3,"丙",IF(F41=4,"丁",""))))</f>
        <v>#REF!</v>
      </c>
      <c r="F41" s="10" t="e">
        <f ca="1">SUMPRODUCT((成本日报!$A$3:$A$95=计划!B41)*(成本日报!$B$3:$B$95=计划!$D41),成本日报!$C$3:$C$95)</f>
        <v>#REF!</v>
      </c>
      <c r="G41" s="423">
        <f ca="1">G40+C40</f>
        <v>43587.208333333263</v>
      </c>
      <c r="H41" s="423">
        <f ca="1">$G41+$C41/60*10+$C41*0</f>
        <v>43587.215277777708</v>
      </c>
      <c r="I41" s="423">
        <f ca="1">$G41+$C41/60*18+$C41*0</f>
        <v>43587.22083333326</v>
      </c>
      <c r="J41" s="423">
        <f ca="1">$G41+$C41/60*0+$C41*1</f>
        <v>43587.249999999927</v>
      </c>
      <c r="K41" s="423">
        <f ca="1">$G41+$C41/60*30+$C41*2</f>
        <v>43587.312499999935</v>
      </c>
      <c r="L41" s="423">
        <f ca="1">$G41+$C41/60*0+$C41*3</f>
        <v>43587.333333333263</v>
      </c>
      <c r="M41" s="424" t="str">
        <f>IF(_tag_month_day!A31="","",_tag_month_day!A31)</f>
        <v/>
      </c>
      <c r="N41" s="424" t="str">
        <f>IF(_tag_month_day!B31="","",_tag_month_day!B31)</f>
        <v/>
      </c>
      <c r="O41" s="425" t="e">
        <f>IF(M41+N41=0,"",M41+N41)</f>
        <v>#VALUE!</v>
      </c>
      <c r="P41" s="424" t="str">
        <f>IF(_tag_month_day!C31="","",_tag_month_day!C31)</f>
        <v/>
      </c>
      <c r="Q41" s="424" t="str">
        <f>IF(_tag_month_day!D31="","",_tag_month_day!D31)</f>
        <v/>
      </c>
      <c r="R41" s="426" t="str">
        <f>IF(_tag_month_day!CB31="","",_tag_month_day!CB31/100)</f>
        <v/>
      </c>
      <c r="S41" s="427" t="str">
        <f>IF(_tag_month_day!E31="","",_tag_month_day!E31)</f>
        <v/>
      </c>
      <c r="T41" s="427" t="str">
        <f>IF(_tag_month_day!F31="","",_tag_month_day!F31)</f>
        <v/>
      </c>
      <c r="U41" s="428" t="e">
        <f>S41+T41</f>
        <v>#VALUE!</v>
      </c>
      <c r="V41" s="429" t="e">
        <f>U41/AJ41</f>
        <v>#VALUE!</v>
      </c>
      <c r="W41" s="430" t="str">
        <f>IF(_jhy_month_day!A31="","",_jhy_month_day!A31)</f>
        <v/>
      </c>
      <c r="X41" s="431" t="str">
        <f>IF(_jhy_month_day!B31="","",_jhy_month_day!B31/100)</f>
        <v/>
      </c>
      <c r="Y41" s="431" t="str">
        <f>IF(_jhy_month_day!C31="","",_jhy_month_day!C31/100)</f>
        <v/>
      </c>
      <c r="Z41" s="432">
        <f>Z37+1</f>
        <v>8</v>
      </c>
      <c r="AA41" s="433" t="str">
        <f>IF(_tag_month_day!G31="","",_tag_month_day!G31/100)</f>
        <v/>
      </c>
      <c r="AB41" s="433" t="str">
        <f>IF(_tag_month_day!H31="","",_tag_month_day!H31/100)</f>
        <v/>
      </c>
      <c r="AC41" s="434">
        <f>IF(X41="",AC40,BK41*($AV40*X41+$AW40*FD40+$AX40*FI40+$AY40*FN40+$AZ40*FS40+$BA40*FX40+$BG40*GE40)/(AV40*Y41+AX40*FK40+AW40*FF40+AY40*FP40+AZ40*FU40+BA40*FZ40+BG40*GG40+BB40*GK40+BC40*GN40+BD40*GP40))</f>
        <v>1.59963432013121</v>
      </c>
      <c r="AD41" s="435" t="str">
        <f>IF(AC41=AC40,"",AC41-AC40)</f>
        <v/>
      </c>
      <c r="AE41" s="436" t="str">
        <f>IF(1-AF41=0,"",(1-AF41))</f>
        <v/>
      </c>
      <c r="AF41" s="437">
        <v>1</v>
      </c>
      <c r="AG41" s="10" t="str">
        <f>AG40</f>
        <v>8A3</v>
      </c>
      <c r="AH41" s="438" t="str">
        <f>AH40</f>
        <v/>
      </c>
      <c r="AI41" s="424" t="e">
        <f>IF(ROUND(AJ41-AJ40,1)=0,"",AJ41-AJ40)</f>
        <v>#VALUE!</v>
      </c>
      <c r="AJ41" s="10" t="str">
        <f>IF(_tag_month_day!I31="","",_tag_month_day!I31)</f>
        <v/>
      </c>
      <c r="AK41" s="440"/>
      <c r="AL41" s="440"/>
      <c r="AM41" s="440"/>
      <c r="AN41" s="441">
        <f>AN40</f>
        <v>3</v>
      </c>
      <c r="AO41" s="441">
        <f>AO40</f>
        <v>7</v>
      </c>
      <c r="AP41" s="442" t="e">
        <f>(IF(AN41=0,AS40,AS40*(1+AO41/AN41)/(AR41+AO41/AN41)))+AT41</f>
        <v>#VALUE!</v>
      </c>
      <c r="AQ41" s="443" t="str">
        <f>IF(_tag_month_day!J31="","",_tag_month_day!J31/100)</f>
        <v/>
      </c>
      <c r="AR41" s="444">
        <f>AR40</f>
        <v>1.3</v>
      </c>
      <c r="AS41" s="445" t="e">
        <f>AQ41*(AN41*AR41+AO41)/(AN41+AO41)</f>
        <v>#VALUE!</v>
      </c>
      <c r="AT41" s="445" t="e">
        <f>(SUM(BE41:BF41)-SUM(BE40:BF40))*0.05</f>
        <v>#VALUE!</v>
      </c>
      <c r="AU41" s="446" t="str">
        <f>IF(_tag_month_day!CC31="","",IF(_tag_month_day!CC31&gt;0,_tag_month_day!CD31,_tag_month_day!CE31))</f>
        <v/>
      </c>
      <c r="AV41" s="447" t="str">
        <f>IF(_tag_month_day!L31="","",_tag_month_day!L31/100)</f>
        <v/>
      </c>
      <c r="AW41" s="431">
        <f>AW40</f>
        <v>0</v>
      </c>
      <c r="AX41" s="431">
        <f>AX40</f>
        <v>0</v>
      </c>
      <c r="AY41" s="431" t="str">
        <f>IF(_tag_month_day!M31="","",_tag_month_day!M31/100)</f>
        <v/>
      </c>
      <c r="AZ41" s="431" t="str">
        <f>IF(_tag_month_day!N31="","",_tag_month_day!N31/100)</f>
        <v/>
      </c>
      <c r="BA41" s="431" t="str">
        <f>IF(_tag_month_day!O31="","",_tag_month_day!O31/100)</f>
        <v/>
      </c>
      <c r="BB41" s="448" t="str">
        <f>IF(_tag_month_day!P31="","",_tag_month_day!P31/100)</f>
        <v/>
      </c>
      <c r="BC41" s="448">
        <f>BC40</f>
        <v>0</v>
      </c>
      <c r="BD41" s="448" t="str">
        <f>IF(_tag_month_day!Q31="","",_tag_month_day!Q31/100)</f>
        <v/>
      </c>
      <c r="BE41" s="449" t="str">
        <f>IF(_tag_month_day!R31="","",_tag_month_day!R31/100)</f>
        <v/>
      </c>
      <c r="BF41" s="388" t="e">
        <f>(AU41*(100+BE41*100))/(AJ41-AU41)/100</f>
        <v>#VALUE!</v>
      </c>
      <c r="BG41" s="450" t="e">
        <f>BE41+BF41</f>
        <v>#VALUE!</v>
      </c>
      <c r="BH41" s="451" t="e">
        <f>SUM(AV41:BF41)</f>
        <v>#VALUE!</v>
      </c>
      <c r="BI41" s="452" t="e">
        <f>IF(CX41=0,BI40,(DK41*查询!$R$5+DL41*查询!$Q$5+DM41*查询!$N$5+DN41*查询!$O$5+DO41*查询!$P$5)*AF41/CX41)</f>
        <v>#VALUE!</v>
      </c>
      <c r="BJ41" s="452" t="e">
        <f>IF(CX41=0,BJ40,(DP41*查询!$S$5+DQ41*查询!$T$5+DR41*查询!$U$5)*AF41/CX41)</f>
        <v>#VALUE!</v>
      </c>
      <c r="BK41" s="452">
        <f>BK40</f>
        <v>1</v>
      </c>
      <c r="BL41" s="453" t="e">
        <f>SUMPRODUCT((AV41:BA41)*(GS41:GX41))/((GS41:GX41)+SUM(BB41:BD41)*GY41+BG41*GZ41)</f>
        <v>#VALUE!</v>
      </c>
      <c r="BM41" s="453" t="e">
        <f>BK41*($AV41*FB41+$AW41*FD41+$AX41*FI41+$AY41*FN41+$AZ41*FS41+$BA41*FX41+$BG41*GE41)/(AV41*EY41+AX41*FK41+AW41*FF41+AY41*FP41+AZ41*FU41+BA41*FZ41+BG41*GG41+BB41*GK41+BC41*GN41+BD41*GP41)</f>
        <v>#VALUE!</v>
      </c>
      <c r="BN41" s="453" t="e">
        <f>($AV41*FC41+$AX41*FJ41+$AW41*FE41+$AY41*FO41+$AZ41*FT41+$BA41*FY41+$BG41*GF41)/($AV41*FA41+BG41*GH41+BB41*GL41+BC41*GO41+BD41*GQ41+BA41*GA41)</f>
        <v>#VALUE!</v>
      </c>
      <c r="BO41" s="454" t="e">
        <f>SUMPRODUCT(AV41:BA41*GS41:GX41)/(GS41:GX41+(BB41+BC41+BD41)*GY41+BG41)</f>
        <v>#VALUE!</v>
      </c>
      <c r="BP41" s="454" t="e">
        <f>SUMPRODUCT(AV41:BA41*GS41:GX41)/(GS41:GX41+(BB41+BC41+BD41)*GY41+BG41)</f>
        <v>#VALUE!</v>
      </c>
      <c r="BQ41" s="454" t="e">
        <f>SUMPRODUCT(AV41:BA41*GS41:GX41)/(GS41:GX41+(BB41+BC41+BD41)*GY41+BG41)</f>
        <v>#VALUE!</v>
      </c>
      <c r="BR41" s="453" t="str">
        <f>IF(_tag_month_day!T31="","",_tag_month_day!T31)</f>
        <v/>
      </c>
      <c r="BS41" s="453" t="str">
        <f>IF(_tag_month_day!U31="","",_tag_month_day!U31)</f>
        <v/>
      </c>
      <c r="BT41" s="455" t="str">
        <f>IF(CK41="","",IF((CK41&gt;=BV41-0.12)*(CK41&lt;=BV41+0.12),"合格","不合格"))</f>
        <v/>
      </c>
      <c r="BU41" s="456" t="str">
        <f>IF(_tag_month_day!V31="","",_tag_month_day!V31)</f>
        <v/>
      </c>
      <c r="BV41" s="457" t="str">
        <f>IF(_tag_month_day!W31="","",_tag_month_day!W31)</f>
        <v/>
      </c>
      <c r="BW41" s="458" t="str">
        <f>IF(_tag_month_day!X31="","",_tag_month_day!X31)</f>
        <v/>
      </c>
      <c r="BX41" s="458" t="str">
        <f>IF(_tag_month_day!Y31="","",_tag_month_day!Y31)</f>
        <v/>
      </c>
      <c r="BY41" s="459">
        <f ca="1">L41</f>
        <v>43587.333333333263</v>
      </c>
      <c r="BZ41" s="460"/>
      <c r="CA41" s="461"/>
      <c r="CB41" s="424" t="str">
        <f>IF(_tag_month_day!Z31="","",_tag_month_day!Z31)</f>
        <v/>
      </c>
      <c r="CC41" s="424" t="str">
        <f>IF(_tag_month_day!AA31="","",_tag_month_day!AA31)</f>
        <v/>
      </c>
      <c r="CD41" s="424" t="str">
        <f>IF(_tag_month_day!AB31="","",_tag_month_day!AB31)</f>
        <v/>
      </c>
      <c r="CE41" s="424" t="str">
        <f>IF(_tag_month_day!AC31="","",_tag_month_day!AC31)</f>
        <v/>
      </c>
      <c r="CF41" s="424" t="str">
        <f>IF(_tag_month_day!AD31="","",_tag_month_day!AD31)</f>
        <v/>
      </c>
      <c r="CG41" s="424" t="str">
        <f>IF(_tag_month_day!AE31="","",_tag_month_day!AE31)</f>
        <v/>
      </c>
      <c r="CH41" s="424" t="str">
        <f>IF(_tag_month_day!AF31="","",_tag_month_day!AF31)</f>
        <v/>
      </c>
      <c r="CI41" s="424" t="str">
        <f>IF(_tag_month_day!AG31="","",_tag_month_day!AG31)</f>
        <v/>
      </c>
      <c r="CJ41" s="424" t="str">
        <f>IF(_tag_month_day!AH31="","",_tag_month_day!AH31)</f>
        <v/>
      </c>
      <c r="CK41" s="424" t="str">
        <f>IF(_tag_month_day!AI31="","",_tag_month_day!AI31)</f>
        <v/>
      </c>
      <c r="CL41" s="4" t="str">
        <f>IF(_tag_month_day!AJ31="","",_tag_month_day!AJ31)</f>
        <v/>
      </c>
      <c r="CM41" s="4" t="str">
        <f>IF(_tag_month_day!AK31="","",_tag_month_day!AK31)</f>
        <v/>
      </c>
      <c r="CN41" s="4" t="str">
        <f>IF(_tag_month_day!AL31="","",_tag_month_day!AL31)</f>
        <v/>
      </c>
      <c r="CO41" s="4" t="str">
        <f>IF(_tag_month_day!AM31="","",_tag_month_day!AM31)</f>
        <v/>
      </c>
      <c r="CP41" s="4" t="str">
        <f>IF(_tag_month_day!AN31="","",_tag_month_day!AN31)</f>
        <v/>
      </c>
      <c r="CQ41" s="4" t="str">
        <f>IF(_tag_month_day!AO31="","",_tag_month_day!AO31)</f>
        <v/>
      </c>
      <c r="CR41" s="462" t="str">
        <f>IF(_tag_month_day!AP31="","",_tag_month_day!AP31)</f>
        <v/>
      </c>
      <c r="CS41" s="463" t="str">
        <f>IF(_tag_month_day!AQ31="","",_tag_month_day!AQ31)</f>
        <v/>
      </c>
      <c r="CT41" s="4" t="str">
        <f>IF(_tag_month_day!AR31="","",_tag_month_day!AR31)</f>
        <v/>
      </c>
      <c r="CU41" s="464" t="e">
        <f>DU41/AJ41</f>
        <v>#VALUE!</v>
      </c>
      <c r="CV41" s="451" t="e">
        <f>BG41/BH41</f>
        <v>#VALUE!</v>
      </c>
      <c r="CW41" s="465" t="e">
        <f>AJ41*(1-CV41)*CU41*AF41</f>
        <v>#VALUE!</v>
      </c>
      <c r="CX41" s="465" t="e">
        <f>CW41*94%</f>
        <v>#VALUE!</v>
      </c>
      <c r="CY41" s="466" t="e">
        <f>IF(CX41=0,0,DS41/(DS41+CX41))</f>
        <v>#VALUE!</v>
      </c>
      <c r="CZ41" s="465" t="e">
        <f>$AJ41*EF41</f>
        <v>#VALUE!</v>
      </c>
      <c r="DA41" s="465" t="e">
        <f>$AJ41*EG41</f>
        <v>#VALUE!</v>
      </c>
      <c r="DB41" s="465" t="e">
        <f>$AJ41*EH41</f>
        <v>#VALUE!</v>
      </c>
      <c r="DC41" s="465" t="e">
        <f>$AJ41*EI41</f>
        <v>#VALUE!</v>
      </c>
      <c r="DD41" s="465" t="e">
        <f>$AJ41*EJ41</f>
        <v>#VALUE!</v>
      </c>
      <c r="DE41" s="465" t="e">
        <f>$AJ41*EK41</f>
        <v>#VALUE!</v>
      </c>
      <c r="DF41" s="465" t="e">
        <f>$AJ41*EL41</f>
        <v>#VALUE!</v>
      </c>
      <c r="DG41" s="465" t="e">
        <f>$AJ41*EM41</f>
        <v>#VALUE!</v>
      </c>
      <c r="DH41" s="465" t="e">
        <f>$AJ41*EN41</f>
        <v>#VALUE!</v>
      </c>
      <c r="DI41" s="465" t="e">
        <f>$AJ41*EO41</f>
        <v>#VALUE!</v>
      </c>
      <c r="DJ41" s="465" t="e">
        <f>CZ41*(1-EP41)</f>
        <v>#VALUE!</v>
      </c>
      <c r="DK41" s="465" t="e">
        <f>DA41*(1-ER41)</f>
        <v>#VALUE!</v>
      </c>
      <c r="DL41" s="465" t="e">
        <f>DB41*(1-EQ41)</f>
        <v>#VALUE!</v>
      </c>
      <c r="DM41" s="465" t="e">
        <f>DC41*(1-ES41)</f>
        <v>#VALUE!</v>
      </c>
      <c r="DN41" s="465" t="e">
        <f>DD41*(1-ET41)</f>
        <v>#VALUE!</v>
      </c>
      <c r="DO41" s="465" t="e">
        <f>DE41</f>
        <v>#VALUE!</v>
      </c>
      <c r="DP41" s="465" t="e">
        <f>DF41*(1-EU41)</f>
        <v>#VALUE!</v>
      </c>
      <c r="DQ41" s="465" t="e">
        <f>DG41*(1-EV41)</f>
        <v>#VALUE!</v>
      </c>
      <c r="DR41" s="465" t="e">
        <f>DH41*(1-EW41)</f>
        <v>#VALUE!</v>
      </c>
      <c r="DS41" s="465" t="e">
        <f>DI41</f>
        <v>#VALUE!</v>
      </c>
      <c r="DT41" s="465" t="e">
        <f>SUM(DJ41:DS41)</f>
        <v>#VALUE!</v>
      </c>
      <c r="DU41" s="465" t="e">
        <f>(GS41:GX41)+(DP41+DQ41+DR41)*GY41+DS41</f>
        <v>#VALUE!</v>
      </c>
      <c r="DV41" s="451" t="e">
        <f>AV41/$BH41/(1-EP41)</f>
        <v>#VALUE!</v>
      </c>
      <c r="DW41" s="451" t="e">
        <f>AW41/$BH41/(1-ER41)</f>
        <v>#VALUE!</v>
      </c>
      <c r="DX41" s="451" t="e">
        <f>AX41/$BH41/(1-EQ41)</f>
        <v>#VALUE!</v>
      </c>
      <c r="DY41" s="451" t="e">
        <f>AY41/$BH41/(1-ES41)</f>
        <v>#VALUE!</v>
      </c>
      <c r="DZ41" s="451" t="e">
        <f>AZ41/$BH41/(1-ET41)</f>
        <v>#VALUE!</v>
      </c>
      <c r="EA41" s="451" t="e">
        <f>BA41/$BH41/(1-AX41)</f>
        <v>#VALUE!</v>
      </c>
      <c r="EB41" s="451" t="e">
        <f>BB41/$BH41/(1-EU41)</f>
        <v>#VALUE!</v>
      </c>
      <c r="EC41" s="451" t="e">
        <f>BC41/$BH41/(1-EV41)</f>
        <v>#VALUE!</v>
      </c>
      <c r="ED41" s="451" t="e">
        <f>BD41/$BH41/(1-EW41)</f>
        <v>#VALUE!</v>
      </c>
      <c r="EE41" s="451" t="e">
        <f>BG41/BH41</f>
        <v>#VALUE!</v>
      </c>
      <c r="EF41" s="451" t="e">
        <f>DV41/SUM($DV41:$EE41)</f>
        <v>#VALUE!</v>
      </c>
      <c r="EG41" s="451" t="e">
        <f>DW41/SUM($DV41:$EE41)</f>
        <v>#VALUE!</v>
      </c>
      <c r="EH41" s="451" t="e">
        <f>DX41/SUM($DV41:$EE41)</f>
        <v>#VALUE!</v>
      </c>
      <c r="EI41" s="451" t="e">
        <f>DY41/SUM($DV41:$EE41)</f>
        <v>#VALUE!</v>
      </c>
      <c r="EJ41" s="451" t="e">
        <f>DZ41/SUM($DV41:$EE41)</f>
        <v>#VALUE!</v>
      </c>
      <c r="EK41" s="451" t="e">
        <f>EA41/SUM($DV41:$EE41)</f>
        <v>#VALUE!</v>
      </c>
      <c r="EL41" s="451" t="e">
        <f>EB41/SUM($DV41:$EE41)</f>
        <v>#VALUE!</v>
      </c>
      <c r="EM41" s="451" t="e">
        <f>EC41/SUM($DV41:$EE41)</f>
        <v>#VALUE!</v>
      </c>
      <c r="EN41" s="451" t="e">
        <f>ED41/SUM($DV41:$EE41)</f>
        <v>#VALUE!</v>
      </c>
      <c r="EO41" s="451" t="e">
        <f>EE41/SUM($DV41:$EE41)</f>
        <v>#VALUE!</v>
      </c>
      <c r="EP41" s="450">
        <f>EP40</f>
        <v>0.080000000000000002</v>
      </c>
      <c r="EQ41" s="450">
        <f>EQ40</f>
        <v>0.014999999999999999</v>
      </c>
      <c r="ER41" s="450">
        <f>ER40</f>
        <v>0.014999999999999999</v>
      </c>
      <c r="ES41" s="450">
        <f>ES40</f>
        <v>0.014999999999999999</v>
      </c>
      <c r="ET41" s="450">
        <f>ET40</f>
        <v>0.014999999999999999</v>
      </c>
      <c r="EU41" s="450">
        <f>EU40</f>
        <v>0.089999999999999997</v>
      </c>
      <c r="EV41" s="450">
        <f>EV40</f>
        <v>0.089999999999999997</v>
      </c>
      <c r="EW41" s="450">
        <f>EW40</f>
        <v>0.089999999999999997</v>
      </c>
      <c r="EX41" s="431" t="str">
        <f>IF(_tag_month_day!AS31="","",_tag_month_day!AS31/100)</f>
        <v/>
      </c>
      <c r="EY41" s="431" t="str">
        <f>IF(_tag_month_day!AT31="","",_tag_month_day!AT31/100)</f>
        <v/>
      </c>
      <c r="EZ41" s="431" t="str">
        <f>IF(_tag_month_day!AU31="","",_tag_month_day!AU31/100)</f>
        <v/>
      </c>
      <c r="FA41" s="431" t="str">
        <f>IF(_tag_month_day!AV31="","",_tag_month_day!AV31/100)</f>
        <v/>
      </c>
      <c r="FB41" s="431" t="str">
        <f>IF(_tag_month_day!AW31="","",_tag_month_day!AW31/100)</f>
        <v/>
      </c>
      <c r="FC41" s="431" t="str">
        <f>IF(_tag_month_day!AX31="","",_tag_month_day!AX31/100)</f>
        <v/>
      </c>
      <c r="FD41" s="449" t="str">
        <f>IF(_tag_month_day!AY31="","",_tag_month_day!AY31/100)</f>
        <v/>
      </c>
      <c r="FE41" s="449" t="str">
        <f>IF(_tag_month_day!AZ31="","",_tag_month_day!AZ31/100)</f>
        <v/>
      </c>
      <c r="FF41" s="449" t="str">
        <f>IF(_tag_month_day!BA31="","",_tag_month_day!BA31/100)</f>
        <v/>
      </c>
      <c r="FG41" s="449" t="str">
        <f>IF(_tag_month_day!BB31="","",_tag_month_day!BB31/100)</f>
        <v/>
      </c>
      <c r="FH41" s="467" t="str">
        <f>IF(_tag_month_day!BC31="","",_tag_month_day!BC31/100)</f>
        <v/>
      </c>
      <c r="FI41" s="449">
        <f>FI40</f>
        <v>0.40999999999999998</v>
      </c>
      <c r="FJ41" s="449">
        <f>FJ40</f>
        <v>0.11</v>
      </c>
      <c r="FK41" s="449">
        <f>FK40</f>
        <v>0.014999999999999999</v>
      </c>
      <c r="FL41" s="449">
        <f>FL40</f>
        <v>0</v>
      </c>
      <c r="FM41" s="467">
        <f>FM40</f>
        <v>0.0001</v>
      </c>
      <c r="FN41" s="449">
        <f>FN40</f>
        <v>0.32000000000000001</v>
      </c>
      <c r="FO41" s="449">
        <f>FO40</f>
        <v>0.20000000000000001</v>
      </c>
      <c r="FP41" s="449">
        <f>FP40</f>
        <v>0.01</v>
      </c>
      <c r="FQ41" s="449">
        <f>FQ40</f>
        <v>0</v>
      </c>
      <c r="FR41" s="467">
        <f>FR40</f>
        <v>0.0001</v>
      </c>
      <c r="FS41" s="449" t="str">
        <f>IF(_tag_month_day!BD31="","",_tag_month_day!BD31/100)</f>
        <v/>
      </c>
      <c r="FT41" s="449" t="str">
        <f>IF(_tag_month_day!BE31="","",_tag_month_day!BE31/100)</f>
        <v/>
      </c>
      <c r="FU41" s="449" t="str">
        <f>IF(_tag_month_day!BF31="","",_tag_month_day!BF31/100)</f>
        <v/>
      </c>
      <c r="FV41" s="449" t="str">
        <f>IF(_tag_month_day!BG31="","",_tag_month_day!BG31/100)</f>
        <v/>
      </c>
      <c r="FW41" s="467" t="str">
        <f>IF(_tag_month_day!BH31="","",_tag_month_day!BH31/100)</f>
        <v/>
      </c>
      <c r="FX41" s="449" t="str">
        <f>IF(_tag_month_day!BI31="","",_tag_month_day!BI31/100)</f>
        <v/>
      </c>
      <c r="FY41" s="449" t="str">
        <f>IF(_tag_month_day!BJ31="","",_tag_month_day!BJ31/100)</f>
        <v/>
      </c>
      <c r="FZ41" s="468" t="str">
        <f>IF(_tag_month_day!BK31="","",_tag_month_day!BK31/100)</f>
        <v/>
      </c>
      <c r="GA41" s="449" t="str">
        <f>IF(_tag_month_day!BL31="","",_tag_month_day!BL31/100)</f>
        <v/>
      </c>
      <c r="GB41" s="467" t="str">
        <f>IF(_tag_month_day!BM31="","",_tag_month_day!BM31/100)</f>
        <v/>
      </c>
      <c r="GC41" s="431" t="str">
        <f>IF(_tag_month_day!BN31="","",_tag_month_day!BN31/100)</f>
        <v/>
      </c>
      <c r="GD41" s="431" t="str">
        <f>IF(_tag_month_day!BO31="","",_tag_month_day!BO31/100)</f>
        <v/>
      </c>
      <c r="GE41" s="431" t="str">
        <f>IF(_tag_month_day!BP31="","",_tag_month_day!BP31/100)</f>
        <v/>
      </c>
      <c r="GF41" s="431" t="str">
        <f>IF(_tag_month_day!BQ31="","",_tag_month_day!BQ31/100)</f>
        <v/>
      </c>
      <c r="GG41" s="431" t="str">
        <f>IF(_tag_month_day!BR31="","",_tag_month_day!BR31/100)</f>
        <v/>
      </c>
      <c r="GH41" s="431" t="str">
        <f>IF(_tag_month_day!BS31="","",_tag_month_day!BS31/100)</f>
        <v/>
      </c>
      <c r="GI41" s="467" t="str">
        <f>IF(_tag_month_day!BT31="","",_tag_month_day!BT31/100)</f>
        <v/>
      </c>
      <c r="GJ41" s="469" t="str">
        <f>IF(_tag_month_day!BU31="","",_tag_month_day!BU31/100)</f>
        <v/>
      </c>
      <c r="GK41" s="470">
        <f>GK40</f>
        <v>0.070000000000000007</v>
      </c>
      <c r="GL41" s="470">
        <f>GL40</f>
        <v>0.029999999999999999</v>
      </c>
      <c r="GM41" s="471" t="str">
        <f>IF(_tag_month_day!BX31="","",_tag_month_day!BX31/100)</f>
        <v/>
      </c>
      <c r="GN41" s="470">
        <f>GN40</f>
        <v>0.070000000000000007</v>
      </c>
      <c r="GO41" s="470">
        <f>GO40</f>
        <v>0.029999999999999999</v>
      </c>
      <c r="GP41" s="470">
        <f>GP40</f>
        <v>0.089999999999999997</v>
      </c>
      <c r="GQ41" s="470">
        <f>GQ40</f>
        <v>0.029999999999999999</v>
      </c>
      <c r="GR41" s="471" t="str">
        <f>IF(_tag_month_day!CA31="","",_tag_month_day!CA31/100)</f>
        <v/>
      </c>
      <c r="GS41" s="472">
        <f>GS40</f>
        <v>0.95299999999999996</v>
      </c>
      <c r="GT41" s="472">
        <f>GT40</f>
        <v>0.55000000000000004</v>
      </c>
      <c r="GU41" s="472">
        <f>GU40</f>
        <v>0.55000000000000004</v>
      </c>
      <c r="GV41" s="472">
        <f>GV40</f>
        <v>0.55000000000000004</v>
      </c>
      <c r="GW41" s="472">
        <f>GW40</f>
        <v>0.5</v>
      </c>
      <c r="GX41" s="472">
        <f>GX40</f>
        <v>0.93500000000000005</v>
      </c>
      <c r="GY41" s="472">
        <f>GY40</f>
        <v>0.14999999999999999</v>
      </c>
      <c r="GZ41" s="472">
        <f>GZ40</f>
        <v>1</v>
      </c>
      <c r="HA41" s="474">
        <f>HA40</f>
        <v>0.047</v>
      </c>
      <c r="HB41" s="474">
        <f>HB40</f>
        <v>0.45000000000000001</v>
      </c>
      <c r="HC41" s="474">
        <f>HC40</f>
        <v>0.45000000000000001</v>
      </c>
      <c r="HD41" s="474">
        <f>HD40</f>
        <v>0.45000000000000001</v>
      </c>
      <c r="HE41" s="474">
        <f>HE40</f>
        <v>0.5</v>
      </c>
      <c r="HF41" s="474">
        <f>HF40</f>
        <v>0.065000000000000002</v>
      </c>
      <c r="HG41" s="474">
        <f>HG40</f>
        <v>0.84999999999999998</v>
      </c>
      <c r="HH41" s="474">
        <f>HH40</f>
        <v>0</v>
      </c>
      <c r="HI41" s="10">
        <f>IF(BZ41&lt;&gt;"",CK41-BV41,0)</f>
        <v>0</v>
      </c>
      <c r="HJ41" s="10" t="e">
        <f>IF(AJ41&gt;0,AH41-AJ41,0)</f>
        <v>#VALUE!</v>
      </c>
      <c r="HK41" s="466">
        <f>HK40</f>
        <v>0.84999999999999998</v>
      </c>
      <c r="HL41" s="424">
        <f>HL40</f>
        <v>550000</v>
      </c>
      <c r="HM41" s="424">
        <f>HM40</f>
        <v>480000</v>
      </c>
      <c r="HN41" s="465" t="e">
        <f>(DJ41*EZ41+DK41*FH41+DL41*FM41+DM41*FR41+DN41*FW41+DO41*GB41+DS41*GI41+DP41*GM41+DR41*GR41)*1000*2</f>
        <v>#VALUE!</v>
      </c>
      <c r="HO41" s="465" t="e">
        <f>HN41*HK41*$HO$2/HL41*1000000</f>
        <v>#VALUE!</v>
      </c>
      <c r="HP41" s="465" t="e">
        <f>HN41*HK41*$HP$2/HM41*1000000</f>
        <v>#VALUE!</v>
      </c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</row>
    <row customFormat="1" r="42" s="0">
      <c r="A42" s="420">
        <v>31</v>
      </c>
      <c r="B42" s="421">
        <f ca="1">IF(D42=D41,B41,IF(D42="夜班",B41+1,B41))</f>
        <v>43587</v>
      </c>
      <c r="C42" s="422">
        <f>C41</f>
        <v>0.041666666666666699</v>
      </c>
      <c r="D42" s="10" t="str">
        <f ca="1">IF(HOUR(G42)&lt;8,"夜班",IF(HOUR(G42)&lt;16,"白班",IF(HOUR(G42)&lt;24,"中班",0)))</f>
        <v>夜班</v>
      </c>
      <c r="E42" s="10" t="e">
        <f ca="1">IF(F42=1,"甲",IF(F42=2,"乙",IF(F42=3,"丙",IF(F42=4,"丁",""))))</f>
        <v>#REF!</v>
      </c>
      <c r="F42" s="10" t="e">
        <f ca="1">SUMPRODUCT((成本日报!$A$3:$A$95=计划!B42)*(成本日报!$B$3:$B$95=计划!$D42),成本日报!$C$3:$C$95)</f>
        <v>#REF!</v>
      </c>
      <c r="G42" s="423">
        <f ca="1">G41+C41</f>
        <v>43587.249999999927</v>
      </c>
      <c r="H42" s="423">
        <f ca="1">$G42+$C42/60*10+$C42*0</f>
        <v>43587.256944444372</v>
      </c>
      <c r="I42" s="423">
        <f ca="1">$G42+$C42/60*18+$C42*0</f>
        <v>43587.262499999924</v>
      </c>
      <c r="J42" s="423">
        <f ca="1">$G42+$C42/60*0+$C42*1</f>
        <v>43587.291666666591</v>
      </c>
      <c r="K42" s="423">
        <f ca="1">$G42+$C42/60*30+$C42*2</f>
        <v>43587.354166666599</v>
      </c>
      <c r="L42" s="423">
        <f ca="1">$G42+$C42/60*0+$C42*3</f>
        <v>43587.374999999927</v>
      </c>
      <c r="M42" s="424" t="str">
        <f>IF(_tag_month_day!A32="","",_tag_month_day!A32)</f>
        <v/>
      </c>
      <c r="N42" s="424" t="str">
        <f>IF(_tag_month_day!B32="","",_tag_month_day!B32)</f>
        <v/>
      </c>
      <c r="O42" s="425" t="e">
        <f>IF(M42+N42=0,"",M42+N42)</f>
        <v>#VALUE!</v>
      </c>
      <c r="P42" s="424" t="str">
        <f>IF(_tag_month_day!C32="","",_tag_month_day!C32)</f>
        <v/>
      </c>
      <c r="Q42" s="424" t="str">
        <f>IF(_tag_month_day!D32="","",_tag_month_day!D32)</f>
        <v/>
      </c>
      <c r="R42" s="426" t="str">
        <f>IF(_tag_month_day!CB32="","",_tag_month_day!CB32/100)</f>
        <v/>
      </c>
      <c r="S42" s="427" t="str">
        <f>IF(_tag_month_day!E32="","",_tag_month_day!E32)</f>
        <v/>
      </c>
      <c r="T42" s="427" t="str">
        <f>IF(_tag_month_day!F32="","",_tag_month_day!F32)</f>
        <v/>
      </c>
      <c r="U42" s="428" t="e">
        <f>S42+T42</f>
        <v>#VALUE!</v>
      </c>
      <c r="V42" s="429" t="e">
        <f>U42/AJ42</f>
        <v>#VALUE!</v>
      </c>
      <c r="W42" s="430" t="str">
        <f>IF(_jhy_month_day!A32="","",_jhy_month_day!A32)</f>
        <v/>
      </c>
      <c r="X42" s="431" t="str">
        <f>IF(_jhy_month_day!B32="","",_jhy_month_day!B32/100)</f>
        <v/>
      </c>
      <c r="Y42" s="431" t="str">
        <f>IF(_jhy_month_day!C32="","",_jhy_month_day!C32/100)</f>
        <v/>
      </c>
      <c r="Z42" s="432">
        <f>Z38+1</f>
        <v>8</v>
      </c>
      <c r="AA42" s="433" t="str">
        <f>IF(_tag_month_day!G32="","",_tag_month_day!G32/100)</f>
        <v/>
      </c>
      <c r="AB42" s="433" t="str">
        <f>IF(_tag_month_day!H32="","",_tag_month_day!H32/100)</f>
        <v/>
      </c>
      <c r="AC42" s="434">
        <f>IF(X42="",AC41,BK42*($AV41*X42+$AW41*FD41+$AX41*FI41+$AY41*FN41+$AZ41*FS41+$BA41*FX41+$BG41*GE41)/(AV41*Y42+AX41*FK41+AW41*FF41+AY41*FP41+AZ41*FU41+BA41*FZ41+BG41*GG41+BB41*GK41+BC41*GN41+BD41*GP41))</f>
        <v>1.59963432013121</v>
      </c>
      <c r="AD42" s="435" t="str">
        <f>IF(AC42=AC41,"",AC42-AC41)</f>
        <v/>
      </c>
      <c r="AE42" s="436" t="str">
        <f>IF(1-AF42=0,"",(1-AF42))</f>
        <v/>
      </c>
      <c r="AF42" s="437">
        <v>1</v>
      </c>
      <c r="AG42" s="10" t="str">
        <f>AG41</f>
        <v>8A3</v>
      </c>
      <c r="AH42" s="438" t="str">
        <f>AH41</f>
        <v/>
      </c>
      <c r="AI42" s="424" t="e">
        <f>IF(ROUND(AJ42-AJ41,1)=0,"",AJ42-AJ41)</f>
        <v>#VALUE!</v>
      </c>
      <c r="AJ42" s="10" t="str">
        <f>IF(_tag_month_day!I32="","",_tag_month_day!I32)</f>
        <v/>
      </c>
      <c r="AK42" s="440"/>
      <c r="AL42" s="440"/>
      <c r="AM42" s="440"/>
      <c r="AN42" s="441">
        <f>AN41</f>
        <v>3</v>
      </c>
      <c r="AO42" s="441">
        <f>AO41</f>
        <v>7</v>
      </c>
      <c r="AP42" s="442" t="e">
        <f>(IF(AN42=0,AS41,AS41*(1+AO42/AN42)/(AR42+AO42/AN42)))+AT42</f>
        <v>#VALUE!</v>
      </c>
      <c r="AQ42" s="443" t="str">
        <f>IF(_tag_month_day!J32="","",_tag_month_day!J32/100)</f>
        <v/>
      </c>
      <c r="AR42" s="444">
        <f>AR41</f>
        <v>1.3</v>
      </c>
      <c r="AS42" s="445" t="e">
        <f>AQ42*(AN42*AR42+AO42)/(AN42+AO42)</f>
        <v>#VALUE!</v>
      </c>
      <c r="AT42" s="445" t="e">
        <f>(SUM(BE42:BF42)-SUM(BE41:BF41))*0.05</f>
        <v>#VALUE!</v>
      </c>
      <c r="AU42" s="446" t="str">
        <f>IF(_tag_month_day!CC32="","",IF(_tag_month_day!CC32&gt;0,_tag_month_day!CD32,_tag_month_day!CE32))</f>
        <v/>
      </c>
      <c r="AV42" s="447" t="str">
        <f>IF(_tag_month_day!L32="","",_tag_month_day!L32/100)</f>
        <v/>
      </c>
      <c r="AW42" s="431">
        <f>AW41</f>
        <v>0</v>
      </c>
      <c r="AX42" s="431">
        <f>AX41</f>
        <v>0</v>
      </c>
      <c r="AY42" s="431" t="str">
        <f>IF(_tag_month_day!M32="","",_tag_month_day!M32/100)</f>
        <v/>
      </c>
      <c r="AZ42" s="431" t="str">
        <f>IF(_tag_month_day!N32="","",_tag_month_day!N32/100)</f>
        <v/>
      </c>
      <c r="BA42" s="431" t="str">
        <f>IF(_tag_month_day!O32="","",_tag_month_day!O32/100)</f>
        <v/>
      </c>
      <c r="BB42" s="448" t="str">
        <f>IF(_tag_month_day!P32="","",_tag_month_day!P32/100)</f>
        <v/>
      </c>
      <c r="BC42" s="448">
        <f>BC41</f>
        <v>0</v>
      </c>
      <c r="BD42" s="448" t="str">
        <f>IF(_tag_month_day!Q32="","",_tag_month_day!Q32/100)</f>
        <v/>
      </c>
      <c r="BE42" s="449" t="str">
        <f>IF(_tag_month_day!R32="","",_tag_month_day!R32/100)</f>
        <v/>
      </c>
      <c r="BF42" s="388" t="e">
        <f>(AU42*(100+BE42*100))/(AJ42-AU42)/100</f>
        <v>#VALUE!</v>
      </c>
      <c r="BG42" s="450" t="e">
        <f>BE42+BF42</f>
        <v>#VALUE!</v>
      </c>
      <c r="BH42" s="451" t="e">
        <f>SUM(AV42:BF42)</f>
        <v>#VALUE!</v>
      </c>
      <c r="BI42" s="452" t="e">
        <f>IF(CX42=0,BI41,(DK42*查询!$R$5+DL42*查询!$Q$5+DM42*查询!$N$5+DN42*查询!$O$5+DO42*查询!$P$5)*AF42/CX42)</f>
        <v>#VALUE!</v>
      </c>
      <c r="BJ42" s="452" t="e">
        <f>IF(CX42=0,BJ41,(DP42*查询!$S$5+DQ42*查询!$T$5+DR42*查询!$U$5)*AF42/CX42)</f>
        <v>#VALUE!</v>
      </c>
      <c r="BK42" s="452">
        <f>BK41</f>
        <v>1</v>
      </c>
      <c r="BL42" s="453" t="e">
        <f>SUMPRODUCT((AV42:BA42)*(GS42:GX42))/((GS42:GX42)+SUM(BB42:BD42)*GY42+BG42*GZ42)</f>
        <v>#VALUE!</v>
      </c>
      <c r="BM42" s="453" t="e">
        <f>BK42*($AV42*FB42+$AW42*FD42+$AX42*FI42+$AY42*FN42+$AZ42*FS42+$BA42*FX42+$BG42*GE42)/(AV42*EY42+AX42*FK42+AW42*FF42+AY42*FP42+AZ42*FU42+BA42*FZ42+BG42*GG42+BB42*GK42+BC42*GN42+BD42*GP42)</f>
        <v>#VALUE!</v>
      </c>
      <c r="BN42" s="453" t="e">
        <f>($AV42*FC42+$AX42*FJ42+$AW42*FE42+$AY42*FO42+$AZ42*FT42+$BA42*FY42+$BG42*GF42)/($AV42*FA42+BG42*GH42+BB42*GL42+BC42*GO42+BD42*GQ42+BA42*GA42)</f>
        <v>#VALUE!</v>
      </c>
      <c r="BO42" s="454" t="e">
        <f>SUMPRODUCT(AV42:BA42*GS42:GX42)/(GS42:GX42+(BB42+BC42+BD42)*GY42+BG42)</f>
        <v>#VALUE!</v>
      </c>
      <c r="BP42" s="454" t="e">
        <f>SUMPRODUCT(AV42:BA42*GS42:GX42)/(GS42:GX42+(BB42+BC42+BD42)*GY42+BG42)</f>
        <v>#VALUE!</v>
      </c>
      <c r="BQ42" s="454" t="e">
        <f>SUMPRODUCT(AV42:BA42*GS42:GX42)/(GS42:GX42+(BB42+BC42+BD42)*GY42+BG42)</f>
        <v>#VALUE!</v>
      </c>
      <c r="BR42" s="453" t="str">
        <f>IF(_tag_month_day!T32="","",_tag_month_day!T32)</f>
        <v/>
      </c>
      <c r="BS42" s="453" t="str">
        <f>IF(_tag_month_day!U32="","",_tag_month_day!U32)</f>
        <v/>
      </c>
      <c r="BT42" s="455" t="str">
        <f>IF(CK42="","",IF((CK42&gt;=BV42-0.12)*(CK42&lt;=BV42+0.12),"合格","不合格"))</f>
        <v/>
      </c>
      <c r="BU42" s="456" t="str">
        <f>IF(_tag_month_day!V32="","",_tag_month_day!V32)</f>
        <v/>
      </c>
      <c r="BV42" s="457" t="str">
        <f>IF(_tag_month_day!W32="","",_tag_month_day!W32)</f>
        <v/>
      </c>
      <c r="BW42" s="458" t="str">
        <f>IF(_tag_month_day!X32="","",_tag_month_day!X32)</f>
        <v/>
      </c>
      <c r="BX42" s="458" t="str">
        <f>IF(_tag_month_day!Y32="","",_tag_month_day!Y32)</f>
        <v/>
      </c>
      <c r="BY42" s="459">
        <f ca="1">L42</f>
        <v>43587.374999999927</v>
      </c>
      <c r="BZ42" s="460" t="s">
        <v>429</v>
      </c>
      <c r="CA42" s="461">
        <v>0.36458333333333298</v>
      </c>
      <c r="CB42" s="424" t="str">
        <f>IF(_tag_month_day!Z32="","",_tag_month_day!Z32)</f>
        <v/>
      </c>
      <c r="CC42" s="424" t="str">
        <f>IF(_tag_month_day!AA32="","",_tag_month_day!AA32)</f>
        <v/>
      </c>
      <c r="CD42" s="424" t="str">
        <f>IF(_tag_month_day!AB32="","",_tag_month_day!AB32)</f>
        <v/>
      </c>
      <c r="CE42" s="424" t="str">
        <f>IF(_tag_month_day!AC32="","",_tag_month_day!AC32)</f>
        <v/>
      </c>
      <c r="CF42" s="424" t="str">
        <f>IF(_tag_month_day!AD32="","",_tag_month_day!AD32)</f>
        <v/>
      </c>
      <c r="CG42" s="424" t="str">
        <f>IF(_tag_month_day!AE32="","",_tag_month_day!AE32)</f>
        <v/>
      </c>
      <c r="CH42" s="424" t="str">
        <f>IF(_tag_month_day!AF32="","",_tag_month_day!AF32)</f>
        <v/>
      </c>
      <c r="CI42" s="424" t="str">
        <f>IF(_tag_month_day!AG32="","",_tag_month_day!AG32)</f>
        <v/>
      </c>
      <c r="CJ42" s="424" t="str">
        <f>IF(_tag_month_day!AH32="","",_tag_month_day!AH32)</f>
        <v/>
      </c>
      <c r="CK42" s="424" t="str">
        <f>IF(_tag_month_day!AI32="","",_tag_month_day!AI32)</f>
        <v/>
      </c>
      <c r="CL42" s="4" t="str">
        <f>IF(_tag_month_day!AJ32="","",_tag_month_day!AJ32)</f>
        <v/>
      </c>
      <c r="CM42" s="4" t="str">
        <f>IF(_tag_month_day!AK32="","",_tag_month_day!AK32)</f>
        <v/>
      </c>
      <c r="CN42" s="4" t="str">
        <f>IF(_tag_month_day!AL32="","",_tag_month_day!AL32)</f>
        <v/>
      </c>
      <c r="CO42" s="4" t="str">
        <f>IF(_tag_month_day!AM32="","",_tag_month_day!AM32)</f>
        <v/>
      </c>
      <c r="CP42" s="4" t="str">
        <f>IF(_tag_month_day!AN32="","",_tag_month_day!AN32)</f>
        <v/>
      </c>
      <c r="CQ42" s="4" t="str">
        <f>IF(_tag_month_day!AO32="","",_tag_month_day!AO32)</f>
        <v/>
      </c>
      <c r="CR42" s="462" t="str">
        <f>IF(_tag_month_day!AP32="","",_tag_month_day!AP32)</f>
        <v/>
      </c>
      <c r="CS42" s="463" t="str">
        <f>IF(_tag_month_day!AQ32="","",_tag_month_day!AQ32)</f>
        <v/>
      </c>
      <c r="CT42" s="4" t="str">
        <f>IF(_tag_month_day!AR32="","",_tag_month_day!AR32)</f>
        <v/>
      </c>
      <c r="CU42" s="464" t="e">
        <f>DU42/AJ42</f>
        <v>#VALUE!</v>
      </c>
      <c r="CV42" s="451" t="e">
        <f>BG42/BH42</f>
        <v>#VALUE!</v>
      </c>
      <c r="CW42" s="465" t="e">
        <f>AJ42*(1-CV42)*CU42*AF42</f>
        <v>#VALUE!</v>
      </c>
      <c r="CX42" s="465" t="e">
        <f>CW42*94%</f>
        <v>#VALUE!</v>
      </c>
      <c r="CY42" s="466" t="e">
        <f>IF(CX42=0,0,DS42/(DS42+CX42))</f>
        <v>#VALUE!</v>
      </c>
      <c r="CZ42" s="465" t="e">
        <f>$AJ42*EF42</f>
        <v>#VALUE!</v>
      </c>
      <c r="DA42" s="465" t="e">
        <f>$AJ42*EG42</f>
        <v>#VALUE!</v>
      </c>
      <c r="DB42" s="465" t="e">
        <f>$AJ42*EH42</f>
        <v>#VALUE!</v>
      </c>
      <c r="DC42" s="465" t="e">
        <f>$AJ42*EI42</f>
        <v>#VALUE!</v>
      </c>
      <c r="DD42" s="465" t="e">
        <f>$AJ42*EJ42</f>
        <v>#VALUE!</v>
      </c>
      <c r="DE42" s="465" t="e">
        <f>$AJ42*EK42</f>
        <v>#VALUE!</v>
      </c>
      <c r="DF42" s="465" t="e">
        <f>$AJ42*EL42</f>
        <v>#VALUE!</v>
      </c>
      <c r="DG42" s="465" t="e">
        <f>$AJ42*EM42</f>
        <v>#VALUE!</v>
      </c>
      <c r="DH42" s="465" t="e">
        <f>$AJ42*EN42</f>
        <v>#VALUE!</v>
      </c>
      <c r="DI42" s="465" t="e">
        <f>$AJ42*EO42</f>
        <v>#VALUE!</v>
      </c>
      <c r="DJ42" s="465" t="e">
        <f>CZ42*(1-EP42)</f>
        <v>#VALUE!</v>
      </c>
      <c r="DK42" s="465" t="e">
        <f>DA42*(1-ER42)</f>
        <v>#VALUE!</v>
      </c>
      <c r="DL42" s="465" t="e">
        <f>DB42*(1-EQ42)</f>
        <v>#VALUE!</v>
      </c>
      <c r="DM42" s="465" t="e">
        <f>DC42*(1-ES42)</f>
        <v>#VALUE!</v>
      </c>
      <c r="DN42" s="465" t="e">
        <f>DD42*(1-ET42)</f>
        <v>#VALUE!</v>
      </c>
      <c r="DO42" s="465" t="e">
        <f>DE42</f>
        <v>#VALUE!</v>
      </c>
      <c r="DP42" s="465" t="e">
        <f>DF42*(1-EU42)</f>
        <v>#VALUE!</v>
      </c>
      <c r="DQ42" s="465" t="e">
        <f>DG42*(1-EV42)</f>
        <v>#VALUE!</v>
      </c>
      <c r="DR42" s="465" t="e">
        <f>DH42*(1-EW42)</f>
        <v>#VALUE!</v>
      </c>
      <c r="DS42" s="465" t="e">
        <f>DI42</f>
        <v>#VALUE!</v>
      </c>
      <c r="DT42" s="465" t="e">
        <f>SUM(DJ42:DS42)</f>
        <v>#VALUE!</v>
      </c>
      <c r="DU42" s="465" t="e">
        <f>(GS42:GX42)+(DP42+DQ42+DR42)*GY42+DS42</f>
        <v>#VALUE!</v>
      </c>
      <c r="DV42" s="451" t="e">
        <f>AV42/$BH42/(1-EP42)</f>
        <v>#VALUE!</v>
      </c>
      <c r="DW42" s="451" t="e">
        <f>AW42/$BH42/(1-ER42)</f>
        <v>#VALUE!</v>
      </c>
      <c r="DX42" s="451" t="e">
        <f>AX42/$BH42/(1-EQ42)</f>
        <v>#VALUE!</v>
      </c>
      <c r="DY42" s="451" t="e">
        <f>AY42/$BH42/(1-ES42)</f>
        <v>#VALUE!</v>
      </c>
      <c r="DZ42" s="451" t="e">
        <f>AZ42/$BH42/(1-ET42)</f>
        <v>#VALUE!</v>
      </c>
      <c r="EA42" s="451" t="e">
        <f>BA42/$BH42/(1-AX42)</f>
        <v>#VALUE!</v>
      </c>
      <c r="EB42" s="451" t="e">
        <f>BB42/$BH42/(1-EU42)</f>
        <v>#VALUE!</v>
      </c>
      <c r="EC42" s="451" t="e">
        <f>BC42/$BH42/(1-EV42)</f>
        <v>#VALUE!</v>
      </c>
      <c r="ED42" s="451" t="e">
        <f>BD42/$BH42/(1-EW42)</f>
        <v>#VALUE!</v>
      </c>
      <c r="EE42" s="451" t="e">
        <f>BG42/BH42</f>
        <v>#VALUE!</v>
      </c>
      <c r="EF42" s="451" t="e">
        <f>DV42/SUM($DV42:$EE42)</f>
        <v>#VALUE!</v>
      </c>
      <c r="EG42" s="451" t="e">
        <f>DW42/SUM($DV42:$EE42)</f>
        <v>#VALUE!</v>
      </c>
      <c r="EH42" s="451" t="e">
        <f>DX42/SUM($DV42:$EE42)</f>
        <v>#VALUE!</v>
      </c>
      <c r="EI42" s="451" t="e">
        <f>DY42/SUM($DV42:$EE42)</f>
        <v>#VALUE!</v>
      </c>
      <c r="EJ42" s="451" t="e">
        <f>DZ42/SUM($DV42:$EE42)</f>
        <v>#VALUE!</v>
      </c>
      <c r="EK42" s="451" t="e">
        <f>EA42/SUM($DV42:$EE42)</f>
        <v>#VALUE!</v>
      </c>
      <c r="EL42" s="451" t="e">
        <f>EB42/SUM($DV42:$EE42)</f>
        <v>#VALUE!</v>
      </c>
      <c r="EM42" s="451" t="e">
        <f>EC42/SUM($DV42:$EE42)</f>
        <v>#VALUE!</v>
      </c>
      <c r="EN42" s="451" t="e">
        <f>ED42/SUM($DV42:$EE42)</f>
        <v>#VALUE!</v>
      </c>
      <c r="EO42" s="451" t="e">
        <f>EE42/SUM($DV42:$EE42)</f>
        <v>#VALUE!</v>
      </c>
      <c r="EP42" s="450">
        <f>EP41</f>
        <v>0.080000000000000002</v>
      </c>
      <c r="EQ42" s="450">
        <f>EQ41</f>
        <v>0.014999999999999999</v>
      </c>
      <c r="ER42" s="450">
        <f>ER41</f>
        <v>0.014999999999999999</v>
      </c>
      <c r="ES42" s="450">
        <f>ES41</f>
        <v>0.014999999999999999</v>
      </c>
      <c r="ET42" s="450">
        <f>ET41</f>
        <v>0.014999999999999999</v>
      </c>
      <c r="EU42" s="450">
        <f>EU41</f>
        <v>0.089999999999999997</v>
      </c>
      <c r="EV42" s="450">
        <f>EV41</f>
        <v>0.089999999999999997</v>
      </c>
      <c r="EW42" s="450">
        <f>EW41</f>
        <v>0.089999999999999997</v>
      </c>
      <c r="EX42" s="431" t="str">
        <f>IF(_tag_month_day!AS32="","",_tag_month_day!AS32/100)</f>
        <v/>
      </c>
      <c r="EY42" s="431" t="str">
        <f>IF(_tag_month_day!AT32="","",_tag_month_day!AT32/100)</f>
        <v/>
      </c>
      <c r="EZ42" s="431" t="str">
        <f>IF(_tag_month_day!AU32="","",_tag_month_day!AU32/100)</f>
        <v/>
      </c>
      <c r="FA42" s="431" t="str">
        <f>IF(_tag_month_day!AV32="","",_tag_month_day!AV32/100)</f>
        <v/>
      </c>
      <c r="FB42" s="431" t="str">
        <f>IF(_tag_month_day!AW32="","",_tag_month_day!AW32/100)</f>
        <v/>
      </c>
      <c r="FC42" s="431" t="str">
        <f>IF(_tag_month_day!AX32="","",_tag_month_day!AX32/100)</f>
        <v/>
      </c>
      <c r="FD42" s="449" t="str">
        <f>IF(_tag_month_day!AY32="","",_tag_month_day!AY32/100)</f>
        <v/>
      </c>
      <c r="FE42" s="449" t="str">
        <f>IF(_tag_month_day!AZ32="","",_tag_month_day!AZ32/100)</f>
        <v/>
      </c>
      <c r="FF42" s="449" t="str">
        <f>IF(_tag_month_day!BA32="","",_tag_month_day!BA32/100)</f>
        <v/>
      </c>
      <c r="FG42" s="449" t="str">
        <f>IF(_tag_month_day!BB32="","",_tag_month_day!BB32/100)</f>
        <v/>
      </c>
      <c r="FH42" s="467" t="str">
        <f>IF(_tag_month_day!BC32="","",_tag_month_day!BC32/100)</f>
        <v/>
      </c>
      <c r="FI42" s="449">
        <f>FI41</f>
        <v>0.40999999999999998</v>
      </c>
      <c r="FJ42" s="449">
        <f>FJ41</f>
        <v>0.11</v>
      </c>
      <c r="FK42" s="449">
        <f>FK41</f>
        <v>0.014999999999999999</v>
      </c>
      <c r="FL42" s="449">
        <f>FL41</f>
        <v>0</v>
      </c>
      <c r="FM42" s="467">
        <f>FM41</f>
        <v>0.0001</v>
      </c>
      <c r="FN42" s="449">
        <f>FN41</f>
        <v>0.32000000000000001</v>
      </c>
      <c r="FO42" s="449">
        <f>FO41</f>
        <v>0.20000000000000001</v>
      </c>
      <c r="FP42" s="449">
        <f>FP41</f>
        <v>0.01</v>
      </c>
      <c r="FQ42" s="449">
        <f>FQ41</f>
        <v>0</v>
      </c>
      <c r="FR42" s="467">
        <f>FR41</f>
        <v>0.0001</v>
      </c>
      <c r="FS42" s="449" t="str">
        <f>IF(_tag_month_day!BD32="","",_tag_month_day!BD32/100)</f>
        <v/>
      </c>
      <c r="FT42" s="449" t="str">
        <f>IF(_tag_month_day!BE32="","",_tag_month_day!BE32/100)</f>
        <v/>
      </c>
      <c r="FU42" s="449" t="str">
        <f>IF(_tag_month_day!BF32="","",_tag_month_day!BF32/100)</f>
        <v/>
      </c>
      <c r="FV42" s="449" t="str">
        <f>IF(_tag_month_day!BG32="","",_tag_month_day!BG32/100)</f>
        <v/>
      </c>
      <c r="FW42" s="467" t="str">
        <f>IF(_tag_month_day!BH32="","",_tag_month_day!BH32/100)</f>
        <v/>
      </c>
      <c r="FX42" s="449" t="str">
        <f>IF(_tag_month_day!BI32="","",_tag_month_day!BI32/100)</f>
        <v/>
      </c>
      <c r="FY42" s="449" t="str">
        <f>IF(_tag_month_day!BJ32="","",_tag_month_day!BJ32/100)</f>
        <v/>
      </c>
      <c r="FZ42" s="468" t="str">
        <f>IF(_tag_month_day!BK32="","",_tag_month_day!BK32/100)</f>
        <v/>
      </c>
      <c r="GA42" s="449" t="str">
        <f>IF(_tag_month_day!BL32="","",_tag_month_day!BL32/100)</f>
        <v/>
      </c>
      <c r="GB42" s="467" t="str">
        <f>IF(_tag_month_day!BM32="","",_tag_month_day!BM32/100)</f>
        <v/>
      </c>
      <c r="GC42" s="431" t="str">
        <f>IF(_tag_month_day!BN32="","",_tag_month_day!BN32/100)</f>
        <v/>
      </c>
      <c r="GD42" s="431" t="str">
        <f>IF(_tag_month_day!BO32="","",_tag_month_day!BO32/100)</f>
        <v/>
      </c>
      <c r="GE42" s="431" t="str">
        <f>IF(_tag_month_day!BP32="","",_tag_month_day!BP32/100)</f>
        <v/>
      </c>
      <c r="GF42" s="431" t="str">
        <f>IF(_tag_month_day!BQ32="","",_tag_month_day!BQ32/100)</f>
        <v/>
      </c>
      <c r="GG42" s="431" t="str">
        <f>IF(_tag_month_day!BR32="","",_tag_month_day!BR32/100)</f>
        <v/>
      </c>
      <c r="GH42" s="431" t="str">
        <f>IF(_tag_month_day!BS32="","",_tag_month_day!BS32/100)</f>
        <v/>
      </c>
      <c r="GI42" s="467" t="str">
        <f>IF(_tag_month_day!BT32="","",_tag_month_day!BT32/100)</f>
        <v/>
      </c>
      <c r="GJ42" s="469" t="str">
        <f>IF(_tag_month_day!BU32="","",_tag_month_day!BU32/100)</f>
        <v/>
      </c>
      <c r="GK42" s="470">
        <f>GK41</f>
        <v>0.070000000000000007</v>
      </c>
      <c r="GL42" s="470">
        <f>GL41</f>
        <v>0.029999999999999999</v>
      </c>
      <c r="GM42" s="471" t="str">
        <f>IF(_tag_month_day!BX32="","",_tag_month_day!BX32/100)</f>
        <v/>
      </c>
      <c r="GN42" s="470">
        <f>GN41</f>
        <v>0.070000000000000007</v>
      </c>
      <c r="GO42" s="470">
        <f>GO41</f>
        <v>0.029999999999999999</v>
      </c>
      <c r="GP42" s="470">
        <f>GP41</f>
        <v>0.089999999999999997</v>
      </c>
      <c r="GQ42" s="470">
        <f>GQ41</f>
        <v>0.029999999999999999</v>
      </c>
      <c r="GR42" s="471" t="str">
        <f>IF(_tag_month_day!CA32="","",_tag_month_day!CA32/100)</f>
        <v/>
      </c>
      <c r="GS42" s="472">
        <f>GS41</f>
        <v>0.95299999999999996</v>
      </c>
      <c r="GT42" s="472">
        <f>GT41</f>
        <v>0.55000000000000004</v>
      </c>
      <c r="GU42" s="472">
        <f>GU41</f>
        <v>0.55000000000000004</v>
      </c>
      <c r="GV42" s="472">
        <f>GV41</f>
        <v>0.55000000000000004</v>
      </c>
      <c r="GW42" s="472">
        <f>GW41</f>
        <v>0.5</v>
      </c>
      <c r="GX42" s="472">
        <f>GX41</f>
        <v>0.93500000000000005</v>
      </c>
      <c r="GY42" s="472">
        <f>GY41</f>
        <v>0.14999999999999999</v>
      </c>
      <c r="GZ42" s="472">
        <f>GZ41</f>
        <v>1</v>
      </c>
      <c r="HA42" s="474">
        <f>HA41</f>
        <v>0.047</v>
      </c>
      <c r="HB42" s="474">
        <f>HB41</f>
        <v>0.45000000000000001</v>
      </c>
      <c r="HC42" s="474">
        <f>HC41</f>
        <v>0.45000000000000001</v>
      </c>
      <c r="HD42" s="474">
        <f>HD41</f>
        <v>0.45000000000000001</v>
      </c>
      <c r="HE42" s="474">
        <f>HE41</f>
        <v>0.5</v>
      </c>
      <c r="HF42" s="474">
        <f>HF41</f>
        <v>0.065000000000000002</v>
      </c>
      <c r="HG42" s="474">
        <f>HG41</f>
        <v>0.84999999999999998</v>
      </c>
      <c r="HH42" s="474">
        <f>HH41</f>
        <v>0</v>
      </c>
      <c r="HI42" s="10" t="e">
        <f>IF(BZ42&lt;&gt;"",CK42-BV42,0)</f>
        <v>#VALUE!</v>
      </c>
      <c r="HJ42" s="10" t="e">
        <f>IF(AJ42&gt;0,AH42-AJ42,0)</f>
        <v>#VALUE!</v>
      </c>
      <c r="HK42" s="466">
        <f>HK41</f>
        <v>0.84999999999999998</v>
      </c>
      <c r="HL42" s="424">
        <f>HL41</f>
        <v>550000</v>
      </c>
      <c r="HM42" s="424">
        <f>HM41</f>
        <v>480000</v>
      </c>
      <c r="HN42" s="465" t="e">
        <f>(DJ42*EZ42+DK42*FH42+DL42*FM42+DM42*FR42+DN42*FW42+DO42*GB42+DS42*GI42+DP42*GM42+DR42*GR42)*1000*2</f>
        <v>#VALUE!</v>
      </c>
      <c r="HO42" s="465" t="e">
        <f>HN42*HK42*$HO$2/HL42*1000000</f>
        <v>#VALUE!</v>
      </c>
      <c r="HP42" s="465" t="e">
        <f>HN42*HK42*$HP$2/HM42*1000000</f>
        <v>#VALUE!</v>
      </c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</row>
    <row customFormat="1" r="43" s="0">
      <c r="A43" s="420">
        <v>32</v>
      </c>
      <c r="B43" s="421">
        <f ca="1">IF(D43=D42,B42,IF(D43="夜班",B42+1,B42))</f>
        <v>43587</v>
      </c>
      <c r="C43" s="422">
        <f>C42</f>
        <v>0.041666666666666699</v>
      </c>
      <c r="D43" s="10" t="str">
        <f ca="1">IF(HOUR(G43)&lt;8,"夜班",IF(HOUR(G43)&lt;16,"白班",IF(HOUR(G43)&lt;24,"中班",0)))</f>
        <v>夜班</v>
      </c>
      <c r="E43" s="10" t="e">
        <f ca="1">IF(F43=1,"甲",IF(F43=2,"乙",IF(F43=3,"丙",IF(F43=4,"丁",""))))</f>
        <v>#REF!</v>
      </c>
      <c r="F43" s="10" t="e">
        <f ca="1">SUMPRODUCT((成本日报!$A$3:$A$95=计划!B43)*(成本日报!$B$3:$B$95=计划!$D43),成本日报!$C$3:$C$95)</f>
        <v>#REF!</v>
      </c>
      <c r="G43" s="423">
        <f ca="1">G42+C42</f>
        <v>43587.291666666591</v>
      </c>
      <c r="H43" s="423">
        <f ca="1">$G43+$C43/60*10+$C43*0</f>
        <v>43587.298611111037</v>
      </c>
      <c r="I43" s="423">
        <f ca="1">$G43+$C43/60*18+$C43*0</f>
        <v>43587.304166666589</v>
      </c>
      <c r="J43" s="423">
        <f ca="1">$G43+$C43/60*0+$C43*1</f>
        <v>43587.333333333256</v>
      </c>
      <c r="K43" s="423">
        <f ca="1">$G43+$C43/60*30+$C43*2</f>
        <v>43587.395833333263</v>
      </c>
      <c r="L43" s="423">
        <f ca="1">$G43+$C43/60*0+$C43*3</f>
        <v>43587.416666666591</v>
      </c>
      <c r="M43" s="424" t="str">
        <f>IF(_tag_month_day!A33="","",_tag_month_day!A33)</f>
        <v/>
      </c>
      <c r="N43" s="424" t="str">
        <f>IF(_tag_month_day!B33="","",_tag_month_day!B33)</f>
        <v/>
      </c>
      <c r="O43" s="425" t="e">
        <f>IF(M43+N43=0,"",M43+N43)</f>
        <v>#VALUE!</v>
      </c>
      <c r="P43" s="424" t="str">
        <f>IF(_tag_month_day!C33="","",_tag_month_day!C33)</f>
        <v/>
      </c>
      <c r="Q43" s="424" t="str">
        <f>IF(_tag_month_day!D33="","",_tag_month_day!D33)</f>
        <v/>
      </c>
      <c r="R43" s="426" t="str">
        <f>IF(_tag_month_day!CB33="","",_tag_month_day!CB33/100)</f>
        <v/>
      </c>
      <c r="S43" s="427" t="str">
        <f>IF(_tag_month_day!E33="","",_tag_month_day!E33)</f>
        <v/>
      </c>
      <c r="T43" s="427" t="str">
        <f>IF(_tag_month_day!F33="","",_tag_month_day!F33)</f>
        <v/>
      </c>
      <c r="U43" s="428" t="e">
        <f>S43+T43</f>
        <v>#VALUE!</v>
      </c>
      <c r="V43" s="429" t="e">
        <f>U43/AJ43</f>
        <v>#VALUE!</v>
      </c>
      <c r="W43" s="430" t="str">
        <f>IF(_jhy_month_day!A33="","",_jhy_month_day!A33)</f>
        <v/>
      </c>
      <c r="X43" s="431" t="str">
        <f>IF(_jhy_month_day!B33="","",_jhy_month_day!B33/100)</f>
        <v/>
      </c>
      <c r="Y43" s="431" t="str">
        <f>IF(_jhy_month_day!C33="","",_jhy_month_day!C33/100)</f>
        <v/>
      </c>
      <c r="Z43" s="432">
        <f>Z39+1</f>
        <v>8</v>
      </c>
      <c r="AA43" s="433" t="str">
        <f>IF(_tag_month_day!G33="","",_tag_month_day!G33/100)</f>
        <v/>
      </c>
      <c r="AB43" s="433" t="str">
        <f>IF(_tag_month_day!H33="","",_tag_month_day!H33/100)</f>
        <v/>
      </c>
      <c r="AC43" s="434">
        <f>IF(X43="",AC42,BK43*($AV42*X43+$AW42*FD42+$AX42*FI42+$AY42*FN42+$AZ42*FS42+$BA42*FX42+$BG42*GE42)/(AV42*Y43+AX42*FK42+AW42*FF42+AY42*FP42+AZ42*FU42+BA42*FZ42+BG42*GG42+BB42*GK42+BC42*GN42+BD42*GP42))</f>
        <v>1.59963432013121</v>
      </c>
      <c r="AD43" s="435" t="str">
        <f>IF(AC43=AC42,"",AC43-AC42)</f>
        <v/>
      </c>
      <c r="AE43" s="436" t="str">
        <f>IF(1-AF43=0,"",(1-AF43))</f>
        <v/>
      </c>
      <c r="AF43" s="437">
        <v>1</v>
      </c>
      <c r="AG43" s="10" t="str">
        <f>AG42</f>
        <v>8A3</v>
      </c>
      <c r="AH43" s="438" t="str">
        <f>AH42</f>
        <v/>
      </c>
      <c r="AI43" s="424" t="e">
        <f>IF(ROUND(AJ43-AJ42,1)=0,"",AJ43-AJ42)</f>
        <v>#VALUE!</v>
      </c>
      <c r="AJ43" s="10" t="str">
        <f>IF(_tag_month_day!I33="","",_tag_month_day!I33)</f>
        <v/>
      </c>
      <c r="AK43" s="440"/>
      <c r="AL43" s="440"/>
      <c r="AM43" s="440"/>
      <c r="AN43" s="441">
        <f>AN42</f>
        <v>3</v>
      </c>
      <c r="AO43" s="441">
        <f>AO42</f>
        <v>7</v>
      </c>
      <c r="AP43" s="442" t="e">
        <f>(IF(AN43=0,AS42,AS42*(1+AO43/AN43)/(AR43+AO43/AN43)))+AT43</f>
        <v>#VALUE!</v>
      </c>
      <c r="AQ43" s="443" t="str">
        <f>IF(_tag_month_day!J33="","",_tag_month_day!J33/100)</f>
        <v/>
      </c>
      <c r="AR43" s="444">
        <f>AR42</f>
        <v>1.3</v>
      </c>
      <c r="AS43" s="445" t="e">
        <f>AQ43*(AN43*AR43+AO43)/(AN43+AO43)</f>
        <v>#VALUE!</v>
      </c>
      <c r="AT43" s="445" t="e">
        <f>(SUM(BE43:BF43)-SUM(BE42:BF42))*0.05</f>
        <v>#VALUE!</v>
      </c>
      <c r="AU43" s="446" t="str">
        <f>IF(_tag_month_day!CC33="","",IF(_tag_month_day!CC33&gt;0,_tag_month_day!CD33,_tag_month_day!CE33))</f>
        <v/>
      </c>
      <c r="AV43" s="447" t="str">
        <f>IF(_tag_month_day!L33="","",_tag_month_day!L33/100)</f>
        <v/>
      </c>
      <c r="AW43" s="431">
        <f>AW42</f>
        <v>0</v>
      </c>
      <c r="AX43" s="431">
        <f>AX42</f>
        <v>0</v>
      </c>
      <c r="AY43" s="431" t="str">
        <f>IF(_tag_month_day!M33="","",_tag_month_day!M33/100)</f>
        <v/>
      </c>
      <c r="AZ43" s="431" t="str">
        <f>IF(_tag_month_day!N33="","",_tag_month_day!N33/100)</f>
        <v/>
      </c>
      <c r="BA43" s="431" t="str">
        <f>IF(_tag_month_day!O33="","",_tag_month_day!O33/100)</f>
        <v/>
      </c>
      <c r="BB43" s="448" t="str">
        <f>IF(_tag_month_day!P33="","",_tag_month_day!P33/100)</f>
        <v/>
      </c>
      <c r="BC43" s="448">
        <f>BC42</f>
        <v>0</v>
      </c>
      <c r="BD43" s="448" t="str">
        <f>IF(_tag_month_day!Q33="","",_tag_month_day!Q33/100)</f>
        <v/>
      </c>
      <c r="BE43" s="449" t="str">
        <f>IF(_tag_month_day!R33="","",_tag_month_day!R33/100)</f>
        <v/>
      </c>
      <c r="BF43" s="388" t="e">
        <f>(AU43*(100+BE43*100))/(AJ43-AU43)/100</f>
        <v>#VALUE!</v>
      </c>
      <c r="BG43" s="450" t="e">
        <f>BE43+BF43</f>
        <v>#VALUE!</v>
      </c>
      <c r="BH43" s="451" t="e">
        <f>SUM(AV43:BF43)</f>
        <v>#VALUE!</v>
      </c>
      <c r="BI43" s="452" t="e">
        <f>IF(CX43=0,BI42,(DK43*查询!$R$5+DL43*查询!$Q$5+DM43*查询!$N$5+DN43*查询!$O$5+DO43*查询!$P$5)*AF43/CX43)</f>
        <v>#VALUE!</v>
      </c>
      <c r="BJ43" s="452" t="e">
        <f>IF(CX43=0,BJ42,(DP43*查询!$S$5+DQ43*查询!$T$5+DR43*查询!$U$5)*AF43/CX43)</f>
        <v>#VALUE!</v>
      </c>
      <c r="BK43" s="452">
        <f>BK42</f>
        <v>1</v>
      </c>
      <c r="BL43" s="453" t="e">
        <f>SUMPRODUCT((AV43:BA43)*(GS43:GX43))/((GS43:GX43)+SUM(BB43:BD43)*GY43+BG43*GZ43)</f>
        <v>#VALUE!</v>
      </c>
      <c r="BM43" s="453" t="e">
        <f>BK43*($AV43*FB43+$AW43*FD43+$AX43*FI43+$AY43*FN43+$AZ43*FS43+$BA43*FX43+$BG43*GE43)/(AV43*EY43+AX43*FK43+AW43*FF43+AY43*FP43+AZ43*FU43+BA43*FZ43+BG43*GG43+BB43*GK43+BC43*GN43+BD43*GP43)</f>
        <v>#VALUE!</v>
      </c>
      <c r="BN43" s="453" t="e">
        <f>($AV43*FC43+$AX43*FJ43+$AW43*FE43+$AY43*FO43+$AZ43*FT43+$BA43*FY43+$BG43*GF43)/($AV43*FA43+BG43*GH43+BB43*GL43+BC43*GO43+BD43*GQ43+BA43*GA43)</f>
        <v>#VALUE!</v>
      </c>
      <c r="BO43" s="454" t="e">
        <f>SUMPRODUCT(AV43:BA43*GS43:GX43)/(GS43:GX43+(BB43+BC43+BD43)*GY43+BG43)</f>
        <v>#VALUE!</v>
      </c>
      <c r="BP43" s="454" t="e">
        <f>SUMPRODUCT(AV43:BA43*GS43:GX43)/(GS43:GX43+(BB43+BC43+BD43)*GY43+BG43)</f>
        <v>#VALUE!</v>
      </c>
      <c r="BQ43" s="454" t="e">
        <f>SUMPRODUCT(AV43:BA43*GS43:GX43)/(GS43:GX43+(BB43+BC43+BD43)*GY43+BG43)</f>
        <v>#VALUE!</v>
      </c>
      <c r="BR43" s="453" t="str">
        <f>IF(_tag_month_day!T33="","",_tag_month_day!T33)</f>
        <v/>
      </c>
      <c r="BS43" s="453" t="str">
        <f>IF(_tag_month_day!U33="","",_tag_month_day!U33)</f>
        <v/>
      </c>
      <c r="BT43" s="455" t="str">
        <f>IF(CK43="","",IF((CK43&gt;=BV43-0.12)*(CK43&lt;=BV43+0.12),"合格","不合格"))</f>
        <v/>
      </c>
      <c r="BU43" s="456" t="str">
        <f>IF(_tag_month_day!V33="","",_tag_month_day!V33)</f>
        <v/>
      </c>
      <c r="BV43" s="457" t="str">
        <f>IF(_tag_month_day!W33="","",_tag_month_day!W33)</f>
        <v/>
      </c>
      <c r="BW43" s="458" t="str">
        <f>IF(_tag_month_day!X33="","",_tag_month_day!X33)</f>
        <v/>
      </c>
      <c r="BX43" s="458" t="str">
        <f>IF(_tag_month_day!Y33="","",_tag_month_day!Y33)</f>
        <v/>
      </c>
      <c r="BY43" s="459">
        <f ca="1">L43</f>
        <v>43587.416666666591</v>
      </c>
      <c r="BZ43" s="460"/>
      <c r="CA43" s="461"/>
      <c r="CB43" s="424" t="str">
        <f>IF(_tag_month_day!Z33="","",_tag_month_day!Z33)</f>
        <v/>
      </c>
      <c r="CC43" s="424" t="str">
        <f>IF(_tag_month_day!AA33="","",_tag_month_day!AA33)</f>
        <v/>
      </c>
      <c r="CD43" s="424" t="str">
        <f>IF(_tag_month_day!AB33="","",_tag_month_day!AB33)</f>
        <v/>
      </c>
      <c r="CE43" s="424" t="str">
        <f>IF(_tag_month_day!AC33="","",_tag_month_day!AC33)</f>
        <v/>
      </c>
      <c r="CF43" s="424" t="str">
        <f>IF(_tag_month_day!AD33="","",_tag_month_day!AD33)</f>
        <v/>
      </c>
      <c r="CG43" s="424" t="str">
        <f>IF(_tag_month_day!AE33="","",_tag_month_day!AE33)</f>
        <v/>
      </c>
      <c r="CH43" s="424" t="str">
        <f>IF(_tag_month_day!AF33="","",_tag_month_day!AF33)</f>
        <v/>
      </c>
      <c r="CI43" s="424" t="str">
        <f>IF(_tag_month_day!AG33="","",_tag_month_day!AG33)</f>
        <v/>
      </c>
      <c r="CJ43" s="424" t="str">
        <f>IF(_tag_month_day!AH33="","",_tag_month_day!AH33)</f>
        <v/>
      </c>
      <c r="CK43" s="424" t="str">
        <f>IF(_tag_month_day!AI33="","",_tag_month_day!AI33)</f>
        <v/>
      </c>
      <c r="CL43" s="4" t="str">
        <f>IF(_tag_month_day!AJ33="","",_tag_month_day!AJ33)</f>
        <v/>
      </c>
      <c r="CM43" s="4" t="str">
        <f>IF(_tag_month_day!AK33="","",_tag_month_day!AK33)</f>
        <v/>
      </c>
      <c r="CN43" s="4" t="str">
        <f>IF(_tag_month_day!AL33="","",_tag_month_day!AL33)</f>
        <v/>
      </c>
      <c r="CO43" s="4" t="str">
        <f>IF(_tag_month_day!AM33="","",_tag_month_day!AM33)</f>
        <v/>
      </c>
      <c r="CP43" s="4" t="str">
        <f>IF(_tag_month_day!AN33="","",_tag_month_day!AN33)</f>
        <v/>
      </c>
      <c r="CQ43" s="4" t="str">
        <f>IF(_tag_month_day!AO33="","",_tag_month_day!AO33)</f>
        <v/>
      </c>
      <c r="CR43" s="462" t="str">
        <f>IF(_tag_month_day!AP33="","",_tag_month_day!AP33)</f>
        <v/>
      </c>
      <c r="CS43" s="463" t="str">
        <f>IF(_tag_month_day!AQ33="","",_tag_month_day!AQ33)</f>
        <v/>
      </c>
      <c r="CT43" s="4" t="str">
        <f>IF(_tag_month_day!AR33="","",_tag_month_day!AR33)</f>
        <v/>
      </c>
      <c r="CU43" s="464" t="e">
        <f>DU43/AJ43</f>
        <v>#VALUE!</v>
      </c>
      <c r="CV43" s="451" t="e">
        <f>BG43/BH43</f>
        <v>#VALUE!</v>
      </c>
      <c r="CW43" s="465" t="e">
        <f>AJ43*(1-CV43)*CU43*AF43</f>
        <v>#VALUE!</v>
      </c>
      <c r="CX43" s="465" t="e">
        <f>CW43*94%</f>
        <v>#VALUE!</v>
      </c>
      <c r="CY43" s="466" t="e">
        <f>IF(CX43=0,0,DS43/(DS43+CX43))</f>
        <v>#VALUE!</v>
      </c>
      <c r="CZ43" s="465" t="e">
        <f>$AJ43*EF43</f>
        <v>#VALUE!</v>
      </c>
      <c r="DA43" s="465" t="e">
        <f>$AJ43*EG43</f>
        <v>#VALUE!</v>
      </c>
      <c r="DB43" s="465" t="e">
        <f>$AJ43*EH43</f>
        <v>#VALUE!</v>
      </c>
      <c r="DC43" s="465" t="e">
        <f>$AJ43*EI43</f>
        <v>#VALUE!</v>
      </c>
      <c r="DD43" s="465" t="e">
        <f>$AJ43*EJ43</f>
        <v>#VALUE!</v>
      </c>
      <c r="DE43" s="465" t="e">
        <f>$AJ43*EK43</f>
        <v>#VALUE!</v>
      </c>
      <c r="DF43" s="465" t="e">
        <f>$AJ43*EL43</f>
        <v>#VALUE!</v>
      </c>
      <c r="DG43" s="465" t="e">
        <f>$AJ43*EM43</f>
        <v>#VALUE!</v>
      </c>
      <c r="DH43" s="465" t="e">
        <f>$AJ43*EN43</f>
        <v>#VALUE!</v>
      </c>
      <c r="DI43" s="465" t="e">
        <f>$AJ43*EO43</f>
        <v>#VALUE!</v>
      </c>
      <c r="DJ43" s="465" t="e">
        <f>CZ43*(1-EP43)</f>
        <v>#VALUE!</v>
      </c>
      <c r="DK43" s="465" t="e">
        <f>DA43*(1-ER43)</f>
        <v>#VALUE!</v>
      </c>
      <c r="DL43" s="465" t="e">
        <f>DB43*(1-EQ43)</f>
        <v>#VALUE!</v>
      </c>
      <c r="DM43" s="465" t="e">
        <f>DC43*(1-ES43)</f>
        <v>#VALUE!</v>
      </c>
      <c r="DN43" s="465" t="e">
        <f>DD43*(1-ET43)</f>
        <v>#VALUE!</v>
      </c>
      <c r="DO43" s="465" t="e">
        <f>DE43</f>
        <v>#VALUE!</v>
      </c>
      <c r="DP43" s="465" t="e">
        <f>DF43*(1-EU43)</f>
        <v>#VALUE!</v>
      </c>
      <c r="DQ43" s="465" t="e">
        <f>DG43*(1-EV43)</f>
        <v>#VALUE!</v>
      </c>
      <c r="DR43" s="465" t="e">
        <f>DH43*(1-EW43)</f>
        <v>#VALUE!</v>
      </c>
      <c r="DS43" s="465" t="e">
        <f>DI43</f>
        <v>#VALUE!</v>
      </c>
      <c r="DT43" s="465" t="e">
        <f>SUM(DJ43:DS43)</f>
        <v>#VALUE!</v>
      </c>
      <c r="DU43" s="465" t="e">
        <f>(GS43:GX43)+(DP43+DQ43+DR43)*GY43+DS43</f>
        <v>#VALUE!</v>
      </c>
      <c r="DV43" s="451" t="e">
        <f>AV43/$BH43/(1-EP43)</f>
        <v>#VALUE!</v>
      </c>
      <c r="DW43" s="451" t="e">
        <f>AW43/$BH43/(1-ER43)</f>
        <v>#VALUE!</v>
      </c>
      <c r="DX43" s="451" t="e">
        <f>AX43/$BH43/(1-EQ43)</f>
        <v>#VALUE!</v>
      </c>
      <c r="DY43" s="451" t="e">
        <f>AY43/$BH43/(1-ES43)</f>
        <v>#VALUE!</v>
      </c>
      <c r="DZ43" s="451" t="e">
        <f>AZ43/$BH43/(1-ET43)</f>
        <v>#VALUE!</v>
      </c>
      <c r="EA43" s="451" t="e">
        <f>BA43/$BH43/(1-AX43)</f>
        <v>#VALUE!</v>
      </c>
      <c r="EB43" s="451" t="e">
        <f>BB43/$BH43/(1-EU43)</f>
        <v>#VALUE!</v>
      </c>
      <c r="EC43" s="451" t="e">
        <f>BC43/$BH43/(1-EV43)</f>
        <v>#VALUE!</v>
      </c>
      <c r="ED43" s="451" t="e">
        <f>BD43/$BH43/(1-EW43)</f>
        <v>#VALUE!</v>
      </c>
      <c r="EE43" s="451" t="e">
        <f>BG43/BH43</f>
        <v>#VALUE!</v>
      </c>
      <c r="EF43" s="451" t="e">
        <f>DV43/SUM($DV43:$EE43)</f>
        <v>#VALUE!</v>
      </c>
      <c r="EG43" s="451" t="e">
        <f>DW43/SUM($DV43:$EE43)</f>
        <v>#VALUE!</v>
      </c>
      <c r="EH43" s="451" t="e">
        <f>DX43/SUM($DV43:$EE43)</f>
        <v>#VALUE!</v>
      </c>
      <c r="EI43" s="451" t="e">
        <f>DY43/SUM($DV43:$EE43)</f>
        <v>#VALUE!</v>
      </c>
      <c r="EJ43" s="451" t="e">
        <f>DZ43/SUM($DV43:$EE43)</f>
        <v>#VALUE!</v>
      </c>
      <c r="EK43" s="451" t="e">
        <f>EA43/SUM($DV43:$EE43)</f>
        <v>#VALUE!</v>
      </c>
      <c r="EL43" s="451" t="e">
        <f>EB43/SUM($DV43:$EE43)</f>
        <v>#VALUE!</v>
      </c>
      <c r="EM43" s="451" t="e">
        <f>EC43/SUM($DV43:$EE43)</f>
        <v>#VALUE!</v>
      </c>
      <c r="EN43" s="451" t="e">
        <f>ED43/SUM($DV43:$EE43)</f>
        <v>#VALUE!</v>
      </c>
      <c r="EO43" s="451" t="e">
        <f>EE43/SUM($DV43:$EE43)</f>
        <v>#VALUE!</v>
      </c>
      <c r="EP43" s="450">
        <f>EP42</f>
        <v>0.080000000000000002</v>
      </c>
      <c r="EQ43" s="450">
        <f>EQ42</f>
        <v>0.014999999999999999</v>
      </c>
      <c r="ER43" s="450">
        <f>ER42</f>
        <v>0.014999999999999999</v>
      </c>
      <c r="ES43" s="450">
        <f>ES42</f>
        <v>0.014999999999999999</v>
      </c>
      <c r="ET43" s="450">
        <f>ET42</f>
        <v>0.014999999999999999</v>
      </c>
      <c r="EU43" s="450">
        <f>EU42</f>
        <v>0.089999999999999997</v>
      </c>
      <c r="EV43" s="450">
        <f>EV42</f>
        <v>0.089999999999999997</v>
      </c>
      <c r="EW43" s="450">
        <f>EW42</f>
        <v>0.089999999999999997</v>
      </c>
      <c r="EX43" s="431" t="str">
        <f>IF(_tag_month_day!AS33="","",_tag_month_day!AS33/100)</f>
        <v/>
      </c>
      <c r="EY43" s="431" t="str">
        <f>IF(_tag_month_day!AT33="","",_tag_month_day!AT33/100)</f>
        <v/>
      </c>
      <c r="EZ43" s="431" t="str">
        <f>IF(_tag_month_day!AU33="","",_tag_month_day!AU33/100)</f>
        <v/>
      </c>
      <c r="FA43" s="431" t="str">
        <f>IF(_tag_month_day!AV33="","",_tag_month_day!AV33/100)</f>
        <v/>
      </c>
      <c r="FB43" s="431" t="str">
        <f>IF(_tag_month_day!AW33="","",_tag_month_day!AW33/100)</f>
        <v/>
      </c>
      <c r="FC43" s="431" t="str">
        <f>IF(_tag_month_day!AX33="","",_tag_month_day!AX33/100)</f>
        <v/>
      </c>
      <c r="FD43" s="449" t="str">
        <f>IF(_tag_month_day!AY33="","",_tag_month_day!AY33/100)</f>
        <v/>
      </c>
      <c r="FE43" s="449" t="str">
        <f>IF(_tag_month_day!AZ33="","",_tag_month_day!AZ33/100)</f>
        <v/>
      </c>
      <c r="FF43" s="449" t="str">
        <f>IF(_tag_month_day!BA33="","",_tag_month_day!BA33/100)</f>
        <v/>
      </c>
      <c r="FG43" s="449" t="str">
        <f>IF(_tag_month_day!BB33="","",_tag_month_day!BB33/100)</f>
        <v/>
      </c>
      <c r="FH43" s="467" t="str">
        <f>IF(_tag_month_day!BC33="","",_tag_month_day!BC33/100)</f>
        <v/>
      </c>
      <c r="FI43" s="449">
        <f>FI42</f>
        <v>0.40999999999999998</v>
      </c>
      <c r="FJ43" s="449">
        <f>FJ42</f>
        <v>0.11</v>
      </c>
      <c r="FK43" s="449">
        <f>FK42</f>
        <v>0.014999999999999999</v>
      </c>
      <c r="FL43" s="449">
        <f>FL42</f>
        <v>0</v>
      </c>
      <c r="FM43" s="467">
        <f>FM42</f>
        <v>0.0001</v>
      </c>
      <c r="FN43" s="449">
        <f>FN42</f>
        <v>0.32000000000000001</v>
      </c>
      <c r="FO43" s="449">
        <f>FO42</f>
        <v>0.20000000000000001</v>
      </c>
      <c r="FP43" s="449">
        <f>FP42</f>
        <v>0.01</v>
      </c>
      <c r="FQ43" s="449">
        <f>FQ42</f>
        <v>0</v>
      </c>
      <c r="FR43" s="467">
        <f>FR42</f>
        <v>0.0001</v>
      </c>
      <c r="FS43" s="449" t="str">
        <f>IF(_tag_month_day!BD33="","",_tag_month_day!BD33/100)</f>
        <v/>
      </c>
      <c r="FT43" s="449" t="str">
        <f>IF(_tag_month_day!BE33="","",_tag_month_day!BE33/100)</f>
        <v/>
      </c>
      <c r="FU43" s="449" t="str">
        <f>IF(_tag_month_day!BF33="","",_tag_month_day!BF33/100)</f>
        <v/>
      </c>
      <c r="FV43" s="449" t="str">
        <f>IF(_tag_month_day!BG33="","",_tag_month_day!BG33/100)</f>
        <v/>
      </c>
      <c r="FW43" s="467" t="str">
        <f>IF(_tag_month_day!BH33="","",_tag_month_day!BH33/100)</f>
        <v/>
      </c>
      <c r="FX43" s="449" t="str">
        <f>IF(_tag_month_day!BI33="","",_tag_month_day!BI33/100)</f>
        <v/>
      </c>
      <c r="FY43" s="449" t="str">
        <f>IF(_tag_month_day!BJ33="","",_tag_month_day!BJ33/100)</f>
        <v/>
      </c>
      <c r="FZ43" s="468" t="str">
        <f>IF(_tag_month_day!BK33="","",_tag_month_day!BK33/100)</f>
        <v/>
      </c>
      <c r="GA43" s="449" t="str">
        <f>IF(_tag_month_day!BL33="","",_tag_month_day!BL33/100)</f>
        <v/>
      </c>
      <c r="GB43" s="467" t="str">
        <f>IF(_tag_month_day!BM33="","",_tag_month_day!BM33/100)</f>
        <v/>
      </c>
      <c r="GC43" s="431" t="str">
        <f>IF(_tag_month_day!BN33="","",_tag_month_day!BN33/100)</f>
        <v/>
      </c>
      <c r="GD43" s="431" t="str">
        <f>IF(_tag_month_day!BO33="","",_tag_month_day!BO33/100)</f>
        <v/>
      </c>
      <c r="GE43" s="431" t="str">
        <f>IF(_tag_month_day!BP33="","",_tag_month_day!BP33/100)</f>
        <v/>
      </c>
      <c r="GF43" s="431" t="str">
        <f>IF(_tag_month_day!BQ33="","",_tag_month_day!BQ33/100)</f>
        <v/>
      </c>
      <c r="GG43" s="431" t="str">
        <f>IF(_tag_month_day!BR33="","",_tag_month_day!BR33/100)</f>
        <v/>
      </c>
      <c r="GH43" s="431" t="str">
        <f>IF(_tag_month_day!BS33="","",_tag_month_day!BS33/100)</f>
        <v/>
      </c>
      <c r="GI43" s="467" t="str">
        <f>IF(_tag_month_day!BT33="","",_tag_month_day!BT33/100)</f>
        <v/>
      </c>
      <c r="GJ43" s="469" t="str">
        <f>IF(_tag_month_day!BU33="","",_tag_month_day!BU33/100)</f>
        <v/>
      </c>
      <c r="GK43" s="470">
        <f>GK42</f>
        <v>0.070000000000000007</v>
      </c>
      <c r="GL43" s="470">
        <f>GL42</f>
        <v>0.029999999999999999</v>
      </c>
      <c r="GM43" s="471" t="str">
        <f>IF(_tag_month_day!BX33="","",_tag_month_day!BX33/100)</f>
        <v/>
      </c>
      <c r="GN43" s="470">
        <f>GN42</f>
        <v>0.070000000000000007</v>
      </c>
      <c r="GO43" s="470">
        <f>GO42</f>
        <v>0.029999999999999999</v>
      </c>
      <c r="GP43" s="470">
        <f>GP42</f>
        <v>0.089999999999999997</v>
      </c>
      <c r="GQ43" s="470">
        <f>GQ42</f>
        <v>0.029999999999999999</v>
      </c>
      <c r="GR43" s="471" t="str">
        <f>IF(_tag_month_day!CA33="","",_tag_month_day!CA33/100)</f>
        <v/>
      </c>
      <c r="GS43" s="472">
        <f>GS42</f>
        <v>0.95299999999999996</v>
      </c>
      <c r="GT43" s="472">
        <f>GT42</f>
        <v>0.55000000000000004</v>
      </c>
      <c r="GU43" s="472">
        <f>GU42</f>
        <v>0.55000000000000004</v>
      </c>
      <c r="GV43" s="472">
        <f>GV42</f>
        <v>0.55000000000000004</v>
      </c>
      <c r="GW43" s="472">
        <f>GW42</f>
        <v>0.5</v>
      </c>
      <c r="GX43" s="472">
        <f>GX42</f>
        <v>0.93500000000000005</v>
      </c>
      <c r="GY43" s="472">
        <f>GY42</f>
        <v>0.14999999999999999</v>
      </c>
      <c r="GZ43" s="472">
        <f>GZ42</f>
        <v>1</v>
      </c>
      <c r="HA43" s="474">
        <f>HA42</f>
        <v>0.047</v>
      </c>
      <c r="HB43" s="474">
        <f>HB42</f>
        <v>0.45000000000000001</v>
      </c>
      <c r="HC43" s="474">
        <f>HC42</f>
        <v>0.45000000000000001</v>
      </c>
      <c r="HD43" s="474">
        <f>HD42</f>
        <v>0.45000000000000001</v>
      </c>
      <c r="HE43" s="474">
        <f>HE42</f>
        <v>0.5</v>
      </c>
      <c r="HF43" s="474">
        <f>HF42</f>
        <v>0.065000000000000002</v>
      </c>
      <c r="HG43" s="474">
        <f>HG42</f>
        <v>0.84999999999999998</v>
      </c>
      <c r="HH43" s="474">
        <f>HH42</f>
        <v>0</v>
      </c>
      <c r="HI43" s="10">
        <f>IF(BZ43&lt;&gt;"",CK43-BV43,0)</f>
        <v>0</v>
      </c>
      <c r="HJ43" s="10" t="e">
        <f>IF(AJ43&gt;0,AH43-AJ43,0)</f>
        <v>#VALUE!</v>
      </c>
      <c r="HK43" s="466">
        <f>HK42</f>
        <v>0.84999999999999998</v>
      </c>
      <c r="HL43" s="424">
        <f>HL42</f>
        <v>550000</v>
      </c>
      <c r="HM43" s="424">
        <f>HM42</f>
        <v>480000</v>
      </c>
      <c r="HN43" s="465" t="e">
        <f>(DJ43*EZ43+DK43*FH43+DL43*FM43+DM43*FR43+DN43*FW43+DO43*GB43+DS43*GI43+DP43*GM43+DR43*GR43)*1000*2</f>
        <v>#VALUE!</v>
      </c>
      <c r="HO43" s="465" t="e">
        <f>HN43*HK43*$HO$2/HL43*1000000</f>
        <v>#VALUE!</v>
      </c>
      <c r="HP43" s="465" t="e">
        <f>HN43*HK43*$HP$2/HM43*1000000</f>
        <v>#VALUE!</v>
      </c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</row>
    <row customFormat="1" r="44" s="0">
      <c r="A44" s="420">
        <v>33</v>
      </c>
      <c r="B44" s="421">
        <f ca="1">IF(D44=D43,B43,IF(D44="夜班",B43+1,B43))</f>
        <v>43587</v>
      </c>
      <c r="C44" s="422">
        <f>C43</f>
        <v>0.041666666666666699</v>
      </c>
      <c r="D44" s="10" t="str">
        <f ca="1">IF(HOUR(G44)&lt;8,"夜班",IF(HOUR(G44)&lt;16,"白班",IF(HOUR(G44)&lt;24,"中班",0)))</f>
        <v>白班</v>
      </c>
      <c r="E44" s="10" t="e">
        <f ca="1">IF(F44=1,"甲",IF(F44=2,"乙",IF(F44=3,"丙",IF(F44=4,"丁",""))))</f>
        <v>#REF!</v>
      </c>
      <c r="F44" s="10" t="e">
        <f ca="1">SUMPRODUCT((成本日报!$A$3:$A$95=计划!B44)*(成本日报!$B$3:$B$95=计划!$D44),成本日报!$C$3:$C$95)</f>
        <v>#REF!</v>
      </c>
      <c r="G44" s="423">
        <f ca="1">G43+C43</f>
        <v>43587.333333333256</v>
      </c>
      <c r="H44" s="423">
        <f ca="1">$G44+$C44/60*10+$C44*0</f>
        <v>43587.340277777701</v>
      </c>
      <c r="I44" s="423">
        <f ca="1">$G44+$C44/60*18+$C44*0</f>
        <v>43587.345833333253</v>
      </c>
      <c r="J44" s="423">
        <f ca="1">$G44+$C44/60*0+$C44*1</f>
        <v>43587.37499999992</v>
      </c>
      <c r="K44" s="423">
        <f ca="1">$G44+$C44/60*30+$C44*2</f>
        <v>43587.437499999927</v>
      </c>
      <c r="L44" s="423">
        <f ca="1">$G44+$C44/60*0+$C44*3</f>
        <v>43587.458333333256</v>
      </c>
      <c r="M44" s="424" t="str">
        <f>IF(_tag_month_day!A34="","",_tag_month_day!A34)</f>
        <v/>
      </c>
      <c r="N44" s="424" t="str">
        <f>IF(_tag_month_day!B34="","",_tag_month_day!B34)</f>
        <v/>
      </c>
      <c r="O44" s="425" t="e">
        <f>IF(M44+N44=0,"",M44+N44)</f>
        <v>#VALUE!</v>
      </c>
      <c r="P44" s="424" t="str">
        <f>IF(_tag_month_day!C34="","",_tag_month_day!C34)</f>
        <v/>
      </c>
      <c r="Q44" s="424" t="str">
        <f>IF(_tag_month_day!D34="","",_tag_month_day!D34)</f>
        <v/>
      </c>
      <c r="R44" s="426" t="str">
        <f>IF(_tag_month_day!CB34="","",_tag_month_day!CB34/100)</f>
        <v/>
      </c>
      <c r="S44" s="427" t="str">
        <f>IF(_tag_month_day!E34="","",_tag_month_day!E34)</f>
        <v/>
      </c>
      <c r="T44" s="427" t="str">
        <f>IF(_tag_month_day!F34="","",_tag_month_day!F34)</f>
        <v/>
      </c>
      <c r="U44" s="428" t="e">
        <f>S44+T44</f>
        <v>#VALUE!</v>
      </c>
      <c r="V44" s="429" t="e">
        <f>U44/AJ44</f>
        <v>#VALUE!</v>
      </c>
      <c r="W44" s="430" t="str">
        <f>IF(_jhy_month_day!A34="","",_jhy_month_day!A34)</f>
        <v/>
      </c>
      <c r="X44" s="431" t="str">
        <f>IF(_jhy_month_day!B34="","",_jhy_month_day!B34/100)</f>
        <v/>
      </c>
      <c r="Y44" s="431" t="str">
        <f>IF(_jhy_month_day!C34="","",_jhy_month_day!C34/100)</f>
        <v/>
      </c>
      <c r="Z44" s="432">
        <f>Z40+1</f>
        <v>9</v>
      </c>
      <c r="AA44" s="433" t="str">
        <f>IF(_tag_month_day!G34="","",_tag_month_day!G34/100)</f>
        <v/>
      </c>
      <c r="AB44" s="433" t="str">
        <f>IF(_tag_month_day!H34="","",_tag_month_day!H34/100)</f>
        <v/>
      </c>
      <c r="AC44" s="434">
        <f>IF(X44="",AC43,BK44*($AV43*X44+$AW43*FD43+$AX43*FI43+$AY43*FN43+$AZ43*FS43+$BA43*FX43+$BG43*GE43)/(AV43*Y44+AX43*FK43+AW43*FF43+AY43*FP43+AZ43*FU43+BA43*FZ43+BG43*GG43+BB43*GK43+BC43*GN43+BD43*GP43))</f>
        <v>1.59963432013121</v>
      </c>
      <c r="AD44" s="435" t="str">
        <f>IF(AC44=AC43,"",AC44-AC43)</f>
        <v/>
      </c>
      <c r="AE44" s="436" t="str">
        <f>IF(1-AF44=0,"",(1-AF44))</f>
        <v/>
      </c>
      <c r="AF44" s="437">
        <v>1</v>
      </c>
      <c r="AG44" s="10" t="str">
        <f>AG43</f>
        <v>8A3</v>
      </c>
      <c r="AH44" s="438" t="str">
        <f>AH43</f>
        <v/>
      </c>
      <c r="AI44" s="424" t="e">
        <f>IF(ROUND(AJ44-AJ43,1)=0,"",AJ44-AJ43)</f>
        <v>#VALUE!</v>
      </c>
      <c r="AJ44" s="10" t="str">
        <f>IF(_tag_month_day!I34="","",_tag_month_day!I34)</f>
        <v/>
      </c>
      <c r="AK44" s="440"/>
      <c r="AL44" s="440"/>
      <c r="AM44" s="440"/>
      <c r="AN44" s="441">
        <f>AN43</f>
        <v>3</v>
      </c>
      <c r="AO44" s="441">
        <f>AO43</f>
        <v>7</v>
      </c>
      <c r="AP44" s="442" t="e">
        <f>(IF(AN44=0,AS43,AS43*(1+AO44/AN44)/(AR44+AO44/AN44)))+AT44</f>
        <v>#VALUE!</v>
      </c>
      <c r="AQ44" s="443" t="str">
        <f>IF(_tag_month_day!J34="","",_tag_month_day!J34/100)</f>
        <v/>
      </c>
      <c r="AR44" s="444">
        <f>AR43</f>
        <v>1.3</v>
      </c>
      <c r="AS44" s="445" t="e">
        <f>AQ44*(AN44*AR44+AO44)/(AN44+AO44)</f>
        <v>#VALUE!</v>
      </c>
      <c r="AT44" s="445" t="e">
        <f>(SUM(BE44:BF44)-SUM(BE43:BF43))*0.05</f>
        <v>#VALUE!</v>
      </c>
      <c r="AU44" s="446" t="str">
        <f>IF(_tag_month_day!CC34="","",IF(_tag_month_day!CC34&gt;0,_tag_month_day!CD34,_tag_month_day!CE34))</f>
        <v/>
      </c>
      <c r="AV44" s="447" t="str">
        <f>IF(_tag_month_day!L34="","",_tag_month_day!L34/100)</f>
        <v/>
      </c>
      <c r="AW44" s="431">
        <f>AW43</f>
        <v>0</v>
      </c>
      <c r="AX44" s="431">
        <f>AX43</f>
        <v>0</v>
      </c>
      <c r="AY44" s="431" t="str">
        <f>IF(_tag_month_day!M34="","",_tag_month_day!M34/100)</f>
        <v/>
      </c>
      <c r="AZ44" s="431" t="str">
        <f>IF(_tag_month_day!N34="","",_tag_month_day!N34/100)</f>
        <v/>
      </c>
      <c r="BA44" s="431" t="str">
        <f>IF(_tag_month_day!O34="","",_tag_month_day!O34/100)</f>
        <v/>
      </c>
      <c r="BB44" s="448" t="str">
        <f>IF(_tag_month_day!P34="","",_tag_month_day!P34/100)</f>
        <v/>
      </c>
      <c r="BC44" s="448">
        <f>BC43</f>
        <v>0</v>
      </c>
      <c r="BD44" s="448" t="str">
        <f>IF(_tag_month_day!Q34="","",_tag_month_day!Q34/100)</f>
        <v/>
      </c>
      <c r="BE44" s="449" t="str">
        <f>IF(_tag_month_day!R34="","",_tag_month_day!R34/100)</f>
        <v/>
      </c>
      <c r="BF44" s="388" t="e">
        <f>(AU44*(100+BE44*100))/(AJ44-AU44)/100</f>
        <v>#VALUE!</v>
      </c>
      <c r="BG44" s="450" t="e">
        <f>BE44+BF44</f>
        <v>#VALUE!</v>
      </c>
      <c r="BH44" s="451" t="e">
        <f>SUM(AV44:BF44)</f>
        <v>#VALUE!</v>
      </c>
      <c r="BI44" s="452" t="e">
        <f>IF(CX44=0,BI43,(DK44*查询!$R$5+DL44*查询!$Q$5+DM44*查询!$N$5+DN44*查询!$O$5+DO44*查询!$P$5)*AF44/CX44)</f>
        <v>#VALUE!</v>
      </c>
      <c r="BJ44" s="452" t="e">
        <f>IF(CX44=0,BJ43,(DP44*查询!$S$5+DQ44*查询!$T$5+DR44*查询!$U$5)*AF44/CX44)</f>
        <v>#VALUE!</v>
      </c>
      <c r="BK44" s="452">
        <f>BK43</f>
        <v>1</v>
      </c>
      <c r="BL44" s="453" t="e">
        <f>SUMPRODUCT((AV44:BA44)*(GS44:GX44))/((GS44:GX44)+SUM(BB44:BD44)*GY44+BG44*GZ44)</f>
        <v>#VALUE!</v>
      </c>
      <c r="BM44" s="453" t="e">
        <f>BK44*($AV44*FB44+$AW44*FD44+$AX44*FI44+$AY44*FN44+$AZ44*FS44+$BA44*FX44+$BG44*GE44)/(AV44*EY44+AX44*FK44+AW44*FF44+AY44*FP44+AZ44*FU44+BA44*FZ44+BG44*GG44+BB44*GK44+BC44*GN44+BD44*GP44)</f>
        <v>#VALUE!</v>
      </c>
      <c r="BN44" s="453" t="e">
        <f>($AV44*FC44+$AX44*FJ44+$AW44*FE44+$AY44*FO44+$AZ44*FT44+$BA44*FY44+$BG44*GF44)/($AV44*FA44+BG44*GH44+BB44*GL44+BC44*GO44+BD44*GQ44+BA44*GA44)</f>
        <v>#VALUE!</v>
      </c>
      <c r="BO44" s="454" t="e">
        <f>SUMPRODUCT(AV44:BA44*GS44:GX44)/(GS44:GX44+(BB44+BC44+BD44)*GY44+BG44)</f>
        <v>#VALUE!</v>
      </c>
      <c r="BP44" s="454" t="e">
        <f>SUMPRODUCT(AV44:BA44*GS44:GX44)/(GS44:GX44+(BB44+BC44+BD44)*GY44+BG44)</f>
        <v>#VALUE!</v>
      </c>
      <c r="BQ44" s="454" t="e">
        <f>SUMPRODUCT(AV44:BA44*GS44:GX44)/(GS44:GX44+(BB44+BC44+BD44)*GY44+BG44)</f>
        <v>#VALUE!</v>
      </c>
      <c r="BR44" s="453" t="str">
        <f>IF(_tag_month_day!T34="","",_tag_month_day!T34)</f>
        <v/>
      </c>
      <c r="BS44" s="453" t="str">
        <f>IF(_tag_month_day!U34="","",_tag_month_day!U34)</f>
        <v/>
      </c>
      <c r="BT44" s="455" t="str">
        <f>IF(CK44="","",IF((CK44&gt;=BV44-0.12)*(CK44&lt;=BV44+0.12),"合格","不合格"))</f>
        <v/>
      </c>
      <c r="BU44" s="456" t="str">
        <f>IF(_tag_month_day!V34="","",_tag_month_day!V34)</f>
        <v/>
      </c>
      <c r="BV44" s="457" t="str">
        <f>IF(_tag_month_day!W34="","",_tag_month_day!W34)</f>
        <v/>
      </c>
      <c r="BW44" s="458" t="str">
        <f>IF(_tag_month_day!X34="","",_tag_month_day!X34)</f>
        <v/>
      </c>
      <c r="BX44" s="458" t="str">
        <f>IF(_tag_month_day!Y34="","",_tag_month_day!Y34)</f>
        <v/>
      </c>
      <c r="BY44" s="459">
        <f ca="1">L44</f>
        <v>43587.458333333256</v>
      </c>
      <c r="BZ44" s="460" t="s">
        <v>429</v>
      </c>
      <c r="CA44" s="461">
        <v>0.44791666666666702</v>
      </c>
      <c r="CB44" s="424" t="str">
        <f>IF(_tag_month_day!Z34="","",_tag_month_day!Z34)</f>
        <v/>
      </c>
      <c r="CC44" s="424" t="str">
        <f>IF(_tag_month_day!AA34="","",_tag_month_day!AA34)</f>
        <v/>
      </c>
      <c r="CD44" s="424" t="str">
        <f>IF(_tag_month_day!AB34="","",_tag_month_day!AB34)</f>
        <v/>
      </c>
      <c r="CE44" s="424" t="str">
        <f>IF(_tag_month_day!AC34="","",_tag_month_day!AC34)</f>
        <v/>
      </c>
      <c r="CF44" s="424" t="str">
        <f>IF(_tag_month_day!AD34="","",_tag_month_day!AD34)</f>
        <v/>
      </c>
      <c r="CG44" s="424" t="str">
        <f>IF(_tag_month_day!AE34="","",_tag_month_day!AE34)</f>
        <v/>
      </c>
      <c r="CH44" s="424" t="str">
        <f>IF(_tag_month_day!AF34="","",_tag_month_day!AF34)</f>
        <v/>
      </c>
      <c r="CI44" s="424" t="str">
        <f>IF(_tag_month_day!AG34="","",_tag_month_day!AG34)</f>
        <v/>
      </c>
      <c r="CJ44" s="424" t="str">
        <f>IF(_tag_month_day!AH34="","",_tag_month_day!AH34)</f>
        <v/>
      </c>
      <c r="CK44" s="424" t="str">
        <f>IF(_tag_month_day!AI34="","",_tag_month_day!AI34)</f>
        <v/>
      </c>
      <c r="CL44" s="4" t="str">
        <f>IF(_tag_month_day!AJ34="","",_tag_month_day!AJ34)</f>
        <v/>
      </c>
      <c r="CM44" s="4" t="str">
        <f>IF(_tag_month_day!AK34="","",_tag_month_day!AK34)</f>
        <v/>
      </c>
      <c r="CN44" s="4" t="str">
        <f>IF(_tag_month_day!AL34="","",_tag_month_day!AL34)</f>
        <v/>
      </c>
      <c r="CO44" s="4" t="str">
        <f>IF(_tag_month_day!AM34="","",_tag_month_day!AM34)</f>
        <v/>
      </c>
      <c r="CP44" s="4" t="str">
        <f>IF(_tag_month_day!AN34="","",_tag_month_day!AN34)</f>
        <v/>
      </c>
      <c r="CQ44" s="4" t="str">
        <f>IF(_tag_month_day!AO34="","",_tag_month_day!AO34)</f>
        <v/>
      </c>
      <c r="CR44" s="462" t="str">
        <f>IF(_tag_month_day!AP34="","",_tag_month_day!AP34)</f>
        <v/>
      </c>
      <c r="CS44" s="463" t="str">
        <f>IF(_tag_month_day!AQ34="","",_tag_month_day!AQ34)</f>
        <v/>
      </c>
      <c r="CT44" s="4" t="str">
        <f>IF(_tag_month_day!AR34="","",_tag_month_day!AR34)</f>
        <v/>
      </c>
      <c r="CU44" s="464" t="e">
        <f>DU44/AJ44</f>
        <v>#VALUE!</v>
      </c>
      <c r="CV44" s="451" t="e">
        <f>BG44/BH44</f>
        <v>#VALUE!</v>
      </c>
      <c r="CW44" s="465" t="e">
        <f>AJ44*(1-CV44)*CU44*AF44</f>
        <v>#VALUE!</v>
      </c>
      <c r="CX44" s="465" t="e">
        <f>CW44*94%</f>
        <v>#VALUE!</v>
      </c>
      <c r="CY44" s="466" t="e">
        <f>IF(CX44=0,0,DS44/(DS44+CX44))</f>
        <v>#VALUE!</v>
      </c>
      <c r="CZ44" s="465" t="e">
        <f>$AJ44*EF44</f>
        <v>#VALUE!</v>
      </c>
      <c r="DA44" s="465" t="e">
        <f>$AJ44*EG44</f>
        <v>#VALUE!</v>
      </c>
      <c r="DB44" s="465" t="e">
        <f>$AJ44*EH44</f>
        <v>#VALUE!</v>
      </c>
      <c r="DC44" s="465" t="e">
        <f>$AJ44*EI44</f>
        <v>#VALUE!</v>
      </c>
      <c r="DD44" s="465" t="e">
        <f>$AJ44*EJ44</f>
        <v>#VALUE!</v>
      </c>
      <c r="DE44" s="465" t="e">
        <f>$AJ44*EK44</f>
        <v>#VALUE!</v>
      </c>
      <c r="DF44" s="465" t="e">
        <f>$AJ44*EL44</f>
        <v>#VALUE!</v>
      </c>
      <c r="DG44" s="465" t="e">
        <f>$AJ44*EM44</f>
        <v>#VALUE!</v>
      </c>
      <c r="DH44" s="465" t="e">
        <f>$AJ44*EN44</f>
        <v>#VALUE!</v>
      </c>
      <c r="DI44" s="465" t="e">
        <f>$AJ44*EO44</f>
        <v>#VALUE!</v>
      </c>
      <c r="DJ44" s="465" t="e">
        <f>CZ44*(1-EP44)</f>
        <v>#VALUE!</v>
      </c>
      <c r="DK44" s="465" t="e">
        <f>DA44*(1-ER44)</f>
        <v>#VALUE!</v>
      </c>
      <c r="DL44" s="465" t="e">
        <f>DB44*(1-EQ44)</f>
        <v>#VALUE!</v>
      </c>
      <c r="DM44" s="465" t="e">
        <f>DC44*(1-ES44)</f>
        <v>#VALUE!</v>
      </c>
      <c r="DN44" s="465" t="e">
        <f>DD44*(1-ET44)</f>
        <v>#VALUE!</v>
      </c>
      <c r="DO44" s="465" t="e">
        <f>DE44</f>
        <v>#VALUE!</v>
      </c>
      <c r="DP44" s="465" t="e">
        <f>DF44*(1-EU44)</f>
        <v>#VALUE!</v>
      </c>
      <c r="DQ44" s="465" t="e">
        <f>DG44*(1-EV44)</f>
        <v>#VALUE!</v>
      </c>
      <c r="DR44" s="465" t="e">
        <f>DH44*(1-EW44)</f>
        <v>#VALUE!</v>
      </c>
      <c r="DS44" s="465" t="e">
        <f>DI44</f>
        <v>#VALUE!</v>
      </c>
      <c r="DT44" s="465" t="e">
        <f>SUM(DJ44:DS44)</f>
        <v>#VALUE!</v>
      </c>
      <c r="DU44" s="465" t="e">
        <f>(GS44:GX44)+(DP44+DQ44+DR44)*GY44+DS44</f>
        <v>#VALUE!</v>
      </c>
      <c r="DV44" s="451" t="e">
        <f>AV44/$BH44/(1-EP44)</f>
        <v>#VALUE!</v>
      </c>
      <c r="DW44" s="451" t="e">
        <f>AW44/$BH44/(1-ER44)</f>
        <v>#VALUE!</v>
      </c>
      <c r="DX44" s="451" t="e">
        <f>AX44/$BH44/(1-EQ44)</f>
        <v>#VALUE!</v>
      </c>
      <c r="DY44" s="451" t="e">
        <f>AY44/$BH44/(1-ES44)</f>
        <v>#VALUE!</v>
      </c>
      <c r="DZ44" s="451" t="e">
        <f>AZ44/$BH44/(1-ET44)</f>
        <v>#VALUE!</v>
      </c>
      <c r="EA44" s="451" t="e">
        <f>BA44/$BH44/(1-AX44)</f>
        <v>#VALUE!</v>
      </c>
      <c r="EB44" s="451" t="e">
        <f>BB44/$BH44/(1-EU44)</f>
        <v>#VALUE!</v>
      </c>
      <c r="EC44" s="451" t="e">
        <f>BC44/$BH44/(1-EV44)</f>
        <v>#VALUE!</v>
      </c>
      <c r="ED44" s="451" t="e">
        <f>BD44/$BH44/(1-EW44)</f>
        <v>#VALUE!</v>
      </c>
      <c r="EE44" s="451" t="e">
        <f>BG44/BH44</f>
        <v>#VALUE!</v>
      </c>
      <c r="EF44" s="451" t="e">
        <f>DV44/SUM($DV44:$EE44)</f>
        <v>#VALUE!</v>
      </c>
      <c r="EG44" s="451" t="e">
        <f>DW44/SUM($DV44:$EE44)</f>
        <v>#VALUE!</v>
      </c>
      <c r="EH44" s="451" t="e">
        <f>DX44/SUM($DV44:$EE44)</f>
        <v>#VALUE!</v>
      </c>
      <c r="EI44" s="451" t="e">
        <f>DY44/SUM($DV44:$EE44)</f>
        <v>#VALUE!</v>
      </c>
      <c r="EJ44" s="451" t="e">
        <f>DZ44/SUM($DV44:$EE44)</f>
        <v>#VALUE!</v>
      </c>
      <c r="EK44" s="451" t="e">
        <f>EA44/SUM($DV44:$EE44)</f>
        <v>#VALUE!</v>
      </c>
      <c r="EL44" s="451" t="e">
        <f>EB44/SUM($DV44:$EE44)</f>
        <v>#VALUE!</v>
      </c>
      <c r="EM44" s="451" t="e">
        <f>EC44/SUM($DV44:$EE44)</f>
        <v>#VALUE!</v>
      </c>
      <c r="EN44" s="451" t="e">
        <f>ED44/SUM($DV44:$EE44)</f>
        <v>#VALUE!</v>
      </c>
      <c r="EO44" s="451" t="e">
        <f>EE44/SUM($DV44:$EE44)</f>
        <v>#VALUE!</v>
      </c>
      <c r="EP44" s="450">
        <f>EP43</f>
        <v>0.080000000000000002</v>
      </c>
      <c r="EQ44" s="450">
        <f>EQ43</f>
        <v>0.014999999999999999</v>
      </c>
      <c r="ER44" s="450">
        <f>ER43</f>
        <v>0.014999999999999999</v>
      </c>
      <c r="ES44" s="450">
        <f>ES43</f>
        <v>0.014999999999999999</v>
      </c>
      <c r="ET44" s="450">
        <f>ET43</f>
        <v>0.014999999999999999</v>
      </c>
      <c r="EU44" s="450">
        <f>EU43</f>
        <v>0.089999999999999997</v>
      </c>
      <c r="EV44" s="450">
        <f>EV43</f>
        <v>0.089999999999999997</v>
      </c>
      <c r="EW44" s="450">
        <f>EW43</f>
        <v>0.089999999999999997</v>
      </c>
      <c r="EX44" s="431" t="str">
        <f>IF(_tag_month_day!AS34="","",_tag_month_day!AS34/100)</f>
        <v/>
      </c>
      <c r="EY44" s="431" t="str">
        <f>IF(_tag_month_day!AT34="","",_tag_month_day!AT34/100)</f>
        <v/>
      </c>
      <c r="EZ44" s="431" t="str">
        <f>IF(_tag_month_day!AU34="","",_tag_month_day!AU34/100)</f>
        <v/>
      </c>
      <c r="FA44" s="431" t="str">
        <f>IF(_tag_month_day!AV34="","",_tag_month_day!AV34/100)</f>
        <v/>
      </c>
      <c r="FB44" s="431" t="str">
        <f>IF(_tag_month_day!AW34="","",_tag_month_day!AW34/100)</f>
        <v/>
      </c>
      <c r="FC44" s="431" t="str">
        <f>IF(_tag_month_day!AX34="","",_tag_month_day!AX34/100)</f>
        <v/>
      </c>
      <c r="FD44" s="449" t="str">
        <f>IF(_tag_month_day!AY34="","",_tag_month_day!AY34/100)</f>
        <v/>
      </c>
      <c r="FE44" s="449" t="str">
        <f>IF(_tag_month_day!AZ34="","",_tag_month_day!AZ34/100)</f>
        <v/>
      </c>
      <c r="FF44" s="449" t="str">
        <f>IF(_tag_month_day!BA34="","",_tag_month_day!BA34/100)</f>
        <v/>
      </c>
      <c r="FG44" s="449" t="str">
        <f>IF(_tag_month_day!BB34="","",_tag_month_day!BB34/100)</f>
        <v/>
      </c>
      <c r="FH44" s="467" t="str">
        <f>IF(_tag_month_day!BC34="","",_tag_month_day!BC34/100)</f>
        <v/>
      </c>
      <c r="FI44" s="449">
        <f>FI43</f>
        <v>0.40999999999999998</v>
      </c>
      <c r="FJ44" s="449">
        <f>FJ43</f>
        <v>0.11</v>
      </c>
      <c r="FK44" s="449">
        <f>FK43</f>
        <v>0.014999999999999999</v>
      </c>
      <c r="FL44" s="449">
        <f>FL43</f>
        <v>0</v>
      </c>
      <c r="FM44" s="467">
        <f>FM43</f>
        <v>0.0001</v>
      </c>
      <c r="FN44" s="449">
        <f>FN43</f>
        <v>0.32000000000000001</v>
      </c>
      <c r="FO44" s="449">
        <f>FO43</f>
        <v>0.20000000000000001</v>
      </c>
      <c r="FP44" s="449">
        <f>FP43</f>
        <v>0.01</v>
      </c>
      <c r="FQ44" s="449">
        <f>FQ43</f>
        <v>0</v>
      </c>
      <c r="FR44" s="467">
        <f>FR43</f>
        <v>0.0001</v>
      </c>
      <c r="FS44" s="449" t="str">
        <f>IF(_tag_month_day!BD34="","",_tag_month_day!BD34/100)</f>
        <v/>
      </c>
      <c r="FT44" s="449" t="str">
        <f>IF(_tag_month_day!BE34="","",_tag_month_day!BE34/100)</f>
        <v/>
      </c>
      <c r="FU44" s="449" t="str">
        <f>IF(_tag_month_day!BF34="","",_tag_month_day!BF34/100)</f>
        <v/>
      </c>
      <c r="FV44" s="449" t="str">
        <f>IF(_tag_month_day!BG34="","",_tag_month_day!BG34/100)</f>
        <v/>
      </c>
      <c r="FW44" s="467" t="str">
        <f>IF(_tag_month_day!BH34="","",_tag_month_day!BH34/100)</f>
        <v/>
      </c>
      <c r="FX44" s="449" t="str">
        <f>IF(_tag_month_day!BI34="","",_tag_month_day!BI34/100)</f>
        <v/>
      </c>
      <c r="FY44" s="449" t="str">
        <f>IF(_tag_month_day!BJ34="","",_tag_month_day!BJ34/100)</f>
        <v/>
      </c>
      <c r="FZ44" s="468" t="str">
        <f>IF(_tag_month_day!BK34="","",_tag_month_day!BK34/100)</f>
        <v/>
      </c>
      <c r="GA44" s="449" t="str">
        <f>IF(_tag_month_day!BL34="","",_tag_month_day!BL34/100)</f>
        <v/>
      </c>
      <c r="GB44" s="467" t="str">
        <f>IF(_tag_month_day!BM34="","",_tag_month_day!BM34/100)</f>
        <v/>
      </c>
      <c r="GC44" s="431" t="str">
        <f>IF(_tag_month_day!BN34="","",_tag_month_day!BN34/100)</f>
        <v/>
      </c>
      <c r="GD44" s="431" t="str">
        <f>IF(_tag_month_day!BO34="","",_tag_month_day!BO34/100)</f>
        <v/>
      </c>
      <c r="GE44" s="431" t="str">
        <f>IF(_tag_month_day!BP34="","",_tag_month_day!BP34/100)</f>
        <v/>
      </c>
      <c r="GF44" s="431" t="str">
        <f>IF(_tag_month_day!BQ34="","",_tag_month_day!BQ34/100)</f>
        <v/>
      </c>
      <c r="GG44" s="431" t="str">
        <f>IF(_tag_month_day!BR34="","",_tag_month_day!BR34/100)</f>
        <v/>
      </c>
      <c r="GH44" s="431" t="str">
        <f>IF(_tag_month_day!BS34="","",_tag_month_day!BS34/100)</f>
        <v/>
      </c>
      <c r="GI44" s="467" t="str">
        <f>IF(_tag_month_day!BT34="","",_tag_month_day!BT34/100)</f>
        <v/>
      </c>
      <c r="GJ44" s="469" t="str">
        <f>IF(_tag_month_day!BU34="","",_tag_month_day!BU34/100)</f>
        <v/>
      </c>
      <c r="GK44" s="470">
        <f>GK43</f>
        <v>0.070000000000000007</v>
      </c>
      <c r="GL44" s="470">
        <f>GL43</f>
        <v>0.029999999999999999</v>
      </c>
      <c r="GM44" s="471" t="str">
        <f>IF(_tag_month_day!BX34="","",_tag_month_day!BX34/100)</f>
        <v/>
      </c>
      <c r="GN44" s="470">
        <f>GN43</f>
        <v>0.070000000000000007</v>
      </c>
      <c r="GO44" s="470">
        <f>GO43</f>
        <v>0.029999999999999999</v>
      </c>
      <c r="GP44" s="470">
        <f>GP43</f>
        <v>0.089999999999999997</v>
      </c>
      <c r="GQ44" s="470">
        <f>GQ43</f>
        <v>0.029999999999999999</v>
      </c>
      <c r="GR44" s="471" t="str">
        <f>IF(_tag_month_day!CA34="","",_tag_month_day!CA34/100)</f>
        <v/>
      </c>
      <c r="GS44" s="472">
        <f>GS43</f>
        <v>0.95299999999999996</v>
      </c>
      <c r="GT44" s="472">
        <f>GT43</f>
        <v>0.55000000000000004</v>
      </c>
      <c r="GU44" s="472">
        <f>GU43</f>
        <v>0.55000000000000004</v>
      </c>
      <c r="GV44" s="472">
        <f>GV43</f>
        <v>0.55000000000000004</v>
      </c>
      <c r="GW44" s="472">
        <f>GW43</f>
        <v>0.5</v>
      </c>
      <c r="GX44" s="472">
        <f>GX43</f>
        <v>0.93500000000000005</v>
      </c>
      <c r="GY44" s="472">
        <f>GY43</f>
        <v>0.14999999999999999</v>
      </c>
      <c r="GZ44" s="472">
        <f>GZ43</f>
        <v>1</v>
      </c>
      <c r="HA44" s="474">
        <f>HA43</f>
        <v>0.047</v>
      </c>
      <c r="HB44" s="474">
        <f>HB43</f>
        <v>0.45000000000000001</v>
      </c>
      <c r="HC44" s="474">
        <f>HC43</f>
        <v>0.45000000000000001</v>
      </c>
      <c r="HD44" s="474">
        <f>HD43</f>
        <v>0.45000000000000001</v>
      </c>
      <c r="HE44" s="474">
        <f>HE43</f>
        <v>0.5</v>
      </c>
      <c r="HF44" s="474">
        <f>HF43</f>
        <v>0.065000000000000002</v>
      </c>
      <c r="HG44" s="474">
        <f>HG43</f>
        <v>0.84999999999999998</v>
      </c>
      <c r="HH44" s="474">
        <f>HH43</f>
        <v>0</v>
      </c>
      <c r="HI44" s="10" t="e">
        <f>IF(BZ44&lt;&gt;"",CK44-BV44,0)</f>
        <v>#VALUE!</v>
      </c>
      <c r="HJ44" s="10" t="e">
        <f>IF(AJ44&gt;0,AH44-AJ44,0)</f>
        <v>#VALUE!</v>
      </c>
      <c r="HK44" s="466">
        <f>HK43</f>
        <v>0.84999999999999998</v>
      </c>
      <c r="HL44" s="424">
        <f>HL43</f>
        <v>550000</v>
      </c>
      <c r="HM44" s="424">
        <f>HM43</f>
        <v>480000</v>
      </c>
      <c r="HN44" s="465" t="e">
        <f>(DJ44*EZ44+DK44*FH44+DL44*FM44+DM44*FR44+DN44*FW44+DO44*GB44+DS44*GI44+DP44*GM44+DR44*GR44)*1000*2</f>
        <v>#VALUE!</v>
      </c>
      <c r="HO44" s="465" t="e">
        <f>HN44*HK44*$HO$2/HL44*1000000</f>
        <v>#VALUE!</v>
      </c>
      <c r="HP44" s="465" t="e">
        <f>HN44*HK44*$HP$2/HM44*1000000</f>
        <v>#VALUE!</v>
      </c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</row>
    <row customFormat="1" r="45" s="0">
      <c r="A45" s="420">
        <v>34</v>
      </c>
      <c r="B45" s="421">
        <f ca="1">IF(D45=D44,B44,IF(D45="夜班",B44+1,B44))</f>
        <v>43587</v>
      </c>
      <c r="C45" s="422">
        <f>C44</f>
        <v>0.041666666666666699</v>
      </c>
      <c r="D45" s="10" t="str">
        <f ca="1">IF(HOUR(G45)&lt;8,"夜班",IF(HOUR(G45)&lt;16,"白班",IF(HOUR(G45)&lt;24,"中班",0)))</f>
        <v>白班</v>
      </c>
      <c r="E45" s="10" t="e">
        <f ca="1">IF(F45=1,"甲",IF(F45=2,"乙",IF(F45=3,"丙",IF(F45=4,"丁",""))))</f>
        <v>#REF!</v>
      </c>
      <c r="F45" s="10" t="e">
        <f ca="1">SUMPRODUCT((成本日报!$A$3:$A$95=计划!B45)*(成本日报!$B$3:$B$95=计划!$D45),成本日报!$C$3:$C$95)</f>
        <v>#REF!</v>
      </c>
      <c r="G45" s="423">
        <f ca="1">G44+C44</f>
        <v>43587.37499999992</v>
      </c>
      <c r="H45" s="423">
        <f ca="1">$G45+$C45/60*10+$C45*0</f>
        <v>43587.381944444365</v>
      </c>
      <c r="I45" s="423">
        <f ca="1">$G45+$C45/60*18+$C45*0</f>
        <v>43587.387499999917</v>
      </c>
      <c r="J45" s="423">
        <f ca="1">$G45+$C45/60*0+$C45*1</f>
        <v>43587.416666666584</v>
      </c>
      <c r="K45" s="423">
        <f ca="1">$G45+$C45/60*30+$C45*2</f>
        <v>43587.479166666591</v>
      </c>
      <c r="L45" s="423">
        <f ca="1">$G45+$C45/60*0+$C45*3</f>
        <v>43587.49999999992</v>
      </c>
      <c r="M45" s="424" t="str">
        <f>IF(_tag_month_day!A35="","",_tag_month_day!A35)</f>
        <v/>
      </c>
      <c r="N45" s="424" t="str">
        <f>IF(_tag_month_day!B35="","",_tag_month_day!B35)</f>
        <v/>
      </c>
      <c r="O45" s="425" t="e">
        <f>IF(M45+N45=0,"",M45+N45)</f>
        <v>#VALUE!</v>
      </c>
      <c r="P45" s="424" t="str">
        <f>IF(_tag_month_day!C35="","",_tag_month_day!C35)</f>
        <v/>
      </c>
      <c r="Q45" s="424" t="str">
        <f>IF(_tag_month_day!D35="","",_tag_month_day!D35)</f>
        <v/>
      </c>
      <c r="R45" s="426" t="str">
        <f>IF(_tag_month_day!CB35="","",_tag_month_day!CB35/100)</f>
        <v/>
      </c>
      <c r="S45" s="427" t="str">
        <f>IF(_tag_month_day!E35="","",_tag_month_day!E35)</f>
        <v/>
      </c>
      <c r="T45" s="427" t="str">
        <f>IF(_tag_month_day!F35="","",_tag_month_day!F35)</f>
        <v/>
      </c>
      <c r="U45" s="428" t="e">
        <f>S45+T45</f>
        <v>#VALUE!</v>
      </c>
      <c r="V45" s="429" t="e">
        <f>U45/AJ45</f>
        <v>#VALUE!</v>
      </c>
      <c r="W45" s="430" t="str">
        <f>IF(_jhy_month_day!A35="","",_jhy_month_day!A35)</f>
        <v/>
      </c>
      <c r="X45" s="431" t="str">
        <f>IF(_jhy_month_day!B35="","",_jhy_month_day!B35/100)</f>
        <v/>
      </c>
      <c r="Y45" s="431" t="str">
        <f>IF(_jhy_month_day!C35="","",_jhy_month_day!C35/100)</f>
        <v/>
      </c>
      <c r="Z45" s="432">
        <f>Z41+1</f>
        <v>9</v>
      </c>
      <c r="AA45" s="433" t="str">
        <f>IF(_tag_month_day!G35="","",_tag_month_day!G35/100)</f>
        <v/>
      </c>
      <c r="AB45" s="433" t="str">
        <f>IF(_tag_month_day!H35="","",_tag_month_day!H35/100)</f>
        <v/>
      </c>
      <c r="AC45" s="434">
        <f>IF(X45="",AC44,BK45*($AV44*X45+$AW44*FD44+$AX44*FI44+$AY44*FN44+$AZ44*FS44+$BA44*FX44+$BG44*GE44)/(AV44*Y45+AX44*FK44+AW44*FF44+AY44*FP44+AZ44*FU44+BA44*FZ44+BG44*GG44+BB44*GK44+BC44*GN44+BD44*GP44))</f>
        <v>1.59963432013121</v>
      </c>
      <c r="AD45" s="435" t="str">
        <f>IF(AC45=AC44,"",AC45-AC44)</f>
        <v/>
      </c>
      <c r="AE45" s="436" t="str">
        <f>IF(1-AF45=0,"",(1-AF45))</f>
        <v/>
      </c>
      <c r="AF45" s="437">
        <v>1</v>
      </c>
      <c r="AG45" s="10" t="str">
        <f>AG44</f>
        <v>8A3</v>
      </c>
      <c r="AH45" s="438" t="str">
        <f>AH44</f>
        <v/>
      </c>
      <c r="AI45" s="424" t="e">
        <f>IF(ROUND(AJ45-AJ44,1)=0,"",AJ45-AJ44)</f>
        <v>#VALUE!</v>
      </c>
      <c r="AJ45" s="10" t="str">
        <f>IF(_tag_month_day!I35="","",_tag_month_day!I35)</f>
        <v/>
      </c>
      <c r="AK45" s="440"/>
      <c r="AL45" s="440"/>
      <c r="AM45" s="440"/>
      <c r="AN45" s="441">
        <f>AN44</f>
        <v>3</v>
      </c>
      <c r="AO45" s="441">
        <f>AO44</f>
        <v>7</v>
      </c>
      <c r="AP45" s="442" t="e">
        <f>(IF(AN45=0,AS44,AS44*(1+AO45/AN45)/(AR45+AO45/AN45)))+AT45</f>
        <v>#VALUE!</v>
      </c>
      <c r="AQ45" s="443" t="str">
        <f>IF(_tag_month_day!J35="","",_tag_month_day!J35/100)</f>
        <v/>
      </c>
      <c r="AR45" s="444">
        <f>AR44</f>
        <v>1.3</v>
      </c>
      <c r="AS45" s="445" t="e">
        <f>AQ45*(AN45*AR45+AO45)/(AN45+AO45)</f>
        <v>#VALUE!</v>
      </c>
      <c r="AT45" s="445" t="e">
        <f>(SUM(BE45:BF45)-SUM(BE44:BF44))*0.05</f>
        <v>#VALUE!</v>
      </c>
      <c r="AU45" s="446" t="str">
        <f>IF(_tag_month_day!CC35="","",IF(_tag_month_day!CC35&gt;0,_tag_month_day!CD35,_tag_month_day!CE35))</f>
        <v/>
      </c>
      <c r="AV45" s="447" t="str">
        <f>IF(_tag_month_day!L35="","",_tag_month_day!L35/100)</f>
        <v/>
      </c>
      <c r="AW45" s="431">
        <f>AW44</f>
        <v>0</v>
      </c>
      <c r="AX45" s="431">
        <f>AX44</f>
        <v>0</v>
      </c>
      <c r="AY45" s="431" t="str">
        <f>IF(_tag_month_day!M35="","",_tag_month_day!M35/100)</f>
        <v/>
      </c>
      <c r="AZ45" s="431" t="str">
        <f>IF(_tag_month_day!N35="","",_tag_month_day!N35/100)</f>
        <v/>
      </c>
      <c r="BA45" s="431" t="str">
        <f>IF(_tag_month_day!O35="","",_tag_month_day!O35/100)</f>
        <v/>
      </c>
      <c r="BB45" s="448" t="str">
        <f>IF(_tag_month_day!P35="","",_tag_month_day!P35/100)</f>
        <v/>
      </c>
      <c r="BC45" s="448">
        <f>BC44</f>
        <v>0</v>
      </c>
      <c r="BD45" s="448" t="str">
        <f>IF(_tag_month_day!Q35="","",_tag_month_day!Q35/100)</f>
        <v/>
      </c>
      <c r="BE45" s="449" t="str">
        <f>IF(_tag_month_day!R35="","",_tag_month_day!R35/100)</f>
        <v/>
      </c>
      <c r="BF45" s="388" t="e">
        <f>(AU45*(100+BE45*100))/(AJ45-AU45)/100</f>
        <v>#VALUE!</v>
      </c>
      <c r="BG45" s="450" t="e">
        <f>BE45+BF45</f>
        <v>#VALUE!</v>
      </c>
      <c r="BH45" s="451" t="e">
        <f>SUM(AV45:BF45)</f>
        <v>#VALUE!</v>
      </c>
      <c r="BI45" s="452" t="e">
        <f>IF(CX45=0,BI44,(DK45*查询!$R$5+DL45*查询!$Q$5+DM45*查询!$N$5+DN45*查询!$O$5+DO45*查询!$P$5)*AF45/CX45)</f>
        <v>#VALUE!</v>
      </c>
      <c r="BJ45" s="452" t="e">
        <f>IF(CX45=0,BJ44,(DP45*查询!$S$5+DQ45*查询!$T$5+DR45*查询!$U$5)*AF45/CX45)</f>
        <v>#VALUE!</v>
      </c>
      <c r="BK45" s="452">
        <f>BK44</f>
        <v>1</v>
      </c>
      <c r="BL45" s="453" t="e">
        <f>SUMPRODUCT((AV45:BA45)*(GS45:GX45))/((GS45:GX45)+SUM(BB45:BD45)*GY45+BG45*GZ45)</f>
        <v>#VALUE!</v>
      </c>
      <c r="BM45" s="453" t="e">
        <f>BK45*($AV45*FB45+$AW45*FD45+$AX45*FI45+$AY45*FN45+$AZ45*FS45+$BA45*FX45+$BG45*GE45)/(AV45*EY45+AX45*FK45+AW45*FF45+AY45*FP45+AZ45*FU45+BA45*FZ45+BG45*GG45+BB45*GK45+BC45*GN45+BD45*GP45)</f>
        <v>#VALUE!</v>
      </c>
      <c r="BN45" s="453" t="e">
        <f>($AV45*FC45+$AX45*FJ45+$AW45*FE45+$AY45*FO45+$AZ45*FT45+$BA45*FY45+$BG45*GF45)/($AV45*FA45+BG45*GH45+BB45*GL45+BC45*GO45+BD45*GQ45+BA45*GA45)</f>
        <v>#VALUE!</v>
      </c>
      <c r="BO45" s="454" t="e">
        <f>SUMPRODUCT(AV45:BA45*GS45:GX45)/(GS45:GX45+(BB45+BC45+BD45)*GY45+BG45)</f>
        <v>#VALUE!</v>
      </c>
      <c r="BP45" s="454" t="e">
        <f>SUMPRODUCT(AV45:BA45*GS45:GX45)/(GS45:GX45+(BB45+BC45+BD45)*GY45+BG45)</f>
        <v>#VALUE!</v>
      </c>
      <c r="BQ45" s="454" t="e">
        <f>SUMPRODUCT(AV45:BA45*GS45:GX45)/(GS45:GX45+(BB45+BC45+BD45)*GY45+BG45)</f>
        <v>#VALUE!</v>
      </c>
      <c r="BR45" s="453" t="str">
        <f>IF(_tag_month_day!T35="","",_tag_month_day!T35)</f>
        <v/>
      </c>
      <c r="BS45" s="453" t="str">
        <f>IF(_tag_month_day!U35="","",_tag_month_day!U35)</f>
        <v/>
      </c>
      <c r="BT45" s="455" t="str">
        <f>IF(CK45="","",IF((CK45&gt;=BV45-0.12)*(CK45&lt;=BV45+0.12),"合格","不合格"))</f>
        <v/>
      </c>
      <c r="BU45" s="456" t="str">
        <f>IF(_tag_month_day!V35="","",_tag_month_day!V35)</f>
        <v/>
      </c>
      <c r="BV45" s="457" t="str">
        <f>IF(_tag_month_day!W35="","",_tag_month_day!W35)</f>
        <v/>
      </c>
      <c r="BW45" s="458" t="str">
        <f>IF(_tag_month_day!X35="","",_tag_month_day!X35)</f>
        <v/>
      </c>
      <c r="BX45" s="458" t="str">
        <f>IF(_tag_month_day!Y35="","",_tag_month_day!Y35)</f>
        <v/>
      </c>
      <c r="BY45" s="459">
        <f ca="1">L45</f>
        <v>43587.49999999992</v>
      </c>
      <c r="BZ45" s="460"/>
      <c r="CA45" s="461"/>
      <c r="CB45" s="424" t="str">
        <f>IF(_tag_month_day!Z35="","",_tag_month_day!Z35)</f>
        <v/>
      </c>
      <c r="CC45" s="424" t="str">
        <f>IF(_tag_month_day!AA35="","",_tag_month_day!AA35)</f>
        <v/>
      </c>
      <c r="CD45" s="424" t="str">
        <f>IF(_tag_month_day!AB35="","",_tag_month_day!AB35)</f>
        <v/>
      </c>
      <c r="CE45" s="424" t="str">
        <f>IF(_tag_month_day!AC35="","",_tag_month_day!AC35)</f>
        <v/>
      </c>
      <c r="CF45" s="424" t="str">
        <f>IF(_tag_month_day!AD35="","",_tag_month_day!AD35)</f>
        <v/>
      </c>
      <c r="CG45" s="424" t="str">
        <f>IF(_tag_month_day!AE35="","",_tag_month_day!AE35)</f>
        <v/>
      </c>
      <c r="CH45" s="424" t="str">
        <f>IF(_tag_month_day!AF35="","",_tag_month_day!AF35)</f>
        <v/>
      </c>
      <c r="CI45" s="424" t="str">
        <f>IF(_tag_month_day!AG35="","",_tag_month_day!AG35)</f>
        <v/>
      </c>
      <c r="CJ45" s="424" t="str">
        <f>IF(_tag_month_day!AH35="","",_tag_month_day!AH35)</f>
        <v/>
      </c>
      <c r="CK45" s="424" t="str">
        <f>IF(_tag_month_day!AI35="","",_tag_month_day!AI35)</f>
        <v/>
      </c>
      <c r="CL45" s="4" t="str">
        <f>IF(_tag_month_day!AJ35="","",_tag_month_day!AJ35)</f>
        <v/>
      </c>
      <c r="CM45" s="4" t="str">
        <f>IF(_tag_month_day!AK35="","",_tag_month_day!AK35)</f>
        <v/>
      </c>
      <c r="CN45" s="4" t="str">
        <f>IF(_tag_month_day!AL35="","",_tag_month_day!AL35)</f>
        <v/>
      </c>
      <c r="CO45" s="4" t="str">
        <f>IF(_tag_month_day!AM35="","",_tag_month_day!AM35)</f>
        <v/>
      </c>
      <c r="CP45" s="4" t="str">
        <f>IF(_tag_month_day!AN35="","",_tag_month_day!AN35)</f>
        <v/>
      </c>
      <c r="CQ45" s="4" t="str">
        <f>IF(_tag_month_day!AO35="","",_tag_month_day!AO35)</f>
        <v/>
      </c>
      <c r="CR45" s="462" t="str">
        <f>IF(_tag_month_day!AP35="","",_tag_month_day!AP35)</f>
        <v/>
      </c>
      <c r="CS45" s="463" t="str">
        <f>IF(_tag_month_day!AQ35="","",_tag_month_day!AQ35)</f>
        <v/>
      </c>
      <c r="CT45" s="4" t="str">
        <f>IF(_tag_month_day!AR35="","",_tag_month_day!AR35)</f>
        <v/>
      </c>
      <c r="CU45" s="464" t="e">
        <f>DU45/AJ45</f>
        <v>#VALUE!</v>
      </c>
      <c r="CV45" s="451" t="e">
        <f>BG45/BH45</f>
        <v>#VALUE!</v>
      </c>
      <c r="CW45" s="465" t="e">
        <f>AJ45*(1-CV45)*CU45*AF45</f>
        <v>#VALUE!</v>
      </c>
      <c r="CX45" s="465" t="e">
        <f>CW45*94%</f>
        <v>#VALUE!</v>
      </c>
      <c r="CY45" s="466" t="e">
        <f>IF(CX45=0,0,DS45/(DS45+CX45))</f>
        <v>#VALUE!</v>
      </c>
      <c r="CZ45" s="465" t="e">
        <f>$AJ45*EF45</f>
        <v>#VALUE!</v>
      </c>
      <c r="DA45" s="465" t="e">
        <f>$AJ45*EG45</f>
        <v>#VALUE!</v>
      </c>
      <c r="DB45" s="465" t="e">
        <f>$AJ45*EH45</f>
        <v>#VALUE!</v>
      </c>
      <c r="DC45" s="465" t="e">
        <f>$AJ45*EI45</f>
        <v>#VALUE!</v>
      </c>
      <c r="DD45" s="465" t="e">
        <f>$AJ45*EJ45</f>
        <v>#VALUE!</v>
      </c>
      <c r="DE45" s="465" t="e">
        <f>$AJ45*EK45</f>
        <v>#VALUE!</v>
      </c>
      <c r="DF45" s="465" t="e">
        <f>$AJ45*EL45</f>
        <v>#VALUE!</v>
      </c>
      <c r="DG45" s="465" t="e">
        <f>$AJ45*EM45</f>
        <v>#VALUE!</v>
      </c>
      <c r="DH45" s="465" t="e">
        <f>$AJ45*EN45</f>
        <v>#VALUE!</v>
      </c>
      <c r="DI45" s="465" t="e">
        <f>$AJ45*EO45</f>
        <v>#VALUE!</v>
      </c>
      <c r="DJ45" s="465" t="e">
        <f>CZ45*(1-EP45)</f>
        <v>#VALUE!</v>
      </c>
      <c r="DK45" s="465" t="e">
        <f>DA45*(1-ER45)</f>
        <v>#VALUE!</v>
      </c>
      <c r="DL45" s="465" t="e">
        <f>DB45*(1-EQ45)</f>
        <v>#VALUE!</v>
      </c>
      <c r="DM45" s="465" t="e">
        <f>DC45*(1-ES45)</f>
        <v>#VALUE!</v>
      </c>
      <c r="DN45" s="465" t="e">
        <f>DD45*(1-ET45)</f>
        <v>#VALUE!</v>
      </c>
      <c r="DO45" s="465" t="e">
        <f>DE45</f>
        <v>#VALUE!</v>
      </c>
      <c r="DP45" s="465" t="e">
        <f>DF45*(1-EU45)</f>
        <v>#VALUE!</v>
      </c>
      <c r="DQ45" s="465" t="e">
        <f>DG45*(1-EV45)</f>
        <v>#VALUE!</v>
      </c>
      <c r="DR45" s="465" t="e">
        <f>DH45*(1-EW45)</f>
        <v>#VALUE!</v>
      </c>
      <c r="DS45" s="465" t="e">
        <f>DI45</f>
        <v>#VALUE!</v>
      </c>
      <c r="DT45" s="465" t="e">
        <f>SUM(DJ45:DS45)</f>
        <v>#VALUE!</v>
      </c>
      <c r="DU45" s="465" t="e">
        <f>(GS45:GX45)+(DP45+DQ45+DR45)*GY45+DS45</f>
        <v>#VALUE!</v>
      </c>
      <c r="DV45" s="451" t="e">
        <f>AV45/$BH45/(1-EP45)</f>
        <v>#VALUE!</v>
      </c>
      <c r="DW45" s="451" t="e">
        <f>AW45/$BH45/(1-ER45)</f>
        <v>#VALUE!</v>
      </c>
      <c r="DX45" s="451" t="e">
        <f>AX45/$BH45/(1-EQ45)</f>
        <v>#VALUE!</v>
      </c>
      <c r="DY45" s="451" t="e">
        <f>AY45/$BH45/(1-ES45)</f>
        <v>#VALUE!</v>
      </c>
      <c r="DZ45" s="451" t="e">
        <f>AZ45/$BH45/(1-ET45)</f>
        <v>#VALUE!</v>
      </c>
      <c r="EA45" s="451" t="e">
        <f>BA45/$BH45/(1-AX45)</f>
        <v>#VALUE!</v>
      </c>
      <c r="EB45" s="451" t="e">
        <f>BB45/$BH45/(1-EU45)</f>
        <v>#VALUE!</v>
      </c>
      <c r="EC45" s="451" t="e">
        <f>BC45/$BH45/(1-EV45)</f>
        <v>#VALUE!</v>
      </c>
      <c r="ED45" s="451" t="e">
        <f>BD45/$BH45/(1-EW45)</f>
        <v>#VALUE!</v>
      </c>
      <c r="EE45" s="451" t="e">
        <f>BG45/BH45</f>
        <v>#VALUE!</v>
      </c>
      <c r="EF45" s="451" t="e">
        <f>DV45/SUM($DV45:$EE45)</f>
        <v>#VALUE!</v>
      </c>
      <c r="EG45" s="451" t="e">
        <f>DW45/SUM($DV45:$EE45)</f>
        <v>#VALUE!</v>
      </c>
      <c r="EH45" s="451" t="e">
        <f>DX45/SUM($DV45:$EE45)</f>
        <v>#VALUE!</v>
      </c>
      <c r="EI45" s="451" t="e">
        <f>DY45/SUM($DV45:$EE45)</f>
        <v>#VALUE!</v>
      </c>
      <c r="EJ45" s="451" t="e">
        <f>DZ45/SUM($DV45:$EE45)</f>
        <v>#VALUE!</v>
      </c>
      <c r="EK45" s="451" t="e">
        <f>EA45/SUM($DV45:$EE45)</f>
        <v>#VALUE!</v>
      </c>
      <c r="EL45" s="451" t="e">
        <f>EB45/SUM($DV45:$EE45)</f>
        <v>#VALUE!</v>
      </c>
      <c r="EM45" s="451" t="e">
        <f>EC45/SUM($DV45:$EE45)</f>
        <v>#VALUE!</v>
      </c>
      <c r="EN45" s="451" t="e">
        <f>ED45/SUM($DV45:$EE45)</f>
        <v>#VALUE!</v>
      </c>
      <c r="EO45" s="451" t="e">
        <f>EE45/SUM($DV45:$EE45)</f>
        <v>#VALUE!</v>
      </c>
      <c r="EP45" s="450">
        <f>EP44</f>
        <v>0.080000000000000002</v>
      </c>
      <c r="EQ45" s="450">
        <f>EQ44</f>
        <v>0.014999999999999999</v>
      </c>
      <c r="ER45" s="450">
        <f>ER44</f>
        <v>0.014999999999999999</v>
      </c>
      <c r="ES45" s="450">
        <f>ES44</f>
        <v>0.014999999999999999</v>
      </c>
      <c r="ET45" s="450">
        <f>ET44</f>
        <v>0.014999999999999999</v>
      </c>
      <c r="EU45" s="450">
        <f>EU44</f>
        <v>0.089999999999999997</v>
      </c>
      <c r="EV45" s="450">
        <f>EV44</f>
        <v>0.089999999999999997</v>
      </c>
      <c r="EW45" s="450">
        <f>EW44</f>
        <v>0.089999999999999997</v>
      </c>
      <c r="EX45" s="431" t="str">
        <f>IF(_tag_month_day!AS35="","",_tag_month_day!AS35/100)</f>
        <v/>
      </c>
      <c r="EY45" s="431" t="str">
        <f>IF(_tag_month_day!AT35="","",_tag_month_day!AT35/100)</f>
        <v/>
      </c>
      <c r="EZ45" s="431" t="str">
        <f>IF(_tag_month_day!AU35="","",_tag_month_day!AU35/100)</f>
        <v/>
      </c>
      <c r="FA45" s="431" t="str">
        <f>IF(_tag_month_day!AV35="","",_tag_month_day!AV35/100)</f>
        <v/>
      </c>
      <c r="FB45" s="431" t="str">
        <f>IF(_tag_month_day!AW35="","",_tag_month_day!AW35/100)</f>
        <v/>
      </c>
      <c r="FC45" s="431" t="str">
        <f>IF(_tag_month_day!AX35="","",_tag_month_day!AX35/100)</f>
        <v/>
      </c>
      <c r="FD45" s="449" t="str">
        <f>IF(_tag_month_day!AY35="","",_tag_month_day!AY35/100)</f>
        <v/>
      </c>
      <c r="FE45" s="449" t="str">
        <f>IF(_tag_month_day!AZ35="","",_tag_month_day!AZ35/100)</f>
        <v/>
      </c>
      <c r="FF45" s="449" t="str">
        <f>IF(_tag_month_day!BA35="","",_tag_month_day!BA35/100)</f>
        <v/>
      </c>
      <c r="FG45" s="449" t="str">
        <f>IF(_tag_month_day!BB35="","",_tag_month_day!BB35/100)</f>
        <v/>
      </c>
      <c r="FH45" s="467" t="str">
        <f>IF(_tag_month_day!BC35="","",_tag_month_day!BC35/100)</f>
        <v/>
      </c>
      <c r="FI45" s="449">
        <f>FI44</f>
        <v>0.40999999999999998</v>
      </c>
      <c r="FJ45" s="449">
        <f>FJ44</f>
        <v>0.11</v>
      </c>
      <c r="FK45" s="449">
        <f>FK44</f>
        <v>0.014999999999999999</v>
      </c>
      <c r="FL45" s="449">
        <f>FL44</f>
        <v>0</v>
      </c>
      <c r="FM45" s="467">
        <f>FM44</f>
        <v>0.0001</v>
      </c>
      <c r="FN45" s="449">
        <f>FN44</f>
        <v>0.32000000000000001</v>
      </c>
      <c r="FO45" s="449">
        <f>FO44</f>
        <v>0.20000000000000001</v>
      </c>
      <c r="FP45" s="449">
        <f>FP44</f>
        <v>0.01</v>
      </c>
      <c r="FQ45" s="449">
        <f>FQ44</f>
        <v>0</v>
      </c>
      <c r="FR45" s="467">
        <f>FR44</f>
        <v>0.0001</v>
      </c>
      <c r="FS45" s="449" t="str">
        <f>IF(_tag_month_day!BD35="","",_tag_month_day!BD35/100)</f>
        <v/>
      </c>
      <c r="FT45" s="449" t="str">
        <f>IF(_tag_month_day!BE35="","",_tag_month_day!BE35/100)</f>
        <v/>
      </c>
      <c r="FU45" s="449" t="str">
        <f>IF(_tag_month_day!BF35="","",_tag_month_day!BF35/100)</f>
        <v/>
      </c>
      <c r="FV45" s="449" t="str">
        <f>IF(_tag_month_day!BG35="","",_tag_month_day!BG35/100)</f>
        <v/>
      </c>
      <c r="FW45" s="467" t="str">
        <f>IF(_tag_month_day!BH35="","",_tag_month_day!BH35/100)</f>
        <v/>
      </c>
      <c r="FX45" s="449" t="str">
        <f>IF(_tag_month_day!BI35="","",_tag_month_day!BI35/100)</f>
        <v/>
      </c>
      <c r="FY45" s="449" t="str">
        <f>IF(_tag_month_day!BJ35="","",_tag_month_day!BJ35/100)</f>
        <v/>
      </c>
      <c r="FZ45" s="468" t="str">
        <f>IF(_tag_month_day!BK35="","",_tag_month_day!BK35/100)</f>
        <v/>
      </c>
      <c r="GA45" s="449" t="str">
        <f>IF(_tag_month_day!BL35="","",_tag_month_day!BL35/100)</f>
        <v/>
      </c>
      <c r="GB45" s="467" t="str">
        <f>IF(_tag_month_day!BM35="","",_tag_month_day!BM35/100)</f>
        <v/>
      </c>
      <c r="GC45" s="431" t="str">
        <f>IF(_tag_month_day!BN35="","",_tag_month_day!BN35/100)</f>
        <v/>
      </c>
      <c r="GD45" s="431" t="str">
        <f>IF(_tag_month_day!BO35="","",_tag_month_day!BO35/100)</f>
        <v/>
      </c>
      <c r="GE45" s="431" t="str">
        <f>IF(_tag_month_day!BP35="","",_tag_month_day!BP35/100)</f>
        <v/>
      </c>
      <c r="GF45" s="431" t="str">
        <f>IF(_tag_month_day!BQ35="","",_tag_month_day!BQ35/100)</f>
        <v/>
      </c>
      <c r="GG45" s="431" t="str">
        <f>IF(_tag_month_day!BR35="","",_tag_month_day!BR35/100)</f>
        <v/>
      </c>
      <c r="GH45" s="431" t="str">
        <f>IF(_tag_month_day!BS35="","",_tag_month_day!BS35/100)</f>
        <v/>
      </c>
      <c r="GI45" s="467" t="str">
        <f>IF(_tag_month_day!BT35="","",_tag_month_day!BT35/100)</f>
        <v/>
      </c>
      <c r="GJ45" s="469" t="str">
        <f>IF(_tag_month_day!BU35="","",_tag_month_day!BU35/100)</f>
        <v/>
      </c>
      <c r="GK45" s="470">
        <f>GK44</f>
        <v>0.070000000000000007</v>
      </c>
      <c r="GL45" s="470">
        <f>GL44</f>
        <v>0.029999999999999999</v>
      </c>
      <c r="GM45" s="471" t="str">
        <f>IF(_tag_month_day!BX35="","",_tag_month_day!BX35/100)</f>
        <v/>
      </c>
      <c r="GN45" s="470">
        <f>GN44</f>
        <v>0.070000000000000007</v>
      </c>
      <c r="GO45" s="470">
        <f>GO44</f>
        <v>0.029999999999999999</v>
      </c>
      <c r="GP45" s="470">
        <f>GP44</f>
        <v>0.089999999999999997</v>
      </c>
      <c r="GQ45" s="470">
        <f>GQ44</f>
        <v>0.029999999999999999</v>
      </c>
      <c r="GR45" s="471" t="str">
        <f>IF(_tag_month_day!CA35="","",_tag_month_day!CA35/100)</f>
        <v/>
      </c>
      <c r="GS45" s="472">
        <f>GS44</f>
        <v>0.95299999999999996</v>
      </c>
      <c r="GT45" s="472">
        <f>GT44</f>
        <v>0.55000000000000004</v>
      </c>
      <c r="GU45" s="472">
        <f>GU44</f>
        <v>0.55000000000000004</v>
      </c>
      <c r="GV45" s="472">
        <f>GV44</f>
        <v>0.55000000000000004</v>
      </c>
      <c r="GW45" s="472">
        <f>GW44</f>
        <v>0.5</v>
      </c>
      <c r="GX45" s="472">
        <f>GX44</f>
        <v>0.93500000000000005</v>
      </c>
      <c r="GY45" s="472">
        <f>GY44</f>
        <v>0.14999999999999999</v>
      </c>
      <c r="GZ45" s="472">
        <f>GZ44</f>
        <v>1</v>
      </c>
      <c r="HA45" s="474">
        <f>HA44</f>
        <v>0.047</v>
      </c>
      <c r="HB45" s="474">
        <f>HB44</f>
        <v>0.45000000000000001</v>
      </c>
      <c r="HC45" s="474">
        <f>HC44</f>
        <v>0.45000000000000001</v>
      </c>
      <c r="HD45" s="474">
        <f>HD44</f>
        <v>0.45000000000000001</v>
      </c>
      <c r="HE45" s="474">
        <f>HE44</f>
        <v>0.5</v>
      </c>
      <c r="HF45" s="474">
        <f>HF44</f>
        <v>0.065000000000000002</v>
      </c>
      <c r="HG45" s="474">
        <f>HG44</f>
        <v>0.84999999999999998</v>
      </c>
      <c r="HH45" s="474">
        <f>HH44</f>
        <v>0</v>
      </c>
      <c r="HI45" s="10">
        <f>IF(BZ45&lt;&gt;"",CK45-BV45,0)</f>
        <v>0</v>
      </c>
      <c r="HJ45" s="10" t="e">
        <f>IF(AJ45&gt;0,AH45-AJ45,0)</f>
        <v>#VALUE!</v>
      </c>
      <c r="HK45" s="466">
        <f>HK44</f>
        <v>0.84999999999999998</v>
      </c>
      <c r="HL45" s="424">
        <f>HL44</f>
        <v>550000</v>
      </c>
      <c r="HM45" s="424">
        <f>HM44</f>
        <v>480000</v>
      </c>
      <c r="HN45" s="465" t="e">
        <f>(DJ45*EZ45+DK45*FH45+DL45*FM45+DM45*FR45+DN45*FW45+DO45*GB45+DS45*GI45+DP45*GM45+DR45*GR45)*1000*2</f>
        <v>#VALUE!</v>
      </c>
      <c r="HO45" s="465" t="e">
        <f>HN45*HK45*$HO$2/HL45*1000000</f>
        <v>#VALUE!</v>
      </c>
      <c r="HP45" s="465" t="e">
        <f>HN45*HK45*$HP$2/HM45*1000000</f>
        <v>#VALUE!</v>
      </c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</row>
    <row customFormat="1" r="46" s="0">
      <c r="A46" s="420">
        <v>35</v>
      </c>
      <c r="B46" s="421">
        <f ca="1">IF(D46=D45,B45,IF(D46="夜班",B45+1,B45))</f>
        <v>43587</v>
      </c>
      <c r="C46" s="422">
        <f>C45</f>
        <v>0.041666666666666699</v>
      </c>
      <c r="D46" s="10" t="str">
        <f ca="1">IF(HOUR(G46)&lt;8,"夜班",IF(HOUR(G46)&lt;16,"白班",IF(HOUR(G46)&lt;24,"中班",0)))</f>
        <v>白班</v>
      </c>
      <c r="E46" s="10" t="e">
        <f ca="1">IF(F46=1,"甲",IF(F46=2,"乙",IF(F46=3,"丙",IF(F46=4,"丁",""))))</f>
        <v>#REF!</v>
      </c>
      <c r="F46" s="10" t="e">
        <f ca="1">SUMPRODUCT((成本日报!$A$3:$A$95=计划!B46)*(成本日报!$B$3:$B$95=计划!$D46),成本日报!$C$3:$C$95)</f>
        <v>#REF!</v>
      </c>
      <c r="G46" s="423">
        <f ca="1">G45+C45</f>
        <v>43587.416666666584</v>
      </c>
      <c r="H46" s="423">
        <f ca="1">$G46+$C46/60*10+$C46*0</f>
        <v>43587.423611111029</v>
      </c>
      <c r="I46" s="423">
        <f ca="1">$G46+$C46/60*18+$C46*0</f>
        <v>43587.429166666581</v>
      </c>
      <c r="J46" s="423">
        <f ca="1">$G46+$C46/60*0+$C46*1</f>
        <v>43587.458333333248</v>
      </c>
      <c r="K46" s="423">
        <f ca="1">$G46+$C46/60*30+$C46*2</f>
        <v>43587.520833333256</v>
      </c>
      <c r="L46" s="423">
        <f ca="1">$G46+$C46/60*0+$C46*3</f>
        <v>43587.541666666584</v>
      </c>
      <c r="M46" s="424" t="str">
        <f>IF(_tag_month_day!A36="","",_tag_month_day!A36)</f>
        <v/>
      </c>
      <c r="N46" s="424" t="str">
        <f>IF(_tag_month_day!B36="","",_tag_month_day!B36)</f>
        <v/>
      </c>
      <c r="O46" s="425" t="e">
        <f>IF(M46+N46=0,"",M46+N46)</f>
        <v>#VALUE!</v>
      </c>
      <c r="P46" s="424" t="str">
        <f>IF(_tag_month_day!C36="","",_tag_month_day!C36)</f>
        <v/>
      </c>
      <c r="Q46" s="424" t="str">
        <f>IF(_tag_month_day!D36="","",_tag_month_day!D36)</f>
        <v/>
      </c>
      <c r="R46" s="426" t="str">
        <f>IF(_tag_month_day!CB36="","",_tag_month_day!CB36/100)</f>
        <v/>
      </c>
      <c r="S46" s="427" t="str">
        <f>IF(_tag_month_day!E36="","",_tag_month_day!E36)</f>
        <v/>
      </c>
      <c r="T46" s="427" t="str">
        <f>IF(_tag_month_day!F36="","",_tag_month_day!F36)</f>
        <v/>
      </c>
      <c r="U46" s="428" t="e">
        <f>S46+T46</f>
        <v>#VALUE!</v>
      </c>
      <c r="V46" s="429" t="e">
        <f>U46/AJ46</f>
        <v>#VALUE!</v>
      </c>
      <c r="W46" s="430" t="str">
        <f>IF(_jhy_month_day!A36="","",_jhy_month_day!A36)</f>
        <v/>
      </c>
      <c r="X46" s="431" t="str">
        <f>IF(_jhy_month_day!B36="","",_jhy_month_day!B36/100)</f>
        <v/>
      </c>
      <c r="Y46" s="431" t="str">
        <f>IF(_jhy_month_day!C36="","",_jhy_month_day!C36/100)</f>
        <v/>
      </c>
      <c r="Z46" s="432">
        <f>Z42+1</f>
        <v>9</v>
      </c>
      <c r="AA46" s="433" t="str">
        <f>IF(_tag_month_day!G36="","",_tag_month_day!G36/100)</f>
        <v/>
      </c>
      <c r="AB46" s="433" t="str">
        <f>IF(_tag_month_day!H36="","",_tag_month_day!H36/100)</f>
        <v/>
      </c>
      <c r="AC46" s="434">
        <f>IF(X46="",AC45,BK46*($AV45*X46+$AW45*FD45+$AX45*FI45+$AY45*FN45+$AZ45*FS45+$BA45*FX45+$BG45*GE45)/(AV45*Y46+AX45*FK45+AW45*FF45+AY45*FP45+AZ45*FU45+BA45*FZ45+BG45*GG45+BB45*GK45+BC45*GN45+BD45*GP45))</f>
        <v>1.59963432013121</v>
      </c>
      <c r="AD46" s="435" t="str">
        <f>IF(AC46=AC45,"",AC46-AC45)</f>
        <v/>
      </c>
      <c r="AE46" s="436" t="str">
        <f>IF(1-AF46=0,"",(1-AF46))</f>
        <v/>
      </c>
      <c r="AF46" s="437">
        <v>1</v>
      </c>
      <c r="AG46" s="10" t="str">
        <f>AG45</f>
        <v>8A3</v>
      </c>
      <c r="AH46" s="438" t="str">
        <f>AH45</f>
        <v/>
      </c>
      <c r="AI46" s="424" t="e">
        <f>IF(ROUND(AJ46-AJ45,1)=0,"",AJ46-AJ45)</f>
        <v>#VALUE!</v>
      </c>
      <c r="AJ46" s="10" t="str">
        <f>IF(_tag_month_day!I36="","",_tag_month_day!I36)</f>
        <v/>
      </c>
      <c r="AK46" s="440"/>
      <c r="AL46" s="440"/>
      <c r="AM46" s="440"/>
      <c r="AN46" s="441">
        <f>AN45</f>
        <v>3</v>
      </c>
      <c r="AO46" s="441">
        <f>AO45</f>
        <v>7</v>
      </c>
      <c r="AP46" s="442" t="e">
        <f>(IF(AN46=0,AS45,AS45*(1+AO46/AN46)/(AR46+AO46/AN46)))+AT46</f>
        <v>#VALUE!</v>
      </c>
      <c r="AQ46" s="443" t="str">
        <f>IF(_tag_month_day!J36="","",_tag_month_day!J36/100)</f>
        <v/>
      </c>
      <c r="AR46" s="444">
        <f>AR45</f>
        <v>1.3</v>
      </c>
      <c r="AS46" s="445" t="e">
        <f>AQ46*(AN46*AR46+AO46)/(AN46+AO46)</f>
        <v>#VALUE!</v>
      </c>
      <c r="AT46" s="445" t="e">
        <f>(SUM(BE46:BF46)-SUM(BE45:BF45))*0.05</f>
        <v>#VALUE!</v>
      </c>
      <c r="AU46" s="446" t="str">
        <f>IF(_tag_month_day!CC36="","",IF(_tag_month_day!CC36&gt;0,_tag_month_day!CD36,_tag_month_day!CE36))</f>
        <v/>
      </c>
      <c r="AV46" s="447" t="str">
        <f>IF(_tag_month_day!L36="","",_tag_month_day!L36/100)</f>
        <v/>
      </c>
      <c r="AW46" s="431">
        <f>AW45</f>
        <v>0</v>
      </c>
      <c r="AX46" s="431">
        <f>AX45</f>
        <v>0</v>
      </c>
      <c r="AY46" s="431" t="str">
        <f>IF(_tag_month_day!M36="","",_tag_month_day!M36/100)</f>
        <v/>
      </c>
      <c r="AZ46" s="431" t="str">
        <f>IF(_tag_month_day!N36="","",_tag_month_day!N36/100)</f>
        <v/>
      </c>
      <c r="BA46" s="431" t="str">
        <f>IF(_tag_month_day!O36="","",_tag_month_day!O36/100)</f>
        <v/>
      </c>
      <c r="BB46" s="448" t="str">
        <f>IF(_tag_month_day!P36="","",_tag_month_day!P36/100)</f>
        <v/>
      </c>
      <c r="BC46" s="448">
        <f>BC45</f>
        <v>0</v>
      </c>
      <c r="BD46" s="448" t="str">
        <f>IF(_tag_month_day!Q36="","",_tag_month_day!Q36/100)</f>
        <v/>
      </c>
      <c r="BE46" s="449" t="str">
        <f>IF(_tag_month_day!R36="","",_tag_month_day!R36/100)</f>
        <v/>
      </c>
      <c r="BF46" s="388" t="e">
        <f>(AU46*(100+BE46*100))/(AJ46-AU46)/100</f>
        <v>#VALUE!</v>
      </c>
      <c r="BG46" s="450" t="e">
        <f>BE46+BF46</f>
        <v>#VALUE!</v>
      </c>
      <c r="BH46" s="451" t="e">
        <f>SUM(AV46:BF46)</f>
        <v>#VALUE!</v>
      </c>
      <c r="BI46" s="452" t="e">
        <f>IF(CX46=0,BI45,(DK46*查询!$R$5+DL46*查询!$Q$5+DM46*查询!$N$5+DN46*查询!$O$5+DO46*查询!$P$5)*AF46/CX46)</f>
        <v>#VALUE!</v>
      </c>
      <c r="BJ46" s="452" t="e">
        <f>IF(CX46=0,BJ45,(DP46*查询!$S$5+DQ46*查询!$T$5+DR46*查询!$U$5)*AF46/CX46)</f>
        <v>#VALUE!</v>
      </c>
      <c r="BK46" s="452">
        <f>BK45</f>
        <v>1</v>
      </c>
      <c r="BL46" s="453" t="e">
        <f>SUMPRODUCT((AV46:BA46)*(GS46:GX46))/((GS46:GX46)+SUM(BB46:BD46)*GY46+BG46*GZ46)</f>
        <v>#VALUE!</v>
      </c>
      <c r="BM46" s="453" t="e">
        <f>BK46*($AV46*FB46+$AW46*FD46+$AX46*FI46+$AY46*FN46+$AZ46*FS46+$BA46*FX46+$BG46*GE46)/(AV46*EY46+AX46*FK46+AW46*FF46+AY46*FP46+AZ46*FU46+BA46*FZ46+BG46*GG46+BB46*GK46+BC46*GN46+BD46*GP46)</f>
        <v>#VALUE!</v>
      </c>
      <c r="BN46" s="453" t="e">
        <f>($AV46*FC46+$AX46*FJ46+$AW46*FE46+$AY46*FO46+$AZ46*FT46+$BA46*FY46+$BG46*GF46)/($AV46*FA46+BG46*GH46+BB46*GL46+BC46*GO46+BD46*GQ46+BA46*GA46)</f>
        <v>#VALUE!</v>
      </c>
      <c r="BO46" s="454" t="e">
        <f>SUMPRODUCT(AV46:BA46*GS46:GX46)/(GS46:GX46+(BB46+BC46+BD46)*GY46+BG46)</f>
        <v>#VALUE!</v>
      </c>
      <c r="BP46" s="454" t="e">
        <f>SUMPRODUCT(AV46:BA46*GS46:GX46)/(GS46:GX46+(BB46+BC46+BD46)*GY46+BG46)</f>
        <v>#VALUE!</v>
      </c>
      <c r="BQ46" s="454" t="e">
        <f>SUMPRODUCT(AV46:BA46*GS46:GX46)/(GS46:GX46+(BB46+BC46+BD46)*GY46+BG46)</f>
        <v>#VALUE!</v>
      </c>
      <c r="BR46" s="453" t="str">
        <f>IF(_tag_month_day!T36="","",_tag_month_day!T36)</f>
        <v/>
      </c>
      <c r="BS46" s="453" t="str">
        <f>IF(_tag_month_day!U36="","",_tag_month_day!U36)</f>
        <v/>
      </c>
      <c r="BT46" s="455" t="str">
        <f>IF(CK46="","",IF((CK46&gt;=BV46-0.12)*(CK46&lt;=BV46+0.12),"合格","不合格"))</f>
        <v/>
      </c>
      <c r="BU46" s="456" t="str">
        <f>IF(_tag_month_day!V36="","",_tag_month_day!V36)</f>
        <v/>
      </c>
      <c r="BV46" s="457" t="str">
        <f>IF(_tag_month_day!W36="","",_tag_month_day!W36)</f>
        <v/>
      </c>
      <c r="BW46" s="458" t="str">
        <f>IF(_tag_month_day!X36="","",_tag_month_day!X36)</f>
        <v/>
      </c>
      <c r="BX46" s="458" t="str">
        <f>IF(_tag_month_day!Y36="","",_tag_month_day!Y36)</f>
        <v/>
      </c>
      <c r="BY46" s="459">
        <f ca="1">L46</f>
        <v>43587.541666666584</v>
      </c>
      <c r="BZ46" s="460"/>
      <c r="CA46" s="461"/>
      <c r="CB46" s="424" t="str">
        <f>IF(_tag_month_day!Z36="","",_tag_month_day!Z36)</f>
        <v/>
      </c>
      <c r="CC46" s="424" t="str">
        <f>IF(_tag_month_day!AA36="","",_tag_month_day!AA36)</f>
        <v/>
      </c>
      <c r="CD46" s="424" t="str">
        <f>IF(_tag_month_day!AB36="","",_tag_month_day!AB36)</f>
        <v/>
      </c>
      <c r="CE46" s="424" t="str">
        <f>IF(_tag_month_day!AC36="","",_tag_month_day!AC36)</f>
        <v/>
      </c>
      <c r="CF46" s="424" t="str">
        <f>IF(_tag_month_day!AD36="","",_tag_month_day!AD36)</f>
        <v/>
      </c>
      <c r="CG46" s="424" t="str">
        <f>IF(_tag_month_day!AE36="","",_tag_month_day!AE36)</f>
        <v/>
      </c>
      <c r="CH46" s="424" t="str">
        <f>IF(_tag_month_day!AF36="","",_tag_month_day!AF36)</f>
        <v/>
      </c>
      <c r="CI46" s="424" t="str">
        <f>IF(_tag_month_day!AG36="","",_tag_month_day!AG36)</f>
        <v/>
      </c>
      <c r="CJ46" s="424" t="str">
        <f>IF(_tag_month_day!AH36="","",_tag_month_day!AH36)</f>
        <v/>
      </c>
      <c r="CK46" s="424" t="str">
        <f>IF(_tag_month_day!AI36="","",_tag_month_day!AI36)</f>
        <v/>
      </c>
      <c r="CL46" s="4" t="str">
        <f>IF(_tag_month_day!AJ36="","",_tag_month_day!AJ36)</f>
        <v/>
      </c>
      <c r="CM46" s="4" t="str">
        <f>IF(_tag_month_day!AK36="","",_tag_month_day!AK36)</f>
        <v/>
      </c>
      <c r="CN46" s="4" t="str">
        <f>IF(_tag_month_day!AL36="","",_tag_month_day!AL36)</f>
        <v/>
      </c>
      <c r="CO46" s="4" t="str">
        <f>IF(_tag_month_day!AM36="","",_tag_month_day!AM36)</f>
        <v/>
      </c>
      <c r="CP46" s="4" t="str">
        <f>IF(_tag_month_day!AN36="","",_tag_month_day!AN36)</f>
        <v/>
      </c>
      <c r="CQ46" s="4" t="str">
        <f>IF(_tag_month_day!AO36="","",_tag_month_day!AO36)</f>
        <v/>
      </c>
      <c r="CR46" s="462" t="str">
        <f>IF(_tag_month_day!AP36="","",_tag_month_day!AP36)</f>
        <v/>
      </c>
      <c r="CS46" s="463" t="str">
        <f>IF(_tag_month_day!AQ36="","",_tag_month_day!AQ36)</f>
        <v/>
      </c>
      <c r="CT46" s="4" t="str">
        <f>IF(_tag_month_day!AR36="","",_tag_month_day!AR36)</f>
        <v/>
      </c>
      <c r="CU46" s="464" t="e">
        <f>DU46/AJ46</f>
        <v>#VALUE!</v>
      </c>
      <c r="CV46" s="451" t="e">
        <f>BG46/BH46</f>
        <v>#VALUE!</v>
      </c>
      <c r="CW46" s="465" t="e">
        <f>AJ46*(1-CV46)*CU46*AF46</f>
        <v>#VALUE!</v>
      </c>
      <c r="CX46" s="465" t="e">
        <f>CW46*94%</f>
        <v>#VALUE!</v>
      </c>
      <c r="CY46" s="466" t="e">
        <f>IF(CX46=0,0,DS46/(DS46+CX46))</f>
        <v>#VALUE!</v>
      </c>
      <c r="CZ46" s="465" t="e">
        <f>$AJ46*EF46</f>
        <v>#VALUE!</v>
      </c>
      <c r="DA46" s="465" t="e">
        <f>$AJ46*EG46</f>
        <v>#VALUE!</v>
      </c>
      <c r="DB46" s="465" t="e">
        <f>$AJ46*EH46</f>
        <v>#VALUE!</v>
      </c>
      <c r="DC46" s="465" t="e">
        <f>$AJ46*EI46</f>
        <v>#VALUE!</v>
      </c>
      <c r="DD46" s="465" t="e">
        <f>$AJ46*EJ46</f>
        <v>#VALUE!</v>
      </c>
      <c r="DE46" s="465" t="e">
        <f>$AJ46*EK46</f>
        <v>#VALUE!</v>
      </c>
      <c r="DF46" s="465" t="e">
        <f>$AJ46*EL46</f>
        <v>#VALUE!</v>
      </c>
      <c r="DG46" s="465" t="e">
        <f>$AJ46*EM46</f>
        <v>#VALUE!</v>
      </c>
      <c r="DH46" s="465" t="e">
        <f>$AJ46*EN46</f>
        <v>#VALUE!</v>
      </c>
      <c r="DI46" s="465" t="e">
        <f>$AJ46*EO46</f>
        <v>#VALUE!</v>
      </c>
      <c r="DJ46" s="465" t="e">
        <f>CZ46*(1-EP46)</f>
        <v>#VALUE!</v>
      </c>
      <c r="DK46" s="465" t="e">
        <f>DA46*(1-ER46)</f>
        <v>#VALUE!</v>
      </c>
      <c r="DL46" s="465" t="e">
        <f>DB46*(1-EQ46)</f>
        <v>#VALUE!</v>
      </c>
      <c r="DM46" s="465" t="e">
        <f>DC46*(1-ES46)</f>
        <v>#VALUE!</v>
      </c>
      <c r="DN46" s="465" t="e">
        <f>DD46*(1-ET46)</f>
        <v>#VALUE!</v>
      </c>
      <c r="DO46" s="465" t="e">
        <f>DE46</f>
        <v>#VALUE!</v>
      </c>
      <c r="DP46" s="465" t="e">
        <f>DF46*(1-EU46)</f>
        <v>#VALUE!</v>
      </c>
      <c r="DQ46" s="465" t="e">
        <f>DG46*(1-EV46)</f>
        <v>#VALUE!</v>
      </c>
      <c r="DR46" s="465" t="e">
        <f>DH46*(1-EW46)</f>
        <v>#VALUE!</v>
      </c>
      <c r="DS46" s="465" t="e">
        <f>DI46</f>
        <v>#VALUE!</v>
      </c>
      <c r="DT46" s="465" t="e">
        <f>SUM(DJ46:DS46)</f>
        <v>#VALUE!</v>
      </c>
      <c r="DU46" s="465" t="e">
        <f>(GS46:GX46)+(DP46+DQ46+DR46)*GY46+DS46</f>
        <v>#VALUE!</v>
      </c>
      <c r="DV46" s="451" t="e">
        <f>AV46/$BH46/(1-EP46)</f>
        <v>#VALUE!</v>
      </c>
      <c r="DW46" s="451" t="e">
        <f>AW46/$BH46/(1-ER46)</f>
        <v>#VALUE!</v>
      </c>
      <c r="DX46" s="451" t="e">
        <f>AX46/$BH46/(1-EQ46)</f>
        <v>#VALUE!</v>
      </c>
      <c r="DY46" s="451" t="e">
        <f>AY46/$BH46/(1-ES46)</f>
        <v>#VALUE!</v>
      </c>
      <c r="DZ46" s="451" t="e">
        <f>AZ46/$BH46/(1-ET46)</f>
        <v>#VALUE!</v>
      </c>
      <c r="EA46" s="451" t="e">
        <f>BA46/$BH46/(1-AX46)</f>
        <v>#VALUE!</v>
      </c>
      <c r="EB46" s="451" t="e">
        <f>BB46/$BH46/(1-EU46)</f>
        <v>#VALUE!</v>
      </c>
      <c r="EC46" s="451" t="e">
        <f>BC46/$BH46/(1-EV46)</f>
        <v>#VALUE!</v>
      </c>
      <c r="ED46" s="451" t="e">
        <f>BD46/$BH46/(1-EW46)</f>
        <v>#VALUE!</v>
      </c>
      <c r="EE46" s="451" t="e">
        <f>BG46/BH46</f>
        <v>#VALUE!</v>
      </c>
      <c r="EF46" s="451" t="e">
        <f>DV46/SUM($DV46:$EE46)</f>
        <v>#VALUE!</v>
      </c>
      <c r="EG46" s="451" t="e">
        <f>DW46/SUM($DV46:$EE46)</f>
        <v>#VALUE!</v>
      </c>
      <c r="EH46" s="451" t="e">
        <f>DX46/SUM($DV46:$EE46)</f>
        <v>#VALUE!</v>
      </c>
      <c r="EI46" s="451" t="e">
        <f>DY46/SUM($DV46:$EE46)</f>
        <v>#VALUE!</v>
      </c>
      <c r="EJ46" s="451" t="e">
        <f>DZ46/SUM($DV46:$EE46)</f>
        <v>#VALUE!</v>
      </c>
      <c r="EK46" s="451" t="e">
        <f>EA46/SUM($DV46:$EE46)</f>
        <v>#VALUE!</v>
      </c>
      <c r="EL46" s="451" t="e">
        <f>EB46/SUM($DV46:$EE46)</f>
        <v>#VALUE!</v>
      </c>
      <c r="EM46" s="451" t="e">
        <f>EC46/SUM($DV46:$EE46)</f>
        <v>#VALUE!</v>
      </c>
      <c r="EN46" s="451" t="e">
        <f>ED46/SUM($DV46:$EE46)</f>
        <v>#VALUE!</v>
      </c>
      <c r="EO46" s="451" t="e">
        <f>EE46/SUM($DV46:$EE46)</f>
        <v>#VALUE!</v>
      </c>
      <c r="EP46" s="450">
        <f>EP45</f>
        <v>0.080000000000000002</v>
      </c>
      <c r="EQ46" s="450">
        <f>EQ45</f>
        <v>0.014999999999999999</v>
      </c>
      <c r="ER46" s="450">
        <f>ER45</f>
        <v>0.014999999999999999</v>
      </c>
      <c r="ES46" s="450">
        <f>ES45</f>
        <v>0.014999999999999999</v>
      </c>
      <c r="ET46" s="450">
        <f>ET45</f>
        <v>0.014999999999999999</v>
      </c>
      <c r="EU46" s="450">
        <f>EU45</f>
        <v>0.089999999999999997</v>
      </c>
      <c r="EV46" s="450">
        <f>EV45</f>
        <v>0.089999999999999997</v>
      </c>
      <c r="EW46" s="450">
        <f>EW45</f>
        <v>0.089999999999999997</v>
      </c>
      <c r="EX46" s="431" t="str">
        <f>IF(_tag_month_day!AS36="","",_tag_month_day!AS36/100)</f>
        <v/>
      </c>
      <c r="EY46" s="431" t="str">
        <f>IF(_tag_month_day!AT36="","",_tag_month_day!AT36/100)</f>
        <v/>
      </c>
      <c r="EZ46" s="431" t="str">
        <f>IF(_tag_month_day!AU36="","",_tag_month_day!AU36/100)</f>
        <v/>
      </c>
      <c r="FA46" s="431" t="str">
        <f>IF(_tag_month_day!AV36="","",_tag_month_day!AV36/100)</f>
        <v/>
      </c>
      <c r="FB46" s="431" t="str">
        <f>IF(_tag_month_day!AW36="","",_tag_month_day!AW36/100)</f>
        <v/>
      </c>
      <c r="FC46" s="431" t="str">
        <f>IF(_tag_month_day!AX36="","",_tag_month_day!AX36/100)</f>
        <v/>
      </c>
      <c r="FD46" s="449" t="str">
        <f>IF(_tag_month_day!AY36="","",_tag_month_day!AY36/100)</f>
        <v/>
      </c>
      <c r="FE46" s="449" t="str">
        <f>IF(_tag_month_day!AZ36="","",_tag_month_day!AZ36/100)</f>
        <v/>
      </c>
      <c r="FF46" s="449" t="str">
        <f>IF(_tag_month_day!BA36="","",_tag_month_day!BA36/100)</f>
        <v/>
      </c>
      <c r="FG46" s="449" t="str">
        <f>IF(_tag_month_day!BB36="","",_tag_month_day!BB36/100)</f>
        <v/>
      </c>
      <c r="FH46" s="467" t="str">
        <f>IF(_tag_month_day!BC36="","",_tag_month_day!BC36/100)</f>
        <v/>
      </c>
      <c r="FI46" s="449">
        <f>FI45</f>
        <v>0.40999999999999998</v>
      </c>
      <c r="FJ46" s="449">
        <f>FJ45</f>
        <v>0.11</v>
      </c>
      <c r="FK46" s="449">
        <f>FK45</f>
        <v>0.014999999999999999</v>
      </c>
      <c r="FL46" s="449">
        <f>FL45</f>
        <v>0</v>
      </c>
      <c r="FM46" s="467">
        <f>FM45</f>
        <v>0.0001</v>
      </c>
      <c r="FN46" s="449">
        <f>FN45</f>
        <v>0.32000000000000001</v>
      </c>
      <c r="FO46" s="449">
        <f>FO45</f>
        <v>0.20000000000000001</v>
      </c>
      <c r="FP46" s="449">
        <f>FP45</f>
        <v>0.01</v>
      </c>
      <c r="FQ46" s="449">
        <f>FQ45</f>
        <v>0</v>
      </c>
      <c r="FR46" s="467">
        <f>FR45</f>
        <v>0.0001</v>
      </c>
      <c r="FS46" s="449" t="str">
        <f>IF(_tag_month_day!BD36="","",_tag_month_day!BD36/100)</f>
        <v/>
      </c>
      <c r="FT46" s="449" t="str">
        <f>IF(_tag_month_day!BE36="","",_tag_month_day!BE36/100)</f>
        <v/>
      </c>
      <c r="FU46" s="449" t="str">
        <f>IF(_tag_month_day!BF36="","",_tag_month_day!BF36/100)</f>
        <v/>
      </c>
      <c r="FV46" s="449" t="str">
        <f>IF(_tag_month_day!BG36="","",_tag_month_day!BG36/100)</f>
        <v/>
      </c>
      <c r="FW46" s="467" t="str">
        <f>IF(_tag_month_day!BH36="","",_tag_month_day!BH36/100)</f>
        <v/>
      </c>
      <c r="FX46" s="449" t="str">
        <f>IF(_tag_month_day!BI36="","",_tag_month_day!BI36/100)</f>
        <v/>
      </c>
      <c r="FY46" s="449" t="str">
        <f>IF(_tag_month_day!BJ36="","",_tag_month_day!BJ36/100)</f>
        <v/>
      </c>
      <c r="FZ46" s="468" t="str">
        <f>IF(_tag_month_day!BK36="","",_tag_month_day!BK36/100)</f>
        <v/>
      </c>
      <c r="GA46" s="449" t="str">
        <f>IF(_tag_month_day!BL36="","",_tag_month_day!BL36/100)</f>
        <v/>
      </c>
      <c r="GB46" s="467" t="str">
        <f>IF(_tag_month_day!BM36="","",_tag_month_day!BM36/100)</f>
        <v/>
      </c>
      <c r="GC46" s="431" t="str">
        <f>IF(_tag_month_day!BN36="","",_tag_month_day!BN36/100)</f>
        <v/>
      </c>
      <c r="GD46" s="431" t="str">
        <f>IF(_tag_month_day!BO36="","",_tag_month_day!BO36/100)</f>
        <v/>
      </c>
      <c r="GE46" s="431" t="str">
        <f>IF(_tag_month_day!BP36="","",_tag_month_day!BP36/100)</f>
        <v/>
      </c>
      <c r="GF46" s="431" t="str">
        <f>IF(_tag_month_day!BQ36="","",_tag_month_day!BQ36/100)</f>
        <v/>
      </c>
      <c r="GG46" s="431" t="str">
        <f>IF(_tag_month_day!BR36="","",_tag_month_day!BR36/100)</f>
        <v/>
      </c>
      <c r="GH46" s="431" t="str">
        <f>IF(_tag_month_day!BS36="","",_tag_month_day!BS36/100)</f>
        <v/>
      </c>
      <c r="GI46" s="467" t="str">
        <f>IF(_tag_month_day!BT36="","",_tag_month_day!BT36/100)</f>
        <v/>
      </c>
      <c r="GJ46" s="469" t="str">
        <f>IF(_tag_month_day!BU36="","",_tag_month_day!BU36/100)</f>
        <v/>
      </c>
      <c r="GK46" s="470">
        <f>GK45</f>
        <v>0.070000000000000007</v>
      </c>
      <c r="GL46" s="470">
        <f>GL45</f>
        <v>0.029999999999999999</v>
      </c>
      <c r="GM46" s="471" t="str">
        <f>IF(_tag_month_day!BX36="","",_tag_month_day!BX36/100)</f>
        <v/>
      </c>
      <c r="GN46" s="470">
        <f>GN45</f>
        <v>0.070000000000000007</v>
      </c>
      <c r="GO46" s="470">
        <f>GO45</f>
        <v>0.029999999999999999</v>
      </c>
      <c r="GP46" s="470">
        <f>GP45</f>
        <v>0.089999999999999997</v>
      </c>
      <c r="GQ46" s="470">
        <f>GQ45</f>
        <v>0.029999999999999999</v>
      </c>
      <c r="GR46" s="471" t="str">
        <f>IF(_tag_month_day!CA36="","",_tag_month_day!CA36/100)</f>
        <v/>
      </c>
      <c r="GS46" s="472">
        <f>GS45</f>
        <v>0.95299999999999996</v>
      </c>
      <c r="GT46" s="472">
        <f>GT45</f>
        <v>0.55000000000000004</v>
      </c>
      <c r="GU46" s="472">
        <f>GU45</f>
        <v>0.55000000000000004</v>
      </c>
      <c r="GV46" s="472">
        <f>GV45</f>
        <v>0.55000000000000004</v>
      </c>
      <c r="GW46" s="472">
        <f>GW45</f>
        <v>0.5</v>
      </c>
      <c r="GX46" s="472">
        <f>GX45</f>
        <v>0.93500000000000005</v>
      </c>
      <c r="GY46" s="472">
        <f>GY45</f>
        <v>0.14999999999999999</v>
      </c>
      <c r="GZ46" s="472">
        <f>GZ45</f>
        <v>1</v>
      </c>
      <c r="HA46" s="474">
        <f>HA45</f>
        <v>0.047</v>
      </c>
      <c r="HB46" s="474">
        <f>HB45</f>
        <v>0.45000000000000001</v>
      </c>
      <c r="HC46" s="474">
        <f>HC45</f>
        <v>0.45000000000000001</v>
      </c>
      <c r="HD46" s="474">
        <f>HD45</f>
        <v>0.45000000000000001</v>
      </c>
      <c r="HE46" s="474">
        <f>HE45</f>
        <v>0.5</v>
      </c>
      <c r="HF46" s="474">
        <f>HF45</f>
        <v>0.065000000000000002</v>
      </c>
      <c r="HG46" s="474">
        <f>HG45</f>
        <v>0.84999999999999998</v>
      </c>
      <c r="HH46" s="474">
        <f>HH45</f>
        <v>0</v>
      </c>
      <c r="HI46" s="10">
        <f>IF(BZ46&lt;&gt;"",CK46-BV46,0)</f>
        <v>0</v>
      </c>
      <c r="HJ46" s="10" t="e">
        <f>IF(AJ46&gt;0,AH46-AJ46,0)</f>
        <v>#VALUE!</v>
      </c>
      <c r="HK46" s="466">
        <f>HK45</f>
        <v>0.84999999999999998</v>
      </c>
      <c r="HL46" s="424">
        <f>HL45</f>
        <v>550000</v>
      </c>
      <c r="HM46" s="424">
        <f>HM45</f>
        <v>480000</v>
      </c>
      <c r="HN46" s="465" t="e">
        <f>(DJ46*EZ46+DK46*FH46+DL46*FM46+DM46*FR46+DN46*FW46+DO46*GB46+DS46*GI46+DP46*GM46+DR46*GR46)*1000*2</f>
        <v>#VALUE!</v>
      </c>
      <c r="HO46" s="465" t="e">
        <f>HN46*HK46*$HO$2/HL46*1000000</f>
        <v>#VALUE!</v>
      </c>
      <c r="HP46" s="465" t="e">
        <f>HN46*HK46*$HP$2/HM46*1000000</f>
        <v>#VALUE!</v>
      </c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</row>
    <row customFormat="1" r="47" s="0">
      <c r="A47" s="420">
        <v>36</v>
      </c>
      <c r="B47" s="421">
        <f ca="1">IF(D47=D46,B46,IF(D47="夜班",B46+1,B46))</f>
        <v>43587</v>
      </c>
      <c r="C47" s="422">
        <f>C46</f>
        <v>0.041666666666666699</v>
      </c>
      <c r="D47" s="10" t="str">
        <f ca="1">IF(HOUR(G47)&lt;8,"夜班",IF(HOUR(G47)&lt;16,"白班",IF(HOUR(G47)&lt;24,"中班",0)))</f>
        <v>白班</v>
      </c>
      <c r="E47" s="10" t="e">
        <f ca="1">IF(F47=1,"甲",IF(F47=2,"乙",IF(F47=3,"丙",IF(F47=4,"丁",""))))</f>
        <v>#REF!</v>
      </c>
      <c r="F47" s="10" t="e">
        <f ca="1">SUMPRODUCT((成本日报!$A$3:$A$95=计划!B47)*(成本日报!$B$3:$B$95=计划!$D47),成本日报!$C$3:$C$95)</f>
        <v>#REF!</v>
      </c>
      <c r="G47" s="423">
        <f ca="1">G46+C46</f>
        <v>43587.458333333248</v>
      </c>
      <c r="H47" s="423">
        <f ca="1">$G47+$C47/60*10+$C47*0</f>
        <v>43587.465277777694</v>
      </c>
      <c r="I47" s="423">
        <f ca="1">$G47+$C47/60*18+$C47*0</f>
        <v>43587.470833333246</v>
      </c>
      <c r="J47" s="423">
        <f ca="1">$G47+$C47/60*0+$C47*1</f>
        <v>43587.499999999913</v>
      </c>
      <c r="K47" s="423">
        <f ca="1">$G47+$C47/60*30+$C47*2</f>
        <v>43587.56249999992</v>
      </c>
      <c r="L47" s="423">
        <f ca="1">$G47+$C47/60*0+$C47*3</f>
        <v>43587.583333333248</v>
      </c>
      <c r="M47" s="424" t="str">
        <f>IF(_tag_month_day!A37="","",_tag_month_day!A37)</f>
        <v/>
      </c>
      <c r="N47" s="424" t="str">
        <f>IF(_tag_month_day!B37="","",_tag_month_day!B37)</f>
        <v/>
      </c>
      <c r="O47" s="425" t="e">
        <f>IF(M47+N47=0,"",M47+N47)</f>
        <v>#VALUE!</v>
      </c>
      <c r="P47" s="424" t="str">
        <f>IF(_tag_month_day!C37="","",_tag_month_day!C37)</f>
        <v/>
      </c>
      <c r="Q47" s="424" t="str">
        <f>IF(_tag_month_day!D37="","",_tag_month_day!D37)</f>
        <v/>
      </c>
      <c r="R47" s="426" t="str">
        <f>IF(_tag_month_day!CB37="","",_tag_month_day!CB37/100)</f>
        <v/>
      </c>
      <c r="S47" s="427" t="str">
        <f>IF(_tag_month_day!E37="","",_tag_month_day!E37)</f>
        <v/>
      </c>
      <c r="T47" s="427" t="str">
        <f>IF(_tag_month_day!F37="","",_tag_month_day!F37)</f>
        <v/>
      </c>
      <c r="U47" s="428" t="e">
        <f>S47+T47</f>
        <v>#VALUE!</v>
      </c>
      <c r="V47" s="429" t="e">
        <f>U47/AJ47</f>
        <v>#VALUE!</v>
      </c>
      <c r="W47" s="430" t="str">
        <f>IF(_jhy_month_day!A37="","",_jhy_month_day!A37)</f>
        <v/>
      </c>
      <c r="X47" s="431" t="str">
        <f>IF(_jhy_month_day!B37="","",_jhy_month_day!B37/100)</f>
        <v/>
      </c>
      <c r="Y47" s="431" t="str">
        <f>IF(_jhy_month_day!C37="","",_jhy_month_day!C37/100)</f>
        <v/>
      </c>
      <c r="Z47" s="432">
        <f>Z43+1</f>
        <v>9</v>
      </c>
      <c r="AA47" s="433" t="str">
        <f>IF(_tag_month_day!G37="","",_tag_month_day!G37/100)</f>
        <v/>
      </c>
      <c r="AB47" s="433" t="str">
        <f>IF(_tag_month_day!H37="","",_tag_month_day!H37/100)</f>
        <v/>
      </c>
      <c r="AC47" s="434">
        <f>IF(X47="",AC46,BK47*($AV46*X47+$AW46*FD46+$AX46*FI46+$AY46*FN46+$AZ46*FS46+$BA46*FX46+$BG46*GE46)/(AV46*Y47+AX46*FK46+AW46*FF46+AY46*FP46+AZ46*FU46+BA46*FZ46+BG46*GG46+BB46*GK46+BC46*GN46+BD46*GP46))</f>
        <v>1.59963432013121</v>
      </c>
      <c r="AD47" s="435" t="str">
        <f>IF(AC47=AC46,"",AC47-AC46)</f>
        <v/>
      </c>
      <c r="AE47" s="436" t="str">
        <f>IF(1-AF47=0,"",(1-AF47))</f>
        <v/>
      </c>
      <c r="AF47" s="437">
        <v>1</v>
      </c>
      <c r="AG47" s="10" t="str">
        <f>AG46</f>
        <v>8A3</v>
      </c>
      <c r="AH47" s="438" t="str">
        <f>AH46</f>
        <v/>
      </c>
      <c r="AI47" s="424" t="e">
        <f>IF(ROUND(AJ47-AJ46,1)=0,"",AJ47-AJ46)</f>
        <v>#VALUE!</v>
      </c>
      <c r="AJ47" s="10" t="str">
        <f>IF(_tag_month_day!I37="","",_tag_month_day!I37)</f>
        <v/>
      </c>
      <c r="AK47" s="440"/>
      <c r="AL47" s="440"/>
      <c r="AM47" s="440"/>
      <c r="AN47" s="441">
        <f>AN46</f>
        <v>3</v>
      </c>
      <c r="AO47" s="441">
        <f>AO46</f>
        <v>7</v>
      </c>
      <c r="AP47" s="442" t="e">
        <f>(IF(AN47=0,AS46,AS46*(1+AO47/AN47)/(AR47+AO47/AN47)))+AT47</f>
        <v>#VALUE!</v>
      </c>
      <c r="AQ47" s="443" t="str">
        <f>IF(_tag_month_day!J37="","",_tag_month_day!J37/100)</f>
        <v/>
      </c>
      <c r="AR47" s="444">
        <f>AR46</f>
        <v>1.3</v>
      </c>
      <c r="AS47" s="445" t="e">
        <f>AQ47*(AN47*AR47+AO47)/(AN47+AO47)</f>
        <v>#VALUE!</v>
      </c>
      <c r="AT47" s="445" t="e">
        <f>(SUM(BE47:BF47)-SUM(BE46:BF46))*0.05</f>
        <v>#VALUE!</v>
      </c>
      <c r="AU47" s="446" t="str">
        <f>IF(_tag_month_day!CC37="","",IF(_tag_month_day!CC37&gt;0,_tag_month_day!CD37,_tag_month_day!CE37))</f>
        <v/>
      </c>
      <c r="AV47" s="447" t="str">
        <f>IF(_tag_month_day!L37="","",_tag_month_day!L37/100)</f>
        <v/>
      </c>
      <c r="AW47" s="431">
        <f>AW46</f>
        <v>0</v>
      </c>
      <c r="AX47" s="431">
        <f>AX46</f>
        <v>0</v>
      </c>
      <c r="AY47" s="431" t="str">
        <f>IF(_tag_month_day!M37="","",_tag_month_day!M37/100)</f>
        <v/>
      </c>
      <c r="AZ47" s="431" t="str">
        <f>IF(_tag_month_day!N37="","",_tag_month_day!N37/100)</f>
        <v/>
      </c>
      <c r="BA47" s="431" t="str">
        <f>IF(_tag_month_day!O37="","",_tag_month_day!O37/100)</f>
        <v/>
      </c>
      <c r="BB47" s="448" t="str">
        <f>IF(_tag_month_day!P37="","",_tag_month_day!P37/100)</f>
        <v/>
      </c>
      <c r="BC47" s="448">
        <f>BC46</f>
        <v>0</v>
      </c>
      <c r="BD47" s="448" t="str">
        <f>IF(_tag_month_day!Q37="","",_tag_month_day!Q37/100)</f>
        <v/>
      </c>
      <c r="BE47" s="449" t="str">
        <f>IF(_tag_month_day!R37="","",_tag_month_day!R37/100)</f>
        <v/>
      </c>
      <c r="BF47" s="388" t="e">
        <f>(AU47*(100+BE47*100))/(AJ47-AU47)/100</f>
        <v>#VALUE!</v>
      </c>
      <c r="BG47" s="450" t="e">
        <f>BE47+BF47</f>
        <v>#VALUE!</v>
      </c>
      <c r="BH47" s="451" t="e">
        <f>SUM(AV47:BF47)</f>
        <v>#VALUE!</v>
      </c>
      <c r="BI47" s="452" t="e">
        <f>IF(CX47=0,BI46,(DK47*查询!$R$5+DL47*查询!$Q$5+DM47*查询!$N$5+DN47*查询!$O$5+DO47*查询!$P$5)*AF47/CX47)</f>
        <v>#VALUE!</v>
      </c>
      <c r="BJ47" s="452" t="e">
        <f>IF(CX47=0,BJ46,(DP47*查询!$S$5+DQ47*查询!$T$5+DR47*查询!$U$5)*AF47/CX47)</f>
        <v>#VALUE!</v>
      </c>
      <c r="BK47" s="452">
        <f>BK46</f>
        <v>1</v>
      </c>
      <c r="BL47" s="453" t="e">
        <f>SUMPRODUCT((AV47:BA47)*(GS47:GX47))/((GS47:GX47)+SUM(BB47:BD47)*GY47+BG47*GZ47)</f>
        <v>#VALUE!</v>
      </c>
      <c r="BM47" s="453" t="e">
        <f>BK47*($AV47*FB47+$AW47*FD47+$AX47*FI47+$AY47*FN47+$AZ47*FS47+$BA47*FX47+$BG47*GE47)/(AV47*EY47+AX47*FK47+AW47*FF47+AY47*FP47+AZ47*FU47+BA47*FZ47+BG47*GG47+BB47*GK47+BC47*GN47+BD47*GP47)</f>
        <v>#VALUE!</v>
      </c>
      <c r="BN47" s="453" t="e">
        <f>($AV47*FC47+$AX47*FJ47+$AW47*FE47+$AY47*FO47+$AZ47*FT47+$BA47*FY47+$BG47*GF47)/($AV47*FA47+BG47*GH47+BB47*GL47+BC47*GO47+BD47*GQ47+BA47*GA47)</f>
        <v>#VALUE!</v>
      </c>
      <c r="BO47" s="454" t="e">
        <f>SUMPRODUCT(AV47:BA47*GS47:GX47)/(GS47:GX47+(BB47+BC47+BD47)*GY47+BG47)</f>
        <v>#VALUE!</v>
      </c>
      <c r="BP47" s="454" t="e">
        <f>SUMPRODUCT(AV47:BA47*GS47:GX47)/(GS47:GX47+(BB47+BC47+BD47)*GY47+BG47)</f>
        <v>#VALUE!</v>
      </c>
      <c r="BQ47" s="454" t="e">
        <f>SUMPRODUCT(AV47:BA47*GS47:GX47)/(GS47:GX47+(BB47+BC47+BD47)*GY47+BG47)</f>
        <v>#VALUE!</v>
      </c>
      <c r="BR47" s="453" t="str">
        <f>IF(_tag_month_day!T37="","",_tag_month_day!T37)</f>
        <v/>
      </c>
      <c r="BS47" s="453" t="str">
        <f>IF(_tag_month_day!U37="","",_tag_month_day!U37)</f>
        <v/>
      </c>
      <c r="BT47" s="455" t="str">
        <f>IF(CK47="","",IF((CK47&gt;=BV47-0.12)*(CK47&lt;=BV47+0.12),"合格","不合格"))</f>
        <v/>
      </c>
      <c r="BU47" s="456" t="str">
        <f>IF(_tag_month_day!V37="","",_tag_month_day!V37)</f>
        <v/>
      </c>
      <c r="BV47" s="457" t="str">
        <f>IF(_tag_month_day!W37="","",_tag_month_day!W37)</f>
        <v/>
      </c>
      <c r="BW47" s="458" t="str">
        <f>IF(_tag_month_day!X37="","",_tag_month_day!X37)</f>
        <v/>
      </c>
      <c r="BX47" s="458" t="str">
        <f>IF(_tag_month_day!Y37="","",_tag_month_day!Y37)</f>
        <v/>
      </c>
      <c r="BY47" s="459">
        <f ca="1">L47</f>
        <v>43587.583333333248</v>
      </c>
      <c r="BZ47" s="460" t="s">
        <v>429</v>
      </c>
      <c r="CA47" s="461">
        <v>0.57291666666666696</v>
      </c>
      <c r="CB47" s="424" t="str">
        <f>IF(_tag_month_day!Z37="","",_tag_month_day!Z37)</f>
        <v/>
      </c>
      <c r="CC47" s="424" t="str">
        <f>IF(_tag_month_day!AA37="","",_tag_month_day!AA37)</f>
        <v/>
      </c>
      <c r="CD47" s="424" t="str">
        <f>IF(_tag_month_day!AB37="","",_tag_month_day!AB37)</f>
        <v/>
      </c>
      <c r="CE47" s="424" t="str">
        <f>IF(_tag_month_day!AC37="","",_tag_month_day!AC37)</f>
        <v/>
      </c>
      <c r="CF47" s="424" t="str">
        <f>IF(_tag_month_day!AD37="","",_tag_month_day!AD37)</f>
        <v/>
      </c>
      <c r="CG47" s="424" t="str">
        <f>IF(_tag_month_day!AE37="","",_tag_month_day!AE37)</f>
        <v/>
      </c>
      <c r="CH47" s="424" t="str">
        <f>IF(_tag_month_day!AF37="","",_tag_month_day!AF37)</f>
        <v/>
      </c>
      <c r="CI47" s="424" t="str">
        <f>IF(_tag_month_day!AG37="","",_tag_month_day!AG37)</f>
        <v/>
      </c>
      <c r="CJ47" s="424" t="str">
        <f>IF(_tag_month_day!AH37="","",_tag_month_day!AH37)</f>
        <v/>
      </c>
      <c r="CK47" s="424" t="str">
        <f>IF(_tag_month_day!AI37="","",_tag_month_day!AI37)</f>
        <v/>
      </c>
      <c r="CL47" s="4" t="str">
        <f>IF(_tag_month_day!AJ37="","",_tag_month_day!AJ37)</f>
        <v/>
      </c>
      <c r="CM47" s="4" t="str">
        <f>IF(_tag_month_day!AK37="","",_tag_month_day!AK37)</f>
        <v/>
      </c>
      <c r="CN47" s="4" t="str">
        <f>IF(_tag_month_day!AL37="","",_tag_month_day!AL37)</f>
        <v/>
      </c>
      <c r="CO47" s="4" t="str">
        <f>IF(_tag_month_day!AM37="","",_tag_month_day!AM37)</f>
        <v/>
      </c>
      <c r="CP47" s="4" t="str">
        <f>IF(_tag_month_day!AN37="","",_tag_month_day!AN37)</f>
        <v/>
      </c>
      <c r="CQ47" s="4" t="str">
        <f>IF(_tag_month_day!AO37="","",_tag_month_day!AO37)</f>
        <v/>
      </c>
      <c r="CR47" s="462" t="str">
        <f>IF(_tag_month_day!AP37="","",_tag_month_day!AP37)</f>
        <v/>
      </c>
      <c r="CS47" s="463" t="str">
        <f>IF(_tag_month_day!AQ37="","",_tag_month_day!AQ37)</f>
        <v/>
      </c>
      <c r="CT47" s="4" t="str">
        <f>IF(_tag_month_day!AR37="","",_tag_month_day!AR37)</f>
        <v/>
      </c>
      <c r="CU47" s="464" t="e">
        <f>DU47/AJ47</f>
        <v>#VALUE!</v>
      </c>
      <c r="CV47" s="451" t="e">
        <f>BG47/BH47</f>
        <v>#VALUE!</v>
      </c>
      <c r="CW47" s="465" t="e">
        <f>AJ47*(1-CV47)*CU47*AF47</f>
        <v>#VALUE!</v>
      </c>
      <c r="CX47" s="465" t="e">
        <f>CW47*94%</f>
        <v>#VALUE!</v>
      </c>
      <c r="CY47" s="466" t="e">
        <f>IF(CX47=0,0,DS47/(DS47+CX47))</f>
        <v>#VALUE!</v>
      </c>
      <c r="CZ47" s="465" t="e">
        <f>$AJ47*EF47</f>
        <v>#VALUE!</v>
      </c>
      <c r="DA47" s="465" t="e">
        <f>$AJ47*EG47</f>
        <v>#VALUE!</v>
      </c>
      <c r="DB47" s="465" t="e">
        <f>$AJ47*EH47</f>
        <v>#VALUE!</v>
      </c>
      <c r="DC47" s="465" t="e">
        <f>$AJ47*EI47</f>
        <v>#VALUE!</v>
      </c>
      <c r="DD47" s="465" t="e">
        <f>$AJ47*EJ47</f>
        <v>#VALUE!</v>
      </c>
      <c r="DE47" s="465" t="e">
        <f>$AJ47*EK47</f>
        <v>#VALUE!</v>
      </c>
      <c r="DF47" s="465" t="e">
        <f>$AJ47*EL47</f>
        <v>#VALUE!</v>
      </c>
      <c r="DG47" s="465" t="e">
        <f>$AJ47*EM47</f>
        <v>#VALUE!</v>
      </c>
      <c r="DH47" s="465" t="e">
        <f>$AJ47*EN47</f>
        <v>#VALUE!</v>
      </c>
      <c r="DI47" s="465" t="e">
        <f>$AJ47*EO47</f>
        <v>#VALUE!</v>
      </c>
      <c r="DJ47" s="465" t="e">
        <f>CZ47*(1-EP47)</f>
        <v>#VALUE!</v>
      </c>
      <c r="DK47" s="465" t="e">
        <f>DA47*(1-ER47)</f>
        <v>#VALUE!</v>
      </c>
      <c r="DL47" s="465" t="e">
        <f>DB47*(1-EQ47)</f>
        <v>#VALUE!</v>
      </c>
      <c r="DM47" s="465" t="e">
        <f>DC47*(1-ES47)</f>
        <v>#VALUE!</v>
      </c>
      <c r="DN47" s="465" t="e">
        <f>DD47*(1-ET47)</f>
        <v>#VALUE!</v>
      </c>
      <c r="DO47" s="465" t="e">
        <f>DE47</f>
        <v>#VALUE!</v>
      </c>
      <c r="DP47" s="465" t="e">
        <f>DF47*(1-EU47)</f>
        <v>#VALUE!</v>
      </c>
      <c r="DQ47" s="465" t="e">
        <f>DG47*(1-EV47)</f>
        <v>#VALUE!</v>
      </c>
      <c r="DR47" s="465" t="e">
        <f>DH47*(1-EW47)</f>
        <v>#VALUE!</v>
      </c>
      <c r="DS47" s="465" t="e">
        <f>DI47</f>
        <v>#VALUE!</v>
      </c>
      <c r="DT47" s="465" t="e">
        <f>SUM(DJ47:DS47)</f>
        <v>#VALUE!</v>
      </c>
      <c r="DU47" s="465" t="e">
        <f>(GS47:GX47)+(DP47+DQ47+DR47)*GY47+DS47</f>
        <v>#VALUE!</v>
      </c>
      <c r="DV47" s="451" t="e">
        <f>AV47/$BH47/(1-EP47)</f>
        <v>#VALUE!</v>
      </c>
      <c r="DW47" s="451" t="e">
        <f>AW47/$BH47/(1-ER47)</f>
        <v>#VALUE!</v>
      </c>
      <c r="DX47" s="451" t="e">
        <f>AX47/$BH47/(1-EQ47)</f>
        <v>#VALUE!</v>
      </c>
      <c r="DY47" s="451" t="e">
        <f>AY47/$BH47/(1-ES47)</f>
        <v>#VALUE!</v>
      </c>
      <c r="DZ47" s="451" t="e">
        <f>AZ47/$BH47/(1-ET47)</f>
        <v>#VALUE!</v>
      </c>
      <c r="EA47" s="451" t="e">
        <f>BA47/$BH47/(1-AX47)</f>
        <v>#VALUE!</v>
      </c>
      <c r="EB47" s="451" t="e">
        <f>BB47/$BH47/(1-EU47)</f>
        <v>#VALUE!</v>
      </c>
      <c r="EC47" s="451" t="e">
        <f>BC47/$BH47/(1-EV47)</f>
        <v>#VALUE!</v>
      </c>
      <c r="ED47" s="451" t="e">
        <f>BD47/$BH47/(1-EW47)</f>
        <v>#VALUE!</v>
      </c>
      <c r="EE47" s="451" t="e">
        <f>BG47/BH47</f>
        <v>#VALUE!</v>
      </c>
      <c r="EF47" s="451" t="e">
        <f>DV47/SUM($DV47:$EE47)</f>
        <v>#VALUE!</v>
      </c>
      <c r="EG47" s="451" t="e">
        <f>DW47/SUM($DV47:$EE47)</f>
        <v>#VALUE!</v>
      </c>
      <c r="EH47" s="451" t="e">
        <f>DX47/SUM($DV47:$EE47)</f>
        <v>#VALUE!</v>
      </c>
      <c r="EI47" s="451" t="e">
        <f>DY47/SUM($DV47:$EE47)</f>
        <v>#VALUE!</v>
      </c>
      <c r="EJ47" s="451" t="e">
        <f>DZ47/SUM($DV47:$EE47)</f>
        <v>#VALUE!</v>
      </c>
      <c r="EK47" s="451" t="e">
        <f>EA47/SUM($DV47:$EE47)</f>
        <v>#VALUE!</v>
      </c>
      <c r="EL47" s="451" t="e">
        <f>EB47/SUM($DV47:$EE47)</f>
        <v>#VALUE!</v>
      </c>
      <c r="EM47" s="451" t="e">
        <f>EC47/SUM($DV47:$EE47)</f>
        <v>#VALUE!</v>
      </c>
      <c r="EN47" s="451" t="e">
        <f>ED47/SUM($DV47:$EE47)</f>
        <v>#VALUE!</v>
      </c>
      <c r="EO47" s="451" t="e">
        <f>EE47/SUM($DV47:$EE47)</f>
        <v>#VALUE!</v>
      </c>
      <c r="EP47" s="450">
        <f>EP46</f>
        <v>0.080000000000000002</v>
      </c>
      <c r="EQ47" s="450">
        <f>EQ46</f>
        <v>0.014999999999999999</v>
      </c>
      <c r="ER47" s="450">
        <f>ER46</f>
        <v>0.014999999999999999</v>
      </c>
      <c r="ES47" s="450">
        <f>ES46</f>
        <v>0.014999999999999999</v>
      </c>
      <c r="ET47" s="450">
        <f>ET46</f>
        <v>0.014999999999999999</v>
      </c>
      <c r="EU47" s="450">
        <f>EU46</f>
        <v>0.089999999999999997</v>
      </c>
      <c r="EV47" s="450">
        <f>EV46</f>
        <v>0.089999999999999997</v>
      </c>
      <c r="EW47" s="450">
        <f>EW46</f>
        <v>0.089999999999999997</v>
      </c>
      <c r="EX47" s="431" t="str">
        <f>IF(_tag_month_day!AS37="","",_tag_month_day!AS37/100)</f>
        <v/>
      </c>
      <c r="EY47" s="431" t="str">
        <f>IF(_tag_month_day!AT37="","",_tag_month_day!AT37/100)</f>
        <v/>
      </c>
      <c r="EZ47" s="431" t="str">
        <f>IF(_tag_month_day!AU37="","",_tag_month_day!AU37/100)</f>
        <v/>
      </c>
      <c r="FA47" s="431" t="str">
        <f>IF(_tag_month_day!AV37="","",_tag_month_day!AV37/100)</f>
        <v/>
      </c>
      <c r="FB47" s="431" t="str">
        <f>IF(_tag_month_day!AW37="","",_tag_month_day!AW37/100)</f>
        <v/>
      </c>
      <c r="FC47" s="431" t="str">
        <f>IF(_tag_month_day!AX37="","",_tag_month_day!AX37/100)</f>
        <v/>
      </c>
      <c r="FD47" s="449" t="str">
        <f>IF(_tag_month_day!AY37="","",_tag_month_day!AY37/100)</f>
        <v/>
      </c>
      <c r="FE47" s="449" t="str">
        <f>IF(_tag_month_day!AZ37="","",_tag_month_day!AZ37/100)</f>
        <v/>
      </c>
      <c r="FF47" s="449" t="str">
        <f>IF(_tag_month_day!BA37="","",_tag_month_day!BA37/100)</f>
        <v/>
      </c>
      <c r="FG47" s="449" t="str">
        <f>IF(_tag_month_day!BB37="","",_tag_month_day!BB37/100)</f>
        <v/>
      </c>
      <c r="FH47" s="467" t="str">
        <f>IF(_tag_month_day!BC37="","",_tag_month_day!BC37/100)</f>
        <v/>
      </c>
      <c r="FI47" s="449">
        <f>FI46</f>
        <v>0.40999999999999998</v>
      </c>
      <c r="FJ47" s="449">
        <f>FJ46</f>
        <v>0.11</v>
      </c>
      <c r="FK47" s="449">
        <f>FK46</f>
        <v>0.014999999999999999</v>
      </c>
      <c r="FL47" s="449">
        <f>FL46</f>
        <v>0</v>
      </c>
      <c r="FM47" s="467">
        <f>FM46</f>
        <v>0.0001</v>
      </c>
      <c r="FN47" s="449">
        <f>FN46</f>
        <v>0.32000000000000001</v>
      </c>
      <c r="FO47" s="449">
        <f>FO46</f>
        <v>0.20000000000000001</v>
      </c>
      <c r="FP47" s="449">
        <f>FP46</f>
        <v>0.01</v>
      </c>
      <c r="FQ47" s="449">
        <f>FQ46</f>
        <v>0</v>
      </c>
      <c r="FR47" s="467">
        <f>FR46</f>
        <v>0.0001</v>
      </c>
      <c r="FS47" s="449" t="str">
        <f>IF(_tag_month_day!BD37="","",_tag_month_day!BD37/100)</f>
        <v/>
      </c>
      <c r="FT47" s="449" t="str">
        <f>IF(_tag_month_day!BE37="","",_tag_month_day!BE37/100)</f>
        <v/>
      </c>
      <c r="FU47" s="449" t="str">
        <f>IF(_tag_month_day!BF37="","",_tag_month_day!BF37/100)</f>
        <v/>
      </c>
      <c r="FV47" s="449" t="str">
        <f>IF(_tag_month_day!BG37="","",_tag_month_day!BG37/100)</f>
        <v/>
      </c>
      <c r="FW47" s="467" t="str">
        <f>IF(_tag_month_day!BH37="","",_tag_month_day!BH37/100)</f>
        <v/>
      </c>
      <c r="FX47" s="449" t="str">
        <f>IF(_tag_month_day!BI37="","",_tag_month_day!BI37/100)</f>
        <v/>
      </c>
      <c r="FY47" s="449" t="str">
        <f>IF(_tag_month_day!BJ37="","",_tag_month_day!BJ37/100)</f>
        <v/>
      </c>
      <c r="FZ47" s="468" t="str">
        <f>IF(_tag_month_day!BK37="","",_tag_month_day!BK37/100)</f>
        <v/>
      </c>
      <c r="GA47" s="449" t="str">
        <f>IF(_tag_month_day!BL37="","",_tag_month_day!BL37/100)</f>
        <v/>
      </c>
      <c r="GB47" s="467" t="str">
        <f>IF(_tag_month_day!BM37="","",_tag_month_day!BM37/100)</f>
        <v/>
      </c>
      <c r="GC47" s="431" t="str">
        <f>IF(_tag_month_day!BN37="","",_tag_month_day!BN37/100)</f>
        <v/>
      </c>
      <c r="GD47" s="431" t="str">
        <f>IF(_tag_month_day!BO37="","",_tag_month_day!BO37/100)</f>
        <v/>
      </c>
      <c r="GE47" s="431" t="str">
        <f>IF(_tag_month_day!BP37="","",_tag_month_day!BP37/100)</f>
        <v/>
      </c>
      <c r="GF47" s="431" t="str">
        <f>IF(_tag_month_day!BQ37="","",_tag_month_day!BQ37/100)</f>
        <v/>
      </c>
      <c r="GG47" s="431" t="str">
        <f>IF(_tag_month_day!BR37="","",_tag_month_day!BR37/100)</f>
        <v/>
      </c>
      <c r="GH47" s="431" t="str">
        <f>IF(_tag_month_day!BS37="","",_tag_month_day!BS37/100)</f>
        <v/>
      </c>
      <c r="GI47" s="467" t="str">
        <f>IF(_tag_month_day!BT37="","",_tag_month_day!BT37/100)</f>
        <v/>
      </c>
      <c r="GJ47" s="469" t="str">
        <f>IF(_tag_month_day!BU37="","",_tag_month_day!BU37/100)</f>
        <v/>
      </c>
      <c r="GK47" s="470">
        <f>GK46</f>
        <v>0.070000000000000007</v>
      </c>
      <c r="GL47" s="470">
        <f>GL46</f>
        <v>0.029999999999999999</v>
      </c>
      <c r="GM47" s="471" t="str">
        <f>IF(_tag_month_day!BX37="","",_tag_month_day!BX37/100)</f>
        <v/>
      </c>
      <c r="GN47" s="470">
        <f>GN46</f>
        <v>0.070000000000000007</v>
      </c>
      <c r="GO47" s="470">
        <f>GO46</f>
        <v>0.029999999999999999</v>
      </c>
      <c r="GP47" s="470">
        <f>GP46</f>
        <v>0.089999999999999997</v>
      </c>
      <c r="GQ47" s="470">
        <f>GQ46</f>
        <v>0.029999999999999999</v>
      </c>
      <c r="GR47" s="471" t="str">
        <f>IF(_tag_month_day!CA37="","",_tag_month_day!CA37/100)</f>
        <v/>
      </c>
      <c r="GS47" s="472">
        <f>GS46</f>
        <v>0.95299999999999996</v>
      </c>
      <c r="GT47" s="472">
        <f>GT46</f>
        <v>0.55000000000000004</v>
      </c>
      <c r="GU47" s="472">
        <f>GU46</f>
        <v>0.55000000000000004</v>
      </c>
      <c r="GV47" s="472">
        <f>GV46</f>
        <v>0.55000000000000004</v>
      </c>
      <c r="GW47" s="472">
        <f>GW46</f>
        <v>0.5</v>
      </c>
      <c r="GX47" s="472">
        <f>GX46</f>
        <v>0.93500000000000005</v>
      </c>
      <c r="GY47" s="472">
        <f>GY46</f>
        <v>0.14999999999999999</v>
      </c>
      <c r="GZ47" s="472">
        <f>GZ46</f>
        <v>1</v>
      </c>
      <c r="HA47" s="474">
        <f>HA46</f>
        <v>0.047</v>
      </c>
      <c r="HB47" s="474">
        <f>HB46</f>
        <v>0.45000000000000001</v>
      </c>
      <c r="HC47" s="474">
        <f>HC46</f>
        <v>0.45000000000000001</v>
      </c>
      <c r="HD47" s="474">
        <f>HD46</f>
        <v>0.45000000000000001</v>
      </c>
      <c r="HE47" s="474">
        <f>HE46</f>
        <v>0.5</v>
      </c>
      <c r="HF47" s="474">
        <f>HF46</f>
        <v>0.065000000000000002</v>
      </c>
      <c r="HG47" s="474">
        <f>HG46</f>
        <v>0.84999999999999998</v>
      </c>
      <c r="HH47" s="474">
        <f>HH46</f>
        <v>0</v>
      </c>
      <c r="HI47" s="10" t="e">
        <f>IF(BZ47&lt;&gt;"",CK47-BV47,0)</f>
        <v>#VALUE!</v>
      </c>
      <c r="HJ47" s="10" t="e">
        <f>IF(AJ47&gt;0,AH47-AJ47,0)</f>
        <v>#VALUE!</v>
      </c>
      <c r="HK47" s="466">
        <f>HK46</f>
        <v>0.84999999999999998</v>
      </c>
      <c r="HL47" s="424">
        <f>HL46</f>
        <v>550000</v>
      </c>
      <c r="HM47" s="424">
        <f>HM46</f>
        <v>480000</v>
      </c>
      <c r="HN47" s="465" t="e">
        <f>(DJ47*EZ47+DK47*FH47+DL47*FM47+DM47*FR47+DN47*FW47+DO47*GB47+DS47*GI47+DP47*GM47+DR47*GR47)*1000*2</f>
        <v>#VALUE!</v>
      </c>
      <c r="HO47" s="465" t="e">
        <f>HN47*HK47*$HO$2/HL47*1000000</f>
        <v>#VALUE!</v>
      </c>
      <c r="HP47" s="465" t="e">
        <f>HN47*HK47*$HP$2/HM47*1000000</f>
        <v>#VALUE!</v>
      </c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</row>
    <row customFormat="1" r="48" s="0">
      <c r="A48" s="420">
        <v>37</v>
      </c>
      <c r="B48" s="421">
        <f ca="1">IF(D48=D47,B47,IF(D48="夜班",B47+1,B47))</f>
        <v>43587</v>
      </c>
      <c r="C48" s="422">
        <f>C47</f>
        <v>0.041666666666666699</v>
      </c>
      <c r="D48" s="10" t="str">
        <f ca="1">IF(HOUR(G48)&lt;8,"夜班",IF(HOUR(G48)&lt;16,"白班",IF(HOUR(G48)&lt;24,"中班",0)))</f>
        <v>白班</v>
      </c>
      <c r="E48" s="10" t="e">
        <f ca="1">IF(F48=1,"甲",IF(F48=2,"乙",IF(F48=3,"丙",IF(F48=4,"丁",""))))</f>
        <v>#REF!</v>
      </c>
      <c r="F48" s="10" t="e">
        <f ca="1">SUMPRODUCT((成本日报!$A$3:$A$95=计划!B48)*(成本日报!$B$3:$B$95=计划!$D48),成本日报!$C$3:$C$95)</f>
        <v>#REF!</v>
      </c>
      <c r="G48" s="423">
        <f ca="1">G47+C47</f>
        <v>43587.499999999913</v>
      </c>
      <c r="H48" s="423">
        <f ca="1">$G48+$C48/60*10+$C48*0</f>
        <v>43587.506944444358</v>
      </c>
      <c r="I48" s="423">
        <f ca="1">$G48+$C48/60*18+$C48*0</f>
        <v>43587.51249999991</v>
      </c>
      <c r="J48" s="423">
        <f ca="1">$G48+$C48/60*0+$C48*1</f>
        <v>43587.541666666577</v>
      </c>
      <c r="K48" s="423">
        <f ca="1">$G48+$C48/60*30+$C48*2</f>
        <v>43587.604166666584</v>
      </c>
      <c r="L48" s="423">
        <f ca="1">$G48+$C48/60*0+$C48*3</f>
        <v>43587.624999999913</v>
      </c>
      <c r="M48" s="424" t="str">
        <f>IF(_tag_month_day!A38="","",_tag_month_day!A38)</f>
        <v/>
      </c>
      <c r="N48" s="424" t="str">
        <f>IF(_tag_month_day!B38="","",_tag_month_day!B38)</f>
        <v/>
      </c>
      <c r="O48" s="425" t="e">
        <f>IF(M48+N48=0,"",M48+N48)</f>
        <v>#VALUE!</v>
      </c>
      <c r="P48" s="424" t="str">
        <f>IF(_tag_month_day!C38="","",_tag_month_day!C38)</f>
        <v/>
      </c>
      <c r="Q48" s="424" t="str">
        <f>IF(_tag_month_day!D38="","",_tag_month_day!D38)</f>
        <v/>
      </c>
      <c r="R48" s="426" t="str">
        <f>IF(_tag_month_day!CB38="","",_tag_month_day!CB38/100)</f>
        <v/>
      </c>
      <c r="S48" s="427" t="str">
        <f>IF(_tag_month_day!E38="","",_tag_month_day!E38)</f>
        <v/>
      </c>
      <c r="T48" s="427" t="str">
        <f>IF(_tag_month_day!F38="","",_tag_month_day!F38)</f>
        <v/>
      </c>
      <c r="U48" s="428" t="e">
        <f>S48+T48</f>
        <v>#VALUE!</v>
      </c>
      <c r="V48" s="429" t="e">
        <f>U48/AJ48</f>
        <v>#VALUE!</v>
      </c>
      <c r="W48" s="430" t="str">
        <f>IF(_jhy_month_day!A38="","",_jhy_month_day!A38)</f>
        <v/>
      </c>
      <c r="X48" s="431" t="str">
        <f>IF(_jhy_month_day!B38="","",_jhy_month_day!B38/100)</f>
        <v/>
      </c>
      <c r="Y48" s="431" t="str">
        <f>IF(_jhy_month_day!C38="","",_jhy_month_day!C38/100)</f>
        <v/>
      </c>
      <c r="Z48" s="432">
        <f>Z44+1</f>
        <v>10</v>
      </c>
      <c r="AA48" s="433" t="str">
        <f>IF(_tag_month_day!G38="","",_tag_month_day!G38/100)</f>
        <v/>
      </c>
      <c r="AB48" s="433" t="str">
        <f>IF(_tag_month_day!H38="","",_tag_month_day!H38/100)</f>
        <v/>
      </c>
      <c r="AC48" s="434">
        <f>IF(X48="",AC47,BK48*($AV47*X48+$AW47*FD47+$AX47*FI47+$AY47*FN47+$AZ47*FS47+$BA47*FX47+$BG47*GE47)/(AV47*Y48+AX47*FK47+AW47*FF47+AY47*FP47+AZ47*FU47+BA47*FZ47+BG47*GG47+BB47*GK47+BC47*GN47+BD47*GP47))</f>
        <v>1.59963432013121</v>
      </c>
      <c r="AD48" s="435" t="str">
        <f>IF(AC48=AC47,"",AC48-AC47)</f>
        <v/>
      </c>
      <c r="AE48" s="436" t="str">
        <f>IF(1-AF48=0,"",(1-AF48))</f>
        <v/>
      </c>
      <c r="AF48" s="437">
        <v>1</v>
      </c>
      <c r="AG48" s="10" t="str">
        <f>AG47</f>
        <v>8A3</v>
      </c>
      <c r="AH48" s="438" t="str">
        <f>AH47</f>
        <v/>
      </c>
      <c r="AI48" s="424" t="e">
        <f>IF(ROUND(AJ48-AJ47,1)=0,"",AJ48-AJ47)</f>
        <v>#VALUE!</v>
      </c>
      <c r="AJ48" s="10" t="str">
        <f>IF(_tag_month_day!I38="","",_tag_month_day!I38)</f>
        <v/>
      </c>
      <c r="AK48" s="440"/>
      <c r="AL48" s="440"/>
      <c r="AM48" s="440"/>
      <c r="AN48" s="441">
        <f>AN47</f>
        <v>3</v>
      </c>
      <c r="AO48" s="441">
        <f>AO47</f>
        <v>7</v>
      </c>
      <c r="AP48" s="442" t="e">
        <f>(IF(AN48=0,AS47,AS47*(1+AO48/AN48)/(AR48+AO48/AN48)))+AT48</f>
        <v>#VALUE!</v>
      </c>
      <c r="AQ48" s="443" t="str">
        <f>IF(_tag_month_day!J38="","",_tag_month_day!J38/100)</f>
        <v/>
      </c>
      <c r="AR48" s="444">
        <f>AR47</f>
        <v>1.3</v>
      </c>
      <c r="AS48" s="445" t="e">
        <f>AQ48*(AN48*AR48+AO48)/(AN48+AO48)</f>
        <v>#VALUE!</v>
      </c>
      <c r="AT48" s="445" t="e">
        <f>(SUM(BE48:BF48)-SUM(BE47:BF47))*0.05</f>
        <v>#VALUE!</v>
      </c>
      <c r="AU48" s="446" t="str">
        <f>IF(_tag_month_day!CC38="","",IF(_tag_month_day!CC38&gt;0,_tag_month_day!CD38,_tag_month_day!CE38))</f>
        <v/>
      </c>
      <c r="AV48" s="447" t="str">
        <f>IF(_tag_month_day!L38="","",_tag_month_day!L38/100)</f>
        <v/>
      </c>
      <c r="AW48" s="431">
        <f>AW47</f>
        <v>0</v>
      </c>
      <c r="AX48" s="431">
        <f>AX47</f>
        <v>0</v>
      </c>
      <c r="AY48" s="431" t="str">
        <f>IF(_tag_month_day!M38="","",_tag_month_day!M38/100)</f>
        <v/>
      </c>
      <c r="AZ48" s="431" t="str">
        <f>IF(_tag_month_day!N38="","",_tag_month_day!N38/100)</f>
        <v/>
      </c>
      <c r="BA48" s="431" t="str">
        <f>IF(_tag_month_day!O38="","",_tag_month_day!O38/100)</f>
        <v/>
      </c>
      <c r="BB48" s="448" t="str">
        <f>IF(_tag_month_day!P38="","",_tag_month_day!P38/100)</f>
        <v/>
      </c>
      <c r="BC48" s="448">
        <f>BC47</f>
        <v>0</v>
      </c>
      <c r="BD48" s="448" t="str">
        <f>IF(_tag_month_day!Q38="","",_tag_month_day!Q38/100)</f>
        <v/>
      </c>
      <c r="BE48" s="449" t="str">
        <f>IF(_tag_month_day!R38="","",_tag_month_day!R38/100)</f>
        <v/>
      </c>
      <c r="BF48" s="388" t="e">
        <f>(AU48*(100+BE48*100))/(AJ48-AU48)/100</f>
        <v>#VALUE!</v>
      </c>
      <c r="BG48" s="450" t="e">
        <f>BE48+BF48</f>
        <v>#VALUE!</v>
      </c>
      <c r="BH48" s="451" t="e">
        <f>SUM(AV48:BF48)</f>
        <v>#VALUE!</v>
      </c>
      <c r="BI48" s="452" t="e">
        <f>IF(CX48=0,BI47,(DK48*查询!$R$5+DL48*查询!$Q$5+DM48*查询!$N$5+DN48*查询!$O$5+DO48*查询!$P$5)*AF48/CX48)</f>
        <v>#VALUE!</v>
      </c>
      <c r="BJ48" s="452" t="e">
        <f>IF(CX48=0,BJ47,(DP48*查询!$S$5+DQ48*查询!$T$5+DR48*查询!$U$5)*AF48/CX48)</f>
        <v>#VALUE!</v>
      </c>
      <c r="BK48" s="452">
        <f>BK47</f>
        <v>1</v>
      </c>
      <c r="BL48" s="453" t="e">
        <f>SUMPRODUCT((AV48:BA48)*(GS48:GX48))/((GS48:GX48)+SUM(BB48:BD48)*GY48+BG48*GZ48)</f>
        <v>#VALUE!</v>
      </c>
      <c r="BM48" s="453" t="e">
        <f>BK48*($AV48*FB48+$AW48*FD48+$AX48*FI48+$AY48*FN48+$AZ48*FS48+$BA48*FX48+$BG48*GE48)/(AV48*EY48+AX48*FK48+AW48*FF48+AY48*FP48+AZ48*FU48+BA48*FZ48+BG48*GG48+BB48*GK48+BC48*GN48+BD48*GP48)</f>
        <v>#VALUE!</v>
      </c>
      <c r="BN48" s="453" t="e">
        <f>($AV48*FC48+$AX48*FJ48+$AW48*FE48+$AY48*FO48+$AZ48*FT48+$BA48*FY48+$BG48*GF48)/($AV48*FA48+BG48*GH48+BB48*GL48+BC48*GO48+BD48*GQ48+BA48*GA48)</f>
        <v>#VALUE!</v>
      </c>
      <c r="BO48" s="454" t="e">
        <f>SUMPRODUCT(AV48:BA48*GS48:GX48)/(GS48:GX48+(BB48+BC48+BD48)*GY48+BG48)</f>
        <v>#VALUE!</v>
      </c>
      <c r="BP48" s="454" t="e">
        <f>SUMPRODUCT(AV48:BA48*GS48:GX48)/(GS48:GX48+(BB48+BC48+BD48)*GY48+BG48)</f>
        <v>#VALUE!</v>
      </c>
      <c r="BQ48" s="454" t="e">
        <f>SUMPRODUCT(AV48:BA48*GS48:GX48)/(GS48:GX48+(BB48+BC48+BD48)*GY48+BG48)</f>
        <v>#VALUE!</v>
      </c>
      <c r="BR48" s="453" t="str">
        <f>IF(_tag_month_day!T38="","",_tag_month_day!T38)</f>
        <v/>
      </c>
      <c r="BS48" s="453" t="str">
        <f>IF(_tag_month_day!U38="","",_tag_month_day!U38)</f>
        <v/>
      </c>
      <c r="BT48" s="455" t="str">
        <f>IF(CK48="","",IF((CK48&gt;=BV48-0.12)*(CK48&lt;=BV48+0.12),"合格","不合格"))</f>
        <v/>
      </c>
      <c r="BU48" s="456" t="str">
        <f>IF(_tag_month_day!V38="","",_tag_month_day!V38)</f>
        <v/>
      </c>
      <c r="BV48" s="457" t="str">
        <f>IF(_tag_month_day!W38="","",_tag_month_day!W38)</f>
        <v/>
      </c>
      <c r="BW48" s="458" t="str">
        <f>IF(_tag_month_day!X38="","",_tag_month_day!X38)</f>
        <v/>
      </c>
      <c r="BX48" s="458" t="str">
        <f>IF(_tag_month_day!Y38="","",_tag_month_day!Y38)</f>
        <v/>
      </c>
      <c r="BY48" s="459">
        <f ca="1">L48</f>
        <v>43587.624999999913</v>
      </c>
      <c r="BZ48" s="460"/>
      <c r="CA48" s="461"/>
      <c r="CB48" s="424" t="str">
        <f>IF(_tag_month_day!Z38="","",_tag_month_day!Z38)</f>
        <v/>
      </c>
      <c r="CC48" s="424" t="str">
        <f>IF(_tag_month_day!AA38="","",_tag_month_day!AA38)</f>
        <v/>
      </c>
      <c r="CD48" s="424" t="str">
        <f>IF(_tag_month_day!AB38="","",_tag_month_day!AB38)</f>
        <v/>
      </c>
      <c r="CE48" s="424" t="str">
        <f>IF(_tag_month_day!AC38="","",_tag_month_day!AC38)</f>
        <v/>
      </c>
      <c r="CF48" s="424" t="str">
        <f>IF(_tag_month_day!AD38="","",_tag_month_day!AD38)</f>
        <v/>
      </c>
      <c r="CG48" s="424" t="str">
        <f>IF(_tag_month_day!AE38="","",_tag_month_day!AE38)</f>
        <v/>
      </c>
      <c r="CH48" s="424" t="str">
        <f>IF(_tag_month_day!AF38="","",_tag_month_day!AF38)</f>
        <v/>
      </c>
      <c r="CI48" s="424" t="str">
        <f>IF(_tag_month_day!AG38="","",_tag_month_day!AG38)</f>
        <v/>
      </c>
      <c r="CJ48" s="424" t="str">
        <f>IF(_tag_month_day!AH38="","",_tag_month_day!AH38)</f>
        <v/>
      </c>
      <c r="CK48" s="424" t="str">
        <f>IF(_tag_month_day!AI38="","",_tag_month_day!AI38)</f>
        <v/>
      </c>
      <c r="CL48" s="4" t="str">
        <f>IF(_tag_month_day!AJ38="","",_tag_month_day!AJ38)</f>
        <v/>
      </c>
      <c r="CM48" s="4" t="str">
        <f>IF(_tag_month_day!AK38="","",_tag_month_day!AK38)</f>
        <v/>
      </c>
      <c r="CN48" s="4" t="str">
        <f>IF(_tag_month_day!AL38="","",_tag_month_day!AL38)</f>
        <v/>
      </c>
      <c r="CO48" s="4" t="str">
        <f>IF(_tag_month_day!AM38="","",_tag_month_day!AM38)</f>
        <v/>
      </c>
      <c r="CP48" s="4" t="str">
        <f>IF(_tag_month_day!AN38="","",_tag_month_day!AN38)</f>
        <v/>
      </c>
      <c r="CQ48" s="4" t="str">
        <f>IF(_tag_month_day!AO38="","",_tag_month_day!AO38)</f>
        <v/>
      </c>
      <c r="CR48" s="462" t="str">
        <f>IF(_tag_month_day!AP38="","",_tag_month_day!AP38)</f>
        <v/>
      </c>
      <c r="CS48" s="463" t="str">
        <f>IF(_tag_month_day!AQ38="","",_tag_month_day!AQ38)</f>
        <v/>
      </c>
      <c r="CT48" s="4" t="str">
        <f>IF(_tag_month_day!AR38="","",_tag_month_day!AR38)</f>
        <v/>
      </c>
      <c r="CU48" s="464" t="e">
        <f>DU48/AJ48</f>
        <v>#VALUE!</v>
      </c>
      <c r="CV48" s="451" t="e">
        <f>BG48/BH48</f>
        <v>#VALUE!</v>
      </c>
      <c r="CW48" s="465" t="e">
        <f>AJ48*(1-CV48)*CU48*AF48</f>
        <v>#VALUE!</v>
      </c>
      <c r="CX48" s="465" t="e">
        <f>CW48*94%</f>
        <v>#VALUE!</v>
      </c>
      <c r="CY48" s="466" t="e">
        <f>IF(CX48=0,0,DS48/(DS48+CX48))</f>
        <v>#VALUE!</v>
      </c>
      <c r="CZ48" s="465" t="e">
        <f>$AJ48*EF48</f>
        <v>#VALUE!</v>
      </c>
      <c r="DA48" s="465" t="e">
        <f>$AJ48*EG48</f>
        <v>#VALUE!</v>
      </c>
      <c r="DB48" s="465" t="e">
        <f>$AJ48*EH48</f>
        <v>#VALUE!</v>
      </c>
      <c r="DC48" s="465" t="e">
        <f>$AJ48*EI48</f>
        <v>#VALUE!</v>
      </c>
      <c r="DD48" s="465" t="e">
        <f>$AJ48*EJ48</f>
        <v>#VALUE!</v>
      </c>
      <c r="DE48" s="465" t="e">
        <f>$AJ48*EK48</f>
        <v>#VALUE!</v>
      </c>
      <c r="DF48" s="465" t="e">
        <f>$AJ48*EL48</f>
        <v>#VALUE!</v>
      </c>
      <c r="DG48" s="465" t="e">
        <f>$AJ48*EM48</f>
        <v>#VALUE!</v>
      </c>
      <c r="DH48" s="465" t="e">
        <f>$AJ48*EN48</f>
        <v>#VALUE!</v>
      </c>
      <c r="DI48" s="465" t="e">
        <f>$AJ48*EO48</f>
        <v>#VALUE!</v>
      </c>
      <c r="DJ48" s="465" t="e">
        <f>CZ48*(1-EP48)</f>
        <v>#VALUE!</v>
      </c>
      <c r="DK48" s="465" t="e">
        <f>DA48*(1-ER48)</f>
        <v>#VALUE!</v>
      </c>
      <c r="DL48" s="465" t="e">
        <f>DB48*(1-EQ48)</f>
        <v>#VALUE!</v>
      </c>
      <c r="DM48" s="465" t="e">
        <f>DC48*(1-ES48)</f>
        <v>#VALUE!</v>
      </c>
      <c r="DN48" s="465" t="e">
        <f>DD48*(1-ET48)</f>
        <v>#VALUE!</v>
      </c>
      <c r="DO48" s="465" t="e">
        <f>DE48</f>
        <v>#VALUE!</v>
      </c>
      <c r="DP48" s="465" t="e">
        <f>DF48*(1-EU48)</f>
        <v>#VALUE!</v>
      </c>
      <c r="DQ48" s="465" t="e">
        <f>DG48*(1-EV48)</f>
        <v>#VALUE!</v>
      </c>
      <c r="DR48" s="465" t="e">
        <f>DH48*(1-EW48)</f>
        <v>#VALUE!</v>
      </c>
      <c r="DS48" s="465" t="e">
        <f>DI48</f>
        <v>#VALUE!</v>
      </c>
      <c r="DT48" s="465" t="e">
        <f>SUM(DJ48:DS48)</f>
        <v>#VALUE!</v>
      </c>
      <c r="DU48" s="465" t="e">
        <f>(GS48:GX48)+(DP48+DQ48+DR48)*GY48+DS48</f>
        <v>#VALUE!</v>
      </c>
      <c r="DV48" s="451" t="e">
        <f>AV48/$BH48/(1-EP48)</f>
        <v>#VALUE!</v>
      </c>
      <c r="DW48" s="451" t="e">
        <f>AW48/$BH48/(1-ER48)</f>
        <v>#VALUE!</v>
      </c>
      <c r="DX48" s="451" t="e">
        <f>AX48/$BH48/(1-EQ48)</f>
        <v>#VALUE!</v>
      </c>
      <c r="DY48" s="451" t="e">
        <f>AY48/$BH48/(1-ES48)</f>
        <v>#VALUE!</v>
      </c>
      <c r="DZ48" s="451" t="e">
        <f>AZ48/$BH48/(1-ET48)</f>
        <v>#VALUE!</v>
      </c>
      <c r="EA48" s="451" t="e">
        <f>BA48/$BH48/(1-AX48)</f>
        <v>#VALUE!</v>
      </c>
      <c r="EB48" s="451" t="e">
        <f>BB48/$BH48/(1-EU48)</f>
        <v>#VALUE!</v>
      </c>
      <c r="EC48" s="451" t="e">
        <f>BC48/$BH48/(1-EV48)</f>
        <v>#VALUE!</v>
      </c>
      <c r="ED48" s="451" t="e">
        <f>BD48/$BH48/(1-EW48)</f>
        <v>#VALUE!</v>
      </c>
      <c r="EE48" s="451" t="e">
        <f>BG48/BH48</f>
        <v>#VALUE!</v>
      </c>
      <c r="EF48" s="451" t="e">
        <f>DV48/SUM($DV48:$EE48)</f>
        <v>#VALUE!</v>
      </c>
      <c r="EG48" s="451" t="e">
        <f>DW48/SUM($DV48:$EE48)</f>
        <v>#VALUE!</v>
      </c>
      <c r="EH48" s="451" t="e">
        <f>DX48/SUM($DV48:$EE48)</f>
        <v>#VALUE!</v>
      </c>
      <c r="EI48" s="451" t="e">
        <f>DY48/SUM($DV48:$EE48)</f>
        <v>#VALUE!</v>
      </c>
      <c r="EJ48" s="451" t="e">
        <f>DZ48/SUM($DV48:$EE48)</f>
        <v>#VALUE!</v>
      </c>
      <c r="EK48" s="451" t="e">
        <f>EA48/SUM($DV48:$EE48)</f>
        <v>#VALUE!</v>
      </c>
      <c r="EL48" s="451" t="e">
        <f>EB48/SUM($DV48:$EE48)</f>
        <v>#VALUE!</v>
      </c>
      <c r="EM48" s="451" t="e">
        <f>EC48/SUM($DV48:$EE48)</f>
        <v>#VALUE!</v>
      </c>
      <c r="EN48" s="451" t="e">
        <f>ED48/SUM($DV48:$EE48)</f>
        <v>#VALUE!</v>
      </c>
      <c r="EO48" s="451" t="e">
        <f>EE48/SUM($DV48:$EE48)</f>
        <v>#VALUE!</v>
      </c>
      <c r="EP48" s="450">
        <f>EP47</f>
        <v>0.080000000000000002</v>
      </c>
      <c r="EQ48" s="450">
        <f>EQ47</f>
        <v>0.014999999999999999</v>
      </c>
      <c r="ER48" s="450">
        <f>ER47</f>
        <v>0.014999999999999999</v>
      </c>
      <c r="ES48" s="450">
        <f>ES47</f>
        <v>0.014999999999999999</v>
      </c>
      <c r="ET48" s="450">
        <f>ET47</f>
        <v>0.014999999999999999</v>
      </c>
      <c r="EU48" s="450">
        <f>EU47</f>
        <v>0.089999999999999997</v>
      </c>
      <c r="EV48" s="450">
        <f>EV47</f>
        <v>0.089999999999999997</v>
      </c>
      <c r="EW48" s="450">
        <f>EW47</f>
        <v>0.089999999999999997</v>
      </c>
      <c r="EX48" s="431" t="str">
        <f>IF(_tag_month_day!AS38="","",_tag_month_day!AS38/100)</f>
        <v/>
      </c>
      <c r="EY48" s="431" t="str">
        <f>IF(_tag_month_day!AT38="","",_tag_month_day!AT38/100)</f>
        <v/>
      </c>
      <c r="EZ48" s="431" t="str">
        <f>IF(_tag_month_day!AU38="","",_tag_month_day!AU38/100)</f>
        <v/>
      </c>
      <c r="FA48" s="431" t="str">
        <f>IF(_tag_month_day!AV38="","",_tag_month_day!AV38/100)</f>
        <v/>
      </c>
      <c r="FB48" s="431" t="str">
        <f>IF(_tag_month_day!AW38="","",_tag_month_day!AW38/100)</f>
        <v/>
      </c>
      <c r="FC48" s="431" t="str">
        <f>IF(_tag_month_day!AX38="","",_tag_month_day!AX38/100)</f>
        <v/>
      </c>
      <c r="FD48" s="449" t="str">
        <f>IF(_tag_month_day!AY38="","",_tag_month_day!AY38/100)</f>
        <v/>
      </c>
      <c r="FE48" s="449" t="str">
        <f>IF(_tag_month_day!AZ38="","",_tag_month_day!AZ38/100)</f>
        <v/>
      </c>
      <c r="FF48" s="449" t="str">
        <f>IF(_tag_month_day!BA38="","",_tag_month_day!BA38/100)</f>
        <v/>
      </c>
      <c r="FG48" s="449" t="str">
        <f>IF(_tag_month_day!BB38="","",_tag_month_day!BB38/100)</f>
        <v/>
      </c>
      <c r="FH48" s="467" t="str">
        <f>IF(_tag_month_day!BC38="","",_tag_month_day!BC38/100)</f>
        <v/>
      </c>
      <c r="FI48" s="449">
        <f>FI47</f>
        <v>0.40999999999999998</v>
      </c>
      <c r="FJ48" s="449">
        <f>FJ47</f>
        <v>0.11</v>
      </c>
      <c r="FK48" s="449">
        <f>FK47</f>
        <v>0.014999999999999999</v>
      </c>
      <c r="FL48" s="449">
        <f>FL47</f>
        <v>0</v>
      </c>
      <c r="FM48" s="467">
        <f>FM47</f>
        <v>0.0001</v>
      </c>
      <c r="FN48" s="449">
        <f>FN47</f>
        <v>0.32000000000000001</v>
      </c>
      <c r="FO48" s="449">
        <f>FO47</f>
        <v>0.20000000000000001</v>
      </c>
      <c r="FP48" s="449">
        <f>FP47</f>
        <v>0.01</v>
      </c>
      <c r="FQ48" s="449">
        <f>FQ47</f>
        <v>0</v>
      </c>
      <c r="FR48" s="467">
        <f>FR47</f>
        <v>0.0001</v>
      </c>
      <c r="FS48" s="449" t="str">
        <f>IF(_tag_month_day!BD38="","",_tag_month_day!BD38/100)</f>
        <v/>
      </c>
      <c r="FT48" s="449" t="str">
        <f>IF(_tag_month_day!BE38="","",_tag_month_day!BE38/100)</f>
        <v/>
      </c>
      <c r="FU48" s="449" t="str">
        <f>IF(_tag_month_day!BF38="","",_tag_month_day!BF38/100)</f>
        <v/>
      </c>
      <c r="FV48" s="449" t="str">
        <f>IF(_tag_month_day!BG38="","",_tag_month_day!BG38/100)</f>
        <v/>
      </c>
      <c r="FW48" s="467" t="str">
        <f>IF(_tag_month_day!BH38="","",_tag_month_day!BH38/100)</f>
        <v/>
      </c>
      <c r="FX48" s="449" t="str">
        <f>IF(_tag_month_day!BI38="","",_tag_month_day!BI38/100)</f>
        <v/>
      </c>
      <c r="FY48" s="449" t="str">
        <f>IF(_tag_month_day!BJ38="","",_tag_month_day!BJ38/100)</f>
        <v/>
      </c>
      <c r="FZ48" s="468" t="str">
        <f>IF(_tag_month_day!BK38="","",_tag_month_day!BK38/100)</f>
        <v/>
      </c>
      <c r="GA48" s="449" t="str">
        <f>IF(_tag_month_day!BL38="","",_tag_month_day!BL38/100)</f>
        <v/>
      </c>
      <c r="GB48" s="467" t="str">
        <f>IF(_tag_month_day!BM38="","",_tag_month_day!BM38/100)</f>
        <v/>
      </c>
      <c r="GC48" s="431" t="str">
        <f>IF(_tag_month_day!BN38="","",_tag_month_day!BN38/100)</f>
        <v/>
      </c>
      <c r="GD48" s="431" t="str">
        <f>IF(_tag_month_day!BO38="","",_tag_month_day!BO38/100)</f>
        <v/>
      </c>
      <c r="GE48" s="431" t="str">
        <f>IF(_tag_month_day!BP38="","",_tag_month_day!BP38/100)</f>
        <v/>
      </c>
      <c r="GF48" s="431" t="str">
        <f>IF(_tag_month_day!BQ38="","",_tag_month_day!BQ38/100)</f>
        <v/>
      </c>
      <c r="GG48" s="431" t="str">
        <f>IF(_tag_month_day!BR38="","",_tag_month_day!BR38/100)</f>
        <v/>
      </c>
      <c r="GH48" s="431" t="str">
        <f>IF(_tag_month_day!BS38="","",_tag_month_day!BS38/100)</f>
        <v/>
      </c>
      <c r="GI48" s="467" t="str">
        <f>IF(_tag_month_day!BT38="","",_tag_month_day!BT38/100)</f>
        <v/>
      </c>
      <c r="GJ48" s="469" t="str">
        <f>IF(_tag_month_day!BU38="","",_tag_month_day!BU38/100)</f>
        <v/>
      </c>
      <c r="GK48" s="470">
        <f>GK47</f>
        <v>0.070000000000000007</v>
      </c>
      <c r="GL48" s="470">
        <f>GL47</f>
        <v>0.029999999999999999</v>
      </c>
      <c r="GM48" s="471" t="str">
        <f>IF(_tag_month_day!BX38="","",_tag_month_day!BX38/100)</f>
        <v/>
      </c>
      <c r="GN48" s="470">
        <f>GN47</f>
        <v>0.070000000000000007</v>
      </c>
      <c r="GO48" s="470">
        <f>GO47</f>
        <v>0.029999999999999999</v>
      </c>
      <c r="GP48" s="470">
        <f>GP47</f>
        <v>0.089999999999999997</v>
      </c>
      <c r="GQ48" s="470">
        <f>GQ47</f>
        <v>0.029999999999999999</v>
      </c>
      <c r="GR48" s="471" t="str">
        <f>IF(_tag_month_day!CA38="","",_tag_month_day!CA38/100)</f>
        <v/>
      </c>
      <c r="GS48" s="472">
        <f>GS47</f>
        <v>0.95299999999999996</v>
      </c>
      <c r="GT48" s="472">
        <f>GT47</f>
        <v>0.55000000000000004</v>
      </c>
      <c r="GU48" s="472">
        <f>GU47</f>
        <v>0.55000000000000004</v>
      </c>
      <c r="GV48" s="472">
        <f>GV47</f>
        <v>0.55000000000000004</v>
      </c>
      <c r="GW48" s="472">
        <f>GW47</f>
        <v>0.5</v>
      </c>
      <c r="GX48" s="472">
        <f>GX47</f>
        <v>0.93500000000000005</v>
      </c>
      <c r="GY48" s="472">
        <f>GY47</f>
        <v>0.14999999999999999</v>
      </c>
      <c r="GZ48" s="472">
        <f>GZ47</f>
        <v>1</v>
      </c>
      <c r="HA48" s="474">
        <f>HA47</f>
        <v>0.047</v>
      </c>
      <c r="HB48" s="474">
        <f>HB47</f>
        <v>0.45000000000000001</v>
      </c>
      <c r="HC48" s="474">
        <f>HC47</f>
        <v>0.45000000000000001</v>
      </c>
      <c r="HD48" s="474">
        <f>HD47</f>
        <v>0.45000000000000001</v>
      </c>
      <c r="HE48" s="474">
        <f>HE47</f>
        <v>0.5</v>
      </c>
      <c r="HF48" s="474">
        <f>HF47</f>
        <v>0.065000000000000002</v>
      </c>
      <c r="HG48" s="474">
        <f>HG47</f>
        <v>0.84999999999999998</v>
      </c>
      <c r="HH48" s="474">
        <f>HH47</f>
        <v>0</v>
      </c>
      <c r="HI48" s="10">
        <f>IF(BZ48&lt;&gt;"",CK48-BV48,0)</f>
        <v>0</v>
      </c>
      <c r="HJ48" s="10" t="e">
        <f>IF(AJ48&gt;0,AH48-AJ48,0)</f>
        <v>#VALUE!</v>
      </c>
      <c r="HK48" s="466">
        <f>HK47</f>
        <v>0.84999999999999998</v>
      </c>
      <c r="HL48" s="424">
        <f>HL47</f>
        <v>550000</v>
      </c>
      <c r="HM48" s="424">
        <f>HM47</f>
        <v>480000</v>
      </c>
      <c r="HN48" s="465" t="e">
        <f>(DJ48*EZ48+DK48*FH48+DL48*FM48+DM48*FR48+DN48*FW48+DO48*GB48+DS48*GI48+DP48*GM48+DR48*GR48)*1000*2</f>
        <v>#VALUE!</v>
      </c>
      <c r="HO48" s="465" t="e">
        <f>HN48*HK48*$HO$2/HL48*1000000</f>
        <v>#VALUE!</v>
      </c>
      <c r="HP48" s="465" t="e">
        <f>HN48*HK48*$HP$2/HM48*1000000</f>
        <v>#VALUE!</v>
      </c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</row>
    <row customFormat="1" r="49" s="0">
      <c r="A49" s="420">
        <v>38</v>
      </c>
      <c r="B49" s="421">
        <f ca="1">IF(D49=D48,B48,IF(D49="夜班",B48+1,B48))</f>
        <v>43587</v>
      </c>
      <c r="C49" s="422">
        <f>C48</f>
        <v>0.041666666666666699</v>
      </c>
      <c r="D49" s="10" t="str">
        <f ca="1">IF(HOUR(G49)&lt;8,"夜班",IF(HOUR(G49)&lt;16,"白班",IF(HOUR(G49)&lt;24,"中班",0)))</f>
        <v>白班</v>
      </c>
      <c r="E49" s="10" t="e">
        <f ca="1">IF(F49=1,"甲",IF(F49=2,"乙",IF(F49=3,"丙",IF(F49=4,"丁",""))))</f>
        <v>#REF!</v>
      </c>
      <c r="F49" s="10" t="e">
        <f ca="1">SUMPRODUCT((成本日报!$A$3:$A$95=计划!B49)*(成本日报!$B$3:$B$95=计划!$D49),成本日报!$C$3:$C$95)</f>
        <v>#REF!</v>
      </c>
      <c r="G49" s="423">
        <f ca="1">G48+C48</f>
        <v>43587.541666666577</v>
      </c>
      <c r="H49" s="423">
        <f ca="1">$G49+$C49/60*10+$C49*0</f>
        <v>43587.548611111022</v>
      </c>
      <c r="I49" s="423">
        <f ca="1">$G49+$C49/60*18+$C49*0</f>
        <v>43587.554166666574</v>
      </c>
      <c r="J49" s="423">
        <f ca="1">$G49+$C49/60*0+$C49*1</f>
        <v>43587.583333333241</v>
      </c>
      <c r="K49" s="423">
        <f ca="1">$G49+$C49/60*30+$C49*2</f>
        <v>43587.645833333248</v>
      </c>
      <c r="L49" s="423">
        <f ca="1">$G49+$C49/60*0+$C49*3</f>
        <v>43587.666666666577</v>
      </c>
      <c r="M49" s="424" t="str">
        <f>IF(_tag_month_day!A39="","",_tag_month_day!A39)</f>
        <v/>
      </c>
      <c r="N49" s="424" t="str">
        <f>IF(_tag_month_day!B39="","",_tag_month_day!B39)</f>
        <v/>
      </c>
      <c r="O49" s="425" t="e">
        <f>IF(M49+N49=0,"",M49+N49)</f>
        <v>#VALUE!</v>
      </c>
      <c r="P49" s="424" t="str">
        <f>IF(_tag_month_day!C39="","",_tag_month_day!C39)</f>
        <v/>
      </c>
      <c r="Q49" s="424" t="str">
        <f>IF(_tag_month_day!D39="","",_tag_month_day!D39)</f>
        <v/>
      </c>
      <c r="R49" s="426" t="str">
        <f>IF(_tag_month_day!CB39="","",_tag_month_day!CB39/100)</f>
        <v/>
      </c>
      <c r="S49" s="427" t="str">
        <f>IF(_tag_month_day!E39="","",_tag_month_day!E39)</f>
        <v/>
      </c>
      <c r="T49" s="427" t="str">
        <f>IF(_tag_month_day!F39="","",_tag_month_day!F39)</f>
        <v/>
      </c>
      <c r="U49" s="428" t="e">
        <f>S49+T49</f>
        <v>#VALUE!</v>
      </c>
      <c r="V49" s="429" t="e">
        <f>U49/AJ49</f>
        <v>#VALUE!</v>
      </c>
      <c r="W49" s="430" t="str">
        <f>IF(_jhy_month_day!A39="","",_jhy_month_day!A39)</f>
        <v/>
      </c>
      <c r="X49" s="431" t="str">
        <f>IF(_jhy_month_day!B39="","",_jhy_month_day!B39/100)</f>
        <v/>
      </c>
      <c r="Y49" s="431" t="str">
        <f>IF(_jhy_month_day!C39="","",_jhy_month_day!C39/100)</f>
        <v/>
      </c>
      <c r="Z49" s="432">
        <f>Z45+1</f>
        <v>10</v>
      </c>
      <c r="AA49" s="433" t="str">
        <f>IF(_tag_month_day!G39="","",_tag_month_day!G39/100)</f>
        <v/>
      </c>
      <c r="AB49" s="433" t="str">
        <f>IF(_tag_month_day!H39="","",_tag_month_day!H39/100)</f>
        <v/>
      </c>
      <c r="AC49" s="434">
        <f>IF(X49="",AC48,BK49*($AV48*X49+$AW48*FD48+$AX48*FI48+$AY48*FN48+$AZ48*FS48+$BA48*FX48+$BG48*GE48)/(AV48*Y49+AX48*FK48+AW48*FF48+AY48*FP48+AZ48*FU48+BA48*FZ48+BG48*GG48+BB48*GK48+BC48*GN48+BD48*GP48))</f>
        <v>1.59963432013121</v>
      </c>
      <c r="AD49" s="435" t="str">
        <f>IF(AC49=AC48,"",AC49-AC48)</f>
        <v/>
      </c>
      <c r="AE49" s="436" t="str">
        <f>IF(1-AF49=0,"",(1-AF49))</f>
        <v/>
      </c>
      <c r="AF49" s="437">
        <v>1</v>
      </c>
      <c r="AG49" s="10" t="str">
        <f>AG48</f>
        <v>8A3</v>
      </c>
      <c r="AH49" s="438" t="str">
        <f>AH48</f>
        <v/>
      </c>
      <c r="AI49" s="424" t="e">
        <f>IF(ROUND(AJ49-AJ48,1)=0,"",AJ49-AJ48)</f>
        <v>#VALUE!</v>
      </c>
      <c r="AJ49" s="10" t="str">
        <f>IF(_tag_month_day!I39="","",_tag_month_day!I39)</f>
        <v/>
      </c>
      <c r="AK49" s="440"/>
      <c r="AL49" s="440"/>
      <c r="AM49" s="440"/>
      <c r="AN49" s="441">
        <f>AN48</f>
        <v>3</v>
      </c>
      <c r="AO49" s="441">
        <f>AO48</f>
        <v>7</v>
      </c>
      <c r="AP49" s="442" t="e">
        <f>(IF(AN49=0,AS48,AS48*(1+AO49/AN49)/(AR49+AO49/AN49)))+AT49</f>
        <v>#VALUE!</v>
      </c>
      <c r="AQ49" s="443" t="str">
        <f>IF(_tag_month_day!J39="","",_tag_month_day!J39/100)</f>
        <v/>
      </c>
      <c r="AR49" s="444">
        <f>AR48</f>
        <v>1.3</v>
      </c>
      <c r="AS49" s="445" t="e">
        <f>AQ49*(AN49*AR49+AO49)/(AN49+AO49)</f>
        <v>#VALUE!</v>
      </c>
      <c r="AT49" s="445" t="e">
        <f>(SUM(BE49:BF49)-SUM(BE48:BF48))*0.05</f>
        <v>#VALUE!</v>
      </c>
      <c r="AU49" s="446" t="str">
        <f>IF(_tag_month_day!CC39="","",IF(_tag_month_day!CC39&gt;0,_tag_month_day!CD39,_tag_month_day!CE39))</f>
        <v/>
      </c>
      <c r="AV49" s="447" t="str">
        <f>IF(_tag_month_day!L39="","",_tag_month_day!L39/100)</f>
        <v/>
      </c>
      <c r="AW49" s="431">
        <f>AW48</f>
        <v>0</v>
      </c>
      <c r="AX49" s="431">
        <f>AX48</f>
        <v>0</v>
      </c>
      <c r="AY49" s="431" t="str">
        <f>IF(_tag_month_day!M39="","",_tag_month_day!M39/100)</f>
        <v/>
      </c>
      <c r="AZ49" s="431" t="str">
        <f>IF(_tag_month_day!N39="","",_tag_month_day!N39/100)</f>
        <v/>
      </c>
      <c r="BA49" s="431" t="str">
        <f>IF(_tag_month_day!O39="","",_tag_month_day!O39/100)</f>
        <v/>
      </c>
      <c r="BB49" s="448" t="str">
        <f>IF(_tag_month_day!P39="","",_tag_month_day!P39/100)</f>
        <v/>
      </c>
      <c r="BC49" s="448">
        <f>BC48</f>
        <v>0</v>
      </c>
      <c r="BD49" s="448" t="str">
        <f>IF(_tag_month_day!Q39="","",_tag_month_day!Q39/100)</f>
        <v/>
      </c>
      <c r="BE49" s="449" t="str">
        <f>IF(_tag_month_day!R39="","",_tag_month_day!R39/100)</f>
        <v/>
      </c>
      <c r="BF49" s="388" t="e">
        <f>(AU49*(100+BE49*100))/(AJ49-AU49)/100</f>
        <v>#VALUE!</v>
      </c>
      <c r="BG49" s="450" t="e">
        <f>BE49+BF49</f>
        <v>#VALUE!</v>
      </c>
      <c r="BH49" s="451" t="e">
        <f>SUM(AV49:BF49)</f>
        <v>#VALUE!</v>
      </c>
      <c r="BI49" s="452" t="e">
        <f>IF(CX49=0,BI48,(DK49*查询!$R$5+DL49*查询!$Q$5+DM49*查询!$N$5+DN49*查询!$O$5+DO49*查询!$P$5)*AF49/CX49)</f>
        <v>#VALUE!</v>
      </c>
      <c r="BJ49" s="452" t="e">
        <f>IF(CX49=0,BJ48,(DP49*查询!$S$5+DQ49*查询!$T$5+DR49*查询!$U$5)*AF49/CX49)</f>
        <v>#VALUE!</v>
      </c>
      <c r="BK49" s="452">
        <f>BK48</f>
        <v>1</v>
      </c>
      <c r="BL49" s="453" t="e">
        <f>SUMPRODUCT((AV49:BA49)*(GS49:GX49))/((GS49:GX49)+SUM(BB49:BD49)*GY49+BG49*GZ49)</f>
        <v>#VALUE!</v>
      </c>
      <c r="BM49" s="453" t="e">
        <f>BK49*($AV49*FB49+$AW49*FD49+$AX49*FI49+$AY49*FN49+$AZ49*FS49+$BA49*FX49+$BG49*GE49)/(AV49*EY49+AX49*FK49+AW49*FF49+AY49*FP49+AZ49*FU49+BA49*FZ49+BG49*GG49+BB49*GK49+BC49*GN49+BD49*GP49)</f>
        <v>#VALUE!</v>
      </c>
      <c r="BN49" s="453" t="e">
        <f>($AV49*FC49+$AX49*FJ49+$AW49*FE49+$AY49*FO49+$AZ49*FT49+$BA49*FY49+$BG49*GF49)/($AV49*FA49+BG49*GH49+BB49*GL49+BC49*GO49+BD49*GQ49+BA49*GA49)</f>
        <v>#VALUE!</v>
      </c>
      <c r="BO49" s="454" t="e">
        <f>SUMPRODUCT(AV49:BA49*GS49:GX49)/(GS49:GX49+(BB49+BC49+BD49)*GY49+BG49)</f>
        <v>#VALUE!</v>
      </c>
      <c r="BP49" s="454" t="e">
        <f>SUMPRODUCT(AV49:BA49*GS49:GX49)/(GS49:GX49+(BB49+BC49+BD49)*GY49+BG49)</f>
        <v>#VALUE!</v>
      </c>
      <c r="BQ49" s="454" t="e">
        <f>SUMPRODUCT(AV49:BA49*GS49:GX49)/(GS49:GX49+(BB49+BC49+BD49)*GY49+BG49)</f>
        <v>#VALUE!</v>
      </c>
      <c r="BR49" s="453" t="str">
        <f>IF(_tag_month_day!T39="","",_tag_month_day!T39)</f>
        <v/>
      </c>
      <c r="BS49" s="453" t="str">
        <f>IF(_tag_month_day!U39="","",_tag_month_day!U39)</f>
        <v/>
      </c>
      <c r="BT49" s="455" t="str">
        <f>IF(CK49="","",IF((CK49&gt;=BV49-0.12)*(CK49&lt;=BV49+0.12),"合格","不合格"))</f>
        <v/>
      </c>
      <c r="BU49" s="456" t="str">
        <f>IF(_tag_month_day!V39="","",_tag_month_day!V39)</f>
        <v/>
      </c>
      <c r="BV49" s="457" t="str">
        <f>IF(_tag_month_day!W39="","",_tag_month_day!W39)</f>
        <v/>
      </c>
      <c r="BW49" s="458" t="str">
        <f>IF(_tag_month_day!X39="","",_tag_month_day!X39)</f>
        <v/>
      </c>
      <c r="BX49" s="458" t="str">
        <f>IF(_tag_month_day!Y39="","",_tag_month_day!Y39)</f>
        <v/>
      </c>
      <c r="BY49" s="459">
        <f ca="1">L49</f>
        <v>43587.666666666577</v>
      </c>
      <c r="BZ49" s="460" t="s">
        <v>429</v>
      </c>
      <c r="CA49" s="461">
        <v>0.68402777777777801</v>
      </c>
      <c r="CB49" s="424" t="str">
        <f>IF(_tag_month_day!Z39="","",_tag_month_day!Z39)</f>
        <v/>
      </c>
      <c r="CC49" s="424" t="str">
        <f>IF(_tag_month_day!AA39="","",_tag_month_day!AA39)</f>
        <v/>
      </c>
      <c r="CD49" s="424" t="str">
        <f>IF(_tag_month_day!AB39="","",_tag_month_day!AB39)</f>
        <v/>
      </c>
      <c r="CE49" s="424" t="str">
        <f>IF(_tag_month_day!AC39="","",_tag_month_day!AC39)</f>
        <v/>
      </c>
      <c r="CF49" s="424" t="str">
        <f>IF(_tag_month_day!AD39="","",_tag_month_day!AD39)</f>
        <v/>
      </c>
      <c r="CG49" s="424" t="str">
        <f>IF(_tag_month_day!AE39="","",_tag_month_day!AE39)</f>
        <v/>
      </c>
      <c r="CH49" s="424" t="str">
        <f>IF(_tag_month_day!AF39="","",_tag_month_day!AF39)</f>
        <v/>
      </c>
      <c r="CI49" s="424" t="str">
        <f>IF(_tag_month_day!AG39="","",_tag_month_day!AG39)</f>
        <v/>
      </c>
      <c r="CJ49" s="424" t="str">
        <f>IF(_tag_month_day!AH39="","",_tag_month_day!AH39)</f>
        <v/>
      </c>
      <c r="CK49" s="424" t="str">
        <f>IF(_tag_month_day!AI39="","",_tag_month_day!AI39)</f>
        <v/>
      </c>
      <c r="CL49" s="4" t="str">
        <f>IF(_tag_month_day!AJ39="","",_tag_month_day!AJ39)</f>
        <v/>
      </c>
      <c r="CM49" s="4" t="str">
        <f>IF(_tag_month_day!AK39="","",_tag_month_day!AK39)</f>
        <v/>
      </c>
      <c r="CN49" s="4" t="str">
        <f>IF(_tag_month_day!AL39="","",_tag_month_day!AL39)</f>
        <v/>
      </c>
      <c r="CO49" s="4" t="str">
        <f>IF(_tag_month_day!AM39="","",_tag_month_day!AM39)</f>
        <v/>
      </c>
      <c r="CP49" s="4" t="str">
        <f>IF(_tag_month_day!AN39="","",_tag_month_day!AN39)</f>
        <v/>
      </c>
      <c r="CQ49" s="4" t="str">
        <f>IF(_tag_month_day!AO39="","",_tag_month_day!AO39)</f>
        <v/>
      </c>
      <c r="CR49" s="462" t="str">
        <f>IF(_tag_month_day!AP39="","",_tag_month_day!AP39)</f>
        <v/>
      </c>
      <c r="CS49" s="463" t="str">
        <f>IF(_tag_month_day!AQ39="","",_tag_month_day!AQ39)</f>
        <v/>
      </c>
      <c r="CT49" s="4" t="str">
        <f>IF(_tag_month_day!AR39="","",_tag_month_day!AR39)</f>
        <v/>
      </c>
      <c r="CU49" s="464" t="e">
        <f>DU49/AJ49</f>
        <v>#VALUE!</v>
      </c>
      <c r="CV49" s="451" t="e">
        <f>BG49/BH49</f>
        <v>#VALUE!</v>
      </c>
      <c r="CW49" s="465" t="e">
        <f>AJ49*(1-CV49)*CU49*AF49</f>
        <v>#VALUE!</v>
      </c>
      <c r="CX49" s="465" t="e">
        <f>CW49*94%</f>
        <v>#VALUE!</v>
      </c>
      <c r="CY49" s="466" t="e">
        <f>IF(CX49=0,0,DS49/(DS49+CX49))</f>
        <v>#VALUE!</v>
      </c>
      <c r="CZ49" s="465" t="e">
        <f>$AJ49*EF49</f>
        <v>#VALUE!</v>
      </c>
      <c r="DA49" s="465" t="e">
        <f>$AJ49*EG49</f>
        <v>#VALUE!</v>
      </c>
      <c r="DB49" s="465" t="e">
        <f>$AJ49*EH49</f>
        <v>#VALUE!</v>
      </c>
      <c r="DC49" s="465" t="e">
        <f>$AJ49*EI49</f>
        <v>#VALUE!</v>
      </c>
      <c r="DD49" s="465" t="e">
        <f>$AJ49*EJ49</f>
        <v>#VALUE!</v>
      </c>
      <c r="DE49" s="465" t="e">
        <f>$AJ49*EK49</f>
        <v>#VALUE!</v>
      </c>
      <c r="DF49" s="465" t="e">
        <f>$AJ49*EL49</f>
        <v>#VALUE!</v>
      </c>
      <c r="DG49" s="465" t="e">
        <f>$AJ49*EM49</f>
        <v>#VALUE!</v>
      </c>
      <c r="DH49" s="465" t="e">
        <f>$AJ49*EN49</f>
        <v>#VALUE!</v>
      </c>
      <c r="DI49" s="465" t="e">
        <f>$AJ49*EO49</f>
        <v>#VALUE!</v>
      </c>
      <c r="DJ49" s="465" t="e">
        <f>CZ49*(1-EP49)</f>
        <v>#VALUE!</v>
      </c>
      <c r="DK49" s="465" t="e">
        <f>DA49*(1-ER49)</f>
        <v>#VALUE!</v>
      </c>
      <c r="DL49" s="465" t="e">
        <f>DB49*(1-EQ49)</f>
        <v>#VALUE!</v>
      </c>
      <c r="DM49" s="465" t="e">
        <f>DC49*(1-ES49)</f>
        <v>#VALUE!</v>
      </c>
      <c r="DN49" s="465" t="e">
        <f>DD49*(1-ET49)</f>
        <v>#VALUE!</v>
      </c>
      <c r="DO49" s="465" t="e">
        <f>DE49</f>
        <v>#VALUE!</v>
      </c>
      <c r="DP49" s="465" t="e">
        <f>DF49*(1-EU49)</f>
        <v>#VALUE!</v>
      </c>
      <c r="DQ49" s="465" t="e">
        <f>DG49*(1-EV49)</f>
        <v>#VALUE!</v>
      </c>
      <c r="DR49" s="465" t="e">
        <f>DH49*(1-EW49)</f>
        <v>#VALUE!</v>
      </c>
      <c r="DS49" s="465" t="e">
        <f>DI49</f>
        <v>#VALUE!</v>
      </c>
      <c r="DT49" s="465" t="e">
        <f>SUM(DJ49:DS49)</f>
        <v>#VALUE!</v>
      </c>
      <c r="DU49" s="465" t="e">
        <f>(GS49:GX49)+(DP49+DQ49+DR49)*GY49+DS49</f>
        <v>#VALUE!</v>
      </c>
      <c r="DV49" s="451" t="e">
        <f>AV49/$BH49/(1-EP49)</f>
        <v>#VALUE!</v>
      </c>
      <c r="DW49" s="451" t="e">
        <f>AW49/$BH49/(1-ER49)</f>
        <v>#VALUE!</v>
      </c>
      <c r="DX49" s="451" t="e">
        <f>AX49/$BH49/(1-EQ49)</f>
        <v>#VALUE!</v>
      </c>
      <c r="DY49" s="451" t="e">
        <f>AY49/$BH49/(1-ES49)</f>
        <v>#VALUE!</v>
      </c>
      <c r="DZ49" s="451" t="e">
        <f>AZ49/$BH49/(1-ET49)</f>
        <v>#VALUE!</v>
      </c>
      <c r="EA49" s="451" t="e">
        <f>BA49/$BH49/(1-AX49)</f>
        <v>#VALUE!</v>
      </c>
      <c r="EB49" s="451" t="e">
        <f>BB49/$BH49/(1-EU49)</f>
        <v>#VALUE!</v>
      </c>
      <c r="EC49" s="451" t="e">
        <f>BC49/$BH49/(1-EV49)</f>
        <v>#VALUE!</v>
      </c>
      <c r="ED49" s="451" t="e">
        <f>BD49/$BH49/(1-EW49)</f>
        <v>#VALUE!</v>
      </c>
      <c r="EE49" s="451" t="e">
        <f>BG49/BH49</f>
        <v>#VALUE!</v>
      </c>
      <c r="EF49" s="451" t="e">
        <f>DV49/SUM($DV49:$EE49)</f>
        <v>#VALUE!</v>
      </c>
      <c r="EG49" s="451" t="e">
        <f>DW49/SUM($DV49:$EE49)</f>
        <v>#VALUE!</v>
      </c>
      <c r="EH49" s="451" t="e">
        <f>DX49/SUM($DV49:$EE49)</f>
        <v>#VALUE!</v>
      </c>
      <c r="EI49" s="451" t="e">
        <f>DY49/SUM($DV49:$EE49)</f>
        <v>#VALUE!</v>
      </c>
      <c r="EJ49" s="451" t="e">
        <f>DZ49/SUM($DV49:$EE49)</f>
        <v>#VALUE!</v>
      </c>
      <c r="EK49" s="451" t="e">
        <f>EA49/SUM($DV49:$EE49)</f>
        <v>#VALUE!</v>
      </c>
      <c r="EL49" s="451" t="e">
        <f>EB49/SUM($DV49:$EE49)</f>
        <v>#VALUE!</v>
      </c>
      <c r="EM49" s="451" t="e">
        <f>EC49/SUM($DV49:$EE49)</f>
        <v>#VALUE!</v>
      </c>
      <c r="EN49" s="451" t="e">
        <f>ED49/SUM($DV49:$EE49)</f>
        <v>#VALUE!</v>
      </c>
      <c r="EO49" s="451" t="e">
        <f>EE49/SUM($DV49:$EE49)</f>
        <v>#VALUE!</v>
      </c>
      <c r="EP49" s="450">
        <f>EP48</f>
        <v>0.080000000000000002</v>
      </c>
      <c r="EQ49" s="450">
        <f>EQ48</f>
        <v>0.014999999999999999</v>
      </c>
      <c r="ER49" s="450">
        <f>ER48</f>
        <v>0.014999999999999999</v>
      </c>
      <c r="ES49" s="450">
        <f>ES48</f>
        <v>0.014999999999999999</v>
      </c>
      <c r="ET49" s="450">
        <f>ET48</f>
        <v>0.014999999999999999</v>
      </c>
      <c r="EU49" s="450">
        <f>EU48</f>
        <v>0.089999999999999997</v>
      </c>
      <c r="EV49" s="450">
        <f>EV48</f>
        <v>0.089999999999999997</v>
      </c>
      <c r="EW49" s="450">
        <f>EW48</f>
        <v>0.089999999999999997</v>
      </c>
      <c r="EX49" s="431" t="str">
        <f>IF(_tag_month_day!AS39="","",_tag_month_day!AS39/100)</f>
        <v/>
      </c>
      <c r="EY49" s="431" t="str">
        <f>IF(_tag_month_day!AT39="","",_tag_month_day!AT39/100)</f>
        <v/>
      </c>
      <c r="EZ49" s="431" t="str">
        <f>IF(_tag_month_day!AU39="","",_tag_month_day!AU39/100)</f>
        <v/>
      </c>
      <c r="FA49" s="431" t="str">
        <f>IF(_tag_month_day!AV39="","",_tag_month_day!AV39/100)</f>
        <v/>
      </c>
      <c r="FB49" s="431" t="str">
        <f>IF(_tag_month_day!AW39="","",_tag_month_day!AW39/100)</f>
        <v/>
      </c>
      <c r="FC49" s="431" t="str">
        <f>IF(_tag_month_day!AX39="","",_tag_month_day!AX39/100)</f>
        <v/>
      </c>
      <c r="FD49" s="449" t="str">
        <f>IF(_tag_month_day!AY39="","",_tag_month_day!AY39/100)</f>
        <v/>
      </c>
      <c r="FE49" s="449" t="str">
        <f>IF(_tag_month_day!AZ39="","",_tag_month_day!AZ39/100)</f>
        <v/>
      </c>
      <c r="FF49" s="449" t="str">
        <f>IF(_tag_month_day!BA39="","",_tag_month_day!BA39/100)</f>
        <v/>
      </c>
      <c r="FG49" s="449" t="str">
        <f>IF(_tag_month_day!BB39="","",_tag_month_day!BB39/100)</f>
        <v/>
      </c>
      <c r="FH49" s="467" t="str">
        <f>IF(_tag_month_day!BC39="","",_tag_month_day!BC39/100)</f>
        <v/>
      </c>
      <c r="FI49" s="449">
        <f>FI48</f>
        <v>0.40999999999999998</v>
      </c>
      <c r="FJ49" s="449">
        <f>FJ48</f>
        <v>0.11</v>
      </c>
      <c r="FK49" s="449">
        <f>FK48</f>
        <v>0.014999999999999999</v>
      </c>
      <c r="FL49" s="449">
        <f>FL48</f>
        <v>0</v>
      </c>
      <c r="FM49" s="467">
        <f>FM48</f>
        <v>0.0001</v>
      </c>
      <c r="FN49" s="449">
        <f>FN48</f>
        <v>0.32000000000000001</v>
      </c>
      <c r="FO49" s="449">
        <f>FO48</f>
        <v>0.20000000000000001</v>
      </c>
      <c r="FP49" s="449">
        <f>FP48</f>
        <v>0.01</v>
      </c>
      <c r="FQ49" s="449">
        <f>FQ48</f>
        <v>0</v>
      </c>
      <c r="FR49" s="467">
        <f>FR48</f>
        <v>0.0001</v>
      </c>
      <c r="FS49" s="449" t="str">
        <f>IF(_tag_month_day!BD39="","",_tag_month_day!BD39/100)</f>
        <v/>
      </c>
      <c r="FT49" s="449" t="str">
        <f>IF(_tag_month_day!BE39="","",_tag_month_day!BE39/100)</f>
        <v/>
      </c>
      <c r="FU49" s="449" t="str">
        <f>IF(_tag_month_day!BF39="","",_tag_month_day!BF39/100)</f>
        <v/>
      </c>
      <c r="FV49" s="449" t="str">
        <f>IF(_tag_month_day!BG39="","",_tag_month_day!BG39/100)</f>
        <v/>
      </c>
      <c r="FW49" s="467" t="str">
        <f>IF(_tag_month_day!BH39="","",_tag_month_day!BH39/100)</f>
        <v/>
      </c>
      <c r="FX49" s="449" t="str">
        <f>IF(_tag_month_day!BI39="","",_tag_month_day!BI39/100)</f>
        <v/>
      </c>
      <c r="FY49" s="449" t="str">
        <f>IF(_tag_month_day!BJ39="","",_tag_month_day!BJ39/100)</f>
        <v/>
      </c>
      <c r="FZ49" s="468" t="str">
        <f>IF(_tag_month_day!BK39="","",_tag_month_day!BK39/100)</f>
        <v/>
      </c>
      <c r="GA49" s="449" t="str">
        <f>IF(_tag_month_day!BL39="","",_tag_month_day!BL39/100)</f>
        <v/>
      </c>
      <c r="GB49" s="467" t="str">
        <f>IF(_tag_month_day!BM39="","",_tag_month_day!BM39/100)</f>
        <v/>
      </c>
      <c r="GC49" s="431" t="str">
        <f>IF(_tag_month_day!BN39="","",_tag_month_day!BN39/100)</f>
        <v/>
      </c>
      <c r="GD49" s="431" t="str">
        <f>IF(_tag_month_day!BO39="","",_tag_month_day!BO39/100)</f>
        <v/>
      </c>
      <c r="GE49" s="431" t="str">
        <f>IF(_tag_month_day!BP39="","",_tag_month_day!BP39/100)</f>
        <v/>
      </c>
      <c r="GF49" s="431" t="str">
        <f>IF(_tag_month_day!BQ39="","",_tag_month_day!BQ39/100)</f>
        <v/>
      </c>
      <c r="GG49" s="431" t="str">
        <f>IF(_tag_month_day!BR39="","",_tag_month_day!BR39/100)</f>
        <v/>
      </c>
      <c r="GH49" s="431" t="str">
        <f>IF(_tag_month_day!BS39="","",_tag_month_day!BS39/100)</f>
        <v/>
      </c>
      <c r="GI49" s="467" t="str">
        <f>IF(_tag_month_day!BT39="","",_tag_month_day!BT39/100)</f>
        <v/>
      </c>
      <c r="GJ49" s="469" t="str">
        <f>IF(_tag_month_day!BU39="","",_tag_month_day!BU39/100)</f>
        <v/>
      </c>
      <c r="GK49" s="470">
        <f>GK48</f>
        <v>0.070000000000000007</v>
      </c>
      <c r="GL49" s="470">
        <f>GL48</f>
        <v>0.029999999999999999</v>
      </c>
      <c r="GM49" s="471" t="str">
        <f>IF(_tag_month_day!BX39="","",_tag_month_day!BX39/100)</f>
        <v/>
      </c>
      <c r="GN49" s="470">
        <f>GN48</f>
        <v>0.070000000000000007</v>
      </c>
      <c r="GO49" s="470">
        <f>GO48</f>
        <v>0.029999999999999999</v>
      </c>
      <c r="GP49" s="470">
        <f>GP48</f>
        <v>0.089999999999999997</v>
      </c>
      <c r="GQ49" s="470">
        <f>GQ48</f>
        <v>0.029999999999999999</v>
      </c>
      <c r="GR49" s="471" t="str">
        <f>IF(_tag_month_day!CA39="","",_tag_month_day!CA39/100)</f>
        <v/>
      </c>
      <c r="GS49" s="472">
        <f>GS48</f>
        <v>0.95299999999999996</v>
      </c>
      <c r="GT49" s="472">
        <f>GT48</f>
        <v>0.55000000000000004</v>
      </c>
      <c r="GU49" s="472">
        <f>GU48</f>
        <v>0.55000000000000004</v>
      </c>
      <c r="GV49" s="472">
        <f>GV48</f>
        <v>0.55000000000000004</v>
      </c>
      <c r="GW49" s="472">
        <f>GW48</f>
        <v>0.5</v>
      </c>
      <c r="GX49" s="472">
        <f>GX48</f>
        <v>0.93500000000000005</v>
      </c>
      <c r="GY49" s="472">
        <f>GY48</f>
        <v>0.14999999999999999</v>
      </c>
      <c r="GZ49" s="472">
        <f>GZ48</f>
        <v>1</v>
      </c>
      <c r="HA49" s="474">
        <f>HA48</f>
        <v>0.047</v>
      </c>
      <c r="HB49" s="474">
        <f>HB48</f>
        <v>0.45000000000000001</v>
      </c>
      <c r="HC49" s="474">
        <f>HC48</f>
        <v>0.45000000000000001</v>
      </c>
      <c r="HD49" s="474">
        <f>HD48</f>
        <v>0.45000000000000001</v>
      </c>
      <c r="HE49" s="474">
        <f>HE48</f>
        <v>0.5</v>
      </c>
      <c r="HF49" s="474">
        <f>HF48</f>
        <v>0.065000000000000002</v>
      </c>
      <c r="HG49" s="474">
        <f>HG48</f>
        <v>0.84999999999999998</v>
      </c>
      <c r="HH49" s="474">
        <f>HH48</f>
        <v>0</v>
      </c>
      <c r="HI49" s="10" t="e">
        <f>IF(BZ49&lt;&gt;"",CK49-BV49,0)</f>
        <v>#VALUE!</v>
      </c>
      <c r="HJ49" s="10" t="e">
        <f>IF(AJ49&gt;0,AH49-AJ49,0)</f>
        <v>#VALUE!</v>
      </c>
      <c r="HK49" s="466">
        <f>HK48</f>
        <v>0.84999999999999998</v>
      </c>
      <c r="HL49" s="424">
        <f>HL48</f>
        <v>550000</v>
      </c>
      <c r="HM49" s="424">
        <f>HM48</f>
        <v>480000</v>
      </c>
      <c r="HN49" s="465" t="e">
        <f>(DJ49*EZ49+DK49*FH49+DL49*FM49+DM49*FR49+DN49*FW49+DO49*GB49+DS49*GI49+DP49*GM49+DR49*GR49)*1000*2</f>
        <v>#VALUE!</v>
      </c>
      <c r="HO49" s="465" t="e">
        <f>HN49*HK49*$HO$2/HL49*1000000</f>
        <v>#VALUE!</v>
      </c>
      <c r="HP49" s="465" t="e">
        <f>HN49*HK49*$HP$2/HM49*1000000</f>
        <v>#VALUE!</v>
      </c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</row>
    <row customFormat="1" r="50" s="0">
      <c r="A50" s="420">
        <v>39</v>
      </c>
      <c r="B50" s="421">
        <f ca="1">IF(D50=D49,B49,IF(D50="夜班",B49+1,B49))</f>
        <v>43587</v>
      </c>
      <c r="C50" s="422">
        <f>C49</f>
        <v>0.041666666666666699</v>
      </c>
      <c r="D50" s="10" t="str">
        <f ca="1">IF(HOUR(G50)&lt;8,"夜班",IF(HOUR(G50)&lt;16,"白班",IF(HOUR(G50)&lt;24,"中班",0)))</f>
        <v>白班</v>
      </c>
      <c r="E50" s="10" t="e">
        <f ca="1">IF(F50=1,"甲",IF(F50=2,"乙",IF(F50=3,"丙",IF(F50=4,"丁",""))))</f>
        <v>#REF!</v>
      </c>
      <c r="F50" s="10" t="e">
        <f ca="1">SUMPRODUCT((成本日报!$A$3:$A$95=计划!B50)*(成本日报!$B$3:$B$95=计划!$D50),成本日报!$C$3:$C$95)</f>
        <v>#REF!</v>
      </c>
      <c r="G50" s="423">
        <f ca="1">G49+C49</f>
        <v>43587.583333333241</v>
      </c>
      <c r="H50" s="423">
        <f ca="1">$G50+$C50/60*10+$C50*0</f>
        <v>43587.590277777686</v>
      </c>
      <c r="I50" s="423">
        <f ca="1">$G50+$C50/60*18+$C50*0</f>
        <v>43587.595833333238</v>
      </c>
      <c r="J50" s="423">
        <f ca="1">$G50+$C50/60*0+$C50*1</f>
        <v>43587.624999999905</v>
      </c>
      <c r="K50" s="423">
        <f ca="1">$G50+$C50/60*30+$C50*2</f>
        <v>43587.687499999913</v>
      </c>
      <c r="L50" s="423">
        <f ca="1">$G50+$C50/60*0+$C50*3</f>
        <v>43587.708333333241</v>
      </c>
      <c r="M50" s="424" t="str">
        <f>IF(_tag_month_day!A40="","",_tag_month_day!A40)</f>
        <v/>
      </c>
      <c r="N50" s="424" t="str">
        <f>IF(_tag_month_day!B40="","",_tag_month_day!B40)</f>
        <v/>
      </c>
      <c r="O50" s="425" t="e">
        <f>IF(M50+N50=0,"",M50+N50)</f>
        <v>#VALUE!</v>
      </c>
      <c r="P50" s="424" t="str">
        <f>IF(_tag_month_day!C40="","",_tag_month_day!C40)</f>
        <v/>
      </c>
      <c r="Q50" s="424" t="str">
        <f>IF(_tag_month_day!D40="","",_tag_month_day!D40)</f>
        <v/>
      </c>
      <c r="R50" s="426" t="str">
        <f>IF(_tag_month_day!CB40="","",_tag_month_day!CB40/100)</f>
        <v/>
      </c>
      <c r="S50" s="427" t="str">
        <f>IF(_tag_month_day!E40="","",_tag_month_day!E40)</f>
        <v/>
      </c>
      <c r="T50" s="427" t="str">
        <f>IF(_tag_month_day!F40="","",_tag_month_day!F40)</f>
        <v/>
      </c>
      <c r="U50" s="428" t="e">
        <f>S50+T50</f>
        <v>#VALUE!</v>
      </c>
      <c r="V50" s="429" t="e">
        <f>U50/AJ50</f>
        <v>#VALUE!</v>
      </c>
      <c r="W50" s="430" t="str">
        <f>IF(_jhy_month_day!A40="","",_jhy_month_day!A40)</f>
        <v/>
      </c>
      <c r="X50" s="431" t="str">
        <f>IF(_jhy_month_day!B40="","",_jhy_month_day!B40/100)</f>
        <v/>
      </c>
      <c r="Y50" s="431" t="str">
        <f>IF(_jhy_month_day!C40="","",_jhy_month_day!C40/100)</f>
        <v/>
      </c>
      <c r="Z50" s="432">
        <f>Z46+1</f>
        <v>10</v>
      </c>
      <c r="AA50" s="433" t="str">
        <f>IF(_tag_month_day!G40="","",_tag_month_day!G40/100)</f>
        <v/>
      </c>
      <c r="AB50" s="433" t="str">
        <f>IF(_tag_month_day!H40="","",_tag_month_day!H40/100)</f>
        <v/>
      </c>
      <c r="AC50" s="434">
        <f>IF(X50="",AC49,BK50*($AV49*X50+$AW49*FD49+$AX49*FI49+$AY49*FN49+$AZ49*FS49+$BA49*FX49+$BG49*GE49)/(AV49*Y50+AX49*FK49+AW49*FF49+AY49*FP49+AZ49*FU49+BA49*FZ49+BG49*GG49+BB49*GK49+BC49*GN49+BD49*GP49))</f>
        <v>1.59963432013121</v>
      </c>
      <c r="AD50" s="435" t="str">
        <f>IF(AC50=AC49,"",AC50-AC49)</f>
        <v/>
      </c>
      <c r="AE50" s="436" t="str">
        <f>IF(1-AF50=0,"",(1-AF50))</f>
        <v/>
      </c>
      <c r="AF50" s="437">
        <v>1</v>
      </c>
      <c r="AG50" s="10" t="str">
        <f>AG49</f>
        <v>8A3</v>
      </c>
      <c r="AH50" s="438" t="str">
        <f>AH49</f>
        <v/>
      </c>
      <c r="AI50" s="424" t="e">
        <f>IF(ROUND(AJ50-AJ49,1)=0,"",AJ50-AJ49)</f>
        <v>#VALUE!</v>
      </c>
      <c r="AJ50" s="10" t="str">
        <f>IF(_tag_month_day!I40="","",_tag_month_day!I40)</f>
        <v/>
      </c>
      <c r="AK50" s="440"/>
      <c r="AL50" s="440"/>
      <c r="AM50" s="440"/>
      <c r="AN50" s="441">
        <f>AN49</f>
        <v>3</v>
      </c>
      <c r="AO50" s="441">
        <f>AO49</f>
        <v>7</v>
      </c>
      <c r="AP50" s="442" t="e">
        <f>(IF(AN50=0,AS49,AS49*(1+AO50/AN50)/(AR50+AO50/AN50)))+AT50</f>
        <v>#VALUE!</v>
      </c>
      <c r="AQ50" s="443" t="str">
        <f>IF(_tag_month_day!J40="","",_tag_month_day!J40/100)</f>
        <v/>
      </c>
      <c r="AR50" s="444">
        <f>AR49</f>
        <v>1.3</v>
      </c>
      <c r="AS50" s="445" t="e">
        <f>AQ50*(AN50*AR50+AO50)/(AN50+AO50)</f>
        <v>#VALUE!</v>
      </c>
      <c r="AT50" s="445" t="e">
        <f>(SUM(BE50:BF50)-SUM(BE49:BF49))*0.05</f>
        <v>#VALUE!</v>
      </c>
      <c r="AU50" s="446" t="str">
        <f>IF(_tag_month_day!CC40="","",IF(_tag_month_day!CC40&gt;0,_tag_month_day!CD40,_tag_month_day!CE40))</f>
        <v/>
      </c>
      <c r="AV50" s="447" t="str">
        <f>IF(_tag_month_day!L40="","",_tag_month_day!L40/100)</f>
        <v/>
      </c>
      <c r="AW50" s="431">
        <f>AW49</f>
        <v>0</v>
      </c>
      <c r="AX50" s="431">
        <f>AX49</f>
        <v>0</v>
      </c>
      <c r="AY50" s="431" t="str">
        <f>IF(_tag_month_day!M40="","",_tag_month_day!M40/100)</f>
        <v/>
      </c>
      <c r="AZ50" s="431" t="str">
        <f>IF(_tag_month_day!N40="","",_tag_month_day!N40/100)</f>
        <v/>
      </c>
      <c r="BA50" s="431" t="str">
        <f>IF(_tag_month_day!O40="","",_tag_month_day!O40/100)</f>
        <v/>
      </c>
      <c r="BB50" s="448" t="str">
        <f>IF(_tag_month_day!P40="","",_tag_month_day!P40/100)</f>
        <v/>
      </c>
      <c r="BC50" s="448">
        <f>BC49</f>
        <v>0</v>
      </c>
      <c r="BD50" s="448" t="str">
        <f>IF(_tag_month_day!Q40="","",_tag_month_day!Q40/100)</f>
        <v/>
      </c>
      <c r="BE50" s="449" t="str">
        <f>IF(_tag_month_day!R40="","",_tag_month_day!R40/100)</f>
        <v/>
      </c>
      <c r="BF50" s="388" t="e">
        <f>(AU50*(100+BE50*100))/(AJ50-AU50)/100</f>
        <v>#VALUE!</v>
      </c>
      <c r="BG50" s="450" t="e">
        <f>BE50+BF50</f>
        <v>#VALUE!</v>
      </c>
      <c r="BH50" s="451" t="e">
        <f>SUM(AV50:BF50)</f>
        <v>#VALUE!</v>
      </c>
      <c r="BI50" s="452" t="e">
        <f>IF(CX50=0,BI49,(DK50*查询!$R$5+DL50*查询!$Q$5+DM50*查询!$N$5+DN50*查询!$O$5+DO50*查询!$P$5)*AF50/CX50)</f>
        <v>#VALUE!</v>
      </c>
      <c r="BJ50" s="452" t="e">
        <f>IF(CX50=0,BJ49,(DP50*查询!$S$5+DQ50*查询!$T$5+DR50*查询!$U$5)*AF50/CX50)</f>
        <v>#VALUE!</v>
      </c>
      <c r="BK50" s="452">
        <f>BK49</f>
        <v>1</v>
      </c>
      <c r="BL50" s="453" t="e">
        <f>SUMPRODUCT((AV50:BA50)*(GS50:GX50))/((GS50:GX50)+SUM(BB50:BD50)*GY50+BG50*GZ50)</f>
        <v>#VALUE!</v>
      </c>
      <c r="BM50" s="453" t="e">
        <f>BK50*($AV50*FB50+$AW50*FD50+$AX50*FI50+$AY50*FN50+$AZ50*FS50+$BA50*FX50+$BG50*GE50)/(AV50*EY50+AX50*FK50+AW50*FF50+AY50*FP50+AZ50*FU50+BA50*FZ50+BG50*GG50+BB50*GK50+BC50*GN50+BD50*GP50)</f>
        <v>#VALUE!</v>
      </c>
      <c r="BN50" s="453" t="e">
        <f>($AV50*FC50+$AX50*FJ50+$AW50*FE50+$AY50*FO50+$AZ50*FT50+$BA50*FY50+$BG50*GF50)/($AV50*FA50+BG50*GH50+BB50*GL50+BC50*GO50+BD50*GQ50+BA50*GA50)</f>
        <v>#VALUE!</v>
      </c>
      <c r="BO50" s="454" t="e">
        <f>SUMPRODUCT(AV50:BA50*GS50:GX50)/(GS50:GX50+(BB50+BC50+BD50)*GY50+BG50)</f>
        <v>#VALUE!</v>
      </c>
      <c r="BP50" s="454" t="e">
        <f>SUMPRODUCT(AV50:BA50*GS50:GX50)/(GS50:GX50+(BB50+BC50+BD50)*GY50+BG50)</f>
        <v>#VALUE!</v>
      </c>
      <c r="BQ50" s="454" t="e">
        <f>SUMPRODUCT(AV50:BA50*GS50:GX50)/(GS50:GX50+(BB50+BC50+BD50)*GY50+BG50)</f>
        <v>#VALUE!</v>
      </c>
      <c r="BR50" s="453" t="str">
        <f>IF(_tag_month_day!T40="","",_tag_month_day!T40)</f>
        <v/>
      </c>
      <c r="BS50" s="453" t="str">
        <f>IF(_tag_month_day!U40="","",_tag_month_day!U40)</f>
        <v/>
      </c>
      <c r="BT50" s="455" t="str">
        <f>IF(CK50="","",IF((CK50&gt;=BV50-0.12)*(CK50&lt;=BV50+0.12),"合格","不合格"))</f>
        <v/>
      </c>
      <c r="BU50" s="456" t="str">
        <f>IF(_tag_month_day!V40="","",_tag_month_day!V40)</f>
        <v/>
      </c>
      <c r="BV50" s="457" t="str">
        <f>IF(_tag_month_day!W40="","",_tag_month_day!W40)</f>
        <v/>
      </c>
      <c r="BW50" s="458" t="str">
        <f>IF(_tag_month_day!X40="","",_tag_month_day!X40)</f>
        <v/>
      </c>
      <c r="BX50" s="458" t="str">
        <f>IF(_tag_month_day!Y40="","",_tag_month_day!Y40)</f>
        <v/>
      </c>
      <c r="BY50" s="459">
        <f ca="1">L50</f>
        <v>43587.708333333241</v>
      </c>
      <c r="BZ50" s="460"/>
      <c r="CA50" s="461"/>
      <c r="CB50" s="424" t="str">
        <f>IF(_tag_month_day!Z40="","",_tag_month_day!Z40)</f>
        <v/>
      </c>
      <c r="CC50" s="424" t="str">
        <f>IF(_tag_month_day!AA40="","",_tag_month_day!AA40)</f>
        <v/>
      </c>
      <c r="CD50" s="424" t="str">
        <f>IF(_tag_month_day!AB40="","",_tag_month_day!AB40)</f>
        <v/>
      </c>
      <c r="CE50" s="424" t="str">
        <f>IF(_tag_month_day!AC40="","",_tag_month_day!AC40)</f>
        <v/>
      </c>
      <c r="CF50" s="424" t="str">
        <f>IF(_tag_month_day!AD40="","",_tag_month_day!AD40)</f>
        <v/>
      </c>
      <c r="CG50" s="424" t="str">
        <f>IF(_tag_month_day!AE40="","",_tag_month_day!AE40)</f>
        <v/>
      </c>
      <c r="CH50" s="424" t="str">
        <f>IF(_tag_month_day!AF40="","",_tag_month_day!AF40)</f>
        <v/>
      </c>
      <c r="CI50" s="424" t="str">
        <f>IF(_tag_month_day!AG40="","",_tag_month_day!AG40)</f>
        <v/>
      </c>
      <c r="CJ50" s="424" t="str">
        <f>IF(_tag_month_day!AH40="","",_tag_month_day!AH40)</f>
        <v/>
      </c>
      <c r="CK50" s="424" t="str">
        <f>IF(_tag_month_day!AI40="","",_tag_month_day!AI40)</f>
        <v/>
      </c>
      <c r="CL50" s="4" t="str">
        <f>IF(_tag_month_day!AJ40="","",_tag_month_day!AJ40)</f>
        <v/>
      </c>
      <c r="CM50" s="4" t="str">
        <f>IF(_tag_month_day!AK40="","",_tag_month_day!AK40)</f>
        <v/>
      </c>
      <c r="CN50" s="4" t="str">
        <f>IF(_tag_month_day!AL40="","",_tag_month_day!AL40)</f>
        <v/>
      </c>
      <c r="CO50" s="4" t="str">
        <f>IF(_tag_month_day!AM40="","",_tag_month_day!AM40)</f>
        <v/>
      </c>
      <c r="CP50" s="4" t="str">
        <f>IF(_tag_month_day!AN40="","",_tag_month_day!AN40)</f>
        <v/>
      </c>
      <c r="CQ50" s="4" t="str">
        <f>IF(_tag_month_day!AO40="","",_tag_month_day!AO40)</f>
        <v/>
      </c>
      <c r="CR50" s="462" t="str">
        <f>IF(_tag_month_day!AP40="","",_tag_month_day!AP40)</f>
        <v/>
      </c>
      <c r="CS50" s="463" t="str">
        <f>IF(_tag_month_day!AQ40="","",_tag_month_day!AQ40)</f>
        <v/>
      </c>
      <c r="CT50" s="4" t="str">
        <f>IF(_tag_month_day!AR40="","",_tag_month_day!AR40)</f>
        <v/>
      </c>
      <c r="CU50" s="464" t="e">
        <f>DU50/AJ50</f>
        <v>#VALUE!</v>
      </c>
      <c r="CV50" s="451" t="e">
        <f>BG50/BH50</f>
        <v>#VALUE!</v>
      </c>
      <c r="CW50" s="465" t="e">
        <f>AJ50*(1-CV50)*CU50*AF50</f>
        <v>#VALUE!</v>
      </c>
      <c r="CX50" s="465" t="e">
        <f>CW50*94%</f>
        <v>#VALUE!</v>
      </c>
      <c r="CY50" s="466" t="e">
        <f>IF(CX50=0,0,DS50/(DS50+CX50))</f>
        <v>#VALUE!</v>
      </c>
      <c r="CZ50" s="465" t="e">
        <f>$AJ50*EF50</f>
        <v>#VALUE!</v>
      </c>
      <c r="DA50" s="465" t="e">
        <f>$AJ50*EG50</f>
        <v>#VALUE!</v>
      </c>
      <c r="DB50" s="465" t="e">
        <f>$AJ50*EH50</f>
        <v>#VALUE!</v>
      </c>
      <c r="DC50" s="465" t="e">
        <f>$AJ50*EI50</f>
        <v>#VALUE!</v>
      </c>
      <c r="DD50" s="465" t="e">
        <f>$AJ50*EJ50</f>
        <v>#VALUE!</v>
      </c>
      <c r="DE50" s="465" t="e">
        <f>$AJ50*EK50</f>
        <v>#VALUE!</v>
      </c>
      <c r="DF50" s="465" t="e">
        <f>$AJ50*EL50</f>
        <v>#VALUE!</v>
      </c>
      <c r="DG50" s="465" t="e">
        <f>$AJ50*EM50</f>
        <v>#VALUE!</v>
      </c>
      <c r="DH50" s="465" t="e">
        <f>$AJ50*EN50</f>
        <v>#VALUE!</v>
      </c>
      <c r="DI50" s="465" t="e">
        <f>$AJ50*EO50</f>
        <v>#VALUE!</v>
      </c>
      <c r="DJ50" s="465" t="e">
        <f>CZ50*(1-EP50)</f>
        <v>#VALUE!</v>
      </c>
      <c r="DK50" s="465" t="e">
        <f>DA50*(1-ER50)</f>
        <v>#VALUE!</v>
      </c>
      <c r="DL50" s="465" t="e">
        <f>DB50*(1-EQ50)</f>
        <v>#VALUE!</v>
      </c>
      <c r="DM50" s="465" t="e">
        <f>DC50*(1-ES50)</f>
        <v>#VALUE!</v>
      </c>
      <c r="DN50" s="465" t="e">
        <f>DD50*(1-ET50)</f>
        <v>#VALUE!</v>
      </c>
      <c r="DO50" s="465" t="e">
        <f>DE50</f>
        <v>#VALUE!</v>
      </c>
      <c r="DP50" s="465" t="e">
        <f>DF50*(1-EU50)</f>
        <v>#VALUE!</v>
      </c>
      <c r="DQ50" s="465" t="e">
        <f>DG50*(1-EV50)</f>
        <v>#VALUE!</v>
      </c>
      <c r="DR50" s="465" t="e">
        <f>DH50*(1-EW50)</f>
        <v>#VALUE!</v>
      </c>
      <c r="DS50" s="465" t="e">
        <f>DI50</f>
        <v>#VALUE!</v>
      </c>
      <c r="DT50" s="465" t="e">
        <f>SUM(DJ50:DS50)</f>
        <v>#VALUE!</v>
      </c>
      <c r="DU50" s="465" t="e">
        <f>(GS50:GX50)+(DP50+DQ50+DR50)*GY50+DS50</f>
        <v>#VALUE!</v>
      </c>
      <c r="DV50" s="451" t="e">
        <f>AV50/$BH50/(1-EP50)</f>
        <v>#VALUE!</v>
      </c>
      <c r="DW50" s="451" t="e">
        <f>AW50/$BH50/(1-ER50)</f>
        <v>#VALUE!</v>
      </c>
      <c r="DX50" s="451" t="e">
        <f>AX50/$BH50/(1-EQ50)</f>
        <v>#VALUE!</v>
      </c>
      <c r="DY50" s="451" t="e">
        <f>AY50/$BH50/(1-ES50)</f>
        <v>#VALUE!</v>
      </c>
      <c r="DZ50" s="451" t="e">
        <f>AZ50/$BH50/(1-ET50)</f>
        <v>#VALUE!</v>
      </c>
      <c r="EA50" s="451" t="e">
        <f>BA50/$BH50/(1-AX50)</f>
        <v>#VALUE!</v>
      </c>
      <c r="EB50" s="451" t="e">
        <f>BB50/$BH50/(1-EU50)</f>
        <v>#VALUE!</v>
      </c>
      <c r="EC50" s="451" t="e">
        <f>BC50/$BH50/(1-EV50)</f>
        <v>#VALUE!</v>
      </c>
      <c r="ED50" s="451" t="e">
        <f>BD50/$BH50/(1-EW50)</f>
        <v>#VALUE!</v>
      </c>
      <c r="EE50" s="451" t="e">
        <f>BG50/BH50</f>
        <v>#VALUE!</v>
      </c>
      <c r="EF50" s="451" t="e">
        <f>DV50/SUM($DV50:$EE50)</f>
        <v>#VALUE!</v>
      </c>
      <c r="EG50" s="451" t="e">
        <f>DW50/SUM($DV50:$EE50)</f>
        <v>#VALUE!</v>
      </c>
      <c r="EH50" s="451" t="e">
        <f>DX50/SUM($DV50:$EE50)</f>
        <v>#VALUE!</v>
      </c>
      <c r="EI50" s="451" t="e">
        <f>DY50/SUM($DV50:$EE50)</f>
        <v>#VALUE!</v>
      </c>
      <c r="EJ50" s="451" t="e">
        <f>DZ50/SUM($DV50:$EE50)</f>
        <v>#VALUE!</v>
      </c>
      <c r="EK50" s="451" t="e">
        <f>EA50/SUM($DV50:$EE50)</f>
        <v>#VALUE!</v>
      </c>
      <c r="EL50" s="451" t="e">
        <f>EB50/SUM($DV50:$EE50)</f>
        <v>#VALUE!</v>
      </c>
      <c r="EM50" s="451" t="e">
        <f>EC50/SUM($DV50:$EE50)</f>
        <v>#VALUE!</v>
      </c>
      <c r="EN50" s="451" t="e">
        <f>ED50/SUM($DV50:$EE50)</f>
        <v>#VALUE!</v>
      </c>
      <c r="EO50" s="451" t="e">
        <f>EE50/SUM($DV50:$EE50)</f>
        <v>#VALUE!</v>
      </c>
      <c r="EP50" s="450">
        <f>EP49</f>
        <v>0.080000000000000002</v>
      </c>
      <c r="EQ50" s="450">
        <f>EQ49</f>
        <v>0.014999999999999999</v>
      </c>
      <c r="ER50" s="450">
        <f>ER49</f>
        <v>0.014999999999999999</v>
      </c>
      <c r="ES50" s="450">
        <f>ES49</f>
        <v>0.014999999999999999</v>
      </c>
      <c r="ET50" s="450">
        <f>ET49</f>
        <v>0.014999999999999999</v>
      </c>
      <c r="EU50" s="450">
        <f>EU49</f>
        <v>0.089999999999999997</v>
      </c>
      <c r="EV50" s="450">
        <f>EV49</f>
        <v>0.089999999999999997</v>
      </c>
      <c r="EW50" s="450">
        <f>EW49</f>
        <v>0.089999999999999997</v>
      </c>
      <c r="EX50" s="431" t="str">
        <f>IF(_tag_month_day!AS40="","",_tag_month_day!AS40/100)</f>
        <v/>
      </c>
      <c r="EY50" s="431" t="str">
        <f>IF(_tag_month_day!AT40="","",_tag_month_day!AT40/100)</f>
        <v/>
      </c>
      <c r="EZ50" s="431" t="str">
        <f>IF(_tag_month_day!AU40="","",_tag_month_day!AU40/100)</f>
        <v/>
      </c>
      <c r="FA50" s="431" t="str">
        <f>IF(_tag_month_day!AV40="","",_tag_month_day!AV40/100)</f>
        <v/>
      </c>
      <c r="FB50" s="431" t="str">
        <f>IF(_tag_month_day!AW40="","",_tag_month_day!AW40/100)</f>
        <v/>
      </c>
      <c r="FC50" s="431" t="str">
        <f>IF(_tag_month_day!AX40="","",_tag_month_day!AX40/100)</f>
        <v/>
      </c>
      <c r="FD50" s="449" t="str">
        <f>IF(_tag_month_day!AY40="","",_tag_month_day!AY40/100)</f>
        <v/>
      </c>
      <c r="FE50" s="449" t="str">
        <f>IF(_tag_month_day!AZ40="","",_tag_month_day!AZ40/100)</f>
        <v/>
      </c>
      <c r="FF50" s="449" t="str">
        <f>IF(_tag_month_day!BA40="","",_tag_month_day!BA40/100)</f>
        <v/>
      </c>
      <c r="FG50" s="449" t="str">
        <f>IF(_tag_month_day!BB40="","",_tag_month_day!BB40/100)</f>
        <v/>
      </c>
      <c r="FH50" s="467" t="str">
        <f>IF(_tag_month_day!BC40="","",_tag_month_day!BC40/100)</f>
        <v/>
      </c>
      <c r="FI50" s="449">
        <f>FI49</f>
        <v>0.40999999999999998</v>
      </c>
      <c r="FJ50" s="449">
        <f>FJ49</f>
        <v>0.11</v>
      </c>
      <c r="FK50" s="449">
        <f>FK49</f>
        <v>0.014999999999999999</v>
      </c>
      <c r="FL50" s="449">
        <f>FL49</f>
        <v>0</v>
      </c>
      <c r="FM50" s="467">
        <f>FM49</f>
        <v>0.0001</v>
      </c>
      <c r="FN50" s="449">
        <f>FN49</f>
        <v>0.32000000000000001</v>
      </c>
      <c r="FO50" s="449">
        <f>FO49</f>
        <v>0.20000000000000001</v>
      </c>
      <c r="FP50" s="449">
        <f>FP49</f>
        <v>0.01</v>
      </c>
      <c r="FQ50" s="449">
        <f>FQ49</f>
        <v>0</v>
      </c>
      <c r="FR50" s="467">
        <f>FR49</f>
        <v>0.0001</v>
      </c>
      <c r="FS50" s="449" t="str">
        <f>IF(_tag_month_day!BD40="","",_tag_month_day!BD40/100)</f>
        <v/>
      </c>
      <c r="FT50" s="449" t="str">
        <f>IF(_tag_month_day!BE40="","",_tag_month_day!BE40/100)</f>
        <v/>
      </c>
      <c r="FU50" s="449" t="str">
        <f>IF(_tag_month_day!BF40="","",_tag_month_day!BF40/100)</f>
        <v/>
      </c>
      <c r="FV50" s="449" t="str">
        <f>IF(_tag_month_day!BG40="","",_tag_month_day!BG40/100)</f>
        <v/>
      </c>
      <c r="FW50" s="467" t="str">
        <f>IF(_tag_month_day!BH40="","",_tag_month_day!BH40/100)</f>
        <v/>
      </c>
      <c r="FX50" s="449" t="str">
        <f>IF(_tag_month_day!BI40="","",_tag_month_day!BI40/100)</f>
        <v/>
      </c>
      <c r="FY50" s="449" t="str">
        <f>IF(_tag_month_day!BJ40="","",_tag_month_day!BJ40/100)</f>
        <v/>
      </c>
      <c r="FZ50" s="468" t="str">
        <f>IF(_tag_month_day!BK40="","",_tag_month_day!BK40/100)</f>
        <v/>
      </c>
      <c r="GA50" s="449" t="str">
        <f>IF(_tag_month_day!BL40="","",_tag_month_day!BL40/100)</f>
        <v/>
      </c>
      <c r="GB50" s="467" t="str">
        <f>IF(_tag_month_day!BM40="","",_tag_month_day!BM40/100)</f>
        <v/>
      </c>
      <c r="GC50" s="431" t="str">
        <f>IF(_tag_month_day!BN40="","",_tag_month_day!BN40/100)</f>
        <v/>
      </c>
      <c r="GD50" s="431" t="str">
        <f>IF(_tag_month_day!BO40="","",_tag_month_day!BO40/100)</f>
        <v/>
      </c>
      <c r="GE50" s="431" t="str">
        <f>IF(_tag_month_day!BP40="","",_tag_month_day!BP40/100)</f>
        <v/>
      </c>
      <c r="GF50" s="431" t="str">
        <f>IF(_tag_month_day!BQ40="","",_tag_month_day!BQ40/100)</f>
        <v/>
      </c>
      <c r="GG50" s="431" t="str">
        <f>IF(_tag_month_day!BR40="","",_tag_month_day!BR40/100)</f>
        <v/>
      </c>
      <c r="GH50" s="431" t="str">
        <f>IF(_tag_month_day!BS40="","",_tag_month_day!BS40/100)</f>
        <v/>
      </c>
      <c r="GI50" s="467" t="str">
        <f>IF(_tag_month_day!BT40="","",_tag_month_day!BT40/100)</f>
        <v/>
      </c>
      <c r="GJ50" s="469" t="str">
        <f>IF(_tag_month_day!BU40="","",_tag_month_day!BU40/100)</f>
        <v/>
      </c>
      <c r="GK50" s="470">
        <f>GK49</f>
        <v>0.070000000000000007</v>
      </c>
      <c r="GL50" s="470">
        <f>GL49</f>
        <v>0.029999999999999999</v>
      </c>
      <c r="GM50" s="471" t="str">
        <f>IF(_tag_month_day!BX40="","",_tag_month_day!BX40/100)</f>
        <v/>
      </c>
      <c r="GN50" s="470">
        <f>GN49</f>
        <v>0.070000000000000007</v>
      </c>
      <c r="GO50" s="470">
        <f>GO49</f>
        <v>0.029999999999999999</v>
      </c>
      <c r="GP50" s="470">
        <f>GP49</f>
        <v>0.089999999999999997</v>
      </c>
      <c r="GQ50" s="470">
        <f>GQ49</f>
        <v>0.029999999999999999</v>
      </c>
      <c r="GR50" s="471" t="str">
        <f>IF(_tag_month_day!CA40="","",_tag_month_day!CA40/100)</f>
        <v/>
      </c>
      <c r="GS50" s="472">
        <f>GS49</f>
        <v>0.95299999999999996</v>
      </c>
      <c r="GT50" s="472">
        <f>GT49</f>
        <v>0.55000000000000004</v>
      </c>
      <c r="GU50" s="472">
        <f>GU49</f>
        <v>0.55000000000000004</v>
      </c>
      <c r="GV50" s="472">
        <f>GV49</f>
        <v>0.55000000000000004</v>
      </c>
      <c r="GW50" s="472">
        <f>GW49</f>
        <v>0.5</v>
      </c>
      <c r="GX50" s="472">
        <f>GX49</f>
        <v>0.93500000000000005</v>
      </c>
      <c r="GY50" s="472">
        <f>GY49</f>
        <v>0.14999999999999999</v>
      </c>
      <c r="GZ50" s="472">
        <f>GZ49</f>
        <v>1</v>
      </c>
      <c r="HA50" s="474">
        <f>HA49</f>
        <v>0.047</v>
      </c>
      <c r="HB50" s="474">
        <f>HB49</f>
        <v>0.45000000000000001</v>
      </c>
      <c r="HC50" s="474">
        <f>HC49</f>
        <v>0.45000000000000001</v>
      </c>
      <c r="HD50" s="474">
        <f>HD49</f>
        <v>0.45000000000000001</v>
      </c>
      <c r="HE50" s="474">
        <f>HE49</f>
        <v>0.5</v>
      </c>
      <c r="HF50" s="474">
        <f>HF49</f>
        <v>0.065000000000000002</v>
      </c>
      <c r="HG50" s="474">
        <f>HG49</f>
        <v>0.84999999999999998</v>
      </c>
      <c r="HH50" s="474">
        <f>HH49</f>
        <v>0</v>
      </c>
      <c r="HI50" s="10">
        <f>IF(BZ50&lt;&gt;"",CK50-BV50,0)</f>
        <v>0</v>
      </c>
      <c r="HJ50" s="10" t="e">
        <f>IF(AJ50&gt;0,AH50-AJ50,0)</f>
        <v>#VALUE!</v>
      </c>
      <c r="HK50" s="466">
        <f>HK49</f>
        <v>0.84999999999999998</v>
      </c>
      <c r="HL50" s="424">
        <f>HL49</f>
        <v>550000</v>
      </c>
      <c r="HM50" s="424">
        <f>HM49</f>
        <v>480000</v>
      </c>
      <c r="HN50" s="465" t="e">
        <f>(DJ50*EZ50+DK50*FH50+DL50*FM50+DM50*FR50+DN50*FW50+DO50*GB50+DS50*GI50+DP50*GM50+DR50*GR50)*1000*2</f>
        <v>#VALUE!</v>
      </c>
      <c r="HO50" s="465" t="e">
        <f>HN50*HK50*$HO$2/HL50*1000000</f>
        <v>#VALUE!</v>
      </c>
      <c r="HP50" s="465" t="e">
        <f>HN50*HK50*$HP$2/HM50*1000000</f>
        <v>#VALUE!</v>
      </c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</row>
    <row customFormat="1" r="51" s="0">
      <c r="A51" s="420">
        <v>40</v>
      </c>
      <c r="B51" s="421">
        <f ca="1">IF(D51=D50,B50,IF(D51="夜班",B50+1,B50))</f>
        <v>43587</v>
      </c>
      <c r="C51" s="422">
        <f>C50</f>
        <v>0.041666666666666699</v>
      </c>
      <c r="D51" s="10" t="str">
        <f ca="1">IF(HOUR(G51)&lt;8,"夜班",IF(HOUR(G51)&lt;16,"白班",IF(HOUR(G51)&lt;24,"中班",0)))</f>
        <v>白班</v>
      </c>
      <c r="E51" s="10" t="e">
        <f ca="1">IF(F51=1,"甲",IF(F51=2,"乙",IF(F51=3,"丙",IF(F51=4,"丁",""))))</f>
        <v>#REF!</v>
      </c>
      <c r="F51" s="10" t="e">
        <f ca="1">SUMPRODUCT((成本日报!$A$3:$A$95=计划!B51)*(成本日报!$B$3:$B$95=计划!$D51),成本日报!$C$3:$C$95)</f>
        <v>#REF!</v>
      </c>
      <c r="G51" s="423">
        <f ca="1">G50+C50</f>
        <v>43587.624999999905</v>
      </c>
      <c r="H51" s="423">
        <f ca="1">$G51+$C51/60*10+$C51*0</f>
        <v>43587.631944444351</v>
      </c>
      <c r="I51" s="423">
        <f ca="1">$G51+$C51/60*18+$C51*0</f>
        <v>43587.637499999903</v>
      </c>
      <c r="J51" s="423">
        <f ca="1">$G51+$C51/60*0+$C51*1</f>
        <v>43587.66666666657</v>
      </c>
      <c r="K51" s="423">
        <f ca="1">$G51+$C51/60*30+$C51*2</f>
        <v>43587.729166666577</v>
      </c>
      <c r="L51" s="423">
        <f ca="1">$G51+$C51/60*0+$C51*3</f>
        <v>43587.749999999905</v>
      </c>
      <c r="M51" s="424" t="str">
        <f>IF(_tag_month_day!A41="","",_tag_month_day!A41)</f>
        <v/>
      </c>
      <c r="N51" s="424" t="str">
        <f>IF(_tag_month_day!B41="","",_tag_month_day!B41)</f>
        <v/>
      </c>
      <c r="O51" s="425" t="e">
        <f>IF(M51+N51=0,"",M51+N51)</f>
        <v>#VALUE!</v>
      </c>
      <c r="P51" s="424" t="str">
        <f>IF(_tag_month_day!C41="","",_tag_month_day!C41)</f>
        <v/>
      </c>
      <c r="Q51" s="424" t="str">
        <f>IF(_tag_month_day!D41="","",_tag_month_day!D41)</f>
        <v/>
      </c>
      <c r="R51" s="426" t="str">
        <f>IF(_tag_month_day!CB41="","",_tag_month_day!CB41/100)</f>
        <v/>
      </c>
      <c r="S51" s="427" t="str">
        <f>IF(_tag_month_day!E41="","",_tag_month_day!E41)</f>
        <v/>
      </c>
      <c r="T51" s="427" t="str">
        <f>IF(_tag_month_day!F41="","",_tag_month_day!F41)</f>
        <v/>
      </c>
      <c r="U51" s="428" t="e">
        <f>S51+T51</f>
        <v>#VALUE!</v>
      </c>
      <c r="V51" s="429" t="e">
        <f>U51/AJ51</f>
        <v>#VALUE!</v>
      </c>
      <c r="W51" s="430" t="str">
        <f>IF(_jhy_month_day!A41="","",_jhy_month_day!A41)</f>
        <v/>
      </c>
      <c r="X51" s="431" t="str">
        <f>IF(_jhy_month_day!B41="","",_jhy_month_day!B41/100)</f>
        <v/>
      </c>
      <c r="Y51" s="431" t="str">
        <f>IF(_jhy_month_day!C41="","",_jhy_month_day!C41/100)</f>
        <v/>
      </c>
      <c r="Z51" s="432">
        <f>Z47+1</f>
        <v>10</v>
      </c>
      <c r="AA51" s="433" t="str">
        <f>IF(_tag_month_day!G41="","",_tag_month_day!G41/100)</f>
        <v/>
      </c>
      <c r="AB51" s="433" t="str">
        <f>IF(_tag_month_day!H41="","",_tag_month_day!H41/100)</f>
        <v/>
      </c>
      <c r="AC51" s="434">
        <f>IF(X51="",AC50,BK51*($AV50*X51+$AW50*FD50+$AX50*FI50+$AY50*FN50+$AZ50*FS50+$BA50*FX50+$BG50*GE50)/(AV50*Y51+AX50*FK50+AW50*FF50+AY50*FP50+AZ50*FU50+BA50*FZ50+BG50*GG50+BB50*GK50+BC50*GN50+BD50*GP50))</f>
        <v>1.59963432013121</v>
      </c>
      <c r="AD51" s="435" t="str">
        <f>IF(AC51=AC50,"",AC51-AC50)</f>
        <v/>
      </c>
      <c r="AE51" s="436" t="str">
        <f>IF(1-AF51=0,"",(1-AF51))</f>
        <v/>
      </c>
      <c r="AF51" s="437">
        <v>1</v>
      </c>
      <c r="AG51" s="10" t="str">
        <f>AG50</f>
        <v>8A3</v>
      </c>
      <c r="AH51" s="438" t="str">
        <f>AH50</f>
        <v/>
      </c>
      <c r="AI51" s="424" t="e">
        <f>IF(ROUND(AJ51-AJ50,1)=0,"",AJ51-AJ50)</f>
        <v>#VALUE!</v>
      </c>
      <c r="AJ51" s="10" t="str">
        <f>IF(_tag_month_day!I41="","",_tag_month_day!I41)</f>
        <v/>
      </c>
      <c r="AK51" s="440"/>
      <c r="AL51" s="440"/>
      <c r="AM51" s="440"/>
      <c r="AN51" s="441">
        <f>AN50</f>
        <v>3</v>
      </c>
      <c r="AO51" s="441">
        <f>AO50</f>
        <v>7</v>
      </c>
      <c r="AP51" s="442" t="e">
        <f>(IF(AN51=0,AS50,AS50*(1+AO51/AN51)/(AR51+AO51/AN51)))+AT51</f>
        <v>#VALUE!</v>
      </c>
      <c r="AQ51" s="443" t="str">
        <f>IF(_tag_month_day!J41="","",_tag_month_day!J41/100)</f>
        <v/>
      </c>
      <c r="AR51" s="444">
        <f>AR50</f>
        <v>1.3</v>
      </c>
      <c r="AS51" s="445" t="e">
        <f>AQ51*(AN51*AR51+AO51)/(AN51+AO51)</f>
        <v>#VALUE!</v>
      </c>
      <c r="AT51" s="445" t="e">
        <f>(SUM(BE51:BF51)-SUM(BE50:BF50))*0.05</f>
        <v>#VALUE!</v>
      </c>
      <c r="AU51" s="446" t="str">
        <f>IF(_tag_month_day!CC41="","",IF(_tag_month_day!CC41&gt;0,_tag_month_day!CD41,_tag_month_day!CE41))</f>
        <v/>
      </c>
      <c r="AV51" s="447" t="str">
        <f>IF(_tag_month_day!L41="","",_tag_month_day!L41/100)</f>
        <v/>
      </c>
      <c r="AW51" s="431">
        <f>AW50</f>
        <v>0</v>
      </c>
      <c r="AX51" s="431">
        <f>AX50</f>
        <v>0</v>
      </c>
      <c r="AY51" s="431" t="str">
        <f>IF(_tag_month_day!M41="","",_tag_month_day!M41/100)</f>
        <v/>
      </c>
      <c r="AZ51" s="431" t="str">
        <f>IF(_tag_month_day!N41="","",_tag_month_day!N41/100)</f>
        <v/>
      </c>
      <c r="BA51" s="431" t="str">
        <f>IF(_tag_month_day!O41="","",_tag_month_day!O41/100)</f>
        <v/>
      </c>
      <c r="BB51" s="448" t="str">
        <f>IF(_tag_month_day!P41="","",_tag_month_day!P41/100)</f>
        <v/>
      </c>
      <c r="BC51" s="448">
        <f>BC50</f>
        <v>0</v>
      </c>
      <c r="BD51" s="448" t="str">
        <f>IF(_tag_month_day!Q41="","",_tag_month_day!Q41/100)</f>
        <v/>
      </c>
      <c r="BE51" s="449" t="str">
        <f>IF(_tag_month_day!R41="","",_tag_month_day!R41/100)</f>
        <v/>
      </c>
      <c r="BF51" s="388" t="e">
        <f>(AU51*(100+BE51*100))/(AJ51-AU51)/100</f>
        <v>#VALUE!</v>
      </c>
      <c r="BG51" s="450" t="e">
        <f>BE51+BF51</f>
        <v>#VALUE!</v>
      </c>
      <c r="BH51" s="451" t="e">
        <f>SUM(AV51:BF51)</f>
        <v>#VALUE!</v>
      </c>
      <c r="BI51" s="452" t="e">
        <f>IF(CX51=0,BI50,(DK51*查询!$R$5+DL51*查询!$Q$5+DM51*查询!$N$5+DN51*查询!$O$5+DO51*查询!$P$5)*AF51/CX51)</f>
        <v>#VALUE!</v>
      </c>
      <c r="BJ51" s="452" t="e">
        <f>IF(CX51=0,BJ50,(DP51*查询!$S$5+DQ51*查询!$T$5+DR51*查询!$U$5)*AF51/CX51)</f>
        <v>#VALUE!</v>
      </c>
      <c r="BK51" s="452">
        <f>BK50</f>
        <v>1</v>
      </c>
      <c r="BL51" s="453" t="e">
        <f>SUMPRODUCT((AV51:BA51)*(GS51:GX51))/((GS51:GX51)+SUM(BB51:BD51)*GY51+BG51*GZ51)</f>
        <v>#VALUE!</v>
      </c>
      <c r="BM51" s="453" t="e">
        <f>BK51*($AV51*FB51+$AW51*FD51+$AX51*FI51+$AY51*FN51+$AZ51*FS51+$BA51*FX51+$BG51*GE51)/(AV51*EY51+AX51*FK51+AW51*FF51+AY51*FP51+AZ51*FU51+BA51*FZ51+BG51*GG51+BB51*GK51+BC51*GN51+BD51*GP51)</f>
        <v>#VALUE!</v>
      </c>
      <c r="BN51" s="453" t="e">
        <f>($AV51*FC51+$AX51*FJ51+$AW51*FE51+$AY51*FO51+$AZ51*FT51+$BA51*FY51+$BG51*GF51)/($AV51*FA51+BG51*GH51+BB51*GL51+BC51*GO51+BD51*GQ51+BA51*GA51)</f>
        <v>#VALUE!</v>
      </c>
      <c r="BO51" s="454" t="e">
        <f>SUMPRODUCT(AV51:BA51*GS51:GX51)/(GS51:GX51+(BB51+BC51+BD51)*GY51+BG51)</f>
        <v>#VALUE!</v>
      </c>
      <c r="BP51" s="454" t="e">
        <f>SUMPRODUCT(AV51:BA51*GS51:GX51)/(GS51:GX51+(BB51+BC51+BD51)*GY51+BG51)</f>
        <v>#VALUE!</v>
      </c>
      <c r="BQ51" s="454" t="e">
        <f>SUMPRODUCT(AV51:BA51*GS51:GX51)/(GS51:GX51+(BB51+BC51+BD51)*GY51+BG51)</f>
        <v>#VALUE!</v>
      </c>
      <c r="BR51" s="453" t="str">
        <f>IF(_tag_month_day!T41="","",_tag_month_day!T41)</f>
        <v/>
      </c>
      <c r="BS51" s="453" t="str">
        <f>IF(_tag_month_day!U41="","",_tag_month_day!U41)</f>
        <v/>
      </c>
      <c r="BT51" s="455" t="str">
        <f>IF(CK51="","",IF((CK51&gt;=BV51-0.12)*(CK51&lt;=BV51+0.12),"合格","不合格"))</f>
        <v/>
      </c>
      <c r="BU51" s="456" t="str">
        <f>IF(_tag_month_day!V41="","",_tag_month_day!V41)</f>
        <v/>
      </c>
      <c r="BV51" s="457" t="str">
        <f>IF(_tag_month_day!W41="","",_tag_month_day!W41)</f>
        <v/>
      </c>
      <c r="BW51" s="458" t="str">
        <f>IF(_tag_month_day!X41="","",_tag_month_day!X41)</f>
        <v/>
      </c>
      <c r="BX51" s="458" t="str">
        <f>IF(_tag_month_day!Y41="","",_tag_month_day!Y41)</f>
        <v/>
      </c>
      <c r="BY51" s="459">
        <f ca="1">L51</f>
        <v>43587.749999999905</v>
      </c>
      <c r="BZ51" s="460"/>
      <c r="CA51" s="461"/>
      <c r="CB51" s="424" t="str">
        <f>IF(_tag_month_day!Z41="","",_tag_month_day!Z41)</f>
        <v/>
      </c>
      <c r="CC51" s="424" t="str">
        <f>IF(_tag_month_day!AA41="","",_tag_month_day!AA41)</f>
        <v/>
      </c>
      <c r="CD51" s="424" t="str">
        <f>IF(_tag_month_day!AB41="","",_tag_month_day!AB41)</f>
        <v/>
      </c>
      <c r="CE51" s="424" t="str">
        <f>IF(_tag_month_day!AC41="","",_tag_month_day!AC41)</f>
        <v/>
      </c>
      <c r="CF51" s="424" t="str">
        <f>IF(_tag_month_day!AD41="","",_tag_month_day!AD41)</f>
        <v/>
      </c>
      <c r="CG51" s="424" t="str">
        <f>IF(_tag_month_day!AE41="","",_tag_month_day!AE41)</f>
        <v/>
      </c>
      <c r="CH51" s="424" t="str">
        <f>IF(_tag_month_day!AF41="","",_tag_month_day!AF41)</f>
        <v/>
      </c>
      <c r="CI51" s="424" t="str">
        <f>IF(_tag_month_day!AG41="","",_tag_month_day!AG41)</f>
        <v/>
      </c>
      <c r="CJ51" s="424" t="str">
        <f>IF(_tag_month_day!AH41="","",_tag_month_day!AH41)</f>
        <v/>
      </c>
      <c r="CK51" s="424" t="str">
        <f>IF(_tag_month_day!AI41="","",_tag_month_day!AI41)</f>
        <v/>
      </c>
      <c r="CL51" s="4" t="str">
        <f>IF(_tag_month_day!AJ41="","",_tag_month_day!AJ41)</f>
        <v/>
      </c>
      <c r="CM51" s="4" t="str">
        <f>IF(_tag_month_day!AK41="","",_tag_month_day!AK41)</f>
        <v/>
      </c>
      <c r="CN51" s="4" t="str">
        <f>IF(_tag_month_day!AL41="","",_tag_month_day!AL41)</f>
        <v/>
      </c>
      <c r="CO51" s="4" t="str">
        <f>IF(_tag_month_day!AM41="","",_tag_month_day!AM41)</f>
        <v/>
      </c>
      <c r="CP51" s="4" t="str">
        <f>IF(_tag_month_day!AN41="","",_tag_month_day!AN41)</f>
        <v/>
      </c>
      <c r="CQ51" s="4" t="str">
        <f>IF(_tag_month_day!AO41="","",_tag_month_day!AO41)</f>
        <v/>
      </c>
      <c r="CR51" s="462" t="str">
        <f>IF(_tag_month_day!AP41="","",_tag_month_day!AP41)</f>
        <v/>
      </c>
      <c r="CS51" s="463" t="str">
        <f>IF(_tag_month_day!AQ41="","",_tag_month_day!AQ41)</f>
        <v/>
      </c>
      <c r="CT51" s="4" t="str">
        <f>IF(_tag_month_day!AR41="","",_tag_month_day!AR41)</f>
        <v/>
      </c>
      <c r="CU51" s="464" t="e">
        <f>DU51/AJ51</f>
        <v>#VALUE!</v>
      </c>
      <c r="CV51" s="451" t="e">
        <f>BG51/BH51</f>
        <v>#VALUE!</v>
      </c>
      <c r="CW51" s="465" t="e">
        <f>AJ51*(1-CV51)*CU51*AF51</f>
        <v>#VALUE!</v>
      </c>
      <c r="CX51" s="465" t="e">
        <f>CW51*94%</f>
        <v>#VALUE!</v>
      </c>
      <c r="CY51" s="466" t="e">
        <f>IF(CX51=0,0,DS51/(DS51+CX51))</f>
        <v>#VALUE!</v>
      </c>
      <c r="CZ51" s="465" t="e">
        <f>$AJ51*EF51</f>
        <v>#VALUE!</v>
      </c>
      <c r="DA51" s="465" t="e">
        <f>$AJ51*EG51</f>
        <v>#VALUE!</v>
      </c>
      <c r="DB51" s="465" t="e">
        <f>$AJ51*EH51</f>
        <v>#VALUE!</v>
      </c>
      <c r="DC51" s="465" t="e">
        <f>$AJ51*EI51</f>
        <v>#VALUE!</v>
      </c>
      <c r="DD51" s="465" t="e">
        <f>$AJ51*EJ51</f>
        <v>#VALUE!</v>
      </c>
      <c r="DE51" s="465" t="e">
        <f>$AJ51*EK51</f>
        <v>#VALUE!</v>
      </c>
      <c r="DF51" s="465" t="e">
        <f>$AJ51*EL51</f>
        <v>#VALUE!</v>
      </c>
      <c r="DG51" s="465" t="e">
        <f>$AJ51*EM51</f>
        <v>#VALUE!</v>
      </c>
      <c r="DH51" s="465" t="e">
        <f>$AJ51*EN51</f>
        <v>#VALUE!</v>
      </c>
      <c r="DI51" s="465" t="e">
        <f>$AJ51*EO51</f>
        <v>#VALUE!</v>
      </c>
      <c r="DJ51" s="465" t="e">
        <f>CZ51*(1-EP51)</f>
        <v>#VALUE!</v>
      </c>
      <c r="DK51" s="465" t="e">
        <f>DA51*(1-ER51)</f>
        <v>#VALUE!</v>
      </c>
      <c r="DL51" s="465" t="e">
        <f>DB51*(1-EQ51)</f>
        <v>#VALUE!</v>
      </c>
      <c r="DM51" s="465" t="e">
        <f>DC51*(1-ES51)</f>
        <v>#VALUE!</v>
      </c>
      <c r="DN51" s="465" t="e">
        <f>DD51*(1-ET51)</f>
        <v>#VALUE!</v>
      </c>
      <c r="DO51" s="465" t="e">
        <f>DE51</f>
        <v>#VALUE!</v>
      </c>
      <c r="DP51" s="465" t="e">
        <f>DF51*(1-EU51)</f>
        <v>#VALUE!</v>
      </c>
      <c r="DQ51" s="465" t="e">
        <f>DG51*(1-EV51)</f>
        <v>#VALUE!</v>
      </c>
      <c r="DR51" s="465" t="e">
        <f>DH51*(1-EW51)</f>
        <v>#VALUE!</v>
      </c>
      <c r="DS51" s="465" t="e">
        <f>DI51</f>
        <v>#VALUE!</v>
      </c>
      <c r="DT51" s="465" t="e">
        <f>SUM(DJ51:DS51)</f>
        <v>#VALUE!</v>
      </c>
      <c r="DU51" s="465" t="e">
        <f>(GS51:GX51)+(DP51+DQ51+DR51)*GY51+DS51</f>
        <v>#VALUE!</v>
      </c>
      <c r="DV51" s="451" t="e">
        <f>AV51/$BH51/(1-EP51)</f>
        <v>#VALUE!</v>
      </c>
      <c r="DW51" s="451" t="e">
        <f>AW51/$BH51/(1-ER51)</f>
        <v>#VALUE!</v>
      </c>
      <c r="DX51" s="451" t="e">
        <f>AX51/$BH51/(1-EQ51)</f>
        <v>#VALUE!</v>
      </c>
      <c r="DY51" s="451" t="e">
        <f>AY51/$BH51/(1-ES51)</f>
        <v>#VALUE!</v>
      </c>
      <c r="DZ51" s="451" t="e">
        <f>AZ51/$BH51/(1-ET51)</f>
        <v>#VALUE!</v>
      </c>
      <c r="EA51" s="451" t="e">
        <f>BA51/$BH51/(1-AX51)</f>
        <v>#VALUE!</v>
      </c>
      <c r="EB51" s="451" t="e">
        <f>BB51/$BH51/(1-EU51)</f>
        <v>#VALUE!</v>
      </c>
      <c r="EC51" s="451" t="e">
        <f>BC51/$BH51/(1-EV51)</f>
        <v>#VALUE!</v>
      </c>
      <c r="ED51" s="451" t="e">
        <f>BD51/$BH51/(1-EW51)</f>
        <v>#VALUE!</v>
      </c>
      <c r="EE51" s="451" t="e">
        <f>BG51/BH51</f>
        <v>#VALUE!</v>
      </c>
      <c r="EF51" s="451" t="e">
        <f>DV51/SUM($DV51:$EE51)</f>
        <v>#VALUE!</v>
      </c>
      <c r="EG51" s="451" t="e">
        <f>DW51/SUM($DV51:$EE51)</f>
        <v>#VALUE!</v>
      </c>
      <c r="EH51" s="451" t="e">
        <f>DX51/SUM($DV51:$EE51)</f>
        <v>#VALUE!</v>
      </c>
      <c r="EI51" s="451" t="e">
        <f>DY51/SUM($DV51:$EE51)</f>
        <v>#VALUE!</v>
      </c>
      <c r="EJ51" s="451" t="e">
        <f>DZ51/SUM($DV51:$EE51)</f>
        <v>#VALUE!</v>
      </c>
      <c r="EK51" s="451" t="e">
        <f>EA51/SUM($DV51:$EE51)</f>
        <v>#VALUE!</v>
      </c>
      <c r="EL51" s="451" t="e">
        <f>EB51/SUM($DV51:$EE51)</f>
        <v>#VALUE!</v>
      </c>
      <c r="EM51" s="451" t="e">
        <f>EC51/SUM($DV51:$EE51)</f>
        <v>#VALUE!</v>
      </c>
      <c r="EN51" s="451" t="e">
        <f>ED51/SUM($DV51:$EE51)</f>
        <v>#VALUE!</v>
      </c>
      <c r="EO51" s="451" t="e">
        <f>EE51/SUM($DV51:$EE51)</f>
        <v>#VALUE!</v>
      </c>
      <c r="EP51" s="450">
        <f>EP50</f>
        <v>0.080000000000000002</v>
      </c>
      <c r="EQ51" s="450">
        <f>EQ50</f>
        <v>0.014999999999999999</v>
      </c>
      <c r="ER51" s="450">
        <f>ER50</f>
        <v>0.014999999999999999</v>
      </c>
      <c r="ES51" s="450">
        <f>ES50</f>
        <v>0.014999999999999999</v>
      </c>
      <c r="ET51" s="450">
        <f>ET50</f>
        <v>0.014999999999999999</v>
      </c>
      <c r="EU51" s="450">
        <f>EU50</f>
        <v>0.089999999999999997</v>
      </c>
      <c r="EV51" s="450">
        <f>EV50</f>
        <v>0.089999999999999997</v>
      </c>
      <c r="EW51" s="450">
        <f>EW50</f>
        <v>0.089999999999999997</v>
      </c>
      <c r="EX51" s="431" t="str">
        <f>IF(_tag_month_day!AS41="","",_tag_month_day!AS41/100)</f>
        <v/>
      </c>
      <c r="EY51" s="431" t="str">
        <f>IF(_tag_month_day!AT41="","",_tag_month_day!AT41/100)</f>
        <v/>
      </c>
      <c r="EZ51" s="431" t="str">
        <f>IF(_tag_month_day!AU41="","",_tag_month_day!AU41/100)</f>
        <v/>
      </c>
      <c r="FA51" s="431" t="str">
        <f>IF(_tag_month_day!AV41="","",_tag_month_day!AV41/100)</f>
        <v/>
      </c>
      <c r="FB51" s="431" t="str">
        <f>IF(_tag_month_day!AW41="","",_tag_month_day!AW41/100)</f>
        <v/>
      </c>
      <c r="FC51" s="431" t="str">
        <f>IF(_tag_month_day!AX41="","",_tag_month_day!AX41/100)</f>
        <v/>
      </c>
      <c r="FD51" s="449" t="str">
        <f>IF(_tag_month_day!AY41="","",_tag_month_day!AY41/100)</f>
        <v/>
      </c>
      <c r="FE51" s="449" t="str">
        <f>IF(_tag_month_day!AZ41="","",_tag_month_day!AZ41/100)</f>
        <v/>
      </c>
      <c r="FF51" s="449" t="str">
        <f>IF(_tag_month_day!BA41="","",_tag_month_day!BA41/100)</f>
        <v/>
      </c>
      <c r="FG51" s="449" t="str">
        <f>IF(_tag_month_day!BB41="","",_tag_month_day!BB41/100)</f>
        <v/>
      </c>
      <c r="FH51" s="467" t="str">
        <f>IF(_tag_month_day!BC41="","",_tag_month_day!BC41/100)</f>
        <v/>
      </c>
      <c r="FI51" s="449">
        <f>FI50</f>
        <v>0.40999999999999998</v>
      </c>
      <c r="FJ51" s="449">
        <f>FJ50</f>
        <v>0.11</v>
      </c>
      <c r="FK51" s="449">
        <f>FK50</f>
        <v>0.014999999999999999</v>
      </c>
      <c r="FL51" s="449">
        <f>FL50</f>
        <v>0</v>
      </c>
      <c r="FM51" s="467">
        <f>FM50</f>
        <v>0.0001</v>
      </c>
      <c r="FN51" s="449">
        <f>FN50</f>
        <v>0.32000000000000001</v>
      </c>
      <c r="FO51" s="449">
        <f>FO50</f>
        <v>0.20000000000000001</v>
      </c>
      <c r="FP51" s="449">
        <f>FP50</f>
        <v>0.01</v>
      </c>
      <c r="FQ51" s="449">
        <f>FQ50</f>
        <v>0</v>
      </c>
      <c r="FR51" s="467">
        <f>FR50</f>
        <v>0.0001</v>
      </c>
      <c r="FS51" s="449" t="str">
        <f>IF(_tag_month_day!BD41="","",_tag_month_day!BD41/100)</f>
        <v/>
      </c>
      <c r="FT51" s="449" t="str">
        <f>IF(_tag_month_day!BE41="","",_tag_month_day!BE41/100)</f>
        <v/>
      </c>
      <c r="FU51" s="449" t="str">
        <f>IF(_tag_month_day!BF41="","",_tag_month_day!BF41/100)</f>
        <v/>
      </c>
      <c r="FV51" s="449" t="str">
        <f>IF(_tag_month_day!BG41="","",_tag_month_day!BG41/100)</f>
        <v/>
      </c>
      <c r="FW51" s="467" t="str">
        <f>IF(_tag_month_day!BH41="","",_tag_month_day!BH41/100)</f>
        <v/>
      </c>
      <c r="FX51" s="449" t="str">
        <f>IF(_tag_month_day!BI41="","",_tag_month_day!BI41/100)</f>
        <v/>
      </c>
      <c r="FY51" s="449" t="str">
        <f>IF(_tag_month_day!BJ41="","",_tag_month_day!BJ41/100)</f>
        <v/>
      </c>
      <c r="FZ51" s="468" t="str">
        <f>IF(_tag_month_day!BK41="","",_tag_month_day!BK41/100)</f>
        <v/>
      </c>
      <c r="GA51" s="449" t="str">
        <f>IF(_tag_month_day!BL41="","",_tag_month_day!BL41/100)</f>
        <v/>
      </c>
      <c r="GB51" s="467" t="str">
        <f>IF(_tag_month_day!BM41="","",_tag_month_day!BM41/100)</f>
        <v/>
      </c>
      <c r="GC51" s="431" t="str">
        <f>IF(_tag_month_day!BN41="","",_tag_month_day!BN41/100)</f>
        <v/>
      </c>
      <c r="GD51" s="431" t="str">
        <f>IF(_tag_month_day!BO41="","",_tag_month_day!BO41/100)</f>
        <v/>
      </c>
      <c r="GE51" s="431" t="str">
        <f>IF(_tag_month_day!BP41="","",_tag_month_day!BP41/100)</f>
        <v/>
      </c>
      <c r="GF51" s="431" t="str">
        <f>IF(_tag_month_day!BQ41="","",_tag_month_day!BQ41/100)</f>
        <v/>
      </c>
      <c r="GG51" s="431" t="str">
        <f>IF(_tag_month_day!BR41="","",_tag_month_day!BR41/100)</f>
        <v/>
      </c>
      <c r="GH51" s="431" t="str">
        <f>IF(_tag_month_day!BS41="","",_tag_month_day!BS41/100)</f>
        <v/>
      </c>
      <c r="GI51" s="467" t="str">
        <f>IF(_tag_month_day!BT41="","",_tag_month_day!BT41/100)</f>
        <v/>
      </c>
      <c r="GJ51" s="469" t="str">
        <f>IF(_tag_month_day!BU41="","",_tag_month_day!BU41/100)</f>
        <v/>
      </c>
      <c r="GK51" s="470">
        <f>GK50</f>
        <v>0.070000000000000007</v>
      </c>
      <c r="GL51" s="470">
        <f>GL50</f>
        <v>0.029999999999999999</v>
      </c>
      <c r="GM51" s="471" t="str">
        <f>IF(_tag_month_day!BX41="","",_tag_month_day!BX41/100)</f>
        <v/>
      </c>
      <c r="GN51" s="470">
        <f>GN50</f>
        <v>0.070000000000000007</v>
      </c>
      <c r="GO51" s="470">
        <f>GO50</f>
        <v>0.029999999999999999</v>
      </c>
      <c r="GP51" s="470">
        <f>GP50</f>
        <v>0.089999999999999997</v>
      </c>
      <c r="GQ51" s="470">
        <f>GQ50</f>
        <v>0.029999999999999999</v>
      </c>
      <c r="GR51" s="471" t="str">
        <f>IF(_tag_month_day!CA41="","",_tag_month_day!CA41/100)</f>
        <v/>
      </c>
      <c r="GS51" s="472">
        <f>GS50</f>
        <v>0.95299999999999996</v>
      </c>
      <c r="GT51" s="472">
        <f>GT50</f>
        <v>0.55000000000000004</v>
      </c>
      <c r="GU51" s="472">
        <f>GU50</f>
        <v>0.55000000000000004</v>
      </c>
      <c r="GV51" s="472">
        <f>GV50</f>
        <v>0.55000000000000004</v>
      </c>
      <c r="GW51" s="472">
        <f>GW50</f>
        <v>0.5</v>
      </c>
      <c r="GX51" s="472">
        <f>GX50</f>
        <v>0.93500000000000005</v>
      </c>
      <c r="GY51" s="472">
        <f>GY50</f>
        <v>0.14999999999999999</v>
      </c>
      <c r="GZ51" s="472">
        <f>GZ50</f>
        <v>1</v>
      </c>
      <c r="HA51" s="474">
        <f>HA50</f>
        <v>0.047</v>
      </c>
      <c r="HB51" s="474">
        <f>HB50</f>
        <v>0.45000000000000001</v>
      </c>
      <c r="HC51" s="474">
        <f>HC50</f>
        <v>0.45000000000000001</v>
      </c>
      <c r="HD51" s="474">
        <f>HD50</f>
        <v>0.45000000000000001</v>
      </c>
      <c r="HE51" s="474">
        <f>HE50</f>
        <v>0.5</v>
      </c>
      <c r="HF51" s="474">
        <f>HF50</f>
        <v>0.065000000000000002</v>
      </c>
      <c r="HG51" s="474">
        <f>HG50</f>
        <v>0.84999999999999998</v>
      </c>
      <c r="HH51" s="474">
        <f>HH50</f>
        <v>0</v>
      </c>
      <c r="HI51" s="10">
        <f>IF(BZ51&lt;&gt;"",CK51-BV51,0)</f>
        <v>0</v>
      </c>
      <c r="HJ51" s="10" t="e">
        <f>IF(AJ51&gt;0,AH51-AJ51,0)</f>
        <v>#VALUE!</v>
      </c>
      <c r="HK51" s="466">
        <f>HK50</f>
        <v>0.84999999999999998</v>
      </c>
      <c r="HL51" s="424">
        <f>HL50</f>
        <v>550000</v>
      </c>
      <c r="HM51" s="424">
        <f>HM50</f>
        <v>480000</v>
      </c>
      <c r="HN51" s="465" t="e">
        <f>(DJ51*EZ51+DK51*FH51+DL51*FM51+DM51*FR51+DN51*FW51+DO51*GB51+DS51*GI51+DP51*GM51+DR51*GR51)*1000*2</f>
        <v>#VALUE!</v>
      </c>
      <c r="HO51" s="465" t="e">
        <f>HN51*HK51*$HO$2/HL51*1000000</f>
        <v>#VALUE!</v>
      </c>
      <c r="HP51" s="465" t="e">
        <f>HN51*HK51*$HP$2/HM51*1000000</f>
        <v>#VALUE!</v>
      </c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</row>
    <row customFormat="1" r="52" s="0">
      <c r="A52" s="420">
        <v>41</v>
      </c>
      <c r="B52" s="421">
        <f ca="1">IF(D52=D51,B51,IF(D52="夜班",B51+1,B51))</f>
        <v>43587</v>
      </c>
      <c r="C52" s="422">
        <f>C51</f>
        <v>0.041666666666666699</v>
      </c>
      <c r="D52" s="10" t="str">
        <f ca="1">IF(HOUR(G52)&lt;8,"夜班",IF(HOUR(G52)&lt;16,"白班",IF(HOUR(G52)&lt;24,"中班",0)))</f>
        <v>中班</v>
      </c>
      <c r="E52" s="10" t="e">
        <f ca="1">IF(F52=1,"甲",IF(F52=2,"乙",IF(F52=3,"丙",IF(F52=4,"丁",""))))</f>
        <v>#REF!</v>
      </c>
      <c r="F52" s="10" t="e">
        <f ca="1">SUMPRODUCT((成本日报!$A$3:$A$95=计划!B52)*(成本日报!$B$3:$B$95=计划!$D52),成本日报!$C$3:$C$95)</f>
        <v>#REF!</v>
      </c>
      <c r="G52" s="423">
        <f ca="1">G51+C51</f>
        <v>43587.66666666657</v>
      </c>
      <c r="H52" s="423">
        <f ca="1">$G52+$C52/60*10+$C52*0</f>
        <v>43587.673611111015</v>
      </c>
      <c r="I52" s="423">
        <f ca="1">$G52+$C52/60*18+$C52*0</f>
        <v>43587.679166666567</v>
      </c>
      <c r="J52" s="423">
        <f ca="1">$G52+$C52/60*0+$C52*1</f>
        <v>43587.708333333234</v>
      </c>
      <c r="K52" s="423">
        <f ca="1">$G52+$C52/60*30+$C52*2</f>
        <v>43587.770833333241</v>
      </c>
      <c r="L52" s="423">
        <f ca="1">$G52+$C52/60*0+$C52*3</f>
        <v>43587.79166666657</v>
      </c>
      <c r="M52" s="424" t="str">
        <f>IF(_tag_month_day!A42="","",_tag_month_day!A42)</f>
        <v/>
      </c>
      <c r="N52" s="424" t="str">
        <f>IF(_tag_month_day!B42="","",_tag_month_day!B42)</f>
        <v/>
      </c>
      <c r="O52" s="425" t="e">
        <f>IF(M52+N52=0,"",M52+N52)</f>
        <v>#VALUE!</v>
      </c>
      <c r="P52" s="424" t="str">
        <f>IF(_tag_month_day!C42="","",_tag_month_day!C42)</f>
        <v/>
      </c>
      <c r="Q52" s="424" t="str">
        <f>IF(_tag_month_day!D42="","",_tag_month_day!D42)</f>
        <v/>
      </c>
      <c r="R52" s="426" t="str">
        <f>IF(_tag_month_day!CB42="","",_tag_month_day!CB42/100)</f>
        <v/>
      </c>
      <c r="S52" s="427" t="str">
        <f>IF(_tag_month_day!E42="","",_tag_month_day!E42)</f>
        <v/>
      </c>
      <c r="T52" s="427" t="str">
        <f>IF(_tag_month_day!F42="","",_tag_month_day!F42)</f>
        <v/>
      </c>
      <c r="U52" s="428" t="e">
        <f>S52+T52</f>
        <v>#VALUE!</v>
      </c>
      <c r="V52" s="429" t="e">
        <f>U52/AJ52</f>
        <v>#VALUE!</v>
      </c>
      <c r="W52" s="430" t="str">
        <f>IF(_jhy_month_day!A42="","",_jhy_month_day!A42)</f>
        <v/>
      </c>
      <c r="X52" s="431" t="str">
        <f>IF(_jhy_month_day!B42="","",_jhy_month_day!B42/100)</f>
        <v/>
      </c>
      <c r="Y52" s="431" t="str">
        <f>IF(_jhy_month_day!C42="","",_jhy_month_day!C42/100)</f>
        <v/>
      </c>
      <c r="Z52" s="432">
        <f>Z48+1</f>
        <v>11</v>
      </c>
      <c r="AA52" s="433" t="str">
        <f>IF(_tag_month_day!G42="","",_tag_month_day!G42/100)</f>
        <v/>
      </c>
      <c r="AB52" s="433" t="str">
        <f>IF(_tag_month_day!H42="","",_tag_month_day!H42/100)</f>
        <v/>
      </c>
      <c r="AC52" s="434">
        <f>IF(X52="",AC51,BK52*($AV51*X52+$AW51*FD51+$AX51*FI51+$AY51*FN51+$AZ51*FS51+$BA51*FX51+$BG51*GE51)/(AV51*Y52+AX51*FK51+AW51*FF51+AY51*FP51+AZ51*FU51+BA51*FZ51+BG51*GG51+BB51*GK51+BC51*GN51+BD51*GP51))</f>
        <v>1.59963432013121</v>
      </c>
      <c r="AD52" s="435" t="str">
        <f>IF(AC52=AC51,"",AC52-AC51)</f>
        <v/>
      </c>
      <c r="AE52" s="436" t="str">
        <f>IF(1-AF52=0,"",(1-AF52))</f>
        <v/>
      </c>
      <c r="AF52" s="437">
        <v>1</v>
      </c>
      <c r="AG52" s="10" t="str">
        <f>AG51</f>
        <v>8A3</v>
      </c>
      <c r="AH52" s="438" t="str">
        <f>AH51</f>
        <v/>
      </c>
      <c r="AI52" s="424" t="e">
        <f>IF(ROUND(AJ52-AJ51,1)=0,"",AJ52-AJ51)</f>
        <v>#VALUE!</v>
      </c>
      <c r="AJ52" s="10" t="str">
        <f>IF(_tag_month_day!I42="","",_tag_month_day!I42)</f>
        <v/>
      </c>
      <c r="AK52" s="440"/>
      <c r="AL52" s="440"/>
      <c r="AM52" s="440"/>
      <c r="AN52" s="441">
        <f>AN51</f>
        <v>3</v>
      </c>
      <c r="AO52" s="441">
        <f>AO51</f>
        <v>7</v>
      </c>
      <c r="AP52" s="442" t="e">
        <f>(IF(AN52=0,AS51,AS51*(1+AO52/AN52)/(AR52+AO52/AN52)))+AT52</f>
        <v>#VALUE!</v>
      </c>
      <c r="AQ52" s="443" t="str">
        <f>IF(_tag_month_day!J42="","",_tag_month_day!J42/100)</f>
        <v/>
      </c>
      <c r="AR52" s="444">
        <f>AR51</f>
        <v>1.3</v>
      </c>
      <c r="AS52" s="445" t="e">
        <f>AQ52*(AN52*AR52+AO52)/(AN52+AO52)</f>
        <v>#VALUE!</v>
      </c>
      <c r="AT52" s="445" t="e">
        <f>(SUM(BE52:BF52)-SUM(BE51:BF51))*0.05</f>
        <v>#VALUE!</v>
      </c>
      <c r="AU52" s="446" t="str">
        <f>IF(_tag_month_day!CC42="","",IF(_tag_month_day!CC42&gt;0,_tag_month_day!CD42,_tag_month_day!CE42))</f>
        <v/>
      </c>
      <c r="AV52" s="447" t="str">
        <f>IF(_tag_month_day!L42="","",_tag_month_day!L42/100)</f>
        <v/>
      </c>
      <c r="AW52" s="431">
        <f>AW51</f>
        <v>0</v>
      </c>
      <c r="AX52" s="431">
        <f>AX51</f>
        <v>0</v>
      </c>
      <c r="AY52" s="431" t="str">
        <f>IF(_tag_month_day!M42="","",_tag_month_day!M42/100)</f>
        <v/>
      </c>
      <c r="AZ52" s="431" t="str">
        <f>IF(_tag_month_day!N42="","",_tag_month_day!N42/100)</f>
        <v/>
      </c>
      <c r="BA52" s="431" t="str">
        <f>IF(_tag_month_day!O42="","",_tag_month_day!O42/100)</f>
        <v/>
      </c>
      <c r="BB52" s="448" t="str">
        <f>IF(_tag_month_day!P42="","",_tag_month_day!P42/100)</f>
        <v/>
      </c>
      <c r="BC52" s="448">
        <f>BC51</f>
        <v>0</v>
      </c>
      <c r="BD52" s="448" t="str">
        <f>IF(_tag_month_day!Q42="","",_tag_month_day!Q42/100)</f>
        <v/>
      </c>
      <c r="BE52" s="449" t="str">
        <f>IF(_tag_month_day!R42="","",_tag_month_day!R42/100)</f>
        <v/>
      </c>
      <c r="BF52" s="388" t="e">
        <f>(AU52*(100+BE52*100))/(AJ52-AU52)/100</f>
        <v>#VALUE!</v>
      </c>
      <c r="BG52" s="450" t="e">
        <f>BE52+BF52</f>
        <v>#VALUE!</v>
      </c>
      <c r="BH52" s="451" t="e">
        <f>SUM(AV52:BF52)</f>
        <v>#VALUE!</v>
      </c>
      <c r="BI52" s="452" t="e">
        <f>IF(CX52=0,BI51,(DK52*查询!$R$5+DL52*查询!$Q$5+DM52*查询!$N$5+DN52*查询!$O$5+DO52*查询!$P$5)*AF52/CX52)</f>
        <v>#VALUE!</v>
      </c>
      <c r="BJ52" s="452" t="e">
        <f>IF(CX52=0,BJ51,(DP52*查询!$S$5+DQ52*查询!$T$5+DR52*查询!$U$5)*AF52/CX52)</f>
        <v>#VALUE!</v>
      </c>
      <c r="BK52" s="452">
        <f>BK51</f>
        <v>1</v>
      </c>
      <c r="BL52" s="453" t="e">
        <f>SUMPRODUCT((AV52:BA52)*(GS52:GX52))/((GS52:GX52)+SUM(BB52:BD52)*GY52+BG52*GZ52)</f>
        <v>#VALUE!</v>
      </c>
      <c r="BM52" s="453" t="e">
        <f>BK52*($AV52*FB52+$AW52*FD52+$AX52*FI52+$AY52*FN52+$AZ52*FS52+$BA52*FX52+$BG52*GE52)/(AV52*EY52+AX52*FK52+AW52*FF52+AY52*FP52+AZ52*FU52+BA52*FZ52+BG52*GG52+BB52*GK52+BC52*GN52+BD52*GP52)</f>
        <v>#VALUE!</v>
      </c>
      <c r="BN52" s="453" t="e">
        <f>($AV52*FC52+$AX52*FJ52+$AW52*FE52+$AY52*FO52+$AZ52*FT52+$BA52*FY52+$BG52*GF52)/($AV52*FA52+BG52*GH52+BB52*GL52+BC52*GO52+BD52*GQ52+BA52*GA52)</f>
        <v>#VALUE!</v>
      </c>
      <c r="BO52" s="454" t="e">
        <f>SUMPRODUCT(AV52:BA52*GS52:GX52)/(GS52:GX52+(BB52+BC52+BD52)*GY52+BG52)</f>
        <v>#VALUE!</v>
      </c>
      <c r="BP52" s="454" t="e">
        <f>SUMPRODUCT(AV52:BA52*GS52:GX52)/(GS52:GX52+(BB52+BC52+BD52)*GY52+BG52)</f>
        <v>#VALUE!</v>
      </c>
      <c r="BQ52" s="454" t="e">
        <f>SUMPRODUCT(AV52:BA52*GS52:GX52)/(GS52:GX52+(BB52+BC52+BD52)*GY52+BG52)</f>
        <v>#VALUE!</v>
      </c>
      <c r="BR52" s="453" t="str">
        <f>IF(_tag_month_day!T42="","",_tag_month_day!T42)</f>
        <v/>
      </c>
      <c r="BS52" s="453" t="str">
        <f>IF(_tag_month_day!U42="","",_tag_month_day!U42)</f>
        <v/>
      </c>
      <c r="BT52" s="455" t="str">
        <f>IF(CK52="","",IF((CK52&gt;=BV52-0.12)*(CK52&lt;=BV52+0.12),"合格","不合格"))</f>
        <v/>
      </c>
      <c r="BU52" s="456" t="str">
        <f>IF(_tag_month_day!V42="","",_tag_month_day!V42)</f>
        <v/>
      </c>
      <c r="BV52" s="457" t="str">
        <f>IF(_tag_month_day!W42="","",_tag_month_day!W42)</f>
        <v/>
      </c>
      <c r="BW52" s="458" t="str">
        <f>IF(_tag_month_day!X42="","",_tag_month_day!X42)</f>
        <v/>
      </c>
      <c r="BX52" s="458" t="str">
        <f>IF(_tag_month_day!Y42="","",_tag_month_day!Y42)</f>
        <v/>
      </c>
      <c r="BY52" s="459">
        <f ca="1">L52</f>
        <v>43587.79166666657</v>
      </c>
      <c r="BZ52" s="460"/>
      <c r="CA52" s="461"/>
      <c r="CB52" s="424" t="str">
        <f>IF(_tag_month_day!Z42="","",_tag_month_day!Z42)</f>
        <v/>
      </c>
      <c r="CC52" s="424" t="str">
        <f>IF(_tag_month_day!AA42="","",_tag_month_day!AA42)</f>
        <v/>
      </c>
      <c r="CD52" s="424" t="str">
        <f>IF(_tag_month_day!AB42="","",_tag_month_day!AB42)</f>
        <v/>
      </c>
      <c r="CE52" s="424" t="str">
        <f>IF(_tag_month_day!AC42="","",_tag_month_day!AC42)</f>
        <v/>
      </c>
      <c r="CF52" s="424" t="str">
        <f>IF(_tag_month_day!AD42="","",_tag_month_day!AD42)</f>
        <v/>
      </c>
      <c r="CG52" s="424" t="str">
        <f>IF(_tag_month_day!AE42="","",_tag_month_day!AE42)</f>
        <v/>
      </c>
      <c r="CH52" s="424" t="str">
        <f>IF(_tag_month_day!AF42="","",_tag_month_day!AF42)</f>
        <v/>
      </c>
      <c r="CI52" s="424" t="str">
        <f>IF(_tag_month_day!AG42="","",_tag_month_day!AG42)</f>
        <v/>
      </c>
      <c r="CJ52" s="424" t="str">
        <f>IF(_tag_month_day!AH42="","",_tag_month_day!AH42)</f>
        <v/>
      </c>
      <c r="CK52" s="424" t="str">
        <f>IF(_tag_month_day!AI42="","",_tag_month_day!AI42)</f>
        <v/>
      </c>
      <c r="CL52" s="4" t="str">
        <f>IF(_tag_month_day!AJ42="","",_tag_month_day!AJ42)</f>
        <v/>
      </c>
      <c r="CM52" s="4" t="str">
        <f>IF(_tag_month_day!AK42="","",_tag_month_day!AK42)</f>
        <v/>
      </c>
      <c r="CN52" s="4" t="str">
        <f>IF(_tag_month_day!AL42="","",_tag_month_day!AL42)</f>
        <v/>
      </c>
      <c r="CO52" s="4" t="str">
        <f>IF(_tag_month_day!AM42="","",_tag_month_day!AM42)</f>
        <v/>
      </c>
      <c r="CP52" s="4" t="str">
        <f>IF(_tag_month_day!AN42="","",_tag_month_day!AN42)</f>
        <v/>
      </c>
      <c r="CQ52" s="4" t="str">
        <f>IF(_tag_month_day!AO42="","",_tag_month_day!AO42)</f>
        <v/>
      </c>
      <c r="CR52" s="462" t="str">
        <f>IF(_tag_month_day!AP42="","",_tag_month_day!AP42)</f>
        <v/>
      </c>
      <c r="CS52" s="463" t="str">
        <f>IF(_tag_month_day!AQ42="","",_tag_month_day!AQ42)</f>
        <v/>
      </c>
      <c r="CT52" s="4" t="str">
        <f>IF(_tag_month_day!AR42="","",_tag_month_day!AR42)</f>
        <v/>
      </c>
      <c r="CU52" s="464" t="e">
        <f>DU52/AJ52</f>
        <v>#VALUE!</v>
      </c>
      <c r="CV52" s="451" t="e">
        <f>BG52/BH52</f>
        <v>#VALUE!</v>
      </c>
      <c r="CW52" s="465" t="e">
        <f>AJ52*(1-CV52)*CU52*AF52</f>
        <v>#VALUE!</v>
      </c>
      <c r="CX52" s="465" t="e">
        <f>CW52*94%</f>
        <v>#VALUE!</v>
      </c>
      <c r="CY52" s="466" t="e">
        <f>IF(CX52=0,0,DS52/(DS52+CX52))</f>
        <v>#VALUE!</v>
      </c>
      <c r="CZ52" s="465" t="e">
        <f>$AJ52*EF52</f>
        <v>#VALUE!</v>
      </c>
      <c r="DA52" s="465" t="e">
        <f>$AJ52*EG52</f>
        <v>#VALUE!</v>
      </c>
      <c r="DB52" s="465" t="e">
        <f>$AJ52*EH52</f>
        <v>#VALUE!</v>
      </c>
      <c r="DC52" s="465" t="e">
        <f>$AJ52*EI52</f>
        <v>#VALUE!</v>
      </c>
      <c r="DD52" s="465" t="e">
        <f>$AJ52*EJ52</f>
        <v>#VALUE!</v>
      </c>
      <c r="DE52" s="465" t="e">
        <f>$AJ52*EK52</f>
        <v>#VALUE!</v>
      </c>
      <c r="DF52" s="465" t="e">
        <f>$AJ52*EL52</f>
        <v>#VALUE!</v>
      </c>
      <c r="DG52" s="465" t="e">
        <f>$AJ52*EM52</f>
        <v>#VALUE!</v>
      </c>
      <c r="DH52" s="465" t="e">
        <f>$AJ52*EN52</f>
        <v>#VALUE!</v>
      </c>
      <c r="DI52" s="465" t="e">
        <f>$AJ52*EO52</f>
        <v>#VALUE!</v>
      </c>
      <c r="DJ52" s="465" t="e">
        <f>CZ52*(1-EP52)</f>
        <v>#VALUE!</v>
      </c>
      <c r="DK52" s="465" t="e">
        <f>DA52*(1-ER52)</f>
        <v>#VALUE!</v>
      </c>
      <c r="DL52" s="465" t="e">
        <f>DB52*(1-EQ52)</f>
        <v>#VALUE!</v>
      </c>
      <c r="DM52" s="465" t="e">
        <f>DC52*(1-ES52)</f>
        <v>#VALUE!</v>
      </c>
      <c r="DN52" s="465" t="e">
        <f>DD52*(1-ET52)</f>
        <v>#VALUE!</v>
      </c>
      <c r="DO52" s="465" t="e">
        <f>DE52</f>
        <v>#VALUE!</v>
      </c>
      <c r="DP52" s="465" t="e">
        <f>DF52*(1-EU52)</f>
        <v>#VALUE!</v>
      </c>
      <c r="DQ52" s="465" t="e">
        <f>DG52*(1-EV52)</f>
        <v>#VALUE!</v>
      </c>
      <c r="DR52" s="465" t="e">
        <f>DH52*(1-EW52)</f>
        <v>#VALUE!</v>
      </c>
      <c r="DS52" s="465" t="e">
        <f>DI52</f>
        <v>#VALUE!</v>
      </c>
      <c r="DT52" s="465" t="e">
        <f>SUM(DJ52:DS52)</f>
        <v>#VALUE!</v>
      </c>
      <c r="DU52" s="465" t="e">
        <f>(GS52:GX52)+(DP52+DQ52+DR52)*GY52+DS52</f>
        <v>#VALUE!</v>
      </c>
      <c r="DV52" s="451" t="e">
        <f>AV52/$BH52/(1-EP52)</f>
        <v>#VALUE!</v>
      </c>
      <c r="DW52" s="451" t="e">
        <f>AW52/$BH52/(1-ER52)</f>
        <v>#VALUE!</v>
      </c>
      <c r="DX52" s="451" t="e">
        <f>AX52/$BH52/(1-EQ52)</f>
        <v>#VALUE!</v>
      </c>
      <c r="DY52" s="451" t="e">
        <f>AY52/$BH52/(1-ES52)</f>
        <v>#VALUE!</v>
      </c>
      <c r="DZ52" s="451" t="e">
        <f>AZ52/$BH52/(1-ET52)</f>
        <v>#VALUE!</v>
      </c>
      <c r="EA52" s="451" t="e">
        <f>BA52/$BH52/(1-AX52)</f>
        <v>#VALUE!</v>
      </c>
      <c r="EB52" s="451" t="e">
        <f>BB52/$BH52/(1-EU52)</f>
        <v>#VALUE!</v>
      </c>
      <c r="EC52" s="451" t="e">
        <f>BC52/$BH52/(1-EV52)</f>
        <v>#VALUE!</v>
      </c>
      <c r="ED52" s="451" t="e">
        <f>BD52/$BH52/(1-EW52)</f>
        <v>#VALUE!</v>
      </c>
      <c r="EE52" s="451" t="e">
        <f>BG52/BH52</f>
        <v>#VALUE!</v>
      </c>
      <c r="EF52" s="451" t="e">
        <f>DV52/SUM($DV52:$EE52)</f>
        <v>#VALUE!</v>
      </c>
      <c r="EG52" s="451" t="e">
        <f>DW52/SUM($DV52:$EE52)</f>
        <v>#VALUE!</v>
      </c>
      <c r="EH52" s="451" t="e">
        <f>DX52/SUM($DV52:$EE52)</f>
        <v>#VALUE!</v>
      </c>
      <c r="EI52" s="451" t="e">
        <f>DY52/SUM($DV52:$EE52)</f>
        <v>#VALUE!</v>
      </c>
      <c r="EJ52" s="451" t="e">
        <f>DZ52/SUM($DV52:$EE52)</f>
        <v>#VALUE!</v>
      </c>
      <c r="EK52" s="451" t="e">
        <f>EA52/SUM($DV52:$EE52)</f>
        <v>#VALUE!</v>
      </c>
      <c r="EL52" s="451" t="e">
        <f>EB52/SUM($DV52:$EE52)</f>
        <v>#VALUE!</v>
      </c>
      <c r="EM52" s="451" t="e">
        <f>EC52/SUM($DV52:$EE52)</f>
        <v>#VALUE!</v>
      </c>
      <c r="EN52" s="451" t="e">
        <f>ED52/SUM($DV52:$EE52)</f>
        <v>#VALUE!</v>
      </c>
      <c r="EO52" s="451" t="e">
        <f>EE52/SUM($DV52:$EE52)</f>
        <v>#VALUE!</v>
      </c>
      <c r="EP52" s="450">
        <f>EP51</f>
        <v>0.080000000000000002</v>
      </c>
      <c r="EQ52" s="450">
        <f>EQ51</f>
        <v>0.014999999999999999</v>
      </c>
      <c r="ER52" s="450">
        <f>ER51</f>
        <v>0.014999999999999999</v>
      </c>
      <c r="ES52" s="450">
        <f>ES51</f>
        <v>0.014999999999999999</v>
      </c>
      <c r="ET52" s="450">
        <f>ET51</f>
        <v>0.014999999999999999</v>
      </c>
      <c r="EU52" s="450">
        <f>EU51</f>
        <v>0.089999999999999997</v>
      </c>
      <c r="EV52" s="450">
        <f>EV51</f>
        <v>0.089999999999999997</v>
      </c>
      <c r="EW52" s="450">
        <f>EW51</f>
        <v>0.089999999999999997</v>
      </c>
      <c r="EX52" s="431" t="str">
        <f>IF(_tag_month_day!AS42="","",_tag_month_day!AS42/100)</f>
        <v/>
      </c>
      <c r="EY52" s="431" t="str">
        <f>IF(_tag_month_day!AT42="","",_tag_month_day!AT42/100)</f>
        <v/>
      </c>
      <c r="EZ52" s="431" t="str">
        <f>IF(_tag_month_day!AU42="","",_tag_month_day!AU42/100)</f>
        <v/>
      </c>
      <c r="FA52" s="431" t="str">
        <f>IF(_tag_month_day!AV42="","",_tag_month_day!AV42/100)</f>
        <v/>
      </c>
      <c r="FB52" s="431" t="str">
        <f>IF(_tag_month_day!AW42="","",_tag_month_day!AW42/100)</f>
        <v/>
      </c>
      <c r="FC52" s="431" t="str">
        <f>IF(_tag_month_day!AX42="","",_tag_month_day!AX42/100)</f>
        <v/>
      </c>
      <c r="FD52" s="449" t="str">
        <f>IF(_tag_month_day!AY42="","",_tag_month_day!AY42/100)</f>
        <v/>
      </c>
      <c r="FE52" s="449" t="str">
        <f>IF(_tag_month_day!AZ42="","",_tag_month_day!AZ42/100)</f>
        <v/>
      </c>
      <c r="FF52" s="449" t="str">
        <f>IF(_tag_month_day!BA42="","",_tag_month_day!BA42/100)</f>
        <v/>
      </c>
      <c r="FG52" s="449" t="str">
        <f>IF(_tag_month_day!BB42="","",_tag_month_day!BB42/100)</f>
        <v/>
      </c>
      <c r="FH52" s="467" t="str">
        <f>IF(_tag_month_day!BC42="","",_tag_month_day!BC42/100)</f>
        <v/>
      </c>
      <c r="FI52" s="449">
        <f>FI51</f>
        <v>0.40999999999999998</v>
      </c>
      <c r="FJ52" s="449">
        <f>FJ51</f>
        <v>0.11</v>
      </c>
      <c r="FK52" s="449">
        <f>FK51</f>
        <v>0.014999999999999999</v>
      </c>
      <c r="FL52" s="449">
        <f>FL51</f>
        <v>0</v>
      </c>
      <c r="FM52" s="467">
        <f>FM51</f>
        <v>0.0001</v>
      </c>
      <c r="FN52" s="449">
        <f>FN51</f>
        <v>0.32000000000000001</v>
      </c>
      <c r="FO52" s="449">
        <f>FO51</f>
        <v>0.20000000000000001</v>
      </c>
      <c r="FP52" s="449">
        <f>FP51</f>
        <v>0.01</v>
      </c>
      <c r="FQ52" s="449">
        <f>FQ51</f>
        <v>0</v>
      </c>
      <c r="FR52" s="467">
        <f>FR51</f>
        <v>0.0001</v>
      </c>
      <c r="FS52" s="449" t="str">
        <f>IF(_tag_month_day!BD42="","",_tag_month_day!BD42/100)</f>
        <v/>
      </c>
      <c r="FT52" s="449" t="str">
        <f>IF(_tag_month_day!BE42="","",_tag_month_day!BE42/100)</f>
        <v/>
      </c>
      <c r="FU52" s="449" t="str">
        <f>IF(_tag_month_day!BF42="","",_tag_month_day!BF42/100)</f>
        <v/>
      </c>
      <c r="FV52" s="449" t="str">
        <f>IF(_tag_month_day!BG42="","",_tag_month_day!BG42/100)</f>
        <v/>
      </c>
      <c r="FW52" s="467" t="str">
        <f>IF(_tag_month_day!BH42="","",_tag_month_day!BH42/100)</f>
        <v/>
      </c>
      <c r="FX52" s="449" t="str">
        <f>IF(_tag_month_day!BI42="","",_tag_month_day!BI42/100)</f>
        <v/>
      </c>
      <c r="FY52" s="449" t="str">
        <f>IF(_tag_month_day!BJ42="","",_tag_month_day!BJ42/100)</f>
        <v/>
      </c>
      <c r="FZ52" s="468" t="str">
        <f>IF(_tag_month_day!BK42="","",_tag_month_day!BK42/100)</f>
        <v/>
      </c>
      <c r="GA52" s="449" t="str">
        <f>IF(_tag_month_day!BL42="","",_tag_month_day!BL42/100)</f>
        <v/>
      </c>
      <c r="GB52" s="467" t="str">
        <f>IF(_tag_month_day!BM42="","",_tag_month_day!BM42/100)</f>
        <v/>
      </c>
      <c r="GC52" s="431" t="str">
        <f>IF(_tag_month_day!BN42="","",_tag_month_day!BN42/100)</f>
        <v/>
      </c>
      <c r="GD52" s="431" t="str">
        <f>IF(_tag_month_day!BO42="","",_tag_month_day!BO42/100)</f>
        <v/>
      </c>
      <c r="GE52" s="431" t="str">
        <f>IF(_tag_month_day!BP42="","",_tag_month_day!BP42/100)</f>
        <v/>
      </c>
      <c r="GF52" s="431" t="str">
        <f>IF(_tag_month_day!BQ42="","",_tag_month_day!BQ42/100)</f>
        <v/>
      </c>
      <c r="GG52" s="431" t="str">
        <f>IF(_tag_month_day!BR42="","",_tag_month_day!BR42/100)</f>
        <v/>
      </c>
      <c r="GH52" s="431" t="str">
        <f>IF(_tag_month_day!BS42="","",_tag_month_day!BS42/100)</f>
        <v/>
      </c>
      <c r="GI52" s="467" t="str">
        <f>IF(_tag_month_day!BT42="","",_tag_month_day!BT42/100)</f>
        <v/>
      </c>
      <c r="GJ52" s="469" t="str">
        <f>IF(_tag_month_day!BU42="","",_tag_month_day!BU42/100)</f>
        <v/>
      </c>
      <c r="GK52" s="470">
        <f>GK51</f>
        <v>0.070000000000000007</v>
      </c>
      <c r="GL52" s="470">
        <f>GL51</f>
        <v>0.029999999999999999</v>
      </c>
      <c r="GM52" s="471" t="str">
        <f>IF(_tag_month_day!BX42="","",_tag_month_day!BX42/100)</f>
        <v/>
      </c>
      <c r="GN52" s="470">
        <f>GN51</f>
        <v>0.070000000000000007</v>
      </c>
      <c r="GO52" s="470">
        <f>GO51</f>
        <v>0.029999999999999999</v>
      </c>
      <c r="GP52" s="470">
        <f>GP51</f>
        <v>0.089999999999999997</v>
      </c>
      <c r="GQ52" s="470">
        <f>GQ51</f>
        <v>0.029999999999999999</v>
      </c>
      <c r="GR52" s="471" t="str">
        <f>IF(_tag_month_day!CA42="","",_tag_month_day!CA42/100)</f>
        <v/>
      </c>
      <c r="GS52" s="472">
        <f>GS51</f>
        <v>0.95299999999999996</v>
      </c>
      <c r="GT52" s="472">
        <f>GT51</f>
        <v>0.55000000000000004</v>
      </c>
      <c r="GU52" s="472">
        <f>GU51</f>
        <v>0.55000000000000004</v>
      </c>
      <c r="GV52" s="472">
        <f>GV51</f>
        <v>0.55000000000000004</v>
      </c>
      <c r="GW52" s="472">
        <f>GW51</f>
        <v>0.5</v>
      </c>
      <c r="GX52" s="472">
        <f>GX51</f>
        <v>0.93500000000000005</v>
      </c>
      <c r="GY52" s="472">
        <f>GY51</f>
        <v>0.14999999999999999</v>
      </c>
      <c r="GZ52" s="472">
        <f>GZ51</f>
        <v>1</v>
      </c>
      <c r="HA52" s="474">
        <f>HA51</f>
        <v>0.047</v>
      </c>
      <c r="HB52" s="474">
        <f>HB51</f>
        <v>0.45000000000000001</v>
      </c>
      <c r="HC52" s="474">
        <f>HC51</f>
        <v>0.45000000000000001</v>
      </c>
      <c r="HD52" s="474">
        <f>HD51</f>
        <v>0.45000000000000001</v>
      </c>
      <c r="HE52" s="474">
        <f>HE51</f>
        <v>0.5</v>
      </c>
      <c r="HF52" s="474">
        <f>HF51</f>
        <v>0.065000000000000002</v>
      </c>
      <c r="HG52" s="474">
        <f>HG51</f>
        <v>0.84999999999999998</v>
      </c>
      <c r="HH52" s="474">
        <f>HH51</f>
        <v>0</v>
      </c>
      <c r="HI52" s="10">
        <f>IF(BZ52&lt;&gt;"",CK52-BV52,0)</f>
        <v>0</v>
      </c>
      <c r="HJ52" s="10" t="e">
        <f>IF(AJ52&gt;0,AH52-AJ52,0)</f>
        <v>#VALUE!</v>
      </c>
      <c r="HK52" s="466">
        <f>HK51</f>
        <v>0.84999999999999998</v>
      </c>
      <c r="HL52" s="424">
        <f>HL51</f>
        <v>550000</v>
      </c>
      <c r="HM52" s="424">
        <f>HM51</f>
        <v>480000</v>
      </c>
      <c r="HN52" s="465" t="e">
        <f>(DJ52*EZ52+DK52*FH52+DL52*FM52+DM52*FR52+DN52*FW52+DO52*GB52+DS52*GI52+DP52*GM52+DR52*GR52)*1000*2</f>
        <v>#VALUE!</v>
      </c>
      <c r="HO52" s="465" t="e">
        <f>HN52*HK52*$HO$2/HL52*1000000</f>
        <v>#VALUE!</v>
      </c>
      <c r="HP52" s="465" t="e">
        <f>HN52*HK52*$HP$2/HM52*1000000</f>
        <v>#VALUE!</v>
      </c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</row>
    <row customFormat="1" r="53" s="0">
      <c r="A53" s="420">
        <v>42</v>
      </c>
      <c r="B53" s="421">
        <f ca="1">IF(D53=D52,B52,IF(D53="夜班",B52+1,B52))</f>
        <v>43587</v>
      </c>
      <c r="C53" s="422">
        <f>C52</f>
        <v>0.041666666666666699</v>
      </c>
      <c r="D53" s="10" t="str">
        <f ca="1">IF(HOUR(G53)&lt;8,"夜班",IF(HOUR(G53)&lt;16,"白班",IF(HOUR(G53)&lt;24,"中班",0)))</f>
        <v>中班</v>
      </c>
      <c r="E53" s="10" t="e">
        <f ca="1">IF(F53=1,"甲",IF(F53=2,"乙",IF(F53=3,"丙",IF(F53=4,"丁",""))))</f>
        <v>#REF!</v>
      </c>
      <c r="F53" s="10" t="e">
        <f ca="1">SUMPRODUCT((成本日报!$A$3:$A$95=计划!B53)*(成本日报!$B$3:$B$95=计划!$D53),成本日报!$C$3:$C$95)</f>
        <v>#REF!</v>
      </c>
      <c r="G53" s="423">
        <f ca="1">G52+C52</f>
        <v>43587.708333333234</v>
      </c>
      <c r="H53" s="423">
        <f ca="1">$G53+$C53/60*10+$C53*0</f>
        <v>43587.715277777679</v>
      </c>
      <c r="I53" s="423">
        <f ca="1">$G53+$C53/60*18+$C53*0</f>
        <v>43587.720833333231</v>
      </c>
      <c r="J53" s="423">
        <f ca="1">$G53+$C53/60*0+$C53*1</f>
        <v>43587.749999999898</v>
      </c>
      <c r="K53" s="423">
        <f ca="1">$G53+$C53/60*30+$C53*2</f>
        <v>43587.812499999905</v>
      </c>
      <c r="L53" s="423">
        <f ca="1">$G53+$C53/60*0+$C53*3</f>
        <v>43587.833333333234</v>
      </c>
      <c r="M53" s="424" t="str">
        <f>IF(_tag_month_day!A43="","",_tag_month_day!A43)</f>
        <v/>
      </c>
      <c r="N53" s="424" t="str">
        <f>IF(_tag_month_day!B43="","",_tag_month_day!B43)</f>
        <v/>
      </c>
      <c r="O53" s="425" t="e">
        <f>IF(M53+N53=0,"",M53+N53)</f>
        <v>#VALUE!</v>
      </c>
      <c r="P53" s="424" t="str">
        <f>IF(_tag_month_day!C43="","",_tag_month_day!C43)</f>
        <v/>
      </c>
      <c r="Q53" s="424" t="str">
        <f>IF(_tag_month_day!D43="","",_tag_month_day!D43)</f>
        <v/>
      </c>
      <c r="R53" s="426" t="str">
        <f>IF(_tag_month_day!CB43="","",_tag_month_day!CB43/100)</f>
        <v/>
      </c>
      <c r="S53" s="427" t="str">
        <f>IF(_tag_month_day!E43="","",_tag_month_day!E43)</f>
        <v/>
      </c>
      <c r="T53" s="427" t="str">
        <f>IF(_tag_month_day!F43="","",_tag_month_day!F43)</f>
        <v/>
      </c>
      <c r="U53" s="428" t="e">
        <f>S53+T53</f>
        <v>#VALUE!</v>
      </c>
      <c r="V53" s="429" t="e">
        <f>U53/AJ53</f>
        <v>#VALUE!</v>
      </c>
      <c r="W53" s="430" t="str">
        <f>IF(_jhy_month_day!A43="","",_jhy_month_day!A43)</f>
        <v/>
      </c>
      <c r="X53" s="431" t="str">
        <f>IF(_jhy_month_day!B43="","",_jhy_month_day!B43/100)</f>
        <v/>
      </c>
      <c r="Y53" s="431" t="str">
        <f>IF(_jhy_month_day!C43="","",_jhy_month_day!C43/100)</f>
        <v/>
      </c>
      <c r="Z53" s="432">
        <f>Z49+1</f>
        <v>11</v>
      </c>
      <c r="AA53" s="433" t="str">
        <f>IF(_tag_month_day!G43="","",_tag_month_day!G43/100)</f>
        <v/>
      </c>
      <c r="AB53" s="433" t="str">
        <f>IF(_tag_month_day!H43="","",_tag_month_day!H43/100)</f>
        <v/>
      </c>
      <c r="AC53" s="434">
        <f>IF(X53="",AC52,BK53*($AV52*X53+$AW52*FD52+$AX52*FI52+$AY52*FN52+$AZ52*FS52+$BA52*FX52+$BG52*GE52)/(AV52*Y53+AX52*FK52+AW52*FF52+AY52*FP52+AZ52*FU52+BA52*FZ52+BG52*GG52+BB52*GK52+BC52*GN52+BD52*GP52))</f>
        <v>1.59963432013121</v>
      </c>
      <c r="AD53" s="435" t="str">
        <f>IF(AC53=AC52,"",AC53-AC52)</f>
        <v/>
      </c>
      <c r="AE53" s="436" t="str">
        <f>IF(1-AF53=0,"",(1-AF53))</f>
        <v/>
      </c>
      <c r="AF53" s="437">
        <v>1</v>
      </c>
      <c r="AG53" s="10" t="str">
        <f>AG52</f>
        <v>8A3</v>
      </c>
      <c r="AH53" s="438" t="str">
        <f>AH52</f>
        <v/>
      </c>
      <c r="AI53" s="424" t="e">
        <f>IF(ROUND(AJ53-AJ52,1)=0,"",AJ53-AJ52)</f>
        <v>#VALUE!</v>
      </c>
      <c r="AJ53" s="10" t="str">
        <f>IF(_tag_month_day!I43="","",_tag_month_day!I43)</f>
        <v/>
      </c>
      <c r="AK53" s="440"/>
      <c r="AL53" s="440"/>
      <c r="AM53" s="440"/>
      <c r="AN53" s="441">
        <f>AN52</f>
        <v>3</v>
      </c>
      <c r="AO53" s="441">
        <f>AO52</f>
        <v>7</v>
      </c>
      <c r="AP53" s="442" t="e">
        <f>(IF(AN53=0,AS52,AS52*(1+AO53/AN53)/(AR53+AO53/AN53)))+AT53</f>
        <v>#VALUE!</v>
      </c>
      <c r="AQ53" s="443" t="str">
        <f>IF(_tag_month_day!J43="","",_tag_month_day!J43/100)</f>
        <v/>
      </c>
      <c r="AR53" s="444">
        <f>AR52</f>
        <v>1.3</v>
      </c>
      <c r="AS53" s="445" t="e">
        <f>AQ53*(AN53*AR53+AO53)/(AN53+AO53)</f>
        <v>#VALUE!</v>
      </c>
      <c r="AT53" s="445" t="e">
        <f>(SUM(BE53:BF53)-SUM(BE52:BF52))*0.05</f>
        <v>#VALUE!</v>
      </c>
      <c r="AU53" s="446" t="str">
        <f>IF(_tag_month_day!CC43="","",IF(_tag_month_day!CC43&gt;0,_tag_month_day!CD43,_tag_month_day!CE43))</f>
        <v/>
      </c>
      <c r="AV53" s="447" t="str">
        <f>IF(_tag_month_day!L43="","",_tag_month_day!L43/100)</f>
        <v/>
      </c>
      <c r="AW53" s="431">
        <f>AW52</f>
        <v>0</v>
      </c>
      <c r="AX53" s="431">
        <f>AX52</f>
        <v>0</v>
      </c>
      <c r="AY53" s="431" t="str">
        <f>IF(_tag_month_day!M43="","",_tag_month_day!M43/100)</f>
        <v/>
      </c>
      <c r="AZ53" s="431" t="str">
        <f>IF(_tag_month_day!N43="","",_tag_month_day!N43/100)</f>
        <v/>
      </c>
      <c r="BA53" s="431" t="str">
        <f>IF(_tag_month_day!O43="","",_tag_month_day!O43/100)</f>
        <v/>
      </c>
      <c r="BB53" s="448" t="str">
        <f>IF(_tag_month_day!P43="","",_tag_month_day!P43/100)</f>
        <v/>
      </c>
      <c r="BC53" s="448">
        <f>BC52</f>
        <v>0</v>
      </c>
      <c r="BD53" s="448" t="str">
        <f>IF(_tag_month_day!Q43="","",_tag_month_day!Q43/100)</f>
        <v/>
      </c>
      <c r="BE53" s="449" t="str">
        <f>IF(_tag_month_day!R43="","",_tag_month_day!R43/100)</f>
        <v/>
      </c>
      <c r="BF53" s="388" t="e">
        <f>(AU53*(100+BE53*100))/(AJ53-AU53)/100</f>
        <v>#VALUE!</v>
      </c>
      <c r="BG53" s="450" t="e">
        <f>BE53+BF53</f>
        <v>#VALUE!</v>
      </c>
      <c r="BH53" s="451" t="e">
        <f>SUM(AV53:BF53)</f>
        <v>#VALUE!</v>
      </c>
      <c r="BI53" s="452" t="e">
        <f>IF(CX53=0,BI52,(DK53*查询!$R$5+DL53*查询!$Q$5+DM53*查询!$N$5+DN53*查询!$O$5+DO53*查询!$P$5)*AF53/CX53)</f>
        <v>#VALUE!</v>
      </c>
      <c r="BJ53" s="452" t="e">
        <f>IF(CX53=0,BJ52,(DP53*查询!$S$5+DQ53*查询!$T$5+DR53*查询!$U$5)*AF53/CX53)</f>
        <v>#VALUE!</v>
      </c>
      <c r="BK53" s="452">
        <f>BK52</f>
        <v>1</v>
      </c>
      <c r="BL53" s="453" t="e">
        <f>SUMPRODUCT((AV53:BA53)*(GS53:GX53))/((GS53:GX53)+SUM(BB53:BD53)*GY53+BG53*GZ53)</f>
        <v>#VALUE!</v>
      </c>
      <c r="BM53" s="453" t="e">
        <f>BK53*($AV53*FB53+$AW53*FD53+$AX53*FI53+$AY53*FN53+$AZ53*FS53+$BA53*FX53+$BG53*GE53)/(AV53*EY53+AX53*FK53+AW53*FF53+AY53*FP53+AZ53*FU53+BA53*FZ53+BG53*GG53+BB53*GK53+BC53*GN53+BD53*GP53)</f>
        <v>#VALUE!</v>
      </c>
      <c r="BN53" s="453" t="e">
        <f>($AV53*FC53+$AX53*FJ53+$AW53*FE53+$AY53*FO53+$AZ53*FT53+$BA53*FY53+$BG53*GF53)/($AV53*FA53+BG53*GH53+BB53*GL53+BC53*GO53+BD53*GQ53+BA53*GA53)</f>
        <v>#VALUE!</v>
      </c>
      <c r="BO53" s="454" t="e">
        <f>SUMPRODUCT(AV53:BA53*GS53:GX53)/(GS53:GX53+(BB53+BC53+BD53)*GY53+BG53)</f>
        <v>#VALUE!</v>
      </c>
      <c r="BP53" s="454" t="e">
        <f>SUMPRODUCT(AV53:BA53*GS53:GX53)/(GS53:GX53+(BB53+BC53+BD53)*GY53+BG53)</f>
        <v>#VALUE!</v>
      </c>
      <c r="BQ53" s="454" t="e">
        <f>SUMPRODUCT(AV53:BA53*GS53:GX53)/(GS53:GX53+(BB53+BC53+BD53)*GY53+BG53)</f>
        <v>#VALUE!</v>
      </c>
      <c r="BR53" s="453" t="str">
        <f>IF(_tag_month_day!T43="","",_tag_month_day!T43)</f>
        <v/>
      </c>
      <c r="BS53" s="453" t="str">
        <f>IF(_tag_month_day!U43="","",_tag_month_day!U43)</f>
        <v/>
      </c>
      <c r="BT53" s="455" t="str">
        <f>IF(CK53="","",IF((CK53&gt;=BV53-0.12)*(CK53&lt;=BV53+0.12),"合格","不合格"))</f>
        <v/>
      </c>
      <c r="BU53" s="456" t="str">
        <f>IF(_tag_month_day!V43="","",_tag_month_day!V43)</f>
        <v/>
      </c>
      <c r="BV53" s="457" t="str">
        <f>IF(_tag_month_day!W43="","",_tag_month_day!W43)</f>
        <v/>
      </c>
      <c r="BW53" s="458" t="str">
        <f>IF(_tag_month_day!X43="","",_tag_month_day!X43)</f>
        <v/>
      </c>
      <c r="BX53" s="458" t="str">
        <f>IF(_tag_month_day!Y43="","",_tag_month_day!Y43)</f>
        <v/>
      </c>
      <c r="BY53" s="459">
        <f ca="1">L53</f>
        <v>43587.833333333234</v>
      </c>
      <c r="BZ53" s="460" t="s">
        <v>429</v>
      </c>
      <c r="CA53" s="461">
        <v>0.82291666666666696</v>
      </c>
      <c r="CB53" s="424" t="str">
        <f>IF(_tag_month_day!Z43="","",_tag_month_day!Z43)</f>
        <v/>
      </c>
      <c r="CC53" s="424" t="str">
        <f>IF(_tag_month_day!AA43="","",_tag_month_day!AA43)</f>
        <v/>
      </c>
      <c r="CD53" s="424" t="str">
        <f>IF(_tag_month_day!AB43="","",_tag_month_day!AB43)</f>
        <v/>
      </c>
      <c r="CE53" s="424" t="str">
        <f>IF(_tag_month_day!AC43="","",_tag_month_day!AC43)</f>
        <v/>
      </c>
      <c r="CF53" s="424" t="str">
        <f>IF(_tag_month_day!AD43="","",_tag_month_day!AD43)</f>
        <v/>
      </c>
      <c r="CG53" s="424" t="str">
        <f>IF(_tag_month_day!AE43="","",_tag_month_day!AE43)</f>
        <v/>
      </c>
      <c r="CH53" s="424" t="str">
        <f>IF(_tag_month_day!AF43="","",_tag_month_day!AF43)</f>
        <v/>
      </c>
      <c r="CI53" s="424" t="str">
        <f>IF(_tag_month_day!AG43="","",_tag_month_day!AG43)</f>
        <v/>
      </c>
      <c r="CJ53" s="424" t="str">
        <f>IF(_tag_month_day!AH43="","",_tag_month_day!AH43)</f>
        <v/>
      </c>
      <c r="CK53" s="424" t="str">
        <f>IF(_tag_month_day!AI43="","",_tag_month_day!AI43)</f>
        <v/>
      </c>
      <c r="CL53" s="4" t="str">
        <f>IF(_tag_month_day!AJ43="","",_tag_month_day!AJ43)</f>
        <v/>
      </c>
      <c r="CM53" s="4" t="str">
        <f>IF(_tag_month_day!AK43="","",_tag_month_day!AK43)</f>
        <v/>
      </c>
      <c r="CN53" s="4" t="str">
        <f>IF(_tag_month_day!AL43="","",_tag_month_day!AL43)</f>
        <v/>
      </c>
      <c r="CO53" s="4" t="str">
        <f>IF(_tag_month_day!AM43="","",_tag_month_day!AM43)</f>
        <v/>
      </c>
      <c r="CP53" s="4" t="str">
        <f>IF(_tag_month_day!AN43="","",_tag_month_day!AN43)</f>
        <v/>
      </c>
      <c r="CQ53" s="4" t="str">
        <f>IF(_tag_month_day!AO43="","",_tag_month_day!AO43)</f>
        <v/>
      </c>
      <c r="CR53" s="462" t="str">
        <f>IF(_tag_month_day!AP43="","",_tag_month_day!AP43)</f>
        <v/>
      </c>
      <c r="CS53" s="463" t="str">
        <f>IF(_tag_month_day!AQ43="","",_tag_month_day!AQ43)</f>
        <v/>
      </c>
      <c r="CT53" s="4" t="str">
        <f>IF(_tag_month_day!AR43="","",_tag_month_day!AR43)</f>
        <v/>
      </c>
      <c r="CU53" s="464" t="e">
        <f>DU53/AJ53</f>
        <v>#VALUE!</v>
      </c>
      <c r="CV53" s="451" t="e">
        <f>BG53/BH53</f>
        <v>#VALUE!</v>
      </c>
      <c r="CW53" s="465" t="e">
        <f>AJ53*(1-CV53)*CU53*AF53</f>
        <v>#VALUE!</v>
      </c>
      <c r="CX53" s="465" t="e">
        <f>CW53*94%</f>
        <v>#VALUE!</v>
      </c>
      <c r="CY53" s="466" t="e">
        <f>IF(CX53=0,0,DS53/(DS53+CX53))</f>
        <v>#VALUE!</v>
      </c>
      <c r="CZ53" s="465" t="e">
        <f>$AJ53*EF53</f>
        <v>#VALUE!</v>
      </c>
      <c r="DA53" s="465" t="e">
        <f>$AJ53*EG53</f>
        <v>#VALUE!</v>
      </c>
      <c r="DB53" s="465" t="e">
        <f>$AJ53*EH53</f>
        <v>#VALUE!</v>
      </c>
      <c r="DC53" s="465" t="e">
        <f>$AJ53*EI53</f>
        <v>#VALUE!</v>
      </c>
      <c r="DD53" s="465" t="e">
        <f>$AJ53*EJ53</f>
        <v>#VALUE!</v>
      </c>
      <c r="DE53" s="465" t="e">
        <f>$AJ53*EK53</f>
        <v>#VALUE!</v>
      </c>
      <c r="DF53" s="465" t="e">
        <f>$AJ53*EL53</f>
        <v>#VALUE!</v>
      </c>
      <c r="DG53" s="465" t="e">
        <f>$AJ53*EM53</f>
        <v>#VALUE!</v>
      </c>
      <c r="DH53" s="465" t="e">
        <f>$AJ53*EN53</f>
        <v>#VALUE!</v>
      </c>
      <c r="DI53" s="465" t="e">
        <f>$AJ53*EO53</f>
        <v>#VALUE!</v>
      </c>
      <c r="DJ53" s="465" t="e">
        <f>CZ53*(1-EP53)</f>
        <v>#VALUE!</v>
      </c>
      <c r="DK53" s="465" t="e">
        <f>DA53*(1-ER53)</f>
        <v>#VALUE!</v>
      </c>
      <c r="DL53" s="465" t="e">
        <f>DB53*(1-EQ53)</f>
        <v>#VALUE!</v>
      </c>
      <c r="DM53" s="465" t="e">
        <f>DC53*(1-ES53)</f>
        <v>#VALUE!</v>
      </c>
      <c r="DN53" s="465" t="e">
        <f>DD53*(1-ET53)</f>
        <v>#VALUE!</v>
      </c>
      <c r="DO53" s="465" t="e">
        <f>DE53</f>
        <v>#VALUE!</v>
      </c>
      <c r="DP53" s="465" t="e">
        <f>DF53*(1-EU53)</f>
        <v>#VALUE!</v>
      </c>
      <c r="DQ53" s="465" t="e">
        <f>DG53*(1-EV53)</f>
        <v>#VALUE!</v>
      </c>
      <c r="DR53" s="465" t="e">
        <f>DH53*(1-EW53)</f>
        <v>#VALUE!</v>
      </c>
      <c r="DS53" s="465" t="e">
        <f>DI53</f>
        <v>#VALUE!</v>
      </c>
      <c r="DT53" s="465" t="e">
        <f>SUM(DJ53:DS53)</f>
        <v>#VALUE!</v>
      </c>
      <c r="DU53" s="465" t="e">
        <f>(GS53:GX53)+(DP53+DQ53+DR53)*GY53+DS53</f>
        <v>#VALUE!</v>
      </c>
      <c r="DV53" s="451" t="e">
        <f>AV53/$BH53/(1-EP53)</f>
        <v>#VALUE!</v>
      </c>
      <c r="DW53" s="451" t="e">
        <f>AW53/$BH53/(1-ER53)</f>
        <v>#VALUE!</v>
      </c>
      <c r="DX53" s="451" t="e">
        <f>AX53/$BH53/(1-EQ53)</f>
        <v>#VALUE!</v>
      </c>
      <c r="DY53" s="451" t="e">
        <f>AY53/$BH53/(1-ES53)</f>
        <v>#VALUE!</v>
      </c>
      <c r="DZ53" s="451" t="e">
        <f>AZ53/$BH53/(1-ET53)</f>
        <v>#VALUE!</v>
      </c>
      <c r="EA53" s="451" t="e">
        <f>BA53/$BH53/(1-AX53)</f>
        <v>#VALUE!</v>
      </c>
      <c r="EB53" s="451" t="e">
        <f>BB53/$BH53/(1-EU53)</f>
        <v>#VALUE!</v>
      </c>
      <c r="EC53" s="451" t="e">
        <f>BC53/$BH53/(1-EV53)</f>
        <v>#VALUE!</v>
      </c>
      <c r="ED53" s="451" t="e">
        <f>BD53/$BH53/(1-EW53)</f>
        <v>#VALUE!</v>
      </c>
      <c r="EE53" s="451" t="e">
        <f>BG53/BH53</f>
        <v>#VALUE!</v>
      </c>
      <c r="EF53" s="451" t="e">
        <f>DV53/SUM($DV53:$EE53)</f>
        <v>#VALUE!</v>
      </c>
      <c r="EG53" s="451" t="e">
        <f>DW53/SUM($DV53:$EE53)</f>
        <v>#VALUE!</v>
      </c>
      <c r="EH53" s="451" t="e">
        <f>DX53/SUM($DV53:$EE53)</f>
        <v>#VALUE!</v>
      </c>
      <c r="EI53" s="451" t="e">
        <f>DY53/SUM($DV53:$EE53)</f>
        <v>#VALUE!</v>
      </c>
      <c r="EJ53" s="451" t="e">
        <f>DZ53/SUM($DV53:$EE53)</f>
        <v>#VALUE!</v>
      </c>
      <c r="EK53" s="451" t="e">
        <f>EA53/SUM($DV53:$EE53)</f>
        <v>#VALUE!</v>
      </c>
      <c r="EL53" s="451" t="e">
        <f>EB53/SUM($DV53:$EE53)</f>
        <v>#VALUE!</v>
      </c>
      <c r="EM53" s="451" t="e">
        <f>EC53/SUM($DV53:$EE53)</f>
        <v>#VALUE!</v>
      </c>
      <c r="EN53" s="451" t="e">
        <f>ED53/SUM($DV53:$EE53)</f>
        <v>#VALUE!</v>
      </c>
      <c r="EO53" s="451" t="e">
        <f>EE53/SUM($DV53:$EE53)</f>
        <v>#VALUE!</v>
      </c>
      <c r="EP53" s="450">
        <f>EP52</f>
        <v>0.080000000000000002</v>
      </c>
      <c r="EQ53" s="450">
        <f>EQ52</f>
        <v>0.014999999999999999</v>
      </c>
      <c r="ER53" s="450">
        <f>ER52</f>
        <v>0.014999999999999999</v>
      </c>
      <c r="ES53" s="450">
        <f>ES52</f>
        <v>0.014999999999999999</v>
      </c>
      <c r="ET53" s="450">
        <f>ET52</f>
        <v>0.014999999999999999</v>
      </c>
      <c r="EU53" s="450">
        <f>EU52</f>
        <v>0.089999999999999997</v>
      </c>
      <c r="EV53" s="450">
        <f>EV52</f>
        <v>0.089999999999999997</v>
      </c>
      <c r="EW53" s="450">
        <f>EW52</f>
        <v>0.089999999999999997</v>
      </c>
      <c r="EX53" s="431" t="str">
        <f>IF(_tag_month_day!AS43="","",_tag_month_day!AS43/100)</f>
        <v/>
      </c>
      <c r="EY53" s="431" t="str">
        <f>IF(_tag_month_day!AT43="","",_tag_month_day!AT43/100)</f>
        <v/>
      </c>
      <c r="EZ53" s="431" t="str">
        <f>IF(_tag_month_day!AU43="","",_tag_month_day!AU43/100)</f>
        <v/>
      </c>
      <c r="FA53" s="431" t="str">
        <f>IF(_tag_month_day!AV43="","",_tag_month_day!AV43/100)</f>
        <v/>
      </c>
      <c r="FB53" s="431" t="str">
        <f>IF(_tag_month_day!AW43="","",_tag_month_day!AW43/100)</f>
        <v/>
      </c>
      <c r="FC53" s="431" t="str">
        <f>IF(_tag_month_day!AX43="","",_tag_month_day!AX43/100)</f>
        <v/>
      </c>
      <c r="FD53" s="449" t="str">
        <f>IF(_tag_month_day!AY43="","",_tag_month_day!AY43/100)</f>
        <v/>
      </c>
      <c r="FE53" s="449" t="str">
        <f>IF(_tag_month_day!AZ43="","",_tag_month_day!AZ43/100)</f>
        <v/>
      </c>
      <c r="FF53" s="449" t="str">
        <f>IF(_tag_month_day!BA43="","",_tag_month_day!BA43/100)</f>
        <v/>
      </c>
      <c r="FG53" s="449" t="str">
        <f>IF(_tag_month_day!BB43="","",_tag_month_day!BB43/100)</f>
        <v/>
      </c>
      <c r="FH53" s="467" t="str">
        <f>IF(_tag_month_day!BC43="","",_tag_month_day!BC43/100)</f>
        <v/>
      </c>
      <c r="FI53" s="449">
        <f>FI52</f>
        <v>0.40999999999999998</v>
      </c>
      <c r="FJ53" s="449">
        <f>FJ52</f>
        <v>0.11</v>
      </c>
      <c r="FK53" s="449">
        <f>FK52</f>
        <v>0.014999999999999999</v>
      </c>
      <c r="FL53" s="449">
        <f>FL52</f>
        <v>0</v>
      </c>
      <c r="FM53" s="467">
        <f>FM52</f>
        <v>0.0001</v>
      </c>
      <c r="FN53" s="449">
        <f>FN52</f>
        <v>0.32000000000000001</v>
      </c>
      <c r="FO53" s="449">
        <f>FO52</f>
        <v>0.20000000000000001</v>
      </c>
      <c r="FP53" s="449">
        <f>FP52</f>
        <v>0.01</v>
      </c>
      <c r="FQ53" s="449">
        <f>FQ52</f>
        <v>0</v>
      </c>
      <c r="FR53" s="467">
        <f>FR52</f>
        <v>0.0001</v>
      </c>
      <c r="FS53" s="449" t="str">
        <f>IF(_tag_month_day!BD43="","",_tag_month_day!BD43/100)</f>
        <v/>
      </c>
      <c r="FT53" s="449" t="str">
        <f>IF(_tag_month_day!BE43="","",_tag_month_day!BE43/100)</f>
        <v/>
      </c>
      <c r="FU53" s="449" t="str">
        <f>IF(_tag_month_day!BF43="","",_tag_month_day!BF43/100)</f>
        <v/>
      </c>
      <c r="FV53" s="449" t="str">
        <f>IF(_tag_month_day!BG43="","",_tag_month_day!BG43/100)</f>
        <v/>
      </c>
      <c r="FW53" s="467" t="str">
        <f>IF(_tag_month_day!BH43="","",_tag_month_day!BH43/100)</f>
        <v/>
      </c>
      <c r="FX53" s="449" t="str">
        <f>IF(_tag_month_day!BI43="","",_tag_month_day!BI43/100)</f>
        <v/>
      </c>
      <c r="FY53" s="449" t="str">
        <f>IF(_tag_month_day!BJ43="","",_tag_month_day!BJ43/100)</f>
        <v/>
      </c>
      <c r="FZ53" s="468" t="str">
        <f>IF(_tag_month_day!BK43="","",_tag_month_day!BK43/100)</f>
        <v/>
      </c>
      <c r="GA53" s="449" t="str">
        <f>IF(_tag_month_day!BL43="","",_tag_month_day!BL43/100)</f>
        <v/>
      </c>
      <c r="GB53" s="467" t="str">
        <f>IF(_tag_month_day!BM43="","",_tag_month_day!BM43/100)</f>
        <v/>
      </c>
      <c r="GC53" s="431" t="str">
        <f>IF(_tag_month_day!BN43="","",_tag_month_day!BN43/100)</f>
        <v/>
      </c>
      <c r="GD53" s="431" t="str">
        <f>IF(_tag_month_day!BO43="","",_tag_month_day!BO43/100)</f>
        <v/>
      </c>
      <c r="GE53" s="431" t="str">
        <f>IF(_tag_month_day!BP43="","",_tag_month_day!BP43/100)</f>
        <v/>
      </c>
      <c r="GF53" s="431" t="str">
        <f>IF(_tag_month_day!BQ43="","",_tag_month_day!BQ43/100)</f>
        <v/>
      </c>
      <c r="GG53" s="431" t="str">
        <f>IF(_tag_month_day!BR43="","",_tag_month_day!BR43/100)</f>
        <v/>
      </c>
      <c r="GH53" s="431" t="str">
        <f>IF(_tag_month_day!BS43="","",_tag_month_day!BS43/100)</f>
        <v/>
      </c>
      <c r="GI53" s="467" t="str">
        <f>IF(_tag_month_day!BT43="","",_tag_month_day!BT43/100)</f>
        <v/>
      </c>
      <c r="GJ53" s="469" t="str">
        <f>IF(_tag_month_day!BU43="","",_tag_month_day!BU43/100)</f>
        <v/>
      </c>
      <c r="GK53" s="470">
        <f>GK52</f>
        <v>0.070000000000000007</v>
      </c>
      <c r="GL53" s="470">
        <f>GL52</f>
        <v>0.029999999999999999</v>
      </c>
      <c r="GM53" s="471" t="str">
        <f>IF(_tag_month_day!BX43="","",_tag_month_day!BX43/100)</f>
        <v/>
      </c>
      <c r="GN53" s="470">
        <f>GN52</f>
        <v>0.070000000000000007</v>
      </c>
      <c r="GO53" s="470">
        <f>GO52</f>
        <v>0.029999999999999999</v>
      </c>
      <c r="GP53" s="470">
        <f>GP52</f>
        <v>0.089999999999999997</v>
      </c>
      <c r="GQ53" s="470">
        <f>GQ52</f>
        <v>0.029999999999999999</v>
      </c>
      <c r="GR53" s="471" t="str">
        <f>IF(_tag_month_day!CA43="","",_tag_month_day!CA43/100)</f>
        <v/>
      </c>
      <c r="GS53" s="472">
        <f>GS52</f>
        <v>0.95299999999999996</v>
      </c>
      <c r="GT53" s="472">
        <f>GT52</f>
        <v>0.55000000000000004</v>
      </c>
      <c r="GU53" s="472">
        <f>GU52</f>
        <v>0.55000000000000004</v>
      </c>
      <c r="GV53" s="472">
        <f>GV52</f>
        <v>0.55000000000000004</v>
      </c>
      <c r="GW53" s="472">
        <f>GW52</f>
        <v>0.5</v>
      </c>
      <c r="GX53" s="472">
        <f>GX52</f>
        <v>0.93500000000000005</v>
      </c>
      <c r="GY53" s="472">
        <f>GY52</f>
        <v>0.14999999999999999</v>
      </c>
      <c r="GZ53" s="472">
        <f>GZ52</f>
        <v>1</v>
      </c>
      <c r="HA53" s="474">
        <f>HA52</f>
        <v>0.047</v>
      </c>
      <c r="HB53" s="474">
        <f>HB52</f>
        <v>0.45000000000000001</v>
      </c>
      <c r="HC53" s="474">
        <f>HC52</f>
        <v>0.45000000000000001</v>
      </c>
      <c r="HD53" s="474">
        <f>HD52</f>
        <v>0.45000000000000001</v>
      </c>
      <c r="HE53" s="474">
        <f>HE52</f>
        <v>0.5</v>
      </c>
      <c r="HF53" s="474">
        <f>HF52</f>
        <v>0.065000000000000002</v>
      </c>
      <c r="HG53" s="474">
        <f>HG52</f>
        <v>0.84999999999999998</v>
      </c>
      <c r="HH53" s="474">
        <f>HH52</f>
        <v>0</v>
      </c>
      <c r="HI53" s="10" t="e">
        <f>IF(BZ53&lt;&gt;"",CK53-BV53,0)</f>
        <v>#VALUE!</v>
      </c>
      <c r="HJ53" s="10" t="e">
        <f>IF(AJ53&gt;0,AH53-AJ53,0)</f>
        <v>#VALUE!</v>
      </c>
      <c r="HK53" s="466">
        <f>HK52</f>
        <v>0.84999999999999998</v>
      </c>
      <c r="HL53" s="424">
        <f>HL52</f>
        <v>550000</v>
      </c>
      <c r="HM53" s="424">
        <f>HM52</f>
        <v>480000</v>
      </c>
      <c r="HN53" s="465" t="e">
        <f>(DJ53*EZ53+DK53*FH53+DL53*FM53+DM53*FR53+DN53*FW53+DO53*GB53+DS53*GI53+DP53*GM53+DR53*GR53)*1000*2</f>
        <v>#VALUE!</v>
      </c>
      <c r="HO53" s="465" t="e">
        <f>HN53*HK53*$HO$2/HL53*1000000</f>
        <v>#VALUE!</v>
      </c>
      <c r="HP53" s="465" t="e">
        <f>HN53*HK53*$HP$2/HM53*1000000</f>
        <v>#VALUE!</v>
      </c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</row>
    <row customFormat="1" r="54" s="0">
      <c r="A54" s="420">
        <v>43</v>
      </c>
      <c r="B54" s="421">
        <f ca="1">IF(D54=D53,B53,IF(D54="夜班",B53+1,B53))</f>
        <v>43587</v>
      </c>
      <c r="C54" s="422">
        <f>C53</f>
        <v>0.041666666666666699</v>
      </c>
      <c r="D54" s="10" t="str">
        <f ca="1">IF(HOUR(G54)&lt;8,"夜班",IF(HOUR(G54)&lt;16,"白班",IF(HOUR(G54)&lt;24,"中班",0)))</f>
        <v>中班</v>
      </c>
      <c r="E54" s="10" t="e">
        <f ca="1">IF(F54=1,"甲",IF(F54=2,"乙",IF(F54=3,"丙",IF(F54=4,"丁",""))))</f>
        <v>#REF!</v>
      </c>
      <c r="F54" s="10" t="e">
        <f ca="1">SUMPRODUCT((成本日报!$A$3:$A$95=计划!B54)*(成本日报!$B$3:$B$95=计划!$D54),成本日报!$C$3:$C$95)</f>
        <v>#REF!</v>
      </c>
      <c r="G54" s="423">
        <f ca="1">G53+C53</f>
        <v>43587.749999999898</v>
      </c>
      <c r="H54" s="423">
        <f ca="1">$G54+$C54/60*10+$C54*0</f>
        <v>43587.756944444343</v>
      </c>
      <c r="I54" s="423">
        <f ca="1">$G54+$C54/60*18+$C54*0</f>
        <v>43587.762499999895</v>
      </c>
      <c r="J54" s="423">
        <f ca="1">$G54+$C54/60*0+$C54*1</f>
        <v>43587.791666666562</v>
      </c>
      <c r="K54" s="423">
        <f ca="1">$G54+$C54/60*30+$C54*2</f>
        <v>43587.85416666657</v>
      </c>
      <c r="L54" s="423">
        <f ca="1">$G54+$C54/60*0+$C54*3</f>
        <v>43587.874999999898</v>
      </c>
      <c r="M54" s="424" t="str">
        <f>IF(_tag_month_day!A44="","",_tag_month_day!A44)</f>
        <v/>
      </c>
      <c r="N54" s="424" t="str">
        <f>IF(_tag_month_day!B44="","",_tag_month_day!B44)</f>
        <v/>
      </c>
      <c r="O54" s="425" t="e">
        <f>IF(M54+N54=0,"",M54+N54)</f>
        <v>#VALUE!</v>
      </c>
      <c r="P54" s="424" t="str">
        <f>IF(_tag_month_day!C44="","",_tag_month_day!C44)</f>
        <v/>
      </c>
      <c r="Q54" s="424" t="str">
        <f>IF(_tag_month_day!D44="","",_tag_month_day!D44)</f>
        <v/>
      </c>
      <c r="R54" s="426" t="str">
        <f>IF(_tag_month_day!CB44="","",_tag_month_day!CB44/100)</f>
        <v/>
      </c>
      <c r="S54" s="427" t="str">
        <f>IF(_tag_month_day!E44="","",_tag_month_day!E44)</f>
        <v/>
      </c>
      <c r="T54" s="427" t="str">
        <f>IF(_tag_month_day!F44="","",_tag_month_day!F44)</f>
        <v/>
      </c>
      <c r="U54" s="428" t="e">
        <f>S54+T54</f>
        <v>#VALUE!</v>
      </c>
      <c r="V54" s="429" t="e">
        <f>U54/AJ54</f>
        <v>#VALUE!</v>
      </c>
      <c r="W54" s="430" t="str">
        <f>IF(_jhy_month_day!A44="","",_jhy_month_day!A44)</f>
        <v/>
      </c>
      <c r="X54" s="431" t="str">
        <f>IF(_jhy_month_day!B44="","",_jhy_month_day!B44/100)</f>
        <v/>
      </c>
      <c r="Y54" s="431" t="str">
        <f>IF(_jhy_month_day!C44="","",_jhy_month_day!C44/100)</f>
        <v/>
      </c>
      <c r="Z54" s="432">
        <f>Z50+1</f>
        <v>11</v>
      </c>
      <c r="AA54" s="433" t="str">
        <f>IF(_tag_month_day!G44="","",_tag_month_day!G44/100)</f>
        <v/>
      </c>
      <c r="AB54" s="433" t="str">
        <f>IF(_tag_month_day!H44="","",_tag_month_day!H44/100)</f>
        <v/>
      </c>
      <c r="AC54" s="434">
        <f>IF(X54="",AC53,BK54*($AV53*X54+$AW53*FD53+$AX53*FI53+$AY53*FN53+$AZ53*FS53+$BA53*FX53+$BG53*GE53)/(AV53*Y54+AX53*FK53+AW53*FF53+AY53*FP53+AZ53*FU53+BA53*FZ53+BG53*GG53+BB53*GK53+BC53*GN53+BD53*GP53))</f>
        <v>1.59963432013121</v>
      </c>
      <c r="AD54" s="435" t="str">
        <f>IF(AC54=AC53,"",AC54-AC53)</f>
        <v/>
      </c>
      <c r="AE54" s="436" t="str">
        <f>IF(1-AF54=0,"",(1-AF54))</f>
        <v/>
      </c>
      <c r="AF54" s="437">
        <v>1</v>
      </c>
      <c r="AG54" s="10" t="str">
        <f>AG53</f>
        <v>8A3</v>
      </c>
      <c r="AH54" s="438" t="str">
        <f>AH53</f>
        <v/>
      </c>
      <c r="AI54" s="424" t="e">
        <f>IF(ROUND(AJ54-AJ53,1)=0,"",AJ54-AJ53)</f>
        <v>#VALUE!</v>
      </c>
      <c r="AJ54" s="10" t="str">
        <f>IF(_tag_month_day!I44="","",_tag_month_day!I44)</f>
        <v/>
      </c>
      <c r="AK54" s="440" t="s">
        <v>113</v>
      </c>
      <c r="AL54" s="440" t="s">
        <v>442</v>
      </c>
      <c r="AM54" s="440" t="s">
        <v>443</v>
      </c>
      <c r="AN54" s="441">
        <f>AN53</f>
        <v>3</v>
      </c>
      <c r="AO54" s="441">
        <f>AO53</f>
        <v>7</v>
      </c>
      <c r="AP54" s="442" t="e">
        <f>(IF(AN54=0,AS53,AS53*(1+AO54/AN54)/(AR54+AO54/AN54)))+AT54</f>
        <v>#VALUE!</v>
      </c>
      <c r="AQ54" s="443" t="str">
        <f>IF(_tag_month_day!J44="","",_tag_month_day!J44/100)</f>
        <v/>
      </c>
      <c r="AR54" s="444">
        <f>AR53</f>
        <v>1.3</v>
      </c>
      <c r="AS54" s="445" t="e">
        <f>AQ54*(AN54*AR54+AO54)/(AN54+AO54)</f>
        <v>#VALUE!</v>
      </c>
      <c r="AT54" s="445" t="e">
        <f>(SUM(BE54:BF54)-SUM(BE53:BF53))*0.05</f>
        <v>#VALUE!</v>
      </c>
      <c r="AU54" s="446" t="str">
        <f>IF(_tag_month_day!CC44="","",IF(_tag_month_day!CC44&gt;0,_tag_month_day!CD44,_tag_month_day!CE44))</f>
        <v/>
      </c>
      <c r="AV54" s="447" t="str">
        <f>IF(_tag_month_day!L44="","",_tag_month_day!L44/100)</f>
        <v/>
      </c>
      <c r="AW54" s="431">
        <f>AW53</f>
        <v>0</v>
      </c>
      <c r="AX54" s="431">
        <f>AX53</f>
        <v>0</v>
      </c>
      <c r="AY54" s="431" t="str">
        <f>IF(_tag_month_day!M44="","",_tag_month_day!M44/100)</f>
        <v/>
      </c>
      <c r="AZ54" s="431" t="str">
        <f>IF(_tag_month_day!N44="","",_tag_month_day!N44/100)</f>
        <v/>
      </c>
      <c r="BA54" s="431" t="str">
        <f>IF(_tag_month_day!O44="","",_tag_month_day!O44/100)</f>
        <v/>
      </c>
      <c r="BB54" s="448" t="str">
        <f>IF(_tag_month_day!P44="","",_tag_month_day!P44/100)</f>
        <v/>
      </c>
      <c r="BC54" s="448">
        <f>BC53</f>
        <v>0</v>
      </c>
      <c r="BD54" s="448" t="str">
        <f>IF(_tag_month_day!Q44="","",_tag_month_day!Q44/100)</f>
        <v/>
      </c>
      <c r="BE54" s="449" t="str">
        <f>IF(_tag_month_day!R44="","",_tag_month_day!R44/100)</f>
        <v/>
      </c>
      <c r="BF54" s="388" t="e">
        <f>(AU54*(100+BE54*100))/(AJ54-AU54)/100</f>
        <v>#VALUE!</v>
      </c>
      <c r="BG54" s="450" t="e">
        <f>BE54+BF54</f>
        <v>#VALUE!</v>
      </c>
      <c r="BH54" s="451" t="e">
        <f>SUM(AV54:BF54)</f>
        <v>#VALUE!</v>
      </c>
      <c r="BI54" s="452" t="e">
        <f>IF(CX54=0,BI53,(DK54*查询!$R$5+DL54*查询!$Q$5+DM54*查询!$N$5+DN54*查询!$O$5+DO54*查询!$P$5)*AF54/CX54)</f>
        <v>#VALUE!</v>
      </c>
      <c r="BJ54" s="452" t="e">
        <f>IF(CX54=0,BJ53,(DP54*查询!$S$5+DQ54*查询!$T$5+DR54*查询!$U$5)*AF54/CX54)</f>
        <v>#VALUE!</v>
      </c>
      <c r="BK54" s="452">
        <f>BK53</f>
        <v>1</v>
      </c>
      <c r="BL54" s="453" t="e">
        <f>SUMPRODUCT((AV54:BA54)*(GS54:GX54))/((GS54:GX54)+SUM(BB54:BD54)*GY54+BG54*GZ54)</f>
        <v>#VALUE!</v>
      </c>
      <c r="BM54" s="453" t="e">
        <f>BK54*($AV54*FB54+$AW54*FD54+$AX54*FI54+$AY54*FN54+$AZ54*FS54+$BA54*FX54+$BG54*GE54)/(AV54*EY54+AX54*FK54+AW54*FF54+AY54*FP54+AZ54*FU54+BA54*FZ54+BG54*GG54+BB54*GK54+BC54*GN54+BD54*GP54)</f>
        <v>#VALUE!</v>
      </c>
      <c r="BN54" s="453" t="e">
        <f>($AV54*FC54+$AX54*FJ54+$AW54*FE54+$AY54*FO54+$AZ54*FT54+$BA54*FY54+$BG54*GF54)/($AV54*FA54+BG54*GH54+BB54*GL54+BC54*GO54+BD54*GQ54+BA54*GA54)</f>
        <v>#VALUE!</v>
      </c>
      <c r="BO54" s="454" t="e">
        <f>SUMPRODUCT(AV54:BA54*GS54:GX54)/(GS54:GX54+(BB54+BC54+BD54)*GY54+BG54)</f>
        <v>#VALUE!</v>
      </c>
      <c r="BP54" s="454" t="e">
        <f>SUMPRODUCT(AV54:BA54*GS54:GX54)/(GS54:GX54+(BB54+BC54+BD54)*GY54+BG54)</f>
        <v>#VALUE!</v>
      </c>
      <c r="BQ54" s="454" t="e">
        <f>SUMPRODUCT(AV54:BA54*GS54:GX54)/(GS54:GX54+(BB54+BC54+BD54)*GY54+BG54)</f>
        <v>#VALUE!</v>
      </c>
      <c r="BR54" s="453" t="str">
        <f>IF(_tag_month_day!T44="","",_tag_month_day!T44)</f>
        <v/>
      </c>
      <c r="BS54" s="453" t="str">
        <f>IF(_tag_month_day!U44="","",_tag_month_day!U44)</f>
        <v/>
      </c>
      <c r="BT54" s="455" t="str">
        <f>IF(CK54="","",IF((CK54&gt;=BV54-0.12)*(CK54&lt;=BV54+0.12),"合格","不合格"))</f>
        <v/>
      </c>
      <c r="BU54" s="456" t="str">
        <f>IF(_tag_month_day!V44="","",_tag_month_day!V44)</f>
        <v/>
      </c>
      <c r="BV54" s="457" t="str">
        <f>IF(_tag_month_day!W44="","",_tag_month_day!W44)</f>
        <v/>
      </c>
      <c r="BW54" s="458" t="str">
        <f>IF(_tag_month_day!X44="","",_tag_month_day!X44)</f>
        <v/>
      </c>
      <c r="BX54" s="458" t="str">
        <f>IF(_tag_month_day!Y44="","",_tag_month_day!Y44)</f>
        <v/>
      </c>
      <c r="BY54" s="459">
        <f ca="1">L54</f>
        <v>43587.874999999898</v>
      </c>
      <c r="BZ54" s="460"/>
      <c r="CA54" s="461"/>
      <c r="CB54" s="424" t="str">
        <f>IF(_tag_month_day!Z44="","",_tag_month_day!Z44)</f>
        <v/>
      </c>
      <c r="CC54" s="424" t="str">
        <f>IF(_tag_month_day!AA44="","",_tag_month_day!AA44)</f>
        <v/>
      </c>
      <c r="CD54" s="424" t="str">
        <f>IF(_tag_month_day!AB44="","",_tag_month_day!AB44)</f>
        <v/>
      </c>
      <c r="CE54" s="424" t="str">
        <f>IF(_tag_month_day!AC44="","",_tag_month_day!AC44)</f>
        <v/>
      </c>
      <c r="CF54" s="424" t="str">
        <f>IF(_tag_month_day!AD44="","",_tag_month_day!AD44)</f>
        <v/>
      </c>
      <c r="CG54" s="424" t="str">
        <f>IF(_tag_month_day!AE44="","",_tag_month_day!AE44)</f>
        <v/>
      </c>
      <c r="CH54" s="424" t="str">
        <f>IF(_tag_month_day!AF44="","",_tag_month_day!AF44)</f>
        <v/>
      </c>
      <c r="CI54" s="424" t="str">
        <f>IF(_tag_month_day!AG44="","",_tag_month_day!AG44)</f>
        <v/>
      </c>
      <c r="CJ54" s="424" t="str">
        <f>IF(_tag_month_day!AH44="","",_tag_month_day!AH44)</f>
        <v/>
      </c>
      <c r="CK54" s="424" t="str">
        <f>IF(_tag_month_day!AI44="","",_tag_month_day!AI44)</f>
        <v/>
      </c>
      <c r="CL54" s="4" t="str">
        <f>IF(_tag_month_day!AJ44="","",_tag_month_day!AJ44)</f>
        <v/>
      </c>
      <c r="CM54" s="4" t="str">
        <f>IF(_tag_month_day!AK44="","",_tag_month_day!AK44)</f>
        <v/>
      </c>
      <c r="CN54" s="4" t="str">
        <f>IF(_tag_month_day!AL44="","",_tag_month_day!AL44)</f>
        <v/>
      </c>
      <c r="CO54" s="4" t="str">
        <f>IF(_tag_month_day!AM44="","",_tag_month_day!AM44)</f>
        <v/>
      </c>
      <c r="CP54" s="4" t="str">
        <f>IF(_tag_month_day!AN44="","",_tag_month_day!AN44)</f>
        <v/>
      </c>
      <c r="CQ54" s="4" t="str">
        <f>IF(_tag_month_day!AO44="","",_tag_month_day!AO44)</f>
        <v/>
      </c>
      <c r="CR54" s="462" t="str">
        <f>IF(_tag_month_day!AP44="","",_tag_month_day!AP44)</f>
        <v/>
      </c>
      <c r="CS54" s="463" t="str">
        <f>IF(_tag_month_day!AQ44="","",_tag_month_day!AQ44)</f>
        <v/>
      </c>
      <c r="CT54" s="4" t="str">
        <f>IF(_tag_month_day!AR44="","",_tag_month_day!AR44)</f>
        <v/>
      </c>
      <c r="CU54" s="464" t="e">
        <f>DU54/AJ54</f>
        <v>#VALUE!</v>
      </c>
      <c r="CV54" s="451" t="e">
        <f>BG54/BH54</f>
        <v>#VALUE!</v>
      </c>
      <c r="CW54" s="465" t="e">
        <f>AJ54*(1-CV54)*CU54*AF54</f>
        <v>#VALUE!</v>
      </c>
      <c r="CX54" s="465" t="e">
        <f>CW54*94%</f>
        <v>#VALUE!</v>
      </c>
      <c r="CY54" s="466" t="e">
        <f>IF(CX54=0,0,DS54/(DS54+CX54))</f>
        <v>#VALUE!</v>
      </c>
      <c r="CZ54" s="465" t="e">
        <f>$AJ54*EF54</f>
        <v>#VALUE!</v>
      </c>
      <c r="DA54" s="465" t="e">
        <f>$AJ54*EG54</f>
        <v>#VALUE!</v>
      </c>
      <c r="DB54" s="465" t="e">
        <f>$AJ54*EH54</f>
        <v>#VALUE!</v>
      </c>
      <c r="DC54" s="465" t="e">
        <f>$AJ54*EI54</f>
        <v>#VALUE!</v>
      </c>
      <c r="DD54" s="465" t="e">
        <f>$AJ54*EJ54</f>
        <v>#VALUE!</v>
      </c>
      <c r="DE54" s="465" t="e">
        <f>$AJ54*EK54</f>
        <v>#VALUE!</v>
      </c>
      <c r="DF54" s="465" t="e">
        <f>$AJ54*EL54</f>
        <v>#VALUE!</v>
      </c>
      <c r="DG54" s="465" t="e">
        <f>$AJ54*EM54</f>
        <v>#VALUE!</v>
      </c>
      <c r="DH54" s="465" t="e">
        <f>$AJ54*EN54</f>
        <v>#VALUE!</v>
      </c>
      <c r="DI54" s="465" t="e">
        <f>$AJ54*EO54</f>
        <v>#VALUE!</v>
      </c>
      <c r="DJ54" s="465" t="e">
        <f>CZ54*(1-EP54)</f>
        <v>#VALUE!</v>
      </c>
      <c r="DK54" s="465" t="e">
        <f>DA54*(1-ER54)</f>
        <v>#VALUE!</v>
      </c>
      <c r="DL54" s="465" t="e">
        <f>DB54*(1-EQ54)</f>
        <v>#VALUE!</v>
      </c>
      <c r="DM54" s="465" t="e">
        <f>DC54*(1-ES54)</f>
        <v>#VALUE!</v>
      </c>
      <c r="DN54" s="465" t="e">
        <f>DD54*(1-ET54)</f>
        <v>#VALUE!</v>
      </c>
      <c r="DO54" s="465" t="e">
        <f>DE54</f>
        <v>#VALUE!</v>
      </c>
      <c r="DP54" s="465" t="e">
        <f>DF54*(1-EU54)</f>
        <v>#VALUE!</v>
      </c>
      <c r="DQ54" s="465" t="e">
        <f>DG54*(1-EV54)</f>
        <v>#VALUE!</v>
      </c>
      <c r="DR54" s="465" t="e">
        <f>DH54*(1-EW54)</f>
        <v>#VALUE!</v>
      </c>
      <c r="DS54" s="465" t="e">
        <f>DI54</f>
        <v>#VALUE!</v>
      </c>
      <c r="DT54" s="465" t="e">
        <f>SUM(DJ54:DS54)</f>
        <v>#VALUE!</v>
      </c>
      <c r="DU54" s="465" t="e">
        <f>(GS54:GX54)+(DP54+DQ54+DR54)*GY54+DS54</f>
        <v>#VALUE!</v>
      </c>
      <c r="DV54" s="451" t="e">
        <f>AV54/$BH54/(1-EP54)</f>
        <v>#VALUE!</v>
      </c>
      <c r="DW54" s="451" t="e">
        <f>AW54/$BH54/(1-ER54)</f>
        <v>#VALUE!</v>
      </c>
      <c r="DX54" s="451" t="e">
        <f>AX54/$BH54/(1-EQ54)</f>
        <v>#VALUE!</v>
      </c>
      <c r="DY54" s="451" t="e">
        <f>AY54/$BH54/(1-ES54)</f>
        <v>#VALUE!</v>
      </c>
      <c r="DZ54" s="451" t="e">
        <f>AZ54/$BH54/(1-ET54)</f>
        <v>#VALUE!</v>
      </c>
      <c r="EA54" s="451" t="e">
        <f>BA54/$BH54/(1-AX54)</f>
        <v>#VALUE!</v>
      </c>
      <c r="EB54" s="451" t="e">
        <f>BB54/$BH54/(1-EU54)</f>
        <v>#VALUE!</v>
      </c>
      <c r="EC54" s="451" t="e">
        <f>BC54/$BH54/(1-EV54)</f>
        <v>#VALUE!</v>
      </c>
      <c r="ED54" s="451" t="e">
        <f>BD54/$BH54/(1-EW54)</f>
        <v>#VALUE!</v>
      </c>
      <c r="EE54" s="451" t="e">
        <f>BG54/BH54</f>
        <v>#VALUE!</v>
      </c>
      <c r="EF54" s="451" t="e">
        <f>DV54/SUM($DV54:$EE54)</f>
        <v>#VALUE!</v>
      </c>
      <c r="EG54" s="451" t="e">
        <f>DW54/SUM($DV54:$EE54)</f>
        <v>#VALUE!</v>
      </c>
      <c r="EH54" s="451" t="e">
        <f>DX54/SUM($DV54:$EE54)</f>
        <v>#VALUE!</v>
      </c>
      <c r="EI54" s="451" t="e">
        <f>DY54/SUM($DV54:$EE54)</f>
        <v>#VALUE!</v>
      </c>
      <c r="EJ54" s="451" t="e">
        <f>DZ54/SUM($DV54:$EE54)</f>
        <v>#VALUE!</v>
      </c>
      <c r="EK54" s="451" t="e">
        <f>EA54/SUM($DV54:$EE54)</f>
        <v>#VALUE!</v>
      </c>
      <c r="EL54" s="451" t="e">
        <f>EB54/SUM($DV54:$EE54)</f>
        <v>#VALUE!</v>
      </c>
      <c r="EM54" s="451" t="e">
        <f>EC54/SUM($DV54:$EE54)</f>
        <v>#VALUE!</v>
      </c>
      <c r="EN54" s="451" t="e">
        <f>ED54/SUM($DV54:$EE54)</f>
        <v>#VALUE!</v>
      </c>
      <c r="EO54" s="451" t="e">
        <f>EE54/SUM($DV54:$EE54)</f>
        <v>#VALUE!</v>
      </c>
      <c r="EP54" s="450">
        <f>EP53</f>
        <v>0.080000000000000002</v>
      </c>
      <c r="EQ54" s="450">
        <f>EQ53</f>
        <v>0.014999999999999999</v>
      </c>
      <c r="ER54" s="450">
        <f>ER53</f>
        <v>0.014999999999999999</v>
      </c>
      <c r="ES54" s="450">
        <f>ES53</f>
        <v>0.014999999999999999</v>
      </c>
      <c r="ET54" s="450">
        <f>ET53</f>
        <v>0.014999999999999999</v>
      </c>
      <c r="EU54" s="450">
        <f>EU53</f>
        <v>0.089999999999999997</v>
      </c>
      <c r="EV54" s="450">
        <f>EV53</f>
        <v>0.089999999999999997</v>
      </c>
      <c r="EW54" s="450">
        <f>EW53</f>
        <v>0.089999999999999997</v>
      </c>
      <c r="EX54" s="431" t="str">
        <f>IF(_tag_month_day!AS44="","",_tag_month_day!AS44/100)</f>
        <v/>
      </c>
      <c r="EY54" s="431" t="str">
        <f>IF(_tag_month_day!AT44="","",_tag_month_day!AT44/100)</f>
        <v/>
      </c>
      <c r="EZ54" s="431" t="str">
        <f>IF(_tag_month_day!AU44="","",_tag_month_day!AU44/100)</f>
        <v/>
      </c>
      <c r="FA54" s="431" t="str">
        <f>IF(_tag_month_day!AV44="","",_tag_month_day!AV44/100)</f>
        <v/>
      </c>
      <c r="FB54" s="431" t="str">
        <f>IF(_tag_month_day!AW44="","",_tag_month_day!AW44/100)</f>
        <v/>
      </c>
      <c r="FC54" s="431" t="str">
        <f>IF(_tag_month_day!AX44="","",_tag_month_day!AX44/100)</f>
        <v/>
      </c>
      <c r="FD54" s="449" t="str">
        <f>IF(_tag_month_day!AY44="","",_tag_month_day!AY44/100)</f>
        <v/>
      </c>
      <c r="FE54" s="449" t="str">
        <f>IF(_tag_month_day!AZ44="","",_tag_month_day!AZ44/100)</f>
        <v/>
      </c>
      <c r="FF54" s="449" t="str">
        <f>IF(_tag_month_day!BA44="","",_tag_month_day!BA44/100)</f>
        <v/>
      </c>
      <c r="FG54" s="449" t="str">
        <f>IF(_tag_month_day!BB44="","",_tag_month_day!BB44/100)</f>
        <v/>
      </c>
      <c r="FH54" s="467" t="str">
        <f>IF(_tag_month_day!BC44="","",_tag_month_day!BC44/100)</f>
        <v/>
      </c>
      <c r="FI54" s="449">
        <f>FI53</f>
        <v>0.40999999999999998</v>
      </c>
      <c r="FJ54" s="449">
        <f>FJ53</f>
        <v>0.11</v>
      </c>
      <c r="FK54" s="449">
        <f>FK53</f>
        <v>0.014999999999999999</v>
      </c>
      <c r="FL54" s="449">
        <f>FL53</f>
        <v>0</v>
      </c>
      <c r="FM54" s="467">
        <f>FM53</f>
        <v>0.0001</v>
      </c>
      <c r="FN54" s="449">
        <f>FN53</f>
        <v>0.32000000000000001</v>
      </c>
      <c r="FO54" s="449">
        <f>FO53</f>
        <v>0.20000000000000001</v>
      </c>
      <c r="FP54" s="449">
        <f>FP53</f>
        <v>0.01</v>
      </c>
      <c r="FQ54" s="449">
        <f>FQ53</f>
        <v>0</v>
      </c>
      <c r="FR54" s="467">
        <f>FR53</f>
        <v>0.0001</v>
      </c>
      <c r="FS54" s="449" t="str">
        <f>IF(_tag_month_day!BD44="","",_tag_month_day!BD44/100)</f>
        <v/>
      </c>
      <c r="FT54" s="449" t="str">
        <f>IF(_tag_month_day!BE44="","",_tag_month_day!BE44/100)</f>
        <v/>
      </c>
      <c r="FU54" s="449" t="str">
        <f>IF(_tag_month_day!BF44="","",_tag_month_day!BF44/100)</f>
        <v/>
      </c>
      <c r="FV54" s="449" t="str">
        <f>IF(_tag_month_day!BG44="","",_tag_month_day!BG44/100)</f>
        <v/>
      </c>
      <c r="FW54" s="467" t="str">
        <f>IF(_tag_month_day!BH44="","",_tag_month_day!BH44/100)</f>
        <v/>
      </c>
      <c r="FX54" s="449" t="str">
        <f>IF(_tag_month_day!BI44="","",_tag_month_day!BI44/100)</f>
        <v/>
      </c>
      <c r="FY54" s="449" t="str">
        <f>IF(_tag_month_day!BJ44="","",_tag_month_day!BJ44/100)</f>
        <v/>
      </c>
      <c r="FZ54" s="468" t="str">
        <f>IF(_tag_month_day!BK44="","",_tag_month_day!BK44/100)</f>
        <v/>
      </c>
      <c r="GA54" s="449" t="str">
        <f>IF(_tag_month_day!BL44="","",_tag_month_day!BL44/100)</f>
        <v/>
      </c>
      <c r="GB54" s="467" t="str">
        <f>IF(_tag_month_day!BM44="","",_tag_month_day!BM44/100)</f>
        <v/>
      </c>
      <c r="GC54" s="431" t="str">
        <f>IF(_tag_month_day!BN44="","",_tag_month_day!BN44/100)</f>
        <v/>
      </c>
      <c r="GD54" s="431" t="str">
        <f>IF(_tag_month_day!BO44="","",_tag_month_day!BO44/100)</f>
        <v/>
      </c>
      <c r="GE54" s="431" t="str">
        <f>IF(_tag_month_day!BP44="","",_tag_month_day!BP44/100)</f>
        <v/>
      </c>
      <c r="GF54" s="431" t="str">
        <f>IF(_tag_month_day!BQ44="","",_tag_month_day!BQ44/100)</f>
        <v/>
      </c>
      <c r="GG54" s="431" t="str">
        <f>IF(_tag_month_day!BR44="","",_tag_month_day!BR44/100)</f>
        <v/>
      </c>
      <c r="GH54" s="431" t="str">
        <f>IF(_tag_month_day!BS44="","",_tag_month_day!BS44/100)</f>
        <v/>
      </c>
      <c r="GI54" s="467" t="str">
        <f>IF(_tag_month_day!BT44="","",_tag_month_day!BT44/100)</f>
        <v/>
      </c>
      <c r="GJ54" s="469" t="str">
        <f>IF(_tag_month_day!BU44="","",_tag_month_day!BU44/100)</f>
        <v/>
      </c>
      <c r="GK54" s="470">
        <f>GK53</f>
        <v>0.070000000000000007</v>
      </c>
      <c r="GL54" s="470">
        <f>GL53</f>
        <v>0.029999999999999999</v>
      </c>
      <c r="GM54" s="471" t="str">
        <f>IF(_tag_month_day!BX44="","",_tag_month_day!BX44/100)</f>
        <v/>
      </c>
      <c r="GN54" s="470">
        <f>GN53</f>
        <v>0.070000000000000007</v>
      </c>
      <c r="GO54" s="470">
        <f>GO53</f>
        <v>0.029999999999999999</v>
      </c>
      <c r="GP54" s="470">
        <f>GP53</f>
        <v>0.089999999999999997</v>
      </c>
      <c r="GQ54" s="470">
        <f>GQ53</f>
        <v>0.029999999999999999</v>
      </c>
      <c r="GR54" s="471" t="str">
        <f>IF(_tag_month_day!CA44="","",_tag_month_day!CA44/100)</f>
        <v/>
      </c>
      <c r="GS54" s="472">
        <f>GS53</f>
        <v>0.95299999999999996</v>
      </c>
      <c r="GT54" s="472">
        <f>GT53</f>
        <v>0.55000000000000004</v>
      </c>
      <c r="GU54" s="472">
        <f>GU53</f>
        <v>0.55000000000000004</v>
      </c>
      <c r="GV54" s="472">
        <f>GV53</f>
        <v>0.55000000000000004</v>
      </c>
      <c r="GW54" s="472">
        <f>GW53</f>
        <v>0.5</v>
      </c>
      <c r="GX54" s="472">
        <f>GX53</f>
        <v>0.93500000000000005</v>
      </c>
      <c r="GY54" s="472">
        <f>GY53</f>
        <v>0.14999999999999999</v>
      </c>
      <c r="GZ54" s="472">
        <f>GZ53</f>
        <v>1</v>
      </c>
      <c r="HA54" s="474">
        <f>HA53</f>
        <v>0.047</v>
      </c>
      <c r="HB54" s="474">
        <f>HB53</f>
        <v>0.45000000000000001</v>
      </c>
      <c r="HC54" s="474">
        <f>HC53</f>
        <v>0.45000000000000001</v>
      </c>
      <c r="HD54" s="474">
        <f>HD53</f>
        <v>0.45000000000000001</v>
      </c>
      <c r="HE54" s="474">
        <f>HE53</f>
        <v>0.5</v>
      </c>
      <c r="HF54" s="474">
        <f>HF53</f>
        <v>0.065000000000000002</v>
      </c>
      <c r="HG54" s="474">
        <f>HG53</f>
        <v>0.84999999999999998</v>
      </c>
      <c r="HH54" s="474">
        <f>HH53</f>
        <v>0</v>
      </c>
      <c r="HI54" s="10">
        <f>IF(BZ54&lt;&gt;"",CK54-BV54,0)</f>
        <v>0</v>
      </c>
      <c r="HJ54" s="10" t="e">
        <f>IF(AJ54&gt;0,AH54-AJ54,0)</f>
        <v>#VALUE!</v>
      </c>
      <c r="HK54" s="466">
        <f>HK53</f>
        <v>0.84999999999999998</v>
      </c>
      <c r="HL54" s="424">
        <f>HL53</f>
        <v>550000</v>
      </c>
      <c r="HM54" s="424">
        <f>HM53</f>
        <v>480000</v>
      </c>
      <c r="HN54" s="465" t="e">
        <f>(DJ54*EZ54+DK54*FH54+DL54*FM54+DM54*FR54+DN54*FW54+DO54*GB54+DS54*GI54+DP54*GM54+DR54*GR54)*1000*2</f>
        <v>#VALUE!</v>
      </c>
      <c r="HO54" s="465" t="e">
        <f>HN54*HK54*$HO$2/HL54*1000000</f>
        <v>#VALUE!</v>
      </c>
      <c r="HP54" s="465" t="e">
        <f>HN54*HK54*$HP$2/HM54*1000000</f>
        <v>#VALUE!</v>
      </c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</row>
    <row customFormat="1" r="55" s="0">
      <c r="A55" s="420">
        <v>44</v>
      </c>
      <c r="B55" s="421">
        <f ca="1">IF(D55=D54,B54,IF(D55="夜班",B54+1,B54))</f>
        <v>43587</v>
      </c>
      <c r="C55" s="422">
        <f>C54</f>
        <v>0.041666666666666699</v>
      </c>
      <c r="D55" s="10" t="str">
        <f ca="1">IF(HOUR(G55)&lt;8,"夜班",IF(HOUR(G55)&lt;16,"白班",IF(HOUR(G55)&lt;24,"中班",0)))</f>
        <v>中班</v>
      </c>
      <c r="E55" s="10" t="e">
        <f ca="1">IF(F55=1,"甲",IF(F55=2,"乙",IF(F55=3,"丙",IF(F55=4,"丁",""))))</f>
        <v>#REF!</v>
      </c>
      <c r="F55" s="10" t="e">
        <f ca="1">SUMPRODUCT((成本日报!$A$3:$A$95=计划!B55)*(成本日报!$B$3:$B$95=计划!$D55),成本日报!$C$3:$C$95)</f>
        <v>#REF!</v>
      </c>
      <c r="G55" s="423">
        <f ca="1">G54+C54</f>
        <v>43587.791666666562</v>
      </c>
      <c r="H55" s="423">
        <f ca="1">$G55+$C55/60*10+$C55*0</f>
        <v>43587.798611111008</v>
      </c>
      <c r="I55" s="423">
        <f ca="1">$G55+$C55/60*18+$C55*0</f>
        <v>43587.804166666559</v>
      </c>
      <c r="J55" s="423">
        <f ca="1">$G55+$C55/60*0+$C55*1</f>
        <v>43587.833333333227</v>
      </c>
      <c r="K55" s="423">
        <f ca="1">$G55+$C55/60*30+$C55*2</f>
        <v>43587.895833333234</v>
      </c>
      <c r="L55" s="423">
        <f ca="1">$G55+$C55/60*0+$C55*3</f>
        <v>43587.916666666562</v>
      </c>
      <c r="M55" s="424" t="str">
        <f>IF(_tag_month_day!A45="","",_tag_month_day!A45)</f>
        <v/>
      </c>
      <c r="N55" s="424" t="str">
        <f>IF(_tag_month_day!B45="","",_tag_month_day!B45)</f>
        <v/>
      </c>
      <c r="O55" s="425" t="e">
        <f>IF(M55+N55=0,"",M55+N55)</f>
        <v>#VALUE!</v>
      </c>
      <c r="P55" s="424" t="str">
        <f>IF(_tag_month_day!C45="","",_tag_month_day!C45)</f>
        <v/>
      </c>
      <c r="Q55" s="424" t="str">
        <f>IF(_tag_month_day!D45="","",_tag_month_day!D45)</f>
        <v/>
      </c>
      <c r="R55" s="426" t="str">
        <f>IF(_tag_month_day!CB45="","",_tag_month_day!CB45/100)</f>
        <v/>
      </c>
      <c r="S55" s="427" t="str">
        <f>IF(_tag_month_day!E45="","",_tag_month_day!E45)</f>
        <v/>
      </c>
      <c r="T55" s="427" t="str">
        <f>IF(_tag_month_day!F45="","",_tag_month_day!F45)</f>
        <v/>
      </c>
      <c r="U55" s="428" t="e">
        <f>S55+T55</f>
        <v>#VALUE!</v>
      </c>
      <c r="V55" s="429" t="e">
        <f>U55/AJ55</f>
        <v>#VALUE!</v>
      </c>
      <c r="W55" s="430" t="str">
        <f>IF(_jhy_month_day!A45="","",_jhy_month_day!A45)</f>
        <v/>
      </c>
      <c r="X55" s="431" t="str">
        <f>IF(_jhy_month_day!B45="","",_jhy_month_day!B45/100)</f>
        <v/>
      </c>
      <c r="Y55" s="431" t="str">
        <f>IF(_jhy_month_day!C45="","",_jhy_month_day!C45/100)</f>
        <v/>
      </c>
      <c r="Z55" s="432">
        <f>Z51+1</f>
        <v>11</v>
      </c>
      <c r="AA55" s="433" t="str">
        <f>IF(_tag_month_day!G45="","",_tag_month_day!G45/100)</f>
        <v/>
      </c>
      <c r="AB55" s="433" t="str">
        <f>IF(_tag_month_day!H45="","",_tag_month_day!H45/100)</f>
        <v/>
      </c>
      <c r="AC55" s="434">
        <f>IF(X55="",AC54,BK55*($AV54*X55+$AW54*FD54+$AX54*FI54+$AY54*FN54+$AZ54*FS54+$BA54*FX54+$BG54*GE54)/(AV54*Y55+AX54*FK54+AW54*FF54+AY54*FP54+AZ54*FU54+BA54*FZ54+BG54*GG54+BB54*GK54+BC54*GN54+BD54*GP54))</f>
        <v>1.59963432013121</v>
      </c>
      <c r="AD55" s="435" t="str">
        <f>IF(AC55=AC54,"",AC55-AC54)</f>
        <v/>
      </c>
      <c r="AE55" s="436" t="str">
        <f>IF(1-AF55=0,"",(1-AF55))</f>
        <v/>
      </c>
      <c r="AF55" s="437">
        <v>1</v>
      </c>
      <c r="AG55" s="10" t="str">
        <f>AG54</f>
        <v>8A3</v>
      </c>
      <c r="AH55" s="438" t="str">
        <f>AH54</f>
        <v/>
      </c>
      <c r="AI55" s="424" t="e">
        <f>IF(ROUND(AJ55-AJ54,1)=0,"",AJ55-AJ54)</f>
        <v>#VALUE!</v>
      </c>
      <c r="AJ55" s="10" t="str">
        <f>IF(_tag_month_day!I45="","",_tag_month_day!I45)</f>
        <v/>
      </c>
      <c r="AK55" s="440"/>
      <c r="AL55" s="440"/>
      <c r="AM55" s="440"/>
      <c r="AN55" s="441">
        <f>AN54</f>
        <v>3</v>
      </c>
      <c r="AO55" s="441">
        <f>AO54</f>
        <v>7</v>
      </c>
      <c r="AP55" s="442" t="e">
        <f>(IF(AN55=0,AS54,AS54*(1+AO55/AN55)/(AR55+AO55/AN55)))+AT55</f>
        <v>#VALUE!</v>
      </c>
      <c r="AQ55" s="443" t="str">
        <f>IF(_tag_month_day!J45="","",_tag_month_day!J45/100)</f>
        <v/>
      </c>
      <c r="AR55" s="444">
        <f>AR54</f>
        <v>1.3</v>
      </c>
      <c r="AS55" s="445" t="e">
        <f>AQ55*(AN55*AR55+AO55)/(AN55+AO55)</f>
        <v>#VALUE!</v>
      </c>
      <c r="AT55" s="445" t="e">
        <f>(SUM(BE55:BF55)-SUM(BE54:BF54))*0.05</f>
        <v>#VALUE!</v>
      </c>
      <c r="AU55" s="446" t="str">
        <f>IF(_tag_month_day!CC45="","",IF(_tag_month_day!CC45&gt;0,_tag_month_day!CD45,_tag_month_day!CE45))</f>
        <v/>
      </c>
      <c r="AV55" s="447" t="str">
        <f>IF(_tag_month_day!L45="","",_tag_month_day!L45/100)</f>
        <v/>
      </c>
      <c r="AW55" s="431">
        <f>AW54</f>
        <v>0</v>
      </c>
      <c r="AX55" s="431">
        <f>AX54</f>
        <v>0</v>
      </c>
      <c r="AY55" s="431" t="str">
        <f>IF(_tag_month_day!M45="","",_tag_month_day!M45/100)</f>
        <v/>
      </c>
      <c r="AZ55" s="431" t="str">
        <f>IF(_tag_month_day!N45="","",_tag_month_day!N45/100)</f>
        <v/>
      </c>
      <c r="BA55" s="431" t="str">
        <f>IF(_tag_month_day!O45="","",_tag_month_day!O45/100)</f>
        <v/>
      </c>
      <c r="BB55" s="448" t="str">
        <f>IF(_tag_month_day!P45="","",_tag_month_day!P45/100)</f>
        <v/>
      </c>
      <c r="BC55" s="448">
        <f>BC54</f>
        <v>0</v>
      </c>
      <c r="BD55" s="448" t="str">
        <f>IF(_tag_month_day!Q45="","",_tag_month_day!Q45/100)</f>
        <v/>
      </c>
      <c r="BE55" s="449" t="str">
        <f>IF(_tag_month_day!R45="","",_tag_month_day!R45/100)</f>
        <v/>
      </c>
      <c r="BF55" s="388" t="e">
        <f>(AU55*(100+BE55*100))/(AJ55-AU55)/100</f>
        <v>#VALUE!</v>
      </c>
      <c r="BG55" s="450" t="e">
        <f>BE55+BF55</f>
        <v>#VALUE!</v>
      </c>
      <c r="BH55" s="451" t="e">
        <f>SUM(AV55:BF55)</f>
        <v>#VALUE!</v>
      </c>
      <c r="BI55" s="452" t="e">
        <f>IF(CX55=0,BI54,(DK55*查询!$R$5+DL55*查询!$Q$5+DM55*查询!$N$5+DN55*查询!$O$5+DO55*查询!$P$5)*AF55/CX55)</f>
        <v>#VALUE!</v>
      </c>
      <c r="BJ55" s="452" t="e">
        <f>IF(CX55=0,BJ54,(DP55*查询!$S$5+DQ55*查询!$T$5+DR55*查询!$U$5)*AF55/CX55)</f>
        <v>#VALUE!</v>
      </c>
      <c r="BK55" s="452">
        <f>BK54</f>
        <v>1</v>
      </c>
      <c r="BL55" s="453" t="e">
        <f>SUMPRODUCT((AV55:BA55)*(GS55:GX55))/((GS55:GX55)+SUM(BB55:BD55)*GY55+BG55*GZ55)</f>
        <v>#VALUE!</v>
      </c>
      <c r="BM55" s="453" t="e">
        <f>BK55*($AV55*FB55+$AW55*FD55+$AX55*FI55+$AY55*FN55+$AZ55*FS55+$BA55*FX55+$BG55*GE55)/(AV55*EY55+AX55*FK55+AW55*FF55+AY55*FP55+AZ55*FU55+BA55*FZ55+BG55*GG55+BB55*GK55+BC55*GN55+BD55*GP55)</f>
        <v>#VALUE!</v>
      </c>
      <c r="BN55" s="453" t="e">
        <f>($AV55*FC55+$AX55*FJ55+$AW55*FE55+$AY55*FO55+$AZ55*FT55+$BA55*FY55+$BG55*GF55)/($AV55*FA55+BG55*GH55+BB55*GL55+BC55*GO55+BD55*GQ55+BA55*GA55)</f>
        <v>#VALUE!</v>
      </c>
      <c r="BO55" s="454" t="e">
        <f>SUMPRODUCT(AV55:BA55*GS55:GX55)/(GS55:GX55+(BB55+BC55+BD55)*GY55+BG55)</f>
        <v>#VALUE!</v>
      </c>
      <c r="BP55" s="454" t="e">
        <f>SUMPRODUCT(AV55:BA55*GS55:GX55)/(GS55:GX55+(BB55+BC55+BD55)*GY55+BG55)</f>
        <v>#VALUE!</v>
      </c>
      <c r="BQ55" s="454" t="e">
        <f>SUMPRODUCT(AV55:BA55*GS55:GX55)/(GS55:GX55+(BB55+BC55+BD55)*GY55+BG55)</f>
        <v>#VALUE!</v>
      </c>
      <c r="BR55" s="453" t="str">
        <f>IF(_tag_month_day!T45="","",_tag_month_day!T45)</f>
        <v/>
      </c>
      <c r="BS55" s="453" t="str">
        <f>IF(_tag_month_day!U45="","",_tag_month_day!U45)</f>
        <v/>
      </c>
      <c r="BT55" s="455" t="str">
        <f>IF(CK55="","",IF((CK55&gt;=BV55-0.12)*(CK55&lt;=BV55+0.12),"合格","不合格"))</f>
        <v/>
      </c>
      <c r="BU55" s="456" t="str">
        <f>IF(_tag_month_day!V45="","",_tag_month_day!V45)</f>
        <v/>
      </c>
      <c r="BV55" s="457" t="str">
        <f>IF(_tag_month_day!W45="","",_tag_month_day!W45)</f>
        <v/>
      </c>
      <c r="BW55" s="458" t="str">
        <f>IF(_tag_month_day!X45="","",_tag_month_day!X45)</f>
        <v/>
      </c>
      <c r="BX55" s="458" t="str">
        <f>IF(_tag_month_day!Y45="","",_tag_month_day!Y45)</f>
        <v/>
      </c>
      <c r="BY55" s="459">
        <f ca="1">L55</f>
        <v>43587.916666666562</v>
      </c>
      <c r="BZ55" s="460" t="s">
        <v>429</v>
      </c>
      <c r="CA55" s="461">
        <v>0.90625</v>
      </c>
      <c r="CB55" s="424" t="str">
        <f>IF(_tag_month_day!Z45="","",_tag_month_day!Z45)</f>
        <v/>
      </c>
      <c r="CC55" s="424" t="str">
        <f>IF(_tag_month_day!AA45="","",_tag_month_day!AA45)</f>
        <v/>
      </c>
      <c r="CD55" s="424" t="str">
        <f>IF(_tag_month_day!AB45="","",_tag_month_day!AB45)</f>
        <v/>
      </c>
      <c r="CE55" s="424" t="str">
        <f>IF(_tag_month_day!AC45="","",_tag_month_day!AC45)</f>
        <v/>
      </c>
      <c r="CF55" s="424" t="str">
        <f>IF(_tag_month_day!AD45="","",_tag_month_day!AD45)</f>
        <v/>
      </c>
      <c r="CG55" s="424" t="str">
        <f>IF(_tag_month_day!AE45="","",_tag_month_day!AE45)</f>
        <v/>
      </c>
      <c r="CH55" s="424" t="str">
        <f>IF(_tag_month_day!AF45="","",_tag_month_day!AF45)</f>
        <v/>
      </c>
      <c r="CI55" s="424" t="str">
        <f>IF(_tag_month_day!AG45="","",_tag_month_day!AG45)</f>
        <v/>
      </c>
      <c r="CJ55" s="424" t="str">
        <f>IF(_tag_month_day!AH45="","",_tag_month_day!AH45)</f>
        <v/>
      </c>
      <c r="CK55" s="424" t="str">
        <f>IF(_tag_month_day!AI45="","",_tag_month_day!AI45)</f>
        <v/>
      </c>
      <c r="CL55" s="4" t="str">
        <f>IF(_tag_month_day!AJ45="","",_tag_month_day!AJ45)</f>
        <v/>
      </c>
      <c r="CM55" s="4" t="str">
        <f>IF(_tag_month_day!AK45="","",_tag_month_day!AK45)</f>
        <v/>
      </c>
      <c r="CN55" s="4" t="str">
        <f>IF(_tag_month_day!AL45="","",_tag_month_day!AL45)</f>
        <v/>
      </c>
      <c r="CO55" s="4" t="str">
        <f>IF(_tag_month_day!AM45="","",_tag_month_day!AM45)</f>
        <v/>
      </c>
      <c r="CP55" s="4" t="str">
        <f>IF(_tag_month_day!AN45="","",_tag_month_day!AN45)</f>
        <v/>
      </c>
      <c r="CQ55" s="4" t="str">
        <f>IF(_tag_month_day!AO45="","",_tag_month_day!AO45)</f>
        <v/>
      </c>
      <c r="CR55" s="462" t="str">
        <f>IF(_tag_month_day!AP45="","",_tag_month_day!AP45)</f>
        <v/>
      </c>
      <c r="CS55" s="463" t="str">
        <f>IF(_tag_month_day!AQ45="","",_tag_month_day!AQ45)</f>
        <v/>
      </c>
      <c r="CT55" s="4" t="str">
        <f>IF(_tag_month_day!AR45="","",_tag_month_day!AR45)</f>
        <v/>
      </c>
      <c r="CU55" s="464" t="e">
        <f>DU55/AJ55</f>
        <v>#VALUE!</v>
      </c>
      <c r="CV55" s="451" t="e">
        <f>BG55/BH55</f>
        <v>#VALUE!</v>
      </c>
      <c r="CW55" s="465" t="e">
        <f>AJ55*(1-CV55)*CU55*AF55</f>
        <v>#VALUE!</v>
      </c>
      <c r="CX55" s="465" t="e">
        <f>CW55*94%</f>
        <v>#VALUE!</v>
      </c>
      <c r="CY55" s="466" t="e">
        <f>IF(CX55=0,0,DS55/(DS55+CX55))</f>
        <v>#VALUE!</v>
      </c>
      <c r="CZ55" s="465" t="e">
        <f>$AJ55*EF55</f>
        <v>#VALUE!</v>
      </c>
      <c r="DA55" s="465" t="e">
        <f>$AJ55*EG55</f>
        <v>#VALUE!</v>
      </c>
      <c r="DB55" s="465" t="e">
        <f>$AJ55*EH55</f>
        <v>#VALUE!</v>
      </c>
      <c r="DC55" s="465" t="e">
        <f>$AJ55*EI55</f>
        <v>#VALUE!</v>
      </c>
      <c r="DD55" s="465" t="e">
        <f>$AJ55*EJ55</f>
        <v>#VALUE!</v>
      </c>
      <c r="DE55" s="465" t="e">
        <f>$AJ55*EK55</f>
        <v>#VALUE!</v>
      </c>
      <c r="DF55" s="465" t="e">
        <f>$AJ55*EL55</f>
        <v>#VALUE!</v>
      </c>
      <c r="DG55" s="465" t="e">
        <f>$AJ55*EM55</f>
        <v>#VALUE!</v>
      </c>
      <c r="DH55" s="465" t="e">
        <f>$AJ55*EN55</f>
        <v>#VALUE!</v>
      </c>
      <c r="DI55" s="465" t="e">
        <f>$AJ55*EO55</f>
        <v>#VALUE!</v>
      </c>
      <c r="DJ55" s="465" t="e">
        <f>CZ55*(1-EP55)</f>
        <v>#VALUE!</v>
      </c>
      <c r="DK55" s="465" t="e">
        <f>DA55*(1-ER55)</f>
        <v>#VALUE!</v>
      </c>
      <c r="DL55" s="465" t="e">
        <f>DB55*(1-EQ55)</f>
        <v>#VALUE!</v>
      </c>
      <c r="DM55" s="465" t="e">
        <f>DC55*(1-ES55)</f>
        <v>#VALUE!</v>
      </c>
      <c r="DN55" s="465" t="e">
        <f>DD55*(1-ET55)</f>
        <v>#VALUE!</v>
      </c>
      <c r="DO55" s="465" t="e">
        <f>DE55</f>
        <v>#VALUE!</v>
      </c>
      <c r="DP55" s="465" t="e">
        <f>DF55*(1-EU55)</f>
        <v>#VALUE!</v>
      </c>
      <c r="DQ55" s="465" t="e">
        <f>DG55*(1-EV55)</f>
        <v>#VALUE!</v>
      </c>
      <c r="DR55" s="465" t="e">
        <f>DH55*(1-EW55)</f>
        <v>#VALUE!</v>
      </c>
      <c r="DS55" s="465" t="e">
        <f>DI55</f>
        <v>#VALUE!</v>
      </c>
      <c r="DT55" s="465" t="e">
        <f>SUM(DJ55:DS55)</f>
        <v>#VALUE!</v>
      </c>
      <c r="DU55" s="465" t="e">
        <f>(GS55:GX55)+(DP55+DQ55+DR55)*GY55+DS55</f>
        <v>#VALUE!</v>
      </c>
      <c r="DV55" s="451" t="e">
        <f>AV55/$BH55/(1-EP55)</f>
        <v>#VALUE!</v>
      </c>
      <c r="DW55" s="451" t="e">
        <f>AW55/$BH55/(1-ER55)</f>
        <v>#VALUE!</v>
      </c>
      <c r="DX55" s="451" t="e">
        <f>AX55/$BH55/(1-EQ55)</f>
        <v>#VALUE!</v>
      </c>
      <c r="DY55" s="451" t="e">
        <f>AY55/$BH55/(1-ES55)</f>
        <v>#VALUE!</v>
      </c>
      <c r="DZ55" s="451" t="e">
        <f>AZ55/$BH55/(1-ET55)</f>
        <v>#VALUE!</v>
      </c>
      <c r="EA55" s="451" t="e">
        <f>BA55/$BH55/(1-AX55)</f>
        <v>#VALUE!</v>
      </c>
      <c r="EB55" s="451" t="e">
        <f>BB55/$BH55/(1-EU55)</f>
        <v>#VALUE!</v>
      </c>
      <c r="EC55" s="451" t="e">
        <f>BC55/$BH55/(1-EV55)</f>
        <v>#VALUE!</v>
      </c>
      <c r="ED55" s="451" t="e">
        <f>BD55/$BH55/(1-EW55)</f>
        <v>#VALUE!</v>
      </c>
      <c r="EE55" s="451" t="e">
        <f>BG55/BH55</f>
        <v>#VALUE!</v>
      </c>
      <c r="EF55" s="451" t="e">
        <f>DV55/SUM($DV55:$EE55)</f>
        <v>#VALUE!</v>
      </c>
      <c r="EG55" s="451" t="e">
        <f>DW55/SUM($DV55:$EE55)</f>
        <v>#VALUE!</v>
      </c>
      <c r="EH55" s="451" t="e">
        <f>DX55/SUM($DV55:$EE55)</f>
        <v>#VALUE!</v>
      </c>
      <c r="EI55" s="451" t="e">
        <f>DY55/SUM($DV55:$EE55)</f>
        <v>#VALUE!</v>
      </c>
      <c r="EJ55" s="451" t="e">
        <f>DZ55/SUM($DV55:$EE55)</f>
        <v>#VALUE!</v>
      </c>
      <c r="EK55" s="451" t="e">
        <f>EA55/SUM($DV55:$EE55)</f>
        <v>#VALUE!</v>
      </c>
      <c r="EL55" s="451" t="e">
        <f>EB55/SUM($DV55:$EE55)</f>
        <v>#VALUE!</v>
      </c>
      <c r="EM55" s="451" t="e">
        <f>EC55/SUM($DV55:$EE55)</f>
        <v>#VALUE!</v>
      </c>
      <c r="EN55" s="451" t="e">
        <f>ED55/SUM($DV55:$EE55)</f>
        <v>#VALUE!</v>
      </c>
      <c r="EO55" s="451" t="e">
        <f>EE55/SUM($DV55:$EE55)</f>
        <v>#VALUE!</v>
      </c>
      <c r="EP55" s="450">
        <f>EP54</f>
        <v>0.080000000000000002</v>
      </c>
      <c r="EQ55" s="450">
        <f>EQ54</f>
        <v>0.014999999999999999</v>
      </c>
      <c r="ER55" s="450">
        <f>ER54</f>
        <v>0.014999999999999999</v>
      </c>
      <c r="ES55" s="450">
        <f>ES54</f>
        <v>0.014999999999999999</v>
      </c>
      <c r="ET55" s="450">
        <f>ET54</f>
        <v>0.014999999999999999</v>
      </c>
      <c r="EU55" s="450">
        <f>EU54</f>
        <v>0.089999999999999997</v>
      </c>
      <c r="EV55" s="450">
        <f>EV54</f>
        <v>0.089999999999999997</v>
      </c>
      <c r="EW55" s="450">
        <f>EW54</f>
        <v>0.089999999999999997</v>
      </c>
      <c r="EX55" s="431" t="str">
        <f>IF(_tag_month_day!AS45="","",_tag_month_day!AS45/100)</f>
        <v/>
      </c>
      <c r="EY55" s="431" t="str">
        <f>IF(_tag_month_day!AT45="","",_tag_month_day!AT45/100)</f>
        <v/>
      </c>
      <c r="EZ55" s="431" t="str">
        <f>IF(_tag_month_day!AU45="","",_tag_month_day!AU45/100)</f>
        <v/>
      </c>
      <c r="FA55" s="431" t="str">
        <f>IF(_tag_month_day!AV45="","",_tag_month_day!AV45/100)</f>
        <v/>
      </c>
      <c r="FB55" s="431" t="str">
        <f>IF(_tag_month_day!AW45="","",_tag_month_day!AW45/100)</f>
        <v/>
      </c>
      <c r="FC55" s="431" t="str">
        <f>IF(_tag_month_day!AX45="","",_tag_month_day!AX45/100)</f>
        <v/>
      </c>
      <c r="FD55" s="449" t="str">
        <f>IF(_tag_month_day!AY45="","",_tag_month_day!AY45/100)</f>
        <v/>
      </c>
      <c r="FE55" s="449" t="str">
        <f>IF(_tag_month_day!AZ45="","",_tag_month_day!AZ45/100)</f>
        <v/>
      </c>
      <c r="FF55" s="449" t="str">
        <f>IF(_tag_month_day!BA45="","",_tag_month_day!BA45/100)</f>
        <v/>
      </c>
      <c r="FG55" s="449" t="str">
        <f>IF(_tag_month_day!BB45="","",_tag_month_day!BB45/100)</f>
        <v/>
      </c>
      <c r="FH55" s="467" t="str">
        <f>IF(_tag_month_day!BC45="","",_tag_month_day!BC45/100)</f>
        <v/>
      </c>
      <c r="FI55" s="449">
        <f>FI54</f>
        <v>0.40999999999999998</v>
      </c>
      <c r="FJ55" s="449">
        <f>FJ54</f>
        <v>0.11</v>
      </c>
      <c r="FK55" s="449">
        <f>FK54</f>
        <v>0.014999999999999999</v>
      </c>
      <c r="FL55" s="449">
        <f>FL54</f>
        <v>0</v>
      </c>
      <c r="FM55" s="467">
        <f>FM54</f>
        <v>0.0001</v>
      </c>
      <c r="FN55" s="449">
        <f>FN54</f>
        <v>0.32000000000000001</v>
      </c>
      <c r="FO55" s="449">
        <f>FO54</f>
        <v>0.20000000000000001</v>
      </c>
      <c r="FP55" s="449">
        <f>FP54</f>
        <v>0.01</v>
      </c>
      <c r="FQ55" s="449">
        <f>FQ54</f>
        <v>0</v>
      </c>
      <c r="FR55" s="467">
        <f>FR54</f>
        <v>0.0001</v>
      </c>
      <c r="FS55" s="449" t="str">
        <f>IF(_tag_month_day!BD45="","",_tag_month_day!BD45/100)</f>
        <v/>
      </c>
      <c r="FT55" s="449" t="str">
        <f>IF(_tag_month_day!BE45="","",_tag_month_day!BE45/100)</f>
        <v/>
      </c>
      <c r="FU55" s="449" t="str">
        <f>IF(_tag_month_day!BF45="","",_tag_month_day!BF45/100)</f>
        <v/>
      </c>
      <c r="FV55" s="449" t="str">
        <f>IF(_tag_month_day!BG45="","",_tag_month_day!BG45/100)</f>
        <v/>
      </c>
      <c r="FW55" s="467" t="str">
        <f>IF(_tag_month_day!BH45="","",_tag_month_day!BH45/100)</f>
        <v/>
      </c>
      <c r="FX55" s="449" t="str">
        <f>IF(_tag_month_day!BI45="","",_tag_month_day!BI45/100)</f>
        <v/>
      </c>
      <c r="FY55" s="449" t="str">
        <f>IF(_tag_month_day!BJ45="","",_tag_month_day!BJ45/100)</f>
        <v/>
      </c>
      <c r="FZ55" s="468" t="str">
        <f>IF(_tag_month_day!BK45="","",_tag_month_day!BK45/100)</f>
        <v/>
      </c>
      <c r="GA55" s="449" t="str">
        <f>IF(_tag_month_day!BL45="","",_tag_month_day!BL45/100)</f>
        <v/>
      </c>
      <c r="GB55" s="467" t="str">
        <f>IF(_tag_month_day!BM45="","",_tag_month_day!BM45/100)</f>
        <v/>
      </c>
      <c r="GC55" s="431" t="str">
        <f>IF(_tag_month_day!BN45="","",_tag_month_day!BN45/100)</f>
        <v/>
      </c>
      <c r="GD55" s="431" t="str">
        <f>IF(_tag_month_day!BO45="","",_tag_month_day!BO45/100)</f>
        <v/>
      </c>
      <c r="GE55" s="431" t="str">
        <f>IF(_tag_month_day!BP45="","",_tag_month_day!BP45/100)</f>
        <v/>
      </c>
      <c r="GF55" s="431" t="str">
        <f>IF(_tag_month_day!BQ45="","",_tag_month_day!BQ45/100)</f>
        <v/>
      </c>
      <c r="GG55" s="431" t="str">
        <f>IF(_tag_month_day!BR45="","",_tag_month_day!BR45/100)</f>
        <v/>
      </c>
      <c r="GH55" s="431" t="str">
        <f>IF(_tag_month_day!BS45="","",_tag_month_day!BS45/100)</f>
        <v/>
      </c>
      <c r="GI55" s="467" t="str">
        <f>IF(_tag_month_day!BT45="","",_tag_month_day!BT45/100)</f>
        <v/>
      </c>
      <c r="GJ55" s="469" t="str">
        <f>IF(_tag_month_day!BU45="","",_tag_month_day!BU45/100)</f>
        <v/>
      </c>
      <c r="GK55" s="470">
        <f>GK54</f>
        <v>0.070000000000000007</v>
      </c>
      <c r="GL55" s="470">
        <f>GL54</f>
        <v>0.029999999999999999</v>
      </c>
      <c r="GM55" s="471" t="str">
        <f>IF(_tag_month_day!BX45="","",_tag_month_day!BX45/100)</f>
        <v/>
      </c>
      <c r="GN55" s="470">
        <f>GN54</f>
        <v>0.070000000000000007</v>
      </c>
      <c r="GO55" s="470">
        <f>GO54</f>
        <v>0.029999999999999999</v>
      </c>
      <c r="GP55" s="470">
        <f>GP54</f>
        <v>0.089999999999999997</v>
      </c>
      <c r="GQ55" s="470">
        <f>GQ54</f>
        <v>0.029999999999999999</v>
      </c>
      <c r="GR55" s="471" t="str">
        <f>IF(_tag_month_day!CA45="","",_tag_month_day!CA45/100)</f>
        <v/>
      </c>
      <c r="GS55" s="472">
        <f>GS54</f>
        <v>0.95299999999999996</v>
      </c>
      <c r="GT55" s="472">
        <f>GT54</f>
        <v>0.55000000000000004</v>
      </c>
      <c r="GU55" s="472">
        <f>GU54</f>
        <v>0.55000000000000004</v>
      </c>
      <c r="GV55" s="472">
        <f>GV54</f>
        <v>0.55000000000000004</v>
      </c>
      <c r="GW55" s="472">
        <f>GW54</f>
        <v>0.5</v>
      </c>
      <c r="GX55" s="472">
        <f>GX54</f>
        <v>0.93500000000000005</v>
      </c>
      <c r="GY55" s="472">
        <f>GY54</f>
        <v>0.14999999999999999</v>
      </c>
      <c r="GZ55" s="472">
        <f>GZ54</f>
        <v>1</v>
      </c>
      <c r="HA55" s="474">
        <f>HA54</f>
        <v>0.047</v>
      </c>
      <c r="HB55" s="474">
        <f>HB54</f>
        <v>0.45000000000000001</v>
      </c>
      <c r="HC55" s="474">
        <f>HC54</f>
        <v>0.45000000000000001</v>
      </c>
      <c r="HD55" s="474">
        <f>HD54</f>
        <v>0.45000000000000001</v>
      </c>
      <c r="HE55" s="474">
        <f>HE54</f>
        <v>0.5</v>
      </c>
      <c r="HF55" s="474">
        <f>HF54</f>
        <v>0.065000000000000002</v>
      </c>
      <c r="HG55" s="474">
        <f>HG54</f>
        <v>0.84999999999999998</v>
      </c>
      <c r="HH55" s="474">
        <f>HH54</f>
        <v>0</v>
      </c>
      <c r="HI55" s="10" t="e">
        <f>IF(BZ55&lt;&gt;"",CK55-BV55,0)</f>
        <v>#VALUE!</v>
      </c>
      <c r="HJ55" s="10" t="e">
        <f>IF(AJ55&gt;0,AH55-AJ55,0)</f>
        <v>#VALUE!</v>
      </c>
      <c r="HK55" s="466">
        <f>HK54</f>
        <v>0.84999999999999998</v>
      </c>
      <c r="HL55" s="424">
        <f>HL54</f>
        <v>550000</v>
      </c>
      <c r="HM55" s="424">
        <f>HM54</f>
        <v>480000</v>
      </c>
      <c r="HN55" s="465" t="e">
        <f>(DJ55*EZ55+DK55*FH55+DL55*FM55+DM55*FR55+DN55*FW55+DO55*GB55+DS55*GI55+DP55*GM55+DR55*GR55)*1000*2</f>
        <v>#VALUE!</v>
      </c>
      <c r="HO55" s="465" t="e">
        <f>HN55*HK55*$HO$2/HL55*1000000</f>
        <v>#VALUE!</v>
      </c>
      <c r="HP55" s="465" t="e">
        <f>HN55*HK55*$HP$2/HM55*1000000</f>
        <v>#VALUE!</v>
      </c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</row>
    <row customFormat="1" r="56" s="0">
      <c r="A56" s="420">
        <v>45</v>
      </c>
      <c r="B56" s="421">
        <f ca="1">IF(D56=D55,B55,IF(D56="夜班",B55+1,B55))</f>
        <v>43587</v>
      </c>
      <c r="C56" s="422">
        <f>C55</f>
        <v>0.041666666666666699</v>
      </c>
      <c r="D56" s="10" t="str">
        <f ca="1">IF(HOUR(G56)&lt;8,"夜班",IF(HOUR(G56)&lt;16,"白班",IF(HOUR(G56)&lt;24,"中班",0)))</f>
        <v>中班</v>
      </c>
      <c r="E56" s="10" t="e">
        <f ca="1">IF(F56=1,"甲",IF(F56=2,"乙",IF(F56=3,"丙",IF(F56=4,"丁",""))))</f>
        <v>#REF!</v>
      </c>
      <c r="F56" s="10" t="e">
        <f ca="1">SUMPRODUCT((成本日报!$A$3:$A$95=计划!B56)*(成本日报!$B$3:$B$95=计划!$D56),成本日报!$C$3:$C$95)</f>
        <v>#REF!</v>
      </c>
      <c r="G56" s="423">
        <f ca="1">G55+C55</f>
        <v>43587.833333333227</v>
      </c>
      <c r="H56" s="423">
        <f ca="1">$G56+$C56/60*10+$C56*0</f>
        <v>43587.840277777672</v>
      </c>
      <c r="I56" s="423">
        <f ca="1">$G56+$C56/60*18+$C56*0</f>
        <v>43587.845833333224</v>
      </c>
      <c r="J56" s="423">
        <f ca="1">$G56+$C56/60*0+$C56*1</f>
        <v>43587.874999999891</v>
      </c>
      <c r="K56" s="423">
        <f ca="1">$G56+$C56/60*30+$C56*2</f>
        <v>43587.937499999898</v>
      </c>
      <c r="L56" s="423">
        <f ca="1">$G56+$C56/60*0+$C56*3</f>
        <v>43587.958333333227</v>
      </c>
      <c r="M56" s="424" t="str">
        <f>IF(_tag_month_day!A46="","",_tag_month_day!A46)</f>
        <v/>
      </c>
      <c r="N56" s="424" t="str">
        <f>IF(_tag_month_day!B46="","",_tag_month_day!B46)</f>
        <v/>
      </c>
      <c r="O56" s="425" t="e">
        <f>IF(M56+N56=0,"",M56+N56)</f>
        <v>#VALUE!</v>
      </c>
      <c r="P56" s="424" t="str">
        <f>IF(_tag_month_day!C46="","",_tag_month_day!C46)</f>
        <v/>
      </c>
      <c r="Q56" s="424" t="str">
        <f>IF(_tag_month_day!D46="","",_tag_month_day!D46)</f>
        <v/>
      </c>
      <c r="R56" s="426" t="str">
        <f>IF(_tag_month_day!CB46="","",_tag_month_day!CB46/100)</f>
        <v/>
      </c>
      <c r="S56" s="427" t="str">
        <f>IF(_tag_month_day!E46="","",_tag_month_day!E46)</f>
        <v/>
      </c>
      <c r="T56" s="427" t="str">
        <f>IF(_tag_month_day!F46="","",_tag_month_day!F46)</f>
        <v/>
      </c>
      <c r="U56" s="428" t="e">
        <f>S56+T56</f>
        <v>#VALUE!</v>
      </c>
      <c r="V56" s="429" t="e">
        <f>U56/AJ56</f>
        <v>#VALUE!</v>
      </c>
      <c r="W56" s="430" t="str">
        <f>IF(_jhy_month_day!A46="","",_jhy_month_day!A46)</f>
        <v/>
      </c>
      <c r="X56" s="431" t="str">
        <f>IF(_jhy_month_day!B46="","",_jhy_month_day!B46/100)</f>
        <v/>
      </c>
      <c r="Y56" s="431" t="str">
        <f>IF(_jhy_month_day!C46="","",_jhy_month_day!C46/100)</f>
        <v/>
      </c>
      <c r="Z56" s="432">
        <f>Z52+1</f>
        <v>12</v>
      </c>
      <c r="AA56" s="433" t="str">
        <f>IF(_tag_month_day!G46="","",_tag_month_day!G46/100)</f>
        <v/>
      </c>
      <c r="AB56" s="433" t="str">
        <f>IF(_tag_month_day!H46="","",_tag_month_day!H46/100)</f>
        <v/>
      </c>
      <c r="AC56" s="434">
        <f>IF(X56="",AC55,BK56*($AV55*X56+$AW55*FD55+$AX55*FI55+$AY55*FN55+$AZ55*FS55+$BA55*FX55+$BG55*GE55)/(AV55*Y56+AX55*FK55+AW55*FF55+AY55*FP55+AZ55*FU55+BA55*FZ55+BG55*GG55+BB55*GK55+BC55*GN55+BD55*GP55))</f>
        <v>1.59963432013121</v>
      </c>
      <c r="AD56" s="435" t="str">
        <f>IF(AC56=AC55,"",AC56-AC55)</f>
        <v/>
      </c>
      <c r="AE56" s="436" t="str">
        <f>IF(1-AF56=0,"",(1-AF56))</f>
        <v/>
      </c>
      <c r="AF56" s="437">
        <v>1</v>
      </c>
      <c r="AG56" s="10" t="str">
        <f>AG55</f>
        <v>8A3</v>
      </c>
      <c r="AH56" s="438" t="str">
        <f>AH55</f>
        <v/>
      </c>
      <c r="AI56" s="424" t="e">
        <f>IF(ROUND(AJ56-AJ55,1)=0,"",AJ56-AJ55)</f>
        <v>#VALUE!</v>
      </c>
      <c r="AJ56" s="10" t="str">
        <f>IF(_tag_month_day!I46="","",_tag_month_day!I46)</f>
        <v/>
      </c>
      <c r="AK56" s="440"/>
      <c r="AL56" s="440"/>
      <c r="AM56" s="440"/>
      <c r="AN56" s="441">
        <f>AN55</f>
        <v>3</v>
      </c>
      <c r="AO56" s="441">
        <f>AO55</f>
        <v>7</v>
      </c>
      <c r="AP56" s="442" t="e">
        <f>(IF(AN56=0,AS55,AS55*(1+AO56/AN56)/(AR56+AO56/AN56)))+AT56</f>
        <v>#VALUE!</v>
      </c>
      <c r="AQ56" s="443" t="str">
        <f>IF(_tag_month_day!J46="","",_tag_month_day!J46/100)</f>
        <v/>
      </c>
      <c r="AR56" s="444">
        <f>AR55</f>
        <v>1.3</v>
      </c>
      <c r="AS56" s="445" t="e">
        <f>AQ56*(AN56*AR56+AO56)/(AN56+AO56)</f>
        <v>#VALUE!</v>
      </c>
      <c r="AT56" s="445" t="e">
        <f>(SUM(BE56:BF56)-SUM(BE55:BF55))*0.05</f>
        <v>#VALUE!</v>
      </c>
      <c r="AU56" s="446" t="str">
        <f>IF(_tag_month_day!CC46="","",IF(_tag_month_day!CC46&gt;0,_tag_month_day!CD46,_tag_month_day!CE46))</f>
        <v/>
      </c>
      <c r="AV56" s="447" t="str">
        <f>IF(_tag_month_day!L46="","",_tag_month_day!L46/100)</f>
        <v/>
      </c>
      <c r="AW56" s="431">
        <f>AW55</f>
        <v>0</v>
      </c>
      <c r="AX56" s="431">
        <f>AX55</f>
        <v>0</v>
      </c>
      <c r="AY56" s="431" t="str">
        <f>IF(_tag_month_day!M46="","",_tag_month_day!M46/100)</f>
        <v/>
      </c>
      <c r="AZ56" s="431" t="str">
        <f>IF(_tag_month_day!N46="","",_tag_month_day!N46/100)</f>
        <v/>
      </c>
      <c r="BA56" s="431" t="str">
        <f>IF(_tag_month_day!O46="","",_tag_month_day!O46/100)</f>
        <v/>
      </c>
      <c r="BB56" s="448" t="str">
        <f>IF(_tag_month_day!P46="","",_tag_month_day!P46/100)</f>
        <v/>
      </c>
      <c r="BC56" s="448">
        <f>BC55</f>
        <v>0</v>
      </c>
      <c r="BD56" s="448" t="str">
        <f>IF(_tag_month_day!Q46="","",_tag_month_day!Q46/100)</f>
        <v/>
      </c>
      <c r="BE56" s="449" t="str">
        <f>IF(_tag_month_day!R46="","",_tag_month_day!R46/100)</f>
        <v/>
      </c>
      <c r="BF56" s="388" t="e">
        <f>(AU56*(100+BE56*100))/(AJ56-AU56)/100</f>
        <v>#VALUE!</v>
      </c>
      <c r="BG56" s="450" t="e">
        <f>BE56+BF56</f>
        <v>#VALUE!</v>
      </c>
      <c r="BH56" s="451" t="e">
        <f>SUM(AV56:BF56)</f>
        <v>#VALUE!</v>
      </c>
      <c r="BI56" s="452" t="e">
        <f>IF(CX56=0,BI55,(DK56*查询!$R$5+DL56*查询!$Q$5+DM56*查询!$N$5+DN56*查询!$O$5+DO56*查询!$P$5)*AF56/CX56)</f>
        <v>#VALUE!</v>
      </c>
      <c r="BJ56" s="452" t="e">
        <f>IF(CX56=0,BJ55,(DP56*查询!$S$5+DQ56*查询!$T$5+DR56*查询!$U$5)*AF56/CX56)</f>
        <v>#VALUE!</v>
      </c>
      <c r="BK56" s="452">
        <f>BK55</f>
        <v>1</v>
      </c>
      <c r="BL56" s="453" t="e">
        <f>SUMPRODUCT((AV56:BA56)*(GS56:GX56))/((GS56:GX56)+SUM(BB56:BD56)*GY56+BG56*GZ56)</f>
        <v>#VALUE!</v>
      </c>
      <c r="BM56" s="453" t="e">
        <f>BK56*($AV56*FB56+$AW56*FD56+$AX56*FI56+$AY56*FN56+$AZ56*FS56+$BA56*FX56+$BG56*GE56)/(AV56*EY56+AX56*FK56+AW56*FF56+AY56*FP56+AZ56*FU56+BA56*FZ56+BG56*GG56+BB56*GK56+BC56*GN56+BD56*GP56)</f>
        <v>#VALUE!</v>
      </c>
      <c r="BN56" s="453" t="e">
        <f>($AV56*FC56+$AX56*FJ56+$AW56*FE56+$AY56*FO56+$AZ56*FT56+$BA56*FY56+$BG56*GF56)/($AV56*FA56+BG56*GH56+BB56*GL56+BC56*GO56+BD56*GQ56+BA56*GA56)</f>
        <v>#VALUE!</v>
      </c>
      <c r="BO56" s="454" t="e">
        <f>SUMPRODUCT(AV56:BA56*GS56:GX56)/(GS56:GX56+(BB56+BC56+BD56)*GY56+BG56)</f>
        <v>#VALUE!</v>
      </c>
      <c r="BP56" s="454" t="e">
        <f>SUMPRODUCT(AV56:BA56*GS56:GX56)/(GS56:GX56+(BB56+BC56+BD56)*GY56+BG56)</f>
        <v>#VALUE!</v>
      </c>
      <c r="BQ56" s="454" t="e">
        <f>SUMPRODUCT(AV56:BA56*GS56:GX56)/(GS56:GX56+(BB56+BC56+BD56)*GY56+BG56)</f>
        <v>#VALUE!</v>
      </c>
      <c r="BR56" s="453" t="str">
        <f>IF(_tag_month_day!T46="","",_tag_month_day!T46)</f>
        <v/>
      </c>
      <c r="BS56" s="453" t="str">
        <f>IF(_tag_month_day!U46="","",_tag_month_day!U46)</f>
        <v/>
      </c>
      <c r="BT56" s="455" t="str">
        <f>IF(CK56="","",IF((CK56&gt;=BV56-0.12)*(CK56&lt;=BV56+0.12),"合格","不合格"))</f>
        <v/>
      </c>
      <c r="BU56" s="456" t="str">
        <f>IF(_tag_month_day!V46="","",_tag_month_day!V46)</f>
        <v/>
      </c>
      <c r="BV56" s="457" t="str">
        <f>IF(_tag_month_day!W46="","",_tag_month_day!W46)</f>
        <v/>
      </c>
      <c r="BW56" s="458" t="str">
        <f>IF(_tag_month_day!X46="","",_tag_month_day!X46)</f>
        <v/>
      </c>
      <c r="BX56" s="458" t="str">
        <f>IF(_tag_month_day!Y46="","",_tag_month_day!Y46)</f>
        <v/>
      </c>
      <c r="BY56" s="459">
        <f ca="1">L56</f>
        <v>43587.958333333227</v>
      </c>
      <c r="BZ56" s="460"/>
      <c r="CA56" s="461"/>
      <c r="CB56" s="424" t="str">
        <f>IF(_tag_month_day!Z46="","",_tag_month_day!Z46)</f>
        <v/>
      </c>
      <c r="CC56" s="424" t="str">
        <f>IF(_tag_month_day!AA46="","",_tag_month_day!AA46)</f>
        <v/>
      </c>
      <c r="CD56" s="424" t="str">
        <f>IF(_tag_month_day!AB46="","",_tag_month_day!AB46)</f>
        <v/>
      </c>
      <c r="CE56" s="424" t="str">
        <f>IF(_tag_month_day!AC46="","",_tag_month_day!AC46)</f>
        <v/>
      </c>
      <c r="CF56" s="424" t="str">
        <f>IF(_tag_month_day!AD46="","",_tag_month_day!AD46)</f>
        <v/>
      </c>
      <c r="CG56" s="424" t="str">
        <f>IF(_tag_month_day!AE46="","",_tag_month_day!AE46)</f>
        <v/>
      </c>
      <c r="CH56" s="424" t="str">
        <f>IF(_tag_month_day!AF46="","",_tag_month_day!AF46)</f>
        <v/>
      </c>
      <c r="CI56" s="424" t="str">
        <f>IF(_tag_month_day!AG46="","",_tag_month_day!AG46)</f>
        <v/>
      </c>
      <c r="CJ56" s="424" t="str">
        <f>IF(_tag_month_day!AH46="","",_tag_month_day!AH46)</f>
        <v/>
      </c>
      <c r="CK56" s="424" t="str">
        <f>IF(_tag_month_day!AI46="","",_tag_month_day!AI46)</f>
        <v/>
      </c>
      <c r="CL56" s="4" t="str">
        <f>IF(_tag_month_day!AJ46="","",_tag_month_day!AJ46)</f>
        <v/>
      </c>
      <c r="CM56" s="4" t="str">
        <f>IF(_tag_month_day!AK46="","",_tag_month_day!AK46)</f>
        <v/>
      </c>
      <c r="CN56" s="4" t="str">
        <f>IF(_tag_month_day!AL46="","",_tag_month_day!AL46)</f>
        <v/>
      </c>
      <c r="CO56" s="4" t="str">
        <f>IF(_tag_month_day!AM46="","",_tag_month_day!AM46)</f>
        <v/>
      </c>
      <c r="CP56" s="4" t="str">
        <f>IF(_tag_month_day!AN46="","",_tag_month_day!AN46)</f>
        <v/>
      </c>
      <c r="CQ56" s="4" t="str">
        <f>IF(_tag_month_day!AO46="","",_tag_month_day!AO46)</f>
        <v/>
      </c>
      <c r="CR56" s="462" t="str">
        <f>IF(_tag_month_day!AP46="","",_tag_month_day!AP46)</f>
        <v/>
      </c>
      <c r="CS56" s="463" t="str">
        <f>IF(_tag_month_day!AQ46="","",_tag_month_day!AQ46)</f>
        <v/>
      </c>
      <c r="CT56" s="4" t="str">
        <f>IF(_tag_month_day!AR46="","",_tag_month_day!AR46)</f>
        <v/>
      </c>
      <c r="CU56" s="464" t="e">
        <f>DU56/AJ56</f>
        <v>#VALUE!</v>
      </c>
      <c r="CV56" s="451" t="e">
        <f>BG56/BH56</f>
        <v>#VALUE!</v>
      </c>
      <c r="CW56" s="465" t="e">
        <f>AJ56*(1-CV56)*CU56*AF56</f>
        <v>#VALUE!</v>
      </c>
      <c r="CX56" s="465" t="e">
        <f>CW56*94%</f>
        <v>#VALUE!</v>
      </c>
      <c r="CY56" s="466" t="e">
        <f>IF(CX56=0,0,DS56/(DS56+CX56))</f>
        <v>#VALUE!</v>
      </c>
      <c r="CZ56" s="465" t="e">
        <f>$AJ56*EF56</f>
        <v>#VALUE!</v>
      </c>
      <c r="DA56" s="465" t="e">
        <f>$AJ56*EG56</f>
        <v>#VALUE!</v>
      </c>
      <c r="DB56" s="465" t="e">
        <f>$AJ56*EH56</f>
        <v>#VALUE!</v>
      </c>
      <c r="DC56" s="465" t="e">
        <f>$AJ56*EI56</f>
        <v>#VALUE!</v>
      </c>
      <c r="DD56" s="465" t="e">
        <f>$AJ56*EJ56</f>
        <v>#VALUE!</v>
      </c>
      <c r="DE56" s="465" t="e">
        <f>$AJ56*EK56</f>
        <v>#VALUE!</v>
      </c>
      <c r="DF56" s="465" t="e">
        <f>$AJ56*EL56</f>
        <v>#VALUE!</v>
      </c>
      <c r="DG56" s="465" t="e">
        <f>$AJ56*EM56</f>
        <v>#VALUE!</v>
      </c>
      <c r="DH56" s="465" t="e">
        <f>$AJ56*EN56</f>
        <v>#VALUE!</v>
      </c>
      <c r="DI56" s="465" t="e">
        <f>$AJ56*EO56</f>
        <v>#VALUE!</v>
      </c>
      <c r="DJ56" s="465" t="e">
        <f>CZ56*(1-EP56)</f>
        <v>#VALUE!</v>
      </c>
      <c r="DK56" s="465" t="e">
        <f>DA56*(1-ER56)</f>
        <v>#VALUE!</v>
      </c>
      <c r="DL56" s="465" t="e">
        <f>DB56*(1-EQ56)</f>
        <v>#VALUE!</v>
      </c>
      <c r="DM56" s="465" t="e">
        <f>DC56*(1-ES56)</f>
        <v>#VALUE!</v>
      </c>
      <c r="DN56" s="465" t="e">
        <f>DD56*(1-ET56)</f>
        <v>#VALUE!</v>
      </c>
      <c r="DO56" s="465" t="e">
        <f>DE56</f>
        <v>#VALUE!</v>
      </c>
      <c r="DP56" s="465" t="e">
        <f>DF56*(1-EU56)</f>
        <v>#VALUE!</v>
      </c>
      <c r="DQ56" s="465" t="e">
        <f>DG56*(1-EV56)</f>
        <v>#VALUE!</v>
      </c>
      <c r="DR56" s="465" t="e">
        <f>DH56*(1-EW56)</f>
        <v>#VALUE!</v>
      </c>
      <c r="DS56" s="465" t="e">
        <f>DI56</f>
        <v>#VALUE!</v>
      </c>
      <c r="DT56" s="465" t="e">
        <f>SUM(DJ56:DS56)</f>
        <v>#VALUE!</v>
      </c>
      <c r="DU56" s="465" t="e">
        <f>(GS56:GX56)+(DP56+DQ56+DR56)*GY56+DS56</f>
        <v>#VALUE!</v>
      </c>
      <c r="DV56" s="451" t="e">
        <f>AV56/$BH56/(1-EP56)</f>
        <v>#VALUE!</v>
      </c>
      <c r="DW56" s="451" t="e">
        <f>AW56/$BH56/(1-ER56)</f>
        <v>#VALUE!</v>
      </c>
      <c r="DX56" s="451" t="e">
        <f>AX56/$BH56/(1-EQ56)</f>
        <v>#VALUE!</v>
      </c>
      <c r="DY56" s="451" t="e">
        <f>AY56/$BH56/(1-ES56)</f>
        <v>#VALUE!</v>
      </c>
      <c r="DZ56" s="451" t="e">
        <f>AZ56/$BH56/(1-ET56)</f>
        <v>#VALUE!</v>
      </c>
      <c r="EA56" s="451" t="e">
        <f>BA56/$BH56/(1-AX56)</f>
        <v>#VALUE!</v>
      </c>
      <c r="EB56" s="451" t="e">
        <f>BB56/$BH56/(1-EU56)</f>
        <v>#VALUE!</v>
      </c>
      <c r="EC56" s="451" t="e">
        <f>BC56/$BH56/(1-EV56)</f>
        <v>#VALUE!</v>
      </c>
      <c r="ED56" s="451" t="e">
        <f>BD56/$BH56/(1-EW56)</f>
        <v>#VALUE!</v>
      </c>
      <c r="EE56" s="451" t="e">
        <f>BG56/BH56</f>
        <v>#VALUE!</v>
      </c>
      <c r="EF56" s="451" t="e">
        <f>DV56/SUM($DV56:$EE56)</f>
        <v>#VALUE!</v>
      </c>
      <c r="EG56" s="451" t="e">
        <f>DW56/SUM($DV56:$EE56)</f>
        <v>#VALUE!</v>
      </c>
      <c r="EH56" s="451" t="e">
        <f>DX56/SUM($DV56:$EE56)</f>
        <v>#VALUE!</v>
      </c>
      <c r="EI56" s="451" t="e">
        <f>DY56/SUM($DV56:$EE56)</f>
        <v>#VALUE!</v>
      </c>
      <c r="EJ56" s="451" t="e">
        <f>DZ56/SUM($DV56:$EE56)</f>
        <v>#VALUE!</v>
      </c>
      <c r="EK56" s="451" t="e">
        <f>EA56/SUM($DV56:$EE56)</f>
        <v>#VALUE!</v>
      </c>
      <c r="EL56" s="451" t="e">
        <f>EB56/SUM($DV56:$EE56)</f>
        <v>#VALUE!</v>
      </c>
      <c r="EM56" s="451" t="e">
        <f>EC56/SUM($DV56:$EE56)</f>
        <v>#VALUE!</v>
      </c>
      <c r="EN56" s="451" t="e">
        <f>ED56/SUM($DV56:$EE56)</f>
        <v>#VALUE!</v>
      </c>
      <c r="EO56" s="451" t="e">
        <f>EE56/SUM($DV56:$EE56)</f>
        <v>#VALUE!</v>
      </c>
      <c r="EP56" s="450">
        <f>EP55</f>
        <v>0.080000000000000002</v>
      </c>
      <c r="EQ56" s="450">
        <f>EQ55</f>
        <v>0.014999999999999999</v>
      </c>
      <c r="ER56" s="450">
        <f>ER55</f>
        <v>0.014999999999999999</v>
      </c>
      <c r="ES56" s="450">
        <f>ES55</f>
        <v>0.014999999999999999</v>
      </c>
      <c r="ET56" s="450">
        <f>ET55</f>
        <v>0.014999999999999999</v>
      </c>
      <c r="EU56" s="450">
        <f>EU55</f>
        <v>0.089999999999999997</v>
      </c>
      <c r="EV56" s="450">
        <f>EV55</f>
        <v>0.089999999999999997</v>
      </c>
      <c r="EW56" s="450">
        <f>EW55</f>
        <v>0.089999999999999997</v>
      </c>
      <c r="EX56" s="431" t="str">
        <f>IF(_tag_month_day!AS46="","",_tag_month_day!AS46/100)</f>
        <v/>
      </c>
      <c r="EY56" s="431" t="str">
        <f>IF(_tag_month_day!AT46="","",_tag_month_day!AT46/100)</f>
        <v/>
      </c>
      <c r="EZ56" s="431" t="str">
        <f>IF(_tag_month_day!AU46="","",_tag_month_day!AU46/100)</f>
        <v/>
      </c>
      <c r="FA56" s="431" t="str">
        <f>IF(_tag_month_day!AV46="","",_tag_month_day!AV46/100)</f>
        <v/>
      </c>
      <c r="FB56" s="431" t="str">
        <f>IF(_tag_month_day!AW46="","",_tag_month_day!AW46/100)</f>
        <v/>
      </c>
      <c r="FC56" s="431" t="str">
        <f>IF(_tag_month_day!AX46="","",_tag_month_day!AX46/100)</f>
        <v/>
      </c>
      <c r="FD56" s="449" t="str">
        <f>IF(_tag_month_day!AY46="","",_tag_month_day!AY46/100)</f>
        <v/>
      </c>
      <c r="FE56" s="449" t="str">
        <f>IF(_tag_month_day!AZ46="","",_tag_month_day!AZ46/100)</f>
        <v/>
      </c>
      <c r="FF56" s="449" t="str">
        <f>IF(_tag_month_day!BA46="","",_tag_month_day!BA46/100)</f>
        <v/>
      </c>
      <c r="FG56" s="449" t="str">
        <f>IF(_tag_month_day!BB46="","",_tag_month_day!BB46/100)</f>
        <v/>
      </c>
      <c r="FH56" s="467" t="str">
        <f>IF(_tag_month_day!BC46="","",_tag_month_day!BC46/100)</f>
        <v/>
      </c>
      <c r="FI56" s="449">
        <f>FI55</f>
        <v>0.40999999999999998</v>
      </c>
      <c r="FJ56" s="449">
        <f>FJ55</f>
        <v>0.11</v>
      </c>
      <c r="FK56" s="449">
        <f>FK55</f>
        <v>0.014999999999999999</v>
      </c>
      <c r="FL56" s="449">
        <f>FL55</f>
        <v>0</v>
      </c>
      <c r="FM56" s="467">
        <f>FM55</f>
        <v>0.0001</v>
      </c>
      <c r="FN56" s="449">
        <f>FN55</f>
        <v>0.32000000000000001</v>
      </c>
      <c r="FO56" s="449">
        <f>FO55</f>
        <v>0.20000000000000001</v>
      </c>
      <c r="FP56" s="449">
        <f>FP55</f>
        <v>0.01</v>
      </c>
      <c r="FQ56" s="449">
        <f>FQ55</f>
        <v>0</v>
      </c>
      <c r="FR56" s="467">
        <f>FR55</f>
        <v>0.0001</v>
      </c>
      <c r="FS56" s="449" t="str">
        <f>IF(_tag_month_day!BD46="","",_tag_month_day!BD46/100)</f>
        <v/>
      </c>
      <c r="FT56" s="449" t="str">
        <f>IF(_tag_month_day!BE46="","",_tag_month_day!BE46/100)</f>
        <v/>
      </c>
      <c r="FU56" s="449" t="str">
        <f>IF(_tag_month_day!BF46="","",_tag_month_day!BF46/100)</f>
        <v/>
      </c>
      <c r="FV56" s="449" t="str">
        <f>IF(_tag_month_day!BG46="","",_tag_month_day!BG46/100)</f>
        <v/>
      </c>
      <c r="FW56" s="467" t="str">
        <f>IF(_tag_month_day!BH46="","",_tag_month_day!BH46/100)</f>
        <v/>
      </c>
      <c r="FX56" s="449" t="str">
        <f>IF(_tag_month_day!BI46="","",_tag_month_day!BI46/100)</f>
        <v/>
      </c>
      <c r="FY56" s="449" t="str">
        <f>IF(_tag_month_day!BJ46="","",_tag_month_day!BJ46/100)</f>
        <v/>
      </c>
      <c r="FZ56" s="468" t="str">
        <f>IF(_tag_month_day!BK46="","",_tag_month_day!BK46/100)</f>
        <v/>
      </c>
      <c r="GA56" s="449" t="str">
        <f>IF(_tag_month_day!BL46="","",_tag_month_day!BL46/100)</f>
        <v/>
      </c>
      <c r="GB56" s="467" t="str">
        <f>IF(_tag_month_day!BM46="","",_tag_month_day!BM46/100)</f>
        <v/>
      </c>
      <c r="GC56" s="431" t="str">
        <f>IF(_tag_month_day!BN46="","",_tag_month_day!BN46/100)</f>
        <v/>
      </c>
      <c r="GD56" s="431" t="str">
        <f>IF(_tag_month_day!BO46="","",_tag_month_day!BO46/100)</f>
        <v/>
      </c>
      <c r="GE56" s="431" t="str">
        <f>IF(_tag_month_day!BP46="","",_tag_month_day!BP46/100)</f>
        <v/>
      </c>
      <c r="GF56" s="431" t="str">
        <f>IF(_tag_month_day!BQ46="","",_tag_month_day!BQ46/100)</f>
        <v/>
      </c>
      <c r="GG56" s="431" t="str">
        <f>IF(_tag_month_day!BR46="","",_tag_month_day!BR46/100)</f>
        <v/>
      </c>
      <c r="GH56" s="431" t="str">
        <f>IF(_tag_month_day!BS46="","",_tag_month_day!BS46/100)</f>
        <v/>
      </c>
      <c r="GI56" s="467" t="str">
        <f>IF(_tag_month_day!BT46="","",_tag_month_day!BT46/100)</f>
        <v/>
      </c>
      <c r="GJ56" s="469" t="str">
        <f>IF(_tag_month_day!BU46="","",_tag_month_day!BU46/100)</f>
        <v/>
      </c>
      <c r="GK56" s="470">
        <f>GK55</f>
        <v>0.070000000000000007</v>
      </c>
      <c r="GL56" s="470">
        <f>GL55</f>
        <v>0.029999999999999999</v>
      </c>
      <c r="GM56" s="471" t="str">
        <f>IF(_tag_month_day!BX46="","",_tag_month_day!BX46/100)</f>
        <v/>
      </c>
      <c r="GN56" s="470">
        <f>GN55</f>
        <v>0.070000000000000007</v>
      </c>
      <c r="GO56" s="470">
        <f>GO55</f>
        <v>0.029999999999999999</v>
      </c>
      <c r="GP56" s="470">
        <f>GP55</f>
        <v>0.089999999999999997</v>
      </c>
      <c r="GQ56" s="470">
        <f>GQ55</f>
        <v>0.029999999999999999</v>
      </c>
      <c r="GR56" s="471" t="str">
        <f>IF(_tag_month_day!CA46="","",_tag_month_day!CA46/100)</f>
        <v/>
      </c>
      <c r="GS56" s="472">
        <f>GS55</f>
        <v>0.95299999999999996</v>
      </c>
      <c r="GT56" s="472">
        <f>GT55</f>
        <v>0.55000000000000004</v>
      </c>
      <c r="GU56" s="472">
        <f>GU55</f>
        <v>0.55000000000000004</v>
      </c>
      <c r="GV56" s="472">
        <f>GV55</f>
        <v>0.55000000000000004</v>
      </c>
      <c r="GW56" s="472">
        <f>GW55</f>
        <v>0.5</v>
      </c>
      <c r="GX56" s="472">
        <f>GX55</f>
        <v>0.93500000000000005</v>
      </c>
      <c r="GY56" s="472">
        <f>GY55</f>
        <v>0.14999999999999999</v>
      </c>
      <c r="GZ56" s="472">
        <f>GZ55</f>
        <v>1</v>
      </c>
      <c r="HA56" s="474">
        <f>HA55</f>
        <v>0.047</v>
      </c>
      <c r="HB56" s="474">
        <f>HB55</f>
        <v>0.45000000000000001</v>
      </c>
      <c r="HC56" s="474">
        <f>HC55</f>
        <v>0.45000000000000001</v>
      </c>
      <c r="HD56" s="474">
        <f>HD55</f>
        <v>0.45000000000000001</v>
      </c>
      <c r="HE56" s="474">
        <f>HE55</f>
        <v>0.5</v>
      </c>
      <c r="HF56" s="474">
        <f>HF55</f>
        <v>0.065000000000000002</v>
      </c>
      <c r="HG56" s="474">
        <f>HG55</f>
        <v>0.84999999999999998</v>
      </c>
      <c r="HH56" s="474">
        <f>HH55</f>
        <v>0</v>
      </c>
      <c r="HI56" s="10">
        <f>IF(BZ56&lt;&gt;"",CK56-BV56,0)</f>
        <v>0</v>
      </c>
      <c r="HJ56" s="10" t="e">
        <f>IF(AJ56&gt;0,AH56-AJ56,0)</f>
        <v>#VALUE!</v>
      </c>
      <c r="HK56" s="466">
        <f>HK55</f>
        <v>0.84999999999999998</v>
      </c>
      <c r="HL56" s="424">
        <f>HL55</f>
        <v>550000</v>
      </c>
      <c r="HM56" s="424">
        <f>HM55</f>
        <v>480000</v>
      </c>
      <c r="HN56" s="465" t="e">
        <f>(DJ56*EZ56+DK56*FH56+DL56*FM56+DM56*FR56+DN56*FW56+DO56*GB56+DS56*GI56+DP56*GM56+DR56*GR56)*1000*2</f>
        <v>#VALUE!</v>
      </c>
      <c r="HO56" s="465" t="e">
        <f>HN56*HK56*$HO$2/HL56*1000000</f>
        <v>#VALUE!</v>
      </c>
      <c r="HP56" s="465" t="e">
        <f>HN56*HK56*$HP$2/HM56*1000000</f>
        <v>#VALUE!</v>
      </c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</row>
    <row customFormat="1" r="57" s="0">
      <c r="A57" s="420">
        <v>46</v>
      </c>
      <c r="B57" s="421">
        <f ca="1">IF(D57=D56,B56,IF(D57="夜班",B56+1,B56))</f>
        <v>43587</v>
      </c>
      <c r="C57" s="422">
        <f>C56</f>
        <v>0.041666666666666699</v>
      </c>
      <c r="D57" s="10" t="str">
        <f ca="1">IF(HOUR(G57)&lt;8,"夜班",IF(HOUR(G57)&lt;16,"白班",IF(HOUR(G57)&lt;24,"中班",0)))</f>
        <v>中班</v>
      </c>
      <c r="E57" s="10" t="e">
        <f ca="1">IF(F57=1,"甲",IF(F57=2,"乙",IF(F57=3,"丙",IF(F57=4,"丁",""))))</f>
        <v>#REF!</v>
      </c>
      <c r="F57" s="10" t="e">
        <f ca="1">SUMPRODUCT((成本日报!$A$3:$A$95=计划!B57)*(成本日报!$B$3:$B$95=计划!$D57),成本日报!$C$3:$C$95)</f>
        <v>#REF!</v>
      </c>
      <c r="G57" s="423">
        <f ca="1">G56+C56</f>
        <v>43587.874999999891</v>
      </c>
      <c r="H57" s="423">
        <f ca="1">$G57+$C57/60*10+$C57*0</f>
        <v>43587.881944444336</v>
      </c>
      <c r="I57" s="423">
        <f ca="1">$G57+$C57/60*18+$C57*0</f>
        <v>43587.887499999888</v>
      </c>
      <c r="J57" s="423">
        <f ca="1">$G57+$C57/60*0+$C57*1</f>
        <v>43587.916666666555</v>
      </c>
      <c r="K57" s="423">
        <f ca="1">$G57+$C57/60*30+$C57*2</f>
        <v>43587.979166666562</v>
      </c>
      <c r="L57" s="423">
        <f ca="1">$G57+$C57/60*0+$C57*3</f>
        <v>43587.999999999891</v>
      </c>
      <c r="M57" s="424" t="str">
        <f>IF(_tag_month_day!A47="","",_tag_month_day!A47)</f>
        <v/>
      </c>
      <c r="N57" s="424" t="str">
        <f>IF(_tag_month_day!B47="","",_tag_month_day!B47)</f>
        <v/>
      </c>
      <c r="O57" s="425" t="e">
        <f>IF(M57+N57=0,"",M57+N57)</f>
        <v>#VALUE!</v>
      </c>
      <c r="P57" s="424" t="str">
        <f>IF(_tag_month_day!C47="","",_tag_month_day!C47)</f>
        <v/>
      </c>
      <c r="Q57" s="424" t="str">
        <f>IF(_tag_month_day!D47="","",_tag_month_day!D47)</f>
        <v/>
      </c>
      <c r="R57" s="426" t="str">
        <f>IF(_tag_month_day!CB47="","",_tag_month_day!CB47/100)</f>
        <v/>
      </c>
      <c r="S57" s="427" t="str">
        <f>IF(_tag_month_day!E47="","",_tag_month_day!E47)</f>
        <v/>
      </c>
      <c r="T57" s="427" t="str">
        <f>IF(_tag_month_day!F47="","",_tag_month_day!F47)</f>
        <v/>
      </c>
      <c r="U57" s="428" t="e">
        <f>S57+T57</f>
        <v>#VALUE!</v>
      </c>
      <c r="V57" s="429" t="e">
        <f>U57/AJ57</f>
        <v>#VALUE!</v>
      </c>
      <c r="W57" s="430" t="str">
        <f>IF(_jhy_month_day!A47="","",_jhy_month_day!A47)</f>
        <v/>
      </c>
      <c r="X57" s="431" t="str">
        <f>IF(_jhy_month_day!B47="","",_jhy_month_day!B47/100)</f>
        <v/>
      </c>
      <c r="Y57" s="431" t="str">
        <f>IF(_jhy_month_day!C47="","",_jhy_month_day!C47/100)</f>
        <v/>
      </c>
      <c r="Z57" s="432">
        <f>Z53+1</f>
        <v>12</v>
      </c>
      <c r="AA57" s="433" t="str">
        <f>IF(_tag_month_day!G47="","",_tag_month_day!G47/100)</f>
        <v/>
      </c>
      <c r="AB57" s="433" t="str">
        <f>IF(_tag_month_day!H47="","",_tag_month_day!H47/100)</f>
        <v/>
      </c>
      <c r="AC57" s="434">
        <f>IF(X57="",AC56,BK57*($AV56*X57+$AW56*FD56+$AX56*FI56+$AY56*FN56+$AZ56*FS56+$BA56*FX56+$BG56*GE56)/(AV56*Y57+AX56*FK56+AW56*FF56+AY56*FP56+AZ56*FU56+BA56*FZ56+BG56*GG56+BB56*GK56+BC56*GN56+BD56*GP56))</f>
        <v>1.59963432013121</v>
      </c>
      <c r="AD57" s="435" t="str">
        <f>IF(AC57=AC56,"",AC57-AC56)</f>
        <v/>
      </c>
      <c r="AE57" s="436" t="str">
        <f>IF(1-AF57=0,"",(1-AF57))</f>
        <v/>
      </c>
      <c r="AF57" s="437">
        <v>1</v>
      </c>
      <c r="AG57" s="10" t="str">
        <f>AG56</f>
        <v>8A3</v>
      </c>
      <c r="AH57" s="438" t="str">
        <f>AH56</f>
        <v/>
      </c>
      <c r="AI57" s="424" t="e">
        <f>IF(ROUND(AJ57-AJ56,1)=0,"",AJ57-AJ56)</f>
        <v>#VALUE!</v>
      </c>
      <c r="AJ57" s="10" t="str">
        <f>IF(_tag_month_day!I47="","",_tag_month_day!I47)</f>
        <v/>
      </c>
      <c r="AK57" s="440"/>
      <c r="AL57" s="440"/>
      <c r="AM57" s="440"/>
      <c r="AN57" s="441">
        <f>AN56</f>
        <v>3</v>
      </c>
      <c r="AO57" s="441">
        <f>AO56</f>
        <v>7</v>
      </c>
      <c r="AP57" s="442" t="e">
        <f>(IF(AN57=0,AS56,AS56*(1+AO57/AN57)/(AR57+AO57/AN57)))+AT57</f>
        <v>#VALUE!</v>
      </c>
      <c r="AQ57" s="443" t="str">
        <f>IF(_tag_month_day!J47="","",_tag_month_day!J47/100)</f>
        <v/>
      </c>
      <c r="AR57" s="444">
        <f>AR56</f>
        <v>1.3</v>
      </c>
      <c r="AS57" s="445" t="e">
        <f>AQ57*(AN57*AR57+AO57)/(AN57+AO57)</f>
        <v>#VALUE!</v>
      </c>
      <c r="AT57" s="445" t="e">
        <f>(SUM(BE57:BF57)-SUM(BE56:BF56))*0.05</f>
        <v>#VALUE!</v>
      </c>
      <c r="AU57" s="446" t="str">
        <f>IF(_tag_month_day!CC47="","",IF(_tag_month_day!CC47&gt;0,_tag_month_day!CD47,_tag_month_day!CE47))</f>
        <v/>
      </c>
      <c r="AV57" s="447" t="str">
        <f>IF(_tag_month_day!L47="","",_tag_month_day!L47/100)</f>
        <v/>
      </c>
      <c r="AW57" s="431">
        <f>AW56</f>
        <v>0</v>
      </c>
      <c r="AX57" s="431">
        <f>AX56</f>
        <v>0</v>
      </c>
      <c r="AY57" s="431" t="str">
        <f>IF(_tag_month_day!M47="","",_tag_month_day!M47/100)</f>
        <v/>
      </c>
      <c r="AZ57" s="431" t="str">
        <f>IF(_tag_month_day!N47="","",_tag_month_day!N47/100)</f>
        <v/>
      </c>
      <c r="BA57" s="431" t="str">
        <f>IF(_tag_month_day!O47="","",_tag_month_day!O47/100)</f>
        <v/>
      </c>
      <c r="BB57" s="448" t="str">
        <f>IF(_tag_month_day!P47="","",_tag_month_day!P47/100)</f>
        <v/>
      </c>
      <c r="BC57" s="448">
        <f>BC56</f>
        <v>0</v>
      </c>
      <c r="BD57" s="448" t="str">
        <f>IF(_tag_month_day!Q47="","",_tag_month_day!Q47/100)</f>
        <v/>
      </c>
      <c r="BE57" s="449" t="str">
        <f>IF(_tag_month_day!R47="","",_tag_month_day!R47/100)</f>
        <v/>
      </c>
      <c r="BF57" s="388" t="e">
        <f>(AU57*(100+BE57*100))/(AJ57-AU57)/100</f>
        <v>#VALUE!</v>
      </c>
      <c r="BG57" s="450" t="e">
        <f>BE57+BF57</f>
        <v>#VALUE!</v>
      </c>
      <c r="BH57" s="451" t="e">
        <f>SUM(AV57:BF57)</f>
        <v>#VALUE!</v>
      </c>
      <c r="BI57" s="452" t="e">
        <f>IF(CX57=0,BI56,(DK57*查询!$R$5+DL57*查询!$Q$5+DM57*查询!$N$5+DN57*查询!$O$5+DO57*查询!$P$5)*AF57/CX57)</f>
        <v>#VALUE!</v>
      </c>
      <c r="BJ57" s="452" t="e">
        <f>IF(CX57=0,BJ56,(DP57*查询!$S$5+DQ57*查询!$T$5+DR57*查询!$U$5)*AF57/CX57)</f>
        <v>#VALUE!</v>
      </c>
      <c r="BK57" s="452">
        <f>BK56</f>
        <v>1</v>
      </c>
      <c r="BL57" s="453" t="e">
        <f>SUMPRODUCT((AV57:BA57)*(GS57:GX57))/((GS57:GX57)+SUM(BB57:BD57)*GY57+BG57*GZ57)</f>
        <v>#VALUE!</v>
      </c>
      <c r="BM57" s="453" t="e">
        <f>BK57*($AV57*FB57+$AW57*FD57+$AX57*FI57+$AY57*FN57+$AZ57*FS57+$BA57*FX57+$BG57*GE57)/(AV57*EY57+AX57*FK57+AW57*FF57+AY57*FP57+AZ57*FU57+BA57*FZ57+BG57*GG57+BB57*GK57+BC57*GN57+BD57*GP57)</f>
        <v>#VALUE!</v>
      </c>
      <c r="BN57" s="453" t="e">
        <f>($AV57*FC57+$AX57*FJ57+$AW57*FE57+$AY57*FO57+$AZ57*FT57+$BA57*FY57+$BG57*GF57)/($AV57*FA57+BG57*GH57+BB57*GL57+BC57*GO57+BD57*GQ57+BA57*GA57)</f>
        <v>#VALUE!</v>
      </c>
      <c r="BO57" s="454" t="e">
        <f>SUMPRODUCT(AV57:BA57*GS57:GX57)/(GS57:GX57+(BB57+BC57+BD57)*GY57+BG57)</f>
        <v>#VALUE!</v>
      </c>
      <c r="BP57" s="454" t="e">
        <f>SUMPRODUCT(AV57:BA57*GS57:GX57)/(GS57:GX57+(BB57+BC57+BD57)*GY57+BG57)</f>
        <v>#VALUE!</v>
      </c>
      <c r="BQ57" s="454" t="e">
        <f>SUMPRODUCT(AV57:BA57*GS57:GX57)/(GS57:GX57+(BB57+BC57+BD57)*GY57+BG57)</f>
        <v>#VALUE!</v>
      </c>
      <c r="BR57" s="453" t="str">
        <f>IF(_tag_month_day!T47="","",_tag_month_day!T47)</f>
        <v/>
      </c>
      <c r="BS57" s="453" t="str">
        <f>IF(_tag_month_day!U47="","",_tag_month_day!U47)</f>
        <v/>
      </c>
      <c r="BT57" s="455" t="str">
        <f>IF(CK57="","",IF((CK57&gt;=BV57-0.12)*(CK57&lt;=BV57+0.12),"合格","不合格"))</f>
        <v/>
      </c>
      <c r="BU57" s="456" t="str">
        <f>IF(_tag_month_day!V47="","",_tag_month_day!V47)</f>
        <v/>
      </c>
      <c r="BV57" s="457" t="str">
        <f>IF(_tag_month_day!W47="","",_tag_month_day!W47)</f>
        <v/>
      </c>
      <c r="BW57" s="458" t="str">
        <f>IF(_tag_month_day!X47="","",_tag_month_day!X47)</f>
        <v/>
      </c>
      <c r="BX57" s="458" t="str">
        <f>IF(_tag_month_day!Y47="","",_tag_month_day!Y47)</f>
        <v/>
      </c>
      <c r="BY57" s="459">
        <f ca="1">L57</f>
        <v>43587.999999999891</v>
      </c>
      <c r="BZ57" s="460" t="s">
        <v>429</v>
      </c>
      <c r="CA57" s="461">
        <v>0.024305555555555601</v>
      </c>
      <c r="CB57" s="424" t="str">
        <f>IF(_tag_month_day!Z47="","",_tag_month_day!Z47)</f>
        <v/>
      </c>
      <c r="CC57" s="424" t="str">
        <f>IF(_tag_month_day!AA47="","",_tag_month_day!AA47)</f>
        <v/>
      </c>
      <c r="CD57" s="424" t="str">
        <f>IF(_tag_month_day!AB47="","",_tag_month_day!AB47)</f>
        <v/>
      </c>
      <c r="CE57" s="424" t="str">
        <f>IF(_tag_month_day!AC47="","",_tag_month_day!AC47)</f>
        <v/>
      </c>
      <c r="CF57" s="424" t="str">
        <f>IF(_tag_month_day!AD47="","",_tag_month_day!AD47)</f>
        <v/>
      </c>
      <c r="CG57" s="424" t="str">
        <f>IF(_tag_month_day!AE47="","",_tag_month_day!AE47)</f>
        <v/>
      </c>
      <c r="CH57" s="424" t="str">
        <f>IF(_tag_month_day!AF47="","",_tag_month_day!AF47)</f>
        <v/>
      </c>
      <c r="CI57" s="424" t="str">
        <f>IF(_tag_month_day!AG47="","",_tag_month_day!AG47)</f>
        <v/>
      </c>
      <c r="CJ57" s="424" t="str">
        <f>IF(_tag_month_day!AH47="","",_tag_month_day!AH47)</f>
        <v/>
      </c>
      <c r="CK57" s="424" t="str">
        <f>IF(_tag_month_day!AI47="","",_tag_month_day!AI47)</f>
        <v/>
      </c>
      <c r="CL57" s="4" t="str">
        <f>IF(_tag_month_day!AJ47="","",_tag_month_day!AJ47)</f>
        <v/>
      </c>
      <c r="CM57" s="4" t="str">
        <f>IF(_tag_month_day!AK47="","",_tag_month_day!AK47)</f>
        <v/>
      </c>
      <c r="CN57" s="4" t="str">
        <f>IF(_tag_month_day!AL47="","",_tag_month_day!AL47)</f>
        <v/>
      </c>
      <c r="CO57" s="4" t="str">
        <f>IF(_tag_month_day!AM47="","",_tag_month_day!AM47)</f>
        <v/>
      </c>
      <c r="CP57" s="4" t="str">
        <f>IF(_tag_month_day!AN47="","",_tag_month_day!AN47)</f>
        <v/>
      </c>
      <c r="CQ57" s="4" t="str">
        <f>IF(_tag_month_day!AO47="","",_tag_month_day!AO47)</f>
        <v/>
      </c>
      <c r="CR57" s="462" t="str">
        <f>IF(_tag_month_day!AP47="","",_tag_month_day!AP47)</f>
        <v/>
      </c>
      <c r="CS57" s="463" t="str">
        <f>IF(_tag_month_day!AQ47="","",_tag_month_day!AQ47)</f>
        <v/>
      </c>
      <c r="CT57" s="4" t="str">
        <f>IF(_tag_month_day!AR47="","",_tag_month_day!AR47)</f>
        <v/>
      </c>
      <c r="CU57" s="464" t="e">
        <f>DU57/AJ57</f>
        <v>#VALUE!</v>
      </c>
      <c r="CV57" s="451" t="e">
        <f>BG57/BH57</f>
        <v>#VALUE!</v>
      </c>
      <c r="CW57" s="465" t="e">
        <f>AJ57*(1-CV57)*CU57*AF57</f>
        <v>#VALUE!</v>
      </c>
      <c r="CX57" s="465" t="e">
        <f>CW57*94%</f>
        <v>#VALUE!</v>
      </c>
      <c r="CY57" s="466" t="e">
        <f>IF(CX57=0,0,DS57/(DS57+CX57))</f>
        <v>#VALUE!</v>
      </c>
      <c r="CZ57" s="465" t="e">
        <f>$AJ57*EF57</f>
        <v>#VALUE!</v>
      </c>
      <c r="DA57" s="465" t="e">
        <f>$AJ57*EG57</f>
        <v>#VALUE!</v>
      </c>
      <c r="DB57" s="465" t="e">
        <f>$AJ57*EH57</f>
        <v>#VALUE!</v>
      </c>
      <c r="DC57" s="465" t="e">
        <f>$AJ57*EI57</f>
        <v>#VALUE!</v>
      </c>
      <c r="DD57" s="465" t="e">
        <f>$AJ57*EJ57</f>
        <v>#VALUE!</v>
      </c>
      <c r="DE57" s="465" t="e">
        <f>$AJ57*EK57</f>
        <v>#VALUE!</v>
      </c>
      <c r="DF57" s="465" t="e">
        <f>$AJ57*EL57</f>
        <v>#VALUE!</v>
      </c>
      <c r="DG57" s="465" t="e">
        <f>$AJ57*EM57</f>
        <v>#VALUE!</v>
      </c>
      <c r="DH57" s="465" t="e">
        <f>$AJ57*EN57</f>
        <v>#VALUE!</v>
      </c>
      <c r="DI57" s="465" t="e">
        <f>$AJ57*EO57</f>
        <v>#VALUE!</v>
      </c>
      <c r="DJ57" s="465" t="e">
        <f>CZ57*(1-EP57)</f>
        <v>#VALUE!</v>
      </c>
      <c r="DK57" s="465" t="e">
        <f>DA57*(1-ER57)</f>
        <v>#VALUE!</v>
      </c>
      <c r="DL57" s="465" t="e">
        <f>DB57*(1-EQ57)</f>
        <v>#VALUE!</v>
      </c>
      <c r="DM57" s="465" t="e">
        <f>DC57*(1-ES57)</f>
        <v>#VALUE!</v>
      </c>
      <c r="DN57" s="465" t="e">
        <f>DD57*(1-ET57)</f>
        <v>#VALUE!</v>
      </c>
      <c r="DO57" s="465" t="e">
        <f>DE57</f>
        <v>#VALUE!</v>
      </c>
      <c r="DP57" s="465" t="e">
        <f>DF57*(1-EU57)</f>
        <v>#VALUE!</v>
      </c>
      <c r="DQ57" s="465" t="e">
        <f>DG57*(1-EV57)</f>
        <v>#VALUE!</v>
      </c>
      <c r="DR57" s="465" t="e">
        <f>DH57*(1-EW57)</f>
        <v>#VALUE!</v>
      </c>
      <c r="DS57" s="465" t="e">
        <f>DI57</f>
        <v>#VALUE!</v>
      </c>
      <c r="DT57" s="465" t="e">
        <f>SUM(DJ57:DS57)</f>
        <v>#VALUE!</v>
      </c>
      <c r="DU57" s="465" t="e">
        <f>(GS57:GX57)+(DP57+DQ57+DR57)*GY57+DS57</f>
        <v>#VALUE!</v>
      </c>
      <c r="DV57" s="451" t="e">
        <f>AV57/$BH57/(1-EP57)</f>
        <v>#VALUE!</v>
      </c>
      <c r="DW57" s="451" t="e">
        <f>AW57/$BH57/(1-ER57)</f>
        <v>#VALUE!</v>
      </c>
      <c r="DX57" s="451" t="e">
        <f>AX57/$BH57/(1-EQ57)</f>
        <v>#VALUE!</v>
      </c>
      <c r="DY57" s="451" t="e">
        <f>AY57/$BH57/(1-ES57)</f>
        <v>#VALUE!</v>
      </c>
      <c r="DZ57" s="451" t="e">
        <f>AZ57/$BH57/(1-ET57)</f>
        <v>#VALUE!</v>
      </c>
      <c r="EA57" s="451" t="e">
        <f>BA57/$BH57/(1-AX57)</f>
        <v>#VALUE!</v>
      </c>
      <c r="EB57" s="451" t="e">
        <f>BB57/$BH57/(1-EU57)</f>
        <v>#VALUE!</v>
      </c>
      <c r="EC57" s="451" t="e">
        <f>BC57/$BH57/(1-EV57)</f>
        <v>#VALUE!</v>
      </c>
      <c r="ED57" s="451" t="e">
        <f>BD57/$BH57/(1-EW57)</f>
        <v>#VALUE!</v>
      </c>
      <c r="EE57" s="451" t="e">
        <f>BG57/BH57</f>
        <v>#VALUE!</v>
      </c>
      <c r="EF57" s="451" t="e">
        <f>DV57/SUM($DV57:$EE57)</f>
        <v>#VALUE!</v>
      </c>
      <c r="EG57" s="451" t="e">
        <f>DW57/SUM($DV57:$EE57)</f>
        <v>#VALUE!</v>
      </c>
      <c r="EH57" s="451" t="e">
        <f>DX57/SUM($DV57:$EE57)</f>
        <v>#VALUE!</v>
      </c>
      <c r="EI57" s="451" t="e">
        <f>DY57/SUM($DV57:$EE57)</f>
        <v>#VALUE!</v>
      </c>
      <c r="EJ57" s="451" t="e">
        <f>DZ57/SUM($DV57:$EE57)</f>
        <v>#VALUE!</v>
      </c>
      <c r="EK57" s="451" t="e">
        <f>EA57/SUM($DV57:$EE57)</f>
        <v>#VALUE!</v>
      </c>
      <c r="EL57" s="451" t="e">
        <f>EB57/SUM($DV57:$EE57)</f>
        <v>#VALUE!</v>
      </c>
      <c r="EM57" s="451" t="e">
        <f>EC57/SUM($DV57:$EE57)</f>
        <v>#VALUE!</v>
      </c>
      <c r="EN57" s="451" t="e">
        <f>ED57/SUM($DV57:$EE57)</f>
        <v>#VALUE!</v>
      </c>
      <c r="EO57" s="451" t="e">
        <f>EE57/SUM($DV57:$EE57)</f>
        <v>#VALUE!</v>
      </c>
      <c r="EP57" s="450">
        <f>EP56</f>
        <v>0.080000000000000002</v>
      </c>
      <c r="EQ57" s="450">
        <f>EQ56</f>
        <v>0.014999999999999999</v>
      </c>
      <c r="ER57" s="450">
        <f>ER56</f>
        <v>0.014999999999999999</v>
      </c>
      <c r="ES57" s="450">
        <f>ES56</f>
        <v>0.014999999999999999</v>
      </c>
      <c r="ET57" s="450">
        <f>ET56</f>
        <v>0.014999999999999999</v>
      </c>
      <c r="EU57" s="450">
        <f>EU56</f>
        <v>0.089999999999999997</v>
      </c>
      <c r="EV57" s="450">
        <f>EV56</f>
        <v>0.089999999999999997</v>
      </c>
      <c r="EW57" s="450">
        <f>EW56</f>
        <v>0.089999999999999997</v>
      </c>
      <c r="EX57" s="431" t="str">
        <f>IF(_tag_month_day!AS47="","",_tag_month_day!AS47/100)</f>
        <v/>
      </c>
      <c r="EY57" s="431" t="str">
        <f>IF(_tag_month_day!AT47="","",_tag_month_day!AT47/100)</f>
        <v/>
      </c>
      <c r="EZ57" s="431" t="str">
        <f>IF(_tag_month_day!AU47="","",_tag_month_day!AU47/100)</f>
        <v/>
      </c>
      <c r="FA57" s="431" t="str">
        <f>IF(_tag_month_day!AV47="","",_tag_month_day!AV47/100)</f>
        <v/>
      </c>
      <c r="FB57" s="431" t="str">
        <f>IF(_tag_month_day!AW47="","",_tag_month_day!AW47/100)</f>
        <v/>
      </c>
      <c r="FC57" s="431" t="str">
        <f>IF(_tag_month_day!AX47="","",_tag_month_day!AX47/100)</f>
        <v/>
      </c>
      <c r="FD57" s="449" t="str">
        <f>IF(_tag_month_day!AY47="","",_tag_month_day!AY47/100)</f>
        <v/>
      </c>
      <c r="FE57" s="449" t="str">
        <f>IF(_tag_month_day!AZ47="","",_tag_month_day!AZ47/100)</f>
        <v/>
      </c>
      <c r="FF57" s="449" t="str">
        <f>IF(_tag_month_day!BA47="","",_tag_month_day!BA47/100)</f>
        <v/>
      </c>
      <c r="FG57" s="449" t="str">
        <f>IF(_tag_month_day!BB47="","",_tag_month_day!BB47/100)</f>
        <v/>
      </c>
      <c r="FH57" s="467" t="str">
        <f>IF(_tag_month_day!BC47="","",_tag_month_day!BC47/100)</f>
        <v/>
      </c>
      <c r="FI57" s="449">
        <f>FI56</f>
        <v>0.40999999999999998</v>
      </c>
      <c r="FJ57" s="449">
        <f>FJ56</f>
        <v>0.11</v>
      </c>
      <c r="FK57" s="449">
        <f>FK56</f>
        <v>0.014999999999999999</v>
      </c>
      <c r="FL57" s="449">
        <f>FL56</f>
        <v>0</v>
      </c>
      <c r="FM57" s="467">
        <f>FM56</f>
        <v>0.0001</v>
      </c>
      <c r="FN57" s="449">
        <f>FN56</f>
        <v>0.32000000000000001</v>
      </c>
      <c r="FO57" s="449">
        <f>FO56</f>
        <v>0.20000000000000001</v>
      </c>
      <c r="FP57" s="449">
        <f>FP56</f>
        <v>0.01</v>
      </c>
      <c r="FQ57" s="449">
        <f>FQ56</f>
        <v>0</v>
      </c>
      <c r="FR57" s="467">
        <f>FR56</f>
        <v>0.0001</v>
      </c>
      <c r="FS57" s="449" t="str">
        <f>IF(_tag_month_day!BD47="","",_tag_month_day!BD47/100)</f>
        <v/>
      </c>
      <c r="FT57" s="449" t="str">
        <f>IF(_tag_month_day!BE47="","",_tag_month_day!BE47/100)</f>
        <v/>
      </c>
      <c r="FU57" s="449" t="str">
        <f>IF(_tag_month_day!BF47="","",_tag_month_day!BF47/100)</f>
        <v/>
      </c>
      <c r="FV57" s="449" t="str">
        <f>IF(_tag_month_day!BG47="","",_tag_month_day!BG47/100)</f>
        <v/>
      </c>
      <c r="FW57" s="467" t="str">
        <f>IF(_tag_month_day!BH47="","",_tag_month_day!BH47/100)</f>
        <v/>
      </c>
      <c r="FX57" s="449" t="str">
        <f>IF(_tag_month_day!BI47="","",_tag_month_day!BI47/100)</f>
        <v/>
      </c>
      <c r="FY57" s="449" t="str">
        <f>IF(_tag_month_day!BJ47="","",_tag_month_day!BJ47/100)</f>
        <v/>
      </c>
      <c r="FZ57" s="468" t="str">
        <f>IF(_tag_month_day!BK47="","",_tag_month_day!BK47/100)</f>
        <v/>
      </c>
      <c r="GA57" s="449" t="str">
        <f>IF(_tag_month_day!BL47="","",_tag_month_day!BL47/100)</f>
        <v/>
      </c>
      <c r="GB57" s="467" t="str">
        <f>IF(_tag_month_day!BM47="","",_tag_month_day!BM47/100)</f>
        <v/>
      </c>
      <c r="GC57" s="431" t="str">
        <f>IF(_tag_month_day!BN47="","",_tag_month_day!BN47/100)</f>
        <v/>
      </c>
      <c r="GD57" s="431" t="str">
        <f>IF(_tag_month_day!BO47="","",_tag_month_day!BO47/100)</f>
        <v/>
      </c>
      <c r="GE57" s="431" t="str">
        <f>IF(_tag_month_day!BP47="","",_tag_month_day!BP47/100)</f>
        <v/>
      </c>
      <c r="GF57" s="431" t="str">
        <f>IF(_tag_month_day!BQ47="","",_tag_month_day!BQ47/100)</f>
        <v/>
      </c>
      <c r="GG57" s="431" t="str">
        <f>IF(_tag_month_day!BR47="","",_tag_month_day!BR47/100)</f>
        <v/>
      </c>
      <c r="GH57" s="431" t="str">
        <f>IF(_tag_month_day!BS47="","",_tag_month_day!BS47/100)</f>
        <v/>
      </c>
      <c r="GI57" s="467" t="str">
        <f>IF(_tag_month_day!BT47="","",_tag_month_day!BT47/100)</f>
        <v/>
      </c>
      <c r="GJ57" s="469" t="str">
        <f>IF(_tag_month_day!BU47="","",_tag_month_day!BU47/100)</f>
        <v/>
      </c>
      <c r="GK57" s="470">
        <f>GK56</f>
        <v>0.070000000000000007</v>
      </c>
      <c r="GL57" s="470">
        <f>GL56</f>
        <v>0.029999999999999999</v>
      </c>
      <c r="GM57" s="471" t="str">
        <f>IF(_tag_month_day!BX47="","",_tag_month_day!BX47/100)</f>
        <v/>
      </c>
      <c r="GN57" s="470">
        <f>GN56</f>
        <v>0.070000000000000007</v>
      </c>
      <c r="GO57" s="470">
        <f>GO56</f>
        <v>0.029999999999999999</v>
      </c>
      <c r="GP57" s="470">
        <f>GP56</f>
        <v>0.089999999999999997</v>
      </c>
      <c r="GQ57" s="470">
        <f>GQ56</f>
        <v>0.029999999999999999</v>
      </c>
      <c r="GR57" s="471" t="str">
        <f>IF(_tag_month_day!CA47="","",_tag_month_day!CA47/100)</f>
        <v/>
      </c>
      <c r="GS57" s="472">
        <f>GS56</f>
        <v>0.95299999999999996</v>
      </c>
      <c r="GT57" s="472">
        <f>GT56</f>
        <v>0.55000000000000004</v>
      </c>
      <c r="GU57" s="472">
        <f>GU56</f>
        <v>0.55000000000000004</v>
      </c>
      <c r="GV57" s="472">
        <f>GV56</f>
        <v>0.55000000000000004</v>
      </c>
      <c r="GW57" s="472">
        <f>GW56</f>
        <v>0.5</v>
      </c>
      <c r="GX57" s="472">
        <f>GX56</f>
        <v>0.93500000000000005</v>
      </c>
      <c r="GY57" s="472">
        <f>GY56</f>
        <v>0.14999999999999999</v>
      </c>
      <c r="GZ57" s="472">
        <f>GZ56</f>
        <v>1</v>
      </c>
      <c r="HA57" s="474">
        <f>HA56</f>
        <v>0.047</v>
      </c>
      <c r="HB57" s="474">
        <f>HB56</f>
        <v>0.45000000000000001</v>
      </c>
      <c r="HC57" s="474">
        <f>HC56</f>
        <v>0.45000000000000001</v>
      </c>
      <c r="HD57" s="474">
        <f>HD56</f>
        <v>0.45000000000000001</v>
      </c>
      <c r="HE57" s="474">
        <f>HE56</f>
        <v>0.5</v>
      </c>
      <c r="HF57" s="474">
        <f>HF56</f>
        <v>0.065000000000000002</v>
      </c>
      <c r="HG57" s="474">
        <f>HG56</f>
        <v>0.84999999999999998</v>
      </c>
      <c r="HH57" s="474">
        <f>HH56</f>
        <v>0</v>
      </c>
      <c r="HI57" s="10" t="e">
        <f>IF(BZ57&lt;&gt;"",CK57-BV57,0)</f>
        <v>#VALUE!</v>
      </c>
      <c r="HJ57" s="10" t="e">
        <f>IF(AJ57&gt;0,AH57-AJ57,0)</f>
        <v>#VALUE!</v>
      </c>
      <c r="HK57" s="466">
        <f>HK56</f>
        <v>0.84999999999999998</v>
      </c>
      <c r="HL57" s="424">
        <f>HL56</f>
        <v>550000</v>
      </c>
      <c r="HM57" s="424">
        <f>HM56</f>
        <v>480000</v>
      </c>
      <c r="HN57" s="465" t="e">
        <f>(DJ57*EZ57+DK57*FH57+DL57*FM57+DM57*FR57+DN57*FW57+DO57*GB57+DS57*GI57+DP57*GM57+DR57*GR57)*1000*2</f>
        <v>#VALUE!</v>
      </c>
      <c r="HO57" s="465" t="e">
        <f>HN57*HK57*$HO$2/HL57*1000000</f>
        <v>#VALUE!</v>
      </c>
      <c r="HP57" s="465" t="e">
        <f>HN57*HK57*$HP$2/HM57*1000000</f>
        <v>#VALUE!</v>
      </c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</row>
    <row customFormat="1" r="58" s="0">
      <c r="A58" s="420">
        <v>47</v>
      </c>
      <c r="B58" s="421">
        <f ca="1">IF(D58=D57,B57,IF(D58="夜班",B57+1,B57))</f>
        <v>43587</v>
      </c>
      <c r="C58" s="422">
        <f>C57</f>
        <v>0.041666666666666699</v>
      </c>
      <c r="D58" s="10" t="str">
        <f ca="1">IF(HOUR(G58)&lt;8,"夜班",IF(HOUR(G58)&lt;16,"白班",IF(HOUR(G58)&lt;24,"中班",0)))</f>
        <v>中班</v>
      </c>
      <c r="E58" s="10" t="e">
        <f ca="1">IF(F58=1,"甲",IF(F58=2,"乙",IF(F58=3,"丙",IF(F58=4,"丁",""))))</f>
        <v>#REF!</v>
      </c>
      <c r="F58" s="10" t="e">
        <f ca="1">SUMPRODUCT((成本日报!$A$3:$A$95=计划!B58)*(成本日报!$B$3:$B$95=计划!$D58),成本日报!$C$3:$C$95)</f>
        <v>#REF!</v>
      </c>
      <c r="G58" s="423">
        <f ca="1">G57+C57</f>
        <v>43587.916666666555</v>
      </c>
      <c r="H58" s="423">
        <f ca="1">$G58+$C58/60*10+$C58*0</f>
        <v>43587.923611111</v>
      </c>
      <c r="I58" s="423">
        <f ca="1">$G58+$C58/60*18+$C58*0</f>
        <v>43587.929166666552</v>
      </c>
      <c r="J58" s="423">
        <f ca="1">$G58+$C58/60*0+$C58*1</f>
        <v>43587.958333333219</v>
      </c>
      <c r="K58" s="423">
        <f ca="1">$G58+$C58/60*30+$C58*2</f>
        <v>43588.020833333227</v>
      </c>
      <c r="L58" s="423">
        <f ca="1">$G58+$C58/60*0+$C58*3</f>
        <v>43588.041666666555</v>
      </c>
      <c r="M58" s="424" t="str">
        <f>IF(_tag_month_day!A48="","",_tag_month_day!A48)</f>
        <v/>
      </c>
      <c r="N58" s="424" t="str">
        <f>IF(_tag_month_day!B48="","",_tag_month_day!B48)</f>
        <v/>
      </c>
      <c r="O58" s="425" t="e">
        <f>IF(M58+N58=0,"",M58+N58)</f>
        <v>#VALUE!</v>
      </c>
      <c r="P58" s="424" t="str">
        <f>IF(_tag_month_day!C48="","",_tag_month_day!C48)</f>
        <v/>
      </c>
      <c r="Q58" s="424" t="str">
        <f>IF(_tag_month_day!D48="","",_tag_month_day!D48)</f>
        <v/>
      </c>
      <c r="R58" s="426" t="str">
        <f>IF(_tag_month_day!CB48="","",_tag_month_day!CB48/100)</f>
        <v/>
      </c>
      <c r="S58" s="427" t="str">
        <f>IF(_tag_month_day!E48="","",_tag_month_day!E48)</f>
        <v/>
      </c>
      <c r="T58" s="427" t="str">
        <f>IF(_tag_month_day!F48="","",_tag_month_day!F48)</f>
        <v/>
      </c>
      <c r="U58" s="428" t="e">
        <f>S58+T58</f>
        <v>#VALUE!</v>
      </c>
      <c r="V58" s="429" t="e">
        <f>U58/AJ58</f>
        <v>#VALUE!</v>
      </c>
      <c r="W58" s="430" t="str">
        <f>IF(_jhy_month_day!A48="","",_jhy_month_day!A48)</f>
        <v/>
      </c>
      <c r="X58" s="431" t="str">
        <f>IF(_jhy_month_day!B48="","",_jhy_month_day!B48/100)</f>
        <v/>
      </c>
      <c r="Y58" s="431" t="str">
        <f>IF(_jhy_month_day!C48="","",_jhy_month_day!C48/100)</f>
        <v/>
      </c>
      <c r="Z58" s="432">
        <f>Z54+1</f>
        <v>12</v>
      </c>
      <c r="AA58" s="433" t="str">
        <f>IF(_tag_month_day!G48="","",_tag_month_day!G48/100)</f>
        <v/>
      </c>
      <c r="AB58" s="433" t="str">
        <f>IF(_tag_month_day!H48="","",_tag_month_day!H48/100)</f>
        <v/>
      </c>
      <c r="AC58" s="434">
        <f>IF(X58="",AC57,BK58*($AV57*X58+$AW57*FD57+$AX57*FI57+$AY57*FN57+$AZ57*FS57+$BA57*FX57+$BG57*GE57)/(AV57*Y58+AX57*FK57+AW57*FF57+AY57*FP57+AZ57*FU57+BA57*FZ57+BG57*GG57+BB57*GK57+BC57*GN57+BD57*GP57))</f>
        <v>1.59963432013121</v>
      </c>
      <c r="AD58" s="435" t="str">
        <f>IF(AC58=AC57,"",AC58-AC57)</f>
        <v/>
      </c>
      <c r="AE58" s="436" t="str">
        <f>IF(1-AF58=0,"",(1-AF58))</f>
        <v/>
      </c>
      <c r="AF58" s="437">
        <v>1</v>
      </c>
      <c r="AG58" s="10" t="str">
        <f>AG57</f>
        <v>8A3</v>
      </c>
      <c r="AH58" s="438" t="str">
        <f>AH57</f>
        <v/>
      </c>
      <c r="AI58" s="424" t="e">
        <f>IF(ROUND(AJ58-AJ57,1)=0,"",AJ58-AJ57)</f>
        <v>#VALUE!</v>
      </c>
      <c r="AJ58" s="10" t="str">
        <f>IF(_tag_month_day!I48="","",_tag_month_day!I48)</f>
        <v/>
      </c>
      <c r="AK58" s="440"/>
      <c r="AL58" s="440"/>
      <c r="AM58" s="440"/>
      <c r="AN58" s="441">
        <f>AN57</f>
        <v>3</v>
      </c>
      <c r="AO58" s="441">
        <f>AO57</f>
        <v>7</v>
      </c>
      <c r="AP58" s="442" t="e">
        <f>(IF(AN58=0,AS57,AS57*(1+AO58/AN58)/(AR58+AO58/AN58)))+AT58</f>
        <v>#VALUE!</v>
      </c>
      <c r="AQ58" s="443" t="str">
        <f>IF(_tag_month_day!J48="","",_tag_month_day!J48/100)</f>
        <v/>
      </c>
      <c r="AR58" s="444">
        <f>AR57</f>
        <v>1.3</v>
      </c>
      <c r="AS58" s="445" t="e">
        <f>AQ58*(AN58*AR58+AO58)/(AN58+AO58)</f>
        <v>#VALUE!</v>
      </c>
      <c r="AT58" s="445" t="e">
        <f>(SUM(BE58:BF58)-SUM(BE57:BF57))*0.05</f>
        <v>#VALUE!</v>
      </c>
      <c r="AU58" s="446" t="str">
        <f>IF(_tag_month_day!CC48="","",IF(_tag_month_day!CC48&gt;0,_tag_month_day!CD48,_tag_month_day!CE48))</f>
        <v/>
      </c>
      <c r="AV58" s="447" t="str">
        <f>IF(_tag_month_day!L48="","",_tag_month_day!L48/100)</f>
        <v/>
      </c>
      <c r="AW58" s="431">
        <f>AW57</f>
        <v>0</v>
      </c>
      <c r="AX58" s="431">
        <f>AX57</f>
        <v>0</v>
      </c>
      <c r="AY58" s="431" t="str">
        <f>IF(_tag_month_day!M48="","",_tag_month_day!M48/100)</f>
        <v/>
      </c>
      <c r="AZ58" s="431" t="str">
        <f>IF(_tag_month_day!N48="","",_tag_month_day!N48/100)</f>
        <v/>
      </c>
      <c r="BA58" s="431" t="str">
        <f>IF(_tag_month_day!O48="","",_tag_month_day!O48/100)</f>
        <v/>
      </c>
      <c r="BB58" s="448" t="str">
        <f>IF(_tag_month_day!P48="","",_tag_month_day!P48/100)</f>
        <v/>
      </c>
      <c r="BC58" s="448">
        <f>BC57</f>
        <v>0</v>
      </c>
      <c r="BD58" s="448" t="str">
        <f>IF(_tag_month_day!Q48="","",_tag_month_day!Q48/100)</f>
        <v/>
      </c>
      <c r="BE58" s="449" t="str">
        <f>IF(_tag_month_day!R48="","",_tag_month_day!R48/100)</f>
        <v/>
      </c>
      <c r="BF58" s="388" t="e">
        <f>(AU58*(100+BE58*100))/(AJ58-AU58)/100</f>
        <v>#VALUE!</v>
      </c>
      <c r="BG58" s="450" t="e">
        <f>BE58+BF58</f>
        <v>#VALUE!</v>
      </c>
      <c r="BH58" s="451" t="e">
        <f>SUM(AV58:BF58)</f>
        <v>#VALUE!</v>
      </c>
      <c r="BI58" s="452" t="e">
        <f>IF(CX58=0,BI57,(DK58*查询!$R$5+DL58*查询!$Q$5+DM58*查询!$N$5+DN58*查询!$O$5+DO58*查询!$P$5)*AF58/CX58)</f>
        <v>#VALUE!</v>
      </c>
      <c r="BJ58" s="452" t="e">
        <f>IF(CX58=0,BJ57,(DP58*查询!$S$5+DQ58*查询!$T$5+DR58*查询!$U$5)*AF58/CX58)</f>
        <v>#VALUE!</v>
      </c>
      <c r="BK58" s="452">
        <f>BK57</f>
        <v>1</v>
      </c>
      <c r="BL58" s="453" t="e">
        <f>SUMPRODUCT((AV58:BA58)*(GS58:GX58))/((GS58:GX58)+SUM(BB58:BD58)*GY58+BG58*GZ58)</f>
        <v>#VALUE!</v>
      </c>
      <c r="BM58" s="453" t="e">
        <f>BK58*($AV58*FB58+$AW58*FD58+$AX58*FI58+$AY58*FN58+$AZ58*FS58+$BA58*FX58+$BG58*GE58)/(AV58*EY58+AX58*FK58+AW58*FF58+AY58*FP58+AZ58*FU58+BA58*FZ58+BG58*GG58+BB58*GK58+BC58*GN58+BD58*GP58)</f>
        <v>#VALUE!</v>
      </c>
      <c r="BN58" s="453" t="e">
        <f>($AV58*FC58+$AX58*FJ58+$AW58*FE58+$AY58*FO58+$AZ58*FT58+$BA58*FY58+$BG58*GF58)/($AV58*FA58+BG58*GH58+BB58*GL58+BC58*GO58+BD58*GQ58+BA58*GA58)</f>
        <v>#VALUE!</v>
      </c>
      <c r="BO58" s="454" t="e">
        <f>SUMPRODUCT(AV58:BA58*GS58:GX58)/(GS58:GX58+(BB58+BC58+BD58)*GY58+BG58)</f>
        <v>#VALUE!</v>
      </c>
      <c r="BP58" s="454" t="e">
        <f>SUMPRODUCT(AV58:BA58*GS58:GX58)/(GS58:GX58+(BB58+BC58+BD58)*GY58+BG58)</f>
        <v>#VALUE!</v>
      </c>
      <c r="BQ58" s="454" t="e">
        <f>SUMPRODUCT(AV58:BA58*GS58:GX58)/(GS58:GX58+(BB58+BC58+BD58)*GY58+BG58)</f>
        <v>#VALUE!</v>
      </c>
      <c r="BR58" s="453" t="str">
        <f>IF(_tag_month_day!T48="","",_tag_month_day!T48)</f>
        <v/>
      </c>
      <c r="BS58" s="453" t="str">
        <f>IF(_tag_month_day!U48="","",_tag_month_day!U48)</f>
        <v/>
      </c>
      <c r="BT58" s="455" t="str">
        <f>IF(CK58="","",IF((CK58&gt;=BV58-0.12)*(CK58&lt;=BV58+0.12),"合格","不合格"))</f>
        <v/>
      </c>
      <c r="BU58" s="456" t="str">
        <f>IF(_tag_month_day!V48="","",_tag_month_day!V48)</f>
        <v/>
      </c>
      <c r="BV58" s="457" t="str">
        <f>IF(_tag_month_day!W48="","",_tag_month_day!W48)</f>
        <v/>
      </c>
      <c r="BW58" s="458" t="str">
        <f>IF(_tag_month_day!X48="","",_tag_month_day!X48)</f>
        <v/>
      </c>
      <c r="BX58" s="458" t="str">
        <f>IF(_tag_month_day!Y48="","",_tag_month_day!Y48)</f>
        <v/>
      </c>
      <c r="BY58" s="459">
        <f ca="1">L58</f>
        <v>43588.041666666555</v>
      </c>
      <c r="BZ58" s="460"/>
      <c r="CA58" s="461"/>
      <c r="CB58" s="424" t="str">
        <f>IF(_tag_month_day!Z48="","",_tag_month_day!Z48)</f>
        <v/>
      </c>
      <c r="CC58" s="424" t="str">
        <f>IF(_tag_month_day!AA48="","",_tag_month_day!AA48)</f>
        <v/>
      </c>
      <c r="CD58" s="424" t="str">
        <f>IF(_tag_month_day!AB48="","",_tag_month_day!AB48)</f>
        <v/>
      </c>
      <c r="CE58" s="424" t="str">
        <f>IF(_tag_month_day!AC48="","",_tag_month_day!AC48)</f>
        <v/>
      </c>
      <c r="CF58" s="424" t="str">
        <f>IF(_tag_month_day!AD48="","",_tag_month_day!AD48)</f>
        <v/>
      </c>
      <c r="CG58" s="424" t="str">
        <f>IF(_tag_month_day!AE48="","",_tag_month_day!AE48)</f>
        <v/>
      </c>
      <c r="CH58" s="424" t="str">
        <f>IF(_tag_month_day!AF48="","",_tag_month_day!AF48)</f>
        <v/>
      </c>
      <c r="CI58" s="424" t="str">
        <f>IF(_tag_month_day!AG48="","",_tag_month_day!AG48)</f>
        <v/>
      </c>
      <c r="CJ58" s="424" t="str">
        <f>IF(_tag_month_day!AH48="","",_tag_month_day!AH48)</f>
        <v/>
      </c>
      <c r="CK58" s="424" t="str">
        <f>IF(_tag_month_day!AI48="","",_tag_month_day!AI48)</f>
        <v/>
      </c>
      <c r="CL58" s="4" t="str">
        <f>IF(_tag_month_day!AJ48="","",_tag_month_day!AJ48)</f>
        <v/>
      </c>
      <c r="CM58" s="4" t="str">
        <f>IF(_tag_month_day!AK48="","",_tag_month_day!AK48)</f>
        <v/>
      </c>
      <c r="CN58" s="4" t="str">
        <f>IF(_tag_month_day!AL48="","",_tag_month_day!AL48)</f>
        <v/>
      </c>
      <c r="CO58" s="4" t="str">
        <f>IF(_tag_month_day!AM48="","",_tag_month_day!AM48)</f>
        <v/>
      </c>
      <c r="CP58" s="4" t="str">
        <f>IF(_tag_month_day!AN48="","",_tag_month_day!AN48)</f>
        <v/>
      </c>
      <c r="CQ58" s="4" t="str">
        <f>IF(_tag_month_day!AO48="","",_tag_month_day!AO48)</f>
        <v/>
      </c>
      <c r="CR58" s="462" t="str">
        <f>IF(_tag_month_day!AP48="","",_tag_month_day!AP48)</f>
        <v/>
      </c>
      <c r="CS58" s="463" t="str">
        <f>IF(_tag_month_day!AQ48="","",_tag_month_day!AQ48)</f>
        <v/>
      </c>
      <c r="CT58" s="4" t="str">
        <f>IF(_tag_month_day!AR48="","",_tag_month_day!AR48)</f>
        <v/>
      </c>
      <c r="CU58" s="464" t="e">
        <f>DU58/AJ58</f>
        <v>#VALUE!</v>
      </c>
      <c r="CV58" s="451" t="e">
        <f>BG58/BH58</f>
        <v>#VALUE!</v>
      </c>
      <c r="CW58" s="465" t="e">
        <f>AJ58*(1-CV58)*CU58*AF58</f>
        <v>#VALUE!</v>
      </c>
      <c r="CX58" s="465" t="e">
        <f>CW58*94%</f>
        <v>#VALUE!</v>
      </c>
      <c r="CY58" s="466" t="e">
        <f>IF(CX58=0,0,DS58/(DS58+CX58))</f>
        <v>#VALUE!</v>
      </c>
      <c r="CZ58" s="465" t="e">
        <f>$AJ58*EF58</f>
        <v>#VALUE!</v>
      </c>
      <c r="DA58" s="465" t="e">
        <f>$AJ58*EG58</f>
        <v>#VALUE!</v>
      </c>
      <c r="DB58" s="465" t="e">
        <f>$AJ58*EH58</f>
        <v>#VALUE!</v>
      </c>
      <c r="DC58" s="465" t="e">
        <f>$AJ58*EI58</f>
        <v>#VALUE!</v>
      </c>
      <c r="DD58" s="465" t="e">
        <f>$AJ58*EJ58</f>
        <v>#VALUE!</v>
      </c>
      <c r="DE58" s="465" t="e">
        <f>$AJ58*EK58</f>
        <v>#VALUE!</v>
      </c>
      <c r="DF58" s="465" t="e">
        <f>$AJ58*EL58</f>
        <v>#VALUE!</v>
      </c>
      <c r="DG58" s="465" t="e">
        <f>$AJ58*EM58</f>
        <v>#VALUE!</v>
      </c>
      <c r="DH58" s="465" t="e">
        <f>$AJ58*EN58</f>
        <v>#VALUE!</v>
      </c>
      <c r="DI58" s="465" t="e">
        <f>$AJ58*EO58</f>
        <v>#VALUE!</v>
      </c>
      <c r="DJ58" s="465" t="e">
        <f>CZ58*(1-EP58)</f>
        <v>#VALUE!</v>
      </c>
      <c r="DK58" s="465" t="e">
        <f>DA58*(1-ER58)</f>
        <v>#VALUE!</v>
      </c>
      <c r="DL58" s="465" t="e">
        <f>DB58*(1-EQ58)</f>
        <v>#VALUE!</v>
      </c>
      <c r="DM58" s="465" t="e">
        <f>DC58*(1-ES58)</f>
        <v>#VALUE!</v>
      </c>
      <c r="DN58" s="465" t="e">
        <f>DD58*(1-ET58)</f>
        <v>#VALUE!</v>
      </c>
      <c r="DO58" s="465" t="e">
        <f>DE58</f>
        <v>#VALUE!</v>
      </c>
      <c r="DP58" s="465" t="e">
        <f>DF58*(1-EU58)</f>
        <v>#VALUE!</v>
      </c>
      <c r="DQ58" s="465" t="e">
        <f>DG58*(1-EV58)</f>
        <v>#VALUE!</v>
      </c>
      <c r="DR58" s="465" t="e">
        <f>DH58*(1-EW58)</f>
        <v>#VALUE!</v>
      </c>
      <c r="DS58" s="465" t="e">
        <f>DI58</f>
        <v>#VALUE!</v>
      </c>
      <c r="DT58" s="465" t="e">
        <f>SUM(DJ58:DS58)</f>
        <v>#VALUE!</v>
      </c>
      <c r="DU58" s="465" t="e">
        <f>(GS58:GX58)+(DP58+DQ58+DR58)*GY58+DS58</f>
        <v>#VALUE!</v>
      </c>
      <c r="DV58" s="451" t="e">
        <f>AV58/$BH58/(1-EP58)</f>
        <v>#VALUE!</v>
      </c>
      <c r="DW58" s="451" t="e">
        <f>AW58/$BH58/(1-ER58)</f>
        <v>#VALUE!</v>
      </c>
      <c r="DX58" s="451" t="e">
        <f>AX58/$BH58/(1-EQ58)</f>
        <v>#VALUE!</v>
      </c>
      <c r="DY58" s="451" t="e">
        <f>AY58/$BH58/(1-ES58)</f>
        <v>#VALUE!</v>
      </c>
      <c r="DZ58" s="451" t="e">
        <f>AZ58/$BH58/(1-ET58)</f>
        <v>#VALUE!</v>
      </c>
      <c r="EA58" s="451" t="e">
        <f>BA58/$BH58/(1-AX58)</f>
        <v>#VALUE!</v>
      </c>
      <c r="EB58" s="451" t="e">
        <f>BB58/$BH58/(1-EU58)</f>
        <v>#VALUE!</v>
      </c>
      <c r="EC58" s="451" t="e">
        <f>BC58/$BH58/(1-EV58)</f>
        <v>#VALUE!</v>
      </c>
      <c r="ED58" s="451" t="e">
        <f>BD58/$BH58/(1-EW58)</f>
        <v>#VALUE!</v>
      </c>
      <c r="EE58" s="451" t="e">
        <f>BG58/BH58</f>
        <v>#VALUE!</v>
      </c>
      <c r="EF58" s="451" t="e">
        <f>DV58/SUM($DV58:$EE58)</f>
        <v>#VALUE!</v>
      </c>
      <c r="EG58" s="451" t="e">
        <f>DW58/SUM($DV58:$EE58)</f>
        <v>#VALUE!</v>
      </c>
      <c r="EH58" s="451" t="e">
        <f>DX58/SUM($DV58:$EE58)</f>
        <v>#VALUE!</v>
      </c>
      <c r="EI58" s="451" t="e">
        <f>DY58/SUM($DV58:$EE58)</f>
        <v>#VALUE!</v>
      </c>
      <c r="EJ58" s="451" t="e">
        <f>DZ58/SUM($DV58:$EE58)</f>
        <v>#VALUE!</v>
      </c>
      <c r="EK58" s="451" t="e">
        <f>EA58/SUM($DV58:$EE58)</f>
        <v>#VALUE!</v>
      </c>
      <c r="EL58" s="451" t="e">
        <f>EB58/SUM($DV58:$EE58)</f>
        <v>#VALUE!</v>
      </c>
      <c r="EM58" s="451" t="e">
        <f>EC58/SUM($DV58:$EE58)</f>
        <v>#VALUE!</v>
      </c>
      <c r="EN58" s="451" t="e">
        <f>ED58/SUM($DV58:$EE58)</f>
        <v>#VALUE!</v>
      </c>
      <c r="EO58" s="451" t="e">
        <f>EE58/SUM($DV58:$EE58)</f>
        <v>#VALUE!</v>
      </c>
      <c r="EP58" s="450">
        <f>EP57</f>
        <v>0.080000000000000002</v>
      </c>
      <c r="EQ58" s="450">
        <f>EQ57</f>
        <v>0.014999999999999999</v>
      </c>
      <c r="ER58" s="450">
        <f>ER57</f>
        <v>0.014999999999999999</v>
      </c>
      <c r="ES58" s="450">
        <f>ES57</f>
        <v>0.014999999999999999</v>
      </c>
      <c r="ET58" s="450">
        <f>ET57</f>
        <v>0.014999999999999999</v>
      </c>
      <c r="EU58" s="450">
        <f>EU57</f>
        <v>0.089999999999999997</v>
      </c>
      <c r="EV58" s="450">
        <f>EV57</f>
        <v>0.089999999999999997</v>
      </c>
      <c r="EW58" s="450">
        <f>EW57</f>
        <v>0.089999999999999997</v>
      </c>
      <c r="EX58" s="431" t="str">
        <f>IF(_tag_month_day!AS48="","",_tag_month_day!AS48/100)</f>
        <v/>
      </c>
      <c r="EY58" s="431" t="str">
        <f>IF(_tag_month_day!AT48="","",_tag_month_day!AT48/100)</f>
        <v/>
      </c>
      <c r="EZ58" s="431" t="str">
        <f>IF(_tag_month_day!AU48="","",_tag_month_day!AU48/100)</f>
        <v/>
      </c>
      <c r="FA58" s="431" t="str">
        <f>IF(_tag_month_day!AV48="","",_tag_month_day!AV48/100)</f>
        <v/>
      </c>
      <c r="FB58" s="431" t="str">
        <f>IF(_tag_month_day!AW48="","",_tag_month_day!AW48/100)</f>
        <v/>
      </c>
      <c r="FC58" s="431" t="str">
        <f>IF(_tag_month_day!AX48="","",_tag_month_day!AX48/100)</f>
        <v/>
      </c>
      <c r="FD58" s="449" t="str">
        <f>IF(_tag_month_day!AY48="","",_tag_month_day!AY48/100)</f>
        <v/>
      </c>
      <c r="FE58" s="449" t="str">
        <f>IF(_tag_month_day!AZ48="","",_tag_month_day!AZ48/100)</f>
        <v/>
      </c>
      <c r="FF58" s="449" t="str">
        <f>IF(_tag_month_day!BA48="","",_tag_month_day!BA48/100)</f>
        <v/>
      </c>
      <c r="FG58" s="449" t="str">
        <f>IF(_tag_month_day!BB48="","",_tag_month_day!BB48/100)</f>
        <v/>
      </c>
      <c r="FH58" s="467" t="str">
        <f>IF(_tag_month_day!BC48="","",_tag_month_day!BC48/100)</f>
        <v/>
      </c>
      <c r="FI58" s="449">
        <f>FI57</f>
        <v>0.40999999999999998</v>
      </c>
      <c r="FJ58" s="449">
        <f>FJ57</f>
        <v>0.11</v>
      </c>
      <c r="FK58" s="449">
        <f>FK57</f>
        <v>0.014999999999999999</v>
      </c>
      <c r="FL58" s="449">
        <f>FL57</f>
        <v>0</v>
      </c>
      <c r="FM58" s="467">
        <f>FM57</f>
        <v>0.0001</v>
      </c>
      <c r="FN58" s="449">
        <f>FN57</f>
        <v>0.32000000000000001</v>
      </c>
      <c r="FO58" s="449">
        <f>FO57</f>
        <v>0.20000000000000001</v>
      </c>
      <c r="FP58" s="449">
        <f>FP57</f>
        <v>0.01</v>
      </c>
      <c r="FQ58" s="449">
        <f>FQ57</f>
        <v>0</v>
      </c>
      <c r="FR58" s="467">
        <f>FR57</f>
        <v>0.0001</v>
      </c>
      <c r="FS58" s="449" t="str">
        <f>IF(_tag_month_day!BD48="","",_tag_month_day!BD48/100)</f>
        <v/>
      </c>
      <c r="FT58" s="449" t="str">
        <f>IF(_tag_month_day!BE48="","",_tag_month_day!BE48/100)</f>
        <v/>
      </c>
      <c r="FU58" s="449" t="str">
        <f>IF(_tag_month_day!BF48="","",_tag_month_day!BF48/100)</f>
        <v/>
      </c>
      <c r="FV58" s="449" t="str">
        <f>IF(_tag_month_day!BG48="","",_tag_month_day!BG48/100)</f>
        <v/>
      </c>
      <c r="FW58" s="467" t="str">
        <f>IF(_tag_month_day!BH48="","",_tag_month_day!BH48/100)</f>
        <v/>
      </c>
      <c r="FX58" s="449" t="str">
        <f>IF(_tag_month_day!BI48="","",_tag_month_day!BI48/100)</f>
        <v/>
      </c>
      <c r="FY58" s="449" t="str">
        <f>IF(_tag_month_day!BJ48="","",_tag_month_day!BJ48/100)</f>
        <v/>
      </c>
      <c r="FZ58" s="468" t="str">
        <f>IF(_tag_month_day!BK48="","",_tag_month_day!BK48/100)</f>
        <v/>
      </c>
      <c r="GA58" s="449" t="str">
        <f>IF(_tag_month_day!BL48="","",_tag_month_day!BL48/100)</f>
        <v/>
      </c>
      <c r="GB58" s="467" t="str">
        <f>IF(_tag_month_day!BM48="","",_tag_month_day!BM48/100)</f>
        <v/>
      </c>
      <c r="GC58" s="431" t="str">
        <f>IF(_tag_month_day!BN48="","",_tag_month_day!BN48/100)</f>
        <v/>
      </c>
      <c r="GD58" s="431" t="str">
        <f>IF(_tag_month_day!BO48="","",_tag_month_day!BO48/100)</f>
        <v/>
      </c>
      <c r="GE58" s="431" t="str">
        <f>IF(_tag_month_day!BP48="","",_tag_month_day!BP48/100)</f>
        <v/>
      </c>
      <c r="GF58" s="431" t="str">
        <f>IF(_tag_month_day!BQ48="","",_tag_month_day!BQ48/100)</f>
        <v/>
      </c>
      <c r="GG58" s="431" t="str">
        <f>IF(_tag_month_day!BR48="","",_tag_month_day!BR48/100)</f>
        <v/>
      </c>
      <c r="GH58" s="431" t="str">
        <f>IF(_tag_month_day!BS48="","",_tag_month_day!BS48/100)</f>
        <v/>
      </c>
      <c r="GI58" s="467" t="str">
        <f>IF(_tag_month_day!BT48="","",_tag_month_day!BT48/100)</f>
        <v/>
      </c>
      <c r="GJ58" s="469" t="str">
        <f>IF(_tag_month_day!BU48="","",_tag_month_day!BU48/100)</f>
        <v/>
      </c>
      <c r="GK58" s="470">
        <f>GK57</f>
        <v>0.070000000000000007</v>
      </c>
      <c r="GL58" s="470">
        <f>GL57</f>
        <v>0.029999999999999999</v>
      </c>
      <c r="GM58" s="471" t="str">
        <f>IF(_tag_month_day!BX48="","",_tag_month_day!BX48/100)</f>
        <v/>
      </c>
      <c r="GN58" s="470">
        <f>GN57</f>
        <v>0.070000000000000007</v>
      </c>
      <c r="GO58" s="470">
        <f>GO57</f>
        <v>0.029999999999999999</v>
      </c>
      <c r="GP58" s="470">
        <f>GP57</f>
        <v>0.089999999999999997</v>
      </c>
      <c r="GQ58" s="470">
        <f>GQ57</f>
        <v>0.029999999999999999</v>
      </c>
      <c r="GR58" s="471" t="str">
        <f>IF(_tag_month_day!CA48="","",_tag_month_day!CA48/100)</f>
        <v/>
      </c>
      <c r="GS58" s="472">
        <f>GS57</f>
        <v>0.95299999999999996</v>
      </c>
      <c r="GT58" s="472">
        <f>GT57</f>
        <v>0.55000000000000004</v>
      </c>
      <c r="GU58" s="472">
        <f>GU57</f>
        <v>0.55000000000000004</v>
      </c>
      <c r="GV58" s="472">
        <f>GV57</f>
        <v>0.55000000000000004</v>
      </c>
      <c r="GW58" s="472">
        <f>GW57</f>
        <v>0.5</v>
      </c>
      <c r="GX58" s="472">
        <f>GX57</f>
        <v>0.93500000000000005</v>
      </c>
      <c r="GY58" s="472">
        <f>GY57</f>
        <v>0.14999999999999999</v>
      </c>
      <c r="GZ58" s="472">
        <f>GZ57</f>
        <v>1</v>
      </c>
      <c r="HA58" s="474">
        <f>HA57</f>
        <v>0.047</v>
      </c>
      <c r="HB58" s="474">
        <f>HB57</f>
        <v>0.45000000000000001</v>
      </c>
      <c r="HC58" s="474">
        <f>HC57</f>
        <v>0.45000000000000001</v>
      </c>
      <c r="HD58" s="474">
        <f>HD57</f>
        <v>0.45000000000000001</v>
      </c>
      <c r="HE58" s="474">
        <f>HE57</f>
        <v>0.5</v>
      </c>
      <c r="HF58" s="474">
        <f>HF57</f>
        <v>0.065000000000000002</v>
      </c>
      <c r="HG58" s="474">
        <f>HG57</f>
        <v>0.84999999999999998</v>
      </c>
      <c r="HH58" s="474">
        <f>HH57</f>
        <v>0</v>
      </c>
      <c r="HI58" s="10">
        <f>IF(BZ58&lt;&gt;"",CK58-BV58,0)</f>
        <v>0</v>
      </c>
      <c r="HJ58" s="10" t="e">
        <f>IF(AJ58&gt;0,AH58-AJ58,0)</f>
        <v>#VALUE!</v>
      </c>
      <c r="HK58" s="466">
        <f>HK57</f>
        <v>0.84999999999999998</v>
      </c>
      <c r="HL58" s="424">
        <f>HL57</f>
        <v>550000</v>
      </c>
      <c r="HM58" s="424">
        <f>HM57</f>
        <v>480000</v>
      </c>
      <c r="HN58" s="465" t="e">
        <f>(DJ58*EZ58+DK58*FH58+DL58*FM58+DM58*FR58+DN58*FW58+DO58*GB58+DS58*GI58+DP58*GM58+DR58*GR58)*1000*2</f>
        <v>#VALUE!</v>
      </c>
      <c r="HO58" s="465" t="e">
        <f>HN58*HK58*$HO$2/HL58*1000000</f>
        <v>#VALUE!</v>
      </c>
      <c r="HP58" s="465" t="e">
        <f>HN58*HK58*$HP$2/HM58*1000000</f>
        <v>#VALUE!</v>
      </c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</row>
    <row customFormat="1" r="59" s="0">
      <c r="A59" s="420">
        <v>48</v>
      </c>
      <c r="B59" s="421">
        <f ca="1">IF(D59=D58,B58,IF(D59="夜班",B58+1,B58))</f>
        <v>43587</v>
      </c>
      <c r="C59" s="422">
        <f>C58</f>
        <v>0.041666666666666699</v>
      </c>
      <c r="D59" s="10" t="str">
        <f ca="1">IF(HOUR(G59)&lt;8,"夜班",IF(HOUR(G59)&lt;16,"白班",IF(HOUR(G59)&lt;24,"中班",0)))</f>
        <v>中班</v>
      </c>
      <c r="E59" s="10" t="e">
        <f ca="1">IF(F59=1,"甲",IF(F59=2,"乙",IF(F59=3,"丙",IF(F59=4,"丁",""))))</f>
        <v>#REF!</v>
      </c>
      <c r="F59" s="10" t="e">
        <f ca="1">SUMPRODUCT((成本日报!$A$3:$A$95=计划!B59)*(成本日报!$B$3:$B$95=计划!$D59),成本日报!$C$3:$C$95)</f>
        <v>#REF!</v>
      </c>
      <c r="G59" s="423">
        <f ca="1">G58+C58</f>
        <v>43587.958333333219</v>
      </c>
      <c r="H59" s="423">
        <f ca="1">$G59+$C59/60*10+$C59*0</f>
        <v>43587.965277777665</v>
      </c>
      <c r="I59" s="423">
        <f ca="1">$G59+$C59/60*18+$C59*0</f>
        <v>43587.970833333216</v>
      </c>
      <c r="J59" s="423">
        <f ca="1">$G59+$C59/60*0+$C59*1</f>
        <v>43587.999999999884</v>
      </c>
      <c r="K59" s="423">
        <f ca="1">$G59+$C59/60*30+$C59*2</f>
        <v>43588.062499999891</v>
      </c>
      <c r="L59" s="423">
        <f ca="1">$G59+$C59/60*0+$C59*3</f>
        <v>43588.083333333219</v>
      </c>
      <c r="M59" s="424" t="str">
        <f>IF(_tag_month_day!A49="","",_tag_month_day!A49)</f>
        <v/>
      </c>
      <c r="N59" s="424" t="str">
        <f>IF(_tag_month_day!B49="","",_tag_month_day!B49)</f>
        <v/>
      </c>
      <c r="O59" s="425" t="e">
        <f>IF(M59+N59=0,"",M59+N59)</f>
        <v>#VALUE!</v>
      </c>
      <c r="P59" s="424" t="str">
        <f>IF(_tag_month_day!C49="","",_tag_month_day!C49)</f>
        <v/>
      </c>
      <c r="Q59" s="424" t="str">
        <f>IF(_tag_month_day!D49="","",_tag_month_day!D49)</f>
        <v/>
      </c>
      <c r="R59" s="426" t="str">
        <f>IF(_tag_month_day!CB49="","",_tag_month_day!CB49/100)</f>
        <v/>
      </c>
      <c r="S59" s="427" t="str">
        <f>IF(_tag_month_day!E49="","",_tag_month_day!E49)</f>
        <v/>
      </c>
      <c r="T59" s="427" t="str">
        <f>IF(_tag_month_day!F49="","",_tag_month_day!F49)</f>
        <v/>
      </c>
      <c r="U59" s="428" t="e">
        <f>S59+T59</f>
        <v>#VALUE!</v>
      </c>
      <c r="V59" s="429" t="e">
        <f>U59/AJ59</f>
        <v>#VALUE!</v>
      </c>
      <c r="W59" s="430" t="str">
        <f>IF(_jhy_month_day!A49="","",_jhy_month_day!A49)</f>
        <v/>
      </c>
      <c r="X59" s="431" t="str">
        <f>IF(_jhy_month_day!B49="","",_jhy_month_day!B49/100)</f>
        <v/>
      </c>
      <c r="Y59" s="431" t="str">
        <f>IF(_jhy_month_day!C49="","",_jhy_month_day!C49/100)</f>
        <v/>
      </c>
      <c r="Z59" s="432">
        <f>Z55+1</f>
        <v>12</v>
      </c>
      <c r="AA59" s="433" t="str">
        <f>IF(_tag_month_day!G49="","",_tag_month_day!G49/100)</f>
        <v/>
      </c>
      <c r="AB59" s="433" t="str">
        <f>IF(_tag_month_day!H49="","",_tag_month_day!H49/100)</f>
        <v/>
      </c>
      <c r="AC59" s="434">
        <f>IF(X59="",AC58,BK59*($AV58*X59+$AW58*FD58+$AX58*FI58+$AY58*FN58+$AZ58*FS58+$BA58*FX58+$BG58*GE58)/(AV58*Y59+AX58*FK58+AW58*FF58+AY58*FP58+AZ58*FU58+BA58*FZ58+BG58*GG58+BB58*GK58+BC58*GN58+BD58*GP58))</f>
        <v>1.59963432013121</v>
      </c>
      <c r="AD59" s="435" t="str">
        <f>IF(AC59=AC58,"",AC59-AC58)</f>
        <v/>
      </c>
      <c r="AE59" s="436" t="str">
        <f>IF(1-AF59=0,"",(1-AF59))</f>
        <v/>
      </c>
      <c r="AF59" s="437">
        <v>1</v>
      </c>
      <c r="AG59" s="10" t="str">
        <f>AG58</f>
        <v>8A3</v>
      </c>
      <c r="AH59" s="438" t="str">
        <f>AH58</f>
        <v/>
      </c>
      <c r="AI59" s="424" t="e">
        <f>IF(ROUND(AJ59-AJ58,1)=0,"",AJ59-AJ58)</f>
        <v>#VALUE!</v>
      </c>
      <c r="AJ59" s="10" t="str">
        <f>IF(_tag_month_day!I49="","",_tag_month_day!I49)</f>
        <v/>
      </c>
      <c r="AK59" s="440"/>
      <c r="AL59" s="440"/>
      <c r="AM59" s="440"/>
      <c r="AN59" s="441">
        <f>AN58</f>
        <v>3</v>
      </c>
      <c r="AO59" s="441">
        <f>AO58</f>
        <v>7</v>
      </c>
      <c r="AP59" s="442" t="e">
        <f>(IF(AN59=0,AS58,AS58*(1+AO59/AN59)/(AR59+AO59/AN59)))+AT59</f>
        <v>#VALUE!</v>
      </c>
      <c r="AQ59" s="443" t="str">
        <f>IF(_tag_month_day!J49="","",_tag_month_day!J49/100)</f>
        <v/>
      </c>
      <c r="AR59" s="444">
        <f>AR58</f>
        <v>1.3</v>
      </c>
      <c r="AS59" s="445" t="e">
        <f>AQ59*(AN59*AR59+AO59)/(AN59+AO59)</f>
        <v>#VALUE!</v>
      </c>
      <c r="AT59" s="445" t="e">
        <f>(SUM(BE59:BF59)-SUM(BE58:BF58))*0.05</f>
        <v>#VALUE!</v>
      </c>
      <c r="AU59" s="446" t="str">
        <f>IF(_tag_month_day!CC49="","",IF(_tag_month_day!CC49&gt;0,_tag_month_day!CD49,_tag_month_day!CE49))</f>
        <v/>
      </c>
      <c r="AV59" s="447" t="str">
        <f>IF(_tag_month_day!L49="","",_tag_month_day!L49/100)</f>
        <v/>
      </c>
      <c r="AW59" s="431">
        <f>AW58</f>
        <v>0</v>
      </c>
      <c r="AX59" s="431">
        <f>AX58</f>
        <v>0</v>
      </c>
      <c r="AY59" s="431" t="str">
        <f>IF(_tag_month_day!M49="","",_tag_month_day!M49/100)</f>
        <v/>
      </c>
      <c r="AZ59" s="431" t="str">
        <f>IF(_tag_month_day!N49="","",_tag_month_day!N49/100)</f>
        <v/>
      </c>
      <c r="BA59" s="431" t="str">
        <f>IF(_tag_month_day!O49="","",_tag_month_day!O49/100)</f>
        <v/>
      </c>
      <c r="BB59" s="448" t="str">
        <f>IF(_tag_month_day!P49="","",_tag_month_day!P49/100)</f>
        <v/>
      </c>
      <c r="BC59" s="448">
        <f>BC58</f>
        <v>0</v>
      </c>
      <c r="BD59" s="448" t="str">
        <f>IF(_tag_month_day!Q49="","",_tag_month_day!Q49/100)</f>
        <v/>
      </c>
      <c r="BE59" s="449" t="str">
        <f>IF(_tag_month_day!R49="","",_tag_month_day!R49/100)</f>
        <v/>
      </c>
      <c r="BF59" s="388" t="e">
        <f>(AU59*(100+BE59*100))/(AJ59-AU59)/100</f>
        <v>#VALUE!</v>
      </c>
      <c r="BG59" s="450" t="e">
        <f>BE59+BF59</f>
        <v>#VALUE!</v>
      </c>
      <c r="BH59" s="451" t="e">
        <f>SUM(AV59:BF59)</f>
        <v>#VALUE!</v>
      </c>
      <c r="BI59" s="452" t="e">
        <f>IF(CX59=0,BI58,(DK59*查询!$R$5+DL59*查询!$Q$5+DM59*查询!$N$5+DN59*查询!$O$5+DO59*查询!$P$5)*AF59/CX59)</f>
        <v>#VALUE!</v>
      </c>
      <c r="BJ59" s="452" t="e">
        <f>IF(CX59=0,BJ58,(DP59*查询!$S$5+DQ59*查询!$T$5+DR59*查询!$U$5)*AF59/CX59)</f>
        <v>#VALUE!</v>
      </c>
      <c r="BK59" s="452">
        <f>BK58</f>
        <v>1</v>
      </c>
      <c r="BL59" s="453" t="e">
        <f>SUMPRODUCT((AV59:BA59)*(GS59:GX59))/((GS59:GX59)+SUM(BB59:BD59)*GY59+BG59*GZ59)</f>
        <v>#VALUE!</v>
      </c>
      <c r="BM59" s="453" t="e">
        <f>BK59*($AV59*FB59+$AW59*FD59+$AX59*FI59+$AY59*FN59+$AZ59*FS59+$BA59*FX59+$BG59*GE59)/(AV59*EY59+AX59*FK59+AW59*FF59+AY59*FP59+AZ59*FU59+BA59*FZ59+BG59*GG59+BB59*GK59+BC59*GN59+BD59*GP59)</f>
        <v>#VALUE!</v>
      </c>
      <c r="BN59" s="453" t="e">
        <f>($AV59*FC59+$AX59*FJ59+$AW59*FE59+$AY59*FO59+$AZ59*FT59+$BA59*FY59+$BG59*GF59)/($AV59*FA59+BG59*GH59+BB59*GL59+BC59*GO59+BD59*GQ59+BA59*GA59)</f>
        <v>#VALUE!</v>
      </c>
      <c r="BO59" s="454" t="e">
        <f>SUMPRODUCT(AV59:BA59*GS59:GX59)/(GS59:GX59+(BB59+BC59+BD59)*GY59+BG59)</f>
        <v>#VALUE!</v>
      </c>
      <c r="BP59" s="454" t="e">
        <f>SUMPRODUCT(AV59:BA59*GS59:GX59)/(GS59:GX59+(BB59+BC59+BD59)*GY59+BG59)</f>
        <v>#VALUE!</v>
      </c>
      <c r="BQ59" s="454" t="e">
        <f>SUMPRODUCT(AV59:BA59*GS59:GX59)/(GS59:GX59+(BB59+BC59+BD59)*GY59+BG59)</f>
        <v>#VALUE!</v>
      </c>
      <c r="BR59" s="453" t="str">
        <f>IF(_tag_month_day!T49="","",_tag_month_day!T49)</f>
        <v/>
      </c>
      <c r="BS59" s="453" t="str">
        <f>IF(_tag_month_day!U49="","",_tag_month_day!U49)</f>
        <v/>
      </c>
      <c r="BT59" s="455" t="str">
        <f>IF(CK59="","",IF((CK59&gt;=BV59-0.12)*(CK59&lt;=BV59+0.12),"合格","不合格"))</f>
        <v/>
      </c>
      <c r="BU59" s="456" t="str">
        <f>IF(_tag_month_day!V49="","",_tag_month_day!V49)</f>
        <v/>
      </c>
      <c r="BV59" s="457" t="str">
        <f>IF(_tag_month_day!W49="","",_tag_month_day!W49)</f>
        <v/>
      </c>
      <c r="BW59" s="458" t="str">
        <f>IF(_tag_month_day!X49="","",_tag_month_day!X49)</f>
        <v/>
      </c>
      <c r="BX59" s="458" t="str">
        <f>IF(_tag_month_day!Y49="","",_tag_month_day!Y49)</f>
        <v/>
      </c>
      <c r="BY59" s="459">
        <f ca="1">L59</f>
        <v>43588.083333333219</v>
      </c>
      <c r="BZ59" s="460"/>
      <c r="CA59" s="461"/>
      <c r="CB59" s="424" t="str">
        <f>IF(_tag_month_day!Z49="","",_tag_month_day!Z49)</f>
        <v/>
      </c>
      <c r="CC59" s="424" t="str">
        <f>IF(_tag_month_day!AA49="","",_tag_month_day!AA49)</f>
        <v/>
      </c>
      <c r="CD59" s="424" t="str">
        <f>IF(_tag_month_day!AB49="","",_tag_month_day!AB49)</f>
        <v/>
      </c>
      <c r="CE59" s="424" t="str">
        <f>IF(_tag_month_day!AC49="","",_tag_month_day!AC49)</f>
        <v/>
      </c>
      <c r="CF59" s="424" t="str">
        <f>IF(_tag_month_day!AD49="","",_tag_month_day!AD49)</f>
        <v/>
      </c>
      <c r="CG59" s="424" t="str">
        <f>IF(_tag_month_day!AE49="","",_tag_month_day!AE49)</f>
        <v/>
      </c>
      <c r="CH59" s="424" t="str">
        <f>IF(_tag_month_day!AF49="","",_tag_month_day!AF49)</f>
        <v/>
      </c>
      <c r="CI59" s="424" t="str">
        <f>IF(_tag_month_day!AG49="","",_tag_month_day!AG49)</f>
        <v/>
      </c>
      <c r="CJ59" s="424" t="str">
        <f>IF(_tag_month_day!AH49="","",_tag_month_day!AH49)</f>
        <v/>
      </c>
      <c r="CK59" s="424" t="str">
        <f>IF(_tag_month_day!AI49="","",_tag_month_day!AI49)</f>
        <v/>
      </c>
      <c r="CL59" s="4" t="str">
        <f>IF(_tag_month_day!AJ49="","",_tag_month_day!AJ49)</f>
        <v/>
      </c>
      <c r="CM59" s="4" t="str">
        <f>IF(_tag_month_day!AK49="","",_tag_month_day!AK49)</f>
        <v/>
      </c>
      <c r="CN59" s="4" t="str">
        <f>IF(_tag_month_day!AL49="","",_tag_month_day!AL49)</f>
        <v/>
      </c>
      <c r="CO59" s="4" t="str">
        <f>IF(_tag_month_day!AM49="","",_tag_month_day!AM49)</f>
        <v/>
      </c>
      <c r="CP59" s="4" t="str">
        <f>IF(_tag_month_day!AN49="","",_tag_month_day!AN49)</f>
        <v/>
      </c>
      <c r="CQ59" s="4" t="str">
        <f>IF(_tag_month_day!AO49="","",_tag_month_day!AO49)</f>
        <v/>
      </c>
      <c r="CR59" s="462" t="str">
        <f>IF(_tag_month_day!AP49="","",_tag_month_day!AP49)</f>
        <v/>
      </c>
      <c r="CS59" s="463" t="str">
        <f>IF(_tag_month_day!AQ49="","",_tag_month_day!AQ49)</f>
        <v/>
      </c>
      <c r="CT59" s="4" t="str">
        <f>IF(_tag_month_day!AR49="","",_tag_month_day!AR49)</f>
        <v/>
      </c>
      <c r="CU59" s="464" t="e">
        <f>DU59/AJ59</f>
        <v>#VALUE!</v>
      </c>
      <c r="CV59" s="451" t="e">
        <f>BG59/BH59</f>
        <v>#VALUE!</v>
      </c>
      <c r="CW59" s="465" t="e">
        <f>AJ59*(1-CV59)*CU59*AF59</f>
        <v>#VALUE!</v>
      </c>
      <c r="CX59" s="465" t="e">
        <f>CW59*94%</f>
        <v>#VALUE!</v>
      </c>
      <c r="CY59" s="466" t="e">
        <f>IF(CX59=0,0,DS59/(DS59+CX59))</f>
        <v>#VALUE!</v>
      </c>
      <c r="CZ59" s="465" t="e">
        <f>$AJ59*EF59</f>
        <v>#VALUE!</v>
      </c>
      <c r="DA59" s="465" t="e">
        <f>$AJ59*EG59</f>
        <v>#VALUE!</v>
      </c>
      <c r="DB59" s="465" t="e">
        <f>$AJ59*EH59</f>
        <v>#VALUE!</v>
      </c>
      <c r="DC59" s="465" t="e">
        <f>$AJ59*EI59</f>
        <v>#VALUE!</v>
      </c>
      <c r="DD59" s="465" t="e">
        <f>$AJ59*EJ59</f>
        <v>#VALUE!</v>
      </c>
      <c r="DE59" s="465" t="e">
        <f>$AJ59*EK59</f>
        <v>#VALUE!</v>
      </c>
      <c r="DF59" s="465" t="e">
        <f>$AJ59*EL59</f>
        <v>#VALUE!</v>
      </c>
      <c r="DG59" s="465" t="e">
        <f>$AJ59*EM59</f>
        <v>#VALUE!</v>
      </c>
      <c r="DH59" s="465" t="e">
        <f>$AJ59*EN59</f>
        <v>#VALUE!</v>
      </c>
      <c r="DI59" s="465" t="e">
        <f>$AJ59*EO59</f>
        <v>#VALUE!</v>
      </c>
      <c r="DJ59" s="465" t="e">
        <f>CZ59*(1-EP59)</f>
        <v>#VALUE!</v>
      </c>
      <c r="DK59" s="465" t="e">
        <f>DA59*(1-ER59)</f>
        <v>#VALUE!</v>
      </c>
      <c r="DL59" s="465" t="e">
        <f>DB59*(1-EQ59)</f>
        <v>#VALUE!</v>
      </c>
      <c r="DM59" s="465" t="e">
        <f>DC59*(1-ES59)</f>
        <v>#VALUE!</v>
      </c>
      <c r="DN59" s="465" t="e">
        <f>DD59*(1-ET59)</f>
        <v>#VALUE!</v>
      </c>
      <c r="DO59" s="465" t="e">
        <f>DE59</f>
        <v>#VALUE!</v>
      </c>
      <c r="DP59" s="465" t="e">
        <f>DF59*(1-EU59)</f>
        <v>#VALUE!</v>
      </c>
      <c r="DQ59" s="465" t="e">
        <f>DG59*(1-EV59)</f>
        <v>#VALUE!</v>
      </c>
      <c r="DR59" s="465" t="e">
        <f>DH59*(1-EW59)</f>
        <v>#VALUE!</v>
      </c>
      <c r="DS59" s="465" t="e">
        <f>DI59</f>
        <v>#VALUE!</v>
      </c>
      <c r="DT59" s="465" t="e">
        <f>SUM(DJ59:DS59)</f>
        <v>#VALUE!</v>
      </c>
      <c r="DU59" s="465" t="e">
        <f>(GS59:GX59)+(DP59+DQ59+DR59)*GY59+DS59</f>
        <v>#VALUE!</v>
      </c>
      <c r="DV59" s="451" t="e">
        <f>AV59/$BH59/(1-EP59)</f>
        <v>#VALUE!</v>
      </c>
      <c r="DW59" s="451" t="e">
        <f>AW59/$BH59/(1-ER59)</f>
        <v>#VALUE!</v>
      </c>
      <c r="DX59" s="451" t="e">
        <f>AX59/$BH59/(1-EQ59)</f>
        <v>#VALUE!</v>
      </c>
      <c r="DY59" s="451" t="e">
        <f>AY59/$BH59/(1-ES59)</f>
        <v>#VALUE!</v>
      </c>
      <c r="DZ59" s="451" t="e">
        <f>AZ59/$BH59/(1-ET59)</f>
        <v>#VALUE!</v>
      </c>
      <c r="EA59" s="451" t="e">
        <f>BA59/$BH59/(1-AX59)</f>
        <v>#VALUE!</v>
      </c>
      <c r="EB59" s="451" t="e">
        <f>BB59/$BH59/(1-EU59)</f>
        <v>#VALUE!</v>
      </c>
      <c r="EC59" s="451" t="e">
        <f>BC59/$BH59/(1-EV59)</f>
        <v>#VALUE!</v>
      </c>
      <c r="ED59" s="451" t="e">
        <f>BD59/$BH59/(1-EW59)</f>
        <v>#VALUE!</v>
      </c>
      <c r="EE59" s="451" t="e">
        <f>BG59/BH59</f>
        <v>#VALUE!</v>
      </c>
      <c r="EF59" s="451" t="e">
        <f>DV59/SUM($DV59:$EE59)</f>
        <v>#VALUE!</v>
      </c>
      <c r="EG59" s="451" t="e">
        <f>DW59/SUM($DV59:$EE59)</f>
        <v>#VALUE!</v>
      </c>
      <c r="EH59" s="451" t="e">
        <f>DX59/SUM($DV59:$EE59)</f>
        <v>#VALUE!</v>
      </c>
      <c r="EI59" s="451" t="e">
        <f>DY59/SUM($DV59:$EE59)</f>
        <v>#VALUE!</v>
      </c>
      <c r="EJ59" s="451" t="e">
        <f>DZ59/SUM($DV59:$EE59)</f>
        <v>#VALUE!</v>
      </c>
      <c r="EK59" s="451" t="e">
        <f>EA59/SUM($DV59:$EE59)</f>
        <v>#VALUE!</v>
      </c>
      <c r="EL59" s="451" t="e">
        <f>EB59/SUM($DV59:$EE59)</f>
        <v>#VALUE!</v>
      </c>
      <c r="EM59" s="451" t="e">
        <f>EC59/SUM($DV59:$EE59)</f>
        <v>#VALUE!</v>
      </c>
      <c r="EN59" s="451" t="e">
        <f>ED59/SUM($DV59:$EE59)</f>
        <v>#VALUE!</v>
      </c>
      <c r="EO59" s="451" t="e">
        <f>EE59/SUM($DV59:$EE59)</f>
        <v>#VALUE!</v>
      </c>
      <c r="EP59" s="450">
        <f>EP58</f>
        <v>0.080000000000000002</v>
      </c>
      <c r="EQ59" s="450">
        <f>EQ58</f>
        <v>0.014999999999999999</v>
      </c>
      <c r="ER59" s="450">
        <f>ER58</f>
        <v>0.014999999999999999</v>
      </c>
      <c r="ES59" s="450">
        <f>ES58</f>
        <v>0.014999999999999999</v>
      </c>
      <c r="ET59" s="450">
        <f>ET58</f>
        <v>0.014999999999999999</v>
      </c>
      <c r="EU59" s="450">
        <f>EU58</f>
        <v>0.089999999999999997</v>
      </c>
      <c r="EV59" s="450">
        <f>EV58</f>
        <v>0.089999999999999997</v>
      </c>
      <c r="EW59" s="450">
        <f>EW58</f>
        <v>0.089999999999999997</v>
      </c>
      <c r="EX59" s="431" t="str">
        <f>IF(_tag_month_day!AS49="","",_tag_month_day!AS49/100)</f>
        <v/>
      </c>
      <c r="EY59" s="431" t="str">
        <f>IF(_tag_month_day!AT49="","",_tag_month_day!AT49/100)</f>
        <v/>
      </c>
      <c r="EZ59" s="431" t="str">
        <f>IF(_tag_month_day!AU49="","",_tag_month_day!AU49/100)</f>
        <v/>
      </c>
      <c r="FA59" s="431" t="str">
        <f>IF(_tag_month_day!AV49="","",_tag_month_day!AV49/100)</f>
        <v/>
      </c>
      <c r="FB59" s="431" t="str">
        <f>IF(_tag_month_day!AW49="","",_tag_month_day!AW49/100)</f>
        <v/>
      </c>
      <c r="FC59" s="431" t="str">
        <f>IF(_tag_month_day!AX49="","",_tag_month_day!AX49/100)</f>
        <v/>
      </c>
      <c r="FD59" s="449" t="str">
        <f>IF(_tag_month_day!AY49="","",_tag_month_day!AY49/100)</f>
        <v/>
      </c>
      <c r="FE59" s="449" t="str">
        <f>IF(_tag_month_day!AZ49="","",_tag_month_day!AZ49/100)</f>
        <v/>
      </c>
      <c r="FF59" s="449" t="str">
        <f>IF(_tag_month_day!BA49="","",_tag_month_day!BA49/100)</f>
        <v/>
      </c>
      <c r="FG59" s="449" t="str">
        <f>IF(_tag_month_day!BB49="","",_tag_month_day!BB49/100)</f>
        <v/>
      </c>
      <c r="FH59" s="467" t="str">
        <f>IF(_tag_month_day!BC49="","",_tag_month_day!BC49/100)</f>
        <v/>
      </c>
      <c r="FI59" s="449">
        <f>FI58</f>
        <v>0.40999999999999998</v>
      </c>
      <c r="FJ59" s="449">
        <f>FJ58</f>
        <v>0.11</v>
      </c>
      <c r="FK59" s="449">
        <f>FK58</f>
        <v>0.014999999999999999</v>
      </c>
      <c r="FL59" s="449">
        <f>FL58</f>
        <v>0</v>
      </c>
      <c r="FM59" s="467">
        <f>FM58</f>
        <v>0.0001</v>
      </c>
      <c r="FN59" s="449">
        <f>FN58</f>
        <v>0.32000000000000001</v>
      </c>
      <c r="FO59" s="449">
        <f>FO58</f>
        <v>0.20000000000000001</v>
      </c>
      <c r="FP59" s="449">
        <f>FP58</f>
        <v>0.01</v>
      </c>
      <c r="FQ59" s="449">
        <f>FQ58</f>
        <v>0</v>
      </c>
      <c r="FR59" s="467">
        <f>FR58</f>
        <v>0.0001</v>
      </c>
      <c r="FS59" s="449" t="str">
        <f>IF(_tag_month_day!BD49="","",_tag_month_day!BD49/100)</f>
        <v/>
      </c>
      <c r="FT59" s="449" t="str">
        <f>IF(_tag_month_day!BE49="","",_tag_month_day!BE49/100)</f>
        <v/>
      </c>
      <c r="FU59" s="449" t="str">
        <f>IF(_tag_month_day!BF49="","",_tag_month_day!BF49/100)</f>
        <v/>
      </c>
      <c r="FV59" s="449" t="str">
        <f>IF(_tag_month_day!BG49="","",_tag_month_day!BG49/100)</f>
        <v/>
      </c>
      <c r="FW59" s="467" t="str">
        <f>IF(_tag_month_day!BH49="","",_tag_month_day!BH49/100)</f>
        <v/>
      </c>
      <c r="FX59" s="449" t="str">
        <f>IF(_tag_month_day!BI49="","",_tag_month_day!BI49/100)</f>
        <v/>
      </c>
      <c r="FY59" s="449" t="str">
        <f>IF(_tag_month_day!BJ49="","",_tag_month_day!BJ49/100)</f>
        <v/>
      </c>
      <c r="FZ59" s="468" t="str">
        <f>IF(_tag_month_day!BK49="","",_tag_month_day!BK49/100)</f>
        <v/>
      </c>
      <c r="GA59" s="449" t="str">
        <f>IF(_tag_month_day!BL49="","",_tag_month_day!BL49/100)</f>
        <v/>
      </c>
      <c r="GB59" s="467" t="str">
        <f>IF(_tag_month_day!BM49="","",_tag_month_day!BM49/100)</f>
        <v/>
      </c>
      <c r="GC59" s="431" t="str">
        <f>IF(_tag_month_day!BN49="","",_tag_month_day!BN49/100)</f>
        <v/>
      </c>
      <c r="GD59" s="431" t="str">
        <f>IF(_tag_month_day!BO49="","",_tag_month_day!BO49/100)</f>
        <v/>
      </c>
      <c r="GE59" s="431" t="str">
        <f>IF(_tag_month_day!BP49="","",_tag_month_day!BP49/100)</f>
        <v/>
      </c>
      <c r="GF59" s="431" t="str">
        <f>IF(_tag_month_day!BQ49="","",_tag_month_day!BQ49/100)</f>
        <v/>
      </c>
      <c r="GG59" s="431" t="str">
        <f>IF(_tag_month_day!BR49="","",_tag_month_day!BR49/100)</f>
        <v/>
      </c>
      <c r="GH59" s="431" t="str">
        <f>IF(_tag_month_day!BS49="","",_tag_month_day!BS49/100)</f>
        <v/>
      </c>
      <c r="GI59" s="467" t="str">
        <f>IF(_tag_month_day!BT49="","",_tag_month_day!BT49/100)</f>
        <v/>
      </c>
      <c r="GJ59" s="469" t="str">
        <f>IF(_tag_month_day!BU49="","",_tag_month_day!BU49/100)</f>
        <v/>
      </c>
      <c r="GK59" s="470">
        <f>GK58</f>
        <v>0.070000000000000007</v>
      </c>
      <c r="GL59" s="470">
        <f>GL58</f>
        <v>0.029999999999999999</v>
      </c>
      <c r="GM59" s="471" t="str">
        <f>IF(_tag_month_day!BX49="","",_tag_month_day!BX49/100)</f>
        <v/>
      </c>
      <c r="GN59" s="470">
        <f>GN58</f>
        <v>0.070000000000000007</v>
      </c>
      <c r="GO59" s="470">
        <f>GO58</f>
        <v>0.029999999999999999</v>
      </c>
      <c r="GP59" s="470">
        <f>GP58</f>
        <v>0.089999999999999997</v>
      </c>
      <c r="GQ59" s="470">
        <f>GQ58</f>
        <v>0.029999999999999999</v>
      </c>
      <c r="GR59" s="471" t="str">
        <f>IF(_tag_month_day!CA49="","",_tag_month_day!CA49/100)</f>
        <v/>
      </c>
      <c r="GS59" s="472">
        <f>GS58</f>
        <v>0.95299999999999996</v>
      </c>
      <c r="GT59" s="472">
        <f>GT58</f>
        <v>0.55000000000000004</v>
      </c>
      <c r="GU59" s="472">
        <f>GU58</f>
        <v>0.55000000000000004</v>
      </c>
      <c r="GV59" s="472">
        <f>GV58</f>
        <v>0.55000000000000004</v>
      </c>
      <c r="GW59" s="472">
        <f>GW58</f>
        <v>0.5</v>
      </c>
      <c r="GX59" s="472">
        <f>GX58</f>
        <v>0.93500000000000005</v>
      </c>
      <c r="GY59" s="472">
        <f>GY58</f>
        <v>0.14999999999999999</v>
      </c>
      <c r="GZ59" s="472">
        <f>GZ58</f>
        <v>1</v>
      </c>
      <c r="HA59" s="474">
        <f>HA58</f>
        <v>0.047</v>
      </c>
      <c r="HB59" s="474">
        <f>HB58</f>
        <v>0.45000000000000001</v>
      </c>
      <c r="HC59" s="474">
        <f>HC58</f>
        <v>0.45000000000000001</v>
      </c>
      <c r="HD59" s="474">
        <f>HD58</f>
        <v>0.45000000000000001</v>
      </c>
      <c r="HE59" s="474">
        <f>HE58</f>
        <v>0.5</v>
      </c>
      <c r="HF59" s="474">
        <f>HF58</f>
        <v>0.065000000000000002</v>
      </c>
      <c r="HG59" s="474">
        <f>HG58</f>
        <v>0.84999999999999998</v>
      </c>
      <c r="HH59" s="474">
        <f>HH58</f>
        <v>0</v>
      </c>
      <c r="HI59" s="10">
        <f>IF(BZ59&lt;&gt;"",CK59-BV59,0)</f>
        <v>0</v>
      </c>
      <c r="HJ59" s="10" t="e">
        <f>IF(AJ59&gt;0,AH59-AJ59,0)</f>
        <v>#VALUE!</v>
      </c>
      <c r="HK59" s="466">
        <f>HK58</f>
        <v>0.84999999999999998</v>
      </c>
      <c r="HL59" s="424">
        <f>HL58</f>
        <v>550000</v>
      </c>
      <c r="HM59" s="424">
        <f>HM58</f>
        <v>480000</v>
      </c>
      <c r="HN59" s="465" t="e">
        <f>(DJ59*EZ59+DK59*FH59+DL59*FM59+DM59*FR59+DN59*FW59+DO59*GB59+DS59*GI59+DP59*GM59+DR59*GR59)*1000*2</f>
        <v>#VALUE!</v>
      </c>
      <c r="HO59" s="465" t="e">
        <f>HN59*HK59*$HO$2/HL59*1000000</f>
        <v>#VALUE!</v>
      </c>
      <c r="HP59" s="465" t="e">
        <f>HN59*HK59*$HP$2/HM59*1000000</f>
        <v>#VALUE!</v>
      </c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</row>
    <row customFormat="1" r="60" s="0">
      <c r="A60" s="420">
        <v>49</v>
      </c>
      <c r="B60" s="421">
        <f ca="1">IF(D60=D59,B59,IF(D60="夜班",B59+1,B59))</f>
        <v>43587</v>
      </c>
      <c r="C60" s="422">
        <f>C59</f>
        <v>0.041666666666666699</v>
      </c>
      <c r="D60" s="10">
        <f ca="1">IF(HOUR(G60)&lt;8,"夜班",IF(HOUR(G60)&lt;16,"白班",IF(HOUR(G60)&lt;24,"中班",0)))</f>
        <v>0</v>
      </c>
      <c r="E60" s="10" t="e">
        <f ca="1">IF(F60=1,"甲",IF(F60=2,"乙",IF(F60=3,"丙",IF(F60=4,"丁",""))))</f>
        <v>#REF!</v>
      </c>
      <c r="F60" s="10" t="e">
        <f ca="1">SUMPRODUCT((成本日报!$A$3:$A$95=计划!B60)*(成本日报!$B$3:$B$95=计划!$D60),成本日报!$C$3:$C$95)</f>
        <v>#REF!</v>
      </c>
      <c r="G60" s="423">
        <f ca="1">G59+C59</f>
        <v>43587.999999999884</v>
      </c>
      <c r="H60" s="423">
        <f ca="1">$G60+$C60/60*10+$C60*0</f>
        <v>43588.006944444329</v>
      </c>
      <c r="I60" s="423">
        <f ca="1">$G60+$C60/60*18+$C60*0</f>
        <v>43588.012499999881</v>
      </c>
      <c r="J60" s="423">
        <f ca="1">$G60+$C60/60*0+$C60*1</f>
        <v>43588.041666666548</v>
      </c>
      <c r="K60" s="423">
        <f ca="1">$G60+$C60/60*30+$C60*2</f>
        <v>43588.104166666555</v>
      </c>
      <c r="L60" s="423">
        <f ca="1">$G60+$C60/60*0+$C60*3</f>
        <v>43588.124999999884</v>
      </c>
      <c r="M60" s="424" t="str">
        <f>IF(_tag_month_day!A50="","",_tag_month_day!A50)</f>
        <v/>
      </c>
      <c r="N60" s="424" t="str">
        <f>IF(_tag_month_day!B50="","",_tag_month_day!B50)</f>
        <v/>
      </c>
      <c r="O60" s="425" t="e">
        <f>IF(M60+N60=0,"",M60+N60)</f>
        <v>#VALUE!</v>
      </c>
      <c r="P60" s="424" t="str">
        <f>IF(_tag_month_day!C50="","",_tag_month_day!C50)</f>
        <v/>
      </c>
      <c r="Q60" s="424" t="str">
        <f>IF(_tag_month_day!D50="","",_tag_month_day!D50)</f>
        <v/>
      </c>
      <c r="R60" s="426" t="str">
        <f>IF(_tag_month_day!CB50="","",_tag_month_day!CB50/100)</f>
        <v/>
      </c>
      <c r="S60" s="427" t="str">
        <f>IF(_tag_month_day!E50="","",_tag_month_day!E50)</f>
        <v/>
      </c>
      <c r="T60" s="427" t="str">
        <f>IF(_tag_month_day!F50="","",_tag_month_day!F50)</f>
        <v/>
      </c>
      <c r="U60" s="428" t="e">
        <f>S60+T60</f>
        <v>#VALUE!</v>
      </c>
      <c r="V60" s="429" t="e">
        <f>U60/AJ60</f>
        <v>#VALUE!</v>
      </c>
      <c r="W60" s="430" t="str">
        <f>IF(_jhy_month_day!A50="","",_jhy_month_day!A50)</f>
        <v/>
      </c>
      <c r="X60" s="431" t="str">
        <f>IF(_jhy_month_day!B50="","",_jhy_month_day!B50/100)</f>
        <v/>
      </c>
      <c r="Y60" s="431" t="str">
        <f>IF(_jhy_month_day!C50="","",_jhy_month_day!C50/100)</f>
        <v/>
      </c>
      <c r="Z60" s="432">
        <f>Z56+1</f>
        <v>13</v>
      </c>
      <c r="AA60" s="433" t="str">
        <f>IF(_tag_month_day!G50="","",_tag_month_day!G50/100)</f>
        <v/>
      </c>
      <c r="AB60" s="433" t="str">
        <f>IF(_tag_month_day!H50="","",_tag_month_day!H50/100)</f>
        <v/>
      </c>
      <c r="AC60" s="434">
        <f>IF(X60="",AC59,BK60*($AV59*X60+$AW59*FD59+$AX59*FI59+$AY59*FN59+$AZ59*FS59+$BA59*FX59+$BG59*GE59)/(AV59*Y60+AX59*FK59+AW59*FF59+AY59*FP59+AZ59*FU59+BA59*FZ59+BG59*GG59+BB59*GK59+BC59*GN59+BD59*GP59))</f>
        <v>1.59963432013121</v>
      </c>
      <c r="AD60" s="435" t="str">
        <f>IF(AC60=AC59,"",AC60-AC59)</f>
        <v/>
      </c>
      <c r="AE60" s="436" t="str">
        <f>IF(1-AF60=0,"",(1-AF60))</f>
        <v/>
      </c>
      <c r="AF60" s="437">
        <v>1</v>
      </c>
      <c r="AG60" s="10" t="str">
        <f>AG59</f>
        <v>8A3</v>
      </c>
      <c r="AH60" s="438" t="str">
        <f>AH59</f>
        <v/>
      </c>
      <c r="AI60" s="424" t="e">
        <f>IF(ROUND(AJ60-AJ59,1)=0,"",AJ60-AJ59)</f>
        <v>#VALUE!</v>
      </c>
      <c r="AJ60" s="10" t="str">
        <f>IF(_tag_month_day!I50="","",_tag_month_day!I50)</f>
        <v/>
      </c>
      <c r="AK60" s="440"/>
      <c r="AL60" s="440"/>
      <c r="AM60" s="440"/>
      <c r="AN60" s="441">
        <f>AN59</f>
        <v>3</v>
      </c>
      <c r="AO60" s="441">
        <f>AO59</f>
        <v>7</v>
      </c>
      <c r="AP60" s="442" t="e">
        <f>(IF(AN60=0,AS59,AS59*(1+AO60/AN60)/(AR60+AO60/AN60)))+AT60</f>
        <v>#VALUE!</v>
      </c>
      <c r="AQ60" s="443" t="str">
        <f>IF(_tag_month_day!J50="","",_tag_month_day!J50/100)</f>
        <v/>
      </c>
      <c r="AR60" s="444">
        <f>AR59</f>
        <v>1.3</v>
      </c>
      <c r="AS60" s="445" t="e">
        <f>AQ60*(AN60*AR60+AO60)/(AN60+AO60)</f>
        <v>#VALUE!</v>
      </c>
      <c r="AT60" s="445" t="e">
        <f>(SUM(BE60:BF60)-SUM(BE59:BF59))*0.05</f>
        <v>#VALUE!</v>
      </c>
      <c r="AU60" s="446" t="str">
        <f>IF(_tag_month_day!CC50="","",IF(_tag_month_day!CC50&gt;0,_tag_month_day!CD50,_tag_month_day!CE50))</f>
        <v/>
      </c>
      <c r="AV60" s="447" t="str">
        <f>IF(_tag_month_day!L50="","",_tag_month_day!L50/100)</f>
        <v/>
      </c>
      <c r="AW60" s="431">
        <f>AW59</f>
        <v>0</v>
      </c>
      <c r="AX60" s="431">
        <f>AX59</f>
        <v>0</v>
      </c>
      <c r="AY60" s="431" t="str">
        <f>IF(_tag_month_day!M50="","",_tag_month_day!M50/100)</f>
        <v/>
      </c>
      <c r="AZ60" s="431" t="str">
        <f>IF(_tag_month_day!N50="","",_tag_month_day!N50/100)</f>
        <v/>
      </c>
      <c r="BA60" s="431" t="str">
        <f>IF(_tag_month_day!O50="","",_tag_month_day!O50/100)</f>
        <v/>
      </c>
      <c r="BB60" s="448" t="str">
        <f>IF(_tag_month_day!P50="","",_tag_month_day!P50/100)</f>
        <v/>
      </c>
      <c r="BC60" s="448">
        <f>BC59</f>
        <v>0</v>
      </c>
      <c r="BD60" s="448" t="str">
        <f>IF(_tag_month_day!Q50="","",_tag_month_day!Q50/100)</f>
        <v/>
      </c>
      <c r="BE60" s="449" t="str">
        <f>IF(_tag_month_day!R50="","",_tag_month_day!R50/100)</f>
        <v/>
      </c>
      <c r="BF60" s="388" t="e">
        <f>(AU60*(100+BE60*100))/(AJ60-AU60)/100</f>
        <v>#VALUE!</v>
      </c>
      <c r="BG60" s="450" t="e">
        <f>BE60+BF60</f>
        <v>#VALUE!</v>
      </c>
      <c r="BH60" s="451" t="e">
        <f>SUM(AV60:BF60)</f>
        <v>#VALUE!</v>
      </c>
      <c r="BI60" s="452" t="e">
        <f>IF(CX60=0,BI59,(DK60*查询!$R$5+DL60*查询!$Q$5+DM60*查询!$N$5+DN60*查询!$O$5+DO60*查询!$P$5)*AF60/CX60)</f>
        <v>#VALUE!</v>
      </c>
      <c r="BJ60" s="452" t="e">
        <f>IF(CX60=0,BJ59,(DP60*查询!$S$5+DQ60*查询!$T$5+DR60*查询!$U$5)*AF60/CX60)</f>
        <v>#VALUE!</v>
      </c>
      <c r="BK60" s="452">
        <f>BK59</f>
        <v>1</v>
      </c>
      <c r="BL60" s="453" t="e">
        <f>SUMPRODUCT((AV60:BA60)*(GS60:GX60))/((GS60:GX60)+SUM(BB60:BD60)*GY60+BG60*GZ60)</f>
        <v>#VALUE!</v>
      </c>
      <c r="BM60" s="453" t="e">
        <f>BK60*($AV60*FB60+$AW60*FD60+$AX60*FI60+$AY60*FN60+$AZ60*FS60+$BA60*FX60+$BG60*GE60)/(AV60*EY60+AX60*FK60+AW60*FF60+AY60*FP60+AZ60*FU60+BA60*FZ60+BG60*GG60+BB60*GK60+BC60*GN60+BD60*GP60)</f>
        <v>#VALUE!</v>
      </c>
      <c r="BN60" s="453" t="e">
        <f>($AV60*FC60+$AX60*FJ60+$AW60*FE60+$AY60*FO60+$AZ60*FT60+$BA60*FY60+$BG60*GF60)/($AV60*FA60+BG60*GH60+BB60*GL60+BC60*GO60+BD60*GQ60+BA60*GA60)</f>
        <v>#VALUE!</v>
      </c>
      <c r="BO60" s="454" t="e">
        <f>SUMPRODUCT(AV60:BA60*GS60:GX60)/(GS60:GX60+(BB60+BC60+BD60)*GY60+BG60)</f>
        <v>#VALUE!</v>
      </c>
      <c r="BP60" s="454" t="e">
        <f>SUMPRODUCT(AV60:BA60*GS60:GX60)/(GS60:GX60+(BB60+BC60+BD60)*GY60+BG60)</f>
        <v>#VALUE!</v>
      </c>
      <c r="BQ60" s="454" t="e">
        <f>SUMPRODUCT(AV60:BA60*GS60:GX60)/(GS60:GX60+(BB60+BC60+BD60)*GY60+BG60)</f>
        <v>#VALUE!</v>
      </c>
      <c r="BR60" s="453" t="str">
        <f>IF(_tag_month_day!T50="","",_tag_month_day!T50)</f>
        <v/>
      </c>
      <c r="BS60" s="453" t="str">
        <f>IF(_tag_month_day!U50="","",_tag_month_day!U50)</f>
        <v/>
      </c>
      <c r="BT60" s="455" t="str">
        <f>IF(CK60="","",IF((CK60&gt;=BV60-0.12)*(CK60&lt;=BV60+0.12),"合格","不合格"))</f>
        <v/>
      </c>
      <c r="BU60" s="456" t="str">
        <f>IF(_tag_month_day!V50="","",_tag_month_day!V50)</f>
        <v/>
      </c>
      <c r="BV60" s="457" t="str">
        <f>IF(_tag_month_day!W50="","",_tag_month_day!W50)</f>
        <v/>
      </c>
      <c r="BW60" s="458" t="str">
        <f>IF(_tag_month_day!X50="","",_tag_month_day!X50)</f>
        <v/>
      </c>
      <c r="BX60" s="458" t="str">
        <f>IF(_tag_month_day!Y50="","",_tag_month_day!Y50)</f>
        <v/>
      </c>
      <c r="BY60" s="459">
        <f ca="1">L60</f>
        <v>43588.124999999884</v>
      </c>
      <c r="BZ60" s="460"/>
      <c r="CA60" s="461"/>
      <c r="CB60" s="424" t="str">
        <f>IF(_tag_month_day!Z50="","",_tag_month_day!Z50)</f>
        <v/>
      </c>
      <c r="CC60" s="424" t="str">
        <f>IF(_tag_month_day!AA50="","",_tag_month_day!AA50)</f>
        <v/>
      </c>
      <c r="CD60" s="424" t="str">
        <f>IF(_tag_month_day!AB50="","",_tag_month_day!AB50)</f>
        <v/>
      </c>
      <c r="CE60" s="424" t="str">
        <f>IF(_tag_month_day!AC50="","",_tag_month_day!AC50)</f>
        <v/>
      </c>
      <c r="CF60" s="424" t="str">
        <f>IF(_tag_month_day!AD50="","",_tag_month_day!AD50)</f>
        <v/>
      </c>
      <c r="CG60" s="424" t="str">
        <f>IF(_tag_month_day!AE50="","",_tag_month_day!AE50)</f>
        <v/>
      </c>
      <c r="CH60" s="424" t="str">
        <f>IF(_tag_month_day!AF50="","",_tag_month_day!AF50)</f>
        <v/>
      </c>
      <c r="CI60" s="424" t="str">
        <f>IF(_tag_month_day!AG50="","",_tag_month_day!AG50)</f>
        <v/>
      </c>
      <c r="CJ60" s="424" t="str">
        <f>IF(_tag_month_day!AH50="","",_tag_month_day!AH50)</f>
        <v/>
      </c>
      <c r="CK60" s="424" t="str">
        <f>IF(_tag_month_day!AI50="","",_tag_month_day!AI50)</f>
        <v/>
      </c>
      <c r="CL60" s="4" t="str">
        <f>IF(_tag_month_day!AJ50="","",_tag_month_day!AJ50)</f>
        <v/>
      </c>
      <c r="CM60" s="4" t="str">
        <f>IF(_tag_month_day!AK50="","",_tag_month_day!AK50)</f>
        <v/>
      </c>
      <c r="CN60" s="4" t="str">
        <f>IF(_tag_month_day!AL50="","",_tag_month_day!AL50)</f>
        <v/>
      </c>
      <c r="CO60" s="4" t="str">
        <f>IF(_tag_month_day!AM50="","",_tag_month_day!AM50)</f>
        <v/>
      </c>
      <c r="CP60" s="4" t="str">
        <f>IF(_tag_month_day!AN50="","",_tag_month_day!AN50)</f>
        <v/>
      </c>
      <c r="CQ60" s="4" t="str">
        <f>IF(_tag_month_day!AO50="","",_tag_month_day!AO50)</f>
        <v/>
      </c>
      <c r="CR60" s="462" t="str">
        <f>IF(_tag_month_day!AP50="","",_tag_month_day!AP50)</f>
        <v/>
      </c>
      <c r="CS60" s="463" t="str">
        <f>IF(_tag_month_day!AQ50="","",_tag_month_day!AQ50)</f>
        <v/>
      </c>
      <c r="CT60" s="4" t="str">
        <f>IF(_tag_month_day!AR50="","",_tag_month_day!AR50)</f>
        <v/>
      </c>
      <c r="CU60" s="464" t="e">
        <f>DU60/AJ60</f>
        <v>#VALUE!</v>
      </c>
      <c r="CV60" s="451" t="e">
        <f>BG60/BH60</f>
        <v>#VALUE!</v>
      </c>
      <c r="CW60" s="465" t="e">
        <f>AJ60*(1-CV60)*CU60*AF60</f>
        <v>#VALUE!</v>
      </c>
      <c r="CX60" s="465" t="e">
        <f>CW60*94%</f>
        <v>#VALUE!</v>
      </c>
      <c r="CY60" s="466" t="e">
        <f>IF(CX60=0,0,DS60/(DS60+CX60))</f>
        <v>#VALUE!</v>
      </c>
      <c r="CZ60" s="465" t="e">
        <f>$AJ60*EF60</f>
        <v>#VALUE!</v>
      </c>
      <c r="DA60" s="465" t="e">
        <f>$AJ60*EG60</f>
        <v>#VALUE!</v>
      </c>
      <c r="DB60" s="465" t="e">
        <f>$AJ60*EH60</f>
        <v>#VALUE!</v>
      </c>
      <c r="DC60" s="465" t="e">
        <f>$AJ60*EI60</f>
        <v>#VALUE!</v>
      </c>
      <c r="DD60" s="465" t="e">
        <f>$AJ60*EJ60</f>
        <v>#VALUE!</v>
      </c>
      <c r="DE60" s="465" t="e">
        <f>$AJ60*EK60</f>
        <v>#VALUE!</v>
      </c>
      <c r="DF60" s="465" t="e">
        <f>$AJ60*EL60</f>
        <v>#VALUE!</v>
      </c>
      <c r="DG60" s="465" t="e">
        <f>$AJ60*EM60</f>
        <v>#VALUE!</v>
      </c>
      <c r="DH60" s="465" t="e">
        <f>$AJ60*EN60</f>
        <v>#VALUE!</v>
      </c>
      <c r="DI60" s="465" t="e">
        <f>$AJ60*EO60</f>
        <v>#VALUE!</v>
      </c>
      <c r="DJ60" s="465" t="e">
        <f>CZ60*(1-EP60)</f>
        <v>#VALUE!</v>
      </c>
      <c r="DK60" s="465" t="e">
        <f>DA60*(1-ER60)</f>
        <v>#VALUE!</v>
      </c>
      <c r="DL60" s="465" t="e">
        <f>DB60*(1-EQ60)</f>
        <v>#VALUE!</v>
      </c>
      <c r="DM60" s="465" t="e">
        <f>DC60*(1-ES60)</f>
        <v>#VALUE!</v>
      </c>
      <c r="DN60" s="465" t="e">
        <f>DD60*(1-ET60)</f>
        <v>#VALUE!</v>
      </c>
      <c r="DO60" s="465" t="e">
        <f>DE60</f>
        <v>#VALUE!</v>
      </c>
      <c r="DP60" s="465" t="e">
        <f>DF60*(1-EU60)</f>
        <v>#VALUE!</v>
      </c>
      <c r="DQ60" s="465" t="e">
        <f>DG60*(1-EV60)</f>
        <v>#VALUE!</v>
      </c>
      <c r="DR60" s="465" t="e">
        <f>DH60*(1-EW60)</f>
        <v>#VALUE!</v>
      </c>
      <c r="DS60" s="465" t="e">
        <f>DI60</f>
        <v>#VALUE!</v>
      </c>
      <c r="DT60" s="465" t="e">
        <f>SUM(DJ60:DS60)</f>
        <v>#VALUE!</v>
      </c>
      <c r="DU60" s="465" t="e">
        <f>(GS60:GX60)+(DP60+DQ60+DR60)*GY60+DS60</f>
        <v>#VALUE!</v>
      </c>
      <c r="DV60" s="451" t="e">
        <f>AV60/$BH60/(1-EP60)</f>
        <v>#VALUE!</v>
      </c>
      <c r="DW60" s="451" t="e">
        <f>AW60/$BH60/(1-ER60)</f>
        <v>#VALUE!</v>
      </c>
      <c r="DX60" s="451" t="e">
        <f>AX60/$BH60/(1-EQ60)</f>
        <v>#VALUE!</v>
      </c>
      <c r="DY60" s="451" t="e">
        <f>AY60/$BH60/(1-ES60)</f>
        <v>#VALUE!</v>
      </c>
      <c r="DZ60" s="451" t="e">
        <f>AZ60/$BH60/(1-ET60)</f>
        <v>#VALUE!</v>
      </c>
      <c r="EA60" s="451" t="e">
        <f>BA60/$BH60/(1-AX60)</f>
        <v>#VALUE!</v>
      </c>
      <c r="EB60" s="451" t="e">
        <f>BB60/$BH60/(1-EU60)</f>
        <v>#VALUE!</v>
      </c>
      <c r="EC60" s="451" t="e">
        <f>BC60/$BH60/(1-EV60)</f>
        <v>#VALUE!</v>
      </c>
      <c r="ED60" s="451" t="e">
        <f>BD60/$BH60/(1-EW60)</f>
        <v>#VALUE!</v>
      </c>
      <c r="EE60" s="451" t="e">
        <f>BG60/BH60</f>
        <v>#VALUE!</v>
      </c>
      <c r="EF60" s="451" t="e">
        <f>DV60/SUM($DV60:$EE60)</f>
        <v>#VALUE!</v>
      </c>
      <c r="EG60" s="451" t="e">
        <f>DW60/SUM($DV60:$EE60)</f>
        <v>#VALUE!</v>
      </c>
      <c r="EH60" s="451" t="e">
        <f>DX60/SUM($DV60:$EE60)</f>
        <v>#VALUE!</v>
      </c>
      <c r="EI60" s="451" t="e">
        <f>DY60/SUM($DV60:$EE60)</f>
        <v>#VALUE!</v>
      </c>
      <c r="EJ60" s="451" t="e">
        <f>DZ60/SUM($DV60:$EE60)</f>
        <v>#VALUE!</v>
      </c>
      <c r="EK60" s="451" t="e">
        <f>EA60/SUM($DV60:$EE60)</f>
        <v>#VALUE!</v>
      </c>
      <c r="EL60" s="451" t="e">
        <f>EB60/SUM($DV60:$EE60)</f>
        <v>#VALUE!</v>
      </c>
      <c r="EM60" s="451" t="e">
        <f>EC60/SUM($DV60:$EE60)</f>
        <v>#VALUE!</v>
      </c>
      <c r="EN60" s="451" t="e">
        <f>ED60/SUM($DV60:$EE60)</f>
        <v>#VALUE!</v>
      </c>
      <c r="EO60" s="451" t="e">
        <f>EE60/SUM($DV60:$EE60)</f>
        <v>#VALUE!</v>
      </c>
      <c r="EP60" s="450">
        <f>EP59</f>
        <v>0.080000000000000002</v>
      </c>
      <c r="EQ60" s="450">
        <f>EQ59</f>
        <v>0.014999999999999999</v>
      </c>
      <c r="ER60" s="450">
        <f>ER59</f>
        <v>0.014999999999999999</v>
      </c>
      <c r="ES60" s="450">
        <f>ES59</f>
        <v>0.014999999999999999</v>
      </c>
      <c r="ET60" s="450">
        <f>ET59</f>
        <v>0.014999999999999999</v>
      </c>
      <c r="EU60" s="450">
        <f>EU59</f>
        <v>0.089999999999999997</v>
      </c>
      <c r="EV60" s="450">
        <f>EV59</f>
        <v>0.089999999999999997</v>
      </c>
      <c r="EW60" s="450">
        <f>EW59</f>
        <v>0.089999999999999997</v>
      </c>
      <c r="EX60" s="431" t="str">
        <f>IF(_tag_month_day!AS50="","",_tag_month_day!AS50/100)</f>
        <v/>
      </c>
      <c r="EY60" s="431" t="str">
        <f>IF(_tag_month_day!AT50="","",_tag_month_day!AT50/100)</f>
        <v/>
      </c>
      <c r="EZ60" s="431" t="str">
        <f>IF(_tag_month_day!AU50="","",_tag_month_day!AU50/100)</f>
        <v/>
      </c>
      <c r="FA60" s="431" t="str">
        <f>IF(_tag_month_day!AV50="","",_tag_month_day!AV50/100)</f>
        <v/>
      </c>
      <c r="FB60" s="431" t="str">
        <f>IF(_tag_month_day!AW50="","",_tag_month_day!AW50/100)</f>
        <v/>
      </c>
      <c r="FC60" s="431" t="str">
        <f>IF(_tag_month_day!AX50="","",_tag_month_day!AX50/100)</f>
        <v/>
      </c>
      <c r="FD60" s="449" t="str">
        <f>IF(_tag_month_day!AY50="","",_tag_month_day!AY50/100)</f>
        <v/>
      </c>
      <c r="FE60" s="449" t="str">
        <f>IF(_tag_month_day!AZ50="","",_tag_month_day!AZ50/100)</f>
        <v/>
      </c>
      <c r="FF60" s="449" t="str">
        <f>IF(_tag_month_day!BA50="","",_tag_month_day!BA50/100)</f>
        <v/>
      </c>
      <c r="FG60" s="449" t="str">
        <f>IF(_tag_month_day!BB50="","",_tag_month_day!BB50/100)</f>
        <v/>
      </c>
      <c r="FH60" s="467" t="str">
        <f>IF(_tag_month_day!BC50="","",_tag_month_day!BC50/100)</f>
        <v/>
      </c>
      <c r="FI60" s="449">
        <f>FI59</f>
        <v>0.40999999999999998</v>
      </c>
      <c r="FJ60" s="449">
        <f>FJ59</f>
        <v>0.11</v>
      </c>
      <c r="FK60" s="449">
        <f>FK59</f>
        <v>0.014999999999999999</v>
      </c>
      <c r="FL60" s="449">
        <f>FL59</f>
        <v>0</v>
      </c>
      <c r="FM60" s="467">
        <f>FM59</f>
        <v>0.0001</v>
      </c>
      <c r="FN60" s="449">
        <f>FN59</f>
        <v>0.32000000000000001</v>
      </c>
      <c r="FO60" s="449">
        <f>FO59</f>
        <v>0.20000000000000001</v>
      </c>
      <c r="FP60" s="449">
        <f>FP59</f>
        <v>0.01</v>
      </c>
      <c r="FQ60" s="449">
        <f>FQ59</f>
        <v>0</v>
      </c>
      <c r="FR60" s="467">
        <f>FR59</f>
        <v>0.0001</v>
      </c>
      <c r="FS60" s="449" t="str">
        <f>IF(_tag_month_day!BD50="","",_tag_month_day!BD50/100)</f>
        <v/>
      </c>
      <c r="FT60" s="449" t="str">
        <f>IF(_tag_month_day!BE50="","",_tag_month_day!BE50/100)</f>
        <v/>
      </c>
      <c r="FU60" s="449" t="str">
        <f>IF(_tag_month_day!BF50="","",_tag_month_day!BF50/100)</f>
        <v/>
      </c>
      <c r="FV60" s="449" t="str">
        <f>IF(_tag_month_day!BG50="","",_tag_month_day!BG50/100)</f>
        <v/>
      </c>
      <c r="FW60" s="467" t="str">
        <f>IF(_tag_month_day!BH50="","",_tag_month_day!BH50/100)</f>
        <v/>
      </c>
      <c r="FX60" s="449" t="str">
        <f>IF(_tag_month_day!BI50="","",_tag_month_day!BI50/100)</f>
        <v/>
      </c>
      <c r="FY60" s="449" t="str">
        <f>IF(_tag_month_day!BJ50="","",_tag_month_day!BJ50/100)</f>
        <v/>
      </c>
      <c r="FZ60" s="468" t="str">
        <f>IF(_tag_month_day!BK50="","",_tag_month_day!BK50/100)</f>
        <v/>
      </c>
      <c r="GA60" s="449" t="str">
        <f>IF(_tag_month_day!BL50="","",_tag_month_day!BL50/100)</f>
        <v/>
      </c>
      <c r="GB60" s="467" t="str">
        <f>IF(_tag_month_day!BM50="","",_tag_month_day!BM50/100)</f>
        <v/>
      </c>
      <c r="GC60" s="431" t="str">
        <f>IF(_tag_month_day!BN50="","",_tag_month_day!BN50/100)</f>
        <v/>
      </c>
      <c r="GD60" s="431" t="str">
        <f>IF(_tag_month_day!BO50="","",_tag_month_day!BO50/100)</f>
        <v/>
      </c>
      <c r="GE60" s="431" t="str">
        <f>IF(_tag_month_day!BP50="","",_tag_month_day!BP50/100)</f>
        <v/>
      </c>
      <c r="GF60" s="431" t="str">
        <f>IF(_tag_month_day!BQ50="","",_tag_month_day!BQ50/100)</f>
        <v/>
      </c>
      <c r="GG60" s="431" t="str">
        <f>IF(_tag_month_day!BR50="","",_tag_month_day!BR50/100)</f>
        <v/>
      </c>
      <c r="GH60" s="431" t="str">
        <f>IF(_tag_month_day!BS50="","",_tag_month_day!BS50/100)</f>
        <v/>
      </c>
      <c r="GI60" s="467" t="str">
        <f>IF(_tag_month_day!BT50="","",_tag_month_day!BT50/100)</f>
        <v/>
      </c>
      <c r="GJ60" s="469" t="str">
        <f>IF(_tag_month_day!BU50="","",_tag_month_day!BU50/100)</f>
        <v/>
      </c>
      <c r="GK60" s="470">
        <f>GK59</f>
        <v>0.070000000000000007</v>
      </c>
      <c r="GL60" s="470">
        <f>GL59</f>
        <v>0.029999999999999999</v>
      </c>
      <c r="GM60" s="471" t="str">
        <f>IF(_tag_month_day!BX50="","",_tag_month_day!BX50/100)</f>
        <v/>
      </c>
      <c r="GN60" s="470">
        <f>GN59</f>
        <v>0.070000000000000007</v>
      </c>
      <c r="GO60" s="470">
        <f>GO59</f>
        <v>0.029999999999999999</v>
      </c>
      <c r="GP60" s="470">
        <f>GP59</f>
        <v>0.089999999999999997</v>
      </c>
      <c r="GQ60" s="470">
        <f>GQ59</f>
        <v>0.029999999999999999</v>
      </c>
      <c r="GR60" s="471" t="str">
        <f>IF(_tag_month_day!CA50="","",_tag_month_day!CA50/100)</f>
        <v/>
      </c>
      <c r="GS60" s="472">
        <f>GS59</f>
        <v>0.95299999999999996</v>
      </c>
      <c r="GT60" s="472">
        <f>GT59</f>
        <v>0.55000000000000004</v>
      </c>
      <c r="GU60" s="472">
        <f>GU59</f>
        <v>0.55000000000000004</v>
      </c>
      <c r="GV60" s="472">
        <f>GV59</f>
        <v>0.55000000000000004</v>
      </c>
      <c r="GW60" s="472">
        <f>GW59</f>
        <v>0.5</v>
      </c>
      <c r="GX60" s="472">
        <f>GX59</f>
        <v>0.93500000000000005</v>
      </c>
      <c r="GY60" s="472">
        <f>GY59</f>
        <v>0.14999999999999999</v>
      </c>
      <c r="GZ60" s="472">
        <f>GZ59</f>
        <v>1</v>
      </c>
      <c r="HA60" s="474">
        <f>HA59</f>
        <v>0.047</v>
      </c>
      <c r="HB60" s="474">
        <f>HB59</f>
        <v>0.45000000000000001</v>
      </c>
      <c r="HC60" s="474">
        <f>HC59</f>
        <v>0.45000000000000001</v>
      </c>
      <c r="HD60" s="474">
        <f>HD59</f>
        <v>0.45000000000000001</v>
      </c>
      <c r="HE60" s="474">
        <f>HE59</f>
        <v>0.5</v>
      </c>
      <c r="HF60" s="474">
        <f>HF59</f>
        <v>0.065000000000000002</v>
      </c>
      <c r="HG60" s="474">
        <f>HG59</f>
        <v>0.84999999999999998</v>
      </c>
      <c r="HH60" s="474">
        <f>HH59</f>
        <v>0</v>
      </c>
      <c r="HI60" s="10">
        <f>IF(BZ60&lt;&gt;"",CK60-BV60,0)</f>
        <v>0</v>
      </c>
      <c r="HJ60" s="10" t="e">
        <f>IF(AJ60&gt;0,AH60-AJ60,0)</f>
        <v>#VALUE!</v>
      </c>
      <c r="HK60" s="466">
        <f>HK59</f>
        <v>0.84999999999999998</v>
      </c>
      <c r="HL60" s="424">
        <f>HL59</f>
        <v>550000</v>
      </c>
      <c r="HM60" s="424">
        <f>HM59</f>
        <v>480000</v>
      </c>
      <c r="HN60" s="465" t="e">
        <f>(DJ60*EZ60+DK60*FH60+DL60*FM60+DM60*FR60+DN60*FW60+DO60*GB60+DS60*GI60+DP60*GM60+DR60*GR60)*1000*2</f>
        <v>#VALUE!</v>
      </c>
      <c r="HO60" s="465" t="e">
        <f>HN60*HK60*$HO$2/HL60*1000000</f>
        <v>#VALUE!</v>
      </c>
      <c r="HP60" s="465" t="e">
        <f>HN60*HK60*$HP$2/HM60*1000000</f>
        <v>#VALUE!</v>
      </c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</row>
    <row customFormat="1" r="61" s="0">
      <c r="A61" s="420">
        <v>50</v>
      </c>
      <c r="B61" s="421">
        <f ca="1">IF(D61=D60,B60,IF(D61="夜班",B60+1,B60))</f>
        <v>43588</v>
      </c>
      <c r="C61" s="422">
        <f>C60</f>
        <v>0.041666666666666699</v>
      </c>
      <c r="D61" s="10" t="str">
        <f ca="1">IF(HOUR(G61)&lt;8,"夜班",IF(HOUR(G61)&lt;16,"白班",IF(HOUR(G61)&lt;24,"中班",0)))</f>
        <v>夜班</v>
      </c>
      <c r="E61" s="10" t="e">
        <f ca="1">IF(F61=1,"甲",IF(F61=2,"乙",IF(F61=3,"丙",IF(F61=4,"丁",""))))</f>
        <v>#REF!</v>
      </c>
      <c r="F61" s="10" t="e">
        <f ca="1">SUMPRODUCT((成本日报!$A$3:$A$95=计划!B61)*(成本日报!$B$3:$B$95=计划!$D61),成本日报!$C$3:$C$95)</f>
        <v>#REF!</v>
      </c>
      <c r="G61" s="423">
        <f ca="1">G60+C60</f>
        <v>43588.041666666548</v>
      </c>
      <c r="H61" s="423">
        <f ca="1">$G61+$C61/60*10+$C61*0</f>
        <v>43588.048611110993</v>
      </c>
      <c r="I61" s="423">
        <f ca="1">$G61+$C61/60*18+$C61*0</f>
        <v>43588.054166666545</v>
      </c>
      <c r="J61" s="423">
        <f ca="1">$G61+$C61/60*0+$C61*1</f>
        <v>43588.083333333212</v>
      </c>
      <c r="K61" s="423">
        <f ca="1">$G61+$C61/60*30+$C61*2</f>
        <v>43588.145833333219</v>
      </c>
      <c r="L61" s="423">
        <f ca="1">$G61+$C61/60*0+$C61*3</f>
        <v>43588.166666666548</v>
      </c>
      <c r="M61" s="424" t="str">
        <f>IF(_tag_month_day!A51="","",_tag_month_day!A51)</f>
        <v/>
      </c>
      <c r="N61" s="424" t="str">
        <f>IF(_tag_month_day!B51="","",_tag_month_day!B51)</f>
        <v/>
      </c>
      <c r="O61" s="425" t="e">
        <f>IF(M61+N61=0,"",M61+N61)</f>
        <v>#VALUE!</v>
      </c>
      <c r="P61" s="424" t="str">
        <f>IF(_tag_month_day!C51="","",_tag_month_day!C51)</f>
        <v/>
      </c>
      <c r="Q61" s="424" t="str">
        <f>IF(_tag_month_day!D51="","",_tag_month_day!D51)</f>
        <v/>
      </c>
      <c r="R61" s="426" t="str">
        <f>IF(_tag_month_day!CB51="","",_tag_month_day!CB51/100)</f>
        <v/>
      </c>
      <c r="S61" s="427" t="str">
        <f>IF(_tag_month_day!E51="","",_tag_month_day!E51)</f>
        <v/>
      </c>
      <c r="T61" s="427" t="str">
        <f>IF(_tag_month_day!F51="","",_tag_month_day!F51)</f>
        <v/>
      </c>
      <c r="U61" s="428" t="e">
        <f>S61+T61</f>
        <v>#VALUE!</v>
      </c>
      <c r="V61" s="429" t="e">
        <f>U61/AJ61</f>
        <v>#VALUE!</v>
      </c>
      <c r="W61" s="430" t="str">
        <f>IF(_jhy_month_day!A51="","",_jhy_month_day!A51)</f>
        <v/>
      </c>
      <c r="X61" s="431" t="str">
        <f>IF(_jhy_month_day!B51="","",_jhy_month_day!B51/100)</f>
        <v/>
      </c>
      <c r="Y61" s="431" t="str">
        <f>IF(_jhy_month_day!C51="","",_jhy_month_day!C51/100)</f>
        <v/>
      </c>
      <c r="Z61" s="432">
        <f>Z57+1</f>
        <v>13</v>
      </c>
      <c r="AA61" s="433" t="str">
        <f>IF(_tag_month_day!G51="","",_tag_month_day!G51/100)</f>
        <v/>
      </c>
      <c r="AB61" s="433" t="str">
        <f>IF(_tag_month_day!H51="","",_tag_month_day!H51/100)</f>
        <v/>
      </c>
      <c r="AC61" s="434">
        <f>IF(X61="",AC60,BK61*($AV60*X61+$AW60*FD60+$AX60*FI60+$AY60*FN60+$AZ60*FS60+$BA60*FX60+$BG60*GE60)/(AV60*Y61+AX60*FK60+AW60*FF60+AY60*FP60+AZ60*FU60+BA60*FZ60+BG60*GG60+BB60*GK60+BC60*GN60+BD60*GP60))</f>
        <v>1.59963432013121</v>
      </c>
      <c r="AD61" s="435" t="str">
        <f>IF(AC61=AC60,"",AC61-AC60)</f>
        <v/>
      </c>
      <c r="AE61" s="436" t="str">
        <f>IF(1-AF61=0,"",(1-AF61))</f>
        <v/>
      </c>
      <c r="AF61" s="437">
        <v>1</v>
      </c>
      <c r="AG61" s="10" t="str">
        <f>AG60</f>
        <v>8A3</v>
      </c>
      <c r="AH61" s="438" t="str">
        <f>AH60</f>
        <v/>
      </c>
      <c r="AI61" s="424" t="e">
        <f>IF(ROUND(AJ61-AJ60,1)=0,"",AJ61-AJ60)</f>
        <v>#VALUE!</v>
      </c>
      <c r="AJ61" s="10" t="str">
        <f>IF(_tag_month_day!I51="","",_tag_month_day!I51)</f>
        <v/>
      </c>
      <c r="AK61" s="440"/>
      <c r="AL61" s="440"/>
      <c r="AM61" s="440"/>
      <c r="AN61" s="441">
        <f>AN60</f>
        <v>3</v>
      </c>
      <c r="AO61" s="441">
        <f>AO60</f>
        <v>7</v>
      </c>
      <c r="AP61" s="442" t="e">
        <f>(IF(AN61=0,AS60,AS60*(1+AO61/AN61)/(AR61+AO61/AN61)))+AT61</f>
        <v>#VALUE!</v>
      </c>
      <c r="AQ61" s="443" t="str">
        <f>IF(_tag_month_day!J51="","",_tag_month_day!J51/100)</f>
        <v/>
      </c>
      <c r="AR61" s="444">
        <f>AR60</f>
        <v>1.3</v>
      </c>
      <c r="AS61" s="445" t="e">
        <f>AQ61*(AN61*AR61+AO61)/(AN61+AO61)</f>
        <v>#VALUE!</v>
      </c>
      <c r="AT61" s="445" t="e">
        <f>(SUM(BE61:BF61)-SUM(BE60:BF60))*0.05</f>
        <v>#VALUE!</v>
      </c>
      <c r="AU61" s="446" t="str">
        <f>IF(_tag_month_day!CC51="","",IF(_tag_month_day!CC51&gt;0,_tag_month_day!CD51,_tag_month_day!CE51))</f>
        <v/>
      </c>
      <c r="AV61" s="447" t="str">
        <f>IF(_tag_month_day!L51="","",_tag_month_day!L51/100)</f>
        <v/>
      </c>
      <c r="AW61" s="431">
        <f>AW60</f>
        <v>0</v>
      </c>
      <c r="AX61" s="431">
        <f>AX60</f>
        <v>0</v>
      </c>
      <c r="AY61" s="431" t="str">
        <f>IF(_tag_month_day!M51="","",_tag_month_day!M51/100)</f>
        <v/>
      </c>
      <c r="AZ61" s="431" t="str">
        <f>IF(_tag_month_day!N51="","",_tag_month_day!N51/100)</f>
        <v/>
      </c>
      <c r="BA61" s="431" t="str">
        <f>IF(_tag_month_day!O51="","",_tag_month_day!O51/100)</f>
        <v/>
      </c>
      <c r="BB61" s="448" t="str">
        <f>IF(_tag_month_day!P51="","",_tag_month_day!P51/100)</f>
        <v/>
      </c>
      <c r="BC61" s="448">
        <f>BC60</f>
        <v>0</v>
      </c>
      <c r="BD61" s="448" t="str">
        <f>IF(_tag_month_day!Q51="","",_tag_month_day!Q51/100)</f>
        <v/>
      </c>
      <c r="BE61" s="449" t="str">
        <f>IF(_tag_month_day!R51="","",_tag_month_day!R51/100)</f>
        <v/>
      </c>
      <c r="BF61" s="388" t="e">
        <f>(AU61*(100+BE61*100))/(AJ61-AU61)/100</f>
        <v>#VALUE!</v>
      </c>
      <c r="BG61" s="450" t="e">
        <f>BE61+BF61</f>
        <v>#VALUE!</v>
      </c>
      <c r="BH61" s="451" t="e">
        <f>SUM(AV61:BF61)</f>
        <v>#VALUE!</v>
      </c>
      <c r="BI61" s="452" t="e">
        <f>IF(CX61=0,BI60,(DK61*查询!$R$5+DL61*查询!$Q$5+DM61*查询!$N$5+DN61*查询!$O$5+DO61*查询!$P$5)*AF61/CX61)</f>
        <v>#VALUE!</v>
      </c>
      <c r="BJ61" s="452" t="e">
        <f>IF(CX61=0,BJ60,(DP61*查询!$S$5+DQ61*查询!$T$5+DR61*查询!$U$5)*AF61/CX61)</f>
        <v>#VALUE!</v>
      </c>
      <c r="BK61" s="452">
        <f>BK60</f>
        <v>1</v>
      </c>
      <c r="BL61" s="453" t="e">
        <f>SUMPRODUCT((AV61:BA61)*(GS61:GX61))/((GS61:GX61)+SUM(BB61:BD61)*GY61+BG61*GZ61)</f>
        <v>#VALUE!</v>
      </c>
      <c r="BM61" s="453" t="e">
        <f>BK61*($AV61*FB61+$AW61*FD61+$AX61*FI61+$AY61*FN61+$AZ61*FS61+$BA61*FX61+$BG61*GE61)/(AV61*EY61+AX61*FK61+AW61*FF61+AY61*FP61+AZ61*FU61+BA61*FZ61+BG61*GG61+BB61*GK61+BC61*GN61+BD61*GP61)</f>
        <v>#VALUE!</v>
      </c>
      <c r="BN61" s="453" t="e">
        <f>($AV61*FC61+$AX61*FJ61+$AW61*FE61+$AY61*FO61+$AZ61*FT61+$BA61*FY61+$BG61*GF61)/($AV61*FA61+BG61*GH61+BB61*GL61+BC61*GO61+BD61*GQ61+BA61*GA61)</f>
        <v>#VALUE!</v>
      </c>
      <c r="BO61" s="454" t="e">
        <f>SUMPRODUCT(AV61:BA61*GS61:GX61)/(GS61:GX61+(BB61+BC61+BD61)*GY61+BG61)</f>
        <v>#VALUE!</v>
      </c>
      <c r="BP61" s="454" t="e">
        <f>SUMPRODUCT(AV61:BA61*GS61:GX61)/(GS61:GX61+(BB61+BC61+BD61)*GY61+BG61)</f>
        <v>#VALUE!</v>
      </c>
      <c r="BQ61" s="454" t="e">
        <f>SUMPRODUCT(AV61:BA61*GS61:GX61)/(GS61:GX61+(BB61+BC61+BD61)*GY61+BG61)</f>
        <v>#VALUE!</v>
      </c>
      <c r="BR61" s="453" t="str">
        <f>IF(_tag_month_day!T51="","",_tag_month_day!T51)</f>
        <v/>
      </c>
      <c r="BS61" s="453" t="str">
        <f>IF(_tag_month_day!U51="","",_tag_month_day!U51)</f>
        <v/>
      </c>
      <c r="BT61" s="455" t="str">
        <f>IF(CK61="","",IF((CK61&gt;=BV61-0.12)*(CK61&lt;=BV61+0.12),"合格","不合格"))</f>
        <v/>
      </c>
      <c r="BU61" s="456" t="str">
        <f>IF(_tag_month_day!V51="","",_tag_month_day!V51)</f>
        <v/>
      </c>
      <c r="BV61" s="457" t="str">
        <f>IF(_tag_month_day!W51="","",_tag_month_day!W51)</f>
        <v/>
      </c>
      <c r="BW61" s="458" t="str">
        <f>IF(_tag_month_day!X51="","",_tag_month_day!X51)</f>
        <v/>
      </c>
      <c r="BX61" s="458" t="str">
        <f>IF(_tag_month_day!Y51="","",_tag_month_day!Y51)</f>
        <v/>
      </c>
      <c r="BY61" s="459">
        <f ca="1">L61</f>
        <v>43588.166666666548</v>
      </c>
      <c r="BZ61" s="460" t="s">
        <v>429</v>
      </c>
      <c r="CA61" s="461">
        <v>0.15625</v>
      </c>
      <c r="CB61" s="424" t="str">
        <f>IF(_tag_month_day!Z51="","",_tag_month_day!Z51)</f>
        <v/>
      </c>
      <c r="CC61" s="424" t="str">
        <f>IF(_tag_month_day!AA51="","",_tag_month_day!AA51)</f>
        <v/>
      </c>
      <c r="CD61" s="424" t="str">
        <f>IF(_tag_month_day!AB51="","",_tag_month_day!AB51)</f>
        <v/>
      </c>
      <c r="CE61" s="424" t="str">
        <f>IF(_tag_month_day!AC51="","",_tag_month_day!AC51)</f>
        <v/>
      </c>
      <c r="CF61" s="424" t="str">
        <f>IF(_tag_month_day!AD51="","",_tag_month_day!AD51)</f>
        <v/>
      </c>
      <c r="CG61" s="424" t="str">
        <f>IF(_tag_month_day!AE51="","",_tag_month_day!AE51)</f>
        <v/>
      </c>
      <c r="CH61" s="424" t="str">
        <f>IF(_tag_month_day!AF51="","",_tag_month_day!AF51)</f>
        <v/>
      </c>
      <c r="CI61" s="424" t="str">
        <f>IF(_tag_month_day!AG51="","",_tag_month_day!AG51)</f>
        <v/>
      </c>
      <c r="CJ61" s="424" t="str">
        <f>IF(_tag_month_day!AH51="","",_tag_month_day!AH51)</f>
        <v/>
      </c>
      <c r="CK61" s="424" t="str">
        <f>IF(_tag_month_day!AI51="","",_tag_month_day!AI51)</f>
        <v/>
      </c>
      <c r="CL61" s="4" t="str">
        <f>IF(_tag_month_day!AJ51="","",_tag_month_day!AJ51)</f>
        <v/>
      </c>
      <c r="CM61" s="4" t="str">
        <f>IF(_tag_month_day!AK51="","",_tag_month_day!AK51)</f>
        <v/>
      </c>
      <c r="CN61" s="4" t="str">
        <f>IF(_tag_month_day!AL51="","",_tag_month_day!AL51)</f>
        <v/>
      </c>
      <c r="CO61" s="4" t="str">
        <f>IF(_tag_month_day!AM51="","",_tag_month_day!AM51)</f>
        <v/>
      </c>
      <c r="CP61" s="4" t="str">
        <f>IF(_tag_month_day!AN51="","",_tag_month_day!AN51)</f>
        <v/>
      </c>
      <c r="CQ61" s="4" t="str">
        <f>IF(_tag_month_day!AO51="","",_tag_month_day!AO51)</f>
        <v/>
      </c>
      <c r="CR61" s="462" t="str">
        <f>IF(_tag_month_day!AP51="","",_tag_month_day!AP51)</f>
        <v/>
      </c>
      <c r="CS61" s="463" t="str">
        <f>IF(_tag_month_day!AQ51="","",_tag_month_day!AQ51)</f>
        <v/>
      </c>
      <c r="CT61" s="4" t="str">
        <f>IF(_tag_month_day!AR51="","",_tag_month_day!AR51)</f>
        <v/>
      </c>
      <c r="CU61" s="464" t="e">
        <f>DU61/AJ61</f>
        <v>#VALUE!</v>
      </c>
      <c r="CV61" s="451" t="e">
        <f>BG61/BH61</f>
        <v>#VALUE!</v>
      </c>
      <c r="CW61" s="465" t="e">
        <f>AJ61*(1-CV61)*CU61*AF61</f>
        <v>#VALUE!</v>
      </c>
      <c r="CX61" s="465" t="e">
        <f>CW61*94%</f>
        <v>#VALUE!</v>
      </c>
      <c r="CY61" s="466" t="e">
        <f>IF(CX61=0,0,DS61/(DS61+CX61))</f>
        <v>#VALUE!</v>
      </c>
      <c r="CZ61" s="465" t="e">
        <f>$AJ61*EF61</f>
        <v>#VALUE!</v>
      </c>
      <c r="DA61" s="465" t="e">
        <f>$AJ61*EG61</f>
        <v>#VALUE!</v>
      </c>
      <c r="DB61" s="465" t="e">
        <f>$AJ61*EH61</f>
        <v>#VALUE!</v>
      </c>
      <c r="DC61" s="465" t="e">
        <f>$AJ61*EI61</f>
        <v>#VALUE!</v>
      </c>
      <c r="DD61" s="465" t="e">
        <f>$AJ61*EJ61</f>
        <v>#VALUE!</v>
      </c>
      <c r="DE61" s="465" t="e">
        <f>$AJ61*EK61</f>
        <v>#VALUE!</v>
      </c>
      <c r="DF61" s="465" t="e">
        <f>$AJ61*EL61</f>
        <v>#VALUE!</v>
      </c>
      <c r="DG61" s="465" t="e">
        <f>$AJ61*EM61</f>
        <v>#VALUE!</v>
      </c>
      <c r="DH61" s="465" t="e">
        <f>$AJ61*EN61</f>
        <v>#VALUE!</v>
      </c>
      <c r="DI61" s="465" t="e">
        <f>$AJ61*EO61</f>
        <v>#VALUE!</v>
      </c>
      <c r="DJ61" s="465" t="e">
        <f>CZ61*(1-EP61)</f>
        <v>#VALUE!</v>
      </c>
      <c r="DK61" s="465" t="e">
        <f>DA61*(1-ER61)</f>
        <v>#VALUE!</v>
      </c>
      <c r="DL61" s="465" t="e">
        <f>DB61*(1-EQ61)</f>
        <v>#VALUE!</v>
      </c>
      <c r="DM61" s="465" t="e">
        <f>DC61*(1-ES61)</f>
        <v>#VALUE!</v>
      </c>
      <c r="DN61" s="465" t="e">
        <f>DD61*(1-ET61)</f>
        <v>#VALUE!</v>
      </c>
      <c r="DO61" s="465" t="e">
        <f>DE61</f>
        <v>#VALUE!</v>
      </c>
      <c r="DP61" s="465" t="e">
        <f>DF61*(1-EU61)</f>
        <v>#VALUE!</v>
      </c>
      <c r="DQ61" s="465" t="e">
        <f>DG61*(1-EV61)</f>
        <v>#VALUE!</v>
      </c>
      <c r="DR61" s="465" t="e">
        <f>DH61*(1-EW61)</f>
        <v>#VALUE!</v>
      </c>
      <c r="DS61" s="465" t="e">
        <f>DI61</f>
        <v>#VALUE!</v>
      </c>
      <c r="DT61" s="465" t="e">
        <f>SUM(DJ61:DS61)</f>
        <v>#VALUE!</v>
      </c>
      <c r="DU61" s="465" t="e">
        <f>(GS61:GX61)+(DP61+DQ61+DR61)*GY61+DS61</f>
        <v>#VALUE!</v>
      </c>
      <c r="DV61" s="451" t="e">
        <f>AV61/$BH61/(1-EP61)</f>
        <v>#VALUE!</v>
      </c>
      <c r="DW61" s="451" t="e">
        <f>AW61/$BH61/(1-ER61)</f>
        <v>#VALUE!</v>
      </c>
      <c r="DX61" s="451" t="e">
        <f>AX61/$BH61/(1-EQ61)</f>
        <v>#VALUE!</v>
      </c>
      <c r="DY61" s="451" t="e">
        <f>AY61/$BH61/(1-ES61)</f>
        <v>#VALUE!</v>
      </c>
      <c r="DZ61" s="451" t="e">
        <f>AZ61/$BH61/(1-ET61)</f>
        <v>#VALUE!</v>
      </c>
      <c r="EA61" s="451" t="e">
        <f>BA61/$BH61/(1-AX61)</f>
        <v>#VALUE!</v>
      </c>
      <c r="EB61" s="451" t="e">
        <f>BB61/$BH61/(1-EU61)</f>
        <v>#VALUE!</v>
      </c>
      <c r="EC61" s="451" t="e">
        <f>BC61/$BH61/(1-EV61)</f>
        <v>#VALUE!</v>
      </c>
      <c r="ED61" s="451" t="e">
        <f>BD61/$BH61/(1-EW61)</f>
        <v>#VALUE!</v>
      </c>
      <c r="EE61" s="451" t="e">
        <f>BG61/BH61</f>
        <v>#VALUE!</v>
      </c>
      <c r="EF61" s="451" t="e">
        <f>DV61/SUM($DV61:$EE61)</f>
        <v>#VALUE!</v>
      </c>
      <c r="EG61" s="451" t="e">
        <f>DW61/SUM($DV61:$EE61)</f>
        <v>#VALUE!</v>
      </c>
      <c r="EH61" s="451" t="e">
        <f>DX61/SUM($DV61:$EE61)</f>
        <v>#VALUE!</v>
      </c>
      <c r="EI61" s="451" t="e">
        <f>DY61/SUM($DV61:$EE61)</f>
        <v>#VALUE!</v>
      </c>
      <c r="EJ61" s="451" t="e">
        <f>DZ61/SUM($DV61:$EE61)</f>
        <v>#VALUE!</v>
      </c>
      <c r="EK61" s="451" t="e">
        <f>EA61/SUM($DV61:$EE61)</f>
        <v>#VALUE!</v>
      </c>
      <c r="EL61" s="451" t="e">
        <f>EB61/SUM($DV61:$EE61)</f>
        <v>#VALUE!</v>
      </c>
      <c r="EM61" s="451" t="e">
        <f>EC61/SUM($DV61:$EE61)</f>
        <v>#VALUE!</v>
      </c>
      <c r="EN61" s="451" t="e">
        <f>ED61/SUM($DV61:$EE61)</f>
        <v>#VALUE!</v>
      </c>
      <c r="EO61" s="451" t="e">
        <f>EE61/SUM($DV61:$EE61)</f>
        <v>#VALUE!</v>
      </c>
      <c r="EP61" s="450">
        <f>EP60</f>
        <v>0.080000000000000002</v>
      </c>
      <c r="EQ61" s="450">
        <f>EQ60</f>
        <v>0.014999999999999999</v>
      </c>
      <c r="ER61" s="450">
        <f>ER60</f>
        <v>0.014999999999999999</v>
      </c>
      <c r="ES61" s="450">
        <f>ES60</f>
        <v>0.014999999999999999</v>
      </c>
      <c r="ET61" s="450">
        <f>ET60</f>
        <v>0.014999999999999999</v>
      </c>
      <c r="EU61" s="450">
        <f>EU60</f>
        <v>0.089999999999999997</v>
      </c>
      <c r="EV61" s="450">
        <f>EV60</f>
        <v>0.089999999999999997</v>
      </c>
      <c r="EW61" s="450">
        <f>EW60</f>
        <v>0.089999999999999997</v>
      </c>
      <c r="EX61" s="431" t="str">
        <f>IF(_tag_month_day!AS51="","",_tag_month_day!AS51/100)</f>
        <v/>
      </c>
      <c r="EY61" s="431" t="str">
        <f>IF(_tag_month_day!AT51="","",_tag_month_day!AT51/100)</f>
        <v/>
      </c>
      <c r="EZ61" s="431" t="str">
        <f>IF(_tag_month_day!AU51="","",_tag_month_day!AU51/100)</f>
        <v/>
      </c>
      <c r="FA61" s="431" t="str">
        <f>IF(_tag_month_day!AV51="","",_tag_month_day!AV51/100)</f>
        <v/>
      </c>
      <c r="FB61" s="431" t="str">
        <f>IF(_tag_month_day!AW51="","",_tag_month_day!AW51/100)</f>
        <v/>
      </c>
      <c r="FC61" s="431" t="str">
        <f>IF(_tag_month_day!AX51="","",_tag_month_day!AX51/100)</f>
        <v/>
      </c>
      <c r="FD61" s="449" t="str">
        <f>IF(_tag_month_day!AY51="","",_tag_month_day!AY51/100)</f>
        <v/>
      </c>
      <c r="FE61" s="449" t="str">
        <f>IF(_tag_month_day!AZ51="","",_tag_month_day!AZ51/100)</f>
        <v/>
      </c>
      <c r="FF61" s="449" t="str">
        <f>IF(_tag_month_day!BA51="","",_tag_month_day!BA51/100)</f>
        <v/>
      </c>
      <c r="FG61" s="449" t="str">
        <f>IF(_tag_month_day!BB51="","",_tag_month_day!BB51/100)</f>
        <v/>
      </c>
      <c r="FH61" s="467" t="str">
        <f>IF(_tag_month_day!BC51="","",_tag_month_day!BC51/100)</f>
        <v/>
      </c>
      <c r="FI61" s="449">
        <f>FI60</f>
        <v>0.40999999999999998</v>
      </c>
      <c r="FJ61" s="449">
        <f>FJ60</f>
        <v>0.11</v>
      </c>
      <c r="FK61" s="449">
        <f>FK60</f>
        <v>0.014999999999999999</v>
      </c>
      <c r="FL61" s="449">
        <f>FL60</f>
        <v>0</v>
      </c>
      <c r="FM61" s="467">
        <f>FM60</f>
        <v>0.0001</v>
      </c>
      <c r="FN61" s="449">
        <f>FN60</f>
        <v>0.32000000000000001</v>
      </c>
      <c r="FO61" s="449">
        <f>FO60</f>
        <v>0.20000000000000001</v>
      </c>
      <c r="FP61" s="449">
        <f>FP60</f>
        <v>0.01</v>
      </c>
      <c r="FQ61" s="449">
        <f>FQ60</f>
        <v>0</v>
      </c>
      <c r="FR61" s="467">
        <f>FR60</f>
        <v>0.0001</v>
      </c>
      <c r="FS61" s="449" t="str">
        <f>IF(_tag_month_day!BD51="","",_tag_month_day!BD51/100)</f>
        <v/>
      </c>
      <c r="FT61" s="449" t="str">
        <f>IF(_tag_month_day!BE51="","",_tag_month_day!BE51/100)</f>
        <v/>
      </c>
      <c r="FU61" s="449" t="str">
        <f>IF(_tag_month_day!BF51="","",_tag_month_day!BF51/100)</f>
        <v/>
      </c>
      <c r="FV61" s="449" t="str">
        <f>IF(_tag_month_day!BG51="","",_tag_month_day!BG51/100)</f>
        <v/>
      </c>
      <c r="FW61" s="467" t="str">
        <f>IF(_tag_month_day!BH51="","",_tag_month_day!BH51/100)</f>
        <v/>
      </c>
      <c r="FX61" s="449" t="str">
        <f>IF(_tag_month_day!BI51="","",_tag_month_day!BI51/100)</f>
        <v/>
      </c>
      <c r="FY61" s="449" t="str">
        <f>IF(_tag_month_day!BJ51="","",_tag_month_day!BJ51/100)</f>
        <v/>
      </c>
      <c r="FZ61" s="468" t="str">
        <f>IF(_tag_month_day!BK51="","",_tag_month_day!BK51/100)</f>
        <v/>
      </c>
      <c r="GA61" s="449" t="str">
        <f>IF(_tag_month_day!BL51="","",_tag_month_day!BL51/100)</f>
        <v/>
      </c>
      <c r="GB61" s="467" t="str">
        <f>IF(_tag_month_day!BM51="","",_tag_month_day!BM51/100)</f>
        <v/>
      </c>
      <c r="GC61" s="431" t="str">
        <f>IF(_tag_month_day!BN51="","",_tag_month_day!BN51/100)</f>
        <v/>
      </c>
      <c r="GD61" s="431" t="str">
        <f>IF(_tag_month_day!BO51="","",_tag_month_day!BO51/100)</f>
        <v/>
      </c>
      <c r="GE61" s="431" t="str">
        <f>IF(_tag_month_day!BP51="","",_tag_month_day!BP51/100)</f>
        <v/>
      </c>
      <c r="GF61" s="431" t="str">
        <f>IF(_tag_month_day!BQ51="","",_tag_month_day!BQ51/100)</f>
        <v/>
      </c>
      <c r="GG61" s="431" t="str">
        <f>IF(_tag_month_day!BR51="","",_tag_month_day!BR51/100)</f>
        <v/>
      </c>
      <c r="GH61" s="431" t="str">
        <f>IF(_tag_month_day!BS51="","",_tag_month_day!BS51/100)</f>
        <v/>
      </c>
      <c r="GI61" s="467" t="str">
        <f>IF(_tag_month_day!BT51="","",_tag_month_day!BT51/100)</f>
        <v/>
      </c>
      <c r="GJ61" s="469" t="str">
        <f>IF(_tag_month_day!BU51="","",_tag_month_day!BU51/100)</f>
        <v/>
      </c>
      <c r="GK61" s="470">
        <f>GK60</f>
        <v>0.070000000000000007</v>
      </c>
      <c r="GL61" s="470">
        <f>GL60</f>
        <v>0.029999999999999999</v>
      </c>
      <c r="GM61" s="471" t="str">
        <f>IF(_tag_month_day!BX51="","",_tag_month_day!BX51/100)</f>
        <v/>
      </c>
      <c r="GN61" s="470">
        <f>GN60</f>
        <v>0.070000000000000007</v>
      </c>
      <c r="GO61" s="470">
        <f>GO60</f>
        <v>0.029999999999999999</v>
      </c>
      <c r="GP61" s="470">
        <f>GP60</f>
        <v>0.089999999999999997</v>
      </c>
      <c r="GQ61" s="470">
        <f>GQ60</f>
        <v>0.029999999999999999</v>
      </c>
      <c r="GR61" s="471" t="str">
        <f>IF(_tag_month_day!CA51="","",_tag_month_day!CA51/100)</f>
        <v/>
      </c>
      <c r="GS61" s="472">
        <f>GS60</f>
        <v>0.95299999999999996</v>
      </c>
      <c r="GT61" s="472">
        <f>GT60</f>
        <v>0.55000000000000004</v>
      </c>
      <c r="GU61" s="472">
        <f>GU60</f>
        <v>0.55000000000000004</v>
      </c>
      <c r="GV61" s="472">
        <f>GV60</f>
        <v>0.55000000000000004</v>
      </c>
      <c r="GW61" s="472">
        <f>GW60</f>
        <v>0.5</v>
      </c>
      <c r="GX61" s="472">
        <f>GX60</f>
        <v>0.93500000000000005</v>
      </c>
      <c r="GY61" s="472">
        <f>GY60</f>
        <v>0.14999999999999999</v>
      </c>
      <c r="GZ61" s="472">
        <f>GZ60</f>
        <v>1</v>
      </c>
      <c r="HA61" s="474">
        <f>HA60</f>
        <v>0.047</v>
      </c>
      <c r="HB61" s="474">
        <f>HB60</f>
        <v>0.45000000000000001</v>
      </c>
      <c r="HC61" s="474">
        <f>HC60</f>
        <v>0.45000000000000001</v>
      </c>
      <c r="HD61" s="474">
        <f>HD60</f>
        <v>0.45000000000000001</v>
      </c>
      <c r="HE61" s="474">
        <f>HE60</f>
        <v>0.5</v>
      </c>
      <c r="HF61" s="474">
        <f>HF60</f>
        <v>0.065000000000000002</v>
      </c>
      <c r="HG61" s="474">
        <f>HG60</f>
        <v>0.84999999999999998</v>
      </c>
      <c r="HH61" s="474">
        <f>HH60</f>
        <v>0</v>
      </c>
      <c r="HI61" s="10" t="e">
        <f>IF(BZ61&lt;&gt;"",CK61-BV61,0)</f>
        <v>#VALUE!</v>
      </c>
      <c r="HJ61" s="10" t="e">
        <f>IF(AJ61&gt;0,AH61-AJ61,0)</f>
        <v>#VALUE!</v>
      </c>
      <c r="HK61" s="466">
        <f>HK60</f>
        <v>0.84999999999999998</v>
      </c>
      <c r="HL61" s="424">
        <f>HL60</f>
        <v>550000</v>
      </c>
      <c r="HM61" s="424">
        <f>HM60</f>
        <v>480000</v>
      </c>
      <c r="HN61" s="465" t="e">
        <f>(DJ61*EZ61+DK61*FH61+DL61*FM61+DM61*FR61+DN61*FW61+DO61*GB61+DS61*GI61+DP61*GM61+DR61*GR61)*1000*2</f>
        <v>#VALUE!</v>
      </c>
      <c r="HO61" s="465" t="e">
        <f>HN61*HK61*$HO$2/HL61*1000000</f>
        <v>#VALUE!</v>
      </c>
      <c r="HP61" s="465" t="e">
        <f>HN61*HK61*$HP$2/HM61*1000000</f>
        <v>#VALUE!</v>
      </c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</row>
    <row customFormat="1" r="62" s="0">
      <c r="A62" s="420">
        <v>51</v>
      </c>
      <c r="B62" s="421">
        <f ca="1">IF(D62=D61,B61,IF(D62="夜班",B61+1,B61))</f>
        <v>43588</v>
      </c>
      <c r="C62" s="422">
        <f>C61</f>
        <v>0.041666666666666699</v>
      </c>
      <c r="D62" s="10" t="str">
        <f ca="1">IF(HOUR(G62)&lt;8,"夜班",IF(HOUR(G62)&lt;16,"白班",IF(HOUR(G62)&lt;24,"中班",0)))</f>
        <v>夜班</v>
      </c>
      <c r="E62" s="10" t="e">
        <f ca="1">IF(F62=1,"甲",IF(F62=2,"乙",IF(F62=3,"丙",IF(F62=4,"丁",""))))</f>
        <v>#REF!</v>
      </c>
      <c r="F62" s="10" t="e">
        <f ca="1">SUMPRODUCT((成本日报!$A$3:$A$95=计划!B62)*(成本日报!$B$3:$B$95=计划!$D62),成本日报!$C$3:$C$95)</f>
        <v>#REF!</v>
      </c>
      <c r="G62" s="423">
        <f ca="1">G61+C61</f>
        <v>43588.083333333212</v>
      </c>
      <c r="H62" s="423">
        <f ca="1">$G62+$C62/60*10+$C62*0</f>
        <v>43588.090277777657</v>
      </c>
      <c r="I62" s="423">
        <f ca="1">$G62+$C62/60*18+$C62*0</f>
        <v>43588.095833333209</v>
      </c>
      <c r="J62" s="423">
        <f ca="1">$G62+$C62/60*0+$C62*1</f>
        <v>43588.124999999876</v>
      </c>
      <c r="K62" s="423">
        <f ca="1">$G62+$C62/60*30+$C62*2</f>
        <v>43588.187499999884</v>
      </c>
      <c r="L62" s="423">
        <f ca="1">$G62+$C62/60*0+$C62*3</f>
        <v>43588.208333333212</v>
      </c>
      <c r="M62" s="424" t="str">
        <f>IF(_tag_month_day!A52="","",_tag_month_day!A52)</f>
        <v/>
      </c>
      <c r="N62" s="424" t="str">
        <f>IF(_tag_month_day!B52="","",_tag_month_day!B52)</f>
        <v/>
      </c>
      <c r="O62" s="425" t="e">
        <f>IF(M62+N62=0,"",M62+N62)</f>
        <v>#VALUE!</v>
      </c>
      <c r="P62" s="424" t="str">
        <f>IF(_tag_month_day!C52="","",_tag_month_day!C52)</f>
        <v/>
      </c>
      <c r="Q62" s="424" t="str">
        <f>IF(_tag_month_day!D52="","",_tag_month_day!D52)</f>
        <v/>
      </c>
      <c r="R62" s="426" t="str">
        <f>IF(_tag_month_day!CB52="","",_tag_month_day!CB52/100)</f>
        <v/>
      </c>
      <c r="S62" s="427" t="str">
        <f>IF(_tag_month_day!E52="","",_tag_month_day!E52)</f>
        <v/>
      </c>
      <c r="T62" s="427" t="str">
        <f>IF(_tag_month_day!F52="","",_tag_month_day!F52)</f>
        <v/>
      </c>
      <c r="U62" s="428" t="e">
        <f>S62+T62</f>
        <v>#VALUE!</v>
      </c>
      <c r="V62" s="429" t="e">
        <f>U62/AJ62</f>
        <v>#VALUE!</v>
      </c>
      <c r="W62" s="430" t="str">
        <f>IF(_jhy_month_day!A52="","",_jhy_month_day!A52)</f>
        <v/>
      </c>
      <c r="X62" s="431" t="str">
        <f>IF(_jhy_month_day!B52="","",_jhy_month_day!B52/100)</f>
        <v/>
      </c>
      <c r="Y62" s="431" t="str">
        <f>IF(_jhy_month_day!C52="","",_jhy_month_day!C52/100)</f>
        <v/>
      </c>
      <c r="Z62" s="432">
        <f>Z58+1</f>
        <v>13</v>
      </c>
      <c r="AA62" s="433" t="str">
        <f>IF(_tag_month_day!G52="","",_tag_month_day!G52/100)</f>
        <v/>
      </c>
      <c r="AB62" s="433" t="str">
        <f>IF(_tag_month_day!H52="","",_tag_month_day!H52/100)</f>
        <v/>
      </c>
      <c r="AC62" s="434">
        <f>IF(X62="",AC61,BK62*($AV61*X62+$AW61*FD61+$AX61*FI61+$AY61*FN61+$AZ61*FS61+$BA61*FX61+$BG61*GE61)/(AV61*Y62+AX61*FK61+AW61*FF61+AY61*FP61+AZ61*FU61+BA61*FZ61+BG61*GG61+BB61*GK61+BC61*GN61+BD61*GP61))</f>
        <v>1.59963432013121</v>
      </c>
      <c r="AD62" s="435" t="str">
        <f>IF(AC62=AC61,"",AC62-AC61)</f>
        <v/>
      </c>
      <c r="AE62" s="436" t="str">
        <f>IF(1-AF62=0,"",(1-AF62))</f>
        <v/>
      </c>
      <c r="AF62" s="437">
        <v>1</v>
      </c>
      <c r="AG62" s="10" t="str">
        <f>AG61</f>
        <v>8A3</v>
      </c>
      <c r="AH62" s="438" t="str">
        <f>AH61</f>
        <v/>
      </c>
      <c r="AI62" s="424" t="e">
        <f>IF(ROUND(AJ62-AJ61,1)=0,"",AJ62-AJ61)</f>
        <v>#VALUE!</v>
      </c>
      <c r="AJ62" s="10" t="str">
        <f>IF(_tag_month_day!I52="","",_tag_month_day!I52)</f>
        <v/>
      </c>
      <c r="AK62" s="440"/>
      <c r="AL62" s="440"/>
      <c r="AM62" s="440"/>
      <c r="AN62" s="441">
        <f>AN61</f>
        <v>3</v>
      </c>
      <c r="AO62" s="441">
        <f>AO61</f>
        <v>7</v>
      </c>
      <c r="AP62" s="442" t="e">
        <f>(IF(AN62=0,AS61,AS61*(1+AO62/AN62)/(AR62+AO62/AN62)))+AT62</f>
        <v>#VALUE!</v>
      </c>
      <c r="AQ62" s="443" t="str">
        <f>IF(_tag_month_day!J52="","",_tag_month_day!J52/100)</f>
        <v/>
      </c>
      <c r="AR62" s="444">
        <f>AR61</f>
        <v>1.3</v>
      </c>
      <c r="AS62" s="445" t="e">
        <f>AQ62*(AN62*AR62+AO62)/(AN62+AO62)</f>
        <v>#VALUE!</v>
      </c>
      <c r="AT62" s="445" t="e">
        <f>(SUM(BE62:BF62)-SUM(BE61:BF61))*0.05</f>
        <v>#VALUE!</v>
      </c>
      <c r="AU62" s="446" t="str">
        <f>IF(_tag_month_day!CC52="","",IF(_tag_month_day!CC52&gt;0,_tag_month_day!CD52,_tag_month_day!CE52))</f>
        <v/>
      </c>
      <c r="AV62" s="447" t="str">
        <f>IF(_tag_month_day!L52="","",_tag_month_day!L52/100)</f>
        <v/>
      </c>
      <c r="AW62" s="431">
        <f>AW61</f>
        <v>0</v>
      </c>
      <c r="AX62" s="431">
        <f>AX61</f>
        <v>0</v>
      </c>
      <c r="AY62" s="431" t="str">
        <f>IF(_tag_month_day!M52="","",_tag_month_day!M52/100)</f>
        <v/>
      </c>
      <c r="AZ62" s="431" t="str">
        <f>IF(_tag_month_day!N52="","",_tag_month_day!N52/100)</f>
        <v/>
      </c>
      <c r="BA62" s="431" t="str">
        <f>IF(_tag_month_day!O52="","",_tag_month_day!O52/100)</f>
        <v/>
      </c>
      <c r="BB62" s="448" t="str">
        <f>IF(_tag_month_day!P52="","",_tag_month_day!P52/100)</f>
        <v/>
      </c>
      <c r="BC62" s="448">
        <f>BC61</f>
        <v>0</v>
      </c>
      <c r="BD62" s="448" t="str">
        <f>IF(_tag_month_day!Q52="","",_tag_month_day!Q52/100)</f>
        <v/>
      </c>
      <c r="BE62" s="449" t="str">
        <f>IF(_tag_month_day!R52="","",_tag_month_day!R52/100)</f>
        <v/>
      </c>
      <c r="BF62" s="388" t="e">
        <f>(AU62*(100+BE62*100))/(AJ62-AU62)/100</f>
        <v>#VALUE!</v>
      </c>
      <c r="BG62" s="450" t="e">
        <f>BE62+BF62</f>
        <v>#VALUE!</v>
      </c>
      <c r="BH62" s="451" t="e">
        <f>SUM(AV62:BF62)</f>
        <v>#VALUE!</v>
      </c>
      <c r="BI62" s="452" t="e">
        <f>IF(CX62=0,BI61,(DK62*查询!$R$5+DL62*查询!$Q$5+DM62*查询!$N$5+DN62*查询!$O$5+DO62*查询!$P$5)*AF62/CX62)</f>
        <v>#VALUE!</v>
      </c>
      <c r="BJ62" s="452" t="e">
        <f>IF(CX62=0,BJ61,(DP62*查询!$S$5+DQ62*查询!$T$5+DR62*查询!$U$5)*AF62/CX62)</f>
        <v>#VALUE!</v>
      </c>
      <c r="BK62" s="452">
        <f>BK61</f>
        <v>1</v>
      </c>
      <c r="BL62" s="453" t="e">
        <f>SUMPRODUCT((AV62:BA62)*(GS62:GX62))/((GS62:GX62)+SUM(BB62:BD62)*GY62+BG62*GZ62)</f>
        <v>#VALUE!</v>
      </c>
      <c r="BM62" s="453" t="e">
        <f>BK62*($AV62*FB62+$AW62*FD62+$AX62*FI62+$AY62*FN62+$AZ62*FS62+$BA62*FX62+$BG62*GE62)/(AV62*EY62+AX62*FK62+AW62*FF62+AY62*FP62+AZ62*FU62+BA62*FZ62+BG62*GG62+BB62*GK62+BC62*GN62+BD62*GP62)</f>
        <v>#VALUE!</v>
      </c>
      <c r="BN62" s="453" t="e">
        <f>($AV62*FC62+$AX62*FJ62+$AW62*FE62+$AY62*FO62+$AZ62*FT62+$BA62*FY62+$BG62*GF62)/($AV62*FA62+BG62*GH62+BB62*GL62+BC62*GO62+BD62*GQ62+BA62*GA62)</f>
        <v>#VALUE!</v>
      </c>
      <c r="BO62" s="454" t="e">
        <f>SUMPRODUCT(AV62:BA62*GS62:GX62)/(GS62:GX62+(BB62+BC62+BD62)*GY62+BG62)</f>
        <v>#VALUE!</v>
      </c>
      <c r="BP62" s="454" t="e">
        <f>SUMPRODUCT(AV62:BA62*GS62:GX62)/(GS62:GX62+(BB62+BC62+BD62)*GY62+BG62)</f>
        <v>#VALUE!</v>
      </c>
      <c r="BQ62" s="454" t="e">
        <f>SUMPRODUCT(AV62:BA62*GS62:GX62)/(GS62:GX62+(BB62+BC62+BD62)*GY62+BG62)</f>
        <v>#VALUE!</v>
      </c>
      <c r="BR62" s="453" t="str">
        <f>IF(_tag_month_day!T52="","",_tag_month_day!T52)</f>
        <v/>
      </c>
      <c r="BS62" s="453" t="str">
        <f>IF(_tag_month_day!U52="","",_tag_month_day!U52)</f>
        <v/>
      </c>
      <c r="BT62" s="455" t="str">
        <f>IF(CK62="","",IF((CK62&gt;=BV62-0.12)*(CK62&lt;=BV62+0.12),"合格","不合格"))</f>
        <v/>
      </c>
      <c r="BU62" s="456" t="str">
        <f>IF(_tag_month_day!V52="","",_tag_month_day!V52)</f>
        <v/>
      </c>
      <c r="BV62" s="457" t="str">
        <f>IF(_tag_month_day!W52="","",_tag_month_day!W52)</f>
        <v/>
      </c>
      <c r="BW62" s="458" t="str">
        <f>IF(_tag_month_day!X52="","",_tag_month_day!X52)</f>
        <v/>
      </c>
      <c r="BX62" s="458" t="str">
        <f>IF(_tag_month_day!Y52="","",_tag_month_day!Y52)</f>
        <v/>
      </c>
      <c r="BY62" s="459">
        <f ca="1">L62</f>
        <v>43588.208333333212</v>
      </c>
      <c r="BZ62" s="460"/>
      <c r="CA62" s="461"/>
      <c r="CB62" s="424" t="str">
        <f>IF(_tag_month_day!Z52="","",_tag_month_day!Z52)</f>
        <v/>
      </c>
      <c r="CC62" s="424" t="str">
        <f>IF(_tag_month_day!AA52="","",_tag_month_day!AA52)</f>
        <v/>
      </c>
      <c r="CD62" s="424" t="str">
        <f>IF(_tag_month_day!AB52="","",_tag_month_day!AB52)</f>
        <v/>
      </c>
      <c r="CE62" s="424" t="str">
        <f>IF(_tag_month_day!AC52="","",_tag_month_day!AC52)</f>
        <v/>
      </c>
      <c r="CF62" s="424" t="str">
        <f>IF(_tag_month_day!AD52="","",_tag_month_day!AD52)</f>
        <v/>
      </c>
      <c r="CG62" s="424" t="str">
        <f>IF(_tag_month_day!AE52="","",_tag_month_day!AE52)</f>
        <v/>
      </c>
      <c r="CH62" s="424" t="str">
        <f>IF(_tag_month_day!AF52="","",_tag_month_day!AF52)</f>
        <v/>
      </c>
      <c r="CI62" s="424" t="str">
        <f>IF(_tag_month_day!AG52="","",_tag_month_day!AG52)</f>
        <v/>
      </c>
      <c r="CJ62" s="424" t="str">
        <f>IF(_tag_month_day!AH52="","",_tag_month_day!AH52)</f>
        <v/>
      </c>
      <c r="CK62" s="424" t="str">
        <f>IF(_tag_month_day!AI52="","",_tag_month_day!AI52)</f>
        <v/>
      </c>
      <c r="CL62" s="4" t="str">
        <f>IF(_tag_month_day!AJ52="","",_tag_month_day!AJ52)</f>
        <v/>
      </c>
      <c r="CM62" s="4" t="str">
        <f>IF(_tag_month_day!AK52="","",_tag_month_day!AK52)</f>
        <v/>
      </c>
      <c r="CN62" s="4" t="str">
        <f>IF(_tag_month_day!AL52="","",_tag_month_day!AL52)</f>
        <v/>
      </c>
      <c r="CO62" s="4" t="str">
        <f>IF(_tag_month_day!AM52="","",_tag_month_day!AM52)</f>
        <v/>
      </c>
      <c r="CP62" s="4" t="str">
        <f>IF(_tag_month_day!AN52="","",_tag_month_day!AN52)</f>
        <v/>
      </c>
      <c r="CQ62" s="4" t="str">
        <f>IF(_tag_month_day!AO52="","",_tag_month_day!AO52)</f>
        <v/>
      </c>
      <c r="CR62" s="462" t="str">
        <f>IF(_tag_month_day!AP52="","",_tag_month_day!AP52)</f>
        <v/>
      </c>
      <c r="CS62" s="463" t="str">
        <f>IF(_tag_month_day!AQ52="","",_tag_month_day!AQ52)</f>
        <v/>
      </c>
      <c r="CT62" s="4" t="str">
        <f>IF(_tag_month_day!AR52="","",_tag_month_day!AR52)</f>
        <v/>
      </c>
      <c r="CU62" s="464" t="e">
        <f>DU62/AJ62</f>
        <v>#VALUE!</v>
      </c>
      <c r="CV62" s="451" t="e">
        <f>BG62/BH62</f>
        <v>#VALUE!</v>
      </c>
      <c r="CW62" s="465" t="e">
        <f>AJ62*(1-CV62)*CU62*AF62</f>
        <v>#VALUE!</v>
      </c>
      <c r="CX62" s="465" t="e">
        <f>CW62*94%</f>
        <v>#VALUE!</v>
      </c>
      <c r="CY62" s="466" t="e">
        <f>IF(CX62=0,0,DS62/(DS62+CX62))</f>
        <v>#VALUE!</v>
      </c>
      <c r="CZ62" s="465" t="e">
        <f>$AJ62*EF62</f>
        <v>#VALUE!</v>
      </c>
      <c r="DA62" s="465" t="e">
        <f>$AJ62*EG62</f>
        <v>#VALUE!</v>
      </c>
      <c r="DB62" s="465" t="e">
        <f>$AJ62*EH62</f>
        <v>#VALUE!</v>
      </c>
      <c r="DC62" s="465" t="e">
        <f>$AJ62*EI62</f>
        <v>#VALUE!</v>
      </c>
      <c r="DD62" s="465" t="e">
        <f>$AJ62*EJ62</f>
        <v>#VALUE!</v>
      </c>
      <c r="DE62" s="465" t="e">
        <f>$AJ62*EK62</f>
        <v>#VALUE!</v>
      </c>
      <c r="DF62" s="465" t="e">
        <f>$AJ62*EL62</f>
        <v>#VALUE!</v>
      </c>
      <c r="DG62" s="465" t="e">
        <f>$AJ62*EM62</f>
        <v>#VALUE!</v>
      </c>
      <c r="DH62" s="465" t="e">
        <f>$AJ62*EN62</f>
        <v>#VALUE!</v>
      </c>
      <c r="DI62" s="465" t="e">
        <f>$AJ62*EO62</f>
        <v>#VALUE!</v>
      </c>
      <c r="DJ62" s="465" t="e">
        <f>CZ62*(1-EP62)</f>
        <v>#VALUE!</v>
      </c>
      <c r="DK62" s="465" t="e">
        <f>DA62*(1-ER62)</f>
        <v>#VALUE!</v>
      </c>
      <c r="DL62" s="465" t="e">
        <f>DB62*(1-EQ62)</f>
        <v>#VALUE!</v>
      </c>
      <c r="DM62" s="465" t="e">
        <f>DC62*(1-ES62)</f>
        <v>#VALUE!</v>
      </c>
      <c r="DN62" s="465" t="e">
        <f>DD62*(1-ET62)</f>
        <v>#VALUE!</v>
      </c>
      <c r="DO62" s="465" t="e">
        <f>DE62</f>
        <v>#VALUE!</v>
      </c>
      <c r="DP62" s="465" t="e">
        <f>DF62*(1-EU62)</f>
        <v>#VALUE!</v>
      </c>
      <c r="DQ62" s="465" t="e">
        <f>DG62*(1-EV62)</f>
        <v>#VALUE!</v>
      </c>
      <c r="DR62" s="465" t="e">
        <f>DH62*(1-EW62)</f>
        <v>#VALUE!</v>
      </c>
      <c r="DS62" s="465" t="e">
        <f>DI62</f>
        <v>#VALUE!</v>
      </c>
      <c r="DT62" s="465" t="e">
        <f>SUM(DJ62:DS62)</f>
        <v>#VALUE!</v>
      </c>
      <c r="DU62" s="465" t="e">
        <f>(GS62:GX62)+(DP62+DQ62+DR62)*GY62+DS62</f>
        <v>#VALUE!</v>
      </c>
      <c r="DV62" s="451" t="e">
        <f>AV62/$BH62/(1-EP62)</f>
        <v>#VALUE!</v>
      </c>
      <c r="DW62" s="451" t="e">
        <f>AW62/$BH62/(1-ER62)</f>
        <v>#VALUE!</v>
      </c>
      <c r="DX62" s="451" t="e">
        <f>AX62/$BH62/(1-EQ62)</f>
        <v>#VALUE!</v>
      </c>
      <c r="DY62" s="451" t="e">
        <f>AY62/$BH62/(1-ES62)</f>
        <v>#VALUE!</v>
      </c>
      <c r="DZ62" s="451" t="e">
        <f>AZ62/$BH62/(1-ET62)</f>
        <v>#VALUE!</v>
      </c>
      <c r="EA62" s="451" t="e">
        <f>BA62/$BH62/(1-AX62)</f>
        <v>#VALUE!</v>
      </c>
      <c r="EB62" s="451" t="e">
        <f>BB62/$BH62/(1-EU62)</f>
        <v>#VALUE!</v>
      </c>
      <c r="EC62" s="451" t="e">
        <f>BC62/$BH62/(1-EV62)</f>
        <v>#VALUE!</v>
      </c>
      <c r="ED62" s="451" t="e">
        <f>BD62/$BH62/(1-EW62)</f>
        <v>#VALUE!</v>
      </c>
      <c r="EE62" s="451" t="e">
        <f>BG62/BH62</f>
        <v>#VALUE!</v>
      </c>
      <c r="EF62" s="451" t="e">
        <f>DV62/SUM($DV62:$EE62)</f>
        <v>#VALUE!</v>
      </c>
      <c r="EG62" s="451" t="e">
        <f>DW62/SUM($DV62:$EE62)</f>
        <v>#VALUE!</v>
      </c>
      <c r="EH62" s="451" t="e">
        <f>DX62/SUM($DV62:$EE62)</f>
        <v>#VALUE!</v>
      </c>
      <c r="EI62" s="451" t="e">
        <f>DY62/SUM($DV62:$EE62)</f>
        <v>#VALUE!</v>
      </c>
      <c r="EJ62" s="451" t="e">
        <f>DZ62/SUM($DV62:$EE62)</f>
        <v>#VALUE!</v>
      </c>
      <c r="EK62" s="451" t="e">
        <f>EA62/SUM($DV62:$EE62)</f>
        <v>#VALUE!</v>
      </c>
      <c r="EL62" s="451" t="e">
        <f>EB62/SUM($DV62:$EE62)</f>
        <v>#VALUE!</v>
      </c>
      <c r="EM62" s="451" t="e">
        <f>EC62/SUM($DV62:$EE62)</f>
        <v>#VALUE!</v>
      </c>
      <c r="EN62" s="451" t="e">
        <f>ED62/SUM($DV62:$EE62)</f>
        <v>#VALUE!</v>
      </c>
      <c r="EO62" s="451" t="e">
        <f>EE62/SUM($DV62:$EE62)</f>
        <v>#VALUE!</v>
      </c>
      <c r="EP62" s="450">
        <f>EP61</f>
        <v>0.080000000000000002</v>
      </c>
      <c r="EQ62" s="450">
        <f>EQ61</f>
        <v>0.014999999999999999</v>
      </c>
      <c r="ER62" s="450">
        <f>ER61</f>
        <v>0.014999999999999999</v>
      </c>
      <c r="ES62" s="450">
        <f>ES61</f>
        <v>0.014999999999999999</v>
      </c>
      <c r="ET62" s="450">
        <f>ET61</f>
        <v>0.014999999999999999</v>
      </c>
      <c r="EU62" s="450">
        <f>EU61</f>
        <v>0.089999999999999997</v>
      </c>
      <c r="EV62" s="450">
        <f>EV61</f>
        <v>0.089999999999999997</v>
      </c>
      <c r="EW62" s="450">
        <f>EW61</f>
        <v>0.089999999999999997</v>
      </c>
      <c r="EX62" s="431" t="str">
        <f>IF(_tag_month_day!AS52="","",_tag_month_day!AS52/100)</f>
        <v/>
      </c>
      <c r="EY62" s="431" t="str">
        <f>IF(_tag_month_day!AT52="","",_tag_month_day!AT52/100)</f>
        <v/>
      </c>
      <c r="EZ62" s="431" t="str">
        <f>IF(_tag_month_day!AU52="","",_tag_month_day!AU52/100)</f>
        <v/>
      </c>
      <c r="FA62" s="431" t="str">
        <f>IF(_tag_month_day!AV52="","",_tag_month_day!AV52/100)</f>
        <v/>
      </c>
      <c r="FB62" s="431" t="str">
        <f>IF(_tag_month_day!AW52="","",_tag_month_day!AW52/100)</f>
        <v/>
      </c>
      <c r="FC62" s="431" t="str">
        <f>IF(_tag_month_day!AX52="","",_tag_month_day!AX52/100)</f>
        <v/>
      </c>
      <c r="FD62" s="449" t="str">
        <f>IF(_tag_month_day!AY52="","",_tag_month_day!AY52/100)</f>
        <v/>
      </c>
      <c r="FE62" s="449" t="str">
        <f>IF(_tag_month_day!AZ52="","",_tag_month_day!AZ52/100)</f>
        <v/>
      </c>
      <c r="FF62" s="449" t="str">
        <f>IF(_tag_month_day!BA52="","",_tag_month_day!BA52/100)</f>
        <v/>
      </c>
      <c r="FG62" s="449" t="str">
        <f>IF(_tag_month_day!BB52="","",_tag_month_day!BB52/100)</f>
        <v/>
      </c>
      <c r="FH62" s="467" t="str">
        <f>IF(_tag_month_day!BC52="","",_tag_month_day!BC52/100)</f>
        <v/>
      </c>
      <c r="FI62" s="449">
        <f>FI61</f>
        <v>0.40999999999999998</v>
      </c>
      <c r="FJ62" s="449">
        <f>FJ61</f>
        <v>0.11</v>
      </c>
      <c r="FK62" s="449">
        <f>FK61</f>
        <v>0.014999999999999999</v>
      </c>
      <c r="FL62" s="449">
        <f>FL61</f>
        <v>0</v>
      </c>
      <c r="FM62" s="467">
        <f>FM61</f>
        <v>0.0001</v>
      </c>
      <c r="FN62" s="449">
        <f>FN61</f>
        <v>0.32000000000000001</v>
      </c>
      <c r="FO62" s="449">
        <f>FO61</f>
        <v>0.20000000000000001</v>
      </c>
      <c r="FP62" s="449">
        <f>FP61</f>
        <v>0.01</v>
      </c>
      <c r="FQ62" s="449">
        <f>FQ61</f>
        <v>0</v>
      </c>
      <c r="FR62" s="467">
        <f>FR61</f>
        <v>0.0001</v>
      </c>
      <c r="FS62" s="449" t="str">
        <f>IF(_tag_month_day!BD52="","",_tag_month_day!BD52/100)</f>
        <v/>
      </c>
      <c r="FT62" s="449" t="str">
        <f>IF(_tag_month_day!BE52="","",_tag_month_day!BE52/100)</f>
        <v/>
      </c>
      <c r="FU62" s="449" t="str">
        <f>IF(_tag_month_day!BF52="","",_tag_month_day!BF52/100)</f>
        <v/>
      </c>
      <c r="FV62" s="449" t="str">
        <f>IF(_tag_month_day!BG52="","",_tag_month_day!BG52/100)</f>
        <v/>
      </c>
      <c r="FW62" s="467" t="str">
        <f>IF(_tag_month_day!BH52="","",_tag_month_day!BH52/100)</f>
        <v/>
      </c>
      <c r="FX62" s="449" t="str">
        <f>IF(_tag_month_day!BI52="","",_tag_month_day!BI52/100)</f>
        <v/>
      </c>
      <c r="FY62" s="449" t="str">
        <f>IF(_tag_month_day!BJ52="","",_tag_month_day!BJ52/100)</f>
        <v/>
      </c>
      <c r="FZ62" s="468" t="str">
        <f>IF(_tag_month_day!BK52="","",_tag_month_day!BK52/100)</f>
        <v/>
      </c>
      <c r="GA62" s="449" t="str">
        <f>IF(_tag_month_day!BL52="","",_tag_month_day!BL52/100)</f>
        <v/>
      </c>
      <c r="GB62" s="467" t="str">
        <f>IF(_tag_month_day!BM52="","",_tag_month_day!BM52/100)</f>
        <v/>
      </c>
      <c r="GC62" s="431" t="str">
        <f>IF(_tag_month_day!BN52="","",_tag_month_day!BN52/100)</f>
        <v/>
      </c>
      <c r="GD62" s="431" t="str">
        <f>IF(_tag_month_day!BO52="","",_tag_month_day!BO52/100)</f>
        <v/>
      </c>
      <c r="GE62" s="431" t="str">
        <f>IF(_tag_month_day!BP52="","",_tag_month_day!BP52/100)</f>
        <v/>
      </c>
      <c r="GF62" s="431" t="str">
        <f>IF(_tag_month_day!BQ52="","",_tag_month_day!BQ52/100)</f>
        <v/>
      </c>
      <c r="GG62" s="431" t="str">
        <f>IF(_tag_month_day!BR52="","",_tag_month_day!BR52/100)</f>
        <v/>
      </c>
      <c r="GH62" s="431" t="str">
        <f>IF(_tag_month_day!BS52="","",_tag_month_day!BS52/100)</f>
        <v/>
      </c>
      <c r="GI62" s="467" t="str">
        <f>IF(_tag_month_day!BT52="","",_tag_month_day!BT52/100)</f>
        <v/>
      </c>
      <c r="GJ62" s="469" t="str">
        <f>IF(_tag_month_day!BU52="","",_tag_month_day!BU52/100)</f>
        <v/>
      </c>
      <c r="GK62" s="470">
        <f>GK61</f>
        <v>0.070000000000000007</v>
      </c>
      <c r="GL62" s="470">
        <f>GL61</f>
        <v>0.029999999999999999</v>
      </c>
      <c r="GM62" s="471" t="str">
        <f>IF(_tag_month_day!BX52="","",_tag_month_day!BX52/100)</f>
        <v/>
      </c>
      <c r="GN62" s="470">
        <f>GN61</f>
        <v>0.070000000000000007</v>
      </c>
      <c r="GO62" s="470">
        <f>GO61</f>
        <v>0.029999999999999999</v>
      </c>
      <c r="GP62" s="470">
        <f>GP61</f>
        <v>0.089999999999999997</v>
      </c>
      <c r="GQ62" s="470">
        <f>GQ61</f>
        <v>0.029999999999999999</v>
      </c>
      <c r="GR62" s="471" t="str">
        <f>IF(_tag_month_day!CA52="","",_tag_month_day!CA52/100)</f>
        <v/>
      </c>
      <c r="GS62" s="472">
        <f>GS61</f>
        <v>0.95299999999999996</v>
      </c>
      <c r="GT62" s="472">
        <f>GT61</f>
        <v>0.55000000000000004</v>
      </c>
      <c r="GU62" s="472">
        <f>GU61</f>
        <v>0.55000000000000004</v>
      </c>
      <c r="GV62" s="472">
        <f>GV61</f>
        <v>0.55000000000000004</v>
      </c>
      <c r="GW62" s="472">
        <f>GW61</f>
        <v>0.5</v>
      </c>
      <c r="GX62" s="472">
        <f>GX61</f>
        <v>0.93500000000000005</v>
      </c>
      <c r="GY62" s="472">
        <f>GY61</f>
        <v>0.14999999999999999</v>
      </c>
      <c r="GZ62" s="472">
        <f>GZ61</f>
        <v>1</v>
      </c>
      <c r="HA62" s="474">
        <f>HA61</f>
        <v>0.047</v>
      </c>
      <c r="HB62" s="474">
        <f>HB61</f>
        <v>0.45000000000000001</v>
      </c>
      <c r="HC62" s="474">
        <f>HC61</f>
        <v>0.45000000000000001</v>
      </c>
      <c r="HD62" s="474">
        <f>HD61</f>
        <v>0.45000000000000001</v>
      </c>
      <c r="HE62" s="474">
        <f>HE61</f>
        <v>0.5</v>
      </c>
      <c r="HF62" s="474">
        <f>HF61</f>
        <v>0.065000000000000002</v>
      </c>
      <c r="HG62" s="474">
        <f>HG61</f>
        <v>0.84999999999999998</v>
      </c>
      <c r="HH62" s="474">
        <f>HH61</f>
        <v>0</v>
      </c>
      <c r="HI62" s="10">
        <f>IF(BZ62&lt;&gt;"",CK62-BV62,0)</f>
        <v>0</v>
      </c>
      <c r="HJ62" s="10" t="e">
        <f>IF(AJ62&gt;0,AH62-AJ62,0)</f>
        <v>#VALUE!</v>
      </c>
      <c r="HK62" s="466">
        <f>HK61</f>
        <v>0.84999999999999998</v>
      </c>
      <c r="HL62" s="424">
        <f>HL61</f>
        <v>550000</v>
      </c>
      <c r="HM62" s="424">
        <f>HM61</f>
        <v>480000</v>
      </c>
      <c r="HN62" s="465" t="e">
        <f>(DJ62*EZ62+DK62*FH62+DL62*FM62+DM62*FR62+DN62*FW62+DO62*GB62+DS62*GI62+DP62*GM62+DR62*GR62)*1000*2</f>
        <v>#VALUE!</v>
      </c>
      <c r="HO62" s="465" t="e">
        <f>HN62*HK62*$HO$2/HL62*1000000</f>
        <v>#VALUE!</v>
      </c>
      <c r="HP62" s="465" t="e">
        <f>HN62*HK62*$HP$2/HM62*1000000</f>
        <v>#VALUE!</v>
      </c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</row>
    <row customFormat="1" r="63" s="0">
      <c r="A63" s="420">
        <v>52</v>
      </c>
      <c r="B63" s="421">
        <f ca="1">IF(D63=D62,B62,IF(D63="夜班",B62+1,B62))</f>
        <v>43588</v>
      </c>
      <c r="C63" s="422">
        <f>C62</f>
        <v>0.041666666666666699</v>
      </c>
      <c r="D63" s="10" t="str">
        <f ca="1">IF(HOUR(G63)&lt;8,"夜班",IF(HOUR(G63)&lt;16,"白班",IF(HOUR(G63)&lt;24,"中班",0)))</f>
        <v>夜班</v>
      </c>
      <c r="E63" s="10" t="e">
        <f ca="1">IF(F63=1,"甲",IF(F63=2,"乙",IF(F63=3,"丙",IF(F63=4,"丁",""))))</f>
        <v>#REF!</v>
      </c>
      <c r="F63" s="10" t="e">
        <f ca="1">SUMPRODUCT((成本日报!$A$3:$A$95=计划!B63)*(成本日报!$B$3:$B$95=计划!$D63),成本日报!$C$3:$C$95)</f>
        <v>#REF!</v>
      </c>
      <c r="G63" s="423">
        <f ca="1">G62+C62</f>
        <v>43588.124999999876</v>
      </c>
      <c r="H63" s="423">
        <f ca="1">$G63+$C63/60*10+$C63*0</f>
        <v>43588.131944444322</v>
      </c>
      <c r="I63" s="423">
        <f ca="1">$G63+$C63/60*18+$C63*0</f>
        <v>43588.137499999873</v>
      </c>
      <c r="J63" s="423">
        <f ca="1">$G63+$C63/60*0+$C63*1</f>
        <v>43588.166666666541</v>
      </c>
      <c r="K63" s="423">
        <f ca="1">$G63+$C63/60*30+$C63*2</f>
        <v>43588.229166666548</v>
      </c>
      <c r="L63" s="423">
        <f ca="1">$G63+$C63/60*0+$C63*3</f>
        <v>43588.249999999876</v>
      </c>
      <c r="M63" s="424" t="str">
        <f>IF(_tag_month_day!A53="","",_tag_month_day!A53)</f>
        <v/>
      </c>
      <c r="N63" s="424" t="str">
        <f>IF(_tag_month_day!B53="","",_tag_month_day!B53)</f>
        <v/>
      </c>
      <c r="O63" s="425" t="e">
        <f>IF(M63+N63=0,"",M63+N63)</f>
        <v>#VALUE!</v>
      </c>
      <c r="P63" s="424" t="str">
        <f>IF(_tag_month_day!C53="","",_tag_month_day!C53)</f>
        <v/>
      </c>
      <c r="Q63" s="424" t="str">
        <f>IF(_tag_month_day!D53="","",_tag_month_day!D53)</f>
        <v/>
      </c>
      <c r="R63" s="426" t="str">
        <f>IF(_tag_month_day!CB53="","",_tag_month_day!CB53/100)</f>
        <v/>
      </c>
      <c r="S63" s="427" t="str">
        <f>IF(_tag_month_day!E53="","",_tag_month_day!E53)</f>
        <v/>
      </c>
      <c r="T63" s="427" t="str">
        <f>IF(_tag_month_day!F53="","",_tag_month_day!F53)</f>
        <v/>
      </c>
      <c r="U63" s="428" t="e">
        <f>S63+T63</f>
        <v>#VALUE!</v>
      </c>
      <c r="V63" s="429" t="e">
        <f>U63/AJ63</f>
        <v>#VALUE!</v>
      </c>
      <c r="W63" s="430" t="str">
        <f>IF(_jhy_month_day!A53="","",_jhy_month_day!A53)</f>
        <v/>
      </c>
      <c r="X63" s="431" t="str">
        <f>IF(_jhy_month_day!B53="","",_jhy_month_day!B53/100)</f>
        <v/>
      </c>
      <c r="Y63" s="431" t="str">
        <f>IF(_jhy_month_day!C53="","",_jhy_month_day!C53/100)</f>
        <v/>
      </c>
      <c r="Z63" s="432">
        <f>Z59+1</f>
        <v>13</v>
      </c>
      <c r="AA63" s="433" t="str">
        <f>IF(_tag_month_day!G53="","",_tag_month_day!G53/100)</f>
        <v/>
      </c>
      <c r="AB63" s="433" t="str">
        <f>IF(_tag_month_day!H53="","",_tag_month_day!H53/100)</f>
        <v/>
      </c>
      <c r="AC63" s="434">
        <f>IF(X63="",AC62,BK63*($AV62*X63+$AW62*FD62+$AX62*FI62+$AY62*FN62+$AZ62*FS62+$BA62*FX62+$BG62*GE62)/(AV62*Y63+AX62*FK62+AW62*FF62+AY62*FP62+AZ62*FU62+BA62*FZ62+BG62*GG62+BB62*GK62+BC62*GN62+BD62*GP62))</f>
        <v>1.59963432013121</v>
      </c>
      <c r="AD63" s="435" t="str">
        <f>IF(AC63=AC62,"",AC63-AC62)</f>
        <v/>
      </c>
      <c r="AE63" s="436" t="str">
        <f>IF(1-AF63=0,"",(1-AF63))</f>
        <v/>
      </c>
      <c r="AF63" s="437">
        <v>1</v>
      </c>
      <c r="AG63" s="10" t="str">
        <f>AG62</f>
        <v>8A3</v>
      </c>
      <c r="AH63" s="438" t="str">
        <f>AH62</f>
        <v/>
      </c>
      <c r="AI63" s="424" t="e">
        <f>IF(ROUND(AJ63-AJ62,1)=0,"",AJ63-AJ62)</f>
        <v>#VALUE!</v>
      </c>
      <c r="AJ63" s="10" t="str">
        <f>IF(_tag_month_day!I53="","",_tag_month_day!I53)</f>
        <v/>
      </c>
      <c r="AK63" s="440"/>
      <c r="AL63" s="440"/>
      <c r="AM63" s="440"/>
      <c r="AN63" s="441">
        <f>AN62</f>
        <v>3</v>
      </c>
      <c r="AO63" s="441">
        <f>AO62</f>
        <v>7</v>
      </c>
      <c r="AP63" s="442" t="e">
        <f>(IF(AN63=0,AS62,AS62*(1+AO63/AN63)/(AR63+AO63/AN63)))+AT63</f>
        <v>#VALUE!</v>
      </c>
      <c r="AQ63" s="443" t="str">
        <f>IF(_tag_month_day!J53="","",_tag_month_day!J53/100)</f>
        <v/>
      </c>
      <c r="AR63" s="444">
        <f>AR62</f>
        <v>1.3</v>
      </c>
      <c r="AS63" s="445" t="e">
        <f>AQ63*(AN63*AR63+AO63)/(AN63+AO63)</f>
        <v>#VALUE!</v>
      </c>
      <c r="AT63" s="445" t="e">
        <f>(SUM(BE63:BF63)-SUM(BE62:BF62))*0.05</f>
        <v>#VALUE!</v>
      </c>
      <c r="AU63" s="446" t="str">
        <f>IF(_tag_month_day!CC53="","",IF(_tag_month_day!CC53&gt;0,_tag_month_day!CD53,_tag_month_day!CE53))</f>
        <v/>
      </c>
      <c r="AV63" s="447" t="str">
        <f>IF(_tag_month_day!L53="","",_tag_month_day!L53/100)</f>
        <v/>
      </c>
      <c r="AW63" s="431">
        <f>AW62</f>
        <v>0</v>
      </c>
      <c r="AX63" s="431">
        <f>AX62</f>
        <v>0</v>
      </c>
      <c r="AY63" s="431" t="str">
        <f>IF(_tag_month_day!M53="","",_tag_month_day!M53/100)</f>
        <v/>
      </c>
      <c r="AZ63" s="431" t="str">
        <f>IF(_tag_month_day!N53="","",_tag_month_day!N53/100)</f>
        <v/>
      </c>
      <c r="BA63" s="431" t="str">
        <f>IF(_tag_month_day!O53="","",_tag_month_day!O53/100)</f>
        <v/>
      </c>
      <c r="BB63" s="448" t="str">
        <f>IF(_tag_month_day!P53="","",_tag_month_day!P53/100)</f>
        <v/>
      </c>
      <c r="BC63" s="448">
        <f>BC62</f>
        <v>0</v>
      </c>
      <c r="BD63" s="448" t="str">
        <f>IF(_tag_month_day!Q53="","",_tag_month_day!Q53/100)</f>
        <v/>
      </c>
      <c r="BE63" s="449" t="str">
        <f>IF(_tag_month_day!R53="","",_tag_month_day!R53/100)</f>
        <v/>
      </c>
      <c r="BF63" s="388" t="e">
        <f>(AU63*(100+BE63*100))/(AJ63-AU63)/100</f>
        <v>#VALUE!</v>
      </c>
      <c r="BG63" s="450" t="e">
        <f>BE63+BF63</f>
        <v>#VALUE!</v>
      </c>
      <c r="BH63" s="451" t="e">
        <f>SUM(AV63:BF63)</f>
        <v>#VALUE!</v>
      </c>
      <c r="BI63" s="452" t="e">
        <f>IF(CX63=0,BI62,(DK63*查询!$R$5+DL63*查询!$Q$5+DM63*查询!$N$5+DN63*查询!$O$5+DO63*查询!$P$5)*AF63/CX63)</f>
        <v>#VALUE!</v>
      </c>
      <c r="BJ63" s="452" t="e">
        <f>IF(CX63=0,BJ62,(DP63*查询!$S$5+DQ63*查询!$T$5+DR63*查询!$U$5)*AF63/CX63)</f>
        <v>#VALUE!</v>
      </c>
      <c r="BK63" s="452">
        <f>BK62</f>
        <v>1</v>
      </c>
      <c r="BL63" s="453" t="e">
        <f>SUMPRODUCT((AV63:BA63)*(GS63:GX63))/((GS63:GX63)+SUM(BB63:BD63)*GY63+BG63*GZ63)</f>
        <v>#VALUE!</v>
      </c>
      <c r="BM63" s="453" t="e">
        <f>BK63*($AV63*FB63+$AW63*FD63+$AX63*FI63+$AY63*FN63+$AZ63*FS63+$BA63*FX63+$BG63*GE63)/(AV63*EY63+AX63*FK63+AW63*FF63+AY63*FP63+AZ63*FU63+BA63*FZ63+BG63*GG63+BB63*GK63+BC63*GN63+BD63*GP63)</f>
        <v>#VALUE!</v>
      </c>
      <c r="BN63" s="453" t="e">
        <f>($AV63*FC63+$AX63*FJ63+$AW63*FE63+$AY63*FO63+$AZ63*FT63+$BA63*FY63+$BG63*GF63)/($AV63*FA63+BG63*GH63+BB63*GL63+BC63*GO63+BD63*GQ63+BA63*GA63)</f>
        <v>#VALUE!</v>
      </c>
      <c r="BO63" s="454" t="e">
        <f>SUMPRODUCT(AV63:BA63*GS63:GX63)/(GS63:GX63+(BB63+BC63+BD63)*GY63+BG63)</f>
        <v>#VALUE!</v>
      </c>
      <c r="BP63" s="454" t="e">
        <f>SUMPRODUCT(AV63:BA63*GS63:GX63)/(GS63:GX63+(BB63+BC63+BD63)*GY63+BG63)</f>
        <v>#VALUE!</v>
      </c>
      <c r="BQ63" s="454" t="e">
        <f>SUMPRODUCT(AV63:BA63*GS63:GX63)/(GS63:GX63+(BB63+BC63+BD63)*GY63+BG63)</f>
        <v>#VALUE!</v>
      </c>
      <c r="BR63" s="453" t="str">
        <f>IF(_tag_month_day!T53="","",_tag_month_day!T53)</f>
        <v/>
      </c>
      <c r="BS63" s="453" t="str">
        <f>IF(_tag_month_day!U53="","",_tag_month_day!U53)</f>
        <v/>
      </c>
      <c r="BT63" s="455" t="str">
        <f>IF(CK63="","",IF((CK63&gt;=BV63-0.12)*(CK63&lt;=BV63+0.12),"合格","不合格"))</f>
        <v/>
      </c>
      <c r="BU63" s="456" t="str">
        <f>IF(_tag_month_day!V53="","",_tag_month_day!V53)</f>
        <v/>
      </c>
      <c r="BV63" s="457" t="str">
        <f>IF(_tag_month_day!W53="","",_tag_month_day!W53)</f>
        <v/>
      </c>
      <c r="BW63" s="458" t="str">
        <f>IF(_tag_month_day!X53="","",_tag_month_day!X53)</f>
        <v/>
      </c>
      <c r="BX63" s="458" t="str">
        <f>IF(_tag_month_day!Y53="","",_tag_month_day!Y53)</f>
        <v/>
      </c>
      <c r="BY63" s="459">
        <f ca="1">L63</f>
        <v>43588.249999999876</v>
      </c>
      <c r="BZ63" s="460" t="s">
        <v>429</v>
      </c>
      <c r="CA63" s="461">
        <v>0.25347222222222199</v>
      </c>
      <c r="CB63" s="424" t="str">
        <f>IF(_tag_month_day!Z53="","",_tag_month_day!Z53)</f>
        <v/>
      </c>
      <c r="CC63" s="424" t="str">
        <f>IF(_tag_month_day!AA53="","",_tag_month_day!AA53)</f>
        <v/>
      </c>
      <c r="CD63" s="424" t="str">
        <f>IF(_tag_month_day!AB53="","",_tag_month_day!AB53)</f>
        <v/>
      </c>
      <c r="CE63" s="424" t="str">
        <f>IF(_tag_month_day!AC53="","",_tag_month_day!AC53)</f>
        <v/>
      </c>
      <c r="CF63" s="424" t="str">
        <f>IF(_tag_month_day!AD53="","",_tag_month_day!AD53)</f>
        <v/>
      </c>
      <c r="CG63" s="424" t="str">
        <f>IF(_tag_month_day!AE53="","",_tag_month_day!AE53)</f>
        <v/>
      </c>
      <c r="CH63" s="424" t="str">
        <f>IF(_tag_month_day!AF53="","",_tag_month_day!AF53)</f>
        <v/>
      </c>
      <c r="CI63" s="424" t="str">
        <f>IF(_tag_month_day!AG53="","",_tag_month_day!AG53)</f>
        <v/>
      </c>
      <c r="CJ63" s="424" t="str">
        <f>IF(_tag_month_day!AH53="","",_tag_month_day!AH53)</f>
        <v/>
      </c>
      <c r="CK63" s="424" t="str">
        <f>IF(_tag_month_day!AI53="","",_tag_month_day!AI53)</f>
        <v/>
      </c>
      <c r="CL63" s="4" t="str">
        <f>IF(_tag_month_day!AJ53="","",_tag_month_day!AJ53)</f>
        <v/>
      </c>
      <c r="CM63" s="4" t="str">
        <f>IF(_tag_month_day!AK53="","",_tag_month_day!AK53)</f>
        <v/>
      </c>
      <c r="CN63" s="4" t="str">
        <f>IF(_tag_month_day!AL53="","",_tag_month_day!AL53)</f>
        <v/>
      </c>
      <c r="CO63" s="4" t="str">
        <f>IF(_tag_month_day!AM53="","",_tag_month_day!AM53)</f>
        <v/>
      </c>
      <c r="CP63" s="4" t="str">
        <f>IF(_tag_month_day!AN53="","",_tag_month_day!AN53)</f>
        <v/>
      </c>
      <c r="CQ63" s="4" t="str">
        <f>IF(_tag_month_day!AO53="","",_tag_month_day!AO53)</f>
        <v/>
      </c>
      <c r="CR63" s="462" t="str">
        <f>IF(_tag_month_day!AP53="","",_tag_month_day!AP53)</f>
        <v/>
      </c>
      <c r="CS63" s="463" t="str">
        <f>IF(_tag_month_day!AQ53="","",_tag_month_day!AQ53)</f>
        <v/>
      </c>
      <c r="CT63" s="4" t="str">
        <f>IF(_tag_month_day!AR53="","",_tag_month_day!AR53)</f>
        <v/>
      </c>
      <c r="CU63" s="464" t="e">
        <f>DU63/AJ63</f>
        <v>#VALUE!</v>
      </c>
      <c r="CV63" s="451" t="e">
        <f>BG63/BH63</f>
        <v>#VALUE!</v>
      </c>
      <c r="CW63" s="465" t="e">
        <f>AJ63*(1-CV63)*CU63*AF63</f>
        <v>#VALUE!</v>
      </c>
      <c r="CX63" s="465" t="e">
        <f>CW63*94%</f>
        <v>#VALUE!</v>
      </c>
      <c r="CY63" s="466" t="e">
        <f>IF(CX63=0,0,DS63/(DS63+CX63))</f>
        <v>#VALUE!</v>
      </c>
      <c r="CZ63" s="465" t="e">
        <f>$AJ63*EF63</f>
        <v>#VALUE!</v>
      </c>
      <c r="DA63" s="465" t="e">
        <f>$AJ63*EG63</f>
        <v>#VALUE!</v>
      </c>
      <c r="DB63" s="465" t="e">
        <f>$AJ63*EH63</f>
        <v>#VALUE!</v>
      </c>
      <c r="DC63" s="465" t="e">
        <f>$AJ63*EI63</f>
        <v>#VALUE!</v>
      </c>
      <c r="DD63" s="465" t="e">
        <f>$AJ63*EJ63</f>
        <v>#VALUE!</v>
      </c>
      <c r="DE63" s="465" t="e">
        <f>$AJ63*EK63</f>
        <v>#VALUE!</v>
      </c>
      <c r="DF63" s="465" t="e">
        <f>$AJ63*EL63</f>
        <v>#VALUE!</v>
      </c>
      <c r="DG63" s="465" t="e">
        <f>$AJ63*EM63</f>
        <v>#VALUE!</v>
      </c>
      <c r="DH63" s="465" t="e">
        <f>$AJ63*EN63</f>
        <v>#VALUE!</v>
      </c>
      <c r="DI63" s="465" t="e">
        <f>$AJ63*EO63</f>
        <v>#VALUE!</v>
      </c>
      <c r="DJ63" s="465" t="e">
        <f>CZ63*(1-EP63)</f>
        <v>#VALUE!</v>
      </c>
      <c r="DK63" s="465" t="e">
        <f>DA63*(1-ER63)</f>
        <v>#VALUE!</v>
      </c>
      <c r="DL63" s="465" t="e">
        <f>DB63*(1-EQ63)</f>
        <v>#VALUE!</v>
      </c>
      <c r="DM63" s="465" t="e">
        <f>DC63*(1-ES63)</f>
        <v>#VALUE!</v>
      </c>
      <c r="DN63" s="465" t="e">
        <f>DD63*(1-ET63)</f>
        <v>#VALUE!</v>
      </c>
      <c r="DO63" s="465" t="e">
        <f>DE63</f>
        <v>#VALUE!</v>
      </c>
      <c r="DP63" s="465" t="e">
        <f>DF63*(1-EU63)</f>
        <v>#VALUE!</v>
      </c>
      <c r="DQ63" s="465" t="e">
        <f>DG63*(1-EV63)</f>
        <v>#VALUE!</v>
      </c>
      <c r="DR63" s="465" t="e">
        <f>DH63*(1-EW63)</f>
        <v>#VALUE!</v>
      </c>
      <c r="DS63" s="465" t="e">
        <f>DI63</f>
        <v>#VALUE!</v>
      </c>
      <c r="DT63" s="465" t="e">
        <f>SUM(DJ63:DS63)</f>
        <v>#VALUE!</v>
      </c>
      <c r="DU63" s="465" t="e">
        <f>(GS63:GX63)+(DP63+DQ63+DR63)*GY63+DS63</f>
        <v>#VALUE!</v>
      </c>
      <c r="DV63" s="451" t="e">
        <f>AV63/$BH63/(1-EP63)</f>
        <v>#VALUE!</v>
      </c>
      <c r="DW63" s="451" t="e">
        <f>AW63/$BH63/(1-ER63)</f>
        <v>#VALUE!</v>
      </c>
      <c r="DX63" s="451" t="e">
        <f>AX63/$BH63/(1-EQ63)</f>
        <v>#VALUE!</v>
      </c>
      <c r="DY63" s="451" t="e">
        <f>AY63/$BH63/(1-ES63)</f>
        <v>#VALUE!</v>
      </c>
      <c r="DZ63" s="451" t="e">
        <f>AZ63/$BH63/(1-ET63)</f>
        <v>#VALUE!</v>
      </c>
      <c r="EA63" s="451" t="e">
        <f>BA63/$BH63/(1-AX63)</f>
        <v>#VALUE!</v>
      </c>
      <c r="EB63" s="451" t="e">
        <f>BB63/$BH63/(1-EU63)</f>
        <v>#VALUE!</v>
      </c>
      <c r="EC63" s="451" t="e">
        <f>BC63/$BH63/(1-EV63)</f>
        <v>#VALUE!</v>
      </c>
      <c r="ED63" s="451" t="e">
        <f>BD63/$BH63/(1-EW63)</f>
        <v>#VALUE!</v>
      </c>
      <c r="EE63" s="451" t="e">
        <f>BG63/BH63</f>
        <v>#VALUE!</v>
      </c>
      <c r="EF63" s="451" t="e">
        <f>DV63/SUM($DV63:$EE63)</f>
        <v>#VALUE!</v>
      </c>
      <c r="EG63" s="451" t="e">
        <f>DW63/SUM($DV63:$EE63)</f>
        <v>#VALUE!</v>
      </c>
      <c r="EH63" s="451" t="e">
        <f>DX63/SUM($DV63:$EE63)</f>
        <v>#VALUE!</v>
      </c>
      <c r="EI63" s="451" t="e">
        <f>DY63/SUM($DV63:$EE63)</f>
        <v>#VALUE!</v>
      </c>
      <c r="EJ63" s="451" t="e">
        <f>DZ63/SUM($DV63:$EE63)</f>
        <v>#VALUE!</v>
      </c>
      <c r="EK63" s="451" t="e">
        <f>EA63/SUM($DV63:$EE63)</f>
        <v>#VALUE!</v>
      </c>
      <c r="EL63" s="451" t="e">
        <f>EB63/SUM($DV63:$EE63)</f>
        <v>#VALUE!</v>
      </c>
      <c r="EM63" s="451" t="e">
        <f>EC63/SUM($DV63:$EE63)</f>
        <v>#VALUE!</v>
      </c>
      <c r="EN63" s="451" t="e">
        <f>ED63/SUM($DV63:$EE63)</f>
        <v>#VALUE!</v>
      </c>
      <c r="EO63" s="451" t="e">
        <f>EE63/SUM($DV63:$EE63)</f>
        <v>#VALUE!</v>
      </c>
      <c r="EP63" s="450">
        <f>EP62</f>
        <v>0.080000000000000002</v>
      </c>
      <c r="EQ63" s="450">
        <f>EQ62</f>
        <v>0.014999999999999999</v>
      </c>
      <c r="ER63" s="450">
        <f>ER62</f>
        <v>0.014999999999999999</v>
      </c>
      <c r="ES63" s="450">
        <f>ES62</f>
        <v>0.014999999999999999</v>
      </c>
      <c r="ET63" s="450">
        <f>ET62</f>
        <v>0.014999999999999999</v>
      </c>
      <c r="EU63" s="450">
        <f>EU62</f>
        <v>0.089999999999999997</v>
      </c>
      <c r="EV63" s="450">
        <f>EV62</f>
        <v>0.089999999999999997</v>
      </c>
      <c r="EW63" s="450">
        <f>EW62</f>
        <v>0.089999999999999997</v>
      </c>
      <c r="EX63" s="431" t="str">
        <f>IF(_tag_month_day!AS53="","",_tag_month_day!AS53/100)</f>
        <v/>
      </c>
      <c r="EY63" s="431" t="str">
        <f>IF(_tag_month_day!AT53="","",_tag_month_day!AT53/100)</f>
        <v/>
      </c>
      <c r="EZ63" s="431" t="str">
        <f>IF(_tag_month_day!AU53="","",_tag_month_day!AU53/100)</f>
        <v/>
      </c>
      <c r="FA63" s="431" t="str">
        <f>IF(_tag_month_day!AV53="","",_tag_month_day!AV53/100)</f>
        <v/>
      </c>
      <c r="FB63" s="431" t="str">
        <f>IF(_tag_month_day!AW53="","",_tag_month_day!AW53/100)</f>
        <v/>
      </c>
      <c r="FC63" s="431" t="str">
        <f>IF(_tag_month_day!AX53="","",_tag_month_day!AX53/100)</f>
        <v/>
      </c>
      <c r="FD63" s="449" t="str">
        <f>IF(_tag_month_day!AY53="","",_tag_month_day!AY53/100)</f>
        <v/>
      </c>
      <c r="FE63" s="449" t="str">
        <f>IF(_tag_month_day!AZ53="","",_tag_month_day!AZ53/100)</f>
        <v/>
      </c>
      <c r="FF63" s="449" t="str">
        <f>IF(_tag_month_day!BA53="","",_tag_month_day!BA53/100)</f>
        <v/>
      </c>
      <c r="FG63" s="449" t="str">
        <f>IF(_tag_month_day!BB53="","",_tag_month_day!BB53/100)</f>
        <v/>
      </c>
      <c r="FH63" s="467" t="str">
        <f>IF(_tag_month_day!BC53="","",_tag_month_day!BC53/100)</f>
        <v/>
      </c>
      <c r="FI63" s="449">
        <f>FI62</f>
        <v>0.40999999999999998</v>
      </c>
      <c r="FJ63" s="449">
        <f>FJ62</f>
        <v>0.11</v>
      </c>
      <c r="FK63" s="449">
        <f>FK62</f>
        <v>0.014999999999999999</v>
      </c>
      <c r="FL63" s="449">
        <f>FL62</f>
        <v>0</v>
      </c>
      <c r="FM63" s="467">
        <f>FM62</f>
        <v>0.0001</v>
      </c>
      <c r="FN63" s="449">
        <f>FN62</f>
        <v>0.32000000000000001</v>
      </c>
      <c r="FO63" s="449">
        <f>FO62</f>
        <v>0.20000000000000001</v>
      </c>
      <c r="FP63" s="449">
        <f>FP62</f>
        <v>0.01</v>
      </c>
      <c r="FQ63" s="449">
        <f>FQ62</f>
        <v>0</v>
      </c>
      <c r="FR63" s="467">
        <f>FR62</f>
        <v>0.0001</v>
      </c>
      <c r="FS63" s="449" t="str">
        <f>IF(_tag_month_day!BD53="","",_tag_month_day!BD53/100)</f>
        <v/>
      </c>
      <c r="FT63" s="449" t="str">
        <f>IF(_tag_month_day!BE53="","",_tag_month_day!BE53/100)</f>
        <v/>
      </c>
      <c r="FU63" s="449" t="str">
        <f>IF(_tag_month_day!BF53="","",_tag_month_day!BF53/100)</f>
        <v/>
      </c>
      <c r="FV63" s="449" t="str">
        <f>IF(_tag_month_day!BG53="","",_tag_month_day!BG53/100)</f>
        <v/>
      </c>
      <c r="FW63" s="467" t="str">
        <f>IF(_tag_month_day!BH53="","",_tag_month_day!BH53/100)</f>
        <v/>
      </c>
      <c r="FX63" s="449" t="str">
        <f>IF(_tag_month_day!BI53="","",_tag_month_day!BI53/100)</f>
        <v/>
      </c>
      <c r="FY63" s="449" t="str">
        <f>IF(_tag_month_day!BJ53="","",_tag_month_day!BJ53/100)</f>
        <v/>
      </c>
      <c r="FZ63" s="468" t="str">
        <f>IF(_tag_month_day!BK53="","",_tag_month_day!BK53/100)</f>
        <v/>
      </c>
      <c r="GA63" s="449" t="str">
        <f>IF(_tag_month_day!BL53="","",_tag_month_day!BL53/100)</f>
        <v/>
      </c>
      <c r="GB63" s="467" t="str">
        <f>IF(_tag_month_day!BM53="","",_tag_month_day!BM53/100)</f>
        <v/>
      </c>
      <c r="GC63" s="431" t="str">
        <f>IF(_tag_month_day!BN53="","",_tag_month_day!BN53/100)</f>
        <v/>
      </c>
      <c r="GD63" s="431" t="str">
        <f>IF(_tag_month_day!BO53="","",_tag_month_day!BO53/100)</f>
        <v/>
      </c>
      <c r="GE63" s="431" t="str">
        <f>IF(_tag_month_day!BP53="","",_tag_month_day!BP53/100)</f>
        <v/>
      </c>
      <c r="GF63" s="431" t="str">
        <f>IF(_tag_month_day!BQ53="","",_tag_month_day!BQ53/100)</f>
        <v/>
      </c>
      <c r="GG63" s="431" t="str">
        <f>IF(_tag_month_day!BR53="","",_tag_month_day!BR53/100)</f>
        <v/>
      </c>
      <c r="GH63" s="431" t="str">
        <f>IF(_tag_month_day!BS53="","",_tag_month_day!BS53/100)</f>
        <v/>
      </c>
      <c r="GI63" s="467" t="str">
        <f>IF(_tag_month_day!BT53="","",_tag_month_day!BT53/100)</f>
        <v/>
      </c>
      <c r="GJ63" s="469" t="str">
        <f>IF(_tag_month_day!BU53="","",_tag_month_day!BU53/100)</f>
        <v/>
      </c>
      <c r="GK63" s="470">
        <f>GK62</f>
        <v>0.070000000000000007</v>
      </c>
      <c r="GL63" s="470">
        <f>GL62</f>
        <v>0.029999999999999999</v>
      </c>
      <c r="GM63" s="471" t="str">
        <f>IF(_tag_month_day!BX53="","",_tag_month_day!BX53/100)</f>
        <v/>
      </c>
      <c r="GN63" s="470">
        <f>GN62</f>
        <v>0.070000000000000007</v>
      </c>
      <c r="GO63" s="470">
        <f>GO62</f>
        <v>0.029999999999999999</v>
      </c>
      <c r="GP63" s="470">
        <f>GP62</f>
        <v>0.089999999999999997</v>
      </c>
      <c r="GQ63" s="470">
        <f>GQ62</f>
        <v>0.029999999999999999</v>
      </c>
      <c r="GR63" s="471" t="str">
        <f>IF(_tag_month_day!CA53="","",_tag_month_day!CA53/100)</f>
        <v/>
      </c>
      <c r="GS63" s="472">
        <f>GS62</f>
        <v>0.95299999999999996</v>
      </c>
      <c r="GT63" s="472">
        <f>GT62</f>
        <v>0.55000000000000004</v>
      </c>
      <c r="GU63" s="472">
        <f>GU62</f>
        <v>0.55000000000000004</v>
      </c>
      <c r="GV63" s="472">
        <f>GV62</f>
        <v>0.55000000000000004</v>
      </c>
      <c r="GW63" s="472">
        <f>GW62</f>
        <v>0.5</v>
      </c>
      <c r="GX63" s="472">
        <f>GX62</f>
        <v>0.93500000000000005</v>
      </c>
      <c r="GY63" s="472">
        <f>GY62</f>
        <v>0.14999999999999999</v>
      </c>
      <c r="GZ63" s="472">
        <f>GZ62</f>
        <v>1</v>
      </c>
      <c r="HA63" s="474">
        <f>HA62</f>
        <v>0.047</v>
      </c>
      <c r="HB63" s="474">
        <f>HB62</f>
        <v>0.45000000000000001</v>
      </c>
      <c r="HC63" s="474">
        <f>HC62</f>
        <v>0.45000000000000001</v>
      </c>
      <c r="HD63" s="474">
        <f>HD62</f>
        <v>0.45000000000000001</v>
      </c>
      <c r="HE63" s="474">
        <f>HE62</f>
        <v>0.5</v>
      </c>
      <c r="HF63" s="474">
        <f>HF62</f>
        <v>0.065000000000000002</v>
      </c>
      <c r="HG63" s="474">
        <f>HG62</f>
        <v>0.84999999999999998</v>
      </c>
      <c r="HH63" s="474">
        <f>HH62</f>
        <v>0</v>
      </c>
      <c r="HI63" s="10" t="e">
        <f>IF(BZ63&lt;&gt;"",CK63-BV63,0)</f>
        <v>#VALUE!</v>
      </c>
      <c r="HJ63" s="10" t="e">
        <f>IF(AJ63&gt;0,AH63-AJ63,0)</f>
        <v>#VALUE!</v>
      </c>
      <c r="HK63" s="466">
        <f>HK62</f>
        <v>0.84999999999999998</v>
      </c>
      <c r="HL63" s="424">
        <f>HL62</f>
        <v>550000</v>
      </c>
      <c r="HM63" s="424">
        <f>HM62</f>
        <v>480000</v>
      </c>
      <c r="HN63" s="465" t="e">
        <f>(DJ63*EZ63+DK63*FH63+DL63*FM63+DM63*FR63+DN63*FW63+DO63*GB63+DS63*GI63+DP63*GM63+DR63*GR63)*1000*2</f>
        <v>#VALUE!</v>
      </c>
      <c r="HO63" s="465" t="e">
        <f>HN63*HK63*$HO$2/HL63*1000000</f>
        <v>#VALUE!</v>
      </c>
      <c r="HP63" s="465" t="e">
        <f>HN63*HK63*$HP$2/HM63*1000000</f>
        <v>#VALUE!</v>
      </c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</row>
    <row customFormat="1" r="64" s="0">
      <c r="A64" s="420">
        <v>53</v>
      </c>
      <c r="B64" s="421">
        <f ca="1">IF(D64=D63,B63,IF(D64="夜班",B63+1,B63))</f>
        <v>43588</v>
      </c>
      <c r="C64" s="422">
        <f>C63</f>
        <v>0.041666666666666699</v>
      </c>
      <c r="D64" s="10" t="str">
        <f ca="1">IF(HOUR(G64)&lt;8,"夜班",IF(HOUR(G64)&lt;16,"白班",IF(HOUR(G64)&lt;24,"中班",0)))</f>
        <v>夜班</v>
      </c>
      <c r="E64" s="10" t="e">
        <f ca="1">IF(F64=1,"甲",IF(F64=2,"乙",IF(F64=3,"丙",IF(F64=4,"丁",""))))</f>
        <v>#REF!</v>
      </c>
      <c r="F64" s="10" t="e">
        <f ca="1">SUMPRODUCT((成本日报!$A$3:$A$95=计划!B64)*(成本日报!$B$3:$B$95=计划!$D64),成本日报!$C$3:$C$95)</f>
        <v>#REF!</v>
      </c>
      <c r="G64" s="423">
        <f ca="1">G63+C63</f>
        <v>43588.166666666541</v>
      </c>
      <c r="H64" s="423">
        <f ca="1">$G64+$C64/60*10+$C64*0</f>
        <v>43588.173611110986</v>
      </c>
      <c r="I64" s="423">
        <f ca="1">$G64+$C64/60*18+$C64*0</f>
        <v>43588.179166666538</v>
      </c>
      <c r="J64" s="423">
        <f ca="1">$G64+$C64/60*0+$C64*1</f>
        <v>43588.208333333205</v>
      </c>
      <c r="K64" s="423">
        <f ca="1">$G64+$C64/60*30+$C64*2</f>
        <v>43588.270833333212</v>
      </c>
      <c r="L64" s="423">
        <f ca="1">$G64+$C64/60*0+$C64*3</f>
        <v>43588.291666666541</v>
      </c>
      <c r="M64" s="424" t="str">
        <f>IF(_tag_month_day!A54="","",_tag_month_day!A54)</f>
        <v/>
      </c>
      <c r="N64" s="424" t="str">
        <f>IF(_tag_month_day!B54="","",_tag_month_day!B54)</f>
        <v/>
      </c>
      <c r="O64" s="425" t="e">
        <f>IF(M64+N64=0,"",M64+N64)</f>
        <v>#VALUE!</v>
      </c>
      <c r="P64" s="424" t="str">
        <f>IF(_tag_month_day!C54="","",_tag_month_day!C54)</f>
        <v/>
      </c>
      <c r="Q64" s="424" t="str">
        <f>IF(_tag_month_day!D54="","",_tag_month_day!D54)</f>
        <v/>
      </c>
      <c r="R64" s="426" t="str">
        <f>IF(_tag_month_day!CB54="","",_tag_month_day!CB54/100)</f>
        <v/>
      </c>
      <c r="S64" s="427" t="str">
        <f>IF(_tag_month_day!E54="","",_tag_month_day!E54)</f>
        <v/>
      </c>
      <c r="T64" s="427" t="str">
        <f>IF(_tag_month_day!F54="","",_tag_month_day!F54)</f>
        <v/>
      </c>
      <c r="U64" s="428" t="e">
        <f>S64+T64</f>
        <v>#VALUE!</v>
      </c>
      <c r="V64" s="429" t="e">
        <f>U64/AJ64</f>
        <v>#VALUE!</v>
      </c>
      <c r="W64" s="430" t="str">
        <f>IF(_jhy_month_day!A54="","",_jhy_month_day!A54)</f>
        <v/>
      </c>
      <c r="X64" s="431" t="str">
        <f>IF(_jhy_month_day!B54="","",_jhy_month_day!B54/100)</f>
        <v/>
      </c>
      <c r="Y64" s="431" t="str">
        <f>IF(_jhy_month_day!C54="","",_jhy_month_day!C54/100)</f>
        <v/>
      </c>
      <c r="Z64" s="432">
        <f>Z60+1</f>
        <v>14</v>
      </c>
      <c r="AA64" s="433" t="str">
        <f>IF(_tag_month_day!G54="","",_tag_month_day!G54/100)</f>
        <v/>
      </c>
      <c r="AB64" s="433" t="str">
        <f>IF(_tag_month_day!H54="","",_tag_month_day!H54/100)</f>
        <v/>
      </c>
      <c r="AC64" s="434">
        <f>IF(X64="",AC63,BK64*($AV63*X64+$AW63*FD63+$AX63*FI63+$AY63*FN63+$AZ63*FS63+$BA63*FX63+$BG63*GE63)/(AV63*Y64+AX63*FK63+AW63*FF63+AY63*FP63+AZ63*FU63+BA63*FZ63+BG63*GG63+BB63*GK63+BC63*GN63+BD63*GP63))</f>
        <v>1.59963432013121</v>
      </c>
      <c r="AD64" s="435" t="str">
        <f>IF(AC64=AC63,"",AC64-AC63)</f>
        <v/>
      </c>
      <c r="AE64" s="436" t="str">
        <f>IF(1-AF64=0,"",(1-AF64))</f>
        <v/>
      </c>
      <c r="AF64" s="437">
        <v>1</v>
      </c>
      <c r="AG64" s="10" t="str">
        <f>AG63</f>
        <v>8A3</v>
      </c>
      <c r="AH64" s="438" t="str">
        <f>AH63</f>
        <v/>
      </c>
      <c r="AI64" s="424" t="e">
        <f>IF(ROUND(AJ64-AJ63,1)=0,"",AJ64-AJ63)</f>
        <v>#VALUE!</v>
      </c>
      <c r="AJ64" s="10" t="str">
        <f>IF(_tag_month_day!I54="","",_tag_month_day!I54)</f>
        <v/>
      </c>
      <c r="AK64" s="440"/>
      <c r="AL64" s="440"/>
      <c r="AM64" s="440"/>
      <c r="AN64" s="441">
        <f>AN63</f>
        <v>3</v>
      </c>
      <c r="AO64" s="441">
        <f>AO63</f>
        <v>7</v>
      </c>
      <c r="AP64" s="442" t="e">
        <f>(IF(AN64=0,AS63,AS63*(1+AO64/AN64)/(AR64+AO64/AN64)))+AT64</f>
        <v>#VALUE!</v>
      </c>
      <c r="AQ64" s="443" t="str">
        <f>IF(_tag_month_day!J54="","",_tag_month_day!J54/100)</f>
        <v/>
      </c>
      <c r="AR64" s="444">
        <f>AR63</f>
        <v>1.3</v>
      </c>
      <c r="AS64" s="445" t="e">
        <f>AQ64*(AN64*AR64+AO64)/(AN64+AO64)</f>
        <v>#VALUE!</v>
      </c>
      <c r="AT64" s="445" t="e">
        <f>(SUM(BE64:BF64)-SUM(BE63:BF63))*0.05</f>
        <v>#VALUE!</v>
      </c>
      <c r="AU64" s="446" t="str">
        <f>IF(_tag_month_day!CC54="","",IF(_tag_month_day!CC54&gt;0,_tag_month_day!CD54,_tag_month_day!CE54))</f>
        <v/>
      </c>
      <c r="AV64" s="447" t="str">
        <f>IF(_tag_month_day!L54="","",_tag_month_day!L54/100)</f>
        <v/>
      </c>
      <c r="AW64" s="431">
        <f>AW63</f>
        <v>0</v>
      </c>
      <c r="AX64" s="431">
        <f>AX63</f>
        <v>0</v>
      </c>
      <c r="AY64" s="431" t="str">
        <f>IF(_tag_month_day!M54="","",_tag_month_day!M54/100)</f>
        <v/>
      </c>
      <c r="AZ64" s="431" t="str">
        <f>IF(_tag_month_day!N54="","",_tag_month_day!N54/100)</f>
        <v/>
      </c>
      <c r="BA64" s="431" t="str">
        <f>IF(_tag_month_day!O54="","",_tag_month_day!O54/100)</f>
        <v/>
      </c>
      <c r="BB64" s="448" t="str">
        <f>IF(_tag_month_day!P54="","",_tag_month_day!P54/100)</f>
        <v/>
      </c>
      <c r="BC64" s="448">
        <f>BC63</f>
        <v>0</v>
      </c>
      <c r="BD64" s="448" t="str">
        <f>IF(_tag_month_day!Q54="","",_tag_month_day!Q54/100)</f>
        <v/>
      </c>
      <c r="BE64" s="449" t="str">
        <f>IF(_tag_month_day!R54="","",_tag_month_day!R54/100)</f>
        <v/>
      </c>
      <c r="BF64" s="388" t="e">
        <f>(AU64*(100+BE64*100))/(AJ64-AU64)/100</f>
        <v>#VALUE!</v>
      </c>
      <c r="BG64" s="450" t="e">
        <f>BE64+BF64</f>
        <v>#VALUE!</v>
      </c>
      <c r="BH64" s="451" t="e">
        <f>SUM(AV64:BF64)</f>
        <v>#VALUE!</v>
      </c>
      <c r="BI64" s="452" t="e">
        <f>IF(CX64=0,BI63,(DK64*查询!$R$5+DL64*查询!$Q$5+DM64*查询!$N$5+DN64*查询!$O$5+DO64*查询!$P$5)*AF64/CX64)</f>
        <v>#VALUE!</v>
      </c>
      <c r="BJ64" s="452" t="e">
        <f>IF(CX64=0,BJ63,(DP64*查询!$S$5+DQ64*查询!$T$5+DR64*查询!$U$5)*AF64/CX64)</f>
        <v>#VALUE!</v>
      </c>
      <c r="BK64" s="452">
        <f>BK63</f>
        <v>1</v>
      </c>
      <c r="BL64" s="453" t="e">
        <f>SUMPRODUCT((AV64:BA64)*(GS64:GX64))/((GS64:GX64)+SUM(BB64:BD64)*GY64+BG64*GZ64)</f>
        <v>#VALUE!</v>
      </c>
      <c r="BM64" s="453" t="e">
        <f>BK64*($AV64*FB64+$AW64*FD64+$AX64*FI64+$AY64*FN64+$AZ64*FS64+$BA64*FX64+$BG64*GE64)/(AV64*EY64+AX64*FK64+AW64*FF64+AY64*FP64+AZ64*FU64+BA64*FZ64+BG64*GG64+BB64*GK64+BC64*GN64+BD64*GP64)</f>
        <v>#VALUE!</v>
      </c>
      <c r="BN64" s="453" t="e">
        <f>($AV64*FC64+$AX64*FJ64+$AW64*FE64+$AY64*FO64+$AZ64*FT64+$BA64*FY64+$BG64*GF64)/($AV64*FA64+BG64*GH64+BB64*GL64+BC64*GO64+BD64*GQ64+BA64*GA64)</f>
        <v>#VALUE!</v>
      </c>
      <c r="BO64" s="454" t="e">
        <f>SUMPRODUCT(AV64:BA64*GS64:GX64)/(GS64:GX64+(BB64+BC64+BD64)*GY64+BG64)</f>
        <v>#VALUE!</v>
      </c>
      <c r="BP64" s="454" t="e">
        <f>SUMPRODUCT(AV64:BA64*GS64:GX64)/(GS64:GX64+(BB64+BC64+BD64)*GY64+BG64)</f>
        <v>#VALUE!</v>
      </c>
      <c r="BQ64" s="454" t="e">
        <f>SUMPRODUCT(AV64:BA64*GS64:GX64)/(GS64:GX64+(BB64+BC64+BD64)*GY64+BG64)</f>
        <v>#VALUE!</v>
      </c>
      <c r="BR64" s="453" t="str">
        <f>IF(_tag_month_day!T54="","",_tag_month_day!T54)</f>
        <v/>
      </c>
      <c r="BS64" s="453" t="str">
        <f>IF(_tag_month_day!U54="","",_tag_month_day!U54)</f>
        <v/>
      </c>
      <c r="BT64" s="455" t="str">
        <f>IF(CK64="","",IF((CK64&gt;=BV64-0.12)*(CK64&lt;=BV64+0.12),"合格","不合格"))</f>
        <v/>
      </c>
      <c r="BU64" s="456" t="str">
        <f>IF(_tag_month_day!V54="","",_tag_month_day!V54)</f>
        <v/>
      </c>
      <c r="BV64" s="457" t="str">
        <f>IF(_tag_month_day!W54="","",_tag_month_day!W54)</f>
        <v/>
      </c>
      <c r="BW64" s="458" t="str">
        <f>IF(_tag_month_day!X54="","",_tag_month_day!X54)</f>
        <v/>
      </c>
      <c r="BX64" s="458" t="str">
        <f>IF(_tag_month_day!Y54="","",_tag_month_day!Y54)</f>
        <v/>
      </c>
      <c r="BY64" s="459">
        <f ca="1">L64</f>
        <v>43588.291666666541</v>
      </c>
      <c r="BZ64" s="460"/>
      <c r="CA64" s="461"/>
      <c r="CB64" s="424" t="str">
        <f>IF(_tag_month_day!Z54="","",_tag_month_day!Z54)</f>
        <v/>
      </c>
      <c r="CC64" s="424" t="str">
        <f>IF(_tag_month_day!AA54="","",_tag_month_day!AA54)</f>
        <v/>
      </c>
      <c r="CD64" s="424" t="str">
        <f>IF(_tag_month_day!AB54="","",_tag_month_day!AB54)</f>
        <v/>
      </c>
      <c r="CE64" s="424" t="str">
        <f>IF(_tag_month_day!AC54="","",_tag_month_day!AC54)</f>
        <v/>
      </c>
      <c r="CF64" s="424" t="str">
        <f>IF(_tag_month_day!AD54="","",_tag_month_day!AD54)</f>
        <v/>
      </c>
      <c r="CG64" s="424" t="str">
        <f>IF(_tag_month_day!AE54="","",_tag_month_day!AE54)</f>
        <v/>
      </c>
      <c r="CH64" s="424" t="str">
        <f>IF(_tag_month_day!AF54="","",_tag_month_day!AF54)</f>
        <v/>
      </c>
      <c r="CI64" s="424" t="str">
        <f>IF(_tag_month_day!AG54="","",_tag_month_day!AG54)</f>
        <v/>
      </c>
      <c r="CJ64" s="424" t="str">
        <f>IF(_tag_month_day!AH54="","",_tag_month_day!AH54)</f>
        <v/>
      </c>
      <c r="CK64" s="424" t="str">
        <f>IF(_tag_month_day!AI54="","",_tag_month_day!AI54)</f>
        <v/>
      </c>
      <c r="CL64" s="4" t="str">
        <f>IF(_tag_month_day!AJ54="","",_tag_month_day!AJ54)</f>
        <v/>
      </c>
      <c r="CM64" s="4" t="str">
        <f>IF(_tag_month_day!AK54="","",_tag_month_day!AK54)</f>
        <v/>
      </c>
      <c r="CN64" s="4" t="str">
        <f>IF(_tag_month_day!AL54="","",_tag_month_day!AL54)</f>
        <v/>
      </c>
      <c r="CO64" s="4" t="str">
        <f>IF(_tag_month_day!AM54="","",_tag_month_day!AM54)</f>
        <v/>
      </c>
      <c r="CP64" s="4" t="str">
        <f>IF(_tag_month_day!AN54="","",_tag_month_day!AN54)</f>
        <v/>
      </c>
      <c r="CQ64" s="4" t="str">
        <f>IF(_tag_month_day!AO54="","",_tag_month_day!AO54)</f>
        <v/>
      </c>
      <c r="CR64" s="462" t="str">
        <f>IF(_tag_month_day!AP54="","",_tag_month_day!AP54)</f>
        <v/>
      </c>
      <c r="CS64" s="463" t="str">
        <f>IF(_tag_month_day!AQ54="","",_tag_month_day!AQ54)</f>
        <v/>
      </c>
      <c r="CT64" s="4" t="str">
        <f>IF(_tag_month_day!AR54="","",_tag_month_day!AR54)</f>
        <v/>
      </c>
      <c r="CU64" s="464" t="e">
        <f>DU64/AJ64</f>
        <v>#VALUE!</v>
      </c>
      <c r="CV64" s="451" t="e">
        <f>BG64/BH64</f>
        <v>#VALUE!</v>
      </c>
      <c r="CW64" s="465" t="e">
        <f>AJ64*(1-CV64)*CU64*AF64</f>
        <v>#VALUE!</v>
      </c>
      <c r="CX64" s="465" t="e">
        <f>CW64*94%</f>
        <v>#VALUE!</v>
      </c>
      <c r="CY64" s="466" t="e">
        <f>IF(CX64=0,0,DS64/(DS64+CX64))</f>
        <v>#VALUE!</v>
      </c>
      <c r="CZ64" s="465" t="e">
        <f>$AJ64*EF64</f>
        <v>#VALUE!</v>
      </c>
      <c r="DA64" s="465" t="e">
        <f>$AJ64*EG64</f>
        <v>#VALUE!</v>
      </c>
      <c r="DB64" s="465" t="e">
        <f>$AJ64*EH64</f>
        <v>#VALUE!</v>
      </c>
      <c r="DC64" s="465" t="e">
        <f>$AJ64*EI64</f>
        <v>#VALUE!</v>
      </c>
      <c r="DD64" s="465" t="e">
        <f>$AJ64*EJ64</f>
        <v>#VALUE!</v>
      </c>
      <c r="DE64" s="465" t="e">
        <f>$AJ64*EK64</f>
        <v>#VALUE!</v>
      </c>
      <c r="DF64" s="465" t="e">
        <f>$AJ64*EL64</f>
        <v>#VALUE!</v>
      </c>
      <c r="DG64" s="465" t="e">
        <f>$AJ64*EM64</f>
        <v>#VALUE!</v>
      </c>
      <c r="DH64" s="465" t="e">
        <f>$AJ64*EN64</f>
        <v>#VALUE!</v>
      </c>
      <c r="DI64" s="465" t="e">
        <f>$AJ64*EO64</f>
        <v>#VALUE!</v>
      </c>
      <c r="DJ64" s="465" t="e">
        <f>CZ64*(1-EP64)</f>
        <v>#VALUE!</v>
      </c>
      <c r="DK64" s="465" t="e">
        <f>DA64*(1-ER64)</f>
        <v>#VALUE!</v>
      </c>
      <c r="DL64" s="465" t="e">
        <f>DB64*(1-EQ64)</f>
        <v>#VALUE!</v>
      </c>
      <c r="DM64" s="465" t="e">
        <f>DC64*(1-ES64)</f>
        <v>#VALUE!</v>
      </c>
      <c r="DN64" s="465" t="e">
        <f>DD64*(1-ET64)</f>
        <v>#VALUE!</v>
      </c>
      <c r="DO64" s="465" t="e">
        <f>DE64</f>
        <v>#VALUE!</v>
      </c>
      <c r="DP64" s="465" t="e">
        <f>DF64*(1-EU64)</f>
        <v>#VALUE!</v>
      </c>
      <c r="DQ64" s="465" t="e">
        <f>DG64*(1-EV64)</f>
        <v>#VALUE!</v>
      </c>
      <c r="DR64" s="465" t="e">
        <f>DH64*(1-EW64)</f>
        <v>#VALUE!</v>
      </c>
      <c r="DS64" s="465" t="e">
        <f>DI64</f>
        <v>#VALUE!</v>
      </c>
      <c r="DT64" s="465" t="e">
        <f>SUM(DJ64:DS64)</f>
        <v>#VALUE!</v>
      </c>
      <c r="DU64" s="465" t="e">
        <f>(GS64:GX64)+(DP64+DQ64+DR64)*GY64+DS64</f>
        <v>#VALUE!</v>
      </c>
      <c r="DV64" s="451" t="e">
        <f>AV64/$BH64/(1-EP64)</f>
        <v>#VALUE!</v>
      </c>
      <c r="DW64" s="451" t="e">
        <f>AW64/$BH64/(1-ER64)</f>
        <v>#VALUE!</v>
      </c>
      <c r="DX64" s="451" t="e">
        <f>AX64/$BH64/(1-EQ64)</f>
        <v>#VALUE!</v>
      </c>
      <c r="DY64" s="451" t="e">
        <f>AY64/$BH64/(1-ES64)</f>
        <v>#VALUE!</v>
      </c>
      <c r="DZ64" s="451" t="e">
        <f>AZ64/$BH64/(1-ET64)</f>
        <v>#VALUE!</v>
      </c>
      <c r="EA64" s="451" t="e">
        <f>BA64/$BH64/(1-AX64)</f>
        <v>#VALUE!</v>
      </c>
      <c r="EB64" s="451" t="e">
        <f>BB64/$BH64/(1-EU64)</f>
        <v>#VALUE!</v>
      </c>
      <c r="EC64" s="451" t="e">
        <f>BC64/$BH64/(1-EV64)</f>
        <v>#VALUE!</v>
      </c>
      <c r="ED64" s="451" t="e">
        <f>BD64/$BH64/(1-EW64)</f>
        <v>#VALUE!</v>
      </c>
      <c r="EE64" s="451" t="e">
        <f>BG64/BH64</f>
        <v>#VALUE!</v>
      </c>
      <c r="EF64" s="451" t="e">
        <f>DV64/SUM($DV64:$EE64)</f>
        <v>#VALUE!</v>
      </c>
      <c r="EG64" s="451" t="e">
        <f>DW64/SUM($DV64:$EE64)</f>
        <v>#VALUE!</v>
      </c>
      <c r="EH64" s="451" t="e">
        <f>DX64/SUM($DV64:$EE64)</f>
        <v>#VALUE!</v>
      </c>
      <c r="EI64" s="451" t="e">
        <f>DY64/SUM($DV64:$EE64)</f>
        <v>#VALUE!</v>
      </c>
      <c r="EJ64" s="451" t="e">
        <f>DZ64/SUM($DV64:$EE64)</f>
        <v>#VALUE!</v>
      </c>
      <c r="EK64" s="451" t="e">
        <f>EA64/SUM($DV64:$EE64)</f>
        <v>#VALUE!</v>
      </c>
      <c r="EL64" s="451" t="e">
        <f>EB64/SUM($DV64:$EE64)</f>
        <v>#VALUE!</v>
      </c>
      <c r="EM64" s="451" t="e">
        <f>EC64/SUM($DV64:$EE64)</f>
        <v>#VALUE!</v>
      </c>
      <c r="EN64" s="451" t="e">
        <f>ED64/SUM($DV64:$EE64)</f>
        <v>#VALUE!</v>
      </c>
      <c r="EO64" s="451" t="e">
        <f>EE64/SUM($DV64:$EE64)</f>
        <v>#VALUE!</v>
      </c>
      <c r="EP64" s="450">
        <f>EP63</f>
        <v>0.080000000000000002</v>
      </c>
      <c r="EQ64" s="450">
        <f>EQ63</f>
        <v>0.014999999999999999</v>
      </c>
      <c r="ER64" s="450">
        <f>ER63</f>
        <v>0.014999999999999999</v>
      </c>
      <c r="ES64" s="450">
        <f>ES63</f>
        <v>0.014999999999999999</v>
      </c>
      <c r="ET64" s="450">
        <f>ET63</f>
        <v>0.014999999999999999</v>
      </c>
      <c r="EU64" s="450">
        <f>EU63</f>
        <v>0.089999999999999997</v>
      </c>
      <c r="EV64" s="450">
        <f>EV63</f>
        <v>0.089999999999999997</v>
      </c>
      <c r="EW64" s="450">
        <f>EW63</f>
        <v>0.089999999999999997</v>
      </c>
      <c r="EX64" s="431" t="str">
        <f>IF(_tag_month_day!AS54="","",_tag_month_day!AS54/100)</f>
        <v/>
      </c>
      <c r="EY64" s="431" t="str">
        <f>IF(_tag_month_day!AT54="","",_tag_month_day!AT54/100)</f>
        <v/>
      </c>
      <c r="EZ64" s="431" t="str">
        <f>IF(_tag_month_day!AU54="","",_tag_month_day!AU54/100)</f>
        <v/>
      </c>
      <c r="FA64" s="431" t="str">
        <f>IF(_tag_month_day!AV54="","",_tag_month_day!AV54/100)</f>
        <v/>
      </c>
      <c r="FB64" s="431" t="str">
        <f>IF(_tag_month_day!AW54="","",_tag_month_day!AW54/100)</f>
        <v/>
      </c>
      <c r="FC64" s="431" t="str">
        <f>IF(_tag_month_day!AX54="","",_tag_month_day!AX54/100)</f>
        <v/>
      </c>
      <c r="FD64" s="449" t="str">
        <f>IF(_tag_month_day!AY54="","",_tag_month_day!AY54/100)</f>
        <v/>
      </c>
      <c r="FE64" s="449" t="str">
        <f>IF(_tag_month_day!AZ54="","",_tag_month_day!AZ54/100)</f>
        <v/>
      </c>
      <c r="FF64" s="449" t="str">
        <f>IF(_tag_month_day!BA54="","",_tag_month_day!BA54/100)</f>
        <v/>
      </c>
      <c r="FG64" s="449" t="str">
        <f>IF(_tag_month_day!BB54="","",_tag_month_day!BB54/100)</f>
        <v/>
      </c>
      <c r="FH64" s="467" t="str">
        <f>IF(_tag_month_day!BC54="","",_tag_month_day!BC54/100)</f>
        <v/>
      </c>
      <c r="FI64" s="449">
        <f>FI63</f>
        <v>0.40999999999999998</v>
      </c>
      <c r="FJ64" s="449">
        <f>FJ63</f>
        <v>0.11</v>
      </c>
      <c r="FK64" s="449">
        <f>FK63</f>
        <v>0.014999999999999999</v>
      </c>
      <c r="FL64" s="449">
        <f>FL63</f>
        <v>0</v>
      </c>
      <c r="FM64" s="467">
        <f>FM63</f>
        <v>0.0001</v>
      </c>
      <c r="FN64" s="449">
        <f>FN63</f>
        <v>0.32000000000000001</v>
      </c>
      <c r="FO64" s="449">
        <f>FO63</f>
        <v>0.20000000000000001</v>
      </c>
      <c r="FP64" s="449">
        <f>FP63</f>
        <v>0.01</v>
      </c>
      <c r="FQ64" s="449">
        <f>FQ63</f>
        <v>0</v>
      </c>
      <c r="FR64" s="467">
        <f>FR63</f>
        <v>0.0001</v>
      </c>
      <c r="FS64" s="449" t="str">
        <f>IF(_tag_month_day!BD54="","",_tag_month_day!BD54/100)</f>
        <v/>
      </c>
      <c r="FT64" s="449" t="str">
        <f>IF(_tag_month_day!BE54="","",_tag_month_day!BE54/100)</f>
        <v/>
      </c>
      <c r="FU64" s="449" t="str">
        <f>IF(_tag_month_day!BF54="","",_tag_month_day!BF54/100)</f>
        <v/>
      </c>
      <c r="FV64" s="449" t="str">
        <f>IF(_tag_month_day!BG54="","",_tag_month_day!BG54/100)</f>
        <v/>
      </c>
      <c r="FW64" s="467" t="str">
        <f>IF(_tag_month_day!BH54="","",_tag_month_day!BH54/100)</f>
        <v/>
      </c>
      <c r="FX64" s="449" t="str">
        <f>IF(_tag_month_day!BI54="","",_tag_month_day!BI54/100)</f>
        <v/>
      </c>
      <c r="FY64" s="449" t="str">
        <f>IF(_tag_month_day!BJ54="","",_tag_month_day!BJ54/100)</f>
        <v/>
      </c>
      <c r="FZ64" s="468" t="str">
        <f>IF(_tag_month_day!BK54="","",_tag_month_day!BK54/100)</f>
        <v/>
      </c>
      <c r="GA64" s="449" t="str">
        <f>IF(_tag_month_day!BL54="","",_tag_month_day!BL54/100)</f>
        <v/>
      </c>
      <c r="GB64" s="467" t="str">
        <f>IF(_tag_month_day!BM54="","",_tag_month_day!BM54/100)</f>
        <v/>
      </c>
      <c r="GC64" s="431" t="str">
        <f>IF(_tag_month_day!BN54="","",_tag_month_day!BN54/100)</f>
        <v/>
      </c>
      <c r="GD64" s="431" t="str">
        <f>IF(_tag_month_day!BO54="","",_tag_month_day!BO54/100)</f>
        <v/>
      </c>
      <c r="GE64" s="431" t="str">
        <f>IF(_tag_month_day!BP54="","",_tag_month_day!BP54/100)</f>
        <v/>
      </c>
      <c r="GF64" s="431" t="str">
        <f>IF(_tag_month_day!BQ54="","",_tag_month_day!BQ54/100)</f>
        <v/>
      </c>
      <c r="GG64" s="431" t="str">
        <f>IF(_tag_month_day!BR54="","",_tag_month_day!BR54/100)</f>
        <v/>
      </c>
      <c r="GH64" s="431" t="str">
        <f>IF(_tag_month_day!BS54="","",_tag_month_day!BS54/100)</f>
        <v/>
      </c>
      <c r="GI64" s="467" t="str">
        <f>IF(_tag_month_day!BT54="","",_tag_month_day!BT54/100)</f>
        <v/>
      </c>
      <c r="GJ64" s="469" t="str">
        <f>IF(_tag_month_day!BU54="","",_tag_month_day!BU54/100)</f>
        <v/>
      </c>
      <c r="GK64" s="470">
        <f>GK63</f>
        <v>0.070000000000000007</v>
      </c>
      <c r="GL64" s="470">
        <f>GL63</f>
        <v>0.029999999999999999</v>
      </c>
      <c r="GM64" s="471" t="str">
        <f>IF(_tag_month_day!BX54="","",_tag_month_day!BX54/100)</f>
        <v/>
      </c>
      <c r="GN64" s="470">
        <f>GN63</f>
        <v>0.070000000000000007</v>
      </c>
      <c r="GO64" s="470">
        <f>GO63</f>
        <v>0.029999999999999999</v>
      </c>
      <c r="GP64" s="470">
        <f>GP63</f>
        <v>0.089999999999999997</v>
      </c>
      <c r="GQ64" s="470">
        <f>GQ63</f>
        <v>0.029999999999999999</v>
      </c>
      <c r="GR64" s="471" t="str">
        <f>IF(_tag_month_day!CA54="","",_tag_month_day!CA54/100)</f>
        <v/>
      </c>
      <c r="GS64" s="472">
        <f>GS63</f>
        <v>0.95299999999999996</v>
      </c>
      <c r="GT64" s="472">
        <f>GT63</f>
        <v>0.55000000000000004</v>
      </c>
      <c r="GU64" s="472">
        <f>GU63</f>
        <v>0.55000000000000004</v>
      </c>
      <c r="GV64" s="472">
        <f>GV63</f>
        <v>0.55000000000000004</v>
      </c>
      <c r="GW64" s="472">
        <f>GW63</f>
        <v>0.5</v>
      </c>
      <c r="GX64" s="472">
        <f>GX63</f>
        <v>0.93500000000000005</v>
      </c>
      <c r="GY64" s="472">
        <f>GY63</f>
        <v>0.14999999999999999</v>
      </c>
      <c r="GZ64" s="472">
        <f>GZ63</f>
        <v>1</v>
      </c>
      <c r="HA64" s="474">
        <f>HA63</f>
        <v>0.047</v>
      </c>
      <c r="HB64" s="474">
        <f>HB63</f>
        <v>0.45000000000000001</v>
      </c>
      <c r="HC64" s="474">
        <f>HC63</f>
        <v>0.45000000000000001</v>
      </c>
      <c r="HD64" s="474">
        <f>HD63</f>
        <v>0.45000000000000001</v>
      </c>
      <c r="HE64" s="474">
        <f>HE63</f>
        <v>0.5</v>
      </c>
      <c r="HF64" s="474">
        <f>HF63</f>
        <v>0.065000000000000002</v>
      </c>
      <c r="HG64" s="474">
        <f>HG63</f>
        <v>0.84999999999999998</v>
      </c>
      <c r="HH64" s="474">
        <f>HH63</f>
        <v>0</v>
      </c>
      <c r="HI64" s="10">
        <f>IF(BZ64&lt;&gt;"",CK64-BV64,0)</f>
        <v>0</v>
      </c>
      <c r="HJ64" s="10" t="e">
        <f>IF(AJ64&gt;0,AH64-AJ64,0)</f>
        <v>#VALUE!</v>
      </c>
      <c r="HK64" s="466">
        <f>HK63</f>
        <v>0.84999999999999998</v>
      </c>
      <c r="HL64" s="424">
        <f>HL63</f>
        <v>550000</v>
      </c>
      <c r="HM64" s="424">
        <f>HM63</f>
        <v>480000</v>
      </c>
      <c r="HN64" s="465" t="e">
        <f>(DJ64*EZ64+DK64*FH64+DL64*FM64+DM64*FR64+DN64*FW64+DO64*GB64+DS64*GI64+DP64*GM64+DR64*GR64)*1000*2</f>
        <v>#VALUE!</v>
      </c>
      <c r="HO64" s="465" t="e">
        <f>HN64*HK64*$HO$2/HL64*1000000</f>
        <v>#VALUE!</v>
      </c>
      <c r="HP64" s="465" t="e">
        <f>HN64*HK64*$HP$2/HM64*1000000</f>
        <v>#VALUE!</v>
      </c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</row>
    <row customFormat="1" r="65" s="0">
      <c r="A65" s="420">
        <v>54</v>
      </c>
      <c r="B65" s="421">
        <f ca="1">IF(D65=D64,B64,IF(D65="夜班",B64+1,B64))</f>
        <v>43588</v>
      </c>
      <c r="C65" s="422">
        <f>C64</f>
        <v>0.041666666666666699</v>
      </c>
      <c r="D65" s="10" t="str">
        <f ca="1">IF(HOUR(G65)&lt;8,"夜班",IF(HOUR(G65)&lt;16,"白班",IF(HOUR(G65)&lt;24,"中班",0)))</f>
        <v>夜班</v>
      </c>
      <c r="E65" s="10" t="e">
        <f ca="1">IF(F65=1,"甲",IF(F65=2,"乙",IF(F65=3,"丙",IF(F65=4,"丁",""))))</f>
        <v>#REF!</v>
      </c>
      <c r="F65" s="10" t="e">
        <f ca="1">SUMPRODUCT((成本日报!$A$3:$A$95=计划!B65)*(成本日报!$B$3:$B$95=计划!$D65),成本日报!$C$3:$C$95)</f>
        <v>#REF!</v>
      </c>
      <c r="G65" s="423">
        <f ca="1">G64+C64</f>
        <v>43588.208333333205</v>
      </c>
      <c r="H65" s="423">
        <f ca="1">$G65+$C65/60*10+$C65*0</f>
        <v>43588.21527777765</v>
      </c>
      <c r="I65" s="423">
        <f ca="1">$G65+$C65/60*18+$C65*0</f>
        <v>43588.220833333202</v>
      </c>
      <c r="J65" s="423">
        <f ca="1">$G65+$C65/60*0+$C65*1</f>
        <v>43588.249999999869</v>
      </c>
      <c r="K65" s="423">
        <f ca="1">$G65+$C65/60*30+$C65*2</f>
        <v>43588.312499999876</v>
      </c>
      <c r="L65" s="423">
        <f ca="1">$G65+$C65/60*0+$C65*3</f>
        <v>43588.333333333205</v>
      </c>
      <c r="M65" s="424" t="str">
        <f>IF(_tag_month_day!A55="","",_tag_month_day!A55)</f>
        <v/>
      </c>
      <c r="N65" s="424" t="str">
        <f>IF(_tag_month_day!B55="","",_tag_month_day!B55)</f>
        <v/>
      </c>
      <c r="O65" s="425" t="e">
        <f>IF(M65+N65=0,"",M65+N65)</f>
        <v>#VALUE!</v>
      </c>
      <c r="P65" s="424" t="str">
        <f>IF(_tag_month_day!C55="","",_tag_month_day!C55)</f>
        <v/>
      </c>
      <c r="Q65" s="424" t="str">
        <f>IF(_tag_month_day!D55="","",_tag_month_day!D55)</f>
        <v/>
      </c>
      <c r="R65" s="426" t="str">
        <f>IF(_tag_month_day!CB55="","",_tag_month_day!CB55/100)</f>
        <v/>
      </c>
      <c r="S65" s="427" t="str">
        <f>IF(_tag_month_day!E55="","",_tag_month_day!E55)</f>
        <v/>
      </c>
      <c r="T65" s="427" t="str">
        <f>IF(_tag_month_day!F55="","",_tag_month_day!F55)</f>
        <v/>
      </c>
      <c r="U65" s="428" t="e">
        <f>S65+T65</f>
        <v>#VALUE!</v>
      </c>
      <c r="V65" s="429" t="e">
        <f>U65/AJ65</f>
        <v>#VALUE!</v>
      </c>
      <c r="W65" s="430" t="str">
        <f>IF(_jhy_month_day!A55="","",_jhy_month_day!A55)</f>
        <v/>
      </c>
      <c r="X65" s="431" t="str">
        <f>IF(_jhy_month_day!B55="","",_jhy_month_day!B55/100)</f>
        <v/>
      </c>
      <c r="Y65" s="431" t="str">
        <f>IF(_jhy_month_day!C55="","",_jhy_month_day!C55/100)</f>
        <v/>
      </c>
      <c r="Z65" s="432">
        <f>Z61+1</f>
        <v>14</v>
      </c>
      <c r="AA65" s="433" t="str">
        <f>IF(_tag_month_day!G55="","",_tag_month_day!G55/100)</f>
        <v/>
      </c>
      <c r="AB65" s="433" t="str">
        <f>IF(_tag_month_day!H55="","",_tag_month_day!H55/100)</f>
        <v/>
      </c>
      <c r="AC65" s="434">
        <f>IF(X65="",AC64,BK65*($AV64*X65+$AW64*FD64+$AX64*FI64+$AY64*FN64+$AZ64*FS64+$BA64*FX64+$BG64*GE64)/(AV64*Y65+AX64*FK64+AW64*FF64+AY64*FP64+AZ64*FU64+BA64*FZ64+BG64*GG64+BB64*GK64+BC64*GN64+BD64*GP64))</f>
        <v>1.59963432013121</v>
      </c>
      <c r="AD65" s="435" t="str">
        <f>IF(AC65=AC64,"",AC65-AC64)</f>
        <v/>
      </c>
      <c r="AE65" s="436" t="str">
        <f>IF(1-AF65=0,"",(1-AF65))</f>
        <v/>
      </c>
      <c r="AF65" s="437">
        <v>1</v>
      </c>
      <c r="AG65" s="10" t="str">
        <f>AG64</f>
        <v>8A3</v>
      </c>
      <c r="AH65" s="438" t="str">
        <f>AH64</f>
        <v/>
      </c>
      <c r="AI65" s="424" t="e">
        <f>IF(ROUND(AJ65-AJ64,1)=0,"",AJ65-AJ64)</f>
        <v>#VALUE!</v>
      </c>
      <c r="AJ65" s="10" t="str">
        <f>IF(_tag_month_day!I55="","",_tag_month_day!I55)</f>
        <v/>
      </c>
      <c r="AK65" s="440"/>
      <c r="AL65" s="440"/>
      <c r="AM65" s="440"/>
      <c r="AN65" s="441">
        <f>AN64</f>
        <v>3</v>
      </c>
      <c r="AO65" s="441">
        <f>AO64</f>
        <v>7</v>
      </c>
      <c r="AP65" s="442" t="e">
        <f>(IF(AN65=0,AS64,AS64*(1+AO65/AN65)/(AR65+AO65/AN65)))+AT65</f>
        <v>#VALUE!</v>
      </c>
      <c r="AQ65" s="443" t="str">
        <f>IF(_tag_month_day!J55="","",_tag_month_day!J55/100)</f>
        <v/>
      </c>
      <c r="AR65" s="444">
        <f>AR64</f>
        <v>1.3</v>
      </c>
      <c r="AS65" s="445" t="e">
        <f>AQ65*(AN65*AR65+AO65)/(AN65+AO65)</f>
        <v>#VALUE!</v>
      </c>
      <c r="AT65" s="445" t="e">
        <f>(SUM(BE65:BF65)-SUM(BE64:BF64))*0.05</f>
        <v>#VALUE!</v>
      </c>
      <c r="AU65" s="446" t="str">
        <f>IF(_tag_month_day!CC55="","",IF(_tag_month_day!CC55&gt;0,_tag_month_day!CD55,_tag_month_day!CE55))</f>
        <v/>
      </c>
      <c r="AV65" s="447" t="str">
        <f>IF(_tag_month_day!L55="","",_tag_month_day!L55/100)</f>
        <v/>
      </c>
      <c r="AW65" s="431">
        <f>AW64</f>
        <v>0</v>
      </c>
      <c r="AX65" s="431">
        <f>AX64</f>
        <v>0</v>
      </c>
      <c r="AY65" s="431" t="str">
        <f>IF(_tag_month_day!M55="","",_tag_month_day!M55/100)</f>
        <v/>
      </c>
      <c r="AZ65" s="431" t="str">
        <f>IF(_tag_month_day!N55="","",_tag_month_day!N55/100)</f>
        <v/>
      </c>
      <c r="BA65" s="431" t="str">
        <f>IF(_tag_month_day!O55="","",_tag_month_day!O55/100)</f>
        <v/>
      </c>
      <c r="BB65" s="448" t="str">
        <f>IF(_tag_month_day!P55="","",_tag_month_day!P55/100)</f>
        <v/>
      </c>
      <c r="BC65" s="448">
        <f>BC64</f>
        <v>0</v>
      </c>
      <c r="BD65" s="448" t="str">
        <f>IF(_tag_month_day!Q55="","",_tag_month_day!Q55/100)</f>
        <v/>
      </c>
      <c r="BE65" s="449" t="str">
        <f>IF(_tag_month_day!R55="","",_tag_month_day!R55/100)</f>
        <v/>
      </c>
      <c r="BF65" s="388" t="e">
        <f>(AU65*(100+BE65*100))/(AJ65-AU65)/100</f>
        <v>#VALUE!</v>
      </c>
      <c r="BG65" s="450" t="e">
        <f>BE65+BF65</f>
        <v>#VALUE!</v>
      </c>
      <c r="BH65" s="451" t="e">
        <f>SUM(AV65:BF65)</f>
        <v>#VALUE!</v>
      </c>
      <c r="BI65" s="452" t="e">
        <f>IF(CX65=0,BI64,(DK65*查询!$R$5+DL65*查询!$Q$5+DM65*查询!$N$5+DN65*查询!$O$5+DO65*查询!$P$5)*AF65/CX65)</f>
        <v>#VALUE!</v>
      </c>
      <c r="BJ65" s="452" t="e">
        <f>IF(CX65=0,BJ64,(DP65*查询!$S$5+DQ65*查询!$T$5+DR65*查询!$U$5)*AF65/CX65)</f>
        <v>#VALUE!</v>
      </c>
      <c r="BK65" s="452">
        <f>BK64</f>
        <v>1</v>
      </c>
      <c r="BL65" s="453" t="e">
        <f>SUMPRODUCT((AV65:BA65)*(GS65:GX65))/((GS65:GX65)+SUM(BB65:BD65)*GY65+BG65*GZ65)</f>
        <v>#VALUE!</v>
      </c>
      <c r="BM65" s="453" t="e">
        <f>BK65*($AV65*FB65+$AW65*FD65+$AX65*FI65+$AY65*FN65+$AZ65*FS65+$BA65*FX65+$BG65*GE65)/(AV65*EY65+AX65*FK65+AW65*FF65+AY65*FP65+AZ65*FU65+BA65*FZ65+BG65*GG65+BB65*GK65+BC65*GN65+BD65*GP65)</f>
        <v>#VALUE!</v>
      </c>
      <c r="BN65" s="453" t="e">
        <f>($AV65*FC65+$AX65*FJ65+$AW65*FE65+$AY65*FO65+$AZ65*FT65+$BA65*FY65+$BG65*GF65)/($AV65*FA65+BG65*GH65+BB65*GL65+BC65*GO65+BD65*GQ65+BA65*GA65)</f>
        <v>#VALUE!</v>
      </c>
      <c r="BO65" s="454" t="e">
        <f>SUMPRODUCT(AV65:BA65*GS65:GX65)/(GS65:GX65+(BB65+BC65+BD65)*GY65+BG65)</f>
        <v>#VALUE!</v>
      </c>
      <c r="BP65" s="454" t="e">
        <f>SUMPRODUCT(AV65:BA65*GS65:GX65)/(GS65:GX65+(BB65+BC65+BD65)*GY65+BG65)</f>
        <v>#VALUE!</v>
      </c>
      <c r="BQ65" s="454" t="e">
        <f>SUMPRODUCT(AV65:BA65*GS65:GX65)/(GS65:GX65+(BB65+BC65+BD65)*GY65+BG65)</f>
        <v>#VALUE!</v>
      </c>
      <c r="BR65" s="453" t="str">
        <f>IF(_tag_month_day!T55="","",_tag_month_day!T55)</f>
        <v/>
      </c>
      <c r="BS65" s="453" t="str">
        <f>IF(_tag_month_day!U55="","",_tag_month_day!U55)</f>
        <v/>
      </c>
      <c r="BT65" s="455" t="str">
        <f>IF(CK65="","",IF((CK65&gt;=BV65-0.12)*(CK65&lt;=BV65+0.12),"合格","不合格"))</f>
        <v/>
      </c>
      <c r="BU65" s="456" t="str">
        <f>IF(_tag_month_day!V55="","",_tag_month_day!V55)</f>
        <v/>
      </c>
      <c r="BV65" s="457" t="str">
        <f>IF(_tag_month_day!W55="","",_tag_month_day!W55)</f>
        <v/>
      </c>
      <c r="BW65" s="458" t="str">
        <f>IF(_tag_month_day!X55="","",_tag_month_day!X55)</f>
        <v/>
      </c>
      <c r="BX65" s="458" t="str">
        <f>IF(_tag_month_day!Y55="","",_tag_month_day!Y55)</f>
        <v/>
      </c>
      <c r="BY65" s="459">
        <f ca="1">L65</f>
        <v>43588.333333333205</v>
      </c>
      <c r="BZ65" s="460"/>
      <c r="CA65" s="461"/>
      <c r="CB65" s="424" t="str">
        <f>IF(_tag_month_day!Z55="","",_tag_month_day!Z55)</f>
        <v/>
      </c>
      <c r="CC65" s="424" t="str">
        <f>IF(_tag_month_day!AA55="","",_tag_month_day!AA55)</f>
        <v/>
      </c>
      <c r="CD65" s="424" t="str">
        <f>IF(_tag_month_day!AB55="","",_tag_month_day!AB55)</f>
        <v/>
      </c>
      <c r="CE65" s="424" t="str">
        <f>IF(_tag_month_day!AC55="","",_tag_month_day!AC55)</f>
        <v/>
      </c>
      <c r="CF65" s="424" t="str">
        <f>IF(_tag_month_day!AD55="","",_tag_month_day!AD55)</f>
        <v/>
      </c>
      <c r="CG65" s="424" t="str">
        <f>IF(_tag_month_day!AE55="","",_tag_month_day!AE55)</f>
        <v/>
      </c>
      <c r="CH65" s="424" t="str">
        <f>IF(_tag_month_day!AF55="","",_tag_month_day!AF55)</f>
        <v/>
      </c>
      <c r="CI65" s="424" t="str">
        <f>IF(_tag_month_day!AG55="","",_tag_month_day!AG55)</f>
        <v/>
      </c>
      <c r="CJ65" s="424" t="str">
        <f>IF(_tag_month_day!AH55="","",_tag_month_day!AH55)</f>
        <v/>
      </c>
      <c r="CK65" s="424" t="str">
        <f>IF(_tag_month_day!AI55="","",_tag_month_day!AI55)</f>
        <v/>
      </c>
      <c r="CL65" s="4" t="str">
        <f>IF(_tag_month_day!AJ55="","",_tag_month_day!AJ55)</f>
        <v/>
      </c>
      <c r="CM65" s="4" t="str">
        <f>IF(_tag_month_day!AK55="","",_tag_month_day!AK55)</f>
        <v/>
      </c>
      <c r="CN65" s="4" t="str">
        <f>IF(_tag_month_day!AL55="","",_tag_month_day!AL55)</f>
        <v/>
      </c>
      <c r="CO65" s="4" t="str">
        <f>IF(_tag_month_day!AM55="","",_tag_month_day!AM55)</f>
        <v/>
      </c>
      <c r="CP65" s="4" t="str">
        <f>IF(_tag_month_day!AN55="","",_tag_month_day!AN55)</f>
        <v/>
      </c>
      <c r="CQ65" s="4" t="str">
        <f>IF(_tag_month_day!AO55="","",_tag_month_day!AO55)</f>
        <v/>
      </c>
      <c r="CR65" s="462" t="str">
        <f>IF(_tag_month_day!AP55="","",_tag_month_day!AP55)</f>
        <v/>
      </c>
      <c r="CS65" s="463" t="str">
        <f>IF(_tag_month_day!AQ55="","",_tag_month_day!AQ55)</f>
        <v/>
      </c>
      <c r="CT65" s="4" t="str">
        <f>IF(_tag_month_day!AR55="","",_tag_month_day!AR55)</f>
        <v/>
      </c>
      <c r="CU65" s="464" t="e">
        <f>DU65/AJ65</f>
        <v>#VALUE!</v>
      </c>
      <c r="CV65" s="451" t="e">
        <f>BG65/BH65</f>
        <v>#VALUE!</v>
      </c>
      <c r="CW65" s="465" t="e">
        <f>AJ65*(1-CV65)*CU65*AF65</f>
        <v>#VALUE!</v>
      </c>
      <c r="CX65" s="465" t="e">
        <f>CW65*94%</f>
        <v>#VALUE!</v>
      </c>
      <c r="CY65" s="466" t="e">
        <f>IF(CX65=0,0,DS65/(DS65+CX65))</f>
        <v>#VALUE!</v>
      </c>
      <c r="CZ65" s="465" t="e">
        <f>$AJ65*EF65</f>
        <v>#VALUE!</v>
      </c>
      <c r="DA65" s="465" t="e">
        <f>$AJ65*EG65</f>
        <v>#VALUE!</v>
      </c>
      <c r="DB65" s="465" t="e">
        <f>$AJ65*EH65</f>
        <v>#VALUE!</v>
      </c>
      <c r="DC65" s="465" t="e">
        <f>$AJ65*EI65</f>
        <v>#VALUE!</v>
      </c>
      <c r="DD65" s="465" t="e">
        <f>$AJ65*EJ65</f>
        <v>#VALUE!</v>
      </c>
      <c r="DE65" s="465" t="e">
        <f>$AJ65*EK65</f>
        <v>#VALUE!</v>
      </c>
      <c r="DF65" s="465" t="e">
        <f>$AJ65*EL65</f>
        <v>#VALUE!</v>
      </c>
      <c r="DG65" s="465" t="e">
        <f>$AJ65*EM65</f>
        <v>#VALUE!</v>
      </c>
      <c r="DH65" s="465" t="e">
        <f>$AJ65*EN65</f>
        <v>#VALUE!</v>
      </c>
      <c r="DI65" s="465" t="e">
        <f>$AJ65*EO65</f>
        <v>#VALUE!</v>
      </c>
      <c r="DJ65" s="465" t="e">
        <f>CZ65*(1-EP65)</f>
        <v>#VALUE!</v>
      </c>
      <c r="DK65" s="465" t="e">
        <f>DA65*(1-ER65)</f>
        <v>#VALUE!</v>
      </c>
      <c r="DL65" s="465" t="e">
        <f>DB65*(1-EQ65)</f>
        <v>#VALUE!</v>
      </c>
      <c r="DM65" s="465" t="e">
        <f>DC65*(1-ES65)</f>
        <v>#VALUE!</v>
      </c>
      <c r="DN65" s="465" t="e">
        <f>DD65*(1-ET65)</f>
        <v>#VALUE!</v>
      </c>
      <c r="DO65" s="465" t="e">
        <f>DE65</f>
        <v>#VALUE!</v>
      </c>
      <c r="DP65" s="465" t="e">
        <f>DF65*(1-EU65)</f>
        <v>#VALUE!</v>
      </c>
      <c r="DQ65" s="465" t="e">
        <f>DG65*(1-EV65)</f>
        <v>#VALUE!</v>
      </c>
      <c r="DR65" s="465" t="e">
        <f>DH65*(1-EW65)</f>
        <v>#VALUE!</v>
      </c>
      <c r="DS65" s="465" t="e">
        <f>DI65</f>
        <v>#VALUE!</v>
      </c>
      <c r="DT65" s="465" t="e">
        <f>SUM(DJ65:DS65)</f>
        <v>#VALUE!</v>
      </c>
      <c r="DU65" s="465" t="e">
        <f>(GS65:GX65)+(DP65+DQ65+DR65)*GY65+DS65</f>
        <v>#VALUE!</v>
      </c>
      <c r="DV65" s="451" t="e">
        <f>AV65/$BH65/(1-EP65)</f>
        <v>#VALUE!</v>
      </c>
      <c r="DW65" s="451" t="e">
        <f>AW65/$BH65/(1-ER65)</f>
        <v>#VALUE!</v>
      </c>
      <c r="DX65" s="451" t="e">
        <f>AX65/$BH65/(1-EQ65)</f>
        <v>#VALUE!</v>
      </c>
      <c r="DY65" s="451" t="e">
        <f>AY65/$BH65/(1-ES65)</f>
        <v>#VALUE!</v>
      </c>
      <c r="DZ65" s="451" t="e">
        <f>AZ65/$BH65/(1-ET65)</f>
        <v>#VALUE!</v>
      </c>
      <c r="EA65" s="451" t="e">
        <f>BA65/$BH65/(1-AX65)</f>
        <v>#VALUE!</v>
      </c>
      <c r="EB65" s="451" t="e">
        <f>BB65/$BH65/(1-EU65)</f>
        <v>#VALUE!</v>
      </c>
      <c r="EC65" s="451" t="e">
        <f>BC65/$BH65/(1-EV65)</f>
        <v>#VALUE!</v>
      </c>
      <c r="ED65" s="451" t="e">
        <f>BD65/$BH65/(1-EW65)</f>
        <v>#VALUE!</v>
      </c>
      <c r="EE65" s="451" t="e">
        <f>BG65/BH65</f>
        <v>#VALUE!</v>
      </c>
      <c r="EF65" s="451" t="e">
        <f>DV65/SUM($DV65:$EE65)</f>
        <v>#VALUE!</v>
      </c>
      <c r="EG65" s="451" t="e">
        <f>DW65/SUM($DV65:$EE65)</f>
        <v>#VALUE!</v>
      </c>
      <c r="EH65" s="451" t="e">
        <f>DX65/SUM($DV65:$EE65)</f>
        <v>#VALUE!</v>
      </c>
      <c r="EI65" s="451" t="e">
        <f>DY65/SUM($DV65:$EE65)</f>
        <v>#VALUE!</v>
      </c>
      <c r="EJ65" s="451" t="e">
        <f>DZ65/SUM($DV65:$EE65)</f>
        <v>#VALUE!</v>
      </c>
      <c r="EK65" s="451" t="e">
        <f>EA65/SUM($DV65:$EE65)</f>
        <v>#VALUE!</v>
      </c>
      <c r="EL65" s="451" t="e">
        <f>EB65/SUM($DV65:$EE65)</f>
        <v>#VALUE!</v>
      </c>
      <c r="EM65" s="451" t="e">
        <f>EC65/SUM($DV65:$EE65)</f>
        <v>#VALUE!</v>
      </c>
      <c r="EN65" s="451" t="e">
        <f>ED65/SUM($DV65:$EE65)</f>
        <v>#VALUE!</v>
      </c>
      <c r="EO65" s="451" t="e">
        <f>EE65/SUM($DV65:$EE65)</f>
        <v>#VALUE!</v>
      </c>
      <c r="EP65" s="450">
        <f>EP64</f>
        <v>0.080000000000000002</v>
      </c>
      <c r="EQ65" s="450">
        <f>EQ64</f>
        <v>0.014999999999999999</v>
      </c>
      <c r="ER65" s="450">
        <f>ER64</f>
        <v>0.014999999999999999</v>
      </c>
      <c r="ES65" s="450">
        <f>ES64</f>
        <v>0.014999999999999999</v>
      </c>
      <c r="ET65" s="450">
        <f>ET64</f>
        <v>0.014999999999999999</v>
      </c>
      <c r="EU65" s="450">
        <f>EU64</f>
        <v>0.089999999999999997</v>
      </c>
      <c r="EV65" s="450">
        <f>EV64</f>
        <v>0.089999999999999997</v>
      </c>
      <c r="EW65" s="450">
        <f>EW64</f>
        <v>0.089999999999999997</v>
      </c>
      <c r="EX65" s="431" t="str">
        <f>IF(_tag_month_day!AS55="","",_tag_month_day!AS55/100)</f>
        <v/>
      </c>
      <c r="EY65" s="431" t="str">
        <f>IF(_tag_month_day!AT55="","",_tag_month_day!AT55/100)</f>
        <v/>
      </c>
      <c r="EZ65" s="431" t="str">
        <f>IF(_tag_month_day!AU55="","",_tag_month_day!AU55/100)</f>
        <v/>
      </c>
      <c r="FA65" s="431" t="str">
        <f>IF(_tag_month_day!AV55="","",_tag_month_day!AV55/100)</f>
        <v/>
      </c>
      <c r="FB65" s="431" t="str">
        <f>IF(_tag_month_day!AW55="","",_tag_month_day!AW55/100)</f>
        <v/>
      </c>
      <c r="FC65" s="431" t="str">
        <f>IF(_tag_month_day!AX55="","",_tag_month_day!AX55/100)</f>
        <v/>
      </c>
      <c r="FD65" s="449" t="str">
        <f>IF(_tag_month_day!AY55="","",_tag_month_day!AY55/100)</f>
        <v/>
      </c>
      <c r="FE65" s="449" t="str">
        <f>IF(_tag_month_day!AZ55="","",_tag_month_day!AZ55/100)</f>
        <v/>
      </c>
      <c r="FF65" s="449" t="str">
        <f>IF(_tag_month_day!BA55="","",_tag_month_day!BA55/100)</f>
        <v/>
      </c>
      <c r="FG65" s="449" t="str">
        <f>IF(_tag_month_day!BB55="","",_tag_month_day!BB55/100)</f>
        <v/>
      </c>
      <c r="FH65" s="467" t="str">
        <f>IF(_tag_month_day!BC55="","",_tag_month_day!BC55/100)</f>
        <v/>
      </c>
      <c r="FI65" s="449">
        <f>FI64</f>
        <v>0.40999999999999998</v>
      </c>
      <c r="FJ65" s="449">
        <f>FJ64</f>
        <v>0.11</v>
      </c>
      <c r="FK65" s="449">
        <f>FK64</f>
        <v>0.014999999999999999</v>
      </c>
      <c r="FL65" s="449">
        <f>FL64</f>
        <v>0</v>
      </c>
      <c r="FM65" s="467">
        <f>FM64</f>
        <v>0.0001</v>
      </c>
      <c r="FN65" s="449">
        <f>FN64</f>
        <v>0.32000000000000001</v>
      </c>
      <c r="FO65" s="449">
        <f>FO64</f>
        <v>0.20000000000000001</v>
      </c>
      <c r="FP65" s="449">
        <f>FP64</f>
        <v>0.01</v>
      </c>
      <c r="FQ65" s="449">
        <f>FQ64</f>
        <v>0</v>
      </c>
      <c r="FR65" s="467">
        <f>FR64</f>
        <v>0.0001</v>
      </c>
      <c r="FS65" s="449" t="str">
        <f>IF(_tag_month_day!BD55="","",_tag_month_day!BD55/100)</f>
        <v/>
      </c>
      <c r="FT65" s="449" t="str">
        <f>IF(_tag_month_day!BE55="","",_tag_month_day!BE55/100)</f>
        <v/>
      </c>
      <c r="FU65" s="449" t="str">
        <f>IF(_tag_month_day!BF55="","",_tag_month_day!BF55/100)</f>
        <v/>
      </c>
      <c r="FV65" s="449" t="str">
        <f>IF(_tag_month_day!BG55="","",_tag_month_day!BG55/100)</f>
        <v/>
      </c>
      <c r="FW65" s="467" t="str">
        <f>IF(_tag_month_day!BH55="","",_tag_month_day!BH55/100)</f>
        <v/>
      </c>
      <c r="FX65" s="449" t="str">
        <f>IF(_tag_month_day!BI55="","",_tag_month_day!BI55/100)</f>
        <v/>
      </c>
      <c r="FY65" s="449" t="str">
        <f>IF(_tag_month_day!BJ55="","",_tag_month_day!BJ55/100)</f>
        <v/>
      </c>
      <c r="FZ65" s="468" t="str">
        <f>IF(_tag_month_day!BK55="","",_tag_month_day!BK55/100)</f>
        <v/>
      </c>
      <c r="GA65" s="449" t="str">
        <f>IF(_tag_month_day!BL55="","",_tag_month_day!BL55/100)</f>
        <v/>
      </c>
      <c r="GB65" s="467" t="str">
        <f>IF(_tag_month_day!BM55="","",_tag_month_day!BM55/100)</f>
        <v/>
      </c>
      <c r="GC65" s="431" t="str">
        <f>IF(_tag_month_day!BN55="","",_tag_month_day!BN55/100)</f>
        <v/>
      </c>
      <c r="GD65" s="431" t="str">
        <f>IF(_tag_month_day!BO55="","",_tag_month_day!BO55/100)</f>
        <v/>
      </c>
      <c r="GE65" s="431" t="str">
        <f>IF(_tag_month_day!BP55="","",_tag_month_day!BP55/100)</f>
        <v/>
      </c>
      <c r="GF65" s="431" t="str">
        <f>IF(_tag_month_day!BQ55="","",_tag_month_day!BQ55/100)</f>
        <v/>
      </c>
      <c r="GG65" s="431" t="str">
        <f>IF(_tag_month_day!BR55="","",_tag_month_day!BR55/100)</f>
        <v/>
      </c>
      <c r="GH65" s="431" t="str">
        <f>IF(_tag_month_day!BS55="","",_tag_month_day!BS55/100)</f>
        <v/>
      </c>
      <c r="GI65" s="467" t="str">
        <f>IF(_tag_month_day!BT55="","",_tag_month_day!BT55/100)</f>
        <v/>
      </c>
      <c r="GJ65" s="469" t="str">
        <f>IF(_tag_month_day!BU55="","",_tag_month_day!BU55/100)</f>
        <v/>
      </c>
      <c r="GK65" s="470">
        <f>GK64</f>
        <v>0.070000000000000007</v>
      </c>
      <c r="GL65" s="470">
        <f>GL64</f>
        <v>0.029999999999999999</v>
      </c>
      <c r="GM65" s="471" t="str">
        <f>IF(_tag_month_day!BX55="","",_tag_month_day!BX55/100)</f>
        <v/>
      </c>
      <c r="GN65" s="470">
        <f>GN64</f>
        <v>0.070000000000000007</v>
      </c>
      <c r="GO65" s="470">
        <f>GO64</f>
        <v>0.029999999999999999</v>
      </c>
      <c r="GP65" s="470">
        <f>GP64</f>
        <v>0.089999999999999997</v>
      </c>
      <c r="GQ65" s="470">
        <f>GQ64</f>
        <v>0.029999999999999999</v>
      </c>
      <c r="GR65" s="471" t="str">
        <f>IF(_tag_month_day!CA55="","",_tag_month_day!CA55/100)</f>
        <v/>
      </c>
      <c r="GS65" s="472">
        <f>GS64</f>
        <v>0.95299999999999996</v>
      </c>
      <c r="GT65" s="472">
        <f>GT64</f>
        <v>0.55000000000000004</v>
      </c>
      <c r="GU65" s="472">
        <f>GU64</f>
        <v>0.55000000000000004</v>
      </c>
      <c r="GV65" s="472">
        <f>GV64</f>
        <v>0.55000000000000004</v>
      </c>
      <c r="GW65" s="472">
        <f>GW64</f>
        <v>0.5</v>
      </c>
      <c r="GX65" s="472">
        <f>GX64</f>
        <v>0.93500000000000005</v>
      </c>
      <c r="GY65" s="472">
        <f>GY64</f>
        <v>0.14999999999999999</v>
      </c>
      <c r="GZ65" s="472">
        <f>GZ64</f>
        <v>1</v>
      </c>
      <c r="HA65" s="474">
        <f>HA64</f>
        <v>0.047</v>
      </c>
      <c r="HB65" s="474">
        <f>HB64</f>
        <v>0.45000000000000001</v>
      </c>
      <c r="HC65" s="474">
        <f>HC64</f>
        <v>0.45000000000000001</v>
      </c>
      <c r="HD65" s="474">
        <f>HD64</f>
        <v>0.45000000000000001</v>
      </c>
      <c r="HE65" s="474">
        <f>HE64</f>
        <v>0.5</v>
      </c>
      <c r="HF65" s="474">
        <f>HF64</f>
        <v>0.065000000000000002</v>
      </c>
      <c r="HG65" s="474">
        <f>HG64</f>
        <v>0.84999999999999998</v>
      </c>
      <c r="HH65" s="474">
        <f>HH64</f>
        <v>0</v>
      </c>
      <c r="HI65" s="10">
        <f>IF(BZ65&lt;&gt;"",CK65-BV65,0)</f>
        <v>0</v>
      </c>
      <c r="HJ65" s="10" t="e">
        <f>IF(AJ65&gt;0,AH65-AJ65,0)</f>
        <v>#VALUE!</v>
      </c>
      <c r="HK65" s="466">
        <f>HK64</f>
        <v>0.84999999999999998</v>
      </c>
      <c r="HL65" s="424">
        <f>HL64</f>
        <v>550000</v>
      </c>
      <c r="HM65" s="424">
        <f>HM64</f>
        <v>480000</v>
      </c>
      <c r="HN65" s="465" t="e">
        <f>(DJ65*EZ65+DK65*FH65+DL65*FM65+DM65*FR65+DN65*FW65+DO65*GB65+DS65*GI65+DP65*GM65+DR65*GR65)*1000*2</f>
        <v>#VALUE!</v>
      </c>
      <c r="HO65" s="465" t="e">
        <f>HN65*HK65*$HO$2/HL65*1000000</f>
        <v>#VALUE!</v>
      </c>
      <c r="HP65" s="465" t="e">
        <f>HN65*HK65*$HP$2/HM65*1000000</f>
        <v>#VALUE!</v>
      </c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</row>
    <row customFormat="1" r="66" s="0">
      <c r="A66" s="420">
        <v>55</v>
      </c>
      <c r="B66" s="421">
        <f ca="1">IF(D66=D65,B65,IF(D66="夜班",B65+1,B65))</f>
        <v>43588</v>
      </c>
      <c r="C66" s="422">
        <f>C65</f>
        <v>0.041666666666666699</v>
      </c>
      <c r="D66" s="10" t="str">
        <f ca="1">IF(HOUR(G66)&lt;8,"夜班",IF(HOUR(G66)&lt;16,"白班",IF(HOUR(G66)&lt;24,"中班",0)))</f>
        <v>夜班</v>
      </c>
      <c r="E66" s="10" t="e">
        <f ca="1">IF(F66=1,"甲",IF(F66=2,"乙",IF(F66=3,"丙",IF(F66=4,"丁",""))))</f>
        <v>#REF!</v>
      </c>
      <c r="F66" s="10" t="e">
        <f ca="1">SUMPRODUCT((成本日报!$A$3:$A$95=计划!B66)*(成本日报!$B$3:$B$95=计划!$D66),成本日报!$C$3:$C$95)</f>
        <v>#REF!</v>
      </c>
      <c r="G66" s="423">
        <f ca="1">G65+C65</f>
        <v>43588.249999999869</v>
      </c>
      <c r="H66" s="423">
        <f ca="1">$G66+$C66/60*10+$C66*0</f>
        <v>43588.256944444314</v>
      </c>
      <c r="I66" s="423">
        <f ca="1">$G66+$C66/60*18+$C66*0</f>
        <v>43588.262499999866</v>
      </c>
      <c r="J66" s="423">
        <f ca="1">$G66+$C66/60*0+$C66*1</f>
        <v>43588.291666666533</v>
      </c>
      <c r="K66" s="423">
        <f ca="1">$G66+$C66/60*30+$C66*2</f>
        <v>43588.354166666541</v>
      </c>
      <c r="L66" s="423">
        <f ca="1">$G66+$C66/60*0+$C66*3</f>
        <v>43588.374999999869</v>
      </c>
      <c r="M66" s="424" t="str">
        <f>IF(_tag_month_day!A56="","",_tag_month_day!A56)</f>
        <v/>
      </c>
      <c r="N66" s="424" t="str">
        <f>IF(_tag_month_day!B56="","",_tag_month_day!B56)</f>
        <v/>
      </c>
      <c r="O66" s="425" t="e">
        <f>IF(M66+N66=0,"",M66+N66)</f>
        <v>#VALUE!</v>
      </c>
      <c r="P66" s="424" t="str">
        <f>IF(_tag_month_day!C56="","",_tag_month_day!C56)</f>
        <v/>
      </c>
      <c r="Q66" s="424" t="str">
        <f>IF(_tag_month_day!D56="","",_tag_month_day!D56)</f>
        <v/>
      </c>
      <c r="R66" s="426" t="str">
        <f>IF(_tag_month_day!CB56="","",_tag_month_day!CB56/100)</f>
        <v/>
      </c>
      <c r="S66" s="427" t="str">
        <f>IF(_tag_month_day!E56="","",_tag_month_day!E56)</f>
        <v/>
      </c>
      <c r="T66" s="427" t="str">
        <f>IF(_tag_month_day!F56="","",_tag_month_day!F56)</f>
        <v/>
      </c>
      <c r="U66" s="428" t="e">
        <f>S66+T66</f>
        <v>#VALUE!</v>
      </c>
      <c r="V66" s="429" t="e">
        <f>U66/AJ66</f>
        <v>#VALUE!</v>
      </c>
      <c r="W66" s="430" t="str">
        <f>IF(_jhy_month_day!A56="","",_jhy_month_day!A56)</f>
        <v/>
      </c>
      <c r="X66" s="431" t="str">
        <f>IF(_jhy_month_day!B56="","",_jhy_month_day!B56/100)</f>
        <v/>
      </c>
      <c r="Y66" s="431" t="str">
        <f>IF(_jhy_month_day!C56="","",_jhy_month_day!C56/100)</f>
        <v/>
      </c>
      <c r="Z66" s="432">
        <f>Z62+1</f>
        <v>14</v>
      </c>
      <c r="AA66" s="433" t="str">
        <f>IF(_tag_month_day!G56="","",_tag_month_day!G56/100)</f>
        <v/>
      </c>
      <c r="AB66" s="433" t="str">
        <f>IF(_tag_month_day!H56="","",_tag_month_day!H56/100)</f>
        <v/>
      </c>
      <c r="AC66" s="434">
        <f>IF(X66="",AC65,BK66*($AV65*X66+$AW65*FD65+$AX65*FI65+$AY65*FN65+$AZ65*FS65+$BA65*FX65+$BG65*GE65)/(AV65*Y66+AX65*FK65+AW65*FF65+AY65*FP65+AZ65*FU65+BA65*FZ65+BG65*GG65+BB65*GK65+BC65*GN65+BD65*GP65))</f>
        <v>1.59963432013121</v>
      </c>
      <c r="AD66" s="435" t="str">
        <f>IF(AC66=AC65,"",AC66-AC65)</f>
        <v/>
      </c>
      <c r="AE66" s="436" t="str">
        <f>IF(1-AF66=0,"",(1-AF66))</f>
        <v/>
      </c>
      <c r="AF66" s="437">
        <v>1</v>
      </c>
      <c r="AG66" s="10" t="str">
        <f>AG65</f>
        <v>8A3</v>
      </c>
      <c r="AH66" s="438" t="str">
        <f>AH65</f>
        <v/>
      </c>
      <c r="AI66" s="424" t="e">
        <f>IF(ROUND(AJ66-AJ65,1)=0,"",AJ66-AJ65)</f>
        <v>#VALUE!</v>
      </c>
      <c r="AJ66" s="10" t="str">
        <f>IF(_tag_month_day!I56="","",_tag_month_day!I56)</f>
        <v/>
      </c>
      <c r="AK66" s="440"/>
      <c r="AL66" s="440"/>
      <c r="AM66" s="440"/>
      <c r="AN66" s="441">
        <f>AN65</f>
        <v>3</v>
      </c>
      <c r="AO66" s="441">
        <f>AO65</f>
        <v>7</v>
      </c>
      <c r="AP66" s="442" t="e">
        <f>(IF(AN66=0,AS65,AS65*(1+AO66/AN66)/(AR66+AO66/AN66)))+AT66</f>
        <v>#VALUE!</v>
      </c>
      <c r="AQ66" s="443" t="str">
        <f>IF(_tag_month_day!J56="","",_tag_month_day!J56/100)</f>
        <v/>
      </c>
      <c r="AR66" s="444">
        <f>AR65</f>
        <v>1.3</v>
      </c>
      <c r="AS66" s="445" t="e">
        <f>AQ66*(AN66*AR66+AO66)/(AN66+AO66)</f>
        <v>#VALUE!</v>
      </c>
      <c r="AT66" s="445" t="e">
        <f>(SUM(BE66:BF66)-SUM(BE65:BF65))*0.05</f>
        <v>#VALUE!</v>
      </c>
      <c r="AU66" s="446" t="str">
        <f>IF(_tag_month_day!CC56="","",IF(_tag_month_day!CC56&gt;0,_tag_month_day!CD56,_tag_month_day!CE56))</f>
        <v/>
      </c>
      <c r="AV66" s="447" t="str">
        <f>IF(_tag_month_day!L56="","",_tag_month_day!L56/100)</f>
        <v/>
      </c>
      <c r="AW66" s="431">
        <f>AW65</f>
        <v>0</v>
      </c>
      <c r="AX66" s="431">
        <f>AX65</f>
        <v>0</v>
      </c>
      <c r="AY66" s="431" t="str">
        <f>IF(_tag_month_day!M56="","",_tag_month_day!M56/100)</f>
        <v/>
      </c>
      <c r="AZ66" s="431" t="str">
        <f>IF(_tag_month_day!N56="","",_tag_month_day!N56/100)</f>
        <v/>
      </c>
      <c r="BA66" s="431" t="str">
        <f>IF(_tag_month_day!O56="","",_tag_month_day!O56/100)</f>
        <v/>
      </c>
      <c r="BB66" s="448" t="str">
        <f>IF(_tag_month_day!P56="","",_tag_month_day!P56/100)</f>
        <v/>
      </c>
      <c r="BC66" s="448">
        <f>BC65</f>
        <v>0</v>
      </c>
      <c r="BD66" s="448" t="str">
        <f>IF(_tag_month_day!Q56="","",_tag_month_day!Q56/100)</f>
        <v/>
      </c>
      <c r="BE66" s="449" t="str">
        <f>IF(_tag_month_day!R56="","",_tag_month_day!R56/100)</f>
        <v/>
      </c>
      <c r="BF66" s="388" t="e">
        <f>(AU66*(100+BE66*100))/(AJ66-AU66)/100</f>
        <v>#VALUE!</v>
      </c>
      <c r="BG66" s="450" t="e">
        <f>BE66+BF66</f>
        <v>#VALUE!</v>
      </c>
      <c r="BH66" s="451" t="e">
        <f>SUM(AV66:BF66)</f>
        <v>#VALUE!</v>
      </c>
      <c r="BI66" s="452" t="e">
        <f>IF(CX66=0,BI65,(DK66*查询!$R$5+DL66*查询!$Q$5+DM66*查询!$N$5+DN66*查询!$O$5+DO66*查询!$P$5)*AF66/CX66)</f>
        <v>#VALUE!</v>
      </c>
      <c r="BJ66" s="452" t="e">
        <f>IF(CX66=0,BJ65,(DP66*查询!$S$5+DQ66*查询!$T$5+DR66*查询!$U$5)*AF66/CX66)</f>
        <v>#VALUE!</v>
      </c>
      <c r="BK66" s="452">
        <f>BK65</f>
        <v>1</v>
      </c>
      <c r="BL66" s="453" t="e">
        <f>SUMPRODUCT((AV66:BA66)*(GS66:GX66))/((GS66:GX66)+SUM(BB66:BD66)*GY66+BG66*GZ66)</f>
        <v>#VALUE!</v>
      </c>
      <c r="BM66" s="453" t="e">
        <f>BK66*($AV66*FB66+$AW66*FD66+$AX66*FI66+$AY66*FN66+$AZ66*FS66+$BA66*FX66+$BG66*GE66)/(AV66*EY66+AX66*FK66+AW66*FF66+AY66*FP66+AZ66*FU66+BA66*FZ66+BG66*GG66+BB66*GK66+BC66*GN66+BD66*GP66)</f>
        <v>#VALUE!</v>
      </c>
      <c r="BN66" s="453" t="e">
        <f>($AV66*FC66+$AX66*FJ66+$AW66*FE66+$AY66*FO66+$AZ66*FT66+$BA66*FY66+$BG66*GF66)/($AV66*FA66+BG66*GH66+BB66*GL66+BC66*GO66+BD66*GQ66+BA66*GA66)</f>
        <v>#VALUE!</v>
      </c>
      <c r="BO66" s="454" t="e">
        <f>SUMPRODUCT(AV66:BA66*GS66:GX66)/(GS66:GX66+(BB66+BC66+BD66)*GY66+BG66)</f>
        <v>#VALUE!</v>
      </c>
      <c r="BP66" s="454" t="e">
        <f>SUMPRODUCT(AV66:BA66*GS66:GX66)/(GS66:GX66+(BB66+BC66+BD66)*GY66+BG66)</f>
        <v>#VALUE!</v>
      </c>
      <c r="BQ66" s="454" t="e">
        <f>SUMPRODUCT(AV66:BA66*GS66:GX66)/(GS66:GX66+(BB66+BC66+BD66)*GY66+BG66)</f>
        <v>#VALUE!</v>
      </c>
      <c r="BR66" s="453" t="str">
        <f>IF(_tag_month_day!T56="","",_tag_month_day!T56)</f>
        <v/>
      </c>
      <c r="BS66" s="453" t="str">
        <f>IF(_tag_month_day!U56="","",_tag_month_day!U56)</f>
        <v/>
      </c>
      <c r="BT66" s="455" t="str">
        <f>IF(CK66="","",IF((CK66&gt;=BV66-0.12)*(CK66&lt;=BV66+0.12),"合格","不合格"))</f>
        <v/>
      </c>
      <c r="BU66" s="456" t="str">
        <f>IF(_tag_month_day!V56="","",_tag_month_day!V56)</f>
        <v/>
      </c>
      <c r="BV66" s="457" t="str">
        <f>IF(_tag_month_day!W56="","",_tag_month_day!W56)</f>
        <v/>
      </c>
      <c r="BW66" s="458" t="str">
        <f>IF(_tag_month_day!X56="","",_tag_month_day!X56)</f>
        <v/>
      </c>
      <c r="BX66" s="458" t="str">
        <f>IF(_tag_month_day!Y56="","",_tag_month_day!Y56)</f>
        <v/>
      </c>
      <c r="BY66" s="459">
        <f ca="1">L66</f>
        <v>43588.374999999869</v>
      </c>
      <c r="BZ66" s="460" t="s">
        <v>429</v>
      </c>
      <c r="CA66" s="461">
        <v>0.36458333333333298</v>
      </c>
      <c r="CB66" s="424" t="str">
        <f>IF(_tag_month_day!Z56="","",_tag_month_day!Z56)</f>
        <v/>
      </c>
      <c r="CC66" s="424" t="str">
        <f>IF(_tag_month_day!AA56="","",_tag_month_day!AA56)</f>
        <v/>
      </c>
      <c r="CD66" s="424" t="str">
        <f>IF(_tag_month_day!AB56="","",_tag_month_day!AB56)</f>
        <v/>
      </c>
      <c r="CE66" s="424" t="str">
        <f>IF(_tag_month_day!AC56="","",_tag_month_day!AC56)</f>
        <v/>
      </c>
      <c r="CF66" s="424" t="str">
        <f>IF(_tag_month_day!AD56="","",_tag_month_day!AD56)</f>
        <v/>
      </c>
      <c r="CG66" s="424" t="str">
        <f>IF(_tag_month_day!AE56="","",_tag_month_day!AE56)</f>
        <v/>
      </c>
      <c r="CH66" s="424" t="str">
        <f>IF(_tag_month_day!AF56="","",_tag_month_day!AF56)</f>
        <v/>
      </c>
      <c r="CI66" s="424" t="str">
        <f>IF(_tag_month_day!AG56="","",_tag_month_day!AG56)</f>
        <v/>
      </c>
      <c r="CJ66" s="424" t="str">
        <f>IF(_tag_month_day!AH56="","",_tag_month_day!AH56)</f>
        <v/>
      </c>
      <c r="CK66" s="424" t="str">
        <f>IF(_tag_month_day!AI56="","",_tag_month_day!AI56)</f>
        <v/>
      </c>
      <c r="CL66" s="4" t="str">
        <f>IF(_tag_month_day!AJ56="","",_tag_month_day!AJ56)</f>
        <v/>
      </c>
      <c r="CM66" s="4" t="str">
        <f>IF(_tag_month_day!AK56="","",_tag_month_day!AK56)</f>
        <v/>
      </c>
      <c r="CN66" s="4" t="str">
        <f>IF(_tag_month_day!AL56="","",_tag_month_day!AL56)</f>
        <v/>
      </c>
      <c r="CO66" s="4" t="str">
        <f>IF(_tag_month_day!AM56="","",_tag_month_day!AM56)</f>
        <v/>
      </c>
      <c r="CP66" s="4" t="str">
        <f>IF(_tag_month_day!AN56="","",_tag_month_day!AN56)</f>
        <v/>
      </c>
      <c r="CQ66" s="4" t="str">
        <f>IF(_tag_month_day!AO56="","",_tag_month_day!AO56)</f>
        <v/>
      </c>
      <c r="CR66" s="462" t="str">
        <f>IF(_tag_month_day!AP56="","",_tag_month_day!AP56)</f>
        <v/>
      </c>
      <c r="CS66" s="463" t="str">
        <f>IF(_tag_month_day!AQ56="","",_tag_month_day!AQ56)</f>
        <v/>
      </c>
      <c r="CT66" s="4" t="str">
        <f>IF(_tag_month_day!AR56="","",_tag_month_day!AR56)</f>
        <v/>
      </c>
      <c r="CU66" s="464" t="e">
        <f>DU66/AJ66</f>
        <v>#VALUE!</v>
      </c>
      <c r="CV66" s="451" t="e">
        <f>BG66/BH66</f>
        <v>#VALUE!</v>
      </c>
      <c r="CW66" s="465" t="e">
        <f>AJ66*(1-CV66)*CU66*AF66</f>
        <v>#VALUE!</v>
      </c>
      <c r="CX66" s="465" t="e">
        <f>CW66*94%</f>
        <v>#VALUE!</v>
      </c>
      <c r="CY66" s="466" t="e">
        <f>IF(CX66=0,0,DS66/(DS66+CX66))</f>
        <v>#VALUE!</v>
      </c>
      <c r="CZ66" s="465" t="e">
        <f>$AJ66*EF66</f>
        <v>#VALUE!</v>
      </c>
      <c r="DA66" s="465" t="e">
        <f>$AJ66*EG66</f>
        <v>#VALUE!</v>
      </c>
      <c r="DB66" s="465" t="e">
        <f>$AJ66*EH66</f>
        <v>#VALUE!</v>
      </c>
      <c r="DC66" s="465" t="e">
        <f>$AJ66*EI66</f>
        <v>#VALUE!</v>
      </c>
      <c r="DD66" s="465" t="e">
        <f>$AJ66*EJ66</f>
        <v>#VALUE!</v>
      </c>
      <c r="DE66" s="465" t="e">
        <f>$AJ66*EK66</f>
        <v>#VALUE!</v>
      </c>
      <c r="DF66" s="465" t="e">
        <f>$AJ66*EL66</f>
        <v>#VALUE!</v>
      </c>
      <c r="DG66" s="465" t="e">
        <f>$AJ66*EM66</f>
        <v>#VALUE!</v>
      </c>
      <c r="DH66" s="465" t="e">
        <f>$AJ66*EN66</f>
        <v>#VALUE!</v>
      </c>
      <c r="DI66" s="465" t="e">
        <f>$AJ66*EO66</f>
        <v>#VALUE!</v>
      </c>
      <c r="DJ66" s="465" t="e">
        <f>CZ66*(1-EP66)</f>
        <v>#VALUE!</v>
      </c>
      <c r="DK66" s="465" t="e">
        <f>DA66*(1-ER66)</f>
        <v>#VALUE!</v>
      </c>
      <c r="DL66" s="465" t="e">
        <f>DB66*(1-EQ66)</f>
        <v>#VALUE!</v>
      </c>
      <c r="DM66" s="465" t="e">
        <f>DC66*(1-ES66)</f>
        <v>#VALUE!</v>
      </c>
      <c r="DN66" s="465" t="e">
        <f>DD66*(1-ET66)</f>
        <v>#VALUE!</v>
      </c>
      <c r="DO66" s="465" t="e">
        <f>DE66</f>
        <v>#VALUE!</v>
      </c>
      <c r="DP66" s="465" t="e">
        <f>DF66*(1-EU66)</f>
        <v>#VALUE!</v>
      </c>
      <c r="DQ66" s="465" t="e">
        <f>DG66*(1-EV66)</f>
        <v>#VALUE!</v>
      </c>
      <c r="DR66" s="465" t="e">
        <f>DH66*(1-EW66)</f>
        <v>#VALUE!</v>
      </c>
      <c r="DS66" s="465" t="e">
        <f>DI66</f>
        <v>#VALUE!</v>
      </c>
      <c r="DT66" s="465" t="e">
        <f>SUM(DJ66:DS66)</f>
        <v>#VALUE!</v>
      </c>
      <c r="DU66" s="465" t="e">
        <f>(GS66:GX66)+(DP66+DQ66+DR66)*GY66+DS66</f>
        <v>#VALUE!</v>
      </c>
      <c r="DV66" s="451" t="e">
        <f>AV66/$BH66/(1-EP66)</f>
        <v>#VALUE!</v>
      </c>
      <c r="DW66" s="451" t="e">
        <f>AW66/$BH66/(1-ER66)</f>
        <v>#VALUE!</v>
      </c>
      <c r="DX66" s="451" t="e">
        <f>AX66/$BH66/(1-EQ66)</f>
        <v>#VALUE!</v>
      </c>
      <c r="DY66" s="451" t="e">
        <f>AY66/$BH66/(1-ES66)</f>
        <v>#VALUE!</v>
      </c>
      <c r="DZ66" s="451" t="e">
        <f>AZ66/$BH66/(1-ET66)</f>
        <v>#VALUE!</v>
      </c>
      <c r="EA66" s="451" t="e">
        <f>BA66/$BH66/(1-AX66)</f>
        <v>#VALUE!</v>
      </c>
      <c r="EB66" s="451" t="e">
        <f>BB66/$BH66/(1-EU66)</f>
        <v>#VALUE!</v>
      </c>
      <c r="EC66" s="451" t="e">
        <f>BC66/$BH66/(1-EV66)</f>
        <v>#VALUE!</v>
      </c>
      <c r="ED66" s="451" t="e">
        <f>BD66/$BH66/(1-EW66)</f>
        <v>#VALUE!</v>
      </c>
      <c r="EE66" s="451" t="e">
        <f>BG66/BH66</f>
        <v>#VALUE!</v>
      </c>
      <c r="EF66" s="451" t="e">
        <f>DV66/SUM($DV66:$EE66)</f>
        <v>#VALUE!</v>
      </c>
      <c r="EG66" s="451" t="e">
        <f>DW66/SUM($DV66:$EE66)</f>
        <v>#VALUE!</v>
      </c>
      <c r="EH66" s="451" t="e">
        <f>DX66/SUM($DV66:$EE66)</f>
        <v>#VALUE!</v>
      </c>
      <c r="EI66" s="451" t="e">
        <f>DY66/SUM($DV66:$EE66)</f>
        <v>#VALUE!</v>
      </c>
      <c r="EJ66" s="451" t="e">
        <f>DZ66/SUM($DV66:$EE66)</f>
        <v>#VALUE!</v>
      </c>
      <c r="EK66" s="451" t="e">
        <f>EA66/SUM($DV66:$EE66)</f>
        <v>#VALUE!</v>
      </c>
      <c r="EL66" s="451" t="e">
        <f>EB66/SUM($DV66:$EE66)</f>
        <v>#VALUE!</v>
      </c>
      <c r="EM66" s="451" t="e">
        <f>EC66/SUM($DV66:$EE66)</f>
        <v>#VALUE!</v>
      </c>
      <c r="EN66" s="451" t="e">
        <f>ED66/SUM($DV66:$EE66)</f>
        <v>#VALUE!</v>
      </c>
      <c r="EO66" s="451" t="e">
        <f>EE66/SUM($DV66:$EE66)</f>
        <v>#VALUE!</v>
      </c>
      <c r="EP66" s="450">
        <f>EP65</f>
        <v>0.080000000000000002</v>
      </c>
      <c r="EQ66" s="450">
        <f>EQ65</f>
        <v>0.014999999999999999</v>
      </c>
      <c r="ER66" s="450">
        <f>ER65</f>
        <v>0.014999999999999999</v>
      </c>
      <c r="ES66" s="450">
        <f>ES65</f>
        <v>0.014999999999999999</v>
      </c>
      <c r="ET66" s="450">
        <f>ET65</f>
        <v>0.014999999999999999</v>
      </c>
      <c r="EU66" s="450">
        <f>EU65</f>
        <v>0.089999999999999997</v>
      </c>
      <c r="EV66" s="450">
        <f>EV65</f>
        <v>0.089999999999999997</v>
      </c>
      <c r="EW66" s="450">
        <f>EW65</f>
        <v>0.089999999999999997</v>
      </c>
      <c r="EX66" s="431" t="str">
        <f>IF(_tag_month_day!AS56="","",_tag_month_day!AS56/100)</f>
        <v/>
      </c>
      <c r="EY66" s="431" t="str">
        <f>IF(_tag_month_day!AT56="","",_tag_month_day!AT56/100)</f>
        <v/>
      </c>
      <c r="EZ66" s="431" t="str">
        <f>IF(_tag_month_day!AU56="","",_tag_month_day!AU56/100)</f>
        <v/>
      </c>
      <c r="FA66" s="431" t="str">
        <f>IF(_tag_month_day!AV56="","",_tag_month_day!AV56/100)</f>
        <v/>
      </c>
      <c r="FB66" s="431" t="str">
        <f>IF(_tag_month_day!AW56="","",_tag_month_day!AW56/100)</f>
        <v/>
      </c>
      <c r="FC66" s="431" t="str">
        <f>IF(_tag_month_day!AX56="","",_tag_month_day!AX56/100)</f>
        <v/>
      </c>
      <c r="FD66" s="449" t="str">
        <f>IF(_tag_month_day!AY56="","",_tag_month_day!AY56/100)</f>
        <v/>
      </c>
      <c r="FE66" s="449" t="str">
        <f>IF(_tag_month_day!AZ56="","",_tag_month_day!AZ56/100)</f>
        <v/>
      </c>
      <c r="FF66" s="449" t="str">
        <f>IF(_tag_month_day!BA56="","",_tag_month_day!BA56/100)</f>
        <v/>
      </c>
      <c r="FG66" s="449" t="str">
        <f>IF(_tag_month_day!BB56="","",_tag_month_day!BB56/100)</f>
        <v/>
      </c>
      <c r="FH66" s="467" t="str">
        <f>IF(_tag_month_day!BC56="","",_tag_month_day!BC56/100)</f>
        <v/>
      </c>
      <c r="FI66" s="449">
        <f>FI65</f>
        <v>0.40999999999999998</v>
      </c>
      <c r="FJ66" s="449">
        <f>FJ65</f>
        <v>0.11</v>
      </c>
      <c r="FK66" s="449">
        <f>FK65</f>
        <v>0.014999999999999999</v>
      </c>
      <c r="FL66" s="449">
        <f>FL65</f>
        <v>0</v>
      </c>
      <c r="FM66" s="467">
        <f>FM65</f>
        <v>0.0001</v>
      </c>
      <c r="FN66" s="449">
        <f>FN65</f>
        <v>0.32000000000000001</v>
      </c>
      <c r="FO66" s="449">
        <f>FO65</f>
        <v>0.20000000000000001</v>
      </c>
      <c r="FP66" s="449">
        <f>FP65</f>
        <v>0.01</v>
      </c>
      <c r="FQ66" s="449">
        <f>FQ65</f>
        <v>0</v>
      </c>
      <c r="FR66" s="467">
        <f>FR65</f>
        <v>0.0001</v>
      </c>
      <c r="FS66" s="449" t="str">
        <f>IF(_tag_month_day!BD56="","",_tag_month_day!BD56/100)</f>
        <v/>
      </c>
      <c r="FT66" s="449" t="str">
        <f>IF(_tag_month_day!BE56="","",_tag_month_day!BE56/100)</f>
        <v/>
      </c>
      <c r="FU66" s="449" t="str">
        <f>IF(_tag_month_day!BF56="","",_tag_month_day!BF56/100)</f>
        <v/>
      </c>
      <c r="FV66" s="449" t="str">
        <f>IF(_tag_month_day!BG56="","",_tag_month_day!BG56/100)</f>
        <v/>
      </c>
      <c r="FW66" s="467" t="str">
        <f>IF(_tag_month_day!BH56="","",_tag_month_day!BH56/100)</f>
        <v/>
      </c>
      <c r="FX66" s="449" t="str">
        <f>IF(_tag_month_day!BI56="","",_tag_month_day!BI56/100)</f>
        <v/>
      </c>
      <c r="FY66" s="449" t="str">
        <f>IF(_tag_month_day!BJ56="","",_tag_month_day!BJ56/100)</f>
        <v/>
      </c>
      <c r="FZ66" s="468" t="str">
        <f>IF(_tag_month_day!BK56="","",_tag_month_day!BK56/100)</f>
        <v/>
      </c>
      <c r="GA66" s="449" t="str">
        <f>IF(_tag_month_day!BL56="","",_tag_month_day!BL56/100)</f>
        <v/>
      </c>
      <c r="GB66" s="467" t="str">
        <f>IF(_tag_month_day!BM56="","",_tag_month_day!BM56/100)</f>
        <v/>
      </c>
      <c r="GC66" s="431" t="str">
        <f>IF(_tag_month_day!BN56="","",_tag_month_day!BN56/100)</f>
        <v/>
      </c>
      <c r="GD66" s="431" t="str">
        <f>IF(_tag_month_day!BO56="","",_tag_month_day!BO56/100)</f>
        <v/>
      </c>
      <c r="GE66" s="431" t="str">
        <f>IF(_tag_month_day!BP56="","",_tag_month_day!BP56/100)</f>
        <v/>
      </c>
      <c r="GF66" s="431" t="str">
        <f>IF(_tag_month_day!BQ56="","",_tag_month_day!BQ56/100)</f>
        <v/>
      </c>
      <c r="GG66" s="431" t="str">
        <f>IF(_tag_month_day!BR56="","",_tag_month_day!BR56/100)</f>
        <v/>
      </c>
      <c r="GH66" s="431" t="str">
        <f>IF(_tag_month_day!BS56="","",_tag_month_day!BS56/100)</f>
        <v/>
      </c>
      <c r="GI66" s="467" t="str">
        <f>IF(_tag_month_day!BT56="","",_tag_month_day!BT56/100)</f>
        <v/>
      </c>
      <c r="GJ66" s="469" t="str">
        <f>IF(_tag_month_day!BU56="","",_tag_month_day!BU56/100)</f>
        <v/>
      </c>
      <c r="GK66" s="470">
        <f>GK65</f>
        <v>0.070000000000000007</v>
      </c>
      <c r="GL66" s="470">
        <f>GL65</f>
        <v>0.029999999999999999</v>
      </c>
      <c r="GM66" s="471" t="str">
        <f>IF(_tag_month_day!BX56="","",_tag_month_day!BX56/100)</f>
        <v/>
      </c>
      <c r="GN66" s="470">
        <f>GN65</f>
        <v>0.070000000000000007</v>
      </c>
      <c r="GO66" s="470">
        <f>GO65</f>
        <v>0.029999999999999999</v>
      </c>
      <c r="GP66" s="470">
        <f>GP65</f>
        <v>0.089999999999999997</v>
      </c>
      <c r="GQ66" s="470">
        <f>GQ65</f>
        <v>0.029999999999999999</v>
      </c>
      <c r="GR66" s="471" t="str">
        <f>IF(_tag_month_day!CA56="","",_tag_month_day!CA56/100)</f>
        <v/>
      </c>
      <c r="GS66" s="472">
        <f>GS65</f>
        <v>0.95299999999999996</v>
      </c>
      <c r="GT66" s="472">
        <f>GT65</f>
        <v>0.55000000000000004</v>
      </c>
      <c r="GU66" s="472">
        <f>GU65</f>
        <v>0.55000000000000004</v>
      </c>
      <c r="GV66" s="472">
        <f>GV65</f>
        <v>0.55000000000000004</v>
      </c>
      <c r="GW66" s="472">
        <f>GW65</f>
        <v>0.5</v>
      </c>
      <c r="GX66" s="472">
        <f>GX65</f>
        <v>0.93500000000000005</v>
      </c>
      <c r="GY66" s="472">
        <f>GY65</f>
        <v>0.14999999999999999</v>
      </c>
      <c r="GZ66" s="472">
        <f>GZ65</f>
        <v>1</v>
      </c>
      <c r="HA66" s="474">
        <f>HA65</f>
        <v>0.047</v>
      </c>
      <c r="HB66" s="474">
        <f>HB65</f>
        <v>0.45000000000000001</v>
      </c>
      <c r="HC66" s="474">
        <f>HC65</f>
        <v>0.45000000000000001</v>
      </c>
      <c r="HD66" s="474">
        <f>HD65</f>
        <v>0.45000000000000001</v>
      </c>
      <c r="HE66" s="474">
        <f>HE65</f>
        <v>0.5</v>
      </c>
      <c r="HF66" s="474">
        <f>HF65</f>
        <v>0.065000000000000002</v>
      </c>
      <c r="HG66" s="474">
        <f>HG65</f>
        <v>0.84999999999999998</v>
      </c>
      <c r="HH66" s="474">
        <f>HH65</f>
        <v>0</v>
      </c>
      <c r="HI66" s="10" t="e">
        <f>IF(BZ66&lt;&gt;"",CK66-BV66,0)</f>
        <v>#VALUE!</v>
      </c>
      <c r="HJ66" s="10" t="e">
        <f>IF(AJ66&gt;0,AH66-AJ66,0)</f>
        <v>#VALUE!</v>
      </c>
      <c r="HK66" s="466">
        <f>HK65</f>
        <v>0.84999999999999998</v>
      </c>
      <c r="HL66" s="424">
        <f>HL65</f>
        <v>550000</v>
      </c>
      <c r="HM66" s="424">
        <f>HM65</f>
        <v>480000</v>
      </c>
      <c r="HN66" s="465" t="e">
        <f>(DJ66*EZ66+DK66*FH66+DL66*FM66+DM66*FR66+DN66*FW66+DO66*GB66+DS66*GI66+DP66*GM66+DR66*GR66)*1000*2</f>
        <v>#VALUE!</v>
      </c>
      <c r="HO66" s="465" t="e">
        <f>HN66*HK66*$HO$2/HL66*1000000</f>
        <v>#VALUE!</v>
      </c>
      <c r="HP66" s="465" t="e">
        <f>HN66*HK66*$HP$2/HM66*1000000</f>
        <v>#VALUE!</v>
      </c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</row>
    <row customFormat="1" r="67" s="0">
      <c r="A67" s="420">
        <v>56</v>
      </c>
      <c r="B67" s="421">
        <f ca="1">IF(D67=D66,B66,IF(D67="夜班",B66+1,B66))</f>
        <v>43588</v>
      </c>
      <c r="C67" s="422">
        <f>C66</f>
        <v>0.041666666666666699</v>
      </c>
      <c r="D67" s="10" t="str">
        <f ca="1">IF(HOUR(G67)&lt;8,"夜班",IF(HOUR(G67)&lt;16,"白班",IF(HOUR(G67)&lt;24,"中班",0)))</f>
        <v>夜班</v>
      </c>
      <c r="E67" s="10" t="e">
        <f ca="1">IF(F67=1,"甲",IF(F67=2,"乙",IF(F67=3,"丙",IF(F67=4,"丁",""))))</f>
        <v>#REF!</v>
      </c>
      <c r="F67" s="10" t="e">
        <f ca="1">SUMPRODUCT((成本日报!$A$3:$A$95=计划!B67)*(成本日报!$B$3:$B$95=计划!$D67),成本日报!$C$3:$C$95)</f>
        <v>#REF!</v>
      </c>
      <c r="G67" s="423">
        <f ca="1">G66+C66</f>
        <v>43588.291666666533</v>
      </c>
      <c r="H67" s="423">
        <f ca="1">$G67+$C67/60*10+$C67*0</f>
        <v>43588.298611110979</v>
      </c>
      <c r="I67" s="423">
        <f ca="1">$G67+$C67/60*18+$C67*0</f>
        <v>43588.30416666653</v>
      </c>
      <c r="J67" s="423">
        <f ca="1">$G67+$C67/60*0+$C67*1</f>
        <v>43588.333333333198</v>
      </c>
      <c r="K67" s="423">
        <f ca="1">$G67+$C67/60*30+$C67*2</f>
        <v>43588.395833333205</v>
      </c>
      <c r="L67" s="423">
        <f ca="1">$G67+$C67/60*0+$C67*3</f>
        <v>43588.416666666533</v>
      </c>
      <c r="M67" s="424" t="str">
        <f>IF(_tag_month_day!A57="","",_tag_month_day!A57)</f>
        <v/>
      </c>
      <c r="N67" s="424" t="str">
        <f>IF(_tag_month_day!B57="","",_tag_month_day!B57)</f>
        <v/>
      </c>
      <c r="O67" s="425" t="e">
        <f>IF(M67+N67=0,"",M67+N67)</f>
        <v>#VALUE!</v>
      </c>
      <c r="P67" s="424" t="str">
        <f>IF(_tag_month_day!C57="","",_tag_month_day!C57)</f>
        <v/>
      </c>
      <c r="Q67" s="424" t="str">
        <f>IF(_tag_month_day!D57="","",_tag_month_day!D57)</f>
        <v/>
      </c>
      <c r="R67" s="426" t="str">
        <f>IF(_tag_month_day!CB57="","",_tag_month_day!CB57/100)</f>
        <v/>
      </c>
      <c r="S67" s="427" t="str">
        <f>IF(_tag_month_day!E57="","",_tag_month_day!E57)</f>
        <v/>
      </c>
      <c r="T67" s="427" t="str">
        <f>IF(_tag_month_day!F57="","",_tag_month_day!F57)</f>
        <v/>
      </c>
      <c r="U67" s="428" t="e">
        <f>S67+T67</f>
        <v>#VALUE!</v>
      </c>
      <c r="V67" s="429" t="e">
        <f>U67/AJ67</f>
        <v>#VALUE!</v>
      </c>
      <c r="W67" s="430" t="str">
        <f>IF(_jhy_month_day!A57="","",_jhy_month_day!A57)</f>
        <v/>
      </c>
      <c r="X67" s="431" t="str">
        <f>IF(_jhy_month_day!B57="","",_jhy_month_day!B57/100)</f>
        <v/>
      </c>
      <c r="Y67" s="431" t="str">
        <f>IF(_jhy_month_day!C57="","",_jhy_month_day!C57/100)</f>
        <v/>
      </c>
      <c r="Z67" s="432">
        <f>Z63+1</f>
        <v>14</v>
      </c>
      <c r="AA67" s="433" t="str">
        <f>IF(_tag_month_day!G57="","",_tag_month_day!G57/100)</f>
        <v/>
      </c>
      <c r="AB67" s="433" t="str">
        <f>IF(_tag_month_day!H57="","",_tag_month_day!H57/100)</f>
        <v/>
      </c>
      <c r="AC67" s="434">
        <f>IF(X67="",AC66,BK67*($AV66*X67+$AW66*FD66+$AX66*FI66+$AY66*FN66+$AZ66*FS66+$BA66*FX66+$BG66*GE66)/(AV66*Y67+AX66*FK66+AW66*FF66+AY66*FP66+AZ66*FU66+BA66*FZ66+BG66*GG66+BB66*GK66+BC66*GN66+BD66*GP66))</f>
        <v>1.59963432013121</v>
      </c>
      <c r="AD67" s="435" t="str">
        <f>IF(AC67=AC66,"",AC67-AC66)</f>
        <v/>
      </c>
      <c r="AE67" s="436" t="str">
        <f>IF(1-AF67=0,"",(1-AF67))</f>
        <v/>
      </c>
      <c r="AF67" s="437">
        <v>1</v>
      </c>
      <c r="AG67" s="10" t="str">
        <f>AG66</f>
        <v>8A3</v>
      </c>
      <c r="AH67" s="438" t="str">
        <f>AH66</f>
        <v/>
      </c>
      <c r="AI67" s="424" t="e">
        <f>IF(ROUND(AJ67-AJ66,1)=0,"",AJ67-AJ66)</f>
        <v>#VALUE!</v>
      </c>
      <c r="AJ67" s="10" t="str">
        <f>IF(_tag_month_day!I57="","",_tag_month_day!I57)</f>
        <v/>
      </c>
      <c r="AK67" s="440"/>
      <c r="AL67" s="440"/>
      <c r="AM67" s="440"/>
      <c r="AN67" s="441">
        <f>AN66</f>
        <v>3</v>
      </c>
      <c r="AO67" s="441">
        <f>AO66</f>
        <v>7</v>
      </c>
      <c r="AP67" s="442" t="e">
        <f>(IF(AN67=0,AS66,AS66*(1+AO67/AN67)/(AR67+AO67/AN67)))+AT67</f>
        <v>#VALUE!</v>
      </c>
      <c r="AQ67" s="443" t="str">
        <f>IF(_tag_month_day!J57="","",_tag_month_day!J57/100)</f>
        <v/>
      </c>
      <c r="AR67" s="444">
        <f>AR66</f>
        <v>1.3</v>
      </c>
      <c r="AS67" s="445" t="e">
        <f>AQ67*(AN67*AR67+AO67)/(AN67+AO67)</f>
        <v>#VALUE!</v>
      </c>
      <c r="AT67" s="445" t="e">
        <f>(SUM(BE67:BF67)-SUM(BE66:BF66))*0.05</f>
        <v>#VALUE!</v>
      </c>
      <c r="AU67" s="446" t="str">
        <f>IF(_tag_month_day!CC57="","",IF(_tag_month_day!CC57&gt;0,_tag_month_day!CD57,_tag_month_day!CE57))</f>
        <v/>
      </c>
      <c r="AV67" s="447" t="str">
        <f>IF(_tag_month_day!L57="","",_tag_month_day!L57/100)</f>
        <v/>
      </c>
      <c r="AW67" s="431">
        <f>AW66</f>
        <v>0</v>
      </c>
      <c r="AX67" s="431">
        <f>AX66</f>
        <v>0</v>
      </c>
      <c r="AY67" s="431" t="str">
        <f>IF(_tag_month_day!M57="","",_tag_month_day!M57/100)</f>
        <v/>
      </c>
      <c r="AZ67" s="431" t="str">
        <f>IF(_tag_month_day!N57="","",_tag_month_day!N57/100)</f>
        <v/>
      </c>
      <c r="BA67" s="431" t="str">
        <f>IF(_tag_month_day!O57="","",_tag_month_day!O57/100)</f>
        <v/>
      </c>
      <c r="BB67" s="448" t="str">
        <f>IF(_tag_month_day!P57="","",_tag_month_day!P57/100)</f>
        <v/>
      </c>
      <c r="BC67" s="448">
        <f>BC66</f>
        <v>0</v>
      </c>
      <c r="BD67" s="448" t="str">
        <f>IF(_tag_month_day!Q57="","",_tag_month_day!Q57/100)</f>
        <v/>
      </c>
      <c r="BE67" s="449" t="str">
        <f>IF(_tag_month_day!R57="","",_tag_month_day!R57/100)</f>
        <v/>
      </c>
      <c r="BF67" s="388" t="e">
        <f>(AU67*(100+BE67*100))/(AJ67-AU67)/100</f>
        <v>#VALUE!</v>
      </c>
      <c r="BG67" s="450" t="e">
        <f>BE67+BF67</f>
        <v>#VALUE!</v>
      </c>
      <c r="BH67" s="451" t="e">
        <f>SUM(AV67:BF67)</f>
        <v>#VALUE!</v>
      </c>
      <c r="BI67" s="452" t="e">
        <f>IF(CX67=0,BI66,(DK67*查询!$R$5+DL67*查询!$Q$5+DM67*查询!$N$5+DN67*查询!$O$5+DO67*查询!$P$5)*AF67/CX67)</f>
        <v>#VALUE!</v>
      </c>
      <c r="BJ67" s="452" t="e">
        <f>IF(CX67=0,BJ66,(DP67*查询!$S$5+DQ67*查询!$T$5+DR67*查询!$U$5)*AF67/CX67)</f>
        <v>#VALUE!</v>
      </c>
      <c r="BK67" s="452">
        <f>BK66</f>
        <v>1</v>
      </c>
      <c r="BL67" s="453" t="e">
        <f>SUMPRODUCT((AV67:BA67)*(GS67:GX67))/((GS67:GX67)+SUM(BB67:BD67)*GY67+BG67*GZ67)</f>
        <v>#VALUE!</v>
      </c>
      <c r="BM67" s="453" t="e">
        <f>BK67*($AV67*FB67+$AW67*FD67+$AX67*FI67+$AY67*FN67+$AZ67*FS67+$BA67*FX67+$BG67*GE67)/(AV67*EY67+AX67*FK67+AW67*FF67+AY67*FP67+AZ67*FU67+BA67*FZ67+BG67*GG67+BB67*GK67+BC67*GN67+BD67*GP67)</f>
        <v>#VALUE!</v>
      </c>
      <c r="BN67" s="453" t="e">
        <f>($AV67*FC67+$AX67*FJ67+$AW67*FE67+$AY67*FO67+$AZ67*FT67+$BA67*FY67+$BG67*GF67)/($AV67*FA67+BG67*GH67+BB67*GL67+BC67*GO67+BD67*GQ67+BA67*GA67)</f>
        <v>#VALUE!</v>
      </c>
      <c r="BO67" s="454" t="e">
        <f>SUMPRODUCT(AV67:BA67*GS67:GX67)/(GS67:GX67+(BB67+BC67+BD67)*GY67+BG67)</f>
        <v>#VALUE!</v>
      </c>
      <c r="BP67" s="454" t="e">
        <f>SUMPRODUCT(AV67:BA67*GS67:GX67)/(GS67:GX67+(BB67+BC67+BD67)*GY67+BG67)</f>
        <v>#VALUE!</v>
      </c>
      <c r="BQ67" s="454" t="e">
        <f>SUMPRODUCT(AV67:BA67*GS67:GX67)/(GS67:GX67+(BB67+BC67+BD67)*GY67+BG67)</f>
        <v>#VALUE!</v>
      </c>
      <c r="BR67" s="453" t="str">
        <f>IF(_tag_month_day!T57="","",_tag_month_day!T57)</f>
        <v/>
      </c>
      <c r="BS67" s="453" t="str">
        <f>IF(_tag_month_day!U57="","",_tag_month_day!U57)</f>
        <v/>
      </c>
      <c r="BT67" s="455" t="str">
        <f>IF(CK67="","",IF((CK67&gt;=BV67-0.12)*(CK67&lt;=BV67+0.12),"合格","不合格"))</f>
        <v/>
      </c>
      <c r="BU67" s="456" t="str">
        <f>IF(_tag_month_day!V57="","",_tag_month_day!V57)</f>
        <v/>
      </c>
      <c r="BV67" s="457" t="str">
        <f>IF(_tag_month_day!W57="","",_tag_month_day!W57)</f>
        <v/>
      </c>
      <c r="BW67" s="458" t="str">
        <f>IF(_tag_month_day!X57="","",_tag_month_day!X57)</f>
        <v/>
      </c>
      <c r="BX67" s="458" t="str">
        <f>IF(_tag_month_day!Y57="","",_tag_month_day!Y57)</f>
        <v/>
      </c>
      <c r="BY67" s="459">
        <f ca="1">L67</f>
        <v>43588.416666666533</v>
      </c>
      <c r="BZ67" s="460"/>
      <c r="CA67" s="461"/>
      <c r="CB67" s="424" t="str">
        <f>IF(_tag_month_day!Z57="","",_tag_month_day!Z57)</f>
        <v/>
      </c>
      <c r="CC67" s="424" t="str">
        <f>IF(_tag_month_day!AA57="","",_tag_month_day!AA57)</f>
        <v/>
      </c>
      <c r="CD67" s="424" t="str">
        <f>IF(_tag_month_day!AB57="","",_tag_month_day!AB57)</f>
        <v/>
      </c>
      <c r="CE67" s="424" t="str">
        <f>IF(_tag_month_day!AC57="","",_tag_month_day!AC57)</f>
        <v/>
      </c>
      <c r="CF67" s="424" t="str">
        <f>IF(_tag_month_day!AD57="","",_tag_month_day!AD57)</f>
        <v/>
      </c>
      <c r="CG67" s="424" t="str">
        <f>IF(_tag_month_day!AE57="","",_tag_month_day!AE57)</f>
        <v/>
      </c>
      <c r="CH67" s="424" t="str">
        <f>IF(_tag_month_day!AF57="","",_tag_month_day!AF57)</f>
        <v/>
      </c>
      <c r="CI67" s="424" t="str">
        <f>IF(_tag_month_day!AG57="","",_tag_month_day!AG57)</f>
        <v/>
      </c>
      <c r="CJ67" s="424" t="str">
        <f>IF(_tag_month_day!AH57="","",_tag_month_day!AH57)</f>
        <v/>
      </c>
      <c r="CK67" s="424" t="str">
        <f>IF(_tag_month_day!AI57="","",_tag_month_day!AI57)</f>
        <v/>
      </c>
      <c r="CL67" s="4" t="str">
        <f>IF(_tag_month_day!AJ57="","",_tag_month_day!AJ57)</f>
        <v/>
      </c>
      <c r="CM67" s="4" t="str">
        <f>IF(_tag_month_day!AK57="","",_tag_month_day!AK57)</f>
        <v/>
      </c>
      <c r="CN67" s="4" t="str">
        <f>IF(_tag_month_day!AL57="","",_tag_month_day!AL57)</f>
        <v/>
      </c>
      <c r="CO67" s="4" t="str">
        <f>IF(_tag_month_day!AM57="","",_tag_month_day!AM57)</f>
        <v/>
      </c>
      <c r="CP67" s="4" t="str">
        <f>IF(_tag_month_day!AN57="","",_tag_month_day!AN57)</f>
        <v/>
      </c>
      <c r="CQ67" s="4" t="str">
        <f>IF(_tag_month_day!AO57="","",_tag_month_day!AO57)</f>
        <v/>
      </c>
      <c r="CR67" s="462" t="str">
        <f>IF(_tag_month_day!AP57="","",_tag_month_day!AP57)</f>
        <v/>
      </c>
      <c r="CS67" s="463" t="str">
        <f>IF(_tag_month_day!AQ57="","",_tag_month_day!AQ57)</f>
        <v/>
      </c>
      <c r="CT67" s="4" t="str">
        <f>IF(_tag_month_day!AR57="","",_tag_month_day!AR57)</f>
        <v/>
      </c>
      <c r="CU67" s="464" t="e">
        <f>DU67/AJ67</f>
        <v>#VALUE!</v>
      </c>
      <c r="CV67" s="451" t="e">
        <f>BG67/BH67</f>
        <v>#VALUE!</v>
      </c>
      <c r="CW67" s="465" t="e">
        <f>AJ67*(1-CV67)*CU67*AF67</f>
        <v>#VALUE!</v>
      </c>
      <c r="CX67" s="465" t="e">
        <f>CW67*94%</f>
        <v>#VALUE!</v>
      </c>
      <c r="CY67" s="466" t="e">
        <f>IF(CX67=0,0,DS67/(DS67+CX67))</f>
        <v>#VALUE!</v>
      </c>
      <c r="CZ67" s="465" t="e">
        <f>$AJ67*EF67</f>
        <v>#VALUE!</v>
      </c>
      <c r="DA67" s="465" t="e">
        <f>$AJ67*EG67</f>
        <v>#VALUE!</v>
      </c>
      <c r="DB67" s="465" t="e">
        <f>$AJ67*EH67</f>
        <v>#VALUE!</v>
      </c>
      <c r="DC67" s="465" t="e">
        <f>$AJ67*EI67</f>
        <v>#VALUE!</v>
      </c>
      <c r="DD67" s="465" t="e">
        <f>$AJ67*EJ67</f>
        <v>#VALUE!</v>
      </c>
      <c r="DE67" s="465" t="e">
        <f>$AJ67*EK67</f>
        <v>#VALUE!</v>
      </c>
      <c r="DF67" s="465" t="e">
        <f>$AJ67*EL67</f>
        <v>#VALUE!</v>
      </c>
      <c r="DG67" s="465" t="e">
        <f>$AJ67*EM67</f>
        <v>#VALUE!</v>
      </c>
      <c r="DH67" s="465" t="e">
        <f>$AJ67*EN67</f>
        <v>#VALUE!</v>
      </c>
      <c r="DI67" s="465" t="e">
        <f>$AJ67*EO67</f>
        <v>#VALUE!</v>
      </c>
      <c r="DJ67" s="465" t="e">
        <f>CZ67*(1-EP67)</f>
        <v>#VALUE!</v>
      </c>
      <c r="DK67" s="465" t="e">
        <f>DA67*(1-ER67)</f>
        <v>#VALUE!</v>
      </c>
      <c r="DL67" s="465" t="e">
        <f>DB67*(1-EQ67)</f>
        <v>#VALUE!</v>
      </c>
      <c r="DM67" s="465" t="e">
        <f>DC67*(1-ES67)</f>
        <v>#VALUE!</v>
      </c>
      <c r="DN67" s="465" t="e">
        <f>DD67*(1-ET67)</f>
        <v>#VALUE!</v>
      </c>
      <c r="DO67" s="465" t="e">
        <f>DE67</f>
        <v>#VALUE!</v>
      </c>
      <c r="DP67" s="465" t="e">
        <f>DF67*(1-EU67)</f>
        <v>#VALUE!</v>
      </c>
      <c r="DQ67" s="465" t="e">
        <f>DG67*(1-EV67)</f>
        <v>#VALUE!</v>
      </c>
      <c r="DR67" s="465" t="e">
        <f>DH67*(1-EW67)</f>
        <v>#VALUE!</v>
      </c>
      <c r="DS67" s="465" t="e">
        <f>DI67</f>
        <v>#VALUE!</v>
      </c>
      <c r="DT67" s="465" t="e">
        <f>SUM(DJ67:DS67)</f>
        <v>#VALUE!</v>
      </c>
      <c r="DU67" s="465" t="e">
        <f>(GS67:GX67)+(DP67+DQ67+DR67)*GY67+DS67</f>
        <v>#VALUE!</v>
      </c>
      <c r="DV67" s="451" t="e">
        <f>AV67/$BH67/(1-EP67)</f>
        <v>#VALUE!</v>
      </c>
      <c r="DW67" s="451" t="e">
        <f>AW67/$BH67/(1-ER67)</f>
        <v>#VALUE!</v>
      </c>
      <c r="DX67" s="451" t="e">
        <f>AX67/$BH67/(1-EQ67)</f>
        <v>#VALUE!</v>
      </c>
      <c r="DY67" s="451" t="e">
        <f>AY67/$BH67/(1-ES67)</f>
        <v>#VALUE!</v>
      </c>
      <c r="DZ67" s="451" t="e">
        <f>AZ67/$BH67/(1-ET67)</f>
        <v>#VALUE!</v>
      </c>
      <c r="EA67" s="451" t="e">
        <f>BA67/$BH67/(1-AX67)</f>
        <v>#VALUE!</v>
      </c>
      <c r="EB67" s="451" t="e">
        <f>BB67/$BH67/(1-EU67)</f>
        <v>#VALUE!</v>
      </c>
      <c r="EC67" s="451" t="e">
        <f>BC67/$BH67/(1-EV67)</f>
        <v>#VALUE!</v>
      </c>
      <c r="ED67" s="451" t="e">
        <f>BD67/$BH67/(1-EW67)</f>
        <v>#VALUE!</v>
      </c>
      <c r="EE67" s="451" t="e">
        <f>BG67/BH67</f>
        <v>#VALUE!</v>
      </c>
      <c r="EF67" s="451" t="e">
        <f>DV67/SUM($DV67:$EE67)</f>
        <v>#VALUE!</v>
      </c>
      <c r="EG67" s="451" t="e">
        <f>DW67/SUM($DV67:$EE67)</f>
        <v>#VALUE!</v>
      </c>
      <c r="EH67" s="451" t="e">
        <f>DX67/SUM($DV67:$EE67)</f>
        <v>#VALUE!</v>
      </c>
      <c r="EI67" s="451" t="e">
        <f>DY67/SUM($DV67:$EE67)</f>
        <v>#VALUE!</v>
      </c>
      <c r="EJ67" s="451" t="e">
        <f>DZ67/SUM($DV67:$EE67)</f>
        <v>#VALUE!</v>
      </c>
      <c r="EK67" s="451" t="e">
        <f>EA67/SUM($DV67:$EE67)</f>
        <v>#VALUE!</v>
      </c>
      <c r="EL67" s="451" t="e">
        <f>EB67/SUM($DV67:$EE67)</f>
        <v>#VALUE!</v>
      </c>
      <c r="EM67" s="451" t="e">
        <f>EC67/SUM($DV67:$EE67)</f>
        <v>#VALUE!</v>
      </c>
      <c r="EN67" s="451" t="e">
        <f>ED67/SUM($DV67:$EE67)</f>
        <v>#VALUE!</v>
      </c>
      <c r="EO67" s="451" t="e">
        <f>EE67/SUM($DV67:$EE67)</f>
        <v>#VALUE!</v>
      </c>
      <c r="EP67" s="450">
        <f>EP66</f>
        <v>0.080000000000000002</v>
      </c>
      <c r="EQ67" s="450">
        <f>EQ66</f>
        <v>0.014999999999999999</v>
      </c>
      <c r="ER67" s="450">
        <f>ER66</f>
        <v>0.014999999999999999</v>
      </c>
      <c r="ES67" s="450">
        <f>ES66</f>
        <v>0.014999999999999999</v>
      </c>
      <c r="ET67" s="450">
        <f>ET66</f>
        <v>0.014999999999999999</v>
      </c>
      <c r="EU67" s="450">
        <f>EU66</f>
        <v>0.089999999999999997</v>
      </c>
      <c r="EV67" s="450">
        <f>EV66</f>
        <v>0.089999999999999997</v>
      </c>
      <c r="EW67" s="450">
        <f>EW66</f>
        <v>0.089999999999999997</v>
      </c>
      <c r="EX67" s="431" t="str">
        <f>IF(_tag_month_day!AS57="","",_tag_month_day!AS57/100)</f>
        <v/>
      </c>
      <c r="EY67" s="431" t="str">
        <f>IF(_tag_month_day!AT57="","",_tag_month_day!AT57/100)</f>
        <v/>
      </c>
      <c r="EZ67" s="431" t="str">
        <f>IF(_tag_month_day!AU57="","",_tag_month_day!AU57/100)</f>
        <v/>
      </c>
      <c r="FA67" s="431" t="str">
        <f>IF(_tag_month_day!AV57="","",_tag_month_day!AV57/100)</f>
        <v/>
      </c>
      <c r="FB67" s="431" t="str">
        <f>IF(_tag_month_day!AW57="","",_tag_month_day!AW57/100)</f>
        <v/>
      </c>
      <c r="FC67" s="431" t="str">
        <f>IF(_tag_month_day!AX57="","",_tag_month_day!AX57/100)</f>
        <v/>
      </c>
      <c r="FD67" s="449" t="str">
        <f>IF(_tag_month_day!AY57="","",_tag_month_day!AY57/100)</f>
        <v/>
      </c>
      <c r="FE67" s="449" t="str">
        <f>IF(_tag_month_day!AZ57="","",_tag_month_day!AZ57/100)</f>
        <v/>
      </c>
      <c r="FF67" s="449" t="str">
        <f>IF(_tag_month_day!BA57="","",_tag_month_day!BA57/100)</f>
        <v/>
      </c>
      <c r="FG67" s="449" t="str">
        <f>IF(_tag_month_day!BB57="","",_tag_month_day!BB57/100)</f>
        <v/>
      </c>
      <c r="FH67" s="467" t="str">
        <f>IF(_tag_month_day!BC57="","",_tag_month_day!BC57/100)</f>
        <v/>
      </c>
      <c r="FI67" s="449">
        <f>FI66</f>
        <v>0.40999999999999998</v>
      </c>
      <c r="FJ67" s="449">
        <f>FJ66</f>
        <v>0.11</v>
      </c>
      <c r="FK67" s="449">
        <f>FK66</f>
        <v>0.014999999999999999</v>
      </c>
      <c r="FL67" s="449">
        <f>FL66</f>
        <v>0</v>
      </c>
      <c r="FM67" s="467">
        <f>FM66</f>
        <v>0.0001</v>
      </c>
      <c r="FN67" s="449">
        <f>FN66</f>
        <v>0.32000000000000001</v>
      </c>
      <c r="FO67" s="449">
        <f>FO66</f>
        <v>0.20000000000000001</v>
      </c>
      <c r="FP67" s="449">
        <f>FP66</f>
        <v>0.01</v>
      </c>
      <c r="FQ67" s="449">
        <f>FQ66</f>
        <v>0</v>
      </c>
      <c r="FR67" s="467">
        <f>FR66</f>
        <v>0.0001</v>
      </c>
      <c r="FS67" s="449" t="str">
        <f>IF(_tag_month_day!BD57="","",_tag_month_day!BD57/100)</f>
        <v/>
      </c>
      <c r="FT67" s="449" t="str">
        <f>IF(_tag_month_day!BE57="","",_tag_month_day!BE57/100)</f>
        <v/>
      </c>
      <c r="FU67" s="449" t="str">
        <f>IF(_tag_month_day!BF57="","",_tag_month_day!BF57/100)</f>
        <v/>
      </c>
      <c r="FV67" s="449" t="str">
        <f>IF(_tag_month_day!BG57="","",_tag_month_day!BG57/100)</f>
        <v/>
      </c>
      <c r="FW67" s="467" t="str">
        <f>IF(_tag_month_day!BH57="","",_tag_month_day!BH57/100)</f>
        <v/>
      </c>
      <c r="FX67" s="449" t="str">
        <f>IF(_tag_month_day!BI57="","",_tag_month_day!BI57/100)</f>
        <v/>
      </c>
      <c r="FY67" s="449" t="str">
        <f>IF(_tag_month_day!BJ57="","",_tag_month_day!BJ57/100)</f>
        <v/>
      </c>
      <c r="FZ67" s="468" t="str">
        <f>IF(_tag_month_day!BK57="","",_tag_month_day!BK57/100)</f>
        <v/>
      </c>
      <c r="GA67" s="449" t="str">
        <f>IF(_tag_month_day!BL57="","",_tag_month_day!BL57/100)</f>
        <v/>
      </c>
      <c r="GB67" s="467" t="str">
        <f>IF(_tag_month_day!BM57="","",_tag_month_day!BM57/100)</f>
        <v/>
      </c>
      <c r="GC67" s="431" t="str">
        <f>IF(_tag_month_day!BN57="","",_tag_month_day!BN57/100)</f>
        <v/>
      </c>
      <c r="GD67" s="431" t="str">
        <f>IF(_tag_month_day!BO57="","",_tag_month_day!BO57/100)</f>
        <v/>
      </c>
      <c r="GE67" s="431" t="str">
        <f>IF(_tag_month_day!BP57="","",_tag_month_day!BP57/100)</f>
        <v/>
      </c>
      <c r="GF67" s="431" t="str">
        <f>IF(_tag_month_day!BQ57="","",_tag_month_day!BQ57/100)</f>
        <v/>
      </c>
      <c r="GG67" s="431" t="str">
        <f>IF(_tag_month_day!BR57="","",_tag_month_day!BR57/100)</f>
        <v/>
      </c>
      <c r="GH67" s="431" t="str">
        <f>IF(_tag_month_day!BS57="","",_tag_month_day!BS57/100)</f>
        <v/>
      </c>
      <c r="GI67" s="467" t="str">
        <f>IF(_tag_month_day!BT57="","",_tag_month_day!BT57/100)</f>
        <v/>
      </c>
      <c r="GJ67" s="469" t="str">
        <f>IF(_tag_month_day!BU57="","",_tag_month_day!BU57/100)</f>
        <v/>
      </c>
      <c r="GK67" s="470">
        <f>GK66</f>
        <v>0.070000000000000007</v>
      </c>
      <c r="GL67" s="470">
        <f>GL66</f>
        <v>0.029999999999999999</v>
      </c>
      <c r="GM67" s="471" t="str">
        <f>IF(_tag_month_day!BX57="","",_tag_month_day!BX57/100)</f>
        <v/>
      </c>
      <c r="GN67" s="470">
        <f>GN66</f>
        <v>0.070000000000000007</v>
      </c>
      <c r="GO67" s="470">
        <f>GO66</f>
        <v>0.029999999999999999</v>
      </c>
      <c r="GP67" s="470">
        <f>GP66</f>
        <v>0.089999999999999997</v>
      </c>
      <c r="GQ67" s="470">
        <f>GQ66</f>
        <v>0.029999999999999999</v>
      </c>
      <c r="GR67" s="471" t="str">
        <f>IF(_tag_month_day!CA57="","",_tag_month_day!CA57/100)</f>
        <v/>
      </c>
      <c r="GS67" s="472">
        <f>GS66</f>
        <v>0.95299999999999996</v>
      </c>
      <c r="GT67" s="472">
        <f>GT66</f>
        <v>0.55000000000000004</v>
      </c>
      <c r="GU67" s="472">
        <f>GU66</f>
        <v>0.55000000000000004</v>
      </c>
      <c r="GV67" s="472">
        <f>GV66</f>
        <v>0.55000000000000004</v>
      </c>
      <c r="GW67" s="472">
        <f>GW66</f>
        <v>0.5</v>
      </c>
      <c r="GX67" s="472">
        <f>GX66</f>
        <v>0.93500000000000005</v>
      </c>
      <c r="GY67" s="472">
        <f>GY66</f>
        <v>0.14999999999999999</v>
      </c>
      <c r="GZ67" s="472">
        <f>GZ66</f>
        <v>1</v>
      </c>
      <c r="HA67" s="474">
        <f>HA66</f>
        <v>0.047</v>
      </c>
      <c r="HB67" s="474">
        <f>HB66</f>
        <v>0.45000000000000001</v>
      </c>
      <c r="HC67" s="474">
        <f>HC66</f>
        <v>0.45000000000000001</v>
      </c>
      <c r="HD67" s="474">
        <f>HD66</f>
        <v>0.45000000000000001</v>
      </c>
      <c r="HE67" s="474">
        <f>HE66</f>
        <v>0.5</v>
      </c>
      <c r="HF67" s="474">
        <f>HF66</f>
        <v>0.065000000000000002</v>
      </c>
      <c r="HG67" s="474">
        <f>HG66</f>
        <v>0.84999999999999998</v>
      </c>
      <c r="HH67" s="474">
        <f>HH66</f>
        <v>0</v>
      </c>
      <c r="HI67" s="10">
        <f>IF(BZ67&lt;&gt;"",CK67-BV67,0)</f>
        <v>0</v>
      </c>
      <c r="HJ67" s="10" t="e">
        <f>IF(AJ67&gt;0,AH67-AJ67,0)</f>
        <v>#VALUE!</v>
      </c>
      <c r="HK67" s="466">
        <f>HK66</f>
        <v>0.84999999999999998</v>
      </c>
      <c r="HL67" s="424">
        <f>HL66</f>
        <v>550000</v>
      </c>
      <c r="HM67" s="424">
        <f>HM66</f>
        <v>480000</v>
      </c>
      <c r="HN67" s="465" t="e">
        <f>(DJ67*EZ67+DK67*FH67+DL67*FM67+DM67*FR67+DN67*FW67+DO67*GB67+DS67*GI67+DP67*GM67+DR67*GR67)*1000*2</f>
        <v>#VALUE!</v>
      </c>
      <c r="HO67" s="465" t="e">
        <f>HN67*HK67*$HO$2/HL67*1000000</f>
        <v>#VALUE!</v>
      </c>
      <c r="HP67" s="465" t="e">
        <f>HN67*HK67*$HP$2/HM67*1000000</f>
        <v>#VALUE!</v>
      </c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</row>
    <row customFormat="1" r="68" s="0">
      <c r="A68" s="420">
        <v>57</v>
      </c>
      <c r="B68" s="421">
        <f ca="1">IF(D68=D67,B67,IF(D68="夜班",B67+1,B67))</f>
        <v>43588</v>
      </c>
      <c r="C68" s="422">
        <f>C67</f>
        <v>0.041666666666666699</v>
      </c>
      <c r="D68" s="10" t="str">
        <f ca="1">IF(HOUR(G68)&lt;8,"夜班",IF(HOUR(G68)&lt;16,"白班",IF(HOUR(G68)&lt;24,"中班",0)))</f>
        <v>白班</v>
      </c>
      <c r="E68" s="10" t="e">
        <f ca="1">IF(F68=1,"甲",IF(F68=2,"乙",IF(F68=3,"丙",IF(F68=4,"丁",""))))</f>
        <v>#REF!</v>
      </c>
      <c r="F68" s="10" t="e">
        <f ca="1">SUMPRODUCT((成本日报!$A$3:$A$95=计划!B68)*(成本日报!$B$3:$B$95=计划!$D68),成本日报!$C$3:$C$95)</f>
        <v>#REF!</v>
      </c>
      <c r="G68" s="423">
        <f ca="1">G67+C67</f>
        <v>43588.333333333198</v>
      </c>
      <c r="H68" s="423">
        <f ca="1">$G68+$C68/60*10+$C68*0</f>
        <v>43588.340277777643</v>
      </c>
      <c r="I68" s="423">
        <f ca="1">$G68+$C68/60*18+$C68*0</f>
        <v>43588.345833333195</v>
      </c>
      <c r="J68" s="423">
        <f ca="1">$G68+$C68/60*0+$C68*1</f>
        <v>43588.374999999862</v>
      </c>
      <c r="K68" s="423">
        <f ca="1">$G68+$C68/60*30+$C68*2</f>
        <v>43588.437499999869</v>
      </c>
      <c r="L68" s="423">
        <f ca="1">$G68+$C68/60*0+$C68*3</f>
        <v>43588.458333333198</v>
      </c>
      <c r="M68" s="424" t="str">
        <f>IF(_tag_month_day!A58="","",_tag_month_day!A58)</f>
        <v/>
      </c>
      <c r="N68" s="424" t="str">
        <f>IF(_tag_month_day!B58="","",_tag_month_day!B58)</f>
        <v/>
      </c>
      <c r="O68" s="425" t="e">
        <f>IF(M68+N68=0,"",M68+N68)</f>
        <v>#VALUE!</v>
      </c>
      <c r="P68" s="424" t="str">
        <f>IF(_tag_month_day!C58="","",_tag_month_day!C58)</f>
        <v/>
      </c>
      <c r="Q68" s="424" t="str">
        <f>IF(_tag_month_day!D58="","",_tag_month_day!D58)</f>
        <v/>
      </c>
      <c r="R68" s="426" t="str">
        <f>IF(_tag_month_day!CB58="","",_tag_month_day!CB58/100)</f>
        <v/>
      </c>
      <c r="S68" s="427" t="str">
        <f>IF(_tag_month_day!E58="","",_tag_month_day!E58)</f>
        <v/>
      </c>
      <c r="T68" s="427" t="str">
        <f>IF(_tag_month_day!F58="","",_tag_month_day!F58)</f>
        <v/>
      </c>
      <c r="U68" s="428" t="e">
        <f>S68+T68</f>
        <v>#VALUE!</v>
      </c>
      <c r="V68" s="429" t="e">
        <f>U68/AJ68</f>
        <v>#VALUE!</v>
      </c>
      <c r="W68" s="430" t="str">
        <f>IF(_jhy_month_day!A58="","",_jhy_month_day!A58)</f>
        <v/>
      </c>
      <c r="X68" s="431" t="str">
        <f>IF(_jhy_month_day!B58="","",_jhy_month_day!B58/100)</f>
        <v/>
      </c>
      <c r="Y68" s="431" t="str">
        <f>IF(_jhy_month_day!C58="","",_jhy_month_day!C58/100)</f>
        <v/>
      </c>
      <c r="Z68" s="432">
        <f>Z64+1</f>
        <v>15</v>
      </c>
      <c r="AA68" s="433" t="str">
        <f>IF(_tag_month_day!G58="","",_tag_month_day!G58/100)</f>
        <v/>
      </c>
      <c r="AB68" s="433" t="str">
        <f>IF(_tag_month_day!H58="","",_tag_month_day!H58/100)</f>
        <v/>
      </c>
      <c r="AC68" s="434">
        <f>IF(X68="",AC67,BK68*($AV67*X68+$AW67*FD67+$AX67*FI67+$AY67*FN67+$AZ67*FS67+$BA67*FX67+$BG67*GE67)/(AV67*Y68+AX67*FK67+AW67*FF67+AY67*FP67+AZ67*FU67+BA67*FZ67+BG67*GG67+BB67*GK67+BC67*GN67+BD67*GP67))</f>
        <v>1.59963432013121</v>
      </c>
      <c r="AD68" s="435" t="str">
        <f>IF(AC68=AC67,"",AC68-AC67)</f>
        <v/>
      </c>
      <c r="AE68" s="436" t="str">
        <f>IF(1-AF68=0,"",(1-AF68))</f>
        <v/>
      </c>
      <c r="AF68" s="437">
        <v>1</v>
      </c>
      <c r="AG68" s="10" t="str">
        <f>AG67</f>
        <v>8A3</v>
      </c>
      <c r="AH68" s="438" t="str">
        <f>AH67</f>
        <v/>
      </c>
      <c r="AI68" s="424" t="e">
        <f>IF(ROUND(AJ68-AJ67,1)=0,"",AJ68-AJ67)</f>
        <v>#VALUE!</v>
      </c>
      <c r="AJ68" s="10" t="str">
        <f>IF(_tag_month_day!I58="","",_tag_month_day!I58)</f>
        <v/>
      </c>
      <c r="AK68" s="440"/>
      <c r="AL68" s="440"/>
      <c r="AM68" s="440"/>
      <c r="AN68" s="441">
        <f>AN67</f>
        <v>3</v>
      </c>
      <c r="AO68" s="441">
        <f>AO67</f>
        <v>7</v>
      </c>
      <c r="AP68" s="442" t="e">
        <f>(IF(AN68=0,AS67,AS67*(1+AO68/AN68)/(AR68+AO68/AN68)))+AT68</f>
        <v>#VALUE!</v>
      </c>
      <c r="AQ68" s="443" t="str">
        <f>IF(_tag_month_day!J58="","",_tag_month_day!J58/100)</f>
        <v/>
      </c>
      <c r="AR68" s="444">
        <f>AR67</f>
        <v>1.3</v>
      </c>
      <c r="AS68" s="445" t="e">
        <f>AQ68*(AN68*AR68+AO68)/(AN68+AO68)</f>
        <v>#VALUE!</v>
      </c>
      <c r="AT68" s="445" t="e">
        <f>(SUM(BE68:BF68)-SUM(BE67:BF67))*0.05</f>
        <v>#VALUE!</v>
      </c>
      <c r="AU68" s="446" t="str">
        <f>IF(_tag_month_day!CC58="","",IF(_tag_month_day!CC58&gt;0,_tag_month_day!CD58,_tag_month_day!CE58))</f>
        <v/>
      </c>
      <c r="AV68" s="447" t="str">
        <f>IF(_tag_month_day!L58="","",_tag_month_day!L58/100)</f>
        <v/>
      </c>
      <c r="AW68" s="431">
        <f>AW67</f>
        <v>0</v>
      </c>
      <c r="AX68" s="431">
        <f>AX67</f>
        <v>0</v>
      </c>
      <c r="AY68" s="431" t="str">
        <f>IF(_tag_month_day!M58="","",_tag_month_day!M58/100)</f>
        <v/>
      </c>
      <c r="AZ68" s="431" t="str">
        <f>IF(_tag_month_day!N58="","",_tag_month_day!N58/100)</f>
        <v/>
      </c>
      <c r="BA68" s="431" t="str">
        <f>IF(_tag_month_day!O58="","",_tag_month_day!O58/100)</f>
        <v/>
      </c>
      <c r="BB68" s="448" t="str">
        <f>IF(_tag_month_day!P58="","",_tag_month_day!P58/100)</f>
        <v/>
      </c>
      <c r="BC68" s="448">
        <f>BC67</f>
        <v>0</v>
      </c>
      <c r="BD68" s="448" t="str">
        <f>IF(_tag_month_day!Q58="","",_tag_month_day!Q58/100)</f>
        <v/>
      </c>
      <c r="BE68" s="449" t="str">
        <f>IF(_tag_month_day!R58="","",_tag_month_day!R58/100)</f>
        <v/>
      </c>
      <c r="BF68" s="388" t="e">
        <f>(AU68*(100+BE68*100))/(AJ68-AU68)/100</f>
        <v>#VALUE!</v>
      </c>
      <c r="BG68" s="450" t="e">
        <f>BE68+BF68</f>
        <v>#VALUE!</v>
      </c>
      <c r="BH68" s="451" t="e">
        <f>SUM(AV68:BF68)</f>
        <v>#VALUE!</v>
      </c>
      <c r="BI68" s="452" t="e">
        <f>IF(CX68=0,BI67,(DK68*查询!$R$5+DL68*查询!$Q$5+DM68*查询!$N$5+DN68*查询!$O$5+DO68*查询!$P$5)*AF68/CX68)</f>
        <v>#VALUE!</v>
      </c>
      <c r="BJ68" s="452" t="e">
        <f>IF(CX68=0,BJ67,(DP68*查询!$S$5+DQ68*查询!$T$5+DR68*查询!$U$5)*AF68/CX68)</f>
        <v>#VALUE!</v>
      </c>
      <c r="BK68" s="452">
        <f>BK67</f>
        <v>1</v>
      </c>
      <c r="BL68" s="453" t="e">
        <f>SUMPRODUCT((AV68:BA68)*(GS68:GX68))/((GS68:GX68)+SUM(BB68:BD68)*GY68+BG68*GZ68)</f>
        <v>#VALUE!</v>
      </c>
      <c r="BM68" s="453" t="e">
        <f>BK68*($AV68*FB68+$AW68*FD68+$AX68*FI68+$AY68*FN68+$AZ68*FS68+$BA68*FX68+$BG68*GE68)/(AV68*EY68+AX68*FK68+AW68*FF68+AY68*FP68+AZ68*FU68+BA68*FZ68+BG68*GG68+BB68*GK68+BC68*GN68+BD68*GP68)</f>
        <v>#VALUE!</v>
      </c>
      <c r="BN68" s="453" t="e">
        <f>($AV68*FC68+$AX68*FJ68+$AW68*FE68+$AY68*FO68+$AZ68*FT68+$BA68*FY68+$BG68*GF68)/($AV68*FA68+BG68*GH68+BB68*GL68+BC68*GO68+BD68*GQ68+BA68*GA68)</f>
        <v>#VALUE!</v>
      </c>
      <c r="BO68" s="454" t="e">
        <f>SUMPRODUCT(AV68:BA68*GS68:GX68)/(GS68:GX68+(BB68+BC68+BD68)*GY68+BG68)</f>
        <v>#VALUE!</v>
      </c>
      <c r="BP68" s="454" t="e">
        <f>SUMPRODUCT(AV68:BA68*GS68:GX68)/(GS68:GX68+(BB68+BC68+BD68)*GY68+BG68)</f>
        <v>#VALUE!</v>
      </c>
      <c r="BQ68" s="454" t="e">
        <f>SUMPRODUCT(AV68:BA68*GS68:GX68)/(GS68:GX68+(BB68+BC68+BD68)*GY68+BG68)</f>
        <v>#VALUE!</v>
      </c>
      <c r="BR68" s="453" t="str">
        <f>IF(_tag_month_day!T58="","",_tag_month_day!T58)</f>
        <v/>
      </c>
      <c r="BS68" s="453" t="str">
        <f>IF(_tag_month_day!U58="","",_tag_month_day!U58)</f>
        <v/>
      </c>
      <c r="BT68" s="455" t="str">
        <f>IF(CK68="","",IF((CK68&gt;=BV68-0.12)*(CK68&lt;=BV68+0.12),"合格","不合格"))</f>
        <v/>
      </c>
      <c r="BU68" s="456" t="str">
        <f>IF(_tag_month_day!V58="","",_tag_month_day!V58)</f>
        <v/>
      </c>
      <c r="BV68" s="457" t="str">
        <f>IF(_tag_month_day!W58="","",_tag_month_day!W58)</f>
        <v/>
      </c>
      <c r="BW68" s="458" t="str">
        <f>IF(_tag_month_day!X58="","",_tag_month_day!X58)</f>
        <v/>
      </c>
      <c r="BX68" s="458" t="str">
        <f>IF(_tag_month_day!Y58="","",_tag_month_day!Y58)</f>
        <v/>
      </c>
      <c r="BY68" s="459">
        <f ca="1">L68</f>
        <v>43588.458333333198</v>
      </c>
      <c r="BZ68" s="460" t="s">
        <v>429</v>
      </c>
      <c r="CA68" s="461">
        <v>0.44791666666666702</v>
      </c>
      <c r="CB68" s="424" t="str">
        <f>IF(_tag_month_day!Z58="","",_tag_month_day!Z58)</f>
        <v/>
      </c>
      <c r="CC68" s="424" t="str">
        <f>IF(_tag_month_day!AA58="","",_tag_month_day!AA58)</f>
        <v/>
      </c>
      <c r="CD68" s="424" t="str">
        <f>IF(_tag_month_day!AB58="","",_tag_month_day!AB58)</f>
        <v/>
      </c>
      <c r="CE68" s="424" t="str">
        <f>IF(_tag_month_day!AC58="","",_tag_month_day!AC58)</f>
        <v/>
      </c>
      <c r="CF68" s="424" t="str">
        <f>IF(_tag_month_day!AD58="","",_tag_month_day!AD58)</f>
        <v/>
      </c>
      <c r="CG68" s="424" t="str">
        <f>IF(_tag_month_day!AE58="","",_tag_month_day!AE58)</f>
        <v/>
      </c>
      <c r="CH68" s="424" t="str">
        <f>IF(_tag_month_day!AF58="","",_tag_month_day!AF58)</f>
        <v/>
      </c>
      <c r="CI68" s="424" t="str">
        <f>IF(_tag_month_day!AG58="","",_tag_month_day!AG58)</f>
        <v/>
      </c>
      <c r="CJ68" s="424" t="str">
        <f>IF(_tag_month_day!AH58="","",_tag_month_day!AH58)</f>
        <v/>
      </c>
      <c r="CK68" s="424" t="str">
        <f>IF(_tag_month_day!AI58="","",_tag_month_day!AI58)</f>
        <v/>
      </c>
      <c r="CL68" s="424" t="str">
        <f>IF(_tag_month_day!AJ58="","",_tag_month_day!AJ58)</f>
        <v/>
      </c>
      <c r="CM68" s="4" t="str">
        <f>IF(_tag_month_day!AK58="","",_tag_month_day!AK58)</f>
        <v/>
      </c>
      <c r="CN68" s="4" t="str">
        <f>IF(_tag_month_day!AL58="","",_tag_month_day!AL58)</f>
        <v/>
      </c>
      <c r="CO68" s="4" t="str">
        <f>IF(_tag_month_day!AM58="","",_tag_month_day!AM58)</f>
        <v/>
      </c>
      <c r="CP68" s="4" t="str">
        <f>IF(_tag_month_day!AN58="","",_tag_month_day!AN58)</f>
        <v/>
      </c>
      <c r="CQ68" s="4" t="str">
        <f>IF(_tag_month_day!AO58="","",_tag_month_day!AO58)</f>
        <v/>
      </c>
      <c r="CR68" s="462" t="str">
        <f>IF(_tag_month_day!AP58="","",_tag_month_day!AP58)</f>
        <v/>
      </c>
      <c r="CS68" s="463" t="str">
        <f>IF(_tag_month_day!AQ58="","",_tag_month_day!AQ58)</f>
        <v/>
      </c>
      <c r="CT68" s="4" t="str">
        <f>IF(_tag_month_day!AR58="","",_tag_month_day!AR58)</f>
        <v/>
      </c>
      <c r="CU68" s="464" t="e">
        <f>DU68/AJ68</f>
        <v>#VALUE!</v>
      </c>
      <c r="CV68" s="451" t="e">
        <f>BG68/BH68</f>
        <v>#VALUE!</v>
      </c>
      <c r="CW68" s="465" t="e">
        <f>AJ68*(1-CV68)*CU68*AF68</f>
        <v>#VALUE!</v>
      </c>
      <c r="CX68" s="465" t="e">
        <f>CW68*94%</f>
        <v>#VALUE!</v>
      </c>
      <c r="CY68" s="466" t="e">
        <f>IF(CX68=0,0,DS68/(DS68+CX68))</f>
        <v>#VALUE!</v>
      </c>
      <c r="CZ68" s="465" t="e">
        <f>$AJ68*EF68</f>
        <v>#VALUE!</v>
      </c>
      <c r="DA68" s="465" t="e">
        <f>$AJ68*EG68</f>
        <v>#VALUE!</v>
      </c>
      <c r="DB68" s="465" t="e">
        <f>$AJ68*EH68</f>
        <v>#VALUE!</v>
      </c>
      <c r="DC68" s="465" t="e">
        <f>$AJ68*EI68</f>
        <v>#VALUE!</v>
      </c>
      <c r="DD68" s="465" t="e">
        <f>$AJ68*EJ68</f>
        <v>#VALUE!</v>
      </c>
      <c r="DE68" s="465" t="e">
        <f>$AJ68*EK68</f>
        <v>#VALUE!</v>
      </c>
      <c r="DF68" s="465" t="e">
        <f>$AJ68*EL68</f>
        <v>#VALUE!</v>
      </c>
      <c r="DG68" s="465" t="e">
        <f>$AJ68*EM68</f>
        <v>#VALUE!</v>
      </c>
      <c r="DH68" s="465" t="e">
        <f>$AJ68*EN68</f>
        <v>#VALUE!</v>
      </c>
      <c r="DI68" s="465" t="e">
        <f>$AJ68*EO68</f>
        <v>#VALUE!</v>
      </c>
      <c r="DJ68" s="465" t="e">
        <f>CZ68*(1-EP68)</f>
        <v>#VALUE!</v>
      </c>
      <c r="DK68" s="465" t="e">
        <f>DA68*(1-ER68)</f>
        <v>#VALUE!</v>
      </c>
      <c r="DL68" s="465" t="e">
        <f>DB68*(1-EQ68)</f>
        <v>#VALUE!</v>
      </c>
      <c r="DM68" s="465" t="e">
        <f>DC68*(1-ES68)</f>
        <v>#VALUE!</v>
      </c>
      <c r="DN68" s="465" t="e">
        <f>DD68*(1-ET68)</f>
        <v>#VALUE!</v>
      </c>
      <c r="DO68" s="465" t="e">
        <f>DE68</f>
        <v>#VALUE!</v>
      </c>
      <c r="DP68" s="465" t="e">
        <f>DF68*(1-EU68)</f>
        <v>#VALUE!</v>
      </c>
      <c r="DQ68" s="465" t="e">
        <f>DG68*(1-EV68)</f>
        <v>#VALUE!</v>
      </c>
      <c r="DR68" s="465" t="e">
        <f>DH68*(1-EW68)</f>
        <v>#VALUE!</v>
      </c>
      <c r="DS68" s="465" t="e">
        <f>DI68</f>
        <v>#VALUE!</v>
      </c>
      <c r="DT68" s="465" t="e">
        <f>SUM(DJ68:DS68)</f>
        <v>#VALUE!</v>
      </c>
      <c r="DU68" s="465" t="e">
        <f>(GS68:GX68)+(DP68+DQ68+DR68)*GY68+DS68</f>
        <v>#VALUE!</v>
      </c>
      <c r="DV68" s="451" t="e">
        <f>AV68/$BH68/(1-EP68)</f>
        <v>#VALUE!</v>
      </c>
      <c r="DW68" s="451" t="e">
        <f>AW68/$BH68/(1-ER68)</f>
        <v>#VALUE!</v>
      </c>
      <c r="DX68" s="451" t="e">
        <f>AX68/$BH68/(1-EQ68)</f>
        <v>#VALUE!</v>
      </c>
      <c r="DY68" s="451" t="e">
        <f>AY68/$BH68/(1-ES68)</f>
        <v>#VALUE!</v>
      </c>
      <c r="DZ68" s="451" t="e">
        <f>AZ68/$BH68/(1-ET68)</f>
        <v>#VALUE!</v>
      </c>
      <c r="EA68" s="451" t="e">
        <f>BA68/$BH68/(1-AX68)</f>
        <v>#VALUE!</v>
      </c>
      <c r="EB68" s="451" t="e">
        <f>BB68/$BH68/(1-EU68)</f>
        <v>#VALUE!</v>
      </c>
      <c r="EC68" s="451" t="e">
        <f>BC68/$BH68/(1-EV68)</f>
        <v>#VALUE!</v>
      </c>
      <c r="ED68" s="451" t="e">
        <f>BD68/$BH68/(1-EW68)</f>
        <v>#VALUE!</v>
      </c>
      <c r="EE68" s="451" t="e">
        <f>BG68/BH68</f>
        <v>#VALUE!</v>
      </c>
      <c r="EF68" s="451" t="e">
        <f>DV68/SUM($DV68:$EE68)</f>
        <v>#VALUE!</v>
      </c>
      <c r="EG68" s="451" t="e">
        <f>DW68/SUM($DV68:$EE68)</f>
        <v>#VALUE!</v>
      </c>
      <c r="EH68" s="451" t="e">
        <f>DX68/SUM($DV68:$EE68)</f>
        <v>#VALUE!</v>
      </c>
      <c r="EI68" s="451" t="e">
        <f>DY68/SUM($DV68:$EE68)</f>
        <v>#VALUE!</v>
      </c>
      <c r="EJ68" s="451" t="e">
        <f>DZ68/SUM($DV68:$EE68)</f>
        <v>#VALUE!</v>
      </c>
      <c r="EK68" s="451" t="e">
        <f>EA68/SUM($DV68:$EE68)</f>
        <v>#VALUE!</v>
      </c>
      <c r="EL68" s="451" t="e">
        <f>EB68/SUM($DV68:$EE68)</f>
        <v>#VALUE!</v>
      </c>
      <c r="EM68" s="451" t="e">
        <f>EC68/SUM($DV68:$EE68)</f>
        <v>#VALUE!</v>
      </c>
      <c r="EN68" s="451" t="e">
        <f>ED68/SUM($DV68:$EE68)</f>
        <v>#VALUE!</v>
      </c>
      <c r="EO68" s="451" t="e">
        <f>EE68/SUM($DV68:$EE68)</f>
        <v>#VALUE!</v>
      </c>
      <c r="EP68" s="450">
        <f>EP67</f>
        <v>0.080000000000000002</v>
      </c>
      <c r="EQ68" s="450">
        <f>EQ67</f>
        <v>0.014999999999999999</v>
      </c>
      <c r="ER68" s="450">
        <f>ER67</f>
        <v>0.014999999999999999</v>
      </c>
      <c r="ES68" s="450">
        <f>ES67</f>
        <v>0.014999999999999999</v>
      </c>
      <c r="ET68" s="450">
        <f>ET67</f>
        <v>0.014999999999999999</v>
      </c>
      <c r="EU68" s="450">
        <f>EU67</f>
        <v>0.089999999999999997</v>
      </c>
      <c r="EV68" s="450">
        <f>EV67</f>
        <v>0.089999999999999997</v>
      </c>
      <c r="EW68" s="450">
        <f>EW67</f>
        <v>0.089999999999999997</v>
      </c>
      <c r="EX68" s="431" t="str">
        <f>IF(_tag_month_day!AS58="","",_tag_month_day!AS58/100)</f>
        <v/>
      </c>
      <c r="EY68" s="431" t="str">
        <f>IF(_tag_month_day!AT58="","",_tag_month_day!AT58/100)</f>
        <v/>
      </c>
      <c r="EZ68" s="431" t="str">
        <f>IF(_tag_month_day!AU58="","",_tag_month_day!AU58/100)</f>
        <v/>
      </c>
      <c r="FA68" s="431" t="str">
        <f>IF(_tag_month_day!AV58="","",_tag_month_day!AV58/100)</f>
        <v/>
      </c>
      <c r="FB68" s="431" t="str">
        <f>IF(_tag_month_day!AW58="","",_tag_month_day!AW58/100)</f>
        <v/>
      </c>
      <c r="FC68" s="431" t="str">
        <f>IF(_tag_month_day!AX58="","",_tag_month_day!AX58/100)</f>
        <v/>
      </c>
      <c r="FD68" s="449" t="str">
        <f>IF(_tag_month_day!AY58="","",_tag_month_day!AY58/100)</f>
        <v/>
      </c>
      <c r="FE68" s="449" t="str">
        <f>IF(_tag_month_day!AZ58="","",_tag_month_day!AZ58/100)</f>
        <v/>
      </c>
      <c r="FF68" s="449" t="str">
        <f>IF(_tag_month_day!BA58="","",_tag_month_day!BA58/100)</f>
        <v/>
      </c>
      <c r="FG68" s="449" t="str">
        <f>IF(_tag_month_day!BB58="","",_tag_month_day!BB58/100)</f>
        <v/>
      </c>
      <c r="FH68" s="467" t="str">
        <f>IF(_tag_month_day!BC58="","",_tag_month_day!BC58/100)</f>
        <v/>
      </c>
      <c r="FI68" s="449">
        <f>FI67</f>
        <v>0.40999999999999998</v>
      </c>
      <c r="FJ68" s="449">
        <f>FJ67</f>
        <v>0.11</v>
      </c>
      <c r="FK68" s="449">
        <f>FK67</f>
        <v>0.014999999999999999</v>
      </c>
      <c r="FL68" s="449">
        <f>FL67</f>
        <v>0</v>
      </c>
      <c r="FM68" s="467">
        <f>FM67</f>
        <v>0.0001</v>
      </c>
      <c r="FN68" s="449">
        <f>FN67</f>
        <v>0.32000000000000001</v>
      </c>
      <c r="FO68" s="449">
        <f>FO67</f>
        <v>0.20000000000000001</v>
      </c>
      <c r="FP68" s="449">
        <f>FP67</f>
        <v>0.01</v>
      </c>
      <c r="FQ68" s="449">
        <f>FQ67</f>
        <v>0</v>
      </c>
      <c r="FR68" s="467">
        <f>FR67</f>
        <v>0.0001</v>
      </c>
      <c r="FS68" s="449" t="str">
        <f>IF(_tag_month_day!BD58="","",_tag_month_day!BD58/100)</f>
        <v/>
      </c>
      <c r="FT68" s="449" t="str">
        <f>IF(_tag_month_day!BE58="","",_tag_month_day!BE58/100)</f>
        <v/>
      </c>
      <c r="FU68" s="449" t="str">
        <f>IF(_tag_month_day!BF58="","",_tag_month_day!BF58/100)</f>
        <v/>
      </c>
      <c r="FV68" s="449" t="str">
        <f>IF(_tag_month_day!BG58="","",_tag_month_day!BG58/100)</f>
        <v/>
      </c>
      <c r="FW68" s="467" t="str">
        <f>IF(_tag_month_day!BH58="","",_tag_month_day!BH58/100)</f>
        <v/>
      </c>
      <c r="FX68" s="449" t="str">
        <f>IF(_tag_month_day!BI58="","",_tag_month_day!BI58/100)</f>
        <v/>
      </c>
      <c r="FY68" s="449" t="str">
        <f>IF(_tag_month_day!BJ58="","",_tag_month_day!BJ58/100)</f>
        <v/>
      </c>
      <c r="FZ68" s="468" t="str">
        <f>IF(_tag_month_day!BK58="","",_tag_month_day!BK58/100)</f>
        <v/>
      </c>
      <c r="GA68" s="449" t="str">
        <f>IF(_tag_month_day!BL58="","",_tag_month_day!BL58/100)</f>
        <v/>
      </c>
      <c r="GB68" s="467" t="str">
        <f>IF(_tag_month_day!BM58="","",_tag_month_day!BM58/100)</f>
        <v/>
      </c>
      <c r="GC68" s="431" t="str">
        <f>IF(_tag_month_day!BN58="","",_tag_month_day!BN58/100)</f>
        <v/>
      </c>
      <c r="GD68" s="431" t="str">
        <f>IF(_tag_month_day!BO58="","",_tag_month_day!BO58/100)</f>
        <v/>
      </c>
      <c r="GE68" s="431" t="str">
        <f>IF(_tag_month_day!BP58="","",_tag_month_day!BP58/100)</f>
        <v/>
      </c>
      <c r="GF68" s="431" t="str">
        <f>IF(_tag_month_day!BQ58="","",_tag_month_day!BQ58/100)</f>
        <v/>
      </c>
      <c r="GG68" s="431" t="str">
        <f>IF(_tag_month_day!BR58="","",_tag_month_day!BR58/100)</f>
        <v/>
      </c>
      <c r="GH68" s="431" t="str">
        <f>IF(_tag_month_day!BS58="","",_tag_month_day!BS58/100)</f>
        <v/>
      </c>
      <c r="GI68" s="467" t="str">
        <f>IF(_tag_month_day!BT58="","",_tag_month_day!BT58/100)</f>
        <v/>
      </c>
      <c r="GJ68" s="469" t="str">
        <f>IF(_tag_month_day!BU58="","",_tag_month_day!BU58/100)</f>
        <v/>
      </c>
      <c r="GK68" s="470">
        <f>GK67</f>
        <v>0.070000000000000007</v>
      </c>
      <c r="GL68" s="470">
        <f>GL67</f>
        <v>0.029999999999999999</v>
      </c>
      <c r="GM68" s="471" t="str">
        <f>IF(_tag_month_day!BX58="","",_tag_month_day!BX58/100)</f>
        <v/>
      </c>
      <c r="GN68" s="470">
        <f>GN67</f>
        <v>0.070000000000000007</v>
      </c>
      <c r="GO68" s="470">
        <f>GO67</f>
        <v>0.029999999999999999</v>
      </c>
      <c r="GP68" s="470">
        <f>GP67</f>
        <v>0.089999999999999997</v>
      </c>
      <c r="GQ68" s="470">
        <f>GQ67</f>
        <v>0.029999999999999999</v>
      </c>
      <c r="GR68" s="471" t="str">
        <f>IF(_tag_month_day!CA58="","",_tag_month_day!CA58/100)</f>
        <v/>
      </c>
      <c r="GS68" s="472">
        <f>GS67</f>
        <v>0.95299999999999996</v>
      </c>
      <c r="GT68" s="472">
        <f>GT67</f>
        <v>0.55000000000000004</v>
      </c>
      <c r="GU68" s="472">
        <f>GU67</f>
        <v>0.55000000000000004</v>
      </c>
      <c r="GV68" s="472">
        <f>GV67</f>
        <v>0.55000000000000004</v>
      </c>
      <c r="GW68" s="472">
        <f>GW67</f>
        <v>0.5</v>
      </c>
      <c r="GX68" s="472">
        <f>GX67</f>
        <v>0.93500000000000005</v>
      </c>
      <c r="GY68" s="472">
        <f>GY67</f>
        <v>0.14999999999999999</v>
      </c>
      <c r="GZ68" s="472">
        <f>GZ67</f>
        <v>1</v>
      </c>
      <c r="HA68" s="474">
        <f>HA67</f>
        <v>0.047</v>
      </c>
      <c r="HB68" s="474">
        <f>HB67</f>
        <v>0.45000000000000001</v>
      </c>
      <c r="HC68" s="474">
        <f>HC67</f>
        <v>0.45000000000000001</v>
      </c>
      <c r="HD68" s="474">
        <f>HD67</f>
        <v>0.45000000000000001</v>
      </c>
      <c r="HE68" s="474">
        <f>HE67</f>
        <v>0.5</v>
      </c>
      <c r="HF68" s="474">
        <f>HF67</f>
        <v>0.065000000000000002</v>
      </c>
      <c r="HG68" s="474">
        <f>HG67</f>
        <v>0.84999999999999998</v>
      </c>
      <c r="HH68" s="474">
        <f>HH67</f>
        <v>0</v>
      </c>
      <c r="HI68" s="10" t="e">
        <f>IF(BZ68&lt;&gt;"",CK68-BV68,0)</f>
        <v>#VALUE!</v>
      </c>
      <c r="HJ68" s="10" t="e">
        <f>IF(AJ68&gt;0,AH68-AJ68,0)</f>
        <v>#VALUE!</v>
      </c>
      <c r="HK68" s="466">
        <f>HK67</f>
        <v>0.84999999999999998</v>
      </c>
      <c r="HL68" s="424">
        <f>HL67</f>
        <v>550000</v>
      </c>
      <c r="HM68" s="424">
        <f>HM67</f>
        <v>480000</v>
      </c>
      <c r="HN68" s="465" t="e">
        <f>(DJ68*EZ68+DK68*FH68+DL68*FM68+DM68*FR68+DN68*FW68+DO68*GB68+DS68*GI68+DP68*GM68+DR68*GR68)*1000*2</f>
        <v>#VALUE!</v>
      </c>
      <c r="HO68" s="465" t="e">
        <f>HN68*HK68*$HO$2/HL68*1000000</f>
        <v>#VALUE!</v>
      </c>
      <c r="HP68" s="465" t="e">
        <f>HN68*HK68*$HP$2/HM68*1000000</f>
        <v>#VALUE!</v>
      </c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</row>
    <row customFormat="1" r="69" s="0">
      <c r="A69" s="420">
        <v>58</v>
      </c>
      <c r="B69" s="421">
        <f ca="1">IF(D69=D68,B68,IF(D69="夜班",B68+1,B68))</f>
        <v>43588</v>
      </c>
      <c r="C69" s="422">
        <f>C68</f>
        <v>0.041666666666666699</v>
      </c>
      <c r="D69" s="10" t="str">
        <f ca="1">IF(HOUR(G69)&lt;8,"夜班",IF(HOUR(G69)&lt;16,"白班",IF(HOUR(G69)&lt;24,"中班",0)))</f>
        <v>白班</v>
      </c>
      <c r="E69" s="10" t="e">
        <f ca="1">IF(F69=1,"甲",IF(F69=2,"乙",IF(F69=3,"丙",IF(F69=4,"丁",""))))</f>
        <v>#REF!</v>
      </c>
      <c r="F69" s="10" t="e">
        <f ca="1">SUMPRODUCT((成本日报!$A$3:$A$95=计划!B69)*(成本日报!$B$3:$B$95=计划!$D69),成本日报!$C$3:$C$95)</f>
        <v>#REF!</v>
      </c>
      <c r="G69" s="423">
        <f ca="1">G68+C68</f>
        <v>43588.374999999862</v>
      </c>
      <c r="H69" s="423">
        <f ca="1">$G69+$C69/60*10+$C69*0</f>
        <v>43588.381944444307</v>
      </c>
      <c r="I69" s="423">
        <f ca="1">$G69+$C69/60*18+$C69*0</f>
        <v>43588.387499999859</v>
      </c>
      <c r="J69" s="423">
        <f ca="1">$G69+$C69/60*0+$C69*1</f>
        <v>43588.416666666526</v>
      </c>
      <c r="K69" s="423">
        <f ca="1">$G69+$C69/60*30+$C69*2</f>
        <v>43588.479166666533</v>
      </c>
      <c r="L69" s="423">
        <f ca="1">$G69+$C69/60*0+$C69*3</f>
        <v>43588.499999999862</v>
      </c>
      <c r="M69" s="424" t="str">
        <f>IF(_tag_month_day!A59="","",_tag_month_day!A59)</f>
        <v/>
      </c>
      <c r="N69" s="424" t="str">
        <f>IF(_tag_month_day!B59="","",_tag_month_day!B59)</f>
        <v/>
      </c>
      <c r="O69" s="425" t="e">
        <f>IF(M69+N69=0,"",M69+N69)</f>
        <v>#VALUE!</v>
      </c>
      <c r="P69" s="424" t="str">
        <f>IF(_tag_month_day!C59="","",_tag_month_day!C59)</f>
        <v/>
      </c>
      <c r="Q69" s="424" t="str">
        <f>IF(_tag_month_day!D59="","",_tag_month_day!D59)</f>
        <v/>
      </c>
      <c r="R69" s="426" t="str">
        <f>IF(_tag_month_day!CB59="","",_tag_month_day!CB59/100)</f>
        <v/>
      </c>
      <c r="S69" s="427" t="str">
        <f>IF(_tag_month_day!E59="","",_tag_month_day!E59)</f>
        <v/>
      </c>
      <c r="T69" s="427" t="str">
        <f>IF(_tag_month_day!F59="","",_tag_month_day!F59)</f>
        <v/>
      </c>
      <c r="U69" s="428" t="e">
        <f>S69+T69</f>
        <v>#VALUE!</v>
      </c>
      <c r="V69" s="429" t="e">
        <f>U69/AJ69</f>
        <v>#VALUE!</v>
      </c>
      <c r="W69" s="430" t="str">
        <f>IF(_jhy_month_day!A59="","",_jhy_month_day!A59)</f>
        <v/>
      </c>
      <c r="X69" s="431" t="str">
        <f>IF(_jhy_month_day!B59="","",_jhy_month_day!B59/100)</f>
        <v/>
      </c>
      <c r="Y69" s="431" t="str">
        <f>IF(_jhy_month_day!C59="","",_jhy_month_day!C59/100)</f>
        <v/>
      </c>
      <c r="Z69" s="432">
        <f>Z65+1</f>
        <v>15</v>
      </c>
      <c r="AA69" s="433" t="str">
        <f>IF(_tag_month_day!G59="","",_tag_month_day!G59/100)</f>
        <v/>
      </c>
      <c r="AB69" s="433" t="str">
        <f>IF(_tag_month_day!H59="","",_tag_month_day!H59/100)</f>
        <v/>
      </c>
      <c r="AC69" s="434">
        <f>IF(X69="",AC68,BK69*($AV68*X69+$AW68*FD68+$AX68*FI68+$AY68*FN68+$AZ68*FS68+$BA68*FX68+$BG68*GE68)/(AV68*Y69+AX68*FK68+AW68*FF68+AY68*FP68+AZ68*FU68+BA68*FZ68+BG68*GG68+BB68*GK68+BC68*GN68+BD68*GP68))</f>
        <v>1.59963432013121</v>
      </c>
      <c r="AD69" s="435" t="str">
        <f>IF(AC69=AC68,"",AC69-AC68)</f>
        <v/>
      </c>
      <c r="AE69" s="436" t="str">
        <f>IF(1-AF69=0,"",(1-AF69))</f>
        <v/>
      </c>
      <c r="AF69" s="437">
        <v>1</v>
      </c>
      <c r="AG69" s="10" t="str">
        <f>AG68</f>
        <v>8A3</v>
      </c>
      <c r="AH69" s="438" t="str">
        <f>AH68</f>
        <v/>
      </c>
      <c r="AI69" s="424" t="e">
        <f>IF(ROUND(AJ69-AJ68,1)=0,"",AJ69-AJ68)</f>
        <v>#VALUE!</v>
      </c>
      <c r="AJ69" s="10" t="str">
        <f>IF(_tag_month_day!I59="","",_tag_month_day!I59)</f>
        <v/>
      </c>
      <c r="AK69" s="440" t="s">
        <v>444</v>
      </c>
      <c r="AL69" s="440" t="s">
        <v>445</v>
      </c>
      <c r="AM69" s="440" t="s">
        <v>433</v>
      </c>
      <c r="AN69" s="441">
        <f>AN68</f>
        <v>3</v>
      </c>
      <c r="AO69" s="441">
        <f>AO68</f>
        <v>7</v>
      </c>
      <c r="AP69" s="442" t="e">
        <f>(IF(AN69=0,AS68,AS68*(1+AO69/AN69)/(AR69+AO69/AN69)))+AT69</f>
        <v>#VALUE!</v>
      </c>
      <c r="AQ69" s="443" t="str">
        <f>IF(_tag_month_day!J59="","",_tag_month_day!J59/100)</f>
        <v/>
      </c>
      <c r="AR69" s="444">
        <f>AR68</f>
        <v>1.3</v>
      </c>
      <c r="AS69" s="445" t="e">
        <f>AQ69*(AN69*AR69+AO69)/(AN69+AO69)</f>
        <v>#VALUE!</v>
      </c>
      <c r="AT69" s="445" t="e">
        <f>(SUM(BE69:BF69)-SUM(BE68:BF68))*0.05</f>
        <v>#VALUE!</v>
      </c>
      <c r="AU69" s="446" t="str">
        <f>IF(_tag_month_day!CC59="","",IF(_tag_month_day!CC59&gt;0,_tag_month_day!CD59,_tag_month_day!CE59))</f>
        <v/>
      </c>
      <c r="AV69" s="447" t="str">
        <f>IF(_tag_month_day!L59="","",_tag_month_day!L59/100)</f>
        <v/>
      </c>
      <c r="AW69" s="431">
        <v>0</v>
      </c>
      <c r="AX69" s="431">
        <f>AX68</f>
        <v>0</v>
      </c>
      <c r="AY69" s="431" t="str">
        <f>IF(_tag_month_day!M59="","",_tag_month_day!M59/100)</f>
        <v/>
      </c>
      <c r="AZ69" s="431" t="str">
        <f>IF(_tag_month_day!N59="","",_tag_month_day!N59/100)</f>
        <v/>
      </c>
      <c r="BA69" s="431" t="str">
        <f>IF(_tag_month_day!O59="","",_tag_month_day!O59/100)</f>
        <v/>
      </c>
      <c r="BB69" s="448" t="str">
        <f>IF(_tag_month_day!P59="","",_tag_month_day!P59/100)</f>
        <v/>
      </c>
      <c r="BC69" s="448">
        <f>BC68</f>
        <v>0</v>
      </c>
      <c r="BD69" s="448" t="str">
        <f>IF(_tag_month_day!Q59="","",_tag_month_day!Q59/100)</f>
        <v/>
      </c>
      <c r="BE69" s="449" t="str">
        <f>IF(_tag_month_day!R59="","",_tag_month_day!R59/100)</f>
        <v/>
      </c>
      <c r="BF69" s="388" t="e">
        <f>(AU69*(100+BE69*100))/(AJ69-AU69)/100</f>
        <v>#VALUE!</v>
      </c>
      <c r="BG69" s="450" t="e">
        <f>BE69+BF69</f>
        <v>#VALUE!</v>
      </c>
      <c r="BH69" s="451" t="e">
        <f>SUM(AV69:BF69)</f>
        <v>#VALUE!</v>
      </c>
      <c r="BI69" s="452" t="e">
        <f>IF(CX69=0,BI68,(DK69*查询!$R$5+DL69*查询!$Q$5+DM69*查询!$N$5+DN69*查询!$O$5+DO69*查询!$P$5)*AF69/CX69)</f>
        <v>#VALUE!</v>
      </c>
      <c r="BJ69" s="452" t="e">
        <f>IF(CX69=0,BJ68,(DP69*查询!$S$5+DQ69*查询!$T$5+DR69*查询!$U$5)*AF69/CX69)</f>
        <v>#VALUE!</v>
      </c>
      <c r="BK69" s="452">
        <f>BK68</f>
        <v>1</v>
      </c>
      <c r="BL69" s="453" t="e">
        <f>SUMPRODUCT((AV69:BA69)*(GS69:GX69))/((GS69:GX69)+SUM(BB69:BD69)*GY69+BG69*GZ69)</f>
        <v>#VALUE!</v>
      </c>
      <c r="BM69" s="453" t="e">
        <f>BK69*($AV69*FB69+$AW69*FD69+$AX69*FI69+$AY69*FN69+$AZ69*FS69+$BA69*FX69+$BG69*GE69)/(AV69*EY69+AX69*FK69+AW69*FF69+AY69*FP69+AZ69*FU69+BA69*FZ69+BG69*GG69+BB69*GK69+BC69*GN69+BD69*GP69)</f>
        <v>#VALUE!</v>
      </c>
      <c r="BN69" s="453" t="e">
        <f>($AV69*FC69+$AX69*FJ69+$AW69*FE69+$AY69*FO69+$AZ69*FT69+$BA69*FY69+$BG69*GF69)/($AV69*FA69+BG69*GH69+BB69*GL69+BC69*GO69+BD69*GQ69+BA69*GA69)</f>
        <v>#VALUE!</v>
      </c>
      <c r="BO69" s="454" t="e">
        <f>SUMPRODUCT(AV69:BA69*GS69:GX69)/(GS69:GX69+(BB69+BC69+BD69)*GY69+BG69)</f>
        <v>#VALUE!</v>
      </c>
      <c r="BP69" s="454" t="e">
        <f>SUMPRODUCT(AV69:BA69*GS69:GX69)/(GS69:GX69+(BB69+BC69+BD69)*GY69+BG69)</f>
        <v>#VALUE!</v>
      </c>
      <c r="BQ69" s="454" t="e">
        <f>SUMPRODUCT(AV69:BA69*GS69:GX69)/(GS69:GX69+(BB69+BC69+BD69)*GY69+BG69)</f>
        <v>#VALUE!</v>
      </c>
      <c r="BR69" s="453" t="str">
        <f>IF(_tag_month_day!T59="","",_tag_month_day!T59)</f>
        <v/>
      </c>
      <c r="BS69" s="453" t="str">
        <f>IF(_tag_month_day!U59="","",_tag_month_day!U59)</f>
        <v/>
      </c>
      <c r="BT69" s="455" t="str">
        <f>IF(CK69="","",IF((CK69&gt;=BV69-0.12)*(CK69&lt;=BV69+0.12),"合格","不合格"))</f>
        <v/>
      </c>
      <c r="BU69" s="456" t="str">
        <f>IF(_tag_month_day!V59="","",_tag_month_day!V59)</f>
        <v/>
      </c>
      <c r="BV69" s="457" t="str">
        <f>IF(_tag_month_day!W59="","",_tag_month_day!W59)</f>
        <v/>
      </c>
      <c r="BW69" s="458" t="str">
        <f>IF(_tag_month_day!X59="","",_tag_month_day!X59)</f>
        <v/>
      </c>
      <c r="BX69" s="458" t="str">
        <f>IF(_tag_month_day!Y59="","",_tag_month_day!Y59)</f>
        <v/>
      </c>
      <c r="BY69" s="459">
        <f ca="1">L69</f>
        <v>43588.499999999862</v>
      </c>
      <c r="BZ69" s="460"/>
      <c r="CA69" s="461"/>
      <c r="CB69" s="424" t="str">
        <f>IF(_tag_month_day!Z59="","",_tag_month_day!Z59)</f>
        <v/>
      </c>
      <c r="CC69" s="424" t="str">
        <f>IF(_tag_month_day!AA59="","",_tag_month_day!AA59)</f>
        <v/>
      </c>
      <c r="CD69" s="424" t="str">
        <f>IF(_tag_month_day!AB59="","",_tag_month_day!AB59)</f>
        <v/>
      </c>
      <c r="CE69" s="424" t="str">
        <f>IF(_tag_month_day!AC59="","",_tag_month_day!AC59)</f>
        <v/>
      </c>
      <c r="CF69" s="424" t="str">
        <f>IF(_tag_month_day!AD59="","",_tag_month_day!AD59)</f>
        <v/>
      </c>
      <c r="CG69" s="424" t="str">
        <f>IF(_tag_month_day!AE59="","",_tag_month_day!AE59)</f>
        <v/>
      </c>
      <c r="CH69" s="424" t="str">
        <f>IF(_tag_month_day!AF59="","",_tag_month_day!AF59)</f>
        <v/>
      </c>
      <c r="CI69" s="424" t="str">
        <f>IF(_tag_month_day!AG59="","",_tag_month_day!AG59)</f>
        <v/>
      </c>
      <c r="CJ69" s="424" t="str">
        <f>IF(_tag_month_day!AH59="","",_tag_month_day!AH59)</f>
        <v/>
      </c>
      <c r="CK69" s="424" t="str">
        <f>IF(_tag_month_day!AI59="","",_tag_month_day!AI59)</f>
        <v/>
      </c>
      <c r="CL69" s="4" t="str">
        <f>IF(_tag_month_day!AJ59="","",_tag_month_day!AJ59)</f>
        <v/>
      </c>
      <c r="CM69" s="4" t="str">
        <f>IF(_tag_month_day!AK59="","",_tag_month_day!AK59)</f>
        <v/>
      </c>
      <c r="CN69" s="4" t="str">
        <f>IF(_tag_month_day!AL59="","",_tag_month_day!AL59)</f>
        <v/>
      </c>
      <c r="CO69" s="4" t="str">
        <f>IF(_tag_month_day!AM59="","",_tag_month_day!AM59)</f>
        <v/>
      </c>
      <c r="CP69" s="4" t="str">
        <f>IF(_tag_month_day!AN59="","",_tag_month_day!AN59)</f>
        <v/>
      </c>
      <c r="CQ69" s="4" t="str">
        <f>IF(_tag_month_day!AO59="","",_tag_month_day!AO59)</f>
        <v/>
      </c>
      <c r="CR69" s="462" t="str">
        <f>IF(_tag_month_day!AP59="","",_tag_month_day!AP59)</f>
        <v/>
      </c>
      <c r="CS69" s="463" t="str">
        <f>IF(_tag_month_day!AQ59="","",_tag_month_day!AQ59)</f>
        <v/>
      </c>
      <c r="CT69" s="4" t="str">
        <f>IF(_tag_month_day!AR59="","",_tag_month_day!AR59)</f>
        <v/>
      </c>
      <c r="CU69" s="464" t="e">
        <f>DU69/AJ69</f>
        <v>#VALUE!</v>
      </c>
      <c r="CV69" s="451" t="e">
        <f>BG69/BH69</f>
        <v>#VALUE!</v>
      </c>
      <c r="CW69" s="465" t="e">
        <f>AJ69*(1-CV69)*CU69*AF69</f>
        <v>#VALUE!</v>
      </c>
      <c r="CX69" s="465" t="e">
        <f>CW69*94%</f>
        <v>#VALUE!</v>
      </c>
      <c r="CY69" s="466" t="e">
        <f>IF(CX69=0,0,DS69/(DS69+CX69))</f>
        <v>#VALUE!</v>
      </c>
      <c r="CZ69" s="465" t="e">
        <f>$AJ69*EF69</f>
        <v>#VALUE!</v>
      </c>
      <c r="DA69" s="465" t="e">
        <f>$AJ69*EG69</f>
        <v>#VALUE!</v>
      </c>
      <c r="DB69" s="465" t="e">
        <f>$AJ69*EH69</f>
        <v>#VALUE!</v>
      </c>
      <c r="DC69" s="465" t="e">
        <f>$AJ69*EI69</f>
        <v>#VALUE!</v>
      </c>
      <c r="DD69" s="465" t="e">
        <f>$AJ69*EJ69</f>
        <v>#VALUE!</v>
      </c>
      <c r="DE69" s="465" t="e">
        <f>$AJ69*EK69</f>
        <v>#VALUE!</v>
      </c>
      <c r="DF69" s="465" t="e">
        <f>$AJ69*EL69</f>
        <v>#VALUE!</v>
      </c>
      <c r="DG69" s="465" t="e">
        <f>$AJ69*EM69</f>
        <v>#VALUE!</v>
      </c>
      <c r="DH69" s="465" t="e">
        <f>$AJ69*EN69</f>
        <v>#VALUE!</v>
      </c>
      <c r="DI69" s="465" t="e">
        <f>$AJ69*EO69</f>
        <v>#VALUE!</v>
      </c>
      <c r="DJ69" s="465" t="e">
        <f>CZ69*(1-EP69)</f>
        <v>#VALUE!</v>
      </c>
      <c r="DK69" s="465" t="e">
        <f>DA69*(1-ER69)</f>
        <v>#VALUE!</v>
      </c>
      <c r="DL69" s="465" t="e">
        <f>DB69*(1-EQ69)</f>
        <v>#VALUE!</v>
      </c>
      <c r="DM69" s="465" t="e">
        <f>DC69*(1-ES69)</f>
        <v>#VALUE!</v>
      </c>
      <c r="DN69" s="465" t="e">
        <f>DD69*(1-ET69)</f>
        <v>#VALUE!</v>
      </c>
      <c r="DO69" s="465" t="e">
        <f>DE69</f>
        <v>#VALUE!</v>
      </c>
      <c r="DP69" s="465" t="e">
        <f>DF69*(1-EU69)</f>
        <v>#VALUE!</v>
      </c>
      <c r="DQ69" s="465" t="e">
        <f>DG69*(1-EV69)</f>
        <v>#VALUE!</v>
      </c>
      <c r="DR69" s="465" t="e">
        <f>DH69*(1-EW69)</f>
        <v>#VALUE!</v>
      </c>
      <c r="DS69" s="465" t="e">
        <f>DI69</f>
        <v>#VALUE!</v>
      </c>
      <c r="DT69" s="465" t="e">
        <f>SUM(DJ69:DS69)</f>
        <v>#VALUE!</v>
      </c>
      <c r="DU69" s="465" t="e">
        <f>(GS69:GX69)+(DP69+DQ69+DR69)*GY69+DS69</f>
        <v>#VALUE!</v>
      </c>
      <c r="DV69" s="451" t="e">
        <f>AV69/$BH69/(1-EP69)</f>
        <v>#VALUE!</v>
      </c>
      <c r="DW69" s="451" t="e">
        <f>AW69/$BH69/(1-ER69)</f>
        <v>#VALUE!</v>
      </c>
      <c r="DX69" s="451" t="e">
        <f>AX69/$BH69/(1-EQ69)</f>
        <v>#VALUE!</v>
      </c>
      <c r="DY69" s="451" t="e">
        <f>AY69/$BH69/(1-ES69)</f>
        <v>#VALUE!</v>
      </c>
      <c r="DZ69" s="451" t="e">
        <f>AZ69/$BH69/(1-ET69)</f>
        <v>#VALUE!</v>
      </c>
      <c r="EA69" s="451" t="e">
        <f>BA69/$BH69/(1-AX69)</f>
        <v>#VALUE!</v>
      </c>
      <c r="EB69" s="451" t="e">
        <f>BB69/$BH69/(1-EU69)</f>
        <v>#VALUE!</v>
      </c>
      <c r="EC69" s="451" t="e">
        <f>BC69/$BH69/(1-EV69)</f>
        <v>#VALUE!</v>
      </c>
      <c r="ED69" s="451" t="e">
        <f>BD69/$BH69/(1-EW69)</f>
        <v>#VALUE!</v>
      </c>
      <c r="EE69" s="451" t="e">
        <f>BG69/BH69</f>
        <v>#VALUE!</v>
      </c>
      <c r="EF69" s="451" t="e">
        <f>DV69/SUM($DV69:$EE69)</f>
        <v>#VALUE!</v>
      </c>
      <c r="EG69" s="451" t="e">
        <f>DW69/SUM($DV69:$EE69)</f>
        <v>#VALUE!</v>
      </c>
      <c r="EH69" s="451" t="e">
        <f>DX69/SUM($DV69:$EE69)</f>
        <v>#VALUE!</v>
      </c>
      <c r="EI69" s="451" t="e">
        <f>DY69/SUM($DV69:$EE69)</f>
        <v>#VALUE!</v>
      </c>
      <c r="EJ69" s="451" t="e">
        <f>DZ69/SUM($DV69:$EE69)</f>
        <v>#VALUE!</v>
      </c>
      <c r="EK69" s="451" t="e">
        <f>EA69/SUM($DV69:$EE69)</f>
        <v>#VALUE!</v>
      </c>
      <c r="EL69" s="451" t="e">
        <f>EB69/SUM($DV69:$EE69)</f>
        <v>#VALUE!</v>
      </c>
      <c r="EM69" s="451" t="e">
        <f>EC69/SUM($DV69:$EE69)</f>
        <v>#VALUE!</v>
      </c>
      <c r="EN69" s="451" t="e">
        <f>ED69/SUM($DV69:$EE69)</f>
        <v>#VALUE!</v>
      </c>
      <c r="EO69" s="451" t="e">
        <f>EE69/SUM($DV69:$EE69)</f>
        <v>#VALUE!</v>
      </c>
      <c r="EP69" s="450">
        <f>EP68</f>
        <v>0.080000000000000002</v>
      </c>
      <c r="EQ69" s="450">
        <f>EQ68</f>
        <v>0.014999999999999999</v>
      </c>
      <c r="ER69" s="450">
        <f>ER68</f>
        <v>0.014999999999999999</v>
      </c>
      <c r="ES69" s="450">
        <f>ES68</f>
        <v>0.014999999999999999</v>
      </c>
      <c r="ET69" s="450">
        <f>ET68</f>
        <v>0.014999999999999999</v>
      </c>
      <c r="EU69" s="450">
        <f>EU68</f>
        <v>0.089999999999999997</v>
      </c>
      <c r="EV69" s="450">
        <f>EV68</f>
        <v>0.089999999999999997</v>
      </c>
      <c r="EW69" s="450">
        <f>EW68</f>
        <v>0.089999999999999997</v>
      </c>
      <c r="EX69" s="431" t="str">
        <f>IF(_tag_month_day!AS59="","",_tag_month_day!AS59/100)</f>
        <v/>
      </c>
      <c r="EY69" s="431" t="str">
        <f>IF(_tag_month_day!AT59="","",_tag_month_day!AT59/100)</f>
        <v/>
      </c>
      <c r="EZ69" s="431" t="str">
        <f>IF(_tag_month_day!AU59="","",_tag_month_day!AU59/100)</f>
        <v/>
      </c>
      <c r="FA69" s="431" t="str">
        <f>IF(_tag_month_day!AV59="","",_tag_month_day!AV59/100)</f>
        <v/>
      </c>
      <c r="FB69" s="431" t="str">
        <f>IF(_tag_month_day!AW59="","",_tag_month_day!AW59/100)</f>
        <v/>
      </c>
      <c r="FC69" s="431" t="str">
        <f>IF(_tag_month_day!AX59="","",_tag_month_day!AX59/100)</f>
        <v/>
      </c>
      <c r="FD69" s="449" t="str">
        <f>IF(_tag_month_day!AY59="","",_tag_month_day!AY59/100)</f>
        <v/>
      </c>
      <c r="FE69" s="449" t="str">
        <f>IF(_tag_month_day!AZ59="","",_tag_month_day!AZ59/100)</f>
        <v/>
      </c>
      <c r="FF69" s="449" t="str">
        <f>IF(_tag_month_day!BA59="","",_tag_month_day!BA59/100)</f>
        <v/>
      </c>
      <c r="FG69" s="449" t="str">
        <f>IF(_tag_month_day!BB59="","",_tag_month_day!BB59/100)</f>
        <v/>
      </c>
      <c r="FH69" s="467" t="str">
        <f>IF(_tag_month_day!BC59="","",_tag_month_day!BC59/100)</f>
        <v/>
      </c>
      <c r="FI69" s="449">
        <f>FI68</f>
        <v>0.40999999999999998</v>
      </c>
      <c r="FJ69" s="449">
        <f>FJ68</f>
        <v>0.11</v>
      </c>
      <c r="FK69" s="449">
        <f>FK68</f>
        <v>0.014999999999999999</v>
      </c>
      <c r="FL69" s="449">
        <f>FL68</f>
        <v>0</v>
      </c>
      <c r="FM69" s="467">
        <f>FM68</f>
        <v>0.0001</v>
      </c>
      <c r="FN69" s="449">
        <f>FN68</f>
        <v>0.32000000000000001</v>
      </c>
      <c r="FO69" s="449">
        <f>FO68</f>
        <v>0.20000000000000001</v>
      </c>
      <c r="FP69" s="449">
        <f>FP68</f>
        <v>0.01</v>
      </c>
      <c r="FQ69" s="449">
        <f>FQ68</f>
        <v>0</v>
      </c>
      <c r="FR69" s="467">
        <f>FR68</f>
        <v>0.0001</v>
      </c>
      <c r="FS69" s="449" t="str">
        <f>IF(_tag_month_day!BD59="","",_tag_month_day!BD59/100)</f>
        <v/>
      </c>
      <c r="FT69" s="449" t="str">
        <f>IF(_tag_month_day!BE59="","",_tag_month_day!BE59/100)</f>
        <v/>
      </c>
      <c r="FU69" s="449" t="str">
        <f>IF(_tag_month_day!BF59="","",_tag_month_day!BF59/100)</f>
        <v/>
      </c>
      <c r="FV69" s="449" t="str">
        <f>IF(_tag_month_day!BG59="","",_tag_month_day!BG59/100)</f>
        <v/>
      </c>
      <c r="FW69" s="467" t="str">
        <f>IF(_tag_month_day!BH59="","",_tag_month_day!BH59/100)</f>
        <v/>
      </c>
      <c r="FX69" s="449" t="str">
        <f>IF(_tag_month_day!BI59="","",_tag_month_day!BI59/100)</f>
        <v/>
      </c>
      <c r="FY69" s="449" t="str">
        <f>IF(_tag_month_day!BJ59="","",_tag_month_day!BJ59/100)</f>
        <v/>
      </c>
      <c r="FZ69" s="468" t="str">
        <f>IF(_tag_month_day!BK59="","",_tag_month_day!BK59/100)</f>
        <v/>
      </c>
      <c r="GA69" s="449" t="str">
        <f>IF(_tag_month_day!BL59="","",_tag_month_day!BL59/100)</f>
        <v/>
      </c>
      <c r="GB69" s="467" t="str">
        <f>IF(_tag_month_day!BM59="","",_tag_month_day!BM59/100)</f>
        <v/>
      </c>
      <c r="GC69" s="431" t="str">
        <f>IF(_tag_month_day!BN59="","",_tag_month_day!BN59/100)</f>
        <v/>
      </c>
      <c r="GD69" s="431" t="str">
        <f>IF(_tag_month_day!BO59="","",_tag_month_day!BO59/100)</f>
        <v/>
      </c>
      <c r="GE69" s="431" t="str">
        <f>IF(_tag_month_day!BP59="","",_tag_month_day!BP59/100)</f>
        <v/>
      </c>
      <c r="GF69" s="431" t="str">
        <f>IF(_tag_month_day!BQ59="","",_tag_month_day!BQ59/100)</f>
        <v/>
      </c>
      <c r="GG69" s="431" t="str">
        <f>IF(_tag_month_day!BR59="","",_tag_month_day!BR59/100)</f>
        <v/>
      </c>
      <c r="GH69" s="431" t="str">
        <f>IF(_tag_month_day!BS59="","",_tag_month_day!BS59/100)</f>
        <v/>
      </c>
      <c r="GI69" s="467" t="str">
        <f>IF(_tag_month_day!BT59="","",_tag_month_day!BT59/100)</f>
        <v/>
      </c>
      <c r="GJ69" s="469" t="str">
        <f>IF(_tag_month_day!BU59="","",_tag_month_day!BU59/100)</f>
        <v/>
      </c>
      <c r="GK69" s="470">
        <f>GK68</f>
        <v>0.070000000000000007</v>
      </c>
      <c r="GL69" s="470">
        <f>GL68</f>
        <v>0.029999999999999999</v>
      </c>
      <c r="GM69" s="471" t="str">
        <f>IF(_tag_month_day!BX59="","",_tag_month_day!BX59/100)</f>
        <v/>
      </c>
      <c r="GN69" s="470">
        <f>GN68</f>
        <v>0.070000000000000007</v>
      </c>
      <c r="GO69" s="470">
        <f>GO68</f>
        <v>0.029999999999999999</v>
      </c>
      <c r="GP69" s="470">
        <f>GP68</f>
        <v>0.089999999999999997</v>
      </c>
      <c r="GQ69" s="470">
        <f>GQ68</f>
        <v>0.029999999999999999</v>
      </c>
      <c r="GR69" s="471" t="str">
        <f>IF(_tag_month_day!CA59="","",_tag_month_day!CA59/100)</f>
        <v/>
      </c>
      <c r="GS69" s="472">
        <f>GS68</f>
        <v>0.95299999999999996</v>
      </c>
      <c r="GT69" s="472">
        <f>GT68</f>
        <v>0.55000000000000004</v>
      </c>
      <c r="GU69" s="472">
        <f>GU68</f>
        <v>0.55000000000000004</v>
      </c>
      <c r="GV69" s="472">
        <f>GV68</f>
        <v>0.55000000000000004</v>
      </c>
      <c r="GW69" s="472">
        <f>GW68</f>
        <v>0.5</v>
      </c>
      <c r="GX69" s="472">
        <f>GX68</f>
        <v>0.93500000000000005</v>
      </c>
      <c r="GY69" s="472">
        <f>GY68</f>
        <v>0.14999999999999999</v>
      </c>
      <c r="GZ69" s="472">
        <f>GZ68</f>
        <v>1</v>
      </c>
      <c r="HA69" s="474">
        <f>HA68</f>
        <v>0.047</v>
      </c>
      <c r="HB69" s="474">
        <f>HB68</f>
        <v>0.45000000000000001</v>
      </c>
      <c r="HC69" s="474">
        <f>HC68</f>
        <v>0.45000000000000001</v>
      </c>
      <c r="HD69" s="474">
        <f>HD68</f>
        <v>0.45000000000000001</v>
      </c>
      <c r="HE69" s="474">
        <f>HE68</f>
        <v>0.5</v>
      </c>
      <c r="HF69" s="474">
        <f>HF68</f>
        <v>0.065000000000000002</v>
      </c>
      <c r="HG69" s="474">
        <f>HG68</f>
        <v>0.84999999999999998</v>
      </c>
      <c r="HH69" s="474">
        <f>HH68</f>
        <v>0</v>
      </c>
      <c r="HI69" s="10">
        <f>IF(BZ69&lt;&gt;"",CK69-BV69,0)</f>
        <v>0</v>
      </c>
      <c r="HJ69" s="10" t="e">
        <f>IF(AJ69&gt;0,AH69-AJ69,0)</f>
        <v>#VALUE!</v>
      </c>
      <c r="HK69" s="466">
        <f>HK68</f>
        <v>0.84999999999999998</v>
      </c>
      <c r="HL69" s="424">
        <f>HL68</f>
        <v>550000</v>
      </c>
      <c r="HM69" s="424">
        <f>HM68</f>
        <v>480000</v>
      </c>
      <c r="HN69" s="465" t="e">
        <f>(DJ69*EZ69+DK69*FH69+DL69*FM69+DM69*FR69+DN69*FW69+DO69*GB69+DS69*GI69+DP69*GM69+DR69*GR69)*1000*2</f>
        <v>#VALUE!</v>
      </c>
      <c r="HO69" s="465" t="e">
        <f>HN69*HK69*$HO$2/HL69*1000000</f>
        <v>#VALUE!</v>
      </c>
      <c r="HP69" s="465" t="e">
        <f>HN69*HK69*$HP$2/HM69*1000000</f>
        <v>#VALUE!</v>
      </c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</row>
    <row customFormat="1" r="70" s="0">
      <c r="A70" s="420">
        <v>59</v>
      </c>
      <c r="B70" s="421">
        <f ca="1">IF(D70=D69,B69,IF(D70="夜班",B69+1,B69))</f>
        <v>43588</v>
      </c>
      <c r="C70" s="422">
        <f>C69</f>
        <v>0.041666666666666699</v>
      </c>
      <c r="D70" s="10" t="str">
        <f ca="1">IF(HOUR(G70)&lt;8,"夜班",IF(HOUR(G70)&lt;16,"白班",IF(HOUR(G70)&lt;24,"中班",0)))</f>
        <v>白班</v>
      </c>
      <c r="E70" s="10" t="e">
        <f ca="1">IF(F70=1,"甲",IF(F70=2,"乙",IF(F70=3,"丙",IF(F70=4,"丁",""))))</f>
        <v>#REF!</v>
      </c>
      <c r="F70" s="10" t="e">
        <f ca="1">SUMPRODUCT((成本日报!$A$3:$A$95=计划!B70)*(成本日报!$B$3:$B$95=计划!$D70),成本日报!$C$3:$C$95)</f>
        <v>#REF!</v>
      </c>
      <c r="G70" s="423">
        <f ca="1">G69+C69</f>
        <v>43588.416666666526</v>
      </c>
      <c r="H70" s="423">
        <f ca="1">$G70+$C70/60*10+$C70*0</f>
        <v>43588.423611110971</v>
      </c>
      <c r="I70" s="423">
        <f ca="1">$G70+$C70/60*18+$C70*0</f>
        <v>43588.429166666523</v>
      </c>
      <c r="J70" s="423">
        <f ca="1">$G70+$C70/60*0+$C70*1</f>
        <v>43588.45833333319</v>
      </c>
      <c r="K70" s="423">
        <f ca="1">$G70+$C70/60*30+$C70*2</f>
        <v>43588.520833333198</v>
      </c>
      <c r="L70" s="423">
        <f ca="1">$G70+$C70/60*0+$C70*3</f>
        <v>43588.541666666526</v>
      </c>
      <c r="M70" s="424" t="str">
        <f>IF(_tag_month_day!A60="","",_tag_month_day!A60)</f>
        <v/>
      </c>
      <c r="N70" s="424" t="str">
        <f>IF(_tag_month_day!B60="","",_tag_month_day!B60)</f>
        <v/>
      </c>
      <c r="O70" s="425" t="e">
        <f>IF(M70+N70=0,"",M70+N70)</f>
        <v>#VALUE!</v>
      </c>
      <c r="P70" s="424" t="str">
        <f>IF(_tag_month_day!C60="","",_tag_month_day!C60)</f>
        <v/>
      </c>
      <c r="Q70" s="424" t="str">
        <f>IF(_tag_month_day!D60="","",_tag_month_day!D60)</f>
        <v/>
      </c>
      <c r="R70" s="426" t="str">
        <f>IF(_tag_month_day!CB60="","",_tag_month_day!CB60/100)</f>
        <v/>
      </c>
      <c r="S70" s="427" t="str">
        <f>IF(_tag_month_day!E60="","",_tag_month_day!E60)</f>
        <v/>
      </c>
      <c r="T70" s="427" t="str">
        <f>IF(_tag_month_day!F60="","",_tag_month_day!F60)</f>
        <v/>
      </c>
      <c r="U70" s="428" t="e">
        <f>S70+T70</f>
        <v>#VALUE!</v>
      </c>
      <c r="V70" s="429" t="e">
        <f>U70/AJ70</f>
        <v>#VALUE!</v>
      </c>
      <c r="W70" s="430" t="str">
        <f>IF(_jhy_month_day!A60="","",_jhy_month_day!A60)</f>
        <v/>
      </c>
      <c r="X70" s="431" t="str">
        <f>IF(_jhy_month_day!B60="","",_jhy_month_day!B60/100)</f>
        <v/>
      </c>
      <c r="Y70" s="431" t="str">
        <f>IF(_jhy_month_day!C60="","",_jhy_month_day!C60/100)</f>
        <v/>
      </c>
      <c r="Z70" s="432">
        <f>Z66+1</f>
        <v>15</v>
      </c>
      <c r="AA70" s="433" t="str">
        <f>IF(_tag_month_day!G60="","",_tag_month_day!G60/100)</f>
        <v/>
      </c>
      <c r="AB70" s="433" t="str">
        <f>IF(_tag_month_day!H60="","",_tag_month_day!H60/100)</f>
        <v/>
      </c>
      <c r="AC70" s="434">
        <f>IF(X70="",AC69,BK70*($AV69*X70+$AW69*FD69+$AX69*FI69+$AY69*FN69+$AZ69*FS69+$BA69*FX69+$BG69*GE69)/(AV69*Y70+AX69*FK69+AW69*FF69+AY69*FP69+AZ69*FU69+BA69*FZ69+BG69*GG69+BB69*GK69+BC69*GN69+BD69*GP69))</f>
        <v>1.59963432013121</v>
      </c>
      <c r="AD70" s="435" t="str">
        <f>IF(AC70=AC69,"",AC70-AC69)</f>
        <v/>
      </c>
      <c r="AE70" s="436" t="str">
        <f>IF(1-AF70=0,"",(1-AF70))</f>
        <v/>
      </c>
      <c r="AF70" s="437">
        <v>1</v>
      </c>
      <c r="AG70" s="10" t="str">
        <f>AG69</f>
        <v>8A3</v>
      </c>
      <c r="AH70" s="438" t="str">
        <f>AH69</f>
        <v/>
      </c>
      <c r="AI70" s="424" t="e">
        <f>IF(ROUND(AJ70-AJ69,1)=0,"",AJ70-AJ69)</f>
        <v>#VALUE!</v>
      </c>
      <c r="AJ70" s="10" t="str">
        <f>IF(_tag_month_day!I60="","",_tag_month_day!I60)</f>
        <v/>
      </c>
      <c r="AK70" s="440"/>
      <c r="AL70" s="440"/>
      <c r="AM70" s="440"/>
      <c r="AN70" s="441">
        <f>AN69</f>
        <v>3</v>
      </c>
      <c r="AO70" s="441">
        <f>AO69</f>
        <v>7</v>
      </c>
      <c r="AP70" s="442" t="e">
        <f>(IF(AN70=0,AS69,AS69*(1+AO70/AN70)/(AR70+AO70/AN70)))+AT70</f>
        <v>#VALUE!</v>
      </c>
      <c r="AQ70" s="443" t="str">
        <f>IF(_tag_month_day!J60="","",_tag_month_day!J60/100)</f>
        <v/>
      </c>
      <c r="AR70" s="444">
        <f>AR69</f>
        <v>1.3</v>
      </c>
      <c r="AS70" s="445" t="e">
        <f>AQ70*(AN70*AR70+AO70)/(AN70+AO70)</f>
        <v>#VALUE!</v>
      </c>
      <c r="AT70" s="445" t="e">
        <f>(SUM(BE70:BF70)-SUM(BE69:BF69))*0.05</f>
        <v>#VALUE!</v>
      </c>
      <c r="AU70" s="446" t="str">
        <f>IF(_tag_month_day!CC60="","",IF(_tag_month_day!CC60&gt;0,_tag_month_day!CD60,_tag_month_day!CE60))</f>
        <v/>
      </c>
      <c r="AV70" s="447" t="str">
        <f>IF(_tag_month_day!L60="","",_tag_month_day!L60/100)</f>
        <v/>
      </c>
      <c r="AW70" s="431">
        <f>AW69</f>
        <v>0</v>
      </c>
      <c r="AX70" s="431">
        <f>AX69</f>
        <v>0</v>
      </c>
      <c r="AY70" s="431" t="str">
        <f>IF(_tag_month_day!M60="","",_tag_month_day!M60/100)</f>
        <v/>
      </c>
      <c r="AZ70" s="431" t="str">
        <f>IF(_tag_month_day!N60="","",_tag_month_day!N60/100)</f>
        <v/>
      </c>
      <c r="BA70" s="431" t="str">
        <f>IF(_tag_month_day!O60="","",_tag_month_day!O60/100)</f>
        <v/>
      </c>
      <c r="BB70" s="448" t="str">
        <f>IF(_tag_month_day!P60="","",_tag_month_day!P60/100)</f>
        <v/>
      </c>
      <c r="BC70" s="448">
        <f>BC69</f>
        <v>0</v>
      </c>
      <c r="BD70" s="448" t="str">
        <f>IF(_tag_month_day!Q60="","",_tag_month_day!Q60/100)</f>
        <v/>
      </c>
      <c r="BE70" s="449" t="str">
        <f>IF(_tag_month_day!R60="","",_tag_month_day!R60/100)</f>
        <v/>
      </c>
      <c r="BF70" s="388" t="e">
        <f>(AU70*(100+BE70*100))/(AJ70-AU70)/100</f>
        <v>#VALUE!</v>
      </c>
      <c r="BG70" s="450" t="e">
        <f>BE70+BF70</f>
        <v>#VALUE!</v>
      </c>
      <c r="BH70" s="451" t="e">
        <f>SUM(AV70:BF70)</f>
        <v>#VALUE!</v>
      </c>
      <c r="BI70" s="452" t="e">
        <f>IF(CX70=0,BI69,(DK70*查询!$R$5+DL70*查询!$Q$5+DM70*查询!$N$5+DN70*查询!$O$5+DO70*查询!$P$5)*AF70/CX70)</f>
        <v>#VALUE!</v>
      </c>
      <c r="BJ70" s="452" t="e">
        <f>IF(CX70=0,BJ69,(DP70*查询!$S$5+DQ70*查询!$T$5+DR70*查询!$U$5)*AF70/CX70)</f>
        <v>#VALUE!</v>
      </c>
      <c r="BK70" s="452">
        <f>BK69</f>
        <v>1</v>
      </c>
      <c r="BL70" s="453" t="e">
        <f>SUMPRODUCT((AV70:BA70)*(GS70:GX70))/((GS70:GX70)+SUM(BB70:BD70)*GY70+BG70*GZ70)</f>
        <v>#VALUE!</v>
      </c>
      <c r="BM70" s="453" t="e">
        <f>BK70*($AV70*FB70+$AW70*FD70+$AX70*FI70+$AY70*FN70+$AZ70*FS70+$BA70*FX70+$BG70*GE70)/(AV70*EY70+AX70*FK70+AW70*FF70+AY70*FP70+AZ70*FU70+BA70*FZ70+BG70*GG70+BB70*GK70+BC70*GN70+BD70*GP70)</f>
        <v>#VALUE!</v>
      </c>
      <c r="BN70" s="453" t="e">
        <f>($AV70*FC70+$AX70*FJ70+$AW70*FE70+$AY70*FO70+$AZ70*FT70+$BA70*FY70+$BG70*GF70)/($AV70*FA70+BG70*GH70+BB70*GL70+BC70*GO70+BD70*GQ70+BA70*GA70)</f>
        <v>#VALUE!</v>
      </c>
      <c r="BO70" s="454" t="e">
        <f>SUMPRODUCT(AV70:BA70*GS70:GX70)/(GS70:GX70+(BB70+BC70+BD70)*GY70+BG70)</f>
        <v>#VALUE!</v>
      </c>
      <c r="BP70" s="454" t="e">
        <f>SUMPRODUCT(AV70:BA70*GS70:GX70)/(GS70:GX70+(BB70+BC70+BD70)*GY70+BG70)</f>
        <v>#VALUE!</v>
      </c>
      <c r="BQ70" s="454" t="e">
        <f>SUMPRODUCT(AV70:BA70*GS70:GX70)/(GS70:GX70+(BB70+BC70+BD70)*GY70+BG70)</f>
        <v>#VALUE!</v>
      </c>
      <c r="BR70" s="453" t="str">
        <f>IF(_tag_month_day!T60="","",_tag_month_day!T60)</f>
        <v/>
      </c>
      <c r="BS70" s="453" t="str">
        <f>IF(_tag_month_day!U60="","",_tag_month_day!U60)</f>
        <v/>
      </c>
      <c r="BT70" s="455" t="str">
        <f>IF(CK70="","",IF((CK70&gt;=BV70-0.12)*(CK70&lt;=BV70+0.12),"合格","不合格"))</f>
        <v/>
      </c>
      <c r="BU70" s="456" t="str">
        <f>IF(_tag_month_day!V60="","",_tag_month_day!V60)</f>
        <v/>
      </c>
      <c r="BV70" s="457" t="str">
        <f>IF(_tag_month_day!W60="","",_tag_month_day!W60)</f>
        <v/>
      </c>
      <c r="BW70" s="458" t="str">
        <f>IF(_tag_month_day!X60="","",_tag_month_day!X60)</f>
        <v/>
      </c>
      <c r="BX70" s="458" t="str">
        <f>IF(_tag_month_day!Y60="","",_tag_month_day!Y60)</f>
        <v/>
      </c>
      <c r="BY70" s="459">
        <f ca="1">L70</f>
        <v>43588.541666666526</v>
      </c>
      <c r="BZ70" s="460"/>
      <c r="CA70" s="461"/>
      <c r="CB70" s="424" t="str">
        <f>IF(_tag_month_day!Z60="","",_tag_month_day!Z60)</f>
        <v/>
      </c>
      <c r="CC70" s="424" t="str">
        <f>IF(_tag_month_day!AA60="","",_tag_month_day!AA60)</f>
        <v/>
      </c>
      <c r="CD70" s="424" t="str">
        <f>IF(_tag_month_day!AB60="","",_tag_month_day!AB60)</f>
        <v/>
      </c>
      <c r="CE70" s="424" t="str">
        <f>IF(_tag_month_day!AC60="","",_tag_month_day!AC60)</f>
        <v/>
      </c>
      <c r="CF70" s="424" t="str">
        <f>IF(_tag_month_day!AD60="","",_tag_month_day!AD60)</f>
        <v/>
      </c>
      <c r="CG70" s="424" t="str">
        <f>IF(_tag_month_day!AE60="","",_tag_month_day!AE60)</f>
        <v/>
      </c>
      <c r="CH70" s="424" t="str">
        <f>IF(_tag_month_day!AF60="","",_tag_month_day!AF60)</f>
        <v/>
      </c>
      <c r="CI70" s="424" t="str">
        <f>IF(_tag_month_day!AG60="","",_tag_month_day!AG60)</f>
        <v/>
      </c>
      <c r="CJ70" s="424" t="str">
        <f>IF(_tag_month_day!AH60="","",_tag_month_day!AH60)</f>
        <v/>
      </c>
      <c r="CK70" s="424" t="str">
        <f>IF(_tag_month_day!AI60="","",_tag_month_day!AI60)</f>
        <v/>
      </c>
      <c r="CL70" s="4" t="str">
        <f>IF(_tag_month_day!AJ60="","",_tag_month_day!AJ60)</f>
        <v/>
      </c>
      <c r="CM70" s="4" t="str">
        <f>IF(_tag_month_day!AK60="","",_tag_month_day!AK60)</f>
        <v/>
      </c>
      <c r="CN70" s="4" t="str">
        <f>IF(_tag_month_day!AL60="","",_tag_month_day!AL60)</f>
        <v/>
      </c>
      <c r="CO70" s="4" t="str">
        <f>IF(_tag_month_day!AM60="","",_tag_month_day!AM60)</f>
        <v/>
      </c>
      <c r="CP70" s="4" t="str">
        <f>IF(_tag_month_day!AN60="","",_tag_month_day!AN60)</f>
        <v/>
      </c>
      <c r="CQ70" s="4" t="str">
        <f>IF(_tag_month_day!AO60="","",_tag_month_day!AO60)</f>
        <v/>
      </c>
      <c r="CR70" s="462" t="str">
        <f>IF(_tag_month_day!AP60="","",_tag_month_day!AP60)</f>
        <v/>
      </c>
      <c r="CS70" s="463" t="str">
        <f>IF(_tag_month_day!AQ60="","",_tag_month_day!AQ60)</f>
        <v/>
      </c>
      <c r="CT70" s="4" t="str">
        <f>IF(_tag_month_day!AR60="","",_tag_month_day!AR60)</f>
        <v/>
      </c>
      <c r="CU70" s="464" t="e">
        <f>DU70/AJ70</f>
        <v>#VALUE!</v>
      </c>
      <c r="CV70" s="451" t="e">
        <f>BG70/BH70</f>
        <v>#VALUE!</v>
      </c>
      <c r="CW70" s="465" t="e">
        <f>AJ70*(1-CV70)*CU70*AF70</f>
        <v>#VALUE!</v>
      </c>
      <c r="CX70" s="465" t="e">
        <f>CW70*94%</f>
        <v>#VALUE!</v>
      </c>
      <c r="CY70" s="466" t="e">
        <f>IF(CX70=0,0,DS70/(DS70+CX70))</f>
        <v>#VALUE!</v>
      </c>
      <c r="CZ70" s="465" t="e">
        <f>$AJ70*EF70</f>
        <v>#VALUE!</v>
      </c>
      <c r="DA70" s="465" t="e">
        <f>$AJ70*EG70</f>
        <v>#VALUE!</v>
      </c>
      <c r="DB70" s="465" t="e">
        <f>$AJ70*EH70</f>
        <v>#VALUE!</v>
      </c>
      <c r="DC70" s="465" t="e">
        <f>$AJ70*EI70</f>
        <v>#VALUE!</v>
      </c>
      <c r="DD70" s="465" t="e">
        <f>$AJ70*EJ70</f>
        <v>#VALUE!</v>
      </c>
      <c r="DE70" s="465" t="e">
        <f>$AJ70*EK70</f>
        <v>#VALUE!</v>
      </c>
      <c r="DF70" s="465" t="e">
        <f>$AJ70*EL70</f>
        <v>#VALUE!</v>
      </c>
      <c r="DG70" s="465" t="e">
        <f>$AJ70*EM70</f>
        <v>#VALUE!</v>
      </c>
      <c r="DH70" s="465" t="e">
        <f>$AJ70*EN70</f>
        <v>#VALUE!</v>
      </c>
      <c r="DI70" s="465" t="e">
        <f>$AJ70*EO70</f>
        <v>#VALUE!</v>
      </c>
      <c r="DJ70" s="465" t="e">
        <f>CZ70*(1-EP70)</f>
        <v>#VALUE!</v>
      </c>
      <c r="DK70" s="465" t="e">
        <f>DA70*(1-ER70)</f>
        <v>#VALUE!</v>
      </c>
      <c r="DL70" s="465" t="e">
        <f>DB70*(1-EQ70)</f>
        <v>#VALUE!</v>
      </c>
      <c r="DM70" s="465" t="e">
        <f>DC70*(1-ES70)</f>
        <v>#VALUE!</v>
      </c>
      <c r="DN70" s="465" t="e">
        <f>DD70*(1-ET70)</f>
        <v>#VALUE!</v>
      </c>
      <c r="DO70" s="465" t="e">
        <f>DE70</f>
        <v>#VALUE!</v>
      </c>
      <c r="DP70" s="465" t="e">
        <f>DF70*(1-EU70)</f>
        <v>#VALUE!</v>
      </c>
      <c r="DQ70" s="465" t="e">
        <f>DG70*(1-EV70)</f>
        <v>#VALUE!</v>
      </c>
      <c r="DR70" s="465" t="e">
        <f>DH70*(1-EW70)</f>
        <v>#VALUE!</v>
      </c>
      <c r="DS70" s="465" t="e">
        <f>DI70</f>
        <v>#VALUE!</v>
      </c>
      <c r="DT70" s="465" t="e">
        <f>SUM(DJ70:DS70)</f>
        <v>#VALUE!</v>
      </c>
      <c r="DU70" s="465" t="e">
        <f>(GS70:GX70)+(DP70+DQ70+DR70)*GY70+DS70</f>
        <v>#VALUE!</v>
      </c>
      <c r="DV70" s="451" t="e">
        <f>AV70/$BH70/(1-EP70)</f>
        <v>#VALUE!</v>
      </c>
      <c r="DW70" s="451" t="e">
        <f>AW70/$BH70/(1-ER70)</f>
        <v>#VALUE!</v>
      </c>
      <c r="DX70" s="451" t="e">
        <f>AX70/$BH70/(1-EQ70)</f>
        <v>#VALUE!</v>
      </c>
      <c r="DY70" s="451" t="e">
        <f>AY70/$BH70/(1-ES70)</f>
        <v>#VALUE!</v>
      </c>
      <c r="DZ70" s="451" t="e">
        <f>AZ70/$BH70/(1-ET70)</f>
        <v>#VALUE!</v>
      </c>
      <c r="EA70" s="451" t="e">
        <f>BA70/$BH70/(1-AX70)</f>
        <v>#VALUE!</v>
      </c>
      <c r="EB70" s="451" t="e">
        <f>BB70/$BH70/(1-EU70)</f>
        <v>#VALUE!</v>
      </c>
      <c r="EC70" s="451" t="e">
        <f>BC70/$BH70/(1-EV70)</f>
        <v>#VALUE!</v>
      </c>
      <c r="ED70" s="451" t="e">
        <f>BD70/$BH70/(1-EW70)</f>
        <v>#VALUE!</v>
      </c>
      <c r="EE70" s="451" t="e">
        <f>BG70/BH70</f>
        <v>#VALUE!</v>
      </c>
      <c r="EF70" s="451" t="e">
        <f>DV70/SUM($DV70:$EE70)</f>
        <v>#VALUE!</v>
      </c>
      <c r="EG70" s="451" t="e">
        <f>DW70/SUM($DV70:$EE70)</f>
        <v>#VALUE!</v>
      </c>
      <c r="EH70" s="451" t="e">
        <f>DX70/SUM($DV70:$EE70)</f>
        <v>#VALUE!</v>
      </c>
      <c r="EI70" s="451" t="e">
        <f>DY70/SUM($DV70:$EE70)</f>
        <v>#VALUE!</v>
      </c>
      <c r="EJ70" s="451" t="e">
        <f>DZ70/SUM($DV70:$EE70)</f>
        <v>#VALUE!</v>
      </c>
      <c r="EK70" s="451" t="e">
        <f>EA70/SUM($DV70:$EE70)</f>
        <v>#VALUE!</v>
      </c>
      <c r="EL70" s="451" t="e">
        <f>EB70/SUM($DV70:$EE70)</f>
        <v>#VALUE!</v>
      </c>
      <c r="EM70" s="451" t="e">
        <f>EC70/SUM($DV70:$EE70)</f>
        <v>#VALUE!</v>
      </c>
      <c r="EN70" s="451" t="e">
        <f>ED70/SUM($DV70:$EE70)</f>
        <v>#VALUE!</v>
      </c>
      <c r="EO70" s="451" t="e">
        <f>EE70/SUM($DV70:$EE70)</f>
        <v>#VALUE!</v>
      </c>
      <c r="EP70" s="450">
        <f>EP69</f>
        <v>0.080000000000000002</v>
      </c>
      <c r="EQ70" s="450">
        <f>EQ69</f>
        <v>0.014999999999999999</v>
      </c>
      <c r="ER70" s="450">
        <f>ER69</f>
        <v>0.014999999999999999</v>
      </c>
      <c r="ES70" s="450">
        <f>ES69</f>
        <v>0.014999999999999999</v>
      </c>
      <c r="ET70" s="450">
        <f>ET69</f>
        <v>0.014999999999999999</v>
      </c>
      <c r="EU70" s="450">
        <f>EU69</f>
        <v>0.089999999999999997</v>
      </c>
      <c r="EV70" s="450">
        <f>EV69</f>
        <v>0.089999999999999997</v>
      </c>
      <c r="EW70" s="450">
        <f>EW69</f>
        <v>0.089999999999999997</v>
      </c>
      <c r="EX70" s="431" t="str">
        <f>IF(_tag_month_day!AS60="","",_tag_month_day!AS60/100)</f>
        <v/>
      </c>
      <c r="EY70" s="431" t="str">
        <f>IF(_tag_month_day!AT60="","",_tag_month_day!AT60/100)</f>
        <v/>
      </c>
      <c r="EZ70" s="431" t="str">
        <f>IF(_tag_month_day!AU60="","",_tag_month_day!AU60/100)</f>
        <v/>
      </c>
      <c r="FA70" s="431" t="str">
        <f>IF(_tag_month_day!AV60="","",_tag_month_day!AV60/100)</f>
        <v/>
      </c>
      <c r="FB70" s="431" t="str">
        <f>IF(_tag_month_day!AW60="","",_tag_month_day!AW60/100)</f>
        <v/>
      </c>
      <c r="FC70" s="431" t="str">
        <f>IF(_tag_month_day!AX60="","",_tag_month_day!AX60/100)</f>
        <v/>
      </c>
      <c r="FD70" s="449" t="str">
        <f>IF(_tag_month_day!AY60="","",_tag_month_day!AY60/100)</f>
        <v/>
      </c>
      <c r="FE70" s="449" t="str">
        <f>IF(_tag_month_day!AZ60="","",_tag_month_day!AZ60/100)</f>
        <v/>
      </c>
      <c r="FF70" s="449" t="str">
        <f>IF(_tag_month_day!BA60="","",_tag_month_day!BA60/100)</f>
        <v/>
      </c>
      <c r="FG70" s="449" t="str">
        <f>IF(_tag_month_day!BB60="","",_tag_month_day!BB60/100)</f>
        <v/>
      </c>
      <c r="FH70" s="467" t="str">
        <f>IF(_tag_month_day!BC60="","",_tag_month_day!BC60/100)</f>
        <v/>
      </c>
      <c r="FI70" s="449">
        <f>FI69</f>
        <v>0.40999999999999998</v>
      </c>
      <c r="FJ70" s="449">
        <f>FJ69</f>
        <v>0.11</v>
      </c>
      <c r="FK70" s="449">
        <f>FK69</f>
        <v>0.014999999999999999</v>
      </c>
      <c r="FL70" s="449">
        <f>FL69</f>
        <v>0</v>
      </c>
      <c r="FM70" s="467">
        <f>FM69</f>
        <v>0.0001</v>
      </c>
      <c r="FN70" s="449">
        <f>FN69</f>
        <v>0.32000000000000001</v>
      </c>
      <c r="FO70" s="449">
        <f>FO69</f>
        <v>0.20000000000000001</v>
      </c>
      <c r="FP70" s="449">
        <f>FP69</f>
        <v>0.01</v>
      </c>
      <c r="FQ70" s="449">
        <f>FQ69</f>
        <v>0</v>
      </c>
      <c r="FR70" s="467">
        <f>FR69</f>
        <v>0.0001</v>
      </c>
      <c r="FS70" s="449" t="str">
        <f>IF(_tag_month_day!BD60="","",_tag_month_day!BD60/100)</f>
        <v/>
      </c>
      <c r="FT70" s="449" t="str">
        <f>IF(_tag_month_day!BE60="","",_tag_month_day!BE60/100)</f>
        <v/>
      </c>
      <c r="FU70" s="449" t="str">
        <f>IF(_tag_month_day!BF60="","",_tag_month_day!BF60/100)</f>
        <v/>
      </c>
      <c r="FV70" s="449" t="str">
        <f>IF(_tag_month_day!BG60="","",_tag_month_day!BG60/100)</f>
        <v/>
      </c>
      <c r="FW70" s="467" t="str">
        <f>IF(_tag_month_day!BH60="","",_tag_month_day!BH60/100)</f>
        <v/>
      </c>
      <c r="FX70" s="449" t="str">
        <f>IF(_tag_month_day!BI60="","",_tag_month_day!BI60/100)</f>
        <v/>
      </c>
      <c r="FY70" s="449" t="str">
        <f>IF(_tag_month_day!BJ60="","",_tag_month_day!BJ60/100)</f>
        <v/>
      </c>
      <c r="FZ70" s="468" t="str">
        <f>IF(_tag_month_day!BK60="","",_tag_month_day!BK60/100)</f>
        <v/>
      </c>
      <c r="GA70" s="449" t="str">
        <f>IF(_tag_month_day!BL60="","",_tag_month_day!BL60/100)</f>
        <v/>
      </c>
      <c r="GB70" s="467" t="str">
        <f>IF(_tag_month_day!BM60="","",_tag_month_day!BM60/100)</f>
        <v/>
      </c>
      <c r="GC70" s="431" t="str">
        <f>IF(_tag_month_day!BN60="","",_tag_month_day!BN60/100)</f>
        <v/>
      </c>
      <c r="GD70" s="431" t="str">
        <f>IF(_tag_month_day!BO60="","",_tag_month_day!BO60/100)</f>
        <v/>
      </c>
      <c r="GE70" s="431" t="str">
        <f>IF(_tag_month_day!BP60="","",_tag_month_day!BP60/100)</f>
        <v/>
      </c>
      <c r="GF70" s="431" t="str">
        <f>IF(_tag_month_day!BQ60="","",_tag_month_day!BQ60/100)</f>
        <v/>
      </c>
      <c r="GG70" s="431" t="str">
        <f>IF(_tag_month_day!BR60="","",_tag_month_day!BR60/100)</f>
        <v/>
      </c>
      <c r="GH70" s="431" t="str">
        <f>IF(_tag_month_day!BS60="","",_tag_month_day!BS60/100)</f>
        <v/>
      </c>
      <c r="GI70" s="467" t="str">
        <f>IF(_tag_month_day!BT60="","",_tag_month_day!BT60/100)</f>
        <v/>
      </c>
      <c r="GJ70" s="469" t="str">
        <f>IF(_tag_month_day!BU60="","",_tag_month_day!BU60/100)</f>
        <v/>
      </c>
      <c r="GK70" s="470">
        <f>GK69</f>
        <v>0.070000000000000007</v>
      </c>
      <c r="GL70" s="470">
        <f>GL69</f>
        <v>0.029999999999999999</v>
      </c>
      <c r="GM70" s="471" t="str">
        <f>IF(_tag_month_day!BX60="","",_tag_month_day!BX60/100)</f>
        <v/>
      </c>
      <c r="GN70" s="470">
        <f>GN69</f>
        <v>0.070000000000000007</v>
      </c>
      <c r="GO70" s="470">
        <f>GO69</f>
        <v>0.029999999999999999</v>
      </c>
      <c r="GP70" s="470">
        <f>GP69</f>
        <v>0.089999999999999997</v>
      </c>
      <c r="GQ70" s="470">
        <f>GQ69</f>
        <v>0.029999999999999999</v>
      </c>
      <c r="GR70" s="471" t="str">
        <f>IF(_tag_month_day!CA60="","",_tag_month_day!CA60/100)</f>
        <v/>
      </c>
      <c r="GS70" s="472">
        <f>GS69</f>
        <v>0.95299999999999996</v>
      </c>
      <c r="GT70" s="472">
        <f>GT69</f>
        <v>0.55000000000000004</v>
      </c>
      <c r="GU70" s="472">
        <f>GU69</f>
        <v>0.55000000000000004</v>
      </c>
      <c r="GV70" s="472">
        <f>GV69</f>
        <v>0.55000000000000004</v>
      </c>
      <c r="GW70" s="472">
        <f>GW69</f>
        <v>0.5</v>
      </c>
      <c r="GX70" s="472">
        <f>GX69</f>
        <v>0.93500000000000005</v>
      </c>
      <c r="GY70" s="472">
        <f>GY69</f>
        <v>0.14999999999999999</v>
      </c>
      <c r="GZ70" s="472">
        <f>GZ69</f>
        <v>1</v>
      </c>
      <c r="HA70" s="474">
        <f>HA69</f>
        <v>0.047</v>
      </c>
      <c r="HB70" s="474">
        <f>HB69</f>
        <v>0.45000000000000001</v>
      </c>
      <c r="HC70" s="474">
        <f>HC69</f>
        <v>0.45000000000000001</v>
      </c>
      <c r="HD70" s="474">
        <f>HD69</f>
        <v>0.45000000000000001</v>
      </c>
      <c r="HE70" s="474">
        <f>HE69</f>
        <v>0.5</v>
      </c>
      <c r="HF70" s="474">
        <f>HF69</f>
        <v>0.065000000000000002</v>
      </c>
      <c r="HG70" s="474">
        <f>HG69</f>
        <v>0.84999999999999998</v>
      </c>
      <c r="HH70" s="474">
        <f>HH69</f>
        <v>0</v>
      </c>
      <c r="HI70" s="10">
        <f>IF(BZ70&lt;&gt;"",CK70-BV70,0)</f>
        <v>0</v>
      </c>
      <c r="HJ70" s="10" t="e">
        <f>IF(AJ70&gt;0,AH70-AJ70,0)</f>
        <v>#VALUE!</v>
      </c>
      <c r="HK70" s="466">
        <f>HK69</f>
        <v>0.84999999999999998</v>
      </c>
      <c r="HL70" s="424">
        <f>HL69</f>
        <v>550000</v>
      </c>
      <c r="HM70" s="424">
        <f>HM69</f>
        <v>480000</v>
      </c>
      <c r="HN70" s="465" t="e">
        <f>(DJ70*EZ70+DK70*FH70+DL70*FM70+DM70*FR70+DN70*FW70+DO70*GB70+DS70*GI70+DP70*GM70+DR70*GR70)*1000*2</f>
        <v>#VALUE!</v>
      </c>
      <c r="HO70" s="465" t="e">
        <f>HN70*HK70*$HO$2/HL70*1000000</f>
        <v>#VALUE!</v>
      </c>
      <c r="HP70" s="465" t="e">
        <f>HN70*HK70*$HP$2/HM70*1000000</f>
        <v>#VALUE!</v>
      </c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</row>
    <row customFormat="1" r="71" s="0">
      <c r="A71" s="420">
        <v>60</v>
      </c>
      <c r="B71" s="421">
        <f ca="1">IF(D71=D70,B70,IF(D71="夜班",B70+1,B70))</f>
        <v>43588</v>
      </c>
      <c r="C71" s="422">
        <f>C70</f>
        <v>0.041666666666666699</v>
      </c>
      <c r="D71" s="10" t="str">
        <f ca="1">IF(HOUR(G71)&lt;8,"夜班",IF(HOUR(G71)&lt;16,"白班",IF(HOUR(G71)&lt;24,"中班",0)))</f>
        <v>白班</v>
      </c>
      <c r="E71" s="10" t="e">
        <f ca="1">IF(F71=1,"甲",IF(F71=2,"乙",IF(F71=3,"丙",IF(F71=4,"丁",""))))</f>
        <v>#REF!</v>
      </c>
      <c r="F71" s="10" t="e">
        <f ca="1">SUMPRODUCT((成本日报!$A$3:$A$95=计划!B71)*(成本日报!$B$3:$B$95=计划!$D71),成本日报!$C$3:$C$95)</f>
        <v>#REF!</v>
      </c>
      <c r="G71" s="423">
        <f ca="1">G70+C70</f>
        <v>43588.45833333319</v>
      </c>
      <c r="H71" s="423">
        <f ca="1">$G71+$C71/60*10+$C71*0</f>
        <v>43588.465277777635</v>
      </c>
      <c r="I71" s="423">
        <f ca="1">$G71+$C71/60*18+$C71*0</f>
        <v>43588.470833333187</v>
      </c>
      <c r="J71" s="423">
        <f ca="1">$G71+$C71/60*0+$C71*1</f>
        <v>43588.499999999854</v>
      </c>
      <c r="K71" s="423">
        <f ca="1">$G71+$C71/60*30+$C71*2</f>
        <v>43588.562499999862</v>
      </c>
      <c r="L71" s="423">
        <f ca="1">$G71+$C71/60*0+$C71*3</f>
        <v>43588.58333333319</v>
      </c>
      <c r="M71" s="424" t="str">
        <f>IF(_tag_month_day!A61="","",_tag_month_day!A61)</f>
        <v/>
      </c>
      <c r="N71" s="424" t="str">
        <f>IF(_tag_month_day!B61="","",_tag_month_day!B61)</f>
        <v/>
      </c>
      <c r="O71" s="425" t="e">
        <f>IF(M71+N71=0,"",M71+N71)</f>
        <v>#VALUE!</v>
      </c>
      <c r="P71" s="424" t="str">
        <f>IF(_tag_month_day!C61="","",_tag_month_day!C61)</f>
        <v/>
      </c>
      <c r="Q71" s="424" t="str">
        <f>IF(_tag_month_day!D61="","",_tag_month_day!D61)</f>
        <v/>
      </c>
      <c r="R71" s="426" t="str">
        <f>IF(_tag_month_day!CB61="","",_tag_month_day!CB61/100)</f>
        <v/>
      </c>
      <c r="S71" s="427" t="str">
        <f>IF(_tag_month_day!E61="","",_tag_month_day!E61)</f>
        <v/>
      </c>
      <c r="T71" s="427" t="str">
        <f>IF(_tag_month_day!F61="","",_tag_month_day!F61)</f>
        <v/>
      </c>
      <c r="U71" s="428" t="e">
        <f>S71+T71</f>
        <v>#VALUE!</v>
      </c>
      <c r="V71" s="429" t="e">
        <f>U71/AJ71</f>
        <v>#VALUE!</v>
      </c>
      <c r="W71" s="430" t="str">
        <f>IF(_jhy_month_day!A61="","",_jhy_month_day!A61)</f>
        <v/>
      </c>
      <c r="X71" s="431" t="str">
        <f>IF(_jhy_month_day!B61="","",_jhy_month_day!B61/100)</f>
        <v/>
      </c>
      <c r="Y71" s="431" t="str">
        <f>IF(_jhy_month_day!C61="","",_jhy_month_day!C61/100)</f>
        <v/>
      </c>
      <c r="Z71" s="432">
        <f>Z67+1</f>
        <v>15</v>
      </c>
      <c r="AA71" s="433" t="str">
        <f>IF(_tag_month_day!G61="","",_tag_month_day!G61/100)</f>
        <v/>
      </c>
      <c r="AB71" s="433" t="str">
        <f>IF(_tag_month_day!H61="","",_tag_month_day!H61/100)</f>
        <v/>
      </c>
      <c r="AC71" s="434">
        <f>IF(X71="",AC70,BK71*($AV70*X71+$AW70*FD70+$AX70*FI70+$AY70*FN70+$AZ70*FS70+$BA70*FX70+$BG70*GE70)/(AV70*Y71+AX70*FK70+AW70*FF70+AY70*FP70+AZ70*FU70+BA70*FZ70+BG70*GG70+BB70*GK70+BC70*GN70+BD70*GP70))</f>
        <v>1.59963432013121</v>
      </c>
      <c r="AD71" s="435" t="str">
        <f>IF(AC71=AC70,"",AC71-AC70)</f>
        <v/>
      </c>
      <c r="AE71" s="436" t="str">
        <f>IF(1-AF71=0,"",(1-AF71))</f>
        <v/>
      </c>
      <c r="AF71" s="437">
        <v>1</v>
      </c>
      <c r="AG71" s="10" t="str">
        <f>AG70</f>
        <v>8A3</v>
      </c>
      <c r="AH71" s="438" t="str">
        <f>AH70</f>
        <v/>
      </c>
      <c r="AI71" s="424" t="e">
        <f>IF(ROUND(AJ71-AJ70,1)=0,"",AJ71-AJ70)</f>
        <v>#VALUE!</v>
      </c>
      <c r="AJ71" s="10" t="str">
        <f>IF(_tag_month_day!I61="","",_tag_month_day!I61)</f>
        <v/>
      </c>
      <c r="AK71" s="440"/>
      <c r="AL71" s="440"/>
      <c r="AM71" s="440"/>
      <c r="AN71" s="441">
        <f>AN70</f>
        <v>3</v>
      </c>
      <c r="AO71" s="441">
        <f>AO70</f>
        <v>7</v>
      </c>
      <c r="AP71" s="442" t="e">
        <f>(IF(AN71=0,AS70,AS70*(1+AO71/AN71)/(AR71+AO71/AN71)))+AT71</f>
        <v>#VALUE!</v>
      </c>
      <c r="AQ71" s="443" t="str">
        <f>IF(_tag_month_day!J61="","",_tag_month_day!J61/100)</f>
        <v/>
      </c>
      <c r="AR71" s="444">
        <f>AR70</f>
        <v>1.3</v>
      </c>
      <c r="AS71" s="445" t="e">
        <f>AQ71*(AN71*AR71+AO71)/(AN71+AO71)</f>
        <v>#VALUE!</v>
      </c>
      <c r="AT71" s="445" t="e">
        <f>(SUM(BE71:BF71)-SUM(BE70:BF70))*0.05</f>
        <v>#VALUE!</v>
      </c>
      <c r="AU71" s="446" t="str">
        <f>IF(_tag_month_day!CC61="","",IF(_tag_month_day!CC61&gt;0,_tag_month_day!CD61,_tag_month_day!CE61))</f>
        <v/>
      </c>
      <c r="AV71" s="447" t="str">
        <f>IF(_tag_month_day!L61="","",_tag_month_day!L61/100)</f>
        <v/>
      </c>
      <c r="AW71" s="431">
        <f>AW70</f>
        <v>0</v>
      </c>
      <c r="AX71" s="431">
        <f>AX70</f>
        <v>0</v>
      </c>
      <c r="AY71" s="431" t="str">
        <f>IF(_tag_month_day!M61="","",_tag_month_day!M61/100)</f>
        <v/>
      </c>
      <c r="AZ71" s="431" t="str">
        <f>IF(_tag_month_day!N61="","",_tag_month_day!N61/100)</f>
        <v/>
      </c>
      <c r="BA71" s="431" t="str">
        <f>IF(_tag_month_day!O61="","",_tag_month_day!O61/100)</f>
        <v/>
      </c>
      <c r="BB71" s="448" t="str">
        <f>IF(_tag_month_day!P61="","",_tag_month_day!P61/100)</f>
        <v/>
      </c>
      <c r="BC71" s="448">
        <f>BC70</f>
        <v>0</v>
      </c>
      <c r="BD71" s="448" t="str">
        <f>IF(_tag_month_day!Q61="","",_tag_month_day!Q61/100)</f>
        <v/>
      </c>
      <c r="BE71" s="449" t="str">
        <f>IF(_tag_month_day!R61="","",_tag_month_day!R61/100)</f>
        <v/>
      </c>
      <c r="BF71" s="388" t="e">
        <f>(AU71*(100+BE71*100))/(AJ71-AU71)/100</f>
        <v>#VALUE!</v>
      </c>
      <c r="BG71" s="450" t="e">
        <f>BE71+BF71</f>
        <v>#VALUE!</v>
      </c>
      <c r="BH71" s="451" t="e">
        <f>SUM(AV71:BF71)</f>
        <v>#VALUE!</v>
      </c>
      <c r="BI71" s="452" t="e">
        <f>IF(CX71=0,BI70,(DK71*查询!$R$5+DL71*查询!$Q$5+DM71*查询!$N$5+DN71*查询!$O$5+DO71*查询!$P$5)*AF71/CX71)</f>
        <v>#VALUE!</v>
      </c>
      <c r="BJ71" s="452" t="e">
        <f>IF(CX71=0,BJ70,(DP71*查询!$S$5+DQ71*查询!$T$5+DR71*查询!$U$5)*AF71/CX71)</f>
        <v>#VALUE!</v>
      </c>
      <c r="BK71" s="452">
        <f>BK70</f>
        <v>1</v>
      </c>
      <c r="BL71" s="453" t="e">
        <f>SUMPRODUCT((AV71:BA71)*(GS71:GX71))/((GS71:GX71)+SUM(BB71:BD71)*GY71+BG71*GZ71)</f>
        <v>#VALUE!</v>
      </c>
      <c r="BM71" s="453" t="e">
        <f>BK71*($AV71*FB71+$AW71*FD71+$AX71*FI71+$AY71*FN71+$AZ71*FS71+$BA71*FX71+$BG71*GE71)/(AV71*EY71+AX71*FK71+AW71*FF71+AY71*FP71+AZ71*FU71+BA71*FZ71+BG71*GG71+BB71*GK71+BC71*GN71+BD71*GP71)</f>
        <v>#VALUE!</v>
      </c>
      <c r="BN71" s="453" t="e">
        <f>($AV71*FC71+$AX71*FJ71+$AW71*FE71+$AY71*FO71+$AZ71*FT71+$BA71*FY71+$BG71*GF71)/($AV71*FA71+BG71*GH71+BB71*GL71+BC71*GO71+BD71*GQ71+BA71*GA71)</f>
        <v>#VALUE!</v>
      </c>
      <c r="BO71" s="454" t="e">
        <f>SUMPRODUCT(AV71:BA71*GS71:GX71)/(GS71:GX71+(BB71+BC71+BD71)*GY71+BG71)</f>
        <v>#VALUE!</v>
      </c>
      <c r="BP71" s="454" t="e">
        <f>SUMPRODUCT(AV71:BA71*GS71:GX71)/(GS71:GX71+(BB71+BC71+BD71)*GY71+BG71)</f>
        <v>#VALUE!</v>
      </c>
      <c r="BQ71" s="454" t="e">
        <f>SUMPRODUCT(AV71:BA71*GS71:GX71)/(GS71:GX71+(BB71+BC71+BD71)*GY71+BG71)</f>
        <v>#VALUE!</v>
      </c>
      <c r="BR71" s="453" t="str">
        <f>IF(_tag_month_day!T61="","",_tag_month_day!T61)</f>
        <v/>
      </c>
      <c r="BS71" s="453" t="str">
        <f>IF(_tag_month_day!U61="","",_tag_month_day!U61)</f>
        <v/>
      </c>
      <c r="BT71" s="455" t="str">
        <f>IF(CK71="","",IF((CK71&gt;=BV71-0.12)*(CK71&lt;=BV71+0.12),"合格","不合格"))</f>
        <v/>
      </c>
      <c r="BU71" s="456" t="str">
        <f>IF(_tag_month_day!V61="","",_tag_month_day!V61)</f>
        <v/>
      </c>
      <c r="BV71" s="457" t="str">
        <f>IF(_tag_month_day!W61="","",_tag_month_day!W61)</f>
        <v/>
      </c>
      <c r="BW71" s="458" t="str">
        <f>IF(_tag_month_day!X61="","",_tag_month_day!X61)</f>
        <v/>
      </c>
      <c r="BX71" s="458" t="str">
        <f>IF(_tag_month_day!Y61="","",_tag_month_day!Y61)</f>
        <v/>
      </c>
      <c r="BY71" s="459">
        <f ca="1">L71</f>
        <v>43588.58333333319</v>
      </c>
      <c r="BZ71" s="460" t="s">
        <v>429</v>
      </c>
      <c r="CA71" s="461">
        <v>0.57291666666666696</v>
      </c>
      <c r="CB71" s="424" t="str">
        <f>IF(_tag_month_day!Z61="","",_tag_month_day!Z61)</f>
        <v/>
      </c>
      <c r="CC71" s="424" t="str">
        <f>IF(_tag_month_day!AA61="","",_tag_month_day!AA61)</f>
        <v/>
      </c>
      <c r="CD71" s="424" t="str">
        <f>IF(_tag_month_day!AB61="","",_tag_month_day!AB61)</f>
        <v/>
      </c>
      <c r="CE71" s="424" t="str">
        <f>IF(_tag_month_day!AC61="","",_tag_month_day!AC61)</f>
        <v/>
      </c>
      <c r="CF71" s="424" t="str">
        <f>IF(_tag_month_day!AD61="","",_tag_month_day!AD61)</f>
        <v/>
      </c>
      <c r="CG71" s="424" t="str">
        <f>IF(_tag_month_day!AE61="","",_tag_month_day!AE61)</f>
        <v/>
      </c>
      <c r="CH71" s="424" t="str">
        <f>IF(_tag_month_day!AF61="","",_tag_month_day!AF61)</f>
        <v/>
      </c>
      <c r="CI71" s="424" t="str">
        <f>IF(_tag_month_day!AG61="","",_tag_month_day!AG61)</f>
        <v/>
      </c>
      <c r="CJ71" s="424" t="str">
        <f>IF(_tag_month_day!AH61="","",_tag_month_day!AH61)</f>
        <v/>
      </c>
      <c r="CK71" s="424" t="str">
        <f>IF(_tag_month_day!AI61="","",_tag_month_day!AI61)</f>
        <v/>
      </c>
      <c r="CL71" s="4" t="str">
        <f>IF(_tag_month_day!AJ61="","",_tag_month_day!AJ61)</f>
        <v/>
      </c>
      <c r="CM71" s="4" t="str">
        <f>IF(_tag_month_day!AK61="","",_tag_month_day!AK61)</f>
        <v/>
      </c>
      <c r="CN71" s="4" t="str">
        <f>IF(_tag_month_day!AL61="","",_tag_month_day!AL61)</f>
        <v/>
      </c>
      <c r="CO71" s="4" t="str">
        <f>IF(_tag_month_day!AM61="","",_tag_month_day!AM61)</f>
        <v/>
      </c>
      <c r="CP71" s="4" t="str">
        <f>IF(_tag_month_day!AN61="","",_tag_month_day!AN61)</f>
        <v/>
      </c>
      <c r="CQ71" s="4" t="str">
        <f>IF(_tag_month_day!AO61="","",_tag_month_day!AO61)</f>
        <v/>
      </c>
      <c r="CR71" s="462" t="str">
        <f>IF(_tag_month_day!AP61="","",_tag_month_day!AP61)</f>
        <v/>
      </c>
      <c r="CS71" s="463" t="str">
        <f>IF(_tag_month_day!AQ61="","",_tag_month_day!AQ61)</f>
        <v/>
      </c>
      <c r="CT71" s="4" t="str">
        <f>IF(_tag_month_day!AR61="","",_tag_month_day!AR61)</f>
        <v/>
      </c>
      <c r="CU71" s="464" t="e">
        <f>DU71/AJ71</f>
        <v>#VALUE!</v>
      </c>
      <c r="CV71" s="451" t="e">
        <f>BG71/BH71</f>
        <v>#VALUE!</v>
      </c>
      <c r="CW71" s="465" t="e">
        <f>AJ71*(1-CV71)*CU71*AF71</f>
        <v>#VALUE!</v>
      </c>
      <c r="CX71" s="465" t="e">
        <f>CW71*94%</f>
        <v>#VALUE!</v>
      </c>
      <c r="CY71" s="466" t="e">
        <f>IF(CX71=0,0,DS71/(DS71+CX71))</f>
        <v>#VALUE!</v>
      </c>
      <c r="CZ71" s="465" t="e">
        <f>$AJ71*EF71</f>
        <v>#VALUE!</v>
      </c>
      <c r="DA71" s="465" t="e">
        <f>$AJ71*EG71</f>
        <v>#VALUE!</v>
      </c>
      <c r="DB71" s="465" t="e">
        <f>$AJ71*EH71</f>
        <v>#VALUE!</v>
      </c>
      <c r="DC71" s="465" t="e">
        <f>$AJ71*EI71</f>
        <v>#VALUE!</v>
      </c>
      <c r="DD71" s="465" t="e">
        <f>$AJ71*EJ71</f>
        <v>#VALUE!</v>
      </c>
      <c r="DE71" s="465" t="e">
        <f>$AJ71*EK71</f>
        <v>#VALUE!</v>
      </c>
      <c r="DF71" s="465" t="e">
        <f>$AJ71*EL71</f>
        <v>#VALUE!</v>
      </c>
      <c r="DG71" s="465" t="e">
        <f>$AJ71*EM71</f>
        <v>#VALUE!</v>
      </c>
      <c r="DH71" s="465" t="e">
        <f>$AJ71*EN71</f>
        <v>#VALUE!</v>
      </c>
      <c r="DI71" s="465" t="e">
        <f>$AJ71*EO71</f>
        <v>#VALUE!</v>
      </c>
      <c r="DJ71" s="465" t="e">
        <f>CZ71*(1-EP71)</f>
        <v>#VALUE!</v>
      </c>
      <c r="DK71" s="465" t="e">
        <f>DA71*(1-ER71)</f>
        <v>#VALUE!</v>
      </c>
      <c r="DL71" s="465" t="e">
        <f>DB71*(1-EQ71)</f>
        <v>#VALUE!</v>
      </c>
      <c r="DM71" s="465" t="e">
        <f>DC71*(1-ES71)</f>
        <v>#VALUE!</v>
      </c>
      <c r="DN71" s="465" t="e">
        <f>DD71*(1-ET71)</f>
        <v>#VALUE!</v>
      </c>
      <c r="DO71" s="465" t="e">
        <f>DE71</f>
        <v>#VALUE!</v>
      </c>
      <c r="DP71" s="465" t="e">
        <f>DF71*(1-EU71)</f>
        <v>#VALUE!</v>
      </c>
      <c r="DQ71" s="465" t="e">
        <f>DG71*(1-EV71)</f>
        <v>#VALUE!</v>
      </c>
      <c r="DR71" s="465" t="e">
        <f>DH71*(1-EW71)</f>
        <v>#VALUE!</v>
      </c>
      <c r="DS71" s="465" t="e">
        <f>DI71</f>
        <v>#VALUE!</v>
      </c>
      <c r="DT71" s="465" t="e">
        <f>SUM(DJ71:DS71)</f>
        <v>#VALUE!</v>
      </c>
      <c r="DU71" s="465" t="e">
        <f>(GS71:GX71)+(DP71+DQ71+DR71)*GY71+DS71</f>
        <v>#VALUE!</v>
      </c>
      <c r="DV71" s="451" t="e">
        <f>AV71/$BH71/(1-EP71)</f>
        <v>#VALUE!</v>
      </c>
      <c r="DW71" s="451" t="e">
        <f>AW71/$BH71/(1-ER71)</f>
        <v>#VALUE!</v>
      </c>
      <c r="DX71" s="451" t="e">
        <f>AX71/$BH71/(1-EQ71)</f>
        <v>#VALUE!</v>
      </c>
      <c r="DY71" s="451" t="e">
        <f>AY71/$BH71/(1-ES71)</f>
        <v>#VALUE!</v>
      </c>
      <c r="DZ71" s="451" t="e">
        <f>AZ71/$BH71/(1-ET71)</f>
        <v>#VALUE!</v>
      </c>
      <c r="EA71" s="451" t="e">
        <f>BA71/$BH71/(1-AX71)</f>
        <v>#VALUE!</v>
      </c>
      <c r="EB71" s="451" t="e">
        <f>BB71/$BH71/(1-EU71)</f>
        <v>#VALUE!</v>
      </c>
      <c r="EC71" s="451" t="e">
        <f>BC71/$BH71/(1-EV71)</f>
        <v>#VALUE!</v>
      </c>
      <c r="ED71" s="451" t="e">
        <f>BD71/$BH71/(1-EW71)</f>
        <v>#VALUE!</v>
      </c>
      <c r="EE71" s="451" t="e">
        <f>BG71/BH71</f>
        <v>#VALUE!</v>
      </c>
      <c r="EF71" s="451" t="e">
        <f>DV71/SUM($DV71:$EE71)</f>
        <v>#VALUE!</v>
      </c>
      <c r="EG71" s="451" t="e">
        <f>DW71/SUM($DV71:$EE71)</f>
        <v>#VALUE!</v>
      </c>
      <c r="EH71" s="451" t="e">
        <f>DX71/SUM($DV71:$EE71)</f>
        <v>#VALUE!</v>
      </c>
      <c r="EI71" s="451" t="e">
        <f>DY71/SUM($DV71:$EE71)</f>
        <v>#VALUE!</v>
      </c>
      <c r="EJ71" s="451" t="e">
        <f>DZ71/SUM($DV71:$EE71)</f>
        <v>#VALUE!</v>
      </c>
      <c r="EK71" s="451" t="e">
        <f>EA71/SUM($DV71:$EE71)</f>
        <v>#VALUE!</v>
      </c>
      <c r="EL71" s="451" t="e">
        <f>EB71/SUM($DV71:$EE71)</f>
        <v>#VALUE!</v>
      </c>
      <c r="EM71" s="451" t="e">
        <f>EC71/SUM($DV71:$EE71)</f>
        <v>#VALUE!</v>
      </c>
      <c r="EN71" s="451" t="e">
        <f>ED71/SUM($DV71:$EE71)</f>
        <v>#VALUE!</v>
      </c>
      <c r="EO71" s="451" t="e">
        <f>EE71/SUM($DV71:$EE71)</f>
        <v>#VALUE!</v>
      </c>
      <c r="EP71" s="450">
        <f>EP70</f>
        <v>0.080000000000000002</v>
      </c>
      <c r="EQ71" s="450">
        <f>EQ70</f>
        <v>0.014999999999999999</v>
      </c>
      <c r="ER71" s="450">
        <f>ER70</f>
        <v>0.014999999999999999</v>
      </c>
      <c r="ES71" s="450">
        <f>ES70</f>
        <v>0.014999999999999999</v>
      </c>
      <c r="ET71" s="450">
        <f>ET70</f>
        <v>0.014999999999999999</v>
      </c>
      <c r="EU71" s="450">
        <f>EU70</f>
        <v>0.089999999999999997</v>
      </c>
      <c r="EV71" s="450">
        <f>EV70</f>
        <v>0.089999999999999997</v>
      </c>
      <c r="EW71" s="450">
        <f>EW70</f>
        <v>0.089999999999999997</v>
      </c>
      <c r="EX71" s="431" t="str">
        <f>IF(_tag_month_day!AS61="","",_tag_month_day!AS61/100)</f>
        <v/>
      </c>
      <c r="EY71" s="431" t="str">
        <f>IF(_tag_month_day!AT61="","",_tag_month_day!AT61/100)</f>
        <v/>
      </c>
      <c r="EZ71" s="431" t="str">
        <f>IF(_tag_month_day!AU61="","",_tag_month_day!AU61/100)</f>
        <v/>
      </c>
      <c r="FA71" s="431" t="str">
        <f>IF(_tag_month_day!AV61="","",_tag_month_day!AV61/100)</f>
        <v/>
      </c>
      <c r="FB71" s="431" t="str">
        <f>IF(_tag_month_day!AW61="","",_tag_month_day!AW61/100)</f>
        <v/>
      </c>
      <c r="FC71" s="431" t="str">
        <f>IF(_tag_month_day!AX61="","",_tag_month_day!AX61/100)</f>
        <v/>
      </c>
      <c r="FD71" s="449" t="str">
        <f>IF(_tag_month_day!AY61="","",_tag_month_day!AY61/100)</f>
        <v/>
      </c>
      <c r="FE71" s="449" t="str">
        <f>IF(_tag_month_day!AZ61="","",_tag_month_day!AZ61/100)</f>
        <v/>
      </c>
      <c r="FF71" s="449" t="str">
        <f>IF(_tag_month_day!BA61="","",_tag_month_day!BA61/100)</f>
        <v/>
      </c>
      <c r="FG71" s="449" t="str">
        <f>IF(_tag_month_day!BB61="","",_tag_month_day!BB61/100)</f>
        <v/>
      </c>
      <c r="FH71" s="467" t="str">
        <f>IF(_tag_month_day!BC61="","",_tag_month_day!BC61/100)</f>
        <v/>
      </c>
      <c r="FI71" s="449">
        <f>FI70</f>
        <v>0.40999999999999998</v>
      </c>
      <c r="FJ71" s="449">
        <f>FJ70</f>
        <v>0.11</v>
      </c>
      <c r="FK71" s="449">
        <f>FK70</f>
        <v>0.014999999999999999</v>
      </c>
      <c r="FL71" s="449">
        <f>FL70</f>
        <v>0</v>
      </c>
      <c r="FM71" s="467">
        <f>FM70</f>
        <v>0.0001</v>
      </c>
      <c r="FN71" s="449">
        <f>FN70</f>
        <v>0.32000000000000001</v>
      </c>
      <c r="FO71" s="449">
        <f>FO70</f>
        <v>0.20000000000000001</v>
      </c>
      <c r="FP71" s="449">
        <f>FP70</f>
        <v>0.01</v>
      </c>
      <c r="FQ71" s="449">
        <f>FQ70</f>
        <v>0</v>
      </c>
      <c r="FR71" s="467">
        <f>FR70</f>
        <v>0.0001</v>
      </c>
      <c r="FS71" s="449" t="str">
        <f>IF(_tag_month_day!BD61="","",_tag_month_day!BD61/100)</f>
        <v/>
      </c>
      <c r="FT71" s="449" t="str">
        <f>IF(_tag_month_day!BE61="","",_tag_month_day!BE61/100)</f>
        <v/>
      </c>
      <c r="FU71" s="449" t="str">
        <f>IF(_tag_month_day!BF61="","",_tag_month_day!BF61/100)</f>
        <v/>
      </c>
      <c r="FV71" s="449" t="str">
        <f>IF(_tag_month_day!BG61="","",_tag_month_day!BG61/100)</f>
        <v/>
      </c>
      <c r="FW71" s="467" t="str">
        <f>IF(_tag_month_day!BH61="","",_tag_month_day!BH61/100)</f>
        <v/>
      </c>
      <c r="FX71" s="449" t="str">
        <f>IF(_tag_month_day!BI61="","",_tag_month_day!BI61/100)</f>
        <v/>
      </c>
      <c r="FY71" s="449" t="str">
        <f>IF(_tag_month_day!BJ61="","",_tag_month_day!BJ61/100)</f>
        <v/>
      </c>
      <c r="FZ71" s="468" t="str">
        <f>IF(_tag_month_day!BK61="","",_tag_month_day!BK61/100)</f>
        <v/>
      </c>
      <c r="GA71" s="449" t="str">
        <f>IF(_tag_month_day!BL61="","",_tag_month_day!BL61/100)</f>
        <v/>
      </c>
      <c r="GB71" s="467" t="str">
        <f>IF(_tag_month_day!BM61="","",_tag_month_day!BM61/100)</f>
        <v/>
      </c>
      <c r="GC71" s="431" t="str">
        <f>IF(_tag_month_day!BN61="","",_tag_month_day!BN61/100)</f>
        <v/>
      </c>
      <c r="GD71" s="431" t="str">
        <f>IF(_tag_month_day!BO61="","",_tag_month_day!BO61/100)</f>
        <v/>
      </c>
      <c r="GE71" s="431" t="str">
        <f>IF(_tag_month_day!BP61="","",_tag_month_day!BP61/100)</f>
        <v/>
      </c>
      <c r="GF71" s="431" t="str">
        <f>IF(_tag_month_day!BQ61="","",_tag_month_day!BQ61/100)</f>
        <v/>
      </c>
      <c r="GG71" s="431" t="str">
        <f>IF(_tag_month_day!BR61="","",_tag_month_day!BR61/100)</f>
        <v/>
      </c>
      <c r="GH71" s="431" t="str">
        <f>IF(_tag_month_day!BS61="","",_tag_month_day!BS61/100)</f>
        <v/>
      </c>
      <c r="GI71" s="467" t="str">
        <f>IF(_tag_month_day!BT61="","",_tag_month_day!BT61/100)</f>
        <v/>
      </c>
      <c r="GJ71" s="469" t="str">
        <f>IF(_tag_month_day!BU61="","",_tag_month_day!BU61/100)</f>
        <v/>
      </c>
      <c r="GK71" s="470">
        <f>GK70</f>
        <v>0.070000000000000007</v>
      </c>
      <c r="GL71" s="470">
        <f>GL70</f>
        <v>0.029999999999999999</v>
      </c>
      <c r="GM71" s="471" t="str">
        <f>IF(_tag_month_day!BX61="","",_tag_month_day!BX61/100)</f>
        <v/>
      </c>
      <c r="GN71" s="470">
        <f>GN70</f>
        <v>0.070000000000000007</v>
      </c>
      <c r="GO71" s="470">
        <f>GO70</f>
        <v>0.029999999999999999</v>
      </c>
      <c r="GP71" s="470">
        <f>GP70</f>
        <v>0.089999999999999997</v>
      </c>
      <c r="GQ71" s="470">
        <f>GQ70</f>
        <v>0.029999999999999999</v>
      </c>
      <c r="GR71" s="471" t="str">
        <f>IF(_tag_month_day!CA61="","",_tag_month_day!CA61/100)</f>
        <v/>
      </c>
      <c r="GS71" s="472">
        <f>GS70</f>
        <v>0.95299999999999996</v>
      </c>
      <c r="GT71" s="472">
        <f>GT70</f>
        <v>0.55000000000000004</v>
      </c>
      <c r="GU71" s="472">
        <f>GU70</f>
        <v>0.55000000000000004</v>
      </c>
      <c r="GV71" s="472">
        <f>GV70</f>
        <v>0.55000000000000004</v>
      </c>
      <c r="GW71" s="472">
        <f>GW70</f>
        <v>0.5</v>
      </c>
      <c r="GX71" s="472">
        <f>GX70</f>
        <v>0.93500000000000005</v>
      </c>
      <c r="GY71" s="472">
        <f>GY70</f>
        <v>0.14999999999999999</v>
      </c>
      <c r="GZ71" s="472">
        <f>GZ70</f>
        <v>1</v>
      </c>
      <c r="HA71" s="474">
        <f>HA70</f>
        <v>0.047</v>
      </c>
      <c r="HB71" s="474">
        <f>HB70</f>
        <v>0.45000000000000001</v>
      </c>
      <c r="HC71" s="474">
        <f>HC70</f>
        <v>0.45000000000000001</v>
      </c>
      <c r="HD71" s="474">
        <f>HD70</f>
        <v>0.45000000000000001</v>
      </c>
      <c r="HE71" s="474">
        <f>HE70</f>
        <v>0.5</v>
      </c>
      <c r="HF71" s="474">
        <f>HF70</f>
        <v>0.065000000000000002</v>
      </c>
      <c r="HG71" s="474">
        <f>HG70</f>
        <v>0.84999999999999998</v>
      </c>
      <c r="HH71" s="474">
        <f>HH70</f>
        <v>0</v>
      </c>
      <c r="HI71" s="10" t="e">
        <f>IF(BZ71&lt;&gt;"",CK71-BV71,0)</f>
        <v>#VALUE!</v>
      </c>
      <c r="HJ71" s="10" t="e">
        <f>IF(AJ71&gt;0,AH71-AJ71,0)</f>
        <v>#VALUE!</v>
      </c>
      <c r="HK71" s="466">
        <f>HK70</f>
        <v>0.84999999999999998</v>
      </c>
      <c r="HL71" s="424">
        <f>HL70</f>
        <v>550000</v>
      </c>
      <c r="HM71" s="424">
        <f>HM70</f>
        <v>480000</v>
      </c>
      <c r="HN71" s="465" t="e">
        <f>(DJ71*EZ71+DK71*FH71+DL71*FM71+DM71*FR71+DN71*FW71+DO71*GB71+DS71*GI71+DP71*GM71+DR71*GR71)*1000*2</f>
        <v>#VALUE!</v>
      </c>
      <c r="HO71" s="465" t="e">
        <f>HN71*HK71*$HO$2/HL71*1000000</f>
        <v>#VALUE!</v>
      </c>
      <c r="HP71" s="465" t="e">
        <f>HN71*HK71*$HP$2/HM71*1000000</f>
        <v>#VALUE!</v>
      </c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</row>
    <row customFormat="1" r="72" s="0">
      <c r="A72" s="420">
        <v>61</v>
      </c>
      <c r="B72" s="421">
        <f ca="1">IF(D72=D71,B71,IF(D72="夜班",B71+1,B71))</f>
        <v>43588</v>
      </c>
      <c r="C72" s="422">
        <f>C71</f>
        <v>0.041666666666666699</v>
      </c>
      <c r="D72" s="10" t="str">
        <f ca="1">IF(HOUR(G72)&lt;8,"夜班",IF(HOUR(G72)&lt;16,"白班",IF(HOUR(G72)&lt;24,"中班",0)))</f>
        <v>白班</v>
      </c>
      <c r="E72" s="10" t="e">
        <f ca="1">IF(F72=1,"甲",IF(F72=2,"乙",IF(F72=3,"丙",IF(F72=4,"丁",""))))</f>
        <v>#REF!</v>
      </c>
      <c r="F72" s="10" t="e">
        <f ca="1">SUMPRODUCT((成本日报!$A$3:$A$95=计划!B72)*(成本日报!$B$3:$B$95=计划!$D72),成本日报!$C$3:$C$95)</f>
        <v>#REF!</v>
      </c>
      <c r="G72" s="423">
        <f ca="1">G71+C71</f>
        <v>43588.499999999854</v>
      </c>
      <c r="H72" s="423">
        <f ca="1">$G72+$C72/60*10+$C72*0</f>
        <v>43588.5069444443</v>
      </c>
      <c r="I72" s="423">
        <f ca="1">$G72+$C72/60*18+$C72*0</f>
        <v>43588.512499999852</v>
      </c>
      <c r="J72" s="423">
        <f ca="1">$G72+$C72/60*0+$C72*1</f>
        <v>43588.541666666519</v>
      </c>
      <c r="K72" s="423">
        <f ca="1">$G72+$C72/60*30+$C72*2</f>
        <v>43588.604166666526</v>
      </c>
      <c r="L72" s="423">
        <f ca="1">$G72+$C72/60*0+$C72*3</f>
        <v>43588.624999999854</v>
      </c>
      <c r="M72" s="424" t="str">
        <f>IF(_tag_month_day!A62="","",_tag_month_day!A62)</f>
        <v/>
      </c>
      <c r="N72" s="424" t="str">
        <f>IF(_tag_month_day!B62="","",_tag_month_day!B62)</f>
        <v/>
      </c>
      <c r="O72" s="425" t="e">
        <f>IF(M72+N72=0,"",M72+N72)</f>
        <v>#VALUE!</v>
      </c>
      <c r="P72" s="424" t="str">
        <f>IF(_tag_month_day!C62="","",_tag_month_day!C62)</f>
        <v/>
      </c>
      <c r="Q72" s="424" t="str">
        <f>IF(_tag_month_day!D62="","",_tag_month_day!D62)</f>
        <v/>
      </c>
      <c r="R72" s="426" t="str">
        <f>IF(_tag_month_day!CB62="","",_tag_month_day!CB62/100)</f>
        <v/>
      </c>
      <c r="S72" s="427" t="str">
        <f>IF(_tag_month_day!E62="","",_tag_month_day!E62)</f>
        <v/>
      </c>
      <c r="T72" s="427" t="str">
        <f>IF(_tag_month_day!F62="","",_tag_month_day!F62)</f>
        <v/>
      </c>
      <c r="U72" s="428" t="e">
        <f>S72+T72</f>
        <v>#VALUE!</v>
      </c>
      <c r="V72" s="429" t="e">
        <f>U72/AJ72</f>
        <v>#VALUE!</v>
      </c>
      <c r="W72" s="430" t="str">
        <f>IF(_jhy_month_day!A62="","",_jhy_month_day!A62)</f>
        <v/>
      </c>
      <c r="X72" s="431" t="str">
        <f>IF(_jhy_month_day!B62="","",_jhy_month_day!B62/100)</f>
        <v/>
      </c>
      <c r="Y72" s="431" t="str">
        <f>IF(_jhy_month_day!C62="","",_jhy_month_day!C62/100)</f>
        <v/>
      </c>
      <c r="Z72" s="432">
        <f>Z68+1</f>
        <v>16</v>
      </c>
      <c r="AA72" s="433" t="str">
        <f>IF(_tag_month_day!G62="","",_tag_month_day!G62/100)</f>
        <v/>
      </c>
      <c r="AB72" s="433" t="str">
        <f>IF(_tag_month_day!H62="","",_tag_month_day!H62/100)</f>
        <v/>
      </c>
      <c r="AC72" s="434">
        <f>IF(X72="",AC71,BK72*($AV71*X72+$AW71*FD71+$AX71*FI71+$AY71*FN71+$AZ71*FS71+$BA71*FX71+$BG71*GE71)/(AV71*Y72+AX71*FK71+AW71*FF71+AY71*FP71+AZ71*FU71+BA71*FZ71+BG71*GG71+BB71*GK71+BC71*GN71+BD71*GP71))</f>
        <v>1.59963432013121</v>
      </c>
      <c r="AD72" s="435" t="str">
        <f>IF(AC72=AC71,"",AC72-AC71)</f>
        <v/>
      </c>
      <c r="AE72" s="436" t="str">
        <f>IF(1-AF72=0,"",(1-AF72))</f>
        <v/>
      </c>
      <c r="AF72" s="437">
        <v>1</v>
      </c>
      <c r="AG72" s="10" t="str">
        <f>AG71</f>
        <v>8A3</v>
      </c>
      <c r="AH72" s="438" t="str">
        <f>AH71</f>
        <v/>
      </c>
      <c r="AI72" s="424" t="e">
        <f>IF(ROUND(AJ72-AJ71,1)=0,"",AJ72-AJ71)</f>
        <v>#VALUE!</v>
      </c>
      <c r="AJ72" s="10" t="str">
        <f>IF(_tag_month_day!I62="","",_tag_month_day!I62)</f>
        <v/>
      </c>
      <c r="AK72" s="440" t="s">
        <v>112</v>
      </c>
      <c r="AL72" s="440" t="s">
        <v>446</v>
      </c>
      <c r="AM72" s="440" t="s">
        <v>433</v>
      </c>
      <c r="AN72" s="441">
        <f>AN71</f>
        <v>3</v>
      </c>
      <c r="AO72" s="441">
        <f>AO71</f>
        <v>7</v>
      </c>
      <c r="AP72" s="442" t="e">
        <f>(IF(AN72=0,AS71,AS71*(1+AO72/AN72)/(AR72+AO72/AN72)))+AT72</f>
        <v>#VALUE!</v>
      </c>
      <c r="AQ72" s="443" t="str">
        <f>IF(_tag_month_day!J62="","",_tag_month_day!J62/100)</f>
        <v/>
      </c>
      <c r="AR72" s="444">
        <f>AR71</f>
        <v>1.3</v>
      </c>
      <c r="AS72" s="445" t="e">
        <f>AQ72*(AN72*AR72+AO72)/(AN72+AO72)</f>
        <v>#VALUE!</v>
      </c>
      <c r="AT72" s="445" t="e">
        <f>(SUM(BE72:BF72)-SUM(BE71:BF71))*0.05</f>
        <v>#VALUE!</v>
      </c>
      <c r="AU72" s="446" t="str">
        <f>IF(_tag_month_day!CC62="","",IF(_tag_month_day!CC62&gt;0,_tag_month_day!CD62,_tag_month_day!CE62))</f>
        <v/>
      </c>
      <c r="AV72" s="447" t="str">
        <f>IF(_tag_month_day!L62="","",_tag_month_day!L62/100)</f>
        <v/>
      </c>
      <c r="AW72" s="431">
        <f>AW71</f>
        <v>0</v>
      </c>
      <c r="AX72" s="431">
        <f>AX71</f>
        <v>0</v>
      </c>
      <c r="AY72" s="431" t="str">
        <f>IF(_tag_month_day!M62="","",_tag_month_day!M62/100)</f>
        <v/>
      </c>
      <c r="AZ72" s="431" t="str">
        <f>IF(_tag_month_day!N62="","",_tag_month_day!N62/100)</f>
        <v/>
      </c>
      <c r="BA72" s="431" t="str">
        <f>IF(_tag_month_day!O62="","",_tag_month_day!O62/100)</f>
        <v/>
      </c>
      <c r="BB72" s="448" t="str">
        <f>IF(_tag_month_day!P62="","",_tag_month_day!P62/100)</f>
        <v/>
      </c>
      <c r="BC72" s="448">
        <f>BC71</f>
        <v>0</v>
      </c>
      <c r="BD72" s="448" t="str">
        <f>IF(_tag_month_day!Q62="","",_tag_month_day!Q62/100)</f>
        <v/>
      </c>
      <c r="BE72" s="449" t="str">
        <f>IF(_tag_month_day!R62="","",_tag_month_day!R62/100)</f>
        <v/>
      </c>
      <c r="BF72" s="388" t="e">
        <f>(AU72*(100+BE72*100))/(AJ72-AU72)/100</f>
        <v>#VALUE!</v>
      </c>
      <c r="BG72" s="450" t="e">
        <f>BE72+BF72</f>
        <v>#VALUE!</v>
      </c>
      <c r="BH72" s="451" t="e">
        <f>SUM(AV72:BF72)</f>
        <v>#VALUE!</v>
      </c>
      <c r="BI72" s="452" t="e">
        <f>IF(CX72=0,BI71,(DK72*查询!$R$5+DL72*查询!$Q$5+DM72*查询!$N$5+DN72*查询!$O$5+DO72*查询!$P$5)*AF72/CX72)</f>
        <v>#VALUE!</v>
      </c>
      <c r="BJ72" s="452" t="e">
        <f>IF(CX72=0,BJ71,(DP72*查询!$S$5+DQ72*查询!$T$5+DR72*查询!$U$5)*AF72/CX72)</f>
        <v>#VALUE!</v>
      </c>
      <c r="BK72" s="452">
        <f>BK71</f>
        <v>1</v>
      </c>
      <c r="BL72" s="453" t="e">
        <f>SUMPRODUCT((AV72:BA72)*(GS72:GX72))/((GS72:GX72)+SUM(BB72:BD72)*GY72+BG72*GZ72)</f>
        <v>#VALUE!</v>
      </c>
      <c r="BM72" s="453" t="e">
        <f>BK72*($AV72*FB72+$AW72*FD72+$AX72*FI72+$AY72*FN72+$AZ72*FS72+$BA72*FX72+$BG72*GE72)/(AV72*EY72+AX72*FK72+AW72*FF72+AY72*FP72+AZ72*FU72+BA72*FZ72+BG72*GG72+BB72*GK72+BC72*GN72+BD72*GP72)</f>
        <v>#VALUE!</v>
      </c>
      <c r="BN72" s="453" t="e">
        <f>($AV72*FC72+$AX72*FJ72+$AW72*FE72+$AY72*FO72+$AZ72*FT72+$BA72*FY72+$BG72*GF72)/($AV72*FA72+BG72*GH72+BB72*GL72+BC72*GO72+BD72*GQ72+BA72*GA72)</f>
        <v>#VALUE!</v>
      </c>
      <c r="BO72" s="454" t="e">
        <f>SUMPRODUCT(AV72:BA72*GS72:GX72)/(GS72:GX72+(BB72+BC72+BD72)*GY72+BG72)</f>
        <v>#VALUE!</v>
      </c>
      <c r="BP72" s="454" t="e">
        <f>SUMPRODUCT(AV72:BA72*GS72:GX72)/(GS72:GX72+(BB72+BC72+BD72)*GY72+BG72)</f>
        <v>#VALUE!</v>
      </c>
      <c r="BQ72" s="454" t="e">
        <f>SUMPRODUCT(AV72:BA72*GS72:GX72)/(GS72:GX72+(BB72+BC72+BD72)*GY72+BG72)</f>
        <v>#VALUE!</v>
      </c>
      <c r="BR72" s="453" t="str">
        <f>IF(_tag_month_day!T62="","",_tag_month_day!T62)</f>
        <v/>
      </c>
      <c r="BS72" s="453" t="str">
        <f>IF(_tag_month_day!U62="","",_tag_month_day!U62)</f>
        <v/>
      </c>
      <c r="BT72" s="455" t="str">
        <f>IF(CK72="","",IF((CK72&gt;=BV72-0.12)*(CK72&lt;=BV72+0.12),"合格","不合格"))</f>
        <v/>
      </c>
      <c r="BU72" s="456" t="str">
        <f>IF(_tag_month_day!V62="","",_tag_month_day!V62)</f>
        <v/>
      </c>
      <c r="BV72" s="457" t="str">
        <f>IF(_tag_month_day!W62="","",_tag_month_day!W62)</f>
        <v/>
      </c>
      <c r="BW72" s="458" t="str">
        <f>IF(_tag_month_day!X62="","",_tag_month_day!X62)</f>
        <v/>
      </c>
      <c r="BX72" s="458" t="str">
        <f>IF(_tag_month_day!Y62="","",_tag_month_day!Y62)</f>
        <v/>
      </c>
      <c r="BY72" s="459">
        <f ca="1">L72</f>
        <v>43588.624999999854</v>
      </c>
      <c r="BZ72" s="460"/>
      <c r="CA72" s="461"/>
      <c r="CB72" s="424" t="str">
        <f>IF(_tag_month_day!Z62="","",_tag_month_day!Z62)</f>
        <v/>
      </c>
      <c r="CC72" s="424" t="str">
        <f>IF(_tag_month_day!AA62="","",_tag_month_day!AA62)</f>
        <v/>
      </c>
      <c r="CD72" s="424" t="str">
        <f>IF(_tag_month_day!AB62="","",_tag_month_day!AB62)</f>
        <v/>
      </c>
      <c r="CE72" s="424" t="str">
        <f>IF(_tag_month_day!AC62="","",_tag_month_day!AC62)</f>
        <v/>
      </c>
      <c r="CF72" s="424" t="str">
        <f>IF(_tag_month_day!AD62="","",_tag_month_day!AD62)</f>
        <v/>
      </c>
      <c r="CG72" s="424" t="str">
        <f>IF(_tag_month_day!AE62="","",_tag_month_day!AE62)</f>
        <v/>
      </c>
      <c r="CH72" s="424" t="str">
        <f>IF(_tag_month_day!AF62="","",_tag_month_day!AF62)</f>
        <v/>
      </c>
      <c r="CI72" s="424" t="str">
        <f>IF(_tag_month_day!AG62="","",_tag_month_day!AG62)</f>
        <v/>
      </c>
      <c r="CJ72" s="424" t="str">
        <f>IF(_tag_month_day!AH62="","",_tag_month_day!AH62)</f>
        <v/>
      </c>
      <c r="CK72" s="424" t="str">
        <f>IF(_tag_month_day!AI62="","",_tag_month_day!AI62)</f>
        <v/>
      </c>
      <c r="CL72" s="4" t="str">
        <f>IF(_tag_month_day!AJ62="","",_tag_month_day!AJ62)</f>
        <v/>
      </c>
      <c r="CM72" s="4" t="str">
        <f>IF(_tag_month_day!AK62="","",_tag_month_day!AK62)</f>
        <v/>
      </c>
      <c r="CN72" s="4" t="str">
        <f>IF(_tag_month_day!AL62="","",_tag_month_day!AL62)</f>
        <v/>
      </c>
      <c r="CO72" s="4" t="str">
        <f>IF(_tag_month_day!AM62="","",_tag_month_day!AM62)</f>
        <v/>
      </c>
      <c r="CP72" s="4" t="str">
        <f>IF(_tag_month_day!AN62="","",_tag_month_day!AN62)</f>
        <v/>
      </c>
      <c r="CQ72" s="4" t="str">
        <f>IF(_tag_month_day!AO62="","",_tag_month_day!AO62)</f>
        <v/>
      </c>
      <c r="CR72" s="462" t="str">
        <f>IF(_tag_month_day!AP62="","",_tag_month_day!AP62)</f>
        <v/>
      </c>
      <c r="CS72" s="463" t="str">
        <f>IF(_tag_month_day!AQ62="","",_tag_month_day!AQ62)</f>
        <v/>
      </c>
      <c r="CT72" s="4" t="str">
        <f>IF(_tag_month_day!AR62="","",_tag_month_day!AR62)</f>
        <v/>
      </c>
      <c r="CU72" s="464" t="e">
        <f>DU72/AJ72</f>
        <v>#VALUE!</v>
      </c>
      <c r="CV72" s="451" t="e">
        <f>BG72/BH72</f>
        <v>#VALUE!</v>
      </c>
      <c r="CW72" s="465" t="e">
        <f>AJ72*(1-CV72)*CU72*AF72</f>
        <v>#VALUE!</v>
      </c>
      <c r="CX72" s="465" t="e">
        <f>CW72*94%</f>
        <v>#VALUE!</v>
      </c>
      <c r="CY72" s="466" t="e">
        <f>IF(CX72=0,0,DS72/(DS72+CX72))</f>
        <v>#VALUE!</v>
      </c>
      <c r="CZ72" s="465" t="e">
        <f>$AJ72*EF72</f>
        <v>#VALUE!</v>
      </c>
      <c r="DA72" s="465" t="e">
        <f>$AJ72*EG72</f>
        <v>#VALUE!</v>
      </c>
      <c r="DB72" s="465" t="e">
        <f>$AJ72*EH72</f>
        <v>#VALUE!</v>
      </c>
      <c r="DC72" s="465" t="e">
        <f>$AJ72*EI72</f>
        <v>#VALUE!</v>
      </c>
      <c r="DD72" s="465" t="e">
        <f>$AJ72*EJ72</f>
        <v>#VALUE!</v>
      </c>
      <c r="DE72" s="465" t="e">
        <f>$AJ72*EK72</f>
        <v>#VALUE!</v>
      </c>
      <c r="DF72" s="465" t="e">
        <f>$AJ72*EL72</f>
        <v>#VALUE!</v>
      </c>
      <c r="DG72" s="465" t="e">
        <f>$AJ72*EM72</f>
        <v>#VALUE!</v>
      </c>
      <c r="DH72" s="465" t="e">
        <f>$AJ72*EN72</f>
        <v>#VALUE!</v>
      </c>
      <c r="DI72" s="465" t="e">
        <f>$AJ72*EO72</f>
        <v>#VALUE!</v>
      </c>
      <c r="DJ72" s="465" t="e">
        <f>CZ72*(1-EP72)</f>
        <v>#VALUE!</v>
      </c>
      <c r="DK72" s="465" t="e">
        <f>DA72*(1-ER72)</f>
        <v>#VALUE!</v>
      </c>
      <c r="DL72" s="465" t="e">
        <f>DB72*(1-EQ72)</f>
        <v>#VALUE!</v>
      </c>
      <c r="DM72" s="465" t="e">
        <f>DC72*(1-ES72)</f>
        <v>#VALUE!</v>
      </c>
      <c r="DN72" s="465" t="e">
        <f>DD72*(1-ET72)</f>
        <v>#VALUE!</v>
      </c>
      <c r="DO72" s="465" t="e">
        <f>DE72</f>
        <v>#VALUE!</v>
      </c>
      <c r="DP72" s="465" t="e">
        <f>DF72*(1-EU72)</f>
        <v>#VALUE!</v>
      </c>
      <c r="DQ72" s="465" t="e">
        <f>DG72*(1-EV72)</f>
        <v>#VALUE!</v>
      </c>
      <c r="DR72" s="465" t="e">
        <f>DH72*(1-EW72)</f>
        <v>#VALUE!</v>
      </c>
      <c r="DS72" s="465" t="e">
        <f>DI72</f>
        <v>#VALUE!</v>
      </c>
      <c r="DT72" s="465" t="e">
        <f>SUM(DJ72:DS72)</f>
        <v>#VALUE!</v>
      </c>
      <c r="DU72" s="465" t="e">
        <f>(GS72:GX72)+(DP72+DQ72+DR72)*GY72+DS72</f>
        <v>#VALUE!</v>
      </c>
      <c r="DV72" s="451" t="e">
        <f>AV72/$BH72/(1-EP72)</f>
        <v>#VALUE!</v>
      </c>
      <c r="DW72" s="451" t="e">
        <f>AW72/$BH72/(1-ER72)</f>
        <v>#VALUE!</v>
      </c>
      <c r="DX72" s="451" t="e">
        <f>AX72/$BH72/(1-EQ72)</f>
        <v>#VALUE!</v>
      </c>
      <c r="DY72" s="451" t="e">
        <f>AY72/$BH72/(1-ES72)</f>
        <v>#VALUE!</v>
      </c>
      <c r="DZ72" s="451" t="e">
        <f>AZ72/$BH72/(1-ET72)</f>
        <v>#VALUE!</v>
      </c>
      <c r="EA72" s="451" t="e">
        <f>BA72/$BH72/(1-AX72)</f>
        <v>#VALUE!</v>
      </c>
      <c r="EB72" s="451" t="e">
        <f>BB72/$BH72/(1-EU72)</f>
        <v>#VALUE!</v>
      </c>
      <c r="EC72" s="451" t="e">
        <f>BC72/$BH72/(1-EV72)</f>
        <v>#VALUE!</v>
      </c>
      <c r="ED72" s="451" t="e">
        <f>BD72/$BH72/(1-EW72)</f>
        <v>#VALUE!</v>
      </c>
      <c r="EE72" s="451" t="e">
        <f>BG72/BH72</f>
        <v>#VALUE!</v>
      </c>
      <c r="EF72" s="451" t="e">
        <f>DV72/SUM($DV72:$EE72)</f>
        <v>#VALUE!</v>
      </c>
      <c r="EG72" s="451" t="e">
        <f>DW72/SUM($DV72:$EE72)</f>
        <v>#VALUE!</v>
      </c>
      <c r="EH72" s="451" t="e">
        <f>DX72/SUM($DV72:$EE72)</f>
        <v>#VALUE!</v>
      </c>
      <c r="EI72" s="451" t="e">
        <f>DY72/SUM($DV72:$EE72)</f>
        <v>#VALUE!</v>
      </c>
      <c r="EJ72" s="451" t="e">
        <f>DZ72/SUM($DV72:$EE72)</f>
        <v>#VALUE!</v>
      </c>
      <c r="EK72" s="451" t="e">
        <f>EA72/SUM($DV72:$EE72)</f>
        <v>#VALUE!</v>
      </c>
      <c r="EL72" s="451" t="e">
        <f>EB72/SUM($DV72:$EE72)</f>
        <v>#VALUE!</v>
      </c>
      <c r="EM72" s="451" t="e">
        <f>EC72/SUM($DV72:$EE72)</f>
        <v>#VALUE!</v>
      </c>
      <c r="EN72" s="451" t="e">
        <f>ED72/SUM($DV72:$EE72)</f>
        <v>#VALUE!</v>
      </c>
      <c r="EO72" s="451" t="e">
        <f>EE72/SUM($DV72:$EE72)</f>
        <v>#VALUE!</v>
      </c>
      <c r="EP72" s="450">
        <f>EP71</f>
        <v>0.080000000000000002</v>
      </c>
      <c r="EQ72" s="450">
        <f>EQ71</f>
        <v>0.014999999999999999</v>
      </c>
      <c r="ER72" s="450">
        <f>ER71</f>
        <v>0.014999999999999999</v>
      </c>
      <c r="ES72" s="450">
        <f>ES71</f>
        <v>0.014999999999999999</v>
      </c>
      <c r="ET72" s="450">
        <f>ET71</f>
        <v>0.014999999999999999</v>
      </c>
      <c r="EU72" s="450">
        <f>EU71</f>
        <v>0.089999999999999997</v>
      </c>
      <c r="EV72" s="450">
        <f>EV71</f>
        <v>0.089999999999999997</v>
      </c>
      <c r="EW72" s="450">
        <f>EW71</f>
        <v>0.089999999999999997</v>
      </c>
      <c r="EX72" s="431" t="str">
        <f>IF(_tag_month_day!AS62="","",_tag_month_day!AS62/100)</f>
        <v/>
      </c>
      <c r="EY72" s="431" t="str">
        <f>IF(_tag_month_day!AT62="","",_tag_month_day!AT62/100)</f>
        <v/>
      </c>
      <c r="EZ72" s="431" t="str">
        <f>IF(_tag_month_day!AU62="","",_tag_month_day!AU62/100)</f>
        <v/>
      </c>
      <c r="FA72" s="431" t="str">
        <f>IF(_tag_month_day!AV62="","",_tag_month_day!AV62/100)</f>
        <v/>
      </c>
      <c r="FB72" s="431" t="str">
        <f>IF(_tag_month_day!AW62="","",_tag_month_day!AW62/100)</f>
        <v/>
      </c>
      <c r="FC72" s="431" t="str">
        <f>IF(_tag_month_day!AX62="","",_tag_month_day!AX62/100)</f>
        <v/>
      </c>
      <c r="FD72" s="449" t="str">
        <f>IF(_tag_month_day!AY62="","",_tag_month_day!AY62/100)</f>
        <v/>
      </c>
      <c r="FE72" s="449" t="str">
        <f>IF(_tag_month_day!AZ62="","",_tag_month_day!AZ62/100)</f>
        <v/>
      </c>
      <c r="FF72" s="449" t="str">
        <f>IF(_tag_month_day!BA62="","",_tag_month_day!BA62/100)</f>
        <v/>
      </c>
      <c r="FG72" s="449" t="str">
        <f>IF(_tag_month_day!BB62="","",_tag_month_day!BB62/100)</f>
        <v/>
      </c>
      <c r="FH72" s="467" t="str">
        <f>IF(_tag_month_day!BC62="","",_tag_month_day!BC62/100)</f>
        <v/>
      </c>
      <c r="FI72" s="449">
        <f>FI71</f>
        <v>0.40999999999999998</v>
      </c>
      <c r="FJ72" s="449">
        <f>FJ71</f>
        <v>0.11</v>
      </c>
      <c r="FK72" s="449">
        <f>FK71</f>
        <v>0.014999999999999999</v>
      </c>
      <c r="FL72" s="449">
        <f>FL71</f>
        <v>0</v>
      </c>
      <c r="FM72" s="467">
        <f>FM71</f>
        <v>0.0001</v>
      </c>
      <c r="FN72" s="449">
        <f>FN71</f>
        <v>0.32000000000000001</v>
      </c>
      <c r="FO72" s="449">
        <f>FO71</f>
        <v>0.20000000000000001</v>
      </c>
      <c r="FP72" s="449">
        <f>FP71</f>
        <v>0.01</v>
      </c>
      <c r="FQ72" s="449">
        <f>FQ71</f>
        <v>0</v>
      </c>
      <c r="FR72" s="467">
        <f>FR71</f>
        <v>0.0001</v>
      </c>
      <c r="FS72" s="449" t="str">
        <f>IF(_tag_month_day!BD62="","",_tag_month_day!BD62/100)</f>
        <v/>
      </c>
      <c r="FT72" s="449" t="str">
        <f>IF(_tag_month_day!BE62="","",_tag_month_day!BE62/100)</f>
        <v/>
      </c>
      <c r="FU72" s="449" t="str">
        <f>IF(_tag_month_day!BF62="","",_tag_month_day!BF62/100)</f>
        <v/>
      </c>
      <c r="FV72" s="449" t="str">
        <f>IF(_tag_month_day!BG62="","",_tag_month_day!BG62/100)</f>
        <v/>
      </c>
      <c r="FW72" s="467" t="str">
        <f>IF(_tag_month_day!BH62="","",_tag_month_day!BH62/100)</f>
        <v/>
      </c>
      <c r="FX72" s="449" t="str">
        <f>IF(_tag_month_day!BI62="","",_tag_month_day!BI62/100)</f>
        <v/>
      </c>
      <c r="FY72" s="449" t="str">
        <f>IF(_tag_month_day!BJ62="","",_tag_month_day!BJ62/100)</f>
        <v/>
      </c>
      <c r="FZ72" s="468" t="str">
        <f>IF(_tag_month_day!BK62="","",_tag_month_day!BK62/100)</f>
        <v/>
      </c>
      <c r="GA72" s="449" t="str">
        <f>IF(_tag_month_day!BL62="","",_tag_month_day!BL62/100)</f>
        <v/>
      </c>
      <c r="GB72" s="467" t="str">
        <f>IF(_tag_month_day!BM62="","",_tag_month_day!BM62/100)</f>
        <v/>
      </c>
      <c r="GC72" s="431" t="str">
        <f>IF(_tag_month_day!BN62="","",_tag_month_day!BN62/100)</f>
        <v/>
      </c>
      <c r="GD72" s="431" t="str">
        <f>IF(_tag_month_day!BO62="","",_tag_month_day!BO62/100)</f>
        <v/>
      </c>
      <c r="GE72" s="431" t="str">
        <f>IF(_tag_month_day!BP62="","",_tag_month_day!BP62/100)</f>
        <v/>
      </c>
      <c r="GF72" s="431" t="str">
        <f>IF(_tag_month_day!BQ62="","",_tag_month_day!BQ62/100)</f>
        <v/>
      </c>
      <c r="GG72" s="431" t="str">
        <f>IF(_tag_month_day!BR62="","",_tag_month_day!BR62/100)</f>
        <v/>
      </c>
      <c r="GH72" s="431" t="str">
        <f>IF(_tag_month_day!BS62="","",_tag_month_day!BS62/100)</f>
        <v/>
      </c>
      <c r="GI72" s="467" t="str">
        <f>IF(_tag_month_day!BT62="","",_tag_month_day!BT62/100)</f>
        <v/>
      </c>
      <c r="GJ72" s="469" t="str">
        <f>IF(_tag_month_day!BU62="","",_tag_month_day!BU62/100)</f>
        <v/>
      </c>
      <c r="GK72" s="470">
        <f>GK71</f>
        <v>0.070000000000000007</v>
      </c>
      <c r="GL72" s="470">
        <f>GL71</f>
        <v>0.029999999999999999</v>
      </c>
      <c r="GM72" s="471" t="str">
        <f>IF(_tag_month_day!BX62="","",_tag_month_day!BX62/100)</f>
        <v/>
      </c>
      <c r="GN72" s="470">
        <f>GN71</f>
        <v>0.070000000000000007</v>
      </c>
      <c r="GO72" s="470">
        <f>GO71</f>
        <v>0.029999999999999999</v>
      </c>
      <c r="GP72" s="470">
        <f>GP71</f>
        <v>0.089999999999999997</v>
      </c>
      <c r="GQ72" s="470">
        <f>GQ71</f>
        <v>0.029999999999999999</v>
      </c>
      <c r="GR72" s="471" t="str">
        <f>IF(_tag_month_day!CA62="","",_tag_month_day!CA62/100)</f>
        <v/>
      </c>
      <c r="GS72" s="472">
        <f>GS71</f>
        <v>0.95299999999999996</v>
      </c>
      <c r="GT72" s="472">
        <f>GT71</f>
        <v>0.55000000000000004</v>
      </c>
      <c r="GU72" s="472">
        <f>GU71</f>
        <v>0.55000000000000004</v>
      </c>
      <c r="GV72" s="472">
        <f>GV71</f>
        <v>0.55000000000000004</v>
      </c>
      <c r="GW72" s="472">
        <f>GW71</f>
        <v>0.5</v>
      </c>
      <c r="GX72" s="472">
        <f>GX71</f>
        <v>0.93500000000000005</v>
      </c>
      <c r="GY72" s="472">
        <f>GY71</f>
        <v>0.14999999999999999</v>
      </c>
      <c r="GZ72" s="472">
        <f>GZ71</f>
        <v>1</v>
      </c>
      <c r="HA72" s="474">
        <f>HA71</f>
        <v>0.047</v>
      </c>
      <c r="HB72" s="474">
        <f>HB71</f>
        <v>0.45000000000000001</v>
      </c>
      <c r="HC72" s="474">
        <f>HC71</f>
        <v>0.45000000000000001</v>
      </c>
      <c r="HD72" s="474">
        <f>HD71</f>
        <v>0.45000000000000001</v>
      </c>
      <c r="HE72" s="474">
        <f>HE71</f>
        <v>0.5</v>
      </c>
      <c r="HF72" s="474">
        <f>HF71</f>
        <v>0.065000000000000002</v>
      </c>
      <c r="HG72" s="474">
        <f>HG71</f>
        <v>0.84999999999999998</v>
      </c>
      <c r="HH72" s="474">
        <f>HH71</f>
        <v>0</v>
      </c>
      <c r="HI72" s="10">
        <f>IF(BZ72&lt;&gt;"",CK72-BV72,0)</f>
        <v>0</v>
      </c>
      <c r="HJ72" s="10" t="e">
        <f>IF(AJ72&gt;0,AH72-AJ72,0)</f>
        <v>#VALUE!</v>
      </c>
      <c r="HK72" s="466">
        <f>HK71</f>
        <v>0.84999999999999998</v>
      </c>
      <c r="HL72" s="424">
        <f>HL71</f>
        <v>550000</v>
      </c>
      <c r="HM72" s="424">
        <f>HM71</f>
        <v>480000</v>
      </c>
      <c r="HN72" s="465" t="e">
        <f>(DJ72*EZ72+DK72*FH72+DL72*FM72+DM72*FR72+DN72*FW72+DO72*GB72+DS72*GI72+DP72*GM72+DR72*GR72)*1000*2</f>
        <v>#VALUE!</v>
      </c>
      <c r="HO72" s="465" t="e">
        <f>HN72*HK72*$HO$2/HL72*1000000</f>
        <v>#VALUE!</v>
      </c>
      <c r="HP72" s="465" t="e">
        <f>HN72*HK72*$HP$2/HM72*1000000</f>
        <v>#VALUE!</v>
      </c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</row>
    <row customFormat="1" r="73" s="0">
      <c r="A73" s="420">
        <v>62</v>
      </c>
      <c r="B73" s="421">
        <f ca="1">IF(D73=D72,B72,IF(D73="夜班",B72+1,B72))</f>
        <v>43588</v>
      </c>
      <c r="C73" s="422">
        <f>C72</f>
        <v>0.041666666666666699</v>
      </c>
      <c r="D73" s="10" t="str">
        <f ca="1">IF(HOUR(G73)&lt;8,"夜班",IF(HOUR(G73)&lt;16,"白班",IF(HOUR(G73)&lt;24,"中班",0)))</f>
        <v>白班</v>
      </c>
      <c r="E73" s="10" t="e">
        <f ca="1">IF(F73=1,"甲",IF(F73=2,"乙",IF(F73=3,"丙",IF(F73=4,"丁",""))))</f>
        <v>#REF!</v>
      </c>
      <c r="F73" s="10" t="e">
        <f ca="1">SUMPRODUCT((成本日报!$A$3:$A$95=计划!B73)*(成本日报!$B$3:$B$95=计划!$D73),成本日报!$C$3:$C$95)</f>
        <v>#REF!</v>
      </c>
      <c r="G73" s="423">
        <f ca="1">G72+C72</f>
        <v>43588.541666666519</v>
      </c>
      <c r="H73" s="423">
        <f ca="1">$G73+$C73/60*10+$C73*0</f>
        <v>43588.548611110964</v>
      </c>
      <c r="I73" s="423">
        <f ca="1">$G73+$C73/60*18+$C73*0</f>
        <v>43588.554166666516</v>
      </c>
      <c r="J73" s="423">
        <f ca="1">$G73+$C73/60*0+$C73*1</f>
        <v>43588.583333333183</v>
      </c>
      <c r="K73" s="423">
        <f ca="1">$G73+$C73/60*30+$C73*2</f>
        <v>43588.64583333319</v>
      </c>
      <c r="L73" s="423">
        <f ca="1">$G73+$C73/60*0+$C73*3</f>
        <v>43588.666666666519</v>
      </c>
      <c r="M73" s="424" t="str">
        <f>IF(_tag_month_day!A63="","",_tag_month_day!A63)</f>
        <v/>
      </c>
      <c r="N73" s="424" t="str">
        <f>IF(_tag_month_day!B63="","",_tag_month_day!B63)</f>
        <v/>
      </c>
      <c r="O73" s="425" t="e">
        <f>IF(M73+N73=0,"",M73+N73)</f>
        <v>#VALUE!</v>
      </c>
      <c r="P73" s="424" t="str">
        <f>IF(_tag_month_day!C63="","",_tag_month_day!C63)</f>
        <v/>
      </c>
      <c r="Q73" s="424" t="str">
        <f>IF(_tag_month_day!D63="","",_tag_month_day!D63)</f>
        <v/>
      </c>
      <c r="R73" s="426" t="str">
        <f>IF(_tag_month_day!CB63="","",_tag_month_day!CB63/100)</f>
        <v/>
      </c>
      <c r="S73" s="427" t="str">
        <f>IF(_tag_month_day!E63="","",_tag_month_day!E63)</f>
        <v/>
      </c>
      <c r="T73" s="427" t="str">
        <f>IF(_tag_month_day!F63="","",_tag_month_day!F63)</f>
        <v/>
      </c>
      <c r="U73" s="428" t="e">
        <f>S73+T73</f>
        <v>#VALUE!</v>
      </c>
      <c r="V73" s="429" t="e">
        <f>U73/AJ73</f>
        <v>#VALUE!</v>
      </c>
      <c r="W73" s="430" t="str">
        <f>IF(_jhy_month_day!A63="","",_jhy_month_day!A63)</f>
        <v/>
      </c>
      <c r="X73" s="431" t="str">
        <f>IF(_jhy_month_day!B63="","",_jhy_month_day!B63/100)</f>
        <v/>
      </c>
      <c r="Y73" s="431" t="str">
        <f>IF(_jhy_month_day!C63="","",_jhy_month_day!C63/100)</f>
        <v/>
      </c>
      <c r="Z73" s="432">
        <f>Z69+1</f>
        <v>16</v>
      </c>
      <c r="AA73" s="433" t="str">
        <f>IF(_tag_month_day!G63="","",_tag_month_day!G63/100)</f>
        <v/>
      </c>
      <c r="AB73" s="433" t="str">
        <f>IF(_tag_month_day!H63="","",_tag_month_day!H63/100)</f>
        <v/>
      </c>
      <c r="AC73" s="434">
        <f>IF(X73="",AC72,BK73*($AV72*X73+$AW72*FD72+$AX72*FI72+$AY72*FN72+$AZ72*FS72+$BA72*FX72+$BG72*GE72)/(AV72*Y73+AX72*FK72+AW72*FF72+AY72*FP72+AZ72*FU72+BA72*FZ72+BG72*GG72+BB72*GK72+BC72*GN72+BD72*GP72))</f>
        <v>1.59963432013121</v>
      </c>
      <c r="AD73" s="435" t="str">
        <f>IF(AC73=AC72,"",AC73-AC72)</f>
        <v/>
      </c>
      <c r="AE73" s="436" t="str">
        <f>IF(1-AF73=0,"",(1-AF73))</f>
        <v/>
      </c>
      <c r="AF73" s="437">
        <v>1</v>
      </c>
      <c r="AG73" s="10" t="str">
        <f>AG72</f>
        <v>8A3</v>
      </c>
      <c r="AH73" s="438" t="str">
        <f>AH72</f>
        <v/>
      </c>
      <c r="AI73" s="424" t="e">
        <f>IF(ROUND(AJ73-AJ72,1)=0,"",AJ73-AJ72)</f>
        <v>#VALUE!</v>
      </c>
      <c r="AJ73" s="10" t="str">
        <f>IF(_tag_month_day!I63="","",_tag_month_day!I63)</f>
        <v/>
      </c>
      <c r="AK73" s="440"/>
      <c r="AL73" s="440"/>
      <c r="AM73" s="440"/>
      <c r="AN73" s="441">
        <f>AN72</f>
        <v>3</v>
      </c>
      <c r="AO73" s="441">
        <f>AO72</f>
        <v>7</v>
      </c>
      <c r="AP73" s="442" t="e">
        <f>(IF(AN73=0,AS72,AS72*(1+AO73/AN73)/(AR73+AO73/AN73)))+AT73</f>
        <v>#VALUE!</v>
      </c>
      <c r="AQ73" s="443" t="str">
        <f>IF(_tag_month_day!J63="","",_tag_month_day!J63/100)</f>
        <v/>
      </c>
      <c r="AR73" s="444">
        <f>AR72</f>
        <v>1.3</v>
      </c>
      <c r="AS73" s="445" t="e">
        <f>AQ73*(AN73*AR73+AO73)/(AN73+AO73)</f>
        <v>#VALUE!</v>
      </c>
      <c r="AT73" s="445" t="e">
        <f>(SUM(BE73:BF73)-SUM(BE72:BF72))*0.05</f>
        <v>#VALUE!</v>
      </c>
      <c r="AU73" s="446" t="str">
        <f>IF(_tag_month_day!CC63="","",IF(_tag_month_day!CC63&gt;0,_tag_month_day!CD63,_tag_month_day!CE63))</f>
        <v/>
      </c>
      <c r="AV73" s="447" t="str">
        <f>IF(_tag_month_day!L63="","",_tag_month_day!L63/100)</f>
        <v/>
      </c>
      <c r="AW73" s="431">
        <f>AW72</f>
        <v>0</v>
      </c>
      <c r="AX73" s="431">
        <f>AX72</f>
        <v>0</v>
      </c>
      <c r="AY73" s="431" t="str">
        <f>IF(_tag_month_day!M63="","",_tag_month_day!M63/100)</f>
        <v/>
      </c>
      <c r="AZ73" s="431" t="str">
        <f>IF(_tag_month_day!N63="","",_tag_month_day!N63/100)</f>
        <v/>
      </c>
      <c r="BA73" s="431" t="str">
        <f>IF(_tag_month_day!O63="","",_tag_month_day!O63/100)</f>
        <v/>
      </c>
      <c r="BB73" s="448" t="str">
        <f>IF(_tag_month_day!P63="","",_tag_month_day!P63/100)</f>
        <v/>
      </c>
      <c r="BC73" s="448">
        <f>BC72</f>
        <v>0</v>
      </c>
      <c r="BD73" s="448" t="str">
        <f>IF(_tag_month_day!Q63="","",_tag_month_day!Q63/100)</f>
        <v/>
      </c>
      <c r="BE73" s="449" t="str">
        <f>IF(_tag_month_day!R63="","",_tag_month_day!R63/100)</f>
        <v/>
      </c>
      <c r="BF73" s="388" t="e">
        <f>(AU73*(100+BE73*100))/(AJ73-AU73)/100</f>
        <v>#VALUE!</v>
      </c>
      <c r="BG73" s="450" t="e">
        <f>BE73+BF73</f>
        <v>#VALUE!</v>
      </c>
      <c r="BH73" s="451" t="e">
        <f>SUM(AV73:BF73)</f>
        <v>#VALUE!</v>
      </c>
      <c r="BI73" s="452" t="e">
        <f>IF(CX73=0,BI72,(DK73*查询!$R$5+DL73*查询!$Q$5+DM73*查询!$N$5+DN73*查询!$O$5+DO73*查询!$P$5)*AF73/CX73)</f>
        <v>#VALUE!</v>
      </c>
      <c r="BJ73" s="452" t="e">
        <f>IF(CX73=0,BJ72,(DP73*查询!$S$5+DQ73*查询!$T$5+DR73*查询!$U$5)*AF73/CX73)</f>
        <v>#VALUE!</v>
      </c>
      <c r="BK73" s="452">
        <f>BK72</f>
        <v>1</v>
      </c>
      <c r="BL73" s="453" t="e">
        <f>SUMPRODUCT((AV73:BA73)*(GS73:GX73))/((GS73:GX73)+SUM(BB73:BD73)*GY73+BG73*GZ73)</f>
        <v>#VALUE!</v>
      </c>
      <c r="BM73" s="453" t="e">
        <f>BK73*($AV73*FB73+$AW73*FD73+$AX73*FI73+$AY73*FN73+$AZ73*FS73+$BA73*FX73+$BG73*GE73)/(AV73*EY73+AX73*FK73+AW73*FF73+AY73*FP73+AZ73*FU73+BA73*FZ73+BG73*GG73+BB73*GK73+BC73*GN73+BD73*GP73)</f>
        <v>#VALUE!</v>
      </c>
      <c r="BN73" s="453" t="e">
        <f>($AV73*FC73+$AX73*FJ73+$AW73*FE73+$AY73*FO73+$AZ73*FT73+$BA73*FY73+$BG73*GF73)/($AV73*FA73+BG73*GH73+BB73*GL73+BC73*GO73+BD73*GQ73+BA73*GA73)</f>
        <v>#VALUE!</v>
      </c>
      <c r="BO73" s="454" t="e">
        <f>SUMPRODUCT(AV73:BA73*GS73:GX73)/(GS73:GX73+(BB73+BC73+BD73)*GY73+BG73)</f>
        <v>#VALUE!</v>
      </c>
      <c r="BP73" s="454" t="e">
        <f>SUMPRODUCT(AV73:BA73*GS73:GX73)/(GS73:GX73+(BB73+BC73+BD73)*GY73+BG73)</f>
        <v>#VALUE!</v>
      </c>
      <c r="BQ73" s="454" t="e">
        <f>SUMPRODUCT(AV73:BA73*GS73:GX73)/(GS73:GX73+(BB73+BC73+BD73)*GY73+BG73)</f>
        <v>#VALUE!</v>
      </c>
      <c r="BR73" s="453" t="str">
        <f>IF(_tag_month_day!T63="","",_tag_month_day!T63)</f>
        <v/>
      </c>
      <c r="BS73" s="453" t="str">
        <f>IF(_tag_month_day!U63="","",_tag_month_day!U63)</f>
        <v/>
      </c>
      <c r="BT73" s="455" t="str">
        <f>IF(CK73="","",IF((CK73&gt;=BV73-0.12)*(CK73&lt;=BV73+0.12),"合格","不合格"))</f>
        <v/>
      </c>
      <c r="BU73" s="456" t="str">
        <f>IF(_tag_month_day!V63="","",_tag_month_day!V63)</f>
        <v/>
      </c>
      <c r="BV73" s="457" t="str">
        <f>IF(_tag_month_day!W63="","",_tag_month_day!W63)</f>
        <v/>
      </c>
      <c r="BW73" s="458" t="str">
        <f>IF(_tag_month_day!X63="","",_tag_month_day!X63)</f>
        <v/>
      </c>
      <c r="BX73" s="458" t="str">
        <f>IF(_tag_month_day!Y63="","",_tag_month_day!Y63)</f>
        <v/>
      </c>
      <c r="BY73" s="459">
        <f ca="1">L73</f>
        <v>43588.666666666519</v>
      </c>
      <c r="BZ73" s="460" t="s">
        <v>429</v>
      </c>
      <c r="CA73" s="461">
        <v>0.68402777777777801</v>
      </c>
      <c r="CB73" s="424" t="str">
        <f>IF(_tag_month_day!Z63="","",_tag_month_day!Z63)</f>
        <v/>
      </c>
      <c r="CC73" s="424" t="str">
        <f>IF(_tag_month_day!AA63="","",_tag_month_day!AA63)</f>
        <v/>
      </c>
      <c r="CD73" s="424" t="str">
        <f>IF(_tag_month_day!AB63="","",_tag_month_day!AB63)</f>
        <v/>
      </c>
      <c r="CE73" s="424" t="str">
        <f>IF(_tag_month_day!AC63="","",_tag_month_day!AC63)</f>
        <v/>
      </c>
      <c r="CF73" s="424" t="str">
        <f>IF(_tag_month_day!AD63="","",_tag_month_day!AD63)</f>
        <v/>
      </c>
      <c r="CG73" s="424" t="str">
        <f>IF(_tag_month_day!AE63="","",_tag_month_day!AE63)</f>
        <v/>
      </c>
      <c r="CH73" s="424" t="str">
        <f>IF(_tag_month_day!AF63="","",_tag_month_day!AF63)</f>
        <v/>
      </c>
      <c r="CI73" s="424" t="str">
        <f>IF(_tag_month_day!AG63="","",_tag_month_day!AG63)</f>
        <v/>
      </c>
      <c r="CJ73" s="424" t="str">
        <f>IF(_tag_month_day!AH63="","",_tag_month_day!AH63)</f>
        <v/>
      </c>
      <c r="CK73" s="424" t="str">
        <f>IF(_tag_month_day!AI63="","",_tag_month_day!AI63)</f>
        <v/>
      </c>
      <c r="CL73" s="4" t="str">
        <f>IF(_tag_month_day!AJ63="","",_tag_month_day!AJ63)</f>
        <v/>
      </c>
      <c r="CM73" s="4" t="str">
        <f>IF(_tag_month_day!AK63="","",_tag_month_day!AK63)</f>
        <v/>
      </c>
      <c r="CN73" s="4" t="str">
        <f>IF(_tag_month_day!AL63="","",_tag_month_day!AL63)</f>
        <v/>
      </c>
      <c r="CO73" s="4" t="str">
        <f>IF(_tag_month_day!AM63="","",_tag_month_day!AM63)</f>
        <v/>
      </c>
      <c r="CP73" s="4" t="str">
        <f>IF(_tag_month_day!AN63="","",_tag_month_day!AN63)</f>
        <v/>
      </c>
      <c r="CQ73" s="4" t="str">
        <f>IF(_tag_month_day!AO63="","",_tag_month_day!AO63)</f>
        <v/>
      </c>
      <c r="CR73" s="462" t="str">
        <f>IF(_tag_month_day!AP63="","",_tag_month_day!AP63)</f>
        <v/>
      </c>
      <c r="CS73" s="463" t="str">
        <f>IF(_tag_month_day!AQ63="","",_tag_month_day!AQ63)</f>
        <v/>
      </c>
      <c r="CT73" s="4" t="str">
        <f>IF(_tag_month_day!AR63="","",_tag_month_day!AR63)</f>
        <v/>
      </c>
      <c r="CU73" s="464" t="e">
        <f>DU73/AJ73</f>
        <v>#VALUE!</v>
      </c>
      <c r="CV73" s="451" t="e">
        <f>BG73/BH73</f>
        <v>#VALUE!</v>
      </c>
      <c r="CW73" s="465" t="e">
        <f>AJ73*(1-CV73)*CU73*AF73</f>
        <v>#VALUE!</v>
      </c>
      <c r="CX73" s="465" t="e">
        <f>CW73*94%</f>
        <v>#VALUE!</v>
      </c>
      <c r="CY73" s="466" t="e">
        <f>IF(CX73=0,0,DS73/(DS73+CX73))</f>
        <v>#VALUE!</v>
      </c>
      <c r="CZ73" s="465" t="e">
        <f>$AJ73*EF73</f>
        <v>#VALUE!</v>
      </c>
      <c r="DA73" s="465" t="e">
        <f>$AJ73*EG73</f>
        <v>#VALUE!</v>
      </c>
      <c r="DB73" s="465" t="e">
        <f>$AJ73*EH73</f>
        <v>#VALUE!</v>
      </c>
      <c r="DC73" s="465" t="e">
        <f>$AJ73*EI73</f>
        <v>#VALUE!</v>
      </c>
      <c r="DD73" s="465" t="e">
        <f>$AJ73*EJ73</f>
        <v>#VALUE!</v>
      </c>
      <c r="DE73" s="465" t="e">
        <f>$AJ73*EK73</f>
        <v>#VALUE!</v>
      </c>
      <c r="DF73" s="465" t="e">
        <f>$AJ73*EL73</f>
        <v>#VALUE!</v>
      </c>
      <c r="DG73" s="465" t="e">
        <f>$AJ73*EM73</f>
        <v>#VALUE!</v>
      </c>
      <c r="DH73" s="465" t="e">
        <f>$AJ73*EN73</f>
        <v>#VALUE!</v>
      </c>
      <c r="DI73" s="465" t="e">
        <f>$AJ73*EO73</f>
        <v>#VALUE!</v>
      </c>
      <c r="DJ73" s="465" t="e">
        <f>CZ73*(1-EP73)</f>
        <v>#VALUE!</v>
      </c>
      <c r="DK73" s="465" t="e">
        <f>DA73*(1-ER73)</f>
        <v>#VALUE!</v>
      </c>
      <c r="DL73" s="465" t="e">
        <f>DB73*(1-EQ73)</f>
        <v>#VALUE!</v>
      </c>
      <c r="DM73" s="465" t="e">
        <f>DC73*(1-ES73)</f>
        <v>#VALUE!</v>
      </c>
      <c r="DN73" s="465" t="e">
        <f>DD73*(1-ET73)</f>
        <v>#VALUE!</v>
      </c>
      <c r="DO73" s="465" t="e">
        <f>DE73</f>
        <v>#VALUE!</v>
      </c>
      <c r="DP73" s="465" t="e">
        <f>DF73*(1-EU73)</f>
        <v>#VALUE!</v>
      </c>
      <c r="DQ73" s="465" t="e">
        <f>DG73*(1-EV73)</f>
        <v>#VALUE!</v>
      </c>
      <c r="DR73" s="465" t="e">
        <f>DH73*(1-EW73)</f>
        <v>#VALUE!</v>
      </c>
      <c r="DS73" s="465" t="e">
        <f>DI73</f>
        <v>#VALUE!</v>
      </c>
      <c r="DT73" s="465" t="e">
        <f>SUM(DJ73:DS73)</f>
        <v>#VALUE!</v>
      </c>
      <c r="DU73" s="465" t="e">
        <f>(GS73:GX73)+(DP73+DQ73+DR73)*GY73+DS73</f>
        <v>#VALUE!</v>
      </c>
      <c r="DV73" s="451" t="e">
        <f>AV73/$BH73/(1-EP73)</f>
        <v>#VALUE!</v>
      </c>
      <c r="DW73" s="451" t="e">
        <f>AW73/$BH73/(1-ER73)</f>
        <v>#VALUE!</v>
      </c>
      <c r="DX73" s="451" t="e">
        <f>AX73/$BH73/(1-EQ73)</f>
        <v>#VALUE!</v>
      </c>
      <c r="DY73" s="451" t="e">
        <f>AY73/$BH73/(1-ES73)</f>
        <v>#VALUE!</v>
      </c>
      <c r="DZ73" s="451" t="e">
        <f>AZ73/$BH73/(1-ET73)</f>
        <v>#VALUE!</v>
      </c>
      <c r="EA73" s="451" t="e">
        <f>BA73/$BH73/(1-AX73)</f>
        <v>#VALUE!</v>
      </c>
      <c r="EB73" s="451" t="e">
        <f>BB73/$BH73/(1-EU73)</f>
        <v>#VALUE!</v>
      </c>
      <c r="EC73" s="451" t="e">
        <f>BC73/$BH73/(1-EV73)</f>
        <v>#VALUE!</v>
      </c>
      <c r="ED73" s="451" t="e">
        <f>BD73/$BH73/(1-EW73)</f>
        <v>#VALUE!</v>
      </c>
      <c r="EE73" s="451" t="e">
        <f>BG73/BH73</f>
        <v>#VALUE!</v>
      </c>
      <c r="EF73" s="451" t="e">
        <f>DV73/SUM($DV73:$EE73)</f>
        <v>#VALUE!</v>
      </c>
      <c r="EG73" s="451" t="e">
        <f>DW73/SUM($DV73:$EE73)</f>
        <v>#VALUE!</v>
      </c>
      <c r="EH73" s="451" t="e">
        <f>DX73/SUM($DV73:$EE73)</f>
        <v>#VALUE!</v>
      </c>
      <c r="EI73" s="451" t="e">
        <f>DY73/SUM($DV73:$EE73)</f>
        <v>#VALUE!</v>
      </c>
      <c r="EJ73" s="451" t="e">
        <f>DZ73/SUM($DV73:$EE73)</f>
        <v>#VALUE!</v>
      </c>
      <c r="EK73" s="451" t="e">
        <f>EA73/SUM($DV73:$EE73)</f>
        <v>#VALUE!</v>
      </c>
      <c r="EL73" s="451" t="e">
        <f>EB73/SUM($DV73:$EE73)</f>
        <v>#VALUE!</v>
      </c>
      <c r="EM73" s="451" t="e">
        <f>EC73/SUM($DV73:$EE73)</f>
        <v>#VALUE!</v>
      </c>
      <c r="EN73" s="451" t="e">
        <f>ED73/SUM($DV73:$EE73)</f>
        <v>#VALUE!</v>
      </c>
      <c r="EO73" s="451" t="e">
        <f>EE73/SUM($DV73:$EE73)</f>
        <v>#VALUE!</v>
      </c>
      <c r="EP73" s="450">
        <f>EP72</f>
        <v>0.080000000000000002</v>
      </c>
      <c r="EQ73" s="450">
        <f>EQ72</f>
        <v>0.014999999999999999</v>
      </c>
      <c r="ER73" s="450">
        <f>ER72</f>
        <v>0.014999999999999999</v>
      </c>
      <c r="ES73" s="450">
        <f>ES72</f>
        <v>0.014999999999999999</v>
      </c>
      <c r="ET73" s="450">
        <f>ET72</f>
        <v>0.014999999999999999</v>
      </c>
      <c r="EU73" s="450">
        <f>EU72</f>
        <v>0.089999999999999997</v>
      </c>
      <c r="EV73" s="450">
        <f>EV72</f>
        <v>0.089999999999999997</v>
      </c>
      <c r="EW73" s="450">
        <f>EW72</f>
        <v>0.089999999999999997</v>
      </c>
      <c r="EX73" s="431" t="str">
        <f>IF(_tag_month_day!AS63="","",_tag_month_day!AS63/100)</f>
        <v/>
      </c>
      <c r="EY73" s="431" t="str">
        <f>IF(_tag_month_day!AT63="","",_tag_month_day!AT63/100)</f>
        <v/>
      </c>
      <c r="EZ73" s="431" t="str">
        <f>IF(_tag_month_day!AU63="","",_tag_month_day!AU63/100)</f>
        <v/>
      </c>
      <c r="FA73" s="431" t="str">
        <f>IF(_tag_month_day!AV63="","",_tag_month_day!AV63/100)</f>
        <v/>
      </c>
      <c r="FB73" s="431" t="str">
        <f>IF(_tag_month_day!AW63="","",_tag_month_day!AW63/100)</f>
        <v/>
      </c>
      <c r="FC73" s="431" t="str">
        <f>IF(_tag_month_day!AX63="","",_tag_month_day!AX63/100)</f>
        <v/>
      </c>
      <c r="FD73" s="449" t="str">
        <f>IF(_tag_month_day!AY63="","",_tag_month_day!AY63/100)</f>
        <v/>
      </c>
      <c r="FE73" s="449" t="str">
        <f>IF(_tag_month_day!AZ63="","",_tag_month_day!AZ63/100)</f>
        <v/>
      </c>
      <c r="FF73" s="449" t="str">
        <f>IF(_tag_month_day!BA63="","",_tag_month_day!BA63/100)</f>
        <v/>
      </c>
      <c r="FG73" s="449" t="str">
        <f>IF(_tag_month_day!BB63="","",_tag_month_day!BB63/100)</f>
        <v/>
      </c>
      <c r="FH73" s="467" t="str">
        <f>IF(_tag_month_day!BC63="","",_tag_month_day!BC63/100)</f>
        <v/>
      </c>
      <c r="FI73" s="449">
        <f>FI72</f>
        <v>0.40999999999999998</v>
      </c>
      <c r="FJ73" s="449">
        <f>FJ72</f>
        <v>0.11</v>
      </c>
      <c r="FK73" s="449">
        <f>FK72</f>
        <v>0.014999999999999999</v>
      </c>
      <c r="FL73" s="449">
        <f>FL72</f>
        <v>0</v>
      </c>
      <c r="FM73" s="467">
        <f>FM72</f>
        <v>0.0001</v>
      </c>
      <c r="FN73" s="449">
        <f>FN72</f>
        <v>0.32000000000000001</v>
      </c>
      <c r="FO73" s="449">
        <f>FO72</f>
        <v>0.20000000000000001</v>
      </c>
      <c r="FP73" s="449">
        <f>FP72</f>
        <v>0.01</v>
      </c>
      <c r="FQ73" s="449">
        <f>FQ72</f>
        <v>0</v>
      </c>
      <c r="FR73" s="467">
        <f>FR72</f>
        <v>0.0001</v>
      </c>
      <c r="FS73" s="449" t="str">
        <f>IF(_tag_month_day!BD63="","",_tag_month_day!BD63/100)</f>
        <v/>
      </c>
      <c r="FT73" s="449" t="str">
        <f>IF(_tag_month_day!BE63="","",_tag_month_day!BE63/100)</f>
        <v/>
      </c>
      <c r="FU73" s="449" t="str">
        <f>IF(_tag_month_day!BF63="","",_tag_month_day!BF63/100)</f>
        <v/>
      </c>
      <c r="FV73" s="449" t="str">
        <f>IF(_tag_month_day!BG63="","",_tag_month_day!BG63/100)</f>
        <v/>
      </c>
      <c r="FW73" s="467" t="str">
        <f>IF(_tag_month_day!BH63="","",_tag_month_day!BH63/100)</f>
        <v/>
      </c>
      <c r="FX73" s="449" t="str">
        <f>IF(_tag_month_day!BI63="","",_tag_month_day!BI63/100)</f>
        <v/>
      </c>
      <c r="FY73" s="449" t="str">
        <f>IF(_tag_month_day!BJ63="","",_tag_month_day!BJ63/100)</f>
        <v/>
      </c>
      <c r="FZ73" s="468" t="str">
        <f>IF(_tag_month_day!BK63="","",_tag_month_day!BK63/100)</f>
        <v/>
      </c>
      <c r="GA73" s="449" t="str">
        <f>IF(_tag_month_day!BL63="","",_tag_month_day!BL63/100)</f>
        <v/>
      </c>
      <c r="GB73" s="467" t="str">
        <f>IF(_tag_month_day!BM63="","",_tag_month_day!BM63/100)</f>
        <v/>
      </c>
      <c r="GC73" s="431" t="str">
        <f>IF(_tag_month_day!BN63="","",_tag_month_day!BN63/100)</f>
        <v/>
      </c>
      <c r="GD73" s="431" t="str">
        <f>IF(_tag_month_day!BO63="","",_tag_month_day!BO63/100)</f>
        <v/>
      </c>
      <c r="GE73" s="431" t="str">
        <f>IF(_tag_month_day!BP63="","",_tag_month_day!BP63/100)</f>
        <v/>
      </c>
      <c r="GF73" s="431" t="str">
        <f>IF(_tag_month_day!BQ63="","",_tag_month_day!BQ63/100)</f>
        <v/>
      </c>
      <c r="GG73" s="431" t="str">
        <f>IF(_tag_month_day!BR63="","",_tag_month_day!BR63/100)</f>
        <v/>
      </c>
      <c r="GH73" s="431" t="str">
        <f>IF(_tag_month_day!BS63="","",_tag_month_day!BS63/100)</f>
        <v/>
      </c>
      <c r="GI73" s="467" t="str">
        <f>IF(_tag_month_day!BT63="","",_tag_month_day!BT63/100)</f>
        <v/>
      </c>
      <c r="GJ73" s="469" t="str">
        <f>IF(_tag_month_day!BU63="","",_tag_month_day!BU63/100)</f>
        <v/>
      </c>
      <c r="GK73" s="470">
        <f>GK72</f>
        <v>0.070000000000000007</v>
      </c>
      <c r="GL73" s="470">
        <f>GL72</f>
        <v>0.029999999999999999</v>
      </c>
      <c r="GM73" s="471" t="str">
        <f>IF(_tag_month_day!BX63="","",_tag_month_day!BX63/100)</f>
        <v/>
      </c>
      <c r="GN73" s="470">
        <f>GN72</f>
        <v>0.070000000000000007</v>
      </c>
      <c r="GO73" s="470">
        <f>GO72</f>
        <v>0.029999999999999999</v>
      </c>
      <c r="GP73" s="470">
        <f>GP72</f>
        <v>0.089999999999999997</v>
      </c>
      <c r="GQ73" s="470">
        <f>GQ72</f>
        <v>0.029999999999999999</v>
      </c>
      <c r="GR73" s="471" t="str">
        <f>IF(_tag_month_day!CA63="","",_tag_month_day!CA63/100)</f>
        <v/>
      </c>
      <c r="GS73" s="472">
        <f>GS72</f>
        <v>0.95299999999999996</v>
      </c>
      <c r="GT73" s="472">
        <f>GT72</f>
        <v>0.55000000000000004</v>
      </c>
      <c r="GU73" s="472">
        <f>GU72</f>
        <v>0.55000000000000004</v>
      </c>
      <c r="GV73" s="472">
        <f>GV72</f>
        <v>0.55000000000000004</v>
      </c>
      <c r="GW73" s="472">
        <f>GW72</f>
        <v>0.5</v>
      </c>
      <c r="GX73" s="472">
        <f>GX72</f>
        <v>0.93500000000000005</v>
      </c>
      <c r="GY73" s="472">
        <f>GY72</f>
        <v>0.14999999999999999</v>
      </c>
      <c r="GZ73" s="472">
        <f>GZ72</f>
        <v>1</v>
      </c>
      <c r="HA73" s="474">
        <f>HA72</f>
        <v>0.047</v>
      </c>
      <c r="HB73" s="474">
        <f>HB72</f>
        <v>0.45000000000000001</v>
      </c>
      <c r="HC73" s="474">
        <f>HC72</f>
        <v>0.45000000000000001</v>
      </c>
      <c r="HD73" s="474">
        <f>HD72</f>
        <v>0.45000000000000001</v>
      </c>
      <c r="HE73" s="474">
        <f>HE72</f>
        <v>0.5</v>
      </c>
      <c r="HF73" s="474">
        <f>HF72</f>
        <v>0.065000000000000002</v>
      </c>
      <c r="HG73" s="474">
        <f>HG72</f>
        <v>0.84999999999999998</v>
      </c>
      <c r="HH73" s="474">
        <f>HH72</f>
        <v>0</v>
      </c>
      <c r="HI73" s="10" t="e">
        <f>IF(BZ73&lt;&gt;"",CK73-BV73,0)</f>
        <v>#VALUE!</v>
      </c>
      <c r="HJ73" s="10" t="e">
        <f>IF(AJ73&gt;0,AH73-AJ73,0)</f>
        <v>#VALUE!</v>
      </c>
      <c r="HK73" s="466">
        <f>HK72</f>
        <v>0.84999999999999998</v>
      </c>
      <c r="HL73" s="424">
        <f>HL72</f>
        <v>550000</v>
      </c>
      <c r="HM73" s="424">
        <f>HM72</f>
        <v>480000</v>
      </c>
      <c r="HN73" s="465" t="e">
        <f>(DJ73*EZ73+DK73*FH73+DL73*FM73+DM73*FR73+DN73*FW73+DO73*GB73+DS73*GI73+DP73*GM73+DR73*GR73)*1000*2</f>
        <v>#VALUE!</v>
      </c>
      <c r="HO73" s="465" t="e">
        <f>HN73*HK73*$HO$2/HL73*1000000</f>
        <v>#VALUE!</v>
      </c>
      <c r="HP73" s="465" t="e">
        <f>HN73*HK73*$HP$2/HM73*1000000</f>
        <v>#VALUE!</v>
      </c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</row>
    <row customFormat="1" r="74" s="0">
      <c r="A74" s="420">
        <v>63</v>
      </c>
      <c r="B74" s="421">
        <f ca="1">IF(D74=D73,B73,IF(D74="夜班",B73+1,B73))</f>
        <v>43588</v>
      </c>
      <c r="C74" s="422">
        <f>C73</f>
        <v>0.041666666666666699</v>
      </c>
      <c r="D74" s="10" t="str">
        <f ca="1">IF(HOUR(G74)&lt;8,"夜班",IF(HOUR(G74)&lt;16,"白班",IF(HOUR(G74)&lt;24,"中班",0)))</f>
        <v>白班</v>
      </c>
      <c r="E74" s="10" t="e">
        <f ca="1">IF(F74=1,"甲",IF(F74=2,"乙",IF(F74=3,"丙",IF(F74=4,"丁",""))))</f>
        <v>#REF!</v>
      </c>
      <c r="F74" s="10" t="e">
        <f ca="1">SUMPRODUCT((成本日报!$A$3:$A$95=计划!B74)*(成本日报!$B$3:$B$95=计划!$D74),成本日报!$C$3:$C$95)</f>
        <v>#REF!</v>
      </c>
      <c r="G74" s="423">
        <f ca="1">G73+C73</f>
        <v>43588.583333333183</v>
      </c>
      <c r="H74" s="423">
        <f ca="1">$G74+$C74/60*10+$C74*0</f>
        <v>43588.590277777628</v>
      </c>
      <c r="I74" s="423">
        <f ca="1">$G74+$C74/60*18+$C74*0</f>
        <v>43588.59583333318</v>
      </c>
      <c r="J74" s="423">
        <f ca="1">$G74+$C74/60*0+$C74*1</f>
        <v>43588.624999999847</v>
      </c>
      <c r="K74" s="423">
        <f ca="1">$G74+$C74/60*30+$C74*2</f>
        <v>43588.687499999854</v>
      </c>
      <c r="L74" s="423">
        <f ca="1">$G74+$C74/60*0+$C74*3</f>
        <v>43588.708333333183</v>
      </c>
      <c r="M74" s="424" t="str">
        <f>IF(_tag_month_day!A64="","",_tag_month_day!A64)</f>
        <v/>
      </c>
      <c r="N74" s="424" t="str">
        <f>IF(_tag_month_day!B64="","",_tag_month_day!B64)</f>
        <v/>
      </c>
      <c r="O74" s="425" t="e">
        <f>IF(M74+N74=0,"",M74+N74)</f>
        <v>#VALUE!</v>
      </c>
      <c r="P74" s="424" t="str">
        <f>IF(_tag_month_day!C64="","",_tag_month_day!C64)</f>
        <v/>
      </c>
      <c r="Q74" s="424" t="str">
        <f>IF(_tag_month_day!D64="","",_tag_month_day!D64)</f>
        <v/>
      </c>
      <c r="R74" s="426" t="str">
        <f>IF(_tag_month_day!CB64="","",_tag_month_day!CB64/100)</f>
        <v/>
      </c>
      <c r="S74" s="427" t="str">
        <f>IF(_tag_month_day!E64="","",_tag_month_day!E64)</f>
        <v/>
      </c>
      <c r="T74" s="427" t="str">
        <f>IF(_tag_month_day!F64="","",_tag_month_day!F64)</f>
        <v/>
      </c>
      <c r="U74" s="428" t="e">
        <f>S74+T74</f>
        <v>#VALUE!</v>
      </c>
      <c r="V74" s="429" t="e">
        <f>U74/AJ74</f>
        <v>#VALUE!</v>
      </c>
      <c r="W74" s="430" t="str">
        <f>IF(_jhy_month_day!A64="","",_jhy_month_day!A64)</f>
        <v/>
      </c>
      <c r="X74" s="431" t="str">
        <f>IF(_jhy_month_day!B64="","",_jhy_month_day!B64/100)</f>
        <v/>
      </c>
      <c r="Y74" s="431" t="str">
        <f>IF(_jhy_month_day!C64="","",_jhy_month_day!C64/100)</f>
        <v/>
      </c>
      <c r="Z74" s="432">
        <f>Z70+1</f>
        <v>16</v>
      </c>
      <c r="AA74" s="433" t="str">
        <f>IF(_tag_month_day!G64="","",_tag_month_day!G64/100)</f>
        <v/>
      </c>
      <c r="AB74" s="433" t="str">
        <f>IF(_tag_month_day!H64="","",_tag_month_day!H64/100)</f>
        <v/>
      </c>
      <c r="AC74" s="434">
        <f>IF(X74="",AC73,BK74*($AV73*X74+$AW73*FD73+$AX73*FI73+$AY73*FN73+$AZ73*FS73+$BA73*FX73+$BG73*GE73)/(AV73*Y74+AX73*FK73+AW73*FF73+AY73*FP73+AZ73*FU73+BA73*FZ73+BG73*GG73+BB73*GK73+BC73*GN73+BD73*GP73))</f>
        <v>1.59963432013121</v>
      </c>
      <c r="AD74" s="435" t="str">
        <f>IF(AC74=AC73,"",AC74-AC73)</f>
        <v/>
      </c>
      <c r="AE74" s="436" t="str">
        <f>IF(1-AF74=0,"",(1-AF74))</f>
        <v/>
      </c>
      <c r="AF74" s="437">
        <v>1</v>
      </c>
      <c r="AG74" s="10" t="str">
        <f>AG73</f>
        <v>8A3</v>
      </c>
      <c r="AH74" s="438" t="str">
        <f>AH73</f>
        <v/>
      </c>
      <c r="AI74" s="424" t="e">
        <f>IF(ROUND(AJ74-AJ73,1)=0,"",AJ74-AJ73)</f>
        <v>#VALUE!</v>
      </c>
      <c r="AJ74" s="10" t="str">
        <f>IF(_tag_month_day!I64="","",_tag_month_day!I64)</f>
        <v/>
      </c>
      <c r="AK74" s="440"/>
      <c r="AL74" s="440"/>
      <c r="AM74" s="440"/>
      <c r="AN74" s="441">
        <f>AN73</f>
        <v>3</v>
      </c>
      <c r="AO74" s="441">
        <f>AO73</f>
        <v>7</v>
      </c>
      <c r="AP74" s="442" t="e">
        <f>(IF(AN74=0,AS73,AS73*(1+AO74/AN74)/(AR74+AO74/AN74)))+AT74</f>
        <v>#VALUE!</v>
      </c>
      <c r="AQ74" s="443" t="str">
        <f>IF(_tag_month_day!J64="","",_tag_month_day!J64/100)</f>
        <v/>
      </c>
      <c r="AR74" s="444">
        <f>AR73</f>
        <v>1.3</v>
      </c>
      <c r="AS74" s="445" t="e">
        <f>AQ74*(AN74*AR74+AO74)/(AN74+AO74)</f>
        <v>#VALUE!</v>
      </c>
      <c r="AT74" s="445" t="e">
        <f>(SUM(BE74:BF74)-SUM(BE73:BF73))*0.05</f>
        <v>#VALUE!</v>
      </c>
      <c r="AU74" s="446" t="str">
        <f>IF(_tag_month_day!CC64="","",IF(_tag_month_day!CC64&gt;0,_tag_month_day!CD64,_tag_month_day!CE64))</f>
        <v/>
      </c>
      <c r="AV74" s="447" t="str">
        <f>IF(_tag_month_day!L64="","",_tag_month_day!L64/100)</f>
        <v/>
      </c>
      <c r="AW74" s="431">
        <f>AW73</f>
        <v>0</v>
      </c>
      <c r="AX74" s="431">
        <f>AX73</f>
        <v>0</v>
      </c>
      <c r="AY74" s="431" t="str">
        <f>IF(_tag_month_day!M64="","",_tag_month_day!M64/100)</f>
        <v/>
      </c>
      <c r="AZ74" s="431" t="str">
        <f>IF(_tag_month_day!N64="","",_tag_month_day!N64/100)</f>
        <v/>
      </c>
      <c r="BA74" s="431" t="str">
        <f>IF(_tag_month_day!O64="","",_tag_month_day!O64/100)</f>
        <v/>
      </c>
      <c r="BB74" s="448" t="str">
        <f>IF(_tag_month_day!P64="","",_tag_month_day!P64/100)</f>
        <v/>
      </c>
      <c r="BC74" s="448">
        <f>BC73</f>
        <v>0</v>
      </c>
      <c r="BD74" s="448" t="str">
        <f>IF(_tag_month_day!Q64="","",_tag_month_day!Q64/100)</f>
        <v/>
      </c>
      <c r="BE74" s="449" t="str">
        <f>IF(_tag_month_day!R64="","",_tag_month_day!R64/100)</f>
        <v/>
      </c>
      <c r="BF74" s="388" t="e">
        <f>(AU74*(100+BE74*100))/(AJ74-AU74)/100</f>
        <v>#VALUE!</v>
      </c>
      <c r="BG74" s="450" t="e">
        <f>BE74+BF74</f>
        <v>#VALUE!</v>
      </c>
      <c r="BH74" s="451" t="e">
        <f>SUM(AV74:BF74)</f>
        <v>#VALUE!</v>
      </c>
      <c r="BI74" s="452" t="e">
        <f>IF(CX74=0,BI73,(DK74*查询!$R$5+DL74*查询!$Q$5+DM74*查询!$N$5+DN74*查询!$O$5+DO74*查询!$P$5)*AF74/CX74)</f>
        <v>#VALUE!</v>
      </c>
      <c r="BJ74" s="452" t="e">
        <f>IF(CX74=0,BJ73,(DP74*查询!$S$5+DQ74*查询!$T$5+DR74*查询!$U$5)*AF74/CX74)</f>
        <v>#VALUE!</v>
      </c>
      <c r="BK74" s="452">
        <f>BK73</f>
        <v>1</v>
      </c>
      <c r="BL74" s="453" t="e">
        <f>SUMPRODUCT((AV74:BA74)*(GS74:GX74))/((GS74:GX74)+SUM(BB74:BD74)*GY74+BG74*GZ74)</f>
        <v>#VALUE!</v>
      </c>
      <c r="BM74" s="453" t="e">
        <f>BK74*($AV74*FB74+$AW74*FD74+$AX74*FI74+$AY74*FN74+$AZ74*FS74+$BA74*FX74+$BG74*GE74)/(AV74*EY74+AX74*FK74+AW74*FF74+AY74*FP74+AZ74*FU74+BA74*FZ74+BG74*GG74+BB74*GK74+BC74*GN74+BD74*GP74)</f>
        <v>#VALUE!</v>
      </c>
      <c r="BN74" s="453" t="e">
        <f>($AV74*FC74+$AX74*FJ74+$AW74*FE74+$AY74*FO74+$AZ74*FT74+$BA74*FY74+$BG74*GF74)/($AV74*FA74+BG74*GH74+BB74*GL74+BC74*GO74+BD74*GQ74+BA74*GA74)</f>
        <v>#VALUE!</v>
      </c>
      <c r="BO74" s="454" t="e">
        <f>SUMPRODUCT(AV74:BA74*GS74:GX74)/(GS74:GX74+(BB74+BC74+BD74)*GY74+BG74)</f>
        <v>#VALUE!</v>
      </c>
      <c r="BP74" s="454" t="e">
        <f>SUMPRODUCT(AV74:BA74*GS74:GX74)/(GS74:GX74+(BB74+BC74+BD74)*GY74+BG74)</f>
        <v>#VALUE!</v>
      </c>
      <c r="BQ74" s="454" t="e">
        <f>SUMPRODUCT(AV74:BA74*GS74:GX74)/(GS74:GX74+(BB74+BC74+BD74)*GY74+BG74)</f>
        <v>#VALUE!</v>
      </c>
      <c r="BR74" s="453" t="str">
        <f>IF(_tag_month_day!T64="","",_tag_month_day!T64)</f>
        <v/>
      </c>
      <c r="BS74" s="453" t="str">
        <f>IF(_tag_month_day!U64="","",_tag_month_day!U64)</f>
        <v/>
      </c>
      <c r="BT74" s="455" t="str">
        <f>IF(CK74="","",IF((CK74&gt;=BV74-0.12)*(CK74&lt;=BV74+0.12),"合格","不合格"))</f>
        <v/>
      </c>
      <c r="BU74" s="456" t="str">
        <f>IF(_tag_month_day!V64="","",_tag_month_day!V64)</f>
        <v/>
      </c>
      <c r="BV74" s="457" t="str">
        <f>IF(_tag_month_day!W64="","",_tag_month_day!W64)</f>
        <v/>
      </c>
      <c r="BW74" s="458" t="str">
        <f>IF(_tag_month_day!X64="","",_tag_month_day!X64)</f>
        <v/>
      </c>
      <c r="BX74" s="458" t="str">
        <f>IF(_tag_month_day!Y64="","",_tag_month_day!Y64)</f>
        <v/>
      </c>
      <c r="BY74" s="459">
        <f ca="1">L74</f>
        <v>43588.708333333183</v>
      </c>
      <c r="BZ74" s="460"/>
      <c r="CA74" s="461"/>
      <c r="CB74" s="424" t="str">
        <f>IF(_tag_month_day!Z64="","",_tag_month_day!Z64)</f>
        <v/>
      </c>
      <c r="CC74" s="424" t="str">
        <f>IF(_tag_month_day!AA64="","",_tag_month_day!AA64)</f>
        <v/>
      </c>
      <c r="CD74" s="424" t="str">
        <f>IF(_tag_month_day!AB64="","",_tag_month_day!AB64)</f>
        <v/>
      </c>
      <c r="CE74" s="424" t="str">
        <f>IF(_tag_month_day!AC64="","",_tag_month_day!AC64)</f>
        <v/>
      </c>
      <c r="CF74" s="424" t="str">
        <f>IF(_tag_month_day!AD64="","",_tag_month_day!AD64)</f>
        <v/>
      </c>
      <c r="CG74" s="424" t="str">
        <f>IF(_tag_month_day!AE64="","",_tag_month_day!AE64)</f>
        <v/>
      </c>
      <c r="CH74" s="424" t="str">
        <f>IF(_tag_month_day!AF64="","",_tag_month_day!AF64)</f>
        <v/>
      </c>
      <c r="CI74" s="424" t="str">
        <f>IF(_tag_month_day!AG64="","",_tag_month_day!AG64)</f>
        <v/>
      </c>
      <c r="CJ74" s="424" t="str">
        <f>IF(_tag_month_day!AH64="","",_tag_month_day!AH64)</f>
        <v/>
      </c>
      <c r="CK74" s="424" t="str">
        <f>IF(_tag_month_day!AI64="","",_tag_month_day!AI64)</f>
        <v/>
      </c>
      <c r="CL74" s="4" t="str">
        <f>IF(_tag_month_day!AJ64="","",_tag_month_day!AJ64)</f>
        <v/>
      </c>
      <c r="CM74" s="4" t="str">
        <f>IF(_tag_month_day!AK64="","",_tag_month_day!AK64)</f>
        <v/>
      </c>
      <c r="CN74" s="4" t="str">
        <f>IF(_tag_month_day!AL64="","",_tag_month_day!AL64)</f>
        <v/>
      </c>
      <c r="CO74" s="4" t="str">
        <f>IF(_tag_month_day!AM64="","",_tag_month_day!AM64)</f>
        <v/>
      </c>
      <c r="CP74" s="4" t="str">
        <f>IF(_tag_month_day!AN64="","",_tag_month_day!AN64)</f>
        <v/>
      </c>
      <c r="CQ74" s="4" t="str">
        <f>IF(_tag_month_day!AO64="","",_tag_month_day!AO64)</f>
        <v/>
      </c>
      <c r="CR74" s="462" t="str">
        <f>IF(_tag_month_day!AP64="","",_tag_month_day!AP64)</f>
        <v/>
      </c>
      <c r="CS74" s="463" t="str">
        <f>IF(_tag_month_day!AQ64="","",_tag_month_day!AQ64)</f>
        <v/>
      </c>
      <c r="CT74" s="4" t="str">
        <f>IF(_tag_month_day!AR64="","",_tag_month_day!AR64)</f>
        <v/>
      </c>
      <c r="CU74" s="464" t="e">
        <f>DU74/AJ74</f>
        <v>#VALUE!</v>
      </c>
      <c r="CV74" s="451" t="e">
        <f>BG74/BH74</f>
        <v>#VALUE!</v>
      </c>
      <c r="CW74" s="465" t="e">
        <f>AJ74*(1-CV74)*CU74*AF74</f>
        <v>#VALUE!</v>
      </c>
      <c r="CX74" s="465" t="e">
        <f>CW74*94%</f>
        <v>#VALUE!</v>
      </c>
      <c r="CY74" s="466" t="e">
        <f>IF(CX74=0,0,DS74/(DS74+CX74))</f>
        <v>#VALUE!</v>
      </c>
      <c r="CZ74" s="465" t="e">
        <f>$AJ74*EF74</f>
        <v>#VALUE!</v>
      </c>
      <c r="DA74" s="465" t="e">
        <f>$AJ74*EG74</f>
        <v>#VALUE!</v>
      </c>
      <c r="DB74" s="465" t="e">
        <f>$AJ74*EH74</f>
        <v>#VALUE!</v>
      </c>
      <c r="DC74" s="465" t="e">
        <f>$AJ74*EI74</f>
        <v>#VALUE!</v>
      </c>
      <c r="DD74" s="465" t="e">
        <f>$AJ74*EJ74</f>
        <v>#VALUE!</v>
      </c>
      <c r="DE74" s="465" t="e">
        <f>$AJ74*EK74</f>
        <v>#VALUE!</v>
      </c>
      <c r="DF74" s="465" t="e">
        <f>$AJ74*EL74</f>
        <v>#VALUE!</v>
      </c>
      <c r="DG74" s="465" t="e">
        <f>$AJ74*EM74</f>
        <v>#VALUE!</v>
      </c>
      <c r="DH74" s="465" t="e">
        <f>$AJ74*EN74</f>
        <v>#VALUE!</v>
      </c>
      <c r="DI74" s="465" t="e">
        <f>$AJ74*EO74</f>
        <v>#VALUE!</v>
      </c>
      <c r="DJ74" s="465" t="e">
        <f>CZ74*(1-EP74)</f>
        <v>#VALUE!</v>
      </c>
      <c r="DK74" s="465" t="e">
        <f>DA74*(1-ER74)</f>
        <v>#VALUE!</v>
      </c>
      <c r="DL74" s="465" t="e">
        <f>DB74*(1-EQ74)</f>
        <v>#VALUE!</v>
      </c>
      <c r="DM74" s="465" t="e">
        <f>DC74*(1-ES74)</f>
        <v>#VALUE!</v>
      </c>
      <c r="DN74" s="465" t="e">
        <f>DD74*(1-ET74)</f>
        <v>#VALUE!</v>
      </c>
      <c r="DO74" s="465" t="e">
        <f>DE74</f>
        <v>#VALUE!</v>
      </c>
      <c r="DP74" s="465" t="e">
        <f>DF74*(1-EU74)</f>
        <v>#VALUE!</v>
      </c>
      <c r="DQ74" s="465" t="e">
        <f>DG74*(1-EV74)</f>
        <v>#VALUE!</v>
      </c>
      <c r="DR74" s="465" t="e">
        <f>DH74*(1-EW74)</f>
        <v>#VALUE!</v>
      </c>
      <c r="DS74" s="465" t="e">
        <f>DI74</f>
        <v>#VALUE!</v>
      </c>
      <c r="DT74" s="465" t="e">
        <f>SUM(DJ74:DS74)</f>
        <v>#VALUE!</v>
      </c>
      <c r="DU74" s="465" t="e">
        <f>(GS74:GX74)+(DP74+DQ74+DR74)*GY74+DS74</f>
        <v>#VALUE!</v>
      </c>
      <c r="DV74" s="451" t="e">
        <f>AV74/$BH74/(1-EP74)</f>
        <v>#VALUE!</v>
      </c>
      <c r="DW74" s="451" t="e">
        <f>AW74/$BH74/(1-ER74)</f>
        <v>#VALUE!</v>
      </c>
      <c r="DX74" s="451" t="e">
        <f>AX74/$BH74/(1-EQ74)</f>
        <v>#VALUE!</v>
      </c>
      <c r="DY74" s="451" t="e">
        <f>AY74/$BH74/(1-ES74)</f>
        <v>#VALUE!</v>
      </c>
      <c r="DZ74" s="451" t="e">
        <f>AZ74/$BH74/(1-ET74)</f>
        <v>#VALUE!</v>
      </c>
      <c r="EA74" s="451" t="e">
        <f>BA74/$BH74/(1-AX74)</f>
        <v>#VALUE!</v>
      </c>
      <c r="EB74" s="451" t="e">
        <f>BB74/$BH74/(1-EU74)</f>
        <v>#VALUE!</v>
      </c>
      <c r="EC74" s="451" t="e">
        <f>BC74/$BH74/(1-EV74)</f>
        <v>#VALUE!</v>
      </c>
      <c r="ED74" s="451" t="e">
        <f>BD74/$BH74/(1-EW74)</f>
        <v>#VALUE!</v>
      </c>
      <c r="EE74" s="451" t="e">
        <f>BG74/BH74</f>
        <v>#VALUE!</v>
      </c>
      <c r="EF74" s="451" t="e">
        <f>DV74/SUM($DV74:$EE74)</f>
        <v>#VALUE!</v>
      </c>
      <c r="EG74" s="451" t="e">
        <f>DW74/SUM($DV74:$EE74)</f>
        <v>#VALUE!</v>
      </c>
      <c r="EH74" s="451" t="e">
        <f>DX74/SUM($DV74:$EE74)</f>
        <v>#VALUE!</v>
      </c>
      <c r="EI74" s="451" t="e">
        <f>DY74/SUM($DV74:$EE74)</f>
        <v>#VALUE!</v>
      </c>
      <c r="EJ74" s="451" t="e">
        <f>DZ74/SUM($DV74:$EE74)</f>
        <v>#VALUE!</v>
      </c>
      <c r="EK74" s="451" t="e">
        <f>EA74/SUM($DV74:$EE74)</f>
        <v>#VALUE!</v>
      </c>
      <c r="EL74" s="451" t="e">
        <f>EB74/SUM($DV74:$EE74)</f>
        <v>#VALUE!</v>
      </c>
      <c r="EM74" s="451" t="e">
        <f>EC74/SUM($DV74:$EE74)</f>
        <v>#VALUE!</v>
      </c>
      <c r="EN74" s="451" t="e">
        <f>ED74/SUM($DV74:$EE74)</f>
        <v>#VALUE!</v>
      </c>
      <c r="EO74" s="451" t="e">
        <f>EE74/SUM($DV74:$EE74)</f>
        <v>#VALUE!</v>
      </c>
      <c r="EP74" s="450">
        <f>EP73</f>
        <v>0.080000000000000002</v>
      </c>
      <c r="EQ74" s="450">
        <f>EQ73</f>
        <v>0.014999999999999999</v>
      </c>
      <c r="ER74" s="450">
        <f>ER73</f>
        <v>0.014999999999999999</v>
      </c>
      <c r="ES74" s="450">
        <f>ES73</f>
        <v>0.014999999999999999</v>
      </c>
      <c r="ET74" s="450">
        <f>ET73</f>
        <v>0.014999999999999999</v>
      </c>
      <c r="EU74" s="450">
        <f>EU73</f>
        <v>0.089999999999999997</v>
      </c>
      <c r="EV74" s="450">
        <f>EV73</f>
        <v>0.089999999999999997</v>
      </c>
      <c r="EW74" s="450">
        <f>EW73</f>
        <v>0.089999999999999997</v>
      </c>
      <c r="EX74" s="431" t="str">
        <f>IF(_tag_month_day!AS64="","",_tag_month_day!AS64/100)</f>
        <v/>
      </c>
      <c r="EY74" s="431" t="str">
        <f>IF(_tag_month_day!AT64="","",_tag_month_day!AT64/100)</f>
        <v/>
      </c>
      <c r="EZ74" s="431" t="str">
        <f>IF(_tag_month_day!AU64="","",_tag_month_day!AU64/100)</f>
        <v/>
      </c>
      <c r="FA74" s="431" t="str">
        <f>IF(_tag_month_day!AV64="","",_tag_month_day!AV64/100)</f>
        <v/>
      </c>
      <c r="FB74" s="431" t="str">
        <f>IF(_tag_month_day!AW64="","",_tag_month_day!AW64/100)</f>
        <v/>
      </c>
      <c r="FC74" s="431" t="str">
        <f>IF(_tag_month_day!AX64="","",_tag_month_day!AX64/100)</f>
        <v/>
      </c>
      <c r="FD74" s="449" t="str">
        <f>IF(_tag_month_day!AY64="","",_tag_month_day!AY64/100)</f>
        <v/>
      </c>
      <c r="FE74" s="449" t="str">
        <f>IF(_tag_month_day!AZ64="","",_tag_month_day!AZ64/100)</f>
        <v/>
      </c>
      <c r="FF74" s="449" t="str">
        <f>IF(_tag_month_day!BA64="","",_tag_month_day!BA64/100)</f>
        <v/>
      </c>
      <c r="FG74" s="449" t="str">
        <f>IF(_tag_month_day!BB64="","",_tag_month_day!BB64/100)</f>
        <v/>
      </c>
      <c r="FH74" s="467" t="str">
        <f>IF(_tag_month_day!BC64="","",_tag_month_day!BC64/100)</f>
        <v/>
      </c>
      <c r="FI74" s="449">
        <f>FI73</f>
        <v>0.40999999999999998</v>
      </c>
      <c r="FJ74" s="449">
        <f>FJ73</f>
        <v>0.11</v>
      </c>
      <c r="FK74" s="449">
        <f>FK73</f>
        <v>0.014999999999999999</v>
      </c>
      <c r="FL74" s="449">
        <f>FL73</f>
        <v>0</v>
      </c>
      <c r="FM74" s="467">
        <f>FM73</f>
        <v>0.0001</v>
      </c>
      <c r="FN74" s="449">
        <f>FN73</f>
        <v>0.32000000000000001</v>
      </c>
      <c r="FO74" s="449">
        <f>FO73</f>
        <v>0.20000000000000001</v>
      </c>
      <c r="FP74" s="449">
        <f>FP73</f>
        <v>0.01</v>
      </c>
      <c r="FQ74" s="449">
        <f>FQ73</f>
        <v>0</v>
      </c>
      <c r="FR74" s="467">
        <f>FR73</f>
        <v>0.0001</v>
      </c>
      <c r="FS74" s="449" t="str">
        <f>IF(_tag_month_day!BD64="","",_tag_month_day!BD64/100)</f>
        <v/>
      </c>
      <c r="FT74" s="449" t="str">
        <f>IF(_tag_month_day!BE64="","",_tag_month_day!BE64/100)</f>
        <v/>
      </c>
      <c r="FU74" s="449" t="str">
        <f>IF(_tag_month_day!BF64="","",_tag_month_day!BF64/100)</f>
        <v/>
      </c>
      <c r="FV74" s="449" t="str">
        <f>IF(_tag_month_day!BG64="","",_tag_month_day!BG64/100)</f>
        <v/>
      </c>
      <c r="FW74" s="467" t="str">
        <f>IF(_tag_month_day!BH64="","",_tag_month_day!BH64/100)</f>
        <v/>
      </c>
      <c r="FX74" s="449" t="str">
        <f>IF(_tag_month_day!BI64="","",_tag_month_day!BI64/100)</f>
        <v/>
      </c>
      <c r="FY74" s="449" t="str">
        <f>IF(_tag_month_day!BJ64="","",_tag_month_day!BJ64/100)</f>
        <v/>
      </c>
      <c r="FZ74" s="468" t="str">
        <f>IF(_tag_month_day!BK64="","",_tag_month_day!BK64/100)</f>
        <v/>
      </c>
      <c r="GA74" s="449" t="str">
        <f>IF(_tag_month_day!BL64="","",_tag_month_day!BL64/100)</f>
        <v/>
      </c>
      <c r="GB74" s="467" t="str">
        <f>IF(_tag_month_day!BM64="","",_tag_month_day!BM64/100)</f>
        <v/>
      </c>
      <c r="GC74" s="431" t="str">
        <f>IF(_tag_month_day!BN64="","",_tag_month_day!BN64/100)</f>
        <v/>
      </c>
      <c r="GD74" s="431" t="str">
        <f>IF(_tag_month_day!BO64="","",_tag_month_day!BO64/100)</f>
        <v/>
      </c>
      <c r="GE74" s="431" t="str">
        <f>IF(_tag_month_day!BP64="","",_tag_month_day!BP64/100)</f>
        <v/>
      </c>
      <c r="GF74" s="431" t="str">
        <f>IF(_tag_month_day!BQ64="","",_tag_month_day!BQ64/100)</f>
        <v/>
      </c>
      <c r="GG74" s="431" t="str">
        <f>IF(_tag_month_day!BR64="","",_tag_month_day!BR64/100)</f>
        <v/>
      </c>
      <c r="GH74" s="431" t="str">
        <f>IF(_tag_month_day!BS64="","",_tag_month_day!BS64/100)</f>
        <v/>
      </c>
      <c r="GI74" s="467" t="str">
        <f>IF(_tag_month_day!BT64="","",_tag_month_day!BT64/100)</f>
        <v/>
      </c>
      <c r="GJ74" s="469" t="str">
        <f>IF(_tag_month_day!BU64="","",_tag_month_day!BU64/100)</f>
        <v/>
      </c>
      <c r="GK74" s="470">
        <f>GK73</f>
        <v>0.070000000000000007</v>
      </c>
      <c r="GL74" s="470">
        <f>GL73</f>
        <v>0.029999999999999999</v>
      </c>
      <c r="GM74" s="471" t="str">
        <f>IF(_tag_month_day!BX64="","",_tag_month_day!BX64/100)</f>
        <v/>
      </c>
      <c r="GN74" s="470">
        <f>GN73</f>
        <v>0.070000000000000007</v>
      </c>
      <c r="GO74" s="470">
        <f>GO73</f>
        <v>0.029999999999999999</v>
      </c>
      <c r="GP74" s="470">
        <f>GP73</f>
        <v>0.089999999999999997</v>
      </c>
      <c r="GQ74" s="470">
        <f>GQ73</f>
        <v>0.029999999999999999</v>
      </c>
      <c r="GR74" s="471" t="str">
        <f>IF(_tag_month_day!CA64="","",_tag_month_day!CA64/100)</f>
        <v/>
      </c>
      <c r="GS74" s="472">
        <f>GS73</f>
        <v>0.95299999999999996</v>
      </c>
      <c r="GT74" s="472">
        <f>GT73</f>
        <v>0.55000000000000004</v>
      </c>
      <c r="GU74" s="472">
        <f>GU73</f>
        <v>0.55000000000000004</v>
      </c>
      <c r="GV74" s="472">
        <f>GV73</f>
        <v>0.55000000000000004</v>
      </c>
      <c r="GW74" s="472">
        <f>GW73</f>
        <v>0.5</v>
      </c>
      <c r="GX74" s="472">
        <f>GX73</f>
        <v>0.93500000000000005</v>
      </c>
      <c r="GY74" s="472">
        <f>GY73</f>
        <v>0.14999999999999999</v>
      </c>
      <c r="GZ74" s="472">
        <f>GZ73</f>
        <v>1</v>
      </c>
      <c r="HA74" s="474">
        <f>HA73</f>
        <v>0.047</v>
      </c>
      <c r="HB74" s="474">
        <f>HB73</f>
        <v>0.45000000000000001</v>
      </c>
      <c r="HC74" s="474">
        <f>HC73</f>
        <v>0.45000000000000001</v>
      </c>
      <c r="HD74" s="474">
        <f>HD73</f>
        <v>0.45000000000000001</v>
      </c>
      <c r="HE74" s="474">
        <f>HE73</f>
        <v>0.5</v>
      </c>
      <c r="HF74" s="474">
        <f>HF73</f>
        <v>0.065000000000000002</v>
      </c>
      <c r="HG74" s="474">
        <f>HG73</f>
        <v>0.84999999999999998</v>
      </c>
      <c r="HH74" s="474">
        <f>HH73</f>
        <v>0</v>
      </c>
      <c r="HI74" s="10">
        <f>IF(BZ74&lt;&gt;"",CK74-BV74,0)</f>
        <v>0</v>
      </c>
      <c r="HJ74" s="10" t="e">
        <f>IF(AJ74&gt;0,AH74-AJ74,0)</f>
        <v>#VALUE!</v>
      </c>
      <c r="HK74" s="466">
        <f>HK73</f>
        <v>0.84999999999999998</v>
      </c>
      <c r="HL74" s="424">
        <f>HL73</f>
        <v>550000</v>
      </c>
      <c r="HM74" s="424">
        <f>HM73</f>
        <v>480000</v>
      </c>
      <c r="HN74" s="465" t="e">
        <f>(DJ74*EZ74+DK74*FH74+DL74*FM74+DM74*FR74+DN74*FW74+DO74*GB74+DS74*GI74+DP74*GM74+DR74*GR74)*1000*2</f>
        <v>#VALUE!</v>
      </c>
      <c r="HO74" s="465" t="e">
        <f>HN74*HK74*$HO$2/HL74*1000000</f>
        <v>#VALUE!</v>
      </c>
      <c r="HP74" s="465" t="e">
        <f>HN74*HK74*$HP$2/HM74*1000000</f>
        <v>#VALUE!</v>
      </c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</row>
    <row customFormat="1" r="75" s="0">
      <c r="A75" s="420">
        <v>64</v>
      </c>
      <c r="B75" s="421">
        <f ca="1">IF(D75=D74,B74,IF(D75="夜班",B74+1,B74))</f>
        <v>43588</v>
      </c>
      <c r="C75" s="422">
        <f>C74</f>
        <v>0.041666666666666699</v>
      </c>
      <c r="D75" s="10" t="str">
        <f ca="1">IF(HOUR(G75)&lt;8,"夜班",IF(HOUR(G75)&lt;16,"白班",IF(HOUR(G75)&lt;24,"中班",0)))</f>
        <v>白班</v>
      </c>
      <c r="E75" s="10" t="e">
        <f ca="1">IF(F75=1,"甲",IF(F75=2,"乙",IF(F75=3,"丙",IF(F75=4,"丁",""))))</f>
        <v>#REF!</v>
      </c>
      <c r="F75" s="10" t="e">
        <f ca="1">SUMPRODUCT((成本日报!$A$3:$A$95=计划!B75)*(成本日报!$B$3:$B$95=计划!$D75),成本日报!$C$3:$C$95)</f>
        <v>#REF!</v>
      </c>
      <c r="G75" s="423">
        <f ca="1">G74+C74</f>
        <v>43588.624999999847</v>
      </c>
      <c r="H75" s="423">
        <f ca="1">$G75+$C75/60*10+$C75*0</f>
        <v>43588.631944444292</v>
      </c>
      <c r="I75" s="423">
        <f ca="1">$G75+$C75/60*18+$C75*0</f>
        <v>43588.637499999844</v>
      </c>
      <c r="J75" s="423">
        <f ca="1">$G75+$C75/60*0+$C75*1</f>
        <v>43588.666666666511</v>
      </c>
      <c r="K75" s="423">
        <f ca="1">$G75+$C75/60*30+$C75*2</f>
        <v>43588.729166666519</v>
      </c>
      <c r="L75" s="423">
        <f ca="1">$G75+$C75/60*0+$C75*3</f>
        <v>43588.749999999847</v>
      </c>
      <c r="M75" s="424" t="str">
        <f>IF(_tag_month_day!A65="","",_tag_month_day!A65)</f>
        <v/>
      </c>
      <c r="N75" s="424" t="str">
        <f>IF(_tag_month_day!B65="","",_tag_month_day!B65)</f>
        <v/>
      </c>
      <c r="O75" s="425" t="e">
        <f>IF(M75+N75=0,"",M75+N75)</f>
        <v>#VALUE!</v>
      </c>
      <c r="P75" s="424" t="str">
        <f>IF(_tag_month_day!C65="","",_tag_month_day!C65)</f>
        <v/>
      </c>
      <c r="Q75" s="424" t="str">
        <f>IF(_tag_month_day!D65="","",_tag_month_day!D65)</f>
        <v/>
      </c>
      <c r="R75" s="426" t="str">
        <f>IF(_tag_month_day!CB65="","",_tag_month_day!CB65/100)</f>
        <v/>
      </c>
      <c r="S75" s="427" t="str">
        <f>IF(_tag_month_day!E65="","",_tag_month_day!E65)</f>
        <v/>
      </c>
      <c r="T75" s="427" t="str">
        <f>IF(_tag_month_day!F65="","",_tag_month_day!F65)</f>
        <v/>
      </c>
      <c r="U75" s="428" t="e">
        <f>S75+T75</f>
        <v>#VALUE!</v>
      </c>
      <c r="V75" s="429" t="e">
        <f>U75/AJ75</f>
        <v>#VALUE!</v>
      </c>
      <c r="W75" s="430" t="str">
        <f>IF(_jhy_month_day!A65="","",_jhy_month_day!A65)</f>
        <v/>
      </c>
      <c r="X75" s="431" t="str">
        <f>IF(_jhy_month_day!B65="","",_jhy_month_day!B65/100)</f>
        <v/>
      </c>
      <c r="Y75" s="431" t="str">
        <f>IF(_jhy_month_day!C65="","",_jhy_month_day!C65/100)</f>
        <v/>
      </c>
      <c r="Z75" s="432">
        <f>Z71+1</f>
        <v>16</v>
      </c>
      <c r="AA75" s="433" t="str">
        <f>IF(_tag_month_day!G65="","",_tag_month_day!G65/100)</f>
        <v/>
      </c>
      <c r="AB75" s="433" t="str">
        <f>IF(_tag_month_day!H65="","",_tag_month_day!H65/100)</f>
        <v/>
      </c>
      <c r="AC75" s="434">
        <f>IF(X75="",AC74,BK75*($AV74*X75+$AW74*FD74+$AX74*FI74+$AY74*FN74+$AZ74*FS74+$BA74*FX74+$BG74*GE74)/(AV74*Y75+AX74*FK74+AW74*FF74+AY74*FP74+AZ74*FU74+BA74*FZ74+BG74*GG74+BB74*GK74+BC74*GN74+BD74*GP74))</f>
        <v>1.59963432013121</v>
      </c>
      <c r="AD75" s="435" t="str">
        <f>IF(AC75=AC74,"",AC75-AC74)</f>
        <v/>
      </c>
      <c r="AE75" s="436" t="str">
        <f>IF(1-AF75=0,"",(1-AF75))</f>
        <v/>
      </c>
      <c r="AF75" s="437">
        <v>1</v>
      </c>
      <c r="AG75" s="10" t="str">
        <f>AG74</f>
        <v>8A3</v>
      </c>
      <c r="AH75" s="438" t="str">
        <f>AH74</f>
        <v/>
      </c>
      <c r="AI75" s="424" t="e">
        <f>IF(ROUND(AJ75-AJ74,1)=0,"",AJ75-AJ74)</f>
        <v>#VALUE!</v>
      </c>
      <c r="AJ75" s="10" t="str">
        <f>IF(_tag_month_day!I65="","",_tag_month_day!I65)</f>
        <v/>
      </c>
      <c r="AK75" s="440"/>
      <c r="AL75" s="440"/>
      <c r="AM75" s="440"/>
      <c r="AN75" s="441">
        <f>AN74</f>
        <v>3</v>
      </c>
      <c r="AO75" s="441">
        <f>AO74</f>
        <v>7</v>
      </c>
      <c r="AP75" s="442" t="e">
        <f>(IF(AN75=0,AS74,AS74*(1+AO75/AN75)/(AR75+AO75/AN75)))+AT75</f>
        <v>#VALUE!</v>
      </c>
      <c r="AQ75" s="443" t="str">
        <f>IF(_tag_month_day!J65="","",_tag_month_day!J65/100)</f>
        <v/>
      </c>
      <c r="AR75" s="444">
        <f>AR74</f>
        <v>1.3</v>
      </c>
      <c r="AS75" s="445" t="e">
        <f>AQ75*(AN75*AR75+AO75)/(AN75+AO75)</f>
        <v>#VALUE!</v>
      </c>
      <c r="AT75" s="445" t="e">
        <f>(SUM(BE75:BF75)-SUM(BE74:BF74))*0.05</f>
        <v>#VALUE!</v>
      </c>
      <c r="AU75" s="446" t="str">
        <f>IF(_tag_month_day!CC65="","",IF(_tag_month_day!CC65&gt;0,_tag_month_day!CD65,_tag_month_day!CE65))</f>
        <v/>
      </c>
      <c r="AV75" s="447" t="str">
        <f>IF(_tag_month_day!L65="","",_tag_month_day!L65/100)</f>
        <v/>
      </c>
      <c r="AW75" s="431">
        <f>AW74</f>
        <v>0</v>
      </c>
      <c r="AX75" s="431">
        <f>AX74</f>
        <v>0</v>
      </c>
      <c r="AY75" s="431" t="str">
        <f>IF(_tag_month_day!M65="","",_tag_month_day!M65/100)</f>
        <v/>
      </c>
      <c r="AZ75" s="431" t="str">
        <f>IF(_tag_month_day!N65="","",_tag_month_day!N65/100)</f>
        <v/>
      </c>
      <c r="BA75" s="431" t="str">
        <f>IF(_tag_month_day!O65="","",_tag_month_day!O65/100)</f>
        <v/>
      </c>
      <c r="BB75" s="448" t="str">
        <f>IF(_tag_month_day!P65="","",_tag_month_day!P65/100)</f>
        <v/>
      </c>
      <c r="BC75" s="448">
        <f>BC74</f>
        <v>0</v>
      </c>
      <c r="BD75" s="448" t="str">
        <f>IF(_tag_month_day!Q65="","",_tag_month_day!Q65/100)</f>
        <v/>
      </c>
      <c r="BE75" s="449" t="str">
        <f>IF(_tag_month_day!R65="","",_tag_month_day!R65/100)</f>
        <v/>
      </c>
      <c r="BF75" s="388" t="e">
        <f>(AU75*(100+BE75*100))/(AJ75-AU75)/100</f>
        <v>#VALUE!</v>
      </c>
      <c r="BG75" s="450" t="e">
        <f>BE75+BF75</f>
        <v>#VALUE!</v>
      </c>
      <c r="BH75" s="451" t="e">
        <f>SUM(AV75:BF75)</f>
        <v>#VALUE!</v>
      </c>
      <c r="BI75" s="452" t="e">
        <f>IF(CX75=0,BI74,(DK75*查询!$R$5+DL75*查询!$Q$5+DM75*查询!$N$5+DN75*查询!$O$5+DO75*查询!$P$5)*AF75/CX75)</f>
        <v>#VALUE!</v>
      </c>
      <c r="BJ75" s="452" t="e">
        <f>IF(CX75=0,BJ74,(DP75*查询!$S$5+DQ75*查询!$T$5+DR75*查询!$U$5)*AF75/CX75)</f>
        <v>#VALUE!</v>
      </c>
      <c r="BK75" s="452">
        <f>BK74</f>
        <v>1</v>
      </c>
      <c r="BL75" s="453" t="e">
        <f>(AV75*EX75*100+BG75*GC75*100)/(SUMPRODUCT((AV75:BA75)*(GS75:GX75))+SUM(BB75:BD75)*GY75+BG75*GZ75)</f>
        <v>#VALUE!</v>
      </c>
      <c r="BM75" s="453" t="e">
        <f>BK75*($AV75*FB75+$AW75*FD75+$AX75*FI75+$AY75*FN75+$AZ75*FS75+$BA75*FX75+$BG75*GE75)/(AV75*EY75+AX75*FK75+AW75*FF75+AY75*FP75+AZ75*FU75+BA75*FZ75+BG75*GG75+BB75*GK75+BC75*GN75+BD75*GP75)</f>
        <v>#VALUE!</v>
      </c>
      <c r="BN75" s="453" t="e">
        <f>($AV75*FC75+$AX75*FJ75+$AW75*FE75+$AY75*FO75+$AZ75*FT75+$BA75*FY75+$BG75*GF75)/($AV75*FA75+BG75*GH75+BB75*GL75+BC75*GO75+BD75*GQ75+BA75*GA75)</f>
        <v>#VALUE!</v>
      </c>
      <c r="BO75" s="454" t="e">
        <f>SUMPRODUCT(AV75:BA75*GS75:GX75)/(GS75:GX75+(BB75+BC75+BD75)*GY75+BG75)</f>
        <v>#VALUE!</v>
      </c>
      <c r="BP75" s="454" t="e">
        <f>SUMPRODUCT(AV75:BA75*GS75:GX75)/(GS75:GX75+(BB75+BC75+BD75)*GY75+BG75)</f>
        <v>#VALUE!</v>
      </c>
      <c r="BQ75" s="454" t="e">
        <f>SUMPRODUCT(AV75:BA75*GS75:GX75)/(GS75:GX75+(BB75+BC75+BD75)*GY75+BG75)</f>
        <v>#VALUE!</v>
      </c>
      <c r="BR75" s="453" t="str">
        <f>IF(_tag_month_day!T65="","",_tag_month_day!T65)</f>
        <v/>
      </c>
      <c r="BS75" s="453" t="str">
        <f>IF(_tag_month_day!U65="","",_tag_month_day!U65)</f>
        <v/>
      </c>
      <c r="BT75" s="455" t="str">
        <f>IF(CK75="","",IF((CK75&gt;=BV75-0.12)*(CK75&lt;=BV75+0.12),"合格","不合格"))</f>
        <v/>
      </c>
      <c r="BU75" s="456" t="str">
        <f>IF(_tag_month_day!V65="","",_tag_month_day!V65)</f>
        <v/>
      </c>
      <c r="BV75" s="457" t="str">
        <f>IF(_tag_month_day!W65="","",_tag_month_day!W65)</f>
        <v/>
      </c>
      <c r="BW75" s="458" t="str">
        <f>IF(_tag_month_day!X65="","",_tag_month_day!X65)</f>
        <v/>
      </c>
      <c r="BX75" s="458" t="str">
        <f>IF(_tag_month_day!Y65="","",_tag_month_day!Y65)</f>
        <v/>
      </c>
      <c r="BY75" s="459">
        <f ca="1">L75</f>
        <v>43588.749999999847</v>
      </c>
      <c r="BZ75" s="460"/>
      <c r="CA75" s="461"/>
      <c r="CB75" s="424" t="str">
        <f>IF(_tag_month_day!Z65="","",_tag_month_day!Z65)</f>
        <v/>
      </c>
      <c r="CC75" s="424" t="str">
        <f>IF(_tag_month_day!AA65="","",_tag_month_day!AA65)</f>
        <v/>
      </c>
      <c r="CD75" s="424" t="str">
        <f>IF(_tag_month_day!AB65="","",_tag_month_day!AB65)</f>
        <v/>
      </c>
      <c r="CE75" s="424" t="str">
        <f>IF(_tag_month_day!AC65="","",_tag_month_day!AC65)</f>
        <v/>
      </c>
      <c r="CF75" s="424" t="str">
        <f>IF(_tag_month_day!AD65="","",_tag_month_day!AD65)</f>
        <v/>
      </c>
      <c r="CG75" s="424" t="str">
        <f>IF(_tag_month_day!AE65="","",_tag_month_day!AE65)</f>
        <v/>
      </c>
      <c r="CH75" s="424" t="str">
        <f>IF(_tag_month_day!AF65="","",_tag_month_day!AF65)</f>
        <v/>
      </c>
      <c r="CI75" s="424" t="str">
        <f>IF(_tag_month_day!AG65="","",_tag_month_day!AG65)</f>
        <v/>
      </c>
      <c r="CJ75" s="424" t="str">
        <f>IF(_tag_month_day!AH65="","",_tag_month_day!AH65)</f>
        <v/>
      </c>
      <c r="CK75" s="424" t="str">
        <f>IF(_tag_month_day!AI65="","",_tag_month_day!AI65)</f>
        <v/>
      </c>
      <c r="CL75" s="4" t="str">
        <f>IF(_tag_month_day!AJ65="","",_tag_month_day!AJ65)</f>
        <v/>
      </c>
      <c r="CM75" s="4" t="str">
        <f>IF(_tag_month_day!AK65="","",_tag_month_day!AK65)</f>
        <v/>
      </c>
      <c r="CN75" s="4" t="str">
        <f>IF(_tag_month_day!AL65="","",_tag_month_day!AL65)</f>
        <v/>
      </c>
      <c r="CO75" s="4" t="str">
        <f>IF(_tag_month_day!AM65="","",_tag_month_day!AM65)</f>
        <v/>
      </c>
      <c r="CP75" s="4" t="str">
        <f>IF(_tag_month_day!AN65="","",_tag_month_day!AN65)</f>
        <v/>
      </c>
      <c r="CQ75" s="4" t="str">
        <f>IF(_tag_month_day!AO65="","",_tag_month_day!AO65)</f>
        <v/>
      </c>
      <c r="CR75" s="462" t="str">
        <f>IF(_tag_month_day!AP65="","",_tag_month_day!AP65)</f>
        <v/>
      </c>
      <c r="CS75" s="463" t="str">
        <f>IF(_tag_month_day!AQ65="","",_tag_month_day!AQ65)</f>
        <v/>
      </c>
      <c r="CT75" s="4" t="str">
        <f>IF(_tag_month_day!AR65="","",_tag_month_day!AR65)</f>
        <v/>
      </c>
      <c r="CU75" s="464" t="e">
        <f>DU75/AJ75</f>
        <v>#VALUE!</v>
      </c>
      <c r="CV75" s="451" t="e">
        <f>BG75/BH75</f>
        <v>#VALUE!</v>
      </c>
      <c r="CW75" s="465" t="e">
        <f>AJ75*(1-CV75)*CU75*AF75</f>
        <v>#VALUE!</v>
      </c>
      <c r="CX75" s="465" t="e">
        <f>CW75*94%</f>
        <v>#VALUE!</v>
      </c>
      <c r="CY75" s="466" t="e">
        <f>IF(CX75=0,0,DS75/(DS75+CX75))</f>
        <v>#VALUE!</v>
      </c>
      <c r="CZ75" s="465" t="e">
        <f>$AJ75*EF75</f>
        <v>#VALUE!</v>
      </c>
      <c r="DA75" s="465" t="e">
        <f>$AJ75*EG75</f>
        <v>#VALUE!</v>
      </c>
      <c r="DB75" s="465" t="e">
        <f>$AJ75*EH75</f>
        <v>#VALUE!</v>
      </c>
      <c r="DC75" s="465" t="e">
        <f>$AJ75*EI75</f>
        <v>#VALUE!</v>
      </c>
      <c r="DD75" s="465" t="e">
        <f>$AJ75*EJ75</f>
        <v>#VALUE!</v>
      </c>
      <c r="DE75" s="465" t="e">
        <f>$AJ75*EK75</f>
        <v>#VALUE!</v>
      </c>
      <c r="DF75" s="465" t="e">
        <f>$AJ75*EL75</f>
        <v>#VALUE!</v>
      </c>
      <c r="DG75" s="465" t="e">
        <f>$AJ75*EM75</f>
        <v>#VALUE!</v>
      </c>
      <c r="DH75" s="465" t="e">
        <f>$AJ75*EN75</f>
        <v>#VALUE!</v>
      </c>
      <c r="DI75" s="465" t="e">
        <f>$AJ75*EO75</f>
        <v>#VALUE!</v>
      </c>
      <c r="DJ75" s="465" t="e">
        <f>CZ75*(1-EP75)</f>
        <v>#VALUE!</v>
      </c>
      <c r="DK75" s="465" t="e">
        <f>DA75*(1-ER75)</f>
        <v>#VALUE!</v>
      </c>
      <c r="DL75" s="465" t="e">
        <f>DB75*(1-EQ75)</f>
        <v>#VALUE!</v>
      </c>
      <c r="DM75" s="465" t="e">
        <f>DC75*(1-ES75)</f>
        <v>#VALUE!</v>
      </c>
      <c r="DN75" s="465" t="e">
        <f>DD75*(1-ET75)</f>
        <v>#VALUE!</v>
      </c>
      <c r="DO75" s="465" t="e">
        <f>DE75</f>
        <v>#VALUE!</v>
      </c>
      <c r="DP75" s="465" t="e">
        <f>DF75*(1-EU75)</f>
        <v>#VALUE!</v>
      </c>
      <c r="DQ75" s="465" t="e">
        <f>DG75*(1-EV75)</f>
        <v>#VALUE!</v>
      </c>
      <c r="DR75" s="465" t="e">
        <f>DH75*(1-EW75)</f>
        <v>#VALUE!</v>
      </c>
      <c r="DS75" s="465" t="e">
        <f>DI75</f>
        <v>#VALUE!</v>
      </c>
      <c r="DT75" s="465" t="e">
        <f>SUM(DJ75:DS75)</f>
        <v>#VALUE!</v>
      </c>
      <c r="DU75" s="465" t="e">
        <f>SUMPRODUCT((DJ75:DO75)*(GS75:GX75))+(DP75+DQ75+DR75)*GY75+DS75</f>
        <v>#VALUE!</v>
      </c>
      <c r="DV75" s="451" t="e">
        <f>AV75/$BH75/(1-EP75)</f>
        <v>#VALUE!</v>
      </c>
      <c r="DW75" s="451" t="e">
        <f>AW75/$BH75/(1-ER75)</f>
        <v>#VALUE!</v>
      </c>
      <c r="DX75" s="451" t="e">
        <f>AX75/$BH75/(1-EQ75)</f>
        <v>#VALUE!</v>
      </c>
      <c r="DY75" s="451" t="e">
        <f>AY75/$BH75/(1-ES75)</f>
        <v>#VALUE!</v>
      </c>
      <c r="DZ75" s="451" t="e">
        <f>AZ75/$BH75/(1-ET75)</f>
        <v>#VALUE!</v>
      </c>
      <c r="EA75" s="451" t="e">
        <f>BA75/$BH75/(1-AX75)</f>
        <v>#VALUE!</v>
      </c>
      <c r="EB75" s="451" t="e">
        <f>BB75/$BH75/(1-EU75)</f>
        <v>#VALUE!</v>
      </c>
      <c r="EC75" s="451" t="e">
        <f>BC75/$BH75/(1-EV75)</f>
        <v>#VALUE!</v>
      </c>
      <c r="ED75" s="451" t="e">
        <f>BD75/$BH75/(1-EW75)</f>
        <v>#VALUE!</v>
      </c>
      <c r="EE75" s="451" t="e">
        <f>BG75/BH75</f>
        <v>#VALUE!</v>
      </c>
      <c r="EF75" s="451" t="e">
        <f>DV75/SUM($DV75:$EE75)</f>
        <v>#VALUE!</v>
      </c>
      <c r="EG75" s="451" t="e">
        <f>DW75/SUM($DV75:$EE75)</f>
        <v>#VALUE!</v>
      </c>
      <c r="EH75" s="451" t="e">
        <f>DX75/SUM($DV75:$EE75)</f>
        <v>#VALUE!</v>
      </c>
      <c r="EI75" s="451" t="e">
        <f>DY75/SUM($DV75:$EE75)</f>
        <v>#VALUE!</v>
      </c>
      <c r="EJ75" s="451" t="e">
        <f>DZ75/SUM($DV75:$EE75)</f>
        <v>#VALUE!</v>
      </c>
      <c r="EK75" s="451" t="e">
        <f>EA75/SUM($DV75:$EE75)</f>
        <v>#VALUE!</v>
      </c>
      <c r="EL75" s="451" t="e">
        <f>EB75/SUM($DV75:$EE75)</f>
        <v>#VALUE!</v>
      </c>
      <c r="EM75" s="451" t="e">
        <f>EC75/SUM($DV75:$EE75)</f>
        <v>#VALUE!</v>
      </c>
      <c r="EN75" s="451" t="e">
        <f>ED75/SUM($DV75:$EE75)</f>
        <v>#VALUE!</v>
      </c>
      <c r="EO75" s="451" t="e">
        <f>EE75/SUM($DV75:$EE75)</f>
        <v>#VALUE!</v>
      </c>
      <c r="EP75" s="450">
        <f>EP74</f>
        <v>0.080000000000000002</v>
      </c>
      <c r="EQ75" s="450">
        <f>EQ74</f>
        <v>0.014999999999999999</v>
      </c>
      <c r="ER75" s="450">
        <f>ER74</f>
        <v>0.014999999999999999</v>
      </c>
      <c r="ES75" s="450">
        <f>ES74</f>
        <v>0.014999999999999999</v>
      </c>
      <c r="ET75" s="450">
        <f>ET74</f>
        <v>0.014999999999999999</v>
      </c>
      <c r="EU75" s="450">
        <f>EU74</f>
        <v>0.089999999999999997</v>
      </c>
      <c r="EV75" s="450">
        <f>EV74</f>
        <v>0.089999999999999997</v>
      </c>
      <c r="EW75" s="450">
        <f>EW74</f>
        <v>0.089999999999999997</v>
      </c>
      <c r="EX75" s="431" t="str">
        <f>IF(_tag_month_day!AS65="","",_tag_month_day!AS65/100)</f>
        <v/>
      </c>
      <c r="EY75" s="431" t="str">
        <f>IF(_tag_month_day!AT65="","",_tag_month_day!AT65/100)</f>
        <v/>
      </c>
      <c r="EZ75" s="431" t="str">
        <f>IF(_tag_month_day!AU65="","",_tag_month_day!AU65/100)</f>
        <v/>
      </c>
      <c r="FA75" s="431" t="str">
        <f>IF(_tag_month_day!AV65="","",_tag_month_day!AV65/100)</f>
        <v/>
      </c>
      <c r="FB75" s="431" t="str">
        <f>IF(_tag_month_day!AW65="","",_tag_month_day!AW65/100)</f>
        <v/>
      </c>
      <c r="FC75" s="431" t="str">
        <f>IF(_tag_month_day!AX65="","",_tag_month_day!AX65/100)</f>
        <v/>
      </c>
      <c r="FD75" s="449" t="str">
        <f>IF(_tag_month_day!AY65="","",_tag_month_day!AY65/100)</f>
        <v/>
      </c>
      <c r="FE75" s="449" t="str">
        <f>IF(_tag_month_day!AZ65="","",_tag_month_day!AZ65/100)</f>
        <v/>
      </c>
      <c r="FF75" s="449" t="str">
        <f>IF(_tag_month_day!BA65="","",_tag_month_day!BA65/100)</f>
        <v/>
      </c>
      <c r="FG75" s="449" t="str">
        <f>IF(_tag_month_day!BB65="","",_tag_month_day!BB65/100)</f>
        <v/>
      </c>
      <c r="FH75" s="467" t="str">
        <f>IF(_tag_month_day!BC65="","",_tag_month_day!BC65/100)</f>
        <v/>
      </c>
      <c r="FI75" s="449">
        <f>FI74</f>
        <v>0.40999999999999998</v>
      </c>
      <c r="FJ75" s="449">
        <f>FJ74</f>
        <v>0.11</v>
      </c>
      <c r="FK75" s="449">
        <f>FK74</f>
        <v>0.014999999999999999</v>
      </c>
      <c r="FL75" s="449">
        <f>FL74</f>
        <v>0</v>
      </c>
      <c r="FM75" s="467">
        <f>FM74</f>
        <v>0.0001</v>
      </c>
      <c r="FN75" s="449">
        <f>FN74</f>
        <v>0.32000000000000001</v>
      </c>
      <c r="FO75" s="449">
        <f>FO74</f>
        <v>0.20000000000000001</v>
      </c>
      <c r="FP75" s="449">
        <f>FP74</f>
        <v>0.01</v>
      </c>
      <c r="FQ75" s="449">
        <f>FQ74</f>
        <v>0</v>
      </c>
      <c r="FR75" s="467">
        <f>FR74</f>
        <v>0.0001</v>
      </c>
      <c r="FS75" s="449" t="str">
        <f>IF(_tag_month_day!BD65="","",_tag_month_day!BD65/100)</f>
        <v/>
      </c>
      <c r="FT75" s="449" t="str">
        <f>IF(_tag_month_day!BE65="","",_tag_month_day!BE65/100)</f>
        <v/>
      </c>
      <c r="FU75" s="449" t="str">
        <f>IF(_tag_month_day!BF65="","",_tag_month_day!BF65/100)</f>
        <v/>
      </c>
      <c r="FV75" s="449" t="str">
        <f>IF(_tag_month_day!BG65="","",_tag_month_day!BG65/100)</f>
        <v/>
      </c>
      <c r="FW75" s="467" t="str">
        <f>IF(_tag_month_day!BH65="","",_tag_month_day!BH65/100)</f>
        <v/>
      </c>
      <c r="FX75" s="449" t="str">
        <f>IF(_tag_month_day!BI65="","",_tag_month_day!BI65/100)</f>
        <v/>
      </c>
      <c r="FY75" s="449" t="str">
        <f>IF(_tag_month_day!BJ65="","",_tag_month_day!BJ65/100)</f>
        <v/>
      </c>
      <c r="FZ75" s="468" t="str">
        <f>IF(_tag_month_day!BK65="","",_tag_month_day!BK65/100)</f>
        <v/>
      </c>
      <c r="GA75" s="449" t="str">
        <f>IF(_tag_month_day!BL65="","",_tag_month_day!BL65/100)</f>
        <v/>
      </c>
      <c r="GB75" s="467" t="str">
        <f>IF(_tag_month_day!BM65="","",_tag_month_day!BM65/100)</f>
        <v/>
      </c>
      <c r="GC75" s="431" t="str">
        <f>IF(_tag_month_day!BN65="","",_tag_month_day!BN65/100)</f>
        <v/>
      </c>
      <c r="GD75" s="431" t="str">
        <f>IF(_tag_month_day!BO65="","",_tag_month_day!BO65/100)</f>
        <v/>
      </c>
      <c r="GE75" s="431" t="str">
        <f>IF(_tag_month_day!BP65="","",_tag_month_day!BP65/100)</f>
        <v/>
      </c>
      <c r="GF75" s="431" t="str">
        <f>IF(_tag_month_day!BQ65="","",_tag_month_day!BQ65/100)</f>
        <v/>
      </c>
      <c r="GG75" s="431" t="str">
        <f>IF(_tag_month_day!BR65="","",_tag_month_day!BR65/100)</f>
        <v/>
      </c>
      <c r="GH75" s="431" t="str">
        <f>IF(_tag_month_day!BS65="","",_tag_month_day!BS65/100)</f>
        <v/>
      </c>
      <c r="GI75" s="467" t="str">
        <f>IF(_tag_month_day!BT65="","",_tag_month_day!BT65/100)</f>
        <v/>
      </c>
      <c r="GJ75" s="469" t="str">
        <f>IF(_tag_month_day!BU65="","",_tag_month_day!BU65/100)</f>
        <v/>
      </c>
      <c r="GK75" s="470">
        <f>GK74</f>
        <v>0.070000000000000007</v>
      </c>
      <c r="GL75" s="470">
        <f>GL74</f>
        <v>0.029999999999999999</v>
      </c>
      <c r="GM75" s="471" t="str">
        <f>IF(_tag_month_day!BX65="","",_tag_month_day!BX65/100)</f>
        <v/>
      </c>
      <c r="GN75" s="470">
        <f>GN74</f>
        <v>0.070000000000000007</v>
      </c>
      <c r="GO75" s="470">
        <f>GO74</f>
        <v>0.029999999999999999</v>
      </c>
      <c r="GP75" s="470">
        <f>GP74</f>
        <v>0.089999999999999997</v>
      </c>
      <c r="GQ75" s="470">
        <f>GQ74</f>
        <v>0.029999999999999999</v>
      </c>
      <c r="GR75" s="471" t="str">
        <f>IF(_tag_month_day!CA65="","",_tag_month_day!CA65/100)</f>
        <v/>
      </c>
      <c r="GS75" s="472">
        <f>GS74</f>
        <v>0.95299999999999996</v>
      </c>
      <c r="GT75" s="472">
        <f>GT74</f>
        <v>0.55000000000000004</v>
      </c>
      <c r="GU75" s="472">
        <f>GU74</f>
        <v>0.55000000000000004</v>
      </c>
      <c r="GV75" s="472">
        <f>GV74</f>
        <v>0.55000000000000004</v>
      </c>
      <c r="GW75" s="472">
        <f>GW74</f>
        <v>0.5</v>
      </c>
      <c r="GX75" s="472">
        <f>GX74</f>
        <v>0.93500000000000005</v>
      </c>
      <c r="GY75" s="472">
        <f>GY74</f>
        <v>0.14999999999999999</v>
      </c>
      <c r="GZ75" s="472">
        <f>GZ74</f>
        <v>1</v>
      </c>
      <c r="HA75" s="474">
        <f>HA74</f>
        <v>0.047</v>
      </c>
      <c r="HB75" s="474">
        <f>HB74</f>
        <v>0.45000000000000001</v>
      </c>
      <c r="HC75" s="474">
        <f>HC74</f>
        <v>0.45000000000000001</v>
      </c>
      <c r="HD75" s="474">
        <f>HD74</f>
        <v>0.45000000000000001</v>
      </c>
      <c r="HE75" s="474">
        <f>HE74</f>
        <v>0.5</v>
      </c>
      <c r="HF75" s="474">
        <f>HF74</f>
        <v>0.065000000000000002</v>
      </c>
      <c r="HG75" s="474">
        <f>HG74</f>
        <v>0.84999999999999998</v>
      </c>
      <c r="HH75" s="474">
        <f>HH74</f>
        <v>0</v>
      </c>
      <c r="HI75" s="10">
        <f>IF(BZ75&lt;&gt;"",CK75-BV75,0)</f>
        <v>0</v>
      </c>
      <c r="HJ75" s="10" t="e">
        <f>IF(AJ75&gt;0,AH75-AJ75,0)</f>
        <v>#VALUE!</v>
      </c>
      <c r="HK75" s="466">
        <f>HK74</f>
        <v>0.84999999999999998</v>
      </c>
      <c r="HL75" s="424">
        <f>HL74</f>
        <v>550000</v>
      </c>
      <c r="HM75" s="424">
        <f>HM74</f>
        <v>480000</v>
      </c>
      <c r="HN75" s="465" t="e">
        <f>(DJ75*EZ75+DK75*FH75+DL75*FM75+DM75*FR75+DN75*FW75+DO75*GB75+DS75*GI75+DP75*GM75+DR75*GR75)*1000*2</f>
        <v>#VALUE!</v>
      </c>
      <c r="HO75" s="465" t="e">
        <f>HN75*HK75*$HO$2/HL75*1000000</f>
        <v>#VALUE!</v>
      </c>
      <c r="HP75" s="465" t="e">
        <f>HN75*HK75*$HP$2/HM75*1000000</f>
        <v>#VALUE!</v>
      </c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</row>
    <row customFormat="1" r="76" s="0">
      <c r="A76" s="420">
        <v>65</v>
      </c>
      <c r="B76" s="421">
        <f ca="1">IF(D76=D75,B75,IF(D76="夜班",B75+1,B75))</f>
        <v>43588</v>
      </c>
      <c r="C76" s="422">
        <f>C75</f>
        <v>0.041666666666666699</v>
      </c>
      <c r="D76" s="10" t="str">
        <f ca="1">IF(HOUR(G76)&lt;8,"夜班",IF(HOUR(G76)&lt;16,"白班",IF(HOUR(G76)&lt;24,"中班",0)))</f>
        <v>中班</v>
      </c>
      <c r="E76" s="10" t="e">
        <f ca="1">IF(F76=1,"甲",IF(F76=2,"乙",IF(F76=3,"丙",IF(F76=4,"丁",""))))</f>
        <v>#REF!</v>
      </c>
      <c r="F76" s="10" t="e">
        <f ca="1">SUMPRODUCT((成本日报!$A$3:$A$95=计划!B76)*(成本日报!$B$3:$B$95=计划!$D76),成本日报!$C$3:$C$95)</f>
        <v>#REF!</v>
      </c>
      <c r="G76" s="423">
        <f ca="1">G75+C75</f>
        <v>43588.666666666511</v>
      </c>
      <c r="H76" s="423">
        <f ca="1">$G76+$C76/60*10+$C76*0</f>
        <v>43588.673611110957</v>
      </c>
      <c r="I76" s="423">
        <f ca="1">$G76+$C76/60*18+$C76*0</f>
        <v>43588.679166666509</v>
      </c>
      <c r="J76" s="423">
        <f ca="1">$G76+$C76/60*0+$C76*1</f>
        <v>43588.708333333176</v>
      </c>
      <c r="K76" s="423">
        <f ca="1">$G76+$C76/60*30+$C76*2</f>
        <v>43588.770833333183</v>
      </c>
      <c r="L76" s="423">
        <f ca="1">$G76+$C76/60*0+$C76*3</f>
        <v>43588.791666666511</v>
      </c>
      <c r="M76" s="424" t="str">
        <f>IF(_tag_month_day!A66="","",_tag_month_day!A66)</f>
        <v/>
      </c>
      <c r="N76" s="424" t="str">
        <f>IF(_tag_month_day!B66="","",_tag_month_day!B66)</f>
        <v/>
      </c>
      <c r="O76" s="425" t="e">
        <f>IF(M76+N76=0,"",M76+N76)</f>
        <v>#VALUE!</v>
      </c>
      <c r="P76" s="424" t="str">
        <f>IF(_tag_month_day!C66="","",_tag_month_day!C66)</f>
        <v/>
      </c>
      <c r="Q76" s="424" t="str">
        <f>IF(_tag_month_day!D66="","",_tag_month_day!D66)</f>
        <v/>
      </c>
      <c r="R76" s="426" t="str">
        <f>IF(_tag_month_day!CB66="","",_tag_month_day!CB66/100)</f>
        <v/>
      </c>
      <c r="S76" s="427" t="str">
        <f>IF(_tag_month_day!E66="","",_tag_month_day!E66)</f>
        <v/>
      </c>
      <c r="T76" s="427" t="str">
        <f>IF(_tag_month_day!F66="","",_tag_month_day!F66)</f>
        <v/>
      </c>
      <c r="U76" s="428" t="e">
        <f>S76+T76</f>
        <v>#VALUE!</v>
      </c>
      <c r="V76" s="429" t="e">
        <f>U76/AJ76</f>
        <v>#VALUE!</v>
      </c>
      <c r="W76" s="430" t="str">
        <f>IF(_jhy_month_day!A66="","",_jhy_month_day!A66)</f>
        <v/>
      </c>
      <c r="X76" s="431" t="str">
        <f>IF(_jhy_month_day!B66="","",_jhy_month_day!B66/100)</f>
        <v/>
      </c>
      <c r="Y76" s="431" t="str">
        <f>IF(_jhy_month_day!C66="","",_jhy_month_day!C66/100)</f>
        <v/>
      </c>
      <c r="Z76" s="432">
        <f>Z72+1</f>
        <v>17</v>
      </c>
      <c r="AA76" s="433" t="str">
        <f>IF(_tag_month_day!G66="","",_tag_month_day!G66/100)</f>
        <v/>
      </c>
      <c r="AB76" s="433" t="str">
        <f>IF(_tag_month_day!H66="","",_tag_month_day!H66/100)</f>
        <v/>
      </c>
      <c r="AC76" s="434">
        <f>IF(X76="",AC75,BK76*($AV75*X76+$AW75*FD75+$AX75*FI75+$AY75*FN75+$AZ75*FS75+$BA75*FX75+$BG75*GE75)/(AV75*Y76+AX75*FK75+AW75*FF75+AY75*FP75+AZ75*FU75+BA75*FZ75+BG75*GG75+BB75*GK75+BC75*GN75+BD75*GP75))</f>
        <v>1.59963432013121</v>
      </c>
      <c r="AD76" s="435" t="str">
        <f>IF(AC76=AC75,"",AC76-AC75)</f>
        <v/>
      </c>
      <c r="AE76" s="436" t="str">
        <f>IF(1-AF76=0,"",(1-AF76))</f>
        <v/>
      </c>
      <c r="AF76" s="437">
        <v>1</v>
      </c>
      <c r="AG76" s="10" t="str">
        <f>AG75</f>
        <v>8A3</v>
      </c>
      <c r="AH76" s="438" t="str">
        <f>AH75</f>
        <v/>
      </c>
      <c r="AI76" s="424" t="e">
        <f>IF(ROUND(AJ76-AJ75,1)=0,"",AJ76-AJ75)</f>
        <v>#VALUE!</v>
      </c>
      <c r="AJ76" s="10" t="str">
        <f>IF(_tag_month_day!I66="","",_tag_month_day!I66)</f>
        <v/>
      </c>
      <c r="AK76" s="440"/>
      <c r="AL76" s="440"/>
      <c r="AM76" s="440"/>
      <c r="AN76" s="441">
        <f>AN75</f>
        <v>3</v>
      </c>
      <c r="AO76" s="441">
        <f>AO75</f>
        <v>7</v>
      </c>
      <c r="AP76" s="442" t="e">
        <f>(IF(AN76=0,AS75,AS75*(1+AO76/AN76)/(AR76+AO76/AN76)))+AT76</f>
        <v>#VALUE!</v>
      </c>
      <c r="AQ76" s="443" t="str">
        <f>IF(_tag_month_day!J66="","",_tag_month_day!J66/100)</f>
        <v/>
      </c>
      <c r="AR76" s="444">
        <f>AR75</f>
        <v>1.3</v>
      </c>
      <c r="AS76" s="445" t="e">
        <f>AQ76*(AN76*AR76+AO76)/(AN76+AO76)</f>
        <v>#VALUE!</v>
      </c>
      <c r="AT76" s="445" t="e">
        <f>(SUM(BE76:BF76)-SUM(BE75:BF75))*0.05</f>
        <v>#VALUE!</v>
      </c>
      <c r="AU76" s="446" t="str">
        <f>IF(_tag_month_day!CC66="","",IF(_tag_month_day!CC66&gt;0,_tag_month_day!CD66,_tag_month_day!CE66))</f>
        <v/>
      </c>
      <c r="AV76" s="447" t="str">
        <f>IF(_tag_month_day!L66="","",_tag_month_day!L66/100)</f>
        <v/>
      </c>
      <c r="AW76" s="431">
        <f>AW75</f>
        <v>0</v>
      </c>
      <c r="AX76" s="431">
        <f>AX75</f>
        <v>0</v>
      </c>
      <c r="AY76" s="431" t="str">
        <f>IF(_tag_month_day!M66="","",_tag_month_day!M66/100)</f>
        <v/>
      </c>
      <c r="AZ76" s="431" t="str">
        <f>IF(_tag_month_day!N66="","",_tag_month_day!N66/100)</f>
        <v/>
      </c>
      <c r="BA76" s="431" t="str">
        <f>IF(_tag_month_day!O66="","",_tag_month_day!O66/100)</f>
        <v/>
      </c>
      <c r="BB76" s="448" t="str">
        <f>IF(_tag_month_day!P66="","",_tag_month_day!P66/100)</f>
        <v/>
      </c>
      <c r="BC76" s="448">
        <f>BC75</f>
        <v>0</v>
      </c>
      <c r="BD76" s="448" t="str">
        <f>IF(_tag_month_day!Q66="","",_tag_month_day!Q66/100)</f>
        <v/>
      </c>
      <c r="BE76" s="449" t="str">
        <f>IF(_tag_month_day!R66="","",_tag_month_day!R66/100)</f>
        <v/>
      </c>
      <c r="BF76" s="388" t="e">
        <f>(AU76*(100+BE76*100))/(AJ76-AU76)/100</f>
        <v>#VALUE!</v>
      </c>
      <c r="BG76" s="450" t="e">
        <f>BE76+BF76</f>
        <v>#VALUE!</v>
      </c>
      <c r="BH76" s="451" t="e">
        <f>SUM(AV76:BF76)</f>
        <v>#VALUE!</v>
      </c>
      <c r="BI76" s="452" t="e">
        <f>IF(CX76=0,BI75,(DK76*查询!$R$5+DL76*查询!$Q$5+DM76*查询!$N$5+DN76*查询!$O$5+DO76*查询!$P$5)*AF76/CX76)</f>
        <v>#VALUE!</v>
      </c>
      <c r="BJ76" s="452" t="e">
        <f>IF(CX76=0,BJ75,(DP76*查询!$S$5+DQ76*查询!$T$5+DR76*查询!$U$5)*AF76/CX76)</f>
        <v>#VALUE!</v>
      </c>
      <c r="BK76" s="452">
        <f>BK75</f>
        <v>1</v>
      </c>
      <c r="BL76" s="453" t="e">
        <f>SUMPRODUCT((AV76:BA76)*(GS76:GX76))/((GS76:GX76)+SUM(BB76:BD76)*GY76+BG76*GZ76)</f>
        <v>#VALUE!</v>
      </c>
      <c r="BM76" s="453" t="e">
        <f>BK76*($AV76*FB76+$AW76*FD76+$AX76*FI76+$AY76*FN76+$AZ76*FS76+$BA76*FX76+$BG76*GE76)/(AV76*EY76+AX76*FK76+AW76*FF76+AY76*FP76+AZ76*FU76+BA76*FZ76+BG76*GG76+BB76*GK76+BC76*GN76+BD76*GP76)</f>
        <v>#VALUE!</v>
      </c>
      <c r="BN76" s="453" t="e">
        <f>($AV76*FC76+$AX76*FJ76+$AW76*FE76+$AY76*FO76+$AZ76*FT76+$BA76*FY76+$BG76*GF76)/($AV76*FA76+BG76*GH76+BB76*GL76+BC76*GO76+BD76*GQ76+BA76*GA76)</f>
        <v>#VALUE!</v>
      </c>
      <c r="BO76" s="454" t="e">
        <f>SUMPRODUCT(AV76:BA76*GS76:GX76)/(GS76:GX76+(BB76+BC76+BD76)*GY76+BG76)</f>
        <v>#VALUE!</v>
      </c>
      <c r="BP76" s="454" t="e">
        <f>SUMPRODUCT(AV76:BA76*GS76:GX76)/(GS76:GX76+(BB76+BC76+BD76)*GY76+BG76)</f>
        <v>#VALUE!</v>
      </c>
      <c r="BQ76" s="454" t="e">
        <f>SUMPRODUCT(AV76:BA76*GS76:GX76)/(GS76:GX76+(BB76+BC76+BD76)*GY76+BG76)</f>
        <v>#VALUE!</v>
      </c>
      <c r="BR76" s="453" t="str">
        <f>IF(_tag_month_day!T66="","",_tag_month_day!T66)</f>
        <v/>
      </c>
      <c r="BS76" s="453" t="str">
        <f>IF(_tag_month_day!U66="","",_tag_month_day!U66)</f>
        <v/>
      </c>
      <c r="BT76" s="455" t="str">
        <f>IF(CK76="","",IF((CK76&gt;=BV76-0.12)*(CK76&lt;=BV76+0.12),"合格","不合格"))</f>
        <v/>
      </c>
      <c r="BU76" s="456" t="str">
        <f>IF(_tag_month_day!V66="","",_tag_month_day!V66)</f>
        <v/>
      </c>
      <c r="BV76" s="457" t="str">
        <f>IF(_tag_month_day!W66="","",_tag_month_day!W66)</f>
        <v/>
      </c>
      <c r="BW76" s="458" t="str">
        <f>IF(_tag_month_day!X66="","",_tag_month_day!X66)</f>
        <v/>
      </c>
      <c r="BX76" s="458" t="str">
        <f>IF(_tag_month_day!Y66="","",_tag_month_day!Y66)</f>
        <v/>
      </c>
      <c r="BY76" s="459">
        <f ca="1">L76</f>
        <v>43588.791666666511</v>
      </c>
      <c r="BZ76" s="460"/>
      <c r="CA76" s="461"/>
      <c r="CB76" s="424" t="str">
        <f>IF(_tag_month_day!Z66="","",_tag_month_day!Z66)</f>
        <v/>
      </c>
      <c r="CC76" s="424" t="str">
        <f>IF(_tag_month_day!AA66="","",_tag_month_day!AA66)</f>
        <v/>
      </c>
      <c r="CD76" s="424" t="str">
        <f>IF(_tag_month_day!AB66="","",_tag_month_day!AB66)</f>
        <v/>
      </c>
      <c r="CE76" s="424" t="str">
        <f>IF(_tag_month_day!AC66="","",_tag_month_day!AC66)</f>
        <v/>
      </c>
      <c r="CF76" s="424" t="str">
        <f>IF(_tag_month_day!AD66="","",_tag_month_day!AD66)</f>
        <v/>
      </c>
      <c r="CG76" s="424" t="str">
        <f>IF(_tag_month_day!AE66="","",_tag_month_day!AE66)</f>
        <v/>
      </c>
      <c r="CH76" s="424" t="str">
        <f>IF(_tag_month_day!AF66="","",_tag_month_day!AF66)</f>
        <v/>
      </c>
      <c r="CI76" s="424" t="str">
        <f>IF(_tag_month_day!AG66="","",_tag_month_day!AG66)</f>
        <v/>
      </c>
      <c r="CJ76" s="424" t="str">
        <f>IF(_tag_month_day!AH66="","",_tag_month_day!AH66)</f>
        <v/>
      </c>
      <c r="CK76" s="424" t="str">
        <f>IF(_tag_month_day!AI66="","",_tag_month_day!AI66)</f>
        <v/>
      </c>
      <c r="CL76" s="4" t="str">
        <f>IF(_tag_month_day!AJ66="","",_tag_month_day!AJ66)</f>
        <v/>
      </c>
      <c r="CM76" s="4" t="str">
        <f>IF(_tag_month_day!AK66="","",_tag_month_day!AK66)</f>
        <v/>
      </c>
      <c r="CN76" s="4" t="str">
        <f>IF(_tag_month_day!AL66="","",_tag_month_day!AL66)</f>
        <v/>
      </c>
      <c r="CO76" s="4" t="str">
        <f>IF(_tag_month_day!AM66="","",_tag_month_day!AM66)</f>
        <v/>
      </c>
      <c r="CP76" s="4" t="str">
        <f>IF(_tag_month_day!AN66="","",_tag_month_day!AN66)</f>
        <v/>
      </c>
      <c r="CQ76" s="4" t="str">
        <f>IF(_tag_month_day!AO66="","",_tag_month_day!AO66)</f>
        <v/>
      </c>
      <c r="CR76" s="462" t="str">
        <f>IF(_tag_month_day!AP66="","",_tag_month_day!AP66)</f>
        <v/>
      </c>
      <c r="CS76" s="463" t="str">
        <f>IF(_tag_month_day!AQ66="","",_tag_month_day!AQ66)</f>
        <v/>
      </c>
      <c r="CT76" s="4" t="str">
        <f>IF(_tag_month_day!AR66="","",_tag_month_day!AR66)</f>
        <v/>
      </c>
      <c r="CU76" s="464" t="e">
        <f>DU76/AJ76</f>
        <v>#VALUE!</v>
      </c>
      <c r="CV76" s="451" t="e">
        <f>BG76/BH76</f>
        <v>#VALUE!</v>
      </c>
      <c r="CW76" s="465" t="e">
        <f>AJ76*(1-CV76)*CU76*AF76</f>
        <v>#VALUE!</v>
      </c>
      <c r="CX76" s="465" t="e">
        <f>CW76*94%</f>
        <v>#VALUE!</v>
      </c>
      <c r="CY76" s="466" t="e">
        <f>IF(CX76=0,0,DS76/(DS76+CX76))</f>
        <v>#VALUE!</v>
      </c>
      <c r="CZ76" s="465" t="e">
        <f>$AJ76*EF76</f>
        <v>#VALUE!</v>
      </c>
      <c r="DA76" s="465" t="e">
        <f>$AJ76*EG76</f>
        <v>#VALUE!</v>
      </c>
      <c r="DB76" s="465" t="e">
        <f>$AJ76*EH76</f>
        <v>#VALUE!</v>
      </c>
      <c r="DC76" s="465" t="e">
        <f>$AJ76*EI76</f>
        <v>#VALUE!</v>
      </c>
      <c r="DD76" s="465" t="e">
        <f>$AJ76*EJ76</f>
        <v>#VALUE!</v>
      </c>
      <c r="DE76" s="465" t="e">
        <f>$AJ76*EK76</f>
        <v>#VALUE!</v>
      </c>
      <c r="DF76" s="465" t="e">
        <f>$AJ76*EL76</f>
        <v>#VALUE!</v>
      </c>
      <c r="DG76" s="465" t="e">
        <f>$AJ76*EM76</f>
        <v>#VALUE!</v>
      </c>
      <c r="DH76" s="465" t="e">
        <f>$AJ76*EN76</f>
        <v>#VALUE!</v>
      </c>
      <c r="DI76" s="465" t="e">
        <f>$AJ76*EO76</f>
        <v>#VALUE!</v>
      </c>
      <c r="DJ76" s="465" t="e">
        <f>CZ76*(1-EP76)</f>
        <v>#VALUE!</v>
      </c>
      <c r="DK76" s="465" t="e">
        <f>DA76*(1-ER76)</f>
        <v>#VALUE!</v>
      </c>
      <c r="DL76" s="465" t="e">
        <f>DB76*(1-EQ76)</f>
        <v>#VALUE!</v>
      </c>
      <c r="DM76" s="465" t="e">
        <f>DC76*(1-ES76)</f>
        <v>#VALUE!</v>
      </c>
      <c r="DN76" s="465" t="e">
        <f>DD76*(1-ET76)</f>
        <v>#VALUE!</v>
      </c>
      <c r="DO76" s="465" t="e">
        <f>DE76</f>
        <v>#VALUE!</v>
      </c>
      <c r="DP76" s="465" t="e">
        <f>DF76*(1-EU76)</f>
        <v>#VALUE!</v>
      </c>
      <c r="DQ76" s="465" t="e">
        <f>DG76*(1-EV76)</f>
        <v>#VALUE!</v>
      </c>
      <c r="DR76" s="465" t="e">
        <f>DH76*(1-EW76)</f>
        <v>#VALUE!</v>
      </c>
      <c r="DS76" s="465" t="e">
        <f>DI76</f>
        <v>#VALUE!</v>
      </c>
      <c r="DT76" s="465" t="e">
        <f>SUM(DJ76:DS76)</f>
        <v>#VALUE!</v>
      </c>
      <c r="DU76" s="465" t="e">
        <f>(GS76:GX76)+(DP76+DQ76+DR76)*GY76+DS76</f>
        <v>#VALUE!</v>
      </c>
      <c r="DV76" s="451" t="e">
        <f>AV76/$BH76/(1-EP76)</f>
        <v>#VALUE!</v>
      </c>
      <c r="DW76" s="451" t="e">
        <f>AW76/$BH76/(1-ER76)</f>
        <v>#VALUE!</v>
      </c>
      <c r="DX76" s="451" t="e">
        <f>AX76/$BH76/(1-EQ76)</f>
        <v>#VALUE!</v>
      </c>
      <c r="DY76" s="451" t="e">
        <f>AY76/$BH76/(1-ES76)</f>
        <v>#VALUE!</v>
      </c>
      <c r="DZ76" s="451" t="e">
        <f>AZ76/$BH76/(1-ET76)</f>
        <v>#VALUE!</v>
      </c>
      <c r="EA76" s="451" t="e">
        <f>BA76/$BH76/(1-AX76)</f>
        <v>#VALUE!</v>
      </c>
      <c r="EB76" s="451" t="e">
        <f>BB76/$BH76/(1-EU76)</f>
        <v>#VALUE!</v>
      </c>
      <c r="EC76" s="451" t="e">
        <f>BC76/$BH76/(1-EV76)</f>
        <v>#VALUE!</v>
      </c>
      <c r="ED76" s="451" t="e">
        <f>BD76/$BH76/(1-EW76)</f>
        <v>#VALUE!</v>
      </c>
      <c r="EE76" s="451" t="e">
        <f>BG76/BH76</f>
        <v>#VALUE!</v>
      </c>
      <c r="EF76" s="451" t="e">
        <f>DV76/SUM($DV76:$EE76)</f>
        <v>#VALUE!</v>
      </c>
      <c r="EG76" s="451" t="e">
        <f>DW76/SUM($DV76:$EE76)</f>
        <v>#VALUE!</v>
      </c>
      <c r="EH76" s="451" t="e">
        <f>DX76/SUM($DV76:$EE76)</f>
        <v>#VALUE!</v>
      </c>
      <c r="EI76" s="451" t="e">
        <f>DY76/SUM($DV76:$EE76)</f>
        <v>#VALUE!</v>
      </c>
      <c r="EJ76" s="451" t="e">
        <f>DZ76/SUM($DV76:$EE76)</f>
        <v>#VALUE!</v>
      </c>
      <c r="EK76" s="451" t="e">
        <f>EA76/SUM($DV76:$EE76)</f>
        <v>#VALUE!</v>
      </c>
      <c r="EL76" s="451" t="e">
        <f>EB76/SUM($DV76:$EE76)</f>
        <v>#VALUE!</v>
      </c>
      <c r="EM76" s="451" t="e">
        <f>EC76/SUM($DV76:$EE76)</f>
        <v>#VALUE!</v>
      </c>
      <c r="EN76" s="451" t="e">
        <f>ED76/SUM($DV76:$EE76)</f>
        <v>#VALUE!</v>
      </c>
      <c r="EO76" s="451" t="e">
        <f>EE76/SUM($DV76:$EE76)</f>
        <v>#VALUE!</v>
      </c>
      <c r="EP76" s="450">
        <f>EP75</f>
        <v>0.080000000000000002</v>
      </c>
      <c r="EQ76" s="450">
        <f>EQ75</f>
        <v>0.014999999999999999</v>
      </c>
      <c r="ER76" s="450">
        <f>ER75</f>
        <v>0.014999999999999999</v>
      </c>
      <c r="ES76" s="450">
        <f>ES75</f>
        <v>0.014999999999999999</v>
      </c>
      <c r="ET76" s="450">
        <f>ET75</f>
        <v>0.014999999999999999</v>
      </c>
      <c r="EU76" s="450">
        <f>EU75</f>
        <v>0.089999999999999997</v>
      </c>
      <c r="EV76" s="450">
        <f>EV75</f>
        <v>0.089999999999999997</v>
      </c>
      <c r="EW76" s="450">
        <f>EW75</f>
        <v>0.089999999999999997</v>
      </c>
      <c r="EX76" s="431" t="str">
        <f>IF(_tag_month_day!AS66="","",_tag_month_day!AS66/100)</f>
        <v/>
      </c>
      <c r="EY76" s="431" t="str">
        <f>IF(_tag_month_day!AT66="","",_tag_month_day!AT66/100)</f>
        <v/>
      </c>
      <c r="EZ76" s="431" t="str">
        <f>IF(_tag_month_day!AU66="","",_tag_month_day!AU66/100)</f>
        <v/>
      </c>
      <c r="FA76" s="431" t="str">
        <f>IF(_tag_month_day!AV66="","",_tag_month_day!AV66/100)</f>
        <v/>
      </c>
      <c r="FB76" s="431" t="str">
        <f>IF(_tag_month_day!AW66="","",_tag_month_day!AW66/100)</f>
        <v/>
      </c>
      <c r="FC76" s="431" t="str">
        <f>IF(_tag_month_day!AX66="","",_tag_month_day!AX66/100)</f>
        <v/>
      </c>
      <c r="FD76" s="449" t="str">
        <f>IF(_tag_month_day!AY66="","",_tag_month_day!AY66/100)</f>
        <v/>
      </c>
      <c r="FE76" s="449" t="str">
        <f>IF(_tag_month_day!AZ66="","",_tag_month_day!AZ66/100)</f>
        <v/>
      </c>
      <c r="FF76" s="449" t="str">
        <f>IF(_tag_month_day!BA66="","",_tag_month_day!BA66/100)</f>
        <v/>
      </c>
      <c r="FG76" s="449" t="str">
        <f>IF(_tag_month_day!BB66="","",_tag_month_day!BB66/100)</f>
        <v/>
      </c>
      <c r="FH76" s="467" t="str">
        <f>IF(_tag_month_day!BC66="","",_tag_month_day!BC66/100)</f>
        <v/>
      </c>
      <c r="FI76" s="449">
        <f>FI75</f>
        <v>0.40999999999999998</v>
      </c>
      <c r="FJ76" s="449">
        <f>FJ75</f>
        <v>0.11</v>
      </c>
      <c r="FK76" s="449">
        <f>FK75</f>
        <v>0.014999999999999999</v>
      </c>
      <c r="FL76" s="449">
        <f>FL75</f>
        <v>0</v>
      </c>
      <c r="FM76" s="467">
        <f>FM75</f>
        <v>0.0001</v>
      </c>
      <c r="FN76" s="449">
        <f>FN75</f>
        <v>0.32000000000000001</v>
      </c>
      <c r="FO76" s="449">
        <f>FO75</f>
        <v>0.20000000000000001</v>
      </c>
      <c r="FP76" s="449">
        <f>FP75</f>
        <v>0.01</v>
      </c>
      <c r="FQ76" s="449">
        <f>FQ75</f>
        <v>0</v>
      </c>
      <c r="FR76" s="467">
        <f>FR75</f>
        <v>0.0001</v>
      </c>
      <c r="FS76" s="449" t="str">
        <f>IF(_tag_month_day!BD66="","",_tag_month_day!BD66/100)</f>
        <v/>
      </c>
      <c r="FT76" s="449" t="str">
        <f>IF(_tag_month_day!BE66="","",_tag_month_day!BE66/100)</f>
        <v/>
      </c>
      <c r="FU76" s="449" t="str">
        <f>IF(_tag_month_day!BF66="","",_tag_month_day!BF66/100)</f>
        <v/>
      </c>
      <c r="FV76" s="449" t="str">
        <f>IF(_tag_month_day!BG66="","",_tag_month_day!BG66/100)</f>
        <v/>
      </c>
      <c r="FW76" s="467" t="str">
        <f>IF(_tag_month_day!BH66="","",_tag_month_day!BH66/100)</f>
        <v/>
      </c>
      <c r="FX76" s="449" t="str">
        <f>IF(_tag_month_day!BI66="","",_tag_month_day!BI66/100)</f>
        <v/>
      </c>
      <c r="FY76" s="449" t="str">
        <f>IF(_tag_month_day!BJ66="","",_tag_month_day!BJ66/100)</f>
        <v/>
      </c>
      <c r="FZ76" s="468" t="str">
        <f>IF(_tag_month_day!BK66="","",_tag_month_day!BK66/100)</f>
        <v/>
      </c>
      <c r="GA76" s="449" t="str">
        <f>IF(_tag_month_day!BL66="","",_tag_month_day!BL66/100)</f>
        <v/>
      </c>
      <c r="GB76" s="467" t="str">
        <f>IF(_tag_month_day!BM66="","",_tag_month_day!BM66/100)</f>
        <v/>
      </c>
      <c r="GC76" s="431" t="str">
        <f>IF(_tag_month_day!BN66="","",_tag_month_day!BN66/100)</f>
        <v/>
      </c>
      <c r="GD76" s="431" t="str">
        <f>IF(_tag_month_day!BO66="","",_tag_month_day!BO66/100)</f>
        <v/>
      </c>
      <c r="GE76" s="431" t="str">
        <f>IF(_tag_month_day!BP66="","",_tag_month_day!BP66/100)</f>
        <v/>
      </c>
      <c r="GF76" s="431" t="str">
        <f>IF(_tag_month_day!BQ66="","",_tag_month_day!BQ66/100)</f>
        <v/>
      </c>
      <c r="GG76" s="431" t="str">
        <f>IF(_tag_month_day!BR66="","",_tag_month_day!BR66/100)</f>
        <v/>
      </c>
      <c r="GH76" s="431" t="str">
        <f>IF(_tag_month_day!BS66="","",_tag_month_day!BS66/100)</f>
        <v/>
      </c>
      <c r="GI76" s="467" t="str">
        <f>IF(_tag_month_day!BT66="","",_tag_month_day!BT66/100)</f>
        <v/>
      </c>
      <c r="GJ76" s="469" t="str">
        <f>IF(_tag_month_day!BU66="","",_tag_month_day!BU66/100)</f>
        <v/>
      </c>
      <c r="GK76" s="470">
        <f>GK75</f>
        <v>0.070000000000000007</v>
      </c>
      <c r="GL76" s="470">
        <f>GL75</f>
        <v>0.029999999999999999</v>
      </c>
      <c r="GM76" s="471" t="str">
        <f>IF(_tag_month_day!BX66="","",_tag_month_day!BX66/100)</f>
        <v/>
      </c>
      <c r="GN76" s="470">
        <f>GN75</f>
        <v>0.070000000000000007</v>
      </c>
      <c r="GO76" s="470">
        <f>GO75</f>
        <v>0.029999999999999999</v>
      </c>
      <c r="GP76" s="470">
        <f>GP75</f>
        <v>0.089999999999999997</v>
      </c>
      <c r="GQ76" s="470">
        <f>GQ75</f>
        <v>0.029999999999999999</v>
      </c>
      <c r="GR76" s="471" t="str">
        <f>IF(_tag_month_day!CA66="","",_tag_month_day!CA66/100)</f>
        <v/>
      </c>
      <c r="GS76" s="472">
        <f>GS75</f>
        <v>0.95299999999999996</v>
      </c>
      <c r="GT76" s="472">
        <f>GT75</f>
        <v>0.55000000000000004</v>
      </c>
      <c r="GU76" s="472">
        <f>GU75</f>
        <v>0.55000000000000004</v>
      </c>
      <c r="GV76" s="472">
        <f>GV75</f>
        <v>0.55000000000000004</v>
      </c>
      <c r="GW76" s="472">
        <f>GW75</f>
        <v>0.5</v>
      </c>
      <c r="GX76" s="472">
        <f>GX75</f>
        <v>0.93500000000000005</v>
      </c>
      <c r="GY76" s="472">
        <f>GY75</f>
        <v>0.14999999999999999</v>
      </c>
      <c r="GZ76" s="472">
        <f>GZ75</f>
        <v>1</v>
      </c>
      <c r="HA76" s="474">
        <f>HA75</f>
        <v>0.047</v>
      </c>
      <c r="HB76" s="474">
        <f>HB75</f>
        <v>0.45000000000000001</v>
      </c>
      <c r="HC76" s="474">
        <f>HC75</f>
        <v>0.45000000000000001</v>
      </c>
      <c r="HD76" s="474">
        <f>HD75</f>
        <v>0.45000000000000001</v>
      </c>
      <c r="HE76" s="474">
        <f>HE75</f>
        <v>0.5</v>
      </c>
      <c r="HF76" s="474">
        <f>HF75</f>
        <v>0.065000000000000002</v>
      </c>
      <c r="HG76" s="474">
        <f>HG75</f>
        <v>0.84999999999999998</v>
      </c>
      <c r="HH76" s="474">
        <f>HH75</f>
        <v>0</v>
      </c>
      <c r="HI76" s="10">
        <f>IF(BZ76&lt;&gt;"",CK76-BV76,0)</f>
        <v>0</v>
      </c>
      <c r="HJ76" s="10" t="e">
        <f>IF(AJ76&gt;0,AH76-AJ76,0)</f>
        <v>#VALUE!</v>
      </c>
      <c r="HK76" s="466">
        <f>HK75</f>
        <v>0.84999999999999998</v>
      </c>
      <c r="HL76" s="424">
        <f>HL75</f>
        <v>550000</v>
      </c>
      <c r="HM76" s="424">
        <f>HM75</f>
        <v>480000</v>
      </c>
      <c r="HN76" s="465" t="e">
        <f>(DJ76*EZ76+DK76*FH76+DL76*FM76+DM76*FR76+DN76*FW76+DO76*GB76+DS76*GI76+DP76*GM76+DR76*GR76)*1000*2</f>
        <v>#VALUE!</v>
      </c>
      <c r="HO76" s="465" t="e">
        <f>HN76*HK76*$HO$2/HL76*1000000</f>
        <v>#VALUE!</v>
      </c>
      <c r="HP76" s="465" t="e">
        <f>HN76*HK76*$HP$2/HM76*1000000</f>
        <v>#VALUE!</v>
      </c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</row>
    <row customFormat="1" r="77" s="0">
      <c r="A77" s="420">
        <v>66</v>
      </c>
      <c r="B77" s="421">
        <f ca="1">IF(D77=D76,B76,IF(D77="夜班",B76+1,B76))</f>
        <v>43588</v>
      </c>
      <c r="C77" s="422">
        <f>C76</f>
        <v>0.041666666666666699</v>
      </c>
      <c r="D77" s="10" t="str">
        <f ca="1">IF(HOUR(G77)&lt;8,"夜班",IF(HOUR(G77)&lt;16,"白班",IF(HOUR(G77)&lt;24,"中班",0)))</f>
        <v>中班</v>
      </c>
      <c r="E77" s="10" t="e">
        <f ca="1">IF(F77=1,"甲",IF(F77=2,"乙",IF(F77=3,"丙",IF(F77=4,"丁",""))))</f>
        <v>#REF!</v>
      </c>
      <c r="F77" s="10" t="e">
        <f ca="1">SUMPRODUCT((成本日报!$A$3:$A$95=计划!B77)*(成本日报!$B$3:$B$95=计划!$D77),成本日报!$C$3:$C$95)</f>
        <v>#REF!</v>
      </c>
      <c r="G77" s="423">
        <f ca="1">G76+C76</f>
        <v>43588.708333333176</v>
      </c>
      <c r="H77" s="423">
        <f ca="1">$G77+$C77/60*10+$C77*0</f>
        <v>43588.715277777621</v>
      </c>
      <c r="I77" s="423">
        <f ca="1">$G77+$C77/60*18+$C77*0</f>
        <v>43588.720833333173</v>
      </c>
      <c r="J77" s="423">
        <f ca="1">$G77+$C77/60*0+$C77*1</f>
        <v>43588.74999999984</v>
      </c>
      <c r="K77" s="423">
        <f ca="1">$G77+$C77/60*30+$C77*2</f>
        <v>43588.812499999847</v>
      </c>
      <c r="L77" s="423">
        <f ca="1">$G77+$C77/60*0+$C77*3</f>
        <v>43588.833333333176</v>
      </c>
      <c r="M77" s="424" t="str">
        <f>IF(_tag_month_day!A67="","",_tag_month_day!A67)</f>
        <v/>
      </c>
      <c r="N77" s="424" t="str">
        <f>IF(_tag_month_day!B67="","",_tag_month_day!B67)</f>
        <v/>
      </c>
      <c r="O77" s="425" t="e">
        <f>IF(M77+N77=0,"",M77+N77)</f>
        <v>#VALUE!</v>
      </c>
      <c r="P77" s="424" t="str">
        <f>IF(_tag_month_day!C67="","",_tag_month_day!C67)</f>
        <v/>
      </c>
      <c r="Q77" s="424" t="str">
        <f>IF(_tag_month_day!D67="","",_tag_month_day!D67)</f>
        <v/>
      </c>
      <c r="R77" s="426" t="str">
        <f>IF(_tag_month_day!CB67="","",_tag_month_day!CB67/100)</f>
        <v/>
      </c>
      <c r="S77" s="427" t="str">
        <f>IF(_tag_month_day!E67="","",_tag_month_day!E67)</f>
        <v/>
      </c>
      <c r="T77" s="427" t="str">
        <f>IF(_tag_month_day!F67="","",_tag_month_day!F67)</f>
        <v/>
      </c>
      <c r="U77" s="428" t="e">
        <f>S77+T77</f>
        <v>#VALUE!</v>
      </c>
      <c r="V77" s="429" t="e">
        <f>U77/AJ77</f>
        <v>#VALUE!</v>
      </c>
      <c r="W77" s="430" t="str">
        <f>IF(_jhy_month_day!A67="","",_jhy_month_day!A67)</f>
        <v/>
      </c>
      <c r="X77" s="431" t="str">
        <f>IF(_jhy_month_day!B67="","",_jhy_month_day!B67/100)</f>
        <v/>
      </c>
      <c r="Y77" s="431" t="str">
        <f>IF(_jhy_month_day!C67="","",_jhy_month_day!C67/100)</f>
        <v/>
      </c>
      <c r="Z77" s="432">
        <f>Z73+1</f>
        <v>17</v>
      </c>
      <c r="AA77" s="433" t="str">
        <f>IF(_tag_month_day!G67="","",_tag_month_day!G67/100)</f>
        <v/>
      </c>
      <c r="AB77" s="433" t="str">
        <f>IF(_tag_month_day!H67="","",_tag_month_day!H67/100)</f>
        <v/>
      </c>
      <c r="AC77" s="434">
        <f>IF(X77="",AC76,BK77*($AV76*X77+$AW76*FD76+$AX76*FI76+$AY76*FN76+$AZ76*FS76+$BA76*FX76+$BG76*GE76)/(AV76*Y77+AX76*FK76+AW76*FF76+AY76*FP76+AZ76*FU76+BA76*FZ76+BG76*GG76+BB76*GK76+BC76*GN76+BD76*GP76))</f>
        <v>1.59963432013121</v>
      </c>
      <c r="AD77" s="435" t="str">
        <f>IF(AC77=AC76,"",AC77-AC76)</f>
        <v/>
      </c>
      <c r="AE77" s="436" t="str">
        <f>IF(1-AF77=0,"",(1-AF77))</f>
        <v/>
      </c>
      <c r="AF77" s="437">
        <v>1</v>
      </c>
      <c r="AG77" s="10" t="str">
        <f>AG76</f>
        <v>8A3</v>
      </c>
      <c r="AH77" s="438" t="str">
        <f>AH76</f>
        <v/>
      </c>
      <c r="AI77" s="424" t="e">
        <f>IF(ROUND(AJ77-AJ76,1)=0,"",AJ77-AJ76)</f>
        <v>#VALUE!</v>
      </c>
      <c r="AJ77" s="10" t="str">
        <f>IF(_tag_month_day!I67="","",_tag_month_day!I67)</f>
        <v/>
      </c>
      <c r="AK77" s="440" t="s">
        <v>113</v>
      </c>
      <c r="AL77" s="440" t="s">
        <v>447</v>
      </c>
      <c r="AM77" s="440" t="s">
        <v>443</v>
      </c>
      <c r="AN77" s="441">
        <f>AN76</f>
        <v>3</v>
      </c>
      <c r="AO77" s="441">
        <f>AO76</f>
        <v>7</v>
      </c>
      <c r="AP77" s="442" t="e">
        <f>(IF(AN77=0,AS76,AS76*(1+AO77/AN77)/(AR77+AO77/AN77)))+AT77</f>
        <v>#VALUE!</v>
      </c>
      <c r="AQ77" s="443" t="str">
        <f>IF(_tag_month_day!J67="","",_tag_month_day!J67/100)</f>
        <v/>
      </c>
      <c r="AR77" s="444">
        <f>AR76</f>
        <v>1.3</v>
      </c>
      <c r="AS77" s="445" t="e">
        <f>AQ77*(AN77*AR77+AO77)/(AN77+AO77)</f>
        <v>#VALUE!</v>
      </c>
      <c r="AT77" s="445" t="e">
        <f>(SUM(BE77:BF77)-SUM(BE76:BF76))*0.05</f>
        <v>#VALUE!</v>
      </c>
      <c r="AU77" s="446" t="str">
        <f>IF(_tag_month_day!CC67="","",IF(_tag_month_day!CC67&gt;0,_tag_month_day!CD67,_tag_month_day!CE67))</f>
        <v/>
      </c>
      <c r="AV77" s="447" t="str">
        <f>IF(_tag_month_day!L67="","",_tag_month_day!L67/100)</f>
        <v/>
      </c>
      <c r="AW77" s="431">
        <f>AW76</f>
        <v>0</v>
      </c>
      <c r="AX77" s="431">
        <f>AX76</f>
        <v>0</v>
      </c>
      <c r="AY77" s="431" t="str">
        <f>IF(_tag_month_day!M67="","",_tag_month_day!M67/100)</f>
        <v/>
      </c>
      <c r="AZ77" s="431" t="str">
        <f>IF(_tag_month_day!N67="","",_tag_month_day!N67/100)</f>
        <v/>
      </c>
      <c r="BA77" s="431" t="str">
        <f>IF(_tag_month_day!O67="","",_tag_month_day!O67/100)</f>
        <v/>
      </c>
      <c r="BB77" s="448" t="str">
        <f>IF(_tag_month_day!P67="","",_tag_month_day!P67/100)</f>
        <v/>
      </c>
      <c r="BC77" s="448">
        <f>BC76</f>
        <v>0</v>
      </c>
      <c r="BD77" s="448" t="str">
        <f>IF(_tag_month_day!Q67="","",_tag_month_day!Q67/100)</f>
        <v/>
      </c>
      <c r="BE77" s="449" t="str">
        <f>IF(_tag_month_day!R67="","",_tag_month_day!R67/100)</f>
        <v/>
      </c>
      <c r="BF77" s="388" t="e">
        <f>(AU77*(100+BE77*100))/(AJ77-AU77)/100</f>
        <v>#VALUE!</v>
      </c>
      <c r="BG77" s="450" t="e">
        <f>BE77+BF77</f>
        <v>#VALUE!</v>
      </c>
      <c r="BH77" s="451" t="e">
        <f>SUM(AV77:BF77)</f>
        <v>#VALUE!</v>
      </c>
      <c r="BI77" s="452" t="e">
        <f>IF(CX77=0,BI76,(DK77*查询!$R$5+DL77*查询!$Q$5+DM77*查询!$N$5+DN77*查询!$O$5+DO77*查询!$P$5)*AF77/CX77)</f>
        <v>#VALUE!</v>
      </c>
      <c r="BJ77" s="452" t="e">
        <f>IF(CX77=0,BJ76,(DP77*查询!$S$5+DQ77*查询!$T$5+DR77*查询!$U$5)*AF77/CX77)</f>
        <v>#VALUE!</v>
      </c>
      <c r="BK77" s="452">
        <f>BK76</f>
        <v>1</v>
      </c>
      <c r="BL77" s="453" t="e">
        <f>SUMPRODUCT((AV77:BA77)*(GS77:GX77))/((GS77:GX77)+SUM(BB77:BD77)*GY77+BG77*GZ77)</f>
        <v>#VALUE!</v>
      </c>
      <c r="BM77" s="453" t="e">
        <f>BK77*($AV77*FB77+$AW77*FD77+$AX77*FI77+$AY77*FN77+$AZ77*FS77+$BA77*FX77+$BG77*GE77)/(AV77*EY77+AX77*FK77+AW77*FF77+AY77*FP77+AZ77*FU77+BA77*FZ77+BG77*GG77+BB77*GK77+BC77*GN77+BD77*GP77)</f>
        <v>#VALUE!</v>
      </c>
      <c r="BN77" s="453" t="e">
        <f>($AV77*FC77+$AX77*FJ77+$AW77*FE77+$AY77*FO77+$AZ77*FT77+$BA77*FY77+$BG77*GF77)/($AV77*FA77+BG77*GH77+BB77*GL77+BC77*GO77+BD77*GQ77+BA77*GA77)</f>
        <v>#VALUE!</v>
      </c>
      <c r="BO77" s="454" t="e">
        <f>BK77*($AV77*FB77+$AW77*FD77+$AX77*FI77+$AY77*FN77+$AZ77*FS77+$BA77*FX77+$BG77*GE77)*100/(SUMPRODUCT(AV77:BA77*GS77:GX77)+(BB77+BC77+BD77)*GY77+BG77)</f>
        <v>#VALUE!</v>
      </c>
      <c r="BP77" s="454" t="e">
        <f>(AV77*EY77+AX77*FK77+AW77*FF77+AY77*FP77+AZ77*FU77+BA77*FZ77+BG77*GG77+BB77*GK77+BC77*GN77+BD77*GP77)*100/(SUMPRODUCT(AV77:BA77*GS77:GX77)+(BB77+BC77+BD77)*GY77+BG77)</f>
        <v>#VALUE!</v>
      </c>
      <c r="BQ77" s="454" t="e">
        <f>BK77*($AV77*FC77+$AX77*FJ77+$AW77*FE77+$AY77*FO77+$AZ77*FT77+$BA77*FY77+$BG77*GF77)*100/(SUMPRODUCT(AV77:BA77*GS77:GX77)+(BB77+BC77+BD77)*GY77+BG77)</f>
        <v>#VALUE!</v>
      </c>
      <c r="BR77" s="453" t="str">
        <f>IF(_tag_month_day!T67="","",_tag_month_day!T67)</f>
        <v/>
      </c>
      <c r="BS77" s="453" t="str">
        <f>IF(_tag_month_day!U67="","",_tag_month_day!U67)</f>
        <v/>
      </c>
      <c r="BT77" s="455" t="str">
        <f>IF(CK77="","",IF((CK77&gt;=BV77-0.12)*(CK77&lt;=BV77+0.12),"合格","不合格"))</f>
        <v/>
      </c>
      <c r="BU77" s="456" t="str">
        <f>IF(_tag_month_day!V67="","",_tag_month_day!V67)</f>
        <v/>
      </c>
      <c r="BV77" s="457" t="str">
        <f>IF(_tag_month_day!W67="","",_tag_month_day!W67)</f>
        <v/>
      </c>
      <c r="BW77" s="458" t="str">
        <f>IF(_tag_month_day!X67="","",_tag_month_day!X67)</f>
        <v/>
      </c>
      <c r="BX77" s="458" t="str">
        <f>IF(_tag_month_day!Y67="","",_tag_month_day!Y67)</f>
        <v/>
      </c>
      <c r="BY77" s="459">
        <f ca="1">L77</f>
        <v>43588.833333333176</v>
      </c>
      <c r="BZ77" s="460" t="s">
        <v>429</v>
      </c>
      <c r="CA77" s="461">
        <v>0.82291666666666696</v>
      </c>
      <c r="CB77" s="424" t="str">
        <f>IF(_tag_month_day!Z67="","",_tag_month_day!Z67)</f>
        <v/>
      </c>
      <c r="CC77" s="424" t="str">
        <f>IF(_tag_month_day!AA67="","",_tag_month_day!AA67)</f>
        <v/>
      </c>
      <c r="CD77" s="424" t="str">
        <f>IF(_tag_month_day!AB67="","",_tag_month_day!AB67)</f>
        <v/>
      </c>
      <c r="CE77" s="424" t="str">
        <f>IF(_tag_month_day!AC67="","",_tag_month_day!AC67)</f>
        <v/>
      </c>
      <c r="CF77" s="424" t="str">
        <f>IF(_tag_month_day!AD67="","",_tag_month_day!AD67)</f>
        <v/>
      </c>
      <c r="CG77" s="424" t="str">
        <f>IF(_tag_month_day!AE67="","",_tag_month_day!AE67)</f>
        <v/>
      </c>
      <c r="CH77" s="424" t="str">
        <f>IF(_tag_month_day!AF67="","",_tag_month_day!AF67)</f>
        <v/>
      </c>
      <c r="CI77" s="424" t="str">
        <f>IF(_tag_month_day!AG67="","",_tag_month_day!AG67)</f>
        <v/>
      </c>
      <c r="CJ77" s="424" t="str">
        <f>IF(_tag_month_day!AH67="","",_tag_month_day!AH67)</f>
        <v/>
      </c>
      <c r="CK77" s="424" t="str">
        <f>IF(_tag_month_day!AI67="","",_tag_month_day!AI67)</f>
        <v/>
      </c>
      <c r="CL77" s="4" t="str">
        <f>IF(_tag_month_day!AJ67="","",_tag_month_day!AJ67)</f>
        <v/>
      </c>
      <c r="CM77" s="4" t="str">
        <f>IF(_tag_month_day!AK67="","",_tag_month_day!AK67)</f>
        <v/>
      </c>
      <c r="CN77" s="4" t="str">
        <f>IF(_tag_month_day!AL67="","",_tag_month_day!AL67)</f>
        <v/>
      </c>
      <c r="CO77" s="4" t="str">
        <f>IF(_tag_month_day!AM67="","",_tag_month_day!AM67)</f>
        <v/>
      </c>
      <c r="CP77" s="4" t="str">
        <f>IF(_tag_month_day!AN67="","",_tag_month_day!AN67)</f>
        <v/>
      </c>
      <c r="CQ77" s="4" t="str">
        <f>IF(_tag_month_day!AO67="","",_tag_month_day!AO67)</f>
        <v/>
      </c>
      <c r="CR77" s="462" t="str">
        <f>IF(_tag_month_day!AP67="","",_tag_month_day!AP67)</f>
        <v/>
      </c>
      <c r="CS77" s="463" t="str">
        <f>IF(_tag_month_day!AQ67="","",_tag_month_day!AQ67)</f>
        <v/>
      </c>
      <c r="CT77" s="4" t="str">
        <f>IF(_tag_month_day!AR67="","",_tag_month_day!AR67)</f>
        <v/>
      </c>
      <c r="CU77" s="464" t="e">
        <f>DU77/AJ77</f>
        <v>#VALUE!</v>
      </c>
      <c r="CV77" s="451" t="e">
        <f>BG77/BH77</f>
        <v>#VALUE!</v>
      </c>
      <c r="CW77" s="465" t="e">
        <f>AJ77*(1-CV77)*CU77*AF77</f>
        <v>#VALUE!</v>
      </c>
      <c r="CX77" s="465" t="e">
        <f>CW77*94%</f>
        <v>#VALUE!</v>
      </c>
      <c r="CY77" s="466" t="e">
        <f>IF(CX77=0,0,DS77/(DS77+CX77))</f>
        <v>#VALUE!</v>
      </c>
      <c r="CZ77" s="465" t="e">
        <f>$AJ77*EF77</f>
        <v>#VALUE!</v>
      </c>
      <c r="DA77" s="465" t="e">
        <f>$AJ77*EG77</f>
        <v>#VALUE!</v>
      </c>
      <c r="DB77" s="465" t="e">
        <f>$AJ77*EH77</f>
        <v>#VALUE!</v>
      </c>
      <c r="DC77" s="465" t="e">
        <f>$AJ77*EI77</f>
        <v>#VALUE!</v>
      </c>
      <c r="DD77" s="465" t="e">
        <f>$AJ77*EJ77</f>
        <v>#VALUE!</v>
      </c>
      <c r="DE77" s="465" t="e">
        <f>$AJ77*EK77</f>
        <v>#VALUE!</v>
      </c>
      <c r="DF77" s="465" t="e">
        <f>$AJ77*EL77</f>
        <v>#VALUE!</v>
      </c>
      <c r="DG77" s="465" t="e">
        <f>$AJ77*EM77</f>
        <v>#VALUE!</v>
      </c>
      <c r="DH77" s="465" t="e">
        <f>$AJ77*EN77</f>
        <v>#VALUE!</v>
      </c>
      <c r="DI77" s="465" t="e">
        <f>$AJ77*EO77</f>
        <v>#VALUE!</v>
      </c>
      <c r="DJ77" s="465" t="e">
        <f>CZ77*(1-EP77)</f>
        <v>#VALUE!</v>
      </c>
      <c r="DK77" s="465" t="e">
        <f>DA77*(1-ER77)</f>
        <v>#VALUE!</v>
      </c>
      <c r="DL77" s="465" t="e">
        <f>DB77*(1-EQ77)</f>
        <v>#VALUE!</v>
      </c>
      <c r="DM77" s="465" t="e">
        <f>DC77*(1-ES77)</f>
        <v>#VALUE!</v>
      </c>
      <c r="DN77" s="465" t="e">
        <f>DD77*(1-ET77)</f>
        <v>#VALUE!</v>
      </c>
      <c r="DO77" s="465" t="e">
        <f>DE77</f>
        <v>#VALUE!</v>
      </c>
      <c r="DP77" s="465" t="e">
        <f>DF77*(1-EU77)</f>
        <v>#VALUE!</v>
      </c>
      <c r="DQ77" s="465" t="e">
        <f>DG77*(1-EV77)</f>
        <v>#VALUE!</v>
      </c>
      <c r="DR77" s="465" t="e">
        <f>DH77*(1-EW77)</f>
        <v>#VALUE!</v>
      </c>
      <c r="DS77" s="465" t="e">
        <f>DI77</f>
        <v>#VALUE!</v>
      </c>
      <c r="DT77" s="465" t="e">
        <f>SUM(DJ77:DS77)</f>
        <v>#VALUE!</v>
      </c>
      <c r="DU77" s="465" t="e">
        <f>(GS77:GX77)+(DP77+DQ77+DR77)*GY77+DS77</f>
        <v>#VALUE!</v>
      </c>
      <c r="DV77" s="451" t="e">
        <f>AV77/$BH77/(1-EP77)</f>
        <v>#VALUE!</v>
      </c>
      <c r="DW77" s="451" t="e">
        <f>AW77/$BH77/(1-ER77)</f>
        <v>#VALUE!</v>
      </c>
      <c r="DX77" s="451" t="e">
        <f>AX77/$BH77/(1-EQ77)</f>
        <v>#VALUE!</v>
      </c>
      <c r="DY77" s="451" t="e">
        <f>AY77/$BH77/(1-ES77)</f>
        <v>#VALUE!</v>
      </c>
      <c r="DZ77" s="451" t="e">
        <f>AZ77/$BH77/(1-ET77)</f>
        <v>#VALUE!</v>
      </c>
      <c r="EA77" s="451" t="e">
        <f>BA77/$BH77/(1-AX77)</f>
        <v>#VALUE!</v>
      </c>
      <c r="EB77" s="451" t="e">
        <f>BB77/$BH77/(1-EU77)</f>
        <v>#VALUE!</v>
      </c>
      <c r="EC77" s="451" t="e">
        <f>BC77/$BH77/(1-EV77)</f>
        <v>#VALUE!</v>
      </c>
      <c r="ED77" s="451" t="e">
        <f>BD77/$BH77/(1-EW77)</f>
        <v>#VALUE!</v>
      </c>
      <c r="EE77" s="451" t="e">
        <f>BG77/BH77</f>
        <v>#VALUE!</v>
      </c>
      <c r="EF77" s="451" t="e">
        <f>DV77/SUM($DV77:$EE77)</f>
        <v>#VALUE!</v>
      </c>
      <c r="EG77" s="451" t="e">
        <f>DW77/SUM($DV77:$EE77)</f>
        <v>#VALUE!</v>
      </c>
      <c r="EH77" s="451" t="e">
        <f>DX77/SUM($DV77:$EE77)</f>
        <v>#VALUE!</v>
      </c>
      <c r="EI77" s="451" t="e">
        <f>DY77/SUM($DV77:$EE77)</f>
        <v>#VALUE!</v>
      </c>
      <c r="EJ77" s="451" t="e">
        <f>DZ77/SUM($DV77:$EE77)</f>
        <v>#VALUE!</v>
      </c>
      <c r="EK77" s="451" t="e">
        <f>EA77/SUM($DV77:$EE77)</f>
        <v>#VALUE!</v>
      </c>
      <c r="EL77" s="451" t="e">
        <f>EB77/SUM($DV77:$EE77)</f>
        <v>#VALUE!</v>
      </c>
      <c r="EM77" s="451" t="e">
        <f>EC77/SUM($DV77:$EE77)</f>
        <v>#VALUE!</v>
      </c>
      <c r="EN77" s="451" t="e">
        <f>ED77/SUM($DV77:$EE77)</f>
        <v>#VALUE!</v>
      </c>
      <c r="EO77" s="451" t="e">
        <f>EE77/SUM($DV77:$EE77)</f>
        <v>#VALUE!</v>
      </c>
      <c r="EP77" s="450">
        <f>EP76</f>
        <v>0.080000000000000002</v>
      </c>
      <c r="EQ77" s="450">
        <f>EQ76</f>
        <v>0.014999999999999999</v>
      </c>
      <c r="ER77" s="450">
        <f>ER76</f>
        <v>0.014999999999999999</v>
      </c>
      <c r="ES77" s="450">
        <f>ES76</f>
        <v>0.014999999999999999</v>
      </c>
      <c r="ET77" s="450">
        <f>ET76</f>
        <v>0.014999999999999999</v>
      </c>
      <c r="EU77" s="450">
        <f>EU76</f>
        <v>0.089999999999999997</v>
      </c>
      <c r="EV77" s="450">
        <f>EV76</f>
        <v>0.089999999999999997</v>
      </c>
      <c r="EW77" s="450">
        <f>EW76</f>
        <v>0.089999999999999997</v>
      </c>
      <c r="EX77" s="431" t="str">
        <f>IF(_tag_month_day!AS67="","",_tag_month_day!AS67/100)</f>
        <v/>
      </c>
      <c r="EY77" s="431" t="str">
        <f>IF(_tag_month_day!AT67="","",_tag_month_day!AT67/100)</f>
        <v/>
      </c>
      <c r="EZ77" s="431" t="str">
        <f>IF(_tag_month_day!AU67="","",_tag_month_day!AU67/100)</f>
        <v/>
      </c>
      <c r="FA77" s="431" t="str">
        <f>IF(_tag_month_day!AV67="","",_tag_month_day!AV67/100)</f>
        <v/>
      </c>
      <c r="FB77" s="431" t="str">
        <f>IF(_tag_month_day!AW67="","",_tag_month_day!AW67/100)</f>
        <v/>
      </c>
      <c r="FC77" s="431" t="str">
        <f>IF(_tag_month_day!AX67="","",_tag_month_day!AX67/100)</f>
        <v/>
      </c>
      <c r="FD77" s="449" t="str">
        <f>IF(_tag_month_day!AY67="","",_tag_month_day!AY67/100)</f>
        <v/>
      </c>
      <c r="FE77" s="449" t="str">
        <f>IF(_tag_month_day!AZ67="","",_tag_month_day!AZ67/100)</f>
        <v/>
      </c>
      <c r="FF77" s="449" t="str">
        <f>IF(_tag_month_day!BA67="","",_tag_month_day!BA67/100)</f>
        <v/>
      </c>
      <c r="FG77" s="449" t="str">
        <f>IF(_tag_month_day!BB67="","",_tag_month_day!BB67/100)</f>
        <v/>
      </c>
      <c r="FH77" s="467" t="str">
        <f>IF(_tag_month_day!BC67="","",_tag_month_day!BC67/100)</f>
        <v/>
      </c>
      <c r="FI77" s="449">
        <f>FI76</f>
        <v>0.40999999999999998</v>
      </c>
      <c r="FJ77" s="449">
        <f>FJ76</f>
        <v>0.11</v>
      </c>
      <c r="FK77" s="449">
        <f>FK76</f>
        <v>0.014999999999999999</v>
      </c>
      <c r="FL77" s="449">
        <f>FL76</f>
        <v>0</v>
      </c>
      <c r="FM77" s="467">
        <f>FM76</f>
        <v>0.0001</v>
      </c>
      <c r="FN77" s="449">
        <f>FN76</f>
        <v>0.32000000000000001</v>
      </c>
      <c r="FO77" s="449">
        <f>FO76</f>
        <v>0.20000000000000001</v>
      </c>
      <c r="FP77" s="449">
        <f>FP76</f>
        <v>0.01</v>
      </c>
      <c r="FQ77" s="449">
        <f>FQ76</f>
        <v>0</v>
      </c>
      <c r="FR77" s="467">
        <f>FR76</f>
        <v>0.0001</v>
      </c>
      <c r="FS77" s="449" t="str">
        <f>IF(_tag_month_day!BD67="","",_tag_month_day!BD67/100)</f>
        <v/>
      </c>
      <c r="FT77" s="449" t="str">
        <f>IF(_tag_month_day!BE67="","",_tag_month_day!BE67/100)</f>
        <v/>
      </c>
      <c r="FU77" s="449" t="str">
        <f>IF(_tag_month_day!BF67="","",_tag_month_day!BF67/100)</f>
        <v/>
      </c>
      <c r="FV77" s="449" t="str">
        <f>IF(_tag_month_day!BG67="","",_tag_month_day!BG67/100)</f>
        <v/>
      </c>
      <c r="FW77" s="467" t="str">
        <f>IF(_tag_month_day!BH67="","",_tag_month_day!BH67/100)</f>
        <v/>
      </c>
      <c r="FX77" s="449" t="str">
        <f>IF(_tag_month_day!BI67="","",_tag_month_day!BI67/100)</f>
        <v/>
      </c>
      <c r="FY77" s="449" t="str">
        <f>IF(_tag_month_day!BJ67="","",_tag_month_day!BJ67/100)</f>
        <v/>
      </c>
      <c r="FZ77" s="468" t="str">
        <f>IF(_tag_month_day!BK67="","",_tag_month_day!BK67/100)</f>
        <v/>
      </c>
      <c r="GA77" s="449" t="str">
        <f>IF(_tag_month_day!BL67="","",_tag_month_day!BL67/100)</f>
        <v/>
      </c>
      <c r="GB77" s="467" t="str">
        <f>IF(_tag_month_day!BM67="","",_tag_month_day!BM67/100)</f>
        <v/>
      </c>
      <c r="GC77" s="431" t="str">
        <f>IF(_tag_month_day!BN67="","",_tag_month_day!BN67/100)</f>
        <v/>
      </c>
      <c r="GD77" s="431" t="str">
        <f>IF(_tag_month_day!BO67="","",_tag_month_day!BO67/100)</f>
        <v/>
      </c>
      <c r="GE77" s="431" t="str">
        <f>IF(_tag_month_day!BP67="","",_tag_month_day!BP67/100)</f>
        <v/>
      </c>
      <c r="GF77" s="431" t="str">
        <f>IF(_tag_month_day!BQ67="","",_tag_month_day!BQ67/100)</f>
        <v/>
      </c>
      <c r="GG77" s="431" t="str">
        <f>IF(_tag_month_day!BR67="","",_tag_month_day!BR67/100)</f>
        <v/>
      </c>
      <c r="GH77" s="431" t="str">
        <f>IF(_tag_month_day!BS67="","",_tag_month_day!BS67/100)</f>
        <v/>
      </c>
      <c r="GI77" s="467" t="str">
        <f>IF(_tag_month_day!BT67="","",_tag_month_day!BT67/100)</f>
        <v/>
      </c>
      <c r="GJ77" s="469" t="str">
        <f>IF(_tag_month_day!BU67="","",_tag_month_day!BU67/100)</f>
        <v/>
      </c>
      <c r="GK77" s="470">
        <f>GK76</f>
        <v>0.070000000000000007</v>
      </c>
      <c r="GL77" s="470">
        <f>GL76</f>
        <v>0.029999999999999999</v>
      </c>
      <c r="GM77" s="471" t="str">
        <f>IF(_tag_month_day!BX67="","",_tag_month_day!BX67/100)</f>
        <v/>
      </c>
      <c r="GN77" s="470">
        <f>GN76</f>
        <v>0.070000000000000007</v>
      </c>
      <c r="GO77" s="470">
        <f>GO76</f>
        <v>0.029999999999999999</v>
      </c>
      <c r="GP77" s="470">
        <f>GP76</f>
        <v>0.089999999999999997</v>
      </c>
      <c r="GQ77" s="470">
        <f>GQ76</f>
        <v>0.029999999999999999</v>
      </c>
      <c r="GR77" s="471" t="str">
        <f>IF(_tag_month_day!CA67="","",_tag_month_day!CA67/100)</f>
        <v/>
      </c>
      <c r="GS77" s="472">
        <f>GS76</f>
        <v>0.95299999999999996</v>
      </c>
      <c r="GT77" s="472">
        <f>GT76</f>
        <v>0.55000000000000004</v>
      </c>
      <c r="GU77" s="472">
        <f>GU76</f>
        <v>0.55000000000000004</v>
      </c>
      <c r="GV77" s="472">
        <f>GV76</f>
        <v>0.55000000000000004</v>
      </c>
      <c r="GW77" s="472">
        <f>GW76</f>
        <v>0.5</v>
      </c>
      <c r="GX77" s="472">
        <f>GX76</f>
        <v>0.93500000000000005</v>
      </c>
      <c r="GY77" s="472">
        <f>GY76</f>
        <v>0.14999999999999999</v>
      </c>
      <c r="GZ77" s="472">
        <f>GZ76</f>
        <v>1</v>
      </c>
      <c r="HA77" s="474">
        <f>HA76</f>
        <v>0.047</v>
      </c>
      <c r="HB77" s="474">
        <f>HB76</f>
        <v>0.45000000000000001</v>
      </c>
      <c r="HC77" s="474">
        <f>HC76</f>
        <v>0.45000000000000001</v>
      </c>
      <c r="HD77" s="474">
        <f>HD76</f>
        <v>0.45000000000000001</v>
      </c>
      <c r="HE77" s="474">
        <f>HE76</f>
        <v>0.5</v>
      </c>
      <c r="HF77" s="474">
        <f>HF76</f>
        <v>0.065000000000000002</v>
      </c>
      <c r="HG77" s="474">
        <f>HG76</f>
        <v>0.84999999999999998</v>
      </c>
      <c r="HH77" s="474">
        <f>HH76</f>
        <v>0</v>
      </c>
      <c r="HI77" s="10" t="e">
        <f>IF(BZ77&lt;&gt;"",CK77-BV77,0)</f>
        <v>#VALUE!</v>
      </c>
      <c r="HJ77" s="10" t="e">
        <f>IF(AJ77&gt;0,AH77-AJ77,0)</f>
        <v>#VALUE!</v>
      </c>
      <c r="HK77" s="466">
        <f>HK76</f>
        <v>0.84999999999999998</v>
      </c>
      <c r="HL77" s="424">
        <f>HL76</f>
        <v>550000</v>
      </c>
      <c r="HM77" s="424">
        <f>HM76</f>
        <v>480000</v>
      </c>
      <c r="HN77" s="465" t="e">
        <f>(DJ77*EZ77+DK77*FH77+DL77*FM77+DM77*FR77+DN77*FW77+DO77*GB77+DS77*GI77+DP77*GM77+DR77*GR77)*1000*2</f>
        <v>#VALUE!</v>
      </c>
      <c r="HO77" s="465" t="e">
        <f>HN77*HK77*$HO$2/HL77*1000000</f>
        <v>#VALUE!</v>
      </c>
      <c r="HP77" s="465" t="e">
        <f>HN77*HK77*$HP$2/HM77*1000000</f>
        <v>#VALUE!</v>
      </c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</row>
    <row customFormat="1" r="78" s="0">
      <c r="A78" s="420">
        <v>67</v>
      </c>
      <c r="B78" s="421">
        <f ca="1">IF(D78=D77,B77,IF(D78="夜班",B77+1,B77))</f>
        <v>43588</v>
      </c>
      <c r="C78" s="422">
        <f>C77</f>
        <v>0.041666666666666699</v>
      </c>
      <c r="D78" s="10" t="str">
        <f ca="1">IF(HOUR(G78)&lt;8,"夜班",IF(HOUR(G78)&lt;16,"白班",IF(HOUR(G78)&lt;24,"中班",0)))</f>
        <v>中班</v>
      </c>
      <c r="E78" s="10" t="e">
        <f ca="1">IF(F78=1,"甲",IF(F78=2,"乙",IF(F78=3,"丙",IF(F78=4,"丁",""))))</f>
        <v>#REF!</v>
      </c>
      <c r="F78" s="10" t="e">
        <f ca="1">SUMPRODUCT((成本日报!$A$3:$A$95=计划!B78)*(成本日报!$B$3:$B$95=计划!$D78),成本日报!$C$3:$C$95)</f>
        <v>#REF!</v>
      </c>
      <c r="G78" s="423">
        <f ca="1">G77+C77</f>
        <v>43588.74999999984</v>
      </c>
      <c r="H78" s="423">
        <f ca="1">$G78+$C78/60*10+$C78*0</f>
        <v>43588.756944444285</v>
      </c>
      <c r="I78" s="423">
        <f ca="1">$G78+$C78/60*18+$C78*0</f>
        <v>43588.762499999837</v>
      </c>
      <c r="J78" s="423">
        <f ca="1">$G78+$C78/60*0+$C78*1</f>
        <v>43588.791666666504</v>
      </c>
      <c r="K78" s="423">
        <f ca="1">$G78+$C78/60*30+$C78*2</f>
        <v>43588.854166666511</v>
      </c>
      <c r="L78" s="423">
        <f ca="1">$G78+$C78/60*0+$C78*3</f>
        <v>43588.87499999984</v>
      </c>
      <c r="M78" s="424" t="str">
        <f>IF(_tag_month_day!A68="","",_tag_month_day!A68)</f>
        <v/>
      </c>
      <c r="N78" s="424" t="str">
        <f>IF(_tag_month_day!B68="","",_tag_month_day!B68)</f>
        <v/>
      </c>
      <c r="O78" s="425" t="e">
        <f>IF(M78+N78=0,"",M78+N78)</f>
        <v>#VALUE!</v>
      </c>
      <c r="P78" s="424" t="str">
        <f>IF(_tag_month_day!C68="","",_tag_month_day!C68)</f>
        <v/>
      </c>
      <c r="Q78" s="424" t="str">
        <f>IF(_tag_month_day!D68="","",_tag_month_day!D68)</f>
        <v/>
      </c>
      <c r="R78" s="426" t="str">
        <f>IF(_tag_month_day!CB68="","",_tag_month_day!CB68/100)</f>
        <v/>
      </c>
      <c r="S78" s="427" t="str">
        <f>IF(_tag_month_day!E68="","",_tag_month_day!E68)</f>
        <v/>
      </c>
      <c r="T78" s="427" t="str">
        <f>IF(_tag_month_day!F68="","",_tag_month_day!F68)</f>
        <v/>
      </c>
      <c r="U78" s="428" t="e">
        <f>S78+T78</f>
        <v>#VALUE!</v>
      </c>
      <c r="V78" s="429" t="e">
        <f>U78/AJ78</f>
        <v>#VALUE!</v>
      </c>
      <c r="W78" s="430" t="str">
        <f>IF(_jhy_month_day!A68="","",_jhy_month_day!A68)</f>
        <v/>
      </c>
      <c r="X78" s="431" t="str">
        <f>IF(_jhy_month_day!B68="","",_jhy_month_day!B68/100)</f>
        <v/>
      </c>
      <c r="Y78" s="431" t="str">
        <f>IF(_jhy_month_day!C68="","",_jhy_month_day!C68/100)</f>
        <v/>
      </c>
      <c r="Z78" s="432">
        <f>Z74+1</f>
        <v>17</v>
      </c>
      <c r="AA78" s="433" t="str">
        <f>IF(_tag_month_day!G68="","",_tag_month_day!G68/100)</f>
        <v/>
      </c>
      <c r="AB78" s="433" t="str">
        <f>IF(_tag_month_day!H68="","",_tag_month_day!H68/100)</f>
        <v/>
      </c>
      <c r="AC78" s="434">
        <f>IF(X78="",AC77,BK78*($AV77*X78+$AW77*FD77+$AX77*FI77+$AY77*FN77+$AZ77*FS77+$BA77*FX77+$BG77*GE77)/(AV77*Y78+AX77*FK77+AW77*FF77+AY77*FP77+AZ77*FU77+BA77*FZ77+BG77*GG77+BB77*GK77+BC77*GN77+BD77*GP77))</f>
        <v>1.59963432013121</v>
      </c>
      <c r="AD78" s="435" t="str">
        <f>IF(AC78=AC77,"",AC78-AC77)</f>
        <v/>
      </c>
      <c r="AE78" s="436" t="str">
        <f>IF(1-AF78=0,"",(1-AF78))</f>
        <v/>
      </c>
      <c r="AF78" s="437">
        <v>1</v>
      </c>
      <c r="AG78" s="10" t="str">
        <f>AG77</f>
        <v>8A3</v>
      </c>
      <c r="AH78" s="438" t="str">
        <f>AH77</f>
        <v/>
      </c>
      <c r="AI78" s="424" t="e">
        <f>IF(ROUND(AJ78-AJ77,1)=0,"",AJ78-AJ77)</f>
        <v>#VALUE!</v>
      </c>
      <c r="AJ78" s="10" t="str">
        <f>IF(_tag_month_day!I68="","",_tag_month_day!I68)</f>
        <v/>
      </c>
      <c r="AK78" s="440"/>
      <c r="AL78" s="440"/>
      <c r="AM78" s="440"/>
      <c r="AN78" s="441">
        <f>AN77</f>
        <v>3</v>
      </c>
      <c r="AO78" s="441">
        <f>AO77</f>
        <v>7</v>
      </c>
      <c r="AP78" s="442" t="e">
        <f>(IF(AN78=0,AS77,AS77*(1+AO78/AN78)/(AR78+AO78/AN78)))+AT78</f>
        <v>#VALUE!</v>
      </c>
      <c r="AQ78" s="443" t="str">
        <f>IF(_tag_month_day!J68="","",_tag_month_day!J68/100)</f>
        <v/>
      </c>
      <c r="AR78" s="444">
        <f>AR77</f>
        <v>1.3</v>
      </c>
      <c r="AS78" s="445" t="e">
        <f>AQ78*(AN78*AR78+AO78)/(AN78+AO78)</f>
        <v>#VALUE!</v>
      </c>
      <c r="AT78" s="445" t="e">
        <f>(SUM(BE78:BF78)-SUM(BE77:BF77))*0.05</f>
        <v>#VALUE!</v>
      </c>
      <c r="AU78" s="446" t="str">
        <f>IF(_tag_month_day!CC68="","",IF(_tag_month_day!CC68&gt;0,_tag_month_day!CD68,_tag_month_day!CE68))</f>
        <v/>
      </c>
      <c r="AV78" s="447" t="str">
        <f>IF(_tag_month_day!L68="","",_tag_month_day!L68/100)</f>
        <v/>
      </c>
      <c r="AW78" s="431">
        <f>AW77</f>
        <v>0</v>
      </c>
      <c r="AX78" s="431">
        <f>AX77</f>
        <v>0</v>
      </c>
      <c r="AY78" s="431" t="str">
        <f>IF(_tag_month_day!M68="","",_tag_month_day!M68/100)</f>
        <v/>
      </c>
      <c r="AZ78" s="431" t="str">
        <f>IF(_tag_month_day!N68="","",_tag_month_day!N68/100)</f>
        <v/>
      </c>
      <c r="BA78" s="431" t="str">
        <f>IF(_tag_month_day!O68="","",_tag_month_day!O68/100)</f>
        <v/>
      </c>
      <c r="BB78" s="448" t="str">
        <f>IF(_tag_month_day!P68="","",_tag_month_day!P68/100)</f>
        <v/>
      </c>
      <c r="BC78" s="448">
        <f>BC77</f>
        <v>0</v>
      </c>
      <c r="BD78" s="448" t="str">
        <f>IF(_tag_month_day!Q68="","",_tag_month_day!Q68/100)</f>
        <v/>
      </c>
      <c r="BE78" s="449" t="str">
        <f>IF(_tag_month_day!R68="","",_tag_month_day!R68/100)</f>
        <v/>
      </c>
      <c r="BF78" s="388" t="e">
        <f>(AU78*(100+BE78*100))/(AJ78-AU78)/100</f>
        <v>#VALUE!</v>
      </c>
      <c r="BG78" s="450" t="e">
        <f>BE78+BF78</f>
        <v>#VALUE!</v>
      </c>
      <c r="BH78" s="451" t="e">
        <f>SUM(AV78:BF78)</f>
        <v>#VALUE!</v>
      </c>
      <c r="BI78" s="452" t="e">
        <f>IF(CX78=0,BI77,(DK78*查询!$R$5+DL78*查询!$Q$5+DM78*查询!$N$5+DN78*查询!$O$5+DO78*查询!$P$5)*AF78/CX78)</f>
        <v>#VALUE!</v>
      </c>
      <c r="BJ78" s="452" t="e">
        <f>IF(CX78=0,BJ77,(DP78*查询!$S$5+DQ78*查询!$T$5+DR78*查询!$U$5)*AF78/CX78)</f>
        <v>#VALUE!</v>
      </c>
      <c r="BK78" s="452">
        <f>BK77</f>
        <v>1</v>
      </c>
      <c r="BL78" s="453" t="e">
        <f>SUMPRODUCT((AV78:BA78)*(GS78:GX78))/((GS78:GX78)+SUM(BB78:BD78)*GY78+BG78*GZ78)</f>
        <v>#VALUE!</v>
      </c>
      <c r="BM78" s="453" t="e">
        <f>BK78*($AV78*FB78+$AW78*FD78+$AX78*FI78+$AY78*FN78+$AZ78*FS78+$BA78*FX78+$BG78*GE78)/(AV78*EY78+AX78*FK78+AW78*FF78+AY78*FP78+AZ78*FU78+BA78*FZ78+BG78*GG78+BB78*GK78+BC78*GN78+BD78*GP78)</f>
        <v>#VALUE!</v>
      </c>
      <c r="BN78" s="453" t="e">
        <f>($AV78*FC78+$AX78*FJ78+$AW78*FE78+$AY78*FO78+$AZ78*FT78+$BA78*FY78+$BG78*GF78)/($AV78*FA78+BG78*GH78+BB78*GL78+BC78*GO78+BD78*GQ78+BA78*GA78)</f>
        <v>#VALUE!</v>
      </c>
      <c r="BO78" s="454" t="e">
        <f>SUMPRODUCT(AV78:BA78*GS78:GX78)/(GS78:GX78+(BB78+BC78+BD78)*GY78+BG78)</f>
        <v>#VALUE!</v>
      </c>
      <c r="BP78" s="454" t="e">
        <f>SUMPRODUCT(AV78:BA78*GS78:GX78)/(GS78:GX78+(BB78+BC78+BD78)*GY78+BG78)</f>
        <v>#VALUE!</v>
      </c>
      <c r="BQ78" s="454" t="e">
        <f>SUMPRODUCT(AV78:BA78*GS78:GX78)/(GS78:GX78+(BB78+BC78+BD78)*GY78+BG78)</f>
        <v>#VALUE!</v>
      </c>
      <c r="BR78" s="453" t="str">
        <f>IF(_tag_month_day!T68="","",_tag_month_day!T68)</f>
        <v/>
      </c>
      <c r="BS78" s="453" t="str">
        <f>IF(_tag_month_day!U68="","",_tag_month_day!U68)</f>
        <v/>
      </c>
      <c r="BT78" s="455" t="str">
        <f>IF(CK78="","",IF((CK78&gt;=BV78-0.12)*(CK78&lt;=BV78+0.12),"合格","不合格"))</f>
        <v/>
      </c>
      <c r="BU78" s="456" t="str">
        <f>IF(_tag_month_day!V68="","",_tag_month_day!V68)</f>
        <v/>
      </c>
      <c r="BV78" s="457" t="str">
        <f>IF(_tag_month_day!W68="","",_tag_month_day!W68)</f>
        <v/>
      </c>
      <c r="BW78" s="458" t="str">
        <f>IF(_tag_month_day!X68="","",_tag_month_day!X68)</f>
        <v/>
      </c>
      <c r="BX78" s="458" t="str">
        <f>IF(_tag_month_day!Y68="","",_tag_month_day!Y68)</f>
        <v/>
      </c>
      <c r="BY78" s="459">
        <f ca="1">L78</f>
        <v>43588.87499999984</v>
      </c>
      <c r="BZ78" s="460"/>
      <c r="CA78" s="461"/>
      <c r="CB78" s="424" t="str">
        <f>IF(_tag_month_day!Z68="","",_tag_month_day!Z68)</f>
        <v/>
      </c>
      <c r="CC78" s="424" t="str">
        <f>IF(_tag_month_day!AA68="","",_tag_month_day!AA68)</f>
        <v/>
      </c>
      <c r="CD78" s="424" t="str">
        <f>IF(_tag_month_day!AB68="","",_tag_month_day!AB68)</f>
        <v/>
      </c>
      <c r="CE78" s="424" t="str">
        <f>IF(_tag_month_day!AC68="","",_tag_month_day!AC68)</f>
        <v/>
      </c>
      <c r="CF78" s="424" t="str">
        <f>IF(_tag_month_day!AD68="","",_tag_month_day!AD68)</f>
        <v/>
      </c>
      <c r="CG78" s="424" t="str">
        <f>IF(_tag_month_day!AE68="","",_tag_month_day!AE68)</f>
        <v/>
      </c>
      <c r="CH78" s="424" t="str">
        <f>IF(_tag_month_day!AF68="","",_tag_month_day!AF68)</f>
        <v/>
      </c>
      <c r="CI78" s="424" t="str">
        <f>IF(_tag_month_day!AG68="","",_tag_month_day!AG68)</f>
        <v/>
      </c>
      <c r="CJ78" s="424" t="str">
        <f>IF(_tag_month_day!AH68="","",_tag_month_day!AH68)</f>
        <v/>
      </c>
      <c r="CK78" s="424" t="str">
        <f>IF(_tag_month_day!AI68="","",_tag_month_day!AI68)</f>
        <v/>
      </c>
      <c r="CL78" s="4" t="str">
        <f>IF(_tag_month_day!AJ68="","",_tag_month_day!AJ68)</f>
        <v/>
      </c>
      <c r="CM78" s="4" t="str">
        <f>IF(_tag_month_day!AK68="","",_tag_month_day!AK68)</f>
        <v/>
      </c>
      <c r="CN78" s="4" t="str">
        <f>IF(_tag_month_day!AL68="","",_tag_month_day!AL68)</f>
        <v/>
      </c>
      <c r="CO78" s="4" t="str">
        <f>IF(_tag_month_day!AM68="","",_tag_month_day!AM68)</f>
        <v/>
      </c>
      <c r="CP78" s="4" t="str">
        <f>IF(_tag_month_day!AN68="","",_tag_month_day!AN68)</f>
        <v/>
      </c>
      <c r="CQ78" s="4" t="str">
        <f>IF(_tag_month_day!AO68="","",_tag_month_day!AO68)</f>
        <v/>
      </c>
      <c r="CR78" s="462" t="str">
        <f>IF(_tag_month_day!AP68="","",_tag_month_day!AP68)</f>
        <v/>
      </c>
      <c r="CS78" s="463" t="str">
        <f>IF(_tag_month_day!AQ68="","",_tag_month_day!AQ68)</f>
        <v/>
      </c>
      <c r="CT78" s="4" t="str">
        <f>IF(_tag_month_day!AR68="","",_tag_month_day!AR68)</f>
        <v/>
      </c>
      <c r="CU78" s="464" t="e">
        <f>DU78/AJ78</f>
        <v>#VALUE!</v>
      </c>
      <c r="CV78" s="451" t="e">
        <f>BG78/BH78</f>
        <v>#VALUE!</v>
      </c>
      <c r="CW78" s="465" t="e">
        <f>AJ78*(1-CV78)*CU78*AF78</f>
        <v>#VALUE!</v>
      </c>
      <c r="CX78" s="465" t="e">
        <f>CW78*94%</f>
        <v>#VALUE!</v>
      </c>
      <c r="CY78" s="466" t="e">
        <f>IF(CX78=0,0,DS78/(DS78+CX78))</f>
        <v>#VALUE!</v>
      </c>
      <c r="CZ78" s="465" t="e">
        <f>$AJ78*EF78</f>
        <v>#VALUE!</v>
      </c>
      <c r="DA78" s="465" t="e">
        <f>$AJ78*EG78</f>
        <v>#VALUE!</v>
      </c>
      <c r="DB78" s="465" t="e">
        <f>$AJ78*EH78</f>
        <v>#VALUE!</v>
      </c>
      <c r="DC78" s="465" t="e">
        <f>$AJ78*EI78</f>
        <v>#VALUE!</v>
      </c>
      <c r="DD78" s="465" t="e">
        <f>$AJ78*EJ78</f>
        <v>#VALUE!</v>
      </c>
      <c r="DE78" s="465" t="e">
        <f>$AJ78*EK78</f>
        <v>#VALUE!</v>
      </c>
      <c r="DF78" s="465" t="e">
        <f>$AJ78*EL78</f>
        <v>#VALUE!</v>
      </c>
      <c r="DG78" s="465" t="e">
        <f>$AJ78*EM78</f>
        <v>#VALUE!</v>
      </c>
      <c r="DH78" s="465" t="e">
        <f>$AJ78*EN78</f>
        <v>#VALUE!</v>
      </c>
      <c r="DI78" s="465" t="e">
        <f>$AJ78*EO78</f>
        <v>#VALUE!</v>
      </c>
      <c r="DJ78" s="465" t="e">
        <f>CZ78*(1-EP78)</f>
        <v>#VALUE!</v>
      </c>
      <c r="DK78" s="465" t="e">
        <f>DA78*(1-ER78)</f>
        <v>#VALUE!</v>
      </c>
      <c r="DL78" s="465" t="e">
        <f>DB78*(1-EQ78)</f>
        <v>#VALUE!</v>
      </c>
      <c r="DM78" s="465" t="e">
        <f>DC78*(1-ES78)</f>
        <v>#VALUE!</v>
      </c>
      <c r="DN78" s="465" t="e">
        <f>DD78*(1-ET78)</f>
        <v>#VALUE!</v>
      </c>
      <c r="DO78" s="465" t="e">
        <f>DE78</f>
        <v>#VALUE!</v>
      </c>
      <c r="DP78" s="465" t="e">
        <f>DF78*(1-EU78)</f>
        <v>#VALUE!</v>
      </c>
      <c r="DQ78" s="465" t="e">
        <f>DG78*(1-EV78)</f>
        <v>#VALUE!</v>
      </c>
      <c r="DR78" s="465" t="e">
        <f>DH78*(1-EW78)</f>
        <v>#VALUE!</v>
      </c>
      <c r="DS78" s="465" t="e">
        <f>DI78</f>
        <v>#VALUE!</v>
      </c>
      <c r="DT78" s="465" t="e">
        <f>SUM(DJ78:DS78)</f>
        <v>#VALUE!</v>
      </c>
      <c r="DU78" s="465" t="e">
        <f>(GS78:GX78)+(DP78+DQ78+DR78)*GY78+DS78</f>
        <v>#VALUE!</v>
      </c>
      <c r="DV78" s="451" t="e">
        <f>AV78/$BH78/(1-EP78)</f>
        <v>#VALUE!</v>
      </c>
      <c r="DW78" s="451" t="e">
        <f>AW78/$BH78/(1-ER78)</f>
        <v>#VALUE!</v>
      </c>
      <c r="DX78" s="451" t="e">
        <f>AX78/$BH78/(1-EQ78)</f>
        <v>#VALUE!</v>
      </c>
      <c r="DY78" s="451" t="e">
        <f>AY78/$BH78/(1-ES78)</f>
        <v>#VALUE!</v>
      </c>
      <c r="DZ78" s="451" t="e">
        <f>AZ78/$BH78/(1-ET78)</f>
        <v>#VALUE!</v>
      </c>
      <c r="EA78" s="451" t="e">
        <f>BA78/$BH78/(1-AX78)</f>
        <v>#VALUE!</v>
      </c>
      <c r="EB78" s="451" t="e">
        <f>BB78/$BH78/(1-EU78)</f>
        <v>#VALUE!</v>
      </c>
      <c r="EC78" s="451" t="e">
        <f>BC78/$BH78/(1-EV78)</f>
        <v>#VALUE!</v>
      </c>
      <c r="ED78" s="451" t="e">
        <f>BD78/$BH78/(1-EW78)</f>
        <v>#VALUE!</v>
      </c>
      <c r="EE78" s="451" t="e">
        <f>BG78/BH78</f>
        <v>#VALUE!</v>
      </c>
      <c r="EF78" s="451" t="e">
        <f>DV78/SUM($DV78:$EE78)</f>
        <v>#VALUE!</v>
      </c>
      <c r="EG78" s="451" t="e">
        <f>DW78/SUM($DV78:$EE78)</f>
        <v>#VALUE!</v>
      </c>
      <c r="EH78" s="451" t="e">
        <f>DX78/SUM($DV78:$EE78)</f>
        <v>#VALUE!</v>
      </c>
      <c r="EI78" s="451" t="e">
        <f>DY78/SUM($DV78:$EE78)</f>
        <v>#VALUE!</v>
      </c>
      <c r="EJ78" s="451" t="e">
        <f>DZ78/SUM($DV78:$EE78)</f>
        <v>#VALUE!</v>
      </c>
      <c r="EK78" s="451" t="e">
        <f>EA78/SUM($DV78:$EE78)</f>
        <v>#VALUE!</v>
      </c>
      <c r="EL78" s="451" t="e">
        <f>EB78/SUM($DV78:$EE78)</f>
        <v>#VALUE!</v>
      </c>
      <c r="EM78" s="451" t="e">
        <f>EC78/SUM($DV78:$EE78)</f>
        <v>#VALUE!</v>
      </c>
      <c r="EN78" s="451" t="e">
        <f>ED78/SUM($DV78:$EE78)</f>
        <v>#VALUE!</v>
      </c>
      <c r="EO78" s="451" t="e">
        <f>EE78/SUM($DV78:$EE78)</f>
        <v>#VALUE!</v>
      </c>
      <c r="EP78" s="450">
        <f>EP77</f>
        <v>0.080000000000000002</v>
      </c>
      <c r="EQ78" s="450">
        <f>EQ77</f>
        <v>0.014999999999999999</v>
      </c>
      <c r="ER78" s="450">
        <f>ER77</f>
        <v>0.014999999999999999</v>
      </c>
      <c r="ES78" s="450">
        <f>ES77</f>
        <v>0.014999999999999999</v>
      </c>
      <c r="ET78" s="450">
        <f>ET77</f>
        <v>0.014999999999999999</v>
      </c>
      <c r="EU78" s="450">
        <f>EU77</f>
        <v>0.089999999999999997</v>
      </c>
      <c r="EV78" s="450">
        <f>EV77</f>
        <v>0.089999999999999997</v>
      </c>
      <c r="EW78" s="450">
        <f>EW77</f>
        <v>0.089999999999999997</v>
      </c>
      <c r="EX78" s="431" t="str">
        <f>IF(_tag_month_day!AS68="","",_tag_month_day!AS68/100)</f>
        <v/>
      </c>
      <c r="EY78" s="431" t="str">
        <f>IF(_tag_month_day!AT68="","",_tag_month_day!AT68/100)</f>
        <v/>
      </c>
      <c r="EZ78" s="431" t="str">
        <f>IF(_tag_month_day!AU68="","",_tag_month_day!AU68/100)</f>
        <v/>
      </c>
      <c r="FA78" s="431" t="str">
        <f>IF(_tag_month_day!AV68="","",_tag_month_day!AV68/100)</f>
        <v/>
      </c>
      <c r="FB78" s="431" t="str">
        <f>IF(_tag_month_day!AW68="","",_tag_month_day!AW68/100)</f>
        <v/>
      </c>
      <c r="FC78" s="431" t="str">
        <f>IF(_tag_month_day!AX68="","",_tag_month_day!AX68/100)</f>
        <v/>
      </c>
      <c r="FD78" s="449" t="str">
        <f>IF(_tag_month_day!AY68="","",_tag_month_day!AY68/100)</f>
        <v/>
      </c>
      <c r="FE78" s="449" t="str">
        <f>IF(_tag_month_day!AZ68="","",_tag_month_day!AZ68/100)</f>
        <v/>
      </c>
      <c r="FF78" s="449" t="str">
        <f>IF(_tag_month_day!BA68="","",_tag_month_day!BA68/100)</f>
        <v/>
      </c>
      <c r="FG78" s="449" t="str">
        <f>IF(_tag_month_day!BB68="","",_tag_month_day!BB68/100)</f>
        <v/>
      </c>
      <c r="FH78" s="467" t="str">
        <f>IF(_tag_month_day!BC68="","",_tag_month_day!BC68/100)</f>
        <v/>
      </c>
      <c r="FI78" s="449">
        <f>FI77</f>
        <v>0.40999999999999998</v>
      </c>
      <c r="FJ78" s="449">
        <f>FJ77</f>
        <v>0.11</v>
      </c>
      <c r="FK78" s="449">
        <f>FK77</f>
        <v>0.014999999999999999</v>
      </c>
      <c r="FL78" s="449">
        <f>FL77</f>
        <v>0</v>
      </c>
      <c r="FM78" s="467">
        <f>FM77</f>
        <v>0.0001</v>
      </c>
      <c r="FN78" s="449">
        <f>FN77</f>
        <v>0.32000000000000001</v>
      </c>
      <c r="FO78" s="449">
        <f>FO77</f>
        <v>0.20000000000000001</v>
      </c>
      <c r="FP78" s="449">
        <f>FP77</f>
        <v>0.01</v>
      </c>
      <c r="FQ78" s="449">
        <f>FQ77</f>
        <v>0</v>
      </c>
      <c r="FR78" s="467">
        <f>FR77</f>
        <v>0.0001</v>
      </c>
      <c r="FS78" s="449" t="str">
        <f>IF(_tag_month_day!BD68="","",_tag_month_day!BD68/100)</f>
        <v/>
      </c>
      <c r="FT78" s="449" t="str">
        <f>IF(_tag_month_day!BE68="","",_tag_month_day!BE68/100)</f>
        <v/>
      </c>
      <c r="FU78" s="449" t="str">
        <f>IF(_tag_month_day!BF68="","",_tag_month_day!BF68/100)</f>
        <v/>
      </c>
      <c r="FV78" s="449" t="str">
        <f>IF(_tag_month_day!BG68="","",_tag_month_day!BG68/100)</f>
        <v/>
      </c>
      <c r="FW78" s="467" t="str">
        <f>IF(_tag_month_day!BH68="","",_tag_month_day!BH68/100)</f>
        <v/>
      </c>
      <c r="FX78" s="449" t="str">
        <f>IF(_tag_month_day!BI68="","",_tag_month_day!BI68/100)</f>
        <v/>
      </c>
      <c r="FY78" s="449" t="str">
        <f>IF(_tag_month_day!BJ68="","",_tag_month_day!BJ68/100)</f>
        <v/>
      </c>
      <c r="FZ78" s="468" t="str">
        <f>IF(_tag_month_day!BK68="","",_tag_month_day!BK68/100)</f>
        <v/>
      </c>
      <c r="GA78" s="449" t="str">
        <f>IF(_tag_month_day!BL68="","",_tag_month_day!BL68/100)</f>
        <v/>
      </c>
      <c r="GB78" s="467" t="str">
        <f>IF(_tag_month_day!BM68="","",_tag_month_day!BM68/100)</f>
        <v/>
      </c>
      <c r="GC78" s="431" t="str">
        <f>IF(_tag_month_day!BN68="","",_tag_month_day!BN68/100)</f>
        <v/>
      </c>
      <c r="GD78" s="431" t="str">
        <f>IF(_tag_month_day!BO68="","",_tag_month_day!BO68/100)</f>
        <v/>
      </c>
      <c r="GE78" s="431" t="str">
        <f>IF(_tag_month_day!BP68="","",_tag_month_day!BP68/100)</f>
        <v/>
      </c>
      <c r="GF78" s="431" t="str">
        <f>IF(_tag_month_day!BQ68="","",_tag_month_day!BQ68/100)</f>
        <v/>
      </c>
      <c r="GG78" s="431" t="str">
        <f>IF(_tag_month_day!BR68="","",_tag_month_day!BR68/100)</f>
        <v/>
      </c>
      <c r="GH78" s="431" t="str">
        <f>IF(_tag_month_day!BS68="","",_tag_month_day!BS68/100)</f>
        <v/>
      </c>
      <c r="GI78" s="467" t="str">
        <f>IF(_tag_month_day!BT68="","",_tag_month_day!BT68/100)</f>
        <v/>
      </c>
      <c r="GJ78" s="469" t="str">
        <f>IF(_tag_month_day!BU68="","",_tag_month_day!BU68/100)</f>
        <v/>
      </c>
      <c r="GK78" s="470">
        <f>GK77</f>
        <v>0.070000000000000007</v>
      </c>
      <c r="GL78" s="470">
        <f>GL77</f>
        <v>0.029999999999999999</v>
      </c>
      <c r="GM78" s="471" t="str">
        <f>IF(_tag_month_day!BX68="","",_tag_month_day!BX68/100)</f>
        <v/>
      </c>
      <c r="GN78" s="470">
        <f>GN77</f>
        <v>0.070000000000000007</v>
      </c>
      <c r="GO78" s="470">
        <f>GO77</f>
        <v>0.029999999999999999</v>
      </c>
      <c r="GP78" s="470">
        <f>GP77</f>
        <v>0.089999999999999997</v>
      </c>
      <c r="GQ78" s="470">
        <f>GQ77</f>
        <v>0.029999999999999999</v>
      </c>
      <c r="GR78" s="471" t="str">
        <f>IF(_tag_month_day!CA68="","",_tag_month_day!CA68/100)</f>
        <v/>
      </c>
      <c r="GS78" s="472">
        <f>GS77</f>
        <v>0.95299999999999996</v>
      </c>
      <c r="GT78" s="472">
        <f>GT77</f>
        <v>0.55000000000000004</v>
      </c>
      <c r="GU78" s="472">
        <f>GU77</f>
        <v>0.55000000000000004</v>
      </c>
      <c r="GV78" s="472">
        <f>GV77</f>
        <v>0.55000000000000004</v>
      </c>
      <c r="GW78" s="472">
        <f>GW77</f>
        <v>0.5</v>
      </c>
      <c r="GX78" s="472">
        <f>GX77</f>
        <v>0.93500000000000005</v>
      </c>
      <c r="GY78" s="472">
        <f>GY77</f>
        <v>0.14999999999999999</v>
      </c>
      <c r="GZ78" s="472">
        <f>GZ77</f>
        <v>1</v>
      </c>
      <c r="HA78" s="474">
        <f>HA77</f>
        <v>0.047</v>
      </c>
      <c r="HB78" s="474">
        <f>HB77</f>
        <v>0.45000000000000001</v>
      </c>
      <c r="HC78" s="474">
        <f>HC77</f>
        <v>0.45000000000000001</v>
      </c>
      <c r="HD78" s="474">
        <f>HD77</f>
        <v>0.45000000000000001</v>
      </c>
      <c r="HE78" s="474">
        <f>HE77</f>
        <v>0.5</v>
      </c>
      <c r="HF78" s="474">
        <f>HF77</f>
        <v>0.065000000000000002</v>
      </c>
      <c r="HG78" s="474">
        <f>HG77</f>
        <v>0.84999999999999998</v>
      </c>
      <c r="HH78" s="474">
        <f>HH77</f>
        <v>0</v>
      </c>
      <c r="HI78" s="10">
        <f>IF(BZ78&lt;&gt;"",CK78-BV78,0)</f>
        <v>0</v>
      </c>
      <c r="HJ78" s="10" t="e">
        <f>IF(AJ78&gt;0,AH78-AJ78,0)</f>
        <v>#VALUE!</v>
      </c>
      <c r="HK78" s="466">
        <f>HK77</f>
        <v>0.84999999999999998</v>
      </c>
      <c r="HL78" s="424">
        <f>HL77</f>
        <v>550000</v>
      </c>
      <c r="HM78" s="424">
        <f>HM77</f>
        <v>480000</v>
      </c>
      <c r="HN78" s="465" t="e">
        <f>(DJ78*EZ78+DK78*FH78+DL78*FM78+DM78*FR78+DN78*FW78+DO78*GB78+DS78*GI78+DP78*GM78+DR78*GR78)*1000*2</f>
        <v>#VALUE!</v>
      </c>
      <c r="HO78" s="465" t="e">
        <f>HN78*HK78*$HO$2/HL78*1000000</f>
        <v>#VALUE!</v>
      </c>
      <c r="HP78" s="465" t="e">
        <f>HN78*HK78*$HP$2/HM78*1000000</f>
        <v>#VALUE!</v>
      </c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</row>
    <row customFormat="1" r="79" s="0">
      <c r="A79" s="420">
        <v>68</v>
      </c>
      <c r="B79" s="421">
        <f ca="1">IF(D79=D78,B78,IF(D79="夜班",B78+1,B78))</f>
        <v>43588</v>
      </c>
      <c r="C79" s="422">
        <f>C78</f>
        <v>0.041666666666666699</v>
      </c>
      <c r="D79" s="10" t="str">
        <f ca="1">IF(HOUR(G79)&lt;8,"夜班",IF(HOUR(G79)&lt;16,"白班",IF(HOUR(G79)&lt;24,"中班",0)))</f>
        <v>中班</v>
      </c>
      <c r="E79" s="10" t="e">
        <f ca="1">IF(F79=1,"甲",IF(F79=2,"乙",IF(F79=3,"丙",IF(F79=4,"丁",""))))</f>
        <v>#REF!</v>
      </c>
      <c r="F79" s="10" t="e">
        <f ca="1">SUMPRODUCT((成本日报!$A$3:$A$95=计划!B79)*(成本日报!$B$3:$B$95=计划!$D79),成本日报!$C$3:$C$95)</f>
        <v>#REF!</v>
      </c>
      <c r="G79" s="423">
        <f ca="1">G78+C78</f>
        <v>43588.791666666504</v>
      </c>
      <c r="H79" s="423">
        <f ca="1">$G79+$C79/60*10+$C79*0</f>
        <v>43588.798611110949</v>
      </c>
      <c r="I79" s="423">
        <f ca="1">$G79+$C79/60*18+$C79*0</f>
        <v>43588.804166666501</v>
      </c>
      <c r="J79" s="423">
        <f ca="1">$G79+$C79/60*0+$C79*1</f>
        <v>43588.833333333168</v>
      </c>
      <c r="K79" s="423">
        <f ca="1">$G79+$C79/60*30+$C79*2</f>
        <v>43588.895833333176</v>
      </c>
      <c r="L79" s="423">
        <f ca="1">$G79+$C79/60*0+$C79*3</f>
        <v>43588.916666666504</v>
      </c>
      <c r="M79" s="424" t="str">
        <f>IF(_tag_month_day!A69="","",_tag_month_day!A69)</f>
        <v/>
      </c>
      <c r="N79" s="424" t="str">
        <f>IF(_tag_month_day!B69="","",_tag_month_day!B69)</f>
        <v/>
      </c>
      <c r="O79" s="425" t="e">
        <f>IF(M79+N79=0,"",M79+N79)</f>
        <v>#VALUE!</v>
      </c>
      <c r="P79" s="424" t="str">
        <f>IF(_tag_month_day!C69="","",_tag_month_day!C69)</f>
        <v/>
      </c>
      <c r="Q79" s="424" t="str">
        <f>IF(_tag_month_day!D69="","",_tag_month_day!D69)</f>
        <v/>
      </c>
      <c r="R79" s="426" t="str">
        <f>IF(_tag_month_day!CB69="","",_tag_month_day!CB69/100)</f>
        <v/>
      </c>
      <c r="S79" s="427" t="str">
        <f>IF(_tag_month_day!E69="","",_tag_month_day!E69)</f>
        <v/>
      </c>
      <c r="T79" s="427" t="str">
        <f>IF(_tag_month_day!F69="","",_tag_month_day!F69)</f>
        <v/>
      </c>
      <c r="U79" s="428" t="e">
        <f>S79+T79</f>
        <v>#VALUE!</v>
      </c>
      <c r="V79" s="429" t="e">
        <f>U79/AJ79</f>
        <v>#VALUE!</v>
      </c>
      <c r="W79" s="430" t="str">
        <f>IF(_jhy_month_day!A69="","",_jhy_month_day!A69)</f>
        <v/>
      </c>
      <c r="X79" s="431" t="str">
        <f>IF(_jhy_month_day!B69="","",_jhy_month_day!B69/100)</f>
        <v/>
      </c>
      <c r="Y79" s="431" t="str">
        <f>IF(_jhy_month_day!C69="","",_jhy_month_day!C69/100)</f>
        <v/>
      </c>
      <c r="Z79" s="432">
        <f>Z75+1</f>
        <v>17</v>
      </c>
      <c r="AA79" s="433" t="str">
        <f>IF(_tag_month_day!G69="","",_tag_month_day!G69/100)</f>
        <v/>
      </c>
      <c r="AB79" s="433" t="str">
        <f>IF(_tag_month_day!H69="","",_tag_month_day!H69/100)</f>
        <v/>
      </c>
      <c r="AC79" s="434">
        <f>IF(X79="",AC78,BK79*($AV78*X79+$AW78*FD78+$AX78*FI78+$AY78*FN78+$AZ78*FS78+$BA78*FX78+$BG78*GE78)/(AV78*Y79+AX78*FK78+AW78*FF78+AY78*FP78+AZ78*FU78+BA78*FZ78+BG78*GG78+BB78*GK78+BC78*GN78+BD78*GP78))</f>
        <v>1.59963432013121</v>
      </c>
      <c r="AD79" s="435" t="str">
        <f>IF(AC79=AC78,"",AC79-AC78)</f>
        <v/>
      </c>
      <c r="AE79" s="436" t="str">
        <f>IF(1-AF79=0,"",(1-AF79))</f>
        <v/>
      </c>
      <c r="AF79" s="437">
        <v>1</v>
      </c>
      <c r="AG79" s="10" t="str">
        <f>AG78</f>
        <v>8A3</v>
      </c>
      <c r="AH79" s="438" t="str">
        <f>AH78</f>
        <v/>
      </c>
      <c r="AI79" s="424" t="e">
        <f>IF(ROUND(AJ79-AJ78,1)=0,"",AJ79-AJ78)</f>
        <v>#VALUE!</v>
      </c>
      <c r="AJ79" s="10" t="str">
        <f>IF(_tag_month_day!I69="","",_tag_month_day!I69)</f>
        <v/>
      </c>
      <c r="AK79" s="440"/>
      <c r="AL79" s="440"/>
      <c r="AM79" s="440"/>
      <c r="AN79" s="441">
        <f>AN78</f>
        <v>3</v>
      </c>
      <c r="AO79" s="441">
        <f>AO78</f>
        <v>7</v>
      </c>
      <c r="AP79" s="442" t="e">
        <f>(IF(AN79=0,AS78,AS78*(1+AO79/AN79)/(AR79+AO79/AN79)))+AT79</f>
        <v>#VALUE!</v>
      </c>
      <c r="AQ79" s="443" t="str">
        <f>IF(_tag_month_day!J69="","",_tag_month_day!J69/100)</f>
        <v/>
      </c>
      <c r="AR79" s="444">
        <f>AR78</f>
        <v>1.3</v>
      </c>
      <c r="AS79" s="445" t="e">
        <f>AQ79*(AN79*AR79+AO79)/(AN79+AO79)</f>
        <v>#VALUE!</v>
      </c>
      <c r="AT79" s="445" t="e">
        <f>(SUM(BE79:BF79)-SUM(BE78:BF78))*0.05</f>
        <v>#VALUE!</v>
      </c>
      <c r="AU79" s="446" t="str">
        <f>IF(_tag_month_day!CC69="","",IF(_tag_month_day!CC69&gt;0,_tag_month_day!CD69,_tag_month_day!CE69))</f>
        <v/>
      </c>
      <c r="AV79" s="447" t="str">
        <f>IF(_tag_month_day!L69="","",_tag_month_day!L69/100)</f>
        <v/>
      </c>
      <c r="AW79" s="431">
        <f>AW78</f>
        <v>0</v>
      </c>
      <c r="AX79" s="431">
        <f>AX78</f>
        <v>0</v>
      </c>
      <c r="AY79" s="431" t="str">
        <f>IF(_tag_month_day!M69="","",_tag_month_day!M69/100)</f>
        <v/>
      </c>
      <c r="AZ79" s="431" t="str">
        <f>IF(_tag_month_day!N69="","",_tag_month_day!N69/100)</f>
        <v/>
      </c>
      <c r="BA79" s="431" t="str">
        <f>IF(_tag_month_day!O69="","",_tag_month_day!O69/100)</f>
        <v/>
      </c>
      <c r="BB79" s="448" t="str">
        <f>IF(_tag_month_day!P69="","",_tag_month_day!P69/100)</f>
        <v/>
      </c>
      <c r="BC79" s="448">
        <f>BC78</f>
        <v>0</v>
      </c>
      <c r="BD79" s="448" t="str">
        <f>IF(_tag_month_day!Q69="","",_tag_month_day!Q69/100)</f>
        <v/>
      </c>
      <c r="BE79" s="449" t="str">
        <f>IF(_tag_month_day!R69="","",_tag_month_day!R69/100)</f>
        <v/>
      </c>
      <c r="BF79" s="388" t="e">
        <f>(AU79*(100+BE79*100))/(AJ79-AU79)/100</f>
        <v>#VALUE!</v>
      </c>
      <c r="BG79" s="450" t="e">
        <f>BE79+BF79</f>
        <v>#VALUE!</v>
      </c>
      <c r="BH79" s="451" t="e">
        <f>SUM(AV79:BF79)</f>
        <v>#VALUE!</v>
      </c>
      <c r="BI79" s="452" t="e">
        <f>IF(CX79=0,BI78,(DK79*查询!$R$5+DL79*查询!$Q$5+DM79*查询!$N$5+DN79*查询!$O$5+DO79*查询!$P$5)*AF79/CX79)</f>
        <v>#VALUE!</v>
      </c>
      <c r="BJ79" s="452" t="e">
        <f>IF(CX79=0,BJ78,(DP79*查询!$S$5+DQ79*查询!$T$5+DR79*查询!$U$5)*AF79/CX79)</f>
        <v>#VALUE!</v>
      </c>
      <c r="BK79" s="452">
        <f>BK78</f>
        <v>1</v>
      </c>
      <c r="BL79" s="453" t="e">
        <f>SUMPRODUCT((AV79:BA79)*(GS79:GX79))/((GS79:GX79)+SUM(BB79:BD79)*GY79+BG79*GZ79)</f>
        <v>#VALUE!</v>
      </c>
      <c r="BM79" s="453" t="e">
        <f>BK79*($AV79*FB79+$AW79*FD79+$AX79*FI79+$AY79*FN79+$AZ79*FS79+$BA79*FX79+$BG79*GE79)/(AV79*EY79+AX79*FK79+AW79*FF79+AY79*FP79+AZ79*FU79+BA79*FZ79+BG79*GG79+BB79*GK79+BC79*GN79+BD79*GP79)</f>
        <v>#VALUE!</v>
      </c>
      <c r="BN79" s="453" t="e">
        <f>($AV79*FC79+$AX79*FJ79+$AW79*FE79+$AY79*FO79+$AZ79*FT79+$BA79*FY79+$BG79*GF79)/($AV79*FA79+BG79*GH79+BB79*GL79+BC79*GO79+BD79*GQ79+BA79*GA79)</f>
        <v>#VALUE!</v>
      </c>
      <c r="BO79" s="454" t="e">
        <f>SUMPRODUCT(AV79:BA79*GS79:GX79)/(GS79:GX79+(BB79+BC79+BD79)*GY79+BG79)</f>
        <v>#VALUE!</v>
      </c>
      <c r="BP79" s="454" t="e">
        <f>SUMPRODUCT(AV79:BA79*GS79:GX79)/(GS79:GX79+(BB79+BC79+BD79)*GY79+BG79)</f>
        <v>#VALUE!</v>
      </c>
      <c r="BQ79" s="454" t="e">
        <f>SUMPRODUCT(AV79:BA79*GS79:GX79)/(GS79:GX79+(BB79+BC79+BD79)*GY79+BG79)</f>
        <v>#VALUE!</v>
      </c>
      <c r="BR79" s="453" t="str">
        <f>IF(_tag_month_day!T69="","",_tag_month_day!T69)</f>
        <v/>
      </c>
      <c r="BS79" s="453" t="str">
        <f>IF(_tag_month_day!U69="","",_tag_month_day!U69)</f>
        <v/>
      </c>
      <c r="BT79" s="455" t="str">
        <f>IF(CK79="","",IF((CK79&gt;=BV79-0.12)*(CK79&lt;=BV79+0.12),"合格","不合格"))</f>
        <v/>
      </c>
      <c r="BU79" s="456" t="str">
        <f>IF(_tag_month_day!V69="","",_tag_month_day!V69)</f>
        <v/>
      </c>
      <c r="BV79" s="457" t="str">
        <f>IF(_tag_month_day!W69="","",_tag_month_day!W69)</f>
        <v/>
      </c>
      <c r="BW79" s="458" t="str">
        <f>IF(_tag_month_day!X69="","",_tag_month_day!X69)</f>
        <v/>
      </c>
      <c r="BX79" s="458" t="str">
        <f>IF(_tag_month_day!Y69="","",_tag_month_day!Y69)</f>
        <v/>
      </c>
      <c r="BY79" s="459">
        <f ca="1">L79</f>
        <v>43588.916666666504</v>
      </c>
      <c r="BZ79" s="460" t="s">
        <v>429</v>
      </c>
      <c r="CA79" s="461">
        <v>0.90625</v>
      </c>
      <c r="CB79" s="424" t="str">
        <f>IF(_tag_month_day!Z69="","",_tag_month_day!Z69)</f>
        <v/>
      </c>
      <c r="CC79" s="424" t="str">
        <f>IF(_tag_month_day!AA69="","",_tag_month_day!AA69)</f>
        <v/>
      </c>
      <c r="CD79" s="424" t="str">
        <f>IF(_tag_month_day!AB69="","",_tag_month_day!AB69)</f>
        <v/>
      </c>
      <c r="CE79" s="424" t="str">
        <f>IF(_tag_month_day!AC69="","",_tag_month_day!AC69)</f>
        <v/>
      </c>
      <c r="CF79" s="424" t="str">
        <f>IF(_tag_month_day!AD69="","",_tag_month_day!AD69)</f>
        <v/>
      </c>
      <c r="CG79" s="424" t="str">
        <f>IF(_tag_month_day!AE69="","",_tag_month_day!AE69)</f>
        <v/>
      </c>
      <c r="CH79" s="424" t="str">
        <f>IF(_tag_month_day!AF69="","",_tag_month_day!AF69)</f>
        <v/>
      </c>
      <c r="CI79" s="424" t="str">
        <f>IF(_tag_month_day!AG69="","",_tag_month_day!AG69)</f>
        <v/>
      </c>
      <c r="CJ79" s="424" t="str">
        <f>IF(_tag_month_day!AH69="","",_tag_month_day!AH69)</f>
        <v/>
      </c>
      <c r="CK79" s="424" t="str">
        <f>IF(_tag_month_day!AI69="","",_tag_month_day!AI69)</f>
        <v/>
      </c>
      <c r="CL79" s="4" t="str">
        <f>IF(_tag_month_day!AJ69="","",_tag_month_day!AJ69)</f>
        <v/>
      </c>
      <c r="CM79" s="4" t="str">
        <f>IF(_tag_month_day!AK69="","",_tag_month_day!AK69)</f>
        <v/>
      </c>
      <c r="CN79" s="4" t="str">
        <f>IF(_tag_month_day!AL69="","",_tag_month_day!AL69)</f>
        <v/>
      </c>
      <c r="CO79" s="4" t="str">
        <f>IF(_tag_month_day!AM69="","",_tag_month_day!AM69)</f>
        <v/>
      </c>
      <c r="CP79" s="4" t="str">
        <f>IF(_tag_month_day!AN69="","",_tag_month_day!AN69)</f>
        <v/>
      </c>
      <c r="CQ79" s="4" t="str">
        <f>IF(_tag_month_day!AO69="","",_tag_month_day!AO69)</f>
        <v/>
      </c>
      <c r="CR79" s="462" t="str">
        <f>IF(_tag_month_day!AP69="","",_tag_month_day!AP69)</f>
        <v/>
      </c>
      <c r="CS79" s="463" t="str">
        <f>IF(_tag_month_day!AQ69="","",_tag_month_day!AQ69)</f>
        <v/>
      </c>
      <c r="CT79" s="4" t="str">
        <f>IF(_tag_month_day!AR69="","",_tag_month_day!AR69)</f>
        <v/>
      </c>
      <c r="CU79" s="464" t="e">
        <f>DU79/AJ79</f>
        <v>#VALUE!</v>
      </c>
      <c r="CV79" s="451" t="e">
        <f>BG79/BH79</f>
        <v>#VALUE!</v>
      </c>
      <c r="CW79" s="465" t="e">
        <f>AJ79*(1-CV79)*CU79*AF79</f>
        <v>#VALUE!</v>
      </c>
      <c r="CX79" s="465" t="e">
        <f>CW79*94%</f>
        <v>#VALUE!</v>
      </c>
      <c r="CY79" s="466" t="e">
        <f>IF(CX79=0,0,DS79/(DS79+CX79))</f>
        <v>#VALUE!</v>
      </c>
      <c r="CZ79" s="465" t="e">
        <f>$AJ79*EF79</f>
        <v>#VALUE!</v>
      </c>
      <c r="DA79" s="465" t="e">
        <f>$AJ79*EG79</f>
        <v>#VALUE!</v>
      </c>
      <c r="DB79" s="465" t="e">
        <f>$AJ79*EH79</f>
        <v>#VALUE!</v>
      </c>
      <c r="DC79" s="465" t="e">
        <f>$AJ79*EI79</f>
        <v>#VALUE!</v>
      </c>
      <c r="DD79" s="465" t="e">
        <f>$AJ79*EJ79</f>
        <v>#VALUE!</v>
      </c>
      <c r="DE79" s="465" t="e">
        <f>$AJ79*EK79</f>
        <v>#VALUE!</v>
      </c>
      <c r="DF79" s="465" t="e">
        <f>$AJ79*EL79</f>
        <v>#VALUE!</v>
      </c>
      <c r="DG79" s="465" t="e">
        <f>$AJ79*EM79</f>
        <v>#VALUE!</v>
      </c>
      <c r="DH79" s="465" t="e">
        <f>$AJ79*EN79</f>
        <v>#VALUE!</v>
      </c>
      <c r="DI79" s="465" t="e">
        <f>$AJ79*EO79</f>
        <v>#VALUE!</v>
      </c>
      <c r="DJ79" s="465" t="e">
        <f>CZ79*(1-EP79)</f>
        <v>#VALUE!</v>
      </c>
      <c r="DK79" s="465" t="e">
        <f>DA79*(1-ER79)</f>
        <v>#VALUE!</v>
      </c>
      <c r="DL79" s="465" t="e">
        <f>DB79*(1-EQ79)</f>
        <v>#VALUE!</v>
      </c>
      <c r="DM79" s="465" t="e">
        <f>DC79*(1-ES79)</f>
        <v>#VALUE!</v>
      </c>
      <c r="DN79" s="465" t="e">
        <f>DD79*(1-ET79)</f>
        <v>#VALUE!</v>
      </c>
      <c r="DO79" s="465" t="e">
        <f>DE79</f>
        <v>#VALUE!</v>
      </c>
      <c r="DP79" s="465" t="e">
        <f>DF79*(1-EU79)</f>
        <v>#VALUE!</v>
      </c>
      <c r="DQ79" s="465" t="e">
        <f>DG79*(1-EV79)</f>
        <v>#VALUE!</v>
      </c>
      <c r="DR79" s="465" t="e">
        <f>DH79*(1-EW79)</f>
        <v>#VALUE!</v>
      </c>
      <c r="DS79" s="465" t="e">
        <f>DI79</f>
        <v>#VALUE!</v>
      </c>
      <c r="DT79" s="465" t="e">
        <f>SUM(DJ79:DS79)</f>
        <v>#VALUE!</v>
      </c>
      <c r="DU79" s="465" t="e">
        <f>(GS79:GX79)+(DP79+DQ79+DR79)*GY79+DS79</f>
        <v>#VALUE!</v>
      </c>
      <c r="DV79" s="451" t="e">
        <f>AV79/$BH79/(1-EP79)</f>
        <v>#VALUE!</v>
      </c>
      <c r="DW79" s="451" t="e">
        <f>AW79/$BH79/(1-ER79)</f>
        <v>#VALUE!</v>
      </c>
      <c r="DX79" s="451" t="e">
        <f>AX79/$BH79/(1-EQ79)</f>
        <v>#VALUE!</v>
      </c>
      <c r="DY79" s="451" t="e">
        <f>AY79/$BH79/(1-ES79)</f>
        <v>#VALUE!</v>
      </c>
      <c r="DZ79" s="451" t="e">
        <f>AZ79/$BH79/(1-ET79)</f>
        <v>#VALUE!</v>
      </c>
      <c r="EA79" s="451" t="e">
        <f>BA79/$BH79/(1-AX79)</f>
        <v>#VALUE!</v>
      </c>
      <c r="EB79" s="451" t="e">
        <f>BB79/$BH79/(1-EU79)</f>
        <v>#VALUE!</v>
      </c>
      <c r="EC79" s="451" t="e">
        <f>BC79/$BH79/(1-EV79)</f>
        <v>#VALUE!</v>
      </c>
      <c r="ED79" s="451" t="e">
        <f>BD79/$BH79/(1-EW79)</f>
        <v>#VALUE!</v>
      </c>
      <c r="EE79" s="451" t="e">
        <f>BG79/BH79</f>
        <v>#VALUE!</v>
      </c>
      <c r="EF79" s="451" t="e">
        <f>DV79/SUM($DV79:$EE79)</f>
        <v>#VALUE!</v>
      </c>
      <c r="EG79" s="451" t="e">
        <f>DW79/SUM($DV79:$EE79)</f>
        <v>#VALUE!</v>
      </c>
      <c r="EH79" s="451" t="e">
        <f>DX79/SUM($DV79:$EE79)</f>
        <v>#VALUE!</v>
      </c>
      <c r="EI79" s="451" t="e">
        <f>DY79/SUM($DV79:$EE79)</f>
        <v>#VALUE!</v>
      </c>
      <c r="EJ79" s="451" t="e">
        <f>DZ79/SUM($DV79:$EE79)</f>
        <v>#VALUE!</v>
      </c>
      <c r="EK79" s="451" t="e">
        <f>EA79/SUM($DV79:$EE79)</f>
        <v>#VALUE!</v>
      </c>
      <c r="EL79" s="451" t="e">
        <f>EB79/SUM($DV79:$EE79)</f>
        <v>#VALUE!</v>
      </c>
      <c r="EM79" s="451" t="e">
        <f>EC79/SUM($DV79:$EE79)</f>
        <v>#VALUE!</v>
      </c>
      <c r="EN79" s="451" t="e">
        <f>ED79/SUM($DV79:$EE79)</f>
        <v>#VALUE!</v>
      </c>
      <c r="EO79" s="451" t="e">
        <f>EE79/SUM($DV79:$EE79)</f>
        <v>#VALUE!</v>
      </c>
      <c r="EP79" s="450">
        <f>EP78</f>
        <v>0.080000000000000002</v>
      </c>
      <c r="EQ79" s="450">
        <f>EQ78</f>
        <v>0.014999999999999999</v>
      </c>
      <c r="ER79" s="450">
        <f>ER78</f>
        <v>0.014999999999999999</v>
      </c>
      <c r="ES79" s="450">
        <f>ES78</f>
        <v>0.014999999999999999</v>
      </c>
      <c r="ET79" s="450">
        <f>ET78</f>
        <v>0.014999999999999999</v>
      </c>
      <c r="EU79" s="450">
        <f>EU78</f>
        <v>0.089999999999999997</v>
      </c>
      <c r="EV79" s="450">
        <f>EV78</f>
        <v>0.089999999999999997</v>
      </c>
      <c r="EW79" s="450">
        <f>EW78</f>
        <v>0.089999999999999997</v>
      </c>
      <c r="EX79" s="431" t="str">
        <f>IF(_tag_month_day!AS69="","",_tag_month_day!AS69/100)</f>
        <v/>
      </c>
      <c r="EY79" s="431" t="str">
        <f>IF(_tag_month_day!AT69="","",_tag_month_day!AT69/100)</f>
        <v/>
      </c>
      <c r="EZ79" s="431" t="str">
        <f>IF(_tag_month_day!AU69="","",_tag_month_day!AU69/100)</f>
        <v/>
      </c>
      <c r="FA79" s="431" t="str">
        <f>IF(_tag_month_day!AV69="","",_tag_month_day!AV69/100)</f>
        <v/>
      </c>
      <c r="FB79" s="431" t="str">
        <f>IF(_tag_month_day!AW69="","",_tag_month_day!AW69/100)</f>
        <v/>
      </c>
      <c r="FC79" s="431" t="str">
        <f>IF(_tag_month_day!AX69="","",_tag_month_day!AX69/100)</f>
        <v/>
      </c>
      <c r="FD79" s="449" t="str">
        <f>IF(_tag_month_day!AY69="","",_tag_month_day!AY69/100)</f>
        <v/>
      </c>
      <c r="FE79" s="449" t="str">
        <f>IF(_tag_month_day!AZ69="","",_tag_month_day!AZ69/100)</f>
        <v/>
      </c>
      <c r="FF79" s="449" t="str">
        <f>IF(_tag_month_day!BA69="","",_tag_month_day!BA69/100)</f>
        <v/>
      </c>
      <c r="FG79" s="449" t="str">
        <f>IF(_tag_month_day!BB69="","",_tag_month_day!BB69/100)</f>
        <v/>
      </c>
      <c r="FH79" s="467" t="str">
        <f>IF(_tag_month_day!BC69="","",_tag_month_day!BC69/100)</f>
        <v/>
      </c>
      <c r="FI79" s="449">
        <f>FI78</f>
        <v>0.40999999999999998</v>
      </c>
      <c r="FJ79" s="449">
        <f>FJ78</f>
        <v>0.11</v>
      </c>
      <c r="FK79" s="449">
        <f>FK78</f>
        <v>0.014999999999999999</v>
      </c>
      <c r="FL79" s="449">
        <f>FL78</f>
        <v>0</v>
      </c>
      <c r="FM79" s="467">
        <f>FM78</f>
        <v>0.0001</v>
      </c>
      <c r="FN79" s="449">
        <f>FN78</f>
        <v>0.32000000000000001</v>
      </c>
      <c r="FO79" s="449">
        <f>FO78</f>
        <v>0.20000000000000001</v>
      </c>
      <c r="FP79" s="449">
        <f>FP78</f>
        <v>0.01</v>
      </c>
      <c r="FQ79" s="449">
        <f>FQ78</f>
        <v>0</v>
      </c>
      <c r="FR79" s="467">
        <f>FR78</f>
        <v>0.0001</v>
      </c>
      <c r="FS79" s="449" t="str">
        <f>IF(_tag_month_day!BD69="","",_tag_month_day!BD69/100)</f>
        <v/>
      </c>
      <c r="FT79" s="449" t="str">
        <f>IF(_tag_month_day!BE69="","",_tag_month_day!BE69/100)</f>
        <v/>
      </c>
      <c r="FU79" s="449" t="str">
        <f>IF(_tag_month_day!BF69="","",_tag_month_day!BF69/100)</f>
        <v/>
      </c>
      <c r="FV79" s="449" t="str">
        <f>IF(_tag_month_day!BG69="","",_tag_month_day!BG69/100)</f>
        <v/>
      </c>
      <c r="FW79" s="467" t="str">
        <f>IF(_tag_month_day!BH69="","",_tag_month_day!BH69/100)</f>
        <v/>
      </c>
      <c r="FX79" s="449" t="str">
        <f>IF(_tag_month_day!BI69="","",_tag_month_day!BI69/100)</f>
        <v/>
      </c>
      <c r="FY79" s="449" t="str">
        <f>IF(_tag_month_day!BJ69="","",_tag_month_day!BJ69/100)</f>
        <v/>
      </c>
      <c r="FZ79" s="468" t="str">
        <f>IF(_tag_month_day!BK69="","",_tag_month_day!BK69/100)</f>
        <v/>
      </c>
      <c r="GA79" s="449" t="str">
        <f>IF(_tag_month_day!BL69="","",_tag_month_day!BL69/100)</f>
        <v/>
      </c>
      <c r="GB79" s="467" t="str">
        <f>IF(_tag_month_day!BM69="","",_tag_month_day!BM69/100)</f>
        <v/>
      </c>
      <c r="GC79" s="431" t="str">
        <f>IF(_tag_month_day!BN69="","",_tag_month_day!BN69/100)</f>
        <v/>
      </c>
      <c r="GD79" s="431" t="str">
        <f>IF(_tag_month_day!BO69="","",_tag_month_day!BO69/100)</f>
        <v/>
      </c>
      <c r="GE79" s="431" t="str">
        <f>IF(_tag_month_day!BP69="","",_tag_month_day!BP69/100)</f>
        <v/>
      </c>
      <c r="GF79" s="431" t="str">
        <f>IF(_tag_month_day!BQ69="","",_tag_month_day!BQ69/100)</f>
        <v/>
      </c>
      <c r="GG79" s="431" t="str">
        <f>IF(_tag_month_day!BR69="","",_tag_month_day!BR69/100)</f>
        <v/>
      </c>
      <c r="GH79" s="431" t="str">
        <f>IF(_tag_month_day!BS69="","",_tag_month_day!BS69/100)</f>
        <v/>
      </c>
      <c r="GI79" s="467" t="str">
        <f>IF(_tag_month_day!BT69="","",_tag_month_day!BT69/100)</f>
        <v/>
      </c>
      <c r="GJ79" s="469" t="str">
        <f>IF(_tag_month_day!BU69="","",_tag_month_day!BU69/100)</f>
        <v/>
      </c>
      <c r="GK79" s="470">
        <f>GK78</f>
        <v>0.070000000000000007</v>
      </c>
      <c r="GL79" s="470">
        <f>GL78</f>
        <v>0.029999999999999999</v>
      </c>
      <c r="GM79" s="471" t="str">
        <f>IF(_tag_month_day!BX69="","",_tag_month_day!BX69/100)</f>
        <v/>
      </c>
      <c r="GN79" s="470">
        <f>GN78</f>
        <v>0.070000000000000007</v>
      </c>
      <c r="GO79" s="470">
        <f>GO78</f>
        <v>0.029999999999999999</v>
      </c>
      <c r="GP79" s="470">
        <f>GP78</f>
        <v>0.089999999999999997</v>
      </c>
      <c r="GQ79" s="470">
        <f>GQ78</f>
        <v>0.029999999999999999</v>
      </c>
      <c r="GR79" s="471" t="str">
        <f>IF(_tag_month_day!CA69="","",_tag_month_day!CA69/100)</f>
        <v/>
      </c>
      <c r="GS79" s="472">
        <f>GS78</f>
        <v>0.95299999999999996</v>
      </c>
      <c r="GT79" s="472">
        <f>GT78</f>
        <v>0.55000000000000004</v>
      </c>
      <c r="GU79" s="472">
        <f>GU78</f>
        <v>0.55000000000000004</v>
      </c>
      <c r="GV79" s="472">
        <f>GV78</f>
        <v>0.55000000000000004</v>
      </c>
      <c r="GW79" s="472">
        <f>GW78</f>
        <v>0.5</v>
      </c>
      <c r="GX79" s="472">
        <f>GX78</f>
        <v>0.93500000000000005</v>
      </c>
      <c r="GY79" s="472">
        <f>GY78</f>
        <v>0.14999999999999999</v>
      </c>
      <c r="GZ79" s="472">
        <f>GZ78</f>
        <v>1</v>
      </c>
      <c r="HA79" s="474">
        <f>HA78</f>
        <v>0.047</v>
      </c>
      <c r="HB79" s="474">
        <f>HB78</f>
        <v>0.45000000000000001</v>
      </c>
      <c r="HC79" s="474">
        <f>HC78</f>
        <v>0.45000000000000001</v>
      </c>
      <c r="HD79" s="474">
        <f>HD78</f>
        <v>0.45000000000000001</v>
      </c>
      <c r="HE79" s="474">
        <f>HE78</f>
        <v>0.5</v>
      </c>
      <c r="HF79" s="474">
        <f>HF78</f>
        <v>0.065000000000000002</v>
      </c>
      <c r="HG79" s="474">
        <f>HG78</f>
        <v>0.84999999999999998</v>
      </c>
      <c r="HH79" s="474">
        <f>HH78</f>
        <v>0</v>
      </c>
      <c r="HI79" s="10" t="e">
        <f>IF(BZ79&lt;&gt;"",CK79-BV79,0)</f>
        <v>#VALUE!</v>
      </c>
      <c r="HJ79" s="10" t="e">
        <f>IF(AJ79&gt;0,AH79-AJ79,0)</f>
        <v>#VALUE!</v>
      </c>
      <c r="HK79" s="466">
        <f>HK78</f>
        <v>0.84999999999999998</v>
      </c>
      <c r="HL79" s="424">
        <f>HL78</f>
        <v>550000</v>
      </c>
      <c r="HM79" s="424">
        <f>HM78</f>
        <v>480000</v>
      </c>
      <c r="HN79" s="465" t="e">
        <f>(DJ79*EZ79+DK79*FH79+DL79*FM79+DM79*FR79+DN79*FW79+DO79*GB79+DS79*GI79+DP79*GM79+DR79*GR79)*1000*2</f>
        <v>#VALUE!</v>
      </c>
      <c r="HO79" s="465" t="e">
        <f>HN79*HK79*$HO$2/HL79*1000000</f>
        <v>#VALUE!</v>
      </c>
      <c r="HP79" s="465" t="e">
        <f>HN79*HK79*$HP$2/HM79*1000000</f>
        <v>#VALUE!</v>
      </c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</row>
    <row customFormat="1" r="80" s="0">
      <c r="A80" s="420">
        <v>69</v>
      </c>
      <c r="B80" s="421">
        <f ca="1">IF(D80=D79,B79,IF(D80="夜班",B79+1,B79))</f>
        <v>43588</v>
      </c>
      <c r="C80" s="422">
        <f>C79</f>
        <v>0.041666666666666699</v>
      </c>
      <c r="D80" s="10" t="str">
        <f ca="1">IF(HOUR(G80)&lt;8,"夜班",IF(HOUR(G80)&lt;16,"白班",IF(HOUR(G80)&lt;24,"中班",0)))</f>
        <v>中班</v>
      </c>
      <c r="E80" s="10" t="e">
        <f ca="1">IF(F80=1,"甲",IF(F80=2,"乙",IF(F80=3,"丙",IF(F80=4,"丁",""))))</f>
        <v>#REF!</v>
      </c>
      <c r="F80" s="10" t="e">
        <f ca="1">SUMPRODUCT((成本日报!$A$3:$A$95=计划!B80)*(成本日报!$B$3:$B$95=计划!$D80),成本日报!$C$3:$C$95)</f>
        <v>#REF!</v>
      </c>
      <c r="G80" s="423">
        <f ca="1">G79+C79</f>
        <v>43588.833333333168</v>
      </c>
      <c r="H80" s="423">
        <f ca="1">$G80+$C80/60*10+$C80*0</f>
        <v>43588.840277777614</v>
      </c>
      <c r="I80" s="423">
        <f ca="1">$G80+$C80/60*18+$C80*0</f>
        <v>43588.845833333166</v>
      </c>
      <c r="J80" s="423">
        <f ca="1">$G80+$C80/60*0+$C80*1</f>
        <v>43588.874999999833</v>
      </c>
      <c r="K80" s="423">
        <f ca="1">$G80+$C80/60*30+$C80*2</f>
        <v>43588.93749999984</v>
      </c>
      <c r="L80" s="423">
        <f ca="1">$G80+$C80/60*0+$C80*3</f>
        <v>43588.958333333168</v>
      </c>
      <c r="M80" s="424" t="str">
        <f>IF(_tag_month_day!A70="","",_tag_month_day!A70)</f>
        <v/>
      </c>
      <c r="N80" s="424" t="str">
        <f>IF(_tag_month_day!B70="","",_tag_month_day!B70)</f>
        <v/>
      </c>
      <c r="O80" s="425" t="e">
        <f>IF(M80+N80=0,"",M80+N80)</f>
        <v>#VALUE!</v>
      </c>
      <c r="P80" s="424" t="str">
        <f>IF(_tag_month_day!C70="","",_tag_month_day!C70)</f>
        <v/>
      </c>
      <c r="Q80" s="424" t="str">
        <f>IF(_tag_month_day!D70="","",_tag_month_day!D70)</f>
        <v/>
      </c>
      <c r="R80" s="426" t="str">
        <f>IF(_tag_month_day!CB70="","",_tag_month_day!CB70/100)</f>
        <v/>
      </c>
      <c r="S80" s="427" t="str">
        <f>IF(_tag_month_day!E70="","",_tag_month_day!E70)</f>
        <v/>
      </c>
      <c r="T80" s="427" t="str">
        <f>IF(_tag_month_day!F70="","",_tag_month_day!F70)</f>
        <v/>
      </c>
      <c r="U80" s="428" t="e">
        <f>S80+T80</f>
        <v>#VALUE!</v>
      </c>
      <c r="V80" s="429" t="e">
        <f>U80/AJ80</f>
        <v>#VALUE!</v>
      </c>
      <c r="W80" s="430" t="str">
        <f>IF(_jhy_month_day!A70="","",_jhy_month_day!A70)</f>
        <v/>
      </c>
      <c r="X80" s="431" t="str">
        <f>IF(_jhy_month_day!B70="","",_jhy_month_day!B70/100)</f>
        <v/>
      </c>
      <c r="Y80" s="431" t="str">
        <f>IF(_jhy_month_day!C70="","",_jhy_month_day!C70/100)</f>
        <v/>
      </c>
      <c r="Z80" s="432">
        <f>Z76+1</f>
        <v>18</v>
      </c>
      <c r="AA80" s="433" t="str">
        <f>IF(_tag_month_day!G70="","",_tag_month_day!G70/100)</f>
        <v/>
      </c>
      <c r="AB80" s="433" t="str">
        <f>IF(_tag_month_day!H70="","",_tag_month_day!H70/100)</f>
        <v/>
      </c>
      <c r="AC80" s="434">
        <f>IF(X80="",AC79,BK80*($AV79*X80+$AW79*FD79+$AX79*FI79+$AY79*FN79+$AZ79*FS79+$BA79*FX79+$BG79*GE79)/(AV79*Y80+AX79*FK79+AW79*FF79+AY79*FP79+AZ79*FU79+BA79*FZ79+BG79*GG79+BB79*GK79+BC79*GN79+BD79*GP79))</f>
        <v>1.59963432013121</v>
      </c>
      <c r="AD80" s="435" t="str">
        <f>IF(AC80=AC79,"",AC80-AC79)</f>
        <v/>
      </c>
      <c r="AE80" s="436" t="str">
        <f>IF(1-AF80=0,"",(1-AF80))</f>
        <v/>
      </c>
      <c r="AF80" s="437">
        <v>1</v>
      </c>
      <c r="AG80" s="10" t="str">
        <f>AG79</f>
        <v>8A3</v>
      </c>
      <c r="AH80" s="438" t="str">
        <f>AH79</f>
        <v/>
      </c>
      <c r="AI80" s="424" t="e">
        <f>IF(ROUND(AJ80-AJ79,1)=0,"",AJ80-AJ79)</f>
        <v>#VALUE!</v>
      </c>
      <c r="AJ80" s="10" t="str">
        <f>IF(_tag_month_day!I70="","",_tag_month_day!I70)</f>
        <v/>
      </c>
      <c r="AK80" s="440"/>
      <c r="AL80" s="440"/>
      <c r="AM80" s="440"/>
      <c r="AN80" s="441">
        <f>AN79</f>
        <v>3</v>
      </c>
      <c r="AO80" s="441">
        <f>AO79</f>
        <v>7</v>
      </c>
      <c r="AP80" s="442" t="e">
        <f>(IF(AN80=0,AS79,AS79*(1+AO80/AN80)/(AR80+AO80/AN80)))+AT80</f>
        <v>#VALUE!</v>
      </c>
      <c r="AQ80" s="443" t="str">
        <f>IF(_tag_month_day!J70="","",_tag_month_day!J70/100)</f>
        <v/>
      </c>
      <c r="AR80" s="444">
        <f>AR79</f>
        <v>1.3</v>
      </c>
      <c r="AS80" s="445" t="e">
        <f>AQ80*(AN80*AR80+AO80)/(AN80+AO80)</f>
        <v>#VALUE!</v>
      </c>
      <c r="AT80" s="445" t="e">
        <f>(SUM(BE80:BF80)-SUM(BE79:BF79))*0.05</f>
        <v>#VALUE!</v>
      </c>
      <c r="AU80" s="446" t="str">
        <f>IF(_tag_month_day!CC70="","",IF(_tag_month_day!CC70&gt;0,_tag_month_day!CD70,_tag_month_day!CE70))</f>
        <v/>
      </c>
      <c r="AV80" s="447" t="str">
        <f>IF(_tag_month_day!L70="","",_tag_month_day!L70/100)</f>
        <v/>
      </c>
      <c r="AW80" s="431">
        <f>AW79</f>
        <v>0</v>
      </c>
      <c r="AX80" s="431">
        <f>AX79</f>
        <v>0</v>
      </c>
      <c r="AY80" s="431" t="str">
        <f>IF(_tag_month_day!M70="","",_tag_month_day!M70/100)</f>
        <v/>
      </c>
      <c r="AZ80" s="431" t="str">
        <f>IF(_tag_month_day!N70="","",_tag_month_day!N70/100)</f>
        <v/>
      </c>
      <c r="BA80" s="431" t="str">
        <f>IF(_tag_month_day!O70="","",_tag_month_day!O70/100)</f>
        <v/>
      </c>
      <c r="BB80" s="448" t="str">
        <f>IF(_tag_month_day!P70="","",_tag_month_day!P70/100)</f>
        <v/>
      </c>
      <c r="BC80" s="448">
        <f>BC79</f>
        <v>0</v>
      </c>
      <c r="BD80" s="448" t="str">
        <f>IF(_tag_month_day!Q70="","",_tag_month_day!Q70/100)</f>
        <v/>
      </c>
      <c r="BE80" s="449" t="str">
        <f>IF(_tag_month_day!R70="","",_tag_month_day!R70/100)</f>
        <v/>
      </c>
      <c r="BF80" s="388" t="e">
        <f>(AU80*(100+BE80*100))/(AJ80-AU80)/100</f>
        <v>#VALUE!</v>
      </c>
      <c r="BG80" s="450" t="e">
        <f>BE80+BF80</f>
        <v>#VALUE!</v>
      </c>
      <c r="BH80" s="451" t="e">
        <f>SUM(AV80:BF80)</f>
        <v>#VALUE!</v>
      </c>
      <c r="BI80" s="452" t="e">
        <f>IF(CX80=0,BI79,(DK80*查询!$R$5+DL80*查询!$Q$5+DM80*查询!$N$5+DN80*查询!$O$5+DO80*查询!$P$5)*AF80/CX80)</f>
        <v>#VALUE!</v>
      </c>
      <c r="BJ80" s="452" t="e">
        <f>IF(CX80=0,BJ79,(DP80*查询!$S$5+DQ80*查询!$T$5+DR80*查询!$U$5)*AF80/CX80)</f>
        <v>#VALUE!</v>
      </c>
      <c r="BK80" s="452">
        <f>BK79</f>
        <v>1</v>
      </c>
      <c r="BL80" s="453" t="e">
        <f>SUMPRODUCT((AV80:BA80)*(GS80:GX80))/((GS80:GX80)+SUM(BB80:BD80)*GY80+BG80*GZ80)</f>
        <v>#VALUE!</v>
      </c>
      <c r="BM80" s="453" t="e">
        <f>BK80*($AV80*FB80+$AW80*FD80+$AX80*FI80+$AY80*FN80+$AZ80*FS80+$BA80*FX80+$BG80*GE80)/(AV80*EY80+AX80*FK80+AW80*FF80+AY80*FP80+AZ80*FU80+BA80*FZ80+BG80*GG80+BB80*GK80+BC80*GN80+BD80*GP80)</f>
        <v>#VALUE!</v>
      </c>
      <c r="BN80" s="453" t="e">
        <f>($AV80*FC80+$AX80*FJ80+$AW80*FE80+$AY80*FO80+$AZ80*FT80+$BA80*FY80+$BG80*GF80)/($AV80*FA80+BG80*GH80+BB80*GL80+BC80*GO80+BD80*GQ80+BA80*GA80)</f>
        <v>#VALUE!</v>
      </c>
      <c r="BO80" s="454" t="e">
        <f>SUMPRODUCT(AV80:BA80*GS80:GX80)/(GS80:GX80+(BB80+BC80+BD80)*GY80+BG80)</f>
        <v>#VALUE!</v>
      </c>
      <c r="BP80" s="454" t="e">
        <f>SUMPRODUCT(AV80:BA80*GS80:GX80)/(GS80:GX80+(BB80+BC80+BD80)*GY80+BG80)</f>
        <v>#VALUE!</v>
      </c>
      <c r="BQ80" s="454" t="e">
        <f>SUMPRODUCT(AV80:BA80*GS80:GX80)/(GS80:GX80+(BB80+BC80+BD80)*GY80+BG80)</f>
        <v>#VALUE!</v>
      </c>
      <c r="BR80" s="453" t="str">
        <f>IF(_tag_month_day!T70="","",_tag_month_day!T70)</f>
        <v/>
      </c>
      <c r="BS80" s="453" t="str">
        <f>IF(_tag_month_day!U70="","",_tag_month_day!U70)</f>
        <v/>
      </c>
      <c r="BT80" s="455" t="str">
        <f>IF(CK80="","",IF((CK80&gt;=BV80-0.12)*(CK80&lt;=BV80+0.12),"合格","不合格"))</f>
        <v/>
      </c>
      <c r="BU80" s="456" t="str">
        <f>IF(_tag_month_day!V70="","",_tag_month_day!V70)</f>
        <v/>
      </c>
      <c r="BV80" s="457" t="str">
        <f>IF(_tag_month_day!W70="","",_tag_month_day!W70)</f>
        <v/>
      </c>
      <c r="BW80" s="458" t="str">
        <f>IF(_tag_month_day!X70="","",_tag_month_day!X70)</f>
        <v/>
      </c>
      <c r="BX80" s="458" t="str">
        <f>IF(_tag_month_day!Y70="","",_tag_month_day!Y70)</f>
        <v/>
      </c>
      <c r="BY80" s="459">
        <f ca="1">L80</f>
        <v>43588.958333333168</v>
      </c>
      <c r="BZ80" s="460"/>
      <c r="CA80" s="461"/>
      <c r="CB80" s="424" t="str">
        <f>IF(_tag_month_day!Z70="","",_tag_month_day!Z70)</f>
        <v/>
      </c>
      <c r="CC80" s="424" t="str">
        <f>IF(_tag_month_day!AA70="","",_tag_month_day!AA70)</f>
        <v/>
      </c>
      <c r="CD80" s="424" t="str">
        <f>IF(_tag_month_day!AB70="","",_tag_month_day!AB70)</f>
        <v/>
      </c>
      <c r="CE80" s="424" t="str">
        <f>IF(_tag_month_day!AC70="","",_tag_month_day!AC70)</f>
        <v/>
      </c>
      <c r="CF80" s="424" t="str">
        <f>IF(_tag_month_day!AD70="","",_tag_month_day!AD70)</f>
        <v/>
      </c>
      <c r="CG80" s="424" t="str">
        <f>IF(_tag_month_day!AE70="","",_tag_month_day!AE70)</f>
        <v/>
      </c>
      <c r="CH80" s="424" t="str">
        <f>IF(_tag_month_day!AF70="","",_tag_month_day!AF70)</f>
        <v/>
      </c>
      <c r="CI80" s="424" t="str">
        <f>IF(_tag_month_day!AG70="","",_tag_month_day!AG70)</f>
        <v/>
      </c>
      <c r="CJ80" s="424" t="str">
        <f>IF(_tag_month_day!AH70="","",_tag_month_day!AH70)</f>
        <v/>
      </c>
      <c r="CK80" s="424" t="str">
        <f>IF(_tag_month_day!AI70="","",_tag_month_day!AI70)</f>
        <v/>
      </c>
      <c r="CL80" s="4" t="str">
        <f>IF(_tag_month_day!AJ70="","",_tag_month_day!AJ70)</f>
        <v/>
      </c>
      <c r="CM80" s="4" t="str">
        <f>IF(_tag_month_day!AK70="","",_tag_month_day!AK70)</f>
        <v/>
      </c>
      <c r="CN80" s="4" t="str">
        <f>IF(_tag_month_day!AL70="","",_tag_month_day!AL70)</f>
        <v/>
      </c>
      <c r="CO80" s="4" t="str">
        <f>IF(_tag_month_day!AM70="","",_tag_month_day!AM70)</f>
        <v/>
      </c>
      <c r="CP80" s="4" t="str">
        <f>IF(_tag_month_day!AN70="","",_tag_month_day!AN70)</f>
        <v/>
      </c>
      <c r="CQ80" s="4" t="str">
        <f>IF(_tag_month_day!AO70="","",_tag_month_day!AO70)</f>
        <v/>
      </c>
      <c r="CR80" s="462" t="str">
        <f>IF(_tag_month_day!AP70="","",_tag_month_day!AP70)</f>
        <v/>
      </c>
      <c r="CS80" s="463" t="str">
        <f>IF(_tag_month_day!AQ70="","",_tag_month_day!AQ70)</f>
        <v/>
      </c>
      <c r="CT80" s="4" t="str">
        <f>IF(_tag_month_day!AR70="","",_tag_month_day!AR70)</f>
        <v/>
      </c>
      <c r="CU80" s="464" t="e">
        <f>DU80/AJ80</f>
        <v>#VALUE!</v>
      </c>
      <c r="CV80" s="451" t="e">
        <f>BG80/BH80</f>
        <v>#VALUE!</v>
      </c>
      <c r="CW80" s="465" t="e">
        <f>AJ80*(1-CV80)*CU80*AF80</f>
        <v>#VALUE!</v>
      </c>
      <c r="CX80" s="465" t="e">
        <f>CW80*94%</f>
        <v>#VALUE!</v>
      </c>
      <c r="CY80" s="466" t="e">
        <f>IF(CX80=0,0,DS80/(DS80+CX80))</f>
        <v>#VALUE!</v>
      </c>
      <c r="CZ80" s="465" t="e">
        <f>$AJ80*EF80</f>
        <v>#VALUE!</v>
      </c>
      <c r="DA80" s="465" t="e">
        <f>$AJ80*EG80</f>
        <v>#VALUE!</v>
      </c>
      <c r="DB80" s="465" t="e">
        <f>$AJ80*EH80</f>
        <v>#VALUE!</v>
      </c>
      <c r="DC80" s="465" t="e">
        <f>$AJ80*EI80</f>
        <v>#VALUE!</v>
      </c>
      <c r="DD80" s="465" t="e">
        <f>$AJ80*EJ80</f>
        <v>#VALUE!</v>
      </c>
      <c r="DE80" s="465" t="e">
        <f>$AJ80*EK80</f>
        <v>#VALUE!</v>
      </c>
      <c r="DF80" s="465" t="e">
        <f>$AJ80*EL80</f>
        <v>#VALUE!</v>
      </c>
      <c r="DG80" s="465" t="e">
        <f>$AJ80*EM80</f>
        <v>#VALUE!</v>
      </c>
      <c r="DH80" s="465" t="e">
        <f>$AJ80*EN80</f>
        <v>#VALUE!</v>
      </c>
      <c r="DI80" s="465" t="e">
        <f>$AJ80*EO80</f>
        <v>#VALUE!</v>
      </c>
      <c r="DJ80" s="465" t="e">
        <f>CZ80*(1-EP80)</f>
        <v>#VALUE!</v>
      </c>
      <c r="DK80" s="465" t="e">
        <f>DA80*(1-ER80)</f>
        <v>#VALUE!</v>
      </c>
      <c r="DL80" s="465" t="e">
        <f>DB80*(1-EQ80)</f>
        <v>#VALUE!</v>
      </c>
      <c r="DM80" s="465" t="e">
        <f>DC80*(1-ES80)</f>
        <v>#VALUE!</v>
      </c>
      <c r="DN80" s="465" t="e">
        <f>DD80*(1-ET80)</f>
        <v>#VALUE!</v>
      </c>
      <c r="DO80" s="465" t="e">
        <f>DE80</f>
        <v>#VALUE!</v>
      </c>
      <c r="DP80" s="465" t="e">
        <f>DF80*(1-EU80)</f>
        <v>#VALUE!</v>
      </c>
      <c r="DQ80" s="465" t="e">
        <f>DG80*(1-EV80)</f>
        <v>#VALUE!</v>
      </c>
      <c r="DR80" s="465" t="e">
        <f>DH80*(1-EW80)</f>
        <v>#VALUE!</v>
      </c>
      <c r="DS80" s="465" t="e">
        <f>DI80</f>
        <v>#VALUE!</v>
      </c>
      <c r="DT80" s="465" t="e">
        <f>SUM(DJ80:DS80)</f>
        <v>#VALUE!</v>
      </c>
      <c r="DU80" s="465" t="e">
        <f>(GS80:GX80)+(DP80+DQ80+DR80)*GY80+DS80</f>
        <v>#VALUE!</v>
      </c>
      <c r="DV80" s="451" t="e">
        <f>AV80/$BH80/(1-EP80)</f>
        <v>#VALUE!</v>
      </c>
      <c r="DW80" s="451" t="e">
        <f>AW80/$BH80/(1-ER80)</f>
        <v>#VALUE!</v>
      </c>
      <c r="DX80" s="451" t="e">
        <f>AX80/$BH80/(1-EQ80)</f>
        <v>#VALUE!</v>
      </c>
      <c r="DY80" s="451" t="e">
        <f>AY80/$BH80/(1-ES80)</f>
        <v>#VALUE!</v>
      </c>
      <c r="DZ80" s="451" t="e">
        <f>AZ80/$BH80/(1-ET80)</f>
        <v>#VALUE!</v>
      </c>
      <c r="EA80" s="451" t="e">
        <f>BA80/$BH80/(1-AX80)</f>
        <v>#VALUE!</v>
      </c>
      <c r="EB80" s="451" t="e">
        <f>BB80/$BH80/(1-EU80)</f>
        <v>#VALUE!</v>
      </c>
      <c r="EC80" s="451" t="e">
        <f>BC80/$BH80/(1-EV80)</f>
        <v>#VALUE!</v>
      </c>
      <c r="ED80" s="451" t="e">
        <f>BD80/$BH80/(1-EW80)</f>
        <v>#VALUE!</v>
      </c>
      <c r="EE80" s="451" t="e">
        <f>BG80/BH80</f>
        <v>#VALUE!</v>
      </c>
      <c r="EF80" s="451" t="e">
        <f>DV80/SUM($DV80:$EE80)</f>
        <v>#VALUE!</v>
      </c>
      <c r="EG80" s="451" t="e">
        <f>DW80/SUM($DV80:$EE80)</f>
        <v>#VALUE!</v>
      </c>
      <c r="EH80" s="451" t="e">
        <f>DX80/SUM($DV80:$EE80)</f>
        <v>#VALUE!</v>
      </c>
      <c r="EI80" s="451" t="e">
        <f>DY80/SUM($DV80:$EE80)</f>
        <v>#VALUE!</v>
      </c>
      <c r="EJ80" s="451" t="e">
        <f>DZ80/SUM($DV80:$EE80)</f>
        <v>#VALUE!</v>
      </c>
      <c r="EK80" s="451" t="e">
        <f>EA80/SUM($DV80:$EE80)</f>
        <v>#VALUE!</v>
      </c>
      <c r="EL80" s="451" t="e">
        <f>EB80/SUM($DV80:$EE80)</f>
        <v>#VALUE!</v>
      </c>
      <c r="EM80" s="451" t="e">
        <f>EC80/SUM($DV80:$EE80)</f>
        <v>#VALUE!</v>
      </c>
      <c r="EN80" s="451" t="e">
        <f>ED80/SUM($DV80:$EE80)</f>
        <v>#VALUE!</v>
      </c>
      <c r="EO80" s="451" t="e">
        <f>EE80/SUM($DV80:$EE80)</f>
        <v>#VALUE!</v>
      </c>
      <c r="EP80" s="450">
        <f>EP79</f>
        <v>0.080000000000000002</v>
      </c>
      <c r="EQ80" s="450">
        <f>EQ79</f>
        <v>0.014999999999999999</v>
      </c>
      <c r="ER80" s="450">
        <f>ER79</f>
        <v>0.014999999999999999</v>
      </c>
      <c r="ES80" s="450">
        <f>ES79</f>
        <v>0.014999999999999999</v>
      </c>
      <c r="ET80" s="450">
        <f>ET79</f>
        <v>0.014999999999999999</v>
      </c>
      <c r="EU80" s="450">
        <f>EU79</f>
        <v>0.089999999999999997</v>
      </c>
      <c r="EV80" s="450">
        <f>EV79</f>
        <v>0.089999999999999997</v>
      </c>
      <c r="EW80" s="450">
        <f>EW79</f>
        <v>0.089999999999999997</v>
      </c>
      <c r="EX80" s="431" t="str">
        <f>IF(_tag_month_day!AS70="","",_tag_month_day!AS70/100)</f>
        <v/>
      </c>
      <c r="EY80" s="431" t="str">
        <f>IF(_tag_month_day!AT70="","",_tag_month_day!AT70/100)</f>
        <v/>
      </c>
      <c r="EZ80" s="431" t="str">
        <f>IF(_tag_month_day!AU70="","",_tag_month_day!AU70/100)</f>
        <v/>
      </c>
      <c r="FA80" s="431" t="str">
        <f>IF(_tag_month_day!AV70="","",_tag_month_day!AV70/100)</f>
        <v/>
      </c>
      <c r="FB80" s="431" t="str">
        <f>IF(_tag_month_day!AW70="","",_tag_month_day!AW70/100)</f>
        <v/>
      </c>
      <c r="FC80" s="431" t="str">
        <f>IF(_tag_month_day!AX70="","",_tag_month_day!AX70/100)</f>
        <v/>
      </c>
      <c r="FD80" s="449" t="str">
        <f>IF(_tag_month_day!AY70="","",_tag_month_day!AY70/100)</f>
        <v/>
      </c>
      <c r="FE80" s="449" t="str">
        <f>IF(_tag_month_day!AZ70="","",_tag_month_day!AZ70/100)</f>
        <v/>
      </c>
      <c r="FF80" s="449" t="str">
        <f>IF(_tag_month_day!BA70="","",_tag_month_day!BA70/100)</f>
        <v/>
      </c>
      <c r="FG80" s="449" t="str">
        <f>IF(_tag_month_day!BB70="","",_tag_month_day!BB70/100)</f>
        <v/>
      </c>
      <c r="FH80" s="467" t="str">
        <f>IF(_tag_month_day!BC70="","",_tag_month_day!BC70/100)</f>
        <v/>
      </c>
      <c r="FI80" s="449">
        <f>FI79</f>
        <v>0.40999999999999998</v>
      </c>
      <c r="FJ80" s="449">
        <f>FJ79</f>
        <v>0.11</v>
      </c>
      <c r="FK80" s="449">
        <f>FK79</f>
        <v>0.014999999999999999</v>
      </c>
      <c r="FL80" s="449">
        <f>FL79</f>
        <v>0</v>
      </c>
      <c r="FM80" s="467">
        <f>FM79</f>
        <v>0.0001</v>
      </c>
      <c r="FN80" s="449">
        <f>FN79</f>
        <v>0.32000000000000001</v>
      </c>
      <c r="FO80" s="449">
        <f>FO79</f>
        <v>0.20000000000000001</v>
      </c>
      <c r="FP80" s="449">
        <f>FP79</f>
        <v>0.01</v>
      </c>
      <c r="FQ80" s="449">
        <f>FQ79</f>
        <v>0</v>
      </c>
      <c r="FR80" s="467">
        <f>FR79</f>
        <v>0.0001</v>
      </c>
      <c r="FS80" s="449" t="str">
        <f>IF(_tag_month_day!BD70="","",_tag_month_day!BD70/100)</f>
        <v/>
      </c>
      <c r="FT80" s="449" t="str">
        <f>IF(_tag_month_day!BE70="","",_tag_month_day!BE70/100)</f>
        <v/>
      </c>
      <c r="FU80" s="449" t="str">
        <f>IF(_tag_month_day!BF70="","",_tag_month_day!BF70/100)</f>
        <v/>
      </c>
      <c r="FV80" s="449" t="str">
        <f>IF(_tag_month_day!BG70="","",_tag_month_day!BG70/100)</f>
        <v/>
      </c>
      <c r="FW80" s="467" t="str">
        <f>IF(_tag_month_day!BH70="","",_tag_month_day!BH70/100)</f>
        <v/>
      </c>
      <c r="FX80" s="449" t="str">
        <f>IF(_tag_month_day!BI70="","",_tag_month_day!BI70/100)</f>
        <v/>
      </c>
      <c r="FY80" s="449" t="str">
        <f>IF(_tag_month_day!BJ70="","",_tag_month_day!BJ70/100)</f>
        <v/>
      </c>
      <c r="FZ80" s="468" t="str">
        <f>IF(_tag_month_day!BK70="","",_tag_month_day!BK70/100)</f>
        <v/>
      </c>
      <c r="GA80" s="449" t="str">
        <f>IF(_tag_month_day!BL70="","",_tag_month_day!BL70/100)</f>
        <v/>
      </c>
      <c r="GB80" s="467" t="str">
        <f>IF(_tag_month_day!BM70="","",_tag_month_day!BM70/100)</f>
        <v/>
      </c>
      <c r="GC80" s="431" t="str">
        <f>IF(_tag_month_day!BN70="","",_tag_month_day!BN70/100)</f>
        <v/>
      </c>
      <c r="GD80" s="431" t="str">
        <f>IF(_tag_month_day!BO70="","",_tag_month_day!BO70/100)</f>
        <v/>
      </c>
      <c r="GE80" s="431" t="str">
        <f>IF(_tag_month_day!BP70="","",_tag_month_day!BP70/100)</f>
        <v/>
      </c>
      <c r="GF80" s="431" t="str">
        <f>IF(_tag_month_day!BQ70="","",_tag_month_day!BQ70/100)</f>
        <v/>
      </c>
      <c r="GG80" s="431" t="str">
        <f>IF(_tag_month_day!BR70="","",_tag_month_day!BR70/100)</f>
        <v/>
      </c>
      <c r="GH80" s="431" t="str">
        <f>IF(_tag_month_day!BS70="","",_tag_month_day!BS70/100)</f>
        <v/>
      </c>
      <c r="GI80" s="467" t="str">
        <f>IF(_tag_month_day!BT70="","",_tag_month_day!BT70/100)</f>
        <v/>
      </c>
      <c r="GJ80" s="469" t="str">
        <f>IF(_tag_month_day!BU70="","",_tag_month_day!BU70/100)</f>
        <v/>
      </c>
      <c r="GK80" s="470">
        <f>GK79</f>
        <v>0.070000000000000007</v>
      </c>
      <c r="GL80" s="470">
        <f>GL79</f>
        <v>0.029999999999999999</v>
      </c>
      <c r="GM80" s="471" t="str">
        <f>IF(_tag_month_day!BX70="","",_tag_month_day!BX70/100)</f>
        <v/>
      </c>
      <c r="GN80" s="470">
        <f>GN79</f>
        <v>0.070000000000000007</v>
      </c>
      <c r="GO80" s="470">
        <f>GO79</f>
        <v>0.029999999999999999</v>
      </c>
      <c r="GP80" s="470">
        <f>GP79</f>
        <v>0.089999999999999997</v>
      </c>
      <c r="GQ80" s="470">
        <f>GQ79</f>
        <v>0.029999999999999999</v>
      </c>
      <c r="GR80" s="471" t="str">
        <f>IF(_tag_month_day!CA70="","",_tag_month_day!CA70/100)</f>
        <v/>
      </c>
      <c r="GS80" s="472">
        <f>GS79</f>
        <v>0.95299999999999996</v>
      </c>
      <c r="GT80" s="472">
        <f>GT79</f>
        <v>0.55000000000000004</v>
      </c>
      <c r="GU80" s="472">
        <f>GU79</f>
        <v>0.55000000000000004</v>
      </c>
      <c r="GV80" s="472">
        <f>GV79</f>
        <v>0.55000000000000004</v>
      </c>
      <c r="GW80" s="472">
        <f>GW79</f>
        <v>0.5</v>
      </c>
      <c r="GX80" s="472">
        <f>GX79</f>
        <v>0.93500000000000005</v>
      </c>
      <c r="GY80" s="472">
        <f>GY79</f>
        <v>0.14999999999999999</v>
      </c>
      <c r="GZ80" s="472">
        <f>GZ79</f>
        <v>1</v>
      </c>
      <c r="HA80" s="474">
        <f>HA79</f>
        <v>0.047</v>
      </c>
      <c r="HB80" s="474">
        <f>HB79</f>
        <v>0.45000000000000001</v>
      </c>
      <c r="HC80" s="474">
        <f>HC79</f>
        <v>0.45000000000000001</v>
      </c>
      <c r="HD80" s="474">
        <f>HD79</f>
        <v>0.45000000000000001</v>
      </c>
      <c r="HE80" s="474">
        <f>HE79</f>
        <v>0.5</v>
      </c>
      <c r="HF80" s="474">
        <f>HF79</f>
        <v>0.065000000000000002</v>
      </c>
      <c r="HG80" s="474">
        <f>HG79</f>
        <v>0.84999999999999998</v>
      </c>
      <c r="HH80" s="474">
        <f>HH79</f>
        <v>0</v>
      </c>
      <c r="HI80" s="10">
        <f>IF(BZ80&lt;&gt;"",CK80-BV80,0)</f>
        <v>0</v>
      </c>
      <c r="HJ80" s="10" t="e">
        <f>IF(AJ80&gt;0,AH80-AJ80,0)</f>
        <v>#VALUE!</v>
      </c>
      <c r="HK80" s="466">
        <f>HK79</f>
        <v>0.84999999999999998</v>
      </c>
      <c r="HL80" s="424">
        <f>HL79</f>
        <v>550000</v>
      </c>
      <c r="HM80" s="424">
        <f>HM79</f>
        <v>480000</v>
      </c>
      <c r="HN80" s="465" t="e">
        <f>(DJ80*EZ80+DK80*FH80+DL80*FM80+DM80*FR80+DN80*FW80+DO80*GB80+DS80*GI80+DP80*GM80+DR80*GR80)*1000*2</f>
        <v>#VALUE!</v>
      </c>
      <c r="HO80" s="465" t="e">
        <f>HN80*HK80*$HO$2/HL80*1000000</f>
        <v>#VALUE!</v>
      </c>
      <c r="HP80" s="465" t="e">
        <f>HN80*HK80*$HP$2/HM80*1000000</f>
        <v>#VALUE!</v>
      </c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</row>
    <row customFormat="1" r="81" s="0">
      <c r="A81" s="420">
        <v>70</v>
      </c>
      <c r="B81" s="421">
        <f ca="1">IF(D81=D80,B80,IF(D81="夜班",B80+1,B80))</f>
        <v>43588</v>
      </c>
      <c r="C81" s="422">
        <f>C80</f>
        <v>0.041666666666666699</v>
      </c>
      <c r="D81" s="10" t="str">
        <f ca="1">IF(HOUR(G81)&lt;8,"夜班",IF(HOUR(G81)&lt;16,"白班",IF(HOUR(G81)&lt;24,"中班",0)))</f>
        <v>中班</v>
      </c>
      <c r="E81" s="10" t="e">
        <f ca="1">IF(F81=1,"甲",IF(F81=2,"乙",IF(F81=3,"丙",IF(F81=4,"丁",""))))</f>
        <v>#REF!</v>
      </c>
      <c r="F81" s="10" t="e">
        <f ca="1">SUMPRODUCT((成本日报!$A$3:$A$95=计划!B81)*(成本日报!$B$3:$B$95=计划!$D81),成本日报!$C$3:$C$95)</f>
        <v>#REF!</v>
      </c>
      <c r="G81" s="423">
        <f ca="1">G80+C80</f>
        <v>43588.874999999833</v>
      </c>
      <c r="H81" s="423">
        <f ca="1">$G81+$C81/60*10+$C81*0</f>
        <v>43588.881944444278</v>
      </c>
      <c r="I81" s="423">
        <f ca="1">$G81+$C81/60*18+$C81*0</f>
        <v>43588.88749999983</v>
      </c>
      <c r="J81" s="423">
        <f ca="1">$G81+$C81/60*0+$C81*1</f>
        <v>43588.916666666497</v>
      </c>
      <c r="K81" s="423">
        <f ca="1">$G81+$C81/60*30+$C81*2</f>
        <v>43588.979166666504</v>
      </c>
      <c r="L81" s="423">
        <f ca="1">$G81+$C81/60*0+$C81*3</f>
        <v>43588.999999999833</v>
      </c>
      <c r="M81" s="424" t="str">
        <f>IF(_tag_month_day!A71="","",_tag_month_day!A71)</f>
        <v/>
      </c>
      <c r="N81" s="424" t="str">
        <f>IF(_tag_month_day!B71="","",_tag_month_day!B71)</f>
        <v/>
      </c>
      <c r="O81" s="425" t="e">
        <f>IF(M81+N81=0,"",M81+N81)</f>
        <v>#VALUE!</v>
      </c>
      <c r="P81" s="424" t="str">
        <f>IF(_tag_month_day!C71="","",_tag_month_day!C71)</f>
        <v/>
      </c>
      <c r="Q81" s="424" t="str">
        <f>IF(_tag_month_day!D71="","",_tag_month_day!D71)</f>
        <v/>
      </c>
      <c r="R81" s="426" t="str">
        <f>IF(_tag_month_day!CB71="","",_tag_month_day!CB71/100)</f>
        <v/>
      </c>
      <c r="S81" s="427" t="str">
        <f>IF(_tag_month_day!E71="","",_tag_month_day!E71)</f>
        <v/>
      </c>
      <c r="T81" s="427" t="str">
        <f>IF(_tag_month_day!F71="","",_tag_month_day!F71)</f>
        <v/>
      </c>
      <c r="U81" s="428" t="e">
        <f>S81+T81</f>
        <v>#VALUE!</v>
      </c>
      <c r="V81" s="429" t="e">
        <f>U81/AJ81</f>
        <v>#VALUE!</v>
      </c>
      <c r="W81" s="430" t="str">
        <f>IF(_jhy_month_day!A71="","",_jhy_month_day!A71)</f>
        <v/>
      </c>
      <c r="X81" s="431" t="str">
        <f>IF(_jhy_month_day!B71="","",_jhy_month_day!B71/100)</f>
        <v/>
      </c>
      <c r="Y81" s="431" t="str">
        <f>IF(_jhy_month_day!C71="","",_jhy_month_day!C71/100)</f>
        <v/>
      </c>
      <c r="Z81" s="432">
        <f>Z77+1</f>
        <v>18</v>
      </c>
      <c r="AA81" s="433" t="str">
        <f>IF(_tag_month_day!G71="","",_tag_month_day!G71/100)</f>
        <v/>
      </c>
      <c r="AB81" s="433" t="str">
        <f>IF(_tag_month_day!H71="","",_tag_month_day!H71/100)</f>
        <v/>
      </c>
      <c r="AC81" s="434">
        <f>IF(X81="",AC80,BK81*($AV80*X81+$AW80*FD80+$AX80*FI80+$AY80*FN80+$AZ80*FS80+$BA80*FX80+$BG80*GE80)/(AV80*Y81+AX80*FK80+AW80*FF80+AY80*FP80+AZ80*FU80+BA80*FZ80+BG80*GG80+BB80*GK80+BC80*GN80+BD80*GP80))</f>
        <v>1.59963432013121</v>
      </c>
      <c r="AD81" s="435" t="str">
        <f>IF(AC81=AC80,"",AC81-AC80)</f>
        <v/>
      </c>
      <c r="AE81" s="436" t="str">
        <f>IF(1-AF81=0,"",(1-AF81))</f>
        <v/>
      </c>
      <c r="AF81" s="437">
        <v>1</v>
      </c>
      <c r="AG81" s="10" t="str">
        <f>AG80</f>
        <v>8A3</v>
      </c>
      <c r="AH81" s="438" t="str">
        <f>AH80</f>
        <v/>
      </c>
      <c r="AI81" s="424" t="e">
        <f>IF(ROUND(AJ81-AJ80,1)=0,"",AJ81-AJ80)</f>
        <v>#VALUE!</v>
      </c>
      <c r="AJ81" s="10" t="str">
        <f>IF(_tag_month_day!I71="","",_tag_month_day!I71)</f>
        <v/>
      </c>
      <c r="AK81" s="440"/>
      <c r="AL81" s="440"/>
      <c r="AM81" s="440"/>
      <c r="AN81" s="441">
        <f>AN80</f>
        <v>3</v>
      </c>
      <c r="AO81" s="441">
        <f>AO80</f>
        <v>7</v>
      </c>
      <c r="AP81" s="442" t="e">
        <f>(IF(AN81=0,AS80,AS80*(1+AO81/AN81)/(AR81+AO81/AN81)))+AT81</f>
        <v>#VALUE!</v>
      </c>
      <c r="AQ81" s="443" t="str">
        <f>IF(_tag_month_day!J71="","",_tag_month_day!J71/100)</f>
        <v/>
      </c>
      <c r="AR81" s="444">
        <f>AR80</f>
        <v>1.3</v>
      </c>
      <c r="AS81" s="445" t="e">
        <f>AQ81*(AN81*AR81+AO81)/(AN81+AO81)</f>
        <v>#VALUE!</v>
      </c>
      <c r="AT81" s="445" t="e">
        <f>(SUM(BE81:BF81)-SUM(BE80:BF80))*0.05</f>
        <v>#VALUE!</v>
      </c>
      <c r="AU81" s="446" t="str">
        <f>IF(_tag_month_day!CC71="","",IF(_tag_month_day!CC71&gt;0,_tag_month_day!CD71,_tag_month_day!CE71))</f>
        <v/>
      </c>
      <c r="AV81" s="447" t="str">
        <f>IF(_tag_month_day!L71="","",_tag_month_day!L71/100)</f>
        <v/>
      </c>
      <c r="AW81" s="431">
        <f>AW80</f>
        <v>0</v>
      </c>
      <c r="AX81" s="431">
        <f>AX80</f>
        <v>0</v>
      </c>
      <c r="AY81" s="431" t="str">
        <f>IF(_tag_month_day!M71="","",_tag_month_day!M71/100)</f>
        <v/>
      </c>
      <c r="AZ81" s="431" t="str">
        <f>IF(_tag_month_day!N71="","",_tag_month_day!N71/100)</f>
        <v/>
      </c>
      <c r="BA81" s="431" t="str">
        <f>IF(_tag_month_day!O71="","",_tag_month_day!O71/100)</f>
        <v/>
      </c>
      <c r="BB81" s="448" t="str">
        <f>IF(_tag_month_day!P71="","",_tag_month_day!P71/100)</f>
        <v/>
      </c>
      <c r="BC81" s="448">
        <f>BC80</f>
        <v>0</v>
      </c>
      <c r="BD81" s="448" t="str">
        <f>IF(_tag_month_day!Q71="","",_tag_month_day!Q71/100)</f>
        <v/>
      </c>
      <c r="BE81" s="449" t="str">
        <f>IF(_tag_month_day!R71="","",_tag_month_day!R71/100)</f>
        <v/>
      </c>
      <c r="BF81" s="388" t="e">
        <f>(AU81*(100+BE81*100))/(AJ81-AU81)/100</f>
        <v>#VALUE!</v>
      </c>
      <c r="BG81" s="450" t="e">
        <f>BE81+BF81</f>
        <v>#VALUE!</v>
      </c>
      <c r="BH81" s="451" t="e">
        <f>SUM(AV81:BF81)</f>
        <v>#VALUE!</v>
      </c>
      <c r="BI81" s="452" t="e">
        <f>IF(CX81=0,BI80,(DK81*查询!$R$5+DL81*查询!$Q$5+DM81*查询!$N$5+DN81*查询!$O$5+DO81*查询!$P$5)*AF81/CX81)</f>
        <v>#VALUE!</v>
      </c>
      <c r="BJ81" s="452" t="e">
        <f>IF(CX81=0,BJ80,(DP81*查询!$S$5+DQ81*查询!$T$5+DR81*查询!$U$5)*AF81/CX81)</f>
        <v>#VALUE!</v>
      </c>
      <c r="BK81" s="452">
        <f>BK80</f>
        <v>1</v>
      </c>
      <c r="BL81" s="453" t="e">
        <f>SUMPRODUCT((AV81:BA81)*(GS81:GX81))/((GS81:GX81)+SUM(BB81:BD81)*GY81+BG81*GZ81)</f>
        <v>#VALUE!</v>
      </c>
      <c r="BM81" s="453" t="e">
        <f>BK81*($AV81*FB81+$AW81*FD81+$AX81*FI81+$AY81*FN81+$AZ81*FS81+$BA81*FX81+$BG81*GE81)/(AV81*EY81+AX81*FK81+AW81*FF81+AY81*FP81+AZ81*FU81+BA81*FZ81+BG81*GG81+BB81*GK81+BC81*GN81+BD81*GP81)</f>
        <v>#VALUE!</v>
      </c>
      <c r="BN81" s="453" t="e">
        <f>($AV81*FC81+$AX81*FJ81+$AW81*FE81+$AY81*FO81+$AZ81*FT81+$BA81*FY81+$BG81*GF81)/($AV81*FA81+BG81*GH81+BB81*GL81+BC81*GO81+BD81*GQ81+BA81*GA81)</f>
        <v>#VALUE!</v>
      </c>
      <c r="BO81" s="454" t="e">
        <f>SUMPRODUCT(AV81:BA81*GS81:GX81)/(GS81:GX81+(BB81+BC81+BD81)*GY81+BG81)</f>
        <v>#VALUE!</v>
      </c>
      <c r="BP81" s="454" t="e">
        <f>SUMPRODUCT(AV81:BA81*GS81:GX81)/(GS81:GX81+(BB81+BC81+BD81)*GY81+BG81)</f>
        <v>#VALUE!</v>
      </c>
      <c r="BQ81" s="454" t="e">
        <f>SUMPRODUCT(AV81:BA81*GS81:GX81)/(GS81:GX81+(BB81+BC81+BD81)*GY81+BG81)</f>
        <v>#VALUE!</v>
      </c>
      <c r="BR81" s="453" t="str">
        <f>IF(_tag_month_day!T71="","",_tag_month_day!T71)</f>
        <v/>
      </c>
      <c r="BS81" s="453" t="str">
        <f>IF(_tag_month_day!U71="","",_tag_month_day!U71)</f>
        <v/>
      </c>
      <c r="BT81" s="455" t="str">
        <f>IF(CK81="","",IF((CK81&gt;=BV81-0.12)*(CK81&lt;=BV81+0.12),"合格","不合格"))</f>
        <v/>
      </c>
      <c r="BU81" s="456" t="str">
        <f>IF(_tag_month_day!V71="","",_tag_month_day!V71)</f>
        <v/>
      </c>
      <c r="BV81" s="457" t="str">
        <f>IF(_tag_month_day!W71="","",_tag_month_day!W71)</f>
        <v/>
      </c>
      <c r="BW81" s="458" t="str">
        <f>IF(_tag_month_day!X71="","",_tag_month_day!X71)</f>
        <v/>
      </c>
      <c r="BX81" s="458" t="str">
        <f>IF(_tag_month_day!Y71="","",_tag_month_day!Y71)</f>
        <v/>
      </c>
      <c r="BY81" s="459">
        <f ca="1">L81</f>
        <v>43588.999999999833</v>
      </c>
      <c r="BZ81" s="460" t="s">
        <v>429</v>
      </c>
      <c r="CA81" s="461">
        <v>0.024305555555555601</v>
      </c>
      <c r="CB81" s="424" t="str">
        <f>IF(_tag_month_day!Z71="","",_tag_month_day!Z71)</f>
        <v/>
      </c>
      <c r="CC81" s="424" t="str">
        <f>IF(_tag_month_day!AA71="","",_tag_month_day!AA71)</f>
        <v/>
      </c>
      <c r="CD81" s="424" t="str">
        <f>IF(_tag_month_day!AB71="","",_tag_month_day!AB71)</f>
        <v/>
      </c>
      <c r="CE81" s="424" t="str">
        <f>IF(_tag_month_day!AC71="","",_tag_month_day!AC71)</f>
        <v/>
      </c>
      <c r="CF81" s="424" t="str">
        <f>IF(_tag_month_day!AD71="","",_tag_month_day!AD71)</f>
        <v/>
      </c>
      <c r="CG81" s="424" t="str">
        <f>IF(_tag_month_day!AE71="","",_tag_month_day!AE71)</f>
        <v/>
      </c>
      <c r="CH81" s="424" t="str">
        <f>IF(_tag_month_day!AF71="","",_tag_month_day!AF71)</f>
        <v/>
      </c>
      <c r="CI81" s="424" t="str">
        <f>IF(_tag_month_day!AG71="","",_tag_month_day!AG71)</f>
        <v/>
      </c>
      <c r="CJ81" s="424" t="str">
        <f>IF(_tag_month_day!AH71="","",_tag_month_day!AH71)</f>
        <v/>
      </c>
      <c r="CK81" s="424" t="str">
        <f>IF(_tag_month_day!AI71="","",_tag_month_day!AI71)</f>
        <v/>
      </c>
      <c r="CL81" s="4" t="str">
        <f>IF(_tag_month_day!AJ71="","",_tag_month_day!AJ71)</f>
        <v/>
      </c>
      <c r="CM81" s="4" t="str">
        <f>IF(_tag_month_day!AK71="","",_tag_month_day!AK71)</f>
        <v/>
      </c>
      <c r="CN81" s="4" t="str">
        <f>IF(_tag_month_day!AL71="","",_tag_month_day!AL71)</f>
        <v/>
      </c>
      <c r="CO81" s="4" t="str">
        <f>IF(_tag_month_day!AM71="","",_tag_month_day!AM71)</f>
        <v/>
      </c>
      <c r="CP81" s="4" t="str">
        <f>IF(_tag_month_day!AN71="","",_tag_month_day!AN71)</f>
        <v/>
      </c>
      <c r="CQ81" s="4" t="str">
        <f>IF(_tag_month_day!AO71="","",_tag_month_day!AO71)</f>
        <v/>
      </c>
      <c r="CR81" s="462" t="str">
        <f>IF(_tag_month_day!AP71="","",_tag_month_day!AP71)</f>
        <v/>
      </c>
      <c r="CS81" s="463" t="str">
        <f>IF(_tag_month_day!AQ71="","",_tag_month_day!AQ71)</f>
        <v/>
      </c>
      <c r="CT81" s="4" t="str">
        <f>IF(_tag_month_day!AR71="","",_tag_month_day!AR71)</f>
        <v/>
      </c>
      <c r="CU81" s="464" t="e">
        <f>DU81/AJ81</f>
        <v>#VALUE!</v>
      </c>
      <c r="CV81" s="451" t="e">
        <f>BG81/BH81</f>
        <v>#VALUE!</v>
      </c>
      <c r="CW81" s="465" t="e">
        <f>AJ81*(1-CV81)*CU81*AF81</f>
        <v>#VALUE!</v>
      </c>
      <c r="CX81" s="465" t="e">
        <f>CW81*94%</f>
        <v>#VALUE!</v>
      </c>
      <c r="CY81" s="466" t="e">
        <f>IF(CX81=0,0,DS81/(DS81+CX81))</f>
        <v>#VALUE!</v>
      </c>
      <c r="CZ81" s="465" t="e">
        <f>$AJ81*EF81</f>
        <v>#VALUE!</v>
      </c>
      <c r="DA81" s="465" t="e">
        <f>$AJ81*EG81</f>
        <v>#VALUE!</v>
      </c>
      <c r="DB81" s="465" t="e">
        <f>$AJ81*EH81</f>
        <v>#VALUE!</v>
      </c>
      <c r="DC81" s="465" t="e">
        <f>$AJ81*EI81</f>
        <v>#VALUE!</v>
      </c>
      <c r="DD81" s="465" t="e">
        <f>$AJ81*EJ81</f>
        <v>#VALUE!</v>
      </c>
      <c r="DE81" s="465" t="e">
        <f>$AJ81*EK81</f>
        <v>#VALUE!</v>
      </c>
      <c r="DF81" s="465" t="e">
        <f>$AJ81*EL81</f>
        <v>#VALUE!</v>
      </c>
      <c r="DG81" s="465" t="e">
        <f>$AJ81*EM81</f>
        <v>#VALUE!</v>
      </c>
      <c r="DH81" s="465" t="e">
        <f>$AJ81*EN81</f>
        <v>#VALUE!</v>
      </c>
      <c r="DI81" s="465" t="e">
        <f>$AJ81*EO81</f>
        <v>#VALUE!</v>
      </c>
      <c r="DJ81" s="465" t="e">
        <f>CZ81*(1-EP81)</f>
        <v>#VALUE!</v>
      </c>
      <c r="DK81" s="465" t="e">
        <f>DA81*(1-ER81)</f>
        <v>#VALUE!</v>
      </c>
      <c r="DL81" s="465" t="e">
        <f>DB81*(1-EQ81)</f>
        <v>#VALUE!</v>
      </c>
      <c r="DM81" s="465" t="e">
        <f>DC81*(1-ES81)</f>
        <v>#VALUE!</v>
      </c>
      <c r="DN81" s="465" t="e">
        <f>DD81*(1-ET81)</f>
        <v>#VALUE!</v>
      </c>
      <c r="DO81" s="465" t="e">
        <f>DE81</f>
        <v>#VALUE!</v>
      </c>
      <c r="DP81" s="465" t="e">
        <f>DF81*(1-EU81)</f>
        <v>#VALUE!</v>
      </c>
      <c r="DQ81" s="465" t="e">
        <f>DG81*(1-EV81)</f>
        <v>#VALUE!</v>
      </c>
      <c r="DR81" s="465" t="e">
        <f>DH81*(1-EW81)</f>
        <v>#VALUE!</v>
      </c>
      <c r="DS81" s="465" t="e">
        <f>DI81</f>
        <v>#VALUE!</v>
      </c>
      <c r="DT81" s="465" t="e">
        <f>SUM(DJ81:DS81)</f>
        <v>#VALUE!</v>
      </c>
      <c r="DU81" s="465" t="e">
        <f>(GS81:GX81)+(DP81+DQ81+DR81)*GY81+DS81</f>
        <v>#VALUE!</v>
      </c>
      <c r="DV81" s="451" t="e">
        <f>AV81/$BH81/(1-EP81)</f>
        <v>#VALUE!</v>
      </c>
      <c r="DW81" s="451" t="e">
        <f>AW81/$BH81/(1-ER81)</f>
        <v>#VALUE!</v>
      </c>
      <c r="DX81" s="451" t="e">
        <f>AX81/$BH81/(1-EQ81)</f>
        <v>#VALUE!</v>
      </c>
      <c r="DY81" s="451" t="e">
        <f>AY81/$BH81/(1-ES81)</f>
        <v>#VALUE!</v>
      </c>
      <c r="DZ81" s="451" t="e">
        <f>AZ81/$BH81/(1-ET81)</f>
        <v>#VALUE!</v>
      </c>
      <c r="EA81" s="451" t="e">
        <f>BA81/$BH81/(1-AX81)</f>
        <v>#VALUE!</v>
      </c>
      <c r="EB81" s="451" t="e">
        <f>BB81/$BH81/(1-EU81)</f>
        <v>#VALUE!</v>
      </c>
      <c r="EC81" s="451" t="e">
        <f>BC81/$BH81/(1-EV81)</f>
        <v>#VALUE!</v>
      </c>
      <c r="ED81" s="451" t="e">
        <f>BD81/$BH81/(1-EW81)</f>
        <v>#VALUE!</v>
      </c>
      <c r="EE81" s="451" t="e">
        <f>BG81/BH81</f>
        <v>#VALUE!</v>
      </c>
      <c r="EF81" s="451" t="e">
        <f>DV81/SUM($DV81:$EE81)</f>
        <v>#VALUE!</v>
      </c>
      <c r="EG81" s="451" t="e">
        <f>DW81/SUM($DV81:$EE81)</f>
        <v>#VALUE!</v>
      </c>
      <c r="EH81" s="451" t="e">
        <f>DX81/SUM($DV81:$EE81)</f>
        <v>#VALUE!</v>
      </c>
      <c r="EI81" s="451" t="e">
        <f>DY81/SUM($DV81:$EE81)</f>
        <v>#VALUE!</v>
      </c>
      <c r="EJ81" s="451" t="e">
        <f>DZ81/SUM($DV81:$EE81)</f>
        <v>#VALUE!</v>
      </c>
      <c r="EK81" s="451" t="e">
        <f>EA81/SUM($DV81:$EE81)</f>
        <v>#VALUE!</v>
      </c>
      <c r="EL81" s="451" t="e">
        <f>EB81/SUM($DV81:$EE81)</f>
        <v>#VALUE!</v>
      </c>
      <c r="EM81" s="451" t="e">
        <f>EC81/SUM($DV81:$EE81)</f>
        <v>#VALUE!</v>
      </c>
      <c r="EN81" s="451" t="e">
        <f>ED81/SUM($DV81:$EE81)</f>
        <v>#VALUE!</v>
      </c>
      <c r="EO81" s="451" t="e">
        <f>EE81/SUM($DV81:$EE81)</f>
        <v>#VALUE!</v>
      </c>
      <c r="EP81" s="450">
        <f>EP80</f>
        <v>0.080000000000000002</v>
      </c>
      <c r="EQ81" s="450">
        <f>EQ80</f>
        <v>0.014999999999999999</v>
      </c>
      <c r="ER81" s="450">
        <f>ER80</f>
        <v>0.014999999999999999</v>
      </c>
      <c r="ES81" s="450">
        <f>ES80</f>
        <v>0.014999999999999999</v>
      </c>
      <c r="ET81" s="450">
        <f>ET80</f>
        <v>0.014999999999999999</v>
      </c>
      <c r="EU81" s="450">
        <f>EU80</f>
        <v>0.089999999999999997</v>
      </c>
      <c r="EV81" s="450">
        <f>EV80</f>
        <v>0.089999999999999997</v>
      </c>
      <c r="EW81" s="450">
        <f>EW80</f>
        <v>0.089999999999999997</v>
      </c>
      <c r="EX81" s="431" t="str">
        <f>IF(_tag_month_day!AS71="","",_tag_month_day!AS71/100)</f>
        <v/>
      </c>
      <c r="EY81" s="431" t="str">
        <f>IF(_tag_month_day!AT71="","",_tag_month_day!AT71/100)</f>
        <v/>
      </c>
      <c r="EZ81" s="431" t="str">
        <f>IF(_tag_month_day!AU71="","",_tag_month_day!AU71/100)</f>
        <v/>
      </c>
      <c r="FA81" s="431" t="str">
        <f>IF(_tag_month_day!AV71="","",_tag_month_day!AV71/100)</f>
        <v/>
      </c>
      <c r="FB81" s="431" t="str">
        <f>IF(_tag_month_day!AW71="","",_tag_month_day!AW71/100)</f>
        <v/>
      </c>
      <c r="FC81" s="431" t="str">
        <f>IF(_tag_month_day!AX71="","",_tag_month_day!AX71/100)</f>
        <v/>
      </c>
      <c r="FD81" s="449" t="str">
        <f>IF(_tag_month_day!AY71="","",_tag_month_day!AY71/100)</f>
        <v/>
      </c>
      <c r="FE81" s="449" t="str">
        <f>IF(_tag_month_day!AZ71="","",_tag_month_day!AZ71/100)</f>
        <v/>
      </c>
      <c r="FF81" s="449" t="str">
        <f>IF(_tag_month_day!BA71="","",_tag_month_day!BA71/100)</f>
        <v/>
      </c>
      <c r="FG81" s="449" t="str">
        <f>IF(_tag_month_day!BB71="","",_tag_month_day!BB71/100)</f>
        <v/>
      </c>
      <c r="FH81" s="467" t="str">
        <f>IF(_tag_month_day!BC71="","",_tag_month_day!BC71/100)</f>
        <v/>
      </c>
      <c r="FI81" s="449">
        <f>FI80</f>
        <v>0.40999999999999998</v>
      </c>
      <c r="FJ81" s="449">
        <f>FJ80</f>
        <v>0.11</v>
      </c>
      <c r="FK81" s="449">
        <f>FK80</f>
        <v>0.014999999999999999</v>
      </c>
      <c r="FL81" s="449">
        <f>FL80</f>
        <v>0</v>
      </c>
      <c r="FM81" s="467">
        <f>FM80</f>
        <v>0.0001</v>
      </c>
      <c r="FN81" s="449">
        <f>FN80</f>
        <v>0.32000000000000001</v>
      </c>
      <c r="FO81" s="449">
        <f>FO80</f>
        <v>0.20000000000000001</v>
      </c>
      <c r="FP81" s="449">
        <f>FP80</f>
        <v>0.01</v>
      </c>
      <c r="FQ81" s="449">
        <f>FQ80</f>
        <v>0</v>
      </c>
      <c r="FR81" s="467">
        <f>FR80</f>
        <v>0.0001</v>
      </c>
      <c r="FS81" s="449" t="str">
        <f>IF(_tag_month_day!BD71="","",_tag_month_day!BD71/100)</f>
        <v/>
      </c>
      <c r="FT81" s="449" t="str">
        <f>IF(_tag_month_day!BE71="","",_tag_month_day!BE71/100)</f>
        <v/>
      </c>
      <c r="FU81" s="449" t="str">
        <f>IF(_tag_month_day!BF71="","",_tag_month_day!BF71/100)</f>
        <v/>
      </c>
      <c r="FV81" s="449" t="str">
        <f>IF(_tag_month_day!BG71="","",_tag_month_day!BG71/100)</f>
        <v/>
      </c>
      <c r="FW81" s="467" t="str">
        <f>IF(_tag_month_day!BH71="","",_tag_month_day!BH71/100)</f>
        <v/>
      </c>
      <c r="FX81" s="449" t="str">
        <f>IF(_tag_month_day!BI71="","",_tag_month_day!BI71/100)</f>
        <v/>
      </c>
      <c r="FY81" s="449" t="str">
        <f>IF(_tag_month_day!BJ71="","",_tag_month_day!BJ71/100)</f>
        <v/>
      </c>
      <c r="FZ81" s="468" t="str">
        <f>IF(_tag_month_day!BK71="","",_tag_month_day!BK71/100)</f>
        <v/>
      </c>
      <c r="GA81" s="449" t="str">
        <f>IF(_tag_month_day!BL71="","",_tag_month_day!BL71/100)</f>
        <v/>
      </c>
      <c r="GB81" s="467" t="str">
        <f>IF(_tag_month_day!BM71="","",_tag_month_day!BM71/100)</f>
        <v/>
      </c>
      <c r="GC81" s="431" t="str">
        <f>IF(_tag_month_day!BN71="","",_tag_month_day!BN71/100)</f>
        <v/>
      </c>
      <c r="GD81" s="431" t="str">
        <f>IF(_tag_month_day!BO71="","",_tag_month_day!BO71/100)</f>
        <v/>
      </c>
      <c r="GE81" s="431" t="str">
        <f>IF(_tag_month_day!BP71="","",_tag_month_day!BP71/100)</f>
        <v/>
      </c>
      <c r="GF81" s="431" t="str">
        <f>IF(_tag_month_day!BQ71="","",_tag_month_day!BQ71/100)</f>
        <v/>
      </c>
      <c r="GG81" s="431" t="str">
        <f>IF(_tag_month_day!BR71="","",_tag_month_day!BR71/100)</f>
        <v/>
      </c>
      <c r="GH81" s="431" t="str">
        <f>IF(_tag_month_day!BS71="","",_tag_month_day!BS71/100)</f>
        <v/>
      </c>
      <c r="GI81" s="467" t="str">
        <f>IF(_tag_month_day!BT71="","",_tag_month_day!BT71/100)</f>
        <v/>
      </c>
      <c r="GJ81" s="469" t="str">
        <f>IF(_tag_month_day!BU71="","",_tag_month_day!BU71/100)</f>
        <v/>
      </c>
      <c r="GK81" s="470">
        <f>GK80</f>
        <v>0.070000000000000007</v>
      </c>
      <c r="GL81" s="470">
        <f>GL80</f>
        <v>0.029999999999999999</v>
      </c>
      <c r="GM81" s="471" t="str">
        <f>IF(_tag_month_day!BX71="","",_tag_month_day!BX71/100)</f>
        <v/>
      </c>
      <c r="GN81" s="470">
        <f>GN80</f>
        <v>0.070000000000000007</v>
      </c>
      <c r="GO81" s="470">
        <f>GO80</f>
        <v>0.029999999999999999</v>
      </c>
      <c r="GP81" s="470">
        <f>GP80</f>
        <v>0.089999999999999997</v>
      </c>
      <c r="GQ81" s="470">
        <f>GQ80</f>
        <v>0.029999999999999999</v>
      </c>
      <c r="GR81" s="471" t="str">
        <f>IF(_tag_month_day!CA71="","",_tag_month_day!CA71/100)</f>
        <v/>
      </c>
      <c r="GS81" s="472">
        <f>GS80</f>
        <v>0.95299999999999996</v>
      </c>
      <c r="GT81" s="472">
        <f>GT80</f>
        <v>0.55000000000000004</v>
      </c>
      <c r="GU81" s="472">
        <f>GU80</f>
        <v>0.55000000000000004</v>
      </c>
      <c r="GV81" s="472">
        <f>GV80</f>
        <v>0.55000000000000004</v>
      </c>
      <c r="GW81" s="472">
        <f>GW80</f>
        <v>0.5</v>
      </c>
      <c r="GX81" s="472">
        <f>GX80</f>
        <v>0.93500000000000005</v>
      </c>
      <c r="GY81" s="472">
        <f>GY80</f>
        <v>0.14999999999999999</v>
      </c>
      <c r="GZ81" s="472">
        <f>GZ80</f>
        <v>1</v>
      </c>
      <c r="HA81" s="474">
        <f>HA80</f>
        <v>0.047</v>
      </c>
      <c r="HB81" s="474">
        <f>HB80</f>
        <v>0.45000000000000001</v>
      </c>
      <c r="HC81" s="474">
        <f>HC80</f>
        <v>0.45000000000000001</v>
      </c>
      <c r="HD81" s="474">
        <f>HD80</f>
        <v>0.45000000000000001</v>
      </c>
      <c r="HE81" s="474">
        <f>HE80</f>
        <v>0.5</v>
      </c>
      <c r="HF81" s="474">
        <f>HF80</f>
        <v>0.065000000000000002</v>
      </c>
      <c r="HG81" s="474">
        <f>HG80</f>
        <v>0.84999999999999998</v>
      </c>
      <c r="HH81" s="474">
        <f>HH80</f>
        <v>0</v>
      </c>
      <c r="HI81" s="10" t="e">
        <f>IF(BZ81&lt;&gt;"",CK81-BV81,0)</f>
        <v>#VALUE!</v>
      </c>
      <c r="HJ81" s="10" t="e">
        <f>IF(AJ81&gt;0,AH81-AJ81,0)</f>
        <v>#VALUE!</v>
      </c>
      <c r="HK81" s="466">
        <f>HK80</f>
        <v>0.84999999999999998</v>
      </c>
      <c r="HL81" s="424">
        <f>HL80</f>
        <v>550000</v>
      </c>
      <c r="HM81" s="424">
        <f>HM80</f>
        <v>480000</v>
      </c>
      <c r="HN81" s="465" t="e">
        <f>(DJ81*EZ81+DK81*FH81+DL81*FM81+DM81*FR81+DN81*FW81+DO81*GB81+DS81*GI81+DP81*GM81+DR81*GR81)*1000*2</f>
        <v>#VALUE!</v>
      </c>
      <c r="HO81" s="465" t="e">
        <f>HN81*HK81*$HO$2/HL81*1000000</f>
        <v>#VALUE!</v>
      </c>
      <c r="HP81" s="465" t="e">
        <f>HN81*HK81*$HP$2/HM81*1000000</f>
        <v>#VALUE!</v>
      </c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</row>
    <row customFormat="1" r="82" s="0">
      <c r="A82" s="420">
        <v>71</v>
      </c>
      <c r="B82" s="421">
        <f ca="1">IF(D82=D81,B81,IF(D82="夜班",B81+1,B81))</f>
        <v>43588</v>
      </c>
      <c r="C82" s="422">
        <f>C81</f>
        <v>0.041666666666666699</v>
      </c>
      <c r="D82" s="10" t="str">
        <f ca="1">IF(HOUR(G82)&lt;8,"夜班",IF(HOUR(G82)&lt;16,"白班",IF(HOUR(G82)&lt;24,"中班",0)))</f>
        <v>中班</v>
      </c>
      <c r="E82" s="10" t="e">
        <f ca="1">IF(F82=1,"甲",IF(F82=2,"乙",IF(F82=3,"丙",IF(F82=4,"丁",""))))</f>
        <v>#REF!</v>
      </c>
      <c r="F82" s="10" t="e">
        <f ca="1">SUMPRODUCT((成本日报!$A$3:$A$95=计划!B82)*(成本日报!$B$3:$B$95=计划!$D82),成本日报!$C$3:$C$95)</f>
        <v>#REF!</v>
      </c>
      <c r="G82" s="423">
        <f ca="1">G81+C81</f>
        <v>43588.916666666497</v>
      </c>
      <c r="H82" s="423">
        <f ca="1">$G82+$C82/60*10+$C82*0</f>
        <v>43588.923611110942</v>
      </c>
      <c r="I82" s="423">
        <f ca="1">$G82+$C82/60*18+$C82*0</f>
        <v>43588.929166666494</v>
      </c>
      <c r="J82" s="423">
        <f ca="1">$G82+$C82/60*0+$C82*1</f>
        <v>43588.958333333161</v>
      </c>
      <c r="K82" s="423">
        <f ca="1">$G82+$C82/60*30+$C82*2</f>
        <v>43589.020833333168</v>
      </c>
      <c r="L82" s="423">
        <f ca="1">$G82+$C82/60*0+$C82*3</f>
        <v>43589.041666666497</v>
      </c>
      <c r="M82" s="424" t="str">
        <f>IF(_tag_month_day!A72="","",_tag_month_day!A72)</f>
        <v/>
      </c>
      <c r="N82" s="424" t="str">
        <f>IF(_tag_month_day!B72="","",_tag_month_day!B72)</f>
        <v/>
      </c>
      <c r="O82" s="425" t="e">
        <f>IF(M82+N82=0,"",M82+N82)</f>
        <v>#VALUE!</v>
      </c>
      <c r="P82" s="424" t="str">
        <f>IF(_tag_month_day!C72="","",_tag_month_day!C72)</f>
        <v/>
      </c>
      <c r="Q82" s="424" t="str">
        <f>IF(_tag_month_day!D72="","",_tag_month_day!D72)</f>
        <v/>
      </c>
      <c r="R82" s="426" t="str">
        <f>IF(_tag_month_day!CB72="","",_tag_month_day!CB72/100)</f>
        <v/>
      </c>
      <c r="S82" s="427" t="str">
        <f>IF(_tag_month_day!E72="","",_tag_month_day!E72)</f>
        <v/>
      </c>
      <c r="T82" s="427" t="str">
        <f>IF(_tag_month_day!F72="","",_tag_month_day!F72)</f>
        <v/>
      </c>
      <c r="U82" s="428" t="e">
        <f>S82+T82</f>
        <v>#VALUE!</v>
      </c>
      <c r="V82" s="429" t="e">
        <f>U82/AJ82</f>
        <v>#VALUE!</v>
      </c>
      <c r="W82" s="430" t="str">
        <f>IF(_jhy_month_day!A72="","",_jhy_month_day!A72)</f>
        <v/>
      </c>
      <c r="X82" s="431" t="str">
        <f>IF(_jhy_month_day!B72="","",_jhy_month_day!B72/100)</f>
        <v/>
      </c>
      <c r="Y82" s="431" t="str">
        <f>IF(_jhy_month_day!C72="","",_jhy_month_day!C72/100)</f>
        <v/>
      </c>
      <c r="Z82" s="432">
        <f>Z78+1</f>
        <v>18</v>
      </c>
      <c r="AA82" s="433" t="str">
        <f>IF(_tag_month_day!G72="","",_tag_month_day!G72/100)</f>
        <v/>
      </c>
      <c r="AB82" s="433" t="str">
        <f>IF(_tag_month_day!H72="","",_tag_month_day!H72/100)</f>
        <v/>
      </c>
      <c r="AC82" s="434">
        <f>IF(X82="",AC81,BK82*($AV81*X82+$AW81*FD81+$AX81*FI81+$AY81*FN81+$AZ81*FS81+$BA81*FX81+$BG81*GE81)/(AV81*Y82+AX81*FK81+AW81*FF81+AY81*FP81+AZ81*FU81+BA81*FZ81+BG81*GG81+BB81*GK81+BC81*GN81+BD81*GP81))</f>
        <v>1.59963432013121</v>
      </c>
      <c r="AD82" s="435" t="str">
        <f>IF(AC82=AC81,"",AC82-AC81)</f>
        <v/>
      </c>
      <c r="AE82" s="436" t="str">
        <f>IF(1-AF82=0,"",(1-AF82))</f>
        <v/>
      </c>
      <c r="AF82" s="437">
        <v>1</v>
      </c>
      <c r="AG82" s="10" t="str">
        <f>AG81</f>
        <v>8A3</v>
      </c>
      <c r="AH82" s="438" t="str">
        <f>AH81</f>
        <v/>
      </c>
      <c r="AI82" s="424" t="e">
        <f>IF(ROUND(AJ82-AJ81,1)=0,"",AJ82-AJ81)</f>
        <v>#VALUE!</v>
      </c>
      <c r="AJ82" s="10" t="str">
        <f>IF(_tag_month_day!I72="","",_tag_month_day!I72)</f>
        <v/>
      </c>
      <c r="AK82" s="440"/>
      <c r="AL82" s="440"/>
      <c r="AM82" s="440"/>
      <c r="AN82" s="441">
        <f>AN81</f>
        <v>3</v>
      </c>
      <c r="AO82" s="441">
        <f>AO81</f>
        <v>7</v>
      </c>
      <c r="AP82" s="442" t="e">
        <f>(IF(AN82=0,AS81,AS81*(1+AO82/AN82)/(AR82+AO82/AN82)))+AT82</f>
        <v>#VALUE!</v>
      </c>
      <c r="AQ82" s="443" t="str">
        <f>IF(_tag_month_day!J72="","",_tag_month_day!J72/100)</f>
        <v/>
      </c>
      <c r="AR82" s="444">
        <f>AR81</f>
        <v>1.3</v>
      </c>
      <c r="AS82" s="445" t="e">
        <f>AQ82*(AN82*AR82+AO82)/(AN82+AO82)</f>
        <v>#VALUE!</v>
      </c>
      <c r="AT82" s="445" t="e">
        <f>(SUM(BE82:BF82)-SUM(BE81:BF81))*0.05</f>
        <v>#VALUE!</v>
      </c>
      <c r="AU82" s="446" t="str">
        <f>IF(_tag_month_day!CC72="","",IF(_tag_month_day!CC72&gt;0,_tag_month_day!CD72,_tag_month_day!CE72))</f>
        <v/>
      </c>
      <c r="AV82" s="447" t="str">
        <f>IF(_tag_month_day!L72="","",_tag_month_day!L72/100)</f>
        <v/>
      </c>
      <c r="AW82" s="431">
        <f>AW81</f>
        <v>0</v>
      </c>
      <c r="AX82" s="431">
        <f>AX81</f>
        <v>0</v>
      </c>
      <c r="AY82" s="431" t="str">
        <f>IF(_tag_month_day!M72="","",_tag_month_day!M72/100)</f>
        <v/>
      </c>
      <c r="AZ82" s="431" t="str">
        <f>IF(_tag_month_day!N72="","",_tag_month_day!N72/100)</f>
        <v/>
      </c>
      <c r="BA82" s="431" t="str">
        <f>IF(_tag_month_day!O72="","",_tag_month_day!O72/100)</f>
        <v/>
      </c>
      <c r="BB82" s="448" t="str">
        <f>IF(_tag_month_day!P72="","",_tag_month_day!P72/100)</f>
        <v/>
      </c>
      <c r="BC82" s="448">
        <f>BC81</f>
        <v>0</v>
      </c>
      <c r="BD82" s="448" t="str">
        <f>IF(_tag_month_day!Q72="","",_tag_month_day!Q72/100)</f>
        <v/>
      </c>
      <c r="BE82" s="449" t="str">
        <f>IF(_tag_month_day!R72="","",_tag_month_day!R72/100)</f>
        <v/>
      </c>
      <c r="BF82" s="388" t="e">
        <f>(AU82*(100+BE82*100))/(AJ82-AU82)/100</f>
        <v>#VALUE!</v>
      </c>
      <c r="BG82" s="450" t="e">
        <f>BE82+BF82</f>
        <v>#VALUE!</v>
      </c>
      <c r="BH82" s="451" t="e">
        <f>SUM(AV82:BF82)</f>
        <v>#VALUE!</v>
      </c>
      <c r="BI82" s="452" t="e">
        <f>IF(CX82=0,BI81,(DK82*查询!$R$5+DL82*查询!$Q$5+DM82*查询!$N$5+DN82*查询!$O$5+DO82*查询!$P$5)*AF82/CX82)</f>
        <v>#VALUE!</v>
      </c>
      <c r="BJ82" s="452" t="e">
        <f>IF(CX82=0,BJ81,(DP82*查询!$S$5+DQ82*查询!$T$5+DR82*查询!$U$5)*AF82/CX82)</f>
        <v>#VALUE!</v>
      </c>
      <c r="BK82" s="452">
        <f>BK81</f>
        <v>1</v>
      </c>
      <c r="BL82" s="453" t="e">
        <f>SUMPRODUCT((AV82:BA82)*(GS82:GX82))/((GS82:GX82)+SUM(BB82:BD82)*GY82+BG82*GZ82)</f>
        <v>#VALUE!</v>
      </c>
      <c r="BM82" s="453" t="e">
        <f>BK82*($AV82*FB82+$AW82*FD82+$AX82*FI82+$AY82*FN82+$AZ82*FS82+$BA82*FX82+$BG82*GE82)/(AV82*EY82+AX82*FK82+AW82*FF82+AY82*FP82+AZ82*FU82+BA82*FZ82+BG82*GG82+BB82*GK82+BC82*GN82+BD82*GP82)</f>
        <v>#VALUE!</v>
      </c>
      <c r="BN82" s="453" t="e">
        <f>($AV82*FC82+$AX82*FJ82+$AW82*FE82+$AY82*FO82+$AZ82*FT82+$BA82*FY82+$BG82*GF82)/($AV82*FA82+BG82*GH82+BB82*GL82+BC82*GO82+BD82*GQ82+BA82*GA82)</f>
        <v>#VALUE!</v>
      </c>
      <c r="BO82" s="454" t="e">
        <f>SUMPRODUCT(AV82:BA82*GS82:GX82)/(GS82:GX82+(BB82+BC82+BD82)*GY82+BG82)</f>
        <v>#VALUE!</v>
      </c>
      <c r="BP82" s="454" t="e">
        <f>SUMPRODUCT(AV82:BA82*GS82:GX82)/(GS82:GX82+(BB82+BC82+BD82)*GY82+BG82)</f>
        <v>#VALUE!</v>
      </c>
      <c r="BQ82" s="454" t="e">
        <f>SUMPRODUCT(AV82:BA82*GS82:GX82)/(GS82:GX82+(BB82+BC82+BD82)*GY82+BG82)</f>
        <v>#VALUE!</v>
      </c>
      <c r="BR82" s="453" t="str">
        <f>IF(_tag_month_day!T72="","",_tag_month_day!T72)</f>
        <v/>
      </c>
      <c r="BS82" s="453" t="str">
        <f>IF(_tag_month_day!U72="","",_tag_month_day!U72)</f>
        <v/>
      </c>
      <c r="BT82" s="455" t="str">
        <f>IF(CK82="","",IF((CK82&gt;=BV82-0.12)*(CK82&lt;=BV82+0.12),"合格","不合格"))</f>
        <v/>
      </c>
      <c r="BU82" s="456" t="str">
        <f>IF(_tag_month_day!V72="","",_tag_month_day!V72)</f>
        <v/>
      </c>
      <c r="BV82" s="457" t="str">
        <f>IF(_tag_month_day!W72="","",_tag_month_day!W72)</f>
        <v/>
      </c>
      <c r="BW82" s="458" t="str">
        <f>IF(_tag_month_day!X72="","",_tag_month_day!X72)</f>
        <v/>
      </c>
      <c r="BX82" s="458" t="str">
        <f>IF(_tag_month_day!Y72="","",_tag_month_day!Y72)</f>
        <v/>
      </c>
      <c r="BY82" s="459">
        <f ca="1">L82</f>
        <v>43589.041666666497</v>
      </c>
      <c r="BZ82" s="460"/>
      <c r="CA82" s="461"/>
      <c r="CB82" s="424" t="str">
        <f>IF(_tag_month_day!Z72="","",_tag_month_day!Z72)</f>
        <v/>
      </c>
      <c r="CC82" s="424" t="str">
        <f>IF(_tag_month_day!AA72="","",_tag_month_day!AA72)</f>
        <v/>
      </c>
      <c r="CD82" s="424" t="str">
        <f>IF(_tag_month_day!AB72="","",_tag_month_day!AB72)</f>
        <v/>
      </c>
      <c r="CE82" s="424" t="str">
        <f>IF(_tag_month_day!AC72="","",_tag_month_day!AC72)</f>
        <v/>
      </c>
      <c r="CF82" s="424" t="str">
        <f>IF(_tag_month_day!AD72="","",_tag_month_day!AD72)</f>
        <v/>
      </c>
      <c r="CG82" s="424" t="str">
        <f>IF(_tag_month_day!AE72="","",_tag_month_day!AE72)</f>
        <v/>
      </c>
      <c r="CH82" s="424" t="str">
        <f>IF(_tag_month_day!AF72="","",_tag_month_day!AF72)</f>
        <v/>
      </c>
      <c r="CI82" s="424" t="str">
        <f>IF(_tag_month_day!AG72="","",_tag_month_day!AG72)</f>
        <v/>
      </c>
      <c r="CJ82" s="424" t="str">
        <f>IF(_tag_month_day!AH72="","",_tag_month_day!AH72)</f>
        <v/>
      </c>
      <c r="CK82" s="424" t="str">
        <f>IF(_tag_month_day!AI72="","",_tag_month_day!AI72)</f>
        <v/>
      </c>
      <c r="CL82" s="4" t="str">
        <f>IF(_tag_month_day!AJ72="","",_tag_month_day!AJ72)</f>
        <v/>
      </c>
      <c r="CM82" s="4" t="str">
        <f>IF(_tag_month_day!AK72="","",_tag_month_day!AK72)</f>
        <v/>
      </c>
      <c r="CN82" s="4" t="str">
        <f>IF(_tag_month_day!AL72="","",_tag_month_day!AL72)</f>
        <v/>
      </c>
      <c r="CO82" s="4" t="str">
        <f>IF(_tag_month_day!AM72="","",_tag_month_day!AM72)</f>
        <v/>
      </c>
      <c r="CP82" s="4" t="str">
        <f>IF(_tag_month_day!AN72="","",_tag_month_day!AN72)</f>
        <v/>
      </c>
      <c r="CQ82" s="4" t="str">
        <f>IF(_tag_month_day!AO72="","",_tag_month_day!AO72)</f>
        <v/>
      </c>
      <c r="CR82" s="462" t="str">
        <f>IF(_tag_month_day!AP72="","",_tag_month_day!AP72)</f>
        <v/>
      </c>
      <c r="CS82" s="463" t="str">
        <f>IF(_tag_month_day!AQ72="","",_tag_month_day!AQ72)</f>
        <v/>
      </c>
      <c r="CT82" s="4" t="str">
        <f>IF(_tag_month_day!AR72="","",_tag_month_day!AR72)</f>
        <v/>
      </c>
      <c r="CU82" s="464" t="e">
        <f>DU82/AJ82</f>
        <v>#VALUE!</v>
      </c>
      <c r="CV82" s="451" t="e">
        <f>BG82/BH82</f>
        <v>#VALUE!</v>
      </c>
      <c r="CW82" s="465" t="e">
        <f>AJ82*(1-CV82)*CU82*AF82</f>
        <v>#VALUE!</v>
      </c>
      <c r="CX82" s="465" t="e">
        <f>CW82*94%</f>
        <v>#VALUE!</v>
      </c>
      <c r="CY82" s="466" t="e">
        <f>IF(CX82=0,0,DS82/(DS82+CX82))</f>
        <v>#VALUE!</v>
      </c>
      <c r="CZ82" s="465" t="e">
        <f>$AJ82*EF82</f>
        <v>#VALUE!</v>
      </c>
      <c r="DA82" s="465" t="e">
        <f>$AJ82*EG82</f>
        <v>#VALUE!</v>
      </c>
      <c r="DB82" s="465" t="e">
        <f>$AJ82*EH82</f>
        <v>#VALUE!</v>
      </c>
      <c r="DC82" s="465" t="e">
        <f>$AJ82*EI82</f>
        <v>#VALUE!</v>
      </c>
      <c r="DD82" s="465" t="e">
        <f>$AJ82*EJ82</f>
        <v>#VALUE!</v>
      </c>
      <c r="DE82" s="465" t="e">
        <f>$AJ82*EK82</f>
        <v>#VALUE!</v>
      </c>
      <c r="DF82" s="465" t="e">
        <f>$AJ82*EL82</f>
        <v>#VALUE!</v>
      </c>
      <c r="DG82" s="465" t="e">
        <f>$AJ82*EM82</f>
        <v>#VALUE!</v>
      </c>
      <c r="DH82" s="465" t="e">
        <f>$AJ82*EN82</f>
        <v>#VALUE!</v>
      </c>
      <c r="DI82" s="465" t="e">
        <f>$AJ82*EO82</f>
        <v>#VALUE!</v>
      </c>
      <c r="DJ82" s="465" t="e">
        <f>CZ82*(1-EP82)</f>
        <v>#VALUE!</v>
      </c>
      <c r="DK82" s="465" t="e">
        <f>DA82*(1-ER82)</f>
        <v>#VALUE!</v>
      </c>
      <c r="DL82" s="465" t="e">
        <f>DB82*(1-EQ82)</f>
        <v>#VALUE!</v>
      </c>
      <c r="DM82" s="465" t="e">
        <f>DC82*(1-ES82)</f>
        <v>#VALUE!</v>
      </c>
      <c r="DN82" s="465" t="e">
        <f>DD82*(1-ET82)</f>
        <v>#VALUE!</v>
      </c>
      <c r="DO82" s="465" t="e">
        <f>DE82</f>
        <v>#VALUE!</v>
      </c>
      <c r="DP82" s="465" t="e">
        <f>DF82*(1-EU82)</f>
        <v>#VALUE!</v>
      </c>
      <c r="DQ82" s="465" t="e">
        <f>DG82*(1-EV82)</f>
        <v>#VALUE!</v>
      </c>
      <c r="DR82" s="465" t="e">
        <f>DH82*(1-EW82)</f>
        <v>#VALUE!</v>
      </c>
      <c r="DS82" s="465" t="e">
        <f>DI82</f>
        <v>#VALUE!</v>
      </c>
      <c r="DT82" s="465" t="e">
        <f>SUM(DJ82:DS82)</f>
        <v>#VALUE!</v>
      </c>
      <c r="DU82" s="465" t="e">
        <f>(GS82:GX82)+(DP82+DQ82+DR82)*GY82+DS82</f>
        <v>#VALUE!</v>
      </c>
      <c r="DV82" s="451" t="e">
        <f>AV82/$BH82/(1-EP82)</f>
        <v>#VALUE!</v>
      </c>
      <c r="DW82" s="451" t="e">
        <f>AW82/$BH82/(1-ER82)</f>
        <v>#VALUE!</v>
      </c>
      <c r="DX82" s="451" t="e">
        <f>AX82/$BH82/(1-EQ82)</f>
        <v>#VALUE!</v>
      </c>
      <c r="DY82" s="451" t="e">
        <f>AY82/$BH82/(1-ES82)</f>
        <v>#VALUE!</v>
      </c>
      <c r="DZ82" s="451" t="e">
        <f>AZ82/$BH82/(1-ET82)</f>
        <v>#VALUE!</v>
      </c>
      <c r="EA82" s="451" t="e">
        <f>BA82/$BH82/(1-AX82)</f>
        <v>#VALUE!</v>
      </c>
      <c r="EB82" s="451" t="e">
        <f>BB82/$BH82/(1-EU82)</f>
        <v>#VALUE!</v>
      </c>
      <c r="EC82" s="451" t="e">
        <f>BC82/$BH82/(1-EV82)</f>
        <v>#VALUE!</v>
      </c>
      <c r="ED82" s="451" t="e">
        <f>BD82/$BH82/(1-EW82)</f>
        <v>#VALUE!</v>
      </c>
      <c r="EE82" s="451" t="e">
        <f>BG82/BH82</f>
        <v>#VALUE!</v>
      </c>
      <c r="EF82" s="451" t="e">
        <f>DV82/SUM($DV82:$EE82)</f>
        <v>#VALUE!</v>
      </c>
      <c r="EG82" s="451" t="e">
        <f>DW82/SUM($DV82:$EE82)</f>
        <v>#VALUE!</v>
      </c>
      <c r="EH82" s="451" t="e">
        <f>DX82/SUM($DV82:$EE82)</f>
        <v>#VALUE!</v>
      </c>
      <c r="EI82" s="451" t="e">
        <f>DY82/SUM($DV82:$EE82)</f>
        <v>#VALUE!</v>
      </c>
      <c r="EJ82" s="451" t="e">
        <f>DZ82/SUM($DV82:$EE82)</f>
        <v>#VALUE!</v>
      </c>
      <c r="EK82" s="451" t="e">
        <f>EA82/SUM($DV82:$EE82)</f>
        <v>#VALUE!</v>
      </c>
      <c r="EL82" s="451" t="e">
        <f>EB82/SUM($DV82:$EE82)</f>
        <v>#VALUE!</v>
      </c>
      <c r="EM82" s="451" t="e">
        <f>EC82/SUM($DV82:$EE82)</f>
        <v>#VALUE!</v>
      </c>
      <c r="EN82" s="451" t="e">
        <f>ED82/SUM($DV82:$EE82)</f>
        <v>#VALUE!</v>
      </c>
      <c r="EO82" s="451" t="e">
        <f>EE82/SUM($DV82:$EE82)</f>
        <v>#VALUE!</v>
      </c>
      <c r="EP82" s="450">
        <f>EP81</f>
        <v>0.080000000000000002</v>
      </c>
      <c r="EQ82" s="450">
        <f>EQ81</f>
        <v>0.014999999999999999</v>
      </c>
      <c r="ER82" s="450">
        <f>ER81</f>
        <v>0.014999999999999999</v>
      </c>
      <c r="ES82" s="450">
        <f>ES81</f>
        <v>0.014999999999999999</v>
      </c>
      <c r="ET82" s="450">
        <f>ET81</f>
        <v>0.014999999999999999</v>
      </c>
      <c r="EU82" s="450">
        <f>EU81</f>
        <v>0.089999999999999997</v>
      </c>
      <c r="EV82" s="450">
        <f>EV81</f>
        <v>0.089999999999999997</v>
      </c>
      <c r="EW82" s="450">
        <f>EW81</f>
        <v>0.089999999999999997</v>
      </c>
      <c r="EX82" s="431" t="str">
        <f>IF(_tag_month_day!AS72="","",_tag_month_day!AS72/100)</f>
        <v/>
      </c>
      <c r="EY82" s="431" t="str">
        <f>IF(_tag_month_day!AT72="","",_tag_month_day!AT72/100)</f>
        <v/>
      </c>
      <c r="EZ82" s="431" t="str">
        <f>IF(_tag_month_day!AU72="","",_tag_month_day!AU72/100)</f>
        <v/>
      </c>
      <c r="FA82" s="431" t="str">
        <f>IF(_tag_month_day!AV72="","",_tag_month_day!AV72/100)</f>
        <v/>
      </c>
      <c r="FB82" s="431" t="str">
        <f>IF(_tag_month_day!AW72="","",_tag_month_day!AW72/100)</f>
        <v/>
      </c>
      <c r="FC82" s="431" t="str">
        <f>IF(_tag_month_day!AX72="","",_tag_month_day!AX72/100)</f>
        <v/>
      </c>
      <c r="FD82" s="449" t="str">
        <f>IF(_tag_month_day!AY72="","",_tag_month_day!AY72/100)</f>
        <v/>
      </c>
      <c r="FE82" s="449" t="str">
        <f>IF(_tag_month_day!AZ72="","",_tag_month_day!AZ72/100)</f>
        <v/>
      </c>
      <c r="FF82" s="449" t="str">
        <f>IF(_tag_month_day!BA72="","",_tag_month_day!BA72/100)</f>
        <v/>
      </c>
      <c r="FG82" s="449" t="str">
        <f>IF(_tag_month_day!BB72="","",_tag_month_day!BB72/100)</f>
        <v/>
      </c>
      <c r="FH82" s="467" t="str">
        <f>IF(_tag_month_day!BC72="","",_tag_month_day!BC72/100)</f>
        <v/>
      </c>
      <c r="FI82" s="449">
        <f>FI81</f>
        <v>0.40999999999999998</v>
      </c>
      <c r="FJ82" s="449">
        <f>FJ81</f>
        <v>0.11</v>
      </c>
      <c r="FK82" s="449">
        <f>FK81</f>
        <v>0.014999999999999999</v>
      </c>
      <c r="FL82" s="449">
        <f>FL81</f>
        <v>0</v>
      </c>
      <c r="FM82" s="467">
        <f>FM81</f>
        <v>0.0001</v>
      </c>
      <c r="FN82" s="449">
        <f>FN81</f>
        <v>0.32000000000000001</v>
      </c>
      <c r="FO82" s="449">
        <f>FO81</f>
        <v>0.20000000000000001</v>
      </c>
      <c r="FP82" s="449">
        <f>FP81</f>
        <v>0.01</v>
      </c>
      <c r="FQ82" s="449">
        <f>FQ81</f>
        <v>0</v>
      </c>
      <c r="FR82" s="467">
        <f>FR81</f>
        <v>0.0001</v>
      </c>
      <c r="FS82" s="449" t="str">
        <f>IF(_tag_month_day!BD72="","",_tag_month_day!BD72/100)</f>
        <v/>
      </c>
      <c r="FT82" s="449" t="str">
        <f>IF(_tag_month_day!BE72="","",_tag_month_day!BE72/100)</f>
        <v/>
      </c>
      <c r="FU82" s="449" t="str">
        <f>IF(_tag_month_day!BF72="","",_tag_month_day!BF72/100)</f>
        <v/>
      </c>
      <c r="FV82" s="449" t="str">
        <f>IF(_tag_month_day!BG72="","",_tag_month_day!BG72/100)</f>
        <v/>
      </c>
      <c r="FW82" s="467" t="str">
        <f>IF(_tag_month_day!BH72="","",_tag_month_day!BH72/100)</f>
        <v/>
      </c>
      <c r="FX82" s="449" t="str">
        <f>IF(_tag_month_day!BI72="","",_tag_month_day!BI72/100)</f>
        <v/>
      </c>
      <c r="FY82" s="449" t="str">
        <f>IF(_tag_month_day!BJ72="","",_tag_month_day!BJ72/100)</f>
        <v/>
      </c>
      <c r="FZ82" s="468" t="str">
        <f>IF(_tag_month_day!BK72="","",_tag_month_day!BK72/100)</f>
        <v/>
      </c>
      <c r="GA82" s="449" t="str">
        <f>IF(_tag_month_day!BL72="","",_tag_month_day!BL72/100)</f>
        <v/>
      </c>
      <c r="GB82" s="467" t="str">
        <f>IF(_tag_month_day!BM72="","",_tag_month_day!BM72/100)</f>
        <v/>
      </c>
      <c r="GC82" s="431" t="str">
        <f>IF(_tag_month_day!BN72="","",_tag_month_day!BN72/100)</f>
        <v/>
      </c>
      <c r="GD82" s="431" t="str">
        <f>IF(_tag_month_day!BO72="","",_tag_month_day!BO72/100)</f>
        <v/>
      </c>
      <c r="GE82" s="431" t="str">
        <f>IF(_tag_month_day!BP72="","",_tag_month_day!BP72/100)</f>
        <v/>
      </c>
      <c r="GF82" s="431" t="str">
        <f>IF(_tag_month_day!BQ72="","",_tag_month_day!BQ72/100)</f>
        <v/>
      </c>
      <c r="GG82" s="431" t="str">
        <f>IF(_tag_month_day!BR72="","",_tag_month_day!BR72/100)</f>
        <v/>
      </c>
      <c r="GH82" s="431" t="str">
        <f>IF(_tag_month_day!BS72="","",_tag_month_day!BS72/100)</f>
        <v/>
      </c>
      <c r="GI82" s="467" t="str">
        <f>IF(_tag_month_day!BT72="","",_tag_month_day!BT72/100)</f>
        <v/>
      </c>
      <c r="GJ82" s="469" t="str">
        <f>IF(_tag_month_day!BU72="","",_tag_month_day!BU72/100)</f>
        <v/>
      </c>
      <c r="GK82" s="470">
        <f>GK81</f>
        <v>0.070000000000000007</v>
      </c>
      <c r="GL82" s="470">
        <f>GL81</f>
        <v>0.029999999999999999</v>
      </c>
      <c r="GM82" s="471" t="str">
        <f>IF(_tag_month_day!BX72="","",_tag_month_day!BX72/100)</f>
        <v/>
      </c>
      <c r="GN82" s="470">
        <f>GN81</f>
        <v>0.070000000000000007</v>
      </c>
      <c r="GO82" s="470">
        <f>GO81</f>
        <v>0.029999999999999999</v>
      </c>
      <c r="GP82" s="470">
        <f>GP81</f>
        <v>0.089999999999999997</v>
      </c>
      <c r="GQ82" s="470">
        <f>GQ81</f>
        <v>0.029999999999999999</v>
      </c>
      <c r="GR82" s="471" t="str">
        <f>IF(_tag_month_day!CA72="","",_tag_month_day!CA72/100)</f>
        <v/>
      </c>
      <c r="GS82" s="472">
        <f>GS81</f>
        <v>0.95299999999999996</v>
      </c>
      <c r="GT82" s="472">
        <f>GT81</f>
        <v>0.55000000000000004</v>
      </c>
      <c r="GU82" s="472">
        <f>GU81</f>
        <v>0.55000000000000004</v>
      </c>
      <c r="GV82" s="472">
        <f>GV81</f>
        <v>0.55000000000000004</v>
      </c>
      <c r="GW82" s="472">
        <f>GW81</f>
        <v>0.5</v>
      </c>
      <c r="GX82" s="472">
        <f>GX81</f>
        <v>0.93500000000000005</v>
      </c>
      <c r="GY82" s="472">
        <f>GY81</f>
        <v>0.14999999999999999</v>
      </c>
      <c r="GZ82" s="472">
        <f>GZ81</f>
        <v>1</v>
      </c>
      <c r="HA82" s="474">
        <f>HA81</f>
        <v>0.047</v>
      </c>
      <c r="HB82" s="474">
        <f>HB81</f>
        <v>0.45000000000000001</v>
      </c>
      <c r="HC82" s="474">
        <f>HC81</f>
        <v>0.45000000000000001</v>
      </c>
      <c r="HD82" s="474">
        <f>HD81</f>
        <v>0.45000000000000001</v>
      </c>
      <c r="HE82" s="474">
        <f>HE81</f>
        <v>0.5</v>
      </c>
      <c r="HF82" s="474">
        <f>HF81</f>
        <v>0.065000000000000002</v>
      </c>
      <c r="HG82" s="474">
        <f>HG81</f>
        <v>0.84999999999999998</v>
      </c>
      <c r="HH82" s="474">
        <f>HH81</f>
        <v>0</v>
      </c>
      <c r="HI82" s="10">
        <f>IF(BZ82&lt;&gt;"",CK82-BV82,0)</f>
        <v>0</v>
      </c>
      <c r="HJ82" s="10" t="e">
        <f>IF(AJ82&gt;0,AH82-AJ82,0)</f>
        <v>#VALUE!</v>
      </c>
      <c r="HK82" s="466">
        <f>HK81</f>
        <v>0.84999999999999998</v>
      </c>
      <c r="HL82" s="424">
        <f>HL81</f>
        <v>550000</v>
      </c>
      <c r="HM82" s="424">
        <f>HM81</f>
        <v>480000</v>
      </c>
      <c r="HN82" s="465" t="e">
        <f>(DJ82*EZ82+DK82*FH82+DL82*FM82+DM82*FR82+DN82*FW82+DO82*GB82+DS82*GI82+DP82*GM82+DR82*GR82)*1000*2</f>
        <v>#VALUE!</v>
      </c>
      <c r="HO82" s="465" t="e">
        <f>HN82*HK82*$HO$2/HL82*1000000</f>
        <v>#VALUE!</v>
      </c>
      <c r="HP82" s="465" t="e">
        <f>HN82*HK82*$HP$2/HM82*1000000</f>
        <v>#VALUE!</v>
      </c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</row>
    <row customFormat="1" r="83" s="0">
      <c r="A83" s="420">
        <v>72</v>
      </c>
      <c r="B83" s="421">
        <f ca="1">IF(D83=D82,B82,IF(D83="夜班",B82+1,B82))</f>
        <v>43588</v>
      </c>
      <c r="C83" s="422">
        <f>C82</f>
        <v>0.041666666666666699</v>
      </c>
      <c r="D83" s="10" t="str">
        <f ca="1">IF(HOUR(G83)&lt;8,"夜班",IF(HOUR(G83)&lt;16,"白班",IF(HOUR(G83)&lt;24,"中班",0)))</f>
        <v>中班</v>
      </c>
      <c r="E83" s="10" t="e">
        <f ca="1">IF(F83=1,"甲",IF(F83=2,"乙",IF(F83=3,"丙",IF(F83=4,"丁",""))))</f>
        <v>#REF!</v>
      </c>
      <c r="F83" s="10" t="e">
        <f ca="1">SUMPRODUCT((成本日报!$A$3:$A$95=计划!B83)*(成本日报!$B$3:$B$95=计划!$D83),成本日报!$C$3:$C$95)</f>
        <v>#REF!</v>
      </c>
      <c r="G83" s="423">
        <f ca="1">G82+C82</f>
        <v>43588.958333333161</v>
      </c>
      <c r="H83" s="423">
        <f ca="1">$G83+$C83/60*10+$C83*0</f>
        <v>43588.965277777606</v>
      </c>
      <c r="I83" s="423">
        <f ca="1">$G83+$C83/60*18+$C83*0</f>
        <v>43588.970833333158</v>
      </c>
      <c r="J83" s="423">
        <f ca="1">$G83+$C83/60*0+$C83*1</f>
        <v>43588.999999999825</v>
      </c>
      <c r="K83" s="423">
        <f ca="1">$G83+$C83/60*30+$C83*2</f>
        <v>43589.062499999833</v>
      </c>
      <c r="L83" s="423">
        <f ca="1">$G83+$C83/60*0+$C83*3</f>
        <v>43589.083333333161</v>
      </c>
      <c r="M83" s="424" t="str">
        <f>IF(_tag_month_day!A73="","",_tag_month_day!A73)</f>
        <v/>
      </c>
      <c r="N83" s="424" t="str">
        <f>IF(_tag_month_day!B73="","",_tag_month_day!B73)</f>
        <v/>
      </c>
      <c r="O83" s="425" t="e">
        <f>IF(M83+N83=0,"",M83+N83)</f>
        <v>#VALUE!</v>
      </c>
      <c r="P83" s="424" t="str">
        <f>IF(_tag_month_day!C73="","",_tag_month_day!C73)</f>
        <v/>
      </c>
      <c r="Q83" s="424" t="str">
        <f>IF(_tag_month_day!D73="","",_tag_month_day!D73)</f>
        <v/>
      </c>
      <c r="R83" s="426" t="str">
        <f>IF(_tag_month_day!CB73="","",_tag_month_day!CB73/100)</f>
        <v/>
      </c>
      <c r="S83" s="427" t="str">
        <f>IF(_tag_month_day!E73="","",_tag_month_day!E73)</f>
        <v/>
      </c>
      <c r="T83" s="427" t="str">
        <f>IF(_tag_month_day!F73="","",_tag_month_day!F73)</f>
        <v/>
      </c>
      <c r="U83" s="428" t="e">
        <f>S83+T83</f>
        <v>#VALUE!</v>
      </c>
      <c r="V83" s="429" t="e">
        <f>U83/AJ83</f>
        <v>#VALUE!</v>
      </c>
      <c r="W83" s="430" t="str">
        <f>IF(_jhy_month_day!A73="","",_jhy_month_day!A73)</f>
        <v/>
      </c>
      <c r="X83" s="431" t="str">
        <f>IF(_jhy_month_day!B73="","",_jhy_month_day!B73/100)</f>
        <v/>
      </c>
      <c r="Y83" s="431" t="str">
        <f>IF(_jhy_month_day!C73="","",_jhy_month_day!C73/100)</f>
        <v/>
      </c>
      <c r="Z83" s="432">
        <f>Z79+1</f>
        <v>18</v>
      </c>
      <c r="AA83" s="433" t="str">
        <f>IF(_tag_month_day!G73="","",_tag_month_day!G73/100)</f>
        <v/>
      </c>
      <c r="AB83" s="433" t="str">
        <f>IF(_tag_month_day!H73="","",_tag_month_day!H73/100)</f>
        <v/>
      </c>
      <c r="AC83" s="434">
        <f>IF(X83="",AC82,BK83*($AV82*X83+$AW82*FD82+$AX82*FI82+$AY82*FN82+$AZ82*FS82+$BA82*FX82+$BG82*GE82)/(AV82*Y83+AX82*FK82+AW82*FF82+AY82*FP82+AZ82*FU82+BA82*FZ82+BG82*GG82+BB82*GK82+BC82*GN82+BD82*GP82))</f>
        <v>1.59963432013121</v>
      </c>
      <c r="AD83" s="435" t="str">
        <f>IF(AC83=AC82,"",AC83-AC82)</f>
        <v/>
      </c>
      <c r="AE83" s="436" t="str">
        <f>IF(1-AF83=0,"",(1-AF83))</f>
        <v/>
      </c>
      <c r="AF83" s="437">
        <v>1</v>
      </c>
      <c r="AG83" s="10" t="str">
        <f>AG82</f>
        <v>8A3</v>
      </c>
      <c r="AH83" s="438" t="str">
        <f>AH82</f>
        <v/>
      </c>
      <c r="AI83" s="424" t="e">
        <f>IF(ROUND(AJ83-AJ82,1)=0,"",AJ83-AJ82)</f>
        <v>#VALUE!</v>
      </c>
      <c r="AJ83" s="10" t="str">
        <f>IF(_tag_month_day!I73="","",_tag_month_day!I73)</f>
        <v/>
      </c>
      <c r="AK83" s="440"/>
      <c r="AL83" s="440"/>
      <c r="AM83" s="440"/>
      <c r="AN83" s="441">
        <f>AN82</f>
        <v>3</v>
      </c>
      <c r="AO83" s="441">
        <f>AO82</f>
        <v>7</v>
      </c>
      <c r="AP83" s="442" t="e">
        <f>(IF(AN83=0,AS82,AS82*(1+AO83/AN83)/(AR83+AO83/AN83)))+AT83</f>
        <v>#VALUE!</v>
      </c>
      <c r="AQ83" s="443" t="str">
        <f>IF(_tag_month_day!J73="","",_tag_month_day!J73/100)</f>
        <v/>
      </c>
      <c r="AR83" s="444">
        <f>AR82</f>
        <v>1.3</v>
      </c>
      <c r="AS83" s="445" t="e">
        <f>AQ83*(AN83*AR83+AO83)/(AN83+AO83)</f>
        <v>#VALUE!</v>
      </c>
      <c r="AT83" s="445" t="e">
        <f>(SUM(BE83:BF83)-SUM(BE82:BF82))*0.05</f>
        <v>#VALUE!</v>
      </c>
      <c r="AU83" s="446" t="str">
        <f>IF(_tag_month_day!CC73="","",IF(_tag_month_day!CC73&gt;0,_tag_month_day!CD73,_tag_month_day!CE73))</f>
        <v/>
      </c>
      <c r="AV83" s="447" t="str">
        <f>IF(_tag_month_day!L73="","",_tag_month_day!L73/100)</f>
        <v/>
      </c>
      <c r="AW83" s="431">
        <f>AW82</f>
        <v>0</v>
      </c>
      <c r="AX83" s="431">
        <f>AX82</f>
        <v>0</v>
      </c>
      <c r="AY83" s="431" t="str">
        <f>IF(_tag_month_day!M73="","",_tag_month_day!M73/100)</f>
        <v/>
      </c>
      <c r="AZ83" s="431" t="str">
        <f>IF(_tag_month_day!N73="","",_tag_month_day!N73/100)</f>
        <v/>
      </c>
      <c r="BA83" s="431" t="str">
        <f>IF(_tag_month_day!O73="","",_tag_month_day!O73/100)</f>
        <v/>
      </c>
      <c r="BB83" s="448" t="str">
        <f>IF(_tag_month_day!P73="","",_tag_month_day!P73/100)</f>
        <v/>
      </c>
      <c r="BC83" s="448">
        <f>BC82</f>
        <v>0</v>
      </c>
      <c r="BD83" s="448" t="str">
        <f>IF(_tag_month_day!Q73="","",_tag_month_day!Q73/100)</f>
        <v/>
      </c>
      <c r="BE83" s="449" t="str">
        <f>IF(_tag_month_day!R73="","",_tag_month_day!R73/100)</f>
        <v/>
      </c>
      <c r="BF83" s="388" t="e">
        <f>(AU83*(100+BE83*100))/(AJ83-AU83)/100</f>
        <v>#VALUE!</v>
      </c>
      <c r="BG83" s="450" t="e">
        <f>BE83+BF83</f>
        <v>#VALUE!</v>
      </c>
      <c r="BH83" s="451" t="e">
        <f>SUM(AV83:BF83)</f>
        <v>#VALUE!</v>
      </c>
      <c r="BI83" s="452" t="e">
        <f>IF(CX83=0,BI82,(DK83*查询!$R$5+DL83*查询!$Q$5+DM83*查询!$N$5+DN83*查询!$O$5+DO83*查询!$P$5)*AF83/CX83)</f>
        <v>#VALUE!</v>
      </c>
      <c r="BJ83" s="452" t="e">
        <f>IF(CX83=0,BJ82,(DP83*查询!$S$5+DQ83*查询!$T$5+DR83*查询!$U$5)*AF83/CX83)</f>
        <v>#VALUE!</v>
      </c>
      <c r="BK83" s="452">
        <f>BK82</f>
        <v>1</v>
      </c>
      <c r="BL83" s="453" t="e">
        <f>SUMPRODUCT((AV83:BA83)*(GS83:GX83))/((GS83:GX83)+SUM(BB83:BD83)*GY83+BG83*GZ83)</f>
        <v>#VALUE!</v>
      </c>
      <c r="BM83" s="453" t="e">
        <f>BK83*($AV83*FB83+$AW83*FD83+$AX83*FI83+$AY83*FN83+$AZ83*FS83+$BA83*FX83+$BG83*GE83)/(AV83*EY83+AX83*FK83+AW83*FF83+AY83*FP83+AZ83*FU83+BA83*FZ83+BG83*GG83+BB83*GK83+BC83*GN83+BD83*GP83)</f>
        <v>#VALUE!</v>
      </c>
      <c r="BN83" s="453" t="e">
        <f>($AV83*FC83+$AX83*FJ83+$AW83*FE83+$AY83*FO83+$AZ83*FT83+$BA83*FY83+$BG83*GF83)/($AV83*FA83+BG83*GH83+BB83*GL83+BC83*GO83+BD83*GQ83+BA83*GA83)</f>
        <v>#VALUE!</v>
      </c>
      <c r="BO83" s="454" t="e">
        <f>SUMPRODUCT(AV83:BA83*GS83:GX83)/(GS83:GX83+(BB83+BC83+BD83)*GY83+BG83)</f>
        <v>#VALUE!</v>
      </c>
      <c r="BP83" s="454" t="e">
        <f>SUMPRODUCT(AV83:BA83*GS83:GX83)/(GS83:GX83+(BB83+BC83+BD83)*GY83+BG83)</f>
        <v>#VALUE!</v>
      </c>
      <c r="BQ83" s="454" t="e">
        <f>SUMPRODUCT(AV83:BA83*GS83:GX83)/(GS83:GX83+(BB83+BC83+BD83)*GY83+BG83)</f>
        <v>#VALUE!</v>
      </c>
      <c r="BR83" s="453" t="str">
        <f>IF(_tag_month_day!T73="","",_tag_month_day!T73)</f>
        <v/>
      </c>
      <c r="BS83" s="453" t="str">
        <f>IF(_tag_month_day!U73="","",_tag_month_day!U73)</f>
        <v/>
      </c>
      <c r="BT83" s="455" t="str">
        <f>IF(CK83="","",IF((CK83&gt;=BV83-0.12)*(CK83&lt;=BV83+0.12),"合格","不合格"))</f>
        <v/>
      </c>
      <c r="BU83" s="456" t="str">
        <f>IF(_tag_month_day!V73="","",_tag_month_day!V73)</f>
        <v/>
      </c>
      <c r="BV83" s="457" t="str">
        <f>IF(_tag_month_day!W73="","",_tag_month_day!W73)</f>
        <v/>
      </c>
      <c r="BW83" s="458" t="str">
        <f>IF(_tag_month_day!X73="","",_tag_month_day!X73)</f>
        <v/>
      </c>
      <c r="BX83" s="458" t="str">
        <f>IF(_tag_month_day!Y73="","",_tag_month_day!Y73)</f>
        <v/>
      </c>
      <c r="BY83" s="459">
        <f ca="1">L83</f>
        <v>43589.083333333161</v>
      </c>
      <c r="BZ83" s="460"/>
      <c r="CA83" s="461"/>
      <c r="CB83" s="424" t="str">
        <f>IF(_tag_month_day!Z73="","",_tag_month_day!Z73)</f>
        <v/>
      </c>
      <c r="CC83" s="424" t="str">
        <f>IF(_tag_month_day!AA73="","",_tag_month_day!AA73)</f>
        <v/>
      </c>
      <c r="CD83" s="424" t="str">
        <f>IF(_tag_month_day!AB73="","",_tag_month_day!AB73)</f>
        <v/>
      </c>
      <c r="CE83" s="424" t="str">
        <f>IF(_tag_month_day!AC73="","",_tag_month_day!AC73)</f>
        <v/>
      </c>
      <c r="CF83" s="424" t="str">
        <f>IF(_tag_month_day!AD73="","",_tag_month_day!AD73)</f>
        <v/>
      </c>
      <c r="CG83" s="424" t="str">
        <f>IF(_tag_month_day!AE73="","",_tag_month_day!AE73)</f>
        <v/>
      </c>
      <c r="CH83" s="424" t="str">
        <f>IF(_tag_month_day!AF73="","",_tag_month_day!AF73)</f>
        <v/>
      </c>
      <c r="CI83" s="424" t="str">
        <f>IF(_tag_month_day!AG73="","",_tag_month_day!AG73)</f>
        <v/>
      </c>
      <c r="CJ83" s="424" t="str">
        <f>IF(_tag_month_day!AH73="","",_tag_month_day!AH73)</f>
        <v/>
      </c>
      <c r="CK83" s="424" t="str">
        <f>IF(_tag_month_day!AI73="","",_tag_month_day!AI73)</f>
        <v/>
      </c>
      <c r="CL83" s="4" t="str">
        <f>IF(_tag_month_day!AJ73="","",_tag_month_day!AJ73)</f>
        <v/>
      </c>
      <c r="CM83" s="4" t="str">
        <f>IF(_tag_month_day!AK73="","",_tag_month_day!AK73)</f>
        <v/>
      </c>
      <c r="CN83" s="4" t="str">
        <f>IF(_tag_month_day!AL73="","",_tag_month_day!AL73)</f>
        <v/>
      </c>
      <c r="CO83" s="4" t="str">
        <f>IF(_tag_month_day!AM73="","",_tag_month_day!AM73)</f>
        <v/>
      </c>
      <c r="CP83" s="4" t="str">
        <f>IF(_tag_month_day!AN73="","",_tag_month_day!AN73)</f>
        <v/>
      </c>
      <c r="CQ83" s="4" t="str">
        <f>IF(_tag_month_day!AO73="","",_tag_month_day!AO73)</f>
        <v/>
      </c>
      <c r="CR83" s="462" t="str">
        <f>IF(_tag_month_day!AP73="","",_tag_month_day!AP73)</f>
        <v/>
      </c>
      <c r="CS83" s="463" t="str">
        <f>IF(_tag_month_day!AQ73="","",_tag_month_day!AQ73)</f>
        <v/>
      </c>
      <c r="CT83" s="4" t="str">
        <f>IF(_tag_month_day!AR73="","",_tag_month_day!AR73)</f>
        <v/>
      </c>
      <c r="CU83" s="464" t="e">
        <f>DU83/AJ83</f>
        <v>#VALUE!</v>
      </c>
      <c r="CV83" s="451" t="e">
        <f>BG83/BH83</f>
        <v>#VALUE!</v>
      </c>
      <c r="CW83" s="465" t="e">
        <f>AJ83*(1-CV83)*CU83*AF83</f>
        <v>#VALUE!</v>
      </c>
      <c r="CX83" s="465" t="e">
        <f>CW83*94%</f>
        <v>#VALUE!</v>
      </c>
      <c r="CY83" s="466" t="e">
        <f>IF(CX83=0,0,DS83/(DS83+CX83))</f>
        <v>#VALUE!</v>
      </c>
      <c r="CZ83" s="465" t="e">
        <f>$AJ83*EF83</f>
        <v>#VALUE!</v>
      </c>
      <c r="DA83" s="465" t="e">
        <f>$AJ83*EG83</f>
        <v>#VALUE!</v>
      </c>
      <c r="DB83" s="465" t="e">
        <f>$AJ83*EH83</f>
        <v>#VALUE!</v>
      </c>
      <c r="DC83" s="465" t="e">
        <f>$AJ83*EI83</f>
        <v>#VALUE!</v>
      </c>
      <c r="DD83" s="465" t="e">
        <f>$AJ83*EJ83</f>
        <v>#VALUE!</v>
      </c>
      <c r="DE83" s="465" t="e">
        <f>$AJ83*EK83</f>
        <v>#VALUE!</v>
      </c>
      <c r="DF83" s="465" t="e">
        <f>$AJ83*EL83</f>
        <v>#VALUE!</v>
      </c>
      <c r="DG83" s="465" t="e">
        <f>$AJ83*EM83</f>
        <v>#VALUE!</v>
      </c>
      <c r="DH83" s="465" t="e">
        <f>$AJ83*EN83</f>
        <v>#VALUE!</v>
      </c>
      <c r="DI83" s="465" t="e">
        <f>$AJ83*EO83</f>
        <v>#VALUE!</v>
      </c>
      <c r="DJ83" s="465" t="e">
        <f>CZ83*(1-EP83)</f>
        <v>#VALUE!</v>
      </c>
      <c r="DK83" s="465" t="e">
        <f>DA83*(1-ER83)</f>
        <v>#VALUE!</v>
      </c>
      <c r="DL83" s="465" t="e">
        <f>DB83*(1-EQ83)</f>
        <v>#VALUE!</v>
      </c>
      <c r="DM83" s="465" t="e">
        <f>DC83*(1-ES83)</f>
        <v>#VALUE!</v>
      </c>
      <c r="DN83" s="465" t="e">
        <f>DD83*(1-ET83)</f>
        <v>#VALUE!</v>
      </c>
      <c r="DO83" s="465" t="e">
        <f>DE83</f>
        <v>#VALUE!</v>
      </c>
      <c r="DP83" s="465" t="e">
        <f>DF83*(1-EU83)</f>
        <v>#VALUE!</v>
      </c>
      <c r="DQ83" s="465" t="e">
        <f>DG83*(1-EV83)</f>
        <v>#VALUE!</v>
      </c>
      <c r="DR83" s="465" t="e">
        <f>DH83*(1-EW83)</f>
        <v>#VALUE!</v>
      </c>
      <c r="DS83" s="465" t="e">
        <f>DI83</f>
        <v>#VALUE!</v>
      </c>
      <c r="DT83" s="465" t="e">
        <f>SUM(DJ83:DS83)</f>
        <v>#VALUE!</v>
      </c>
      <c r="DU83" s="465" t="e">
        <f>(GS83:GX83)+(DP83+DQ83+DR83)*GY83+DS83</f>
        <v>#VALUE!</v>
      </c>
      <c r="DV83" s="451" t="e">
        <f>AV83/$BH83/(1-EP83)</f>
        <v>#VALUE!</v>
      </c>
      <c r="DW83" s="451" t="e">
        <f>AW83/$BH83/(1-ER83)</f>
        <v>#VALUE!</v>
      </c>
      <c r="DX83" s="451" t="e">
        <f>AX83/$BH83/(1-EQ83)</f>
        <v>#VALUE!</v>
      </c>
      <c r="DY83" s="451" t="e">
        <f>AY83/$BH83/(1-ES83)</f>
        <v>#VALUE!</v>
      </c>
      <c r="DZ83" s="451" t="e">
        <f>AZ83/$BH83/(1-ET83)</f>
        <v>#VALUE!</v>
      </c>
      <c r="EA83" s="451" t="e">
        <f>BA83/$BH83/(1-AX83)</f>
        <v>#VALUE!</v>
      </c>
      <c r="EB83" s="451" t="e">
        <f>BB83/$BH83/(1-EU83)</f>
        <v>#VALUE!</v>
      </c>
      <c r="EC83" s="451" t="e">
        <f>BC83/$BH83/(1-EV83)</f>
        <v>#VALUE!</v>
      </c>
      <c r="ED83" s="451" t="e">
        <f>BD83/$BH83/(1-EW83)</f>
        <v>#VALUE!</v>
      </c>
      <c r="EE83" s="451" t="e">
        <f>BG83/BH83</f>
        <v>#VALUE!</v>
      </c>
      <c r="EF83" s="451" t="e">
        <f>DV83/SUM($DV83:$EE83)</f>
        <v>#VALUE!</v>
      </c>
      <c r="EG83" s="451" t="e">
        <f>DW83/SUM($DV83:$EE83)</f>
        <v>#VALUE!</v>
      </c>
      <c r="EH83" s="451" t="e">
        <f>DX83/SUM($DV83:$EE83)</f>
        <v>#VALUE!</v>
      </c>
      <c r="EI83" s="451" t="e">
        <f>DY83/SUM($DV83:$EE83)</f>
        <v>#VALUE!</v>
      </c>
      <c r="EJ83" s="451" t="e">
        <f>DZ83/SUM($DV83:$EE83)</f>
        <v>#VALUE!</v>
      </c>
      <c r="EK83" s="451" t="e">
        <f>EA83/SUM($DV83:$EE83)</f>
        <v>#VALUE!</v>
      </c>
      <c r="EL83" s="451" t="e">
        <f>EB83/SUM($DV83:$EE83)</f>
        <v>#VALUE!</v>
      </c>
      <c r="EM83" s="451" t="e">
        <f>EC83/SUM($DV83:$EE83)</f>
        <v>#VALUE!</v>
      </c>
      <c r="EN83" s="451" t="e">
        <f>ED83/SUM($DV83:$EE83)</f>
        <v>#VALUE!</v>
      </c>
      <c r="EO83" s="451" t="e">
        <f>EE83/SUM($DV83:$EE83)</f>
        <v>#VALUE!</v>
      </c>
      <c r="EP83" s="450">
        <f>EP82</f>
        <v>0.080000000000000002</v>
      </c>
      <c r="EQ83" s="450">
        <f>EQ82</f>
        <v>0.014999999999999999</v>
      </c>
      <c r="ER83" s="450">
        <f>ER82</f>
        <v>0.014999999999999999</v>
      </c>
      <c r="ES83" s="450">
        <f>ES82</f>
        <v>0.014999999999999999</v>
      </c>
      <c r="ET83" s="450">
        <f>ET82</f>
        <v>0.014999999999999999</v>
      </c>
      <c r="EU83" s="450">
        <f>EU82</f>
        <v>0.089999999999999997</v>
      </c>
      <c r="EV83" s="450">
        <f>EV82</f>
        <v>0.089999999999999997</v>
      </c>
      <c r="EW83" s="450">
        <f>EW82</f>
        <v>0.089999999999999997</v>
      </c>
      <c r="EX83" s="431" t="str">
        <f>IF(_tag_month_day!AS73="","",_tag_month_day!AS73/100)</f>
        <v/>
      </c>
      <c r="EY83" s="431" t="str">
        <f>IF(_tag_month_day!AT73="","",_tag_month_day!AT73/100)</f>
        <v/>
      </c>
      <c r="EZ83" s="431" t="str">
        <f>IF(_tag_month_day!AU73="","",_tag_month_day!AU73/100)</f>
        <v/>
      </c>
      <c r="FA83" s="431" t="str">
        <f>IF(_tag_month_day!AV73="","",_tag_month_day!AV73/100)</f>
        <v/>
      </c>
      <c r="FB83" s="431" t="str">
        <f>IF(_tag_month_day!AW73="","",_tag_month_day!AW73/100)</f>
        <v/>
      </c>
      <c r="FC83" s="431" t="str">
        <f>IF(_tag_month_day!AX73="","",_tag_month_day!AX73/100)</f>
        <v/>
      </c>
      <c r="FD83" s="449" t="str">
        <f>IF(_tag_month_day!AY73="","",_tag_month_day!AY73/100)</f>
        <v/>
      </c>
      <c r="FE83" s="449" t="str">
        <f>IF(_tag_month_day!AZ73="","",_tag_month_day!AZ73/100)</f>
        <v/>
      </c>
      <c r="FF83" s="449" t="str">
        <f>IF(_tag_month_day!BA73="","",_tag_month_day!BA73/100)</f>
        <v/>
      </c>
      <c r="FG83" s="449" t="str">
        <f>IF(_tag_month_day!BB73="","",_tag_month_day!BB73/100)</f>
        <v/>
      </c>
      <c r="FH83" s="467" t="str">
        <f>IF(_tag_month_day!BC73="","",_tag_month_day!BC73/100)</f>
        <v/>
      </c>
      <c r="FI83" s="449">
        <f>FI82</f>
        <v>0.40999999999999998</v>
      </c>
      <c r="FJ83" s="449">
        <f>FJ82</f>
        <v>0.11</v>
      </c>
      <c r="FK83" s="449">
        <f>FK82</f>
        <v>0.014999999999999999</v>
      </c>
      <c r="FL83" s="449">
        <f>FL82</f>
        <v>0</v>
      </c>
      <c r="FM83" s="467">
        <f>FM82</f>
        <v>0.0001</v>
      </c>
      <c r="FN83" s="449">
        <f>FN82</f>
        <v>0.32000000000000001</v>
      </c>
      <c r="FO83" s="449">
        <f>FO82</f>
        <v>0.20000000000000001</v>
      </c>
      <c r="FP83" s="449">
        <f>FP82</f>
        <v>0.01</v>
      </c>
      <c r="FQ83" s="449">
        <f>FQ82</f>
        <v>0</v>
      </c>
      <c r="FR83" s="467">
        <f>FR82</f>
        <v>0.0001</v>
      </c>
      <c r="FS83" s="449" t="str">
        <f>IF(_tag_month_day!BD73="","",_tag_month_day!BD73/100)</f>
        <v/>
      </c>
      <c r="FT83" s="449" t="str">
        <f>IF(_tag_month_day!BE73="","",_tag_month_day!BE73/100)</f>
        <v/>
      </c>
      <c r="FU83" s="449" t="str">
        <f>IF(_tag_month_day!BF73="","",_tag_month_day!BF73/100)</f>
        <v/>
      </c>
      <c r="FV83" s="449" t="str">
        <f>IF(_tag_month_day!BG73="","",_tag_month_day!BG73/100)</f>
        <v/>
      </c>
      <c r="FW83" s="467" t="str">
        <f>IF(_tag_month_day!BH73="","",_tag_month_day!BH73/100)</f>
        <v/>
      </c>
      <c r="FX83" s="449" t="str">
        <f>IF(_tag_month_day!BI73="","",_tag_month_day!BI73/100)</f>
        <v/>
      </c>
      <c r="FY83" s="449" t="str">
        <f>IF(_tag_month_day!BJ73="","",_tag_month_day!BJ73/100)</f>
        <v/>
      </c>
      <c r="FZ83" s="468" t="str">
        <f>IF(_tag_month_day!BK73="","",_tag_month_day!BK73/100)</f>
        <v/>
      </c>
      <c r="GA83" s="449" t="str">
        <f>IF(_tag_month_day!BL73="","",_tag_month_day!BL73/100)</f>
        <v/>
      </c>
      <c r="GB83" s="467" t="str">
        <f>IF(_tag_month_day!BM73="","",_tag_month_day!BM73/100)</f>
        <v/>
      </c>
      <c r="GC83" s="431" t="str">
        <f>IF(_tag_month_day!BN73="","",_tag_month_day!BN73/100)</f>
        <v/>
      </c>
      <c r="GD83" s="431" t="str">
        <f>IF(_tag_month_day!BO73="","",_tag_month_day!BO73/100)</f>
        <v/>
      </c>
      <c r="GE83" s="431" t="str">
        <f>IF(_tag_month_day!BP73="","",_tag_month_day!BP73/100)</f>
        <v/>
      </c>
      <c r="GF83" s="431" t="str">
        <f>IF(_tag_month_day!BQ73="","",_tag_month_day!BQ73/100)</f>
        <v/>
      </c>
      <c r="GG83" s="431" t="str">
        <f>IF(_tag_month_day!BR73="","",_tag_month_day!BR73/100)</f>
        <v/>
      </c>
      <c r="GH83" s="431" t="str">
        <f>IF(_tag_month_day!BS73="","",_tag_month_day!BS73/100)</f>
        <v/>
      </c>
      <c r="GI83" s="467" t="str">
        <f>IF(_tag_month_day!BT73="","",_tag_month_day!BT73/100)</f>
        <v/>
      </c>
      <c r="GJ83" s="469" t="str">
        <f>IF(_tag_month_day!BU73="","",_tag_month_day!BU73/100)</f>
        <v/>
      </c>
      <c r="GK83" s="470">
        <f>GK82</f>
        <v>0.070000000000000007</v>
      </c>
      <c r="GL83" s="470">
        <f>GL82</f>
        <v>0.029999999999999999</v>
      </c>
      <c r="GM83" s="471" t="str">
        <f>IF(_tag_month_day!BX73="","",_tag_month_day!BX73/100)</f>
        <v/>
      </c>
      <c r="GN83" s="470">
        <f>GN82</f>
        <v>0.070000000000000007</v>
      </c>
      <c r="GO83" s="470">
        <f>GO82</f>
        <v>0.029999999999999999</v>
      </c>
      <c r="GP83" s="470">
        <f>GP82</f>
        <v>0.089999999999999997</v>
      </c>
      <c r="GQ83" s="470">
        <f>GQ82</f>
        <v>0.029999999999999999</v>
      </c>
      <c r="GR83" s="471" t="str">
        <f>IF(_tag_month_day!CA73="","",_tag_month_day!CA73/100)</f>
        <v/>
      </c>
      <c r="GS83" s="472">
        <f>GS82</f>
        <v>0.95299999999999996</v>
      </c>
      <c r="GT83" s="472">
        <f>GT82</f>
        <v>0.55000000000000004</v>
      </c>
      <c r="GU83" s="472">
        <f>GU82</f>
        <v>0.55000000000000004</v>
      </c>
      <c r="GV83" s="472">
        <f>GV82</f>
        <v>0.55000000000000004</v>
      </c>
      <c r="GW83" s="472">
        <f>GW82</f>
        <v>0.5</v>
      </c>
      <c r="GX83" s="472">
        <f>GX82</f>
        <v>0.93500000000000005</v>
      </c>
      <c r="GY83" s="472">
        <f>GY82</f>
        <v>0.14999999999999999</v>
      </c>
      <c r="GZ83" s="472">
        <f>GZ82</f>
        <v>1</v>
      </c>
      <c r="HA83" s="474">
        <f>HA82</f>
        <v>0.047</v>
      </c>
      <c r="HB83" s="474">
        <f>HB82</f>
        <v>0.45000000000000001</v>
      </c>
      <c r="HC83" s="474">
        <f>HC82</f>
        <v>0.45000000000000001</v>
      </c>
      <c r="HD83" s="474">
        <f>HD82</f>
        <v>0.45000000000000001</v>
      </c>
      <c r="HE83" s="474">
        <f>HE82</f>
        <v>0.5</v>
      </c>
      <c r="HF83" s="474">
        <f>HF82</f>
        <v>0.065000000000000002</v>
      </c>
      <c r="HG83" s="474">
        <f>HG82</f>
        <v>0.84999999999999998</v>
      </c>
      <c r="HH83" s="474">
        <f>HH82</f>
        <v>0</v>
      </c>
      <c r="HI83" s="10">
        <f>IF(BZ83&lt;&gt;"",CK83-BV83,0)</f>
        <v>0</v>
      </c>
      <c r="HJ83" s="10" t="e">
        <f>IF(AJ83&gt;0,AH83-AJ83,0)</f>
        <v>#VALUE!</v>
      </c>
      <c r="HK83" s="466">
        <f>HK82</f>
        <v>0.84999999999999998</v>
      </c>
      <c r="HL83" s="424">
        <f>HL82</f>
        <v>550000</v>
      </c>
      <c r="HM83" s="424">
        <f>HM82</f>
        <v>480000</v>
      </c>
      <c r="HN83" s="465" t="e">
        <f>(DJ83*EZ83+DK83*FH83+DL83*FM83+DM83*FR83+DN83*FW83+DO83*GB83+DS83*GI83+DP83*GM83+DR83*GR83)*1000*2</f>
        <v>#VALUE!</v>
      </c>
      <c r="HO83" s="465" t="e">
        <f>HN83*HK83*$HO$2/HL83*1000000</f>
        <v>#VALUE!</v>
      </c>
      <c r="HP83" s="465" t="e">
        <f>HN83*HK83*$HP$2/HM83*1000000</f>
        <v>#VALUE!</v>
      </c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</row>
    <row customFormat="1" r="84" s="0">
      <c r="A84" s="420">
        <v>73</v>
      </c>
      <c r="B84" s="421">
        <f ca="1">IF(D84=D83,B83,IF(D84="夜班",B83+1,B83))</f>
        <v>43588</v>
      </c>
      <c r="C84" s="422">
        <f>C83</f>
        <v>0.041666666666666699</v>
      </c>
      <c r="D84" s="10">
        <f ca="1">IF(HOUR(G84)&lt;8,"夜班",IF(HOUR(G84)&lt;16,"白班",IF(HOUR(G84)&lt;24,"中班",0)))</f>
        <v>0</v>
      </c>
      <c r="E84" s="10" t="e">
        <f ca="1">IF(F84=1,"甲",IF(F84=2,"乙",IF(F84=3,"丙",IF(F84=4,"丁",""))))</f>
        <v>#REF!</v>
      </c>
      <c r="F84" s="10" t="e">
        <f ca="1">SUMPRODUCT((成本日报!$A$3:$A$95=计划!B84)*(成本日报!$B$3:$B$95=计划!$D84),成本日报!$C$3:$C$95)</f>
        <v>#REF!</v>
      </c>
      <c r="G84" s="423">
        <f ca="1">G83+C83</f>
        <v>43588.999999999825</v>
      </c>
      <c r="H84" s="423">
        <f ca="1">$G84+$C84/60*10+$C84*0</f>
        <v>43589.006944444271</v>
      </c>
      <c r="I84" s="423">
        <f ca="1">$G84+$C84/60*18+$C84*0</f>
        <v>43589.012499999822</v>
      </c>
      <c r="J84" s="423">
        <f ca="1">$G84+$C84/60*0+$C84*1</f>
        <v>43589.04166666649</v>
      </c>
      <c r="K84" s="423">
        <f ca="1">$G84+$C84/60*30+$C84*2</f>
        <v>43589.104166666497</v>
      </c>
      <c r="L84" s="423">
        <f ca="1">$G84+$C84/60*0+$C84*3</f>
        <v>43589.124999999825</v>
      </c>
      <c r="M84" s="424" t="str">
        <f>IF(_tag_month_day!A74="","",_tag_month_day!A74)</f>
        <v/>
      </c>
      <c r="N84" s="424" t="str">
        <f>IF(_tag_month_day!B74="","",_tag_month_day!B74)</f>
        <v/>
      </c>
      <c r="O84" s="425" t="e">
        <f>IF(M84+N84=0,"",M84+N84)</f>
        <v>#VALUE!</v>
      </c>
      <c r="P84" s="424" t="str">
        <f>IF(_tag_month_day!C74="","",_tag_month_day!C74)</f>
        <v/>
      </c>
      <c r="Q84" s="424" t="str">
        <f>IF(_tag_month_day!D74="","",_tag_month_day!D74)</f>
        <v/>
      </c>
      <c r="R84" s="426" t="str">
        <f>IF(_tag_month_day!CB74="","",_tag_month_day!CB74/100)</f>
        <v/>
      </c>
      <c r="S84" s="427" t="str">
        <f>IF(_tag_month_day!E74="","",_tag_month_day!E74)</f>
        <v/>
      </c>
      <c r="T84" s="427" t="str">
        <f>IF(_tag_month_day!F74="","",_tag_month_day!F74)</f>
        <v/>
      </c>
      <c r="U84" s="428" t="e">
        <f>S84+T84</f>
        <v>#VALUE!</v>
      </c>
      <c r="V84" s="429" t="e">
        <f>U84/AJ84</f>
        <v>#VALUE!</v>
      </c>
      <c r="W84" s="430" t="str">
        <f>IF(_jhy_month_day!A74="","",_jhy_month_day!A74)</f>
        <v/>
      </c>
      <c r="X84" s="431" t="str">
        <f>IF(_jhy_month_day!B74="","",_jhy_month_day!B74/100)</f>
        <v/>
      </c>
      <c r="Y84" s="431" t="str">
        <f>IF(_jhy_month_day!C74="","",_jhy_month_day!C74/100)</f>
        <v/>
      </c>
      <c r="Z84" s="432">
        <f>Z80+1</f>
        <v>19</v>
      </c>
      <c r="AA84" s="433" t="str">
        <f>IF(_tag_month_day!G74="","",_tag_month_day!G74/100)</f>
        <v/>
      </c>
      <c r="AB84" s="433" t="str">
        <f>IF(_tag_month_day!H74="","",_tag_month_day!H74/100)</f>
        <v/>
      </c>
      <c r="AC84" s="434">
        <f>IF(X84="",AC83,BK84*($AV83*X84+$AW83*FD83+$AX83*FI83+$AY83*FN83+$AZ83*FS83+$BA83*FX83+$BG83*GE83)/(AV83*Y84+AX83*FK83+AW83*FF83+AY83*FP83+AZ83*FU83+BA83*FZ83+BG83*GG83+BB83*GK83+BC83*GN83+BD83*GP83))</f>
        <v>1.59963432013121</v>
      </c>
      <c r="AD84" s="435" t="str">
        <f>IF(AC84=AC83,"",AC84-AC83)</f>
        <v/>
      </c>
      <c r="AE84" s="436" t="str">
        <f>IF(1-AF84=0,"",(1-AF84))</f>
        <v/>
      </c>
      <c r="AF84" s="437">
        <v>1</v>
      </c>
      <c r="AG84" s="10" t="str">
        <f>AG83</f>
        <v>8A3</v>
      </c>
      <c r="AH84" s="438" t="str">
        <f>AH83</f>
        <v/>
      </c>
      <c r="AI84" s="424" t="e">
        <f>IF(ROUND(AJ84-AJ83,1)=0,"",AJ84-AJ83)</f>
        <v>#VALUE!</v>
      </c>
      <c r="AJ84" s="10" t="str">
        <f>IF(_tag_month_day!I74="","",_tag_month_day!I74)</f>
        <v/>
      </c>
      <c r="AK84" s="440"/>
      <c r="AL84" s="440"/>
      <c r="AM84" s="440"/>
      <c r="AN84" s="441">
        <f>AN83</f>
        <v>3</v>
      </c>
      <c r="AO84" s="441">
        <f>AO83</f>
        <v>7</v>
      </c>
      <c r="AP84" s="442" t="e">
        <f>(IF(AN84=0,AS83,AS83*(1+AO84/AN84)/(AR84+AO84/AN84)))+AT84</f>
        <v>#VALUE!</v>
      </c>
      <c r="AQ84" s="443" t="str">
        <f>IF(_tag_month_day!J74="","",_tag_month_day!J74/100)</f>
        <v/>
      </c>
      <c r="AR84" s="444">
        <f>AR83</f>
        <v>1.3</v>
      </c>
      <c r="AS84" s="445" t="e">
        <f>AQ84*(AN84*AR84+AO84)/(AN84+AO84)</f>
        <v>#VALUE!</v>
      </c>
      <c r="AT84" s="445" t="e">
        <f>(SUM(BE84:BF84)-SUM(BE83:BF83))*0.05</f>
        <v>#VALUE!</v>
      </c>
      <c r="AU84" s="446" t="str">
        <f>IF(_tag_month_day!CC74="","",IF(_tag_month_day!CC74&gt;0,_tag_month_day!CD74,_tag_month_day!CE74))</f>
        <v/>
      </c>
      <c r="AV84" s="447" t="str">
        <f>IF(_tag_month_day!L74="","",_tag_month_day!L74/100)</f>
        <v/>
      </c>
      <c r="AW84" s="431">
        <f>AW83</f>
        <v>0</v>
      </c>
      <c r="AX84" s="431">
        <f>AX83</f>
        <v>0</v>
      </c>
      <c r="AY84" s="431" t="str">
        <f>IF(_tag_month_day!M74="","",_tag_month_day!M74/100)</f>
        <v/>
      </c>
      <c r="AZ84" s="431" t="str">
        <f>IF(_tag_month_day!N74="","",_tag_month_day!N74/100)</f>
        <v/>
      </c>
      <c r="BA84" s="431" t="str">
        <f>IF(_tag_month_day!O74="","",_tag_month_day!O74/100)</f>
        <v/>
      </c>
      <c r="BB84" s="448" t="str">
        <f>IF(_tag_month_day!P74="","",_tag_month_day!P74/100)</f>
        <v/>
      </c>
      <c r="BC84" s="448">
        <f>BC83</f>
        <v>0</v>
      </c>
      <c r="BD84" s="448" t="str">
        <f>IF(_tag_month_day!Q74="","",_tag_month_day!Q74/100)</f>
        <v/>
      </c>
      <c r="BE84" s="449" t="str">
        <f>IF(_tag_month_day!R74="","",_tag_month_day!R74/100)</f>
        <v/>
      </c>
      <c r="BF84" s="388" t="e">
        <f>(AU84*(100+BE84*100))/(AJ84-AU84)/100</f>
        <v>#VALUE!</v>
      </c>
      <c r="BG84" s="450" t="e">
        <f>BE84+BF84</f>
        <v>#VALUE!</v>
      </c>
      <c r="BH84" s="451" t="e">
        <f>SUM(AV84:BF84)</f>
        <v>#VALUE!</v>
      </c>
      <c r="BI84" s="452" t="e">
        <f>IF(CX84=0,BI83,(DK84*查询!$R$5+DL84*查询!$Q$5+DM84*查询!$N$5+DN84*查询!$O$5+DO84*查询!$P$5)*AF84/CX84)</f>
        <v>#VALUE!</v>
      </c>
      <c r="BJ84" s="452" t="e">
        <f>IF(CX84=0,BJ83,(DP84*查询!$S$5+DQ84*查询!$T$5+DR84*查询!$U$5)*AF84/CX84)</f>
        <v>#VALUE!</v>
      </c>
      <c r="BK84" s="452">
        <f>BK83</f>
        <v>1</v>
      </c>
      <c r="BL84" s="453" t="e">
        <f>SUMPRODUCT((AV84:BA84)*(GS84:GX84))/((GS84:GX84)+SUM(BB84:BD84)*GY84+BG84*GZ84)</f>
        <v>#VALUE!</v>
      </c>
      <c r="BM84" s="453" t="e">
        <f>BK84*($AV84*FB84+$AW84*FD84+$AX84*FI84+$AY84*FN84+$AZ84*FS84+$BA84*FX84+$BG84*GE84)/(AV84*EY84+AX84*FK84+AW84*FF84+AY84*FP84+AZ84*FU84+BA84*FZ84+BG84*GG84+BB84*GK84+BC84*GN84+BD84*GP84)</f>
        <v>#VALUE!</v>
      </c>
      <c r="BN84" s="453" t="e">
        <f>($AV84*FC84+$AX84*FJ84+$AW84*FE84+$AY84*FO84+$AZ84*FT84+$BA84*FY84+$BG84*GF84)/($AV84*FA84+BG84*GH84+BB84*GL84+BC84*GO84+BD84*GQ84+BA84*GA84)</f>
        <v>#VALUE!</v>
      </c>
      <c r="BO84" s="454" t="e">
        <f>SUMPRODUCT(AV84:BA84*GS84:GX84)/(GS84:GX84+(BB84+BC84+BD84)*GY84+BG84)</f>
        <v>#VALUE!</v>
      </c>
      <c r="BP84" s="454" t="e">
        <f>SUMPRODUCT(AV84:BA84*GS84:GX84)/(GS84:GX84+(BB84+BC84+BD84)*GY84+BG84)</f>
        <v>#VALUE!</v>
      </c>
      <c r="BQ84" s="454" t="e">
        <f>SUMPRODUCT(AV84:BA84*GS84:GX84)/(GS84:GX84+(BB84+BC84+BD84)*GY84+BG84)</f>
        <v>#VALUE!</v>
      </c>
      <c r="BR84" s="453" t="str">
        <f>IF(_tag_month_day!T74="","",_tag_month_day!T74)</f>
        <v/>
      </c>
      <c r="BS84" s="453" t="str">
        <f>IF(_tag_month_day!U74="","",_tag_month_day!U74)</f>
        <v/>
      </c>
      <c r="BT84" s="455" t="str">
        <f>IF(CK84="","",IF((CK84&gt;=BV84-0.12)*(CK84&lt;=BV84+0.12),"合格","不合格"))</f>
        <v/>
      </c>
      <c r="BU84" s="456" t="str">
        <f>IF(_tag_month_day!V74="","",_tag_month_day!V74)</f>
        <v/>
      </c>
      <c r="BV84" s="457" t="str">
        <f>IF(_tag_month_day!W74="","",_tag_month_day!W74)</f>
        <v/>
      </c>
      <c r="BW84" s="458" t="str">
        <f>IF(_tag_month_day!X74="","",_tag_month_day!X74)</f>
        <v/>
      </c>
      <c r="BX84" s="458" t="str">
        <f>IF(_tag_month_day!Y74="","",_tag_month_day!Y74)</f>
        <v/>
      </c>
      <c r="BY84" s="459">
        <f ca="1">L84</f>
        <v>43589.124999999825</v>
      </c>
      <c r="BZ84" s="460"/>
      <c r="CA84" s="461"/>
      <c r="CB84" s="424" t="str">
        <f>IF(_tag_month_day!Z74="","",_tag_month_day!Z74)</f>
        <v/>
      </c>
      <c r="CC84" s="424" t="str">
        <f>IF(_tag_month_day!AA74="","",_tag_month_day!AA74)</f>
        <v/>
      </c>
      <c r="CD84" s="424" t="str">
        <f>IF(_tag_month_day!AB74="","",_tag_month_day!AB74)</f>
        <v/>
      </c>
      <c r="CE84" s="424" t="str">
        <f>IF(_tag_month_day!AC74="","",_tag_month_day!AC74)</f>
        <v/>
      </c>
      <c r="CF84" s="424" t="str">
        <f>IF(_tag_month_day!AD74="","",_tag_month_day!AD74)</f>
        <v/>
      </c>
      <c r="CG84" s="424" t="str">
        <f>IF(_tag_month_day!AE74="","",_tag_month_day!AE74)</f>
        <v/>
      </c>
      <c r="CH84" s="424" t="str">
        <f>IF(_tag_month_day!AF74="","",_tag_month_day!AF74)</f>
        <v/>
      </c>
      <c r="CI84" s="424" t="str">
        <f>IF(_tag_month_day!AG74="","",_tag_month_day!AG74)</f>
        <v/>
      </c>
      <c r="CJ84" s="424" t="str">
        <f>IF(_tag_month_day!AH74="","",_tag_month_day!AH74)</f>
        <v/>
      </c>
      <c r="CK84" s="424" t="str">
        <f>IF(_tag_month_day!AI74="","",_tag_month_day!AI74)</f>
        <v/>
      </c>
      <c r="CL84" s="4" t="str">
        <f>IF(_tag_month_day!AJ74="","",_tag_month_day!AJ74)</f>
        <v/>
      </c>
      <c r="CM84" s="4" t="str">
        <f>IF(_tag_month_day!AK74="","",_tag_month_day!AK74)</f>
        <v/>
      </c>
      <c r="CN84" s="4" t="str">
        <f>IF(_tag_month_day!AL74="","",_tag_month_day!AL74)</f>
        <v/>
      </c>
      <c r="CO84" s="4" t="str">
        <f>IF(_tag_month_day!AM74="","",_tag_month_day!AM74)</f>
        <v/>
      </c>
      <c r="CP84" s="4" t="str">
        <f>IF(_tag_month_day!AN74="","",_tag_month_day!AN74)</f>
        <v/>
      </c>
      <c r="CQ84" s="4" t="str">
        <f>IF(_tag_month_day!AO74="","",_tag_month_day!AO74)</f>
        <v/>
      </c>
      <c r="CR84" s="462" t="str">
        <f>IF(_tag_month_day!AP74="","",_tag_month_day!AP74)</f>
        <v/>
      </c>
      <c r="CS84" s="463" t="str">
        <f>IF(_tag_month_day!AQ74="","",_tag_month_day!AQ74)</f>
        <v/>
      </c>
      <c r="CT84" s="4" t="str">
        <f>IF(_tag_month_day!AR74="","",_tag_month_day!AR74)</f>
        <v/>
      </c>
      <c r="CU84" s="464" t="e">
        <f>DU84/AJ84</f>
        <v>#VALUE!</v>
      </c>
      <c r="CV84" s="451" t="e">
        <f>BG84/BH84</f>
        <v>#VALUE!</v>
      </c>
      <c r="CW84" s="465" t="e">
        <f>AJ84*(1-CV84)*CU84*AF84</f>
        <v>#VALUE!</v>
      </c>
      <c r="CX84" s="465" t="e">
        <f>CW84*94%</f>
        <v>#VALUE!</v>
      </c>
      <c r="CY84" s="466" t="e">
        <f>IF(CX84=0,0,DS84/(DS84+CX84))</f>
        <v>#VALUE!</v>
      </c>
      <c r="CZ84" s="465" t="e">
        <f>$AJ84*EF84</f>
        <v>#VALUE!</v>
      </c>
      <c r="DA84" s="465" t="e">
        <f>$AJ84*EG84</f>
        <v>#VALUE!</v>
      </c>
      <c r="DB84" s="465" t="e">
        <f>$AJ84*EH84</f>
        <v>#VALUE!</v>
      </c>
      <c r="DC84" s="465" t="e">
        <f>$AJ84*EI84</f>
        <v>#VALUE!</v>
      </c>
      <c r="DD84" s="465" t="e">
        <f>$AJ84*EJ84</f>
        <v>#VALUE!</v>
      </c>
      <c r="DE84" s="465" t="e">
        <f>$AJ84*EK84</f>
        <v>#VALUE!</v>
      </c>
      <c r="DF84" s="465" t="e">
        <f>$AJ84*EL84</f>
        <v>#VALUE!</v>
      </c>
      <c r="DG84" s="465" t="e">
        <f>$AJ84*EM84</f>
        <v>#VALUE!</v>
      </c>
      <c r="DH84" s="465" t="e">
        <f>$AJ84*EN84</f>
        <v>#VALUE!</v>
      </c>
      <c r="DI84" s="465" t="e">
        <f>$AJ84*EO84</f>
        <v>#VALUE!</v>
      </c>
      <c r="DJ84" s="465" t="e">
        <f>CZ84*(1-EP84)</f>
        <v>#VALUE!</v>
      </c>
      <c r="DK84" s="465" t="e">
        <f>DA84*(1-ER84)</f>
        <v>#VALUE!</v>
      </c>
      <c r="DL84" s="465" t="e">
        <f>DB84*(1-EQ84)</f>
        <v>#VALUE!</v>
      </c>
      <c r="DM84" s="465" t="e">
        <f>DC84*(1-ES84)</f>
        <v>#VALUE!</v>
      </c>
      <c r="DN84" s="465" t="e">
        <f>DD84*(1-ET84)</f>
        <v>#VALUE!</v>
      </c>
      <c r="DO84" s="465" t="e">
        <f>DE84</f>
        <v>#VALUE!</v>
      </c>
      <c r="DP84" s="465" t="e">
        <f>DF84*(1-EU84)</f>
        <v>#VALUE!</v>
      </c>
      <c r="DQ84" s="465" t="e">
        <f>DG84*(1-EV84)</f>
        <v>#VALUE!</v>
      </c>
      <c r="DR84" s="465" t="e">
        <f>DH84*(1-EW84)</f>
        <v>#VALUE!</v>
      </c>
      <c r="DS84" s="465" t="e">
        <f>DI84</f>
        <v>#VALUE!</v>
      </c>
      <c r="DT84" s="465" t="e">
        <f>SUM(DJ84:DS84)</f>
        <v>#VALUE!</v>
      </c>
      <c r="DU84" s="465" t="e">
        <f>(GS84:GX84)+(DP84+DQ84+DR84)*GY84+DS84</f>
        <v>#VALUE!</v>
      </c>
      <c r="DV84" s="451" t="e">
        <f>AV84/$BH84/(1-EP84)</f>
        <v>#VALUE!</v>
      </c>
      <c r="DW84" s="451" t="e">
        <f>AW84/$BH84/(1-ER84)</f>
        <v>#VALUE!</v>
      </c>
      <c r="DX84" s="451" t="e">
        <f>AX84/$BH84/(1-EQ84)</f>
        <v>#VALUE!</v>
      </c>
      <c r="DY84" s="451" t="e">
        <f>AY84/$BH84/(1-ES84)</f>
        <v>#VALUE!</v>
      </c>
      <c r="DZ84" s="451" t="e">
        <f>AZ84/$BH84/(1-ET84)</f>
        <v>#VALUE!</v>
      </c>
      <c r="EA84" s="451" t="e">
        <f>BA84/$BH84/(1-AX84)</f>
        <v>#VALUE!</v>
      </c>
      <c r="EB84" s="451" t="e">
        <f>BB84/$BH84/(1-EU84)</f>
        <v>#VALUE!</v>
      </c>
      <c r="EC84" s="451" t="e">
        <f>BC84/$BH84/(1-EV84)</f>
        <v>#VALUE!</v>
      </c>
      <c r="ED84" s="451" t="e">
        <f>BD84/$BH84/(1-EW84)</f>
        <v>#VALUE!</v>
      </c>
      <c r="EE84" s="451" t="e">
        <f>BG84/BH84</f>
        <v>#VALUE!</v>
      </c>
      <c r="EF84" s="451" t="e">
        <f>DV84/SUM($DV84:$EE84)</f>
        <v>#VALUE!</v>
      </c>
      <c r="EG84" s="451" t="e">
        <f>DW84/SUM($DV84:$EE84)</f>
        <v>#VALUE!</v>
      </c>
      <c r="EH84" s="451" t="e">
        <f>DX84/SUM($DV84:$EE84)</f>
        <v>#VALUE!</v>
      </c>
      <c r="EI84" s="451" t="e">
        <f>DY84/SUM($DV84:$EE84)</f>
        <v>#VALUE!</v>
      </c>
      <c r="EJ84" s="451" t="e">
        <f>DZ84/SUM($DV84:$EE84)</f>
        <v>#VALUE!</v>
      </c>
      <c r="EK84" s="451" t="e">
        <f>EA84/SUM($DV84:$EE84)</f>
        <v>#VALUE!</v>
      </c>
      <c r="EL84" s="451" t="e">
        <f>EB84/SUM($DV84:$EE84)</f>
        <v>#VALUE!</v>
      </c>
      <c r="EM84" s="451" t="e">
        <f>EC84/SUM($DV84:$EE84)</f>
        <v>#VALUE!</v>
      </c>
      <c r="EN84" s="451" t="e">
        <f>ED84/SUM($DV84:$EE84)</f>
        <v>#VALUE!</v>
      </c>
      <c r="EO84" s="451" t="e">
        <f>EE84/SUM($DV84:$EE84)</f>
        <v>#VALUE!</v>
      </c>
      <c r="EP84" s="450">
        <f>EP83</f>
        <v>0.080000000000000002</v>
      </c>
      <c r="EQ84" s="450">
        <f>EQ83</f>
        <v>0.014999999999999999</v>
      </c>
      <c r="ER84" s="450">
        <f>ER83</f>
        <v>0.014999999999999999</v>
      </c>
      <c r="ES84" s="450">
        <f>ES83</f>
        <v>0.014999999999999999</v>
      </c>
      <c r="ET84" s="450">
        <f>ET83</f>
        <v>0.014999999999999999</v>
      </c>
      <c r="EU84" s="450">
        <f>EU83</f>
        <v>0.089999999999999997</v>
      </c>
      <c r="EV84" s="450">
        <f>EV83</f>
        <v>0.089999999999999997</v>
      </c>
      <c r="EW84" s="450">
        <f>EW83</f>
        <v>0.089999999999999997</v>
      </c>
      <c r="EX84" s="431" t="str">
        <f>IF(_tag_month_day!AS74="","",_tag_month_day!AS74/100)</f>
        <v/>
      </c>
      <c r="EY84" s="431" t="str">
        <f>IF(_tag_month_day!AT74="","",_tag_month_day!AT74/100)</f>
        <v/>
      </c>
      <c r="EZ84" s="431" t="str">
        <f>IF(_tag_month_day!AU74="","",_tag_month_day!AU74/100)</f>
        <v/>
      </c>
      <c r="FA84" s="431" t="str">
        <f>IF(_tag_month_day!AV74="","",_tag_month_day!AV74/100)</f>
        <v/>
      </c>
      <c r="FB84" s="431" t="str">
        <f>IF(_tag_month_day!AW74="","",_tag_month_day!AW74/100)</f>
        <v/>
      </c>
      <c r="FC84" s="431" t="str">
        <f>IF(_tag_month_day!AX74="","",_tag_month_day!AX74/100)</f>
        <v/>
      </c>
      <c r="FD84" s="449" t="str">
        <f>IF(_tag_month_day!AY74="","",_tag_month_day!AY74/100)</f>
        <v/>
      </c>
      <c r="FE84" s="449" t="str">
        <f>IF(_tag_month_day!AZ74="","",_tag_month_day!AZ74/100)</f>
        <v/>
      </c>
      <c r="FF84" s="449" t="str">
        <f>IF(_tag_month_day!BA74="","",_tag_month_day!BA74/100)</f>
        <v/>
      </c>
      <c r="FG84" s="449" t="str">
        <f>IF(_tag_month_day!BB74="","",_tag_month_day!BB74/100)</f>
        <v/>
      </c>
      <c r="FH84" s="467" t="str">
        <f>IF(_tag_month_day!BC74="","",_tag_month_day!BC74/100)</f>
        <v/>
      </c>
      <c r="FI84" s="449">
        <f>FI83</f>
        <v>0.40999999999999998</v>
      </c>
      <c r="FJ84" s="449">
        <f>FJ83</f>
        <v>0.11</v>
      </c>
      <c r="FK84" s="449">
        <f>FK83</f>
        <v>0.014999999999999999</v>
      </c>
      <c r="FL84" s="449">
        <f>FL83</f>
        <v>0</v>
      </c>
      <c r="FM84" s="467">
        <f>FM83</f>
        <v>0.0001</v>
      </c>
      <c r="FN84" s="449">
        <f>FN83</f>
        <v>0.32000000000000001</v>
      </c>
      <c r="FO84" s="449">
        <f>FO83</f>
        <v>0.20000000000000001</v>
      </c>
      <c r="FP84" s="449">
        <f>FP83</f>
        <v>0.01</v>
      </c>
      <c r="FQ84" s="449">
        <f>FQ83</f>
        <v>0</v>
      </c>
      <c r="FR84" s="467">
        <f>FR83</f>
        <v>0.0001</v>
      </c>
      <c r="FS84" s="449" t="str">
        <f>IF(_tag_month_day!BD74="","",_tag_month_day!BD74/100)</f>
        <v/>
      </c>
      <c r="FT84" s="449" t="str">
        <f>IF(_tag_month_day!BE74="","",_tag_month_day!BE74/100)</f>
        <v/>
      </c>
      <c r="FU84" s="449" t="str">
        <f>IF(_tag_month_day!BF74="","",_tag_month_day!BF74/100)</f>
        <v/>
      </c>
      <c r="FV84" s="449" t="str">
        <f>IF(_tag_month_day!BG74="","",_tag_month_day!BG74/100)</f>
        <v/>
      </c>
      <c r="FW84" s="467" t="str">
        <f>IF(_tag_month_day!BH74="","",_tag_month_day!BH74/100)</f>
        <v/>
      </c>
      <c r="FX84" s="449" t="str">
        <f>IF(_tag_month_day!BI74="","",_tag_month_day!BI74/100)</f>
        <v/>
      </c>
      <c r="FY84" s="449" t="str">
        <f>IF(_tag_month_day!BJ74="","",_tag_month_day!BJ74/100)</f>
        <v/>
      </c>
      <c r="FZ84" s="468" t="str">
        <f>IF(_tag_month_day!BK74="","",_tag_month_day!BK74/100)</f>
        <v/>
      </c>
      <c r="GA84" s="449" t="str">
        <f>IF(_tag_month_day!BL74="","",_tag_month_day!BL74/100)</f>
        <v/>
      </c>
      <c r="GB84" s="467" t="str">
        <f>IF(_tag_month_day!BM74="","",_tag_month_day!BM74/100)</f>
        <v/>
      </c>
      <c r="GC84" s="431" t="str">
        <f>IF(_tag_month_day!BN74="","",_tag_month_day!BN74/100)</f>
        <v/>
      </c>
      <c r="GD84" s="431" t="str">
        <f>IF(_tag_month_day!BO74="","",_tag_month_day!BO74/100)</f>
        <v/>
      </c>
      <c r="GE84" s="431" t="str">
        <f>IF(_tag_month_day!BP74="","",_tag_month_day!BP74/100)</f>
        <v/>
      </c>
      <c r="GF84" s="431" t="str">
        <f>IF(_tag_month_day!BQ74="","",_tag_month_day!BQ74/100)</f>
        <v/>
      </c>
      <c r="GG84" s="431" t="str">
        <f>IF(_tag_month_day!BR74="","",_tag_month_day!BR74/100)</f>
        <v/>
      </c>
      <c r="GH84" s="431" t="str">
        <f>IF(_tag_month_day!BS74="","",_tag_month_day!BS74/100)</f>
        <v/>
      </c>
      <c r="GI84" s="467" t="str">
        <f>IF(_tag_month_day!BT74="","",_tag_month_day!BT74/100)</f>
        <v/>
      </c>
      <c r="GJ84" s="469" t="str">
        <f>IF(_tag_month_day!BU74="","",_tag_month_day!BU74/100)</f>
        <v/>
      </c>
      <c r="GK84" s="470">
        <f>GK83</f>
        <v>0.070000000000000007</v>
      </c>
      <c r="GL84" s="470">
        <f>GL83</f>
        <v>0.029999999999999999</v>
      </c>
      <c r="GM84" s="471" t="str">
        <f>IF(_tag_month_day!BX74="","",_tag_month_day!BX74/100)</f>
        <v/>
      </c>
      <c r="GN84" s="470">
        <f>GN83</f>
        <v>0.070000000000000007</v>
      </c>
      <c r="GO84" s="470">
        <f>GO83</f>
        <v>0.029999999999999999</v>
      </c>
      <c r="GP84" s="470">
        <f>GP83</f>
        <v>0.089999999999999997</v>
      </c>
      <c r="GQ84" s="470">
        <f>GQ83</f>
        <v>0.029999999999999999</v>
      </c>
      <c r="GR84" s="471" t="str">
        <f>IF(_tag_month_day!CA74="","",_tag_month_day!CA74/100)</f>
        <v/>
      </c>
      <c r="GS84" s="472">
        <f>GS83</f>
        <v>0.95299999999999996</v>
      </c>
      <c r="GT84" s="472">
        <f>GT83</f>
        <v>0.55000000000000004</v>
      </c>
      <c r="GU84" s="472">
        <f>GU83</f>
        <v>0.55000000000000004</v>
      </c>
      <c r="GV84" s="472">
        <f>GV83</f>
        <v>0.55000000000000004</v>
      </c>
      <c r="GW84" s="472">
        <f>GW83</f>
        <v>0.5</v>
      </c>
      <c r="GX84" s="472">
        <f>GX83</f>
        <v>0.93500000000000005</v>
      </c>
      <c r="GY84" s="472">
        <f>GY83</f>
        <v>0.14999999999999999</v>
      </c>
      <c r="GZ84" s="472">
        <f>GZ83</f>
        <v>1</v>
      </c>
      <c r="HA84" s="474">
        <f>HA83</f>
        <v>0.047</v>
      </c>
      <c r="HB84" s="474">
        <f>HB83</f>
        <v>0.45000000000000001</v>
      </c>
      <c r="HC84" s="474">
        <f>HC83</f>
        <v>0.45000000000000001</v>
      </c>
      <c r="HD84" s="474">
        <f>HD83</f>
        <v>0.45000000000000001</v>
      </c>
      <c r="HE84" s="474">
        <f>HE83</f>
        <v>0.5</v>
      </c>
      <c r="HF84" s="474">
        <f>HF83</f>
        <v>0.065000000000000002</v>
      </c>
      <c r="HG84" s="474">
        <f>HG83</f>
        <v>0.84999999999999998</v>
      </c>
      <c r="HH84" s="474">
        <f>HH83</f>
        <v>0</v>
      </c>
      <c r="HI84" s="10">
        <f>IF(BZ84&lt;&gt;"",CK84-BV84,0)</f>
        <v>0</v>
      </c>
      <c r="HJ84" s="10" t="e">
        <f>IF(AJ84&gt;0,AH84-AJ84,0)</f>
        <v>#VALUE!</v>
      </c>
      <c r="HK84" s="466">
        <f>HK83</f>
        <v>0.84999999999999998</v>
      </c>
      <c r="HL84" s="424">
        <f>HL83</f>
        <v>550000</v>
      </c>
      <c r="HM84" s="424">
        <f>HM83</f>
        <v>480000</v>
      </c>
      <c r="HN84" s="465" t="e">
        <f>(DJ84*EZ84+DK84*FH84+DL84*FM84+DM84*FR84+DN84*FW84+DO84*GB84+DS84*GI84+DP84*GM84+DR84*GR84)*1000*2</f>
        <v>#VALUE!</v>
      </c>
      <c r="HO84" s="465" t="e">
        <f>HN84*HK84*$HO$2/HL84*1000000</f>
        <v>#VALUE!</v>
      </c>
      <c r="HP84" s="465" t="e">
        <f>HN84*HK84*$HP$2/HM84*1000000</f>
        <v>#VALUE!</v>
      </c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</row>
    <row customFormat="1" r="85" s="0">
      <c r="A85" s="420">
        <v>74</v>
      </c>
      <c r="B85" s="421">
        <f ca="1">IF(D85=D84,B84,IF(D85="夜班",B84+1,B84))</f>
        <v>43589</v>
      </c>
      <c r="C85" s="422">
        <f>C84</f>
        <v>0.041666666666666699</v>
      </c>
      <c r="D85" s="10" t="str">
        <f ca="1">IF(HOUR(G85)&lt;8,"夜班",IF(HOUR(G85)&lt;16,"白班",IF(HOUR(G85)&lt;24,"中班",0)))</f>
        <v>夜班</v>
      </c>
      <c r="E85" s="10" t="e">
        <f ca="1">IF(F85=1,"甲",IF(F85=2,"乙",IF(F85=3,"丙",IF(F85=4,"丁",""))))</f>
        <v>#REF!</v>
      </c>
      <c r="F85" s="10" t="e">
        <f ca="1">SUMPRODUCT((成本日报!$A$3:$A$95=计划!B85)*(成本日报!$B$3:$B$95=计划!$D85),成本日报!$C$3:$C$95)</f>
        <v>#REF!</v>
      </c>
      <c r="G85" s="423">
        <f ca="1">G84+C84</f>
        <v>43589.04166666649</v>
      </c>
      <c r="H85" s="423">
        <f ca="1">$G85+$C85/60*10+$C85*0</f>
        <v>43589.048611110935</v>
      </c>
      <c r="I85" s="423">
        <f ca="1">$G85+$C85/60*18+$C85*0</f>
        <v>43589.054166666487</v>
      </c>
      <c r="J85" s="423">
        <f ca="1">$G85+$C85/60*0+$C85*1</f>
        <v>43589.083333333154</v>
      </c>
      <c r="K85" s="423">
        <f ca="1">$G85+$C85/60*30+$C85*2</f>
        <v>43589.145833333161</v>
      </c>
      <c r="L85" s="423">
        <f ca="1">$G85+$C85/60*0+$C85*3</f>
        <v>43589.16666666649</v>
      </c>
      <c r="M85" s="424" t="str">
        <f>IF(_tag_month_day!A75="","",_tag_month_day!A75)</f>
        <v/>
      </c>
      <c r="N85" s="424" t="str">
        <f>IF(_tag_month_day!B75="","",_tag_month_day!B75)</f>
        <v/>
      </c>
      <c r="O85" s="425" t="e">
        <f>IF(M85+N85=0,"",M85+N85)</f>
        <v>#VALUE!</v>
      </c>
      <c r="P85" s="424" t="str">
        <f>IF(_tag_month_day!C75="","",_tag_month_day!C75)</f>
        <v/>
      </c>
      <c r="Q85" s="424" t="str">
        <f>IF(_tag_month_day!D75="","",_tag_month_day!D75)</f>
        <v/>
      </c>
      <c r="R85" s="426" t="str">
        <f>IF(_tag_month_day!CB75="","",_tag_month_day!CB75/100)</f>
        <v/>
      </c>
      <c r="S85" s="427" t="str">
        <f>IF(_tag_month_day!E75="","",_tag_month_day!E75)</f>
        <v/>
      </c>
      <c r="T85" s="427" t="str">
        <f>IF(_tag_month_day!F75="","",_tag_month_day!F75)</f>
        <v/>
      </c>
      <c r="U85" s="428" t="e">
        <f>S85+T85</f>
        <v>#VALUE!</v>
      </c>
      <c r="V85" s="429" t="e">
        <f>U85/AJ85</f>
        <v>#VALUE!</v>
      </c>
      <c r="W85" s="430" t="str">
        <f>IF(_jhy_month_day!A75="","",_jhy_month_day!A75)</f>
        <v/>
      </c>
      <c r="X85" s="431" t="str">
        <f>IF(_jhy_month_day!B75="","",_jhy_month_day!B75/100)</f>
        <v/>
      </c>
      <c r="Y85" s="431" t="str">
        <f>IF(_jhy_month_day!C75="","",_jhy_month_day!C75/100)</f>
        <v/>
      </c>
      <c r="Z85" s="432">
        <f>Z81+1</f>
        <v>19</v>
      </c>
      <c r="AA85" s="433" t="str">
        <f>IF(_tag_month_day!G75="","",_tag_month_day!G75/100)</f>
        <v/>
      </c>
      <c r="AB85" s="433" t="str">
        <f>IF(_tag_month_day!H75="","",_tag_month_day!H75/100)</f>
        <v/>
      </c>
      <c r="AC85" s="434">
        <f>IF(X85="",AC84,BK85*($AV84*X85+$AW84*FD84+$AX84*FI84+$AY84*FN84+$AZ84*FS84+$BA84*FX84+$BG84*GE84)/(AV84*Y85+AX84*FK84+AW84*FF84+AY84*FP84+AZ84*FU84+BA84*FZ84+BG84*GG84+BB84*GK84+BC84*GN84+BD84*GP84))</f>
        <v>1.59963432013121</v>
      </c>
      <c r="AD85" s="435" t="str">
        <f>IF(AC85=AC84,"",AC85-AC84)</f>
        <v/>
      </c>
      <c r="AE85" s="436" t="str">
        <f>IF(1-AF85=0,"",(1-AF85))</f>
        <v/>
      </c>
      <c r="AF85" s="437">
        <v>1</v>
      </c>
      <c r="AG85" s="10" t="str">
        <f>AG84</f>
        <v>8A3</v>
      </c>
      <c r="AH85" s="438" t="str">
        <f>AH84</f>
        <v/>
      </c>
      <c r="AI85" s="424" t="e">
        <f>IF(ROUND(AJ85-AJ84,1)=0,"",AJ85-AJ84)</f>
        <v>#VALUE!</v>
      </c>
      <c r="AJ85" s="10" t="str">
        <f>IF(_tag_month_day!I75="","",_tag_month_day!I75)</f>
        <v/>
      </c>
      <c r="AK85" s="440"/>
      <c r="AL85" s="440"/>
      <c r="AM85" s="440"/>
      <c r="AN85" s="441">
        <f>AN84</f>
        <v>3</v>
      </c>
      <c r="AO85" s="441">
        <f>AO84</f>
        <v>7</v>
      </c>
      <c r="AP85" s="442" t="e">
        <f>(IF(AN85=0,AS84,AS84*(1+AO85/AN85)/(AR85+AO85/AN85)))+AT85</f>
        <v>#VALUE!</v>
      </c>
      <c r="AQ85" s="443" t="str">
        <f>IF(_tag_month_day!J75="","",_tag_month_day!J75/100)</f>
        <v/>
      </c>
      <c r="AR85" s="444">
        <f>AR84</f>
        <v>1.3</v>
      </c>
      <c r="AS85" s="445" t="e">
        <f>AQ85*(AN85*AR85+AO85)/(AN85+AO85)</f>
        <v>#VALUE!</v>
      </c>
      <c r="AT85" s="445" t="e">
        <f>(SUM(BE85:BF85)-SUM(BE84:BF84))*0.05</f>
        <v>#VALUE!</v>
      </c>
      <c r="AU85" s="446" t="str">
        <f>IF(_tag_month_day!CC75="","",IF(_tag_month_day!CC75&gt;0,_tag_month_day!CD75,_tag_month_day!CE75))</f>
        <v/>
      </c>
      <c r="AV85" s="447" t="str">
        <f>IF(_tag_month_day!L75="","",_tag_month_day!L75/100)</f>
        <v/>
      </c>
      <c r="AW85" s="431">
        <f>AW84</f>
        <v>0</v>
      </c>
      <c r="AX85" s="431">
        <f>AX84</f>
        <v>0</v>
      </c>
      <c r="AY85" s="431" t="str">
        <f>IF(_tag_month_day!M75="","",_tag_month_day!M75/100)</f>
        <v/>
      </c>
      <c r="AZ85" s="431" t="str">
        <f>IF(_tag_month_day!N75="","",_tag_month_day!N75/100)</f>
        <v/>
      </c>
      <c r="BA85" s="431" t="str">
        <f>IF(_tag_month_day!O75="","",_tag_month_day!O75/100)</f>
        <v/>
      </c>
      <c r="BB85" s="448" t="str">
        <f>IF(_tag_month_day!P75="","",_tag_month_day!P75/100)</f>
        <v/>
      </c>
      <c r="BC85" s="448">
        <f>BC84</f>
        <v>0</v>
      </c>
      <c r="BD85" s="448" t="str">
        <f>IF(_tag_month_day!Q75="","",_tag_month_day!Q75/100)</f>
        <v/>
      </c>
      <c r="BE85" s="449" t="str">
        <f>IF(_tag_month_day!R75="","",_tag_month_day!R75/100)</f>
        <v/>
      </c>
      <c r="BF85" s="388" t="e">
        <f>(AU85*(100+BE85*100))/(AJ85-AU85)/100</f>
        <v>#VALUE!</v>
      </c>
      <c r="BG85" s="450" t="e">
        <f>BE85+BF85</f>
        <v>#VALUE!</v>
      </c>
      <c r="BH85" s="451" t="e">
        <f>SUM(AV85:BF85)</f>
        <v>#VALUE!</v>
      </c>
      <c r="BI85" s="452" t="e">
        <f>IF(CX85=0,BI84,(DK85*查询!$R$5+DL85*查询!$Q$5+DM85*查询!$N$5+DN85*查询!$O$5+DO85*查询!$P$5)*AF85/CX85)</f>
        <v>#VALUE!</v>
      </c>
      <c r="BJ85" s="452" t="e">
        <f>IF(CX85=0,BJ84,(DP85*查询!$S$5+DQ85*查询!$T$5+DR85*查询!$U$5)*AF85/CX85)</f>
        <v>#VALUE!</v>
      </c>
      <c r="BK85" s="452">
        <f>BK84</f>
        <v>1</v>
      </c>
      <c r="BL85" s="453" t="e">
        <f>SUMPRODUCT((AV85:BA85)*(GS85:GX85))/((GS85:GX85)+SUM(BB85:BD85)*GY85+BG85*GZ85)</f>
        <v>#VALUE!</v>
      </c>
      <c r="BM85" s="453" t="e">
        <f>BK85*($AV85*FB85+$AW85*FD85+$AX85*FI85+$AY85*FN85+$AZ85*FS85+$BA85*FX85+$BG85*GE85)/(AV85*EY85+AX85*FK85+AW85*FF85+AY85*FP85+AZ85*FU85+BA85*FZ85+BG85*GG85+BB85*GK85+BC85*GN85+BD85*GP85)</f>
        <v>#VALUE!</v>
      </c>
      <c r="BN85" s="453" t="e">
        <f>($AV85*FC85+$AX85*FJ85+$AW85*FE85+$AY85*FO85+$AZ85*FT85+$BA85*FY85+$BG85*GF85)/($AV85*FA85+BG85*GH85+BB85*GL85+BC85*GO85+BD85*GQ85+BA85*GA85)</f>
        <v>#VALUE!</v>
      </c>
      <c r="BO85" s="454" t="e">
        <f>SUMPRODUCT(AV85:BA85*GS85:GX85)/(GS85:GX85+(BB85+BC85+BD85)*GY85+BG85)</f>
        <v>#VALUE!</v>
      </c>
      <c r="BP85" s="454" t="e">
        <f>SUMPRODUCT(AV85:BA85*GS85:GX85)/(GS85:GX85+(BB85+BC85+BD85)*GY85+BG85)</f>
        <v>#VALUE!</v>
      </c>
      <c r="BQ85" s="454" t="e">
        <f>SUMPRODUCT(AV85:BA85*GS85:GX85)/(GS85:GX85+(BB85+BC85+BD85)*GY85+BG85)</f>
        <v>#VALUE!</v>
      </c>
      <c r="BR85" s="453" t="str">
        <f>IF(_tag_month_day!T75="","",_tag_month_day!T75)</f>
        <v/>
      </c>
      <c r="BS85" s="453" t="str">
        <f>IF(_tag_month_day!U75="","",_tag_month_day!U75)</f>
        <v/>
      </c>
      <c r="BT85" s="455" t="str">
        <f>IF(CK85="","",IF((CK85&gt;=BV85-0.12)*(CK85&lt;=BV85+0.12),"合格","不合格"))</f>
        <v/>
      </c>
      <c r="BU85" s="456" t="str">
        <f>IF(_tag_month_day!V75="","",_tag_month_day!V75)</f>
        <v/>
      </c>
      <c r="BV85" s="457" t="str">
        <f>IF(_tag_month_day!W75="","",_tag_month_day!W75)</f>
        <v/>
      </c>
      <c r="BW85" s="458" t="str">
        <f>IF(_tag_month_day!X75="","",_tag_month_day!X75)</f>
        <v/>
      </c>
      <c r="BX85" s="458" t="str">
        <f>IF(_tag_month_day!Y75="","",_tag_month_day!Y75)</f>
        <v/>
      </c>
      <c r="BY85" s="459">
        <f ca="1">L85</f>
        <v>43589.16666666649</v>
      </c>
      <c r="BZ85" s="460" t="s">
        <v>429</v>
      </c>
      <c r="CA85" s="461">
        <v>0.15625</v>
      </c>
      <c r="CB85" s="424" t="str">
        <f>IF(_tag_month_day!Z75="","",_tag_month_day!Z75)</f>
        <v/>
      </c>
      <c r="CC85" s="424" t="str">
        <f>IF(_tag_month_day!AA75="","",_tag_month_day!AA75)</f>
        <v/>
      </c>
      <c r="CD85" s="424" t="str">
        <f>IF(_tag_month_day!AB75="","",_tag_month_day!AB75)</f>
        <v/>
      </c>
      <c r="CE85" s="424" t="str">
        <f>IF(_tag_month_day!AC75="","",_tag_month_day!AC75)</f>
        <v/>
      </c>
      <c r="CF85" s="424" t="str">
        <f>IF(_tag_month_day!AD75="","",_tag_month_day!AD75)</f>
        <v/>
      </c>
      <c r="CG85" s="424" t="str">
        <f>IF(_tag_month_day!AE75="","",_tag_month_day!AE75)</f>
        <v/>
      </c>
      <c r="CH85" s="424" t="str">
        <f>IF(_tag_month_day!AF75="","",_tag_month_day!AF75)</f>
        <v/>
      </c>
      <c r="CI85" s="424" t="str">
        <f>IF(_tag_month_day!AG75="","",_tag_month_day!AG75)</f>
        <v/>
      </c>
      <c r="CJ85" s="424" t="str">
        <f>IF(_tag_month_day!AH75="","",_tag_month_day!AH75)</f>
        <v/>
      </c>
      <c r="CK85" s="424" t="str">
        <f>IF(_tag_month_day!AI75="","",_tag_month_day!AI75)</f>
        <v/>
      </c>
      <c r="CL85" s="4" t="str">
        <f>IF(_tag_month_day!AJ75="","",_tag_month_day!AJ75)</f>
        <v/>
      </c>
      <c r="CM85" s="4" t="str">
        <f>IF(_tag_month_day!AK75="","",_tag_month_day!AK75)</f>
        <v/>
      </c>
      <c r="CN85" s="4" t="str">
        <f>IF(_tag_month_day!AL75="","",_tag_month_day!AL75)</f>
        <v/>
      </c>
      <c r="CO85" s="4" t="str">
        <f>IF(_tag_month_day!AM75="","",_tag_month_day!AM75)</f>
        <v/>
      </c>
      <c r="CP85" s="4" t="str">
        <f>IF(_tag_month_day!AN75="","",_tag_month_day!AN75)</f>
        <v/>
      </c>
      <c r="CQ85" s="4" t="str">
        <f>IF(_tag_month_day!AO75="","",_tag_month_day!AO75)</f>
        <v/>
      </c>
      <c r="CR85" s="462" t="str">
        <f>IF(_tag_month_day!AP75="","",_tag_month_day!AP75)</f>
        <v/>
      </c>
      <c r="CS85" s="463" t="str">
        <f>IF(_tag_month_day!AQ75="","",_tag_month_day!AQ75)</f>
        <v/>
      </c>
      <c r="CT85" s="4" t="str">
        <f>IF(_tag_month_day!AR75="","",_tag_month_day!AR75)</f>
        <v/>
      </c>
      <c r="CU85" s="464" t="e">
        <f>DU85/AJ85</f>
        <v>#VALUE!</v>
      </c>
      <c r="CV85" s="451" t="e">
        <f>BG85/BH85</f>
        <v>#VALUE!</v>
      </c>
      <c r="CW85" s="465" t="e">
        <f>AJ85*(1-CV85)*CU85*AF85</f>
        <v>#VALUE!</v>
      </c>
      <c r="CX85" s="465" t="e">
        <f>CW85*94%</f>
        <v>#VALUE!</v>
      </c>
      <c r="CY85" s="466" t="e">
        <f>IF(CX85=0,0,DS85/(DS85+CX85))</f>
        <v>#VALUE!</v>
      </c>
      <c r="CZ85" s="465" t="e">
        <f>$AJ85*EF85</f>
        <v>#VALUE!</v>
      </c>
      <c r="DA85" s="465" t="e">
        <f>$AJ85*EG85</f>
        <v>#VALUE!</v>
      </c>
      <c r="DB85" s="465" t="e">
        <f>$AJ85*EH85</f>
        <v>#VALUE!</v>
      </c>
      <c r="DC85" s="465" t="e">
        <f>$AJ85*EI85</f>
        <v>#VALUE!</v>
      </c>
      <c r="DD85" s="465" t="e">
        <f>$AJ85*EJ85</f>
        <v>#VALUE!</v>
      </c>
      <c r="DE85" s="465" t="e">
        <f>$AJ85*EK85</f>
        <v>#VALUE!</v>
      </c>
      <c r="DF85" s="465" t="e">
        <f>$AJ85*EL85</f>
        <v>#VALUE!</v>
      </c>
      <c r="DG85" s="465" t="e">
        <f>$AJ85*EM85</f>
        <v>#VALUE!</v>
      </c>
      <c r="DH85" s="465" t="e">
        <f>$AJ85*EN85</f>
        <v>#VALUE!</v>
      </c>
      <c r="DI85" s="465" t="e">
        <f>$AJ85*EO85</f>
        <v>#VALUE!</v>
      </c>
      <c r="DJ85" s="465" t="e">
        <f>CZ85*(1-EP85)</f>
        <v>#VALUE!</v>
      </c>
      <c r="DK85" s="465" t="e">
        <f>DA85*(1-ER85)</f>
        <v>#VALUE!</v>
      </c>
      <c r="DL85" s="465" t="e">
        <f>DB85*(1-EQ85)</f>
        <v>#VALUE!</v>
      </c>
      <c r="DM85" s="465" t="e">
        <f>DC85*(1-ES85)</f>
        <v>#VALUE!</v>
      </c>
      <c r="DN85" s="465" t="e">
        <f>DD85*(1-ET85)</f>
        <v>#VALUE!</v>
      </c>
      <c r="DO85" s="465" t="e">
        <f>DE85</f>
        <v>#VALUE!</v>
      </c>
      <c r="DP85" s="465" t="e">
        <f>DF85*(1-EU85)</f>
        <v>#VALUE!</v>
      </c>
      <c r="DQ85" s="465" t="e">
        <f>DG85*(1-EV85)</f>
        <v>#VALUE!</v>
      </c>
      <c r="DR85" s="465" t="e">
        <f>DH85*(1-EW85)</f>
        <v>#VALUE!</v>
      </c>
      <c r="DS85" s="465" t="e">
        <f>DI85</f>
        <v>#VALUE!</v>
      </c>
      <c r="DT85" s="465" t="e">
        <f>SUM(DJ85:DS85)</f>
        <v>#VALUE!</v>
      </c>
      <c r="DU85" s="465" t="e">
        <f>(GS85:GX85)+(DP85+DQ85+DR85)*GY85+DS85</f>
        <v>#VALUE!</v>
      </c>
      <c r="DV85" s="451" t="e">
        <f>AV85/$BH85/(1-EP85)</f>
        <v>#VALUE!</v>
      </c>
      <c r="DW85" s="451" t="e">
        <f>AW85/$BH85/(1-ER85)</f>
        <v>#VALUE!</v>
      </c>
      <c r="DX85" s="451" t="e">
        <f>AX85/$BH85/(1-EQ85)</f>
        <v>#VALUE!</v>
      </c>
      <c r="DY85" s="451" t="e">
        <f>AY85/$BH85/(1-ES85)</f>
        <v>#VALUE!</v>
      </c>
      <c r="DZ85" s="451" t="e">
        <f>AZ85/$BH85/(1-ET85)</f>
        <v>#VALUE!</v>
      </c>
      <c r="EA85" s="451" t="e">
        <f>BA85/$BH85/(1-AX85)</f>
        <v>#VALUE!</v>
      </c>
      <c r="EB85" s="451" t="e">
        <f>BB85/$BH85/(1-EU85)</f>
        <v>#VALUE!</v>
      </c>
      <c r="EC85" s="451" t="e">
        <f>BC85/$BH85/(1-EV85)</f>
        <v>#VALUE!</v>
      </c>
      <c r="ED85" s="451" t="e">
        <f>BD85/$BH85/(1-EW85)</f>
        <v>#VALUE!</v>
      </c>
      <c r="EE85" s="451" t="e">
        <f>BG85/BH85</f>
        <v>#VALUE!</v>
      </c>
      <c r="EF85" s="451" t="e">
        <f>DV85/SUM($DV85:$EE85)</f>
        <v>#VALUE!</v>
      </c>
      <c r="EG85" s="451" t="e">
        <f>DW85/SUM($DV85:$EE85)</f>
        <v>#VALUE!</v>
      </c>
      <c r="EH85" s="451" t="e">
        <f>DX85/SUM($DV85:$EE85)</f>
        <v>#VALUE!</v>
      </c>
      <c r="EI85" s="451" t="e">
        <f>DY85/SUM($DV85:$EE85)</f>
        <v>#VALUE!</v>
      </c>
      <c r="EJ85" s="451" t="e">
        <f>DZ85/SUM($DV85:$EE85)</f>
        <v>#VALUE!</v>
      </c>
      <c r="EK85" s="451" t="e">
        <f>EA85/SUM($DV85:$EE85)</f>
        <v>#VALUE!</v>
      </c>
      <c r="EL85" s="451" t="e">
        <f>EB85/SUM($DV85:$EE85)</f>
        <v>#VALUE!</v>
      </c>
      <c r="EM85" s="451" t="e">
        <f>EC85/SUM($DV85:$EE85)</f>
        <v>#VALUE!</v>
      </c>
      <c r="EN85" s="451" t="e">
        <f>ED85/SUM($DV85:$EE85)</f>
        <v>#VALUE!</v>
      </c>
      <c r="EO85" s="451" t="e">
        <f>EE85/SUM($DV85:$EE85)</f>
        <v>#VALUE!</v>
      </c>
      <c r="EP85" s="450">
        <f>EP84</f>
        <v>0.080000000000000002</v>
      </c>
      <c r="EQ85" s="450">
        <f>EQ84</f>
        <v>0.014999999999999999</v>
      </c>
      <c r="ER85" s="450">
        <f>ER84</f>
        <v>0.014999999999999999</v>
      </c>
      <c r="ES85" s="450">
        <f>ES84</f>
        <v>0.014999999999999999</v>
      </c>
      <c r="ET85" s="450">
        <f>ET84</f>
        <v>0.014999999999999999</v>
      </c>
      <c r="EU85" s="450">
        <f>EU84</f>
        <v>0.089999999999999997</v>
      </c>
      <c r="EV85" s="450">
        <f>EV84</f>
        <v>0.089999999999999997</v>
      </c>
      <c r="EW85" s="450">
        <f>EW84</f>
        <v>0.089999999999999997</v>
      </c>
      <c r="EX85" s="431" t="str">
        <f>IF(_tag_month_day!AS75="","",_tag_month_day!AS75/100)</f>
        <v/>
      </c>
      <c r="EY85" s="431" t="str">
        <f>IF(_tag_month_day!AT75="","",_tag_month_day!AT75/100)</f>
        <v/>
      </c>
      <c r="EZ85" s="431" t="str">
        <f>IF(_tag_month_day!AU75="","",_tag_month_day!AU75/100)</f>
        <v/>
      </c>
      <c r="FA85" s="431" t="str">
        <f>IF(_tag_month_day!AV75="","",_tag_month_day!AV75/100)</f>
        <v/>
      </c>
      <c r="FB85" s="431" t="str">
        <f>IF(_tag_month_day!AW75="","",_tag_month_day!AW75/100)</f>
        <v/>
      </c>
      <c r="FC85" s="431" t="str">
        <f>IF(_tag_month_day!AX75="","",_tag_month_day!AX75/100)</f>
        <v/>
      </c>
      <c r="FD85" s="449" t="str">
        <f>IF(_tag_month_day!AY75="","",_tag_month_day!AY75/100)</f>
        <v/>
      </c>
      <c r="FE85" s="449" t="str">
        <f>IF(_tag_month_day!AZ75="","",_tag_month_day!AZ75/100)</f>
        <v/>
      </c>
      <c r="FF85" s="449" t="str">
        <f>IF(_tag_month_day!BA75="","",_tag_month_day!BA75/100)</f>
        <v/>
      </c>
      <c r="FG85" s="449" t="str">
        <f>IF(_tag_month_day!BB75="","",_tag_month_day!BB75/100)</f>
        <v/>
      </c>
      <c r="FH85" s="467" t="str">
        <f>IF(_tag_month_day!BC75="","",_tag_month_day!BC75/100)</f>
        <v/>
      </c>
      <c r="FI85" s="449">
        <f>FI84</f>
        <v>0.40999999999999998</v>
      </c>
      <c r="FJ85" s="449">
        <f>FJ84</f>
        <v>0.11</v>
      </c>
      <c r="FK85" s="449">
        <f>FK84</f>
        <v>0.014999999999999999</v>
      </c>
      <c r="FL85" s="449">
        <f>FL84</f>
        <v>0</v>
      </c>
      <c r="FM85" s="467">
        <f>FM84</f>
        <v>0.0001</v>
      </c>
      <c r="FN85" s="449">
        <f>FN84</f>
        <v>0.32000000000000001</v>
      </c>
      <c r="FO85" s="449">
        <f>FO84</f>
        <v>0.20000000000000001</v>
      </c>
      <c r="FP85" s="449">
        <f>FP84</f>
        <v>0.01</v>
      </c>
      <c r="FQ85" s="449">
        <f>FQ84</f>
        <v>0</v>
      </c>
      <c r="FR85" s="467">
        <f>FR84</f>
        <v>0.0001</v>
      </c>
      <c r="FS85" s="449" t="str">
        <f>IF(_tag_month_day!BD75="","",_tag_month_day!BD75/100)</f>
        <v/>
      </c>
      <c r="FT85" s="449" t="str">
        <f>IF(_tag_month_day!BE75="","",_tag_month_day!BE75/100)</f>
        <v/>
      </c>
      <c r="FU85" s="449" t="str">
        <f>IF(_tag_month_day!BF75="","",_tag_month_day!BF75/100)</f>
        <v/>
      </c>
      <c r="FV85" s="449" t="str">
        <f>IF(_tag_month_day!BG75="","",_tag_month_day!BG75/100)</f>
        <v/>
      </c>
      <c r="FW85" s="467" t="str">
        <f>IF(_tag_month_day!BH75="","",_tag_month_day!BH75/100)</f>
        <v/>
      </c>
      <c r="FX85" s="449" t="str">
        <f>IF(_tag_month_day!BI75="","",_tag_month_day!BI75/100)</f>
        <v/>
      </c>
      <c r="FY85" s="449" t="str">
        <f>IF(_tag_month_day!BJ75="","",_tag_month_day!BJ75/100)</f>
        <v/>
      </c>
      <c r="FZ85" s="468" t="str">
        <f>IF(_tag_month_day!BK75="","",_tag_month_day!BK75/100)</f>
        <v/>
      </c>
      <c r="GA85" s="449" t="str">
        <f>IF(_tag_month_day!BL75="","",_tag_month_day!BL75/100)</f>
        <v/>
      </c>
      <c r="GB85" s="467" t="str">
        <f>IF(_tag_month_day!BM75="","",_tag_month_day!BM75/100)</f>
        <v/>
      </c>
      <c r="GC85" s="431" t="str">
        <f>IF(_tag_month_day!BN75="","",_tag_month_day!BN75/100)</f>
        <v/>
      </c>
      <c r="GD85" s="431" t="str">
        <f>IF(_tag_month_day!BO75="","",_tag_month_day!BO75/100)</f>
        <v/>
      </c>
      <c r="GE85" s="431" t="str">
        <f>IF(_tag_month_day!BP75="","",_tag_month_day!BP75/100)</f>
        <v/>
      </c>
      <c r="GF85" s="431" t="str">
        <f>IF(_tag_month_day!BQ75="","",_tag_month_day!BQ75/100)</f>
        <v/>
      </c>
      <c r="GG85" s="431" t="str">
        <f>IF(_tag_month_day!BR75="","",_tag_month_day!BR75/100)</f>
        <v/>
      </c>
      <c r="GH85" s="431" t="str">
        <f>IF(_tag_month_day!BS75="","",_tag_month_day!BS75/100)</f>
        <v/>
      </c>
      <c r="GI85" s="467" t="str">
        <f>IF(_tag_month_day!BT75="","",_tag_month_day!BT75/100)</f>
        <v/>
      </c>
      <c r="GJ85" s="469" t="str">
        <f>IF(_tag_month_day!BU75="","",_tag_month_day!BU75/100)</f>
        <v/>
      </c>
      <c r="GK85" s="470">
        <f>GK84</f>
        <v>0.070000000000000007</v>
      </c>
      <c r="GL85" s="470">
        <f>GL84</f>
        <v>0.029999999999999999</v>
      </c>
      <c r="GM85" s="471" t="str">
        <f>IF(_tag_month_day!BX75="","",_tag_month_day!BX75/100)</f>
        <v/>
      </c>
      <c r="GN85" s="470">
        <f>GN84</f>
        <v>0.070000000000000007</v>
      </c>
      <c r="GO85" s="470">
        <f>GO84</f>
        <v>0.029999999999999999</v>
      </c>
      <c r="GP85" s="470">
        <f>GP84</f>
        <v>0.089999999999999997</v>
      </c>
      <c r="GQ85" s="470">
        <f>GQ84</f>
        <v>0.029999999999999999</v>
      </c>
      <c r="GR85" s="471" t="str">
        <f>IF(_tag_month_day!CA75="","",_tag_month_day!CA75/100)</f>
        <v/>
      </c>
      <c r="GS85" s="472">
        <f>GS84</f>
        <v>0.95299999999999996</v>
      </c>
      <c r="GT85" s="472">
        <f>GT84</f>
        <v>0.55000000000000004</v>
      </c>
      <c r="GU85" s="472">
        <f>GU84</f>
        <v>0.55000000000000004</v>
      </c>
      <c r="GV85" s="472">
        <f>GV84</f>
        <v>0.55000000000000004</v>
      </c>
      <c r="GW85" s="472">
        <f>GW84</f>
        <v>0.5</v>
      </c>
      <c r="GX85" s="472">
        <f>GX84</f>
        <v>0.93500000000000005</v>
      </c>
      <c r="GY85" s="472">
        <f>GY84</f>
        <v>0.14999999999999999</v>
      </c>
      <c r="GZ85" s="472">
        <f>GZ84</f>
        <v>1</v>
      </c>
      <c r="HA85" s="474">
        <f>HA84</f>
        <v>0.047</v>
      </c>
      <c r="HB85" s="474">
        <f>HB84</f>
        <v>0.45000000000000001</v>
      </c>
      <c r="HC85" s="474">
        <f>HC84</f>
        <v>0.45000000000000001</v>
      </c>
      <c r="HD85" s="474">
        <f>HD84</f>
        <v>0.45000000000000001</v>
      </c>
      <c r="HE85" s="474">
        <f>HE84</f>
        <v>0.5</v>
      </c>
      <c r="HF85" s="474">
        <f>HF84</f>
        <v>0.065000000000000002</v>
      </c>
      <c r="HG85" s="474">
        <f>HG84</f>
        <v>0.84999999999999998</v>
      </c>
      <c r="HH85" s="474">
        <f>HH84</f>
        <v>0</v>
      </c>
      <c r="HI85" s="10" t="e">
        <f>IF(BZ85&lt;&gt;"",CK85-BV85,0)</f>
        <v>#VALUE!</v>
      </c>
      <c r="HJ85" s="10" t="e">
        <f>IF(AJ85&gt;0,AH85-AJ85,0)</f>
        <v>#VALUE!</v>
      </c>
      <c r="HK85" s="466">
        <f>HK84</f>
        <v>0.84999999999999998</v>
      </c>
      <c r="HL85" s="424">
        <f>HL84</f>
        <v>550000</v>
      </c>
      <c r="HM85" s="424">
        <f>HM84</f>
        <v>480000</v>
      </c>
      <c r="HN85" s="465" t="e">
        <f>(DJ85*EZ85+DK85*FH85+DL85*FM85+DM85*FR85+DN85*FW85+DO85*GB85+DS85*GI85+DP85*GM85+DR85*GR85)*1000*2</f>
        <v>#VALUE!</v>
      </c>
      <c r="HO85" s="465" t="e">
        <f>HN85*HK85*$HO$2/HL85*1000000</f>
        <v>#VALUE!</v>
      </c>
      <c r="HP85" s="465" t="e">
        <f>HN85*HK85*$HP$2/HM85*1000000</f>
        <v>#VALUE!</v>
      </c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</row>
    <row customFormat="1" r="86" s="0">
      <c r="A86" s="420">
        <v>75</v>
      </c>
      <c r="B86" s="421">
        <f ca="1">IF(D86=D85,B85,IF(D86="夜班",B85+1,B85))</f>
        <v>43589</v>
      </c>
      <c r="C86" s="422">
        <f>C85</f>
        <v>0.041666666666666699</v>
      </c>
      <c r="D86" s="10" t="str">
        <f ca="1">IF(HOUR(G86)&lt;8,"夜班",IF(HOUR(G86)&lt;16,"白班",IF(HOUR(G86)&lt;24,"中班",0)))</f>
        <v>夜班</v>
      </c>
      <c r="E86" s="10" t="e">
        <f ca="1">IF(F86=1,"甲",IF(F86=2,"乙",IF(F86=3,"丙",IF(F86=4,"丁",""))))</f>
        <v>#REF!</v>
      </c>
      <c r="F86" s="10" t="e">
        <f ca="1">SUMPRODUCT((成本日报!$A$3:$A$95=计划!B86)*(成本日报!$B$3:$B$95=计划!$D86),成本日报!$C$3:$C$95)</f>
        <v>#REF!</v>
      </c>
      <c r="G86" s="423">
        <f ca="1">G85+C85</f>
        <v>43589.083333333154</v>
      </c>
      <c r="H86" s="423">
        <f ca="1">$G86+$C86/60*10+$C86*0</f>
        <v>43589.090277777599</v>
      </c>
      <c r="I86" s="423">
        <f ca="1">$G86+$C86/60*18+$C86*0</f>
        <v>43589.095833333151</v>
      </c>
      <c r="J86" s="423">
        <f ca="1">$G86+$C86/60*0+$C86*1</f>
        <v>43589.124999999818</v>
      </c>
      <c r="K86" s="423">
        <f ca="1">$G86+$C86/60*30+$C86*2</f>
        <v>43589.187499999825</v>
      </c>
      <c r="L86" s="423">
        <f ca="1">$G86+$C86/60*0+$C86*3</f>
        <v>43589.208333333154</v>
      </c>
      <c r="M86" s="424" t="str">
        <f>IF(_tag_month_day!A76="","",_tag_month_day!A76)</f>
        <v/>
      </c>
      <c r="N86" s="424" t="str">
        <f>IF(_tag_month_day!B76="","",_tag_month_day!B76)</f>
        <v/>
      </c>
      <c r="O86" s="425" t="e">
        <f>IF(M86+N86=0,"",M86+N86)</f>
        <v>#VALUE!</v>
      </c>
      <c r="P86" s="424" t="str">
        <f>IF(_tag_month_day!C76="","",_tag_month_day!C76)</f>
        <v/>
      </c>
      <c r="Q86" s="424" t="str">
        <f>IF(_tag_month_day!D76="","",_tag_month_day!D76)</f>
        <v/>
      </c>
      <c r="R86" s="426" t="str">
        <f>IF(_tag_month_day!CB76="","",_tag_month_day!CB76/100)</f>
        <v/>
      </c>
      <c r="S86" s="427" t="str">
        <f>IF(_tag_month_day!E76="","",_tag_month_day!E76)</f>
        <v/>
      </c>
      <c r="T86" s="427" t="str">
        <f>IF(_tag_month_day!F76="","",_tag_month_day!F76)</f>
        <v/>
      </c>
      <c r="U86" s="428" t="e">
        <f>S86+T86</f>
        <v>#VALUE!</v>
      </c>
      <c r="V86" s="429" t="e">
        <f>U86/AJ86</f>
        <v>#VALUE!</v>
      </c>
      <c r="W86" s="430" t="str">
        <f>IF(_jhy_month_day!A76="","",_jhy_month_day!A76)</f>
        <v/>
      </c>
      <c r="X86" s="431" t="str">
        <f>IF(_jhy_month_day!B76="","",_jhy_month_day!B76/100)</f>
        <v/>
      </c>
      <c r="Y86" s="431" t="str">
        <f>IF(_jhy_month_day!C76="","",_jhy_month_day!C76/100)</f>
        <v/>
      </c>
      <c r="Z86" s="432">
        <f>Z82+1</f>
        <v>19</v>
      </c>
      <c r="AA86" s="433" t="str">
        <f>IF(_tag_month_day!G76="","",_tag_month_day!G76/100)</f>
        <v/>
      </c>
      <c r="AB86" s="433" t="str">
        <f>IF(_tag_month_day!H76="","",_tag_month_day!H76/100)</f>
        <v/>
      </c>
      <c r="AC86" s="434">
        <f>IF(X86="",AC85,BK86*($AV85*X86+$AW85*FD85+$AX85*FI85+$AY85*FN85+$AZ85*FS85+$BA85*FX85+$BG85*GE85)/(AV85*Y86+AX85*FK85+AW85*FF85+AY85*FP85+AZ85*FU85+BA85*FZ85+BG85*GG85+BB85*GK85+BC85*GN85+BD85*GP85))</f>
        <v>1.59963432013121</v>
      </c>
      <c r="AD86" s="435" t="str">
        <f>IF(AC86=AC85,"",AC86-AC85)</f>
        <v/>
      </c>
      <c r="AE86" s="436" t="str">
        <f>IF(1-AF86=0,"",(1-AF86))</f>
        <v/>
      </c>
      <c r="AF86" s="437">
        <v>1</v>
      </c>
      <c r="AG86" s="10" t="str">
        <f>AG85</f>
        <v>8A3</v>
      </c>
      <c r="AH86" s="438" t="str">
        <f>AH85</f>
        <v/>
      </c>
      <c r="AI86" s="424" t="e">
        <f>IF(ROUND(AJ86-AJ85,1)=0,"",AJ86-AJ85)</f>
        <v>#VALUE!</v>
      </c>
      <c r="AJ86" s="10" t="str">
        <f>IF(_tag_month_day!I76="","",_tag_month_day!I76)</f>
        <v/>
      </c>
      <c r="AK86" s="440"/>
      <c r="AL86" s="440"/>
      <c r="AM86" s="440"/>
      <c r="AN86" s="441">
        <f>AN85</f>
        <v>3</v>
      </c>
      <c r="AO86" s="441">
        <f>AO85</f>
        <v>7</v>
      </c>
      <c r="AP86" s="442" t="e">
        <f>(IF(AN86=0,AS85,AS85*(1+AO86/AN86)/(AR86+AO86/AN86)))+AT86</f>
        <v>#VALUE!</v>
      </c>
      <c r="AQ86" s="443" t="str">
        <f>IF(_tag_month_day!J76="","",_tag_month_day!J76/100)</f>
        <v/>
      </c>
      <c r="AR86" s="444">
        <f>AR85</f>
        <v>1.3</v>
      </c>
      <c r="AS86" s="445" t="e">
        <f>AQ86*(AN86*AR86+AO86)/(AN86+AO86)</f>
        <v>#VALUE!</v>
      </c>
      <c r="AT86" s="445" t="e">
        <f>(SUM(BE86:BF86)-SUM(BE85:BF85))*0.05</f>
        <v>#VALUE!</v>
      </c>
      <c r="AU86" s="446" t="str">
        <f>IF(_tag_month_day!CC76="","",IF(_tag_month_day!CC76&gt;0,_tag_month_day!CD76,_tag_month_day!CE76))</f>
        <v/>
      </c>
      <c r="AV86" s="447" t="str">
        <f>IF(_tag_month_day!L76="","",_tag_month_day!L76/100)</f>
        <v/>
      </c>
      <c r="AW86" s="431">
        <f>AW85</f>
        <v>0</v>
      </c>
      <c r="AX86" s="431">
        <f>AX85</f>
        <v>0</v>
      </c>
      <c r="AY86" s="431" t="str">
        <f>IF(_tag_month_day!M76="","",_tag_month_day!M76/100)</f>
        <v/>
      </c>
      <c r="AZ86" s="431" t="str">
        <f>IF(_tag_month_day!N76="","",_tag_month_day!N76/100)</f>
        <v/>
      </c>
      <c r="BA86" s="431" t="str">
        <f>IF(_tag_month_day!O76="","",_tag_month_day!O76/100)</f>
        <v/>
      </c>
      <c r="BB86" s="448" t="str">
        <f>IF(_tag_month_day!P76="","",_tag_month_day!P76/100)</f>
        <v/>
      </c>
      <c r="BC86" s="448">
        <f>BC85</f>
        <v>0</v>
      </c>
      <c r="BD86" s="448" t="str">
        <f>IF(_tag_month_day!Q76="","",_tag_month_day!Q76/100)</f>
        <v/>
      </c>
      <c r="BE86" s="449" t="str">
        <f>IF(_tag_month_day!R76="","",_tag_month_day!R76/100)</f>
        <v/>
      </c>
      <c r="BF86" s="388" t="e">
        <f>(AU86*(100+BE86*100))/(AJ86-AU86)/100</f>
        <v>#VALUE!</v>
      </c>
      <c r="BG86" s="450" t="e">
        <f>BE86+BF86</f>
        <v>#VALUE!</v>
      </c>
      <c r="BH86" s="451" t="e">
        <f>SUM(AV86:BF86)</f>
        <v>#VALUE!</v>
      </c>
      <c r="BI86" s="452" t="e">
        <f>IF(CX86=0,BI85,(DK86*查询!$R$5+DL86*查询!$Q$5+DM86*查询!$N$5+DN86*查询!$O$5+DO86*查询!$P$5)*AF86/CX86)</f>
        <v>#VALUE!</v>
      </c>
      <c r="BJ86" s="452" t="e">
        <f>IF(CX86=0,BJ85,(DP86*查询!$S$5+DQ86*查询!$T$5+DR86*查询!$U$5)*AF86/CX86)</f>
        <v>#VALUE!</v>
      </c>
      <c r="BK86" s="452">
        <f>BK85</f>
        <v>1</v>
      </c>
      <c r="BL86" s="453" t="e">
        <f>SUMPRODUCT((AV86:BA86)*(GS86:GX86))/((GS86:GX86)+SUM(BB86:BD86)*GY86+BG86*GZ86)</f>
        <v>#VALUE!</v>
      </c>
      <c r="BM86" s="453" t="e">
        <f>BK86*($AV86*FB86+$AW86*FD86+$AX86*FI86+$AY86*FN86+$AZ86*FS86+$BA86*FX86+$BG86*GE86)/(AV86*EY86+AX86*FK86+AW86*FF86+AY86*FP86+AZ86*FU86+BA86*FZ86+BG86*GG86+BB86*GK86+BC86*GN86+BD86*GP86)</f>
        <v>#VALUE!</v>
      </c>
      <c r="BN86" s="453" t="e">
        <f>($AV86*FC86+$AX86*FJ86+$AW86*FE86+$AY86*FO86+$AZ86*FT86+$BA86*FY86+$BG86*GF86)/($AV86*FA86+BG86*GH86+BB86*GL86+BC86*GO86+BD86*GQ86+BA86*GA86)</f>
        <v>#VALUE!</v>
      </c>
      <c r="BO86" s="454" t="e">
        <f>SUMPRODUCT(AV86:BA86*GS86:GX86)/(GS86:GX86+(BB86+BC86+BD86)*GY86+BG86)</f>
        <v>#VALUE!</v>
      </c>
      <c r="BP86" s="454" t="e">
        <f>SUMPRODUCT(AV86:BA86*GS86:GX86)/(GS86:GX86+(BB86+BC86+BD86)*GY86+BG86)</f>
        <v>#VALUE!</v>
      </c>
      <c r="BQ86" s="454" t="e">
        <f>SUMPRODUCT(AV86:BA86*GS86:GX86)/(GS86:GX86+(BB86+BC86+BD86)*GY86+BG86)</f>
        <v>#VALUE!</v>
      </c>
      <c r="BR86" s="453" t="str">
        <f>IF(_tag_month_day!T76="","",_tag_month_day!T76)</f>
        <v/>
      </c>
      <c r="BS86" s="453" t="str">
        <f>IF(_tag_month_day!U76="","",_tag_month_day!U76)</f>
        <v/>
      </c>
      <c r="BT86" s="455" t="str">
        <f>IF(CK86="","",IF((CK86&gt;=BV86-0.12)*(CK86&lt;=BV86+0.12),"合格","不合格"))</f>
        <v/>
      </c>
      <c r="BU86" s="456" t="str">
        <f>IF(_tag_month_day!V76="","",_tag_month_day!V76)</f>
        <v/>
      </c>
      <c r="BV86" s="457" t="str">
        <f>IF(_tag_month_day!W76="","",_tag_month_day!W76)</f>
        <v/>
      </c>
      <c r="BW86" s="458" t="str">
        <f>IF(_tag_month_day!X76="","",_tag_month_day!X76)</f>
        <v/>
      </c>
      <c r="BX86" s="458" t="str">
        <f>IF(_tag_month_day!Y76="","",_tag_month_day!Y76)</f>
        <v/>
      </c>
      <c r="BY86" s="459">
        <f ca="1">L86</f>
        <v>43589.208333333154</v>
      </c>
      <c r="BZ86" s="460"/>
      <c r="CA86" s="461"/>
      <c r="CB86" s="424" t="str">
        <f>IF(_tag_month_day!Z76="","",_tag_month_day!Z76)</f>
        <v/>
      </c>
      <c r="CC86" s="424" t="str">
        <f>IF(_tag_month_day!AA76="","",_tag_month_day!AA76)</f>
        <v/>
      </c>
      <c r="CD86" s="424" t="str">
        <f>IF(_tag_month_day!AB76="","",_tag_month_day!AB76)</f>
        <v/>
      </c>
      <c r="CE86" s="424" t="str">
        <f>IF(_tag_month_day!AC76="","",_tag_month_day!AC76)</f>
        <v/>
      </c>
      <c r="CF86" s="424" t="str">
        <f>IF(_tag_month_day!AD76="","",_tag_month_day!AD76)</f>
        <v/>
      </c>
      <c r="CG86" s="424" t="str">
        <f>IF(_tag_month_day!AE76="","",_tag_month_day!AE76)</f>
        <v/>
      </c>
      <c r="CH86" s="424" t="str">
        <f>IF(_tag_month_day!AF76="","",_tag_month_day!AF76)</f>
        <v/>
      </c>
      <c r="CI86" s="424" t="str">
        <f>IF(_tag_month_day!AG76="","",_tag_month_day!AG76)</f>
        <v/>
      </c>
      <c r="CJ86" s="424" t="str">
        <f>IF(_tag_month_day!AH76="","",_tag_month_day!AH76)</f>
        <v/>
      </c>
      <c r="CK86" s="424" t="str">
        <f>IF(_tag_month_day!AI76="","",_tag_month_day!AI76)</f>
        <v/>
      </c>
      <c r="CL86" s="4" t="str">
        <f>IF(_tag_month_day!AJ76="","",_tag_month_day!AJ76)</f>
        <v/>
      </c>
      <c r="CM86" s="4" t="str">
        <f>IF(_tag_month_day!AK76="","",_tag_month_day!AK76)</f>
        <v/>
      </c>
      <c r="CN86" s="4" t="str">
        <f>IF(_tag_month_day!AL76="","",_tag_month_day!AL76)</f>
        <v/>
      </c>
      <c r="CO86" s="4" t="str">
        <f>IF(_tag_month_day!AM76="","",_tag_month_day!AM76)</f>
        <v/>
      </c>
      <c r="CP86" s="4" t="str">
        <f>IF(_tag_month_day!AN76="","",_tag_month_day!AN76)</f>
        <v/>
      </c>
      <c r="CQ86" s="4" t="str">
        <f>IF(_tag_month_day!AO76="","",_tag_month_day!AO76)</f>
        <v/>
      </c>
      <c r="CR86" s="462" t="str">
        <f>IF(_tag_month_day!AP76="","",_tag_month_day!AP76)</f>
        <v/>
      </c>
      <c r="CS86" s="463" t="str">
        <f>IF(_tag_month_day!AQ76="","",_tag_month_day!AQ76)</f>
        <v/>
      </c>
      <c r="CT86" s="4" t="str">
        <f>IF(_tag_month_day!AR76="","",_tag_month_day!AR76)</f>
        <v/>
      </c>
      <c r="CU86" s="464" t="e">
        <f>DU86/AJ86</f>
        <v>#VALUE!</v>
      </c>
      <c r="CV86" s="451" t="e">
        <f>BG86/BH86</f>
        <v>#VALUE!</v>
      </c>
      <c r="CW86" s="465" t="e">
        <f>AJ86*(1-CV86)*CU86*AF86</f>
        <v>#VALUE!</v>
      </c>
      <c r="CX86" s="465" t="e">
        <f>CW86*94%</f>
        <v>#VALUE!</v>
      </c>
      <c r="CY86" s="466" t="e">
        <f>IF(CX86=0,0,DS86/(DS86+CX86))</f>
        <v>#VALUE!</v>
      </c>
      <c r="CZ86" s="465" t="e">
        <f>$AJ86*EF86</f>
        <v>#VALUE!</v>
      </c>
      <c r="DA86" s="465" t="e">
        <f>$AJ86*EG86</f>
        <v>#VALUE!</v>
      </c>
      <c r="DB86" s="465" t="e">
        <f>$AJ86*EH86</f>
        <v>#VALUE!</v>
      </c>
      <c r="DC86" s="465" t="e">
        <f>$AJ86*EI86</f>
        <v>#VALUE!</v>
      </c>
      <c r="DD86" s="465" t="e">
        <f>$AJ86*EJ86</f>
        <v>#VALUE!</v>
      </c>
      <c r="DE86" s="465" t="e">
        <f>$AJ86*EK86</f>
        <v>#VALUE!</v>
      </c>
      <c r="DF86" s="465" t="e">
        <f>$AJ86*EL86</f>
        <v>#VALUE!</v>
      </c>
      <c r="DG86" s="465" t="e">
        <f>$AJ86*EM86</f>
        <v>#VALUE!</v>
      </c>
      <c r="DH86" s="465" t="e">
        <f>$AJ86*EN86</f>
        <v>#VALUE!</v>
      </c>
      <c r="DI86" s="465" t="e">
        <f>$AJ86*EO86</f>
        <v>#VALUE!</v>
      </c>
      <c r="DJ86" s="465" t="e">
        <f>CZ86*(1-EP86)</f>
        <v>#VALUE!</v>
      </c>
      <c r="DK86" s="465" t="e">
        <f>DA86*(1-ER86)</f>
        <v>#VALUE!</v>
      </c>
      <c r="DL86" s="465" t="e">
        <f>DB86*(1-EQ86)</f>
        <v>#VALUE!</v>
      </c>
      <c r="DM86" s="465" t="e">
        <f>DC86*(1-ES86)</f>
        <v>#VALUE!</v>
      </c>
      <c r="DN86" s="465" t="e">
        <f>DD86*(1-ET86)</f>
        <v>#VALUE!</v>
      </c>
      <c r="DO86" s="465" t="e">
        <f>DE86</f>
        <v>#VALUE!</v>
      </c>
      <c r="DP86" s="465" t="e">
        <f>DF86*(1-EU86)</f>
        <v>#VALUE!</v>
      </c>
      <c r="DQ86" s="465" t="e">
        <f>DG86*(1-EV86)</f>
        <v>#VALUE!</v>
      </c>
      <c r="DR86" s="465" t="e">
        <f>DH86*(1-EW86)</f>
        <v>#VALUE!</v>
      </c>
      <c r="DS86" s="465" t="e">
        <f>DI86</f>
        <v>#VALUE!</v>
      </c>
      <c r="DT86" s="465" t="e">
        <f>SUM(DJ86:DS86)</f>
        <v>#VALUE!</v>
      </c>
      <c r="DU86" s="465" t="e">
        <f>(GS86:GX86)+(DP86+DQ86+DR86)*GY86+DS86</f>
        <v>#VALUE!</v>
      </c>
      <c r="DV86" s="451" t="e">
        <f>AV86/$BH86/(1-EP86)</f>
        <v>#VALUE!</v>
      </c>
      <c r="DW86" s="451" t="e">
        <f>AW86/$BH86/(1-ER86)</f>
        <v>#VALUE!</v>
      </c>
      <c r="DX86" s="451" t="e">
        <f>AX86/$BH86/(1-EQ86)</f>
        <v>#VALUE!</v>
      </c>
      <c r="DY86" s="451" t="e">
        <f>AY86/$BH86/(1-ES86)</f>
        <v>#VALUE!</v>
      </c>
      <c r="DZ86" s="451" t="e">
        <f>AZ86/$BH86/(1-ET86)</f>
        <v>#VALUE!</v>
      </c>
      <c r="EA86" s="451" t="e">
        <f>BA86/$BH86/(1-AX86)</f>
        <v>#VALUE!</v>
      </c>
      <c r="EB86" s="451" t="e">
        <f>BB86/$BH86/(1-EU86)</f>
        <v>#VALUE!</v>
      </c>
      <c r="EC86" s="451" t="e">
        <f>BC86/$BH86/(1-EV86)</f>
        <v>#VALUE!</v>
      </c>
      <c r="ED86" s="451" t="e">
        <f>BD86/$BH86/(1-EW86)</f>
        <v>#VALUE!</v>
      </c>
      <c r="EE86" s="451" t="e">
        <f>BG86/BH86</f>
        <v>#VALUE!</v>
      </c>
      <c r="EF86" s="451" t="e">
        <f>DV86/SUM($DV86:$EE86)</f>
        <v>#VALUE!</v>
      </c>
      <c r="EG86" s="451" t="e">
        <f>DW86/SUM($DV86:$EE86)</f>
        <v>#VALUE!</v>
      </c>
      <c r="EH86" s="451" t="e">
        <f>DX86/SUM($DV86:$EE86)</f>
        <v>#VALUE!</v>
      </c>
      <c r="EI86" s="451" t="e">
        <f>DY86/SUM($DV86:$EE86)</f>
        <v>#VALUE!</v>
      </c>
      <c r="EJ86" s="451" t="e">
        <f>DZ86/SUM($DV86:$EE86)</f>
        <v>#VALUE!</v>
      </c>
      <c r="EK86" s="451" t="e">
        <f>EA86/SUM($DV86:$EE86)</f>
        <v>#VALUE!</v>
      </c>
      <c r="EL86" s="451" t="e">
        <f>EB86/SUM($DV86:$EE86)</f>
        <v>#VALUE!</v>
      </c>
      <c r="EM86" s="451" t="e">
        <f>EC86/SUM($DV86:$EE86)</f>
        <v>#VALUE!</v>
      </c>
      <c r="EN86" s="451" t="e">
        <f>ED86/SUM($DV86:$EE86)</f>
        <v>#VALUE!</v>
      </c>
      <c r="EO86" s="451" t="e">
        <f>EE86/SUM($DV86:$EE86)</f>
        <v>#VALUE!</v>
      </c>
      <c r="EP86" s="450">
        <f>EP85</f>
        <v>0.080000000000000002</v>
      </c>
      <c r="EQ86" s="450">
        <f>EQ85</f>
        <v>0.014999999999999999</v>
      </c>
      <c r="ER86" s="450">
        <f>ER85</f>
        <v>0.014999999999999999</v>
      </c>
      <c r="ES86" s="450">
        <f>ES85</f>
        <v>0.014999999999999999</v>
      </c>
      <c r="ET86" s="450">
        <f>ET85</f>
        <v>0.014999999999999999</v>
      </c>
      <c r="EU86" s="450">
        <f>EU85</f>
        <v>0.089999999999999997</v>
      </c>
      <c r="EV86" s="450">
        <f>EV85</f>
        <v>0.089999999999999997</v>
      </c>
      <c r="EW86" s="450">
        <f>EW85</f>
        <v>0.089999999999999997</v>
      </c>
      <c r="EX86" s="431" t="str">
        <f>IF(_tag_month_day!AS76="","",_tag_month_day!AS76/100)</f>
        <v/>
      </c>
      <c r="EY86" s="431" t="str">
        <f>IF(_tag_month_day!AT76="","",_tag_month_day!AT76/100)</f>
        <v/>
      </c>
      <c r="EZ86" s="431" t="str">
        <f>IF(_tag_month_day!AU76="","",_tag_month_day!AU76/100)</f>
        <v/>
      </c>
      <c r="FA86" s="431" t="str">
        <f>IF(_tag_month_day!AV76="","",_tag_month_day!AV76/100)</f>
        <v/>
      </c>
      <c r="FB86" s="431" t="str">
        <f>IF(_tag_month_day!AW76="","",_tag_month_day!AW76/100)</f>
        <v/>
      </c>
      <c r="FC86" s="431" t="str">
        <f>IF(_tag_month_day!AX76="","",_tag_month_day!AX76/100)</f>
        <v/>
      </c>
      <c r="FD86" s="449" t="str">
        <f>IF(_tag_month_day!AY76="","",_tag_month_day!AY76/100)</f>
        <v/>
      </c>
      <c r="FE86" s="449" t="str">
        <f>IF(_tag_month_day!AZ76="","",_tag_month_day!AZ76/100)</f>
        <v/>
      </c>
      <c r="FF86" s="449" t="str">
        <f>IF(_tag_month_day!BA76="","",_tag_month_day!BA76/100)</f>
        <v/>
      </c>
      <c r="FG86" s="449" t="str">
        <f>IF(_tag_month_day!BB76="","",_tag_month_day!BB76/100)</f>
        <v/>
      </c>
      <c r="FH86" s="467" t="str">
        <f>IF(_tag_month_day!BC76="","",_tag_month_day!BC76/100)</f>
        <v/>
      </c>
      <c r="FI86" s="449">
        <f>FI85</f>
        <v>0.40999999999999998</v>
      </c>
      <c r="FJ86" s="449">
        <f>FJ85</f>
        <v>0.11</v>
      </c>
      <c r="FK86" s="449">
        <f>FK85</f>
        <v>0.014999999999999999</v>
      </c>
      <c r="FL86" s="449">
        <f>FL85</f>
        <v>0</v>
      </c>
      <c r="FM86" s="467">
        <f>FM85</f>
        <v>0.0001</v>
      </c>
      <c r="FN86" s="449">
        <f>FN85</f>
        <v>0.32000000000000001</v>
      </c>
      <c r="FO86" s="449">
        <f>FO85</f>
        <v>0.20000000000000001</v>
      </c>
      <c r="FP86" s="449">
        <f>FP85</f>
        <v>0.01</v>
      </c>
      <c r="FQ86" s="449">
        <f>FQ85</f>
        <v>0</v>
      </c>
      <c r="FR86" s="467">
        <f>FR85</f>
        <v>0.0001</v>
      </c>
      <c r="FS86" s="449" t="str">
        <f>IF(_tag_month_day!BD76="","",_tag_month_day!BD76/100)</f>
        <v/>
      </c>
      <c r="FT86" s="449" t="str">
        <f>IF(_tag_month_day!BE76="","",_tag_month_day!BE76/100)</f>
        <v/>
      </c>
      <c r="FU86" s="449" t="str">
        <f>IF(_tag_month_day!BF76="","",_tag_month_day!BF76/100)</f>
        <v/>
      </c>
      <c r="FV86" s="449" t="str">
        <f>IF(_tag_month_day!BG76="","",_tag_month_day!BG76/100)</f>
        <v/>
      </c>
      <c r="FW86" s="467" t="str">
        <f>IF(_tag_month_day!BH76="","",_tag_month_day!BH76/100)</f>
        <v/>
      </c>
      <c r="FX86" s="449" t="str">
        <f>IF(_tag_month_day!BI76="","",_tag_month_day!BI76/100)</f>
        <v/>
      </c>
      <c r="FY86" s="449" t="str">
        <f>IF(_tag_month_day!BJ76="","",_tag_month_day!BJ76/100)</f>
        <v/>
      </c>
      <c r="FZ86" s="468" t="str">
        <f>IF(_tag_month_day!BK76="","",_tag_month_day!BK76/100)</f>
        <v/>
      </c>
      <c r="GA86" s="449" t="str">
        <f>IF(_tag_month_day!BL76="","",_tag_month_day!BL76/100)</f>
        <v/>
      </c>
      <c r="GB86" s="467" t="str">
        <f>IF(_tag_month_day!BM76="","",_tag_month_day!BM76/100)</f>
        <v/>
      </c>
      <c r="GC86" s="431" t="str">
        <f>IF(_tag_month_day!BN76="","",_tag_month_day!BN76/100)</f>
        <v/>
      </c>
      <c r="GD86" s="431" t="str">
        <f>IF(_tag_month_day!BO76="","",_tag_month_day!BO76/100)</f>
        <v/>
      </c>
      <c r="GE86" s="431" t="str">
        <f>IF(_tag_month_day!BP76="","",_tag_month_day!BP76/100)</f>
        <v/>
      </c>
      <c r="GF86" s="431" t="str">
        <f>IF(_tag_month_day!BQ76="","",_tag_month_day!BQ76/100)</f>
        <v/>
      </c>
      <c r="GG86" s="431" t="str">
        <f>IF(_tag_month_day!BR76="","",_tag_month_day!BR76/100)</f>
        <v/>
      </c>
      <c r="GH86" s="431" t="str">
        <f>IF(_tag_month_day!BS76="","",_tag_month_day!BS76/100)</f>
        <v/>
      </c>
      <c r="GI86" s="467" t="str">
        <f>IF(_tag_month_day!BT76="","",_tag_month_day!BT76/100)</f>
        <v/>
      </c>
      <c r="GJ86" s="469" t="str">
        <f>IF(_tag_month_day!BU76="","",_tag_month_day!BU76/100)</f>
        <v/>
      </c>
      <c r="GK86" s="470">
        <f>GK85</f>
        <v>0.070000000000000007</v>
      </c>
      <c r="GL86" s="470">
        <f>GL85</f>
        <v>0.029999999999999999</v>
      </c>
      <c r="GM86" s="471" t="str">
        <f>IF(_tag_month_day!BX76="","",_tag_month_day!BX76/100)</f>
        <v/>
      </c>
      <c r="GN86" s="470">
        <f>GN85</f>
        <v>0.070000000000000007</v>
      </c>
      <c r="GO86" s="470">
        <f>GO85</f>
        <v>0.029999999999999999</v>
      </c>
      <c r="GP86" s="470">
        <f>GP85</f>
        <v>0.089999999999999997</v>
      </c>
      <c r="GQ86" s="470">
        <f>GQ85</f>
        <v>0.029999999999999999</v>
      </c>
      <c r="GR86" s="471" t="str">
        <f>IF(_tag_month_day!CA76="","",_tag_month_day!CA76/100)</f>
        <v/>
      </c>
      <c r="GS86" s="472">
        <f>GS85</f>
        <v>0.95299999999999996</v>
      </c>
      <c r="GT86" s="472">
        <f>GT85</f>
        <v>0.55000000000000004</v>
      </c>
      <c r="GU86" s="472">
        <f>GU85</f>
        <v>0.55000000000000004</v>
      </c>
      <c r="GV86" s="472">
        <f>GV85</f>
        <v>0.55000000000000004</v>
      </c>
      <c r="GW86" s="472">
        <f>GW85</f>
        <v>0.5</v>
      </c>
      <c r="GX86" s="472">
        <f>GX85</f>
        <v>0.93500000000000005</v>
      </c>
      <c r="GY86" s="472">
        <f>GY85</f>
        <v>0.14999999999999999</v>
      </c>
      <c r="GZ86" s="472">
        <f>GZ85</f>
        <v>1</v>
      </c>
      <c r="HA86" s="474">
        <f>HA85</f>
        <v>0.047</v>
      </c>
      <c r="HB86" s="474">
        <f>HB85</f>
        <v>0.45000000000000001</v>
      </c>
      <c r="HC86" s="474">
        <f>HC85</f>
        <v>0.45000000000000001</v>
      </c>
      <c r="HD86" s="474">
        <f>HD85</f>
        <v>0.45000000000000001</v>
      </c>
      <c r="HE86" s="474">
        <f>HE85</f>
        <v>0.5</v>
      </c>
      <c r="HF86" s="474">
        <f>HF85</f>
        <v>0.065000000000000002</v>
      </c>
      <c r="HG86" s="474">
        <f>HG85</f>
        <v>0.84999999999999998</v>
      </c>
      <c r="HH86" s="474">
        <f>HH85</f>
        <v>0</v>
      </c>
      <c r="HI86" s="10">
        <f>IF(BZ86&lt;&gt;"",CK86-BV86,0)</f>
        <v>0</v>
      </c>
      <c r="HJ86" s="10" t="e">
        <f>IF(AJ86&gt;0,AH86-AJ86,0)</f>
        <v>#VALUE!</v>
      </c>
      <c r="HK86" s="466">
        <f>HK85</f>
        <v>0.84999999999999998</v>
      </c>
      <c r="HL86" s="424">
        <f>HL85</f>
        <v>550000</v>
      </c>
      <c r="HM86" s="424">
        <f>HM85</f>
        <v>480000</v>
      </c>
      <c r="HN86" s="465" t="e">
        <f>(DJ86*EZ86+DK86*FH86+DL86*FM86+DM86*FR86+DN86*FW86+DO86*GB86+DS86*GI86+DP86*GM86+DR86*GR86)*1000*2</f>
        <v>#VALUE!</v>
      </c>
      <c r="HO86" s="465" t="e">
        <f>HN86*HK86*$HO$2/HL86*1000000</f>
        <v>#VALUE!</v>
      </c>
      <c r="HP86" s="465" t="e">
        <f>HN86*HK86*$HP$2/HM86*1000000</f>
        <v>#VALUE!</v>
      </c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</row>
    <row customFormat="1" r="87" s="0">
      <c r="A87" s="420">
        <v>76</v>
      </c>
      <c r="B87" s="421">
        <f ca="1">IF(D87=D86,B86,IF(D87="夜班",B86+1,B86))</f>
        <v>43589</v>
      </c>
      <c r="C87" s="422">
        <f>C86</f>
        <v>0.041666666666666699</v>
      </c>
      <c r="D87" s="10" t="str">
        <f ca="1">IF(HOUR(G87)&lt;8,"夜班",IF(HOUR(G87)&lt;16,"白班",IF(HOUR(G87)&lt;24,"中班",0)))</f>
        <v>夜班</v>
      </c>
      <c r="E87" s="10" t="e">
        <f ca="1">IF(F87=1,"甲",IF(F87=2,"乙",IF(F87=3,"丙",IF(F87=4,"丁",""))))</f>
        <v>#REF!</v>
      </c>
      <c r="F87" s="10" t="e">
        <f ca="1">SUMPRODUCT((成本日报!$A$3:$A$95=计划!B87)*(成本日报!$B$3:$B$95=计划!$D87),成本日报!$C$3:$C$95)</f>
        <v>#REF!</v>
      </c>
      <c r="G87" s="423">
        <f ca="1">G86+C86</f>
        <v>43589.124999999818</v>
      </c>
      <c r="H87" s="423">
        <f ca="1">$G87+$C87/60*10+$C87*0</f>
        <v>43589.131944444263</v>
      </c>
      <c r="I87" s="423">
        <f ca="1">$G87+$C87/60*18+$C87*0</f>
        <v>43589.137499999815</v>
      </c>
      <c r="J87" s="423">
        <f ca="1">$G87+$C87/60*0+$C87*1</f>
        <v>43589.166666666482</v>
      </c>
      <c r="K87" s="423">
        <f ca="1">$G87+$C87/60*30+$C87*2</f>
        <v>43589.22916666649</v>
      </c>
      <c r="L87" s="423">
        <f ca="1">$G87+$C87/60*0+$C87*3</f>
        <v>43589.249999999818</v>
      </c>
      <c r="M87" s="424" t="str">
        <f>IF(_tag_month_day!A77="","",_tag_month_day!A77)</f>
        <v/>
      </c>
      <c r="N87" s="424" t="str">
        <f>IF(_tag_month_day!B77="","",_tag_month_day!B77)</f>
        <v/>
      </c>
      <c r="O87" s="425" t="e">
        <f>IF(M87+N87=0,"",M87+N87)</f>
        <v>#VALUE!</v>
      </c>
      <c r="P87" s="424" t="str">
        <f>IF(_tag_month_day!C77="","",_tag_month_day!C77)</f>
        <v/>
      </c>
      <c r="Q87" s="424" t="str">
        <f>IF(_tag_month_day!D77="","",_tag_month_day!D77)</f>
        <v/>
      </c>
      <c r="R87" s="426" t="str">
        <f>IF(_tag_month_day!CB77="","",_tag_month_day!CB77/100)</f>
        <v/>
      </c>
      <c r="S87" s="427" t="str">
        <f>IF(_tag_month_day!E77="","",_tag_month_day!E77)</f>
        <v/>
      </c>
      <c r="T87" s="427" t="str">
        <f>IF(_tag_month_day!F77="","",_tag_month_day!F77)</f>
        <v/>
      </c>
      <c r="U87" s="428" t="e">
        <f>S87+T87</f>
        <v>#VALUE!</v>
      </c>
      <c r="V87" s="429" t="e">
        <f>U87/AJ87</f>
        <v>#VALUE!</v>
      </c>
      <c r="W87" s="430" t="str">
        <f>IF(_jhy_month_day!A77="","",_jhy_month_day!A77)</f>
        <v/>
      </c>
      <c r="X87" s="431" t="str">
        <f>IF(_jhy_month_day!B77="","",_jhy_month_day!B77/100)</f>
        <v/>
      </c>
      <c r="Y87" s="431" t="str">
        <f>IF(_jhy_month_day!C77="","",_jhy_month_day!C77/100)</f>
        <v/>
      </c>
      <c r="Z87" s="432">
        <f>Z83+1</f>
        <v>19</v>
      </c>
      <c r="AA87" s="433" t="str">
        <f>IF(_tag_month_day!G77="","",_tag_month_day!G77/100)</f>
        <v/>
      </c>
      <c r="AB87" s="433" t="str">
        <f>IF(_tag_month_day!H77="","",_tag_month_day!H77/100)</f>
        <v/>
      </c>
      <c r="AC87" s="434">
        <f>IF(X87="",AC86,BK87*($AV86*X87+$AW86*FD86+$AX86*FI86+$AY86*FN86+$AZ86*FS86+$BA86*FX86+$BG86*GE86)/(AV86*Y87+AX86*FK86+AW86*FF86+AY86*FP86+AZ86*FU86+BA86*FZ86+BG86*GG86+BB86*GK86+BC86*GN86+BD86*GP86))</f>
        <v>1.59963432013121</v>
      </c>
      <c r="AD87" s="435" t="str">
        <f>IF(AC87=AC86,"",AC87-AC86)</f>
        <v/>
      </c>
      <c r="AE87" s="436" t="str">
        <f>IF(1-AF87=0,"",(1-AF87))</f>
        <v/>
      </c>
      <c r="AF87" s="437">
        <v>1</v>
      </c>
      <c r="AG87" s="10" t="str">
        <f>AG86</f>
        <v>8A3</v>
      </c>
      <c r="AH87" s="438" t="str">
        <f>AH86</f>
        <v/>
      </c>
      <c r="AI87" s="424" t="e">
        <f>IF(ROUND(AJ87-AJ86,1)=0,"",AJ87-AJ86)</f>
        <v>#VALUE!</v>
      </c>
      <c r="AJ87" s="10" t="str">
        <f>IF(_tag_month_day!I77="","",_tag_month_day!I77)</f>
        <v/>
      </c>
      <c r="AK87" s="440"/>
      <c r="AL87" s="440"/>
      <c r="AM87" s="440"/>
      <c r="AN87" s="441">
        <f>AN86</f>
        <v>3</v>
      </c>
      <c r="AO87" s="441">
        <f>AO86</f>
        <v>7</v>
      </c>
      <c r="AP87" s="442" t="e">
        <f>(IF(AN87=0,AS86,AS86*(1+AO87/AN87)/(AR87+AO87/AN87)))+AT87</f>
        <v>#VALUE!</v>
      </c>
      <c r="AQ87" s="443" t="str">
        <f>IF(_tag_month_day!J77="","",_tag_month_day!J77/100)</f>
        <v/>
      </c>
      <c r="AR87" s="444">
        <f>AR86</f>
        <v>1.3</v>
      </c>
      <c r="AS87" s="445" t="e">
        <f>AQ87*(AN87*AR87+AO87)/(AN87+AO87)</f>
        <v>#VALUE!</v>
      </c>
      <c r="AT87" s="445" t="e">
        <f>(SUM(BE87:BF87)-SUM(BE86:BF86))*0.05</f>
        <v>#VALUE!</v>
      </c>
      <c r="AU87" s="446" t="str">
        <f>IF(_tag_month_day!CC77="","",IF(_tag_month_day!CC77&gt;0,_tag_month_day!CD77,_tag_month_day!CE77))</f>
        <v/>
      </c>
      <c r="AV87" s="447" t="str">
        <f>IF(_tag_month_day!L77="","",_tag_month_day!L77/100)</f>
        <v/>
      </c>
      <c r="AW87" s="431">
        <f>AW86</f>
        <v>0</v>
      </c>
      <c r="AX87" s="431">
        <f>AX86</f>
        <v>0</v>
      </c>
      <c r="AY87" s="431" t="str">
        <f>IF(_tag_month_day!M77="","",_tag_month_day!M77/100)</f>
        <v/>
      </c>
      <c r="AZ87" s="431" t="str">
        <f>IF(_tag_month_day!N77="","",_tag_month_day!N77/100)</f>
        <v/>
      </c>
      <c r="BA87" s="431" t="str">
        <f>IF(_tag_month_day!O77="","",_tag_month_day!O77/100)</f>
        <v/>
      </c>
      <c r="BB87" s="448" t="str">
        <f>IF(_tag_month_day!P77="","",_tag_month_day!P77/100)</f>
        <v/>
      </c>
      <c r="BC87" s="448">
        <f>BC86</f>
        <v>0</v>
      </c>
      <c r="BD87" s="448" t="str">
        <f>IF(_tag_month_day!Q77="","",_tag_month_day!Q77/100)</f>
        <v/>
      </c>
      <c r="BE87" s="449" t="str">
        <f>IF(_tag_month_day!R77="","",_tag_month_day!R77/100)</f>
        <v/>
      </c>
      <c r="BF87" s="388" t="e">
        <f>(AU87*(100+BE87*100))/(AJ87-AU87)/100</f>
        <v>#VALUE!</v>
      </c>
      <c r="BG87" s="450" t="e">
        <f>BE87+BF87</f>
        <v>#VALUE!</v>
      </c>
      <c r="BH87" s="451" t="e">
        <f>SUM(AV87:BF87)</f>
        <v>#VALUE!</v>
      </c>
      <c r="BI87" s="452" t="e">
        <f>IF(CX87=0,BI86,(DK87*查询!$R$5+DL87*查询!$Q$5+DM87*查询!$N$5+DN87*查询!$O$5+DO87*查询!$P$5)*AF87/CX87)</f>
        <v>#VALUE!</v>
      </c>
      <c r="BJ87" s="452" t="e">
        <f>IF(CX87=0,BJ86,(DP87*查询!$S$5+DQ87*查询!$T$5+DR87*查询!$U$5)*AF87/CX87)</f>
        <v>#VALUE!</v>
      </c>
      <c r="BK87" s="452">
        <f>BK86</f>
        <v>1</v>
      </c>
      <c r="BL87" s="453" t="e">
        <f>SUMPRODUCT((AV87:BA87)*(GS87:GX87))/((GS87:GX87)+SUM(BB87:BD87)*GY87+BG87*GZ87)</f>
        <v>#VALUE!</v>
      </c>
      <c r="BM87" s="453" t="e">
        <f>BK87*($AV87*FB87+$AW87*FD87+$AX87*FI87+$AY87*FN87+$AZ87*FS87+$BA87*FX87+$BG87*GE87)/(AV87*EY87+AX87*FK87+AW87*FF87+AY87*FP87+AZ87*FU87+BA87*FZ87+BG87*GG87+BB87*GK87+BC87*GN87+BD87*GP87)</f>
        <v>#VALUE!</v>
      </c>
      <c r="BN87" s="453" t="e">
        <f>($AV87*FC87+$AX87*FJ87+$AW87*FE87+$AY87*FO87+$AZ87*FT87+$BA87*FY87+$BG87*GF87)/($AV87*FA87+BG87*GH87+BB87*GL87+BC87*GO87+BD87*GQ87+BA87*GA87)</f>
        <v>#VALUE!</v>
      </c>
      <c r="BO87" s="454" t="e">
        <f>SUMPRODUCT(AV87:BA87*GS87:GX87)/(GS87:GX87+(BB87+BC87+BD87)*GY87+BG87)</f>
        <v>#VALUE!</v>
      </c>
      <c r="BP87" s="454" t="e">
        <f>SUMPRODUCT(AV87:BA87*GS87:GX87)/(GS87:GX87+(BB87+BC87+BD87)*GY87+BG87)</f>
        <v>#VALUE!</v>
      </c>
      <c r="BQ87" s="454" t="e">
        <f>SUMPRODUCT(AV87:BA87*GS87:GX87)/(GS87:GX87+(BB87+BC87+BD87)*GY87+BG87)</f>
        <v>#VALUE!</v>
      </c>
      <c r="BR87" s="453" t="str">
        <f>IF(_tag_month_day!T77="","",_tag_month_day!T77)</f>
        <v/>
      </c>
      <c r="BS87" s="453" t="str">
        <f>IF(_tag_month_day!U77="","",_tag_month_day!U77)</f>
        <v/>
      </c>
      <c r="BT87" s="455" t="str">
        <f>IF(CK87="","",IF((CK87&gt;=BV87-0.12)*(CK87&lt;=BV87+0.12),"合格","不合格"))</f>
        <v/>
      </c>
      <c r="BU87" s="456" t="str">
        <f>IF(_tag_month_day!V77="","",_tag_month_day!V77)</f>
        <v/>
      </c>
      <c r="BV87" s="457" t="str">
        <f>IF(_tag_month_day!W77="","",_tag_month_day!W77)</f>
        <v/>
      </c>
      <c r="BW87" s="458" t="str">
        <f>IF(_tag_month_day!X77="","",_tag_month_day!X77)</f>
        <v/>
      </c>
      <c r="BX87" s="458" t="str">
        <f>IF(_tag_month_day!Y77="","",_tag_month_day!Y77)</f>
        <v/>
      </c>
      <c r="BY87" s="459">
        <f ca="1">L87</f>
        <v>43589.249999999818</v>
      </c>
      <c r="BZ87" s="460" t="s">
        <v>429</v>
      </c>
      <c r="CA87" s="461">
        <v>0.25347222222222199</v>
      </c>
      <c r="CB87" s="424" t="str">
        <f>IF(_tag_month_day!Z77="","",_tag_month_day!Z77)</f>
        <v/>
      </c>
      <c r="CC87" s="424" t="str">
        <f>IF(_tag_month_day!AA77="","",_tag_month_day!AA77)</f>
        <v/>
      </c>
      <c r="CD87" s="424" t="str">
        <f>IF(_tag_month_day!AB77="","",_tag_month_day!AB77)</f>
        <v/>
      </c>
      <c r="CE87" s="424" t="str">
        <f>IF(_tag_month_day!AC77="","",_tag_month_day!AC77)</f>
        <v/>
      </c>
      <c r="CF87" s="424" t="str">
        <f>IF(_tag_month_day!AD77="","",_tag_month_day!AD77)</f>
        <v/>
      </c>
      <c r="CG87" s="424" t="str">
        <f>IF(_tag_month_day!AE77="","",_tag_month_day!AE77)</f>
        <v/>
      </c>
      <c r="CH87" s="424" t="str">
        <f>IF(_tag_month_day!AF77="","",_tag_month_day!AF77)</f>
        <v/>
      </c>
      <c r="CI87" s="424" t="str">
        <f>IF(_tag_month_day!AG77="","",_tag_month_day!AG77)</f>
        <v/>
      </c>
      <c r="CJ87" s="424" t="str">
        <f>IF(_tag_month_day!AH77="","",_tag_month_day!AH77)</f>
        <v/>
      </c>
      <c r="CK87" s="424" t="str">
        <f>IF(_tag_month_day!AI77="","",_tag_month_day!AI77)</f>
        <v/>
      </c>
      <c r="CL87" s="4" t="str">
        <f>IF(_tag_month_day!AJ77="","",_tag_month_day!AJ77)</f>
        <v/>
      </c>
      <c r="CM87" s="4" t="str">
        <f>IF(_tag_month_day!AK77="","",_tag_month_day!AK77)</f>
        <v/>
      </c>
      <c r="CN87" s="4" t="str">
        <f>IF(_tag_month_day!AL77="","",_tag_month_day!AL77)</f>
        <v/>
      </c>
      <c r="CO87" s="4" t="str">
        <f>IF(_tag_month_day!AM77="","",_tag_month_day!AM77)</f>
        <v/>
      </c>
      <c r="CP87" s="4" t="str">
        <f>IF(_tag_month_day!AN77="","",_tag_month_day!AN77)</f>
        <v/>
      </c>
      <c r="CQ87" s="4" t="str">
        <f>IF(_tag_month_day!AO77="","",_tag_month_day!AO77)</f>
        <v/>
      </c>
      <c r="CR87" s="462" t="str">
        <f>IF(_tag_month_day!AP77="","",_tag_month_day!AP77)</f>
        <v/>
      </c>
      <c r="CS87" s="463" t="str">
        <f>IF(_tag_month_day!AQ77="","",_tag_month_day!AQ77)</f>
        <v/>
      </c>
      <c r="CT87" s="4" t="str">
        <f>IF(_tag_month_day!AR77="","",_tag_month_day!AR77)</f>
        <v/>
      </c>
      <c r="CU87" s="464" t="e">
        <f>DU87/AJ87</f>
        <v>#VALUE!</v>
      </c>
      <c r="CV87" s="451" t="e">
        <f>BG87/BH87</f>
        <v>#VALUE!</v>
      </c>
      <c r="CW87" s="465" t="e">
        <f>AJ87*(1-CV87)*CU87*AF87</f>
        <v>#VALUE!</v>
      </c>
      <c r="CX87" s="465" t="e">
        <f>CW87*94%</f>
        <v>#VALUE!</v>
      </c>
      <c r="CY87" s="466" t="e">
        <f>IF(CX87=0,0,DS87/(DS87+CX87))</f>
        <v>#VALUE!</v>
      </c>
      <c r="CZ87" s="465" t="e">
        <f>$AJ87*EF87</f>
        <v>#VALUE!</v>
      </c>
      <c r="DA87" s="465" t="e">
        <f>$AJ87*EG87</f>
        <v>#VALUE!</v>
      </c>
      <c r="DB87" s="465" t="e">
        <f>$AJ87*EH87</f>
        <v>#VALUE!</v>
      </c>
      <c r="DC87" s="465" t="e">
        <f>$AJ87*EI87</f>
        <v>#VALUE!</v>
      </c>
      <c r="DD87" s="465" t="e">
        <f>$AJ87*EJ87</f>
        <v>#VALUE!</v>
      </c>
      <c r="DE87" s="465" t="e">
        <f>$AJ87*EK87</f>
        <v>#VALUE!</v>
      </c>
      <c r="DF87" s="465" t="e">
        <f>$AJ87*EL87</f>
        <v>#VALUE!</v>
      </c>
      <c r="DG87" s="465" t="e">
        <f>$AJ87*EM87</f>
        <v>#VALUE!</v>
      </c>
      <c r="DH87" s="465" t="e">
        <f>$AJ87*EN87</f>
        <v>#VALUE!</v>
      </c>
      <c r="DI87" s="465" t="e">
        <f>$AJ87*EO87</f>
        <v>#VALUE!</v>
      </c>
      <c r="DJ87" s="465" t="e">
        <f>CZ87*(1-EP87)</f>
        <v>#VALUE!</v>
      </c>
      <c r="DK87" s="465" t="e">
        <f>DA87*(1-ER87)</f>
        <v>#VALUE!</v>
      </c>
      <c r="DL87" s="465" t="e">
        <f>DB87*(1-EQ87)</f>
        <v>#VALUE!</v>
      </c>
      <c r="DM87" s="465" t="e">
        <f>DC87*(1-ES87)</f>
        <v>#VALUE!</v>
      </c>
      <c r="DN87" s="465" t="e">
        <f>DD87*(1-ET87)</f>
        <v>#VALUE!</v>
      </c>
      <c r="DO87" s="465" t="e">
        <f>DE87</f>
        <v>#VALUE!</v>
      </c>
      <c r="DP87" s="465" t="e">
        <f>DF87*(1-EU87)</f>
        <v>#VALUE!</v>
      </c>
      <c r="DQ87" s="465" t="e">
        <f>DG87*(1-EV87)</f>
        <v>#VALUE!</v>
      </c>
      <c r="DR87" s="465" t="e">
        <f>DH87*(1-EW87)</f>
        <v>#VALUE!</v>
      </c>
      <c r="DS87" s="465" t="e">
        <f>DI87</f>
        <v>#VALUE!</v>
      </c>
      <c r="DT87" s="465" t="e">
        <f>SUM(DJ87:DS87)</f>
        <v>#VALUE!</v>
      </c>
      <c r="DU87" s="465" t="e">
        <f>(GS87:GX87)+(DP87+DQ87+DR87)*GY87+DS87</f>
        <v>#VALUE!</v>
      </c>
      <c r="DV87" s="451" t="e">
        <f>AV87/$BH87/(1-EP87)</f>
        <v>#VALUE!</v>
      </c>
      <c r="DW87" s="451" t="e">
        <f>AW87/$BH87/(1-ER87)</f>
        <v>#VALUE!</v>
      </c>
      <c r="DX87" s="451" t="e">
        <f>AX87/$BH87/(1-EQ87)</f>
        <v>#VALUE!</v>
      </c>
      <c r="DY87" s="451" t="e">
        <f>AY87/$BH87/(1-ES87)</f>
        <v>#VALUE!</v>
      </c>
      <c r="DZ87" s="451" t="e">
        <f>AZ87/$BH87/(1-ET87)</f>
        <v>#VALUE!</v>
      </c>
      <c r="EA87" s="451" t="e">
        <f>BA87/$BH87/(1-AX87)</f>
        <v>#VALUE!</v>
      </c>
      <c r="EB87" s="451" t="e">
        <f>BB87/$BH87/(1-EU87)</f>
        <v>#VALUE!</v>
      </c>
      <c r="EC87" s="451" t="e">
        <f>BC87/$BH87/(1-EV87)</f>
        <v>#VALUE!</v>
      </c>
      <c r="ED87" s="451" t="e">
        <f>BD87/$BH87/(1-EW87)</f>
        <v>#VALUE!</v>
      </c>
      <c r="EE87" s="451" t="e">
        <f>BG87/BH87</f>
        <v>#VALUE!</v>
      </c>
      <c r="EF87" s="451" t="e">
        <f>DV87/SUM($DV87:$EE87)</f>
        <v>#VALUE!</v>
      </c>
      <c r="EG87" s="451" t="e">
        <f>DW87/SUM($DV87:$EE87)</f>
        <v>#VALUE!</v>
      </c>
      <c r="EH87" s="451" t="e">
        <f>DX87/SUM($DV87:$EE87)</f>
        <v>#VALUE!</v>
      </c>
      <c r="EI87" s="451" t="e">
        <f>DY87/SUM($DV87:$EE87)</f>
        <v>#VALUE!</v>
      </c>
      <c r="EJ87" s="451" t="e">
        <f>DZ87/SUM($DV87:$EE87)</f>
        <v>#VALUE!</v>
      </c>
      <c r="EK87" s="451" t="e">
        <f>EA87/SUM($DV87:$EE87)</f>
        <v>#VALUE!</v>
      </c>
      <c r="EL87" s="451" t="e">
        <f>EB87/SUM($DV87:$EE87)</f>
        <v>#VALUE!</v>
      </c>
      <c r="EM87" s="451" t="e">
        <f>EC87/SUM($DV87:$EE87)</f>
        <v>#VALUE!</v>
      </c>
      <c r="EN87" s="451" t="e">
        <f>ED87/SUM($DV87:$EE87)</f>
        <v>#VALUE!</v>
      </c>
      <c r="EO87" s="451" t="e">
        <f>EE87/SUM($DV87:$EE87)</f>
        <v>#VALUE!</v>
      </c>
      <c r="EP87" s="450">
        <f>EP86</f>
        <v>0.080000000000000002</v>
      </c>
      <c r="EQ87" s="450">
        <f>EQ86</f>
        <v>0.014999999999999999</v>
      </c>
      <c r="ER87" s="450">
        <f>ER86</f>
        <v>0.014999999999999999</v>
      </c>
      <c r="ES87" s="450">
        <f>ES86</f>
        <v>0.014999999999999999</v>
      </c>
      <c r="ET87" s="450">
        <f>ET86</f>
        <v>0.014999999999999999</v>
      </c>
      <c r="EU87" s="450">
        <f>EU86</f>
        <v>0.089999999999999997</v>
      </c>
      <c r="EV87" s="450">
        <f>EV86</f>
        <v>0.089999999999999997</v>
      </c>
      <c r="EW87" s="450">
        <f>EW86</f>
        <v>0.089999999999999997</v>
      </c>
      <c r="EX87" s="431" t="str">
        <f>IF(_tag_month_day!AS77="","",_tag_month_day!AS77/100)</f>
        <v/>
      </c>
      <c r="EY87" s="431" t="str">
        <f>IF(_tag_month_day!AT77="","",_tag_month_day!AT77/100)</f>
        <v/>
      </c>
      <c r="EZ87" s="431" t="str">
        <f>IF(_tag_month_day!AU77="","",_tag_month_day!AU77/100)</f>
        <v/>
      </c>
      <c r="FA87" s="431" t="str">
        <f>IF(_tag_month_day!AV77="","",_tag_month_day!AV77/100)</f>
        <v/>
      </c>
      <c r="FB87" s="431" t="str">
        <f>IF(_tag_month_day!AW77="","",_tag_month_day!AW77/100)</f>
        <v/>
      </c>
      <c r="FC87" s="431" t="str">
        <f>IF(_tag_month_day!AX77="","",_tag_month_day!AX77/100)</f>
        <v/>
      </c>
      <c r="FD87" s="449" t="str">
        <f>IF(_tag_month_day!AY77="","",_tag_month_day!AY77/100)</f>
        <v/>
      </c>
      <c r="FE87" s="449" t="str">
        <f>IF(_tag_month_day!AZ77="","",_tag_month_day!AZ77/100)</f>
        <v/>
      </c>
      <c r="FF87" s="449" t="str">
        <f>IF(_tag_month_day!BA77="","",_tag_month_day!BA77/100)</f>
        <v/>
      </c>
      <c r="FG87" s="449" t="str">
        <f>IF(_tag_month_day!BB77="","",_tag_month_day!BB77/100)</f>
        <v/>
      </c>
      <c r="FH87" s="467" t="str">
        <f>IF(_tag_month_day!BC77="","",_tag_month_day!BC77/100)</f>
        <v/>
      </c>
      <c r="FI87" s="449">
        <f>FI86</f>
        <v>0.40999999999999998</v>
      </c>
      <c r="FJ87" s="449">
        <f>FJ86</f>
        <v>0.11</v>
      </c>
      <c r="FK87" s="449">
        <f>FK86</f>
        <v>0.014999999999999999</v>
      </c>
      <c r="FL87" s="449">
        <f>FL86</f>
        <v>0</v>
      </c>
      <c r="FM87" s="467">
        <f>FM86</f>
        <v>0.0001</v>
      </c>
      <c r="FN87" s="449">
        <f>FN86</f>
        <v>0.32000000000000001</v>
      </c>
      <c r="FO87" s="449">
        <f>FO86</f>
        <v>0.20000000000000001</v>
      </c>
      <c r="FP87" s="449">
        <f>FP86</f>
        <v>0.01</v>
      </c>
      <c r="FQ87" s="449">
        <f>FQ86</f>
        <v>0</v>
      </c>
      <c r="FR87" s="467">
        <f>FR86</f>
        <v>0.0001</v>
      </c>
      <c r="FS87" s="449" t="str">
        <f>IF(_tag_month_day!BD77="","",_tag_month_day!BD77/100)</f>
        <v/>
      </c>
      <c r="FT87" s="449" t="str">
        <f>IF(_tag_month_day!BE77="","",_tag_month_day!BE77/100)</f>
        <v/>
      </c>
      <c r="FU87" s="449" t="str">
        <f>IF(_tag_month_day!BF77="","",_tag_month_day!BF77/100)</f>
        <v/>
      </c>
      <c r="FV87" s="449" t="str">
        <f>IF(_tag_month_day!BG77="","",_tag_month_day!BG77/100)</f>
        <v/>
      </c>
      <c r="FW87" s="467" t="str">
        <f>IF(_tag_month_day!BH77="","",_tag_month_day!BH77/100)</f>
        <v/>
      </c>
      <c r="FX87" s="449" t="str">
        <f>IF(_tag_month_day!BI77="","",_tag_month_day!BI77/100)</f>
        <v/>
      </c>
      <c r="FY87" s="449" t="str">
        <f>IF(_tag_month_day!BJ77="","",_tag_month_day!BJ77/100)</f>
        <v/>
      </c>
      <c r="FZ87" s="468" t="str">
        <f>IF(_tag_month_day!BK77="","",_tag_month_day!BK77/100)</f>
        <v/>
      </c>
      <c r="GA87" s="449" t="str">
        <f>IF(_tag_month_day!BL77="","",_tag_month_day!BL77/100)</f>
        <v/>
      </c>
      <c r="GB87" s="467" t="str">
        <f>IF(_tag_month_day!BM77="","",_tag_month_day!BM77/100)</f>
        <v/>
      </c>
      <c r="GC87" s="431" t="str">
        <f>IF(_tag_month_day!BN77="","",_tag_month_day!BN77/100)</f>
        <v/>
      </c>
      <c r="GD87" s="431" t="str">
        <f>IF(_tag_month_day!BO77="","",_tag_month_day!BO77/100)</f>
        <v/>
      </c>
      <c r="GE87" s="431" t="str">
        <f>IF(_tag_month_day!BP77="","",_tag_month_day!BP77/100)</f>
        <v/>
      </c>
      <c r="GF87" s="431" t="str">
        <f>IF(_tag_month_day!BQ77="","",_tag_month_day!BQ77/100)</f>
        <v/>
      </c>
      <c r="GG87" s="431" t="str">
        <f>IF(_tag_month_day!BR77="","",_tag_month_day!BR77/100)</f>
        <v/>
      </c>
      <c r="GH87" s="431" t="str">
        <f>IF(_tag_month_day!BS77="","",_tag_month_day!BS77/100)</f>
        <v/>
      </c>
      <c r="GI87" s="467" t="str">
        <f>IF(_tag_month_day!BT77="","",_tag_month_day!BT77/100)</f>
        <v/>
      </c>
      <c r="GJ87" s="469" t="str">
        <f>IF(_tag_month_day!BU77="","",_tag_month_day!BU77/100)</f>
        <v/>
      </c>
      <c r="GK87" s="470">
        <f>GK86</f>
        <v>0.070000000000000007</v>
      </c>
      <c r="GL87" s="470">
        <f>GL86</f>
        <v>0.029999999999999999</v>
      </c>
      <c r="GM87" s="471" t="str">
        <f>IF(_tag_month_day!BX77="","",_tag_month_day!BX77/100)</f>
        <v/>
      </c>
      <c r="GN87" s="470">
        <f>GN86</f>
        <v>0.070000000000000007</v>
      </c>
      <c r="GO87" s="470">
        <f>GO86</f>
        <v>0.029999999999999999</v>
      </c>
      <c r="GP87" s="470">
        <f>GP86</f>
        <v>0.089999999999999997</v>
      </c>
      <c r="GQ87" s="470">
        <f>GQ86</f>
        <v>0.029999999999999999</v>
      </c>
      <c r="GR87" s="471" t="str">
        <f>IF(_tag_month_day!CA77="","",_tag_month_day!CA77/100)</f>
        <v/>
      </c>
      <c r="GS87" s="472">
        <f>GS86</f>
        <v>0.95299999999999996</v>
      </c>
      <c r="GT87" s="472">
        <f>GT86</f>
        <v>0.55000000000000004</v>
      </c>
      <c r="GU87" s="472">
        <f>GU86</f>
        <v>0.55000000000000004</v>
      </c>
      <c r="GV87" s="472">
        <f>GV86</f>
        <v>0.55000000000000004</v>
      </c>
      <c r="GW87" s="472">
        <f>GW86</f>
        <v>0.5</v>
      </c>
      <c r="GX87" s="472">
        <f>GX86</f>
        <v>0.93500000000000005</v>
      </c>
      <c r="GY87" s="472">
        <f>GY86</f>
        <v>0.14999999999999999</v>
      </c>
      <c r="GZ87" s="472">
        <f>GZ86</f>
        <v>1</v>
      </c>
      <c r="HA87" s="474">
        <f>HA86</f>
        <v>0.047</v>
      </c>
      <c r="HB87" s="474">
        <f>HB86</f>
        <v>0.45000000000000001</v>
      </c>
      <c r="HC87" s="474">
        <f>HC86</f>
        <v>0.45000000000000001</v>
      </c>
      <c r="HD87" s="474">
        <f>HD86</f>
        <v>0.45000000000000001</v>
      </c>
      <c r="HE87" s="474">
        <f>HE86</f>
        <v>0.5</v>
      </c>
      <c r="HF87" s="474">
        <f>HF86</f>
        <v>0.065000000000000002</v>
      </c>
      <c r="HG87" s="474">
        <f>HG86</f>
        <v>0.84999999999999998</v>
      </c>
      <c r="HH87" s="474">
        <f>HH86</f>
        <v>0</v>
      </c>
      <c r="HI87" s="10" t="e">
        <f>IF(BZ87&lt;&gt;"",CK87-BV87,0)</f>
        <v>#VALUE!</v>
      </c>
      <c r="HJ87" s="10" t="e">
        <f>IF(AJ87&gt;0,AH87-AJ87,0)</f>
        <v>#VALUE!</v>
      </c>
      <c r="HK87" s="466">
        <f>HK86</f>
        <v>0.84999999999999998</v>
      </c>
      <c r="HL87" s="424">
        <f>HL86</f>
        <v>550000</v>
      </c>
      <c r="HM87" s="424">
        <f>HM86</f>
        <v>480000</v>
      </c>
      <c r="HN87" s="465" t="e">
        <f>(DJ87*EZ87+DK87*FH87+DL87*FM87+DM87*FR87+DN87*FW87+DO87*GB87+DS87*GI87+DP87*GM87+DR87*GR87)*1000*2</f>
        <v>#VALUE!</v>
      </c>
      <c r="HO87" s="465" t="e">
        <f>HN87*HK87*$HO$2/HL87*1000000</f>
        <v>#VALUE!</v>
      </c>
      <c r="HP87" s="465" t="e">
        <f>HN87*HK87*$HP$2/HM87*1000000</f>
        <v>#VALUE!</v>
      </c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</row>
    <row customFormat="1" r="88" s="0">
      <c r="A88" s="420">
        <v>77</v>
      </c>
      <c r="B88" s="421">
        <f ca="1">IF(D88=D87,B87,IF(D88="夜班",B87+1,B87))</f>
        <v>43589</v>
      </c>
      <c r="C88" s="422">
        <f>C87</f>
        <v>0.041666666666666699</v>
      </c>
      <c r="D88" s="10" t="str">
        <f ca="1">IF(HOUR(G88)&lt;8,"夜班",IF(HOUR(G88)&lt;16,"白班",IF(HOUR(G88)&lt;24,"中班",0)))</f>
        <v>夜班</v>
      </c>
      <c r="E88" s="10" t="e">
        <f ca="1">IF(F88=1,"甲",IF(F88=2,"乙",IF(F88=3,"丙",IF(F88=4,"丁",""))))</f>
        <v>#REF!</v>
      </c>
      <c r="F88" s="10" t="e">
        <f ca="1">SUMPRODUCT((成本日报!$A$3:$A$95=计划!B88)*(成本日报!$B$3:$B$95=计划!$D88),成本日报!$C$3:$C$95)</f>
        <v>#REF!</v>
      </c>
      <c r="G88" s="423">
        <f ca="1">G87+C87</f>
        <v>43589.166666666482</v>
      </c>
      <c r="H88" s="423">
        <f ca="1">$G88+$C88/60*10+$C88*0</f>
        <v>43589.173611110928</v>
      </c>
      <c r="I88" s="423">
        <f ca="1">$G88+$C88/60*18+$C88*0</f>
        <v>43589.179166666479</v>
      </c>
      <c r="J88" s="423">
        <f ca="1">$G88+$C88/60*0+$C88*1</f>
        <v>43589.208333333147</v>
      </c>
      <c r="K88" s="423">
        <f ca="1">$G88+$C88/60*30+$C88*2</f>
        <v>43589.270833333154</v>
      </c>
      <c r="L88" s="423">
        <f ca="1">$G88+$C88/60*0+$C88*3</f>
        <v>43589.291666666482</v>
      </c>
      <c r="M88" s="424" t="str">
        <f>IF(_tag_month_day!A78="","",_tag_month_day!A78)</f>
        <v/>
      </c>
      <c r="N88" s="424" t="str">
        <f>IF(_tag_month_day!B78="","",_tag_month_day!B78)</f>
        <v/>
      </c>
      <c r="O88" s="425" t="e">
        <f>IF(M88+N88=0,"",M88+N88)</f>
        <v>#VALUE!</v>
      </c>
      <c r="P88" s="424" t="str">
        <f>IF(_tag_month_day!C78="","",_tag_month_day!C78)</f>
        <v/>
      </c>
      <c r="Q88" s="424" t="str">
        <f>IF(_tag_month_day!D78="","",_tag_month_day!D78)</f>
        <v/>
      </c>
      <c r="R88" s="426" t="str">
        <f>IF(_tag_month_day!CB78="","",_tag_month_day!CB78/100)</f>
        <v/>
      </c>
      <c r="S88" s="427" t="str">
        <f>IF(_tag_month_day!E78="","",_tag_month_day!E78)</f>
        <v/>
      </c>
      <c r="T88" s="427" t="str">
        <f>IF(_tag_month_day!F78="","",_tag_month_day!F78)</f>
        <v/>
      </c>
      <c r="U88" s="428" t="e">
        <f>S88+T88</f>
        <v>#VALUE!</v>
      </c>
      <c r="V88" s="429" t="e">
        <f>U88/AJ88</f>
        <v>#VALUE!</v>
      </c>
      <c r="W88" s="430" t="str">
        <f>IF(_jhy_month_day!A78="","",_jhy_month_day!A78)</f>
        <v/>
      </c>
      <c r="X88" s="431" t="str">
        <f>IF(_jhy_month_day!B78="","",_jhy_month_day!B78/100)</f>
        <v/>
      </c>
      <c r="Y88" s="431" t="str">
        <f>IF(_jhy_month_day!C78="","",_jhy_month_day!C78/100)</f>
        <v/>
      </c>
      <c r="Z88" s="432">
        <f>Z84+1</f>
        <v>20</v>
      </c>
      <c r="AA88" s="433" t="str">
        <f>IF(_tag_month_day!G78="","",_tag_month_day!G78/100)</f>
        <v/>
      </c>
      <c r="AB88" s="433" t="str">
        <f>IF(_tag_month_day!H78="","",_tag_month_day!H78/100)</f>
        <v/>
      </c>
      <c r="AC88" s="434">
        <f>IF(X88="",AC87,BK88*($AV87*X88+$AW87*FD87+$AX87*FI87+$AY87*FN87+$AZ87*FS87+$BA87*FX87+$BG87*GE87)/(AV87*Y88+AX87*FK87+AW87*FF87+AY87*FP87+AZ87*FU87+BA87*FZ87+BG87*GG87+BB87*GK87+BC87*GN87+BD87*GP87))</f>
        <v>1.59963432013121</v>
      </c>
      <c r="AD88" s="435" t="str">
        <f>IF(AC88=AC87,"",AC88-AC87)</f>
        <v/>
      </c>
      <c r="AE88" s="436" t="str">
        <f>IF(1-AF88=0,"",(1-AF88))</f>
        <v/>
      </c>
      <c r="AF88" s="437">
        <v>1</v>
      </c>
      <c r="AG88" s="10" t="str">
        <f>AG87</f>
        <v>8A3</v>
      </c>
      <c r="AH88" s="438" t="str">
        <f>AH87</f>
        <v/>
      </c>
      <c r="AI88" s="424" t="e">
        <f>IF(ROUND(AJ88-AJ87,1)=0,"",AJ88-AJ87)</f>
        <v>#VALUE!</v>
      </c>
      <c r="AJ88" s="10" t="str">
        <f>IF(_tag_month_day!I78="","",_tag_month_day!I78)</f>
        <v/>
      </c>
      <c r="AK88" s="440"/>
      <c r="AL88" s="440"/>
      <c r="AM88" s="440"/>
      <c r="AN88" s="441">
        <f>AN87</f>
        <v>3</v>
      </c>
      <c r="AO88" s="441">
        <f>AO87</f>
        <v>7</v>
      </c>
      <c r="AP88" s="442" t="e">
        <f>(IF(AN88=0,AS87,AS87*(1+AO88/AN88)/(AR88+AO88/AN88)))+AT88</f>
        <v>#VALUE!</v>
      </c>
      <c r="AQ88" s="443" t="str">
        <f>IF(_tag_month_day!J78="","",_tag_month_day!J78/100)</f>
        <v/>
      </c>
      <c r="AR88" s="444">
        <f>AR87</f>
        <v>1.3</v>
      </c>
      <c r="AS88" s="445" t="e">
        <f>AQ88*(AN88*AR88+AO88)/(AN88+AO88)</f>
        <v>#VALUE!</v>
      </c>
      <c r="AT88" s="445" t="e">
        <f>(SUM(BE88:BF88)-SUM(BE87:BF87))*0.05</f>
        <v>#VALUE!</v>
      </c>
      <c r="AU88" s="446" t="str">
        <f>IF(_tag_month_day!CC78="","",IF(_tag_month_day!CC78&gt;0,_tag_month_day!CD78,_tag_month_day!CE78))</f>
        <v/>
      </c>
      <c r="AV88" s="447" t="str">
        <f>IF(_tag_month_day!L78="","",_tag_month_day!L78/100)</f>
        <v/>
      </c>
      <c r="AW88" s="431">
        <f>AW87</f>
        <v>0</v>
      </c>
      <c r="AX88" s="431">
        <f>AX87</f>
        <v>0</v>
      </c>
      <c r="AY88" s="431" t="str">
        <f>IF(_tag_month_day!M78="","",_tag_month_day!M78/100)</f>
        <v/>
      </c>
      <c r="AZ88" s="431" t="str">
        <f>IF(_tag_month_day!N78="","",_tag_month_day!N78/100)</f>
        <v/>
      </c>
      <c r="BA88" s="431" t="str">
        <f>IF(_tag_month_day!O78="","",_tag_month_day!O78/100)</f>
        <v/>
      </c>
      <c r="BB88" s="448" t="str">
        <f>IF(_tag_month_day!P78="","",_tag_month_day!P78/100)</f>
        <v/>
      </c>
      <c r="BC88" s="448">
        <f>BC87</f>
        <v>0</v>
      </c>
      <c r="BD88" s="448" t="str">
        <f>IF(_tag_month_day!Q78="","",_tag_month_day!Q78/100)</f>
        <v/>
      </c>
      <c r="BE88" s="449" t="str">
        <f>IF(_tag_month_day!R78="","",_tag_month_day!R78/100)</f>
        <v/>
      </c>
      <c r="BF88" s="388" t="e">
        <f>(AU88*(100+BE88*100))/(AJ88-AU88)/100</f>
        <v>#VALUE!</v>
      </c>
      <c r="BG88" s="450" t="e">
        <f>BE88+BF88</f>
        <v>#VALUE!</v>
      </c>
      <c r="BH88" s="451" t="e">
        <f>SUM(AV88:BF88)</f>
        <v>#VALUE!</v>
      </c>
      <c r="BI88" s="452" t="e">
        <f>IF(CX88=0,BI87,(DK88*查询!$R$5+DL88*查询!$Q$5+DM88*查询!$N$5+DN88*查询!$O$5+DO88*查询!$P$5)*AF88/CX88)</f>
        <v>#VALUE!</v>
      </c>
      <c r="BJ88" s="452" t="e">
        <f>IF(CX88=0,BJ87,(DP88*查询!$S$5+DQ88*查询!$T$5+DR88*查询!$U$5)*AF88/CX88)</f>
        <v>#VALUE!</v>
      </c>
      <c r="BK88" s="452">
        <f>BK87</f>
        <v>1</v>
      </c>
      <c r="BL88" s="453" t="e">
        <f>SUMPRODUCT((AV88:BA88)*(GS88:GX88))/((GS88:GX88)+SUM(BB88:BD88)*GY88+BG88*GZ88)</f>
        <v>#VALUE!</v>
      </c>
      <c r="BM88" s="453" t="e">
        <f>BK88*($AV88*FB88+$AW88*FD88+$AX88*FI88+$AY88*FN88+$AZ88*FS88+$BA88*FX88+$BG88*GE88)/(AV88*EY88+AX88*FK88+AW88*FF88+AY88*FP88+AZ88*FU88+BA88*FZ88+BG88*GG88+BB88*GK88+BC88*GN88+BD88*GP88)</f>
        <v>#VALUE!</v>
      </c>
      <c r="BN88" s="453" t="e">
        <f>($AV88*FC88+$AX88*FJ88+$AW88*FE88+$AY88*FO88+$AZ88*FT88+$BA88*FY88+$BG88*GF88)/($AV88*FA88+BG88*GH88+BB88*GL88+BC88*GO88+BD88*GQ88+BA88*GA88)</f>
        <v>#VALUE!</v>
      </c>
      <c r="BO88" s="454" t="e">
        <f>SUMPRODUCT(AV88:BA88*GS88:GX88)/(GS88:GX88+(BB88+BC88+BD88)*GY88+BG88)</f>
        <v>#VALUE!</v>
      </c>
      <c r="BP88" s="454" t="e">
        <f>SUMPRODUCT(AV88:BA88*GS88:GX88)/(GS88:GX88+(BB88+BC88+BD88)*GY88+BG88)</f>
        <v>#VALUE!</v>
      </c>
      <c r="BQ88" s="454" t="e">
        <f>SUMPRODUCT(AV88:BA88*GS88:GX88)/(GS88:GX88+(BB88+BC88+BD88)*GY88+BG88)</f>
        <v>#VALUE!</v>
      </c>
      <c r="BR88" s="453" t="str">
        <f>IF(_tag_month_day!T78="","",_tag_month_day!T78)</f>
        <v/>
      </c>
      <c r="BS88" s="453" t="str">
        <f>IF(_tag_month_day!U78="","",_tag_month_day!U78)</f>
        <v/>
      </c>
      <c r="BT88" s="455" t="str">
        <f>IF(CK88="","",IF((CK88&gt;=BV88-0.12)*(CK88&lt;=BV88+0.12),"合格","不合格"))</f>
        <v/>
      </c>
      <c r="BU88" s="456" t="str">
        <f>IF(_tag_month_day!V78="","",_tag_month_day!V78)</f>
        <v/>
      </c>
      <c r="BV88" s="457" t="str">
        <f>IF(_tag_month_day!W78="","",_tag_month_day!W78)</f>
        <v/>
      </c>
      <c r="BW88" s="458" t="str">
        <f>IF(_tag_month_day!X78="","",_tag_month_day!X78)</f>
        <v/>
      </c>
      <c r="BX88" s="458" t="str">
        <f>IF(_tag_month_day!Y78="","",_tag_month_day!Y78)</f>
        <v/>
      </c>
      <c r="BY88" s="459">
        <f ca="1">L88</f>
        <v>43589.291666666482</v>
      </c>
      <c r="BZ88" s="460"/>
      <c r="CA88" s="461"/>
      <c r="CB88" s="424" t="str">
        <f>IF(_tag_month_day!Z78="","",_tag_month_day!Z78)</f>
        <v/>
      </c>
      <c r="CC88" s="424" t="str">
        <f>IF(_tag_month_day!AA78="","",_tag_month_day!AA78)</f>
        <v/>
      </c>
      <c r="CD88" s="424" t="str">
        <f>IF(_tag_month_day!AB78="","",_tag_month_day!AB78)</f>
        <v/>
      </c>
      <c r="CE88" s="424" t="str">
        <f>IF(_tag_month_day!AC78="","",_tag_month_day!AC78)</f>
        <v/>
      </c>
      <c r="CF88" s="424" t="str">
        <f>IF(_tag_month_day!AD78="","",_tag_month_day!AD78)</f>
        <v/>
      </c>
      <c r="CG88" s="424" t="str">
        <f>IF(_tag_month_day!AE78="","",_tag_month_day!AE78)</f>
        <v/>
      </c>
      <c r="CH88" s="424" t="str">
        <f>IF(_tag_month_day!AF78="","",_tag_month_day!AF78)</f>
        <v/>
      </c>
      <c r="CI88" s="424" t="str">
        <f>IF(_tag_month_day!AG78="","",_tag_month_day!AG78)</f>
        <v/>
      </c>
      <c r="CJ88" s="424" t="str">
        <f>IF(_tag_month_day!AH78="","",_tag_month_day!AH78)</f>
        <v/>
      </c>
      <c r="CK88" s="424" t="str">
        <f>IF(_tag_month_day!AI78="","",_tag_month_day!AI78)</f>
        <v/>
      </c>
      <c r="CL88" s="4" t="str">
        <f>IF(_tag_month_day!AJ78="","",_tag_month_day!AJ78)</f>
        <v/>
      </c>
      <c r="CM88" s="4" t="str">
        <f>IF(_tag_month_day!AK78="","",_tag_month_day!AK78)</f>
        <v/>
      </c>
      <c r="CN88" s="4" t="str">
        <f>IF(_tag_month_day!AL78="","",_tag_month_day!AL78)</f>
        <v/>
      </c>
      <c r="CO88" s="4" t="str">
        <f>IF(_tag_month_day!AM78="","",_tag_month_day!AM78)</f>
        <v/>
      </c>
      <c r="CP88" s="4" t="str">
        <f>IF(_tag_month_day!AN78="","",_tag_month_day!AN78)</f>
        <v/>
      </c>
      <c r="CQ88" s="4" t="str">
        <f>IF(_tag_month_day!AO78="","",_tag_month_day!AO78)</f>
        <v/>
      </c>
      <c r="CR88" s="462" t="str">
        <f>IF(_tag_month_day!AP78="","",_tag_month_day!AP78)</f>
        <v/>
      </c>
      <c r="CS88" s="463" t="str">
        <f>IF(_tag_month_day!AQ78="","",_tag_month_day!AQ78)</f>
        <v/>
      </c>
      <c r="CT88" s="4" t="str">
        <f>IF(_tag_month_day!AR78="","",_tag_month_day!AR78)</f>
        <v/>
      </c>
      <c r="CU88" s="464" t="e">
        <f>DU88/AJ88</f>
        <v>#VALUE!</v>
      </c>
      <c r="CV88" s="451" t="e">
        <f>BG88/BH88</f>
        <v>#VALUE!</v>
      </c>
      <c r="CW88" s="465" t="e">
        <f>AJ88*(1-CV88)*CU88*AF88</f>
        <v>#VALUE!</v>
      </c>
      <c r="CX88" s="465" t="e">
        <f>CW88*94%</f>
        <v>#VALUE!</v>
      </c>
      <c r="CY88" s="466" t="e">
        <f>IF(CX88=0,0,DS88/(DS88+CX88))</f>
        <v>#VALUE!</v>
      </c>
      <c r="CZ88" s="465" t="e">
        <f>$AJ88*EF88</f>
        <v>#VALUE!</v>
      </c>
      <c r="DA88" s="465" t="e">
        <f>$AJ88*EG88</f>
        <v>#VALUE!</v>
      </c>
      <c r="DB88" s="465" t="e">
        <f>$AJ88*EH88</f>
        <v>#VALUE!</v>
      </c>
      <c r="DC88" s="465" t="e">
        <f>$AJ88*EI88</f>
        <v>#VALUE!</v>
      </c>
      <c r="DD88" s="465" t="e">
        <f>$AJ88*EJ88</f>
        <v>#VALUE!</v>
      </c>
      <c r="DE88" s="465" t="e">
        <f>$AJ88*EK88</f>
        <v>#VALUE!</v>
      </c>
      <c r="DF88" s="465" t="e">
        <f>$AJ88*EL88</f>
        <v>#VALUE!</v>
      </c>
      <c r="DG88" s="465" t="e">
        <f>$AJ88*EM88</f>
        <v>#VALUE!</v>
      </c>
      <c r="DH88" s="465" t="e">
        <f>$AJ88*EN88</f>
        <v>#VALUE!</v>
      </c>
      <c r="DI88" s="465" t="e">
        <f>$AJ88*EO88</f>
        <v>#VALUE!</v>
      </c>
      <c r="DJ88" s="465" t="e">
        <f>CZ88*(1-EP88)</f>
        <v>#VALUE!</v>
      </c>
      <c r="DK88" s="465" t="e">
        <f>DA88*(1-ER88)</f>
        <v>#VALUE!</v>
      </c>
      <c r="DL88" s="465" t="e">
        <f>DB88*(1-EQ88)</f>
        <v>#VALUE!</v>
      </c>
      <c r="DM88" s="465" t="e">
        <f>DC88*(1-ES88)</f>
        <v>#VALUE!</v>
      </c>
      <c r="DN88" s="465" t="e">
        <f>DD88*(1-ET88)</f>
        <v>#VALUE!</v>
      </c>
      <c r="DO88" s="465" t="e">
        <f>DE88</f>
        <v>#VALUE!</v>
      </c>
      <c r="DP88" s="465" t="e">
        <f>DF88*(1-EU88)</f>
        <v>#VALUE!</v>
      </c>
      <c r="DQ88" s="465" t="e">
        <f>DG88*(1-EV88)</f>
        <v>#VALUE!</v>
      </c>
      <c r="DR88" s="465" t="e">
        <f>DH88*(1-EW88)</f>
        <v>#VALUE!</v>
      </c>
      <c r="DS88" s="465" t="e">
        <f>DI88</f>
        <v>#VALUE!</v>
      </c>
      <c r="DT88" s="465" t="e">
        <f>SUM(DJ88:DS88)</f>
        <v>#VALUE!</v>
      </c>
      <c r="DU88" s="465" t="e">
        <f>(GS88:GX88)+(DP88+DQ88+DR88)*GY88+DS88</f>
        <v>#VALUE!</v>
      </c>
      <c r="DV88" s="451" t="e">
        <f>AV88/$BH88/(1-EP88)</f>
        <v>#VALUE!</v>
      </c>
      <c r="DW88" s="451" t="e">
        <f>AW88/$BH88/(1-ER88)</f>
        <v>#VALUE!</v>
      </c>
      <c r="DX88" s="451" t="e">
        <f>AX88/$BH88/(1-EQ88)</f>
        <v>#VALUE!</v>
      </c>
      <c r="DY88" s="451" t="e">
        <f>AY88/$BH88/(1-ES88)</f>
        <v>#VALUE!</v>
      </c>
      <c r="DZ88" s="451" t="e">
        <f>AZ88/$BH88/(1-ET88)</f>
        <v>#VALUE!</v>
      </c>
      <c r="EA88" s="451" t="e">
        <f>BA88/$BH88/(1-AX88)</f>
        <v>#VALUE!</v>
      </c>
      <c r="EB88" s="451" t="e">
        <f>BB88/$BH88/(1-EU88)</f>
        <v>#VALUE!</v>
      </c>
      <c r="EC88" s="451" t="e">
        <f>BC88/$BH88/(1-EV88)</f>
        <v>#VALUE!</v>
      </c>
      <c r="ED88" s="451" t="e">
        <f>BD88/$BH88/(1-EW88)</f>
        <v>#VALUE!</v>
      </c>
      <c r="EE88" s="451" t="e">
        <f>BG88/BH88</f>
        <v>#VALUE!</v>
      </c>
      <c r="EF88" s="451" t="e">
        <f>DV88/SUM($DV88:$EE88)</f>
        <v>#VALUE!</v>
      </c>
      <c r="EG88" s="451" t="e">
        <f>DW88/SUM($DV88:$EE88)</f>
        <v>#VALUE!</v>
      </c>
      <c r="EH88" s="451" t="e">
        <f>DX88/SUM($DV88:$EE88)</f>
        <v>#VALUE!</v>
      </c>
      <c r="EI88" s="451" t="e">
        <f>DY88/SUM($DV88:$EE88)</f>
        <v>#VALUE!</v>
      </c>
      <c r="EJ88" s="451" t="e">
        <f>DZ88/SUM($DV88:$EE88)</f>
        <v>#VALUE!</v>
      </c>
      <c r="EK88" s="451" t="e">
        <f>EA88/SUM($DV88:$EE88)</f>
        <v>#VALUE!</v>
      </c>
      <c r="EL88" s="451" t="e">
        <f>EB88/SUM($DV88:$EE88)</f>
        <v>#VALUE!</v>
      </c>
      <c r="EM88" s="451" t="e">
        <f>EC88/SUM($DV88:$EE88)</f>
        <v>#VALUE!</v>
      </c>
      <c r="EN88" s="451" t="e">
        <f>ED88/SUM($DV88:$EE88)</f>
        <v>#VALUE!</v>
      </c>
      <c r="EO88" s="451" t="e">
        <f>EE88/SUM($DV88:$EE88)</f>
        <v>#VALUE!</v>
      </c>
      <c r="EP88" s="450">
        <f>EP87</f>
        <v>0.080000000000000002</v>
      </c>
      <c r="EQ88" s="450">
        <f>EQ87</f>
        <v>0.014999999999999999</v>
      </c>
      <c r="ER88" s="450">
        <f>ER87</f>
        <v>0.014999999999999999</v>
      </c>
      <c r="ES88" s="450">
        <f>ES87</f>
        <v>0.014999999999999999</v>
      </c>
      <c r="ET88" s="450">
        <f>ET87</f>
        <v>0.014999999999999999</v>
      </c>
      <c r="EU88" s="450">
        <f>EU87</f>
        <v>0.089999999999999997</v>
      </c>
      <c r="EV88" s="450">
        <f>EV87</f>
        <v>0.089999999999999997</v>
      </c>
      <c r="EW88" s="450">
        <f>EW87</f>
        <v>0.089999999999999997</v>
      </c>
      <c r="EX88" s="431" t="str">
        <f>IF(_tag_month_day!AS78="","",_tag_month_day!AS78/100)</f>
        <v/>
      </c>
      <c r="EY88" s="431" t="str">
        <f>IF(_tag_month_day!AT78="","",_tag_month_day!AT78/100)</f>
        <v/>
      </c>
      <c r="EZ88" s="431" t="str">
        <f>IF(_tag_month_day!AU78="","",_tag_month_day!AU78/100)</f>
        <v/>
      </c>
      <c r="FA88" s="431" t="str">
        <f>IF(_tag_month_day!AV78="","",_tag_month_day!AV78/100)</f>
        <v/>
      </c>
      <c r="FB88" s="431" t="str">
        <f>IF(_tag_month_day!AW78="","",_tag_month_day!AW78/100)</f>
        <v/>
      </c>
      <c r="FC88" s="431" t="str">
        <f>IF(_tag_month_day!AX78="","",_tag_month_day!AX78/100)</f>
        <v/>
      </c>
      <c r="FD88" s="449" t="str">
        <f>IF(_tag_month_day!AY78="","",_tag_month_day!AY78/100)</f>
        <v/>
      </c>
      <c r="FE88" s="449" t="str">
        <f>IF(_tag_month_day!AZ78="","",_tag_month_day!AZ78/100)</f>
        <v/>
      </c>
      <c r="FF88" s="449" t="str">
        <f>IF(_tag_month_day!BA78="","",_tag_month_day!BA78/100)</f>
        <v/>
      </c>
      <c r="FG88" s="449" t="str">
        <f>IF(_tag_month_day!BB78="","",_tag_month_day!BB78/100)</f>
        <v/>
      </c>
      <c r="FH88" s="467" t="str">
        <f>IF(_tag_month_day!BC78="","",_tag_month_day!BC78/100)</f>
        <v/>
      </c>
      <c r="FI88" s="449">
        <f>FI87</f>
        <v>0.40999999999999998</v>
      </c>
      <c r="FJ88" s="449">
        <f>FJ87</f>
        <v>0.11</v>
      </c>
      <c r="FK88" s="449">
        <f>FK87</f>
        <v>0.014999999999999999</v>
      </c>
      <c r="FL88" s="449">
        <f>FL87</f>
        <v>0</v>
      </c>
      <c r="FM88" s="467">
        <f>FM87</f>
        <v>0.0001</v>
      </c>
      <c r="FN88" s="449">
        <f>FN87</f>
        <v>0.32000000000000001</v>
      </c>
      <c r="FO88" s="449">
        <f>FO87</f>
        <v>0.20000000000000001</v>
      </c>
      <c r="FP88" s="449">
        <f>FP87</f>
        <v>0.01</v>
      </c>
      <c r="FQ88" s="449">
        <f>FQ87</f>
        <v>0</v>
      </c>
      <c r="FR88" s="467">
        <f>FR87</f>
        <v>0.0001</v>
      </c>
      <c r="FS88" s="449" t="str">
        <f>IF(_tag_month_day!BD78="","",_tag_month_day!BD78/100)</f>
        <v/>
      </c>
      <c r="FT88" s="449" t="str">
        <f>IF(_tag_month_day!BE78="","",_tag_month_day!BE78/100)</f>
        <v/>
      </c>
      <c r="FU88" s="449" t="str">
        <f>IF(_tag_month_day!BF78="","",_tag_month_day!BF78/100)</f>
        <v/>
      </c>
      <c r="FV88" s="449" t="str">
        <f>IF(_tag_month_day!BG78="","",_tag_month_day!BG78/100)</f>
        <v/>
      </c>
      <c r="FW88" s="467" t="str">
        <f>IF(_tag_month_day!BH78="","",_tag_month_day!BH78/100)</f>
        <v/>
      </c>
      <c r="FX88" s="449" t="str">
        <f>IF(_tag_month_day!BI78="","",_tag_month_day!BI78/100)</f>
        <v/>
      </c>
      <c r="FY88" s="449" t="str">
        <f>IF(_tag_month_day!BJ78="","",_tag_month_day!BJ78/100)</f>
        <v/>
      </c>
      <c r="FZ88" s="468" t="str">
        <f>IF(_tag_month_day!BK78="","",_tag_month_day!BK78/100)</f>
        <v/>
      </c>
      <c r="GA88" s="449" t="str">
        <f>IF(_tag_month_day!BL78="","",_tag_month_day!BL78/100)</f>
        <v/>
      </c>
      <c r="GB88" s="467" t="str">
        <f>IF(_tag_month_day!BM78="","",_tag_month_day!BM78/100)</f>
        <v/>
      </c>
      <c r="GC88" s="431" t="str">
        <f>IF(_tag_month_day!BN78="","",_tag_month_day!BN78/100)</f>
        <v/>
      </c>
      <c r="GD88" s="431" t="str">
        <f>IF(_tag_month_day!BO78="","",_tag_month_day!BO78/100)</f>
        <v/>
      </c>
      <c r="GE88" s="431" t="str">
        <f>IF(_tag_month_day!BP78="","",_tag_month_day!BP78/100)</f>
        <v/>
      </c>
      <c r="GF88" s="431" t="str">
        <f>IF(_tag_month_day!BQ78="","",_tag_month_day!BQ78/100)</f>
        <v/>
      </c>
      <c r="GG88" s="431" t="str">
        <f>IF(_tag_month_day!BR78="","",_tag_month_day!BR78/100)</f>
        <v/>
      </c>
      <c r="GH88" s="431" t="str">
        <f>IF(_tag_month_day!BS78="","",_tag_month_day!BS78/100)</f>
        <v/>
      </c>
      <c r="GI88" s="467" t="str">
        <f>IF(_tag_month_day!BT78="","",_tag_month_day!BT78/100)</f>
        <v/>
      </c>
      <c r="GJ88" s="469" t="str">
        <f>IF(_tag_month_day!BU78="","",_tag_month_day!BU78/100)</f>
        <v/>
      </c>
      <c r="GK88" s="470">
        <f>GK87</f>
        <v>0.070000000000000007</v>
      </c>
      <c r="GL88" s="470">
        <f>GL87</f>
        <v>0.029999999999999999</v>
      </c>
      <c r="GM88" s="471" t="str">
        <f>IF(_tag_month_day!BX78="","",_tag_month_day!BX78/100)</f>
        <v/>
      </c>
      <c r="GN88" s="470">
        <f>GN87</f>
        <v>0.070000000000000007</v>
      </c>
      <c r="GO88" s="470">
        <f>GO87</f>
        <v>0.029999999999999999</v>
      </c>
      <c r="GP88" s="470">
        <f>GP87</f>
        <v>0.089999999999999997</v>
      </c>
      <c r="GQ88" s="470">
        <f>GQ87</f>
        <v>0.029999999999999999</v>
      </c>
      <c r="GR88" s="471" t="str">
        <f>IF(_tag_month_day!CA78="","",_tag_month_day!CA78/100)</f>
        <v/>
      </c>
      <c r="GS88" s="472">
        <f>GS87</f>
        <v>0.95299999999999996</v>
      </c>
      <c r="GT88" s="472">
        <f>GT87</f>
        <v>0.55000000000000004</v>
      </c>
      <c r="GU88" s="472">
        <f>GU87</f>
        <v>0.55000000000000004</v>
      </c>
      <c r="GV88" s="472">
        <f>GV87</f>
        <v>0.55000000000000004</v>
      </c>
      <c r="GW88" s="472">
        <f>GW87</f>
        <v>0.5</v>
      </c>
      <c r="GX88" s="472">
        <f>GX87</f>
        <v>0.93500000000000005</v>
      </c>
      <c r="GY88" s="472">
        <f>GY87</f>
        <v>0.14999999999999999</v>
      </c>
      <c r="GZ88" s="472">
        <f>GZ87</f>
        <v>1</v>
      </c>
      <c r="HA88" s="474">
        <f>HA87</f>
        <v>0.047</v>
      </c>
      <c r="HB88" s="474">
        <f>HB87</f>
        <v>0.45000000000000001</v>
      </c>
      <c r="HC88" s="474">
        <f>HC87</f>
        <v>0.45000000000000001</v>
      </c>
      <c r="HD88" s="474">
        <f>HD87</f>
        <v>0.45000000000000001</v>
      </c>
      <c r="HE88" s="474">
        <f>HE87</f>
        <v>0.5</v>
      </c>
      <c r="HF88" s="474">
        <f>HF87</f>
        <v>0.065000000000000002</v>
      </c>
      <c r="HG88" s="474">
        <f>HG87</f>
        <v>0.84999999999999998</v>
      </c>
      <c r="HH88" s="474">
        <f>HH87</f>
        <v>0</v>
      </c>
      <c r="HI88" s="10">
        <f>IF(BZ88&lt;&gt;"",CK88-BV88,0)</f>
        <v>0</v>
      </c>
      <c r="HJ88" s="10" t="e">
        <f>IF(AJ88&gt;0,AH88-AJ88,0)</f>
        <v>#VALUE!</v>
      </c>
      <c r="HK88" s="466">
        <f>HK87</f>
        <v>0.84999999999999998</v>
      </c>
      <c r="HL88" s="424">
        <f>HL87</f>
        <v>550000</v>
      </c>
      <c r="HM88" s="424">
        <f>HM87</f>
        <v>480000</v>
      </c>
      <c r="HN88" s="465" t="e">
        <f>(DJ88*EZ88+DK88*FH88+DL88*FM88+DM88*FR88+DN88*FW88+DO88*GB88+DS88*GI88+DP88*GM88+DR88*GR88)*1000*2</f>
        <v>#VALUE!</v>
      </c>
      <c r="HO88" s="465" t="e">
        <f>HN88*HK88*$HO$2/HL88*1000000</f>
        <v>#VALUE!</v>
      </c>
      <c r="HP88" s="465" t="e">
        <f>HN88*HK88*$HP$2/HM88*1000000</f>
        <v>#VALUE!</v>
      </c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</row>
    <row customFormat="1" r="89" s="0">
      <c r="A89" s="420">
        <v>78</v>
      </c>
      <c r="B89" s="421">
        <f ca="1">IF(D89=D88,B88,IF(D89="夜班",B88+1,B88))</f>
        <v>43589</v>
      </c>
      <c r="C89" s="422">
        <f>C88</f>
        <v>0.041666666666666699</v>
      </c>
      <c r="D89" s="10" t="str">
        <f ca="1">IF(HOUR(G89)&lt;8,"夜班",IF(HOUR(G89)&lt;16,"白班",IF(HOUR(G89)&lt;24,"中班",0)))</f>
        <v>夜班</v>
      </c>
      <c r="E89" s="10" t="e">
        <f ca="1">IF(F89=1,"甲",IF(F89=2,"乙",IF(F89=3,"丙",IF(F89=4,"丁",""))))</f>
        <v>#REF!</v>
      </c>
      <c r="F89" s="10" t="e">
        <f ca="1">SUMPRODUCT((成本日报!$A$3:$A$95=计划!B89)*(成本日报!$B$3:$B$95=计划!$D89),成本日报!$C$3:$C$95)</f>
        <v>#REF!</v>
      </c>
      <c r="G89" s="423">
        <f ca="1">G88+C88</f>
        <v>43589.208333333147</v>
      </c>
      <c r="H89" s="423">
        <f ca="1">$G89+$C89/60*10+$C89*0</f>
        <v>43589.215277777592</v>
      </c>
      <c r="I89" s="423">
        <f ca="1">$G89+$C89/60*18+$C89*0</f>
        <v>43589.220833333144</v>
      </c>
      <c r="J89" s="423">
        <f ca="1">$G89+$C89/60*0+$C89*1</f>
        <v>43589.249999999811</v>
      </c>
      <c r="K89" s="423">
        <f ca="1">$G89+$C89/60*30+$C89*2</f>
        <v>43589.312499999818</v>
      </c>
      <c r="L89" s="423">
        <f ca="1">$G89+$C89/60*0+$C89*3</f>
        <v>43589.333333333147</v>
      </c>
      <c r="M89" s="424" t="str">
        <f>IF(_tag_month_day!A79="","",_tag_month_day!A79)</f>
        <v/>
      </c>
      <c r="N89" s="424" t="str">
        <f>IF(_tag_month_day!B79="","",_tag_month_day!B79)</f>
        <v/>
      </c>
      <c r="O89" s="425" t="e">
        <f>IF(M89+N89=0,"",M89+N89)</f>
        <v>#VALUE!</v>
      </c>
      <c r="P89" s="424" t="str">
        <f>IF(_tag_month_day!C79="","",_tag_month_day!C79)</f>
        <v/>
      </c>
      <c r="Q89" s="424" t="str">
        <f>IF(_tag_month_day!D79="","",_tag_month_day!D79)</f>
        <v/>
      </c>
      <c r="R89" s="426" t="str">
        <f>IF(_tag_month_day!CB79="","",_tag_month_day!CB79/100)</f>
        <v/>
      </c>
      <c r="S89" s="427" t="str">
        <f>IF(_tag_month_day!E79="","",_tag_month_day!E79)</f>
        <v/>
      </c>
      <c r="T89" s="427" t="str">
        <f>IF(_tag_month_day!F79="","",_tag_month_day!F79)</f>
        <v/>
      </c>
      <c r="U89" s="428" t="e">
        <f>S89+T89</f>
        <v>#VALUE!</v>
      </c>
      <c r="V89" s="429" t="e">
        <f>U89/AJ89</f>
        <v>#VALUE!</v>
      </c>
      <c r="W89" s="430" t="str">
        <f>IF(_jhy_month_day!A79="","",_jhy_month_day!A79)</f>
        <v/>
      </c>
      <c r="X89" s="431" t="str">
        <f>IF(_jhy_month_day!B79="","",_jhy_month_day!B79/100)</f>
        <v/>
      </c>
      <c r="Y89" s="431" t="str">
        <f>IF(_jhy_month_day!C79="","",_jhy_month_day!C79/100)</f>
        <v/>
      </c>
      <c r="Z89" s="432">
        <f>Z85+1</f>
        <v>20</v>
      </c>
      <c r="AA89" s="433" t="str">
        <f>IF(_tag_month_day!G79="","",_tag_month_day!G79/100)</f>
        <v/>
      </c>
      <c r="AB89" s="433" t="str">
        <f>IF(_tag_month_day!H79="","",_tag_month_day!H79/100)</f>
        <v/>
      </c>
      <c r="AC89" s="434">
        <f>IF(X89="",AC88,BK89*($AV88*X89+$AW88*FD88+$AX88*FI88+$AY88*FN88+$AZ88*FS88+$BA88*FX88+$BG88*GE88)/(AV88*Y89+AX88*FK88+AW88*FF88+AY88*FP88+AZ88*FU88+BA88*FZ88+BG88*GG88+BB88*GK88+BC88*GN88+BD88*GP88))</f>
        <v>1.59963432013121</v>
      </c>
      <c r="AD89" s="435" t="str">
        <f>IF(AC89=AC88,"",AC89-AC88)</f>
        <v/>
      </c>
      <c r="AE89" s="436" t="str">
        <f>IF(1-AF89=0,"",(1-AF89))</f>
        <v/>
      </c>
      <c r="AF89" s="437">
        <v>1</v>
      </c>
      <c r="AG89" s="10" t="str">
        <f>AG88</f>
        <v>8A3</v>
      </c>
      <c r="AH89" s="438" t="str">
        <f>AH88</f>
        <v/>
      </c>
      <c r="AI89" s="424" t="e">
        <f>IF(ROUND(AJ89-AJ88,1)=0,"",AJ89-AJ88)</f>
        <v>#VALUE!</v>
      </c>
      <c r="AJ89" s="10" t="str">
        <f>IF(_tag_month_day!I79="","",_tag_month_day!I79)</f>
        <v/>
      </c>
      <c r="AK89" s="440"/>
      <c r="AL89" s="440"/>
      <c r="AM89" s="440"/>
      <c r="AN89" s="441">
        <f>AN88</f>
        <v>3</v>
      </c>
      <c r="AO89" s="441">
        <f>AO88</f>
        <v>7</v>
      </c>
      <c r="AP89" s="442" t="e">
        <f>(IF(AN89=0,AS88,AS88*(1+AO89/AN89)/(AR89+AO89/AN89)))+AT89</f>
        <v>#VALUE!</v>
      </c>
      <c r="AQ89" s="443" t="str">
        <f>IF(_tag_month_day!J79="","",_tag_month_day!J79/100)</f>
        <v/>
      </c>
      <c r="AR89" s="444">
        <f>AR88</f>
        <v>1.3</v>
      </c>
      <c r="AS89" s="445" t="e">
        <f>AQ89*(AN89*AR89+AO89)/(AN89+AO89)</f>
        <v>#VALUE!</v>
      </c>
      <c r="AT89" s="445" t="e">
        <f>(SUM(BE89:BF89)-SUM(BE88:BF88))*0.05</f>
        <v>#VALUE!</v>
      </c>
      <c r="AU89" s="446" t="str">
        <f>IF(_tag_month_day!CC79="","",IF(_tag_month_day!CC79&gt;0,_tag_month_day!CD79,_tag_month_day!CE79))</f>
        <v/>
      </c>
      <c r="AV89" s="447" t="str">
        <f>IF(_tag_month_day!L79="","",_tag_month_day!L79/100)</f>
        <v/>
      </c>
      <c r="AW89" s="431">
        <f>AW88</f>
        <v>0</v>
      </c>
      <c r="AX89" s="431">
        <f>AX88</f>
        <v>0</v>
      </c>
      <c r="AY89" s="431" t="str">
        <f>IF(_tag_month_day!M79="","",_tag_month_day!M79/100)</f>
        <v/>
      </c>
      <c r="AZ89" s="431" t="str">
        <f>IF(_tag_month_day!N79="","",_tag_month_day!N79/100)</f>
        <v/>
      </c>
      <c r="BA89" s="431" t="str">
        <f>IF(_tag_month_day!O79="","",_tag_month_day!O79/100)</f>
        <v/>
      </c>
      <c r="BB89" s="448" t="str">
        <f>IF(_tag_month_day!P79="","",_tag_month_day!P79/100)</f>
        <v/>
      </c>
      <c r="BC89" s="448">
        <f>BC88</f>
        <v>0</v>
      </c>
      <c r="BD89" s="448" t="str">
        <f>IF(_tag_month_day!Q79="","",_tag_month_day!Q79/100)</f>
        <v/>
      </c>
      <c r="BE89" s="449" t="str">
        <f>IF(_tag_month_day!R79="","",_tag_month_day!R79/100)</f>
        <v/>
      </c>
      <c r="BF89" s="388" t="e">
        <f>(AU89*(100+BE89*100))/(AJ89-AU89)/100</f>
        <v>#VALUE!</v>
      </c>
      <c r="BG89" s="450" t="e">
        <f>BE89+BF89</f>
        <v>#VALUE!</v>
      </c>
      <c r="BH89" s="451" t="e">
        <f>SUM(AV89:BF89)</f>
        <v>#VALUE!</v>
      </c>
      <c r="BI89" s="452" t="e">
        <f>IF(CX89=0,BI88,(DK89*查询!$R$5+DL89*查询!$Q$5+DM89*查询!$N$5+DN89*查询!$O$5+DO89*查询!$P$5)*AF89/CX89)</f>
        <v>#VALUE!</v>
      </c>
      <c r="BJ89" s="452" t="e">
        <f>IF(CX89=0,BJ88,(DP89*查询!$S$5+DQ89*查询!$T$5+DR89*查询!$U$5)*AF89/CX89)</f>
        <v>#VALUE!</v>
      </c>
      <c r="BK89" s="452">
        <f>BK88</f>
        <v>1</v>
      </c>
      <c r="BL89" s="453" t="e">
        <f>SUMPRODUCT((AV89:BA89)*(GS89:GX89))/((GS89:GX89)+SUM(BB89:BD89)*GY89+BG89*GZ89)</f>
        <v>#VALUE!</v>
      </c>
      <c r="BM89" s="453" t="e">
        <f>BK89*($AV89*FB89+$AW89*FD89+$AX89*FI89+$AY89*FN89+$AZ89*FS89+$BA89*FX89+$BG89*GE89)/(AV89*EY89+AX89*FK89+AW89*FF89+AY89*FP89+AZ89*FU89+BA89*FZ89+BG89*GG89+BB89*GK89+BC89*GN89+BD89*GP89)</f>
        <v>#VALUE!</v>
      </c>
      <c r="BN89" s="453" t="e">
        <f>($AV89*FC89+$AX89*FJ89+$AW89*FE89+$AY89*FO89+$AZ89*FT89+$BA89*FY89+$BG89*GF89)/($AV89*FA89+BG89*GH89+BB89*GL89+BC89*GO89+BD89*GQ89+BA89*GA89)</f>
        <v>#VALUE!</v>
      </c>
      <c r="BO89" s="454" t="e">
        <f>SUMPRODUCT(AV89:BA89*GS89:GX89)/(GS89:GX89+(BB89+BC89+BD89)*GY89+BG89)</f>
        <v>#VALUE!</v>
      </c>
      <c r="BP89" s="454" t="e">
        <f>SUMPRODUCT(AV89:BA89*GS89:GX89)/(GS89:GX89+(BB89+BC89+BD89)*GY89+BG89)</f>
        <v>#VALUE!</v>
      </c>
      <c r="BQ89" s="454" t="e">
        <f>SUMPRODUCT(AV89:BA89*GS89:GX89)/(GS89:GX89+(BB89+BC89+BD89)*GY89+BG89)</f>
        <v>#VALUE!</v>
      </c>
      <c r="BR89" s="453" t="str">
        <f>IF(_tag_month_day!T79="","",_tag_month_day!T79)</f>
        <v/>
      </c>
      <c r="BS89" s="453" t="str">
        <f>IF(_tag_month_day!U79="","",_tag_month_day!U79)</f>
        <v/>
      </c>
      <c r="BT89" s="455" t="str">
        <f>IF(CK89="","",IF((CK89&gt;=BV89-0.12)*(CK89&lt;=BV89+0.12),"合格","不合格"))</f>
        <v/>
      </c>
      <c r="BU89" s="456" t="str">
        <f>IF(_tag_month_day!V79="","",_tag_month_day!V79)</f>
        <v/>
      </c>
      <c r="BV89" s="457" t="str">
        <f>IF(_tag_month_day!W79="","",_tag_month_day!W79)</f>
        <v/>
      </c>
      <c r="BW89" s="458" t="str">
        <f>IF(_tag_month_day!X79="","",_tag_month_day!X79)</f>
        <v/>
      </c>
      <c r="BX89" s="458" t="str">
        <f>IF(_tag_month_day!Y79="","",_tag_month_day!Y79)</f>
        <v/>
      </c>
      <c r="BY89" s="459">
        <f ca="1">L89</f>
        <v>43589.333333333147</v>
      </c>
      <c r="BZ89" s="460"/>
      <c r="CA89" s="461"/>
      <c r="CB89" s="424" t="str">
        <f>IF(_tag_month_day!Z79="","",_tag_month_day!Z79)</f>
        <v/>
      </c>
      <c r="CC89" s="424" t="str">
        <f>IF(_tag_month_day!AA79="","",_tag_month_day!AA79)</f>
        <v/>
      </c>
      <c r="CD89" s="424" t="str">
        <f>IF(_tag_month_day!AB79="","",_tag_month_day!AB79)</f>
        <v/>
      </c>
      <c r="CE89" s="424" t="str">
        <f>IF(_tag_month_day!AC79="","",_tag_month_day!AC79)</f>
        <v/>
      </c>
      <c r="CF89" s="424" t="str">
        <f>IF(_tag_month_day!AD79="","",_tag_month_day!AD79)</f>
        <v/>
      </c>
      <c r="CG89" s="424" t="str">
        <f>IF(_tag_month_day!AE79="","",_tag_month_day!AE79)</f>
        <v/>
      </c>
      <c r="CH89" s="424" t="str">
        <f>IF(_tag_month_day!AF79="","",_tag_month_day!AF79)</f>
        <v/>
      </c>
      <c r="CI89" s="424" t="str">
        <f>IF(_tag_month_day!AG79="","",_tag_month_day!AG79)</f>
        <v/>
      </c>
      <c r="CJ89" s="424" t="str">
        <f>IF(_tag_month_day!AH79="","",_tag_month_day!AH79)</f>
        <v/>
      </c>
      <c r="CK89" s="424" t="str">
        <f>IF(_tag_month_day!AI79="","",_tag_month_day!AI79)</f>
        <v/>
      </c>
      <c r="CL89" s="4" t="str">
        <f>IF(_tag_month_day!AJ79="","",_tag_month_day!AJ79)</f>
        <v/>
      </c>
      <c r="CM89" s="4" t="str">
        <f>IF(_tag_month_day!AK79="","",_tag_month_day!AK79)</f>
        <v/>
      </c>
      <c r="CN89" s="4" t="str">
        <f>IF(_tag_month_day!AL79="","",_tag_month_day!AL79)</f>
        <v/>
      </c>
      <c r="CO89" s="4" t="str">
        <f>IF(_tag_month_day!AM79="","",_tag_month_day!AM79)</f>
        <v/>
      </c>
      <c r="CP89" s="4" t="str">
        <f>IF(_tag_month_day!AN79="","",_tag_month_day!AN79)</f>
        <v/>
      </c>
      <c r="CQ89" s="4" t="str">
        <f>IF(_tag_month_day!AO79="","",_tag_month_day!AO79)</f>
        <v/>
      </c>
      <c r="CR89" s="462" t="str">
        <f>IF(_tag_month_day!AP79="","",_tag_month_day!AP79)</f>
        <v/>
      </c>
      <c r="CS89" s="463" t="str">
        <f>IF(_tag_month_day!AQ79="","",_tag_month_day!AQ79)</f>
        <v/>
      </c>
      <c r="CT89" s="4" t="str">
        <f>IF(_tag_month_day!AR79="","",_tag_month_day!AR79)</f>
        <v/>
      </c>
      <c r="CU89" s="464" t="e">
        <f>DU89/AJ89</f>
        <v>#VALUE!</v>
      </c>
      <c r="CV89" s="451" t="e">
        <f>BG89/BH89</f>
        <v>#VALUE!</v>
      </c>
      <c r="CW89" s="465" t="e">
        <f>AJ89*(1-CV89)*CU89*AF89</f>
        <v>#VALUE!</v>
      </c>
      <c r="CX89" s="465" t="e">
        <f>CW89*94%</f>
        <v>#VALUE!</v>
      </c>
      <c r="CY89" s="466" t="e">
        <f>IF(CX89=0,0,DS89/(DS89+CX89))</f>
        <v>#VALUE!</v>
      </c>
      <c r="CZ89" s="465" t="e">
        <f>$AJ89*EF89</f>
        <v>#VALUE!</v>
      </c>
      <c r="DA89" s="465" t="e">
        <f>$AJ89*EG89</f>
        <v>#VALUE!</v>
      </c>
      <c r="DB89" s="465" t="e">
        <f>$AJ89*EH89</f>
        <v>#VALUE!</v>
      </c>
      <c r="DC89" s="465" t="e">
        <f>$AJ89*EI89</f>
        <v>#VALUE!</v>
      </c>
      <c r="DD89" s="465" t="e">
        <f>$AJ89*EJ89</f>
        <v>#VALUE!</v>
      </c>
      <c r="DE89" s="465" t="e">
        <f>$AJ89*EK89</f>
        <v>#VALUE!</v>
      </c>
      <c r="DF89" s="465" t="e">
        <f>$AJ89*EL89</f>
        <v>#VALUE!</v>
      </c>
      <c r="DG89" s="465" t="e">
        <f>$AJ89*EM89</f>
        <v>#VALUE!</v>
      </c>
      <c r="DH89" s="465" t="e">
        <f>$AJ89*EN89</f>
        <v>#VALUE!</v>
      </c>
      <c r="DI89" s="465" t="e">
        <f>$AJ89*EO89</f>
        <v>#VALUE!</v>
      </c>
      <c r="DJ89" s="465" t="e">
        <f>CZ89*(1-EP89)</f>
        <v>#VALUE!</v>
      </c>
      <c r="DK89" s="465" t="e">
        <f>DA89*(1-ER89)</f>
        <v>#VALUE!</v>
      </c>
      <c r="DL89" s="465" t="e">
        <f>DB89*(1-EQ89)</f>
        <v>#VALUE!</v>
      </c>
      <c r="DM89" s="465" t="e">
        <f>DC89*(1-ES89)</f>
        <v>#VALUE!</v>
      </c>
      <c r="DN89" s="465" t="e">
        <f>DD89*(1-ET89)</f>
        <v>#VALUE!</v>
      </c>
      <c r="DO89" s="465" t="e">
        <f>DE89</f>
        <v>#VALUE!</v>
      </c>
      <c r="DP89" s="465" t="e">
        <f>DF89*(1-EU89)</f>
        <v>#VALUE!</v>
      </c>
      <c r="DQ89" s="465" t="e">
        <f>DG89*(1-EV89)</f>
        <v>#VALUE!</v>
      </c>
      <c r="DR89" s="465" t="e">
        <f>DH89*(1-EW89)</f>
        <v>#VALUE!</v>
      </c>
      <c r="DS89" s="465" t="e">
        <f>DI89</f>
        <v>#VALUE!</v>
      </c>
      <c r="DT89" s="465" t="e">
        <f>SUM(DJ89:DS89)</f>
        <v>#VALUE!</v>
      </c>
      <c r="DU89" s="465" t="e">
        <f>(GS89:GX89)+(DP89+DQ89+DR89)*GY89+DS89</f>
        <v>#VALUE!</v>
      </c>
      <c r="DV89" s="451" t="e">
        <f>AV89/$BH89/(1-EP89)</f>
        <v>#VALUE!</v>
      </c>
      <c r="DW89" s="451" t="e">
        <f>AW89/$BH89/(1-ER89)</f>
        <v>#VALUE!</v>
      </c>
      <c r="DX89" s="451" t="e">
        <f>AX89/$BH89/(1-EQ89)</f>
        <v>#VALUE!</v>
      </c>
      <c r="DY89" s="451" t="e">
        <f>AY89/$BH89/(1-ES89)</f>
        <v>#VALUE!</v>
      </c>
      <c r="DZ89" s="451" t="e">
        <f>AZ89/$BH89/(1-ET89)</f>
        <v>#VALUE!</v>
      </c>
      <c r="EA89" s="451" t="e">
        <f>BA89/$BH89/(1-AX89)</f>
        <v>#VALUE!</v>
      </c>
      <c r="EB89" s="451" t="e">
        <f>BB89/$BH89/(1-EU89)</f>
        <v>#VALUE!</v>
      </c>
      <c r="EC89" s="451" t="e">
        <f>BC89/$BH89/(1-EV89)</f>
        <v>#VALUE!</v>
      </c>
      <c r="ED89" s="451" t="e">
        <f>BD89/$BH89/(1-EW89)</f>
        <v>#VALUE!</v>
      </c>
      <c r="EE89" s="451" t="e">
        <f>BG89/BH89</f>
        <v>#VALUE!</v>
      </c>
      <c r="EF89" s="451" t="e">
        <f>DV89/SUM($DV89:$EE89)</f>
        <v>#VALUE!</v>
      </c>
      <c r="EG89" s="451" t="e">
        <f>DW89/SUM($DV89:$EE89)</f>
        <v>#VALUE!</v>
      </c>
      <c r="EH89" s="451" t="e">
        <f>DX89/SUM($DV89:$EE89)</f>
        <v>#VALUE!</v>
      </c>
      <c r="EI89" s="451" t="e">
        <f>DY89/SUM($DV89:$EE89)</f>
        <v>#VALUE!</v>
      </c>
      <c r="EJ89" s="451" t="e">
        <f>DZ89/SUM($DV89:$EE89)</f>
        <v>#VALUE!</v>
      </c>
      <c r="EK89" s="451" t="e">
        <f>EA89/SUM($DV89:$EE89)</f>
        <v>#VALUE!</v>
      </c>
      <c r="EL89" s="451" t="e">
        <f>EB89/SUM($DV89:$EE89)</f>
        <v>#VALUE!</v>
      </c>
      <c r="EM89" s="451" t="e">
        <f>EC89/SUM($DV89:$EE89)</f>
        <v>#VALUE!</v>
      </c>
      <c r="EN89" s="451" t="e">
        <f>ED89/SUM($DV89:$EE89)</f>
        <v>#VALUE!</v>
      </c>
      <c r="EO89" s="451" t="e">
        <f>EE89/SUM($DV89:$EE89)</f>
        <v>#VALUE!</v>
      </c>
      <c r="EP89" s="450">
        <f>EP88</f>
        <v>0.080000000000000002</v>
      </c>
      <c r="EQ89" s="450">
        <f>EQ88</f>
        <v>0.014999999999999999</v>
      </c>
      <c r="ER89" s="450">
        <f>ER88</f>
        <v>0.014999999999999999</v>
      </c>
      <c r="ES89" s="450">
        <f>ES88</f>
        <v>0.014999999999999999</v>
      </c>
      <c r="ET89" s="450">
        <f>ET88</f>
        <v>0.014999999999999999</v>
      </c>
      <c r="EU89" s="450">
        <f>EU88</f>
        <v>0.089999999999999997</v>
      </c>
      <c r="EV89" s="450">
        <f>EV88</f>
        <v>0.089999999999999997</v>
      </c>
      <c r="EW89" s="450">
        <f>EW88</f>
        <v>0.089999999999999997</v>
      </c>
      <c r="EX89" s="431" t="str">
        <f>IF(_tag_month_day!AS79="","",_tag_month_day!AS79/100)</f>
        <v/>
      </c>
      <c r="EY89" s="431" t="str">
        <f>IF(_tag_month_day!AT79="","",_tag_month_day!AT79/100)</f>
        <v/>
      </c>
      <c r="EZ89" s="431" t="str">
        <f>IF(_tag_month_day!AU79="","",_tag_month_day!AU79/100)</f>
        <v/>
      </c>
      <c r="FA89" s="431" t="str">
        <f>IF(_tag_month_day!AV79="","",_tag_month_day!AV79/100)</f>
        <v/>
      </c>
      <c r="FB89" s="431" t="str">
        <f>IF(_tag_month_day!AW79="","",_tag_month_day!AW79/100)</f>
        <v/>
      </c>
      <c r="FC89" s="431" t="str">
        <f>IF(_tag_month_day!AX79="","",_tag_month_day!AX79/100)</f>
        <v/>
      </c>
      <c r="FD89" s="449" t="str">
        <f>IF(_tag_month_day!AY79="","",_tag_month_day!AY79/100)</f>
        <v/>
      </c>
      <c r="FE89" s="449" t="str">
        <f>IF(_tag_month_day!AZ79="","",_tag_month_day!AZ79/100)</f>
        <v/>
      </c>
      <c r="FF89" s="449" t="str">
        <f>IF(_tag_month_day!BA79="","",_tag_month_day!BA79/100)</f>
        <v/>
      </c>
      <c r="FG89" s="449" t="str">
        <f>IF(_tag_month_day!BB79="","",_tag_month_day!BB79/100)</f>
        <v/>
      </c>
      <c r="FH89" s="467" t="str">
        <f>IF(_tag_month_day!BC79="","",_tag_month_day!BC79/100)</f>
        <v/>
      </c>
      <c r="FI89" s="449">
        <f>FI88</f>
        <v>0.40999999999999998</v>
      </c>
      <c r="FJ89" s="449">
        <f>FJ88</f>
        <v>0.11</v>
      </c>
      <c r="FK89" s="449">
        <f>FK88</f>
        <v>0.014999999999999999</v>
      </c>
      <c r="FL89" s="449">
        <f>FL88</f>
        <v>0</v>
      </c>
      <c r="FM89" s="467">
        <f>FM88</f>
        <v>0.0001</v>
      </c>
      <c r="FN89" s="449">
        <f>FN88</f>
        <v>0.32000000000000001</v>
      </c>
      <c r="FO89" s="449">
        <f>FO88</f>
        <v>0.20000000000000001</v>
      </c>
      <c r="FP89" s="449">
        <f>FP88</f>
        <v>0.01</v>
      </c>
      <c r="FQ89" s="449">
        <f>FQ88</f>
        <v>0</v>
      </c>
      <c r="FR89" s="467">
        <f>FR88</f>
        <v>0.0001</v>
      </c>
      <c r="FS89" s="449" t="str">
        <f>IF(_tag_month_day!BD79="","",_tag_month_day!BD79/100)</f>
        <v/>
      </c>
      <c r="FT89" s="449" t="str">
        <f>IF(_tag_month_day!BE79="","",_tag_month_day!BE79/100)</f>
        <v/>
      </c>
      <c r="FU89" s="449" t="str">
        <f>IF(_tag_month_day!BF79="","",_tag_month_day!BF79/100)</f>
        <v/>
      </c>
      <c r="FV89" s="449" t="str">
        <f>IF(_tag_month_day!BG79="","",_tag_month_day!BG79/100)</f>
        <v/>
      </c>
      <c r="FW89" s="467" t="str">
        <f>IF(_tag_month_day!BH79="","",_tag_month_day!BH79/100)</f>
        <v/>
      </c>
      <c r="FX89" s="449" t="str">
        <f>IF(_tag_month_day!BI79="","",_tag_month_day!BI79/100)</f>
        <v/>
      </c>
      <c r="FY89" s="449" t="str">
        <f>IF(_tag_month_day!BJ79="","",_tag_month_day!BJ79/100)</f>
        <v/>
      </c>
      <c r="FZ89" s="468" t="str">
        <f>IF(_tag_month_day!BK79="","",_tag_month_day!BK79/100)</f>
        <v/>
      </c>
      <c r="GA89" s="449" t="str">
        <f>IF(_tag_month_day!BL79="","",_tag_month_day!BL79/100)</f>
        <v/>
      </c>
      <c r="GB89" s="467" t="str">
        <f>IF(_tag_month_day!BM79="","",_tag_month_day!BM79/100)</f>
        <v/>
      </c>
      <c r="GC89" s="431" t="str">
        <f>IF(_tag_month_day!BN79="","",_tag_month_day!BN79/100)</f>
        <v/>
      </c>
      <c r="GD89" s="431" t="str">
        <f>IF(_tag_month_day!BO79="","",_tag_month_day!BO79/100)</f>
        <v/>
      </c>
      <c r="GE89" s="431" t="str">
        <f>IF(_tag_month_day!BP79="","",_tag_month_day!BP79/100)</f>
        <v/>
      </c>
      <c r="GF89" s="431" t="str">
        <f>IF(_tag_month_day!BQ79="","",_tag_month_day!BQ79/100)</f>
        <v/>
      </c>
      <c r="GG89" s="431" t="str">
        <f>IF(_tag_month_day!BR79="","",_tag_month_day!BR79/100)</f>
        <v/>
      </c>
      <c r="GH89" s="431" t="str">
        <f>IF(_tag_month_day!BS79="","",_tag_month_day!BS79/100)</f>
        <v/>
      </c>
      <c r="GI89" s="467" t="str">
        <f>IF(_tag_month_day!BT79="","",_tag_month_day!BT79/100)</f>
        <v/>
      </c>
      <c r="GJ89" s="469" t="str">
        <f>IF(_tag_month_day!BU79="","",_tag_month_day!BU79/100)</f>
        <v/>
      </c>
      <c r="GK89" s="470">
        <f>GK88</f>
        <v>0.070000000000000007</v>
      </c>
      <c r="GL89" s="470">
        <f>GL88</f>
        <v>0.029999999999999999</v>
      </c>
      <c r="GM89" s="471" t="str">
        <f>IF(_tag_month_day!BX79="","",_tag_month_day!BX79/100)</f>
        <v/>
      </c>
      <c r="GN89" s="470">
        <f>GN88</f>
        <v>0.070000000000000007</v>
      </c>
      <c r="GO89" s="470">
        <f>GO88</f>
        <v>0.029999999999999999</v>
      </c>
      <c r="GP89" s="470">
        <f>GP88</f>
        <v>0.089999999999999997</v>
      </c>
      <c r="GQ89" s="470">
        <f>GQ88</f>
        <v>0.029999999999999999</v>
      </c>
      <c r="GR89" s="471" t="str">
        <f>IF(_tag_month_day!CA79="","",_tag_month_day!CA79/100)</f>
        <v/>
      </c>
      <c r="GS89" s="472">
        <f>GS88</f>
        <v>0.95299999999999996</v>
      </c>
      <c r="GT89" s="472">
        <f>GT88</f>
        <v>0.55000000000000004</v>
      </c>
      <c r="GU89" s="472">
        <f>GU88</f>
        <v>0.55000000000000004</v>
      </c>
      <c r="GV89" s="472">
        <f>GV88</f>
        <v>0.55000000000000004</v>
      </c>
      <c r="GW89" s="472">
        <f>GW88</f>
        <v>0.5</v>
      </c>
      <c r="GX89" s="472">
        <f>GX88</f>
        <v>0.93500000000000005</v>
      </c>
      <c r="GY89" s="472">
        <f>GY88</f>
        <v>0.14999999999999999</v>
      </c>
      <c r="GZ89" s="472">
        <f>GZ88</f>
        <v>1</v>
      </c>
      <c r="HA89" s="474">
        <f>HA88</f>
        <v>0.047</v>
      </c>
      <c r="HB89" s="474">
        <f>HB88</f>
        <v>0.45000000000000001</v>
      </c>
      <c r="HC89" s="474">
        <f>HC88</f>
        <v>0.45000000000000001</v>
      </c>
      <c r="HD89" s="474">
        <f>HD88</f>
        <v>0.45000000000000001</v>
      </c>
      <c r="HE89" s="474">
        <f>HE88</f>
        <v>0.5</v>
      </c>
      <c r="HF89" s="474">
        <f>HF88</f>
        <v>0.065000000000000002</v>
      </c>
      <c r="HG89" s="474">
        <f>HG88</f>
        <v>0.84999999999999998</v>
      </c>
      <c r="HH89" s="474">
        <f>HH88</f>
        <v>0</v>
      </c>
      <c r="HI89" s="10">
        <f>IF(BZ89&lt;&gt;"",CK89-BV89,0)</f>
        <v>0</v>
      </c>
      <c r="HJ89" s="10" t="e">
        <f>IF(AJ89&gt;0,AH89-AJ89,0)</f>
        <v>#VALUE!</v>
      </c>
      <c r="HK89" s="466">
        <f>HK88</f>
        <v>0.84999999999999998</v>
      </c>
      <c r="HL89" s="424">
        <f>HL88</f>
        <v>550000</v>
      </c>
      <c r="HM89" s="424">
        <f>HM88</f>
        <v>480000</v>
      </c>
      <c r="HN89" s="465" t="e">
        <f>(DJ89*EZ89+DK89*FH89+DL89*FM89+DM89*FR89+DN89*FW89+DO89*GB89+DS89*GI89+DP89*GM89+DR89*GR89)*1000*2</f>
        <v>#VALUE!</v>
      </c>
      <c r="HO89" s="465" t="e">
        <f>HN89*HK89*$HO$2/HL89*1000000</f>
        <v>#VALUE!</v>
      </c>
      <c r="HP89" s="465" t="e">
        <f>HN89*HK89*$HP$2/HM89*1000000</f>
        <v>#VALUE!</v>
      </c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</row>
    <row customFormat="1" r="90" s="0">
      <c r="A90" s="420">
        <v>79</v>
      </c>
      <c r="B90" s="421">
        <f ca="1">IF(D90=D89,B89,IF(D90="夜班",B89+1,B89))</f>
        <v>43589</v>
      </c>
      <c r="C90" s="422">
        <f>C89</f>
        <v>0.041666666666666699</v>
      </c>
      <c r="D90" s="10" t="str">
        <f ca="1">IF(HOUR(G90)&lt;8,"夜班",IF(HOUR(G90)&lt;16,"白班",IF(HOUR(G90)&lt;24,"中班",0)))</f>
        <v>夜班</v>
      </c>
      <c r="E90" s="10" t="e">
        <f ca="1">IF(F90=1,"甲",IF(F90=2,"乙",IF(F90=3,"丙",IF(F90=4,"丁",""))))</f>
        <v>#REF!</v>
      </c>
      <c r="F90" s="10" t="e">
        <f ca="1">SUMPRODUCT((成本日报!$A$3:$A$95=计划!B90)*(成本日报!$B$3:$B$95=计划!$D90),成本日报!$C$3:$C$95)</f>
        <v>#REF!</v>
      </c>
      <c r="G90" s="423">
        <f ca="1">G89+C89</f>
        <v>43589.249999999811</v>
      </c>
      <c r="H90" s="423">
        <f ca="1">$G90+$C90/60*10+$C90*0</f>
        <v>43589.256944444256</v>
      </c>
      <c r="I90" s="423">
        <f ca="1">$G90+$C90/60*18+$C90*0</f>
        <v>43589.262499999808</v>
      </c>
      <c r="J90" s="423">
        <f ca="1">$G90+$C90/60*0+$C90*1</f>
        <v>43589.291666666475</v>
      </c>
      <c r="K90" s="423">
        <f ca="1">$G90+$C90/60*30+$C90*2</f>
        <v>43589.354166666482</v>
      </c>
      <c r="L90" s="423">
        <f ca="1">$G90+$C90/60*0+$C90*3</f>
        <v>43589.374999999811</v>
      </c>
      <c r="M90" s="424" t="str">
        <f>IF(_tag_month_day!A80="","",_tag_month_day!A80)</f>
        <v/>
      </c>
      <c r="N90" s="424" t="str">
        <f>IF(_tag_month_day!B80="","",_tag_month_day!B80)</f>
        <v/>
      </c>
      <c r="O90" s="425" t="e">
        <f>IF(M90+N90=0,"",M90+N90)</f>
        <v>#VALUE!</v>
      </c>
      <c r="P90" s="424" t="str">
        <f>IF(_tag_month_day!C80="","",_tag_month_day!C80)</f>
        <v/>
      </c>
      <c r="Q90" s="424" t="str">
        <f>IF(_tag_month_day!D80="","",_tag_month_day!D80)</f>
        <v/>
      </c>
      <c r="R90" s="426" t="str">
        <f>IF(_tag_month_day!CB80="","",_tag_month_day!CB80/100)</f>
        <v/>
      </c>
      <c r="S90" s="427" t="str">
        <f>IF(_tag_month_day!E80="","",_tag_month_day!E80)</f>
        <v/>
      </c>
      <c r="T90" s="427" t="str">
        <f>IF(_tag_month_day!F80="","",_tag_month_day!F80)</f>
        <v/>
      </c>
      <c r="U90" s="428" t="e">
        <f>S90+T90</f>
        <v>#VALUE!</v>
      </c>
      <c r="V90" s="429" t="e">
        <f>U90/AJ90</f>
        <v>#VALUE!</v>
      </c>
      <c r="W90" s="430" t="str">
        <f>IF(_jhy_month_day!A80="","",_jhy_month_day!A80)</f>
        <v/>
      </c>
      <c r="X90" s="431" t="str">
        <f>IF(_jhy_month_day!B80="","",_jhy_month_day!B80/100)</f>
        <v/>
      </c>
      <c r="Y90" s="431" t="str">
        <f>IF(_jhy_month_day!C80="","",_jhy_month_day!C80/100)</f>
        <v/>
      </c>
      <c r="Z90" s="432">
        <f>Z86+1</f>
        <v>20</v>
      </c>
      <c r="AA90" s="433" t="str">
        <f>IF(_tag_month_day!G80="","",_tag_month_day!G80/100)</f>
        <v/>
      </c>
      <c r="AB90" s="433" t="str">
        <f>IF(_tag_month_day!H80="","",_tag_month_day!H80/100)</f>
        <v/>
      </c>
      <c r="AC90" s="434">
        <f>IF(X90="",AC89,BK90*($AV89*X90+$AW89*FD89+$AX89*FI89+$AY89*FN89+$AZ89*FS89+$BA89*FX89+$BG89*GE89)/(AV89*Y90+AX89*FK89+AW89*FF89+AY89*FP89+AZ89*FU89+BA89*FZ89+BG89*GG89+BB89*GK89+BC89*GN89+BD89*GP89))</f>
        <v>1.59963432013121</v>
      </c>
      <c r="AD90" s="435" t="str">
        <f>IF(AC90=AC89,"",AC90-AC89)</f>
        <v/>
      </c>
      <c r="AE90" s="436" t="str">
        <f>IF(1-AF90=0,"",(1-AF90))</f>
        <v/>
      </c>
      <c r="AF90" s="437">
        <v>1</v>
      </c>
      <c r="AG90" s="10" t="s">
        <v>448</v>
      </c>
      <c r="AH90" s="438" t="str">
        <f>AH89</f>
        <v/>
      </c>
      <c r="AI90" s="424" t="e">
        <f>IF(ROUND(AJ90-AJ89,1)=0,"",AJ90-AJ89)</f>
        <v>#VALUE!</v>
      </c>
      <c r="AJ90" s="10" t="str">
        <f>IF(_tag_month_day!I80="","",_tag_month_day!I80)</f>
        <v/>
      </c>
      <c r="AK90" s="440" t="s">
        <v>449</v>
      </c>
      <c r="AL90" s="440" t="s">
        <v>450</v>
      </c>
      <c r="AM90" s="440" t="s">
        <v>439</v>
      </c>
      <c r="AN90" s="441">
        <f>AN89</f>
        <v>3</v>
      </c>
      <c r="AO90" s="441">
        <f>AO89</f>
        <v>7</v>
      </c>
      <c r="AP90" s="442" t="e">
        <f>(IF(AN90=0,AS89,AS89*(1+AO90/AN90)/(AR90+AO90/AN90)))+AT90</f>
        <v>#VALUE!</v>
      </c>
      <c r="AQ90" s="443" t="str">
        <f>IF(_tag_month_day!J80="","",_tag_month_day!J80/100)</f>
        <v/>
      </c>
      <c r="AR90" s="444">
        <f>AR89</f>
        <v>1.3</v>
      </c>
      <c r="AS90" s="445" t="e">
        <f>AQ90*(AN90*AR90+AO90)/(AN90+AO90)</f>
        <v>#VALUE!</v>
      </c>
      <c r="AT90" s="445" t="e">
        <f>(SUM(BE90:BF90)-SUM(BE89:BF89))*0.05</f>
        <v>#VALUE!</v>
      </c>
      <c r="AU90" s="446" t="str">
        <f>IF(_tag_month_day!CC80="","",IF(_tag_month_day!CC80&gt;0,_tag_month_day!CD80,_tag_month_day!CE80))</f>
        <v/>
      </c>
      <c r="AV90" s="447" t="str">
        <f>IF(_tag_month_day!L80="","",_tag_month_day!L80/100)</f>
        <v/>
      </c>
      <c r="AW90" s="431">
        <f>AW89</f>
        <v>0</v>
      </c>
      <c r="AX90" s="431">
        <f>AX89</f>
        <v>0</v>
      </c>
      <c r="AY90" s="431" t="str">
        <f>IF(_tag_month_day!M80="","",_tag_month_day!M80/100)</f>
        <v/>
      </c>
      <c r="AZ90" s="431" t="str">
        <f>IF(_tag_month_day!N80="","",_tag_month_day!N80/100)</f>
        <v/>
      </c>
      <c r="BA90" s="431" t="str">
        <f>IF(_tag_month_day!O80="","",_tag_month_day!O80/100)</f>
        <v/>
      </c>
      <c r="BB90" s="448" t="str">
        <f>IF(_tag_month_day!P80="","",_tag_month_day!P80/100)</f>
        <v/>
      </c>
      <c r="BC90" s="448">
        <f>BC89</f>
        <v>0</v>
      </c>
      <c r="BD90" s="448" t="str">
        <f>IF(_tag_month_day!Q80="","",_tag_month_day!Q80/100)</f>
        <v/>
      </c>
      <c r="BE90" s="449" t="str">
        <f>IF(_tag_month_day!R80="","",_tag_month_day!R80/100)</f>
        <v/>
      </c>
      <c r="BF90" s="388" t="e">
        <f>(AU90*(100+BE90*100))/(AJ90-AU90)/100</f>
        <v>#VALUE!</v>
      </c>
      <c r="BG90" s="450" t="e">
        <f>BE90+BF90</f>
        <v>#VALUE!</v>
      </c>
      <c r="BH90" s="451" t="e">
        <f>SUM(AV90:BF90)</f>
        <v>#VALUE!</v>
      </c>
      <c r="BI90" s="452" t="e">
        <f>IF(CX90=0,BI89,(DK90*查询!$R$5+DL90*查询!$Q$5+DM90*查询!$N$5+DN90*查询!$O$5+DO90*查询!$P$5)*AF90/CX90)</f>
        <v>#VALUE!</v>
      </c>
      <c r="BJ90" s="452" t="e">
        <f>IF(CX90=0,BJ89,(DP90*查询!$S$5+DQ90*查询!$T$5+DR90*查询!$U$5)*AF90/CX90)</f>
        <v>#VALUE!</v>
      </c>
      <c r="BK90" s="452">
        <f>BK89</f>
        <v>1</v>
      </c>
      <c r="BL90" s="453" t="e">
        <f>SUMPRODUCT((AV90:BA90)*(GS90:GX90))/((GS90:GX90)+SUM(BB90:BD90)*GY90+BG90*GZ90)</f>
        <v>#VALUE!</v>
      </c>
      <c r="BM90" s="453" t="e">
        <f>BK90*($AV90*FB90+$AW90*FD90+$AX90*FI90+$AY90*FN90+$AZ90*FS90+$BA90*FX90+$BG90*GE90)/(AV90*EY90+AX90*FK90+AW90*FF90+AY90*FP90+AZ90*FU90+BA90*FZ90+BG90*GG90+BB90*GK90+BC90*GN90+BD90*GP90)</f>
        <v>#VALUE!</v>
      </c>
      <c r="BN90" s="453" t="e">
        <f>($AV90*FC90+$AX90*FJ90+$AW90*FE90+$AY90*FO90+$AZ90*FT90+$BA90*FY90+$BG90*GF90)/($AV90*FA90+BG90*GH90+BB90*GL90+BC90*GO90+BD90*GQ90+BA90*GA90)</f>
        <v>#VALUE!</v>
      </c>
      <c r="BO90" s="454" t="e">
        <f>SUMPRODUCT(AV90:BA90*GS90:GX90)/(GS90:GX90+(BB90+BC90+BD90)*GY90+BG90)</f>
        <v>#VALUE!</v>
      </c>
      <c r="BP90" s="454" t="e">
        <f>SUMPRODUCT(AV90:BA90*GS90:GX90)/(GS90:GX90+(BB90+BC90+BD90)*GY90+BG90)</f>
        <v>#VALUE!</v>
      </c>
      <c r="BQ90" s="454" t="e">
        <f>SUMPRODUCT(AV90:BA90*GS90:GX90)/(GS90:GX90+(BB90+BC90+BD90)*GY90+BG90)</f>
        <v>#VALUE!</v>
      </c>
      <c r="BR90" s="453" t="str">
        <f>IF(_tag_month_day!T80="","",_tag_month_day!T80)</f>
        <v/>
      </c>
      <c r="BS90" s="453" t="str">
        <f>IF(_tag_month_day!U80="","",_tag_month_day!U80)</f>
        <v/>
      </c>
      <c r="BT90" s="455" t="str">
        <f>IF(CK90="","",IF((CK90&gt;=BV90-0.12)*(CK90&lt;=BV90+0.12),"合格","不合格"))</f>
        <v/>
      </c>
      <c r="BU90" s="456" t="str">
        <f>IF(_tag_month_day!V80="","",_tag_month_day!V80)</f>
        <v/>
      </c>
      <c r="BV90" s="457" t="str">
        <f>IF(_tag_month_day!W80="","",_tag_month_day!W80)</f>
        <v/>
      </c>
      <c r="BW90" s="458" t="str">
        <f>IF(_tag_month_day!X80="","",_tag_month_day!X80)</f>
        <v/>
      </c>
      <c r="BX90" s="458" t="str">
        <f>IF(_tag_month_day!Y80="","",_tag_month_day!Y80)</f>
        <v/>
      </c>
      <c r="BY90" s="459">
        <f ca="1">L90</f>
        <v>43589.374999999811</v>
      </c>
      <c r="BZ90" s="460" t="s">
        <v>429</v>
      </c>
      <c r="CA90" s="461">
        <v>0.36458333333333298</v>
      </c>
      <c r="CB90" s="424" t="str">
        <f>IF(_tag_month_day!Z80="","",_tag_month_day!Z80)</f>
        <v/>
      </c>
      <c r="CC90" s="424" t="str">
        <f>IF(_tag_month_day!AA80="","",_tag_month_day!AA80)</f>
        <v/>
      </c>
      <c r="CD90" s="424" t="str">
        <f>IF(_tag_month_day!AB80="","",_tag_month_day!AB80)</f>
        <v/>
      </c>
      <c r="CE90" s="424" t="str">
        <f>IF(_tag_month_day!AC80="","",_tag_month_day!AC80)</f>
        <v/>
      </c>
      <c r="CF90" s="424" t="str">
        <f>IF(_tag_month_day!AD80="","",_tag_month_day!AD80)</f>
        <v/>
      </c>
      <c r="CG90" s="424" t="str">
        <f>IF(_tag_month_day!AE80="","",_tag_month_day!AE80)</f>
        <v/>
      </c>
      <c r="CH90" s="424" t="str">
        <f>IF(_tag_month_day!AF80="","",_tag_month_day!AF80)</f>
        <v/>
      </c>
      <c r="CI90" s="424" t="str">
        <f>IF(_tag_month_day!AG80="","",_tag_month_day!AG80)</f>
        <v/>
      </c>
      <c r="CJ90" s="424" t="str">
        <f>IF(_tag_month_day!AH80="","",_tag_month_day!AH80)</f>
        <v/>
      </c>
      <c r="CK90" s="424" t="str">
        <f>IF(_tag_month_day!AI80="","",_tag_month_day!AI80)</f>
        <v/>
      </c>
      <c r="CL90" s="4" t="str">
        <f>IF(_tag_month_day!AJ80="","",_tag_month_day!AJ80)</f>
        <v/>
      </c>
      <c r="CM90" s="4" t="str">
        <f>IF(_tag_month_day!AK80="","",_tag_month_day!AK80)</f>
        <v/>
      </c>
      <c r="CN90" s="4" t="str">
        <f>IF(_tag_month_day!AL80="","",_tag_month_day!AL80)</f>
        <v/>
      </c>
      <c r="CO90" s="4" t="str">
        <f>IF(_tag_month_day!AM80="","",_tag_month_day!AM80)</f>
        <v/>
      </c>
      <c r="CP90" s="4" t="str">
        <f>IF(_tag_month_day!AN80="","",_tag_month_day!AN80)</f>
        <v/>
      </c>
      <c r="CQ90" s="4" t="str">
        <f>IF(_tag_month_day!AO80="","",_tag_month_day!AO80)</f>
        <v/>
      </c>
      <c r="CR90" s="462" t="str">
        <f>IF(_tag_month_day!AP80="","",_tag_month_day!AP80)</f>
        <v/>
      </c>
      <c r="CS90" s="463" t="str">
        <f>IF(_tag_month_day!AQ80="","",_tag_month_day!AQ80)</f>
        <v/>
      </c>
      <c r="CT90" s="4" t="str">
        <f>IF(_tag_month_day!AR80="","",_tag_month_day!AR80)</f>
        <v/>
      </c>
      <c r="CU90" s="464" t="e">
        <f>DU90/AJ90</f>
        <v>#VALUE!</v>
      </c>
      <c r="CV90" s="451" t="e">
        <f>BG90/BH90</f>
        <v>#VALUE!</v>
      </c>
      <c r="CW90" s="465" t="e">
        <f>AJ90*(1-CV90)*CU90*AF90</f>
        <v>#VALUE!</v>
      </c>
      <c r="CX90" s="465" t="e">
        <f>CW90*94%</f>
        <v>#VALUE!</v>
      </c>
      <c r="CY90" s="466" t="e">
        <f>IF(CX90=0,0,DS90/(DS90+CX90))</f>
        <v>#VALUE!</v>
      </c>
      <c r="CZ90" s="465" t="e">
        <f>$AJ90*EF90</f>
        <v>#VALUE!</v>
      </c>
      <c r="DA90" s="465" t="e">
        <f>$AJ90*EG90</f>
        <v>#VALUE!</v>
      </c>
      <c r="DB90" s="465" t="e">
        <f>$AJ90*EH90</f>
        <v>#VALUE!</v>
      </c>
      <c r="DC90" s="465" t="e">
        <f>$AJ90*EI90</f>
        <v>#VALUE!</v>
      </c>
      <c r="DD90" s="465" t="e">
        <f>$AJ90*EJ90</f>
        <v>#VALUE!</v>
      </c>
      <c r="DE90" s="465" t="e">
        <f>$AJ90*EK90</f>
        <v>#VALUE!</v>
      </c>
      <c r="DF90" s="465" t="e">
        <f>$AJ90*EL90</f>
        <v>#VALUE!</v>
      </c>
      <c r="DG90" s="465" t="e">
        <f>$AJ90*EM90</f>
        <v>#VALUE!</v>
      </c>
      <c r="DH90" s="465" t="e">
        <f>$AJ90*EN90</f>
        <v>#VALUE!</v>
      </c>
      <c r="DI90" s="465" t="e">
        <f>$AJ90*EO90</f>
        <v>#VALUE!</v>
      </c>
      <c r="DJ90" s="465" t="e">
        <f>CZ90*(1-EP90)</f>
        <v>#VALUE!</v>
      </c>
      <c r="DK90" s="465" t="e">
        <f>DA90*(1-ER90)</f>
        <v>#VALUE!</v>
      </c>
      <c r="DL90" s="465" t="e">
        <f>DB90*(1-EQ90)</f>
        <v>#VALUE!</v>
      </c>
      <c r="DM90" s="465" t="e">
        <f>DC90*(1-ES90)</f>
        <v>#VALUE!</v>
      </c>
      <c r="DN90" s="465" t="e">
        <f>DD90*(1-ET90)</f>
        <v>#VALUE!</v>
      </c>
      <c r="DO90" s="465" t="e">
        <f>DE90</f>
        <v>#VALUE!</v>
      </c>
      <c r="DP90" s="465" t="e">
        <f>DF90*(1-EU90)</f>
        <v>#VALUE!</v>
      </c>
      <c r="DQ90" s="465" t="e">
        <f>DG90*(1-EV90)</f>
        <v>#VALUE!</v>
      </c>
      <c r="DR90" s="465" t="e">
        <f>DH90*(1-EW90)</f>
        <v>#VALUE!</v>
      </c>
      <c r="DS90" s="465" t="e">
        <f>DI90</f>
        <v>#VALUE!</v>
      </c>
      <c r="DT90" s="465" t="e">
        <f>SUM(DJ90:DS90)</f>
        <v>#VALUE!</v>
      </c>
      <c r="DU90" s="465" t="e">
        <f>(GS90:GX90)+(DP90+DQ90+DR90)*GY90+DS90</f>
        <v>#VALUE!</v>
      </c>
      <c r="DV90" s="451" t="e">
        <f>AV90/$BH90/(1-EP90)</f>
        <v>#VALUE!</v>
      </c>
      <c r="DW90" s="451" t="e">
        <f>AW90/$BH90/(1-ER90)</f>
        <v>#VALUE!</v>
      </c>
      <c r="DX90" s="451" t="e">
        <f>AX90/$BH90/(1-EQ90)</f>
        <v>#VALUE!</v>
      </c>
      <c r="DY90" s="451" t="e">
        <f>AY90/$BH90/(1-ES90)</f>
        <v>#VALUE!</v>
      </c>
      <c r="DZ90" s="451" t="e">
        <f>AZ90/$BH90/(1-ET90)</f>
        <v>#VALUE!</v>
      </c>
      <c r="EA90" s="451" t="e">
        <f>BA90/$BH90/(1-AX90)</f>
        <v>#VALUE!</v>
      </c>
      <c r="EB90" s="451" t="e">
        <f>BB90/$BH90/(1-EU90)</f>
        <v>#VALUE!</v>
      </c>
      <c r="EC90" s="451" t="e">
        <f>BC90/$BH90/(1-EV90)</f>
        <v>#VALUE!</v>
      </c>
      <c r="ED90" s="451" t="e">
        <f>BD90/$BH90/(1-EW90)</f>
        <v>#VALUE!</v>
      </c>
      <c r="EE90" s="451" t="e">
        <f>BG90/BH90</f>
        <v>#VALUE!</v>
      </c>
      <c r="EF90" s="451" t="e">
        <f>DV90/SUM($DV90:$EE90)</f>
        <v>#VALUE!</v>
      </c>
      <c r="EG90" s="451" t="e">
        <f>DW90/SUM($DV90:$EE90)</f>
        <v>#VALUE!</v>
      </c>
      <c r="EH90" s="451" t="e">
        <f>DX90/SUM($DV90:$EE90)</f>
        <v>#VALUE!</v>
      </c>
      <c r="EI90" s="451" t="e">
        <f>DY90/SUM($DV90:$EE90)</f>
        <v>#VALUE!</v>
      </c>
      <c r="EJ90" s="451" t="e">
        <f>DZ90/SUM($DV90:$EE90)</f>
        <v>#VALUE!</v>
      </c>
      <c r="EK90" s="451" t="e">
        <f>EA90/SUM($DV90:$EE90)</f>
        <v>#VALUE!</v>
      </c>
      <c r="EL90" s="451" t="e">
        <f>EB90/SUM($DV90:$EE90)</f>
        <v>#VALUE!</v>
      </c>
      <c r="EM90" s="451" t="e">
        <f>EC90/SUM($DV90:$EE90)</f>
        <v>#VALUE!</v>
      </c>
      <c r="EN90" s="451" t="e">
        <f>ED90/SUM($DV90:$EE90)</f>
        <v>#VALUE!</v>
      </c>
      <c r="EO90" s="451" t="e">
        <f>EE90/SUM($DV90:$EE90)</f>
        <v>#VALUE!</v>
      </c>
      <c r="EP90" s="450">
        <f>EP89</f>
        <v>0.080000000000000002</v>
      </c>
      <c r="EQ90" s="450">
        <f>EQ89</f>
        <v>0.014999999999999999</v>
      </c>
      <c r="ER90" s="450">
        <f>ER89</f>
        <v>0.014999999999999999</v>
      </c>
      <c r="ES90" s="450">
        <f>ES89</f>
        <v>0.014999999999999999</v>
      </c>
      <c r="ET90" s="450">
        <f>ET89</f>
        <v>0.014999999999999999</v>
      </c>
      <c r="EU90" s="450">
        <f>EU89</f>
        <v>0.089999999999999997</v>
      </c>
      <c r="EV90" s="450">
        <f>EV89</f>
        <v>0.089999999999999997</v>
      </c>
      <c r="EW90" s="450">
        <f>EW89</f>
        <v>0.089999999999999997</v>
      </c>
      <c r="EX90" s="431" t="str">
        <f>IF(_tag_month_day!AS80="","",_tag_month_day!AS80/100)</f>
        <v/>
      </c>
      <c r="EY90" s="431" t="str">
        <f>IF(_tag_month_day!AT80="","",_tag_month_day!AT80/100)</f>
        <v/>
      </c>
      <c r="EZ90" s="431" t="str">
        <f>IF(_tag_month_day!AU80="","",_tag_month_day!AU80/100)</f>
        <v/>
      </c>
      <c r="FA90" s="431" t="str">
        <f>IF(_tag_month_day!AV80="","",_tag_month_day!AV80/100)</f>
        <v/>
      </c>
      <c r="FB90" s="431" t="str">
        <f>IF(_tag_month_day!AW80="","",_tag_month_day!AW80/100)</f>
        <v/>
      </c>
      <c r="FC90" s="431" t="str">
        <f>IF(_tag_month_day!AX80="","",_tag_month_day!AX80/100)</f>
        <v/>
      </c>
      <c r="FD90" s="449" t="str">
        <f>IF(_tag_month_day!AY80="","",_tag_month_day!AY80/100)</f>
        <v/>
      </c>
      <c r="FE90" s="449" t="str">
        <f>IF(_tag_month_day!AZ80="","",_tag_month_day!AZ80/100)</f>
        <v/>
      </c>
      <c r="FF90" s="449" t="str">
        <f>IF(_tag_month_day!BA80="","",_tag_month_day!BA80/100)</f>
        <v/>
      </c>
      <c r="FG90" s="449" t="str">
        <f>IF(_tag_month_day!BB80="","",_tag_month_day!BB80/100)</f>
        <v/>
      </c>
      <c r="FH90" s="467" t="str">
        <f>IF(_tag_month_day!BC80="","",_tag_month_day!BC80/100)</f>
        <v/>
      </c>
      <c r="FI90" s="449">
        <f>FI89</f>
        <v>0.40999999999999998</v>
      </c>
      <c r="FJ90" s="449">
        <f>FJ89</f>
        <v>0.11</v>
      </c>
      <c r="FK90" s="449">
        <f>FK89</f>
        <v>0.014999999999999999</v>
      </c>
      <c r="FL90" s="449">
        <f>FL89</f>
        <v>0</v>
      </c>
      <c r="FM90" s="467">
        <f>FM89</f>
        <v>0.0001</v>
      </c>
      <c r="FN90" s="449">
        <f>FN89</f>
        <v>0.32000000000000001</v>
      </c>
      <c r="FO90" s="449">
        <f>FO89</f>
        <v>0.20000000000000001</v>
      </c>
      <c r="FP90" s="449">
        <f>FP89</f>
        <v>0.01</v>
      </c>
      <c r="FQ90" s="449">
        <f>FQ89</f>
        <v>0</v>
      </c>
      <c r="FR90" s="467">
        <f>FR89</f>
        <v>0.0001</v>
      </c>
      <c r="FS90" s="449" t="str">
        <f>IF(_tag_month_day!BD80="","",_tag_month_day!BD80/100)</f>
        <v/>
      </c>
      <c r="FT90" s="449" t="str">
        <f>IF(_tag_month_day!BE80="","",_tag_month_day!BE80/100)</f>
        <v/>
      </c>
      <c r="FU90" s="449" t="str">
        <f>IF(_tag_month_day!BF80="","",_tag_month_day!BF80/100)</f>
        <v/>
      </c>
      <c r="FV90" s="449" t="str">
        <f>IF(_tag_month_day!BG80="","",_tag_month_day!BG80/100)</f>
        <v/>
      </c>
      <c r="FW90" s="467" t="str">
        <f>IF(_tag_month_day!BH80="","",_tag_month_day!BH80/100)</f>
        <v/>
      </c>
      <c r="FX90" s="449" t="str">
        <f>IF(_tag_month_day!BI80="","",_tag_month_day!BI80/100)</f>
        <v/>
      </c>
      <c r="FY90" s="449" t="str">
        <f>IF(_tag_month_day!BJ80="","",_tag_month_day!BJ80/100)</f>
        <v/>
      </c>
      <c r="FZ90" s="468" t="str">
        <f>IF(_tag_month_day!BK80="","",_tag_month_day!BK80/100)</f>
        <v/>
      </c>
      <c r="GA90" s="449" t="str">
        <f>IF(_tag_month_day!BL80="","",_tag_month_day!BL80/100)</f>
        <v/>
      </c>
      <c r="GB90" s="467" t="str">
        <f>IF(_tag_month_day!BM80="","",_tag_month_day!BM80/100)</f>
        <v/>
      </c>
      <c r="GC90" s="431" t="str">
        <f>IF(_tag_month_day!BN80="","",_tag_month_day!BN80/100)</f>
        <v/>
      </c>
      <c r="GD90" s="431" t="str">
        <f>IF(_tag_month_day!BO80="","",_tag_month_day!BO80/100)</f>
        <v/>
      </c>
      <c r="GE90" s="431" t="str">
        <f>IF(_tag_month_day!BP80="","",_tag_month_day!BP80/100)</f>
        <v/>
      </c>
      <c r="GF90" s="431" t="str">
        <f>IF(_tag_month_day!BQ80="","",_tag_month_day!BQ80/100)</f>
        <v/>
      </c>
      <c r="GG90" s="431" t="str">
        <f>IF(_tag_month_day!BR80="","",_tag_month_day!BR80/100)</f>
        <v/>
      </c>
      <c r="GH90" s="431" t="str">
        <f>IF(_tag_month_day!BS80="","",_tag_month_day!BS80/100)</f>
        <v/>
      </c>
      <c r="GI90" s="467" t="str">
        <f>IF(_tag_month_day!BT80="","",_tag_month_day!BT80/100)</f>
        <v/>
      </c>
      <c r="GJ90" s="469" t="str">
        <f>IF(_tag_month_day!BU80="","",_tag_month_day!BU80/100)</f>
        <v/>
      </c>
      <c r="GK90" s="470">
        <f>GK89</f>
        <v>0.070000000000000007</v>
      </c>
      <c r="GL90" s="470">
        <f>GL89</f>
        <v>0.029999999999999999</v>
      </c>
      <c r="GM90" s="471" t="str">
        <f>IF(_tag_month_day!BX80="","",_tag_month_day!BX80/100)</f>
        <v/>
      </c>
      <c r="GN90" s="470">
        <f>GN89</f>
        <v>0.070000000000000007</v>
      </c>
      <c r="GO90" s="470">
        <f>GO89</f>
        <v>0.029999999999999999</v>
      </c>
      <c r="GP90" s="470">
        <f>GP89</f>
        <v>0.089999999999999997</v>
      </c>
      <c r="GQ90" s="470">
        <f>GQ89</f>
        <v>0.029999999999999999</v>
      </c>
      <c r="GR90" s="471" t="str">
        <f>IF(_tag_month_day!CA80="","",_tag_month_day!CA80/100)</f>
        <v/>
      </c>
      <c r="GS90" s="472">
        <f>GS89</f>
        <v>0.95299999999999996</v>
      </c>
      <c r="GT90" s="472">
        <f>GT89</f>
        <v>0.55000000000000004</v>
      </c>
      <c r="GU90" s="472">
        <f>GU89</f>
        <v>0.55000000000000004</v>
      </c>
      <c r="GV90" s="472">
        <f>GV89</f>
        <v>0.55000000000000004</v>
      </c>
      <c r="GW90" s="472">
        <f>GW89</f>
        <v>0.5</v>
      </c>
      <c r="GX90" s="472">
        <f>GX89</f>
        <v>0.93500000000000005</v>
      </c>
      <c r="GY90" s="472">
        <f>GY89</f>
        <v>0.14999999999999999</v>
      </c>
      <c r="GZ90" s="472">
        <f>GZ89</f>
        <v>1</v>
      </c>
      <c r="HA90" s="474">
        <f>HA89</f>
        <v>0.047</v>
      </c>
      <c r="HB90" s="474">
        <f>HB89</f>
        <v>0.45000000000000001</v>
      </c>
      <c r="HC90" s="474">
        <f>HC89</f>
        <v>0.45000000000000001</v>
      </c>
      <c r="HD90" s="474">
        <f>HD89</f>
        <v>0.45000000000000001</v>
      </c>
      <c r="HE90" s="474">
        <f>HE89</f>
        <v>0.5</v>
      </c>
      <c r="HF90" s="474">
        <f>HF89</f>
        <v>0.065000000000000002</v>
      </c>
      <c r="HG90" s="474">
        <f>HG89</f>
        <v>0.84999999999999998</v>
      </c>
      <c r="HH90" s="474">
        <f>HH89</f>
        <v>0</v>
      </c>
      <c r="HI90" s="10" t="e">
        <f>IF(BZ90&lt;&gt;"",CK90-BV90,0)</f>
        <v>#VALUE!</v>
      </c>
      <c r="HJ90" s="10" t="e">
        <f>IF(AJ90&gt;0,AH90-AJ90,0)</f>
        <v>#VALUE!</v>
      </c>
      <c r="HK90" s="466">
        <f>HK89</f>
        <v>0.84999999999999998</v>
      </c>
      <c r="HL90" s="424">
        <f>HL89</f>
        <v>550000</v>
      </c>
      <c r="HM90" s="424">
        <f>HM89</f>
        <v>480000</v>
      </c>
      <c r="HN90" s="465" t="e">
        <f>(DJ90*EZ90+DK90*FH90+DL90*FM90+DM90*FR90+DN90*FW90+DO90*GB90+DS90*GI90+DP90*GM90+DR90*GR90)*1000*2</f>
        <v>#VALUE!</v>
      </c>
      <c r="HO90" s="465" t="e">
        <f>HN90*HK90*$HO$2/HL90*1000000</f>
        <v>#VALUE!</v>
      </c>
      <c r="HP90" s="465" t="e">
        <f>HN90*HK90*$HP$2/HM90*1000000</f>
        <v>#VALUE!</v>
      </c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</row>
    <row customFormat="1" r="91" s="0">
      <c r="A91" s="420">
        <v>80</v>
      </c>
      <c r="B91" s="421">
        <f ca="1">IF(D91=D90,B90,IF(D91="夜班",B90+1,B90))</f>
        <v>43589</v>
      </c>
      <c r="C91" s="422">
        <f>C90</f>
        <v>0.041666666666666699</v>
      </c>
      <c r="D91" s="10" t="str">
        <f ca="1">IF(HOUR(G91)&lt;8,"夜班",IF(HOUR(G91)&lt;16,"白班",IF(HOUR(G91)&lt;24,"中班",0)))</f>
        <v>夜班</v>
      </c>
      <c r="E91" s="10" t="e">
        <f ca="1">IF(F91=1,"甲",IF(F91=2,"乙",IF(F91=3,"丙",IF(F91=4,"丁",""))))</f>
        <v>#REF!</v>
      </c>
      <c r="F91" s="10" t="e">
        <f ca="1">SUMPRODUCT((成本日报!$A$3:$A$95=计划!B91)*(成本日报!$B$3:$B$95=计划!$D91),成本日报!$C$3:$C$95)</f>
        <v>#REF!</v>
      </c>
      <c r="G91" s="423">
        <f ca="1">G90+C90</f>
        <v>43589.291666666475</v>
      </c>
      <c r="H91" s="423">
        <f ca="1">$G91+$C91/60*10+$C91*0</f>
        <v>43589.29861111092</v>
      </c>
      <c r="I91" s="423">
        <f ca="1">$G91+$C91/60*18+$C91*0</f>
        <v>43589.304166666472</v>
      </c>
      <c r="J91" s="423">
        <f ca="1">$G91+$C91/60*0+$C91*1</f>
        <v>43589.333333333139</v>
      </c>
      <c r="K91" s="423">
        <f ca="1">$G91+$C91/60*30+$C91*2</f>
        <v>43589.395833333147</v>
      </c>
      <c r="L91" s="423">
        <f ca="1">$G91+$C91/60*0+$C91*3</f>
        <v>43589.416666666475</v>
      </c>
      <c r="M91" s="424" t="str">
        <f>IF(_tag_month_day!A81="","",_tag_month_day!A81)</f>
        <v/>
      </c>
      <c r="N91" s="424" t="str">
        <f>IF(_tag_month_day!B81="","",_tag_month_day!B81)</f>
        <v/>
      </c>
      <c r="O91" s="425" t="e">
        <f>IF(M91+N91=0,"",M91+N91)</f>
        <v>#VALUE!</v>
      </c>
      <c r="P91" s="424" t="str">
        <f>IF(_tag_month_day!C81="","",_tag_month_day!C81)</f>
        <v/>
      </c>
      <c r="Q91" s="424" t="str">
        <f>IF(_tag_month_day!D81="","",_tag_month_day!D81)</f>
        <v/>
      </c>
      <c r="R91" s="426" t="str">
        <f>IF(_tag_month_day!CB81="","",_tag_month_day!CB81/100)</f>
        <v/>
      </c>
      <c r="S91" s="427" t="str">
        <f>IF(_tag_month_day!E81="","",_tag_month_day!E81)</f>
        <v/>
      </c>
      <c r="T91" s="427" t="str">
        <f>IF(_tag_month_day!F81="","",_tag_month_day!F81)</f>
        <v/>
      </c>
      <c r="U91" s="428" t="e">
        <f>S91+T91</f>
        <v>#VALUE!</v>
      </c>
      <c r="V91" s="429" t="e">
        <f>U91/AJ91</f>
        <v>#VALUE!</v>
      </c>
      <c r="W91" s="430" t="str">
        <f>IF(_jhy_month_day!A81="","",_jhy_month_day!A81)</f>
        <v/>
      </c>
      <c r="X91" s="431" t="str">
        <f>IF(_jhy_month_day!B81="","",_jhy_month_day!B81/100)</f>
        <v/>
      </c>
      <c r="Y91" s="431" t="str">
        <f>IF(_jhy_month_day!C81="","",_jhy_month_day!C81/100)</f>
        <v/>
      </c>
      <c r="Z91" s="432">
        <f>Z87+1</f>
        <v>20</v>
      </c>
      <c r="AA91" s="433" t="str">
        <f>IF(_tag_month_day!G81="","",_tag_month_day!G81/100)</f>
        <v/>
      </c>
      <c r="AB91" s="433" t="str">
        <f>IF(_tag_month_day!H81="","",_tag_month_day!H81/100)</f>
        <v/>
      </c>
      <c r="AC91" s="434">
        <f>IF(X91="",AC90,BK91*($AV90*X91+$AW90*FD90+$AX90*FI90+$AY90*FN90+$AZ90*FS90+$BA90*FX90+$BG90*GE90)/(AV90*Y91+AX90*FK90+AW90*FF90+AY90*FP90+AZ90*FU90+BA90*FZ90+BG90*GG90+BB90*GK90+BC90*GN90+BD90*GP90))</f>
        <v>1.59963432013121</v>
      </c>
      <c r="AD91" s="435" t="str">
        <f>IF(AC91=AC90,"",AC91-AC90)</f>
        <v/>
      </c>
      <c r="AE91" s="436" t="str">
        <f>IF(1-AF91=0,"",(1-AF91))</f>
        <v/>
      </c>
      <c r="AF91" s="437">
        <v>1</v>
      </c>
      <c r="AG91" s="10" t="str">
        <f>AG90</f>
        <v>8B4</v>
      </c>
      <c r="AH91" s="438" t="str">
        <f>AH90</f>
        <v/>
      </c>
      <c r="AI91" s="424" t="e">
        <f>IF(ROUND(AJ91-AJ90,1)=0,"",AJ91-AJ90)</f>
        <v>#VALUE!</v>
      </c>
      <c r="AJ91" s="10" t="str">
        <f>IF(_tag_month_day!I81="","",_tag_month_day!I81)</f>
        <v/>
      </c>
      <c r="AK91" s="440"/>
      <c r="AL91" s="440"/>
      <c r="AM91" s="440"/>
      <c r="AN91" s="441">
        <f>AN90</f>
        <v>3</v>
      </c>
      <c r="AO91" s="441">
        <f>AO90</f>
        <v>7</v>
      </c>
      <c r="AP91" s="442" t="e">
        <f>(IF(AN91=0,AS90,AS90*(1+AO91/AN91)/(AR91+AO91/AN91)))+AT91</f>
        <v>#VALUE!</v>
      </c>
      <c r="AQ91" s="443" t="str">
        <f>IF(_tag_month_day!J81="","",_tag_month_day!J81/100)</f>
        <v/>
      </c>
      <c r="AR91" s="444">
        <f>AR90</f>
        <v>1.3</v>
      </c>
      <c r="AS91" s="445" t="e">
        <f>AQ91*(AN91*AR91+AO91)/(AN91+AO91)</f>
        <v>#VALUE!</v>
      </c>
      <c r="AT91" s="445" t="e">
        <f>(SUM(BE91:BF91)-SUM(BE90:BF90))*0.05</f>
        <v>#VALUE!</v>
      </c>
      <c r="AU91" s="446" t="str">
        <f>IF(_tag_month_day!CC81="","",IF(_tag_month_day!CC81&gt;0,_tag_month_day!CD81,_tag_month_day!CE81))</f>
        <v/>
      </c>
      <c r="AV91" s="447" t="str">
        <f>IF(_tag_month_day!L81="","",_tag_month_day!L81/100)</f>
        <v/>
      </c>
      <c r="AW91" s="431">
        <f>AW90</f>
        <v>0</v>
      </c>
      <c r="AX91" s="431">
        <f>AX90</f>
        <v>0</v>
      </c>
      <c r="AY91" s="431" t="str">
        <f>IF(_tag_month_day!M81="","",_tag_month_day!M81/100)</f>
        <v/>
      </c>
      <c r="AZ91" s="431" t="str">
        <f>IF(_tag_month_day!N81="","",_tag_month_day!N81/100)</f>
        <v/>
      </c>
      <c r="BA91" s="431" t="str">
        <f>IF(_tag_month_day!O81="","",_tag_month_day!O81/100)</f>
        <v/>
      </c>
      <c r="BB91" s="448" t="str">
        <f>IF(_tag_month_day!P81="","",_tag_month_day!P81/100)</f>
        <v/>
      </c>
      <c r="BC91" s="448">
        <f>BC90</f>
        <v>0</v>
      </c>
      <c r="BD91" s="448" t="str">
        <f>IF(_tag_month_day!Q81="","",_tag_month_day!Q81/100)</f>
        <v/>
      </c>
      <c r="BE91" s="449" t="str">
        <f>IF(_tag_month_day!R81="","",_tag_month_day!R81/100)</f>
        <v/>
      </c>
      <c r="BF91" s="388" t="e">
        <f>(AU91*(100+BE91*100))/(AJ91-AU91)/100</f>
        <v>#VALUE!</v>
      </c>
      <c r="BG91" s="450" t="e">
        <f>BE91+BF91</f>
        <v>#VALUE!</v>
      </c>
      <c r="BH91" s="451" t="e">
        <f>SUM(AV91:BF91)</f>
        <v>#VALUE!</v>
      </c>
      <c r="BI91" s="452" t="e">
        <f>IF(CX91=0,BI90,(DK91*查询!$R$5+DL91*查询!$Q$5+DM91*查询!$N$5+DN91*查询!$O$5+DO91*查询!$P$5)*AF91/CX91)</f>
        <v>#VALUE!</v>
      </c>
      <c r="BJ91" s="452" t="e">
        <f>IF(CX91=0,BJ90,(DP91*查询!$S$5+DQ91*查询!$T$5+DR91*查询!$U$5)*AF91/CX91)</f>
        <v>#VALUE!</v>
      </c>
      <c r="BK91" s="452">
        <f>BK90</f>
        <v>1</v>
      </c>
      <c r="BL91" s="453" t="e">
        <f>SUMPRODUCT((AV91:BA91)*(GS91:GX91))/((GS91:GX91)+SUM(BB91:BD91)*GY91+BG91*GZ91)</f>
        <v>#VALUE!</v>
      </c>
      <c r="BM91" s="453" t="e">
        <f>BK91*($AV91*FB91+$AW91*FD91+$AX91*FI91+$AY91*FN91+$AZ91*FS91+$BA91*FX91+$BG91*GE91)/(AV91*EY91+AX91*FK91+AW91*FF91+AY91*FP91+AZ91*FU91+BA91*FZ91+BG91*GG91+BB91*GK91+BC91*GN91+BD91*GP91)</f>
        <v>#VALUE!</v>
      </c>
      <c r="BN91" s="453" t="e">
        <f>($AV91*FC91+$AX91*FJ91+$AW91*FE91+$AY91*FO91+$AZ91*FT91+$BA91*FY91+$BG91*GF91)/($AV91*FA91+BG91*GH91+BB91*GL91+BC91*GO91+BD91*GQ91+BA91*GA91)</f>
        <v>#VALUE!</v>
      </c>
      <c r="BO91" s="454" t="e">
        <f>SUMPRODUCT(AV91:BA91*GS91:GX91)/(GS91:GX91+(BB91+BC91+BD91)*GY91+BG91)</f>
        <v>#VALUE!</v>
      </c>
      <c r="BP91" s="454" t="e">
        <f>SUMPRODUCT(AV91:BA91*GS91:GX91)/(GS91:GX91+(BB91+BC91+BD91)*GY91+BG91)</f>
        <v>#VALUE!</v>
      </c>
      <c r="BQ91" s="454" t="e">
        <f>SUMPRODUCT(AV91:BA91*GS91:GX91)/(GS91:GX91+(BB91+BC91+BD91)*GY91+BG91)</f>
        <v>#VALUE!</v>
      </c>
      <c r="BR91" s="453" t="str">
        <f>IF(_tag_month_day!T81="","",_tag_month_day!T81)</f>
        <v/>
      </c>
      <c r="BS91" s="453" t="str">
        <f>IF(_tag_month_day!U81="","",_tag_month_day!U81)</f>
        <v/>
      </c>
      <c r="BT91" s="455" t="str">
        <f>IF(CK91="","",IF((CK91&gt;=BV91-0.12)*(CK91&lt;=BV91+0.12),"合格","不合格"))</f>
        <v/>
      </c>
      <c r="BU91" s="456" t="str">
        <f>IF(_tag_month_day!V81="","",_tag_month_day!V81)</f>
        <v/>
      </c>
      <c r="BV91" s="457" t="str">
        <f>IF(_tag_month_day!W81="","",_tag_month_day!W81)</f>
        <v/>
      </c>
      <c r="BW91" s="458" t="str">
        <f>IF(_tag_month_day!X81="","",_tag_month_day!X81)</f>
        <v/>
      </c>
      <c r="BX91" s="458" t="str">
        <f>IF(_tag_month_day!Y81="","",_tag_month_day!Y81)</f>
        <v/>
      </c>
      <c r="BY91" s="459">
        <f ca="1">L91</f>
        <v>43589.416666666475</v>
      </c>
      <c r="BZ91" s="460"/>
      <c r="CA91" s="461"/>
      <c r="CB91" s="424" t="str">
        <f>IF(_tag_month_day!Z81="","",_tag_month_day!Z81)</f>
        <v/>
      </c>
      <c r="CC91" s="424" t="str">
        <f>IF(_tag_month_day!AA81="","",_tag_month_day!AA81)</f>
        <v/>
      </c>
      <c r="CD91" s="424" t="str">
        <f>IF(_tag_month_day!AB81="","",_tag_month_day!AB81)</f>
        <v/>
      </c>
      <c r="CE91" s="424" t="str">
        <f>IF(_tag_month_day!AC81="","",_tag_month_day!AC81)</f>
        <v/>
      </c>
      <c r="CF91" s="424" t="str">
        <f>IF(_tag_month_day!AD81="","",_tag_month_day!AD81)</f>
        <v/>
      </c>
      <c r="CG91" s="424" t="str">
        <f>IF(_tag_month_day!AE81="","",_tag_month_day!AE81)</f>
        <v/>
      </c>
      <c r="CH91" s="424" t="str">
        <f>IF(_tag_month_day!AF81="","",_tag_month_day!AF81)</f>
        <v/>
      </c>
      <c r="CI91" s="424" t="str">
        <f>IF(_tag_month_day!AG81="","",_tag_month_day!AG81)</f>
        <v/>
      </c>
      <c r="CJ91" s="424" t="str">
        <f>IF(_tag_month_day!AH81="","",_tag_month_day!AH81)</f>
        <v/>
      </c>
      <c r="CK91" s="424" t="str">
        <f>IF(_tag_month_day!AI81="","",_tag_month_day!AI81)</f>
        <v/>
      </c>
      <c r="CL91" s="4" t="str">
        <f>IF(_tag_month_day!AJ81="","",_tag_month_day!AJ81)</f>
        <v/>
      </c>
      <c r="CM91" s="4" t="str">
        <f>IF(_tag_month_day!AK81="","",_tag_month_day!AK81)</f>
        <v/>
      </c>
      <c r="CN91" s="4" t="str">
        <f>IF(_tag_month_day!AL81="","",_tag_month_day!AL81)</f>
        <v/>
      </c>
      <c r="CO91" s="4" t="str">
        <f>IF(_tag_month_day!AM81="","",_tag_month_day!AM81)</f>
        <v/>
      </c>
      <c r="CP91" s="4" t="str">
        <f>IF(_tag_month_day!AN81="","",_tag_month_day!AN81)</f>
        <v/>
      </c>
      <c r="CQ91" s="4" t="str">
        <f>IF(_tag_month_day!AO81="","",_tag_month_day!AO81)</f>
        <v/>
      </c>
      <c r="CR91" s="462" t="str">
        <f>IF(_tag_month_day!AP81="","",_tag_month_day!AP81)</f>
        <v/>
      </c>
      <c r="CS91" s="463" t="str">
        <f>IF(_tag_month_day!AQ81="","",_tag_month_day!AQ81)</f>
        <v/>
      </c>
      <c r="CT91" s="4" t="str">
        <f>IF(_tag_month_day!AR81="","",_tag_month_day!AR81)</f>
        <v/>
      </c>
      <c r="CU91" s="464" t="e">
        <f>DU91/AJ91</f>
        <v>#VALUE!</v>
      </c>
      <c r="CV91" s="451" t="e">
        <f>BG91/BH91</f>
        <v>#VALUE!</v>
      </c>
      <c r="CW91" s="465" t="e">
        <f>AJ91*(1-CV91)*CU91*AF91</f>
        <v>#VALUE!</v>
      </c>
      <c r="CX91" s="465" t="e">
        <f>CW91*94%</f>
        <v>#VALUE!</v>
      </c>
      <c r="CY91" s="466" t="e">
        <f>IF(CX91=0,0,DS91/(DS91+CX91))</f>
        <v>#VALUE!</v>
      </c>
      <c r="CZ91" s="465" t="e">
        <f>$AJ91*EF91</f>
        <v>#VALUE!</v>
      </c>
      <c r="DA91" s="465" t="e">
        <f>$AJ91*EG91</f>
        <v>#VALUE!</v>
      </c>
      <c r="DB91" s="465" t="e">
        <f>$AJ91*EH91</f>
        <v>#VALUE!</v>
      </c>
      <c r="DC91" s="465" t="e">
        <f>$AJ91*EI91</f>
        <v>#VALUE!</v>
      </c>
      <c r="DD91" s="465" t="e">
        <f>$AJ91*EJ91</f>
        <v>#VALUE!</v>
      </c>
      <c r="DE91" s="465" t="e">
        <f>$AJ91*EK91</f>
        <v>#VALUE!</v>
      </c>
      <c r="DF91" s="465" t="e">
        <f>$AJ91*EL91</f>
        <v>#VALUE!</v>
      </c>
      <c r="DG91" s="465" t="e">
        <f>$AJ91*EM91</f>
        <v>#VALUE!</v>
      </c>
      <c r="DH91" s="465" t="e">
        <f>$AJ91*EN91</f>
        <v>#VALUE!</v>
      </c>
      <c r="DI91" s="465" t="e">
        <f>$AJ91*EO91</f>
        <v>#VALUE!</v>
      </c>
      <c r="DJ91" s="465" t="e">
        <f>CZ91*(1-EP91)</f>
        <v>#VALUE!</v>
      </c>
      <c r="DK91" s="465" t="e">
        <f>DA91*(1-ER91)</f>
        <v>#VALUE!</v>
      </c>
      <c r="DL91" s="465" t="e">
        <f>DB91*(1-EQ91)</f>
        <v>#VALUE!</v>
      </c>
      <c r="DM91" s="465" t="e">
        <f>DC91*(1-ES91)</f>
        <v>#VALUE!</v>
      </c>
      <c r="DN91" s="465" t="e">
        <f>DD91*(1-ET91)</f>
        <v>#VALUE!</v>
      </c>
      <c r="DO91" s="465" t="e">
        <f>DE91</f>
        <v>#VALUE!</v>
      </c>
      <c r="DP91" s="465" t="e">
        <f>DF91*(1-EU91)</f>
        <v>#VALUE!</v>
      </c>
      <c r="DQ91" s="465" t="e">
        <f>DG91*(1-EV91)</f>
        <v>#VALUE!</v>
      </c>
      <c r="DR91" s="465" t="e">
        <f>DH91*(1-EW91)</f>
        <v>#VALUE!</v>
      </c>
      <c r="DS91" s="465" t="e">
        <f>DI91</f>
        <v>#VALUE!</v>
      </c>
      <c r="DT91" s="465" t="e">
        <f>SUM(DJ91:DS91)</f>
        <v>#VALUE!</v>
      </c>
      <c r="DU91" s="465" t="e">
        <f>(GS91:GX91)+(DP91+DQ91+DR91)*GY91+DS91</f>
        <v>#VALUE!</v>
      </c>
      <c r="DV91" s="451" t="e">
        <f>AV91/$BH91/(1-EP91)</f>
        <v>#VALUE!</v>
      </c>
      <c r="DW91" s="451" t="e">
        <f>AW91/$BH91/(1-ER91)</f>
        <v>#VALUE!</v>
      </c>
      <c r="DX91" s="451" t="e">
        <f>AX91/$BH91/(1-EQ91)</f>
        <v>#VALUE!</v>
      </c>
      <c r="DY91" s="451" t="e">
        <f>AY91/$BH91/(1-ES91)</f>
        <v>#VALUE!</v>
      </c>
      <c r="DZ91" s="451" t="e">
        <f>AZ91/$BH91/(1-ET91)</f>
        <v>#VALUE!</v>
      </c>
      <c r="EA91" s="451" t="e">
        <f>BA91/$BH91/(1-AX91)</f>
        <v>#VALUE!</v>
      </c>
      <c r="EB91" s="451" t="e">
        <f>BB91/$BH91/(1-EU91)</f>
        <v>#VALUE!</v>
      </c>
      <c r="EC91" s="451" t="e">
        <f>BC91/$BH91/(1-EV91)</f>
        <v>#VALUE!</v>
      </c>
      <c r="ED91" s="451" t="e">
        <f>BD91/$BH91/(1-EW91)</f>
        <v>#VALUE!</v>
      </c>
      <c r="EE91" s="451" t="e">
        <f>BG91/BH91</f>
        <v>#VALUE!</v>
      </c>
      <c r="EF91" s="451" t="e">
        <f>DV91/SUM($DV91:$EE91)</f>
        <v>#VALUE!</v>
      </c>
      <c r="EG91" s="451" t="e">
        <f>DW91/SUM($DV91:$EE91)</f>
        <v>#VALUE!</v>
      </c>
      <c r="EH91" s="451" t="e">
        <f>DX91/SUM($DV91:$EE91)</f>
        <v>#VALUE!</v>
      </c>
      <c r="EI91" s="451" t="e">
        <f>DY91/SUM($DV91:$EE91)</f>
        <v>#VALUE!</v>
      </c>
      <c r="EJ91" s="451" t="e">
        <f>DZ91/SUM($DV91:$EE91)</f>
        <v>#VALUE!</v>
      </c>
      <c r="EK91" s="451" t="e">
        <f>EA91/SUM($DV91:$EE91)</f>
        <v>#VALUE!</v>
      </c>
      <c r="EL91" s="451" t="e">
        <f>EB91/SUM($DV91:$EE91)</f>
        <v>#VALUE!</v>
      </c>
      <c r="EM91" s="451" t="e">
        <f>EC91/SUM($DV91:$EE91)</f>
        <v>#VALUE!</v>
      </c>
      <c r="EN91" s="451" t="e">
        <f>ED91/SUM($DV91:$EE91)</f>
        <v>#VALUE!</v>
      </c>
      <c r="EO91" s="451" t="e">
        <f>EE91/SUM($DV91:$EE91)</f>
        <v>#VALUE!</v>
      </c>
      <c r="EP91" s="450">
        <f>EP90</f>
        <v>0.080000000000000002</v>
      </c>
      <c r="EQ91" s="450">
        <f>EQ90</f>
        <v>0.014999999999999999</v>
      </c>
      <c r="ER91" s="450">
        <f>ER90</f>
        <v>0.014999999999999999</v>
      </c>
      <c r="ES91" s="450">
        <f>ES90</f>
        <v>0.014999999999999999</v>
      </c>
      <c r="ET91" s="450">
        <f>ET90</f>
        <v>0.014999999999999999</v>
      </c>
      <c r="EU91" s="450">
        <f>EU90</f>
        <v>0.089999999999999997</v>
      </c>
      <c r="EV91" s="450">
        <f>EV90</f>
        <v>0.089999999999999997</v>
      </c>
      <c r="EW91" s="450">
        <f>EW90</f>
        <v>0.089999999999999997</v>
      </c>
      <c r="EX91" s="431" t="str">
        <f>IF(_tag_month_day!AS81="","",_tag_month_day!AS81/100)</f>
        <v/>
      </c>
      <c r="EY91" s="431" t="str">
        <f>IF(_tag_month_day!AT81="","",_tag_month_day!AT81/100)</f>
        <v/>
      </c>
      <c r="EZ91" s="431" t="str">
        <f>IF(_tag_month_day!AU81="","",_tag_month_day!AU81/100)</f>
        <v/>
      </c>
      <c r="FA91" s="431" t="str">
        <f>IF(_tag_month_day!AV81="","",_tag_month_day!AV81/100)</f>
        <v/>
      </c>
      <c r="FB91" s="431" t="str">
        <f>IF(_tag_month_day!AW81="","",_tag_month_day!AW81/100)</f>
        <v/>
      </c>
      <c r="FC91" s="431" t="str">
        <f>IF(_tag_month_day!AX81="","",_tag_month_day!AX81/100)</f>
        <v/>
      </c>
      <c r="FD91" s="449" t="str">
        <f>IF(_tag_month_day!AY81="","",_tag_month_day!AY81/100)</f>
        <v/>
      </c>
      <c r="FE91" s="449" t="str">
        <f>IF(_tag_month_day!AZ81="","",_tag_month_day!AZ81/100)</f>
        <v/>
      </c>
      <c r="FF91" s="449" t="str">
        <f>IF(_tag_month_day!BA81="","",_tag_month_day!BA81/100)</f>
        <v/>
      </c>
      <c r="FG91" s="449" t="str">
        <f>IF(_tag_month_day!BB81="","",_tag_month_day!BB81/100)</f>
        <v/>
      </c>
      <c r="FH91" s="467" t="str">
        <f>IF(_tag_month_day!BC81="","",_tag_month_day!BC81/100)</f>
        <v/>
      </c>
      <c r="FI91" s="449">
        <f>FI90</f>
        <v>0.40999999999999998</v>
      </c>
      <c r="FJ91" s="449">
        <f>FJ90</f>
        <v>0.11</v>
      </c>
      <c r="FK91" s="449">
        <f>FK90</f>
        <v>0.014999999999999999</v>
      </c>
      <c r="FL91" s="449">
        <f>FL90</f>
        <v>0</v>
      </c>
      <c r="FM91" s="467">
        <f>FM90</f>
        <v>0.0001</v>
      </c>
      <c r="FN91" s="449">
        <f>FN90</f>
        <v>0.32000000000000001</v>
      </c>
      <c r="FO91" s="449">
        <f>FO90</f>
        <v>0.20000000000000001</v>
      </c>
      <c r="FP91" s="449">
        <f>FP90</f>
        <v>0.01</v>
      </c>
      <c r="FQ91" s="449">
        <f>FQ90</f>
        <v>0</v>
      </c>
      <c r="FR91" s="467">
        <f>FR90</f>
        <v>0.0001</v>
      </c>
      <c r="FS91" s="449" t="str">
        <f>IF(_tag_month_day!BD81="","",_tag_month_day!BD81/100)</f>
        <v/>
      </c>
      <c r="FT91" s="449" t="str">
        <f>IF(_tag_month_day!BE81="","",_tag_month_day!BE81/100)</f>
        <v/>
      </c>
      <c r="FU91" s="449" t="str">
        <f>IF(_tag_month_day!BF81="","",_tag_month_day!BF81/100)</f>
        <v/>
      </c>
      <c r="FV91" s="449" t="str">
        <f>IF(_tag_month_day!BG81="","",_tag_month_day!BG81/100)</f>
        <v/>
      </c>
      <c r="FW91" s="467" t="str">
        <f>IF(_tag_month_day!BH81="","",_tag_month_day!BH81/100)</f>
        <v/>
      </c>
      <c r="FX91" s="449" t="str">
        <f>IF(_tag_month_day!BI81="","",_tag_month_day!BI81/100)</f>
        <v/>
      </c>
      <c r="FY91" s="449" t="str">
        <f>IF(_tag_month_day!BJ81="","",_tag_month_day!BJ81/100)</f>
        <v/>
      </c>
      <c r="FZ91" s="468" t="str">
        <f>IF(_tag_month_day!BK81="","",_tag_month_day!BK81/100)</f>
        <v/>
      </c>
      <c r="GA91" s="449" t="str">
        <f>IF(_tag_month_day!BL81="","",_tag_month_day!BL81/100)</f>
        <v/>
      </c>
      <c r="GB91" s="467" t="str">
        <f>IF(_tag_month_day!BM81="","",_tag_month_day!BM81/100)</f>
        <v/>
      </c>
      <c r="GC91" s="431" t="str">
        <f>IF(_tag_month_day!BN81="","",_tag_month_day!BN81/100)</f>
        <v/>
      </c>
      <c r="GD91" s="431" t="str">
        <f>IF(_tag_month_day!BO81="","",_tag_month_day!BO81/100)</f>
        <v/>
      </c>
      <c r="GE91" s="431" t="str">
        <f>IF(_tag_month_day!BP81="","",_tag_month_day!BP81/100)</f>
        <v/>
      </c>
      <c r="GF91" s="431" t="str">
        <f>IF(_tag_month_day!BQ81="","",_tag_month_day!BQ81/100)</f>
        <v/>
      </c>
      <c r="GG91" s="431" t="str">
        <f>IF(_tag_month_day!BR81="","",_tag_month_day!BR81/100)</f>
        <v/>
      </c>
      <c r="GH91" s="431" t="str">
        <f>IF(_tag_month_day!BS81="","",_tag_month_day!BS81/100)</f>
        <v/>
      </c>
      <c r="GI91" s="467" t="str">
        <f>IF(_tag_month_day!BT81="","",_tag_month_day!BT81/100)</f>
        <v/>
      </c>
      <c r="GJ91" s="469" t="str">
        <f>IF(_tag_month_day!BU81="","",_tag_month_day!BU81/100)</f>
        <v/>
      </c>
      <c r="GK91" s="470">
        <f>GK90</f>
        <v>0.070000000000000007</v>
      </c>
      <c r="GL91" s="470">
        <f>GL90</f>
        <v>0.029999999999999999</v>
      </c>
      <c r="GM91" s="471" t="str">
        <f>IF(_tag_month_day!BX81="","",_tag_month_day!BX81/100)</f>
        <v/>
      </c>
      <c r="GN91" s="470">
        <f>GN90</f>
        <v>0.070000000000000007</v>
      </c>
      <c r="GO91" s="470">
        <f>GO90</f>
        <v>0.029999999999999999</v>
      </c>
      <c r="GP91" s="470">
        <f>GP90</f>
        <v>0.089999999999999997</v>
      </c>
      <c r="GQ91" s="470">
        <f>GQ90</f>
        <v>0.029999999999999999</v>
      </c>
      <c r="GR91" s="471" t="str">
        <f>IF(_tag_month_day!CA81="","",_tag_month_day!CA81/100)</f>
        <v/>
      </c>
      <c r="GS91" s="472">
        <f>GS90</f>
        <v>0.95299999999999996</v>
      </c>
      <c r="GT91" s="472">
        <f>GT90</f>
        <v>0.55000000000000004</v>
      </c>
      <c r="GU91" s="472">
        <f>GU90</f>
        <v>0.55000000000000004</v>
      </c>
      <c r="GV91" s="472">
        <f>GV90</f>
        <v>0.55000000000000004</v>
      </c>
      <c r="GW91" s="472">
        <f>GW90</f>
        <v>0.5</v>
      </c>
      <c r="GX91" s="472">
        <f>GX90</f>
        <v>0.93500000000000005</v>
      </c>
      <c r="GY91" s="472">
        <f>GY90</f>
        <v>0.14999999999999999</v>
      </c>
      <c r="GZ91" s="472">
        <f>GZ90</f>
        <v>1</v>
      </c>
      <c r="HA91" s="474">
        <f>HA90</f>
        <v>0.047</v>
      </c>
      <c r="HB91" s="474">
        <f>HB90</f>
        <v>0.45000000000000001</v>
      </c>
      <c r="HC91" s="474">
        <f>HC90</f>
        <v>0.45000000000000001</v>
      </c>
      <c r="HD91" s="474">
        <f>HD90</f>
        <v>0.45000000000000001</v>
      </c>
      <c r="HE91" s="474">
        <f>HE90</f>
        <v>0.5</v>
      </c>
      <c r="HF91" s="474">
        <f>HF90</f>
        <v>0.065000000000000002</v>
      </c>
      <c r="HG91" s="474">
        <f>HG90</f>
        <v>0.84999999999999998</v>
      </c>
      <c r="HH91" s="474">
        <f>HH90</f>
        <v>0</v>
      </c>
      <c r="HI91" s="10">
        <f>IF(BZ91&lt;&gt;"",CK91-BV91,0)</f>
        <v>0</v>
      </c>
      <c r="HJ91" s="10" t="e">
        <f>IF(AJ91&gt;0,AH91-AJ91,0)</f>
        <v>#VALUE!</v>
      </c>
      <c r="HK91" s="466">
        <f>HK90</f>
        <v>0.84999999999999998</v>
      </c>
      <c r="HL91" s="424">
        <f>HL90</f>
        <v>550000</v>
      </c>
      <c r="HM91" s="424">
        <f>HM90</f>
        <v>480000</v>
      </c>
      <c r="HN91" s="465" t="e">
        <f>(DJ91*EZ91+DK91*FH91+DL91*FM91+DM91*FR91+DN91*FW91+DO91*GB91+DS91*GI91+DP91*GM91+DR91*GR91)*1000*2</f>
        <v>#VALUE!</v>
      </c>
      <c r="HO91" s="465" t="e">
        <f>HN91*HK91*$HO$2/HL91*1000000</f>
        <v>#VALUE!</v>
      </c>
      <c r="HP91" s="465" t="e">
        <f>HN91*HK91*$HP$2/HM91*1000000</f>
        <v>#VALUE!</v>
      </c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</row>
    <row customFormat="1" r="92" s="0">
      <c r="A92" s="420">
        <v>81</v>
      </c>
      <c r="B92" s="421">
        <f ca="1">IF(D92=D91,B91,IF(D92="夜班",B91+1,B91))</f>
        <v>43589</v>
      </c>
      <c r="C92" s="422">
        <f>C91</f>
        <v>0.041666666666666699</v>
      </c>
      <c r="D92" s="10" t="str">
        <f ca="1">IF(HOUR(G92)&lt;8,"夜班",IF(HOUR(G92)&lt;16,"白班",IF(HOUR(G92)&lt;24,"中班",0)))</f>
        <v>白班</v>
      </c>
      <c r="E92" s="10" t="e">
        <f ca="1">IF(F92=1,"甲",IF(F92=2,"乙",IF(F92=3,"丙",IF(F92=4,"丁",""))))</f>
        <v>#REF!</v>
      </c>
      <c r="F92" s="10" t="e">
        <f ca="1">SUMPRODUCT((成本日报!$A$3:$A$95=计划!B92)*(成本日报!$B$3:$B$95=计划!$D92),成本日报!$C$3:$C$95)</f>
        <v>#REF!</v>
      </c>
      <c r="G92" s="423">
        <f ca="1">G91+C91</f>
        <v>43589.333333333139</v>
      </c>
      <c r="H92" s="423">
        <f ca="1">$G92+$C92/60*10+$C92*0</f>
        <v>43589.340277777585</v>
      </c>
      <c r="I92" s="423">
        <f ca="1">$G92+$C92/60*18+$C92*0</f>
        <v>43589.345833333136</v>
      </c>
      <c r="J92" s="423">
        <f ca="1">$G92+$C92/60*0+$C92*1</f>
        <v>43589.374999999804</v>
      </c>
      <c r="K92" s="423">
        <f ca="1">$G92+$C92/60*30+$C92*2</f>
        <v>43589.437499999811</v>
      </c>
      <c r="L92" s="423">
        <f ca="1">$G92+$C92/60*0+$C92*3</f>
        <v>43589.458333333139</v>
      </c>
      <c r="M92" s="424" t="str">
        <f>IF(_tag_month_day!A82="","",_tag_month_day!A82)</f>
        <v/>
      </c>
      <c r="N92" s="424" t="str">
        <f>IF(_tag_month_day!B82="","",_tag_month_day!B82)</f>
        <v/>
      </c>
      <c r="O92" s="425" t="e">
        <f>IF(M92+N92=0,"",M92+N92)</f>
        <v>#VALUE!</v>
      </c>
      <c r="P92" s="424" t="str">
        <f>IF(_tag_month_day!C82="","",_tag_month_day!C82)</f>
        <v/>
      </c>
      <c r="Q92" s="424" t="str">
        <f>IF(_tag_month_day!D82="","",_tag_month_day!D82)</f>
        <v/>
      </c>
      <c r="R92" s="426" t="str">
        <f>IF(_tag_month_day!CB82="","",_tag_month_day!CB82/100)</f>
        <v/>
      </c>
      <c r="S92" s="427" t="str">
        <f>IF(_tag_month_day!E82="","",_tag_month_day!E82)</f>
        <v/>
      </c>
      <c r="T92" s="427" t="str">
        <f>IF(_tag_month_day!F82="","",_tag_month_day!F82)</f>
        <v/>
      </c>
      <c r="U92" s="428" t="e">
        <f>S92+T92</f>
        <v>#VALUE!</v>
      </c>
      <c r="V92" s="429" t="e">
        <f>U92/AJ92</f>
        <v>#VALUE!</v>
      </c>
      <c r="W92" s="430" t="str">
        <f>IF(_jhy_month_day!A82="","",_jhy_month_day!A82)</f>
        <v/>
      </c>
      <c r="X92" s="431" t="str">
        <f>IF(_jhy_month_day!B82="","",_jhy_month_day!B82/100)</f>
        <v/>
      </c>
      <c r="Y92" s="431" t="str">
        <f>IF(_jhy_month_day!C82="","",_jhy_month_day!C82/100)</f>
        <v/>
      </c>
      <c r="Z92" s="432">
        <f>Z88+1</f>
        <v>21</v>
      </c>
      <c r="AA92" s="433" t="str">
        <f>IF(_tag_month_day!G82="","",_tag_month_day!G82/100)</f>
        <v/>
      </c>
      <c r="AB92" s="433" t="str">
        <f>IF(_tag_month_day!H82="","",_tag_month_day!H82/100)</f>
        <v/>
      </c>
      <c r="AC92" s="434">
        <f>IF(X92="",AC91,BK92*($AV91*X92+$AW91*FD91+$AX91*FI91+$AY91*FN91+$AZ91*FS91+$BA91*FX91+$BG91*GE91)/(AV91*Y92+AX91*FK91+AW91*FF91+AY91*FP91+AZ91*FU91+BA91*FZ91+BG91*GG91+BB91*GK91+BC91*GN91+BD91*GP91))</f>
        <v>1.59963432013121</v>
      </c>
      <c r="AD92" s="435" t="str">
        <f>IF(AC92=AC91,"",AC92-AC91)</f>
        <v/>
      </c>
      <c r="AE92" s="436" t="str">
        <f>IF(1-AF92=0,"",(1-AF92))</f>
        <v/>
      </c>
      <c r="AF92" s="437">
        <v>1</v>
      </c>
      <c r="AG92" s="10" t="str">
        <f>AG91</f>
        <v>8B4</v>
      </c>
      <c r="AH92" s="438" t="str">
        <f>AH91</f>
        <v/>
      </c>
      <c r="AI92" s="424" t="e">
        <f>IF(ROUND(AJ92-AJ91,1)=0,"",AJ92-AJ91)</f>
        <v>#VALUE!</v>
      </c>
      <c r="AJ92" s="10" t="str">
        <f>IF(_tag_month_day!I82="","",_tag_month_day!I82)</f>
        <v/>
      </c>
      <c r="AK92" s="440"/>
      <c r="AL92" s="440"/>
      <c r="AM92" s="440"/>
      <c r="AN92" s="441">
        <f>AN91</f>
        <v>3</v>
      </c>
      <c r="AO92" s="441">
        <f>AO91</f>
        <v>7</v>
      </c>
      <c r="AP92" s="442" t="e">
        <f>(IF(AN92=0,AS91,AS91*(1+AO92/AN92)/(AR92+AO92/AN92)))+AT92</f>
        <v>#VALUE!</v>
      </c>
      <c r="AQ92" s="443" t="str">
        <f>IF(_tag_month_day!J82="","",_tag_month_day!J82/100)</f>
        <v/>
      </c>
      <c r="AR92" s="444">
        <f>AR91</f>
        <v>1.3</v>
      </c>
      <c r="AS92" s="445" t="e">
        <f>AQ92*(AN92*AR92+AO92)/(AN92+AO92)</f>
        <v>#VALUE!</v>
      </c>
      <c r="AT92" s="445" t="e">
        <f>(SUM(BE92:BF92)-SUM(BE91:BF91))*0.05</f>
        <v>#VALUE!</v>
      </c>
      <c r="AU92" s="446" t="str">
        <f>IF(_tag_month_day!CC82="","",IF(_tag_month_day!CC82&gt;0,_tag_month_day!CD82,_tag_month_day!CE82))</f>
        <v/>
      </c>
      <c r="AV92" s="447" t="str">
        <f>IF(_tag_month_day!L82="","",_tag_month_day!L82/100)</f>
        <v/>
      </c>
      <c r="AW92" s="431">
        <f>AW91</f>
        <v>0</v>
      </c>
      <c r="AX92" s="431">
        <f>AX91</f>
        <v>0</v>
      </c>
      <c r="AY92" s="431" t="str">
        <f>IF(_tag_month_day!M82="","",_tag_month_day!M82/100)</f>
        <v/>
      </c>
      <c r="AZ92" s="431" t="str">
        <f>IF(_tag_month_day!N82="","",_tag_month_day!N82/100)</f>
        <v/>
      </c>
      <c r="BA92" s="431" t="str">
        <f>IF(_tag_month_day!O82="","",_tag_month_day!O82/100)</f>
        <v/>
      </c>
      <c r="BB92" s="448" t="str">
        <f>IF(_tag_month_day!P82="","",_tag_month_day!P82/100)</f>
        <v/>
      </c>
      <c r="BC92" s="448">
        <f>BC91</f>
        <v>0</v>
      </c>
      <c r="BD92" s="448" t="str">
        <f>IF(_tag_month_day!Q82="","",_tag_month_day!Q82/100)</f>
        <v/>
      </c>
      <c r="BE92" s="449" t="str">
        <f>IF(_tag_month_day!R82="","",_tag_month_day!R82/100)</f>
        <v/>
      </c>
      <c r="BF92" s="388" t="e">
        <f>(AU92*(100+BE92*100))/(AJ92-AU92)/100</f>
        <v>#VALUE!</v>
      </c>
      <c r="BG92" s="450" t="e">
        <f>BE92+BF92</f>
        <v>#VALUE!</v>
      </c>
      <c r="BH92" s="451" t="e">
        <f>SUM(AV92:BF92)</f>
        <v>#VALUE!</v>
      </c>
      <c r="BI92" s="452" t="e">
        <f>IF(CX92=0,BI91,(DK92*查询!$R$5+DL92*查询!$Q$5+DM92*查询!$N$5+DN92*查询!$O$5+DO92*查询!$P$5)*AF92/CX92)</f>
        <v>#VALUE!</v>
      </c>
      <c r="BJ92" s="452" t="e">
        <f>IF(CX92=0,BJ91,(DP92*查询!$S$5+DQ92*查询!$T$5+DR92*查询!$U$5)*AF92/CX92)</f>
        <v>#VALUE!</v>
      </c>
      <c r="BK92" s="452">
        <f>BK91</f>
        <v>1</v>
      </c>
      <c r="BL92" s="453" t="e">
        <f>SUMPRODUCT((AV92:BA92)*(GS92:GX92))/((GS92:GX92)+SUM(BB92:BD92)*GY92+BG92*GZ92)</f>
        <v>#VALUE!</v>
      </c>
      <c r="BM92" s="453" t="e">
        <f>BK92*($AV92*FB92+$AW92*FD92+$AX92*FI92+$AY92*FN92+$AZ92*FS92+$BA92*FX92+$BG92*GE92)/(AV92*EY92+AX92*FK92+AW92*FF92+AY92*FP92+AZ92*FU92+BA92*FZ92+BG92*GG92+BB92*GK92+BC92*GN92+BD92*GP92)</f>
        <v>#VALUE!</v>
      </c>
      <c r="BN92" s="453" t="e">
        <f>($AV92*FC92+$AX92*FJ92+$AW92*FE92+$AY92*FO92+$AZ92*FT92+$BA92*FY92+$BG92*GF92)/($AV92*FA92+BG92*GH92+BB92*GL92+BC92*GO92+BD92*GQ92+BA92*GA92)</f>
        <v>#VALUE!</v>
      </c>
      <c r="BO92" s="454" t="e">
        <f>SUMPRODUCT(AV92:BA92*GS92:GX92)/(GS92:GX92+(BB92+BC92+BD92)*GY92+BG92)</f>
        <v>#VALUE!</v>
      </c>
      <c r="BP92" s="454" t="e">
        <f>SUMPRODUCT(AV92:BA92*GS92:GX92)/(GS92:GX92+(BB92+BC92+BD92)*GY92+BG92)</f>
        <v>#VALUE!</v>
      </c>
      <c r="BQ92" s="454" t="e">
        <f>SUMPRODUCT(AV92:BA92*GS92:GX92)/(GS92:GX92+(BB92+BC92+BD92)*GY92+BG92)</f>
        <v>#VALUE!</v>
      </c>
      <c r="BR92" s="453" t="str">
        <f>IF(_tag_month_day!T82="","",_tag_month_day!T82)</f>
        <v/>
      </c>
      <c r="BS92" s="453" t="str">
        <f>IF(_tag_month_day!U82="","",_tag_month_day!U82)</f>
        <v/>
      </c>
      <c r="BT92" s="455" t="str">
        <f>IF(CK92="","",IF((CK92&gt;=BV92-0.12)*(CK92&lt;=BV92+0.12),"合格","不合格"))</f>
        <v/>
      </c>
      <c r="BU92" s="456" t="str">
        <f>IF(_tag_month_day!V82="","",_tag_month_day!V82)</f>
        <v/>
      </c>
      <c r="BV92" s="457" t="str">
        <f>IF(_tag_month_day!W82="","",_tag_month_day!W82)</f>
        <v/>
      </c>
      <c r="BW92" s="458" t="str">
        <f>IF(_tag_month_day!X82="","",_tag_month_day!X82)</f>
        <v/>
      </c>
      <c r="BX92" s="458" t="str">
        <f>IF(_tag_month_day!Y82="","",_tag_month_day!Y82)</f>
        <v/>
      </c>
      <c r="BY92" s="459">
        <f ca="1">L92</f>
        <v>43589.458333333139</v>
      </c>
      <c r="BZ92" s="460" t="s">
        <v>429</v>
      </c>
      <c r="CA92" s="461">
        <v>0.44791666666666702</v>
      </c>
      <c r="CB92" s="424" t="str">
        <f>IF(_tag_month_day!Z82="","",_tag_month_day!Z82)</f>
        <v/>
      </c>
      <c r="CC92" s="424" t="str">
        <f>IF(_tag_month_day!AA82="","",_tag_month_day!AA82)</f>
        <v/>
      </c>
      <c r="CD92" s="424" t="str">
        <f>IF(_tag_month_day!AB82="","",_tag_month_day!AB82)</f>
        <v/>
      </c>
      <c r="CE92" s="424" t="str">
        <f>IF(_tag_month_day!AC82="","",_tag_month_day!AC82)</f>
        <v/>
      </c>
      <c r="CF92" s="424" t="str">
        <f>IF(_tag_month_day!AD82="","",_tag_month_day!AD82)</f>
        <v/>
      </c>
      <c r="CG92" s="424" t="str">
        <f>IF(_tag_month_day!AE82="","",_tag_month_day!AE82)</f>
        <v/>
      </c>
      <c r="CH92" s="424" t="str">
        <f>IF(_tag_month_day!AF82="","",_tag_month_day!AF82)</f>
        <v/>
      </c>
      <c r="CI92" s="424" t="str">
        <f>IF(_tag_month_day!AG82="","",_tag_month_day!AG82)</f>
        <v/>
      </c>
      <c r="CJ92" s="424" t="str">
        <f>IF(_tag_month_day!AH82="","",_tag_month_day!AH82)</f>
        <v/>
      </c>
      <c r="CK92" s="424" t="str">
        <f>IF(_tag_month_day!AI82="","",_tag_month_day!AI82)</f>
        <v/>
      </c>
      <c r="CL92" s="4" t="str">
        <f>IF(_tag_month_day!AJ82="","",_tag_month_day!AJ82)</f>
        <v/>
      </c>
      <c r="CM92" s="4" t="str">
        <f>IF(_tag_month_day!AK82="","",_tag_month_day!AK82)</f>
        <v/>
      </c>
      <c r="CN92" s="4" t="str">
        <f>IF(_tag_month_day!AL82="","",_tag_month_day!AL82)</f>
        <v/>
      </c>
      <c r="CO92" s="4" t="str">
        <f>IF(_tag_month_day!AM82="","",_tag_month_day!AM82)</f>
        <v/>
      </c>
      <c r="CP92" s="4" t="str">
        <f>IF(_tag_month_day!AN82="","",_tag_month_day!AN82)</f>
        <v/>
      </c>
      <c r="CQ92" s="4" t="str">
        <f>IF(_tag_month_day!AO82="","",_tag_month_day!AO82)</f>
        <v/>
      </c>
      <c r="CR92" s="462" t="str">
        <f>IF(_tag_month_day!AP82="","",_tag_month_day!AP82)</f>
        <v/>
      </c>
      <c r="CS92" s="463" t="str">
        <f>IF(_tag_month_day!AQ82="","",_tag_month_day!AQ82)</f>
        <v/>
      </c>
      <c r="CT92" s="4" t="str">
        <f>IF(_tag_month_day!AR82="","",_tag_month_day!AR82)</f>
        <v/>
      </c>
      <c r="CU92" s="464" t="e">
        <f>DU92/AJ92</f>
        <v>#VALUE!</v>
      </c>
      <c r="CV92" s="451" t="e">
        <f>BG92/BH92</f>
        <v>#VALUE!</v>
      </c>
      <c r="CW92" s="465" t="e">
        <f>AJ92*(1-CV92)*CU92*AF92</f>
        <v>#VALUE!</v>
      </c>
      <c r="CX92" s="465" t="e">
        <f>CW92*94%</f>
        <v>#VALUE!</v>
      </c>
      <c r="CY92" s="466" t="e">
        <f>IF(CX92=0,0,DS92/(DS92+CX92))</f>
        <v>#VALUE!</v>
      </c>
      <c r="CZ92" s="465" t="e">
        <f>$AJ92*EF92</f>
        <v>#VALUE!</v>
      </c>
      <c r="DA92" s="465" t="e">
        <f>$AJ92*EG92</f>
        <v>#VALUE!</v>
      </c>
      <c r="DB92" s="465" t="e">
        <f>$AJ92*EH92</f>
        <v>#VALUE!</v>
      </c>
      <c r="DC92" s="465" t="e">
        <f>$AJ92*EI92</f>
        <v>#VALUE!</v>
      </c>
      <c r="DD92" s="465" t="e">
        <f>$AJ92*EJ92</f>
        <v>#VALUE!</v>
      </c>
      <c r="DE92" s="465" t="e">
        <f>$AJ92*EK92</f>
        <v>#VALUE!</v>
      </c>
      <c r="DF92" s="465" t="e">
        <f>$AJ92*EL92</f>
        <v>#VALUE!</v>
      </c>
      <c r="DG92" s="465" t="e">
        <f>$AJ92*EM92</f>
        <v>#VALUE!</v>
      </c>
      <c r="DH92" s="465" t="e">
        <f>$AJ92*EN92</f>
        <v>#VALUE!</v>
      </c>
      <c r="DI92" s="465" t="e">
        <f>$AJ92*EO92</f>
        <v>#VALUE!</v>
      </c>
      <c r="DJ92" s="465" t="e">
        <f>CZ92*(1-EP92)</f>
        <v>#VALUE!</v>
      </c>
      <c r="DK92" s="465" t="e">
        <f>DA92*(1-ER92)</f>
        <v>#VALUE!</v>
      </c>
      <c r="DL92" s="465" t="e">
        <f>DB92*(1-EQ92)</f>
        <v>#VALUE!</v>
      </c>
      <c r="DM92" s="465" t="e">
        <f>DC92*(1-ES92)</f>
        <v>#VALUE!</v>
      </c>
      <c r="DN92" s="465" t="e">
        <f>DD92*(1-ET92)</f>
        <v>#VALUE!</v>
      </c>
      <c r="DO92" s="465" t="e">
        <f>DE92</f>
        <v>#VALUE!</v>
      </c>
      <c r="DP92" s="465" t="e">
        <f>DF92*(1-EU92)</f>
        <v>#VALUE!</v>
      </c>
      <c r="DQ92" s="465" t="e">
        <f>DG92*(1-EV92)</f>
        <v>#VALUE!</v>
      </c>
      <c r="DR92" s="465" t="e">
        <f>DH92*(1-EW92)</f>
        <v>#VALUE!</v>
      </c>
      <c r="DS92" s="465" t="e">
        <f>DI92</f>
        <v>#VALUE!</v>
      </c>
      <c r="DT92" s="465" t="e">
        <f>SUM(DJ92:DS92)</f>
        <v>#VALUE!</v>
      </c>
      <c r="DU92" s="465" t="e">
        <f>(GS92:GX92)+(DP92+DQ92+DR92)*GY92+DS92</f>
        <v>#VALUE!</v>
      </c>
      <c r="DV92" s="451" t="e">
        <f>AV92/$BH92/(1-EP92)</f>
        <v>#VALUE!</v>
      </c>
      <c r="DW92" s="451" t="e">
        <f>AW92/$BH92/(1-ER92)</f>
        <v>#VALUE!</v>
      </c>
      <c r="DX92" s="451" t="e">
        <f>AX92/$BH92/(1-EQ92)</f>
        <v>#VALUE!</v>
      </c>
      <c r="DY92" s="451" t="e">
        <f>AY92/$BH92/(1-ES92)</f>
        <v>#VALUE!</v>
      </c>
      <c r="DZ92" s="451" t="e">
        <f>AZ92/$BH92/(1-ET92)</f>
        <v>#VALUE!</v>
      </c>
      <c r="EA92" s="451" t="e">
        <f>BA92/$BH92/(1-AX92)</f>
        <v>#VALUE!</v>
      </c>
      <c r="EB92" s="451" t="e">
        <f>BB92/$BH92/(1-EU92)</f>
        <v>#VALUE!</v>
      </c>
      <c r="EC92" s="451" t="e">
        <f>BC92/$BH92/(1-EV92)</f>
        <v>#VALUE!</v>
      </c>
      <c r="ED92" s="451" t="e">
        <f>BD92/$BH92/(1-EW92)</f>
        <v>#VALUE!</v>
      </c>
      <c r="EE92" s="451" t="e">
        <f>BG92/BH92</f>
        <v>#VALUE!</v>
      </c>
      <c r="EF92" s="451" t="e">
        <f>DV92/SUM($DV92:$EE92)</f>
        <v>#VALUE!</v>
      </c>
      <c r="EG92" s="451" t="e">
        <f>DW92/SUM($DV92:$EE92)</f>
        <v>#VALUE!</v>
      </c>
      <c r="EH92" s="451" t="e">
        <f>DX92/SUM($DV92:$EE92)</f>
        <v>#VALUE!</v>
      </c>
      <c r="EI92" s="451" t="e">
        <f>DY92/SUM($DV92:$EE92)</f>
        <v>#VALUE!</v>
      </c>
      <c r="EJ92" s="451" t="e">
        <f>DZ92/SUM($DV92:$EE92)</f>
        <v>#VALUE!</v>
      </c>
      <c r="EK92" s="451" t="e">
        <f>EA92/SUM($DV92:$EE92)</f>
        <v>#VALUE!</v>
      </c>
      <c r="EL92" s="451" t="e">
        <f>EB92/SUM($DV92:$EE92)</f>
        <v>#VALUE!</v>
      </c>
      <c r="EM92" s="451" t="e">
        <f>EC92/SUM($DV92:$EE92)</f>
        <v>#VALUE!</v>
      </c>
      <c r="EN92" s="451" t="e">
        <f>ED92/SUM($DV92:$EE92)</f>
        <v>#VALUE!</v>
      </c>
      <c r="EO92" s="451" t="e">
        <f>EE92/SUM($DV92:$EE92)</f>
        <v>#VALUE!</v>
      </c>
      <c r="EP92" s="450">
        <f>EP91</f>
        <v>0.080000000000000002</v>
      </c>
      <c r="EQ92" s="450">
        <f>EQ91</f>
        <v>0.014999999999999999</v>
      </c>
      <c r="ER92" s="450">
        <f>ER91</f>
        <v>0.014999999999999999</v>
      </c>
      <c r="ES92" s="450">
        <f>ES91</f>
        <v>0.014999999999999999</v>
      </c>
      <c r="ET92" s="450">
        <f>ET91</f>
        <v>0.014999999999999999</v>
      </c>
      <c r="EU92" s="450">
        <f>EU91</f>
        <v>0.089999999999999997</v>
      </c>
      <c r="EV92" s="450">
        <f>EV91</f>
        <v>0.089999999999999997</v>
      </c>
      <c r="EW92" s="450">
        <f>EW91</f>
        <v>0.089999999999999997</v>
      </c>
      <c r="EX92" s="431" t="str">
        <f>IF(_tag_month_day!AS82="","",_tag_month_day!AS82/100)</f>
        <v/>
      </c>
      <c r="EY92" s="431" t="str">
        <f>IF(_tag_month_day!AT82="","",_tag_month_day!AT82/100)</f>
        <v/>
      </c>
      <c r="EZ92" s="431" t="str">
        <f>IF(_tag_month_day!AU82="","",_tag_month_day!AU82/100)</f>
        <v/>
      </c>
      <c r="FA92" s="431" t="str">
        <f>IF(_tag_month_day!AV82="","",_tag_month_day!AV82/100)</f>
        <v/>
      </c>
      <c r="FB92" s="431" t="str">
        <f>IF(_tag_month_day!AW82="","",_tag_month_day!AW82/100)</f>
        <v/>
      </c>
      <c r="FC92" s="431" t="str">
        <f>IF(_tag_month_day!AX82="","",_tag_month_day!AX82/100)</f>
        <v/>
      </c>
      <c r="FD92" s="449" t="str">
        <f>IF(_tag_month_day!AY82="","",_tag_month_day!AY82/100)</f>
        <v/>
      </c>
      <c r="FE92" s="449" t="str">
        <f>IF(_tag_month_day!AZ82="","",_tag_month_day!AZ82/100)</f>
        <v/>
      </c>
      <c r="FF92" s="449" t="str">
        <f>IF(_tag_month_day!BA82="","",_tag_month_day!BA82/100)</f>
        <v/>
      </c>
      <c r="FG92" s="449" t="str">
        <f>IF(_tag_month_day!BB82="","",_tag_month_day!BB82/100)</f>
        <v/>
      </c>
      <c r="FH92" s="467" t="str">
        <f>IF(_tag_month_day!BC82="","",_tag_month_day!BC82/100)</f>
        <v/>
      </c>
      <c r="FI92" s="449">
        <f>FI91</f>
        <v>0.40999999999999998</v>
      </c>
      <c r="FJ92" s="449">
        <f>FJ91</f>
        <v>0.11</v>
      </c>
      <c r="FK92" s="449">
        <f>FK91</f>
        <v>0.014999999999999999</v>
      </c>
      <c r="FL92" s="449">
        <f>FL91</f>
        <v>0</v>
      </c>
      <c r="FM92" s="467">
        <f>FM91</f>
        <v>0.0001</v>
      </c>
      <c r="FN92" s="449">
        <f>FN91</f>
        <v>0.32000000000000001</v>
      </c>
      <c r="FO92" s="449">
        <f>FO91</f>
        <v>0.20000000000000001</v>
      </c>
      <c r="FP92" s="449">
        <f>FP91</f>
        <v>0.01</v>
      </c>
      <c r="FQ92" s="449">
        <f>FQ91</f>
        <v>0</v>
      </c>
      <c r="FR92" s="467">
        <f>FR91</f>
        <v>0.0001</v>
      </c>
      <c r="FS92" s="449" t="str">
        <f>IF(_tag_month_day!BD82="","",_tag_month_day!BD82/100)</f>
        <v/>
      </c>
      <c r="FT92" s="449" t="str">
        <f>IF(_tag_month_day!BE82="","",_tag_month_day!BE82/100)</f>
        <v/>
      </c>
      <c r="FU92" s="449" t="str">
        <f>IF(_tag_month_day!BF82="","",_tag_month_day!BF82/100)</f>
        <v/>
      </c>
      <c r="FV92" s="449" t="str">
        <f>IF(_tag_month_day!BG82="","",_tag_month_day!BG82/100)</f>
        <v/>
      </c>
      <c r="FW92" s="467" t="str">
        <f>IF(_tag_month_day!BH82="","",_tag_month_day!BH82/100)</f>
        <v/>
      </c>
      <c r="FX92" s="449" t="str">
        <f>IF(_tag_month_day!BI82="","",_tag_month_day!BI82/100)</f>
        <v/>
      </c>
      <c r="FY92" s="449" t="str">
        <f>IF(_tag_month_day!BJ82="","",_tag_month_day!BJ82/100)</f>
        <v/>
      </c>
      <c r="FZ92" s="468" t="str">
        <f>IF(_tag_month_day!BK82="","",_tag_month_day!BK82/100)</f>
        <v/>
      </c>
      <c r="GA92" s="449" t="str">
        <f>IF(_tag_month_day!BL82="","",_tag_month_day!BL82/100)</f>
        <v/>
      </c>
      <c r="GB92" s="467" t="str">
        <f>IF(_tag_month_day!BM82="","",_tag_month_day!BM82/100)</f>
        <v/>
      </c>
      <c r="GC92" s="431" t="str">
        <f>IF(_tag_month_day!BN82="","",_tag_month_day!BN82/100)</f>
        <v/>
      </c>
      <c r="GD92" s="431" t="str">
        <f>IF(_tag_month_day!BO82="","",_tag_month_day!BO82/100)</f>
        <v/>
      </c>
      <c r="GE92" s="431" t="str">
        <f>IF(_tag_month_day!BP82="","",_tag_month_day!BP82/100)</f>
        <v/>
      </c>
      <c r="GF92" s="431" t="str">
        <f>IF(_tag_month_day!BQ82="","",_tag_month_day!BQ82/100)</f>
        <v/>
      </c>
      <c r="GG92" s="431" t="str">
        <f>IF(_tag_month_day!BR82="","",_tag_month_day!BR82/100)</f>
        <v/>
      </c>
      <c r="GH92" s="431" t="str">
        <f>IF(_tag_month_day!BS82="","",_tag_month_day!BS82/100)</f>
        <v/>
      </c>
      <c r="GI92" s="467" t="str">
        <f>IF(_tag_month_day!BT82="","",_tag_month_day!BT82/100)</f>
        <v/>
      </c>
      <c r="GJ92" s="469" t="str">
        <f>IF(_tag_month_day!BU82="","",_tag_month_day!BU82/100)</f>
        <v/>
      </c>
      <c r="GK92" s="470">
        <f>GK91</f>
        <v>0.070000000000000007</v>
      </c>
      <c r="GL92" s="470">
        <f>GL91</f>
        <v>0.029999999999999999</v>
      </c>
      <c r="GM92" s="471" t="str">
        <f>IF(_tag_month_day!BX82="","",_tag_month_day!BX82/100)</f>
        <v/>
      </c>
      <c r="GN92" s="470">
        <f>GN91</f>
        <v>0.070000000000000007</v>
      </c>
      <c r="GO92" s="470">
        <f>GO91</f>
        <v>0.029999999999999999</v>
      </c>
      <c r="GP92" s="470">
        <f>GP91</f>
        <v>0.089999999999999997</v>
      </c>
      <c r="GQ92" s="470">
        <f>GQ91</f>
        <v>0.029999999999999999</v>
      </c>
      <c r="GR92" s="471" t="str">
        <f>IF(_tag_month_day!CA82="","",_tag_month_day!CA82/100)</f>
        <v/>
      </c>
      <c r="GS92" s="472">
        <f>GS91</f>
        <v>0.95299999999999996</v>
      </c>
      <c r="GT92" s="472">
        <f>GT91</f>
        <v>0.55000000000000004</v>
      </c>
      <c r="GU92" s="472">
        <f>GU91</f>
        <v>0.55000000000000004</v>
      </c>
      <c r="GV92" s="472">
        <f>GV91</f>
        <v>0.55000000000000004</v>
      </c>
      <c r="GW92" s="472">
        <f>GW91</f>
        <v>0.5</v>
      </c>
      <c r="GX92" s="472">
        <f>GX91</f>
        <v>0.93500000000000005</v>
      </c>
      <c r="GY92" s="472">
        <f>GY91</f>
        <v>0.14999999999999999</v>
      </c>
      <c r="GZ92" s="472">
        <f>GZ91</f>
        <v>1</v>
      </c>
      <c r="HA92" s="474">
        <f>HA91</f>
        <v>0.047</v>
      </c>
      <c r="HB92" s="474">
        <f>HB91</f>
        <v>0.45000000000000001</v>
      </c>
      <c r="HC92" s="474">
        <f>HC91</f>
        <v>0.45000000000000001</v>
      </c>
      <c r="HD92" s="474">
        <f>HD91</f>
        <v>0.45000000000000001</v>
      </c>
      <c r="HE92" s="474">
        <f>HE91</f>
        <v>0.5</v>
      </c>
      <c r="HF92" s="474">
        <f>HF91</f>
        <v>0.065000000000000002</v>
      </c>
      <c r="HG92" s="474">
        <f>HG91</f>
        <v>0.84999999999999998</v>
      </c>
      <c r="HH92" s="474">
        <f>HH91</f>
        <v>0</v>
      </c>
      <c r="HI92" s="10" t="e">
        <f>IF(BZ92&lt;&gt;"",CK92-BV92,0)</f>
        <v>#VALUE!</v>
      </c>
      <c r="HJ92" s="10" t="e">
        <f>IF(AJ92&gt;0,AH92-AJ92,0)</f>
        <v>#VALUE!</v>
      </c>
      <c r="HK92" s="466">
        <f>HK91</f>
        <v>0.84999999999999998</v>
      </c>
      <c r="HL92" s="424">
        <f>HL91</f>
        <v>550000</v>
      </c>
      <c r="HM92" s="424">
        <f>HM91</f>
        <v>480000</v>
      </c>
      <c r="HN92" s="465" t="e">
        <f>(DJ92*EZ92+DK92*FH92+DL92*FM92+DM92*FR92+DN92*FW92+DO92*GB92+DS92*GI92+DP92*GM92+DR92*GR92)*1000*2</f>
        <v>#VALUE!</v>
      </c>
      <c r="HO92" s="465" t="e">
        <f>HN92*HK92*$HO$2/HL92*1000000</f>
        <v>#VALUE!</v>
      </c>
      <c r="HP92" s="465" t="e">
        <f>HN92*HK92*$HP$2/HM92*1000000</f>
        <v>#VALUE!</v>
      </c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</row>
    <row customFormat="1" r="93" s="0">
      <c r="A93" s="420">
        <v>82</v>
      </c>
      <c r="B93" s="421">
        <f ca="1">IF(D93=D92,B92,IF(D93="夜班",B92+1,B92))</f>
        <v>43589</v>
      </c>
      <c r="C93" s="422">
        <f>C92</f>
        <v>0.041666666666666699</v>
      </c>
      <c r="D93" s="10" t="str">
        <f ca="1">IF(HOUR(G93)&lt;8,"夜班",IF(HOUR(G93)&lt;16,"白班",IF(HOUR(G93)&lt;24,"中班",0)))</f>
        <v>白班</v>
      </c>
      <c r="E93" s="10" t="e">
        <f ca="1">IF(F93=1,"甲",IF(F93=2,"乙",IF(F93=3,"丙",IF(F93=4,"丁",""))))</f>
        <v>#REF!</v>
      </c>
      <c r="F93" s="10" t="e">
        <f ca="1">SUMPRODUCT((成本日报!$A$3:$A$95=计划!B93)*(成本日报!$B$3:$B$95=计划!$D93),成本日报!$C$3:$C$95)</f>
        <v>#REF!</v>
      </c>
      <c r="G93" s="423">
        <f ca="1">G92+C92</f>
        <v>43589.374999999804</v>
      </c>
      <c r="H93" s="423">
        <f ca="1">$G93+$C93/60*10+$C93*0</f>
        <v>43589.381944444249</v>
      </c>
      <c r="I93" s="423">
        <f ca="1">$G93+$C93/60*18+$C93*0</f>
        <v>43589.387499999801</v>
      </c>
      <c r="J93" s="423">
        <f ca="1">$G93+$C93/60*0+$C93*1</f>
        <v>43589.416666666468</v>
      </c>
      <c r="K93" s="423">
        <f ca="1">$G93+$C93/60*30+$C93*2</f>
        <v>43589.479166666475</v>
      </c>
      <c r="L93" s="423">
        <f ca="1">$G93+$C93/60*0+$C93*3</f>
        <v>43589.499999999804</v>
      </c>
      <c r="M93" s="424" t="str">
        <f>IF(_tag_month_day!A83="","",_tag_month_day!A83)</f>
        <v/>
      </c>
      <c r="N93" s="424" t="str">
        <f>IF(_tag_month_day!B83="","",_tag_month_day!B83)</f>
        <v/>
      </c>
      <c r="O93" s="425" t="e">
        <f>IF(M93+N93=0,"",M93+N93)</f>
        <v>#VALUE!</v>
      </c>
      <c r="P93" s="424" t="str">
        <f>IF(_tag_month_day!C83="","",_tag_month_day!C83)</f>
        <v/>
      </c>
      <c r="Q93" s="424" t="str">
        <f>IF(_tag_month_day!D83="","",_tag_month_day!D83)</f>
        <v/>
      </c>
      <c r="R93" s="426" t="str">
        <f>IF(_tag_month_day!CB83="","",_tag_month_day!CB83/100)</f>
        <v/>
      </c>
      <c r="S93" s="427" t="str">
        <f>IF(_tag_month_day!E83="","",_tag_month_day!E83)</f>
        <v/>
      </c>
      <c r="T93" s="427" t="str">
        <f>IF(_tag_month_day!F83="","",_tag_month_day!F83)</f>
        <v/>
      </c>
      <c r="U93" s="428" t="e">
        <f>S93+T93</f>
        <v>#VALUE!</v>
      </c>
      <c r="V93" s="429" t="e">
        <f>U93/AJ93</f>
        <v>#VALUE!</v>
      </c>
      <c r="W93" s="430" t="str">
        <f>IF(_jhy_month_day!A83="","",_jhy_month_day!A83)</f>
        <v/>
      </c>
      <c r="X93" s="431" t="str">
        <f>IF(_jhy_month_day!B83="","",_jhy_month_day!B83/100)</f>
        <v/>
      </c>
      <c r="Y93" s="431" t="str">
        <f>IF(_jhy_month_day!C83="","",_jhy_month_day!C83/100)</f>
        <v/>
      </c>
      <c r="Z93" s="432">
        <f>Z89+1</f>
        <v>21</v>
      </c>
      <c r="AA93" s="433" t="str">
        <f>IF(_tag_month_day!G83="","",_tag_month_day!G83/100)</f>
        <v/>
      </c>
      <c r="AB93" s="433" t="str">
        <f>IF(_tag_month_day!H83="","",_tag_month_day!H83/100)</f>
        <v/>
      </c>
      <c r="AC93" s="434">
        <f>IF(X93="",AC92,BK93*($AV92*X93+$AW92*FD92+$AX92*FI92+$AY92*FN92+$AZ92*FS92+$BA92*FX92+$BG92*GE92)/(AV92*Y93+AX92*FK92+AW92*FF92+AY92*FP92+AZ92*FU92+BA92*FZ92+BG92*GG92+BB92*GK92+BC92*GN92+BD92*GP92))</f>
        <v>1.59963432013121</v>
      </c>
      <c r="AD93" s="435" t="str">
        <f>IF(AC93=AC92,"",AC93-AC92)</f>
        <v/>
      </c>
      <c r="AE93" s="436" t="str">
        <f>IF(1-AF93=0,"",(1-AF93))</f>
        <v/>
      </c>
      <c r="AF93" s="437">
        <v>1</v>
      </c>
      <c r="AG93" s="10" t="str">
        <f>AG92</f>
        <v>8B4</v>
      </c>
      <c r="AH93" s="438" t="str">
        <f>AH92</f>
        <v/>
      </c>
      <c r="AI93" s="424" t="e">
        <f>IF(ROUND(AJ93-AJ92,1)=0,"",AJ93-AJ92)</f>
        <v>#VALUE!</v>
      </c>
      <c r="AJ93" s="10" t="str">
        <f>IF(_tag_month_day!I83="","",_tag_month_day!I83)</f>
        <v/>
      </c>
      <c r="AK93" s="440" t="s">
        <v>452</v>
      </c>
      <c r="AL93" s="440" t="s">
        <v>453</v>
      </c>
      <c r="AM93" s="440" t="s">
        <v>454</v>
      </c>
      <c r="AN93" s="441">
        <f>AN92</f>
        <v>3</v>
      </c>
      <c r="AO93" s="441">
        <f>AO92</f>
        <v>7</v>
      </c>
      <c r="AP93" s="442" t="e">
        <f>(IF(AN93=0,AS92,AS92*(1+AO93/AN93)/(AR93+AO93/AN93)))+AT93</f>
        <v>#VALUE!</v>
      </c>
      <c r="AQ93" s="443" t="str">
        <f>IF(_tag_month_day!J83="","",_tag_month_day!J83/100)</f>
        <v/>
      </c>
      <c r="AR93" s="444">
        <f>AR92</f>
        <v>1.3</v>
      </c>
      <c r="AS93" s="445" t="e">
        <f>AQ93*(AN93*AR93+AO93)/(AN93+AO93)</f>
        <v>#VALUE!</v>
      </c>
      <c r="AT93" s="445" t="e">
        <f>(SUM(BE93:BF93)-SUM(BE92:BF92))*0.05</f>
        <v>#VALUE!</v>
      </c>
      <c r="AU93" s="446" t="str">
        <f>IF(_tag_month_day!CC83="","",IF(_tag_month_day!CC83&gt;0,_tag_month_day!CD83,_tag_month_day!CE83))</f>
        <v/>
      </c>
      <c r="AV93" s="447" t="str">
        <f>IF(_tag_month_day!L83="","",_tag_month_day!L83/100)</f>
        <v/>
      </c>
      <c r="AW93" s="431">
        <f>AW92</f>
        <v>0</v>
      </c>
      <c r="AX93" s="431">
        <f>AX92</f>
        <v>0</v>
      </c>
      <c r="AY93" s="431" t="str">
        <f>IF(_tag_month_day!M83="","",_tag_month_day!M83/100)</f>
        <v/>
      </c>
      <c r="AZ93" s="431" t="str">
        <f>IF(_tag_month_day!N83="","",_tag_month_day!N83/100)</f>
        <v/>
      </c>
      <c r="BA93" s="431" t="str">
        <f>IF(_tag_month_day!O83="","",_tag_month_day!O83/100)</f>
        <v/>
      </c>
      <c r="BB93" s="448" t="str">
        <f>IF(_tag_month_day!P83="","",_tag_month_day!P83/100)</f>
        <v/>
      </c>
      <c r="BC93" s="448">
        <f>BC92</f>
        <v>0</v>
      </c>
      <c r="BD93" s="448" t="str">
        <f>IF(_tag_month_day!Q83="","",_tag_month_day!Q83/100)</f>
        <v/>
      </c>
      <c r="BE93" s="449" t="str">
        <f>IF(_tag_month_day!R83="","",_tag_month_day!R83/100)</f>
        <v/>
      </c>
      <c r="BF93" s="388" t="e">
        <f>(AU93*(100+BE93*100))/(AJ93-AU93)/100</f>
        <v>#VALUE!</v>
      </c>
      <c r="BG93" s="450" t="e">
        <f>BE93+BF93</f>
        <v>#VALUE!</v>
      </c>
      <c r="BH93" s="451" t="e">
        <f>SUM(AV93:BF93)</f>
        <v>#VALUE!</v>
      </c>
      <c r="BI93" s="452" t="e">
        <f>IF(CX93=0,BI92,(DK93*查询!$R$5+DL93*查询!$Q$5+DM93*查询!$N$5+DN93*查询!$O$5+DO93*查询!$P$5)*AF93/CX93)</f>
        <v>#VALUE!</v>
      </c>
      <c r="BJ93" s="452" t="e">
        <f>IF(CX93=0,BJ92,(DP93*查询!$S$5+DQ93*查询!$T$5+DR93*查询!$U$5)*AF93/CX93)</f>
        <v>#VALUE!</v>
      </c>
      <c r="BK93" s="452">
        <f>BK92</f>
        <v>1</v>
      </c>
      <c r="BL93" s="453" t="e">
        <f>SUMPRODUCT((AV93:BA93)*(GS93:GX93))/((GS93:GX93)+SUM(BB93:BD93)*GY93+BG93*GZ93)</f>
        <v>#VALUE!</v>
      </c>
      <c r="BM93" s="453" t="e">
        <f>BK93*($AV93*FB93+$AW93*FD93+$AX93*FI93+$AY93*FN93+$AZ93*FS93+$BA93*FX93+$BG93*GE93)/(AV93*EY93+AX93*FK93+AW93*FF93+AY93*FP93+AZ93*FU93+BA93*FZ93+BG93*GG93+BB93*GK93+BC93*GN93+BD93*GP93)</f>
        <v>#VALUE!</v>
      </c>
      <c r="BN93" s="453" t="e">
        <f>($AV93*FC93+$AX93*FJ93+$AW93*FE93+$AY93*FO93+$AZ93*FT93+$BA93*FY93+$BG93*GF93)/($AV93*FA93+BG93*GH93+BB93*GL93+BC93*GO93+BD93*GQ93+BA93*GA93)</f>
        <v>#VALUE!</v>
      </c>
      <c r="BO93" s="454" t="e">
        <f>SUMPRODUCT(AV93:BA93*GS93:GX93)/(GS93:GX93+(BB93+BC93+BD93)*GY93+BG93)</f>
        <v>#VALUE!</v>
      </c>
      <c r="BP93" s="454" t="e">
        <f>SUMPRODUCT(AV93:BA93*GS93:GX93)/(GS93:GX93+(BB93+BC93+BD93)*GY93+BG93)</f>
        <v>#VALUE!</v>
      </c>
      <c r="BQ93" s="454" t="e">
        <f>SUMPRODUCT(AV93:BA93*GS93:GX93)/(GS93:GX93+(BB93+BC93+BD93)*GY93+BG93)</f>
        <v>#VALUE!</v>
      </c>
      <c r="BR93" s="453" t="str">
        <f>IF(_tag_month_day!T83="","",_tag_month_day!T83)</f>
        <v/>
      </c>
      <c r="BS93" s="453" t="str">
        <f>IF(_tag_month_day!U83="","",_tag_month_day!U83)</f>
        <v/>
      </c>
      <c r="BT93" s="455" t="str">
        <f>IF(CK93="","",IF((CK93&gt;=BV93-0.12)*(CK93&lt;=BV93+0.12),"合格","不合格"))</f>
        <v/>
      </c>
      <c r="BU93" s="456" t="str">
        <f>IF(_tag_month_day!V83="","",_tag_month_day!V83)</f>
        <v/>
      </c>
      <c r="BV93" s="457" t="str">
        <f>IF(_tag_month_day!W83="","",_tag_month_day!W83)</f>
        <v/>
      </c>
      <c r="BW93" s="458" t="str">
        <f>IF(_tag_month_day!X83="","",_tag_month_day!X83)</f>
        <v/>
      </c>
      <c r="BX93" s="458" t="str">
        <f>IF(_tag_month_day!Y83="","",_tag_month_day!Y83)</f>
        <v/>
      </c>
      <c r="BY93" s="459">
        <f ca="1">L93</f>
        <v>43589.499999999804</v>
      </c>
      <c r="BZ93" s="460"/>
      <c r="CA93" s="461"/>
      <c r="CB93" s="424" t="str">
        <f>IF(_tag_month_day!Z83="","",_tag_month_day!Z83)</f>
        <v/>
      </c>
      <c r="CC93" s="424" t="str">
        <f>IF(_tag_month_day!AA83="","",_tag_month_day!AA83)</f>
        <v/>
      </c>
      <c r="CD93" s="424" t="str">
        <f>IF(_tag_month_day!AB83="","",_tag_month_day!AB83)</f>
        <v/>
      </c>
      <c r="CE93" s="424" t="str">
        <f>IF(_tag_month_day!AC83="","",_tag_month_day!AC83)</f>
        <v/>
      </c>
      <c r="CF93" s="424" t="str">
        <f>IF(_tag_month_day!AD83="","",_tag_month_day!AD83)</f>
        <v/>
      </c>
      <c r="CG93" s="424" t="str">
        <f>IF(_tag_month_day!AE83="","",_tag_month_day!AE83)</f>
        <v/>
      </c>
      <c r="CH93" s="424" t="str">
        <f>IF(_tag_month_day!AF83="","",_tag_month_day!AF83)</f>
        <v/>
      </c>
      <c r="CI93" s="424" t="str">
        <f>IF(_tag_month_day!AG83="","",_tag_month_day!AG83)</f>
        <v/>
      </c>
      <c r="CJ93" s="424" t="str">
        <f>IF(_tag_month_day!AH83="","",_tag_month_day!AH83)</f>
        <v/>
      </c>
      <c r="CK93" s="424" t="str">
        <f>IF(_tag_month_day!AI83="","",_tag_month_day!AI83)</f>
        <v/>
      </c>
      <c r="CL93" s="4" t="str">
        <f>IF(_tag_month_day!AJ83="","",_tag_month_day!AJ83)</f>
        <v/>
      </c>
      <c r="CM93" s="4" t="str">
        <f>IF(_tag_month_day!AK83="","",_tag_month_day!AK83)</f>
        <v/>
      </c>
      <c r="CN93" s="4" t="str">
        <f>IF(_tag_month_day!AL83="","",_tag_month_day!AL83)</f>
        <v/>
      </c>
      <c r="CO93" s="4" t="str">
        <f>IF(_tag_month_day!AM83="","",_tag_month_day!AM83)</f>
        <v/>
      </c>
      <c r="CP93" s="4" t="str">
        <f>IF(_tag_month_day!AN83="","",_tag_month_day!AN83)</f>
        <v/>
      </c>
      <c r="CQ93" s="4" t="str">
        <f>IF(_tag_month_day!AO83="","",_tag_month_day!AO83)</f>
        <v/>
      </c>
      <c r="CR93" s="462" t="str">
        <f>IF(_tag_month_day!AP83="","",_tag_month_day!AP83)</f>
        <v/>
      </c>
      <c r="CS93" s="463" t="str">
        <f>IF(_tag_month_day!AQ83="","",_tag_month_day!AQ83)</f>
        <v/>
      </c>
      <c r="CT93" s="4" t="str">
        <f>IF(_tag_month_day!AR83="","",_tag_month_day!AR83)</f>
        <v/>
      </c>
      <c r="CU93" s="464" t="e">
        <f>DU93/AJ93</f>
        <v>#VALUE!</v>
      </c>
      <c r="CV93" s="451" t="e">
        <f>BG93/BH93</f>
        <v>#VALUE!</v>
      </c>
      <c r="CW93" s="465" t="e">
        <f>AJ93*(1-CV93)*CU93*AF93</f>
        <v>#VALUE!</v>
      </c>
      <c r="CX93" s="465" t="e">
        <f>CW93*94%</f>
        <v>#VALUE!</v>
      </c>
      <c r="CY93" s="466" t="e">
        <f>IF(CX93=0,0,DS93/(DS93+CX93))</f>
        <v>#VALUE!</v>
      </c>
      <c r="CZ93" s="465" t="e">
        <f>$AJ93*EF93</f>
        <v>#VALUE!</v>
      </c>
      <c r="DA93" s="465" t="e">
        <f>$AJ93*EG93</f>
        <v>#VALUE!</v>
      </c>
      <c r="DB93" s="465" t="e">
        <f>$AJ93*EH93</f>
        <v>#VALUE!</v>
      </c>
      <c r="DC93" s="465" t="e">
        <f>$AJ93*EI93</f>
        <v>#VALUE!</v>
      </c>
      <c r="DD93" s="465" t="e">
        <f>$AJ93*EJ93</f>
        <v>#VALUE!</v>
      </c>
      <c r="DE93" s="465" t="e">
        <f>$AJ93*EK93</f>
        <v>#VALUE!</v>
      </c>
      <c r="DF93" s="465" t="e">
        <f>$AJ93*EL93</f>
        <v>#VALUE!</v>
      </c>
      <c r="DG93" s="465" t="e">
        <f>$AJ93*EM93</f>
        <v>#VALUE!</v>
      </c>
      <c r="DH93" s="465" t="e">
        <f>$AJ93*EN93</f>
        <v>#VALUE!</v>
      </c>
      <c r="DI93" s="465" t="e">
        <f>$AJ93*EO93</f>
        <v>#VALUE!</v>
      </c>
      <c r="DJ93" s="465" t="e">
        <f>CZ93*(1-EP93)</f>
        <v>#VALUE!</v>
      </c>
      <c r="DK93" s="465" t="e">
        <f>DA93*(1-ER93)</f>
        <v>#VALUE!</v>
      </c>
      <c r="DL93" s="465" t="e">
        <f>DB93*(1-EQ93)</f>
        <v>#VALUE!</v>
      </c>
      <c r="DM93" s="465" t="e">
        <f>DC93*(1-ES93)</f>
        <v>#VALUE!</v>
      </c>
      <c r="DN93" s="465" t="e">
        <f>DD93*(1-ET93)</f>
        <v>#VALUE!</v>
      </c>
      <c r="DO93" s="465" t="e">
        <f>DE93</f>
        <v>#VALUE!</v>
      </c>
      <c r="DP93" s="465" t="e">
        <f>DF93*(1-EU93)</f>
        <v>#VALUE!</v>
      </c>
      <c r="DQ93" s="465" t="e">
        <f>DG93*(1-EV93)</f>
        <v>#VALUE!</v>
      </c>
      <c r="DR93" s="465" t="e">
        <f>DH93*(1-EW93)</f>
        <v>#VALUE!</v>
      </c>
      <c r="DS93" s="465" t="e">
        <f>DI93</f>
        <v>#VALUE!</v>
      </c>
      <c r="DT93" s="465" t="e">
        <f>SUM(DJ93:DS93)</f>
        <v>#VALUE!</v>
      </c>
      <c r="DU93" s="465" t="e">
        <f>(GS93:GX93)+(DP93+DQ93+DR93)*GY93+DS93</f>
        <v>#VALUE!</v>
      </c>
      <c r="DV93" s="451" t="e">
        <f>AV93/$BH93/(1-EP93)</f>
        <v>#VALUE!</v>
      </c>
      <c r="DW93" s="451" t="e">
        <f>AW93/$BH93/(1-ER93)</f>
        <v>#VALUE!</v>
      </c>
      <c r="DX93" s="451" t="e">
        <f>AX93/$BH93/(1-EQ93)</f>
        <v>#VALUE!</v>
      </c>
      <c r="DY93" s="451" t="e">
        <f>AY93/$BH93/(1-ES93)</f>
        <v>#VALUE!</v>
      </c>
      <c r="DZ93" s="451" t="e">
        <f>AZ93/$BH93/(1-ET93)</f>
        <v>#VALUE!</v>
      </c>
      <c r="EA93" s="451" t="e">
        <f>BA93/$BH93/(1-AX93)</f>
        <v>#VALUE!</v>
      </c>
      <c r="EB93" s="451" t="e">
        <f>BB93/$BH93/(1-EU93)</f>
        <v>#VALUE!</v>
      </c>
      <c r="EC93" s="451" t="e">
        <f>BC93/$BH93/(1-EV93)</f>
        <v>#VALUE!</v>
      </c>
      <c r="ED93" s="451" t="e">
        <f>BD93/$BH93/(1-EW93)</f>
        <v>#VALUE!</v>
      </c>
      <c r="EE93" s="451" t="e">
        <f>BG93/BH93</f>
        <v>#VALUE!</v>
      </c>
      <c r="EF93" s="451" t="e">
        <f>DV93/SUM($DV93:$EE93)</f>
        <v>#VALUE!</v>
      </c>
      <c r="EG93" s="451" t="e">
        <f>DW93/SUM($DV93:$EE93)</f>
        <v>#VALUE!</v>
      </c>
      <c r="EH93" s="451" t="e">
        <f>DX93/SUM($DV93:$EE93)</f>
        <v>#VALUE!</v>
      </c>
      <c r="EI93" s="451" t="e">
        <f>DY93/SUM($DV93:$EE93)</f>
        <v>#VALUE!</v>
      </c>
      <c r="EJ93" s="451" t="e">
        <f>DZ93/SUM($DV93:$EE93)</f>
        <v>#VALUE!</v>
      </c>
      <c r="EK93" s="451" t="e">
        <f>EA93/SUM($DV93:$EE93)</f>
        <v>#VALUE!</v>
      </c>
      <c r="EL93" s="451" t="e">
        <f>EB93/SUM($DV93:$EE93)</f>
        <v>#VALUE!</v>
      </c>
      <c r="EM93" s="451" t="e">
        <f>EC93/SUM($DV93:$EE93)</f>
        <v>#VALUE!</v>
      </c>
      <c r="EN93" s="451" t="e">
        <f>ED93/SUM($DV93:$EE93)</f>
        <v>#VALUE!</v>
      </c>
      <c r="EO93" s="451" t="e">
        <f>EE93/SUM($DV93:$EE93)</f>
        <v>#VALUE!</v>
      </c>
      <c r="EP93" s="450">
        <f>EP92</f>
        <v>0.080000000000000002</v>
      </c>
      <c r="EQ93" s="450">
        <f>EQ92</f>
        <v>0.014999999999999999</v>
      </c>
      <c r="ER93" s="450">
        <f>ER92</f>
        <v>0.014999999999999999</v>
      </c>
      <c r="ES93" s="450">
        <f>ES92</f>
        <v>0.014999999999999999</v>
      </c>
      <c r="ET93" s="450">
        <f>ET92</f>
        <v>0.014999999999999999</v>
      </c>
      <c r="EU93" s="450">
        <f>EU92</f>
        <v>0.089999999999999997</v>
      </c>
      <c r="EV93" s="450">
        <f>EV92</f>
        <v>0.089999999999999997</v>
      </c>
      <c r="EW93" s="450">
        <f>EW92</f>
        <v>0.089999999999999997</v>
      </c>
      <c r="EX93" s="431" t="str">
        <f>IF(_tag_month_day!AS83="","",_tag_month_day!AS83/100)</f>
        <v/>
      </c>
      <c r="EY93" s="431" t="str">
        <f>IF(_tag_month_day!AT83="","",_tag_month_day!AT83/100)</f>
        <v/>
      </c>
      <c r="EZ93" s="431" t="str">
        <f>IF(_tag_month_day!AU83="","",_tag_month_day!AU83/100)</f>
        <v/>
      </c>
      <c r="FA93" s="431" t="str">
        <f>IF(_tag_month_day!AV83="","",_tag_month_day!AV83/100)</f>
        <v/>
      </c>
      <c r="FB93" s="431" t="str">
        <f>IF(_tag_month_day!AW83="","",_tag_month_day!AW83/100)</f>
        <v/>
      </c>
      <c r="FC93" s="431" t="str">
        <f>IF(_tag_month_day!AX83="","",_tag_month_day!AX83/100)</f>
        <v/>
      </c>
      <c r="FD93" s="449" t="str">
        <f>IF(_tag_month_day!AY83="","",_tag_month_day!AY83/100)</f>
        <v/>
      </c>
      <c r="FE93" s="449" t="str">
        <f>IF(_tag_month_day!AZ83="","",_tag_month_day!AZ83/100)</f>
        <v/>
      </c>
      <c r="FF93" s="449" t="str">
        <f>IF(_tag_month_day!BA83="","",_tag_month_day!BA83/100)</f>
        <v/>
      </c>
      <c r="FG93" s="449" t="str">
        <f>IF(_tag_month_day!BB83="","",_tag_month_day!BB83/100)</f>
        <v/>
      </c>
      <c r="FH93" s="467" t="str">
        <f>IF(_tag_month_day!BC83="","",_tag_month_day!BC83/100)</f>
        <v/>
      </c>
      <c r="FI93" s="449">
        <f>FI92</f>
        <v>0.40999999999999998</v>
      </c>
      <c r="FJ93" s="449">
        <f>FJ92</f>
        <v>0.11</v>
      </c>
      <c r="FK93" s="449">
        <f>FK92</f>
        <v>0.014999999999999999</v>
      </c>
      <c r="FL93" s="449">
        <f>FL92</f>
        <v>0</v>
      </c>
      <c r="FM93" s="467">
        <f>FM92</f>
        <v>0.0001</v>
      </c>
      <c r="FN93" s="449">
        <f>FN92</f>
        <v>0.32000000000000001</v>
      </c>
      <c r="FO93" s="449">
        <f>FO92</f>
        <v>0.20000000000000001</v>
      </c>
      <c r="FP93" s="449">
        <f>FP92</f>
        <v>0.01</v>
      </c>
      <c r="FQ93" s="449">
        <f>FQ92</f>
        <v>0</v>
      </c>
      <c r="FR93" s="467">
        <f>FR92</f>
        <v>0.0001</v>
      </c>
      <c r="FS93" s="449" t="str">
        <f>IF(_tag_month_day!BD83="","",_tag_month_day!BD83/100)</f>
        <v/>
      </c>
      <c r="FT93" s="449" t="str">
        <f>IF(_tag_month_day!BE83="","",_tag_month_day!BE83/100)</f>
        <v/>
      </c>
      <c r="FU93" s="449" t="str">
        <f>IF(_tag_month_day!BF83="","",_tag_month_day!BF83/100)</f>
        <v/>
      </c>
      <c r="FV93" s="449" t="str">
        <f>IF(_tag_month_day!BG83="","",_tag_month_day!BG83/100)</f>
        <v/>
      </c>
      <c r="FW93" s="467" t="str">
        <f>IF(_tag_month_day!BH83="","",_tag_month_day!BH83/100)</f>
        <v/>
      </c>
      <c r="FX93" s="449" t="str">
        <f>IF(_tag_month_day!BI83="","",_tag_month_day!BI83/100)</f>
        <v/>
      </c>
      <c r="FY93" s="449" t="str">
        <f>IF(_tag_month_day!BJ83="","",_tag_month_day!BJ83/100)</f>
        <v/>
      </c>
      <c r="FZ93" s="468" t="str">
        <f>IF(_tag_month_day!BK83="","",_tag_month_day!BK83/100)</f>
        <v/>
      </c>
      <c r="GA93" s="449" t="str">
        <f>IF(_tag_month_day!BL83="","",_tag_month_day!BL83/100)</f>
        <v/>
      </c>
      <c r="GB93" s="467" t="str">
        <f>IF(_tag_month_day!BM83="","",_tag_month_day!BM83/100)</f>
        <v/>
      </c>
      <c r="GC93" s="431" t="str">
        <f>IF(_tag_month_day!BN83="","",_tag_month_day!BN83/100)</f>
        <v/>
      </c>
      <c r="GD93" s="431" t="str">
        <f>IF(_tag_month_day!BO83="","",_tag_month_day!BO83/100)</f>
        <v/>
      </c>
      <c r="GE93" s="431" t="str">
        <f>IF(_tag_month_day!BP83="","",_tag_month_day!BP83/100)</f>
        <v/>
      </c>
      <c r="GF93" s="431" t="str">
        <f>IF(_tag_month_day!BQ83="","",_tag_month_day!BQ83/100)</f>
        <v/>
      </c>
      <c r="GG93" s="431" t="str">
        <f>IF(_tag_month_day!BR83="","",_tag_month_day!BR83/100)</f>
        <v/>
      </c>
      <c r="GH93" s="431" t="str">
        <f>IF(_tag_month_day!BS83="","",_tag_month_day!BS83/100)</f>
        <v/>
      </c>
      <c r="GI93" s="467" t="str">
        <f>IF(_tag_month_day!BT83="","",_tag_month_day!BT83/100)</f>
        <v/>
      </c>
      <c r="GJ93" s="469" t="str">
        <f>IF(_tag_month_day!BU83="","",_tag_month_day!BU83/100)</f>
        <v/>
      </c>
      <c r="GK93" s="470">
        <f>GK92</f>
        <v>0.070000000000000007</v>
      </c>
      <c r="GL93" s="470">
        <f>GL92</f>
        <v>0.029999999999999999</v>
      </c>
      <c r="GM93" s="471" t="str">
        <f>IF(_tag_month_day!BX83="","",_tag_month_day!BX83/100)</f>
        <v/>
      </c>
      <c r="GN93" s="470">
        <f>GN92</f>
        <v>0.070000000000000007</v>
      </c>
      <c r="GO93" s="470">
        <f>GO92</f>
        <v>0.029999999999999999</v>
      </c>
      <c r="GP93" s="470">
        <f>GP92</f>
        <v>0.089999999999999997</v>
      </c>
      <c r="GQ93" s="470">
        <f>GQ92</f>
        <v>0.029999999999999999</v>
      </c>
      <c r="GR93" s="471" t="str">
        <f>IF(_tag_month_day!CA83="","",_tag_month_day!CA83/100)</f>
        <v/>
      </c>
      <c r="GS93" s="472">
        <f>GS92</f>
        <v>0.95299999999999996</v>
      </c>
      <c r="GT93" s="472">
        <f>GT92</f>
        <v>0.55000000000000004</v>
      </c>
      <c r="GU93" s="472">
        <f>GU92</f>
        <v>0.55000000000000004</v>
      </c>
      <c r="GV93" s="472">
        <f>GV92</f>
        <v>0.55000000000000004</v>
      </c>
      <c r="GW93" s="472">
        <f>GW92</f>
        <v>0.5</v>
      </c>
      <c r="GX93" s="472">
        <f>GX92</f>
        <v>0.93500000000000005</v>
      </c>
      <c r="GY93" s="472">
        <f>GY92</f>
        <v>0.14999999999999999</v>
      </c>
      <c r="GZ93" s="472">
        <f>GZ92</f>
        <v>1</v>
      </c>
      <c r="HA93" s="474">
        <f>HA92</f>
        <v>0.047</v>
      </c>
      <c r="HB93" s="474">
        <f>HB92</f>
        <v>0.45000000000000001</v>
      </c>
      <c r="HC93" s="474">
        <f>HC92</f>
        <v>0.45000000000000001</v>
      </c>
      <c r="HD93" s="474">
        <f>HD92</f>
        <v>0.45000000000000001</v>
      </c>
      <c r="HE93" s="474">
        <f>HE92</f>
        <v>0.5</v>
      </c>
      <c r="HF93" s="474">
        <f>HF92</f>
        <v>0.065000000000000002</v>
      </c>
      <c r="HG93" s="474">
        <f>HG92</f>
        <v>0.84999999999999998</v>
      </c>
      <c r="HH93" s="474">
        <f>HH92</f>
        <v>0</v>
      </c>
      <c r="HI93" s="10">
        <f>IF(BZ93&lt;&gt;"",CK93-BV93,0)</f>
        <v>0</v>
      </c>
      <c r="HJ93" s="10" t="e">
        <f>IF(AJ93&gt;0,AH93-AJ93,0)</f>
        <v>#VALUE!</v>
      </c>
      <c r="HK93" s="466">
        <f>HK92</f>
        <v>0.84999999999999998</v>
      </c>
      <c r="HL93" s="424">
        <f>HL92</f>
        <v>550000</v>
      </c>
      <c r="HM93" s="424">
        <f>HM92</f>
        <v>480000</v>
      </c>
      <c r="HN93" s="465" t="e">
        <f>(DJ93*EZ93+DK93*FH93+DL93*FM93+DM93*FR93+DN93*FW93+DO93*GB93+DS93*GI93+DP93*GM93+DR93*GR93)*1000*2</f>
        <v>#VALUE!</v>
      </c>
      <c r="HO93" s="465" t="e">
        <f>HN93*HK93*$HO$2/HL93*1000000</f>
        <v>#VALUE!</v>
      </c>
      <c r="HP93" s="465" t="e">
        <f>HN93*HK93*$HP$2/HM93*1000000</f>
        <v>#VALUE!</v>
      </c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</row>
    <row customFormat="1" r="94" s="0">
      <c r="A94" s="420">
        <v>83</v>
      </c>
      <c r="B94" s="421">
        <f ca="1">IF(D94=D93,B93,IF(D94="夜班",B93+1,B93))</f>
        <v>43589</v>
      </c>
      <c r="C94" s="422">
        <f>C93</f>
        <v>0.041666666666666699</v>
      </c>
      <c r="D94" s="10" t="str">
        <f ca="1">IF(HOUR(G94)&lt;8,"夜班",IF(HOUR(G94)&lt;16,"白班",IF(HOUR(G94)&lt;24,"中班",0)))</f>
        <v>白班</v>
      </c>
      <c r="E94" s="10" t="e">
        <f ca="1">IF(F94=1,"甲",IF(F94=2,"乙",IF(F94=3,"丙",IF(F94=4,"丁",""))))</f>
        <v>#REF!</v>
      </c>
      <c r="F94" s="10" t="e">
        <f ca="1">SUMPRODUCT((成本日报!$A$3:$A$95=计划!B94)*(成本日报!$B$3:$B$95=计划!$D94),成本日报!$C$3:$C$95)</f>
        <v>#REF!</v>
      </c>
      <c r="G94" s="423">
        <f ca="1">G93+C93</f>
        <v>43589.416666666468</v>
      </c>
      <c r="H94" s="423">
        <f ca="1">$G94+$C94/60*10+$C94*0</f>
        <v>43589.423611110913</v>
      </c>
      <c r="I94" s="423">
        <f ca="1">$G94+$C94/60*18+$C94*0</f>
        <v>43589.429166666465</v>
      </c>
      <c r="J94" s="423">
        <f ca="1">$G94+$C94/60*0+$C94*1</f>
        <v>43589.458333333132</v>
      </c>
      <c r="K94" s="423">
        <f ca="1">$G94+$C94/60*30+$C94*2</f>
        <v>43589.520833333139</v>
      </c>
      <c r="L94" s="423">
        <f ca="1">$G94+$C94/60*0+$C94*3</f>
        <v>43589.541666666468</v>
      </c>
      <c r="M94" s="424" t="str">
        <f>IF(_tag_month_day!A84="","",_tag_month_day!A84)</f>
        <v/>
      </c>
      <c r="N94" s="424" t="str">
        <f>IF(_tag_month_day!B84="","",_tag_month_day!B84)</f>
        <v/>
      </c>
      <c r="O94" s="425" t="e">
        <f>IF(M94+N94=0,"",M94+N94)</f>
        <v>#VALUE!</v>
      </c>
      <c r="P94" s="424" t="str">
        <f>IF(_tag_month_day!C84="","",_tag_month_day!C84)</f>
        <v/>
      </c>
      <c r="Q94" s="424" t="str">
        <f>IF(_tag_month_day!D84="","",_tag_month_day!D84)</f>
        <v/>
      </c>
      <c r="R94" s="426" t="str">
        <f>IF(_tag_month_day!CB84="","",_tag_month_day!CB84/100)</f>
        <v/>
      </c>
      <c r="S94" s="427" t="str">
        <f>IF(_tag_month_day!E84="","",_tag_month_day!E84)</f>
        <v/>
      </c>
      <c r="T94" s="427" t="str">
        <f>IF(_tag_month_day!F84="","",_tag_month_day!F84)</f>
        <v/>
      </c>
      <c r="U94" s="428" t="e">
        <f>S94+T94</f>
        <v>#VALUE!</v>
      </c>
      <c r="V94" s="429" t="e">
        <f>U94/AJ94</f>
        <v>#VALUE!</v>
      </c>
      <c r="W94" s="430" t="str">
        <f>IF(_jhy_month_day!A84="","",_jhy_month_day!A84)</f>
        <v/>
      </c>
      <c r="X94" s="431" t="str">
        <f>IF(_jhy_month_day!B84="","",_jhy_month_day!B84/100)</f>
        <v/>
      </c>
      <c r="Y94" s="431" t="str">
        <f>IF(_jhy_month_day!C84="","",_jhy_month_day!C84/100)</f>
        <v/>
      </c>
      <c r="Z94" s="432">
        <f>Z90+1</f>
        <v>21</v>
      </c>
      <c r="AA94" s="433" t="str">
        <f>IF(_tag_month_day!G84="","",_tag_month_day!G84/100)</f>
        <v/>
      </c>
      <c r="AB94" s="433" t="str">
        <f>IF(_tag_month_day!H84="","",_tag_month_day!H84/100)</f>
        <v/>
      </c>
      <c r="AC94" s="434">
        <f>IF(X94="",AC93,BK94*($AV93*X94+$AW93*FD93+$AX93*FI93+$AY93*FN93+$AZ93*FS93+$BA93*FX93+$BG93*GE93)/(AV93*Y94+AX93*FK93+AW93*FF93+AY93*FP93+AZ93*FU93+BA93*FZ93+BG93*GG93+BB93*GK93+BC93*GN93+BD93*GP93))</f>
        <v>1.59963432013121</v>
      </c>
      <c r="AD94" s="435" t="str">
        <f>IF(AC94=AC93,"",AC94-AC93)</f>
        <v/>
      </c>
      <c r="AE94" s="436" t="str">
        <f>IF(1-AF94=0,"",(1-AF94))</f>
        <v/>
      </c>
      <c r="AF94" s="437">
        <v>1</v>
      </c>
      <c r="AG94" s="10" t="str">
        <f>AG93</f>
        <v>8B4</v>
      </c>
      <c r="AH94" s="438" t="str">
        <f>AH93</f>
        <v/>
      </c>
      <c r="AI94" s="424" t="e">
        <f>IF(ROUND(AJ94-AJ93,1)=0,"",AJ94-AJ93)</f>
        <v>#VALUE!</v>
      </c>
      <c r="AJ94" s="10" t="str">
        <f>IF(_tag_month_day!I84="","",_tag_month_day!I84)</f>
        <v/>
      </c>
      <c r="AK94" s="440" t="s">
        <v>112</v>
      </c>
      <c r="AL94" s="440" t="s">
        <v>455</v>
      </c>
      <c r="AM94" s="440" t="s">
        <v>454</v>
      </c>
      <c r="AN94" s="441">
        <f>AN93</f>
        <v>3</v>
      </c>
      <c r="AO94" s="441">
        <f>AO93</f>
        <v>7</v>
      </c>
      <c r="AP94" s="442" t="e">
        <f>(IF(AN94=0,AS93,AS93*(1+AO94/AN94)/(AR94+AO94/AN94)))+AT94</f>
        <v>#VALUE!</v>
      </c>
      <c r="AQ94" s="443" t="str">
        <f>IF(_tag_month_day!J84="","",_tag_month_day!J84/100)</f>
        <v/>
      </c>
      <c r="AR94" s="444">
        <f>AR93</f>
        <v>1.3</v>
      </c>
      <c r="AS94" s="445" t="e">
        <f>AQ94*(AN94*AR94+AO94)/(AN94+AO94)</f>
        <v>#VALUE!</v>
      </c>
      <c r="AT94" s="445" t="e">
        <f>(SUM(BE94:BF94)-SUM(BE93:BF93))*0.05</f>
        <v>#VALUE!</v>
      </c>
      <c r="AU94" s="446" t="str">
        <f>IF(_tag_month_day!CC84="","",IF(_tag_month_day!CC84&gt;0,_tag_month_day!CD84,_tag_month_day!CE84))</f>
        <v/>
      </c>
      <c r="AV94" s="447" t="str">
        <f>IF(_tag_month_day!L84="","",_tag_month_day!L84/100)</f>
        <v/>
      </c>
      <c r="AW94" s="431">
        <f>AW93</f>
        <v>0</v>
      </c>
      <c r="AX94" s="431">
        <f>AX93</f>
        <v>0</v>
      </c>
      <c r="AY94" s="431" t="str">
        <f>IF(_tag_month_day!M84="","",_tag_month_day!M84/100)</f>
        <v/>
      </c>
      <c r="AZ94" s="431" t="str">
        <f>IF(_tag_month_day!N84="","",_tag_month_day!N84/100)</f>
        <v/>
      </c>
      <c r="BA94" s="431" t="str">
        <f>IF(_tag_month_day!O84="","",_tag_month_day!O84/100)</f>
        <v/>
      </c>
      <c r="BB94" s="448" t="str">
        <f>IF(_tag_month_day!P84="","",_tag_month_day!P84/100)</f>
        <v/>
      </c>
      <c r="BC94" s="448">
        <f>BC93</f>
        <v>0</v>
      </c>
      <c r="BD94" s="448" t="str">
        <f>IF(_tag_month_day!Q84="","",_tag_month_day!Q84/100)</f>
        <v/>
      </c>
      <c r="BE94" s="449" t="str">
        <f>IF(_tag_month_day!R84="","",_tag_month_day!R84/100)</f>
        <v/>
      </c>
      <c r="BF94" s="388" t="e">
        <f>(AU94*(100+BE94*100))/(AJ94-AU94)/100</f>
        <v>#VALUE!</v>
      </c>
      <c r="BG94" s="450" t="e">
        <f>BE94+BF94</f>
        <v>#VALUE!</v>
      </c>
      <c r="BH94" s="451" t="e">
        <f>SUM(AV94:BF94)</f>
        <v>#VALUE!</v>
      </c>
      <c r="BI94" s="452" t="e">
        <f>IF(CX94=0,BI93,(DK94*查询!$R$5+DL94*查询!$Q$5+DM94*查询!$N$5+DN94*查询!$O$5+DO94*查询!$P$5)*AF94/CX94)</f>
        <v>#VALUE!</v>
      </c>
      <c r="BJ94" s="452" t="e">
        <f>IF(CX94=0,BJ93,(DP94*查询!$S$5+DQ94*查询!$T$5+DR94*查询!$U$5)*AF94/CX94)</f>
        <v>#VALUE!</v>
      </c>
      <c r="BK94" s="452">
        <f>BK93</f>
        <v>1</v>
      </c>
      <c r="BL94" s="453" t="e">
        <f>SUMPRODUCT((AV94:BA94)*(GS94:GX94))/((GS94:GX94)+SUM(BB94:BD94)*GY94+BG94*GZ94)</f>
        <v>#VALUE!</v>
      </c>
      <c r="BM94" s="453" t="e">
        <f>BK94*($AV94*FB94+$AW94*FD94+$AX94*FI94+$AY94*FN94+$AZ94*FS94+$BA94*FX94+$BG94*GE94)/(AV94*EY94+AX94*FK94+AW94*FF94+AY94*FP94+AZ94*FU94+BA94*FZ94+BG94*GG94+BB94*GK94+BC94*GN94+BD94*GP94)</f>
        <v>#VALUE!</v>
      </c>
      <c r="BN94" s="453" t="e">
        <f>($AV94*FC94+$AX94*FJ94+$AW94*FE94+$AY94*FO94+$AZ94*FT94+$BA94*FY94+$BG94*GF94)/($AV94*FA94+BG94*GH94+BB94*GL94+BC94*GO94+BD94*GQ94+BA94*GA94)</f>
        <v>#VALUE!</v>
      </c>
      <c r="BO94" s="454" t="e">
        <f>SUMPRODUCT(AV94:BA94*GS94:GX94)/(GS94:GX94+(BB94+BC94+BD94)*GY94+BG94)</f>
        <v>#VALUE!</v>
      </c>
      <c r="BP94" s="454" t="e">
        <f>SUMPRODUCT(AV94:BA94*GS94:GX94)/(GS94:GX94+(BB94+BC94+BD94)*GY94+BG94)</f>
        <v>#VALUE!</v>
      </c>
      <c r="BQ94" s="454" t="e">
        <f>SUMPRODUCT(AV94:BA94*GS94:GX94)/(GS94:GX94+(BB94+BC94+BD94)*GY94+BG94)</f>
        <v>#VALUE!</v>
      </c>
      <c r="BR94" s="453" t="str">
        <f>IF(_tag_month_day!T84="","",_tag_month_day!T84)</f>
        <v/>
      </c>
      <c r="BS94" s="453" t="str">
        <f>IF(_tag_month_day!U84="","",_tag_month_day!U84)</f>
        <v/>
      </c>
      <c r="BT94" s="455" t="str">
        <f>IF(CK94="","",IF((CK94&gt;=BV94-0.12)*(CK94&lt;=BV94+0.12),"合格","不合格"))</f>
        <v/>
      </c>
      <c r="BU94" s="456" t="str">
        <f>IF(_tag_month_day!V84="","",_tag_month_day!V84)</f>
        <v/>
      </c>
      <c r="BV94" s="457" t="str">
        <f>IF(_tag_month_day!W84="","",_tag_month_day!W84)</f>
        <v/>
      </c>
      <c r="BW94" s="458" t="str">
        <f>IF(_tag_month_day!X84="","",_tag_month_day!X84)</f>
        <v/>
      </c>
      <c r="BX94" s="458" t="str">
        <f>IF(_tag_month_day!Y84="","",_tag_month_day!Y84)</f>
        <v/>
      </c>
      <c r="BY94" s="459">
        <f ca="1">L94</f>
        <v>43589.541666666468</v>
      </c>
      <c r="BZ94" s="460"/>
      <c r="CA94" s="461"/>
      <c r="CB94" s="424" t="str">
        <f>IF(_tag_month_day!Z84="","",_tag_month_day!Z84)</f>
        <v/>
      </c>
      <c r="CC94" s="424" t="str">
        <f>IF(_tag_month_day!AA84="","",_tag_month_day!AA84)</f>
        <v/>
      </c>
      <c r="CD94" s="424" t="str">
        <f>IF(_tag_month_day!AB84="","",_tag_month_day!AB84)</f>
        <v/>
      </c>
      <c r="CE94" s="424" t="str">
        <f>IF(_tag_month_day!AC84="","",_tag_month_day!AC84)</f>
        <v/>
      </c>
      <c r="CF94" s="424" t="str">
        <f>IF(_tag_month_day!AD84="","",_tag_month_day!AD84)</f>
        <v/>
      </c>
      <c r="CG94" s="424" t="str">
        <f>IF(_tag_month_day!AE84="","",_tag_month_day!AE84)</f>
        <v/>
      </c>
      <c r="CH94" s="424" t="str">
        <f>IF(_tag_month_day!AF84="","",_tag_month_day!AF84)</f>
        <v/>
      </c>
      <c r="CI94" s="424" t="str">
        <f>IF(_tag_month_day!AG84="","",_tag_month_day!AG84)</f>
        <v/>
      </c>
      <c r="CJ94" s="424" t="str">
        <f>IF(_tag_month_day!AH84="","",_tag_month_day!AH84)</f>
        <v/>
      </c>
      <c r="CK94" s="424" t="str">
        <f>IF(_tag_month_day!AI84="","",_tag_month_day!AI84)</f>
        <v/>
      </c>
      <c r="CL94" s="4" t="str">
        <f>IF(_tag_month_day!AJ84="","",_tag_month_day!AJ84)</f>
        <v/>
      </c>
      <c r="CM94" s="4" t="str">
        <f>IF(_tag_month_day!AK84="","",_tag_month_day!AK84)</f>
        <v/>
      </c>
      <c r="CN94" s="4" t="str">
        <f>IF(_tag_month_day!AL84="","",_tag_month_day!AL84)</f>
        <v/>
      </c>
      <c r="CO94" s="4" t="str">
        <f>IF(_tag_month_day!AM84="","",_tag_month_day!AM84)</f>
        <v/>
      </c>
      <c r="CP94" s="4" t="str">
        <f>IF(_tag_month_day!AN84="","",_tag_month_day!AN84)</f>
        <v/>
      </c>
      <c r="CQ94" s="4" t="str">
        <f>IF(_tag_month_day!AO84="","",_tag_month_day!AO84)</f>
        <v/>
      </c>
      <c r="CR94" s="462" t="str">
        <f>IF(_tag_month_day!AP84="","",_tag_month_day!AP84)</f>
        <v/>
      </c>
      <c r="CS94" s="463" t="str">
        <f>IF(_tag_month_day!AQ84="","",_tag_month_day!AQ84)</f>
        <v/>
      </c>
      <c r="CT94" s="4" t="str">
        <f>IF(_tag_month_day!AR84="","",_tag_month_day!AR84)</f>
        <v/>
      </c>
      <c r="CU94" s="464" t="e">
        <f>DU94/AJ94</f>
        <v>#VALUE!</v>
      </c>
      <c r="CV94" s="451" t="e">
        <f>BG94/BH94</f>
        <v>#VALUE!</v>
      </c>
      <c r="CW94" s="465" t="e">
        <f>AJ94*(1-CV94)*CU94*AF94</f>
        <v>#VALUE!</v>
      </c>
      <c r="CX94" s="465" t="e">
        <f>CW94*94%</f>
        <v>#VALUE!</v>
      </c>
      <c r="CY94" s="466" t="e">
        <f>IF(CX94=0,0,DS94/(DS94+CX94))</f>
        <v>#VALUE!</v>
      </c>
      <c r="CZ94" s="465" t="e">
        <f>$AJ94*EF94</f>
        <v>#VALUE!</v>
      </c>
      <c r="DA94" s="465" t="e">
        <f>$AJ94*EG94</f>
        <v>#VALUE!</v>
      </c>
      <c r="DB94" s="465" t="e">
        <f>$AJ94*EH94</f>
        <v>#VALUE!</v>
      </c>
      <c r="DC94" s="465" t="e">
        <f>$AJ94*EI94</f>
        <v>#VALUE!</v>
      </c>
      <c r="DD94" s="465" t="e">
        <f>$AJ94*EJ94</f>
        <v>#VALUE!</v>
      </c>
      <c r="DE94" s="465" t="e">
        <f>$AJ94*EK94</f>
        <v>#VALUE!</v>
      </c>
      <c r="DF94" s="465" t="e">
        <f>$AJ94*EL94</f>
        <v>#VALUE!</v>
      </c>
      <c r="DG94" s="465" t="e">
        <f>$AJ94*EM94</f>
        <v>#VALUE!</v>
      </c>
      <c r="DH94" s="465" t="e">
        <f>$AJ94*EN94</f>
        <v>#VALUE!</v>
      </c>
      <c r="DI94" s="465" t="e">
        <f>$AJ94*EO94</f>
        <v>#VALUE!</v>
      </c>
      <c r="DJ94" s="465" t="e">
        <f>CZ94*(1-EP94)</f>
        <v>#VALUE!</v>
      </c>
      <c r="DK94" s="465" t="e">
        <f>DA94*(1-ER94)</f>
        <v>#VALUE!</v>
      </c>
      <c r="DL94" s="465" t="e">
        <f>DB94*(1-EQ94)</f>
        <v>#VALUE!</v>
      </c>
      <c r="DM94" s="465" t="e">
        <f>DC94*(1-ES94)</f>
        <v>#VALUE!</v>
      </c>
      <c r="DN94" s="465" t="e">
        <f>DD94*(1-ET94)</f>
        <v>#VALUE!</v>
      </c>
      <c r="DO94" s="465" t="e">
        <f>DE94</f>
        <v>#VALUE!</v>
      </c>
      <c r="DP94" s="465" t="e">
        <f>DF94*(1-EU94)</f>
        <v>#VALUE!</v>
      </c>
      <c r="DQ94" s="465" t="e">
        <f>DG94*(1-EV94)</f>
        <v>#VALUE!</v>
      </c>
      <c r="DR94" s="465" t="e">
        <f>DH94*(1-EW94)</f>
        <v>#VALUE!</v>
      </c>
      <c r="DS94" s="465" t="e">
        <f>DI94</f>
        <v>#VALUE!</v>
      </c>
      <c r="DT94" s="465" t="e">
        <f>SUM(DJ94:DS94)</f>
        <v>#VALUE!</v>
      </c>
      <c r="DU94" s="465" t="e">
        <f>(GS94:GX94)+(DP94+DQ94+DR94)*GY94+DS94</f>
        <v>#VALUE!</v>
      </c>
      <c r="DV94" s="451" t="e">
        <f>AV94/$BH94/(1-EP94)</f>
        <v>#VALUE!</v>
      </c>
      <c r="DW94" s="451" t="e">
        <f>AW94/$BH94/(1-ER94)</f>
        <v>#VALUE!</v>
      </c>
      <c r="DX94" s="451" t="e">
        <f>AX94/$BH94/(1-EQ94)</f>
        <v>#VALUE!</v>
      </c>
      <c r="DY94" s="451" t="e">
        <f>AY94/$BH94/(1-ES94)</f>
        <v>#VALUE!</v>
      </c>
      <c r="DZ94" s="451" t="e">
        <f>AZ94/$BH94/(1-ET94)</f>
        <v>#VALUE!</v>
      </c>
      <c r="EA94" s="451" t="e">
        <f>BA94/$BH94/(1-AX94)</f>
        <v>#VALUE!</v>
      </c>
      <c r="EB94" s="451" t="e">
        <f>BB94/$BH94/(1-EU94)</f>
        <v>#VALUE!</v>
      </c>
      <c r="EC94" s="451" t="e">
        <f>BC94/$BH94/(1-EV94)</f>
        <v>#VALUE!</v>
      </c>
      <c r="ED94" s="451" t="e">
        <f>BD94/$BH94/(1-EW94)</f>
        <v>#VALUE!</v>
      </c>
      <c r="EE94" s="451" t="e">
        <f>BG94/BH94</f>
        <v>#VALUE!</v>
      </c>
      <c r="EF94" s="451" t="e">
        <f>DV94/SUM($DV94:$EE94)</f>
        <v>#VALUE!</v>
      </c>
      <c r="EG94" s="451" t="e">
        <f>DW94/SUM($DV94:$EE94)</f>
        <v>#VALUE!</v>
      </c>
      <c r="EH94" s="451" t="e">
        <f>DX94/SUM($DV94:$EE94)</f>
        <v>#VALUE!</v>
      </c>
      <c r="EI94" s="451" t="e">
        <f>DY94/SUM($DV94:$EE94)</f>
        <v>#VALUE!</v>
      </c>
      <c r="EJ94" s="451" t="e">
        <f>DZ94/SUM($DV94:$EE94)</f>
        <v>#VALUE!</v>
      </c>
      <c r="EK94" s="451" t="e">
        <f>EA94/SUM($DV94:$EE94)</f>
        <v>#VALUE!</v>
      </c>
      <c r="EL94" s="451" t="e">
        <f>EB94/SUM($DV94:$EE94)</f>
        <v>#VALUE!</v>
      </c>
      <c r="EM94" s="451" t="e">
        <f>EC94/SUM($DV94:$EE94)</f>
        <v>#VALUE!</v>
      </c>
      <c r="EN94" s="451" t="e">
        <f>ED94/SUM($DV94:$EE94)</f>
        <v>#VALUE!</v>
      </c>
      <c r="EO94" s="451" t="e">
        <f>EE94/SUM($DV94:$EE94)</f>
        <v>#VALUE!</v>
      </c>
      <c r="EP94" s="450">
        <f>EP93</f>
        <v>0.080000000000000002</v>
      </c>
      <c r="EQ94" s="450">
        <f>EQ93</f>
        <v>0.014999999999999999</v>
      </c>
      <c r="ER94" s="450">
        <f>ER93</f>
        <v>0.014999999999999999</v>
      </c>
      <c r="ES94" s="450">
        <f>ES93</f>
        <v>0.014999999999999999</v>
      </c>
      <c r="ET94" s="450">
        <f>ET93</f>
        <v>0.014999999999999999</v>
      </c>
      <c r="EU94" s="450">
        <f>EU93</f>
        <v>0.089999999999999997</v>
      </c>
      <c r="EV94" s="450">
        <f>EV93</f>
        <v>0.089999999999999997</v>
      </c>
      <c r="EW94" s="450">
        <f>EW93</f>
        <v>0.089999999999999997</v>
      </c>
      <c r="EX94" s="431" t="str">
        <f>IF(_tag_month_day!AS84="","",_tag_month_day!AS84/100)</f>
        <v/>
      </c>
      <c r="EY94" s="431" t="str">
        <f>IF(_tag_month_day!AT84="","",_tag_month_day!AT84/100)</f>
        <v/>
      </c>
      <c r="EZ94" s="431" t="str">
        <f>IF(_tag_month_day!AU84="","",_tag_month_day!AU84/100)</f>
        <v/>
      </c>
      <c r="FA94" s="431" t="str">
        <f>IF(_tag_month_day!AV84="","",_tag_month_day!AV84/100)</f>
        <v/>
      </c>
      <c r="FB94" s="431" t="str">
        <f>IF(_tag_month_day!AW84="","",_tag_month_day!AW84/100)</f>
        <v/>
      </c>
      <c r="FC94" s="431" t="str">
        <f>IF(_tag_month_day!AX84="","",_tag_month_day!AX84/100)</f>
        <v/>
      </c>
      <c r="FD94" s="449" t="str">
        <f>IF(_tag_month_day!AY84="","",_tag_month_day!AY84/100)</f>
        <v/>
      </c>
      <c r="FE94" s="449" t="str">
        <f>IF(_tag_month_day!AZ84="","",_tag_month_day!AZ84/100)</f>
        <v/>
      </c>
      <c r="FF94" s="449" t="str">
        <f>IF(_tag_month_day!BA84="","",_tag_month_day!BA84/100)</f>
        <v/>
      </c>
      <c r="FG94" s="449" t="str">
        <f>IF(_tag_month_day!BB84="","",_tag_month_day!BB84/100)</f>
        <v/>
      </c>
      <c r="FH94" s="467" t="str">
        <f>IF(_tag_month_day!BC84="","",_tag_month_day!BC84/100)</f>
        <v/>
      </c>
      <c r="FI94" s="449">
        <f>FI93</f>
        <v>0.40999999999999998</v>
      </c>
      <c r="FJ94" s="449">
        <f>FJ93</f>
        <v>0.11</v>
      </c>
      <c r="FK94" s="449">
        <f>FK93</f>
        <v>0.014999999999999999</v>
      </c>
      <c r="FL94" s="449">
        <f>FL93</f>
        <v>0</v>
      </c>
      <c r="FM94" s="467">
        <f>FM93</f>
        <v>0.0001</v>
      </c>
      <c r="FN94" s="449">
        <f>FN93</f>
        <v>0.32000000000000001</v>
      </c>
      <c r="FO94" s="449">
        <f>FO93</f>
        <v>0.20000000000000001</v>
      </c>
      <c r="FP94" s="449">
        <f>FP93</f>
        <v>0.01</v>
      </c>
      <c r="FQ94" s="449">
        <f>FQ93</f>
        <v>0</v>
      </c>
      <c r="FR94" s="467">
        <f>FR93</f>
        <v>0.0001</v>
      </c>
      <c r="FS94" s="449" t="str">
        <f>IF(_tag_month_day!BD84="","",_tag_month_day!BD84/100)</f>
        <v/>
      </c>
      <c r="FT94" s="449" t="str">
        <f>IF(_tag_month_day!BE84="","",_tag_month_day!BE84/100)</f>
        <v/>
      </c>
      <c r="FU94" s="449" t="str">
        <f>IF(_tag_month_day!BF84="","",_tag_month_day!BF84/100)</f>
        <v/>
      </c>
      <c r="FV94" s="449" t="str">
        <f>IF(_tag_month_day!BG84="","",_tag_month_day!BG84/100)</f>
        <v/>
      </c>
      <c r="FW94" s="467" t="str">
        <f>IF(_tag_month_day!BH84="","",_tag_month_day!BH84/100)</f>
        <v/>
      </c>
      <c r="FX94" s="449" t="str">
        <f>IF(_tag_month_day!BI84="","",_tag_month_day!BI84/100)</f>
        <v/>
      </c>
      <c r="FY94" s="449" t="str">
        <f>IF(_tag_month_day!BJ84="","",_tag_month_day!BJ84/100)</f>
        <v/>
      </c>
      <c r="FZ94" s="468" t="str">
        <f>IF(_tag_month_day!BK84="","",_tag_month_day!BK84/100)</f>
        <v/>
      </c>
      <c r="GA94" s="449" t="str">
        <f>IF(_tag_month_day!BL84="","",_tag_month_day!BL84/100)</f>
        <v/>
      </c>
      <c r="GB94" s="467" t="str">
        <f>IF(_tag_month_day!BM84="","",_tag_month_day!BM84/100)</f>
        <v/>
      </c>
      <c r="GC94" s="431" t="str">
        <f>IF(_tag_month_day!BN84="","",_tag_month_day!BN84/100)</f>
        <v/>
      </c>
      <c r="GD94" s="431" t="str">
        <f>IF(_tag_month_day!BO84="","",_tag_month_day!BO84/100)</f>
        <v/>
      </c>
      <c r="GE94" s="431" t="str">
        <f>IF(_tag_month_day!BP84="","",_tag_month_day!BP84/100)</f>
        <v/>
      </c>
      <c r="GF94" s="431" t="str">
        <f>IF(_tag_month_day!BQ84="","",_tag_month_day!BQ84/100)</f>
        <v/>
      </c>
      <c r="GG94" s="431" t="str">
        <f>IF(_tag_month_day!BR84="","",_tag_month_day!BR84/100)</f>
        <v/>
      </c>
      <c r="GH94" s="431" t="str">
        <f>IF(_tag_month_day!BS84="","",_tag_month_day!BS84/100)</f>
        <v/>
      </c>
      <c r="GI94" s="467" t="str">
        <f>IF(_tag_month_day!BT84="","",_tag_month_day!BT84/100)</f>
        <v/>
      </c>
      <c r="GJ94" s="469" t="str">
        <f>IF(_tag_month_day!BU84="","",_tag_month_day!BU84/100)</f>
        <v/>
      </c>
      <c r="GK94" s="470">
        <f>GK93</f>
        <v>0.070000000000000007</v>
      </c>
      <c r="GL94" s="470">
        <f>GL93</f>
        <v>0.029999999999999999</v>
      </c>
      <c r="GM94" s="471" t="str">
        <f>IF(_tag_month_day!BX84="","",_tag_month_day!BX84/100)</f>
        <v/>
      </c>
      <c r="GN94" s="470">
        <f>GN93</f>
        <v>0.070000000000000007</v>
      </c>
      <c r="GO94" s="470">
        <f>GO93</f>
        <v>0.029999999999999999</v>
      </c>
      <c r="GP94" s="470">
        <f>GP93</f>
        <v>0.089999999999999997</v>
      </c>
      <c r="GQ94" s="470">
        <f>GQ93</f>
        <v>0.029999999999999999</v>
      </c>
      <c r="GR94" s="471" t="str">
        <f>IF(_tag_month_day!CA84="","",_tag_month_day!CA84/100)</f>
        <v/>
      </c>
      <c r="GS94" s="472">
        <f>GS93</f>
        <v>0.95299999999999996</v>
      </c>
      <c r="GT94" s="472">
        <f>GT93</f>
        <v>0.55000000000000004</v>
      </c>
      <c r="GU94" s="472">
        <f>GU93</f>
        <v>0.55000000000000004</v>
      </c>
      <c r="GV94" s="472">
        <f>GV93</f>
        <v>0.55000000000000004</v>
      </c>
      <c r="GW94" s="472">
        <f>GW93</f>
        <v>0.5</v>
      </c>
      <c r="GX94" s="472">
        <f>GX93</f>
        <v>0.93500000000000005</v>
      </c>
      <c r="GY94" s="472">
        <f>GY93</f>
        <v>0.14999999999999999</v>
      </c>
      <c r="GZ94" s="472">
        <f>GZ93</f>
        <v>1</v>
      </c>
      <c r="HA94" s="474">
        <f>HA93</f>
        <v>0.047</v>
      </c>
      <c r="HB94" s="474">
        <f>HB93</f>
        <v>0.45000000000000001</v>
      </c>
      <c r="HC94" s="474">
        <f>HC93</f>
        <v>0.45000000000000001</v>
      </c>
      <c r="HD94" s="474">
        <f>HD93</f>
        <v>0.45000000000000001</v>
      </c>
      <c r="HE94" s="474">
        <f>HE93</f>
        <v>0.5</v>
      </c>
      <c r="HF94" s="474">
        <f>HF93</f>
        <v>0.065000000000000002</v>
      </c>
      <c r="HG94" s="474">
        <f>HG93</f>
        <v>0.84999999999999998</v>
      </c>
      <c r="HH94" s="474">
        <f>HH93</f>
        <v>0</v>
      </c>
      <c r="HI94" s="10">
        <f>IF(BZ94&lt;&gt;"",CK94-BV94,0)</f>
        <v>0</v>
      </c>
      <c r="HJ94" s="10" t="e">
        <f>IF(AJ94&gt;0,AH94-AJ94,0)</f>
        <v>#VALUE!</v>
      </c>
      <c r="HK94" s="466">
        <f>HK93</f>
        <v>0.84999999999999998</v>
      </c>
      <c r="HL94" s="424">
        <f>HL93</f>
        <v>550000</v>
      </c>
      <c r="HM94" s="424">
        <f>HM93</f>
        <v>480000</v>
      </c>
      <c r="HN94" s="465" t="e">
        <f>(DJ94*EZ94+DK94*FH94+DL94*FM94+DM94*FR94+DN94*FW94+DO94*GB94+DS94*GI94+DP94*GM94+DR94*GR94)*1000*2</f>
        <v>#VALUE!</v>
      </c>
      <c r="HO94" s="465" t="e">
        <f>HN94*HK94*$HO$2/HL94*1000000</f>
        <v>#VALUE!</v>
      </c>
      <c r="HP94" s="465" t="e">
        <f>HN94*HK94*$HP$2/HM94*1000000</f>
        <v>#VALUE!</v>
      </c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</row>
    <row customFormat="1" r="95" s="0">
      <c r="A95" s="420">
        <v>84</v>
      </c>
      <c r="B95" s="421">
        <f ca="1">IF(D95=D94,B94,IF(D95="夜班",B94+1,B94))</f>
        <v>43589</v>
      </c>
      <c r="C95" s="422">
        <f>C94</f>
        <v>0.041666666666666699</v>
      </c>
      <c r="D95" s="10" t="str">
        <f ca="1">IF(HOUR(G95)&lt;8,"夜班",IF(HOUR(G95)&lt;16,"白班",IF(HOUR(G95)&lt;24,"中班",0)))</f>
        <v>白班</v>
      </c>
      <c r="E95" s="10" t="e">
        <f ca="1">IF(F95=1,"甲",IF(F95=2,"乙",IF(F95=3,"丙",IF(F95=4,"丁",""))))</f>
        <v>#REF!</v>
      </c>
      <c r="F95" s="10" t="e">
        <f ca="1">SUMPRODUCT((成本日报!$A$3:$A$95=计划!B95)*(成本日报!$B$3:$B$95=计划!$D95),成本日报!$C$3:$C$95)</f>
        <v>#REF!</v>
      </c>
      <c r="G95" s="423">
        <f ca="1">G94+C94</f>
        <v>43589.458333333132</v>
      </c>
      <c r="H95" s="423">
        <f ca="1">$G95+$C95/60*10+$C95*0</f>
        <v>43589.465277777577</v>
      </c>
      <c r="I95" s="423">
        <f ca="1">$G95+$C95/60*18+$C95*0</f>
        <v>43589.470833333129</v>
      </c>
      <c r="J95" s="423">
        <f ca="1">$G95+$C95/60*0+$C95*1</f>
        <v>43589.499999999796</v>
      </c>
      <c r="K95" s="423">
        <f ca="1">$G95+$C95/60*30+$C95*2</f>
        <v>43589.562499999804</v>
      </c>
      <c r="L95" s="423">
        <f ca="1">$G95+$C95/60*0+$C95*3</f>
        <v>43589.583333333132</v>
      </c>
      <c r="M95" s="424" t="str">
        <f>IF(_tag_month_day!A85="","",_tag_month_day!A85)</f>
        <v/>
      </c>
      <c r="N95" s="424" t="str">
        <f>IF(_tag_month_day!B85="","",_tag_month_day!B85)</f>
        <v/>
      </c>
      <c r="O95" s="425" t="e">
        <f>IF(M95+N95=0,"",M95+N95)</f>
        <v>#VALUE!</v>
      </c>
      <c r="P95" s="424" t="str">
        <f>IF(_tag_month_day!C85="","",_tag_month_day!C85)</f>
        <v/>
      </c>
      <c r="Q95" s="424" t="str">
        <f>IF(_tag_month_day!D85="","",_tag_month_day!D85)</f>
        <v/>
      </c>
      <c r="R95" s="426" t="str">
        <f>IF(_tag_month_day!CB85="","",_tag_month_day!CB85/100)</f>
        <v/>
      </c>
      <c r="S95" s="427" t="str">
        <f>IF(_tag_month_day!E85="","",_tag_month_day!E85)</f>
        <v/>
      </c>
      <c r="T95" s="427" t="str">
        <f>IF(_tag_month_day!F85="","",_tag_month_day!F85)</f>
        <v/>
      </c>
      <c r="U95" s="428" t="e">
        <f>S95+T95</f>
        <v>#VALUE!</v>
      </c>
      <c r="V95" s="429" t="e">
        <f>U95/AJ95</f>
        <v>#VALUE!</v>
      </c>
      <c r="W95" s="430" t="str">
        <f>IF(_jhy_month_day!A85="","",_jhy_month_day!A85)</f>
        <v/>
      </c>
      <c r="X95" s="431" t="str">
        <f>IF(_jhy_month_day!B85="","",_jhy_month_day!B85/100)</f>
        <v/>
      </c>
      <c r="Y95" s="431" t="str">
        <f>IF(_jhy_month_day!C85="","",_jhy_month_day!C85/100)</f>
        <v/>
      </c>
      <c r="Z95" s="432">
        <f>Z91+1</f>
        <v>21</v>
      </c>
      <c r="AA95" s="433" t="str">
        <f>IF(_tag_month_day!G85="","",_tag_month_day!G85/100)</f>
        <v/>
      </c>
      <c r="AB95" s="433" t="str">
        <f>IF(_tag_month_day!H85="","",_tag_month_day!H85/100)</f>
        <v/>
      </c>
      <c r="AC95" s="434">
        <f>IF(X95="",AC94,BK95*($AV94*X95+$AW94*FD94+$AX94*FI94+$AY94*FN94+$AZ94*FS94+$BA94*FX94+$BG94*GE94)/(AV94*Y95+AX94*FK94+AW94*FF94+AY94*FP94+AZ94*FU94+BA94*FZ94+BG94*GG94+BB94*GK94+BC94*GN94+BD94*GP94))</f>
        <v>1.59963432013121</v>
      </c>
      <c r="AD95" s="435" t="str">
        <f>IF(AC95=AC94,"",AC95-AC94)</f>
        <v/>
      </c>
      <c r="AE95" s="436" t="str">
        <f>IF(1-AF95=0,"",(1-AF95))</f>
        <v/>
      </c>
      <c r="AF95" s="437">
        <v>1</v>
      </c>
      <c r="AG95" s="10" t="str">
        <f>AG94</f>
        <v>8B4</v>
      </c>
      <c r="AH95" s="438" t="str">
        <f>AH94</f>
        <v/>
      </c>
      <c r="AI95" s="424" t="e">
        <f>IF(ROUND(AJ95-AJ94,1)=0,"",AJ95-AJ94)</f>
        <v>#VALUE!</v>
      </c>
      <c r="AJ95" s="10" t="str">
        <f>IF(_tag_month_day!I85="","",_tag_month_day!I85)</f>
        <v/>
      </c>
      <c r="AK95" s="440"/>
      <c r="AL95" s="440"/>
      <c r="AM95" s="440"/>
      <c r="AN95" s="441">
        <f>AN94</f>
        <v>3</v>
      </c>
      <c r="AO95" s="441">
        <f>AO94</f>
        <v>7</v>
      </c>
      <c r="AP95" s="442" t="e">
        <f>(IF(AN95=0,AS94,AS94*(1+AO95/AN95)/(AR95+AO95/AN95)))+AT95</f>
        <v>#VALUE!</v>
      </c>
      <c r="AQ95" s="443" t="str">
        <f>IF(_tag_month_day!J85="","",_tag_month_day!J85/100)</f>
        <v/>
      </c>
      <c r="AR95" s="444">
        <f>AR94</f>
        <v>1.3</v>
      </c>
      <c r="AS95" s="445" t="e">
        <f>AQ95*(AN95*AR95+AO95)/(AN95+AO95)</f>
        <v>#VALUE!</v>
      </c>
      <c r="AT95" s="445" t="e">
        <f>(SUM(BE95:BF95)-SUM(BE94:BF94))*0.05</f>
        <v>#VALUE!</v>
      </c>
      <c r="AU95" s="446" t="str">
        <f>IF(_tag_month_day!CC85="","",IF(_tag_month_day!CC85&gt;0,_tag_month_day!CD85,_tag_month_day!CE85))</f>
        <v/>
      </c>
      <c r="AV95" s="447" t="str">
        <f>IF(_tag_month_day!L85="","",_tag_month_day!L85/100)</f>
        <v/>
      </c>
      <c r="AW95" s="431">
        <f>AW94</f>
        <v>0</v>
      </c>
      <c r="AX95" s="431">
        <f>AX94</f>
        <v>0</v>
      </c>
      <c r="AY95" s="431" t="str">
        <f>IF(_tag_month_day!M85="","",_tag_month_day!M85/100)</f>
        <v/>
      </c>
      <c r="AZ95" s="431" t="str">
        <f>IF(_tag_month_day!N85="","",_tag_month_day!N85/100)</f>
        <v/>
      </c>
      <c r="BA95" s="431" t="str">
        <f>IF(_tag_month_day!O85="","",_tag_month_day!O85/100)</f>
        <v/>
      </c>
      <c r="BB95" s="448" t="str">
        <f>IF(_tag_month_day!P85="","",_tag_month_day!P85/100)</f>
        <v/>
      </c>
      <c r="BC95" s="448">
        <f>BC94</f>
        <v>0</v>
      </c>
      <c r="BD95" s="448" t="str">
        <f>IF(_tag_month_day!Q85="","",_tag_month_day!Q85/100)</f>
        <v/>
      </c>
      <c r="BE95" s="449" t="str">
        <f>IF(_tag_month_day!R85="","",_tag_month_day!R85/100)</f>
        <v/>
      </c>
      <c r="BF95" s="388" t="e">
        <f>(AU95*(100+BE95*100))/(AJ95-AU95)/100</f>
        <v>#VALUE!</v>
      </c>
      <c r="BG95" s="450" t="e">
        <f>BE95+BF95</f>
        <v>#VALUE!</v>
      </c>
      <c r="BH95" s="451" t="e">
        <f>SUM(AV95:BF95)</f>
        <v>#VALUE!</v>
      </c>
      <c r="BI95" s="452" t="e">
        <f>IF(CX95=0,BI94,(DK95*查询!$R$5+DL95*查询!$Q$5+DM95*查询!$N$5+DN95*查询!$O$5+DO95*查询!$P$5)*AF95/CX95)</f>
        <v>#VALUE!</v>
      </c>
      <c r="BJ95" s="452" t="e">
        <f>IF(CX95=0,BJ94,(DP95*查询!$S$5+DQ95*查询!$T$5+DR95*查询!$U$5)*AF95/CX95)</f>
        <v>#VALUE!</v>
      </c>
      <c r="BK95" s="452">
        <f>BK94</f>
        <v>1</v>
      </c>
      <c r="BL95" s="453" t="e">
        <f>SUMPRODUCT((AV95:BA95)*(GS95:GX95))/((GS95:GX95)+SUM(BB95:BD95)*GY95+BG95*GZ95)</f>
        <v>#VALUE!</v>
      </c>
      <c r="BM95" s="453" t="e">
        <f>BK95*($AV95*FB95+$AW95*FD95+$AX95*FI95+$AY95*FN95+$AZ95*FS95+$BA95*FX95+$BG95*GE95)/(AV95*EY95+AX95*FK95+AW95*FF95+AY95*FP95+AZ95*FU95+BA95*FZ95+BG95*GG95+BB95*GK95+BC95*GN95+BD95*GP95)</f>
        <v>#VALUE!</v>
      </c>
      <c r="BN95" s="453" t="e">
        <f>($AV95*FC95+$AX95*FJ95+$AW95*FE95+$AY95*FO95+$AZ95*FT95+$BA95*FY95+$BG95*GF95)/($AV95*FA95+BG95*GH95+BB95*GL95+BC95*GO95+BD95*GQ95+BA95*GA95)</f>
        <v>#VALUE!</v>
      </c>
      <c r="BO95" s="454" t="e">
        <f>SUMPRODUCT(AV95:BA95*GS95:GX95)/(GS95:GX95+(BB95+BC95+BD95)*GY95+BG95)</f>
        <v>#VALUE!</v>
      </c>
      <c r="BP95" s="454" t="e">
        <f>SUMPRODUCT(AV95:BA95*GS95:GX95)/(GS95:GX95+(BB95+BC95+BD95)*GY95+BG95)</f>
        <v>#VALUE!</v>
      </c>
      <c r="BQ95" s="454" t="e">
        <f>SUMPRODUCT(AV95:BA95*GS95:GX95)/(GS95:GX95+(BB95+BC95+BD95)*GY95+BG95)</f>
        <v>#VALUE!</v>
      </c>
      <c r="BR95" s="453" t="str">
        <f>IF(_tag_month_day!T85="","",_tag_month_day!T85)</f>
        <v/>
      </c>
      <c r="BS95" s="453" t="str">
        <f>IF(_tag_month_day!U85="","",_tag_month_day!U85)</f>
        <v/>
      </c>
      <c r="BT95" s="455" t="str">
        <f>IF(CK95="","",IF((CK95&gt;=BV95-0.12)*(CK95&lt;=BV95+0.12),"合格","不合格"))</f>
        <v/>
      </c>
      <c r="BU95" s="456" t="str">
        <f>IF(_tag_month_day!V85="","",_tag_month_day!V85)</f>
        <v/>
      </c>
      <c r="BV95" s="457" t="str">
        <f>IF(_tag_month_day!W85="","",_tag_month_day!W85)</f>
        <v/>
      </c>
      <c r="BW95" s="458" t="str">
        <f>IF(_tag_month_day!X85="","",_tag_month_day!X85)</f>
        <v/>
      </c>
      <c r="BX95" s="458" t="str">
        <f>IF(_tag_month_day!Y85="","",_tag_month_day!Y85)</f>
        <v/>
      </c>
      <c r="BY95" s="459">
        <f ca="1">L95</f>
        <v>43589.583333333132</v>
      </c>
      <c r="BZ95" s="460" t="s">
        <v>429</v>
      </c>
      <c r="CA95" s="461">
        <v>0.57291666666666696</v>
      </c>
      <c r="CB95" s="424" t="str">
        <f>IF(_tag_month_day!Z85="","",_tag_month_day!Z85)</f>
        <v/>
      </c>
      <c r="CC95" s="424" t="str">
        <f>IF(_tag_month_day!AA85="","",_tag_month_day!AA85)</f>
        <v/>
      </c>
      <c r="CD95" s="424" t="str">
        <f>IF(_tag_month_day!AB85="","",_tag_month_day!AB85)</f>
        <v/>
      </c>
      <c r="CE95" s="424" t="str">
        <f>IF(_tag_month_day!AC85="","",_tag_month_day!AC85)</f>
        <v/>
      </c>
      <c r="CF95" s="424" t="str">
        <f>IF(_tag_month_day!AD85="","",_tag_month_day!AD85)</f>
        <v/>
      </c>
      <c r="CG95" s="424" t="str">
        <f>IF(_tag_month_day!AE85="","",_tag_month_day!AE85)</f>
        <v/>
      </c>
      <c r="CH95" s="424" t="str">
        <f>IF(_tag_month_day!AF85="","",_tag_month_day!AF85)</f>
        <v/>
      </c>
      <c r="CI95" s="424" t="str">
        <f>IF(_tag_month_day!AG85="","",_tag_month_day!AG85)</f>
        <v/>
      </c>
      <c r="CJ95" s="424" t="str">
        <f>IF(_tag_month_day!AH85="","",_tag_month_day!AH85)</f>
        <v/>
      </c>
      <c r="CK95" s="424" t="str">
        <f>IF(_tag_month_day!AI85="","",_tag_month_day!AI85)</f>
        <v/>
      </c>
      <c r="CL95" s="4" t="str">
        <f>IF(_tag_month_day!AJ85="","",_tag_month_day!AJ85)</f>
        <v/>
      </c>
      <c r="CM95" s="4" t="str">
        <f>IF(_tag_month_day!AK85="","",_tag_month_day!AK85)</f>
        <v/>
      </c>
      <c r="CN95" s="4" t="str">
        <f>IF(_tag_month_day!AL85="","",_tag_month_day!AL85)</f>
        <v/>
      </c>
      <c r="CO95" s="4" t="str">
        <f>IF(_tag_month_day!AM85="","",_tag_month_day!AM85)</f>
        <v/>
      </c>
      <c r="CP95" s="4" t="str">
        <f>IF(_tag_month_day!AN85="","",_tag_month_day!AN85)</f>
        <v/>
      </c>
      <c r="CQ95" s="4" t="str">
        <f>IF(_tag_month_day!AO85="","",_tag_month_day!AO85)</f>
        <v/>
      </c>
      <c r="CR95" s="462" t="str">
        <f>IF(_tag_month_day!AP85="","",_tag_month_day!AP85)</f>
        <v/>
      </c>
      <c r="CS95" s="463" t="str">
        <f>IF(_tag_month_day!AQ85="","",_tag_month_day!AQ85)</f>
        <v/>
      </c>
      <c r="CT95" s="4" t="str">
        <f>IF(_tag_month_day!AR85="","",_tag_month_day!AR85)</f>
        <v/>
      </c>
      <c r="CU95" s="464" t="e">
        <f>DU95/AJ95</f>
        <v>#VALUE!</v>
      </c>
      <c r="CV95" s="451" t="e">
        <f>BG95/BH95</f>
        <v>#VALUE!</v>
      </c>
      <c r="CW95" s="465" t="e">
        <f>AJ95*(1-CV95)*CU95*AF95</f>
        <v>#VALUE!</v>
      </c>
      <c r="CX95" s="465" t="e">
        <f>CW95*94%</f>
        <v>#VALUE!</v>
      </c>
      <c r="CY95" s="466" t="e">
        <f>IF(CX95=0,0,DS95/(DS95+CX95))</f>
        <v>#VALUE!</v>
      </c>
      <c r="CZ95" s="465" t="e">
        <f>$AJ95*EF95</f>
        <v>#VALUE!</v>
      </c>
      <c r="DA95" s="465" t="e">
        <f>$AJ95*EG95</f>
        <v>#VALUE!</v>
      </c>
      <c r="DB95" s="465" t="e">
        <f>$AJ95*EH95</f>
        <v>#VALUE!</v>
      </c>
      <c r="DC95" s="465" t="e">
        <f>$AJ95*EI95</f>
        <v>#VALUE!</v>
      </c>
      <c r="DD95" s="465" t="e">
        <f>$AJ95*EJ95</f>
        <v>#VALUE!</v>
      </c>
      <c r="DE95" s="465" t="e">
        <f>$AJ95*EK95</f>
        <v>#VALUE!</v>
      </c>
      <c r="DF95" s="465" t="e">
        <f>$AJ95*EL95</f>
        <v>#VALUE!</v>
      </c>
      <c r="DG95" s="465" t="e">
        <f>$AJ95*EM95</f>
        <v>#VALUE!</v>
      </c>
      <c r="DH95" s="465" t="e">
        <f>$AJ95*EN95</f>
        <v>#VALUE!</v>
      </c>
      <c r="DI95" s="465" t="e">
        <f>$AJ95*EO95</f>
        <v>#VALUE!</v>
      </c>
      <c r="DJ95" s="465" t="e">
        <f>CZ95*(1-EP95)</f>
        <v>#VALUE!</v>
      </c>
      <c r="DK95" s="465" t="e">
        <f>DA95*(1-ER95)</f>
        <v>#VALUE!</v>
      </c>
      <c r="DL95" s="465" t="e">
        <f>DB95*(1-EQ95)</f>
        <v>#VALUE!</v>
      </c>
      <c r="DM95" s="465" t="e">
        <f>DC95*(1-ES95)</f>
        <v>#VALUE!</v>
      </c>
      <c r="DN95" s="465" t="e">
        <f>DD95*(1-ET95)</f>
        <v>#VALUE!</v>
      </c>
      <c r="DO95" s="465" t="e">
        <f>DE95</f>
        <v>#VALUE!</v>
      </c>
      <c r="DP95" s="465" t="e">
        <f>DF95*(1-EU95)</f>
        <v>#VALUE!</v>
      </c>
      <c r="DQ95" s="465" t="e">
        <f>DG95*(1-EV95)</f>
        <v>#VALUE!</v>
      </c>
      <c r="DR95" s="465" t="e">
        <f>DH95*(1-EW95)</f>
        <v>#VALUE!</v>
      </c>
      <c r="DS95" s="465" t="e">
        <f>DI95</f>
        <v>#VALUE!</v>
      </c>
      <c r="DT95" s="465" t="e">
        <f>SUM(DJ95:DS95)</f>
        <v>#VALUE!</v>
      </c>
      <c r="DU95" s="465" t="e">
        <f>(GS95:GX95)+(DP95+DQ95+DR95)*GY95+DS95</f>
        <v>#VALUE!</v>
      </c>
      <c r="DV95" s="451" t="e">
        <f>AV95/$BH95/(1-EP95)</f>
        <v>#VALUE!</v>
      </c>
      <c r="DW95" s="451" t="e">
        <f>AW95/$BH95/(1-ER95)</f>
        <v>#VALUE!</v>
      </c>
      <c r="DX95" s="451" t="e">
        <f>AX95/$BH95/(1-EQ95)</f>
        <v>#VALUE!</v>
      </c>
      <c r="DY95" s="451" t="e">
        <f>AY95/$BH95/(1-ES95)</f>
        <v>#VALUE!</v>
      </c>
      <c r="DZ95" s="451" t="e">
        <f>AZ95/$BH95/(1-ET95)</f>
        <v>#VALUE!</v>
      </c>
      <c r="EA95" s="451" t="e">
        <f>BA95/$BH95/(1-AX95)</f>
        <v>#VALUE!</v>
      </c>
      <c r="EB95" s="451" t="e">
        <f>BB95/$BH95/(1-EU95)</f>
        <v>#VALUE!</v>
      </c>
      <c r="EC95" s="451" t="e">
        <f>BC95/$BH95/(1-EV95)</f>
        <v>#VALUE!</v>
      </c>
      <c r="ED95" s="451" t="e">
        <f>BD95/$BH95/(1-EW95)</f>
        <v>#VALUE!</v>
      </c>
      <c r="EE95" s="451" t="e">
        <f>BG95/BH95</f>
        <v>#VALUE!</v>
      </c>
      <c r="EF95" s="451" t="e">
        <f>DV95/SUM($DV95:$EE95)</f>
        <v>#VALUE!</v>
      </c>
      <c r="EG95" s="451" t="e">
        <f>DW95/SUM($DV95:$EE95)</f>
        <v>#VALUE!</v>
      </c>
      <c r="EH95" s="451" t="e">
        <f>DX95/SUM($DV95:$EE95)</f>
        <v>#VALUE!</v>
      </c>
      <c r="EI95" s="451" t="e">
        <f>DY95/SUM($DV95:$EE95)</f>
        <v>#VALUE!</v>
      </c>
      <c r="EJ95" s="451" t="e">
        <f>DZ95/SUM($DV95:$EE95)</f>
        <v>#VALUE!</v>
      </c>
      <c r="EK95" s="451" t="e">
        <f>EA95/SUM($DV95:$EE95)</f>
        <v>#VALUE!</v>
      </c>
      <c r="EL95" s="451" t="e">
        <f>EB95/SUM($DV95:$EE95)</f>
        <v>#VALUE!</v>
      </c>
      <c r="EM95" s="451" t="e">
        <f>EC95/SUM($DV95:$EE95)</f>
        <v>#VALUE!</v>
      </c>
      <c r="EN95" s="451" t="e">
        <f>ED95/SUM($DV95:$EE95)</f>
        <v>#VALUE!</v>
      </c>
      <c r="EO95" s="451" t="e">
        <f>EE95/SUM($DV95:$EE95)</f>
        <v>#VALUE!</v>
      </c>
      <c r="EP95" s="450">
        <f>EP94</f>
        <v>0.080000000000000002</v>
      </c>
      <c r="EQ95" s="450">
        <f>EQ94</f>
        <v>0.014999999999999999</v>
      </c>
      <c r="ER95" s="450">
        <f>ER94</f>
        <v>0.014999999999999999</v>
      </c>
      <c r="ES95" s="450">
        <f>ES94</f>
        <v>0.014999999999999999</v>
      </c>
      <c r="ET95" s="450">
        <f>ET94</f>
        <v>0.014999999999999999</v>
      </c>
      <c r="EU95" s="450">
        <f>EU94</f>
        <v>0.089999999999999997</v>
      </c>
      <c r="EV95" s="450">
        <f>EV94</f>
        <v>0.089999999999999997</v>
      </c>
      <c r="EW95" s="450">
        <f>EW94</f>
        <v>0.089999999999999997</v>
      </c>
      <c r="EX95" s="431" t="str">
        <f>IF(_tag_month_day!AS85="","",_tag_month_day!AS85/100)</f>
        <v/>
      </c>
      <c r="EY95" s="431" t="str">
        <f>IF(_tag_month_day!AT85="","",_tag_month_day!AT85/100)</f>
        <v/>
      </c>
      <c r="EZ95" s="431" t="str">
        <f>IF(_tag_month_day!AU85="","",_tag_month_day!AU85/100)</f>
        <v/>
      </c>
      <c r="FA95" s="431" t="str">
        <f>IF(_tag_month_day!AV85="","",_tag_month_day!AV85/100)</f>
        <v/>
      </c>
      <c r="FB95" s="431" t="str">
        <f>IF(_tag_month_day!AW85="","",_tag_month_day!AW85/100)</f>
        <v/>
      </c>
      <c r="FC95" s="431" t="str">
        <f>IF(_tag_month_day!AX85="","",_tag_month_day!AX85/100)</f>
        <v/>
      </c>
      <c r="FD95" s="449" t="str">
        <f>IF(_tag_month_day!AY85="","",_tag_month_day!AY85/100)</f>
        <v/>
      </c>
      <c r="FE95" s="449" t="str">
        <f>IF(_tag_month_day!AZ85="","",_tag_month_day!AZ85/100)</f>
        <v/>
      </c>
      <c r="FF95" s="449" t="str">
        <f>IF(_tag_month_day!BA85="","",_tag_month_day!BA85/100)</f>
        <v/>
      </c>
      <c r="FG95" s="449" t="str">
        <f>IF(_tag_month_day!BB85="","",_tag_month_day!BB85/100)</f>
        <v/>
      </c>
      <c r="FH95" s="467" t="str">
        <f>IF(_tag_month_day!BC85="","",_tag_month_day!BC85/100)</f>
        <v/>
      </c>
      <c r="FI95" s="449">
        <f>FI94</f>
        <v>0.40999999999999998</v>
      </c>
      <c r="FJ95" s="449">
        <f>FJ94</f>
        <v>0.11</v>
      </c>
      <c r="FK95" s="449">
        <f>FK94</f>
        <v>0.014999999999999999</v>
      </c>
      <c r="FL95" s="449">
        <f>FL94</f>
        <v>0</v>
      </c>
      <c r="FM95" s="467">
        <f>FM94</f>
        <v>0.0001</v>
      </c>
      <c r="FN95" s="449">
        <f>FN94</f>
        <v>0.32000000000000001</v>
      </c>
      <c r="FO95" s="449">
        <f>FO94</f>
        <v>0.20000000000000001</v>
      </c>
      <c r="FP95" s="449">
        <f>FP94</f>
        <v>0.01</v>
      </c>
      <c r="FQ95" s="449">
        <f>FQ94</f>
        <v>0</v>
      </c>
      <c r="FR95" s="467">
        <f>FR94</f>
        <v>0.0001</v>
      </c>
      <c r="FS95" s="449" t="str">
        <f>IF(_tag_month_day!BD85="","",_tag_month_day!BD85/100)</f>
        <v/>
      </c>
      <c r="FT95" s="449" t="str">
        <f>IF(_tag_month_day!BE85="","",_tag_month_day!BE85/100)</f>
        <v/>
      </c>
      <c r="FU95" s="449" t="str">
        <f>IF(_tag_month_day!BF85="","",_tag_month_day!BF85/100)</f>
        <v/>
      </c>
      <c r="FV95" s="449" t="str">
        <f>IF(_tag_month_day!BG85="","",_tag_month_day!BG85/100)</f>
        <v/>
      </c>
      <c r="FW95" s="467" t="str">
        <f>IF(_tag_month_day!BH85="","",_tag_month_day!BH85/100)</f>
        <v/>
      </c>
      <c r="FX95" s="449" t="str">
        <f>IF(_tag_month_day!BI85="","",_tag_month_day!BI85/100)</f>
        <v/>
      </c>
      <c r="FY95" s="449" t="str">
        <f>IF(_tag_month_day!BJ85="","",_tag_month_day!BJ85/100)</f>
        <v/>
      </c>
      <c r="FZ95" s="468" t="str">
        <f>IF(_tag_month_day!BK85="","",_tag_month_day!BK85/100)</f>
        <v/>
      </c>
      <c r="GA95" s="449" t="str">
        <f>IF(_tag_month_day!BL85="","",_tag_month_day!BL85/100)</f>
        <v/>
      </c>
      <c r="GB95" s="467" t="str">
        <f>IF(_tag_month_day!BM85="","",_tag_month_day!BM85/100)</f>
        <v/>
      </c>
      <c r="GC95" s="431" t="str">
        <f>IF(_tag_month_day!BN85="","",_tag_month_day!BN85/100)</f>
        <v/>
      </c>
      <c r="GD95" s="431" t="str">
        <f>IF(_tag_month_day!BO85="","",_tag_month_day!BO85/100)</f>
        <v/>
      </c>
      <c r="GE95" s="431" t="str">
        <f>IF(_tag_month_day!BP85="","",_tag_month_day!BP85/100)</f>
        <v/>
      </c>
      <c r="GF95" s="431" t="str">
        <f>IF(_tag_month_day!BQ85="","",_tag_month_day!BQ85/100)</f>
        <v/>
      </c>
      <c r="GG95" s="431" t="str">
        <f>IF(_tag_month_day!BR85="","",_tag_month_day!BR85/100)</f>
        <v/>
      </c>
      <c r="GH95" s="431" t="str">
        <f>IF(_tag_month_day!BS85="","",_tag_month_day!BS85/100)</f>
        <v/>
      </c>
      <c r="GI95" s="467" t="str">
        <f>IF(_tag_month_day!BT85="","",_tag_month_day!BT85/100)</f>
        <v/>
      </c>
      <c r="GJ95" s="469" t="str">
        <f>IF(_tag_month_day!BU85="","",_tag_month_day!BU85/100)</f>
        <v/>
      </c>
      <c r="GK95" s="470">
        <f>GK94</f>
        <v>0.070000000000000007</v>
      </c>
      <c r="GL95" s="470">
        <f>GL94</f>
        <v>0.029999999999999999</v>
      </c>
      <c r="GM95" s="471" t="str">
        <f>IF(_tag_month_day!BX85="","",_tag_month_day!BX85/100)</f>
        <v/>
      </c>
      <c r="GN95" s="470">
        <f>GN94</f>
        <v>0.070000000000000007</v>
      </c>
      <c r="GO95" s="470">
        <f>GO94</f>
        <v>0.029999999999999999</v>
      </c>
      <c r="GP95" s="470">
        <f>GP94</f>
        <v>0.089999999999999997</v>
      </c>
      <c r="GQ95" s="470">
        <f>GQ94</f>
        <v>0.029999999999999999</v>
      </c>
      <c r="GR95" s="471" t="str">
        <f>IF(_tag_month_day!CA85="","",_tag_month_day!CA85/100)</f>
        <v/>
      </c>
      <c r="GS95" s="472">
        <f>GS94</f>
        <v>0.95299999999999996</v>
      </c>
      <c r="GT95" s="472">
        <f>GT94</f>
        <v>0.55000000000000004</v>
      </c>
      <c r="GU95" s="472">
        <f>GU94</f>
        <v>0.55000000000000004</v>
      </c>
      <c r="GV95" s="472">
        <f>GV94</f>
        <v>0.55000000000000004</v>
      </c>
      <c r="GW95" s="472">
        <f>GW94</f>
        <v>0.5</v>
      </c>
      <c r="GX95" s="472">
        <f>GX94</f>
        <v>0.93500000000000005</v>
      </c>
      <c r="GY95" s="472">
        <f>GY94</f>
        <v>0.14999999999999999</v>
      </c>
      <c r="GZ95" s="472">
        <f>GZ94</f>
        <v>1</v>
      </c>
      <c r="HA95" s="474">
        <f>HA94</f>
        <v>0.047</v>
      </c>
      <c r="HB95" s="474">
        <f>HB94</f>
        <v>0.45000000000000001</v>
      </c>
      <c r="HC95" s="474">
        <f>HC94</f>
        <v>0.45000000000000001</v>
      </c>
      <c r="HD95" s="474">
        <f>HD94</f>
        <v>0.45000000000000001</v>
      </c>
      <c r="HE95" s="474">
        <f>HE94</f>
        <v>0.5</v>
      </c>
      <c r="HF95" s="474">
        <f>HF94</f>
        <v>0.065000000000000002</v>
      </c>
      <c r="HG95" s="474">
        <f>HG94</f>
        <v>0.84999999999999998</v>
      </c>
      <c r="HH95" s="474">
        <f>HH94</f>
        <v>0</v>
      </c>
      <c r="HI95" s="10" t="e">
        <f>IF(BZ95&lt;&gt;"",CK95-BV95,0)</f>
        <v>#VALUE!</v>
      </c>
      <c r="HJ95" s="10" t="e">
        <f>IF(AJ95&gt;0,AH95-AJ95,0)</f>
        <v>#VALUE!</v>
      </c>
      <c r="HK95" s="466">
        <f>HK94</f>
        <v>0.84999999999999998</v>
      </c>
      <c r="HL95" s="424">
        <f>HL94</f>
        <v>550000</v>
      </c>
      <c r="HM95" s="424">
        <f>HM94</f>
        <v>480000</v>
      </c>
      <c r="HN95" s="465" t="e">
        <f>(DJ95*EZ95+DK95*FH95+DL95*FM95+DM95*FR95+DN95*FW95+DO95*GB95+DS95*GI95+DP95*GM95+DR95*GR95)*1000*2</f>
        <v>#VALUE!</v>
      </c>
      <c r="HO95" s="465" t="e">
        <f>HN95*HK95*$HO$2/HL95*1000000</f>
        <v>#VALUE!</v>
      </c>
      <c r="HP95" s="465" t="e">
        <f>HN95*HK95*$HP$2/HM95*1000000</f>
        <v>#VALUE!</v>
      </c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</row>
    <row customFormat="1" r="96" s="0">
      <c r="A96" s="420">
        <v>85</v>
      </c>
      <c r="B96" s="421">
        <f ca="1">IF(D96=D95,B95,IF(D96="夜班",B95+1,B95))</f>
        <v>43589</v>
      </c>
      <c r="C96" s="422">
        <f>C95</f>
        <v>0.041666666666666699</v>
      </c>
      <c r="D96" s="10" t="str">
        <f ca="1">IF(HOUR(G96)&lt;8,"夜班",IF(HOUR(G96)&lt;16,"白班",IF(HOUR(G96)&lt;24,"中班",0)))</f>
        <v>白班</v>
      </c>
      <c r="E96" s="10" t="e">
        <f ca="1">IF(F96=1,"甲",IF(F96=2,"乙",IF(F96=3,"丙",IF(F96=4,"丁",""))))</f>
        <v>#REF!</v>
      </c>
      <c r="F96" s="10" t="e">
        <f ca="1">SUMPRODUCT((成本日报!$A$3:$A$95=计划!B96)*(成本日报!$B$3:$B$95=计划!$D96),成本日报!$C$3:$C$95)</f>
        <v>#REF!</v>
      </c>
      <c r="G96" s="423">
        <f ca="1">G95+C95</f>
        <v>43589.499999999796</v>
      </c>
      <c r="H96" s="423">
        <f ca="1">$G96+$C96/60*10+$C96*0</f>
        <v>43589.506944444242</v>
      </c>
      <c r="I96" s="423">
        <f ca="1">$G96+$C96/60*18+$C96*0</f>
        <v>43589.512499999793</v>
      </c>
      <c r="J96" s="423">
        <f ca="1">$G96+$C96/60*0+$C96*1</f>
        <v>43589.541666666461</v>
      </c>
      <c r="K96" s="423">
        <f ca="1">$G96+$C96/60*30+$C96*2</f>
        <v>43589.604166666468</v>
      </c>
      <c r="L96" s="423">
        <f ca="1">$G96+$C96/60*0+$C96*3</f>
        <v>43589.624999999796</v>
      </c>
      <c r="M96" s="424" t="str">
        <f>IF(_tag_month_day!A86="","",_tag_month_day!A86)</f>
        <v/>
      </c>
      <c r="N96" s="424" t="str">
        <f>IF(_tag_month_day!B86="","",_tag_month_day!B86)</f>
        <v/>
      </c>
      <c r="O96" s="425" t="e">
        <f>IF(M96+N96=0,"",M96+N96)</f>
        <v>#VALUE!</v>
      </c>
      <c r="P96" s="424" t="str">
        <f>IF(_tag_month_day!C86="","",_tag_month_day!C86)</f>
        <v/>
      </c>
      <c r="Q96" s="424" t="str">
        <f>IF(_tag_month_day!D86="","",_tag_month_day!D86)</f>
        <v/>
      </c>
      <c r="R96" s="426" t="str">
        <f>IF(_tag_month_day!CB86="","",_tag_month_day!CB86/100)</f>
        <v/>
      </c>
      <c r="S96" s="427" t="str">
        <f>IF(_tag_month_day!E86="","",_tag_month_day!E86)</f>
        <v/>
      </c>
      <c r="T96" s="427" t="str">
        <f>IF(_tag_month_day!F86="","",_tag_month_day!F86)</f>
        <v/>
      </c>
      <c r="U96" s="428" t="e">
        <f>S96+T96</f>
        <v>#VALUE!</v>
      </c>
      <c r="V96" s="429" t="e">
        <f>U96/AJ96</f>
        <v>#VALUE!</v>
      </c>
      <c r="W96" s="430" t="str">
        <f>IF(_jhy_month_day!A86="","",_jhy_month_day!A86)</f>
        <v/>
      </c>
      <c r="X96" s="431" t="str">
        <f>IF(_jhy_month_day!B86="","",_jhy_month_day!B86/100)</f>
        <v/>
      </c>
      <c r="Y96" s="431" t="str">
        <f>IF(_jhy_month_day!C86="","",_jhy_month_day!C86/100)</f>
        <v/>
      </c>
      <c r="Z96" s="432">
        <f>Z92+1</f>
        <v>22</v>
      </c>
      <c r="AA96" s="433" t="str">
        <f>IF(_tag_month_day!G86="","",_tag_month_day!G86/100)</f>
        <v/>
      </c>
      <c r="AB96" s="433" t="str">
        <f>IF(_tag_month_day!H86="","",_tag_month_day!H86/100)</f>
        <v/>
      </c>
      <c r="AC96" s="434">
        <f>IF(X96="",AC95,BK96*($AV95*X96+$AW95*FD95+$AX95*FI95+$AY95*FN95+$AZ95*FS95+$BA95*FX95+$BG95*GE95)/(AV95*Y96+AX95*FK95+AW95*FF95+AY95*FP95+AZ95*FU95+BA95*FZ95+BG95*GG95+BB95*GK95+BC95*GN95+BD95*GP95))</f>
        <v>1.59963432013121</v>
      </c>
      <c r="AD96" s="435" t="str">
        <f>IF(AC96=AC95,"",AC96-AC95)</f>
        <v/>
      </c>
      <c r="AE96" s="436" t="str">
        <f>IF(1-AF96=0,"",(1-AF96))</f>
        <v/>
      </c>
      <c r="AF96" s="437">
        <v>1</v>
      </c>
      <c r="AG96" s="10" t="str">
        <f>AG95</f>
        <v>8B4</v>
      </c>
      <c r="AH96" s="438" t="str">
        <f>AH95</f>
        <v/>
      </c>
      <c r="AI96" s="424" t="e">
        <f>IF(ROUND(AJ96-AJ95,1)=0,"",AJ96-AJ95)</f>
        <v>#VALUE!</v>
      </c>
      <c r="AJ96" s="10" t="str">
        <f>IF(_tag_month_day!I86="","",_tag_month_day!I86)</f>
        <v/>
      </c>
      <c r="AK96" s="440"/>
      <c r="AL96" s="440"/>
      <c r="AM96" s="440"/>
      <c r="AN96" s="441">
        <f>AN95</f>
        <v>3</v>
      </c>
      <c r="AO96" s="441">
        <f>AO95</f>
        <v>7</v>
      </c>
      <c r="AP96" s="442" t="e">
        <f>(IF(AN96=0,AS95,AS95*(1+AO96/AN96)/(AR96+AO96/AN96)))+AT96</f>
        <v>#VALUE!</v>
      </c>
      <c r="AQ96" s="443" t="str">
        <f>IF(_tag_month_day!J86="","",_tag_month_day!J86/100)</f>
        <v/>
      </c>
      <c r="AR96" s="444">
        <f>AR95</f>
        <v>1.3</v>
      </c>
      <c r="AS96" s="445" t="e">
        <f>AQ96*(AN96*AR96+AO96)/(AN96+AO96)</f>
        <v>#VALUE!</v>
      </c>
      <c r="AT96" s="445" t="e">
        <f>(SUM(BE96:BF96)-SUM(BE95:BF95))*0.05</f>
        <v>#VALUE!</v>
      </c>
      <c r="AU96" s="446" t="str">
        <f>IF(_tag_month_day!CC86="","",IF(_tag_month_day!CC86&gt;0,_tag_month_day!CD86,_tag_month_day!CE86))</f>
        <v/>
      </c>
      <c r="AV96" s="447" t="str">
        <f>IF(_tag_month_day!L86="","",_tag_month_day!L86/100)</f>
        <v/>
      </c>
      <c r="AW96" s="431">
        <f>AW95</f>
        <v>0</v>
      </c>
      <c r="AX96" s="431">
        <f>AX95</f>
        <v>0</v>
      </c>
      <c r="AY96" s="431" t="str">
        <f>IF(_tag_month_day!M86="","",_tag_month_day!M86/100)</f>
        <v/>
      </c>
      <c r="AZ96" s="431" t="str">
        <f>IF(_tag_month_day!N86="","",_tag_month_day!N86/100)</f>
        <v/>
      </c>
      <c r="BA96" s="431" t="str">
        <f>IF(_tag_month_day!O86="","",_tag_month_day!O86/100)</f>
        <v/>
      </c>
      <c r="BB96" s="448" t="str">
        <f>IF(_tag_month_day!P86="","",_tag_month_day!P86/100)</f>
        <v/>
      </c>
      <c r="BC96" s="448">
        <f>BC95</f>
        <v>0</v>
      </c>
      <c r="BD96" s="448" t="str">
        <f>IF(_tag_month_day!Q86="","",_tag_month_day!Q86/100)</f>
        <v/>
      </c>
      <c r="BE96" s="449" t="str">
        <f>IF(_tag_month_day!R86="","",_tag_month_day!R86/100)</f>
        <v/>
      </c>
      <c r="BF96" s="388" t="e">
        <f>(AU96*(100+BE96*100))/(AJ96-AU96)/100</f>
        <v>#VALUE!</v>
      </c>
      <c r="BG96" s="450" t="e">
        <f>BE96+BF96</f>
        <v>#VALUE!</v>
      </c>
      <c r="BH96" s="451" t="e">
        <f>SUM(AV96:BF96)</f>
        <v>#VALUE!</v>
      </c>
      <c r="BI96" s="452" t="e">
        <f>IF(CX96=0,BI95,(DK96*查询!$R$5+DL96*查询!$Q$5+DM96*查询!$N$5+DN96*查询!$O$5+DO96*查询!$P$5)*AF96/CX96)</f>
        <v>#VALUE!</v>
      </c>
      <c r="BJ96" s="452" t="e">
        <f>IF(CX96=0,BJ95,(DP96*查询!$S$5+DQ96*查询!$T$5+DR96*查询!$U$5)*AF96/CX96)</f>
        <v>#VALUE!</v>
      </c>
      <c r="BK96" s="452">
        <f>BK95</f>
        <v>1</v>
      </c>
      <c r="BL96" s="453" t="e">
        <f>SUMPRODUCT((AV96:BA96)*(GS96:GX96))/((GS96:GX96)+SUM(BB96:BD96)*GY96+BG96*GZ96)</f>
        <v>#VALUE!</v>
      </c>
      <c r="BM96" s="453" t="e">
        <f>BK96*($AV96*FB96+$AW96*FD96+$AX96*FI96+$AY96*FN96+$AZ96*FS96+$BA96*FX96+$BG96*GE96)/(AV96*EY96+AX96*FK96+AW96*FF96+AY96*FP96+AZ96*FU96+BA96*FZ96+BG96*GG96+BB96*GK96+BC96*GN96+BD96*GP96)</f>
        <v>#VALUE!</v>
      </c>
      <c r="BN96" s="453" t="e">
        <f>($AV96*FC96+$AX96*FJ96+$AW96*FE96+$AY96*FO96+$AZ96*FT96+$BA96*FY96+$BG96*GF96)/($AV96*FA96+BG96*GH96+BB96*GL96+BC96*GO96+BD96*GQ96+BA96*GA96)</f>
        <v>#VALUE!</v>
      </c>
      <c r="BO96" s="454" t="e">
        <f>SUMPRODUCT(AV96:BA96*GS96:GX96)/(GS96:GX96+(BB96+BC96+BD96)*GY96+BG96)</f>
        <v>#VALUE!</v>
      </c>
      <c r="BP96" s="454" t="e">
        <f>SUMPRODUCT(AV96:BA96*GS96:GX96)/(GS96:GX96+(BB96+BC96+BD96)*GY96+BG96)</f>
        <v>#VALUE!</v>
      </c>
      <c r="BQ96" s="454" t="e">
        <f>SUMPRODUCT(AV96:BA96*GS96:GX96)/(GS96:GX96+(BB96+BC96+BD96)*GY96+BG96)</f>
        <v>#VALUE!</v>
      </c>
      <c r="BR96" s="453" t="str">
        <f>IF(_tag_month_day!T86="","",_tag_month_day!T86)</f>
        <v/>
      </c>
      <c r="BS96" s="453" t="str">
        <f>IF(_tag_month_day!U86="","",_tag_month_day!U86)</f>
        <v/>
      </c>
      <c r="BT96" s="455" t="str">
        <f>IF(CK96="","",IF((CK96&gt;=BV96-0.12)*(CK96&lt;=BV96+0.12),"合格","不合格"))</f>
        <v/>
      </c>
      <c r="BU96" s="456" t="str">
        <f>IF(_tag_month_day!V86="","",_tag_month_day!V86)</f>
        <v/>
      </c>
      <c r="BV96" s="457" t="str">
        <f>IF(_tag_month_day!W86="","",_tag_month_day!W86)</f>
        <v/>
      </c>
      <c r="BW96" s="458" t="str">
        <f>IF(_tag_month_day!X86="","",_tag_month_day!X86)</f>
        <v/>
      </c>
      <c r="BX96" s="458" t="str">
        <f>IF(_tag_month_day!Y86="","",_tag_month_day!Y86)</f>
        <v/>
      </c>
      <c r="BY96" s="459">
        <f ca="1">L96</f>
        <v>43589.624999999796</v>
      </c>
      <c r="BZ96" s="460"/>
      <c r="CA96" s="461"/>
      <c r="CB96" s="424" t="str">
        <f>IF(_tag_month_day!Z86="","",_tag_month_day!Z86)</f>
        <v/>
      </c>
      <c r="CC96" s="424" t="str">
        <f>IF(_tag_month_day!AA86="","",_tag_month_day!AA86)</f>
        <v/>
      </c>
      <c r="CD96" s="424" t="str">
        <f>IF(_tag_month_day!AB86="","",_tag_month_day!AB86)</f>
        <v/>
      </c>
      <c r="CE96" s="424" t="str">
        <f>IF(_tag_month_day!AC86="","",_tag_month_day!AC86)</f>
        <v/>
      </c>
      <c r="CF96" s="424" t="str">
        <f>IF(_tag_month_day!AD86="","",_tag_month_day!AD86)</f>
        <v/>
      </c>
      <c r="CG96" s="424" t="str">
        <f>IF(_tag_month_day!AE86="","",_tag_month_day!AE86)</f>
        <v/>
      </c>
      <c r="CH96" s="424" t="str">
        <f>IF(_tag_month_day!AF86="","",_tag_month_day!AF86)</f>
        <v/>
      </c>
      <c r="CI96" s="424" t="str">
        <f>IF(_tag_month_day!AG86="","",_tag_month_day!AG86)</f>
        <v/>
      </c>
      <c r="CJ96" s="424" t="str">
        <f>IF(_tag_month_day!AH86="","",_tag_month_day!AH86)</f>
        <v/>
      </c>
      <c r="CK96" s="424" t="str">
        <f>IF(_tag_month_day!AI86="","",_tag_month_day!AI86)</f>
        <v/>
      </c>
      <c r="CL96" s="4" t="str">
        <f>IF(_tag_month_day!AJ86="","",_tag_month_day!AJ86)</f>
        <v/>
      </c>
      <c r="CM96" s="4" t="str">
        <f>IF(_tag_month_day!AK86="","",_tag_month_day!AK86)</f>
        <v/>
      </c>
      <c r="CN96" s="4" t="str">
        <f>IF(_tag_month_day!AL86="","",_tag_month_day!AL86)</f>
        <v/>
      </c>
      <c r="CO96" s="4" t="str">
        <f>IF(_tag_month_day!AM86="","",_tag_month_day!AM86)</f>
        <v/>
      </c>
      <c r="CP96" s="4" t="str">
        <f>IF(_tag_month_day!AN86="","",_tag_month_day!AN86)</f>
        <v/>
      </c>
      <c r="CQ96" s="4" t="str">
        <f>IF(_tag_month_day!AO86="","",_tag_month_day!AO86)</f>
        <v/>
      </c>
      <c r="CR96" s="462" t="str">
        <f>IF(_tag_month_day!AP86="","",_tag_month_day!AP86)</f>
        <v/>
      </c>
      <c r="CS96" s="463" t="str">
        <f>IF(_tag_month_day!AQ86="","",_tag_month_day!AQ86)</f>
        <v/>
      </c>
      <c r="CT96" s="4" t="str">
        <f>IF(_tag_month_day!AR86="","",_tag_month_day!AR86)</f>
        <v/>
      </c>
      <c r="CU96" s="464" t="e">
        <f>DU96/AJ96</f>
        <v>#VALUE!</v>
      </c>
      <c r="CV96" s="451" t="e">
        <f>BG96/BH96</f>
        <v>#VALUE!</v>
      </c>
      <c r="CW96" s="465" t="e">
        <f>AJ96*(1-CV96)*CU96*AF96</f>
        <v>#VALUE!</v>
      </c>
      <c r="CX96" s="465" t="e">
        <f>CW96*94%</f>
        <v>#VALUE!</v>
      </c>
      <c r="CY96" s="466" t="e">
        <f>IF(CX96=0,0,DS96/(DS96+CX96))</f>
        <v>#VALUE!</v>
      </c>
      <c r="CZ96" s="465" t="e">
        <f>$AJ96*EF96</f>
        <v>#VALUE!</v>
      </c>
      <c r="DA96" s="465" t="e">
        <f>$AJ96*EG96</f>
        <v>#VALUE!</v>
      </c>
      <c r="DB96" s="465" t="e">
        <f>$AJ96*EH96</f>
        <v>#VALUE!</v>
      </c>
      <c r="DC96" s="465" t="e">
        <f>$AJ96*EI96</f>
        <v>#VALUE!</v>
      </c>
      <c r="DD96" s="465" t="e">
        <f>$AJ96*EJ96</f>
        <v>#VALUE!</v>
      </c>
      <c r="DE96" s="465" t="e">
        <f>$AJ96*EK96</f>
        <v>#VALUE!</v>
      </c>
      <c r="DF96" s="465" t="e">
        <f>$AJ96*EL96</f>
        <v>#VALUE!</v>
      </c>
      <c r="DG96" s="465" t="e">
        <f>$AJ96*EM96</f>
        <v>#VALUE!</v>
      </c>
      <c r="DH96" s="465" t="e">
        <f>$AJ96*EN96</f>
        <v>#VALUE!</v>
      </c>
      <c r="DI96" s="465" t="e">
        <f>$AJ96*EO96</f>
        <v>#VALUE!</v>
      </c>
      <c r="DJ96" s="465" t="e">
        <f>CZ96*(1-EP96)</f>
        <v>#VALUE!</v>
      </c>
      <c r="DK96" s="465" t="e">
        <f>DA96*(1-ER96)</f>
        <v>#VALUE!</v>
      </c>
      <c r="DL96" s="465" t="e">
        <f>DB96*(1-EQ96)</f>
        <v>#VALUE!</v>
      </c>
      <c r="DM96" s="465" t="e">
        <f>DC96*(1-ES96)</f>
        <v>#VALUE!</v>
      </c>
      <c r="DN96" s="465" t="e">
        <f>DD96*(1-ET96)</f>
        <v>#VALUE!</v>
      </c>
      <c r="DO96" s="465" t="e">
        <f>DE96</f>
        <v>#VALUE!</v>
      </c>
      <c r="DP96" s="465" t="e">
        <f>DF96*(1-EU96)</f>
        <v>#VALUE!</v>
      </c>
      <c r="DQ96" s="465" t="e">
        <f>DG96*(1-EV96)</f>
        <v>#VALUE!</v>
      </c>
      <c r="DR96" s="465" t="e">
        <f>DH96*(1-EW96)</f>
        <v>#VALUE!</v>
      </c>
      <c r="DS96" s="465" t="e">
        <f>DI96</f>
        <v>#VALUE!</v>
      </c>
      <c r="DT96" s="465" t="e">
        <f>SUM(DJ96:DS96)</f>
        <v>#VALUE!</v>
      </c>
      <c r="DU96" s="465" t="e">
        <f>(GS96:GX96)+(DP96+DQ96+DR96)*GY96+DS96</f>
        <v>#VALUE!</v>
      </c>
      <c r="DV96" s="451" t="e">
        <f>AV96/$BH96/(1-EP96)</f>
        <v>#VALUE!</v>
      </c>
      <c r="DW96" s="451" t="e">
        <f>AW96/$BH96/(1-ER96)</f>
        <v>#VALUE!</v>
      </c>
      <c r="DX96" s="451" t="e">
        <f>AX96/$BH96/(1-EQ96)</f>
        <v>#VALUE!</v>
      </c>
      <c r="DY96" s="451" t="e">
        <f>AY96/$BH96/(1-ES96)</f>
        <v>#VALUE!</v>
      </c>
      <c r="DZ96" s="451" t="e">
        <f>AZ96/$BH96/(1-ET96)</f>
        <v>#VALUE!</v>
      </c>
      <c r="EA96" s="451" t="e">
        <f>BA96/$BH96/(1-AX96)</f>
        <v>#VALUE!</v>
      </c>
      <c r="EB96" s="451" t="e">
        <f>BB96/$BH96/(1-EU96)</f>
        <v>#VALUE!</v>
      </c>
      <c r="EC96" s="451" t="e">
        <f>BC96/$BH96/(1-EV96)</f>
        <v>#VALUE!</v>
      </c>
      <c r="ED96" s="451" t="e">
        <f>BD96/$BH96/(1-EW96)</f>
        <v>#VALUE!</v>
      </c>
      <c r="EE96" s="451" t="e">
        <f>BG96/BH96</f>
        <v>#VALUE!</v>
      </c>
      <c r="EF96" s="451" t="e">
        <f>DV96/SUM($DV96:$EE96)</f>
        <v>#VALUE!</v>
      </c>
      <c r="EG96" s="451" t="e">
        <f>DW96/SUM($DV96:$EE96)</f>
        <v>#VALUE!</v>
      </c>
      <c r="EH96" s="451" t="e">
        <f>DX96/SUM($DV96:$EE96)</f>
        <v>#VALUE!</v>
      </c>
      <c r="EI96" s="451" t="e">
        <f>DY96/SUM($DV96:$EE96)</f>
        <v>#VALUE!</v>
      </c>
      <c r="EJ96" s="451" t="e">
        <f>DZ96/SUM($DV96:$EE96)</f>
        <v>#VALUE!</v>
      </c>
      <c r="EK96" s="451" t="e">
        <f>EA96/SUM($DV96:$EE96)</f>
        <v>#VALUE!</v>
      </c>
      <c r="EL96" s="451" t="e">
        <f>EB96/SUM($DV96:$EE96)</f>
        <v>#VALUE!</v>
      </c>
      <c r="EM96" s="451" t="e">
        <f>EC96/SUM($DV96:$EE96)</f>
        <v>#VALUE!</v>
      </c>
      <c r="EN96" s="451" t="e">
        <f>ED96/SUM($DV96:$EE96)</f>
        <v>#VALUE!</v>
      </c>
      <c r="EO96" s="451" t="e">
        <f>EE96/SUM($DV96:$EE96)</f>
        <v>#VALUE!</v>
      </c>
      <c r="EP96" s="450">
        <f>EP95</f>
        <v>0.080000000000000002</v>
      </c>
      <c r="EQ96" s="450">
        <f>EQ95</f>
        <v>0.014999999999999999</v>
      </c>
      <c r="ER96" s="450">
        <f>ER95</f>
        <v>0.014999999999999999</v>
      </c>
      <c r="ES96" s="450">
        <f>ES95</f>
        <v>0.014999999999999999</v>
      </c>
      <c r="ET96" s="450">
        <f>ET95</f>
        <v>0.014999999999999999</v>
      </c>
      <c r="EU96" s="450">
        <f>EU95</f>
        <v>0.089999999999999997</v>
      </c>
      <c r="EV96" s="450">
        <f>EV95</f>
        <v>0.089999999999999997</v>
      </c>
      <c r="EW96" s="450">
        <f>EW95</f>
        <v>0.089999999999999997</v>
      </c>
      <c r="EX96" s="431" t="str">
        <f>IF(_tag_month_day!AS86="","",_tag_month_day!AS86/100)</f>
        <v/>
      </c>
      <c r="EY96" s="431" t="str">
        <f>IF(_tag_month_day!AT86="","",_tag_month_day!AT86/100)</f>
        <v/>
      </c>
      <c r="EZ96" s="431" t="str">
        <f>IF(_tag_month_day!AU86="","",_tag_month_day!AU86/100)</f>
        <v/>
      </c>
      <c r="FA96" s="431" t="str">
        <f>IF(_tag_month_day!AV86="","",_tag_month_day!AV86/100)</f>
        <v/>
      </c>
      <c r="FB96" s="431" t="str">
        <f>IF(_tag_month_day!AW86="","",_tag_month_day!AW86/100)</f>
        <v/>
      </c>
      <c r="FC96" s="431" t="str">
        <f>IF(_tag_month_day!AX86="","",_tag_month_day!AX86/100)</f>
        <v/>
      </c>
      <c r="FD96" s="449" t="str">
        <f>IF(_tag_month_day!AY86="","",_tag_month_day!AY86/100)</f>
        <v/>
      </c>
      <c r="FE96" s="449" t="str">
        <f>IF(_tag_month_day!AZ86="","",_tag_month_day!AZ86/100)</f>
        <v/>
      </c>
      <c r="FF96" s="449" t="str">
        <f>IF(_tag_month_day!BA86="","",_tag_month_day!BA86/100)</f>
        <v/>
      </c>
      <c r="FG96" s="449" t="str">
        <f>IF(_tag_month_day!BB86="","",_tag_month_day!BB86/100)</f>
        <v/>
      </c>
      <c r="FH96" s="467" t="str">
        <f>IF(_tag_month_day!BC86="","",_tag_month_day!BC86/100)</f>
        <v/>
      </c>
      <c r="FI96" s="449">
        <f>FI95</f>
        <v>0.40999999999999998</v>
      </c>
      <c r="FJ96" s="449">
        <f>FJ95</f>
        <v>0.11</v>
      </c>
      <c r="FK96" s="449">
        <f>FK95</f>
        <v>0.014999999999999999</v>
      </c>
      <c r="FL96" s="449">
        <f>FL95</f>
        <v>0</v>
      </c>
      <c r="FM96" s="467">
        <f>FM95</f>
        <v>0.0001</v>
      </c>
      <c r="FN96" s="449">
        <f>FN95</f>
        <v>0.32000000000000001</v>
      </c>
      <c r="FO96" s="449">
        <f>FO95</f>
        <v>0.20000000000000001</v>
      </c>
      <c r="FP96" s="449">
        <f>FP95</f>
        <v>0.01</v>
      </c>
      <c r="FQ96" s="449">
        <f>FQ95</f>
        <v>0</v>
      </c>
      <c r="FR96" s="467">
        <f>FR95</f>
        <v>0.0001</v>
      </c>
      <c r="FS96" s="449" t="str">
        <f>IF(_tag_month_day!BD86="","",_tag_month_day!BD86/100)</f>
        <v/>
      </c>
      <c r="FT96" s="449" t="str">
        <f>IF(_tag_month_day!BE86="","",_tag_month_day!BE86/100)</f>
        <v/>
      </c>
      <c r="FU96" s="449" t="str">
        <f>IF(_tag_month_day!BF86="","",_tag_month_day!BF86/100)</f>
        <v/>
      </c>
      <c r="FV96" s="449" t="str">
        <f>IF(_tag_month_day!BG86="","",_tag_month_day!BG86/100)</f>
        <v/>
      </c>
      <c r="FW96" s="467" t="str">
        <f>IF(_tag_month_day!BH86="","",_tag_month_day!BH86/100)</f>
        <v/>
      </c>
      <c r="FX96" s="449" t="str">
        <f>IF(_tag_month_day!BI86="","",_tag_month_day!BI86/100)</f>
        <v/>
      </c>
      <c r="FY96" s="449" t="str">
        <f>IF(_tag_month_day!BJ86="","",_tag_month_day!BJ86/100)</f>
        <v/>
      </c>
      <c r="FZ96" s="468" t="str">
        <f>IF(_tag_month_day!BK86="","",_tag_month_day!BK86/100)</f>
        <v/>
      </c>
      <c r="GA96" s="449" t="str">
        <f>IF(_tag_month_day!BL86="","",_tag_month_day!BL86/100)</f>
        <v/>
      </c>
      <c r="GB96" s="467" t="str">
        <f>IF(_tag_month_day!BM86="","",_tag_month_day!BM86/100)</f>
        <v/>
      </c>
      <c r="GC96" s="431" t="str">
        <f>IF(_tag_month_day!BN86="","",_tag_month_day!BN86/100)</f>
        <v/>
      </c>
      <c r="GD96" s="431" t="str">
        <f>IF(_tag_month_day!BO86="","",_tag_month_day!BO86/100)</f>
        <v/>
      </c>
      <c r="GE96" s="431" t="str">
        <f>IF(_tag_month_day!BP86="","",_tag_month_day!BP86/100)</f>
        <v/>
      </c>
      <c r="GF96" s="431" t="str">
        <f>IF(_tag_month_day!BQ86="","",_tag_month_day!BQ86/100)</f>
        <v/>
      </c>
      <c r="GG96" s="431" t="str">
        <f>IF(_tag_month_day!BR86="","",_tag_month_day!BR86/100)</f>
        <v/>
      </c>
      <c r="GH96" s="431" t="str">
        <f>IF(_tag_month_day!BS86="","",_tag_month_day!BS86/100)</f>
        <v/>
      </c>
      <c r="GI96" s="467" t="str">
        <f>IF(_tag_month_day!BT86="","",_tag_month_day!BT86/100)</f>
        <v/>
      </c>
      <c r="GJ96" s="469" t="str">
        <f>IF(_tag_month_day!BU86="","",_tag_month_day!BU86/100)</f>
        <v/>
      </c>
      <c r="GK96" s="470">
        <f>GK95</f>
        <v>0.070000000000000007</v>
      </c>
      <c r="GL96" s="470">
        <f>GL95</f>
        <v>0.029999999999999999</v>
      </c>
      <c r="GM96" s="471" t="str">
        <f>IF(_tag_month_day!BX86="","",_tag_month_day!BX86/100)</f>
        <v/>
      </c>
      <c r="GN96" s="470">
        <f>GN95</f>
        <v>0.070000000000000007</v>
      </c>
      <c r="GO96" s="470">
        <f>GO95</f>
        <v>0.029999999999999999</v>
      </c>
      <c r="GP96" s="470">
        <f>GP95</f>
        <v>0.089999999999999997</v>
      </c>
      <c r="GQ96" s="470">
        <f>GQ95</f>
        <v>0.029999999999999999</v>
      </c>
      <c r="GR96" s="471" t="str">
        <f>IF(_tag_month_day!CA86="","",_tag_month_day!CA86/100)</f>
        <v/>
      </c>
      <c r="GS96" s="472">
        <f>GS95</f>
        <v>0.95299999999999996</v>
      </c>
      <c r="GT96" s="472">
        <f>GT95</f>
        <v>0.55000000000000004</v>
      </c>
      <c r="GU96" s="472">
        <f>GU95</f>
        <v>0.55000000000000004</v>
      </c>
      <c r="GV96" s="472">
        <f>GV95</f>
        <v>0.55000000000000004</v>
      </c>
      <c r="GW96" s="472">
        <f>GW95</f>
        <v>0.5</v>
      </c>
      <c r="GX96" s="472">
        <f>GX95</f>
        <v>0.93500000000000005</v>
      </c>
      <c r="GY96" s="472">
        <f>GY95</f>
        <v>0.14999999999999999</v>
      </c>
      <c r="GZ96" s="472">
        <f>GZ95</f>
        <v>1</v>
      </c>
      <c r="HA96" s="474">
        <f>HA95</f>
        <v>0.047</v>
      </c>
      <c r="HB96" s="474">
        <f>HB95</f>
        <v>0.45000000000000001</v>
      </c>
      <c r="HC96" s="474">
        <f>HC95</f>
        <v>0.45000000000000001</v>
      </c>
      <c r="HD96" s="474">
        <f>HD95</f>
        <v>0.45000000000000001</v>
      </c>
      <c r="HE96" s="474">
        <f>HE95</f>
        <v>0.5</v>
      </c>
      <c r="HF96" s="474">
        <f>HF95</f>
        <v>0.065000000000000002</v>
      </c>
      <c r="HG96" s="474">
        <f>HG95</f>
        <v>0.84999999999999998</v>
      </c>
      <c r="HH96" s="474">
        <f>HH95</f>
        <v>0</v>
      </c>
      <c r="HI96" s="10">
        <f>IF(BZ96&lt;&gt;"",CK96-BV96,0)</f>
        <v>0</v>
      </c>
      <c r="HJ96" s="10" t="e">
        <f>IF(AJ96&gt;0,AH96-AJ96,0)</f>
        <v>#VALUE!</v>
      </c>
      <c r="HK96" s="466">
        <f>HK95</f>
        <v>0.84999999999999998</v>
      </c>
      <c r="HL96" s="424">
        <f>HL95</f>
        <v>550000</v>
      </c>
      <c r="HM96" s="424">
        <f>HM95</f>
        <v>480000</v>
      </c>
      <c r="HN96" s="465" t="e">
        <f>(DJ96*EZ96+DK96*FH96+DL96*FM96+DM96*FR96+DN96*FW96+DO96*GB96+DS96*GI96+DP96*GM96+DR96*GR96)*1000*2</f>
        <v>#VALUE!</v>
      </c>
      <c r="HO96" s="465" t="e">
        <f>HN96*HK96*$HO$2/HL96*1000000</f>
        <v>#VALUE!</v>
      </c>
      <c r="HP96" s="465" t="e">
        <f>HN96*HK96*$HP$2/HM96*1000000</f>
        <v>#VALUE!</v>
      </c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</row>
    <row customFormat="1" r="97" s="0">
      <c r="A97" s="420">
        <v>86</v>
      </c>
      <c r="B97" s="421">
        <f ca="1">IF(D97=D96,B96,IF(D97="夜班",B96+1,B96))</f>
        <v>43589</v>
      </c>
      <c r="C97" s="422">
        <f>C96</f>
        <v>0.041666666666666699</v>
      </c>
      <c r="D97" s="10" t="str">
        <f ca="1">IF(HOUR(G97)&lt;8,"夜班",IF(HOUR(G97)&lt;16,"白班",IF(HOUR(G97)&lt;24,"中班",0)))</f>
        <v>白班</v>
      </c>
      <c r="E97" s="10" t="e">
        <f ca="1">IF(F97=1,"甲",IF(F97=2,"乙",IF(F97=3,"丙",IF(F97=4,"丁",""))))</f>
        <v>#REF!</v>
      </c>
      <c r="F97" s="10" t="e">
        <f ca="1">SUMPRODUCT((成本日报!$A$3:$A$95=计划!B97)*(成本日报!$B$3:$B$95=计划!$D97),成本日报!$C$3:$C$95)</f>
        <v>#REF!</v>
      </c>
      <c r="G97" s="423">
        <f ca="1">G96+C96</f>
        <v>43589.541666666461</v>
      </c>
      <c r="H97" s="423">
        <f ca="1">$G97+$C97/60*10+$C97*0</f>
        <v>43589.548611110906</v>
      </c>
      <c r="I97" s="423">
        <f ca="1">$G97+$C97/60*18+$C97*0</f>
        <v>43589.554166666458</v>
      </c>
      <c r="J97" s="423">
        <f ca="1">$G97+$C97/60*0+$C97*1</f>
        <v>43589.583333333125</v>
      </c>
      <c r="K97" s="423">
        <f ca="1">$G97+$C97/60*30+$C97*2</f>
        <v>43589.645833333132</v>
      </c>
      <c r="L97" s="423">
        <f ca="1">$G97+$C97/60*0+$C97*3</f>
        <v>43589.666666666461</v>
      </c>
      <c r="M97" s="424" t="str">
        <f>IF(_tag_month_day!A87="","",_tag_month_day!A87)</f>
        <v/>
      </c>
      <c r="N97" s="424" t="str">
        <f>IF(_tag_month_day!B87="","",_tag_month_day!B87)</f>
        <v/>
      </c>
      <c r="O97" s="425" t="e">
        <f>IF(M97+N97=0,"",M97+N97)</f>
        <v>#VALUE!</v>
      </c>
      <c r="P97" s="424" t="str">
        <f>IF(_tag_month_day!C87="","",_tag_month_day!C87)</f>
        <v/>
      </c>
      <c r="Q97" s="424" t="str">
        <f>IF(_tag_month_day!D87="","",_tag_month_day!D87)</f>
        <v/>
      </c>
      <c r="R97" s="426" t="str">
        <f>IF(_tag_month_day!CB87="","",_tag_month_day!CB87/100)</f>
        <v/>
      </c>
      <c r="S97" s="427" t="str">
        <f>IF(_tag_month_day!E87="","",_tag_month_day!E87)</f>
        <v/>
      </c>
      <c r="T97" s="427" t="str">
        <f>IF(_tag_month_day!F87="","",_tag_month_day!F87)</f>
        <v/>
      </c>
      <c r="U97" s="428" t="e">
        <f>S97+T97</f>
        <v>#VALUE!</v>
      </c>
      <c r="V97" s="429" t="e">
        <f>U97/AJ97</f>
        <v>#VALUE!</v>
      </c>
      <c r="W97" s="430" t="str">
        <f>IF(_jhy_month_day!A87="","",_jhy_month_day!A87)</f>
        <v/>
      </c>
      <c r="X97" s="431" t="str">
        <f>IF(_jhy_month_day!B87="","",_jhy_month_day!B87/100)</f>
        <v/>
      </c>
      <c r="Y97" s="431" t="str">
        <f>IF(_jhy_month_day!C87="","",_jhy_month_day!C87/100)</f>
        <v/>
      </c>
      <c r="Z97" s="432">
        <f>Z93+1</f>
        <v>22</v>
      </c>
      <c r="AA97" s="433" t="str">
        <f>IF(_tag_month_day!G87="","",_tag_month_day!G87/100)</f>
        <v/>
      </c>
      <c r="AB97" s="433" t="str">
        <f>IF(_tag_month_day!H87="","",_tag_month_day!H87/100)</f>
        <v/>
      </c>
      <c r="AC97" s="434">
        <f>IF(X97="",AC96,BK97*($AV96*X97+$AW96*FD96+$AX96*FI96+$AY96*FN96+$AZ96*FS96+$BA96*FX96+$BG96*GE96)/(AV96*Y97+AX96*FK96+AW96*FF96+AY96*FP96+AZ96*FU96+BA96*FZ96+BG96*GG96+BB96*GK96+BC96*GN96+BD96*GP96))</f>
        <v>1.59963432013121</v>
      </c>
      <c r="AD97" s="435" t="str">
        <f>IF(AC97=AC96,"",AC97-AC96)</f>
        <v/>
      </c>
      <c r="AE97" s="436" t="str">
        <f>IF(1-AF97=0,"",(1-AF97))</f>
        <v/>
      </c>
      <c r="AF97" s="437">
        <v>1</v>
      </c>
      <c r="AG97" s="10" t="str">
        <f>AG96</f>
        <v>8B4</v>
      </c>
      <c r="AH97" s="438" t="str">
        <f>AH96</f>
        <v/>
      </c>
      <c r="AI97" s="424" t="e">
        <f>IF(ROUND(AJ97-AJ96,1)=0,"",AJ97-AJ96)</f>
        <v>#VALUE!</v>
      </c>
      <c r="AJ97" s="10" t="str">
        <f>IF(_tag_month_day!I87="","",_tag_month_day!I87)</f>
        <v/>
      </c>
      <c r="AK97" s="440"/>
      <c r="AL97" s="440"/>
      <c r="AM97" s="440"/>
      <c r="AN97" s="441">
        <f>AN96</f>
        <v>3</v>
      </c>
      <c r="AO97" s="441">
        <f>AO96</f>
        <v>7</v>
      </c>
      <c r="AP97" s="442" t="e">
        <f>(IF(AN97=0,AS96,AS96*(1+AO97/AN97)/(AR97+AO97/AN97)))+AT97</f>
        <v>#VALUE!</v>
      </c>
      <c r="AQ97" s="443" t="str">
        <f>IF(_tag_month_day!J87="","",_tag_month_day!J87/100)</f>
        <v/>
      </c>
      <c r="AR97" s="444">
        <f>AR96</f>
        <v>1.3</v>
      </c>
      <c r="AS97" s="445" t="e">
        <f>AQ97*(AN97*AR97+AO97)/(AN97+AO97)</f>
        <v>#VALUE!</v>
      </c>
      <c r="AT97" s="445" t="e">
        <f>(SUM(BE97:BF97)-SUM(BE96:BF96))*0.05</f>
        <v>#VALUE!</v>
      </c>
      <c r="AU97" s="446" t="str">
        <f>IF(_tag_month_day!CC87="","",IF(_tag_month_day!CC87&gt;0,_tag_month_day!CD87,_tag_month_day!CE87))</f>
        <v/>
      </c>
      <c r="AV97" s="447" t="str">
        <f>IF(_tag_month_day!L87="","",_tag_month_day!L87/100)</f>
        <v/>
      </c>
      <c r="AW97" s="431">
        <f>AW96</f>
        <v>0</v>
      </c>
      <c r="AX97" s="431">
        <f>AX96</f>
        <v>0</v>
      </c>
      <c r="AY97" s="431" t="str">
        <f>IF(_tag_month_day!M87="","",_tag_month_day!M87/100)</f>
        <v/>
      </c>
      <c r="AZ97" s="431" t="str">
        <f>IF(_tag_month_day!N87="","",_tag_month_day!N87/100)</f>
        <v/>
      </c>
      <c r="BA97" s="431" t="str">
        <f>IF(_tag_month_day!O87="","",_tag_month_day!O87/100)</f>
        <v/>
      </c>
      <c r="BB97" s="448" t="str">
        <f>IF(_tag_month_day!P87="","",_tag_month_day!P87/100)</f>
        <v/>
      </c>
      <c r="BC97" s="448">
        <f>BC96</f>
        <v>0</v>
      </c>
      <c r="BD97" s="448" t="str">
        <f>IF(_tag_month_day!Q87="","",_tag_month_day!Q87/100)</f>
        <v/>
      </c>
      <c r="BE97" s="449" t="str">
        <f>IF(_tag_month_day!R87="","",_tag_month_day!R87/100)</f>
        <v/>
      </c>
      <c r="BF97" s="388" t="e">
        <f>(AU97*(100+BE97*100))/(AJ97-AU97)/100</f>
        <v>#VALUE!</v>
      </c>
      <c r="BG97" s="450" t="e">
        <f>BE97+BF97</f>
        <v>#VALUE!</v>
      </c>
      <c r="BH97" s="451" t="e">
        <f>SUM(AV97:BF97)</f>
        <v>#VALUE!</v>
      </c>
      <c r="BI97" s="452" t="e">
        <f>IF(CX97=0,BI96,(DK97*查询!$R$5+DL97*查询!$Q$5+DM97*查询!$N$5+DN97*查询!$O$5+DO97*查询!$P$5)*AF97/CX97)</f>
        <v>#VALUE!</v>
      </c>
      <c r="BJ97" s="452" t="e">
        <f>IF(CX97=0,BJ96,(DP97*查询!$S$5+DQ97*查询!$T$5+DR97*查询!$U$5)*AF97/CX97)</f>
        <v>#VALUE!</v>
      </c>
      <c r="BK97" s="452">
        <f>BK96</f>
        <v>1</v>
      </c>
      <c r="BL97" s="453" t="e">
        <f>SUMPRODUCT((AV97:BA97)*(GS97:GX97))/((GS97:GX97)+SUM(BB97:BD97)*GY97+BG97*GZ97)</f>
        <v>#VALUE!</v>
      </c>
      <c r="BM97" s="453" t="e">
        <f>BK97*($AV97*FB97+$AW97*FD97+$AX97*FI97+$AY97*FN97+$AZ97*FS97+$BA97*FX97+$BG97*GE97)/(AV97*EY97+AX97*FK97+AW97*FF97+AY97*FP97+AZ97*FU97+BA97*FZ97+BG97*GG97+BB97*GK97+BC97*GN97+BD97*GP97)</f>
        <v>#VALUE!</v>
      </c>
      <c r="BN97" s="453" t="e">
        <f>($AV97*FC97+$AX97*FJ97+$AW97*FE97+$AY97*FO97+$AZ97*FT97+$BA97*FY97+$BG97*GF97)/($AV97*FA97+BG97*GH97+BB97*GL97+BC97*GO97+BD97*GQ97+BA97*GA97)</f>
        <v>#VALUE!</v>
      </c>
      <c r="BO97" s="454" t="e">
        <f>SUMPRODUCT(AV97:BA97*GS97:GX97)/(GS97:GX97+(BB97+BC97+BD97)*GY97+BG97)</f>
        <v>#VALUE!</v>
      </c>
      <c r="BP97" s="454" t="e">
        <f>SUMPRODUCT(AV97:BA97*GS97:GX97)/(GS97:GX97+(BB97+BC97+BD97)*GY97+BG97)</f>
        <v>#VALUE!</v>
      </c>
      <c r="BQ97" s="454" t="e">
        <f>SUMPRODUCT(AV97:BA97*GS97:GX97)/(GS97:GX97+(BB97+BC97+BD97)*GY97+BG97)</f>
        <v>#VALUE!</v>
      </c>
      <c r="BR97" s="453" t="str">
        <f>IF(_tag_month_day!T87="","",_tag_month_day!T87)</f>
        <v/>
      </c>
      <c r="BS97" s="453" t="str">
        <f>IF(_tag_month_day!U87="","",_tag_month_day!U87)</f>
        <v/>
      </c>
      <c r="BT97" s="455" t="str">
        <f>IF(CK97="","",IF((CK97&gt;=BV97-0.12)*(CK97&lt;=BV97+0.12),"合格","不合格"))</f>
        <v/>
      </c>
      <c r="BU97" s="456" t="str">
        <f>IF(_tag_month_day!V87="","",_tag_month_day!V87)</f>
        <v/>
      </c>
      <c r="BV97" s="457" t="str">
        <f>IF(_tag_month_day!W87="","",_tag_month_day!W87)</f>
        <v/>
      </c>
      <c r="BW97" s="458" t="str">
        <f>IF(_tag_month_day!X87="","",_tag_month_day!X87)</f>
        <v/>
      </c>
      <c r="BX97" s="458" t="str">
        <f>IF(_tag_month_day!Y87="","",_tag_month_day!Y87)</f>
        <v/>
      </c>
      <c r="BY97" s="459">
        <f ca="1">L97</f>
        <v>43589.666666666461</v>
      </c>
      <c r="BZ97" s="460" t="s">
        <v>429</v>
      </c>
      <c r="CA97" s="461">
        <v>0.68402777777777801</v>
      </c>
      <c r="CB97" s="424" t="str">
        <f>IF(_tag_month_day!Z87="","",_tag_month_day!Z87)</f>
        <v/>
      </c>
      <c r="CC97" s="424" t="str">
        <f>IF(_tag_month_day!AA87="","",_tag_month_day!AA87)</f>
        <v/>
      </c>
      <c r="CD97" s="424" t="str">
        <f>IF(_tag_month_day!AB87="","",_tag_month_day!AB87)</f>
        <v/>
      </c>
      <c r="CE97" s="424" t="str">
        <f>IF(_tag_month_day!AC87="","",_tag_month_day!AC87)</f>
        <v/>
      </c>
      <c r="CF97" s="424" t="str">
        <f>IF(_tag_month_day!AD87="","",_tag_month_day!AD87)</f>
        <v/>
      </c>
      <c r="CG97" s="424" t="str">
        <f>IF(_tag_month_day!AE87="","",_tag_month_day!AE87)</f>
        <v/>
      </c>
      <c r="CH97" s="424" t="str">
        <f>IF(_tag_month_day!AF87="","",_tag_month_day!AF87)</f>
        <v/>
      </c>
      <c r="CI97" s="424" t="str">
        <f>IF(_tag_month_day!AG87="","",_tag_month_day!AG87)</f>
        <v/>
      </c>
      <c r="CJ97" s="424" t="str">
        <f>IF(_tag_month_day!AH87="","",_tag_month_day!AH87)</f>
        <v/>
      </c>
      <c r="CK97" s="424" t="str">
        <f>IF(_tag_month_day!AI87="","",_tag_month_day!AI87)</f>
        <v/>
      </c>
      <c r="CL97" s="4" t="str">
        <f>IF(_tag_month_day!AJ87="","",_tag_month_day!AJ87)</f>
        <v/>
      </c>
      <c r="CM97" s="4" t="str">
        <f>IF(_tag_month_day!AK87="","",_tag_month_day!AK87)</f>
        <v/>
      </c>
      <c r="CN97" s="4" t="str">
        <f>IF(_tag_month_day!AL87="","",_tag_month_day!AL87)</f>
        <v/>
      </c>
      <c r="CO97" s="4" t="str">
        <f>IF(_tag_month_day!AM87="","",_tag_month_day!AM87)</f>
        <v/>
      </c>
      <c r="CP97" s="4" t="str">
        <f>IF(_tag_month_day!AN87="","",_tag_month_day!AN87)</f>
        <v/>
      </c>
      <c r="CQ97" s="4" t="str">
        <f>IF(_tag_month_day!AO87="","",_tag_month_day!AO87)</f>
        <v/>
      </c>
      <c r="CR97" s="462" t="str">
        <f>IF(_tag_month_day!AP87="","",_tag_month_day!AP87)</f>
        <v/>
      </c>
      <c r="CS97" s="463" t="str">
        <f>IF(_tag_month_day!AQ87="","",_tag_month_day!AQ87)</f>
        <v/>
      </c>
      <c r="CT97" s="4" t="str">
        <f>IF(_tag_month_day!AR87="","",_tag_month_day!AR87)</f>
        <v/>
      </c>
      <c r="CU97" s="464" t="e">
        <f>DU97/AJ97</f>
        <v>#VALUE!</v>
      </c>
      <c r="CV97" s="451" t="e">
        <f>BG97/BH97</f>
        <v>#VALUE!</v>
      </c>
      <c r="CW97" s="465" t="e">
        <f>AJ97*(1-CV97)*CU97*AF97</f>
        <v>#VALUE!</v>
      </c>
      <c r="CX97" s="465" t="e">
        <f>CW97*94%</f>
        <v>#VALUE!</v>
      </c>
      <c r="CY97" s="466" t="e">
        <f>IF(CX97=0,0,DS97/(DS97+CX97))</f>
        <v>#VALUE!</v>
      </c>
      <c r="CZ97" s="465" t="e">
        <f>$AJ97*EF97</f>
        <v>#VALUE!</v>
      </c>
      <c r="DA97" s="465" t="e">
        <f>$AJ97*EG97</f>
        <v>#VALUE!</v>
      </c>
      <c r="DB97" s="465" t="e">
        <f>$AJ97*EH97</f>
        <v>#VALUE!</v>
      </c>
      <c r="DC97" s="465" t="e">
        <f>$AJ97*EI97</f>
        <v>#VALUE!</v>
      </c>
      <c r="DD97" s="465" t="e">
        <f>$AJ97*EJ97</f>
        <v>#VALUE!</v>
      </c>
      <c r="DE97" s="465" t="e">
        <f>$AJ97*EK97</f>
        <v>#VALUE!</v>
      </c>
      <c r="DF97" s="465" t="e">
        <f>$AJ97*EL97</f>
        <v>#VALUE!</v>
      </c>
      <c r="DG97" s="465" t="e">
        <f>$AJ97*EM97</f>
        <v>#VALUE!</v>
      </c>
      <c r="DH97" s="465" t="e">
        <f>$AJ97*EN97</f>
        <v>#VALUE!</v>
      </c>
      <c r="DI97" s="465" t="e">
        <f>$AJ97*EO97</f>
        <v>#VALUE!</v>
      </c>
      <c r="DJ97" s="465" t="e">
        <f>CZ97*(1-EP97)</f>
        <v>#VALUE!</v>
      </c>
      <c r="DK97" s="465" t="e">
        <f>DA97*(1-ER97)</f>
        <v>#VALUE!</v>
      </c>
      <c r="DL97" s="465" t="e">
        <f>DB97*(1-EQ97)</f>
        <v>#VALUE!</v>
      </c>
      <c r="DM97" s="465" t="e">
        <f>DC97*(1-ES97)</f>
        <v>#VALUE!</v>
      </c>
      <c r="DN97" s="465" t="e">
        <f>DD97*(1-ET97)</f>
        <v>#VALUE!</v>
      </c>
      <c r="DO97" s="465" t="e">
        <f>DE97</f>
        <v>#VALUE!</v>
      </c>
      <c r="DP97" s="465" t="e">
        <f>DF97*(1-EU97)</f>
        <v>#VALUE!</v>
      </c>
      <c r="DQ97" s="465" t="e">
        <f>DG97*(1-EV97)</f>
        <v>#VALUE!</v>
      </c>
      <c r="DR97" s="465" t="e">
        <f>DH97*(1-EW97)</f>
        <v>#VALUE!</v>
      </c>
      <c r="DS97" s="465" t="e">
        <f>DI97</f>
        <v>#VALUE!</v>
      </c>
      <c r="DT97" s="465" t="e">
        <f>SUM(DJ97:DS97)</f>
        <v>#VALUE!</v>
      </c>
      <c r="DU97" s="465" t="e">
        <f>(GS97:GX97)+(DP97+DQ97+DR97)*GY97+DS97</f>
        <v>#VALUE!</v>
      </c>
      <c r="DV97" s="451" t="e">
        <f>AV97/$BH97/(1-EP97)</f>
        <v>#VALUE!</v>
      </c>
      <c r="DW97" s="451" t="e">
        <f>AW97/$BH97/(1-ER97)</f>
        <v>#VALUE!</v>
      </c>
      <c r="DX97" s="451" t="e">
        <f>AX97/$BH97/(1-EQ97)</f>
        <v>#VALUE!</v>
      </c>
      <c r="DY97" s="451" t="e">
        <f>AY97/$BH97/(1-ES97)</f>
        <v>#VALUE!</v>
      </c>
      <c r="DZ97" s="451" t="e">
        <f>AZ97/$BH97/(1-ET97)</f>
        <v>#VALUE!</v>
      </c>
      <c r="EA97" s="451" t="e">
        <f>BA97/$BH97/(1-AX97)</f>
        <v>#VALUE!</v>
      </c>
      <c r="EB97" s="451" t="e">
        <f>BB97/$BH97/(1-EU97)</f>
        <v>#VALUE!</v>
      </c>
      <c r="EC97" s="451" t="e">
        <f>BC97/$BH97/(1-EV97)</f>
        <v>#VALUE!</v>
      </c>
      <c r="ED97" s="451" t="e">
        <f>BD97/$BH97/(1-EW97)</f>
        <v>#VALUE!</v>
      </c>
      <c r="EE97" s="451" t="e">
        <f>BG97/BH97</f>
        <v>#VALUE!</v>
      </c>
      <c r="EF97" s="451" t="e">
        <f>DV97/SUM($DV97:$EE97)</f>
        <v>#VALUE!</v>
      </c>
      <c r="EG97" s="451" t="e">
        <f>DW97/SUM($DV97:$EE97)</f>
        <v>#VALUE!</v>
      </c>
      <c r="EH97" s="451" t="e">
        <f>DX97/SUM($DV97:$EE97)</f>
        <v>#VALUE!</v>
      </c>
      <c r="EI97" s="451" t="e">
        <f>DY97/SUM($DV97:$EE97)</f>
        <v>#VALUE!</v>
      </c>
      <c r="EJ97" s="451" t="e">
        <f>DZ97/SUM($DV97:$EE97)</f>
        <v>#VALUE!</v>
      </c>
      <c r="EK97" s="451" t="e">
        <f>EA97/SUM($DV97:$EE97)</f>
        <v>#VALUE!</v>
      </c>
      <c r="EL97" s="451" t="e">
        <f>EB97/SUM($DV97:$EE97)</f>
        <v>#VALUE!</v>
      </c>
      <c r="EM97" s="451" t="e">
        <f>EC97/SUM($DV97:$EE97)</f>
        <v>#VALUE!</v>
      </c>
      <c r="EN97" s="451" t="e">
        <f>ED97/SUM($DV97:$EE97)</f>
        <v>#VALUE!</v>
      </c>
      <c r="EO97" s="451" t="e">
        <f>EE97/SUM($DV97:$EE97)</f>
        <v>#VALUE!</v>
      </c>
      <c r="EP97" s="450">
        <f>EP96</f>
        <v>0.080000000000000002</v>
      </c>
      <c r="EQ97" s="450">
        <f>EQ96</f>
        <v>0.014999999999999999</v>
      </c>
      <c r="ER97" s="450">
        <f>ER96</f>
        <v>0.014999999999999999</v>
      </c>
      <c r="ES97" s="450">
        <f>ES96</f>
        <v>0.014999999999999999</v>
      </c>
      <c r="ET97" s="450">
        <f>ET96</f>
        <v>0.014999999999999999</v>
      </c>
      <c r="EU97" s="450">
        <f>EU96</f>
        <v>0.089999999999999997</v>
      </c>
      <c r="EV97" s="450">
        <f>EV96</f>
        <v>0.089999999999999997</v>
      </c>
      <c r="EW97" s="450">
        <f>EW96</f>
        <v>0.089999999999999997</v>
      </c>
      <c r="EX97" s="431" t="str">
        <f>IF(_tag_month_day!AS87="","",_tag_month_day!AS87/100)</f>
        <v/>
      </c>
      <c r="EY97" s="431" t="str">
        <f>IF(_tag_month_day!AT87="","",_tag_month_day!AT87/100)</f>
        <v/>
      </c>
      <c r="EZ97" s="431" t="str">
        <f>IF(_tag_month_day!AU87="","",_tag_month_day!AU87/100)</f>
        <v/>
      </c>
      <c r="FA97" s="431" t="str">
        <f>IF(_tag_month_day!AV87="","",_tag_month_day!AV87/100)</f>
        <v/>
      </c>
      <c r="FB97" s="431" t="str">
        <f>IF(_tag_month_day!AW87="","",_tag_month_day!AW87/100)</f>
        <v/>
      </c>
      <c r="FC97" s="431" t="str">
        <f>IF(_tag_month_day!AX87="","",_tag_month_day!AX87/100)</f>
        <v/>
      </c>
      <c r="FD97" s="449" t="str">
        <f>IF(_tag_month_day!AY87="","",_tag_month_day!AY87/100)</f>
        <v/>
      </c>
      <c r="FE97" s="449" t="str">
        <f>IF(_tag_month_day!AZ87="","",_tag_month_day!AZ87/100)</f>
        <v/>
      </c>
      <c r="FF97" s="449" t="str">
        <f>IF(_tag_month_day!BA87="","",_tag_month_day!BA87/100)</f>
        <v/>
      </c>
      <c r="FG97" s="449" t="str">
        <f>IF(_tag_month_day!BB87="","",_tag_month_day!BB87/100)</f>
        <v/>
      </c>
      <c r="FH97" s="467" t="str">
        <f>IF(_tag_month_day!BC87="","",_tag_month_day!BC87/100)</f>
        <v/>
      </c>
      <c r="FI97" s="449">
        <f>FI96</f>
        <v>0.40999999999999998</v>
      </c>
      <c r="FJ97" s="449">
        <f>FJ96</f>
        <v>0.11</v>
      </c>
      <c r="FK97" s="449">
        <f>FK96</f>
        <v>0.014999999999999999</v>
      </c>
      <c r="FL97" s="449">
        <f>FL96</f>
        <v>0</v>
      </c>
      <c r="FM97" s="467">
        <f>FM96</f>
        <v>0.0001</v>
      </c>
      <c r="FN97" s="449">
        <f>FN96</f>
        <v>0.32000000000000001</v>
      </c>
      <c r="FO97" s="449">
        <f>FO96</f>
        <v>0.20000000000000001</v>
      </c>
      <c r="FP97" s="449">
        <f>FP96</f>
        <v>0.01</v>
      </c>
      <c r="FQ97" s="449">
        <f>FQ96</f>
        <v>0</v>
      </c>
      <c r="FR97" s="467">
        <f>FR96</f>
        <v>0.0001</v>
      </c>
      <c r="FS97" s="449" t="str">
        <f>IF(_tag_month_day!BD87="","",_tag_month_day!BD87/100)</f>
        <v/>
      </c>
      <c r="FT97" s="449" t="str">
        <f>IF(_tag_month_day!BE87="","",_tag_month_day!BE87/100)</f>
        <v/>
      </c>
      <c r="FU97" s="449" t="str">
        <f>IF(_tag_month_day!BF87="","",_tag_month_day!BF87/100)</f>
        <v/>
      </c>
      <c r="FV97" s="449" t="str">
        <f>IF(_tag_month_day!BG87="","",_tag_month_day!BG87/100)</f>
        <v/>
      </c>
      <c r="FW97" s="467" t="str">
        <f>IF(_tag_month_day!BH87="","",_tag_month_day!BH87/100)</f>
        <v/>
      </c>
      <c r="FX97" s="449" t="str">
        <f>IF(_tag_month_day!BI87="","",_tag_month_day!BI87/100)</f>
        <v/>
      </c>
      <c r="FY97" s="449" t="str">
        <f>IF(_tag_month_day!BJ87="","",_tag_month_day!BJ87/100)</f>
        <v/>
      </c>
      <c r="FZ97" s="468" t="str">
        <f>IF(_tag_month_day!BK87="","",_tag_month_day!BK87/100)</f>
        <v/>
      </c>
      <c r="GA97" s="449" t="str">
        <f>IF(_tag_month_day!BL87="","",_tag_month_day!BL87/100)</f>
        <v/>
      </c>
      <c r="GB97" s="467" t="str">
        <f>IF(_tag_month_day!BM87="","",_tag_month_day!BM87/100)</f>
        <v/>
      </c>
      <c r="GC97" s="431" t="str">
        <f>IF(_tag_month_day!BN87="","",_tag_month_day!BN87/100)</f>
        <v/>
      </c>
      <c r="GD97" s="431" t="str">
        <f>IF(_tag_month_day!BO87="","",_tag_month_day!BO87/100)</f>
        <v/>
      </c>
      <c r="GE97" s="431" t="str">
        <f>IF(_tag_month_day!BP87="","",_tag_month_day!BP87/100)</f>
        <v/>
      </c>
      <c r="GF97" s="431" t="str">
        <f>IF(_tag_month_day!BQ87="","",_tag_month_day!BQ87/100)</f>
        <v/>
      </c>
      <c r="GG97" s="431" t="str">
        <f>IF(_tag_month_day!BR87="","",_tag_month_day!BR87/100)</f>
        <v/>
      </c>
      <c r="GH97" s="431" t="str">
        <f>IF(_tag_month_day!BS87="","",_tag_month_day!BS87/100)</f>
        <v/>
      </c>
      <c r="GI97" s="467" t="str">
        <f>IF(_tag_month_day!BT87="","",_tag_month_day!BT87/100)</f>
        <v/>
      </c>
      <c r="GJ97" s="469" t="str">
        <f>IF(_tag_month_day!BU87="","",_tag_month_day!BU87/100)</f>
        <v/>
      </c>
      <c r="GK97" s="470">
        <f>GK96</f>
        <v>0.070000000000000007</v>
      </c>
      <c r="GL97" s="470">
        <f>GL96</f>
        <v>0.029999999999999999</v>
      </c>
      <c r="GM97" s="471" t="str">
        <f>IF(_tag_month_day!BX87="","",_tag_month_day!BX87/100)</f>
        <v/>
      </c>
      <c r="GN97" s="470">
        <f>GN96</f>
        <v>0.070000000000000007</v>
      </c>
      <c r="GO97" s="470">
        <f>GO96</f>
        <v>0.029999999999999999</v>
      </c>
      <c r="GP97" s="470">
        <f>GP96</f>
        <v>0.089999999999999997</v>
      </c>
      <c r="GQ97" s="470">
        <f>GQ96</f>
        <v>0.029999999999999999</v>
      </c>
      <c r="GR97" s="471" t="str">
        <f>IF(_tag_month_day!CA87="","",_tag_month_day!CA87/100)</f>
        <v/>
      </c>
      <c r="GS97" s="472">
        <f>GS96</f>
        <v>0.95299999999999996</v>
      </c>
      <c r="GT97" s="472">
        <f>GT96</f>
        <v>0.55000000000000004</v>
      </c>
      <c r="GU97" s="472">
        <f>GU96</f>
        <v>0.55000000000000004</v>
      </c>
      <c r="GV97" s="472">
        <f>GV96</f>
        <v>0.55000000000000004</v>
      </c>
      <c r="GW97" s="472">
        <f>GW96</f>
        <v>0.5</v>
      </c>
      <c r="GX97" s="472">
        <f>GX96</f>
        <v>0.93500000000000005</v>
      </c>
      <c r="GY97" s="472">
        <f>GY96</f>
        <v>0.14999999999999999</v>
      </c>
      <c r="GZ97" s="472">
        <f>GZ96</f>
        <v>1</v>
      </c>
      <c r="HA97" s="474">
        <f>HA96</f>
        <v>0.047</v>
      </c>
      <c r="HB97" s="474">
        <f>HB96</f>
        <v>0.45000000000000001</v>
      </c>
      <c r="HC97" s="474">
        <f>HC96</f>
        <v>0.45000000000000001</v>
      </c>
      <c r="HD97" s="474">
        <f>HD96</f>
        <v>0.45000000000000001</v>
      </c>
      <c r="HE97" s="474">
        <f>HE96</f>
        <v>0.5</v>
      </c>
      <c r="HF97" s="474">
        <f>HF96</f>
        <v>0.065000000000000002</v>
      </c>
      <c r="HG97" s="474">
        <f>HG96</f>
        <v>0.84999999999999998</v>
      </c>
      <c r="HH97" s="474">
        <f>HH96</f>
        <v>0</v>
      </c>
      <c r="HI97" s="10" t="e">
        <f>IF(BZ97&lt;&gt;"",CK97-BV97,0)</f>
        <v>#VALUE!</v>
      </c>
      <c r="HJ97" s="10" t="e">
        <f>IF(AJ97&gt;0,AH97-AJ97,0)</f>
        <v>#VALUE!</v>
      </c>
      <c r="HK97" s="466">
        <f>HK96</f>
        <v>0.84999999999999998</v>
      </c>
      <c r="HL97" s="424">
        <f>HL96</f>
        <v>550000</v>
      </c>
      <c r="HM97" s="424">
        <f>HM96</f>
        <v>480000</v>
      </c>
      <c r="HN97" s="465" t="e">
        <f>(DJ97*EZ97+DK97*FH97+DL97*FM97+DM97*FR97+DN97*FW97+DO97*GB97+DS97*GI97+DP97*GM97+DR97*GR97)*1000*2</f>
        <v>#VALUE!</v>
      </c>
      <c r="HO97" s="465" t="e">
        <f>HN97*HK97*$HO$2/HL97*1000000</f>
        <v>#VALUE!</v>
      </c>
      <c r="HP97" s="465" t="e">
        <f>HN97*HK97*$HP$2/HM97*1000000</f>
        <v>#VALUE!</v>
      </c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</row>
    <row customFormat="1" r="98" s="0">
      <c r="A98" s="420">
        <v>87</v>
      </c>
      <c r="B98" s="421">
        <f ca="1">IF(D98=D97,B97,IF(D98="夜班",B97+1,B97))</f>
        <v>43589</v>
      </c>
      <c r="C98" s="422">
        <f>C97</f>
        <v>0.041666666666666699</v>
      </c>
      <c r="D98" s="10" t="str">
        <f ca="1">IF(HOUR(G98)&lt;8,"夜班",IF(HOUR(G98)&lt;16,"白班",IF(HOUR(G98)&lt;24,"中班",0)))</f>
        <v>白班</v>
      </c>
      <c r="E98" s="10" t="e">
        <f ca="1">IF(F98=1,"甲",IF(F98=2,"乙",IF(F98=3,"丙",IF(F98=4,"丁",""))))</f>
        <v>#REF!</v>
      </c>
      <c r="F98" s="10" t="e">
        <f ca="1">SUMPRODUCT((成本日报!$A$3:$A$95=计划!B98)*(成本日报!$B$3:$B$95=计划!$D98),成本日报!$C$3:$C$95)</f>
        <v>#REF!</v>
      </c>
      <c r="G98" s="423">
        <f ca="1">G97+C97</f>
        <v>43589.583333333125</v>
      </c>
      <c r="H98" s="423">
        <f ca="1">$G98+$C98/60*10+$C98*0</f>
        <v>43589.59027777757</v>
      </c>
      <c r="I98" s="423">
        <f ca="1">$G98+$C98/60*18+$C98*0</f>
        <v>43589.595833333122</v>
      </c>
      <c r="J98" s="423">
        <f ca="1">$G98+$C98/60*0+$C98*1</f>
        <v>43589.624999999789</v>
      </c>
      <c r="K98" s="423">
        <f ca="1">$G98+$C98/60*30+$C98*2</f>
        <v>43589.687499999796</v>
      </c>
      <c r="L98" s="423">
        <f ca="1">$G98+$C98/60*0+$C98*3</f>
        <v>43589.708333333125</v>
      </c>
      <c r="M98" s="424" t="str">
        <f>IF(_tag_month_day!A88="","",_tag_month_day!A88)</f>
        <v/>
      </c>
      <c r="N98" s="424" t="str">
        <f>IF(_tag_month_day!B88="","",_tag_month_day!B88)</f>
        <v/>
      </c>
      <c r="O98" s="425" t="e">
        <f>IF(M98+N98=0,"",M98+N98)</f>
        <v>#VALUE!</v>
      </c>
      <c r="P98" s="424" t="str">
        <f>IF(_tag_month_day!C88="","",_tag_month_day!C88)</f>
        <v/>
      </c>
      <c r="Q98" s="424" t="str">
        <f>IF(_tag_month_day!D88="","",_tag_month_day!D88)</f>
        <v/>
      </c>
      <c r="R98" s="426" t="str">
        <f>IF(_tag_month_day!CB88="","",_tag_month_day!CB88/100)</f>
        <v/>
      </c>
      <c r="S98" s="427" t="str">
        <f>IF(_tag_month_day!E88="","",_tag_month_day!E88)</f>
        <v/>
      </c>
      <c r="T98" s="427" t="str">
        <f>IF(_tag_month_day!F88="","",_tag_month_day!F88)</f>
        <v/>
      </c>
      <c r="U98" s="428" t="e">
        <f>S98+T98</f>
        <v>#VALUE!</v>
      </c>
      <c r="V98" s="429" t="e">
        <f>U98/AJ98</f>
        <v>#VALUE!</v>
      </c>
      <c r="W98" s="430" t="str">
        <f>IF(_jhy_month_day!A88="","",_jhy_month_day!A88)</f>
        <v/>
      </c>
      <c r="X98" s="431" t="str">
        <f>IF(_jhy_month_day!B88="","",_jhy_month_day!B88/100)</f>
        <v/>
      </c>
      <c r="Y98" s="431" t="str">
        <f>IF(_jhy_month_day!C88="","",_jhy_month_day!C88/100)</f>
        <v/>
      </c>
      <c r="Z98" s="432">
        <f>Z94+1</f>
        <v>22</v>
      </c>
      <c r="AA98" s="433" t="str">
        <f>IF(_tag_month_day!G88="","",_tag_month_day!G88/100)</f>
        <v/>
      </c>
      <c r="AB98" s="433" t="str">
        <f>IF(_tag_month_day!H88="","",_tag_month_day!H88/100)</f>
        <v/>
      </c>
      <c r="AC98" s="434">
        <f>IF(X98="",AC97,BK98*($AV97*X98+$AW97*FD97+$AX97*FI97+$AY97*FN97+$AZ97*FS97+$BA97*FX97+$BG97*GE97)/(AV97*Y98+AX97*FK97+AW97*FF97+AY97*FP97+AZ97*FU97+BA97*FZ97+BG97*GG97+BB97*GK97+BC97*GN97+BD97*GP97))</f>
        <v>1.59963432013121</v>
      </c>
      <c r="AD98" s="435" t="str">
        <f>IF(AC98=AC97,"",AC98-AC97)</f>
        <v/>
      </c>
      <c r="AE98" s="436" t="str">
        <f>IF(1-AF98=0,"",(1-AF98))</f>
        <v/>
      </c>
      <c r="AF98" s="437">
        <v>1</v>
      </c>
      <c r="AG98" s="10" t="str">
        <f>AG97</f>
        <v>8B4</v>
      </c>
      <c r="AH98" s="438" t="str">
        <f>AH97</f>
        <v/>
      </c>
      <c r="AI98" s="424" t="e">
        <f>IF(ROUND(AJ98-AJ97,1)=0,"",AJ98-AJ97)</f>
        <v>#VALUE!</v>
      </c>
      <c r="AJ98" s="10" t="str">
        <f>IF(_tag_month_day!I88="","",_tag_month_day!I88)</f>
        <v/>
      </c>
      <c r="AK98" s="440"/>
      <c r="AL98" s="440"/>
      <c r="AM98" s="440"/>
      <c r="AN98" s="441">
        <f>AN97</f>
        <v>3</v>
      </c>
      <c r="AO98" s="441">
        <f>AO97</f>
        <v>7</v>
      </c>
      <c r="AP98" s="442" t="e">
        <f>(IF(AN98=0,AS97,AS97*(1+AO98/AN98)/(AR98+AO98/AN98)))+AT98</f>
        <v>#VALUE!</v>
      </c>
      <c r="AQ98" s="443" t="str">
        <f>IF(_tag_month_day!J88="","",_tag_month_day!J88/100)</f>
        <v/>
      </c>
      <c r="AR98" s="444">
        <f>AR97</f>
        <v>1.3</v>
      </c>
      <c r="AS98" s="445" t="e">
        <f>AQ98*(AN98*AR98+AO98)/(AN98+AO98)</f>
        <v>#VALUE!</v>
      </c>
      <c r="AT98" s="445" t="e">
        <f>(SUM(BE98:BF98)-SUM(BE97:BF97))*0.05</f>
        <v>#VALUE!</v>
      </c>
      <c r="AU98" s="446" t="str">
        <f>IF(_tag_month_day!CC88="","",IF(_tag_month_day!CC88&gt;0,_tag_month_day!CD88,_tag_month_day!CE88))</f>
        <v/>
      </c>
      <c r="AV98" s="447" t="str">
        <f>IF(_tag_month_day!L88="","",_tag_month_day!L88/100)</f>
        <v/>
      </c>
      <c r="AW98" s="431">
        <f>AW97</f>
        <v>0</v>
      </c>
      <c r="AX98" s="431">
        <f>AX97</f>
        <v>0</v>
      </c>
      <c r="AY98" s="431" t="str">
        <f>IF(_tag_month_day!M88="","",_tag_month_day!M88/100)</f>
        <v/>
      </c>
      <c r="AZ98" s="431" t="str">
        <f>IF(_tag_month_day!N88="","",_tag_month_day!N88/100)</f>
        <v/>
      </c>
      <c r="BA98" s="431" t="str">
        <f>IF(_tag_month_day!O88="","",_tag_month_day!O88/100)</f>
        <v/>
      </c>
      <c r="BB98" s="448" t="str">
        <f>IF(_tag_month_day!P88="","",_tag_month_day!P88/100)</f>
        <v/>
      </c>
      <c r="BC98" s="448">
        <f>BC97</f>
        <v>0</v>
      </c>
      <c r="BD98" s="448" t="str">
        <f>IF(_tag_month_day!Q88="","",_tag_month_day!Q88/100)</f>
        <v/>
      </c>
      <c r="BE98" s="449" t="str">
        <f>IF(_tag_month_day!R88="","",_tag_month_day!R88/100)</f>
        <v/>
      </c>
      <c r="BF98" s="388" t="e">
        <f>(AU98*(100+BE98*100))/(AJ98-AU98)/100</f>
        <v>#VALUE!</v>
      </c>
      <c r="BG98" s="450" t="e">
        <f>BE98+BF98</f>
        <v>#VALUE!</v>
      </c>
      <c r="BH98" s="451" t="e">
        <f>SUM(AV98:BF98)</f>
        <v>#VALUE!</v>
      </c>
      <c r="BI98" s="452" t="e">
        <f>IF(CX98=0,BI97,(DK98*查询!$R$5+DL98*查询!$Q$5+DM98*查询!$N$5+DN98*查询!$O$5+DO98*查询!$P$5)*AF98/CX98)</f>
        <v>#VALUE!</v>
      </c>
      <c r="BJ98" s="452" t="e">
        <f>IF(CX98=0,BJ97,(DP98*查询!$S$5+DQ98*查询!$T$5+DR98*查询!$U$5)*AF98/CX98)</f>
        <v>#VALUE!</v>
      </c>
      <c r="BK98" s="452">
        <f>BK97</f>
        <v>1</v>
      </c>
      <c r="BL98" s="453" t="e">
        <f>SUMPRODUCT((AV98:BA98)*(GS98:GX98))/((GS98:GX98)+SUM(BB98:BD98)*GY98+BG98*GZ98)</f>
        <v>#VALUE!</v>
      </c>
      <c r="BM98" s="453" t="e">
        <f>BK98*($AV98*FB98+$AW98*FD98+$AX98*FI98+$AY98*FN98+$AZ98*FS98+$BA98*FX98+$BG98*GE98)/(AV98*EY98+AX98*FK98+AW98*FF98+AY98*FP98+AZ98*FU98+BA98*FZ98+BG98*GG98+BB98*GK98+BC98*GN98+BD98*GP98)</f>
        <v>#VALUE!</v>
      </c>
      <c r="BN98" s="453" t="e">
        <f>($AV98*FC98+$AX98*FJ98+$AW98*FE98+$AY98*FO98+$AZ98*FT98+$BA98*FY98+$BG98*GF98)/($AV98*FA98+BG98*GH98+BB98*GL98+BC98*GO98+BD98*GQ98+BA98*GA98)</f>
        <v>#VALUE!</v>
      </c>
      <c r="BO98" s="454" t="e">
        <f>SUMPRODUCT(AV98:BA98*GS98:GX98)/(GS98:GX98+(BB98+BC98+BD98)*GY98+BG98)</f>
        <v>#VALUE!</v>
      </c>
      <c r="BP98" s="454" t="e">
        <f>SUMPRODUCT(AV98:BA98*GS98:GX98)/(GS98:GX98+(BB98+BC98+BD98)*GY98+BG98)</f>
        <v>#VALUE!</v>
      </c>
      <c r="BQ98" s="454" t="e">
        <f>SUMPRODUCT(AV98:BA98*GS98:GX98)/(GS98:GX98+(BB98+BC98+BD98)*GY98+BG98)</f>
        <v>#VALUE!</v>
      </c>
      <c r="BR98" s="453" t="str">
        <f>IF(_tag_month_day!T88="","",_tag_month_day!T88)</f>
        <v/>
      </c>
      <c r="BS98" s="453" t="str">
        <f>IF(_tag_month_day!U88="","",_tag_month_day!U88)</f>
        <v/>
      </c>
      <c r="BT98" s="455" t="str">
        <f>IF(CK98="","",IF((CK98&gt;=BV98-0.12)*(CK98&lt;=BV98+0.12),"合格","不合格"))</f>
        <v/>
      </c>
      <c r="BU98" s="456" t="str">
        <f>IF(_tag_month_day!V88="","",_tag_month_day!V88)</f>
        <v/>
      </c>
      <c r="BV98" s="457" t="str">
        <f>IF(_tag_month_day!W88="","",_tag_month_day!W88)</f>
        <v/>
      </c>
      <c r="BW98" s="458" t="str">
        <f>IF(_tag_month_day!X88="","",_tag_month_day!X88)</f>
        <v/>
      </c>
      <c r="BX98" s="458" t="str">
        <f>IF(_tag_month_day!Y88="","",_tag_month_day!Y88)</f>
        <v/>
      </c>
      <c r="BY98" s="459">
        <f ca="1">L98</f>
        <v>43589.708333333125</v>
      </c>
      <c r="BZ98" s="460"/>
      <c r="CA98" s="461"/>
      <c r="CB98" s="424" t="str">
        <f>IF(_tag_month_day!Z88="","",_tag_month_day!Z88)</f>
        <v/>
      </c>
      <c r="CC98" s="424" t="str">
        <f>IF(_tag_month_day!AA88="","",_tag_month_day!AA88)</f>
        <v/>
      </c>
      <c r="CD98" s="424" t="str">
        <f>IF(_tag_month_day!AB88="","",_tag_month_day!AB88)</f>
        <v/>
      </c>
      <c r="CE98" s="424" t="str">
        <f>IF(_tag_month_day!AC88="","",_tag_month_day!AC88)</f>
        <v/>
      </c>
      <c r="CF98" s="424" t="str">
        <f>IF(_tag_month_day!AD88="","",_tag_month_day!AD88)</f>
        <v/>
      </c>
      <c r="CG98" s="424" t="str">
        <f>IF(_tag_month_day!AE88="","",_tag_month_day!AE88)</f>
        <v/>
      </c>
      <c r="CH98" s="424" t="str">
        <f>IF(_tag_month_day!AF88="","",_tag_month_day!AF88)</f>
        <v/>
      </c>
      <c r="CI98" s="424" t="str">
        <f>IF(_tag_month_day!AG88="","",_tag_month_day!AG88)</f>
        <v/>
      </c>
      <c r="CJ98" s="424" t="str">
        <f>IF(_tag_month_day!AH88="","",_tag_month_day!AH88)</f>
        <v/>
      </c>
      <c r="CK98" s="424" t="str">
        <f>IF(_tag_month_day!AI88="","",_tag_month_day!AI88)</f>
        <v/>
      </c>
      <c r="CL98" s="4" t="str">
        <f>IF(_tag_month_day!AJ88="","",_tag_month_day!AJ88)</f>
        <v/>
      </c>
      <c r="CM98" s="4" t="str">
        <f>IF(_tag_month_day!AK88="","",_tag_month_day!AK88)</f>
        <v/>
      </c>
      <c r="CN98" s="4" t="str">
        <f>IF(_tag_month_day!AL88="","",_tag_month_day!AL88)</f>
        <v/>
      </c>
      <c r="CO98" s="4" t="str">
        <f>IF(_tag_month_day!AM88="","",_tag_month_day!AM88)</f>
        <v/>
      </c>
      <c r="CP98" s="4" t="str">
        <f>IF(_tag_month_day!AN88="","",_tag_month_day!AN88)</f>
        <v/>
      </c>
      <c r="CQ98" s="4" t="str">
        <f>IF(_tag_month_day!AO88="","",_tag_month_day!AO88)</f>
        <v/>
      </c>
      <c r="CR98" s="462" t="str">
        <f>IF(_tag_month_day!AP88="","",_tag_month_day!AP88)</f>
        <v/>
      </c>
      <c r="CS98" s="463" t="str">
        <f>IF(_tag_month_day!AQ88="","",_tag_month_day!AQ88)</f>
        <v/>
      </c>
      <c r="CT98" s="4" t="str">
        <f>IF(_tag_month_day!AR88="","",_tag_month_day!AR88)</f>
        <v/>
      </c>
      <c r="CU98" s="464" t="e">
        <f>DU98/AJ98</f>
        <v>#VALUE!</v>
      </c>
      <c r="CV98" s="451" t="e">
        <f>BG98/BH98</f>
        <v>#VALUE!</v>
      </c>
      <c r="CW98" s="465" t="e">
        <f>AJ98*(1-CV98)*CU98*AF98</f>
        <v>#VALUE!</v>
      </c>
      <c r="CX98" s="465" t="e">
        <f>CW98*94%</f>
        <v>#VALUE!</v>
      </c>
      <c r="CY98" s="466" t="e">
        <f>IF(CX98=0,0,DS98/(DS98+CX98))</f>
        <v>#VALUE!</v>
      </c>
      <c r="CZ98" s="465" t="e">
        <f>$AJ98*EF98</f>
        <v>#VALUE!</v>
      </c>
      <c r="DA98" s="465" t="e">
        <f>$AJ98*EG98</f>
        <v>#VALUE!</v>
      </c>
      <c r="DB98" s="465" t="e">
        <f>$AJ98*EH98</f>
        <v>#VALUE!</v>
      </c>
      <c r="DC98" s="465" t="e">
        <f>$AJ98*EI98</f>
        <v>#VALUE!</v>
      </c>
      <c r="DD98" s="465" t="e">
        <f>$AJ98*EJ98</f>
        <v>#VALUE!</v>
      </c>
      <c r="DE98" s="465" t="e">
        <f>$AJ98*EK98</f>
        <v>#VALUE!</v>
      </c>
      <c r="DF98" s="465" t="e">
        <f>$AJ98*EL98</f>
        <v>#VALUE!</v>
      </c>
      <c r="DG98" s="465" t="e">
        <f>$AJ98*EM98</f>
        <v>#VALUE!</v>
      </c>
      <c r="DH98" s="465" t="e">
        <f>$AJ98*EN98</f>
        <v>#VALUE!</v>
      </c>
      <c r="DI98" s="465" t="e">
        <f>$AJ98*EO98</f>
        <v>#VALUE!</v>
      </c>
      <c r="DJ98" s="465" t="e">
        <f>CZ98*(1-EP98)</f>
        <v>#VALUE!</v>
      </c>
      <c r="DK98" s="465" t="e">
        <f>DA98*(1-ER98)</f>
        <v>#VALUE!</v>
      </c>
      <c r="DL98" s="465" t="e">
        <f>DB98*(1-EQ98)</f>
        <v>#VALUE!</v>
      </c>
      <c r="DM98" s="465" t="e">
        <f>DC98*(1-ES98)</f>
        <v>#VALUE!</v>
      </c>
      <c r="DN98" s="465" t="e">
        <f>DD98*(1-ET98)</f>
        <v>#VALUE!</v>
      </c>
      <c r="DO98" s="465" t="e">
        <f>DE98</f>
        <v>#VALUE!</v>
      </c>
      <c r="DP98" s="465" t="e">
        <f>DF98*(1-EU98)</f>
        <v>#VALUE!</v>
      </c>
      <c r="DQ98" s="465" t="e">
        <f>DG98*(1-EV98)</f>
        <v>#VALUE!</v>
      </c>
      <c r="DR98" s="465" t="e">
        <f>DH98*(1-EW98)</f>
        <v>#VALUE!</v>
      </c>
      <c r="DS98" s="465" t="e">
        <f>DI98</f>
        <v>#VALUE!</v>
      </c>
      <c r="DT98" s="465" t="e">
        <f>SUM(DJ98:DS98)</f>
        <v>#VALUE!</v>
      </c>
      <c r="DU98" s="465" t="e">
        <f>(GS98:GX98)+(DP98+DQ98+DR98)*GY98+DS98</f>
        <v>#VALUE!</v>
      </c>
      <c r="DV98" s="451" t="e">
        <f>AV98/$BH98/(1-EP98)</f>
        <v>#VALUE!</v>
      </c>
      <c r="DW98" s="451" t="e">
        <f>AW98/$BH98/(1-ER98)</f>
        <v>#VALUE!</v>
      </c>
      <c r="DX98" s="451" t="e">
        <f>AX98/$BH98/(1-EQ98)</f>
        <v>#VALUE!</v>
      </c>
      <c r="DY98" s="451" t="e">
        <f>AY98/$BH98/(1-ES98)</f>
        <v>#VALUE!</v>
      </c>
      <c r="DZ98" s="451" t="e">
        <f>AZ98/$BH98/(1-ET98)</f>
        <v>#VALUE!</v>
      </c>
      <c r="EA98" s="451" t="e">
        <f>BA98/$BH98/(1-AX98)</f>
        <v>#VALUE!</v>
      </c>
      <c r="EB98" s="451" t="e">
        <f>BB98/$BH98/(1-EU98)</f>
        <v>#VALUE!</v>
      </c>
      <c r="EC98" s="451" t="e">
        <f>BC98/$BH98/(1-EV98)</f>
        <v>#VALUE!</v>
      </c>
      <c r="ED98" s="451" t="e">
        <f>BD98/$BH98/(1-EW98)</f>
        <v>#VALUE!</v>
      </c>
      <c r="EE98" s="451" t="e">
        <f>BG98/BH98</f>
        <v>#VALUE!</v>
      </c>
      <c r="EF98" s="451" t="e">
        <f>DV98/SUM($DV98:$EE98)</f>
        <v>#VALUE!</v>
      </c>
      <c r="EG98" s="451" t="e">
        <f>DW98/SUM($DV98:$EE98)</f>
        <v>#VALUE!</v>
      </c>
      <c r="EH98" s="451" t="e">
        <f>DX98/SUM($DV98:$EE98)</f>
        <v>#VALUE!</v>
      </c>
      <c r="EI98" s="451" t="e">
        <f>DY98/SUM($DV98:$EE98)</f>
        <v>#VALUE!</v>
      </c>
      <c r="EJ98" s="451" t="e">
        <f>DZ98/SUM($DV98:$EE98)</f>
        <v>#VALUE!</v>
      </c>
      <c r="EK98" s="451" t="e">
        <f>EA98/SUM($DV98:$EE98)</f>
        <v>#VALUE!</v>
      </c>
      <c r="EL98" s="451" t="e">
        <f>EB98/SUM($DV98:$EE98)</f>
        <v>#VALUE!</v>
      </c>
      <c r="EM98" s="451" t="e">
        <f>EC98/SUM($DV98:$EE98)</f>
        <v>#VALUE!</v>
      </c>
      <c r="EN98" s="451" t="e">
        <f>ED98/SUM($DV98:$EE98)</f>
        <v>#VALUE!</v>
      </c>
      <c r="EO98" s="451" t="e">
        <f>EE98/SUM($DV98:$EE98)</f>
        <v>#VALUE!</v>
      </c>
      <c r="EP98" s="450">
        <f>EP97</f>
        <v>0.080000000000000002</v>
      </c>
      <c r="EQ98" s="450">
        <f>EQ97</f>
        <v>0.014999999999999999</v>
      </c>
      <c r="ER98" s="450">
        <f>ER97</f>
        <v>0.014999999999999999</v>
      </c>
      <c r="ES98" s="450">
        <f>ES97</f>
        <v>0.014999999999999999</v>
      </c>
      <c r="ET98" s="450">
        <f>ET97</f>
        <v>0.014999999999999999</v>
      </c>
      <c r="EU98" s="450">
        <f>EU97</f>
        <v>0.089999999999999997</v>
      </c>
      <c r="EV98" s="450">
        <f>EV97</f>
        <v>0.089999999999999997</v>
      </c>
      <c r="EW98" s="450">
        <f>EW97</f>
        <v>0.089999999999999997</v>
      </c>
      <c r="EX98" s="431" t="str">
        <f>IF(_tag_month_day!AS88="","",_tag_month_day!AS88/100)</f>
        <v/>
      </c>
      <c r="EY98" s="431" t="str">
        <f>IF(_tag_month_day!AT88="","",_tag_month_day!AT88/100)</f>
        <v/>
      </c>
      <c r="EZ98" s="431" t="str">
        <f>IF(_tag_month_day!AU88="","",_tag_month_day!AU88/100)</f>
        <v/>
      </c>
      <c r="FA98" s="431" t="str">
        <f>IF(_tag_month_day!AV88="","",_tag_month_day!AV88/100)</f>
        <v/>
      </c>
      <c r="FB98" s="431" t="str">
        <f>IF(_tag_month_day!AW88="","",_tag_month_day!AW88/100)</f>
        <v/>
      </c>
      <c r="FC98" s="431" t="str">
        <f>IF(_tag_month_day!AX88="","",_tag_month_day!AX88/100)</f>
        <v/>
      </c>
      <c r="FD98" s="449" t="str">
        <f>IF(_tag_month_day!AY88="","",_tag_month_day!AY88/100)</f>
        <v/>
      </c>
      <c r="FE98" s="449" t="str">
        <f>IF(_tag_month_day!AZ88="","",_tag_month_day!AZ88/100)</f>
        <v/>
      </c>
      <c r="FF98" s="449" t="str">
        <f>IF(_tag_month_day!BA88="","",_tag_month_day!BA88/100)</f>
        <v/>
      </c>
      <c r="FG98" s="449" t="str">
        <f>IF(_tag_month_day!BB88="","",_tag_month_day!BB88/100)</f>
        <v/>
      </c>
      <c r="FH98" s="467" t="str">
        <f>IF(_tag_month_day!BC88="","",_tag_month_day!BC88/100)</f>
        <v/>
      </c>
      <c r="FI98" s="449">
        <f>FI97</f>
        <v>0.40999999999999998</v>
      </c>
      <c r="FJ98" s="449">
        <f>FJ97</f>
        <v>0.11</v>
      </c>
      <c r="FK98" s="449">
        <f>FK97</f>
        <v>0.014999999999999999</v>
      </c>
      <c r="FL98" s="449">
        <f>FL97</f>
        <v>0</v>
      </c>
      <c r="FM98" s="467">
        <f>FM97</f>
        <v>0.0001</v>
      </c>
      <c r="FN98" s="449">
        <f>FN97</f>
        <v>0.32000000000000001</v>
      </c>
      <c r="FO98" s="449">
        <f>FO97</f>
        <v>0.20000000000000001</v>
      </c>
      <c r="FP98" s="449">
        <f>FP97</f>
        <v>0.01</v>
      </c>
      <c r="FQ98" s="449">
        <f>FQ97</f>
        <v>0</v>
      </c>
      <c r="FR98" s="467">
        <f>FR97</f>
        <v>0.0001</v>
      </c>
      <c r="FS98" s="449" t="str">
        <f>IF(_tag_month_day!BD88="","",_tag_month_day!BD88/100)</f>
        <v/>
      </c>
      <c r="FT98" s="449" t="str">
        <f>IF(_tag_month_day!BE88="","",_tag_month_day!BE88/100)</f>
        <v/>
      </c>
      <c r="FU98" s="449" t="str">
        <f>IF(_tag_month_day!BF88="","",_tag_month_day!BF88/100)</f>
        <v/>
      </c>
      <c r="FV98" s="449" t="str">
        <f>IF(_tag_month_day!BG88="","",_tag_month_day!BG88/100)</f>
        <v/>
      </c>
      <c r="FW98" s="467" t="str">
        <f>IF(_tag_month_day!BH88="","",_tag_month_day!BH88/100)</f>
        <v/>
      </c>
      <c r="FX98" s="449" t="str">
        <f>IF(_tag_month_day!BI88="","",_tag_month_day!BI88/100)</f>
        <v/>
      </c>
      <c r="FY98" s="449" t="str">
        <f>IF(_tag_month_day!BJ88="","",_tag_month_day!BJ88/100)</f>
        <v/>
      </c>
      <c r="FZ98" s="468" t="str">
        <f>IF(_tag_month_day!BK88="","",_tag_month_day!BK88/100)</f>
        <v/>
      </c>
      <c r="GA98" s="449" t="str">
        <f>IF(_tag_month_day!BL88="","",_tag_month_day!BL88/100)</f>
        <v/>
      </c>
      <c r="GB98" s="467" t="str">
        <f>IF(_tag_month_day!BM88="","",_tag_month_day!BM88/100)</f>
        <v/>
      </c>
      <c r="GC98" s="431" t="str">
        <f>IF(_tag_month_day!BN88="","",_tag_month_day!BN88/100)</f>
        <v/>
      </c>
      <c r="GD98" s="431" t="str">
        <f>IF(_tag_month_day!BO88="","",_tag_month_day!BO88/100)</f>
        <v/>
      </c>
      <c r="GE98" s="431" t="str">
        <f>IF(_tag_month_day!BP88="","",_tag_month_day!BP88/100)</f>
        <v/>
      </c>
      <c r="GF98" s="431" t="str">
        <f>IF(_tag_month_day!BQ88="","",_tag_month_day!BQ88/100)</f>
        <v/>
      </c>
      <c r="GG98" s="431" t="str">
        <f>IF(_tag_month_day!BR88="","",_tag_month_day!BR88/100)</f>
        <v/>
      </c>
      <c r="GH98" s="431" t="str">
        <f>IF(_tag_month_day!BS88="","",_tag_month_day!BS88/100)</f>
        <v/>
      </c>
      <c r="GI98" s="467" t="str">
        <f>IF(_tag_month_day!BT88="","",_tag_month_day!BT88/100)</f>
        <v/>
      </c>
      <c r="GJ98" s="469" t="str">
        <f>IF(_tag_month_day!BU88="","",_tag_month_day!BU88/100)</f>
        <v/>
      </c>
      <c r="GK98" s="470">
        <f>GK97</f>
        <v>0.070000000000000007</v>
      </c>
      <c r="GL98" s="470">
        <f>GL97</f>
        <v>0.029999999999999999</v>
      </c>
      <c r="GM98" s="471" t="str">
        <f>IF(_tag_month_day!BX88="","",_tag_month_day!BX88/100)</f>
        <v/>
      </c>
      <c r="GN98" s="470">
        <f>GN97</f>
        <v>0.070000000000000007</v>
      </c>
      <c r="GO98" s="470">
        <f>GO97</f>
        <v>0.029999999999999999</v>
      </c>
      <c r="GP98" s="470">
        <f>GP97</f>
        <v>0.089999999999999997</v>
      </c>
      <c r="GQ98" s="470">
        <f>GQ97</f>
        <v>0.029999999999999999</v>
      </c>
      <c r="GR98" s="471" t="str">
        <f>IF(_tag_month_day!CA88="","",_tag_month_day!CA88/100)</f>
        <v/>
      </c>
      <c r="GS98" s="472">
        <f>GS97</f>
        <v>0.95299999999999996</v>
      </c>
      <c r="GT98" s="472">
        <f>GT97</f>
        <v>0.55000000000000004</v>
      </c>
      <c r="GU98" s="472">
        <f>GU97</f>
        <v>0.55000000000000004</v>
      </c>
      <c r="GV98" s="472">
        <f>GV97</f>
        <v>0.55000000000000004</v>
      </c>
      <c r="GW98" s="472">
        <f>GW97</f>
        <v>0.5</v>
      </c>
      <c r="GX98" s="472">
        <f>GX97</f>
        <v>0.93500000000000005</v>
      </c>
      <c r="GY98" s="472">
        <f>GY97</f>
        <v>0.14999999999999999</v>
      </c>
      <c r="GZ98" s="472">
        <f>GZ97</f>
        <v>1</v>
      </c>
      <c r="HA98" s="474">
        <f>HA97</f>
        <v>0.047</v>
      </c>
      <c r="HB98" s="474">
        <f>HB97</f>
        <v>0.45000000000000001</v>
      </c>
      <c r="HC98" s="474">
        <f>HC97</f>
        <v>0.45000000000000001</v>
      </c>
      <c r="HD98" s="474">
        <f>HD97</f>
        <v>0.45000000000000001</v>
      </c>
      <c r="HE98" s="474">
        <f>HE97</f>
        <v>0.5</v>
      </c>
      <c r="HF98" s="474">
        <f>HF97</f>
        <v>0.065000000000000002</v>
      </c>
      <c r="HG98" s="474">
        <f>HG97</f>
        <v>0.84999999999999998</v>
      </c>
      <c r="HH98" s="474">
        <f>HH97</f>
        <v>0</v>
      </c>
      <c r="HI98" s="10">
        <f>IF(BZ98&lt;&gt;"",CK98-BV98,0)</f>
        <v>0</v>
      </c>
      <c r="HJ98" s="10" t="e">
        <f>IF(AJ98&gt;0,AH98-AJ98,0)</f>
        <v>#VALUE!</v>
      </c>
      <c r="HK98" s="466">
        <f>HK97</f>
        <v>0.84999999999999998</v>
      </c>
      <c r="HL98" s="424">
        <f>HL97</f>
        <v>550000</v>
      </c>
      <c r="HM98" s="424">
        <f>HM97</f>
        <v>480000</v>
      </c>
      <c r="HN98" s="465" t="e">
        <f>(DJ98*EZ98+DK98*FH98+DL98*FM98+DM98*FR98+DN98*FW98+DO98*GB98+DS98*GI98+DP98*GM98+DR98*GR98)*1000*2</f>
        <v>#VALUE!</v>
      </c>
      <c r="HO98" s="465" t="e">
        <f>HN98*HK98*$HO$2/HL98*1000000</f>
        <v>#VALUE!</v>
      </c>
      <c r="HP98" s="465" t="e">
        <f>HN98*HK98*$HP$2/HM98*1000000</f>
        <v>#VALUE!</v>
      </c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</row>
    <row customFormat="1" r="99" s="0">
      <c r="A99" s="420">
        <v>88</v>
      </c>
      <c r="B99" s="421">
        <f ca="1">IF(D99=D98,B98,IF(D99="夜班",B98+1,B98))</f>
        <v>43589</v>
      </c>
      <c r="C99" s="422">
        <f>C98</f>
        <v>0.041666666666666699</v>
      </c>
      <c r="D99" s="10" t="str">
        <f ca="1">IF(HOUR(G99)&lt;8,"夜班",IF(HOUR(G99)&lt;16,"白班",IF(HOUR(G99)&lt;24,"中班",0)))</f>
        <v>白班</v>
      </c>
      <c r="E99" s="10" t="e">
        <f ca="1">IF(F99=1,"甲",IF(F99=2,"乙",IF(F99=3,"丙",IF(F99=4,"丁",""))))</f>
        <v>#REF!</v>
      </c>
      <c r="F99" s="10" t="e">
        <f ca="1">SUMPRODUCT((成本日报!$A$3:$A$95=计划!B99)*(成本日报!$B$3:$B$95=计划!$D99),成本日报!$C$3:$C$95)</f>
        <v>#REF!</v>
      </c>
      <c r="G99" s="423">
        <f ca="1">G98+C98</f>
        <v>43589.624999999789</v>
      </c>
      <c r="H99" s="423">
        <f ca="1">$G99+$C99/60*10+$C99*0</f>
        <v>43589.631944444234</v>
      </c>
      <c r="I99" s="423">
        <f ca="1">$G99+$C99/60*18+$C99*0</f>
        <v>43589.637499999786</v>
      </c>
      <c r="J99" s="423">
        <f ca="1">$G99+$C99/60*0+$C99*1</f>
        <v>43589.666666666453</v>
      </c>
      <c r="K99" s="423">
        <f ca="1">$G99+$C99/60*30+$C99*2</f>
        <v>43589.729166666461</v>
      </c>
      <c r="L99" s="423">
        <f ca="1">$G99+$C99/60*0+$C99*3</f>
        <v>43589.749999999789</v>
      </c>
      <c r="M99" s="424" t="str">
        <f>IF(_tag_month_day!A89="","",_tag_month_day!A89)</f>
        <v/>
      </c>
      <c r="N99" s="424" t="str">
        <f>IF(_tag_month_day!B89="","",_tag_month_day!B89)</f>
        <v/>
      </c>
      <c r="O99" s="425" t="e">
        <f>IF(M99+N99=0,"",M99+N99)</f>
        <v>#VALUE!</v>
      </c>
      <c r="P99" s="424" t="str">
        <f>IF(_tag_month_day!C89="","",_tag_month_day!C89)</f>
        <v/>
      </c>
      <c r="Q99" s="424" t="str">
        <f>IF(_tag_month_day!D89="","",_tag_month_day!D89)</f>
        <v/>
      </c>
      <c r="R99" s="426" t="str">
        <f>IF(_tag_month_day!CB89="","",_tag_month_day!CB89/100)</f>
        <v/>
      </c>
      <c r="S99" s="427" t="str">
        <f>IF(_tag_month_day!E89="","",_tag_month_day!E89)</f>
        <v/>
      </c>
      <c r="T99" s="427" t="str">
        <f>IF(_tag_month_day!F89="","",_tag_month_day!F89)</f>
        <v/>
      </c>
      <c r="U99" s="428" t="e">
        <f>S99+T99</f>
        <v>#VALUE!</v>
      </c>
      <c r="V99" s="429" t="e">
        <f>U99/AJ99</f>
        <v>#VALUE!</v>
      </c>
      <c r="W99" s="430" t="str">
        <f>IF(_jhy_month_day!A89="","",_jhy_month_day!A89)</f>
        <v/>
      </c>
      <c r="X99" s="431" t="str">
        <f>IF(_jhy_month_day!B89="","",_jhy_month_day!B89/100)</f>
        <v/>
      </c>
      <c r="Y99" s="431" t="str">
        <f>IF(_jhy_month_day!C89="","",_jhy_month_day!C89/100)</f>
        <v/>
      </c>
      <c r="Z99" s="432">
        <f>Z95+1</f>
        <v>22</v>
      </c>
      <c r="AA99" s="433" t="str">
        <f>IF(_tag_month_day!G89="","",_tag_month_day!G89/100)</f>
        <v/>
      </c>
      <c r="AB99" s="433" t="str">
        <f>IF(_tag_month_day!H89="","",_tag_month_day!H89/100)</f>
        <v/>
      </c>
      <c r="AC99" s="434">
        <f>IF(X99="",AC98,BK99*($AV98*X99+$AW98*FD98+$AX98*FI98+$AY98*FN98+$AZ98*FS98+$BA98*FX98+$BG98*GE98)/(AV98*Y99+AX98*FK98+AW98*FF98+AY98*FP98+AZ98*FU98+BA98*FZ98+BG98*GG98+BB98*GK98+BC98*GN98+BD98*GP98))</f>
        <v>1.59963432013121</v>
      </c>
      <c r="AD99" s="435" t="str">
        <f>IF(AC99=AC98,"",AC99-AC98)</f>
        <v/>
      </c>
      <c r="AE99" s="436" t="str">
        <f>IF(1-AF99=0,"",(1-AF99))</f>
        <v/>
      </c>
      <c r="AF99" s="437">
        <v>1</v>
      </c>
      <c r="AG99" s="10" t="str">
        <f>AG98</f>
        <v>8B4</v>
      </c>
      <c r="AH99" s="438" t="str">
        <f>AH98</f>
        <v/>
      </c>
      <c r="AI99" s="424" t="e">
        <f>IF(ROUND(AJ99-AJ98,1)=0,"",AJ99-AJ98)</f>
        <v>#VALUE!</v>
      </c>
      <c r="AJ99" s="10" t="str">
        <f>IF(_tag_month_day!I89="","",_tag_month_day!I89)</f>
        <v/>
      </c>
      <c r="AK99" s="440"/>
      <c r="AL99" s="440"/>
      <c r="AM99" s="440"/>
      <c r="AN99" s="441">
        <f>AN98</f>
        <v>3</v>
      </c>
      <c r="AO99" s="441">
        <f>AO98</f>
        <v>7</v>
      </c>
      <c r="AP99" s="442" t="e">
        <f>(IF(AN99=0,AS98,AS98*(1+AO99/AN99)/(AR99+AO99/AN99)))+AT99</f>
        <v>#VALUE!</v>
      </c>
      <c r="AQ99" s="443" t="str">
        <f>IF(_tag_month_day!J89="","",_tag_month_day!J89/100)</f>
        <v/>
      </c>
      <c r="AR99" s="444">
        <f>AR98</f>
        <v>1.3</v>
      </c>
      <c r="AS99" s="445" t="e">
        <f>AQ99*(AN99*AR99+AO99)/(AN99+AO99)</f>
        <v>#VALUE!</v>
      </c>
      <c r="AT99" s="445" t="e">
        <f>(SUM(BE99:BF99)-SUM(BE98:BF98))*0.05</f>
        <v>#VALUE!</v>
      </c>
      <c r="AU99" s="446" t="str">
        <f>IF(_tag_month_day!CC89="","",IF(_tag_month_day!CC89&gt;0,_tag_month_day!CD89,_tag_month_day!CE89))</f>
        <v/>
      </c>
      <c r="AV99" s="447" t="str">
        <f>IF(_tag_month_day!L89="","",_tag_month_day!L89/100)</f>
        <v/>
      </c>
      <c r="AW99" s="431">
        <f>AW98</f>
        <v>0</v>
      </c>
      <c r="AX99" s="431">
        <f>AX98</f>
        <v>0</v>
      </c>
      <c r="AY99" s="431" t="str">
        <f>IF(_tag_month_day!M89="","",_tag_month_day!M89/100)</f>
        <v/>
      </c>
      <c r="AZ99" s="431" t="str">
        <f>IF(_tag_month_day!N89="","",_tag_month_day!N89/100)</f>
        <v/>
      </c>
      <c r="BA99" s="431" t="str">
        <f>IF(_tag_month_day!O89="","",_tag_month_day!O89/100)</f>
        <v/>
      </c>
      <c r="BB99" s="448" t="str">
        <f>IF(_tag_month_day!P89="","",_tag_month_day!P89/100)</f>
        <v/>
      </c>
      <c r="BC99" s="448">
        <f>BC98</f>
        <v>0</v>
      </c>
      <c r="BD99" s="448" t="str">
        <f>IF(_tag_month_day!Q89="","",_tag_month_day!Q89/100)</f>
        <v/>
      </c>
      <c r="BE99" s="449" t="str">
        <f>IF(_tag_month_day!R89="","",_tag_month_day!R89/100)</f>
        <v/>
      </c>
      <c r="BF99" s="388" t="e">
        <f>(AU99*(100+BE99*100))/(AJ99-AU99)/100</f>
        <v>#VALUE!</v>
      </c>
      <c r="BG99" s="450" t="e">
        <f>BE99+BF99</f>
        <v>#VALUE!</v>
      </c>
      <c r="BH99" s="451" t="e">
        <f>SUM(AV99:BF99)</f>
        <v>#VALUE!</v>
      </c>
      <c r="BI99" s="452" t="e">
        <f>IF(CX99=0,BI98,(DK99*查询!$R$5+DL99*查询!$Q$5+DM99*查询!$N$5+DN99*查询!$O$5+DO99*查询!$P$5)*AF99/CX99)</f>
        <v>#VALUE!</v>
      </c>
      <c r="BJ99" s="452" t="e">
        <f>IF(CX99=0,BJ98,(DP99*查询!$S$5+DQ99*查询!$T$5+DR99*查询!$U$5)*AF99/CX99)</f>
        <v>#VALUE!</v>
      </c>
      <c r="BK99" s="452">
        <f>BK98</f>
        <v>1</v>
      </c>
      <c r="BL99" s="453" t="e">
        <f>SUMPRODUCT((AV99:BA99)*(GS99:GX99))/((GS99:GX99)+SUM(BB99:BD99)*GY99+BG99*GZ99)</f>
        <v>#VALUE!</v>
      </c>
      <c r="BM99" s="453" t="e">
        <f>BK99*($AV99*FB99+$AW99*FD99+$AX99*FI99+$AY99*FN99+$AZ99*FS99+$BA99*FX99+$BG99*GE99)/(AV99*EY99+AX99*FK99+AW99*FF99+AY99*FP99+AZ99*FU99+BA99*FZ99+BG99*GG99+BB99*GK99+BC99*GN99+BD99*GP99)</f>
        <v>#VALUE!</v>
      </c>
      <c r="BN99" s="453" t="e">
        <f>($AV99*FC99+$AX99*FJ99+$AW99*FE99+$AY99*FO99+$AZ99*FT99+$BA99*FY99+$BG99*GF99)/($AV99*FA99+BG99*GH99+BB99*GL99+BC99*GO99+BD99*GQ99+BA99*GA99)</f>
        <v>#VALUE!</v>
      </c>
      <c r="BO99" s="454" t="e">
        <f>SUMPRODUCT(AV99:BA99*GS99:GX99)/(GS99:GX99+(BB99+BC99+BD99)*GY99+BG99)</f>
        <v>#VALUE!</v>
      </c>
      <c r="BP99" s="454" t="e">
        <f>SUMPRODUCT(AV99:BA99*GS99:GX99)/(GS99:GX99+(BB99+BC99+BD99)*GY99+BG99)</f>
        <v>#VALUE!</v>
      </c>
      <c r="BQ99" s="454" t="e">
        <f>SUMPRODUCT(AV99:BA99*GS99:GX99)/(GS99:GX99+(BB99+BC99+BD99)*GY99+BG99)</f>
        <v>#VALUE!</v>
      </c>
      <c r="BR99" s="453" t="str">
        <f>IF(_tag_month_day!T89="","",_tag_month_day!T89)</f>
        <v/>
      </c>
      <c r="BS99" s="453" t="str">
        <f>IF(_tag_month_day!U89="","",_tag_month_day!U89)</f>
        <v/>
      </c>
      <c r="BT99" s="455" t="str">
        <f>IF(CK99="","",IF((CK99&gt;=BV99-0.12)*(CK99&lt;=BV99+0.12),"合格","不合格"))</f>
        <v/>
      </c>
      <c r="BU99" s="456" t="str">
        <f>IF(_tag_month_day!V89="","",_tag_month_day!V89)</f>
        <v/>
      </c>
      <c r="BV99" s="457" t="str">
        <f>IF(_tag_month_day!W89="","",_tag_month_day!W89)</f>
        <v/>
      </c>
      <c r="BW99" s="458" t="str">
        <f>IF(_tag_month_day!X89="","",_tag_month_day!X89)</f>
        <v/>
      </c>
      <c r="BX99" s="458" t="str">
        <f>IF(_tag_month_day!Y89="","",_tag_month_day!Y89)</f>
        <v/>
      </c>
      <c r="BY99" s="459">
        <f ca="1">L99</f>
        <v>43589.749999999789</v>
      </c>
      <c r="BZ99" s="460"/>
      <c r="CA99" s="461"/>
      <c r="CB99" s="424" t="str">
        <f>IF(_tag_month_day!Z89="","",_tag_month_day!Z89)</f>
        <v/>
      </c>
      <c r="CC99" s="424" t="str">
        <f>IF(_tag_month_day!AA89="","",_tag_month_day!AA89)</f>
        <v/>
      </c>
      <c r="CD99" s="424" t="str">
        <f>IF(_tag_month_day!AB89="","",_tag_month_day!AB89)</f>
        <v/>
      </c>
      <c r="CE99" s="424" t="str">
        <f>IF(_tag_month_day!AC89="","",_tag_month_day!AC89)</f>
        <v/>
      </c>
      <c r="CF99" s="424" t="str">
        <f>IF(_tag_month_day!AD89="","",_tag_month_day!AD89)</f>
        <v/>
      </c>
      <c r="CG99" s="424" t="str">
        <f>IF(_tag_month_day!AE89="","",_tag_month_day!AE89)</f>
        <v/>
      </c>
      <c r="CH99" s="424" t="str">
        <f>IF(_tag_month_day!AF89="","",_tag_month_day!AF89)</f>
        <v/>
      </c>
      <c r="CI99" s="424" t="str">
        <f>IF(_tag_month_day!AG89="","",_tag_month_day!AG89)</f>
        <v/>
      </c>
      <c r="CJ99" s="424" t="str">
        <f>IF(_tag_month_day!AH89="","",_tag_month_day!AH89)</f>
        <v/>
      </c>
      <c r="CK99" s="424" t="str">
        <f>IF(_tag_month_day!AI89="","",_tag_month_day!AI89)</f>
        <v/>
      </c>
      <c r="CL99" s="4" t="str">
        <f>IF(_tag_month_day!AJ89="","",_tag_month_day!AJ89)</f>
        <v/>
      </c>
      <c r="CM99" s="4" t="str">
        <f>IF(_tag_month_day!AK89="","",_tag_month_day!AK89)</f>
        <v/>
      </c>
      <c r="CN99" s="4" t="str">
        <f>IF(_tag_month_day!AL89="","",_tag_month_day!AL89)</f>
        <v/>
      </c>
      <c r="CO99" s="4" t="str">
        <f>IF(_tag_month_day!AM89="","",_tag_month_day!AM89)</f>
        <v/>
      </c>
      <c r="CP99" s="4" t="str">
        <f>IF(_tag_month_day!AN89="","",_tag_month_day!AN89)</f>
        <v/>
      </c>
      <c r="CQ99" s="4" t="str">
        <f>IF(_tag_month_day!AO89="","",_tag_month_day!AO89)</f>
        <v/>
      </c>
      <c r="CR99" s="462" t="str">
        <f>IF(_tag_month_day!AP89="","",_tag_month_day!AP89)</f>
        <v/>
      </c>
      <c r="CS99" s="463" t="str">
        <f>IF(_tag_month_day!AQ89="","",_tag_month_day!AQ89)</f>
        <v/>
      </c>
      <c r="CT99" s="4" t="str">
        <f>IF(_tag_month_day!AR89="","",_tag_month_day!AR89)</f>
        <v/>
      </c>
      <c r="CU99" s="464" t="e">
        <f>DU99/AJ99</f>
        <v>#VALUE!</v>
      </c>
      <c r="CV99" s="451" t="e">
        <f>BG99/BH99</f>
        <v>#VALUE!</v>
      </c>
      <c r="CW99" s="465" t="e">
        <f>AJ99*(1-CV99)*CU99*AF99</f>
        <v>#VALUE!</v>
      </c>
      <c r="CX99" s="465" t="e">
        <f>CW99*94%</f>
        <v>#VALUE!</v>
      </c>
      <c r="CY99" s="466" t="e">
        <f>IF(CX99=0,0,DS99/(DS99+CX99))</f>
        <v>#VALUE!</v>
      </c>
      <c r="CZ99" s="465" t="e">
        <f>$AJ99*EF99</f>
        <v>#VALUE!</v>
      </c>
      <c r="DA99" s="465" t="e">
        <f>$AJ99*EG99</f>
        <v>#VALUE!</v>
      </c>
      <c r="DB99" s="465" t="e">
        <f>$AJ99*EH99</f>
        <v>#VALUE!</v>
      </c>
      <c r="DC99" s="465" t="e">
        <f>$AJ99*EI99</f>
        <v>#VALUE!</v>
      </c>
      <c r="DD99" s="465" t="e">
        <f>$AJ99*EJ99</f>
        <v>#VALUE!</v>
      </c>
      <c r="DE99" s="465" t="e">
        <f>$AJ99*EK99</f>
        <v>#VALUE!</v>
      </c>
      <c r="DF99" s="465" t="e">
        <f>$AJ99*EL99</f>
        <v>#VALUE!</v>
      </c>
      <c r="DG99" s="465" t="e">
        <f>$AJ99*EM99</f>
        <v>#VALUE!</v>
      </c>
      <c r="DH99" s="465" t="e">
        <f>$AJ99*EN99</f>
        <v>#VALUE!</v>
      </c>
      <c r="DI99" s="465" t="e">
        <f>$AJ99*EO99</f>
        <v>#VALUE!</v>
      </c>
      <c r="DJ99" s="465" t="e">
        <f>CZ99*(1-EP99)</f>
        <v>#VALUE!</v>
      </c>
      <c r="DK99" s="465" t="e">
        <f>DA99*(1-ER99)</f>
        <v>#VALUE!</v>
      </c>
      <c r="DL99" s="465" t="e">
        <f>DB99*(1-EQ99)</f>
        <v>#VALUE!</v>
      </c>
      <c r="DM99" s="465" t="e">
        <f>DC99*(1-ES99)</f>
        <v>#VALUE!</v>
      </c>
      <c r="DN99" s="465" t="e">
        <f>DD99*(1-ET99)</f>
        <v>#VALUE!</v>
      </c>
      <c r="DO99" s="465" t="e">
        <f>DE99</f>
        <v>#VALUE!</v>
      </c>
      <c r="DP99" s="465" t="e">
        <f>DF99*(1-EU99)</f>
        <v>#VALUE!</v>
      </c>
      <c r="DQ99" s="465" t="e">
        <f>DG99*(1-EV99)</f>
        <v>#VALUE!</v>
      </c>
      <c r="DR99" s="465" t="e">
        <f>DH99*(1-EW99)</f>
        <v>#VALUE!</v>
      </c>
      <c r="DS99" s="465" t="e">
        <f>DI99</f>
        <v>#VALUE!</v>
      </c>
      <c r="DT99" s="465" t="e">
        <f>SUM(DJ99:DS99)</f>
        <v>#VALUE!</v>
      </c>
      <c r="DU99" s="465" t="e">
        <f>(GS99:GX99)+(DP99+DQ99+DR99)*GY99+DS99</f>
        <v>#VALUE!</v>
      </c>
      <c r="DV99" s="451" t="e">
        <f>AV99/$BH99/(1-EP99)</f>
        <v>#VALUE!</v>
      </c>
      <c r="DW99" s="451" t="e">
        <f>AW99/$BH99/(1-ER99)</f>
        <v>#VALUE!</v>
      </c>
      <c r="DX99" s="451" t="e">
        <f>AX99/$BH99/(1-EQ99)</f>
        <v>#VALUE!</v>
      </c>
      <c r="DY99" s="451" t="e">
        <f>AY99/$BH99/(1-ES99)</f>
        <v>#VALUE!</v>
      </c>
      <c r="DZ99" s="451" t="e">
        <f>AZ99/$BH99/(1-ET99)</f>
        <v>#VALUE!</v>
      </c>
      <c r="EA99" s="451" t="e">
        <f>BA99/$BH99/(1-AX99)</f>
        <v>#VALUE!</v>
      </c>
      <c r="EB99" s="451" t="e">
        <f>BB99/$BH99/(1-EU99)</f>
        <v>#VALUE!</v>
      </c>
      <c r="EC99" s="451" t="e">
        <f>BC99/$BH99/(1-EV99)</f>
        <v>#VALUE!</v>
      </c>
      <c r="ED99" s="451" t="e">
        <f>BD99/$BH99/(1-EW99)</f>
        <v>#VALUE!</v>
      </c>
      <c r="EE99" s="451" t="e">
        <f>BG99/BH99</f>
        <v>#VALUE!</v>
      </c>
      <c r="EF99" s="451" t="e">
        <f>DV99/SUM($DV99:$EE99)</f>
        <v>#VALUE!</v>
      </c>
      <c r="EG99" s="451" t="e">
        <f>DW99/SUM($DV99:$EE99)</f>
        <v>#VALUE!</v>
      </c>
      <c r="EH99" s="451" t="e">
        <f>DX99/SUM($DV99:$EE99)</f>
        <v>#VALUE!</v>
      </c>
      <c r="EI99" s="451" t="e">
        <f>DY99/SUM($DV99:$EE99)</f>
        <v>#VALUE!</v>
      </c>
      <c r="EJ99" s="451" t="e">
        <f>DZ99/SUM($DV99:$EE99)</f>
        <v>#VALUE!</v>
      </c>
      <c r="EK99" s="451" t="e">
        <f>EA99/SUM($DV99:$EE99)</f>
        <v>#VALUE!</v>
      </c>
      <c r="EL99" s="451" t="e">
        <f>EB99/SUM($DV99:$EE99)</f>
        <v>#VALUE!</v>
      </c>
      <c r="EM99" s="451" t="e">
        <f>EC99/SUM($DV99:$EE99)</f>
        <v>#VALUE!</v>
      </c>
      <c r="EN99" s="451" t="e">
        <f>ED99/SUM($DV99:$EE99)</f>
        <v>#VALUE!</v>
      </c>
      <c r="EO99" s="451" t="e">
        <f>EE99/SUM($DV99:$EE99)</f>
        <v>#VALUE!</v>
      </c>
      <c r="EP99" s="450">
        <f>EP98</f>
        <v>0.080000000000000002</v>
      </c>
      <c r="EQ99" s="450">
        <f>EQ98</f>
        <v>0.014999999999999999</v>
      </c>
      <c r="ER99" s="450">
        <f>ER98</f>
        <v>0.014999999999999999</v>
      </c>
      <c r="ES99" s="450">
        <f>ES98</f>
        <v>0.014999999999999999</v>
      </c>
      <c r="ET99" s="450">
        <f>ET98</f>
        <v>0.014999999999999999</v>
      </c>
      <c r="EU99" s="450">
        <f>EU98</f>
        <v>0.089999999999999997</v>
      </c>
      <c r="EV99" s="450">
        <f>EV98</f>
        <v>0.089999999999999997</v>
      </c>
      <c r="EW99" s="450">
        <f>EW98</f>
        <v>0.089999999999999997</v>
      </c>
      <c r="EX99" s="431" t="str">
        <f>IF(_tag_month_day!AS89="","",_tag_month_day!AS89/100)</f>
        <v/>
      </c>
      <c r="EY99" s="431" t="str">
        <f>IF(_tag_month_day!AT89="","",_tag_month_day!AT89/100)</f>
        <v/>
      </c>
      <c r="EZ99" s="431" t="str">
        <f>IF(_tag_month_day!AU89="","",_tag_month_day!AU89/100)</f>
        <v/>
      </c>
      <c r="FA99" s="431" t="str">
        <f>IF(_tag_month_day!AV89="","",_tag_month_day!AV89/100)</f>
        <v/>
      </c>
      <c r="FB99" s="431" t="str">
        <f>IF(_tag_month_day!AW89="","",_tag_month_day!AW89/100)</f>
        <v/>
      </c>
      <c r="FC99" s="431" t="str">
        <f>IF(_tag_month_day!AX89="","",_tag_month_day!AX89/100)</f>
        <v/>
      </c>
      <c r="FD99" s="449" t="str">
        <f>IF(_tag_month_day!AY89="","",_tag_month_day!AY89/100)</f>
        <v/>
      </c>
      <c r="FE99" s="449" t="str">
        <f>IF(_tag_month_day!AZ89="","",_tag_month_day!AZ89/100)</f>
        <v/>
      </c>
      <c r="FF99" s="449" t="str">
        <f>IF(_tag_month_day!BA89="","",_tag_month_day!BA89/100)</f>
        <v/>
      </c>
      <c r="FG99" s="449" t="str">
        <f>IF(_tag_month_day!BB89="","",_tag_month_day!BB89/100)</f>
        <v/>
      </c>
      <c r="FH99" s="467" t="str">
        <f>IF(_tag_month_day!BC89="","",_tag_month_day!BC89/100)</f>
        <v/>
      </c>
      <c r="FI99" s="449">
        <f>FI98</f>
        <v>0.40999999999999998</v>
      </c>
      <c r="FJ99" s="449">
        <f>FJ98</f>
        <v>0.11</v>
      </c>
      <c r="FK99" s="449">
        <f>FK98</f>
        <v>0.014999999999999999</v>
      </c>
      <c r="FL99" s="449">
        <f>FL98</f>
        <v>0</v>
      </c>
      <c r="FM99" s="467">
        <f>FM98</f>
        <v>0.0001</v>
      </c>
      <c r="FN99" s="449">
        <f>FN98</f>
        <v>0.32000000000000001</v>
      </c>
      <c r="FO99" s="449">
        <f>FO98</f>
        <v>0.20000000000000001</v>
      </c>
      <c r="FP99" s="449">
        <f>FP98</f>
        <v>0.01</v>
      </c>
      <c r="FQ99" s="449">
        <f>FQ98</f>
        <v>0</v>
      </c>
      <c r="FR99" s="467">
        <f>FR98</f>
        <v>0.0001</v>
      </c>
      <c r="FS99" s="449" t="str">
        <f>IF(_tag_month_day!BD89="","",_tag_month_day!BD89/100)</f>
        <v/>
      </c>
      <c r="FT99" s="449" t="str">
        <f>IF(_tag_month_day!BE89="","",_tag_month_day!BE89/100)</f>
        <v/>
      </c>
      <c r="FU99" s="449" t="str">
        <f>IF(_tag_month_day!BF89="","",_tag_month_day!BF89/100)</f>
        <v/>
      </c>
      <c r="FV99" s="449" t="str">
        <f>IF(_tag_month_day!BG89="","",_tag_month_day!BG89/100)</f>
        <v/>
      </c>
      <c r="FW99" s="467" t="str">
        <f>IF(_tag_month_day!BH89="","",_tag_month_day!BH89/100)</f>
        <v/>
      </c>
      <c r="FX99" s="449" t="str">
        <f>IF(_tag_month_day!BI89="","",_tag_month_day!BI89/100)</f>
        <v/>
      </c>
      <c r="FY99" s="449" t="str">
        <f>IF(_tag_month_day!BJ89="","",_tag_month_day!BJ89/100)</f>
        <v/>
      </c>
      <c r="FZ99" s="468" t="str">
        <f>IF(_tag_month_day!BK89="","",_tag_month_day!BK89/100)</f>
        <v/>
      </c>
      <c r="GA99" s="449" t="str">
        <f>IF(_tag_month_day!BL89="","",_tag_month_day!BL89/100)</f>
        <v/>
      </c>
      <c r="GB99" s="467" t="str">
        <f>IF(_tag_month_day!BM89="","",_tag_month_day!BM89/100)</f>
        <v/>
      </c>
      <c r="GC99" s="431" t="str">
        <f>IF(_tag_month_day!BN89="","",_tag_month_day!BN89/100)</f>
        <v/>
      </c>
      <c r="GD99" s="431" t="str">
        <f>IF(_tag_month_day!BO89="","",_tag_month_day!BO89/100)</f>
        <v/>
      </c>
      <c r="GE99" s="431" t="str">
        <f>IF(_tag_month_day!BP89="","",_tag_month_day!BP89/100)</f>
        <v/>
      </c>
      <c r="GF99" s="431" t="str">
        <f>IF(_tag_month_day!BQ89="","",_tag_month_day!BQ89/100)</f>
        <v/>
      </c>
      <c r="GG99" s="431" t="str">
        <f>IF(_tag_month_day!BR89="","",_tag_month_day!BR89/100)</f>
        <v/>
      </c>
      <c r="GH99" s="431" t="str">
        <f>IF(_tag_month_day!BS89="","",_tag_month_day!BS89/100)</f>
        <v/>
      </c>
      <c r="GI99" s="467" t="str">
        <f>IF(_tag_month_day!BT89="","",_tag_month_day!BT89/100)</f>
        <v/>
      </c>
      <c r="GJ99" s="469" t="str">
        <f>IF(_tag_month_day!BU89="","",_tag_month_day!BU89/100)</f>
        <v/>
      </c>
      <c r="GK99" s="470">
        <f>GK98</f>
        <v>0.070000000000000007</v>
      </c>
      <c r="GL99" s="470">
        <f>GL98</f>
        <v>0.029999999999999999</v>
      </c>
      <c r="GM99" s="471" t="str">
        <f>IF(_tag_month_day!BX89="","",_tag_month_day!BX89/100)</f>
        <v/>
      </c>
      <c r="GN99" s="470">
        <f>GN98</f>
        <v>0.070000000000000007</v>
      </c>
      <c r="GO99" s="470">
        <f>GO98</f>
        <v>0.029999999999999999</v>
      </c>
      <c r="GP99" s="470">
        <f>GP98</f>
        <v>0.089999999999999997</v>
      </c>
      <c r="GQ99" s="470">
        <f>GQ98</f>
        <v>0.029999999999999999</v>
      </c>
      <c r="GR99" s="471" t="str">
        <f>IF(_tag_month_day!CA89="","",_tag_month_day!CA89/100)</f>
        <v/>
      </c>
      <c r="GS99" s="472">
        <f>GS98</f>
        <v>0.95299999999999996</v>
      </c>
      <c r="GT99" s="472">
        <f>GT98</f>
        <v>0.55000000000000004</v>
      </c>
      <c r="GU99" s="472">
        <f>GU98</f>
        <v>0.55000000000000004</v>
      </c>
      <c r="GV99" s="472">
        <f>GV98</f>
        <v>0.55000000000000004</v>
      </c>
      <c r="GW99" s="472">
        <f>GW98</f>
        <v>0.5</v>
      </c>
      <c r="GX99" s="472">
        <f>GX98</f>
        <v>0.93500000000000005</v>
      </c>
      <c r="GY99" s="472">
        <f>GY98</f>
        <v>0.14999999999999999</v>
      </c>
      <c r="GZ99" s="472">
        <f>GZ98</f>
        <v>1</v>
      </c>
      <c r="HA99" s="474">
        <f>HA98</f>
        <v>0.047</v>
      </c>
      <c r="HB99" s="474">
        <f>HB98</f>
        <v>0.45000000000000001</v>
      </c>
      <c r="HC99" s="474">
        <f>HC98</f>
        <v>0.45000000000000001</v>
      </c>
      <c r="HD99" s="474">
        <f>HD98</f>
        <v>0.45000000000000001</v>
      </c>
      <c r="HE99" s="474">
        <f>HE98</f>
        <v>0.5</v>
      </c>
      <c r="HF99" s="474">
        <f>HF98</f>
        <v>0.065000000000000002</v>
      </c>
      <c r="HG99" s="474">
        <f>HG98</f>
        <v>0.84999999999999998</v>
      </c>
      <c r="HH99" s="474">
        <f>HH98</f>
        <v>0</v>
      </c>
      <c r="HI99" s="10">
        <f>IF(BZ99&lt;&gt;"",CK99-BV99,0)</f>
        <v>0</v>
      </c>
      <c r="HJ99" s="10" t="e">
        <f>IF(AJ99&gt;0,AH99-AJ99,0)</f>
        <v>#VALUE!</v>
      </c>
      <c r="HK99" s="466">
        <f>HK98</f>
        <v>0.84999999999999998</v>
      </c>
      <c r="HL99" s="424">
        <f>HL98</f>
        <v>550000</v>
      </c>
      <c r="HM99" s="424">
        <f>HM98</f>
        <v>480000</v>
      </c>
      <c r="HN99" s="465" t="e">
        <f>(DJ99*EZ99+DK99*FH99+DL99*FM99+DM99*FR99+DN99*FW99+DO99*GB99+DS99*GI99+DP99*GM99+DR99*GR99)*1000*2</f>
        <v>#VALUE!</v>
      </c>
      <c r="HO99" s="465" t="e">
        <f>HN99*HK99*$HO$2/HL99*1000000</f>
        <v>#VALUE!</v>
      </c>
      <c r="HP99" s="465" t="e">
        <f>HN99*HK99*$HP$2/HM99*1000000</f>
        <v>#VALUE!</v>
      </c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</row>
    <row customFormat="1" r="100" s="0">
      <c r="A100" s="420">
        <v>89</v>
      </c>
      <c r="B100" s="421">
        <f ca="1">IF(D100=D99,B99,IF(D100="夜班",B99+1,B99))</f>
        <v>43589</v>
      </c>
      <c r="C100" s="422">
        <f>C99</f>
        <v>0.041666666666666699</v>
      </c>
      <c r="D100" s="10" t="str">
        <f ca="1">IF(HOUR(G100)&lt;8,"夜班",IF(HOUR(G100)&lt;16,"白班",IF(HOUR(G100)&lt;24,"中班",0)))</f>
        <v>白班</v>
      </c>
      <c r="E100" s="10" t="e">
        <f ca="1">IF(F100=1,"甲",IF(F100=2,"乙",IF(F100=3,"丙",IF(F100=4,"丁",""))))</f>
        <v>#REF!</v>
      </c>
      <c r="F100" s="10" t="e">
        <f ca="1">SUMPRODUCT((成本日报!$A$3:$A$95=计划!B100)*(成本日报!$B$3:$B$95=计划!$D100),成本日报!$C$3:$C$95)</f>
        <v>#REF!</v>
      </c>
      <c r="G100" s="423">
        <f ca="1">G99+C99</f>
        <v>43589.666666666453</v>
      </c>
      <c r="H100" s="423">
        <f ca="1">$G100+$C100/60*10+$C100*0</f>
        <v>43589.673611110898</v>
      </c>
      <c r="I100" s="423">
        <f ca="1">$G100+$C100/60*18+$C100*0</f>
        <v>43589.67916666645</v>
      </c>
      <c r="J100" s="423">
        <f ca="1">$G100+$C100/60*0+$C100*1</f>
        <v>43589.708333333117</v>
      </c>
      <c r="K100" s="423">
        <f ca="1">$G100+$C100/60*30+$C100*2</f>
        <v>43589.770833333125</v>
      </c>
      <c r="L100" s="423">
        <f ca="1">$G100+$C100/60*0+$C100*3</f>
        <v>43589.791666666453</v>
      </c>
      <c r="M100" s="424" t="str">
        <f>IF(_tag_month_day!A90="","",_tag_month_day!A90)</f>
        <v/>
      </c>
      <c r="N100" s="424" t="str">
        <f>IF(_tag_month_day!B90="","",_tag_month_day!B90)</f>
        <v/>
      </c>
      <c r="O100" s="425" t="e">
        <f>IF(M100+N100=0,"",M100+N100)</f>
        <v>#VALUE!</v>
      </c>
      <c r="P100" s="424" t="str">
        <f>IF(_tag_month_day!C90="","",_tag_month_day!C90)</f>
        <v/>
      </c>
      <c r="Q100" s="424" t="str">
        <f>IF(_tag_month_day!D90="","",_tag_month_day!D90)</f>
        <v/>
      </c>
      <c r="R100" s="426" t="str">
        <f>IF(_tag_month_day!CB90="","",_tag_month_day!CB90/100)</f>
        <v/>
      </c>
      <c r="S100" s="427" t="str">
        <f>IF(_tag_month_day!E90="","",_tag_month_day!E90)</f>
        <v/>
      </c>
      <c r="T100" s="427" t="str">
        <f>IF(_tag_month_day!F90="","",_tag_month_day!F90)</f>
        <v/>
      </c>
      <c r="U100" s="428" t="e">
        <f>S100+T100</f>
        <v>#VALUE!</v>
      </c>
      <c r="V100" s="429" t="e">
        <f>U100/AJ100</f>
        <v>#VALUE!</v>
      </c>
      <c r="W100" s="430" t="str">
        <f>IF(_jhy_month_day!A90="","",_jhy_month_day!A90)</f>
        <v/>
      </c>
      <c r="X100" s="431" t="str">
        <f>IF(_jhy_month_day!B90="","",_jhy_month_day!B90/100)</f>
        <v/>
      </c>
      <c r="Y100" s="431" t="str">
        <f>IF(_jhy_month_day!C90="","",_jhy_month_day!C90/100)</f>
        <v/>
      </c>
      <c r="Z100" s="432">
        <f>Z96+1</f>
        <v>23</v>
      </c>
      <c r="AA100" s="433" t="str">
        <f>IF(_tag_month_day!G90="","",_tag_month_day!G90/100)</f>
        <v/>
      </c>
      <c r="AB100" s="433" t="str">
        <f>IF(_tag_month_day!H90="","",_tag_month_day!H90/100)</f>
        <v/>
      </c>
      <c r="AC100" s="434">
        <f>IF(X100="",AC99,BK100*($AV99*X100+$AW99*FD99+$AX99*FI99+$AY99*FN99+$AZ99*FS99+$BA99*FX99+$BG99*GE99)/(AV99*Y100+AX99*FK99+AW99*FF99+AY99*FP99+AZ99*FU99+BA99*FZ99+BG99*GG99+BB99*GK99+BC99*GN99+BD99*GP99))</f>
        <v>1.59963432013121</v>
      </c>
      <c r="AD100" s="435" t="str">
        <f>IF(AC100=AC99,"",AC100-AC99)</f>
        <v/>
      </c>
      <c r="AE100" s="436" t="str">
        <f>IF(1-AF100=0,"",(1-AF100))</f>
        <v/>
      </c>
      <c r="AF100" s="437">
        <v>1</v>
      </c>
      <c r="AG100" s="10" t="str">
        <f>AG99</f>
        <v>8B4</v>
      </c>
      <c r="AH100" s="438" t="str">
        <f>AH99</f>
        <v/>
      </c>
      <c r="AI100" s="424" t="e">
        <f>IF(ROUND(AJ100-AJ99,1)=0,"",AJ100-AJ99)</f>
        <v>#VALUE!</v>
      </c>
      <c r="AJ100" s="10" t="str">
        <f>IF(_tag_month_day!I90="","",_tag_month_day!I90)</f>
        <v/>
      </c>
      <c r="AK100" s="440"/>
      <c r="AL100" s="440"/>
      <c r="AM100" s="440"/>
      <c r="AN100" s="441">
        <f>AN99</f>
        <v>3</v>
      </c>
      <c r="AO100" s="441">
        <f>AO99</f>
        <v>7</v>
      </c>
      <c r="AP100" s="442" t="e">
        <f>(IF(AN100=0,AS99,AS99*(1+AO100/AN100)/(AR100+AO100/AN100)))+AT100</f>
        <v>#VALUE!</v>
      </c>
      <c r="AQ100" s="443" t="str">
        <f>IF(_tag_month_day!J90="","",_tag_month_day!J90/100)</f>
        <v/>
      </c>
      <c r="AR100" s="444">
        <f>AR99</f>
        <v>1.3</v>
      </c>
      <c r="AS100" s="445" t="e">
        <f>AQ100*(AN100*AR100+AO100)/(AN100+AO100)</f>
        <v>#VALUE!</v>
      </c>
      <c r="AT100" s="445" t="e">
        <f>(SUM(BE100:BF100)-SUM(BE99:BF99))*0.05</f>
        <v>#VALUE!</v>
      </c>
      <c r="AU100" s="446" t="str">
        <f>IF(_tag_month_day!CC90="","",IF(_tag_month_day!CC90&gt;0,_tag_month_day!CD90,_tag_month_day!CE90))</f>
        <v/>
      </c>
      <c r="AV100" s="447" t="str">
        <f>IF(_tag_month_day!L90="","",_tag_month_day!L90/100)</f>
        <v/>
      </c>
      <c r="AW100" s="431">
        <f>AW99</f>
        <v>0</v>
      </c>
      <c r="AX100" s="431">
        <f>AX99</f>
        <v>0</v>
      </c>
      <c r="AY100" s="431" t="str">
        <f>IF(_tag_month_day!M90="","",_tag_month_day!M90/100)</f>
        <v/>
      </c>
      <c r="AZ100" s="431" t="str">
        <f>IF(_tag_month_day!N90="","",_tag_month_day!N90/100)</f>
        <v/>
      </c>
      <c r="BA100" s="431" t="str">
        <f>IF(_tag_month_day!O90="","",_tag_month_day!O90/100)</f>
        <v/>
      </c>
      <c r="BB100" s="448" t="str">
        <f>IF(_tag_month_day!P90="","",_tag_month_day!P90/100)</f>
        <v/>
      </c>
      <c r="BC100" s="448">
        <f>BC99</f>
        <v>0</v>
      </c>
      <c r="BD100" s="448" t="str">
        <f>IF(_tag_month_day!Q90="","",_tag_month_day!Q90/100)</f>
        <v/>
      </c>
      <c r="BE100" s="449" t="str">
        <f>IF(_tag_month_day!R90="","",_tag_month_day!R90/100)</f>
        <v/>
      </c>
      <c r="BF100" s="388" t="e">
        <f>(AU100*(100+BE100*100))/(AJ100-AU100)/100</f>
        <v>#VALUE!</v>
      </c>
      <c r="BG100" s="450" t="e">
        <f>BE100+BF100</f>
        <v>#VALUE!</v>
      </c>
      <c r="BH100" s="451" t="e">
        <f>SUM(AV100:BF100)</f>
        <v>#VALUE!</v>
      </c>
      <c r="BI100" s="452" t="e">
        <f>IF(CX100=0,BI99,(DK100*查询!$R$5+DL100*查询!$Q$5+DM100*查询!$N$5+DN100*查询!$O$5+DO100*查询!$P$5)*AF100/CX100)</f>
        <v>#VALUE!</v>
      </c>
      <c r="BJ100" s="452" t="e">
        <f>IF(CX100=0,BJ99,(DP100*查询!$S$5+DQ100*查询!$T$5+DR100*查询!$U$5)*AF100/CX100)</f>
        <v>#VALUE!</v>
      </c>
      <c r="BK100" s="452">
        <f>BK99</f>
        <v>1</v>
      </c>
      <c r="BL100" s="453" t="e">
        <f>SUMPRODUCT((AV100:BA100)*(GS100:GX100))/((GS100:GX100)+SUM(BB100:BD100)*GY100+BG100*GZ100)</f>
        <v>#VALUE!</v>
      </c>
      <c r="BM100" s="453" t="e">
        <f>BK100*($AV100*FB100+$AW100*FD100+$AX100*FI100+$AY100*FN100+$AZ100*FS100+$BA100*FX100+$BG100*GE100)/(AV100*EY100+AX100*FK100+AW100*FF100+AY100*FP100+AZ100*FU100+BA100*FZ100+BG100*GG100+BB100*GK100+BC100*GN100+BD100*GP100)</f>
        <v>#VALUE!</v>
      </c>
      <c r="BN100" s="453" t="e">
        <f>($AV100*FC100+$AX100*FJ100+$AW100*FE100+$AY100*FO100+$AZ100*FT100+$BA100*FY100+$BG100*GF100)/($AV100*FA100+BG100*GH100+BB100*GL100+BC100*GO100+BD100*GQ100+BA100*GA100)</f>
        <v>#VALUE!</v>
      </c>
      <c r="BO100" s="454" t="e">
        <f>SUMPRODUCT(AV100:BA100*GS100:GX100)/(GS100:GX100+(BB100+BC100+BD100)*GY100+BG100)</f>
        <v>#VALUE!</v>
      </c>
      <c r="BP100" s="454" t="e">
        <f>SUMPRODUCT(AV100:BA100*GS100:GX100)/(GS100:GX100+(BB100+BC100+BD100)*GY100+BG100)</f>
        <v>#VALUE!</v>
      </c>
      <c r="BQ100" s="454" t="e">
        <f>SUMPRODUCT(AV100:BA100*GS100:GX100)/(GS100:GX100+(BB100+BC100+BD100)*GY100+BG100)</f>
        <v>#VALUE!</v>
      </c>
      <c r="BR100" s="453" t="str">
        <f>IF(_tag_month_day!T90="","",_tag_month_day!T90)</f>
        <v/>
      </c>
      <c r="BS100" s="453" t="str">
        <f>IF(_tag_month_day!U90="","",_tag_month_day!U90)</f>
        <v/>
      </c>
      <c r="BT100" s="455" t="str">
        <f>IF(CK100="","",IF((CK100&gt;=BV100-0.12)*(CK100&lt;=BV100+0.12),"合格","不合格"))</f>
        <v/>
      </c>
      <c r="BU100" s="456" t="str">
        <f>IF(_tag_month_day!V90="","",_tag_month_day!V90)</f>
        <v/>
      </c>
      <c r="BV100" s="457" t="str">
        <f>IF(_tag_month_day!W90="","",_tag_month_day!W90)</f>
        <v/>
      </c>
      <c r="BW100" s="458" t="str">
        <f>IF(_tag_month_day!X90="","",_tag_month_day!X90)</f>
        <v/>
      </c>
      <c r="BX100" s="458" t="str">
        <f>IF(_tag_month_day!Y90="","",_tag_month_day!Y90)</f>
        <v/>
      </c>
      <c r="BY100" s="459">
        <f ca="1">L100</f>
        <v>43589.791666666453</v>
      </c>
      <c r="BZ100" s="460"/>
      <c r="CA100" s="461"/>
      <c r="CB100" s="424" t="str">
        <f>IF(_tag_month_day!Z90="","",_tag_month_day!Z90)</f>
        <v/>
      </c>
      <c r="CC100" s="424" t="str">
        <f>IF(_tag_month_day!AA90="","",_tag_month_day!AA90)</f>
        <v/>
      </c>
      <c r="CD100" s="424" t="str">
        <f>IF(_tag_month_day!AB90="","",_tag_month_day!AB90)</f>
        <v/>
      </c>
      <c r="CE100" s="424" t="str">
        <f>IF(_tag_month_day!AC90="","",_tag_month_day!AC90)</f>
        <v/>
      </c>
      <c r="CF100" s="424" t="str">
        <f>IF(_tag_month_day!AD90="","",_tag_month_day!AD90)</f>
        <v/>
      </c>
      <c r="CG100" s="424" t="str">
        <f>IF(_tag_month_day!AE90="","",_tag_month_day!AE90)</f>
        <v/>
      </c>
      <c r="CH100" s="424" t="str">
        <f>IF(_tag_month_day!AF90="","",_tag_month_day!AF90)</f>
        <v/>
      </c>
      <c r="CI100" s="424" t="str">
        <f>IF(_tag_month_day!AG90="","",_tag_month_day!AG90)</f>
        <v/>
      </c>
      <c r="CJ100" s="424" t="str">
        <f>IF(_tag_month_day!AH90="","",_tag_month_day!AH90)</f>
        <v/>
      </c>
      <c r="CK100" s="424" t="str">
        <f>IF(_tag_month_day!AI90="","",_tag_month_day!AI90)</f>
        <v/>
      </c>
      <c r="CL100" s="4" t="str">
        <f>IF(_tag_month_day!AJ90="","",_tag_month_day!AJ90)</f>
        <v/>
      </c>
      <c r="CM100" s="4" t="str">
        <f>IF(_tag_month_day!AK90="","",_tag_month_day!AK90)</f>
        <v/>
      </c>
      <c r="CN100" s="4" t="str">
        <f>IF(_tag_month_day!AL90="","",_tag_month_day!AL90)</f>
        <v/>
      </c>
      <c r="CO100" s="4" t="str">
        <f>IF(_tag_month_day!AM90="","",_tag_month_day!AM90)</f>
        <v/>
      </c>
      <c r="CP100" s="4" t="str">
        <f>IF(_tag_month_day!AN90="","",_tag_month_day!AN90)</f>
        <v/>
      </c>
      <c r="CQ100" s="4" t="str">
        <f>IF(_tag_month_day!AO90="","",_tag_month_day!AO90)</f>
        <v/>
      </c>
      <c r="CR100" s="462" t="str">
        <f>IF(_tag_month_day!AP90="","",_tag_month_day!AP90)</f>
        <v/>
      </c>
      <c r="CS100" s="463" t="str">
        <f>IF(_tag_month_day!AQ90="","",_tag_month_day!AQ90)</f>
        <v/>
      </c>
      <c r="CT100" s="4" t="str">
        <f>IF(_tag_month_day!AR90="","",_tag_month_day!AR90)</f>
        <v/>
      </c>
      <c r="CU100" s="464" t="e">
        <f>DU100/AJ100</f>
        <v>#VALUE!</v>
      </c>
      <c r="CV100" s="451" t="e">
        <f>BG100/BH100</f>
        <v>#VALUE!</v>
      </c>
      <c r="CW100" s="465" t="e">
        <f>AJ100*(1-CV100)*CU100*AF100</f>
        <v>#VALUE!</v>
      </c>
      <c r="CX100" s="465" t="e">
        <f>CW100*94%</f>
        <v>#VALUE!</v>
      </c>
      <c r="CY100" s="466" t="e">
        <f>IF(CX100=0,0,DS100/(DS100+CX100))</f>
        <v>#VALUE!</v>
      </c>
      <c r="CZ100" s="465" t="e">
        <f>$AJ100*EF100</f>
        <v>#VALUE!</v>
      </c>
      <c r="DA100" s="465" t="e">
        <f>$AJ100*EG100</f>
        <v>#VALUE!</v>
      </c>
      <c r="DB100" s="465" t="e">
        <f>$AJ100*EH100</f>
        <v>#VALUE!</v>
      </c>
      <c r="DC100" s="465" t="e">
        <f>$AJ100*EI100</f>
        <v>#VALUE!</v>
      </c>
      <c r="DD100" s="465" t="e">
        <f>$AJ100*EJ100</f>
        <v>#VALUE!</v>
      </c>
      <c r="DE100" s="465" t="e">
        <f>$AJ100*EK100</f>
        <v>#VALUE!</v>
      </c>
      <c r="DF100" s="465" t="e">
        <f>$AJ100*EL100</f>
        <v>#VALUE!</v>
      </c>
      <c r="DG100" s="465" t="e">
        <f>$AJ100*EM100</f>
        <v>#VALUE!</v>
      </c>
      <c r="DH100" s="465" t="e">
        <f>$AJ100*EN100</f>
        <v>#VALUE!</v>
      </c>
      <c r="DI100" s="465" t="e">
        <f>$AJ100*EO100</f>
        <v>#VALUE!</v>
      </c>
      <c r="DJ100" s="465" t="e">
        <f>CZ100*(1-EP100)</f>
        <v>#VALUE!</v>
      </c>
      <c r="DK100" s="465" t="e">
        <f>DA100*(1-ER100)</f>
        <v>#VALUE!</v>
      </c>
      <c r="DL100" s="465" t="e">
        <f>DB100*(1-EQ100)</f>
        <v>#VALUE!</v>
      </c>
      <c r="DM100" s="465" t="e">
        <f>DC100*(1-ES100)</f>
        <v>#VALUE!</v>
      </c>
      <c r="DN100" s="465" t="e">
        <f>DD100*(1-ET100)</f>
        <v>#VALUE!</v>
      </c>
      <c r="DO100" s="465" t="e">
        <f>DE100</f>
        <v>#VALUE!</v>
      </c>
      <c r="DP100" s="465" t="e">
        <f>DF100*(1-EU100)</f>
        <v>#VALUE!</v>
      </c>
      <c r="DQ100" s="465" t="e">
        <f>DG100*(1-EV100)</f>
        <v>#VALUE!</v>
      </c>
      <c r="DR100" s="465" t="e">
        <f>DH100*(1-EW100)</f>
        <v>#VALUE!</v>
      </c>
      <c r="DS100" s="465" t="e">
        <f>DI100</f>
        <v>#VALUE!</v>
      </c>
      <c r="DT100" s="465" t="e">
        <f>SUM(DJ100:DS100)</f>
        <v>#VALUE!</v>
      </c>
      <c r="DU100" s="465" t="e">
        <f>(GS100:GX100)+(DP100+DQ100+DR100)*GY100+DS100</f>
        <v>#VALUE!</v>
      </c>
      <c r="DV100" s="451" t="e">
        <f>AV100/$BH100/(1-EP100)</f>
        <v>#VALUE!</v>
      </c>
      <c r="DW100" s="451" t="e">
        <f>AW100/$BH100/(1-ER100)</f>
        <v>#VALUE!</v>
      </c>
      <c r="DX100" s="451" t="e">
        <f>AX100/$BH100/(1-EQ100)</f>
        <v>#VALUE!</v>
      </c>
      <c r="DY100" s="451" t="e">
        <f>AY100/$BH100/(1-ES100)</f>
        <v>#VALUE!</v>
      </c>
      <c r="DZ100" s="451" t="e">
        <f>AZ100/$BH100/(1-ET100)</f>
        <v>#VALUE!</v>
      </c>
      <c r="EA100" s="451" t="e">
        <f>BA100/$BH100/(1-AX100)</f>
        <v>#VALUE!</v>
      </c>
      <c r="EB100" s="451" t="e">
        <f>BB100/$BH100/(1-EU100)</f>
        <v>#VALUE!</v>
      </c>
      <c r="EC100" s="451" t="e">
        <f>BC100/$BH100/(1-EV100)</f>
        <v>#VALUE!</v>
      </c>
      <c r="ED100" s="451" t="e">
        <f>BD100/$BH100/(1-EW100)</f>
        <v>#VALUE!</v>
      </c>
      <c r="EE100" s="451" t="e">
        <f>BG100/BH100</f>
        <v>#VALUE!</v>
      </c>
      <c r="EF100" s="451" t="e">
        <f>DV100/SUM($DV100:$EE100)</f>
        <v>#VALUE!</v>
      </c>
      <c r="EG100" s="451" t="e">
        <f>DW100/SUM($DV100:$EE100)</f>
        <v>#VALUE!</v>
      </c>
      <c r="EH100" s="451" t="e">
        <f>DX100/SUM($DV100:$EE100)</f>
        <v>#VALUE!</v>
      </c>
      <c r="EI100" s="451" t="e">
        <f>DY100/SUM($DV100:$EE100)</f>
        <v>#VALUE!</v>
      </c>
      <c r="EJ100" s="451" t="e">
        <f>DZ100/SUM($DV100:$EE100)</f>
        <v>#VALUE!</v>
      </c>
      <c r="EK100" s="451" t="e">
        <f>EA100/SUM($DV100:$EE100)</f>
        <v>#VALUE!</v>
      </c>
      <c r="EL100" s="451" t="e">
        <f>EB100/SUM($DV100:$EE100)</f>
        <v>#VALUE!</v>
      </c>
      <c r="EM100" s="451" t="e">
        <f>EC100/SUM($DV100:$EE100)</f>
        <v>#VALUE!</v>
      </c>
      <c r="EN100" s="451" t="e">
        <f>ED100/SUM($DV100:$EE100)</f>
        <v>#VALUE!</v>
      </c>
      <c r="EO100" s="451" t="e">
        <f>EE100/SUM($DV100:$EE100)</f>
        <v>#VALUE!</v>
      </c>
      <c r="EP100" s="450">
        <f>EP99</f>
        <v>0.080000000000000002</v>
      </c>
      <c r="EQ100" s="450">
        <f>EQ99</f>
        <v>0.014999999999999999</v>
      </c>
      <c r="ER100" s="450">
        <f>ER99</f>
        <v>0.014999999999999999</v>
      </c>
      <c r="ES100" s="450">
        <f>ES99</f>
        <v>0.014999999999999999</v>
      </c>
      <c r="ET100" s="450">
        <f>ET99</f>
        <v>0.014999999999999999</v>
      </c>
      <c r="EU100" s="450">
        <f>EU99</f>
        <v>0.089999999999999997</v>
      </c>
      <c r="EV100" s="450">
        <f>EV99</f>
        <v>0.089999999999999997</v>
      </c>
      <c r="EW100" s="450">
        <f>EW99</f>
        <v>0.089999999999999997</v>
      </c>
      <c r="EX100" s="431" t="str">
        <f>IF(_tag_month_day!AS90="","",_tag_month_day!AS90/100)</f>
        <v/>
      </c>
      <c r="EY100" s="431" t="str">
        <f>IF(_tag_month_day!AT90="","",_tag_month_day!AT90/100)</f>
        <v/>
      </c>
      <c r="EZ100" s="431" t="str">
        <f>IF(_tag_month_day!AU90="","",_tag_month_day!AU90/100)</f>
        <v/>
      </c>
      <c r="FA100" s="431" t="str">
        <f>IF(_tag_month_day!AV90="","",_tag_month_day!AV90/100)</f>
        <v/>
      </c>
      <c r="FB100" s="431" t="str">
        <f>IF(_tag_month_day!AW90="","",_tag_month_day!AW90/100)</f>
        <v/>
      </c>
      <c r="FC100" s="431" t="str">
        <f>IF(_tag_month_day!AX90="","",_tag_month_day!AX90/100)</f>
        <v/>
      </c>
      <c r="FD100" s="449" t="str">
        <f>IF(_tag_month_day!AY90="","",_tag_month_day!AY90/100)</f>
        <v/>
      </c>
      <c r="FE100" s="449" t="str">
        <f>IF(_tag_month_day!AZ90="","",_tag_month_day!AZ90/100)</f>
        <v/>
      </c>
      <c r="FF100" s="449" t="str">
        <f>IF(_tag_month_day!BA90="","",_tag_month_day!BA90/100)</f>
        <v/>
      </c>
      <c r="FG100" s="449" t="str">
        <f>IF(_tag_month_day!BB90="","",_tag_month_day!BB90/100)</f>
        <v/>
      </c>
      <c r="FH100" s="467" t="str">
        <f>IF(_tag_month_day!BC90="","",_tag_month_day!BC90/100)</f>
        <v/>
      </c>
      <c r="FI100" s="449">
        <f>FI99</f>
        <v>0.40999999999999998</v>
      </c>
      <c r="FJ100" s="449">
        <f>FJ99</f>
        <v>0.11</v>
      </c>
      <c r="FK100" s="449">
        <f>FK99</f>
        <v>0.014999999999999999</v>
      </c>
      <c r="FL100" s="449">
        <f>FL99</f>
        <v>0</v>
      </c>
      <c r="FM100" s="467">
        <f>FM99</f>
        <v>0.0001</v>
      </c>
      <c r="FN100" s="449">
        <f>FN99</f>
        <v>0.32000000000000001</v>
      </c>
      <c r="FO100" s="449">
        <f>FO99</f>
        <v>0.20000000000000001</v>
      </c>
      <c r="FP100" s="449">
        <f>FP99</f>
        <v>0.01</v>
      </c>
      <c r="FQ100" s="449">
        <f>FQ99</f>
        <v>0</v>
      </c>
      <c r="FR100" s="467">
        <f>FR99</f>
        <v>0.0001</v>
      </c>
      <c r="FS100" s="449" t="str">
        <f>IF(_tag_month_day!BD90="","",_tag_month_day!BD90/100)</f>
        <v/>
      </c>
      <c r="FT100" s="449" t="str">
        <f>IF(_tag_month_day!BE90="","",_tag_month_day!BE90/100)</f>
        <v/>
      </c>
      <c r="FU100" s="449" t="str">
        <f>IF(_tag_month_day!BF90="","",_tag_month_day!BF90/100)</f>
        <v/>
      </c>
      <c r="FV100" s="449" t="str">
        <f>IF(_tag_month_day!BG90="","",_tag_month_day!BG90/100)</f>
        <v/>
      </c>
      <c r="FW100" s="467" t="str">
        <f>IF(_tag_month_day!BH90="","",_tag_month_day!BH90/100)</f>
        <v/>
      </c>
      <c r="FX100" s="449" t="str">
        <f>IF(_tag_month_day!BI90="","",_tag_month_day!BI90/100)</f>
        <v/>
      </c>
      <c r="FY100" s="449" t="str">
        <f>IF(_tag_month_day!BJ90="","",_tag_month_day!BJ90/100)</f>
        <v/>
      </c>
      <c r="FZ100" s="468" t="str">
        <f>IF(_tag_month_day!BK90="","",_tag_month_day!BK90/100)</f>
        <v/>
      </c>
      <c r="GA100" s="449" t="str">
        <f>IF(_tag_month_day!BL90="","",_tag_month_day!BL90/100)</f>
        <v/>
      </c>
      <c r="GB100" s="467" t="str">
        <f>IF(_tag_month_day!BM90="","",_tag_month_day!BM90/100)</f>
        <v/>
      </c>
      <c r="GC100" s="431" t="str">
        <f>IF(_tag_month_day!BN90="","",_tag_month_day!BN90/100)</f>
        <v/>
      </c>
      <c r="GD100" s="431" t="str">
        <f>IF(_tag_month_day!BO90="","",_tag_month_day!BO90/100)</f>
        <v/>
      </c>
      <c r="GE100" s="431" t="str">
        <f>IF(_tag_month_day!BP90="","",_tag_month_day!BP90/100)</f>
        <v/>
      </c>
      <c r="GF100" s="431" t="str">
        <f>IF(_tag_month_day!BQ90="","",_tag_month_day!BQ90/100)</f>
        <v/>
      </c>
      <c r="GG100" s="431" t="str">
        <f>IF(_tag_month_day!BR90="","",_tag_month_day!BR90/100)</f>
        <v/>
      </c>
      <c r="GH100" s="431" t="str">
        <f>IF(_tag_month_day!BS90="","",_tag_month_day!BS90/100)</f>
        <v/>
      </c>
      <c r="GI100" s="467" t="str">
        <f>IF(_tag_month_day!BT90="","",_tag_month_day!BT90/100)</f>
        <v/>
      </c>
      <c r="GJ100" s="469" t="str">
        <f>IF(_tag_month_day!BU90="","",_tag_month_day!BU90/100)</f>
        <v/>
      </c>
      <c r="GK100" s="470">
        <f>GK99</f>
        <v>0.070000000000000007</v>
      </c>
      <c r="GL100" s="470">
        <f>GL99</f>
        <v>0.029999999999999999</v>
      </c>
      <c r="GM100" s="471" t="str">
        <f>IF(_tag_month_day!BX90="","",_tag_month_day!BX90/100)</f>
        <v/>
      </c>
      <c r="GN100" s="470">
        <f>GN99</f>
        <v>0.070000000000000007</v>
      </c>
      <c r="GO100" s="470">
        <f>GO99</f>
        <v>0.029999999999999999</v>
      </c>
      <c r="GP100" s="470">
        <f>GP99</f>
        <v>0.089999999999999997</v>
      </c>
      <c r="GQ100" s="470">
        <f>GQ99</f>
        <v>0.029999999999999999</v>
      </c>
      <c r="GR100" s="471" t="str">
        <f>IF(_tag_month_day!CA90="","",_tag_month_day!CA90/100)</f>
        <v/>
      </c>
      <c r="GS100" s="472">
        <f>GS99</f>
        <v>0.95299999999999996</v>
      </c>
      <c r="GT100" s="472">
        <f>GT99</f>
        <v>0.55000000000000004</v>
      </c>
      <c r="GU100" s="472">
        <f>GU99</f>
        <v>0.55000000000000004</v>
      </c>
      <c r="GV100" s="472">
        <f>GV99</f>
        <v>0.55000000000000004</v>
      </c>
      <c r="GW100" s="472">
        <f>GW99</f>
        <v>0.5</v>
      </c>
      <c r="GX100" s="472">
        <f>GX99</f>
        <v>0.93500000000000005</v>
      </c>
      <c r="GY100" s="472">
        <f>GY99</f>
        <v>0.14999999999999999</v>
      </c>
      <c r="GZ100" s="472">
        <f>GZ99</f>
        <v>1</v>
      </c>
      <c r="HA100" s="474">
        <f>HA99</f>
        <v>0.047</v>
      </c>
      <c r="HB100" s="474">
        <f>HB99</f>
        <v>0.45000000000000001</v>
      </c>
      <c r="HC100" s="474">
        <f>HC99</f>
        <v>0.45000000000000001</v>
      </c>
      <c r="HD100" s="474">
        <f>HD99</f>
        <v>0.45000000000000001</v>
      </c>
      <c r="HE100" s="474">
        <f>HE99</f>
        <v>0.5</v>
      </c>
      <c r="HF100" s="474">
        <f>HF99</f>
        <v>0.065000000000000002</v>
      </c>
      <c r="HG100" s="474">
        <f>HG99</f>
        <v>0.84999999999999998</v>
      </c>
      <c r="HH100" s="474">
        <f>HH99</f>
        <v>0</v>
      </c>
      <c r="HI100" s="10">
        <f>IF(BZ100&lt;&gt;"",CK100-BV100,0)</f>
        <v>0</v>
      </c>
      <c r="HJ100" s="10" t="e">
        <f>IF(AJ100&gt;0,AH100-AJ100,0)</f>
        <v>#VALUE!</v>
      </c>
      <c r="HK100" s="466">
        <f>HK99</f>
        <v>0.84999999999999998</v>
      </c>
      <c r="HL100" s="424">
        <f>HL99</f>
        <v>550000</v>
      </c>
      <c r="HM100" s="424">
        <f>HM99</f>
        <v>480000</v>
      </c>
      <c r="HN100" s="465" t="e">
        <f>(DJ100*EZ100+DK100*FH100+DL100*FM100+DM100*FR100+DN100*FW100+DO100*GB100+DS100*GI100+DP100*GM100+DR100*GR100)*1000*2</f>
        <v>#VALUE!</v>
      </c>
      <c r="HO100" s="465" t="e">
        <f>HN100*HK100*$HO$2/HL100*1000000</f>
        <v>#VALUE!</v>
      </c>
      <c r="HP100" s="465" t="e">
        <f>HN100*HK100*$HP$2/HM100*1000000</f>
        <v>#VALUE!</v>
      </c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</row>
    <row customFormat="1" r="101" s="0">
      <c r="A101" s="420">
        <v>90</v>
      </c>
      <c r="B101" s="421">
        <f ca="1">IF(D101=D100,B100,IF(D101="夜班",B100+1,B100))</f>
        <v>43589</v>
      </c>
      <c r="C101" s="422">
        <f>C100</f>
        <v>0.041666666666666699</v>
      </c>
      <c r="D101" s="10" t="str">
        <f ca="1">IF(HOUR(G101)&lt;8,"夜班",IF(HOUR(G101)&lt;16,"白班",IF(HOUR(G101)&lt;24,"中班",0)))</f>
        <v>中班</v>
      </c>
      <c r="E101" s="10" t="e">
        <f ca="1">IF(F101=1,"甲",IF(F101=2,"乙",IF(F101=3,"丙",IF(F101=4,"丁",""))))</f>
        <v>#REF!</v>
      </c>
      <c r="F101" s="10" t="e">
        <f ca="1">SUMPRODUCT((成本日报!$A$3:$A$95=计划!B101)*(成本日报!$B$3:$B$95=计划!$D101),成本日报!$C$3:$C$95)</f>
        <v>#REF!</v>
      </c>
      <c r="G101" s="423">
        <f ca="1">G100+C100</f>
        <v>43589.708333333117</v>
      </c>
      <c r="H101" s="423">
        <f ca="1">$G101+$C101/60*10+$C101*0</f>
        <v>43589.715277777563</v>
      </c>
      <c r="I101" s="423">
        <f ca="1">$G101+$C101/60*18+$C101*0</f>
        <v>43589.720833333115</v>
      </c>
      <c r="J101" s="423">
        <f ca="1">$G101+$C101/60*0+$C101*1</f>
        <v>43589.749999999782</v>
      </c>
      <c r="K101" s="423">
        <f ca="1">$G101+$C101/60*30+$C101*2</f>
        <v>43589.812499999789</v>
      </c>
      <c r="L101" s="423">
        <f ca="1">$G101+$C101/60*0+$C101*3</f>
        <v>43589.833333333117</v>
      </c>
      <c r="M101" s="424" t="str">
        <f>IF(_tag_month_day!A91="","",_tag_month_day!A91)</f>
        <v/>
      </c>
      <c r="N101" s="424" t="str">
        <f>IF(_tag_month_day!B91="","",_tag_month_day!B91)</f>
        <v/>
      </c>
      <c r="O101" s="425" t="e">
        <f>IF(M101+N101=0,"",M101+N101)</f>
        <v>#VALUE!</v>
      </c>
      <c r="P101" s="424" t="str">
        <f>IF(_tag_month_day!C91="","",_tag_month_day!C91)</f>
        <v/>
      </c>
      <c r="Q101" s="424" t="str">
        <f>IF(_tag_month_day!D91="","",_tag_month_day!D91)</f>
        <v/>
      </c>
      <c r="R101" s="426" t="str">
        <f>IF(_tag_month_day!CB91="","",_tag_month_day!CB91/100)</f>
        <v/>
      </c>
      <c r="S101" s="427" t="str">
        <f>IF(_tag_month_day!E91="","",_tag_month_day!E91)</f>
        <v/>
      </c>
      <c r="T101" s="427" t="str">
        <f>IF(_tag_month_day!F91="","",_tag_month_day!F91)</f>
        <v/>
      </c>
      <c r="U101" s="428" t="e">
        <f>S101+T101</f>
        <v>#VALUE!</v>
      </c>
      <c r="V101" s="429" t="e">
        <f>U101/AJ101</f>
        <v>#VALUE!</v>
      </c>
      <c r="W101" s="430" t="str">
        <f>IF(_jhy_month_day!A91="","",_jhy_month_day!A91)</f>
        <v/>
      </c>
      <c r="X101" s="431" t="str">
        <f>IF(_jhy_month_day!B91="","",_jhy_month_day!B91/100)</f>
        <v/>
      </c>
      <c r="Y101" s="431" t="str">
        <f>IF(_jhy_month_day!C91="","",_jhy_month_day!C91/100)</f>
        <v/>
      </c>
      <c r="Z101" s="432">
        <f>Z97+1</f>
        <v>23</v>
      </c>
      <c r="AA101" s="433" t="str">
        <f>IF(_tag_month_day!G91="","",_tag_month_day!G91/100)</f>
        <v/>
      </c>
      <c r="AB101" s="433" t="str">
        <f>IF(_tag_month_day!H91="","",_tag_month_day!H91/100)</f>
        <v/>
      </c>
      <c r="AC101" s="434">
        <f>IF(X101="",AC100,BK101*($AV100*X101+$AW100*FD100+$AX100*FI100+$AY100*FN100+$AZ100*FS100+$BA100*FX100+$BG100*GE100)/(AV100*Y101+AX100*FK100+AW100*FF100+AY100*FP100+AZ100*FU100+BA100*FZ100+BG100*GG100+BB100*GK100+BC100*GN100+BD100*GP100))</f>
        <v>1.59963432013121</v>
      </c>
      <c r="AD101" s="435" t="str">
        <f>IF(AC101=AC100,"",AC101-AC100)</f>
        <v/>
      </c>
      <c r="AE101" s="436" t="str">
        <f>IF(1-AF101=0,"",(1-AF101))</f>
        <v/>
      </c>
      <c r="AF101" s="437">
        <v>1</v>
      </c>
      <c r="AG101" s="10" t="str">
        <f>AG100</f>
        <v>8B4</v>
      </c>
      <c r="AH101" s="438" t="str">
        <f>AH100</f>
        <v/>
      </c>
      <c r="AI101" s="424" t="e">
        <f>IF(ROUND(AJ101-AJ100,1)=0,"",AJ101-AJ100)</f>
        <v>#VALUE!</v>
      </c>
      <c r="AJ101" s="10" t="str">
        <f>IF(_tag_month_day!I91="","",_tag_month_day!I91)</f>
        <v/>
      </c>
      <c r="AK101" s="440"/>
      <c r="AL101" s="440"/>
      <c r="AM101" s="440"/>
      <c r="AN101" s="441">
        <f>AN100</f>
        <v>3</v>
      </c>
      <c r="AO101" s="441">
        <f>AO100</f>
        <v>7</v>
      </c>
      <c r="AP101" s="442" t="e">
        <f>(IF(AN101=0,AS100,AS100*(1+AO101/AN101)/(AR101+AO101/AN101)))+AT101</f>
        <v>#VALUE!</v>
      </c>
      <c r="AQ101" s="443" t="str">
        <f>IF(_tag_month_day!J91="","",_tag_month_day!J91/100)</f>
        <v/>
      </c>
      <c r="AR101" s="444">
        <f>AR100</f>
        <v>1.3</v>
      </c>
      <c r="AS101" s="445" t="e">
        <f>AQ101*(AN101*AR101+AO101)/(AN101+AO101)</f>
        <v>#VALUE!</v>
      </c>
      <c r="AT101" s="445" t="e">
        <f>(SUM(BE101:BF101)-SUM(BE100:BF100))*0.05</f>
        <v>#VALUE!</v>
      </c>
      <c r="AU101" s="446" t="str">
        <f>IF(_tag_month_day!CC91="","",IF(_tag_month_day!CC91&gt;0,_tag_month_day!CD91,_tag_month_day!CE91))</f>
        <v/>
      </c>
      <c r="AV101" s="447" t="str">
        <f>IF(_tag_month_day!L91="","",_tag_month_day!L91/100)</f>
        <v/>
      </c>
      <c r="AW101" s="431">
        <f>AW100</f>
        <v>0</v>
      </c>
      <c r="AX101" s="431">
        <f>AX100</f>
        <v>0</v>
      </c>
      <c r="AY101" s="431" t="str">
        <f>IF(_tag_month_day!M91="","",_tag_month_day!M91/100)</f>
        <v/>
      </c>
      <c r="AZ101" s="431" t="str">
        <f>IF(_tag_month_day!N91="","",_tag_month_day!N91/100)</f>
        <v/>
      </c>
      <c r="BA101" s="431" t="str">
        <f>IF(_tag_month_day!O91="","",_tag_month_day!O91/100)</f>
        <v/>
      </c>
      <c r="BB101" s="448" t="str">
        <f>IF(_tag_month_day!P91="","",_tag_month_day!P91/100)</f>
        <v/>
      </c>
      <c r="BC101" s="448">
        <f>BC100</f>
        <v>0</v>
      </c>
      <c r="BD101" s="448" t="str">
        <f>IF(_tag_month_day!Q91="","",_tag_month_day!Q91/100)</f>
        <v/>
      </c>
      <c r="BE101" s="449" t="str">
        <f>IF(_tag_month_day!R91="","",_tag_month_day!R91/100)</f>
        <v/>
      </c>
      <c r="BF101" s="388" t="e">
        <f>(AU101*(100+BE101*100))/(AJ101-AU101)/100</f>
        <v>#VALUE!</v>
      </c>
      <c r="BG101" s="450" t="e">
        <f>BE101+BF101</f>
        <v>#VALUE!</v>
      </c>
      <c r="BH101" s="451" t="e">
        <f>SUM(AV101:BF101)</f>
        <v>#VALUE!</v>
      </c>
      <c r="BI101" s="452" t="e">
        <f>IF(CX101=0,BI100,(DK101*查询!$R$5+DL101*查询!$Q$5+DM101*查询!$N$5+DN101*查询!$O$5+DO101*查询!$P$5)*AF101/CX101)</f>
        <v>#VALUE!</v>
      </c>
      <c r="BJ101" s="452" t="e">
        <f>IF(CX101=0,BJ100,(DP101*查询!$S$5+DQ101*查询!$T$5+DR101*查询!$U$5)*AF101/CX101)</f>
        <v>#VALUE!</v>
      </c>
      <c r="BK101" s="452">
        <f>BK100</f>
        <v>1</v>
      </c>
      <c r="BL101" s="453" t="e">
        <f>SUMPRODUCT((AV101:BA101)*(GS101:GX101))/((GS101:GX101)+SUM(BB101:BD101)*GY101+BG101*GZ101)</f>
        <v>#VALUE!</v>
      </c>
      <c r="BM101" s="453" t="e">
        <f>BK101*($AV101*FB101+$AW101*FD101+$AX101*FI101+$AY101*FN101+$AZ101*FS101+$BA101*FX101+$BG101*GE101)/(AV101*EY101+AX101*FK101+AW101*FF101+AY101*FP101+AZ101*FU101+BA101*FZ101+BG101*GG101+BB101*GK101+BC101*GN101+BD101*GP101)</f>
        <v>#VALUE!</v>
      </c>
      <c r="BN101" s="453" t="e">
        <f>($AV101*FC101+$AX101*FJ101+$AW101*FE101+$AY101*FO101+$AZ101*FT101+$BA101*FY101+$BG101*GF101)/($AV101*FA101+BG101*GH101+BB101*GL101+BC101*GO101+BD101*GQ101+BA101*GA101)</f>
        <v>#VALUE!</v>
      </c>
      <c r="BO101" s="454" t="e">
        <f>SUMPRODUCT(AV101:BA101*GS101:GX101)/(GS101:GX101+(BB101+BC101+BD101)*GY101+BG101)</f>
        <v>#VALUE!</v>
      </c>
      <c r="BP101" s="454" t="e">
        <f>SUMPRODUCT(AV101:BA101*GS101:GX101)/(GS101:GX101+(BB101+BC101+BD101)*GY101+BG101)</f>
        <v>#VALUE!</v>
      </c>
      <c r="BQ101" s="454" t="e">
        <f>SUMPRODUCT(AV101:BA101*GS101:GX101)/(GS101:GX101+(BB101+BC101+BD101)*GY101+BG101)</f>
        <v>#VALUE!</v>
      </c>
      <c r="BR101" s="453" t="str">
        <f>IF(_tag_month_day!T91="","",_tag_month_day!T91)</f>
        <v/>
      </c>
      <c r="BS101" s="453" t="str">
        <f>IF(_tag_month_day!U91="","",_tag_month_day!U91)</f>
        <v/>
      </c>
      <c r="BT101" s="455" t="str">
        <f>IF(CK101="","",IF((CK101&gt;=BV101-0.12)*(CK101&lt;=BV101+0.12),"合格","不合格"))</f>
        <v/>
      </c>
      <c r="BU101" s="456" t="str">
        <f>IF(_tag_month_day!V91="","",_tag_month_day!V91)</f>
        <v/>
      </c>
      <c r="BV101" s="457" t="str">
        <f>IF(_tag_month_day!W91="","",_tag_month_day!W91)</f>
        <v/>
      </c>
      <c r="BW101" s="458" t="str">
        <f>IF(_tag_month_day!X91="","",_tag_month_day!X91)</f>
        <v/>
      </c>
      <c r="BX101" s="458" t="str">
        <f>IF(_tag_month_day!Y91="","",_tag_month_day!Y91)</f>
        <v/>
      </c>
      <c r="BY101" s="459">
        <f ca="1">L101</f>
        <v>43589.833333333117</v>
      </c>
      <c r="BZ101" s="460" t="s">
        <v>429</v>
      </c>
      <c r="CA101" s="461">
        <v>0.82291666666666696</v>
      </c>
      <c r="CB101" s="424" t="str">
        <f>IF(_tag_month_day!Z91="","",_tag_month_day!Z91)</f>
        <v/>
      </c>
      <c r="CC101" s="424" t="str">
        <f>IF(_tag_month_day!AA91="","",_tag_month_day!AA91)</f>
        <v/>
      </c>
      <c r="CD101" s="424" t="str">
        <f>IF(_tag_month_day!AB91="","",_tag_month_day!AB91)</f>
        <v/>
      </c>
      <c r="CE101" s="424" t="str">
        <f>IF(_tag_month_day!AC91="","",_tag_month_day!AC91)</f>
        <v/>
      </c>
      <c r="CF101" s="424" t="str">
        <f>IF(_tag_month_day!AD91="","",_tag_month_day!AD91)</f>
        <v/>
      </c>
      <c r="CG101" s="424" t="str">
        <f>IF(_tag_month_day!AE91="","",_tag_month_day!AE91)</f>
        <v/>
      </c>
      <c r="CH101" s="424" t="str">
        <f>IF(_tag_month_day!AF91="","",_tag_month_day!AF91)</f>
        <v/>
      </c>
      <c r="CI101" s="424" t="str">
        <f>IF(_tag_month_day!AG91="","",_tag_month_day!AG91)</f>
        <v/>
      </c>
      <c r="CJ101" s="424" t="str">
        <f>IF(_tag_month_day!AH91="","",_tag_month_day!AH91)</f>
        <v/>
      </c>
      <c r="CK101" s="424" t="str">
        <f>IF(_tag_month_day!AI91="","",_tag_month_day!AI91)</f>
        <v/>
      </c>
      <c r="CL101" s="4" t="str">
        <f>IF(_tag_month_day!AJ91="","",_tag_month_day!AJ91)</f>
        <v/>
      </c>
      <c r="CM101" s="4" t="str">
        <f>IF(_tag_month_day!AK91="","",_tag_month_day!AK91)</f>
        <v/>
      </c>
      <c r="CN101" s="4" t="str">
        <f>IF(_tag_month_day!AL91="","",_tag_month_day!AL91)</f>
        <v/>
      </c>
      <c r="CO101" s="4" t="str">
        <f>IF(_tag_month_day!AM91="","",_tag_month_day!AM91)</f>
        <v/>
      </c>
      <c r="CP101" s="4" t="str">
        <f>IF(_tag_month_day!AN91="","",_tag_month_day!AN91)</f>
        <v/>
      </c>
      <c r="CQ101" s="4" t="str">
        <f>IF(_tag_month_day!AO91="","",_tag_month_day!AO91)</f>
        <v/>
      </c>
      <c r="CR101" s="462" t="str">
        <f>IF(_tag_month_day!AP91="","",_tag_month_day!AP91)</f>
        <v/>
      </c>
      <c r="CS101" s="463" t="str">
        <f>IF(_tag_month_day!AQ91="","",_tag_month_day!AQ91)</f>
        <v/>
      </c>
      <c r="CT101" s="4" t="str">
        <f>IF(_tag_month_day!AR91="","",_tag_month_day!AR91)</f>
        <v/>
      </c>
      <c r="CU101" s="464" t="e">
        <f>DU101/AJ101</f>
        <v>#VALUE!</v>
      </c>
      <c r="CV101" s="451" t="e">
        <f>BG101/BH101</f>
        <v>#VALUE!</v>
      </c>
      <c r="CW101" s="465" t="e">
        <f>AJ101*(1-CV101)*CU101*AF101</f>
        <v>#VALUE!</v>
      </c>
      <c r="CX101" s="465" t="e">
        <f>CW101*94%</f>
        <v>#VALUE!</v>
      </c>
      <c r="CY101" s="466" t="e">
        <f>IF(CX101=0,0,DS101/(DS101+CX101))</f>
        <v>#VALUE!</v>
      </c>
      <c r="CZ101" s="465" t="e">
        <f>$AJ101*EF101</f>
        <v>#VALUE!</v>
      </c>
      <c r="DA101" s="465" t="e">
        <f>$AJ101*EG101</f>
        <v>#VALUE!</v>
      </c>
      <c r="DB101" s="465" t="e">
        <f>$AJ101*EH101</f>
        <v>#VALUE!</v>
      </c>
      <c r="DC101" s="465" t="e">
        <f>$AJ101*EI101</f>
        <v>#VALUE!</v>
      </c>
      <c r="DD101" s="465" t="e">
        <f>$AJ101*EJ101</f>
        <v>#VALUE!</v>
      </c>
      <c r="DE101" s="465" t="e">
        <f>$AJ101*EK101</f>
        <v>#VALUE!</v>
      </c>
      <c r="DF101" s="465" t="e">
        <f>$AJ101*EL101</f>
        <v>#VALUE!</v>
      </c>
      <c r="DG101" s="465" t="e">
        <f>$AJ101*EM101</f>
        <v>#VALUE!</v>
      </c>
      <c r="DH101" s="465" t="e">
        <f>$AJ101*EN101</f>
        <v>#VALUE!</v>
      </c>
      <c r="DI101" s="465" t="e">
        <f>$AJ101*EO101</f>
        <v>#VALUE!</v>
      </c>
      <c r="DJ101" s="465" t="e">
        <f>CZ101*(1-EP101)</f>
        <v>#VALUE!</v>
      </c>
      <c r="DK101" s="465" t="e">
        <f>DA101*(1-ER101)</f>
        <v>#VALUE!</v>
      </c>
      <c r="DL101" s="465" t="e">
        <f>DB101*(1-EQ101)</f>
        <v>#VALUE!</v>
      </c>
      <c r="DM101" s="465" t="e">
        <f>DC101*(1-ES101)</f>
        <v>#VALUE!</v>
      </c>
      <c r="DN101" s="465" t="e">
        <f>DD101*(1-ET101)</f>
        <v>#VALUE!</v>
      </c>
      <c r="DO101" s="465" t="e">
        <f>DE101</f>
        <v>#VALUE!</v>
      </c>
      <c r="DP101" s="465" t="e">
        <f>DF101*(1-EU101)</f>
        <v>#VALUE!</v>
      </c>
      <c r="DQ101" s="465" t="e">
        <f>DG101*(1-EV101)</f>
        <v>#VALUE!</v>
      </c>
      <c r="DR101" s="465" t="e">
        <f>DH101*(1-EW101)</f>
        <v>#VALUE!</v>
      </c>
      <c r="DS101" s="465" t="e">
        <f>DI101</f>
        <v>#VALUE!</v>
      </c>
      <c r="DT101" s="465" t="e">
        <f>SUM(DJ101:DS101)</f>
        <v>#VALUE!</v>
      </c>
      <c r="DU101" s="465" t="e">
        <f>(GS101:GX101)+(DP101+DQ101+DR101)*GY101+DS101</f>
        <v>#VALUE!</v>
      </c>
      <c r="DV101" s="451" t="e">
        <f>AV101/$BH101/(1-EP101)</f>
        <v>#VALUE!</v>
      </c>
      <c r="DW101" s="451" t="e">
        <f>AW101/$BH101/(1-ER101)</f>
        <v>#VALUE!</v>
      </c>
      <c r="DX101" s="451" t="e">
        <f>AX101/$BH101/(1-EQ101)</f>
        <v>#VALUE!</v>
      </c>
      <c r="DY101" s="451" t="e">
        <f>AY101/$BH101/(1-ES101)</f>
        <v>#VALUE!</v>
      </c>
      <c r="DZ101" s="451" t="e">
        <f>AZ101/$BH101/(1-ET101)</f>
        <v>#VALUE!</v>
      </c>
      <c r="EA101" s="451" t="e">
        <f>BA101/$BH101/(1-AX101)</f>
        <v>#VALUE!</v>
      </c>
      <c r="EB101" s="451" t="e">
        <f>BB101/$BH101/(1-EU101)</f>
        <v>#VALUE!</v>
      </c>
      <c r="EC101" s="451" t="e">
        <f>BC101/$BH101/(1-EV101)</f>
        <v>#VALUE!</v>
      </c>
      <c r="ED101" s="451" t="e">
        <f>BD101/$BH101/(1-EW101)</f>
        <v>#VALUE!</v>
      </c>
      <c r="EE101" s="451" t="e">
        <f>BG101/BH101</f>
        <v>#VALUE!</v>
      </c>
      <c r="EF101" s="451" t="e">
        <f>DV101/SUM($DV101:$EE101)</f>
        <v>#VALUE!</v>
      </c>
      <c r="EG101" s="451" t="e">
        <f>DW101/SUM($DV101:$EE101)</f>
        <v>#VALUE!</v>
      </c>
      <c r="EH101" s="451" t="e">
        <f>DX101/SUM($DV101:$EE101)</f>
        <v>#VALUE!</v>
      </c>
      <c r="EI101" s="451" t="e">
        <f>DY101/SUM($DV101:$EE101)</f>
        <v>#VALUE!</v>
      </c>
      <c r="EJ101" s="451" t="e">
        <f>DZ101/SUM($DV101:$EE101)</f>
        <v>#VALUE!</v>
      </c>
      <c r="EK101" s="451" t="e">
        <f>EA101/SUM($DV101:$EE101)</f>
        <v>#VALUE!</v>
      </c>
      <c r="EL101" s="451" t="e">
        <f>EB101/SUM($DV101:$EE101)</f>
        <v>#VALUE!</v>
      </c>
      <c r="EM101" s="451" t="e">
        <f>EC101/SUM($DV101:$EE101)</f>
        <v>#VALUE!</v>
      </c>
      <c r="EN101" s="451" t="e">
        <f>ED101/SUM($DV101:$EE101)</f>
        <v>#VALUE!</v>
      </c>
      <c r="EO101" s="451" t="e">
        <f>EE101/SUM($DV101:$EE101)</f>
        <v>#VALUE!</v>
      </c>
      <c r="EP101" s="450">
        <f>EP100</f>
        <v>0.080000000000000002</v>
      </c>
      <c r="EQ101" s="450">
        <f>EQ100</f>
        <v>0.014999999999999999</v>
      </c>
      <c r="ER101" s="450">
        <f>ER100</f>
        <v>0.014999999999999999</v>
      </c>
      <c r="ES101" s="450">
        <f>ES100</f>
        <v>0.014999999999999999</v>
      </c>
      <c r="ET101" s="450">
        <f>ET100</f>
        <v>0.014999999999999999</v>
      </c>
      <c r="EU101" s="450">
        <f>EU100</f>
        <v>0.089999999999999997</v>
      </c>
      <c r="EV101" s="450">
        <f>EV100</f>
        <v>0.089999999999999997</v>
      </c>
      <c r="EW101" s="450">
        <f>EW100</f>
        <v>0.089999999999999997</v>
      </c>
      <c r="EX101" s="431" t="str">
        <f>IF(_tag_month_day!AS91="","",_tag_month_day!AS91/100)</f>
        <v/>
      </c>
      <c r="EY101" s="431" t="str">
        <f>IF(_tag_month_day!AT91="","",_tag_month_day!AT91/100)</f>
        <v/>
      </c>
      <c r="EZ101" s="431" t="str">
        <f>IF(_tag_month_day!AU91="","",_tag_month_day!AU91/100)</f>
        <v/>
      </c>
      <c r="FA101" s="431" t="str">
        <f>IF(_tag_month_day!AV91="","",_tag_month_day!AV91/100)</f>
        <v/>
      </c>
      <c r="FB101" s="431" t="str">
        <f>IF(_tag_month_day!AW91="","",_tag_month_day!AW91/100)</f>
        <v/>
      </c>
      <c r="FC101" s="431" t="str">
        <f>IF(_tag_month_day!AX91="","",_tag_month_day!AX91/100)</f>
        <v/>
      </c>
      <c r="FD101" s="449" t="str">
        <f>IF(_tag_month_day!AY91="","",_tag_month_day!AY91/100)</f>
        <v/>
      </c>
      <c r="FE101" s="449" t="str">
        <f>IF(_tag_month_day!AZ91="","",_tag_month_day!AZ91/100)</f>
        <v/>
      </c>
      <c r="FF101" s="449" t="str">
        <f>IF(_tag_month_day!BA91="","",_tag_month_day!BA91/100)</f>
        <v/>
      </c>
      <c r="FG101" s="449" t="str">
        <f>IF(_tag_month_day!BB91="","",_tag_month_day!BB91/100)</f>
        <v/>
      </c>
      <c r="FH101" s="467" t="str">
        <f>IF(_tag_month_day!BC91="","",_tag_month_day!BC91/100)</f>
        <v/>
      </c>
      <c r="FI101" s="449">
        <f>FI100</f>
        <v>0.40999999999999998</v>
      </c>
      <c r="FJ101" s="449">
        <f>FJ100</f>
        <v>0.11</v>
      </c>
      <c r="FK101" s="449">
        <f>FK100</f>
        <v>0.014999999999999999</v>
      </c>
      <c r="FL101" s="449">
        <f>FL100</f>
        <v>0</v>
      </c>
      <c r="FM101" s="467">
        <f>FM100</f>
        <v>0.0001</v>
      </c>
      <c r="FN101" s="449">
        <f>FN100</f>
        <v>0.32000000000000001</v>
      </c>
      <c r="FO101" s="449">
        <f>FO100</f>
        <v>0.20000000000000001</v>
      </c>
      <c r="FP101" s="449">
        <f>FP100</f>
        <v>0.01</v>
      </c>
      <c r="FQ101" s="449">
        <f>FQ100</f>
        <v>0</v>
      </c>
      <c r="FR101" s="467">
        <f>FR100</f>
        <v>0.0001</v>
      </c>
      <c r="FS101" s="449" t="str">
        <f>IF(_tag_month_day!BD91="","",_tag_month_day!BD91/100)</f>
        <v/>
      </c>
      <c r="FT101" s="449" t="str">
        <f>IF(_tag_month_day!BE91="","",_tag_month_day!BE91/100)</f>
        <v/>
      </c>
      <c r="FU101" s="449" t="str">
        <f>IF(_tag_month_day!BF91="","",_tag_month_day!BF91/100)</f>
        <v/>
      </c>
      <c r="FV101" s="449" t="str">
        <f>IF(_tag_month_day!BG91="","",_tag_month_day!BG91/100)</f>
        <v/>
      </c>
      <c r="FW101" s="467" t="str">
        <f>IF(_tag_month_day!BH91="","",_tag_month_day!BH91/100)</f>
        <v/>
      </c>
      <c r="FX101" s="449" t="str">
        <f>IF(_tag_month_day!BI91="","",_tag_month_day!BI91/100)</f>
        <v/>
      </c>
      <c r="FY101" s="449" t="str">
        <f>IF(_tag_month_day!BJ91="","",_tag_month_day!BJ91/100)</f>
        <v/>
      </c>
      <c r="FZ101" s="468" t="str">
        <f>IF(_tag_month_day!BK91="","",_tag_month_day!BK91/100)</f>
        <v/>
      </c>
      <c r="GA101" s="449" t="str">
        <f>IF(_tag_month_day!BL91="","",_tag_month_day!BL91/100)</f>
        <v/>
      </c>
      <c r="GB101" s="467" t="str">
        <f>IF(_tag_month_day!BM91="","",_tag_month_day!BM91/100)</f>
        <v/>
      </c>
      <c r="GC101" s="431" t="str">
        <f>IF(_tag_month_day!BN91="","",_tag_month_day!BN91/100)</f>
        <v/>
      </c>
      <c r="GD101" s="431" t="str">
        <f>IF(_tag_month_day!BO91="","",_tag_month_day!BO91/100)</f>
        <v/>
      </c>
      <c r="GE101" s="431" t="str">
        <f>IF(_tag_month_day!BP91="","",_tag_month_day!BP91/100)</f>
        <v/>
      </c>
      <c r="GF101" s="431" t="str">
        <f>IF(_tag_month_day!BQ91="","",_tag_month_day!BQ91/100)</f>
        <v/>
      </c>
      <c r="GG101" s="431" t="str">
        <f>IF(_tag_month_day!BR91="","",_tag_month_day!BR91/100)</f>
        <v/>
      </c>
      <c r="GH101" s="431" t="str">
        <f>IF(_tag_month_day!BS91="","",_tag_month_day!BS91/100)</f>
        <v/>
      </c>
      <c r="GI101" s="467" t="str">
        <f>IF(_tag_month_day!BT91="","",_tag_month_day!BT91/100)</f>
        <v/>
      </c>
      <c r="GJ101" s="469" t="str">
        <f>IF(_tag_month_day!BU91="","",_tag_month_day!BU91/100)</f>
        <v/>
      </c>
      <c r="GK101" s="470">
        <f>GK100</f>
        <v>0.070000000000000007</v>
      </c>
      <c r="GL101" s="470">
        <f>GL100</f>
        <v>0.029999999999999999</v>
      </c>
      <c r="GM101" s="471" t="str">
        <f>IF(_tag_month_day!BX91="","",_tag_month_day!BX91/100)</f>
        <v/>
      </c>
      <c r="GN101" s="470">
        <f>GN100</f>
        <v>0.070000000000000007</v>
      </c>
      <c r="GO101" s="470">
        <f>GO100</f>
        <v>0.029999999999999999</v>
      </c>
      <c r="GP101" s="470">
        <f>GP100</f>
        <v>0.089999999999999997</v>
      </c>
      <c r="GQ101" s="470">
        <f>GQ100</f>
        <v>0.029999999999999999</v>
      </c>
      <c r="GR101" s="471" t="str">
        <f>IF(_tag_month_day!CA91="","",_tag_month_day!CA91/100)</f>
        <v/>
      </c>
      <c r="GS101" s="472">
        <f>GS100</f>
        <v>0.95299999999999996</v>
      </c>
      <c r="GT101" s="472">
        <f>GT100</f>
        <v>0.55000000000000004</v>
      </c>
      <c r="GU101" s="472">
        <f>GU100</f>
        <v>0.55000000000000004</v>
      </c>
      <c r="GV101" s="472">
        <f>GV100</f>
        <v>0.55000000000000004</v>
      </c>
      <c r="GW101" s="472">
        <f>GW100</f>
        <v>0.5</v>
      </c>
      <c r="GX101" s="472">
        <f>GX100</f>
        <v>0.93500000000000005</v>
      </c>
      <c r="GY101" s="472">
        <f>GY100</f>
        <v>0.14999999999999999</v>
      </c>
      <c r="GZ101" s="472">
        <f>GZ100</f>
        <v>1</v>
      </c>
      <c r="HA101" s="474">
        <f>HA100</f>
        <v>0.047</v>
      </c>
      <c r="HB101" s="474">
        <f>HB100</f>
        <v>0.45000000000000001</v>
      </c>
      <c r="HC101" s="474">
        <f>HC100</f>
        <v>0.45000000000000001</v>
      </c>
      <c r="HD101" s="474">
        <f>HD100</f>
        <v>0.45000000000000001</v>
      </c>
      <c r="HE101" s="474">
        <f>HE100</f>
        <v>0.5</v>
      </c>
      <c r="HF101" s="474">
        <f>HF100</f>
        <v>0.065000000000000002</v>
      </c>
      <c r="HG101" s="474">
        <f>HG100</f>
        <v>0.84999999999999998</v>
      </c>
      <c r="HH101" s="474">
        <f>HH100</f>
        <v>0</v>
      </c>
      <c r="HI101" s="10" t="e">
        <f>IF(BZ101&lt;&gt;"",CK101-BV101,0)</f>
        <v>#VALUE!</v>
      </c>
      <c r="HJ101" s="10" t="e">
        <f>IF(AJ101&gt;0,AH101-AJ101,0)</f>
        <v>#VALUE!</v>
      </c>
      <c r="HK101" s="466">
        <f>HK100</f>
        <v>0.84999999999999998</v>
      </c>
      <c r="HL101" s="424">
        <f>HL100</f>
        <v>550000</v>
      </c>
      <c r="HM101" s="424">
        <f>HM100</f>
        <v>480000</v>
      </c>
      <c r="HN101" s="465" t="e">
        <f>(DJ101*EZ101+DK101*FH101+DL101*FM101+DM101*FR101+DN101*FW101+DO101*GB101+DS101*GI101+DP101*GM101+DR101*GR101)*1000*2</f>
        <v>#VALUE!</v>
      </c>
      <c r="HO101" s="465" t="e">
        <f>HN101*HK101*$HO$2/HL101*1000000</f>
        <v>#VALUE!</v>
      </c>
      <c r="HP101" s="465" t="e">
        <f>HN101*HK101*$HP$2/HM101*1000000</f>
        <v>#VALUE!</v>
      </c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</row>
    <row customFormat="1" r="102" s="0">
      <c r="A102" s="420">
        <v>91</v>
      </c>
      <c r="B102" s="421">
        <f ca="1">IF(D102=D101,B101,IF(D102="夜班",B101+1,B101))</f>
        <v>43589</v>
      </c>
      <c r="C102" s="422">
        <f>C101</f>
        <v>0.041666666666666699</v>
      </c>
      <c r="D102" s="10" t="str">
        <f ca="1">IF(HOUR(G102)&lt;8,"夜班",IF(HOUR(G102)&lt;16,"白班",IF(HOUR(G102)&lt;24,"中班",0)))</f>
        <v>中班</v>
      </c>
      <c r="E102" s="10" t="e">
        <f ca="1">IF(F102=1,"甲",IF(F102=2,"乙",IF(F102=3,"丙",IF(F102=4,"丁",""))))</f>
        <v>#REF!</v>
      </c>
      <c r="F102" s="10" t="e">
        <f ca="1">SUMPRODUCT((成本日报!$A$3:$A$95=计划!B102)*(成本日报!$B$3:$B$95=计划!$D102),成本日报!$C$3:$C$95)</f>
        <v>#REF!</v>
      </c>
      <c r="G102" s="423">
        <f ca="1">G101+C101</f>
        <v>43589.749999999782</v>
      </c>
      <c r="H102" s="423">
        <f ca="1">$G102+$C102/60*10+$C102*0</f>
        <v>43589.756944444227</v>
      </c>
      <c r="I102" s="423">
        <f ca="1">$G102+$C102/60*18+$C102*0</f>
        <v>43589.762499999779</v>
      </c>
      <c r="J102" s="423">
        <f ca="1">$G102+$C102/60*0+$C102*1</f>
        <v>43589.791666666446</v>
      </c>
      <c r="K102" s="423">
        <f ca="1">$G102+$C102/60*30+$C102*2</f>
        <v>43589.854166666453</v>
      </c>
      <c r="L102" s="423">
        <f ca="1">$G102+$C102/60*0+$C102*3</f>
        <v>43589.874999999782</v>
      </c>
      <c r="M102" s="424" t="str">
        <f>IF(_tag_month_day!A92="","",_tag_month_day!A92)</f>
        <v/>
      </c>
      <c r="N102" s="424" t="str">
        <f>IF(_tag_month_day!B92="","",_tag_month_day!B92)</f>
        <v/>
      </c>
      <c r="O102" s="425" t="e">
        <f>IF(M102+N102=0,"",M102+N102)</f>
        <v>#VALUE!</v>
      </c>
      <c r="P102" s="424" t="str">
        <f>IF(_tag_month_day!C92="","",_tag_month_day!C92)</f>
        <v/>
      </c>
      <c r="Q102" s="424" t="str">
        <f>IF(_tag_month_day!D92="","",_tag_month_day!D92)</f>
        <v/>
      </c>
      <c r="R102" s="426" t="str">
        <f>IF(_tag_month_day!CB92="","",_tag_month_day!CB92/100)</f>
        <v/>
      </c>
      <c r="S102" s="427" t="str">
        <f>IF(_tag_month_day!E92="","",_tag_month_day!E92)</f>
        <v/>
      </c>
      <c r="T102" s="427" t="str">
        <f>IF(_tag_month_day!F92="","",_tag_month_day!F92)</f>
        <v/>
      </c>
      <c r="U102" s="428" t="e">
        <f>S102+T102</f>
        <v>#VALUE!</v>
      </c>
      <c r="V102" s="429" t="e">
        <f>U102/AJ102</f>
        <v>#VALUE!</v>
      </c>
      <c r="W102" s="430" t="str">
        <f>IF(_jhy_month_day!A92="","",_jhy_month_day!A92)</f>
        <v/>
      </c>
      <c r="X102" s="431" t="str">
        <f>IF(_jhy_month_day!B92="","",_jhy_month_day!B92/100)</f>
        <v/>
      </c>
      <c r="Y102" s="431" t="str">
        <f>IF(_jhy_month_day!C92="","",_jhy_month_day!C92/100)</f>
        <v/>
      </c>
      <c r="Z102" s="432">
        <f>Z98+1</f>
        <v>23</v>
      </c>
      <c r="AA102" s="433" t="str">
        <f>IF(_tag_month_day!G92="","",_tag_month_day!G92/100)</f>
        <v/>
      </c>
      <c r="AB102" s="433" t="str">
        <f>IF(_tag_month_day!H92="","",_tag_month_day!H92/100)</f>
        <v/>
      </c>
      <c r="AC102" s="434">
        <f>IF(X102="",AC101,BK102*($AV101*X102+$AW101*FD101+$AX101*FI101+$AY101*FN101+$AZ101*FS101+$BA101*FX101+$BG101*GE101)/(AV101*Y102+AX101*FK101+AW101*FF101+AY101*FP101+AZ101*FU101+BA101*FZ101+BG101*GG101+BB101*GK101+BC101*GN101+BD101*GP101))</f>
        <v>1.59963432013121</v>
      </c>
      <c r="AD102" s="435" t="str">
        <f>IF(AC102=AC101,"",AC102-AC101)</f>
        <v/>
      </c>
      <c r="AE102" s="436" t="str">
        <f>IF(1-AF102=0,"",(1-AF102))</f>
        <v/>
      </c>
      <c r="AF102" s="437">
        <v>1</v>
      </c>
      <c r="AG102" s="10" t="str">
        <f>AG101</f>
        <v>8B4</v>
      </c>
      <c r="AH102" s="438" t="str">
        <f>AH101</f>
        <v/>
      </c>
      <c r="AI102" s="424" t="e">
        <f>IF(ROUND(AJ102-AJ101,1)=0,"",AJ102-AJ101)</f>
        <v>#VALUE!</v>
      </c>
      <c r="AJ102" s="10" t="str">
        <f>IF(_tag_month_day!I92="","",_tag_month_day!I92)</f>
        <v/>
      </c>
      <c r="AK102" s="440"/>
      <c r="AL102" s="440"/>
      <c r="AM102" s="440"/>
      <c r="AN102" s="441">
        <f>AN101</f>
        <v>3</v>
      </c>
      <c r="AO102" s="441">
        <f>AO101</f>
        <v>7</v>
      </c>
      <c r="AP102" s="442" t="e">
        <f>(IF(AN102=0,AS101,AS101*(1+AO102/AN102)/(AR102+AO102/AN102)))+AT102</f>
        <v>#VALUE!</v>
      </c>
      <c r="AQ102" s="443" t="str">
        <f>IF(_tag_month_day!J92="","",_tag_month_day!J92/100)</f>
        <v/>
      </c>
      <c r="AR102" s="444">
        <f>AR101</f>
        <v>1.3</v>
      </c>
      <c r="AS102" s="445" t="e">
        <f>AQ102*(AN102*AR102+AO102)/(AN102+AO102)</f>
        <v>#VALUE!</v>
      </c>
      <c r="AT102" s="445" t="e">
        <f>(SUM(BE102:BF102)-SUM(BE101:BF101))*0.05</f>
        <v>#VALUE!</v>
      </c>
      <c r="AU102" s="446" t="str">
        <f>IF(_tag_month_day!CC92="","",IF(_tag_month_day!CC92&gt;0,_tag_month_day!CD92,_tag_month_day!CE92))</f>
        <v/>
      </c>
      <c r="AV102" s="447" t="str">
        <f>IF(_tag_month_day!L92="","",_tag_month_day!L92/100)</f>
        <v/>
      </c>
      <c r="AW102" s="431">
        <f>AW101</f>
        <v>0</v>
      </c>
      <c r="AX102" s="431">
        <f>AX101</f>
        <v>0</v>
      </c>
      <c r="AY102" s="431" t="str">
        <f>IF(_tag_month_day!M92="","",_tag_month_day!M92/100)</f>
        <v/>
      </c>
      <c r="AZ102" s="431" t="str">
        <f>IF(_tag_month_day!N92="","",_tag_month_day!N92/100)</f>
        <v/>
      </c>
      <c r="BA102" s="431" t="str">
        <f>IF(_tag_month_day!O92="","",_tag_month_day!O92/100)</f>
        <v/>
      </c>
      <c r="BB102" s="448" t="str">
        <f>IF(_tag_month_day!P92="","",_tag_month_day!P92/100)</f>
        <v/>
      </c>
      <c r="BC102" s="448">
        <f>BC101</f>
        <v>0</v>
      </c>
      <c r="BD102" s="448" t="str">
        <f>IF(_tag_month_day!Q92="","",_tag_month_day!Q92/100)</f>
        <v/>
      </c>
      <c r="BE102" s="449" t="str">
        <f>IF(_tag_month_day!R92="","",_tag_month_day!R92/100)</f>
        <v/>
      </c>
      <c r="BF102" s="388" t="e">
        <f>(AU102*(100+BE102*100))/(AJ102-AU102)/100</f>
        <v>#VALUE!</v>
      </c>
      <c r="BG102" s="450" t="e">
        <f>BE102+BF102</f>
        <v>#VALUE!</v>
      </c>
      <c r="BH102" s="451" t="e">
        <f>SUM(AV102:BF102)</f>
        <v>#VALUE!</v>
      </c>
      <c r="BI102" s="452" t="e">
        <f>IF(CX102=0,BI101,(DK102*查询!$R$5+DL102*查询!$Q$5+DM102*查询!$N$5+DN102*查询!$O$5+DO102*查询!$P$5)*AF102/CX102)</f>
        <v>#VALUE!</v>
      </c>
      <c r="BJ102" s="452" t="e">
        <f>IF(CX102=0,BJ101,(DP102*查询!$S$5+DQ102*查询!$T$5+DR102*查询!$U$5)*AF102/CX102)</f>
        <v>#VALUE!</v>
      </c>
      <c r="BK102" s="452">
        <f>BK101</f>
        <v>1</v>
      </c>
      <c r="BL102" s="453" t="e">
        <f>SUMPRODUCT((AV102:BA102)*(GS102:GX102))/((GS102:GX102)+SUM(BB102:BD102)*GY102+BG102*GZ102)</f>
        <v>#VALUE!</v>
      </c>
      <c r="BM102" s="453" t="e">
        <f>BK102*($AV102*FB102+$AW102*FD102+$AX102*FI102+$AY102*FN102+$AZ102*FS102+$BA102*FX102+$BG102*GE102)/(AV102*EY102+AX102*FK102+AW102*FF102+AY102*FP102+AZ102*FU102+BA102*FZ102+BG102*GG102+BB102*GK102+BC102*GN102+BD102*GP102)</f>
        <v>#VALUE!</v>
      </c>
      <c r="BN102" s="453" t="e">
        <f>($AV102*FC102+$AX102*FJ102+$AW102*FE102+$AY102*FO102+$AZ102*FT102+$BA102*FY102+$BG102*GF102)/($AV102*FA102+BG102*GH102+BB102*GL102+BC102*GO102+BD102*GQ102+BA102*GA102)</f>
        <v>#VALUE!</v>
      </c>
      <c r="BO102" s="454" t="e">
        <f>SUMPRODUCT(AV102:BA102*GS102:GX102)/(GS102:GX102+(BB102+BC102+BD102)*GY102+BG102)</f>
        <v>#VALUE!</v>
      </c>
      <c r="BP102" s="454" t="e">
        <f>SUMPRODUCT(AV102:BA102*GS102:GX102)/(GS102:GX102+(BB102+BC102+BD102)*GY102+BG102)</f>
        <v>#VALUE!</v>
      </c>
      <c r="BQ102" s="454" t="e">
        <f>SUMPRODUCT(AV102:BA102*GS102:GX102)/(GS102:GX102+(BB102+BC102+BD102)*GY102+BG102)</f>
        <v>#VALUE!</v>
      </c>
      <c r="BR102" s="453" t="str">
        <f>IF(_tag_month_day!T92="","",_tag_month_day!T92)</f>
        <v/>
      </c>
      <c r="BS102" s="453" t="str">
        <f>IF(_tag_month_day!U92="","",_tag_month_day!U92)</f>
        <v/>
      </c>
      <c r="BT102" s="455" t="str">
        <f>IF(CK102="","",IF((CK102&gt;=BV102-0.12)*(CK102&lt;=BV102+0.12),"合格","不合格"))</f>
        <v/>
      </c>
      <c r="BU102" s="456" t="str">
        <f>IF(_tag_month_day!V92="","",_tag_month_day!V92)</f>
        <v/>
      </c>
      <c r="BV102" s="457" t="str">
        <f>IF(_tag_month_day!W92="","",_tag_month_day!W92)</f>
        <v/>
      </c>
      <c r="BW102" s="458" t="str">
        <f>IF(_tag_month_day!X92="","",_tag_month_day!X92)</f>
        <v/>
      </c>
      <c r="BX102" s="458" t="str">
        <f>IF(_tag_month_day!Y92="","",_tag_month_day!Y92)</f>
        <v/>
      </c>
      <c r="BY102" s="459">
        <f ca="1">L102</f>
        <v>43589.874999999782</v>
      </c>
      <c r="BZ102" s="460"/>
      <c r="CA102" s="461"/>
      <c r="CB102" s="424" t="str">
        <f>IF(_tag_month_day!Z92="","",_tag_month_day!Z92)</f>
        <v/>
      </c>
      <c r="CC102" s="424" t="str">
        <f>IF(_tag_month_day!AA92="","",_tag_month_day!AA92)</f>
        <v/>
      </c>
      <c r="CD102" s="424" t="str">
        <f>IF(_tag_month_day!AB92="","",_tag_month_day!AB92)</f>
        <v/>
      </c>
      <c r="CE102" s="424" t="str">
        <f>IF(_tag_month_day!AC92="","",_tag_month_day!AC92)</f>
        <v/>
      </c>
      <c r="CF102" s="424" t="str">
        <f>IF(_tag_month_day!AD92="","",_tag_month_day!AD92)</f>
        <v/>
      </c>
      <c r="CG102" s="424" t="str">
        <f>IF(_tag_month_day!AE92="","",_tag_month_day!AE92)</f>
        <v/>
      </c>
      <c r="CH102" s="424" t="str">
        <f>IF(_tag_month_day!AF92="","",_tag_month_day!AF92)</f>
        <v/>
      </c>
      <c r="CI102" s="424" t="str">
        <f>IF(_tag_month_day!AG92="","",_tag_month_day!AG92)</f>
        <v/>
      </c>
      <c r="CJ102" s="424" t="str">
        <f>IF(_tag_month_day!AH92="","",_tag_month_day!AH92)</f>
        <v/>
      </c>
      <c r="CK102" s="424" t="str">
        <f>IF(_tag_month_day!AI92="","",_tag_month_day!AI92)</f>
        <v/>
      </c>
      <c r="CL102" s="4" t="str">
        <f>IF(_tag_month_day!AJ92="","",_tag_month_day!AJ92)</f>
        <v/>
      </c>
      <c r="CM102" s="4" t="str">
        <f>IF(_tag_month_day!AK92="","",_tag_month_day!AK92)</f>
        <v/>
      </c>
      <c r="CN102" s="4" t="str">
        <f>IF(_tag_month_day!AL92="","",_tag_month_day!AL92)</f>
        <v/>
      </c>
      <c r="CO102" s="4" t="str">
        <f>IF(_tag_month_day!AM92="","",_tag_month_day!AM92)</f>
        <v/>
      </c>
      <c r="CP102" s="4" t="str">
        <f>IF(_tag_month_day!AN92="","",_tag_month_day!AN92)</f>
        <v/>
      </c>
      <c r="CQ102" s="4" t="str">
        <f>IF(_tag_month_day!AO92="","",_tag_month_day!AO92)</f>
        <v/>
      </c>
      <c r="CR102" s="462" t="str">
        <f>IF(_tag_month_day!AP92="","",_tag_month_day!AP92)</f>
        <v/>
      </c>
      <c r="CS102" s="463" t="str">
        <f>IF(_tag_month_day!AQ92="","",_tag_month_day!AQ92)</f>
        <v/>
      </c>
      <c r="CT102" s="4" t="str">
        <f>IF(_tag_month_day!AR92="","",_tag_month_day!AR92)</f>
        <v/>
      </c>
      <c r="CU102" s="464" t="e">
        <f>DU102/AJ102</f>
        <v>#VALUE!</v>
      </c>
      <c r="CV102" s="451" t="e">
        <f>BG102/BH102</f>
        <v>#VALUE!</v>
      </c>
      <c r="CW102" s="465" t="e">
        <f>AJ102*(1-CV102)*CU102*AF102</f>
        <v>#VALUE!</v>
      </c>
      <c r="CX102" s="465" t="e">
        <f>CW102*94%</f>
        <v>#VALUE!</v>
      </c>
      <c r="CY102" s="466" t="e">
        <f>IF(CX102=0,0,DS102/(DS102+CX102))</f>
        <v>#VALUE!</v>
      </c>
      <c r="CZ102" s="465" t="e">
        <f>$AJ102*EF102</f>
        <v>#VALUE!</v>
      </c>
      <c r="DA102" s="465" t="e">
        <f>$AJ102*EG102</f>
        <v>#VALUE!</v>
      </c>
      <c r="DB102" s="465" t="e">
        <f>$AJ102*EH102</f>
        <v>#VALUE!</v>
      </c>
      <c r="DC102" s="465" t="e">
        <f>$AJ102*EI102</f>
        <v>#VALUE!</v>
      </c>
      <c r="DD102" s="465" t="e">
        <f>$AJ102*EJ102</f>
        <v>#VALUE!</v>
      </c>
      <c r="DE102" s="465" t="e">
        <f>$AJ102*EK102</f>
        <v>#VALUE!</v>
      </c>
      <c r="DF102" s="465" t="e">
        <f>$AJ102*EL102</f>
        <v>#VALUE!</v>
      </c>
      <c r="DG102" s="465" t="e">
        <f>$AJ102*EM102</f>
        <v>#VALUE!</v>
      </c>
      <c r="DH102" s="465" t="e">
        <f>$AJ102*EN102</f>
        <v>#VALUE!</v>
      </c>
      <c r="DI102" s="465" t="e">
        <f>$AJ102*EO102</f>
        <v>#VALUE!</v>
      </c>
      <c r="DJ102" s="465" t="e">
        <f>CZ102*(1-EP102)</f>
        <v>#VALUE!</v>
      </c>
      <c r="DK102" s="465" t="e">
        <f>DA102*(1-ER102)</f>
        <v>#VALUE!</v>
      </c>
      <c r="DL102" s="465" t="e">
        <f>DB102*(1-EQ102)</f>
        <v>#VALUE!</v>
      </c>
      <c r="DM102" s="465" t="e">
        <f>DC102*(1-ES102)</f>
        <v>#VALUE!</v>
      </c>
      <c r="DN102" s="465" t="e">
        <f>DD102*(1-ET102)</f>
        <v>#VALUE!</v>
      </c>
      <c r="DO102" s="465" t="e">
        <f>DE102</f>
        <v>#VALUE!</v>
      </c>
      <c r="DP102" s="465" t="e">
        <f>DF102*(1-EU102)</f>
        <v>#VALUE!</v>
      </c>
      <c r="DQ102" s="465" t="e">
        <f>DG102*(1-EV102)</f>
        <v>#VALUE!</v>
      </c>
      <c r="DR102" s="465" t="e">
        <f>DH102*(1-EW102)</f>
        <v>#VALUE!</v>
      </c>
      <c r="DS102" s="465" t="e">
        <f>DI102</f>
        <v>#VALUE!</v>
      </c>
      <c r="DT102" s="465" t="e">
        <f>SUM(DJ102:DS102)</f>
        <v>#VALUE!</v>
      </c>
      <c r="DU102" s="465" t="e">
        <f>(GS102:GX102)+(DP102+DQ102+DR102)*GY102+DS102</f>
        <v>#VALUE!</v>
      </c>
      <c r="DV102" s="451" t="e">
        <f>AV102/$BH102/(1-EP102)</f>
        <v>#VALUE!</v>
      </c>
      <c r="DW102" s="451" t="e">
        <f>AW102/$BH102/(1-ER102)</f>
        <v>#VALUE!</v>
      </c>
      <c r="DX102" s="451" t="e">
        <f>AX102/$BH102/(1-EQ102)</f>
        <v>#VALUE!</v>
      </c>
      <c r="DY102" s="451" t="e">
        <f>AY102/$BH102/(1-ES102)</f>
        <v>#VALUE!</v>
      </c>
      <c r="DZ102" s="451" t="e">
        <f>AZ102/$BH102/(1-ET102)</f>
        <v>#VALUE!</v>
      </c>
      <c r="EA102" s="451" t="e">
        <f>BA102/$BH102/(1-AX102)</f>
        <v>#VALUE!</v>
      </c>
      <c r="EB102" s="451" t="e">
        <f>BB102/$BH102/(1-EU102)</f>
        <v>#VALUE!</v>
      </c>
      <c r="EC102" s="451" t="e">
        <f>BC102/$BH102/(1-EV102)</f>
        <v>#VALUE!</v>
      </c>
      <c r="ED102" s="451" t="e">
        <f>BD102/$BH102/(1-EW102)</f>
        <v>#VALUE!</v>
      </c>
      <c r="EE102" s="451" t="e">
        <f>BG102/BH102</f>
        <v>#VALUE!</v>
      </c>
      <c r="EF102" s="451" t="e">
        <f>DV102/SUM($DV102:$EE102)</f>
        <v>#VALUE!</v>
      </c>
      <c r="EG102" s="451" t="e">
        <f>DW102/SUM($DV102:$EE102)</f>
        <v>#VALUE!</v>
      </c>
      <c r="EH102" s="451" t="e">
        <f>DX102/SUM($DV102:$EE102)</f>
        <v>#VALUE!</v>
      </c>
      <c r="EI102" s="451" t="e">
        <f>DY102/SUM($DV102:$EE102)</f>
        <v>#VALUE!</v>
      </c>
      <c r="EJ102" s="451" t="e">
        <f>DZ102/SUM($DV102:$EE102)</f>
        <v>#VALUE!</v>
      </c>
      <c r="EK102" s="451" t="e">
        <f>EA102/SUM($DV102:$EE102)</f>
        <v>#VALUE!</v>
      </c>
      <c r="EL102" s="451" t="e">
        <f>EB102/SUM($DV102:$EE102)</f>
        <v>#VALUE!</v>
      </c>
      <c r="EM102" s="451" t="e">
        <f>EC102/SUM($DV102:$EE102)</f>
        <v>#VALUE!</v>
      </c>
      <c r="EN102" s="451" t="e">
        <f>ED102/SUM($DV102:$EE102)</f>
        <v>#VALUE!</v>
      </c>
      <c r="EO102" s="451" t="e">
        <f>EE102/SUM($DV102:$EE102)</f>
        <v>#VALUE!</v>
      </c>
      <c r="EP102" s="450">
        <f>EP101</f>
        <v>0.080000000000000002</v>
      </c>
      <c r="EQ102" s="450">
        <f>EQ101</f>
        <v>0.014999999999999999</v>
      </c>
      <c r="ER102" s="450">
        <f>ER101</f>
        <v>0.014999999999999999</v>
      </c>
      <c r="ES102" s="450">
        <f>ES101</f>
        <v>0.014999999999999999</v>
      </c>
      <c r="ET102" s="450">
        <f>ET101</f>
        <v>0.014999999999999999</v>
      </c>
      <c r="EU102" s="450">
        <f>EU101</f>
        <v>0.089999999999999997</v>
      </c>
      <c r="EV102" s="450">
        <f>EV101</f>
        <v>0.089999999999999997</v>
      </c>
      <c r="EW102" s="450">
        <f>EW101</f>
        <v>0.089999999999999997</v>
      </c>
      <c r="EX102" s="431" t="str">
        <f>IF(_tag_month_day!AS92="","",_tag_month_day!AS92/100)</f>
        <v/>
      </c>
      <c r="EY102" s="431" t="str">
        <f>IF(_tag_month_day!AT92="","",_tag_month_day!AT92/100)</f>
        <v/>
      </c>
      <c r="EZ102" s="431" t="str">
        <f>IF(_tag_month_day!AU92="","",_tag_month_day!AU92/100)</f>
        <v/>
      </c>
      <c r="FA102" s="431" t="str">
        <f>IF(_tag_month_day!AV92="","",_tag_month_day!AV92/100)</f>
        <v/>
      </c>
      <c r="FB102" s="431" t="str">
        <f>IF(_tag_month_day!AW92="","",_tag_month_day!AW92/100)</f>
        <v/>
      </c>
      <c r="FC102" s="431" t="str">
        <f>IF(_tag_month_day!AX92="","",_tag_month_day!AX92/100)</f>
        <v/>
      </c>
      <c r="FD102" s="449" t="str">
        <f>IF(_tag_month_day!AY92="","",_tag_month_day!AY92/100)</f>
        <v/>
      </c>
      <c r="FE102" s="449" t="str">
        <f>IF(_tag_month_day!AZ92="","",_tag_month_day!AZ92/100)</f>
        <v/>
      </c>
      <c r="FF102" s="449" t="str">
        <f>IF(_tag_month_day!BA92="","",_tag_month_day!BA92/100)</f>
        <v/>
      </c>
      <c r="FG102" s="449" t="str">
        <f>IF(_tag_month_day!BB92="","",_tag_month_day!BB92/100)</f>
        <v/>
      </c>
      <c r="FH102" s="467" t="str">
        <f>IF(_tag_month_day!BC92="","",_tag_month_day!BC92/100)</f>
        <v/>
      </c>
      <c r="FI102" s="449">
        <f>FI101</f>
        <v>0.40999999999999998</v>
      </c>
      <c r="FJ102" s="449">
        <f>FJ101</f>
        <v>0.11</v>
      </c>
      <c r="FK102" s="449">
        <f>FK101</f>
        <v>0.014999999999999999</v>
      </c>
      <c r="FL102" s="449">
        <f>FL101</f>
        <v>0</v>
      </c>
      <c r="FM102" s="467">
        <f>FM101</f>
        <v>0.0001</v>
      </c>
      <c r="FN102" s="449">
        <f>FN101</f>
        <v>0.32000000000000001</v>
      </c>
      <c r="FO102" s="449">
        <f>FO101</f>
        <v>0.20000000000000001</v>
      </c>
      <c r="FP102" s="449">
        <f>FP101</f>
        <v>0.01</v>
      </c>
      <c r="FQ102" s="449">
        <f>FQ101</f>
        <v>0</v>
      </c>
      <c r="FR102" s="467">
        <f>FR101</f>
        <v>0.0001</v>
      </c>
      <c r="FS102" s="449" t="str">
        <f>IF(_tag_month_day!BD92="","",_tag_month_day!BD92/100)</f>
        <v/>
      </c>
      <c r="FT102" s="449" t="str">
        <f>IF(_tag_month_day!BE92="","",_tag_month_day!BE92/100)</f>
        <v/>
      </c>
      <c r="FU102" s="449" t="str">
        <f>IF(_tag_month_day!BF92="","",_tag_month_day!BF92/100)</f>
        <v/>
      </c>
      <c r="FV102" s="449" t="str">
        <f>IF(_tag_month_day!BG92="","",_tag_month_day!BG92/100)</f>
        <v/>
      </c>
      <c r="FW102" s="467" t="str">
        <f>IF(_tag_month_day!BH92="","",_tag_month_day!BH92/100)</f>
        <v/>
      </c>
      <c r="FX102" s="449" t="str">
        <f>IF(_tag_month_day!BI92="","",_tag_month_day!BI92/100)</f>
        <v/>
      </c>
      <c r="FY102" s="449" t="str">
        <f>IF(_tag_month_day!BJ92="","",_tag_month_day!BJ92/100)</f>
        <v/>
      </c>
      <c r="FZ102" s="468" t="str">
        <f>IF(_tag_month_day!BK92="","",_tag_month_day!BK92/100)</f>
        <v/>
      </c>
      <c r="GA102" s="449" t="str">
        <f>IF(_tag_month_day!BL92="","",_tag_month_day!BL92/100)</f>
        <v/>
      </c>
      <c r="GB102" s="467" t="str">
        <f>IF(_tag_month_day!BM92="","",_tag_month_day!BM92/100)</f>
        <v/>
      </c>
      <c r="GC102" s="431" t="str">
        <f>IF(_tag_month_day!BN92="","",_tag_month_day!BN92/100)</f>
        <v/>
      </c>
      <c r="GD102" s="431" t="str">
        <f>IF(_tag_month_day!BO92="","",_tag_month_day!BO92/100)</f>
        <v/>
      </c>
      <c r="GE102" s="431" t="str">
        <f>IF(_tag_month_day!BP92="","",_tag_month_day!BP92/100)</f>
        <v/>
      </c>
      <c r="GF102" s="431" t="str">
        <f>IF(_tag_month_day!BQ92="","",_tag_month_day!BQ92/100)</f>
        <v/>
      </c>
      <c r="GG102" s="431" t="str">
        <f>IF(_tag_month_day!BR92="","",_tag_month_day!BR92/100)</f>
        <v/>
      </c>
      <c r="GH102" s="431" t="str">
        <f>IF(_tag_month_day!BS92="","",_tag_month_day!BS92/100)</f>
        <v/>
      </c>
      <c r="GI102" s="467" t="str">
        <f>IF(_tag_month_day!BT92="","",_tag_month_day!BT92/100)</f>
        <v/>
      </c>
      <c r="GJ102" s="469" t="str">
        <f>IF(_tag_month_day!BU92="","",_tag_month_day!BU92/100)</f>
        <v/>
      </c>
      <c r="GK102" s="470">
        <f>GK101</f>
        <v>0.070000000000000007</v>
      </c>
      <c r="GL102" s="470">
        <f>GL101</f>
        <v>0.029999999999999999</v>
      </c>
      <c r="GM102" s="471" t="str">
        <f>IF(_tag_month_day!BX92="","",_tag_month_day!BX92/100)</f>
        <v/>
      </c>
      <c r="GN102" s="470">
        <f>GN101</f>
        <v>0.070000000000000007</v>
      </c>
      <c r="GO102" s="470">
        <f>GO101</f>
        <v>0.029999999999999999</v>
      </c>
      <c r="GP102" s="470">
        <f>GP101</f>
        <v>0.089999999999999997</v>
      </c>
      <c r="GQ102" s="470">
        <f>GQ101</f>
        <v>0.029999999999999999</v>
      </c>
      <c r="GR102" s="471" t="str">
        <f>IF(_tag_month_day!CA92="","",_tag_month_day!CA92/100)</f>
        <v/>
      </c>
      <c r="GS102" s="472">
        <f>GS101</f>
        <v>0.95299999999999996</v>
      </c>
      <c r="GT102" s="472">
        <f>GT101</f>
        <v>0.55000000000000004</v>
      </c>
      <c r="GU102" s="472">
        <f>GU101</f>
        <v>0.55000000000000004</v>
      </c>
      <c r="GV102" s="472">
        <f>GV101</f>
        <v>0.55000000000000004</v>
      </c>
      <c r="GW102" s="472">
        <f>GW101</f>
        <v>0.5</v>
      </c>
      <c r="GX102" s="472">
        <f>GX101</f>
        <v>0.93500000000000005</v>
      </c>
      <c r="GY102" s="472">
        <f>GY101</f>
        <v>0.14999999999999999</v>
      </c>
      <c r="GZ102" s="472">
        <f>GZ101</f>
        <v>1</v>
      </c>
      <c r="HA102" s="474">
        <f>HA101</f>
        <v>0.047</v>
      </c>
      <c r="HB102" s="474">
        <f>HB101</f>
        <v>0.45000000000000001</v>
      </c>
      <c r="HC102" s="474">
        <f>HC101</f>
        <v>0.45000000000000001</v>
      </c>
      <c r="HD102" s="474">
        <f>HD101</f>
        <v>0.45000000000000001</v>
      </c>
      <c r="HE102" s="474">
        <f>HE101</f>
        <v>0.5</v>
      </c>
      <c r="HF102" s="474">
        <f>HF101</f>
        <v>0.065000000000000002</v>
      </c>
      <c r="HG102" s="474">
        <f>HG101</f>
        <v>0.84999999999999998</v>
      </c>
      <c r="HH102" s="474">
        <f>HH101</f>
        <v>0</v>
      </c>
      <c r="HI102" s="10">
        <f>IF(BZ102&lt;&gt;"",CK102-BV102,0)</f>
        <v>0</v>
      </c>
      <c r="HJ102" s="10" t="e">
        <f>IF(AJ102&gt;0,AH102-AJ102,0)</f>
        <v>#VALUE!</v>
      </c>
      <c r="HK102" s="466">
        <f>HK101</f>
        <v>0.84999999999999998</v>
      </c>
      <c r="HL102" s="424">
        <f>HL101</f>
        <v>550000</v>
      </c>
      <c r="HM102" s="424">
        <f>HM101</f>
        <v>480000</v>
      </c>
      <c r="HN102" s="465" t="e">
        <f>(DJ102*EZ102+DK102*FH102+DL102*FM102+DM102*FR102+DN102*FW102+DO102*GB102+DS102*GI102+DP102*GM102+DR102*GR102)*1000*2</f>
        <v>#VALUE!</v>
      </c>
      <c r="HO102" s="465" t="e">
        <f>HN102*HK102*$HO$2/HL102*1000000</f>
        <v>#VALUE!</v>
      </c>
      <c r="HP102" s="465" t="e">
        <f>HN102*HK102*$HP$2/HM102*1000000</f>
        <v>#VALUE!</v>
      </c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</row>
    <row customFormat="1" r="103" s="0">
      <c r="A103" s="420">
        <v>92</v>
      </c>
      <c r="B103" s="421">
        <f ca="1">IF(D103=D102,B102,IF(D103="夜班",B102+1,B102))</f>
        <v>43589</v>
      </c>
      <c r="C103" s="422">
        <f>C102</f>
        <v>0.041666666666666699</v>
      </c>
      <c r="D103" s="10" t="str">
        <f ca="1">IF(HOUR(G103)&lt;8,"夜班",IF(HOUR(G103)&lt;16,"白班",IF(HOUR(G103)&lt;24,"中班",0)))</f>
        <v>中班</v>
      </c>
      <c r="E103" s="10" t="e">
        <f ca="1">IF(F103=1,"甲",IF(F103=2,"乙",IF(F103=3,"丙",IF(F103=4,"丁",""))))</f>
        <v>#REF!</v>
      </c>
      <c r="F103" s="10" t="e">
        <f ca="1">SUMPRODUCT((成本日报!$A$3:$A$95=计划!B103)*(成本日报!$B$3:$B$95=计划!$D103),成本日报!$C$3:$C$95)</f>
        <v>#REF!</v>
      </c>
      <c r="G103" s="423">
        <f ca="1">G102+C102</f>
        <v>43589.791666666446</v>
      </c>
      <c r="H103" s="423">
        <f ca="1">$G103+$C103/60*10+$C103*0</f>
        <v>43589.798611110891</v>
      </c>
      <c r="I103" s="423">
        <f ca="1">$G103+$C103/60*18+$C103*0</f>
        <v>43589.804166666443</v>
      </c>
      <c r="J103" s="423">
        <f ca="1">$G103+$C103/60*0+$C103*1</f>
        <v>43589.83333333311</v>
      </c>
      <c r="K103" s="423">
        <f ca="1">$G103+$C103/60*30+$C103*2</f>
        <v>43589.895833333117</v>
      </c>
      <c r="L103" s="423">
        <f ca="1">$G103+$C103/60*0+$C103*3</f>
        <v>43589.916666666446</v>
      </c>
      <c r="M103" s="424" t="str">
        <f>IF(_tag_month_day!A93="","",_tag_month_day!A93)</f>
        <v/>
      </c>
      <c r="N103" s="424" t="str">
        <f>IF(_tag_month_day!B93="","",_tag_month_day!B93)</f>
        <v/>
      </c>
      <c r="O103" s="425" t="e">
        <f>IF(M103+N103=0,"",M103+N103)</f>
        <v>#VALUE!</v>
      </c>
      <c r="P103" s="424" t="str">
        <f>IF(_tag_month_day!C93="","",_tag_month_day!C93)</f>
        <v/>
      </c>
      <c r="Q103" s="424" t="str">
        <f>IF(_tag_month_day!D93="","",_tag_month_day!D93)</f>
        <v/>
      </c>
      <c r="R103" s="426" t="str">
        <f>IF(_tag_month_day!CB93="","",_tag_month_day!CB93/100)</f>
        <v/>
      </c>
      <c r="S103" s="427" t="str">
        <f>IF(_tag_month_day!E93="","",_tag_month_day!E93)</f>
        <v/>
      </c>
      <c r="T103" s="427" t="str">
        <f>IF(_tag_month_day!F93="","",_tag_month_day!F93)</f>
        <v/>
      </c>
      <c r="U103" s="428" t="e">
        <f>S103+T103</f>
        <v>#VALUE!</v>
      </c>
      <c r="V103" s="429" t="e">
        <f>U103/AJ103</f>
        <v>#VALUE!</v>
      </c>
      <c r="W103" s="430" t="str">
        <f>IF(_jhy_month_day!A93="","",_jhy_month_day!A93)</f>
        <v/>
      </c>
      <c r="X103" s="431" t="str">
        <f>IF(_jhy_month_day!B93="","",_jhy_month_day!B93/100)</f>
        <v/>
      </c>
      <c r="Y103" s="431" t="str">
        <f>IF(_jhy_month_day!C93="","",_jhy_month_day!C93/100)</f>
        <v/>
      </c>
      <c r="Z103" s="432">
        <f>Z99+1</f>
        <v>23</v>
      </c>
      <c r="AA103" s="433" t="str">
        <f>IF(_tag_month_day!G93="","",_tag_month_day!G93/100)</f>
        <v/>
      </c>
      <c r="AB103" s="433" t="str">
        <f>IF(_tag_month_day!H93="","",_tag_month_day!H93/100)</f>
        <v/>
      </c>
      <c r="AC103" s="434">
        <f>IF(X103="",AC102,BK103*($AV102*X103+$AW102*FD102+$AX102*FI102+$AY102*FN102+$AZ102*FS102+$BA102*FX102+$BG102*GE102)/(AV102*Y103+AX102*FK102+AW102*FF102+AY102*FP102+AZ102*FU102+BA102*FZ102+BG102*GG102+BB102*GK102+BC102*GN102+BD102*GP102))</f>
        <v>1.59963432013121</v>
      </c>
      <c r="AD103" s="435" t="str">
        <f>IF(AC103=AC102,"",AC103-AC102)</f>
        <v/>
      </c>
      <c r="AE103" s="436" t="str">
        <f>IF(1-AF103=0,"",(1-AF103))</f>
        <v/>
      </c>
      <c r="AF103" s="437">
        <v>1</v>
      </c>
      <c r="AG103" s="10" t="str">
        <f>AG102</f>
        <v>8B4</v>
      </c>
      <c r="AH103" s="438" t="str">
        <f>AH102</f>
        <v/>
      </c>
      <c r="AI103" s="424" t="e">
        <f>IF(ROUND(AJ103-AJ102,1)=0,"",AJ103-AJ102)</f>
        <v>#VALUE!</v>
      </c>
      <c r="AJ103" s="10" t="str">
        <f>IF(_tag_month_day!I93="","",_tag_month_day!I93)</f>
        <v/>
      </c>
      <c r="AK103" s="440"/>
      <c r="AL103" s="440"/>
      <c r="AM103" s="440"/>
      <c r="AN103" s="441">
        <f>AN102</f>
        <v>3</v>
      </c>
      <c r="AO103" s="441">
        <f>AO102</f>
        <v>7</v>
      </c>
      <c r="AP103" s="442" t="e">
        <f>(IF(AN103=0,AS102,AS102*(1+AO103/AN103)/(AR103+AO103/AN103)))+AT103</f>
        <v>#VALUE!</v>
      </c>
      <c r="AQ103" s="443" t="str">
        <f>IF(_tag_month_day!J93="","",_tag_month_day!J93/100)</f>
        <v/>
      </c>
      <c r="AR103" s="444">
        <f>AR102</f>
        <v>1.3</v>
      </c>
      <c r="AS103" s="445" t="e">
        <f>AQ103*(AN103*AR103+AO103)/(AN103+AO103)</f>
        <v>#VALUE!</v>
      </c>
      <c r="AT103" s="445" t="e">
        <f>(SUM(BE103:BF103)-SUM(BE102:BF102))*0.05</f>
        <v>#VALUE!</v>
      </c>
      <c r="AU103" s="446" t="str">
        <f>IF(_tag_month_day!CC93="","",IF(_tag_month_day!CC93&gt;0,_tag_month_day!CD93,_tag_month_day!CE93))</f>
        <v/>
      </c>
      <c r="AV103" s="447" t="str">
        <f>IF(_tag_month_day!L93="","",_tag_month_day!L93/100)</f>
        <v/>
      </c>
      <c r="AW103" s="431">
        <f>AW102</f>
        <v>0</v>
      </c>
      <c r="AX103" s="431">
        <f>AX102</f>
        <v>0</v>
      </c>
      <c r="AY103" s="431" t="str">
        <f>IF(_tag_month_day!M93="","",_tag_month_day!M93/100)</f>
        <v/>
      </c>
      <c r="AZ103" s="431" t="str">
        <f>IF(_tag_month_day!N93="","",_tag_month_day!N93/100)</f>
        <v/>
      </c>
      <c r="BA103" s="431" t="str">
        <f>IF(_tag_month_day!O93="","",_tag_month_day!O93/100)</f>
        <v/>
      </c>
      <c r="BB103" s="448" t="str">
        <f>IF(_tag_month_day!P93="","",_tag_month_day!P93/100)</f>
        <v/>
      </c>
      <c r="BC103" s="448">
        <f>BC102</f>
        <v>0</v>
      </c>
      <c r="BD103" s="448" t="str">
        <f>IF(_tag_month_day!Q93="","",_tag_month_day!Q93/100)</f>
        <v/>
      </c>
      <c r="BE103" s="449" t="str">
        <f>IF(_tag_month_day!R93="","",_tag_month_day!R93/100)</f>
        <v/>
      </c>
      <c r="BF103" s="388" t="e">
        <f>(AU103*(100+BE103*100))/(AJ103-AU103)/100</f>
        <v>#VALUE!</v>
      </c>
      <c r="BG103" s="450" t="e">
        <f>BE103+BF103</f>
        <v>#VALUE!</v>
      </c>
      <c r="BH103" s="451" t="e">
        <f>SUM(AV103:BF103)</f>
        <v>#VALUE!</v>
      </c>
      <c r="BI103" s="452" t="e">
        <f>IF(CX103=0,BI102,(DK103*查询!$R$5+DL103*查询!$Q$5+DM103*查询!$N$5+DN103*查询!$O$5+DO103*查询!$P$5)*AF103/CX103)</f>
        <v>#VALUE!</v>
      </c>
      <c r="BJ103" s="452" t="e">
        <f>IF(CX103=0,BJ102,(DP103*查询!$S$5+DQ103*查询!$T$5+DR103*查询!$U$5)*AF103/CX103)</f>
        <v>#VALUE!</v>
      </c>
      <c r="BK103" s="452">
        <f>BK102</f>
        <v>1</v>
      </c>
      <c r="BL103" s="453" t="e">
        <f>SUMPRODUCT((AV103:BA103)*(GS103:GX103))/((GS103:GX103)+SUM(BB103:BD103)*GY103+BG103*GZ103)</f>
        <v>#VALUE!</v>
      </c>
      <c r="BM103" s="453" t="e">
        <f>BK103*($AV103*FB103+$AW103*FD103+$AX103*FI103+$AY103*FN103+$AZ103*FS103+$BA103*FX103+$BG103*GE103)/(AV103*EY103+AX103*FK103+AW103*FF103+AY103*FP103+AZ103*FU103+BA103*FZ103+BG103*GG103+BB103*GK103+BC103*GN103+BD103*GP103)</f>
        <v>#VALUE!</v>
      </c>
      <c r="BN103" s="453" t="e">
        <f>($AV103*FC103+$AX103*FJ103+$AW103*FE103+$AY103*FO103+$AZ103*FT103+$BA103*FY103+$BG103*GF103)/($AV103*FA103+BG103*GH103+BB103*GL103+BC103*GO103+BD103*GQ103+BA103*GA103)</f>
        <v>#VALUE!</v>
      </c>
      <c r="BO103" s="454" t="e">
        <f>SUMPRODUCT(AV103:BA103*GS103:GX103)/(GS103:GX103+(BB103+BC103+BD103)*GY103+BG103)</f>
        <v>#VALUE!</v>
      </c>
      <c r="BP103" s="454" t="e">
        <f>SUMPRODUCT(AV103:BA103*GS103:GX103)/(GS103:GX103+(BB103+BC103+BD103)*GY103+BG103)</f>
        <v>#VALUE!</v>
      </c>
      <c r="BQ103" s="454" t="e">
        <f>SUMPRODUCT(AV103:BA103*GS103:GX103)/(GS103:GX103+(BB103+BC103+BD103)*GY103+BG103)</f>
        <v>#VALUE!</v>
      </c>
      <c r="BR103" s="453" t="str">
        <f>IF(_tag_month_day!T93="","",_tag_month_day!T93)</f>
        <v/>
      </c>
      <c r="BS103" s="453" t="str">
        <f>IF(_tag_month_day!U93="","",_tag_month_day!U93)</f>
        <v/>
      </c>
      <c r="BT103" s="455" t="str">
        <f>IF(CK103="","",IF((CK103&gt;=BV103-0.12)*(CK103&lt;=BV103+0.12),"合格","不合格"))</f>
        <v/>
      </c>
      <c r="BU103" s="456" t="str">
        <f>IF(_tag_month_day!V93="","",_tag_month_day!V93)</f>
        <v/>
      </c>
      <c r="BV103" s="457" t="str">
        <f>IF(_tag_month_day!W93="","",_tag_month_day!W93)</f>
        <v/>
      </c>
      <c r="BW103" s="458" t="str">
        <f>IF(_tag_month_day!X93="","",_tag_month_day!X93)</f>
        <v/>
      </c>
      <c r="BX103" s="458" t="str">
        <f>IF(_tag_month_day!Y93="","",_tag_month_day!Y93)</f>
        <v/>
      </c>
      <c r="BY103" s="459">
        <f ca="1">L103</f>
        <v>43589.916666666446</v>
      </c>
      <c r="BZ103" s="460" t="s">
        <v>429</v>
      </c>
      <c r="CA103" s="461">
        <v>0.90625</v>
      </c>
      <c r="CB103" s="424" t="str">
        <f>IF(_tag_month_day!Z93="","",_tag_month_day!Z93)</f>
        <v/>
      </c>
      <c r="CC103" s="424" t="str">
        <f>IF(_tag_month_day!AA93="","",_tag_month_day!AA93)</f>
        <v/>
      </c>
      <c r="CD103" s="424" t="str">
        <f>IF(_tag_month_day!AB93="","",_tag_month_day!AB93)</f>
        <v/>
      </c>
      <c r="CE103" s="424" t="str">
        <f>IF(_tag_month_day!AC93="","",_tag_month_day!AC93)</f>
        <v/>
      </c>
      <c r="CF103" s="424" t="str">
        <f>IF(_tag_month_day!AD93="","",_tag_month_day!AD93)</f>
        <v/>
      </c>
      <c r="CG103" s="424" t="str">
        <f>IF(_tag_month_day!AE93="","",_tag_month_day!AE93)</f>
        <v/>
      </c>
      <c r="CH103" s="424" t="str">
        <f>IF(_tag_month_day!AF93="","",_tag_month_day!AF93)</f>
        <v/>
      </c>
      <c r="CI103" s="424" t="str">
        <f>IF(_tag_month_day!AG93="","",_tag_month_day!AG93)</f>
        <v/>
      </c>
      <c r="CJ103" s="424" t="str">
        <f>IF(_tag_month_day!AH93="","",_tag_month_day!AH93)</f>
        <v/>
      </c>
      <c r="CK103" s="424" t="str">
        <f>IF(_tag_month_day!AI93="","",_tag_month_day!AI93)</f>
        <v/>
      </c>
      <c r="CL103" s="4" t="str">
        <f>IF(_tag_month_day!AJ93="","",_tag_month_day!AJ93)</f>
        <v/>
      </c>
      <c r="CM103" s="4" t="str">
        <f>IF(_tag_month_day!AK93="","",_tag_month_day!AK93)</f>
        <v/>
      </c>
      <c r="CN103" s="4" t="str">
        <f>IF(_tag_month_day!AL93="","",_tag_month_day!AL93)</f>
        <v/>
      </c>
      <c r="CO103" s="4" t="str">
        <f>IF(_tag_month_day!AM93="","",_tag_month_day!AM93)</f>
        <v/>
      </c>
      <c r="CP103" s="4" t="str">
        <f>IF(_tag_month_day!AN93="","",_tag_month_day!AN93)</f>
        <v/>
      </c>
      <c r="CQ103" s="4" t="str">
        <f>IF(_tag_month_day!AO93="","",_tag_month_day!AO93)</f>
        <v/>
      </c>
      <c r="CR103" s="462" t="str">
        <f>IF(_tag_month_day!AP93="","",_tag_month_day!AP93)</f>
        <v/>
      </c>
      <c r="CS103" s="463" t="str">
        <f>IF(_tag_month_day!AQ93="","",_tag_month_day!AQ93)</f>
        <v/>
      </c>
      <c r="CT103" s="4" t="str">
        <f>IF(_tag_month_day!AR93="","",_tag_month_day!AR93)</f>
        <v/>
      </c>
      <c r="CU103" s="464" t="e">
        <f>DU103/AJ103</f>
        <v>#VALUE!</v>
      </c>
      <c r="CV103" s="451" t="e">
        <f>BG103/BH103</f>
        <v>#VALUE!</v>
      </c>
      <c r="CW103" s="465" t="e">
        <f>AJ103*(1-CV103)*CU103*AF103</f>
        <v>#VALUE!</v>
      </c>
      <c r="CX103" s="465" t="e">
        <f>CW103*94%</f>
        <v>#VALUE!</v>
      </c>
      <c r="CY103" s="466" t="e">
        <f>IF(CX103=0,0,DS103/(DS103+CX103))</f>
        <v>#VALUE!</v>
      </c>
      <c r="CZ103" s="465" t="e">
        <f>$AJ103*EF103</f>
        <v>#VALUE!</v>
      </c>
      <c r="DA103" s="465" t="e">
        <f>$AJ103*EG103</f>
        <v>#VALUE!</v>
      </c>
      <c r="DB103" s="465" t="e">
        <f>$AJ103*EH103</f>
        <v>#VALUE!</v>
      </c>
      <c r="DC103" s="465" t="e">
        <f>$AJ103*EI103</f>
        <v>#VALUE!</v>
      </c>
      <c r="DD103" s="465" t="e">
        <f>$AJ103*EJ103</f>
        <v>#VALUE!</v>
      </c>
      <c r="DE103" s="465" t="e">
        <f>$AJ103*EK103</f>
        <v>#VALUE!</v>
      </c>
      <c r="DF103" s="465" t="e">
        <f>$AJ103*EL103</f>
        <v>#VALUE!</v>
      </c>
      <c r="DG103" s="465" t="e">
        <f>$AJ103*EM103</f>
        <v>#VALUE!</v>
      </c>
      <c r="DH103" s="465" t="e">
        <f>$AJ103*EN103</f>
        <v>#VALUE!</v>
      </c>
      <c r="DI103" s="465" t="e">
        <f>$AJ103*EO103</f>
        <v>#VALUE!</v>
      </c>
      <c r="DJ103" s="465" t="e">
        <f>CZ103*(1-EP103)</f>
        <v>#VALUE!</v>
      </c>
      <c r="DK103" s="465" t="e">
        <f>DA103*(1-ER103)</f>
        <v>#VALUE!</v>
      </c>
      <c r="DL103" s="465" t="e">
        <f>DB103*(1-EQ103)</f>
        <v>#VALUE!</v>
      </c>
      <c r="DM103" s="465" t="e">
        <f>DC103*(1-ES103)</f>
        <v>#VALUE!</v>
      </c>
      <c r="DN103" s="465" t="e">
        <f>DD103*(1-ET103)</f>
        <v>#VALUE!</v>
      </c>
      <c r="DO103" s="465" t="e">
        <f>DE103</f>
        <v>#VALUE!</v>
      </c>
      <c r="DP103" s="465" t="e">
        <f>DF103*(1-EU103)</f>
        <v>#VALUE!</v>
      </c>
      <c r="DQ103" s="465" t="e">
        <f>DG103*(1-EV103)</f>
        <v>#VALUE!</v>
      </c>
      <c r="DR103" s="465" t="e">
        <f>DH103*(1-EW103)</f>
        <v>#VALUE!</v>
      </c>
      <c r="DS103" s="465" t="e">
        <f>DI103</f>
        <v>#VALUE!</v>
      </c>
      <c r="DT103" s="465" t="e">
        <f>SUM(DJ103:DS103)</f>
        <v>#VALUE!</v>
      </c>
      <c r="DU103" s="465" t="e">
        <f>(GS103:GX103)+(DP103+DQ103+DR103)*GY103+DS103</f>
        <v>#VALUE!</v>
      </c>
      <c r="DV103" s="451" t="e">
        <f>AV103/$BH103/(1-EP103)</f>
        <v>#VALUE!</v>
      </c>
      <c r="DW103" s="451" t="e">
        <f>AW103/$BH103/(1-ER103)</f>
        <v>#VALUE!</v>
      </c>
      <c r="DX103" s="451" t="e">
        <f>AX103/$BH103/(1-EQ103)</f>
        <v>#VALUE!</v>
      </c>
      <c r="DY103" s="451" t="e">
        <f>AY103/$BH103/(1-ES103)</f>
        <v>#VALUE!</v>
      </c>
      <c r="DZ103" s="451" t="e">
        <f>AZ103/$BH103/(1-ET103)</f>
        <v>#VALUE!</v>
      </c>
      <c r="EA103" s="451" t="e">
        <f>BA103/$BH103/(1-AX103)</f>
        <v>#VALUE!</v>
      </c>
      <c r="EB103" s="451" t="e">
        <f>BB103/$BH103/(1-EU103)</f>
        <v>#VALUE!</v>
      </c>
      <c r="EC103" s="451" t="e">
        <f>BC103/$BH103/(1-EV103)</f>
        <v>#VALUE!</v>
      </c>
      <c r="ED103" s="451" t="e">
        <f>BD103/$BH103/(1-EW103)</f>
        <v>#VALUE!</v>
      </c>
      <c r="EE103" s="451" t="e">
        <f>BG103/BH103</f>
        <v>#VALUE!</v>
      </c>
      <c r="EF103" s="451" t="e">
        <f>DV103/SUM($DV103:$EE103)</f>
        <v>#VALUE!</v>
      </c>
      <c r="EG103" s="451" t="e">
        <f>DW103/SUM($DV103:$EE103)</f>
        <v>#VALUE!</v>
      </c>
      <c r="EH103" s="451" t="e">
        <f>DX103/SUM($DV103:$EE103)</f>
        <v>#VALUE!</v>
      </c>
      <c r="EI103" s="451" t="e">
        <f>DY103/SUM($DV103:$EE103)</f>
        <v>#VALUE!</v>
      </c>
      <c r="EJ103" s="451" t="e">
        <f>DZ103/SUM($DV103:$EE103)</f>
        <v>#VALUE!</v>
      </c>
      <c r="EK103" s="451" t="e">
        <f>EA103/SUM($DV103:$EE103)</f>
        <v>#VALUE!</v>
      </c>
      <c r="EL103" s="451" t="e">
        <f>EB103/SUM($DV103:$EE103)</f>
        <v>#VALUE!</v>
      </c>
      <c r="EM103" s="451" t="e">
        <f>EC103/SUM($DV103:$EE103)</f>
        <v>#VALUE!</v>
      </c>
      <c r="EN103" s="451" t="e">
        <f>ED103/SUM($DV103:$EE103)</f>
        <v>#VALUE!</v>
      </c>
      <c r="EO103" s="451" t="e">
        <f>EE103/SUM($DV103:$EE103)</f>
        <v>#VALUE!</v>
      </c>
      <c r="EP103" s="450">
        <f>EP102</f>
        <v>0.080000000000000002</v>
      </c>
      <c r="EQ103" s="450">
        <f>EQ102</f>
        <v>0.014999999999999999</v>
      </c>
      <c r="ER103" s="450">
        <f>ER102</f>
        <v>0.014999999999999999</v>
      </c>
      <c r="ES103" s="450">
        <f>ES102</f>
        <v>0.014999999999999999</v>
      </c>
      <c r="ET103" s="450">
        <f>ET102</f>
        <v>0.014999999999999999</v>
      </c>
      <c r="EU103" s="450">
        <f>EU102</f>
        <v>0.089999999999999997</v>
      </c>
      <c r="EV103" s="450">
        <f>EV102</f>
        <v>0.089999999999999997</v>
      </c>
      <c r="EW103" s="450">
        <f>EW102</f>
        <v>0.089999999999999997</v>
      </c>
      <c r="EX103" s="431" t="str">
        <f>IF(_tag_month_day!AS93="","",_tag_month_day!AS93/100)</f>
        <v/>
      </c>
      <c r="EY103" s="431" t="str">
        <f>IF(_tag_month_day!AT93="","",_tag_month_day!AT93/100)</f>
        <v/>
      </c>
      <c r="EZ103" s="431" t="str">
        <f>IF(_tag_month_day!AU93="","",_tag_month_day!AU93/100)</f>
        <v/>
      </c>
      <c r="FA103" s="431" t="str">
        <f>IF(_tag_month_day!AV93="","",_tag_month_day!AV93/100)</f>
        <v/>
      </c>
      <c r="FB103" s="431" t="str">
        <f>IF(_tag_month_day!AW93="","",_tag_month_day!AW93/100)</f>
        <v/>
      </c>
      <c r="FC103" s="431" t="str">
        <f>IF(_tag_month_day!AX93="","",_tag_month_day!AX93/100)</f>
        <v/>
      </c>
      <c r="FD103" s="449" t="str">
        <f>IF(_tag_month_day!AY93="","",_tag_month_day!AY93/100)</f>
        <v/>
      </c>
      <c r="FE103" s="449" t="str">
        <f>IF(_tag_month_day!AZ93="","",_tag_month_day!AZ93/100)</f>
        <v/>
      </c>
      <c r="FF103" s="449" t="str">
        <f>IF(_tag_month_day!BA93="","",_tag_month_day!BA93/100)</f>
        <v/>
      </c>
      <c r="FG103" s="449" t="str">
        <f>IF(_tag_month_day!BB93="","",_tag_month_day!BB93/100)</f>
        <v/>
      </c>
      <c r="FH103" s="467" t="str">
        <f>IF(_tag_month_day!BC93="","",_tag_month_day!BC93/100)</f>
        <v/>
      </c>
      <c r="FI103" s="449">
        <f>FI102</f>
        <v>0.40999999999999998</v>
      </c>
      <c r="FJ103" s="449">
        <f>FJ102</f>
        <v>0.11</v>
      </c>
      <c r="FK103" s="449">
        <f>FK102</f>
        <v>0.014999999999999999</v>
      </c>
      <c r="FL103" s="449">
        <f>FL102</f>
        <v>0</v>
      </c>
      <c r="FM103" s="467">
        <f>FM102</f>
        <v>0.0001</v>
      </c>
      <c r="FN103" s="449">
        <f>FN102</f>
        <v>0.32000000000000001</v>
      </c>
      <c r="FO103" s="449">
        <f>FO102</f>
        <v>0.20000000000000001</v>
      </c>
      <c r="FP103" s="449">
        <f>FP102</f>
        <v>0.01</v>
      </c>
      <c r="FQ103" s="449">
        <f>FQ102</f>
        <v>0</v>
      </c>
      <c r="FR103" s="467">
        <f>FR102</f>
        <v>0.0001</v>
      </c>
      <c r="FS103" s="449" t="str">
        <f>IF(_tag_month_day!BD93="","",_tag_month_day!BD93/100)</f>
        <v/>
      </c>
      <c r="FT103" s="449" t="str">
        <f>IF(_tag_month_day!BE93="","",_tag_month_day!BE93/100)</f>
        <v/>
      </c>
      <c r="FU103" s="449" t="str">
        <f>IF(_tag_month_day!BF93="","",_tag_month_day!BF93/100)</f>
        <v/>
      </c>
      <c r="FV103" s="449" t="str">
        <f>IF(_tag_month_day!BG93="","",_tag_month_day!BG93/100)</f>
        <v/>
      </c>
      <c r="FW103" s="467" t="str">
        <f>IF(_tag_month_day!BH93="","",_tag_month_day!BH93/100)</f>
        <v/>
      </c>
      <c r="FX103" s="449" t="str">
        <f>IF(_tag_month_day!BI93="","",_tag_month_day!BI93/100)</f>
        <v/>
      </c>
      <c r="FY103" s="449" t="str">
        <f>IF(_tag_month_day!BJ93="","",_tag_month_day!BJ93/100)</f>
        <v/>
      </c>
      <c r="FZ103" s="468" t="str">
        <f>IF(_tag_month_day!BK93="","",_tag_month_day!BK93/100)</f>
        <v/>
      </c>
      <c r="GA103" s="449" t="str">
        <f>IF(_tag_month_day!BL93="","",_tag_month_day!BL93/100)</f>
        <v/>
      </c>
      <c r="GB103" s="467" t="str">
        <f>IF(_tag_month_day!BM93="","",_tag_month_day!BM93/100)</f>
        <v/>
      </c>
      <c r="GC103" s="431" t="str">
        <f>IF(_tag_month_day!BN93="","",_tag_month_day!BN93/100)</f>
        <v/>
      </c>
      <c r="GD103" s="431" t="str">
        <f>IF(_tag_month_day!BO93="","",_tag_month_day!BO93/100)</f>
        <v/>
      </c>
      <c r="GE103" s="431" t="str">
        <f>IF(_tag_month_day!BP93="","",_tag_month_day!BP93/100)</f>
        <v/>
      </c>
      <c r="GF103" s="431" t="str">
        <f>IF(_tag_month_day!BQ93="","",_tag_month_day!BQ93/100)</f>
        <v/>
      </c>
      <c r="GG103" s="431" t="str">
        <f>IF(_tag_month_day!BR93="","",_tag_month_day!BR93/100)</f>
        <v/>
      </c>
      <c r="GH103" s="431" t="str">
        <f>IF(_tag_month_day!BS93="","",_tag_month_day!BS93/100)</f>
        <v/>
      </c>
      <c r="GI103" s="467" t="str">
        <f>IF(_tag_month_day!BT93="","",_tag_month_day!BT93/100)</f>
        <v/>
      </c>
      <c r="GJ103" s="469" t="str">
        <f>IF(_tag_month_day!BU93="","",_tag_month_day!BU93/100)</f>
        <v/>
      </c>
      <c r="GK103" s="470">
        <f>GK102</f>
        <v>0.070000000000000007</v>
      </c>
      <c r="GL103" s="470">
        <f>GL102</f>
        <v>0.029999999999999999</v>
      </c>
      <c r="GM103" s="471" t="str">
        <f>IF(_tag_month_day!BX93="","",_tag_month_day!BX93/100)</f>
        <v/>
      </c>
      <c r="GN103" s="470">
        <f>GN102</f>
        <v>0.070000000000000007</v>
      </c>
      <c r="GO103" s="470">
        <f>GO102</f>
        <v>0.029999999999999999</v>
      </c>
      <c r="GP103" s="470">
        <f>GP102</f>
        <v>0.089999999999999997</v>
      </c>
      <c r="GQ103" s="470">
        <f>GQ102</f>
        <v>0.029999999999999999</v>
      </c>
      <c r="GR103" s="471" t="str">
        <f>IF(_tag_month_day!CA93="","",_tag_month_day!CA93/100)</f>
        <v/>
      </c>
      <c r="GS103" s="472">
        <f>GS102</f>
        <v>0.95299999999999996</v>
      </c>
      <c r="GT103" s="472">
        <f>GT102</f>
        <v>0.55000000000000004</v>
      </c>
      <c r="GU103" s="472">
        <f>GU102</f>
        <v>0.55000000000000004</v>
      </c>
      <c r="GV103" s="472">
        <f>GV102</f>
        <v>0.55000000000000004</v>
      </c>
      <c r="GW103" s="472">
        <f>GW102</f>
        <v>0.5</v>
      </c>
      <c r="GX103" s="472">
        <f>GX102</f>
        <v>0.93500000000000005</v>
      </c>
      <c r="GY103" s="472">
        <f>GY102</f>
        <v>0.14999999999999999</v>
      </c>
      <c r="GZ103" s="472">
        <f>GZ102</f>
        <v>1</v>
      </c>
      <c r="HA103" s="474">
        <f>HA102</f>
        <v>0.047</v>
      </c>
      <c r="HB103" s="474">
        <f>HB102</f>
        <v>0.45000000000000001</v>
      </c>
      <c r="HC103" s="474">
        <f>HC102</f>
        <v>0.45000000000000001</v>
      </c>
      <c r="HD103" s="474">
        <f>HD102</f>
        <v>0.45000000000000001</v>
      </c>
      <c r="HE103" s="474">
        <f>HE102</f>
        <v>0.5</v>
      </c>
      <c r="HF103" s="474">
        <f>HF102</f>
        <v>0.065000000000000002</v>
      </c>
      <c r="HG103" s="474">
        <f>HG102</f>
        <v>0.84999999999999998</v>
      </c>
      <c r="HH103" s="474">
        <f>HH102</f>
        <v>0</v>
      </c>
      <c r="HI103" s="10" t="e">
        <f>IF(BZ103&lt;&gt;"",CK103-BV103,0)</f>
        <v>#VALUE!</v>
      </c>
      <c r="HJ103" s="10" t="e">
        <f>IF(AJ103&gt;0,AH103-AJ103,0)</f>
        <v>#VALUE!</v>
      </c>
      <c r="HK103" s="466">
        <f>HK102</f>
        <v>0.84999999999999998</v>
      </c>
      <c r="HL103" s="424">
        <f>HL102</f>
        <v>550000</v>
      </c>
      <c r="HM103" s="424">
        <f>HM102</f>
        <v>480000</v>
      </c>
      <c r="HN103" s="465" t="e">
        <f>(DJ103*EZ103+DK103*FH103+DL103*FM103+DM103*FR103+DN103*FW103+DO103*GB103+DS103*GI103+DP103*GM103+DR103*GR103)*1000*2</f>
        <v>#VALUE!</v>
      </c>
      <c r="HO103" s="465" t="e">
        <f>HN103*HK103*$HO$2/HL103*1000000</f>
        <v>#VALUE!</v>
      </c>
      <c r="HP103" s="465" t="e">
        <f>HN103*HK103*$HP$2/HM103*1000000</f>
        <v>#VALUE!</v>
      </c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</row>
    <row customFormat="1" r="104" s="0">
      <c r="A104" s="420">
        <v>93</v>
      </c>
      <c r="B104" s="421">
        <f ca="1">IF(D104=D103,B103,IF(D104="夜班",B103+1,B103))</f>
        <v>43589</v>
      </c>
      <c r="C104" s="422">
        <f>C103</f>
        <v>0.041666666666666699</v>
      </c>
      <c r="D104" s="10" t="str">
        <f ca="1">IF(HOUR(G104)&lt;8,"夜班",IF(HOUR(G104)&lt;16,"白班",IF(HOUR(G104)&lt;24,"中班",0)))</f>
        <v>中班</v>
      </c>
      <c r="E104" s="10" t="e">
        <f ca="1">IF(F104=1,"甲",IF(F104=2,"乙",IF(F104=3,"丙",IF(F104=4,"丁",""))))</f>
        <v>#REF!</v>
      </c>
      <c r="F104" s="10" t="e">
        <f ca="1">SUMPRODUCT((成本日报!$A$3:$A$95=计划!B104)*(成本日报!$B$3:$B$95=计划!$D104),成本日报!$C$3:$C$95)</f>
        <v>#REF!</v>
      </c>
      <c r="G104" s="423">
        <f ca="1">G103+C103</f>
        <v>43589.83333333311</v>
      </c>
      <c r="H104" s="423">
        <f ca="1">$G104+$C104/60*10+$C104*0</f>
        <v>43589.840277777555</v>
      </c>
      <c r="I104" s="423">
        <f ca="1">$G104+$C104/60*18+$C104*0</f>
        <v>43589.845833333107</v>
      </c>
      <c r="J104" s="423">
        <f ca="1">$G104+$C104/60*0+$C104*1</f>
        <v>43589.874999999774</v>
      </c>
      <c r="K104" s="423">
        <f ca="1">$G104+$C104/60*30+$C104*2</f>
        <v>43589.937499999782</v>
      </c>
      <c r="L104" s="423">
        <f ca="1">$G104+$C104/60*0+$C104*3</f>
        <v>43589.95833333311</v>
      </c>
      <c r="M104" s="424" t="str">
        <f>IF(_tag_month_day!A94="","",_tag_month_day!A94)</f>
        <v/>
      </c>
      <c r="N104" s="424" t="str">
        <f>IF(_tag_month_day!B94="","",_tag_month_day!B94)</f>
        <v/>
      </c>
      <c r="O104" s="425" t="e">
        <f>IF(M104+N104=0,"",M104+N104)</f>
        <v>#VALUE!</v>
      </c>
      <c r="P104" s="424" t="str">
        <f>IF(_tag_month_day!C94="","",_tag_month_day!C94)</f>
        <v/>
      </c>
      <c r="Q104" s="424" t="str">
        <f>IF(_tag_month_day!D94="","",_tag_month_day!D94)</f>
        <v/>
      </c>
      <c r="R104" s="426" t="str">
        <f>IF(_tag_month_day!CB94="","",_tag_month_day!CB94/100)</f>
        <v/>
      </c>
      <c r="S104" s="427" t="str">
        <f>IF(_tag_month_day!E94="","",_tag_month_day!E94)</f>
        <v/>
      </c>
      <c r="T104" s="427" t="str">
        <f>IF(_tag_month_day!F94="","",_tag_month_day!F94)</f>
        <v/>
      </c>
      <c r="U104" s="428" t="e">
        <f>S104+T104</f>
        <v>#VALUE!</v>
      </c>
      <c r="V104" s="429" t="e">
        <f>U104/AJ104</f>
        <v>#VALUE!</v>
      </c>
      <c r="W104" s="430" t="str">
        <f>IF(_jhy_month_day!A94="","",_jhy_month_day!A94)</f>
        <v/>
      </c>
      <c r="X104" s="431" t="str">
        <f>IF(_jhy_month_day!B94="","",_jhy_month_day!B94/100)</f>
        <v/>
      </c>
      <c r="Y104" s="431" t="str">
        <f>IF(_jhy_month_day!C94="","",_jhy_month_day!C94/100)</f>
        <v/>
      </c>
      <c r="Z104" s="432">
        <f>Z100+1</f>
        <v>24</v>
      </c>
      <c r="AA104" s="433" t="str">
        <f>IF(_tag_month_day!G94="","",_tag_month_day!G94/100)</f>
        <v/>
      </c>
      <c r="AB104" s="433" t="str">
        <f>IF(_tag_month_day!H94="","",_tag_month_day!H94/100)</f>
        <v/>
      </c>
      <c r="AC104" s="434">
        <f>IF(X104="",AC103,BK104*($AV103*X104+$AW103*FD103+$AX103*FI103+$AY103*FN103+$AZ103*FS103+$BA103*FX103+$BG103*GE103)/(AV103*Y104+AX103*FK103+AW103*FF103+AY103*FP103+AZ103*FU103+BA103*FZ103+BG103*GG103+BB103*GK103+BC103*GN103+BD103*GP103))</f>
        <v>1.59963432013121</v>
      </c>
      <c r="AD104" s="435" t="str">
        <f>IF(AC104=AC103,"",AC104-AC103)</f>
        <v/>
      </c>
      <c r="AE104" s="436" t="str">
        <f>IF(1-AF104=0,"",(1-AF104))</f>
        <v/>
      </c>
      <c r="AF104" s="437">
        <v>1</v>
      </c>
      <c r="AG104" s="10" t="str">
        <f>AG103</f>
        <v>8B4</v>
      </c>
      <c r="AH104" s="438" t="str">
        <f>AH103</f>
        <v/>
      </c>
      <c r="AI104" s="424" t="e">
        <f>IF(ROUND(AJ104-AJ103,1)=0,"",AJ104-AJ103)</f>
        <v>#VALUE!</v>
      </c>
      <c r="AJ104" s="10" t="str">
        <f>IF(_tag_month_day!I94="","",_tag_month_day!I94)</f>
        <v/>
      </c>
      <c r="AK104" s="440" t="s">
        <v>157</v>
      </c>
      <c r="AL104" s="440" t="s">
        <v>456</v>
      </c>
      <c r="AM104" s="440" t="s">
        <v>433</v>
      </c>
      <c r="AN104" s="441">
        <f>AN103</f>
        <v>3</v>
      </c>
      <c r="AO104" s="441">
        <f>AO103</f>
        <v>7</v>
      </c>
      <c r="AP104" s="442" t="e">
        <f>(IF(AN104=0,AS103,AS103*(1+AO104/AN104)/(AR104+AO104/AN104)))+AT104</f>
        <v>#VALUE!</v>
      </c>
      <c r="AQ104" s="443" t="str">
        <f>IF(_tag_month_day!J94="","",_tag_month_day!J94/100)</f>
        <v/>
      </c>
      <c r="AR104" s="444">
        <f>AR103</f>
        <v>1.3</v>
      </c>
      <c r="AS104" s="445" t="e">
        <f>AQ104*(AN104*AR104+AO104)/(AN104+AO104)</f>
        <v>#VALUE!</v>
      </c>
      <c r="AT104" s="445" t="e">
        <f>(SUM(BE104:BF104)-SUM(BE103:BF103))*0.05</f>
        <v>#VALUE!</v>
      </c>
      <c r="AU104" s="446" t="str">
        <f>IF(_tag_month_day!CC94="","",IF(_tag_month_day!CC94&gt;0,_tag_month_day!CD94,_tag_month_day!CE94))</f>
        <v/>
      </c>
      <c r="AV104" s="447" t="str">
        <f>IF(_tag_month_day!L94="","",_tag_month_day!L94/100)</f>
        <v/>
      </c>
      <c r="AW104" s="431">
        <f>AW103</f>
        <v>0</v>
      </c>
      <c r="AX104" s="431">
        <f>AX103</f>
        <v>0</v>
      </c>
      <c r="AY104" s="431" t="str">
        <f>IF(_tag_month_day!M94="","",_tag_month_day!M94/100)</f>
        <v/>
      </c>
      <c r="AZ104" s="431" t="str">
        <f>IF(_tag_month_day!N94="","",_tag_month_day!N94/100)</f>
        <v/>
      </c>
      <c r="BA104" s="431" t="str">
        <f>IF(_tag_month_day!O94="","",_tag_month_day!O94/100)</f>
        <v/>
      </c>
      <c r="BB104" s="448" t="str">
        <f>IF(_tag_month_day!P94="","",_tag_month_day!P94/100)</f>
        <v/>
      </c>
      <c r="BC104" s="448">
        <f>BC103</f>
        <v>0</v>
      </c>
      <c r="BD104" s="448" t="str">
        <f>IF(_tag_month_day!Q94="","",_tag_month_day!Q94/100)</f>
        <v/>
      </c>
      <c r="BE104" s="449" t="str">
        <f>IF(_tag_month_day!R94="","",_tag_month_day!R94/100)</f>
        <v/>
      </c>
      <c r="BF104" s="388" t="e">
        <f>(AU104*(100+BE104*100))/(AJ104-AU104)/100</f>
        <v>#VALUE!</v>
      </c>
      <c r="BG104" s="450" t="e">
        <f>BE104+BF104</f>
        <v>#VALUE!</v>
      </c>
      <c r="BH104" s="451" t="e">
        <f>SUM(AV104:BF104)</f>
        <v>#VALUE!</v>
      </c>
      <c r="BI104" s="452" t="e">
        <f>IF(CX104=0,BI103,(DK104*查询!$R$5+DL104*查询!$Q$5+DM104*查询!$N$5+DN104*查询!$O$5+DO104*查询!$P$5)*AF104/CX104)</f>
        <v>#VALUE!</v>
      </c>
      <c r="BJ104" s="452" t="e">
        <f>IF(CX104=0,BJ103,(DP104*查询!$S$5+DQ104*查询!$T$5+DR104*查询!$U$5)*AF104/CX104)</f>
        <v>#VALUE!</v>
      </c>
      <c r="BK104" s="452">
        <f>BK103</f>
        <v>1</v>
      </c>
      <c r="BL104" s="453" t="e">
        <f>SUMPRODUCT((AV104:BA104)*(GS104:GX104))/((GS104:GX104)+SUM(BB104:BD104)*GY104+BG104*GZ104)</f>
        <v>#VALUE!</v>
      </c>
      <c r="BM104" s="453" t="e">
        <f>BK104*($AV104*FB104+$AW104*FD104+$AX104*FI104+$AY104*FN104+$AZ104*FS104+$BA104*FX104+$BG104*GE104)/(AV104*EY104+AX104*FK104+AW104*FF104+AY104*FP104+AZ104*FU104+BA104*FZ104+BG104*GG104+BB104*GK104+BC104*GN104+BD104*GP104)</f>
        <v>#VALUE!</v>
      </c>
      <c r="BN104" s="453" t="e">
        <f>($AV104*FC104+$AX104*FJ104+$AW104*FE104+$AY104*FO104+$AZ104*FT104+$BA104*FY104+$BG104*GF104)/($AV104*FA104+BG104*GH104+BB104*GL104+BC104*GO104+BD104*GQ104+BA104*GA104)</f>
        <v>#VALUE!</v>
      </c>
      <c r="BO104" s="454" t="e">
        <f>SUMPRODUCT(AV104:BA104*GS104:GX104)/(GS104:GX104+(BB104+BC104+BD104)*GY104+BG104)</f>
        <v>#VALUE!</v>
      </c>
      <c r="BP104" s="454" t="e">
        <f>SUMPRODUCT(AV104:BA104*GS104:GX104)/(GS104:GX104+(BB104+BC104+BD104)*GY104+BG104)</f>
        <v>#VALUE!</v>
      </c>
      <c r="BQ104" s="454" t="e">
        <f>SUMPRODUCT(AV104:BA104*GS104:GX104)/(GS104:GX104+(BB104+BC104+BD104)*GY104+BG104)</f>
        <v>#VALUE!</v>
      </c>
      <c r="BR104" s="453" t="str">
        <f>IF(_tag_month_day!T94="","",_tag_month_day!T94)</f>
        <v/>
      </c>
      <c r="BS104" s="453" t="str">
        <f>IF(_tag_month_day!U94="","",_tag_month_day!U94)</f>
        <v/>
      </c>
      <c r="BT104" s="455" t="str">
        <f>IF(CK104="","",IF((CK104&gt;=BV104-0.12)*(CK104&lt;=BV104+0.12),"合格","不合格"))</f>
        <v/>
      </c>
      <c r="BU104" s="456" t="str">
        <f>IF(_tag_month_day!V94="","",_tag_month_day!V94)</f>
        <v/>
      </c>
      <c r="BV104" s="457" t="str">
        <f>IF(_tag_month_day!W94="","",_tag_month_day!W94)</f>
        <v/>
      </c>
      <c r="BW104" s="458" t="str">
        <f>IF(_tag_month_day!X94="","",_tag_month_day!X94)</f>
        <v/>
      </c>
      <c r="BX104" s="458" t="str">
        <f>IF(_tag_month_day!Y94="","",_tag_month_day!Y94)</f>
        <v/>
      </c>
      <c r="BY104" s="459">
        <f ca="1">L104</f>
        <v>43589.95833333311</v>
      </c>
      <c r="BZ104" s="460"/>
      <c r="CA104" s="461"/>
      <c r="CB104" s="424" t="str">
        <f>IF(_tag_month_day!Z94="","",_tag_month_day!Z94)</f>
        <v/>
      </c>
      <c r="CC104" s="424" t="str">
        <f>IF(_tag_month_day!AA94="","",_tag_month_day!AA94)</f>
        <v/>
      </c>
      <c r="CD104" s="424" t="str">
        <f>IF(_tag_month_day!AB94="","",_tag_month_day!AB94)</f>
        <v/>
      </c>
      <c r="CE104" s="424" t="str">
        <f>IF(_tag_month_day!AC94="","",_tag_month_day!AC94)</f>
        <v/>
      </c>
      <c r="CF104" s="424" t="str">
        <f>IF(_tag_month_day!AD94="","",_tag_month_day!AD94)</f>
        <v/>
      </c>
      <c r="CG104" s="424" t="str">
        <f>IF(_tag_month_day!AE94="","",_tag_month_day!AE94)</f>
        <v/>
      </c>
      <c r="CH104" s="424" t="str">
        <f>IF(_tag_month_day!AF94="","",_tag_month_day!AF94)</f>
        <v/>
      </c>
      <c r="CI104" s="424" t="str">
        <f>IF(_tag_month_day!AG94="","",_tag_month_day!AG94)</f>
        <v/>
      </c>
      <c r="CJ104" s="424" t="str">
        <f>IF(_tag_month_day!AH94="","",_tag_month_day!AH94)</f>
        <v/>
      </c>
      <c r="CK104" s="424" t="str">
        <f>IF(_tag_month_day!AI94="","",_tag_month_day!AI94)</f>
        <v/>
      </c>
      <c r="CL104" s="4" t="str">
        <f>IF(_tag_month_day!AJ94="","",_tag_month_day!AJ94)</f>
        <v/>
      </c>
      <c r="CM104" s="4" t="str">
        <f>IF(_tag_month_day!AK94="","",_tag_month_day!AK94)</f>
        <v/>
      </c>
      <c r="CN104" s="4" t="str">
        <f>IF(_tag_month_day!AL94="","",_tag_month_day!AL94)</f>
        <v/>
      </c>
      <c r="CO104" s="4" t="str">
        <f>IF(_tag_month_day!AM94="","",_tag_month_day!AM94)</f>
        <v/>
      </c>
      <c r="CP104" s="4" t="str">
        <f>IF(_tag_month_day!AN94="","",_tag_month_day!AN94)</f>
        <v/>
      </c>
      <c r="CQ104" s="4" t="str">
        <f>IF(_tag_month_day!AO94="","",_tag_month_day!AO94)</f>
        <v/>
      </c>
      <c r="CR104" s="462" t="str">
        <f>IF(_tag_month_day!AP94="","",_tag_month_day!AP94)</f>
        <v/>
      </c>
      <c r="CS104" s="463" t="str">
        <f>IF(_tag_month_day!AQ94="","",_tag_month_day!AQ94)</f>
        <v/>
      </c>
      <c r="CT104" s="4" t="str">
        <f>IF(_tag_month_day!AR94="","",_tag_month_day!AR94)</f>
        <v/>
      </c>
      <c r="CU104" s="464" t="e">
        <f>DU104/AJ104</f>
        <v>#VALUE!</v>
      </c>
      <c r="CV104" s="451" t="e">
        <f>BG104/BH104</f>
        <v>#VALUE!</v>
      </c>
      <c r="CW104" s="465" t="e">
        <f>AJ104*(1-CV104)*CU104*AF104</f>
        <v>#VALUE!</v>
      </c>
      <c r="CX104" s="465" t="e">
        <f>CW104*94%</f>
        <v>#VALUE!</v>
      </c>
      <c r="CY104" s="466" t="e">
        <f>IF(CX104=0,0,DS104/(DS104+CX104))</f>
        <v>#VALUE!</v>
      </c>
      <c r="CZ104" s="465" t="e">
        <f>$AJ104*EF104</f>
        <v>#VALUE!</v>
      </c>
      <c r="DA104" s="465" t="e">
        <f>$AJ104*EG104</f>
        <v>#VALUE!</v>
      </c>
      <c r="DB104" s="465" t="e">
        <f>$AJ104*EH104</f>
        <v>#VALUE!</v>
      </c>
      <c r="DC104" s="465" t="e">
        <f>$AJ104*EI104</f>
        <v>#VALUE!</v>
      </c>
      <c r="DD104" s="465" t="e">
        <f>$AJ104*EJ104</f>
        <v>#VALUE!</v>
      </c>
      <c r="DE104" s="465" t="e">
        <f>$AJ104*EK104</f>
        <v>#VALUE!</v>
      </c>
      <c r="DF104" s="465" t="e">
        <f>$AJ104*EL104</f>
        <v>#VALUE!</v>
      </c>
      <c r="DG104" s="465" t="e">
        <f>$AJ104*EM104</f>
        <v>#VALUE!</v>
      </c>
      <c r="DH104" s="465" t="e">
        <f>$AJ104*EN104</f>
        <v>#VALUE!</v>
      </c>
      <c r="DI104" s="465" t="e">
        <f>$AJ104*EO104</f>
        <v>#VALUE!</v>
      </c>
      <c r="DJ104" s="465" t="e">
        <f>CZ104*(1-EP104)</f>
        <v>#VALUE!</v>
      </c>
      <c r="DK104" s="465" t="e">
        <f>DA104*(1-ER104)</f>
        <v>#VALUE!</v>
      </c>
      <c r="DL104" s="465" t="e">
        <f>DB104*(1-EQ104)</f>
        <v>#VALUE!</v>
      </c>
      <c r="DM104" s="465" t="e">
        <f>DC104*(1-ES104)</f>
        <v>#VALUE!</v>
      </c>
      <c r="DN104" s="465" t="e">
        <f>DD104*(1-ET104)</f>
        <v>#VALUE!</v>
      </c>
      <c r="DO104" s="465" t="e">
        <f>DE104</f>
        <v>#VALUE!</v>
      </c>
      <c r="DP104" s="465" t="e">
        <f>DF104*(1-EU104)</f>
        <v>#VALUE!</v>
      </c>
      <c r="DQ104" s="465" t="e">
        <f>DG104*(1-EV104)</f>
        <v>#VALUE!</v>
      </c>
      <c r="DR104" s="465" t="e">
        <f>DH104*(1-EW104)</f>
        <v>#VALUE!</v>
      </c>
      <c r="DS104" s="465" t="e">
        <f>DI104</f>
        <v>#VALUE!</v>
      </c>
      <c r="DT104" s="465" t="e">
        <f>SUM(DJ104:DS104)</f>
        <v>#VALUE!</v>
      </c>
      <c r="DU104" s="465" t="e">
        <f>(GS104:GX104)+(DP104+DQ104+DR104)*GY104+DS104</f>
        <v>#VALUE!</v>
      </c>
      <c r="DV104" s="451" t="e">
        <f>AV104/$BH104/(1-EP104)</f>
        <v>#VALUE!</v>
      </c>
      <c r="DW104" s="451" t="e">
        <f>AW104/$BH104/(1-ER104)</f>
        <v>#VALUE!</v>
      </c>
      <c r="DX104" s="451" t="e">
        <f>AX104/$BH104/(1-EQ104)</f>
        <v>#VALUE!</v>
      </c>
      <c r="DY104" s="451" t="e">
        <f>AY104/$BH104/(1-ES104)</f>
        <v>#VALUE!</v>
      </c>
      <c r="DZ104" s="451" t="e">
        <f>AZ104/$BH104/(1-ET104)</f>
        <v>#VALUE!</v>
      </c>
      <c r="EA104" s="451" t="e">
        <f>BA104/$BH104/(1-AX104)</f>
        <v>#VALUE!</v>
      </c>
      <c r="EB104" s="451" t="e">
        <f>BB104/$BH104/(1-EU104)</f>
        <v>#VALUE!</v>
      </c>
      <c r="EC104" s="451" t="e">
        <f>BC104/$BH104/(1-EV104)</f>
        <v>#VALUE!</v>
      </c>
      <c r="ED104" s="451" t="e">
        <f>BD104/$BH104/(1-EW104)</f>
        <v>#VALUE!</v>
      </c>
      <c r="EE104" s="451" t="e">
        <f>BG104/BH104</f>
        <v>#VALUE!</v>
      </c>
      <c r="EF104" s="451" t="e">
        <f>DV104/SUM($DV104:$EE104)</f>
        <v>#VALUE!</v>
      </c>
      <c r="EG104" s="451" t="e">
        <f>DW104/SUM($DV104:$EE104)</f>
        <v>#VALUE!</v>
      </c>
      <c r="EH104" s="451" t="e">
        <f>DX104/SUM($DV104:$EE104)</f>
        <v>#VALUE!</v>
      </c>
      <c r="EI104" s="451" t="e">
        <f>DY104/SUM($DV104:$EE104)</f>
        <v>#VALUE!</v>
      </c>
      <c r="EJ104" s="451" t="e">
        <f>DZ104/SUM($DV104:$EE104)</f>
        <v>#VALUE!</v>
      </c>
      <c r="EK104" s="451" t="e">
        <f>EA104/SUM($DV104:$EE104)</f>
        <v>#VALUE!</v>
      </c>
      <c r="EL104" s="451" t="e">
        <f>EB104/SUM($DV104:$EE104)</f>
        <v>#VALUE!</v>
      </c>
      <c r="EM104" s="451" t="e">
        <f>EC104/SUM($DV104:$EE104)</f>
        <v>#VALUE!</v>
      </c>
      <c r="EN104" s="451" t="e">
        <f>ED104/SUM($DV104:$EE104)</f>
        <v>#VALUE!</v>
      </c>
      <c r="EO104" s="451" t="e">
        <f>EE104/SUM($DV104:$EE104)</f>
        <v>#VALUE!</v>
      </c>
      <c r="EP104" s="450">
        <f>EP103</f>
        <v>0.080000000000000002</v>
      </c>
      <c r="EQ104" s="450">
        <f>EQ103</f>
        <v>0.014999999999999999</v>
      </c>
      <c r="ER104" s="450">
        <f>ER103</f>
        <v>0.014999999999999999</v>
      </c>
      <c r="ES104" s="450">
        <f>ES103</f>
        <v>0.014999999999999999</v>
      </c>
      <c r="ET104" s="450">
        <f>ET103</f>
        <v>0.014999999999999999</v>
      </c>
      <c r="EU104" s="450">
        <f>EU103</f>
        <v>0.089999999999999997</v>
      </c>
      <c r="EV104" s="450">
        <f>EV103</f>
        <v>0.089999999999999997</v>
      </c>
      <c r="EW104" s="450">
        <f>EW103</f>
        <v>0.089999999999999997</v>
      </c>
      <c r="EX104" s="431" t="str">
        <f>IF(_tag_month_day!AS94="","",_tag_month_day!AS94/100)</f>
        <v/>
      </c>
      <c r="EY104" s="431" t="str">
        <f>IF(_tag_month_day!AT94="","",_tag_month_day!AT94/100)</f>
        <v/>
      </c>
      <c r="EZ104" s="431" t="str">
        <f>IF(_tag_month_day!AU94="","",_tag_month_day!AU94/100)</f>
        <v/>
      </c>
      <c r="FA104" s="431" t="str">
        <f>IF(_tag_month_day!AV94="","",_tag_month_day!AV94/100)</f>
        <v/>
      </c>
      <c r="FB104" s="431" t="str">
        <f>IF(_tag_month_day!AW94="","",_tag_month_day!AW94/100)</f>
        <v/>
      </c>
      <c r="FC104" s="431" t="str">
        <f>IF(_tag_month_day!AX94="","",_tag_month_day!AX94/100)</f>
        <v/>
      </c>
      <c r="FD104" s="449" t="str">
        <f>IF(_tag_month_day!AY94="","",_tag_month_day!AY94/100)</f>
        <v/>
      </c>
      <c r="FE104" s="449" t="str">
        <f>IF(_tag_month_day!AZ94="","",_tag_month_day!AZ94/100)</f>
        <v/>
      </c>
      <c r="FF104" s="449" t="str">
        <f>IF(_tag_month_day!BA94="","",_tag_month_day!BA94/100)</f>
        <v/>
      </c>
      <c r="FG104" s="449" t="str">
        <f>IF(_tag_month_day!BB94="","",_tag_month_day!BB94/100)</f>
        <v/>
      </c>
      <c r="FH104" s="467" t="str">
        <f>IF(_tag_month_day!BC94="","",_tag_month_day!BC94/100)</f>
        <v/>
      </c>
      <c r="FI104" s="449">
        <f>FI103</f>
        <v>0.40999999999999998</v>
      </c>
      <c r="FJ104" s="449">
        <f>FJ103</f>
        <v>0.11</v>
      </c>
      <c r="FK104" s="449">
        <f>FK103</f>
        <v>0.014999999999999999</v>
      </c>
      <c r="FL104" s="449">
        <f>FL103</f>
        <v>0</v>
      </c>
      <c r="FM104" s="467">
        <f>FM103</f>
        <v>0.0001</v>
      </c>
      <c r="FN104" s="449">
        <f>FN103</f>
        <v>0.32000000000000001</v>
      </c>
      <c r="FO104" s="449">
        <f>FO103</f>
        <v>0.20000000000000001</v>
      </c>
      <c r="FP104" s="449">
        <f>FP103</f>
        <v>0.01</v>
      </c>
      <c r="FQ104" s="449">
        <f>FQ103</f>
        <v>0</v>
      </c>
      <c r="FR104" s="467">
        <f>FR103</f>
        <v>0.0001</v>
      </c>
      <c r="FS104" s="449" t="str">
        <f>IF(_tag_month_day!BD94="","",_tag_month_day!BD94/100)</f>
        <v/>
      </c>
      <c r="FT104" s="449" t="str">
        <f>IF(_tag_month_day!BE94="","",_tag_month_day!BE94/100)</f>
        <v/>
      </c>
      <c r="FU104" s="449" t="str">
        <f>IF(_tag_month_day!BF94="","",_tag_month_day!BF94/100)</f>
        <v/>
      </c>
      <c r="FV104" s="449" t="str">
        <f>IF(_tag_month_day!BG94="","",_tag_month_day!BG94/100)</f>
        <v/>
      </c>
      <c r="FW104" s="467" t="str">
        <f>IF(_tag_month_day!BH94="","",_tag_month_day!BH94/100)</f>
        <v/>
      </c>
      <c r="FX104" s="449" t="str">
        <f>IF(_tag_month_day!BI94="","",_tag_month_day!BI94/100)</f>
        <v/>
      </c>
      <c r="FY104" s="449" t="str">
        <f>IF(_tag_month_day!BJ94="","",_tag_month_day!BJ94/100)</f>
        <v/>
      </c>
      <c r="FZ104" s="468" t="str">
        <f>IF(_tag_month_day!BK94="","",_tag_month_day!BK94/100)</f>
        <v/>
      </c>
      <c r="GA104" s="449" t="str">
        <f>IF(_tag_month_day!BL94="","",_tag_month_day!BL94/100)</f>
        <v/>
      </c>
      <c r="GB104" s="467" t="str">
        <f>IF(_tag_month_day!BM94="","",_tag_month_day!BM94/100)</f>
        <v/>
      </c>
      <c r="GC104" s="431" t="str">
        <f>IF(_tag_month_day!BN94="","",_tag_month_day!BN94/100)</f>
        <v/>
      </c>
      <c r="GD104" s="431" t="str">
        <f>IF(_tag_month_day!BO94="","",_tag_month_day!BO94/100)</f>
        <v/>
      </c>
      <c r="GE104" s="431" t="str">
        <f>IF(_tag_month_day!BP94="","",_tag_month_day!BP94/100)</f>
        <v/>
      </c>
      <c r="GF104" s="431" t="str">
        <f>IF(_tag_month_day!BQ94="","",_tag_month_day!BQ94/100)</f>
        <v/>
      </c>
      <c r="GG104" s="431" t="str">
        <f>IF(_tag_month_day!BR94="","",_tag_month_day!BR94/100)</f>
        <v/>
      </c>
      <c r="GH104" s="431" t="str">
        <f>IF(_tag_month_day!BS94="","",_tag_month_day!BS94/100)</f>
        <v/>
      </c>
      <c r="GI104" s="467" t="str">
        <f>IF(_tag_month_day!BT94="","",_tag_month_day!BT94/100)</f>
        <v/>
      </c>
      <c r="GJ104" s="469" t="str">
        <f>IF(_tag_month_day!BU94="","",_tag_month_day!BU94/100)</f>
        <v/>
      </c>
      <c r="GK104" s="470">
        <f>GK103</f>
        <v>0.070000000000000007</v>
      </c>
      <c r="GL104" s="470">
        <f>GL103</f>
        <v>0.029999999999999999</v>
      </c>
      <c r="GM104" s="471" t="str">
        <f>IF(_tag_month_day!BX94="","",_tag_month_day!BX94/100)</f>
        <v/>
      </c>
      <c r="GN104" s="470">
        <f>GN103</f>
        <v>0.070000000000000007</v>
      </c>
      <c r="GO104" s="470">
        <f>GO103</f>
        <v>0.029999999999999999</v>
      </c>
      <c r="GP104" s="470">
        <f>GP103</f>
        <v>0.089999999999999997</v>
      </c>
      <c r="GQ104" s="470">
        <f>GQ103</f>
        <v>0.029999999999999999</v>
      </c>
      <c r="GR104" s="471" t="str">
        <f>IF(_tag_month_day!CA94="","",_tag_month_day!CA94/100)</f>
        <v/>
      </c>
      <c r="GS104" s="472">
        <f>GS103</f>
        <v>0.95299999999999996</v>
      </c>
      <c r="GT104" s="472">
        <f>GT103</f>
        <v>0.55000000000000004</v>
      </c>
      <c r="GU104" s="472">
        <f>GU103</f>
        <v>0.55000000000000004</v>
      </c>
      <c r="GV104" s="472">
        <f>GV103</f>
        <v>0.55000000000000004</v>
      </c>
      <c r="GW104" s="472">
        <f>GW103</f>
        <v>0.5</v>
      </c>
      <c r="GX104" s="472">
        <f>GX103</f>
        <v>0.93500000000000005</v>
      </c>
      <c r="GY104" s="472">
        <f>GY103</f>
        <v>0.14999999999999999</v>
      </c>
      <c r="GZ104" s="472">
        <f>GZ103</f>
        <v>1</v>
      </c>
      <c r="HA104" s="474">
        <f>HA103</f>
        <v>0.047</v>
      </c>
      <c r="HB104" s="474">
        <f>HB103</f>
        <v>0.45000000000000001</v>
      </c>
      <c r="HC104" s="474">
        <f>HC103</f>
        <v>0.45000000000000001</v>
      </c>
      <c r="HD104" s="474">
        <f>HD103</f>
        <v>0.45000000000000001</v>
      </c>
      <c r="HE104" s="474">
        <f>HE103</f>
        <v>0.5</v>
      </c>
      <c r="HF104" s="474">
        <f>HF103</f>
        <v>0.065000000000000002</v>
      </c>
      <c r="HG104" s="474">
        <f>HG103</f>
        <v>0.84999999999999998</v>
      </c>
      <c r="HH104" s="474">
        <f>HH103</f>
        <v>0</v>
      </c>
      <c r="HI104" s="10">
        <f>IF(BZ104&lt;&gt;"",CK104-BV104,0)</f>
        <v>0</v>
      </c>
      <c r="HJ104" s="10" t="e">
        <f>IF(AJ104&gt;0,AH104-AJ104,0)</f>
        <v>#VALUE!</v>
      </c>
      <c r="HK104" s="466">
        <f>HK103</f>
        <v>0.84999999999999998</v>
      </c>
      <c r="HL104" s="424">
        <f>HL103</f>
        <v>550000</v>
      </c>
      <c r="HM104" s="424">
        <f>HM103</f>
        <v>480000</v>
      </c>
      <c r="HN104" s="465" t="e">
        <f>(DJ104*EZ104+DK104*FH104+DL104*FM104+DM104*FR104+DN104*FW104+DO104*GB104+DS104*GI104+DP104*GM104+DR104*GR104)*1000*2</f>
        <v>#VALUE!</v>
      </c>
      <c r="HO104" s="465" t="e">
        <f>HN104*HK104*$HO$2/HL104*1000000</f>
        <v>#VALUE!</v>
      </c>
      <c r="HP104" s="465" t="e">
        <f>HN104*HK104*$HP$2/HM104*1000000</f>
        <v>#VALUE!</v>
      </c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</row>
    <row customFormat="1" r="105" s="0">
      <c r="A105" s="420">
        <v>94</v>
      </c>
      <c r="B105" s="421">
        <f ca="1">IF(D105=D104,B104,IF(D105="夜班",B104+1,B104))</f>
        <v>43589</v>
      </c>
      <c r="C105" s="422">
        <f>C104</f>
        <v>0.041666666666666699</v>
      </c>
      <c r="D105" s="10" t="str">
        <f ca="1">IF(HOUR(G105)&lt;8,"夜班",IF(HOUR(G105)&lt;16,"白班",IF(HOUR(G105)&lt;24,"中班",0)))</f>
        <v>中班</v>
      </c>
      <c r="E105" s="10" t="e">
        <f ca="1">IF(F105=1,"甲",IF(F105=2,"乙",IF(F105=3,"丙",IF(F105=4,"丁",""))))</f>
        <v>#REF!</v>
      </c>
      <c r="F105" s="10" t="e">
        <f ca="1">SUMPRODUCT((成本日报!$A$3:$A$95=计划!B105)*(成本日报!$B$3:$B$95=计划!$D105),成本日报!$C$3:$C$95)</f>
        <v>#REF!</v>
      </c>
      <c r="G105" s="423">
        <f ca="1">G104+C104</f>
        <v>43589.874999999774</v>
      </c>
      <c r="H105" s="423">
        <f ca="1">$G105+$C105/60*10+$C105*0</f>
        <v>43589.88194444422</v>
      </c>
      <c r="I105" s="423">
        <f ca="1">$G105+$C105/60*18+$C105*0</f>
        <v>43589.887499999772</v>
      </c>
      <c r="J105" s="423">
        <f ca="1">$G105+$C105/60*0+$C105*1</f>
        <v>43589.916666666439</v>
      </c>
      <c r="K105" s="423">
        <f ca="1">$G105+$C105/60*30+$C105*2</f>
        <v>43589.979166666446</v>
      </c>
      <c r="L105" s="423">
        <f ca="1">$G105+$C105/60*0+$C105*3</f>
        <v>43589.999999999774</v>
      </c>
      <c r="M105" s="424" t="str">
        <f>IF(_tag_month_day!A95="","",_tag_month_day!A95)</f>
        <v/>
      </c>
      <c r="N105" s="424" t="str">
        <f>IF(_tag_month_day!B95="","",_tag_month_day!B95)</f>
        <v/>
      </c>
      <c r="O105" s="425" t="e">
        <f>IF(M105+N105=0,"",M105+N105)</f>
        <v>#VALUE!</v>
      </c>
      <c r="P105" s="424" t="str">
        <f>IF(_tag_month_day!C95="","",_tag_month_day!C95)</f>
        <v/>
      </c>
      <c r="Q105" s="424" t="str">
        <f>IF(_tag_month_day!D95="","",_tag_month_day!D95)</f>
        <v/>
      </c>
      <c r="R105" s="426" t="str">
        <f>IF(_tag_month_day!CB95="","",_tag_month_day!CB95/100)</f>
        <v/>
      </c>
      <c r="S105" s="427" t="str">
        <f>IF(_tag_month_day!E95="","",_tag_month_day!E95)</f>
        <v/>
      </c>
      <c r="T105" s="427" t="str">
        <f>IF(_tag_month_day!F95="","",_tag_month_day!F95)</f>
        <v/>
      </c>
      <c r="U105" s="428" t="e">
        <f>S105+T105</f>
        <v>#VALUE!</v>
      </c>
      <c r="V105" s="429" t="e">
        <f>U105/AJ105</f>
        <v>#VALUE!</v>
      </c>
      <c r="W105" s="430" t="str">
        <f>IF(_jhy_month_day!A95="","",_jhy_month_day!A95)</f>
        <v/>
      </c>
      <c r="X105" s="431" t="str">
        <f>IF(_jhy_month_day!B95="","",_jhy_month_day!B95/100)</f>
        <v/>
      </c>
      <c r="Y105" s="431" t="str">
        <f>IF(_jhy_month_day!C95="","",_jhy_month_day!C95/100)</f>
        <v/>
      </c>
      <c r="Z105" s="432">
        <f>Z101+1</f>
        <v>24</v>
      </c>
      <c r="AA105" s="433" t="str">
        <f>IF(_tag_month_day!G95="","",_tag_month_day!G95/100)</f>
        <v/>
      </c>
      <c r="AB105" s="433" t="str">
        <f>IF(_tag_month_day!H95="","",_tag_month_day!H95/100)</f>
        <v/>
      </c>
      <c r="AC105" s="434">
        <f>IF(X105="",AC104,BK105*($AV104*X105+$AW104*FD104+$AX104*FI104+$AY104*FN104+$AZ104*FS104+$BA104*FX104+$BG104*GE104)/(AV104*Y105+AX104*FK104+AW104*FF104+AY104*FP104+AZ104*FU104+BA104*FZ104+BG104*GG104+BB104*GK104+BC104*GN104+BD104*GP104))</f>
        <v>1.59963432013121</v>
      </c>
      <c r="AD105" s="435" t="str">
        <f>IF(AC105=AC104,"",AC105-AC104)</f>
        <v/>
      </c>
      <c r="AE105" s="436" t="str">
        <f>IF(1-AF105=0,"",(1-AF105))</f>
        <v/>
      </c>
      <c r="AF105" s="437">
        <v>1</v>
      </c>
      <c r="AG105" s="10" t="str">
        <f>AG104</f>
        <v>8B4</v>
      </c>
      <c r="AH105" s="438" t="str">
        <f>AH104</f>
        <v/>
      </c>
      <c r="AI105" s="424" t="e">
        <f>IF(ROUND(AJ105-AJ104,1)=0,"",AJ105-AJ104)</f>
        <v>#VALUE!</v>
      </c>
      <c r="AJ105" s="10" t="str">
        <f>IF(_tag_month_day!I95="","",_tag_month_day!I95)</f>
        <v/>
      </c>
      <c r="AK105" s="440"/>
      <c r="AL105" s="440"/>
      <c r="AM105" s="440"/>
      <c r="AN105" s="441">
        <f>AN104</f>
        <v>3</v>
      </c>
      <c r="AO105" s="441">
        <f>AO104</f>
        <v>7</v>
      </c>
      <c r="AP105" s="442" t="e">
        <f>(IF(AN105=0,AS104,AS104*(1+AO105/AN105)/(AR105+AO105/AN105)))+AT105</f>
        <v>#VALUE!</v>
      </c>
      <c r="AQ105" s="443" t="str">
        <f>IF(_tag_month_day!J95="","",_tag_month_day!J95/100)</f>
        <v/>
      </c>
      <c r="AR105" s="444">
        <f>AR104</f>
        <v>1.3</v>
      </c>
      <c r="AS105" s="445" t="e">
        <f>AQ105*(AN105*AR105+AO105)/(AN105+AO105)</f>
        <v>#VALUE!</v>
      </c>
      <c r="AT105" s="445" t="e">
        <f>(SUM(BE105:BF105)-SUM(BE104:BF104))*0.05</f>
        <v>#VALUE!</v>
      </c>
      <c r="AU105" s="446" t="str">
        <f>IF(_tag_month_day!CC95="","",IF(_tag_month_day!CC95&gt;0,_tag_month_day!CD95,_tag_month_day!CE95))</f>
        <v/>
      </c>
      <c r="AV105" s="447" t="str">
        <f>IF(_tag_month_day!L95="","",_tag_month_day!L95/100)</f>
        <v/>
      </c>
      <c r="AW105" s="431">
        <f>AW104</f>
        <v>0</v>
      </c>
      <c r="AX105" s="431">
        <f>AX104</f>
        <v>0</v>
      </c>
      <c r="AY105" s="431" t="str">
        <f>IF(_tag_month_day!M95="","",_tag_month_day!M95/100)</f>
        <v/>
      </c>
      <c r="AZ105" s="431" t="str">
        <f>IF(_tag_month_day!N95="","",_tag_month_day!N95/100)</f>
        <v/>
      </c>
      <c r="BA105" s="431" t="str">
        <f>IF(_tag_month_day!O95="","",_tag_month_day!O95/100)</f>
        <v/>
      </c>
      <c r="BB105" s="448" t="str">
        <f>IF(_tag_month_day!P95="","",_tag_month_day!P95/100)</f>
        <v/>
      </c>
      <c r="BC105" s="448">
        <f>BC104</f>
        <v>0</v>
      </c>
      <c r="BD105" s="448" t="str">
        <f>IF(_tag_month_day!Q95="","",_tag_month_day!Q95/100)</f>
        <v/>
      </c>
      <c r="BE105" s="449" t="str">
        <f>IF(_tag_month_day!R95="","",_tag_month_day!R95/100)</f>
        <v/>
      </c>
      <c r="BF105" s="388" t="e">
        <f>(AU105*(100+BE105*100))/(AJ105-AU105)/100</f>
        <v>#VALUE!</v>
      </c>
      <c r="BG105" s="450" t="e">
        <f>BE105+BF105</f>
        <v>#VALUE!</v>
      </c>
      <c r="BH105" s="451" t="e">
        <f>SUM(AV105:BF105)</f>
        <v>#VALUE!</v>
      </c>
      <c r="BI105" s="452" t="e">
        <f>IF(CX105=0,BI104,(DK105*查询!$R$5+DL105*查询!$Q$5+DM105*查询!$N$5+DN105*查询!$O$5+DO105*查询!$P$5)*AF105/CX105)</f>
        <v>#VALUE!</v>
      </c>
      <c r="BJ105" s="452" t="e">
        <f>IF(CX105=0,BJ104,(DP105*查询!$S$5+DQ105*查询!$T$5+DR105*查询!$U$5)*AF105/CX105)</f>
        <v>#VALUE!</v>
      </c>
      <c r="BK105" s="452">
        <f>BK104</f>
        <v>1</v>
      </c>
      <c r="BL105" s="453" t="e">
        <f>SUMPRODUCT((AV105:BA105)*(GS105:GX105))/((GS105:GX105)+SUM(BB105:BD105)*GY105+BG105*GZ105)</f>
        <v>#VALUE!</v>
      </c>
      <c r="BM105" s="453" t="e">
        <f>BK105*($AV105*FB105+$AW105*FD105+$AX105*FI105+$AY105*FN105+$AZ105*FS105+$BA105*FX105+$BG105*GE105)/(AV105*EY105+AX105*FK105+AW105*FF105+AY105*FP105+AZ105*FU105+BA105*FZ105+BG105*GG105+BB105*GK105+BC105*GN105+BD105*GP105)</f>
        <v>#VALUE!</v>
      </c>
      <c r="BN105" s="453" t="e">
        <f>($AV105*FC105+$AX105*FJ105+$AW105*FE105+$AY105*FO105+$AZ105*FT105+$BA105*FY105+$BG105*GF105)/($AV105*FA105+BG105*GH105+BB105*GL105+BC105*GO105+BD105*GQ105+BA105*GA105)</f>
        <v>#VALUE!</v>
      </c>
      <c r="BO105" s="454" t="e">
        <f>SUMPRODUCT(AV105:BA105*GS105:GX105)/(GS105:GX105+(BB105+BC105+BD105)*GY105+BG105)</f>
        <v>#VALUE!</v>
      </c>
      <c r="BP105" s="454" t="e">
        <f>SUMPRODUCT(AV105:BA105*GS105:GX105)/(GS105:GX105+(BB105+BC105+BD105)*GY105+BG105)</f>
        <v>#VALUE!</v>
      </c>
      <c r="BQ105" s="454" t="e">
        <f>SUMPRODUCT(AV105:BA105*GS105:GX105)/(GS105:GX105+(BB105+BC105+BD105)*GY105+BG105)</f>
        <v>#VALUE!</v>
      </c>
      <c r="BR105" s="453" t="str">
        <f>IF(_tag_month_day!T95="","",_tag_month_day!T95)</f>
        <v/>
      </c>
      <c r="BS105" s="453" t="str">
        <f>IF(_tag_month_day!U95="","",_tag_month_day!U95)</f>
        <v/>
      </c>
      <c r="BT105" s="455" t="str">
        <f>IF(CK105="","",IF((CK105&gt;=BV105-0.12)*(CK105&lt;=BV105+0.12),"合格","不合格"))</f>
        <v/>
      </c>
      <c r="BU105" s="456" t="str">
        <f>IF(_tag_month_day!V95="","",_tag_month_day!V95)</f>
        <v/>
      </c>
      <c r="BV105" s="457" t="str">
        <f>IF(_tag_month_day!W95="","",_tag_month_day!W95)</f>
        <v/>
      </c>
      <c r="BW105" s="458" t="str">
        <f>IF(_tag_month_day!X95="","",_tag_month_day!X95)</f>
        <v/>
      </c>
      <c r="BX105" s="458" t="str">
        <f>IF(_tag_month_day!Y95="","",_tag_month_day!Y95)</f>
        <v/>
      </c>
      <c r="BY105" s="459">
        <f ca="1">L105</f>
        <v>43589.999999999774</v>
      </c>
      <c r="BZ105" s="460" t="s">
        <v>429</v>
      </c>
      <c r="CA105" s="461">
        <v>0.024305555555555601</v>
      </c>
      <c r="CB105" s="424" t="str">
        <f>IF(_tag_month_day!Z95="","",_tag_month_day!Z95)</f>
        <v/>
      </c>
      <c r="CC105" s="424" t="str">
        <f>IF(_tag_month_day!AA95="","",_tag_month_day!AA95)</f>
        <v/>
      </c>
      <c r="CD105" s="424" t="str">
        <f>IF(_tag_month_day!AB95="","",_tag_month_day!AB95)</f>
        <v/>
      </c>
      <c r="CE105" s="424" t="str">
        <f>IF(_tag_month_day!AC95="","",_tag_month_day!AC95)</f>
        <v/>
      </c>
      <c r="CF105" s="424" t="str">
        <f>IF(_tag_month_day!AD95="","",_tag_month_day!AD95)</f>
        <v/>
      </c>
      <c r="CG105" s="424" t="str">
        <f>IF(_tag_month_day!AE95="","",_tag_month_day!AE95)</f>
        <v/>
      </c>
      <c r="CH105" s="424" t="str">
        <f>IF(_tag_month_day!AF95="","",_tag_month_day!AF95)</f>
        <v/>
      </c>
      <c r="CI105" s="424" t="str">
        <f>IF(_tag_month_day!AG95="","",_tag_month_day!AG95)</f>
        <v/>
      </c>
      <c r="CJ105" s="424" t="str">
        <f>IF(_tag_month_day!AH95="","",_tag_month_day!AH95)</f>
        <v/>
      </c>
      <c r="CK105" s="424" t="str">
        <f>IF(_tag_month_day!AI95="","",_tag_month_day!AI95)</f>
        <v/>
      </c>
      <c r="CL105" s="4" t="str">
        <f>IF(_tag_month_day!AJ95="","",_tag_month_day!AJ95)</f>
        <v/>
      </c>
      <c r="CM105" s="4" t="str">
        <f>IF(_tag_month_day!AK95="","",_tag_month_day!AK95)</f>
        <v/>
      </c>
      <c r="CN105" s="4" t="str">
        <f>IF(_tag_month_day!AL95="","",_tag_month_day!AL95)</f>
        <v/>
      </c>
      <c r="CO105" s="4" t="str">
        <f>IF(_tag_month_day!AM95="","",_tag_month_day!AM95)</f>
        <v/>
      </c>
      <c r="CP105" s="4" t="str">
        <f>IF(_tag_month_day!AN95="","",_tag_month_day!AN95)</f>
        <v/>
      </c>
      <c r="CQ105" s="4" t="str">
        <f>IF(_tag_month_day!AO95="","",_tag_month_day!AO95)</f>
        <v/>
      </c>
      <c r="CR105" s="462" t="str">
        <f>IF(_tag_month_day!AP95="","",_tag_month_day!AP95)</f>
        <v/>
      </c>
      <c r="CS105" s="463" t="str">
        <f>IF(_tag_month_day!AQ95="","",_tag_month_day!AQ95)</f>
        <v/>
      </c>
      <c r="CT105" s="4" t="str">
        <f>IF(_tag_month_day!AR95="","",_tag_month_day!AR95)</f>
        <v/>
      </c>
      <c r="CU105" s="464" t="e">
        <f>DU105/AJ105</f>
        <v>#VALUE!</v>
      </c>
      <c r="CV105" s="451" t="e">
        <f>BG105/BH105</f>
        <v>#VALUE!</v>
      </c>
      <c r="CW105" s="465" t="e">
        <f>AJ105*(1-CV105)*CU105*AF105</f>
        <v>#VALUE!</v>
      </c>
      <c r="CX105" s="465" t="e">
        <f>CW105*94%</f>
        <v>#VALUE!</v>
      </c>
      <c r="CY105" s="466" t="e">
        <f>IF(CX105=0,0,DS105/(DS105+CX105))</f>
        <v>#VALUE!</v>
      </c>
      <c r="CZ105" s="465" t="e">
        <f>$AJ105*EF105</f>
        <v>#VALUE!</v>
      </c>
      <c r="DA105" s="465" t="e">
        <f>$AJ105*EG105</f>
        <v>#VALUE!</v>
      </c>
      <c r="DB105" s="465" t="e">
        <f>$AJ105*EH105</f>
        <v>#VALUE!</v>
      </c>
      <c r="DC105" s="465" t="e">
        <f>$AJ105*EI105</f>
        <v>#VALUE!</v>
      </c>
      <c r="DD105" s="465" t="e">
        <f>$AJ105*EJ105</f>
        <v>#VALUE!</v>
      </c>
      <c r="DE105" s="465" t="e">
        <f>$AJ105*EK105</f>
        <v>#VALUE!</v>
      </c>
      <c r="DF105" s="465" t="e">
        <f>$AJ105*EL105</f>
        <v>#VALUE!</v>
      </c>
      <c r="DG105" s="465" t="e">
        <f>$AJ105*EM105</f>
        <v>#VALUE!</v>
      </c>
      <c r="DH105" s="465" t="e">
        <f>$AJ105*EN105</f>
        <v>#VALUE!</v>
      </c>
      <c r="DI105" s="465" t="e">
        <f>$AJ105*EO105</f>
        <v>#VALUE!</v>
      </c>
      <c r="DJ105" s="465" t="e">
        <f>CZ105*(1-EP105)</f>
        <v>#VALUE!</v>
      </c>
      <c r="DK105" s="465" t="e">
        <f>DA105*(1-ER105)</f>
        <v>#VALUE!</v>
      </c>
      <c r="DL105" s="465" t="e">
        <f>DB105*(1-EQ105)</f>
        <v>#VALUE!</v>
      </c>
      <c r="DM105" s="465" t="e">
        <f>DC105*(1-ES105)</f>
        <v>#VALUE!</v>
      </c>
      <c r="DN105" s="465" t="e">
        <f>DD105*(1-ET105)</f>
        <v>#VALUE!</v>
      </c>
      <c r="DO105" s="465" t="e">
        <f>DE105</f>
        <v>#VALUE!</v>
      </c>
      <c r="DP105" s="465" t="e">
        <f>DF105*(1-EU105)</f>
        <v>#VALUE!</v>
      </c>
      <c r="DQ105" s="465" t="e">
        <f>DG105*(1-EV105)</f>
        <v>#VALUE!</v>
      </c>
      <c r="DR105" s="465" t="e">
        <f>DH105*(1-EW105)</f>
        <v>#VALUE!</v>
      </c>
      <c r="DS105" s="465" t="e">
        <f>DI105</f>
        <v>#VALUE!</v>
      </c>
      <c r="DT105" s="465" t="e">
        <f>SUM(DJ105:DS105)</f>
        <v>#VALUE!</v>
      </c>
      <c r="DU105" s="465" t="e">
        <f>(GS105:GX105)+(DP105+DQ105+DR105)*GY105+DS105</f>
        <v>#VALUE!</v>
      </c>
      <c r="DV105" s="451" t="e">
        <f>AV105/$BH105/(1-EP105)</f>
        <v>#VALUE!</v>
      </c>
      <c r="DW105" s="451" t="e">
        <f>AW105/$BH105/(1-ER105)</f>
        <v>#VALUE!</v>
      </c>
      <c r="DX105" s="451" t="e">
        <f>AX105/$BH105/(1-EQ105)</f>
        <v>#VALUE!</v>
      </c>
      <c r="DY105" s="451" t="e">
        <f>AY105/$BH105/(1-ES105)</f>
        <v>#VALUE!</v>
      </c>
      <c r="DZ105" s="451" t="e">
        <f>AZ105/$BH105/(1-ET105)</f>
        <v>#VALUE!</v>
      </c>
      <c r="EA105" s="451" t="e">
        <f>BA105/$BH105/(1-AX105)</f>
        <v>#VALUE!</v>
      </c>
      <c r="EB105" s="451" t="e">
        <f>BB105/$BH105/(1-EU105)</f>
        <v>#VALUE!</v>
      </c>
      <c r="EC105" s="451" t="e">
        <f>BC105/$BH105/(1-EV105)</f>
        <v>#VALUE!</v>
      </c>
      <c r="ED105" s="451" t="e">
        <f>BD105/$BH105/(1-EW105)</f>
        <v>#VALUE!</v>
      </c>
      <c r="EE105" s="451" t="e">
        <f>BG105/BH105</f>
        <v>#VALUE!</v>
      </c>
      <c r="EF105" s="451" t="e">
        <f>DV105/SUM($DV105:$EE105)</f>
        <v>#VALUE!</v>
      </c>
      <c r="EG105" s="451" t="e">
        <f>DW105/SUM($DV105:$EE105)</f>
        <v>#VALUE!</v>
      </c>
      <c r="EH105" s="451" t="e">
        <f>DX105/SUM($DV105:$EE105)</f>
        <v>#VALUE!</v>
      </c>
      <c r="EI105" s="451" t="e">
        <f>DY105/SUM($DV105:$EE105)</f>
        <v>#VALUE!</v>
      </c>
      <c r="EJ105" s="451" t="e">
        <f>DZ105/SUM($DV105:$EE105)</f>
        <v>#VALUE!</v>
      </c>
      <c r="EK105" s="451" t="e">
        <f>EA105/SUM($DV105:$EE105)</f>
        <v>#VALUE!</v>
      </c>
      <c r="EL105" s="451" t="e">
        <f>EB105/SUM($DV105:$EE105)</f>
        <v>#VALUE!</v>
      </c>
      <c r="EM105" s="451" t="e">
        <f>EC105/SUM($DV105:$EE105)</f>
        <v>#VALUE!</v>
      </c>
      <c r="EN105" s="451" t="e">
        <f>ED105/SUM($DV105:$EE105)</f>
        <v>#VALUE!</v>
      </c>
      <c r="EO105" s="451" t="e">
        <f>EE105/SUM($DV105:$EE105)</f>
        <v>#VALUE!</v>
      </c>
      <c r="EP105" s="450">
        <f>EP104</f>
        <v>0.080000000000000002</v>
      </c>
      <c r="EQ105" s="450">
        <f>EQ104</f>
        <v>0.014999999999999999</v>
      </c>
      <c r="ER105" s="450">
        <f>ER104</f>
        <v>0.014999999999999999</v>
      </c>
      <c r="ES105" s="450">
        <f>ES104</f>
        <v>0.014999999999999999</v>
      </c>
      <c r="ET105" s="450">
        <f>ET104</f>
        <v>0.014999999999999999</v>
      </c>
      <c r="EU105" s="450">
        <f>EU104</f>
        <v>0.089999999999999997</v>
      </c>
      <c r="EV105" s="450">
        <f>EV104</f>
        <v>0.089999999999999997</v>
      </c>
      <c r="EW105" s="450">
        <f>EW104</f>
        <v>0.089999999999999997</v>
      </c>
      <c r="EX105" s="431" t="str">
        <f>IF(_tag_month_day!AS95="","",_tag_month_day!AS95/100)</f>
        <v/>
      </c>
      <c r="EY105" s="431" t="str">
        <f>IF(_tag_month_day!AT95="","",_tag_month_day!AT95/100)</f>
        <v/>
      </c>
      <c r="EZ105" s="431" t="str">
        <f>IF(_tag_month_day!AU95="","",_tag_month_day!AU95/100)</f>
        <v/>
      </c>
      <c r="FA105" s="431" t="str">
        <f>IF(_tag_month_day!AV95="","",_tag_month_day!AV95/100)</f>
        <v/>
      </c>
      <c r="FB105" s="431" t="str">
        <f>IF(_tag_month_day!AW95="","",_tag_month_day!AW95/100)</f>
        <v/>
      </c>
      <c r="FC105" s="431" t="str">
        <f>IF(_tag_month_day!AX95="","",_tag_month_day!AX95/100)</f>
        <v/>
      </c>
      <c r="FD105" s="449" t="str">
        <f>IF(_tag_month_day!AY95="","",_tag_month_day!AY95/100)</f>
        <v/>
      </c>
      <c r="FE105" s="449" t="str">
        <f>IF(_tag_month_day!AZ95="","",_tag_month_day!AZ95/100)</f>
        <v/>
      </c>
      <c r="FF105" s="449" t="str">
        <f>IF(_tag_month_day!BA95="","",_tag_month_day!BA95/100)</f>
        <v/>
      </c>
      <c r="FG105" s="449" t="str">
        <f>IF(_tag_month_day!BB95="","",_tag_month_day!BB95/100)</f>
        <v/>
      </c>
      <c r="FH105" s="467" t="str">
        <f>IF(_tag_month_day!BC95="","",_tag_month_day!BC95/100)</f>
        <v/>
      </c>
      <c r="FI105" s="449">
        <f>FI104</f>
        <v>0.40999999999999998</v>
      </c>
      <c r="FJ105" s="449">
        <f>FJ104</f>
        <v>0.11</v>
      </c>
      <c r="FK105" s="449">
        <f>FK104</f>
        <v>0.014999999999999999</v>
      </c>
      <c r="FL105" s="449">
        <f>FL104</f>
        <v>0</v>
      </c>
      <c r="FM105" s="467">
        <f>FM104</f>
        <v>0.0001</v>
      </c>
      <c r="FN105" s="449">
        <f>FN104</f>
        <v>0.32000000000000001</v>
      </c>
      <c r="FO105" s="449">
        <f>FO104</f>
        <v>0.20000000000000001</v>
      </c>
      <c r="FP105" s="449">
        <f>FP104</f>
        <v>0.01</v>
      </c>
      <c r="FQ105" s="449">
        <f>FQ104</f>
        <v>0</v>
      </c>
      <c r="FR105" s="467">
        <f>FR104</f>
        <v>0.0001</v>
      </c>
      <c r="FS105" s="449" t="str">
        <f>IF(_tag_month_day!BD95="","",_tag_month_day!BD95/100)</f>
        <v/>
      </c>
      <c r="FT105" s="449" t="str">
        <f>IF(_tag_month_day!BE95="","",_tag_month_day!BE95/100)</f>
        <v/>
      </c>
      <c r="FU105" s="449" t="str">
        <f>IF(_tag_month_day!BF95="","",_tag_month_day!BF95/100)</f>
        <v/>
      </c>
      <c r="FV105" s="449" t="str">
        <f>IF(_tag_month_day!BG95="","",_tag_month_day!BG95/100)</f>
        <v/>
      </c>
      <c r="FW105" s="467" t="str">
        <f>IF(_tag_month_day!BH95="","",_tag_month_day!BH95/100)</f>
        <v/>
      </c>
      <c r="FX105" s="449" t="str">
        <f>IF(_tag_month_day!BI95="","",_tag_month_day!BI95/100)</f>
        <v/>
      </c>
      <c r="FY105" s="449" t="str">
        <f>IF(_tag_month_day!BJ95="","",_tag_month_day!BJ95/100)</f>
        <v/>
      </c>
      <c r="FZ105" s="468" t="str">
        <f>IF(_tag_month_day!BK95="","",_tag_month_day!BK95/100)</f>
        <v/>
      </c>
      <c r="GA105" s="449" t="str">
        <f>IF(_tag_month_day!BL95="","",_tag_month_day!BL95/100)</f>
        <v/>
      </c>
      <c r="GB105" s="467" t="str">
        <f>IF(_tag_month_day!BM95="","",_tag_month_day!BM95/100)</f>
        <v/>
      </c>
      <c r="GC105" s="431" t="str">
        <f>IF(_tag_month_day!BN95="","",_tag_month_day!BN95/100)</f>
        <v/>
      </c>
      <c r="GD105" s="431" t="str">
        <f>IF(_tag_month_day!BO95="","",_tag_month_day!BO95/100)</f>
        <v/>
      </c>
      <c r="GE105" s="431" t="str">
        <f>IF(_tag_month_day!BP95="","",_tag_month_day!BP95/100)</f>
        <v/>
      </c>
      <c r="GF105" s="431" t="str">
        <f>IF(_tag_month_day!BQ95="","",_tag_month_day!BQ95/100)</f>
        <v/>
      </c>
      <c r="GG105" s="431" t="str">
        <f>IF(_tag_month_day!BR95="","",_tag_month_day!BR95/100)</f>
        <v/>
      </c>
      <c r="GH105" s="431" t="str">
        <f>IF(_tag_month_day!BS95="","",_tag_month_day!BS95/100)</f>
        <v/>
      </c>
      <c r="GI105" s="467" t="str">
        <f>IF(_tag_month_day!BT95="","",_tag_month_day!BT95/100)</f>
        <v/>
      </c>
      <c r="GJ105" s="469" t="str">
        <f>IF(_tag_month_day!BU95="","",_tag_month_day!BU95/100)</f>
        <v/>
      </c>
      <c r="GK105" s="470">
        <f>GK104</f>
        <v>0.070000000000000007</v>
      </c>
      <c r="GL105" s="470">
        <f>GL104</f>
        <v>0.029999999999999999</v>
      </c>
      <c r="GM105" s="471" t="str">
        <f>IF(_tag_month_day!BX95="","",_tag_month_day!BX95/100)</f>
        <v/>
      </c>
      <c r="GN105" s="470">
        <f>GN104</f>
        <v>0.070000000000000007</v>
      </c>
      <c r="GO105" s="470">
        <f>GO104</f>
        <v>0.029999999999999999</v>
      </c>
      <c r="GP105" s="470">
        <f>GP104</f>
        <v>0.089999999999999997</v>
      </c>
      <c r="GQ105" s="470">
        <f>GQ104</f>
        <v>0.029999999999999999</v>
      </c>
      <c r="GR105" s="471" t="str">
        <f>IF(_tag_month_day!CA95="","",_tag_month_day!CA95/100)</f>
        <v/>
      </c>
      <c r="GS105" s="472">
        <f>GS104</f>
        <v>0.95299999999999996</v>
      </c>
      <c r="GT105" s="472">
        <f>GT104</f>
        <v>0.55000000000000004</v>
      </c>
      <c r="GU105" s="472">
        <f>GU104</f>
        <v>0.55000000000000004</v>
      </c>
      <c r="GV105" s="472">
        <f>GV104</f>
        <v>0.55000000000000004</v>
      </c>
      <c r="GW105" s="472">
        <f>GW104</f>
        <v>0.5</v>
      </c>
      <c r="GX105" s="472">
        <f>GX104</f>
        <v>0.93500000000000005</v>
      </c>
      <c r="GY105" s="472">
        <f>GY104</f>
        <v>0.14999999999999999</v>
      </c>
      <c r="GZ105" s="472">
        <f>GZ104</f>
        <v>1</v>
      </c>
      <c r="HA105" s="474">
        <f>HA104</f>
        <v>0.047</v>
      </c>
      <c r="HB105" s="474">
        <f>HB104</f>
        <v>0.45000000000000001</v>
      </c>
      <c r="HC105" s="474">
        <f>HC104</f>
        <v>0.45000000000000001</v>
      </c>
      <c r="HD105" s="474">
        <f>HD104</f>
        <v>0.45000000000000001</v>
      </c>
      <c r="HE105" s="474">
        <f>HE104</f>
        <v>0.5</v>
      </c>
      <c r="HF105" s="474">
        <f>HF104</f>
        <v>0.065000000000000002</v>
      </c>
      <c r="HG105" s="474">
        <f>HG104</f>
        <v>0.84999999999999998</v>
      </c>
      <c r="HH105" s="474">
        <f>HH104</f>
        <v>0</v>
      </c>
      <c r="HI105" s="10" t="e">
        <f>IF(BZ105&lt;&gt;"",CK105-BV105,0)</f>
        <v>#VALUE!</v>
      </c>
      <c r="HJ105" s="10" t="e">
        <f>IF(AJ105&gt;0,AH105-AJ105,0)</f>
        <v>#VALUE!</v>
      </c>
      <c r="HK105" s="466">
        <f>HK104</f>
        <v>0.84999999999999998</v>
      </c>
      <c r="HL105" s="424">
        <f>HL104</f>
        <v>550000</v>
      </c>
      <c r="HM105" s="424">
        <f>HM104</f>
        <v>480000</v>
      </c>
      <c r="HN105" s="465" t="e">
        <f>(DJ105*EZ105+DK105*FH105+DL105*FM105+DM105*FR105+DN105*FW105+DO105*GB105+DS105*GI105+DP105*GM105+DR105*GR105)*1000*2</f>
        <v>#VALUE!</v>
      </c>
      <c r="HO105" s="465" t="e">
        <f>HN105*HK105*$HO$2/HL105*1000000</f>
        <v>#VALUE!</v>
      </c>
      <c r="HP105" s="465" t="e">
        <f>HN105*HK105*$HP$2/HM105*1000000</f>
        <v>#VALUE!</v>
      </c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</row>
    <row customFormat="1" r="106" s="0">
      <c r="A106" s="420">
        <v>95</v>
      </c>
      <c r="B106" s="421">
        <f ca="1">IF(D106=D105,B105,IF(D106="夜班",B105+1,B105))</f>
        <v>43589</v>
      </c>
      <c r="C106" s="422">
        <f>C105</f>
        <v>0.041666666666666699</v>
      </c>
      <c r="D106" s="10" t="str">
        <f ca="1">IF(HOUR(G106)&lt;8,"夜班",IF(HOUR(G106)&lt;16,"白班",IF(HOUR(G106)&lt;24,"中班",0)))</f>
        <v>中班</v>
      </c>
      <c r="E106" s="10" t="e">
        <f ca="1">IF(F106=1,"甲",IF(F106=2,"乙",IF(F106=3,"丙",IF(F106=4,"丁",""))))</f>
        <v>#REF!</v>
      </c>
      <c r="F106" s="10" t="e">
        <f ca="1">SUMPRODUCT((成本日报!$A$3:$A$95=计划!B106)*(成本日报!$B$3:$B$95=计划!$D106),成本日报!$C$3:$C$95)</f>
        <v>#REF!</v>
      </c>
      <c r="G106" s="423">
        <f ca="1">G105+C105</f>
        <v>43589.916666666439</v>
      </c>
      <c r="H106" s="423">
        <f ca="1">$G106+$C106/60*10+$C106*0</f>
        <v>43589.923611110884</v>
      </c>
      <c r="I106" s="423">
        <f ca="1">$G106+$C106/60*18+$C106*0</f>
        <v>43589.929166666436</v>
      </c>
      <c r="J106" s="423">
        <f ca="1">$G106+$C106/60*0+$C106*1</f>
        <v>43589.958333333103</v>
      </c>
      <c r="K106" s="423">
        <f ca="1">$G106+$C106/60*30+$C106*2</f>
        <v>43590.02083333311</v>
      </c>
      <c r="L106" s="423">
        <f ca="1">$G106+$C106/60*0+$C106*3</f>
        <v>43590.041666666439</v>
      </c>
      <c r="M106" s="424" t="str">
        <f>IF(_tag_month_day!A96="","",_tag_month_day!A96)</f>
        <v/>
      </c>
      <c r="N106" s="424" t="str">
        <f>IF(_tag_month_day!B96="","",_tag_month_day!B96)</f>
        <v/>
      </c>
      <c r="O106" s="425" t="e">
        <f>IF(M106+N106=0,"",M106+N106)</f>
        <v>#VALUE!</v>
      </c>
      <c r="P106" s="424" t="str">
        <f>IF(_tag_month_day!C96="","",_tag_month_day!C96)</f>
        <v/>
      </c>
      <c r="Q106" s="424" t="str">
        <f>IF(_tag_month_day!D96="","",_tag_month_day!D96)</f>
        <v/>
      </c>
      <c r="R106" s="426" t="str">
        <f>IF(_tag_month_day!CB96="","",_tag_month_day!CB96/100)</f>
        <v/>
      </c>
      <c r="S106" s="427" t="str">
        <f>IF(_tag_month_day!E96="","",_tag_month_day!E96)</f>
        <v/>
      </c>
      <c r="T106" s="427" t="str">
        <f>IF(_tag_month_day!F96="","",_tag_month_day!F96)</f>
        <v/>
      </c>
      <c r="U106" s="428" t="e">
        <f>S106+T106</f>
        <v>#VALUE!</v>
      </c>
      <c r="V106" s="429" t="e">
        <f>U106/AJ106</f>
        <v>#VALUE!</v>
      </c>
      <c r="W106" s="430" t="str">
        <f>IF(_jhy_month_day!A96="","",_jhy_month_day!A96)</f>
        <v/>
      </c>
      <c r="X106" s="431" t="str">
        <f>IF(_jhy_month_day!B96="","",_jhy_month_day!B96/100)</f>
        <v/>
      </c>
      <c r="Y106" s="431" t="str">
        <f>IF(_jhy_month_day!C96="","",_jhy_month_day!C96/100)</f>
        <v/>
      </c>
      <c r="Z106" s="432">
        <f>Z102+1</f>
        <v>24</v>
      </c>
      <c r="AA106" s="433" t="str">
        <f>IF(_tag_month_day!G96="","",_tag_month_day!G96/100)</f>
        <v/>
      </c>
      <c r="AB106" s="433" t="str">
        <f>IF(_tag_month_day!H96="","",_tag_month_day!H96/100)</f>
        <v/>
      </c>
      <c r="AC106" s="434">
        <f>IF(X106="",AC105,BK106*($AV105*X106+$AW105*FD105+$AX105*FI105+$AY105*FN105+$AZ105*FS105+$BA105*FX105+$BG105*GE105)/(AV105*Y106+AX105*FK105+AW105*FF105+AY105*FP105+AZ105*FU105+BA105*FZ105+BG105*GG105+BB105*GK105+BC105*GN105+BD105*GP105))</f>
        <v>1.59963432013121</v>
      </c>
      <c r="AD106" s="435" t="str">
        <f>IF(AC106=AC105,"",AC106-AC105)</f>
        <v/>
      </c>
      <c r="AE106" s="436" t="str">
        <f>IF(1-AF106=0,"",(1-AF106))</f>
        <v/>
      </c>
      <c r="AF106" s="437">
        <v>1</v>
      </c>
      <c r="AG106" s="10" t="str">
        <f>AG105</f>
        <v>8B4</v>
      </c>
      <c r="AH106" s="438" t="str">
        <f>AH105</f>
        <v/>
      </c>
      <c r="AI106" s="424" t="e">
        <f>IF(ROUND(AJ106-AJ105,1)=0,"",AJ106-AJ105)</f>
        <v>#VALUE!</v>
      </c>
      <c r="AJ106" s="10" t="str">
        <f>IF(_tag_month_day!I96="","",_tag_month_day!I96)</f>
        <v/>
      </c>
      <c r="AK106" s="440" t="s">
        <v>157</v>
      </c>
      <c r="AL106" s="440" t="s">
        <v>456</v>
      </c>
      <c r="AM106" s="440" t="s">
        <v>433</v>
      </c>
      <c r="AN106" s="441">
        <f>AN105</f>
        <v>3</v>
      </c>
      <c r="AO106" s="441">
        <f>AO105</f>
        <v>7</v>
      </c>
      <c r="AP106" s="442" t="e">
        <f>(IF(AN106=0,AS105,AS105*(1+AO106/AN106)/(AR106+AO106/AN106)))+AT106</f>
        <v>#VALUE!</v>
      </c>
      <c r="AQ106" s="443" t="str">
        <f>IF(_tag_month_day!J96="","",_tag_month_day!J96/100)</f>
        <v/>
      </c>
      <c r="AR106" s="444">
        <f>AR105</f>
        <v>1.3</v>
      </c>
      <c r="AS106" s="445" t="e">
        <f>AQ106*(AN106*AR106+AO106)/(AN106+AO106)</f>
        <v>#VALUE!</v>
      </c>
      <c r="AT106" s="445" t="e">
        <f>(SUM(BE106:BF106)-SUM(BE105:BF105))*0.05</f>
        <v>#VALUE!</v>
      </c>
      <c r="AU106" s="446" t="str">
        <f>IF(_tag_month_day!CC96="","",IF(_tag_month_day!CC96&gt;0,_tag_month_day!CD96,_tag_month_day!CE96))</f>
        <v/>
      </c>
      <c r="AV106" s="447" t="str">
        <f>IF(_tag_month_day!L96="","",_tag_month_day!L96/100)</f>
        <v/>
      </c>
      <c r="AW106" s="431">
        <f>AW105</f>
        <v>0</v>
      </c>
      <c r="AX106" s="431">
        <f>AX105</f>
        <v>0</v>
      </c>
      <c r="AY106" s="431" t="str">
        <f>IF(_tag_month_day!M96="","",_tag_month_day!M96/100)</f>
        <v/>
      </c>
      <c r="AZ106" s="431" t="str">
        <f>IF(_tag_month_day!N96="","",_tag_month_day!N96/100)</f>
        <v/>
      </c>
      <c r="BA106" s="431" t="str">
        <f>IF(_tag_month_day!O96="","",_tag_month_day!O96/100)</f>
        <v/>
      </c>
      <c r="BB106" s="448" t="str">
        <f>IF(_tag_month_day!P96="","",_tag_month_day!P96/100)</f>
        <v/>
      </c>
      <c r="BC106" s="448">
        <f>BC105</f>
        <v>0</v>
      </c>
      <c r="BD106" s="448" t="str">
        <f>IF(_tag_month_day!Q96="","",_tag_month_day!Q96/100)</f>
        <v/>
      </c>
      <c r="BE106" s="449" t="str">
        <f>IF(_tag_month_day!R96="","",_tag_month_day!R96/100)</f>
        <v/>
      </c>
      <c r="BF106" s="388" t="e">
        <f>(AU106*(100+BE106*100))/(AJ106-AU106)/100</f>
        <v>#VALUE!</v>
      </c>
      <c r="BG106" s="450" t="e">
        <f>BE106+BF106</f>
        <v>#VALUE!</v>
      </c>
      <c r="BH106" s="451" t="e">
        <f>SUM(AV106:BF106)</f>
        <v>#VALUE!</v>
      </c>
      <c r="BI106" s="452" t="e">
        <f>IF(CX106=0,BI105,(DK106*查询!$R$5+DL106*查询!$Q$5+DM106*查询!$N$5+DN106*查询!$O$5+DO106*查询!$P$5)*AF106/CX106)</f>
        <v>#VALUE!</v>
      </c>
      <c r="BJ106" s="452" t="e">
        <f>IF(CX106=0,BJ105,(DP106*查询!$S$5+DQ106*查询!$T$5+DR106*查询!$U$5)*AF106/CX106)</f>
        <v>#VALUE!</v>
      </c>
      <c r="BK106" s="452">
        <f>BK105</f>
        <v>1</v>
      </c>
      <c r="BL106" s="453" t="e">
        <f>SUMPRODUCT((AV106:BA106)*(GS106:GX106))/((GS106:GX106)+SUM(BB106:BD106)*GY106+BG106*GZ106)</f>
        <v>#VALUE!</v>
      </c>
      <c r="BM106" s="453" t="e">
        <f>BK106*($AV106*FB106+$AW106*FD106+$AX106*FI106+$AY106*FN106+$AZ106*FS106+$BA106*FX106+$BG106*GE106)/(AV106*EY106+AX106*FK106+AW106*FF106+AY106*FP106+AZ106*FU106+BA106*FZ106+BG106*GG106+BB106*GK106+BC106*GN106+BD106*GP106)</f>
        <v>#VALUE!</v>
      </c>
      <c r="BN106" s="453" t="e">
        <f>($AV106*FC106+$AX106*FJ106+$AW106*FE106+$AY106*FO106+$AZ106*FT106+$BA106*FY106+$BG106*GF106)/($AV106*FA106+BG106*GH106+BB106*GL106+BC106*GO106+BD106*GQ106+BA106*GA106)</f>
        <v>#VALUE!</v>
      </c>
      <c r="BO106" s="454" t="e">
        <f>SUMPRODUCT(AV106:BA106*GS106:GX106)/(GS106:GX106+(BB106+BC106+BD106)*GY106+BG106)</f>
        <v>#VALUE!</v>
      </c>
      <c r="BP106" s="454" t="e">
        <f>SUMPRODUCT(AV106:BA106*GS106:GX106)/(GS106:GX106+(BB106+BC106+BD106)*GY106+BG106)</f>
        <v>#VALUE!</v>
      </c>
      <c r="BQ106" s="454" t="e">
        <f>SUMPRODUCT(AV106:BA106*GS106:GX106)/(GS106:GX106+(BB106+BC106+BD106)*GY106+BG106)</f>
        <v>#VALUE!</v>
      </c>
      <c r="BR106" s="453" t="str">
        <f>IF(_tag_month_day!T96="","",_tag_month_day!T96)</f>
        <v/>
      </c>
      <c r="BS106" s="453" t="str">
        <f>IF(_tag_month_day!U96="","",_tag_month_day!U96)</f>
        <v/>
      </c>
      <c r="BT106" s="455" t="str">
        <f>IF(CK106="","",IF((CK106&gt;=BV106-0.12)*(CK106&lt;=BV106+0.12),"合格","不合格"))</f>
        <v/>
      </c>
      <c r="BU106" s="456" t="str">
        <f>IF(_tag_month_day!V96="","",_tag_month_day!V96)</f>
        <v/>
      </c>
      <c r="BV106" s="457" t="str">
        <f>IF(_tag_month_day!W96="","",_tag_month_day!W96)</f>
        <v/>
      </c>
      <c r="BW106" s="458" t="str">
        <f>IF(_tag_month_day!X96="","",_tag_month_day!X96)</f>
        <v/>
      </c>
      <c r="BX106" s="458" t="str">
        <f>IF(_tag_month_day!Y96="","",_tag_month_day!Y96)</f>
        <v/>
      </c>
      <c r="BY106" s="459">
        <f ca="1">L106</f>
        <v>43590.041666666439</v>
      </c>
      <c r="BZ106" s="460"/>
      <c r="CA106" s="461"/>
      <c r="CB106" s="424" t="str">
        <f>IF(_tag_month_day!Z96="","",_tag_month_day!Z96)</f>
        <v/>
      </c>
      <c r="CC106" s="424" t="str">
        <f>IF(_tag_month_day!AA96="","",_tag_month_day!AA96)</f>
        <v/>
      </c>
      <c r="CD106" s="424" t="str">
        <f>IF(_tag_month_day!AB96="","",_tag_month_day!AB96)</f>
        <v/>
      </c>
      <c r="CE106" s="424" t="str">
        <f>IF(_tag_month_day!AC96="","",_tag_month_day!AC96)</f>
        <v/>
      </c>
      <c r="CF106" s="424" t="str">
        <f>IF(_tag_month_day!AD96="","",_tag_month_day!AD96)</f>
        <v/>
      </c>
      <c r="CG106" s="424" t="str">
        <f>IF(_tag_month_day!AE96="","",_tag_month_day!AE96)</f>
        <v/>
      </c>
      <c r="CH106" s="424" t="str">
        <f>IF(_tag_month_day!AF96="","",_tag_month_day!AF96)</f>
        <v/>
      </c>
      <c r="CI106" s="424" t="str">
        <f>IF(_tag_month_day!AG96="","",_tag_month_day!AG96)</f>
        <v/>
      </c>
      <c r="CJ106" s="424" t="str">
        <f>IF(_tag_month_day!AH96="","",_tag_month_day!AH96)</f>
        <v/>
      </c>
      <c r="CK106" s="424" t="str">
        <f>IF(_tag_month_day!AI96="","",_tag_month_day!AI96)</f>
        <v/>
      </c>
      <c r="CL106" s="4" t="str">
        <f>IF(_tag_month_day!AJ96="","",_tag_month_day!AJ96)</f>
        <v/>
      </c>
      <c r="CM106" s="4" t="str">
        <f>IF(_tag_month_day!AK96="","",_tag_month_day!AK96)</f>
        <v/>
      </c>
      <c r="CN106" s="4" t="str">
        <f>IF(_tag_month_day!AL96="","",_tag_month_day!AL96)</f>
        <v/>
      </c>
      <c r="CO106" s="4" t="str">
        <f>IF(_tag_month_day!AM96="","",_tag_month_day!AM96)</f>
        <v/>
      </c>
      <c r="CP106" s="4" t="str">
        <f>IF(_tag_month_day!AN96="","",_tag_month_day!AN96)</f>
        <v/>
      </c>
      <c r="CQ106" s="4" t="str">
        <f>IF(_tag_month_day!AO96="","",_tag_month_day!AO96)</f>
        <v/>
      </c>
      <c r="CR106" s="462" t="str">
        <f>IF(_tag_month_day!AP96="","",_tag_month_day!AP96)</f>
        <v/>
      </c>
      <c r="CS106" s="463" t="str">
        <f>IF(_tag_month_day!AQ96="","",_tag_month_day!AQ96)</f>
        <v/>
      </c>
      <c r="CT106" s="4" t="str">
        <f>IF(_tag_month_day!AR96="","",_tag_month_day!AR96)</f>
        <v/>
      </c>
      <c r="CU106" s="464" t="e">
        <f>DU106/AJ106</f>
        <v>#VALUE!</v>
      </c>
      <c r="CV106" s="451" t="e">
        <f>BG106/BH106</f>
        <v>#VALUE!</v>
      </c>
      <c r="CW106" s="465" t="e">
        <f>AJ106*(1-CV106)*CU106*AF106</f>
        <v>#VALUE!</v>
      </c>
      <c r="CX106" s="465" t="e">
        <f>CW106*94%</f>
        <v>#VALUE!</v>
      </c>
      <c r="CY106" s="466" t="e">
        <f>IF(CX106=0,0,DS106/(DS106+CX106))</f>
        <v>#VALUE!</v>
      </c>
      <c r="CZ106" s="465" t="e">
        <f>$AJ106*EF106</f>
        <v>#VALUE!</v>
      </c>
      <c r="DA106" s="465" t="e">
        <f>$AJ106*EG106</f>
        <v>#VALUE!</v>
      </c>
      <c r="DB106" s="465" t="e">
        <f>$AJ106*EH106</f>
        <v>#VALUE!</v>
      </c>
      <c r="DC106" s="465" t="e">
        <f>$AJ106*EI106</f>
        <v>#VALUE!</v>
      </c>
      <c r="DD106" s="465" t="e">
        <f>$AJ106*EJ106</f>
        <v>#VALUE!</v>
      </c>
      <c r="DE106" s="465" t="e">
        <f>$AJ106*EK106</f>
        <v>#VALUE!</v>
      </c>
      <c r="DF106" s="465" t="e">
        <f>$AJ106*EL106</f>
        <v>#VALUE!</v>
      </c>
      <c r="DG106" s="465" t="e">
        <f>$AJ106*EM106</f>
        <v>#VALUE!</v>
      </c>
      <c r="DH106" s="465" t="e">
        <f>$AJ106*EN106</f>
        <v>#VALUE!</v>
      </c>
      <c r="DI106" s="465" t="e">
        <f>$AJ106*EO106</f>
        <v>#VALUE!</v>
      </c>
      <c r="DJ106" s="465" t="e">
        <f>CZ106*(1-EP106)</f>
        <v>#VALUE!</v>
      </c>
      <c r="DK106" s="465" t="e">
        <f>DA106*(1-ER106)</f>
        <v>#VALUE!</v>
      </c>
      <c r="DL106" s="465" t="e">
        <f>DB106*(1-EQ106)</f>
        <v>#VALUE!</v>
      </c>
      <c r="DM106" s="465" t="e">
        <f>DC106*(1-ES106)</f>
        <v>#VALUE!</v>
      </c>
      <c r="DN106" s="465" t="e">
        <f>DD106*(1-ET106)</f>
        <v>#VALUE!</v>
      </c>
      <c r="DO106" s="465" t="e">
        <f>DE106</f>
        <v>#VALUE!</v>
      </c>
      <c r="DP106" s="465" t="e">
        <f>DF106*(1-EU106)</f>
        <v>#VALUE!</v>
      </c>
      <c r="DQ106" s="465" t="e">
        <f>DG106*(1-EV106)</f>
        <v>#VALUE!</v>
      </c>
      <c r="DR106" s="465" t="e">
        <f>DH106*(1-EW106)</f>
        <v>#VALUE!</v>
      </c>
      <c r="DS106" s="465" t="e">
        <f>DI106</f>
        <v>#VALUE!</v>
      </c>
      <c r="DT106" s="465" t="e">
        <f>SUM(DJ106:DS106)</f>
        <v>#VALUE!</v>
      </c>
      <c r="DU106" s="465" t="e">
        <f>(GS106:GX106)+(DP106+DQ106+DR106)*GY106+DS106</f>
        <v>#VALUE!</v>
      </c>
      <c r="DV106" s="451" t="e">
        <f>AV106/$BH106/(1-EP106)</f>
        <v>#VALUE!</v>
      </c>
      <c r="DW106" s="451" t="e">
        <f>AW106/$BH106/(1-ER106)</f>
        <v>#VALUE!</v>
      </c>
      <c r="DX106" s="451" t="e">
        <f>AX106/$BH106/(1-EQ106)</f>
        <v>#VALUE!</v>
      </c>
      <c r="DY106" s="451" t="e">
        <f>AY106/$BH106/(1-ES106)</f>
        <v>#VALUE!</v>
      </c>
      <c r="DZ106" s="451" t="e">
        <f>AZ106/$BH106/(1-ET106)</f>
        <v>#VALUE!</v>
      </c>
      <c r="EA106" s="451" t="e">
        <f>BA106/$BH106/(1-AX106)</f>
        <v>#VALUE!</v>
      </c>
      <c r="EB106" s="451" t="e">
        <f>BB106/$BH106/(1-EU106)</f>
        <v>#VALUE!</v>
      </c>
      <c r="EC106" s="451" t="e">
        <f>BC106/$BH106/(1-EV106)</f>
        <v>#VALUE!</v>
      </c>
      <c r="ED106" s="451" t="e">
        <f>BD106/$BH106/(1-EW106)</f>
        <v>#VALUE!</v>
      </c>
      <c r="EE106" s="451" t="e">
        <f>BG106/BH106</f>
        <v>#VALUE!</v>
      </c>
      <c r="EF106" s="451" t="e">
        <f>DV106/SUM($DV106:$EE106)</f>
        <v>#VALUE!</v>
      </c>
      <c r="EG106" s="451" t="e">
        <f>DW106/SUM($DV106:$EE106)</f>
        <v>#VALUE!</v>
      </c>
      <c r="EH106" s="451" t="e">
        <f>DX106/SUM($DV106:$EE106)</f>
        <v>#VALUE!</v>
      </c>
      <c r="EI106" s="451" t="e">
        <f>DY106/SUM($DV106:$EE106)</f>
        <v>#VALUE!</v>
      </c>
      <c r="EJ106" s="451" t="e">
        <f>DZ106/SUM($DV106:$EE106)</f>
        <v>#VALUE!</v>
      </c>
      <c r="EK106" s="451" t="e">
        <f>EA106/SUM($DV106:$EE106)</f>
        <v>#VALUE!</v>
      </c>
      <c r="EL106" s="451" t="e">
        <f>EB106/SUM($DV106:$EE106)</f>
        <v>#VALUE!</v>
      </c>
      <c r="EM106" s="451" t="e">
        <f>EC106/SUM($DV106:$EE106)</f>
        <v>#VALUE!</v>
      </c>
      <c r="EN106" s="451" t="e">
        <f>ED106/SUM($DV106:$EE106)</f>
        <v>#VALUE!</v>
      </c>
      <c r="EO106" s="451" t="e">
        <f>EE106/SUM($DV106:$EE106)</f>
        <v>#VALUE!</v>
      </c>
      <c r="EP106" s="450">
        <f>EP105</f>
        <v>0.080000000000000002</v>
      </c>
      <c r="EQ106" s="450">
        <f>EQ105</f>
        <v>0.014999999999999999</v>
      </c>
      <c r="ER106" s="450">
        <f>ER105</f>
        <v>0.014999999999999999</v>
      </c>
      <c r="ES106" s="450">
        <f>ES105</f>
        <v>0.014999999999999999</v>
      </c>
      <c r="ET106" s="450">
        <f>ET105</f>
        <v>0.014999999999999999</v>
      </c>
      <c r="EU106" s="450">
        <f>EU105</f>
        <v>0.089999999999999997</v>
      </c>
      <c r="EV106" s="450">
        <f>EV105</f>
        <v>0.089999999999999997</v>
      </c>
      <c r="EW106" s="450">
        <f>EW105</f>
        <v>0.089999999999999997</v>
      </c>
      <c r="EX106" s="431" t="str">
        <f>IF(_tag_month_day!AS96="","",_tag_month_day!AS96/100)</f>
        <v/>
      </c>
      <c r="EY106" s="431" t="str">
        <f>IF(_tag_month_day!AT96="","",_tag_month_day!AT96/100)</f>
        <v/>
      </c>
      <c r="EZ106" s="431" t="str">
        <f>IF(_tag_month_day!AU96="","",_tag_month_day!AU96/100)</f>
        <v/>
      </c>
      <c r="FA106" s="431" t="str">
        <f>IF(_tag_month_day!AV96="","",_tag_month_day!AV96/100)</f>
        <v/>
      </c>
      <c r="FB106" s="431" t="str">
        <f>IF(_tag_month_day!AW96="","",_tag_month_day!AW96/100)</f>
        <v/>
      </c>
      <c r="FC106" s="431" t="str">
        <f>IF(_tag_month_day!AX96="","",_tag_month_day!AX96/100)</f>
        <v/>
      </c>
      <c r="FD106" s="449" t="str">
        <f>IF(_tag_month_day!AY96="","",_tag_month_day!AY96/100)</f>
        <v/>
      </c>
      <c r="FE106" s="449" t="str">
        <f>IF(_tag_month_day!AZ96="","",_tag_month_day!AZ96/100)</f>
        <v/>
      </c>
      <c r="FF106" s="449" t="str">
        <f>IF(_tag_month_day!BA96="","",_tag_month_day!BA96/100)</f>
        <v/>
      </c>
      <c r="FG106" s="449" t="str">
        <f>IF(_tag_month_day!BB96="","",_tag_month_day!BB96/100)</f>
        <v/>
      </c>
      <c r="FH106" s="467" t="str">
        <f>IF(_tag_month_day!BC96="","",_tag_month_day!BC96/100)</f>
        <v/>
      </c>
      <c r="FI106" s="449">
        <f>FI105</f>
        <v>0.40999999999999998</v>
      </c>
      <c r="FJ106" s="449">
        <f>FJ105</f>
        <v>0.11</v>
      </c>
      <c r="FK106" s="449">
        <f>FK105</f>
        <v>0.014999999999999999</v>
      </c>
      <c r="FL106" s="449">
        <f>FL105</f>
        <v>0</v>
      </c>
      <c r="FM106" s="467">
        <f>FM105</f>
        <v>0.0001</v>
      </c>
      <c r="FN106" s="449">
        <f>FN105</f>
        <v>0.32000000000000001</v>
      </c>
      <c r="FO106" s="449">
        <f>FO105</f>
        <v>0.20000000000000001</v>
      </c>
      <c r="FP106" s="449">
        <f>FP105</f>
        <v>0.01</v>
      </c>
      <c r="FQ106" s="449">
        <f>FQ105</f>
        <v>0</v>
      </c>
      <c r="FR106" s="467">
        <f>FR105</f>
        <v>0.0001</v>
      </c>
      <c r="FS106" s="449" t="str">
        <f>IF(_tag_month_day!BD96="","",_tag_month_day!BD96/100)</f>
        <v/>
      </c>
      <c r="FT106" s="449" t="str">
        <f>IF(_tag_month_day!BE96="","",_tag_month_day!BE96/100)</f>
        <v/>
      </c>
      <c r="FU106" s="449" t="str">
        <f>IF(_tag_month_day!BF96="","",_tag_month_day!BF96/100)</f>
        <v/>
      </c>
      <c r="FV106" s="449" t="str">
        <f>IF(_tag_month_day!BG96="","",_tag_month_day!BG96/100)</f>
        <v/>
      </c>
      <c r="FW106" s="467" t="str">
        <f>IF(_tag_month_day!BH96="","",_tag_month_day!BH96/100)</f>
        <v/>
      </c>
      <c r="FX106" s="449" t="str">
        <f>IF(_tag_month_day!BI96="","",_tag_month_day!BI96/100)</f>
        <v/>
      </c>
      <c r="FY106" s="449" t="str">
        <f>IF(_tag_month_day!BJ96="","",_tag_month_day!BJ96/100)</f>
        <v/>
      </c>
      <c r="FZ106" s="468" t="str">
        <f>IF(_tag_month_day!BK96="","",_tag_month_day!BK96/100)</f>
        <v/>
      </c>
      <c r="GA106" s="449" t="str">
        <f>IF(_tag_month_day!BL96="","",_tag_month_day!BL96/100)</f>
        <v/>
      </c>
      <c r="GB106" s="467" t="str">
        <f>IF(_tag_month_day!BM96="","",_tag_month_day!BM96/100)</f>
        <v/>
      </c>
      <c r="GC106" s="431" t="str">
        <f>IF(_tag_month_day!BN96="","",_tag_month_day!BN96/100)</f>
        <v/>
      </c>
      <c r="GD106" s="431" t="str">
        <f>IF(_tag_month_day!BO96="","",_tag_month_day!BO96/100)</f>
        <v/>
      </c>
      <c r="GE106" s="431" t="str">
        <f>IF(_tag_month_day!BP96="","",_tag_month_day!BP96/100)</f>
        <v/>
      </c>
      <c r="GF106" s="431" t="str">
        <f>IF(_tag_month_day!BQ96="","",_tag_month_day!BQ96/100)</f>
        <v/>
      </c>
      <c r="GG106" s="431" t="str">
        <f>IF(_tag_month_day!BR96="","",_tag_month_day!BR96/100)</f>
        <v/>
      </c>
      <c r="GH106" s="431" t="str">
        <f>IF(_tag_month_day!BS96="","",_tag_month_day!BS96/100)</f>
        <v/>
      </c>
      <c r="GI106" s="467" t="str">
        <f>IF(_tag_month_day!BT96="","",_tag_month_day!BT96/100)</f>
        <v/>
      </c>
      <c r="GJ106" s="469" t="str">
        <f>IF(_tag_month_day!BU96="","",_tag_month_day!BU96/100)</f>
        <v/>
      </c>
      <c r="GK106" s="470">
        <f>GK105</f>
        <v>0.070000000000000007</v>
      </c>
      <c r="GL106" s="470">
        <f>GL105</f>
        <v>0.029999999999999999</v>
      </c>
      <c r="GM106" s="471" t="str">
        <f>IF(_tag_month_day!BX96="","",_tag_month_day!BX96/100)</f>
        <v/>
      </c>
      <c r="GN106" s="470">
        <f>GN105</f>
        <v>0.070000000000000007</v>
      </c>
      <c r="GO106" s="470">
        <f>GO105</f>
        <v>0.029999999999999999</v>
      </c>
      <c r="GP106" s="470">
        <f>GP105</f>
        <v>0.089999999999999997</v>
      </c>
      <c r="GQ106" s="470">
        <f>GQ105</f>
        <v>0.029999999999999999</v>
      </c>
      <c r="GR106" s="471" t="str">
        <f>IF(_tag_month_day!CA96="","",_tag_month_day!CA96/100)</f>
        <v/>
      </c>
      <c r="GS106" s="472">
        <f>GS105</f>
        <v>0.95299999999999996</v>
      </c>
      <c r="GT106" s="472">
        <f>GT105</f>
        <v>0.55000000000000004</v>
      </c>
      <c r="GU106" s="472">
        <f>GU105</f>
        <v>0.55000000000000004</v>
      </c>
      <c r="GV106" s="472">
        <f>GV105</f>
        <v>0.55000000000000004</v>
      </c>
      <c r="GW106" s="472">
        <f>GW105</f>
        <v>0.5</v>
      </c>
      <c r="GX106" s="472">
        <f>GX105</f>
        <v>0.93500000000000005</v>
      </c>
      <c r="GY106" s="472">
        <f>GY105</f>
        <v>0.14999999999999999</v>
      </c>
      <c r="GZ106" s="472">
        <f>GZ105</f>
        <v>1</v>
      </c>
      <c r="HA106" s="474">
        <f>HA105</f>
        <v>0.047</v>
      </c>
      <c r="HB106" s="474">
        <f>HB105</f>
        <v>0.45000000000000001</v>
      </c>
      <c r="HC106" s="474">
        <f>HC105</f>
        <v>0.45000000000000001</v>
      </c>
      <c r="HD106" s="474">
        <f>HD105</f>
        <v>0.45000000000000001</v>
      </c>
      <c r="HE106" s="474">
        <f>HE105</f>
        <v>0.5</v>
      </c>
      <c r="HF106" s="474">
        <f>HF105</f>
        <v>0.065000000000000002</v>
      </c>
      <c r="HG106" s="474">
        <f>HG105</f>
        <v>0.84999999999999998</v>
      </c>
      <c r="HH106" s="474">
        <f>HH105</f>
        <v>0</v>
      </c>
      <c r="HI106" s="10">
        <f>IF(BZ106&lt;&gt;"",CK106-BV106,0)</f>
        <v>0</v>
      </c>
      <c r="HJ106" s="10" t="e">
        <f>IF(AJ106&gt;0,AH106-AJ106,0)</f>
        <v>#VALUE!</v>
      </c>
      <c r="HK106" s="466">
        <f>HK105</f>
        <v>0.84999999999999998</v>
      </c>
      <c r="HL106" s="424">
        <f>HL105</f>
        <v>550000</v>
      </c>
      <c r="HM106" s="424">
        <f>HM105</f>
        <v>480000</v>
      </c>
      <c r="HN106" s="465" t="e">
        <f>(DJ106*EZ106+DK106*FH106+DL106*FM106+DM106*FR106+DN106*FW106+DO106*GB106+DS106*GI106+DP106*GM106+DR106*GR106)*1000*2</f>
        <v>#VALUE!</v>
      </c>
      <c r="HO106" s="465" t="e">
        <f>HN106*HK106*$HO$2/HL106*1000000</f>
        <v>#VALUE!</v>
      </c>
      <c r="HP106" s="465" t="e">
        <f>HN106*HK106*$HP$2/HM106*1000000</f>
        <v>#VALUE!</v>
      </c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</row>
    <row customFormat="1" r="107" s="0">
      <c r="A107" s="420">
        <v>96</v>
      </c>
      <c r="B107" s="421">
        <f ca="1">IF(D107=D106,B106,IF(D107="夜班",B106+1,B106))</f>
        <v>43589</v>
      </c>
      <c r="C107" s="422">
        <f>C106</f>
        <v>0.041666666666666699</v>
      </c>
      <c r="D107" s="10" t="str">
        <f ca="1">IF(HOUR(G107)&lt;8,"夜班",IF(HOUR(G107)&lt;16,"白班",IF(HOUR(G107)&lt;24,"中班",0)))</f>
        <v>中班</v>
      </c>
      <c r="E107" s="10" t="e">
        <f ca="1">IF(F107=1,"甲",IF(F107=2,"乙",IF(F107=3,"丙",IF(F107=4,"丁",""))))</f>
        <v>#REF!</v>
      </c>
      <c r="F107" s="10" t="e">
        <f ca="1">SUMPRODUCT((成本日报!$A$3:$A$95=计划!B107)*(成本日报!$B$3:$B$95=计划!$D107),成本日报!$C$3:$C$95)</f>
        <v>#REF!</v>
      </c>
      <c r="G107" s="423">
        <f ca="1">G106+C106</f>
        <v>43589.958333333103</v>
      </c>
      <c r="H107" s="423">
        <f ca="1">$G107+$C107/60*10+$C107*0</f>
        <v>43589.965277777548</v>
      </c>
      <c r="I107" s="423">
        <f ca="1">$G107+$C107/60*18+$C107*0</f>
        <v>43589.9708333331</v>
      </c>
      <c r="J107" s="423">
        <f ca="1">$G107+$C107/60*0+$C107*1</f>
        <v>43589.999999999767</v>
      </c>
      <c r="K107" s="423">
        <f ca="1">$G107+$C107/60*30+$C107*2</f>
        <v>43590.062499999774</v>
      </c>
      <c r="L107" s="423">
        <f ca="1">$G107+$C107/60*0+$C107*3</f>
        <v>43590.083333333103</v>
      </c>
      <c r="M107" s="424" t="str">
        <f>IF(_tag_month_day!A97="","",_tag_month_day!A97)</f>
        <v/>
      </c>
      <c r="N107" s="424" t="str">
        <f>IF(_tag_month_day!B97="","",_tag_month_day!B97)</f>
        <v/>
      </c>
      <c r="O107" s="425" t="e">
        <f>IF(M107+N107=0,"",M107+N107)</f>
        <v>#VALUE!</v>
      </c>
      <c r="P107" s="424" t="str">
        <f>IF(_tag_month_day!C97="","",_tag_month_day!C97)</f>
        <v/>
      </c>
      <c r="Q107" s="424" t="str">
        <f>IF(_tag_month_day!D97="","",_tag_month_day!D97)</f>
        <v/>
      </c>
      <c r="R107" s="426" t="str">
        <f>IF(_tag_month_day!CB97="","",_tag_month_day!CB97/100)</f>
        <v/>
      </c>
      <c r="S107" s="427" t="str">
        <f>IF(_tag_month_day!E97="","",_tag_month_day!E97)</f>
        <v/>
      </c>
      <c r="T107" s="427" t="str">
        <f>IF(_tag_month_day!F97="","",_tag_month_day!F97)</f>
        <v/>
      </c>
      <c r="U107" s="428" t="e">
        <f>S107+T107</f>
        <v>#VALUE!</v>
      </c>
      <c r="V107" s="429" t="e">
        <f>U107/AJ107</f>
        <v>#VALUE!</v>
      </c>
      <c r="W107" s="430" t="str">
        <f>IF(_jhy_month_day!A97="","",_jhy_month_day!A97)</f>
        <v/>
      </c>
      <c r="X107" s="431" t="str">
        <f>IF(_jhy_month_day!B97="","",_jhy_month_day!B97/100)</f>
        <v/>
      </c>
      <c r="Y107" s="431" t="str">
        <f>IF(_jhy_month_day!C97="","",_jhy_month_day!C97/100)</f>
        <v/>
      </c>
      <c r="Z107" s="432">
        <f>Z103+1</f>
        <v>24</v>
      </c>
      <c r="AA107" s="433" t="str">
        <f>IF(_tag_month_day!G97="","",_tag_month_day!G97/100)</f>
        <v/>
      </c>
      <c r="AB107" s="433" t="str">
        <f>IF(_tag_month_day!H97="","",_tag_month_day!H97/100)</f>
        <v/>
      </c>
      <c r="AC107" s="434">
        <f>IF(X107="",AC106,BK107*($AV106*X107+$AW106*FD106+$AX106*FI106+$AY106*FN106+$AZ106*FS106+$BA106*FX106+$BG106*GE106)/(AV106*Y107+AX106*FK106+AW106*FF106+AY106*FP106+AZ106*FU106+BA106*FZ106+BG106*GG106+BB106*GK106+BC106*GN106+BD106*GP106))</f>
        <v>1.59963432013121</v>
      </c>
      <c r="AD107" s="435" t="str">
        <f>IF(AC107=AC106,"",AC107-AC106)</f>
        <v/>
      </c>
      <c r="AE107" s="436" t="str">
        <f>IF(1-AF107=0,"",(1-AF107))</f>
        <v/>
      </c>
      <c r="AF107" s="437">
        <v>1</v>
      </c>
      <c r="AG107" s="10" t="str">
        <f>AG106</f>
        <v>8B4</v>
      </c>
      <c r="AH107" s="438" t="str">
        <f>AH106</f>
        <v/>
      </c>
      <c r="AI107" s="424" t="e">
        <f>IF(ROUND(AJ107-AJ106,1)=0,"",AJ107-AJ106)</f>
        <v>#VALUE!</v>
      </c>
      <c r="AJ107" s="10" t="str">
        <f>IF(_tag_month_day!I97="","",_tag_month_day!I97)</f>
        <v/>
      </c>
      <c r="AK107" s="440"/>
      <c r="AL107" s="440"/>
      <c r="AM107" s="440"/>
      <c r="AN107" s="441">
        <f>AN106</f>
        <v>3</v>
      </c>
      <c r="AO107" s="441">
        <f>AO106</f>
        <v>7</v>
      </c>
      <c r="AP107" s="442" t="e">
        <f>(IF(AN107=0,AS106,AS106*(1+AO107/AN107)/(AR107+AO107/AN107)))+AT107</f>
        <v>#VALUE!</v>
      </c>
      <c r="AQ107" s="443" t="str">
        <f>IF(_tag_month_day!J97="","",_tag_month_day!J97/100)</f>
        <v/>
      </c>
      <c r="AR107" s="444">
        <f>AR106</f>
        <v>1.3</v>
      </c>
      <c r="AS107" s="445" t="e">
        <f>AQ107*(AN107*AR107+AO107)/(AN107+AO107)</f>
        <v>#VALUE!</v>
      </c>
      <c r="AT107" s="445" t="e">
        <f>(SUM(BE107:BF107)-SUM(BE106:BF106))*0.05</f>
        <v>#VALUE!</v>
      </c>
      <c r="AU107" s="446" t="str">
        <f>IF(_tag_month_day!CC97="","",IF(_tag_month_day!CC97&gt;0,_tag_month_day!CD97,_tag_month_day!CE97))</f>
        <v/>
      </c>
      <c r="AV107" s="447" t="str">
        <f>IF(_tag_month_day!L97="","",_tag_month_day!L97/100)</f>
        <v/>
      </c>
      <c r="AW107" s="431">
        <f>AW106</f>
        <v>0</v>
      </c>
      <c r="AX107" s="431">
        <f>AX106</f>
        <v>0</v>
      </c>
      <c r="AY107" s="431" t="str">
        <f>IF(_tag_month_day!M97="","",_tag_month_day!M97/100)</f>
        <v/>
      </c>
      <c r="AZ107" s="431" t="str">
        <f>IF(_tag_month_day!N97="","",_tag_month_day!N97/100)</f>
        <v/>
      </c>
      <c r="BA107" s="431" t="str">
        <f>IF(_tag_month_day!O97="","",_tag_month_day!O97/100)</f>
        <v/>
      </c>
      <c r="BB107" s="448" t="str">
        <f>IF(_tag_month_day!P97="","",_tag_month_day!P97/100)</f>
        <v/>
      </c>
      <c r="BC107" s="448">
        <f>BC106</f>
        <v>0</v>
      </c>
      <c r="BD107" s="448" t="str">
        <f>IF(_tag_month_day!Q97="","",_tag_month_day!Q97/100)</f>
        <v/>
      </c>
      <c r="BE107" s="449" t="str">
        <f>IF(_tag_month_day!R97="","",_tag_month_day!R97/100)</f>
        <v/>
      </c>
      <c r="BF107" s="388" t="e">
        <f>(AU107*(100+BE107*100))/(AJ107-AU107)/100</f>
        <v>#VALUE!</v>
      </c>
      <c r="BG107" s="450" t="e">
        <f>BE107+BF107</f>
        <v>#VALUE!</v>
      </c>
      <c r="BH107" s="451" t="e">
        <f>SUM(AV107:BF107)</f>
        <v>#VALUE!</v>
      </c>
      <c r="BI107" s="452" t="e">
        <f>IF(CX107=0,BI106,(DK107*查询!$R$5+DL107*查询!$Q$5+DM107*查询!$N$5+DN107*查询!$O$5+DO107*查询!$P$5)*AF107/CX107)</f>
        <v>#VALUE!</v>
      </c>
      <c r="BJ107" s="452" t="e">
        <f>IF(CX107=0,BJ106,(DP107*查询!$S$5+DQ107*查询!$T$5+DR107*查询!$U$5)*AF107/CX107)</f>
        <v>#VALUE!</v>
      </c>
      <c r="BK107" s="452">
        <f>BK106</f>
        <v>1</v>
      </c>
      <c r="BL107" s="453" t="e">
        <f>SUMPRODUCT((AV107:BA107)*(GS107:GX107))/((GS107:GX107)+SUM(BB107:BD107)*GY107+BG107*GZ107)</f>
        <v>#VALUE!</v>
      </c>
      <c r="BM107" s="453" t="e">
        <f>BK107*($AV107*FB107+$AW107*FD107+$AX107*FI107+$AY107*FN107+$AZ107*FS107+$BA107*FX107+$BG107*GE107)/(AV107*EY107+AX107*FK107+AW107*FF107+AY107*FP107+AZ107*FU107+BA107*FZ107+BG107*GG107+BB107*GK107+BC107*GN107+BD107*GP107)</f>
        <v>#VALUE!</v>
      </c>
      <c r="BN107" s="453" t="e">
        <f>($AV107*FC107+$AX107*FJ107+$AW107*FE107+$AY107*FO107+$AZ107*FT107+$BA107*FY107+$BG107*GF107)/($AV107*FA107+BG107*GH107+BB107*GL107+BC107*GO107+BD107*GQ107+BA107*GA107)</f>
        <v>#VALUE!</v>
      </c>
      <c r="BO107" s="454" t="e">
        <f>SUMPRODUCT(AV107:BA107*GS107:GX107)/(GS107:GX107+(BB107+BC107+BD107)*GY107+BG107)</f>
        <v>#VALUE!</v>
      </c>
      <c r="BP107" s="454" t="e">
        <f>SUMPRODUCT(AV107:BA107*GS107:GX107)/(GS107:GX107+(BB107+BC107+BD107)*GY107+BG107)</f>
        <v>#VALUE!</v>
      </c>
      <c r="BQ107" s="454" t="e">
        <f>SUMPRODUCT(AV107:BA107*GS107:GX107)/(GS107:GX107+(BB107+BC107+BD107)*GY107+BG107)</f>
        <v>#VALUE!</v>
      </c>
      <c r="BR107" s="453" t="str">
        <f>IF(_tag_month_day!T97="","",_tag_month_day!T97)</f>
        <v/>
      </c>
      <c r="BS107" s="453" t="str">
        <f>IF(_tag_month_day!U97="","",_tag_month_day!U97)</f>
        <v/>
      </c>
      <c r="BT107" s="455" t="str">
        <f>IF(CK107="","",IF((CK107&gt;=BV107-0.12)*(CK107&lt;=BV107+0.12),"合格","不合格"))</f>
        <v/>
      </c>
      <c r="BU107" s="456" t="str">
        <f>IF(_tag_month_day!V97="","",_tag_month_day!V97)</f>
        <v/>
      </c>
      <c r="BV107" s="457" t="str">
        <f>IF(_tag_month_day!W97="","",_tag_month_day!W97)</f>
        <v/>
      </c>
      <c r="BW107" s="458" t="str">
        <f>IF(_tag_month_day!X97="","",_tag_month_day!X97)</f>
        <v/>
      </c>
      <c r="BX107" s="458" t="str">
        <f>IF(_tag_month_day!Y97="","",_tag_month_day!Y97)</f>
        <v/>
      </c>
      <c r="BY107" s="459">
        <f ca="1">L107</f>
        <v>43590.083333333103</v>
      </c>
      <c r="BZ107" s="460"/>
      <c r="CA107" s="461"/>
      <c r="CB107" s="424" t="str">
        <f>IF(_tag_month_day!Z97="","",_tag_month_day!Z97)</f>
        <v/>
      </c>
      <c r="CC107" s="424" t="str">
        <f>IF(_tag_month_day!AA97="","",_tag_month_day!AA97)</f>
        <v/>
      </c>
      <c r="CD107" s="424" t="str">
        <f>IF(_tag_month_day!AB97="","",_tag_month_day!AB97)</f>
        <v/>
      </c>
      <c r="CE107" s="424" t="str">
        <f>IF(_tag_month_day!AC97="","",_tag_month_day!AC97)</f>
        <v/>
      </c>
      <c r="CF107" s="424" t="str">
        <f>IF(_tag_month_day!AD97="","",_tag_month_day!AD97)</f>
        <v/>
      </c>
      <c r="CG107" s="424" t="str">
        <f>IF(_tag_month_day!AE97="","",_tag_month_day!AE97)</f>
        <v/>
      </c>
      <c r="CH107" s="424" t="str">
        <f>IF(_tag_month_day!AF97="","",_tag_month_day!AF97)</f>
        <v/>
      </c>
      <c r="CI107" s="424" t="str">
        <f>IF(_tag_month_day!AG97="","",_tag_month_day!AG97)</f>
        <v/>
      </c>
      <c r="CJ107" s="424" t="str">
        <f>IF(_tag_month_day!AH97="","",_tag_month_day!AH97)</f>
        <v/>
      </c>
      <c r="CK107" s="424" t="str">
        <f>IF(_tag_month_day!AI97="","",_tag_month_day!AI97)</f>
        <v/>
      </c>
      <c r="CL107" s="4" t="str">
        <f>IF(_tag_month_day!AJ97="","",_tag_month_day!AJ97)</f>
        <v/>
      </c>
      <c r="CM107" s="4" t="str">
        <f>IF(_tag_month_day!AK97="","",_tag_month_day!AK97)</f>
        <v/>
      </c>
      <c r="CN107" s="4" t="str">
        <f>IF(_tag_month_day!AL97="","",_tag_month_day!AL97)</f>
        <v/>
      </c>
      <c r="CO107" s="4" t="str">
        <f>IF(_tag_month_day!AM97="","",_tag_month_day!AM97)</f>
        <v/>
      </c>
      <c r="CP107" s="4" t="str">
        <f>IF(_tag_month_day!AN97="","",_tag_month_day!AN97)</f>
        <v/>
      </c>
      <c r="CQ107" s="4" t="str">
        <f>IF(_tag_month_day!AO97="","",_tag_month_day!AO97)</f>
        <v/>
      </c>
      <c r="CR107" s="462" t="str">
        <f>IF(_tag_month_day!AP97="","",_tag_month_day!AP97)</f>
        <v/>
      </c>
      <c r="CS107" s="463" t="str">
        <f>IF(_tag_month_day!AQ97="","",_tag_month_day!AQ97)</f>
        <v/>
      </c>
      <c r="CT107" s="4" t="str">
        <f>IF(_tag_month_day!AR97="","",_tag_month_day!AR97)</f>
        <v/>
      </c>
      <c r="CU107" s="464" t="e">
        <f>DU107/AJ107</f>
        <v>#VALUE!</v>
      </c>
      <c r="CV107" s="451" t="e">
        <f>BG107/BH107</f>
        <v>#VALUE!</v>
      </c>
      <c r="CW107" s="465" t="e">
        <f>AJ107*(1-CV107)*CU107*AF107</f>
        <v>#VALUE!</v>
      </c>
      <c r="CX107" s="465" t="e">
        <f>CW107*94%</f>
        <v>#VALUE!</v>
      </c>
      <c r="CY107" s="466" t="e">
        <f>IF(CX107=0,0,DS107/(DS107+CX107))</f>
        <v>#VALUE!</v>
      </c>
      <c r="CZ107" s="465" t="e">
        <f>$AJ107*EF107</f>
        <v>#VALUE!</v>
      </c>
      <c r="DA107" s="465" t="e">
        <f>$AJ107*EG107</f>
        <v>#VALUE!</v>
      </c>
      <c r="DB107" s="465" t="e">
        <f>$AJ107*EH107</f>
        <v>#VALUE!</v>
      </c>
      <c r="DC107" s="465" t="e">
        <f>$AJ107*EI107</f>
        <v>#VALUE!</v>
      </c>
      <c r="DD107" s="465" t="e">
        <f>$AJ107*EJ107</f>
        <v>#VALUE!</v>
      </c>
      <c r="DE107" s="465" t="e">
        <f>$AJ107*EK107</f>
        <v>#VALUE!</v>
      </c>
      <c r="DF107" s="465" t="e">
        <f>$AJ107*EL107</f>
        <v>#VALUE!</v>
      </c>
      <c r="DG107" s="465" t="e">
        <f>$AJ107*EM107</f>
        <v>#VALUE!</v>
      </c>
      <c r="DH107" s="465" t="e">
        <f>$AJ107*EN107</f>
        <v>#VALUE!</v>
      </c>
      <c r="DI107" s="465" t="e">
        <f>$AJ107*EO107</f>
        <v>#VALUE!</v>
      </c>
      <c r="DJ107" s="465" t="e">
        <f>CZ107*(1-EP107)</f>
        <v>#VALUE!</v>
      </c>
      <c r="DK107" s="465" t="e">
        <f>DA107*(1-ER107)</f>
        <v>#VALUE!</v>
      </c>
      <c r="DL107" s="465" t="e">
        <f>DB107*(1-EQ107)</f>
        <v>#VALUE!</v>
      </c>
      <c r="DM107" s="465" t="e">
        <f>DC107*(1-ES107)</f>
        <v>#VALUE!</v>
      </c>
      <c r="DN107" s="465" t="e">
        <f>DD107*(1-ET107)</f>
        <v>#VALUE!</v>
      </c>
      <c r="DO107" s="465" t="e">
        <f>DE107</f>
        <v>#VALUE!</v>
      </c>
      <c r="DP107" s="465" t="e">
        <f>DF107*(1-EU107)</f>
        <v>#VALUE!</v>
      </c>
      <c r="DQ107" s="465" t="e">
        <f>DG107*(1-EV107)</f>
        <v>#VALUE!</v>
      </c>
      <c r="DR107" s="465" t="e">
        <f>DH107*(1-EW107)</f>
        <v>#VALUE!</v>
      </c>
      <c r="DS107" s="465" t="e">
        <f>DI107</f>
        <v>#VALUE!</v>
      </c>
      <c r="DT107" s="465" t="e">
        <f>SUM(DJ107:DS107)</f>
        <v>#VALUE!</v>
      </c>
      <c r="DU107" s="465" t="e">
        <f>(GS107:GX107)+(DP107+DQ107+DR107)*GY107+DS107</f>
        <v>#VALUE!</v>
      </c>
      <c r="DV107" s="451" t="e">
        <f>AV107/$BH107/(1-EP107)</f>
        <v>#VALUE!</v>
      </c>
      <c r="DW107" s="451" t="e">
        <f>AW107/$BH107/(1-ER107)</f>
        <v>#VALUE!</v>
      </c>
      <c r="DX107" s="451" t="e">
        <f>AX107/$BH107/(1-EQ107)</f>
        <v>#VALUE!</v>
      </c>
      <c r="DY107" s="451" t="e">
        <f>AY107/$BH107/(1-ES107)</f>
        <v>#VALUE!</v>
      </c>
      <c r="DZ107" s="451" t="e">
        <f>AZ107/$BH107/(1-ET107)</f>
        <v>#VALUE!</v>
      </c>
      <c r="EA107" s="451" t="e">
        <f>BA107/$BH107/(1-AX107)</f>
        <v>#VALUE!</v>
      </c>
      <c r="EB107" s="451" t="e">
        <f>BB107/$BH107/(1-EU107)</f>
        <v>#VALUE!</v>
      </c>
      <c r="EC107" s="451" t="e">
        <f>BC107/$BH107/(1-EV107)</f>
        <v>#VALUE!</v>
      </c>
      <c r="ED107" s="451" t="e">
        <f>BD107/$BH107/(1-EW107)</f>
        <v>#VALUE!</v>
      </c>
      <c r="EE107" s="451" t="e">
        <f>BG107/BH107</f>
        <v>#VALUE!</v>
      </c>
      <c r="EF107" s="451" t="e">
        <f>DV107/SUM($DV107:$EE107)</f>
        <v>#VALUE!</v>
      </c>
      <c r="EG107" s="451" t="e">
        <f>DW107/SUM($DV107:$EE107)</f>
        <v>#VALUE!</v>
      </c>
      <c r="EH107" s="451" t="e">
        <f>DX107/SUM($DV107:$EE107)</f>
        <v>#VALUE!</v>
      </c>
      <c r="EI107" s="451" t="e">
        <f>DY107/SUM($DV107:$EE107)</f>
        <v>#VALUE!</v>
      </c>
      <c r="EJ107" s="451" t="e">
        <f>DZ107/SUM($DV107:$EE107)</f>
        <v>#VALUE!</v>
      </c>
      <c r="EK107" s="451" t="e">
        <f>EA107/SUM($DV107:$EE107)</f>
        <v>#VALUE!</v>
      </c>
      <c r="EL107" s="451" t="e">
        <f>EB107/SUM($DV107:$EE107)</f>
        <v>#VALUE!</v>
      </c>
      <c r="EM107" s="451" t="e">
        <f>EC107/SUM($DV107:$EE107)</f>
        <v>#VALUE!</v>
      </c>
      <c r="EN107" s="451" t="e">
        <f>ED107/SUM($DV107:$EE107)</f>
        <v>#VALUE!</v>
      </c>
      <c r="EO107" s="451" t="e">
        <f>EE107/SUM($DV107:$EE107)</f>
        <v>#VALUE!</v>
      </c>
      <c r="EP107" s="450">
        <f>EP106</f>
        <v>0.080000000000000002</v>
      </c>
      <c r="EQ107" s="450">
        <f>EQ106</f>
        <v>0.014999999999999999</v>
      </c>
      <c r="ER107" s="450">
        <f>ER106</f>
        <v>0.014999999999999999</v>
      </c>
      <c r="ES107" s="450">
        <f>ES106</f>
        <v>0.014999999999999999</v>
      </c>
      <c r="ET107" s="450">
        <f>ET106</f>
        <v>0.014999999999999999</v>
      </c>
      <c r="EU107" s="450">
        <f>EU106</f>
        <v>0.089999999999999997</v>
      </c>
      <c r="EV107" s="450">
        <f>EV106</f>
        <v>0.089999999999999997</v>
      </c>
      <c r="EW107" s="450">
        <f>EW106</f>
        <v>0.089999999999999997</v>
      </c>
      <c r="EX107" s="431" t="str">
        <f>IF(_tag_month_day!AS97="","",_tag_month_day!AS97/100)</f>
        <v/>
      </c>
      <c r="EY107" s="431" t="str">
        <f>IF(_tag_month_day!AT97="","",_tag_month_day!AT97/100)</f>
        <v/>
      </c>
      <c r="EZ107" s="431" t="str">
        <f>IF(_tag_month_day!AU97="","",_tag_month_day!AU97/100)</f>
        <v/>
      </c>
      <c r="FA107" s="431" t="str">
        <f>IF(_tag_month_day!AV97="","",_tag_month_day!AV97/100)</f>
        <v/>
      </c>
      <c r="FB107" s="431" t="str">
        <f>IF(_tag_month_day!AW97="","",_tag_month_day!AW97/100)</f>
        <v/>
      </c>
      <c r="FC107" s="431" t="str">
        <f>IF(_tag_month_day!AX97="","",_tag_month_day!AX97/100)</f>
        <v/>
      </c>
      <c r="FD107" s="449" t="str">
        <f>IF(_tag_month_day!AY97="","",_tag_month_day!AY97/100)</f>
        <v/>
      </c>
      <c r="FE107" s="449" t="str">
        <f>IF(_tag_month_day!AZ97="","",_tag_month_day!AZ97/100)</f>
        <v/>
      </c>
      <c r="FF107" s="449" t="str">
        <f>IF(_tag_month_day!BA97="","",_tag_month_day!BA97/100)</f>
        <v/>
      </c>
      <c r="FG107" s="449" t="str">
        <f>IF(_tag_month_day!BB97="","",_tag_month_day!BB97/100)</f>
        <v/>
      </c>
      <c r="FH107" s="467" t="str">
        <f>IF(_tag_month_day!BC97="","",_tag_month_day!BC97/100)</f>
        <v/>
      </c>
      <c r="FI107" s="449">
        <f>FI106</f>
        <v>0.40999999999999998</v>
      </c>
      <c r="FJ107" s="449">
        <f>FJ106</f>
        <v>0.11</v>
      </c>
      <c r="FK107" s="449">
        <f>FK106</f>
        <v>0.014999999999999999</v>
      </c>
      <c r="FL107" s="449">
        <f>FL106</f>
        <v>0</v>
      </c>
      <c r="FM107" s="467">
        <f>FM106</f>
        <v>0.0001</v>
      </c>
      <c r="FN107" s="449">
        <f>FN106</f>
        <v>0.32000000000000001</v>
      </c>
      <c r="FO107" s="449">
        <f>FO106</f>
        <v>0.20000000000000001</v>
      </c>
      <c r="FP107" s="449">
        <f>FP106</f>
        <v>0.01</v>
      </c>
      <c r="FQ107" s="449">
        <f>FQ106</f>
        <v>0</v>
      </c>
      <c r="FR107" s="467">
        <f>FR106</f>
        <v>0.0001</v>
      </c>
      <c r="FS107" s="449" t="str">
        <f>IF(_tag_month_day!BD97="","",_tag_month_day!BD97/100)</f>
        <v/>
      </c>
      <c r="FT107" s="449" t="str">
        <f>IF(_tag_month_day!BE97="","",_tag_month_day!BE97/100)</f>
        <v/>
      </c>
      <c r="FU107" s="449" t="str">
        <f>IF(_tag_month_day!BF97="","",_tag_month_day!BF97/100)</f>
        <v/>
      </c>
      <c r="FV107" s="449" t="str">
        <f>IF(_tag_month_day!BG97="","",_tag_month_day!BG97/100)</f>
        <v/>
      </c>
      <c r="FW107" s="467" t="str">
        <f>IF(_tag_month_day!BH97="","",_tag_month_day!BH97/100)</f>
        <v/>
      </c>
      <c r="FX107" s="449" t="str">
        <f>IF(_tag_month_day!BI97="","",_tag_month_day!BI97/100)</f>
        <v/>
      </c>
      <c r="FY107" s="449" t="str">
        <f>IF(_tag_month_day!BJ97="","",_tag_month_day!BJ97/100)</f>
        <v/>
      </c>
      <c r="FZ107" s="468" t="str">
        <f>IF(_tag_month_day!BK97="","",_tag_month_day!BK97/100)</f>
        <v/>
      </c>
      <c r="GA107" s="449" t="str">
        <f>IF(_tag_month_day!BL97="","",_tag_month_day!BL97/100)</f>
        <v/>
      </c>
      <c r="GB107" s="467" t="str">
        <f>IF(_tag_month_day!BM97="","",_tag_month_day!BM97/100)</f>
        <v/>
      </c>
      <c r="GC107" s="431" t="str">
        <f>IF(_tag_month_day!BN97="","",_tag_month_day!BN97/100)</f>
        <v/>
      </c>
      <c r="GD107" s="431" t="str">
        <f>IF(_tag_month_day!BO97="","",_tag_month_day!BO97/100)</f>
        <v/>
      </c>
      <c r="GE107" s="431" t="str">
        <f>IF(_tag_month_day!BP97="","",_tag_month_day!BP97/100)</f>
        <v/>
      </c>
      <c r="GF107" s="431" t="str">
        <f>IF(_tag_month_day!BQ97="","",_tag_month_day!BQ97/100)</f>
        <v/>
      </c>
      <c r="GG107" s="431" t="str">
        <f>IF(_tag_month_day!BR97="","",_tag_month_day!BR97/100)</f>
        <v/>
      </c>
      <c r="GH107" s="431" t="str">
        <f>IF(_tag_month_day!BS97="","",_tag_month_day!BS97/100)</f>
        <v/>
      </c>
      <c r="GI107" s="467" t="str">
        <f>IF(_tag_month_day!BT97="","",_tag_month_day!BT97/100)</f>
        <v/>
      </c>
      <c r="GJ107" s="469" t="str">
        <f>IF(_tag_month_day!BU97="","",_tag_month_day!BU97/100)</f>
        <v/>
      </c>
      <c r="GK107" s="470">
        <f>GK106</f>
        <v>0.070000000000000007</v>
      </c>
      <c r="GL107" s="470">
        <f>GL106</f>
        <v>0.029999999999999999</v>
      </c>
      <c r="GM107" s="471" t="str">
        <f>IF(_tag_month_day!BX97="","",_tag_month_day!BX97/100)</f>
        <v/>
      </c>
      <c r="GN107" s="470">
        <f>GN106</f>
        <v>0.070000000000000007</v>
      </c>
      <c r="GO107" s="470">
        <f>GO106</f>
        <v>0.029999999999999999</v>
      </c>
      <c r="GP107" s="470">
        <f>GP106</f>
        <v>0.089999999999999997</v>
      </c>
      <c r="GQ107" s="470">
        <f>GQ106</f>
        <v>0.029999999999999999</v>
      </c>
      <c r="GR107" s="471" t="str">
        <f>IF(_tag_month_day!CA97="","",_tag_month_day!CA97/100)</f>
        <v/>
      </c>
      <c r="GS107" s="472">
        <f>GS106</f>
        <v>0.95299999999999996</v>
      </c>
      <c r="GT107" s="472">
        <f>GT106</f>
        <v>0.55000000000000004</v>
      </c>
      <c r="GU107" s="472">
        <f>GU106</f>
        <v>0.55000000000000004</v>
      </c>
      <c r="GV107" s="472">
        <f>GV106</f>
        <v>0.55000000000000004</v>
      </c>
      <c r="GW107" s="472">
        <f>GW106</f>
        <v>0.5</v>
      </c>
      <c r="GX107" s="472">
        <f>GX106</f>
        <v>0.93500000000000005</v>
      </c>
      <c r="GY107" s="472">
        <f>GY106</f>
        <v>0.14999999999999999</v>
      </c>
      <c r="GZ107" s="472">
        <f>GZ106</f>
        <v>1</v>
      </c>
      <c r="HA107" s="474">
        <f>HA106</f>
        <v>0.047</v>
      </c>
      <c r="HB107" s="474">
        <f>HB106</f>
        <v>0.45000000000000001</v>
      </c>
      <c r="HC107" s="474">
        <f>HC106</f>
        <v>0.45000000000000001</v>
      </c>
      <c r="HD107" s="474">
        <f>HD106</f>
        <v>0.45000000000000001</v>
      </c>
      <c r="HE107" s="474">
        <f>HE106</f>
        <v>0.5</v>
      </c>
      <c r="HF107" s="474">
        <f>HF106</f>
        <v>0.065000000000000002</v>
      </c>
      <c r="HG107" s="474">
        <f>HG106</f>
        <v>0.84999999999999998</v>
      </c>
      <c r="HH107" s="474">
        <f>HH106</f>
        <v>0</v>
      </c>
      <c r="HI107" s="10">
        <f>IF(BZ107&lt;&gt;"",CK107-BV107,0)</f>
        <v>0</v>
      </c>
      <c r="HJ107" s="10" t="e">
        <f>IF(AJ107&gt;0,AH107-AJ107,0)</f>
        <v>#VALUE!</v>
      </c>
      <c r="HK107" s="466">
        <f>HK106</f>
        <v>0.84999999999999998</v>
      </c>
      <c r="HL107" s="424">
        <f>HL106</f>
        <v>550000</v>
      </c>
      <c r="HM107" s="424">
        <f>HM106</f>
        <v>480000</v>
      </c>
      <c r="HN107" s="465" t="e">
        <f>(DJ107*EZ107+DK107*FH107+DL107*FM107+DM107*FR107+DN107*FW107+DO107*GB107+DS107*GI107+DP107*GM107+DR107*GR107)*1000*2</f>
        <v>#VALUE!</v>
      </c>
      <c r="HO107" s="465" t="e">
        <f>HN107*HK107*$HO$2/HL107*1000000</f>
        <v>#VALUE!</v>
      </c>
      <c r="HP107" s="465" t="e">
        <f>HN107*HK107*$HP$2/HM107*1000000</f>
        <v>#VALUE!</v>
      </c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</row>
    <row customFormat="1" r="108" s="0">
      <c r="A108" s="420">
        <v>97</v>
      </c>
      <c r="B108" s="421">
        <f ca="1">IF(D108=D107,B107,IF(D108="夜班",B107+1,B107))</f>
        <v>43589</v>
      </c>
      <c r="C108" s="422">
        <f>C107</f>
        <v>0.041666666666666699</v>
      </c>
      <c r="D108" s="10" t="str">
        <f ca="1">IF(HOUR(G108)&lt;8,"夜班",IF(HOUR(G108)&lt;16,"白班",IF(HOUR(G108)&lt;24,"中班",0)))</f>
        <v>中班</v>
      </c>
      <c r="E108" s="10" t="e">
        <f ca="1">IF(F108=1,"甲",IF(F108=2,"乙",IF(F108=3,"丙",IF(F108=4,"丁",""))))</f>
        <v>#REF!</v>
      </c>
      <c r="F108" s="10" t="e">
        <f ca="1">SUMPRODUCT((成本日报!$A$3:$A$95=计划!B108)*(成本日报!$B$3:$B$95=计划!$D108),成本日报!$C$3:$C$95)</f>
        <v>#REF!</v>
      </c>
      <c r="G108" s="423">
        <f ca="1">G107+C107</f>
        <v>43589.999999999767</v>
      </c>
      <c r="H108" s="423">
        <f ca="1">$G108+$C108/60*10+$C108*0</f>
        <v>43590.006944444212</v>
      </c>
      <c r="I108" s="423">
        <f ca="1">$G108+$C108/60*18+$C108*0</f>
        <v>43590.012499999764</v>
      </c>
      <c r="J108" s="423">
        <f ca="1">$G108+$C108/60*0+$C108*1</f>
        <v>43590.041666666431</v>
      </c>
      <c r="K108" s="423">
        <f ca="1">$G108+$C108/60*30+$C108*2</f>
        <v>43590.104166666439</v>
      </c>
      <c r="L108" s="423">
        <f ca="1">$G108+$C108/60*0+$C108*3</f>
        <v>43590.124999999767</v>
      </c>
      <c r="M108" s="424" t="str">
        <f>IF(_tag_month_day!A98="","",_tag_month_day!A98)</f>
        <v/>
      </c>
      <c r="N108" s="424" t="str">
        <f>IF(_tag_month_day!B98="","",_tag_month_day!B98)</f>
        <v/>
      </c>
      <c r="O108" s="425" t="e">
        <f>IF(M108+N108=0,"",M108+N108)</f>
        <v>#VALUE!</v>
      </c>
      <c r="P108" s="424" t="str">
        <f>IF(_tag_month_day!C98="","",_tag_month_day!C98)</f>
        <v/>
      </c>
      <c r="Q108" s="424" t="str">
        <f>IF(_tag_month_day!D98="","",_tag_month_day!D98)</f>
        <v/>
      </c>
      <c r="R108" s="426" t="str">
        <f>IF(_tag_month_day!CB98="","",_tag_month_day!CB98/100)</f>
        <v/>
      </c>
      <c r="S108" s="427" t="str">
        <f>IF(_tag_month_day!E98="","",_tag_month_day!E98)</f>
        <v/>
      </c>
      <c r="T108" s="427" t="str">
        <f>IF(_tag_month_day!F98="","",_tag_month_day!F98)</f>
        <v/>
      </c>
      <c r="U108" s="428" t="e">
        <f>S108+T108</f>
        <v>#VALUE!</v>
      </c>
      <c r="V108" s="429" t="e">
        <f>U108/AJ108</f>
        <v>#VALUE!</v>
      </c>
      <c r="W108" s="430" t="str">
        <f>IF(_jhy_month_day!A98="","",_jhy_month_day!A98)</f>
        <v/>
      </c>
      <c r="X108" s="431" t="str">
        <f>IF(_jhy_month_day!B98="","",_jhy_month_day!B98/100)</f>
        <v/>
      </c>
      <c r="Y108" s="431" t="str">
        <f>IF(_jhy_month_day!C98="","",_jhy_month_day!C98/100)</f>
        <v/>
      </c>
      <c r="Z108" s="432">
        <f>Z104+1</f>
        <v>25</v>
      </c>
      <c r="AA108" s="433" t="str">
        <f>IF(_tag_month_day!G98="","",_tag_month_day!G98/100)</f>
        <v/>
      </c>
      <c r="AB108" s="433" t="str">
        <f>IF(_tag_month_day!H98="","",_tag_month_day!H98/100)</f>
        <v/>
      </c>
      <c r="AC108" s="434">
        <f>IF(X108="",AC107,BK108*($AV107*X108+$AW107*FD107+$AX107*FI107+$AY107*FN107+$AZ107*FS107+$BA107*FX107+$BG107*GE107)/(AV107*Y108+AX107*FK107+AW107*FF107+AY107*FP107+AZ107*FU107+BA107*FZ107+BG107*GG107+BB107*GK107+BC107*GN107+BD107*GP107))</f>
        <v>1.59963432013121</v>
      </c>
      <c r="AD108" s="435" t="str">
        <f>IF(AC108=AC107,"",AC108-AC107)</f>
        <v/>
      </c>
      <c r="AE108" s="436" t="str">
        <f>IF(1-AF108=0,"",(1-AF108))</f>
        <v/>
      </c>
      <c r="AF108" s="437">
        <v>1</v>
      </c>
      <c r="AG108" s="10" t="str">
        <f>AG107</f>
        <v>8B4</v>
      </c>
      <c r="AH108" s="438" t="str">
        <f>AH107</f>
        <v/>
      </c>
      <c r="AI108" s="424" t="e">
        <f>IF(ROUND(AJ108-AJ107,1)=0,"",AJ108-AJ107)</f>
        <v>#VALUE!</v>
      </c>
      <c r="AJ108" s="10" t="str">
        <f>IF(_tag_month_day!I98="","",_tag_month_day!I98)</f>
        <v/>
      </c>
      <c r="AK108" s="440"/>
      <c r="AL108" s="440"/>
      <c r="AM108" s="440"/>
      <c r="AN108" s="441">
        <f>AN107</f>
        <v>3</v>
      </c>
      <c r="AO108" s="441">
        <f>AO107</f>
        <v>7</v>
      </c>
      <c r="AP108" s="442" t="e">
        <f>(IF(AN108=0,AS107,AS107*(1+AO108/AN108)/(AR108+AO108/AN108)))+AT108</f>
        <v>#VALUE!</v>
      </c>
      <c r="AQ108" s="443" t="str">
        <f>IF(_tag_month_day!J98="","",_tag_month_day!J98/100)</f>
        <v/>
      </c>
      <c r="AR108" s="444">
        <f>AR107</f>
        <v>1.3</v>
      </c>
      <c r="AS108" s="445" t="e">
        <f>AQ108*(AN108*AR108+AO108)/(AN108+AO108)</f>
        <v>#VALUE!</v>
      </c>
      <c r="AT108" s="445" t="e">
        <f>(SUM(BE108:BF108)-SUM(BE107:BF107))*0.05</f>
        <v>#VALUE!</v>
      </c>
      <c r="AU108" s="446" t="str">
        <f>IF(_tag_month_day!CC98="","",IF(_tag_month_day!CC98&gt;0,_tag_month_day!CD98,_tag_month_day!CE98))</f>
        <v/>
      </c>
      <c r="AV108" s="447" t="str">
        <f>IF(_tag_month_day!L98="","",_tag_month_day!L98/100)</f>
        <v/>
      </c>
      <c r="AW108" s="431">
        <f>AW107</f>
        <v>0</v>
      </c>
      <c r="AX108" s="431">
        <f>AX107</f>
        <v>0</v>
      </c>
      <c r="AY108" s="431" t="str">
        <f>IF(_tag_month_day!M98="","",_tag_month_day!M98/100)</f>
        <v/>
      </c>
      <c r="AZ108" s="431" t="str">
        <f>IF(_tag_month_day!N98="","",_tag_month_day!N98/100)</f>
        <v/>
      </c>
      <c r="BA108" s="431" t="str">
        <f>IF(_tag_month_day!O98="","",_tag_month_day!O98/100)</f>
        <v/>
      </c>
      <c r="BB108" s="448" t="str">
        <f>IF(_tag_month_day!P98="","",_tag_month_day!P98/100)</f>
        <v/>
      </c>
      <c r="BC108" s="448">
        <f>BC107</f>
        <v>0</v>
      </c>
      <c r="BD108" s="448" t="str">
        <f>IF(_tag_month_day!Q98="","",_tag_month_day!Q98/100)</f>
        <v/>
      </c>
      <c r="BE108" s="449" t="str">
        <f>IF(_tag_month_day!R98="","",_tag_month_day!R98/100)</f>
        <v/>
      </c>
      <c r="BF108" s="388" t="e">
        <f>(AU108*(100+BE108*100))/(AJ108-AU108)/100</f>
        <v>#VALUE!</v>
      </c>
      <c r="BG108" s="450" t="e">
        <f>BE108+BF108</f>
        <v>#VALUE!</v>
      </c>
      <c r="BH108" s="451" t="e">
        <f>SUM(AV108:BF108)</f>
        <v>#VALUE!</v>
      </c>
      <c r="BI108" s="452" t="e">
        <f>IF(CX108=0,BI107,(DK108*查询!$R$5+DL108*查询!$Q$5+DM108*查询!$N$5+DN108*查询!$O$5+DO108*查询!$P$5)*AF108/CX108)</f>
        <v>#VALUE!</v>
      </c>
      <c r="BJ108" s="452" t="e">
        <f>IF(CX108=0,BJ107,(DP108*查询!$S$5+DQ108*查询!$T$5+DR108*查询!$U$5)*AF108/CX108)</f>
        <v>#VALUE!</v>
      </c>
      <c r="BK108" s="452">
        <f>BK107</f>
        <v>1</v>
      </c>
      <c r="BL108" s="453" t="e">
        <f>SUMPRODUCT((AV108:BA108)*(GS108:GX108))/((GS108:GX108)+SUM(BB108:BD108)*GY108+BG108*GZ108)</f>
        <v>#VALUE!</v>
      </c>
      <c r="BM108" s="453" t="e">
        <f>BK108*($AV108*FB108+$AW108*FD108+$AX108*FI108+$AY108*FN108+$AZ108*FS108+$BA108*FX108+$BG108*GE108)/(AV108*EY108+AX108*FK108+AW108*FF108+AY108*FP108+AZ108*FU108+BA108*FZ108+BG108*GG108+BB108*GK108+BC108*GN108+BD108*GP108)</f>
        <v>#VALUE!</v>
      </c>
      <c r="BN108" s="453" t="e">
        <f>($AV108*FC108+$AX108*FJ108+$AW108*FE108+$AY108*FO108+$AZ108*FT108+$BA108*FY108+$BG108*GF108)/($AV108*FA108+BG108*GH108+BB108*GL108+BC108*GO108+BD108*GQ108+BA108*GA108)</f>
        <v>#VALUE!</v>
      </c>
      <c r="BO108" s="454" t="e">
        <f>SUMPRODUCT(AV108:BA108*GS108:GX108)/(GS108:GX108+(BB108+BC108+BD108)*GY108+BG108)</f>
        <v>#VALUE!</v>
      </c>
      <c r="BP108" s="454" t="e">
        <f>SUMPRODUCT(AV108:BA108*GS108:GX108)/(GS108:GX108+(BB108+BC108+BD108)*GY108+BG108)</f>
        <v>#VALUE!</v>
      </c>
      <c r="BQ108" s="454" t="e">
        <f>SUMPRODUCT(AV108:BA108*GS108:GX108)/(GS108:GX108+(BB108+BC108+BD108)*GY108+BG108)</f>
        <v>#VALUE!</v>
      </c>
      <c r="BR108" s="453" t="str">
        <f>IF(_tag_month_day!T98="","",_tag_month_day!T98)</f>
        <v/>
      </c>
      <c r="BS108" s="453" t="str">
        <f>IF(_tag_month_day!U98="","",_tag_month_day!U98)</f>
        <v/>
      </c>
      <c r="BT108" s="455" t="str">
        <f>IF(CK108="","",IF((CK108&gt;=BV108-0.12)*(CK108&lt;=BV108+0.12),"合格","不合格"))</f>
        <v/>
      </c>
      <c r="BU108" s="456" t="str">
        <f>IF(_tag_month_day!V98="","",_tag_month_day!V98)</f>
        <v/>
      </c>
      <c r="BV108" s="457" t="str">
        <f>IF(_tag_month_day!W98="","",_tag_month_day!W98)</f>
        <v/>
      </c>
      <c r="BW108" s="458" t="str">
        <f>IF(_tag_month_day!X98="","",_tag_month_day!X98)</f>
        <v/>
      </c>
      <c r="BX108" s="458" t="str">
        <f>IF(_tag_month_day!Y98="","",_tag_month_day!Y98)</f>
        <v/>
      </c>
      <c r="BY108" s="459">
        <f ca="1">L108</f>
        <v>43590.124999999767</v>
      </c>
      <c r="BZ108" s="460"/>
      <c r="CA108" s="461"/>
      <c r="CB108" s="424" t="str">
        <f>IF(_tag_month_day!Z98="","",_tag_month_day!Z98)</f>
        <v/>
      </c>
      <c r="CC108" s="424" t="str">
        <f>IF(_tag_month_day!AA98="","",_tag_month_day!AA98)</f>
        <v/>
      </c>
      <c r="CD108" s="424" t="str">
        <f>IF(_tag_month_day!AB98="","",_tag_month_day!AB98)</f>
        <v/>
      </c>
      <c r="CE108" s="424" t="str">
        <f>IF(_tag_month_day!AC98="","",_tag_month_day!AC98)</f>
        <v/>
      </c>
      <c r="CF108" s="424" t="str">
        <f>IF(_tag_month_day!AD98="","",_tag_month_day!AD98)</f>
        <v/>
      </c>
      <c r="CG108" s="424" t="str">
        <f>IF(_tag_month_day!AE98="","",_tag_month_day!AE98)</f>
        <v/>
      </c>
      <c r="CH108" s="424" t="str">
        <f>IF(_tag_month_day!AF98="","",_tag_month_day!AF98)</f>
        <v/>
      </c>
      <c r="CI108" s="424" t="str">
        <f>IF(_tag_month_day!AG98="","",_tag_month_day!AG98)</f>
        <v/>
      </c>
      <c r="CJ108" s="424" t="str">
        <f>IF(_tag_month_day!AH98="","",_tag_month_day!AH98)</f>
        <v/>
      </c>
      <c r="CK108" s="424" t="str">
        <f>IF(_tag_month_day!AI98="","",_tag_month_day!AI98)</f>
        <v/>
      </c>
      <c r="CL108" s="4" t="str">
        <f>IF(_tag_month_day!AJ98="","",_tag_month_day!AJ98)</f>
        <v/>
      </c>
      <c r="CM108" s="4" t="str">
        <f>IF(_tag_month_day!AK98="","",_tag_month_day!AK98)</f>
        <v/>
      </c>
      <c r="CN108" s="4" t="str">
        <f>IF(_tag_month_day!AL98="","",_tag_month_day!AL98)</f>
        <v/>
      </c>
      <c r="CO108" s="4" t="str">
        <f>IF(_tag_month_day!AM98="","",_tag_month_day!AM98)</f>
        <v/>
      </c>
      <c r="CP108" s="4" t="str">
        <f>IF(_tag_month_day!AN98="","",_tag_month_day!AN98)</f>
        <v/>
      </c>
      <c r="CQ108" s="4" t="str">
        <f>IF(_tag_month_day!AO98="","",_tag_month_day!AO98)</f>
        <v/>
      </c>
      <c r="CR108" s="462" t="str">
        <f>IF(_tag_month_day!AP98="","",_tag_month_day!AP98)</f>
        <v/>
      </c>
      <c r="CS108" s="463" t="str">
        <f>IF(_tag_month_day!AQ98="","",_tag_month_day!AQ98)</f>
        <v/>
      </c>
      <c r="CT108" s="4" t="str">
        <f>IF(_tag_month_day!AR98="","",_tag_month_day!AR98)</f>
        <v/>
      </c>
      <c r="CU108" s="464" t="e">
        <f>DU108/AJ108</f>
        <v>#VALUE!</v>
      </c>
      <c r="CV108" s="451" t="e">
        <f>BG108/BH108</f>
        <v>#VALUE!</v>
      </c>
      <c r="CW108" s="465" t="e">
        <f>AJ108*(1-CV108)*CU108*AF108</f>
        <v>#VALUE!</v>
      </c>
      <c r="CX108" s="465" t="e">
        <f>CW108*94%</f>
        <v>#VALUE!</v>
      </c>
      <c r="CY108" s="466" t="e">
        <f>IF(CX108=0,0,DS108/(DS108+CX108))</f>
        <v>#VALUE!</v>
      </c>
      <c r="CZ108" s="465" t="e">
        <f>$AJ108*EF108</f>
        <v>#VALUE!</v>
      </c>
      <c r="DA108" s="465" t="e">
        <f>$AJ108*EG108</f>
        <v>#VALUE!</v>
      </c>
      <c r="DB108" s="465" t="e">
        <f>$AJ108*EH108</f>
        <v>#VALUE!</v>
      </c>
      <c r="DC108" s="465" t="e">
        <f>$AJ108*EI108</f>
        <v>#VALUE!</v>
      </c>
      <c r="DD108" s="465" t="e">
        <f>$AJ108*EJ108</f>
        <v>#VALUE!</v>
      </c>
      <c r="DE108" s="465" t="e">
        <f>$AJ108*EK108</f>
        <v>#VALUE!</v>
      </c>
      <c r="DF108" s="465" t="e">
        <f>$AJ108*EL108</f>
        <v>#VALUE!</v>
      </c>
      <c r="DG108" s="465" t="e">
        <f>$AJ108*EM108</f>
        <v>#VALUE!</v>
      </c>
      <c r="DH108" s="465" t="e">
        <f>$AJ108*EN108</f>
        <v>#VALUE!</v>
      </c>
      <c r="DI108" s="465" t="e">
        <f>$AJ108*EO108</f>
        <v>#VALUE!</v>
      </c>
      <c r="DJ108" s="465" t="e">
        <f>CZ108*(1-EP108)</f>
        <v>#VALUE!</v>
      </c>
      <c r="DK108" s="465" t="e">
        <f>DA108*(1-ER108)</f>
        <v>#VALUE!</v>
      </c>
      <c r="DL108" s="465" t="e">
        <f>DB108*(1-EQ108)</f>
        <v>#VALUE!</v>
      </c>
      <c r="DM108" s="465" t="e">
        <f>DC108*(1-ES108)</f>
        <v>#VALUE!</v>
      </c>
      <c r="DN108" s="465" t="e">
        <f>DD108*(1-ET108)</f>
        <v>#VALUE!</v>
      </c>
      <c r="DO108" s="465" t="e">
        <f>DE108</f>
        <v>#VALUE!</v>
      </c>
      <c r="DP108" s="465" t="e">
        <f>DF108*(1-EU108)</f>
        <v>#VALUE!</v>
      </c>
      <c r="DQ108" s="465" t="e">
        <f>DG108*(1-EV108)</f>
        <v>#VALUE!</v>
      </c>
      <c r="DR108" s="465" t="e">
        <f>DH108*(1-EW108)</f>
        <v>#VALUE!</v>
      </c>
      <c r="DS108" s="465" t="e">
        <f>DI108</f>
        <v>#VALUE!</v>
      </c>
      <c r="DT108" s="465" t="e">
        <f>SUM(DJ108:DS108)</f>
        <v>#VALUE!</v>
      </c>
      <c r="DU108" s="465" t="e">
        <f>(GS108:GX108)+(DP108+DQ108+DR108)*GY108+DS108</f>
        <v>#VALUE!</v>
      </c>
      <c r="DV108" s="451" t="e">
        <f>AV108/$BH108/(1-EP108)</f>
        <v>#VALUE!</v>
      </c>
      <c r="DW108" s="451" t="e">
        <f>AW108/$BH108/(1-ER108)</f>
        <v>#VALUE!</v>
      </c>
      <c r="DX108" s="451" t="e">
        <f>AX108/$BH108/(1-EQ108)</f>
        <v>#VALUE!</v>
      </c>
      <c r="DY108" s="451" t="e">
        <f>AY108/$BH108/(1-ES108)</f>
        <v>#VALUE!</v>
      </c>
      <c r="DZ108" s="451" t="e">
        <f>AZ108/$BH108/(1-ET108)</f>
        <v>#VALUE!</v>
      </c>
      <c r="EA108" s="451" t="e">
        <f>BA108/$BH108/(1-AX108)</f>
        <v>#VALUE!</v>
      </c>
      <c r="EB108" s="451" t="e">
        <f>BB108/$BH108/(1-EU108)</f>
        <v>#VALUE!</v>
      </c>
      <c r="EC108" s="451" t="e">
        <f>BC108/$BH108/(1-EV108)</f>
        <v>#VALUE!</v>
      </c>
      <c r="ED108" s="451" t="e">
        <f>BD108/$BH108/(1-EW108)</f>
        <v>#VALUE!</v>
      </c>
      <c r="EE108" s="451" t="e">
        <f>BG108/BH108</f>
        <v>#VALUE!</v>
      </c>
      <c r="EF108" s="451" t="e">
        <f>DV108/SUM($DV108:$EE108)</f>
        <v>#VALUE!</v>
      </c>
      <c r="EG108" s="451" t="e">
        <f>DW108/SUM($DV108:$EE108)</f>
        <v>#VALUE!</v>
      </c>
      <c r="EH108" s="451" t="e">
        <f>DX108/SUM($DV108:$EE108)</f>
        <v>#VALUE!</v>
      </c>
      <c r="EI108" s="451" t="e">
        <f>DY108/SUM($DV108:$EE108)</f>
        <v>#VALUE!</v>
      </c>
      <c r="EJ108" s="451" t="e">
        <f>DZ108/SUM($DV108:$EE108)</f>
        <v>#VALUE!</v>
      </c>
      <c r="EK108" s="451" t="e">
        <f>EA108/SUM($DV108:$EE108)</f>
        <v>#VALUE!</v>
      </c>
      <c r="EL108" s="451" t="e">
        <f>EB108/SUM($DV108:$EE108)</f>
        <v>#VALUE!</v>
      </c>
      <c r="EM108" s="451" t="e">
        <f>EC108/SUM($DV108:$EE108)</f>
        <v>#VALUE!</v>
      </c>
      <c r="EN108" s="451" t="e">
        <f>ED108/SUM($DV108:$EE108)</f>
        <v>#VALUE!</v>
      </c>
      <c r="EO108" s="451" t="e">
        <f>EE108/SUM($DV108:$EE108)</f>
        <v>#VALUE!</v>
      </c>
      <c r="EP108" s="450">
        <f>EP107</f>
        <v>0.080000000000000002</v>
      </c>
      <c r="EQ108" s="450">
        <f>EQ107</f>
        <v>0.014999999999999999</v>
      </c>
      <c r="ER108" s="450">
        <f>ER107</f>
        <v>0.014999999999999999</v>
      </c>
      <c r="ES108" s="450">
        <f>ES107</f>
        <v>0.014999999999999999</v>
      </c>
      <c r="ET108" s="450">
        <f>ET107</f>
        <v>0.014999999999999999</v>
      </c>
      <c r="EU108" s="450">
        <f>EU107</f>
        <v>0.089999999999999997</v>
      </c>
      <c r="EV108" s="450">
        <f>EV107</f>
        <v>0.089999999999999997</v>
      </c>
      <c r="EW108" s="450">
        <f>EW107</f>
        <v>0.089999999999999997</v>
      </c>
      <c r="EX108" s="431" t="str">
        <f>IF(_tag_month_day!AS98="","",_tag_month_day!AS98/100)</f>
        <v/>
      </c>
      <c r="EY108" s="431" t="str">
        <f>IF(_tag_month_day!AT98="","",_tag_month_day!AT98/100)</f>
        <v/>
      </c>
      <c r="EZ108" s="431" t="str">
        <f>IF(_tag_month_day!AU98="","",_tag_month_day!AU98/100)</f>
        <v/>
      </c>
      <c r="FA108" s="431" t="str">
        <f>IF(_tag_month_day!AV98="","",_tag_month_day!AV98/100)</f>
        <v/>
      </c>
      <c r="FB108" s="431" t="str">
        <f>IF(_tag_month_day!AW98="","",_tag_month_day!AW98/100)</f>
        <v/>
      </c>
      <c r="FC108" s="431" t="str">
        <f>IF(_tag_month_day!AX98="","",_tag_month_day!AX98/100)</f>
        <v/>
      </c>
      <c r="FD108" s="449" t="str">
        <f>IF(_tag_month_day!AY98="","",_tag_month_day!AY98/100)</f>
        <v/>
      </c>
      <c r="FE108" s="449" t="str">
        <f>IF(_tag_month_day!AZ98="","",_tag_month_day!AZ98/100)</f>
        <v/>
      </c>
      <c r="FF108" s="449" t="str">
        <f>IF(_tag_month_day!BA98="","",_tag_month_day!BA98/100)</f>
        <v/>
      </c>
      <c r="FG108" s="449" t="str">
        <f>IF(_tag_month_day!BB98="","",_tag_month_day!BB98/100)</f>
        <v/>
      </c>
      <c r="FH108" s="467" t="str">
        <f>IF(_tag_month_day!BC98="","",_tag_month_day!BC98/100)</f>
        <v/>
      </c>
      <c r="FI108" s="449">
        <f>FI107</f>
        <v>0.40999999999999998</v>
      </c>
      <c r="FJ108" s="449">
        <f>FJ107</f>
        <v>0.11</v>
      </c>
      <c r="FK108" s="449">
        <f>FK107</f>
        <v>0.014999999999999999</v>
      </c>
      <c r="FL108" s="449">
        <f>FL107</f>
        <v>0</v>
      </c>
      <c r="FM108" s="467">
        <f>FM107</f>
        <v>0.0001</v>
      </c>
      <c r="FN108" s="449">
        <f>FN107</f>
        <v>0.32000000000000001</v>
      </c>
      <c r="FO108" s="449">
        <f>FO107</f>
        <v>0.20000000000000001</v>
      </c>
      <c r="FP108" s="449">
        <f>FP107</f>
        <v>0.01</v>
      </c>
      <c r="FQ108" s="449">
        <f>FQ107</f>
        <v>0</v>
      </c>
      <c r="FR108" s="467">
        <f>FR107</f>
        <v>0.0001</v>
      </c>
      <c r="FS108" s="449" t="str">
        <f>IF(_tag_month_day!BD98="","",_tag_month_day!BD98/100)</f>
        <v/>
      </c>
      <c r="FT108" s="449" t="str">
        <f>IF(_tag_month_day!BE98="","",_tag_month_day!BE98/100)</f>
        <v/>
      </c>
      <c r="FU108" s="449" t="str">
        <f>IF(_tag_month_day!BF98="","",_tag_month_day!BF98/100)</f>
        <v/>
      </c>
      <c r="FV108" s="449" t="str">
        <f>IF(_tag_month_day!BG98="","",_tag_month_day!BG98/100)</f>
        <v/>
      </c>
      <c r="FW108" s="467" t="str">
        <f>IF(_tag_month_day!BH98="","",_tag_month_day!BH98/100)</f>
        <v/>
      </c>
      <c r="FX108" s="449" t="str">
        <f>IF(_tag_month_day!BI98="","",_tag_month_day!BI98/100)</f>
        <v/>
      </c>
      <c r="FY108" s="449" t="str">
        <f>IF(_tag_month_day!BJ98="","",_tag_month_day!BJ98/100)</f>
        <v/>
      </c>
      <c r="FZ108" s="468" t="str">
        <f>IF(_tag_month_day!BK98="","",_tag_month_day!BK98/100)</f>
        <v/>
      </c>
      <c r="GA108" s="449" t="str">
        <f>IF(_tag_month_day!BL98="","",_tag_month_day!BL98/100)</f>
        <v/>
      </c>
      <c r="GB108" s="467" t="str">
        <f>IF(_tag_month_day!BM98="","",_tag_month_day!BM98/100)</f>
        <v/>
      </c>
      <c r="GC108" s="431" t="str">
        <f>IF(_tag_month_day!BN98="","",_tag_month_day!BN98/100)</f>
        <v/>
      </c>
      <c r="GD108" s="431" t="str">
        <f>IF(_tag_month_day!BO98="","",_tag_month_day!BO98/100)</f>
        <v/>
      </c>
      <c r="GE108" s="431" t="str">
        <f>IF(_tag_month_day!BP98="","",_tag_month_day!BP98/100)</f>
        <v/>
      </c>
      <c r="GF108" s="431" t="str">
        <f>IF(_tag_month_day!BQ98="","",_tag_month_day!BQ98/100)</f>
        <v/>
      </c>
      <c r="GG108" s="431" t="str">
        <f>IF(_tag_month_day!BR98="","",_tag_month_day!BR98/100)</f>
        <v/>
      </c>
      <c r="GH108" s="431" t="str">
        <f>IF(_tag_month_day!BS98="","",_tag_month_day!BS98/100)</f>
        <v/>
      </c>
      <c r="GI108" s="467" t="str">
        <f>IF(_tag_month_day!BT98="","",_tag_month_day!BT98/100)</f>
        <v/>
      </c>
      <c r="GJ108" s="469" t="str">
        <f>IF(_tag_month_day!BU98="","",_tag_month_day!BU98/100)</f>
        <v/>
      </c>
      <c r="GK108" s="470">
        <f>GK107</f>
        <v>0.070000000000000007</v>
      </c>
      <c r="GL108" s="470">
        <f>GL107</f>
        <v>0.029999999999999999</v>
      </c>
      <c r="GM108" s="471" t="str">
        <f>IF(_tag_month_day!BX98="","",_tag_month_day!BX98/100)</f>
        <v/>
      </c>
      <c r="GN108" s="470">
        <f>GN107</f>
        <v>0.070000000000000007</v>
      </c>
      <c r="GO108" s="470">
        <f>GO107</f>
        <v>0.029999999999999999</v>
      </c>
      <c r="GP108" s="470">
        <f>GP107</f>
        <v>0.089999999999999997</v>
      </c>
      <c r="GQ108" s="470">
        <f>GQ107</f>
        <v>0.029999999999999999</v>
      </c>
      <c r="GR108" s="471" t="str">
        <f>IF(_tag_month_day!CA98="","",_tag_month_day!CA98/100)</f>
        <v/>
      </c>
      <c r="GS108" s="472">
        <f>GS107</f>
        <v>0.95299999999999996</v>
      </c>
      <c r="GT108" s="472">
        <f>GT107</f>
        <v>0.55000000000000004</v>
      </c>
      <c r="GU108" s="472">
        <f>GU107</f>
        <v>0.55000000000000004</v>
      </c>
      <c r="GV108" s="472">
        <f>GV107</f>
        <v>0.55000000000000004</v>
      </c>
      <c r="GW108" s="472">
        <f>GW107</f>
        <v>0.5</v>
      </c>
      <c r="GX108" s="472">
        <f>GX107</f>
        <v>0.93500000000000005</v>
      </c>
      <c r="GY108" s="472">
        <f>GY107</f>
        <v>0.14999999999999999</v>
      </c>
      <c r="GZ108" s="472">
        <f>GZ107</f>
        <v>1</v>
      </c>
      <c r="HA108" s="474">
        <f>HA107</f>
        <v>0.047</v>
      </c>
      <c r="HB108" s="474">
        <f>HB107</f>
        <v>0.45000000000000001</v>
      </c>
      <c r="HC108" s="474">
        <f>HC107</f>
        <v>0.45000000000000001</v>
      </c>
      <c r="HD108" s="474">
        <f>HD107</f>
        <v>0.45000000000000001</v>
      </c>
      <c r="HE108" s="474">
        <f>HE107</f>
        <v>0.5</v>
      </c>
      <c r="HF108" s="474">
        <f>HF107</f>
        <v>0.065000000000000002</v>
      </c>
      <c r="HG108" s="474">
        <f>HG107</f>
        <v>0.84999999999999998</v>
      </c>
      <c r="HH108" s="474">
        <f>HH107</f>
        <v>0</v>
      </c>
      <c r="HI108" s="10">
        <f>IF(BZ108&lt;&gt;"",CK108-BV108,0)</f>
        <v>0</v>
      </c>
      <c r="HJ108" s="10" t="e">
        <f>IF(AJ108&gt;0,AH108-AJ108,0)</f>
        <v>#VALUE!</v>
      </c>
      <c r="HK108" s="466">
        <f>HK107</f>
        <v>0.84999999999999998</v>
      </c>
      <c r="HL108" s="424">
        <f>HL107</f>
        <v>550000</v>
      </c>
      <c r="HM108" s="424">
        <f>HM107</f>
        <v>480000</v>
      </c>
      <c r="HN108" s="465" t="e">
        <f>(DJ108*EZ108+DK108*FH108+DL108*FM108+DM108*FR108+DN108*FW108+DO108*GB108+DS108*GI108+DP108*GM108+DR108*GR108)*1000*2</f>
        <v>#VALUE!</v>
      </c>
      <c r="HO108" s="465" t="e">
        <f>HN108*HK108*$HO$2/HL108*1000000</f>
        <v>#VALUE!</v>
      </c>
      <c r="HP108" s="465" t="e">
        <f>HN108*HK108*$HP$2/HM108*1000000</f>
        <v>#VALUE!</v>
      </c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</row>
    <row customFormat="1" r="109" s="0">
      <c r="A109" s="420">
        <v>98</v>
      </c>
      <c r="B109" s="421">
        <f ca="1">IF(D109=D108,B108,IF(D109="夜班",B108+1,B108))</f>
        <v>43590</v>
      </c>
      <c r="C109" s="422">
        <f>C108</f>
        <v>0.041666666666666699</v>
      </c>
      <c r="D109" s="10" t="str">
        <f ca="1">IF(HOUR(G109)&lt;8,"夜班",IF(HOUR(G109)&lt;16,"白班",IF(HOUR(G109)&lt;24,"中班",0)))</f>
        <v>夜班</v>
      </c>
      <c r="E109" s="10" t="e">
        <f ca="1">IF(F109=1,"甲",IF(F109=2,"乙",IF(F109=3,"丙",IF(F109=4,"丁",""))))</f>
        <v>#REF!</v>
      </c>
      <c r="F109" s="10" t="e">
        <f ca="1">SUMPRODUCT((成本日报!$A$3:$A$95=计划!B109)*(成本日报!$B$3:$B$95=计划!$D109),成本日报!$C$3:$C$95)</f>
        <v>#REF!</v>
      </c>
      <c r="G109" s="423">
        <f ca="1">G108+C108</f>
        <v>43590.041666666431</v>
      </c>
      <c r="H109" s="423">
        <f ca="1">$G109+$C109/60*10+$C109*0</f>
        <v>43590.048611110877</v>
      </c>
      <c r="I109" s="423">
        <f ca="1">$G109+$C109/60*18+$C109*0</f>
        <v>43590.054166666429</v>
      </c>
      <c r="J109" s="423">
        <f ca="1">$G109+$C109/60*0+$C109*1</f>
        <v>43590.083333333096</v>
      </c>
      <c r="K109" s="423">
        <f ca="1">$G109+$C109/60*30+$C109*2</f>
        <v>43590.145833333103</v>
      </c>
      <c r="L109" s="423">
        <f ca="1">$G109+$C109/60*0+$C109*3</f>
        <v>43590.166666666431</v>
      </c>
      <c r="M109" s="424" t="str">
        <f>IF(_tag_month_day!A99="","",_tag_month_day!A99)</f>
        <v/>
      </c>
      <c r="N109" s="424" t="str">
        <f>IF(_tag_month_day!B99="","",_tag_month_day!B99)</f>
        <v/>
      </c>
      <c r="O109" s="425" t="e">
        <f>IF(M109+N109=0,"",M109+N109)</f>
        <v>#VALUE!</v>
      </c>
      <c r="P109" s="424" t="str">
        <f>IF(_tag_month_day!C99="","",_tag_month_day!C99)</f>
        <v/>
      </c>
      <c r="Q109" s="424" t="str">
        <f>IF(_tag_month_day!D99="","",_tag_month_day!D99)</f>
        <v/>
      </c>
      <c r="R109" s="426" t="str">
        <f>IF(_tag_month_day!CB99="","",_tag_month_day!CB99/100)</f>
        <v/>
      </c>
      <c r="S109" s="427" t="str">
        <f>IF(_tag_month_day!E99="","",_tag_month_day!E99)</f>
        <v/>
      </c>
      <c r="T109" s="427" t="str">
        <f>IF(_tag_month_day!F99="","",_tag_month_day!F99)</f>
        <v/>
      </c>
      <c r="U109" s="428" t="e">
        <f>S109+T109</f>
        <v>#VALUE!</v>
      </c>
      <c r="V109" s="429" t="e">
        <f>U109/AJ109</f>
        <v>#VALUE!</v>
      </c>
      <c r="W109" s="430" t="str">
        <f>IF(_jhy_month_day!A99="","",_jhy_month_day!A99)</f>
        <v/>
      </c>
      <c r="X109" s="431" t="str">
        <f>IF(_jhy_month_day!B99="","",_jhy_month_day!B99/100)</f>
        <v/>
      </c>
      <c r="Y109" s="431" t="str">
        <f>IF(_jhy_month_day!C99="","",_jhy_month_day!C99/100)</f>
        <v/>
      </c>
      <c r="Z109" s="432">
        <f>Z105+1</f>
        <v>25</v>
      </c>
      <c r="AA109" s="433" t="str">
        <f>IF(_tag_month_day!G99="","",_tag_month_day!G99/100)</f>
        <v/>
      </c>
      <c r="AB109" s="433" t="str">
        <f>IF(_tag_month_day!H99="","",_tag_month_day!H99/100)</f>
        <v/>
      </c>
      <c r="AC109" s="434">
        <f>IF(X109="",AC108,BK109*($AV108*X109+$AW108*FD108+$AX108*FI108+$AY108*FN108+$AZ108*FS108+$BA108*FX108+$BG108*GE108)/(AV108*Y109+AX108*FK108+AW108*FF108+AY108*FP108+AZ108*FU108+BA108*FZ108+BG108*GG108+BB108*GK108+BC108*GN108+BD108*GP108))</f>
        <v>1.59963432013121</v>
      </c>
      <c r="AD109" s="435" t="str">
        <f>IF(AC109=AC108,"",AC109-AC108)</f>
        <v/>
      </c>
      <c r="AE109" s="436" t="str">
        <f>IF(1-AF109=0,"",(1-AF109))</f>
        <v/>
      </c>
      <c r="AF109" s="437">
        <v>1</v>
      </c>
      <c r="AG109" s="10" t="str">
        <f>AG108</f>
        <v>8B4</v>
      </c>
      <c r="AH109" s="438" t="str">
        <f>AH108</f>
        <v/>
      </c>
      <c r="AI109" s="424" t="e">
        <f>IF(ROUND(AJ109-AJ108,1)=0,"",AJ109-AJ108)</f>
        <v>#VALUE!</v>
      </c>
      <c r="AJ109" s="10" t="str">
        <f>IF(_tag_month_day!I99="","",_tag_month_day!I99)</f>
        <v/>
      </c>
      <c r="AK109" s="440"/>
      <c r="AL109" s="440"/>
      <c r="AM109" s="440"/>
      <c r="AN109" s="441">
        <f>AN108</f>
        <v>3</v>
      </c>
      <c r="AO109" s="441">
        <f>AO108</f>
        <v>7</v>
      </c>
      <c r="AP109" s="442" t="e">
        <f>(IF(AN109=0,AS108,AS108*(1+AO109/AN109)/(AR109+AO109/AN109)))+AT109</f>
        <v>#VALUE!</v>
      </c>
      <c r="AQ109" s="443" t="str">
        <f>IF(_tag_month_day!J99="","",_tag_month_day!J99/100)</f>
        <v/>
      </c>
      <c r="AR109" s="444">
        <f>AR108</f>
        <v>1.3</v>
      </c>
      <c r="AS109" s="445" t="e">
        <f>AQ109*(AN109*AR109+AO109)/(AN109+AO109)</f>
        <v>#VALUE!</v>
      </c>
      <c r="AT109" s="445" t="e">
        <f>(SUM(BE109:BF109)-SUM(BE108:BF108))*0.05</f>
        <v>#VALUE!</v>
      </c>
      <c r="AU109" s="446" t="str">
        <f>IF(_tag_month_day!CC99="","",IF(_tag_month_day!CC99&gt;0,_tag_month_day!CD99,_tag_month_day!CE99))</f>
        <v/>
      </c>
      <c r="AV109" s="447" t="str">
        <f>IF(_tag_month_day!L99="","",_tag_month_day!L99/100)</f>
        <v/>
      </c>
      <c r="AW109" s="431">
        <f>AW108</f>
        <v>0</v>
      </c>
      <c r="AX109" s="431">
        <f>AX108</f>
        <v>0</v>
      </c>
      <c r="AY109" s="431" t="str">
        <f>IF(_tag_month_day!M99="","",_tag_month_day!M99/100)</f>
        <v/>
      </c>
      <c r="AZ109" s="431" t="str">
        <f>IF(_tag_month_day!N99="","",_tag_month_day!N99/100)</f>
        <v/>
      </c>
      <c r="BA109" s="431" t="str">
        <f>IF(_tag_month_day!O99="","",_tag_month_day!O99/100)</f>
        <v/>
      </c>
      <c r="BB109" s="448" t="str">
        <f>IF(_tag_month_day!P99="","",_tag_month_day!P99/100)</f>
        <v/>
      </c>
      <c r="BC109" s="448">
        <f>BC108</f>
        <v>0</v>
      </c>
      <c r="BD109" s="448" t="str">
        <f>IF(_tag_month_day!Q99="","",_tag_month_day!Q99/100)</f>
        <v/>
      </c>
      <c r="BE109" s="449" t="str">
        <f>IF(_tag_month_day!R99="","",_tag_month_day!R99/100)</f>
        <v/>
      </c>
      <c r="BF109" s="388" t="e">
        <f>(AU109*(100+BE109*100))/(AJ109-AU109)/100</f>
        <v>#VALUE!</v>
      </c>
      <c r="BG109" s="450" t="e">
        <f>BE109+BF109</f>
        <v>#VALUE!</v>
      </c>
      <c r="BH109" s="451" t="e">
        <f>SUM(AV109:BF109)</f>
        <v>#VALUE!</v>
      </c>
      <c r="BI109" s="452" t="e">
        <f>IF(CX109=0,BI108,(DK109*查询!$R$5+DL109*查询!$Q$5+DM109*查询!$N$5+DN109*查询!$O$5+DO109*查询!$P$5)*AF109/CX109)</f>
        <v>#VALUE!</v>
      </c>
      <c r="BJ109" s="452" t="e">
        <f>IF(CX109=0,BJ108,(DP109*查询!$S$5+DQ109*查询!$T$5+DR109*查询!$U$5)*AF109/CX109)</f>
        <v>#VALUE!</v>
      </c>
      <c r="BK109" s="452">
        <f>BK108</f>
        <v>1</v>
      </c>
      <c r="BL109" s="453" t="e">
        <f>SUMPRODUCT((AV109:BA109)*(GS109:GX109))/((GS109:GX109)+SUM(BB109:BD109)*GY109+BG109*GZ109)</f>
        <v>#VALUE!</v>
      </c>
      <c r="BM109" s="453" t="e">
        <f>BK109*($AV109*FB109+$AW109*FD109+$AX109*FI109+$AY109*FN109+$AZ109*FS109+$BA109*FX109+$BG109*GE109)/(AV109*EY109+AX109*FK109+AW109*FF109+AY109*FP109+AZ109*FU109+BA109*FZ109+BG109*GG109+BB109*GK109+BC109*GN109+BD109*GP109)</f>
        <v>#VALUE!</v>
      </c>
      <c r="BN109" s="453" t="e">
        <f>($AV109*FC109+$AX109*FJ109+$AW109*FE109+$AY109*FO109+$AZ109*FT109+$BA109*FY109+$BG109*GF109)/($AV109*FA109+BG109*GH109+BB109*GL109+BC109*GO109+BD109*GQ109+BA109*GA109)</f>
        <v>#VALUE!</v>
      </c>
      <c r="BO109" s="454" t="e">
        <f>SUMPRODUCT(AV109:BA109*GS109:GX109)/(GS109:GX109+(BB109+BC109+BD109)*GY109+BG109)</f>
        <v>#VALUE!</v>
      </c>
      <c r="BP109" s="454" t="e">
        <f>SUMPRODUCT(AV109:BA109*GS109:GX109)/(GS109:GX109+(BB109+BC109+BD109)*GY109+BG109)</f>
        <v>#VALUE!</v>
      </c>
      <c r="BQ109" s="454" t="e">
        <f>SUMPRODUCT(AV109:BA109*GS109:GX109)/(GS109:GX109+(BB109+BC109+BD109)*GY109+BG109)</f>
        <v>#VALUE!</v>
      </c>
      <c r="BR109" s="453" t="str">
        <f>IF(_tag_month_day!T99="","",_tag_month_day!T99)</f>
        <v/>
      </c>
      <c r="BS109" s="453" t="str">
        <f>IF(_tag_month_day!U99="","",_tag_month_day!U99)</f>
        <v/>
      </c>
      <c r="BT109" s="455" t="str">
        <f>IF(CK109="","",IF((CK109&gt;=BV109-0.12)*(CK109&lt;=BV109+0.12),"合格","不合格"))</f>
        <v/>
      </c>
      <c r="BU109" s="456" t="str">
        <f>IF(_tag_month_day!V99="","",_tag_month_day!V99)</f>
        <v/>
      </c>
      <c r="BV109" s="457" t="str">
        <f>IF(_tag_month_day!W99="","",_tag_month_day!W99)</f>
        <v/>
      </c>
      <c r="BW109" s="458" t="str">
        <f>IF(_tag_month_day!X99="","",_tag_month_day!X99)</f>
        <v/>
      </c>
      <c r="BX109" s="458" t="str">
        <f>IF(_tag_month_day!Y99="","",_tag_month_day!Y99)</f>
        <v/>
      </c>
      <c r="BY109" s="459">
        <f ca="1">L109</f>
        <v>43590.166666666431</v>
      </c>
      <c r="BZ109" s="460" t="s">
        <v>429</v>
      </c>
      <c r="CA109" s="461">
        <v>0.15625</v>
      </c>
      <c r="CB109" s="424" t="str">
        <f>IF(_tag_month_day!Z99="","",_tag_month_day!Z99)</f>
        <v/>
      </c>
      <c r="CC109" s="424" t="str">
        <f>IF(_tag_month_day!AA99="","",_tag_month_day!AA99)</f>
        <v/>
      </c>
      <c r="CD109" s="424" t="str">
        <f>IF(_tag_month_day!AB99="","",_tag_month_day!AB99)</f>
        <v/>
      </c>
      <c r="CE109" s="424" t="str">
        <f>IF(_tag_month_day!AC99="","",_tag_month_day!AC99)</f>
        <v/>
      </c>
      <c r="CF109" s="424" t="str">
        <f>IF(_tag_month_day!AD99="","",_tag_month_day!AD99)</f>
        <v/>
      </c>
      <c r="CG109" s="424" t="str">
        <f>IF(_tag_month_day!AE99="","",_tag_month_day!AE99)</f>
        <v/>
      </c>
      <c r="CH109" s="424" t="str">
        <f>IF(_tag_month_day!AF99="","",_tag_month_day!AF99)</f>
        <v/>
      </c>
      <c r="CI109" s="424" t="str">
        <f>IF(_tag_month_day!AG99="","",_tag_month_day!AG99)</f>
        <v/>
      </c>
      <c r="CJ109" s="424" t="str">
        <f>IF(_tag_month_day!AH99="","",_tag_month_day!AH99)</f>
        <v/>
      </c>
      <c r="CK109" s="424" t="str">
        <f>IF(_tag_month_day!AI99="","",_tag_month_day!AI99)</f>
        <v/>
      </c>
      <c r="CL109" s="4" t="str">
        <f>IF(_tag_month_day!AJ99="","",_tag_month_day!AJ99)</f>
        <v/>
      </c>
      <c r="CM109" s="4" t="str">
        <f>IF(_tag_month_day!AK99="","",_tag_month_day!AK99)</f>
        <v/>
      </c>
      <c r="CN109" s="4" t="str">
        <f>IF(_tag_month_day!AL99="","",_tag_month_day!AL99)</f>
        <v/>
      </c>
      <c r="CO109" s="4" t="str">
        <f>IF(_tag_month_day!AM99="","",_tag_month_day!AM99)</f>
        <v/>
      </c>
      <c r="CP109" s="4" t="str">
        <f>IF(_tag_month_day!AN99="","",_tag_month_day!AN99)</f>
        <v/>
      </c>
      <c r="CQ109" s="4" t="str">
        <f>IF(_tag_month_day!AO99="","",_tag_month_day!AO99)</f>
        <v/>
      </c>
      <c r="CR109" s="462" t="str">
        <f>IF(_tag_month_day!AP99="","",_tag_month_day!AP99)</f>
        <v/>
      </c>
      <c r="CS109" s="463" t="str">
        <f>IF(_tag_month_day!AQ99="","",_tag_month_day!AQ99)</f>
        <v/>
      </c>
      <c r="CT109" s="4" t="str">
        <f>IF(_tag_month_day!AR99="","",_tag_month_day!AR99)</f>
        <v/>
      </c>
      <c r="CU109" s="464" t="e">
        <f>DU109/AJ109</f>
        <v>#VALUE!</v>
      </c>
      <c r="CV109" s="451" t="e">
        <f>BG109/BH109</f>
        <v>#VALUE!</v>
      </c>
      <c r="CW109" s="465" t="e">
        <f>AJ109*(1-CV109)*CU109*AF109</f>
        <v>#VALUE!</v>
      </c>
      <c r="CX109" s="465" t="e">
        <f>CW109*94%</f>
        <v>#VALUE!</v>
      </c>
      <c r="CY109" s="466" t="e">
        <f>IF(CX109=0,0,DS109/(DS109+CX109))</f>
        <v>#VALUE!</v>
      </c>
      <c r="CZ109" s="465" t="e">
        <f>$AJ109*EF109</f>
        <v>#VALUE!</v>
      </c>
      <c r="DA109" s="465" t="e">
        <f>$AJ109*EG109</f>
        <v>#VALUE!</v>
      </c>
      <c r="DB109" s="465" t="e">
        <f>$AJ109*EH109</f>
        <v>#VALUE!</v>
      </c>
      <c r="DC109" s="465" t="e">
        <f>$AJ109*EI109</f>
        <v>#VALUE!</v>
      </c>
      <c r="DD109" s="465" t="e">
        <f>$AJ109*EJ109</f>
        <v>#VALUE!</v>
      </c>
      <c r="DE109" s="465" t="e">
        <f>$AJ109*EK109</f>
        <v>#VALUE!</v>
      </c>
      <c r="DF109" s="465" t="e">
        <f>$AJ109*EL109</f>
        <v>#VALUE!</v>
      </c>
      <c r="DG109" s="465" t="e">
        <f>$AJ109*EM109</f>
        <v>#VALUE!</v>
      </c>
      <c r="DH109" s="465" t="e">
        <f>$AJ109*EN109</f>
        <v>#VALUE!</v>
      </c>
      <c r="DI109" s="465" t="e">
        <f>$AJ109*EO109</f>
        <v>#VALUE!</v>
      </c>
      <c r="DJ109" s="465" t="e">
        <f>CZ109*(1-EP109)</f>
        <v>#VALUE!</v>
      </c>
      <c r="DK109" s="465" t="e">
        <f>DA109*(1-ER109)</f>
        <v>#VALUE!</v>
      </c>
      <c r="DL109" s="465" t="e">
        <f>DB109*(1-EQ109)</f>
        <v>#VALUE!</v>
      </c>
      <c r="DM109" s="465" t="e">
        <f>DC109*(1-ES109)</f>
        <v>#VALUE!</v>
      </c>
      <c r="DN109" s="465" t="e">
        <f>DD109*(1-ET109)</f>
        <v>#VALUE!</v>
      </c>
      <c r="DO109" s="465" t="e">
        <f>DE109</f>
        <v>#VALUE!</v>
      </c>
      <c r="DP109" s="465" t="e">
        <f>DF109*(1-EU109)</f>
        <v>#VALUE!</v>
      </c>
      <c r="DQ109" s="465" t="e">
        <f>DG109*(1-EV109)</f>
        <v>#VALUE!</v>
      </c>
      <c r="DR109" s="465" t="e">
        <f>DH109*(1-EW109)</f>
        <v>#VALUE!</v>
      </c>
      <c r="DS109" s="465" t="e">
        <f>DI109</f>
        <v>#VALUE!</v>
      </c>
      <c r="DT109" s="465" t="e">
        <f>SUM(DJ109:DS109)</f>
        <v>#VALUE!</v>
      </c>
      <c r="DU109" s="465" t="e">
        <f>(GS109:GX109)+(DP109+DQ109+DR109)*GY109+DS109</f>
        <v>#VALUE!</v>
      </c>
      <c r="DV109" s="451" t="e">
        <f>AV109/$BH109/(1-EP109)</f>
        <v>#VALUE!</v>
      </c>
      <c r="DW109" s="451" t="e">
        <f>AW109/$BH109/(1-ER109)</f>
        <v>#VALUE!</v>
      </c>
      <c r="DX109" s="451" t="e">
        <f>AX109/$BH109/(1-EQ109)</f>
        <v>#VALUE!</v>
      </c>
      <c r="DY109" s="451" t="e">
        <f>AY109/$BH109/(1-ES109)</f>
        <v>#VALUE!</v>
      </c>
      <c r="DZ109" s="451" t="e">
        <f>AZ109/$BH109/(1-ET109)</f>
        <v>#VALUE!</v>
      </c>
      <c r="EA109" s="451" t="e">
        <f>BA109/$BH109/(1-AX109)</f>
        <v>#VALUE!</v>
      </c>
      <c r="EB109" s="451" t="e">
        <f>BB109/$BH109/(1-EU109)</f>
        <v>#VALUE!</v>
      </c>
      <c r="EC109" s="451" t="e">
        <f>BC109/$BH109/(1-EV109)</f>
        <v>#VALUE!</v>
      </c>
      <c r="ED109" s="451" t="e">
        <f>BD109/$BH109/(1-EW109)</f>
        <v>#VALUE!</v>
      </c>
      <c r="EE109" s="451" t="e">
        <f>BG109/BH109</f>
        <v>#VALUE!</v>
      </c>
      <c r="EF109" s="451" t="e">
        <f>DV109/SUM($DV109:$EE109)</f>
        <v>#VALUE!</v>
      </c>
      <c r="EG109" s="451" t="e">
        <f>DW109/SUM($DV109:$EE109)</f>
        <v>#VALUE!</v>
      </c>
      <c r="EH109" s="451" t="e">
        <f>DX109/SUM($DV109:$EE109)</f>
        <v>#VALUE!</v>
      </c>
      <c r="EI109" s="451" t="e">
        <f>DY109/SUM($DV109:$EE109)</f>
        <v>#VALUE!</v>
      </c>
      <c r="EJ109" s="451" t="e">
        <f>DZ109/SUM($DV109:$EE109)</f>
        <v>#VALUE!</v>
      </c>
      <c r="EK109" s="451" t="e">
        <f>EA109/SUM($DV109:$EE109)</f>
        <v>#VALUE!</v>
      </c>
      <c r="EL109" s="451" t="e">
        <f>EB109/SUM($DV109:$EE109)</f>
        <v>#VALUE!</v>
      </c>
      <c r="EM109" s="451" t="e">
        <f>EC109/SUM($DV109:$EE109)</f>
        <v>#VALUE!</v>
      </c>
      <c r="EN109" s="451" t="e">
        <f>ED109/SUM($DV109:$EE109)</f>
        <v>#VALUE!</v>
      </c>
      <c r="EO109" s="451" t="e">
        <f>EE109/SUM($DV109:$EE109)</f>
        <v>#VALUE!</v>
      </c>
      <c r="EP109" s="450">
        <f>EP108</f>
        <v>0.080000000000000002</v>
      </c>
      <c r="EQ109" s="450">
        <f>EQ108</f>
        <v>0.014999999999999999</v>
      </c>
      <c r="ER109" s="450">
        <f>ER108</f>
        <v>0.014999999999999999</v>
      </c>
      <c r="ES109" s="450">
        <f>ES108</f>
        <v>0.014999999999999999</v>
      </c>
      <c r="ET109" s="450">
        <f>ET108</f>
        <v>0.014999999999999999</v>
      </c>
      <c r="EU109" s="450">
        <f>EU108</f>
        <v>0.089999999999999997</v>
      </c>
      <c r="EV109" s="450">
        <f>EV108</f>
        <v>0.089999999999999997</v>
      </c>
      <c r="EW109" s="450">
        <f>EW108</f>
        <v>0.089999999999999997</v>
      </c>
      <c r="EX109" s="431" t="str">
        <f>IF(_tag_month_day!AS99="","",_tag_month_day!AS99/100)</f>
        <v/>
      </c>
      <c r="EY109" s="431" t="str">
        <f>IF(_tag_month_day!AT99="","",_tag_month_day!AT99/100)</f>
        <v/>
      </c>
      <c r="EZ109" s="431" t="str">
        <f>IF(_tag_month_day!AU99="","",_tag_month_day!AU99/100)</f>
        <v/>
      </c>
      <c r="FA109" s="431" t="str">
        <f>IF(_tag_month_day!AV99="","",_tag_month_day!AV99/100)</f>
        <v/>
      </c>
      <c r="FB109" s="431" t="str">
        <f>IF(_tag_month_day!AW99="","",_tag_month_day!AW99/100)</f>
        <v/>
      </c>
      <c r="FC109" s="431" t="str">
        <f>IF(_tag_month_day!AX99="","",_tag_month_day!AX99/100)</f>
        <v/>
      </c>
      <c r="FD109" s="449" t="str">
        <f>IF(_tag_month_day!AY99="","",_tag_month_day!AY99/100)</f>
        <v/>
      </c>
      <c r="FE109" s="449" t="str">
        <f>IF(_tag_month_day!AZ99="","",_tag_month_day!AZ99/100)</f>
        <v/>
      </c>
      <c r="FF109" s="449" t="str">
        <f>IF(_tag_month_day!BA99="","",_tag_month_day!BA99/100)</f>
        <v/>
      </c>
      <c r="FG109" s="449" t="str">
        <f>IF(_tag_month_day!BB99="","",_tag_month_day!BB99/100)</f>
        <v/>
      </c>
      <c r="FH109" s="467" t="str">
        <f>IF(_tag_month_day!BC99="","",_tag_month_day!BC99/100)</f>
        <v/>
      </c>
      <c r="FI109" s="449">
        <f>FI108</f>
        <v>0.40999999999999998</v>
      </c>
      <c r="FJ109" s="449">
        <f>FJ108</f>
        <v>0.11</v>
      </c>
      <c r="FK109" s="449">
        <f>FK108</f>
        <v>0.014999999999999999</v>
      </c>
      <c r="FL109" s="449">
        <f>FL108</f>
        <v>0</v>
      </c>
      <c r="FM109" s="467">
        <f>FM108</f>
        <v>0.0001</v>
      </c>
      <c r="FN109" s="449">
        <f>FN108</f>
        <v>0.32000000000000001</v>
      </c>
      <c r="FO109" s="449">
        <f>FO108</f>
        <v>0.20000000000000001</v>
      </c>
      <c r="FP109" s="449">
        <f>FP108</f>
        <v>0.01</v>
      </c>
      <c r="FQ109" s="449">
        <f>FQ108</f>
        <v>0</v>
      </c>
      <c r="FR109" s="467">
        <f>FR108</f>
        <v>0.0001</v>
      </c>
      <c r="FS109" s="449" t="str">
        <f>IF(_tag_month_day!BD99="","",_tag_month_day!BD99/100)</f>
        <v/>
      </c>
      <c r="FT109" s="449" t="str">
        <f>IF(_tag_month_day!BE99="","",_tag_month_day!BE99/100)</f>
        <v/>
      </c>
      <c r="FU109" s="449" t="str">
        <f>IF(_tag_month_day!BF99="","",_tag_month_day!BF99/100)</f>
        <v/>
      </c>
      <c r="FV109" s="449" t="str">
        <f>IF(_tag_month_day!BG99="","",_tag_month_day!BG99/100)</f>
        <v/>
      </c>
      <c r="FW109" s="467" t="str">
        <f>IF(_tag_month_day!BH99="","",_tag_month_day!BH99/100)</f>
        <v/>
      </c>
      <c r="FX109" s="449" t="str">
        <f>IF(_tag_month_day!BI99="","",_tag_month_day!BI99/100)</f>
        <v/>
      </c>
      <c r="FY109" s="449" t="str">
        <f>IF(_tag_month_day!BJ99="","",_tag_month_day!BJ99/100)</f>
        <v/>
      </c>
      <c r="FZ109" s="468" t="str">
        <f>IF(_tag_month_day!BK99="","",_tag_month_day!BK99/100)</f>
        <v/>
      </c>
      <c r="GA109" s="449" t="str">
        <f>IF(_tag_month_day!BL99="","",_tag_month_day!BL99/100)</f>
        <v/>
      </c>
      <c r="GB109" s="467" t="str">
        <f>IF(_tag_month_day!BM99="","",_tag_month_day!BM99/100)</f>
        <v/>
      </c>
      <c r="GC109" s="431" t="str">
        <f>IF(_tag_month_day!BN99="","",_tag_month_day!BN99/100)</f>
        <v/>
      </c>
      <c r="GD109" s="431" t="str">
        <f>IF(_tag_month_day!BO99="","",_tag_month_day!BO99/100)</f>
        <v/>
      </c>
      <c r="GE109" s="431" t="str">
        <f>IF(_tag_month_day!BP99="","",_tag_month_day!BP99/100)</f>
        <v/>
      </c>
      <c r="GF109" s="431" t="str">
        <f>IF(_tag_month_day!BQ99="","",_tag_month_day!BQ99/100)</f>
        <v/>
      </c>
      <c r="GG109" s="431" t="str">
        <f>IF(_tag_month_day!BR99="","",_tag_month_day!BR99/100)</f>
        <v/>
      </c>
      <c r="GH109" s="431" t="str">
        <f>IF(_tag_month_day!BS99="","",_tag_month_day!BS99/100)</f>
        <v/>
      </c>
      <c r="GI109" s="467" t="str">
        <f>IF(_tag_month_day!BT99="","",_tag_month_day!BT99/100)</f>
        <v/>
      </c>
      <c r="GJ109" s="469" t="str">
        <f>IF(_tag_month_day!BU99="","",_tag_month_day!BU99/100)</f>
        <v/>
      </c>
      <c r="GK109" s="470">
        <f>GK108</f>
        <v>0.070000000000000007</v>
      </c>
      <c r="GL109" s="470">
        <f>GL108</f>
        <v>0.029999999999999999</v>
      </c>
      <c r="GM109" s="471" t="str">
        <f>IF(_tag_month_day!BX99="","",_tag_month_day!BX99/100)</f>
        <v/>
      </c>
      <c r="GN109" s="470">
        <f>GN108</f>
        <v>0.070000000000000007</v>
      </c>
      <c r="GO109" s="470">
        <f>GO108</f>
        <v>0.029999999999999999</v>
      </c>
      <c r="GP109" s="470">
        <f>GP108</f>
        <v>0.089999999999999997</v>
      </c>
      <c r="GQ109" s="470">
        <f>GQ108</f>
        <v>0.029999999999999999</v>
      </c>
      <c r="GR109" s="471" t="str">
        <f>IF(_tag_month_day!CA99="","",_tag_month_day!CA99/100)</f>
        <v/>
      </c>
      <c r="GS109" s="472">
        <f>GS108</f>
        <v>0.95299999999999996</v>
      </c>
      <c r="GT109" s="472">
        <f>GT108</f>
        <v>0.55000000000000004</v>
      </c>
      <c r="GU109" s="472">
        <f>GU108</f>
        <v>0.55000000000000004</v>
      </c>
      <c r="GV109" s="472">
        <f>GV108</f>
        <v>0.55000000000000004</v>
      </c>
      <c r="GW109" s="472">
        <f>GW108</f>
        <v>0.5</v>
      </c>
      <c r="GX109" s="472">
        <f>GX108</f>
        <v>0.93500000000000005</v>
      </c>
      <c r="GY109" s="472">
        <f>GY108</f>
        <v>0.14999999999999999</v>
      </c>
      <c r="GZ109" s="472">
        <f>GZ108</f>
        <v>1</v>
      </c>
      <c r="HA109" s="474">
        <f>HA108</f>
        <v>0.047</v>
      </c>
      <c r="HB109" s="474">
        <f>HB108</f>
        <v>0.45000000000000001</v>
      </c>
      <c r="HC109" s="474">
        <f>HC108</f>
        <v>0.45000000000000001</v>
      </c>
      <c r="HD109" s="474">
        <f>HD108</f>
        <v>0.45000000000000001</v>
      </c>
      <c r="HE109" s="474">
        <f>HE108</f>
        <v>0.5</v>
      </c>
      <c r="HF109" s="474">
        <f>HF108</f>
        <v>0.065000000000000002</v>
      </c>
      <c r="HG109" s="474">
        <f>HG108</f>
        <v>0.84999999999999998</v>
      </c>
      <c r="HH109" s="474">
        <f>HH108</f>
        <v>0</v>
      </c>
      <c r="HI109" s="10" t="e">
        <f>IF(BZ109&lt;&gt;"",CK109-BV109,0)</f>
        <v>#VALUE!</v>
      </c>
      <c r="HJ109" s="10" t="e">
        <f>IF(AJ109&gt;0,AH109-AJ109,0)</f>
        <v>#VALUE!</v>
      </c>
      <c r="HK109" s="466">
        <f>HK108</f>
        <v>0.84999999999999998</v>
      </c>
      <c r="HL109" s="424">
        <f>HL108</f>
        <v>550000</v>
      </c>
      <c r="HM109" s="424">
        <f>HM108</f>
        <v>480000</v>
      </c>
      <c r="HN109" s="465" t="e">
        <f>(DJ109*EZ109+DK109*FH109+DL109*FM109+DM109*FR109+DN109*FW109+DO109*GB109+DS109*GI109+DP109*GM109+DR109*GR109)*1000*2</f>
        <v>#VALUE!</v>
      </c>
      <c r="HO109" s="465" t="e">
        <f>HN109*HK109*$HO$2/HL109*1000000</f>
        <v>#VALUE!</v>
      </c>
      <c r="HP109" s="465" t="e">
        <f>HN109*HK109*$HP$2/HM109*1000000</f>
        <v>#VALUE!</v>
      </c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</row>
    <row customFormat="1" r="110" s="0">
      <c r="A110" s="420">
        <v>99</v>
      </c>
      <c r="B110" s="421">
        <f ca="1">IF(D110=D109,B109,IF(D110="夜班",B109+1,B109))</f>
        <v>43590</v>
      </c>
      <c r="C110" s="422">
        <f>C109</f>
        <v>0.041666666666666699</v>
      </c>
      <c r="D110" s="10" t="str">
        <f ca="1">IF(HOUR(G110)&lt;8,"夜班",IF(HOUR(G110)&lt;16,"白班",IF(HOUR(G110)&lt;24,"中班",0)))</f>
        <v>夜班</v>
      </c>
      <c r="E110" s="10" t="e">
        <f ca="1">IF(F110=1,"甲",IF(F110=2,"乙",IF(F110=3,"丙",IF(F110=4,"丁",""))))</f>
        <v>#REF!</v>
      </c>
      <c r="F110" s="10" t="e">
        <f ca="1">SUMPRODUCT((成本日报!$A$3:$A$95=计划!B110)*(成本日报!$B$3:$B$95=计划!$D110),成本日报!$C$3:$C$95)</f>
        <v>#REF!</v>
      </c>
      <c r="G110" s="423">
        <f ca="1">G109+C109</f>
        <v>43590.083333333096</v>
      </c>
      <c r="H110" s="423">
        <f ca="1">$G110+$C110/60*10+$C110*0</f>
        <v>43590.090277777541</v>
      </c>
      <c r="I110" s="423">
        <f ca="1">$G110+$C110/60*18+$C110*0</f>
        <v>43590.095833333093</v>
      </c>
      <c r="J110" s="423">
        <f ca="1">$G110+$C110/60*0+$C110*1</f>
        <v>43590.12499999976</v>
      </c>
      <c r="K110" s="423">
        <f ca="1">$G110+$C110/60*30+$C110*2</f>
        <v>43590.187499999767</v>
      </c>
      <c r="L110" s="423">
        <f ca="1">$G110+$C110/60*0+$C110*3</f>
        <v>43590.208333333096</v>
      </c>
      <c r="M110" s="424" t="str">
        <f>IF(_tag_month_day!A100="","",_tag_month_day!A100)</f>
        <v/>
      </c>
      <c r="N110" s="424" t="str">
        <f>IF(_tag_month_day!B100="","",_tag_month_day!B100)</f>
        <v/>
      </c>
      <c r="O110" s="425" t="e">
        <f>IF(M110+N110=0,"",M110+N110)</f>
        <v>#VALUE!</v>
      </c>
      <c r="P110" s="424" t="str">
        <f>IF(_tag_month_day!C100="","",_tag_month_day!C100)</f>
        <v/>
      </c>
      <c r="Q110" s="424" t="str">
        <f>IF(_tag_month_day!D100="","",_tag_month_day!D100)</f>
        <v/>
      </c>
      <c r="R110" s="426" t="str">
        <f>IF(_tag_month_day!CB100="","",_tag_month_day!CB100/100)</f>
        <v/>
      </c>
      <c r="S110" s="427" t="str">
        <f>IF(_tag_month_day!E100="","",_tag_month_day!E100)</f>
        <v/>
      </c>
      <c r="T110" s="427" t="str">
        <f>IF(_tag_month_day!F100="","",_tag_month_day!F100)</f>
        <v/>
      </c>
      <c r="U110" s="428" t="e">
        <f>S110+T110</f>
        <v>#VALUE!</v>
      </c>
      <c r="V110" s="429" t="e">
        <f>U110/AJ110</f>
        <v>#VALUE!</v>
      </c>
      <c r="W110" s="430" t="str">
        <f>IF(_jhy_month_day!A100="","",_jhy_month_day!A100)</f>
        <v/>
      </c>
      <c r="X110" s="431" t="str">
        <f>IF(_jhy_month_day!B100="","",_jhy_month_day!B100/100)</f>
        <v/>
      </c>
      <c r="Y110" s="431" t="str">
        <f>IF(_jhy_month_day!C100="","",_jhy_month_day!C100/100)</f>
        <v/>
      </c>
      <c r="Z110" s="432">
        <f>Z106+1</f>
        <v>25</v>
      </c>
      <c r="AA110" s="433" t="str">
        <f>IF(_tag_month_day!G100="","",_tag_month_day!G100/100)</f>
        <v/>
      </c>
      <c r="AB110" s="433" t="str">
        <f>IF(_tag_month_day!H100="","",_tag_month_day!H100/100)</f>
        <v/>
      </c>
      <c r="AC110" s="434">
        <f>IF(X110="",AC109,BK110*($AV109*X110+$AW109*FD109+$AX109*FI109+$AY109*FN109+$AZ109*FS109+$BA109*FX109+$BG109*GE109)/(AV109*Y110+AX109*FK109+AW109*FF109+AY109*FP109+AZ109*FU109+BA109*FZ109+BG109*GG109+BB109*GK109+BC109*GN109+BD109*GP109))</f>
        <v>1.59963432013121</v>
      </c>
      <c r="AD110" s="435" t="str">
        <f>IF(AC110=AC109,"",AC110-AC109)</f>
        <v/>
      </c>
      <c r="AE110" s="436" t="str">
        <f>IF(1-AF110=0,"",(1-AF110))</f>
        <v/>
      </c>
      <c r="AF110" s="437">
        <v>1</v>
      </c>
      <c r="AG110" s="10" t="str">
        <f>AG109</f>
        <v>8B4</v>
      </c>
      <c r="AH110" s="438" t="str">
        <f>AH109</f>
        <v/>
      </c>
      <c r="AI110" s="424" t="e">
        <f>IF(ROUND(AJ110-AJ109,1)=0,"",AJ110-AJ109)</f>
        <v>#VALUE!</v>
      </c>
      <c r="AJ110" s="10" t="str">
        <f>IF(_tag_month_day!I100="","",_tag_month_day!I100)</f>
        <v/>
      </c>
      <c r="AK110" s="440"/>
      <c r="AL110" s="440"/>
      <c r="AM110" s="440"/>
      <c r="AN110" s="441">
        <f>AN109</f>
        <v>3</v>
      </c>
      <c r="AO110" s="441">
        <f>AO109</f>
        <v>7</v>
      </c>
      <c r="AP110" s="442" t="e">
        <f>(IF(AN110=0,AS109,AS109*(1+AO110/AN110)/(AR110+AO110/AN110)))+AT110</f>
        <v>#VALUE!</v>
      </c>
      <c r="AQ110" s="443" t="str">
        <f>IF(_tag_month_day!J100="","",_tag_month_day!J100/100)</f>
        <v/>
      </c>
      <c r="AR110" s="444">
        <f>AR109</f>
        <v>1.3</v>
      </c>
      <c r="AS110" s="445" t="e">
        <f>AQ110*(AN110*AR110+AO110)/(AN110+AO110)</f>
        <v>#VALUE!</v>
      </c>
      <c r="AT110" s="445" t="e">
        <f>(SUM(BE110:BF110)-SUM(BE109:BF109))*0.05</f>
        <v>#VALUE!</v>
      </c>
      <c r="AU110" s="446" t="str">
        <f>IF(_tag_month_day!CC100="","",IF(_tag_month_day!CC100&gt;0,_tag_month_day!CD100,_tag_month_day!CE100))</f>
        <v/>
      </c>
      <c r="AV110" s="447" t="str">
        <f>IF(_tag_month_day!L100="","",_tag_month_day!L100/100)</f>
        <v/>
      </c>
      <c r="AW110" s="431">
        <f>AW109</f>
        <v>0</v>
      </c>
      <c r="AX110" s="431">
        <f>AX109</f>
        <v>0</v>
      </c>
      <c r="AY110" s="431" t="str">
        <f>IF(_tag_month_day!M100="","",_tag_month_day!M100/100)</f>
        <v/>
      </c>
      <c r="AZ110" s="431" t="str">
        <f>IF(_tag_month_day!N100="","",_tag_month_day!N100/100)</f>
        <v/>
      </c>
      <c r="BA110" s="431" t="str">
        <f>IF(_tag_month_day!O100="","",_tag_month_day!O100/100)</f>
        <v/>
      </c>
      <c r="BB110" s="448" t="str">
        <f>IF(_tag_month_day!P100="","",_tag_month_day!P100/100)</f>
        <v/>
      </c>
      <c r="BC110" s="448">
        <f>BC109</f>
        <v>0</v>
      </c>
      <c r="BD110" s="448" t="str">
        <f>IF(_tag_month_day!Q100="","",_tag_month_day!Q100/100)</f>
        <v/>
      </c>
      <c r="BE110" s="449" t="str">
        <f>IF(_tag_month_day!R100="","",_tag_month_day!R100/100)</f>
        <v/>
      </c>
      <c r="BF110" s="388" t="e">
        <f>(AU110*(100+BE110*100))/(AJ110-AU110)/100</f>
        <v>#VALUE!</v>
      </c>
      <c r="BG110" s="450" t="e">
        <f>BE110+BF110</f>
        <v>#VALUE!</v>
      </c>
      <c r="BH110" s="451" t="e">
        <f>SUM(AV110:BF110)</f>
        <v>#VALUE!</v>
      </c>
      <c r="BI110" s="452" t="e">
        <f>IF(CX110=0,BI109,(DK110*查询!$R$5+DL110*查询!$Q$5+DM110*查询!$N$5+DN110*查询!$O$5+DO110*查询!$P$5)*AF110/CX110)</f>
        <v>#VALUE!</v>
      </c>
      <c r="BJ110" s="452" t="e">
        <f>IF(CX110=0,BJ109,(DP110*查询!$S$5+DQ110*查询!$T$5+DR110*查询!$U$5)*AF110/CX110)</f>
        <v>#VALUE!</v>
      </c>
      <c r="BK110" s="452">
        <f>BK109</f>
        <v>1</v>
      </c>
      <c r="BL110" s="453" t="e">
        <f>SUMPRODUCT((AV110:BA110)*(GS110:GX110))/((GS110:GX110)+SUM(BB110:BD110)*GY110+BG110*GZ110)</f>
        <v>#VALUE!</v>
      </c>
      <c r="BM110" s="453" t="e">
        <f>BK110*($AV110*FB110+$AW110*FD110+$AX110*FI110+$AY110*FN110+$AZ110*FS110+$BA110*FX110+$BG110*GE110)/(AV110*EY110+AX110*FK110+AW110*FF110+AY110*FP110+AZ110*FU110+BA110*FZ110+BG110*GG110+BB110*GK110+BC110*GN110+BD110*GP110)</f>
        <v>#VALUE!</v>
      </c>
      <c r="BN110" s="453" t="e">
        <f>($AV110*FC110+$AX110*FJ110+$AW110*FE110+$AY110*FO110+$AZ110*FT110+$BA110*FY110+$BG110*GF110)/($AV110*FA110+BG110*GH110+BB110*GL110+BC110*GO110+BD110*GQ110+BA110*GA110)</f>
        <v>#VALUE!</v>
      </c>
      <c r="BO110" s="454" t="e">
        <f>SUMPRODUCT(AV110:BA110*GS110:GX110)/(GS110:GX110+(BB110+BC110+BD110)*GY110+BG110)</f>
        <v>#VALUE!</v>
      </c>
      <c r="BP110" s="454" t="e">
        <f>SUMPRODUCT(AV110:BA110*GS110:GX110)/(GS110:GX110+(BB110+BC110+BD110)*GY110+BG110)</f>
        <v>#VALUE!</v>
      </c>
      <c r="BQ110" s="454" t="e">
        <f>SUMPRODUCT(AV110:BA110*GS110:GX110)/(GS110:GX110+(BB110+BC110+BD110)*GY110+BG110)</f>
        <v>#VALUE!</v>
      </c>
      <c r="BR110" s="453" t="str">
        <f>IF(_tag_month_day!T100="","",_tag_month_day!T100)</f>
        <v/>
      </c>
      <c r="BS110" s="453" t="str">
        <f>IF(_tag_month_day!U100="","",_tag_month_day!U100)</f>
        <v/>
      </c>
      <c r="BT110" s="455" t="str">
        <f>IF(CK110="","",IF((CK110&gt;=BV110-0.12)*(CK110&lt;=BV110+0.12),"合格","不合格"))</f>
        <v/>
      </c>
      <c r="BU110" s="456" t="str">
        <f>IF(_tag_month_day!V100="","",_tag_month_day!V100)</f>
        <v/>
      </c>
      <c r="BV110" s="457" t="str">
        <f>IF(_tag_month_day!W100="","",_tag_month_day!W100)</f>
        <v/>
      </c>
      <c r="BW110" s="458" t="str">
        <f>IF(_tag_month_day!X100="","",_tag_month_day!X100)</f>
        <v/>
      </c>
      <c r="BX110" s="458" t="str">
        <f>IF(_tag_month_day!Y100="","",_tag_month_day!Y100)</f>
        <v/>
      </c>
      <c r="BY110" s="459">
        <f ca="1">L110</f>
        <v>43590.208333333096</v>
      </c>
      <c r="BZ110" s="460"/>
      <c r="CA110" s="461"/>
      <c r="CB110" s="424" t="str">
        <f>IF(_tag_month_day!Z100="","",_tag_month_day!Z100)</f>
        <v/>
      </c>
      <c r="CC110" s="424" t="str">
        <f>IF(_tag_month_day!AA100="","",_tag_month_day!AA100)</f>
        <v/>
      </c>
      <c r="CD110" s="424" t="str">
        <f>IF(_tag_month_day!AB100="","",_tag_month_day!AB100)</f>
        <v/>
      </c>
      <c r="CE110" s="424" t="str">
        <f>IF(_tag_month_day!AC100="","",_tag_month_day!AC100)</f>
        <v/>
      </c>
      <c r="CF110" s="424" t="str">
        <f>IF(_tag_month_day!AD100="","",_tag_month_day!AD100)</f>
        <v/>
      </c>
      <c r="CG110" s="424" t="str">
        <f>IF(_tag_month_day!AE100="","",_tag_month_day!AE100)</f>
        <v/>
      </c>
      <c r="CH110" s="424" t="str">
        <f>IF(_tag_month_day!AF100="","",_tag_month_day!AF100)</f>
        <v/>
      </c>
      <c r="CI110" s="424" t="str">
        <f>IF(_tag_month_day!AG100="","",_tag_month_day!AG100)</f>
        <v/>
      </c>
      <c r="CJ110" s="424" t="str">
        <f>IF(_tag_month_day!AH100="","",_tag_month_day!AH100)</f>
        <v/>
      </c>
      <c r="CK110" s="424" t="str">
        <f>IF(_tag_month_day!AI100="","",_tag_month_day!AI100)</f>
        <v/>
      </c>
      <c r="CL110" s="4" t="str">
        <f>IF(_tag_month_day!AJ100="","",_tag_month_day!AJ100)</f>
        <v/>
      </c>
      <c r="CM110" s="4" t="str">
        <f>IF(_tag_month_day!AK100="","",_tag_month_day!AK100)</f>
        <v/>
      </c>
      <c r="CN110" s="4" t="str">
        <f>IF(_tag_month_day!AL100="","",_tag_month_day!AL100)</f>
        <v/>
      </c>
      <c r="CO110" s="4" t="str">
        <f>IF(_tag_month_day!AM100="","",_tag_month_day!AM100)</f>
        <v/>
      </c>
      <c r="CP110" s="4" t="str">
        <f>IF(_tag_month_day!AN100="","",_tag_month_day!AN100)</f>
        <v/>
      </c>
      <c r="CQ110" s="4" t="str">
        <f>IF(_tag_month_day!AO100="","",_tag_month_day!AO100)</f>
        <v/>
      </c>
      <c r="CR110" s="462" t="str">
        <f>IF(_tag_month_day!AP100="","",_tag_month_day!AP100)</f>
        <v/>
      </c>
      <c r="CS110" s="463" t="str">
        <f>IF(_tag_month_day!AQ100="","",_tag_month_day!AQ100)</f>
        <v/>
      </c>
      <c r="CT110" s="4" t="str">
        <f>IF(_tag_month_day!AR100="","",_tag_month_day!AR100)</f>
        <v/>
      </c>
      <c r="CU110" s="464" t="e">
        <f>DU110/AJ110</f>
        <v>#VALUE!</v>
      </c>
      <c r="CV110" s="451" t="e">
        <f>BG110/BH110</f>
        <v>#VALUE!</v>
      </c>
      <c r="CW110" s="465" t="e">
        <f>AJ110*(1-CV110)*CU110*AF110</f>
        <v>#VALUE!</v>
      </c>
      <c r="CX110" s="465" t="e">
        <f>CW110*94%</f>
        <v>#VALUE!</v>
      </c>
      <c r="CY110" s="466" t="e">
        <f>IF(CX110=0,0,DS110/(DS110+CX110))</f>
        <v>#VALUE!</v>
      </c>
      <c r="CZ110" s="465" t="e">
        <f>$AJ110*EF110</f>
        <v>#VALUE!</v>
      </c>
      <c r="DA110" s="465" t="e">
        <f>$AJ110*EG110</f>
        <v>#VALUE!</v>
      </c>
      <c r="DB110" s="465" t="e">
        <f>$AJ110*EH110</f>
        <v>#VALUE!</v>
      </c>
      <c r="DC110" s="465" t="e">
        <f>$AJ110*EI110</f>
        <v>#VALUE!</v>
      </c>
      <c r="DD110" s="465" t="e">
        <f>$AJ110*EJ110</f>
        <v>#VALUE!</v>
      </c>
      <c r="DE110" s="465" t="e">
        <f>$AJ110*EK110</f>
        <v>#VALUE!</v>
      </c>
      <c r="DF110" s="465" t="e">
        <f>$AJ110*EL110</f>
        <v>#VALUE!</v>
      </c>
      <c r="DG110" s="465" t="e">
        <f>$AJ110*EM110</f>
        <v>#VALUE!</v>
      </c>
      <c r="DH110" s="465" t="e">
        <f>$AJ110*EN110</f>
        <v>#VALUE!</v>
      </c>
      <c r="DI110" s="465" t="e">
        <f>$AJ110*EO110</f>
        <v>#VALUE!</v>
      </c>
      <c r="DJ110" s="465" t="e">
        <f>CZ110*(1-EP110)</f>
        <v>#VALUE!</v>
      </c>
      <c r="DK110" s="465" t="e">
        <f>DA110*(1-ER110)</f>
        <v>#VALUE!</v>
      </c>
      <c r="DL110" s="465" t="e">
        <f>DB110*(1-EQ110)</f>
        <v>#VALUE!</v>
      </c>
      <c r="DM110" s="465" t="e">
        <f>DC110*(1-ES110)</f>
        <v>#VALUE!</v>
      </c>
      <c r="DN110" s="465" t="e">
        <f>DD110*(1-ET110)</f>
        <v>#VALUE!</v>
      </c>
      <c r="DO110" s="465" t="e">
        <f>DE110</f>
        <v>#VALUE!</v>
      </c>
      <c r="DP110" s="465" t="e">
        <f>DF110*(1-EU110)</f>
        <v>#VALUE!</v>
      </c>
      <c r="DQ110" s="465" t="e">
        <f>DG110*(1-EV110)</f>
        <v>#VALUE!</v>
      </c>
      <c r="DR110" s="465" t="e">
        <f>DH110*(1-EW110)</f>
        <v>#VALUE!</v>
      </c>
      <c r="DS110" s="465" t="e">
        <f>DI110</f>
        <v>#VALUE!</v>
      </c>
      <c r="DT110" s="465" t="e">
        <f>SUM(DJ110:DS110)</f>
        <v>#VALUE!</v>
      </c>
      <c r="DU110" s="465" t="e">
        <f>(GS110:GX110)+(DP110+DQ110+DR110)*GY110+DS110</f>
        <v>#VALUE!</v>
      </c>
      <c r="DV110" s="451" t="e">
        <f>AV110/$BH110/(1-EP110)</f>
        <v>#VALUE!</v>
      </c>
      <c r="DW110" s="451" t="e">
        <f>AW110/$BH110/(1-ER110)</f>
        <v>#VALUE!</v>
      </c>
      <c r="DX110" s="451" t="e">
        <f>AX110/$BH110/(1-EQ110)</f>
        <v>#VALUE!</v>
      </c>
      <c r="DY110" s="451" t="e">
        <f>AY110/$BH110/(1-ES110)</f>
        <v>#VALUE!</v>
      </c>
      <c r="DZ110" s="451" t="e">
        <f>AZ110/$BH110/(1-ET110)</f>
        <v>#VALUE!</v>
      </c>
      <c r="EA110" s="451" t="e">
        <f>BA110/$BH110/(1-AX110)</f>
        <v>#VALUE!</v>
      </c>
      <c r="EB110" s="451" t="e">
        <f>BB110/$BH110/(1-EU110)</f>
        <v>#VALUE!</v>
      </c>
      <c r="EC110" s="451" t="e">
        <f>BC110/$BH110/(1-EV110)</f>
        <v>#VALUE!</v>
      </c>
      <c r="ED110" s="451" t="e">
        <f>BD110/$BH110/(1-EW110)</f>
        <v>#VALUE!</v>
      </c>
      <c r="EE110" s="451" t="e">
        <f>BG110/BH110</f>
        <v>#VALUE!</v>
      </c>
      <c r="EF110" s="451" t="e">
        <f>DV110/SUM($DV110:$EE110)</f>
        <v>#VALUE!</v>
      </c>
      <c r="EG110" s="451" t="e">
        <f>DW110/SUM($DV110:$EE110)</f>
        <v>#VALUE!</v>
      </c>
      <c r="EH110" s="451" t="e">
        <f>DX110/SUM($DV110:$EE110)</f>
        <v>#VALUE!</v>
      </c>
      <c r="EI110" s="451" t="e">
        <f>DY110/SUM($DV110:$EE110)</f>
        <v>#VALUE!</v>
      </c>
      <c r="EJ110" s="451" t="e">
        <f>DZ110/SUM($DV110:$EE110)</f>
        <v>#VALUE!</v>
      </c>
      <c r="EK110" s="451" t="e">
        <f>EA110/SUM($DV110:$EE110)</f>
        <v>#VALUE!</v>
      </c>
      <c r="EL110" s="451" t="e">
        <f>EB110/SUM($DV110:$EE110)</f>
        <v>#VALUE!</v>
      </c>
      <c r="EM110" s="451" t="e">
        <f>EC110/SUM($DV110:$EE110)</f>
        <v>#VALUE!</v>
      </c>
      <c r="EN110" s="451" t="e">
        <f>ED110/SUM($DV110:$EE110)</f>
        <v>#VALUE!</v>
      </c>
      <c r="EO110" s="451" t="e">
        <f>EE110/SUM($DV110:$EE110)</f>
        <v>#VALUE!</v>
      </c>
      <c r="EP110" s="450">
        <f>EP109</f>
        <v>0.080000000000000002</v>
      </c>
      <c r="EQ110" s="450">
        <f>EQ109</f>
        <v>0.014999999999999999</v>
      </c>
      <c r="ER110" s="450">
        <f>ER109</f>
        <v>0.014999999999999999</v>
      </c>
      <c r="ES110" s="450">
        <f>ES109</f>
        <v>0.014999999999999999</v>
      </c>
      <c r="ET110" s="450">
        <f>ET109</f>
        <v>0.014999999999999999</v>
      </c>
      <c r="EU110" s="450">
        <f>EU109</f>
        <v>0.089999999999999997</v>
      </c>
      <c r="EV110" s="450">
        <f>EV109</f>
        <v>0.089999999999999997</v>
      </c>
      <c r="EW110" s="450">
        <f>EW109</f>
        <v>0.089999999999999997</v>
      </c>
      <c r="EX110" s="431" t="str">
        <f>IF(_tag_month_day!AS100="","",_tag_month_day!AS100/100)</f>
        <v/>
      </c>
      <c r="EY110" s="431" t="str">
        <f>IF(_tag_month_day!AT100="","",_tag_month_day!AT100/100)</f>
        <v/>
      </c>
      <c r="EZ110" s="431" t="str">
        <f>IF(_tag_month_day!AU100="","",_tag_month_day!AU100/100)</f>
        <v/>
      </c>
      <c r="FA110" s="431" t="str">
        <f>IF(_tag_month_day!AV100="","",_tag_month_day!AV100/100)</f>
        <v/>
      </c>
      <c r="FB110" s="431" t="str">
        <f>IF(_tag_month_day!AW100="","",_tag_month_day!AW100/100)</f>
        <v/>
      </c>
      <c r="FC110" s="431" t="str">
        <f>IF(_tag_month_day!AX100="","",_tag_month_day!AX100/100)</f>
        <v/>
      </c>
      <c r="FD110" s="449" t="str">
        <f>IF(_tag_month_day!AY100="","",_tag_month_day!AY100/100)</f>
        <v/>
      </c>
      <c r="FE110" s="449" t="str">
        <f>IF(_tag_month_day!AZ100="","",_tag_month_day!AZ100/100)</f>
        <v/>
      </c>
      <c r="FF110" s="449" t="str">
        <f>IF(_tag_month_day!BA100="","",_tag_month_day!BA100/100)</f>
        <v/>
      </c>
      <c r="FG110" s="449" t="str">
        <f>IF(_tag_month_day!BB100="","",_tag_month_day!BB100/100)</f>
        <v/>
      </c>
      <c r="FH110" s="467" t="str">
        <f>IF(_tag_month_day!BC100="","",_tag_month_day!BC100/100)</f>
        <v/>
      </c>
      <c r="FI110" s="449">
        <f>FI109</f>
        <v>0.40999999999999998</v>
      </c>
      <c r="FJ110" s="449">
        <f>FJ109</f>
        <v>0.11</v>
      </c>
      <c r="FK110" s="449">
        <f>FK109</f>
        <v>0.014999999999999999</v>
      </c>
      <c r="FL110" s="449">
        <f>FL109</f>
        <v>0</v>
      </c>
      <c r="FM110" s="467">
        <f>FM109</f>
        <v>0.0001</v>
      </c>
      <c r="FN110" s="449">
        <f>FN109</f>
        <v>0.32000000000000001</v>
      </c>
      <c r="FO110" s="449">
        <f>FO109</f>
        <v>0.20000000000000001</v>
      </c>
      <c r="FP110" s="449">
        <f>FP109</f>
        <v>0.01</v>
      </c>
      <c r="FQ110" s="449">
        <f>FQ109</f>
        <v>0</v>
      </c>
      <c r="FR110" s="467">
        <f>FR109</f>
        <v>0.0001</v>
      </c>
      <c r="FS110" s="449" t="str">
        <f>IF(_tag_month_day!BD100="","",_tag_month_day!BD100/100)</f>
        <v/>
      </c>
      <c r="FT110" s="449" t="str">
        <f>IF(_tag_month_day!BE100="","",_tag_month_day!BE100/100)</f>
        <v/>
      </c>
      <c r="FU110" s="449" t="str">
        <f>IF(_tag_month_day!BF100="","",_tag_month_day!BF100/100)</f>
        <v/>
      </c>
      <c r="FV110" s="449" t="str">
        <f>IF(_tag_month_day!BG100="","",_tag_month_day!BG100/100)</f>
        <v/>
      </c>
      <c r="FW110" s="467" t="str">
        <f>IF(_tag_month_day!BH100="","",_tag_month_day!BH100/100)</f>
        <v/>
      </c>
      <c r="FX110" s="449" t="str">
        <f>IF(_tag_month_day!BI100="","",_tag_month_day!BI100/100)</f>
        <v/>
      </c>
      <c r="FY110" s="449" t="str">
        <f>IF(_tag_month_day!BJ100="","",_tag_month_day!BJ100/100)</f>
        <v/>
      </c>
      <c r="FZ110" s="468" t="str">
        <f>IF(_tag_month_day!BK100="","",_tag_month_day!BK100/100)</f>
        <v/>
      </c>
      <c r="GA110" s="449" t="str">
        <f>IF(_tag_month_day!BL100="","",_tag_month_day!BL100/100)</f>
        <v/>
      </c>
      <c r="GB110" s="467" t="str">
        <f>IF(_tag_month_day!BM100="","",_tag_month_day!BM100/100)</f>
        <v/>
      </c>
      <c r="GC110" s="431" t="str">
        <f>IF(_tag_month_day!BN100="","",_tag_month_day!BN100/100)</f>
        <v/>
      </c>
      <c r="GD110" s="431" t="str">
        <f>IF(_tag_month_day!BO100="","",_tag_month_day!BO100/100)</f>
        <v/>
      </c>
      <c r="GE110" s="431" t="str">
        <f>IF(_tag_month_day!BP100="","",_tag_month_day!BP100/100)</f>
        <v/>
      </c>
      <c r="GF110" s="431" t="str">
        <f>IF(_tag_month_day!BQ100="","",_tag_month_day!BQ100/100)</f>
        <v/>
      </c>
      <c r="GG110" s="431" t="str">
        <f>IF(_tag_month_day!BR100="","",_tag_month_day!BR100/100)</f>
        <v/>
      </c>
      <c r="GH110" s="431" t="str">
        <f>IF(_tag_month_day!BS100="","",_tag_month_day!BS100/100)</f>
        <v/>
      </c>
      <c r="GI110" s="467" t="str">
        <f>IF(_tag_month_day!BT100="","",_tag_month_day!BT100/100)</f>
        <v/>
      </c>
      <c r="GJ110" s="469" t="str">
        <f>IF(_tag_month_day!BU100="","",_tag_month_day!BU100/100)</f>
        <v/>
      </c>
      <c r="GK110" s="470">
        <f>GK109</f>
        <v>0.070000000000000007</v>
      </c>
      <c r="GL110" s="470">
        <f>GL109</f>
        <v>0.029999999999999999</v>
      </c>
      <c r="GM110" s="471" t="str">
        <f>IF(_tag_month_day!BX100="","",_tag_month_day!BX100/100)</f>
        <v/>
      </c>
      <c r="GN110" s="470">
        <f>GN109</f>
        <v>0.070000000000000007</v>
      </c>
      <c r="GO110" s="470">
        <f>GO109</f>
        <v>0.029999999999999999</v>
      </c>
      <c r="GP110" s="470">
        <f>GP109</f>
        <v>0.089999999999999997</v>
      </c>
      <c r="GQ110" s="470">
        <f>GQ109</f>
        <v>0.029999999999999999</v>
      </c>
      <c r="GR110" s="471" t="str">
        <f>IF(_tag_month_day!CA100="","",_tag_month_day!CA100/100)</f>
        <v/>
      </c>
      <c r="GS110" s="472">
        <f>GS109</f>
        <v>0.95299999999999996</v>
      </c>
      <c r="GT110" s="472">
        <f>GT109</f>
        <v>0.55000000000000004</v>
      </c>
      <c r="GU110" s="472">
        <f>GU109</f>
        <v>0.55000000000000004</v>
      </c>
      <c r="GV110" s="472">
        <f>GV109</f>
        <v>0.55000000000000004</v>
      </c>
      <c r="GW110" s="472">
        <f>GW109</f>
        <v>0.5</v>
      </c>
      <c r="GX110" s="472">
        <f>GX109</f>
        <v>0.93500000000000005</v>
      </c>
      <c r="GY110" s="472">
        <f>GY109</f>
        <v>0.14999999999999999</v>
      </c>
      <c r="GZ110" s="472">
        <f>GZ109</f>
        <v>1</v>
      </c>
      <c r="HA110" s="474">
        <f>HA109</f>
        <v>0.047</v>
      </c>
      <c r="HB110" s="474">
        <f>HB109</f>
        <v>0.45000000000000001</v>
      </c>
      <c r="HC110" s="474">
        <f>HC109</f>
        <v>0.45000000000000001</v>
      </c>
      <c r="HD110" s="474">
        <f>HD109</f>
        <v>0.45000000000000001</v>
      </c>
      <c r="HE110" s="474">
        <f>HE109</f>
        <v>0.5</v>
      </c>
      <c r="HF110" s="474">
        <f>HF109</f>
        <v>0.065000000000000002</v>
      </c>
      <c r="HG110" s="474">
        <f>HG109</f>
        <v>0.84999999999999998</v>
      </c>
      <c r="HH110" s="474">
        <f>HH109</f>
        <v>0</v>
      </c>
      <c r="HI110" s="10">
        <f>IF(BZ110&lt;&gt;"",CK110-BV110,0)</f>
        <v>0</v>
      </c>
      <c r="HJ110" s="10" t="e">
        <f>IF(AJ110&gt;0,AH110-AJ110,0)</f>
        <v>#VALUE!</v>
      </c>
      <c r="HK110" s="466">
        <f>HK109</f>
        <v>0.84999999999999998</v>
      </c>
      <c r="HL110" s="424">
        <f>HL109</f>
        <v>550000</v>
      </c>
      <c r="HM110" s="424">
        <f>HM109</f>
        <v>480000</v>
      </c>
      <c r="HN110" s="465" t="e">
        <f>(DJ110*EZ110+DK110*FH110+DL110*FM110+DM110*FR110+DN110*FW110+DO110*GB110+DS110*GI110+DP110*GM110+DR110*GR110)*1000*2</f>
        <v>#VALUE!</v>
      </c>
      <c r="HO110" s="465" t="e">
        <f>HN110*HK110*$HO$2/HL110*1000000</f>
        <v>#VALUE!</v>
      </c>
      <c r="HP110" s="465" t="e">
        <f>HN110*HK110*$HP$2/HM110*1000000</f>
        <v>#VALUE!</v>
      </c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</row>
    <row customFormat="1" r="111" s="0">
      <c r="A111" s="420">
        <v>100</v>
      </c>
      <c r="B111" s="421">
        <f ca="1">IF(D111=D110,B110,IF(D111="夜班",B110+1,B110))</f>
        <v>43590</v>
      </c>
      <c r="C111" s="422">
        <f>C110</f>
        <v>0.041666666666666699</v>
      </c>
      <c r="D111" s="10" t="str">
        <f ca="1">IF(HOUR(G111)&lt;8,"夜班",IF(HOUR(G111)&lt;16,"白班",IF(HOUR(G111)&lt;24,"中班",0)))</f>
        <v>夜班</v>
      </c>
      <c r="E111" s="10" t="e">
        <f ca="1">IF(F111=1,"甲",IF(F111=2,"乙",IF(F111=3,"丙",IF(F111=4,"丁",""))))</f>
        <v>#REF!</v>
      </c>
      <c r="F111" s="10" t="e">
        <f ca="1">SUMPRODUCT((成本日报!$A$3:$A$95=计划!B111)*(成本日报!$B$3:$B$95=计划!$D111),成本日报!$C$3:$C$95)</f>
        <v>#REF!</v>
      </c>
      <c r="G111" s="423">
        <f ca="1">G110+C110</f>
        <v>43590.12499999976</v>
      </c>
      <c r="H111" s="423">
        <f ca="1">$G111+$C111/60*10+$C111*0</f>
        <v>43590.131944444205</v>
      </c>
      <c r="I111" s="423">
        <f ca="1">$G111+$C111/60*18+$C111*0</f>
        <v>43590.137499999757</v>
      </c>
      <c r="J111" s="423">
        <f ca="1">$G111+$C111/60*0+$C111*1</f>
        <v>43590.166666666424</v>
      </c>
      <c r="K111" s="423">
        <f ca="1">$G111+$C111/60*30+$C111*2</f>
        <v>43590.229166666431</v>
      </c>
      <c r="L111" s="423">
        <f ca="1">$G111+$C111/60*0+$C111*3</f>
        <v>43590.24999999976</v>
      </c>
      <c r="M111" s="424" t="str">
        <f>IF(_tag_month_day!A101="","",_tag_month_day!A101)</f>
        <v/>
      </c>
      <c r="N111" s="424" t="str">
        <f>IF(_tag_month_day!B101="","",_tag_month_day!B101)</f>
        <v/>
      </c>
      <c r="O111" s="425" t="e">
        <f>IF(M111+N111=0,"",M111+N111)</f>
        <v>#VALUE!</v>
      </c>
      <c r="P111" s="424" t="str">
        <f>IF(_tag_month_day!C101="","",_tag_month_day!C101)</f>
        <v/>
      </c>
      <c r="Q111" s="424" t="str">
        <f>IF(_tag_month_day!D101="","",_tag_month_day!D101)</f>
        <v/>
      </c>
      <c r="R111" s="426" t="str">
        <f>IF(_tag_month_day!CB101="","",_tag_month_day!CB101/100)</f>
        <v/>
      </c>
      <c r="S111" s="427" t="str">
        <f>IF(_tag_month_day!E101="","",_tag_month_day!E101)</f>
        <v/>
      </c>
      <c r="T111" s="427" t="str">
        <f>IF(_tag_month_day!F101="","",_tag_month_day!F101)</f>
        <v/>
      </c>
      <c r="U111" s="428" t="e">
        <f>S111+T111</f>
        <v>#VALUE!</v>
      </c>
      <c r="V111" s="429" t="e">
        <f>U111/AJ111</f>
        <v>#VALUE!</v>
      </c>
      <c r="W111" s="430" t="str">
        <f>IF(_jhy_month_day!A101="","",_jhy_month_day!A101)</f>
        <v/>
      </c>
      <c r="X111" s="431" t="str">
        <f>IF(_jhy_month_day!B101="","",_jhy_month_day!B101/100)</f>
        <v/>
      </c>
      <c r="Y111" s="431" t="str">
        <f>IF(_jhy_month_day!C101="","",_jhy_month_day!C101/100)</f>
        <v/>
      </c>
      <c r="Z111" s="432">
        <f>Z107+1</f>
        <v>25</v>
      </c>
      <c r="AA111" s="433" t="str">
        <f>IF(_tag_month_day!G101="","",_tag_month_day!G101/100)</f>
        <v/>
      </c>
      <c r="AB111" s="433" t="str">
        <f>IF(_tag_month_day!H101="","",_tag_month_day!H101/100)</f>
        <v/>
      </c>
      <c r="AC111" s="434">
        <f>IF(X111="",AC110,BK111*($AV110*X111+$AW110*FD110+$AX110*FI110+$AY110*FN110+$AZ110*FS110+$BA110*FX110+$BG110*GE110)/(AV110*Y111+AX110*FK110+AW110*FF110+AY110*FP110+AZ110*FU110+BA110*FZ110+BG110*GG110+BB110*GK110+BC110*GN110+BD110*GP110))</f>
        <v>1.59963432013121</v>
      </c>
      <c r="AD111" s="435" t="str">
        <f>IF(AC111=AC110,"",AC111-AC110)</f>
        <v/>
      </c>
      <c r="AE111" s="436" t="str">
        <f>IF(1-AF111=0,"",(1-AF111))</f>
        <v/>
      </c>
      <c r="AF111" s="437">
        <v>1</v>
      </c>
      <c r="AG111" s="10" t="str">
        <f>AG110</f>
        <v>8B4</v>
      </c>
      <c r="AH111" s="438" t="str">
        <f>AH110</f>
        <v/>
      </c>
      <c r="AI111" s="424" t="e">
        <f>IF(ROUND(AJ111-AJ110,1)=0,"",AJ111-AJ110)</f>
        <v>#VALUE!</v>
      </c>
      <c r="AJ111" s="10" t="str">
        <f>IF(_tag_month_day!I101="","",_tag_month_day!I101)</f>
        <v/>
      </c>
      <c r="AK111" s="440"/>
      <c r="AL111" s="440"/>
      <c r="AM111" s="440"/>
      <c r="AN111" s="441">
        <f>AN110</f>
        <v>3</v>
      </c>
      <c r="AO111" s="441">
        <f>AO110</f>
        <v>7</v>
      </c>
      <c r="AP111" s="442" t="e">
        <f>(IF(AN111=0,AS110,AS110*(1+AO111/AN111)/(AR111+AO111/AN111)))+AT111</f>
        <v>#VALUE!</v>
      </c>
      <c r="AQ111" s="443" t="str">
        <f>IF(_tag_month_day!J101="","",_tag_month_day!J101/100)</f>
        <v/>
      </c>
      <c r="AR111" s="444">
        <f>AR110</f>
        <v>1.3</v>
      </c>
      <c r="AS111" s="445" t="e">
        <f>AQ111*(AN111*AR111+AO111)/(AN111+AO111)</f>
        <v>#VALUE!</v>
      </c>
      <c r="AT111" s="445" t="e">
        <f>(SUM(BE111:BF111)-SUM(BE110:BF110))*0.05</f>
        <v>#VALUE!</v>
      </c>
      <c r="AU111" s="446" t="str">
        <f>IF(_tag_month_day!CC101="","",IF(_tag_month_day!CC101&gt;0,_tag_month_day!CD101,_tag_month_day!CE101))</f>
        <v/>
      </c>
      <c r="AV111" s="447" t="str">
        <f>IF(_tag_month_day!L101="","",_tag_month_day!L101/100)</f>
        <v/>
      </c>
      <c r="AW111" s="431">
        <f>AW110</f>
        <v>0</v>
      </c>
      <c r="AX111" s="431">
        <f>AX110</f>
        <v>0</v>
      </c>
      <c r="AY111" s="431" t="str">
        <f>IF(_tag_month_day!M101="","",_tag_month_day!M101/100)</f>
        <v/>
      </c>
      <c r="AZ111" s="431" t="str">
        <f>IF(_tag_month_day!N101="","",_tag_month_day!N101/100)</f>
        <v/>
      </c>
      <c r="BA111" s="431" t="str">
        <f>IF(_tag_month_day!O101="","",_tag_month_day!O101/100)</f>
        <v/>
      </c>
      <c r="BB111" s="448" t="str">
        <f>IF(_tag_month_day!P101="","",_tag_month_day!P101/100)</f>
        <v/>
      </c>
      <c r="BC111" s="448">
        <f>BC110</f>
        <v>0</v>
      </c>
      <c r="BD111" s="448" t="str">
        <f>IF(_tag_month_day!Q101="","",_tag_month_day!Q101/100)</f>
        <v/>
      </c>
      <c r="BE111" s="449" t="str">
        <f>IF(_tag_month_day!R101="","",_tag_month_day!R101/100)</f>
        <v/>
      </c>
      <c r="BF111" s="388" t="e">
        <f>(AU111*(100+BE111*100))/(AJ111-AU111)/100</f>
        <v>#VALUE!</v>
      </c>
      <c r="BG111" s="450" t="e">
        <f>BE111+BF111</f>
        <v>#VALUE!</v>
      </c>
      <c r="BH111" s="451" t="e">
        <f>SUM(AV111:BF111)</f>
        <v>#VALUE!</v>
      </c>
      <c r="BI111" s="452" t="e">
        <f>IF(CX111=0,BI110,(DK111*查询!$R$5+DL111*查询!$Q$5+DM111*查询!$N$5+DN111*查询!$O$5+DO111*查询!$P$5)*AF111/CX111)</f>
        <v>#VALUE!</v>
      </c>
      <c r="BJ111" s="452" t="e">
        <f>IF(CX111=0,BJ110,(DP111*查询!$S$5+DQ111*查询!$T$5+DR111*查询!$U$5)*AF111/CX111)</f>
        <v>#VALUE!</v>
      </c>
      <c r="BK111" s="452">
        <f>BK110</f>
        <v>1</v>
      </c>
      <c r="BL111" s="453" t="e">
        <f>SUMPRODUCT((AV111:BA111)*(GS111:GX111))/((GS111:GX111)+SUM(BB111:BD111)*GY111+BG111*GZ111)</f>
        <v>#VALUE!</v>
      </c>
      <c r="BM111" s="453" t="e">
        <f>BK111*($AV111*FB111+$AW111*FD111+$AX111*FI111+$AY111*FN111+$AZ111*FS111+$BA111*FX111+$BG111*GE111)/(AV111*EY111+AX111*FK111+AW111*FF111+AY111*FP111+AZ111*FU111+BA111*FZ111+BG111*GG111+BB111*GK111+BC111*GN111+BD111*GP111)</f>
        <v>#VALUE!</v>
      </c>
      <c r="BN111" s="453" t="e">
        <f>($AV111*FC111+$AX111*FJ111+$AW111*FE111+$AY111*FO111+$AZ111*FT111+$BA111*FY111+$BG111*GF111)/($AV111*FA111+BG111*GH111+BB111*GL111+BC111*GO111+BD111*GQ111+BA111*GA111)</f>
        <v>#VALUE!</v>
      </c>
      <c r="BO111" s="454" t="e">
        <f>SUMPRODUCT(AV111:BA111*GS111:GX111)/(GS111:GX111+(BB111+BC111+BD111)*GY111+BG111)</f>
        <v>#VALUE!</v>
      </c>
      <c r="BP111" s="454" t="e">
        <f>SUMPRODUCT(AV111:BA111*GS111:GX111)/(GS111:GX111+(BB111+BC111+BD111)*GY111+BG111)</f>
        <v>#VALUE!</v>
      </c>
      <c r="BQ111" s="454" t="e">
        <f>SUMPRODUCT(AV111:BA111*GS111:GX111)/(GS111:GX111+(BB111+BC111+BD111)*GY111+BG111)</f>
        <v>#VALUE!</v>
      </c>
      <c r="BR111" s="453" t="str">
        <f>IF(_tag_month_day!T101="","",_tag_month_day!T101)</f>
        <v/>
      </c>
      <c r="BS111" s="453" t="str">
        <f>IF(_tag_month_day!U101="","",_tag_month_day!U101)</f>
        <v/>
      </c>
      <c r="BT111" s="455" t="str">
        <f>IF(CK111="","",IF((CK111&gt;=BV111-0.12)*(CK111&lt;=BV111+0.12),"合格","不合格"))</f>
        <v/>
      </c>
      <c r="BU111" s="456" t="str">
        <f>IF(_tag_month_day!V101="","",_tag_month_day!V101)</f>
        <v/>
      </c>
      <c r="BV111" s="457" t="str">
        <f>IF(_tag_month_day!W101="","",_tag_month_day!W101)</f>
        <v/>
      </c>
      <c r="BW111" s="458" t="str">
        <f>IF(_tag_month_day!X101="","",_tag_month_day!X101)</f>
        <v/>
      </c>
      <c r="BX111" s="458" t="str">
        <f>IF(_tag_month_day!Y101="","",_tag_month_day!Y101)</f>
        <v/>
      </c>
      <c r="BY111" s="459">
        <f ca="1">L111</f>
        <v>43590.24999999976</v>
      </c>
      <c r="BZ111" s="460" t="s">
        <v>429</v>
      </c>
      <c r="CA111" s="461">
        <v>0.25347222222222199</v>
      </c>
      <c r="CB111" s="424" t="str">
        <f>IF(_tag_month_day!Z101="","",_tag_month_day!Z101)</f>
        <v/>
      </c>
      <c r="CC111" s="424" t="str">
        <f>IF(_tag_month_day!AA101="","",_tag_month_day!AA101)</f>
        <v/>
      </c>
      <c r="CD111" s="424" t="str">
        <f>IF(_tag_month_day!AB101="","",_tag_month_day!AB101)</f>
        <v/>
      </c>
      <c r="CE111" s="424" t="str">
        <f>IF(_tag_month_day!AC101="","",_tag_month_day!AC101)</f>
        <v/>
      </c>
      <c r="CF111" s="424" t="str">
        <f>IF(_tag_month_day!AD101="","",_tag_month_day!AD101)</f>
        <v/>
      </c>
      <c r="CG111" s="424" t="str">
        <f>IF(_tag_month_day!AE101="","",_tag_month_day!AE101)</f>
        <v/>
      </c>
      <c r="CH111" s="424" t="str">
        <f>IF(_tag_month_day!AF101="","",_tag_month_day!AF101)</f>
        <v/>
      </c>
      <c r="CI111" s="424" t="str">
        <f>IF(_tag_month_day!AG101="","",_tag_month_day!AG101)</f>
        <v/>
      </c>
      <c r="CJ111" s="424" t="str">
        <f>IF(_tag_month_day!AH101="","",_tag_month_day!AH101)</f>
        <v/>
      </c>
      <c r="CK111" s="424" t="str">
        <f>IF(_tag_month_day!AI101="","",_tag_month_day!AI101)</f>
        <v/>
      </c>
      <c r="CL111" s="4" t="str">
        <f>IF(_tag_month_day!AJ101="","",_tag_month_day!AJ101)</f>
        <v/>
      </c>
      <c r="CM111" s="4" t="str">
        <f>IF(_tag_month_day!AK101="","",_tag_month_day!AK101)</f>
        <v/>
      </c>
      <c r="CN111" s="4" t="str">
        <f>IF(_tag_month_day!AL101="","",_tag_month_day!AL101)</f>
        <v/>
      </c>
      <c r="CO111" s="4" t="str">
        <f>IF(_tag_month_day!AM101="","",_tag_month_day!AM101)</f>
        <v/>
      </c>
      <c r="CP111" s="4" t="str">
        <f>IF(_tag_month_day!AN101="","",_tag_month_day!AN101)</f>
        <v/>
      </c>
      <c r="CQ111" s="4" t="str">
        <f>IF(_tag_month_day!AO101="","",_tag_month_day!AO101)</f>
        <v/>
      </c>
      <c r="CR111" s="462" t="str">
        <f>IF(_tag_month_day!AP101="","",_tag_month_day!AP101)</f>
        <v/>
      </c>
      <c r="CS111" s="463" t="str">
        <f>IF(_tag_month_day!AQ101="","",_tag_month_day!AQ101)</f>
        <v/>
      </c>
      <c r="CT111" s="4" t="str">
        <f>IF(_tag_month_day!AR101="","",_tag_month_day!AR101)</f>
        <v/>
      </c>
      <c r="CU111" s="464" t="e">
        <f>DU111/AJ111</f>
        <v>#VALUE!</v>
      </c>
      <c r="CV111" s="451" t="e">
        <f>BG111/BH111</f>
        <v>#VALUE!</v>
      </c>
      <c r="CW111" s="465" t="e">
        <f>AJ111*(1-CV111)*CU111*AF111</f>
        <v>#VALUE!</v>
      </c>
      <c r="CX111" s="465" t="e">
        <f>CW111*94%</f>
        <v>#VALUE!</v>
      </c>
      <c r="CY111" s="466" t="e">
        <f>IF(CX111=0,0,DS111/(DS111+CX111))</f>
        <v>#VALUE!</v>
      </c>
      <c r="CZ111" s="465" t="e">
        <f>$AJ111*EF111</f>
        <v>#VALUE!</v>
      </c>
      <c r="DA111" s="465" t="e">
        <f>$AJ111*EG111</f>
        <v>#VALUE!</v>
      </c>
      <c r="DB111" s="465" t="e">
        <f>$AJ111*EH111</f>
        <v>#VALUE!</v>
      </c>
      <c r="DC111" s="465" t="e">
        <f>$AJ111*EI111</f>
        <v>#VALUE!</v>
      </c>
      <c r="DD111" s="465" t="e">
        <f>$AJ111*EJ111</f>
        <v>#VALUE!</v>
      </c>
      <c r="DE111" s="465" t="e">
        <f>$AJ111*EK111</f>
        <v>#VALUE!</v>
      </c>
      <c r="DF111" s="465" t="e">
        <f>$AJ111*EL111</f>
        <v>#VALUE!</v>
      </c>
      <c r="DG111" s="465" t="e">
        <f>$AJ111*EM111</f>
        <v>#VALUE!</v>
      </c>
      <c r="DH111" s="465" t="e">
        <f>$AJ111*EN111</f>
        <v>#VALUE!</v>
      </c>
      <c r="DI111" s="465" t="e">
        <f>$AJ111*EO111</f>
        <v>#VALUE!</v>
      </c>
      <c r="DJ111" s="465" t="e">
        <f>CZ111*(1-EP111)</f>
        <v>#VALUE!</v>
      </c>
      <c r="DK111" s="465" t="e">
        <f>DA111*(1-ER111)</f>
        <v>#VALUE!</v>
      </c>
      <c r="DL111" s="465" t="e">
        <f>DB111*(1-EQ111)</f>
        <v>#VALUE!</v>
      </c>
      <c r="DM111" s="465" t="e">
        <f>DC111*(1-ES111)</f>
        <v>#VALUE!</v>
      </c>
      <c r="DN111" s="465" t="e">
        <f>DD111*(1-ET111)</f>
        <v>#VALUE!</v>
      </c>
      <c r="DO111" s="465" t="e">
        <f>DE111</f>
        <v>#VALUE!</v>
      </c>
      <c r="DP111" s="465" t="e">
        <f>DF111*(1-EU111)</f>
        <v>#VALUE!</v>
      </c>
      <c r="DQ111" s="465" t="e">
        <f>DG111*(1-EV111)</f>
        <v>#VALUE!</v>
      </c>
      <c r="DR111" s="465" t="e">
        <f>DH111*(1-EW111)</f>
        <v>#VALUE!</v>
      </c>
      <c r="DS111" s="465" t="e">
        <f>DI111</f>
        <v>#VALUE!</v>
      </c>
      <c r="DT111" s="465" t="e">
        <f>SUM(DJ111:DS111)</f>
        <v>#VALUE!</v>
      </c>
      <c r="DU111" s="465" t="e">
        <f>(GS111:GX111)+(DP111+DQ111+DR111)*GY111+DS111</f>
        <v>#VALUE!</v>
      </c>
      <c r="DV111" s="451" t="e">
        <f>AV111/$BH111/(1-EP111)</f>
        <v>#VALUE!</v>
      </c>
      <c r="DW111" s="451" t="e">
        <f>AW111/$BH111/(1-ER111)</f>
        <v>#VALUE!</v>
      </c>
      <c r="DX111" s="451" t="e">
        <f>AX111/$BH111/(1-EQ111)</f>
        <v>#VALUE!</v>
      </c>
      <c r="DY111" s="451" t="e">
        <f>AY111/$BH111/(1-ES111)</f>
        <v>#VALUE!</v>
      </c>
      <c r="DZ111" s="451" t="e">
        <f>AZ111/$BH111/(1-ET111)</f>
        <v>#VALUE!</v>
      </c>
      <c r="EA111" s="451" t="e">
        <f>BA111/$BH111/(1-AX111)</f>
        <v>#VALUE!</v>
      </c>
      <c r="EB111" s="451" t="e">
        <f>BB111/$BH111/(1-EU111)</f>
        <v>#VALUE!</v>
      </c>
      <c r="EC111" s="451" t="e">
        <f>BC111/$BH111/(1-EV111)</f>
        <v>#VALUE!</v>
      </c>
      <c r="ED111" s="451" t="e">
        <f>BD111/$BH111/(1-EW111)</f>
        <v>#VALUE!</v>
      </c>
      <c r="EE111" s="451" t="e">
        <f>BG111/BH111</f>
        <v>#VALUE!</v>
      </c>
      <c r="EF111" s="451" t="e">
        <f>DV111/SUM($DV111:$EE111)</f>
        <v>#VALUE!</v>
      </c>
      <c r="EG111" s="451" t="e">
        <f>DW111/SUM($DV111:$EE111)</f>
        <v>#VALUE!</v>
      </c>
      <c r="EH111" s="451" t="e">
        <f>DX111/SUM($DV111:$EE111)</f>
        <v>#VALUE!</v>
      </c>
      <c r="EI111" s="451" t="e">
        <f>DY111/SUM($DV111:$EE111)</f>
        <v>#VALUE!</v>
      </c>
      <c r="EJ111" s="451" t="e">
        <f>DZ111/SUM($DV111:$EE111)</f>
        <v>#VALUE!</v>
      </c>
      <c r="EK111" s="451" t="e">
        <f>EA111/SUM($DV111:$EE111)</f>
        <v>#VALUE!</v>
      </c>
      <c r="EL111" s="451" t="e">
        <f>EB111/SUM($DV111:$EE111)</f>
        <v>#VALUE!</v>
      </c>
      <c r="EM111" s="451" t="e">
        <f>EC111/SUM($DV111:$EE111)</f>
        <v>#VALUE!</v>
      </c>
      <c r="EN111" s="451" t="e">
        <f>ED111/SUM($DV111:$EE111)</f>
        <v>#VALUE!</v>
      </c>
      <c r="EO111" s="451" t="e">
        <f>EE111/SUM($DV111:$EE111)</f>
        <v>#VALUE!</v>
      </c>
      <c r="EP111" s="450">
        <f>EP110</f>
        <v>0.080000000000000002</v>
      </c>
      <c r="EQ111" s="450">
        <f>EQ110</f>
        <v>0.014999999999999999</v>
      </c>
      <c r="ER111" s="450">
        <f>ER110</f>
        <v>0.014999999999999999</v>
      </c>
      <c r="ES111" s="450">
        <f>ES110</f>
        <v>0.014999999999999999</v>
      </c>
      <c r="ET111" s="450">
        <f>ET110</f>
        <v>0.014999999999999999</v>
      </c>
      <c r="EU111" s="450">
        <f>EU110</f>
        <v>0.089999999999999997</v>
      </c>
      <c r="EV111" s="450">
        <f>EV110</f>
        <v>0.089999999999999997</v>
      </c>
      <c r="EW111" s="450">
        <f>EW110</f>
        <v>0.089999999999999997</v>
      </c>
      <c r="EX111" s="431" t="str">
        <f>IF(_tag_month_day!AS101="","",_tag_month_day!AS101/100)</f>
        <v/>
      </c>
      <c r="EY111" s="431" t="str">
        <f>IF(_tag_month_day!AT101="","",_tag_month_day!AT101/100)</f>
        <v/>
      </c>
      <c r="EZ111" s="431" t="str">
        <f>IF(_tag_month_day!AU101="","",_tag_month_day!AU101/100)</f>
        <v/>
      </c>
      <c r="FA111" s="431" t="str">
        <f>IF(_tag_month_day!AV101="","",_tag_month_day!AV101/100)</f>
        <v/>
      </c>
      <c r="FB111" s="431" t="str">
        <f>IF(_tag_month_day!AW101="","",_tag_month_day!AW101/100)</f>
        <v/>
      </c>
      <c r="FC111" s="431" t="str">
        <f>IF(_tag_month_day!AX101="","",_tag_month_day!AX101/100)</f>
        <v/>
      </c>
      <c r="FD111" s="449" t="str">
        <f>IF(_tag_month_day!AY101="","",_tag_month_day!AY101/100)</f>
        <v/>
      </c>
      <c r="FE111" s="449" t="str">
        <f>IF(_tag_month_day!AZ101="","",_tag_month_day!AZ101/100)</f>
        <v/>
      </c>
      <c r="FF111" s="449" t="str">
        <f>IF(_tag_month_day!BA101="","",_tag_month_day!BA101/100)</f>
        <v/>
      </c>
      <c r="FG111" s="449" t="str">
        <f>IF(_tag_month_day!BB101="","",_tag_month_day!BB101/100)</f>
        <v/>
      </c>
      <c r="FH111" s="467" t="str">
        <f>IF(_tag_month_day!BC101="","",_tag_month_day!BC101/100)</f>
        <v/>
      </c>
      <c r="FI111" s="449">
        <f>FI110</f>
        <v>0.40999999999999998</v>
      </c>
      <c r="FJ111" s="449">
        <f>FJ110</f>
        <v>0.11</v>
      </c>
      <c r="FK111" s="449">
        <f>FK110</f>
        <v>0.014999999999999999</v>
      </c>
      <c r="FL111" s="449">
        <f>FL110</f>
        <v>0</v>
      </c>
      <c r="FM111" s="467">
        <f>FM110</f>
        <v>0.0001</v>
      </c>
      <c r="FN111" s="449">
        <f>FN110</f>
        <v>0.32000000000000001</v>
      </c>
      <c r="FO111" s="449">
        <f>FO110</f>
        <v>0.20000000000000001</v>
      </c>
      <c r="FP111" s="449">
        <f>FP110</f>
        <v>0.01</v>
      </c>
      <c r="FQ111" s="449">
        <f>FQ110</f>
        <v>0</v>
      </c>
      <c r="FR111" s="467">
        <f>FR110</f>
        <v>0.0001</v>
      </c>
      <c r="FS111" s="449" t="str">
        <f>IF(_tag_month_day!BD101="","",_tag_month_day!BD101/100)</f>
        <v/>
      </c>
      <c r="FT111" s="449" t="str">
        <f>IF(_tag_month_day!BE101="","",_tag_month_day!BE101/100)</f>
        <v/>
      </c>
      <c r="FU111" s="449" t="str">
        <f>IF(_tag_month_day!BF101="","",_tag_month_day!BF101/100)</f>
        <v/>
      </c>
      <c r="FV111" s="449" t="str">
        <f>IF(_tag_month_day!BG101="","",_tag_month_day!BG101/100)</f>
        <v/>
      </c>
      <c r="FW111" s="467" t="str">
        <f>IF(_tag_month_day!BH101="","",_tag_month_day!BH101/100)</f>
        <v/>
      </c>
      <c r="FX111" s="449" t="str">
        <f>IF(_tag_month_day!BI101="","",_tag_month_day!BI101/100)</f>
        <v/>
      </c>
      <c r="FY111" s="449" t="str">
        <f>IF(_tag_month_day!BJ101="","",_tag_month_day!BJ101/100)</f>
        <v/>
      </c>
      <c r="FZ111" s="468" t="str">
        <f>IF(_tag_month_day!BK101="","",_tag_month_day!BK101/100)</f>
        <v/>
      </c>
      <c r="GA111" s="449" t="str">
        <f>IF(_tag_month_day!BL101="","",_tag_month_day!BL101/100)</f>
        <v/>
      </c>
      <c r="GB111" s="467" t="str">
        <f>IF(_tag_month_day!BM101="","",_tag_month_day!BM101/100)</f>
        <v/>
      </c>
      <c r="GC111" s="431" t="str">
        <f>IF(_tag_month_day!BN101="","",_tag_month_day!BN101/100)</f>
        <v/>
      </c>
      <c r="GD111" s="431" t="str">
        <f>IF(_tag_month_day!BO101="","",_tag_month_day!BO101/100)</f>
        <v/>
      </c>
      <c r="GE111" s="431" t="str">
        <f>IF(_tag_month_day!BP101="","",_tag_month_day!BP101/100)</f>
        <v/>
      </c>
      <c r="GF111" s="431" t="str">
        <f>IF(_tag_month_day!BQ101="","",_tag_month_day!BQ101/100)</f>
        <v/>
      </c>
      <c r="GG111" s="431" t="str">
        <f>IF(_tag_month_day!BR101="","",_tag_month_day!BR101/100)</f>
        <v/>
      </c>
      <c r="GH111" s="431" t="str">
        <f>IF(_tag_month_day!BS101="","",_tag_month_day!BS101/100)</f>
        <v/>
      </c>
      <c r="GI111" s="467" t="str">
        <f>IF(_tag_month_day!BT101="","",_tag_month_day!BT101/100)</f>
        <v/>
      </c>
      <c r="GJ111" s="469" t="str">
        <f>IF(_tag_month_day!BU101="","",_tag_month_day!BU101/100)</f>
        <v/>
      </c>
      <c r="GK111" s="470">
        <f>GK110</f>
        <v>0.070000000000000007</v>
      </c>
      <c r="GL111" s="470">
        <f>GL110</f>
        <v>0.029999999999999999</v>
      </c>
      <c r="GM111" s="471" t="str">
        <f>IF(_tag_month_day!BX101="","",_tag_month_day!BX101/100)</f>
        <v/>
      </c>
      <c r="GN111" s="470">
        <f>GN110</f>
        <v>0.070000000000000007</v>
      </c>
      <c r="GO111" s="470">
        <f>GO110</f>
        <v>0.029999999999999999</v>
      </c>
      <c r="GP111" s="470">
        <f>GP110</f>
        <v>0.089999999999999997</v>
      </c>
      <c r="GQ111" s="470">
        <f>GQ110</f>
        <v>0.029999999999999999</v>
      </c>
      <c r="GR111" s="471" t="str">
        <f>IF(_tag_month_day!CA101="","",_tag_month_day!CA101/100)</f>
        <v/>
      </c>
      <c r="GS111" s="472">
        <f>GS110</f>
        <v>0.95299999999999996</v>
      </c>
      <c r="GT111" s="472">
        <f>GT110</f>
        <v>0.55000000000000004</v>
      </c>
      <c r="GU111" s="472">
        <f>GU110</f>
        <v>0.55000000000000004</v>
      </c>
      <c r="GV111" s="472">
        <f>GV110</f>
        <v>0.55000000000000004</v>
      </c>
      <c r="GW111" s="472">
        <f>GW110</f>
        <v>0.5</v>
      </c>
      <c r="GX111" s="472">
        <f>GX110</f>
        <v>0.93500000000000005</v>
      </c>
      <c r="GY111" s="472">
        <f>GY110</f>
        <v>0.14999999999999999</v>
      </c>
      <c r="GZ111" s="472">
        <f>GZ110</f>
        <v>1</v>
      </c>
      <c r="HA111" s="474">
        <f>HA110</f>
        <v>0.047</v>
      </c>
      <c r="HB111" s="474">
        <f>HB110</f>
        <v>0.45000000000000001</v>
      </c>
      <c r="HC111" s="474">
        <f>HC110</f>
        <v>0.45000000000000001</v>
      </c>
      <c r="HD111" s="474">
        <f>HD110</f>
        <v>0.45000000000000001</v>
      </c>
      <c r="HE111" s="474">
        <f>HE110</f>
        <v>0.5</v>
      </c>
      <c r="HF111" s="474">
        <f>HF110</f>
        <v>0.065000000000000002</v>
      </c>
      <c r="HG111" s="474">
        <f>HG110</f>
        <v>0.84999999999999998</v>
      </c>
      <c r="HH111" s="474">
        <f>HH110</f>
        <v>0</v>
      </c>
      <c r="HI111" s="10" t="e">
        <f>IF(BZ111&lt;&gt;"",CK111-BV111,0)</f>
        <v>#VALUE!</v>
      </c>
      <c r="HJ111" s="10" t="e">
        <f>IF(AJ111&gt;0,AH111-AJ111,0)</f>
        <v>#VALUE!</v>
      </c>
      <c r="HK111" s="466">
        <f>HK110</f>
        <v>0.84999999999999998</v>
      </c>
      <c r="HL111" s="424">
        <f>HL110</f>
        <v>550000</v>
      </c>
      <c r="HM111" s="424">
        <f>HM110</f>
        <v>480000</v>
      </c>
      <c r="HN111" s="465" t="e">
        <f>(DJ111*EZ111+DK111*FH111+DL111*FM111+DM111*FR111+DN111*FW111+DO111*GB111+DS111*GI111+DP111*GM111+DR111*GR111)*1000*2</f>
        <v>#VALUE!</v>
      </c>
      <c r="HO111" s="465" t="e">
        <f>HN111*HK111*$HO$2/HL111*1000000</f>
        <v>#VALUE!</v>
      </c>
      <c r="HP111" s="465" t="e">
        <f>HN111*HK111*$HP$2/HM111*1000000</f>
        <v>#VALUE!</v>
      </c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</row>
    <row customFormat="1" r="112" s="0">
      <c r="A112" s="420">
        <v>101</v>
      </c>
      <c r="B112" s="421">
        <f ca="1">IF(D112=D111,B111,IF(D112="夜班",B111+1,B111))</f>
        <v>43590</v>
      </c>
      <c r="C112" s="422">
        <f>C111</f>
        <v>0.041666666666666699</v>
      </c>
      <c r="D112" s="10" t="str">
        <f ca="1">IF(HOUR(G112)&lt;8,"夜班",IF(HOUR(G112)&lt;16,"白班",IF(HOUR(G112)&lt;24,"中班",0)))</f>
        <v>夜班</v>
      </c>
      <c r="E112" s="10" t="e">
        <f ca="1">IF(F112=1,"甲",IF(F112=2,"乙",IF(F112=3,"丙",IF(F112=4,"丁",""))))</f>
        <v>#REF!</v>
      </c>
      <c r="F112" s="10" t="e">
        <f ca="1">SUMPRODUCT((成本日报!$A$3:$A$95=计划!B112)*(成本日报!$B$3:$B$95=计划!$D112),成本日报!$C$3:$C$95)</f>
        <v>#REF!</v>
      </c>
      <c r="G112" s="423">
        <f ca="1">G111+C111</f>
        <v>43590.166666666424</v>
      </c>
      <c r="H112" s="423">
        <f ca="1">$G112+$C112/60*10+$C112*0</f>
        <v>43590.173611110869</v>
      </c>
      <c r="I112" s="423">
        <f ca="1">$G112+$C112/60*18+$C112*0</f>
        <v>43590.179166666421</v>
      </c>
      <c r="J112" s="423">
        <f ca="1">$G112+$C112/60*0+$C112*1</f>
        <v>43590.208333333088</v>
      </c>
      <c r="K112" s="423">
        <f ca="1">$G112+$C112/60*30+$C112*2</f>
        <v>43590.270833333096</v>
      </c>
      <c r="L112" s="423">
        <f ca="1">$G112+$C112/60*0+$C112*3</f>
        <v>43590.291666666424</v>
      </c>
      <c r="M112" s="424" t="str">
        <f>IF(_tag_month_day!A102="","",_tag_month_day!A102)</f>
        <v/>
      </c>
      <c r="N112" s="424" t="str">
        <f>IF(_tag_month_day!B102="","",_tag_month_day!B102)</f>
        <v/>
      </c>
      <c r="O112" s="425" t="e">
        <f>IF(M112+N112=0,"",M112+N112)</f>
        <v>#VALUE!</v>
      </c>
      <c r="P112" s="424" t="str">
        <f>IF(_tag_month_day!C102="","",_tag_month_day!C102)</f>
        <v/>
      </c>
      <c r="Q112" s="424" t="str">
        <f>IF(_tag_month_day!D102="","",_tag_month_day!D102)</f>
        <v/>
      </c>
      <c r="R112" s="426" t="str">
        <f>IF(_tag_month_day!CB102="","",_tag_month_day!CB102/100)</f>
        <v/>
      </c>
      <c r="S112" s="427" t="str">
        <f>IF(_tag_month_day!E102="","",_tag_month_day!E102)</f>
        <v/>
      </c>
      <c r="T112" s="427" t="str">
        <f>IF(_tag_month_day!F102="","",_tag_month_day!F102)</f>
        <v/>
      </c>
      <c r="U112" s="428" t="e">
        <f>S112+T112</f>
        <v>#VALUE!</v>
      </c>
      <c r="V112" s="429" t="e">
        <f>U112/AJ112</f>
        <v>#VALUE!</v>
      </c>
      <c r="W112" s="430" t="str">
        <f>IF(_jhy_month_day!A102="","",_jhy_month_day!A102)</f>
        <v/>
      </c>
      <c r="X112" s="431" t="str">
        <f>IF(_jhy_month_day!B102="","",_jhy_month_day!B102/100)</f>
        <v/>
      </c>
      <c r="Y112" s="431" t="str">
        <f>IF(_jhy_month_day!C102="","",_jhy_month_day!C102/100)</f>
        <v/>
      </c>
      <c r="Z112" s="432">
        <f>Z108+1</f>
        <v>26</v>
      </c>
      <c r="AA112" s="433" t="str">
        <f>IF(_tag_month_day!G102="","",_tag_month_day!G102/100)</f>
        <v/>
      </c>
      <c r="AB112" s="433" t="str">
        <f>IF(_tag_month_day!H102="","",_tag_month_day!H102/100)</f>
        <v/>
      </c>
      <c r="AC112" s="434">
        <f>IF(X112="",AC111,BK112*($AV111*X112+$AW111*FD111+$AX111*FI111+$AY111*FN111+$AZ111*FS111+$BA111*FX111+$BG111*GE111)/(AV111*Y112+AX111*FK111+AW111*FF111+AY111*FP111+AZ111*FU111+BA111*FZ111+BG111*GG111+BB111*GK111+BC111*GN111+BD111*GP111))</f>
        <v>1.59963432013121</v>
      </c>
      <c r="AD112" s="435" t="str">
        <f>IF(AC112=AC111,"",AC112-AC111)</f>
        <v/>
      </c>
      <c r="AE112" s="436" t="str">
        <f>IF(1-AF112=0,"",(1-AF112))</f>
        <v/>
      </c>
      <c r="AF112" s="437">
        <v>1</v>
      </c>
      <c r="AG112" s="10" t="str">
        <f>AG111</f>
        <v>8B4</v>
      </c>
      <c r="AH112" s="438" t="str">
        <f>AH111</f>
        <v/>
      </c>
      <c r="AI112" s="424" t="e">
        <f>IF(ROUND(AJ112-AJ111,1)=0,"",AJ112-AJ111)</f>
        <v>#VALUE!</v>
      </c>
      <c r="AJ112" s="10" t="str">
        <f>IF(_tag_month_day!I102="","",_tag_month_day!I102)</f>
        <v/>
      </c>
      <c r="AK112" s="440"/>
      <c r="AL112" s="440"/>
      <c r="AM112" s="440"/>
      <c r="AN112" s="441">
        <f>AN111</f>
        <v>3</v>
      </c>
      <c r="AO112" s="441">
        <f>AO111</f>
        <v>7</v>
      </c>
      <c r="AP112" s="442" t="e">
        <f>(IF(AN112=0,AS111,AS111*(1+AO112/AN112)/(AR112+AO112/AN112)))+AT112</f>
        <v>#VALUE!</v>
      </c>
      <c r="AQ112" s="443" t="str">
        <f>IF(_tag_month_day!J102="","",_tag_month_day!J102/100)</f>
        <v/>
      </c>
      <c r="AR112" s="444">
        <f>AR111</f>
        <v>1.3</v>
      </c>
      <c r="AS112" s="445" t="e">
        <f>AQ112*(AN112*AR112+AO112)/(AN112+AO112)</f>
        <v>#VALUE!</v>
      </c>
      <c r="AT112" s="445" t="e">
        <f>(SUM(BE112:BF112)-SUM(BE111:BF111))*0.05</f>
        <v>#VALUE!</v>
      </c>
      <c r="AU112" s="446" t="str">
        <f>IF(_tag_month_day!CC102="","",IF(_tag_month_day!CC102&gt;0,_tag_month_day!CD102,_tag_month_day!CE102))</f>
        <v/>
      </c>
      <c r="AV112" s="447" t="str">
        <f>IF(_tag_month_day!L102="","",_tag_month_day!L102/100)</f>
        <v/>
      </c>
      <c r="AW112" s="431">
        <f>AW111</f>
        <v>0</v>
      </c>
      <c r="AX112" s="431">
        <f>AX111</f>
        <v>0</v>
      </c>
      <c r="AY112" s="431" t="str">
        <f>IF(_tag_month_day!M102="","",_tag_month_day!M102/100)</f>
        <v/>
      </c>
      <c r="AZ112" s="431" t="str">
        <f>IF(_tag_month_day!N102="","",_tag_month_day!N102/100)</f>
        <v/>
      </c>
      <c r="BA112" s="431" t="str">
        <f>IF(_tag_month_day!O102="","",_tag_month_day!O102/100)</f>
        <v/>
      </c>
      <c r="BB112" s="448" t="str">
        <f>IF(_tag_month_day!P102="","",_tag_month_day!P102/100)</f>
        <v/>
      </c>
      <c r="BC112" s="448">
        <f>BC111</f>
        <v>0</v>
      </c>
      <c r="BD112" s="448" t="str">
        <f>IF(_tag_month_day!Q102="","",_tag_month_day!Q102/100)</f>
        <v/>
      </c>
      <c r="BE112" s="449" t="str">
        <f>IF(_tag_month_day!R102="","",_tag_month_day!R102/100)</f>
        <v/>
      </c>
      <c r="BF112" s="388" t="e">
        <f>(AU112*(100+BE112*100))/(AJ112-AU112)/100</f>
        <v>#VALUE!</v>
      </c>
      <c r="BG112" s="450" t="e">
        <f>BE112+BF112</f>
        <v>#VALUE!</v>
      </c>
      <c r="BH112" s="451" t="e">
        <f>SUM(AV112:BF112)</f>
        <v>#VALUE!</v>
      </c>
      <c r="BI112" s="452" t="e">
        <f>IF(CX112=0,BI111,(DK112*查询!$R$5+DL112*查询!$Q$5+DM112*查询!$N$5+DN112*查询!$O$5+DO112*查询!$P$5)*AF112/CX112)</f>
        <v>#VALUE!</v>
      </c>
      <c r="BJ112" s="452" t="e">
        <f>IF(CX112=0,BJ111,(DP112*查询!$S$5+DQ112*查询!$T$5+DR112*查询!$U$5)*AF112/CX112)</f>
        <v>#VALUE!</v>
      </c>
      <c r="BK112" s="452">
        <f>BK111</f>
        <v>1</v>
      </c>
      <c r="BL112" s="453" t="e">
        <f>SUMPRODUCT((AV112:BA112)*(GS112:GX112))/((GS112:GX112)+SUM(BB112:BD112)*GY112+BG112*GZ112)</f>
        <v>#VALUE!</v>
      </c>
      <c r="BM112" s="453" t="e">
        <f>BK112*($AV112*FB112+$AW112*FD112+$AX112*FI112+$AY112*FN112+$AZ112*FS112+$BA112*FX112+$BG112*GE112)/(AV112*EY112+AX112*FK112+AW112*FF112+AY112*FP112+AZ112*FU112+BA112*FZ112+BG112*GG112+BB112*GK112+BC112*GN112+BD112*GP112)</f>
        <v>#VALUE!</v>
      </c>
      <c r="BN112" s="453" t="e">
        <f>($AV112*FC112+$AX112*FJ112+$AW112*FE112+$AY112*FO112+$AZ112*FT112+$BA112*FY112+$BG112*GF112)/($AV112*FA112+BG112*GH112+BB112*GL112+BC112*GO112+BD112*GQ112+BA112*GA112)</f>
        <v>#VALUE!</v>
      </c>
      <c r="BO112" s="454" t="e">
        <f>SUMPRODUCT(AV112:BA112*GS112:GX112)/(GS112:GX112+(BB112+BC112+BD112)*GY112+BG112)</f>
        <v>#VALUE!</v>
      </c>
      <c r="BP112" s="454" t="e">
        <f>SUMPRODUCT(AV112:BA112*GS112:GX112)/(GS112:GX112+(BB112+BC112+BD112)*GY112+BG112)</f>
        <v>#VALUE!</v>
      </c>
      <c r="BQ112" s="454" t="e">
        <f>SUMPRODUCT(AV112:BA112*GS112:GX112)/(GS112:GX112+(BB112+BC112+BD112)*GY112+BG112)</f>
        <v>#VALUE!</v>
      </c>
      <c r="BR112" s="453" t="str">
        <f>IF(_tag_month_day!T102="","",_tag_month_day!T102)</f>
        <v/>
      </c>
      <c r="BS112" s="453" t="str">
        <f>IF(_tag_month_day!U102="","",_tag_month_day!U102)</f>
        <v/>
      </c>
      <c r="BT112" s="455" t="str">
        <f>IF(CK112="","",IF((CK112&gt;=BV112-0.12)*(CK112&lt;=BV112+0.12),"合格","不合格"))</f>
        <v/>
      </c>
      <c r="BU112" s="456" t="str">
        <f>IF(_tag_month_day!V102="","",_tag_month_day!V102)</f>
        <v/>
      </c>
      <c r="BV112" s="457" t="str">
        <f>IF(_tag_month_day!W102="","",_tag_month_day!W102)</f>
        <v/>
      </c>
      <c r="BW112" s="458" t="str">
        <f>IF(_tag_month_day!X102="","",_tag_month_day!X102)</f>
        <v/>
      </c>
      <c r="BX112" s="458" t="str">
        <f>IF(_tag_month_day!Y102="","",_tag_month_day!Y102)</f>
        <v/>
      </c>
      <c r="BY112" s="459">
        <f ca="1">L112</f>
        <v>43590.291666666424</v>
      </c>
      <c r="BZ112" s="460"/>
      <c r="CA112" s="461"/>
      <c r="CB112" s="424" t="str">
        <f>IF(_tag_month_day!Z102="","",_tag_month_day!Z102)</f>
        <v/>
      </c>
      <c r="CC112" s="424" t="str">
        <f>IF(_tag_month_day!AA102="","",_tag_month_day!AA102)</f>
        <v/>
      </c>
      <c r="CD112" s="424" t="str">
        <f>IF(_tag_month_day!AB102="","",_tag_month_day!AB102)</f>
        <v/>
      </c>
      <c r="CE112" s="424" t="str">
        <f>IF(_tag_month_day!AC102="","",_tag_month_day!AC102)</f>
        <v/>
      </c>
      <c r="CF112" s="424" t="str">
        <f>IF(_tag_month_day!AD102="","",_tag_month_day!AD102)</f>
        <v/>
      </c>
      <c r="CG112" s="424" t="str">
        <f>IF(_tag_month_day!AE102="","",_tag_month_day!AE102)</f>
        <v/>
      </c>
      <c r="CH112" s="424" t="str">
        <f>IF(_tag_month_day!AF102="","",_tag_month_day!AF102)</f>
        <v/>
      </c>
      <c r="CI112" s="424" t="str">
        <f>IF(_tag_month_day!AG102="","",_tag_month_day!AG102)</f>
        <v/>
      </c>
      <c r="CJ112" s="424" t="str">
        <f>IF(_tag_month_day!AH102="","",_tag_month_day!AH102)</f>
        <v/>
      </c>
      <c r="CK112" s="424" t="str">
        <f>IF(_tag_month_day!AI102="","",_tag_month_day!AI102)</f>
        <v/>
      </c>
      <c r="CL112" s="4" t="str">
        <f>IF(_tag_month_day!AJ102="","",_tag_month_day!AJ102)</f>
        <v/>
      </c>
      <c r="CM112" s="4" t="str">
        <f>IF(_tag_month_day!AK102="","",_tag_month_day!AK102)</f>
        <v/>
      </c>
      <c r="CN112" s="4" t="str">
        <f>IF(_tag_month_day!AL102="","",_tag_month_day!AL102)</f>
        <v/>
      </c>
      <c r="CO112" s="4" t="str">
        <f>IF(_tag_month_day!AM102="","",_tag_month_day!AM102)</f>
        <v/>
      </c>
      <c r="CP112" s="4" t="str">
        <f>IF(_tag_month_day!AN102="","",_tag_month_day!AN102)</f>
        <v/>
      </c>
      <c r="CQ112" s="4" t="str">
        <f>IF(_tag_month_day!AO102="","",_tag_month_day!AO102)</f>
        <v/>
      </c>
      <c r="CR112" s="462" t="str">
        <f>IF(_tag_month_day!AP102="","",_tag_month_day!AP102)</f>
        <v/>
      </c>
      <c r="CS112" s="463" t="str">
        <f>IF(_tag_month_day!AQ102="","",_tag_month_day!AQ102)</f>
        <v/>
      </c>
      <c r="CT112" s="4" t="str">
        <f>IF(_tag_month_day!AR102="","",_tag_month_day!AR102)</f>
        <v/>
      </c>
      <c r="CU112" s="464" t="e">
        <f>DU112/AJ112</f>
        <v>#VALUE!</v>
      </c>
      <c r="CV112" s="451" t="e">
        <f>BG112/BH112</f>
        <v>#VALUE!</v>
      </c>
      <c r="CW112" s="465" t="e">
        <f>AJ112*(1-CV112)*CU112*AF112</f>
        <v>#VALUE!</v>
      </c>
      <c r="CX112" s="465" t="e">
        <f>CW112*94%</f>
        <v>#VALUE!</v>
      </c>
      <c r="CY112" s="466" t="e">
        <f>IF(CX112=0,0,DS112/(DS112+CX112))</f>
        <v>#VALUE!</v>
      </c>
      <c r="CZ112" s="465" t="e">
        <f>$AJ112*EF112</f>
        <v>#VALUE!</v>
      </c>
      <c r="DA112" s="465" t="e">
        <f>$AJ112*EG112</f>
        <v>#VALUE!</v>
      </c>
      <c r="DB112" s="465" t="e">
        <f>$AJ112*EH112</f>
        <v>#VALUE!</v>
      </c>
      <c r="DC112" s="465" t="e">
        <f>$AJ112*EI112</f>
        <v>#VALUE!</v>
      </c>
      <c r="DD112" s="465" t="e">
        <f>$AJ112*EJ112</f>
        <v>#VALUE!</v>
      </c>
      <c r="DE112" s="465" t="e">
        <f>$AJ112*EK112</f>
        <v>#VALUE!</v>
      </c>
      <c r="DF112" s="465" t="e">
        <f>$AJ112*EL112</f>
        <v>#VALUE!</v>
      </c>
      <c r="DG112" s="465" t="e">
        <f>$AJ112*EM112</f>
        <v>#VALUE!</v>
      </c>
      <c r="DH112" s="465" t="e">
        <f>$AJ112*EN112</f>
        <v>#VALUE!</v>
      </c>
      <c r="DI112" s="465" t="e">
        <f>$AJ112*EO112</f>
        <v>#VALUE!</v>
      </c>
      <c r="DJ112" s="465" t="e">
        <f>CZ112*(1-EP112)</f>
        <v>#VALUE!</v>
      </c>
      <c r="DK112" s="465" t="e">
        <f>DA112*(1-ER112)</f>
        <v>#VALUE!</v>
      </c>
      <c r="DL112" s="465" t="e">
        <f>DB112*(1-EQ112)</f>
        <v>#VALUE!</v>
      </c>
      <c r="DM112" s="465" t="e">
        <f>DC112*(1-ES112)</f>
        <v>#VALUE!</v>
      </c>
      <c r="DN112" s="465" t="e">
        <f>DD112*(1-ET112)</f>
        <v>#VALUE!</v>
      </c>
      <c r="DO112" s="465" t="e">
        <f>DE112</f>
        <v>#VALUE!</v>
      </c>
      <c r="DP112" s="465" t="e">
        <f>DF112*(1-EU112)</f>
        <v>#VALUE!</v>
      </c>
      <c r="DQ112" s="465" t="e">
        <f>DG112*(1-EV112)</f>
        <v>#VALUE!</v>
      </c>
      <c r="DR112" s="465" t="e">
        <f>DH112*(1-EW112)</f>
        <v>#VALUE!</v>
      </c>
      <c r="DS112" s="465" t="e">
        <f>DI112</f>
        <v>#VALUE!</v>
      </c>
      <c r="DT112" s="465" t="e">
        <f>SUM(DJ112:DS112)</f>
        <v>#VALUE!</v>
      </c>
      <c r="DU112" s="465" t="e">
        <f>(GS112:GX112)+(DP112+DQ112+DR112)*GY112+DS112</f>
        <v>#VALUE!</v>
      </c>
      <c r="DV112" s="451" t="e">
        <f>AV112/$BH112/(1-EP112)</f>
        <v>#VALUE!</v>
      </c>
      <c r="DW112" s="451" t="e">
        <f>AW112/$BH112/(1-ER112)</f>
        <v>#VALUE!</v>
      </c>
      <c r="DX112" s="451" t="e">
        <f>AX112/$BH112/(1-EQ112)</f>
        <v>#VALUE!</v>
      </c>
      <c r="DY112" s="451" t="e">
        <f>AY112/$BH112/(1-ES112)</f>
        <v>#VALUE!</v>
      </c>
      <c r="DZ112" s="451" t="e">
        <f>AZ112/$BH112/(1-ET112)</f>
        <v>#VALUE!</v>
      </c>
      <c r="EA112" s="451" t="e">
        <f>BA112/$BH112/(1-AX112)</f>
        <v>#VALUE!</v>
      </c>
      <c r="EB112" s="451" t="e">
        <f>BB112/$BH112/(1-EU112)</f>
        <v>#VALUE!</v>
      </c>
      <c r="EC112" s="451" t="e">
        <f>BC112/$BH112/(1-EV112)</f>
        <v>#VALUE!</v>
      </c>
      <c r="ED112" s="451" t="e">
        <f>BD112/$BH112/(1-EW112)</f>
        <v>#VALUE!</v>
      </c>
      <c r="EE112" s="451" t="e">
        <f>BG112/BH112</f>
        <v>#VALUE!</v>
      </c>
      <c r="EF112" s="451" t="e">
        <f>DV112/SUM($DV112:$EE112)</f>
        <v>#VALUE!</v>
      </c>
      <c r="EG112" s="451" t="e">
        <f>DW112/SUM($DV112:$EE112)</f>
        <v>#VALUE!</v>
      </c>
      <c r="EH112" s="451" t="e">
        <f>DX112/SUM($DV112:$EE112)</f>
        <v>#VALUE!</v>
      </c>
      <c r="EI112" s="451" t="e">
        <f>DY112/SUM($DV112:$EE112)</f>
        <v>#VALUE!</v>
      </c>
      <c r="EJ112" s="451" t="e">
        <f>DZ112/SUM($DV112:$EE112)</f>
        <v>#VALUE!</v>
      </c>
      <c r="EK112" s="451" t="e">
        <f>EA112/SUM($DV112:$EE112)</f>
        <v>#VALUE!</v>
      </c>
      <c r="EL112" s="451" t="e">
        <f>EB112/SUM($DV112:$EE112)</f>
        <v>#VALUE!</v>
      </c>
      <c r="EM112" s="451" t="e">
        <f>EC112/SUM($DV112:$EE112)</f>
        <v>#VALUE!</v>
      </c>
      <c r="EN112" s="451" t="e">
        <f>ED112/SUM($DV112:$EE112)</f>
        <v>#VALUE!</v>
      </c>
      <c r="EO112" s="451" t="e">
        <f>EE112/SUM($DV112:$EE112)</f>
        <v>#VALUE!</v>
      </c>
      <c r="EP112" s="450">
        <f>EP111</f>
        <v>0.080000000000000002</v>
      </c>
      <c r="EQ112" s="450">
        <f>EQ111</f>
        <v>0.014999999999999999</v>
      </c>
      <c r="ER112" s="450">
        <f>ER111</f>
        <v>0.014999999999999999</v>
      </c>
      <c r="ES112" s="450">
        <f>ES111</f>
        <v>0.014999999999999999</v>
      </c>
      <c r="ET112" s="450">
        <f>ET111</f>
        <v>0.014999999999999999</v>
      </c>
      <c r="EU112" s="450">
        <f>EU111</f>
        <v>0.089999999999999997</v>
      </c>
      <c r="EV112" s="450">
        <f>EV111</f>
        <v>0.089999999999999997</v>
      </c>
      <c r="EW112" s="450">
        <f>EW111</f>
        <v>0.089999999999999997</v>
      </c>
      <c r="EX112" s="431" t="str">
        <f>IF(_tag_month_day!AS102="","",_tag_month_day!AS102/100)</f>
        <v/>
      </c>
      <c r="EY112" s="431" t="str">
        <f>IF(_tag_month_day!AT102="","",_tag_month_day!AT102/100)</f>
        <v/>
      </c>
      <c r="EZ112" s="431" t="str">
        <f>IF(_tag_month_day!AU102="","",_tag_month_day!AU102/100)</f>
        <v/>
      </c>
      <c r="FA112" s="431" t="str">
        <f>IF(_tag_month_day!AV102="","",_tag_month_day!AV102/100)</f>
        <v/>
      </c>
      <c r="FB112" s="431" t="str">
        <f>IF(_tag_month_day!AW102="","",_tag_month_day!AW102/100)</f>
        <v/>
      </c>
      <c r="FC112" s="431" t="str">
        <f>IF(_tag_month_day!AX102="","",_tag_month_day!AX102/100)</f>
        <v/>
      </c>
      <c r="FD112" s="449" t="str">
        <f>IF(_tag_month_day!AY102="","",_tag_month_day!AY102/100)</f>
        <v/>
      </c>
      <c r="FE112" s="449" t="str">
        <f>IF(_tag_month_day!AZ102="","",_tag_month_day!AZ102/100)</f>
        <v/>
      </c>
      <c r="FF112" s="449" t="str">
        <f>IF(_tag_month_day!BA102="","",_tag_month_day!BA102/100)</f>
        <v/>
      </c>
      <c r="FG112" s="449" t="str">
        <f>IF(_tag_month_day!BB102="","",_tag_month_day!BB102/100)</f>
        <v/>
      </c>
      <c r="FH112" s="467" t="str">
        <f>IF(_tag_month_day!BC102="","",_tag_month_day!BC102/100)</f>
        <v/>
      </c>
      <c r="FI112" s="449">
        <f>FI111</f>
        <v>0.40999999999999998</v>
      </c>
      <c r="FJ112" s="449">
        <f>FJ111</f>
        <v>0.11</v>
      </c>
      <c r="FK112" s="449">
        <f>FK111</f>
        <v>0.014999999999999999</v>
      </c>
      <c r="FL112" s="449">
        <f>FL111</f>
        <v>0</v>
      </c>
      <c r="FM112" s="467">
        <f>FM111</f>
        <v>0.0001</v>
      </c>
      <c r="FN112" s="449">
        <f>FN111</f>
        <v>0.32000000000000001</v>
      </c>
      <c r="FO112" s="449">
        <f>FO111</f>
        <v>0.20000000000000001</v>
      </c>
      <c r="FP112" s="449">
        <f>FP111</f>
        <v>0.01</v>
      </c>
      <c r="FQ112" s="449">
        <f>FQ111</f>
        <v>0</v>
      </c>
      <c r="FR112" s="467">
        <f>FR111</f>
        <v>0.0001</v>
      </c>
      <c r="FS112" s="449" t="str">
        <f>IF(_tag_month_day!BD102="","",_tag_month_day!BD102/100)</f>
        <v/>
      </c>
      <c r="FT112" s="449" t="str">
        <f>IF(_tag_month_day!BE102="","",_tag_month_day!BE102/100)</f>
        <v/>
      </c>
      <c r="FU112" s="449" t="str">
        <f>IF(_tag_month_day!BF102="","",_tag_month_day!BF102/100)</f>
        <v/>
      </c>
      <c r="FV112" s="449" t="str">
        <f>IF(_tag_month_day!BG102="","",_tag_month_day!BG102/100)</f>
        <v/>
      </c>
      <c r="FW112" s="467" t="str">
        <f>IF(_tag_month_day!BH102="","",_tag_month_day!BH102/100)</f>
        <v/>
      </c>
      <c r="FX112" s="449" t="str">
        <f>IF(_tag_month_day!BI102="","",_tag_month_day!BI102/100)</f>
        <v/>
      </c>
      <c r="FY112" s="449" t="str">
        <f>IF(_tag_month_day!BJ102="","",_tag_month_day!BJ102/100)</f>
        <v/>
      </c>
      <c r="FZ112" s="468" t="str">
        <f>IF(_tag_month_day!BK102="","",_tag_month_day!BK102/100)</f>
        <v/>
      </c>
      <c r="GA112" s="449" t="str">
        <f>IF(_tag_month_day!BL102="","",_tag_month_day!BL102/100)</f>
        <v/>
      </c>
      <c r="GB112" s="467" t="str">
        <f>IF(_tag_month_day!BM102="","",_tag_month_day!BM102/100)</f>
        <v/>
      </c>
      <c r="GC112" s="431" t="str">
        <f>IF(_tag_month_day!BN102="","",_tag_month_day!BN102/100)</f>
        <v/>
      </c>
      <c r="GD112" s="431" t="str">
        <f>IF(_tag_month_day!BO102="","",_tag_month_day!BO102/100)</f>
        <v/>
      </c>
      <c r="GE112" s="431" t="str">
        <f>IF(_tag_month_day!BP102="","",_tag_month_day!BP102/100)</f>
        <v/>
      </c>
      <c r="GF112" s="431" t="str">
        <f>IF(_tag_month_day!BQ102="","",_tag_month_day!BQ102/100)</f>
        <v/>
      </c>
      <c r="GG112" s="431" t="str">
        <f>IF(_tag_month_day!BR102="","",_tag_month_day!BR102/100)</f>
        <v/>
      </c>
      <c r="GH112" s="431" t="str">
        <f>IF(_tag_month_day!BS102="","",_tag_month_day!BS102/100)</f>
        <v/>
      </c>
      <c r="GI112" s="467" t="str">
        <f>IF(_tag_month_day!BT102="","",_tag_month_day!BT102/100)</f>
        <v/>
      </c>
      <c r="GJ112" s="469" t="str">
        <f>IF(_tag_month_day!BU102="","",_tag_month_day!BU102/100)</f>
        <v/>
      </c>
      <c r="GK112" s="470">
        <f>GK111</f>
        <v>0.070000000000000007</v>
      </c>
      <c r="GL112" s="470">
        <f>GL111</f>
        <v>0.029999999999999999</v>
      </c>
      <c r="GM112" s="471" t="str">
        <f>IF(_tag_month_day!BX102="","",_tag_month_day!BX102/100)</f>
        <v/>
      </c>
      <c r="GN112" s="470">
        <f>GN111</f>
        <v>0.070000000000000007</v>
      </c>
      <c r="GO112" s="470">
        <f>GO111</f>
        <v>0.029999999999999999</v>
      </c>
      <c r="GP112" s="470">
        <f>GP111</f>
        <v>0.089999999999999997</v>
      </c>
      <c r="GQ112" s="470">
        <f>GQ111</f>
        <v>0.029999999999999999</v>
      </c>
      <c r="GR112" s="471" t="str">
        <f>IF(_tag_month_day!CA102="","",_tag_month_day!CA102/100)</f>
        <v/>
      </c>
      <c r="GS112" s="472">
        <f>GS111</f>
        <v>0.95299999999999996</v>
      </c>
      <c r="GT112" s="472">
        <f>GT111</f>
        <v>0.55000000000000004</v>
      </c>
      <c r="GU112" s="472">
        <f>GU111</f>
        <v>0.55000000000000004</v>
      </c>
      <c r="GV112" s="472">
        <f>GV111</f>
        <v>0.55000000000000004</v>
      </c>
      <c r="GW112" s="472">
        <f>GW111</f>
        <v>0.5</v>
      </c>
      <c r="GX112" s="472">
        <f>GX111</f>
        <v>0.93500000000000005</v>
      </c>
      <c r="GY112" s="472">
        <f>GY111</f>
        <v>0.14999999999999999</v>
      </c>
      <c r="GZ112" s="472">
        <f>GZ111</f>
        <v>1</v>
      </c>
      <c r="HA112" s="474">
        <f>HA111</f>
        <v>0.047</v>
      </c>
      <c r="HB112" s="474">
        <f>HB111</f>
        <v>0.45000000000000001</v>
      </c>
      <c r="HC112" s="474">
        <f>HC111</f>
        <v>0.45000000000000001</v>
      </c>
      <c r="HD112" s="474">
        <f>HD111</f>
        <v>0.45000000000000001</v>
      </c>
      <c r="HE112" s="474">
        <f>HE111</f>
        <v>0.5</v>
      </c>
      <c r="HF112" s="474">
        <f>HF111</f>
        <v>0.065000000000000002</v>
      </c>
      <c r="HG112" s="474">
        <f>HG111</f>
        <v>0.84999999999999998</v>
      </c>
      <c r="HH112" s="474">
        <f>HH111</f>
        <v>0</v>
      </c>
      <c r="HI112" s="10">
        <f>IF(BZ112&lt;&gt;"",CK112-BV112,0)</f>
        <v>0</v>
      </c>
      <c r="HJ112" s="10" t="e">
        <f>IF(AJ112&gt;0,AH112-AJ112,0)</f>
        <v>#VALUE!</v>
      </c>
      <c r="HK112" s="466">
        <f>HK111</f>
        <v>0.84999999999999998</v>
      </c>
      <c r="HL112" s="424">
        <f>HL111</f>
        <v>550000</v>
      </c>
      <c r="HM112" s="424">
        <f>HM111</f>
        <v>480000</v>
      </c>
      <c r="HN112" s="465" t="e">
        <f>(DJ112*EZ112+DK112*FH112+DL112*FM112+DM112*FR112+DN112*FW112+DO112*GB112+DS112*GI112+DP112*GM112+DR112*GR112)*1000*2</f>
        <v>#VALUE!</v>
      </c>
      <c r="HO112" s="465" t="e">
        <f>HN112*HK112*$HO$2/HL112*1000000</f>
        <v>#VALUE!</v>
      </c>
      <c r="HP112" s="465" t="e">
        <f>HN112*HK112*$HP$2/HM112*1000000</f>
        <v>#VALUE!</v>
      </c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</row>
    <row customFormat="1" r="113" s="0">
      <c r="A113" s="420">
        <v>102</v>
      </c>
      <c r="B113" s="421">
        <f ca="1">IF(D113=D112,B112,IF(D113="夜班",B112+1,B112))</f>
        <v>43590</v>
      </c>
      <c r="C113" s="422">
        <f>C112</f>
        <v>0.041666666666666699</v>
      </c>
      <c r="D113" s="10" t="str">
        <f ca="1">IF(HOUR(G113)&lt;8,"夜班",IF(HOUR(G113)&lt;16,"白班",IF(HOUR(G113)&lt;24,"中班",0)))</f>
        <v>夜班</v>
      </c>
      <c r="E113" s="10" t="e">
        <f ca="1">IF(F113=1,"甲",IF(F113=2,"乙",IF(F113=3,"丙",IF(F113=4,"丁",""))))</f>
        <v>#REF!</v>
      </c>
      <c r="F113" s="10" t="e">
        <f ca="1">SUMPRODUCT((成本日报!$A$3:$A$95=计划!B113)*(成本日报!$B$3:$B$95=计划!$D113),成本日报!$C$3:$C$95)</f>
        <v>#REF!</v>
      </c>
      <c r="G113" s="423">
        <f ca="1">G112+C112</f>
        <v>43590.208333333088</v>
      </c>
      <c r="H113" s="423">
        <f ca="1">$G113+$C113/60*10+$C113*0</f>
        <v>43590.215277777534</v>
      </c>
      <c r="I113" s="423">
        <f ca="1">$G113+$C113/60*18+$C113*0</f>
        <v>43590.220833333085</v>
      </c>
      <c r="J113" s="423">
        <f ca="1">$G113+$C113/60*0+$C113*1</f>
        <v>43590.249999999753</v>
      </c>
      <c r="K113" s="423">
        <f ca="1">$G113+$C113/60*30+$C113*2</f>
        <v>43590.31249999976</v>
      </c>
      <c r="L113" s="423">
        <f ca="1">$G113+$C113/60*0+$C113*3</f>
        <v>43590.333333333088</v>
      </c>
      <c r="M113" s="424" t="str">
        <f>IF(_tag_month_day!A103="","",_tag_month_day!A103)</f>
        <v/>
      </c>
      <c r="N113" s="424" t="str">
        <f>IF(_tag_month_day!B103="","",_tag_month_day!B103)</f>
        <v/>
      </c>
      <c r="O113" s="425" t="e">
        <f>IF(M113+N113=0,"",M113+N113)</f>
        <v>#VALUE!</v>
      </c>
      <c r="P113" s="424" t="str">
        <f>IF(_tag_month_day!C103="","",_tag_month_day!C103)</f>
        <v/>
      </c>
      <c r="Q113" s="424" t="str">
        <f>IF(_tag_month_day!D103="","",_tag_month_day!D103)</f>
        <v/>
      </c>
      <c r="R113" s="426" t="str">
        <f>IF(_tag_month_day!CB103="","",_tag_month_day!CB103/100)</f>
        <v/>
      </c>
      <c r="S113" s="427" t="str">
        <f>IF(_tag_month_day!E103="","",_tag_month_day!E103)</f>
        <v/>
      </c>
      <c r="T113" s="427" t="str">
        <f>IF(_tag_month_day!F103="","",_tag_month_day!F103)</f>
        <v/>
      </c>
      <c r="U113" s="428" t="e">
        <f>S113+T113</f>
        <v>#VALUE!</v>
      </c>
      <c r="V113" s="429" t="e">
        <f>U113/AJ113</f>
        <v>#VALUE!</v>
      </c>
      <c r="W113" s="430" t="str">
        <f>IF(_jhy_month_day!A103="","",_jhy_month_day!A103)</f>
        <v/>
      </c>
      <c r="X113" s="431" t="str">
        <f>IF(_jhy_month_day!B103="","",_jhy_month_day!B103/100)</f>
        <v/>
      </c>
      <c r="Y113" s="431" t="str">
        <f>IF(_jhy_month_day!C103="","",_jhy_month_day!C103/100)</f>
        <v/>
      </c>
      <c r="Z113" s="432">
        <f>Z109+1</f>
        <v>26</v>
      </c>
      <c r="AA113" s="433" t="str">
        <f>IF(_tag_month_day!G103="","",_tag_month_day!G103/100)</f>
        <v/>
      </c>
      <c r="AB113" s="433" t="str">
        <f>IF(_tag_month_day!H103="","",_tag_month_day!H103/100)</f>
        <v/>
      </c>
      <c r="AC113" s="434">
        <f>IF(X113="",AC112,BK113*($AV112*X113+$AW112*FD112+$AX112*FI112+$AY112*FN112+$AZ112*FS112+$BA112*FX112+$BG112*GE112)/(AV112*Y113+AX112*FK112+AW112*FF112+AY112*FP112+AZ112*FU112+BA112*FZ112+BG112*GG112+BB112*GK112+BC112*GN112+BD112*GP112))</f>
        <v>1.59963432013121</v>
      </c>
      <c r="AD113" s="435" t="str">
        <f>IF(AC113=AC112,"",AC113-AC112)</f>
        <v/>
      </c>
      <c r="AE113" s="436" t="str">
        <f>IF(1-AF113=0,"",(1-AF113))</f>
        <v/>
      </c>
      <c r="AF113" s="437">
        <v>1</v>
      </c>
      <c r="AG113" s="10" t="str">
        <f>AG112</f>
        <v>8B4</v>
      </c>
      <c r="AH113" s="438" t="str">
        <f>AH112</f>
        <v/>
      </c>
      <c r="AI113" s="424" t="e">
        <f>IF(ROUND(AJ113-AJ112,1)=0,"",AJ113-AJ112)</f>
        <v>#VALUE!</v>
      </c>
      <c r="AJ113" s="10" t="str">
        <f>IF(_tag_month_day!I103="","",_tag_month_day!I103)</f>
        <v/>
      </c>
      <c r="AK113" s="440" t="s">
        <v>457</v>
      </c>
      <c r="AL113" s="440" t="s">
        <v>458</v>
      </c>
      <c r="AM113" s="440" t="s">
        <v>439</v>
      </c>
      <c r="AN113" s="441">
        <f>AN112</f>
        <v>3</v>
      </c>
      <c r="AO113" s="441">
        <f>AO112</f>
        <v>7</v>
      </c>
      <c r="AP113" s="442" t="e">
        <f>(IF(AN113=0,AS112,AS112*(1+AO113/AN113)/(AR113+AO113/AN113)))+AT113</f>
        <v>#VALUE!</v>
      </c>
      <c r="AQ113" s="443" t="str">
        <f>IF(_tag_month_day!J103="","",_tag_month_day!J103/100)</f>
        <v/>
      </c>
      <c r="AR113" s="444">
        <f>AR112</f>
        <v>1.3</v>
      </c>
      <c r="AS113" s="445" t="e">
        <f>AQ113*(AN113*AR113+AO113)/(AN113+AO113)</f>
        <v>#VALUE!</v>
      </c>
      <c r="AT113" s="445" t="e">
        <f>(SUM(BE113:BF113)-SUM(BE112:BF112))*0.05</f>
        <v>#VALUE!</v>
      </c>
      <c r="AU113" s="446" t="str">
        <f>IF(_tag_month_day!CC103="","",IF(_tag_month_day!CC103&gt;0,_tag_month_day!CD103,_tag_month_day!CE103))</f>
        <v/>
      </c>
      <c r="AV113" s="447" t="str">
        <f>IF(_tag_month_day!L103="","",_tag_month_day!L103/100)</f>
        <v/>
      </c>
      <c r="AW113" s="431">
        <f>AW112</f>
        <v>0</v>
      </c>
      <c r="AX113" s="431">
        <f>AX112</f>
        <v>0</v>
      </c>
      <c r="AY113" s="431" t="str">
        <f>IF(_tag_month_day!M103="","",_tag_month_day!M103/100)</f>
        <v/>
      </c>
      <c r="AZ113" s="431" t="str">
        <f>IF(_tag_month_day!N103="","",_tag_month_day!N103/100)</f>
        <v/>
      </c>
      <c r="BA113" s="431" t="str">
        <f>IF(_tag_month_day!O103="","",_tag_month_day!O103/100)</f>
        <v/>
      </c>
      <c r="BB113" s="448" t="str">
        <f>IF(_tag_month_day!P103="","",_tag_month_day!P103/100)</f>
        <v/>
      </c>
      <c r="BC113" s="448">
        <f>BC112</f>
        <v>0</v>
      </c>
      <c r="BD113" s="448" t="str">
        <f>IF(_tag_month_day!Q103="","",_tag_month_day!Q103/100)</f>
        <v/>
      </c>
      <c r="BE113" s="449" t="str">
        <f>IF(_tag_month_day!R103="","",_tag_month_day!R103/100)</f>
        <v/>
      </c>
      <c r="BF113" s="388" t="e">
        <f>(AU113*(100+BE113*100))/(AJ113-AU113)/100</f>
        <v>#VALUE!</v>
      </c>
      <c r="BG113" s="450" t="e">
        <f>BE113+BF113</f>
        <v>#VALUE!</v>
      </c>
      <c r="BH113" s="451" t="e">
        <f>SUM(AV113:BF113)</f>
        <v>#VALUE!</v>
      </c>
      <c r="BI113" s="452" t="e">
        <f>IF(CX113=0,BI112,(DK113*查询!$R$5+DL113*查询!$Q$5+DM113*查询!$N$5+DN113*查询!$O$5+DO113*查询!$P$5)*AF113/CX113)</f>
        <v>#VALUE!</v>
      </c>
      <c r="BJ113" s="452" t="e">
        <f>IF(CX113=0,BJ112,(DP113*查询!$S$5+DQ113*查询!$T$5+DR113*查询!$U$5)*AF113/CX113)</f>
        <v>#VALUE!</v>
      </c>
      <c r="BK113" s="452">
        <f>BK112</f>
        <v>1</v>
      </c>
      <c r="BL113" s="453" t="e">
        <f>SUMPRODUCT((AV113:BA113)*(GS113:GX113))/((GS113:GX113)+SUM(BB113:BD113)*GY113+BG113*GZ113)</f>
        <v>#VALUE!</v>
      </c>
      <c r="BM113" s="453" t="e">
        <f>BK113*($AV113*FB113+$AW113*FD113+$AX113*FI113+$AY113*FN113+$AZ113*FS113+$BA113*FX113+$BG113*GE113)/(AV113*EY113+AX113*FK113+AW113*FF113+AY113*FP113+AZ113*FU113+BA113*FZ113+BG113*GG113+BB113*GK113+BC113*GN113+BD113*GP113)</f>
        <v>#VALUE!</v>
      </c>
      <c r="BN113" s="453" t="e">
        <f>($AV113*FC113+$AX113*FJ113+$AW113*FE113+$AY113*FO113+$AZ113*FT113+$BA113*FY113+$BG113*GF113)/($AV113*FA113+BG113*GH113+BB113*GL113+BC113*GO113+BD113*GQ113+BA113*GA113)</f>
        <v>#VALUE!</v>
      </c>
      <c r="BO113" s="454" t="e">
        <f>SUMPRODUCT(AV113:BA113*GS113:GX113)/(GS113:GX113+(BB113+BC113+BD113)*GY113+BG113)</f>
        <v>#VALUE!</v>
      </c>
      <c r="BP113" s="454" t="e">
        <f>SUMPRODUCT(AV113:BA113*GS113:GX113)/(GS113:GX113+(BB113+BC113+BD113)*GY113+BG113)</f>
        <v>#VALUE!</v>
      </c>
      <c r="BQ113" s="454" t="e">
        <f>SUMPRODUCT(AV113:BA113*GS113:GX113)/(GS113:GX113+(BB113+BC113+BD113)*GY113+BG113)</f>
        <v>#VALUE!</v>
      </c>
      <c r="BR113" s="453" t="str">
        <f>IF(_tag_month_day!T103="","",_tag_month_day!T103)</f>
        <v/>
      </c>
      <c r="BS113" s="453" t="str">
        <f>IF(_tag_month_day!U103="","",_tag_month_day!U103)</f>
        <v/>
      </c>
      <c r="BT113" s="455" t="str">
        <f>IF(CK113="","",IF((CK113&gt;=BV113-0.12)*(CK113&lt;=BV113+0.12),"合格","不合格"))</f>
        <v/>
      </c>
      <c r="BU113" s="456" t="str">
        <f>IF(_tag_month_day!V103="","",_tag_month_day!V103)</f>
        <v/>
      </c>
      <c r="BV113" s="457" t="str">
        <f>IF(_tag_month_day!W103="","",_tag_month_day!W103)</f>
        <v/>
      </c>
      <c r="BW113" s="458" t="str">
        <f>IF(_tag_month_day!X103="","",_tag_month_day!X103)</f>
        <v/>
      </c>
      <c r="BX113" s="458" t="str">
        <f>IF(_tag_month_day!Y103="","",_tag_month_day!Y103)</f>
        <v/>
      </c>
      <c r="BY113" s="459">
        <f ca="1">L113</f>
        <v>43590.333333333088</v>
      </c>
      <c r="BZ113" s="460"/>
      <c r="CA113" s="461"/>
      <c r="CB113" s="424" t="str">
        <f>IF(_tag_month_day!Z103="","",_tag_month_day!Z103)</f>
        <v/>
      </c>
      <c r="CC113" s="424" t="str">
        <f>IF(_tag_month_day!AA103="","",_tag_month_day!AA103)</f>
        <v/>
      </c>
      <c r="CD113" s="424" t="str">
        <f>IF(_tag_month_day!AB103="","",_tag_month_day!AB103)</f>
        <v/>
      </c>
      <c r="CE113" s="424" t="str">
        <f>IF(_tag_month_day!AC103="","",_tag_month_day!AC103)</f>
        <v/>
      </c>
      <c r="CF113" s="424" t="str">
        <f>IF(_tag_month_day!AD103="","",_tag_month_day!AD103)</f>
        <v/>
      </c>
      <c r="CG113" s="424" t="str">
        <f>IF(_tag_month_day!AE103="","",_tag_month_day!AE103)</f>
        <v/>
      </c>
      <c r="CH113" s="424" t="str">
        <f>IF(_tag_month_day!AF103="","",_tag_month_day!AF103)</f>
        <v/>
      </c>
      <c r="CI113" s="424" t="str">
        <f>IF(_tag_month_day!AG103="","",_tag_month_day!AG103)</f>
        <v/>
      </c>
      <c r="CJ113" s="424" t="str">
        <f>IF(_tag_month_day!AH103="","",_tag_month_day!AH103)</f>
        <v/>
      </c>
      <c r="CK113" s="424" t="str">
        <f>IF(_tag_month_day!AI103="","",_tag_month_day!AI103)</f>
        <v/>
      </c>
      <c r="CL113" s="4" t="str">
        <f>IF(_tag_month_day!AJ103="","",_tag_month_day!AJ103)</f>
        <v/>
      </c>
      <c r="CM113" s="4" t="str">
        <f>IF(_tag_month_day!AK103="","",_tag_month_day!AK103)</f>
        <v/>
      </c>
      <c r="CN113" s="4" t="str">
        <f>IF(_tag_month_day!AL103="","",_tag_month_day!AL103)</f>
        <v/>
      </c>
      <c r="CO113" s="4" t="str">
        <f>IF(_tag_month_day!AM103="","",_tag_month_day!AM103)</f>
        <v/>
      </c>
      <c r="CP113" s="4" t="str">
        <f>IF(_tag_month_day!AN103="","",_tag_month_day!AN103)</f>
        <v/>
      </c>
      <c r="CQ113" s="4" t="str">
        <f>IF(_tag_month_day!AO103="","",_tag_month_day!AO103)</f>
        <v/>
      </c>
      <c r="CR113" s="462" t="str">
        <f>IF(_tag_month_day!AP103="","",_tag_month_day!AP103)</f>
        <v/>
      </c>
      <c r="CS113" s="463" t="str">
        <f>IF(_tag_month_day!AQ103="","",_tag_month_day!AQ103)</f>
        <v/>
      </c>
      <c r="CT113" s="4" t="str">
        <f>IF(_tag_month_day!AR103="","",_tag_month_day!AR103)</f>
        <v/>
      </c>
      <c r="CU113" s="464" t="e">
        <f>DU113/AJ113</f>
        <v>#VALUE!</v>
      </c>
      <c r="CV113" s="451" t="e">
        <f>BG113/BH113</f>
        <v>#VALUE!</v>
      </c>
      <c r="CW113" s="465" t="e">
        <f>AJ113*(1-CV113)*CU113*AF113</f>
        <v>#VALUE!</v>
      </c>
      <c r="CX113" s="465" t="e">
        <f>CW113*94%</f>
        <v>#VALUE!</v>
      </c>
      <c r="CY113" s="466" t="e">
        <f>IF(CX113=0,0,DS113/(DS113+CX113))</f>
        <v>#VALUE!</v>
      </c>
      <c r="CZ113" s="465" t="e">
        <f>$AJ113*EF113</f>
        <v>#VALUE!</v>
      </c>
      <c r="DA113" s="465" t="e">
        <f>$AJ113*EG113</f>
        <v>#VALUE!</v>
      </c>
      <c r="DB113" s="465" t="e">
        <f>$AJ113*EH113</f>
        <v>#VALUE!</v>
      </c>
      <c r="DC113" s="465" t="e">
        <f>$AJ113*EI113</f>
        <v>#VALUE!</v>
      </c>
      <c r="DD113" s="465" t="e">
        <f>$AJ113*EJ113</f>
        <v>#VALUE!</v>
      </c>
      <c r="DE113" s="465" t="e">
        <f>$AJ113*EK113</f>
        <v>#VALUE!</v>
      </c>
      <c r="DF113" s="465" t="e">
        <f>$AJ113*EL113</f>
        <v>#VALUE!</v>
      </c>
      <c r="DG113" s="465" t="e">
        <f>$AJ113*EM113</f>
        <v>#VALUE!</v>
      </c>
      <c r="DH113" s="465" t="e">
        <f>$AJ113*EN113</f>
        <v>#VALUE!</v>
      </c>
      <c r="DI113" s="465" t="e">
        <f>$AJ113*EO113</f>
        <v>#VALUE!</v>
      </c>
      <c r="DJ113" s="465" t="e">
        <f>CZ113*(1-EP113)</f>
        <v>#VALUE!</v>
      </c>
      <c r="DK113" s="465" t="e">
        <f>DA113*(1-ER113)</f>
        <v>#VALUE!</v>
      </c>
      <c r="DL113" s="465" t="e">
        <f>DB113*(1-EQ113)</f>
        <v>#VALUE!</v>
      </c>
      <c r="DM113" s="465" t="e">
        <f>DC113*(1-ES113)</f>
        <v>#VALUE!</v>
      </c>
      <c r="DN113" s="465" t="e">
        <f>DD113*(1-ET113)</f>
        <v>#VALUE!</v>
      </c>
      <c r="DO113" s="465" t="e">
        <f>DE113</f>
        <v>#VALUE!</v>
      </c>
      <c r="DP113" s="465" t="e">
        <f>DF113*(1-EU113)</f>
        <v>#VALUE!</v>
      </c>
      <c r="DQ113" s="465" t="e">
        <f>DG113*(1-EV113)</f>
        <v>#VALUE!</v>
      </c>
      <c r="DR113" s="465" t="e">
        <f>DH113*(1-EW113)</f>
        <v>#VALUE!</v>
      </c>
      <c r="DS113" s="465" t="e">
        <f>DI113</f>
        <v>#VALUE!</v>
      </c>
      <c r="DT113" s="465" t="e">
        <f>SUM(DJ113:DS113)</f>
        <v>#VALUE!</v>
      </c>
      <c r="DU113" s="465" t="e">
        <f>(GS113:GX113)+(DP113+DQ113+DR113)*GY113+DS113</f>
        <v>#VALUE!</v>
      </c>
      <c r="DV113" s="451" t="e">
        <f>AV113/$BH113/(1-EP113)</f>
        <v>#VALUE!</v>
      </c>
      <c r="DW113" s="451" t="e">
        <f>AW113/$BH113/(1-ER113)</f>
        <v>#VALUE!</v>
      </c>
      <c r="DX113" s="451" t="e">
        <f>AX113/$BH113/(1-EQ113)</f>
        <v>#VALUE!</v>
      </c>
      <c r="DY113" s="451" t="e">
        <f>AY113/$BH113/(1-ES113)</f>
        <v>#VALUE!</v>
      </c>
      <c r="DZ113" s="451" t="e">
        <f>AZ113/$BH113/(1-ET113)</f>
        <v>#VALUE!</v>
      </c>
      <c r="EA113" s="451" t="e">
        <f>BA113/$BH113/(1-AX113)</f>
        <v>#VALUE!</v>
      </c>
      <c r="EB113" s="451" t="e">
        <f>BB113/$BH113/(1-EU113)</f>
        <v>#VALUE!</v>
      </c>
      <c r="EC113" s="451" t="e">
        <f>BC113/$BH113/(1-EV113)</f>
        <v>#VALUE!</v>
      </c>
      <c r="ED113" s="451" t="e">
        <f>BD113/$BH113/(1-EW113)</f>
        <v>#VALUE!</v>
      </c>
      <c r="EE113" s="451" t="e">
        <f>BG113/BH113</f>
        <v>#VALUE!</v>
      </c>
      <c r="EF113" s="451" t="e">
        <f>DV113/SUM($DV113:$EE113)</f>
        <v>#VALUE!</v>
      </c>
      <c r="EG113" s="451" t="e">
        <f>DW113/SUM($DV113:$EE113)</f>
        <v>#VALUE!</v>
      </c>
      <c r="EH113" s="451" t="e">
        <f>DX113/SUM($DV113:$EE113)</f>
        <v>#VALUE!</v>
      </c>
      <c r="EI113" s="451" t="e">
        <f>DY113/SUM($DV113:$EE113)</f>
        <v>#VALUE!</v>
      </c>
      <c r="EJ113" s="451" t="e">
        <f>DZ113/SUM($DV113:$EE113)</f>
        <v>#VALUE!</v>
      </c>
      <c r="EK113" s="451" t="e">
        <f>EA113/SUM($DV113:$EE113)</f>
        <v>#VALUE!</v>
      </c>
      <c r="EL113" s="451" t="e">
        <f>EB113/SUM($DV113:$EE113)</f>
        <v>#VALUE!</v>
      </c>
      <c r="EM113" s="451" t="e">
        <f>EC113/SUM($DV113:$EE113)</f>
        <v>#VALUE!</v>
      </c>
      <c r="EN113" s="451" t="e">
        <f>ED113/SUM($DV113:$EE113)</f>
        <v>#VALUE!</v>
      </c>
      <c r="EO113" s="451" t="e">
        <f>EE113/SUM($DV113:$EE113)</f>
        <v>#VALUE!</v>
      </c>
      <c r="EP113" s="450">
        <f>EP112</f>
        <v>0.080000000000000002</v>
      </c>
      <c r="EQ113" s="450">
        <f>EQ112</f>
        <v>0.014999999999999999</v>
      </c>
      <c r="ER113" s="450">
        <f>ER112</f>
        <v>0.014999999999999999</v>
      </c>
      <c r="ES113" s="450">
        <f>ES112</f>
        <v>0.014999999999999999</v>
      </c>
      <c r="ET113" s="450">
        <f>ET112</f>
        <v>0.014999999999999999</v>
      </c>
      <c r="EU113" s="450">
        <f>EU112</f>
        <v>0.089999999999999997</v>
      </c>
      <c r="EV113" s="450">
        <f>EV112</f>
        <v>0.089999999999999997</v>
      </c>
      <c r="EW113" s="450">
        <f>EW112</f>
        <v>0.089999999999999997</v>
      </c>
      <c r="EX113" s="431" t="str">
        <f>IF(_tag_month_day!AS103="","",_tag_month_day!AS103/100)</f>
        <v/>
      </c>
      <c r="EY113" s="431" t="str">
        <f>IF(_tag_month_day!AT103="","",_tag_month_day!AT103/100)</f>
        <v/>
      </c>
      <c r="EZ113" s="431" t="str">
        <f>IF(_tag_month_day!AU103="","",_tag_month_day!AU103/100)</f>
        <v/>
      </c>
      <c r="FA113" s="431" t="str">
        <f>IF(_tag_month_day!AV103="","",_tag_month_day!AV103/100)</f>
        <v/>
      </c>
      <c r="FB113" s="431" t="str">
        <f>IF(_tag_month_day!AW103="","",_tag_month_day!AW103/100)</f>
        <v/>
      </c>
      <c r="FC113" s="431" t="str">
        <f>IF(_tag_month_day!AX103="","",_tag_month_day!AX103/100)</f>
        <v/>
      </c>
      <c r="FD113" s="449" t="str">
        <f>IF(_tag_month_day!AY103="","",_tag_month_day!AY103/100)</f>
        <v/>
      </c>
      <c r="FE113" s="449" t="str">
        <f>IF(_tag_month_day!AZ103="","",_tag_month_day!AZ103/100)</f>
        <v/>
      </c>
      <c r="FF113" s="449" t="str">
        <f>IF(_tag_month_day!BA103="","",_tag_month_day!BA103/100)</f>
        <v/>
      </c>
      <c r="FG113" s="449" t="str">
        <f>IF(_tag_month_day!BB103="","",_tag_month_day!BB103/100)</f>
        <v/>
      </c>
      <c r="FH113" s="467" t="str">
        <f>IF(_tag_month_day!BC103="","",_tag_month_day!BC103/100)</f>
        <v/>
      </c>
      <c r="FI113" s="449">
        <f>FI112</f>
        <v>0.40999999999999998</v>
      </c>
      <c r="FJ113" s="449">
        <f>FJ112</f>
        <v>0.11</v>
      </c>
      <c r="FK113" s="449">
        <f>FK112</f>
        <v>0.014999999999999999</v>
      </c>
      <c r="FL113" s="449">
        <f>FL112</f>
        <v>0</v>
      </c>
      <c r="FM113" s="467">
        <f>FM112</f>
        <v>0.0001</v>
      </c>
      <c r="FN113" s="449">
        <f>FN112</f>
        <v>0.32000000000000001</v>
      </c>
      <c r="FO113" s="449">
        <f>FO112</f>
        <v>0.20000000000000001</v>
      </c>
      <c r="FP113" s="449">
        <f>FP112</f>
        <v>0.01</v>
      </c>
      <c r="FQ113" s="449">
        <f>FQ112</f>
        <v>0</v>
      </c>
      <c r="FR113" s="467">
        <f>FR112</f>
        <v>0.0001</v>
      </c>
      <c r="FS113" s="449" t="str">
        <f>IF(_tag_month_day!BD103="","",_tag_month_day!BD103/100)</f>
        <v/>
      </c>
      <c r="FT113" s="449" t="str">
        <f>IF(_tag_month_day!BE103="","",_tag_month_day!BE103/100)</f>
        <v/>
      </c>
      <c r="FU113" s="449" t="str">
        <f>IF(_tag_month_day!BF103="","",_tag_month_day!BF103/100)</f>
        <v/>
      </c>
      <c r="FV113" s="449" t="str">
        <f>IF(_tag_month_day!BG103="","",_tag_month_day!BG103/100)</f>
        <v/>
      </c>
      <c r="FW113" s="467" t="str">
        <f>IF(_tag_month_day!BH103="","",_tag_month_day!BH103/100)</f>
        <v/>
      </c>
      <c r="FX113" s="449" t="str">
        <f>IF(_tag_month_day!BI103="","",_tag_month_day!BI103/100)</f>
        <v/>
      </c>
      <c r="FY113" s="449" t="str">
        <f>IF(_tag_month_day!BJ103="","",_tag_month_day!BJ103/100)</f>
        <v/>
      </c>
      <c r="FZ113" s="468" t="str">
        <f>IF(_tag_month_day!BK103="","",_tag_month_day!BK103/100)</f>
        <v/>
      </c>
      <c r="GA113" s="449" t="str">
        <f>IF(_tag_month_day!BL103="","",_tag_month_day!BL103/100)</f>
        <v/>
      </c>
      <c r="GB113" s="467" t="str">
        <f>IF(_tag_month_day!BM103="","",_tag_month_day!BM103/100)</f>
        <v/>
      </c>
      <c r="GC113" s="431" t="str">
        <f>IF(_tag_month_day!BN103="","",_tag_month_day!BN103/100)</f>
        <v/>
      </c>
      <c r="GD113" s="431" t="str">
        <f>IF(_tag_month_day!BO103="","",_tag_month_day!BO103/100)</f>
        <v/>
      </c>
      <c r="GE113" s="431" t="str">
        <f>IF(_tag_month_day!BP103="","",_tag_month_day!BP103/100)</f>
        <v/>
      </c>
      <c r="GF113" s="431" t="str">
        <f>IF(_tag_month_day!BQ103="","",_tag_month_day!BQ103/100)</f>
        <v/>
      </c>
      <c r="GG113" s="431" t="str">
        <f>IF(_tag_month_day!BR103="","",_tag_month_day!BR103/100)</f>
        <v/>
      </c>
      <c r="GH113" s="431" t="str">
        <f>IF(_tag_month_day!BS103="","",_tag_month_day!BS103/100)</f>
        <v/>
      </c>
      <c r="GI113" s="467" t="str">
        <f>IF(_tag_month_day!BT103="","",_tag_month_day!BT103/100)</f>
        <v/>
      </c>
      <c r="GJ113" s="469" t="str">
        <f>IF(_tag_month_day!BU103="","",_tag_month_day!BU103/100)</f>
        <v/>
      </c>
      <c r="GK113" s="470">
        <f>GK112</f>
        <v>0.070000000000000007</v>
      </c>
      <c r="GL113" s="470">
        <f>GL112</f>
        <v>0.029999999999999999</v>
      </c>
      <c r="GM113" s="471" t="str">
        <f>IF(_tag_month_day!BX103="","",_tag_month_day!BX103/100)</f>
        <v/>
      </c>
      <c r="GN113" s="470">
        <f>GN112</f>
        <v>0.070000000000000007</v>
      </c>
      <c r="GO113" s="470">
        <f>GO112</f>
        <v>0.029999999999999999</v>
      </c>
      <c r="GP113" s="470">
        <f>GP112</f>
        <v>0.089999999999999997</v>
      </c>
      <c r="GQ113" s="470">
        <f>GQ112</f>
        <v>0.029999999999999999</v>
      </c>
      <c r="GR113" s="471" t="str">
        <f>IF(_tag_month_day!CA103="","",_tag_month_day!CA103/100)</f>
        <v/>
      </c>
      <c r="GS113" s="472">
        <f>GS112</f>
        <v>0.95299999999999996</v>
      </c>
      <c r="GT113" s="472">
        <f>GT112</f>
        <v>0.55000000000000004</v>
      </c>
      <c r="GU113" s="472">
        <f>GU112</f>
        <v>0.55000000000000004</v>
      </c>
      <c r="GV113" s="472">
        <f>GV112</f>
        <v>0.55000000000000004</v>
      </c>
      <c r="GW113" s="472">
        <f>GW112</f>
        <v>0.5</v>
      </c>
      <c r="GX113" s="472">
        <f>GX112</f>
        <v>0.93500000000000005</v>
      </c>
      <c r="GY113" s="472">
        <f>GY112</f>
        <v>0.14999999999999999</v>
      </c>
      <c r="GZ113" s="472">
        <f>GZ112</f>
        <v>1</v>
      </c>
      <c r="HA113" s="474">
        <f>HA112</f>
        <v>0.047</v>
      </c>
      <c r="HB113" s="474">
        <f>HB112</f>
        <v>0.45000000000000001</v>
      </c>
      <c r="HC113" s="474">
        <f>HC112</f>
        <v>0.45000000000000001</v>
      </c>
      <c r="HD113" s="474">
        <f>HD112</f>
        <v>0.45000000000000001</v>
      </c>
      <c r="HE113" s="474">
        <f>HE112</f>
        <v>0.5</v>
      </c>
      <c r="HF113" s="474">
        <f>HF112</f>
        <v>0.065000000000000002</v>
      </c>
      <c r="HG113" s="474">
        <f>HG112</f>
        <v>0.84999999999999998</v>
      </c>
      <c r="HH113" s="474">
        <f>HH112</f>
        <v>0</v>
      </c>
      <c r="HI113" s="10">
        <f>IF(BZ113&lt;&gt;"",CK113-BV113,0)</f>
        <v>0</v>
      </c>
      <c r="HJ113" s="10" t="e">
        <f>IF(AJ113&gt;0,AH113-AJ113,0)</f>
        <v>#VALUE!</v>
      </c>
      <c r="HK113" s="466">
        <f>HK112</f>
        <v>0.84999999999999998</v>
      </c>
      <c r="HL113" s="424">
        <f>HL112</f>
        <v>550000</v>
      </c>
      <c r="HM113" s="424">
        <f>HM112</f>
        <v>480000</v>
      </c>
      <c r="HN113" s="465" t="e">
        <f>(DJ113*EZ113+DK113*FH113+DL113*FM113+DM113*FR113+DN113*FW113+DO113*GB113+DS113*GI113+DP113*GM113+DR113*GR113)*1000*2</f>
        <v>#VALUE!</v>
      </c>
      <c r="HO113" s="465" t="e">
        <f>HN113*HK113*$HO$2/HL113*1000000</f>
        <v>#VALUE!</v>
      </c>
      <c r="HP113" s="465" t="e">
        <f>HN113*HK113*$HP$2/HM113*1000000</f>
        <v>#VALUE!</v>
      </c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</row>
    <row customFormat="1" r="114" s="0">
      <c r="A114" s="420">
        <v>103</v>
      </c>
      <c r="B114" s="421">
        <f ca="1">IF(D114=D113,B113,IF(D114="夜班",B113+1,B113))</f>
        <v>43590</v>
      </c>
      <c r="C114" s="422">
        <f>C113</f>
        <v>0.041666666666666699</v>
      </c>
      <c r="D114" s="10" t="str">
        <f ca="1">IF(HOUR(G114)&lt;8,"夜班",IF(HOUR(G114)&lt;16,"白班",IF(HOUR(G114)&lt;24,"中班",0)))</f>
        <v>夜班</v>
      </c>
      <c r="E114" s="10" t="e">
        <f ca="1">IF(F114=1,"甲",IF(F114=2,"乙",IF(F114=3,"丙",IF(F114=4,"丁",""))))</f>
        <v>#REF!</v>
      </c>
      <c r="F114" s="10" t="e">
        <f ca="1">SUMPRODUCT((成本日报!$A$3:$A$95=计划!B114)*(成本日报!$B$3:$B$95=计划!$D114),成本日报!$C$3:$C$95)</f>
        <v>#REF!</v>
      </c>
      <c r="G114" s="423">
        <f ca="1">G113+C113</f>
        <v>43590.249999999753</v>
      </c>
      <c r="H114" s="423">
        <f ca="1">$G114+$C114/60*10+$C114*0</f>
        <v>43590.256944444198</v>
      </c>
      <c r="I114" s="423">
        <f ca="1">$G114+$C114/60*18+$C114*0</f>
        <v>43590.26249999975</v>
      </c>
      <c r="J114" s="423">
        <f ca="1">$G114+$C114/60*0+$C114*1</f>
        <v>43590.291666666417</v>
      </c>
      <c r="K114" s="423">
        <f ca="1">$G114+$C114/60*30+$C114*2</f>
        <v>43590.354166666424</v>
      </c>
      <c r="L114" s="423">
        <f ca="1">$G114+$C114/60*0+$C114*3</f>
        <v>43590.374999999753</v>
      </c>
      <c r="M114" s="424" t="str">
        <f>IF(_tag_month_day!A104="","",_tag_month_day!A104)</f>
        <v/>
      </c>
      <c r="N114" s="424" t="str">
        <f>IF(_tag_month_day!B104="","",_tag_month_day!B104)</f>
        <v/>
      </c>
      <c r="O114" s="425" t="e">
        <f>IF(M114+N114=0,"",M114+N114)</f>
        <v>#VALUE!</v>
      </c>
      <c r="P114" s="424" t="str">
        <f>IF(_tag_month_day!C104="","",_tag_month_day!C104)</f>
        <v/>
      </c>
      <c r="Q114" s="424" t="str">
        <f>IF(_tag_month_day!D104="","",_tag_month_day!D104)</f>
        <v/>
      </c>
      <c r="R114" s="426" t="str">
        <f>IF(_tag_month_day!CB104="","",_tag_month_day!CB104/100)</f>
        <v/>
      </c>
      <c r="S114" s="427" t="str">
        <f>IF(_tag_month_day!E104="","",_tag_month_day!E104)</f>
        <v/>
      </c>
      <c r="T114" s="427" t="str">
        <f>IF(_tag_month_day!F104="","",_tag_month_day!F104)</f>
        <v/>
      </c>
      <c r="U114" s="428" t="e">
        <f>S114+T114</f>
        <v>#VALUE!</v>
      </c>
      <c r="V114" s="429" t="e">
        <f>U114/AJ114</f>
        <v>#VALUE!</v>
      </c>
      <c r="W114" s="430" t="str">
        <f>IF(_jhy_month_day!A104="","",_jhy_month_day!A104)</f>
        <v/>
      </c>
      <c r="X114" s="431" t="str">
        <f>IF(_jhy_month_day!B104="","",_jhy_month_day!B104/100)</f>
        <v/>
      </c>
      <c r="Y114" s="431" t="str">
        <f>IF(_jhy_month_day!C104="","",_jhy_month_day!C104/100)</f>
        <v/>
      </c>
      <c r="Z114" s="432">
        <f>Z110+1</f>
        <v>26</v>
      </c>
      <c r="AA114" s="433" t="str">
        <f>IF(_tag_month_day!G104="","",_tag_month_day!G104/100)</f>
        <v/>
      </c>
      <c r="AB114" s="433" t="str">
        <f>IF(_tag_month_day!H104="","",_tag_month_day!H104/100)</f>
        <v/>
      </c>
      <c r="AC114" s="434">
        <f>IF(X114="",AC113,BK114*($AV113*X114+$AW113*FD113+$AX113*FI113+$AY113*FN113+$AZ113*FS113+$BA113*FX113+$BG113*GE113)/(AV113*Y114+AX113*FK113+AW113*FF113+AY113*FP113+AZ113*FU113+BA113*FZ113+BG113*GG113+BB113*GK113+BC113*GN113+BD113*GP113))</f>
        <v>1.59963432013121</v>
      </c>
      <c r="AD114" s="435" t="str">
        <f>IF(AC114=AC113,"",AC114-AC113)</f>
        <v/>
      </c>
      <c r="AE114" s="436" t="str">
        <f>IF(1-AF114=0,"",(1-AF114))</f>
        <v/>
      </c>
      <c r="AF114" s="437">
        <v>1</v>
      </c>
      <c r="AG114" s="10" t="str">
        <f>AG113</f>
        <v>8B4</v>
      </c>
      <c r="AH114" s="438" t="str">
        <f>AH113</f>
        <v/>
      </c>
      <c r="AI114" s="424" t="e">
        <f>IF(ROUND(AJ114-AJ113,1)=0,"",AJ114-AJ113)</f>
        <v>#VALUE!</v>
      </c>
      <c r="AJ114" s="10" t="str">
        <f>IF(_tag_month_day!I104="","",_tag_month_day!I104)</f>
        <v/>
      </c>
      <c r="AK114" s="440"/>
      <c r="AL114" s="440"/>
      <c r="AM114" s="440"/>
      <c r="AN114" s="441">
        <f>AN113</f>
        <v>3</v>
      </c>
      <c r="AO114" s="441">
        <f>AO113</f>
        <v>7</v>
      </c>
      <c r="AP114" s="442" t="e">
        <f>(IF(AN114=0,AS113,AS113*(1+AO114/AN114)/(AR114+AO114/AN114)))+AT114</f>
        <v>#VALUE!</v>
      </c>
      <c r="AQ114" s="443" t="str">
        <f>IF(_tag_month_day!J104="","",_tag_month_day!J104/100)</f>
        <v/>
      </c>
      <c r="AR114" s="444">
        <f>AR113</f>
        <v>1.3</v>
      </c>
      <c r="AS114" s="445" t="e">
        <f>AQ114*(AN114*AR114+AO114)/(AN114+AO114)</f>
        <v>#VALUE!</v>
      </c>
      <c r="AT114" s="445" t="e">
        <f>(SUM(BE114:BF114)-SUM(BE113:BF113))*0.05</f>
        <v>#VALUE!</v>
      </c>
      <c r="AU114" s="446" t="str">
        <f>IF(_tag_month_day!CC104="","",IF(_tag_month_day!CC104&gt;0,_tag_month_day!CD104,_tag_month_day!CE104))</f>
        <v/>
      </c>
      <c r="AV114" s="447" t="str">
        <f>IF(_tag_month_day!L104="","",_tag_month_day!L104/100)</f>
        <v/>
      </c>
      <c r="AW114" s="431">
        <f>AW113</f>
        <v>0</v>
      </c>
      <c r="AX114" s="431">
        <f>AX113</f>
        <v>0</v>
      </c>
      <c r="AY114" s="431" t="str">
        <f>IF(_tag_month_day!M104="","",_tag_month_day!M104/100)</f>
        <v/>
      </c>
      <c r="AZ114" s="431" t="str">
        <f>IF(_tag_month_day!N104="","",_tag_month_day!N104/100)</f>
        <v/>
      </c>
      <c r="BA114" s="431" t="str">
        <f>IF(_tag_month_day!O104="","",_tag_month_day!O104/100)</f>
        <v/>
      </c>
      <c r="BB114" s="448" t="str">
        <f>IF(_tag_month_day!P104="","",_tag_month_day!P104/100)</f>
        <v/>
      </c>
      <c r="BC114" s="448">
        <f>BC113</f>
        <v>0</v>
      </c>
      <c r="BD114" s="448" t="str">
        <f>IF(_tag_month_day!Q104="","",_tag_month_day!Q104/100)</f>
        <v/>
      </c>
      <c r="BE114" s="449" t="str">
        <f>IF(_tag_month_day!R104="","",_tag_month_day!R104/100)</f>
        <v/>
      </c>
      <c r="BF114" s="388" t="e">
        <f>(AU114*(100+BE114*100))/(AJ114-AU114)/100</f>
        <v>#VALUE!</v>
      </c>
      <c r="BG114" s="450" t="e">
        <f>BE114+BF114</f>
        <v>#VALUE!</v>
      </c>
      <c r="BH114" s="451" t="e">
        <f>SUM(AV114:BF114)</f>
        <v>#VALUE!</v>
      </c>
      <c r="BI114" s="452" t="e">
        <f>IF(CX114=0,BI113,(DK114*查询!$R$5+DL114*查询!$Q$5+DM114*查询!$N$5+DN114*查询!$O$5+DO114*查询!$P$5)*AF114/CX114)</f>
        <v>#VALUE!</v>
      </c>
      <c r="BJ114" s="452" t="e">
        <f>IF(CX114=0,BJ113,(DP114*查询!$S$5+DQ114*查询!$T$5+DR114*查询!$U$5)*AF114/CX114)</f>
        <v>#VALUE!</v>
      </c>
      <c r="BK114" s="452">
        <f>BK113</f>
        <v>1</v>
      </c>
      <c r="BL114" s="453" t="e">
        <f>SUMPRODUCT((AV114:BA114)*(GS114:GX114))/((GS114:GX114)+SUM(BB114:BD114)*GY114+BG114*GZ114)</f>
        <v>#VALUE!</v>
      </c>
      <c r="BM114" s="453" t="e">
        <f>BK114*($AV114*FB114+$AW114*FD114+$AX114*FI114+$AY114*FN114+$AZ114*FS114+$BA114*FX114+$BG114*GE114)/(AV114*EY114+AX114*FK114+AW114*FF114+AY114*FP114+AZ114*FU114+BA114*FZ114+BG114*GG114+BB114*GK114+BC114*GN114+BD114*GP114)</f>
        <v>#VALUE!</v>
      </c>
      <c r="BN114" s="453" t="e">
        <f>($AV114*FC114+$AX114*FJ114+$AW114*FE114+$AY114*FO114+$AZ114*FT114+$BA114*FY114+$BG114*GF114)/($AV114*FA114+BG114*GH114+BB114*GL114+BC114*GO114+BD114*GQ114+BA114*GA114)</f>
        <v>#VALUE!</v>
      </c>
      <c r="BO114" s="454" t="e">
        <f>SUMPRODUCT(AV114:BA114*GS114:GX114)/(GS114:GX114+(BB114+BC114+BD114)*GY114+BG114)</f>
        <v>#VALUE!</v>
      </c>
      <c r="BP114" s="454" t="e">
        <f>SUMPRODUCT(AV114:BA114*GS114:GX114)/(GS114:GX114+(BB114+BC114+BD114)*GY114+BG114)</f>
        <v>#VALUE!</v>
      </c>
      <c r="BQ114" s="454" t="e">
        <f>SUMPRODUCT(AV114:BA114*GS114:GX114)/(GS114:GX114+(BB114+BC114+BD114)*GY114+BG114)</f>
        <v>#VALUE!</v>
      </c>
      <c r="BR114" s="453" t="str">
        <f>IF(_tag_month_day!T104="","",_tag_month_day!T104)</f>
        <v/>
      </c>
      <c r="BS114" s="453" t="str">
        <f>IF(_tag_month_day!U104="","",_tag_month_day!U104)</f>
        <v/>
      </c>
      <c r="BT114" s="455" t="str">
        <f>IF(CK114="","",IF((CK114&gt;=BV114-0.12)*(CK114&lt;=BV114+0.12),"合格","不合格"))</f>
        <v/>
      </c>
      <c r="BU114" s="456" t="str">
        <f>IF(_tag_month_day!V104="","",_tag_month_day!V104)</f>
        <v/>
      </c>
      <c r="BV114" s="457" t="str">
        <f>IF(_tag_month_day!W104="","",_tag_month_day!W104)</f>
        <v/>
      </c>
      <c r="BW114" s="458" t="str">
        <f>IF(_tag_month_day!X104="","",_tag_month_day!X104)</f>
        <v/>
      </c>
      <c r="BX114" s="458" t="str">
        <f>IF(_tag_month_day!Y104="","",_tag_month_day!Y104)</f>
        <v/>
      </c>
      <c r="BY114" s="459">
        <f ca="1">L114</f>
        <v>43590.374999999753</v>
      </c>
      <c r="BZ114" s="460" t="s">
        <v>429</v>
      </c>
      <c r="CA114" s="461">
        <v>0.36458333333333298</v>
      </c>
      <c r="CB114" s="424" t="str">
        <f>IF(_tag_month_day!Z104="","",_tag_month_day!Z104)</f>
        <v/>
      </c>
      <c r="CC114" s="424" t="str">
        <f>IF(_tag_month_day!AA104="","",_tag_month_day!AA104)</f>
        <v/>
      </c>
      <c r="CD114" s="424" t="str">
        <f>IF(_tag_month_day!AB104="","",_tag_month_day!AB104)</f>
        <v/>
      </c>
      <c r="CE114" s="424" t="str">
        <f>IF(_tag_month_day!AC104="","",_tag_month_day!AC104)</f>
        <v/>
      </c>
      <c r="CF114" s="424" t="str">
        <f>IF(_tag_month_day!AD104="","",_tag_month_day!AD104)</f>
        <v/>
      </c>
      <c r="CG114" s="424" t="str">
        <f>IF(_tag_month_day!AE104="","",_tag_month_day!AE104)</f>
        <v/>
      </c>
      <c r="CH114" s="424" t="str">
        <f>IF(_tag_month_day!AF104="","",_tag_month_day!AF104)</f>
        <v/>
      </c>
      <c r="CI114" s="424" t="str">
        <f>IF(_tag_month_day!AG104="","",_tag_month_day!AG104)</f>
        <v/>
      </c>
      <c r="CJ114" s="424" t="str">
        <f>IF(_tag_month_day!AH104="","",_tag_month_day!AH104)</f>
        <v/>
      </c>
      <c r="CK114" s="424" t="str">
        <f>IF(_tag_month_day!AI104="","",_tag_month_day!AI104)</f>
        <v/>
      </c>
      <c r="CL114" s="4" t="str">
        <f>IF(_tag_month_day!AJ104="","",_tag_month_day!AJ104)</f>
        <v/>
      </c>
      <c r="CM114" s="4" t="str">
        <f>IF(_tag_month_day!AK104="","",_tag_month_day!AK104)</f>
        <v/>
      </c>
      <c r="CN114" s="4" t="str">
        <f>IF(_tag_month_day!AL104="","",_tag_month_day!AL104)</f>
        <v/>
      </c>
      <c r="CO114" s="4" t="str">
        <f>IF(_tag_month_day!AM104="","",_tag_month_day!AM104)</f>
        <v/>
      </c>
      <c r="CP114" s="4" t="str">
        <f>IF(_tag_month_day!AN104="","",_tag_month_day!AN104)</f>
        <v/>
      </c>
      <c r="CQ114" s="4" t="str">
        <f>IF(_tag_month_day!AO104="","",_tag_month_day!AO104)</f>
        <v/>
      </c>
      <c r="CR114" s="462" t="str">
        <f>IF(_tag_month_day!AP104="","",_tag_month_day!AP104)</f>
        <v/>
      </c>
      <c r="CS114" s="463" t="str">
        <f>IF(_tag_month_day!AQ104="","",_tag_month_day!AQ104)</f>
        <v/>
      </c>
      <c r="CT114" s="4" t="str">
        <f>IF(_tag_month_day!AR104="","",_tag_month_day!AR104)</f>
        <v/>
      </c>
      <c r="CU114" s="464" t="e">
        <f>DU114/AJ114</f>
        <v>#VALUE!</v>
      </c>
      <c r="CV114" s="451" t="e">
        <f>BG114/BH114</f>
        <v>#VALUE!</v>
      </c>
      <c r="CW114" s="465" t="e">
        <f>AJ114*(1-CV114)*CU114*AF114</f>
        <v>#VALUE!</v>
      </c>
      <c r="CX114" s="465" t="e">
        <f>CW114*94%</f>
        <v>#VALUE!</v>
      </c>
      <c r="CY114" s="466" t="e">
        <f>IF(CX114=0,0,DS114/(DS114+CX114))</f>
        <v>#VALUE!</v>
      </c>
      <c r="CZ114" s="465" t="e">
        <f>$AJ114*EF114</f>
        <v>#VALUE!</v>
      </c>
      <c r="DA114" s="465" t="e">
        <f>$AJ114*EG114</f>
        <v>#VALUE!</v>
      </c>
      <c r="DB114" s="465" t="e">
        <f>$AJ114*EH114</f>
        <v>#VALUE!</v>
      </c>
      <c r="DC114" s="465" t="e">
        <f>$AJ114*EI114</f>
        <v>#VALUE!</v>
      </c>
      <c r="DD114" s="465" t="e">
        <f>$AJ114*EJ114</f>
        <v>#VALUE!</v>
      </c>
      <c r="DE114" s="465" t="e">
        <f>$AJ114*EK114</f>
        <v>#VALUE!</v>
      </c>
      <c r="DF114" s="465" t="e">
        <f>$AJ114*EL114</f>
        <v>#VALUE!</v>
      </c>
      <c r="DG114" s="465" t="e">
        <f>$AJ114*EM114</f>
        <v>#VALUE!</v>
      </c>
      <c r="DH114" s="465" t="e">
        <f>$AJ114*EN114</f>
        <v>#VALUE!</v>
      </c>
      <c r="DI114" s="465" t="e">
        <f>$AJ114*EO114</f>
        <v>#VALUE!</v>
      </c>
      <c r="DJ114" s="465" t="e">
        <f>CZ114*(1-EP114)</f>
        <v>#VALUE!</v>
      </c>
      <c r="DK114" s="465" t="e">
        <f>DA114*(1-ER114)</f>
        <v>#VALUE!</v>
      </c>
      <c r="DL114" s="465" t="e">
        <f>DB114*(1-EQ114)</f>
        <v>#VALUE!</v>
      </c>
      <c r="DM114" s="465" t="e">
        <f>DC114*(1-ES114)</f>
        <v>#VALUE!</v>
      </c>
      <c r="DN114" s="465" t="e">
        <f>DD114*(1-ET114)</f>
        <v>#VALUE!</v>
      </c>
      <c r="DO114" s="465" t="e">
        <f>DE114</f>
        <v>#VALUE!</v>
      </c>
      <c r="DP114" s="465" t="e">
        <f>DF114*(1-EU114)</f>
        <v>#VALUE!</v>
      </c>
      <c r="DQ114" s="465" t="e">
        <f>DG114*(1-EV114)</f>
        <v>#VALUE!</v>
      </c>
      <c r="DR114" s="465" t="e">
        <f>DH114*(1-EW114)</f>
        <v>#VALUE!</v>
      </c>
      <c r="DS114" s="465" t="e">
        <f>DI114</f>
        <v>#VALUE!</v>
      </c>
      <c r="DT114" s="465" t="e">
        <f>SUM(DJ114:DS114)</f>
        <v>#VALUE!</v>
      </c>
      <c r="DU114" s="465" t="e">
        <f>(GS114:GX114)+(DP114+DQ114+DR114)*GY114+DS114</f>
        <v>#VALUE!</v>
      </c>
      <c r="DV114" s="451" t="e">
        <f>AV114/$BH114/(1-EP114)</f>
        <v>#VALUE!</v>
      </c>
      <c r="DW114" s="451" t="e">
        <f>AW114/$BH114/(1-ER114)</f>
        <v>#VALUE!</v>
      </c>
      <c r="DX114" s="451" t="e">
        <f>AX114/$BH114/(1-EQ114)</f>
        <v>#VALUE!</v>
      </c>
      <c r="DY114" s="451" t="e">
        <f>AY114/$BH114/(1-ES114)</f>
        <v>#VALUE!</v>
      </c>
      <c r="DZ114" s="451" t="e">
        <f>AZ114/$BH114/(1-ET114)</f>
        <v>#VALUE!</v>
      </c>
      <c r="EA114" s="451" t="e">
        <f>BA114/$BH114/(1-AX114)</f>
        <v>#VALUE!</v>
      </c>
      <c r="EB114" s="451" t="e">
        <f>BB114/$BH114/(1-EU114)</f>
        <v>#VALUE!</v>
      </c>
      <c r="EC114" s="451" t="e">
        <f>BC114/$BH114/(1-EV114)</f>
        <v>#VALUE!</v>
      </c>
      <c r="ED114" s="451" t="e">
        <f>BD114/$BH114/(1-EW114)</f>
        <v>#VALUE!</v>
      </c>
      <c r="EE114" s="451" t="e">
        <f>BG114/BH114</f>
        <v>#VALUE!</v>
      </c>
      <c r="EF114" s="451" t="e">
        <f>DV114/SUM($DV114:$EE114)</f>
        <v>#VALUE!</v>
      </c>
      <c r="EG114" s="451" t="e">
        <f>DW114/SUM($DV114:$EE114)</f>
        <v>#VALUE!</v>
      </c>
      <c r="EH114" s="451" t="e">
        <f>DX114/SUM($DV114:$EE114)</f>
        <v>#VALUE!</v>
      </c>
      <c r="EI114" s="451" t="e">
        <f>DY114/SUM($DV114:$EE114)</f>
        <v>#VALUE!</v>
      </c>
      <c r="EJ114" s="451" t="e">
        <f>DZ114/SUM($DV114:$EE114)</f>
        <v>#VALUE!</v>
      </c>
      <c r="EK114" s="451" t="e">
        <f>EA114/SUM($DV114:$EE114)</f>
        <v>#VALUE!</v>
      </c>
      <c r="EL114" s="451" t="e">
        <f>EB114/SUM($DV114:$EE114)</f>
        <v>#VALUE!</v>
      </c>
      <c r="EM114" s="451" t="e">
        <f>EC114/SUM($DV114:$EE114)</f>
        <v>#VALUE!</v>
      </c>
      <c r="EN114" s="451" t="e">
        <f>ED114/SUM($DV114:$EE114)</f>
        <v>#VALUE!</v>
      </c>
      <c r="EO114" s="451" t="e">
        <f>EE114/SUM($DV114:$EE114)</f>
        <v>#VALUE!</v>
      </c>
      <c r="EP114" s="450">
        <f>EP113</f>
        <v>0.080000000000000002</v>
      </c>
      <c r="EQ114" s="450">
        <f>EQ113</f>
        <v>0.014999999999999999</v>
      </c>
      <c r="ER114" s="450">
        <f>ER113</f>
        <v>0.014999999999999999</v>
      </c>
      <c r="ES114" s="450">
        <f>ES113</f>
        <v>0.014999999999999999</v>
      </c>
      <c r="ET114" s="450">
        <f>ET113</f>
        <v>0.014999999999999999</v>
      </c>
      <c r="EU114" s="450">
        <f>EU113</f>
        <v>0.089999999999999997</v>
      </c>
      <c r="EV114" s="450">
        <f>EV113</f>
        <v>0.089999999999999997</v>
      </c>
      <c r="EW114" s="450">
        <f>EW113</f>
        <v>0.089999999999999997</v>
      </c>
      <c r="EX114" s="431" t="str">
        <f>IF(_tag_month_day!AS104="","",_tag_month_day!AS104/100)</f>
        <v/>
      </c>
      <c r="EY114" s="431" t="str">
        <f>IF(_tag_month_day!AT104="","",_tag_month_day!AT104/100)</f>
        <v/>
      </c>
      <c r="EZ114" s="431" t="str">
        <f>IF(_tag_month_day!AU104="","",_tag_month_day!AU104/100)</f>
        <v/>
      </c>
      <c r="FA114" s="431" t="str">
        <f>IF(_tag_month_day!AV104="","",_tag_month_day!AV104/100)</f>
        <v/>
      </c>
      <c r="FB114" s="431" t="str">
        <f>IF(_tag_month_day!AW104="","",_tag_month_day!AW104/100)</f>
        <v/>
      </c>
      <c r="FC114" s="431" t="str">
        <f>IF(_tag_month_day!AX104="","",_tag_month_day!AX104/100)</f>
        <v/>
      </c>
      <c r="FD114" s="449" t="str">
        <f>IF(_tag_month_day!AY104="","",_tag_month_day!AY104/100)</f>
        <v/>
      </c>
      <c r="FE114" s="449" t="str">
        <f>IF(_tag_month_day!AZ104="","",_tag_month_day!AZ104/100)</f>
        <v/>
      </c>
      <c r="FF114" s="449" t="str">
        <f>IF(_tag_month_day!BA104="","",_tag_month_day!BA104/100)</f>
        <v/>
      </c>
      <c r="FG114" s="449" t="str">
        <f>IF(_tag_month_day!BB104="","",_tag_month_day!BB104/100)</f>
        <v/>
      </c>
      <c r="FH114" s="467" t="str">
        <f>IF(_tag_month_day!BC104="","",_tag_month_day!BC104/100)</f>
        <v/>
      </c>
      <c r="FI114" s="449">
        <f>FI113</f>
        <v>0.40999999999999998</v>
      </c>
      <c r="FJ114" s="449">
        <f>FJ113</f>
        <v>0.11</v>
      </c>
      <c r="FK114" s="449">
        <f>FK113</f>
        <v>0.014999999999999999</v>
      </c>
      <c r="FL114" s="449">
        <f>FL113</f>
        <v>0</v>
      </c>
      <c r="FM114" s="467">
        <f>FM113</f>
        <v>0.0001</v>
      </c>
      <c r="FN114" s="449">
        <f>FN113</f>
        <v>0.32000000000000001</v>
      </c>
      <c r="FO114" s="449">
        <f>FO113</f>
        <v>0.20000000000000001</v>
      </c>
      <c r="FP114" s="449">
        <f>FP113</f>
        <v>0.01</v>
      </c>
      <c r="FQ114" s="449">
        <f>FQ113</f>
        <v>0</v>
      </c>
      <c r="FR114" s="467">
        <f>FR113</f>
        <v>0.0001</v>
      </c>
      <c r="FS114" s="449" t="str">
        <f>IF(_tag_month_day!BD104="","",_tag_month_day!BD104/100)</f>
        <v/>
      </c>
      <c r="FT114" s="449" t="str">
        <f>IF(_tag_month_day!BE104="","",_tag_month_day!BE104/100)</f>
        <v/>
      </c>
      <c r="FU114" s="449" t="str">
        <f>IF(_tag_month_day!BF104="","",_tag_month_day!BF104/100)</f>
        <v/>
      </c>
      <c r="FV114" s="449" t="str">
        <f>IF(_tag_month_day!BG104="","",_tag_month_day!BG104/100)</f>
        <v/>
      </c>
      <c r="FW114" s="467" t="str">
        <f>IF(_tag_month_day!BH104="","",_tag_month_day!BH104/100)</f>
        <v/>
      </c>
      <c r="FX114" s="449" t="str">
        <f>IF(_tag_month_day!BI104="","",_tag_month_day!BI104/100)</f>
        <v/>
      </c>
      <c r="FY114" s="449" t="str">
        <f>IF(_tag_month_day!BJ104="","",_tag_month_day!BJ104/100)</f>
        <v/>
      </c>
      <c r="FZ114" s="468" t="str">
        <f>IF(_tag_month_day!BK104="","",_tag_month_day!BK104/100)</f>
        <v/>
      </c>
      <c r="GA114" s="449" t="str">
        <f>IF(_tag_month_day!BL104="","",_tag_month_day!BL104/100)</f>
        <v/>
      </c>
      <c r="GB114" s="467" t="str">
        <f>IF(_tag_month_day!BM104="","",_tag_month_day!BM104/100)</f>
        <v/>
      </c>
      <c r="GC114" s="431" t="str">
        <f>IF(_tag_month_day!BN104="","",_tag_month_day!BN104/100)</f>
        <v/>
      </c>
      <c r="GD114" s="431" t="str">
        <f>IF(_tag_month_day!BO104="","",_tag_month_day!BO104/100)</f>
        <v/>
      </c>
      <c r="GE114" s="431" t="str">
        <f>IF(_tag_month_day!BP104="","",_tag_month_day!BP104/100)</f>
        <v/>
      </c>
      <c r="GF114" s="431" t="str">
        <f>IF(_tag_month_day!BQ104="","",_tag_month_day!BQ104/100)</f>
        <v/>
      </c>
      <c r="GG114" s="431" t="str">
        <f>IF(_tag_month_day!BR104="","",_tag_month_day!BR104/100)</f>
        <v/>
      </c>
      <c r="GH114" s="431" t="str">
        <f>IF(_tag_month_day!BS104="","",_tag_month_day!BS104/100)</f>
        <v/>
      </c>
      <c r="GI114" s="467" t="str">
        <f>IF(_tag_month_day!BT104="","",_tag_month_day!BT104/100)</f>
        <v/>
      </c>
      <c r="GJ114" s="469" t="str">
        <f>IF(_tag_month_day!BU104="","",_tag_month_day!BU104/100)</f>
        <v/>
      </c>
      <c r="GK114" s="470">
        <f>GK113</f>
        <v>0.070000000000000007</v>
      </c>
      <c r="GL114" s="470">
        <f>GL113</f>
        <v>0.029999999999999999</v>
      </c>
      <c r="GM114" s="471" t="str">
        <f>IF(_tag_month_day!BX104="","",_tag_month_day!BX104/100)</f>
        <v/>
      </c>
      <c r="GN114" s="470">
        <f>GN113</f>
        <v>0.070000000000000007</v>
      </c>
      <c r="GO114" s="470">
        <f>GO113</f>
        <v>0.029999999999999999</v>
      </c>
      <c r="GP114" s="470">
        <f>GP113</f>
        <v>0.089999999999999997</v>
      </c>
      <c r="GQ114" s="470">
        <f>GQ113</f>
        <v>0.029999999999999999</v>
      </c>
      <c r="GR114" s="471" t="str">
        <f>IF(_tag_month_day!CA104="","",_tag_month_day!CA104/100)</f>
        <v/>
      </c>
      <c r="GS114" s="472">
        <f>GS113</f>
        <v>0.95299999999999996</v>
      </c>
      <c r="GT114" s="472">
        <f>GT113</f>
        <v>0.55000000000000004</v>
      </c>
      <c r="GU114" s="472">
        <f>GU113</f>
        <v>0.55000000000000004</v>
      </c>
      <c r="GV114" s="472">
        <f>GV113</f>
        <v>0.55000000000000004</v>
      </c>
      <c r="GW114" s="472">
        <f>GW113</f>
        <v>0.5</v>
      </c>
      <c r="GX114" s="472">
        <f>GX113</f>
        <v>0.93500000000000005</v>
      </c>
      <c r="GY114" s="472">
        <f>GY113</f>
        <v>0.14999999999999999</v>
      </c>
      <c r="GZ114" s="472">
        <f>GZ113</f>
        <v>1</v>
      </c>
      <c r="HA114" s="474">
        <f>HA113</f>
        <v>0.047</v>
      </c>
      <c r="HB114" s="474">
        <f>HB113</f>
        <v>0.45000000000000001</v>
      </c>
      <c r="HC114" s="474">
        <f>HC113</f>
        <v>0.45000000000000001</v>
      </c>
      <c r="HD114" s="474">
        <f>HD113</f>
        <v>0.45000000000000001</v>
      </c>
      <c r="HE114" s="474">
        <f>HE113</f>
        <v>0.5</v>
      </c>
      <c r="HF114" s="474">
        <f>HF113</f>
        <v>0.065000000000000002</v>
      </c>
      <c r="HG114" s="474">
        <f>HG113</f>
        <v>0.84999999999999998</v>
      </c>
      <c r="HH114" s="474">
        <f>HH113</f>
        <v>0</v>
      </c>
      <c r="HI114" s="10" t="e">
        <f>IF(BZ114&lt;&gt;"",CK114-BV114,0)</f>
        <v>#VALUE!</v>
      </c>
      <c r="HJ114" s="10" t="e">
        <f>IF(AJ114&gt;0,AH114-AJ114,0)</f>
        <v>#VALUE!</v>
      </c>
      <c r="HK114" s="466">
        <f>HK113</f>
        <v>0.84999999999999998</v>
      </c>
      <c r="HL114" s="424">
        <f>HL113</f>
        <v>550000</v>
      </c>
      <c r="HM114" s="424">
        <f>HM113</f>
        <v>480000</v>
      </c>
      <c r="HN114" s="465" t="e">
        <f>(DJ114*EZ114+DK114*FH114+DL114*FM114+DM114*FR114+DN114*FW114+DO114*GB114+DS114*GI114+DP114*GM114+DR114*GR114)*1000*2</f>
        <v>#VALUE!</v>
      </c>
      <c r="HO114" s="465" t="e">
        <f>HN114*HK114*$HO$2/HL114*1000000</f>
        <v>#VALUE!</v>
      </c>
      <c r="HP114" s="465" t="e">
        <f>HN114*HK114*$HP$2/HM114*1000000</f>
        <v>#VALUE!</v>
      </c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</row>
    <row customFormat="1" r="115" s="0">
      <c r="A115" s="420">
        <v>104</v>
      </c>
      <c r="B115" s="421">
        <f ca="1">IF(D115=D114,B114,IF(D115="夜班",B114+1,B114))</f>
        <v>43590</v>
      </c>
      <c r="C115" s="422">
        <f>C114</f>
        <v>0.041666666666666699</v>
      </c>
      <c r="D115" s="10" t="str">
        <f ca="1">IF(HOUR(G115)&lt;8,"夜班",IF(HOUR(G115)&lt;16,"白班",IF(HOUR(G115)&lt;24,"中班",0)))</f>
        <v>夜班</v>
      </c>
      <c r="E115" s="10" t="e">
        <f ca="1">IF(F115=1,"甲",IF(F115=2,"乙",IF(F115=3,"丙",IF(F115=4,"丁",""))))</f>
        <v>#REF!</v>
      </c>
      <c r="F115" s="10" t="e">
        <f ca="1">SUMPRODUCT((成本日报!$A$3:$A$95=计划!B115)*(成本日报!$B$3:$B$95=计划!$D115),成本日报!$C$3:$C$95)</f>
        <v>#REF!</v>
      </c>
      <c r="G115" s="423">
        <f ca="1">G114+C114</f>
        <v>43590.291666666417</v>
      </c>
      <c r="H115" s="423">
        <f ca="1">$G115+$C115/60*10+$C115*0</f>
        <v>43590.298611110862</v>
      </c>
      <c r="I115" s="423">
        <f ca="1">$G115+$C115/60*18+$C115*0</f>
        <v>43590.304166666414</v>
      </c>
      <c r="J115" s="423">
        <f ca="1">$G115+$C115/60*0+$C115*1</f>
        <v>43590.333333333081</v>
      </c>
      <c r="K115" s="423">
        <f ca="1">$G115+$C115/60*30+$C115*2</f>
        <v>43590.395833333088</v>
      </c>
      <c r="L115" s="423">
        <f ca="1">$G115+$C115/60*0+$C115*3</f>
        <v>43590.416666666417</v>
      </c>
      <c r="M115" s="424" t="str">
        <f>IF(_tag_month_day!A105="","",_tag_month_day!A105)</f>
        <v/>
      </c>
      <c r="N115" s="424" t="str">
        <f>IF(_tag_month_day!B105="","",_tag_month_day!B105)</f>
        <v/>
      </c>
      <c r="O115" s="425" t="e">
        <f>IF(M115+N115=0,"",M115+N115)</f>
        <v>#VALUE!</v>
      </c>
      <c r="P115" s="424" t="str">
        <f>IF(_tag_month_day!C105="","",_tag_month_day!C105)</f>
        <v/>
      </c>
      <c r="Q115" s="424" t="str">
        <f>IF(_tag_month_day!D105="","",_tag_month_day!D105)</f>
        <v/>
      </c>
      <c r="R115" s="426" t="str">
        <f>IF(_tag_month_day!CB105="","",_tag_month_day!CB105/100)</f>
        <v/>
      </c>
      <c r="S115" s="427" t="str">
        <f>IF(_tag_month_day!E105="","",_tag_month_day!E105)</f>
        <v/>
      </c>
      <c r="T115" s="427" t="str">
        <f>IF(_tag_month_day!F105="","",_tag_month_day!F105)</f>
        <v/>
      </c>
      <c r="U115" s="428" t="e">
        <f>S115+T115</f>
        <v>#VALUE!</v>
      </c>
      <c r="V115" s="429" t="e">
        <f>U115/AJ115</f>
        <v>#VALUE!</v>
      </c>
      <c r="W115" s="430" t="str">
        <f>IF(_jhy_month_day!A105="","",_jhy_month_day!A105)</f>
        <v/>
      </c>
      <c r="X115" s="431" t="str">
        <f>IF(_jhy_month_day!B105="","",_jhy_month_day!B105/100)</f>
        <v/>
      </c>
      <c r="Y115" s="431" t="str">
        <f>IF(_jhy_month_day!C105="","",_jhy_month_day!C105/100)</f>
        <v/>
      </c>
      <c r="Z115" s="432">
        <f>Z111+1</f>
        <v>26</v>
      </c>
      <c r="AA115" s="433" t="str">
        <f>IF(_tag_month_day!G105="","",_tag_month_day!G105/100)</f>
        <v/>
      </c>
      <c r="AB115" s="433" t="str">
        <f>IF(_tag_month_day!H105="","",_tag_month_day!H105/100)</f>
        <v/>
      </c>
      <c r="AC115" s="434">
        <f>IF(X115="",AC114,BK115*($AV114*X115+$AW114*FD114+$AX114*FI114+$AY114*FN114+$AZ114*FS114+$BA114*FX114+$BG114*GE114)/(AV114*Y115+AX114*FK114+AW114*FF114+AY114*FP114+AZ114*FU114+BA114*FZ114+BG114*GG114+BB114*GK114+BC114*GN114+BD114*GP114))</f>
        <v>1.59963432013121</v>
      </c>
      <c r="AD115" s="435" t="str">
        <f>IF(AC115=AC114,"",AC115-AC114)</f>
        <v/>
      </c>
      <c r="AE115" s="436" t="str">
        <f>IF(1-AF115=0,"",(1-AF115))</f>
        <v/>
      </c>
      <c r="AF115" s="437">
        <v>1</v>
      </c>
      <c r="AG115" s="10" t="str">
        <f>AG114</f>
        <v>8B4</v>
      </c>
      <c r="AH115" s="438" t="str">
        <f>AH114</f>
        <v/>
      </c>
      <c r="AI115" s="424" t="e">
        <f>IF(ROUND(AJ115-AJ114,1)=0,"",AJ115-AJ114)</f>
        <v>#VALUE!</v>
      </c>
      <c r="AJ115" s="10" t="str">
        <f>IF(_tag_month_day!I105="","",_tag_month_day!I105)</f>
        <v/>
      </c>
      <c r="AK115" s="440"/>
      <c r="AL115" s="440"/>
      <c r="AM115" s="440"/>
      <c r="AN115" s="441">
        <f>AN114</f>
        <v>3</v>
      </c>
      <c r="AO115" s="441">
        <f>AO114</f>
        <v>7</v>
      </c>
      <c r="AP115" s="442" t="e">
        <f>(IF(AN115=0,AS114,AS114*(1+AO115/AN115)/(AR115+AO115/AN115)))+AT115</f>
        <v>#VALUE!</v>
      </c>
      <c r="AQ115" s="443" t="str">
        <f>IF(_tag_month_day!J105="","",_tag_month_day!J105/100)</f>
        <v/>
      </c>
      <c r="AR115" s="444">
        <f>AR114</f>
        <v>1.3</v>
      </c>
      <c r="AS115" s="445" t="e">
        <f>AQ115*(AN115*AR115+AO115)/(AN115+AO115)</f>
        <v>#VALUE!</v>
      </c>
      <c r="AT115" s="445" t="e">
        <f>(SUM(BE115:BF115)-SUM(BE114:BF114))*0.05</f>
        <v>#VALUE!</v>
      </c>
      <c r="AU115" s="446" t="str">
        <f>IF(_tag_month_day!CC105="","",IF(_tag_month_day!CC105&gt;0,_tag_month_day!CD105,_tag_month_day!CE105))</f>
        <v/>
      </c>
      <c r="AV115" s="447" t="str">
        <f>IF(_tag_month_day!L105="","",_tag_month_day!L105/100)</f>
        <v/>
      </c>
      <c r="AW115" s="431">
        <f>AW114</f>
        <v>0</v>
      </c>
      <c r="AX115" s="431">
        <f>AX114</f>
        <v>0</v>
      </c>
      <c r="AY115" s="431" t="str">
        <f>IF(_tag_month_day!M105="","",_tag_month_day!M105/100)</f>
        <v/>
      </c>
      <c r="AZ115" s="431" t="str">
        <f>IF(_tag_month_day!N105="","",_tag_month_day!N105/100)</f>
        <v/>
      </c>
      <c r="BA115" s="431" t="str">
        <f>IF(_tag_month_day!O105="","",_tag_month_day!O105/100)</f>
        <v/>
      </c>
      <c r="BB115" s="448" t="str">
        <f>IF(_tag_month_day!P105="","",_tag_month_day!P105/100)</f>
        <v/>
      </c>
      <c r="BC115" s="448">
        <f>BC114</f>
        <v>0</v>
      </c>
      <c r="BD115" s="448" t="str">
        <f>IF(_tag_month_day!Q105="","",_tag_month_day!Q105/100)</f>
        <v/>
      </c>
      <c r="BE115" s="449" t="str">
        <f>IF(_tag_month_day!R105="","",_tag_month_day!R105/100)</f>
        <v/>
      </c>
      <c r="BF115" s="388" t="e">
        <f>(AU115*(100+BE115*100))/(AJ115-AU115)/100</f>
        <v>#VALUE!</v>
      </c>
      <c r="BG115" s="450" t="e">
        <f>BE115+BF115</f>
        <v>#VALUE!</v>
      </c>
      <c r="BH115" s="451" t="e">
        <f>SUM(AV115:BF115)</f>
        <v>#VALUE!</v>
      </c>
      <c r="BI115" s="452" t="e">
        <f>IF(CX115=0,BI114,(DK115*查询!$R$5+DL115*查询!$Q$5+DM115*查询!$N$5+DN115*查询!$O$5+DO115*查询!$P$5)*AF115/CX115)</f>
        <v>#VALUE!</v>
      </c>
      <c r="BJ115" s="452" t="e">
        <f>IF(CX115=0,BJ114,(DP115*查询!$S$5+DQ115*查询!$T$5+DR115*查询!$U$5)*AF115/CX115)</f>
        <v>#VALUE!</v>
      </c>
      <c r="BK115" s="452">
        <f>BK114</f>
        <v>1</v>
      </c>
      <c r="BL115" s="453" t="e">
        <f>SUMPRODUCT((AV115:BA115)*(GS115:GX115))/((GS115:GX115)+SUM(BB115:BD115)*GY115+BG115*GZ115)</f>
        <v>#VALUE!</v>
      </c>
      <c r="BM115" s="453" t="e">
        <f>BK115*($AV115*FB115+$AW115*FD115+$AX115*FI115+$AY115*FN115+$AZ115*FS115+$BA115*FX115+$BG115*GE115)/(AV115*EY115+AX115*FK115+AW115*FF115+AY115*FP115+AZ115*FU115+BA115*FZ115+BG115*GG115+BB115*GK115+BC115*GN115+BD115*GP115)</f>
        <v>#VALUE!</v>
      </c>
      <c r="BN115" s="453" t="e">
        <f>($AV115*FC115+$AX115*FJ115+$AW115*FE115+$AY115*FO115+$AZ115*FT115+$BA115*FY115+$BG115*GF115)/($AV115*FA115+BG115*GH115+BB115*GL115+BC115*GO115+BD115*GQ115+BA115*GA115)</f>
        <v>#VALUE!</v>
      </c>
      <c r="BO115" s="454" t="e">
        <f>SUMPRODUCT(AV115:BA115*GS115:GX115)/(GS115:GX115+(BB115+BC115+BD115)*GY115+BG115)</f>
        <v>#VALUE!</v>
      </c>
      <c r="BP115" s="454" t="e">
        <f>SUMPRODUCT(AV115:BA115*GS115:GX115)/(GS115:GX115+(BB115+BC115+BD115)*GY115+BG115)</f>
        <v>#VALUE!</v>
      </c>
      <c r="BQ115" s="454" t="e">
        <f>SUMPRODUCT(AV115:BA115*GS115:GX115)/(GS115:GX115+(BB115+BC115+BD115)*GY115+BG115)</f>
        <v>#VALUE!</v>
      </c>
      <c r="BR115" s="453" t="str">
        <f>IF(_tag_month_day!T105="","",_tag_month_day!T105)</f>
        <v/>
      </c>
      <c r="BS115" s="453" t="str">
        <f>IF(_tag_month_day!U105="","",_tag_month_day!U105)</f>
        <v/>
      </c>
      <c r="BT115" s="455" t="str">
        <f>IF(CK115="","",IF((CK115&gt;=BV115-0.12)*(CK115&lt;=BV115+0.12),"合格","不合格"))</f>
        <v/>
      </c>
      <c r="BU115" s="456" t="str">
        <f>IF(_tag_month_day!V105="","",_tag_month_day!V105)</f>
        <v/>
      </c>
      <c r="BV115" s="457" t="str">
        <f>IF(_tag_month_day!W105="","",_tag_month_day!W105)</f>
        <v/>
      </c>
      <c r="BW115" s="458" t="str">
        <f>IF(_tag_month_day!X105="","",_tag_month_day!X105)</f>
        <v/>
      </c>
      <c r="BX115" s="458" t="str">
        <f>IF(_tag_month_day!Y105="","",_tag_month_day!Y105)</f>
        <v/>
      </c>
      <c r="BY115" s="459">
        <f ca="1">L115</f>
        <v>43590.416666666417</v>
      </c>
      <c r="BZ115" s="460"/>
      <c r="CA115" s="461"/>
      <c r="CB115" s="424" t="str">
        <f>IF(_tag_month_day!Z105="","",_tag_month_day!Z105)</f>
        <v/>
      </c>
      <c r="CC115" s="424" t="str">
        <f>IF(_tag_month_day!AA105="","",_tag_month_day!AA105)</f>
        <v/>
      </c>
      <c r="CD115" s="424" t="str">
        <f>IF(_tag_month_day!AB105="","",_tag_month_day!AB105)</f>
        <v/>
      </c>
      <c r="CE115" s="424" t="str">
        <f>IF(_tag_month_day!AC105="","",_tag_month_day!AC105)</f>
        <v/>
      </c>
      <c r="CF115" s="424" t="str">
        <f>IF(_tag_month_day!AD105="","",_tag_month_day!AD105)</f>
        <v/>
      </c>
      <c r="CG115" s="424" t="str">
        <f>IF(_tag_month_day!AE105="","",_tag_month_day!AE105)</f>
        <v/>
      </c>
      <c r="CH115" s="424" t="str">
        <f>IF(_tag_month_day!AF105="","",_tag_month_day!AF105)</f>
        <v/>
      </c>
      <c r="CI115" s="424" t="str">
        <f>IF(_tag_month_day!AG105="","",_tag_month_day!AG105)</f>
        <v/>
      </c>
      <c r="CJ115" s="424" t="str">
        <f>IF(_tag_month_day!AH105="","",_tag_month_day!AH105)</f>
        <v/>
      </c>
      <c r="CK115" s="424" t="str">
        <f>IF(_tag_month_day!AI105="","",_tag_month_day!AI105)</f>
        <v/>
      </c>
      <c r="CL115" s="4" t="str">
        <f>IF(_tag_month_day!AJ105="","",_tag_month_day!AJ105)</f>
        <v/>
      </c>
      <c r="CM115" s="4" t="str">
        <f>IF(_tag_month_day!AK105="","",_tag_month_day!AK105)</f>
        <v/>
      </c>
      <c r="CN115" s="4" t="str">
        <f>IF(_tag_month_day!AL105="","",_tag_month_day!AL105)</f>
        <v/>
      </c>
      <c r="CO115" s="4" t="str">
        <f>IF(_tag_month_day!AM105="","",_tag_month_day!AM105)</f>
        <v/>
      </c>
      <c r="CP115" s="4" t="str">
        <f>IF(_tag_month_day!AN105="","",_tag_month_day!AN105)</f>
        <v/>
      </c>
      <c r="CQ115" s="4" t="str">
        <f>IF(_tag_month_day!AO105="","",_tag_month_day!AO105)</f>
        <v/>
      </c>
      <c r="CR115" s="462" t="str">
        <f>IF(_tag_month_day!AP105="","",_tag_month_day!AP105)</f>
        <v/>
      </c>
      <c r="CS115" s="463" t="str">
        <f>IF(_tag_month_day!AQ105="","",_tag_month_day!AQ105)</f>
        <v/>
      </c>
      <c r="CT115" s="4" t="str">
        <f>IF(_tag_month_day!AR105="","",_tag_month_day!AR105)</f>
        <v/>
      </c>
      <c r="CU115" s="464" t="e">
        <f>DU115/AJ115</f>
        <v>#VALUE!</v>
      </c>
      <c r="CV115" s="451" t="e">
        <f>BG115/BH115</f>
        <v>#VALUE!</v>
      </c>
      <c r="CW115" s="465" t="e">
        <f>AJ115*(1-CV115)*CU115*AF115</f>
        <v>#VALUE!</v>
      </c>
      <c r="CX115" s="465" t="e">
        <f>CW115*94%</f>
        <v>#VALUE!</v>
      </c>
      <c r="CY115" s="466" t="e">
        <f>IF(CX115=0,0,DS115/(DS115+CX115))</f>
        <v>#VALUE!</v>
      </c>
      <c r="CZ115" s="465" t="e">
        <f>$AJ115*EF115</f>
        <v>#VALUE!</v>
      </c>
      <c r="DA115" s="465" t="e">
        <f>$AJ115*EG115</f>
        <v>#VALUE!</v>
      </c>
      <c r="DB115" s="465" t="e">
        <f>$AJ115*EH115</f>
        <v>#VALUE!</v>
      </c>
      <c r="DC115" s="465" t="e">
        <f>$AJ115*EI115</f>
        <v>#VALUE!</v>
      </c>
      <c r="DD115" s="465" t="e">
        <f>$AJ115*EJ115</f>
        <v>#VALUE!</v>
      </c>
      <c r="DE115" s="465" t="e">
        <f>$AJ115*EK115</f>
        <v>#VALUE!</v>
      </c>
      <c r="DF115" s="465" t="e">
        <f>$AJ115*EL115</f>
        <v>#VALUE!</v>
      </c>
      <c r="DG115" s="465" t="e">
        <f>$AJ115*EM115</f>
        <v>#VALUE!</v>
      </c>
      <c r="DH115" s="465" t="e">
        <f>$AJ115*EN115</f>
        <v>#VALUE!</v>
      </c>
      <c r="DI115" s="465" t="e">
        <f>$AJ115*EO115</f>
        <v>#VALUE!</v>
      </c>
      <c r="DJ115" s="465" t="e">
        <f>CZ115*(1-EP115)</f>
        <v>#VALUE!</v>
      </c>
      <c r="DK115" s="465" t="e">
        <f>DA115*(1-ER115)</f>
        <v>#VALUE!</v>
      </c>
      <c r="DL115" s="465" t="e">
        <f>DB115*(1-EQ115)</f>
        <v>#VALUE!</v>
      </c>
      <c r="DM115" s="465" t="e">
        <f>DC115*(1-ES115)</f>
        <v>#VALUE!</v>
      </c>
      <c r="DN115" s="465" t="e">
        <f>DD115*(1-ET115)</f>
        <v>#VALUE!</v>
      </c>
      <c r="DO115" s="465" t="e">
        <f>DE115</f>
        <v>#VALUE!</v>
      </c>
      <c r="DP115" s="465" t="e">
        <f>DF115*(1-EU115)</f>
        <v>#VALUE!</v>
      </c>
      <c r="DQ115" s="465" t="e">
        <f>DG115*(1-EV115)</f>
        <v>#VALUE!</v>
      </c>
      <c r="DR115" s="465" t="e">
        <f>DH115*(1-EW115)</f>
        <v>#VALUE!</v>
      </c>
      <c r="DS115" s="465" t="e">
        <f>DI115</f>
        <v>#VALUE!</v>
      </c>
      <c r="DT115" s="465" t="e">
        <f>SUM(DJ115:DS115)</f>
        <v>#VALUE!</v>
      </c>
      <c r="DU115" s="465" t="e">
        <f>(GS115:GX115)+(DP115+DQ115+DR115)*GY115+DS115</f>
        <v>#VALUE!</v>
      </c>
      <c r="DV115" s="451" t="e">
        <f>AV115/$BH115/(1-EP115)</f>
        <v>#VALUE!</v>
      </c>
      <c r="DW115" s="451" t="e">
        <f>AW115/$BH115/(1-ER115)</f>
        <v>#VALUE!</v>
      </c>
      <c r="DX115" s="451" t="e">
        <f>AX115/$BH115/(1-EQ115)</f>
        <v>#VALUE!</v>
      </c>
      <c r="DY115" s="451" t="e">
        <f>AY115/$BH115/(1-ES115)</f>
        <v>#VALUE!</v>
      </c>
      <c r="DZ115" s="451" t="e">
        <f>AZ115/$BH115/(1-ET115)</f>
        <v>#VALUE!</v>
      </c>
      <c r="EA115" s="451" t="e">
        <f>BA115/$BH115/(1-AX115)</f>
        <v>#VALUE!</v>
      </c>
      <c r="EB115" s="451" t="e">
        <f>BB115/$BH115/(1-EU115)</f>
        <v>#VALUE!</v>
      </c>
      <c r="EC115" s="451" t="e">
        <f>BC115/$BH115/(1-EV115)</f>
        <v>#VALUE!</v>
      </c>
      <c r="ED115" s="451" t="e">
        <f>BD115/$BH115/(1-EW115)</f>
        <v>#VALUE!</v>
      </c>
      <c r="EE115" s="451" t="e">
        <f>BG115/BH115</f>
        <v>#VALUE!</v>
      </c>
      <c r="EF115" s="451" t="e">
        <f>DV115/SUM($DV115:$EE115)</f>
        <v>#VALUE!</v>
      </c>
      <c r="EG115" s="451" t="e">
        <f>DW115/SUM($DV115:$EE115)</f>
        <v>#VALUE!</v>
      </c>
      <c r="EH115" s="451" t="e">
        <f>DX115/SUM($DV115:$EE115)</f>
        <v>#VALUE!</v>
      </c>
      <c r="EI115" s="451" t="e">
        <f>DY115/SUM($DV115:$EE115)</f>
        <v>#VALUE!</v>
      </c>
      <c r="EJ115" s="451" t="e">
        <f>DZ115/SUM($DV115:$EE115)</f>
        <v>#VALUE!</v>
      </c>
      <c r="EK115" s="451" t="e">
        <f>EA115/SUM($DV115:$EE115)</f>
        <v>#VALUE!</v>
      </c>
      <c r="EL115" s="451" t="e">
        <f>EB115/SUM($DV115:$EE115)</f>
        <v>#VALUE!</v>
      </c>
      <c r="EM115" s="451" t="e">
        <f>EC115/SUM($DV115:$EE115)</f>
        <v>#VALUE!</v>
      </c>
      <c r="EN115" s="451" t="e">
        <f>ED115/SUM($DV115:$EE115)</f>
        <v>#VALUE!</v>
      </c>
      <c r="EO115" s="451" t="e">
        <f>EE115/SUM($DV115:$EE115)</f>
        <v>#VALUE!</v>
      </c>
      <c r="EP115" s="450">
        <f>EP114</f>
        <v>0.080000000000000002</v>
      </c>
      <c r="EQ115" s="450">
        <f>EQ114</f>
        <v>0.014999999999999999</v>
      </c>
      <c r="ER115" s="450">
        <f>ER114</f>
        <v>0.014999999999999999</v>
      </c>
      <c r="ES115" s="450">
        <f>ES114</f>
        <v>0.014999999999999999</v>
      </c>
      <c r="ET115" s="450">
        <f>ET114</f>
        <v>0.014999999999999999</v>
      </c>
      <c r="EU115" s="450">
        <f>EU114</f>
        <v>0.089999999999999997</v>
      </c>
      <c r="EV115" s="450">
        <f>EV114</f>
        <v>0.089999999999999997</v>
      </c>
      <c r="EW115" s="450">
        <f>EW114</f>
        <v>0.089999999999999997</v>
      </c>
      <c r="EX115" s="431" t="str">
        <f>IF(_tag_month_day!AS105="","",_tag_month_day!AS105/100)</f>
        <v/>
      </c>
      <c r="EY115" s="431" t="str">
        <f>IF(_tag_month_day!AT105="","",_tag_month_day!AT105/100)</f>
        <v/>
      </c>
      <c r="EZ115" s="431" t="str">
        <f>IF(_tag_month_day!AU105="","",_tag_month_day!AU105/100)</f>
        <v/>
      </c>
      <c r="FA115" s="431" t="str">
        <f>IF(_tag_month_day!AV105="","",_tag_month_day!AV105/100)</f>
        <v/>
      </c>
      <c r="FB115" s="431" t="str">
        <f>IF(_tag_month_day!AW105="","",_tag_month_day!AW105/100)</f>
        <v/>
      </c>
      <c r="FC115" s="431" t="str">
        <f>IF(_tag_month_day!AX105="","",_tag_month_day!AX105/100)</f>
        <v/>
      </c>
      <c r="FD115" s="449" t="str">
        <f>IF(_tag_month_day!AY105="","",_tag_month_day!AY105/100)</f>
        <v/>
      </c>
      <c r="FE115" s="449" t="str">
        <f>IF(_tag_month_day!AZ105="","",_tag_month_day!AZ105/100)</f>
        <v/>
      </c>
      <c r="FF115" s="449" t="str">
        <f>IF(_tag_month_day!BA105="","",_tag_month_day!BA105/100)</f>
        <v/>
      </c>
      <c r="FG115" s="449" t="str">
        <f>IF(_tag_month_day!BB105="","",_tag_month_day!BB105/100)</f>
        <v/>
      </c>
      <c r="FH115" s="467" t="str">
        <f>IF(_tag_month_day!BC105="","",_tag_month_day!BC105/100)</f>
        <v/>
      </c>
      <c r="FI115" s="449">
        <f>FI114</f>
        <v>0.40999999999999998</v>
      </c>
      <c r="FJ115" s="449">
        <f>FJ114</f>
        <v>0.11</v>
      </c>
      <c r="FK115" s="449">
        <f>FK114</f>
        <v>0.014999999999999999</v>
      </c>
      <c r="FL115" s="449">
        <f>FL114</f>
        <v>0</v>
      </c>
      <c r="FM115" s="467">
        <f>FM114</f>
        <v>0.0001</v>
      </c>
      <c r="FN115" s="449">
        <f>FN114</f>
        <v>0.32000000000000001</v>
      </c>
      <c r="FO115" s="449">
        <f>FO114</f>
        <v>0.20000000000000001</v>
      </c>
      <c r="FP115" s="449">
        <f>FP114</f>
        <v>0.01</v>
      </c>
      <c r="FQ115" s="449">
        <f>FQ114</f>
        <v>0</v>
      </c>
      <c r="FR115" s="467">
        <f>FR114</f>
        <v>0.0001</v>
      </c>
      <c r="FS115" s="449" t="str">
        <f>IF(_tag_month_day!BD105="","",_tag_month_day!BD105/100)</f>
        <v/>
      </c>
      <c r="FT115" s="449" t="str">
        <f>IF(_tag_month_day!BE105="","",_tag_month_day!BE105/100)</f>
        <v/>
      </c>
      <c r="FU115" s="449" t="str">
        <f>IF(_tag_month_day!BF105="","",_tag_month_day!BF105/100)</f>
        <v/>
      </c>
      <c r="FV115" s="449" t="str">
        <f>IF(_tag_month_day!BG105="","",_tag_month_day!BG105/100)</f>
        <v/>
      </c>
      <c r="FW115" s="467" t="str">
        <f>IF(_tag_month_day!BH105="","",_tag_month_day!BH105/100)</f>
        <v/>
      </c>
      <c r="FX115" s="449" t="str">
        <f>IF(_tag_month_day!BI105="","",_tag_month_day!BI105/100)</f>
        <v/>
      </c>
      <c r="FY115" s="449" t="str">
        <f>IF(_tag_month_day!BJ105="","",_tag_month_day!BJ105/100)</f>
        <v/>
      </c>
      <c r="FZ115" s="468" t="str">
        <f>IF(_tag_month_day!BK105="","",_tag_month_day!BK105/100)</f>
        <v/>
      </c>
      <c r="GA115" s="449" t="str">
        <f>IF(_tag_month_day!BL105="","",_tag_month_day!BL105/100)</f>
        <v/>
      </c>
      <c r="GB115" s="467" t="str">
        <f>IF(_tag_month_day!BM105="","",_tag_month_day!BM105/100)</f>
        <v/>
      </c>
      <c r="GC115" s="431" t="str">
        <f>IF(_tag_month_day!BN105="","",_tag_month_day!BN105/100)</f>
        <v/>
      </c>
      <c r="GD115" s="431" t="str">
        <f>IF(_tag_month_day!BO105="","",_tag_month_day!BO105/100)</f>
        <v/>
      </c>
      <c r="GE115" s="431" t="str">
        <f>IF(_tag_month_day!BP105="","",_tag_month_day!BP105/100)</f>
        <v/>
      </c>
      <c r="GF115" s="431" t="str">
        <f>IF(_tag_month_day!BQ105="","",_tag_month_day!BQ105/100)</f>
        <v/>
      </c>
      <c r="GG115" s="431" t="str">
        <f>IF(_tag_month_day!BR105="","",_tag_month_day!BR105/100)</f>
        <v/>
      </c>
      <c r="GH115" s="431" t="str">
        <f>IF(_tag_month_day!BS105="","",_tag_month_day!BS105/100)</f>
        <v/>
      </c>
      <c r="GI115" s="467" t="str">
        <f>IF(_tag_month_day!BT105="","",_tag_month_day!BT105/100)</f>
        <v/>
      </c>
      <c r="GJ115" s="469" t="str">
        <f>IF(_tag_month_day!BU105="","",_tag_month_day!BU105/100)</f>
        <v/>
      </c>
      <c r="GK115" s="470">
        <f>GK114</f>
        <v>0.070000000000000007</v>
      </c>
      <c r="GL115" s="470">
        <f>GL114</f>
        <v>0.029999999999999999</v>
      </c>
      <c r="GM115" s="471" t="str">
        <f>IF(_tag_month_day!BX105="","",_tag_month_day!BX105/100)</f>
        <v/>
      </c>
      <c r="GN115" s="470">
        <f>GN114</f>
        <v>0.070000000000000007</v>
      </c>
      <c r="GO115" s="470">
        <f>GO114</f>
        <v>0.029999999999999999</v>
      </c>
      <c r="GP115" s="470">
        <f>GP114</f>
        <v>0.089999999999999997</v>
      </c>
      <c r="GQ115" s="470">
        <f>GQ114</f>
        <v>0.029999999999999999</v>
      </c>
      <c r="GR115" s="471" t="str">
        <f>IF(_tag_month_day!CA105="","",_tag_month_day!CA105/100)</f>
        <v/>
      </c>
      <c r="GS115" s="472">
        <f>GS114</f>
        <v>0.95299999999999996</v>
      </c>
      <c r="GT115" s="472">
        <f>GT114</f>
        <v>0.55000000000000004</v>
      </c>
      <c r="GU115" s="472">
        <f>GU114</f>
        <v>0.55000000000000004</v>
      </c>
      <c r="GV115" s="472">
        <f>GV114</f>
        <v>0.55000000000000004</v>
      </c>
      <c r="GW115" s="472">
        <f>GW114</f>
        <v>0.5</v>
      </c>
      <c r="GX115" s="472">
        <f>GX114</f>
        <v>0.93500000000000005</v>
      </c>
      <c r="GY115" s="472">
        <f>GY114</f>
        <v>0.14999999999999999</v>
      </c>
      <c r="GZ115" s="472">
        <f>GZ114</f>
        <v>1</v>
      </c>
      <c r="HA115" s="474">
        <f>HA114</f>
        <v>0.047</v>
      </c>
      <c r="HB115" s="474">
        <f>HB114</f>
        <v>0.45000000000000001</v>
      </c>
      <c r="HC115" s="474">
        <f>HC114</f>
        <v>0.45000000000000001</v>
      </c>
      <c r="HD115" s="474">
        <f>HD114</f>
        <v>0.45000000000000001</v>
      </c>
      <c r="HE115" s="474">
        <f>HE114</f>
        <v>0.5</v>
      </c>
      <c r="HF115" s="474">
        <f>HF114</f>
        <v>0.065000000000000002</v>
      </c>
      <c r="HG115" s="474">
        <f>HG114</f>
        <v>0.84999999999999998</v>
      </c>
      <c r="HH115" s="474">
        <f>HH114</f>
        <v>0</v>
      </c>
      <c r="HI115" s="10">
        <f>IF(BZ115&lt;&gt;"",CK115-BV115,0)</f>
        <v>0</v>
      </c>
      <c r="HJ115" s="10" t="e">
        <f>IF(AJ115&gt;0,AH115-AJ115,0)</f>
        <v>#VALUE!</v>
      </c>
      <c r="HK115" s="466">
        <f>HK114</f>
        <v>0.84999999999999998</v>
      </c>
      <c r="HL115" s="424">
        <f>HL114</f>
        <v>550000</v>
      </c>
      <c r="HM115" s="424">
        <f>HM114</f>
        <v>480000</v>
      </c>
      <c r="HN115" s="465" t="e">
        <f>(DJ115*EZ115+DK115*FH115+DL115*FM115+DM115*FR115+DN115*FW115+DO115*GB115+DS115*GI115+DP115*GM115+DR115*GR115)*1000*2</f>
        <v>#VALUE!</v>
      </c>
      <c r="HO115" s="465" t="e">
        <f>HN115*HK115*$HO$2/HL115*1000000</f>
        <v>#VALUE!</v>
      </c>
      <c r="HP115" s="465" t="e">
        <f>HN115*HK115*$HP$2/HM115*1000000</f>
        <v>#VALUE!</v>
      </c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</row>
    <row customFormat="1" r="116" s="0">
      <c r="A116" s="420">
        <v>105</v>
      </c>
      <c r="B116" s="421">
        <f ca="1">IF(D116=D115,B115,IF(D116="夜班",B115+1,B115))</f>
        <v>43590</v>
      </c>
      <c r="C116" s="422">
        <f>C115</f>
        <v>0.041666666666666699</v>
      </c>
      <c r="D116" s="10" t="str">
        <f ca="1">IF(HOUR(G116)&lt;8,"夜班",IF(HOUR(G116)&lt;16,"白班",IF(HOUR(G116)&lt;24,"中班",0)))</f>
        <v>夜班</v>
      </c>
      <c r="E116" s="10" t="e">
        <f ca="1">IF(F116=1,"甲",IF(F116=2,"乙",IF(F116=3,"丙",IF(F116=4,"丁",""))))</f>
        <v>#REF!</v>
      </c>
      <c r="F116" s="10" t="e">
        <f ca="1">SUMPRODUCT((成本日报!$A$3:$A$95=计划!B116)*(成本日报!$B$3:$B$95=计划!$D116),成本日报!$C$3:$C$95)</f>
        <v>#REF!</v>
      </c>
      <c r="G116" s="423">
        <f ca="1">G115+C115</f>
        <v>43590.333333333081</v>
      </c>
      <c r="H116" s="423">
        <f ca="1">$G116+$C116/60*10+$C116*0</f>
        <v>43590.340277777526</v>
      </c>
      <c r="I116" s="423">
        <f ca="1">$G116+$C116/60*18+$C116*0</f>
        <v>43590.345833333078</v>
      </c>
      <c r="J116" s="423">
        <f ca="1">$G116+$C116/60*0+$C116*1</f>
        <v>43590.374999999745</v>
      </c>
      <c r="K116" s="423">
        <f ca="1">$G116+$C116/60*30+$C116*2</f>
        <v>43590.437499999753</v>
      </c>
      <c r="L116" s="423">
        <f ca="1">$G116+$C116/60*0+$C116*3</f>
        <v>43590.458333333081</v>
      </c>
      <c r="M116" s="424" t="str">
        <f>IF(_tag_month_day!A106="","",_tag_month_day!A106)</f>
        <v/>
      </c>
      <c r="N116" s="424" t="str">
        <f>IF(_tag_month_day!B106="","",_tag_month_day!B106)</f>
        <v/>
      </c>
      <c r="O116" s="425" t="e">
        <f>IF(M116+N116=0,"",M116+N116)</f>
        <v>#VALUE!</v>
      </c>
      <c r="P116" s="424" t="str">
        <f>IF(_tag_month_day!C106="","",_tag_month_day!C106)</f>
        <v/>
      </c>
      <c r="Q116" s="424" t="str">
        <f>IF(_tag_month_day!D106="","",_tag_month_day!D106)</f>
        <v/>
      </c>
      <c r="R116" s="426" t="str">
        <f>IF(_tag_month_day!CB106="","",_tag_month_day!CB106/100)</f>
        <v/>
      </c>
      <c r="S116" s="427" t="str">
        <f>IF(_tag_month_day!E106="","",_tag_month_day!E106)</f>
        <v/>
      </c>
      <c r="T116" s="427" t="str">
        <f>IF(_tag_month_day!F106="","",_tag_month_day!F106)</f>
        <v/>
      </c>
      <c r="U116" s="428" t="e">
        <f>S116+T116</f>
        <v>#VALUE!</v>
      </c>
      <c r="V116" s="429" t="e">
        <f>U116/AJ116</f>
        <v>#VALUE!</v>
      </c>
      <c r="W116" s="430" t="str">
        <f>IF(_jhy_month_day!A106="","",_jhy_month_day!A106)</f>
        <v/>
      </c>
      <c r="X116" s="431" t="str">
        <f>IF(_jhy_month_day!B106="","",_jhy_month_day!B106/100)</f>
        <v/>
      </c>
      <c r="Y116" s="431" t="str">
        <f>IF(_jhy_month_day!C106="","",_jhy_month_day!C106/100)</f>
        <v/>
      </c>
      <c r="Z116" s="432">
        <f>Z112+1</f>
        <v>27</v>
      </c>
      <c r="AA116" s="433" t="str">
        <f>IF(_tag_month_day!G106="","",_tag_month_day!G106/100)</f>
        <v/>
      </c>
      <c r="AB116" s="433" t="str">
        <f>IF(_tag_month_day!H106="","",_tag_month_day!H106/100)</f>
        <v/>
      </c>
      <c r="AC116" s="434">
        <f>IF(X116="",AC115,BK116*($AV115*X116+$AW115*FD115+$AX115*FI115+$AY115*FN115+$AZ115*FS115+$BA115*FX115+$BG115*GE115)/(AV115*Y116+AX115*FK115+AW115*FF115+AY115*FP115+AZ115*FU115+BA115*FZ115+BG115*GG115+BB115*GK115+BC115*GN115+BD115*GP115))</f>
        <v>1.59963432013121</v>
      </c>
      <c r="AD116" s="435" t="str">
        <f>IF(AC116=AC115,"",AC116-AC115)</f>
        <v/>
      </c>
      <c r="AE116" s="436" t="str">
        <f>IF(1-AF116=0,"",(1-AF116))</f>
        <v/>
      </c>
      <c r="AF116" s="437">
        <v>1</v>
      </c>
      <c r="AG116" s="10" t="str">
        <f>AG115</f>
        <v>8B4</v>
      </c>
      <c r="AH116" s="438" t="str">
        <f>AH115</f>
        <v/>
      </c>
      <c r="AI116" s="424" t="e">
        <f>IF(ROUND(AJ116-AJ115,1)=0,"",AJ116-AJ115)</f>
        <v>#VALUE!</v>
      </c>
      <c r="AJ116" s="10" t="str">
        <f>IF(_tag_month_day!I106="","",_tag_month_day!I106)</f>
        <v/>
      </c>
      <c r="AK116" s="440" t="s">
        <v>444</v>
      </c>
      <c r="AL116" s="440" t="s">
        <v>459</v>
      </c>
      <c r="AM116" s="440" t="s">
        <v>441</v>
      </c>
      <c r="AN116" s="441">
        <v>2</v>
      </c>
      <c r="AO116" s="441">
        <v>8</v>
      </c>
      <c r="AP116" s="442" t="e">
        <f>(IF(AN116=0,AS115,AS115*(1+AO116/AN116)/(AR116+AO116/AN116)))+AT116</f>
        <v>#VALUE!</v>
      </c>
      <c r="AQ116" s="443" t="str">
        <f>IF(_tag_month_day!J106="","",_tag_month_day!J106/100)</f>
        <v/>
      </c>
      <c r="AR116" s="444">
        <f>AR115</f>
        <v>1.3</v>
      </c>
      <c r="AS116" s="445" t="e">
        <f>AQ116*(AN116*AR116+AO116)/(AN116+AO116)</f>
        <v>#VALUE!</v>
      </c>
      <c r="AT116" s="445" t="e">
        <f>(SUM(BE116:BF116)-SUM(BE115:BF115))*0.05</f>
        <v>#VALUE!</v>
      </c>
      <c r="AU116" s="446" t="str">
        <f>IF(_tag_month_day!CC106="","",IF(_tag_month_day!CC106&gt;0,_tag_month_day!CD106,_tag_month_day!CE106))</f>
        <v/>
      </c>
      <c r="AV116" s="447" t="str">
        <f>IF(_tag_month_day!L106="","",_tag_month_day!L106/100)</f>
        <v/>
      </c>
      <c r="AW116" s="431">
        <f>AW115</f>
        <v>0</v>
      </c>
      <c r="AX116" s="431">
        <f>AX115</f>
        <v>0</v>
      </c>
      <c r="AY116" s="431" t="str">
        <f>IF(_tag_month_day!M106="","",_tag_month_day!M106/100)</f>
        <v/>
      </c>
      <c r="AZ116" s="431" t="str">
        <f>IF(_tag_month_day!N106="","",_tag_month_day!N106/100)</f>
        <v/>
      </c>
      <c r="BA116" s="431" t="str">
        <f>IF(_tag_month_day!O106="","",_tag_month_day!O106/100)</f>
        <v/>
      </c>
      <c r="BB116" s="448" t="str">
        <f>IF(_tag_month_day!P106="","",_tag_month_day!P106/100)</f>
        <v/>
      </c>
      <c r="BC116" s="448">
        <f>BC115</f>
        <v>0</v>
      </c>
      <c r="BD116" s="448" t="str">
        <f>IF(_tag_month_day!Q106="","",_tag_month_day!Q106/100)</f>
        <v/>
      </c>
      <c r="BE116" s="449" t="str">
        <f>IF(_tag_month_day!R106="","",_tag_month_day!R106/100)</f>
        <v/>
      </c>
      <c r="BF116" s="388" t="e">
        <f>(AU116*(100+BE116*100))/(AJ116-AU116)/100</f>
        <v>#VALUE!</v>
      </c>
      <c r="BG116" s="450" t="e">
        <f>BE116+BF116</f>
        <v>#VALUE!</v>
      </c>
      <c r="BH116" s="451" t="e">
        <f>SUM(AV116:BF116)</f>
        <v>#VALUE!</v>
      </c>
      <c r="BI116" s="452" t="e">
        <f>IF(CX116=0,BI115,(DK116*查询!$R$5+DL116*查询!$Q$5+DM116*查询!$N$5+DN116*查询!$O$5+DO116*查询!$P$5)*AF116/CX116)</f>
        <v>#VALUE!</v>
      </c>
      <c r="BJ116" s="452" t="e">
        <f>IF(CX116=0,BJ115,(DP116*查询!$S$5+DQ116*查询!$T$5+DR116*查询!$U$5)*AF116/CX116)</f>
        <v>#VALUE!</v>
      </c>
      <c r="BK116" s="452">
        <f>BK115</f>
        <v>1</v>
      </c>
      <c r="BL116" s="453" t="e">
        <f>SUMPRODUCT((AV116:BA116)*(GS116:GX116))/((GS116:GX116)+SUM(BB116:BD116)*GY116+BG116*GZ116)</f>
        <v>#VALUE!</v>
      </c>
      <c r="BM116" s="453" t="e">
        <f>BK116*($AV116*FB116+$AW116*FD116+$AX116*FI116+$AY116*FN116+$AZ116*FS116+$BA116*FX116+$BG116*GE116)/(AV116*EY116+AX116*FK116+AW116*FF116+AY116*FP116+AZ116*FU116+BA116*FZ116+BG116*GG116+BB116*GK116+BC116*GN116+BD116*GP116)</f>
        <v>#VALUE!</v>
      </c>
      <c r="BN116" s="453" t="e">
        <f>($AV116*FC116+$AX116*FJ116+$AW116*FE116+$AY116*FO116+$AZ116*FT116+$BA116*FY116+$BG116*GF116)/($AV116*FA116+BG116*GH116+BB116*GL116+BC116*GO116+BD116*GQ116+BA116*GA116)</f>
        <v>#VALUE!</v>
      </c>
      <c r="BO116" s="454" t="e">
        <f>SUMPRODUCT(AV116:BA116*GS116:GX116)/(GS116:GX116+(BB116+BC116+BD116)*GY116+BG116)</f>
        <v>#VALUE!</v>
      </c>
      <c r="BP116" s="454" t="e">
        <f>SUMPRODUCT(AV116:BA116*GS116:GX116)/(GS116:GX116+(BB116+BC116+BD116)*GY116+BG116)</f>
        <v>#VALUE!</v>
      </c>
      <c r="BQ116" s="454" t="e">
        <f>SUMPRODUCT(AV116:BA116*GS116:GX116)/(GS116:GX116+(BB116+BC116+BD116)*GY116+BG116)</f>
        <v>#VALUE!</v>
      </c>
      <c r="BR116" s="453" t="str">
        <f>IF(_tag_month_day!T106="","",_tag_month_day!T106)</f>
        <v/>
      </c>
      <c r="BS116" s="453" t="str">
        <f>IF(_tag_month_day!U106="","",_tag_month_day!U106)</f>
        <v/>
      </c>
      <c r="BT116" s="455" t="str">
        <f>IF(CK116="","",IF((CK116&gt;=BV116-0.12)*(CK116&lt;=BV116+0.12),"合格","不合格"))</f>
        <v/>
      </c>
      <c r="BU116" s="456" t="str">
        <f>IF(_tag_month_day!V106="","",_tag_month_day!V106)</f>
        <v/>
      </c>
      <c r="BV116" s="457" t="str">
        <f>IF(_tag_month_day!W106="","",_tag_month_day!W106)</f>
        <v/>
      </c>
      <c r="BW116" s="458" t="str">
        <f>IF(_tag_month_day!X106="","",_tag_month_day!X106)</f>
        <v/>
      </c>
      <c r="BX116" s="458" t="str">
        <f>IF(_tag_month_day!Y106="","",_tag_month_day!Y106)</f>
        <v/>
      </c>
      <c r="BY116" s="459">
        <f ca="1">L116</f>
        <v>43590.458333333081</v>
      </c>
      <c r="BZ116" s="460" t="s">
        <v>429</v>
      </c>
      <c r="CA116" s="461">
        <v>0.44791666666666702</v>
      </c>
      <c r="CB116" s="424" t="str">
        <f>IF(_tag_month_day!Z106="","",_tag_month_day!Z106)</f>
        <v/>
      </c>
      <c r="CC116" s="424" t="str">
        <f>IF(_tag_month_day!AA106="","",_tag_month_day!AA106)</f>
        <v/>
      </c>
      <c r="CD116" s="424" t="str">
        <f>IF(_tag_month_day!AB106="","",_tag_month_day!AB106)</f>
        <v/>
      </c>
      <c r="CE116" s="424" t="str">
        <f>IF(_tag_month_day!AC106="","",_tag_month_day!AC106)</f>
        <v/>
      </c>
      <c r="CF116" s="424" t="str">
        <f>IF(_tag_month_day!AD106="","",_tag_month_day!AD106)</f>
        <v/>
      </c>
      <c r="CG116" s="424" t="str">
        <f>IF(_tag_month_day!AE106="","",_tag_month_day!AE106)</f>
        <v/>
      </c>
      <c r="CH116" s="424" t="str">
        <f>IF(_tag_month_day!AF106="","",_tag_month_day!AF106)</f>
        <v/>
      </c>
      <c r="CI116" s="424" t="str">
        <f>IF(_tag_month_day!AG106="","",_tag_month_day!AG106)</f>
        <v/>
      </c>
      <c r="CJ116" s="424" t="str">
        <f>IF(_tag_month_day!AH106="","",_tag_month_day!AH106)</f>
        <v/>
      </c>
      <c r="CK116" s="424" t="str">
        <f>IF(_tag_month_day!AI106="","",_tag_month_day!AI106)</f>
        <v/>
      </c>
      <c r="CL116" s="4" t="str">
        <f>IF(_tag_month_day!AJ106="","",_tag_month_day!AJ106)</f>
        <v/>
      </c>
      <c r="CM116" s="4" t="str">
        <f>IF(_tag_month_day!AK106="","",_tag_month_day!AK106)</f>
        <v/>
      </c>
      <c r="CN116" s="4" t="str">
        <f>IF(_tag_month_day!AL106="","",_tag_month_day!AL106)</f>
        <v/>
      </c>
      <c r="CO116" s="4" t="str">
        <f>IF(_tag_month_day!AM106="","",_tag_month_day!AM106)</f>
        <v/>
      </c>
      <c r="CP116" s="4" t="str">
        <f>IF(_tag_month_day!AN106="","",_tag_month_day!AN106)</f>
        <v/>
      </c>
      <c r="CQ116" s="4" t="str">
        <f>IF(_tag_month_day!AO106="","",_tag_month_day!AO106)</f>
        <v/>
      </c>
      <c r="CR116" s="462" t="str">
        <f>IF(_tag_month_day!AP106="","",_tag_month_day!AP106)</f>
        <v/>
      </c>
      <c r="CS116" s="463" t="str">
        <f>IF(_tag_month_day!AQ106="","",_tag_month_day!AQ106)</f>
        <v/>
      </c>
      <c r="CT116" s="4" t="str">
        <f>IF(_tag_month_day!AR106="","",_tag_month_day!AR106)</f>
        <v/>
      </c>
      <c r="CU116" s="464" t="e">
        <f>DU116/AJ116</f>
        <v>#VALUE!</v>
      </c>
      <c r="CV116" s="451" t="e">
        <f>BG116/BH116</f>
        <v>#VALUE!</v>
      </c>
      <c r="CW116" s="465" t="e">
        <f>AJ116*(1-CV116)*CU116*AF116</f>
        <v>#VALUE!</v>
      </c>
      <c r="CX116" s="465" t="e">
        <f>CW116*94%</f>
        <v>#VALUE!</v>
      </c>
      <c r="CY116" s="466" t="e">
        <f>IF(CX116=0,0,DS116/(DS116+CX116))</f>
        <v>#VALUE!</v>
      </c>
      <c r="CZ116" s="465" t="e">
        <f>$AJ116*EF116</f>
        <v>#VALUE!</v>
      </c>
      <c r="DA116" s="465" t="e">
        <f>$AJ116*EG116</f>
        <v>#VALUE!</v>
      </c>
      <c r="DB116" s="465" t="e">
        <f>$AJ116*EH116</f>
        <v>#VALUE!</v>
      </c>
      <c r="DC116" s="465" t="e">
        <f>$AJ116*EI116</f>
        <v>#VALUE!</v>
      </c>
      <c r="DD116" s="465" t="e">
        <f>$AJ116*EJ116</f>
        <v>#VALUE!</v>
      </c>
      <c r="DE116" s="465" t="e">
        <f>$AJ116*EK116</f>
        <v>#VALUE!</v>
      </c>
      <c r="DF116" s="465" t="e">
        <f>$AJ116*EL116</f>
        <v>#VALUE!</v>
      </c>
      <c r="DG116" s="465" t="e">
        <f>$AJ116*EM116</f>
        <v>#VALUE!</v>
      </c>
      <c r="DH116" s="465" t="e">
        <f>$AJ116*EN116</f>
        <v>#VALUE!</v>
      </c>
      <c r="DI116" s="465" t="e">
        <f>$AJ116*EO116</f>
        <v>#VALUE!</v>
      </c>
      <c r="DJ116" s="465" t="e">
        <f>CZ116*(1-EP116)</f>
        <v>#VALUE!</v>
      </c>
      <c r="DK116" s="465" t="e">
        <f>DA116*(1-ER116)</f>
        <v>#VALUE!</v>
      </c>
      <c r="DL116" s="465" t="e">
        <f>DB116*(1-EQ116)</f>
        <v>#VALUE!</v>
      </c>
      <c r="DM116" s="465" t="e">
        <f>DC116*(1-ES116)</f>
        <v>#VALUE!</v>
      </c>
      <c r="DN116" s="465" t="e">
        <f>DD116*(1-ET116)</f>
        <v>#VALUE!</v>
      </c>
      <c r="DO116" s="465" t="e">
        <f>DE116</f>
        <v>#VALUE!</v>
      </c>
      <c r="DP116" s="465" t="e">
        <f>DF116*(1-EU116)</f>
        <v>#VALUE!</v>
      </c>
      <c r="DQ116" s="465" t="e">
        <f>DG116*(1-EV116)</f>
        <v>#VALUE!</v>
      </c>
      <c r="DR116" s="465" t="e">
        <f>DH116*(1-EW116)</f>
        <v>#VALUE!</v>
      </c>
      <c r="DS116" s="465" t="e">
        <f>DI116</f>
        <v>#VALUE!</v>
      </c>
      <c r="DT116" s="465" t="e">
        <f>SUM(DJ116:DS116)</f>
        <v>#VALUE!</v>
      </c>
      <c r="DU116" s="465" t="e">
        <f>(GS116:GX116)+(DP116+DQ116+DR116)*GY116+DS116</f>
        <v>#VALUE!</v>
      </c>
      <c r="DV116" s="451" t="e">
        <f>AV116/$BH116/(1-EP116)</f>
        <v>#VALUE!</v>
      </c>
      <c r="DW116" s="451" t="e">
        <f>AW116/$BH116/(1-ER116)</f>
        <v>#VALUE!</v>
      </c>
      <c r="DX116" s="451" t="e">
        <f>AX116/$BH116/(1-EQ116)</f>
        <v>#VALUE!</v>
      </c>
      <c r="DY116" s="451" t="e">
        <f>AY116/$BH116/(1-ES116)</f>
        <v>#VALUE!</v>
      </c>
      <c r="DZ116" s="451" t="e">
        <f>AZ116/$BH116/(1-ET116)</f>
        <v>#VALUE!</v>
      </c>
      <c r="EA116" s="451" t="e">
        <f>BA116/$BH116/(1-AX116)</f>
        <v>#VALUE!</v>
      </c>
      <c r="EB116" s="451" t="e">
        <f>BB116/$BH116/(1-EU116)</f>
        <v>#VALUE!</v>
      </c>
      <c r="EC116" s="451" t="e">
        <f>BC116/$BH116/(1-EV116)</f>
        <v>#VALUE!</v>
      </c>
      <c r="ED116" s="451" t="e">
        <f>BD116/$BH116/(1-EW116)</f>
        <v>#VALUE!</v>
      </c>
      <c r="EE116" s="451" t="e">
        <f>BG116/BH116</f>
        <v>#VALUE!</v>
      </c>
      <c r="EF116" s="451" t="e">
        <f>DV116/SUM($DV116:$EE116)</f>
        <v>#VALUE!</v>
      </c>
      <c r="EG116" s="451" t="e">
        <f>DW116/SUM($DV116:$EE116)</f>
        <v>#VALUE!</v>
      </c>
      <c r="EH116" s="451" t="e">
        <f>DX116/SUM($DV116:$EE116)</f>
        <v>#VALUE!</v>
      </c>
      <c r="EI116" s="451" t="e">
        <f>DY116/SUM($DV116:$EE116)</f>
        <v>#VALUE!</v>
      </c>
      <c r="EJ116" s="451" t="e">
        <f>DZ116/SUM($DV116:$EE116)</f>
        <v>#VALUE!</v>
      </c>
      <c r="EK116" s="451" t="e">
        <f>EA116/SUM($DV116:$EE116)</f>
        <v>#VALUE!</v>
      </c>
      <c r="EL116" s="451" t="e">
        <f>EB116/SUM($DV116:$EE116)</f>
        <v>#VALUE!</v>
      </c>
      <c r="EM116" s="451" t="e">
        <f>EC116/SUM($DV116:$EE116)</f>
        <v>#VALUE!</v>
      </c>
      <c r="EN116" s="451" t="e">
        <f>ED116/SUM($DV116:$EE116)</f>
        <v>#VALUE!</v>
      </c>
      <c r="EO116" s="451" t="e">
        <f>EE116/SUM($DV116:$EE116)</f>
        <v>#VALUE!</v>
      </c>
      <c r="EP116" s="450">
        <f>EP115</f>
        <v>0.080000000000000002</v>
      </c>
      <c r="EQ116" s="450">
        <f>EQ115</f>
        <v>0.014999999999999999</v>
      </c>
      <c r="ER116" s="450">
        <f>ER115</f>
        <v>0.014999999999999999</v>
      </c>
      <c r="ES116" s="450">
        <f>ES115</f>
        <v>0.014999999999999999</v>
      </c>
      <c r="ET116" s="450">
        <f>ET115</f>
        <v>0.014999999999999999</v>
      </c>
      <c r="EU116" s="450">
        <f>EU115</f>
        <v>0.089999999999999997</v>
      </c>
      <c r="EV116" s="450">
        <f>EV115</f>
        <v>0.089999999999999997</v>
      </c>
      <c r="EW116" s="450">
        <f>EW115</f>
        <v>0.089999999999999997</v>
      </c>
      <c r="EX116" s="431" t="str">
        <f>IF(_tag_month_day!AS106="","",_tag_month_day!AS106/100)</f>
        <v/>
      </c>
      <c r="EY116" s="431" t="str">
        <f>IF(_tag_month_day!AT106="","",_tag_month_day!AT106/100)</f>
        <v/>
      </c>
      <c r="EZ116" s="431" t="str">
        <f>IF(_tag_month_day!AU106="","",_tag_month_day!AU106/100)</f>
        <v/>
      </c>
      <c r="FA116" s="431" t="str">
        <f>IF(_tag_month_day!AV106="","",_tag_month_day!AV106/100)</f>
        <v/>
      </c>
      <c r="FB116" s="431" t="str">
        <f>IF(_tag_month_day!AW106="","",_tag_month_day!AW106/100)</f>
        <v/>
      </c>
      <c r="FC116" s="431" t="str">
        <f>IF(_tag_month_day!AX106="","",_tag_month_day!AX106/100)</f>
        <v/>
      </c>
      <c r="FD116" s="449" t="str">
        <f>IF(_tag_month_day!AY106="","",_tag_month_day!AY106/100)</f>
        <v/>
      </c>
      <c r="FE116" s="449" t="str">
        <f>IF(_tag_month_day!AZ106="","",_tag_month_day!AZ106/100)</f>
        <v/>
      </c>
      <c r="FF116" s="449" t="str">
        <f>IF(_tag_month_day!BA106="","",_tag_month_day!BA106/100)</f>
        <v/>
      </c>
      <c r="FG116" s="449" t="str">
        <f>IF(_tag_month_day!BB106="","",_tag_month_day!BB106/100)</f>
        <v/>
      </c>
      <c r="FH116" s="467" t="str">
        <f>IF(_tag_month_day!BC106="","",_tag_month_day!BC106/100)</f>
        <v/>
      </c>
      <c r="FI116" s="449">
        <f>FI115</f>
        <v>0.40999999999999998</v>
      </c>
      <c r="FJ116" s="449">
        <f>FJ115</f>
        <v>0.11</v>
      </c>
      <c r="FK116" s="449">
        <f>FK115</f>
        <v>0.014999999999999999</v>
      </c>
      <c r="FL116" s="449">
        <f>FL115</f>
        <v>0</v>
      </c>
      <c r="FM116" s="467">
        <f>FM115</f>
        <v>0.0001</v>
      </c>
      <c r="FN116" s="449">
        <f>FN115</f>
        <v>0.32000000000000001</v>
      </c>
      <c r="FO116" s="449">
        <f>FO115</f>
        <v>0.20000000000000001</v>
      </c>
      <c r="FP116" s="449">
        <f>FP115</f>
        <v>0.01</v>
      </c>
      <c r="FQ116" s="449">
        <f>FQ115</f>
        <v>0</v>
      </c>
      <c r="FR116" s="467">
        <f>FR115</f>
        <v>0.0001</v>
      </c>
      <c r="FS116" s="449" t="str">
        <f>IF(_tag_month_day!BD106="","",_tag_month_day!BD106/100)</f>
        <v/>
      </c>
      <c r="FT116" s="449" t="str">
        <f>IF(_tag_month_day!BE106="","",_tag_month_day!BE106/100)</f>
        <v/>
      </c>
      <c r="FU116" s="449" t="str">
        <f>IF(_tag_month_day!BF106="","",_tag_month_day!BF106/100)</f>
        <v/>
      </c>
      <c r="FV116" s="449" t="str">
        <f>IF(_tag_month_day!BG106="","",_tag_month_day!BG106/100)</f>
        <v/>
      </c>
      <c r="FW116" s="467" t="str">
        <f>IF(_tag_month_day!BH106="","",_tag_month_day!BH106/100)</f>
        <v/>
      </c>
      <c r="FX116" s="449" t="str">
        <f>IF(_tag_month_day!BI106="","",_tag_month_day!BI106/100)</f>
        <v/>
      </c>
      <c r="FY116" s="449" t="str">
        <f>IF(_tag_month_day!BJ106="","",_tag_month_day!BJ106/100)</f>
        <v/>
      </c>
      <c r="FZ116" s="468" t="str">
        <f>IF(_tag_month_day!BK106="","",_tag_month_day!BK106/100)</f>
        <v/>
      </c>
      <c r="GA116" s="449" t="str">
        <f>IF(_tag_month_day!BL106="","",_tag_month_day!BL106/100)</f>
        <v/>
      </c>
      <c r="GB116" s="467" t="str">
        <f>IF(_tag_month_day!BM106="","",_tag_month_day!BM106/100)</f>
        <v/>
      </c>
      <c r="GC116" s="431" t="str">
        <f>IF(_tag_month_day!BN106="","",_tag_month_day!BN106/100)</f>
        <v/>
      </c>
      <c r="GD116" s="431" t="str">
        <f>IF(_tag_month_day!BO106="","",_tag_month_day!BO106/100)</f>
        <v/>
      </c>
      <c r="GE116" s="431" t="str">
        <f>IF(_tag_month_day!BP106="","",_tag_month_day!BP106/100)</f>
        <v/>
      </c>
      <c r="GF116" s="431" t="str">
        <f>IF(_tag_month_day!BQ106="","",_tag_month_day!BQ106/100)</f>
        <v/>
      </c>
      <c r="GG116" s="431" t="str">
        <f>IF(_tag_month_day!BR106="","",_tag_month_day!BR106/100)</f>
        <v/>
      </c>
      <c r="GH116" s="431" t="str">
        <f>IF(_tag_month_day!BS106="","",_tag_month_day!BS106/100)</f>
        <v/>
      </c>
      <c r="GI116" s="467" t="str">
        <f>IF(_tag_month_day!BT106="","",_tag_month_day!BT106/100)</f>
        <v/>
      </c>
      <c r="GJ116" s="469" t="str">
        <f>IF(_tag_month_day!BU106="","",_tag_month_day!BU106/100)</f>
        <v/>
      </c>
      <c r="GK116" s="470">
        <f>GK115</f>
        <v>0.070000000000000007</v>
      </c>
      <c r="GL116" s="470">
        <f>GL115</f>
        <v>0.029999999999999999</v>
      </c>
      <c r="GM116" s="471" t="str">
        <f>IF(_tag_month_day!BX106="","",_tag_month_day!BX106/100)</f>
        <v/>
      </c>
      <c r="GN116" s="470">
        <f>GN115</f>
        <v>0.070000000000000007</v>
      </c>
      <c r="GO116" s="470">
        <f>GO115</f>
        <v>0.029999999999999999</v>
      </c>
      <c r="GP116" s="470">
        <f>GP115</f>
        <v>0.089999999999999997</v>
      </c>
      <c r="GQ116" s="470">
        <f>GQ115</f>
        <v>0.029999999999999999</v>
      </c>
      <c r="GR116" s="471" t="str">
        <f>IF(_tag_month_day!CA106="","",_tag_month_day!CA106/100)</f>
        <v/>
      </c>
      <c r="GS116" s="472">
        <f>GS115</f>
        <v>0.95299999999999996</v>
      </c>
      <c r="GT116" s="472">
        <f>GT115</f>
        <v>0.55000000000000004</v>
      </c>
      <c r="GU116" s="472">
        <f>GU115</f>
        <v>0.55000000000000004</v>
      </c>
      <c r="GV116" s="472">
        <f>GV115</f>
        <v>0.55000000000000004</v>
      </c>
      <c r="GW116" s="472">
        <f>GW115</f>
        <v>0.5</v>
      </c>
      <c r="GX116" s="472">
        <f>GX115</f>
        <v>0.93500000000000005</v>
      </c>
      <c r="GY116" s="472">
        <f>GY115</f>
        <v>0.14999999999999999</v>
      </c>
      <c r="GZ116" s="472">
        <f>GZ115</f>
        <v>1</v>
      </c>
      <c r="HA116" s="474">
        <f>HA115</f>
        <v>0.047</v>
      </c>
      <c r="HB116" s="474">
        <f>HB115</f>
        <v>0.45000000000000001</v>
      </c>
      <c r="HC116" s="474">
        <f>HC115</f>
        <v>0.45000000000000001</v>
      </c>
      <c r="HD116" s="474">
        <f>HD115</f>
        <v>0.45000000000000001</v>
      </c>
      <c r="HE116" s="474">
        <f>HE115</f>
        <v>0.5</v>
      </c>
      <c r="HF116" s="474">
        <f>HF115</f>
        <v>0.065000000000000002</v>
      </c>
      <c r="HG116" s="474">
        <f>HG115</f>
        <v>0.84999999999999998</v>
      </c>
      <c r="HH116" s="474">
        <f>HH115</f>
        <v>0</v>
      </c>
      <c r="HI116" s="10" t="e">
        <f>IF(BZ116&lt;&gt;"",CK116-BV116,0)</f>
        <v>#VALUE!</v>
      </c>
      <c r="HJ116" s="10" t="e">
        <f>IF(AJ116&gt;0,AH116-AJ116,0)</f>
        <v>#VALUE!</v>
      </c>
      <c r="HK116" s="466">
        <f>HK115</f>
        <v>0.84999999999999998</v>
      </c>
      <c r="HL116" s="424">
        <f>HL115</f>
        <v>550000</v>
      </c>
      <c r="HM116" s="424">
        <f>HM115</f>
        <v>480000</v>
      </c>
      <c r="HN116" s="465" t="e">
        <f>(DJ116*EZ116+DK116*FH116+DL116*FM116+DM116*FR116+DN116*FW116+DO116*GB116+DS116*GI116+DP116*GM116+DR116*GR116)*1000*2</f>
        <v>#VALUE!</v>
      </c>
      <c r="HO116" s="465" t="e">
        <f>HN116*HK116*$HO$2/HL116*1000000</f>
        <v>#VALUE!</v>
      </c>
      <c r="HP116" s="465" t="e">
        <f>HN116*HK116*$HP$2/HM116*1000000</f>
        <v>#VALUE!</v>
      </c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</row>
    <row customFormat="1" r="117" s="0">
      <c r="A117" s="420">
        <v>106</v>
      </c>
      <c r="B117" s="421">
        <f ca="1">IF(D117=D116,B116,IF(D117="夜班",B116+1,B116))</f>
        <v>43590</v>
      </c>
      <c r="C117" s="422">
        <f>C116</f>
        <v>0.041666666666666699</v>
      </c>
      <c r="D117" s="10" t="str">
        <f ca="1">IF(HOUR(G117)&lt;8,"夜班",IF(HOUR(G117)&lt;16,"白班",IF(HOUR(G117)&lt;24,"中班",0)))</f>
        <v>白班</v>
      </c>
      <c r="E117" s="10" t="e">
        <f ca="1">IF(F117=1,"甲",IF(F117=2,"乙",IF(F117=3,"丙",IF(F117=4,"丁",""))))</f>
        <v>#REF!</v>
      </c>
      <c r="F117" s="10" t="e">
        <f ca="1">SUMPRODUCT((成本日报!$A$3:$A$95=计划!B117)*(成本日报!$B$3:$B$95=计划!$D117),成本日报!$C$3:$C$95)</f>
        <v>#REF!</v>
      </c>
      <c r="G117" s="423">
        <f ca="1">G116+C116</f>
        <v>43590.374999999745</v>
      </c>
      <c r="H117" s="423">
        <f ca="1">$G117+$C117/60*10+$C117*0</f>
        <v>43590.381944444191</v>
      </c>
      <c r="I117" s="423">
        <f ca="1">$G117+$C117/60*18+$C117*0</f>
        <v>43590.387499999742</v>
      </c>
      <c r="J117" s="423">
        <f ca="1">$G117+$C117/60*0+$C117*1</f>
        <v>43590.41666666641</v>
      </c>
      <c r="K117" s="423">
        <f ca="1">$G117+$C117/60*30+$C117*2</f>
        <v>43590.479166666417</v>
      </c>
      <c r="L117" s="423">
        <f ca="1">$G117+$C117/60*0+$C117*3</f>
        <v>43590.499999999745</v>
      </c>
      <c r="M117" s="424" t="str">
        <f>IF(_tag_month_day!A107="","",_tag_month_day!A107)</f>
        <v/>
      </c>
      <c r="N117" s="424" t="str">
        <f>IF(_tag_month_day!B107="","",_tag_month_day!B107)</f>
        <v/>
      </c>
      <c r="O117" s="425" t="e">
        <f>IF(M117+N117=0,"",M117+N117)</f>
        <v>#VALUE!</v>
      </c>
      <c r="P117" s="424" t="str">
        <f>IF(_tag_month_day!C107="","",_tag_month_day!C107)</f>
        <v/>
      </c>
      <c r="Q117" s="424" t="str">
        <f>IF(_tag_month_day!D107="","",_tag_month_day!D107)</f>
        <v/>
      </c>
      <c r="R117" s="426" t="str">
        <f>IF(_tag_month_day!CB107="","",_tag_month_day!CB107/100)</f>
        <v/>
      </c>
      <c r="S117" s="427" t="str">
        <f>IF(_tag_month_day!E107="","",_tag_month_day!E107)</f>
        <v/>
      </c>
      <c r="T117" s="427" t="str">
        <f>IF(_tag_month_day!F107="","",_tag_month_day!F107)</f>
        <v/>
      </c>
      <c r="U117" s="428" t="e">
        <f>S117+T117</f>
        <v>#VALUE!</v>
      </c>
      <c r="V117" s="429" t="e">
        <f>U117/AJ117</f>
        <v>#VALUE!</v>
      </c>
      <c r="W117" s="430" t="str">
        <f>IF(_jhy_month_day!A107="","",_jhy_month_day!A107)</f>
        <v/>
      </c>
      <c r="X117" s="431" t="str">
        <f>IF(_jhy_month_day!B107="","",_jhy_month_day!B107/100)</f>
        <v/>
      </c>
      <c r="Y117" s="431" t="str">
        <f>IF(_jhy_month_day!C107="","",_jhy_month_day!C107/100)</f>
        <v/>
      </c>
      <c r="Z117" s="432">
        <f>Z113+1</f>
        <v>27</v>
      </c>
      <c r="AA117" s="433" t="str">
        <f>IF(_tag_month_day!G107="","",_tag_month_day!G107/100)</f>
        <v/>
      </c>
      <c r="AB117" s="433" t="str">
        <f>IF(_tag_month_day!H107="","",_tag_month_day!H107/100)</f>
        <v/>
      </c>
      <c r="AC117" s="434">
        <f>IF(X117="",AC116,BK117*($AV116*X117+$AW116*FD116+$AX116*FI116+$AY116*FN116+$AZ116*FS116+$BA116*FX116+$BG116*GE116)/(AV116*Y117+AX116*FK116+AW116*FF116+AY116*FP116+AZ116*FU116+BA116*FZ116+BG116*GG116+BB116*GK116+BC116*GN116+BD116*GP116))</f>
        <v>1.59963432013121</v>
      </c>
      <c r="AD117" s="435" t="str">
        <f>IF(AC117=AC116,"",AC117-AC116)</f>
        <v/>
      </c>
      <c r="AE117" s="436" t="str">
        <f>IF(1-AF117=0,"",(1-AF117))</f>
        <v/>
      </c>
      <c r="AF117" s="437">
        <v>1</v>
      </c>
      <c r="AG117" s="10" t="str">
        <f>AG116</f>
        <v>8B4</v>
      </c>
      <c r="AH117" s="438" t="str">
        <f>AH116</f>
        <v/>
      </c>
      <c r="AI117" s="424" t="e">
        <f>IF(ROUND(AJ117-AJ116,1)=0,"",AJ117-AJ116)</f>
        <v>#VALUE!</v>
      </c>
      <c r="AJ117" s="10" t="str">
        <f>IF(_tag_month_day!I107="","",_tag_month_day!I107)</f>
        <v/>
      </c>
      <c r="AK117" s="440" t="s">
        <v>157</v>
      </c>
      <c r="AL117" s="440" t="s">
        <v>460</v>
      </c>
      <c r="AM117" s="440" t="s">
        <v>441</v>
      </c>
      <c r="AN117" s="441">
        <f>AN116</f>
        <v>2</v>
      </c>
      <c r="AO117" s="441">
        <f>AO116</f>
        <v>8</v>
      </c>
      <c r="AP117" s="442" t="e">
        <f>(IF(AN117=0,AS116,AS116*(1+AO117/AN117)/(AR117+AO117/AN117)))+AT117</f>
        <v>#VALUE!</v>
      </c>
      <c r="AQ117" s="443" t="str">
        <f>IF(_tag_month_day!J107="","",_tag_month_day!J107/100)</f>
        <v/>
      </c>
      <c r="AR117" s="444">
        <f>AR116</f>
        <v>1.3</v>
      </c>
      <c r="AS117" s="445" t="e">
        <f>AQ117*(AN117*AR117+AO117)/(AN117+AO117)</f>
        <v>#VALUE!</v>
      </c>
      <c r="AT117" s="445" t="e">
        <f>(SUM(BE117:BF117)-SUM(BE116:BF116))*0.05</f>
        <v>#VALUE!</v>
      </c>
      <c r="AU117" s="446" t="str">
        <f>IF(_tag_month_day!CC107="","",IF(_tag_month_day!CC107&gt;0,_tag_month_day!CD107,_tag_month_day!CE107))</f>
        <v/>
      </c>
      <c r="AV117" s="447" t="str">
        <f>IF(_tag_month_day!L107="","",_tag_month_day!L107/100)</f>
        <v/>
      </c>
      <c r="AW117" s="431">
        <f>AW116</f>
        <v>0</v>
      </c>
      <c r="AX117" s="431">
        <f>AX116</f>
        <v>0</v>
      </c>
      <c r="AY117" s="431" t="str">
        <f>IF(_tag_month_day!M107="","",_tag_month_day!M107/100)</f>
        <v/>
      </c>
      <c r="AZ117" s="431" t="str">
        <f>IF(_tag_month_day!N107="","",_tag_month_day!N107/100)</f>
        <v/>
      </c>
      <c r="BA117" s="431" t="str">
        <f>IF(_tag_month_day!O107="","",_tag_month_day!O107/100)</f>
        <v/>
      </c>
      <c r="BB117" s="448" t="str">
        <f>IF(_tag_month_day!P107="","",_tag_month_day!P107/100)</f>
        <v/>
      </c>
      <c r="BC117" s="448">
        <f>BC116</f>
        <v>0</v>
      </c>
      <c r="BD117" s="448" t="str">
        <f>IF(_tag_month_day!Q107="","",_tag_month_day!Q107/100)</f>
        <v/>
      </c>
      <c r="BE117" s="449" t="str">
        <f>IF(_tag_month_day!R107="","",_tag_month_day!R107/100)</f>
        <v/>
      </c>
      <c r="BF117" s="388" t="e">
        <f>(AU117*(100+BE117*100))/(AJ117-AU117)/100</f>
        <v>#VALUE!</v>
      </c>
      <c r="BG117" s="450" t="e">
        <f>BE117+BF117</f>
        <v>#VALUE!</v>
      </c>
      <c r="BH117" s="451" t="e">
        <f>SUM(AV117:BF117)</f>
        <v>#VALUE!</v>
      </c>
      <c r="BI117" s="452" t="e">
        <f>IF(CX117=0,BI116,(DK117*查询!$R$5+DL117*查询!$Q$5+DM117*查询!$N$5+DN117*查询!$O$5+DO117*查询!$P$5)*AF117/CX117)</f>
        <v>#VALUE!</v>
      </c>
      <c r="BJ117" s="452" t="e">
        <f>IF(CX117=0,BJ116,(DP117*查询!$S$5+DQ117*查询!$T$5+DR117*查询!$U$5)*AF117/CX117)</f>
        <v>#VALUE!</v>
      </c>
      <c r="BK117" s="452">
        <f>BK116</f>
        <v>1</v>
      </c>
      <c r="BL117" s="453" t="e">
        <f>SUMPRODUCT((AV117:BA117)*(GS117:GX117))/((GS117:GX117)+SUM(BB117:BD117)*GY117+BG117*GZ117)</f>
        <v>#VALUE!</v>
      </c>
      <c r="BM117" s="453" t="e">
        <f>BK117*($AV117*FB117+$AW117*FD117+$AX117*FI117+$AY117*FN117+$AZ117*FS117+$BA117*FX117+$BG117*GE117)/(AV117*EY117+AX117*FK117+AW117*FF117+AY117*FP117+AZ117*FU117+BA117*FZ117+BG117*GG117+BB117*GK117+BC117*GN117+BD117*GP117)</f>
        <v>#VALUE!</v>
      </c>
      <c r="BN117" s="453" t="e">
        <f>($AV117*FC117+$AX117*FJ117+$AW117*FE117+$AY117*FO117+$AZ117*FT117+$BA117*FY117+$BG117*GF117)/($AV117*FA117+BG117*GH117+BB117*GL117+BC117*GO117+BD117*GQ117+BA117*GA117)</f>
        <v>#VALUE!</v>
      </c>
      <c r="BO117" s="454" t="e">
        <f>SUMPRODUCT(AV117:BA117*GS117:GX117)/(GS117:GX117+(BB117+BC117+BD117)*GY117+BG117)</f>
        <v>#VALUE!</v>
      </c>
      <c r="BP117" s="454" t="e">
        <f>SUMPRODUCT(AV117:BA117*GS117:GX117)/(GS117:GX117+(BB117+BC117+BD117)*GY117+BG117)</f>
        <v>#VALUE!</v>
      </c>
      <c r="BQ117" s="454" t="e">
        <f>SUMPRODUCT(AV117:BA117*GS117:GX117)/(GS117:GX117+(BB117+BC117+BD117)*GY117+BG117)</f>
        <v>#VALUE!</v>
      </c>
      <c r="BR117" s="453" t="str">
        <f>IF(_tag_month_day!T107="","",_tag_month_day!T107)</f>
        <v/>
      </c>
      <c r="BS117" s="453" t="str">
        <f>IF(_tag_month_day!U107="","",_tag_month_day!U107)</f>
        <v/>
      </c>
      <c r="BT117" s="455" t="str">
        <f>IF(CK117="","",IF((CK117&gt;=BV117-0.12)*(CK117&lt;=BV117+0.12),"合格","不合格"))</f>
        <v/>
      </c>
      <c r="BU117" s="456" t="str">
        <f>IF(_tag_month_day!V107="","",_tag_month_day!V107)</f>
        <v/>
      </c>
      <c r="BV117" s="457" t="str">
        <f>IF(_tag_month_day!W107="","",_tag_month_day!W107)</f>
        <v/>
      </c>
      <c r="BW117" s="458" t="str">
        <f>IF(_tag_month_day!X107="","",_tag_month_day!X107)</f>
        <v/>
      </c>
      <c r="BX117" s="458" t="str">
        <f>IF(_tag_month_day!Y107="","",_tag_month_day!Y107)</f>
        <v/>
      </c>
      <c r="BY117" s="459">
        <f ca="1">L117</f>
        <v>43590.499999999745</v>
      </c>
      <c r="BZ117" s="460"/>
      <c r="CA117" s="461"/>
      <c r="CB117" s="424" t="str">
        <f>IF(_tag_month_day!Z107="","",_tag_month_day!Z107)</f>
        <v/>
      </c>
      <c r="CC117" s="424" t="str">
        <f>IF(_tag_month_day!AA107="","",_tag_month_day!AA107)</f>
        <v/>
      </c>
      <c r="CD117" s="424" t="str">
        <f>IF(_tag_month_day!AB107="","",_tag_month_day!AB107)</f>
        <v/>
      </c>
      <c r="CE117" s="424" t="str">
        <f>IF(_tag_month_day!AC107="","",_tag_month_day!AC107)</f>
        <v/>
      </c>
      <c r="CF117" s="424" t="str">
        <f>IF(_tag_month_day!AD107="","",_tag_month_day!AD107)</f>
        <v/>
      </c>
      <c r="CG117" s="424" t="str">
        <f>IF(_tag_month_day!AE107="","",_tag_month_day!AE107)</f>
        <v/>
      </c>
      <c r="CH117" s="424" t="str">
        <f>IF(_tag_month_day!AF107="","",_tag_month_day!AF107)</f>
        <v/>
      </c>
      <c r="CI117" s="424" t="str">
        <f>IF(_tag_month_day!AG107="","",_tag_month_day!AG107)</f>
        <v/>
      </c>
      <c r="CJ117" s="424" t="str">
        <f>IF(_tag_month_day!AH107="","",_tag_month_day!AH107)</f>
        <v/>
      </c>
      <c r="CK117" s="424" t="str">
        <f>IF(_tag_month_day!AI107="","",_tag_month_day!AI107)</f>
        <v/>
      </c>
      <c r="CL117" s="4" t="str">
        <f>IF(_tag_month_day!AJ107="","",_tag_month_day!AJ107)</f>
        <v/>
      </c>
      <c r="CM117" s="4" t="str">
        <f>IF(_tag_month_day!AK107="","",_tag_month_day!AK107)</f>
        <v/>
      </c>
      <c r="CN117" s="4" t="str">
        <f>IF(_tag_month_day!AL107="","",_tag_month_day!AL107)</f>
        <v/>
      </c>
      <c r="CO117" s="4" t="str">
        <f>IF(_tag_month_day!AM107="","",_tag_month_day!AM107)</f>
        <v/>
      </c>
      <c r="CP117" s="4" t="str">
        <f>IF(_tag_month_day!AN107="","",_tag_month_day!AN107)</f>
        <v/>
      </c>
      <c r="CQ117" s="4" t="str">
        <f>IF(_tag_month_day!AO107="","",_tag_month_day!AO107)</f>
        <v/>
      </c>
      <c r="CR117" s="462" t="str">
        <f>IF(_tag_month_day!AP107="","",_tag_month_day!AP107)</f>
        <v/>
      </c>
      <c r="CS117" s="463" t="str">
        <f>IF(_tag_month_day!AQ107="","",_tag_month_day!AQ107)</f>
        <v/>
      </c>
      <c r="CT117" s="4" t="str">
        <f>IF(_tag_month_day!AR107="","",_tag_month_day!AR107)</f>
        <v/>
      </c>
      <c r="CU117" s="464" t="e">
        <f>DU117/AJ117</f>
        <v>#VALUE!</v>
      </c>
      <c r="CV117" s="451" t="e">
        <f>BG117/BH117</f>
        <v>#VALUE!</v>
      </c>
      <c r="CW117" s="465" t="e">
        <f>AJ117*(1-CV117)*CU117*AF117</f>
        <v>#VALUE!</v>
      </c>
      <c r="CX117" s="465" t="e">
        <f>CW117*94%</f>
        <v>#VALUE!</v>
      </c>
      <c r="CY117" s="466" t="e">
        <f>IF(CX117=0,0,DS117/(DS117+CX117))</f>
        <v>#VALUE!</v>
      </c>
      <c r="CZ117" s="465" t="e">
        <f>$AJ117*EF117</f>
        <v>#VALUE!</v>
      </c>
      <c r="DA117" s="465" t="e">
        <f>$AJ117*EG117</f>
        <v>#VALUE!</v>
      </c>
      <c r="DB117" s="465" t="e">
        <f>$AJ117*EH117</f>
        <v>#VALUE!</v>
      </c>
      <c r="DC117" s="465" t="e">
        <f>$AJ117*EI117</f>
        <v>#VALUE!</v>
      </c>
      <c r="DD117" s="465" t="e">
        <f>$AJ117*EJ117</f>
        <v>#VALUE!</v>
      </c>
      <c r="DE117" s="465" t="e">
        <f>$AJ117*EK117</f>
        <v>#VALUE!</v>
      </c>
      <c r="DF117" s="465" t="e">
        <f>$AJ117*EL117</f>
        <v>#VALUE!</v>
      </c>
      <c r="DG117" s="465" t="e">
        <f>$AJ117*EM117</f>
        <v>#VALUE!</v>
      </c>
      <c r="DH117" s="465" t="e">
        <f>$AJ117*EN117</f>
        <v>#VALUE!</v>
      </c>
      <c r="DI117" s="465" t="e">
        <f>$AJ117*EO117</f>
        <v>#VALUE!</v>
      </c>
      <c r="DJ117" s="465" t="e">
        <f>CZ117*(1-EP117)</f>
        <v>#VALUE!</v>
      </c>
      <c r="DK117" s="465" t="e">
        <f>DA117*(1-ER117)</f>
        <v>#VALUE!</v>
      </c>
      <c r="DL117" s="465" t="e">
        <f>DB117*(1-EQ117)</f>
        <v>#VALUE!</v>
      </c>
      <c r="DM117" s="465" t="e">
        <f>DC117*(1-ES117)</f>
        <v>#VALUE!</v>
      </c>
      <c r="DN117" s="465" t="e">
        <f>DD117*(1-ET117)</f>
        <v>#VALUE!</v>
      </c>
      <c r="DO117" s="465" t="e">
        <f>DE117</f>
        <v>#VALUE!</v>
      </c>
      <c r="DP117" s="465" t="e">
        <f>DF117*(1-EU117)</f>
        <v>#VALUE!</v>
      </c>
      <c r="DQ117" s="465" t="e">
        <f>DG117*(1-EV117)</f>
        <v>#VALUE!</v>
      </c>
      <c r="DR117" s="465" t="e">
        <f>DH117*(1-EW117)</f>
        <v>#VALUE!</v>
      </c>
      <c r="DS117" s="465" t="e">
        <f>DI117</f>
        <v>#VALUE!</v>
      </c>
      <c r="DT117" s="465" t="e">
        <f>SUM(DJ117:DS117)</f>
        <v>#VALUE!</v>
      </c>
      <c r="DU117" s="465" t="e">
        <f>(GS117:GX117)+(DP117+DQ117+DR117)*GY117+DS117</f>
        <v>#VALUE!</v>
      </c>
      <c r="DV117" s="451" t="e">
        <f>AV117/$BH117/(1-EP117)</f>
        <v>#VALUE!</v>
      </c>
      <c r="DW117" s="451" t="e">
        <f>AW117/$BH117/(1-ER117)</f>
        <v>#VALUE!</v>
      </c>
      <c r="DX117" s="451" t="e">
        <f>AX117/$BH117/(1-EQ117)</f>
        <v>#VALUE!</v>
      </c>
      <c r="DY117" s="451" t="e">
        <f>AY117/$BH117/(1-ES117)</f>
        <v>#VALUE!</v>
      </c>
      <c r="DZ117" s="451" t="e">
        <f>AZ117/$BH117/(1-ET117)</f>
        <v>#VALUE!</v>
      </c>
      <c r="EA117" s="451" t="e">
        <f>BA117/$BH117/(1-AX117)</f>
        <v>#VALUE!</v>
      </c>
      <c r="EB117" s="451" t="e">
        <f>BB117/$BH117/(1-EU117)</f>
        <v>#VALUE!</v>
      </c>
      <c r="EC117" s="451" t="e">
        <f>BC117/$BH117/(1-EV117)</f>
        <v>#VALUE!</v>
      </c>
      <c r="ED117" s="451" t="e">
        <f>BD117/$BH117/(1-EW117)</f>
        <v>#VALUE!</v>
      </c>
      <c r="EE117" s="451" t="e">
        <f>BG117/BH117</f>
        <v>#VALUE!</v>
      </c>
      <c r="EF117" s="451" t="e">
        <f>DV117/SUM($DV117:$EE117)</f>
        <v>#VALUE!</v>
      </c>
      <c r="EG117" s="451" t="e">
        <f>DW117/SUM($DV117:$EE117)</f>
        <v>#VALUE!</v>
      </c>
      <c r="EH117" s="451" t="e">
        <f>DX117/SUM($DV117:$EE117)</f>
        <v>#VALUE!</v>
      </c>
      <c r="EI117" s="451" t="e">
        <f>DY117/SUM($DV117:$EE117)</f>
        <v>#VALUE!</v>
      </c>
      <c r="EJ117" s="451" t="e">
        <f>DZ117/SUM($DV117:$EE117)</f>
        <v>#VALUE!</v>
      </c>
      <c r="EK117" s="451" t="e">
        <f>EA117/SUM($DV117:$EE117)</f>
        <v>#VALUE!</v>
      </c>
      <c r="EL117" s="451" t="e">
        <f>EB117/SUM($DV117:$EE117)</f>
        <v>#VALUE!</v>
      </c>
      <c r="EM117" s="451" t="e">
        <f>EC117/SUM($DV117:$EE117)</f>
        <v>#VALUE!</v>
      </c>
      <c r="EN117" s="451" t="e">
        <f>ED117/SUM($DV117:$EE117)</f>
        <v>#VALUE!</v>
      </c>
      <c r="EO117" s="451" t="e">
        <f>EE117/SUM($DV117:$EE117)</f>
        <v>#VALUE!</v>
      </c>
      <c r="EP117" s="450">
        <f>EP116</f>
        <v>0.080000000000000002</v>
      </c>
      <c r="EQ117" s="450">
        <f>EQ116</f>
        <v>0.014999999999999999</v>
      </c>
      <c r="ER117" s="450">
        <f>ER116</f>
        <v>0.014999999999999999</v>
      </c>
      <c r="ES117" s="450">
        <f>ES116</f>
        <v>0.014999999999999999</v>
      </c>
      <c r="ET117" s="450">
        <f>ET116</f>
        <v>0.014999999999999999</v>
      </c>
      <c r="EU117" s="450">
        <f>EU116</f>
        <v>0.089999999999999997</v>
      </c>
      <c r="EV117" s="450">
        <f>EV116</f>
        <v>0.089999999999999997</v>
      </c>
      <c r="EW117" s="450">
        <f>EW116</f>
        <v>0.089999999999999997</v>
      </c>
      <c r="EX117" s="431" t="str">
        <f>IF(_tag_month_day!AS107="","",_tag_month_day!AS107/100)</f>
        <v/>
      </c>
      <c r="EY117" s="431" t="str">
        <f>IF(_tag_month_day!AT107="","",_tag_month_day!AT107/100)</f>
        <v/>
      </c>
      <c r="EZ117" s="431" t="str">
        <f>IF(_tag_month_day!AU107="","",_tag_month_day!AU107/100)</f>
        <v/>
      </c>
      <c r="FA117" s="431" t="str">
        <f>IF(_tag_month_day!AV107="","",_tag_month_day!AV107/100)</f>
        <v/>
      </c>
      <c r="FB117" s="431" t="str">
        <f>IF(_tag_month_day!AW107="","",_tag_month_day!AW107/100)</f>
        <v/>
      </c>
      <c r="FC117" s="431" t="str">
        <f>IF(_tag_month_day!AX107="","",_tag_month_day!AX107/100)</f>
        <v/>
      </c>
      <c r="FD117" s="449" t="str">
        <f>IF(_tag_month_day!AY107="","",_tag_month_day!AY107/100)</f>
        <v/>
      </c>
      <c r="FE117" s="449" t="str">
        <f>IF(_tag_month_day!AZ107="","",_tag_month_day!AZ107/100)</f>
        <v/>
      </c>
      <c r="FF117" s="449" t="str">
        <f>IF(_tag_month_day!BA107="","",_tag_month_day!BA107/100)</f>
        <v/>
      </c>
      <c r="FG117" s="449" t="str">
        <f>IF(_tag_month_day!BB107="","",_tag_month_day!BB107/100)</f>
        <v/>
      </c>
      <c r="FH117" s="467" t="str">
        <f>IF(_tag_month_day!BC107="","",_tag_month_day!BC107/100)</f>
        <v/>
      </c>
      <c r="FI117" s="449">
        <f>FI116</f>
        <v>0.40999999999999998</v>
      </c>
      <c r="FJ117" s="449">
        <f>FJ116</f>
        <v>0.11</v>
      </c>
      <c r="FK117" s="449">
        <f>FK116</f>
        <v>0.014999999999999999</v>
      </c>
      <c r="FL117" s="449">
        <f>FL116</f>
        <v>0</v>
      </c>
      <c r="FM117" s="467">
        <f>FM116</f>
        <v>0.0001</v>
      </c>
      <c r="FN117" s="449">
        <f>FN116</f>
        <v>0.32000000000000001</v>
      </c>
      <c r="FO117" s="449">
        <f>FO116</f>
        <v>0.20000000000000001</v>
      </c>
      <c r="FP117" s="449">
        <f>FP116</f>
        <v>0.01</v>
      </c>
      <c r="FQ117" s="449">
        <f>FQ116</f>
        <v>0</v>
      </c>
      <c r="FR117" s="467">
        <f>FR116</f>
        <v>0.0001</v>
      </c>
      <c r="FS117" s="449" t="str">
        <f>IF(_tag_month_day!BD107="","",_tag_month_day!BD107/100)</f>
        <v/>
      </c>
      <c r="FT117" s="449" t="str">
        <f>IF(_tag_month_day!BE107="","",_tag_month_day!BE107/100)</f>
        <v/>
      </c>
      <c r="FU117" s="449" t="str">
        <f>IF(_tag_month_day!BF107="","",_tag_month_day!BF107/100)</f>
        <v/>
      </c>
      <c r="FV117" s="449" t="str">
        <f>IF(_tag_month_day!BG107="","",_tag_month_day!BG107/100)</f>
        <v/>
      </c>
      <c r="FW117" s="467" t="str">
        <f>IF(_tag_month_day!BH107="","",_tag_month_day!BH107/100)</f>
        <v/>
      </c>
      <c r="FX117" s="449" t="str">
        <f>IF(_tag_month_day!BI107="","",_tag_month_day!BI107/100)</f>
        <v/>
      </c>
      <c r="FY117" s="449" t="str">
        <f>IF(_tag_month_day!BJ107="","",_tag_month_day!BJ107/100)</f>
        <v/>
      </c>
      <c r="FZ117" s="468" t="str">
        <f>IF(_tag_month_day!BK107="","",_tag_month_day!BK107/100)</f>
        <v/>
      </c>
      <c r="GA117" s="449" t="str">
        <f>IF(_tag_month_day!BL107="","",_tag_month_day!BL107/100)</f>
        <v/>
      </c>
      <c r="GB117" s="467" t="str">
        <f>IF(_tag_month_day!BM107="","",_tag_month_day!BM107/100)</f>
        <v/>
      </c>
      <c r="GC117" s="431" t="str">
        <f>IF(_tag_month_day!BN107="","",_tag_month_day!BN107/100)</f>
        <v/>
      </c>
      <c r="GD117" s="431" t="str">
        <f>IF(_tag_month_day!BO107="","",_tag_month_day!BO107/100)</f>
        <v/>
      </c>
      <c r="GE117" s="431" t="str">
        <f>IF(_tag_month_day!BP107="","",_tag_month_day!BP107/100)</f>
        <v/>
      </c>
      <c r="GF117" s="431" t="str">
        <f>IF(_tag_month_day!BQ107="","",_tag_month_day!BQ107/100)</f>
        <v/>
      </c>
      <c r="GG117" s="431" t="str">
        <f>IF(_tag_month_day!BR107="","",_tag_month_day!BR107/100)</f>
        <v/>
      </c>
      <c r="GH117" s="431" t="str">
        <f>IF(_tag_month_day!BS107="","",_tag_month_day!BS107/100)</f>
        <v/>
      </c>
      <c r="GI117" s="467" t="str">
        <f>IF(_tag_month_day!BT107="","",_tag_month_day!BT107/100)</f>
        <v/>
      </c>
      <c r="GJ117" s="469" t="str">
        <f>IF(_tag_month_day!BU107="","",_tag_month_day!BU107/100)</f>
        <v/>
      </c>
      <c r="GK117" s="470">
        <f>GK116</f>
        <v>0.070000000000000007</v>
      </c>
      <c r="GL117" s="470">
        <f>GL116</f>
        <v>0.029999999999999999</v>
      </c>
      <c r="GM117" s="471" t="str">
        <f>IF(_tag_month_day!BX107="","",_tag_month_day!BX107/100)</f>
        <v/>
      </c>
      <c r="GN117" s="470">
        <f>GN116</f>
        <v>0.070000000000000007</v>
      </c>
      <c r="GO117" s="470">
        <f>GO116</f>
        <v>0.029999999999999999</v>
      </c>
      <c r="GP117" s="470">
        <f>GP116</f>
        <v>0.089999999999999997</v>
      </c>
      <c r="GQ117" s="470">
        <f>GQ116</f>
        <v>0.029999999999999999</v>
      </c>
      <c r="GR117" s="471" t="str">
        <f>IF(_tag_month_day!CA107="","",_tag_month_day!CA107/100)</f>
        <v/>
      </c>
      <c r="GS117" s="472">
        <f>GS116</f>
        <v>0.95299999999999996</v>
      </c>
      <c r="GT117" s="472">
        <f>GT116</f>
        <v>0.55000000000000004</v>
      </c>
      <c r="GU117" s="472">
        <f>GU116</f>
        <v>0.55000000000000004</v>
      </c>
      <c r="GV117" s="472">
        <f>GV116</f>
        <v>0.55000000000000004</v>
      </c>
      <c r="GW117" s="472">
        <f>GW116</f>
        <v>0.5</v>
      </c>
      <c r="GX117" s="472">
        <f>GX116</f>
        <v>0.93500000000000005</v>
      </c>
      <c r="GY117" s="472">
        <f>GY116</f>
        <v>0.14999999999999999</v>
      </c>
      <c r="GZ117" s="472">
        <f>GZ116</f>
        <v>1</v>
      </c>
      <c r="HA117" s="474">
        <f>HA116</f>
        <v>0.047</v>
      </c>
      <c r="HB117" s="474">
        <f>HB116</f>
        <v>0.45000000000000001</v>
      </c>
      <c r="HC117" s="474">
        <f>HC116</f>
        <v>0.45000000000000001</v>
      </c>
      <c r="HD117" s="474">
        <f>HD116</f>
        <v>0.45000000000000001</v>
      </c>
      <c r="HE117" s="474">
        <f>HE116</f>
        <v>0.5</v>
      </c>
      <c r="HF117" s="474">
        <f>HF116</f>
        <v>0.065000000000000002</v>
      </c>
      <c r="HG117" s="474">
        <f>HG116</f>
        <v>0.84999999999999998</v>
      </c>
      <c r="HH117" s="474">
        <f>HH116</f>
        <v>0</v>
      </c>
      <c r="HI117" s="10">
        <f>IF(BZ117&lt;&gt;"",CK117-BV117,0)</f>
        <v>0</v>
      </c>
      <c r="HJ117" s="10" t="e">
        <f>IF(AJ117&gt;0,AH117-AJ117,0)</f>
        <v>#VALUE!</v>
      </c>
      <c r="HK117" s="466">
        <f>HK116</f>
        <v>0.84999999999999998</v>
      </c>
      <c r="HL117" s="424">
        <f>HL116</f>
        <v>550000</v>
      </c>
      <c r="HM117" s="424">
        <f>HM116</f>
        <v>480000</v>
      </c>
      <c r="HN117" s="465" t="e">
        <f>(DJ117*EZ117+DK117*FH117+DL117*FM117+DM117*FR117+DN117*FW117+DO117*GB117+DS117*GI117+DP117*GM117+DR117*GR117)*1000*2</f>
        <v>#VALUE!</v>
      </c>
      <c r="HO117" s="465" t="e">
        <f>HN117*HK117*$HO$2/HL117*1000000</f>
        <v>#VALUE!</v>
      </c>
      <c r="HP117" s="465" t="e">
        <f>HN117*HK117*$HP$2/HM117*1000000</f>
        <v>#VALUE!</v>
      </c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</row>
    <row customFormat="1" r="118" s="0">
      <c r="A118" s="420">
        <v>107</v>
      </c>
      <c r="B118" s="421">
        <f ca="1">IF(D118=D117,B117,IF(D118="夜班",B117+1,B117))</f>
        <v>43590</v>
      </c>
      <c r="C118" s="422">
        <f>C117</f>
        <v>0.041666666666666699</v>
      </c>
      <c r="D118" s="10" t="str">
        <f ca="1">IF(HOUR(G118)&lt;8,"夜班",IF(HOUR(G118)&lt;16,"白班",IF(HOUR(G118)&lt;24,"中班",0)))</f>
        <v>白班</v>
      </c>
      <c r="E118" s="10" t="e">
        <f ca="1">IF(F118=1,"甲",IF(F118=2,"乙",IF(F118=3,"丙",IF(F118=4,"丁",""))))</f>
        <v>#REF!</v>
      </c>
      <c r="F118" s="10" t="e">
        <f ca="1">SUMPRODUCT((成本日报!$A$3:$A$95=计划!B118)*(成本日报!$B$3:$B$95=计划!$D118),成本日报!$C$3:$C$95)</f>
        <v>#REF!</v>
      </c>
      <c r="G118" s="423">
        <f ca="1">G117+C117</f>
        <v>43590.41666666641</v>
      </c>
      <c r="H118" s="423">
        <f ca="1">$G118+$C118/60*10+$C118*0</f>
        <v>43590.423611110855</v>
      </c>
      <c r="I118" s="423">
        <f ca="1">$G118+$C118/60*18+$C118*0</f>
        <v>43590.429166666407</v>
      </c>
      <c r="J118" s="423">
        <f ca="1">$G118+$C118/60*0+$C118*1</f>
        <v>43590.458333333074</v>
      </c>
      <c r="K118" s="423">
        <f ca="1">$G118+$C118/60*30+$C118*2</f>
        <v>43590.520833333081</v>
      </c>
      <c r="L118" s="423">
        <f ca="1">$G118+$C118/60*0+$C118*3</f>
        <v>43590.54166666641</v>
      </c>
      <c r="M118" s="424" t="str">
        <f>IF(_tag_month_day!A108="","",_tag_month_day!A108)</f>
        <v/>
      </c>
      <c r="N118" s="424" t="str">
        <f>IF(_tag_month_day!B108="","",_tag_month_day!B108)</f>
        <v/>
      </c>
      <c r="O118" s="425" t="e">
        <f>IF(M118+N118=0,"",M118+N118)</f>
        <v>#VALUE!</v>
      </c>
      <c r="P118" s="424" t="str">
        <f>IF(_tag_month_day!C108="","",_tag_month_day!C108)</f>
        <v/>
      </c>
      <c r="Q118" s="424" t="str">
        <f>IF(_tag_month_day!D108="","",_tag_month_day!D108)</f>
        <v/>
      </c>
      <c r="R118" s="426" t="str">
        <f>IF(_tag_month_day!CB108="","",_tag_month_day!CB108/100)</f>
        <v/>
      </c>
      <c r="S118" s="427" t="str">
        <f>IF(_tag_month_day!E108="","",_tag_month_day!E108)</f>
        <v/>
      </c>
      <c r="T118" s="427" t="str">
        <f>IF(_tag_month_day!F108="","",_tag_month_day!F108)</f>
        <v/>
      </c>
      <c r="U118" s="428" t="e">
        <f>S118+T118</f>
        <v>#VALUE!</v>
      </c>
      <c r="V118" s="429" t="e">
        <f>U118/AJ118</f>
        <v>#VALUE!</v>
      </c>
      <c r="W118" s="430" t="str">
        <f>IF(_jhy_month_day!A108="","",_jhy_month_day!A108)</f>
        <v/>
      </c>
      <c r="X118" s="431" t="str">
        <f>IF(_jhy_month_day!B108="","",_jhy_month_day!B108/100)</f>
        <v/>
      </c>
      <c r="Y118" s="431" t="str">
        <f>IF(_jhy_month_day!C108="","",_jhy_month_day!C108/100)</f>
        <v/>
      </c>
      <c r="Z118" s="432">
        <f>Z114+1</f>
        <v>27</v>
      </c>
      <c r="AA118" s="433" t="str">
        <f>IF(_tag_month_day!G108="","",_tag_month_day!G108/100)</f>
        <v/>
      </c>
      <c r="AB118" s="433" t="str">
        <f>IF(_tag_month_day!H108="","",_tag_month_day!H108/100)</f>
        <v/>
      </c>
      <c r="AC118" s="434">
        <f>IF(X118="",AC117,BK118*($AV117*X118+$AW117*FD117+$AX117*FI117+$AY117*FN117+$AZ117*FS117+$BA117*FX117+$BG117*GE117)/(AV117*Y118+AX117*FK117+AW117*FF117+AY117*FP117+AZ117*FU117+BA117*FZ117+BG117*GG117+BB117*GK117+BC117*GN117+BD117*GP117))</f>
        <v>1.59963432013121</v>
      </c>
      <c r="AD118" s="435" t="str">
        <f>IF(AC118=AC117,"",AC118-AC117)</f>
        <v/>
      </c>
      <c r="AE118" s="436" t="str">
        <f>IF(1-AF118=0,"",(1-AF118))</f>
        <v/>
      </c>
      <c r="AF118" s="437">
        <v>1</v>
      </c>
      <c r="AG118" s="10" t="str">
        <f>AG117</f>
        <v>8B4</v>
      </c>
      <c r="AH118" s="438" t="str">
        <f>AH117</f>
        <v/>
      </c>
      <c r="AI118" s="424" t="e">
        <f>IF(ROUND(AJ118-AJ117,1)=0,"",AJ118-AJ117)</f>
        <v>#VALUE!</v>
      </c>
      <c r="AJ118" s="10" t="str">
        <f>IF(_tag_month_day!I108="","",_tag_month_day!I108)</f>
        <v/>
      </c>
      <c r="AK118" s="440"/>
      <c r="AL118" s="440"/>
      <c r="AM118" s="440"/>
      <c r="AN118" s="441">
        <f>AN117</f>
        <v>2</v>
      </c>
      <c r="AO118" s="441">
        <f>AO117</f>
        <v>8</v>
      </c>
      <c r="AP118" s="442" t="e">
        <f>(IF(AN118=0,AS117,AS117*(1+AO118/AN118)/(AR118+AO118/AN118)))+AT118</f>
        <v>#VALUE!</v>
      </c>
      <c r="AQ118" s="443" t="str">
        <f>IF(_tag_month_day!J108="","",_tag_month_day!J108/100)</f>
        <v/>
      </c>
      <c r="AR118" s="444">
        <f>AR117</f>
        <v>1.3</v>
      </c>
      <c r="AS118" s="445" t="e">
        <f>AQ118*(AN118*AR118+AO118)/(AN118+AO118)</f>
        <v>#VALUE!</v>
      </c>
      <c r="AT118" s="445" t="e">
        <f>(SUM(BE118:BF118)-SUM(BE117:BF117))*0.05</f>
        <v>#VALUE!</v>
      </c>
      <c r="AU118" s="446" t="str">
        <f>IF(_tag_month_day!CC108="","",IF(_tag_month_day!CC108&gt;0,_tag_month_day!CD108,_tag_month_day!CE108))</f>
        <v/>
      </c>
      <c r="AV118" s="447" t="str">
        <f>IF(_tag_month_day!L108="","",_tag_month_day!L108/100)</f>
        <v/>
      </c>
      <c r="AW118" s="431">
        <f>AW117</f>
        <v>0</v>
      </c>
      <c r="AX118" s="431">
        <f>AX117</f>
        <v>0</v>
      </c>
      <c r="AY118" s="431" t="str">
        <f>IF(_tag_month_day!M108="","",_tag_month_day!M108/100)</f>
        <v/>
      </c>
      <c r="AZ118" s="431" t="str">
        <f>IF(_tag_month_day!N108="","",_tag_month_day!N108/100)</f>
        <v/>
      </c>
      <c r="BA118" s="431" t="str">
        <f>IF(_tag_month_day!O108="","",_tag_month_day!O108/100)</f>
        <v/>
      </c>
      <c r="BB118" s="448" t="str">
        <f>IF(_tag_month_day!P108="","",_tag_month_day!P108/100)</f>
        <v/>
      </c>
      <c r="BC118" s="448">
        <f>BC117</f>
        <v>0</v>
      </c>
      <c r="BD118" s="448" t="str">
        <f>IF(_tag_month_day!Q108="","",_tag_month_day!Q108/100)</f>
        <v/>
      </c>
      <c r="BE118" s="449" t="str">
        <f>IF(_tag_month_day!R108="","",_tag_month_day!R108/100)</f>
        <v/>
      </c>
      <c r="BF118" s="388" t="e">
        <f>(AU118*(100+BE118*100))/(AJ118-AU118)/100</f>
        <v>#VALUE!</v>
      </c>
      <c r="BG118" s="450" t="e">
        <f>BE118+BF118</f>
        <v>#VALUE!</v>
      </c>
      <c r="BH118" s="451" t="e">
        <f>SUM(AV118:BF118)</f>
        <v>#VALUE!</v>
      </c>
      <c r="BI118" s="452" t="e">
        <f>IF(CX118=0,BI117,(DK118*查询!$R$5+DL118*查询!$Q$5+DM118*查询!$N$5+DN118*查询!$O$5+DO118*查询!$P$5)*AF118/CX118)</f>
        <v>#VALUE!</v>
      </c>
      <c r="BJ118" s="452" t="e">
        <f>IF(CX118=0,BJ117,(DP118*查询!$S$5+DQ118*查询!$T$5+DR118*查询!$U$5)*AF118/CX118)</f>
        <v>#VALUE!</v>
      </c>
      <c r="BK118" s="452">
        <f>BK117</f>
        <v>1</v>
      </c>
      <c r="BL118" s="453" t="e">
        <f>SUMPRODUCT((AV118:BA118)*(GS118:GX118))/((GS118:GX118)+SUM(BB118:BD118)*GY118+BG118*GZ118)</f>
        <v>#VALUE!</v>
      </c>
      <c r="BM118" s="453" t="e">
        <f>BK118*($AV118*FB118+$AW118*FD118+$AX118*FI118+$AY118*FN118+$AZ118*FS118+$BA118*FX118+$BG118*GE118)/(AV118*EY118+AX118*FK118+AW118*FF118+AY118*FP118+AZ118*FU118+BA118*FZ118+BG118*GG118+BB118*GK118+BC118*GN118+BD118*GP118)</f>
        <v>#VALUE!</v>
      </c>
      <c r="BN118" s="453" t="e">
        <f>($AV118*FC118+$AX118*FJ118+$AW118*FE118+$AY118*FO118+$AZ118*FT118+$BA118*FY118+$BG118*GF118)/($AV118*FA118+BG118*GH118+BB118*GL118+BC118*GO118+BD118*GQ118+BA118*GA118)</f>
        <v>#VALUE!</v>
      </c>
      <c r="BO118" s="454" t="e">
        <f>SUMPRODUCT(AV118:BA118*GS118:GX118)/(GS118:GX118+(BB118+BC118+BD118)*GY118+BG118)</f>
        <v>#VALUE!</v>
      </c>
      <c r="BP118" s="454" t="e">
        <f>SUMPRODUCT(AV118:BA118*GS118:GX118)/(GS118:GX118+(BB118+BC118+BD118)*GY118+BG118)</f>
        <v>#VALUE!</v>
      </c>
      <c r="BQ118" s="454" t="e">
        <f>SUMPRODUCT(AV118:BA118*GS118:GX118)/(GS118:GX118+(BB118+BC118+BD118)*GY118+BG118)</f>
        <v>#VALUE!</v>
      </c>
      <c r="BR118" s="453" t="str">
        <f>IF(_tag_month_day!T108="","",_tag_month_day!T108)</f>
        <v/>
      </c>
      <c r="BS118" s="453" t="str">
        <f>IF(_tag_month_day!U108="","",_tag_month_day!U108)</f>
        <v/>
      </c>
      <c r="BT118" s="455" t="str">
        <f>IF(CK118="","",IF((CK118&gt;=BV118-0.12)*(CK118&lt;=BV118+0.12),"合格","不合格"))</f>
        <v/>
      </c>
      <c r="BU118" s="456" t="str">
        <f>IF(_tag_month_day!V108="","",_tag_month_day!V108)</f>
        <v/>
      </c>
      <c r="BV118" s="457" t="str">
        <f>IF(_tag_month_day!W108="","",_tag_month_day!W108)</f>
        <v/>
      </c>
      <c r="BW118" s="458" t="str">
        <f>IF(_tag_month_day!X108="","",_tag_month_day!X108)</f>
        <v/>
      </c>
      <c r="BX118" s="458" t="str">
        <f>IF(_tag_month_day!Y108="","",_tag_month_day!Y108)</f>
        <v/>
      </c>
      <c r="BY118" s="459">
        <f ca="1">L118</f>
        <v>43590.54166666641</v>
      </c>
      <c r="BZ118" s="460"/>
      <c r="CA118" s="461"/>
      <c r="CB118" s="424" t="str">
        <f>IF(_tag_month_day!Z108="","",_tag_month_day!Z108)</f>
        <v/>
      </c>
      <c r="CC118" s="424" t="str">
        <f>IF(_tag_month_day!AA108="","",_tag_month_day!AA108)</f>
        <v/>
      </c>
      <c r="CD118" s="424" t="str">
        <f>IF(_tag_month_day!AB108="","",_tag_month_day!AB108)</f>
        <v/>
      </c>
      <c r="CE118" s="424" t="str">
        <f>IF(_tag_month_day!AC108="","",_tag_month_day!AC108)</f>
        <v/>
      </c>
      <c r="CF118" s="424" t="str">
        <f>IF(_tag_month_day!AD108="","",_tag_month_day!AD108)</f>
        <v/>
      </c>
      <c r="CG118" s="424" t="str">
        <f>IF(_tag_month_day!AE108="","",_tag_month_day!AE108)</f>
        <v/>
      </c>
      <c r="CH118" s="424" t="str">
        <f>IF(_tag_month_day!AF108="","",_tag_month_day!AF108)</f>
        <v/>
      </c>
      <c r="CI118" s="424" t="str">
        <f>IF(_tag_month_day!AG108="","",_tag_month_day!AG108)</f>
        <v/>
      </c>
      <c r="CJ118" s="424" t="str">
        <f>IF(_tag_month_day!AH108="","",_tag_month_day!AH108)</f>
        <v/>
      </c>
      <c r="CK118" s="424" t="str">
        <f>IF(_tag_month_day!AI108="","",_tag_month_day!AI108)</f>
        <v/>
      </c>
      <c r="CL118" s="4" t="str">
        <f>IF(_tag_month_day!AJ108="","",_tag_month_day!AJ108)</f>
        <v/>
      </c>
      <c r="CM118" s="4" t="str">
        <f>IF(_tag_month_day!AK108="","",_tag_month_day!AK108)</f>
        <v/>
      </c>
      <c r="CN118" s="4" t="str">
        <f>IF(_tag_month_day!AL108="","",_tag_month_day!AL108)</f>
        <v/>
      </c>
      <c r="CO118" s="4" t="str">
        <f>IF(_tag_month_day!AM108="","",_tag_month_day!AM108)</f>
        <v/>
      </c>
      <c r="CP118" s="4" t="str">
        <f>IF(_tag_month_day!AN108="","",_tag_month_day!AN108)</f>
        <v/>
      </c>
      <c r="CQ118" s="4" t="str">
        <f>IF(_tag_month_day!AO108="","",_tag_month_day!AO108)</f>
        <v/>
      </c>
      <c r="CR118" s="462" t="str">
        <f>IF(_tag_month_day!AP108="","",_tag_month_day!AP108)</f>
        <v/>
      </c>
      <c r="CS118" s="463" t="str">
        <f>IF(_tag_month_day!AQ108="","",_tag_month_day!AQ108)</f>
        <v/>
      </c>
      <c r="CT118" s="4" t="str">
        <f>IF(_tag_month_day!AR108="","",_tag_month_day!AR108)</f>
        <v/>
      </c>
      <c r="CU118" s="464" t="e">
        <f>DU118/AJ118</f>
        <v>#VALUE!</v>
      </c>
      <c r="CV118" s="451" t="e">
        <f>BG118/BH118</f>
        <v>#VALUE!</v>
      </c>
      <c r="CW118" s="465" t="e">
        <f>AJ118*(1-CV118)*CU118*AF118</f>
        <v>#VALUE!</v>
      </c>
      <c r="CX118" s="465" t="e">
        <f>CW118*94%</f>
        <v>#VALUE!</v>
      </c>
      <c r="CY118" s="466" t="e">
        <f>IF(CX118=0,0,DS118/(DS118+CX118))</f>
        <v>#VALUE!</v>
      </c>
      <c r="CZ118" s="465" t="e">
        <f>$AJ118*EF118</f>
        <v>#VALUE!</v>
      </c>
      <c r="DA118" s="465" t="e">
        <f>$AJ118*EG118</f>
        <v>#VALUE!</v>
      </c>
      <c r="DB118" s="465" t="e">
        <f>$AJ118*EH118</f>
        <v>#VALUE!</v>
      </c>
      <c r="DC118" s="465" t="e">
        <f>$AJ118*EI118</f>
        <v>#VALUE!</v>
      </c>
      <c r="DD118" s="465" t="e">
        <f>$AJ118*EJ118</f>
        <v>#VALUE!</v>
      </c>
      <c r="DE118" s="465" t="e">
        <f>$AJ118*EK118</f>
        <v>#VALUE!</v>
      </c>
      <c r="DF118" s="465" t="e">
        <f>$AJ118*EL118</f>
        <v>#VALUE!</v>
      </c>
      <c r="DG118" s="465" t="e">
        <f>$AJ118*EM118</f>
        <v>#VALUE!</v>
      </c>
      <c r="DH118" s="465" t="e">
        <f>$AJ118*EN118</f>
        <v>#VALUE!</v>
      </c>
      <c r="DI118" s="465" t="e">
        <f>$AJ118*EO118</f>
        <v>#VALUE!</v>
      </c>
      <c r="DJ118" s="465" t="e">
        <f>CZ118*(1-EP118)</f>
        <v>#VALUE!</v>
      </c>
      <c r="DK118" s="465" t="e">
        <f>DA118*(1-ER118)</f>
        <v>#VALUE!</v>
      </c>
      <c r="DL118" s="465" t="e">
        <f>DB118*(1-EQ118)</f>
        <v>#VALUE!</v>
      </c>
      <c r="DM118" s="465" t="e">
        <f>DC118*(1-ES118)</f>
        <v>#VALUE!</v>
      </c>
      <c r="DN118" s="465" t="e">
        <f>DD118*(1-ET118)</f>
        <v>#VALUE!</v>
      </c>
      <c r="DO118" s="465" t="e">
        <f>DE118</f>
        <v>#VALUE!</v>
      </c>
      <c r="DP118" s="465" t="e">
        <f>DF118*(1-EU118)</f>
        <v>#VALUE!</v>
      </c>
      <c r="DQ118" s="465" t="e">
        <f>DG118*(1-EV118)</f>
        <v>#VALUE!</v>
      </c>
      <c r="DR118" s="465" t="e">
        <f>DH118*(1-EW118)</f>
        <v>#VALUE!</v>
      </c>
      <c r="DS118" s="465" t="e">
        <f>DI118</f>
        <v>#VALUE!</v>
      </c>
      <c r="DT118" s="465" t="e">
        <f>SUM(DJ118:DS118)</f>
        <v>#VALUE!</v>
      </c>
      <c r="DU118" s="465" t="e">
        <f>(GS118:GX118)+(DP118+DQ118+DR118)*GY118+DS118</f>
        <v>#VALUE!</v>
      </c>
      <c r="DV118" s="451" t="e">
        <f>AV118/$BH118/(1-EP118)</f>
        <v>#VALUE!</v>
      </c>
      <c r="DW118" s="451" t="e">
        <f>AW118/$BH118/(1-ER118)</f>
        <v>#VALUE!</v>
      </c>
      <c r="DX118" s="451" t="e">
        <f>AX118/$BH118/(1-EQ118)</f>
        <v>#VALUE!</v>
      </c>
      <c r="DY118" s="451" t="e">
        <f>AY118/$BH118/(1-ES118)</f>
        <v>#VALUE!</v>
      </c>
      <c r="DZ118" s="451" t="e">
        <f>AZ118/$BH118/(1-ET118)</f>
        <v>#VALUE!</v>
      </c>
      <c r="EA118" s="451" t="e">
        <f>BA118/$BH118/(1-AX118)</f>
        <v>#VALUE!</v>
      </c>
      <c r="EB118" s="451" t="e">
        <f>BB118/$BH118/(1-EU118)</f>
        <v>#VALUE!</v>
      </c>
      <c r="EC118" s="451" t="e">
        <f>BC118/$BH118/(1-EV118)</f>
        <v>#VALUE!</v>
      </c>
      <c r="ED118" s="451" t="e">
        <f>BD118/$BH118/(1-EW118)</f>
        <v>#VALUE!</v>
      </c>
      <c r="EE118" s="451" t="e">
        <f>BG118/BH118</f>
        <v>#VALUE!</v>
      </c>
      <c r="EF118" s="451" t="e">
        <f>DV118/SUM($DV118:$EE118)</f>
        <v>#VALUE!</v>
      </c>
      <c r="EG118" s="451" t="e">
        <f>DW118/SUM($DV118:$EE118)</f>
        <v>#VALUE!</v>
      </c>
      <c r="EH118" s="451" t="e">
        <f>DX118/SUM($DV118:$EE118)</f>
        <v>#VALUE!</v>
      </c>
      <c r="EI118" s="451" t="e">
        <f>DY118/SUM($DV118:$EE118)</f>
        <v>#VALUE!</v>
      </c>
      <c r="EJ118" s="451" t="e">
        <f>DZ118/SUM($DV118:$EE118)</f>
        <v>#VALUE!</v>
      </c>
      <c r="EK118" s="451" t="e">
        <f>EA118/SUM($DV118:$EE118)</f>
        <v>#VALUE!</v>
      </c>
      <c r="EL118" s="451" t="e">
        <f>EB118/SUM($DV118:$EE118)</f>
        <v>#VALUE!</v>
      </c>
      <c r="EM118" s="451" t="e">
        <f>EC118/SUM($DV118:$EE118)</f>
        <v>#VALUE!</v>
      </c>
      <c r="EN118" s="451" t="e">
        <f>ED118/SUM($DV118:$EE118)</f>
        <v>#VALUE!</v>
      </c>
      <c r="EO118" s="451" t="e">
        <f>EE118/SUM($DV118:$EE118)</f>
        <v>#VALUE!</v>
      </c>
      <c r="EP118" s="450">
        <f>EP117</f>
        <v>0.080000000000000002</v>
      </c>
      <c r="EQ118" s="450">
        <f>EQ117</f>
        <v>0.014999999999999999</v>
      </c>
      <c r="ER118" s="450">
        <f>ER117</f>
        <v>0.014999999999999999</v>
      </c>
      <c r="ES118" s="450">
        <f>ES117</f>
        <v>0.014999999999999999</v>
      </c>
      <c r="ET118" s="450">
        <f>ET117</f>
        <v>0.014999999999999999</v>
      </c>
      <c r="EU118" s="450">
        <f>EU117</f>
        <v>0.089999999999999997</v>
      </c>
      <c r="EV118" s="450">
        <f>EV117</f>
        <v>0.089999999999999997</v>
      </c>
      <c r="EW118" s="450">
        <f>EW117</f>
        <v>0.089999999999999997</v>
      </c>
      <c r="EX118" s="431" t="str">
        <f>IF(_tag_month_day!AS108="","",_tag_month_day!AS108/100)</f>
        <v/>
      </c>
      <c r="EY118" s="431" t="str">
        <f>IF(_tag_month_day!AT108="","",_tag_month_day!AT108/100)</f>
        <v/>
      </c>
      <c r="EZ118" s="431" t="str">
        <f>IF(_tag_month_day!AU108="","",_tag_month_day!AU108/100)</f>
        <v/>
      </c>
      <c r="FA118" s="431" t="str">
        <f>IF(_tag_month_day!AV108="","",_tag_month_day!AV108/100)</f>
        <v/>
      </c>
      <c r="FB118" s="431" t="str">
        <f>IF(_tag_month_day!AW108="","",_tag_month_day!AW108/100)</f>
        <v/>
      </c>
      <c r="FC118" s="431" t="str">
        <f>IF(_tag_month_day!AX108="","",_tag_month_day!AX108/100)</f>
        <v/>
      </c>
      <c r="FD118" s="449" t="str">
        <f>IF(_tag_month_day!AY108="","",_tag_month_day!AY108/100)</f>
        <v/>
      </c>
      <c r="FE118" s="449" t="str">
        <f>IF(_tag_month_day!AZ108="","",_tag_month_day!AZ108/100)</f>
        <v/>
      </c>
      <c r="FF118" s="449" t="str">
        <f>IF(_tag_month_day!BA108="","",_tag_month_day!BA108/100)</f>
        <v/>
      </c>
      <c r="FG118" s="449" t="str">
        <f>IF(_tag_month_day!BB108="","",_tag_month_day!BB108/100)</f>
        <v/>
      </c>
      <c r="FH118" s="467" t="str">
        <f>IF(_tag_month_day!BC108="","",_tag_month_day!BC108/100)</f>
        <v/>
      </c>
      <c r="FI118" s="449">
        <f>FI117</f>
        <v>0.40999999999999998</v>
      </c>
      <c r="FJ118" s="449">
        <f>FJ117</f>
        <v>0.11</v>
      </c>
      <c r="FK118" s="449">
        <f>FK117</f>
        <v>0.014999999999999999</v>
      </c>
      <c r="FL118" s="449">
        <f>FL117</f>
        <v>0</v>
      </c>
      <c r="FM118" s="467">
        <f>FM117</f>
        <v>0.0001</v>
      </c>
      <c r="FN118" s="449">
        <f>FN117</f>
        <v>0.32000000000000001</v>
      </c>
      <c r="FO118" s="449">
        <f>FO117</f>
        <v>0.20000000000000001</v>
      </c>
      <c r="FP118" s="449">
        <f>FP117</f>
        <v>0.01</v>
      </c>
      <c r="FQ118" s="449">
        <f>FQ117</f>
        <v>0</v>
      </c>
      <c r="FR118" s="467">
        <f>FR117</f>
        <v>0.0001</v>
      </c>
      <c r="FS118" s="449" t="str">
        <f>IF(_tag_month_day!BD108="","",_tag_month_day!BD108/100)</f>
        <v/>
      </c>
      <c r="FT118" s="449" t="str">
        <f>IF(_tag_month_day!BE108="","",_tag_month_day!BE108/100)</f>
        <v/>
      </c>
      <c r="FU118" s="449" t="str">
        <f>IF(_tag_month_day!BF108="","",_tag_month_day!BF108/100)</f>
        <v/>
      </c>
      <c r="FV118" s="449" t="str">
        <f>IF(_tag_month_day!BG108="","",_tag_month_day!BG108/100)</f>
        <v/>
      </c>
      <c r="FW118" s="467" t="str">
        <f>IF(_tag_month_day!BH108="","",_tag_month_day!BH108/100)</f>
        <v/>
      </c>
      <c r="FX118" s="449" t="str">
        <f>IF(_tag_month_day!BI108="","",_tag_month_day!BI108/100)</f>
        <v/>
      </c>
      <c r="FY118" s="449" t="str">
        <f>IF(_tag_month_day!BJ108="","",_tag_month_day!BJ108/100)</f>
        <v/>
      </c>
      <c r="FZ118" s="468" t="str">
        <f>IF(_tag_month_day!BK108="","",_tag_month_day!BK108/100)</f>
        <v/>
      </c>
      <c r="GA118" s="449" t="str">
        <f>IF(_tag_month_day!BL108="","",_tag_month_day!BL108/100)</f>
        <v/>
      </c>
      <c r="GB118" s="467" t="str">
        <f>IF(_tag_month_day!BM108="","",_tag_month_day!BM108/100)</f>
        <v/>
      </c>
      <c r="GC118" s="431" t="str">
        <f>IF(_tag_month_day!BN108="","",_tag_month_day!BN108/100)</f>
        <v/>
      </c>
      <c r="GD118" s="431" t="str">
        <f>IF(_tag_month_day!BO108="","",_tag_month_day!BO108/100)</f>
        <v/>
      </c>
      <c r="GE118" s="431" t="str">
        <f>IF(_tag_month_day!BP108="","",_tag_month_day!BP108/100)</f>
        <v/>
      </c>
      <c r="GF118" s="431" t="str">
        <f>IF(_tag_month_day!BQ108="","",_tag_month_day!BQ108/100)</f>
        <v/>
      </c>
      <c r="GG118" s="431" t="str">
        <f>IF(_tag_month_day!BR108="","",_tag_month_day!BR108/100)</f>
        <v/>
      </c>
      <c r="GH118" s="431" t="str">
        <f>IF(_tag_month_day!BS108="","",_tag_month_day!BS108/100)</f>
        <v/>
      </c>
      <c r="GI118" s="467" t="str">
        <f>IF(_tag_month_day!BT108="","",_tag_month_day!BT108/100)</f>
        <v/>
      </c>
      <c r="GJ118" s="469" t="str">
        <f>IF(_tag_month_day!BU108="","",_tag_month_day!BU108/100)</f>
        <v/>
      </c>
      <c r="GK118" s="470">
        <f>GK117</f>
        <v>0.070000000000000007</v>
      </c>
      <c r="GL118" s="470">
        <f>GL117</f>
        <v>0.029999999999999999</v>
      </c>
      <c r="GM118" s="471" t="str">
        <f>IF(_tag_month_day!BX108="","",_tag_month_day!BX108/100)</f>
        <v/>
      </c>
      <c r="GN118" s="470">
        <f>GN117</f>
        <v>0.070000000000000007</v>
      </c>
      <c r="GO118" s="470">
        <f>GO117</f>
        <v>0.029999999999999999</v>
      </c>
      <c r="GP118" s="470">
        <f>GP117</f>
        <v>0.089999999999999997</v>
      </c>
      <c r="GQ118" s="470">
        <f>GQ117</f>
        <v>0.029999999999999999</v>
      </c>
      <c r="GR118" s="471" t="str">
        <f>IF(_tag_month_day!CA108="","",_tag_month_day!CA108/100)</f>
        <v/>
      </c>
      <c r="GS118" s="472">
        <f>GS117</f>
        <v>0.95299999999999996</v>
      </c>
      <c r="GT118" s="472">
        <f>GT117</f>
        <v>0.55000000000000004</v>
      </c>
      <c r="GU118" s="472">
        <f>GU117</f>
        <v>0.55000000000000004</v>
      </c>
      <c r="GV118" s="472">
        <f>GV117</f>
        <v>0.55000000000000004</v>
      </c>
      <c r="GW118" s="472">
        <f>GW117</f>
        <v>0.5</v>
      </c>
      <c r="GX118" s="472">
        <f>GX117</f>
        <v>0.93500000000000005</v>
      </c>
      <c r="GY118" s="472">
        <f>GY117</f>
        <v>0.14999999999999999</v>
      </c>
      <c r="GZ118" s="472">
        <f>GZ117</f>
        <v>1</v>
      </c>
      <c r="HA118" s="474">
        <f>HA117</f>
        <v>0.047</v>
      </c>
      <c r="HB118" s="474">
        <f>HB117</f>
        <v>0.45000000000000001</v>
      </c>
      <c r="HC118" s="474">
        <f>HC117</f>
        <v>0.45000000000000001</v>
      </c>
      <c r="HD118" s="474">
        <f>HD117</f>
        <v>0.45000000000000001</v>
      </c>
      <c r="HE118" s="474">
        <f>HE117</f>
        <v>0.5</v>
      </c>
      <c r="HF118" s="474">
        <f>HF117</f>
        <v>0.065000000000000002</v>
      </c>
      <c r="HG118" s="474">
        <f>HG117</f>
        <v>0.84999999999999998</v>
      </c>
      <c r="HH118" s="474">
        <f>HH117</f>
        <v>0</v>
      </c>
      <c r="HI118" s="10">
        <f>IF(BZ118&lt;&gt;"",CK118-BV118,0)</f>
        <v>0</v>
      </c>
      <c r="HJ118" s="10" t="e">
        <f>IF(AJ118&gt;0,AH118-AJ118,0)</f>
        <v>#VALUE!</v>
      </c>
      <c r="HK118" s="466">
        <f>HK117</f>
        <v>0.84999999999999998</v>
      </c>
      <c r="HL118" s="424">
        <f>HL117</f>
        <v>550000</v>
      </c>
      <c r="HM118" s="424">
        <f>HM117</f>
        <v>480000</v>
      </c>
      <c r="HN118" s="465" t="e">
        <f>(DJ118*EZ118+DK118*FH118+DL118*FM118+DM118*FR118+DN118*FW118+DO118*GB118+DS118*GI118+DP118*GM118+DR118*GR118)*1000*2</f>
        <v>#VALUE!</v>
      </c>
      <c r="HO118" s="465" t="e">
        <f>HN118*HK118*$HO$2/HL118*1000000</f>
        <v>#VALUE!</v>
      </c>
      <c r="HP118" s="465" t="e">
        <f>HN118*HK118*$HP$2/HM118*1000000</f>
        <v>#VALUE!</v>
      </c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</row>
    <row customFormat="1" r="119" s="0">
      <c r="A119" s="420">
        <v>108</v>
      </c>
      <c r="B119" s="421">
        <f ca="1">IF(D119=D118,B118,IF(D119="夜班",B118+1,B118))</f>
        <v>43590</v>
      </c>
      <c r="C119" s="422">
        <f>C118</f>
        <v>0.041666666666666699</v>
      </c>
      <c r="D119" s="10" t="str">
        <f ca="1">IF(HOUR(G119)&lt;8,"夜班",IF(HOUR(G119)&lt;16,"白班",IF(HOUR(G119)&lt;24,"中班",0)))</f>
        <v>白班</v>
      </c>
      <c r="E119" s="10" t="e">
        <f ca="1">IF(F119=1,"甲",IF(F119=2,"乙",IF(F119=3,"丙",IF(F119=4,"丁",""))))</f>
        <v>#REF!</v>
      </c>
      <c r="F119" s="10" t="e">
        <f ca="1">SUMPRODUCT((成本日报!$A$3:$A$95=计划!B119)*(成本日报!$B$3:$B$95=计划!$D119),成本日报!$C$3:$C$95)</f>
        <v>#REF!</v>
      </c>
      <c r="G119" s="423">
        <f ca="1">G118+C118</f>
        <v>43590.458333333074</v>
      </c>
      <c r="H119" s="423">
        <f ca="1">$G119+$C119/60*10+$C119*0</f>
        <v>43590.465277777519</v>
      </c>
      <c r="I119" s="423">
        <f ca="1">$G119+$C119/60*18+$C119*0</f>
        <v>43590.470833333071</v>
      </c>
      <c r="J119" s="423">
        <f ca="1">$G119+$C119/60*0+$C119*1</f>
        <v>43590.499999999738</v>
      </c>
      <c r="K119" s="423">
        <f ca="1">$G119+$C119/60*30+$C119*2</f>
        <v>43590.562499999745</v>
      </c>
      <c r="L119" s="423">
        <f ca="1">$G119+$C119/60*0+$C119*3</f>
        <v>43590.583333333074</v>
      </c>
      <c r="M119" s="424" t="str">
        <f>IF(_tag_month_day!A109="","",_tag_month_day!A109)</f>
        <v/>
      </c>
      <c r="N119" s="424" t="str">
        <f>IF(_tag_month_day!B109="","",_tag_month_day!B109)</f>
        <v/>
      </c>
      <c r="O119" s="425" t="e">
        <f>IF(M119+N119=0,"",M119+N119)</f>
        <v>#VALUE!</v>
      </c>
      <c r="P119" s="424" t="str">
        <f>IF(_tag_month_day!C109="","",_tag_month_day!C109)</f>
        <v/>
      </c>
      <c r="Q119" s="424" t="str">
        <f>IF(_tag_month_day!D109="","",_tag_month_day!D109)</f>
        <v/>
      </c>
      <c r="R119" s="426" t="str">
        <f>IF(_tag_month_day!CB109="","",_tag_month_day!CB109/100)</f>
        <v/>
      </c>
      <c r="S119" s="427" t="str">
        <f>IF(_tag_month_day!E109="","",_tag_month_day!E109)</f>
        <v/>
      </c>
      <c r="T119" s="427" t="str">
        <f>IF(_tag_month_day!F109="","",_tag_month_day!F109)</f>
        <v/>
      </c>
      <c r="U119" s="428" t="e">
        <f>S119+T119</f>
        <v>#VALUE!</v>
      </c>
      <c r="V119" s="429" t="e">
        <f>U119/AJ119</f>
        <v>#VALUE!</v>
      </c>
      <c r="W119" s="430" t="str">
        <f>IF(_jhy_month_day!A109="","",_jhy_month_day!A109)</f>
        <v/>
      </c>
      <c r="X119" s="431" t="str">
        <f>IF(_jhy_month_day!B109="","",_jhy_month_day!B109/100)</f>
        <v/>
      </c>
      <c r="Y119" s="431" t="str">
        <f>IF(_jhy_month_day!C109="","",_jhy_month_day!C109/100)</f>
        <v/>
      </c>
      <c r="Z119" s="432">
        <f>Z115+1</f>
        <v>27</v>
      </c>
      <c r="AA119" s="433" t="str">
        <f>IF(_tag_month_day!G109="","",_tag_month_day!G109/100)</f>
        <v/>
      </c>
      <c r="AB119" s="433" t="str">
        <f>IF(_tag_month_day!H109="","",_tag_month_day!H109/100)</f>
        <v/>
      </c>
      <c r="AC119" s="434">
        <f>IF(X119="",AC118,BK119*($AV118*X119+$AW118*FD118+$AX118*FI118+$AY118*FN118+$AZ118*FS118+$BA118*FX118+$BG118*GE118)/(AV118*Y119+AX118*FK118+AW118*FF118+AY118*FP118+AZ118*FU118+BA118*FZ118+BG118*GG118+BB118*GK118+BC118*GN118+BD118*GP118))</f>
        <v>1.59963432013121</v>
      </c>
      <c r="AD119" s="435" t="str">
        <f>IF(AC119=AC118,"",AC119-AC118)</f>
        <v/>
      </c>
      <c r="AE119" s="436" t="str">
        <f>IF(1-AF119=0,"",(1-AF119))</f>
        <v/>
      </c>
      <c r="AF119" s="437">
        <v>1</v>
      </c>
      <c r="AG119" s="10" t="str">
        <f>AG118</f>
        <v>8B4</v>
      </c>
      <c r="AH119" s="438" t="str">
        <f>AH118</f>
        <v/>
      </c>
      <c r="AI119" s="424" t="e">
        <f>IF(ROUND(AJ119-AJ118,1)=0,"",AJ119-AJ118)</f>
        <v>#VALUE!</v>
      </c>
      <c r="AJ119" s="10" t="str">
        <f>IF(_tag_month_day!I109="","",_tag_month_day!I109)</f>
        <v/>
      </c>
      <c r="AK119" s="440"/>
      <c r="AL119" s="440"/>
      <c r="AM119" s="440"/>
      <c r="AN119" s="441">
        <f>AN118</f>
        <v>2</v>
      </c>
      <c r="AO119" s="441">
        <f>AO118</f>
        <v>8</v>
      </c>
      <c r="AP119" s="442" t="e">
        <f>(IF(AN119=0,AS118,AS118*(1+AO119/AN119)/(AR119+AO119/AN119)))+AT119</f>
        <v>#VALUE!</v>
      </c>
      <c r="AQ119" s="443" t="str">
        <f>IF(_tag_month_day!J109="","",_tag_month_day!J109/100)</f>
        <v/>
      </c>
      <c r="AR119" s="444">
        <f>AR118</f>
        <v>1.3</v>
      </c>
      <c r="AS119" s="445" t="e">
        <f>AQ119*(AN119*AR119+AO119)/(AN119+AO119)</f>
        <v>#VALUE!</v>
      </c>
      <c r="AT119" s="445" t="e">
        <f>(SUM(BE119:BF119)-SUM(BE118:BF118))*0.05</f>
        <v>#VALUE!</v>
      </c>
      <c r="AU119" s="446" t="str">
        <f>IF(_tag_month_day!CC109="","",IF(_tag_month_day!CC109&gt;0,_tag_month_day!CD109,_tag_month_day!CE109))</f>
        <v/>
      </c>
      <c r="AV119" s="447" t="str">
        <f>IF(_tag_month_day!L109="","",_tag_month_day!L109/100)</f>
        <v/>
      </c>
      <c r="AW119" s="431">
        <f>AW118</f>
        <v>0</v>
      </c>
      <c r="AX119" s="431">
        <f>AX118</f>
        <v>0</v>
      </c>
      <c r="AY119" s="431" t="str">
        <f>IF(_tag_month_day!M109="","",_tag_month_day!M109/100)</f>
        <v/>
      </c>
      <c r="AZ119" s="431" t="str">
        <f>IF(_tag_month_day!N109="","",_tag_month_day!N109/100)</f>
        <v/>
      </c>
      <c r="BA119" s="431" t="str">
        <f>IF(_tag_month_day!O109="","",_tag_month_day!O109/100)</f>
        <v/>
      </c>
      <c r="BB119" s="448" t="str">
        <f>IF(_tag_month_day!P109="","",_tag_month_day!P109/100)</f>
        <v/>
      </c>
      <c r="BC119" s="448">
        <f>BC118</f>
        <v>0</v>
      </c>
      <c r="BD119" s="448" t="str">
        <f>IF(_tag_month_day!Q109="","",_tag_month_day!Q109/100)</f>
        <v/>
      </c>
      <c r="BE119" s="449" t="str">
        <f>IF(_tag_month_day!R109="","",_tag_month_day!R109/100)</f>
        <v/>
      </c>
      <c r="BF119" s="388" t="e">
        <f>(AU119*(100+BE119*100))/(AJ119-AU119)/100</f>
        <v>#VALUE!</v>
      </c>
      <c r="BG119" s="450" t="e">
        <f>BE119+BF119</f>
        <v>#VALUE!</v>
      </c>
      <c r="BH119" s="451" t="e">
        <f>SUM(AV119:BF119)</f>
        <v>#VALUE!</v>
      </c>
      <c r="BI119" s="452" t="e">
        <f>IF(CX119=0,BI118,(DK119*查询!$R$5+DL119*查询!$Q$5+DM119*查询!$N$5+DN119*查询!$O$5+DO119*查询!$P$5)*AF119/CX119)</f>
        <v>#VALUE!</v>
      </c>
      <c r="BJ119" s="452" t="e">
        <f>IF(CX119=0,BJ118,(DP119*查询!$S$5+DQ119*查询!$T$5+DR119*查询!$U$5)*AF119/CX119)</f>
        <v>#VALUE!</v>
      </c>
      <c r="BK119" s="452">
        <f>BK118</f>
        <v>1</v>
      </c>
      <c r="BL119" s="453" t="e">
        <f>SUMPRODUCT((AV119:BA119)*(GS119:GX119))/((GS119:GX119)+SUM(BB119:BD119)*GY119+BG119*GZ119)</f>
        <v>#VALUE!</v>
      </c>
      <c r="BM119" s="453" t="e">
        <f>BK119*($AV119*FB119+$AW119*FD119+$AX119*FI119+$AY119*FN119+$AZ119*FS119+$BA119*FX119+$BG119*GE119)/(AV119*EY119+AX119*FK119+AW119*FF119+AY119*FP119+AZ119*FU119+BA119*FZ119+BG119*GG119+BB119*GK119+BC119*GN119+BD119*GP119)</f>
        <v>#VALUE!</v>
      </c>
      <c r="BN119" s="453" t="e">
        <f>($AV119*FC119+$AX119*FJ119+$AW119*FE119+$AY119*FO119+$AZ119*FT119+$BA119*FY119+$BG119*GF119)/($AV119*FA119+BG119*GH119+BB119*GL119+BC119*GO119+BD119*GQ119+BA119*GA119)</f>
        <v>#VALUE!</v>
      </c>
      <c r="BO119" s="454" t="e">
        <f>SUMPRODUCT(AV119:BA119*GS119:GX119)/(GS119:GX119+(BB119+BC119+BD119)*GY119+BG119)</f>
        <v>#VALUE!</v>
      </c>
      <c r="BP119" s="454" t="e">
        <f>SUMPRODUCT(AV119:BA119*GS119:GX119)/(GS119:GX119+(BB119+BC119+BD119)*GY119+BG119)</f>
        <v>#VALUE!</v>
      </c>
      <c r="BQ119" s="454" t="e">
        <f>SUMPRODUCT(AV119:BA119*GS119:GX119)/(GS119:GX119+(BB119+BC119+BD119)*GY119+BG119)</f>
        <v>#VALUE!</v>
      </c>
      <c r="BR119" s="453" t="str">
        <f>IF(_tag_month_day!T109="","",_tag_month_day!T109)</f>
        <v/>
      </c>
      <c r="BS119" s="453" t="str">
        <f>IF(_tag_month_day!U109="","",_tag_month_day!U109)</f>
        <v/>
      </c>
      <c r="BT119" s="455" t="str">
        <f>IF(CK119="","",IF((CK119&gt;=BV119-0.12)*(CK119&lt;=BV119+0.12),"合格","不合格"))</f>
        <v/>
      </c>
      <c r="BU119" s="456" t="str">
        <f>IF(_tag_month_day!V109="","",_tag_month_day!V109)</f>
        <v/>
      </c>
      <c r="BV119" s="457" t="str">
        <f>IF(_tag_month_day!W109="","",_tag_month_day!W109)</f>
        <v/>
      </c>
      <c r="BW119" s="458" t="str">
        <f>IF(_tag_month_day!X109="","",_tag_month_day!X109)</f>
        <v/>
      </c>
      <c r="BX119" s="458" t="str">
        <f>IF(_tag_month_day!Y109="","",_tag_month_day!Y109)</f>
        <v/>
      </c>
      <c r="BY119" s="459">
        <f ca="1">L119</f>
        <v>43590.583333333074</v>
      </c>
      <c r="BZ119" s="460" t="s">
        <v>429</v>
      </c>
      <c r="CA119" s="461">
        <v>0.57291666666666696</v>
      </c>
      <c r="CB119" s="424" t="str">
        <f>IF(_tag_month_day!Z109="","",_tag_month_day!Z109)</f>
        <v/>
      </c>
      <c r="CC119" s="424" t="str">
        <f>IF(_tag_month_day!AA109="","",_tag_month_day!AA109)</f>
        <v/>
      </c>
      <c r="CD119" s="424" t="str">
        <f>IF(_tag_month_day!AB109="","",_tag_month_day!AB109)</f>
        <v/>
      </c>
      <c r="CE119" s="424" t="str">
        <f>IF(_tag_month_day!AC109="","",_tag_month_day!AC109)</f>
        <v/>
      </c>
      <c r="CF119" s="424" t="str">
        <f>IF(_tag_month_day!AD109="","",_tag_month_day!AD109)</f>
        <v/>
      </c>
      <c r="CG119" s="424" t="str">
        <f>IF(_tag_month_day!AE109="","",_tag_month_day!AE109)</f>
        <v/>
      </c>
      <c r="CH119" s="424" t="str">
        <f>IF(_tag_month_day!AF109="","",_tag_month_day!AF109)</f>
        <v/>
      </c>
      <c r="CI119" s="424" t="str">
        <f>IF(_tag_month_day!AG109="","",_tag_month_day!AG109)</f>
        <v/>
      </c>
      <c r="CJ119" s="424" t="str">
        <f>IF(_tag_month_day!AH109="","",_tag_month_day!AH109)</f>
        <v/>
      </c>
      <c r="CK119" s="424" t="str">
        <f>IF(_tag_month_day!AI109="","",_tag_month_day!AI109)</f>
        <v/>
      </c>
      <c r="CL119" s="4" t="str">
        <f>IF(_tag_month_day!AJ109="","",_tag_month_day!AJ109)</f>
        <v/>
      </c>
      <c r="CM119" s="4" t="str">
        <f>IF(_tag_month_day!AK109="","",_tag_month_day!AK109)</f>
        <v/>
      </c>
      <c r="CN119" s="4" t="str">
        <f>IF(_tag_month_day!AL109="","",_tag_month_day!AL109)</f>
        <v/>
      </c>
      <c r="CO119" s="4" t="str">
        <f>IF(_tag_month_day!AM109="","",_tag_month_day!AM109)</f>
        <v/>
      </c>
      <c r="CP119" s="4" t="str">
        <f>IF(_tag_month_day!AN109="","",_tag_month_day!AN109)</f>
        <v/>
      </c>
      <c r="CQ119" s="4" t="str">
        <f>IF(_tag_month_day!AO109="","",_tag_month_day!AO109)</f>
        <v/>
      </c>
      <c r="CR119" s="462" t="str">
        <f>IF(_tag_month_day!AP109="","",_tag_month_day!AP109)</f>
        <v/>
      </c>
      <c r="CS119" s="463" t="str">
        <f>IF(_tag_month_day!AQ109="","",_tag_month_day!AQ109)</f>
        <v/>
      </c>
      <c r="CT119" s="4" t="str">
        <f>IF(_tag_month_day!AR109="","",_tag_month_day!AR109)</f>
        <v/>
      </c>
      <c r="CU119" s="464" t="e">
        <f>DU119/AJ119</f>
        <v>#VALUE!</v>
      </c>
      <c r="CV119" s="451" t="e">
        <f>BG119/BH119</f>
        <v>#VALUE!</v>
      </c>
      <c r="CW119" s="465" t="e">
        <f>AJ119*(1-CV119)*CU119*AF119</f>
        <v>#VALUE!</v>
      </c>
      <c r="CX119" s="465" t="e">
        <f>CW119*94%</f>
        <v>#VALUE!</v>
      </c>
      <c r="CY119" s="466" t="e">
        <f>IF(CX119=0,0,DS119/(DS119+CX119))</f>
        <v>#VALUE!</v>
      </c>
      <c r="CZ119" s="465" t="e">
        <f>$AJ119*EF119</f>
        <v>#VALUE!</v>
      </c>
      <c r="DA119" s="465" t="e">
        <f>$AJ119*EG119</f>
        <v>#VALUE!</v>
      </c>
      <c r="DB119" s="465" t="e">
        <f>$AJ119*EH119</f>
        <v>#VALUE!</v>
      </c>
      <c r="DC119" s="465" t="e">
        <f>$AJ119*EI119</f>
        <v>#VALUE!</v>
      </c>
      <c r="DD119" s="465" t="e">
        <f>$AJ119*EJ119</f>
        <v>#VALUE!</v>
      </c>
      <c r="DE119" s="465" t="e">
        <f>$AJ119*EK119</f>
        <v>#VALUE!</v>
      </c>
      <c r="DF119" s="465" t="e">
        <f>$AJ119*EL119</f>
        <v>#VALUE!</v>
      </c>
      <c r="DG119" s="465" t="e">
        <f>$AJ119*EM119</f>
        <v>#VALUE!</v>
      </c>
      <c r="DH119" s="465" t="e">
        <f>$AJ119*EN119</f>
        <v>#VALUE!</v>
      </c>
      <c r="DI119" s="465" t="e">
        <f>$AJ119*EO119</f>
        <v>#VALUE!</v>
      </c>
      <c r="DJ119" s="465" t="e">
        <f>CZ119*(1-EP119)</f>
        <v>#VALUE!</v>
      </c>
      <c r="DK119" s="465" t="e">
        <f>DA119*(1-ER119)</f>
        <v>#VALUE!</v>
      </c>
      <c r="DL119" s="465" t="e">
        <f>DB119*(1-EQ119)</f>
        <v>#VALUE!</v>
      </c>
      <c r="DM119" s="465" t="e">
        <f>DC119*(1-ES119)</f>
        <v>#VALUE!</v>
      </c>
      <c r="DN119" s="465" t="e">
        <f>DD119*(1-ET119)</f>
        <v>#VALUE!</v>
      </c>
      <c r="DO119" s="465" t="e">
        <f>DE119</f>
        <v>#VALUE!</v>
      </c>
      <c r="DP119" s="465" t="e">
        <f>DF119*(1-EU119)</f>
        <v>#VALUE!</v>
      </c>
      <c r="DQ119" s="465" t="e">
        <f>DG119*(1-EV119)</f>
        <v>#VALUE!</v>
      </c>
      <c r="DR119" s="465" t="e">
        <f>DH119*(1-EW119)</f>
        <v>#VALUE!</v>
      </c>
      <c r="DS119" s="465" t="e">
        <f>DI119</f>
        <v>#VALUE!</v>
      </c>
      <c r="DT119" s="465" t="e">
        <f>SUM(DJ119:DS119)</f>
        <v>#VALUE!</v>
      </c>
      <c r="DU119" s="465" t="e">
        <f>(GS119:GX119)+(DP119+DQ119+DR119)*GY119+DS119</f>
        <v>#VALUE!</v>
      </c>
      <c r="DV119" s="451" t="e">
        <f>AV119/$BH119/(1-EP119)</f>
        <v>#VALUE!</v>
      </c>
      <c r="DW119" s="451" t="e">
        <f>AW119/$BH119/(1-ER119)</f>
        <v>#VALUE!</v>
      </c>
      <c r="DX119" s="451" t="e">
        <f>AX119/$BH119/(1-EQ119)</f>
        <v>#VALUE!</v>
      </c>
      <c r="DY119" s="451" t="e">
        <f>AY119/$BH119/(1-ES119)</f>
        <v>#VALUE!</v>
      </c>
      <c r="DZ119" s="451" t="e">
        <f>AZ119/$BH119/(1-ET119)</f>
        <v>#VALUE!</v>
      </c>
      <c r="EA119" s="451" t="e">
        <f>BA119/$BH119/(1-AX119)</f>
        <v>#VALUE!</v>
      </c>
      <c r="EB119" s="451" t="e">
        <f>BB119/$BH119/(1-EU119)</f>
        <v>#VALUE!</v>
      </c>
      <c r="EC119" s="451" t="e">
        <f>BC119/$BH119/(1-EV119)</f>
        <v>#VALUE!</v>
      </c>
      <c r="ED119" s="451" t="e">
        <f>BD119/$BH119/(1-EW119)</f>
        <v>#VALUE!</v>
      </c>
      <c r="EE119" s="451" t="e">
        <f>BG119/BH119</f>
        <v>#VALUE!</v>
      </c>
      <c r="EF119" s="451" t="e">
        <f>DV119/SUM($DV119:$EE119)</f>
        <v>#VALUE!</v>
      </c>
      <c r="EG119" s="451" t="e">
        <f>DW119/SUM($DV119:$EE119)</f>
        <v>#VALUE!</v>
      </c>
      <c r="EH119" s="451" t="e">
        <f>DX119/SUM($DV119:$EE119)</f>
        <v>#VALUE!</v>
      </c>
      <c r="EI119" s="451" t="e">
        <f>DY119/SUM($DV119:$EE119)</f>
        <v>#VALUE!</v>
      </c>
      <c r="EJ119" s="451" t="e">
        <f>DZ119/SUM($DV119:$EE119)</f>
        <v>#VALUE!</v>
      </c>
      <c r="EK119" s="451" t="e">
        <f>EA119/SUM($DV119:$EE119)</f>
        <v>#VALUE!</v>
      </c>
      <c r="EL119" s="451" t="e">
        <f>EB119/SUM($DV119:$EE119)</f>
        <v>#VALUE!</v>
      </c>
      <c r="EM119" s="451" t="e">
        <f>EC119/SUM($DV119:$EE119)</f>
        <v>#VALUE!</v>
      </c>
      <c r="EN119" s="451" t="e">
        <f>ED119/SUM($DV119:$EE119)</f>
        <v>#VALUE!</v>
      </c>
      <c r="EO119" s="451" t="e">
        <f>EE119/SUM($DV119:$EE119)</f>
        <v>#VALUE!</v>
      </c>
      <c r="EP119" s="450">
        <f>EP118</f>
        <v>0.080000000000000002</v>
      </c>
      <c r="EQ119" s="450">
        <f>EQ118</f>
        <v>0.014999999999999999</v>
      </c>
      <c r="ER119" s="450">
        <f>ER118</f>
        <v>0.014999999999999999</v>
      </c>
      <c r="ES119" s="450">
        <f>ES118</f>
        <v>0.014999999999999999</v>
      </c>
      <c r="ET119" s="450">
        <f>ET118</f>
        <v>0.014999999999999999</v>
      </c>
      <c r="EU119" s="450">
        <f>EU118</f>
        <v>0.089999999999999997</v>
      </c>
      <c r="EV119" s="450">
        <f>EV118</f>
        <v>0.089999999999999997</v>
      </c>
      <c r="EW119" s="450">
        <f>EW118</f>
        <v>0.089999999999999997</v>
      </c>
      <c r="EX119" s="431" t="str">
        <f>IF(_tag_month_day!AS109="","",_tag_month_day!AS109/100)</f>
        <v/>
      </c>
      <c r="EY119" s="431" t="str">
        <f>IF(_tag_month_day!AT109="","",_tag_month_day!AT109/100)</f>
        <v/>
      </c>
      <c r="EZ119" s="431" t="str">
        <f>IF(_tag_month_day!AU109="","",_tag_month_day!AU109/100)</f>
        <v/>
      </c>
      <c r="FA119" s="431" t="str">
        <f>IF(_tag_month_day!AV109="","",_tag_month_day!AV109/100)</f>
        <v/>
      </c>
      <c r="FB119" s="431" t="str">
        <f>IF(_tag_month_day!AW109="","",_tag_month_day!AW109/100)</f>
        <v/>
      </c>
      <c r="FC119" s="431" t="str">
        <f>IF(_tag_month_day!AX109="","",_tag_month_day!AX109/100)</f>
        <v/>
      </c>
      <c r="FD119" s="449" t="str">
        <f>IF(_tag_month_day!AY109="","",_tag_month_day!AY109/100)</f>
        <v/>
      </c>
      <c r="FE119" s="449" t="str">
        <f>IF(_tag_month_day!AZ109="","",_tag_month_day!AZ109/100)</f>
        <v/>
      </c>
      <c r="FF119" s="449" t="str">
        <f>IF(_tag_month_day!BA109="","",_tag_month_day!BA109/100)</f>
        <v/>
      </c>
      <c r="FG119" s="449" t="str">
        <f>IF(_tag_month_day!BB109="","",_tag_month_day!BB109/100)</f>
        <v/>
      </c>
      <c r="FH119" s="467" t="str">
        <f>IF(_tag_month_day!BC109="","",_tag_month_day!BC109/100)</f>
        <v/>
      </c>
      <c r="FI119" s="449">
        <f>FI118</f>
        <v>0.40999999999999998</v>
      </c>
      <c r="FJ119" s="449">
        <f>FJ118</f>
        <v>0.11</v>
      </c>
      <c r="FK119" s="449">
        <f>FK118</f>
        <v>0.014999999999999999</v>
      </c>
      <c r="FL119" s="449">
        <f>FL118</f>
        <v>0</v>
      </c>
      <c r="FM119" s="467">
        <f>FM118</f>
        <v>0.0001</v>
      </c>
      <c r="FN119" s="449">
        <f>FN118</f>
        <v>0.32000000000000001</v>
      </c>
      <c r="FO119" s="449">
        <f>FO118</f>
        <v>0.20000000000000001</v>
      </c>
      <c r="FP119" s="449">
        <f>FP118</f>
        <v>0.01</v>
      </c>
      <c r="FQ119" s="449">
        <f>FQ118</f>
        <v>0</v>
      </c>
      <c r="FR119" s="467">
        <f>FR118</f>
        <v>0.0001</v>
      </c>
      <c r="FS119" s="449" t="str">
        <f>IF(_tag_month_day!BD109="","",_tag_month_day!BD109/100)</f>
        <v/>
      </c>
      <c r="FT119" s="449" t="str">
        <f>IF(_tag_month_day!BE109="","",_tag_month_day!BE109/100)</f>
        <v/>
      </c>
      <c r="FU119" s="449" t="str">
        <f>IF(_tag_month_day!BF109="","",_tag_month_day!BF109/100)</f>
        <v/>
      </c>
      <c r="FV119" s="449" t="str">
        <f>IF(_tag_month_day!BG109="","",_tag_month_day!BG109/100)</f>
        <v/>
      </c>
      <c r="FW119" s="467" t="str">
        <f>IF(_tag_month_day!BH109="","",_tag_month_day!BH109/100)</f>
        <v/>
      </c>
      <c r="FX119" s="449" t="str">
        <f>IF(_tag_month_day!BI109="","",_tag_month_day!BI109/100)</f>
        <v/>
      </c>
      <c r="FY119" s="449" t="str">
        <f>IF(_tag_month_day!BJ109="","",_tag_month_day!BJ109/100)</f>
        <v/>
      </c>
      <c r="FZ119" s="468" t="str">
        <f>IF(_tag_month_day!BK109="","",_tag_month_day!BK109/100)</f>
        <v/>
      </c>
      <c r="GA119" s="449" t="str">
        <f>IF(_tag_month_day!BL109="","",_tag_month_day!BL109/100)</f>
        <v/>
      </c>
      <c r="GB119" s="467" t="str">
        <f>IF(_tag_month_day!BM109="","",_tag_month_day!BM109/100)</f>
        <v/>
      </c>
      <c r="GC119" s="431" t="str">
        <f>IF(_tag_month_day!BN109="","",_tag_month_day!BN109/100)</f>
        <v/>
      </c>
      <c r="GD119" s="431" t="str">
        <f>IF(_tag_month_day!BO109="","",_tag_month_day!BO109/100)</f>
        <v/>
      </c>
      <c r="GE119" s="431" t="str">
        <f>IF(_tag_month_day!BP109="","",_tag_month_day!BP109/100)</f>
        <v/>
      </c>
      <c r="GF119" s="431" t="str">
        <f>IF(_tag_month_day!BQ109="","",_tag_month_day!BQ109/100)</f>
        <v/>
      </c>
      <c r="GG119" s="431" t="str">
        <f>IF(_tag_month_day!BR109="","",_tag_month_day!BR109/100)</f>
        <v/>
      </c>
      <c r="GH119" s="431" t="str">
        <f>IF(_tag_month_day!BS109="","",_tag_month_day!BS109/100)</f>
        <v/>
      </c>
      <c r="GI119" s="467" t="str">
        <f>IF(_tag_month_day!BT109="","",_tag_month_day!BT109/100)</f>
        <v/>
      </c>
      <c r="GJ119" s="469" t="str">
        <f>IF(_tag_month_day!BU109="","",_tag_month_day!BU109/100)</f>
        <v/>
      </c>
      <c r="GK119" s="470">
        <f>GK118</f>
        <v>0.070000000000000007</v>
      </c>
      <c r="GL119" s="470">
        <f>GL118</f>
        <v>0.029999999999999999</v>
      </c>
      <c r="GM119" s="471" t="str">
        <f>IF(_tag_month_day!BX109="","",_tag_month_day!BX109/100)</f>
        <v/>
      </c>
      <c r="GN119" s="470">
        <f>GN118</f>
        <v>0.070000000000000007</v>
      </c>
      <c r="GO119" s="470">
        <f>GO118</f>
        <v>0.029999999999999999</v>
      </c>
      <c r="GP119" s="470">
        <f>GP118</f>
        <v>0.089999999999999997</v>
      </c>
      <c r="GQ119" s="470">
        <f>GQ118</f>
        <v>0.029999999999999999</v>
      </c>
      <c r="GR119" s="471" t="str">
        <f>IF(_tag_month_day!CA109="","",_tag_month_day!CA109/100)</f>
        <v/>
      </c>
      <c r="GS119" s="472">
        <f>GS118</f>
        <v>0.95299999999999996</v>
      </c>
      <c r="GT119" s="472">
        <f>GT118</f>
        <v>0.55000000000000004</v>
      </c>
      <c r="GU119" s="472">
        <f>GU118</f>
        <v>0.55000000000000004</v>
      </c>
      <c r="GV119" s="472">
        <f>GV118</f>
        <v>0.55000000000000004</v>
      </c>
      <c r="GW119" s="472">
        <f>GW118</f>
        <v>0.5</v>
      </c>
      <c r="GX119" s="472">
        <f>GX118</f>
        <v>0.93500000000000005</v>
      </c>
      <c r="GY119" s="472">
        <f>GY118</f>
        <v>0.14999999999999999</v>
      </c>
      <c r="GZ119" s="472">
        <f>GZ118</f>
        <v>1</v>
      </c>
      <c r="HA119" s="474">
        <f>HA118</f>
        <v>0.047</v>
      </c>
      <c r="HB119" s="474">
        <f>HB118</f>
        <v>0.45000000000000001</v>
      </c>
      <c r="HC119" s="474">
        <f>HC118</f>
        <v>0.45000000000000001</v>
      </c>
      <c r="HD119" s="474">
        <f>HD118</f>
        <v>0.45000000000000001</v>
      </c>
      <c r="HE119" s="474">
        <f>HE118</f>
        <v>0.5</v>
      </c>
      <c r="HF119" s="474">
        <f>HF118</f>
        <v>0.065000000000000002</v>
      </c>
      <c r="HG119" s="474">
        <f>HG118</f>
        <v>0.84999999999999998</v>
      </c>
      <c r="HH119" s="474">
        <f>HH118</f>
        <v>0</v>
      </c>
      <c r="HI119" s="10" t="e">
        <f>IF(BZ119&lt;&gt;"",CK119-BV119,0)</f>
        <v>#VALUE!</v>
      </c>
      <c r="HJ119" s="10" t="e">
        <f>IF(AJ119&gt;0,AH119-AJ119,0)</f>
        <v>#VALUE!</v>
      </c>
      <c r="HK119" s="466">
        <f>HK118</f>
        <v>0.84999999999999998</v>
      </c>
      <c r="HL119" s="424">
        <f>HL118</f>
        <v>550000</v>
      </c>
      <c r="HM119" s="424">
        <f>HM118</f>
        <v>480000</v>
      </c>
      <c r="HN119" s="465" t="e">
        <f>(DJ119*EZ119+DK119*FH119+DL119*FM119+DM119*FR119+DN119*FW119+DO119*GB119+DS119*GI119+DP119*GM119+DR119*GR119)*1000*2</f>
        <v>#VALUE!</v>
      </c>
      <c r="HO119" s="465" t="e">
        <f>HN119*HK119*$HO$2/HL119*1000000</f>
        <v>#VALUE!</v>
      </c>
      <c r="HP119" s="465" t="e">
        <f>HN119*HK119*$HP$2/HM119*1000000</f>
        <v>#VALUE!</v>
      </c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</row>
    <row customFormat="1" r="120" s="0">
      <c r="A120" s="420">
        <v>109</v>
      </c>
      <c r="B120" s="421">
        <f ca="1">IF(D120=D119,B119,IF(D120="夜班",B119+1,B119))</f>
        <v>43590</v>
      </c>
      <c r="C120" s="422">
        <f>C119</f>
        <v>0.041666666666666699</v>
      </c>
      <c r="D120" s="10" t="str">
        <f ca="1">IF(HOUR(G120)&lt;8,"夜班",IF(HOUR(G120)&lt;16,"白班",IF(HOUR(G120)&lt;24,"中班",0)))</f>
        <v>白班</v>
      </c>
      <c r="E120" s="10" t="e">
        <f ca="1">IF(F120=1,"甲",IF(F120=2,"乙",IF(F120=3,"丙",IF(F120=4,"丁",""))))</f>
        <v>#REF!</v>
      </c>
      <c r="F120" s="10" t="e">
        <f ca="1">SUMPRODUCT((成本日报!$A$3:$A$95=计划!B120)*(成本日报!$B$3:$B$95=计划!$D120),成本日报!$C$3:$C$95)</f>
        <v>#REF!</v>
      </c>
      <c r="G120" s="423">
        <f ca="1">G119+C119</f>
        <v>43590.499999999738</v>
      </c>
      <c r="H120" s="423">
        <f ca="1">$G120+$C120/60*10+$C120*0</f>
        <v>43590.506944444183</v>
      </c>
      <c r="I120" s="423">
        <f ca="1">$G120+$C120/60*18+$C120*0</f>
        <v>43590.512499999735</v>
      </c>
      <c r="J120" s="423">
        <f ca="1">$G120+$C120/60*0+$C120*1</f>
        <v>43590.541666666402</v>
      </c>
      <c r="K120" s="423">
        <f ca="1">$G120+$C120/60*30+$C120*2</f>
        <v>43590.60416666641</v>
      </c>
      <c r="L120" s="423">
        <f ca="1">$G120+$C120/60*0+$C120*3</f>
        <v>43590.624999999738</v>
      </c>
      <c r="M120" s="424" t="str">
        <f>IF(_tag_month_day!A110="","",_tag_month_day!A110)</f>
        <v/>
      </c>
      <c r="N120" s="424" t="str">
        <f>IF(_tag_month_day!B110="","",_tag_month_day!B110)</f>
        <v/>
      </c>
      <c r="O120" s="425" t="e">
        <f>IF(M120+N120=0,"",M120+N120)</f>
        <v>#VALUE!</v>
      </c>
      <c r="P120" s="424" t="str">
        <f>IF(_tag_month_day!C110="","",_tag_month_day!C110)</f>
        <v/>
      </c>
      <c r="Q120" s="424" t="str">
        <f>IF(_tag_month_day!D110="","",_tag_month_day!D110)</f>
        <v/>
      </c>
      <c r="R120" s="426" t="str">
        <f>IF(_tag_month_day!CB110="","",_tag_month_day!CB110/100)</f>
        <v/>
      </c>
      <c r="S120" s="427" t="str">
        <f>IF(_tag_month_day!E110="","",_tag_month_day!E110)</f>
        <v/>
      </c>
      <c r="T120" s="427" t="str">
        <f>IF(_tag_month_day!F110="","",_tag_month_day!F110)</f>
        <v/>
      </c>
      <c r="U120" s="428" t="e">
        <f>S120+T120</f>
        <v>#VALUE!</v>
      </c>
      <c r="V120" s="429" t="e">
        <f>U120/AJ120</f>
        <v>#VALUE!</v>
      </c>
      <c r="W120" s="430" t="str">
        <f>IF(_jhy_month_day!A110="","",_jhy_month_day!A110)</f>
        <v/>
      </c>
      <c r="X120" s="431" t="str">
        <f>IF(_jhy_month_day!B110="","",_jhy_month_day!B110/100)</f>
        <v/>
      </c>
      <c r="Y120" s="431" t="str">
        <f>IF(_jhy_month_day!C110="","",_jhy_month_day!C110/100)</f>
        <v/>
      </c>
      <c r="Z120" s="432">
        <f>Z116+1</f>
        <v>28</v>
      </c>
      <c r="AA120" s="433" t="str">
        <f>IF(_tag_month_day!G110="","",_tag_month_day!G110/100)</f>
        <v/>
      </c>
      <c r="AB120" s="433" t="str">
        <f>IF(_tag_month_day!H110="","",_tag_month_day!H110/100)</f>
        <v/>
      </c>
      <c r="AC120" s="434">
        <f>IF(X120="",AC119,BK120*($AV119*X120+$AW119*FD119+$AX119*FI119+$AY119*FN119+$AZ119*FS119+$BA119*FX119+$BG119*GE119)/(AV119*Y120+AX119*FK119+AW119*FF119+AY119*FP119+AZ119*FU119+BA119*FZ119+BG119*GG119+BB119*GK119+BC119*GN119+BD119*GP119))</f>
        <v>1.59963432013121</v>
      </c>
      <c r="AD120" s="435" t="str">
        <f>IF(AC120=AC119,"",AC120-AC119)</f>
        <v/>
      </c>
      <c r="AE120" s="436" t="str">
        <f>IF(1-AF120=0,"",(1-AF120))</f>
        <v/>
      </c>
      <c r="AF120" s="437">
        <v>1</v>
      </c>
      <c r="AG120" s="10" t="str">
        <f>AG119</f>
        <v>8B4</v>
      </c>
      <c r="AH120" s="438" t="str">
        <f>AH119</f>
        <v/>
      </c>
      <c r="AI120" s="424" t="e">
        <f>IF(ROUND(AJ120-AJ119,1)=0,"",AJ120-AJ119)</f>
        <v>#VALUE!</v>
      </c>
      <c r="AJ120" s="10" t="str">
        <f>IF(_tag_month_day!I110="","",_tag_month_day!I110)</f>
        <v/>
      </c>
      <c r="AK120" s="440"/>
      <c r="AL120" s="440"/>
      <c r="AM120" s="440"/>
      <c r="AN120" s="441">
        <f>AN119</f>
        <v>2</v>
      </c>
      <c r="AO120" s="441">
        <f>AO119</f>
        <v>8</v>
      </c>
      <c r="AP120" s="442" t="e">
        <f>(IF(AN120=0,AS119,AS119*(1+AO120/AN120)/(AR120+AO120/AN120)))+AT120</f>
        <v>#VALUE!</v>
      </c>
      <c r="AQ120" s="443" t="str">
        <f>IF(_tag_month_day!J110="","",_tag_month_day!J110/100)</f>
        <v/>
      </c>
      <c r="AR120" s="444">
        <f>AR119</f>
        <v>1.3</v>
      </c>
      <c r="AS120" s="445" t="e">
        <f>AQ120*(AN120*AR120+AO120)/(AN120+AO120)</f>
        <v>#VALUE!</v>
      </c>
      <c r="AT120" s="445" t="e">
        <f>(SUM(BE120:BF120)-SUM(BE119:BF119))*0.05</f>
        <v>#VALUE!</v>
      </c>
      <c r="AU120" s="446" t="str">
        <f>IF(_tag_month_day!CC110="","",IF(_tag_month_day!CC110&gt;0,_tag_month_day!CD110,_tag_month_day!CE110))</f>
        <v/>
      </c>
      <c r="AV120" s="447" t="str">
        <f>IF(_tag_month_day!L110="","",_tag_month_day!L110/100)</f>
        <v/>
      </c>
      <c r="AW120" s="431">
        <f>AW119</f>
        <v>0</v>
      </c>
      <c r="AX120" s="431">
        <f>AX119</f>
        <v>0</v>
      </c>
      <c r="AY120" s="431" t="str">
        <f>IF(_tag_month_day!M110="","",_tag_month_day!M110/100)</f>
        <v/>
      </c>
      <c r="AZ120" s="431" t="str">
        <f>IF(_tag_month_day!N110="","",_tag_month_day!N110/100)</f>
        <v/>
      </c>
      <c r="BA120" s="431" t="str">
        <f>IF(_tag_month_day!O110="","",_tag_month_day!O110/100)</f>
        <v/>
      </c>
      <c r="BB120" s="448" t="str">
        <f>IF(_tag_month_day!P110="","",_tag_month_day!P110/100)</f>
        <v/>
      </c>
      <c r="BC120" s="448">
        <f>BC119</f>
        <v>0</v>
      </c>
      <c r="BD120" s="448" t="str">
        <f>IF(_tag_month_day!Q110="","",_tag_month_day!Q110/100)</f>
        <v/>
      </c>
      <c r="BE120" s="449" t="str">
        <f>IF(_tag_month_day!R110="","",_tag_month_day!R110/100)</f>
        <v/>
      </c>
      <c r="BF120" s="388" t="e">
        <f>(AU120*(100+BE120*100))/(AJ120-AU120)/100</f>
        <v>#VALUE!</v>
      </c>
      <c r="BG120" s="450" t="e">
        <f>BE120+BF120</f>
        <v>#VALUE!</v>
      </c>
      <c r="BH120" s="451" t="e">
        <f>SUM(AV120:BF120)</f>
        <v>#VALUE!</v>
      </c>
      <c r="BI120" s="452" t="e">
        <f>IF(CX120=0,BI119,(DK120*查询!$R$5+DL120*查询!$Q$5+DM120*查询!$N$5+DN120*查询!$O$5+DO120*查询!$P$5)*AF120/CX120)</f>
        <v>#VALUE!</v>
      </c>
      <c r="BJ120" s="452" t="e">
        <f>IF(CX120=0,BJ119,(DP120*查询!$S$5+DQ120*查询!$T$5+DR120*查询!$U$5)*AF120/CX120)</f>
        <v>#VALUE!</v>
      </c>
      <c r="BK120" s="452">
        <f>BK119</f>
        <v>1</v>
      </c>
      <c r="BL120" s="453" t="e">
        <f>SUMPRODUCT((AV120:BA120)*(GS120:GX120))/((GS120:GX120)+SUM(BB120:BD120)*GY120+BG120*GZ120)</f>
        <v>#VALUE!</v>
      </c>
      <c r="BM120" s="453" t="e">
        <f>BK120*($AV120*FB120+$AW120*FD120+$AX120*FI120+$AY120*FN120+$AZ120*FS120+$BA120*FX120+$BG120*GE120)/(AV120*EY120+AX120*FK120+AW120*FF120+AY120*FP120+AZ120*FU120+BA120*FZ120+BG120*GG120+BB120*GK120+BC120*GN120+BD120*GP120)</f>
        <v>#VALUE!</v>
      </c>
      <c r="BN120" s="453" t="e">
        <f>($AV120*FC120+$AX120*FJ120+$AW120*FE120+$AY120*FO120+$AZ120*FT120+$BA120*FY120+$BG120*GF120)/($AV120*FA120+BG120*GH120+BB120*GL120+BC120*GO120+BD120*GQ120+BA120*GA120)</f>
        <v>#VALUE!</v>
      </c>
      <c r="BO120" s="454" t="e">
        <f>SUMPRODUCT(AV120:BA120*GS120:GX120)/(GS120:GX120+(BB120+BC120+BD120)*GY120+BG120)</f>
        <v>#VALUE!</v>
      </c>
      <c r="BP120" s="454" t="e">
        <f>SUMPRODUCT(AV120:BA120*GS120:GX120)/(GS120:GX120+(BB120+BC120+BD120)*GY120+BG120)</f>
        <v>#VALUE!</v>
      </c>
      <c r="BQ120" s="454" t="e">
        <f>SUMPRODUCT(AV120:BA120*GS120:GX120)/(GS120:GX120+(BB120+BC120+BD120)*GY120+BG120)</f>
        <v>#VALUE!</v>
      </c>
      <c r="BR120" s="453" t="str">
        <f>IF(_tag_month_day!T110="","",_tag_month_day!T110)</f>
        <v/>
      </c>
      <c r="BS120" s="453" t="str">
        <f>IF(_tag_month_day!U110="","",_tag_month_day!U110)</f>
        <v/>
      </c>
      <c r="BT120" s="455" t="str">
        <f>IF(CK120="","",IF((CK120&gt;=BV120-0.12)*(CK120&lt;=BV120+0.12),"合格","不合格"))</f>
        <v/>
      </c>
      <c r="BU120" s="456" t="str">
        <f>IF(_tag_month_day!V110="","",_tag_month_day!V110)</f>
        <v/>
      </c>
      <c r="BV120" s="457" t="str">
        <f>IF(_tag_month_day!W110="","",_tag_month_day!W110)</f>
        <v/>
      </c>
      <c r="BW120" s="458" t="str">
        <f>IF(_tag_month_day!X110="","",_tag_month_day!X110)</f>
        <v/>
      </c>
      <c r="BX120" s="458" t="str">
        <f>IF(_tag_month_day!Y110="","",_tag_month_day!Y110)</f>
        <v/>
      </c>
      <c r="BY120" s="459">
        <f ca="1">L120</f>
        <v>43590.624999999738</v>
      </c>
      <c r="BZ120" s="460"/>
      <c r="CA120" s="461"/>
      <c r="CB120" s="424" t="str">
        <f>IF(_tag_month_day!Z110="","",_tag_month_day!Z110)</f>
        <v/>
      </c>
      <c r="CC120" s="424" t="str">
        <f>IF(_tag_month_day!AA110="","",_tag_month_day!AA110)</f>
        <v/>
      </c>
      <c r="CD120" s="424" t="str">
        <f>IF(_tag_month_day!AB110="","",_tag_month_day!AB110)</f>
        <v/>
      </c>
      <c r="CE120" s="424" t="str">
        <f>IF(_tag_month_day!AC110="","",_tag_month_day!AC110)</f>
        <v/>
      </c>
      <c r="CF120" s="424" t="str">
        <f>IF(_tag_month_day!AD110="","",_tag_month_day!AD110)</f>
        <v/>
      </c>
      <c r="CG120" s="424" t="str">
        <f>IF(_tag_month_day!AE110="","",_tag_month_day!AE110)</f>
        <v/>
      </c>
      <c r="CH120" s="424" t="str">
        <f>IF(_tag_month_day!AF110="","",_tag_month_day!AF110)</f>
        <v/>
      </c>
      <c r="CI120" s="424" t="str">
        <f>IF(_tag_month_day!AG110="","",_tag_month_day!AG110)</f>
        <v/>
      </c>
      <c r="CJ120" s="424" t="str">
        <f>IF(_tag_month_day!AH110="","",_tag_month_day!AH110)</f>
        <v/>
      </c>
      <c r="CK120" s="424" t="str">
        <f>IF(_tag_month_day!AI110="","",_tag_month_day!AI110)</f>
        <v/>
      </c>
      <c r="CL120" s="4" t="str">
        <f>IF(_tag_month_day!AJ110="","",_tag_month_day!AJ110)</f>
        <v/>
      </c>
      <c r="CM120" s="4" t="str">
        <f>IF(_tag_month_day!AK110="","",_tag_month_day!AK110)</f>
        <v/>
      </c>
      <c r="CN120" s="4" t="str">
        <f>IF(_tag_month_day!AL110="","",_tag_month_day!AL110)</f>
        <v/>
      </c>
      <c r="CO120" s="4" t="str">
        <f>IF(_tag_month_day!AM110="","",_tag_month_day!AM110)</f>
        <v/>
      </c>
      <c r="CP120" s="4" t="str">
        <f>IF(_tag_month_day!AN110="","",_tag_month_day!AN110)</f>
        <v/>
      </c>
      <c r="CQ120" s="4" t="str">
        <f>IF(_tag_month_day!AO110="","",_tag_month_day!AO110)</f>
        <v/>
      </c>
      <c r="CR120" s="462" t="str">
        <f>IF(_tag_month_day!AP110="","",_tag_month_day!AP110)</f>
        <v/>
      </c>
      <c r="CS120" s="463" t="str">
        <f>IF(_tag_month_day!AQ110="","",_tag_month_day!AQ110)</f>
        <v/>
      </c>
      <c r="CT120" s="4" t="str">
        <f>IF(_tag_month_day!AR110="","",_tag_month_day!AR110)</f>
        <v/>
      </c>
      <c r="CU120" s="464" t="e">
        <f>DU120/AJ120</f>
        <v>#VALUE!</v>
      </c>
      <c r="CV120" s="451" t="e">
        <f>BG120/BH120</f>
        <v>#VALUE!</v>
      </c>
      <c r="CW120" s="465" t="e">
        <f>AJ120*(1-CV120)*CU120*AF120</f>
        <v>#VALUE!</v>
      </c>
      <c r="CX120" s="465" t="e">
        <f>CW120*94%</f>
        <v>#VALUE!</v>
      </c>
      <c r="CY120" s="466" t="e">
        <f>IF(CX120=0,0,DS120/(DS120+CX120))</f>
        <v>#VALUE!</v>
      </c>
      <c r="CZ120" s="465" t="e">
        <f>$AJ120*EF120</f>
        <v>#VALUE!</v>
      </c>
      <c r="DA120" s="465" t="e">
        <f>$AJ120*EG120</f>
        <v>#VALUE!</v>
      </c>
      <c r="DB120" s="465" t="e">
        <f>$AJ120*EH120</f>
        <v>#VALUE!</v>
      </c>
      <c r="DC120" s="465" t="e">
        <f>$AJ120*EI120</f>
        <v>#VALUE!</v>
      </c>
      <c r="DD120" s="465" t="e">
        <f>$AJ120*EJ120</f>
        <v>#VALUE!</v>
      </c>
      <c r="DE120" s="465" t="e">
        <f>$AJ120*EK120</f>
        <v>#VALUE!</v>
      </c>
      <c r="DF120" s="465" t="e">
        <f>$AJ120*EL120</f>
        <v>#VALUE!</v>
      </c>
      <c r="DG120" s="465" t="e">
        <f>$AJ120*EM120</f>
        <v>#VALUE!</v>
      </c>
      <c r="DH120" s="465" t="e">
        <f>$AJ120*EN120</f>
        <v>#VALUE!</v>
      </c>
      <c r="DI120" s="465" t="e">
        <f>$AJ120*EO120</f>
        <v>#VALUE!</v>
      </c>
      <c r="DJ120" s="465" t="e">
        <f>CZ120*(1-EP120)</f>
        <v>#VALUE!</v>
      </c>
      <c r="DK120" s="465" t="e">
        <f>DA120*(1-ER120)</f>
        <v>#VALUE!</v>
      </c>
      <c r="DL120" s="465" t="e">
        <f>DB120*(1-EQ120)</f>
        <v>#VALUE!</v>
      </c>
      <c r="DM120" s="465" t="e">
        <f>DC120*(1-ES120)</f>
        <v>#VALUE!</v>
      </c>
      <c r="DN120" s="465" t="e">
        <f>DD120*(1-ET120)</f>
        <v>#VALUE!</v>
      </c>
      <c r="DO120" s="465" t="e">
        <f>DE120</f>
        <v>#VALUE!</v>
      </c>
      <c r="DP120" s="465" t="e">
        <f>DF120*(1-EU120)</f>
        <v>#VALUE!</v>
      </c>
      <c r="DQ120" s="465" t="e">
        <f>DG120*(1-EV120)</f>
        <v>#VALUE!</v>
      </c>
      <c r="DR120" s="465" t="e">
        <f>DH120*(1-EW120)</f>
        <v>#VALUE!</v>
      </c>
      <c r="DS120" s="465" t="e">
        <f>DI120</f>
        <v>#VALUE!</v>
      </c>
      <c r="DT120" s="465" t="e">
        <f>SUM(DJ120:DS120)</f>
        <v>#VALUE!</v>
      </c>
      <c r="DU120" s="465" t="e">
        <f>(GS120:GX120)+(DP120+DQ120+DR120)*GY120+DS120</f>
        <v>#VALUE!</v>
      </c>
      <c r="DV120" s="451" t="e">
        <f>AV120/$BH120/(1-EP120)</f>
        <v>#VALUE!</v>
      </c>
      <c r="DW120" s="451" t="e">
        <f>AW120/$BH120/(1-ER120)</f>
        <v>#VALUE!</v>
      </c>
      <c r="DX120" s="451" t="e">
        <f>AX120/$BH120/(1-EQ120)</f>
        <v>#VALUE!</v>
      </c>
      <c r="DY120" s="451" t="e">
        <f>AY120/$BH120/(1-ES120)</f>
        <v>#VALUE!</v>
      </c>
      <c r="DZ120" s="451" t="e">
        <f>AZ120/$BH120/(1-ET120)</f>
        <v>#VALUE!</v>
      </c>
      <c r="EA120" s="451" t="e">
        <f>BA120/$BH120/(1-AX120)</f>
        <v>#VALUE!</v>
      </c>
      <c r="EB120" s="451" t="e">
        <f>BB120/$BH120/(1-EU120)</f>
        <v>#VALUE!</v>
      </c>
      <c r="EC120" s="451" t="e">
        <f>BC120/$BH120/(1-EV120)</f>
        <v>#VALUE!</v>
      </c>
      <c r="ED120" s="451" t="e">
        <f>BD120/$BH120/(1-EW120)</f>
        <v>#VALUE!</v>
      </c>
      <c r="EE120" s="451" t="e">
        <f>BG120/BH120</f>
        <v>#VALUE!</v>
      </c>
      <c r="EF120" s="451" t="e">
        <f>DV120/SUM($DV120:$EE120)</f>
        <v>#VALUE!</v>
      </c>
      <c r="EG120" s="451" t="e">
        <f>DW120/SUM($DV120:$EE120)</f>
        <v>#VALUE!</v>
      </c>
      <c r="EH120" s="451" t="e">
        <f>DX120/SUM($DV120:$EE120)</f>
        <v>#VALUE!</v>
      </c>
      <c r="EI120" s="451" t="e">
        <f>DY120/SUM($DV120:$EE120)</f>
        <v>#VALUE!</v>
      </c>
      <c r="EJ120" s="451" t="e">
        <f>DZ120/SUM($DV120:$EE120)</f>
        <v>#VALUE!</v>
      </c>
      <c r="EK120" s="451" t="e">
        <f>EA120/SUM($DV120:$EE120)</f>
        <v>#VALUE!</v>
      </c>
      <c r="EL120" s="451" t="e">
        <f>EB120/SUM($DV120:$EE120)</f>
        <v>#VALUE!</v>
      </c>
      <c r="EM120" s="451" t="e">
        <f>EC120/SUM($DV120:$EE120)</f>
        <v>#VALUE!</v>
      </c>
      <c r="EN120" s="451" t="e">
        <f>ED120/SUM($DV120:$EE120)</f>
        <v>#VALUE!</v>
      </c>
      <c r="EO120" s="451" t="e">
        <f>EE120/SUM($DV120:$EE120)</f>
        <v>#VALUE!</v>
      </c>
      <c r="EP120" s="450">
        <f>EP119</f>
        <v>0.080000000000000002</v>
      </c>
      <c r="EQ120" s="450">
        <f>EQ119</f>
        <v>0.014999999999999999</v>
      </c>
      <c r="ER120" s="450">
        <f>ER119</f>
        <v>0.014999999999999999</v>
      </c>
      <c r="ES120" s="450">
        <f>ES119</f>
        <v>0.014999999999999999</v>
      </c>
      <c r="ET120" s="450">
        <f>ET119</f>
        <v>0.014999999999999999</v>
      </c>
      <c r="EU120" s="450">
        <f>EU119</f>
        <v>0.089999999999999997</v>
      </c>
      <c r="EV120" s="450">
        <f>EV119</f>
        <v>0.089999999999999997</v>
      </c>
      <c r="EW120" s="450">
        <f>EW119</f>
        <v>0.089999999999999997</v>
      </c>
      <c r="EX120" s="431" t="str">
        <f>IF(_tag_month_day!AS110="","",_tag_month_day!AS110/100)</f>
        <v/>
      </c>
      <c r="EY120" s="431" t="str">
        <f>IF(_tag_month_day!AT110="","",_tag_month_day!AT110/100)</f>
        <v/>
      </c>
      <c r="EZ120" s="431" t="str">
        <f>IF(_tag_month_day!AU110="","",_tag_month_day!AU110/100)</f>
        <v/>
      </c>
      <c r="FA120" s="431" t="str">
        <f>IF(_tag_month_day!AV110="","",_tag_month_day!AV110/100)</f>
        <v/>
      </c>
      <c r="FB120" s="431" t="str">
        <f>IF(_tag_month_day!AW110="","",_tag_month_day!AW110/100)</f>
        <v/>
      </c>
      <c r="FC120" s="431" t="str">
        <f>IF(_tag_month_day!AX110="","",_tag_month_day!AX110/100)</f>
        <v/>
      </c>
      <c r="FD120" s="449" t="str">
        <f>IF(_tag_month_day!AY110="","",_tag_month_day!AY110/100)</f>
        <v/>
      </c>
      <c r="FE120" s="449" t="str">
        <f>IF(_tag_month_day!AZ110="","",_tag_month_day!AZ110/100)</f>
        <v/>
      </c>
      <c r="FF120" s="449" t="str">
        <f>IF(_tag_month_day!BA110="","",_tag_month_day!BA110/100)</f>
        <v/>
      </c>
      <c r="FG120" s="449" t="str">
        <f>IF(_tag_month_day!BB110="","",_tag_month_day!BB110/100)</f>
        <v/>
      </c>
      <c r="FH120" s="467" t="str">
        <f>IF(_tag_month_day!BC110="","",_tag_month_day!BC110/100)</f>
        <v/>
      </c>
      <c r="FI120" s="449">
        <f>FI119</f>
        <v>0.40999999999999998</v>
      </c>
      <c r="FJ120" s="449">
        <f>FJ119</f>
        <v>0.11</v>
      </c>
      <c r="FK120" s="449">
        <f>FK119</f>
        <v>0.014999999999999999</v>
      </c>
      <c r="FL120" s="449">
        <f>FL119</f>
        <v>0</v>
      </c>
      <c r="FM120" s="467">
        <f>FM119</f>
        <v>0.0001</v>
      </c>
      <c r="FN120" s="449">
        <f>FN119</f>
        <v>0.32000000000000001</v>
      </c>
      <c r="FO120" s="449">
        <f>FO119</f>
        <v>0.20000000000000001</v>
      </c>
      <c r="FP120" s="449">
        <f>FP119</f>
        <v>0.01</v>
      </c>
      <c r="FQ120" s="449">
        <f>FQ119</f>
        <v>0</v>
      </c>
      <c r="FR120" s="467">
        <f>FR119</f>
        <v>0.0001</v>
      </c>
      <c r="FS120" s="449" t="str">
        <f>IF(_tag_month_day!BD110="","",_tag_month_day!BD110/100)</f>
        <v/>
      </c>
      <c r="FT120" s="449" t="str">
        <f>IF(_tag_month_day!BE110="","",_tag_month_day!BE110/100)</f>
        <v/>
      </c>
      <c r="FU120" s="449" t="str">
        <f>IF(_tag_month_day!BF110="","",_tag_month_day!BF110/100)</f>
        <v/>
      </c>
      <c r="FV120" s="449" t="str">
        <f>IF(_tag_month_day!BG110="","",_tag_month_day!BG110/100)</f>
        <v/>
      </c>
      <c r="FW120" s="467" t="str">
        <f>IF(_tag_month_day!BH110="","",_tag_month_day!BH110/100)</f>
        <v/>
      </c>
      <c r="FX120" s="449" t="str">
        <f>IF(_tag_month_day!BI110="","",_tag_month_day!BI110/100)</f>
        <v/>
      </c>
      <c r="FY120" s="449" t="str">
        <f>IF(_tag_month_day!BJ110="","",_tag_month_day!BJ110/100)</f>
        <v/>
      </c>
      <c r="FZ120" s="468" t="str">
        <f>IF(_tag_month_day!BK110="","",_tag_month_day!BK110/100)</f>
        <v/>
      </c>
      <c r="GA120" s="449" t="str">
        <f>IF(_tag_month_day!BL110="","",_tag_month_day!BL110/100)</f>
        <v/>
      </c>
      <c r="GB120" s="467" t="str">
        <f>IF(_tag_month_day!BM110="","",_tag_month_day!BM110/100)</f>
        <v/>
      </c>
      <c r="GC120" s="431" t="str">
        <f>IF(_tag_month_day!BN110="","",_tag_month_day!BN110/100)</f>
        <v/>
      </c>
      <c r="GD120" s="431" t="str">
        <f>IF(_tag_month_day!BO110="","",_tag_month_day!BO110/100)</f>
        <v/>
      </c>
      <c r="GE120" s="431" t="str">
        <f>IF(_tag_month_day!BP110="","",_tag_month_day!BP110/100)</f>
        <v/>
      </c>
      <c r="GF120" s="431" t="str">
        <f>IF(_tag_month_day!BQ110="","",_tag_month_day!BQ110/100)</f>
        <v/>
      </c>
      <c r="GG120" s="431" t="str">
        <f>IF(_tag_month_day!BR110="","",_tag_month_day!BR110/100)</f>
        <v/>
      </c>
      <c r="GH120" s="431" t="str">
        <f>IF(_tag_month_day!BS110="","",_tag_month_day!BS110/100)</f>
        <v/>
      </c>
      <c r="GI120" s="467" t="str">
        <f>IF(_tag_month_day!BT110="","",_tag_month_day!BT110/100)</f>
        <v/>
      </c>
      <c r="GJ120" s="469" t="str">
        <f>IF(_tag_month_day!BU110="","",_tag_month_day!BU110/100)</f>
        <v/>
      </c>
      <c r="GK120" s="470">
        <f>GK119</f>
        <v>0.070000000000000007</v>
      </c>
      <c r="GL120" s="470">
        <f>GL119</f>
        <v>0.029999999999999999</v>
      </c>
      <c r="GM120" s="471" t="str">
        <f>IF(_tag_month_day!BX110="","",_tag_month_day!BX110/100)</f>
        <v/>
      </c>
      <c r="GN120" s="470">
        <f>GN119</f>
        <v>0.070000000000000007</v>
      </c>
      <c r="GO120" s="470">
        <f>GO119</f>
        <v>0.029999999999999999</v>
      </c>
      <c r="GP120" s="470">
        <f>GP119</f>
        <v>0.089999999999999997</v>
      </c>
      <c r="GQ120" s="470">
        <f>GQ119</f>
        <v>0.029999999999999999</v>
      </c>
      <c r="GR120" s="471" t="str">
        <f>IF(_tag_month_day!CA110="","",_tag_month_day!CA110/100)</f>
        <v/>
      </c>
      <c r="GS120" s="472">
        <f>GS119</f>
        <v>0.95299999999999996</v>
      </c>
      <c r="GT120" s="472">
        <f>GT119</f>
        <v>0.55000000000000004</v>
      </c>
      <c r="GU120" s="472">
        <f>GU119</f>
        <v>0.55000000000000004</v>
      </c>
      <c r="GV120" s="472">
        <f>GV119</f>
        <v>0.55000000000000004</v>
      </c>
      <c r="GW120" s="472">
        <f>GW119</f>
        <v>0.5</v>
      </c>
      <c r="GX120" s="472">
        <f>GX119</f>
        <v>0.93500000000000005</v>
      </c>
      <c r="GY120" s="472">
        <f>GY119</f>
        <v>0.14999999999999999</v>
      </c>
      <c r="GZ120" s="472">
        <f>GZ119</f>
        <v>1</v>
      </c>
      <c r="HA120" s="474">
        <f>HA119</f>
        <v>0.047</v>
      </c>
      <c r="HB120" s="474">
        <f>HB119</f>
        <v>0.45000000000000001</v>
      </c>
      <c r="HC120" s="474">
        <f>HC119</f>
        <v>0.45000000000000001</v>
      </c>
      <c r="HD120" s="474">
        <f>HD119</f>
        <v>0.45000000000000001</v>
      </c>
      <c r="HE120" s="474">
        <f>HE119</f>
        <v>0.5</v>
      </c>
      <c r="HF120" s="474">
        <f>HF119</f>
        <v>0.065000000000000002</v>
      </c>
      <c r="HG120" s="474">
        <f>HG119</f>
        <v>0.84999999999999998</v>
      </c>
      <c r="HH120" s="474">
        <f>HH119</f>
        <v>0</v>
      </c>
      <c r="HI120" s="10">
        <f>IF(BZ120&lt;&gt;"",CK120-BV120,0)</f>
        <v>0</v>
      </c>
      <c r="HJ120" s="10" t="e">
        <f>IF(AJ120&gt;0,AH120-AJ120,0)</f>
        <v>#VALUE!</v>
      </c>
      <c r="HK120" s="466">
        <f>HK119</f>
        <v>0.84999999999999998</v>
      </c>
      <c r="HL120" s="424">
        <f>HL119</f>
        <v>550000</v>
      </c>
      <c r="HM120" s="424">
        <f>HM119</f>
        <v>480000</v>
      </c>
      <c r="HN120" s="465" t="e">
        <f>(DJ120*EZ120+DK120*FH120+DL120*FM120+DM120*FR120+DN120*FW120+DO120*GB120+DS120*GI120+DP120*GM120+DR120*GR120)*1000*2</f>
        <v>#VALUE!</v>
      </c>
      <c r="HO120" s="465" t="e">
        <f>HN120*HK120*$HO$2/HL120*1000000</f>
        <v>#VALUE!</v>
      </c>
      <c r="HP120" s="465" t="e">
        <f>HN120*HK120*$HP$2/HM120*1000000</f>
        <v>#VALUE!</v>
      </c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</row>
    <row customFormat="1" r="121" s="0">
      <c r="A121" s="420">
        <v>110</v>
      </c>
      <c r="B121" s="421">
        <f ca="1">IF(D121=D120,B120,IF(D121="夜班",B120+1,B120))</f>
        <v>43590</v>
      </c>
      <c r="C121" s="422">
        <f>C120</f>
        <v>0.041666666666666699</v>
      </c>
      <c r="D121" s="10" t="str">
        <f ca="1">IF(HOUR(G121)&lt;8,"夜班",IF(HOUR(G121)&lt;16,"白班",IF(HOUR(G121)&lt;24,"中班",0)))</f>
        <v>白班</v>
      </c>
      <c r="E121" s="10" t="e">
        <f ca="1">IF(F121=1,"甲",IF(F121=2,"乙",IF(F121=3,"丙",IF(F121=4,"丁",""))))</f>
        <v>#REF!</v>
      </c>
      <c r="F121" s="10" t="e">
        <f ca="1">SUMPRODUCT((成本日报!$A$3:$A$95=计划!B121)*(成本日报!$B$3:$B$95=计划!$D121),成本日报!$C$3:$C$95)</f>
        <v>#REF!</v>
      </c>
      <c r="G121" s="423">
        <f ca="1">G120+C120</f>
        <v>43590.541666666402</v>
      </c>
      <c r="H121" s="423">
        <f ca="1">$G121+$C121/60*10+$C121*0</f>
        <v>43590.548611110848</v>
      </c>
      <c r="I121" s="423">
        <f ca="1">$G121+$C121/60*18+$C121*0</f>
        <v>43590.554166666399</v>
      </c>
      <c r="J121" s="423">
        <f ca="1">$G121+$C121/60*0+$C121*1</f>
        <v>43590.583333333067</v>
      </c>
      <c r="K121" s="423">
        <f ca="1">$G121+$C121/60*30+$C121*2</f>
        <v>43590.645833333074</v>
      </c>
      <c r="L121" s="423">
        <f ca="1">$G121+$C121/60*0+$C121*3</f>
        <v>43590.666666666402</v>
      </c>
      <c r="M121" s="424" t="str">
        <f>IF(_tag_month_day!A111="","",_tag_month_day!A111)</f>
        <v/>
      </c>
      <c r="N121" s="424" t="str">
        <f>IF(_tag_month_day!B111="","",_tag_month_day!B111)</f>
        <v/>
      </c>
      <c r="O121" s="425" t="e">
        <f>IF(M121+N121=0,"",M121+N121)</f>
        <v>#VALUE!</v>
      </c>
      <c r="P121" s="424" t="str">
        <f>IF(_tag_month_day!C111="","",_tag_month_day!C111)</f>
        <v/>
      </c>
      <c r="Q121" s="424" t="str">
        <f>IF(_tag_month_day!D111="","",_tag_month_day!D111)</f>
        <v/>
      </c>
      <c r="R121" s="426" t="str">
        <f>IF(_tag_month_day!CB111="","",_tag_month_day!CB111/100)</f>
        <v/>
      </c>
      <c r="S121" s="427" t="str">
        <f>IF(_tag_month_day!E111="","",_tag_month_day!E111)</f>
        <v/>
      </c>
      <c r="T121" s="427" t="str">
        <f>IF(_tag_month_day!F111="","",_tag_month_day!F111)</f>
        <v/>
      </c>
      <c r="U121" s="428" t="e">
        <f>S121+T121</f>
        <v>#VALUE!</v>
      </c>
      <c r="V121" s="429" t="e">
        <f>U121/AJ121</f>
        <v>#VALUE!</v>
      </c>
      <c r="W121" s="430" t="str">
        <f>IF(_jhy_month_day!A111="","",_jhy_month_day!A111)</f>
        <v/>
      </c>
      <c r="X121" s="431" t="str">
        <f>IF(_jhy_month_day!B111="","",_jhy_month_day!B111/100)</f>
        <v/>
      </c>
      <c r="Y121" s="431" t="str">
        <f>IF(_jhy_month_day!C111="","",_jhy_month_day!C111/100)</f>
        <v/>
      </c>
      <c r="Z121" s="432">
        <f>Z117+1</f>
        <v>28</v>
      </c>
      <c r="AA121" s="433" t="str">
        <f>IF(_tag_month_day!G111="","",_tag_month_day!G111/100)</f>
        <v/>
      </c>
      <c r="AB121" s="433" t="str">
        <f>IF(_tag_month_day!H111="","",_tag_month_day!H111/100)</f>
        <v/>
      </c>
      <c r="AC121" s="434">
        <f>IF(X121="",AC120,BK121*($AV120*X121+$AW120*FD120+$AX120*FI120+$AY120*FN120+$AZ120*FS120+$BA120*FX120+$BG120*GE120)/(AV120*Y121+AX120*FK120+AW120*FF120+AY120*FP120+AZ120*FU120+BA120*FZ120+BG120*GG120+BB120*GK120+BC120*GN120+BD120*GP120))</f>
        <v>1.59963432013121</v>
      </c>
      <c r="AD121" s="435" t="str">
        <f>IF(AC121=AC120,"",AC121-AC120)</f>
        <v/>
      </c>
      <c r="AE121" s="436" t="str">
        <f>IF(1-AF121=0,"",(1-AF121))</f>
        <v/>
      </c>
      <c r="AF121" s="437">
        <v>1</v>
      </c>
      <c r="AG121" s="10" t="str">
        <f>AG120</f>
        <v>8B4</v>
      </c>
      <c r="AH121" s="438" t="str">
        <f>AH120</f>
        <v/>
      </c>
      <c r="AI121" s="424" t="e">
        <f>IF(ROUND(AJ121-AJ120,1)=0,"",AJ121-AJ120)</f>
        <v>#VALUE!</v>
      </c>
      <c r="AJ121" s="10" t="str">
        <f>IF(_tag_month_day!I111="","",_tag_month_day!I111)</f>
        <v/>
      </c>
      <c r="AK121" s="440"/>
      <c r="AL121" s="440"/>
      <c r="AM121" s="440"/>
      <c r="AN121" s="441">
        <f>AN120</f>
        <v>2</v>
      </c>
      <c r="AO121" s="441">
        <f>AO120</f>
        <v>8</v>
      </c>
      <c r="AP121" s="442" t="e">
        <f>(IF(AN121=0,AS120,AS120*(1+AO121/AN121)/(AR121+AO121/AN121)))+AT121</f>
        <v>#VALUE!</v>
      </c>
      <c r="AQ121" s="443" t="str">
        <f>IF(_tag_month_day!J111="","",_tag_month_day!J111/100)</f>
        <v/>
      </c>
      <c r="AR121" s="444">
        <f>AR120</f>
        <v>1.3</v>
      </c>
      <c r="AS121" s="445" t="e">
        <f>AQ121*(AN121*AR121+AO121)/(AN121+AO121)</f>
        <v>#VALUE!</v>
      </c>
      <c r="AT121" s="445" t="e">
        <f>(SUM(BE121:BF121)-SUM(BE120:BF120))*0.05</f>
        <v>#VALUE!</v>
      </c>
      <c r="AU121" s="446" t="str">
        <f>IF(_tag_month_day!CC111="","",IF(_tag_month_day!CC111&gt;0,_tag_month_day!CD111,_tag_month_day!CE111))</f>
        <v/>
      </c>
      <c r="AV121" s="447" t="str">
        <f>IF(_tag_month_day!L111="","",_tag_month_day!L111/100)</f>
        <v/>
      </c>
      <c r="AW121" s="431">
        <f>AW120</f>
        <v>0</v>
      </c>
      <c r="AX121" s="431">
        <f>AX120</f>
        <v>0</v>
      </c>
      <c r="AY121" s="431" t="str">
        <f>IF(_tag_month_day!M111="","",_tag_month_day!M111/100)</f>
        <v/>
      </c>
      <c r="AZ121" s="431" t="str">
        <f>IF(_tag_month_day!N111="","",_tag_month_day!N111/100)</f>
        <v/>
      </c>
      <c r="BA121" s="431" t="str">
        <f>IF(_tag_month_day!O111="","",_tag_month_day!O111/100)</f>
        <v/>
      </c>
      <c r="BB121" s="448" t="str">
        <f>IF(_tag_month_day!P111="","",_tag_month_day!P111/100)</f>
        <v/>
      </c>
      <c r="BC121" s="448">
        <f>BC120</f>
        <v>0</v>
      </c>
      <c r="BD121" s="448" t="str">
        <f>IF(_tag_month_day!Q111="","",_tag_month_day!Q111/100)</f>
        <v/>
      </c>
      <c r="BE121" s="449" t="str">
        <f>IF(_tag_month_day!R111="","",_tag_month_day!R111/100)</f>
        <v/>
      </c>
      <c r="BF121" s="388" t="e">
        <f>(AU121*(100+BE121*100))/(AJ121-AU121)/100</f>
        <v>#VALUE!</v>
      </c>
      <c r="BG121" s="450" t="e">
        <f>BE121+BF121</f>
        <v>#VALUE!</v>
      </c>
      <c r="BH121" s="451" t="e">
        <f>SUM(AV121:BF121)</f>
        <v>#VALUE!</v>
      </c>
      <c r="BI121" s="452" t="e">
        <f>IF(CX121=0,BI120,(DK121*查询!$R$5+DL121*查询!$Q$5+DM121*查询!$N$5+DN121*查询!$O$5+DO121*查询!$P$5)*AF121/CX121)</f>
        <v>#VALUE!</v>
      </c>
      <c r="BJ121" s="452" t="e">
        <f>IF(CX121=0,BJ120,(DP121*查询!$S$5+DQ121*查询!$T$5+DR121*查询!$U$5)*AF121/CX121)</f>
        <v>#VALUE!</v>
      </c>
      <c r="BK121" s="452">
        <f>BK120</f>
        <v>1</v>
      </c>
      <c r="BL121" s="453" t="e">
        <f>SUMPRODUCT((AV121:BA121)*(GS121:GX121))/((GS121:GX121)+SUM(BB121:BD121)*GY121+BG121*GZ121)</f>
        <v>#VALUE!</v>
      </c>
      <c r="BM121" s="453" t="e">
        <f>BK121*($AV121*FB121+$AW121*FD121+$AX121*FI121+$AY121*FN121+$AZ121*FS121+$BA121*FX121+$BG121*GE121)/(AV121*EY121+AX121*FK121+AW121*FF121+AY121*FP121+AZ121*FU121+BA121*FZ121+BG121*GG121+BB121*GK121+BC121*GN121+BD121*GP121)</f>
        <v>#VALUE!</v>
      </c>
      <c r="BN121" s="453" t="e">
        <f>($AV121*FC121+$AX121*FJ121+$AW121*FE121+$AY121*FO121+$AZ121*FT121+$BA121*FY121+$BG121*GF121)/($AV121*FA121+BG121*GH121+BB121*GL121+BC121*GO121+BD121*GQ121+BA121*GA121)</f>
        <v>#VALUE!</v>
      </c>
      <c r="BO121" s="454" t="e">
        <f>SUMPRODUCT(AV121:BA121*GS121:GX121)/(GS121:GX121+(BB121+BC121+BD121)*GY121+BG121)</f>
        <v>#VALUE!</v>
      </c>
      <c r="BP121" s="454" t="e">
        <f>SUMPRODUCT(AV121:BA121*GS121:GX121)/(GS121:GX121+(BB121+BC121+BD121)*GY121+BG121)</f>
        <v>#VALUE!</v>
      </c>
      <c r="BQ121" s="454" t="e">
        <f>SUMPRODUCT(AV121:BA121*GS121:GX121)/(GS121:GX121+(BB121+BC121+BD121)*GY121+BG121)</f>
        <v>#VALUE!</v>
      </c>
      <c r="BR121" s="453" t="str">
        <f>IF(_tag_month_day!T111="","",_tag_month_day!T111)</f>
        <v/>
      </c>
      <c r="BS121" s="453" t="str">
        <f>IF(_tag_month_day!U111="","",_tag_month_day!U111)</f>
        <v/>
      </c>
      <c r="BT121" s="455" t="str">
        <f>IF(CK121="","",IF((CK121&gt;=BV121-0.12)*(CK121&lt;=BV121+0.12),"合格","不合格"))</f>
        <v/>
      </c>
      <c r="BU121" s="456" t="str">
        <f>IF(_tag_month_day!V111="","",_tag_month_day!V111)</f>
        <v/>
      </c>
      <c r="BV121" s="457" t="str">
        <f>IF(_tag_month_day!W111="","",_tag_month_day!W111)</f>
        <v/>
      </c>
      <c r="BW121" s="458" t="str">
        <f>IF(_tag_month_day!X111="","",_tag_month_day!X111)</f>
        <v/>
      </c>
      <c r="BX121" s="458" t="str">
        <f>IF(_tag_month_day!Y111="","",_tag_month_day!Y111)</f>
        <v/>
      </c>
      <c r="BY121" s="459">
        <f ca="1">L121</f>
        <v>43590.666666666402</v>
      </c>
      <c r="BZ121" s="460" t="s">
        <v>429</v>
      </c>
      <c r="CA121" s="461">
        <v>0.68402777777777801</v>
      </c>
      <c r="CB121" s="424" t="str">
        <f>IF(_tag_month_day!Z111="","",_tag_month_day!Z111)</f>
        <v/>
      </c>
      <c r="CC121" s="424" t="str">
        <f>IF(_tag_month_day!AA111="","",_tag_month_day!AA111)</f>
        <v/>
      </c>
      <c r="CD121" s="424" t="str">
        <f>IF(_tag_month_day!AB111="","",_tag_month_day!AB111)</f>
        <v/>
      </c>
      <c r="CE121" s="424" t="str">
        <f>IF(_tag_month_day!AC111="","",_tag_month_day!AC111)</f>
        <v/>
      </c>
      <c r="CF121" s="424" t="str">
        <f>IF(_tag_month_day!AD111="","",_tag_month_day!AD111)</f>
        <v/>
      </c>
      <c r="CG121" s="424" t="str">
        <f>IF(_tag_month_day!AE111="","",_tag_month_day!AE111)</f>
        <v/>
      </c>
      <c r="CH121" s="424" t="str">
        <f>IF(_tag_month_day!AF111="","",_tag_month_day!AF111)</f>
        <v/>
      </c>
      <c r="CI121" s="424" t="str">
        <f>IF(_tag_month_day!AG111="","",_tag_month_day!AG111)</f>
        <v/>
      </c>
      <c r="CJ121" s="424" t="str">
        <f>IF(_tag_month_day!AH111="","",_tag_month_day!AH111)</f>
        <v/>
      </c>
      <c r="CK121" s="424" t="str">
        <f>IF(_tag_month_day!AI111="","",_tag_month_day!AI111)</f>
        <v/>
      </c>
      <c r="CL121" s="4" t="str">
        <f>IF(_tag_month_day!AJ111="","",_tag_month_day!AJ111)</f>
        <v/>
      </c>
      <c r="CM121" s="4" t="str">
        <f>IF(_tag_month_day!AK111="","",_tag_month_day!AK111)</f>
        <v/>
      </c>
      <c r="CN121" s="4" t="str">
        <f>IF(_tag_month_day!AL111="","",_tag_month_day!AL111)</f>
        <v/>
      </c>
      <c r="CO121" s="4" t="str">
        <f>IF(_tag_month_day!AM111="","",_tag_month_day!AM111)</f>
        <v/>
      </c>
      <c r="CP121" s="4" t="str">
        <f>IF(_tag_month_day!AN111="","",_tag_month_day!AN111)</f>
        <v/>
      </c>
      <c r="CQ121" s="4" t="str">
        <f>IF(_tag_month_day!AO111="","",_tag_month_day!AO111)</f>
        <v/>
      </c>
      <c r="CR121" s="462" t="str">
        <f>IF(_tag_month_day!AP111="","",_tag_month_day!AP111)</f>
        <v/>
      </c>
      <c r="CS121" s="463" t="str">
        <f>IF(_tag_month_day!AQ111="","",_tag_month_day!AQ111)</f>
        <v/>
      </c>
      <c r="CT121" s="4" t="str">
        <f>IF(_tag_month_day!AR111="","",_tag_month_day!AR111)</f>
        <v/>
      </c>
      <c r="CU121" s="464" t="e">
        <f>DU121/AJ121</f>
        <v>#VALUE!</v>
      </c>
      <c r="CV121" s="451" t="e">
        <f>BG121/BH121</f>
        <v>#VALUE!</v>
      </c>
      <c r="CW121" s="465" t="e">
        <f>AJ121*(1-CV121)*CU121*AF121</f>
        <v>#VALUE!</v>
      </c>
      <c r="CX121" s="465" t="e">
        <f>CW121*94%</f>
        <v>#VALUE!</v>
      </c>
      <c r="CY121" s="466" t="e">
        <f>IF(CX121=0,0,DS121/(DS121+CX121))</f>
        <v>#VALUE!</v>
      </c>
      <c r="CZ121" s="465" t="e">
        <f>$AJ121*EF121</f>
        <v>#VALUE!</v>
      </c>
      <c r="DA121" s="465" t="e">
        <f>$AJ121*EG121</f>
        <v>#VALUE!</v>
      </c>
      <c r="DB121" s="465" t="e">
        <f>$AJ121*EH121</f>
        <v>#VALUE!</v>
      </c>
      <c r="DC121" s="465" t="e">
        <f>$AJ121*EI121</f>
        <v>#VALUE!</v>
      </c>
      <c r="DD121" s="465" t="e">
        <f>$AJ121*EJ121</f>
        <v>#VALUE!</v>
      </c>
      <c r="DE121" s="465" t="e">
        <f>$AJ121*EK121</f>
        <v>#VALUE!</v>
      </c>
      <c r="DF121" s="465" t="e">
        <f>$AJ121*EL121</f>
        <v>#VALUE!</v>
      </c>
      <c r="DG121" s="465" t="e">
        <f>$AJ121*EM121</f>
        <v>#VALUE!</v>
      </c>
      <c r="DH121" s="465" t="e">
        <f>$AJ121*EN121</f>
        <v>#VALUE!</v>
      </c>
      <c r="DI121" s="465" t="e">
        <f>$AJ121*EO121</f>
        <v>#VALUE!</v>
      </c>
      <c r="DJ121" s="465" t="e">
        <f>CZ121*(1-EP121)</f>
        <v>#VALUE!</v>
      </c>
      <c r="DK121" s="465" t="e">
        <f>DA121*(1-ER121)</f>
        <v>#VALUE!</v>
      </c>
      <c r="DL121" s="465" t="e">
        <f>DB121*(1-EQ121)</f>
        <v>#VALUE!</v>
      </c>
      <c r="DM121" s="465" t="e">
        <f>DC121*(1-ES121)</f>
        <v>#VALUE!</v>
      </c>
      <c r="DN121" s="465" t="e">
        <f>DD121*(1-ET121)</f>
        <v>#VALUE!</v>
      </c>
      <c r="DO121" s="465" t="e">
        <f>DE121</f>
        <v>#VALUE!</v>
      </c>
      <c r="DP121" s="465" t="e">
        <f>DF121*(1-EU121)</f>
        <v>#VALUE!</v>
      </c>
      <c r="DQ121" s="465" t="e">
        <f>DG121*(1-EV121)</f>
        <v>#VALUE!</v>
      </c>
      <c r="DR121" s="465" t="e">
        <f>DH121*(1-EW121)</f>
        <v>#VALUE!</v>
      </c>
      <c r="DS121" s="465" t="e">
        <f>DI121</f>
        <v>#VALUE!</v>
      </c>
      <c r="DT121" s="465" t="e">
        <f>SUM(DJ121:DS121)</f>
        <v>#VALUE!</v>
      </c>
      <c r="DU121" s="465" t="e">
        <f>(GS121:GX121)+(DP121+DQ121+DR121)*GY121+DS121</f>
        <v>#VALUE!</v>
      </c>
      <c r="DV121" s="451" t="e">
        <f>AV121/$BH121/(1-EP121)</f>
        <v>#VALUE!</v>
      </c>
      <c r="DW121" s="451" t="e">
        <f>AW121/$BH121/(1-ER121)</f>
        <v>#VALUE!</v>
      </c>
      <c r="DX121" s="451" t="e">
        <f>AX121/$BH121/(1-EQ121)</f>
        <v>#VALUE!</v>
      </c>
      <c r="DY121" s="451" t="e">
        <f>AY121/$BH121/(1-ES121)</f>
        <v>#VALUE!</v>
      </c>
      <c r="DZ121" s="451" t="e">
        <f>AZ121/$BH121/(1-ET121)</f>
        <v>#VALUE!</v>
      </c>
      <c r="EA121" s="451" t="e">
        <f>BA121/$BH121/(1-AX121)</f>
        <v>#VALUE!</v>
      </c>
      <c r="EB121" s="451" t="e">
        <f>BB121/$BH121/(1-EU121)</f>
        <v>#VALUE!</v>
      </c>
      <c r="EC121" s="451" t="e">
        <f>BC121/$BH121/(1-EV121)</f>
        <v>#VALUE!</v>
      </c>
      <c r="ED121" s="451" t="e">
        <f>BD121/$BH121/(1-EW121)</f>
        <v>#VALUE!</v>
      </c>
      <c r="EE121" s="451" t="e">
        <f>BG121/BH121</f>
        <v>#VALUE!</v>
      </c>
      <c r="EF121" s="451" t="e">
        <f>DV121/SUM($DV121:$EE121)</f>
        <v>#VALUE!</v>
      </c>
      <c r="EG121" s="451" t="e">
        <f>DW121/SUM($DV121:$EE121)</f>
        <v>#VALUE!</v>
      </c>
      <c r="EH121" s="451" t="e">
        <f>DX121/SUM($DV121:$EE121)</f>
        <v>#VALUE!</v>
      </c>
      <c r="EI121" s="451" t="e">
        <f>DY121/SUM($DV121:$EE121)</f>
        <v>#VALUE!</v>
      </c>
      <c r="EJ121" s="451" t="e">
        <f>DZ121/SUM($DV121:$EE121)</f>
        <v>#VALUE!</v>
      </c>
      <c r="EK121" s="451" t="e">
        <f>EA121/SUM($DV121:$EE121)</f>
        <v>#VALUE!</v>
      </c>
      <c r="EL121" s="451" t="e">
        <f>EB121/SUM($DV121:$EE121)</f>
        <v>#VALUE!</v>
      </c>
      <c r="EM121" s="451" t="e">
        <f>EC121/SUM($DV121:$EE121)</f>
        <v>#VALUE!</v>
      </c>
      <c r="EN121" s="451" t="e">
        <f>ED121/SUM($DV121:$EE121)</f>
        <v>#VALUE!</v>
      </c>
      <c r="EO121" s="451" t="e">
        <f>EE121/SUM($DV121:$EE121)</f>
        <v>#VALUE!</v>
      </c>
      <c r="EP121" s="450">
        <f>EP120</f>
        <v>0.080000000000000002</v>
      </c>
      <c r="EQ121" s="450">
        <f>EQ120</f>
        <v>0.014999999999999999</v>
      </c>
      <c r="ER121" s="450">
        <f>ER120</f>
        <v>0.014999999999999999</v>
      </c>
      <c r="ES121" s="450">
        <f>ES120</f>
        <v>0.014999999999999999</v>
      </c>
      <c r="ET121" s="450">
        <f>ET120</f>
        <v>0.014999999999999999</v>
      </c>
      <c r="EU121" s="450">
        <f>EU120</f>
        <v>0.089999999999999997</v>
      </c>
      <c r="EV121" s="450">
        <f>EV120</f>
        <v>0.089999999999999997</v>
      </c>
      <c r="EW121" s="450">
        <f>EW120</f>
        <v>0.089999999999999997</v>
      </c>
      <c r="EX121" s="431" t="str">
        <f>IF(_tag_month_day!AS111="","",_tag_month_day!AS111/100)</f>
        <v/>
      </c>
      <c r="EY121" s="431" t="str">
        <f>IF(_tag_month_day!AT111="","",_tag_month_day!AT111/100)</f>
        <v/>
      </c>
      <c r="EZ121" s="431" t="str">
        <f>IF(_tag_month_day!AU111="","",_tag_month_day!AU111/100)</f>
        <v/>
      </c>
      <c r="FA121" s="431" t="str">
        <f>IF(_tag_month_day!AV111="","",_tag_month_day!AV111/100)</f>
        <v/>
      </c>
      <c r="FB121" s="431" t="str">
        <f>IF(_tag_month_day!AW111="","",_tag_month_day!AW111/100)</f>
        <v/>
      </c>
      <c r="FC121" s="431" t="str">
        <f>IF(_tag_month_day!AX111="","",_tag_month_day!AX111/100)</f>
        <v/>
      </c>
      <c r="FD121" s="449" t="str">
        <f>IF(_tag_month_day!AY111="","",_tag_month_day!AY111/100)</f>
        <v/>
      </c>
      <c r="FE121" s="449" t="str">
        <f>IF(_tag_month_day!AZ111="","",_tag_month_day!AZ111/100)</f>
        <v/>
      </c>
      <c r="FF121" s="449" t="str">
        <f>IF(_tag_month_day!BA111="","",_tag_month_day!BA111/100)</f>
        <v/>
      </c>
      <c r="FG121" s="449" t="str">
        <f>IF(_tag_month_day!BB111="","",_tag_month_day!BB111/100)</f>
        <v/>
      </c>
      <c r="FH121" s="467" t="str">
        <f>IF(_tag_month_day!BC111="","",_tag_month_day!BC111/100)</f>
        <v/>
      </c>
      <c r="FI121" s="449">
        <f>FI120</f>
        <v>0.40999999999999998</v>
      </c>
      <c r="FJ121" s="449">
        <f>FJ120</f>
        <v>0.11</v>
      </c>
      <c r="FK121" s="449">
        <f>FK120</f>
        <v>0.014999999999999999</v>
      </c>
      <c r="FL121" s="449">
        <f>FL120</f>
        <v>0</v>
      </c>
      <c r="FM121" s="467">
        <f>FM120</f>
        <v>0.0001</v>
      </c>
      <c r="FN121" s="449">
        <f>FN120</f>
        <v>0.32000000000000001</v>
      </c>
      <c r="FO121" s="449">
        <f>FO120</f>
        <v>0.20000000000000001</v>
      </c>
      <c r="FP121" s="449">
        <f>FP120</f>
        <v>0.01</v>
      </c>
      <c r="FQ121" s="449">
        <f>FQ120</f>
        <v>0</v>
      </c>
      <c r="FR121" s="467">
        <f>FR120</f>
        <v>0.0001</v>
      </c>
      <c r="FS121" s="449" t="str">
        <f>IF(_tag_month_day!BD111="","",_tag_month_day!BD111/100)</f>
        <v/>
      </c>
      <c r="FT121" s="449" t="str">
        <f>IF(_tag_month_day!BE111="","",_tag_month_day!BE111/100)</f>
        <v/>
      </c>
      <c r="FU121" s="449" t="str">
        <f>IF(_tag_month_day!BF111="","",_tag_month_day!BF111/100)</f>
        <v/>
      </c>
      <c r="FV121" s="449" t="str">
        <f>IF(_tag_month_day!BG111="","",_tag_month_day!BG111/100)</f>
        <v/>
      </c>
      <c r="FW121" s="467" t="str">
        <f>IF(_tag_month_day!BH111="","",_tag_month_day!BH111/100)</f>
        <v/>
      </c>
      <c r="FX121" s="449" t="str">
        <f>IF(_tag_month_day!BI111="","",_tag_month_day!BI111/100)</f>
        <v/>
      </c>
      <c r="FY121" s="449" t="str">
        <f>IF(_tag_month_day!BJ111="","",_tag_month_day!BJ111/100)</f>
        <v/>
      </c>
      <c r="FZ121" s="468" t="str">
        <f>IF(_tag_month_day!BK111="","",_tag_month_day!BK111/100)</f>
        <v/>
      </c>
      <c r="GA121" s="449" t="str">
        <f>IF(_tag_month_day!BL111="","",_tag_month_day!BL111/100)</f>
        <v/>
      </c>
      <c r="GB121" s="467" t="str">
        <f>IF(_tag_month_day!BM111="","",_tag_month_day!BM111/100)</f>
        <v/>
      </c>
      <c r="GC121" s="431" t="str">
        <f>IF(_tag_month_day!BN111="","",_tag_month_day!BN111/100)</f>
        <v/>
      </c>
      <c r="GD121" s="431" t="str">
        <f>IF(_tag_month_day!BO111="","",_tag_month_day!BO111/100)</f>
        <v/>
      </c>
      <c r="GE121" s="431" t="str">
        <f>IF(_tag_month_day!BP111="","",_tag_month_day!BP111/100)</f>
        <v/>
      </c>
      <c r="GF121" s="431" t="str">
        <f>IF(_tag_month_day!BQ111="","",_tag_month_day!BQ111/100)</f>
        <v/>
      </c>
      <c r="GG121" s="431" t="str">
        <f>IF(_tag_month_day!BR111="","",_tag_month_day!BR111/100)</f>
        <v/>
      </c>
      <c r="GH121" s="431" t="str">
        <f>IF(_tag_month_day!BS111="","",_tag_month_day!BS111/100)</f>
        <v/>
      </c>
      <c r="GI121" s="467" t="str">
        <f>IF(_tag_month_day!BT111="","",_tag_month_day!BT111/100)</f>
        <v/>
      </c>
      <c r="GJ121" s="469" t="str">
        <f>IF(_tag_month_day!BU111="","",_tag_month_day!BU111/100)</f>
        <v/>
      </c>
      <c r="GK121" s="470">
        <f>GK120</f>
        <v>0.070000000000000007</v>
      </c>
      <c r="GL121" s="470">
        <f>GL120</f>
        <v>0.029999999999999999</v>
      </c>
      <c r="GM121" s="471" t="str">
        <f>IF(_tag_month_day!BX111="","",_tag_month_day!BX111/100)</f>
        <v/>
      </c>
      <c r="GN121" s="470">
        <f>GN120</f>
        <v>0.070000000000000007</v>
      </c>
      <c r="GO121" s="470">
        <f>GO120</f>
        <v>0.029999999999999999</v>
      </c>
      <c r="GP121" s="470">
        <f>GP120</f>
        <v>0.089999999999999997</v>
      </c>
      <c r="GQ121" s="470">
        <f>GQ120</f>
        <v>0.029999999999999999</v>
      </c>
      <c r="GR121" s="471" t="str">
        <f>IF(_tag_month_day!CA111="","",_tag_month_day!CA111/100)</f>
        <v/>
      </c>
      <c r="GS121" s="472">
        <f>GS120</f>
        <v>0.95299999999999996</v>
      </c>
      <c r="GT121" s="472">
        <f>GT120</f>
        <v>0.55000000000000004</v>
      </c>
      <c r="GU121" s="472">
        <f>GU120</f>
        <v>0.55000000000000004</v>
      </c>
      <c r="GV121" s="472">
        <f>GV120</f>
        <v>0.55000000000000004</v>
      </c>
      <c r="GW121" s="472">
        <f>GW120</f>
        <v>0.5</v>
      </c>
      <c r="GX121" s="472">
        <f>GX120</f>
        <v>0.93500000000000005</v>
      </c>
      <c r="GY121" s="472">
        <f>GY120</f>
        <v>0.14999999999999999</v>
      </c>
      <c r="GZ121" s="472">
        <f>GZ120</f>
        <v>1</v>
      </c>
      <c r="HA121" s="474">
        <f>HA120</f>
        <v>0.047</v>
      </c>
      <c r="HB121" s="474">
        <f>HB120</f>
        <v>0.45000000000000001</v>
      </c>
      <c r="HC121" s="474">
        <f>HC120</f>
        <v>0.45000000000000001</v>
      </c>
      <c r="HD121" s="474">
        <f>HD120</f>
        <v>0.45000000000000001</v>
      </c>
      <c r="HE121" s="474">
        <f>HE120</f>
        <v>0.5</v>
      </c>
      <c r="HF121" s="474">
        <f>HF120</f>
        <v>0.065000000000000002</v>
      </c>
      <c r="HG121" s="474">
        <f>HG120</f>
        <v>0.84999999999999998</v>
      </c>
      <c r="HH121" s="474">
        <f>HH120</f>
        <v>0</v>
      </c>
      <c r="HI121" s="10" t="e">
        <f>IF(BZ121&lt;&gt;"",CK121-BV121,0)</f>
        <v>#VALUE!</v>
      </c>
      <c r="HJ121" s="10" t="e">
        <f>IF(AJ121&gt;0,AH121-AJ121,0)</f>
        <v>#VALUE!</v>
      </c>
      <c r="HK121" s="466">
        <f>HK120</f>
        <v>0.84999999999999998</v>
      </c>
      <c r="HL121" s="424">
        <f>HL120</f>
        <v>550000</v>
      </c>
      <c r="HM121" s="424">
        <f>HM120</f>
        <v>480000</v>
      </c>
      <c r="HN121" s="465" t="e">
        <f>(DJ121*EZ121+DK121*FH121+DL121*FM121+DM121*FR121+DN121*FW121+DO121*GB121+DS121*GI121+DP121*GM121+DR121*GR121)*1000*2</f>
        <v>#VALUE!</v>
      </c>
      <c r="HO121" s="465" t="e">
        <f>HN121*HK121*$HO$2/HL121*1000000</f>
        <v>#VALUE!</v>
      </c>
      <c r="HP121" s="465" t="e">
        <f>HN121*HK121*$HP$2/HM121*1000000</f>
        <v>#VALUE!</v>
      </c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</row>
    <row customFormat="1" r="122" s="0">
      <c r="A122" s="420">
        <v>111</v>
      </c>
      <c r="B122" s="421">
        <f ca="1">IF(D122=D121,B121,IF(D122="夜班",B121+1,B121))</f>
        <v>43590</v>
      </c>
      <c r="C122" s="422">
        <f>C121</f>
        <v>0.041666666666666699</v>
      </c>
      <c r="D122" s="10" t="str">
        <f ca="1">IF(HOUR(G122)&lt;8,"夜班",IF(HOUR(G122)&lt;16,"白班",IF(HOUR(G122)&lt;24,"中班",0)))</f>
        <v>白班</v>
      </c>
      <c r="E122" s="10" t="e">
        <f ca="1">IF(F122=1,"甲",IF(F122=2,"乙",IF(F122=3,"丙",IF(F122=4,"丁",""))))</f>
        <v>#REF!</v>
      </c>
      <c r="F122" s="10" t="e">
        <f ca="1">SUMPRODUCT((成本日报!$A$3:$A$95=计划!B122)*(成本日报!$B$3:$B$95=计划!$D122),成本日报!$C$3:$C$95)</f>
        <v>#REF!</v>
      </c>
      <c r="G122" s="423">
        <f ca="1">G121+C121</f>
        <v>43590.583333333067</v>
      </c>
      <c r="H122" s="423">
        <f ca="1">$G122+$C122/60*10+$C122*0</f>
        <v>43590.590277777512</v>
      </c>
      <c r="I122" s="423">
        <f ca="1">$G122+$C122/60*18+$C122*0</f>
        <v>43590.595833333064</v>
      </c>
      <c r="J122" s="423">
        <f ca="1">$G122+$C122/60*0+$C122*1</f>
        <v>43590.624999999731</v>
      </c>
      <c r="K122" s="423">
        <f ca="1">$G122+$C122/60*30+$C122*2</f>
        <v>43590.687499999738</v>
      </c>
      <c r="L122" s="423">
        <f ca="1">$G122+$C122/60*0+$C122*3</f>
        <v>43590.708333333067</v>
      </c>
      <c r="M122" s="424" t="str">
        <f>IF(_tag_month_day!A112="","",_tag_month_day!A112)</f>
        <v/>
      </c>
      <c r="N122" s="424" t="str">
        <f>IF(_tag_month_day!B112="","",_tag_month_day!B112)</f>
        <v/>
      </c>
      <c r="O122" s="425" t="e">
        <f>IF(M122+N122=0,"",M122+N122)</f>
        <v>#VALUE!</v>
      </c>
      <c r="P122" s="424" t="str">
        <f>IF(_tag_month_day!C112="","",_tag_month_day!C112)</f>
        <v/>
      </c>
      <c r="Q122" s="424" t="str">
        <f>IF(_tag_month_day!D112="","",_tag_month_day!D112)</f>
        <v/>
      </c>
      <c r="R122" s="426" t="str">
        <f>IF(_tag_month_day!CB112="","",_tag_month_day!CB112/100)</f>
        <v/>
      </c>
      <c r="S122" s="427" t="str">
        <f>IF(_tag_month_day!E112="","",_tag_month_day!E112)</f>
        <v/>
      </c>
      <c r="T122" s="427" t="str">
        <f>IF(_tag_month_day!F112="","",_tag_month_day!F112)</f>
        <v/>
      </c>
      <c r="U122" s="428" t="e">
        <f>S122+T122</f>
        <v>#VALUE!</v>
      </c>
      <c r="V122" s="429" t="e">
        <f>U122/AJ122</f>
        <v>#VALUE!</v>
      </c>
      <c r="W122" s="430" t="str">
        <f>IF(_jhy_month_day!A112="","",_jhy_month_day!A112)</f>
        <v/>
      </c>
      <c r="X122" s="431" t="str">
        <f>IF(_jhy_month_day!B112="","",_jhy_month_day!B112/100)</f>
        <v/>
      </c>
      <c r="Y122" s="431" t="str">
        <f>IF(_jhy_month_day!C112="","",_jhy_month_day!C112/100)</f>
        <v/>
      </c>
      <c r="Z122" s="432">
        <f>Z118+1</f>
        <v>28</v>
      </c>
      <c r="AA122" s="433" t="str">
        <f>IF(_tag_month_day!G112="","",_tag_month_day!G112/100)</f>
        <v/>
      </c>
      <c r="AB122" s="433" t="str">
        <f>IF(_tag_month_day!H112="","",_tag_month_day!H112/100)</f>
        <v/>
      </c>
      <c r="AC122" s="434">
        <f>IF(X122="",AC121,BK122*($AV121*X122+$AW121*FD121+$AX121*FI121+$AY121*FN121+$AZ121*FS121+$BA121*FX121+$BG121*GE121)/(AV121*Y122+AX121*FK121+AW121*FF121+AY121*FP121+AZ121*FU121+BA121*FZ121+BG121*GG121+BB121*GK121+BC121*GN121+BD121*GP121))</f>
        <v>1.59963432013121</v>
      </c>
      <c r="AD122" s="435" t="str">
        <f>IF(AC122=AC121,"",AC122-AC121)</f>
        <v/>
      </c>
      <c r="AE122" s="436" t="str">
        <f>IF(1-AF122=0,"",(1-AF122))</f>
        <v/>
      </c>
      <c r="AF122" s="437">
        <v>1</v>
      </c>
      <c r="AG122" s="10" t="str">
        <f>AG121</f>
        <v>8B4</v>
      </c>
      <c r="AH122" s="438" t="str">
        <f>AH121</f>
        <v/>
      </c>
      <c r="AI122" s="424" t="e">
        <f>IF(ROUND(AJ122-AJ121,1)=0,"",AJ122-AJ121)</f>
        <v>#VALUE!</v>
      </c>
      <c r="AJ122" s="10" t="str">
        <f>IF(_tag_month_day!I112="","",_tag_month_day!I112)</f>
        <v/>
      </c>
      <c r="AK122" s="440"/>
      <c r="AL122" s="440"/>
      <c r="AM122" s="440"/>
      <c r="AN122" s="441">
        <f>AN121</f>
        <v>2</v>
      </c>
      <c r="AO122" s="441">
        <f>AO121</f>
        <v>8</v>
      </c>
      <c r="AP122" s="442" t="e">
        <f>(IF(AN122=0,AS121,AS121*(1+AO122/AN122)/(AR122+AO122/AN122)))+AT122</f>
        <v>#VALUE!</v>
      </c>
      <c r="AQ122" s="443" t="str">
        <f>IF(_tag_month_day!J112="","",_tag_month_day!J112/100)</f>
        <v/>
      </c>
      <c r="AR122" s="444">
        <f>AR121</f>
        <v>1.3</v>
      </c>
      <c r="AS122" s="445" t="e">
        <f>AQ122*(AN122*AR122+AO122)/(AN122+AO122)</f>
        <v>#VALUE!</v>
      </c>
      <c r="AT122" s="445" t="e">
        <f>(SUM(BE122:BF122)-SUM(BE121:BF121))*0.05</f>
        <v>#VALUE!</v>
      </c>
      <c r="AU122" s="446" t="str">
        <f>IF(_tag_month_day!CC112="","",IF(_tag_month_day!CC112&gt;0,_tag_month_day!CD112,_tag_month_day!CE112))</f>
        <v/>
      </c>
      <c r="AV122" s="447" t="str">
        <f>IF(_tag_month_day!L112="","",_tag_month_day!L112/100)</f>
        <v/>
      </c>
      <c r="AW122" s="431">
        <f>AW121</f>
        <v>0</v>
      </c>
      <c r="AX122" s="431">
        <f>AX121</f>
        <v>0</v>
      </c>
      <c r="AY122" s="431" t="str">
        <f>IF(_tag_month_day!M112="","",_tag_month_day!M112/100)</f>
        <v/>
      </c>
      <c r="AZ122" s="431" t="str">
        <f>IF(_tag_month_day!N112="","",_tag_month_day!N112/100)</f>
        <v/>
      </c>
      <c r="BA122" s="431" t="str">
        <f>IF(_tag_month_day!O112="","",_tag_month_day!O112/100)</f>
        <v/>
      </c>
      <c r="BB122" s="448" t="str">
        <f>IF(_tag_month_day!P112="","",_tag_month_day!P112/100)</f>
        <v/>
      </c>
      <c r="BC122" s="448">
        <f>BC121</f>
        <v>0</v>
      </c>
      <c r="BD122" s="448" t="str">
        <f>IF(_tag_month_day!Q112="","",_tag_month_day!Q112/100)</f>
        <v/>
      </c>
      <c r="BE122" s="449" t="str">
        <f>IF(_tag_month_day!R112="","",_tag_month_day!R112/100)</f>
        <v/>
      </c>
      <c r="BF122" s="388" t="e">
        <f>(AU122*(100+BE122*100))/(AJ122-AU122)/100</f>
        <v>#VALUE!</v>
      </c>
      <c r="BG122" s="450" t="e">
        <f>BE122+BF122</f>
        <v>#VALUE!</v>
      </c>
      <c r="BH122" s="451" t="e">
        <f>SUM(AV122:BF122)</f>
        <v>#VALUE!</v>
      </c>
      <c r="BI122" s="452" t="e">
        <f>IF(CX122=0,BI121,(DK122*查询!$R$5+DL122*查询!$Q$5+DM122*查询!$N$5+DN122*查询!$O$5+DO122*查询!$P$5)*AF122/CX122)</f>
        <v>#VALUE!</v>
      </c>
      <c r="BJ122" s="452" t="e">
        <f>IF(CX122=0,BJ121,(DP122*查询!$S$5+DQ122*查询!$T$5+DR122*查询!$U$5)*AF122/CX122)</f>
        <v>#VALUE!</v>
      </c>
      <c r="BK122" s="452">
        <f>BK121</f>
        <v>1</v>
      </c>
      <c r="BL122" s="453" t="e">
        <f>SUMPRODUCT((AV122:BA122)*(GS122:GX122))/((GS122:GX122)+SUM(BB122:BD122)*GY122+BG122*GZ122)</f>
        <v>#VALUE!</v>
      </c>
      <c r="BM122" s="453" t="e">
        <f>BK122*($AV122*FB122+$AW122*FD122+$AX122*FI122+$AY122*FN122+$AZ122*FS122+$BA122*FX122+$BG122*GE122)/(AV122*EY122+AX122*FK122+AW122*FF122+AY122*FP122+AZ122*FU122+BA122*FZ122+BG122*GG122+BB122*GK122+BC122*GN122+BD122*GP122)</f>
        <v>#VALUE!</v>
      </c>
      <c r="BN122" s="453" t="e">
        <f>($AV122*FC122+$AX122*FJ122+$AW122*FE122+$AY122*FO122+$AZ122*FT122+$BA122*FY122+$BG122*GF122)/($AV122*FA122+BG122*GH122+BB122*GL122+BC122*GO122+BD122*GQ122+BA122*GA122)</f>
        <v>#VALUE!</v>
      </c>
      <c r="BO122" s="454" t="e">
        <f>SUMPRODUCT(AV122:BA122*GS122:GX122)/(GS122:GX122+(BB122+BC122+BD122)*GY122+BG122)</f>
        <v>#VALUE!</v>
      </c>
      <c r="BP122" s="454" t="e">
        <f>SUMPRODUCT(AV122:BA122*GS122:GX122)/(GS122:GX122+(BB122+BC122+BD122)*GY122+BG122)</f>
        <v>#VALUE!</v>
      </c>
      <c r="BQ122" s="454" t="e">
        <f>SUMPRODUCT(AV122:BA122*GS122:GX122)/(GS122:GX122+(BB122+BC122+BD122)*GY122+BG122)</f>
        <v>#VALUE!</v>
      </c>
      <c r="BR122" s="453" t="str">
        <f>IF(_tag_month_day!T112="","",_tag_month_day!T112)</f>
        <v/>
      </c>
      <c r="BS122" s="453" t="str">
        <f>IF(_tag_month_day!U112="","",_tag_month_day!U112)</f>
        <v/>
      </c>
      <c r="BT122" s="455" t="str">
        <f>IF(CK122="","",IF((CK122&gt;=BV122-0.12)*(CK122&lt;=BV122+0.12),"合格","不合格"))</f>
        <v/>
      </c>
      <c r="BU122" s="456" t="str">
        <f>IF(_tag_month_day!V112="","",_tag_month_day!V112)</f>
        <v/>
      </c>
      <c r="BV122" s="457" t="str">
        <f>IF(_tag_month_day!W112="","",_tag_month_day!W112)</f>
        <v/>
      </c>
      <c r="BW122" s="458" t="str">
        <f>IF(_tag_month_day!X112="","",_tag_month_day!X112)</f>
        <v/>
      </c>
      <c r="BX122" s="458" t="str">
        <f>IF(_tag_month_day!Y112="","",_tag_month_day!Y112)</f>
        <v/>
      </c>
      <c r="BY122" s="459">
        <f ca="1">L122</f>
        <v>43590.708333333067</v>
      </c>
      <c r="BZ122" s="460"/>
      <c r="CA122" s="461"/>
      <c r="CB122" s="424" t="str">
        <f>IF(_tag_month_day!Z112="","",_tag_month_day!Z112)</f>
        <v/>
      </c>
      <c r="CC122" s="424" t="str">
        <f>IF(_tag_month_day!AA112="","",_tag_month_day!AA112)</f>
        <v/>
      </c>
      <c r="CD122" s="424" t="str">
        <f>IF(_tag_month_day!AB112="","",_tag_month_day!AB112)</f>
        <v/>
      </c>
      <c r="CE122" s="424" t="str">
        <f>IF(_tag_month_day!AC112="","",_tag_month_day!AC112)</f>
        <v/>
      </c>
      <c r="CF122" s="424" t="str">
        <f>IF(_tag_month_day!AD112="","",_tag_month_day!AD112)</f>
        <v/>
      </c>
      <c r="CG122" s="424" t="str">
        <f>IF(_tag_month_day!AE112="","",_tag_month_day!AE112)</f>
        <v/>
      </c>
      <c r="CH122" s="424" t="str">
        <f>IF(_tag_month_day!AF112="","",_tag_month_day!AF112)</f>
        <v/>
      </c>
      <c r="CI122" s="424" t="str">
        <f>IF(_tag_month_day!AG112="","",_tag_month_day!AG112)</f>
        <v/>
      </c>
      <c r="CJ122" s="424" t="str">
        <f>IF(_tag_month_day!AH112="","",_tag_month_day!AH112)</f>
        <v/>
      </c>
      <c r="CK122" s="424" t="str">
        <f>IF(_tag_month_day!AI112="","",_tag_month_day!AI112)</f>
        <v/>
      </c>
      <c r="CL122" s="4" t="str">
        <f>IF(_tag_month_day!AJ112="","",_tag_month_day!AJ112)</f>
        <v/>
      </c>
      <c r="CM122" s="4" t="str">
        <f>IF(_tag_month_day!AK112="","",_tag_month_day!AK112)</f>
        <v/>
      </c>
      <c r="CN122" s="4" t="str">
        <f>IF(_tag_month_day!AL112="","",_tag_month_day!AL112)</f>
        <v/>
      </c>
      <c r="CO122" s="4" t="str">
        <f>IF(_tag_month_day!AM112="","",_tag_month_day!AM112)</f>
        <v/>
      </c>
      <c r="CP122" s="4" t="str">
        <f>IF(_tag_month_day!AN112="","",_tag_month_day!AN112)</f>
        <v/>
      </c>
      <c r="CQ122" s="4" t="str">
        <f>IF(_tag_month_day!AO112="","",_tag_month_day!AO112)</f>
        <v/>
      </c>
      <c r="CR122" s="462" t="str">
        <f>IF(_tag_month_day!AP112="","",_tag_month_day!AP112)</f>
        <v/>
      </c>
      <c r="CS122" s="463" t="str">
        <f>IF(_tag_month_day!AQ112="","",_tag_month_day!AQ112)</f>
        <v/>
      </c>
      <c r="CT122" s="4" t="str">
        <f>IF(_tag_month_day!AR112="","",_tag_month_day!AR112)</f>
        <v/>
      </c>
      <c r="CU122" s="464" t="e">
        <f>DU122/AJ122</f>
        <v>#VALUE!</v>
      </c>
      <c r="CV122" s="451" t="e">
        <f>BG122/BH122</f>
        <v>#VALUE!</v>
      </c>
      <c r="CW122" s="465" t="e">
        <f>AJ122*(1-CV122)*CU122*AF122</f>
        <v>#VALUE!</v>
      </c>
      <c r="CX122" s="465" t="e">
        <f>CW122*94%</f>
        <v>#VALUE!</v>
      </c>
      <c r="CY122" s="466" t="e">
        <f>IF(CX122=0,0,DS122/(DS122+CX122))</f>
        <v>#VALUE!</v>
      </c>
      <c r="CZ122" s="465" t="e">
        <f>$AJ122*EF122</f>
        <v>#VALUE!</v>
      </c>
      <c r="DA122" s="465" t="e">
        <f>$AJ122*EG122</f>
        <v>#VALUE!</v>
      </c>
      <c r="DB122" s="465" t="e">
        <f>$AJ122*EH122</f>
        <v>#VALUE!</v>
      </c>
      <c r="DC122" s="465" t="e">
        <f>$AJ122*EI122</f>
        <v>#VALUE!</v>
      </c>
      <c r="DD122" s="465" t="e">
        <f>$AJ122*EJ122</f>
        <v>#VALUE!</v>
      </c>
      <c r="DE122" s="465" t="e">
        <f>$AJ122*EK122</f>
        <v>#VALUE!</v>
      </c>
      <c r="DF122" s="465" t="e">
        <f>$AJ122*EL122</f>
        <v>#VALUE!</v>
      </c>
      <c r="DG122" s="465" t="e">
        <f>$AJ122*EM122</f>
        <v>#VALUE!</v>
      </c>
      <c r="DH122" s="465" t="e">
        <f>$AJ122*EN122</f>
        <v>#VALUE!</v>
      </c>
      <c r="DI122" s="465" t="e">
        <f>$AJ122*EO122</f>
        <v>#VALUE!</v>
      </c>
      <c r="DJ122" s="465" t="e">
        <f>CZ122*(1-EP122)</f>
        <v>#VALUE!</v>
      </c>
      <c r="DK122" s="465" t="e">
        <f>DA122*(1-ER122)</f>
        <v>#VALUE!</v>
      </c>
      <c r="DL122" s="465" t="e">
        <f>DB122*(1-EQ122)</f>
        <v>#VALUE!</v>
      </c>
      <c r="DM122" s="465" t="e">
        <f>DC122*(1-ES122)</f>
        <v>#VALUE!</v>
      </c>
      <c r="DN122" s="465" t="e">
        <f>DD122*(1-ET122)</f>
        <v>#VALUE!</v>
      </c>
      <c r="DO122" s="465" t="e">
        <f>DE122</f>
        <v>#VALUE!</v>
      </c>
      <c r="DP122" s="465" t="e">
        <f>DF122*(1-EU122)</f>
        <v>#VALUE!</v>
      </c>
      <c r="DQ122" s="465" t="e">
        <f>DG122*(1-EV122)</f>
        <v>#VALUE!</v>
      </c>
      <c r="DR122" s="465" t="e">
        <f>DH122*(1-EW122)</f>
        <v>#VALUE!</v>
      </c>
      <c r="DS122" s="465" t="e">
        <f>DI122</f>
        <v>#VALUE!</v>
      </c>
      <c r="DT122" s="465" t="e">
        <f>SUM(DJ122:DS122)</f>
        <v>#VALUE!</v>
      </c>
      <c r="DU122" s="465" t="e">
        <f>(GS122:GX122)+(DP122+DQ122+DR122)*GY122+DS122</f>
        <v>#VALUE!</v>
      </c>
      <c r="DV122" s="451" t="e">
        <f>AV122/$BH122/(1-EP122)</f>
        <v>#VALUE!</v>
      </c>
      <c r="DW122" s="451" t="e">
        <f>AW122/$BH122/(1-ER122)</f>
        <v>#VALUE!</v>
      </c>
      <c r="DX122" s="451" t="e">
        <f>AX122/$BH122/(1-EQ122)</f>
        <v>#VALUE!</v>
      </c>
      <c r="DY122" s="451" t="e">
        <f>AY122/$BH122/(1-ES122)</f>
        <v>#VALUE!</v>
      </c>
      <c r="DZ122" s="451" t="e">
        <f>AZ122/$BH122/(1-ET122)</f>
        <v>#VALUE!</v>
      </c>
      <c r="EA122" s="451" t="e">
        <f>BA122/$BH122/(1-AX122)</f>
        <v>#VALUE!</v>
      </c>
      <c r="EB122" s="451" t="e">
        <f>BB122/$BH122/(1-EU122)</f>
        <v>#VALUE!</v>
      </c>
      <c r="EC122" s="451" t="e">
        <f>BC122/$BH122/(1-EV122)</f>
        <v>#VALUE!</v>
      </c>
      <c r="ED122" s="451" t="e">
        <f>BD122/$BH122/(1-EW122)</f>
        <v>#VALUE!</v>
      </c>
      <c r="EE122" s="451" t="e">
        <f>BG122/BH122</f>
        <v>#VALUE!</v>
      </c>
      <c r="EF122" s="451" t="e">
        <f>DV122/SUM($DV122:$EE122)</f>
        <v>#VALUE!</v>
      </c>
      <c r="EG122" s="451" t="e">
        <f>DW122/SUM($DV122:$EE122)</f>
        <v>#VALUE!</v>
      </c>
      <c r="EH122" s="451" t="e">
        <f>DX122/SUM($DV122:$EE122)</f>
        <v>#VALUE!</v>
      </c>
      <c r="EI122" s="451" t="e">
        <f>DY122/SUM($DV122:$EE122)</f>
        <v>#VALUE!</v>
      </c>
      <c r="EJ122" s="451" t="e">
        <f>DZ122/SUM($DV122:$EE122)</f>
        <v>#VALUE!</v>
      </c>
      <c r="EK122" s="451" t="e">
        <f>EA122/SUM($DV122:$EE122)</f>
        <v>#VALUE!</v>
      </c>
      <c r="EL122" s="451" t="e">
        <f>EB122/SUM($DV122:$EE122)</f>
        <v>#VALUE!</v>
      </c>
      <c r="EM122" s="451" t="e">
        <f>EC122/SUM($DV122:$EE122)</f>
        <v>#VALUE!</v>
      </c>
      <c r="EN122" s="451" t="e">
        <f>ED122/SUM($DV122:$EE122)</f>
        <v>#VALUE!</v>
      </c>
      <c r="EO122" s="451" t="e">
        <f>EE122/SUM($DV122:$EE122)</f>
        <v>#VALUE!</v>
      </c>
      <c r="EP122" s="450">
        <f>EP121</f>
        <v>0.080000000000000002</v>
      </c>
      <c r="EQ122" s="450">
        <f>EQ121</f>
        <v>0.014999999999999999</v>
      </c>
      <c r="ER122" s="450">
        <f>ER121</f>
        <v>0.014999999999999999</v>
      </c>
      <c r="ES122" s="450">
        <f>ES121</f>
        <v>0.014999999999999999</v>
      </c>
      <c r="ET122" s="450">
        <f>ET121</f>
        <v>0.014999999999999999</v>
      </c>
      <c r="EU122" s="450">
        <f>EU121</f>
        <v>0.089999999999999997</v>
      </c>
      <c r="EV122" s="450">
        <f>EV121</f>
        <v>0.089999999999999997</v>
      </c>
      <c r="EW122" s="450">
        <f>EW121</f>
        <v>0.089999999999999997</v>
      </c>
      <c r="EX122" s="431" t="str">
        <f>IF(_tag_month_day!AS112="","",_tag_month_day!AS112/100)</f>
        <v/>
      </c>
      <c r="EY122" s="431" t="str">
        <f>IF(_tag_month_day!AT112="","",_tag_month_day!AT112/100)</f>
        <v/>
      </c>
      <c r="EZ122" s="431" t="str">
        <f>IF(_tag_month_day!AU112="","",_tag_month_day!AU112/100)</f>
        <v/>
      </c>
      <c r="FA122" s="431" t="str">
        <f>IF(_tag_month_day!AV112="","",_tag_month_day!AV112/100)</f>
        <v/>
      </c>
      <c r="FB122" s="431" t="str">
        <f>IF(_tag_month_day!AW112="","",_tag_month_day!AW112/100)</f>
        <v/>
      </c>
      <c r="FC122" s="431" t="str">
        <f>IF(_tag_month_day!AX112="","",_tag_month_day!AX112/100)</f>
        <v/>
      </c>
      <c r="FD122" s="449" t="str">
        <f>IF(_tag_month_day!AY112="","",_tag_month_day!AY112/100)</f>
        <v/>
      </c>
      <c r="FE122" s="449" t="str">
        <f>IF(_tag_month_day!AZ112="","",_tag_month_day!AZ112/100)</f>
        <v/>
      </c>
      <c r="FF122" s="449" t="str">
        <f>IF(_tag_month_day!BA112="","",_tag_month_day!BA112/100)</f>
        <v/>
      </c>
      <c r="FG122" s="449" t="str">
        <f>IF(_tag_month_day!BB112="","",_tag_month_day!BB112/100)</f>
        <v/>
      </c>
      <c r="FH122" s="467" t="str">
        <f>IF(_tag_month_day!BC112="","",_tag_month_day!BC112/100)</f>
        <v/>
      </c>
      <c r="FI122" s="449">
        <f>FI121</f>
        <v>0.40999999999999998</v>
      </c>
      <c r="FJ122" s="449">
        <f>FJ121</f>
        <v>0.11</v>
      </c>
      <c r="FK122" s="449">
        <f>FK121</f>
        <v>0.014999999999999999</v>
      </c>
      <c r="FL122" s="449">
        <f>FL121</f>
        <v>0</v>
      </c>
      <c r="FM122" s="467">
        <f>FM121</f>
        <v>0.0001</v>
      </c>
      <c r="FN122" s="449">
        <f>FN121</f>
        <v>0.32000000000000001</v>
      </c>
      <c r="FO122" s="449">
        <f>FO121</f>
        <v>0.20000000000000001</v>
      </c>
      <c r="FP122" s="449">
        <f>FP121</f>
        <v>0.01</v>
      </c>
      <c r="FQ122" s="449">
        <f>FQ121</f>
        <v>0</v>
      </c>
      <c r="FR122" s="467">
        <f>FR121</f>
        <v>0.0001</v>
      </c>
      <c r="FS122" s="449" t="str">
        <f>IF(_tag_month_day!BD112="","",_tag_month_day!BD112/100)</f>
        <v/>
      </c>
      <c r="FT122" s="449" t="str">
        <f>IF(_tag_month_day!BE112="","",_tag_month_day!BE112/100)</f>
        <v/>
      </c>
      <c r="FU122" s="449" t="str">
        <f>IF(_tag_month_day!BF112="","",_tag_month_day!BF112/100)</f>
        <v/>
      </c>
      <c r="FV122" s="449" t="str">
        <f>IF(_tag_month_day!BG112="","",_tag_month_day!BG112/100)</f>
        <v/>
      </c>
      <c r="FW122" s="467" t="str">
        <f>IF(_tag_month_day!BH112="","",_tag_month_day!BH112/100)</f>
        <v/>
      </c>
      <c r="FX122" s="449" t="str">
        <f>IF(_tag_month_day!BI112="","",_tag_month_day!BI112/100)</f>
        <v/>
      </c>
      <c r="FY122" s="449" t="str">
        <f>IF(_tag_month_day!BJ112="","",_tag_month_day!BJ112/100)</f>
        <v/>
      </c>
      <c r="FZ122" s="468" t="str">
        <f>IF(_tag_month_day!BK112="","",_tag_month_day!BK112/100)</f>
        <v/>
      </c>
      <c r="GA122" s="449" t="str">
        <f>IF(_tag_month_day!BL112="","",_tag_month_day!BL112/100)</f>
        <v/>
      </c>
      <c r="GB122" s="467" t="str">
        <f>IF(_tag_month_day!BM112="","",_tag_month_day!BM112/100)</f>
        <v/>
      </c>
      <c r="GC122" s="431" t="str">
        <f>IF(_tag_month_day!BN112="","",_tag_month_day!BN112/100)</f>
        <v/>
      </c>
      <c r="GD122" s="431" t="str">
        <f>IF(_tag_month_day!BO112="","",_tag_month_day!BO112/100)</f>
        <v/>
      </c>
      <c r="GE122" s="431" t="str">
        <f>IF(_tag_month_day!BP112="","",_tag_month_day!BP112/100)</f>
        <v/>
      </c>
      <c r="GF122" s="431" t="str">
        <f>IF(_tag_month_day!BQ112="","",_tag_month_day!BQ112/100)</f>
        <v/>
      </c>
      <c r="GG122" s="431" t="str">
        <f>IF(_tag_month_day!BR112="","",_tag_month_day!BR112/100)</f>
        <v/>
      </c>
      <c r="GH122" s="431" t="str">
        <f>IF(_tag_month_day!BS112="","",_tag_month_day!BS112/100)</f>
        <v/>
      </c>
      <c r="GI122" s="467" t="str">
        <f>IF(_tag_month_day!BT112="","",_tag_month_day!BT112/100)</f>
        <v/>
      </c>
      <c r="GJ122" s="469" t="str">
        <f>IF(_tag_month_day!BU112="","",_tag_month_day!BU112/100)</f>
        <v/>
      </c>
      <c r="GK122" s="470">
        <f>GK121</f>
        <v>0.070000000000000007</v>
      </c>
      <c r="GL122" s="470">
        <f>GL121</f>
        <v>0.029999999999999999</v>
      </c>
      <c r="GM122" s="471" t="str">
        <f>IF(_tag_month_day!BX112="","",_tag_month_day!BX112/100)</f>
        <v/>
      </c>
      <c r="GN122" s="470">
        <f>GN121</f>
        <v>0.070000000000000007</v>
      </c>
      <c r="GO122" s="470">
        <f>GO121</f>
        <v>0.029999999999999999</v>
      </c>
      <c r="GP122" s="470">
        <f>GP121</f>
        <v>0.089999999999999997</v>
      </c>
      <c r="GQ122" s="470">
        <f>GQ121</f>
        <v>0.029999999999999999</v>
      </c>
      <c r="GR122" s="471" t="str">
        <f>IF(_tag_month_day!CA112="","",_tag_month_day!CA112/100)</f>
        <v/>
      </c>
      <c r="GS122" s="472">
        <f>GS121</f>
        <v>0.95299999999999996</v>
      </c>
      <c r="GT122" s="472">
        <f>GT121</f>
        <v>0.55000000000000004</v>
      </c>
      <c r="GU122" s="472">
        <f>GU121</f>
        <v>0.55000000000000004</v>
      </c>
      <c r="GV122" s="472">
        <f>GV121</f>
        <v>0.55000000000000004</v>
      </c>
      <c r="GW122" s="472">
        <f>GW121</f>
        <v>0.5</v>
      </c>
      <c r="GX122" s="472">
        <f>GX121</f>
        <v>0.93500000000000005</v>
      </c>
      <c r="GY122" s="472">
        <f>GY121</f>
        <v>0.14999999999999999</v>
      </c>
      <c r="GZ122" s="472">
        <f>GZ121</f>
        <v>1</v>
      </c>
      <c r="HA122" s="474">
        <f>HA121</f>
        <v>0.047</v>
      </c>
      <c r="HB122" s="474">
        <f>HB121</f>
        <v>0.45000000000000001</v>
      </c>
      <c r="HC122" s="474">
        <f>HC121</f>
        <v>0.45000000000000001</v>
      </c>
      <c r="HD122" s="474">
        <f>HD121</f>
        <v>0.45000000000000001</v>
      </c>
      <c r="HE122" s="474">
        <f>HE121</f>
        <v>0.5</v>
      </c>
      <c r="HF122" s="474">
        <f>HF121</f>
        <v>0.065000000000000002</v>
      </c>
      <c r="HG122" s="474">
        <f>HG121</f>
        <v>0.84999999999999998</v>
      </c>
      <c r="HH122" s="474">
        <f>HH121</f>
        <v>0</v>
      </c>
      <c r="HI122" s="10">
        <f>IF(BZ122&lt;&gt;"",CK122-BV122,0)</f>
        <v>0</v>
      </c>
      <c r="HJ122" s="10" t="e">
        <f>IF(AJ122&gt;0,AH122-AJ122,0)</f>
        <v>#VALUE!</v>
      </c>
      <c r="HK122" s="466">
        <f>HK121</f>
        <v>0.84999999999999998</v>
      </c>
      <c r="HL122" s="424">
        <f>HL121</f>
        <v>550000</v>
      </c>
      <c r="HM122" s="424">
        <f>HM121</f>
        <v>480000</v>
      </c>
      <c r="HN122" s="465" t="e">
        <f>(DJ122*EZ122+DK122*FH122+DL122*FM122+DM122*FR122+DN122*FW122+DO122*GB122+DS122*GI122+DP122*GM122+DR122*GR122)*1000*2</f>
        <v>#VALUE!</v>
      </c>
      <c r="HO122" s="465" t="e">
        <f>HN122*HK122*$HO$2/HL122*1000000</f>
        <v>#VALUE!</v>
      </c>
      <c r="HP122" s="465" t="e">
        <f>HN122*HK122*$HP$2/HM122*1000000</f>
        <v>#VALUE!</v>
      </c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</row>
    <row customFormat="1" ht="15" customHeight="1" r="123" s="0">
      <c r="A123" s="420">
        <v>112</v>
      </c>
      <c r="B123" s="421">
        <f ca="1">IF(D123=D122,B122,IF(D123="夜班",B122+1,B122))</f>
        <v>43590</v>
      </c>
      <c r="C123" s="422">
        <f>C122</f>
        <v>0.041666666666666699</v>
      </c>
      <c r="D123" s="10" t="str">
        <f ca="1">IF(HOUR(G123)&lt;8,"夜班",IF(HOUR(G123)&lt;16,"白班",IF(HOUR(G123)&lt;24,"中班",0)))</f>
        <v>白班</v>
      </c>
      <c r="E123" s="10" t="e">
        <f ca="1">IF(F123=1,"甲",IF(F123=2,"乙",IF(F123=3,"丙",IF(F123=4,"丁",""))))</f>
        <v>#REF!</v>
      </c>
      <c r="F123" s="10" t="e">
        <f ca="1">SUMPRODUCT((成本日报!$A$3:$A$95=计划!B123)*(成本日报!$B$3:$B$95=计划!$D123),成本日报!$C$3:$C$95)</f>
        <v>#REF!</v>
      </c>
      <c r="G123" s="423">
        <f ca="1">G122+C122</f>
        <v>43590.624999999731</v>
      </c>
      <c r="H123" s="423">
        <f ca="1">$G123+$C123/60*10+$C123*0</f>
        <v>43590.631944444176</v>
      </c>
      <c r="I123" s="423">
        <f ca="1">$G123+$C123/60*18+$C123*0</f>
        <v>43590.637499999728</v>
      </c>
      <c r="J123" s="423">
        <f ca="1">$G123+$C123/60*0+$C123*1</f>
        <v>43590.666666666395</v>
      </c>
      <c r="K123" s="423">
        <f ca="1">$G123+$C123/60*30+$C123*2</f>
        <v>43590.729166666402</v>
      </c>
      <c r="L123" s="423">
        <f ca="1">$G123+$C123/60*0+$C123*3</f>
        <v>43590.749999999731</v>
      </c>
      <c r="M123" s="424" t="str">
        <f>IF(_tag_month_day!A113="","",_tag_month_day!A113)</f>
        <v/>
      </c>
      <c r="N123" s="424" t="str">
        <f>IF(_tag_month_day!B113="","",_tag_month_day!B113)</f>
        <v/>
      </c>
      <c r="O123" s="425" t="e">
        <f>IF(M123+N123=0,"",M123+N123)</f>
        <v>#VALUE!</v>
      </c>
      <c r="P123" s="424" t="str">
        <f>IF(_tag_month_day!C113="","",_tag_month_day!C113)</f>
        <v/>
      </c>
      <c r="Q123" s="424" t="str">
        <f>IF(_tag_month_day!D113="","",_tag_month_day!D113)</f>
        <v/>
      </c>
      <c r="R123" s="426" t="str">
        <f>IF(_tag_month_day!CB113="","",_tag_month_day!CB113/100)</f>
        <v/>
      </c>
      <c r="S123" s="427" t="str">
        <f>IF(_tag_month_day!E113="","",_tag_month_day!E113)</f>
        <v/>
      </c>
      <c r="T123" s="427" t="str">
        <f>IF(_tag_month_day!F113="","",_tag_month_day!F113)</f>
        <v/>
      </c>
      <c r="U123" s="428" t="e">
        <f>S123+T123</f>
        <v>#VALUE!</v>
      </c>
      <c r="V123" s="429" t="e">
        <f>U123/AJ123</f>
        <v>#VALUE!</v>
      </c>
      <c r="W123" s="430" t="str">
        <f>IF(_jhy_month_day!A113="","",_jhy_month_day!A113)</f>
        <v/>
      </c>
      <c r="X123" s="431" t="str">
        <f>IF(_jhy_month_day!B113="","",_jhy_month_day!B113/100)</f>
        <v/>
      </c>
      <c r="Y123" s="431" t="str">
        <f>IF(_jhy_month_day!C113="","",_jhy_month_day!C113/100)</f>
        <v/>
      </c>
      <c r="Z123" s="432">
        <f>Z119+1</f>
        <v>28</v>
      </c>
      <c r="AA123" s="433" t="str">
        <f>IF(_tag_month_day!G113="","",_tag_month_day!G113/100)</f>
        <v/>
      </c>
      <c r="AB123" s="433" t="str">
        <f>IF(_tag_month_day!H113="","",_tag_month_day!H113/100)</f>
        <v/>
      </c>
      <c r="AC123" s="434">
        <f>IF(X123="",AC122,BK123*($AV122*X123+$AW122*FD122+$AX122*FI122+$AY122*FN122+$AZ122*FS122+$BA122*FX122+$BG122*GE122)/(AV122*Y123+AX122*FK122+AW122*FF122+AY122*FP122+AZ122*FU122+BA122*FZ122+BG122*GG122+BB122*GK122+BC122*GN122+BD122*GP122))</f>
        <v>1.59963432013121</v>
      </c>
      <c r="AD123" s="435" t="str">
        <f>IF(AC123=AC122,"",AC123-AC122)</f>
        <v/>
      </c>
      <c r="AE123" s="436" t="str">
        <f>IF(1-AF123=0,"",(1-AF123))</f>
        <v/>
      </c>
      <c r="AF123" s="437">
        <v>1</v>
      </c>
      <c r="AG123" s="10" t="str">
        <f>AG122</f>
        <v>8B4</v>
      </c>
      <c r="AH123" s="438" t="str">
        <f>AH122</f>
        <v/>
      </c>
      <c r="AI123" s="424" t="e">
        <f>IF(ROUND(AJ123-AJ122,1)=0,"",AJ123-AJ122)</f>
        <v>#VALUE!</v>
      </c>
      <c r="AJ123" s="10" t="str">
        <f>IF(_tag_month_day!I113="","",_tag_month_day!I113)</f>
        <v/>
      </c>
      <c r="AK123" s="440"/>
      <c r="AL123" s="440"/>
      <c r="AM123" s="440"/>
      <c r="AN123" s="441">
        <f>AN122</f>
        <v>2</v>
      </c>
      <c r="AO123" s="441">
        <f>AO122</f>
        <v>8</v>
      </c>
      <c r="AP123" s="442" t="e">
        <f>(IF(AN123=0,AS122,AS122*(1+AO123/AN123)/(AR123+AO123/AN123)))+AT123</f>
        <v>#VALUE!</v>
      </c>
      <c r="AQ123" s="443" t="str">
        <f>IF(_tag_month_day!J113="","",_tag_month_day!J113/100)</f>
        <v/>
      </c>
      <c r="AR123" s="444">
        <f>AR122</f>
        <v>1.3</v>
      </c>
      <c r="AS123" s="445" t="e">
        <f>AQ123*(AN123*AR123+AO123)/(AN123+AO123)</f>
        <v>#VALUE!</v>
      </c>
      <c r="AT123" s="445" t="e">
        <f>(SUM(BE123:BF123)-SUM(BE122:BF122))*0.05</f>
        <v>#VALUE!</v>
      </c>
      <c r="AU123" s="446" t="str">
        <f>IF(_tag_month_day!CC113="","",IF(_tag_month_day!CC113&gt;0,_tag_month_day!CD113,_tag_month_day!CE113))</f>
        <v/>
      </c>
      <c r="AV123" s="447" t="str">
        <f>IF(_tag_month_day!L113="","",_tag_month_day!L113/100)</f>
        <v/>
      </c>
      <c r="AW123" s="431">
        <f>AW122</f>
        <v>0</v>
      </c>
      <c r="AX123" s="431">
        <f>AX122</f>
        <v>0</v>
      </c>
      <c r="AY123" s="431" t="str">
        <f>IF(_tag_month_day!M113="","",_tag_month_day!M113/100)</f>
        <v/>
      </c>
      <c r="AZ123" s="431" t="str">
        <f>IF(_tag_month_day!N113="","",_tag_month_day!N113/100)</f>
        <v/>
      </c>
      <c r="BA123" s="431" t="str">
        <f>IF(_tag_month_day!O113="","",_tag_month_day!O113/100)</f>
        <v/>
      </c>
      <c r="BB123" s="448" t="str">
        <f>IF(_tag_month_day!P113="","",_tag_month_day!P113/100)</f>
        <v/>
      </c>
      <c r="BC123" s="448">
        <f>BC122</f>
        <v>0</v>
      </c>
      <c r="BD123" s="448" t="str">
        <f>IF(_tag_month_day!Q113="","",_tag_month_day!Q113/100)</f>
        <v/>
      </c>
      <c r="BE123" s="449" t="str">
        <f>IF(_tag_month_day!R113="","",_tag_month_day!R113/100)</f>
        <v/>
      </c>
      <c r="BF123" s="388" t="e">
        <f>(AU123*(100+BE123*100))/(AJ123-AU123)/100</f>
        <v>#VALUE!</v>
      </c>
      <c r="BG123" s="450" t="e">
        <f>BE123+BF123</f>
        <v>#VALUE!</v>
      </c>
      <c r="BH123" s="451" t="e">
        <f>SUM(AV123:BF123)</f>
        <v>#VALUE!</v>
      </c>
      <c r="BI123" s="452" t="e">
        <f>IF(CX123=0,BI122,(DK123*查询!$R$5+DL123*查询!$Q$5+DM123*查询!$N$5+DN123*查询!$O$5+DO123*查询!$P$5)*AF123/CX123)</f>
        <v>#VALUE!</v>
      </c>
      <c r="BJ123" s="452" t="e">
        <f>IF(CX123=0,BJ122,(DP123*查询!$S$5+DQ123*查询!$T$5+DR123*查询!$U$5)*AF123/CX123)</f>
        <v>#VALUE!</v>
      </c>
      <c r="BK123" s="452">
        <f>BK122</f>
        <v>1</v>
      </c>
      <c r="BL123" s="453" t="e">
        <f>SUMPRODUCT((AV123:BA123)*(GS123:GX123))/((GS123:GX123)+SUM(BB123:BD123)*GY123+BG123*GZ123)</f>
        <v>#VALUE!</v>
      </c>
      <c r="BM123" s="453" t="e">
        <f>BK123*($AV123*FB123+$AW123*FD123+$AX123*FI123+$AY123*FN123+$AZ123*FS123+$BA123*FX123+$BG123*GE123)/(AV123*EY123+AX123*FK123+AW123*FF123+AY123*FP123+AZ123*FU123+BA123*FZ123+BG123*GG123+BB123*GK123+BC123*GN123+BD123*GP123)</f>
        <v>#VALUE!</v>
      </c>
      <c r="BN123" s="453" t="e">
        <f>($AV123*FC123+$AX123*FJ123+$AW123*FE123+$AY123*FO123+$AZ123*FT123+$BA123*FY123+$BG123*GF123)/($AV123*FA123+BG123*GH123+BB123*GL123+BC123*GO123+BD123*GQ123+BA123*GA123)</f>
        <v>#VALUE!</v>
      </c>
      <c r="BO123" s="454" t="e">
        <f>SUMPRODUCT(AV123:BA123*GS123:GX123)/(GS123:GX123+(BB123+BC123+BD123)*GY123+BG123)</f>
        <v>#VALUE!</v>
      </c>
      <c r="BP123" s="454" t="e">
        <f>SUMPRODUCT(AV123:BA123*GS123:GX123)/(GS123:GX123+(BB123+BC123+BD123)*GY123+BG123)</f>
        <v>#VALUE!</v>
      </c>
      <c r="BQ123" s="454" t="e">
        <f>SUMPRODUCT(AV123:BA123*GS123:GX123)/(GS123:GX123+(BB123+BC123+BD123)*GY123+BG123)</f>
        <v>#VALUE!</v>
      </c>
      <c r="BR123" s="453" t="str">
        <f>IF(_tag_month_day!T113="","",_tag_month_day!T113)</f>
        <v/>
      </c>
      <c r="BS123" s="453" t="str">
        <f>IF(_tag_month_day!U113="","",_tag_month_day!U113)</f>
        <v/>
      </c>
      <c r="BT123" s="455" t="str">
        <f>IF(CK123="","",IF((CK123&gt;=BV123-0.12)*(CK123&lt;=BV123+0.12),"合格","不合格"))</f>
        <v/>
      </c>
      <c r="BU123" s="456" t="str">
        <f>IF(_tag_month_day!V113="","",_tag_month_day!V113)</f>
        <v/>
      </c>
      <c r="BV123" s="457" t="str">
        <f>IF(_tag_month_day!W113="","",_tag_month_day!W113)</f>
        <v/>
      </c>
      <c r="BW123" s="458" t="str">
        <f>IF(_tag_month_day!X113="","",_tag_month_day!X113)</f>
        <v/>
      </c>
      <c r="BX123" s="458" t="str">
        <f>IF(_tag_month_day!Y113="","",_tag_month_day!Y113)</f>
        <v/>
      </c>
      <c r="BY123" s="459">
        <f ca="1">L123</f>
        <v>43590.749999999731</v>
      </c>
      <c r="BZ123" s="460"/>
      <c r="CA123" s="461"/>
      <c r="CB123" s="424" t="str">
        <f>IF(_tag_month_day!Z113="","",_tag_month_day!Z113)</f>
        <v/>
      </c>
      <c r="CC123" s="424" t="str">
        <f>IF(_tag_month_day!AA113="","",_tag_month_day!AA113)</f>
        <v/>
      </c>
      <c r="CD123" s="424" t="str">
        <f>IF(_tag_month_day!AB113="","",_tag_month_day!AB113)</f>
        <v/>
      </c>
      <c r="CE123" s="424" t="str">
        <f>IF(_tag_month_day!AC113="","",_tag_month_day!AC113)</f>
        <v/>
      </c>
      <c r="CF123" s="424" t="str">
        <f>IF(_tag_month_day!AD113="","",_tag_month_day!AD113)</f>
        <v/>
      </c>
      <c r="CG123" s="424" t="str">
        <f>IF(_tag_month_day!AE113="","",_tag_month_day!AE113)</f>
        <v/>
      </c>
      <c r="CH123" s="424" t="str">
        <f>IF(_tag_month_day!AF113="","",_tag_month_day!AF113)</f>
        <v/>
      </c>
      <c r="CI123" s="424" t="str">
        <f>IF(_tag_month_day!AG113="","",_tag_month_day!AG113)</f>
        <v/>
      </c>
      <c r="CJ123" s="424" t="str">
        <f>IF(_tag_month_day!AH113="","",_tag_month_day!AH113)</f>
        <v/>
      </c>
      <c r="CK123" s="424" t="str">
        <f>IF(_tag_month_day!AI113="","",_tag_month_day!AI113)</f>
        <v/>
      </c>
      <c r="CL123" s="4" t="str">
        <f>IF(_tag_month_day!AJ113="","",_tag_month_day!AJ113)</f>
        <v/>
      </c>
      <c r="CM123" s="4" t="str">
        <f>IF(_tag_month_day!AK113="","",_tag_month_day!AK113)</f>
        <v/>
      </c>
      <c r="CN123" s="4" t="str">
        <f>IF(_tag_month_day!AL113="","",_tag_month_day!AL113)</f>
        <v/>
      </c>
      <c r="CO123" s="4" t="str">
        <f>IF(_tag_month_day!AM113="","",_tag_month_day!AM113)</f>
        <v/>
      </c>
      <c r="CP123" s="4" t="str">
        <f>IF(_tag_month_day!AN113="","",_tag_month_day!AN113)</f>
        <v/>
      </c>
      <c r="CQ123" s="4" t="str">
        <f>IF(_tag_month_day!AO113="","",_tag_month_day!AO113)</f>
        <v/>
      </c>
      <c r="CR123" s="462" t="str">
        <f>IF(_tag_month_day!AP113="","",_tag_month_day!AP113)</f>
        <v/>
      </c>
      <c r="CS123" s="463" t="str">
        <f>IF(_tag_month_day!AQ113="","",_tag_month_day!AQ113)</f>
        <v/>
      </c>
      <c r="CT123" s="4" t="str">
        <f>IF(_tag_month_day!AR113="","",_tag_month_day!AR113)</f>
        <v/>
      </c>
      <c r="CU123" s="464" t="e">
        <f>DU123/AJ123</f>
        <v>#VALUE!</v>
      </c>
      <c r="CV123" s="451" t="e">
        <f>BG123/BH123</f>
        <v>#VALUE!</v>
      </c>
      <c r="CW123" s="465" t="e">
        <f>AJ123*(1-CV123)*CU123*AF123</f>
        <v>#VALUE!</v>
      </c>
      <c r="CX123" s="465" t="e">
        <f>CW123*94%</f>
        <v>#VALUE!</v>
      </c>
      <c r="CY123" s="466" t="e">
        <f>IF(CX123=0,0,DS123/(DS123+CX123))</f>
        <v>#VALUE!</v>
      </c>
      <c r="CZ123" s="465" t="e">
        <f>$AJ123*EF123</f>
        <v>#VALUE!</v>
      </c>
      <c r="DA123" s="465" t="e">
        <f>$AJ123*EG123</f>
        <v>#VALUE!</v>
      </c>
      <c r="DB123" s="465" t="e">
        <f>$AJ123*EH123</f>
        <v>#VALUE!</v>
      </c>
      <c r="DC123" s="465" t="e">
        <f>$AJ123*EI123</f>
        <v>#VALUE!</v>
      </c>
      <c r="DD123" s="465" t="e">
        <f>$AJ123*EJ123</f>
        <v>#VALUE!</v>
      </c>
      <c r="DE123" s="465" t="e">
        <f>$AJ123*EK123</f>
        <v>#VALUE!</v>
      </c>
      <c r="DF123" s="465" t="e">
        <f>$AJ123*EL123</f>
        <v>#VALUE!</v>
      </c>
      <c r="DG123" s="465" t="e">
        <f>$AJ123*EM123</f>
        <v>#VALUE!</v>
      </c>
      <c r="DH123" s="465" t="e">
        <f>$AJ123*EN123</f>
        <v>#VALUE!</v>
      </c>
      <c r="DI123" s="465" t="e">
        <f>$AJ123*EO123</f>
        <v>#VALUE!</v>
      </c>
      <c r="DJ123" s="465" t="e">
        <f>CZ123*(1-EP123)</f>
        <v>#VALUE!</v>
      </c>
      <c r="DK123" s="465" t="e">
        <f>DA123*(1-ER123)</f>
        <v>#VALUE!</v>
      </c>
      <c r="DL123" s="465" t="e">
        <f>DB123*(1-EQ123)</f>
        <v>#VALUE!</v>
      </c>
      <c r="DM123" s="465" t="e">
        <f>DC123*(1-ES123)</f>
        <v>#VALUE!</v>
      </c>
      <c r="DN123" s="465" t="e">
        <f>DD123*(1-ET123)</f>
        <v>#VALUE!</v>
      </c>
      <c r="DO123" s="465" t="e">
        <f>DE123</f>
        <v>#VALUE!</v>
      </c>
      <c r="DP123" s="465" t="e">
        <f>DF123*(1-EU123)</f>
        <v>#VALUE!</v>
      </c>
      <c r="DQ123" s="465" t="e">
        <f>DG123*(1-EV123)</f>
        <v>#VALUE!</v>
      </c>
      <c r="DR123" s="465" t="e">
        <f>DH123*(1-EW123)</f>
        <v>#VALUE!</v>
      </c>
      <c r="DS123" s="465" t="e">
        <f>DI123</f>
        <v>#VALUE!</v>
      </c>
      <c r="DT123" s="465" t="e">
        <f>SUM(DJ123:DS123)</f>
        <v>#VALUE!</v>
      </c>
      <c r="DU123" s="465" t="e">
        <f>(GS123:GX123)+(DP123+DQ123+DR123)*GY123+DS123</f>
        <v>#VALUE!</v>
      </c>
      <c r="DV123" s="451" t="e">
        <f>AV123/$BH123/(1-EP123)</f>
        <v>#VALUE!</v>
      </c>
      <c r="DW123" s="451" t="e">
        <f>AW123/$BH123/(1-ER123)</f>
        <v>#VALUE!</v>
      </c>
      <c r="DX123" s="451" t="e">
        <f>AX123/$BH123/(1-EQ123)</f>
        <v>#VALUE!</v>
      </c>
      <c r="DY123" s="451" t="e">
        <f>AY123/$BH123/(1-ES123)</f>
        <v>#VALUE!</v>
      </c>
      <c r="DZ123" s="451" t="e">
        <f>AZ123/$BH123/(1-ET123)</f>
        <v>#VALUE!</v>
      </c>
      <c r="EA123" s="451" t="e">
        <f>BA123/$BH123/(1-AX123)</f>
        <v>#VALUE!</v>
      </c>
      <c r="EB123" s="451" t="e">
        <f>BB123/$BH123/(1-EU123)</f>
        <v>#VALUE!</v>
      </c>
      <c r="EC123" s="451" t="e">
        <f>BC123/$BH123/(1-EV123)</f>
        <v>#VALUE!</v>
      </c>
      <c r="ED123" s="451" t="e">
        <f>BD123/$BH123/(1-EW123)</f>
        <v>#VALUE!</v>
      </c>
      <c r="EE123" s="451" t="e">
        <f>BG123/BH123</f>
        <v>#VALUE!</v>
      </c>
      <c r="EF123" s="451" t="e">
        <f>DV123/SUM($DV123:$EE123)</f>
        <v>#VALUE!</v>
      </c>
      <c r="EG123" s="451" t="e">
        <f>DW123/SUM($DV123:$EE123)</f>
        <v>#VALUE!</v>
      </c>
      <c r="EH123" s="451" t="e">
        <f>DX123/SUM($DV123:$EE123)</f>
        <v>#VALUE!</v>
      </c>
      <c r="EI123" s="451" t="e">
        <f>DY123/SUM($DV123:$EE123)</f>
        <v>#VALUE!</v>
      </c>
      <c r="EJ123" s="451" t="e">
        <f>DZ123/SUM($DV123:$EE123)</f>
        <v>#VALUE!</v>
      </c>
      <c r="EK123" s="451" t="e">
        <f>EA123/SUM($DV123:$EE123)</f>
        <v>#VALUE!</v>
      </c>
      <c r="EL123" s="451" t="e">
        <f>EB123/SUM($DV123:$EE123)</f>
        <v>#VALUE!</v>
      </c>
      <c r="EM123" s="451" t="e">
        <f>EC123/SUM($DV123:$EE123)</f>
        <v>#VALUE!</v>
      </c>
      <c r="EN123" s="451" t="e">
        <f>ED123/SUM($DV123:$EE123)</f>
        <v>#VALUE!</v>
      </c>
      <c r="EO123" s="451" t="e">
        <f>EE123/SUM($DV123:$EE123)</f>
        <v>#VALUE!</v>
      </c>
      <c r="EP123" s="450">
        <f>EP122</f>
        <v>0.080000000000000002</v>
      </c>
      <c r="EQ123" s="450">
        <f>EQ122</f>
        <v>0.014999999999999999</v>
      </c>
      <c r="ER123" s="450">
        <f>ER122</f>
        <v>0.014999999999999999</v>
      </c>
      <c r="ES123" s="450">
        <f>ES122</f>
        <v>0.014999999999999999</v>
      </c>
      <c r="ET123" s="450">
        <f>ET122</f>
        <v>0.014999999999999999</v>
      </c>
      <c r="EU123" s="450">
        <f>EU122</f>
        <v>0.089999999999999997</v>
      </c>
      <c r="EV123" s="450">
        <f>EV122</f>
        <v>0.089999999999999997</v>
      </c>
      <c r="EW123" s="450">
        <f>EW122</f>
        <v>0.089999999999999997</v>
      </c>
      <c r="EX123" s="431" t="str">
        <f>IF(_tag_month_day!AS113="","",_tag_month_day!AS113/100)</f>
        <v/>
      </c>
      <c r="EY123" s="431" t="str">
        <f>IF(_tag_month_day!AT113="","",_tag_month_day!AT113/100)</f>
        <v/>
      </c>
      <c r="EZ123" s="431" t="str">
        <f>IF(_tag_month_day!AU113="","",_tag_month_day!AU113/100)</f>
        <v/>
      </c>
      <c r="FA123" s="431" t="str">
        <f>IF(_tag_month_day!AV113="","",_tag_month_day!AV113/100)</f>
        <v/>
      </c>
      <c r="FB123" s="431" t="str">
        <f>IF(_tag_month_day!AW113="","",_tag_month_day!AW113/100)</f>
        <v/>
      </c>
      <c r="FC123" s="431" t="str">
        <f>IF(_tag_month_day!AX113="","",_tag_month_day!AX113/100)</f>
        <v/>
      </c>
      <c r="FD123" s="449" t="str">
        <f>IF(_tag_month_day!AY113="","",_tag_month_day!AY113/100)</f>
        <v/>
      </c>
      <c r="FE123" s="449" t="str">
        <f>IF(_tag_month_day!AZ113="","",_tag_month_day!AZ113/100)</f>
        <v/>
      </c>
      <c r="FF123" s="449" t="str">
        <f>IF(_tag_month_day!BA113="","",_tag_month_day!BA113/100)</f>
        <v/>
      </c>
      <c r="FG123" s="449" t="str">
        <f>IF(_tag_month_day!BB113="","",_tag_month_day!BB113/100)</f>
        <v/>
      </c>
      <c r="FH123" s="467" t="str">
        <f>IF(_tag_month_day!BC113="","",_tag_month_day!BC113/100)</f>
        <v/>
      </c>
      <c r="FI123" s="449">
        <f>FI122</f>
        <v>0.40999999999999998</v>
      </c>
      <c r="FJ123" s="449">
        <f>FJ122</f>
        <v>0.11</v>
      </c>
      <c r="FK123" s="449">
        <f>FK122</f>
        <v>0.014999999999999999</v>
      </c>
      <c r="FL123" s="449">
        <f>FL122</f>
        <v>0</v>
      </c>
      <c r="FM123" s="467">
        <f>FM122</f>
        <v>0.0001</v>
      </c>
      <c r="FN123" s="449">
        <f>FN122</f>
        <v>0.32000000000000001</v>
      </c>
      <c r="FO123" s="449">
        <f>FO122</f>
        <v>0.20000000000000001</v>
      </c>
      <c r="FP123" s="449">
        <f>FP122</f>
        <v>0.01</v>
      </c>
      <c r="FQ123" s="449">
        <f>FQ122</f>
        <v>0</v>
      </c>
      <c r="FR123" s="467">
        <f>FR122</f>
        <v>0.0001</v>
      </c>
      <c r="FS123" s="449" t="str">
        <f>IF(_tag_month_day!BD113="","",_tag_month_day!BD113/100)</f>
        <v/>
      </c>
      <c r="FT123" s="449" t="str">
        <f>IF(_tag_month_day!BE113="","",_tag_month_day!BE113/100)</f>
        <v/>
      </c>
      <c r="FU123" s="449" t="str">
        <f>IF(_tag_month_day!BF113="","",_tag_month_day!BF113/100)</f>
        <v/>
      </c>
      <c r="FV123" s="449" t="str">
        <f>IF(_tag_month_day!BG113="","",_tag_month_day!BG113/100)</f>
        <v/>
      </c>
      <c r="FW123" s="467" t="str">
        <f>IF(_tag_month_day!BH113="","",_tag_month_day!BH113/100)</f>
        <v/>
      </c>
      <c r="FX123" s="449" t="str">
        <f>IF(_tag_month_day!BI113="","",_tag_month_day!BI113/100)</f>
        <v/>
      </c>
      <c r="FY123" s="449" t="str">
        <f>IF(_tag_month_day!BJ113="","",_tag_month_day!BJ113/100)</f>
        <v/>
      </c>
      <c r="FZ123" s="468" t="str">
        <f>IF(_tag_month_day!BK113="","",_tag_month_day!BK113/100)</f>
        <v/>
      </c>
      <c r="GA123" s="449" t="str">
        <f>IF(_tag_month_day!BL113="","",_tag_month_day!BL113/100)</f>
        <v/>
      </c>
      <c r="GB123" s="467" t="str">
        <f>IF(_tag_month_day!BM113="","",_tag_month_day!BM113/100)</f>
        <v/>
      </c>
      <c r="GC123" s="431" t="str">
        <f>IF(_tag_month_day!BN113="","",_tag_month_day!BN113/100)</f>
        <v/>
      </c>
      <c r="GD123" s="431" t="str">
        <f>IF(_tag_month_day!BO113="","",_tag_month_day!BO113/100)</f>
        <v/>
      </c>
      <c r="GE123" s="431" t="str">
        <f>IF(_tag_month_day!BP113="","",_tag_month_day!BP113/100)</f>
        <v/>
      </c>
      <c r="GF123" s="431" t="str">
        <f>IF(_tag_month_day!BQ113="","",_tag_month_day!BQ113/100)</f>
        <v/>
      </c>
      <c r="GG123" s="431" t="str">
        <f>IF(_tag_month_day!BR113="","",_tag_month_day!BR113/100)</f>
        <v/>
      </c>
      <c r="GH123" s="431" t="str">
        <f>IF(_tag_month_day!BS113="","",_tag_month_day!BS113/100)</f>
        <v/>
      </c>
      <c r="GI123" s="467" t="str">
        <f>IF(_tag_month_day!BT113="","",_tag_month_day!BT113/100)</f>
        <v/>
      </c>
      <c r="GJ123" s="469" t="str">
        <f>IF(_tag_month_day!BU113="","",_tag_month_day!BU113/100)</f>
        <v/>
      </c>
      <c r="GK123" s="470">
        <f>GK122</f>
        <v>0.070000000000000007</v>
      </c>
      <c r="GL123" s="470">
        <f>GL122</f>
        <v>0.029999999999999999</v>
      </c>
      <c r="GM123" s="471" t="str">
        <f>IF(_tag_month_day!BX113="","",_tag_month_day!BX113/100)</f>
        <v/>
      </c>
      <c r="GN123" s="470">
        <f>GN122</f>
        <v>0.070000000000000007</v>
      </c>
      <c r="GO123" s="470">
        <f>GO122</f>
        <v>0.029999999999999999</v>
      </c>
      <c r="GP123" s="470">
        <f>GP122</f>
        <v>0.089999999999999997</v>
      </c>
      <c r="GQ123" s="470">
        <f>GQ122</f>
        <v>0.029999999999999999</v>
      </c>
      <c r="GR123" s="471" t="str">
        <f>IF(_tag_month_day!CA113="","",_tag_month_day!CA113/100)</f>
        <v/>
      </c>
      <c r="GS123" s="472">
        <f>GS122</f>
        <v>0.95299999999999996</v>
      </c>
      <c r="GT123" s="472">
        <f>GT122</f>
        <v>0.55000000000000004</v>
      </c>
      <c r="GU123" s="472">
        <f>GU122</f>
        <v>0.55000000000000004</v>
      </c>
      <c r="GV123" s="472">
        <f>GV122</f>
        <v>0.55000000000000004</v>
      </c>
      <c r="GW123" s="472">
        <f>GW122</f>
        <v>0.5</v>
      </c>
      <c r="GX123" s="472">
        <f>GX122</f>
        <v>0.93500000000000005</v>
      </c>
      <c r="GY123" s="472">
        <f>GY122</f>
        <v>0.14999999999999999</v>
      </c>
      <c r="GZ123" s="472">
        <f>GZ122</f>
        <v>1</v>
      </c>
      <c r="HA123" s="474">
        <f>HA122</f>
        <v>0.047</v>
      </c>
      <c r="HB123" s="474">
        <f>HB122</f>
        <v>0.45000000000000001</v>
      </c>
      <c r="HC123" s="474">
        <f>HC122</f>
        <v>0.45000000000000001</v>
      </c>
      <c r="HD123" s="474">
        <f>HD122</f>
        <v>0.45000000000000001</v>
      </c>
      <c r="HE123" s="474">
        <f>HE122</f>
        <v>0.5</v>
      </c>
      <c r="HF123" s="474">
        <f>HF122</f>
        <v>0.065000000000000002</v>
      </c>
      <c r="HG123" s="474">
        <f>HG122</f>
        <v>0.84999999999999998</v>
      </c>
      <c r="HH123" s="474">
        <f>HH122</f>
        <v>0</v>
      </c>
      <c r="HI123" s="10">
        <f>IF(BZ123&lt;&gt;"",CK123-BV123,0)</f>
        <v>0</v>
      </c>
      <c r="HJ123" s="10" t="e">
        <f>IF(AJ123&gt;0,AH123-AJ123,0)</f>
        <v>#VALUE!</v>
      </c>
      <c r="HK123" s="466">
        <f>HK122</f>
        <v>0.84999999999999998</v>
      </c>
      <c r="HL123" s="424">
        <f>HL122</f>
        <v>550000</v>
      </c>
      <c r="HM123" s="424">
        <f>HM122</f>
        <v>480000</v>
      </c>
      <c r="HN123" s="465" t="e">
        <f>(DJ123*EZ123+DK123*FH123+DL123*FM123+DM123*FR123+DN123*FW123+DO123*GB123+DS123*GI123+DP123*GM123+DR123*GR123)*1000*2</f>
        <v>#VALUE!</v>
      </c>
      <c r="HO123" s="465" t="e">
        <f>HN123*HK123*$HO$2/HL123*1000000</f>
        <v>#VALUE!</v>
      </c>
      <c r="HP123" s="465" t="e">
        <f>HN123*HK123*$HP$2/HM123*1000000</f>
        <v>#VALUE!</v>
      </c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</row>
    <row customFormat="1" r="124" s="0">
      <c r="A124" s="420">
        <v>113</v>
      </c>
      <c r="B124" s="421">
        <f ca="1">IF(D124=D123,B123,IF(D124="夜班",B123+1,B123))</f>
        <v>43590</v>
      </c>
      <c r="C124" s="422">
        <f>C123</f>
        <v>0.041666666666666699</v>
      </c>
      <c r="D124" s="10" t="str">
        <f ca="1">IF(HOUR(G124)&lt;8,"夜班",IF(HOUR(G124)&lt;16,"白班",IF(HOUR(G124)&lt;24,"中班",0)))</f>
        <v>白班</v>
      </c>
      <c r="E124" s="10" t="e">
        <f ca="1">IF(F124=1,"甲",IF(F124=2,"乙",IF(F124=3,"丙",IF(F124=4,"丁",""))))</f>
        <v>#REF!</v>
      </c>
      <c r="F124" s="10" t="e">
        <f ca="1">SUMPRODUCT((成本日报!$A$3:$A$95=计划!B124)*(成本日报!$B$3:$B$95=计划!$D124),成本日报!$C$3:$C$95)</f>
        <v>#REF!</v>
      </c>
      <c r="G124" s="423">
        <f ca="1">G123+C123</f>
        <v>43590.666666666395</v>
      </c>
      <c r="H124" s="423">
        <f ca="1">$G124+$C124/60*10+$C124*0</f>
        <v>43590.67361111084</v>
      </c>
      <c r="I124" s="423">
        <f ca="1">$G124+$C124/60*18+$C124*0</f>
        <v>43590.679166666392</v>
      </c>
      <c r="J124" s="423">
        <f ca="1">$G124+$C124/60*0+$C124*1</f>
        <v>43590.708333333059</v>
      </c>
      <c r="K124" s="423">
        <f ca="1">$G124+$C124/60*30+$C124*2</f>
        <v>43590.770833333067</v>
      </c>
      <c r="L124" s="423">
        <f ca="1">$G124+$C124/60*0+$C124*3</f>
        <v>43590.791666666395</v>
      </c>
      <c r="M124" s="424" t="str">
        <f>IF(_tag_month_day!A114="","",_tag_month_day!A114)</f>
        <v/>
      </c>
      <c r="N124" s="424" t="str">
        <f>IF(_tag_month_day!B114="","",_tag_month_day!B114)</f>
        <v/>
      </c>
      <c r="O124" s="425" t="e">
        <f>IF(M124+N124=0,"",M124+N124)</f>
        <v>#VALUE!</v>
      </c>
      <c r="P124" s="424" t="str">
        <f>IF(_tag_month_day!C114="","",_tag_month_day!C114)</f>
        <v/>
      </c>
      <c r="Q124" s="424" t="str">
        <f>IF(_tag_month_day!D114="","",_tag_month_day!D114)</f>
        <v/>
      </c>
      <c r="R124" s="426" t="str">
        <f>IF(_tag_month_day!CB114="","",_tag_month_day!CB114/100)</f>
        <v/>
      </c>
      <c r="S124" s="427" t="str">
        <f>IF(_tag_month_day!E114="","",_tag_month_day!E114)</f>
        <v/>
      </c>
      <c r="T124" s="427" t="str">
        <f>IF(_tag_month_day!F114="","",_tag_month_day!F114)</f>
        <v/>
      </c>
      <c r="U124" s="428" t="e">
        <f>S124+T124</f>
        <v>#VALUE!</v>
      </c>
      <c r="V124" s="429" t="e">
        <f>U124/AJ124</f>
        <v>#VALUE!</v>
      </c>
      <c r="W124" s="430" t="str">
        <f>IF(_jhy_month_day!A114="","",_jhy_month_day!A114)</f>
        <v/>
      </c>
      <c r="X124" s="431" t="str">
        <f>IF(_jhy_month_day!B114="","",_jhy_month_day!B114/100)</f>
        <v/>
      </c>
      <c r="Y124" s="431" t="str">
        <f>IF(_jhy_month_day!C114="","",_jhy_month_day!C114/100)</f>
        <v/>
      </c>
      <c r="Z124" s="432">
        <f>Z120+1</f>
        <v>29</v>
      </c>
      <c r="AA124" s="433" t="str">
        <f>IF(_tag_month_day!G114="","",_tag_month_day!G114/100)</f>
        <v/>
      </c>
      <c r="AB124" s="433" t="str">
        <f>IF(_tag_month_day!H114="","",_tag_month_day!H114/100)</f>
        <v/>
      </c>
      <c r="AC124" s="434">
        <f>IF(X124="",AC123,BK124*($AV123*X124+$AW123*FD123+$AX123*FI123+$AY123*FN123+$AZ123*FS123+$BA123*FX123+$BG123*GE123)/(AV123*Y124+AX123*FK123+AW123*FF123+AY123*FP123+AZ123*FU123+BA123*FZ123+BG123*GG123+BB123*GK123+BC123*GN123+BD123*GP123))</f>
        <v>1.59963432013121</v>
      </c>
      <c r="AD124" s="435" t="str">
        <f>IF(AC124=AC123,"",AC124-AC123)</f>
        <v/>
      </c>
      <c r="AE124" s="436">
        <f>IF(1-AF124=0,"",(1-AF124))</f>
        <v>0.46999999999999997</v>
      </c>
      <c r="AF124" s="437">
        <v>0.53000000000000003</v>
      </c>
      <c r="AG124" s="10" t="str">
        <f>AG123</f>
        <v>8B4</v>
      </c>
      <c r="AH124" s="438" t="str">
        <f>AH123</f>
        <v/>
      </c>
      <c r="AI124" s="424" t="e">
        <f>IF(ROUND(AJ124-AJ123,1)=0,"",AJ124-AJ123)</f>
        <v>#VALUE!</v>
      </c>
      <c r="AJ124" s="10" t="str">
        <f>IF(_tag_month_day!I114="","",_tag_month_day!I114)</f>
        <v/>
      </c>
      <c r="AK124" s="440"/>
      <c r="AL124" s="440"/>
      <c r="AM124" s="440"/>
      <c r="AN124" s="441">
        <f>AN123</f>
        <v>2</v>
      </c>
      <c r="AO124" s="441">
        <f>AO123</f>
        <v>8</v>
      </c>
      <c r="AP124" s="442" t="e">
        <f>(IF(AN124=0,AS123,AS123*(1+AO124/AN124)/(AR124+AO124/AN124)))+AT124</f>
        <v>#VALUE!</v>
      </c>
      <c r="AQ124" s="443" t="str">
        <f>IF(_tag_month_day!J114="","",_tag_month_day!J114/100)</f>
        <v/>
      </c>
      <c r="AR124" s="444">
        <f>AR123</f>
        <v>1.3</v>
      </c>
      <c r="AS124" s="445" t="e">
        <f>AQ124*(AN124*AR124+AO124)/(AN124+AO124)</f>
        <v>#VALUE!</v>
      </c>
      <c r="AT124" s="445" t="e">
        <f>(SUM(BE124:BF124)-SUM(BE123:BF123))*0.05</f>
        <v>#VALUE!</v>
      </c>
      <c r="AU124" s="446" t="str">
        <f>IF(_tag_month_day!CC114="","",IF(_tag_month_day!CC114&gt;0,_tag_month_day!CD114,_tag_month_day!CE114))</f>
        <v/>
      </c>
      <c r="AV124" s="447" t="str">
        <f>IF(_tag_month_day!L114="","",_tag_month_day!L114/100)</f>
        <v/>
      </c>
      <c r="AW124" s="431">
        <f>AW123</f>
        <v>0</v>
      </c>
      <c r="AX124" s="431">
        <f>AX123</f>
        <v>0</v>
      </c>
      <c r="AY124" s="431" t="str">
        <f>IF(_tag_month_day!M114="","",_tag_month_day!M114/100)</f>
        <v/>
      </c>
      <c r="AZ124" s="431" t="str">
        <f>IF(_tag_month_day!N114="","",_tag_month_day!N114/100)</f>
        <v/>
      </c>
      <c r="BA124" s="431" t="str">
        <f>IF(_tag_month_day!O114="","",_tag_month_day!O114/100)</f>
        <v/>
      </c>
      <c r="BB124" s="448" t="str">
        <f>IF(_tag_month_day!P114="","",_tag_month_day!P114/100)</f>
        <v/>
      </c>
      <c r="BC124" s="448">
        <f>BC123</f>
        <v>0</v>
      </c>
      <c r="BD124" s="448" t="str">
        <f>IF(_tag_month_day!Q114="","",_tag_month_day!Q114/100)</f>
        <v/>
      </c>
      <c r="BE124" s="449" t="str">
        <f>IF(_tag_month_day!R114="","",_tag_month_day!R114/100)</f>
        <v/>
      </c>
      <c r="BF124" s="388" t="e">
        <f>(AU124*(100+BE124*100))/(AJ124-AU124)/100</f>
        <v>#VALUE!</v>
      </c>
      <c r="BG124" s="450" t="e">
        <f>BE124+BF124</f>
        <v>#VALUE!</v>
      </c>
      <c r="BH124" s="451" t="e">
        <f>SUM(AV124:BF124)</f>
        <v>#VALUE!</v>
      </c>
      <c r="BI124" s="452" t="e">
        <f>IF(CX124=0,BI123,(DK124*查询!$R$5+DL124*查询!$Q$5+DM124*查询!$N$5+DN124*查询!$O$5+DO124*查询!$P$5)*AF124/CX124)</f>
        <v>#VALUE!</v>
      </c>
      <c r="BJ124" s="452" t="e">
        <f>IF(CX124=0,BJ123,(DP124*查询!$S$5+DQ124*查询!$T$5+DR124*查询!$U$5)*AF124/CX124)</f>
        <v>#VALUE!</v>
      </c>
      <c r="BK124" s="452">
        <f>BK123</f>
        <v>1</v>
      </c>
      <c r="BL124" s="453" t="e">
        <f>SUMPRODUCT((AV124:BA124)*(GS124:GX124))/((GS124:GX124)+SUM(BB124:BD124)*GY124+BG124*GZ124)</f>
        <v>#VALUE!</v>
      </c>
      <c r="BM124" s="453" t="e">
        <f>BK124*($AV124*FB124+$AW124*FD124+$AX124*FI124+$AY124*FN124+$AZ124*FS124+$BA124*FX124+$BG124*GE124)/(AV124*EY124+AX124*FK124+AW124*FF124+AY124*FP124+AZ124*FU124+BA124*FZ124+BG124*GG124+BB124*GK124+BC124*GN124+BD124*GP124)</f>
        <v>#VALUE!</v>
      </c>
      <c r="BN124" s="453" t="e">
        <f>($AV124*FC124+$AX124*FJ124+$AW124*FE124+$AY124*FO124+$AZ124*FT124+$BA124*FY124+$BG124*GF124)/($AV124*FA124+BG124*GH124+BB124*GL124+BC124*GO124+BD124*GQ124+BA124*GA124)</f>
        <v>#VALUE!</v>
      </c>
      <c r="BO124" s="454" t="e">
        <f>SUMPRODUCT(AV124:BA124*GS124:GX124)/(GS124:GX124+(BB124+BC124+BD124)*GY124+BG124)</f>
        <v>#VALUE!</v>
      </c>
      <c r="BP124" s="454" t="e">
        <f>SUMPRODUCT(AV124:BA124*GS124:GX124)/(GS124:GX124+(BB124+BC124+BD124)*GY124+BG124)</f>
        <v>#VALUE!</v>
      </c>
      <c r="BQ124" s="454" t="e">
        <f>SUMPRODUCT(AV124:BA124*GS124:GX124)/(GS124:GX124+(BB124+BC124+BD124)*GY124+BG124)</f>
        <v>#VALUE!</v>
      </c>
      <c r="BR124" s="453" t="str">
        <f>IF(_tag_month_day!T114="","",_tag_month_day!T114)</f>
        <v/>
      </c>
      <c r="BS124" s="453" t="str">
        <f>IF(_tag_month_day!U114="","",_tag_month_day!U114)</f>
        <v/>
      </c>
      <c r="BT124" s="455" t="str">
        <f>IF(CK124="","",IF((CK124&gt;=BV124-0.12)*(CK124&lt;=BV124+0.12),"合格","不合格"))</f>
        <v/>
      </c>
      <c r="BU124" s="456" t="str">
        <f>IF(_tag_month_day!V114="","",_tag_month_day!V114)</f>
        <v/>
      </c>
      <c r="BV124" s="457" t="str">
        <f>IF(_tag_month_day!W114="","",_tag_month_day!W114)</f>
        <v/>
      </c>
      <c r="BW124" s="458" t="str">
        <f>IF(_tag_month_day!X114="","",_tag_month_day!X114)</f>
        <v/>
      </c>
      <c r="BX124" s="458" t="str">
        <f>IF(_tag_month_day!Y114="","",_tag_month_day!Y114)</f>
        <v/>
      </c>
      <c r="BY124" s="459">
        <f ca="1">L124</f>
        <v>43590.791666666395</v>
      </c>
      <c r="BZ124" s="460"/>
      <c r="CA124" s="461"/>
      <c r="CB124" s="424" t="str">
        <f>IF(_tag_month_day!Z114="","",_tag_month_day!Z114)</f>
        <v/>
      </c>
      <c r="CC124" s="424" t="str">
        <f>IF(_tag_month_day!AA114="","",_tag_month_day!AA114)</f>
        <v/>
      </c>
      <c r="CD124" s="424" t="str">
        <f>IF(_tag_month_day!AB114="","",_tag_month_day!AB114)</f>
        <v/>
      </c>
      <c r="CE124" s="424" t="str">
        <f>IF(_tag_month_day!AC114="","",_tag_month_day!AC114)</f>
        <v/>
      </c>
      <c r="CF124" s="424" t="str">
        <f>IF(_tag_month_day!AD114="","",_tag_month_day!AD114)</f>
        <v/>
      </c>
      <c r="CG124" s="424" t="str">
        <f>IF(_tag_month_day!AE114="","",_tag_month_day!AE114)</f>
        <v/>
      </c>
      <c r="CH124" s="424" t="str">
        <f>IF(_tag_month_day!AF114="","",_tag_month_day!AF114)</f>
        <v/>
      </c>
      <c r="CI124" s="424" t="str">
        <f>IF(_tag_month_day!AG114="","",_tag_month_day!AG114)</f>
        <v/>
      </c>
      <c r="CJ124" s="424" t="str">
        <f>IF(_tag_month_day!AH114="","",_tag_month_day!AH114)</f>
        <v/>
      </c>
      <c r="CK124" s="424" t="str">
        <f>IF(_tag_month_day!AI114="","",_tag_month_day!AI114)</f>
        <v/>
      </c>
      <c r="CL124" s="4" t="str">
        <f>IF(_tag_month_day!AJ114="","",_tag_month_day!AJ114)</f>
        <v/>
      </c>
      <c r="CM124" s="4" t="str">
        <f>IF(_tag_month_day!AK114="","",_tag_month_day!AK114)</f>
        <v/>
      </c>
      <c r="CN124" s="4" t="str">
        <f>IF(_tag_month_day!AL114="","",_tag_month_day!AL114)</f>
        <v/>
      </c>
      <c r="CO124" s="4" t="str">
        <f>IF(_tag_month_day!AM114="","",_tag_month_day!AM114)</f>
        <v/>
      </c>
      <c r="CP124" s="4" t="str">
        <f>IF(_tag_month_day!AN114="","",_tag_month_day!AN114)</f>
        <v/>
      </c>
      <c r="CQ124" s="4" t="str">
        <f>IF(_tag_month_day!AO114="","",_tag_month_day!AO114)</f>
        <v/>
      </c>
      <c r="CR124" s="462" t="str">
        <f>IF(_tag_month_day!AP114="","",_tag_month_day!AP114)</f>
        <v/>
      </c>
      <c r="CS124" s="463" t="str">
        <f>IF(_tag_month_day!AQ114="","",_tag_month_day!AQ114)</f>
        <v/>
      </c>
      <c r="CT124" s="4" t="str">
        <f>IF(_tag_month_day!AR114="","",_tag_month_day!AR114)</f>
        <v/>
      </c>
      <c r="CU124" s="464" t="e">
        <f>DU124/AJ124</f>
        <v>#VALUE!</v>
      </c>
      <c r="CV124" s="451" t="e">
        <f>BG124/BH124</f>
        <v>#VALUE!</v>
      </c>
      <c r="CW124" s="465" t="e">
        <f>AJ124*(1-CV124)*CU124*AF124</f>
        <v>#VALUE!</v>
      </c>
      <c r="CX124" s="465" t="e">
        <f>CW124*94%</f>
        <v>#VALUE!</v>
      </c>
      <c r="CY124" s="466" t="e">
        <f>IF(CX124=0,0,DS124/(DS124+CX124))</f>
        <v>#VALUE!</v>
      </c>
      <c r="CZ124" s="465" t="e">
        <f>$AJ124*EF124</f>
        <v>#VALUE!</v>
      </c>
      <c r="DA124" s="465" t="e">
        <f>$AJ124*EG124</f>
        <v>#VALUE!</v>
      </c>
      <c r="DB124" s="465" t="e">
        <f>$AJ124*EH124</f>
        <v>#VALUE!</v>
      </c>
      <c r="DC124" s="465" t="e">
        <f>$AJ124*EI124</f>
        <v>#VALUE!</v>
      </c>
      <c r="DD124" s="465" t="e">
        <f>$AJ124*EJ124</f>
        <v>#VALUE!</v>
      </c>
      <c r="DE124" s="465" t="e">
        <f>$AJ124*EK124</f>
        <v>#VALUE!</v>
      </c>
      <c r="DF124" s="465" t="e">
        <f>$AJ124*EL124</f>
        <v>#VALUE!</v>
      </c>
      <c r="DG124" s="465" t="e">
        <f>$AJ124*EM124</f>
        <v>#VALUE!</v>
      </c>
      <c r="DH124" s="465" t="e">
        <f>$AJ124*EN124</f>
        <v>#VALUE!</v>
      </c>
      <c r="DI124" s="465" t="e">
        <f>$AJ124*EO124</f>
        <v>#VALUE!</v>
      </c>
      <c r="DJ124" s="465" t="e">
        <f>CZ124*(1-EP124)</f>
        <v>#VALUE!</v>
      </c>
      <c r="DK124" s="465" t="e">
        <f>DA124*(1-ER124)</f>
        <v>#VALUE!</v>
      </c>
      <c r="DL124" s="465" t="e">
        <f>DB124*(1-EQ124)</f>
        <v>#VALUE!</v>
      </c>
      <c r="DM124" s="465" t="e">
        <f>DC124*(1-ES124)</f>
        <v>#VALUE!</v>
      </c>
      <c r="DN124" s="465" t="e">
        <f>DD124*(1-ET124)</f>
        <v>#VALUE!</v>
      </c>
      <c r="DO124" s="465" t="e">
        <f>DE124</f>
        <v>#VALUE!</v>
      </c>
      <c r="DP124" s="465" t="e">
        <f>DF124*(1-EU124)</f>
        <v>#VALUE!</v>
      </c>
      <c r="DQ124" s="465" t="e">
        <f>DG124*(1-EV124)</f>
        <v>#VALUE!</v>
      </c>
      <c r="DR124" s="465" t="e">
        <f>DH124*(1-EW124)</f>
        <v>#VALUE!</v>
      </c>
      <c r="DS124" s="465" t="e">
        <f>DI124</f>
        <v>#VALUE!</v>
      </c>
      <c r="DT124" s="465" t="e">
        <f>SUM(DJ124:DS124)</f>
        <v>#VALUE!</v>
      </c>
      <c r="DU124" s="465" t="e">
        <f>(GS124:GX124)+(DP124+DQ124+DR124)*GY124+DS124</f>
        <v>#VALUE!</v>
      </c>
      <c r="DV124" s="451" t="e">
        <f>AV124/$BH124/(1-EP124)</f>
        <v>#VALUE!</v>
      </c>
      <c r="DW124" s="451" t="e">
        <f>AW124/$BH124/(1-ER124)</f>
        <v>#VALUE!</v>
      </c>
      <c r="DX124" s="451" t="e">
        <f>AX124/$BH124/(1-EQ124)</f>
        <v>#VALUE!</v>
      </c>
      <c r="DY124" s="451" t="e">
        <f>AY124/$BH124/(1-ES124)</f>
        <v>#VALUE!</v>
      </c>
      <c r="DZ124" s="451" t="e">
        <f>AZ124/$BH124/(1-ET124)</f>
        <v>#VALUE!</v>
      </c>
      <c r="EA124" s="451" t="e">
        <f>BA124/$BH124/(1-AX124)</f>
        <v>#VALUE!</v>
      </c>
      <c r="EB124" s="451" t="e">
        <f>BB124/$BH124/(1-EU124)</f>
        <v>#VALUE!</v>
      </c>
      <c r="EC124" s="451" t="e">
        <f>BC124/$BH124/(1-EV124)</f>
        <v>#VALUE!</v>
      </c>
      <c r="ED124" s="451" t="e">
        <f>BD124/$BH124/(1-EW124)</f>
        <v>#VALUE!</v>
      </c>
      <c r="EE124" s="451" t="e">
        <f>BG124/BH124</f>
        <v>#VALUE!</v>
      </c>
      <c r="EF124" s="451" t="e">
        <f>DV124/SUM($DV124:$EE124)</f>
        <v>#VALUE!</v>
      </c>
      <c r="EG124" s="451" t="e">
        <f>DW124/SUM($DV124:$EE124)</f>
        <v>#VALUE!</v>
      </c>
      <c r="EH124" s="451" t="e">
        <f>DX124/SUM($DV124:$EE124)</f>
        <v>#VALUE!</v>
      </c>
      <c r="EI124" s="451" t="e">
        <f>DY124/SUM($DV124:$EE124)</f>
        <v>#VALUE!</v>
      </c>
      <c r="EJ124" s="451" t="e">
        <f>DZ124/SUM($DV124:$EE124)</f>
        <v>#VALUE!</v>
      </c>
      <c r="EK124" s="451" t="e">
        <f>EA124/SUM($DV124:$EE124)</f>
        <v>#VALUE!</v>
      </c>
      <c r="EL124" s="451" t="e">
        <f>EB124/SUM($DV124:$EE124)</f>
        <v>#VALUE!</v>
      </c>
      <c r="EM124" s="451" t="e">
        <f>EC124/SUM($DV124:$EE124)</f>
        <v>#VALUE!</v>
      </c>
      <c r="EN124" s="451" t="e">
        <f>ED124/SUM($DV124:$EE124)</f>
        <v>#VALUE!</v>
      </c>
      <c r="EO124" s="451" t="e">
        <f>EE124/SUM($DV124:$EE124)</f>
        <v>#VALUE!</v>
      </c>
      <c r="EP124" s="450">
        <f>EP123</f>
        <v>0.080000000000000002</v>
      </c>
      <c r="EQ124" s="450">
        <f>EQ123</f>
        <v>0.014999999999999999</v>
      </c>
      <c r="ER124" s="450">
        <f>ER123</f>
        <v>0.014999999999999999</v>
      </c>
      <c r="ES124" s="450">
        <f>ES123</f>
        <v>0.014999999999999999</v>
      </c>
      <c r="ET124" s="450">
        <f>ET123</f>
        <v>0.014999999999999999</v>
      </c>
      <c r="EU124" s="450">
        <f>EU123</f>
        <v>0.089999999999999997</v>
      </c>
      <c r="EV124" s="450">
        <f>EV123</f>
        <v>0.089999999999999997</v>
      </c>
      <c r="EW124" s="450">
        <f>EW123</f>
        <v>0.089999999999999997</v>
      </c>
      <c r="EX124" s="431" t="str">
        <f>IF(_tag_month_day!AS114="","",_tag_month_day!AS114/100)</f>
        <v/>
      </c>
      <c r="EY124" s="431" t="str">
        <f>IF(_tag_month_day!AT114="","",_tag_month_day!AT114/100)</f>
        <v/>
      </c>
      <c r="EZ124" s="431" t="str">
        <f>IF(_tag_month_day!AU114="","",_tag_month_day!AU114/100)</f>
        <v/>
      </c>
      <c r="FA124" s="431" t="str">
        <f>IF(_tag_month_day!AV114="","",_tag_month_day!AV114/100)</f>
        <v/>
      </c>
      <c r="FB124" s="431" t="str">
        <f>IF(_tag_month_day!AW114="","",_tag_month_day!AW114/100)</f>
        <v/>
      </c>
      <c r="FC124" s="431" t="str">
        <f>IF(_tag_month_day!AX114="","",_tag_month_day!AX114/100)</f>
        <v/>
      </c>
      <c r="FD124" s="449" t="str">
        <f>IF(_tag_month_day!AY114="","",_tag_month_day!AY114/100)</f>
        <v/>
      </c>
      <c r="FE124" s="449" t="str">
        <f>IF(_tag_month_day!AZ114="","",_tag_month_day!AZ114/100)</f>
        <v/>
      </c>
      <c r="FF124" s="449" t="str">
        <f>IF(_tag_month_day!BA114="","",_tag_month_day!BA114/100)</f>
        <v/>
      </c>
      <c r="FG124" s="449" t="str">
        <f>IF(_tag_month_day!BB114="","",_tag_month_day!BB114/100)</f>
        <v/>
      </c>
      <c r="FH124" s="467" t="str">
        <f>IF(_tag_month_day!BC114="","",_tag_month_day!BC114/100)</f>
        <v/>
      </c>
      <c r="FI124" s="449">
        <f>FI123</f>
        <v>0.40999999999999998</v>
      </c>
      <c r="FJ124" s="449">
        <f>FJ123</f>
        <v>0.11</v>
      </c>
      <c r="FK124" s="449">
        <f>FK123</f>
        <v>0.014999999999999999</v>
      </c>
      <c r="FL124" s="449">
        <f>FL123</f>
        <v>0</v>
      </c>
      <c r="FM124" s="467">
        <f>FM123</f>
        <v>0.0001</v>
      </c>
      <c r="FN124" s="449">
        <f>FN123</f>
        <v>0.32000000000000001</v>
      </c>
      <c r="FO124" s="449">
        <f>FO123</f>
        <v>0.20000000000000001</v>
      </c>
      <c r="FP124" s="449">
        <f>FP123</f>
        <v>0.01</v>
      </c>
      <c r="FQ124" s="449">
        <f>FQ123</f>
        <v>0</v>
      </c>
      <c r="FR124" s="467">
        <f>FR123</f>
        <v>0.0001</v>
      </c>
      <c r="FS124" s="449" t="str">
        <f>IF(_tag_month_day!BD114="","",_tag_month_day!BD114/100)</f>
        <v/>
      </c>
      <c r="FT124" s="449" t="str">
        <f>IF(_tag_month_day!BE114="","",_tag_month_day!BE114/100)</f>
        <v/>
      </c>
      <c r="FU124" s="449" t="str">
        <f>IF(_tag_month_day!BF114="","",_tag_month_day!BF114/100)</f>
        <v/>
      </c>
      <c r="FV124" s="449" t="str">
        <f>IF(_tag_month_day!BG114="","",_tag_month_day!BG114/100)</f>
        <v/>
      </c>
      <c r="FW124" s="467" t="str">
        <f>IF(_tag_month_day!BH114="","",_tag_month_day!BH114/100)</f>
        <v/>
      </c>
      <c r="FX124" s="449" t="str">
        <f>IF(_tag_month_day!BI114="","",_tag_month_day!BI114/100)</f>
        <v/>
      </c>
      <c r="FY124" s="449" t="str">
        <f>IF(_tag_month_day!BJ114="","",_tag_month_day!BJ114/100)</f>
        <v/>
      </c>
      <c r="FZ124" s="468" t="str">
        <f>IF(_tag_month_day!BK114="","",_tag_month_day!BK114/100)</f>
        <v/>
      </c>
      <c r="GA124" s="449" t="str">
        <f>IF(_tag_month_day!BL114="","",_tag_month_day!BL114/100)</f>
        <v/>
      </c>
      <c r="GB124" s="467" t="str">
        <f>IF(_tag_month_day!BM114="","",_tag_month_day!BM114/100)</f>
        <v/>
      </c>
      <c r="GC124" s="431" t="str">
        <f>IF(_tag_month_day!BN114="","",_tag_month_day!BN114/100)</f>
        <v/>
      </c>
      <c r="GD124" s="431" t="str">
        <f>IF(_tag_month_day!BO114="","",_tag_month_day!BO114/100)</f>
        <v/>
      </c>
      <c r="GE124" s="431" t="str">
        <f>IF(_tag_month_day!BP114="","",_tag_month_day!BP114/100)</f>
        <v/>
      </c>
      <c r="GF124" s="431" t="str">
        <f>IF(_tag_month_day!BQ114="","",_tag_month_day!BQ114/100)</f>
        <v/>
      </c>
      <c r="GG124" s="431" t="str">
        <f>IF(_tag_month_day!BR114="","",_tag_month_day!BR114/100)</f>
        <v/>
      </c>
      <c r="GH124" s="431" t="str">
        <f>IF(_tag_month_day!BS114="","",_tag_month_day!BS114/100)</f>
        <v/>
      </c>
      <c r="GI124" s="467" t="str">
        <f>IF(_tag_month_day!BT114="","",_tag_month_day!BT114/100)</f>
        <v/>
      </c>
      <c r="GJ124" s="469" t="str">
        <f>IF(_tag_month_day!BU114="","",_tag_month_day!BU114/100)</f>
        <v/>
      </c>
      <c r="GK124" s="470">
        <f>GK123</f>
        <v>0.070000000000000007</v>
      </c>
      <c r="GL124" s="470">
        <f>GL123</f>
        <v>0.029999999999999999</v>
      </c>
      <c r="GM124" s="471" t="str">
        <f>IF(_tag_month_day!BX114="","",_tag_month_day!BX114/100)</f>
        <v/>
      </c>
      <c r="GN124" s="470">
        <f>GN123</f>
        <v>0.070000000000000007</v>
      </c>
      <c r="GO124" s="470">
        <f>GO123</f>
        <v>0.029999999999999999</v>
      </c>
      <c r="GP124" s="470">
        <f>GP123</f>
        <v>0.089999999999999997</v>
      </c>
      <c r="GQ124" s="470">
        <f>GQ123</f>
        <v>0.029999999999999999</v>
      </c>
      <c r="GR124" s="471" t="str">
        <f>IF(_tag_month_day!CA114="","",_tag_month_day!CA114/100)</f>
        <v/>
      </c>
      <c r="GS124" s="472">
        <f>GS123</f>
        <v>0.95299999999999996</v>
      </c>
      <c r="GT124" s="472">
        <f>GT123</f>
        <v>0.55000000000000004</v>
      </c>
      <c r="GU124" s="472">
        <f>GU123</f>
        <v>0.55000000000000004</v>
      </c>
      <c r="GV124" s="472">
        <f>GV123</f>
        <v>0.55000000000000004</v>
      </c>
      <c r="GW124" s="472">
        <f>GW123</f>
        <v>0.5</v>
      </c>
      <c r="GX124" s="472">
        <f>GX123</f>
        <v>0.93500000000000005</v>
      </c>
      <c r="GY124" s="472">
        <f>GY123</f>
        <v>0.14999999999999999</v>
      </c>
      <c r="GZ124" s="472">
        <f>GZ123</f>
        <v>1</v>
      </c>
      <c r="HA124" s="474">
        <f>HA123</f>
        <v>0.047</v>
      </c>
      <c r="HB124" s="474">
        <f>HB123</f>
        <v>0.45000000000000001</v>
      </c>
      <c r="HC124" s="474">
        <f>HC123</f>
        <v>0.45000000000000001</v>
      </c>
      <c r="HD124" s="474">
        <f>HD123</f>
        <v>0.45000000000000001</v>
      </c>
      <c r="HE124" s="474">
        <f>HE123</f>
        <v>0.5</v>
      </c>
      <c r="HF124" s="474">
        <f>HF123</f>
        <v>0.065000000000000002</v>
      </c>
      <c r="HG124" s="474">
        <f>HG123</f>
        <v>0.84999999999999998</v>
      </c>
      <c r="HH124" s="474">
        <f>HH123</f>
        <v>0</v>
      </c>
      <c r="HI124" s="10">
        <f>IF(BZ124&lt;&gt;"",CK124-BV124,0)</f>
        <v>0</v>
      </c>
      <c r="HJ124" s="10" t="e">
        <f>IF(AJ124&gt;0,AH124-AJ124,0)</f>
        <v>#VALUE!</v>
      </c>
      <c r="HK124" s="466">
        <f>HK123</f>
        <v>0.84999999999999998</v>
      </c>
      <c r="HL124" s="424">
        <f>HL123</f>
        <v>550000</v>
      </c>
      <c r="HM124" s="424">
        <f>HM123</f>
        <v>480000</v>
      </c>
      <c r="HN124" s="465" t="e">
        <f>(DJ124*EZ124+DK124*FH124+DL124*FM124+DM124*FR124+DN124*FW124+DO124*GB124+DS124*GI124+DP124*GM124+DR124*GR124)*1000*2</f>
        <v>#VALUE!</v>
      </c>
      <c r="HO124" s="465" t="e">
        <f>HN124*HK124*$HO$2/HL124*1000000</f>
        <v>#VALUE!</v>
      </c>
      <c r="HP124" s="465" t="e">
        <f>HN124*HK124*$HP$2/HM124*1000000</f>
        <v>#VALUE!</v>
      </c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</row>
    <row customFormat="1" r="125" s="0">
      <c r="A125" s="420">
        <v>114</v>
      </c>
      <c r="B125" s="421">
        <f ca="1">IF(D125=D124,B124,IF(D125="夜班",B124+1,B124))</f>
        <v>43590</v>
      </c>
      <c r="C125" s="422">
        <f>C124</f>
        <v>0.041666666666666699</v>
      </c>
      <c r="D125" s="10" t="str">
        <f ca="1">IF(HOUR(G125)&lt;8,"夜班",IF(HOUR(G125)&lt;16,"白班",IF(HOUR(G125)&lt;24,"中班",0)))</f>
        <v>中班</v>
      </c>
      <c r="E125" s="10" t="e">
        <f ca="1">IF(F125=1,"甲",IF(F125=2,"乙",IF(F125=3,"丙",IF(F125=4,"丁",""))))</f>
        <v>#REF!</v>
      </c>
      <c r="F125" s="10" t="e">
        <f ca="1">SUMPRODUCT((成本日报!$A$3:$A$95=计划!B125)*(成本日报!$B$3:$B$95=计划!$D125),成本日报!$C$3:$C$95)</f>
        <v>#REF!</v>
      </c>
      <c r="G125" s="423">
        <f ca="1">G124+C124</f>
        <v>43590.708333333059</v>
      </c>
      <c r="H125" s="423">
        <f ca="1">$G125+$C125/60*10+$C125*0</f>
        <v>43590.715277777505</v>
      </c>
      <c r="I125" s="423">
        <f ca="1">$G125+$C125/60*18+$C125*0</f>
        <v>43590.720833333056</v>
      </c>
      <c r="J125" s="423">
        <f ca="1">$G125+$C125/60*0+$C125*1</f>
        <v>43590.749999999724</v>
      </c>
      <c r="K125" s="423">
        <f ca="1">$G125+$C125/60*30+$C125*2</f>
        <v>43590.812499999731</v>
      </c>
      <c r="L125" s="423">
        <f ca="1">$G125+$C125/60*0+$C125*3</f>
        <v>43590.833333333059</v>
      </c>
      <c r="M125" s="424" t="str">
        <f>IF(_tag_month_day!A115="","",_tag_month_day!A115)</f>
        <v/>
      </c>
      <c r="N125" s="424" t="str">
        <f>IF(_tag_month_day!B115="","",_tag_month_day!B115)</f>
        <v/>
      </c>
      <c r="O125" s="425" t="e">
        <f>IF(M125+N125=0,"",M125+N125)</f>
        <v>#VALUE!</v>
      </c>
      <c r="P125" s="424" t="str">
        <f>IF(_tag_month_day!C115="","",_tag_month_day!C115)</f>
        <v/>
      </c>
      <c r="Q125" s="424" t="str">
        <f>IF(_tag_month_day!D115="","",_tag_month_day!D115)</f>
        <v/>
      </c>
      <c r="R125" s="426" t="str">
        <f>IF(_tag_month_day!CB115="","",_tag_month_day!CB115/100)</f>
        <v/>
      </c>
      <c r="S125" s="427" t="str">
        <f>IF(_tag_month_day!E115="","",_tag_month_day!E115)</f>
        <v/>
      </c>
      <c r="T125" s="427" t="str">
        <f>IF(_tag_month_day!F115="","",_tag_month_day!F115)</f>
        <v/>
      </c>
      <c r="U125" s="428" t="e">
        <f>S125+T125</f>
        <v>#VALUE!</v>
      </c>
      <c r="V125" s="429" t="e">
        <f>U125/AJ125</f>
        <v>#VALUE!</v>
      </c>
      <c r="W125" s="430" t="str">
        <f>IF(_jhy_month_day!A115="","",_jhy_month_day!A115)</f>
        <v/>
      </c>
      <c r="X125" s="431" t="str">
        <f>IF(_jhy_month_day!B115="","",_jhy_month_day!B115/100)</f>
        <v/>
      </c>
      <c r="Y125" s="431" t="str">
        <f>IF(_jhy_month_day!C115="","",_jhy_month_day!C115/100)</f>
        <v/>
      </c>
      <c r="Z125" s="432">
        <f>Z121+1</f>
        <v>29</v>
      </c>
      <c r="AA125" s="433" t="str">
        <f>IF(_tag_month_day!G115="","",_tag_month_day!G115/100)</f>
        <v/>
      </c>
      <c r="AB125" s="433" t="str">
        <f>IF(_tag_month_day!H115="","",_tag_month_day!H115/100)</f>
        <v/>
      </c>
      <c r="AC125" s="434">
        <f>IF(X125="",AC124,BK125*($AV124*X125+$AW124*FD124+$AX124*FI124+$AY124*FN124+$AZ124*FS124+$BA124*FX124+$BG124*GE124)/(AV124*Y125+AX124*FK124+AW124*FF124+AY124*FP124+AZ124*FU124+BA124*FZ124+BG124*GG124+BB124*GK124+BC124*GN124+BD124*GP124))</f>
        <v>1.59963432013121</v>
      </c>
      <c r="AD125" s="435" t="str">
        <f>IF(AC125=AC124,"",AC125-AC124)</f>
        <v/>
      </c>
      <c r="AE125" s="436" t="str">
        <f>IF(1-AF125=0,"",(1-AF125))</f>
        <v/>
      </c>
      <c r="AF125" s="437">
        <v>1</v>
      </c>
      <c r="AG125" s="10" t="str">
        <f>AG124</f>
        <v>8B4</v>
      </c>
      <c r="AH125" s="438" t="str">
        <f>AH124</f>
        <v/>
      </c>
      <c r="AI125" s="424" t="e">
        <f>IF(ROUND(AJ125-AJ124,1)=0,"",AJ125-AJ124)</f>
        <v>#VALUE!</v>
      </c>
      <c r="AJ125" s="10" t="str">
        <f>IF(_tag_month_day!I115="","",_tag_month_day!I115)</f>
        <v/>
      </c>
      <c r="AK125" s="440"/>
      <c r="AL125" s="440"/>
      <c r="AM125" s="440"/>
      <c r="AN125" s="441">
        <f>AN124</f>
        <v>2</v>
      </c>
      <c r="AO125" s="441">
        <f>AO124</f>
        <v>8</v>
      </c>
      <c r="AP125" s="442" t="e">
        <f>(IF(AN125=0,AS124,AS124*(1+AO125/AN125)/(AR125+AO125/AN125)))+AT125</f>
        <v>#VALUE!</v>
      </c>
      <c r="AQ125" s="443" t="str">
        <f>IF(_tag_month_day!J115="","",_tag_month_day!J115/100)</f>
        <v/>
      </c>
      <c r="AR125" s="444">
        <f>AR124</f>
        <v>1.3</v>
      </c>
      <c r="AS125" s="445" t="e">
        <f>AQ125*(AN125*AR125+AO125)/(AN125+AO125)</f>
        <v>#VALUE!</v>
      </c>
      <c r="AT125" s="445" t="e">
        <f>(SUM(BE125:BF125)-SUM(BE124:BF124))*0.05</f>
        <v>#VALUE!</v>
      </c>
      <c r="AU125" s="446" t="str">
        <f>IF(_tag_month_day!CC115="","",IF(_tag_month_day!CC115&gt;0,_tag_month_day!CD115,_tag_month_day!CE115))</f>
        <v/>
      </c>
      <c r="AV125" s="447" t="str">
        <f>IF(_tag_month_day!L115="","",_tag_month_day!L115/100)</f>
        <v/>
      </c>
      <c r="AW125" s="431">
        <f>AW124</f>
        <v>0</v>
      </c>
      <c r="AX125" s="431">
        <f>AX124</f>
        <v>0</v>
      </c>
      <c r="AY125" s="431" t="str">
        <f>IF(_tag_month_day!M115="","",_tag_month_day!M115/100)</f>
        <v/>
      </c>
      <c r="AZ125" s="431" t="str">
        <f>IF(_tag_month_day!N115="","",_tag_month_day!N115/100)</f>
        <v/>
      </c>
      <c r="BA125" s="431" t="str">
        <f>IF(_tag_month_day!O115="","",_tag_month_day!O115/100)</f>
        <v/>
      </c>
      <c r="BB125" s="448" t="str">
        <f>IF(_tag_month_day!P115="","",_tag_month_day!P115/100)</f>
        <v/>
      </c>
      <c r="BC125" s="448">
        <f>BC124</f>
        <v>0</v>
      </c>
      <c r="BD125" s="448" t="str">
        <f>IF(_tag_month_day!Q115="","",_tag_month_day!Q115/100)</f>
        <v/>
      </c>
      <c r="BE125" s="449" t="str">
        <f>IF(_tag_month_day!R115="","",_tag_month_day!R115/100)</f>
        <v/>
      </c>
      <c r="BF125" s="388" t="e">
        <f>(AU125*(100+BE125*100))/(AJ125-AU125)/100</f>
        <v>#VALUE!</v>
      </c>
      <c r="BG125" s="450" t="e">
        <f>BE125+BF125</f>
        <v>#VALUE!</v>
      </c>
      <c r="BH125" s="451" t="e">
        <f>SUM(AV125:BF125)</f>
        <v>#VALUE!</v>
      </c>
      <c r="BI125" s="452" t="e">
        <f>IF(CX125=0,BI124,(DK125*查询!$R$5+DL125*查询!$Q$5+DM125*查询!$N$5+DN125*查询!$O$5+DO125*查询!$P$5)*AF125/CX125)</f>
        <v>#VALUE!</v>
      </c>
      <c r="BJ125" s="452" t="e">
        <f>IF(CX125=0,BJ124,(DP125*查询!$S$5+DQ125*查询!$T$5+DR125*查询!$U$5)*AF125/CX125)</f>
        <v>#VALUE!</v>
      </c>
      <c r="BK125" s="452">
        <f>BK124</f>
        <v>1</v>
      </c>
      <c r="BL125" s="453" t="e">
        <f>SUMPRODUCT((AV125:BA125)*(GS125:GX125))/((GS125:GX125)+SUM(BB125:BD125)*GY125+BG125*GZ125)</f>
        <v>#VALUE!</v>
      </c>
      <c r="BM125" s="453" t="e">
        <f>BK125*($AV125*FB125+$AW125*FD125+$AX125*FI125+$AY125*FN125+$AZ125*FS125+$BA125*FX125+$BG125*GE125)/(AV125*EY125+AX125*FK125+AW125*FF125+AY125*FP125+AZ125*FU125+BA125*FZ125+BG125*GG125+BB125*GK125+BC125*GN125+BD125*GP125)</f>
        <v>#VALUE!</v>
      </c>
      <c r="BN125" s="453" t="e">
        <f>($AV125*FC125+$AX125*FJ125+$AW125*FE125+$AY125*FO125+$AZ125*FT125+$BA125*FY125+$BG125*GF125)/($AV125*FA125+BG125*GH125+BB125*GL125+BC125*GO125+BD125*GQ125+BA125*GA125)</f>
        <v>#VALUE!</v>
      </c>
      <c r="BO125" s="454" t="e">
        <f>SUMPRODUCT(AV125:BA125*GS125:GX125)/(GS125:GX125+(BB125+BC125+BD125)*GY125+BG125)</f>
        <v>#VALUE!</v>
      </c>
      <c r="BP125" s="454" t="e">
        <f>SUMPRODUCT(AV125:BA125*GS125:GX125)/(GS125:GX125+(BB125+BC125+BD125)*GY125+BG125)</f>
        <v>#VALUE!</v>
      </c>
      <c r="BQ125" s="454" t="e">
        <f>SUMPRODUCT(AV125:BA125*GS125:GX125)/(GS125:GX125+(BB125+BC125+BD125)*GY125+BG125)</f>
        <v>#VALUE!</v>
      </c>
      <c r="BR125" s="453" t="str">
        <f>IF(_tag_month_day!T115="","",_tag_month_day!T115)</f>
        <v/>
      </c>
      <c r="BS125" s="453" t="str">
        <f>IF(_tag_month_day!U115="","",_tag_month_day!U115)</f>
        <v/>
      </c>
      <c r="BT125" s="455" t="str">
        <f>IF(CK125="","",IF((CK125&gt;=BV125-0.12)*(CK125&lt;=BV125+0.12),"合格","不合格"))</f>
        <v/>
      </c>
      <c r="BU125" s="456" t="str">
        <f>IF(_tag_month_day!V115="","",_tag_month_day!V115)</f>
        <v/>
      </c>
      <c r="BV125" s="457" t="str">
        <f>IF(_tag_month_day!W115="","",_tag_month_day!W115)</f>
        <v/>
      </c>
      <c r="BW125" s="458" t="str">
        <f>IF(_tag_month_day!X115="","",_tag_month_day!X115)</f>
        <v/>
      </c>
      <c r="BX125" s="458" t="str">
        <f>IF(_tag_month_day!Y115="","",_tag_month_day!Y115)</f>
        <v/>
      </c>
      <c r="BY125" s="459">
        <f ca="1">L125</f>
        <v>43590.833333333059</v>
      </c>
      <c r="BZ125" s="460" t="s">
        <v>429</v>
      </c>
      <c r="CA125" s="461">
        <v>0.82291666666666696</v>
      </c>
      <c r="CB125" s="424" t="str">
        <f>IF(_tag_month_day!Z115="","",_tag_month_day!Z115)</f>
        <v/>
      </c>
      <c r="CC125" s="424" t="str">
        <f>IF(_tag_month_day!AA115="","",_tag_month_day!AA115)</f>
        <v/>
      </c>
      <c r="CD125" s="424" t="str">
        <f>IF(_tag_month_day!AB115="","",_tag_month_day!AB115)</f>
        <v/>
      </c>
      <c r="CE125" s="424" t="str">
        <f>IF(_tag_month_day!AC115="","",_tag_month_day!AC115)</f>
        <v/>
      </c>
      <c r="CF125" s="424" t="str">
        <f>IF(_tag_month_day!AD115="","",_tag_month_day!AD115)</f>
        <v/>
      </c>
      <c r="CG125" s="424" t="str">
        <f>IF(_tag_month_day!AE115="","",_tag_month_day!AE115)</f>
        <v/>
      </c>
      <c r="CH125" s="424" t="str">
        <f>IF(_tag_month_day!AF115="","",_tag_month_day!AF115)</f>
        <v/>
      </c>
      <c r="CI125" s="424" t="str">
        <f>IF(_tag_month_day!AG115="","",_tag_month_day!AG115)</f>
        <v/>
      </c>
      <c r="CJ125" s="424" t="str">
        <f>IF(_tag_month_day!AH115="","",_tag_month_day!AH115)</f>
        <v/>
      </c>
      <c r="CK125" s="424" t="str">
        <f>IF(_tag_month_day!AI115="","",_tag_month_day!AI115)</f>
        <v/>
      </c>
      <c r="CL125" s="4" t="str">
        <f>IF(_tag_month_day!AJ115="","",_tag_month_day!AJ115)</f>
        <v/>
      </c>
      <c r="CM125" s="4" t="str">
        <f>IF(_tag_month_day!AK115="","",_tag_month_day!AK115)</f>
        <v/>
      </c>
      <c r="CN125" s="4" t="str">
        <f>IF(_tag_month_day!AL115="","",_tag_month_day!AL115)</f>
        <v/>
      </c>
      <c r="CO125" s="4" t="str">
        <f>IF(_tag_month_day!AM115="","",_tag_month_day!AM115)</f>
        <v/>
      </c>
      <c r="CP125" s="4" t="str">
        <f>IF(_tag_month_day!AN115="","",_tag_month_day!AN115)</f>
        <v/>
      </c>
      <c r="CQ125" s="4" t="str">
        <f>IF(_tag_month_day!AO115="","",_tag_month_day!AO115)</f>
        <v/>
      </c>
      <c r="CR125" s="462" t="str">
        <f>IF(_tag_month_day!AP115="","",_tag_month_day!AP115)</f>
        <v/>
      </c>
      <c r="CS125" s="463" t="str">
        <f>IF(_tag_month_day!AQ115="","",_tag_month_day!AQ115)</f>
        <v/>
      </c>
      <c r="CT125" s="4" t="str">
        <f>IF(_tag_month_day!AR115="","",_tag_month_day!AR115)</f>
        <v/>
      </c>
      <c r="CU125" s="464" t="e">
        <f>DU125/AJ125</f>
        <v>#VALUE!</v>
      </c>
      <c r="CV125" s="451" t="e">
        <f>BG125/BH125</f>
        <v>#VALUE!</v>
      </c>
      <c r="CW125" s="465" t="e">
        <f>AJ125*(1-CV125)*CU125*AF125</f>
        <v>#VALUE!</v>
      </c>
      <c r="CX125" s="465" t="e">
        <f>CW125*94%</f>
        <v>#VALUE!</v>
      </c>
      <c r="CY125" s="466" t="e">
        <f>IF(CX125=0,0,DS125/(DS125+CX125))</f>
        <v>#VALUE!</v>
      </c>
      <c r="CZ125" s="465" t="e">
        <f>$AJ125*EF125</f>
        <v>#VALUE!</v>
      </c>
      <c r="DA125" s="465" t="e">
        <f>$AJ125*EG125</f>
        <v>#VALUE!</v>
      </c>
      <c r="DB125" s="465" t="e">
        <f>$AJ125*EH125</f>
        <v>#VALUE!</v>
      </c>
      <c r="DC125" s="465" t="e">
        <f>$AJ125*EI125</f>
        <v>#VALUE!</v>
      </c>
      <c r="DD125" s="465" t="e">
        <f>$AJ125*EJ125</f>
        <v>#VALUE!</v>
      </c>
      <c r="DE125" s="465" t="e">
        <f>$AJ125*EK125</f>
        <v>#VALUE!</v>
      </c>
      <c r="DF125" s="465" t="e">
        <f>$AJ125*EL125</f>
        <v>#VALUE!</v>
      </c>
      <c r="DG125" s="465" t="e">
        <f>$AJ125*EM125</f>
        <v>#VALUE!</v>
      </c>
      <c r="DH125" s="465" t="e">
        <f>$AJ125*EN125</f>
        <v>#VALUE!</v>
      </c>
      <c r="DI125" s="465" t="e">
        <f>$AJ125*EO125</f>
        <v>#VALUE!</v>
      </c>
      <c r="DJ125" s="465" t="e">
        <f>CZ125*(1-EP125)</f>
        <v>#VALUE!</v>
      </c>
      <c r="DK125" s="465" t="e">
        <f>DA125*(1-ER125)</f>
        <v>#VALUE!</v>
      </c>
      <c r="DL125" s="465" t="e">
        <f>DB125*(1-EQ125)</f>
        <v>#VALUE!</v>
      </c>
      <c r="DM125" s="465" t="e">
        <f>DC125*(1-ES125)</f>
        <v>#VALUE!</v>
      </c>
      <c r="DN125" s="465" t="e">
        <f>DD125*(1-ET125)</f>
        <v>#VALUE!</v>
      </c>
      <c r="DO125" s="465" t="e">
        <f>DE125</f>
        <v>#VALUE!</v>
      </c>
      <c r="DP125" s="465" t="e">
        <f>DF125*(1-EU125)</f>
        <v>#VALUE!</v>
      </c>
      <c r="DQ125" s="465" t="e">
        <f>DG125*(1-EV125)</f>
        <v>#VALUE!</v>
      </c>
      <c r="DR125" s="465" t="e">
        <f>DH125*(1-EW125)</f>
        <v>#VALUE!</v>
      </c>
      <c r="DS125" s="465" t="e">
        <f>DI125</f>
        <v>#VALUE!</v>
      </c>
      <c r="DT125" s="465" t="e">
        <f>SUM(DJ125:DS125)</f>
        <v>#VALUE!</v>
      </c>
      <c r="DU125" s="465" t="e">
        <f>(GS125:GX125)+(DP125+DQ125+DR125)*GY125+DS125</f>
        <v>#VALUE!</v>
      </c>
      <c r="DV125" s="451" t="e">
        <f>AV125/$BH125/(1-EP125)</f>
        <v>#VALUE!</v>
      </c>
      <c r="DW125" s="451" t="e">
        <f>AW125/$BH125/(1-ER125)</f>
        <v>#VALUE!</v>
      </c>
      <c r="DX125" s="451" t="e">
        <f>AX125/$BH125/(1-EQ125)</f>
        <v>#VALUE!</v>
      </c>
      <c r="DY125" s="451" t="e">
        <f>AY125/$BH125/(1-ES125)</f>
        <v>#VALUE!</v>
      </c>
      <c r="DZ125" s="451" t="e">
        <f>AZ125/$BH125/(1-ET125)</f>
        <v>#VALUE!</v>
      </c>
      <c r="EA125" s="451" t="e">
        <f>BA125/$BH125/(1-AX125)</f>
        <v>#VALUE!</v>
      </c>
      <c r="EB125" s="451" t="e">
        <f>BB125/$BH125/(1-EU125)</f>
        <v>#VALUE!</v>
      </c>
      <c r="EC125" s="451" t="e">
        <f>BC125/$BH125/(1-EV125)</f>
        <v>#VALUE!</v>
      </c>
      <c r="ED125" s="451" t="e">
        <f>BD125/$BH125/(1-EW125)</f>
        <v>#VALUE!</v>
      </c>
      <c r="EE125" s="451" t="e">
        <f>BG125/BH125</f>
        <v>#VALUE!</v>
      </c>
      <c r="EF125" s="451" t="e">
        <f>DV125/SUM($DV125:$EE125)</f>
        <v>#VALUE!</v>
      </c>
      <c r="EG125" s="451" t="e">
        <f>DW125/SUM($DV125:$EE125)</f>
        <v>#VALUE!</v>
      </c>
      <c r="EH125" s="451" t="e">
        <f>DX125/SUM($DV125:$EE125)</f>
        <v>#VALUE!</v>
      </c>
      <c r="EI125" s="451" t="e">
        <f>DY125/SUM($DV125:$EE125)</f>
        <v>#VALUE!</v>
      </c>
      <c r="EJ125" s="451" t="e">
        <f>DZ125/SUM($DV125:$EE125)</f>
        <v>#VALUE!</v>
      </c>
      <c r="EK125" s="451" t="e">
        <f>EA125/SUM($DV125:$EE125)</f>
        <v>#VALUE!</v>
      </c>
      <c r="EL125" s="451" t="e">
        <f>EB125/SUM($DV125:$EE125)</f>
        <v>#VALUE!</v>
      </c>
      <c r="EM125" s="451" t="e">
        <f>EC125/SUM($DV125:$EE125)</f>
        <v>#VALUE!</v>
      </c>
      <c r="EN125" s="451" t="e">
        <f>ED125/SUM($DV125:$EE125)</f>
        <v>#VALUE!</v>
      </c>
      <c r="EO125" s="451" t="e">
        <f>EE125/SUM($DV125:$EE125)</f>
        <v>#VALUE!</v>
      </c>
      <c r="EP125" s="450">
        <f>EP124</f>
        <v>0.080000000000000002</v>
      </c>
      <c r="EQ125" s="450">
        <f>EQ124</f>
        <v>0.014999999999999999</v>
      </c>
      <c r="ER125" s="450">
        <f>ER124</f>
        <v>0.014999999999999999</v>
      </c>
      <c r="ES125" s="450">
        <f>ES124</f>
        <v>0.014999999999999999</v>
      </c>
      <c r="ET125" s="450">
        <f>ET124</f>
        <v>0.014999999999999999</v>
      </c>
      <c r="EU125" s="450">
        <f>EU124</f>
        <v>0.089999999999999997</v>
      </c>
      <c r="EV125" s="450">
        <f>EV124</f>
        <v>0.089999999999999997</v>
      </c>
      <c r="EW125" s="450">
        <f>EW124</f>
        <v>0.089999999999999997</v>
      </c>
      <c r="EX125" s="431" t="str">
        <f>IF(_tag_month_day!AS115="","",_tag_month_day!AS115/100)</f>
        <v/>
      </c>
      <c r="EY125" s="431" t="str">
        <f>IF(_tag_month_day!AT115="","",_tag_month_day!AT115/100)</f>
        <v/>
      </c>
      <c r="EZ125" s="431" t="str">
        <f>IF(_tag_month_day!AU115="","",_tag_month_day!AU115/100)</f>
        <v/>
      </c>
      <c r="FA125" s="431" t="str">
        <f>IF(_tag_month_day!AV115="","",_tag_month_day!AV115/100)</f>
        <v/>
      </c>
      <c r="FB125" s="431" t="str">
        <f>IF(_tag_month_day!AW115="","",_tag_month_day!AW115/100)</f>
        <v/>
      </c>
      <c r="FC125" s="431" t="str">
        <f>IF(_tag_month_day!AX115="","",_tag_month_day!AX115/100)</f>
        <v/>
      </c>
      <c r="FD125" s="449" t="str">
        <f>IF(_tag_month_day!AY115="","",_tag_month_day!AY115/100)</f>
        <v/>
      </c>
      <c r="FE125" s="449" t="str">
        <f>IF(_tag_month_day!AZ115="","",_tag_month_day!AZ115/100)</f>
        <v/>
      </c>
      <c r="FF125" s="449" t="str">
        <f>IF(_tag_month_day!BA115="","",_tag_month_day!BA115/100)</f>
        <v/>
      </c>
      <c r="FG125" s="449" t="str">
        <f>IF(_tag_month_day!BB115="","",_tag_month_day!BB115/100)</f>
        <v/>
      </c>
      <c r="FH125" s="467" t="str">
        <f>IF(_tag_month_day!BC115="","",_tag_month_day!BC115/100)</f>
        <v/>
      </c>
      <c r="FI125" s="449">
        <f>FI124</f>
        <v>0.40999999999999998</v>
      </c>
      <c r="FJ125" s="449">
        <f>FJ124</f>
        <v>0.11</v>
      </c>
      <c r="FK125" s="449">
        <f>FK124</f>
        <v>0.014999999999999999</v>
      </c>
      <c r="FL125" s="449">
        <f>FL124</f>
        <v>0</v>
      </c>
      <c r="FM125" s="467">
        <f>FM124</f>
        <v>0.0001</v>
      </c>
      <c r="FN125" s="449">
        <f>FN124</f>
        <v>0.32000000000000001</v>
      </c>
      <c r="FO125" s="449">
        <f>FO124</f>
        <v>0.20000000000000001</v>
      </c>
      <c r="FP125" s="449">
        <f>FP124</f>
        <v>0.01</v>
      </c>
      <c r="FQ125" s="449">
        <f>FQ124</f>
        <v>0</v>
      </c>
      <c r="FR125" s="467">
        <f>FR124</f>
        <v>0.0001</v>
      </c>
      <c r="FS125" s="449" t="str">
        <f>IF(_tag_month_day!BD115="","",_tag_month_day!BD115/100)</f>
        <v/>
      </c>
      <c r="FT125" s="449" t="str">
        <f>IF(_tag_month_day!BE115="","",_tag_month_day!BE115/100)</f>
        <v/>
      </c>
      <c r="FU125" s="449" t="str">
        <f>IF(_tag_month_day!BF115="","",_tag_month_day!BF115/100)</f>
        <v/>
      </c>
      <c r="FV125" s="449" t="str">
        <f>IF(_tag_month_day!BG115="","",_tag_month_day!BG115/100)</f>
        <v/>
      </c>
      <c r="FW125" s="467" t="str">
        <f>IF(_tag_month_day!BH115="","",_tag_month_day!BH115/100)</f>
        <v/>
      </c>
      <c r="FX125" s="449" t="str">
        <f>IF(_tag_month_day!BI115="","",_tag_month_day!BI115/100)</f>
        <v/>
      </c>
      <c r="FY125" s="449" t="str">
        <f>IF(_tag_month_day!BJ115="","",_tag_month_day!BJ115/100)</f>
        <v/>
      </c>
      <c r="FZ125" s="468" t="str">
        <f>IF(_tag_month_day!BK115="","",_tag_month_day!BK115/100)</f>
        <v/>
      </c>
      <c r="GA125" s="449" t="str">
        <f>IF(_tag_month_day!BL115="","",_tag_month_day!BL115/100)</f>
        <v/>
      </c>
      <c r="GB125" s="467" t="str">
        <f>IF(_tag_month_day!BM115="","",_tag_month_day!BM115/100)</f>
        <v/>
      </c>
      <c r="GC125" s="431" t="str">
        <f>IF(_tag_month_day!BN115="","",_tag_month_day!BN115/100)</f>
        <v/>
      </c>
      <c r="GD125" s="431" t="str">
        <f>IF(_tag_month_day!BO115="","",_tag_month_day!BO115/100)</f>
        <v/>
      </c>
      <c r="GE125" s="431" t="str">
        <f>IF(_tag_month_day!BP115="","",_tag_month_day!BP115/100)</f>
        <v/>
      </c>
      <c r="GF125" s="431" t="str">
        <f>IF(_tag_month_day!BQ115="","",_tag_month_day!BQ115/100)</f>
        <v/>
      </c>
      <c r="GG125" s="431" t="str">
        <f>IF(_tag_month_day!BR115="","",_tag_month_day!BR115/100)</f>
        <v/>
      </c>
      <c r="GH125" s="431" t="str">
        <f>IF(_tag_month_day!BS115="","",_tag_month_day!BS115/100)</f>
        <v/>
      </c>
      <c r="GI125" s="467" t="str">
        <f>IF(_tag_month_day!BT115="","",_tag_month_day!BT115/100)</f>
        <v/>
      </c>
      <c r="GJ125" s="469" t="str">
        <f>IF(_tag_month_day!BU115="","",_tag_month_day!BU115/100)</f>
        <v/>
      </c>
      <c r="GK125" s="470">
        <f>GK124</f>
        <v>0.070000000000000007</v>
      </c>
      <c r="GL125" s="470">
        <f>GL124</f>
        <v>0.029999999999999999</v>
      </c>
      <c r="GM125" s="471" t="str">
        <f>IF(_tag_month_day!BX115="","",_tag_month_day!BX115/100)</f>
        <v/>
      </c>
      <c r="GN125" s="470">
        <f>GN124</f>
        <v>0.070000000000000007</v>
      </c>
      <c r="GO125" s="470">
        <f>GO124</f>
        <v>0.029999999999999999</v>
      </c>
      <c r="GP125" s="470">
        <f>GP124</f>
        <v>0.089999999999999997</v>
      </c>
      <c r="GQ125" s="470">
        <f>GQ124</f>
        <v>0.029999999999999999</v>
      </c>
      <c r="GR125" s="471" t="str">
        <f>IF(_tag_month_day!CA115="","",_tag_month_day!CA115/100)</f>
        <v/>
      </c>
      <c r="GS125" s="472">
        <f>GS124</f>
        <v>0.95299999999999996</v>
      </c>
      <c r="GT125" s="472">
        <f>GT124</f>
        <v>0.55000000000000004</v>
      </c>
      <c r="GU125" s="472">
        <f>GU124</f>
        <v>0.55000000000000004</v>
      </c>
      <c r="GV125" s="472">
        <f>GV124</f>
        <v>0.55000000000000004</v>
      </c>
      <c r="GW125" s="472">
        <f>GW124</f>
        <v>0.5</v>
      </c>
      <c r="GX125" s="472">
        <f>GX124</f>
        <v>0.93500000000000005</v>
      </c>
      <c r="GY125" s="472">
        <f>GY124</f>
        <v>0.14999999999999999</v>
      </c>
      <c r="GZ125" s="472">
        <f>GZ124</f>
        <v>1</v>
      </c>
      <c r="HA125" s="474">
        <f>HA124</f>
        <v>0.047</v>
      </c>
      <c r="HB125" s="474">
        <f>HB124</f>
        <v>0.45000000000000001</v>
      </c>
      <c r="HC125" s="474">
        <f>HC124</f>
        <v>0.45000000000000001</v>
      </c>
      <c r="HD125" s="474">
        <f>HD124</f>
        <v>0.45000000000000001</v>
      </c>
      <c r="HE125" s="474">
        <f>HE124</f>
        <v>0.5</v>
      </c>
      <c r="HF125" s="474">
        <f>HF124</f>
        <v>0.065000000000000002</v>
      </c>
      <c r="HG125" s="474">
        <f>HG124</f>
        <v>0.84999999999999998</v>
      </c>
      <c r="HH125" s="474">
        <f>HH124</f>
        <v>0</v>
      </c>
      <c r="HI125" s="10" t="e">
        <f>IF(BZ125&lt;&gt;"",CK125-BV125,0)</f>
        <v>#VALUE!</v>
      </c>
      <c r="HJ125" s="10" t="e">
        <f>IF(AJ125&gt;0,AH125-AJ125,0)</f>
        <v>#VALUE!</v>
      </c>
      <c r="HK125" s="466">
        <f>HK124</f>
        <v>0.84999999999999998</v>
      </c>
      <c r="HL125" s="424">
        <f>HL124</f>
        <v>550000</v>
      </c>
      <c r="HM125" s="424">
        <f>HM124</f>
        <v>480000</v>
      </c>
      <c r="HN125" s="465" t="e">
        <f>(DJ125*EZ125+DK125*FH125+DL125*FM125+DM125*FR125+DN125*FW125+DO125*GB125+DS125*GI125+DP125*GM125+DR125*GR125)*1000*2</f>
        <v>#VALUE!</v>
      </c>
      <c r="HO125" s="465" t="e">
        <f>HN125*HK125*$HO$2/HL125*1000000</f>
        <v>#VALUE!</v>
      </c>
      <c r="HP125" s="465" t="e">
        <f>HN125*HK125*$HP$2/HM125*1000000</f>
        <v>#VALUE!</v>
      </c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</row>
    <row customFormat="1" r="126" s="0">
      <c r="A126" s="420">
        <v>115</v>
      </c>
      <c r="B126" s="421">
        <f ca="1">IF(D126=D125,B125,IF(D126="夜班",B125+1,B125))</f>
        <v>43590</v>
      </c>
      <c r="C126" s="422">
        <f>C125</f>
        <v>0.041666666666666699</v>
      </c>
      <c r="D126" s="10" t="str">
        <f ca="1">IF(HOUR(G126)&lt;8,"夜班",IF(HOUR(G126)&lt;16,"白班",IF(HOUR(G126)&lt;24,"中班",0)))</f>
        <v>中班</v>
      </c>
      <c r="E126" s="10" t="e">
        <f ca="1">IF(F126=1,"甲",IF(F126=2,"乙",IF(F126=3,"丙",IF(F126=4,"丁",""))))</f>
        <v>#REF!</v>
      </c>
      <c r="F126" s="10" t="e">
        <f ca="1">SUMPRODUCT((成本日报!$A$3:$A$95=计划!B126)*(成本日报!$B$3:$B$95=计划!$D126),成本日报!$C$3:$C$95)</f>
        <v>#REF!</v>
      </c>
      <c r="G126" s="423">
        <f ca="1">G125+C125</f>
        <v>43590.749999999724</v>
      </c>
      <c r="H126" s="423">
        <f ca="1">$G126+$C126/60*10+$C126*0</f>
        <v>43590.756944444169</v>
      </c>
      <c r="I126" s="423">
        <f ca="1">$G126+$C126/60*18+$C126*0</f>
        <v>43590.762499999721</v>
      </c>
      <c r="J126" s="423">
        <f ca="1">$G126+$C126/60*0+$C126*1</f>
        <v>43590.791666666388</v>
      </c>
      <c r="K126" s="423">
        <f ca="1">$G126+$C126/60*30+$C126*2</f>
        <v>43590.854166666395</v>
      </c>
      <c r="L126" s="423">
        <f ca="1">$G126+$C126/60*0+$C126*3</f>
        <v>43590.874999999724</v>
      </c>
      <c r="M126" s="424" t="str">
        <f>IF(_tag_month_day!A116="","",_tag_month_day!A116)</f>
        <v/>
      </c>
      <c r="N126" s="424" t="str">
        <f>IF(_tag_month_day!B116="","",_tag_month_day!B116)</f>
        <v/>
      </c>
      <c r="O126" s="425" t="e">
        <f>IF(M126+N126=0,"",M126+N126)</f>
        <v>#VALUE!</v>
      </c>
      <c r="P126" s="424" t="str">
        <f>IF(_tag_month_day!C116="","",_tag_month_day!C116)</f>
        <v/>
      </c>
      <c r="Q126" s="424" t="str">
        <f>IF(_tag_month_day!D116="","",_tag_month_day!D116)</f>
        <v/>
      </c>
      <c r="R126" s="426" t="str">
        <f>IF(_tag_month_day!CB116="","",_tag_month_day!CB116/100)</f>
        <v/>
      </c>
      <c r="S126" s="427" t="str">
        <f>IF(_tag_month_day!E116="","",_tag_month_day!E116)</f>
        <v/>
      </c>
      <c r="T126" s="427" t="str">
        <f>IF(_tag_month_day!F116="","",_tag_month_day!F116)</f>
        <v/>
      </c>
      <c r="U126" s="428" t="e">
        <f>S126+T126</f>
        <v>#VALUE!</v>
      </c>
      <c r="V126" s="429" t="e">
        <f>U126/AJ126</f>
        <v>#VALUE!</v>
      </c>
      <c r="W126" s="430" t="str">
        <f>IF(_jhy_month_day!A116="","",_jhy_month_day!A116)</f>
        <v/>
      </c>
      <c r="X126" s="431" t="str">
        <f>IF(_jhy_month_day!B116="","",_jhy_month_day!B116/100)</f>
        <v/>
      </c>
      <c r="Y126" s="431" t="str">
        <f>IF(_jhy_month_day!C116="","",_jhy_month_day!C116/100)</f>
        <v/>
      </c>
      <c r="Z126" s="432">
        <f>Z122+1</f>
        <v>29</v>
      </c>
      <c r="AA126" s="433" t="str">
        <f>IF(_tag_month_day!G116="","",_tag_month_day!G116/100)</f>
        <v/>
      </c>
      <c r="AB126" s="433" t="str">
        <f>IF(_tag_month_day!H116="","",_tag_month_day!H116/100)</f>
        <v/>
      </c>
      <c r="AC126" s="434">
        <f>IF(X126="",AC125,BK126*($AV125*X126+$AW125*FD125+$AX125*FI125+$AY125*FN125+$AZ125*FS125+$BA125*FX125+$BG125*GE125)/(AV125*Y126+AX125*FK125+AW125*FF125+AY125*FP125+AZ125*FU125+BA125*FZ125+BG125*GG125+BB125*GK125+BC125*GN125+BD125*GP125))</f>
        <v>1.59963432013121</v>
      </c>
      <c r="AD126" s="435" t="str">
        <f>IF(AC126=AC125,"",AC126-AC125)</f>
        <v/>
      </c>
      <c r="AE126" s="436" t="str">
        <f>IF(1-AF126=0,"",(1-AF126))</f>
        <v/>
      </c>
      <c r="AF126" s="437">
        <v>1</v>
      </c>
      <c r="AG126" s="10" t="str">
        <f>AG125</f>
        <v>8B4</v>
      </c>
      <c r="AH126" s="438" t="str">
        <f>AH125</f>
        <v/>
      </c>
      <c r="AI126" s="424" t="e">
        <f>IF(ROUND(AJ126-AJ125,1)=0,"",AJ126-AJ125)</f>
        <v>#VALUE!</v>
      </c>
      <c r="AJ126" s="10" t="str">
        <f>IF(_tag_month_day!I116="","",_tag_month_day!I116)</f>
        <v/>
      </c>
      <c r="AK126" s="440" t="s">
        <v>86</v>
      </c>
      <c r="AL126" s="440" t="s">
        <v>461</v>
      </c>
      <c r="AM126" s="440" t="s">
        <v>433</v>
      </c>
      <c r="AN126" s="441">
        <f>AN125</f>
        <v>2</v>
      </c>
      <c r="AO126" s="441">
        <f>AO125</f>
        <v>8</v>
      </c>
      <c r="AP126" s="442" t="e">
        <f>(IF(AN126=0,AS125,AS125*(1+AO126/AN126)/(AR126+AO126/AN126)))+AT126</f>
        <v>#VALUE!</v>
      </c>
      <c r="AQ126" s="443" t="str">
        <f>IF(_tag_month_day!J116="","",_tag_month_day!J116/100)</f>
        <v/>
      </c>
      <c r="AR126" s="444">
        <f>AR125</f>
        <v>1.3</v>
      </c>
      <c r="AS126" s="445" t="e">
        <f>AQ126*(AN126*AR126+AO126)/(AN126+AO126)</f>
        <v>#VALUE!</v>
      </c>
      <c r="AT126" s="445" t="e">
        <f>(SUM(BE126:BF126)-SUM(BE125:BF125))*0.05</f>
        <v>#VALUE!</v>
      </c>
      <c r="AU126" s="446" t="str">
        <f>IF(_tag_month_day!CC116="","",IF(_tag_month_day!CC116&gt;0,_tag_month_day!CD116,_tag_month_day!CE116))</f>
        <v/>
      </c>
      <c r="AV126" s="447" t="str">
        <f>IF(_tag_month_day!L116="","",_tag_month_day!L116/100)</f>
        <v/>
      </c>
      <c r="AW126" s="431">
        <f>AW125</f>
        <v>0</v>
      </c>
      <c r="AX126" s="431">
        <f>AX125</f>
        <v>0</v>
      </c>
      <c r="AY126" s="431" t="str">
        <f>IF(_tag_month_day!M116="","",_tag_month_day!M116/100)</f>
        <v/>
      </c>
      <c r="AZ126" s="431" t="str">
        <f>IF(_tag_month_day!N116="","",_tag_month_day!N116/100)</f>
        <v/>
      </c>
      <c r="BA126" s="431" t="str">
        <f>IF(_tag_month_day!O116="","",_tag_month_day!O116/100)</f>
        <v/>
      </c>
      <c r="BB126" s="448" t="str">
        <f>IF(_tag_month_day!P116="","",_tag_month_day!P116/100)</f>
        <v/>
      </c>
      <c r="BC126" s="448">
        <f>BC125</f>
        <v>0</v>
      </c>
      <c r="BD126" s="448" t="str">
        <f>IF(_tag_month_day!Q116="","",_tag_month_day!Q116/100)</f>
        <v/>
      </c>
      <c r="BE126" s="449" t="str">
        <f>IF(_tag_month_day!R116="","",_tag_month_day!R116/100)</f>
        <v/>
      </c>
      <c r="BF126" s="388" t="e">
        <f>(AU126*(100+BE126*100))/(AJ126-AU126)/100</f>
        <v>#VALUE!</v>
      </c>
      <c r="BG126" s="450" t="e">
        <f>BE126+BF126</f>
        <v>#VALUE!</v>
      </c>
      <c r="BH126" s="451" t="e">
        <f>SUM(AV126:BF126)</f>
        <v>#VALUE!</v>
      </c>
      <c r="BI126" s="452" t="e">
        <f>IF(CX126=0,BI125,(DK126*查询!$R$5+DL126*查询!$Q$5+DM126*查询!$N$5+DN126*查询!$O$5+DO126*查询!$P$5)*AF126/CX126)</f>
        <v>#VALUE!</v>
      </c>
      <c r="BJ126" s="452" t="e">
        <f>IF(CX126=0,BJ125,(DP126*查询!$S$5+DQ126*查询!$T$5+DR126*查询!$U$5)*AF126/CX126)</f>
        <v>#VALUE!</v>
      </c>
      <c r="BK126" s="452">
        <f>BK125</f>
        <v>1</v>
      </c>
      <c r="BL126" s="453" t="e">
        <f>SUMPRODUCT((AV126:BA126)*(GS126:GX126))/((GS126:GX126)+SUM(BB126:BD126)*GY126+BG126*GZ126)</f>
        <v>#VALUE!</v>
      </c>
      <c r="BM126" s="453" t="e">
        <f>BK126*($AV126*FB126+$AW126*FD126+$AX126*FI126+$AY126*FN126+$AZ126*FS126+$BA126*FX126+$BG126*GE126)/(AV126*EY126+AX126*FK126+AW126*FF126+AY126*FP126+AZ126*FU126+BA126*FZ126+BG126*GG126+BB126*GK126+BC126*GN126+BD126*GP126)</f>
        <v>#VALUE!</v>
      </c>
      <c r="BN126" s="453" t="e">
        <f>($AV126*FC126+$AX126*FJ126+$AW126*FE126+$AY126*FO126+$AZ126*FT126+$BA126*FY126+$BG126*GF126)/($AV126*FA126+BG126*GH126+BB126*GL126+BC126*GO126+BD126*GQ126+BA126*GA126)</f>
        <v>#VALUE!</v>
      </c>
      <c r="BO126" s="454" t="e">
        <f>SUMPRODUCT(AV126:BA126*GS126:GX126)/(GS126:GX126+(BB126+BC126+BD126)*GY126+BG126)</f>
        <v>#VALUE!</v>
      </c>
      <c r="BP126" s="454" t="e">
        <f>SUMPRODUCT(AV126:BA126*GS126:GX126)/(GS126:GX126+(BB126+BC126+BD126)*GY126+BG126)</f>
        <v>#VALUE!</v>
      </c>
      <c r="BQ126" s="454" t="e">
        <f>SUMPRODUCT(AV126:BA126*GS126:GX126)/(GS126:GX126+(BB126+BC126+BD126)*GY126+BG126)</f>
        <v>#VALUE!</v>
      </c>
      <c r="BR126" s="453" t="str">
        <f>IF(_tag_month_day!T116="","",_tag_month_day!T116)</f>
        <v/>
      </c>
      <c r="BS126" s="453" t="str">
        <f>IF(_tag_month_day!U116="","",_tag_month_day!U116)</f>
        <v/>
      </c>
      <c r="BT126" s="455" t="str">
        <f>IF(CK126="","",IF((CK126&gt;=BV126-0.12)*(CK126&lt;=BV126+0.12),"合格","不合格"))</f>
        <v/>
      </c>
      <c r="BU126" s="456" t="str">
        <f>IF(_tag_month_day!V116="","",_tag_month_day!V116)</f>
        <v/>
      </c>
      <c r="BV126" s="457" t="str">
        <f>IF(_tag_month_day!W116="","",_tag_month_day!W116)</f>
        <v/>
      </c>
      <c r="BW126" s="458" t="str">
        <f>IF(_tag_month_day!X116="","",_tag_month_day!X116)</f>
        <v/>
      </c>
      <c r="BX126" s="458" t="str">
        <f>IF(_tag_month_day!Y116="","",_tag_month_day!Y116)</f>
        <v/>
      </c>
      <c r="BY126" s="459">
        <f ca="1">L126</f>
        <v>43590.874999999724</v>
      </c>
      <c r="BZ126" s="460"/>
      <c r="CA126" s="461"/>
      <c r="CB126" s="424" t="str">
        <f>IF(_tag_month_day!Z116="","",_tag_month_day!Z116)</f>
        <v/>
      </c>
      <c r="CC126" s="424" t="str">
        <f>IF(_tag_month_day!AA116="","",_tag_month_day!AA116)</f>
        <v/>
      </c>
      <c r="CD126" s="424" t="str">
        <f>IF(_tag_month_day!AB116="","",_tag_month_day!AB116)</f>
        <v/>
      </c>
      <c r="CE126" s="424" t="str">
        <f>IF(_tag_month_day!AC116="","",_tag_month_day!AC116)</f>
        <v/>
      </c>
      <c r="CF126" s="424" t="str">
        <f>IF(_tag_month_day!AD116="","",_tag_month_day!AD116)</f>
        <v/>
      </c>
      <c r="CG126" s="424" t="str">
        <f>IF(_tag_month_day!AE116="","",_tag_month_day!AE116)</f>
        <v/>
      </c>
      <c r="CH126" s="424" t="str">
        <f>IF(_tag_month_day!AF116="","",_tag_month_day!AF116)</f>
        <v/>
      </c>
      <c r="CI126" s="424" t="str">
        <f>IF(_tag_month_day!AG116="","",_tag_month_day!AG116)</f>
        <v/>
      </c>
      <c r="CJ126" s="424" t="str">
        <f>IF(_tag_month_day!AH116="","",_tag_month_day!AH116)</f>
        <v/>
      </c>
      <c r="CK126" s="424" t="str">
        <f>IF(_tag_month_day!AI116="","",_tag_month_day!AI116)</f>
        <v/>
      </c>
      <c r="CL126" s="4" t="str">
        <f>IF(_tag_month_day!AJ116="","",_tag_month_day!AJ116)</f>
        <v/>
      </c>
      <c r="CM126" s="4" t="str">
        <f>IF(_tag_month_day!AK116="","",_tag_month_day!AK116)</f>
        <v/>
      </c>
      <c r="CN126" s="4" t="str">
        <f>IF(_tag_month_day!AL116="","",_tag_month_day!AL116)</f>
        <v/>
      </c>
      <c r="CO126" s="4" t="str">
        <f>IF(_tag_month_day!AM116="","",_tag_month_day!AM116)</f>
        <v/>
      </c>
      <c r="CP126" s="4" t="str">
        <f>IF(_tag_month_day!AN116="","",_tag_month_day!AN116)</f>
        <v/>
      </c>
      <c r="CQ126" s="4" t="str">
        <f>IF(_tag_month_day!AO116="","",_tag_month_day!AO116)</f>
        <v/>
      </c>
      <c r="CR126" s="462" t="str">
        <f>IF(_tag_month_day!AP116="","",_tag_month_day!AP116)</f>
        <v/>
      </c>
      <c r="CS126" s="463" t="str">
        <f>IF(_tag_month_day!AQ116="","",_tag_month_day!AQ116)</f>
        <v/>
      </c>
      <c r="CT126" s="4" t="str">
        <f>IF(_tag_month_day!AR116="","",_tag_month_day!AR116)</f>
        <v/>
      </c>
      <c r="CU126" s="464" t="e">
        <f>DU126/AJ126</f>
        <v>#VALUE!</v>
      </c>
      <c r="CV126" s="451" t="e">
        <f>BG126/BH126</f>
        <v>#VALUE!</v>
      </c>
      <c r="CW126" s="465" t="e">
        <f>AJ126*(1-CV126)*CU126*AF126</f>
        <v>#VALUE!</v>
      </c>
      <c r="CX126" s="465" t="e">
        <f>CW126*94%</f>
        <v>#VALUE!</v>
      </c>
      <c r="CY126" s="466" t="e">
        <f>IF(CX126=0,0,DS126/(DS126+CX126))</f>
        <v>#VALUE!</v>
      </c>
      <c r="CZ126" s="465" t="e">
        <f>$AJ126*EF126</f>
        <v>#VALUE!</v>
      </c>
      <c r="DA126" s="465" t="e">
        <f>$AJ126*EG126</f>
        <v>#VALUE!</v>
      </c>
      <c r="DB126" s="465" t="e">
        <f>$AJ126*EH126</f>
        <v>#VALUE!</v>
      </c>
      <c r="DC126" s="465" t="e">
        <f>$AJ126*EI126</f>
        <v>#VALUE!</v>
      </c>
      <c r="DD126" s="465" t="e">
        <f>$AJ126*EJ126</f>
        <v>#VALUE!</v>
      </c>
      <c r="DE126" s="465" t="e">
        <f>$AJ126*EK126</f>
        <v>#VALUE!</v>
      </c>
      <c r="DF126" s="465" t="e">
        <f>$AJ126*EL126</f>
        <v>#VALUE!</v>
      </c>
      <c r="DG126" s="465" t="e">
        <f>$AJ126*EM126</f>
        <v>#VALUE!</v>
      </c>
      <c r="DH126" s="465" t="e">
        <f>$AJ126*EN126</f>
        <v>#VALUE!</v>
      </c>
      <c r="DI126" s="465" t="e">
        <f>$AJ126*EO126</f>
        <v>#VALUE!</v>
      </c>
      <c r="DJ126" s="465" t="e">
        <f>CZ126*(1-EP126)</f>
        <v>#VALUE!</v>
      </c>
      <c r="DK126" s="465" t="e">
        <f>DA126*(1-ER126)</f>
        <v>#VALUE!</v>
      </c>
      <c r="DL126" s="465" t="e">
        <f>DB126*(1-EQ126)</f>
        <v>#VALUE!</v>
      </c>
      <c r="DM126" s="465" t="e">
        <f>DC126*(1-ES126)</f>
        <v>#VALUE!</v>
      </c>
      <c r="DN126" s="465" t="e">
        <f>DD126*(1-ET126)</f>
        <v>#VALUE!</v>
      </c>
      <c r="DO126" s="465" t="e">
        <f>DE126</f>
        <v>#VALUE!</v>
      </c>
      <c r="DP126" s="465" t="e">
        <f>DF126*(1-EU126)</f>
        <v>#VALUE!</v>
      </c>
      <c r="DQ126" s="465" t="e">
        <f>DG126*(1-EV126)</f>
        <v>#VALUE!</v>
      </c>
      <c r="DR126" s="465" t="e">
        <f>DH126*(1-EW126)</f>
        <v>#VALUE!</v>
      </c>
      <c r="DS126" s="465" t="e">
        <f>DI126</f>
        <v>#VALUE!</v>
      </c>
      <c r="DT126" s="465" t="e">
        <f>SUM(DJ126:DS126)</f>
        <v>#VALUE!</v>
      </c>
      <c r="DU126" s="465" t="e">
        <f>(GS126:GX126)+(DP126+DQ126+DR126)*GY126+DS126</f>
        <v>#VALUE!</v>
      </c>
      <c r="DV126" s="451" t="e">
        <f>AV126/$BH126/(1-EP126)</f>
        <v>#VALUE!</v>
      </c>
      <c r="DW126" s="451" t="e">
        <f>AW126/$BH126/(1-ER126)</f>
        <v>#VALUE!</v>
      </c>
      <c r="DX126" s="451" t="e">
        <f>AX126/$BH126/(1-EQ126)</f>
        <v>#VALUE!</v>
      </c>
      <c r="DY126" s="451" t="e">
        <f>AY126/$BH126/(1-ES126)</f>
        <v>#VALUE!</v>
      </c>
      <c r="DZ126" s="451" t="e">
        <f>AZ126/$BH126/(1-ET126)</f>
        <v>#VALUE!</v>
      </c>
      <c r="EA126" s="451" t="e">
        <f>BA126/$BH126/(1-AX126)</f>
        <v>#VALUE!</v>
      </c>
      <c r="EB126" s="451" t="e">
        <f>BB126/$BH126/(1-EU126)</f>
        <v>#VALUE!</v>
      </c>
      <c r="EC126" s="451" t="e">
        <f>BC126/$BH126/(1-EV126)</f>
        <v>#VALUE!</v>
      </c>
      <c r="ED126" s="451" t="e">
        <f>BD126/$BH126/(1-EW126)</f>
        <v>#VALUE!</v>
      </c>
      <c r="EE126" s="451" t="e">
        <f>BG126/BH126</f>
        <v>#VALUE!</v>
      </c>
      <c r="EF126" s="451" t="e">
        <f>DV126/SUM($DV126:$EE126)</f>
        <v>#VALUE!</v>
      </c>
      <c r="EG126" s="451" t="e">
        <f>DW126/SUM($DV126:$EE126)</f>
        <v>#VALUE!</v>
      </c>
      <c r="EH126" s="451" t="e">
        <f>DX126/SUM($DV126:$EE126)</f>
        <v>#VALUE!</v>
      </c>
      <c r="EI126" s="451" t="e">
        <f>DY126/SUM($DV126:$EE126)</f>
        <v>#VALUE!</v>
      </c>
      <c r="EJ126" s="451" t="e">
        <f>DZ126/SUM($DV126:$EE126)</f>
        <v>#VALUE!</v>
      </c>
      <c r="EK126" s="451" t="e">
        <f>EA126/SUM($DV126:$EE126)</f>
        <v>#VALUE!</v>
      </c>
      <c r="EL126" s="451" t="e">
        <f>EB126/SUM($DV126:$EE126)</f>
        <v>#VALUE!</v>
      </c>
      <c r="EM126" s="451" t="e">
        <f>EC126/SUM($DV126:$EE126)</f>
        <v>#VALUE!</v>
      </c>
      <c r="EN126" s="451" t="e">
        <f>ED126/SUM($DV126:$EE126)</f>
        <v>#VALUE!</v>
      </c>
      <c r="EO126" s="451" t="e">
        <f>EE126/SUM($DV126:$EE126)</f>
        <v>#VALUE!</v>
      </c>
      <c r="EP126" s="450">
        <f>EP125</f>
        <v>0.080000000000000002</v>
      </c>
      <c r="EQ126" s="450">
        <f>EQ125</f>
        <v>0.014999999999999999</v>
      </c>
      <c r="ER126" s="450">
        <f>ER125</f>
        <v>0.014999999999999999</v>
      </c>
      <c r="ES126" s="450">
        <f>ES125</f>
        <v>0.014999999999999999</v>
      </c>
      <c r="ET126" s="450">
        <f>ET125</f>
        <v>0.014999999999999999</v>
      </c>
      <c r="EU126" s="450">
        <f>EU125</f>
        <v>0.089999999999999997</v>
      </c>
      <c r="EV126" s="450">
        <f>EV125</f>
        <v>0.089999999999999997</v>
      </c>
      <c r="EW126" s="450">
        <f>EW125</f>
        <v>0.089999999999999997</v>
      </c>
      <c r="EX126" s="431" t="str">
        <f>IF(_tag_month_day!AS116="","",_tag_month_day!AS116/100)</f>
        <v/>
      </c>
      <c r="EY126" s="431" t="str">
        <f>IF(_tag_month_day!AT116="","",_tag_month_day!AT116/100)</f>
        <v/>
      </c>
      <c r="EZ126" s="431" t="str">
        <f>IF(_tag_month_day!AU116="","",_tag_month_day!AU116/100)</f>
        <v/>
      </c>
      <c r="FA126" s="431" t="str">
        <f>IF(_tag_month_day!AV116="","",_tag_month_day!AV116/100)</f>
        <v/>
      </c>
      <c r="FB126" s="431" t="str">
        <f>IF(_tag_month_day!AW116="","",_tag_month_day!AW116/100)</f>
        <v/>
      </c>
      <c r="FC126" s="431" t="str">
        <f>IF(_tag_month_day!AX116="","",_tag_month_day!AX116/100)</f>
        <v/>
      </c>
      <c r="FD126" s="449" t="str">
        <f>IF(_tag_month_day!AY116="","",_tag_month_day!AY116/100)</f>
        <v/>
      </c>
      <c r="FE126" s="449" t="str">
        <f>IF(_tag_month_day!AZ116="","",_tag_month_day!AZ116/100)</f>
        <v/>
      </c>
      <c r="FF126" s="449" t="str">
        <f>IF(_tag_month_day!BA116="","",_tag_month_day!BA116/100)</f>
        <v/>
      </c>
      <c r="FG126" s="449" t="str">
        <f>IF(_tag_month_day!BB116="","",_tag_month_day!BB116/100)</f>
        <v/>
      </c>
      <c r="FH126" s="467" t="str">
        <f>IF(_tag_month_day!BC116="","",_tag_month_day!BC116/100)</f>
        <v/>
      </c>
      <c r="FI126" s="449">
        <f>FI125</f>
        <v>0.40999999999999998</v>
      </c>
      <c r="FJ126" s="449">
        <f>FJ125</f>
        <v>0.11</v>
      </c>
      <c r="FK126" s="449">
        <f>FK125</f>
        <v>0.014999999999999999</v>
      </c>
      <c r="FL126" s="449">
        <f>FL125</f>
        <v>0</v>
      </c>
      <c r="FM126" s="467">
        <f>FM125</f>
        <v>0.0001</v>
      </c>
      <c r="FN126" s="449">
        <f>FN125</f>
        <v>0.32000000000000001</v>
      </c>
      <c r="FO126" s="449">
        <f>FO125</f>
        <v>0.20000000000000001</v>
      </c>
      <c r="FP126" s="449">
        <f>FP125</f>
        <v>0.01</v>
      </c>
      <c r="FQ126" s="449">
        <f>FQ125</f>
        <v>0</v>
      </c>
      <c r="FR126" s="467">
        <f>FR125</f>
        <v>0.0001</v>
      </c>
      <c r="FS126" s="449" t="str">
        <f>IF(_tag_month_day!BD116="","",_tag_month_day!BD116/100)</f>
        <v/>
      </c>
      <c r="FT126" s="449" t="str">
        <f>IF(_tag_month_day!BE116="","",_tag_month_day!BE116/100)</f>
        <v/>
      </c>
      <c r="FU126" s="449" t="str">
        <f>IF(_tag_month_day!BF116="","",_tag_month_day!BF116/100)</f>
        <v/>
      </c>
      <c r="FV126" s="449" t="str">
        <f>IF(_tag_month_day!BG116="","",_tag_month_day!BG116/100)</f>
        <v/>
      </c>
      <c r="FW126" s="467" t="str">
        <f>IF(_tag_month_day!BH116="","",_tag_month_day!BH116/100)</f>
        <v/>
      </c>
      <c r="FX126" s="449" t="str">
        <f>IF(_tag_month_day!BI116="","",_tag_month_day!BI116/100)</f>
        <v/>
      </c>
      <c r="FY126" s="449" t="str">
        <f>IF(_tag_month_day!BJ116="","",_tag_month_day!BJ116/100)</f>
        <v/>
      </c>
      <c r="FZ126" s="468" t="str">
        <f>IF(_tag_month_day!BK116="","",_tag_month_day!BK116/100)</f>
        <v/>
      </c>
      <c r="GA126" s="449" t="str">
        <f>IF(_tag_month_day!BL116="","",_tag_month_day!BL116/100)</f>
        <v/>
      </c>
      <c r="GB126" s="467" t="str">
        <f>IF(_tag_month_day!BM116="","",_tag_month_day!BM116/100)</f>
        <v/>
      </c>
      <c r="GC126" s="431" t="str">
        <f>IF(_tag_month_day!BN116="","",_tag_month_day!BN116/100)</f>
        <v/>
      </c>
      <c r="GD126" s="431" t="str">
        <f>IF(_tag_month_day!BO116="","",_tag_month_day!BO116/100)</f>
        <v/>
      </c>
      <c r="GE126" s="431" t="str">
        <f>IF(_tag_month_day!BP116="","",_tag_month_day!BP116/100)</f>
        <v/>
      </c>
      <c r="GF126" s="431" t="str">
        <f>IF(_tag_month_day!BQ116="","",_tag_month_day!BQ116/100)</f>
        <v/>
      </c>
      <c r="GG126" s="431" t="str">
        <f>IF(_tag_month_day!BR116="","",_tag_month_day!BR116/100)</f>
        <v/>
      </c>
      <c r="GH126" s="431" t="str">
        <f>IF(_tag_month_day!BS116="","",_tag_month_day!BS116/100)</f>
        <v/>
      </c>
      <c r="GI126" s="467" t="str">
        <f>IF(_tag_month_day!BT116="","",_tag_month_day!BT116/100)</f>
        <v/>
      </c>
      <c r="GJ126" s="469" t="str">
        <f>IF(_tag_month_day!BU116="","",_tag_month_day!BU116/100)</f>
        <v/>
      </c>
      <c r="GK126" s="470">
        <f>GK125</f>
        <v>0.070000000000000007</v>
      </c>
      <c r="GL126" s="470">
        <f>GL125</f>
        <v>0.029999999999999999</v>
      </c>
      <c r="GM126" s="471" t="str">
        <f>IF(_tag_month_day!BX116="","",_tag_month_day!BX116/100)</f>
        <v/>
      </c>
      <c r="GN126" s="470">
        <f>GN125</f>
        <v>0.070000000000000007</v>
      </c>
      <c r="GO126" s="470">
        <f>GO125</f>
        <v>0.029999999999999999</v>
      </c>
      <c r="GP126" s="470">
        <f>GP125</f>
        <v>0.089999999999999997</v>
      </c>
      <c r="GQ126" s="470">
        <f>GQ125</f>
        <v>0.029999999999999999</v>
      </c>
      <c r="GR126" s="471" t="str">
        <f>IF(_tag_month_day!CA116="","",_tag_month_day!CA116/100)</f>
        <v/>
      </c>
      <c r="GS126" s="472">
        <f>GS125</f>
        <v>0.95299999999999996</v>
      </c>
      <c r="GT126" s="472">
        <f>GT125</f>
        <v>0.55000000000000004</v>
      </c>
      <c r="GU126" s="472">
        <f>GU125</f>
        <v>0.55000000000000004</v>
      </c>
      <c r="GV126" s="472">
        <f>GV125</f>
        <v>0.55000000000000004</v>
      </c>
      <c r="GW126" s="472">
        <f>GW125</f>
        <v>0.5</v>
      </c>
      <c r="GX126" s="472">
        <f>GX125</f>
        <v>0.93500000000000005</v>
      </c>
      <c r="GY126" s="472">
        <f>GY125</f>
        <v>0.14999999999999999</v>
      </c>
      <c r="GZ126" s="472">
        <f>GZ125</f>
        <v>1</v>
      </c>
      <c r="HA126" s="474">
        <f>HA125</f>
        <v>0.047</v>
      </c>
      <c r="HB126" s="474">
        <f>HB125</f>
        <v>0.45000000000000001</v>
      </c>
      <c r="HC126" s="474">
        <f>HC125</f>
        <v>0.45000000000000001</v>
      </c>
      <c r="HD126" s="474">
        <f>HD125</f>
        <v>0.45000000000000001</v>
      </c>
      <c r="HE126" s="474">
        <f>HE125</f>
        <v>0.5</v>
      </c>
      <c r="HF126" s="474">
        <f>HF125</f>
        <v>0.065000000000000002</v>
      </c>
      <c r="HG126" s="474">
        <f>HG125</f>
        <v>0.84999999999999998</v>
      </c>
      <c r="HH126" s="474">
        <f>HH125</f>
        <v>0</v>
      </c>
      <c r="HI126" s="10">
        <f>IF(BZ126&lt;&gt;"",CK126-BV126,0)</f>
        <v>0</v>
      </c>
      <c r="HJ126" s="10" t="e">
        <f>IF(AJ126&gt;0,AH126-AJ126,0)</f>
        <v>#VALUE!</v>
      </c>
      <c r="HK126" s="466">
        <f>HK125</f>
        <v>0.84999999999999998</v>
      </c>
      <c r="HL126" s="424">
        <f>HL125</f>
        <v>550000</v>
      </c>
      <c r="HM126" s="424">
        <f>HM125</f>
        <v>480000</v>
      </c>
      <c r="HN126" s="465" t="e">
        <f>(DJ126*EZ126+DK126*FH126+DL126*FM126+DM126*FR126+DN126*FW126+DO126*GB126+DS126*GI126+DP126*GM126+DR126*GR126)*1000*2</f>
        <v>#VALUE!</v>
      </c>
      <c r="HO126" s="465" t="e">
        <f>HN126*HK126*$HO$2/HL126*1000000</f>
        <v>#VALUE!</v>
      </c>
      <c r="HP126" s="465" t="e">
        <f>HN126*HK126*$HP$2/HM126*1000000</f>
        <v>#VALUE!</v>
      </c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</row>
    <row customFormat="1" r="127" s="0">
      <c r="A127" s="420">
        <v>116</v>
      </c>
      <c r="B127" s="421">
        <f ca="1">IF(D127=D126,B126,IF(D127="夜班",B126+1,B126))</f>
        <v>43590</v>
      </c>
      <c r="C127" s="422">
        <f>C126</f>
        <v>0.041666666666666699</v>
      </c>
      <c r="D127" s="10" t="str">
        <f ca="1">IF(HOUR(G127)&lt;8,"夜班",IF(HOUR(G127)&lt;16,"白班",IF(HOUR(G127)&lt;24,"中班",0)))</f>
        <v>中班</v>
      </c>
      <c r="E127" s="10" t="e">
        <f ca="1">IF(F127=1,"甲",IF(F127=2,"乙",IF(F127=3,"丙",IF(F127=4,"丁",""))))</f>
        <v>#REF!</v>
      </c>
      <c r="F127" s="10" t="e">
        <f ca="1">SUMPRODUCT((成本日报!$A$3:$A$95=计划!B127)*(成本日报!$B$3:$B$95=计划!$D127),成本日报!$C$3:$C$95)</f>
        <v>#REF!</v>
      </c>
      <c r="G127" s="423">
        <f ca="1">G126+C126</f>
        <v>43590.791666666388</v>
      </c>
      <c r="H127" s="423">
        <f ca="1">$G127+$C127/60*10+$C127*0</f>
        <v>43590.798611110833</v>
      </c>
      <c r="I127" s="423">
        <f ca="1">$G127+$C127/60*18+$C127*0</f>
        <v>43590.804166666385</v>
      </c>
      <c r="J127" s="423">
        <f ca="1">$G127+$C127/60*0+$C127*1</f>
        <v>43590.833333333052</v>
      </c>
      <c r="K127" s="423">
        <f ca="1">$G127+$C127/60*30+$C127*2</f>
        <v>43590.895833333059</v>
      </c>
      <c r="L127" s="423">
        <f ca="1">$G127+$C127/60*0+$C127*3</f>
        <v>43590.916666666388</v>
      </c>
      <c r="M127" s="424" t="str">
        <f>IF(_tag_month_day!A117="","",_tag_month_day!A117)</f>
        <v/>
      </c>
      <c r="N127" s="424" t="str">
        <f>IF(_tag_month_day!B117="","",_tag_month_day!B117)</f>
        <v/>
      </c>
      <c r="O127" s="425" t="e">
        <f>IF(M127+N127=0,"",M127+N127)</f>
        <v>#VALUE!</v>
      </c>
      <c r="P127" s="424" t="str">
        <f>IF(_tag_month_day!C117="","",_tag_month_day!C117)</f>
        <v/>
      </c>
      <c r="Q127" s="424" t="str">
        <f>IF(_tag_month_day!D117="","",_tag_month_day!D117)</f>
        <v/>
      </c>
      <c r="R127" s="426" t="str">
        <f>IF(_tag_month_day!CB117="","",_tag_month_day!CB117/100)</f>
        <v/>
      </c>
      <c r="S127" s="427" t="str">
        <f>IF(_tag_month_day!E117="","",_tag_month_day!E117)</f>
        <v/>
      </c>
      <c r="T127" s="427" t="str">
        <f>IF(_tag_month_day!F117="","",_tag_month_day!F117)</f>
        <v/>
      </c>
      <c r="U127" s="428" t="e">
        <f>S127+T127</f>
        <v>#VALUE!</v>
      </c>
      <c r="V127" s="429" t="e">
        <f>U127/AJ127</f>
        <v>#VALUE!</v>
      </c>
      <c r="W127" s="430" t="str">
        <f>IF(_jhy_month_day!A117="","",_jhy_month_day!A117)</f>
        <v/>
      </c>
      <c r="X127" s="431" t="str">
        <f>IF(_jhy_month_day!B117="","",_jhy_month_day!B117/100)</f>
        <v/>
      </c>
      <c r="Y127" s="431" t="str">
        <f>IF(_jhy_month_day!C117="","",_jhy_month_day!C117/100)</f>
        <v/>
      </c>
      <c r="Z127" s="432">
        <f>Z123+1</f>
        <v>29</v>
      </c>
      <c r="AA127" s="433" t="str">
        <f>IF(_tag_month_day!G117="","",_tag_month_day!G117/100)</f>
        <v/>
      </c>
      <c r="AB127" s="433" t="str">
        <f>IF(_tag_month_day!H117="","",_tag_month_day!H117/100)</f>
        <v/>
      </c>
      <c r="AC127" s="434">
        <f>IF(X127="",AC126,BK127*($AV126*X127+$AW126*FD126+$AX126*FI126+$AY126*FN126+$AZ126*FS126+$BA126*FX126+$BG126*GE126)/(AV126*Y127+AX126*FK126+AW126*FF126+AY126*FP126+AZ126*FU126+BA126*FZ126+BG126*GG126+BB126*GK126+BC126*GN126+BD126*GP126))</f>
        <v>1.59963432013121</v>
      </c>
      <c r="AD127" s="435" t="str">
        <f>IF(AC127=AC126,"",AC127-AC126)</f>
        <v/>
      </c>
      <c r="AE127" s="436" t="str">
        <f>IF(1-AF127=0,"",(1-AF127))</f>
        <v/>
      </c>
      <c r="AF127" s="437">
        <v>1</v>
      </c>
      <c r="AG127" s="10" t="str">
        <f>AG126</f>
        <v>8B4</v>
      </c>
      <c r="AH127" s="438" t="str">
        <f>AH126</f>
        <v/>
      </c>
      <c r="AI127" s="424" t="e">
        <f>IF(ROUND(AJ127-AJ126,1)=0,"",AJ127-AJ126)</f>
        <v>#VALUE!</v>
      </c>
      <c r="AJ127" s="10" t="str">
        <f>IF(_tag_month_day!I117="","",_tag_month_day!I117)</f>
        <v/>
      </c>
      <c r="AK127" s="440"/>
      <c r="AL127" s="440"/>
      <c r="AM127" s="440"/>
      <c r="AN127" s="441">
        <f>AN126</f>
        <v>2</v>
      </c>
      <c r="AO127" s="441">
        <f>AO126</f>
        <v>8</v>
      </c>
      <c r="AP127" s="442" t="e">
        <f>(IF(AN127=0,AS126,AS126*(1+AO127/AN127)/(AR127+AO127/AN127)))+AT127</f>
        <v>#VALUE!</v>
      </c>
      <c r="AQ127" s="443" t="str">
        <f>IF(_tag_month_day!J117="","",_tag_month_day!J117/100)</f>
        <v/>
      </c>
      <c r="AR127" s="444">
        <f>AR126</f>
        <v>1.3</v>
      </c>
      <c r="AS127" s="445" t="e">
        <f>AQ127*(AN127*AR127+AO127)/(AN127+AO127)</f>
        <v>#VALUE!</v>
      </c>
      <c r="AT127" s="445" t="e">
        <f>(SUM(BE127:BF127)-SUM(BE126:BF126))*0.05</f>
        <v>#VALUE!</v>
      </c>
      <c r="AU127" s="446" t="str">
        <f>IF(_tag_month_day!CC117="","",IF(_tag_month_day!CC117&gt;0,_tag_month_day!CD117,_tag_month_day!CE117))</f>
        <v/>
      </c>
      <c r="AV127" s="447" t="str">
        <f>IF(_tag_month_day!L117="","",_tag_month_day!L117/100)</f>
        <v/>
      </c>
      <c r="AW127" s="431">
        <f>AW126</f>
        <v>0</v>
      </c>
      <c r="AX127" s="431">
        <f>AX126</f>
        <v>0</v>
      </c>
      <c r="AY127" s="431" t="str">
        <f>IF(_tag_month_day!M117="","",_tag_month_day!M117/100)</f>
        <v/>
      </c>
      <c r="AZ127" s="431" t="str">
        <f>IF(_tag_month_day!N117="","",_tag_month_day!N117/100)</f>
        <v/>
      </c>
      <c r="BA127" s="431" t="str">
        <f>IF(_tag_month_day!O117="","",_tag_month_day!O117/100)</f>
        <v/>
      </c>
      <c r="BB127" s="448" t="str">
        <f>IF(_tag_month_day!P117="","",_tag_month_day!P117/100)</f>
        <v/>
      </c>
      <c r="BC127" s="448">
        <f>BC126</f>
        <v>0</v>
      </c>
      <c r="BD127" s="448" t="str">
        <f>IF(_tag_month_day!Q117="","",_tag_month_day!Q117/100)</f>
        <v/>
      </c>
      <c r="BE127" s="449" t="str">
        <f>IF(_tag_month_day!R117="","",_tag_month_day!R117/100)</f>
        <v/>
      </c>
      <c r="BF127" s="388" t="e">
        <f>(AU127*(100+BE127*100))/(AJ127-AU127)/100</f>
        <v>#VALUE!</v>
      </c>
      <c r="BG127" s="450" t="e">
        <f>BE127+BF127</f>
        <v>#VALUE!</v>
      </c>
      <c r="BH127" s="451" t="e">
        <f>SUM(AV127:BF127)</f>
        <v>#VALUE!</v>
      </c>
      <c r="BI127" s="452" t="e">
        <f>IF(CX127=0,BI126,(DK127*查询!$R$5+DL127*查询!$Q$5+DM127*查询!$N$5+DN127*查询!$O$5+DO127*查询!$P$5)*AF127/CX127)</f>
        <v>#VALUE!</v>
      </c>
      <c r="BJ127" s="452" t="e">
        <f>IF(CX127=0,BJ126,(DP127*查询!$S$5+DQ127*查询!$T$5+DR127*查询!$U$5)*AF127/CX127)</f>
        <v>#VALUE!</v>
      </c>
      <c r="BK127" s="452">
        <f>BK126</f>
        <v>1</v>
      </c>
      <c r="BL127" s="453" t="e">
        <f>SUMPRODUCT((AV127:BA127)*(GS127:GX127))/((GS127:GX127)+SUM(BB127:BD127)*GY127+BG127*GZ127)</f>
        <v>#VALUE!</v>
      </c>
      <c r="BM127" s="453" t="e">
        <f>BK127*($AV127*FB127+$AW127*FD127+$AX127*FI127+$AY127*FN127+$AZ127*FS127+$BA127*FX127+$BG127*GE127)/(AV127*EY127+AX127*FK127+AW127*FF127+AY127*FP127+AZ127*FU127+BA127*FZ127+BG127*GG127+BB127*GK127+BC127*GN127+BD127*GP127)</f>
        <v>#VALUE!</v>
      </c>
      <c r="BN127" s="453" t="e">
        <f>($AV127*FC127+$AX127*FJ127+$AW127*FE127+$AY127*FO127+$AZ127*FT127+$BA127*FY127+$BG127*GF127)/($AV127*FA127+BG127*GH127+BB127*GL127+BC127*GO127+BD127*GQ127+BA127*GA127)</f>
        <v>#VALUE!</v>
      </c>
      <c r="BO127" s="454" t="e">
        <f>SUMPRODUCT(AV127:BA127*GS127:GX127)/(GS127:GX127+(BB127+BC127+BD127)*GY127+BG127)</f>
        <v>#VALUE!</v>
      </c>
      <c r="BP127" s="454" t="e">
        <f>SUMPRODUCT(AV127:BA127*GS127:GX127)/(GS127:GX127+(BB127+BC127+BD127)*GY127+BG127)</f>
        <v>#VALUE!</v>
      </c>
      <c r="BQ127" s="454" t="e">
        <f>SUMPRODUCT(AV127:BA127*GS127:GX127)/(GS127:GX127+(BB127+BC127+BD127)*GY127+BG127)</f>
        <v>#VALUE!</v>
      </c>
      <c r="BR127" s="453" t="str">
        <f>IF(_tag_month_day!T117="","",_tag_month_day!T117)</f>
        <v/>
      </c>
      <c r="BS127" s="453" t="str">
        <f>IF(_tag_month_day!U117="","",_tag_month_day!U117)</f>
        <v/>
      </c>
      <c r="BT127" s="455" t="str">
        <f>IF(CK127="","",IF((CK127&gt;=BV127-0.12)*(CK127&lt;=BV127+0.12),"合格","不合格"))</f>
        <v/>
      </c>
      <c r="BU127" s="456" t="str">
        <f>IF(_tag_month_day!V117="","",_tag_month_day!V117)</f>
        <v/>
      </c>
      <c r="BV127" s="457" t="str">
        <f>IF(_tag_month_day!W117="","",_tag_month_day!W117)</f>
        <v/>
      </c>
      <c r="BW127" s="458" t="str">
        <f>IF(_tag_month_day!X117="","",_tag_month_day!X117)</f>
        <v/>
      </c>
      <c r="BX127" s="458" t="str">
        <f>IF(_tag_month_day!Y117="","",_tag_month_day!Y117)</f>
        <v/>
      </c>
      <c r="BY127" s="459">
        <f ca="1">L127</f>
        <v>43590.916666666388</v>
      </c>
      <c r="BZ127" s="460" t="s">
        <v>429</v>
      </c>
      <c r="CA127" s="461">
        <v>0.90625</v>
      </c>
      <c r="CB127" s="424" t="str">
        <f>IF(_tag_month_day!Z117="","",_tag_month_day!Z117)</f>
        <v/>
      </c>
      <c r="CC127" s="424" t="str">
        <f>IF(_tag_month_day!AA117="","",_tag_month_day!AA117)</f>
        <v/>
      </c>
      <c r="CD127" s="424" t="str">
        <f>IF(_tag_month_day!AB117="","",_tag_month_day!AB117)</f>
        <v/>
      </c>
      <c r="CE127" s="424" t="str">
        <f>IF(_tag_month_day!AC117="","",_tag_month_day!AC117)</f>
        <v/>
      </c>
      <c r="CF127" s="424" t="str">
        <f>IF(_tag_month_day!AD117="","",_tag_month_day!AD117)</f>
        <v/>
      </c>
      <c r="CG127" s="424" t="str">
        <f>IF(_tag_month_day!AE117="","",_tag_month_day!AE117)</f>
        <v/>
      </c>
      <c r="CH127" s="424" t="str">
        <f>IF(_tag_month_day!AF117="","",_tag_month_day!AF117)</f>
        <v/>
      </c>
      <c r="CI127" s="424" t="str">
        <f>IF(_tag_month_day!AG117="","",_tag_month_day!AG117)</f>
        <v/>
      </c>
      <c r="CJ127" s="424" t="str">
        <f>IF(_tag_month_day!AH117="","",_tag_month_day!AH117)</f>
        <v/>
      </c>
      <c r="CK127" s="424" t="str">
        <f>IF(_tag_month_day!AI117="","",_tag_month_day!AI117)</f>
        <v/>
      </c>
      <c r="CL127" s="4" t="str">
        <f>IF(_tag_month_day!AJ117="","",_tag_month_day!AJ117)</f>
        <v/>
      </c>
      <c r="CM127" s="4" t="str">
        <f>IF(_tag_month_day!AK117="","",_tag_month_day!AK117)</f>
        <v/>
      </c>
      <c r="CN127" s="4" t="str">
        <f>IF(_tag_month_day!AL117="","",_tag_month_day!AL117)</f>
        <v/>
      </c>
      <c r="CO127" s="4" t="str">
        <f>IF(_tag_month_day!AM117="","",_tag_month_day!AM117)</f>
        <v/>
      </c>
      <c r="CP127" s="4" t="str">
        <f>IF(_tag_month_day!AN117="","",_tag_month_day!AN117)</f>
        <v/>
      </c>
      <c r="CQ127" s="4" t="str">
        <f>IF(_tag_month_day!AO117="","",_tag_month_day!AO117)</f>
        <v/>
      </c>
      <c r="CR127" s="462" t="str">
        <f>IF(_tag_month_day!AP117="","",_tag_month_day!AP117)</f>
        <v/>
      </c>
      <c r="CS127" s="463" t="str">
        <f>IF(_tag_month_day!AQ117="","",_tag_month_day!AQ117)</f>
        <v/>
      </c>
      <c r="CT127" s="4" t="str">
        <f>IF(_tag_month_day!AR117="","",_tag_month_day!AR117)</f>
        <v/>
      </c>
      <c r="CU127" s="464" t="e">
        <f>DU127/AJ127</f>
        <v>#VALUE!</v>
      </c>
      <c r="CV127" s="451" t="e">
        <f>BG127/BH127</f>
        <v>#VALUE!</v>
      </c>
      <c r="CW127" s="465" t="e">
        <f>AJ127*(1-CV127)*CU127*AF127</f>
        <v>#VALUE!</v>
      </c>
      <c r="CX127" s="465" t="e">
        <f>CW127*94%</f>
        <v>#VALUE!</v>
      </c>
      <c r="CY127" s="466" t="e">
        <f>IF(CX127=0,0,DS127/(DS127+CX127))</f>
        <v>#VALUE!</v>
      </c>
      <c r="CZ127" s="465" t="e">
        <f>$AJ127*EF127</f>
        <v>#VALUE!</v>
      </c>
      <c r="DA127" s="465" t="e">
        <f>$AJ127*EG127</f>
        <v>#VALUE!</v>
      </c>
      <c r="DB127" s="465" t="e">
        <f>$AJ127*EH127</f>
        <v>#VALUE!</v>
      </c>
      <c r="DC127" s="465" t="e">
        <f>$AJ127*EI127</f>
        <v>#VALUE!</v>
      </c>
      <c r="DD127" s="465" t="e">
        <f>$AJ127*EJ127</f>
        <v>#VALUE!</v>
      </c>
      <c r="DE127" s="465" t="e">
        <f>$AJ127*EK127</f>
        <v>#VALUE!</v>
      </c>
      <c r="DF127" s="465" t="e">
        <f>$AJ127*EL127</f>
        <v>#VALUE!</v>
      </c>
      <c r="DG127" s="465" t="e">
        <f>$AJ127*EM127</f>
        <v>#VALUE!</v>
      </c>
      <c r="DH127" s="465" t="e">
        <f>$AJ127*EN127</f>
        <v>#VALUE!</v>
      </c>
      <c r="DI127" s="465" t="e">
        <f>$AJ127*EO127</f>
        <v>#VALUE!</v>
      </c>
      <c r="DJ127" s="465" t="e">
        <f>CZ127*(1-EP127)</f>
        <v>#VALUE!</v>
      </c>
      <c r="DK127" s="465" t="e">
        <f>DA127*(1-ER127)</f>
        <v>#VALUE!</v>
      </c>
      <c r="DL127" s="465" t="e">
        <f>DB127*(1-EQ127)</f>
        <v>#VALUE!</v>
      </c>
      <c r="DM127" s="465" t="e">
        <f>DC127*(1-ES127)</f>
        <v>#VALUE!</v>
      </c>
      <c r="DN127" s="465" t="e">
        <f>DD127*(1-ET127)</f>
        <v>#VALUE!</v>
      </c>
      <c r="DO127" s="465" t="e">
        <f>DE127</f>
        <v>#VALUE!</v>
      </c>
      <c r="DP127" s="465" t="e">
        <f>DF127*(1-EU127)</f>
        <v>#VALUE!</v>
      </c>
      <c r="DQ127" s="465" t="e">
        <f>DG127*(1-EV127)</f>
        <v>#VALUE!</v>
      </c>
      <c r="DR127" s="465" t="e">
        <f>DH127*(1-EW127)</f>
        <v>#VALUE!</v>
      </c>
      <c r="DS127" s="465" t="e">
        <f>DI127</f>
        <v>#VALUE!</v>
      </c>
      <c r="DT127" s="465" t="e">
        <f>SUM(DJ127:DS127)</f>
        <v>#VALUE!</v>
      </c>
      <c r="DU127" s="465" t="e">
        <f>(GS127:GX127)+(DP127+DQ127+DR127)*GY127+DS127</f>
        <v>#VALUE!</v>
      </c>
      <c r="DV127" s="451" t="e">
        <f>AV127/$BH127/(1-EP127)</f>
        <v>#VALUE!</v>
      </c>
      <c r="DW127" s="451" t="e">
        <f>AW127/$BH127/(1-ER127)</f>
        <v>#VALUE!</v>
      </c>
      <c r="DX127" s="451" t="e">
        <f>AX127/$BH127/(1-EQ127)</f>
        <v>#VALUE!</v>
      </c>
      <c r="DY127" s="451" t="e">
        <f>AY127/$BH127/(1-ES127)</f>
        <v>#VALUE!</v>
      </c>
      <c r="DZ127" s="451" t="e">
        <f>AZ127/$BH127/(1-ET127)</f>
        <v>#VALUE!</v>
      </c>
      <c r="EA127" s="451" t="e">
        <f>BA127/$BH127/(1-AX127)</f>
        <v>#VALUE!</v>
      </c>
      <c r="EB127" s="451" t="e">
        <f>BB127/$BH127/(1-EU127)</f>
        <v>#VALUE!</v>
      </c>
      <c r="EC127" s="451" t="e">
        <f>BC127/$BH127/(1-EV127)</f>
        <v>#VALUE!</v>
      </c>
      <c r="ED127" s="451" t="e">
        <f>BD127/$BH127/(1-EW127)</f>
        <v>#VALUE!</v>
      </c>
      <c r="EE127" s="451" t="e">
        <f>BG127/BH127</f>
        <v>#VALUE!</v>
      </c>
      <c r="EF127" s="451" t="e">
        <f>DV127/SUM($DV127:$EE127)</f>
        <v>#VALUE!</v>
      </c>
      <c r="EG127" s="451" t="e">
        <f>DW127/SUM($DV127:$EE127)</f>
        <v>#VALUE!</v>
      </c>
      <c r="EH127" s="451" t="e">
        <f>DX127/SUM($DV127:$EE127)</f>
        <v>#VALUE!</v>
      </c>
      <c r="EI127" s="451" t="e">
        <f>DY127/SUM($DV127:$EE127)</f>
        <v>#VALUE!</v>
      </c>
      <c r="EJ127" s="451" t="e">
        <f>DZ127/SUM($DV127:$EE127)</f>
        <v>#VALUE!</v>
      </c>
      <c r="EK127" s="451" t="e">
        <f>EA127/SUM($DV127:$EE127)</f>
        <v>#VALUE!</v>
      </c>
      <c r="EL127" s="451" t="e">
        <f>EB127/SUM($DV127:$EE127)</f>
        <v>#VALUE!</v>
      </c>
      <c r="EM127" s="451" t="e">
        <f>EC127/SUM($DV127:$EE127)</f>
        <v>#VALUE!</v>
      </c>
      <c r="EN127" s="451" t="e">
        <f>ED127/SUM($DV127:$EE127)</f>
        <v>#VALUE!</v>
      </c>
      <c r="EO127" s="451" t="e">
        <f>EE127/SUM($DV127:$EE127)</f>
        <v>#VALUE!</v>
      </c>
      <c r="EP127" s="450">
        <f>EP126</f>
        <v>0.080000000000000002</v>
      </c>
      <c r="EQ127" s="450">
        <f>EQ126</f>
        <v>0.014999999999999999</v>
      </c>
      <c r="ER127" s="450">
        <f>ER126</f>
        <v>0.014999999999999999</v>
      </c>
      <c r="ES127" s="450">
        <f>ES126</f>
        <v>0.014999999999999999</v>
      </c>
      <c r="ET127" s="450">
        <f>ET126</f>
        <v>0.014999999999999999</v>
      </c>
      <c r="EU127" s="450">
        <f>EU126</f>
        <v>0.089999999999999997</v>
      </c>
      <c r="EV127" s="450">
        <f>EV126</f>
        <v>0.089999999999999997</v>
      </c>
      <c r="EW127" s="450">
        <f>EW126</f>
        <v>0.089999999999999997</v>
      </c>
      <c r="EX127" s="431" t="str">
        <f>IF(_tag_month_day!AS117="","",_tag_month_day!AS117/100)</f>
        <v/>
      </c>
      <c r="EY127" s="431" t="str">
        <f>IF(_tag_month_day!AT117="","",_tag_month_day!AT117/100)</f>
        <v/>
      </c>
      <c r="EZ127" s="431" t="str">
        <f>IF(_tag_month_day!AU117="","",_tag_month_day!AU117/100)</f>
        <v/>
      </c>
      <c r="FA127" s="431" t="str">
        <f>IF(_tag_month_day!AV117="","",_tag_month_day!AV117/100)</f>
        <v/>
      </c>
      <c r="FB127" s="431" t="str">
        <f>IF(_tag_month_day!AW117="","",_tag_month_day!AW117/100)</f>
        <v/>
      </c>
      <c r="FC127" s="431" t="str">
        <f>IF(_tag_month_day!AX117="","",_tag_month_day!AX117/100)</f>
        <v/>
      </c>
      <c r="FD127" s="449" t="str">
        <f>IF(_tag_month_day!AY117="","",_tag_month_day!AY117/100)</f>
        <v/>
      </c>
      <c r="FE127" s="449" t="str">
        <f>IF(_tag_month_day!AZ117="","",_tag_month_day!AZ117/100)</f>
        <v/>
      </c>
      <c r="FF127" s="449" t="str">
        <f>IF(_tag_month_day!BA117="","",_tag_month_day!BA117/100)</f>
        <v/>
      </c>
      <c r="FG127" s="449" t="str">
        <f>IF(_tag_month_day!BB117="","",_tag_month_day!BB117/100)</f>
        <v/>
      </c>
      <c r="FH127" s="467" t="str">
        <f>IF(_tag_month_day!BC117="","",_tag_month_day!BC117/100)</f>
        <v/>
      </c>
      <c r="FI127" s="449">
        <f>FI126</f>
        <v>0.40999999999999998</v>
      </c>
      <c r="FJ127" s="449">
        <f>FJ126</f>
        <v>0.11</v>
      </c>
      <c r="FK127" s="449">
        <f>FK126</f>
        <v>0.014999999999999999</v>
      </c>
      <c r="FL127" s="449">
        <f>FL126</f>
        <v>0</v>
      </c>
      <c r="FM127" s="467">
        <f>FM126</f>
        <v>0.0001</v>
      </c>
      <c r="FN127" s="449">
        <f>FN126</f>
        <v>0.32000000000000001</v>
      </c>
      <c r="FO127" s="449">
        <f>FO126</f>
        <v>0.20000000000000001</v>
      </c>
      <c r="FP127" s="449">
        <f>FP126</f>
        <v>0.01</v>
      </c>
      <c r="FQ127" s="449">
        <f>FQ126</f>
        <v>0</v>
      </c>
      <c r="FR127" s="467">
        <f>FR126</f>
        <v>0.0001</v>
      </c>
      <c r="FS127" s="449" t="str">
        <f>IF(_tag_month_day!BD117="","",_tag_month_day!BD117/100)</f>
        <v/>
      </c>
      <c r="FT127" s="449" t="str">
        <f>IF(_tag_month_day!BE117="","",_tag_month_day!BE117/100)</f>
        <v/>
      </c>
      <c r="FU127" s="449" t="str">
        <f>IF(_tag_month_day!BF117="","",_tag_month_day!BF117/100)</f>
        <v/>
      </c>
      <c r="FV127" s="449" t="str">
        <f>IF(_tag_month_day!BG117="","",_tag_month_day!BG117/100)</f>
        <v/>
      </c>
      <c r="FW127" s="467" t="str">
        <f>IF(_tag_month_day!BH117="","",_tag_month_day!BH117/100)</f>
        <v/>
      </c>
      <c r="FX127" s="449" t="str">
        <f>IF(_tag_month_day!BI117="","",_tag_month_day!BI117/100)</f>
        <v/>
      </c>
      <c r="FY127" s="449" t="str">
        <f>IF(_tag_month_day!BJ117="","",_tag_month_day!BJ117/100)</f>
        <v/>
      </c>
      <c r="FZ127" s="468" t="str">
        <f>IF(_tag_month_day!BK117="","",_tag_month_day!BK117/100)</f>
        <v/>
      </c>
      <c r="GA127" s="449" t="str">
        <f>IF(_tag_month_day!BL117="","",_tag_month_day!BL117/100)</f>
        <v/>
      </c>
      <c r="GB127" s="467" t="str">
        <f>IF(_tag_month_day!BM117="","",_tag_month_day!BM117/100)</f>
        <v/>
      </c>
      <c r="GC127" s="431" t="str">
        <f>IF(_tag_month_day!BN117="","",_tag_month_day!BN117/100)</f>
        <v/>
      </c>
      <c r="GD127" s="431" t="str">
        <f>IF(_tag_month_day!BO117="","",_tag_month_day!BO117/100)</f>
        <v/>
      </c>
      <c r="GE127" s="431" t="str">
        <f>IF(_tag_month_day!BP117="","",_tag_month_day!BP117/100)</f>
        <v/>
      </c>
      <c r="GF127" s="431" t="str">
        <f>IF(_tag_month_day!BQ117="","",_tag_month_day!BQ117/100)</f>
        <v/>
      </c>
      <c r="GG127" s="431" t="str">
        <f>IF(_tag_month_day!BR117="","",_tag_month_day!BR117/100)</f>
        <v/>
      </c>
      <c r="GH127" s="431" t="str">
        <f>IF(_tag_month_day!BS117="","",_tag_month_day!BS117/100)</f>
        <v/>
      </c>
      <c r="GI127" s="467" t="str">
        <f>IF(_tag_month_day!BT117="","",_tag_month_day!BT117/100)</f>
        <v/>
      </c>
      <c r="GJ127" s="469" t="str">
        <f>IF(_tag_month_day!BU117="","",_tag_month_day!BU117/100)</f>
        <v/>
      </c>
      <c r="GK127" s="470">
        <f>GK126</f>
        <v>0.070000000000000007</v>
      </c>
      <c r="GL127" s="470">
        <f>GL126</f>
        <v>0.029999999999999999</v>
      </c>
      <c r="GM127" s="471" t="str">
        <f>IF(_tag_month_day!BX117="","",_tag_month_day!BX117/100)</f>
        <v/>
      </c>
      <c r="GN127" s="470">
        <f>GN126</f>
        <v>0.070000000000000007</v>
      </c>
      <c r="GO127" s="470">
        <f>GO126</f>
        <v>0.029999999999999999</v>
      </c>
      <c r="GP127" s="470">
        <f>GP126</f>
        <v>0.089999999999999997</v>
      </c>
      <c r="GQ127" s="470">
        <f>GQ126</f>
        <v>0.029999999999999999</v>
      </c>
      <c r="GR127" s="471" t="str">
        <f>IF(_tag_month_day!CA117="","",_tag_month_day!CA117/100)</f>
        <v/>
      </c>
      <c r="GS127" s="472">
        <f>GS126</f>
        <v>0.95299999999999996</v>
      </c>
      <c r="GT127" s="472">
        <f>GT126</f>
        <v>0.55000000000000004</v>
      </c>
      <c r="GU127" s="472">
        <f>GU126</f>
        <v>0.55000000000000004</v>
      </c>
      <c r="GV127" s="472">
        <f>GV126</f>
        <v>0.55000000000000004</v>
      </c>
      <c r="GW127" s="472">
        <f>GW126</f>
        <v>0.5</v>
      </c>
      <c r="GX127" s="472">
        <f>GX126</f>
        <v>0.93500000000000005</v>
      </c>
      <c r="GY127" s="472">
        <f>GY126</f>
        <v>0.14999999999999999</v>
      </c>
      <c r="GZ127" s="472">
        <f>GZ126</f>
        <v>1</v>
      </c>
      <c r="HA127" s="474">
        <f>HA126</f>
        <v>0.047</v>
      </c>
      <c r="HB127" s="474">
        <f>HB126</f>
        <v>0.45000000000000001</v>
      </c>
      <c r="HC127" s="474">
        <f>HC126</f>
        <v>0.45000000000000001</v>
      </c>
      <c r="HD127" s="474">
        <f>HD126</f>
        <v>0.45000000000000001</v>
      </c>
      <c r="HE127" s="474">
        <f>HE126</f>
        <v>0.5</v>
      </c>
      <c r="HF127" s="474">
        <f>HF126</f>
        <v>0.065000000000000002</v>
      </c>
      <c r="HG127" s="474">
        <f>HG126</f>
        <v>0.84999999999999998</v>
      </c>
      <c r="HH127" s="474">
        <f>HH126</f>
        <v>0</v>
      </c>
      <c r="HI127" s="10" t="e">
        <f>IF(BZ127&lt;&gt;"",CK127-BV127,0)</f>
        <v>#VALUE!</v>
      </c>
      <c r="HJ127" s="10" t="e">
        <f>IF(AJ127&gt;0,AH127-AJ127,0)</f>
        <v>#VALUE!</v>
      </c>
      <c r="HK127" s="466">
        <f>HK126</f>
        <v>0.84999999999999998</v>
      </c>
      <c r="HL127" s="424">
        <f>HL126</f>
        <v>550000</v>
      </c>
      <c r="HM127" s="424">
        <f>HM126</f>
        <v>480000</v>
      </c>
      <c r="HN127" s="465" t="e">
        <f>(DJ127*EZ127+DK127*FH127+DL127*FM127+DM127*FR127+DN127*FW127+DO127*GB127+DS127*GI127+DP127*GM127+DR127*GR127)*1000*2</f>
        <v>#VALUE!</v>
      </c>
      <c r="HO127" s="465" t="e">
        <f>HN127*HK127*$HO$2/HL127*1000000</f>
        <v>#VALUE!</v>
      </c>
      <c r="HP127" s="465" t="e">
        <f>HN127*HK127*$HP$2/HM127*1000000</f>
        <v>#VALUE!</v>
      </c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</row>
    <row customFormat="1" r="128" s="0">
      <c r="A128" s="420">
        <v>117</v>
      </c>
      <c r="B128" s="421">
        <f ca="1">IF(D128=D127,B127,IF(D128="夜班",B127+1,B127))</f>
        <v>43590</v>
      </c>
      <c r="C128" s="422">
        <f>C127</f>
        <v>0.041666666666666699</v>
      </c>
      <c r="D128" s="10" t="str">
        <f ca="1">IF(HOUR(G128)&lt;8,"夜班",IF(HOUR(G128)&lt;16,"白班",IF(HOUR(G128)&lt;24,"中班",0)))</f>
        <v>中班</v>
      </c>
      <c r="E128" s="10" t="e">
        <f ca="1">IF(F128=1,"甲",IF(F128=2,"乙",IF(F128=3,"丙",IF(F128=4,"丁",""))))</f>
        <v>#REF!</v>
      </c>
      <c r="F128" s="10" t="e">
        <f ca="1">SUMPRODUCT((成本日报!$A$3:$A$95=计划!B128)*(成本日报!$B$3:$B$95=计划!$D128),成本日报!$C$3:$C$95)</f>
        <v>#REF!</v>
      </c>
      <c r="G128" s="423">
        <f ca="1">G127+C127</f>
        <v>43590.833333333052</v>
      </c>
      <c r="H128" s="423">
        <f ca="1">$G128+$C128/60*10+$C128*0</f>
        <v>43590.840277777497</v>
      </c>
      <c r="I128" s="423">
        <f ca="1">$G128+$C128/60*18+$C128*0</f>
        <v>43590.845833333049</v>
      </c>
      <c r="J128" s="423">
        <f ca="1">$G128+$C128/60*0+$C128*1</f>
        <v>43590.874999999716</v>
      </c>
      <c r="K128" s="423">
        <f ca="1">$G128+$C128/60*30+$C128*2</f>
        <v>43590.937499999724</v>
      </c>
      <c r="L128" s="423">
        <f ca="1">$G128+$C128/60*0+$C128*3</f>
        <v>43590.958333333052</v>
      </c>
      <c r="M128" s="424" t="str">
        <f>IF(_tag_month_day!A118="","",_tag_month_day!A118)</f>
        <v/>
      </c>
      <c r="N128" s="424" t="str">
        <f>IF(_tag_month_day!B118="","",_tag_month_day!B118)</f>
        <v/>
      </c>
      <c r="O128" s="425" t="e">
        <f>IF(M128+N128=0,"",M128+N128)</f>
        <v>#VALUE!</v>
      </c>
      <c r="P128" s="424" t="str">
        <f>IF(_tag_month_day!C118="","",_tag_month_day!C118)</f>
        <v/>
      </c>
      <c r="Q128" s="424" t="str">
        <f>IF(_tag_month_day!D118="","",_tag_month_day!D118)</f>
        <v/>
      </c>
      <c r="R128" s="426" t="str">
        <f>IF(_tag_month_day!CB118="","",_tag_month_day!CB118/100)</f>
        <v/>
      </c>
      <c r="S128" s="427" t="str">
        <f>IF(_tag_month_day!E118="","",_tag_month_day!E118)</f>
        <v/>
      </c>
      <c r="T128" s="427" t="str">
        <f>IF(_tag_month_day!F118="","",_tag_month_day!F118)</f>
        <v/>
      </c>
      <c r="U128" s="428" t="e">
        <f>S128+T128</f>
        <v>#VALUE!</v>
      </c>
      <c r="V128" s="429" t="e">
        <f>U128/AJ128</f>
        <v>#VALUE!</v>
      </c>
      <c r="W128" s="430" t="str">
        <f>IF(_jhy_month_day!A118="","",_jhy_month_day!A118)</f>
        <v/>
      </c>
      <c r="X128" s="431" t="str">
        <f>IF(_jhy_month_day!B118="","",_jhy_month_day!B118/100)</f>
        <v/>
      </c>
      <c r="Y128" s="431" t="str">
        <f>IF(_jhy_month_day!C118="","",_jhy_month_day!C118/100)</f>
        <v/>
      </c>
      <c r="Z128" s="432">
        <f>Z124+1</f>
        <v>30</v>
      </c>
      <c r="AA128" s="433" t="str">
        <f>IF(_tag_month_day!G118="","",_tag_month_day!G118/100)</f>
        <v/>
      </c>
      <c r="AB128" s="433" t="str">
        <f>IF(_tag_month_day!H118="","",_tag_month_day!H118/100)</f>
        <v/>
      </c>
      <c r="AC128" s="434">
        <f>IF(X128="",AC127,BK128*($AV127*X128+$AW127*FD127+$AX127*FI127+$AY127*FN127+$AZ127*FS127+$BA127*FX127+$BG127*GE127)/(AV127*Y128+AX127*FK127+AW127*FF127+AY127*FP127+AZ127*FU127+BA127*FZ127+BG127*GG127+BB127*GK127+BC127*GN127+BD127*GP127))</f>
        <v>1.59963432013121</v>
      </c>
      <c r="AD128" s="435" t="str">
        <f>IF(AC128=AC127,"",AC128-AC127)</f>
        <v/>
      </c>
      <c r="AE128" s="436" t="str">
        <f>IF(1-AF128=0,"",(1-AF128))</f>
        <v/>
      </c>
      <c r="AF128" s="437">
        <v>1</v>
      </c>
      <c r="AG128" s="10" t="str">
        <f>AG127</f>
        <v>8B4</v>
      </c>
      <c r="AH128" s="438" t="str">
        <f>AH127</f>
        <v/>
      </c>
      <c r="AI128" s="424" t="e">
        <f>IF(ROUND(AJ128-AJ127,1)=0,"",AJ128-AJ127)</f>
        <v>#VALUE!</v>
      </c>
      <c r="AJ128" s="10" t="str">
        <f>IF(_tag_month_day!I118="","",_tag_month_day!I118)</f>
        <v/>
      </c>
      <c r="AK128" s="440" t="s">
        <v>86</v>
      </c>
      <c r="AL128" s="440" t="s">
        <v>462</v>
      </c>
      <c r="AM128" s="440" t="s">
        <v>433</v>
      </c>
      <c r="AN128" s="441">
        <f>AN127</f>
        <v>2</v>
      </c>
      <c r="AO128" s="441">
        <f>AO127</f>
        <v>8</v>
      </c>
      <c r="AP128" s="442" t="e">
        <f>(IF(AN128=0,AS127,AS127*(1+AO128/AN128)/(AR128+AO128/AN128)))+AT128</f>
        <v>#VALUE!</v>
      </c>
      <c r="AQ128" s="443" t="str">
        <f>IF(_tag_month_day!J118="","",_tag_month_day!J118/100)</f>
        <v/>
      </c>
      <c r="AR128" s="444">
        <f>AR127</f>
        <v>1.3</v>
      </c>
      <c r="AS128" s="445" t="e">
        <f>AQ128*(AN128*AR128+AO128)/(AN128+AO128)</f>
        <v>#VALUE!</v>
      </c>
      <c r="AT128" s="445" t="e">
        <f>(SUM(BE128:BF128)-SUM(BE127:BF127))*0.05</f>
        <v>#VALUE!</v>
      </c>
      <c r="AU128" s="446" t="str">
        <f>IF(_tag_month_day!CC118="","",IF(_tag_month_day!CC118&gt;0,_tag_month_day!CD118,_tag_month_day!CE118))</f>
        <v/>
      </c>
      <c r="AV128" s="447" t="str">
        <f>IF(_tag_month_day!L118="","",_tag_month_day!L118/100)</f>
        <v/>
      </c>
      <c r="AW128" s="431">
        <f>AW127</f>
        <v>0</v>
      </c>
      <c r="AX128" s="431">
        <f>AX127</f>
        <v>0</v>
      </c>
      <c r="AY128" s="431" t="str">
        <f>IF(_tag_month_day!M118="","",_tag_month_day!M118/100)</f>
        <v/>
      </c>
      <c r="AZ128" s="431" t="str">
        <f>IF(_tag_month_day!N118="","",_tag_month_day!N118/100)</f>
        <v/>
      </c>
      <c r="BA128" s="431" t="str">
        <f>IF(_tag_month_day!O118="","",_tag_month_day!O118/100)</f>
        <v/>
      </c>
      <c r="BB128" s="448" t="str">
        <f>IF(_tag_month_day!P118="","",_tag_month_day!P118/100)</f>
        <v/>
      </c>
      <c r="BC128" s="448">
        <f>BC127</f>
        <v>0</v>
      </c>
      <c r="BD128" s="448" t="str">
        <f>IF(_tag_month_day!Q118="","",_tag_month_day!Q118/100)</f>
        <v/>
      </c>
      <c r="BE128" s="449" t="str">
        <f>IF(_tag_month_day!R118="","",_tag_month_day!R118/100)</f>
        <v/>
      </c>
      <c r="BF128" s="388" t="e">
        <f>(AU128*(100+BE128*100))/(AJ128-AU128)/100</f>
        <v>#VALUE!</v>
      </c>
      <c r="BG128" s="450" t="e">
        <f>BE128+BF128</f>
        <v>#VALUE!</v>
      </c>
      <c r="BH128" s="451" t="e">
        <f>SUM(AV128:BF128)</f>
        <v>#VALUE!</v>
      </c>
      <c r="BI128" s="452" t="e">
        <f>IF(CX128=0,BI127,(DK128*查询!$R$5+DL128*查询!$Q$5+DM128*查询!$N$5+DN128*查询!$O$5+DO128*查询!$P$5)*AF128/CX128)</f>
        <v>#VALUE!</v>
      </c>
      <c r="BJ128" s="452" t="e">
        <f>IF(CX128=0,BJ127,(DP128*查询!$S$5+DQ128*查询!$T$5+DR128*查询!$U$5)*AF128/CX128)</f>
        <v>#VALUE!</v>
      </c>
      <c r="BK128" s="452">
        <f>BK127</f>
        <v>1</v>
      </c>
      <c r="BL128" s="453" t="e">
        <f>SUMPRODUCT((AV128:BA128)*(GS128:GX128))/((GS128:GX128)+SUM(BB128:BD128)*GY128+BG128*GZ128)</f>
        <v>#VALUE!</v>
      </c>
      <c r="BM128" s="453" t="e">
        <f>BK128*($AV128*FB128+$AW128*FD128+$AX128*FI128+$AY128*FN128+$AZ128*FS128+$BA128*FX128+$BG128*GE128)/(AV128*EY128+AX128*FK128+AW128*FF128+AY128*FP128+AZ128*FU128+BA128*FZ128+BG128*GG128+BB128*GK128+BC128*GN128+BD128*GP128)</f>
        <v>#VALUE!</v>
      </c>
      <c r="BN128" s="453" t="e">
        <f>($AV128*FC128+$AX128*FJ128+$AW128*FE128+$AY128*FO128+$AZ128*FT128+$BA128*FY128+$BG128*GF128)/($AV128*FA128+BG128*GH128+BB128*GL128+BC128*GO128+BD128*GQ128+BA128*GA128)</f>
        <v>#VALUE!</v>
      </c>
      <c r="BO128" s="454" t="e">
        <f>SUMPRODUCT(AV128:BA128*GS128:GX128)/(GS128:GX128+(BB128+BC128+BD128)*GY128+BG128)</f>
        <v>#VALUE!</v>
      </c>
      <c r="BP128" s="454" t="e">
        <f>SUMPRODUCT(AV128:BA128*GS128:GX128)/(GS128:GX128+(BB128+BC128+BD128)*GY128+BG128)</f>
        <v>#VALUE!</v>
      </c>
      <c r="BQ128" s="454" t="e">
        <f>SUMPRODUCT(AV128:BA128*GS128:GX128)/(GS128:GX128+(BB128+BC128+BD128)*GY128+BG128)</f>
        <v>#VALUE!</v>
      </c>
      <c r="BR128" s="453" t="str">
        <f>IF(_tag_month_day!T118="","",_tag_month_day!T118)</f>
        <v/>
      </c>
      <c r="BS128" s="453" t="str">
        <f>IF(_tag_month_day!U118="","",_tag_month_day!U118)</f>
        <v/>
      </c>
      <c r="BT128" s="455" t="str">
        <f>IF(CK128="","",IF((CK128&gt;=BV128-0.12)*(CK128&lt;=BV128+0.12),"合格","不合格"))</f>
        <v/>
      </c>
      <c r="BU128" s="456" t="str">
        <f>IF(_tag_month_day!V118="","",_tag_month_day!V118)</f>
        <v/>
      </c>
      <c r="BV128" s="457" t="str">
        <f>IF(_tag_month_day!W118="","",_tag_month_day!W118)</f>
        <v/>
      </c>
      <c r="BW128" s="458" t="str">
        <f>IF(_tag_month_day!X118="","",_tag_month_day!X118)</f>
        <v/>
      </c>
      <c r="BX128" s="458" t="str">
        <f>IF(_tag_month_day!Y118="","",_tag_month_day!Y118)</f>
        <v/>
      </c>
      <c r="BY128" s="459">
        <f ca="1">L128</f>
        <v>43590.958333333052</v>
      </c>
      <c r="BZ128" s="460"/>
      <c r="CA128" s="461"/>
      <c r="CB128" s="424" t="str">
        <f>IF(_tag_month_day!Z118="","",_tag_month_day!Z118)</f>
        <v/>
      </c>
      <c r="CC128" s="424" t="str">
        <f>IF(_tag_month_day!AA118="","",_tag_month_day!AA118)</f>
        <v/>
      </c>
      <c r="CD128" s="424" t="str">
        <f>IF(_tag_month_day!AB118="","",_tag_month_day!AB118)</f>
        <v/>
      </c>
      <c r="CE128" s="424" t="str">
        <f>IF(_tag_month_day!AC118="","",_tag_month_day!AC118)</f>
        <v/>
      </c>
      <c r="CF128" s="424" t="str">
        <f>IF(_tag_month_day!AD118="","",_tag_month_day!AD118)</f>
        <v/>
      </c>
      <c r="CG128" s="424" t="str">
        <f>IF(_tag_month_day!AE118="","",_tag_month_day!AE118)</f>
        <v/>
      </c>
      <c r="CH128" s="424" t="str">
        <f>IF(_tag_month_day!AF118="","",_tag_month_day!AF118)</f>
        <v/>
      </c>
      <c r="CI128" s="424" t="str">
        <f>IF(_tag_month_day!AG118="","",_tag_month_day!AG118)</f>
        <v/>
      </c>
      <c r="CJ128" s="424" t="str">
        <f>IF(_tag_month_day!AH118="","",_tag_month_day!AH118)</f>
        <v/>
      </c>
      <c r="CK128" s="424" t="str">
        <f>IF(_tag_month_day!AI118="","",_tag_month_day!AI118)</f>
        <v/>
      </c>
      <c r="CL128" s="4" t="str">
        <f>IF(_tag_month_day!AJ118="","",_tag_month_day!AJ118)</f>
        <v/>
      </c>
      <c r="CM128" s="4" t="str">
        <f>IF(_tag_month_day!AK118="","",_tag_month_day!AK118)</f>
        <v/>
      </c>
      <c r="CN128" s="4" t="str">
        <f>IF(_tag_month_day!AL118="","",_tag_month_day!AL118)</f>
        <v/>
      </c>
      <c r="CO128" s="4" t="str">
        <f>IF(_tag_month_day!AM118="","",_tag_month_day!AM118)</f>
        <v/>
      </c>
      <c r="CP128" s="4" t="str">
        <f>IF(_tag_month_day!AN118="","",_tag_month_day!AN118)</f>
        <v/>
      </c>
      <c r="CQ128" s="4" t="str">
        <f>IF(_tag_month_day!AO118="","",_tag_month_day!AO118)</f>
        <v/>
      </c>
      <c r="CR128" s="462" t="str">
        <f>IF(_tag_month_day!AP118="","",_tag_month_day!AP118)</f>
        <v/>
      </c>
      <c r="CS128" s="463" t="str">
        <f>IF(_tag_month_day!AQ118="","",_tag_month_day!AQ118)</f>
        <v/>
      </c>
      <c r="CT128" s="4" t="str">
        <f>IF(_tag_month_day!AR118="","",_tag_month_day!AR118)</f>
        <v/>
      </c>
      <c r="CU128" s="464" t="e">
        <f>DU128/AJ128</f>
        <v>#VALUE!</v>
      </c>
      <c r="CV128" s="451" t="e">
        <f>BG128/BH128</f>
        <v>#VALUE!</v>
      </c>
      <c r="CW128" s="465" t="e">
        <f>AJ128*(1-CV128)*CU128*AF128</f>
        <v>#VALUE!</v>
      </c>
      <c r="CX128" s="465" t="e">
        <f>CW128*94%</f>
        <v>#VALUE!</v>
      </c>
      <c r="CY128" s="466" t="e">
        <f>IF(CX128=0,0,DS128/(DS128+CX128))</f>
        <v>#VALUE!</v>
      </c>
      <c r="CZ128" s="465" t="e">
        <f>$AJ128*EF128</f>
        <v>#VALUE!</v>
      </c>
      <c r="DA128" s="465" t="e">
        <f>$AJ128*EG128</f>
        <v>#VALUE!</v>
      </c>
      <c r="DB128" s="465" t="e">
        <f>$AJ128*EH128</f>
        <v>#VALUE!</v>
      </c>
      <c r="DC128" s="465" t="e">
        <f>$AJ128*EI128</f>
        <v>#VALUE!</v>
      </c>
      <c r="DD128" s="465" t="e">
        <f>$AJ128*EJ128</f>
        <v>#VALUE!</v>
      </c>
      <c r="DE128" s="465" t="e">
        <f>$AJ128*EK128</f>
        <v>#VALUE!</v>
      </c>
      <c r="DF128" s="465" t="e">
        <f>$AJ128*EL128</f>
        <v>#VALUE!</v>
      </c>
      <c r="DG128" s="465" t="e">
        <f>$AJ128*EM128</f>
        <v>#VALUE!</v>
      </c>
      <c r="DH128" s="465" t="e">
        <f>$AJ128*EN128</f>
        <v>#VALUE!</v>
      </c>
      <c r="DI128" s="465" t="e">
        <f>$AJ128*EO128</f>
        <v>#VALUE!</v>
      </c>
      <c r="DJ128" s="465" t="e">
        <f>CZ128*(1-EP128)</f>
        <v>#VALUE!</v>
      </c>
      <c r="DK128" s="465" t="e">
        <f>DA128*(1-ER128)</f>
        <v>#VALUE!</v>
      </c>
      <c r="DL128" s="465" t="e">
        <f>DB128*(1-EQ128)</f>
        <v>#VALUE!</v>
      </c>
      <c r="DM128" s="465" t="e">
        <f>DC128*(1-ES128)</f>
        <v>#VALUE!</v>
      </c>
      <c r="DN128" s="465" t="e">
        <f>DD128*(1-ET128)</f>
        <v>#VALUE!</v>
      </c>
      <c r="DO128" s="465" t="e">
        <f>DE128</f>
        <v>#VALUE!</v>
      </c>
      <c r="DP128" s="465" t="e">
        <f>DF128*(1-EU128)</f>
        <v>#VALUE!</v>
      </c>
      <c r="DQ128" s="465" t="e">
        <f>DG128*(1-EV128)</f>
        <v>#VALUE!</v>
      </c>
      <c r="DR128" s="465" t="e">
        <f>DH128*(1-EW128)</f>
        <v>#VALUE!</v>
      </c>
      <c r="DS128" s="465" t="e">
        <f>DI128</f>
        <v>#VALUE!</v>
      </c>
      <c r="DT128" s="465" t="e">
        <f>SUM(DJ128:DS128)</f>
        <v>#VALUE!</v>
      </c>
      <c r="DU128" s="465" t="e">
        <f>(GS128:GX128)+(DP128+DQ128+DR128)*GY128+DS128</f>
        <v>#VALUE!</v>
      </c>
      <c r="DV128" s="451" t="e">
        <f>AV128/$BH128/(1-EP128)</f>
        <v>#VALUE!</v>
      </c>
      <c r="DW128" s="451" t="e">
        <f>AW128/$BH128/(1-ER128)</f>
        <v>#VALUE!</v>
      </c>
      <c r="DX128" s="451" t="e">
        <f>AX128/$BH128/(1-EQ128)</f>
        <v>#VALUE!</v>
      </c>
      <c r="DY128" s="451" t="e">
        <f>AY128/$BH128/(1-ES128)</f>
        <v>#VALUE!</v>
      </c>
      <c r="DZ128" s="451" t="e">
        <f>AZ128/$BH128/(1-ET128)</f>
        <v>#VALUE!</v>
      </c>
      <c r="EA128" s="451" t="e">
        <f>BA128/$BH128/(1-AX128)</f>
        <v>#VALUE!</v>
      </c>
      <c r="EB128" s="451" t="e">
        <f>BB128/$BH128/(1-EU128)</f>
        <v>#VALUE!</v>
      </c>
      <c r="EC128" s="451" t="e">
        <f>BC128/$BH128/(1-EV128)</f>
        <v>#VALUE!</v>
      </c>
      <c r="ED128" s="451" t="e">
        <f>BD128/$BH128/(1-EW128)</f>
        <v>#VALUE!</v>
      </c>
      <c r="EE128" s="451" t="e">
        <f>BG128/BH128</f>
        <v>#VALUE!</v>
      </c>
      <c r="EF128" s="451" t="e">
        <f>DV128/SUM($DV128:$EE128)</f>
        <v>#VALUE!</v>
      </c>
      <c r="EG128" s="451" t="e">
        <f>DW128/SUM($DV128:$EE128)</f>
        <v>#VALUE!</v>
      </c>
      <c r="EH128" s="451" t="e">
        <f>DX128/SUM($DV128:$EE128)</f>
        <v>#VALUE!</v>
      </c>
      <c r="EI128" s="451" t="e">
        <f>DY128/SUM($DV128:$EE128)</f>
        <v>#VALUE!</v>
      </c>
      <c r="EJ128" s="451" t="e">
        <f>DZ128/SUM($DV128:$EE128)</f>
        <v>#VALUE!</v>
      </c>
      <c r="EK128" s="451" t="e">
        <f>EA128/SUM($DV128:$EE128)</f>
        <v>#VALUE!</v>
      </c>
      <c r="EL128" s="451" t="e">
        <f>EB128/SUM($DV128:$EE128)</f>
        <v>#VALUE!</v>
      </c>
      <c r="EM128" s="451" t="e">
        <f>EC128/SUM($DV128:$EE128)</f>
        <v>#VALUE!</v>
      </c>
      <c r="EN128" s="451" t="e">
        <f>ED128/SUM($DV128:$EE128)</f>
        <v>#VALUE!</v>
      </c>
      <c r="EO128" s="451" t="e">
        <f>EE128/SUM($DV128:$EE128)</f>
        <v>#VALUE!</v>
      </c>
      <c r="EP128" s="450">
        <f>EP127</f>
        <v>0.080000000000000002</v>
      </c>
      <c r="EQ128" s="450">
        <f>EQ127</f>
        <v>0.014999999999999999</v>
      </c>
      <c r="ER128" s="450">
        <f>ER127</f>
        <v>0.014999999999999999</v>
      </c>
      <c r="ES128" s="450">
        <f>ES127</f>
        <v>0.014999999999999999</v>
      </c>
      <c r="ET128" s="450">
        <f>ET127</f>
        <v>0.014999999999999999</v>
      </c>
      <c r="EU128" s="450">
        <f>EU127</f>
        <v>0.089999999999999997</v>
      </c>
      <c r="EV128" s="450">
        <f>EV127</f>
        <v>0.089999999999999997</v>
      </c>
      <c r="EW128" s="450">
        <f>EW127</f>
        <v>0.089999999999999997</v>
      </c>
      <c r="EX128" s="431" t="str">
        <f>IF(_tag_month_day!AS118="","",_tag_month_day!AS118/100)</f>
        <v/>
      </c>
      <c r="EY128" s="431" t="str">
        <f>IF(_tag_month_day!AT118="","",_tag_month_day!AT118/100)</f>
        <v/>
      </c>
      <c r="EZ128" s="431" t="str">
        <f>IF(_tag_month_day!AU118="","",_tag_month_day!AU118/100)</f>
        <v/>
      </c>
      <c r="FA128" s="431" t="str">
        <f>IF(_tag_month_day!AV118="","",_tag_month_day!AV118/100)</f>
        <v/>
      </c>
      <c r="FB128" s="431" t="str">
        <f>IF(_tag_month_day!AW118="","",_tag_month_day!AW118/100)</f>
        <v/>
      </c>
      <c r="FC128" s="431" t="str">
        <f>IF(_tag_month_day!AX118="","",_tag_month_day!AX118/100)</f>
        <v/>
      </c>
      <c r="FD128" s="449" t="str">
        <f>IF(_tag_month_day!AY118="","",_tag_month_day!AY118/100)</f>
        <v/>
      </c>
      <c r="FE128" s="449" t="str">
        <f>IF(_tag_month_day!AZ118="","",_tag_month_day!AZ118/100)</f>
        <v/>
      </c>
      <c r="FF128" s="449" t="str">
        <f>IF(_tag_month_day!BA118="","",_tag_month_day!BA118/100)</f>
        <v/>
      </c>
      <c r="FG128" s="449" t="str">
        <f>IF(_tag_month_day!BB118="","",_tag_month_day!BB118/100)</f>
        <v/>
      </c>
      <c r="FH128" s="467" t="str">
        <f>IF(_tag_month_day!BC118="","",_tag_month_day!BC118/100)</f>
        <v/>
      </c>
      <c r="FI128" s="449">
        <f>FI127</f>
        <v>0.40999999999999998</v>
      </c>
      <c r="FJ128" s="449">
        <f>FJ127</f>
        <v>0.11</v>
      </c>
      <c r="FK128" s="449">
        <f>FK127</f>
        <v>0.014999999999999999</v>
      </c>
      <c r="FL128" s="449">
        <f>FL127</f>
        <v>0</v>
      </c>
      <c r="FM128" s="467">
        <f>FM127</f>
        <v>0.0001</v>
      </c>
      <c r="FN128" s="449">
        <f>FN127</f>
        <v>0.32000000000000001</v>
      </c>
      <c r="FO128" s="449">
        <f>FO127</f>
        <v>0.20000000000000001</v>
      </c>
      <c r="FP128" s="449">
        <f>FP127</f>
        <v>0.01</v>
      </c>
      <c r="FQ128" s="449">
        <f>FQ127</f>
        <v>0</v>
      </c>
      <c r="FR128" s="467">
        <f>FR127</f>
        <v>0.0001</v>
      </c>
      <c r="FS128" s="449" t="str">
        <f>IF(_tag_month_day!BD118="","",_tag_month_day!BD118/100)</f>
        <v/>
      </c>
      <c r="FT128" s="449" t="str">
        <f>IF(_tag_month_day!BE118="","",_tag_month_day!BE118/100)</f>
        <v/>
      </c>
      <c r="FU128" s="449" t="str">
        <f>IF(_tag_month_day!BF118="","",_tag_month_day!BF118/100)</f>
        <v/>
      </c>
      <c r="FV128" s="449" t="str">
        <f>IF(_tag_month_day!BG118="","",_tag_month_day!BG118/100)</f>
        <v/>
      </c>
      <c r="FW128" s="467" t="str">
        <f>IF(_tag_month_day!BH118="","",_tag_month_day!BH118/100)</f>
        <v/>
      </c>
      <c r="FX128" s="449" t="str">
        <f>IF(_tag_month_day!BI118="","",_tag_month_day!BI118/100)</f>
        <v/>
      </c>
      <c r="FY128" s="449" t="str">
        <f>IF(_tag_month_day!BJ118="","",_tag_month_day!BJ118/100)</f>
        <v/>
      </c>
      <c r="FZ128" s="468" t="str">
        <f>IF(_tag_month_day!BK118="","",_tag_month_day!BK118/100)</f>
        <v/>
      </c>
      <c r="GA128" s="449" t="str">
        <f>IF(_tag_month_day!BL118="","",_tag_month_day!BL118/100)</f>
        <v/>
      </c>
      <c r="GB128" s="467" t="str">
        <f>IF(_tag_month_day!BM118="","",_tag_month_day!BM118/100)</f>
        <v/>
      </c>
      <c r="GC128" s="431" t="str">
        <f>IF(_tag_month_day!BN118="","",_tag_month_day!BN118/100)</f>
        <v/>
      </c>
      <c r="GD128" s="431" t="str">
        <f>IF(_tag_month_day!BO118="","",_tag_month_day!BO118/100)</f>
        <v/>
      </c>
      <c r="GE128" s="431" t="str">
        <f>IF(_tag_month_day!BP118="","",_tag_month_day!BP118/100)</f>
        <v/>
      </c>
      <c r="GF128" s="431" t="str">
        <f>IF(_tag_month_day!BQ118="","",_tag_month_day!BQ118/100)</f>
        <v/>
      </c>
      <c r="GG128" s="431" t="str">
        <f>IF(_tag_month_day!BR118="","",_tag_month_day!BR118/100)</f>
        <v/>
      </c>
      <c r="GH128" s="431" t="str">
        <f>IF(_tag_month_day!BS118="","",_tag_month_day!BS118/100)</f>
        <v/>
      </c>
      <c r="GI128" s="467" t="str">
        <f>IF(_tag_month_day!BT118="","",_tag_month_day!BT118/100)</f>
        <v/>
      </c>
      <c r="GJ128" s="469" t="str">
        <f>IF(_tag_month_day!BU118="","",_tag_month_day!BU118/100)</f>
        <v/>
      </c>
      <c r="GK128" s="470">
        <f>GK127</f>
        <v>0.070000000000000007</v>
      </c>
      <c r="GL128" s="470">
        <f>GL127</f>
        <v>0.029999999999999999</v>
      </c>
      <c r="GM128" s="471" t="str">
        <f>IF(_tag_month_day!BX118="","",_tag_month_day!BX118/100)</f>
        <v/>
      </c>
      <c r="GN128" s="470">
        <f>GN127</f>
        <v>0.070000000000000007</v>
      </c>
      <c r="GO128" s="470">
        <f>GO127</f>
        <v>0.029999999999999999</v>
      </c>
      <c r="GP128" s="470">
        <f>GP127</f>
        <v>0.089999999999999997</v>
      </c>
      <c r="GQ128" s="470">
        <f>GQ127</f>
        <v>0.029999999999999999</v>
      </c>
      <c r="GR128" s="471" t="str">
        <f>IF(_tag_month_day!CA118="","",_tag_month_day!CA118/100)</f>
        <v/>
      </c>
      <c r="GS128" s="472">
        <f>GS127</f>
        <v>0.95299999999999996</v>
      </c>
      <c r="GT128" s="472">
        <f>GT127</f>
        <v>0.55000000000000004</v>
      </c>
      <c r="GU128" s="472">
        <f>GU127</f>
        <v>0.55000000000000004</v>
      </c>
      <c r="GV128" s="472">
        <f>GV127</f>
        <v>0.55000000000000004</v>
      </c>
      <c r="GW128" s="472">
        <f>GW127</f>
        <v>0.5</v>
      </c>
      <c r="GX128" s="472">
        <f>GX127</f>
        <v>0.93500000000000005</v>
      </c>
      <c r="GY128" s="472">
        <f>GY127</f>
        <v>0.14999999999999999</v>
      </c>
      <c r="GZ128" s="472">
        <f>GZ127</f>
        <v>1</v>
      </c>
      <c r="HA128" s="474">
        <f>HA127</f>
        <v>0.047</v>
      </c>
      <c r="HB128" s="474">
        <f>HB127</f>
        <v>0.45000000000000001</v>
      </c>
      <c r="HC128" s="474">
        <f>HC127</f>
        <v>0.45000000000000001</v>
      </c>
      <c r="HD128" s="474">
        <f>HD127</f>
        <v>0.45000000000000001</v>
      </c>
      <c r="HE128" s="474">
        <f>HE127</f>
        <v>0.5</v>
      </c>
      <c r="HF128" s="474">
        <f>HF127</f>
        <v>0.065000000000000002</v>
      </c>
      <c r="HG128" s="474">
        <f>HG127</f>
        <v>0.84999999999999998</v>
      </c>
      <c r="HH128" s="474">
        <f>HH127</f>
        <v>0</v>
      </c>
      <c r="HI128" s="10">
        <f>IF(BZ128&lt;&gt;"",CK128-BV128,0)</f>
        <v>0</v>
      </c>
      <c r="HJ128" s="10" t="e">
        <f>IF(AJ128&gt;0,AH128-AJ128,0)</f>
        <v>#VALUE!</v>
      </c>
      <c r="HK128" s="466">
        <f>HK127</f>
        <v>0.84999999999999998</v>
      </c>
      <c r="HL128" s="424">
        <f>HL127</f>
        <v>550000</v>
      </c>
      <c r="HM128" s="424">
        <f>HM127</f>
        <v>480000</v>
      </c>
      <c r="HN128" s="465" t="e">
        <f>(DJ128*EZ128+DK128*FH128+DL128*FM128+DM128*FR128+DN128*FW128+DO128*GB128+DS128*GI128+DP128*GM128+DR128*GR128)*1000*2</f>
        <v>#VALUE!</v>
      </c>
      <c r="HO128" s="465" t="e">
        <f>HN128*HK128*$HO$2/HL128*1000000</f>
        <v>#VALUE!</v>
      </c>
      <c r="HP128" s="465" t="e">
        <f>HN128*HK128*$HP$2/HM128*1000000</f>
        <v>#VALUE!</v>
      </c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</row>
    <row customFormat="1" r="129" s="0">
      <c r="A129" s="420">
        <v>118</v>
      </c>
      <c r="B129" s="421">
        <f ca="1">IF(D129=D128,B128,IF(D129="夜班",B128+1,B128))</f>
        <v>43590</v>
      </c>
      <c r="C129" s="422">
        <f>C128</f>
        <v>0.041666666666666699</v>
      </c>
      <c r="D129" s="10" t="str">
        <f ca="1">IF(HOUR(G129)&lt;8,"夜班",IF(HOUR(G129)&lt;16,"白班",IF(HOUR(G129)&lt;24,"中班",0)))</f>
        <v>中班</v>
      </c>
      <c r="E129" s="10" t="e">
        <f ca="1">IF(F129=1,"甲",IF(F129=2,"乙",IF(F129=3,"丙",IF(F129=4,"丁",""))))</f>
        <v>#REF!</v>
      </c>
      <c r="F129" s="10" t="e">
        <f ca="1">SUMPRODUCT((成本日报!$A$3:$A$95=计划!B129)*(成本日报!$B$3:$B$95=计划!$D129),成本日报!$C$3:$C$95)</f>
        <v>#REF!</v>
      </c>
      <c r="G129" s="423">
        <f ca="1">G128+C128</f>
        <v>43590.874999999716</v>
      </c>
      <c r="H129" s="423">
        <f ca="1">$G129+$C129/60*10+$C129*0</f>
        <v>43590.881944444161</v>
      </c>
      <c r="I129" s="423">
        <f ca="1">$G129+$C129/60*18+$C129*0</f>
        <v>43590.887499999713</v>
      </c>
      <c r="J129" s="423">
        <f ca="1">$G129+$C129/60*0+$C129*1</f>
        <v>43590.91666666638</v>
      </c>
      <c r="K129" s="423">
        <f ca="1">$G129+$C129/60*30+$C129*2</f>
        <v>43590.979166666388</v>
      </c>
      <c r="L129" s="423">
        <f ca="1">$G129+$C129/60*0+$C129*3</f>
        <v>43590.999999999716</v>
      </c>
      <c r="M129" s="424" t="str">
        <f>IF(_tag_month_day!A119="","",_tag_month_day!A119)</f>
        <v/>
      </c>
      <c r="N129" s="424" t="str">
        <f>IF(_tag_month_day!B119="","",_tag_month_day!B119)</f>
        <v/>
      </c>
      <c r="O129" s="425" t="e">
        <f>IF(M129+N129=0,"",M129+N129)</f>
        <v>#VALUE!</v>
      </c>
      <c r="P129" s="424" t="str">
        <f>IF(_tag_month_day!C119="","",_tag_month_day!C119)</f>
        <v/>
      </c>
      <c r="Q129" s="424" t="str">
        <f>IF(_tag_month_day!D119="","",_tag_month_day!D119)</f>
        <v/>
      </c>
      <c r="R129" s="426" t="str">
        <f>IF(_tag_month_day!CB119="","",_tag_month_day!CB119/100)</f>
        <v/>
      </c>
      <c r="S129" s="427" t="str">
        <f>IF(_tag_month_day!E119="","",_tag_month_day!E119)</f>
        <v/>
      </c>
      <c r="T129" s="427" t="str">
        <f>IF(_tag_month_day!F119="","",_tag_month_day!F119)</f>
        <v/>
      </c>
      <c r="U129" s="428" t="e">
        <f>S129+T129</f>
        <v>#VALUE!</v>
      </c>
      <c r="V129" s="429" t="e">
        <f>U129/AJ129</f>
        <v>#VALUE!</v>
      </c>
      <c r="W129" s="430" t="str">
        <f>IF(_jhy_month_day!A119="","",_jhy_month_day!A119)</f>
        <v/>
      </c>
      <c r="X129" s="431" t="str">
        <f>IF(_jhy_month_day!B119="","",_jhy_month_day!B119/100)</f>
        <v/>
      </c>
      <c r="Y129" s="431" t="str">
        <f>IF(_jhy_month_day!C119="","",_jhy_month_day!C119/100)</f>
        <v/>
      </c>
      <c r="Z129" s="432">
        <f>Z125+1</f>
        <v>30</v>
      </c>
      <c r="AA129" s="433" t="str">
        <f>IF(_tag_month_day!G119="","",_tag_month_day!G119/100)</f>
        <v/>
      </c>
      <c r="AB129" s="433" t="str">
        <f>IF(_tag_month_day!H119="","",_tag_month_day!H119/100)</f>
        <v/>
      </c>
      <c r="AC129" s="434">
        <f>IF(X129="",AC128,BK129*($AV128*X129+$AW128*FD128+$AX128*FI128+$AY128*FN128+$AZ128*FS128+$BA128*FX128+$BG128*GE128)/(AV128*Y129+AX128*FK128+AW128*FF128+AY128*FP128+AZ128*FU128+BA128*FZ128+BG128*GG128+BB128*GK128+BC128*GN128+BD128*GP128))</f>
        <v>1.59963432013121</v>
      </c>
      <c r="AD129" s="435" t="str">
        <f>IF(AC129=AC128,"",AC129-AC128)</f>
        <v/>
      </c>
      <c r="AE129" s="436" t="str">
        <f>IF(1-AF129=0,"",(1-AF129))</f>
        <v/>
      </c>
      <c r="AF129" s="437">
        <v>1</v>
      </c>
      <c r="AG129" s="10" t="str">
        <f>AG128</f>
        <v>8B4</v>
      </c>
      <c r="AH129" s="438" t="str">
        <f>AH128</f>
        <v/>
      </c>
      <c r="AI129" s="424" t="e">
        <f>IF(ROUND(AJ129-AJ128,1)=0,"",AJ129-AJ128)</f>
        <v>#VALUE!</v>
      </c>
      <c r="AJ129" s="10" t="str">
        <f>IF(_tag_month_day!I119="","",_tag_month_day!I119)</f>
        <v/>
      </c>
      <c r="AK129" s="440"/>
      <c r="AL129" s="440"/>
      <c r="AM129" s="440"/>
      <c r="AN129" s="441">
        <f>AN128</f>
        <v>2</v>
      </c>
      <c r="AO129" s="441">
        <f>AO128</f>
        <v>8</v>
      </c>
      <c r="AP129" s="442" t="e">
        <f>(IF(AN129=0,AS128,AS128*(1+AO129/AN129)/(AR129+AO129/AN129)))+AT129</f>
        <v>#VALUE!</v>
      </c>
      <c r="AQ129" s="443" t="str">
        <f>IF(_tag_month_day!J119="","",_tag_month_day!J119/100)</f>
        <v/>
      </c>
      <c r="AR129" s="444">
        <f>AR128</f>
        <v>1.3</v>
      </c>
      <c r="AS129" s="445" t="e">
        <f>AQ129*(AN129*AR129+AO129)/(AN129+AO129)</f>
        <v>#VALUE!</v>
      </c>
      <c r="AT129" s="445" t="e">
        <f>(SUM(BE129:BF129)-SUM(BE128:BF128))*0.05</f>
        <v>#VALUE!</v>
      </c>
      <c r="AU129" s="446" t="str">
        <f>IF(_tag_month_day!CC119="","",IF(_tag_month_day!CC119&gt;0,_tag_month_day!CD119,_tag_month_day!CE119))</f>
        <v/>
      </c>
      <c r="AV129" s="447" t="str">
        <f>IF(_tag_month_day!L119="","",_tag_month_day!L119/100)</f>
        <v/>
      </c>
      <c r="AW129" s="431">
        <f>AW128</f>
        <v>0</v>
      </c>
      <c r="AX129" s="431">
        <f>AX128</f>
        <v>0</v>
      </c>
      <c r="AY129" s="431" t="str">
        <f>IF(_tag_month_day!M119="","",_tag_month_day!M119/100)</f>
        <v/>
      </c>
      <c r="AZ129" s="431" t="str">
        <f>IF(_tag_month_day!N119="","",_tag_month_day!N119/100)</f>
        <v/>
      </c>
      <c r="BA129" s="431" t="str">
        <f>IF(_tag_month_day!O119="","",_tag_month_day!O119/100)</f>
        <v/>
      </c>
      <c r="BB129" s="448" t="str">
        <f>IF(_tag_month_day!P119="","",_tag_month_day!P119/100)</f>
        <v/>
      </c>
      <c r="BC129" s="448">
        <f>BC128</f>
        <v>0</v>
      </c>
      <c r="BD129" s="448" t="str">
        <f>IF(_tag_month_day!Q119="","",_tag_month_day!Q119/100)</f>
        <v/>
      </c>
      <c r="BE129" s="449" t="str">
        <f>IF(_tag_month_day!R119="","",_tag_month_day!R119/100)</f>
        <v/>
      </c>
      <c r="BF129" s="388" t="e">
        <f>(AU129*(100+BE129*100))/(AJ129-AU129)/100</f>
        <v>#VALUE!</v>
      </c>
      <c r="BG129" s="450" t="e">
        <f>BE129+BF129</f>
        <v>#VALUE!</v>
      </c>
      <c r="BH129" s="451" t="e">
        <f>SUM(AV129:BF129)</f>
        <v>#VALUE!</v>
      </c>
      <c r="BI129" s="452" t="e">
        <f>IF(CX129=0,BI128,(DK129*查询!$R$5+DL129*查询!$Q$5+DM129*查询!$N$5+DN129*查询!$O$5+DO129*查询!$P$5)*AF129/CX129)</f>
        <v>#VALUE!</v>
      </c>
      <c r="BJ129" s="452" t="e">
        <f>IF(CX129=0,BJ128,(DP129*查询!$S$5+DQ129*查询!$T$5+DR129*查询!$U$5)*AF129/CX129)</f>
        <v>#VALUE!</v>
      </c>
      <c r="BK129" s="452">
        <f>BK128</f>
        <v>1</v>
      </c>
      <c r="BL129" s="453" t="e">
        <f>SUMPRODUCT((AV129:BA129)*(GS129:GX129))/((GS129:GX129)+SUM(BB129:BD129)*GY129+BG129*GZ129)</f>
        <v>#VALUE!</v>
      </c>
      <c r="BM129" s="453" t="e">
        <f>BK129*($AV129*FB129+$AW129*FD129+$AX129*FI129+$AY129*FN129+$AZ129*FS129+$BA129*FX129+$BG129*GE129)/(AV129*EY129+AX129*FK129+AW129*FF129+AY129*FP129+AZ129*FU129+BA129*FZ129+BG129*GG129+BB129*GK129+BC129*GN129+BD129*GP129)</f>
        <v>#VALUE!</v>
      </c>
      <c r="BN129" s="453" t="e">
        <f>($AV129*FC129+$AX129*FJ129+$AW129*FE129+$AY129*FO129+$AZ129*FT129+$BA129*FY129+$BG129*GF129)/($AV129*FA129+BG129*GH129+BB129*GL129+BC129*GO129+BD129*GQ129+BA129*GA129)</f>
        <v>#VALUE!</v>
      </c>
      <c r="BO129" s="454" t="e">
        <f>SUMPRODUCT(AV129:BA129*GS129:GX129)/(GS129:GX129+(BB129+BC129+BD129)*GY129+BG129)</f>
        <v>#VALUE!</v>
      </c>
      <c r="BP129" s="454" t="e">
        <f>SUMPRODUCT(AV129:BA129*GS129:GX129)/(GS129:GX129+(BB129+BC129+BD129)*GY129+BG129)</f>
        <v>#VALUE!</v>
      </c>
      <c r="BQ129" s="454" t="e">
        <f>SUMPRODUCT(AV129:BA129*GS129:GX129)/(GS129:GX129+(BB129+BC129+BD129)*GY129+BG129)</f>
        <v>#VALUE!</v>
      </c>
      <c r="BR129" s="453" t="str">
        <f>IF(_tag_month_day!T119="","",_tag_month_day!T119)</f>
        <v/>
      </c>
      <c r="BS129" s="453" t="str">
        <f>IF(_tag_month_day!U119="","",_tag_month_day!U119)</f>
        <v/>
      </c>
      <c r="BT129" s="455" t="str">
        <f>IF(CK129="","",IF((CK129&gt;=BV129-0.12)*(CK129&lt;=BV129+0.12),"合格","不合格"))</f>
        <v/>
      </c>
      <c r="BU129" s="456" t="str">
        <f>IF(_tag_month_day!V119="","",_tag_month_day!V119)</f>
        <v/>
      </c>
      <c r="BV129" s="457" t="str">
        <f>IF(_tag_month_day!W119="","",_tag_month_day!W119)</f>
        <v/>
      </c>
      <c r="BW129" s="458" t="str">
        <f>IF(_tag_month_day!X119="","",_tag_month_day!X119)</f>
        <v/>
      </c>
      <c r="BX129" s="458" t="str">
        <f>IF(_tag_month_day!Y119="","",_tag_month_day!Y119)</f>
        <v/>
      </c>
      <c r="BY129" s="459">
        <f ca="1">L129</f>
        <v>43590.999999999716</v>
      </c>
      <c r="BZ129" s="460" t="s">
        <v>429</v>
      </c>
      <c r="CA129" s="461">
        <v>0.024305555555555601</v>
      </c>
      <c r="CB129" s="424" t="str">
        <f>IF(_tag_month_day!Z119="","",_tag_month_day!Z119)</f>
        <v/>
      </c>
      <c r="CC129" s="424" t="str">
        <f>IF(_tag_month_day!AA119="","",_tag_month_day!AA119)</f>
        <v/>
      </c>
      <c r="CD129" s="424" t="str">
        <f>IF(_tag_month_day!AB119="","",_tag_month_day!AB119)</f>
        <v/>
      </c>
      <c r="CE129" s="424" t="str">
        <f>IF(_tag_month_day!AC119="","",_tag_month_day!AC119)</f>
        <v/>
      </c>
      <c r="CF129" s="424" t="str">
        <f>IF(_tag_month_day!AD119="","",_tag_month_day!AD119)</f>
        <v/>
      </c>
      <c r="CG129" s="424" t="str">
        <f>IF(_tag_month_day!AE119="","",_tag_month_day!AE119)</f>
        <v/>
      </c>
      <c r="CH129" s="424" t="str">
        <f>IF(_tag_month_day!AF119="","",_tag_month_day!AF119)</f>
        <v/>
      </c>
      <c r="CI129" s="424" t="str">
        <f>IF(_tag_month_day!AG119="","",_tag_month_day!AG119)</f>
        <v/>
      </c>
      <c r="CJ129" s="424" t="str">
        <f>IF(_tag_month_day!AH119="","",_tag_month_day!AH119)</f>
        <v/>
      </c>
      <c r="CK129" s="424" t="str">
        <f>IF(_tag_month_day!AI119="","",_tag_month_day!AI119)</f>
        <v/>
      </c>
      <c r="CL129" s="4" t="str">
        <f>IF(_tag_month_day!AJ119="","",_tag_month_day!AJ119)</f>
        <v/>
      </c>
      <c r="CM129" s="4" t="str">
        <f>IF(_tag_month_day!AK119="","",_tag_month_day!AK119)</f>
        <v/>
      </c>
      <c r="CN129" s="4" t="str">
        <f>IF(_tag_month_day!AL119="","",_tag_month_day!AL119)</f>
        <v/>
      </c>
      <c r="CO129" s="4" t="str">
        <f>IF(_tag_month_day!AM119="","",_tag_month_day!AM119)</f>
        <v/>
      </c>
      <c r="CP129" s="4" t="str">
        <f>IF(_tag_month_day!AN119="","",_tag_month_day!AN119)</f>
        <v/>
      </c>
      <c r="CQ129" s="4" t="str">
        <f>IF(_tag_month_day!AO119="","",_tag_month_day!AO119)</f>
        <v/>
      </c>
      <c r="CR129" s="462" t="str">
        <f>IF(_tag_month_day!AP119="","",_tag_month_day!AP119)</f>
        <v/>
      </c>
      <c r="CS129" s="463" t="str">
        <f>IF(_tag_month_day!AQ119="","",_tag_month_day!AQ119)</f>
        <v/>
      </c>
      <c r="CT129" s="4" t="str">
        <f>IF(_tag_month_day!AR119="","",_tag_month_day!AR119)</f>
        <v/>
      </c>
      <c r="CU129" s="464" t="e">
        <f>DU129/AJ129</f>
        <v>#VALUE!</v>
      </c>
      <c r="CV129" s="451" t="e">
        <f>BG129/BH129</f>
        <v>#VALUE!</v>
      </c>
      <c r="CW129" s="465" t="e">
        <f>AJ129*(1-CV129)*CU129*AF129</f>
        <v>#VALUE!</v>
      </c>
      <c r="CX129" s="465" t="e">
        <f>CW129*94%</f>
        <v>#VALUE!</v>
      </c>
      <c r="CY129" s="466" t="e">
        <f>IF(CX129=0,0,DS129/(DS129+CX129))</f>
        <v>#VALUE!</v>
      </c>
      <c r="CZ129" s="465" t="e">
        <f>$AJ129*EF129</f>
        <v>#VALUE!</v>
      </c>
      <c r="DA129" s="465" t="e">
        <f>$AJ129*EG129</f>
        <v>#VALUE!</v>
      </c>
      <c r="DB129" s="465" t="e">
        <f>$AJ129*EH129</f>
        <v>#VALUE!</v>
      </c>
      <c r="DC129" s="465" t="e">
        <f>$AJ129*EI129</f>
        <v>#VALUE!</v>
      </c>
      <c r="DD129" s="465" t="e">
        <f>$AJ129*EJ129</f>
        <v>#VALUE!</v>
      </c>
      <c r="DE129" s="465" t="e">
        <f>$AJ129*EK129</f>
        <v>#VALUE!</v>
      </c>
      <c r="DF129" s="465" t="e">
        <f>$AJ129*EL129</f>
        <v>#VALUE!</v>
      </c>
      <c r="DG129" s="465" t="e">
        <f>$AJ129*EM129</f>
        <v>#VALUE!</v>
      </c>
      <c r="DH129" s="465" t="e">
        <f>$AJ129*EN129</f>
        <v>#VALUE!</v>
      </c>
      <c r="DI129" s="465" t="e">
        <f>$AJ129*EO129</f>
        <v>#VALUE!</v>
      </c>
      <c r="DJ129" s="465" t="e">
        <f>CZ129*(1-EP129)</f>
        <v>#VALUE!</v>
      </c>
      <c r="DK129" s="465" t="e">
        <f>DA129*(1-ER129)</f>
        <v>#VALUE!</v>
      </c>
      <c r="DL129" s="465" t="e">
        <f>DB129*(1-EQ129)</f>
        <v>#VALUE!</v>
      </c>
      <c r="DM129" s="465" t="e">
        <f>DC129*(1-ES129)</f>
        <v>#VALUE!</v>
      </c>
      <c r="DN129" s="465" t="e">
        <f>DD129*(1-ET129)</f>
        <v>#VALUE!</v>
      </c>
      <c r="DO129" s="465" t="e">
        <f>DE129</f>
        <v>#VALUE!</v>
      </c>
      <c r="DP129" s="465" t="e">
        <f>DF129*(1-EU129)</f>
        <v>#VALUE!</v>
      </c>
      <c r="DQ129" s="465" t="e">
        <f>DG129*(1-EV129)</f>
        <v>#VALUE!</v>
      </c>
      <c r="DR129" s="465" t="e">
        <f>DH129*(1-EW129)</f>
        <v>#VALUE!</v>
      </c>
      <c r="DS129" s="465" t="e">
        <f>DI129</f>
        <v>#VALUE!</v>
      </c>
      <c r="DT129" s="465" t="e">
        <f>SUM(DJ129:DS129)</f>
        <v>#VALUE!</v>
      </c>
      <c r="DU129" s="465" t="e">
        <f>(GS129:GX129)+(DP129+DQ129+DR129)*GY129+DS129</f>
        <v>#VALUE!</v>
      </c>
      <c r="DV129" s="451" t="e">
        <f>AV129/$BH129/(1-EP129)</f>
        <v>#VALUE!</v>
      </c>
      <c r="DW129" s="451" t="e">
        <f>AW129/$BH129/(1-ER129)</f>
        <v>#VALUE!</v>
      </c>
      <c r="DX129" s="451" t="e">
        <f>AX129/$BH129/(1-EQ129)</f>
        <v>#VALUE!</v>
      </c>
      <c r="DY129" s="451" t="e">
        <f>AY129/$BH129/(1-ES129)</f>
        <v>#VALUE!</v>
      </c>
      <c r="DZ129" s="451" t="e">
        <f>AZ129/$BH129/(1-ET129)</f>
        <v>#VALUE!</v>
      </c>
      <c r="EA129" s="451" t="e">
        <f>BA129/$BH129/(1-AX129)</f>
        <v>#VALUE!</v>
      </c>
      <c r="EB129" s="451" t="e">
        <f>BB129/$BH129/(1-EU129)</f>
        <v>#VALUE!</v>
      </c>
      <c r="EC129" s="451" t="e">
        <f>BC129/$BH129/(1-EV129)</f>
        <v>#VALUE!</v>
      </c>
      <c r="ED129" s="451" t="e">
        <f>BD129/$BH129/(1-EW129)</f>
        <v>#VALUE!</v>
      </c>
      <c r="EE129" s="451" t="e">
        <f>BG129/BH129</f>
        <v>#VALUE!</v>
      </c>
      <c r="EF129" s="451" t="e">
        <f>DV129/SUM($DV129:$EE129)</f>
        <v>#VALUE!</v>
      </c>
      <c r="EG129" s="451" t="e">
        <f>DW129/SUM($DV129:$EE129)</f>
        <v>#VALUE!</v>
      </c>
      <c r="EH129" s="451" t="e">
        <f>DX129/SUM($DV129:$EE129)</f>
        <v>#VALUE!</v>
      </c>
      <c r="EI129" s="451" t="e">
        <f>DY129/SUM($DV129:$EE129)</f>
        <v>#VALUE!</v>
      </c>
      <c r="EJ129" s="451" t="e">
        <f>DZ129/SUM($DV129:$EE129)</f>
        <v>#VALUE!</v>
      </c>
      <c r="EK129" s="451" t="e">
        <f>EA129/SUM($DV129:$EE129)</f>
        <v>#VALUE!</v>
      </c>
      <c r="EL129" s="451" t="e">
        <f>EB129/SUM($DV129:$EE129)</f>
        <v>#VALUE!</v>
      </c>
      <c r="EM129" s="451" t="e">
        <f>EC129/SUM($DV129:$EE129)</f>
        <v>#VALUE!</v>
      </c>
      <c r="EN129" s="451" t="e">
        <f>ED129/SUM($DV129:$EE129)</f>
        <v>#VALUE!</v>
      </c>
      <c r="EO129" s="451" t="e">
        <f>EE129/SUM($DV129:$EE129)</f>
        <v>#VALUE!</v>
      </c>
      <c r="EP129" s="450">
        <f>EP128</f>
        <v>0.080000000000000002</v>
      </c>
      <c r="EQ129" s="450">
        <f>EQ128</f>
        <v>0.014999999999999999</v>
      </c>
      <c r="ER129" s="450">
        <f>ER128</f>
        <v>0.014999999999999999</v>
      </c>
      <c r="ES129" s="450">
        <f>ES128</f>
        <v>0.014999999999999999</v>
      </c>
      <c r="ET129" s="450">
        <f>ET128</f>
        <v>0.014999999999999999</v>
      </c>
      <c r="EU129" s="450">
        <f>EU128</f>
        <v>0.089999999999999997</v>
      </c>
      <c r="EV129" s="450">
        <f>EV128</f>
        <v>0.089999999999999997</v>
      </c>
      <c r="EW129" s="450">
        <f>EW128</f>
        <v>0.089999999999999997</v>
      </c>
      <c r="EX129" s="431" t="str">
        <f>IF(_tag_month_day!AS119="","",_tag_month_day!AS119/100)</f>
        <v/>
      </c>
      <c r="EY129" s="431" t="str">
        <f>IF(_tag_month_day!AT119="","",_tag_month_day!AT119/100)</f>
        <v/>
      </c>
      <c r="EZ129" s="431" t="str">
        <f>IF(_tag_month_day!AU119="","",_tag_month_day!AU119/100)</f>
        <v/>
      </c>
      <c r="FA129" s="431" t="str">
        <f>IF(_tag_month_day!AV119="","",_tag_month_day!AV119/100)</f>
        <v/>
      </c>
      <c r="FB129" s="431" t="str">
        <f>IF(_tag_month_day!AW119="","",_tag_month_day!AW119/100)</f>
        <v/>
      </c>
      <c r="FC129" s="431" t="str">
        <f>IF(_tag_month_day!AX119="","",_tag_month_day!AX119/100)</f>
        <v/>
      </c>
      <c r="FD129" s="449" t="str">
        <f>IF(_tag_month_day!AY119="","",_tag_month_day!AY119/100)</f>
        <v/>
      </c>
      <c r="FE129" s="449" t="str">
        <f>IF(_tag_month_day!AZ119="","",_tag_month_day!AZ119/100)</f>
        <v/>
      </c>
      <c r="FF129" s="449" t="str">
        <f>IF(_tag_month_day!BA119="","",_tag_month_day!BA119/100)</f>
        <v/>
      </c>
      <c r="FG129" s="449" t="str">
        <f>IF(_tag_month_day!BB119="","",_tag_month_day!BB119/100)</f>
        <v/>
      </c>
      <c r="FH129" s="467" t="str">
        <f>IF(_tag_month_day!BC119="","",_tag_month_day!BC119/100)</f>
        <v/>
      </c>
      <c r="FI129" s="449">
        <f>FI128</f>
        <v>0.40999999999999998</v>
      </c>
      <c r="FJ129" s="449">
        <f>FJ128</f>
        <v>0.11</v>
      </c>
      <c r="FK129" s="449">
        <f>FK128</f>
        <v>0.014999999999999999</v>
      </c>
      <c r="FL129" s="449">
        <f>FL128</f>
        <v>0</v>
      </c>
      <c r="FM129" s="467">
        <f>FM128</f>
        <v>0.0001</v>
      </c>
      <c r="FN129" s="449">
        <f>FN128</f>
        <v>0.32000000000000001</v>
      </c>
      <c r="FO129" s="449">
        <f>FO128</f>
        <v>0.20000000000000001</v>
      </c>
      <c r="FP129" s="449">
        <f>FP128</f>
        <v>0.01</v>
      </c>
      <c r="FQ129" s="449">
        <f>FQ128</f>
        <v>0</v>
      </c>
      <c r="FR129" s="467">
        <f>FR128</f>
        <v>0.0001</v>
      </c>
      <c r="FS129" s="449" t="str">
        <f>IF(_tag_month_day!BD119="","",_tag_month_day!BD119/100)</f>
        <v/>
      </c>
      <c r="FT129" s="449" t="str">
        <f>IF(_tag_month_day!BE119="","",_tag_month_day!BE119/100)</f>
        <v/>
      </c>
      <c r="FU129" s="449" t="str">
        <f>IF(_tag_month_day!BF119="","",_tag_month_day!BF119/100)</f>
        <v/>
      </c>
      <c r="FV129" s="449" t="str">
        <f>IF(_tag_month_day!BG119="","",_tag_month_day!BG119/100)</f>
        <v/>
      </c>
      <c r="FW129" s="467" t="str">
        <f>IF(_tag_month_day!BH119="","",_tag_month_day!BH119/100)</f>
        <v/>
      </c>
      <c r="FX129" s="449" t="str">
        <f>IF(_tag_month_day!BI119="","",_tag_month_day!BI119/100)</f>
        <v/>
      </c>
      <c r="FY129" s="449" t="str">
        <f>IF(_tag_month_day!BJ119="","",_tag_month_day!BJ119/100)</f>
        <v/>
      </c>
      <c r="FZ129" s="468" t="str">
        <f>IF(_tag_month_day!BK119="","",_tag_month_day!BK119/100)</f>
        <v/>
      </c>
      <c r="GA129" s="449" t="str">
        <f>IF(_tag_month_day!BL119="","",_tag_month_day!BL119/100)</f>
        <v/>
      </c>
      <c r="GB129" s="467" t="str">
        <f>IF(_tag_month_day!BM119="","",_tag_month_day!BM119/100)</f>
        <v/>
      </c>
      <c r="GC129" s="431" t="str">
        <f>IF(_tag_month_day!BN119="","",_tag_month_day!BN119/100)</f>
        <v/>
      </c>
      <c r="GD129" s="431" t="str">
        <f>IF(_tag_month_day!BO119="","",_tag_month_day!BO119/100)</f>
        <v/>
      </c>
      <c r="GE129" s="431" t="str">
        <f>IF(_tag_month_day!BP119="","",_tag_month_day!BP119/100)</f>
        <v/>
      </c>
      <c r="GF129" s="431" t="str">
        <f>IF(_tag_month_day!BQ119="","",_tag_month_day!BQ119/100)</f>
        <v/>
      </c>
      <c r="GG129" s="431" t="str">
        <f>IF(_tag_month_day!BR119="","",_tag_month_day!BR119/100)</f>
        <v/>
      </c>
      <c r="GH129" s="431" t="str">
        <f>IF(_tag_month_day!BS119="","",_tag_month_day!BS119/100)</f>
        <v/>
      </c>
      <c r="GI129" s="467" t="str">
        <f>IF(_tag_month_day!BT119="","",_tag_month_day!BT119/100)</f>
        <v/>
      </c>
      <c r="GJ129" s="469" t="str">
        <f>IF(_tag_month_day!BU119="","",_tag_month_day!BU119/100)</f>
        <v/>
      </c>
      <c r="GK129" s="470">
        <f>GK128</f>
        <v>0.070000000000000007</v>
      </c>
      <c r="GL129" s="470">
        <f>GL128</f>
        <v>0.029999999999999999</v>
      </c>
      <c r="GM129" s="471" t="str">
        <f>IF(_tag_month_day!BX119="","",_tag_month_day!BX119/100)</f>
        <v/>
      </c>
      <c r="GN129" s="470">
        <f>GN128</f>
        <v>0.070000000000000007</v>
      </c>
      <c r="GO129" s="470">
        <f>GO128</f>
        <v>0.029999999999999999</v>
      </c>
      <c r="GP129" s="470">
        <f>GP128</f>
        <v>0.089999999999999997</v>
      </c>
      <c r="GQ129" s="470">
        <f>GQ128</f>
        <v>0.029999999999999999</v>
      </c>
      <c r="GR129" s="471" t="str">
        <f>IF(_tag_month_day!CA119="","",_tag_month_day!CA119/100)</f>
        <v/>
      </c>
      <c r="GS129" s="472">
        <f>GS128</f>
        <v>0.95299999999999996</v>
      </c>
      <c r="GT129" s="472">
        <f>GT128</f>
        <v>0.55000000000000004</v>
      </c>
      <c r="GU129" s="472">
        <f>GU128</f>
        <v>0.55000000000000004</v>
      </c>
      <c r="GV129" s="472">
        <f>GV128</f>
        <v>0.55000000000000004</v>
      </c>
      <c r="GW129" s="472">
        <f>GW128</f>
        <v>0.5</v>
      </c>
      <c r="GX129" s="472">
        <f>GX128</f>
        <v>0.93500000000000005</v>
      </c>
      <c r="GY129" s="472">
        <f>GY128</f>
        <v>0.14999999999999999</v>
      </c>
      <c r="GZ129" s="472">
        <f>GZ128</f>
        <v>1</v>
      </c>
      <c r="HA129" s="474">
        <f>HA128</f>
        <v>0.047</v>
      </c>
      <c r="HB129" s="474">
        <f>HB128</f>
        <v>0.45000000000000001</v>
      </c>
      <c r="HC129" s="474">
        <f>HC128</f>
        <v>0.45000000000000001</v>
      </c>
      <c r="HD129" s="474">
        <f>HD128</f>
        <v>0.45000000000000001</v>
      </c>
      <c r="HE129" s="474">
        <f>HE128</f>
        <v>0.5</v>
      </c>
      <c r="HF129" s="474">
        <f>HF128</f>
        <v>0.065000000000000002</v>
      </c>
      <c r="HG129" s="474">
        <f>HG128</f>
        <v>0.84999999999999998</v>
      </c>
      <c r="HH129" s="474">
        <f>HH128</f>
        <v>0</v>
      </c>
      <c r="HI129" s="10" t="e">
        <f>IF(BZ129&lt;&gt;"",CK129-BV129,0)</f>
        <v>#VALUE!</v>
      </c>
      <c r="HJ129" s="10" t="e">
        <f>IF(AJ129&gt;0,AH129-AJ129,0)</f>
        <v>#VALUE!</v>
      </c>
      <c r="HK129" s="466">
        <f>HK128</f>
        <v>0.84999999999999998</v>
      </c>
      <c r="HL129" s="424">
        <f>HL128</f>
        <v>550000</v>
      </c>
      <c r="HM129" s="424">
        <f>HM128</f>
        <v>480000</v>
      </c>
      <c r="HN129" s="465" t="e">
        <f>(DJ129*EZ129+DK129*FH129+DL129*FM129+DM129*FR129+DN129*FW129+DO129*GB129+DS129*GI129+DP129*GM129+DR129*GR129)*1000*2</f>
        <v>#VALUE!</v>
      </c>
      <c r="HO129" s="465" t="e">
        <f>HN129*HK129*$HO$2/HL129*1000000</f>
        <v>#VALUE!</v>
      </c>
      <c r="HP129" s="465" t="e">
        <f>HN129*HK129*$HP$2/HM129*1000000</f>
        <v>#VALUE!</v>
      </c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</row>
    <row customFormat="1" r="130" s="0">
      <c r="A130" s="420">
        <v>119</v>
      </c>
      <c r="B130" s="421">
        <f ca="1">IF(D130=D129,B129,IF(D130="夜班",B129+1,B129))</f>
        <v>43590</v>
      </c>
      <c r="C130" s="422">
        <f>C129</f>
        <v>0.041666666666666699</v>
      </c>
      <c r="D130" s="10" t="str">
        <f ca="1">IF(HOUR(G130)&lt;8,"夜班",IF(HOUR(G130)&lt;16,"白班",IF(HOUR(G130)&lt;24,"中班",0)))</f>
        <v>中班</v>
      </c>
      <c r="E130" s="10" t="e">
        <f ca="1">IF(F130=1,"甲",IF(F130=2,"乙",IF(F130=3,"丙",IF(F130=4,"丁",""))))</f>
        <v>#REF!</v>
      </c>
      <c r="F130" s="10" t="e">
        <f ca="1">SUMPRODUCT((成本日报!$A$3:$A$95=计划!B130)*(成本日报!$B$3:$B$95=计划!$D130),成本日报!$C$3:$C$95)</f>
        <v>#REF!</v>
      </c>
      <c r="G130" s="423">
        <f ca="1">G129+C129</f>
        <v>43590.91666666638</v>
      </c>
      <c r="H130" s="423">
        <f ca="1">$G130+$C130/60*10+$C130*0</f>
        <v>43590.923611110826</v>
      </c>
      <c r="I130" s="423">
        <f ca="1">$G130+$C130/60*18+$C130*0</f>
        <v>43590.929166666378</v>
      </c>
      <c r="J130" s="423">
        <f ca="1">$G130+$C130/60*0+$C130*1</f>
        <v>43590.958333333045</v>
      </c>
      <c r="K130" s="423">
        <f ca="1">$G130+$C130/60*30+$C130*2</f>
        <v>43591.020833333052</v>
      </c>
      <c r="L130" s="423">
        <f ca="1">$G130+$C130/60*0+$C130*3</f>
        <v>43591.04166666638</v>
      </c>
      <c r="M130" s="424" t="str">
        <f>IF(_tag_month_day!A120="","",_tag_month_day!A120)</f>
        <v/>
      </c>
      <c r="N130" s="424" t="str">
        <f>IF(_tag_month_day!B120="","",_tag_month_day!B120)</f>
        <v/>
      </c>
      <c r="O130" s="425" t="e">
        <f>IF(M130+N130=0,"",M130+N130)</f>
        <v>#VALUE!</v>
      </c>
      <c r="P130" s="424" t="str">
        <f>IF(_tag_month_day!C120="","",_tag_month_day!C120)</f>
        <v/>
      </c>
      <c r="Q130" s="424" t="str">
        <f>IF(_tag_month_day!D120="","",_tag_month_day!D120)</f>
        <v/>
      </c>
      <c r="R130" s="426" t="str">
        <f>IF(_tag_month_day!CB120="","",_tag_month_day!CB120/100)</f>
        <v/>
      </c>
      <c r="S130" s="427" t="str">
        <f>IF(_tag_month_day!E120="","",_tag_month_day!E120)</f>
        <v/>
      </c>
      <c r="T130" s="427" t="str">
        <f>IF(_tag_month_day!F120="","",_tag_month_day!F120)</f>
        <v/>
      </c>
      <c r="U130" s="428" t="e">
        <f>S130+T130</f>
        <v>#VALUE!</v>
      </c>
      <c r="V130" s="429" t="e">
        <f>U130/AJ130</f>
        <v>#VALUE!</v>
      </c>
      <c r="W130" s="430" t="str">
        <f>IF(_jhy_month_day!A120="","",_jhy_month_day!A120)</f>
        <v/>
      </c>
      <c r="X130" s="431" t="str">
        <f>IF(_jhy_month_day!B120="","",_jhy_month_day!B120/100)</f>
        <v/>
      </c>
      <c r="Y130" s="431" t="str">
        <f>IF(_jhy_month_day!C120="","",_jhy_month_day!C120/100)</f>
        <v/>
      </c>
      <c r="Z130" s="432">
        <f>Z126+1</f>
        <v>30</v>
      </c>
      <c r="AA130" s="433" t="str">
        <f>IF(_tag_month_day!G120="","",_tag_month_day!G120/100)</f>
        <v/>
      </c>
      <c r="AB130" s="433" t="str">
        <f>IF(_tag_month_day!H120="","",_tag_month_day!H120/100)</f>
        <v/>
      </c>
      <c r="AC130" s="434">
        <f>IF(X130="",AC129,BK130*($AV129*X130+$AW129*FD129+$AX129*FI129+$AY129*FN129+$AZ129*FS129+$BA129*FX129+$BG129*GE129)/(AV129*Y130+AX129*FK129+AW129*FF129+AY129*FP129+AZ129*FU129+BA129*FZ129+BG129*GG129+BB129*GK129+BC129*GN129+BD129*GP129))</f>
        <v>1.59963432013121</v>
      </c>
      <c r="AD130" s="435" t="str">
        <f>IF(AC130=AC129,"",AC130-AC129)</f>
        <v/>
      </c>
      <c r="AE130" s="436" t="str">
        <f>IF(1-AF130=0,"",(1-AF130))</f>
        <v/>
      </c>
      <c r="AF130" s="437">
        <v>1</v>
      </c>
      <c r="AG130" s="10" t="str">
        <f>AG129</f>
        <v>8B4</v>
      </c>
      <c r="AH130" s="438" t="str">
        <f>AH129</f>
        <v/>
      </c>
      <c r="AI130" s="424" t="e">
        <f>IF(ROUND(AJ130-AJ129,1)=0,"",AJ130-AJ129)</f>
        <v>#VALUE!</v>
      </c>
      <c r="AJ130" s="10" t="str">
        <f>IF(_tag_month_day!I120="","",_tag_month_day!I120)</f>
        <v/>
      </c>
      <c r="AK130" s="440" t="s">
        <v>86</v>
      </c>
      <c r="AL130" s="440" t="s">
        <v>463</v>
      </c>
      <c r="AM130" s="440" t="s">
        <v>433</v>
      </c>
      <c r="AN130" s="441">
        <f>AN129</f>
        <v>2</v>
      </c>
      <c r="AO130" s="441">
        <f>AO129</f>
        <v>8</v>
      </c>
      <c r="AP130" s="442" t="e">
        <f>(IF(AN130=0,AS129,AS129*(1+AO130/AN130)/(AR130+AO130/AN130)))+AT130</f>
        <v>#VALUE!</v>
      </c>
      <c r="AQ130" s="443" t="str">
        <f>IF(_tag_month_day!J120="","",_tag_month_day!J120/100)</f>
        <v/>
      </c>
      <c r="AR130" s="444">
        <f>AR129</f>
        <v>1.3</v>
      </c>
      <c r="AS130" s="445" t="e">
        <f>AQ130*(AN130*AR130+AO130)/(AN130+AO130)</f>
        <v>#VALUE!</v>
      </c>
      <c r="AT130" s="445" t="e">
        <f>(SUM(BE130:BF130)-SUM(BE129:BF129))*0.05</f>
        <v>#VALUE!</v>
      </c>
      <c r="AU130" s="446" t="str">
        <f>IF(_tag_month_day!CC120="","",IF(_tag_month_day!CC120&gt;0,_tag_month_day!CD120,_tag_month_day!CE120))</f>
        <v/>
      </c>
      <c r="AV130" s="447" t="str">
        <f>IF(_tag_month_day!L120="","",_tag_month_day!L120/100)</f>
        <v/>
      </c>
      <c r="AW130" s="431">
        <f>AW129</f>
        <v>0</v>
      </c>
      <c r="AX130" s="431">
        <f>AX129</f>
        <v>0</v>
      </c>
      <c r="AY130" s="431" t="str">
        <f>IF(_tag_month_day!M120="","",_tag_month_day!M120/100)</f>
        <v/>
      </c>
      <c r="AZ130" s="431" t="str">
        <f>IF(_tag_month_day!N120="","",_tag_month_day!N120/100)</f>
        <v/>
      </c>
      <c r="BA130" s="431" t="str">
        <f>IF(_tag_month_day!O120="","",_tag_month_day!O120/100)</f>
        <v/>
      </c>
      <c r="BB130" s="448" t="str">
        <f>IF(_tag_month_day!P120="","",_tag_month_day!P120/100)</f>
        <v/>
      </c>
      <c r="BC130" s="448">
        <f>BC129</f>
        <v>0</v>
      </c>
      <c r="BD130" s="448" t="str">
        <f>IF(_tag_month_day!Q120="","",_tag_month_day!Q120/100)</f>
        <v/>
      </c>
      <c r="BE130" s="449" t="str">
        <f>IF(_tag_month_day!R120="","",_tag_month_day!R120/100)</f>
        <v/>
      </c>
      <c r="BF130" s="388" t="e">
        <f>(AU130*(100+BE130*100))/(AJ130-AU130)/100</f>
        <v>#VALUE!</v>
      </c>
      <c r="BG130" s="450" t="e">
        <f>BE130+BF130</f>
        <v>#VALUE!</v>
      </c>
      <c r="BH130" s="451" t="e">
        <f>SUM(AV130:BF130)</f>
        <v>#VALUE!</v>
      </c>
      <c r="BI130" s="452" t="e">
        <f>IF(CX130=0,BI129,(DK130*查询!$R$5+DL130*查询!$Q$5+DM130*查询!$N$5+DN130*查询!$O$5+DO130*查询!$P$5)*AF130/CX130)</f>
        <v>#VALUE!</v>
      </c>
      <c r="BJ130" s="452" t="e">
        <f>IF(CX130=0,BJ129,(DP130*查询!$S$5+DQ130*查询!$T$5+DR130*查询!$U$5)*AF130/CX130)</f>
        <v>#VALUE!</v>
      </c>
      <c r="BK130" s="452">
        <f>BK129</f>
        <v>1</v>
      </c>
      <c r="BL130" s="453" t="e">
        <f>SUMPRODUCT((AV130:BA130)*(GS130:GX130))/((GS130:GX130)+SUM(BB130:BD130)*GY130+BG130*GZ130)</f>
        <v>#VALUE!</v>
      </c>
      <c r="BM130" s="453" t="e">
        <f>BK130*($AV130*FB130+$AW130*FD130+$AX130*FI130+$AY130*FN130+$AZ130*FS130+$BA130*FX130+$BG130*GE130)/(AV130*EY130+AX130*FK130+AW130*FF130+AY130*FP130+AZ130*FU130+BA130*FZ130+BG130*GG130+BB130*GK130+BC130*GN130+BD130*GP130)</f>
        <v>#VALUE!</v>
      </c>
      <c r="BN130" s="453" t="e">
        <f>($AV130*FC130+$AX130*FJ130+$AW130*FE130+$AY130*FO130+$AZ130*FT130+$BA130*FY130+$BG130*GF130)/($AV130*FA130+BG130*GH130+BB130*GL130+BC130*GO130+BD130*GQ130+BA130*GA130)</f>
        <v>#VALUE!</v>
      </c>
      <c r="BO130" s="454" t="e">
        <f>SUMPRODUCT(AV130:BA130*GS130:GX130)/(GS130:GX130+(BB130+BC130+BD130)*GY130+BG130)</f>
        <v>#VALUE!</v>
      </c>
      <c r="BP130" s="454" t="e">
        <f>SUMPRODUCT(AV130:BA130*GS130:GX130)/(GS130:GX130+(BB130+BC130+BD130)*GY130+BG130)</f>
        <v>#VALUE!</v>
      </c>
      <c r="BQ130" s="454" t="e">
        <f>SUMPRODUCT(AV130:BA130*GS130:GX130)/(GS130:GX130+(BB130+BC130+BD130)*GY130+BG130)</f>
        <v>#VALUE!</v>
      </c>
      <c r="BR130" s="453" t="str">
        <f>IF(_tag_month_day!T120="","",_tag_month_day!T120)</f>
        <v/>
      </c>
      <c r="BS130" s="453" t="str">
        <f>IF(_tag_month_day!U120="","",_tag_month_day!U120)</f>
        <v/>
      </c>
      <c r="BT130" s="455" t="str">
        <f>IF(CK130="","",IF((CK130&gt;=BV130-0.12)*(CK130&lt;=BV130+0.12),"合格","不合格"))</f>
        <v/>
      </c>
      <c r="BU130" s="456" t="str">
        <f>IF(_tag_month_day!V120="","",_tag_month_day!V120)</f>
        <v/>
      </c>
      <c r="BV130" s="457" t="str">
        <f>IF(_tag_month_day!W120="","",_tag_month_day!W120)</f>
        <v/>
      </c>
      <c r="BW130" s="458" t="str">
        <f>IF(_tag_month_day!X120="","",_tag_month_day!X120)</f>
        <v/>
      </c>
      <c r="BX130" s="458" t="str">
        <f>IF(_tag_month_day!Y120="","",_tag_month_day!Y120)</f>
        <v/>
      </c>
      <c r="BY130" s="459">
        <f ca="1">L130</f>
        <v>43591.04166666638</v>
      </c>
      <c r="BZ130" s="460"/>
      <c r="CA130" s="461"/>
      <c r="CB130" s="424" t="str">
        <f>IF(_tag_month_day!Z120="","",_tag_month_day!Z120)</f>
        <v/>
      </c>
      <c r="CC130" s="424" t="str">
        <f>IF(_tag_month_day!AA120="","",_tag_month_day!AA120)</f>
        <v/>
      </c>
      <c r="CD130" s="424" t="str">
        <f>IF(_tag_month_day!AB120="","",_tag_month_day!AB120)</f>
        <v/>
      </c>
      <c r="CE130" s="424" t="str">
        <f>IF(_tag_month_day!AC120="","",_tag_month_day!AC120)</f>
        <v/>
      </c>
      <c r="CF130" s="424" t="str">
        <f>IF(_tag_month_day!AD120="","",_tag_month_day!AD120)</f>
        <v/>
      </c>
      <c r="CG130" s="424" t="str">
        <f>IF(_tag_month_day!AE120="","",_tag_month_day!AE120)</f>
        <v/>
      </c>
      <c r="CH130" s="424" t="str">
        <f>IF(_tag_month_day!AF120="","",_tag_month_day!AF120)</f>
        <v/>
      </c>
      <c r="CI130" s="424" t="str">
        <f>IF(_tag_month_day!AG120="","",_tag_month_day!AG120)</f>
        <v/>
      </c>
      <c r="CJ130" s="424" t="str">
        <f>IF(_tag_month_day!AH120="","",_tag_month_day!AH120)</f>
        <v/>
      </c>
      <c r="CK130" s="424" t="str">
        <f>IF(_tag_month_day!AI120="","",_tag_month_day!AI120)</f>
        <v/>
      </c>
      <c r="CL130" s="4" t="str">
        <f>IF(_tag_month_day!AJ120="","",_tag_month_day!AJ120)</f>
        <v/>
      </c>
      <c r="CM130" s="4" t="str">
        <f>IF(_tag_month_day!AK120="","",_tag_month_day!AK120)</f>
        <v/>
      </c>
      <c r="CN130" s="4" t="str">
        <f>IF(_tag_month_day!AL120="","",_tag_month_day!AL120)</f>
        <v/>
      </c>
      <c r="CO130" s="4" t="str">
        <f>IF(_tag_month_day!AM120="","",_tag_month_day!AM120)</f>
        <v/>
      </c>
      <c r="CP130" s="4" t="str">
        <f>IF(_tag_month_day!AN120="","",_tag_month_day!AN120)</f>
        <v/>
      </c>
      <c r="CQ130" s="4" t="str">
        <f>IF(_tag_month_day!AO120="","",_tag_month_day!AO120)</f>
        <v/>
      </c>
      <c r="CR130" s="462" t="str">
        <f>IF(_tag_month_day!AP120="","",_tag_month_day!AP120)</f>
        <v/>
      </c>
      <c r="CS130" s="463" t="str">
        <f>IF(_tag_month_day!AQ120="","",_tag_month_day!AQ120)</f>
        <v/>
      </c>
      <c r="CT130" s="4" t="str">
        <f>IF(_tag_month_day!AR120="","",_tag_month_day!AR120)</f>
        <v/>
      </c>
      <c r="CU130" s="464" t="e">
        <f>DU130/AJ130</f>
        <v>#VALUE!</v>
      </c>
      <c r="CV130" s="451" t="e">
        <f>BG130/BH130</f>
        <v>#VALUE!</v>
      </c>
      <c r="CW130" s="465" t="e">
        <f>AJ130*(1-CV130)*CU130*AF130</f>
        <v>#VALUE!</v>
      </c>
      <c r="CX130" s="465" t="e">
        <f>CW130*94%</f>
        <v>#VALUE!</v>
      </c>
      <c r="CY130" s="466" t="e">
        <f>IF(CX130=0,0,DS130/(DS130+CX130))</f>
        <v>#VALUE!</v>
      </c>
      <c r="CZ130" s="465" t="e">
        <f>$AJ130*EF130</f>
        <v>#VALUE!</v>
      </c>
      <c r="DA130" s="465" t="e">
        <f>$AJ130*EG130</f>
        <v>#VALUE!</v>
      </c>
      <c r="DB130" s="465" t="e">
        <f>$AJ130*EH130</f>
        <v>#VALUE!</v>
      </c>
      <c r="DC130" s="465" t="e">
        <f>$AJ130*EI130</f>
        <v>#VALUE!</v>
      </c>
      <c r="DD130" s="465" t="e">
        <f>$AJ130*EJ130</f>
        <v>#VALUE!</v>
      </c>
      <c r="DE130" s="465" t="e">
        <f>$AJ130*EK130</f>
        <v>#VALUE!</v>
      </c>
      <c r="DF130" s="465" t="e">
        <f>$AJ130*EL130</f>
        <v>#VALUE!</v>
      </c>
      <c r="DG130" s="465" t="e">
        <f>$AJ130*EM130</f>
        <v>#VALUE!</v>
      </c>
      <c r="DH130" s="465" t="e">
        <f>$AJ130*EN130</f>
        <v>#VALUE!</v>
      </c>
      <c r="DI130" s="465" t="e">
        <f>$AJ130*EO130</f>
        <v>#VALUE!</v>
      </c>
      <c r="DJ130" s="465" t="e">
        <f>CZ130*(1-EP130)</f>
        <v>#VALUE!</v>
      </c>
      <c r="DK130" s="465" t="e">
        <f>DA130*(1-ER130)</f>
        <v>#VALUE!</v>
      </c>
      <c r="DL130" s="465" t="e">
        <f>DB130*(1-EQ130)</f>
        <v>#VALUE!</v>
      </c>
      <c r="DM130" s="465" t="e">
        <f>DC130*(1-ES130)</f>
        <v>#VALUE!</v>
      </c>
      <c r="DN130" s="465" t="e">
        <f>DD130*(1-ET130)</f>
        <v>#VALUE!</v>
      </c>
      <c r="DO130" s="465" t="e">
        <f>DE130</f>
        <v>#VALUE!</v>
      </c>
      <c r="DP130" s="465" t="e">
        <f>DF130*(1-EU130)</f>
        <v>#VALUE!</v>
      </c>
      <c r="DQ130" s="465" t="e">
        <f>DG130*(1-EV130)</f>
        <v>#VALUE!</v>
      </c>
      <c r="DR130" s="465" t="e">
        <f>DH130*(1-EW130)</f>
        <v>#VALUE!</v>
      </c>
      <c r="DS130" s="465" t="e">
        <f>DI130</f>
        <v>#VALUE!</v>
      </c>
      <c r="DT130" s="465" t="e">
        <f>SUM(DJ130:DS130)</f>
        <v>#VALUE!</v>
      </c>
      <c r="DU130" s="465" t="e">
        <f>(GS130:GX130)+(DP130+DQ130+DR130)*GY130+DS130</f>
        <v>#VALUE!</v>
      </c>
      <c r="DV130" s="451" t="e">
        <f>AV130/$BH130/(1-EP130)</f>
        <v>#VALUE!</v>
      </c>
      <c r="DW130" s="451" t="e">
        <f>AW130/$BH130/(1-ER130)</f>
        <v>#VALUE!</v>
      </c>
      <c r="DX130" s="451" t="e">
        <f>AX130/$BH130/(1-EQ130)</f>
        <v>#VALUE!</v>
      </c>
      <c r="DY130" s="451" t="e">
        <f>AY130/$BH130/(1-ES130)</f>
        <v>#VALUE!</v>
      </c>
      <c r="DZ130" s="451" t="e">
        <f>AZ130/$BH130/(1-ET130)</f>
        <v>#VALUE!</v>
      </c>
      <c r="EA130" s="451" t="e">
        <f>BA130/$BH130/(1-AX130)</f>
        <v>#VALUE!</v>
      </c>
      <c r="EB130" s="451" t="e">
        <f>BB130/$BH130/(1-EU130)</f>
        <v>#VALUE!</v>
      </c>
      <c r="EC130" s="451" t="e">
        <f>BC130/$BH130/(1-EV130)</f>
        <v>#VALUE!</v>
      </c>
      <c r="ED130" s="451" t="e">
        <f>BD130/$BH130/(1-EW130)</f>
        <v>#VALUE!</v>
      </c>
      <c r="EE130" s="451" t="e">
        <f>BG130/BH130</f>
        <v>#VALUE!</v>
      </c>
      <c r="EF130" s="451" t="e">
        <f>DV130/SUM($DV130:$EE130)</f>
        <v>#VALUE!</v>
      </c>
      <c r="EG130" s="451" t="e">
        <f>DW130/SUM($DV130:$EE130)</f>
        <v>#VALUE!</v>
      </c>
      <c r="EH130" s="451" t="e">
        <f>DX130/SUM($DV130:$EE130)</f>
        <v>#VALUE!</v>
      </c>
      <c r="EI130" s="451" t="e">
        <f>DY130/SUM($DV130:$EE130)</f>
        <v>#VALUE!</v>
      </c>
      <c r="EJ130" s="451" t="e">
        <f>DZ130/SUM($DV130:$EE130)</f>
        <v>#VALUE!</v>
      </c>
      <c r="EK130" s="451" t="e">
        <f>EA130/SUM($DV130:$EE130)</f>
        <v>#VALUE!</v>
      </c>
      <c r="EL130" s="451" t="e">
        <f>EB130/SUM($DV130:$EE130)</f>
        <v>#VALUE!</v>
      </c>
      <c r="EM130" s="451" t="e">
        <f>EC130/SUM($DV130:$EE130)</f>
        <v>#VALUE!</v>
      </c>
      <c r="EN130" s="451" t="e">
        <f>ED130/SUM($DV130:$EE130)</f>
        <v>#VALUE!</v>
      </c>
      <c r="EO130" s="451" t="e">
        <f>EE130/SUM($DV130:$EE130)</f>
        <v>#VALUE!</v>
      </c>
      <c r="EP130" s="450">
        <f>EP129</f>
        <v>0.080000000000000002</v>
      </c>
      <c r="EQ130" s="450">
        <f>EQ129</f>
        <v>0.014999999999999999</v>
      </c>
      <c r="ER130" s="450">
        <f>ER129</f>
        <v>0.014999999999999999</v>
      </c>
      <c r="ES130" s="450">
        <f>ES129</f>
        <v>0.014999999999999999</v>
      </c>
      <c r="ET130" s="450">
        <f>ET129</f>
        <v>0.014999999999999999</v>
      </c>
      <c r="EU130" s="450">
        <f>EU129</f>
        <v>0.089999999999999997</v>
      </c>
      <c r="EV130" s="450">
        <f>EV129</f>
        <v>0.089999999999999997</v>
      </c>
      <c r="EW130" s="450">
        <f>EW129</f>
        <v>0.089999999999999997</v>
      </c>
      <c r="EX130" s="431" t="str">
        <f>IF(_tag_month_day!AS120="","",_tag_month_day!AS120/100)</f>
        <v/>
      </c>
      <c r="EY130" s="431" t="str">
        <f>IF(_tag_month_day!AT120="","",_tag_month_day!AT120/100)</f>
        <v/>
      </c>
      <c r="EZ130" s="431" t="str">
        <f>IF(_tag_month_day!AU120="","",_tag_month_day!AU120/100)</f>
        <v/>
      </c>
      <c r="FA130" s="431" t="str">
        <f>IF(_tag_month_day!AV120="","",_tag_month_day!AV120/100)</f>
        <v/>
      </c>
      <c r="FB130" s="431" t="str">
        <f>IF(_tag_month_day!AW120="","",_tag_month_day!AW120/100)</f>
        <v/>
      </c>
      <c r="FC130" s="431" t="str">
        <f>IF(_tag_month_day!AX120="","",_tag_month_day!AX120/100)</f>
        <v/>
      </c>
      <c r="FD130" s="449" t="str">
        <f>IF(_tag_month_day!AY120="","",_tag_month_day!AY120/100)</f>
        <v/>
      </c>
      <c r="FE130" s="449" t="str">
        <f>IF(_tag_month_day!AZ120="","",_tag_month_day!AZ120/100)</f>
        <v/>
      </c>
      <c r="FF130" s="449" t="str">
        <f>IF(_tag_month_day!BA120="","",_tag_month_day!BA120/100)</f>
        <v/>
      </c>
      <c r="FG130" s="449" t="str">
        <f>IF(_tag_month_day!BB120="","",_tag_month_day!BB120/100)</f>
        <v/>
      </c>
      <c r="FH130" s="467" t="str">
        <f>IF(_tag_month_day!BC120="","",_tag_month_day!BC120/100)</f>
        <v/>
      </c>
      <c r="FI130" s="449">
        <f>FI129</f>
        <v>0.40999999999999998</v>
      </c>
      <c r="FJ130" s="449">
        <f>FJ129</f>
        <v>0.11</v>
      </c>
      <c r="FK130" s="449">
        <f>FK129</f>
        <v>0.014999999999999999</v>
      </c>
      <c r="FL130" s="449">
        <f>FL129</f>
        <v>0</v>
      </c>
      <c r="FM130" s="467">
        <f>FM129</f>
        <v>0.0001</v>
      </c>
      <c r="FN130" s="449">
        <f>FN129</f>
        <v>0.32000000000000001</v>
      </c>
      <c r="FO130" s="449">
        <f>FO129</f>
        <v>0.20000000000000001</v>
      </c>
      <c r="FP130" s="449">
        <f>FP129</f>
        <v>0.01</v>
      </c>
      <c r="FQ130" s="449">
        <f>FQ129</f>
        <v>0</v>
      </c>
      <c r="FR130" s="467">
        <f>FR129</f>
        <v>0.0001</v>
      </c>
      <c r="FS130" s="449" t="str">
        <f>IF(_tag_month_day!BD120="","",_tag_month_day!BD120/100)</f>
        <v/>
      </c>
      <c r="FT130" s="449" t="str">
        <f>IF(_tag_month_day!BE120="","",_tag_month_day!BE120/100)</f>
        <v/>
      </c>
      <c r="FU130" s="449" t="str">
        <f>IF(_tag_month_day!BF120="","",_tag_month_day!BF120/100)</f>
        <v/>
      </c>
      <c r="FV130" s="449" t="str">
        <f>IF(_tag_month_day!BG120="","",_tag_month_day!BG120/100)</f>
        <v/>
      </c>
      <c r="FW130" s="467" t="str">
        <f>IF(_tag_month_day!BH120="","",_tag_month_day!BH120/100)</f>
        <v/>
      </c>
      <c r="FX130" s="449" t="str">
        <f>IF(_tag_month_day!BI120="","",_tag_month_day!BI120/100)</f>
        <v/>
      </c>
      <c r="FY130" s="449" t="str">
        <f>IF(_tag_month_day!BJ120="","",_tag_month_day!BJ120/100)</f>
        <v/>
      </c>
      <c r="FZ130" s="468" t="str">
        <f>IF(_tag_month_day!BK120="","",_tag_month_day!BK120/100)</f>
        <v/>
      </c>
      <c r="GA130" s="449" t="str">
        <f>IF(_tag_month_day!BL120="","",_tag_month_day!BL120/100)</f>
        <v/>
      </c>
      <c r="GB130" s="467" t="str">
        <f>IF(_tag_month_day!BM120="","",_tag_month_day!BM120/100)</f>
        <v/>
      </c>
      <c r="GC130" s="431" t="str">
        <f>IF(_tag_month_day!BN120="","",_tag_month_day!BN120/100)</f>
        <v/>
      </c>
      <c r="GD130" s="431" t="str">
        <f>IF(_tag_month_day!BO120="","",_tag_month_day!BO120/100)</f>
        <v/>
      </c>
      <c r="GE130" s="431" t="str">
        <f>IF(_tag_month_day!BP120="","",_tag_month_day!BP120/100)</f>
        <v/>
      </c>
      <c r="GF130" s="431" t="str">
        <f>IF(_tag_month_day!BQ120="","",_tag_month_day!BQ120/100)</f>
        <v/>
      </c>
      <c r="GG130" s="431" t="str">
        <f>IF(_tag_month_day!BR120="","",_tag_month_day!BR120/100)</f>
        <v/>
      </c>
      <c r="GH130" s="431" t="str">
        <f>IF(_tag_month_day!BS120="","",_tag_month_day!BS120/100)</f>
        <v/>
      </c>
      <c r="GI130" s="467" t="str">
        <f>IF(_tag_month_day!BT120="","",_tag_month_day!BT120/100)</f>
        <v/>
      </c>
      <c r="GJ130" s="469" t="str">
        <f>IF(_tag_month_day!BU120="","",_tag_month_day!BU120/100)</f>
        <v/>
      </c>
      <c r="GK130" s="470">
        <f>GK129</f>
        <v>0.070000000000000007</v>
      </c>
      <c r="GL130" s="470">
        <f>GL129</f>
        <v>0.029999999999999999</v>
      </c>
      <c r="GM130" s="471" t="str">
        <f>IF(_tag_month_day!BX120="","",_tag_month_day!BX120/100)</f>
        <v/>
      </c>
      <c r="GN130" s="470">
        <f>GN129</f>
        <v>0.070000000000000007</v>
      </c>
      <c r="GO130" s="470">
        <f>GO129</f>
        <v>0.029999999999999999</v>
      </c>
      <c r="GP130" s="470">
        <f>GP129</f>
        <v>0.089999999999999997</v>
      </c>
      <c r="GQ130" s="470">
        <f>GQ129</f>
        <v>0.029999999999999999</v>
      </c>
      <c r="GR130" s="471" t="str">
        <f>IF(_tag_month_day!CA120="","",_tag_month_day!CA120/100)</f>
        <v/>
      </c>
      <c r="GS130" s="472">
        <f>GS129</f>
        <v>0.95299999999999996</v>
      </c>
      <c r="GT130" s="472">
        <f>GT129</f>
        <v>0.55000000000000004</v>
      </c>
      <c r="GU130" s="472">
        <f>GU129</f>
        <v>0.55000000000000004</v>
      </c>
      <c r="GV130" s="472">
        <f>GV129</f>
        <v>0.55000000000000004</v>
      </c>
      <c r="GW130" s="472">
        <f>GW129</f>
        <v>0.5</v>
      </c>
      <c r="GX130" s="472">
        <f>GX129</f>
        <v>0.93500000000000005</v>
      </c>
      <c r="GY130" s="472">
        <f>GY129</f>
        <v>0.14999999999999999</v>
      </c>
      <c r="GZ130" s="472">
        <f>GZ129</f>
        <v>1</v>
      </c>
      <c r="HA130" s="474">
        <f>HA129</f>
        <v>0.047</v>
      </c>
      <c r="HB130" s="474">
        <f>HB129</f>
        <v>0.45000000000000001</v>
      </c>
      <c r="HC130" s="474">
        <f>HC129</f>
        <v>0.45000000000000001</v>
      </c>
      <c r="HD130" s="474">
        <f>HD129</f>
        <v>0.45000000000000001</v>
      </c>
      <c r="HE130" s="474">
        <f>HE129</f>
        <v>0.5</v>
      </c>
      <c r="HF130" s="474">
        <f>HF129</f>
        <v>0.065000000000000002</v>
      </c>
      <c r="HG130" s="474">
        <f>HG129</f>
        <v>0.84999999999999998</v>
      </c>
      <c r="HH130" s="474">
        <f>HH129</f>
        <v>0</v>
      </c>
      <c r="HI130" s="10">
        <f>IF(BZ130&lt;&gt;"",CK130-BV130,0)</f>
        <v>0</v>
      </c>
      <c r="HJ130" s="10" t="e">
        <f>IF(AJ130&gt;0,AH130-AJ130,0)</f>
        <v>#VALUE!</v>
      </c>
      <c r="HK130" s="466">
        <f>HK129</f>
        <v>0.84999999999999998</v>
      </c>
      <c r="HL130" s="424">
        <f>HL129</f>
        <v>550000</v>
      </c>
      <c r="HM130" s="424">
        <f>HM129</f>
        <v>480000</v>
      </c>
      <c r="HN130" s="465" t="e">
        <f>(DJ130*EZ130+DK130*FH130+DL130*FM130+DM130*FR130+DN130*FW130+DO130*GB130+DS130*GI130+DP130*GM130+DR130*GR130)*1000*2</f>
        <v>#VALUE!</v>
      </c>
      <c r="HO130" s="465" t="e">
        <f>HN130*HK130*$HO$2/HL130*1000000</f>
        <v>#VALUE!</v>
      </c>
      <c r="HP130" s="465" t="e">
        <f>HN130*HK130*$HP$2/HM130*1000000</f>
        <v>#VALUE!</v>
      </c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</row>
    <row customFormat="1" r="131" s="0">
      <c r="A131" s="420">
        <v>120</v>
      </c>
      <c r="B131" s="421">
        <f ca="1">IF(D131=D130,B130,IF(D131="夜班",B130+1,B130))</f>
        <v>43590</v>
      </c>
      <c r="C131" s="422">
        <f>C130</f>
        <v>0.041666666666666699</v>
      </c>
      <c r="D131" s="10" t="str">
        <f ca="1">IF(HOUR(G131)&lt;8,"夜班",IF(HOUR(G131)&lt;16,"白班",IF(HOUR(G131)&lt;24,"中班",0)))</f>
        <v>中班</v>
      </c>
      <c r="E131" s="10" t="e">
        <f ca="1">IF(F131=1,"甲",IF(F131=2,"乙",IF(F131=3,"丙",IF(F131=4,"丁",""))))</f>
        <v>#REF!</v>
      </c>
      <c r="F131" s="10" t="e">
        <f ca="1">SUMPRODUCT((成本日报!$A$3:$A$95=计划!B131)*(成本日报!$B$3:$B$95=计划!$D131),成本日报!$C$3:$C$95)</f>
        <v>#REF!</v>
      </c>
      <c r="G131" s="423">
        <f ca="1">G130+C130</f>
        <v>43590.958333333045</v>
      </c>
      <c r="H131" s="423">
        <f ca="1">$G131+$C131/60*10+$C131*0</f>
        <v>43590.96527777749</v>
      </c>
      <c r="I131" s="423">
        <f ca="1">$G131+$C131/60*18+$C131*0</f>
        <v>43590.970833333042</v>
      </c>
      <c r="J131" s="423">
        <f ca="1">$G131+$C131/60*0+$C131*1</f>
        <v>43590.999999999709</v>
      </c>
      <c r="K131" s="423">
        <f ca="1">$G131+$C131/60*30+$C131*2</f>
        <v>43591.062499999716</v>
      </c>
      <c r="L131" s="423">
        <f ca="1">$G131+$C131/60*0+$C131*3</f>
        <v>43591.083333333045</v>
      </c>
      <c r="M131" s="424" t="str">
        <f>IF(_tag_month_day!A121="","",_tag_month_day!A121)</f>
        <v/>
      </c>
      <c r="N131" s="424" t="str">
        <f>IF(_tag_month_day!B121="","",_tag_month_day!B121)</f>
        <v/>
      </c>
      <c r="O131" s="425" t="e">
        <f>IF(M131+N131=0,"",M131+N131)</f>
        <v>#VALUE!</v>
      </c>
      <c r="P131" s="424" t="str">
        <f>IF(_tag_month_day!C121="","",_tag_month_day!C121)</f>
        <v/>
      </c>
      <c r="Q131" s="424" t="str">
        <f>IF(_tag_month_day!D121="","",_tag_month_day!D121)</f>
        <v/>
      </c>
      <c r="R131" s="426" t="str">
        <f>IF(_tag_month_day!CB121="","",_tag_month_day!CB121/100)</f>
        <v/>
      </c>
      <c r="S131" s="427" t="str">
        <f>IF(_tag_month_day!E121="","",_tag_month_day!E121)</f>
        <v/>
      </c>
      <c r="T131" s="427" t="str">
        <f>IF(_tag_month_day!F121="","",_tag_month_day!F121)</f>
        <v/>
      </c>
      <c r="U131" s="428" t="e">
        <f>S131+T131</f>
        <v>#VALUE!</v>
      </c>
      <c r="V131" s="429" t="e">
        <f>U131/AJ131</f>
        <v>#VALUE!</v>
      </c>
      <c r="W131" s="430" t="str">
        <f>IF(_jhy_month_day!A121="","",_jhy_month_day!A121)</f>
        <v/>
      </c>
      <c r="X131" s="431" t="str">
        <f>IF(_jhy_month_day!B121="","",_jhy_month_day!B121/100)</f>
        <v/>
      </c>
      <c r="Y131" s="431" t="str">
        <f>IF(_jhy_month_day!C121="","",_jhy_month_day!C121/100)</f>
        <v/>
      </c>
      <c r="Z131" s="432">
        <f>Z127+1</f>
        <v>30</v>
      </c>
      <c r="AA131" s="433" t="str">
        <f>IF(_tag_month_day!G121="","",_tag_month_day!G121/100)</f>
        <v/>
      </c>
      <c r="AB131" s="433" t="str">
        <f>IF(_tag_month_day!H121="","",_tag_month_day!H121/100)</f>
        <v/>
      </c>
      <c r="AC131" s="434">
        <f>IF(X131="",AC130,BK131*($AV130*X131+$AW130*FD130+$AX130*FI130+$AY130*FN130+$AZ130*FS130+$BA130*FX130+$BG130*GE130)/(AV130*Y131+AX130*FK130+AW130*FF130+AY130*FP130+AZ130*FU130+BA130*FZ130+BG130*GG130+BB130*GK130+BC130*GN130+BD130*GP130))</f>
        <v>1.59963432013121</v>
      </c>
      <c r="AD131" s="435" t="str">
        <f>IF(AC131=AC130,"",AC131-AC130)</f>
        <v/>
      </c>
      <c r="AE131" s="436" t="str">
        <f>IF(1-AF131=0,"",(1-AF131))</f>
        <v/>
      </c>
      <c r="AF131" s="437">
        <v>1</v>
      </c>
      <c r="AG131" s="10" t="str">
        <f>AG130</f>
        <v>8B4</v>
      </c>
      <c r="AH131" s="438" t="str">
        <f>AH130</f>
        <v/>
      </c>
      <c r="AI131" s="424" t="e">
        <f>IF(ROUND(AJ131-AJ130,1)=0,"",AJ131-AJ130)</f>
        <v>#VALUE!</v>
      </c>
      <c r="AJ131" s="10" t="str">
        <f>IF(_tag_month_day!I121="","",_tag_month_day!I121)</f>
        <v/>
      </c>
      <c r="AK131" s="440"/>
      <c r="AL131" s="440"/>
      <c r="AM131" s="440"/>
      <c r="AN131" s="441">
        <f>AN130</f>
        <v>2</v>
      </c>
      <c r="AO131" s="441">
        <f>AO130</f>
        <v>8</v>
      </c>
      <c r="AP131" s="442" t="e">
        <f>(IF(AN131=0,AS130,AS130*(1+AO131/AN131)/(AR131+AO131/AN131)))+AT131</f>
        <v>#VALUE!</v>
      </c>
      <c r="AQ131" s="443" t="str">
        <f>IF(_tag_month_day!J121="","",_tag_month_day!J121/100)</f>
        <v/>
      </c>
      <c r="AR131" s="444">
        <f>AR130</f>
        <v>1.3</v>
      </c>
      <c r="AS131" s="445" t="e">
        <f>AQ131*(AN131*AR131+AO131)/(AN131+AO131)</f>
        <v>#VALUE!</v>
      </c>
      <c r="AT131" s="445" t="e">
        <f>(SUM(BE131:BF131)-SUM(BE130:BF130))*0.05</f>
        <v>#VALUE!</v>
      </c>
      <c r="AU131" s="446" t="str">
        <f>IF(_tag_month_day!CC121="","",IF(_tag_month_day!CC121&gt;0,_tag_month_day!CD121,_tag_month_day!CE121))</f>
        <v/>
      </c>
      <c r="AV131" s="447" t="str">
        <f>IF(_tag_month_day!L121="","",_tag_month_day!L121/100)</f>
        <v/>
      </c>
      <c r="AW131" s="431">
        <f>AW130</f>
        <v>0</v>
      </c>
      <c r="AX131" s="431">
        <f>AX130</f>
        <v>0</v>
      </c>
      <c r="AY131" s="431" t="str">
        <f>IF(_tag_month_day!M121="","",_tag_month_day!M121/100)</f>
        <v/>
      </c>
      <c r="AZ131" s="431" t="str">
        <f>IF(_tag_month_day!N121="","",_tag_month_day!N121/100)</f>
        <v/>
      </c>
      <c r="BA131" s="431" t="str">
        <f>IF(_tag_month_day!O121="","",_tag_month_day!O121/100)</f>
        <v/>
      </c>
      <c r="BB131" s="448" t="str">
        <f>IF(_tag_month_day!P121="","",_tag_month_day!P121/100)</f>
        <v/>
      </c>
      <c r="BC131" s="448">
        <f>BC130</f>
        <v>0</v>
      </c>
      <c r="BD131" s="448" t="str">
        <f>IF(_tag_month_day!Q121="","",_tag_month_day!Q121/100)</f>
        <v/>
      </c>
      <c r="BE131" s="449" t="str">
        <f>IF(_tag_month_day!R121="","",_tag_month_day!R121/100)</f>
        <v/>
      </c>
      <c r="BF131" s="388" t="e">
        <f>(AU131*(100+BE131*100))/(AJ131-AU131)/100</f>
        <v>#VALUE!</v>
      </c>
      <c r="BG131" s="450" t="e">
        <f>BE131+BF131</f>
        <v>#VALUE!</v>
      </c>
      <c r="BH131" s="451" t="e">
        <f>SUM(AV131:BF131)</f>
        <v>#VALUE!</v>
      </c>
      <c r="BI131" s="452" t="e">
        <f>IF(CX131=0,BI130,(DK131*查询!$R$5+DL131*查询!$Q$5+DM131*查询!$N$5+DN131*查询!$O$5+DO131*查询!$P$5)*AF131/CX131)</f>
        <v>#VALUE!</v>
      </c>
      <c r="BJ131" s="452" t="e">
        <f>IF(CX131=0,BJ130,(DP131*查询!$S$5+DQ131*查询!$T$5+DR131*查询!$U$5)*AF131/CX131)</f>
        <v>#VALUE!</v>
      </c>
      <c r="BK131" s="452">
        <f>BK130</f>
        <v>1</v>
      </c>
      <c r="BL131" s="453" t="e">
        <f>SUMPRODUCT((AV131:BA131)*(GS131:GX131))/((GS131:GX131)+SUM(BB131:BD131)*GY131+BG131*GZ131)</f>
        <v>#VALUE!</v>
      </c>
      <c r="BM131" s="453" t="e">
        <f>BK131*($AV131*FB131+$AW131*FD131+$AX131*FI131+$AY131*FN131+$AZ131*FS131+$BA131*FX131+$BG131*GE131)/(AV131*EY131+AX131*FK131+AW131*FF131+AY131*FP131+AZ131*FU131+BA131*FZ131+BG131*GG131+BB131*GK131+BC131*GN131+BD131*GP131)</f>
        <v>#VALUE!</v>
      </c>
      <c r="BN131" s="453" t="e">
        <f>($AV131*FC131+$AX131*FJ131+$AW131*FE131+$AY131*FO131+$AZ131*FT131+$BA131*FY131+$BG131*GF131)/($AV131*FA131+BG131*GH131+BB131*GL131+BC131*GO131+BD131*GQ131+BA131*GA131)</f>
        <v>#VALUE!</v>
      </c>
      <c r="BO131" s="454" t="e">
        <f>SUMPRODUCT(AV131:BA131*GS131:GX131)/(GS131:GX131+(BB131+BC131+BD131)*GY131+BG131)</f>
        <v>#VALUE!</v>
      </c>
      <c r="BP131" s="454" t="e">
        <f>SUMPRODUCT(AV131:BA131*GS131:GX131)/(GS131:GX131+(BB131+BC131+BD131)*GY131+BG131)</f>
        <v>#VALUE!</v>
      </c>
      <c r="BQ131" s="454" t="e">
        <f>SUMPRODUCT(AV131:BA131*GS131:GX131)/(GS131:GX131+(BB131+BC131+BD131)*GY131+BG131)</f>
        <v>#VALUE!</v>
      </c>
      <c r="BR131" s="453" t="str">
        <f>IF(_tag_month_day!T121="","",_tag_month_day!T121)</f>
        <v/>
      </c>
      <c r="BS131" s="453" t="str">
        <f>IF(_tag_month_day!U121="","",_tag_month_day!U121)</f>
        <v/>
      </c>
      <c r="BT131" s="455" t="str">
        <f>IF(CK131="","",IF((CK131&gt;=BV131-0.12)*(CK131&lt;=BV131+0.12),"合格","不合格"))</f>
        <v/>
      </c>
      <c r="BU131" s="456" t="str">
        <f>IF(_tag_month_day!V121="","",_tag_month_day!V121)</f>
        <v/>
      </c>
      <c r="BV131" s="457" t="str">
        <f>IF(_tag_month_day!W121="","",_tag_month_day!W121)</f>
        <v/>
      </c>
      <c r="BW131" s="458" t="str">
        <f>IF(_tag_month_day!X121="","",_tag_month_day!X121)</f>
        <v/>
      </c>
      <c r="BX131" s="458" t="str">
        <f>IF(_tag_month_day!Y121="","",_tag_month_day!Y121)</f>
        <v/>
      </c>
      <c r="BY131" s="459">
        <f ca="1">L131</f>
        <v>43591.083333333045</v>
      </c>
      <c r="BZ131" s="460"/>
      <c r="CA131" s="461"/>
      <c r="CB131" s="424" t="str">
        <f>IF(_tag_month_day!Z121="","",_tag_month_day!Z121)</f>
        <v/>
      </c>
      <c r="CC131" s="424" t="str">
        <f>IF(_tag_month_day!AA121="","",_tag_month_day!AA121)</f>
        <v/>
      </c>
      <c r="CD131" s="424" t="str">
        <f>IF(_tag_month_day!AB121="","",_tag_month_day!AB121)</f>
        <v/>
      </c>
      <c r="CE131" s="424" t="str">
        <f>IF(_tag_month_day!AC121="","",_tag_month_day!AC121)</f>
        <v/>
      </c>
      <c r="CF131" s="424" t="str">
        <f>IF(_tag_month_day!AD121="","",_tag_month_day!AD121)</f>
        <v/>
      </c>
      <c r="CG131" s="424" t="str">
        <f>IF(_tag_month_day!AE121="","",_tag_month_day!AE121)</f>
        <v/>
      </c>
      <c r="CH131" s="424" t="str">
        <f>IF(_tag_month_day!AF121="","",_tag_month_day!AF121)</f>
        <v/>
      </c>
      <c r="CI131" s="424" t="str">
        <f>IF(_tag_month_day!AG121="","",_tag_month_day!AG121)</f>
        <v/>
      </c>
      <c r="CJ131" s="424" t="str">
        <f>IF(_tag_month_day!AH121="","",_tag_month_day!AH121)</f>
        <v/>
      </c>
      <c r="CK131" s="424" t="str">
        <f>IF(_tag_month_day!AI121="","",_tag_month_day!AI121)</f>
        <v/>
      </c>
      <c r="CL131" s="4" t="str">
        <f>IF(_tag_month_day!AJ121="","",_tag_month_day!AJ121)</f>
        <v/>
      </c>
      <c r="CM131" s="4" t="str">
        <f>IF(_tag_month_day!AK121="","",_tag_month_day!AK121)</f>
        <v/>
      </c>
      <c r="CN131" s="4" t="str">
        <f>IF(_tag_month_day!AL121="","",_tag_month_day!AL121)</f>
        <v/>
      </c>
      <c r="CO131" s="4" t="str">
        <f>IF(_tag_month_day!AM121="","",_tag_month_day!AM121)</f>
        <v/>
      </c>
      <c r="CP131" s="4" t="str">
        <f>IF(_tag_month_day!AN121="","",_tag_month_day!AN121)</f>
        <v/>
      </c>
      <c r="CQ131" s="4" t="str">
        <f>IF(_tag_month_day!AO121="","",_tag_month_day!AO121)</f>
        <v/>
      </c>
      <c r="CR131" s="462" t="str">
        <f>IF(_tag_month_day!AP121="","",_tag_month_day!AP121)</f>
        <v/>
      </c>
      <c r="CS131" s="463" t="str">
        <f>IF(_tag_month_day!AQ121="","",_tag_month_day!AQ121)</f>
        <v/>
      </c>
      <c r="CT131" s="4" t="str">
        <f>IF(_tag_month_day!AR121="","",_tag_month_day!AR121)</f>
        <v/>
      </c>
      <c r="CU131" s="464" t="e">
        <f>DU131/AJ131</f>
        <v>#VALUE!</v>
      </c>
      <c r="CV131" s="451" t="e">
        <f>BG131/BH131</f>
        <v>#VALUE!</v>
      </c>
      <c r="CW131" s="465" t="e">
        <f>AJ131*(1-CV131)*CU131*AF131</f>
        <v>#VALUE!</v>
      </c>
      <c r="CX131" s="465" t="e">
        <f>CW131*94%</f>
        <v>#VALUE!</v>
      </c>
      <c r="CY131" s="466" t="e">
        <f>IF(CX131=0,0,DS131/(DS131+CX131))</f>
        <v>#VALUE!</v>
      </c>
      <c r="CZ131" s="465" t="e">
        <f>$AJ131*EF131</f>
        <v>#VALUE!</v>
      </c>
      <c r="DA131" s="465" t="e">
        <f>$AJ131*EG131</f>
        <v>#VALUE!</v>
      </c>
      <c r="DB131" s="465" t="e">
        <f>$AJ131*EH131</f>
        <v>#VALUE!</v>
      </c>
      <c r="DC131" s="465" t="e">
        <f>$AJ131*EI131</f>
        <v>#VALUE!</v>
      </c>
      <c r="DD131" s="465" t="e">
        <f>$AJ131*EJ131</f>
        <v>#VALUE!</v>
      </c>
      <c r="DE131" s="465" t="e">
        <f>$AJ131*EK131</f>
        <v>#VALUE!</v>
      </c>
      <c r="DF131" s="465" t="e">
        <f>$AJ131*EL131</f>
        <v>#VALUE!</v>
      </c>
      <c r="DG131" s="465" t="e">
        <f>$AJ131*EM131</f>
        <v>#VALUE!</v>
      </c>
      <c r="DH131" s="465" t="e">
        <f>$AJ131*EN131</f>
        <v>#VALUE!</v>
      </c>
      <c r="DI131" s="465" t="e">
        <f>$AJ131*EO131</f>
        <v>#VALUE!</v>
      </c>
      <c r="DJ131" s="465" t="e">
        <f>CZ131*(1-EP131)</f>
        <v>#VALUE!</v>
      </c>
      <c r="DK131" s="465" t="e">
        <f>DA131*(1-ER131)</f>
        <v>#VALUE!</v>
      </c>
      <c r="DL131" s="465" t="e">
        <f>DB131*(1-EQ131)</f>
        <v>#VALUE!</v>
      </c>
      <c r="DM131" s="465" t="e">
        <f>DC131*(1-ES131)</f>
        <v>#VALUE!</v>
      </c>
      <c r="DN131" s="465" t="e">
        <f>DD131*(1-ET131)</f>
        <v>#VALUE!</v>
      </c>
      <c r="DO131" s="465" t="e">
        <f>DE131</f>
        <v>#VALUE!</v>
      </c>
      <c r="DP131" s="465" t="e">
        <f>DF131*(1-EU131)</f>
        <v>#VALUE!</v>
      </c>
      <c r="DQ131" s="465" t="e">
        <f>DG131*(1-EV131)</f>
        <v>#VALUE!</v>
      </c>
      <c r="DR131" s="465" t="e">
        <f>DH131*(1-EW131)</f>
        <v>#VALUE!</v>
      </c>
      <c r="DS131" s="465" t="e">
        <f>DI131</f>
        <v>#VALUE!</v>
      </c>
      <c r="DT131" s="465" t="e">
        <f>SUM(DJ131:DS131)</f>
        <v>#VALUE!</v>
      </c>
      <c r="DU131" s="465" t="e">
        <f>(GS131:GX131)+(DP131+DQ131+DR131)*GY131+DS131</f>
        <v>#VALUE!</v>
      </c>
      <c r="DV131" s="451" t="e">
        <f>AV131/$BH131/(1-EP131)</f>
        <v>#VALUE!</v>
      </c>
      <c r="DW131" s="451" t="e">
        <f>AW131/$BH131/(1-ER131)</f>
        <v>#VALUE!</v>
      </c>
      <c r="DX131" s="451" t="e">
        <f>AX131/$BH131/(1-EQ131)</f>
        <v>#VALUE!</v>
      </c>
      <c r="DY131" s="451" t="e">
        <f>AY131/$BH131/(1-ES131)</f>
        <v>#VALUE!</v>
      </c>
      <c r="DZ131" s="451" t="e">
        <f>AZ131/$BH131/(1-ET131)</f>
        <v>#VALUE!</v>
      </c>
      <c r="EA131" s="451" t="e">
        <f>BA131/$BH131/(1-AX131)</f>
        <v>#VALUE!</v>
      </c>
      <c r="EB131" s="451" t="e">
        <f>BB131/$BH131/(1-EU131)</f>
        <v>#VALUE!</v>
      </c>
      <c r="EC131" s="451" t="e">
        <f>BC131/$BH131/(1-EV131)</f>
        <v>#VALUE!</v>
      </c>
      <c r="ED131" s="451" t="e">
        <f>BD131/$BH131/(1-EW131)</f>
        <v>#VALUE!</v>
      </c>
      <c r="EE131" s="451" t="e">
        <f>BG131/BH131</f>
        <v>#VALUE!</v>
      </c>
      <c r="EF131" s="451" t="e">
        <f>DV131/SUM($DV131:$EE131)</f>
        <v>#VALUE!</v>
      </c>
      <c r="EG131" s="451" t="e">
        <f>DW131/SUM($DV131:$EE131)</f>
        <v>#VALUE!</v>
      </c>
      <c r="EH131" s="451" t="e">
        <f>DX131/SUM($DV131:$EE131)</f>
        <v>#VALUE!</v>
      </c>
      <c r="EI131" s="451" t="e">
        <f>DY131/SUM($DV131:$EE131)</f>
        <v>#VALUE!</v>
      </c>
      <c r="EJ131" s="451" t="e">
        <f>DZ131/SUM($DV131:$EE131)</f>
        <v>#VALUE!</v>
      </c>
      <c r="EK131" s="451" t="e">
        <f>EA131/SUM($DV131:$EE131)</f>
        <v>#VALUE!</v>
      </c>
      <c r="EL131" s="451" t="e">
        <f>EB131/SUM($DV131:$EE131)</f>
        <v>#VALUE!</v>
      </c>
      <c r="EM131" s="451" t="e">
        <f>EC131/SUM($DV131:$EE131)</f>
        <v>#VALUE!</v>
      </c>
      <c r="EN131" s="451" t="e">
        <f>ED131/SUM($DV131:$EE131)</f>
        <v>#VALUE!</v>
      </c>
      <c r="EO131" s="451" t="e">
        <f>EE131/SUM($DV131:$EE131)</f>
        <v>#VALUE!</v>
      </c>
      <c r="EP131" s="450">
        <f>EP130</f>
        <v>0.080000000000000002</v>
      </c>
      <c r="EQ131" s="450">
        <f>EQ130</f>
        <v>0.014999999999999999</v>
      </c>
      <c r="ER131" s="450">
        <f>ER130</f>
        <v>0.014999999999999999</v>
      </c>
      <c r="ES131" s="450">
        <f>ES130</f>
        <v>0.014999999999999999</v>
      </c>
      <c r="ET131" s="450">
        <f>ET130</f>
        <v>0.014999999999999999</v>
      </c>
      <c r="EU131" s="450">
        <f>EU130</f>
        <v>0.089999999999999997</v>
      </c>
      <c r="EV131" s="450">
        <f>EV130</f>
        <v>0.089999999999999997</v>
      </c>
      <c r="EW131" s="450">
        <f>EW130</f>
        <v>0.089999999999999997</v>
      </c>
      <c r="EX131" s="431" t="str">
        <f>IF(_tag_month_day!AS121="","",_tag_month_day!AS121/100)</f>
        <v/>
      </c>
      <c r="EY131" s="431" t="str">
        <f>IF(_tag_month_day!AT121="","",_tag_month_day!AT121/100)</f>
        <v/>
      </c>
      <c r="EZ131" s="431" t="str">
        <f>IF(_tag_month_day!AU121="","",_tag_month_day!AU121/100)</f>
        <v/>
      </c>
      <c r="FA131" s="431" t="str">
        <f>IF(_tag_month_day!AV121="","",_tag_month_day!AV121/100)</f>
        <v/>
      </c>
      <c r="FB131" s="431" t="str">
        <f>IF(_tag_month_day!AW121="","",_tag_month_day!AW121/100)</f>
        <v/>
      </c>
      <c r="FC131" s="431" t="str">
        <f>IF(_tag_month_day!AX121="","",_tag_month_day!AX121/100)</f>
        <v/>
      </c>
      <c r="FD131" s="449" t="str">
        <f>IF(_tag_month_day!AY121="","",_tag_month_day!AY121/100)</f>
        <v/>
      </c>
      <c r="FE131" s="449" t="str">
        <f>IF(_tag_month_day!AZ121="","",_tag_month_day!AZ121/100)</f>
        <v/>
      </c>
      <c r="FF131" s="449" t="str">
        <f>IF(_tag_month_day!BA121="","",_tag_month_day!BA121/100)</f>
        <v/>
      </c>
      <c r="FG131" s="449" t="str">
        <f>IF(_tag_month_day!BB121="","",_tag_month_day!BB121/100)</f>
        <v/>
      </c>
      <c r="FH131" s="467" t="str">
        <f>IF(_tag_month_day!BC121="","",_tag_month_day!BC121/100)</f>
        <v/>
      </c>
      <c r="FI131" s="449">
        <f>FI130</f>
        <v>0.40999999999999998</v>
      </c>
      <c r="FJ131" s="449">
        <f>FJ130</f>
        <v>0.11</v>
      </c>
      <c r="FK131" s="449">
        <f>FK130</f>
        <v>0.014999999999999999</v>
      </c>
      <c r="FL131" s="449">
        <f>FL130</f>
        <v>0</v>
      </c>
      <c r="FM131" s="467">
        <f>FM130</f>
        <v>0.0001</v>
      </c>
      <c r="FN131" s="449">
        <f>FN130</f>
        <v>0.32000000000000001</v>
      </c>
      <c r="FO131" s="449">
        <f>FO130</f>
        <v>0.20000000000000001</v>
      </c>
      <c r="FP131" s="449">
        <f>FP130</f>
        <v>0.01</v>
      </c>
      <c r="FQ131" s="449">
        <f>FQ130</f>
        <v>0</v>
      </c>
      <c r="FR131" s="467">
        <f>FR130</f>
        <v>0.0001</v>
      </c>
      <c r="FS131" s="449" t="str">
        <f>IF(_tag_month_day!BD121="","",_tag_month_day!BD121/100)</f>
        <v/>
      </c>
      <c r="FT131" s="449" t="str">
        <f>IF(_tag_month_day!BE121="","",_tag_month_day!BE121/100)</f>
        <v/>
      </c>
      <c r="FU131" s="449" t="str">
        <f>IF(_tag_month_day!BF121="","",_tag_month_day!BF121/100)</f>
        <v/>
      </c>
      <c r="FV131" s="449" t="str">
        <f>IF(_tag_month_day!BG121="","",_tag_month_day!BG121/100)</f>
        <v/>
      </c>
      <c r="FW131" s="467" t="str">
        <f>IF(_tag_month_day!BH121="","",_tag_month_day!BH121/100)</f>
        <v/>
      </c>
      <c r="FX131" s="449" t="str">
        <f>IF(_tag_month_day!BI121="","",_tag_month_day!BI121/100)</f>
        <v/>
      </c>
      <c r="FY131" s="449" t="str">
        <f>IF(_tag_month_day!BJ121="","",_tag_month_day!BJ121/100)</f>
        <v/>
      </c>
      <c r="FZ131" s="468" t="str">
        <f>IF(_tag_month_day!BK121="","",_tag_month_day!BK121/100)</f>
        <v/>
      </c>
      <c r="GA131" s="449" t="str">
        <f>IF(_tag_month_day!BL121="","",_tag_month_day!BL121/100)</f>
        <v/>
      </c>
      <c r="GB131" s="467" t="str">
        <f>IF(_tag_month_day!BM121="","",_tag_month_day!BM121/100)</f>
        <v/>
      </c>
      <c r="GC131" s="431" t="str">
        <f>IF(_tag_month_day!BN121="","",_tag_month_day!BN121/100)</f>
        <v/>
      </c>
      <c r="GD131" s="431" t="str">
        <f>IF(_tag_month_day!BO121="","",_tag_month_day!BO121/100)</f>
        <v/>
      </c>
      <c r="GE131" s="431" t="str">
        <f>IF(_tag_month_day!BP121="","",_tag_month_day!BP121/100)</f>
        <v/>
      </c>
      <c r="GF131" s="431" t="str">
        <f>IF(_tag_month_day!BQ121="","",_tag_month_day!BQ121/100)</f>
        <v/>
      </c>
      <c r="GG131" s="431" t="str">
        <f>IF(_tag_month_day!BR121="","",_tag_month_day!BR121/100)</f>
        <v/>
      </c>
      <c r="GH131" s="431" t="str">
        <f>IF(_tag_month_day!BS121="","",_tag_month_day!BS121/100)</f>
        <v/>
      </c>
      <c r="GI131" s="467" t="str">
        <f>IF(_tag_month_day!BT121="","",_tag_month_day!BT121/100)</f>
        <v/>
      </c>
      <c r="GJ131" s="469" t="str">
        <f>IF(_tag_month_day!BU121="","",_tag_month_day!BU121/100)</f>
        <v/>
      </c>
      <c r="GK131" s="470">
        <f>GK130</f>
        <v>0.070000000000000007</v>
      </c>
      <c r="GL131" s="470">
        <f>GL130</f>
        <v>0.029999999999999999</v>
      </c>
      <c r="GM131" s="471" t="str">
        <f>IF(_tag_month_day!BX121="","",_tag_month_day!BX121/100)</f>
        <v/>
      </c>
      <c r="GN131" s="470">
        <f>GN130</f>
        <v>0.070000000000000007</v>
      </c>
      <c r="GO131" s="470">
        <f>GO130</f>
        <v>0.029999999999999999</v>
      </c>
      <c r="GP131" s="470">
        <f>GP130</f>
        <v>0.089999999999999997</v>
      </c>
      <c r="GQ131" s="470">
        <f>GQ130</f>
        <v>0.029999999999999999</v>
      </c>
      <c r="GR131" s="471" t="str">
        <f>IF(_tag_month_day!CA121="","",_tag_month_day!CA121/100)</f>
        <v/>
      </c>
      <c r="GS131" s="472">
        <f>GS130</f>
        <v>0.95299999999999996</v>
      </c>
      <c r="GT131" s="472">
        <f>GT130</f>
        <v>0.55000000000000004</v>
      </c>
      <c r="GU131" s="472">
        <f>GU130</f>
        <v>0.55000000000000004</v>
      </c>
      <c r="GV131" s="472">
        <f>GV130</f>
        <v>0.55000000000000004</v>
      </c>
      <c r="GW131" s="472">
        <f>GW130</f>
        <v>0.5</v>
      </c>
      <c r="GX131" s="472">
        <f>GX130</f>
        <v>0.93500000000000005</v>
      </c>
      <c r="GY131" s="472">
        <f>GY130</f>
        <v>0.14999999999999999</v>
      </c>
      <c r="GZ131" s="472">
        <f>GZ130</f>
        <v>1</v>
      </c>
      <c r="HA131" s="474">
        <f>HA130</f>
        <v>0.047</v>
      </c>
      <c r="HB131" s="474">
        <f>HB130</f>
        <v>0.45000000000000001</v>
      </c>
      <c r="HC131" s="474">
        <f>HC130</f>
        <v>0.45000000000000001</v>
      </c>
      <c r="HD131" s="474">
        <f>HD130</f>
        <v>0.45000000000000001</v>
      </c>
      <c r="HE131" s="474">
        <f>HE130</f>
        <v>0.5</v>
      </c>
      <c r="HF131" s="474">
        <f>HF130</f>
        <v>0.065000000000000002</v>
      </c>
      <c r="HG131" s="474">
        <f>HG130</f>
        <v>0.84999999999999998</v>
      </c>
      <c r="HH131" s="474">
        <f>HH130</f>
        <v>0</v>
      </c>
      <c r="HI131" s="10">
        <f>IF(BZ131&lt;&gt;"",CK131-BV131,0)</f>
        <v>0</v>
      </c>
      <c r="HJ131" s="10" t="e">
        <f>IF(AJ131&gt;0,AH131-AJ131,0)</f>
        <v>#VALUE!</v>
      </c>
      <c r="HK131" s="466">
        <f>HK130</f>
        <v>0.84999999999999998</v>
      </c>
      <c r="HL131" s="424">
        <f>HL130</f>
        <v>550000</v>
      </c>
      <c r="HM131" s="424">
        <f>HM130</f>
        <v>480000</v>
      </c>
      <c r="HN131" s="465" t="e">
        <f>(DJ131*EZ131+DK131*FH131+DL131*FM131+DM131*FR131+DN131*FW131+DO131*GB131+DS131*GI131+DP131*GM131+DR131*GR131)*1000*2</f>
        <v>#VALUE!</v>
      </c>
      <c r="HO131" s="465" t="e">
        <f>HN131*HK131*$HO$2/HL131*1000000</f>
        <v>#VALUE!</v>
      </c>
      <c r="HP131" s="465" t="e">
        <f>HN131*HK131*$HP$2/HM131*1000000</f>
        <v>#VALUE!</v>
      </c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</row>
    <row customFormat="1" r="132" s="0">
      <c r="A132" s="420">
        <v>121</v>
      </c>
      <c r="B132" s="421">
        <f ca="1">IF(D132=D131,B131,IF(D132="夜班",B131+1,B131))</f>
        <v>43590</v>
      </c>
      <c r="C132" s="422">
        <f>C131</f>
        <v>0.041666666666666699</v>
      </c>
      <c r="D132" s="10" t="str">
        <f ca="1">IF(HOUR(G132)&lt;8,"夜班",IF(HOUR(G132)&lt;16,"白班",IF(HOUR(G132)&lt;24,"中班",0)))</f>
        <v>中班</v>
      </c>
      <c r="E132" s="10" t="e">
        <f ca="1">IF(F132=1,"甲",IF(F132=2,"乙",IF(F132=3,"丙",IF(F132=4,"丁",""))))</f>
        <v>#REF!</v>
      </c>
      <c r="F132" s="10" t="e">
        <f ca="1">SUMPRODUCT((成本日报!$A$3:$A$95=计划!B132)*(成本日报!$B$3:$B$95=计划!$D132),成本日报!$C$3:$C$95)</f>
        <v>#REF!</v>
      </c>
      <c r="G132" s="423">
        <f ca="1">G131+C131</f>
        <v>43590.999999999709</v>
      </c>
      <c r="H132" s="423">
        <f ca="1">$G132+$C132/60*10+$C132*0</f>
        <v>43591.006944444154</v>
      </c>
      <c r="I132" s="423">
        <f ca="1">$G132+$C132/60*18+$C132*0</f>
        <v>43591.012499999706</v>
      </c>
      <c r="J132" s="423">
        <f ca="1">$G132+$C132/60*0+$C132*1</f>
        <v>43591.041666666373</v>
      </c>
      <c r="K132" s="423">
        <f ca="1">$G132+$C132/60*30+$C132*2</f>
        <v>43591.10416666638</v>
      </c>
      <c r="L132" s="423">
        <f ca="1">$G132+$C132/60*0+$C132*3</f>
        <v>43591.124999999709</v>
      </c>
      <c r="M132" s="424" t="str">
        <f>IF(_tag_month_day!A122="","",_tag_month_day!A122)</f>
        <v/>
      </c>
      <c r="N132" s="424" t="str">
        <f>IF(_tag_month_day!B122="","",_tag_month_day!B122)</f>
        <v/>
      </c>
      <c r="O132" s="425" t="e">
        <f>IF(M132+N132=0,"",M132+N132)</f>
        <v>#VALUE!</v>
      </c>
      <c r="P132" s="424" t="str">
        <f>IF(_tag_month_day!C122="","",_tag_month_day!C122)</f>
        <v/>
      </c>
      <c r="Q132" s="424" t="str">
        <f>IF(_tag_month_day!D122="","",_tag_month_day!D122)</f>
        <v/>
      </c>
      <c r="R132" s="426" t="str">
        <f>IF(_tag_month_day!CB122="","",_tag_month_day!CB122/100)</f>
        <v/>
      </c>
      <c r="S132" s="427" t="str">
        <f>IF(_tag_month_day!E122="","",_tag_month_day!E122)</f>
        <v/>
      </c>
      <c r="T132" s="427" t="str">
        <f>IF(_tag_month_day!F122="","",_tag_month_day!F122)</f>
        <v/>
      </c>
      <c r="U132" s="428" t="e">
        <f>S132+T132</f>
        <v>#VALUE!</v>
      </c>
      <c r="V132" s="429" t="e">
        <f>U132/AJ132</f>
        <v>#VALUE!</v>
      </c>
      <c r="W132" s="430" t="str">
        <f>IF(_jhy_month_day!A122="","",_jhy_month_day!A122)</f>
        <v/>
      </c>
      <c r="X132" s="431" t="str">
        <f>IF(_jhy_month_day!B122="","",_jhy_month_day!B122/100)</f>
        <v/>
      </c>
      <c r="Y132" s="431" t="str">
        <f>IF(_jhy_month_day!C122="","",_jhy_month_day!C122/100)</f>
        <v/>
      </c>
      <c r="Z132" s="432">
        <f>Z128+1</f>
        <v>31</v>
      </c>
      <c r="AA132" s="433" t="str">
        <f>IF(_tag_month_day!G122="","",_tag_month_day!G122/100)</f>
        <v/>
      </c>
      <c r="AB132" s="433" t="str">
        <f>IF(_tag_month_day!H122="","",_tag_month_day!H122/100)</f>
        <v/>
      </c>
      <c r="AC132" s="434">
        <f>IF(X132="",AC131,BK132*($AV131*X132+$AW131*FD131+$AX131*FI131+$AY131*FN131+$AZ131*FS131+$BA131*FX131+$BG131*GE131)/(AV131*Y132+AX131*FK131+AW131*FF131+AY131*FP131+AZ131*FU131+BA131*FZ131+BG131*GG131+BB131*GK131+BC131*GN131+BD131*GP131))</f>
        <v>1.59963432013121</v>
      </c>
      <c r="AD132" s="435" t="str">
        <f>IF(AC132=AC131,"",AC132-AC131)</f>
        <v/>
      </c>
      <c r="AE132" s="436" t="str">
        <f>IF(1-AF132=0,"",(1-AF132))</f>
        <v/>
      </c>
      <c r="AF132" s="437">
        <v>1</v>
      </c>
      <c r="AG132" s="10" t="str">
        <f>AG131</f>
        <v>8B4</v>
      </c>
      <c r="AH132" s="438" t="str">
        <f>AH131</f>
        <v/>
      </c>
      <c r="AI132" s="424" t="e">
        <f>IF(ROUND(AJ132-AJ131,1)=0,"",AJ132-AJ131)</f>
        <v>#VALUE!</v>
      </c>
      <c r="AJ132" s="10" t="str">
        <f>IF(_tag_month_day!I122="","",_tag_month_day!I122)</f>
        <v/>
      </c>
      <c r="AK132" s="440" t="s">
        <v>86</v>
      </c>
      <c r="AL132" s="440" t="s">
        <v>464</v>
      </c>
      <c r="AM132" s="440" t="s">
        <v>443</v>
      </c>
      <c r="AN132" s="441">
        <f>AN131</f>
        <v>2</v>
      </c>
      <c r="AO132" s="441">
        <f>AO131</f>
        <v>8</v>
      </c>
      <c r="AP132" s="442" t="e">
        <f>(IF(AN132=0,AS131,AS131*(1+AO132/AN132)/(AR132+AO132/AN132)))+AT132</f>
        <v>#VALUE!</v>
      </c>
      <c r="AQ132" s="443" t="str">
        <f>IF(_tag_month_day!J122="","",_tag_month_day!J122/100)</f>
        <v/>
      </c>
      <c r="AR132" s="444">
        <f>AR131</f>
        <v>1.3</v>
      </c>
      <c r="AS132" s="445" t="e">
        <f>AQ132*(AN132*AR132+AO132)/(AN132+AO132)</f>
        <v>#VALUE!</v>
      </c>
      <c r="AT132" s="445" t="e">
        <f>(SUM(BE132:BF132)-SUM(BE131:BF131))*0.05</f>
        <v>#VALUE!</v>
      </c>
      <c r="AU132" s="446" t="str">
        <f>IF(_tag_month_day!CC122="","",IF(_tag_month_day!CC122&gt;0,_tag_month_day!CD122,_tag_month_day!CE122))</f>
        <v/>
      </c>
      <c r="AV132" s="447" t="str">
        <f>IF(_tag_month_day!L122="","",_tag_month_day!L122/100)</f>
        <v/>
      </c>
      <c r="AW132" s="431">
        <f>AW131</f>
        <v>0</v>
      </c>
      <c r="AX132" s="431">
        <f>AX131</f>
        <v>0</v>
      </c>
      <c r="AY132" s="431" t="str">
        <f>IF(_tag_month_day!M122="","",_tag_month_day!M122/100)</f>
        <v/>
      </c>
      <c r="AZ132" s="431" t="str">
        <f>IF(_tag_month_day!N122="","",_tag_month_day!N122/100)</f>
        <v/>
      </c>
      <c r="BA132" s="431" t="str">
        <f>IF(_tag_month_day!O122="","",_tag_month_day!O122/100)</f>
        <v/>
      </c>
      <c r="BB132" s="448" t="str">
        <f>IF(_tag_month_day!P122="","",_tag_month_day!P122/100)</f>
        <v/>
      </c>
      <c r="BC132" s="448">
        <f>BC131</f>
        <v>0</v>
      </c>
      <c r="BD132" s="448" t="str">
        <f>IF(_tag_month_day!Q122="","",_tag_month_day!Q122/100)</f>
        <v/>
      </c>
      <c r="BE132" s="449" t="str">
        <f>IF(_tag_month_day!R122="","",_tag_month_day!R122/100)</f>
        <v/>
      </c>
      <c r="BF132" s="388" t="e">
        <f>(AU132*(100+BE132*100))/(AJ132-AU132)/100</f>
        <v>#VALUE!</v>
      </c>
      <c r="BG132" s="450" t="e">
        <f>BE132+BF132</f>
        <v>#VALUE!</v>
      </c>
      <c r="BH132" s="451" t="e">
        <f>SUM(AV132:BF132)</f>
        <v>#VALUE!</v>
      </c>
      <c r="BI132" s="452" t="e">
        <f>IF(CX132=0,BI131,(DK132*查询!$R$5+DL132*查询!$Q$5+DM132*查询!$N$5+DN132*查询!$O$5+DO132*查询!$P$5)*AF132/CX132)</f>
        <v>#VALUE!</v>
      </c>
      <c r="BJ132" s="452" t="e">
        <f>IF(CX132=0,BJ131,(DP132*查询!$S$5+DQ132*查询!$T$5+DR132*查询!$U$5)*AF132/CX132)</f>
        <v>#VALUE!</v>
      </c>
      <c r="BK132" s="452">
        <f>BK131</f>
        <v>1</v>
      </c>
      <c r="BL132" s="453" t="e">
        <f>SUMPRODUCT((AV132:BA132)*(GS132:GX132))/((GS132:GX132)+SUM(BB132:BD132)*GY132+BG132*GZ132)</f>
        <v>#VALUE!</v>
      </c>
      <c r="BM132" s="453" t="e">
        <f>BK132*($AV132*FB132+$AW132*FD132+$AX132*FI132+$AY132*FN132+$AZ132*FS132+$BA132*FX132+$BG132*GE132)/(AV132*EY132+AX132*FK132+AW132*FF132+AY132*FP132+AZ132*FU132+BA132*FZ132+BG132*GG132+BB132*GK132+BC132*GN132+BD132*GP132)</f>
        <v>#VALUE!</v>
      </c>
      <c r="BN132" s="453" t="e">
        <f>($AV132*FC132+$AX132*FJ132+$AW132*FE132+$AY132*FO132+$AZ132*FT132+$BA132*FY132+$BG132*GF132)/($AV132*FA132+BG132*GH132+BB132*GL132+BC132*GO132+BD132*GQ132+BA132*GA132)</f>
        <v>#VALUE!</v>
      </c>
      <c r="BO132" s="454" t="e">
        <f>SUMPRODUCT(AV132:BA132*GS132:GX132)/(GS132:GX132+(BB132+BC132+BD132)*GY132+BG132)</f>
        <v>#VALUE!</v>
      </c>
      <c r="BP132" s="454" t="e">
        <f>SUMPRODUCT(AV132:BA132*GS132:GX132)/(GS132:GX132+(BB132+BC132+BD132)*GY132+BG132)</f>
        <v>#VALUE!</v>
      </c>
      <c r="BQ132" s="454" t="e">
        <f>SUMPRODUCT(AV132:BA132*GS132:GX132)/(GS132:GX132+(BB132+BC132+BD132)*GY132+BG132)</f>
        <v>#VALUE!</v>
      </c>
      <c r="BR132" s="453" t="str">
        <f>IF(_tag_month_day!T122="","",_tag_month_day!T122)</f>
        <v/>
      </c>
      <c r="BS132" s="453" t="str">
        <f>IF(_tag_month_day!U122="","",_tag_month_day!U122)</f>
        <v/>
      </c>
      <c r="BT132" s="455" t="str">
        <f>IF(CK132="","",IF((CK132&gt;=BV132-0.12)*(CK132&lt;=BV132+0.12),"合格","不合格"))</f>
        <v/>
      </c>
      <c r="BU132" s="456" t="str">
        <f>IF(_tag_month_day!V122="","",_tag_month_day!V122)</f>
        <v/>
      </c>
      <c r="BV132" s="457" t="str">
        <f>IF(_tag_month_day!W122="","",_tag_month_day!W122)</f>
        <v/>
      </c>
      <c r="BW132" s="458" t="str">
        <f>IF(_tag_month_day!X122="","",_tag_month_day!X122)</f>
        <v/>
      </c>
      <c r="BX132" s="458" t="str">
        <f>IF(_tag_month_day!Y122="","",_tag_month_day!Y122)</f>
        <v/>
      </c>
      <c r="BY132" s="459">
        <f ca="1">L132</f>
        <v>43591.124999999709</v>
      </c>
      <c r="BZ132" s="460"/>
      <c r="CA132" s="461"/>
      <c r="CB132" s="424" t="str">
        <f>IF(_tag_month_day!Z122="","",_tag_month_day!Z122)</f>
        <v/>
      </c>
      <c r="CC132" s="424" t="str">
        <f>IF(_tag_month_day!AA122="","",_tag_month_day!AA122)</f>
        <v/>
      </c>
      <c r="CD132" s="424" t="str">
        <f>IF(_tag_month_day!AB122="","",_tag_month_day!AB122)</f>
        <v/>
      </c>
      <c r="CE132" s="424" t="str">
        <f>IF(_tag_month_day!AC122="","",_tag_month_day!AC122)</f>
        <v/>
      </c>
      <c r="CF132" s="424" t="str">
        <f>IF(_tag_month_day!AD122="","",_tag_month_day!AD122)</f>
        <v/>
      </c>
      <c r="CG132" s="424" t="str">
        <f>IF(_tag_month_day!AE122="","",_tag_month_day!AE122)</f>
        <v/>
      </c>
      <c r="CH132" s="424" t="str">
        <f>IF(_tag_month_day!AF122="","",_tag_month_day!AF122)</f>
        <v/>
      </c>
      <c r="CI132" s="424" t="str">
        <f>IF(_tag_month_day!AG122="","",_tag_month_day!AG122)</f>
        <v/>
      </c>
      <c r="CJ132" s="424" t="str">
        <f>IF(_tag_month_day!AH122="","",_tag_month_day!AH122)</f>
        <v/>
      </c>
      <c r="CK132" s="424" t="str">
        <f>IF(_tag_month_day!AI122="","",_tag_month_day!AI122)</f>
        <v/>
      </c>
      <c r="CL132" s="4" t="str">
        <f>IF(_tag_month_day!AJ122="","",_tag_month_day!AJ122)</f>
        <v/>
      </c>
      <c r="CM132" s="4" t="str">
        <f>IF(_tag_month_day!AK122="","",_tag_month_day!AK122)</f>
        <v/>
      </c>
      <c r="CN132" s="4" t="str">
        <f>IF(_tag_month_day!AL122="","",_tag_month_day!AL122)</f>
        <v/>
      </c>
      <c r="CO132" s="4" t="str">
        <f>IF(_tag_month_day!AM122="","",_tag_month_day!AM122)</f>
        <v/>
      </c>
      <c r="CP132" s="4" t="str">
        <f>IF(_tag_month_day!AN122="","",_tag_month_day!AN122)</f>
        <v/>
      </c>
      <c r="CQ132" s="4" t="str">
        <f>IF(_tag_month_day!AO122="","",_tag_month_day!AO122)</f>
        <v/>
      </c>
      <c r="CR132" s="462" t="str">
        <f>IF(_tag_month_day!AP122="","",_tag_month_day!AP122)</f>
        <v/>
      </c>
      <c r="CS132" s="463" t="str">
        <f>IF(_tag_month_day!AQ122="","",_tag_month_day!AQ122)</f>
        <v/>
      </c>
      <c r="CT132" s="4" t="str">
        <f>IF(_tag_month_day!AR122="","",_tag_month_day!AR122)</f>
        <v/>
      </c>
      <c r="CU132" s="464" t="e">
        <f>DU132/AJ132</f>
        <v>#VALUE!</v>
      </c>
      <c r="CV132" s="451" t="e">
        <f>BG132/BH132</f>
        <v>#VALUE!</v>
      </c>
      <c r="CW132" s="465" t="e">
        <f>AJ132*(1-CV132)*CU132*AF132</f>
        <v>#VALUE!</v>
      </c>
      <c r="CX132" s="465" t="e">
        <f>CW132*94%</f>
        <v>#VALUE!</v>
      </c>
      <c r="CY132" s="466" t="e">
        <f>IF(CX132=0,0,DS132/(DS132+CX132))</f>
        <v>#VALUE!</v>
      </c>
      <c r="CZ132" s="465" t="e">
        <f>$AJ132*EF132</f>
        <v>#VALUE!</v>
      </c>
      <c r="DA132" s="465" t="e">
        <f>$AJ132*EG132</f>
        <v>#VALUE!</v>
      </c>
      <c r="DB132" s="465" t="e">
        <f>$AJ132*EH132</f>
        <v>#VALUE!</v>
      </c>
      <c r="DC132" s="465" t="e">
        <f>$AJ132*EI132</f>
        <v>#VALUE!</v>
      </c>
      <c r="DD132" s="465" t="e">
        <f>$AJ132*EJ132</f>
        <v>#VALUE!</v>
      </c>
      <c r="DE132" s="465" t="e">
        <f>$AJ132*EK132</f>
        <v>#VALUE!</v>
      </c>
      <c r="DF132" s="465" t="e">
        <f>$AJ132*EL132</f>
        <v>#VALUE!</v>
      </c>
      <c r="DG132" s="465" t="e">
        <f>$AJ132*EM132</f>
        <v>#VALUE!</v>
      </c>
      <c r="DH132" s="465" t="e">
        <f>$AJ132*EN132</f>
        <v>#VALUE!</v>
      </c>
      <c r="DI132" s="465" t="e">
        <f>$AJ132*EO132</f>
        <v>#VALUE!</v>
      </c>
      <c r="DJ132" s="465" t="e">
        <f>CZ132*(1-EP132)</f>
        <v>#VALUE!</v>
      </c>
      <c r="DK132" s="465" t="e">
        <f>DA132*(1-ER132)</f>
        <v>#VALUE!</v>
      </c>
      <c r="DL132" s="465" t="e">
        <f>DB132*(1-EQ132)</f>
        <v>#VALUE!</v>
      </c>
      <c r="DM132" s="465" t="e">
        <f>DC132*(1-ES132)</f>
        <v>#VALUE!</v>
      </c>
      <c r="DN132" s="465" t="e">
        <f>DD132*(1-ET132)</f>
        <v>#VALUE!</v>
      </c>
      <c r="DO132" s="465" t="e">
        <f>DE132</f>
        <v>#VALUE!</v>
      </c>
      <c r="DP132" s="465" t="e">
        <f>DF132*(1-EU132)</f>
        <v>#VALUE!</v>
      </c>
      <c r="DQ132" s="465" t="e">
        <f>DG132*(1-EV132)</f>
        <v>#VALUE!</v>
      </c>
      <c r="DR132" s="465" t="e">
        <f>DH132*(1-EW132)</f>
        <v>#VALUE!</v>
      </c>
      <c r="DS132" s="465" t="e">
        <f>DI132</f>
        <v>#VALUE!</v>
      </c>
      <c r="DT132" s="465" t="e">
        <f>SUM(DJ132:DS132)</f>
        <v>#VALUE!</v>
      </c>
      <c r="DU132" s="465" t="e">
        <f>(GS132:GX132)+(DP132+DQ132+DR132)*GY132+DS132</f>
        <v>#VALUE!</v>
      </c>
      <c r="DV132" s="451" t="e">
        <f>AV132/$BH132/(1-EP132)</f>
        <v>#VALUE!</v>
      </c>
      <c r="DW132" s="451" t="e">
        <f>AW132/$BH132/(1-ER132)</f>
        <v>#VALUE!</v>
      </c>
      <c r="DX132" s="451" t="e">
        <f>AX132/$BH132/(1-EQ132)</f>
        <v>#VALUE!</v>
      </c>
      <c r="DY132" s="451" t="e">
        <f>AY132/$BH132/(1-ES132)</f>
        <v>#VALUE!</v>
      </c>
      <c r="DZ132" s="451" t="e">
        <f>AZ132/$BH132/(1-ET132)</f>
        <v>#VALUE!</v>
      </c>
      <c r="EA132" s="451" t="e">
        <f>BA132/$BH132/(1-AX132)</f>
        <v>#VALUE!</v>
      </c>
      <c r="EB132" s="451" t="e">
        <f>BB132/$BH132/(1-EU132)</f>
        <v>#VALUE!</v>
      </c>
      <c r="EC132" s="451" t="e">
        <f>BC132/$BH132/(1-EV132)</f>
        <v>#VALUE!</v>
      </c>
      <c r="ED132" s="451" t="e">
        <f>BD132/$BH132/(1-EW132)</f>
        <v>#VALUE!</v>
      </c>
      <c r="EE132" s="451" t="e">
        <f>BG132/BH132</f>
        <v>#VALUE!</v>
      </c>
      <c r="EF132" s="451" t="e">
        <f>DV132/SUM($DV132:$EE132)</f>
        <v>#VALUE!</v>
      </c>
      <c r="EG132" s="451" t="e">
        <f>DW132/SUM($DV132:$EE132)</f>
        <v>#VALUE!</v>
      </c>
      <c r="EH132" s="451" t="e">
        <f>DX132/SUM($DV132:$EE132)</f>
        <v>#VALUE!</v>
      </c>
      <c r="EI132" s="451" t="e">
        <f>DY132/SUM($DV132:$EE132)</f>
        <v>#VALUE!</v>
      </c>
      <c r="EJ132" s="451" t="e">
        <f>DZ132/SUM($DV132:$EE132)</f>
        <v>#VALUE!</v>
      </c>
      <c r="EK132" s="451" t="e">
        <f>EA132/SUM($DV132:$EE132)</f>
        <v>#VALUE!</v>
      </c>
      <c r="EL132" s="451" t="e">
        <f>EB132/SUM($DV132:$EE132)</f>
        <v>#VALUE!</v>
      </c>
      <c r="EM132" s="451" t="e">
        <f>EC132/SUM($DV132:$EE132)</f>
        <v>#VALUE!</v>
      </c>
      <c r="EN132" s="451" t="e">
        <f>ED132/SUM($DV132:$EE132)</f>
        <v>#VALUE!</v>
      </c>
      <c r="EO132" s="451" t="e">
        <f>EE132/SUM($DV132:$EE132)</f>
        <v>#VALUE!</v>
      </c>
      <c r="EP132" s="450">
        <f>EP131</f>
        <v>0.080000000000000002</v>
      </c>
      <c r="EQ132" s="450">
        <f>EQ131</f>
        <v>0.014999999999999999</v>
      </c>
      <c r="ER132" s="450">
        <f>ER131</f>
        <v>0.014999999999999999</v>
      </c>
      <c r="ES132" s="450">
        <f>ES131</f>
        <v>0.014999999999999999</v>
      </c>
      <c r="ET132" s="450">
        <f>ET131</f>
        <v>0.014999999999999999</v>
      </c>
      <c r="EU132" s="450">
        <f>EU131</f>
        <v>0.089999999999999997</v>
      </c>
      <c r="EV132" s="450">
        <f>EV131</f>
        <v>0.089999999999999997</v>
      </c>
      <c r="EW132" s="450">
        <f>EW131</f>
        <v>0.089999999999999997</v>
      </c>
      <c r="EX132" s="431" t="str">
        <f>IF(_tag_month_day!AS122="","",_tag_month_day!AS122/100)</f>
        <v/>
      </c>
      <c r="EY132" s="431" t="str">
        <f>IF(_tag_month_day!AT122="","",_tag_month_day!AT122/100)</f>
        <v/>
      </c>
      <c r="EZ132" s="431" t="str">
        <f>IF(_tag_month_day!AU122="","",_tag_month_day!AU122/100)</f>
        <v/>
      </c>
      <c r="FA132" s="431" t="str">
        <f>IF(_tag_month_day!AV122="","",_tag_month_day!AV122/100)</f>
        <v/>
      </c>
      <c r="FB132" s="431" t="str">
        <f>IF(_tag_month_day!AW122="","",_tag_month_day!AW122/100)</f>
        <v/>
      </c>
      <c r="FC132" s="431" t="str">
        <f>IF(_tag_month_day!AX122="","",_tag_month_day!AX122/100)</f>
        <v/>
      </c>
      <c r="FD132" s="449" t="str">
        <f>IF(_tag_month_day!AY122="","",_tag_month_day!AY122/100)</f>
        <v/>
      </c>
      <c r="FE132" s="449" t="str">
        <f>IF(_tag_month_day!AZ122="","",_tag_month_day!AZ122/100)</f>
        <v/>
      </c>
      <c r="FF132" s="449" t="str">
        <f>IF(_tag_month_day!BA122="","",_tag_month_day!BA122/100)</f>
        <v/>
      </c>
      <c r="FG132" s="449" t="str">
        <f>IF(_tag_month_day!BB122="","",_tag_month_day!BB122/100)</f>
        <v/>
      </c>
      <c r="FH132" s="467" t="str">
        <f>IF(_tag_month_day!BC122="","",_tag_month_day!BC122/100)</f>
        <v/>
      </c>
      <c r="FI132" s="449">
        <f>FI131</f>
        <v>0.40999999999999998</v>
      </c>
      <c r="FJ132" s="449">
        <f>FJ131</f>
        <v>0.11</v>
      </c>
      <c r="FK132" s="449">
        <f>FK131</f>
        <v>0.014999999999999999</v>
      </c>
      <c r="FL132" s="449">
        <f>FL131</f>
        <v>0</v>
      </c>
      <c r="FM132" s="467">
        <f>FM131</f>
        <v>0.0001</v>
      </c>
      <c r="FN132" s="449">
        <f>FN131</f>
        <v>0.32000000000000001</v>
      </c>
      <c r="FO132" s="449">
        <f>FO131</f>
        <v>0.20000000000000001</v>
      </c>
      <c r="FP132" s="449">
        <f>FP131</f>
        <v>0.01</v>
      </c>
      <c r="FQ132" s="449">
        <f>FQ131</f>
        <v>0</v>
      </c>
      <c r="FR132" s="467">
        <f>FR131</f>
        <v>0.0001</v>
      </c>
      <c r="FS132" s="449" t="str">
        <f>IF(_tag_month_day!BD122="","",_tag_month_day!BD122/100)</f>
        <v/>
      </c>
      <c r="FT132" s="449" t="str">
        <f>IF(_tag_month_day!BE122="","",_tag_month_day!BE122/100)</f>
        <v/>
      </c>
      <c r="FU132" s="449" t="str">
        <f>IF(_tag_month_day!BF122="","",_tag_month_day!BF122/100)</f>
        <v/>
      </c>
      <c r="FV132" s="449" t="str">
        <f>IF(_tag_month_day!BG122="","",_tag_month_day!BG122/100)</f>
        <v/>
      </c>
      <c r="FW132" s="467" t="str">
        <f>IF(_tag_month_day!BH122="","",_tag_month_day!BH122/100)</f>
        <v/>
      </c>
      <c r="FX132" s="449" t="str">
        <f>IF(_tag_month_day!BI122="","",_tag_month_day!BI122/100)</f>
        <v/>
      </c>
      <c r="FY132" s="449" t="str">
        <f>IF(_tag_month_day!BJ122="","",_tag_month_day!BJ122/100)</f>
        <v/>
      </c>
      <c r="FZ132" s="468" t="str">
        <f>IF(_tag_month_day!BK122="","",_tag_month_day!BK122/100)</f>
        <v/>
      </c>
      <c r="GA132" s="449" t="str">
        <f>IF(_tag_month_day!BL122="","",_tag_month_day!BL122/100)</f>
        <v/>
      </c>
      <c r="GB132" s="467" t="str">
        <f>IF(_tag_month_day!BM122="","",_tag_month_day!BM122/100)</f>
        <v/>
      </c>
      <c r="GC132" s="431" t="str">
        <f>IF(_tag_month_day!BN122="","",_tag_month_day!BN122/100)</f>
        <v/>
      </c>
      <c r="GD132" s="431" t="str">
        <f>IF(_tag_month_day!BO122="","",_tag_month_day!BO122/100)</f>
        <v/>
      </c>
      <c r="GE132" s="431" t="str">
        <f>IF(_tag_month_day!BP122="","",_tag_month_day!BP122/100)</f>
        <v/>
      </c>
      <c r="GF132" s="431" t="str">
        <f>IF(_tag_month_day!BQ122="","",_tag_month_day!BQ122/100)</f>
        <v/>
      </c>
      <c r="GG132" s="431" t="str">
        <f>IF(_tag_month_day!BR122="","",_tag_month_day!BR122/100)</f>
        <v/>
      </c>
      <c r="GH132" s="431" t="str">
        <f>IF(_tag_month_day!BS122="","",_tag_month_day!BS122/100)</f>
        <v/>
      </c>
      <c r="GI132" s="467" t="str">
        <f>IF(_tag_month_day!BT122="","",_tag_month_day!BT122/100)</f>
        <v/>
      </c>
      <c r="GJ132" s="469" t="str">
        <f>IF(_tag_month_day!BU122="","",_tag_month_day!BU122/100)</f>
        <v/>
      </c>
      <c r="GK132" s="470">
        <f>GK131</f>
        <v>0.070000000000000007</v>
      </c>
      <c r="GL132" s="470">
        <f>GL131</f>
        <v>0.029999999999999999</v>
      </c>
      <c r="GM132" s="471" t="str">
        <f>IF(_tag_month_day!BX122="","",_tag_month_day!BX122/100)</f>
        <v/>
      </c>
      <c r="GN132" s="470">
        <f>GN131</f>
        <v>0.070000000000000007</v>
      </c>
      <c r="GO132" s="470">
        <f>GO131</f>
        <v>0.029999999999999999</v>
      </c>
      <c r="GP132" s="470">
        <f>GP131</f>
        <v>0.089999999999999997</v>
      </c>
      <c r="GQ132" s="470">
        <f>GQ131</f>
        <v>0.029999999999999999</v>
      </c>
      <c r="GR132" s="471" t="str">
        <f>IF(_tag_month_day!CA122="","",_tag_month_day!CA122/100)</f>
        <v/>
      </c>
      <c r="GS132" s="472">
        <f>GS131</f>
        <v>0.95299999999999996</v>
      </c>
      <c r="GT132" s="472">
        <f>GT131</f>
        <v>0.55000000000000004</v>
      </c>
      <c r="GU132" s="472">
        <f>GU131</f>
        <v>0.55000000000000004</v>
      </c>
      <c r="GV132" s="472">
        <f>GV131</f>
        <v>0.55000000000000004</v>
      </c>
      <c r="GW132" s="472">
        <f>GW131</f>
        <v>0.5</v>
      </c>
      <c r="GX132" s="472">
        <f>GX131</f>
        <v>0.93500000000000005</v>
      </c>
      <c r="GY132" s="472">
        <f>GY131</f>
        <v>0.14999999999999999</v>
      </c>
      <c r="GZ132" s="472">
        <f>GZ131</f>
        <v>1</v>
      </c>
      <c r="HA132" s="474">
        <f>HA131</f>
        <v>0.047</v>
      </c>
      <c r="HB132" s="474">
        <f>HB131</f>
        <v>0.45000000000000001</v>
      </c>
      <c r="HC132" s="474">
        <f>HC131</f>
        <v>0.45000000000000001</v>
      </c>
      <c r="HD132" s="474">
        <f>HD131</f>
        <v>0.45000000000000001</v>
      </c>
      <c r="HE132" s="474">
        <f>HE131</f>
        <v>0.5</v>
      </c>
      <c r="HF132" s="474">
        <f>HF131</f>
        <v>0.065000000000000002</v>
      </c>
      <c r="HG132" s="474">
        <f>HG131</f>
        <v>0.84999999999999998</v>
      </c>
      <c r="HH132" s="474">
        <f>HH131</f>
        <v>0</v>
      </c>
      <c r="HI132" s="10">
        <f>IF(BZ132&lt;&gt;"",CK132-BV132,0)</f>
        <v>0</v>
      </c>
      <c r="HJ132" s="10" t="e">
        <f>IF(AJ132&gt;0,AH132-AJ132,0)</f>
        <v>#VALUE!</v>
      </c>
      <c r="HK132" s="466">
        <f>HK131</f>
        <v>0.84999999999999998</v>
      </c>
      <c r="HL132" s="424">
        <f>HL131</f>
        <v>550000</v>
      </c>
      <c r="HM132" s="424">
        <f>HM131</f>
        <v>480000</v>
      </c>
      <c r="HN132" s="465" t="e">
        <f>(DJ132*EZ132+DK132*FH132+DL132*FM132+DM132*FR132+DN132*FW132+DO132*GB132+DS132*GI132+DP132*GM132+DR132*GR132)*1000*2</f>
        <v>#VALUE!</v>
      </c>
      <c r="HO132" s="465" t="e">
        <f>HN132*HK132*$HO$2/HL132*1000000</f>
        <v>#VALUE!</v>
      </c>
      <c r="HP132" s="465" t="e">
        <f>HN132*HK132*$HP$2/HM132*1000000</f>
        <v>#VALUE!</v>
      </c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</row>
    <row customFormat="1" r="133" s="0">
      <c r="A133" s="420">
        <v>122</v>
      </c>
      <c r="B133" s="421">
        <f ca="1">IF(D133=D132,B132,IF(D133="夜班",B132+1,B132))</f>
        <v>43591</v>
      </c>
      <c r="C133" s="422">
        <f>C132</f>
        <v>0.041666666666666699</v>
      </c>
      <c r="D133" s="10" t="str">
        <f ca="1">IF(HOUR(G133)&lt;8,"夜班",IF(HOUR(G133)&lt;16,"白班",IF(HOUR(G133)&lt;24,"中班",0)))</f>
        <v>夜班</v>
      </c>
      <c r="E133" s="10" t="e">
        <f ca="1">IF(F133=1,"甲",IF(F133=2,"乙",IF(F133=3,"丙",IF(F133=4,"丁",""))))</f>
        <v>#REF!</v>
      </c>
      <c r="F133" s="10" t="e">
        <f ca="1">SUMPRODUCT((成本日报!$A$3:$A$95=计划!B133)*(成本日报!$B$3:$B$95=计划!$D133),成本日报!$C$3:$C$95)</f>
        <v>#REF!</v>
      </c>
      <c r="G133" s="423">
        <f ca="1">G132+C132</f>
        <v>43591.041666666373</v>
      </c>
      <c r="H133" s="423">
        <f ca="1">$G133+$C133/60*10+$C133*0</f>
        <v>43591.048611110818</v>
      </c>
      <c r="I133" s="423">
        <f ca="1">$G133+$C133/60*18+$C133*0</f>
        <v>43591.05416666637</v>
      </c>
      <c r="J133" s="423">
        <f ca="1">$G133+$C133/60*0+$C133*1</f>
        <v>43591.083333333037</v>
      </c>
      <c r="K133" s="423">
        <f ca="1">$G133+$C133/60*30+$C133*2</f>
        <v>43591.145833333045</v>
      </c>
      <c r="L133" s="423">
        <f ca="1">$G133+$C133/60*0+$C133*3</f>
        <v>43591.166666666373</v>
      </c>
      <c r="M133" s="424" t="str">
        <f>IF(_tag_month_day!A123="","",_tag_month_day!A123)</f>
        <v/>
      </c>
      <c r="N133" s="424" t="str">
        <f>IF(_tag_month_day!B123="","",_tag_month_day!B123)</f>
        <v/>
      </c>
      <c r="O133" s="425" t="e">
        <f>IF(M133+N133=0,"",M133+N133)</f>
        <v>#VALUE!</v>
      </c>
      <c r="P133" s="424" t="str">
        <f>IF(_tag_month_day!C123="","",_tag_month_day!C123)</f>
        <v/>
      </c>
      <c r="Q133" s="424" t="str">
        <f>IF(_tag_month_day!D123="","",_tag_month_day!D123)</f>
        <v/>
      </c>
      <c r="R133" s="426" t="str">
        <f>IF(_tag_month_day!CB123="","",_tag_month_day!CB123/100)</f>
        <v/>
      </c>
      <c r="S133" s="427" t="str">
        <f>IF(_tag_month_day!E123="","",_tag_month_day!E123)</f>
        <v/>
      </c>
      <c r="T133" s="427" t="str">
        <f>IF(_tag_month_day!F123="","",_tag_month_day!F123)</f>
        <v/>
      </c>
      <c r="U133" s="428" t="e">
        <f>S133+T133</f>
        <v>#VALUE!</v>
      </c>
      <c r="V133" s="429" t="e">
        <f>U133/AJ133</f>
        <v>#VALUE!</v>
      </c>
      <c r="W133" s="430" t="str">
        <f>IF(_jhy_month_day!A123="","",_jhy_month_day!A123)</f>
        <v/>
      </c>
      <c r="X133" s="431" t="str">
        <f>IF(_jhy_month_day!B123="","",_jhy_month_day!B123/100)</f>
        <v/>
      </c>
      <c r="Y133" s="431" t="str">
        <f>IF(_jhy_month_day!C123="","",_jhy_month_day!C123/100)</f>
        <v/>
      </c>
      <c r="Z133" s="432">
        <f>Z129+1</f>
        <v>31</v>
      </c>
      <c r="AA133" s="433" t="str">
        <f>IF(_tag_month_day!G123="","",_tag_month_day!G123/100)</f>
        <v/>
      </c>
      <c r="AB133" s="433" t="str">
        <f>IF(_tag_month_day!H123="","",_tag_month_day!H123/100)</f>
        <v/>
      </c>
      <c r="AC133" s="434">
        <f>IF(X133="",AC132,BK133*($AV132*X133+$AW132*FD132+$AX132*FI132+$AY132*FN132+$AZ132*FS132+$BA132*FX132+$BG132*GE132)/(AV132*Y133+AX132*FK132+AW132*FF132+AY132*FP132+AZ132*FU132+BA132*FZ132+BG132*GG132+BB132*GK132+BC132*GN132+BD132*GP132))</f>
        <v>1.59963432013121</v>
      </c>
      <c r="AD133" s="435" t="str">
        <f>IF(AC133=AC132,"",AC133-AC132)</f>
        <v/>
      </c>
      <c r="AE133" s="436" t="str">
        <f>IF(1-AF133=0,"",(1-AF133))</f>
        <v/>
      </c>
      <c r="AF133" s="437">
        <v>1</v>
      </c>
      <c r="AG133" s="10" t="str">
        <f>AG132</f>
        <v>8B4</v>
      </c>
      <c r="AH133" s="438" t="str">
        <f>AH132</f>
        <v/>
      </c>
      <c r="AI133" s="424" t="e">
        <f>IF(ROUND(AJ133-AJ132,1)=0,"",AJ133-AJ132)</f>
        <v>#VALUE!</v>
      </c>
      <c r="AJ133" s="10" t="str">
        <f>IF(_tag_month_day!I123="","",_tag_month_day!I123)</f>
        <v/>
      </c>
      <c r="AK133" s="440"/>
      <c r="AL133" s="440"/>
      <c r="AM133" s="440"/>
      <c r="AN133" s="441">
        <f>AN132</f>
        <v>2</v>
      </c>
      <c r="AO133" s="441">
        <f>AO132</f>
        <v>8</v>
      </c>
      <c r="AP133" s="442" t="e">
        <f>(IF(AN133=0,AS132,AS132*(1+AO133/AN133)/(AR133+AO133/AN133)))+AT133</f>
        <v>#VALUE!</v>
      </c>
      <c r="AQ133" s="443" t="str">
        <f>IF(_tag_month_day!J123="","",_tag_month_day!J123/100)</f>
        <v/>
      </c>
      <c r="AR133" s="444">
        <f>AR132</f>
        <v>1.3</v>
      </c>
      <c r="AS133" s="445" t="e">
        <f>AQ133*(AN133*AR133+AO133)/(AN133+AO133)</f>
        <v>#VALUE!</v>
      </c>
      <c r="AT133" s="445" t="e">
        <f>(SUM(BE133:BF133)-SUM(BE132:BF132))*0.05</f>
        <v>#VALUE!</v>
      </c>
      <c r="AU133" s="446" t="str">
        <f>IF(_tag_month_day!CC123="","",IF(_tag_month_day!CC123&gt;0,_tag_month_day!CD123,_tag_month_day!CE123))</f>
        <v/>
      </c>
      <c r="AV133" s="447" t="str">
        <f>IF(_tag_month_day!L123="","",_tag_month_day!L123/100)</f>
        <v/>
      </c>
      <c r="AW133" s="431">
        <f>AW132</f>
        <v>0</v>
      </c>
      <c r="AX133" s="431">
        <f>AX132</f>
        <v>0</v>
      </c>
      <c r="AY133" s="431" t="str">
        <f>IF(_tag_month_day!M123="","",_tag_month_day!M123/100)</f>
        <v/>
      </c>
      <c r="AZ133" s="431" t="str">
        <f>IF(_tag_month_day!N123="","",_tag_month_day!N123/100)</f>
        <v/>
      </c>
      <c r="BA133" s="431" t="str">
        <f>IF(_tag_month_day!O123="","",_tag_month_day!O123/100)</f>
        <v/>
      </c>
      <c r="BB133" s="448" t="str">
        <f>IF(_tag_month_day!P123="","",_tag_month_day!P123/100)</f>
        <v/>
      </c>
      <c r="BC133" s="448">
        <f>BC132</f>
        <v>0</v>
      </c>
      <c r="BD133" s="448" t="str">
        <f>IF(_tag_month_day!Q123="","",_tag_month_day!Q123/100)</f>
        <v/>
      </c>
      <c r="BE133" s="449" t="str">
        <f>IF(_tag_month_day!R123="","",_tag_month_day!R123/100)</f>
        <v/>
      </c>
      <c r="BF133" s="388" t="e">
        <f>(AU133*(100+BE133*100))/(AJ133-AU133)/100</f>
        <v>#VALUE!</v>
      </c>
      <c r="BG133" s="450" t="e">
        <f>BE133+BF133</f>
        <v>#VALUE!</v>
      </c>
      <c r="BH133" s="451" t="e">
        <f>SUM(AV133:BF133)</f>
        <v>#VALUE!</v>
      </c>
      <c r="BI133" s="452" t="e">
        <f>IF(CX133=0,BI132,(DK133*查询!$R$5+DL133*查询!$Q$5+DM133*查询!$N$5+DN133*查询!$O$5+DO133*查询!$P$5)*AF133/CX133)</f>
        <v>#VALUE!</v>
      </c>
      <c r="BJ133" s="452" t="e">
        <f>IF(CX133=0,BJ132,(DP133*查询!$S$5+DQ133*查询!$T$5+DR133*查询!$U$5)*AF133/CX133)</f>
        <v>#VALUE!</v>
      </c>
      <c r="BK133" s="452">
        <f>BK132</f>
        <v>1</v>
      </c>
      <c r="BL133" s="453" t="e">
        <f>SUMPRODUCT((AV133:BA133)*(GS133:GX133))/((GS133:GX133)+SUM(BB133:BD133)*GY133+BG133*GZ133)</f>
        <v>#VALUE!</v>
      </c>
      <c r="BM133" s="453" t="e">
        <f>BK133*($AV133*FB133+$AW133*FD133+$AX133*FI133+$AY133*FN133+$AZ133*FS133+$BA133*FX133+$BG133*GE133)/(AV133*EY133+AX133*FK133+AW133*FF133+AY133*FP133+AZ133*FU133+BA133*FZ133+BG133*GG133+BB133*GK133+BC133*GN133+BD133*GP133)</f>
        <v>#VALUE!</v>
      </c>
      <c r="BN133" s="453" t="e">
        <f>($AV133*FC133+$AX133*FJ133+$AW133*FE133+$AY133*FO133+$AZ133*FT133+$BA133*FY133+$BG133*GF133)/($AV133*FA133+BG133*GH133+BB133*GL133+BC133*GO133+BD133*GQ133+BA133*GA133)</f>
        <v>#VALUE!</v>
      </c>
      <c r="BO133" s="454" t="e">
        <f>SUMPRODUCT(AV133:BA133*GS133:GX133)/(GS133:GX133+(BB133+BC133+BD133)*GY133+BG133)</f>
        <v>#VALUE!</v>
      </c>
      <c r="BP133" s="454" t="e">
        <f>SUMPRODUCT(AV133:BA133*GS133:GX133)/(GS133:GX133+(BB133+BC133+BD133)*GY133+BG133)</f>
        <v>#VALUE!</v>
      </c>
      <c r="BQ133" s="454" t="e">
        <f>SUMPRODUCT(AV133:BA133*GS133:GX133)/(GS133:GX133+(BB133+BC133+BD133)*GY133+BG133)</f>
        <v>#VALUE!</v>
      </c>
      <c r="BR133" s="453" t="str">
        <f>IF(_tag_month_day!T123="","",_tag_month_day!T123)</f>
        <v/>
      </c>
      <c r="BS133" s="453" t="str">
        <f>IF(_tag_month_day!U123="","",_tag_month_day!U123)</f>
        <v/>
      </c>
      <c r="BT133" s="455" t="str">
        <f>IF(CK133="","",IF((CK133&gt;=BV133-0.12)*(CK133&lt;=BV133+0.12),"合格","不合格"))</f>
        <v/>
      </c>
      <c r="BU133" s="456" t="str">
        <f>IF(_tag_month_day!V123="","",_tag_month_day!V123)</f>
        <v/>
      </c>
      <c r="BV133" s="457" t="str">
        <f>IF(_tag_month_day!W123="","",_tag_month_day!W123)</f>
        <v/>
      </c>
      <c r="BW133" s="458" t="str">
        <f>IF(_tag_month_day!X123="","",_tag_month_day!X123)</f>
        <v/>
      </c>
      <c r="BX133" s="458" t="str">
        <f>IF(_tag_month_day!Y123="","",_tag_month_day!Y123)</f>
        <v/>
      </c>
      <c r="BY133" s="459">
        <f ca="1">L133</f>
        <v>43591.166666666373</v>
      </c>
      <c r="BZ133" s="460" t="s">
        <v>429</v>
      </c>
      <c r="CA133" s="461">
        <v>0.15625</v>
      </c>
      <c r="CB133" s="424" t="str">
        <f>IF(_tag_month_day!Z123="","",_tag_month_day!Z123)</f>
        <v/>
      </c>
      <c r="CC133" s="424" t="str">
        <f>IF(_tag_month_day!AA123="","",_tag_month_day!AA123)</f>
        <v/>
      </c>
      <c r="CD133" s="424" t="str">
        <f>IF(_tag_month_day!AB123="","",_tag_month_day!AB123)</f>
        <v/>
      </c>
      <c r="CE133" s="424" t="str">
        <f>IF(_tag_month_day!AC123="","",_tag_month_day!AC123)</f>
        <v/>
      </c>
      <c r="CF133" s="424" t="str">
        <f>IF(_tag_month_day!AD123="","",_tag_month_day!AD123)</f>
        <v/>
      </c>
      <c r="CG133" s="424" t="str">
        <f>IF(_tag_month_day!AE123="","",_tag_month_day!AE123)</f>
        <v/>
      </c>
      <c r="CH133" s="424" t="str">
        <f>IF(_tag_month_day!AF123="","",_tag_month_day!AF123)</f>
        <v/>
      </c>
      <c r="CI133" s="424" t="str">
        <f>IF(_tag_month_day!AG123="","",_tag_month_day!AG123)</f>
        <v/>
      </c>
      <c r="CJ133" s="424" t="str">
        <f>IF(_tag_month_day!AH123="","",_tag_month_day!AH123)</f>
        <v/>
      </c>
      <c r="CK133" s="424" t="str">
        <f>IF(_tag_month_day!AI123="","",_tag_month_day!AI123)</f>
        <v/>
      </c>
      <c r="CL133" s="4" t="str">
        <f>IF(_tag_month_day!AJ123="","",_tag_month_day!AJ123)</f>
        <v/>
      </c>
      <c r="CM133" s="4" t="str">
        <f>IF(_tag_month_day!AK123="","",_tag_month_day!AK123)</f>
        <v/>
      </c>
      <c r="CN133" s="4" t="str">
        <f>IF(_tag_month_day!AL123="","",_tag_month_day!AL123)</f>
        <v/>
      </c>
      <c r="CO133" s="4" t="str">
        <f>IF(_tag_month_day!AM123="","",_tag_month_day!AM123)</f>
        <v/>
      </c>
      <c r="CP133" s="4" t="str">
        <f>IF(_tag_month_day!AN123="","",_tag_month_day!AN123)</f>
        <v/>
      </c>
      <c r="CQ133" s="4" t="str">
        <f>IF(_tag_month_day!AO123="","",_tag_month_day!AO123)</f>
        <v/>
      </c>
      <c r="CR133" s="462" t="str">
        <f>IF(_tag_month_day!AP123="","",_tag_month_day!AP123)</f>
        <v/>
      </c>
      <c r="CS133" s="463" t="str">
        <f>IF(_tag_month_day!AQ123="","",_tag_month_day!AQ123)</f>
        <v/>
      </c>
      <c r="CT133" s="4" t="str">
        <f>IF(_tag_month_day!AR123="","",_tag_month_day!AR123)</f>
        <v/>
      </c>
      <c r="CU133" s="464" t="e">
        <f>DU133/AJ133</f>
        <v>#VALUE!</v>
      </c>
      <c r="CV133" s="451" t="e">
        <f>BG133/BH133</f>
        <v>#VALUE!</v>
      </c>
      <c r="CW133" s="465" t="e">
        <f>AJ133*(1-CV133)*CU133*AF133</f>
        <v>#VALUE!</v>
      </c>
      <c r="CX133" s="465" t="e">
        <f>CW133*94%</f>
        <v>#VALUE!</v>
      </c>
      <c r="CY133" s="466" t="e">
        <f>IF(CX133=0,0,DS133/(DS133+CX133))</f>
        <v>#VALUE!</v>
      </c>
      <c r="CZ133" s="465" t="e">
        <f>$AJ133*EF133</f>
        <v>#VALUE!</v>
      </c>
      <c r="DA133" s="465" t="e">
        <f>$AJ133*EG133</f>
        <v>#VALUE!</v>
      </c>
      <c r="DB133" s="465" t="e">
        <f>$AJ133*EH133</f>
        <v>#VALUE!</v>
      </c>
      <c r="DC133" s="465" t="e">
        <f>$AJ133*EI133</f>
        <v>#VALUE!</v>
      </c>
      <c r="DD133" s="465" t="e">
        <f>$AJ133*EJ133</f>
        <v>#VALUE!</v>
      </c>
      <c r="DE133" s="465" t="e">
        <f>$AJ133*EK133</f>
        <v>#VALUE!</v>
      </c>
      <c r="DF133" s="465" t="e">
        <f>$AJ133*EL133</f>
        <v>#VALUE!</v>
      </c>
      <c r="DG133" s="465" t="e">
        <f>$AJ133*EM133</f>
        <v>#VALUE!</v>
      </c>
      <c r="DH133" s="465" t="e">
        <f>$AJ133*EN133</f>
        <v>#VALUE!</v>
      </c>
      <c r="DI133" s="465" t="e">
        <f>$AJ133*EO133</f>
        <v>#VALUE!</v>
      </c>
      <c r="DJ133" s="465" t="e">
        <f>CZ133*(1-EP133)</f>
        <v>#VALUE!</v>
      </c>
      <c r="DK133" s="465" t="e">
        <f>DA133*(1-ER133)</f>
        <v>#VALUE!</v>
      </c>
      <c r="DL133" s="465" t="e">
        <f>DB133*(1-EQ133)</f>
        <v>#VALUE!</v>
      </c>
      <c r="DM133" s="465" t="e">
        <f>DC133*(1-ES133)</f>
        <v>#VALUE!</v>
      </c>
      <c r="DN133" s="465" t="e">
        <f>DD133*(1-ET133)</f>
        <v>#VALUE!</v>
      </c>
      <c r="DO133" s="465" t="e">
        <f>DE133</f>
        <v>#VALUE!</v>
      </c>
      <c r="DP133" s="465" t="e">
        <f>DF133*(1-EU133)</f>
        <v>#VALUE!</v>
      </c>
      <c r="DQ133" s="465" t="e">
        <f>DG133*(1-EV133)</f>
        <v>#VALUE!</v>
      </c>
      <c r="DR133" s="465" t="e">
        <f>DH133*(1-EW133)</f>
        <v>#VALUE!</v>
      </c>
      <c r="DS133" s="465" t="e">
        <f>DI133</f>
        <v>#VALUE!</v>
      </c>
      <c r="DT133" s="465" t="e">
        <f>SUM(DJ133:DS133)</f>
        <v>#VALUE!</v>
      </c>
      <c r="DU133" s="465" t="e">
        <f>(GS133:GX133)+(DP133+DQ133+DR133)*GY133+DS133</f>
        <v>#VALUE!</v>
      </c>
      <c r="DV133" s="451" t="e">
        <f>AV133/$BH133/(1-EP133)</f>
        <v>#VALUE!</v>
      </c>
      <c r="DW133" s="451" t="e">
        <f>AW133/$BH133/(1-ER133)</f>
        <v>#VALUE!</v>
      </c>
      <c r="DX133" s="451" t="e">
        <f>AX133/$BH133/(1-EQ133)</f>
        <v>#VALUE!</v>
      </c>
      <c r="DY133" s="451" t="e">
        <f>AY133/$BH133/(1-ES133)</f>
        <v>#VALUE!</v>
      </c>
      <c r="DZ133" s="451" t="e">
        <f>AZ133/$BH133/(1-ET133)</f>
        <v>#VALUE!</v>
      </c>
      <c r="EA133" s="451" t="e">
        <f>BA133/$BH133/(1-AX133)</f>
        <v>#VALUE!</v>
      </c>
      <c r="EB133" s="451" t="e">
        <f>BB133/$BH133/(1-EU133)</f>
        <v>#VALUE!</v>
      </c>
      <c r="EC133" s="451" t="e">
        <f>BC133/$BH133/(1-EV133)</f>
        <v>#VALUE!</v>
      </c>
      <c r="ED133" s="451" t="e">
        <f>BD133/$BH133/(1-EW133)</f>
        <v>#VALUE!</v>
      </c>
      <c r="EE133" s="451" t="e">
        <f>BG133/BH133</f>
        <v>#VALUE!</v>
      </c>
      <c r="EF133" s="451" t="e">
        <f>DV133/SUM($DV133:$EE133)</f>
        <v>#VALUE!</v>
      </c>
      <c r="EG133" s="451" t="e">
        <f>DW133/SUM($DV133:$EE133)</f>
        <v>#VALUE!</v>
      </c>
      <c r="EH133" s="451" t="e">
        <f>DX133/SUM($DV133:$EE133)</f>
        <v>#VALUE!</v>
      </c>
      <c r="EI133" s="451" t="e">
        <f>DY133/SUM($DV133:$EE133)</f>
        <v>#VALUE!</v>
      </c>
      <c r="EJ133" s="451" t="e">
        <f>DZ133/SUM($DV133:$EE133)</f>
        <v>#VALUE!</v>
      </c>
      <c r="EK133" s="451" t="e">
        <f>EA133/SUM($DV133:$EE133)</f>
        <v>#VALUE!</v>
      </c>
      <c r="EL133" s="451" t="e">
        <f>EB133/SUM($DV133:$EE133)</f>
        <v>#VALUE!</v>
      </c>
      <c r="EM133" s="451" t="e">
        <f>EC133/SUM($DV133:$EE133)</f>
        <v>#VALUE!</v>
      </c>
      <c r="EN133" s="451" t="e">
        <f>ED133/SUM($DV133:$EE133)</f>
        <v>#VALUE!</v>
      </c>
      <c r="EO133" s="451" t="e">
        <f>EE133/SUM($DV133:$EE133)</f>
        <v>#VALUE!</v>
      </c>
      <c r="EP133" s="450">
        <f>EP132</f>
        <v>0.080000000000000002</v>
      </c>
      <c r="EQ133" s="450">
        <f>EQ132</f>
        <v>0.014999999999999999</v>
      </c>
      <c r="ER133" s="450">
        <f>ER132</f>
        <v>0.014999999999999999</v>
      </c>
      <c r="ES133" s="450">
        <f>ES132</f>
        <v>0.014999999999999999</v>
      </c>
      <c r="ET133" s="450">
        <f>ET132</f>
        <v>0.014999999999999999</v>
      </c>
      <c r="EU133" s="450">
        <f>EU132</f>
        <v>0.089999999999999997</v>
      </c>
      <c r="EV133" s="450">
        <f>EV132</f>
        <v>0.089999999999999997</v>
      </c>
      <c r="EW133" s="450">
        <f>EW132</f>
        <v>0.089999999999999997</v>
      </c>
      <c r="EX133" s="431" t="str">
        <f>IF(_tag_month_day!AS123="","",_tag_month_day!AS123/100)</f>
        <v/>
      </c>
      <c r="EY133" s="431" t="str">
        <f>IF(_tag_month_day!AT123="","",_tag_month_day!AT123/100)</f>
        <v/>
      </c>
      <c r="EZ133" s="431" t="str">
        <f>IF(_tag_month_day!AU123="","",_tag_month_day!AU123/100)</f>
        <v/>
      </c>
      <c r="FA133" s="431" t="str">
        <f>IF(_tag_month_day!AV123="","",_tag_month_day!AV123/100)</f>
        <v/>
      </c>
      <c r="FB133" s="431" t="str">
        <f>IF(_tag_month_day!AW123="","",_tag_month_day!AW123/100)</f>
        <v/>
      </c>
      <c r="FC133" s="431" t="str">
        <f>IF(_tag_month_day!AX123="","",_tag_month_day!AX123/100)</f>
        <v/>
      </c>
      <c r="FD133" s="449" t="str">
        <f>IF(_tag_month_day!AY123="","",_tag_month_day!AY123/100)</f>
        <v/>
      </c>
      <c r="FE133" s="449" t="str">
        <f>IF(_tag_month_day!AZ123="","",_tag_month_day!AZ123/100)</f>
        <v/>
      </c>
      <c r="FF133" s="449" t="str">
        <f>IF(_tag_month_day!BA123="","",_tag_month_day!BA123/100)</f>
        <v/>
      </c>
      <c r="FG133" s="449" t="str">
        <f>IF(_tag_month_day!BB123="","",_tag_month_day!BB123/100)</f>
        <v/>
      </c>
      <c r="FH133" s="467" t="str">
        <f>IF(_tag_month_day!BC123="","",_tag_month_day!BC123/100)</f>
        <v/>
      </c>
      <c r="FI133" s="449">
        <f>FI132</f>
        <v>0.40999999999999998</v>
      </c>
      <c r="FJ133" s="449">
        <f>FJ132</f>
        <v>0.11</v>
      </c>
      <c r="FK133" s="449">
        <f>FK132</f>
        <v>0.014999999999999999</v>
      </c>
      <c r="FL133" s="449">
        <f>FL132</f>
        <v>0</v>
      </c>
      <c r="FM133" s="467">
        <f>FM132</f>
        <v>0.0001</v>
      </c>
      <c r="FN133" s="449">
        <f>FN132</f>
        <v>0.32000000000000001</v>
      </c>
      <c r="FO133" s="449">
        <f>FO132</f>
        <v>0.20000000000000001</v>
      </c>
      <c r="FP133" s="449">
        <f>FP132</f>
        <v>0.01</v>
      </c>
      <c r="FQ133" s="449">
        <f>FQ132</f>
        <v>0</v>
      </c>
      <c r="FR133" s="467">
        <f>FR132</f>
        <v>0.0001</v>
      </c>
      <c r="FS133" s="449" t="str">
        <f>IF(_tag_month_day!BD123="","",_tag_month_day!BD123/100)</f>
        <v/>
      </c>
      <c r="FT133" s="449" t="str">
        <f>IF(_tag_month_day!BE123="","",_tag_month_day!BE123/100)</f>
        <v/>
      </c>
      <c r="FU133" s="449" t="str">
        <f>IF(_tag_month_day!BF123="","",_tag_month_day!BF123/100)</f>
        <v/>
      </c>
      <c r="FV133" s="449" t="str">
        <f>IF(_tag_month_day!BG123="","",_tag_month_day!BG123/100)</f>
        <v/>
      </c>
      <c r="FW133" s="467" t="str">
        <f>IF(_tag_month_day!BH123="","",_tag_month_day!BH123/100)</f>
        <v/>
      </c>
      <c r="FX133" s="449" t="str">
        <f>IF(_tag_month_day!BI123="","",_tag_month_day!BI123/100)</f>
        <v/>
      </c>
      <c r="FY133" s="449" t="str">
        <f>IF(_tag_month_day!BJ123="","",_tag_month_day!BJ123/100)</f>
        <v/>
      </c>
      <c r="FZ133" s="468" t="str">
        <f>IF(_tag_month_day!BK123="","",_tag_month_day!BK123/100)</f>
        <v/>
      </c>
      <c r="GA133" s="449" t="str">
        <f>IF(_tag_month_day!BL123="","",_tag_month_day!BL123/100)</f>
        <v/>
      </c>
      <c r="GB133" s="467" t="str">
        <f>IF(_tag_month_day!BM123="","",_tag_month_day!BM123/100)</f>
        <v/>
      </c>
      <c r="GC133" s="431" t="str">
        <f>IF(_tag_month_day!BN123="","",_tag_month_day!BN123/100)</f>
        <v/>
      </c>
      <c r="GD133" s="431" t="str">
        <f>IF(_tag_month_day!BO123="","",_tag_month_day!BO123/100)</f>
        <v/>
      </c>
      <c r="GE133" s="431" t="str">
        <f>IF(_tag_month_day!BP123="","",_tag_month_day!BP123/100)</f>
        <v/>
      </c>
      <c r="GF133" s="431" t="str">
        <f>IF(_tag_month_day!BQ123="","",_tag_month_day!BQ123/100)</f>
        <v/>
      </c>
      <c r="GG133" s="431" t="str">
        <f>IF(_tag_month_day!BR123="","",_tag_month_day!BR123/100)</f>
        <v/>
      </c>
      <c r="GH133" s="431" t="str">
        <f>IF(_tag_month_day!BS123="","",_tag_month_day!BS123/100)</f>
        <v/>
      </c>
      <c r="GI133" s="467" t="str">
        <f>IF(_tag_month_day!BT123="","",_tag_month_day!BT123/100)</f>
        <v/>
      </c>
      <c r="GJ133" s="469" t="str">
        <f>IF(_tag_month_day!BU123="","",_tag_month_day!BU123/100)</f>
        <v/>
      </c>
      <c r="GK133" s="470">
        <f>GK132</f>
        <v>0.070000000000000007</v>
      </c>
      <c r="GL133" s="470">
        <f>GL132</f>
        <v>0.029999999999999999</v>
      </c>
      <c r="GM133" s="471" t="str">
        <f>IF(_tag_month_day!BX123="","",_tag_month_day!BX123/100)</f>
        <v/>
      </c>
      <c r="GN133" s="470">
        <f>GN132</f>
        <v>0.070000000000000007</v>
      </c>
      <c r="GO133" s="470">
        <f>GO132</f>
        <v>0.029999999999999999</v>
      </c>
      <c r="GP133" s="470">
        <f>GP132</f>
        <v>0.089999999999999997</v>
      </c>
      <c r="GQ133" s="470">
        <f>GQ132</f>
        <v>0.029999999999999999</v>
      </c>
      <c r="GR133" s="471" t="str">
        <f>IF(_tag_month_day!CA123="","",_tag_month_day!CA123/100)</f>
        <v/>
      </c>
      <c r="GS133" s="472">
        <f>GS132</f>
        <v>0.95299999999999996</v>
      </c>
      <c r="GT133" s="472">
        <f>GT132</f>
        <v>0.55000000000000004</v>
      </c>
      <c r="GU133" s="472">
        <f>GU132</f>
        <v>0.55000000000000004</v>
      </c>
      <c r="GV133" s="472">
        <f>GV132</f>
        <v>0.55000000000000004</v>
      </c>
      <c r="GW133" s="472">
        <f>GW132</f>
        <v>0.5</v>
      </c>
      <c r="GX133" s="472">
        <f>GX132</f>
        <v>0.93500000000000005</v>
      </c>
      <c r="GY133" s="472">
        <f>GY132</f>
        <v>0.14999999999999999</v>
      </c>
      <c r="GZ133" s="472">
        <f>GZ132</f>
        <v>1</v>
      </c>
      <c r="HA133" s="474">
        <f>HA132</f>
        <v>0.047</v>
      </c>
      <c r="HB133" s="474">
        <f>HB132</f>
        <v>0.45000000000000001</v>
      </c>
      <c r="HC133" s="474">
        <f>HC132</f>
        <v>0.45000000000000001</v>
      </c>
      <c r="HD133" s="474">
        <f>HD132</f>
        <v>0.45000000000000001</v>
      </c>
      <c r="HE133" s="474">
        <f>HE132</f>
        <v>0.5</v>
      </c>
      <c r="HF133" s="474">
        <f>HF132</f>
        <v>0.065000000000000002</v>
      </c>
      <c r="HG133" s="474">
        <f>HG132</f>
        <v>0.84999999999999998</v>
      </c>
      <c r="HH133" s="474">
        <f>HH132</f>
        <v>0</v>
      </c>
      <c r="HI133" s="10" t="e">
        <f>IF(BZ133&lt;&gt;"",CK133-BV133,0)</f>
        <v>#VALUE!</v>
      </c>
      <c r="HJ133" s="10" t="e">
        <f>IF(AJ133&gt;0,AH133-AJ133,0)</f>
        <v>#VALUE!</v>
      </c>
      <c r="HK133" s="466">
        <f>HK132</f>
        <v>0.84999999999999998</v>
      </c>
      <c r="HL133" s="424">
        <f>HL132</f>
        <v>550000</v>
      </c>
      <c r="HM133" s="424">
        <f>HM132</f>
        <v>480000</v>
      </c>
      <c r="HN133" s="465" t="e">
        <f>(DJ133*EZ133+DK133*FH133+DL133*FM133+DM133*FR133+DN133*FW133+DO133*GB133+DS133*GI133+DP133*GM133+DR133*GR133)*1000*2</f>
        <v>#VALUE!</v>
      </c>
      <c r="HO133" s="465" t="e">
        <f>HN133*HK133*$HO$2/HL133*1000000</f>
        <v>#VALUE!</v>
      </c>
      <c r="HP133" s="465" t="e">
        <f>HN133*HK133*$HP$2/HM133*1000000</f>
        <v>#VALUE!</v>
      </c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</row>
    <row customFormat="1" r="134" s="0">
      <c r="A134" s="420">
        <v>123</v>
      </c>
      <c r="B134" s="421">
        <f ca="1">IF(D134=D133,B133,IF(D134="夜班",B133+1,B133))</f>
        <v>43591</v>
      </c>
      <c r="C134" s="422">
        <f>C133</f>
        <v>0.041666666666666699</v>
      </c>
      <c r="D134" s="10" t="str">
        <f ca="1">IF(HOUR(G134)&lt;8,"夜班",IF(HOUR(G134)&lt;16,"白班",IF(HOUR(G134)&lt;24,"中班",0)))</f>
        <v>夜班</v>
      </c>
      <c r="E134" s="10" t="e">
        <f ca="1">IF(F134=1,"甲",IF(F134=2,"乙",IF(F134=3,"丙",IF(F134=4,"丁",""))))</f>
        <v>#REF!</v>
      </c>
      <c r="F134" s="10" t="e">
        <f ca="1">SUMPRODUCT((成本日报!$A$3:$A$95=计划!B134)*(成本日报!$B$3:$B$95=计划!$D134),成本日报!$C$3:$C$95)</f>
        <v>#REF!</v>
      </c>
      <c r="G134" s="423">
        <f ca="1">G133+C133</f>
        <v>43591.083333333037</v>
      </c>
      <c r="H134" s="423">
        <f ca="1">$G134+$C134/60*10+$C134*0</f>
        <v>43591.090277777483</v>
      </c>
      <c r="I134" s="423">
        <f ca="1">$G134+$C134/60*18+$C134*0</f>
        <v>43591.095833333035</v>
      </c>
      <c r="J134" s="423">
        <f ca="1">$G134+$C134/60*0+$C134*1</f>
        <v>43591.124999999702</v>
      </c>
      <c r="K134" s="423">
        <f ca="1">$G134+$C134/60*30+$C134*2</f>
        <v>43591.187499999709</v>
      </c>
      <c r="L134" s="423">
        <f ca="1">$G134+$C134/60*0+$C134*3</f>
        <v>43591.208333333037</v>
      </c>
      <c r="M134" s="424" t="str">
        <f>IF(_tag_month_day!A124="","",_tag_month_day!A124)</f>
        <v/>
      </c>
      <c r="N134" s="424" t="str">
        <f>IF(_tag_month_day!B124="","",_tag_month_day!B124)</f>
        <v/>
      </c>
      <c r="O134" s="425" t="e">
        <f>IF(M134+N134=0,"",M134+N134)</f>
        <v>#VALUE!</v>
      </c>
      <c r="P134" s="424" t="str">
        <f>IF(_tag_month_day!C124="","",_tag_month_day!C124)</f>
        <v/>
      </c>
      <c r="Q134" s="424" t="str">
        <f>IF(_tag_month_day!D124="","",_tag_month_day!D124)</f>
        <v/>
      </c>
      <c r="R134" s="426" t="str">
        <f>IF(_tag_month_day!CB124="","",_tag_month_day!CB124/100)</f>
        <v/>
      </c>
      <c r="S134" s="427" t="str">
        <f>IF(_tag_month_day!E124="","",_tag_month_day!E124)</f>
        <v/>
      </c>
      <c r="T134" s="427" t="str">
        <f>IF(_tag_month_day!F124="","",_tag_month_day!F124)</f>
        <v/>
      </c>
      <c r="U134" s="428" t="e">
        <f>S134+T134</f>
        <v>#VALUE!</v>
      </c>
      <c r="V134" s="429" t="e">
        <f>U134/AJ134</f>
        <v>#VALUE!</v>
      </c>
      <c r="W134" s="430" t="str">
        <f>IF(_jhy_month_day!A124="","",_jhy_month_day!A124)</f>
        <v/>
      </c>
      <c r="X134" s="431" t="str">
        <f>IF(_jhy_month_day!B124="","",_jhy_month_day!B124/100)</f>
        <v/>
      </c>
      <c r="Y134" s="431" t="str">
        <f>IF(_jhy_month_day!C124="","",_jhy_month_day!C124/100)</f>
        <v/>
      </c>
      <c r="Z134" s="432">
        <f>Z130+1</f>
        <v>31</v>
      </c>
      <c r="AA134" s="433" t="str">
        <f>IF(_tag_month_day!G124="","",_tag_month_day!G124/100)</f>
        <v/>
      </c>
      <c r="AB134" s="433" t="str">
        <f>IF(_tag_month_day!H124="","",_tag_month_day!H124/100)</f>
        <v/>
      </c>
      <c r="AC134" s="434">
        <f>IF(X134="",AC133,BK134*($AV133*X134+$AW133*FD133+$AX133*FI133+$AY133*FN133+$AZ133*FS133+$BA133*FX133+$BG133*GE133)/(AV133*Y134+AX133*FK133+AW133*FF133+AY133*FP133+AZ133*FU133+BA133*FZ133+BG133*GG133+BB133*GK133+BC133*GN133+BD133*GP133))</f>
        <v>1.59963432013121</v>
      </c>
      <c r="AD134" s="435" t="str">
        <f>IF(AC134=AC133,"",AC134-AC133)</f>
        <v/>
      </c>
      <c r="AE134" s="436" t="str">
        <f>IF(1-AF134=0,"",(1-AF134))</f>
        <v/>
      </c>
      <c r="AF134" s="437">
        <v>1</v>
      </c>
      <c r="AG134" s="10" t="str">
        <f>AG133</f>
        <v>8B4</v>
      </c>
      <c r="AH134" s="438" t="str">
        <f>AH133</f>
        <v/>
      </c>
      <c r="AI134" s="424" t="e">
        <f>IF(ROUND(AJ134-AJ133,1)=0,"",AJ134-AJ133)</f>
        <v>#VALUE!</v>
      </c>
      <c r="AJ134" s="10" t="str">
        <f>IF(_tag_month_day!I124="","",_tag_month_day!I124)</f>
        <v/>
      </c>
      <c r="AK134" s="440"/>
      <c r="AL134" s="440"/>
      <c r="AM134" s="440"/>
      <c r="AN134" s="441">
        <f>AN133</f>
        <v>2</v>
      </c>
      <c r="AO134" s="441">
        <f>AO133</f>
        <v>8</v>
      </c>
      <c r="AP134" s="442" t="e">
        <f>(IF(AN134=0,AS133,AS133*(1+AO134/AN134)/(AR134+AO134/AN134)))+AT134</f>
        <v>#VALUE!</v>
      </c>
      <c r="AQ134" s="443" t="str">
        <f>IF(_tag_month_day!J124="","",_tag_month_day!J124/100)</f>
        <v/>
      </c>
      <c r="AR134" s="444">
        <f>AR133</f>
        <v>1.3</v>
      </c>
      <c r="AS134" s="445" t="e">
        <f>AQ134*(AN134*AR134+AO134)/(AN134+AO134)</f>
        <v>#VALUE!</v>
      </c>
      <c r="AT134" s="445" t="e">
        <f>(SUM(BE134:BF134)-SUM(BE133:BF133))*0.05</f>
        <v>#VALUE!</v>
      </c>
      <c r="AU134" s="446" t="str">
        <f>IF(_tag_month_day!CC124="","",IF(_tag_month_day!CC124&gt;0,_tag_month_day!CD124,_tag_month_day!CE124))</f>
        <v/>
      </c>
      <c r="AV134" s="447" t="str">
        <f>IF(_tag_month_day!L124="","",_tag_month_day!L124/100)</f>
        <v/>
      </c>
      <c r="AW134" s="431">
        <f>AW133</f>
        <v>0</v>
      </c>
      <c r="AX134" s="431">
        <f>AX133</f>
        <v>0</v>
      </c>
      <c r="AY134" s="431" t="str">
        <f>IF(_tag_month_day!M124="","",_tag_month_day!M124/100)</f>
        <v/>
      </c>
      <c r="AZ134" s="431" t="str">
        <f>IF(_tag_month_day!N124="","",_tag_month_day!N124/100)</f>
        <v/>
      </c>
      <c r="BA134" s="431" t="str">
        <f>IF(_tag_month_day!O124="","",_tag_month_day!O124/100)</f>
        <v/>
      </c>
      <c r="BB134" s="448" t="str">
        <f>IF(_tag_month_day!P124="","",_tag_month_day!P124/100)</f>
        <v/>
      </c>
      <c r="BC134" s="448">
        <f>BC133</f>
        <v>0</v>
      </c>
      <c r="BD134" s="448" t="str">
        <f>IF(_tag_month_day!Q124="","",_tag_month_day!Q124/100)</f>
        <v/>
      </c>
      <c r="BE134" s="449" t="str">
        <f>IF(_tag_month_day!R124="","",_tag_month_day!R124/100)</f>
        <v/>
      </c>
      <c r="BF134" s="388" t="e">
        <f>(AU134*(100+BE134*100))/(AJ134-AU134)/100</f>
        <v>#VALUE!</v>
      </c>
      <c r="BG134" s="450" t="e">
        <f>BE134+BF134</f>
        <v>#VALUE!</v>
      </c>
      <c r="BH134" s="451" t="e">
        <f>SUM(AV134:BF134)</f>
        <v>#VALUE!</v>
      </c>
      <c r="BI134" s="452" t="e">
        <f>IF(CX134=0,BI133,(DK134*查询!$R$5+DL134*查询!$Q$5+DM134*查询!$N$5+DN134*查询!$O$5+DO134*查询!$P$5)*AF134/CX134)</f>
        <v>#VALUE!</v>
      </c>
      <c r="BJ134" s="452" t="e">
        <f>IF(CX134=0,BJ133,(DP134*查询!$S$5+DQ134*查询!$T$5+DR134*查询!$U$5)*AF134/CX134)</f>
        <v>#VALUE!</v>
      </c>
      <c r="BK134" s="452">
        <f>BK133</f>
        <v>1</v>
      </c>
      <c r="BL134" s="453" t="e">
        <f>SUMPRODUCT((AV134:BA134)*(GS134:GX134))/((GS134:GX134)+SUM(BB134:BD134)*GY134+BG134*GZ134)</f>
        <v>#VALUE!</v>
      </c>
      <c r="BM134" s="453" t="e">
        <f>BK134*($AV134*FB134+$AW134*FD134+$AX134*FI134+$AY134*FN134+$AZ134*FS134+$BA134*FX134+$BG134*GE134)/(AV134*EY134+AX134*FK134+AW134*FF134+AY134*FP134+AZ134*FU134+BA134*FZ134+BG134*GG134+BB134*GK134+BC134*GN134+BD134*GP134)</f>
        <v>#VALUE!</v>
      </c>
      <c r="BN134" s="453" t="e">
        <f>($AV134*FC134+$AX134*FJ134+$AW134*FE134+$AY134*FO134+$AZ134*FT134+$BA134*FY134+$BG134*GF134)/($AV134*FA134+BG134*GH134+BB134*GL134+BC134*GO134+BD134*GQ134+BA134*GA134)</f>
        <v>#VALUE!</v>
      </c>
      <c r="BO134" s="454" t="e">
        <f>SUMPRODUCT(AV134:BA134*GS134:GX134)/(GS134:GX134+(BB134+BC134+BD134)*GY134+BG134)</f>
        <v>#VALUE!</v>
      </c>
      <c r="BP134" s="454" t="e">
        <f>SUMPRODUCT(AV134:BA134*GS134:GX134)/(GS134:GX134+(BB134+BC134+BD134)*GY134+BG134)</f>
        <v>#VALUE!</v>
      </c>
      <c r="BQ134" s="454" t="e">
        <f>SUMPRODUCT(AV134:BA134*GS134:GX134)/(GS134:GX134+(BB134+BC134+BD134)*GY134+BG134)</f>
        <v>#VALUE!</v>
      </c>
      <c r="BR134" s="453" t="str">
        <f>IF(_tag_month_day!T124="","",_tag_month_day!T124)</f>
        <v/>
      </c>
      <c r="BS134" s="453" t="str">
        <f>IF(_tag_month_day!U124="","",_tag_month_day!U124)</f>
        <v/>
      </c>
      <c r="BT134" s="455" t="str">
        <f>IF(CK134="","",IF((CK134&gt;=BV134-0.12)*(CK134&lt;=BV134+0.12),"合格","不合格"))</f>
        <v/>
      </c>
      <c r="BU134" s="456" t="str">
        <f>IF(_tag_month_day!V124="","",_tag_month_day!V124)</f>
        <v/>
      </c>
      <c r="BV134" s="457" t="str">
        <f>IF(_tag_month_day!W124="","",_tag_month_day!W124)</f>
        <v/>
      </c>
      <c r="BW134" s="458" t="str">
        <f>IF(_tag_month_day!X124="","",_tag_month_day!X124)</f>
        <v/>
      </c>
      <c r="BX134" s="458" t="str">
        <f>IF(_tag_month_day!Y124="","",_tag_month_day!Y124)</f>
        <v/>
      </c>
      <c r="BY134" s="459">
        <f ca="1">L134</f>
        <v>43591.208333333037</v>
      </c>
      <c r="BZ134" s="460"/>
      <c r="CA134" s="461"/>
      <c r="CB134" s="424" t="str">
        <f>IF(_tag_month_day!Z124="","",_tag_month_day!Z124)</f>
        <v/>
      </c>
      <c r="CC134" s="424" t="str">
        <f>IF(_tag_month_day!AA124="","",_tag_month_day!AA124)</f>
        <v/>
      </c>
      <c r="CD134" s="424" t="str">
        <f>IF(_tag_month_day!AB124="","",_tag_month_day!AB124)</f>
        <v/>
      </c>
      <c r="CE134" s="424" t="str">
        <f>IF(_tag_month_day!AC124="","",_tag_month_day!AC124)</f>
        <v/>
      </c>
      <c r="CF134" s="424" t="str">
        <f>IF(_tag_month_day!AD124="","",_tag_month_day!AD124)</f>
        <v/>
      </c>
      <c r="CG134" s="424" t="str">
        <f>IF(_tag_month_day!AE124="","",_tag_month_day!AE124)</f>
        <v/>
      </c>
      <c r="CH134" s="424" t="str">
        <f>IF(_tag_month_day!AF124="","",_tag_month_day!AF124)</f>
        <v/>
      </c>
      <c r="CI134" s="424" t="str">
        <f>IF(_tag_month_day!AG124="","",_tag_month_day!AG124)</f>
        <v/>
      </c>
      <c r="CJ134" s="424" t="str">
        <f>IF(_tag_month_day!AH124="","",_tag_month_day!AH124)</f>
        <v/>
      </c>
      <c r="CK134" s="424" t="str">
        <f>IF(_tag_month_day!AI124="","",_tag_month_day!AI124)</f>
        <v/>
      </c>
      <c r="CL134" s="4" t="str">
        <f>IF(_tag_month_day!AJ124="","",_tag_month_day!AJ124)</f>
        <v/>
      </c>
      <c r="CM134" s="4" t="str">
        <f>IF(_tag_month_day!AK124="","",_tag_month_day!AK124)</f>
        <v/>
      </c>
      <c r="CN134" s="4" t="str">
        <f>IF(_tag_month_day!AL124="","",_tag_month_day!AL124)</f>
        <v/>
      </c>
      <c r="CO134" s="4" t="str">
        <f>IF(_tag_month_day!AM124="","",_tag_month_day!AM124)</f>
        <v/>
      </c>
      <c r="CP134" s="4" t="str">
        <f>IF(_tag_month_day!AN124="","",_tag_month_day!AN124)</f>
        <v/>
      </c>
      <c r="CQ134" s="4" t="str">
        <f>IF(_tag_month_day!AO124="","",_tag_month_day!AO124)</f>
        <v/>
      </c>
      <c r="CR134" s="462" t="str">
        <f>IF(_tag_month_day!AP124="","",_tag_month_day!AP124)</f>
        <v/>
      </c>
      <c r="CS134" s="463" t="str">
        <f>IF(_tag_month_day!AQ124="","",_tag_month_day!AQ124)</f>
        <v/>
      </c>
      <c r="CT134" s="4" t="str">
        <f>IF(_tag_month_day!AR124="","",_tag_month_day!AR124)</f>
        <v/>
      </c>
      <c r="CU134" s="464" t="e">
        <f>DU134/AJ134</f>
        <v>#VALUE!</v>
      </c>
      <c r="CV134" s="451" t="e">
        <f>BG134/BH134</f>
        <v>#VALUE!</v>
      </c>
      <c r="CW134" s="465" t="e">
        <f>AJ134*(1-CV134)*CU134*AF134</f>
        <v>#VALUE!</v>
      </c>
      <c r="CX134" s="465" t="e">
        <f>CW134*94%</f>
        <v>#VALUE!</v>
      </c>
      <c r="CY134" s="466" t="e">
        <f>IF(CX134=0,0,DS134/(DS134+CX134))</f>
        <v>#VALUE!</v>
      </c>
      <c r="CZ134" s="465" t="e">
        <f>$AJ134*EF134</f>
        <v>#VALUE!</v>
      </c>
      <c r="DA134" s="465" t="e">
        <f>$AJ134*EG134</f>
        <v>#VALUE!</v>
      </c>
      <c r="DB134" s="465" t="e">
        <f>$AJ134*EH134</f>
        <v>#VALUE!</v>
      </c>
      <c r="DC134" s="465" t="e">
        <f>$AJ134*EI134</f>
        <v>#VALUE!</v>
      </c>
      <c r="DD134" s="465" t="e">
        <f>$AJ134*EJ134</f>
        <v>#VALUE!</v>
      </c>
      <c r="DE134" s="465" t="e">
        <f>$AJ134*EK134</f>
        <v>#VALUE!</v>
      </c>
      <c r="DF134" s="465" t="e">
        <f>$AJ134*EL134</f>
        <v>#VALUE!</v>
      </c>
      <c r="DG134" s="465" t="e">
        <f>$AJ134*EM134</f>
        <v>#VALUE!</v>
      </c>
      <c r="DH134" s="465" t="e">
        <f>$AJ134*EN134</f>
        <v>#VALUE!</v>
      </c>
      <c r="DI134" s="465" t="e">
        <f>$AJ134*EO134</f>
        <v>#VALUE!</v>
      </c>
      <c r="DJ134" s="465" t="e">
        <f>CZ134*(1-EP134)</f>
        <v>#VALUE!</v>
      </c>
      <c r="DK134" s="465" t="e">
        <f>DA134*(1-ER134)</f>
        <v>#VALUE!</v>
      </c>
      <c r="DL134" s="465" t="e">
        <f>DB134*(1-EQ134)</f>
        <v>#VALUE!</v>
      </c>
      <c r="DM134" s="465" t="e">
        <f>DC134*(1-ES134)</f>
        <v>#VALUE!</v>
      </c>
      <c r="DN134" s="465" t="e">
        <f>DD134*(1-ET134)</f>
        <v>#VALUE!</v>
      </c>
      <c r="DO134" s="465" t="e">
        <f>DE134</f>
        <v>#VALUE!</v>
      </c>
      <c r="DP134" s="465" t="e">
        <f>DF134*(1-EU134)</f>
        <v>#VALUE!</v>
      </c>
      <c r="DQ134" s="465" t="e">
        <f>DG134*(1-EV134)</f>
        <v>#VALUE!</v>
      </c>
      <c r="DR134" s="465" t="e">
        <f>DH134*(1-EW134)</f>
        <v>#VALUE!</v>
      </c>
      <c r="DS134" s="465" t="e">
        <f>DI134</f>
        <v>#VALUE!</v>
      </c>
      <c r="DT134" s="465" t="e">
        <f>SUM(DJ134:DS134)</f>
        <v>#VALUE!</v>
      </c>
      <c r="DU134" s="465" t="e">
        <f>(GS134:GX134)+(DP134+DQ134+DR134)*GY134+DS134</f>
        <v>#VALUE!</v>
      </c>
      <c r="DV134" s="451" t="e">
        <f>AV134/$BH134/(1-EP134)</f>
        <v>#VALUE!</v>
      </c>
      <c r="DW134" s="451" t="e">
        <f>AW134/$BH134/(1-ER134)</f>
        <v>#VALUE!</v>
      </c>
      <c r="DX134" s="451" t="e">
        <f>AX134/$BH134/(1-EQ134)</f>
        <v>#VALUE!</v>
      </c>
      <c r="DY134" s="451" t="e">
        <f>AY134/$BH134/(1-ES134)</f>
        <v>#VALUE!</v>
      </c>
      <c r="DZ134" s="451" t="e">
        <f>AZ134/$BH134/(1-ET134)</f>
        <v>#VALUE!</v>
      </c>
      <c r="EA134" s="451" t="e">
        <f>BA134/$BH134/(1-AX134)</f>
        <v>#VALUE!</v>
      </c>
      <c r="EB134" s="451" t="e">
        <f>BB134/$BH134/(1-EU134)</f>
        <v>#VALUE!</v>
      </c>
      <c r="EC134" s="451" t="e">
        <f>BC134/$BH134/(1-EV134)</f>
        <v>#VALUE!</v>
      </c>
      <c r="ED134" s="451" t="e">
        <f>BD134/$BH134/(1-EW134)</f>
        <v>#VALUE!</v>
      </c>
      <c r="EE134" s="451" t="e">
        <f>BG134/BH134</f>
        <v>#VALUE!</v>
      </c>
      <c r="EF134" s="451" t="e">
        <f>DV134/SUM($DV134:$EE134)</f>
        <v>#VALUE!</v>
      </c>
      <c r="EG134" s="451" t="e">
        <f>DW134/SUM($DV134:$EE134)</f>
        <v>#VALUE!</v>
      </c>
      <c r="EH134" s="451" t="e">
        <f>DX134/SUM($DV134:$EE134)</f>
        <v>#VALUE!</v>
      </c>
      <c r="EI134" s="451" t="e">
        <f>DY134/SUM($DV134:$EE134)</f>
        <v>#VALUE!</v>
      </c>
      <c r="EJ134" s="451" t="e">
        <f>DZ134/SUM($DV134:$EE134)</f>
        <v>#VALUE!</v>
      </c>
      <c r="EK134" s="451" t="e">
        <f>EA134/SUM($DV134:$EE134)</f>
        <v>#VALUE!</v>
      </c>
      <c r="EL134" s="451" t="e">
        <f>EB134/SUM($DV134:$EE134)</f>
        <v>#VALUE!</v>
      </c>
      <c r="EM134" s="451" t="e">
        <f>EC134/SUM($DV134:$EE134)</f>
        <v>#VALUE!</v>
      </c>
      <c r="EN134" s="451" t="e">
        <f>ED134/SUM($DV134:$EE134)</f>
        <v>#VALUE!</v>
      </c>
      <c r="EO134" s="451" t="e">
        <f>EE134/SUM($DV134:$EE134)</f>
        <v>#VALUE!</v>
      </c>
      <c r="EP134" s="450">
        <f>EP133</f>
        <v>0.080000000000000002</v>
      </c>
      <c r="EQ134" s="450">
        <f>EQ133</f>
        <v>0.014999999999999999</v>
      </c>
      <c r="ER134" s="450">
        <f>ER133</f>
        <v>0.014999999999999999</v>
      </c>
      <c r="ES134" s="450">
        <f>ES133</f>
        <v>0.014999999999999999</v>
      </c>
      <c r="ET134" s="450">
        <f>ET133</f>
        <v>0.014999999999999999</v>
      </c>
      <c r="EU134" s="450">
        <f>EU133</f>
        <v>0.089999999999999997</v>
      </c>
      <c r="EV134" s="450">
        <f>EV133</f>
        <v>0.089999999999999997</v>
      </c>
      <c r="EW134" s="450">
        <f>EW133</f>
        <v>0.089999999999999997</v>
      </c>
      <c r="EX134" s="431" t="str">
        <f>IF(_tag_month_day!AS124="","",_tag_month_day!AS124/100)</f>
        <v/>
      </c>
      <c r="EY134" s="431" t="str">
        <f>IF(_tag_month_day!AT124="","",_tag_month_day!AT124/100)</f>
        <v/>
      </c>
      <c r="EZ134" s="431" t="str">
        <f>IF(_tag_month_day!AU124="","",_tag_month_day!AU124/100)</f>
        <v/>
      </c>
      <c r="FA134" s="431" t="str">
        <f>IF(_tag_month_day!AV124="","",_tag_month_day!AV124/100)</f>
        <v/>
      </c>
      <c r="FB134" s="431" t="str">
        <f>IF(_tag_month_day!AW124="","",_tag_month_day!AW124/100)</f>
        <v/>
      </c>
      <c r="FC134" s="431" t="str">
        <f>IF(_tag_month_day!AX124="","",_tag_month_day!AX124/100)</f>
        <v/>
      </c>
      <c r="FD134" s="449" t="str">
        <f>IF(_tag_month_day!AY124="","",_tag_month_day!AY124/100)</f>
        <v/>
      </c>
      <c r="FE134" s="449" t="str">
        <f>IF(_tag_month_day!AZ124="","",_tag_month_day!AZ124/100)</f>
        <v/>
      </c>
      <c r="FF134" s="449" t="str">
        <f>IF(_tag_month_day!BA124="","",_tag_month_day!BA124/100)</f>
        <v/>
      </c>
      <c r="FG134" s="449" t="str">
        <f>IF(_tag_month_day!BB124="","",_tag_month_day!BB124/100)</f>
        <v/>
      </c>
      <c r="FH134" s="467" t="str">
        <f>IF(_tag_month_day!BC124="","",_tag_month_day!BC124/100)</f>
        <v/>
      </c>
      <c r="FI134" s="449">
        <f>FI133</f>
        <v>0.40999999999999998</v>
      </c>
      <c r="FJ134" s="449">
        <f>FJ133</f>
        <v>0.11</v>
      </c>
      <c r="FK134" s="449">
        <f>FK133</f>
        <v>0.014999999999999999</v>
      </c>
      <c r="FL134" s="449">
        <f>FL133</f>
        <v>0</v>
      </c>
      <c r="FM134" s="467">
        <f>FM133</f>
        <v>0.0001</v>
      </c>
      <c r="FN134" s="449">
        <f>FN133</f>
        <v>0.32000000000000001</v>
      </c>
      <c r="FO134" s="449">
        <f>FO133</f>
        <v>0.20000000000000001</v>
      </c>
      <c r="FP134" s="449">
        <f>FP133</f>
        <v>0.01</v>
      </c>
      <c r="FQ134" s="449">
        <f>FQ133</f>
        <v>0</v>
      </c>
      <c r="FR134" s="467">
        <f>FR133</f>
        <v>0.0001</v>
      </c>
      <c r="FS134" s="449" t="str">
        <f>IF(_tag_month_day!BD124="","",_tag_month_day!BD124/100)</f>
        <v/>
      </c>
      <c r="FT134" s="449" t="str">
        <f>IF(_tag_month_day!BE124="","",_tag_month_day!BE124/100)</f>
        <v/>
      </c>
      <c r="FU134" s="449" t="str">
        <f>IF(_tag_month_day!BF124="","",_tag_month_day!BF124/100)</f>
        <v/>
      </c>
      <c r="FV134" s="449" t="str">
        <f>IF(_tag_month_day!BG124="","",_tag_month_day!BG124/100)</f>
        <v/>
      </c>
      <c r="FW134" s="467" t="str">
        <f>IF(_tag_month_day!BH124="","",_tag_month_day!BH124/100)</f>
        <v/>
      </c>
      <c r="FX134" s="449" t="str">
        <f>IF(_tag_month_day!BI124="","",_tag_month_day!BI124/100)</f>
        <v/>
      </c>
      <c r="FY134" s="449" t="str">
        <f>IF(_tag_month_day!BJ124="","",_tag_month_day!BJ124/100)</f>
        <v/>
      </c>
      <c r="FZ134" s="468" t="str">
        <f>IF(_tag_month_day!BK124="","",_tag_month_day!BK124/100)</f>
        <v/>
      </c>
      <c r="GA134" s="449" t="str">
        <f>IF(_tag_month_day!BL124="","",_tag_month_day!BL124/100)</f>
        <v/>
      </c>
      <c r="GB134" s="467" t="str">
        <f>IF(_tag_month_day!BM124="","",_tag_month_day!BM124/100)</f>
        <v/>
      </c>
      <c r="GC134" s="431" t="str">
        <f>IF(_tag_month_day!BN124="","",_tag_month_day!BN124/100)</f>
        <v/>
      </c>
      <c r="GD134" s="431" t="str">
        <f>IF(_tag_month_day!BO124="","",_tag_month_day!BO124/100)</f>
        <v/>
      </c>
      <c r="GE134" s="431" t="str">
        <f>IF(_tag_month_day!BP124="","",_tag_month_day!BP124/100)</f>
        <v/>
      </c>
      <c r="GF134" s="431" t="str">
        <f>IF(_tag_month_day!BQ124="","",_tag_month_day!BQ124/100)</f>
        <v/>
      </c>
      <c r="GG134" s="431" t="str">
        <f>IF(_tag_month_day!BR124="","",_tag_month_day!BR124/100)</f>
        <v/>
      </c>
      <c r="GH134" s="431" t="str">
        <f>IF(_tag_month_day!BS124="","",_tag_month_day!BS124/100)</f>
        <v/>
      </c>
      <c r="GI134" s="467" t="str">
        <f>IF(_tag_month_day!BT124="","",_tag_month_day!BT124/100)</f>
        <v/>
      </c>
      <c r="GJ134" s="469" t="str">
        <f>IF(_tag_month_day!BU124="","",_tag_month_day!BU124/100)</f>
        <v/>
      </c>
      <c r="GK134" s="470">
        <f>GK133</f>
        <v>0.070000000000000007</v>
      </c>
      <c r="GL134" s="470">
        <f>GL133</f>
        <v>0.029999999999999999</v>
      </c>
      <c r="GM134" s="471" t="str">
        <f>IF(_tag_month_day!BX124="","",_tag_month_day!BX124/100)</f>
        <v/>
      </c>
      <c r="GN134" s="470">
        <f>GN133</f>
        <v>0.070000000000000007</v>
      </c>
      <c r="GO134" s="470">
        <f>GO133</f>
        <v>0.029999999999999999</v>
      </c>
      <c r="GP134" s="470">
        <f>GP133</f>
        <v>0.089999999999999997</v>
      </c>
      <c r="GQ134" s="470">
        <f>GQ133</f>
        <v>0.029999999999999999</v>
      </c>
      <c r="GR134" s="471" t="str">
        <f>IF(_tag_month_day!CA124="","",_tag_month_day!CA124/100)</f>
        <v/>
      </c>
      <c r="GS134" s="472">
        <f>GS133</f>
        <v>0.95299999999999996</v>
      </c>
      <c r="GT134" s="472">
        <f>GT133</f>
        <v>0.55000000000000004</v>
      </c>
      <c r="GU134" s="472">
        <f>GU133</f>
        <v>0.55000000000000004</v>
      </c>
      <c r="GV134" s="472">
        <f>GV133</f>
        <v>0.55000000000000004</v>
      </c>
      <c r="GW134" s="472">
        <f>GW133</f>
        <v>0.5</v>
      </c>
      <c r="GX134" s="472">
        <f>GX133</f>
        <v>0.93500000000000005</v>
      </c>
      <c r="GY134" s="472">
        <f>GY133</f>
        <v>0.14999999999999999</v>
      </c>
      <c r="GZ134" s="472">
        <f>GZ133</f>
        <v>1</v>
      </c>
      <c r="HA134" s="474">
        <f>HA133</f>
        <v>0.047</v>
      </c>
      <c r="HB134" s="474">
        <f>HB133</f>
        <v>0.45000000000000001</v>
      </c>
      <c r="HC134" s="474">
        <f>HC133</f>
        <v>0.45000000000000001</v>
      </c>
      <c r="HD134" s="474">
        <f>HD133</f>
        <v>0.45000000000000001</v>
      </c>
      <c r="HE134" s="474">
        <f>HE133</f>
        <v>0.5</v>
      </c>
      <c r="HF134" s="474">
        <f>HF133</f>
        <v>0.065000000000000002</v>
      </c>
      <c r="HG134" s="474">
        <f>HG133</f>
        <v>0.84999999999999998</v>
      </c>
      <c r="HH134" s="474">
        <f>HH133</f>
        <v>0</v>
      </c>
      <c r="HI134" s="10">
        <f>IF(BZ134&lt;&gt;"",CK134-BV134,0)</f>
        <v>0</v>
      </c>
      <c r="HJ134" s="10" t="e">
        <f>IF(AJ134&gt;0,AH134-AJ134,0)</f>
        <v>#VALUE!</v>
      </c>
      <c r="HK134" s="466">
        <f>HK133</f>
        <v>0.84999999999999998</v>
      </c>
      <c r="HL134" s="424">
        <f>HL133</f>
        <v>550000</v>
      </c>
      <c r="HM134" s="424">
        <f>HM133</f>
        <v>480000</v>
      </c>
      <c r="HN134" s="465" t="e">
        <f>(DJ134*EZ134+DK134*FH134+DL134*FM134+DM134*FR134+DN134*FW134+DO134*GB134+DS134*GI134+DP134*GM134+DR134*GR134)*1000*2</f>
        <v>#VALUE!</v>
      </c>
      <c r="HO134" s="465" t="e">
        <f>HN134*HK134*$HO$2/HL134*1000000</f>
        <v>#VALUE!</v>
      </c>
      <c r="HP134" s="465" t="e">
        <f>HN134*HK134*$HP$2/HM134*1000000</f>
        <v>#VALUE!</v>
      </c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</row>
    <row customFormat="1" r="135" s="0">
      <c r="A135" s="420">
        <v>124</v>
      </c>
      <c r="B135" s="421">
        <f ca="1">IF(D135=D134,B134,IF(D135="夜班",B134+1,B134))</f>
        <v>43591</v>
      </c>
      <c r="C135" s="422">
        <f>C134</f>
        <v>0.041666666666666699</v>
      </c>
      <c r="D135" s="10" t="str">
        <f ca="1">IF(HOUR(G135)&lt;8,"夜班",IF(HOUR(G135)&lt;16,"白班",IF(HOUR(G135)&lt;24,"中班",0)))</f>
        <v>夜班</v>
      </c>
      <c r="E135" s="10" t="e">
        <f ca="1">IF(F135=1,"甲",IF(F135=2,"乙",IF(F135=3,"丙",IF(F135=4,"丁",""))))</f>
        <v>#REF!</v>
      </c>
      <c r="F135" s="10" t="e">
        <f ca="1">SUMPRODUCT((成本日报!$A$3:$A$95=计划!B135)*(成本日报!$B$3:$B$95=计划!$D135),成本日报!$C$3:$C$95)</f>
        <v>#REF!</v>
      </c>
      <c r="G135" s="423">
        <f ca="1">G134+C134</f>
        <v>43591.124999999702</v>
      </c>
      <c r="H135" s="423">
        <f ca="1">$G135+$C135/60*10+$C135*0</f>
        <v>43591.131944444147</v>
      </c>
      <c r="I135" s="423">
        <f ca="1">$G135+$C135/60*18+$C135*0</f>
        <v>43591.137499999699</v>
      </c>
      <c r="J135" s="423">
        <f ca="1">$G135+$C135/60*0+$C135*1</f>
        <v>43591.166666666366</v>
      </c>
      <c r="K135" s="423">
        <f ca="1">$G135+$C135/60*30+$C135*2</f>
        <v>43591.229166666373</v>
      </c>
      <c r="L135" s="423">
        <f ca="1">$G135+$C135/60*0+$C135*3</f>
        <v>43591.249999999702</v>
      </c>
      <c r="M135" s="424" t="str">
        <f>IF(_tag_month_day!A125="","",_tag_month_day!A125)</f>
        <v/>
      </c>
      <c r="N135" s="424" t="str">
        <f>IF(_tag_month_day!B125="","",_tag_month_day!B125)</f>
        <v/>
      </c>
      <c r="O135" s="425" t="e">
        <f>IF(M135+N135=0,"",M135+N135)</f>
        <v>#VALUE!</v>
      </c>
      <c r="P135" s="424" t="str">
        <f>IF(_tag_month_day!C125="","",_tag_month_day!C125)</f>
        <v/>
      </c>
      <c r="Q135" s="424" t="str">
        <f>IF(_tag_month_day!D125="","",_tag_month_day!D125)</f>
        <v/>
      </c>
      <c r="R135" s="426" t="str">
        <f>IF(_tag_month_day!CB125="","",_tag_month_day!CB125/100)</f>
        <v/>
      </c>
      <c r="S135" s="427" t="str">
        <f>IF(_tag_month_day!E125="","",_tag_month_day!E125)</f>
        <v/>
      </c>
      <c r="T135" s="427" t="str">
        <f>IF(_tag_month_day!F125="","",_tag_month_day!F125)</f>
        <v/>
      </c>
      <c r="U135" s="428" t="e">
        <f>S135+T135</f>
        <v>#VALUE!</v>
      </c>
      <c r="V135" s="429" t="e">
        <f>U135/AJ135</f>
        <v>#VALUE!</v>
      </c>
      <c r="W135" s="430" t="str">
        <f>IF(_jhy_month_day!A125="","",_jhy_month_day!A125)</f>
        <v/>
      </c>
      <c r="X135" s="431" t="str">
        <f>IF(_jhy_month_day!B125="","",_jhy_month_day!B125/100)</f>
        <v/>
      </c>
      <c r="Y135" s="431" t="str">
        <f>IF(_jhy_month_day!C125="","",_jhy_month_day!C125/100)</f>
        <v/>
      </c>
      <c r="Z135" s="432">
        <f>Z131+1</f>
        <v>31</v>
      </c>
      <c r="AA135" s="433" t="str">
        <f>IF(_tag_month_day!G125="","",_tag_month_day!G125/100)</f>
        <v/>
      </c>
      <c r="AB135" s="433" t="str">
        <f>IF(_tag_month_day!H125="","",_tag_month_day!H125/100)</f>
        <v/>
      </c>
      <c r="AC135" s="434">
        <f>IF(X135="",AC134,BK135*($AV134*X135+$AW134*FD134+$AX134*FI134+$AY134*FN134+$AZ134*FS134+$BA134*FX134+$BG134*GE134)/(AV134*Y135+AX134*FK134+AW134*FF134+AY134*FP134+AZ134*FU134+BA134*FZ134+BG134*GG134+BB134*GK134+BC134*GN134+BD134*GP134))</f>
        <v>1.59963432013121</v>
      </c>
      <c r="AD135" s="435" t="str">
        <f>IF(AC135=AC134,"",AC135-AC134)</f>
        <v/>
      </c>
      <c r="AE135" s="436" t="str">
        <f>IF(1-AF135=0,"",(1-AF135))</f>
        <v/>
      </c>
      <c r="AF135" s="437">
        <v>1</v>
      </c>
      <c r="AG135" s="10" t="str">
        <f>AG134</f>
        <v>8B4</v>
      </c>
      <c r="AH135" s="438" t="str">
        <f>AH134</f>
        <v/>
      </c>
      <c r="AI135" s="424" t="e">
        <f>IF(ROUND(AJ135-AJ134,1)=0,"",AJ135-AJ134)</f>
        <v>#VALUE!</v>
      </c>
      <c r="AJ135" s="10" t="str">
        <f>IF(_tag_month_day!I125="","",_tag_month_day!I125)</f>
        <v/>
      </c>
      <c r="AK135" s="440"/>
      <c r="AL135" s="440"/>
      <c r="AM135" s="440"/>
      <c r="AN135" s="441">
        <f>AN134</f>
        <v>2</v>
      </c>
      <c r="AO135" s="441">
        <f>AO134</f>
        <v>8</v>
      </c>
      <c r="AP135" s="442" t="e">
        <f>(IF(AN135=0,AS134,AS134*(1+AO135/AN135)/(AR135+AO135/AN135)))+AT135</f>
        <v>#VALUE!</v>
      </c>
      <c r="AQ135" s="443" t="str">
        <f>IF(_tag_month_day!J125="","",_tag_month_day!J125/100)</f>
        <v/>
      </c>
      <c r="AR135" s="444">
        <f>AR134</f>
        <v>1.3</v>
      </c>
      <c r="AS135" s="445" t="e">
        <f>AQ135*(AN135*AR135+AO135)/(AN135+AO135)</f>
        <v>#VALUE!</v>
      </c>
      <c r="AT135" s="445" t="e">
        <f>(SUM(BE135:BF135)-SUM(BE134:BF134))*0.05</f>
        <v>#VALUE!</v>
      </c>
      <c r="AU135" s="446" t="str">
        <f>IF(_tag_month_day!CC125="","",IF(_tag_month_day!CC125&gt;0,_tag_month_day!CD125,_tag_month_day!CE125))</f>
        <v/>
      </c>
      <c r="AV135" s="447" t="str">
        <f>IF(_tag_month_day!L125="","",_tag_month_day!L125/100)</f>
        <v/>
      </c>
      <c r="AW135" s="431">
        <f>AW134</f>
        <v>0</v>
      </c>
      <c r="AX135" s="431">
        <f>AX134</f>
        <v>0</v>
      </c>
      <c r="AY135" s="431" t="str">
        <f>IF(_tag_month_day!M125="","",_tag_month_day!M125/100)</f>
        <v/>
      </c>
      <c r="AZ135" s="431" t="str">
        <f>IF(_tag_month_day!N125="","",_tag_month_day!N125/100)</f>
        <v/>
      </c>
      <c r="BA135" s="431" t="str">
        <f>IF(_tag_month_day!O125="","",_tag_month_day!O125/100)</f>
        <v/>
      </c>
      <c r="BB135" s="448" t="str">
        <f>IF(_tag_month_day!P125="","",_tag_month_day!P125/100)</f>
        <v/>
      </c>
      <c r="BC135" s="448">
        <f>BC134</f>
        <v>0</v>
      </c>
      <c r="BD135" s="448" t="str">
        <f>IF(_tag_month_day!Q125="","",_tag_month_day!Q125/100)</f>
        <v/>
      </c>
      <c r="BE135" s="449" t="str">
        <f>IF(_tag_month_day!R125="","",_tag_month_day!R125/100)</f>
        <v/>
      </c>
      <c r="BF135" s="388" t="e">
        <f>(AU135*(100+BE135*100))/(AJ135-AU135)/100</f>
        <v>#VALUE!</v>
      </c>
      <c r="BG135" s="450" t="e">
        <f>BE135+BF135</f>
        <v>#VALUE!</v>
      </c>
      <c r="BH135" s="451" t="e">
        <f>SUM(AV135:BF135)</f>
        <v>#VALUE!</v>
      </c>
      <c r="BI135" s="452" t="e">
        <f>IF(CX135=0,BI134,(DK135*查询!$R$5+DL135*查询!$Q$5+DM135*查询!$N$5+DN135*查询!$O$5+DO135*查询!$P$5)*AF135/CX135)</f>
        <v>#VALUE!</v>
      </c>
      <c r="BJ135" s="452" t="e">
        <f>IF(CX135=0,BJ134,(DP135*查询!$S$5+DQ135*查询!$T$5+DR135*查询!$U$5)*AF135/CX135)</f>
        <v>#VALUE!</v>
      </c>
      <c r="BK135" s="452">
        <f>BK134</f>
        <v>1</v>
      </c>
      <c r="BL135" s="453" t="e">
        <f>SUMPRODUCT((AV135:BA135)*(GS135:GX135))/((GS135:GX135)+SUM(BB135:BD135)*GY135+BG135*GZ135)</f>
        <v>#VALUE!</v>
      </c>
      <c r="BM135" s="453" t="e">
        <f>BK135*($AV135*FB135+$AW135*FD135+$AX135*FI135+$AY135*FN135+$AZ135*FS135+$BA135*FX135+$BG135*GE135)/(AV135*EY135+AX135*FK135+AW135*FF135+AY135*FP135+AZ135*FU135+BA135*FZ135+BG135*GG135+BB135*GK135+BC135*GN135+BD135*GP135)</f>
        <v>#VALUE!</v>
      </c>
      <c r="BN135" s="453" t="e">
        <f>($AV135*FC135+$AX135*FJ135+$AW135*FE135+$AY135*FO135+$AZ135*FT135+$BA135*FY135+$BG135*GF135)/($AV135*FA135+BG135*GH135+BB135*GL135+BC135*GO135+BD135*GQ135+BA135*GA135)</f>
        <v>#VALUE!</v>
      </c>
      <c r="BO135" s="454" t="e">
        <f>SUMPRODUCT(AV135:BA135*GS135:GX135)/(GS135:GX135+(BB135+BC135+BD135)*GY135+BG135)</f>
        <v>#VALUE!</v>
      </c>
      <c r="BP135" s="454" t="e">
        <f>SUMPRODUCT(AV135:BA135*GS135:GX135)/(GS135:GX135+(BB135+BC135+BD135)*GY135+BG135)</f>
        <v>#VALUE!</v>
      </c>
      <c r="BQ135" s="454" t="e">
        <f>SUMPRODUCT(AV135:BA135*GS135:GX135)/(GS135:GX135+(BB135+BC135+BD135)*GY135+BG135)</f>
        <v>#VALUE!</v>
      </c>
      <c r="BR135" s="453" t="str">
        <f>IF(_tag_month_day!T125="","",_tag_month_day!T125)</f>
        <v/>
      </c>
      <c r="BS135" s="453" t="str">
        <f>IF(_tag_month_day!U125="","",_tag_month_day!U125)</f>
        <v/>
      </c>
      <c r="BT135" s="455" t="str">
        <f>IF(CK135="","",IF((CK135&gt;=BV135-0.12)*(CK135&lt;=BV135+0.12),"合格","不合格"))</f>
        <v/>
      </c>
      <c r="BU135" s="456" t="str">
        <f>IF(_tag_month_day!V125="","",_tag_month_day!V125)</f>
        <v/>
      </c>
      <c r="BV135" s="457" t="str">
        <f>IF(_tag_month_day!W125="","",_tag_month_day!W125)</f>
        <v/>
      </c>
      <c r="BW135" s="458" t="str">
        <f>IF(_tag_month_day!X125="","",_tag_month_day!X125)</f>
        <v/>
      </c>
      <c r="BX135" s="458" t="str">
        <f>IF(_tag_month_day!Y125="","",_tag_month_day!Y125)</f>
        <v/>
      </c>
      <c r="BY135" s="459">
        <f ca="1">L135</f>
        <v>43591.249999999702</v>
      </c>
      <c r="BZ135" s="460" t="s">
        <v>429</v>
      </c>
      <c r="CA135" s="461">
        <v>0.25347222222222199</v>
      </c>
      <c r="CB135" s="424" t="str">
        <f>IF(_tag_month_day!Z125="","",_tag_month_day!Z125)</f>
        <v/>
      </c>
      <c r="CC135" s="424" t="str">
        <f>IF(_tag_month_day!AA125="","",_tag_month_day!AA125)</f>
        <v/>
      </c>
      <c r="CD135" s="424" t="str">
        <f>IF(_tag_month_day!AB125="","",_tag_month_day!AB125)</f>
        <v/>
      </c>
      <c r="CE135" s="424" t="str">
        <f>IF(_tag_month_day!AC125="","",_tag_month_day!AC125)</f>
        <v/>
      </c>
      <c r="CF135" s="424" t="str">
        <f>IF(_tag_month_day!AD125="","",_tag_month_day!AD125)</f>
        <v/>
      </c>
      <c r="CG135" s="424" t="str">
        <f>IF(_tag_month_day!AE125="","",_tag_month_day!AE125)</f>
        <v/>
      </c>
      <c r="CH135" s="424" t="str">
        <f>IF(_tag_month_day!AF125="","",_tag_month_day!AF125)</f>
        <v/>
      </c>
      <c r="CI135" s="424" t="str">
        <f>IF(_tag_month_day!AG125="","",_tag_month_day!AG125)</f>
        <v/>
      </c>
      <c r="CJ135" s="424" t="str">
        <f>IF(_tag_month_day!AH125="","",_tag_month_day!AH125)</f>
        <v/>
      </c>
      <c r="CK135" s="424" t="str">
        <f>IF(_tag_month_day!AI125="","",_tag_month_day!AI125)</f>
        <v/>
      </c>
      <c r="CL135" s="4" t="str">
        <f>IF(_tag_month_day!AJ125="","",_tag_month_day!AJ125)</f>
        <v/>
      </c>
      <c r="CM135" s="4" t="str">
        <f>IF(_tag_month_day!AK125="","",_tag_month_day!AK125)</f>
        <v/>
      </c>
      <c r="CN135" s="4" t="str">
        <f>IF(_tag_month_day!AL125="","",_tag_month_day!AL125)</f>
        <v/>
      </c>
      <c r="CO135" s="4" t="str">
        <f>IF(_tag_month_day!AM125="","",_tag_month_day!AM125)</f>
        <v/>
      </c>
      <c r="CP135" s="4" t="str">
        <f>IF(_tag_month_day!AN125="","",_tag_month_day!AN125)</f>
        <v/>
      </c>
      <c r="CQ135" s="4" t="str">
        <f>IF(_tag_month_day!AO125="","",_tag_month_day!AO125)</f>
        <v/>
      </c>
      <c r="CR135" s="462" t="str">
        <f>IF(_tag_month_day!AP125="","",_tag_month_day!AP125)</f>
        <v/>
      </c>
      <c r="CS135" s="463" t="str">
        <f>IF(_tag_month_day!AQ125="","",_tag_month_day!AQ125)</f>
        <v/>
      </c>
      <c r="CT135" s="4" t="str">
        <f>IF(_tag_month_day!AR125="","",_tag_month_day!AR125)</f>
        <v/>
      </c>
      <c r="CU135" s="464" t="e">
        <f>DU135/AJ135</f>
        <v>#VALUE!</v>
      </c>
      <c r="CV135" s="451" t="e">
        <f>BG135/BH135</f>
        <v>#VALUE!</v>
      </c>
      <c r="CW135" s="465" t="e">
        <f>AJ135*(1-CV135)*CU135*AF135</f>
        <v>#VALUE!</v>
      </c>
      <c r="CX135" s="465" t="e">
        <f>CW135*94%</f>
        <v>#VALUE!</v>
      </c>
      <c r="CY135" s="466" t="e">
        <f>IF(CX135=0,0,DS135/(DS135+CX135))</f>
        <v>#VALUE!</v>
      </c>
      <c r="CZ135" s="465" t="e">
        <f>$AJ135*EF135</f>
        <v>#VALUE!</v>
      </c>
      <c r="DA135" s="465" t="e">
        <f>$AJ135*EG135</f>
        <v>#VALUE!</v>
      </c>
      <c r="DB135" s="465" t="e">
        <f>$AJ135*EH135</f>
        <v>#VALUE!</v>
      </c>
      <c r="DC135" s="465" t="e">
        <f>$AJ135*EI135</f>
        <v>#VALUE!</v>
      </c>
      <c r="DD135" s="465" t="e">
        <f>$AJ135*EJ135</f>
        <v>#VALUE!</v>
      </c>
      <c r="DE135" s="465" t="e">
        <f>$AJ135*EK135</f>
        <v>#VALUE!</v>
      </c>
      <c r="DF135" s="465" t="e">
        <f>$AJ135*EL135</f>
        <v>#VALUE!</v>
      </c>
      <c r="DG135" s="465" t="e">
        <f>$AJ135*EM135</f>
        <v>#VALUE!</v>
      </c>
      <c r="DH135" s="465" t="e">
        <f>$AJ135*EN135</f>
        <v>#VALUE!</v>
      </c>
      <c r="DI135" s="465" t="e">
        <f>$AJ135*EO135</f>
        <v>#VALUE!</v>
      </c>
      <c r="DJ135" s="465" t="e">
        <f>CZ135*(1-EP135)</f>
        <v>#VALUE!</v>
      </c>
      <c r="DK135" s="465" t="e">
        <f>DA135*(1-ER135)</f>
        <v>#VALUE!</v>
      </c>
      <c r="DL135" s="465" t="e">
        <f>DB135*(1-EQ135)</f>
        <v>#VALUE!</v>
      </c>
      <c r="DM135" s="465" t="e">
        <f>DC135*(1-ES135)</f>
        <v>#VALUE!</v>
      </c>
      <c r="DN135" s="465" t="e">
        <f>DD135*(1-ET135)</f>
        <v>#VALUE!</v>
      </c>
      <c r="DO135" s="465" t="e">
        <f>DE135</f>
        <v>#VALUE!</v>
      </c>
      <c r="DP135" s="465" t="e">
        <f>DF135*(1-EU135)</f>
        <v>#VALUE!</v>
      </c>
      <c r="DQ135" s="465" t="e">
        <f>DG135*(1-EV135)</f>
        <v>#VALUE!</v>
      </c>
      <c r="DR135" s="465" t="e">
        <f>DH135*(1-EW135)</f>
        <v>#VALUE!</v>
      </c>
      <c r="DS135" s="465" t="e">
        <f>DI135</f>
        <v>#VALUE!</v>
      </c>
      <c r="DT135" s="465" t="e">
        <f>SUM(DJ135:DS135)</f>
        <v>#VALUE!</v>
      </c>
      <c r="DU135" s="465" t="e">
        <f>(GS135:GX135)+(DP135+DQ135+DR135)*GY135+DS135</f>
        <v>#VALUE!</v>
      </c>
      <c r="DV135" s="451" t="e">
        <f>AV135/$BH135/(1-EP135)</f>
        <v>#VALUE!</v>
      </c>
      <c r="DW135" s="451" t="e">
        <f>AW135/$BH135/(1-ER135)</f>
        <v>#VALUE!</v>
      </c>
      <c r="DX135" s="451" t="e">
        <f>AX135/$BH135/(1-EQ135)</f>
        <v>#VALUE!</v>
      </c>
      <c r="DY135" s="451" t="e">
        <f>AY135/$BH135/(1-ES135)</f>
        <v>#VALUE!</v>
      </c>
      <c r="DZ135" s="451" t="e">
        <f>AZ135/$BH135/(1-ET135)</f>
        <v>#VALUE!</v>
      </c>
      <c r="EA135" s="451" t="e">
        <f>BA135/$BH135/(1-AX135)</f>
        <v>#VALUE!</v>
      </c>
      <c r="EB135" s="451" t="e">
        <f>BB135/$BH135/(1-EU135)</f>
        <v>#VALUE!</v>
      </c>
      <c r="EC135" s="451" t="e">
        <f>BC135/$BH135/(1-EV135)</f>
        <v>#VALUE!</v>
      </c>
      <c r="ED135" s="451" t="e">
        <f>BD135/$BH135/(1-EW135)</f>
        <v>#VALUE!</v>
      </c>
      <c r="EE135" s="451" t="e">
        <f>BG135/BH135</f>
        <v>#VALUE!</v>
      </c>
      <c r="EF135" s="451" t="e">
        <f>DV135/SUM($DV135:$EE135)</f>
        <v>#VALUE!</v>
      </c>
      <c r="EG135" s="451" t="e">
        <f>DW135/SUM($DV135:$EE135)</f>
        <v>#VALUE!</v>
      </c>
      <c r="EH135" s="451" t="e">
        <f>DX135/SUM($DV135:$EE135)</f>
        <v>#VALUE!</v>
      </c>
      <c r="EI135" s="451" t="e">
        <f>DY135/SUM($DV135:$EE135)</f>
        <v>#VALUE!</v>
      </c>
      <c r="EJ135" s="451" t="e">
        <f>DZ135/SUM($DV135:$EE135)</f>
        <v>#VALUE!</v>
      </c>
      <c r="EK135" s="451" t="e">
        <f>EA135/SUM($DV135:$EE135)</f>
        <v>#VALUE!</v>
      </c>
      <c r="EL135" s="451" t="e">
        <f>EB135/SUM($DV135:$EE135)</f>
        <v>#VALUE!</v>
      </c>
      <c r="EM135" s="451" t="e">
        <f>EC135/SUM($DV135:$EE135)</f>
        <v>#VALUE!</v>
      </c>
      <c r="EN135" s="451" t="e">
        <f>ED135/SUM($DV135:$EE135)</f>
        <v>#VALUE!</v>
      </c>
      <c r="EO135" s="451" t="e">
        <f>EE135/SUM($DV135:$EE135)</f>
        <v>#VALUE!</v>
      </c>
      <c r="EP135" s="450">
        <f>EP134</f>
        <v>0.080000000000000002</v>
      </c>
      <c r="EQ135" s="450">
        <f>EQ134</f>
        <v>0.014999999999999999</v>
      </c>
      <c r="ER135" s="450">
        <f>ER134</f>
        <v>0.014999999999999999</v>
      </c>
      <c r="ES135" s="450">
        <f>ES134</f>
        <v>0.014999999999999999</v>
      </c>
      <c r="ET135" s="450">
        <f>ET134</f>
        <v>0.014999999999999999</v>
      </c>
      <c r="EU135" s="450">
        <f>EU134</f>
        <v>0.089999999999999997</v>
      </c>
      <c r="EV135" s="450">
        <f>EV134</f>
        <v>0.089999999999999997</v>
      </c>
      <c r="EW135" s="450">
        <f>EW134</f>
        <v>0.089999999999999997</v>
      </c>
      <c r="EX135" s="431" t="str">
        <f>IF(_tag_month_day!AS125="","",_tag_month_day!AS125/100)</f>
        <v/>
      </c>
      <c r="EY135" s="431" t="str">
        <f>IF(_tag_month_day!AT125="","",_tag_month_day!AT125/100)</f>
        <v/>
      </c>
      <c r="EZ135" s="431" t="str">
        <f>IF(_tag_month_day!AU125="","",_tag_month_day!AU125/100)</f>
        <v/>
      </c>
      <c r="FA135" s="431" t="str">
        <f>IF(_tag_month_day!AV125="","",_tag_month_day!AV125/100)</f>
        <v/>
      </c>
      <c r="FB135" s="431" t="str">
        <f>IF(_tag_month_day!AW125="","",_tag_month_day!AW125/100)</f>
        <v/>
      </c>
      <c r="FC135" s="431" t="str">
        <f>IF(_tag_month_day!AX125="","",_tag_month_day!AX125/100)</f>
        <v/>
      </c>
      <c r="FD135" s="449" t="str">
        <f>IF(_tag_month_day!AY125="","",_tag_month_day!AY125/100)</f>
        <v/>
      </c>
      <c r="FE135" s="449" t="str">
        <f>IF(_tag_month_day!AZ125="","",_tag_month_day!AZ125/100)</f>
        <v/>
      </c>
      <c r="FF135" s="449" t="str">
        <f>IF(_tag_month_day!BA125="","",_tag_month_day!BA125/100)</f>
        <v/>
      </c>
      <c r="FG135" s="449" t="str">
        <f>IF(_tag_month_day!BB125="","",_tag_month_day!BB125/100)</f>
        <v/>
      </c>
      <c r="FH135" s="467" t="str">
        <f>IF(_tag_month_day!BC125="","",_tag_month_day!BC125/100)</f>
        <v/>
      </c>
      <c r="FI135" s="449">
        <f>FI134</f>
        <v>0.40999999999999998</v>
      </c>
      <c r="FJ135" s="449">
        <f>FJ134</f>
        <v>0.11</v>
      </c>
      <c r="FK135" s="449">
        <f>FK134</f>
        <v>0.014999999999999999</v>
      </c>
      <c r="FL135" s="449">
        <f>FL134</f>
        <v>0</v>
      </c>
      <c r="FM135" s="467">
        <f>FM134</f>
        <v>0.0001</v>
      </c>
      <c r="FN135" s="449">
        <f>FN134</f>
        <v>0.32000000000000001</v>
      </c>
      <c r="FO135" s="449">
        <f>FO134</f>
        <v>0.20000000000000001</v>
      </c>
      <c r="FP135" s="449">
        <f>FP134</f>
        <v>0.01</v>
      </c>
      <c r="FQ135" s="449">
        <f>FQ134</f>
        <v>0</v>
      </c>
      <c r="FR135" s="467">
        <f>FR134</f>
        <v>0.0001</v>
      </c>
      <c r="FS135" s="449" t="str">
        <f>IF(_tag_month_day!BD125="","",_tag_month_day!BD125/100)</f>
        <v/>
      </c>
      <c r="FT135" s="449" t="str">
        <f>IF(_tag_month_day!BE125="","",_tag_month_day!BE125/100)</f>
        <v/>
      </c>
      <c r="FU135" s="449" t="str">
        <f>IF(_tag_month_day!BF125="","",_tag_month_day!BF125/100)</f>
        <v/>
      </c>
      <c r="FV135" s="449" t="str">
        <f>IF(_tag_month_day!BG125="","",_tag_month_day!BG125/100)</f>
        <v/>
      </c>
      <c r="FW135" s="467" t="str">
        <f>IF(_tag_month_day!BH125="","",_tag_month_day!BH125/100)</f>
        <v/>
      </c>
      <c r="FX135" s="449" t="str">
        <f>IF(_tag_month_day!BI125="","",_tag_month_day!BI125/100)</f>
        <v/>
      </c>
      <c r="FY135" s="449" t="str">
        <f>IF(_tag_month_day!BJ125="","",_tag_month_day!BJ125/100)</f>
        <v/>
      </c>
      <c r="FZ135" s="468" t="str">
        <f>IF(_tag_month_day!BK125="","",_tag_month_day!BK125/100)</f>
        <v/>
      </c>
      <c r="GA135" s="449" t="str">
        <f>IF(_tag_month_day!BL125="","",_tag_month_day!BL125/100)</f>
        <v/>
      </c>
      <c r="GB135" s="467" t="str">
        <f>IF(_tag_month_day!BM125="","",_tag_month_day!BM125/100)</f>
        <v/>
      </c>
      <c r="GC135" s="431" t="str">
        <f>IF(_tag_month_day!BN125="","",_tag_month_day!BN125/100)</f>
        <v/>
      </c>
      <c r="GD135" s="431" t="str">
        <f>IF(_tag_month_day!BO125="","",_tag_month_day!BO125/100)</f>
        <v/>
      </c>
      <c r="GE135" s="431" t="str">
        <f>IF(_tag_month_day!BP125="","",_tag_month_day!BP125/100)</f>
        <v/>
      </c>
      <c r="GF135" s="431" t="str">
        <f>IF(_tag_month_day!BQ125="","",_tag_month_day!BQ125/100)</f>
        <v/>
      </c>
      <c r="GG135" s="431" t="str">
        <f>IF(_tag_month_day!BR125="","",_tag_month_day!BR125/100)</f>
        <v/>
      </c>
      <c r="GH135" s="431" t="str">
        <f>IF(_tag_month_day!BS125="","",_tag_month_day!BS125/100)</f>
        <v/>
      </c>
      <c r="GI135" s="467" t="str">
        <f>IF(_tag_month_day!BT125="","",_tag_month_day!BT125/100)</f>
        <v/>
      </c>
      <c r="GJ135" s="469" t="str">
        <f>IF(_tag_month_day!BU125="","",_tag_month_day!BU125/100)</f>
        <v/>
      </c>
      <c r="GK135" s="470">
        <f>GK134</f>
        <v>0.070000000000000007</v>
      </c>
      <c r="GL135" s="470">
        <f>GL134</f>
        <v>0.029999999999999999</v>
      </c>
      <c r="GM135" s="471" t="str">
        <f>IF(_tag_month_day!BX125="","",_tag_month_day!BX125/100)</f>
        <v/>
      </c>
      <c r="GN135" s="470">
        <f>GN134</f>
        <v>0.070000000000000007</v>
      </c>
      <c r="GO135" s="470">
        <f>GO134</f>
        <v>0.029999999999999999</v>
      </c>
      <c r="GP135" s="470">
        <f>GP134</f>
        <v>0.089999999999999997</v>
      </c>
      <c r="GQ135" s="470">
        <f>GQ134</f>
        <v>0.029999999999999999</v>
      </c>
      <c r="GR135" s="471" t="str">
        <f>IF(_tag_month_day!CA125="","",_tag_month_day!CA125/100)</f>
        <v/>
      </c>
      <c r="GS135" s="472">
        <f>GS134</f>
        <v>0.95299999999999996</v>
      </c>
      <c r="GT135" s="472">
        <f>GT134</f>
        <v>0.55000000000000004</v>
      </c>
      <c r="GU135" s="472">
        <f>GU134</f>
        <v>0.55000000000000004</v>
      </c>
      <c r="GV135" s="472">
        <f>GV134</f>
        <v>0.55000000000000004</v>
      </c>
      <c r="GW135" s="472">
        <f>GW134</f>
        <v>0.5</v>
      </c>
      <c r="GX135" s="472">
        <f>GX134</f>
        <v>0.93500000000000005</v>
      </c>
      <c r="GY135" s="472">
        <f>GY134</f>
        <v>0.14999999999999999</v>
      </c>
      <c r="GZ135" s="472">
        <f>GZ134</f>
        <v>1</v>
      </c>
      <c r="HA135" s="474">
        <f>HA134</f>
        <v>0.047</v>
      </c>
      <c r="HB135" s="474">
        <f>HB134</f>
        <v>0.45000000000000001</v>
      </c>
      <c r="HC135" s="474">
        <f>HC134</f>
        <v>0.45000000000000001</v>
      </c>
      <c r="HD135" s="474">
        <f>HD134</f>
        <v>0.45000000000000001</v>
      </c>
      <c r="HE135" s="474">
        <f>HE134</f>
        <v>0.5</v>
      </c>
      <c r="HF135" s="474">
        <f>HF134</f>
        <v>0.065000000000000002</v>
      </c>
      <c r="HG135" s="474">
        <f>HG134</f>
        <v>0.84999999999999998</v>
      </c>
      <c r="HH135" s="474">
        <f>HH134</f>
        <v>0</v>
      </c>
      <c r="HI135" s="10" t="e">
        <f>IF(BZ135&lt;&gt;"",CK135-BV135,0)</f>
        <v>#VALUE!</v>
      </c>
      <c r="HJ135" s="10" t="e">
        <f>IF(AJ135&gt;0,AH135-AJ135,0)</f>
        <v>#VALUE!</v>
      </c>
      <c r="HK135" s="466">
        <f>HK134</f>
        <v>0.84999999999999998</v>
      </c>
      <c r="HL135" s="424">
        <f>HL134</f>
        <v>550000</v>
      </c>
      <c r="HM135" s="424">
        <f>HM134</f>
        <v>480000</v>
      </c>
      <c r="HN135" s="465" t="e">
        <f>(DJ135*EZ135+DK135*FH135+DL135*FM135+DM135*FR135+DN135*FW135+DO135*GB135+DS135*GI135+DP135*GM135+DR135*GR135)*1000*2</f>
        <v>#VALUE!</v>
      </c>
      <c r="HO135" s="465" t="e">
        <f>HN135*HK135*$HO$2/HL135*1000000</f>
        <v>#VALUE!</v>
      </c>
      <c r="HP135" s="465" t="e">
        <f>HN135*HK135*$HP$2/HM135*1000000</f>
        <v>#VALUE!</v>
      </c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</row>
    <row customFormat="1" r="136" s="0">
      <c r="A136" s="420">
        <v>125</v>
      </c>
      <c r="B136" s="421">
        <f ca="1">IF(D136=D135,B135,IF(D136="夜班",B135+1,B135))</f>
        <v>43591</v>
      </c>
      <c r="C136" s="422">
        <f>C135</f>
        <v>0.041666666666666699</v>
      </c>
      <c r="D136" s="10" t="str">
        <f ca="1">IF(HOUR(G136)&lt;8,"夜班",IF(HOUR(G136)&lt;16,"白班",IF(HOUR(G136)&lt;24,"中班",0)))</f>
        <v>夜班</v>
      </c>
      <c r="E136" s="10" t="e">
        <f ca="1">IF(F136=1,"甲",IF(F136=2,"乙",IF(F136=3,"丙",IF(F136=4,"丁",""))))</f>
        <v>#REF!</v>
      </c>
      <c r="F136" s="10" t="e">
        <f ca="1">SUMPRODUCT((成本日报!$A$3:$A$95=计划!B136)*(成本日报!$B$3:$B$95=计划!$D136),成本日报!$C$3:$C$95)</f>
        <v>#REF!</v>
      </c>
      <c r="G136" s="423">
        <f ca="1">G135+C135</f>
        <v>43591.166666666366</v>
      </c>
      <c r="H136" s="423">
        <f ca="1">$G136+$C136/60*10+$C136*0</f>
        <v>43591.173611110811</v>
      </c>
      <c r="I136" s="423">
        <f ca="1">$G136+$C136/60*18+$C136*0</f>
        <v>43591.179166666363</v>
      </c>
      <c r="J136" s="423">
        <f ca="1">$G136+$C136/60*0+$C136*1</f>
        <v>43591.20833333303</v>
      </c>
      <c r="K136" s="423">
        <f ca="1">$G136+$C136/60*30+$C136*2</f>
        <v>43591.270833333037</v>
      </c>
      <c r="L136" s="423">
        <f ca="1">$G136+$C136/60*0+$C136*3</f>
        <v>43591.291666666366</v>
      </c>
      <c r="M136" s="424" t="str">
        <f>IF(_tag_month_day!A126="","",_tag_month_day!A126)</f>
        <v/>
      </c>
      <c r="N136" s="424" t="str">
        <f>IF(_tag_month_day!B126="","",_tag_month_day!B126)</f>
        <v/>
      </c>
      <c r="O136" s="425" t="e">
        <f>IF(M136+N136=0,"",M136+N136)</f>
        <v>#VALUE!</v>
      </c>
      <c r="P136" s="424" t="str">
        <f>IF(_tag_month_day!C126="","",_tag_month_day!C126)</f>
        <v/>
      </c>
      <c r="Q136" s="424" t="str">
        <f>IF(_tag_month_day!D126="","",_tag_month_day!D126)</f>
        <v/>
      </c>
      <c r="R136" s="426" t="str">
        <f>IF(_tag_month_day!CB126="","",_tag_month_day!CB126/100)</f>
        <v/>
      </c>
      <c r="S136" s="427" t="str">
        <f>IF(_tag_month_day!E126="","",_tag_month_day!E126)</f>
        <v/>
      </c>
      <c r="T136" s="427" t="str">
        <f>IF(_tag_month_day!F126="","",_tag_month_day!F126)</f>
        <v/>
      </c>
      <c r="U136" s="428" t="e">
        <f>S136+T136</f>
        <v>#VALUE!</v>
      </c>
      <c r="V136" s="429" t="e">
        <f>U136/AJ136</f>
        <v>#VALUE!</v>
      </c>
      <c r="W136" s="430" t="str">
        <f>IF(_jhy_month_day!A126="","",_jhy_month_day!A126)</f>
        <v/>
      </c>
      <c r="X136" s="431" t="str">
        <f>IF(_jhy_month_day!B126="","",_jhy_month_day!B126/100)</f>
        <v/>
      </c>
      <c r="Y136" s="431" t="str">
        <f>IF(_jhy_month_day!C126="","",_jhy_month_day!C126/100)</f>
        <v/>
      </c>
      <c r="Z136" s="432">
        <f>Z132+1</f>
        <v>32</v>
      </c>
      <c r="AA136" s="433" t="str">
        <f>IF(_tag_month_day!G126="","",_tag_month_day!G126/100)</f>
        <v/>
      </c>
      <c r="AB136" s="433" t="str">
        <f>IF(_tag_month_day!H126="","",_tag_month_day!H126/100)</f>
        <v/>
      </c>
      <c r="AC136" s="434">
        <f>IF(X136="",AC135,BK136*($AV135*X136+$AW135*FD135+$AX135*FI135+$AY135*FN135+$AZ135*FS135+$BA135*FX135+$BG135*GE135)/(AV135*Y136+AX135*FK135+AW135*FF135+AY135*FP135+AZ135*FU135+BA135*FZ135+BG135*GG135+BB135*GK135+BC135*GN135+BD135*GP135))</f>
        <v>1.59963432013121</v>
      </c>
      <c r="AD136" s="435" t="str">
        <f>IF(AC136=AC135,"",AC136-AC135)</f>
        <v/>
      </c>
      <c r="AE136" s="436" t="str">
        <f>IF(1-AF136=0,"",(1-AF136))</f>
        <v/>
      </c>
      <c r="AF136" s="437">
        <v>1</v>
      </c>
      <c r="AG136" s="10" t="str">
        <f>AG135</f>
        <v>8B4</v>
      </c>
      <c r="AH136" s="438" t="str">
        <f>AH135</f>
        <v/>
      </c>
      <c r="AI136" s="424" t="e">
        <f>IF(ROUND(AJ136-AJ135,1)=0,"",AJ136-AJ135)</f>
        <v>#VALUE!</v>
      </c>
      <c r="AJ136" s="10" t="str">
        <f>IF(_tag_month_day!I126="","",_tag_month_day!I126)</f>
        <v/>
      </c>
      <c r="AK136" s="440"/>
      <c r="AL136" s="440"/>
      <c r="AM136" s="440"/>
      <c r="AN136" s="441">
        <f>AN135</f>
        <v>2</v>
      </c>
      <c r="AO136" s="441">
        <f>AO135</f>
        <v>8</v>
      </c>
      <c r="AP136" s="442" t="e">
        <f>(IF(AN136=0,AS135,AS135*(1+AO136/AN136)/(AR136+AO136/AN136)))+AT136</f>
        <v>#VALUE!</v>
      </c>
      <c r="AQ136" s="443" t="str">
        <f>IF(_tag_month_day!J126="","",_tag_month_day!J126/100)</f>
        <v/>
      </c>
      <c r="AR136" s="444">
        <f>AR135</f>
        <v>1.3</v>
      </c>
      <c r="AS136" s="445" t="e">
        <f>AQ136*(AN136*AR136+AO136)/(AN136+AO136)</f>
        <v>#VALUE!</v>
      </c>
      <c r="AT136" s="445" t="e">
        <f>(SUM(BE136:BF136)-SUM(BE135:BF135))*0.05</f>
        <v>#VALUE!</v>
      </c>
      <c r="AU136" s="446" t="str">
        <f>IF(_tag_month_day!CC126="","",IF(_tag_month_day!CC126&gt;0,_tag_month_day!CD126,_tag_month_day!CE126))</f>
        <v/>
      </c>
      <c r="AV136" s="447" t="str">
        <f>IF(_tag_month_day!L126="","",_tag_month_day!L126/100)</f>
        <v/>
      </c>
      <c r="AW136" s="431">
        <f>AW135</f>
        <v>0</v>
      </c>
      <c r="AX136" s="431">
        <f>AX135</f>
        <v>0</v>
      </c>
      <c r="AY136" s="431" t="str">
        <f>IF(_tag_month_day!M126="","",_tag_month_day!M126/100)</f>
        <v/>
      </c>
      <c r="AZ136" s="431" t="str">
        <f>IF(_tag_month_day!N126="","",_tag_month_day!N126/100)</f>
        <v/>
      </c>
      <c r="BA136" s="431" t="str">
        <f>IF(_tag_month_day!O126="","",_tag_month_day!O126/100)</f>
        <v/>
      </c>
      <c r="BB136" s="448" t="str">
        <f>IF(_tag_month_day!P126="","",_tag_month_day!P126/100)</f>
        <v/>
      </c>
      <c r="BC136" s="448">
        <f>BC135</f>
        <v>0</v>
      </c>
      <c r="BD136" s="448" t="str">
        <f>IF(_tag_month_day!Q126="","",_tag_month_day!Q126/100)</f>
        <v/>
      </c>
      <c r="BE136" s="449" t="str">
        <f>IF(_tag_month_day!R126="","",_tag_month_day!R126/100)</f>
        <v/>
      </c>
      <c r="BF136" s="388" t="e">
        <f>(AU136*(100+BE136*100))/(AJ136-AU136)/100</f>
        <v>#VALUE!</v>
      </c>
      <c r="BG136" s="450" t="e">
        <f>BE136+BF136</f>
        <v>#VALUE!</v>
      </c>
      <c r="BH136" s="451" t="e">
        <f>SUM(AV136:BF136)</f>
        <v>#VALUE!</v>
      </c>
      <c r="BI136" s="452" t="e">
        <f>IF(CX136=0,BI135,(DK136*查询!$R$5+DL136*查询!$Q$5+DM136*查询!$N$5+DN136*查询!$O$5+DO136*查询!$P$5)*AF136/CX136)</f>
        <v>#VALUE!</v>
      </c>
      <c r="BJ136" s="452" t="e">
        <f>IF(CX136=0,BJ135,(DP136*查询!$S$5+DQ136*查询!$T$5+DR136*查询!$U$5)*AF136/CX136)</f>
        <v>#VALUE!</v>
      </c>
      <c r="BK136" s="452">
        <f>BK135</f>
        <v>1</v>
      </c>
      <c r="BL136" s="453" t="e">
        <f>SUMPRODUCT((AV136:BA136)*(GS136:GX136))/((GS136:GX136)+SUM(BB136:BD136)*GY136+BG136*GZ136)</f>
        <v>#VALUE!</v>
      </c>
      <c r="BM136" s="453" t="e">
        <f>BK136*($AV136*FB136+$AW136*FD136+$AX136*FI136+$AY136*FN136+$AZ136*FS136+$BA136*FX136+$BG136*GE136)/(AV136*EY136+AX136*FK136+AW136*FF136+AY136*FP136+AZ136*FU136+BA136*FZ136+BG136*GG136+BB136*GK136+BC136*GN136+BD136*GP136)</f>
        <v>#VALUE!</v>
      </c>
      <c r="BN136" s="453" t="e">
        <f>($AV136*FC136+$AX136*FJ136+$AW136*FE136+$AY136*FO136+$AZ136*FT136+$BA136*FY136+$BG136*GF136)/($AV136*FA136+BG136*GH136+BB136*GL136+BC136*GO136+BD136*GQ136+BA136*GA136)</f>
        <v>#VALUE!</v>
      </c>
      <c r="BO136" s="454" t="e">
        <f>SUMPRODUCT(AV136:BA136*GS136:GX136)/(GS136:GX136+(BB136+BC136+BD136)*GY136+BG136)</f>
        <v>#VALUE!</v>
      </c>
      <c r="BP136" s="454" t="e">
        <f>SUMPRODUCT(AV136:BA136*GS136:GX136)/(GS136:GX136+(BB136+BC136+BD136)*GY136+BG136)</f>
        <v>#VALUE!</v>
      </c>
      <c r="BQ136" s="454" t="e">
        <f>SUMPRODUCT(AV136:BA136*GS136:GX136)/(GS136:GX136+(BB136+BC136+BD136)*GY136+BG136)</f>
        <v>#VALUE!</v>
      </c>
      <c r="BR136" s="453" t="str">
        <f>IF(_tag_month_day!T126="","",_tag_month_day!T126)</f>
        <v/>
      </c>
      <c r="BS136" s="453" t="str">
        <f>IF(_tag_month_day!U126="","",_tag_month_day!U126)</f>
        <v/>
      </c>
      <c r="BT136" s="455" t="str">
        <f>IF(CK136="","",IF((CK136&gt;=BV136-0.12)*(CK136&lt;=BV136+0.12),"合格","不合格"))</f>
        <v/>
      </c>
      <c r="BU136" s="456" t="str">
        <f>IF(_tag_month_day!V126="","",_tag_month_day!V126)</f>
        <v/>
      </c>
      <c r="BV136" s="457" t="str">
        <f>IF(_tag_month_day!W126="","",_tag_month_day!W126)</f>
        <v/>
      </c>
      <c r="BW136" s="458" t="str">
        <f>IF(_tag_month_day!X126="","",_tag_month_day!X126)</f>
        <v/>
      </c>
      <c r="BX136" s="458" t="str">
        <f>IF(_tag_month_day!Y126="","",_tag_month_day!Y126)</f>
        <v/>
      </c>
      <c r="BY136" s="459">
        <f ca="1">L136</f>
        <v>43591.291666666366</v>
      </c>
      <c r="BZ136" s="460"/>
      <c r="CA136" s="461"/>
      <c r="CB136" s="424" t="str">
        <f>IF(_tag_month_day!Z126="","",_tag_month_day!Z126)</f>
        <v/>
      </c>
      <c r="CC136" s="424" t="str">
        <f>IF(_tag_month_day!AA126="","",_tag_month_day!AA126)</f>
        <v/>
      </c>
      <c r="CD136" s="424" t="str">
        <f>IF(_tag_month_day!AB126="","",_tag_month_day!AB126)</f>
        <v/>
      </c>
      <c r="CE136" s="424" t="str">
        <f>IF(_tag_month_day!AC126="","",_tag_month_day!AC126)</f>
        <v/>
      </c>
      <c r="CF136" s="424" t="str">
        <f>IF(_tag_month_day!AD126="","",_tag_month_day!AD126)</f>
        <v/>
      </c>
      <c r="CG136" s="424" t="str">
        <f>IF(_tag_month_day!AE126="","",_tag_month_day!AE126)</f>
        <v/>
      </c>
      <c r="CH136" s="424" t="str">
        <f>IF(_tag_month_day!AF126="","",_tag_month_day!AF126)</f>
        <v/>
      </c>
      <c r="CI136" s="424" t="str">
        <f>IF(_tag_month_day!AG126="","",_tag_month_day!AG126)</f>
        <v/>
      </c>
      <c r="CJ136" s="424" t="str">
        <f>IF(_tag_month_day!AH126="","",_tag_month_day!AH126)</f>
        <v/>
      </c>
      <c r="CK136" s="424" t="str">
        <f>IF(_tag_month_day!AI126="","",_tag_month_day!AI126)</f>
        <v/>
      </c>
      <c r="CL136" s="4" t="str">
        <f>IF(_tag_month_day!AJ126="","",_tag_month_day!AJ126)</f>
        <v/>
      </c>
      <c r="CM136" s="4" t="str">
        <f>IF(_tag_month_day!AK126="","",_tag_month_day!AK126)</f>
        <v/>
      </c>
      <c r="CN136" s="4" t="str">
        <f>IF(_tag_month_day!AL126="","",_tag_month_day!AL126)</f>
        <v/>
      </c>
      <c r="CO136" s="4" t="str">
        <f>IF(_tag_month_day!AM126="","",_tag_month_day!AM126)</f>
        <v/>
      </c>
      <c r="CP136" s="4" t="str">
        <f>IF(_tag_month_day!AN126="","",_tag_month_day!AN126)</f>
        <v/>
      </c>
      <c r="CQ136" s="4" t="str">
        <f>IF(_tag_month_day!AO126="","",_tag_month_day!AO126)</f>
        <v/>
      </c>
      <c r="CR136" s="462" t="str">
        <f>IF(_tag_month_day!AP126="","",_tag_month_day!AP126)</f>
        <v/>
      </c>
      <c r="CS136" s="463" t="str">
        <f>IF(_tag_month_day!AQ126="","",_tag_month_day!AQ126)</f>
        <v/>
      </c>
      <c r="CT136" s="4" t="str">
        <f>IF(_tag_month_day!AR126="","",_tag_month_day!AR126)</f>
        <v/>
      </c>
      <c r="CU136" s="464" t="e">
        <f>DU136/AJ136</f>
        <v>#VALUE!</v>
      </c>
      <c r="CV136" s="451" t="e">
        <f>BG136/BH136</f>
        <v>#VALUE!</v>
      </c>
      <c r="CW136" s="465" t="e">
        <f>AJ136*(1-CV136)*CU136*AF136</f>
        <v>#VALUE!</v>
      </c>
      <c r="CX136" s="465" t="e">
        <f>CW136*94%</f>
        <v>#VALUE!</v>
      </c>
      <c r="CY136" s="466" t="e">
        <f>IF(CX136=0,0,DS136/(DS136+CX136))</f>
        <v>#VALUE!</v>
      </c>
      <c r="CZ136" s="465" t="e">
        <f>$AJ136*EF136</f>
        <v>#VALUE!</v>
      </c>
      <c r="DA136" s="465" t="e">
        <f>$AJ136*EG136</f>
        <v>#VALUE!</v>
      </c>
      <c r="DB136" s="465" t="e">
        <f>$AJ136*EH136</f>
        <v>#VALUE!</v>
      </c>
      <c r="DC136" s="465" t="e">
        <f>$AJ136*EI136</f>
        <v>#VALUE!</v>
      </c>
      <c r="DD136" s="465" t="e">
        <f>$AJ136*EJ136</f>
        <v>#VALUE!</v>
      </c>
      <c r="DE136" s="465" t="e">
        <f>$AJ136*EK136</f>
        <v>#VALUE!</v>
      </c>
      <c r="DF136" s="465" t="e">
        <f>$AJ136*EL136</f>
        <v>#VALUE!</v>
      </c>
      <c r="DG136" s="465" t="e">
        <f>$AJ136*EM136</f>
        <v>#VALUE!</v>
      </c>
      <c r="DH136" s="465" t="e">
        <f>$AJ136*EN136</f>
        <v>#VALUE!</v>
      </c>
      <c r="DI136" s="465" t="e">
        <f>$AJ136*EO136</f>
        <v>#VALUE!</v>
      </c>
      <c r="DJ136" s="465" t="e">
        <f>CZ136*(1-EP136)</f>
        <v>#VALUE!</v>
      </c>
      <c r="DK136" s="465" t="e">
        <f>DA136*(1-ER136)</f>
        <v>#VALUE!</v>
      </c>
      <c r="DL136" s="465" t="e">
        <f>DB136*(1-EQ136)</f>
        <v>#VALUE!</v>
      </c>
      <c r="DM136" s="465" t="e">
        <f>DC136*(1-ES136)</f>
        <v>#VALUE!</v>
      </c>
      <c r="DN136" s="465" t="e">
        <f>DD136*(1-ET136)</f>
        <v>#VALUE!</v>
      </c>
      <c r="DO136" s="465" t="e">
        <f>DE136</f>
        <v>#VALUE!</v>
      </c>
      <c r="DP136" s="465" t="e">
        <f>DF136*(1-EU136)</f>
        <v>#VALUE!</v>
      </c>
      <c r="DQ136" s="465" t="e">
        <f>DG136*(1-EV136)</f>
        <v>#VALUE!</v>
      </c>
      <c r="DR136" s="465" t="e">
        <f>DH136*(1-EW136)</f>
        <v>#VALUE!</v>
      </c>
      <c r="DS136" s="465" t="e">
        <f>DI136</f>
        <v>#VALUE!</v>
      </c>
      <c r="DT136" s="465" t="e">
        <f>SUM(DJ136:DS136)</f>
        <v>#VALUE!</v>
      </c>
      <c r="DU136" s="465" t="e">
        <f>(GS136:GX136)+(DP136+DQ136+DR136)*GY136+DS136</f>
        <v>#VALUE!</v>
      </c>
      <c r="DV136" s="451" t="e">
        <f>AV136/$BH136/(1-EP136)</f>
        <v>#VALUE!</v>
      </c>
      <c r="DW136" s="451" t="e">
        <f>AW136/$BH136/(1-ER136)</f>
        <v>#VALUE!</v>
      </c>
      <c r="DX136" s="451" t="e">
        <f>AX136/$BH136/(1-EQ136)</f>
        <v>#VALUE!</v>
      </c>
      <c r="DY136" s="451" t="e">
        <f>AY136/$BH136/(1-ES136)</f>
        <v>#VALUE!</v>
      </c>
      <c r="DZ136" s="451" t="e">
        <f>AZ136/$BH136/(1-ET136)</f>
        <v>#VALUE!</v>
      </c>
      <c r="EA136" s="451" t="e">
        <f>BA136/$BH136/(1-AX136)</f>
        <v>#VALUE!</v>
      </c>
      <c r="EB136" s="451" t="e">
        <f>BB136/$BH136/(1-EU136)</f>
        <v>#VALUE!</v>
      </c>
      <c r="EC136" s="451" t="e">
        <f>BC136/$BH136/(1-EV136)</f>
        <v>#VALUE!</v>
      </c>
      <c r="ED136" s="451" t="e">
        <f>BD136/$BH136/(1-EW136)</f>
        <v>#VALUE!</v>
      </c>
      <c r="EE136" s="451" t="e">
        <f>BG136/BH136</f>
        <v>#VALUE!</v>
      </c>
      <c r="EF136" s="451" t="e">
        <f>DV136/SUM($DV136:$EE136)</f>
        <v>#VALUE!</v>
      </c>
      <c r="EG136" s="451" t="e">
        <f>DW136/SUM($DV136:$EE136)</f>
        <v>#VALUE!</v>
      </c>
      <c r="EH136" s="451" t="e">
        <f>DX136/SUM($DV136:$EE136)</f>
        <v>#VALUE!</v>
      </c>
      <c r="EI136" s="451" t="e">
        <f>DY136/SUM($DV136:$EE136)</f>
        <v>#VALUE!</v>
      </c>
      <c r="EJ136" s="451" t="e">
        <f>DZ136/SUM($DV136:$EE136)</f>
        <v>#VALUE!</v>
      </c>
      <c r="EK136" s="451" t="e">
        <f>EA136/SUM($DV136:$EE136)</f>
        <v>#VALUE!</v>
      </c>
      <c r="EL136" s="451" t="e">
        <f>EB136/SUM($DV136:$EE136)</f>
        <v>#VALUE!</v>
      </c>
      <c r="EM136" s="451" t="e">
        <f>EC136/SUM($DV136:$EE136)</f>
        <v>#VALUE!</v>
      </c>
      <c r="EN136" s="451" t="e">
        <f>ED136/SUM($DV136:$EE136)</f>
        <v>#VALUE!</v>
      </c>
      <c r="EO136" s="451" t="e">
        <f>EE136/SUM($DV136:$EE136)</f>
        <v>#VALUE!</v>
      </c>
      <c r="EP136" s="450">
        <f>EP135</f>
        <v>0.080000000000000002</v>
      </c>
      <c r="EQ136" s="450">
        <f>EQ135</f>
        <v>0.014999999999999999</v>
      </c>
      <c r="ER136" s="450">
        <f>ER135</f>
        <v>0.014999999999999999</v>
      </c>
      <c r="ES136" s="450">
        <f>ES135</f>
        <v>0.014999999999999999</v>
      </c>
      <c r="ET136" s="450">
        <f>ET135</f>
        <v>0.014999999999999999</v>
      </c>
      <c r="EU136" s="450">
        <f>EU135</f>
        <v>0.089999999999999997</v>
      </c>
      <c r="EV136" s="450">
        <f>EV135</f>
        <v>0.089999999999999997</v>
      </c>
      <c r="EW136" s="450">
        <f>EW135</f>
        <v>0.089999999999999997</v>
      </c>
      <c r="EX136" s="431" t="str">
        <f>IF(_tag_month_day!AS126="","",_tag_month_day!AS126/100)</f>
        <v/>
      </c>
      <c r="EY136" s="431" t="str">
        <f>IF(_tag_month_day!AT126="","",_tag_month_day!AT126/100)</f>
        <v/>
      </c>
      <c r="EZ136" s="431" t="str">
        <f>IF(_tag_month_day!AU126="","",_tag_month_day!AU126/100)</f>
        <v/>
      </c>
      <c r="FA136" s="431" t="str">
        <f>IF(_tag_month_day!AV126="","",_tag_month_day!AV126/100)</f>
        <v/>
      </c>
      <c r="FB136" s="431" t="str">
        <f>IF(_tag_month_day!AW126="","",_tag_month_day!AW126/100)</f>
        <v/>
      </c>
      <c r="FC136" s="431" t="str">
        <f>IF(_tag_month_day!AX126="","",_tag_month_day!AX126/100)</f>
        <v/>
      </c>
      <c r="FD136" s="449" t="str">
        <f>IF(_tag_month_day!AY126="","",_tag_month_day!AY126/100)</f>
        <v/>
      </c>
      <c r="FE136" s="449" t="str">
        <f>IF(_tag_month_day!AZ126="","",_tag_month_day!AZ126/100)</f>
        <v/>
      </c>
      <c r="FF136" s="449" t="str">
        <f>IF(_tag_month_day!BA126="","",_tag_month_day!BA126/100)</f>
        <v/>
      </c>
      <c r="FG136" s="449" t="str">
        <f>IF(_tag_month_day!BB126="","",_tag_month_day!BB126/100)</f>
        <v/>
      </c>
      <c r="FH136" s="467" t="str">
        <f>IF(_tag_month_day!BC126="","",_tag_month_day!BC126/100)</f>
        <v/>
      </c>
      <c r="FI136" s="449">
        <f>FI135</f>
        <v>0.40999999999999998</v>
      </c>
      <c r="FJ136" s="449">
        <f>FJ135</f>
        <v>0.11</v>
      </c>
      <c r="FK136" s="449">
        <f>FK135</f>
        <v>0.014999999999999999</v>
      </c>
      <c r="FL136" s="449">
        <f>FL135</f>
        <v>0</v>
      </c>
      <c r="FM136" s="467">
        <f>FM135</f>
        <v>0.0001</v>
      </c>
      <c r="FN136" s="449">
        <f>FN135</f>
        <v>0.32000000000000001</v>
      </c>
      <c r="FO136" s="449">
        <f>FO135</f>
        <v>0.20000000000000001</v>
      </c>
      <c r="FP136" s="449">
        <f>FP135</f>
        <v>0.01</v>
      </c>
      <c r="FQ136" s="449">
        <f>FQ135</f>
        <v>0</v>
      </c>
      <c r="FR136" s="467">
        <f>FR135</f>
        <v>0.0001</v>
      </c>
      <c r="FS136" s="449" t="str">
        <f>IF(_tag_month_day!BD126="","",_tag_month_day!BD126/100)</f>
        <v/>
      </c>
      <c r="FT136" s="449" t="str">
        <f>IF(_tag_month_day!BE126="","",_tag_month_day!BE126/100)</f>
        <v/>
      </c>
      <c r="FU136" s="449" t="str">
        <f>IF(_tag_month_day!BF126="","",_tag_month_day!BF126/100)</f>
        <v/>
      </c>
      <c r="FV136" s="449" t="str">
        <f>IF(_tag_month_day!BG126="","",_tag_month_day!BG126/100)</f>
        <v/>
      </c>
      <c r="FW136" s="467" t="str">
        <f>IF(_tag_month_day!BH126="","",_tag_month_day!BH126/100)</f>
        <v/>
      </c>
      <c r="FX136" s="449" t="str">
        <f>IF(_tag_month_day!BI126="","",_tag_month_day!BI126/100)</f>
        <v/>
      </c>
      <c r="FY136" s="449" t="str">
        <f>IF(_tag_month_day!BJ126="","",_tag_month_day!BJ126/100)</f>
        <v/>
      </c>
      <c r="FZ136" s="468" t="str">
        <f>IF(_tag_month_day!BK126="","",_tag_month_day!BK126/100)</f>
        <v/>
      </c>
      <c r="GA136" s="449" t="str">
        <f>IF(_tag_month_day!BL126="","",_tag_month_day!BL126/100)</f>
        <v/>
      </c>
      <c r="GB136" s="467" t="str">
        <f>IF(_tag_month_day!BM126="","",_tag_month_day!BM126/100)</f>
        <v/>
      </c>
      <c r="GC136" s="431" t="str">
        <f>IF(_tag_month_day!BN126="","",_tag_month_day!BN126/100)</f>
        <v/>
      </c>
      <c r="GD136" s="431" t="str">
        <f>IF(_tag_month_day!BO126="","",_tag_month_day!BO126/100)</f>
        <v/>
      </c>
      <c r="GE136" s="431" t="str">
        <f>IF(_tag_month_day!BP126="","",_tag_month_day!BP126/100)</f>
        <v/>
      </c>
      <c r="GF136" s="431" t="str">
        <f>IF(_tag_month_day!BQ126="","",_tag_month_day!BQ126/100)</f>
        <v/>
      </c>
      <c r="GG136" s="431" t="str">
        <f>IF(_tag_month_day!BR126="","",_tag_month_day!BR126/100)</f>
        <v/>
      </c>
      <c r="GH136" s="431" t="str">
        <f>IF(_tag_month_day!BS126="","",_tag_month_day!BS126/100)</f>
        <v/>
      </c>
      <c r="GI136" s="467" t="str">
        <f>IF(_tag_month_day!BT126="","",_tag_month_day!BT126/100)</f>
        <v/>
      </c>
      <c r="GJ136" s="469" t="str">
        <f>IF(_tag_month_day!BU126="","",_tag_month_day!BU126/100)</f>
        <v/>
      </c>
      <c r="GK136" s="470">
        <f>GK135</f>
        <v>0.070000000000000007</v>
      </c>
      <c r="GL136" s="470">
        <f>GL135</f>
        <v>0.029999999999999999</v>
      </c>
      <c r="GM136" s="471" t="str">
        <f>IF(_tag_month_day!BX126="","",_tag_month_day!BX126/100)</f>
        <v/>
      </c>
      <c r="GN136" s="470">
        <f>GN135</f>
        <v>0.070000000000000007</v>
      </c>
      <c r="GO136" s="470">
        <f>GO135</f>
        <v>0.029999999999999999</v>
      </c>
      <c r="GP136" s="470">
        <f>GP135</f>
        <v>0.089999999999999997</v>
      </c>
      <c r="GQ136" s="470">
        <f>GQ135</f>
        <v>0.029999999999999999</v>
      </c>
      <c r="GR136" s="471" t="str">
        <f>IF(_tag_month_day!CA126="","",_tag_month_day!CA126/100)</f>
        <v/>
      </c>
      <c r="GS136" s="472">
        <f>GS135</f>
        <v>0.95299999999999996</v>
      </c>
      <c r="GT136" s="472">
        <f>GT135</f>
        <v>0.55000000000000004</v>
      </c>
      <c r="GU136" s="472">
        <f>GU135</f>
        <v>0.55000000000000004</v>
      </c>
      <c r="GV136" s="472">
        <f>GV135</f>
        <v>0.55000000000000004</v>
      </c>
      <c r="GW136" s="472">
        <f>GW135</f>
        <v>0.5</v>
      </c>
      <c r="GX136" s="472">
        <f>GX135</f>
        <v>0.93500000000000005</v>
      </c>
      <c r="GY136" s="472">
        <f>GY135</f>
        <v>0.14999999999999999</v>
      </c>
      <c r="GZ136" s="472">
        <f>GZ135</f>
        <v>1</v>
      </c>
      <c r="HA136" s="474">
        <f>HA135</f>
        <v>0.047</v>
      </c>
      <c r="HB136" s="474">
        <f>HB135</f>
        <v>0.45000000000000001</v>
      </c>
      <c r="HC136" s="474">
        <f>HC135</f>
        <v>0.45000000000000001</v>
      </c>
      <c r="HD136" s="474">
        <f>HD135</f>
        <v>0.45000000000000001</v>
      </c>
      <c r="HE136" s="474">
        <f>HE135</f>
        <v>0.5</v>
      </c>
      <c r="HF136" s="474">
        <f>HF135</f>
        <v>0.065000000000000002</v>
      </c>
      <c r="HG136" s="474">
        <f>HG135</f>
        <v>0.84999999999999998</v>
      </c>
      <c r="HH136" s="474">
        <f>HH135</f>
        <v>0</v>
      </c>
      <c r="HI136" s="10">
        <f>IF(BZ136&lt;&gt;"",CK136-BV136,0)</f>
        <v>0</v>
      </c>
      <c r="HJ136" s="10" t="e">
        <f>IF(AJ136&gt;0,AH136-AJ136,0)</f>
        <v>#VALUE!</v>
      </c>
      <c r="HK136" s="466">
        <f>HK135</f>
        <v>0.84999999999999998</v>
      </c>
      <c r="HL136" s="424">
        <f>HL135</f>
        <v>550000</v>
      </c>
      <c r="HM136" s="424">
        <f>HM135</f>
        <v>480000</v>
      </c>
      <c r="HN136" s="465" t="e">
        <f>(DJ136*EZ136+DK136*FH136+DL136*FM136+DM136*FR136+DN136*FW136+DO136*GB136+DS136*GI136+DP136*GM136+DR136*GR136)*1000*2</f>
        <v>#VALUE!</v>
      </c>
      <c r="HO136" s="465" t="e">
        <f>HN136*HK136*$HO$2/HL136*1000000</f>
        <v>#VALUE!</v>
      </c>
      <c r="HP136" s="465" t="e">
        <f>HN136*HK136*$HP$2/HM136*1000000</f>
        <v>#VALUE!</v>
      </c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</row>
    <row customFormat="1" r="137" s="0">
      <c r="A137" s="420">
        <v>126</v>
      </c>
      <c r="B137" s="421">
        <f ca="1">IF(D137=D136,B136,IF(D137="夜班",B136+1,B136))</f>
        <v>43591</v>
      </c>
      <c r="C137" s="422">
        <f>C136</f>
        <v>0.041666666666666699</v>
      </c>
      <c r="D137" s="10" t="str">
        <f ca="1">IF(HOUR(G137)&lt;8,"夜班",IF(HOUR(G137)&lt;16,"白班",IF(HOUR(G137)&lt;24,"中班",0)))</f>
        <v>夜班</v>
      </c>
      <c r="E137" s="10" t="e">
        <f ca="1">IF(F137=1,"甲",IF(F137=2,"乙",IF(F137=3,"丙",IF(F137=4,"丁",""))))</f>
        <v>#REF!</v>
      </c>
      <c r="F137" s="10" t="e">
        <f ca="1">SUMPRODUCT((成本日报!$A$3:$A$95=计划!B137)*(成本日报!$B$3:$B$95=计划!$D137),成本日报!$C$3:$C$95)</f>
        <v>#REF!</v>
      </c>
      <c r="G137" s="423">
        <f ca="1">G136+C136</f>
        <v>43591.20833333303</v>
      </c>
      <c r="H137" s="423">
        <f ca="1">$G137+$C137/60*10+$C137*0</f>
        <v>43591.215277777475</v>
      </c>
      <c r="I137" s="423">
        <f ca="1">$G137+$C137/60*18+$C137*0</f>
        <v>43591.220833333027</v>
      </c>
      <c r="J137" s="423">
        <f ca="1">$G137+$C137/60*0+$C137*1</f>
        <v>43591.249999999694</v>
      </c>
      <c r="K137" s="423">
        <f ca="1">$G137+$C137/60*30+$C137*2</f>
        <v>43591.312499999702</v>
      </c>
      <c r="L137" s="423">
        <f ca="1">$G137+$C137/60*0+$C137*3</f>
        <v>43591.33333333303</v>
      </c>
      <c r="M137" s="424" t="str">
        <f>IF(_tag_month_day!A127="","",_tag_month_day!A127)</f>
        <v/>
      </c>
      <c r="N137" s="424" t="str">
        <f>IF(_tag_month_day!B127="","",_tag_month_day!B127)</f>
        <v/>
      </c>
      <c r="O137" s="425" t="e">
        <f>IF(M137+N137=0,"",M137+N137)</f>
        <v>#VALUE!</v>
      </c>
      <c r="P137" s="424" t="str">
        <f>IF(_tag_month_day!C127="","",_tag_month_day!C127)</f>
        <v/>
      </c>
      <c r="Q137" s="424" t="str">
        <f>IF(_tag_month_day!D127="","",_tag_month_day!D127)</f>
        <v/>
      </c>
      <c r="R137" s="426" t="str">
        <f>IF(_tag_month_day!CB127="","",_tag_month_day!CB127/100)</f>
        <v/>
      </c>
      <c r="S137" s="427" t="str">
        <f>IF(_tag_month_day!E127="","",_tag_month_day!E127)</f>
        <v/>
      </c>
      <c r="T137" s="427" t="str">
        <f>IF(_tag_month_day!F127="","",_tag_month_day!F127)</f>
        <v/>
      </c>
      <c r="U137" s="428" t="e">
        <f>S137+T137</f>
        <v>#VALUE!</v>
      </c>
      <c r="V137" s="429" t="e">
        <f>U137/AJ137</f>
        <v>#VALUE!</v>
      </c>
      <c r="W137" s="430" t="str">
        <f>IF(_jhy_month_day!A127="","",_jhy_month_day!A127)</f>
        <v/>
      </c>
      <c r="X137" s="431" t="str">
        <f>IF(_jhy_month_day!B127="","",_jhy_month_day!B127/100)</f>
        <v/>
      </c>
      <c r="Y137" s="431" t="str">
        <f>IF(_jhy_month_day!C127="","",_jhy_month_day!C127/100)</f>
        <v/>
      </c>
      <c r="Z137" s="432">
        <f>Z133+1</f>
        <v>32</v>
      </c>
      <c r="AA137" s="433" t="str">
        <f>IF(_tag_month_day!G127="","",_tag_month_day!G127/100)</f>
        <v/>
      </c>
      <c r="AB137" s="433" t="str">
        <f>IF(_tag_month_day!H127="","",_tag_month_day!H127/100)</f>
        <v/>
      </c>
      <c r="AC137" s="434">
        <f>IF(X137="",AC136,BK137*($AV136*X137+$AW136*FD136+$AX136*FI136+$AY136*FN136+$AZ136*FS136+$BA136*FX136+$BG136*GE136)/(AV136*Y137+AX136*FK136+AW136*FF136+AY136*FP136+AZ136*FU136+BA136*FZ136+BG136*GG136+BB136*GK136+BC136*GN136+BD136*GP136))</f>
        <v>1.59963432013121</v>
      </c>
      <c r="AD137" s="435" t="str">
        <f>IF(AC137=AC136,"",AC137-AC136)</f>
        <v/>
      </c>
      <c r="AE137" s="436" t="str">
        <f>IF(1-AF137=0,"",(1-AF137))</f>
        <v/>
      </c>
      <c r="AF137" s="437">
        <v>1</v>
      </c>
      <c r="AG137" s="10" t="str">
        <f>AG136</f>
        <v>8B4</v>
      </c>
      <c r="AH137" s="438" t="str">
        <f>AH136</f>
        <v/>
      </c>
      <c r="AI137" s="424" t="e">
        <f>IF(ROUND(AJ137-AJ136,1)=0,"",AJ137-AJ136)</f>
        <v>#VALUE!</v>
      </c>
      <c r="AJ137" s="10" t="str">
        <f>IF(_tag_month_day!I127="","",_tag_month_day!I127)</f>
        <v/>
      </c>
      <c r="AK137" s="440"/>
      <c r="AL137" s="440"/>
      <c r="AM137" s="440"/>
      <c r="AN137" s="441">
        <f>AN136</f>
        <v>2</v>
      </c>
      <c r="AO137" s="441">
        <f>AO136</f>
        <v>8</v>
      </c>
      <c r="AP137" s="442" t="e">
        <f>(IF(AN137=0,AS136,AS136*(1+AO137/AN137)/(AR137+AO137/AN137)))+AT137</f>
        <v>#VALUE!</v>
      </c>
      <c r="AQ137" s="443" t="str">
        <f>IF(_tag_month_day!J127="","",_tag_month_day!J127/100)</f>
        <v/>
      </c>
      <c r="AR137" s="444">
        <f>AR136</f>
        <v>1.3</v>
      </c>
      <c r="AS137" s="445" t="e">
        <f>AQ137*(AN137*AR137+AO137)/(AN137+AO137)</f>
        <v>#VALUE!</v>
      </c>
      <c r="AT137" s="445" t="e">
        <f>(SUM(BE137:BF137)-SUM(BE136:BF136))*0.05</f>
        <v>#VALUE!</v>
      </c>
      <c r="AU137" s="446" t="str">
        <f>IF(_tag_month_day!CC127="","",IF(_tag_month_day!CC127&gt;0,_tag_month_day!CD127,_tag_month_day!CE127))</f>
        <v/>
      </c>
      <c r="AV137" s="447" t="str">
        <f>IF(_tag_month_day!L127="","",_tag_month_day!L127/100)</f>
        <v/>
      </c>
      <c r="AW137" s="431">
        <f>AW136</f>
        <v>0</v>
      </c>
      <c r="AX137" s="431">
        <f>AX136</f>
        <v>0</v>
      </c>
      <c r="AY137" s="431" t="str">
        <f>IF(_tag_month_day!M127="","",_tag_month_day!M127/100)</f>
        <v/>
      </c>
      <c r="AZ137" s="431" t="str">
        <f>IF(_tag_month_day!N127="","",_tag_month_day!N127/100)</f>
        <v/>
      </c>
      <c r="BA137" s="431" t="str">
        <f>IF(_tag_month_day!O127="","",_tag_month_day!O127/100)</f>
        <v/>
      </c>
      <c r="BB137" s="448" t="str">
        <f>IF(_tag_month_day!P127="","",_tag_month_day!P127/100)</f>
        <v/>
      </c>
      <c r="BC137" s="448">
        <f>BC136</f>
        <v>0</v>
      </c>
      <c r="BD137" s="448" t="str">
        <f>IF(_tag_month_day!Q127="","",_tag_month_day!Q127/100)</f>
        <v/>
      </c>
      <c r="BE137" s="449" t="str">
        <f>IF(_tag_month_day!R127="","",_tag_month_day!R127/100)</f>
        <v/>
      </c>
      <c r="BF137" s="388" t="e">
        <f>(AU137*(100+BE137*100))/(AJ137-AU137)/100</f>
        <v>#VALUE!</v>
      </c>
      <c r="BG137" s="450" t="e">
        <f>BE137+BF137</f>
        <v>#VALUE!</v>
      </c>
      <c r="BH137" s="451" t="e">
        <f>SUM(AV137:BF137)</f>
        <v>#VALUE!</v>
      </c>
      <c r="BI137" s="452" t="e">
        <f>IF(CX137=0,BI136,(DK137*查询!$R$5+DL137*查询!$Q$5+DM137*查询!$N$5+DN137*查询!$O$5+DO137*查询!$P$5)*AF137/CX137)</f>
        <v>#VALUE!</v>
      </c>
      <c r="BJ137" s="452" t="e">
        <f>IF(CX137=0,BJ136,(DP137*查询!$S$5+DQ137*查询!$T$5+DR137*查询!$U$5)*AF137/CX137)</f>
        <v>#VALUE!</v>
      </c>
      <c r="BK137" s="452">
        <f>BK136</f>
        <v>1</v>
      </c>
      <c r="BL137" s="453" t="e">
        <f>SUMPRODUCT((AV137:BA137)*(GS137:GX137))/((GS137:GX137)+SUM(BB137:BD137)*GY137+BG137*GZ137)</f>
        <v>#VALUE!</v>
      </c>
      <c r="BM137" s="453" t="e">
        <f>BK137*($AV137*FB137+$AW137*FD137+$AX137*FI137+$AY137*FN137+$AZ137*FS137+$BA137*FX137+$BG137*GE137)/(AV137*EY137+AX137*FK137+AW137*FF137+AY137*FP137+AZ137*FU137+BA137*FZ137+BG137*GG137+BB137*GK137+BC137*GN137+BD137*GP137)</f>
        <v>#VALUE!</v>
      </c>
      <c r="BN137" s="453" t="e">
        <f>($AV137*FC137+$AX137*FJ137+$AW137*FE137+$AY137*FO137+$AZ137*FT137+$BA137*FY137+$BG137*GF137)/($AV137*FA137+BG137*GH137+BB137*GL137+BC137*GO137+BD137*GQ137+BA137*GA137)</f>
        <v>#VALUE!</v>
      </c>
      <c r="BO137" s="454" t="e">
        <f>SUMPRODUCT(AV137:BA137*GS137:GX137)/(GS137:GX137+(BB137+BC137+BD137)*GY137+BG137)</f>
        <v>#VALUE!</v>
      </c>
      <c r="BP137" s="454" t="e">
        <f>SUMPRODUCT(AV137:BA137*GS137:GX137)/(GS137:GX137+(BB137+BC137+BD137)*GY137+BG137)</f>
        <v>#VALUE!</v>
      </c>
      <c r="BQ137" s="454" t="e">
        <f>SUMPRODUCT(AV137:BA137*GS137:GX137)/(GS137:GX137+(BB137+BC137+BD137)*GY137+BG137)</f>
        <v>#VALUE!</v>
      </c>
      <c r="BR137" s="453" t="str">
        <f>IF(_tag_month_day!T127="","",_tag_month_day!T127)</f>
        <v/>
      </c>
      <c r="BS137" s="453" t="str">
        <f>IF(_tag_month_day!U127="","",_tag_month_day!U127)</f>
        <v/>
      </c>
      <c r="BT137" s="455" t="str">
        <f>IF(CK137="","",IF((CK137&gt;=BV137-0.12)*(CK137&lt;=BV137+0.12),"合格","不合格"))</f>
        <v/>
      </c>
      <c r="BU137" s="456" t="str">
        <f>IF(_tag_month_day!V127="","",_tag_month_day!V127)</f>
        <v/>
      </c>
      <c r="BV137" s="457" t="str">
        <f>IF(_tag_month_day!W127="","",_tag_month_day!W127)</f>
        <v/>
      </c>
      <c r="BW137" s="458" t="str">
        <f>IF(_tag_month_day!X127="","",_tag_month_day!X127)</f>
        <v/>
      </c>
      <c r="BX137" s="458" t="str">
        <f>IF(_tag_month_day!Y127="","",_tag_month_day!Y127)</f>
        <v/>
      </c>
      <c r="BY137" s="459">
        <f ca="1">L137</f>
        <v>43591.33333333303</v>
      </c>
      <c r="BZ137" s="460"/>
      <c r="CA137" s="461"/>
      <c r="CB137" s="424" t="str">
        <f>IF(_tag_month_day!Z127="","",_tag_month_day!Z127)</f>
        <v/>
      </c>
      <c r="CC137" s="424" t="str">
        <f>IF(_tag_month_day!AA127="","",_tag_month_day!AA127)</f>
        <v/>
      </c>
      <c r="CD137" s="424" t="str">
        <f>IF(_tag_month_day!AB127="","",_tag_month_day!AB127)</f>
        <v/>
      </c>
      <c r="CE137" s="424" t="str">
        <f>IF(_tag_month_day!AC127="","",_tag_month_day!AC127)</f>
        <v/>
      </c>
      <c r="CF137" s="424" t="str">
        <f>IF(_tag_month_day!AD127="","",_tag_month_day!AD127)</f>
        <v/>
      </c>
      <c r="CG137" s="424" t="str">
        <f>IF(_tag_month_day!AE127="","",_tag_month_day!AE127)</f>
        <v/>
      </c>
      <c r="CH137" s="424" t="str">
        <f>IF(_tag_month_day!AF127="","",_tag_month_day!AF127)</f>
        <v/>
      </c>
      <c r="CI137" s="424" t="str">
        <f>IF(_tag_month_day!AG127="","",_tag_month_day!AG127)</f>
        <v/>
      </c>
      <c r="CJ137" s="424" t="str">
        <f>IF(_tag_month_day!AH127="","",_tag_month_day!AH127)</f>
        <v/>
      </c>
      <c r="CK137" s="424" t="str">
        <f>IF(_tag_month_day!AI127="","",_tag_month_day!AI127)</f>
        <v/>
      </c>
      <c r="CL137" s="4" t="str">
        <f>IF(_tag_month_day!AJ127="","",_tag_month_day!AJ127)</f>
        <v/>
      </c>
      <c r="CM137" s="4" t="str">
        <f>IF(_tag_month_day!AK127="","",_tag_month_day!AK127)</f>
        <v/>
      </c>
      <c r="CN137" s="4" t="str">
        <f>IF(_tag_month_day!AL127="","",_tag_month_day!AL127)</f>
        <v/>
      </c>
      <c r="CO137" s="4" t="str">
        <f>IF(_tag_month_day!AM127="","",_tag_month_day!AM127)</f>
        <v/>
      </c>
      <c r="CP137" s="4" t="str">
        <f>IF(_tag_month_day!AN127="","",_tag_month_day!AN127)</f>
        <v/>
      </c>
      <c r="CQ137" s="4" t="str">
        <f>IF(_tag_month_day!AO127="","",_tag_month_day!AO127)</f>
        <v/>
      </c>
      <c r="CR137" s="462" t="str">
        <f>IF(_tag_month_day!AP127="","",_tag_month_day!AP127)</f>
        <v/>
      </c>
      <c r="CS137" s="463" t="str">
        <f>IF(_tag_month_day!AQ127="","",_tag_month_day!AQ127)</f>
        <v/>
      </c>
      <c r="CT137" s="4" t="str">
        <f>IF(_tag_month_day!AR127="","",_tag_month_day!AR127)</f>
        <v/>
      </c>
      <c r="CU137" s="464" t="e">
        <f>DU137/AJ137</f>
        <v>#VALUE!</v>
      </c>
      <c r="CV137" s="451" t="e">
        <f>BG137/BH137</f>
        <v>#VALUE!</v>
      </c>
      <c r="CW137" s="465" t="e">
        <f>AJ137*(1-CV137)*CU137*AF137</f>
        <v>#VALUE!</v>
      </c>
      <c r="CX137" s="465" t="e">
        <f>CW137*94%</f>
        <v>#VALUE!</v>
      </c>
      <c r="CY137" s="466" t="e">
        <f>IF(CX137=0,0,DS137/(DS137+CX137))</f>
        <v>#VALUE!</v>
      </c>
      <c r="CZ137" s="465" t="e">
        <f>$AJ137*EF137</f>
        <v>#VALUE!</v>
      </c>
      <c r="DA137" s="465" t="e">
        <f>$AJ137*EG137</f>
        <v>#VALUE!</v>
      </c>
      <c r="DB137" s="465" t="e">
        <f>$AJ137*EH137</f>
        <v>#VALUE!</v>
      </c>
      <c r="DC137" s="465" t="e">
        <f>$AJ137*EI137</f>
        <v>#VALUE!</v>
      </c>
      <c r="DD137" s="465" t="e">
        <f>$AJ137*EJ137</f>
        <v>#VALUE!</v>
      </c>
      <c r="DE137" s="465" t="e">
        <f>$AJ137*EK137</f>
        <v>#VALUE!</v>
      </c>
      <c r="DF137" s="465" t="e">
        <f>$AJ137*EL137</f>
        <v>#VALUE!</v>
      </c>
      <c r="DG137" s="465" t="e">
        <f>$AJ137*EM137</f>
        <v>#VALUE!</v>
      </c>
      <c r="DH137" s="465" t="e">
        <f>$AJ137*EN137</f>
        <v>#VALUE!</v>
      </c>
      <c r="DI137" s="465" t="e">
        <f>$AJ137*EO137</f>
        <v>#VALUE!</v>
      </c>
      <c r="DJ137" s="465" t="e">
        <f>CZ137*(1-EP137)</f>
        <v>#VALUE!</v>
      </c>
      <c r="DK137" s="465" t="e">
        <f>DA137*(1-ER137)</f>
        <v>#VALUE!</v>
      </c>
      <c r="DL137" s="465" t="e">
        <f>DB137*(1-EQ137)</f>
        <v>#VALUE!</v>
      </c>
      <c r="DM137" s="465" t="e">
        <f>DC137*(1-ES137)</f>
        <v>#VALUE!</v>
      </c>
      <c r="DN137" s="465" t="e">
        <f>DD137*(1-ET137)</f>
        <v>#VALUE!</v>
      </c>
      <c r="DO137" s="465" t="e">
        <f>DE137</f>
        <v>#VALUE!</v>
      </c>
      <c r="DP137" s="465" t="e">
        <f>DF137*(1-EU137)</f>
        <v>#VALUE!</v>
      </c>
      <c r="DQ137" s="465" t="e">
        <f>DG137*(1-EV137)</f>
        <v>#VALUE!</v>
      </c>
      <c r="DR137" s="465" t="e">
        <f>DH137*(1-EW137)</f>
        <v>#VALUE!</v>
      </c>
      <c r="DS137" s="465" t="e">
        <f>DI137</f>
        <v>#VALUE!</v>
      </c>
      <c r="DT137" s="465" t="e">
        <f>SUM(DJ137:DS137)</f>
        <v>#VALUE!</v>
      </c>
      <c r="DU137" s="465" t="e">
        <f>(GS137:GX137)+(DP137+DQ137+DR137)*GY137+DS137</f>
        <v>#VALUE!</v>
      </c>
      <c r="DV137" s="451" t="e">
        <f>AV137/$BH137/(1-EP137)</f>
        <v>#VALUE!</v>
      </c>
      <c r="DW137" s="451" t="e">
        <f>AW137/$BH137/(1-ER137)</f>
        <v>#VALUE!</v>
      </c>
      <c r="DX137" s="451" t="e">
        <f>AX137/$BH137/(1-EQ137)</f>
        <v>#VALUE!</v>
      </c>
      <c r="DY137" s="451" t="e">
        <f>AY137/$BH137/(1-ES137)</f>
        <v>#VALUE!</v>
      </c>
      <c r="DZ137" s="451" t="e">
        <f>AZ137/$BH137/(1-ET137)</f>
        <v>#VALUE!</v>
      </c>
      <c r="EA137" s="451" t="e">
        <f>BA137/$BH137/(1-AX137)</f>
        <v>#VALUE!</v>
      </c>
      <c r="EB137" s="451" t="e">
        <f>BB137/$BH137/(1-EU137)</f>
        <v>#VALUE!</v>
      </c>
      <c r="EC137" s="451" t="e">
        <f>BC137/$BH137/(1-EV137)</f>
        <v>#VALUE!</v>
      </c>
      <c r="ED137" s="451" t="e">
        <f>BD137/$BH137/(1-EW137)</f>
        <v>#VALUE!</v>
      </c>
      <c r="EE137" s="451" t="e">
        <f>BG137/BH137</f>
        <v>#VALUE!</v>
      </c>
      <c r="EF137" s="451" t="e">
        <f>DV137/SUM($DV137:$EE137)</f>
        <v>#VALUE!</v>
      </c>
      <c r="EG137" s="451" t="e">
        <f>DW137/SUM($DV137:$EE137)</f>
        <v>#VALUE!</v>
      </c>
      <c r="EH137" s="451" t="e">
        <f>DX137/SUM($DV137:$EE137)</f>
        <v>#VALUE!</v>
      </c>
      <c r="EI137" s="451" t="e">
        <f>DY137/SUM($DV137:$EE137)</f>
        <v>#VALUE!</v>
      </c>
      <c r="EJ137" s="451" t="e">
        <f>DZ137/SUM($DV137:$EE137)</f>
        <v>#VALUE!</v>
      </c>
      <c r="EK137" s="451" t="e">
        <f>EA137/SUM($DV137:$EE137)</f>
        <v>#VALUE!</v>
      </c>
      <c r="EL137" s="451" t="e">
        <f>EB137/SUM($DV137:$EE137)</f>
        <v>#VALUE!</v>
      </c>
      <c r="EM137" s="451" t="e">
        <f>EC137/SUM($DV137:$EE137)</f>
        <v>#VALUE!</v>
      </c>
      <c r="EN137" s="451" t="e">
        <f>ED137/SUM($DV137:$EE137)</f>
        <v>#VALUE!</v>
      </c>
      <c r="EO137" s="451" t="e">
        <f>EE137/SUM($DV137:$EE137)</f>
        <v>#VALUE!</v>
      </c>
      <c r="EP137" s="450">
        <f>EP136</f>
        <v>0.080000000000000002</v>
      </c>
      <c r="EQ137" s="450">
        <f>EQ136</f>
        <v>0.014999999999999999</v>
      </c>
      <c r="ER137" s="450">
        <f>ER136</f>
        <v>0.014999999999999999</v>
      </c>
      <c r="ES137" s="450">
        <f>ES136</f>
        <v>0.014999999999999999</v>
      </c>
      <c r="ET137" s="450">
        <f>ET136</f>
        <v>0.014999999999999999</v>
      </c>
      <c r="EU137" s="450">
        <f>EU136</f>
        <v>0.089999999999999997</v>
      </c>
      <c r="EV137" s="450">
        <f>EV136</f>
        <v>0.089999999999999997</v>
      </c>
      <c r="EW137" s="450">
        <f>EW136</f>
        <v>0.089999999999999997</v>
      </c>
      <c r="EX137" s="431" t="str">
        <f>IF(_tag_month_day!AS127="","",_tag_month_day!AS127/100)</f>
        <v/>
      </c>
      <c r="EY137" s="431" t="str">
        <f>IF(_tag_month_day!AT127="","",_tag_month_day!AT127/100)</f>
        <v/>
      </c>
      <c r="EZ137" s="431" t="str">
        <f>IF(_tag_month_day!AU127="","",_tag_month_day!AU127/100)</f>
        <v/>
      </c>
      <c r="FA137" s="431" t="str">
        <f>IF(_tag_month_day!AV127="","",_tag_month_day!AV127/100)</f>
        <v/>
      </c>
      <c r="FB137" s="431" t="str">
        <f>IF(_tag_month_day!AW127="","",_tag_month_day!AW127/100)</f>
        <v/>
      </c>
      <c r="FC137" s="431" t="str">
        <f>IF(_tag_month_day!AX127="","",_tag_month_day!AX127/100)</f>
        <v/>
      </c>
      <c r="FD137" s="449" t="str">
        <f>IF(_tag_month_day!AY127="","",_tag_month_day!AY127/100)</f>
        <v/>
      </c>
      <c r="FE137" s="449" t="str">
        <f>IF(_tag_month_day!AZ127="","",_tag_month_day!AZ127/100)</f>
        <v/>
      </c>
      <c r="FF137" s="449" t="str">
        <f>IF(_tag_month_day!BA127="","",_tag_month_day!BA127/100)</f>
        <v/>
      </c>
      <c r="FG137" s="449" t="str">
        <f>IF(_tag_month_day!BB127="","",_tag_month_day!BB127/100)</f>
        <v/>
      </c>
      <c r="FH137" s="467" t="str">
        <f>IF(_tag_month_day!BC127="","",_tag_month_day!BC127/100)</f>
        <v/>
      </c>
      <c r="FI137" s="449">
        <f>FI136</f>
        <v>0.40999999999999998</v>
      </c>
      <c r="FJ137" s="449">
        <f>FJ136</f>
        <v>0.11</v>
      </c>
      <c r="FK137" s="449">
        <f>FK136</f>
        <v>0.014999999999999999</v>
      </c>
      <c r="FL137" s="449">
        <f>FL136</f>
        <v>0</v>
      </c>
      <c r="FM137" s="467">
        <f>FM136</f>
        <v>0.0001</v>
      </c>
      <c r="FN137" s="449">
        <f>FN136</f>
        <v>0.32000000000000001</v>
      </c>
      <c r="FO137" s="449">
        <f>FO136</f>
        <v>0.20000000000000001</v>
      </c>
      <c r="FP137" s="449">
        <f>FP136</f>
        <v>0.01</v>
      </c>
      <c r="FQ137" s="449">
        <f>FQ136</f>
        <v>0</v>
      </c>
      <c r="FR137" s="467">
        <f>FR136</f>
        <v>0.0001</v>
      </c>
      <c r="FS137" s="449" t="str">
        <f>IF(_tag_month_day!BD127="","",_tag_month_day!BD127/100)</f>
        <v/>
      </c>
      <c r="FT137" s="449" t="str">
        <f>IF(_tag_month_day!BE127="","",_tag_month_day!BE127/100)</f>
        <v/>
      </c>
      <c r="FU137" s="449" t="str">
        <f>IF(_tag_month_day!BF127="","",_tag_month_day!BF127/100)</f>
        <v/>
      </c>
      <c r="FV137" s="449" t="str">
        <f>IF(_tag_month_day!BG127="","",_tag_month_day!BG127/100)</f>
        <v/>
      </c>
      <c r="FW137" s="467" t="str">
        <f>IF(_tag_month_day!BH127="","",_tag_month_day!BH127/100)</f>
        <v/>
      </c>
      <c r="FX137" s="449" t="str">
        <f>IF(_tag_month_day!BI127="","",_tag_month_day!BI127/100)</f>
        <v/>
      </c>
      <c r="FY137" s="449" t="str">
        <f>IF(_tag_month_day!BJ127="","",_tag_month_day!BJ127/100)</f>
        <v/>
      </c>
      <c r="FZ137" s="468" t="str">
        <f>IF(_tag_month_day!BK127="","",_tag_month_day!BK127/100)</f>
        <v/>
      </c>
      <c r="GA137" s="449" t="str">
        <f>IF(_tag_month_day!BL127="","",_tag_month_day!BL127/100)</f>
        <v/>
      </c>
      <c r="GB137" s="467" t="str">
        <f>IF(_tag_month_day!BM127="","",_tag_month_day!BM127/100)</f>
        <v/>
      </c>
      <c r="GC137" s="431" t="str">
        <f>IF(_tag_month_day!BN127="","",_tag_month_day!BN127/100)</f>
        <v/>
      </c>
      <c r="GD137" s="431" t="str">
        <f>IF(_tag_month_day!BO127="","",_tag_month_day!BO127/100)</f>
        <v/>
      </c>
      <c r="GE137" s="431" t="str">
        <f>IF(_tag_month_day!BP127="","",_tag_month_day!BP127/100)</f>
        <v/>
      </c>
      <c r="GF137" s="431" t="str">
        <f>IF(_tag_month_day!BQ127="","",_tag_month_day!BQ127/100)</f>
        <v/>
      </c>
      <c r="GG137" s="431" t="str">
        <f>IF(_tag_month_day!BR127="","",_tag_month_day!BR127/100)</f>
        <v/>
      </c>
      <c r="GH137" s="431" t="str">
        <f>IF(_tag_month_day!BS127="","",_tag_month_day!BS127/100)</f>
        <v/>
      </c>
      <c r="GI137" s="467" t="str">
        <f>IF(_tag_month_day!BT127="","",_tag_month_day!BT127/100)</f>
        <v/>
      </c>
      <c r="GJ137" s="469" t="str">
        <f>IF(_tag_month_day!BU127="","",_tag_month_day!BU127/100)</f>
        <v/>
      </c>
      <c r="GK137" s="470">
        <f>GK136</f>
        <v>0.070000000000000007</v>
      </c>
      <c r="GL137" s="470">
        <f>GL136</f>
        <v>0.029999999999999999</v>
      </c>
      <c r="GM137" s="471" t="str">
        <f>IF(_tag_month_day!BX127="","",_tag_month_day!BX127/100)</f>
        <v/>
      </c>
      <c r="GN137" s="470">
        <f>GN136</f>
        <v>0.070000000000000007</v>
      </c>
      <c r="GO137" s="470">
        <f>GO136</f>
        <v>0.029999999999999999</v>
      </c>
      <c r="GP137" s="470">
        <f>GP136</f>
        <v>0.089999999999999997</v>
      </c>
      <c r="GQ137" s="470">
        <f>GQ136</f>
        <v>0.029999999999999999</v>
      </c>
      <c r="GR137" s="471" t="str">
        <f>IF(_tag_month_day!CA127="","",_tag_month_day!CA127/100)</f>
        <v/>
      </c>
      <c r="GS137" s="472">
        <f>GS136</f>
        <v>0.95299999999999996</v>
      </c>
      <c r="GT137" s="472">
        <f>GT136</f>
        <v>0.55000000000000004</v>
      </c>
      <c r="GU137" s="472">
        <f>GU136</f>
        <v>0.55000000000000004</v>
      </c>
      <c r="GV137" s="472">
        <f>GV136</f>
        <v>0.55000000000000004</v>
      </c>
      <c r="GW137" s="472">
        <f>GW136</f>
        <v>0.5</v>
      </c>
      <c r="GX137" s="472">
        <f>GX136</f>
        <v>0.93500000000000005</v>
      </c>
      <c r="GY137" s="472">
        <f>GY136</f>
        <v>0.14999999999999999</v>
      </c>
      <c r="GZ137" s="472">
        <f>GZ136</f>
        <v>1</v>
      </c>
      <c r="HA137" s="474">
        <f>HA136</f>
        <v>0.047</v>
      </c>
      <c r="HB137" s="474">
        <f>HB136</f>
        <v>0.45000000000000001</v>
      </c>
      <c r="HC137" s="474">
        <f>HC136</f>
        <v>0.45000000000000001</v>
      </c>
      <c r="HD137" s="474">
        <f>HD136</f>
        <v>0.45000000000000001</v>
      </c>
      <c r="HE137" s="474">
        <f>HE136</f>
        <v>0.5</v>
      </c>
      <c r="HF137" s="474">
        <f>HF136</f>
        <v>0.065000000000000002</v>
      </c>
      <c r="HG137" s="474">
        <f>HG136</f>
        <v>0.84999999999999998</v>
      </c>
      <c r="HH137" s="474">
        <f>HH136</f>
        <v>0</v>
      </c>
      <c r="HI137" s="10">
        <f>IF(BZ137&lt;&gt;"",CK137-BV137,0)</f>
        <v>0</v>
      </c>
      <c r="HJ137" s="10" t="e">
        <f>IF(AJ137&gt;0,AH137-AJ137,0)</f>
        <v>#VALUE!</v>
      </c>
      <c r="HK137" s="466">
        <f>HK136</f>
        <v>0.84999999999999998</v>
      </c>
      <c r="HL137" s="424">
        <f>HL136</f>
        <v>550000</v>
      </c>
      <c r="HM137" s="424">
        <f>HM136</f>
        <v>480000</v>
      </c>
      <c r="HN137" s="465" t="e">
        <f>(DJ137*EZ137+DK137*FH137+DL137*FM137+DM137*FR137+DN137*FW137+DO137*GB137+DS137*GI137+DP137*GM137+DR137*GR137)*1000*2</f>
        <v>#VALUE!</v>
      </c>
      <c r="HO137" s="465" t="e">
        <f>HN137*HK137*$HO$2/HL137*1000000</f>
        <v>#VALUE!</v>
      </c>
      <c r="HP137" s="465" t="e">
        <f>HN137*HK137*$HP$2/HM137*1000000</f>
        <v>#VALUE!</v>
      </c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</row>
    <row customFormat="1" r="138" s="0">
      <c r="A138" s="420">
        <v>127</v>
      </c>
      <c r="B138" s="421">
        <f ca="1">IF(D138=D137,B137,IF(D138="夜班",B137+1,B137))</f>
        <v>43591</v>
      </c>
      <c r="C138" s="422">
        <f>C137</f>
        <v>0.041666666666666699</v>
      </c>
      <c r="D138" s="10" t="str">
        <f ca="1">IF(HOUR(G138)&lt;8,"夜班",IF(HOUR(G138)&lt;16,"白班",IF(HOUR(G138)&lt;24,"中班",0)))</f>
        <v>夜班</v>
      </c>
      <c r="E138" s="10" t="e">
        <f ca="1">IF(F138=1,"甲",IF(F138=2,"乙",IF(F138=3,"丙",IF(F138=4,"丁",""))))</f>
        <v>#REF!</v>
      </c>
      <c r="F138" s="10" t="e">
        <f ca="1">SUMPRODUCT((成本日报!$A$3:$A$95=计划!B138)*(成本日报!$B$3:$B$95=计划!$D138),成本日报!$C$3:$C$95)</f>
        <v>#REF!</v>
      </c>
      <c r="G138" s="423">
        <f ca="1">G137+C137</f>
        <v>43591.249999999694</v>
      </c>
      <c r="H138" s="423">
        <f ca="1">$G138+$C138/60*10+$C138*0</f>
        <v>43591.25694444414</v>
      </c>
      <c r="I138" s="423">
        <f ca="1">$G138+$C138/60*18+$C138*0</f>
        <v>43591.262499999691</v>
      </c>
      <c r="J138" s="423">
        <f ca="1">$G138+$C138/60*0+$C138*1</f>
        <v>43591.291666666359</v>
      </c>
      <c r="K138" s="423">
        <f ca="1">$G138+$C138/60*30+$C138*2</f>
        <v>43591.354166666366</v>
      </c>
      <c r="L138" s="423">
        <f ca="1">$G138+$C138/60*0+$C138*3</f>
        <v>43591.374999999694</v>
      </c>
      <c r="M138" s="424" t="str">
        <f>IF(_tag_month_day!A128="","",_tag_month_day!A128)</f>
        <v/>
      </c>
      <c r="N138" s="424" t="str">
        <f>IF(_tag_month_day!B128="","",_tag_month_day!B128)</f>
        <v/>
      </c>
      <c r="O138" s="425" t="e">
        <f>IF(M138+N138=0,"",M138+N138)</f>
        <v>#VALUE!</v>
      </c>
      <c r="P138" s="424" t="str">
        <f>IF(_tag_month_day!C128="","",_tag_month_day!C128)</f>
        <v/>
      </c>
      <c r="Q138" s="424" t="str">
        <f>IF(_tag_month_day!D128="","",_tag_month_day!D128)</f>
        <v/>
      </c>
      <c r="R138" s="426" t="str">
        <f>IF(_tag_month_day!CB128="","",_tag_month_day!CB128/100)</f>
        <v/>
      </c>
      <c r="S138" s="427" t="str">
        <f>IF(_tag_month_day!E128="","",_tag_month_day!E128)</f>
        <v/>
      </c>
      <c r="T138" s="427" t="str">
        <f>IF(_tag_month_day!F128="","",_tag_month_day!F128)</f>
        <v/>
      </c>
      <c r="U138" s="428" t="e">
        <f>S138+T138</f>
        <v>#VALUE!</v>
      </c>
      <c r="V138" s="429" t="e">
        <f>U138/AJ138</f>
        <v>#VALUE!</v>
      </c>
      <c r="W138" s="430" t="str">
        <f>IF(_jhy_month_day!A128="","",_jhy_month_day!A128)</f>
        <v/>
      </c>
      <c r="X138" s="431" t="str">
        <f>IF(_jhy_month_day!B128="","",_jhy_month_day!B128/100)</f>
        <v/>
      </c>
      <c r="Y138" s="431" t="str">
        <f>IF(_jhy_month_day!C128="","",_jhy_month_day!C128/100)</f>
        <v/>
      </c>
      <c r="Z138" s="432">
        <f>Z134+1</f>
        <v>32</v>
      </c>
      <c r="AA138" s="433" t="str">
        <f>IF(_tag_month_day!G128="","",_tag_month_day!G128/100)</f>
        <v/>
      </c>
      <c r="AB138" s="433" t="str">
        <f>IF(_tag_month_day!H128="","",_tag_month_day!H128/100)</f>
        <v/>
      </c>
      <c r="AC138" s="434">
        <f>IF(X138="",AC137,BK138*($AV137*X138+$AW137*FD137+$AX137*FI137+$AY137*FN137+$AZ137*FS137+$BA137*FX137+$BG137*GE137)/(AV137*Y138+AX137*FK137+AW137*FF137+AY137*FP137+AZ137*FU137+BA137*FZ137+BG137*GG137+BB137*GK137+BC137*GN137+BD137*GP137))</f>
        <v>1.59963432013121</v>
      </c>
      <c r="AD138" s="435" t="str">
        <f>IF(AC138=AC137,"",AC138-AC137)</f>
        <v/>
      </c>
      <c r="AE138" s="436" t="str">
        <f>IF(1-AF138=0,"",(1-AF138))</f>
        <v/>
      </c>
      <c r="AF138" s="437">
        <v>1</v>
      </c>
      <c r="AG138" s="10" t="str">
        <f>AG137</f>
        <v>8B4</v>
      </c>
      <c r="AH138" s="438" t="str">
        <f>AH137</f>
        <v/>
      </c>
      <c r="AI138" s="424" t="e">
        <f>IF(ROUND(AJ138-AJ137,1)=0,"",AJ138-AJ137)</f>
        <v>#VALUE!</v>
      </c>
      <c r="AJ138" s="10" t="str">
        <f>IF(_tag_month_day!I128="","",_tag_month_day!I128)</f>
        <v/>
      </c>
      <c r="AK138" s="440"/>
      <c r="AL138" s="440"/>
      <c r="AM138" s="440"/>
      <c r="AN138" s="441">
        <f>AN137</f>
        <v>2</v>
      </c>
      <c r="AO138" s="441">
        <f>AO137</f>
        <v>8</v>
      </c>
      <c r="AP138" s="442" t="e">
        <f>(IF(AN138=0,AS137,AS137*(1+AO138/AN138)/(AR138+AO138/AN138)))+AT138</f>
        <v>#VALUE!</v>
      </c>
      <c r="AQ138" s="443" t="str">
        <f>IF(_tag_month_day!J128="","",_tag_month_day!J128/100)</f>
        <v/>
      </c>
      <c r="AR138" s="444">
        <f>AR137</f>
        <v>1.3</v>
      </c>
      <c r="AS138" s="445" t="e">
        <f>AQ138*(AN138*AR138+AO138)/(AN138+AO138)</f>
        <v>#VALUE!</v>
      </c>
      <c r="AT138" s="445" t="e">
        <f>(SUM(BE138:BF138)-SUM(BE137:BF137))*0.05</f>
        <v>#VALUE!</v>
      </c>
      <c r="AU138" s="446" t="str">
        <f>IF(_tag_month_day!CC128="","",IF(_tag_month_day!CC128&gt;0,_tag_month_day!CD128,_tag_month_day!CE128))</f>
        <v/>
      </c>
      <c r="AV138" s="447" t="str">
        <f>IF(_tag_month_day!L128="","",_tag_month_day!L128/100)</f>
        <v/>
      </c>
      <c r="AW138" s="431">
        <f>AW137</f>
        <v>0</v>
      </c>
      <c r="AX138" s="431">
        <f>AX137</f>
        <v>0</v>
      </c>
      <c r="AY138" s="431" t="str">
        <f>IF(_tag_month_day!M128="","",_tag_month_day!M128/100)</f>
        <v/>
      </c>
      <c r="AZ138" s="431" t="str">
        <f>IF(_tag_month_day!N128="","",_tag_month_day!N128/100)</f>
        <v/>
      </c>
      <c r="BA138" s="431" t="str">
        <f>IF(_tag_month_day!O128="","",_tag_month_day!O128/100)</f>
        <v/>
      </c>
      <c r="BB138" s="448" t="str">
        <f>IF(_tag_month_day!P128="","",_tag_month_day!P128/100)</f>
        <v/>
      </c>
      <c r="BC138" s="448">
        <f>BC137</f>
        <v>0</v>
      </c>
      <c r="BD138" s="448" t="str">
        <f>IF(_tag_month_day!Q128="","",_tag_month_day!Q128/100)</f>
        <v/>
      </c>
      <c r="BE138" s="449" t="str">
        <f>IF(_tag_month_day!R128="","",_tag_month_day!R128/100)</f>
        <v/>
      </c>
      <c r="BF138" s="388" t="e">
        <f>(AU138*(100+BE138*100))/(AJ138-AU138)/100</f>
        <v>#VALUE!</v>
      </c>
      <c r="BG138" s="450" t="e">
        <f>BE138+BF138</f>
        <v>#VALUE!</v>
      </c>
      <c r="BH138" s="451" t="e">
        <f>SUM(AV138:BF138)</f>
        <v>#VALUE!</v>
      </c>
      <c r="BI138" s="452" t="e">
        <f>IF(CX138=0,BI137,(DK138*查询!$R$5+DL138*查询!$Q$5+DM138*查询!$N$5+DN138*查询!$O$5+DO138*查询!$P$5)*AF138/CX138)</f>
        <v>#VALUE!</v>
      </c>
      <c r="BJ138" s="452" t="e">
        <f>IF(CX138=0,BJ137,(DP138*查询!$S$5+DQ138*查询!$T$5+DR138*查询!$U$5)*AF138/CX138)</f>
        <v>#VALUE!</v>
      </c>
      <c r="BK138" s="452">
        <f>BK137</f>
        <v>1</v>
      </c>
      <c r="BL138" s="453" t="e">
        <f>SUMPRODUCT((AV138:BA138)*(GS138:GX138))/((GS138:GX138)+SUM(BB138:BD138)*GY138+BG138*GZ138)</f>
        <v>#VALUE!</v>
      </c>
      <c r="BM138" s="453" t="e">
        <f>BK138*($AV138*FB138+$AW138*FD138+$AX138*FI138+$AY138*FN138+$AZ138*FS138+$BA138*FX138+$BG138*GE138)/(AV138*EY138+AX138*FK138+AW138*FF138+AY138*FP138+AZ138*FU138+BA138*FZ138+BG138*GG138+BB138*GK138+BC138*GN138+BD138*GP138)</f>
        <v>#VALUE!</v>
      </c>
      <c r="BN138" s="453" t="e">
        <f>($AV138*FC138+$AX138*FJ138+$AW138*FE138+$AY138*FO138+$AZ138*FT138+$BA138*FY138+$BG138*GF138)/($AV138*FA138+BG138*GH138+BB138*GL138+BC138*GO138+BD138*GQ138+BA138*GA138)</f>
        <v>#VALUE!</v>
      </c>
      <c r="BO138" s="454" t="e">
        <f>SUMPRODUCT(AV138:BA138*GS138:GX138)/(GS138:GX138+(BB138+BC138+BD138)*GY138+BG138)</f>
        <v>#VALUE!</v>
      </c>
      <c r="BP138" s="454" t="e">
        <f>SUMPRODUCT(AV138:BA138*GS138:GX138)/(GS138:GX138+(BB138+BC138+BD138)*GY138+BG138)</f>
        <v>#VALUE!</v>
      </c>
      <c r="BQ138" s="454" t="e">
        <f>SUMPRODUCT(AV138:BA138*GS138:GX138)/(GS138:GX138+(BB138+BC138+BD138)*GY138+BG138)</f>
        <v>#VALUE!</v>
      </c>
      <c r="BR138" s="453" t="str">
        <f>IF(_tag_month_day!T128="","",_tag_month_day!T128)</f>
        <v/>
      </c>
      <c r="BS138" s="453" t="str">
        <f>IF(_tag_month_day!U128="","",_tag_month_day!U128)</f>
        <v/>
      </c>
      <c r="BT138" s="455" t="str">
        <f>IF(CK138="","",IF((CK138&gt;=BV138-0.12)*(CK138&lt;=BV138+0.12),"合格","不合格"))</f>
        <v/>
      </c>
      <c r="BU138" s="456" t="str">
        <f>IF(_tag_month_day!V128="","",_tag_month_day!V128)</f>
        <v/>
      </c>
      <c r="BV138" s="457" t="str">
        <f>IF(_tag_month_day!W128="","",_tag_month_day!W128)</f>
        <v/>
      </c>
      <c r="BW138" s="458" t="str">
        <f>IF(_tag_month_day!X128="","",_tag_month_day!X128)</f>
        <v/>
      </c>
      <c r="BX138" s="458" t="str">
        <f>IF(_tag_month_day!Y128="","",_tag_month_day!Y128)</f>
        <v/>
      </c>
      <c r="BY138" s="459">
        <f ca="1">L138</f>
        <v>43591.374999999694</v>
      </c>
      <c r="BZ138" s="460" t="s">
        <v>429</v>
      </c>
      <c r="CA138" s="461">
        <v>0.36458333333333298</v>
      </c>
      <c r="CB138" s="424" t="str">
        <f>IF(_tag_month_day!Z128="","",_tag_month_day!Z128)</f>
        <v/>
      </c>
      <c r="CC138" s="424" t="str">
        <f>IF(_tag_month_day!AA128="","",_tag_month_day!AA128)</f>
        <v/>
      </c>
      <c r="CD138" s="424" t="str">
        <f>IF(_tag_month_day!AB128="","",_tag_month_day!AB128)</f>
        <v/>
      </c>
      <c r="CE138" s="424" t="str">
        <f>IF(_tag_month_day!AC128="","",_tag_month_day!AC128)</f>
        <v/>
      </c>
      <c r="CF138" s="424" t="str">
        <f>IF(_tag_month_day!AD128="","",_tag_month_day!AD128)</f>
        <v/>
      </c>
      <c r="CG138" s="424" t="str">
        <f>IF(_tag_month_day!AE128="","",_tag_month_day!AE128)</f>
        <v/>
      </c>
      <c r="CH138" s="424" t="str">
        <f>IF(_tag_month_day!AF128="","",_tag_month_day!AF128)</f>
        <v/>
      </c>
      <c r="CI138" s="424" t="str">
        <f>IF(_tag_month_day!AG128="","",_tag_month_day!AG128)</f>
        <v/>
      </c>
      <c r="CJ138" s="424" t="str">
        <f>IF(_tag_month_day!AH128="","",_tag_month_day!AH128)</f>
        <v/>
      </c>
      <c r="CK138" s="424" t="str">
        <f>IF(_tag_month_day!AI128="","",_tag_month_day!AI128)</f>
        <v/>
      </c>
      <c r="CL138" s="4" t="str">
        <f>IF(_tag_month_day!AJ128="","",_tag_month_day!AJ128)</f>
        <v/>
      </c>
      <c r="CM138" s="4" t="str">
        <f>IF(_tag_month_day!AK128="","",_tag_month_day!AK128)</f>
        <v/>
      </c>
      <c r="CN138" s="4" t="str">
        <f>IF(_tag_month_day!AL128="","",_tag_month_day!AL128)</f>
        <v/>
      </c>
      <c r="CO138" s="4" t="str">
        <f>IF(_tag_month_day!AM128="","",_tag_month_day!AM128)</f>
        <v/>
      </c>
      <c r="CP138" s="4" t="str">
        <f>IF(_tag_month_day!AN128="","",_tag_month_day!AN128)</f>
        <v/>
      </c>
      <c r="CQ138" s="4" t="str">
        <f>IF(_tag_month_day!AO128="","",_tag_month_day!AO128)</f>
        <v/>
      </c>
      <c r="CR138" s="462" t="str">
        <f>IF(_tag_month_day!AP128="","",_tag_month_day!AP128)</f>
        <v/>
      </c>
      <c r="CS138" s="463" t="str">
        <f>IF(_tag_month_day!AQ128="","",_tag_month_day!AQ128)</f>
        <v/>
      </c>
      <c r="CT138" s="4" t="str">
        <f>IF(_tag_month_day!AR128="","",_tag_month_day!AR128)</f>
        <v/>
      </c>
      <c r="CU138" s="464" t="e">
        <f>DU138/AJ138</f>
        <v>#VALUE!</v>
      </c>
      <c r="CV138" s="451" t="e">
        <f>BG138/BH138</f>
        <v>#VALUE!</v>
      </c>
      <c r="CW138" s="465" t="e">
        <f>AJ138*(1-CV138)*CU138*AF138</f>
        <v>#VALUE!</v>
      </c>
      <c r="CX138" s="465" t="e">
        <f>CW138*94%</f>
        <v>#VALUE!</v>
      </c>
      <c r="CY138" s="466" t="e">
        <f>IF(CX138=0,0,DS138/(DS138+CX138))</f>
        <v>#VALUE!</v>
      </c>
      <c r="CZ138" s="465" t="e">
        <f>$AJ138*EF138</f>
        <v>#VALUE!</v>
      </c>
      <c r="DA138" s="465" t="e">
        <f>$AJ138*EG138</f>
        <v>#VALUE!</v>
      </c>
      <c r="DB138" s="465" t="e">
        <f>$AJ138*EH138</f>
        <v>#VALUE!</v>
      </c>
      <c r="DC138" s="465" t="e">
        <f>$AJ138*EI138</f>
        <v>#VALUE!</v>
      </c>
      <c r="DD138" s="465" t="e">
        <f>$AJ138*EJ138</f>
        <v>#VALUE!</v>
      </c>
      <c r="DE138" s="465" t="e">
        <f>$AJ138*EK138</f>
        <v>#VALUE!</v>
      </c>
      <c r="DF138" s="465" t="e">
        <f>$AJ138*EL138</f>
        <v>#VALUE!</v>
      </c>
      <c r="DG138" s="465" t="e">
        <f>$AJ138*EM138</f>
        <v>#VALUE!</v>
      </c>
      <c r="DH138" s="465" t="e">
        <f>$AJ138*EN138</f>
        <v>#VALUE!</v>
      </c>
      <c r="DI138" s="465" t="e">
        <f>$AJ138*EO138</f>
        <v>#VALUE!</v>
      </c>
      <c r="DJ138" s="465" t="e">
        <f>CZ138*(1-EP138)</f>
        <v>#VALUE!</v>
      </c>
      <c r="DK138" s="465" t="e">
        <f>DA138*(1-ER138)</f>
        <v>#VALUE!</v>
      </c>
      <c r="DL138" s="465" t="e">
        <f>DB138*(1-EQ138)</f>
        <v>#VALUE!</v>
      </c>
      <c r="DM138" s="465" t="e">
        <f>DC138*(1-ES138)</f>
        <v>#VALUE!</v>
      </c>
      <c r="DN138" s="465" t="e">
        <f>DD138*(1-ET138)</f>
        <v>#VALUE!</v>
      </c>
      <c r="DO138" s="465" t="e">
        <f>DE138</f>
        <v>#VALUE!</v>
      </c>
      <c r="DP138" s="465" t="e">
        <f>DF138*(1-EU138)</f>
        <v>#VALUE!</v>
      </c>
      <c r="DQ138" s="465" t="e">
        <f>DG138*(1-EV138)</f>
        <v>#VALUE!</v>
      </c>
      <c r="DR138" s="465" t="e">
        <f>DH138*(1-EW138)</f>
        <v>#VALUE!</v>
      </c>
      <c r="DS138" s="465" t="e">
        <f>DI138</f>
        <v>#VALUE!</v>
      </c>
      <c r="DT138" s="465" t="e">
        <f>SUM(DJ138:DS138)</f>
        <v>#VALUE!</v>
      </c>
      <c r="DU138" s="465" t="e">
        <f>(GS138:GX138)+(DP138+DQ138+DR138)*GY138+DS138</f>
        <v>#VALUE!</v>
      </c>
      <c r="DV138" s="451" t="e">
        <f>AV138/$BH138/(1-EP138)</f>
        <v>#VALUE!</v>
      </c>
      <c r="DW138" s="451" t="e">
        <f>AW138/$BH138/(1-ER138)</f>
        <v>#VALUE!</v>
      </c>
      <c r="DX138" s="451" t="e">
        <f>AX138/$BH138/(1-EQ138)</f>
        <v>#VALUE!</v>
      </c>
      <c r="DY138" s="451" t="e">
        <f>AY138/$BH138/(1-ES138)</f>
        <v>#VALUE!</v>
      </c>
      <c r="DZ138" s="451" t="e">
        <f>AZ138/$BH138/(1-ET138)</f>
        <v>#VALUE!</v>
      </c>
      <c r="EA138" s="451" t="e">
        <f>BA138/$BH138/(1-AX138)</f>
        <v>#VALUE!</v>
      </c>
      <c r="EB138" s="451" t="e">
        <f>BB138/$BH138/(1-EU138)</f>
        <v>#VALUE!</v>
      </c>
      <c r="EC138" s="451" t="e">
        <f>BC138/$BH138/(1-EV138)</f>
        <v>#VALUE!</v>
      </c>
      <c r="ED138" s="451" t="e">
        <f>BD138/$BH138/(1-EW138)</f>
        <v>#VALUE!</v>
      </c>
      <c r="EE138" s="451" t="e">
        <f>BG138/BH138</f>
        <v>#VALUE!</v>
      </c>
      <c r="EF138" s="451" t="e">
        <f>DV138/SUM($DV138:$EE138)</f>
        <v>#VALUE!</v>
      </c>
      <c r="EG138" s="451" t="e">
        <f>DW138/SUM($DV138:$EE138)</f>
        <v>#VALUE!</v>
      </c>
      <c r="EH138" s="451" t="e">
        <f>DX138/SUM($DV138:$EE138)</f>
        <v>#VALUE!</v>
      </c>
      <c r="EI138" s="451" t="e">
        <f>DY138/SUM($DV138:$EE138)</f>
        <v>#VALUE!</v>
      </c>
      <c r="EJ138" s="451" t="e">
        <f>DZ138/SUM($DV138:$EE138)</f>
        <v>#VALUE!</v>
      </c>
      <c r="EK138" s="451" t="e">
        <f>EA138/SUM($DV138:$EE138)</f>
        <v>#VALUE!</v>
      </c>
      <c r="EL138" s="451" t="e">
        <f>EB138/SUM($DV138:$EE138)</f>
        <v>#VALUE!</v>
      </c>
      <c r="EM138" s="451" t="e">
        <f>EC138/SUM($DV138:$EE138)</f>
        <v>#VALUE!</v>
      </c>
      <c r="EN138" s="451" t="e">
        <f>ED138/SUM($DV138:$EE138)</f>
        <v>#VALUE!</v>
      </c>
      <c r="EO138" s="451" t="e">
        <f>EE138/SUM($DV138:$EE138)</f>
        <v>#VALUE!</v>
      </c>
      <c r="EP138" s="450">
        <f>EP137</f>
        <v>0.080000000000000002</v>
      </c>
      <c r="EQ138" s="450">
        <f>EQ137</f>
        <v>0.014999999999999999</v>
      </c>
      <c r="ER138" s="450">
        <f>ER137</f>
        <v>0.014999999999999999</v>
      </c>
      <c r="ES138" s="450">
        <f>ES137</f>
        <v>0.014999999999999999</v>
      </c>
      <c r="ET138" s="450">
        <f>ET137</f>
        <v>0.014999999999999999</v>
      </c>
      <c r="EU138" s="450">
        <f>EU137</f>
        <v>0.089999999999999997</v>
      </c>
      <c r="EV138" s="450">
        <f>EV137</f>
        <v>0.089999999999999997</v>
      </c>
      <c r="EW138" s="450">
        <f>EW137</f>
        <v>0.089999999999999997</v>
      </c>
      <c r="EX138" s="431" t="str">
        <f>IF(_tag_month_day!AS128="","",_tag_month_day!AS128/100)</f>
        <v/>
      </c>
      <c r="EY138" s="431" t="str">
        <f>IF(_tag_month_day!AT128="","",_tag_month_day!AT128/100)</f>
        <v/>
      </c>
      <c r="EZ138" s="431" t="str">
        <f>IF(_tag_month_day!AU128="","",_tag_month_day!AU128/100)</f>
        <v/>
      </c>
      <c r="FA138" s="431" t="str">
        <f>IF(_tag_month_day!AV128="","",_tag_month_day!AV128/100)</f>
        <v/>
      </c>
      <c r="FB138" s="431" t="str">
        <f>IF(_tag_month_day!AW128="","",_tag_month_day!AW128/100)</f>
        <v/>
      </c>
      <c r="FC138" s="431" t="str">
        <f>IF(_tag_month_day!AX128="","",_tag_month_day!AX128/100)</f>
        <v/>
      </c>
      <c r="FD138" s="449" t="str">
        <f>IF(_tag_month_day!AY128="","",_tag_month_day!AY128/100)</f>
        <v/>
      </c>
      <c r="FE138" s="449" t="str">
        <f>IF(_tag_month_day!AZ128="","",_tag_month_day!AZ128/100)</f>
        <v/>
      </c>
      <c r="FF138" s="449" t="str">
        <f>IF(_tag_month_day!BA128="","",_tag_month_day!BA128/100)</f>
        <v/>
      </c>
      <c r="FG138" s="449" t="str">
        <f>IF(_tag_month_day!BB128="","",_tag_month_day!BB128/100)</f>
        <v/>
      </c>
      <c r="FH138" s="467" t="str">
        <f>IF(_tag_month_day!BC128="","",_tag_month_day!BC128/100)</f>
        <v/>
      </c>
      <c r="FI138" s="449">
        <f>FI137</f>
        <v>0.40999999999999998</v>
      </c>
      <c r="FJ138" s="449">
        <f>FJ137</f>
        <v>0.11</v>
      </c>
      <c r="FK138" s="449">
        <f>FK137</f>
        <v>0.014999999999999999</v>
      </c>
      <c r="FL138" s="449">
        <f>FL137</f>
        <v>0</v>
      </c>
      <c r="FM138" s="467">
        <f>FM137</f>
        <v>0.0001</v>
      </c>
      <c r="FN138" s="449">
        <f>FN137</f>
        <v>0.32000000000000001</v>
      </c>
      <c r="FO138" s="449">
        <f>FO137</f>
        <v>0.20000000000000001</v>
      </c>
      <c r="FP138" s="449">
        <f>FP137</f>
        <v>0.01</v>
      </c>
      <c r="FQ138" s="449">
        <f>FQ137</f>
        <v>0</v>
      </c>
      <c r="FR138" s="467">
        <f>FR137</f>
        <v>0.0001</v>
      </c>
      <c r="FS138" s="449" t="str">
        <f>IF(_tag_month_day!BD128="","",_tag_month_day!BD128/100)</f>
        <v/>
      </c>
      <c r="FT138" s="449" t="str">
        <f>IF(_tag_month_day!BE128="","",_tag_month_day!BE128/100)</f>
        <v/>
      </c>
      <c r="FU138" s="449" t="str">
        <f>IF(_tag_month_day!BF128="","",_tag_month_day!BF128/100)</f>
        <v/>
      </c>
      <c r="FV138" s="449" t="str">
        <f>IF(_tag_month_day!BG128="","",_tag_month_day!BG128/100)</f>
        <v/>
      </c>
      <c r="FW138" s="467" t="str">
        <f>IF(_tag_month_day!BH128="","",_tag_month_day!BH128/100)</f>
        <v/>
      </c>
      <c r="FX138" s="449" t="str">
        <f>IF(_tag_month_day!BI128="","",_tag_month_day!BI128/100)</f>
        <v/>
      </c>
      <c r="FY138" s="449" t="str">
        <f>IF(_tag_month_day!BJ128="","",_tag_month_day!BJ128/100)</f>
        <v/>
      </c>
      <c r="FZ138" s="468" t="str">
        <f>IF(_tag_month_day!BK128="","",_tag_month_day!BK128/100)</f>
        <v/>
      </c>
      <c r="GA138" s="449" t="str">
        <f>IF(_tag_month_day!BL128="","",_tag_month_day!BL128/100)</f>
        <v/>
      </c>
      <c r="GB138" s="467" t="str">
        <f>IF(_tag_month_day!BM128="","",_tag_month_day!BM128/100)</f>
        <v/>
      </c>
      <c r="GC138" s="431" t="str">
        <f>IF(_tag_month_day!BN128="","",_tag_month_day!BN128/100)</f>
        <v/>
      </c>
      <c r="GD138" s="431" t="str">
        <f>IF(_tag_month_day!BO128="","",_tag_month_day!BO128/100)</f>
        <v/>
      </c>
      <c r="GE138" s="431" t="str">
        <f>IF(_tag_month_day!BP128="","",_tag_month_day!BP128/100)</f>
        <v/>
      </c>
      <c r="GF138" s="431" t="str">
        <f>IF(_tag_month_day!BQ128="","",_tag_month_day!BQ128/100)</f>
        <v/>
      </c>
      <c r="GG138" s="431" t="str">
        <f>IF(_tag_month_day!BR128="","",_tag_month_day!BR128/100)</f>
        <v/>
      </c>
      <c r="GH138" s="431" t="str">
        <f>IF(_tag_month_day!BS128="","",_tag_month_day!BS128/100)</f>
        <v/>
      </c>
      <c r="GI138" s="467" t="str">
        <f>IF(_tag_month_day!BT128="","",_tag_month_day!BT128/100)</f>
        <v/>
      </c>
      <c r="GJ138" s="469" t="str">
        <f>IF(_tag_month_day!BU128="","",_tag_month_day!BU128/100)</f>
        <v/>
      </c>
      <c r="GK138" s="470">
        <f>GK137</f>
        <v>0.070000000000000007</v>
      </c>
      <c r="GL138" s="470">
        <f>GL137</f>
        <v>0.029999999999999999</v>
      </c>
      <c r="GM138" s="471" t="str">
        <f>IF(_tag_month_day!BX128="","",_tag_month_day!BX128/100)</f>
        <v/>
      </c>
      <c r="GN138" s="470">
        <f>GN137</f>
        <v>0.070000000000000007</v>
      </c>
      <c r="GO138" s="470">
        <f>GO137</f>
        <v>0.029999999999999999</v>
      </c>
      <c r="GP138" s="470">
        <f>GP137</f>
        <v>0.089999999999999997</v>
      </c>
      <c r="GQ138" s="470">
        <f>GQ137</f>
        <v>0.029999999999999999</v>
      </c>
      <c r="GR138" s="471" t="str">
        <f>IF(_tag_month_day!CA128="","",_tag_month_day!CA128/100)</f>
        <v/>
      </c>
      <c r="GS138" s="472">
        <f>GS137</f>
        <v>0.95299999999999996</v>
      </c>
      <c r="GT138" s="472">
        <f>GT137</f>
        <v>0.55000000000000004</v>
      </c>
      <c r="GU138" s="472">
        <f>GU137</f>
        <v>0.55000000000000004</v>
      </c>
      <c r="GV138" s="472">
        <f>GV137</f>
        <v>0.55000000000000004</v>
      </c>
      <c r="GW138" s="472">
        <f>GW137</f>
        <v>0.5</v>
      </c>
      <c r="GX138" s="472">
        <f>GX137</f>
        <v>0.93500000000000005</v>
      </c>
      <c r="GY138" s="472">
        <f>GY137</f>
        <v>0.14999999999999999</v>
      </c>
      <c r="GZ138" s="472">
        <f>GZ137</f>
        <v>1</v>
      </c>
      <c r="HA138" s="474">
        <f>HA137</f>
        <v>0.047</v>
      </c>
      <c r="HB138" s="474">
        <f>HB137</f>
        <v>0.45000000000000001</v>
      </c>
      <c r="HC138" s="474">
        <f>HC137</f>
        <v>0.45000000000000001</v>
      </c>
      <c r="HD138" s="474">
        <f>HD137</f>
        <v>0.45000000000000001</v>
      </c>
      <c r="HE138" s="474">
        <f>HE137</f>
        <v>0.5</v>
      </c>
      <c r="HF138" s="474">
        <f>HF137</f>
        <v>0.065000000000000002</v>
      </c>
      <c r="HG138" s="474">
        <f>HG137</f>
        <v>0.84999999999999998</v>
      </c>
      <c r="HH138" s="474">
        <f>HH137</f>
        <v>0</v>
      </c>
      <c r="HI138" s="10" t="e">
        <f>IF(BZ138&lt;&gt;"",CK138-BV138,0)</f>
        <v>#VALUE!</v>
      </c>
      <c r="HJ138" s="10" t="e">
        <f>IF(AJ138&gt;0,AH138-AJ138,0)</f>
        <v>#VALUE!</v>
      </c>
      <c r="HK138" s="466">
        <f>HK137</f>
        <v>0.84999999999999998</v>
      </c>
      <c r="HL138" s="424">
        <f>HL137</f>
        <v>550000</v>
      </c>
      <c r="HM138" s="424">
        <f>HM137</f>
        <v>480000</v>
      </c>
      <c r="HN138" s="465" t="e">
        <f>(DJ138*EZ138+DK138*FH138+DL138*FM138+DM138*FR138+DN138*FW138+DO138*GB138+DS138*GI138+DP138*GM138+DR138*GR138)*1000*2</f>
        <v>#VALUE!</v>
      </c>
      <c r="HO138" s="465" t="e">
        <f>HN138*HK138*$HO$2/HL138*1000000</f>
        <v>#VALUE!</v>
      </c>
      <c r="HP138" s="465" t="e">
        <f>HN138*HK138*$HP$2/HM138*1000000</f>
        <v>#VALUE!</v>
      </c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</row>
    <row customFormat="1" r="139" s="0">
      <c r="A139" s="420">
        <v>128</v>
      </c>
      <c r="B139" s="421">
        <f ca="1">IF(D139=D138,B138,IF(D139="夜班",B138+1,B138))</f>
        <v>43591</v>
      </c>
      <c r="C139" s="422">
        <f>C138</f>
        <v>0.041666666666666699</v>
      </c>
      <c r="D139" s="10" t="str">
        <f ca="1">IF(HOUR(G139)&lt;8,"夜班",IF(HOUR(G139)&lt;16,"白班",IF(HOUR(G139)&lt;24,"中班",0)))</f>
        <v>夜班</v>
      </c>
      <c r="E139" s="10" t="e">
        <f ca="1">IF(F139=1,"甲",IF(F139=2,"乙",IF(F139=3,"丙",IF(F139=4,"丁",""))))</f>
        <v>#REF!</v>
      </c>
      <c r="F139" s="10" t="e">
        <f ca="1">SUMPRODUCT((成本日报!$A$3:$A$95=计划!B139)*(成本日报!$B$3:$B$95=计划!$D139),成本日报!$C$3:$C$95)</f>
        <v>#REF!</v>
      </c>
      <c r="G139" s="423">
        <f ca="1">G138+C138</f>
        <v>43591.291666666359</v>
      </c>
      <c r="H139" s="423">
        <f ca="1">$G139+$C139/60*10+$C139*0</f>
        <v>43591.298611110804</v>
      </c>
      <c r="I139" s="423">
        <f ca="1">$G139+$C139/60*18+$C139*0</f>
        <v>43591.304166666356</v>
      </c>
      <c r="J139" s="423">
        <f ca="1">$G139+$C139/60*0+$C139*1</f>
        <v>43591.333333333023</v>
      </c>
      <c r="K139" s="423">
        <f ca="1">$G139+$C139/60*30+$C139*2</f>
        <v>43591.39583333303</v>
      </c>
      <c r="L139" s="423">
        <f ca="1">$G139+$C139/60*0+$C139*3</f>
        <v>43591.416666666359</v>
      </c>
      <c r="M139" s="424" t="str">
        <f>IF(_tag_month_day!A129="","",_tag_month_day!A129)</f>
        <v/>
      </c>
      <c r="N139" s="424" t="str">
        <f>IF(_tag_month_day!B129="","",_tag_month_day!B129)</f>
        <v/>
      </c>
      <c r="O139" s="425" t="e">
        <f>IF(M139+N139=0,"",M139+N139)</f>
        <v>#VALUE!</v>
      </c>
      <c r="P139" s="424" t="str">
        <f>IF(_tag_month_day!C129="","",_tag_month_day!C129)</f>
        <v/>
      </c>
      <c r="Q139" s="424" t="str">
        <f>IF(_tag_month_day!D129="","",_tag_month_day!D129)</f>
        <v/>
      </c>
      <c r="R139" s="426" t="str">
        <f>IF(_tag_month_day!CB129="","",_tag_month_day!CB129/100)</f>
        <v/>
      </c>
      <c r="S139" s="427" t="str">
        <f>IF(_tag_month_day!E129="","",_tag_month_day!E129)</f>
        <v/>
      </c>
      <c r="T139" s="427" t="str">
        <f>IF(_tag_month_day!F129="","",_tag_month_day!F129)</f>
        <v/>
      </c>
      <c r="U139" s="428" t="e">
        <f>S139+T139</f>
        <v>#VALUE!</v>
      </c>
      <c r="V139" s="429" t="e">
        <f>U139/AJ139</f>
        <v>#VALUE!</v>
      </c>
      <c r="W139" s="430" t="str">
        <f>IF(_jhy_month_day!A129="","",_jhy_month_day!A129)</f>
        <v/>
      </c>
      <c r="X139" s="431" t="str">
        <f>IF(_jhy_month_day!B129="","",_jhy_month_day!B129/100)</f>
        <v/>
      </c>
      <c r="Y139" s="431" t="str">
        <f>IF(_jhy_month_day!C129="","",_jhy_month_day!C129/100)</f>
        <v/>
      </c>
      <c r="Z139" s="432">
        <f>Z135+1</f>
        <v>32</v>
      </c>
      <c r="AA139" s="433" t="str">
        <f>IF(_tag_month_day!G129="","",_tag_month_day!G129/100)</f>
        <v/>
      </c>
      <c r="AB139" s="433" t="str">
        <f>IF(_tag_month_day!H129="","",_tag_month_day!H129/100)</f>
        <v/>
      </c>
      <c r="AC139" s="434">
        <f>IF(X139="",AC138,BK139*($AV138*X139+$AW138*FD138+$AX138*FI138+$AY138*FN138+$AZ138*FS138+$BA138*FX138+$BG138*GE138)/(AV138*Y139+AX138*FK138+AW138*FF138+AY138*FP138+AZ138*FU138+BA138*FZ138+BG138*GG138+BB138*GK138+BC138*GN138+BD138*GP138))</f>
        <v>1.59963432013121</v>
      </c>
      <c r="AD139" s="435" t="str">
        <f>IF(AC139=AC138,"",AC139-AC138)</f>
        <v/>
      </c>
      <c r="AE139" s="436" t="str">
        <f>IF(1-AF139=0,"",(1-AF139))</f>
        <v/>
      </c>
      <c r="AF139" s="437">
        <v>1</v>
      </c>
      <c r="AG139" s="10" t="str">
        <f>AG138</f>
        <v>8B4</v>
      </c>
      <c r="AH139" s="438" t="str">
        <f>AH138</f>
        <v/>
      </c>
      <c r="AI139" s="424" t="e">
        <f>IF(ROUND(AJ139-AJ138,1)=0,"",AJ139-AJ138)</f>
        <v>#VALUE!</v>
      </c>
      <c r="AJ139" s="10" t="str">
        <f>IF(_tag_month_day!I129="","",_tag_month_day!I129)</f>
        <v/>
      </c>
      <c r="AK139" s="440" t="s">
        <v>113</v>
      </c>
      <c r="AL139" s="440" t="s">
        <v>465</v>
      </c>
      <c r="AM139" s="440" t="s">
        <v>443</v>
      </c>
      <c r="AN139" s="441">
        <f>AN138</f>
        <v>2</v>
      </c>
      <c r="AO139" s="441">
        <f>AO138</f>
        <v>8</v>
      </c>
      <c r="AP139" s="442" t="e">
        <f>(IF(AN139=0,AS138,AS138*(1+AO139/AN139)/(AR139+AO139/AN139)))+AT139</f>
        <v>#VALUE!</v>
      </c>
      <c r="AQ139" s="443" t="str">
        <f>IF(_tag_month_day!J129="","",_tag_month_day!J129/100)</f>
        <v/>
      </c>
      <c r="AR139" s="444">
        <f>AR138</f>
        <v>1.3</v>
      </c>
      <c r="AS139" s="445" t="e">
        <f>AQ139*(AN139*AR139+AO139)/(AN139+AO139)</f>
        <v>#VALUE!</v>
      </c>
      <c r="AT139" s="445" t="e">
        <f>(SUM(BE139:BF139)-SUM(BE138:BF138))*0.05</f>
        <v>#VALUE!</v>
      </c>
      <c r="AU139" s="446" t="str">
        <f>IF(_tag_month_day!CC129="","",IF(_tag_month_day!CC129&gt;0,_tag_month_day!CD129,_tag_month_day!CE129))</f>
        <v/>
      </c>
      <c r="AV139" s="447" t="str">
        <f>IF(_tag_month_day!L129="","",_tag_month_day!L129/100)</f>
        <v/>
      </c>
      <c r="AW139" s="431">
        <f>AW138</f>
        <v>0</v>
      </c>
      <c r="AX139" s="431">
        <f>AX138</f>
        <v>0</v>
      </c>
      <c r="AY139" s="431" t="str">
        <f>IF(_tag_month_day!M129="","",_tag_month_day!M129/100)</f>
        <v/>
      </c>
      <c r="AZ139" s="431" t="str">
        <f>IF(_tag_month_day!N129="","",_tag_month_day!N129/100)</f>
        <v/>
      </c>
      <c r="BA139" s="431" t="str">
        <f>IF(_tag_month_day!O129="","",_tag_month_day!O129/100)</f>
        <v/>
      </c>
      <c r="BB139" s="448" t="str">
        <f>IF(_tag_month_day!P129="","",_tag_month_day!P129/100)</f>
        <v/>
      </c>
      <c r="BC139" s="448">
        <f>BC138</f>
        <v>0</v>
      </c>
      <c r="BD139" s="448" t="str">
        <f>IF(_tag_month_day!Q129="","",_tag_month_day!Q129/100)</f>
        <v/>
      </c>
      <c r="BE139" s="449" t="str">
        <f>IF(_tag_month_day!R129="","",_tag_month_day!R129/100)</f>
        <v/>
      </c>
      <c r="BF139" s="388" t="e">
        <f>(AU139*(100+BE139*100))/(AJ139-AU139)/100</f>
        <v>#VALUE!</v>
      </c>
      <c r="BG139" s="450" t="e">
        <f>BE139+BF139</f>
        <v>#VALUE!</v>
      </c>
      <c r="BH139" s="451" t="e">
        <f>SUM(AV139:BF139)</f>
        <v>#VALUE!</v>
      </c>
      <c r="BI139" s="452" t="e">
        <f>IF(CX139=0,BI138,(DK139*查询!$R$5+DL139*查询!$Q$5+DM139*查询!$N$5+DN139*查询!$O$5+DO139*查询!$P$5)*AF139/CX139)</f>
        <v>#VALUE!</v>
      </c>
      <c r="BJ139" s="452" t="e">
        <f>IF(CX139=0,BJ138,(DP139*查询!$S$5+DQ139*查询!$T$5+DR139*查询!$U$5)*AF139/CX139)</f>
        <v>#VALUE!</v>
      </c>
      <c r="BK139" s="452">
        <f>BK138</f>
        <v>1</v>
      </c>
      <c r="BL139" s="453" t="e">
        <f>(AV139*EX139*100+BG139*GC139*100)/(SUMPRODUCT((AV139:BA139)*(GS139:GX139))+SUM(BB139:BD139)*GY139+BG139*GZ139)</f>
        <v>#VALUE!</v>
      </c>
      <c r="BM139" s="453" t="e">
        <f>BK139*($AV139*FB139+$AW139*FD139+$AX139*FI139+$AY139*FN139+$AZ139*FS139+$BA139*FX139+$BG139*GE139)/(AV139*EY139+AX139*FK139+AW139*FF139+AY139*FP139+AZ139*FU139+BA139*FZ139+BG139*GG139+BB139*GK139+BC139*GN139+BD139*GP139)</f>
        <v>#VALUE!</v>
      </c>
      <c r="BN139" s="453" t="e">
        <f>($AV139*FC139+$AX139*FJ139+$AW139*FE139+$AY139*FO139+$AZ139*FT139+$BA139*FY139+$BG139*GF139)/($AV139*FA139+BG139*GH139+BB139*GL139+BC139*GO139+BD139*GQ139+BA139*GA139)</f>
        <v>#VALUE!</v>
      </c>
      <c r="BO139" s="454" t="e">
        <f>SUMPRODUCT(AV139:BA139*GS139:GX139)/(GS139:GX139+(BB139+BC139+BD139)*GY139+BG139)</f>
        <v>#VALUE!</v>
      </c>
      <c r="BP139" s="454" t="e">
        <f>SUMPRODUCT(AV139:BA139*GS139:GX139)/(GS139:GX139+(BB139+BC139+BD139)*GY139+BG139)</f>
        <v>#VALUE!</v>
      </c>
      <c r="BQ139" s="454" t="e">
        <f>SUMPRODUCT(AV139:BA139*GS139:GX139)/(GS139:GX139+(BB139+BC139+BD139)*GY139+BG139)</f>
        <v>#VALUE!</v>
      </c>
      <c r="BR139" s="453" t="str">
        <f>IF(_tag_month_day!T129="","",_tag_month_day!T129)</f>
        <v/>
      </c>
      <c r="BS139" s="453" t="str">
        <f>IF(_tag_month_day!U129="","",_tag_month_day!U129)</f>
        <v/>
      </c>
      <c r="BT139" s="455" t="str">
        <f>IF(CK139="","",IF((CK139&gt;=BV139-0.12)*(CK139&lt;=BV139+0.12),"合格","不合格"))</f>
        <v/>
      </c>
      <c r="BU139" s="456" t="str">
        <f>IF(_tag_month_day!V129="","",_tag_month_day!V129)</f>
        <v/>
      </c>
      <c r="BV139" s="457" t="str">
        <f>IF(_tag_month_day!W129="","",_tag_month_day!W129)</f>
        <v/>
      </c>
      <c r="BW139" s="458" t="str">
        <f>IF(_tag_month_day!X129="","",_tag_month_day!X129)</f>
        <v/>
      </c>
      <c r="BX139" s="458" t="str">
        <f>IF(_tag_month_day!Y129="","",_tag_month_day!Y129)</f>
        <v/>
      </c>
      <c r="BY139" s="459">
        <f ca="1">L139</f>
        <v>43591.416666666359</v>
      </c>
      <c r="BZ139" s="460"/>
      <c r="CA139" s="461"/>
      <c r="CB139" s="424" t="str">
        <f>IF(_tag_month_day!Z129="","",_tag_month_day!Z129)</f>
        <v/>
      </c>
      <c r="CC139" s="424" t="str">
        <f>IF(_tag_month_day!AA129="","",_tag_month_day!AA129)</f>
        <v/>
      </c>
      <c r="CD139" s="424" t="str">
        <f>IF(_tag_month_day!AB129="","",_tag_month_day!AB129)</f>
        <v/>
      </c>
      <c r="CE139" s="424" t="str">
        <f>IF(_tag_month_day!AC129="","",_tag_month_day!AC129)</f>
        <v/>
      </c>
      <c r="CF139" s="424" t="str">
        <f>IF(_tag_month_day!AD129="","",_tag_month_day!AD129)</f>
        <v/>
      </c>
      <c r="CG139" s="424" t="str">
        <f>IF(_tag_month_day!AE129="","",_tag_month_day!AE129)</f>
        <v/>
      </c>
      <c r="CH139" s="424" t="str">
        <f>IF(_tag_month_day!AF129="","",_tag_month_day!AF129)</f>
        <v/>
      </c>
      <c r="CI139" s="424" t="str">
        <f>IF(_tag_month_day!AG129="","",_tag_month_day!AG129)</f>
        <v/>
      </c>
      <c r="CJ139" s="424" t="str">
        <f>IF(_tag_month_day!AH129="","",_tag_month_day!AH129)</f>
        <v/>
      </c>
      <c r="CK139" s="424" t="str">
        <f>IF(_tag_month_day!AI129="","",_tag_month_day!AI129)</f>
        <v/>
      </c>
      <c r="CL139" s="4" t="str">
        <f>IF(_tag_month_day!AJ129="","",_tag_month_day!AJ129)</f>
        <v/>
      </c>
      <c r="CM139" s="4" t="str">
        <f>IF(_tag_month_day!AK129="","",_tag_month_day!AK129)</f>
        <v/>
      </c>
      <c r="CN139" s="4" t="str">
        <f>IF(_tag_month_day!AL129="","",_tag_month_day!AL129)</f>
        <v/>
      </c>
      <c r="CO139" s="4" t="str">
        <f>IF(_tag_month_day!AM129="","",_tag_month_day!AM129)</f>
        <v/>
      </c>
      <c r="CP139" s="4" t="str">
        <f>IF(_tag_month_day!AN129="","",_tag_month_day!AN129)</f>
        <v/>
      </c>
      <c r="CQ139" s="4" t="str">
        <f>IF(_tag_month_day!AO129="","",_tag_month_day!AO129)</f>
        <v/>
      </c>
      <c r="CR139" s="462" t="str">
        <f>IF(_tag_month_day!AP129="","",_tag_month_day!AP129)</f>
        <v/>
      </c>
      <c r="CS139" s="463" t="str">
        <f>IF(_tag_month_day!AQ129="","",_tag_month_day!AQ129)</f>
        <v/>
      </c>
      <c r="CT139" s="4" t="str">
        <f>IF(_tag_month_day!AR129="","",_tag_month_day!AR129)</f>
        <v/>
      </c>
      <c r="CU139" s="464" t="e">
        <f>DU139/AJ139</f>
        <v>#VALUE!</v>
      </c>
      <c r="CV139" s="451" t="e">
        <f>BG139/BH139</f>
        <v>#VALUE!</v>
      </c>
      <c r="CW139" s="465" t="e">
        <f>AJ139*(1-CV139)*CU139*AF139</f>
        <v>#VALUE!</v>
      </c>
      <c r="CX139" s="465" t="e">
        <f>CW139*94%</f>
        <v>#VALUE!</v>
      </c>
      <c r="CY139" s="466" t="e">
        <f>IF(CX139=0,0,DS139/(DS139+CX139))</f>
        <v>#VALUE!</v>
      </c>
      <c r="CZ139" s="465" t="e">
        <f>$AJ139*EF139</f>
        <v>#VALUE!</v>
      </c>
      <c r="DA139" s="465" t="e">
        <f>$AJ139*EG139</f>
        <v>#VALUE!</v>
      </c>
      <c r="DB139" s="465" t="e">
        <f>$AJ139*EH139</f>
        <v>#VALUE!</v>
      </c>
      <c r="DC139" s="465" t="e">
        <f>$AJ139*EI139</f>
        <v>#VALUE!</v>
      </c>
      <c r="DD139" s="465" t="e">
        <f>$AJ139*EJ139</f>
        <v>#VALUE!</v>
      </c>
      <c r="DE139" s="465" t="e">
        <f>$AJ139*EK139</f>
        <v>#VALUE!</v>
      </c>
      <c r="DF139" s="465" t="e">
        <f>$AJ139*EL139</f>
        <v>#VALUE!</v>
      </c>
      <c r="DG139" s="465" t="e">
        <f>$AJ139*EM139</f>
        <v>#VALUE!</v>
      </c>
      <c r="DH139" s="465" t="e">
        <f>$AJ139*EN139</f>
        <v>#VALUE!</v>
      </c>
      <c r="DI139" s="465" t="e">
        <f>$AJ139*EO139</f>
        <v>#VALUE!</v>
      </c>
      <c r="DJ139" s="465" t="e">
        <f>CZ139*(1-EP139)</f>
        <v>#VALUE!</v>
      </c>
      <c r="DK139" s="465" t="e">
        <f>DA139*(1-ER139)</f>
        <v>#VALUE!</v>
      </c>
      <c r="DL139" s="465" t="e">
        <f>DB139*(1-EQ139)</f>
        <v>#VALUE!</v>
      </c>
      <c r="DM139" s="465" t="e">
        <f>DC139*(1-ES139)</f>
        <v>#VALUE!</v>
      </c>
      <c r="DN139" s="465" t="e">
        <f>DD139*(1-ET139)</f>
        <v>#VALUE!</v>
      </c>
      <c r="DO139" s="465" t="e">
        <f>DE139</f>
        <v>#VALUE!</v>
      </c>
      <c r="DP139" s="465" t="e">
        <f>DF139*(1-EU139)</f>
        <v>#VALUE!</v>
      </c>
      <c r="DQ139" s="465" t="e">
        <f>DG139*(1-EV139)</f>
        <v>#VALUE!</v>
      </c>
      <c r="DR139" s="465" t="e">
        <f>DH139*(1-EW139)</f>
        <v>#VALUE!</v>
      </c>
      <c r="DS139" s="465" t="e">
        <f>DI139</f>
        <v>#VALUE!</v>
      </c>
      <c r="DT139" s="465" t="e">
        <f>SUM(DJ139:DS139)</f>
        <v>#VALUE!</v>
      </c>
      <c r="DU139" s="465" t="e">
        <f>SUMPRODUCT((DJ139:DO139)*(GS139:GX139))+(DP139+DQ139+DR139)*GY139+DS139</f>
        <v>#VALUE!</v>
      </c>
      <c r="DV139" s="451" t="e">
        <f>AV139/$BH139/(1-EP139)</f>
        <v>#VALUE!</v>
      </c>
      <c r="DW139" s="451" t="e">
        <f>AW139/$BH139/(1-ER139)</f>
        <v>#VALUE!</v>
      </c>
      <c r="DX139" s="451" t="e">
        <f>AX139/$BH139/(1-EQ139)</f>
        <v>#VALUE!</v>
      </c>
      <c r="DY139" s="451" t="e">
        <f>AY139/$BH139/(1-ES139)</f>
        <v>#VALUE!</v>
      </c>
      <c r="DZ139" s="451" t="e">
        <f>AZ139/$BH139/(1-ET139)</f>
        <v>#VALUE!</v>
      </c>
      <c r="EA139" s="451" t="e">
        <f>BA139/$BH139/(1-AX139)</f>
        <v>#VALUE!</v>
      </c>
      <c r="EB139" s="451" t="e">
        <f>BB139/$BH139/(1-EU139)</f>
        <v>#VALUE!</v>
      </c>
      <c r="EC139" s="451" t="e">
        <f>BC139/$BH139/(1-EV139)</f>
        <v>#VALUE!</v>
      </c>
      <c r="ED139" s="451" t="e">
        <f>BD139/$BH139/(1-EW139)</f>
        <v>#VALUE!</v>
      </c>
      <c r="EE139" s="451" t="e">
        <f>BG139/BH139</f>
        <v>#VALUE!</v>
      </c>
      <c r="EF139" s="451" t="e">
        <f>DV139/SUM($DV139:$EE139)</f>
        <v>#VALUE!</v>
      </c>
      <c r="EG139" s="451" t="e">
        <f>DW139/SUM($DV139:$EE139)</f>
        <v>#VALUE!</v>
      </c>
      <c r="EH139" s="451" t="e">
        <f>DX139/SUM($DV139:$EE139)</f>
        <v>#VALUE!</v>
      </c>
      <c r="EI139" s="451" t="e">
        <f>DY139/SUM($DV139:$EE139)</f>
        <v>#VALUE!</v>
      </c>
      <c r="EJ139" s="451" t="e">
        <f>DZ139/SUM($DV139:$EE139)</f>
        <v>#VALUE!</v>
      </c>
      <c r="EK139" s="451" t="e">
        <f>EA139/SUM($DV139:$EE139)</f>
        <v>#VALUE!</v>
      </c>
      <c r="EL139" s="451" t="e">
        <f>EB139/SUM($DV139:$EE139)</f>
        <v>#VALUE!</v>
      </c>
      <c r="EM139" s="451" t="e">
        <f>EC139/SUM($DV139:$EE139)</f>
        <v>#VALUE!</v>
      </c>
      <c r="EN139" s="451" t="e">
        <f>ED139/SUM($DV139:$EE139)</f>
        <v>#VALUE!</v>
      </c>
      <c r="EO139" s="451" t="e">
        <f>EE139/SUM($DV139:$EE139)</f>
        <v>#VALUE!</v>
      </c>
      <c r="EP139" s="450">
        <f>EP138</f>
        <v>0.080000000000000002</v>
      </c>
      <c r="EQ139" s="450">
        <f>EQ138</f>
        <v>0.014999999999999999</v>
      </c>
      <c r="ER139" s="450">
        <f>ER138</f>
        <v>0.014999999999999999</v>
      </c>
      <c r="ES139" s="450">
        <f>ES138</f>
        <v>0.014999999999999999</v>
      </c>
      <c r="ET139" s="450">
        <f>ET138</f>
        <v>0.014999999999999999</v>
      </c>
      <c r="EU139" s="450">
        <f>EU138</f>
        <v>0.089999999999999997</v>
      </c>
      <c r="EV139" s="450">
        <f>EV138</f>
        <v>0.089999999999999997</v>
      </c>
      <c r="EW139" s="450">
        <f>EW138</f>
        <v>0.089999999999999997</v>
      </c>
      <c r="EX139" s="431" t="str">
        <f>IF(_tag_month_day!AS129="","",_tag_month_day!AS129/100)</f>
        <v/>
      </c>
      <c r="EY139" s="431" t="str">
        <f>IF(_tag_month_day!AT129="","",_tag_month_day!AT129/100)</f>
        <v/>
      </c>
      <c r="EZ139" s="431" t="str">
        <f>IF(_tag_month_day!AU129="","",_tag_month_day!AU129/100)</f>
        <v/>
      </c>
      <c r="FA139" s="431" t="str">
        <f>IF(_tag_month_day!AV129="","",_tag_month_day!AV129/100)</f>
        <v/>
      </c>
      <c r="FB139" s="431" t="str">
        <f>IF(_tag_month_day!AW129="","",_tag_month_day!AW129/100)</f>
        <v/>
      </c>
      <c r="FC139" s="431" t="str">
        <f>IF(_tag_month_day!AX129="","",_tag_month_day!AX129/100)</f>
        <v/>
      </c>
      <c r="FD139" s="449" t="str">
        <f>IF(_tag_month_day!AY129="","",_tag_month_day!AY129/100)</f>
        <v/>
      </c>
      <c r="FE139" s="449" t="str">
        <f>IF(_tag_month_day!AZ129="","",_tag_month_day!AZ129/100)</f>
        <v/>
      </c>
      <c r="FF139" s="449" t="str">
        <f>IF(_tag_month_day!BA129="","",_tag_month_day!BA129/100)</f>
        <v/>
      </c>
      <c r="FG139" s="449" t="str">
        <f>IF(_tag_month_day!BB129="","",_tag_month_day!BB129/100)</f>
        <v/>
      </c>
      <c r="FH139" s="467" t="str">
        <f>IF(_tag_month_day!BC129="","",_tag_month_day!BC129/100)</f>
        <v/>
      </c>
      <c r="FI139" s="449">
        <f>FI138</f>
        <v>0.40999999999999998</v>
      </c>
      <c r="FJ139" s="449">
        <f>FJ138</f>
        <v>0.11</v>
      </c>
      <c r="FK139" s="449">
        <f>FK138</f>
        <v>0.014999999999999999</v>
      </c>
      <c r="FL139" s="449">
        <f>FL138</f>
        <v>0</v>
      </c>
      <c r="FM139" s="467">
        <f>FM138</f>
        <v>0.0001</v>
      </c>
      <c r="FN139" s="449">
        <f>FN138</f>
        <v>0.32000000000000001</v>
      </c>
      <c r="FO139" s="449">
        <f>FO138</f>
        <v>0.20000000000000001</v>
      </c>
      <c r="FP139" s="449">
        <f>FP138</f>
        <v>0.01</v>
      </c>
      <c r="FQ139" s="449">
        <f>FQ138</f>
        <v>0</v>
      </c>
      <c r="FR139" s="467">
        <f>FR138</f>
        <v>0.0001</v>
      </c>
      <c r="FS139" s="449" t="str">
        <f>IF(_tag_month_day!BD129="","",_tag_month_day!BD129/100)</f>
        <v/>
      </c>
      <c r="FT139" s="449" t="str">
        <f>IF(_tag_month_day!BE129="","",_tag_month_day!BE129/100)</f>
        <v/>
      </c>
      <c r="FU139" s="449" t="str">
        <f>IF(_tag_month_day!BF129="","",_tag_month_day!BF129/100)</f>
        <v/>
      </c>
      <c r="FV139" s="449" t="str">
        <f>IF(_tag_month_day!BG129="","",_tag_month_day!BG129/100)</f>
        <v/>
      </c>
      <c r="FW139" s="467" t="str">
        <f>IF(_tag_month_day!BH129="","",_tag_month_day!BH129/100)</f>
        <v/>
      </c>
      <c r="FX139" s="449" t="str">
        <f>IF(_tag_month_day!BI129="","",_tag_month_day!BI129/100)</f>
        <v/>
      </c>
      <c r="FY139" s="449" t="str">
        <f>IF(_tag_month_day!BJ129="","",_tag_month_day!BJ129/100)</f>
        <v/>
      </c>
      <c r="FZ139" s="468" t="str">
        <f>IF(_tag_month_day!BK129="","",_tag_month_day!BK129/100)</f>
        <v/>
      </c>
      <c r="GA139" s="449" t="str">
        <f>IF(_tag_month_day!BL129="","",_tag_month_day!BL129/100)</f>
        <v/>
      </c>
      <c r="GB139" s="467" t="str">
        <f>IF(_tag_month_day!BM129="","",_tag_month_day!BM129/100)</f>
        <v/>
      </c>
      <c r="GC139" s="431" t="str">
        <f>IF(_tag_month_day!BN129="","",_tag_month_day!BN129/100)</f>
        <v/>
      </c>
      <c r="GD139" s="431" t="str">
        <f>IF(_tag_month_day!BO129="","",_tag_month_day!BO129/100)</f>
        <v/>
      </c>
      <c r="GE139" s="431" t="str">
        <f>IF(_tag_month_day!BP129="","",_tag_month_day!BP129/100)</f>
        <v/>
      </c>
      <c r="GF139" s="431" t="str">
        <f>IF(_tag_month_day!BQ129="","",_tag_month_day!BQ129/100)</f>
        <v/>
      </c>
      <c r="GG139" s="431" t="str">
        <f>IF(_tag_month_day!BR129="","",_tag_month_day!BR129/100)</f>
        <v/>
      </c>
      <c r="GH139" s="431" t="str">
        <f>IF(_tag_month_day!BS129="","",_tag_month_day!BS129/100)</f>
        <v/>
      </c>
      <c r="GI139" s="467" t="str">
        <f>IF(_tag_month_day!BT129="","",_tag_month_day!BT129/100)</f>
        <v/>
      </c>
      <c r="GJ139" s="469" t="str">
        <f>IF(_tag_month_day!BU129="","",_tag_month_day!BU129/100)</f>
        <v/>
      </c>
      <c r="GK139" s="470">
        <f>GK138</f>
        <v>0.070000000000000007</v>
      </c>
      <c r="GL139" s="470">
        <f>GL138</f>
        <v>0.029999999999999999</v>
      </c>
      <c r="GM139" s="471" t="str">
        <f>IF(_tag_month_day!BX129="","",_tag_month_day!BX129/100)</f>
        <v/>
      </c>
      <c r="GN139" s="470">
        <f>GN138</f>
        <v>0.070000000000000007</v>
      </c>
      <c r="GO139" s="470">
        <f>GO138</f>
        <v>0.029999999999999999</v>
      </c>
      <c r="GP139" s="470">
        <f>GP138</f>
        <v>0.089999999999999997</v>
      </c>
      <c r="GQ139" s="470">
        <f>GQ138</f>
        <v>0.029999999999999999</v>
      </c>
      <c r="GR139" s="471" t="str">
        <f>IF(_tag_month_day!CA129="","",_tag_month_day!CA129/100)</f>
        <v/>
      </c>
      <c r="GS139" s="472">
        <f>GS138</f>
        <v>0.95299999999999996</v>
      </c>
      <c r="GT139" s="472">
        <f>GT138</f>
        <v>0.55000000000000004</v>
      </c>
      <c r="GU139" s="472">
        <f>GU138</f>
        <v>0.55000000000000004</v>
      </c>
      <c r="GV139" s="472">
        <f>GV138</f>
        <v>0.55000000000000004</v>
      </c>
      <c r="GW139" s="472">
        <f>GW138</f>
        <v>0.5</v>
      </c>
      <c r="GX139" s="472">
        <f>GX138</f>
        <v>0.93500000000000005</v>
      </c>
      <c r="GY139" s="472">
        <f>GY138</f>
        <v>0.14999999999999999</v>
      </c>
      <c r="GZ139" s="472">
        <f>GZ138</f>
        <v>1</v>
      </c>
      <c r="HA139" s="474">
        <f>HA138</f>
        <v>0.047</v>
      </c>
      <c r="HB139" s="474">
        <f>HB138</f>
        <v>0.45000000000000001</v>
      </c>
      <c r="HC139" s="474">
        <f>HC138</f>
        <v>0.45000000000000001</v>
      </c>
      <c r="HD139" s="474">
        <f>HD138</f>
        <v>0.45000000000000001</v>
      </c>
      <c r="HE139" s="474">
        <f>HE138</f>
        <v>0.5</v>
      </c>
      <c r="HF139" s="474">
        <f>HF138</f>
        <v>0.065000000000000002</v>
      </c>
      <c r="HG139" s="474">
        <f>HG138</f>
        <v>0.84999999999999998</v>
      </c>
      <c r="HH139" s="474">
        <f>HH138</f>
        <v>0</v>
      </c>
      <c r="HI139" s="10">
        <f>IF(BZ139&lt;&gt;"",CK139-BV139,0)</f>
        <v>0</v>
      </c>
      <c r="HJ139" s="10" t="e">
        <f>IF(AJ139&gt;0,AH139-AJ139,0)</f>
        <v>#VALUE!</v>
      </c>
      <c r="HK139" s="466">
        <f>HK138</f>
        <v>0.84999999999999998</v>
      </c>
      <c r="HL139" s="424">
        <f>HL138</f>
        <v>550000</v>
      </c>
      <c r="HM139" s="424">
        <f>HM138</f>
        <v>480000</v>
      </c>
      <c r="HN139" s="465" t="e">
        <f>(DJ139*EZ139+DK139*FH139+DL139*FM139+DM139*FR139+DN139*FW139+DO139*GB139+DS139*GI139+DP139*GM139+DR139*GR139)*1000*2</f>
        <v>#VALUE!</v>
      </c>
      <c r="HO139" s="465" t="e">
        <f>HN139*HK139*$HO$2/HL139*1000000</f>
        <v>#VALUE!</v>
      </c>
      <c r="HP139" s="465" t="e">
        <f>HN139*HK139*$HP$2/HM139*1000000</f>
        <v>#VALUE!</v>
      </c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</row>
    <row customFormat="1" r="140" s="0">
      <c r="A140" s="420">
        <v>129</v>
      </c>
      <c r="B140" s="421">
        <f ca="1">IF(D140=D139,B139,IF(D140="夜班",B139+1,B139))</f>
        <v>43591</v>
      </c>
      <c r="C140" s="422">
        <f>C139</f>
        <v>0.041666666666666699</v>
      </c>
      <c r="D140" s="10" t="str">
        <f ca="1">IF(HOUR(G140)&lt;8,"夜班",IF(HOUR(G140)&lt;16,"白班",IF(HOUR(G140)&lt;24,"中班",0)))</f>
        <v>夜班</v>
      </c>
      <c r="E140" s="10" t="e">
        <f ca="1">IF(F140=1,"甲",IF(F140=2,"乙",IF(F140=3,"丙",IF(F140=4,"丁",""))))</f>
        <v>#REF!</v>
      </c>
      <c r="F140" s="10" t="e">
        <f ca="1">SUMPRODUCT((成本日报!$A$3:$A$95=计划!B140)*(成本日报!$B$3:$B$95=计划!$D140),成本日报!$C$3:$C$95)</f>
        <v>#REF!</v>
      </c>
      <c r="G140" s="423">
        <f ca="1">G139+C139</f>
        <v>43591.333333333023</v>
      </c>
      <c r="H140" s="423">
        <f ca="1">$G140+$C140/60*10+$C140*0</f>
        <v>43591.340277777468</v>
      </c>
      <c r="I140" s="423">
        <f ca="1">$G140+$C140/60*18+$C140*0</f>
        <v>43591.34583333302</v>
      </c>
      <c r="J140" s="423">
        <f ca="1">$G140+$C140/60*0+$C140*1</f>
        <v>43591.374999999687</v>
      </c>
      <c r="K140" s="423">
        <f ca="1">$G140+$C140/60*30+$C140*2</f>
        <v>43591.437499999694</v>
      </c>
      <c r="L140" s="423">
        <f ca="1">$G140+$C140/60*0+$C140*3</f>
        <v>43591.458333333023</v>
      </c>
      <c r="M140" s="424" t="str">
        <f>IF(_tag_month_day!A130="","",_tag_month_day!A130)</f>
        <v/>
      </c>
      <c r="N140" s="424" t="str">
        <f>IF(_tag_month_day!B130="","",_tag_month_day!B130)</f>
        <v/>
      </c>
      <c r="O140" s="425" t="e">
        <f>IF(M140+N140=0,"",M140+N140)</f>
        <v>#VALUE!</v>
      </c>
      <c r="P140" s="424" t="str">
        <f>IF(_tag_month_day!C130="","",_tag_month_day!C130)</f>
        <v/>
      </c>
      <c r="Q140" s="424" t="str">
        <f>IF(_tag_month_day!D130="","",_tag_month_day!D130)</f>
        <v/>
      </c>
      <c r="R140" s="426" t="str">
        <f>IF(_tag_month_day!CB130="","",_tag_month_day!CB130/100)</f>
        <v/>
      </c>
      <c r="S140" s="427" t="str">
        <f>IF(_tag_month_day!E130="","",_tag_month_day!E130)</f>
        <v/>
      </c>
      <c r="T140" s="427" t="str">
        <f>IF(_tag_month_day!F130="","",_tag_month_day!F130)</f>
        <v/>
      </c>
      <c r="U140" s="428" t="e">
        <f>S140+T140</f>
        <v>#VALUE!</v>
      </c>
      <c r="V140" s="429" t="e">
        <f>U140/AJ140</f>
        <v>#VALUE!</v>
      </c>
      <c r="W140" s="430" t="str">
        <f>IF(_jhy_month_day!A130="","",_jhy_month_day!A130)</f>
        <v/>
      </c>
      <c r="X140" s="431" t="str">
        <f>IF(_jhy_month_day!B130="","",_jhy_month_day!B130/100)</f>
        <v/>
      </c>
      <c r="Y140" s="431" t="str">
        <f>IF(_jhy_month_day!C130="","",_jhy_month_day!C130/100)</f>
        <v/>
      </c>
      <c r="Z140" s="432">
        <f>Z136+1</f>
        <v>33</v>
      </c>
      <c r="AA140" s="433" t="str">
        <f>IF(_tag_month_day!G130="","",_tag_month_day!G130/100)</f>
        <v/>
      </c>
      <c r="AB140" s="433" t="str">
        <f>IF(_tag_month_day!H130="","",_tag_month_day!H130/100)</f>
        <v/>
      </c>
      <c r="AC140" s="434">
        <f>IF(X140="",AC139,BK140*($AV139*X140+$AW139*FD139+$AX139*FI139+$AY139*FN139+$AZ139*FS139+$BA139*FX139+$BG139*GE139)/(AV139*Y140+AX139*FK139+AW139*FF139+AY139*FP139+AZ139*FU139+BA139*FZ139+BG139*GG139+BB139*GK139+BC139*GN139+BD139*GP139))</f>
        <v>1.59963432013121</v>
      </c>
      <c r="AD140" s="435" t="str">
        <f>IF(AC140=AC139,"",AC140-AC139)</f>
        <v/>
      </c>
      <c r="AE140" s="436" t="str">
        <f>IF(1-AF140=0,"",(1-AF140))</f>
        <v/>
      </c>
      <c r="AF140" s="437">
        <v>1</v>
      </c>
      <c r="AG140" s="10" t="str">
        <f>AG139</f>
        <v>8B4</v>
      </c>
      <c r="AH140" s="438" t="str">
        <f>AH139</f>
        <v/>
      </c>
      <c r="AI140" s="424" t="e">
        <f>IF(ROUND(AJ140-AJ139,1)=0,"",AJ140-AJ139)</f>
        <v>#VALUE!</v>
      </c>
      <c r="AJ140" s="10" t="str">
        <f>IF(_tag_month_day!I130="","",_tag_month_day!I130)</f>
        <v/>
      </c>
      <c r="AK140" s="440"/>
      <c r="AL140" s="440"/>
      <c r="AM140" s="440"/>
      <c r="AN140" s="441">
        <f>AN139</f>
        <v>2</v>
      </c>
      <c r="AO140" s="441">
        <f>AO139</f>
        <v>8</v>
      </c>
      <c r="AP140" s="442" t="e">
        <f>(IF(AN140=0,AS139,AS139*(1+AO140/AN140)/(AR140+AO140/AN140)))+AT140</f>
        <v>#VALUE!</v>
      </c>
      <c r="AQ140" s="443" t="str">
        <f>IF(_tag_month_day!J130="","",_tag_month_day!J130/100)</f>
        <v/>
      </c>
      <c r="AR140" s="444">
        <f>AR139</f>
        <v>1.3</v>
      </c>
      <c r="AS140" s="445" t="e">
        <f>AQ140*(AN140*AR140+AO140)/(AN140+AO140)</f>
        <v>#VALUE!</v>
      </c>
      <c r="AT140" s="445" t="e">
        <f>(SUM(BE140:BF140)-SUM(BE139:BF139))*0.05</f>
        <v>#VALUE!</v>
      </c>
      <c r="AU140" s="446" t="str">
        <f>IF(_tag_month_day!CC130="","",IF(_tag_month_day!CC130&gt;0,_tag_month_day!CD130,_tag_month_day!CE130))</f>
        <v/>
      </c>
      <c r="AV140" s="447" t="str">
        <f>IF(_tag_month_day!L130="","",_tag_month_day!L130/100)</f>
        <v/>
      </c>
      <c r="AW140" s="431">
        <f>AW139</f>
        <v>0</v>
      </c>
      <c r="AX140" s="431">
        <f>AX139</f>
        <v>0</v>
      </c>
      <c r="AY140" s="431" t="str">
        <f>IF(_tag_month_day!M130="","",_tag_month_day!M130/100)</f>
        <v/>
      </c>
      <c r="AZ140" s="431" t="str">
        <f>IF(_tag_month_day!N130="","",_tag_month_day!N130/100)</f>
        <v/>
      </c>
      <c r="BA140" s="431" t="str">
        <f>IF(_tag_month_day!O130="","",_tag_month_day!O130/100)</f>
        <v/>
      </c>
      <c r="BB140" s="448" t="str">
        <f>IF(_tag_month_day!P130="","",_tag_month_day!P130/100)</f>
        <v/>
      </c>
      <c r="BC140" s="448">
        <f>BC139</f>
        <v>0</v>
      </c>
      <c r="BD140" s="448" t="str">
        <f>IF(_tag_month_day!Q130="","",_tag_month_day!Q130/100)</f>
        <v/>
      </c>
      <c r="BE140" s="449" t="str">
        <f>IF(_tag_month_day!R130="","",_tag_month_day!R130/100)</f>
        <v/>
      </c>
      <c r="BF140" s="388" t="e">
        <f>(AU140*(100+BE140*100))/(AJ140-AU140)/100</f>
        <v>#VALUE!</v>
      </c>
      <c r="BG140" s="450" t="e">
        <f>BE140+BF140</f>
        <v>#VALUE!</v>
      </c>
      <c r="BH140" s="451" t="e">
        <f>SUM(AV140:BF140)</f>
        <v>#VALUE!</v>
      </c>
      <c r="BI140" s="452" t="e">
        <f>IF(CX140=0,BI139,(DK140*查询!$R$5+DL140*查询!$Q$5+DM140*查询!$N$5+DN140*查询!$O$5+DO140*查询!$P$5)*AF140/CX140)</f>
        <v>#VALUE!</v>
      </c>
      <c r="BJ140" s="452" t="e">
        <f>IF(CX140=0,BJ139,(DP140*查询!$S$5+DQ140*查询!$T$5+DR140*查询!$U$5)*AF140/CX140)</f>
        <v>#VALUE!</v>
      </c>
      <c r="BK140" s="452">
        <f>BK139</f>
        <v>1</v>
      </c>
      <c r="BL140" s="453" t="e">
        <f>SUMPRODUCT((AV140:BA140)*(GS140:GX140))/((GS140:GX140)+SUM(BB140:BD140)*GY140+BG140*GZ140)</f>
        <v>#VALUE!</v>
      </c>
      <c r="BM140" s="453" t="e">
        <f>BK140*($AV140*FB140+$AW140*FD140+$AX140*FI140+$AY140*FN140+$AZ140*FS140+$BA140*FX140+$BG140*GE140)/(AV140*EY140+AX140*FK140+AW140*FF140+AY140*FP140+AZ140*FU140+BA140*FZ140+BG140*GG140+BB140*GK140+BC140*GN140+BD140*GP140)</f>
        <v>#VALUE!</v>
      </c>
      <c r="BN140" s="453" t="e">
        <f>($AV140*FC140+$AX140*FJ140+$AW140*FE140+$AY140*FO140+$AZ140*FT140+$BA140*FY140+$BG140*GF140)/($AV140*FA140+BG140*GH140+BB140*GL140+BC140*GO140+BD140*GQ140+BA140*GA140)</f>
        <v>#VALUE!</v>
      </c>
      <c r="BO140" s="454" t="e">
        <f>SUMPRODUCT(AV140:BA140*GS140:GX140)/(GS140:GX140+(BB140+BC140+BD140)*GY140+BG140)</f>
        <v>#VALUE!</v>
      </c>
      <c r="BP140" s="454" t="e">
        <f>SUMPRODUCT(AV140:BA140*GS140:GX140)/(GS140:GX140+(BB140+BC140+BD140)*GY140+BG140)</f>
        <v>#VALUE!</v>
      </c>
      <c r="BQ140" s="454" t="e">
        <f>SUMPRODUCT(AV140:BA140*GS140:GX140)/(GS140:GX140+(BB140+BC140+BD140)*GY140+BG140)</f>
        <v>#VALUE!</v>
      </c>
      <c r="BR140" s="453" t="str">
        <f>IF(_tag_month_day!T130="","",_tag_month_day!T130)</f>
        <v/>
      </c>
      <c r="BS140" s="453" t="str">
        <f>IF(_tag_month_day!U130="","",_tag_month_day!U130)</f>
        <v/>
      </c>
      <c r="BT140" s="455" t="str">
        <f>IF(CK140="","",IF((CK140&gt;=BV140-0.12)*(CK140&lt;=BV140+0.12),"合格","不合格"))</f>
        <v/>
      </c>
      <c r="BU140" s="456" t="str">
        <f>IF(_tag_month_day!V130="","",_tag_month_day!V130)</f>
        <v/>
      </c>
      <c r="BV140" s="457" t="str">
        <f>IF(_tag_month_day!W130="","",_tag_month_day!W130)</f>
        <v/>
      </c>
      <c r="BW140" s="458" t="str">
        <f>IF(_tag_month_day!X130="","",_tag_month_day!X130)</f>
        <v/>
      </c>
      <c r="BX140" s="458" t="str">
        <f>IF(_tag_month_day!Y130="","",_tag_month_day!Y130)</f>
        <v/>
      </c>
      <c r="BY140" s="459">
        <f ca="1">L140</f>
        <v>43591.458333333023</v>
      </c>
      <c r="BZ140" s="460" t="s">
        <v>429</v>
      </c>
      <c r="CA140" s="461">
        <v>0.44791666666666702</v>
      </c>
      <c r="CB140" s="424" t="str">
        <f>IF(_tag_month_day!Z130="","",_tag_month_day!Z130)</f>
        <v/>
      </c>
      <c r="CC140" s="424" t="str">
        <f>IF(_tag_month_day!AA130="","",_tag_month_day!AA130)</f>
        <v/>
      </c>
      <c r="CD140" s="424" t="str">
        <f>IF(_tag_month_day!AB130="","",_tag_month_day!AB130)</f>
        <v/>
      </c>
      <c r="CE140" s="424" t="str">
        <f>IF(_tag_month_day!AC130="","",_tag_month_day!AC130)</f>
        <v/>
      </c>
      <c r="CF140" s="424" t="str">
        <f>IF(_tag_month_day!AD130="","",_tag_month_day!AD130)</f>
        <v/>
      </c>
      <c r="CG140" s="424" t="str">
        <f>IF(_tag_month_day!AE130="","",_tag_month_day!AE130)</f>
        <v/>
      </c>
      <c r="CH140" s="424" t="str">
        <f>IF(_tag_month_day!AF130="","",_tag_month_day!AF130)</f>
        <v/>
      </c>
      <c r="CI140" s="424" t="str">
        <f>IF(_tag_month_day!AG130="","",_tag_month_day!AG130)</f>
        <v/>
      </c>
      <c r="CJ140" s="424" t="str">
        <f>IF(_tag_month_day!AH130="","",_tag_month_day!AH130)</f>
        <v/>
      </c>
      <c r="CK140" s="424" t="str">
        <f>IF(_tag_month_day!AI130="","",_tag_month_day!AI130)</f>
        <v/>
      </c>
      <c r="CL140" s="4" t="str">
        <f>IF(_tag_month_day!AJ130="","",_tag_month_day!AJ130)</f>
        <v/>
      </c>
      <c r="CM140" s="4" t="str">
        <f>IF(_tag_month_day!AK130="","",_tag_month_day!AK130)</f>
        <v/>
      </c>
      <c r="CN140" s="4" t="str">
        <f>IF(_tag_month_day!AL130="","",_tag_month_day!AL130)</f>
        <v/>
      </c>
      <c r="CO140" s="4" t="str">
        <f>IF(_tag_month_day!AM130="","",_tag_month_day!AM130)</f>
        <v/>
      </c>
      <c r="CP140" s="4" t="str">
        <f>IF(_tag_month_day!AN130="","",_tag_month_day!AN130)</f>
        <v/>
      </c>
      <c r="CQ140" s="4" t="str">
        <f>IF(_tag_month_day!AO130="","",_tag_month_day!AO130)</f>
        <v/>
      </c>
      <c r="CR140" s="462" t="str">
        <f>IF(_tag_month_day!AP130="","",_tag_month_day!AP130)</f>
        <v/>
      </c>
      <c r="CS140" s="463" t="str">
        <f>IF(_tag_month_day!AQ130="","",_tag_month_day!AQ130)</f>
        <v/>
      </c>
      <c r="CT140" s="4" t="str">
        <f>IF(_tag_month_day!AR130="","",_tag_month_day!AR130)</f>
        <v/>
      </c>
      <c r="CU140" s="464" t="e">
        <f>DU140/AJ140</f>
        <v>#VALUE!</v>
      </c>
      <c r="CV140" s="451" t="e">
        <f>BG140/BH140</f>
        <v>#VALUE!</v>
      </c>
      <c r="CW140" s="465" t="e">
        <f>AJ140*(1-CV140)*CU140*AF140</f>
        <v>#VALUE!</v>
      </c>
      <c r="CX140" s="465" t="e">
        <f>CW140*94%</f>
        <v>#VALUE!</v>
      </c>
      <c r="CY140" s="466" t="e">
        <f>IF(CX140=0,0,DS140/(DS140+CX140))</f>
        <v>#VALUE!</v>
      </c>
      <c r="CZ140" s="465" t="e">
        <f>$AJ140*EF140</f>
        <v>#VALUE!</v>
      </c>
      <c r="DA140" s="465" t="e">
        <f>$AJ140*EG140</f>
        <v>#VALUE!</v>
      </c>
      <c r="DB140" s="465" t="e">
        <f>$AJ140*EH140</f>
        <v>#VALUE!</v>
      </c>
      <c r="DC140" s="465" t="e">
        <f>$AJ140*EI140</f>
        <v>#VALUE!</v>
      </c>
      <c r="DD140" s="465" t="e">
        <f>$AJ140*EJ140</f>
        <v>#VALUE!</v>
      </c>
      <c r="DE140" s="465" t="e">
        <f>$AJ140*EK140</f>
        <v>#VALUE!</v>
      </c>
      <c r="DF140" s="465" t="e">
        <f>$AJ140*EL140</f>
        <v>#VALUE!</v>
      </c>
      <c r="DG140" s="465" t="e">
        <f>$AJ140*EM140</f>
        <v>#VALUE!</v>
      </c>
      <c r="DH140" s="465" t="e">
        <f>$AJ140*EN140</f>
        <v>#VALUE!</v>
      </c>
      <c r="DI140" s="465" t="e">
        <f>$AJ140*EO140</f>
        <v>#VALUE!</v>
      </c>
      <c r="DJ140" s="465" t="e">
        <f>CZ140*(1-EP140)</f>
        <v>#VALUE!</v>
      </c>
      <c r="DK140" s="465" t="e">
        <f>DA140*(1-ER140)</f>
        <v>#VALUE!</v>
      </c>
      <c r="DL140" s="465" t="e">
        <f>DB140*(1-EQ140)</f>
        <v>#VALUE!</v>
      </c>
      <c r="DM140" s="465" t="e">
        <f>DC140*(1-ES140)</f>
        <v>#VALUE!</v>
      </c>
      <c r="DN140" s="465" t="e">
        <f>DD140*(1-ET140)</f>
        <v>#VALUE!</v>
      </c>
      <c r="DO140" s="465" t="e">
        <f>DE140</f>
        <v>#VALUE!</v>
      </c>
      <c r="DP140" s="465" t="e">
        <f>DF140*(1-EU140)</f>
        <v>#VALUE!</v>
      </c>
      <c r="DQ140" s="465" t="e">
        <f>DG140*(1-EV140)</f>
        <v>#VALUE!</v>
      </c>
      <c r="DR140" s="465" t="e">
        <f>DH140*(1-EW140)</f>
        <v>#VALUE!</v>
      </c>
      <c r="DS140" s="465" t="e">
        <f>DI140</f>
        <v>#VALUE!</v>
      </c>
      <c r="DT140" s="465" t="e">
        <f>SUM(DJ140:DS140)</f>
        <v>#VALUE!</v>
      </c>
      <c r="DU140" s="465" t="e">
        <f>(GS140:GX140)+(DP140+DQ140+DR140)*GY140+DS140</f>
        <v>#VALUE!</v>
      </c>
      <c r="DV140" s="451" t="e">
        <f>AV140/$BH140/(1-EP140)</f>
        <v>#VALUE!</v>
      </c>
      <c r="DW140" s="451" t="e">
        <f>AW140/$BH140/(1-ER140)</f>
        <v>#VALUE!</v>
      </c>
      <c r="DX140" s="451" t="e">
        <f>AX140/$BH140/(1-EQ140)</f>
        <v>#VALUE!</v>
      </c>
      <c r="DY140" s="451" t="e">
        <f>AY140/$BH140/(1-ES140)</f>
        <v>#VALUE!</v>
      </c>
      <c r="DZ140" s="451" t="e">
        <f>AZ140/$BH140/(1-ET140)</f>
        <v>#VALUE!</v>
      </c>
      <c r="EA140" s="451" t="e">
        <f>BA140/$BH140/(1-AX140)</f>
        <v>#VALUE!</v>
      </c>
      <c r="EB140" s="451" t="e">
        <f>BB140/$BH140/(1-EU140)</f>
        <v>#VALUE!</v>
      </c>
      <c r="EC140" s="451" t="e">
        <f>BC140/$BH140/(1-EV140)</f>
        <v>#VALUE!</v>
      </c>
      <c r="ED140" s="451" t="e">
        <f>BD140/$BH140/(1-EW140)</f>
        <v>#VALUE!</v>
      </c>
      <c r="EE140" s="451" t="e">
        <f>BG140/BH140</f>
        <v>#VALUE!</v>
      </c>
      <c r="EF140" s="451" t="e">
        <f>DV140/SUM($DV140:$EE140)</f>
        <v>#VALUE!</v>
      </c>
      <c r="EG140" s="451" t="e">
        <f>DW140/SUM($DV140:$EE140)</f>
        <v>#VALUE!</v>
      </c>
      <c r="EH140" s="451" t="e">
        <f>DX140/SUM($DV140:$EE140)</f>
        <v>#VALUE!</v>
      </c>
      <c r="EI140" s="451" t="e">
        <f>DY140/SUM($DV140:$EE140)</f>
        <v>#VALUE!</v>
      </c>
      <c r="EJ140" s="451" t="e">
        <f>DZ140/SUM($DV140:$EE140)</f>
        <v>#VALUE!</v>
      </c>
      <c r="EK140" s="451" t="e">
        <f>EA140/SUM($DV140:$EE140)</f>
        <v>#VALUE!</v>
      </c>
      <c r="EL140" s="451" t="e">
        <f>EB140/SUM($DV140:$EE140)</f>
        <v>#VALUE!</v>
      </c>
      <c r="EM140" s="451" t="e">
        <f>EC140/SUM($DV140:$EE140)</f>
        <v>#VALUE!</v>
      </c>
      <c r="EN140" s="451" t="e">
        <f>ED140/SUM($DV140:$EE140)</f>
        <v>#VALUE!</v>
      </c>
      <c r="EO140" s="451" t="e">
        <f>EE140/SUM($DV140:$EE140)</f>
        <v>#VALUE!</v>
      </c>
      <c r="EP140" s="450">
        <f>EP139</f>
        <v>0.080000000000000002</v>
      </c>
      <c r="EQ140" s="450">
        <f>EQ139</f>
        <v>0.014999999999999999</v>
      </c>
      <c r="ER140" s="450">
        <f>ER139</f>
        <v>0.014999999999999999</v>
      </c>
      <c r="ES140" s="450">
        <f>ES139</f>
        <v>0.014999999999999999</v>
      </c>
      <c r="ET140" s="450">
        <f>ET139</f>
        <v>0.014999999999999999</v>
      </c>
      <c r="EU140" s="450">
        <f>EU139</f>
        <v>0.089999999999999997</v>
      </c>
      <c r="EV140" s="450">
        <f>EV139</f>
        <v>0.089999999999999997</v>
      </c>
      <c r="EW140" s="450">
        <f>EW139</f>
        <v>0.089999999999999997</v>
      </c>
      <c r="EX140" s="431" t="str">
        <f>IF(_tag_month_day!AS130="","",_tag_month_day!AS130/100)</f>
        <v/>
      </c>
      <c r="EY140" s="431" t="str">
        <f>IF(_tag_month_day!AT130="","",_tag_month_day!AT130/100)</f>
        <v/>
      </c>
      <c r="EZ140" s="431" t="str">
        <f>IF(_tag_month_day!AU130="","",_tag_month_day!AU130/100)</f>
        <v/>
      </c>
      <c r="FA140" s="431" t="str">
        <f>IF(_tag_month_day!AV130="","",_tag_month_day!AV130/100)</f>
        <v/>
      </c>
      <c r="FB140" s="431" t="str">
        <f>IF(_tag_month_day!AW130="","",_tag_month_day!AW130/100)</f>
        <v/>
      </c>
      <c r="FC140" s="431" t="str">
        <f>IF(_tag_month_day!AX130="","",_tag_month_day!AX130/100)</f>
        <v/>
      </c>
      <c r="FD140" s="449" t="str">
        <f>IF(_tag_month_day!AY130="","",_tag_month_day!AY130/100)</f>
        <v/>
      </c>
      <c r="FE140" s="449" t="str">
        <f>IF(_tag_month_day!AZ130="","",_tag_month_day!AZ130/100)</f>
        <v/>
      </c>
      <c r="FF140" s="449" t="str">
        <f>IF(_tag_month_day!BA130="","",_tag_month_day!BA130/100)</f>
        <v/>
      </c>
      <c r="FG140" s="449" t="str">
        <f>IF(_tag_month_day!BB130="","",_tag_month_day!BB130/100)</f>
        <v/>
      </c>
      <c r="FH140" s="467" t="str">
        <f>IF(_tag_month_day!BC130="","",_tag_month_day!BC130/100)</f>
        <v/>
      </c>
      <c r="FI140" s="449">
        <f>FI139</f>
        <v>0.40999999999999998</v>
      </c>
      <c r="FJ140" s="449">
        <f>FJ139</f>
        <v>0.11</v>
      </c>
      <c r="FK140" s="449">
        <f>FK139</f>
        <v>0.014999999999999999</v>
      </c>
      <c r="FL140" s="449">
        <f>FL139</f>
        <v>0</v>
      </c>
      <c r="FM140" s="467">
        <f>FM139</f>
        <v>0.0001</v>
      </c>
      <c r="FN140" s="449">
        <f>FN139</f>
        <v>0.32000000000000001</v>
      </c>
      <c r="FO140" s="449">
        <f>FO139</f>
        <v>0.20000000000000001</v>
      </c>
      <c r="FP140" s="449">
        <f>FP139</f>
        <v>0.01</v>
      </c>
      <c r="FQ140" s="449">
        <f>FQ139</f>
        <v>0</v>
      </c>
      <c r="FR140" s="467">
        <f>FR139</f>
        <v>0.0001</v>
      </c>
      <c r="FS140" s="449" t="str">
        <f>IF(_tag_month_day!BD130="","",_tag_month_day!BD130/100)</f>
        <v/>
      </c>
      <c r="FT140" s="449" t="str">
        <f>IF(_tag_month_day!BE130="","",_tag_month_day!BE130/100)</f>
        <v/>
      </c>
      <c r="FU140" s="449" t="str">
        <f>IF(_tag_month_day!BF130="","",_tag_month_day!BF130/100)</f>
        <v/>
      </c>
      <c r="FV140" s="449" t="str">
        <f>IF(_tag_month_day!BG130="","",_tag_month_day!BG130/100)</f>
        <v/>
      </c>
      <c r="FW140" s="467" t="str">
        <f>IF(_tag_month_day!BH130="","",_tag_month_day!BH130/100)</f>
        <v/>
      </c>
      <c r="FX140" s="449" t="str">
        <f>IF(_tag_month_day!BI130="","",_tag_month_day!BI130/100)</f>
        <v/>
      </c>
      <c r="FY140" s="449" t="str">
        <f>IF(_tag_month_day!BJ130="","",_tag_month_day!BJ130/100)</f>
        <v/>
      </c>
      <c r="FZ140" s="468" t="str">
        <f>IF(_tag_month_day!BK130="","",_tag_month_day!BK130/100)</f>
        <v/>
      </c>
      <c r="GA140" s="449" t="str">
        <f>IF(_tag_month_day!BL130="","",_tag_month_day!BL130/100)</f>
        <v/>
      </c>
      <c r="GB140" s="467" t="str">
        <f>IF(_tag_month_day!BM130="","",_tag_month_day!BM130/100)</f>
        <v/>
      </c>
      <c r="GC140" s="431" t="str">
        <f>IF(_tag_month_day!BN130="","",_tag_month_day!BN130/100)</f>
        <v/>
      </c>
      <c r="GD140" s="431" t="str">
        <f>IF(_tag_month_day!BO130="","",_tag_month_day!BO130/100)</f>
        <v/>
      </c>
      <c r="GE140" s="431" t="str">
        <f>IF(_tag_month_day!BP130="","",_tag_month_day!BP130/100)</f>
        <v/>
      </c>
      <c r="GF140" s="431" t="str">
        <f>IF(_tag_month_day!BQ130="","",_tag_month_day!BQ130/100)</f>
        <v/>
      </c>
      <c r="GG140" s="431" t="str">
        <f>IF(_tag_month_day!BR130="","",_tag_month_day!BR130/100)</f>
        <v/>
      </c>
      <c r="GH140" s="431" t="str">
        <f>IF(_tag_month_day!BS130="","",_tag_month_day!BS130/100)</f>
        <v/>
      </c>
      <c r="GI140" s="467" t="str">
        <f>IF(_tag_month_day!BT130="","",_tag_month_day!BT130/100)</f>
        <v/>
      </c>
      <c r="GJ140" s="469" t="str">
        <f>IF(_tag_month_day!BU130="","",_tag_month_day!BU130/100)</f>
        <v/>
      </c>
      <c r="GK140" s="470">
        <f>GK139</f>
        <v>0.070000000000000007</v>
      </c>
      <c r="GL140" s="470">
        <f>GL139</f>
        <v>0.029999999999999999</v>
      </c>
      <c r="GM140" s="471" t="str">
        <f>IF(_tag_month_day!BX130="","",_tag_month_day!BX130/100)</f>
        <v/>
      </c>
      <c r="GN140" s="470">
        <f>GN139</f>
        <v>0.070000000000000007</v>
      </c>
      <c r="GO140" s="470">
        <f>GO139</f>
        <v>0.029999999999999999</v>
      </c>
      <c r="GP140" s="470">
        <f>GP139</f>
        <v>0.089999999999999997</v>
      </c>
      <c r="GQ140" s="470">
        <f>GQ139</f>
        <v>0.029999999999999999</v>
      </c>
      <c r="GR140" s="471" t="str">
        <f>IF(_tag_month_day!CA130="","",_tag_month_day!CA130/100)</f>
        <v/>
      </c>
      <c r="GS140" s="472">
        <f>GS139</f>
        <v>0.95299999999999996</v>
      </c>
      <c r="GT140" s="472">
        <f>GT139</f>
        <v>0.55000000000000004</v>
      </c>
      <c r="GU140" s="472">
        <f>GU139</f>
        <v>0.55000000000000004</v>
      </c>
      <c r="GV140" s="472">
        <f>GV139</f>
        <v>0.55000000000000004</v>
      </c>
      <c r="GW140" s="472">
        <f>GW139</f>
        <v>0.5</v>
      </c>
      <c r="GX140" s="472">
        <f>GX139</f>
        <v>0.93500000000000005</v>
      </c>
      <c r="GY140" s="472">
        <f>GY139</f>
        <v>0.14999999999999999</v>
      </c>
      <c r="GZ140" s="472">
        <f>GZ139</f>
        <v>1</v>
      </c>
      <c r="HA140" s="474">
        <f>HA139</f>
        <v>0.047</v>
      </c>
      <c r="HB140" s="474">
        <f>HB139</f>
        <v>0.45000000000000001</v>
      </c>
      <c r="HC140" s="474">
        <f>HC139</f>
        <v>0.45000000000000001</v>
      </c>
      <c r="HD140" s="474">
        <f>HD139</f>
        <v>0.45000000000000001</v>
      </c>
      <c r="HE140" s="474">
        <f>HE139</f>
        <v>0.5</v>
      </c>
      <c r="HF140" s="474">
        <f>HF139</f>
        <v>0.065000000000000002</v>
      </c>
      <c r="HG140" s="474">
        <f>HG139</f>
        <v>0.84999999999999998</v>
      </c>
      <c r="HH140" s="474">
        <f>HH139</f>
        <v>0</v>
      </c>
      <c r="HI140" s="10" t="e">
        <f>IF(BZ140&lt;&gt;"",CK140-BV140,0)</f>
        <v>#VALUE!</v>
      </c>
      <c r="HJ140" s="10" t="e">
        <f>IF(AJ140&gt;0,AH140-AJ140,0)</f>
        <v>#VALUE!</v>
      </c>
      <c r="HK140" s="466">
        <f>HK139</f>
        <v>0.84999999999999998</v>
      </c>
      <c r="HL140" s="424">
        <f>HL139</f>
        <v>550000</v>
      </c>
      <c r="HM140" s="424">
        <f>HM139</f>
        <v>480000</v>
      </c>
      <c r="HN140" s="465" t="e">
        <f>(DJ140*EZ140+DK140*FH140+DL140*FM140+DM140*FR140+DN140*FW140+DO140*GB140+DS140*GI140+DP140*GM140+DR140*GR140)*1000*2</f>
        <v>#VALUE!</v>
      </c>
      <c r="HO140" s="465" t="e">
        <f>HN140*HK140*$HO$2/HL140*1000000</f>
        <v>#VALUE!</v>
      </c>
      <c r="HP140" s="465" t="e">
        <f>HN140*HK140*$HP$2/HM140*1000000</f>
        <v>#VALUE!</v>
      </c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</row>
    <row customFormat="1" r="141" s="0">
      <c r="A141" s="420">
        <v>130</v>
      </c>
      <c r="B141" s="421">
        <f ca="1">IF(D141=D140,B140,IF(D141="夜班",B140+1,B140))</f>
        <v>43591</v>
      </c>
      <c r="C141" s="422">
        <f>C140</f>
        <v>0.041666666666666699</v>
      </c>
      <c r="D141" s="10" t="str">
        <f ca="1">IF(HOUR(G141)&lt;8,"夜班",IF(HOUR(G141)&lt;16,"白班",IF(HOUR(G141)&lt;24,"中班",0)))</f>
        <v>白班</v>
      </c>
      <c r="E141" s="10" t="e">
        <f ca="1">IF(F141=1,"甲",IF(F141=2,"乙",IF(F141=3,"丙",IF(F141=4,"丁",""))))</f>
        <v>#REF!</v>
      </c>
      <c r="F141" s="10" t="e">
        <f ca="1">SUMPRODUCT((成本日报!$A$3:$A$95=计划!B141)*(成本日报!$B$3:$B$95=计划!$D141),成本日报!$C$3:$C$95)</f>
        <v>#REF!</v>
      </c>
      <c r="G141" s="423">
        <f ca="1">G140+C140</f>
        <v>43591.374999999687</v>
      </c>
      <c r="H141" s="423">
        <f ca="1">$G141+$C141/60*10+$C141*0</f>
        <v>43591.381944444132</v>
      </c>
      <c r="I141" s="423">
        <f ca="1">$G141+$C141/60*18+$C141*0</f>
        <v>43591.387499999684</v>
      </c>
      <c r="J141" s="423">
        <f ca="1">$G141+$C141/60*0+$C141*1</f>
        <v>43591.416666666351</v>
      </c>
      <c r="K141" s="423">
        <f ca="1">$G141+$C141/60*30+$C141*2</f>
        <v>43591.479166666359</v>
      </c>
      <c r="L141" s="423">
        <f ca="1">$G141+$C141/60*0+$C141*3</f>
        <v>43591.499999999687</v>
      </c>
      <c r="M141" s="424" t="str">
        <f>IF(_tag_month_day!A131="","",_tag_month_day!A131)</f>
        <v/>
      </c>
      <c r="N141" s="424" t="str">
        <f>IF(_tag_month_day!B131="","",_tag_month_day!B131)</f>
        <v/>
      </c>
      <c r="O141" s="425" t="e">
        <f>IF(M141+N141=0,"",M141+N141)</f>
        <v>#VALUE!</v>
      </c>
      <c r="P141" s="424" t="str">
        <f>IF(_tag_month_day!C131="","",_tag_month_day!C131)</f>
        <v/>
      </c>
      <c r="Q141" s="424" t="str">
        <f>IF(_tag_month_day!D131="","",_tag_month_day!D131)</f>
        <v/>
      </c>
      <c r="R141" s="426" t="str">
        <f>IF(_tag_month_day!CB131="","",_tag_month_day!CB131/100)</f>
        <v/>
      </c>
      <c r="S141" s="427" t="str">
        <f>IF(_tag_month_day!E131="","",_tag_month_day!E131)</f>
        <v/>
      </c>
      <c r="T141" s="427" t="str">
        <f>IF(_tag_month_day!F131="","",_tag_month_day!F131)</f>
        <v/>
      </c>
      <c r="U141" s="428" t="e">
        <f>S141+T141</f>
        <v>#VALUE!</v>
      </c>
      <c r="V141" s="429" t="e">
        <f>U141/AJ141</f>
        <v>#VALUE!</v>
      </c>
      <c r="W141" s="430" t="str">
        <f>IF(_jhy_month_day!A131="","",_jhy_month_day!A131)</f>
        <v/>
      </c>
      <c r="X141" s="431" t="str">
        <f>IF(_jhy_month_day!B131="","",_jhy_month_day!B131/100)</f>
        <v/>
      </c>
      <c r="Y141" s="431" t="str">
        <f>IF(_jhy_month_day!C131="","",_jhy_month_day!C131/100)</f>
        <v/>
      </c>
      <c r="Z141" s="432">
        <f>Z137+1</f>
        <v>33</v>
      </c>
      <c r="AA141" s="433" t="str">
        <f>IF(_tag_month_day!G131="","",_tag_month_day!G131/100)</f>
        <v/>
      </c>
      <c r="AB141" s="433" t="str">
        <f>IF(_tag_month_day!H131="","",_tag_month_day!H131/100)</f>
        <v/>
      </c>
      <c r="AC141" s="434">
        <f>IF(X141="",AC140,BK141*($AV140*X141+$AW140*FD140+$AX140*FI140+$AY140*FN140+$AZ140*FS140+$BA140*FX140+$BG140*GE140)/(AV140*Y141+AX140*FK140+AW140*FF140+AY140*FP140+AZ140*FU140+BA140*FZ140+BG140*GG140+BB140*GK140+BC140*GN140+BD140*GP140))</f>
        <v>1.59963432013121</v>
      </c>
      <c r="AD141" s="435" t="str">
        <f>IF(AC141=AC140,"",AC141-AC140)</f>
        <v/>
      </c>
      <c r="AE141" s="436" t="str">
        <f>IF(1-AF141=0,"",(1-AF141))</f>
        <v/>
      </c>
      <c r="AF141" s="437">
        <v>1</v>
      </c>
      <c r="AG141" s="10" t="str">
        <f>AG140</f>
        <v>8B4</v>
      </c>
      <c r="AH141" s="438" t="str">
        <f>AH140</f>
        <v/>
      </c>
      <c r="AI141" s="424" t="e">
        <f>IF(ROUND(AJ141-AJ140,1)=0,"",AJ141-AJ140)</f>
        <v>#VALUE!</v>
      </c>
      <c r="AJ141" s="10" t="str">
        <f>IF(_tag_month_day!I131="","",_tag_month_day!I131)</f>
        <v/>
      </c>
      <c r="AK141" s="440"/>
      <c r="AL141" s="440"/>
      <c r="AM141" s="440"/>
      <c r="AN141" s="441">
        <f>AN140</f>
        <v>2</v>
      </c>
      <c r="AO141" s="441">
        <f>AO140</f>
        <v>8</v>
      </c>
      <c r="AP141" s="442" t="e">
        <f>(IF(AN141=0,AS140,AS140*(1+AO141/AN141)/(AR141+AO141/AN141)))+AT141</f>
        <v>#VALUE!</v>
      </c>
      <c r="AQ141" s="443" t="str">
        <f>IF(_tag_month_day!J131="","",_tag_month_day!J131/100)</f>
        <v/>
      </c>
      <c r="AR141" s="444">
        <f>AR140</f>
        <v>1.3</v>
      </c>
      <c r="AS141" s="445" t="e">
        <f>AQ141*(AN141*AR141+AO141)/(AN141+AO141)</f>
        <v>#VALUE!</v>
      </c>
      <c r="AT141" s="445" t="e">
        <f>(SUM(BE141:BF141)-SUM(BE140:BF140))*0.05</f>
        <v>#VALUE!</v>
      </c>
      <c r="AU141" s="446" t="str">
        <f>IF(_tag_month_day!CC131="","",IF(_tag_month_day!CC131&gt;0,_tag_month_day!CD131,_tag_month_day!CE131))</f>
        <v/>
      </c>
      <c r="AV141" s="447" t="str">
        <f>IF(_tag_month_day!L131="","",_tag_month_day!L131/100)</f>
        <v/>
      </c>
      <c r="AW141" s="431">
        <f>AW140</f>
        <v>0</v>
      </c>
      <c r="AX141" s="431">
        <f>AX140</f>
        <v>0</v>
      </c>
      <c r="AY141" s="431" t="str">
        <f>IF(_tag_month_day!M131="","",_tag_month_day!M131/100)</f>
        <v/>
      </c>
      <c r="AZ141" s="431" t="str">
        <f>IF(_tag_month_day!N131="","",_tag_month_day!N131/100)</f>
        <v/>
      </c>
      <c r="BA141" s="431" t="str">
        <f>IF(_tag_month_day!O131="","",_tag_month_day!O131/100)</f>
        <v/>
      </c>
      <c r="BB141" s="448" t="str">
        <f>IF(_tag_month_day!P131="","",_tag_month_day!P131/100)</f>
        <v/>
      </c>
      <c r="BC141" s="448">
        <f>BC140</f>
        <v>0</v>
      </c>
      <c r="BD141" s="448" t="str">
        <f>IF(_tag_month_day!Q131="","",_tag_month_day!Q131/100)</f>
        <v/>
      </c>
      <c r="BE141" s="449" t="str">
        <f>IF(_tag_month_day!R131="","",_tag_month_day!R131/100)</f>
        <v/>
      </c>
      <c r="BF141" s="388" t="e">
        <f>(AU141*(100+BE141*100))/(AJ141-AU141)/100</f>
        <v>#VALUE!</v>
      </c>
      <c r="BG141" s="450" t="e">
        <f>BE141+BF141</f>
        <v>#VALUE!</v>
      </c>
      <c r="BH141" s="451" t="e">
        <f>SUM(AV141:BF141)</f>
        <v>#VALUE!</v>
      </c>
      <c r="BI141" s="452" t="e">
        <f>IF(CX141=0,BI140,(DK141*查询!$R$5+DL141*查询!$Q$5+DM141*查询!$N$5+DN141*查询!$O$5+DO141*查询!$P$5)*AF141/CX141)</f>
        <v>#VALUE!</v>
      </c>
      <c r="BJ141" s="452" t="e">
        <f>IF(CX141=0,BJ140,(DP141*查询!$S$5+DQ141*查询!$T$5+DR141*查询!$U$5)*AF141/CX141)</f>
        <v>#VALUE!</v>
      </c>
      <c r="BK141" s="452">
        <f>BK140</f>
        <v>1</v>
      </c>
      <c r="BL141" s="453" t="e">
        <f>SUMPRODUCT((AV141:BA141)*(GS141:GX141))/((GS141:GX141)+SUM(BB141:BD141)*GY141+BG141*GZ141)</f>
        <v>#VALUE!</v>
      </c>
      <c r="BM141" s="453" t="e">
        <f>BK141*($AV141*FB141+$AW141*FD141+$AX141*FI141+$AY141*FN141+$AZ141*FS141+$BA141*FX141+$BG141*GE141)/(AV141*EY141+AX141*FK141+AW141*FF141+AY141*FP141+AZ141*FU141+BA141*FZ141+BG141*GG141+BB141*GK141+BC141*GN141+BD141*GP141)</f>
        <v>#VALUE!</v>
      </c>
      <c r="BN141" s="453" t="e">
        <f>($AV141*FC141+$AX141*FJ141+$AW141*FE141+$AY141*FO141+$AZ141*FT141+$BA141*FY141+$BG141*GF141)/($AV141*FA141+BG141*GH141+BB141*GL141+BC141*GO141+BD141*GQ141+BA141*GA141)</f>
        <v>#VALUE!</v>
      </c>
      <c r="BO141" s="454" t="e">
        <f>BK141*($AV141*FB141+$AW141*FD141+$AX141*FI141+$AY141*FN141+$AZ141*FS141+$BA141*FX141+$BG141*GE141)*100/(SUMPRODUCT(AV141:BA141*GS141:GX141)+(BB141+BC141+BD141)*GY141+BG141)</f>
        <v>#VALUE!</v>
      </c>
      <c r="BP141" s="454" t="e">
        <f>(AV141*EY141+AX141*FK141+AW141*FF141+AY141*FP141+AZ141*FU141+BA141*FZ141+BG141*GG141+BB141*GK141+BC141*GN141+BD141*GP141)*100/(SUMPRODUCT(AV141:BA141*GS141:GX141)+(BB141+BC141+BD141)*GY141+BG141)</f>
        <v>#VALUE!</v>
      </c>
      <c r="BQ141" s="454" t="e">
        <f>BK141*($AV141*FC141+$AX141*FJ141+$AW141*FE141+$AY141*FO141+$AZ141*FT141+$BA141*FY141+$BG141*GF141)*100/(SUMPRODUCT(AV141:BA141*GS141:GX141)+(BB141+BC141+BD141)*GY141+BG141)</f>
        <v>#VALUE!</v>
      </c>
      <c r="BR141" s="453" t="str">
        <f>IF(_tag_month_day!T131="","",_tag_month_day!T131)</f>
        <v/>
      </c>
      <c r="BS141" s="453" t="str">
        <f>IF(_tag_month_day!U131="","",_tag_month_day!U131)</f>
        <v/>
      </c>
      <c r="BT141" s="455" t="str">
        <f>IF(CK141="","",IF((CK141&gt;=BV141-0.12)*(CK141&lt;=BV141+0.12),"合格","不合格"))</f>
        <v/>
      </c>
      <c r="BU141" s="456" t="str">
        <f>IF(_tag_month_day!V131="","",_tag_month_day!V131)</f>
        <v/>
      </c>
      <c r="BV141" s="457" t="str">
        <f>IF(_tag_month_day!W131="","",_tag_month_day!W131)</f>
        <v/>
      </c>
      <c r="BW141" s="458" t="str">
        <f>IF(_tag_month_day!X131="","",_tag_month_day!X131)</f>
        <v/>
      </c>
      <c r="BX141" s="458" t="str">
        <f>IF(_tag_month_day!Y131="","",_tag_month_day!Y131)</f>
        <v/>
      </c>
      <c r="BY141" s="459">
        <f ca="1">L141</f>
        <v>43591.499999999687</v>
      </c>
      <c r="BZ141" s="460"/>
      <c r="CA141" s="461"/>
      <c r="CB141" s="424" t="str">
        <f>IF(_tag_month_day!Z131="","",_tag_month_day!Z131)</f>
        <v/>
      </c>
      <c r="CC141" s="424" t="str">
        <f>IF(_tag_month_day!AA131="","",_tag_month_day!AA131)</f>
        <v/>
      </c>
      <c r="CD141" s="424" t="str">
        <f>IF(_tag_month_day!AB131="","",_tag_month_day!AB131)</f>
        <v/>
      </c>
      <c r="CE141" s="424" t="str">
        <f>IF(_tag_month_day!AC131="","",_tag_month_day!AC131)</f>
        <v/>
      </c>
      <c r="CF141" s="424" t="str">
        <f>IF(_tag_month_day!AD131="","",_tag_month_day!AD131)</f>
        <v/>
      </c>
      <c r="CG141" s="424" t="str">
        <f>IF(_tag_month_day!AE131="","",_tag_month_day!AE131)</f>
        <v/>
      </c>
      <c r="CH141" s="424" t="str">
        <f>IF(_tag_month_day!AF131="","",_tag_month_day!AF131)</f>
        <v/>
      </c>
      <c r="CI141" s="424" t="str">
        <f>IF(_tag_month_day!AG131="","",_tag_month_day!AG131)</f>
        <v/>
      </c>
      <c r="CJ141" s="424" t="str">
        <f>IF(_tag_month_day!AH131="","",_tag_month_day!AH131)</f>
        <v/>
      </c>
      <c r="CK141" s="424" t="str">
        <f>IF(_tag_month_day!AI131="","",_tag_month_day!AI131)</f>
        <v/>
      </c>
      <c r="CL141" s="4" t="str">
        <f>IF(_tag_month_day!AJ131="","",_tag_month_day!AJ131)</f>
        <v/>
      </c>
      <c r="CM141" s="4" t="str">
        <f>IF(_tag_month_day!AK131="","",_tag_month_day!AK131)</f>
        <v/>
      </c>
      <c r="CN141" s="4" t="str">
        <f>IF(_tag_month_day!AL131="","",_tag_month_day!AL131)</f>
        <v/>
      </c>
      <c r="CO141" s="4" t="str">
        <f>IF(_tag_month_day!AM131="","",_tag_month_day!AM131)</f>
        <v/>
      </c>
      <c r="CP141" s="4" t="str">
        <f>IF(_tag_month_day!AN131="","",_tag_month_day!AN131)</f>
        <v/>
      </c>
      <c r="CQ141" s="4" t="str">
        <f>IF(_tag_month_day!AO131="","",_tag_month_day!AO131)</f>
        <v/>
      </c>
      <c r="CR141" s="462" t="str">
        <f>IF(_tag_month_day!AP131="","",_tag_month_day!AP131)</f>
        <v/>
      </c>
      <c r="CS141" s="463" t="str">
        <f>IF(_tag_month_day!AQ131="","",_tag_month_day!AQ131)</f>
        <v/>
      </c>
      <c r="CT141" s="4" t="str">
        <f>IF(_tag_month_day!AR131="","",_tag_month_day!AR131)</f>
        <v/>
      </c>
      <c r="CU141" s="464" t="e">
        <f>DU141/AJ141</f>
        <v>#VALUE!</v>
      </c>
      <c r="CV141" s="451" t="e">
        <f>BG141/BH141</f>
        <v>#VALUE!</v>
      </c>
      <c r="CW141" s="465" t="e">
        <f>AJ141*(1-CV141)*CU141*AF141</f>
        <v>#VALUE!</v>
      </c>
      <c r="CX141" s="465" t="e">
        <f>CW141*94%</f>
        <v>#VALUE!</v>
      </c>
      <c r="CY141" s="466" t="e">
        <f>IF(CX141=0,0,DS141/(DS141+CX141))</f>
        <v>#VALUE!</v>
      </c>
      <c r="CZ141" s="465" t="e">
        <f>$AJ141*EF141</f>
        <v>#VALUE!</v>
      </c>
      <c r="DA141" s="465" t="e">
        <f>$AJ141*EG141</f>
        <v>#VALUE!</v>
      </c>
      <c r="DB141" s="465" t="e">
        <f>$AJ141*EH141</f>
        <v>#VALUE!</v>
      </c>
      <c r="DC141" s="465" t="e">
        <f>$AJ141*EI141</f>
        <v>#VALUE!</v>
      </c>
      <c r="DD141" s="465" t="e">
        <f>$AJ141*EJ141</f>
        <v>#VALUE!</v>
      </c>
      <c r="DE141" s="465" t="e">
        <f>$AJ141*EK141</f>
        <v>#VALUE!</v>
      </c>
      <c r="DF141" s="465" t="e">
        <f>$AJ141*EL141</f>
        <v>#VALUE!</v>
      </c>
      <c r="DG141" s="465" t="e">
        <f>$AJ141*EM141</f>
        <v>#VALUE!</v>
      </c>
      <c r="DH141" s="465" t="e">
        <f>$AJ141*EN141</f>
        <v>#VALUE!</v>
      </c>
      <c r="DI141" s="465" t="e">
        <f>$AJ141*EO141</f>
        <v>#VALUE!</v>
      </c>
      <c r="DJ141" s="465" t="e">
        <f>CZ141*(1-EP141)</f>
        <v>#VALUE!</v>
      </c>
      <c r="DK141" s="465" t="e">
        <f>DA141*(1-ER141)</f>
        <v>#VALUE!</v>
      </c>
      <c r="DL141" s="465" t="e">
        <f>DB141*(1-EQ141)</f>
        <v>#VALUE!</v>
      </c>
      <c r="DM141" s="465" t="e">
        <f>DC141*(1-ES141)</f>
        <v>#VALUE!</v>
      </c>
      <c r="DN141" s="465" t="e">
        <f>DD141*(1-ET141)</f>
        <v>#VALUE!</v>
      </c>
      <c r="DO141" s="465" t="e">
        <f>DE141</f>
        <v>#VALUE!</v>
      </c>
      <c r="DP141" s="465" t="e">
        <f>DF141*(1-EU141)</f>
        <v>#VALUE!</v>
      </c>
      <c r="DQ141" s="465" t="e">
        <f>DG141*(1-EV141)</f>
        <v>#VALUE!</v>
      </c>
      <c r="DR141" s="465" t="e">
        <f>DH141*(1-EW141)</f>
        <v>#VALUE!</v>
      </c>
      <c r="DS141" s="465" t="e">
        <f>DI141</f>
        <v>#VALUE!</v>
      </c>
      <c r="DT141" s="465" t="e">
        <f>SUM(DJ141:DS141)</f>
        <v>#VALUE!</v>
      </c>
      <c r="DU141" s="465" t="e">
        <f>(GS141:GX141)+(DP141+DQ141+DR141)*GY141+DS141</f>
        <v>#VALUE!</v>
      </c>
      <c r="DV141" s="451" t="e">
        <f>AV141/$BH141/(1-EP141)</f>
        <v>#VALUE!</v>
      </c>
      <c r="DW141" s="451" t="e">
        <f>AW141/$BH141/(1-ER141)</f>
        <v>#VALUE!</v>
      </c>
      <c r="DX141" s="451" t="e">
        <f>AX141/$BH141/(1-EQ141)</f>
        <v>#VALUE!</v>
      </c>
      <c r="DY141" s="451" t="e">
        <f>AY141/$BH141/(1-ES141)</f>
        <v>#VALUE!</v>
      </c>
      <c r="DZ141" s="451" t="e">
        <f>AZ141/$BH141/(1-ET141)</f>
        <v>#VALUE!</v>
      </c>
      <c r="EA141" s="451" t="e">
        <f>BA141/$BH141/(1-AX141)</f>
        <v>#VALUE!</v>
      </c>
      <c r="EB141" s="451" t="e">
        <f>BB141/$BH141/(1-EU141)</f>
        <v>#VALUE!</v>
      </c>
      <c r="EC141" s="451" t="e">
        <f>BC141/$BH141/(1-EV141)</f>
        <v>#VALUE!</v>
      </c>
      <c r="ED141" s="451" t="e">
        <f>BD141/$BH141/(1-EW141)</f>
        <v>#VALUE!</v>
      </c>
      <c r="EE141" s="451" t="e">
        <f>BG141/BH141</f>
        <v>#VALUE!</v>
      </c>
      <c r="EF141" s="451" t="e">
        <f>DV141/SUM($DV141:$EE141)</f>
        <v>#VALUE!</v>
      </c>
      <c r="EG141" s="451" t="e">
        <f>DW141/SUM($DV141:$EE141)</f>
        <v>#VALUE!</v>
      </c>
      <c r="EH141" s="451" t="e">
        <f>DX141/SUM($DV141:$EE141)</f>
        <v>#VALUE!</v>
      </c>
      <c r="EI141" s="451" t="e">
        <f>DY141/SUM($DV141:$EE141)</f>
        <v>#VALUE!</v>
      </c>
      <c r="EJ141" s="451" t="e">
        <f>DZ141/SUM($DV141:$EE141)</f>
        <v>#VALUE!</v>
      </c>
      <c r="EK141" s="451" t="e">
        <f>EA141/SUM($DV141:$EE141)</f>
        <v>#VALUE!</v>
      </c>
      <c r="EL141" s="451" t="e">
        <f>EB141/SUM($DV141:$EE141)</f>
        <v>#VALUE!</v>
      </c>
      <c r="EM141" s="451" t="e">
        <f>EC141/SUM($DV141:$EE141)</f>
        <v>#VALUE!</v>
      </c>
      <c r="EN141" s="451" t="e">
        <f>ED141/SUM($DV141:$EE141)</f>
        <v>#VALUE!</v>
      </c>
      <c r="EO141" s="451" t="e">
        <f>EE141/SUM($DV141:$EE141)</f>
        <v>#VALUE!</v>
      </c>
      <c r="EP141" s="450">
        <f>EP140</f>
        <v>0.080000000000000002</v>
      </c>
      <c r="EQ141" s="450">
        <f>EQ140</f>
        <v>0.014999999999999999</v>
      </c>
      <c r="ER141" s="450">
        <f>ER140</f>
        <v>0.014999999999999999</v>
      </c>
      <c r="ES141" s="450">
        <f>ES140</f>
        <v>0.014999999999999999</v>
      </c>
      <c r="ET141" s="450">
        <f>ET140</f>
        <v>0.014999999999999999</v>
      </c>
      <c r="EU141" s="450">
        <f>EU140</f>
        <v>0.089999999999999997</v>
      </c>
      <c r="EV141" s="450">
        <f>EV140</f>
        <v>0.089999999999999997</v>
      </c>
      <c r="EW141" s="450">
        <f>EW140</f>
        <v>0.089999999999999997</v>
      </c>
      <c r="EX141" s="431" t="str">
        <f>IF(_tag_month_day!AS131="","",_tag_month_day!AS131/100)</f>
        <v/>
      </c>
      <c r="EY141" s="431" t="str">
        <f>IF(_tag_month_day!AT131="","",_tag_month_day!AT131/100)</f>
        <v/>
      </c>
      <c r="EZ141" s="431" t="str">
        <f>IF(_tag_month_day!AU131="","",_tag_month_day!AU131/100)</f>
        <v/>
      </c>
      <c r="FA141" s="431" t="str">
        <f>IF(_tag_month_day!AV131="","",_tag_month_day!AV131/100)</f>
        <v/>
      </c>
      <c r="FB141" s="431" t="str">
        <f>IF(_tag_month_day!AW131="","",_tag_month_day!AW131/100)</f>
        <v/>
      </c>
      <c r="FC141" s="431" t="str">
        <f>IF(_tag_month_day!AX131="","",_tag_month_day!AX131/100)</f>
        <v/>
      </c>
      <c r="FD141" s="449" t="str">
        <f>IF(_tag_month_day!AY131="","",_tag_month_day!AY131/100)</f>
        <v/>
      </c>
      <c r="FE141" s="449" t="str">
        <f>IF(_tag_month_day!AZ131="","",_tag_month_day!AZ131/100)</f>
        <v/>
      </c>
      <c r="FF141" s="449" t="str">
        <f>IF(_tag_month_day!BA131="","",_tag_month_day!BA131/100)</f>
        <v/>
      </c>
      <c r="FG141" s="449" t="str">
        <f>IF(_tag_month_day!BB131="","",_tag_month_day!BB131/100)</f>
        <v/>
      </c>
      <c r="FH141" s="467" t="str">
        <f>IF(_tag_month_day!BC131="","",_tag_month_day!BC131/100)</f>
        <v/>
      </c>
      <c r="FI141" s="449">
        <f>FI140</f>
        <v>0.40999999999999998</v>
      </c>
      <c r="FJ141" s="449">
        <f>FJ140</f>
        <v>0.11</v>
      </c>
      <c r="FK141" s="449">
        <f>FK140</f>
        <v>0.014999999999999999</v>
      </c>
      <c r="FL141" s="449">
        <f>FL140</f>
        <v>0</v>
      </c>
      <c r="FM141" s="467">
        <f>FM140</f>
        <v>0.0001</v>
      </c>
      <c r="FN141" s="449">
        <f>FN140</f>
        <v>0.32000000000000001</v>
      </c>
      <c r="FO141" s="449">
        <f>FO140</f>
        <v>0.20000000000000001</v>
      </c>
      <c r="FP141" s="449">
        <f>FP140</f>
        <v>0.01</v>
      </c>
      <c r="FQ141" s="449">
        <f>FQ140</f>
        <v>0</v>
      </c>
      <c r="FR141" s="467">
        <f>FR140</f>
        <v>0.0001</v>
      </c>
      <c r="FS141" s="449" t="str">
        <f>IF(_tag_month_day!BD131="","",_tag_month_day!BD131/100)</f>
        <v/>
      </c>
      <c r="FT141" s="449" t="str">
        <f>IF(_tag_month_day!BE131="","",_tag_month_day!BE131/100)</f>
        <v/>
      </c>
      <c r="FU141" s="449" t="str">
        <f>IF(_tag_month_day!BF131="","",_tag_month_day!BF131/100)</f>
        <v/>
      </c>
      <c r="FV141" s="449" t="str">
        <f>IF(_tag_month_day!BG131="","",_tag_month_day!BG131/100)</f>
        <v/>
      </c>
      <c r="FW141" s="467" t="str">
        <f>IF(_tag_month_day!BH131="","",_tag_month_day!BH131/100)</f>
        <v/>
      </c>
      <c r="FX141" s="449" t="str">
        <f>IF(_tag_month_day!BI131="","",_tag_month_day!BI131/100)</f>
        <v/>
      </c>
      <c r="FY141" s="449" t="str">
        <f>IF(_tag_month_day!BJ131="","",_tag_month_day!BJ131/100)</f>
        <v/>
      </c>
      <c r="FZ141" s="468" t="str">
        <f>IF(_tag_month_day!BK131="","",_tag_month_day!BK131/100)</f>
        <v/>
      </c>
      <c r="GA141" s="449" t="str">
        <f>IF(_tag_month_day!BL131="","",_tag_month_day!BL131/100)</f>
        <v/>
      </c>
      <c r="GB141" s="467" t="str">
        <f>IF(_tag_month_day!BM131="","",_tag_month_day!BM131/100)</f>
        <v/>
      </c>
      <c r="GC141" s="431" t="str">
        <f>IF(_tag_month_day!BN131="","",_tag_month_day!BN131/100)</f>
        <v/>
      </c>
      <c r="GD141" s="431" t="str">
        <f>IF(_tag_month_day!BO131="","",_tag_month_day!BO131/100)</f>
        <v/>
      </c>
      <c r="GE141" s="431" t="str">
        <f>IF(_tag_month_day!BP131="","",_tag_month_day!BP131/100)</f>
        <v/>
      </c>
      <c r="GF141" s="431" t="str">
        <f>IF(_tag_month_day!BQ131="","",_tag_month_day!BQ131/100)</f>
        <v/>
      </c>
      <c r="GG141" s="431" t="str">
        <f>IF(_tag_month_day!BR131="","",_tag_month_day!BR131/100)</f>
        <v/>
      </c>
      <c r="GH141" s="431" t="str">
        <f>IF(_tag_month_day!BS131="","",_tag_month_day!BS131/100)</f>
        <v/>
      </c>
      <c r="GI141" s="467" t="str">
        <f>IF(_tag_month_day!BT131="","",_tag_month_day!BT131/100)</f>
        <v/>
      </c>
      <c r="GJ141" s="469" t="str">
        <f>IF(_tag_month_day!BU131="","",_tag_month_day!BU131/100)</f>
        <v/>
      </c>
      <c r="GK141" s="470">
        <f>GK140</f>
        <v>0.070000000000000007</v>
      </c>
      <c r="GL141" s="470">
        <f>GL140</f>
        <v>0.029999999999999999</v>
      </c>
      <c r="GM141" s="471" t="str">
        <f>IF(_tag_month_day!BX131="","",_tag_month_day!BX131/100)</f>
        <v/>
      </c>
      <c r="GN141" s="470">
        <f>GN140</f>
        <v>0.070000000000000007</v>
      </c>
      <c r="GO141" s="470">
        <f>GO140</f>
        <v>0.029999999999999999</v>
      </c>
      <c r="GP141" s="470">
        <f>GP140</f>
        <v>0.089999999999999997</v>
      </c>
      <c r="GQ141" s="470">
        <f>GQ140</f>
        <v>0.029999999999999999</v>
      </c>
      <c r="GR141" s="471" t="str">
        <f>IF(_tag_month_day!CA131="","",_tag_month_day!CA131/100)</f>
        <v/>
      </c>
      <c r="GS141" s="472">
        <f>GS140</f>
        <v>0.95299999999999996</v>
      </c>
      <c r="GT141" s="472">
        <f>GT140</f>
        <v>0.55000000000000004</v>
      </c>
      <c r="GU141" s="472">
        <f>GU140</f>
        <v>0.55000000000000004</v>
      </c>
      <c r="GV141" s="472">
        <f>GV140</f>
        <v>0.55000000000000004</v>
      </c>
      <c r="GW141" s="472">
        <f>GW140</f>
        <v>0.5</v>
      </c>
      <c r="GX141" s="472">
        <f>GX140</f>
        <v>0.93500000000000005</v>
      </c>
      <c r="GY141" s="472">
        <f>GY140</f>
        <v>0.14999999999999999</v>
      </c>
      <c r="GZ141" s="472">
        <f>GZ140</f>
        <v>1</v>
      </c>
      <c r="HA141" s="474">
        <f>HA140</f>
        <v>0.047</v>
      </c>
      <c r="HB141" s="474">
        <f>HB140</f>
        <v>0.45000000000000001</v>
      </c>
      <c r="HC141" s="474">
        <f>HC140</f>
        <v>0.45000000000000001</v>
      </c>
      <c r="HD141" s="474">
        <f>HD140</f>
        <v>0.45000000000000001</v>
      </c>
      <c r="HE141" s="474">
        <f>HE140</f>
        <v>0.5</v>
      </c>
      <c r="HF141" s="474">
        <f>HF140</f>
        <v>0.065000000000000002</v>
      </c>
      <c r="HG141" s="474">
        <f>HG140</f>
        <v>0.84999999999999998</v>
      </c>
      <c r="HH141" s="474">
        <f>HH140</f>
        <v>0</v>
      </c>
      <c r="HI141" s="10">
        <f>IF(BZ141&lt;&gt;"",CK141-BV141,0)</f>
        <v>0</v>
      </c>
      <c r="HJ141" s="10" t="e">
        <f>IF(AJ141&gt;0,AH141-AJ141,0)</f>
        <v>#VALUE!</v>
      </c>
      <c r="HK141" s="466">
        <f>HK140</f>
        <v>0.84999999999999998</v>
      </c>
      <c r="HL141" s="424">
        <f>HL140</f>
        <v>550000</v>
      </c>
      <c r="HM141" s="424">
        <f>HM140</f>
        <v>480000</v>
      </c>
      <c r="HN141" s="465" t="e">
        <f>(DJ141*EZ141+DK141*FH141+DL141*FM141+DM141*FR141+DN141*FW141+DO141*GB141+DS141*GI141+DP141*GM141+DR141*GR141)*1000*2</f>
        <v>#VALUE!</v>
      </c>
      <c r="HO141" s="465" t="e">
        <f>HN141*HK141*$HO$2/HL141*1000000</f>
        <v>#VALUE!</v>
      </c>
      <c r="HP141" s="465" t="e">
        <f>HN141*HK141*$HP$2/HM141*1000000</f>
        <v>#VALUE!</v>
      </c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</row>
    <row customFormat="1" r="142" s="0">
      <c r="A142" s="420">
        <v>131</v>
      </c>
      <c r="B142" s="421">
        <f ca="1">IF(D142=D141,B141,IF(D142="夜班",B141+1,B141))</f>
        <v>43591</v>
      </c>
      <c r="C142" s="422">
        <f>C141</f>
        <v>0.041666666666666699</v>
      </c>
      <c r="D142" s="10" t="str">
        <f ca="1">IF(HOUR(G142)&lt;8,"夜班",IF(HOUR(G142)&lt;16,"白班",IF(HOUR(G142)&lt;24,"中班",0)))</f>
        <v>白班</v>
      </c>
      <c r="E142" s="10" t="e">
        <f ca="1">IF(F142=1,"甲",IF(F142=2,"乙",IF(F142=3,"丙",IF(F142=4,"丁",""))))</f>
        <v>#REF!</v>
      </c>
      <c r="F142" s="10" t="e">
        <f ca="1">SUMPRODUCT((成本日报!$A$3:$A$95=计划!B142)*(成本日报!$B$3:$B$95=计划!$D142),成本日报!$C$3:$C$95)</f>
        <v>#REF!</v>
      </c>
      <c r="G142" s="423">
        <f ca="1">G141+C141</f>
        <v>43591.416666666351</v>
      </c>
      <c r="H142" s="423">
        <f ca="1">$G142+$C142/60*10+$C142*0</f>
        <v>43591.423611110797</v>
      </c>
      <c r="I142" s="423">
        <f ca="1">$G142+$C142/60*18+$C142*0</f>
        <v>43591.429166666348</v>
      </c>
      <c r="J142" s="423">
        <f ca="1">$G142+$C142/60*0+$C142*1</f>
        <v>43591.458333333016</v>
      </c>
      <c r="K142" s="423">
        <f ca="1">$G142+$C142/60*30+$C142*2</f>
        <v>43591.520833333023</v>
      </c>
      <c r="L142" s="423">
        <f ca="1">$G142+$C142/60*0+$C142*3</f>
        <v>43591.541666666351</v>
      </c>
      <c r="M142" s="424" t="str">
        <f>IF(_tag_month_day!A132="","",_tag_month_day!A132)</f>
        <v/>
      </c>
      <c r="N142" s="424" t="str">
        <f>IF(_tag_month_day!B132="","",_tag_month_day!B132)</f>
        <v/>
      </c>
      <c r="O142" s="425" t="e">
        <f>IF(M142+N142=0,"",M142+N142)</f>
        <v>#VALUE!</v>
      </c>
      <c r="P142" s="424" t="str">
        <f>IF(_tag_month_day!C132="","",_tag_month_day!C132)</f>
        <v/>
      </c>
      <c r="Q142" s="424" t="str">
        <f>IF(_tag_month_day!D132="","",_tag_month_day!D132)</f>
        <v/>
      </c>
      <c r="R142" s="426" t="str">
        <f>IF(_tag_month_day!CB132="","",_tag_month_day!CB132/100)</f>
        <v/>
      </c>
      <c r="S142" s="427" t="str">
        <f>IF(_tag_month_day!E132="","",_tag_month_day!E132)</f>
        <v/>
      </c>
      <c r="T142" s="427" t="str">
        <f>IF(_tag_month_day!F132="","",_tag_month_day!F132)</f>
        <v/>
      </c>
      <c r="U142" s="428" t="e">
        <f>S142+T142</f>
        <v>#VALUE!</v>
      </c>
      <c r="V142" s="429" t="e">
        <f>U142/AJ142</f>
        <v>#VALUE!</v>
      </c>
      <c r="W142" s="430" t="str">
        <f>IF(_jhy_month_day!A132="","",_jhy_month_day!A132)</f>
        <v/>
      </c>
      <c r="X142" s="431" t="str">
        <f>IF(_jhy_month_day!B132="","",_jhy_month_day!B132/100)</f>
        <v/>
      </c>
      <c r="Y142" s="431" t="str">
        <f>IF(_jhy_month_day!C132="","",_jhy_month_day!C132/100)</f>
        <v/>
      </c>
      <c r="Z142" s="432">
        <f>Z138+1</f>
        <v>33</v>
      </c>
      <c r="AA142" s="433" t="str">
        <f>IF(_tag_month_day!G132="","",_tag_month_day!G132/100)</f>
        <v/>
      </c>
      <c r="AB142" s="433" t="str">
        <f>IF(_tag_month_day!H132="","",_tag_month_day!H132/100)</f>
        <v/>
      </c>
      <c r="AC142" s="434">
        <f>IF(X142="",AC141,BK142*($AV141*X142+$AW141*FD141+$AX141*FI141+$AY141*FN141+$AZ141*FS141+$BA141*FX141+$BG141*GE141)/(AV141*Y142+AX141*FK141+AW141*FF141+AY141*FP141+AZ141*FU141+BA141*FZ141+BG141*GG141+BB141*GK141+BC141*GN141+BD141*GP141))</f>
        <v>1.59963432013121</v>
      </c>
      <c r="AD142" s="435" t="str">
        <f>IF(AC142=AC141,"",AC142-AC141)</f>
        <v/>
      </c>
      <c r="AE142" s="436" t="str">
        <f>IF(1-AF142=0,"",(1-AF142))</f>
        <v/>
      </c>
      <c r="AF142" s="437">
        <v>1</v>
      </c>
      <c r="AG142" s="10" t="str">
        <f>AG141</f>
        <v>8B4</v>
      </c>
      <c r="AH142" s="438" t="str">
        <f>AH141</f>
        <v/>
      </c>
      <c r="AI142" s="424" t="e">
        <f>IF(ROUND(AJ142-AJ141,1)=0,"",AJ142-AJ141)</f>
        <v>#VALUE!</v>
      </c>
      <c r="AJ142" s="10" t="str">
        <f>IF(_tag_month_day!I132="","",_tag_month_day!I132)</f>
        <v/>
      </c>
      <c r="AK142" s="440"/>
      <c r="AL142" s="440"/>
      <c r="AM142" s="440"/>
      <c r="AN142" s="441">
        <f>AN141</f>
        <v>2</v>
      </c>
      <c r="AO142" s="441">
        <f>AO141</f>
        <v>8</v>
      </c>
      <c r="AP142" s="442" t="e">
        <f>(IF(AN142=0,AS141,AS141*(1+AO142/AN142)/(AR142+AO142/AN142)))+AT142</f>
        <v>#VALUE!</v>
      </c>
      <c r="AQ142" s="443" t="str">
        <f>IF(_tag_month_day!J132="","",_tag_month_day!J132/100)</f>
        <v/>
      </c>
      <c r="AR142" s="444">
        <f>AR141</f>
        <v>1.3</v>
      </c>
      <c r="AS142" s="445" t="e">
        <f>AQ142*(AN142*AR142+AO142)/(AN142+AO142)</f>
        <v>#VALUE!</v>
      </c>
      <c r="AT142" s="445" t="e">
        <f>(SUM(BE142:BF142)-SUM(BE141:BF141))*0.05</f>
        <v>#VALUE!</v>
      </c>
      <c r="AU142" s="446" t="str">
        <f>IF(_tag_month_day!CC132="","",IF(_tag_month_day!CC132&gt;0,_tag_month_day!CD132,_tag_month_day!CE132))</f>
        <v/>
      </c>
      <c r="AV142" s="447" t="str">
        <f>IF(_tag_month_day!L132="","",_tag_month_day!L132/100)</f>
        <v/>
      </c>
      <c r="AW142" s="431">
        <f>AW141</f>
        <v>0</v>
      </c>
      <c r="AX142" s="431">
        <f>AX141</f>
        <v>0</v>
      </c>
      <c r="AY142" s="431" t="str">
        <f>IF(_tag_month_day!M132="","",_tag_month_day!M132/100)</f>
        <v/>
      </c>
      <c r="AZ142" s="431" t="str">
        <f>IF(_tag_month_day!N132="","",_tag_month_day!N132/100)</f>
        <v/>
      </c>
      <c r="BA142" s="431" t="str">
        <f>IF(_tag_month_day!O132="","",_tag_month_day!O132/100)</f>
        <v/>
      </c>
      <c r="BB142" s="448" t="str">
        <f>IF(_tag_month_day!P132="","",_tag_month_day!P132/100)</f>
        <v/>
      </c>
      <c r="BC142" s="448">
        <f>BC141</f>
        <v>0</v>
      </c>
      <c r="BD142" s="448" t="str">
        <f>IF(_tag_month_day!Q132="","",_tag_month_day!Q132/100)</f>
        <v/>
      </c>
      <c r="BE142" s="449" t="str">
        <f>IF(_tag_month_day!R132="","",_tag_month_day!R132/100)</f>
        <v/>
      </c>
      <c r="BF142" s="388" t="e">
        <f>(AU142*(100+BE142*100))/(AJ142-AU142)/100</f>
        <v>#VALUE!</v>
      </c>
      <c r="BG142" s="450" t="e">
        <f>BE142+BF142</f>
        <v>#VALUE!</v>
      </c>
      <c r="BH142" s="451" t="e">
        <f>SUM(AV142:BF142)</f>
        <v>#VALUE!</v>
      </c>
      <c r="BI142" s="452" t="e">
        <f>IF(CX142=0,BI141,(DK142*查询!$R$5+DL142*查询!$Q$5+DM142*查询!$N$5+DN142*查询!$O$5+DO142*查询!$P$5)*AF142/CX142)</f>
        <v>#VALUE!</v>
      </c>
      <c r="BJ142" s="452" t="e">
        <f>IF(CX142=0,BJ141,(DP142*查询!$S$5+DQ142*查询!$T$5+DR142*查询!$U$5)*AF142/CX142)</f>
        <v>#VALUE!</v>
      </c>
      <c r="BK142" s="452">
        <f>BK141</f>
        <v>1</v>
      </c>
      <c r="BL142" s="453" t="e">
        <f>SUMPRODUCT((AV142:BA142)*(GS142:GX142))/((GS142:GX142)+SUM(BB142:BD142)*GY142+BG142*GZ142)</f>
        <v>#VALUE!</v>
      </c>
      <c r="BM142" s="453" t="e">
        <f>BK142*($AV142*FB142+$AW142*FD142+$AX142*FI142+$AY142*FN142+$AZ142*FS142+$BA142*FX142+$BG142*GE142)/(AV142*EY142+AX142*FK142+AW142*FF142+AY142*FP142+AZ142*FU142+BA142*FZ142+BG142*GG142+BB142*GK142+BC142*GN142+BD142*GP142)</f>
        <v>#VALUE!</v>
      </c>
      <c r="BN142" s="453" t="e">
        <f>($AV142*FC142+$AX142*FJ142+$AW142*FE142+$AY142*FO142+$AZ142*FT142+$BA142*FY142+$BG142*GF142)/($AV142*FA142+BG142*GH142+BB142*GL142+BC142*GO142+BD142*GQ142+BA142*GA142)</f>
        <v>#VALUE!</v>
      </c>
      <c r="BO142" s="454" t="e">
        <f>SUMPRODUCT(AV142:BA142*GS142:GX142)/(GS142:GX142+(BB142+BC142+BD142)*GY142+BG142)</f>
        <v>#VALUE!</v>
      </c>
      <c r="BP142" s="454" t="e">
        <f>SUMPRODUCT(AV142:BA142*GS142:GX142)/(GS142:GX142+(BB142+BC142+BD142)*GY142+BG142)</f>
        <v>#VALUE!</v>
      </c>
      <c r="BQ142" s="454" t="e">
        <f>SUMPRODUCT(AV142:BA142*GS142:GX142)/(GS142:GX142+(BB142+BC142+BD142)*GY142+BG142)</f>
        <v>#VALUE!</v>
      </c>
      <c r="BR142" s="453" t="str">
        <f>IF(_tag_month_day!T132="","",_tag_month_day!T132)</f>
        <v/>
      </c>
      <c r="BS142" s="453" t="str">
        <f>IF(_tag_month_day!U132="","",_tag_month_day!U132)</f>
        <v/>
      </c>
      <c r="BT142" s="455" t="str">
        <f>IF(CK142="","",IF((CK142&gt;=BV142-0.12)*(CK142&lt;=BV142+0.12),"合格","不合格"))</f>
        <v/>
      </c>
      <c r="BU142" s="456" t="str">
        <f>IF(_tag_month_day!V132="","",_tag_month_day!V132)</f>
        <v/>
      </c>
      <c r="BV142" s="457" t="str">
        <f>IF(_tag_month_day!W132="","",_tag_month_day!W132)</f>
        <v/>
      </c>
      <c r="BW142" s="458" t="str">
        <f>IF(_tag_month_day!X132="","",_tag_month_day!X132)</f>
        <v/>
      </c>
      <c r="BX142" s="458" t="str">
        <f>IF(_tag_month_day!Y132="","",_tag_month_day!Y132)</f>
        <v/>
      </c>
      <c r="BY142" s="459">
        <f ca="1">L142</f>
        <v>43591.541666666351</v>
      </c>
      <c r="BZ142" s="460"/>
      <c r="CA142" s="461"/>
      <c r="CB142" s="424" t="str">
        <f>IF(_tag_month_day!Z132="","",_tag_month_day!Z132)</f>
        <v/>
      </c>
      <c r="CC142" s="424" t="str">
        <f>IF(_tag_month_day!AA132="","",_tag_month_day!AA132)</f>
        <v/>
      </c>
      <c r="CD142" s="424" t="str">
        <f>IF(_tag_month_day!AB132="","",_tag_month_day!AB132)</f>
        <v/>
      </c>
      <c r="CE142" s="424" t="str">
        <f>IF(_tag_month_day!AC132="","",_tag_month_day!AC132)</f>
        <v/>
      </c>
      <c r="CF142" s="424" t="str">
        <f>IF(_tag_month_day!AD132="","",_tag_month_day!AD132)</f>
        <v/>
      </c>
      <c r="CG142" s="424" t="str">
        <f>IF(_tag_month_day!AE132="","",_tag_month_day!AE132)</f>
        <v/>
      </c>
      <c r="CH142" s="424" t="str">
        <f>IF(_tag_month_day!AF132="","",_tag_month_day!AF132)</f>
        <v/>
      </c>
      <c r="CI142" s="424" t="str">
        <f>IF(_tag_month_day!AG132="","",_tag_month_day!AG132)</f>
        <v/>
      </c>
      <c r="CJ142" s="424" t="str">
        <f>IF(_tag_month_day!AH132="","",_tag_month_day!AH132)</f>
        <v/>
      </c>
      <c r="CK142" s="424" t="str">
        <f>IF(_tag_month_day!AI132="","",_tag_month_day!AI132)</f>
        <v/>
      </c>
      <c r="CL142" s="4" t="str">
        <f>IF(_tag_month_day!AJ132="","",_tag_month_day!AJ132)</f>
        <v/>
      </c>
      <c r="CM142" s="4" t="str">
        <f>IF(_tag_month_day!AK132="","",_tag_month_day!AK132)</f>
        <v/>
      </c>
      <c r="CN142" s="4" t="str">
        <f>IF(_tag_month_day!AL132="","",_tag_month_day!AL132)</f>
        <v/>
      </c>
      <c r="CO142" s="4" t="str">
        <f>IF(_tag_month_day!AM132="","",_tag_month_day!AM132)</f>
        <v/>
      </c>
      <c r="CP142" s="4" t="str">
        <f>IF(_tag_month_day!AN132="","",_tag_month_day!AN132)</f>
        <v/>
      </c>
      <c r="CQ142" s="4" t="str">
        <f>IF(_tag_month_day!AO132="","",_tag_month_day!AO132)</f>
        <v/>
      </c>
      <c r="CR142" s="462" t="str">
        <f>IF(_tag_month_day!AP132="","",_tag_month_day!AP132)</f>
        <v/>
      </c>
      <c r="CS142" s="463" t="str">
        <f>IF(_tag_month_day!AQ132="","",_tag_month_day!AQ132)</f>
        <v/>
      </c>
      <c r="CT142" s="4" t="str">
        <f>IF(_tag_month_day!AR132="","",_tag_month_day!AR132)</f>
        <v/>
      </c>
      <c r="CU142" s="464" t="e">
        <f>DU142/AJ142</f>
        <v>#VALUE!</v>
      </c>
      <c r="CV142" s="451" t="e">
        <f>BG142/BH142</f>
        <v>#VALUE!</v>
      </c>
      <c r="CW142" s="465" t="e">
        <f>AJ142*(1-CV142)*CU142*AF142</f>
        <v>#VALUE!</v>
      </c>
      <c r="CX142" s="465" t="e">
        <f>CW142*94%</f>
        <v>#VALUE!</v>
      </c>
      <c r="CY142" s="466" t="e">
        <f>IF(CX142=0,0,DS142/(DS142+CX142))</f>
        <v>#VALUE!</v>
      </c>
      <c r="CZ142" s="465" t="e">
        <f>$AJ142*EF142</f>
        <v>#VALUE!</v>
      </c>
      <c r="DA142" s="465" t="e">
        <f>$AJ142*EG142</f>
        <v>#VALUE!</v>
      </c>
      <c r="DB142" s="465" t="e">
        <f>$AJ142*EH142</f>
        <v>#VALUE!</v>
      </c>
      <c r="DC142" s="465" t="e">
        <f>$AJ142*EI142</f>
        <v>#VALUE!</v>
      </c>
      <c r="DD142" s="465" t="e">
        <f>$AJ142*EJ142</f>
        <v>#VALUE!</v>
      </c>
      <c r="DE142" s="465" t="e">
        <f>$AJ142*EK142</f>
        <v>#VALUE!</v>
      </c>
      <c r="DF142" s="465" t="e">
        <f>$AJ142*EL142</f>
        <v>#VALUE!</v>
      </c>
      <c r="DG142" s="465" t="e">
        <f>$AJ142*EM142</f>
        <v>#VALUE!</v>
      </c>
      <c r="DH142" s="465" t="e">
        <f>$AJ142*EN142</f>
        <v>#VALUE!</v>
      </c>
      <c r="DI142" s="465" t="e">
        <f>$AJ142*EO142</f>
        <v>#VALUE!</v>
      </c>
      <c r="DJ142" s="465" t="e">
        <f>CZ142*(1-EP142)</f>
        <v>#VALUE!</v>
      </c>
      <c r="DK142" s="465" t="e">
        <f>DA142*(1-ER142)</f>
        <v>#VALUE!</v>
      </c>
      <c r="DL142" s="465" t="e">
        <f>DB142*(1-EQ142)</f>
        <v>#VALUE!</v>
      </c>
      <c r="DM142" s="465" t="e">
        <f>DC142*(1-ES142)</f>
        <v>#VALUE!</v>
      </c>
      <c r="DN142" s="465" t="e">
        <f>DD142*(1-ET142)</f>
        <v>#VALUE!</v>
      </c>
      <c r="DO142" s="465" t="e">
        <f>DE142</f>
        <v>#VALUE!</v>
      </c>
      <c r="DP142" s="465" t="e">
        <f>DF142*(1-EU142)</f>
        <v>#VALUE!</v>
      </c>
      <c r="DQ142" s="465" t="e">
        <f>DG142*(1-EV142)</f>
        <v>#VALUE!</v>
      </c>
      <c r="DR142" s="465" t="e">
        <f>DH142*(1-EW142)</f>
        <v>#VALUE!</v>
      </c>
      <c r="DS142" s="465" t="e">
        <f>DI142</f>
        <v>#VALUE!</v>
      </c>
      <c r="DT142" s="465" t="e">
        <f>SUM(DJ142:DS142)</f>
        <v>#VALUE!</v>
      </c>
      <c r="DU142" s="465" t="e">
        <f>(GS142:GX142)+(DP142+DQ142+DR142)*GY142+DS142</f>
        <v>#VALUE!</v>
      </c>
      <c r="DV142" s="451" t="e">
        <f>AV142/$BH142/(1-EP142)</f>
        <v>#VALUE!</v>
      </c>
      <c r="DW142" s="451" t="e">
        <f>AW142/$BH142/(1-ER142)</f>
        <v>#VALUE!</v>
      </c>
      <c r="DX142" s="451" t="e">
        <f>AX142/$BH142/(1-EQ142)</f>
        <v>#VALUE!</v>
      </c>
      <c r="DY142" s="451" t="e">
        <f>AY142/$BH142/(1-ES142)</f>
        <v>#VALUE!</v>
      </c>
      <c r="DZ142" s="451" t="e">
        <f>AZ142/$BH142/(1-ET142)</f>
        <v>#VALUE!</v>
      </c>
      <c r="EA142" s="451" t="e">
        <f>BA142/$BH142/(1-AX142)</f>
        <v>#VALUE!</v>
      </c>
      <c r="EB142" s="451" t="e">
        <f>BB142/$BH142/(1-EU142)</f>
        <v>#VALUE!</v>
      </c>
      <c r="EC142" s="451" t="e">
        <f>BC142/$BH142/(1-EV142)</f>
        <v>#VALUE!</v>
      </c>
      <c r="ED142" s="451" t="e">
        <f>BD142/$BH142/(1-EW142)</f>
        <v>#VALUE!</v>
      </c>
      <c r="EE142" s="451" t="e">
        <f>BG142/BH142</f>
        <v>#VALUE!</v>
      </c>
      <c r="EF142" s="451" t="e">
        <f>DV142/SUM($DV142:$EE142)</f>
        <v>#VALUE!</v>
      </c>
      <c r="EG142" s="451" t="e">
        <f>DW142/SUM($DV142:$EE142)</f>
        <v>#VALUE!</v>
      </c>
      <c r="EH142" s="451" t="e">
        <f>DX142/SUM($DV142:$EE142)</f>
        <v>#VALUE!</v>
      </c>
      <c r="EI142" s="451" t="e">
        <f>DY142/SUM($DV142:$EE142)</f>
        <v>#VALUE!</v>
      </c>
      <c r="EJ142" s="451" t="e">
        <f>DZ142/SUM($DV142:$EE142)</f>
        <v>#VALUE!</v>
      </c>
      <c r="EK142" s="451" t="e">
        <f>EA142/SUM($DV142:$EE142)</f>
        <v>#VALUE!</v>
      </c>
      <c r="EL142" s="451" t="e">
        <f>EB142/SUM($DV142:$EE142)</f>
        <v>#VALUE!</v>
      </c>
      <c r="EM142" s="451" t="e">
        <f>EC142/SUM($DV142:$EE142)</f>
        <v>#VALUE!</v>
      </c>
      <c r="EN142" s="451" t="e">
        <f>ED142/SUM($DV142:$EE142)</f>
        <v>#VALUE!</v>
      </c>
      <c r="EO142" s="451" t="e">
        <f>EE142/SUM($DV142:$EE142)</f>
        <v>#VALUE!</v>
      </c>
      <c r="EP142" s="450">
        <f>EP141</f>
        <v>0.080000000000000002</v>
      </c>
      <c r="EQ142" s="450">
        <f>EQ141</f>
        <v>0.014999999999999999</v>
      </c>
      <c r="ER142" s="450">
        <f>ER141</f>
        <v>0.014999999999999999</v>
      </c>
      <c r="ES142" s="450">
        <f>ES141</f>
        <v>0.014999999999999999</v>
      </c>
      <c r="ET142" s="450">
        <f>ET141</f>
        <v>0.014999999999999999</v>
      </c>
      <c r="EU142" s="450">
        <f>EU141</f>
        <v>0.089999999999999997</v>
      </c>
      <c r="EV142" s="450">
        <f>EV141</f>
        <v>0.089999999999999997</v>
      </c>
      <c r="EW142" s="450">
        <f>EW141</f>
        <v>0.089999999999999997</v>
      </c>
      <c r="EX142" s="431" t="str">
        <f>IF(_tag_month_day!AS132="","",_tag_month_day!AS132/100)</f>
        <v/>
      </c>
      <c r="EY142" s="431" t="str">
        <f>IF(_tag_month_day!AT132="","",_tag_month_day!AT132/100)</f>
        <v/>
      </c>
      <c r="EZ142" s="431" t="str">
        <f>IF(_tag_month_day!AU132="","",_tag_month_day!AU132/100)</f>
        <v/>
      </c>
      <c r="FA142" s="431" t="str">
        <f>IF(_tag_month_day!AV132="","",_tag_month_day!AV132/100)</f>
        <v/>
      </c>
      <c r="FB142" s="431" t="str">
        <f>IF(_tag_month_day!AW132="","",_tag_month_day!AW132/100)</f>
        <v/>
      </c>
      <c r="FC142" s="431" t="str">
        <f>IF(_tag_month_day!AX132="","",_tag_month_day!AX132/100)</f>
        <v/>
      </c>
      <c r="FD142" s="449" t="str">
        <f>IF(_tag_month_day!AY132="","",_tag_month_day!AY132/100)</f>
        <v/>
      </c>
      <c r="FE142" s="449" t="str">
        <f>IF(_tag_month_day!AZ132="","",_tag_month_day!AZ132/100)</f>
        <v/>
      </c>
      <c r="FF142" s="449" t="str">
        <f>IF(_tag_month_day!BA132="","",_tag_month_day!BA132/100)</f>
        <v/>
      </c>
      <c r="FG142" s="449" t="str">
        <f>IF(_tag_month_day!BB132="","",_tag_month_day!BB132/100)</f>
        <v/>
      </c>
      <c r="FH142" s="467" t="str">
        <f>IF(_tag_month_day!BC132="","",_tag_month_day!BC132/100)</f>
        <v/>
      </c>
      <c r="FI142" s="449">
        <f>FI141</f>
        <v>0.40999999999999998</v>
      </c>
      <c r="FJ142" s="449">
        <f>FJ141</f>
        <v>0.11</v>
      </c>
      <c r="FK142" s="449">
        <f>FK141</f>
        <v>0.014999999999999999</v>
      </c>
      <c r="FL142" s="449">
        <f>FL141</f>
        <v>0</v>
      </c>
      <c r="FM142" s="467">
        <f>FM141</f>
        <v>0.0001</v>
      </c>
      <c r="FN142" s="449">
        <f>FN141</f>
        <v>0.32000000000000001</v>
      </c>
      <c r="FO142" s="449">
        <f>FO141</f>
        <v>0.20000000000000001</v>
      </c>
      <c r="FP142" s="449">
        <f>FP141</f>
        <v>0.01</v>
      </c>
      <c r="FQ142" s="449">
        <f>FQ141</f>
        <v>0</v>
      </c>
      <c r="FR142" s="467">
        <f>FR141</f>
        <v>0.0001</v>
      </c>
      <c r="FS142" s="449" t="str">
        <f>IF(_tag_month_day!BD132="","",_tag_month_day!BD132/100)</f>
        <v/>
      </c>
      <c r="FT142" s="449" t="str">
        <f>IF(_tag_month_day!BE132="","",_tag_month_day!BE132/100)</f>
        <v/>
      </c>
      <c r="FU142" s="449" t="str">
        <f>IF(_tag_month_day!BF132="","",_tag_month_day!BF132/100)</f>
        <v/>
      </c>
      <c r="FV142" s="449" t="str">
        <f>IF(_tag_month_day!BG132="","",_tag_month_day!BG132/100)</f>
        <v/>
      </c>
      <c r="FW142" s="467" t="str">
        <f>IF(_tag_month_day!BH132="","",_tag_month_day!BH132/100)</f>
        <v/>
      </c>
      <c r="FX142" s="449" t="str">
        <f>IF(_tag_month_day!BI132="","",_tag_month_day!BI132/100)</f>
        <v/>
      </c>
      <c r="FY142" s="449" t="str">
        <f>IF(_tag_month_day!BJ132="","",_tag_month_day!BJ132/100)</f>
        <v/>
      </c>
      <c r="FZ142" s="468" t="str">
        <f>IF(_tag_month_day!BK132="","",_tag_month_day!BK132/100)</f>
        <v/>
      </c>
      <c r="GA142" s="449" t="str">
        <f>IF(_tag_month_day!BL132="","",_tag_month_day!BL132/100)</f>
        <v/>
      </c>
      <c r="GB142" s="467" t="str">
        <f>IF(_tag_month_day!BM132="","",_tag_month_day!BM132/100)</f>
        <v/>
      </c>
      <c r="GC142" s="431" t="str">
        <f>IF(_tag_month_day!BN132="","",_tag_month_day!BN132/100)</f>
        <v/>
      </c>
      <c r="GD142" s="431" t="str">
        <f>IF(_tag_month_day!BO132="","",_tag_month_day!BO132/100)</f>
        <v/>
      </c>
      <c r="GE142" s="431" t="str">
        <f>IF(_tag_month_day!BP132="","",_tag_month_day!BP132/100)</f>
        <v/>
      </c>
      <c r="GF142" s="431" t="str">
        <f>IF(_tag_month_day!BQ132="","",_tag_month_day!BQ132/100)</f>
        <v/>
      </c>
      <c r="GG142" s="431" t="str">
        <f>IF(_tag_month_day!BR132="","",_tag_month_day!BR132/100)</f>
        <v/>
      </c>
      <c r="GH142" s="431" t="str">
        <f>IF(_tag_month_day!BS132="","",_tag_month_day!BS132/100)</f>
        <v/>
      </c>
      <c r="GI142" s="467" t="str">
        <f>IF(_tag_month_day!BT132="","",_tag_month_day!BT132/100)</f>
        <v/>
      </c>
      <c r="GJ142" s="469" t="str">
        <f>IF(_tag_month_day!BU132="","",_tag_month_day!BU132/100)</f>
        <v/>
      </c>
      <c r="GK142" s="470">
        <f>GK141</f>
        <v>0.070000000000000007</v>
      </c>
      <c r="GL142" s="470">
        <f>GL141</f>
        <v>0.029999999999999999</v>
      </c>
      <c r="GM142" s="471" t="str">
        <f>IF(_tag_month_day!BX132="","",_tag_month_day!BX132/100)</f>
        <v/>
      </c>
      <c r="GN142" s="470">
        <f>GN141</f>
        <v>0.070000000000000007</v>
      </c>
      <c r="GO142" s="470">
        <f>GO141</f>
        <v>0.029999999999999999</v>
      </c>
      <c r="GP142" s="470">
        <f>GP141</f>
        <v>0.089999999999999997</v>
      </c>
      <c r="GQ142" s="470">
        <f>GQ141</f>
        <v>0.029999999999999999</v>
      </c>
      <c r="GR142" s="471" t="str">
        <f>IF(_tag_month_day!CA132="","",_tag_month_day!CA132/100)</f>
        <v/>
      </c>
      <c r="GS142" s="472">
        <f>GS141</f>
        <v>0.95299999999999996</v>
      </c>
      <c r="GT142" s="472">
        <f>GT141</f>
        <v>0.55000000000000004</v>
      </c>
      <c r="GU142" s="472">
        <f>GU141</f>
        <v>0.55000000000000004</v>
      </c>
      <c r="GV142" s="472">
        <f>GV141</f>
        <v>0.55000000000000004</v>
      </c>
      <c r="GW142" s="472">
        <f>GW141</f>
        <v>0.5</v>
      </c>
      <c r="GX142" s="472">
        <f>GX141</f>
        <v>0.93500000000000005</v>
      </c>
      <c r="GY142" s="472">
        <f>GY141</f>
        <v>0.14999999999999999</v>
      </c>
      <c r="GZ142" s="472">
        <f>GZ141</f>
        <v>1</v>
      </c>
      <c r="HA142" s="474">
        <f>HA141</f>
        <v>0.047</v>
      </c>
      <c r="HB142" s="474">
        <f>HB141</f>
        <v>0.45000000000000001</v>
      </c>
      <c r="HC142" s="474">
        <f>HC141</f>
        <v>0.45000000000000001</v>
      </c>
      <c r="HD142" s="474">
        <f>HD141</f>
        <v>0.45000000000000001</v>
      </c>
      <c r="HE142" s="474">
        <f>HE141</f>
        <v>0.5</v>
      </c>
      <c r="HF142" s="474">
        <f>HF141</f>
        <v>0.065000000000000002</v>
      </c>
      <c r="HG142" s="474">
        <f>HG141</f>
        <v>0.84999999999999998</v>
      </c>
      <c r="HH142" s="474">
        <f>HH141</f>
        <v>0</v>
      </c>
      <c r="HI142" s="10">
        <f>IF(BZ142&lt;&gt;"",CK142-BV142,0)</f>
        <v>0</v>
      </c>
      <c r="HJ142" s="10" t="e">
        <f>IF(AJ142&gt;0,AH142-AJ142,0)</f>
        <v>#VALUE!</v>
      </c>
      <c r="HK142" s="466">
        <f>HK141</f>
        <v>0.84999999999999998</v>
      </c>
      <c r="HL142" s="424">
        <f>HL141</f>
        <v>550000</v>
      </c>
      <c r="HM142" s="424">
        <f>HM141</f>
        <v>480000</v>
      </c>
      <c r="HN142" s="465" t="e">
        <f>(DJ142*EZ142+DK142*FH142+DL142*FM142+DM142*FR142+DN142*FW142+DO142*GB142+DS142*GI142+DP142*GM142+DR142*GR142)*1000*2</f>
        <v>#VALUE!</v>
      </c>
      <c r="HO142" s="465" t="e">
        <f>HN142*HK142*$HO$2/HL142*1000000</f>
        <v>#VALUE!</v>
      </c>
      <c r="HP142" s="465" t="e">
        <f>HN142*HK142*$HP$2/HM142*1000000</f>
        <v>#VALUE!</v>
      </c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</row>
    <row customFormat="1" r="143" s="0">
      <c r="A143" s="420">
        <v>132</v>
      </c>
      <c r="B143" s="421">
        <f ca="1">IF(D143=D142,B142,IF(D143="夜班",B142+1,B142))</f>
        <v>43591</v>
      </c>
      <c r="C143" s="422">
        <f>C142</f>
        <v>0.041666666666666699</v>
      </c>
      <c r="D143" s="10" t="str">
        <f ca="1">IF(HOUR(G143)&lt;8,"夜班",IF(HOUR(G143)&lt;16,"白班",IF(HOUR(G143)&lt;24,"中班",0)))</f>
        <v>白班</v>
      </c>
      <c r="E143" s="10" t="e">
        <f ca="1">IF(F143=1,"甲",IF(F143=2,"乙",IF(F143=3,"丙",IF(F143=4,"丁",""))))</f>
        <v>#REF!</v>
      </c>
      <c r="F143" s="10" t="e">
        <f ca="1">SUMPRODUCT((成本日报!$A$3:$A$95=计划!B143)*(成本日报!$B$3:$B$95=计划!$D143),成本日报!$C$3:$C$95)</f>
        <v>#REF!</v>
      </c>
      <c r="G143" s="423">
        <f ca="1">G142+C142</f>
        <v>43591.458333333016</v>
      </c>
      <c r="H143" s="423">
        <f ca="1">$G143+$C143/60*10+$C143*0</f>
        <v>43591.465277777461</v>
      </c>
      <c r="I143" s="423">
        <f ca="1">$G143+$C143/60*18+$C143*0</f>
        <v>43591.470833333013</v>
      </c>
      <c r="J143" s="423">
        <f ca="1">$G143+$C143/60*0+$C143*1</f>
        <v>43591.49999999968</v>
      </c>
      <c r="K143" s="423">
        <f ca="1">$G143+$C143/60*30+$C143*2</f>
        <v>43591.562499999687</v>
      </c>
      <c r="L143" s="423">
        <f ca="1">$G143+$C143/60*0+$C143*3</f>
        <v>43591.583333333016</v>
      </c>
      <c r="M143" s="424" t="str">
        <f>IF(_tag_month_day!A133="","",_tag_month_day!A133)</f>
        <v/>
      </c>
      <c r="N143" s="424" t="str">
        <f>IF(_tag_month_day!B133="","",_tag_month_day!B133)</f>
        <v/>
      </c>
      <c r="O143" s="425" t="e">
        <f>IF(M143+N143=0,"",M143+N143)</f>
        <v>#VALUE!</v>
      </c>
      <c r="P143" s="424" t="str">
        <f>IF(_tag_month_day!C133="","",_tag_month_day!C133)</f>
        <v/>
      </c>
      <c r="Q143" s="424" t="str">
        <f>IF(_tag_month_day!D133="","",_tag_month_day!D133)</f>
        <v/>
      </c>
      <c r="R143" s="426" t="str">
        <f>IF(_tag_month_day!CB133="","",_tag_month_day!CB133/100)</f>
        <v/>
      </c>
      <c r="S143" s="427" t="str">
        <f>IF(_tag_month_day!E133="","",_tag_month_day!E133)</f>
        <v/>
      </c>
      <c r="T143" s="427" t="str">
        <f>IF(_tag_month_day!F133="","",_tag_month_day!F133)</f>
        <v/>
      </c>
      <c r="U143" s="428" t="e">
        <f>S143+T143</f>
        <v>#VALUE!</v>
      </c>
      <c r="V143" s="429" t="e">
        <f>U143/AJ143</f>
        <v>#VALUE!</v>
      </c>
      <c r="W143" s="430" t="str">
        <f>IF(_jhy_month_day!A133="","",_jhy_month_day!A133)</f>
        <v/>
      </c>
      <c r="X143" s="431" t="str">
        <f>IF(_jhy_month_day!B133="","",_jhy_month_day!B133/100)</f>
        <v/>
      </c>
      <c r="Y143" s="431" t="str">
        <f>IF(_jhy_month_day!C133="","",_jhy_month_day!C133/100)</f>
        <v/>
      </c>
      <c r="Z143" s="432">
        <f>Z139+1</f>
        <v>33</v>
      </c>
      <c r="AA143" s="433" t="str">
        <f>IF(_tag_month_day!G133="","",_tag_month_day!G133/100)</f>
        <v/>
      </c>
      <c r="AB143" s="433" t="str">
        <f>IF(_tag_month_day!H133="","",_tag_month_day!H133/100)</f>
        <v/>
      </c>
      <c r="AC143" s="434">
        <f>IF(X143="",AC142,BK143*($AV142*X143+$AW142*FD142+$AX142*FI142+$AY142*FN142+$AZ142*FS142+$BA142*FX142+$BG142*GE142)/(AV142*Y143+AX142*FK142+AW142*FF142+AY142*FP142+AZ142*FU142+BA142*FZ142+BG142*GG142+BB142*GK142+BC142*GN142+BD142*GP142))</f>
        <v>1.59963432013121</v>
      </c>
      <c r="AD143" s="435" t="str">
        <f>IF(AC143=AC142,"",AC143-AC142)</f>
        <v/>
      </c>
      <c r="AE143" s="436" t="str">
        <f>IF(1-AF143=0,"",(1-AF143))</f>
        <v/>
      </c>
      <c r="AF143" s="437">
        <v>1</v>
      </c>
      <c r="AG143" s="10" t="str">
        <f>AG142</f>
        <v>8B4</v>
      </c>
      <c r="AH143" s="438" t="str">
        <f>AH142</f>
        <v/>
      </c>
      <c r="AI143" s="424" t="e">
        <f>IF(ROUND(AJ143-AJ142,1)=0,"",AJ143-AJ142)</f>
        <v>#VALUE!</v>
      </c>
      <c r="AJ143" s="10" t="str">
        <f>IF(_tag_month_day!I133="","",_tag_month_day!I133)</f>
        <v/>
      </c>
      <c r="AK143" s="440"/>
      <c r="AL143" s="440"/>
      <c r="AM143" s="440"/>
      <c r="AN143" s="441">
        <f>AN142</f>
        <v>2</v>
      </c>
      <c r="AO143" s="441">
        <f>AO142</f>
        <v>8</v>
      </c>
      <c r="AP143" s="442" t="e">
        <f>(IF(AN143=0,AS142,AS142*(1+AO143/AN143)/(AR143+AO143/AN143)))+AT143</f>
        <v>#VALUE!</v>
      </c>
      <c r="AQ143" s="443" t="str">
        <f>IF(_tag_month_day!J133="","",_tag_month_day!J133/100)</f>
        <v/>
      </c>
      <c r="AR143" s="444">
        <f>AR142</f>
        <v>1.3</v>
      </c>
      <c r="AS143" s="445" t="e">
        <f>AQ143*(AN143*AR143+AO143)/(AN143+AO143)</f>
        <v>#VALUE!</v>
      </c>
      <c r="AT143" s="445" t="e">
        <f>(SUM(BE143:BF143)-SUM(BE142:BF142))*0.05</f>
        <v>#VALUE!</v>
      </c>
      <c r="AU143" s="446" t="str">
        <f>IF(_tag_month_day!CC133="","",IF(_tag_month_day!CC133&gt;0,_tag_month_day!CD133,_tag_month_day!CE133))</f>
        <v/>
      </c>
      <c r="AV143" s="447" t="str">
        <f>IF(_tag_month_day!L133="","",_tag_month_day!L133/100)</f>
        <v/>
      </c>
      <c r="AW143" s="431">
        <f>AW142</f>
        <v>0</v>
      </c>
      <c r="AX143" s="431">
        <f>AX142</f>
        <v>0</v>
      </c>
      <c r="AY143" s="431" t="str">
        <f>IF(_tag_month_day!M133="","",_tag_month_day!M133/100)</f>
        <v/>
      </c>
      <c r="AZ143" s="431" t="str">
        <f>IF(_tag_month_day!N133="","",_tag_month_day!N133/100)</f>
        <v/>
      </c>
      <c r="BA143" s="431" t="str">
        <f>IF(_tag_month_day!O133="","",_tag_month_day!O133/100)</f>
        <v/>
      </c>
      <c r="BB143" s="448" t="str">
        <f>IF(_tag_month_day!P133="","",_tag_month_day!P133/100)</f>
        <v/>
      </c>
      <c r="BC143" s="448">
        <f>BC142</f>
        <v>0</v>
      </c>
      <c r="BD143" s="448" t="str">
        <f>IF(_tag_month_day!Q133="","",_tag_month_day!Q133/100)</f>
        <v/>
      </c>
      <c r="BE143" s="449" t="str">
        <f>IF(_tag_month_day!R133="","",_tag_month_day!R133/100)</f>
        <v/>
      </c>
      <c r="BF143" s="388" t="e">
        <f>(AU143*(100+BE143*100))/(AJ143-AU143)/100</f>
        <v>#VALUE!</v>
      </c>
      <c r="BG143" s="450" t="e">
        <f>BE143+BF143</f>
        <v>#VALUE!</v>
      </c>
      <c r="BH143" s="451" t="e">
        <f>SUM(AV143:BF143)</f>
        <v>#VALUE!</v>
      </c>
      <c r="BI143" s="452" t="e">
        <f>IF(CX143=0,BI142,(DK143*查询!$R$5+DL143*查询!$Q$5+DM143*查询!$N$5+DN143*查询!$O$5+DO143*查询!$P$5)*AF143/CX143)</f>
        <v>#VALUE!</v>
      </c>
      <c r="BJ143" s="452" t="e">
        <f>IF(CX143=0,BJ142,(DP143*查询!$S$5+DQ143*查询!$T$5+DR143*查询!$U$5)*AF143/CX143)</f>
        <v>#VALUE!</v>
      </c>
      <c r="BK143" s="452">
        <f>BK142</f>
        <v>1</v>
      </c>
      <c r="BL143" s="453" t="e">
        <f>SUMPRODUCT((AV143:BA143)*(GS143:GX143))/((GS143:GX143)+SUM(BB143:BD143)*GY143+BG143*GZ143)</f>
        <v>#VALUE!</v>
      </c>
      <c r="BM143" s="453" t="e">
        <f>BK143*($AV143*FB143+$AW143*FD143+$AX143*FI143+$AY143*FN143+$AZ143*FS143+$BA143*FX143+$BG143*GE143)/(AV143*EY143+AX143*FK143+AW143*FF143+AY143*FP143+AZ143*FU143+BA143*FZ143+BG143*GG143+BB143*GK143+BC143*GN143+BD143*GP143)</f>
        <v>#VALUE!</v>
      </c>
      <c r="BN143" s="453" t="e">
        <f>($AV143*FC143+$AX143*FJ143+$AW143*FE143+$AY143*FO143+$AZ143*FT143+$BA143*FY143+$BG143*GF143)/($AV143*FA143+BG143*GH143+BB143*GL143+BC143*GO143+BD143*GQ143+BA143*GA143)</f>
        <v>#VALUE!</v>
      </c>
      <c r="BO143" s="454" t="e">
        <f>SUMPRODUCT(AV143:BA143*GS143:GX143)/(GS143:GX143+(BB143+BC143+BD143)*GY143+BG143)</f>
        <v>#VALUE!</v>
      </c>
      <c r="BP143" s="454" t="e">
        <f>SUMPRODUCT(AV143:BA143*GS143:GX143)/(GS143:GX143+(BB143+BC143+BD143)*GY143+BG143)</f>
        <v>#VALUE!</v>
      </c>
      <c r="BQ143" s="454" t="e">
        <f>SUMPRODUCT(AV143:BA143*GS143:GX143)/(GS143:GX143+(BB143+BC143+BD143)*GY143+BG143)</f>
        <v>#VALUE!</v>
      </c>
      <c r="BR143" s="453" t="str">
        <f>IF(_tag_month_day!T133="","",_tag_month_day!T133)</f>
        <v/>
      </c>
      <c r="BS143" s="453" t="str">
        <f>IF(_tag_month_day!U133="","",_tag_month_day!U133)</f>
        <v/>
      </c>
      <c r="BT143" s="455" t="str">
        <f>IF(CK143="","",IF((CK143&gt;=BV143-0.12)*(CK143&lt;=BV143+0.12),"合格","不合格"))</f>
        <v/>
      </c>
      <c r="BU143" s="456" t="str">
        <f>IF(_tag_month_day!V133="","",_tag_month_day!V133)</f>
        <v/>
      </c>
      <c r="BV143" s="457" t="str">
        <f>IF(_tag_month_day!W133="","",_tag_month_day!W133)</f>
        <v/>
      </c>
      <c r="BW143" s="458" t="str">
        <f>IF(_tag_month_day!X133="","",_tag_month_day!X133)</f>
        <v/>
      </c>
      <c r="BX143" s="458" t="str">
        <f>IF(_tag_month_day!Y133="","",_tag_month_day!Y133)</f>
        <v/>
      </c>
      <c r="BY143" s="459">
        <f ca="1">L143</f>
        <v>43591.583333333016</v>
      </c>
      <c r="BZ143" s="460" t="s">
        <v>429</v>
      </c>
      <c r="CA143" s="461">
        <v>0.57291666666666696</v>
      </c>
      <c r="CB143" s="424" t="str">
        <f>IF(_tag_month_day!Z133="","",_tag_month_day!Z133)</f>
        <v/>
      </c>
      <c r="CC143" s="424" t="str">
        <f>IF(_tag_month_day!AA133="","",_tag_month_day!AA133)</f>
        <v/>
      </c>
      <c r="CD143" s="424" t="str">
        <f>IF(_tag_month_day!AB133="","",_tag_month_day!AB133)</f>
        <v/>
      </c>
      <c r="CE143" s="424" t="str">
        <f>IF(_tag_month_day!AC133="","",_tag_month_day!AC133)</f>
        <v/>
      </c>
      <c r="CF143" s="424" t="str">
        <f>IF(_tag_month_day!AD133="","",_tag_month_day!AD133)</f>
        <v/>
      </c>
      <c r="CG143" s="424" t="str">
        <f>IF(_tag_month_day!AE133="","",_tag_month_day!AE133)</f>
        <v/>
      </c>
      <c r="CH143" s="424" t="str">
        <f>IF(_tag_month_day!AF133="","",_tag_month_day!AF133)</f>
        <v/>
      </c>
      <c r="CI143" s="424" t="str">
        <f>IF(_tag_month_day!AG133="","",_tag_month_day!AG133)</f>
        <v/>
      </c>
      <c r="CJ143" s="424" t="str">
        <f>IF(_tag_month_day!AH133="","",_tag_month_day!AH133)</f>
        <v/>
      </c>
      <c r="CK143" s="424" t="str">
        <f>IF(_tag_month_day!AI133="","",_tag_month_day!AI133)</f>
        <v/>
      </c>
      <c r="CL143" s="4" t="str">
        <f>IF(_tag_month_day!AJ133="","",_tag_month_day!AJ133)</f>
        <v/>
      </c>
      <c r="CM143" s="4" t="str">
        <f>IF(_tag_month_day!AK133="","",_tag_month_day!AK133)</f>
        <v/>
      </c>
      <c r="CN143" s="4" t="str">
        <f>IF(_tag_month_day!AL133="","",_tag_month_day!AL133)</f>
        <v/>
      </c>
      <c r="CO143" s="4" t="str">
        <f>IF(_tag_month_day!AM133="","",_tag_month_day!AM133)</f>
        <v/>
      </c>
      <c r="CP143" s="4" t="str">
        <f>IF(_tag_month_day!AN133="","",_tag_month_day!AN133)</f>
        <v/>
      </c>
      <c r="CQ143" s="4" t="str">
        <f>IF(_tag_month_day!AO133="","",_tag_month_day!AO133)</f>
        <v/>
      </c>
      <c r="CR143" s="462" t="str">
        <f>IF(_tag_month_day!AP133="","",_tag_month_day!AP133)</f>
        <v/>
      </c>
      <c r="CS143" s="463" t="str">
        <f>IF(_tag_month_day!AQ133="","",_tag_month_day!AQ133)</f>
        <v/>
      </c>
      <c r="CT143" s="4" t="str">
        <f>IF(_tag_month_day!AR133="","",_tag_month_day!AR133)</f>
        <v/>
      </c>
      <c r="CU143" s="464" t="e">
        <f>DU143/AJ143</f>
        <v>#VALUE!</v>
      </c>
      <c r="CV143" s="451" t="e">
        <f>BG143/BH143</f>
        <v>#VALUE!</v>
      </c>
      <c r="CW143" s="465" t="e">
        <f>AJ143*(1-CV143)*CU143*AF143</f>
        <v>#VALUE!</v>
      </c>
      <c r="CX143" s="465" t="e">
        <f>CW143*94%</f>
        <v>#VALUE!</v>
      </c>
      <c r="CY143" s="466" t="e">
        <f>IF(CX143=0,0,DS143/(DS143+CX143))</f>
        <v>#VALUE!</v>
      </c>
      <c r="CZ143" s="465" t="e">
        <f>$AJ143*EF143</f>
        <v>#VALUE!</v>
      </c>
      <c r="DA143" s="465" t="e">
        <f>$AJ143*EG143</f>
        <v>#VALUE!</v>
      </c>
      <c r="DB143" s="465" t="e">
        <f>$AJ143*EH143</f>
        <v>#VALUE!</v>
      </c>
      <c r="DC143" s="465" t="e">
        <f>$AJ143*EI143</f>
        <v>#VALUE!</v>
      </c>
      <c r="DD143" s="465" t="e">
        <f>$AJ143*EJ143</f>
        <v>#VALUE!</v>
      </c>
      <c r="DE143" s="465" t="e">
        <f>$AJ143*EK143</f>
        <v>#VALUE!</v>
      </c>
      <c r="DF143" s="465" t="e">
        <f>$AJ143*EL143</f>
        <v>#VALUE!</v>
      </c>
      <c r="DG143" s="465" t="e">
        <f>$AJ143*EM143</f>
        <v>#VALUE!</v>
      </c>
      <c r="DH143" s="465" t="e">
        <f>$AJ143*EN143</f>
        <v>#VALUE!</v>
      </c>
      <c r="DI143" s="465" t="e">
        <f>$AJ143*EO143</f>
        <v>#VALUE!</v>
      </c>
      <c r="DJ143" s="465" t="e">
        <f>CZ143*(1-EP143)</f>
        <v>#VALUE!</v>
      </c>
      <c r="DK143" s="465" t="e">
        <f>DA143*(1-ER143)</f>
        <v>#VALUE!</v>
      </c>
      <c r="DL143" s="465" t="e">
        <f>DB143*(1-EQ143)</f>
        <v>#VALUE!</v>
      </c>
      <c r="DM143" s="465" t="e">
        <f>DC143*(1-ES143)</f>
        <v>#VALUE!</v>
      </c>
      <c r="DN143" s="465" t="e">
        <f>DD143*(1-ET143)</f>
        <v>#VALUE!</v>
      </c>
      <c r="DO143" s="465" t="e">
        <f>DE143</f>
        <v>#VALUE!</v>
      </c>
      <c r="DP143" s="465" t="e">
        <f>DF143*(1-EU143)</f>
        <v>#VALUE!</v>
      </c>
      <c r="DQ143" s="465" t="e">
        <f>DG143*(1-EV143)</f>
        <v>#VALUE!</v>
      </c>
      <c r="DR143" s="465" t="e">
        <f>DH143*(1-EW143)</f>
        <v>#VALUE!</v>
      </c>
      <c r="DS143" s="465" t="e">
        <f>DI143</f>
        <v>#VALUE!</v>
      </c>
      <c r="DT143" s="465" t="e">
        <f>SUM(DJ143:DS143)</f>
        <v>#VALUE!</v>
      </c>
      <c r="DU143" s="465" t="e">
        <f>(GS143:GX143)+(DP143+DQ143+DR143)*GY143+DS143</f>
        <v>#VALUE!</v>
      </c>
      <c r="DV143" s="451" t="e">
        <f>AV143/$BH143/(1-EP143)</f>
        <v>#VALUE!</v>
      </c>
      <c r="DW143" s="451" t="e">
        <f>AW143/$BH143/(1-ER143)</f>
        <v>#VALUE!</v>
      </c>
      <c r="DX143" s="451" t="e">
        <f>AX143/$BH143/(1-EQ143)</f>
        <v>#VALUE!</v>
      </c>
      <c r="DY143" s="451" t="e">
        <f>AY143/$BH143/(1-ES143)</f>
        <v>#VALUE!</v>
      </c>
      <c r="DZ143" s="451" t="e">
        <f>AZ143/$BH143/(1-ET143)</f>
        <v>#VALUE!</v>
      </c>
      <c r="EA143" s="451" t="e">
        <f>BA143/$BH143/(1-AX143)</f>
        <v>#VALUE!</v>
      </c>
      <c r="EB143" s="451" t="e">
        <f>BB143/$BH143/(1-EU143)</f>
        <v>#VALUE!</v>
      </c>
      <c r="EC143" s="451" t="e">
        <f>BC143/$BH143/(1-EV143)</f>
        <v>#VALUE!</v>
      </c>
      <c r="ED143" s="451" t="e">
        <f>BD143/$BH143/(1-EW143)</f>
        <v>#VALUE!</v>
      </c>
      <c r="EE143" s="451" t="e">
        <f>BG143/BH143</f>
        <v>#VALUE!</v>
      </c>
      <c r="EF143" s="451" t="e">
        <f>DV143/SUM($DV143:$EE143)</f>
        <v>#VALUE!</v>
      </c>
      <c r="EG143" s="451" t="e">
        <f>DW143/SUM($DV143:$EE143)</f>
        <v>#VALUE!</v>
      </c>
      <c r="EH143" s="451" t="e">
        <f>DX143/SUM($DV143:$EE143)</f>
        <v>#VALUE!</v>
      </c>
      <c r="EI143" s="451" t="e">
        <f>DY143/SUM($DV143:$EE143)</f>
        <v>#VALUE!</v>
      </c>
      <c r="EJ143" s="451" t="e">
        <f>DZ143/SUM($DV143:$EE143)</f>
        <v>#VALUE!</v>
      </c>
      <c r="EK143" s="451" t="e">
        <f>EA143/SUM($DV143:$EE143)</f>
        <v>#VALUE!</v>
      </c>
      <c r="EL143" s="451" t="e">
        <f>EB143/SUM($DV143:$EE143)</f>
        <v>#VALUE!</v>
      </c>
      <c r="EM143" s="451" t="e">
        <f>EC143/SUM($DV143:$EE143)</f>
        <v>#VALUE!</v>
      </c>
      <c r="EN143" s="451" t="e">
        <f>ED143/SUM($DV143:$EE143)</f>
        <v>#VALUE!</v>
      </c>
      <c r="EO143" s="451" t="e">
        <f>EE143/SUM($DV143:$EE143)</f>
        <v>#VALUE!</v>
      </c>
      <c r="EP143" s="450">
        <f>EP142</f>
        <v>0.080000000000000002</v>
      </c>
      <c r="EQ143" s="450">
        <f>EQ142</f>
        <v>0.014999999999999999</v>
      </c>
      <c r="ER143" s="450">
        <f>ER142</f>
        <v>0.014999999999999999</v>
      </c>
      <c r="ES143" s="450">
        <f>ES142</f>
        <v>0.014999999999999999</v>
      </c>
      <c r="ET143" s="450">
        <f>ET142</f>
        <v>0.014999999999999999</v>
      </c>
      <c r="EU143" s="450">
        <f>EU142</f>
        <v>0.089999999999999997</v>
      </c>
      <c r="EV143" s="450">
        <f>EV142</f>
        <v>0.089999999999999997</v>
      </c>
      <c r="EW143" s="450">
        <f>EW142</f>
        <v>0.089999999999999997</v>
      </c>
      <c r="EX143" s="431" t="str">
        <f>IF(_tag_month_day!AS133="","",_tag_month_day!AS133/100)</f>
        <v/>
      </c>
      <c r="EY143" s="431" t="str">
        <f>IF(_tag_month_day!AT133="","",_tag_month_day!AT133/100)</f>
        <v/>
      </c>
      <c r="EZ143" s="431" t="str">
        <f>IF(_tag_month_day!AU133="","",_tag_month_day!AU133/100)</f>
        <v/>
      </c>
      <c r="FA143" s="431" t="str">
        <f>IF(_tag_month_day!AV133="","",_tag_month_day!AV133/100)</f>
        <v/>
      </c>
      <c r="FB143" s="431" t="str">
        <f>IF(_tag_month_day!AW133="","",_tag_month_day!AW133/100)</f>
        <v/>
      </c>
      <c r="FC143" s="431" t="str">
        <f>IF(_tag_month_day!AX133="","",_tag_month_day!AX133/100)</f>
        <v/>
      </c>
      <c r="FD143" s="449" t="str">
        <f>IF(_tag_month_day!AY133="","",_tag_month_day!AY133/100)</f>
        <v/>
      </c>
      <c r="FE143" s="449" t="str">
        <f>IF(_tag_month_day!AZ133="","",_tag_month_day!AZ133/100)</f>
        <v/>
      </c>
      <c r="FF143" s="449" t="str">
        <f>IF(_tag_month_day!BA133="","",_tag_month_day!BA133/100)</f>
        <v/>
      </c>
      <c r="FG143" s="449" t="str">
        <f>IF(_tag_month_day!BB133="","",_tag_month_day!BB133/100)</f>
        <v/>
      </c>
      <c r="FH143" s="467" t="str">
        <f>IF(_tag_month_day!BC133="","",_tag_month_day!BC133/100)</f>
        <v/>
      </c>
      <c r="FI143" s="449">
        <f>FI142</f>
        <v>0.40999999999999998</v>
      </c>
      <c r="FJ143" s="449">
        <f>FJ142</f>
        <v>0.11</v>
      </c>
      <c r="FK143" s="449">
        <f>FK142</f>
        <v>0.014999999999999999</v>
      </c>
      <c r="FL143" s="449">
        <f>FL142</f>
        <v>0</v>
      </c>
      <c r="FM143" s="467">
        <f>FM142</f>
        <v>0.0001</v>
      </c>
      <c r="FN143" s="449">
        <f>FN142</f>
        <v>0.32000000000000001</v>
      </c>
      <c r="FO143" s="449">
        <f>FO142</f>
        <v>0.20000000000000001</v>
      </c>
      <c r="FP143" s="449">
        <f>FP142</f>
        <v>0.01</v>
      </c>
      <c r="FQ143" s="449">
        <f>FQ142</f>
        <v>0</v>
      </c>
      <c r="FR143" s="467">
        <f>FR142</f>
        <v>0.0001</v>
      </c>
      <c r="FS143" s="449" t="str">
        <f>IF(_tag_month_day!BD133="","",_tag_month_day!BD133/100)</f>
        <v/>
      </c>
      <c r="FT143" s="449" t="str">
        <f>IF(_tag_month_day!BE133="","",_tag_month_day!BE133/100)</f>
        <v/>
      </c>
      <c r="FU143" s="449" t="str">
        <f>IF(_tag_month_day!BF133="","",_tag_month_day!BF133/100)</f>
        <v/>
      </c>
      <c r="FV143" s="449" t="str">
        <f>IF(_tag_month_day!BG133="","",_tag_month_day!BG133/100)</f>
        <v/>
      </c>
      <c r="FW143" s="467" t="str">
        <f>IF(_tag_month_day!BH133="","",_tag_month_day!BH133/100)</f>
        <v/>
      </c>
      <c r="FX143" s="449" t="str">
        <f>IF(_tag_month_day!BI133="","",_tag_month_day!BI133/100)</f>
        <v/>
      </c>
      <c r="FY143" s="449" t="str">
        <f>IF(_tag_month_day!BJ133="","",_tag_month_day!BJ133/100)</f>
        <v/>
      </c>
      <c r="FZ143" s="468" t="str">
        <f>IF(_tag_month_day!BK133="","",_tag_month_day!BK133/100)</f>
        <v/>
      </c>
      <c r="GA143" s="449" t="str">
        <f>IF(_tag_month_day!BL133="","",_tag_month_day!BL133/100)</f>
        <v/>
      </c>
      <c r="GB143" s="467" t="str">
        <f>IF(_tag_month_day!BM133="","",_tag_month_day!BM133/100)</f>
        <v/>
      </c>
      <c r="GC143" s="431" t="str">
        <f>IF(_tag_month_day!BN133="","",_tag_month_day!BN133/100)</f>
        <v/>
      </c>
      <c r="GD143" s="431" t="str">
        <f>IF(_tag_month_day!BO133="","",_tag_month_day!BO133/100)</f>
        <v/>
      </c>
      <c r="GE143" s="431" t="str">
        <f>IF(_tag_month_day!BP133="","",_tag_month_day!BP133/100)</f>
        <v/>
      </c>
      <c r="GF143" s="431" t="str">
        <f>IF(_tag_month_day!BQ133="","",_tag_month_day!BQ133/100)</f>
        <v/>
      </c>
      <c r="GG143" s="431" t="str">
        <f>IF(_tag_month_day!BR133="","",_tag_month_day!BR133/100)</f>
        <v/>
      </c>
      <c r="GH143" s="431" t="str">
        <f>IF(_tag_month_day!BS133="","",_tag_month_day!BS133/100)</f>
        <v/>
      </c>
      <c r="GI143" s="467" t="str">
        <f>IF(_tag_month_day!BT133="","",_tag_month_day!BT133/100)</f>
        <v/>
      </c>
      <c r="GJ143" s="469" t="str">
        <f>IF(_tag_month_day!BU133="","",_tag_month_day!BU133/100)</f>
        <v/>
      </c>
      <c r="GK143" s="470">
        <f>GK142</f>
        <v>0.070000000000000007</v>
      </c>
      <c r="GL143" s="470">
        <f>GL142</f>
        <v>0.029999999999999999</v>
      </c>
      <c r="GM143" s="471" t="str">
        <f>IF(_tag_month_day!BX133="","",_tag_month_day!BX133/100)</f>
        <v/>
      </c>
      <c r="GN143" s="470">
        <f>GN142</f>
        <v>0.070000000000000007</v>
      </c>
      <c r="GO143" s="470">
        <f>GO142</f>
        <v>0.029999999999999999</v>
      </c>
      <c r="GP143" s="470">
        <f>GP142</f>
        <v>0.089999999999999997</v>
      </c>
      <c r="GQ143" s="470">
        <f>GQ142</f>
        <v>0.029999999999999999</v>
      </c>
      <c r="GR143" s="471" t="str">
        <f>IF(_tag_month_day!CA133="","",_tag_month_day!CA133/100)</f>
        <v/>
      </c>
      <c r="GS143" s="472">
        <f>GS142</f>
        <v>0.95299999999999996</v>
      </c>
      <c r="GT143" s="472">
        <f>GT142</f>
        <v>0.55000000000000004</v>
      </c>
      <c r="GU143" s="472">
        <f>GU142</f>
        <v>0.55000000000000004</v>
      </c>
      <c r="GV143" s="472">
        <f>GV142</f>
        <v>0.55000000000000004</v>
      </c>
      <c r="GW143" s="472">
        <f>GW142</f>
        <v>0.5</v>
      </c>
      <c r="GX143" s="472">
        <f>GX142</f>
        <v>0.93500000000000005</v>
      </c>
      <c r="GY143" s="472">
        <f>GY142</f>
        <v>0.14999999999999999</v>
      </c>
      <c r="GZ143" s="472">
        <f>GZ142</f>
        <v>1</v>
      </c>
      <c r="HA143" s="474">
        <f>HA142</f>
        <v>0.047</v>
      </c>
      <c r="HB143" s="474">
        <f>HB142</f>
        <v>0.45000000000000001</v>
      </c>
      <c r="HC143" s="474">
        <f>HC142</f>
        <v>0.45000000000000001</v>
      </c>
      <c r="HD143" s="474">
        <f>HD142</f>
        <v>0.45000000000000001</v>
      </c>
      <c r="HE143" s="474">
        <f>HE142</f>
        <v>0.5</v>
      </c>
      <c r="HF143" s="474">
        <f>HF142</f>
        <v>0.065000000000000002</v>
      </c>
      <c r="HG143" s="474">
        <f>HG142</f>
        <v>0.84999999999999998</v>
      </c>
      <c r="HH143" s="474">
        <f>HH142</f>
        <v>0</v>
      </c>
      <c r="HI143" s="10" t="e">
        <f>IF(BZ143&lt;&gt;"",CK143-BV143,0)</f>
        <v>#VALUE!</v>
      </c>
      <c r="HJ143" s="10" t="e">
        <f>IF(AJ143&gt;0,AH143-AJ143,0)</f>
        <v>#VALUE!</v>
      </c>
      <c r="HK143" s="466">
        <f>HK142</f>
        <v>0.84999999999999998</v>
      </c>
      <c r="HL143" s="424">
        <f>HL142</f>
        <v>550000</v>
      </c>
      <c r="HM143" s="424">
        <f>HM142</f>
        <v>480000</v>
      </c>
      <c r="HN143" s="465" t="e">
        <f>(DJ143*EZ143+DK143*FH143+DL143*FM143+DM143*FR143+DN143*FW143+DO143*GB143+DS143*GI143+DP143*GM143+DR143*GR143)*1000*2</f>
        <v>#VALUE!</v>
      </c>
      <c r="HO143" s="465" t="e">
        <f>HN143*HK143*$HO$2/HL143*1000000</f>
        <v>#VALUE!</v>
      </c>
      <c r="HP143" s="465" t="e">
        <f>HN143*HK143*$HP$2/HM143*1000000</f>
        <v>#VALUE!</v>
      </c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</row>
    <row customFormat="1" r="144" s="0">
      <c r="A144" s="420">
        <v>133</v>
      </c>
      <c r="B144" s="421">
        <f ca="1">IF(D144=D143,B143,IF(D144="夜班",B143+1,B143))</f>
        <v>43591</v>
      </c>
      <c r="C144" s="422">
        <f>C143</f>
        <v>0.041666666666666699</v>
      </c>
      <c r="D144" s="10" t="str">
        <f ca="1">IF(HOUR(G144)&lt;8,"夜班",IF(HOUR(G144)&lt;16,"白班",IF(HOUR(G144)&lt;24,"中班",0)))</f>
        <v>白班</v>
      </c>
      <c r="E144" s="10" t="e">
        <f ca="1">IF(F144=1,"甲",IF(F144=2,"乙",IF(F144=3,"丙",IF(F144=4,"丁",""))))</f>
        <v>#REF!</v>
      </c>
      <c r="F144" s="10" t="e">
        <f ca="1">SUMPRODUCT((成本日报!$A$3:$A$95=计划!B144)*(成本日报!$B$3:$B$95=计划!$D144),成本日报!$C$3:$C$95)</f>
        <v>#REF!</v>
      </c>
      <c r="G144" s="423">
        <f ca="1">G143+C143</f>
        <v>43591.49999999968</v>
      </c>
      <c r="H144" s="423">
        <f ca="1">$G144+$C144/60*10+$C144*0</f>
        <v>43591.506944444125</v>
      </c>
      <c r="I144" s="423">
        <f ca="1">$G144+$C144/60*18+$C144*0</f>
        <v>43591.512499999677</v>
      </c>
      <c r="J144" s="423">
        <f ca="1">$G144+$C144/60*0+$C144*1</f>
        <v>43591.541666666344</v>
      </c>
      <c r="K144" s="423">
        <f ca="1">$G144+$C144/60*30+$C144*2</f>
        <v>43591.604166666351</v>
      </c>
      <c r="L144" s="423">
        <f ca="1">$G144+$C144/60*0+$C144*3</f>
        <v>43591.62499999968</v>
      </c>
      <c r="M144" s="424" t="str">
        <f>IF(_tag_month_day!A134="","",_tag_month_day!A134)</f>
        <v/>
      </c>
      <c r="N144" s="424" t="str">
        <f>IF(_tag_month_day!B134="","",_tag_month_day!B134)</f>
        <v/>
      </c>
      <c r="O144" s="425" t="e">
        <f>IF(M144+N144=0,"",M144+N144)</f>
        <v>#VALUE!</v>
      </c>
      <c r="P144" s="424" t="str">
        <f>IF(_tag_month_day!C134="","",_tag_month_day!C134)</f>
        <v/>
      </c>
      <c r="Q144" s="424" t="str">
        <f>IF(_tag_month_day!D134="","",_tag_month_day!D134)</f>
        <v/>
      </c>
      <c r="R144" s="426" t="str">
        <f>IF(_tag_month_day!CB134="","",_tag_month_day!CB134/100)</f>
        <v/>
      </c>
      <c r="S144" s="427" t="str">
        <f>IF(_tag_month_day!E134="","",_tag_month_day!E134)</f>
        <v/>
      </c>
      <c r="T144" s="427" t="str">
        <f>IF(_tag_month_day!F134="","",_tag_month_day!F134)</f>
        <v/>
      </c>
      <c r="U144" s="428" t="e">
        <f>S144+T144</f>
        <v>#VALUE!</v>
      </c>
      <c r="V144" s="429" t="e">
        <f>U144/AJ144</f>
        <v>#VALUE!</v>
      </c>
      <c r="W144" s="430" t="str">
        <f>IF(_jhy_month_day!A134="","",_jhy_month_day!A134)</f>
        <v/>
      </c>
      <c r="X144" s="431" t="str">
        <f>IF(_jhy_month_day!B134="","",_jhy_month_day!B134/100)</f>
        <v/>
      </c>
      <c r="Y144" s="431" t="str">
        <f>IF(_jhy_month_day!C134="","",_jhy_month_day!C134/100)</f>
        <v/>
      </c>
      <c r="Z144" s="432">
        <f>Z140+1</f>
        <v>34</v>
      </c>
      <c r="AA144" s="433" t="str">
        <f>IF(_tag_month_day!G134="","",_tag_month_day!G134/100)</f>
        <v/>
      </c>
      <c r="AB144" s="433" t="str">
        <f>IF(_tag_month_day!H134="","",_tag_month_day!H134/100)</f>
        <v/>
      </c>
      <c r="AC144" s="434">
        <f>IF(X144="",AC143,BK144*($AV143*X144+$AW143*FD143+$AX143*FI143+$AY143*FN143+$AZ143*FS143+$BA143*FX143+$BG143*GE143)/(AV143*Y144+AX143*FK143+AW143*FF143+AY143*FP143+AZ143*FU143+BA143*FZ143+BG143*GG143+BB143*GK143+BC143*GN143+BD143*GP143))</f>
        <v>1.59963432013121</v>
      </c>
      <c r="AD144" s="435" t="str">
        <f>IF(AC144=AC143,"",AC144-AC143)</f>
        <v/>
      </c>
      <c r="AE144" s="436" t="str">
        <f>IF(1-AF144=0,"",(1-AF144))</f>
        <v/>
      </c>
      <c r="AF144" s="437">
        <v>1</v>
      </c>
      <c r="AG144" s="10" t="str">
        <f>AG143</f>
        <v>8B4</v>
      </c>
      <c r="AH144" s="438" t="str">
        <f>AH143</f>
        <v/>
      </c>
      <c r="AI144" s="424" t="e">
        <f>IF(ROUND(AJ144-AJ143,1)=0,"",AJ144-AJ143)</f>
        <v>#VALUE!</v>
      </c>
      <c r="AJ144" s="10" t="str">
        <f>IF(_tag_month_day!I134="","",_tag_month_day!I134)</f>
        <v/>
      </c>
      <c r="AK144" s="440"/>
      <c r="AL144" s="440"/>
      <c r="AM144" s="440"/>
      <c r="AN144" s="441">
        <f>AN143</f>
        <v>2</v>
      </c>
      <c r="AO144" s="441">
        <f>AO143</f>
        <v>8</v>
      </c>
      <c r="AP144" s="442" t="e">
        <f>(IF(AN144=0,AS143,AS143*(1+AO144/AN144)/(AR144+AO144/AN144)))+AT144</f>
        <v>#VALUE!</v>
      </c>
      <c r="AQ144" s="443" t="str">
        <f>IF(_tag_month_day!J134="","",_tag_month_day!J134/100)</f>
        <v/>
      </c>
      <c r="AR144" s="444">
        <f>AR143</f>
        <v>1.3</v>
      </c>
      <c r="AS144" s="445" t="e">
        <f>AQ144*(AN144*AR144+AO144)/(AN144+AO144)</f>
        <v>#VALUE!</v>
      </c>
      <c r="AT144" s="445" t="e">
        <f>(SUM(BE144:BF144)-SUM(BE143:BF143))*0.05</f>
        <v>#VALUE!</v>
      </c>
      <c r="AU144" s="446" t="str">
        <f>IF(_tag_month_day!CC134="","",IF(_tag_month_day!CC134&gt;0,_tag_month_day!CD134,_tag_month_day!CE134))</f>
        <v/>
      </c>
      <c r="AV144" s="447" t="str">
        <f>IF(_tag_month_day!L134="","",_tag_month_day!L134/100)</f>
        <v/>
      </c>
      <c r="AW144" s="431">
        <f>AW143</f>
        <v>0</v>
      </c>
      <c r="AX144" s="431">
        <f>AX143</f>
        <v>0</v>
      </c>
      <c r="AY144" s="431" t="str">
        <f>IF(_tag_month_day!M134="","",_tag_month_day!M134/100)</f>
        <v/>
      </c>
      <c r="AZ144" s="431" t="str">
        <f>IF(_tag_month_day!N134="","",_tag_month_day!N134/100)</f>
        <v/>
      </c>
      <c r="BA144" s="431" t="str">
        <f>IF(_tag_month_day!O134="","",_tag_month_day!O134/100)</f>
        <v/>
      </c>
      <c r="BB144" s="448" t="str">
        <f>IF(_tag_month_day!P134="","",_tag_month_day!P134/100)</f>
        <v/>
      </c>
      <c r="BC144" s="448">
        <f>BC143</f>
        <v>0</v>
      </c>
      <c r="BD144" s="448" t="str">
        <f>IF(_tag_month_day!Q134="","",_tag_month_day!Q134/100)</f>
        <v/>
      </c>
      <c r="BE144" s="449" t="str">
        <f>IF(_tag_month_day!R134="","",_tag_month_day!R134/100)</f>
        <v/>
      </c>
      <c r="BF144" s="388" t="e">
        <f>(AU144*(100+BE144*100))/(AJ144-AU144)/100</f>
        <v>#VALUE!</v>
      </c>
      <c r="BG144" s="450" t="e">
        <f>BE144+BF144</f>
        <v>#VALUE!</v>
      </c>
      <c r="BH144" s="451" t="e">
        <f>SUM(AV144:BF144)</f>
        <v>#VALUE!</v>
      </c>
      <c r="BI144" s="452" t="e">
        <f>IF(CX144=0,BI143,(DK144*查询!$R$5+DL144*查询!$Q$5+DM144*查询!$N$5+DN144*查询!$O$5+DO144*查询!$P$5)*AF144/CX144)</f>
        <v>#VALUE!</v>
      </c>
      <c r="BJ144" s="452" t="e">
        <f>IF(CX144=0,BJ143,(DP144*查询!$S$5+DQ144*查询!$T$5+DR144*查询!$U$5)*AF144/CX144)</f>
        <v>#VALUE!</v>
      </c>
      <c r="BK144" s="452">
        <f>BK143</f>
        <v>1</v>
      </c>
      <c r="BL144" s="453" t="e">
        <f>SUMPRODUCT((AV144:BA144)*(GS144:GX144))/((GS144:GX144)+SUM(BB144:BD144)*GY144+BG144*GZ144)</f>
        <v>#VALUE!</v>
      </c>
      <c r="BM144" s="453" t="e">
        <f>BK144*($AV144*FB144+$AW144*FD144+$AX144*FI144+$AY144*FN144+$AZ144*FS144+$BA144*FX144+$BG144*GE144)/(AV144*EY144+AX144*FK144+AW144*FF144+AY144*FP144+AZ144*FU144+BA144*FZ144+BG144*GG144+BB144*GK144+BC144*GN144+BD144*GP144)</f>
        <v>#VALUE!</v>
      </c>
      <c r="BN144" s="453" t="e">
        <f>($AV144*FC144+$AX144*FJ144+$AW144*FE144+$AY144*FO144+$AZ144*FT144+$BA144*FY144+$BG144*GF144)/($AV144*FA144+BG144*GH144+BB144*GL144+BC144*GO144+BD144*GQ144+BA144*GA144)</f>
        <v>#VALUE!</v>
      </c>
      <c r="BO144" s="454" t="e">
        <f>SUMPRODUCT(AV144:BA144*GS144:GX144)/(GS144:GX144+(BB144+BC144+BD144)*GY144+BG144)</f>
        <v>#VALUE!</v>
      </c>
      <c r="BP144" s="454" t="e">
        <f>SUMPRODUCT(AV144:BA144*GS144:GX144)/(GS144:GX144+(BB144+BC144+BD144)*GY144+BG144)</f>
        <v>#VALUE!</v>
      </c>
      <c r="BQ144" s="454" t="e">
        <f>SUMPRODUCT(AV144:BA144*GS144:GX144)/(GS144:GX144+(BB144+BC144+BD144)*GY144+BG144)</f>
        <v>#VALUE!</v>
      </c>
      <c r="BR144" s="453" t="str">
        <f>IF(_tag_month_day!T134="","",_tag_month_day!T134)</f>
        <v/>
      </c>
      <c r="BS144" s="453" t="str">
        <f>IF(_tag_month_day!U134="","",_tag_month_day!U134)</f>
        <v/>
      </c>
      <c r="BT144" s="455" t="str">
        <f>IF(CK144="","",IF((CK144&gt;=BV144-0.12)*(CK144&lt;=BV144+0.12),"合格","不合格"))</f>
        <v/>
      </c>
      <c r="BU144" s="456" t="str">
        <f>IF(_tag_month_day!V134="","",_tag_month_day!V134)</f>
        <v/>
      </c>
      <c r="BV144" s="457" t="str">
        <f>IF(_tag_month_day!W134="","",_tag_month_day!W134)</f>
        <v/>
      </c>
      <c r="BW144" s="458" t="str">
        <f>IF(_tag_month_day!X134="","",_tag_month_day!X134)</f>
        <v/>
      </c>
      <c r="BX144" s="458" t="str">
        <f>IF(_tag_month_day!Y134="","",_tag_month_day!Y134)</f>
        <v/>
      </c>
      <c r="BY144" s="459">
        <f ca="1">L144</f>
        <v>43591.62499999968</v>
      </c>
      <c r="BZ144" s="460"/>
      <c r="CA144" s="461"/>
      <c r="CB144" s="424" t="str">
        <f>IF(_tag_month_day!Z134="","",_tag_month_day!Z134)</f>
        <v/>
      </c>
      <c r="CC144" s="424" t="str">
        <f>IF(_tag_month_day!AA134="","",_tag_month_day!AA134)</f>
        <v/>
      </c>
      <c r="CD144" s="424" t="str">
        <f>IF(_tag_month_day!AB134="","",_tag_month_day!AB134)</f>
        <v/>
      </c>
      <c r="CE144" s="424" t="str">
        <f>IF(_tag_month_day!AC134="","",_tag_month_day!AC134)</f>
        <v/>
      </c>
      <c r="CF144" s="424" t="str">
        <f>IF(_tag_month_day!AD134="","",_tag_month_day!AD134)</f>
        <v/>
      </c>
      <c r="CG144" s="424" t="str">
        <f>IF(_tag_month_day!AE134="","",_tag_month_day!AE134)</f>
        <v/>
      </c>
      <c r="CH144" s="424" t="str">
        <f>IF(_tag_month_day!AF134="","",_tag_month_day!AF134)</f>
        <v/>
      </c>
      <c r="CI144" s="424" t="str">
        <f>IF(_tag_month_day!AG134="","",_tag_month_day!AG134)</f>
        <v/>
      </c>
      <c r="CJ144" s="424" t="str">
        <f>IF(_tag_month_day!AH134="","",_tag_month_day!AH134)</f>
        <v/>
      </c>
      <c r="CK144" s="424" t="str">
        <f>IF(_tag_month_day!AI134="","",_tag_month_day!AI134)</f>
        <v/>
      </c>
      <c r="CL144" s="4" t="str">
        <f>IF(_tag_month_day!AJ134="","",_tag_month_day!AJ134)</f>
        <v/>
      </c>
      <c r="CM144" s="4" t="str">
        <f>IF(_tag_month_day!AK134="","",_tag_month_day!AK134)</f>
        <v/>
      </c>
      <c r="CN144" s="4" t="str">
        <f>IF(_tag_month_day!AL134="","",_tag_month_day!AL134)</f>
        <v/>
      </c>
      <c r="CO144" s="4" t="str">
        <f>IF(_tag_month_day!AM134="","",_tag_month_day!AM134)</f>
        <v/>
      </c>
      <c r="CP144" s="4" t="str">
        <f>IF(_tag_month_day!AN134="","",_tag_month_day!AN134)</f>
        <v/>
      </c>
      <c r="CQ144" s="4" t="str">
        <f>IF(_tag_month_day!AO134="","",_tag_month_day!AO134)</f>
        <v/>
      </c>
      <c r="CR144" s="462" t="str">
        <f>IF(_tag_month_day!AP134="","",_tag_month_day!AP134)</f>
        <v/>
      </c>
      <c r="CS144" s="463" t="str">
        <f>IF(_tag_month_day!AQ134="","",_tag_month_day!AQ134)</f>
        <v/>
      </c>
      <c r="CT144" s="4" t="str">
        <f>IF(_tag_month_day!AR134="","",_tag_month_day!AR134)</f>
        <v/>
      </c>
      <c r="CU144" s="464" t="e">
        <f>DU144/AJ144</f>
        <v>#VALUE!</v>
      </c>
      <c r="CV144" s="451" t="e">
        <f>BG144/BH144</f>
        <v>#VALUE!</v>
      </c>
      <c r="CW144" s="465" t="e">
        <f>AJ144*(1-CV144)*CU144*AF144</f>
        <v>#VALUE!</v>
      </c>
      <c r="CX144" s="465" t="e">
        <f>CW144*94%</f>
        <v>#VALUE!</v>
      </c>
      <c r="CY144" s="466" t="e">
        <f>IF(CX144=0,0,DS144/(DS144+CX144))</f>
        <v>#VALUE!</v>
      </c>
      <c r="CZ144" s="465" t="e">
        <f>$AJ144*EF144</f>
        <v>#VALUE!</v>
      </c>
      <c r="DA144" s="465" t="e">
        <f>$AJ144*EG144</f>
        <v>#VALUE!</v>
      </c>
      <c r="DB144" s="465" t="e">
        <f>$AJ144*EH144</f>
        <v>#VALUE!</v>
      </c>
      <c r="DC144" s="465" t="e">
        <f>$AJ144*EI144</f>
        <v>#VALUE!</v>
      </c>
      <c r="DD144" s="465" t="e">
        <f>$AJ144*EJ144</f>
        <v>#VALUE!</v>
      </c>
      <c r="DE144" s="465" t="e">
        <f>$AJ144*EK144</f>
        <v>#VALUE!</v>
      </c>
      <c r="DF144" s="465" t="e">
        <f>$AJ144*EL144</f>
        <v>#VALUE!</v>
      </c>
      <c r="DG144" s="465" t="e">
        <f>$AJ144*EM144</f>
        <v>#VALUE!</v>
      </c>
      <c r="DH144" s="465" t="e">
        <f>$AJ144*EN144</f>
        <v>#VALUE!</v>
      </c>
      <c r="DI144" s="465" t="e">
        <f>$AJ144*EO144</f>
        <v>#VALUE!</v>
      </c>
      <c r="DJ144" s="465" t="e">
        <f>CZ144*(1-EP144)</f>
        <v>#VALUE!</v>
      </c>
      <c r="DK144" s="465" t="e">
        <f>DA144*(1-ER144)</f>
        <v>#VALUE!</v>
      </c>
      <c r="DL144" s="465" t="e">
        <f>DB144*(1-EQ144)</f>
        <v>#VALUE!</v>
      </c>
      <c r="DM144" s="465" t="e">
        <f>DC144*(1-ES144)</f>
        <v>#VALUE!</v>
      </c>
      <c r="DN144" s="465" t="e">
        <f>DD144*(1-ET144)</f>
        <v>#VALUE!</v>
      </c>
      <c r="DO144" s="465" t="e">
        <f>DE144</f>
        <v>#VALUE!</v>
      </c>
      <c r="DP144" s="465" t="e">
        <f>DF144*(1-EU144)</f>
        <v>#VALUE!</v>
      </c>
      <c r="DQ144" s="465" t="e">
        <f>DG144*(1-EV144)</f>
        <v>#VALUE!</v>
      </c>
      <c r="DR144" s="465" t="e">
        <f>DH144*(1-EW144)</f>
        <v>#VALUE!</v>
      </c>
      <c r="DS144" s="465" t="e">
        <f>DI144</f>
        <v>#VALUE!</v>
      </c>
      <c r="DT144" s="465" t="e">
        <f>SUM(DJ144:DS144)</f>
        <v>#VALUE!</v>
      </c>
      <c r="DU144" s="465" t="e">
        <f>(GS144:GX144)+(DP144+DQ144+DR144)*GY144+DS144</f>
        <v>#VALUE!</v>
      </c>
      <c r="DV144" s="451" t="e">
        <f>AV144/$BH144/(1-EP144)</f>
        <v>#VALUE!</v>
      </c>
      <c r="DW144" s="451" t="e">
        <f>AW144/$BH144/(1-ER144)</f>
        <v>#VALUE!</v>
      </c>
      <c r="DX144" s="451" t="e">
        <f>AX144/$BH144/(1-EQ144)</f>
        <v>#VALUE!</v>
      </c>
      <c r="DY144" s="451" t="e">
        <f>AY144/$BH144/(1-ES144)</f>
        <v>#VALUE!</v>
      </c>
      <c r="DZ144" s="451" t="e">
        <f>AZ144/$BH144/(1-ET144)</f>
        <v>#VALUE!</v>
      </c>
      <c r="EA144" s="451" t="e">
        <f>BA144/$BH144/(1-AX144)</f>
        <v>#VALUE!</v>
      </c>
      <c r="EB144" s="451" t="e">
        <f>BB144/$BH144/(1-EU144)</f>
        <v>#VALUE!</v>
      </c>
      <c r="EC144" s="451" t="e">
        <f>BC144/$BH144/(1-EV144)</f>
        <v>#VALUE!</v>
      </c>
      <c r="ED144" s="451" t="e">
        <f>BD144/$BH144/(1-EW144)</f>
        <v>#VALUE!</v>
      </c>
      <c r="EE144" s="451" t="e">
        <f>BG144/BH144</f>
        <v>#VALUE!</v>
      </c>
      <c r="EF144" s="451" t="e">
        <f>DV144/SUM($DV144:$EE144)</f>
        <v>#VALUE!</v>
      </c>
      <c r="EG144" s="451" t="e">
        <f>DW144/SUM($DV144:$EE144)</f>
        <v>#VALUE!</v>
      </c>
      <c r="EH144" s="451" t="e">
        <f>DX144/SUM($DV144:$EE144)</f>
        <v>#VALUE!</v>
      </c>
      <c r="EI144" s="451" t="e">
        <f>DY144/SUM($DV144:$EE144)</f>
        <v>#VALUE!</v>
      </c>
      <c r="EJ144" s="451" t="e">
        <f>DZ144/SUM($DV144:$EE144)</f>
        <v>#VALUE!</v>
      </c>
      <c r="EK144" s="451" t="e">
        <f>EA144/SUM($DV144:$EE144)</f>
        <v>#VALUE!</v>
      </c>
      <c r="EL144" s="451" t="e">
        <f>EB144/SUM($DV144:$EE144)</f>
        <v>#VALUE!</v>
      </c>
      <c r="EM144" s="451" t="e">
        <f>EC144/SUM($DV144:$EE144)</f>
        <v>#VALUE!</v>
      </c>
      <c r="EN144" s="451" t="e">
        <f>ED144/SUM($DV144:$EE144)</f>
        <v>#VALUE!</v>
      </c>
      <c r="EO144" s="451" t="e">
        <f>EE144/SUM($DV144:$EE144)</f>
        <v>#VALUE!</v>
      </c>
      <c r="EP144" s="450">
        <f>EP143</f>
        <v>0.080000000000000002</v>
      </c>
      <c r="EQ144" s="450">
        <f>EQ143</f>
        <v>0.014999999999999999</v>
      </c>
      <c r="ER144" s="450">
        <f>ER143</f>
        <v>0.014999999999999999</v>
      </c>
      <c r="ES144" s="450">
        <f>ES143</f>
        <v>0.014999999999999999</v>
      </c>
      <c r="ET144" s="450">
        <f>ET143</f>
        <v>0.014999999999999999</v>
      </c>
      <c r="EU144" s="450">
        <f>EU143</f>
        <v>0.089999999999999997</v>
      </c>
      <c r="EV144" s="450">
        <f>EV143</f>
        <v>0.089999999999999997</v>
      </c>
      <c r="EW144" s="450">
        <f>EW143</f>
        <v>0.089999999999999997</v>
      </c>
      <c r="EX144" s="431" t="str">
        <f>IF(_tag_month_day!AS134="","",_tag_month_day!AS134/100)</f>
        <v/>
      </c>
      <c r="EY144" s="431" t="str">
        <f>IF(_tag_month_day!AT134="","",_tag_month_day!AT134/100)</f>
        <v/>
      </c>
      <c r="EZ144" s="431" t="str">
        <f>IF(_tag_month_day!AU134="","",_tag_month_day!AU134/100)</f>
        <v/>
      </c>
      <c r="FA144" s="431" t="str">
        <f>IF(_tag_month_day!AV134="","",_tag_month_day!AV134/100)</f>
        <v/>
      </c>
      <c r="FB144" s="431" t="str">
        <f>IF(_tag_month_day!AW134="","",_tag_month_day!AW134/100)</f>
        <v/>
      </c>
      <c r="FC144" s="431" t="str">
        <f>IF(_tag_month_day!AX134="","",_tag_month_day!AX134/100)</f>
        <v/>
      </c>
      <c r="FD144" s="449" t="str">
        <f>IF(_tag_month_day!AY134="","",_tag_month_day!AY134/100)</f>
        <v/>
      </c>
      <c r="FE144" s="449" t="str">
        <f>IF(_tag_month_day!AZ134="","",_tag_month_day!AZ134/100)</f>
        <v/>
      </c>
      <c r="FF144" s="449" t="str">
        <f>IF(_tag_month_day!BA134="","",_tag_month_day!BA134/100)</f>
        <v/>
      </c>
      <c r="FG144" s="449" t="str">
        <f>IF(_tag_month_day!BB134="","",_tag_month_day!BB134/100)</f>
        <v/>
      </c>
      <c r="FH144" s="467" t="str">
        <f>IF(_tag_month_day!BC134="","",_tag_month_day!BC134/100)</f>
        <v/>
      </c>
      <c r="FI144" s="449">
        <f>FI143</f>
        <v>0.40999999999999998</v>
      </c>
      <c r="FJ144" s="449">
        <f>FJ143</f>
        <v>0.11</v>
      </c>
      <c r="FK144" s="449">
        <f>FK143</f>
        <v>0.014999999999999999</v>
      </c>
      <c r="FL144" s="449">
        <f>FL143</f>
        <v>0</v>
      </c>
      <c r="FM144" s="467">
        <f>FM143</f>
        <v>0.0001</v>
      </c>
      <c r="FN144" s="449">
        <f>FN143</f>
        <v>0.32000000000000001</v>
      </c>
      <c r="FO144" s="449">
        <f>FO143</f>
        <v>0.20000000000000001</v>
      </c>
      <c r="FP144" s="449">
        <f>FP143</f>
        <v>0.01</v>
      </c>
      <c r="FQ144" s="449">
        <f>FQ143</f>
        <v>0</v>
      </c>
      <c r="FR144" s="467">
        <f>FR143</f>
        <v>0.0001</v>
      </c>
      <c r="FS144" s="449" t="str">
        <f>IF(_tag_month_day!BD134="","",_tag_month_day!BD134/100)</f>
        <v/>
      </c>
      <c r="FT144" s="449" t="str">
        <f>IF(_tag_month_day!BE134="","",_tag_month_day!BE134/100)</f>
        <v/>
      </c>
      <c r="FU144" s="449" t="str">
        <f>IF(_tag_month_day!BF134="","",_tag_month_day!BF134/100)</f>
        <v/>
      </c>
      <c r="FV144" s="449" t="str">
        <f>IF(_tag_month_day!BG134="","",_tag_month_day!BG134/100)</f>
        <v/>
      </c>
      <c r="FW144" s="467" t="str">
        <f>IF(_tag_month_day!BH134="","",_tag_month_day!BH134/100)</f>
        <v/>
      </c>
      <c r="FX144" s="449" t="str">
        <f>IF(_tag_month_day!BI134="","",_tag_month_day!BI134/100)</f>
        <v/>
      </c>
      <c r="FY144" s="449" t="str">
        <f>IF(_tag_month_day!BJ134="","",_tag_month_day!BJ134/100)</f>
        <v/>
      </c>
      <c r="FZ144" s="468" t="str">
        <f>IF(_tag_month_day!BK134="","",_tag_month_day!BK134/100)</f>
        <v/>
      </c>
      <c r="GA144" s="449" t="str">
        <f>IF(_tag_month_day!BL134="","",_tag_month_day!BL134/100)</f>
        <v/>
      </c>
      <c r="GB144" s="467" t="str">
        <f>IF(_tag_month_day!BM134="","",_tag_month_day!BM134/100)</f>
        <v/>
      </c>
      <c r="GC144" s="431" t="str">
        <f>IF(_tag_month_day!BN134="","",_tag_month_day!BN134/100)</f>
        <v/>
      </c>
      <c r="GD144" s="431" t="str">
        <f>IF(_tag_month_day!BO134="","",_tag_month_day!BO134/100)</f>
        <v/>
      </c>
      <c r="GE144" s="431" t="str">
        <f>IF(_tag_month_day!BP134="","",_tag_month_day!BP134/100)</f>
        <v/>
      </c>
      <c r="GF144" s="431" t="str">
        <f>IF(_tag_month_day!BQ134="","",_tag_month_day!BQ134/100)</f>
        <v/>
      </c>
      <c r="GG144" s="431" t="str">
        <f>IF(_tag_month_day!BR134="","",_tag_month_day!BR134/100)</f>
        <v/>
      </c>
      <c r="GH144" s="431" t="str">
        <f>IF(_tag_month_day!BS134="","",_tag_month_day!BS134/100)</f>
        <v/>
      </c>
      <c r="GI144" s="467" t="str">
        <f>IF(_tag_month_day!BT134="","",_tag_month_day!BT134/100)</f>
        <v/>
      </c>
      <c r="GJ144" s="469" t="str">
        <f>IF(_tag_month_day!BU134="","",_tag_month_day!BU134/100)</f>
        <v/>
      </c>
      <c r="GK144" s="470">
        <f>GK143</f>
        <v>0.070000000000000007</v>
      </c>
      <c r="GL144" s="470">
        <f>GL143</f>
        <v>0.029999999999999999</v>
      </c>
      <c r="GM144" s="471" t="str">
        <f>IF(_tag_month_day!BX134="","",_tag_month_day!BX134/100)</f>
        <v/>
      </c>
      <c r="GN144" s="470">
        <f>GN143</f>
        <v>0.070000000000000007</v>
      </c>
      <c r="GO144" s="470">
        <f>GO143</f>
        <v>0.029999999999999999</v>
      </c>
      <c r="GP144" s="470">
        <f>GP143</f>
        <v>0.089999999999999997</v>
      </c>
      <c r="GQ144" s="470">
        <f>GQ143</f>
        <v>0.029999999999999999</v>
      </c>
      <c r="GR144" s="471" t="str">
        <f>IF(_tag_month_day!CA134="","",_tag_month_day!CA134/100)</f>
        <v/>
      </c>
      <c r="GS144" s="472">
        <f>GS143</f>
        <v>0.95299999999999996</v>
      </c>
      <c r="GT144" s="472">
        <f>GT143</f>
        <v>0.55000000000000004</v>
      </c>
      <c r="GU144" s="472">
        <f>GU143</f>
        <v>0.55000000000000004</v>
      </c>
      <c r="GV144" s="472">
        <f>GV143</f>
        <v>0.55000000000000004</v>
      </c>
      <c r="GW144" s="472">
        <f>GW143</f>
        <v>0.5</v>
      </c>
      <c r="GX144" s="472">
        <f>GX143</f>
        <v>0.93500000000000005</v>
      </c>
      <c r="GY144" s="472">
        <f>GY143</f>
        <v>0.14999999999999999</v>
      </c>
      <c r="GZ144" s="472">
        <f>GZ143</f>
        <v>1</v>
      </c>
      <c r="HA144" s="474">
        <f>HA143</f>
        <v>0.047</v>
      </c>
      <c r="HB144" s="474">
        <f>HB143</f>
        <v>0.45000000000000001</v>
      </c>
      <c r="HC144" s="474">
        <f>HC143</f>
        <v>0.45000000000000001</v>
      </c>
      <c r="HD144" s="474">
        <f>HD143</f>
        <v>0.45000000000000001</v>
      </c>
      <c r="HE144" s="474">
        <f>HE143</f>
        <v>0.5</v>
      </c>
      <c r="HF144" s="474">
        <f>HF143</f>
        <v>0.065000000000000002</v>
      </c>
      <c r="HG144" s="474">
        <f>HG143</f>
        <v>0.84999999999999998</v>
      </c>
      <c r="HH144" s="474">
        <f>HH143</f>
        <v>0</v>
      </c>
      <c r="HI144" s="10">
        <f>IF(BZ144&lt;&gt;"",CK144-BV144,0)</f>
        <v>0</v>
      </c>
      <c r="HJ144" s="10" t="e">
        <f>IF(AJ144&gt;0,AH144-AJ144,0)</f>
        <v>#VALUE!</v>
      </c>
      <c r="HK144" s="466">
        <f>HK143</f>
        <v>0.84999999999999998</v>
      </c>
      <c r="HL144" s="424">
        <f>HL143</f>
        <v>550000</v>
      </c>
      <c r="HM144" s="424">
        <f>HM143</f>
        <v>480000</v>
      </c>
      <c r="HN144" s="465" t="e">
        <f>(DJ144*EZ144+DK144*FH144+DL144*FM144+DM144*FR144+DN144*FW144+DO144*GB144+DS144*GI144+DP144*GM144+DR144*GR144)*1000*2</f>
        <v>#VALUE!</v>
      </c>
      <c r="HO144" s="465" t="e">
        <f>HN144*HK144*$HO$2/HL144*1000000</f>
        <v>#VALUE!</v>
      </c>
      <c r="HP144" s="465" t="e">
        <f>HN144*HK144*$HP$2/HM144*1000000</f>
        <v>#VALUE!</v>
      </c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</row>
    <row customFormat="1" r="145" s="0">
      <c r="A145" s="420">
        <v>134</v>
      </c>
      <c r="B145" s="421">
        <f ca="1">IF(D145=D144,B144,IF(D145="夜班",B144+1,B144))</f>
        <v>43591</v>
      </c>
      <c r="C145" s="422">
        <f>C144</f>
        <v>0.041666666666666699</v>
      </c>
      <c r="D145" s="10" t="str">
        <f ca="1">IF(HOUR(G145)&lt;8,"夜班",IF(HOUR(G145)&lt;16,"白班",IF(HOUR(G145)&lt;24,"中班",0)))</f>
        <v>白班</v>
      </c>
      <c r="E145" s="10" t="e">
        <f ca="1">IF(F145=1,"甲",IF(F145=2,"乙",IF(F145=3,"丙",IF(F145=4,"丁",""))))</f>
        <v>#REF!</v>
      </c>
      <c r="F145" s="10" t="e">
        <f ca="1">SUMPRODUCT((成本日报!$A$3:$A$95=计划!B145)*(成本日报!$B$3:$B$95=计划!$D145),成本日报!$C$3:$C$95)</f>
        <v>#REF!</v>
      </c>
      <c r="G145" s="423">
        <f ca="1">G144+C144</f>
        <v>43591.541666666344</v>
      </c>
      <c r="H145" s="423">
        <f ca="1">$G145+$C145/60*10+$C145*0</f>
        <v>43591.548611110789</v>
      </c>
      <c r="I145" s="423">
        <f ca="1">$G145+$C145/60*18+$C145*0</f>
        <v>43591.554166666341</v>
      </c>
      <c r="J145" s="423">
        <f ca="1">$G145+$C145/60*0+$C145*1</f>
        <v>43591.583333333008</v>
      </c>
      <c r="K145" s="423">
        <f ca="1">$G145+$C145/60*30+$C145*2</f>
        <v>43591.645833333016</v>
      </c>
      <c r="L145" s="423">
        <f ca="1">$G145+$C145/60*0+$C145*3</f>
        <v>43591.666666666344</v>
      </c>
      <c r="M145" s="424" t="str">
        <f>IF(_tag_month_day!A135="","",_tag_month_day!A135)</f>
        <v/>
      </c>
      <c r="N145" s="424" t="str">
        <f>IF(_tag_month_day!B135="","",_tag_month_day!B135)</f>
        <v/>
      </c>
      <c r="O145" s="425" t="e">
        <f>IF(M145+N145=0,"",M145+N145)</f>
        <v>#VALUE!</v>
      </c>
      <c r="P145" s="424" t="str">
        <f>IF(_tag_month_day!C135="","",_tag_month_day!C135)</f>
        <v/>
      </c>
      <c r="Q145" s="424" t="str">
        <f>IF(_tag_month_day!D135="","",_tag_month_day!D135)</f>
        <v/>
      </c>
      <c r="R145" s="426" t="str">
        <f>IF(_tag_month_day!CB135="","",_tag_month_day!CB135/100)</f>
        <v/>
      </c>
      <c r="S145" s="427" t="str">
        <f>IF(_tag_month_day!E135="","",_tag_month_day!E135)</f>
        <v/>
      </c>
      <c r="T145" s="427" t="str">
        <f>IF(_tag_month_day!F135="","",_tag_month_day!F135)</f>
        <v/>
      </c>
      <c r="U145" s="428" t="e">
        <f>S145+T145</f>
        <v>#VALUE!</v>
      </c>
      <c r="V145" s="429" t="e">
        <f>U145/AJ145</f>
        <v>#VALUE!</v>
      </c>
      <c r="W145" s="430" t="str">
        <f>IF(_jhy_month_day!A135="","",_jhy_month_day!A135)</f>
        <v/>
      </c>
      <c r="X145" s="431" t="str">
        <f>IF(_jhy_month_day!B135="","",_jhy_month_day!B135/100)</f>
        <v/>
      </c>
      <c r="Y145" s="431" t="str">
        <f>IF(_jhy_month_day!C135="","",_jhy_month_day!C135/100)</f>
        <v/>
      </c>
      <c r="Z145" s="432">
        <f>Z141+1</f>
        <v>34</v>
      </c>
      <c r="AA145" s="433" t="str">
        <f>IF(_tag_month_day!G135="","",_tag_month_day!G135/100)</f>
        <v/>
      </c>
      <c r="AB145" s="433" t="str">
        <f>IF(_tag_month_day!H135="","",_tag_month_day!H135/100)</f>
        <v/>
      </c>
      <c r="AC145" s="434">
        <f>IF(X145="",AC144,BK145*($AV144*X145+$AW144*FD144+$AX144*FI144+$AY144*FN144+$AZ144*FS144+$BA144*FX144+$BG144*GE144)/(AV144*Y145+AX144*FK144+AW144*FF144+AY144*FP144+AZ144*FU144+BA144*FZ144+BG144*GG144+BB144*GK144+BC144*GN144+BD144*GP144))</f>
        <v>1.59963432013121</v>
      </c>
      <c r="AD145" s="435" t="str">
        <f>IF(AC145=AC144,"",AC145-AC144)</f>
        <v/>
      </c>
      <c r="AE145" s="436" t="str">
        <f>IF(1-AF145=0,"",(1-AF145))</f>
        <v/>
      </c>
      <c r="AF145" s="437">
        <v>1</v>
      </c>
      <c r="AG145" s="10" t="str">
        <f>AG144</f>
        <v>8B4</v>
      </c>
      <c r="AH145" s="438" t="str">
        <f>AH144</f>
        <v/>
      </c>
      <c r="AI145" s="424" t="e">
        <f>IF(ROUND(AJ145-AJ144,1)=0,"",AJ145-AJ144)</f>
        <v>#VALUE!</v>
      </c>
      <c r="AJ145" s="10" t="str">
        <f>IF(_tag_month_day!I135="","",_tag_month_day!I135)</f>
        <v/>
      </c>
      <c r="AK145" s="440"/>
      <c r="AL145" s="440"/>
      <c r="AM145" s="440"/>
      <c r="AN145" s="441">
        <f>AN144</f>
        <v>2</v>
      </c>
      <c r="AO145" s="441">
        <f>AO144</f>
        <v>8</v>
      </c>
      <c r="AP145" s="442" t="e">
        <f>(IF(AN145=0,AS144,AS144*(1+AO145/AN145)/(AR145+AO145/AN145)))+AT145</f>
        <v>#VALUE!</v>
      </c>
      <c r="AQ145" s="443" t="str">
        <f>IF(_tag_month_day!J135="","",_tag_month_day!J135/100)</f>
        <v/>
      </c>
      <c r="AR145" s="444">
        <f>AR144</f>
        <v>1.3</v>
      </c>
      <c r="AS145" s="445" t="e">
        <f>AQ145*(AN145*AR145+AO145)/(AN145+AO145)</f>
        <v>#VALUE!</v>
      </c>
      <c r="AT145" s="445" t="e">
        <f>(SUM(BE145:BF145)-SUM(BE144:BF144))*0.05</f>
        <v>#VALUE!</v>
      </c>
      <c r="AU145" s="446" t="str">
        <f>IF(_tag_month_day!CC135="","",IF(_tag_month_day!CC135&gt;0,_tag_month_day!CD135,_tag_month_day!CE135))</f>
        <v/>
      </c>
      <c r="AV145" s="447" t="str">
        <f>IF(_tag_month_day!L135="","",_tag_month_day!L135/100)</f>
        <v/>
      </c>
      <c r="AW145" s="431">
        <f>AW144</f>
        <v>0</v>
      </c>
      <c r="AX145" s="431">
        <f>AX144</f>
        <v>0</v>
      </c>
      <c r="AY145" s="431" t="str">
        <f>IF(_tag_month_day!M135="","",_tag_month_day!M135/100)</f>
        <v/>
      </c>
      <c r="AZ145" s="431" t="str">
        <f>IF(_tag_month_day!N135="","",_tag_month_day!N135/100)</f>
        <v/>
      </c>
      <c r="BA145" s="431" t="str">
        <f>IF(_tag_month_day!O135="","",_tag_month_day!O135/100)</f>
        <v/>
      </c>
      <c r="BB145" s="448" t="str">
        <f>IF(_tag_month_day!P135="","",_tag_month_day!P135/100)</f>
        <v/>
      </c>
      <c r="BC145" s="448">
        <f>BC144</f>
        <v>0</v>
      </c>
      <c r="BD145" s="448" t="str">
        <f>IF(_tag_month_day!Q135="","",_tag_month_day!Q135/100)</f>
        <v/>
      </c>
      <c r="BE145" s="449" t="str">
        <f>IF(_tag_month_day!R135="","",_tag_month_day!R135/100)</f>
        <v/>
      </c>
      <c r="BF145" s="388" t="e">
        <f>(AU145*(100+BE145*100))/(AJ145-AU145)/100</f>
        <v>#VALUE!</v>
      </c>
      <c r="BG145" s="450" t="e">
        <f>BE145+BF145</f>
        <v>#VALUE!</v>
      </c>
      <c r="BH145" s="451" t="e">
        <f>SUM(AV145:BF145)</f>
        <v>#VALUE!</v>
      </c>
      <c r="BI145" s="452" t="e">
        <f>IF(CX145=0,BI144,(DK145*查询!$R$5+DL145*查询!$Q$5+DM145*查询!$N$5+DN145*查询!$O$5+DO145*查询!$P$5)*AF145/CX145)</f>
        <v>#VALUE!</v>
      </c>
      <c r="BJ145" s="452" t="e">
        <f>IF(CX145=0,BJ144,(DP145*查询!$S$5+DQ145*查询!$T$5+DR145*查询!$U$5)*AF145/CX145)</f>
        <v>#VALUE!</v>
      </c>
      <c r="BK145" s="452">
        <f>BK144</f>
        <v>1</v>
      </c>
      <c r="BL145" s="453" t="e">
        <f>SUMPRODUCT((AV145:BA145)*(GS145:GX145))/((GS145:GX145)+SUM(BB145:BD145)*GY145+BG145*GZ145)</f>
        <v>#VALUE!</v>
      </c>
      <c r="BM145" s="453" t="e">
        <f>BK145*($AV145*FB145+$AW145*FD145+$AX145*FI145+$AY145*FN145+$AZ145*FS145+$BA145*FX145+$BG145*GE145)/(AV145*EY145+AX145*FK145+AW145*FF145+AY145*FP145+AZ145*FU145+BA145*FZ145+BG145*GG145+BB145*GK145+BC145*GN145+BD145*GP145)</f>
        <v>#VALUE!</v>
      </c>
      <c r="BN145" s="453" t="e">
        <f>($AV145*FC145+$AX145*FJ145+$AW145*FE145+$AY145*FO145+$AZ145*FT145+$BA145*FY145+$BG145*GF145)/($AV145*FA145+BG145*GH145+BB145*GL145+BC145*GO145+BD145*GQ145+BA145*GA145)</f>
        <v>#VALUE!</v>
      </c>
      <c r="BO145" s="454" t="e">
        <f>SUMPRODUCT(AV145:BA145*GS145:GX145)/(GS145:GX145+(BB145+BC145+BD145)*GY145+BG145)</f>
        <v>#VALUE!</v>
      </c>
      <c r="BP145" s="454" t="e">
        <f>SUMPRODUCT(AV145:BA145*GS145:GX145)/(GS145:GX145+(BB145+BC145+BD145)*GY145+BG145)</f>
        <v>#VALUE!</v>
      </c>
      <c r="BQ145" s="454" t="e">
        <f>SUMPRODUCT(AV145:BA145*GS145:GX145)/(GS145:GX145+(BB145+BC145+BD145)*GY145+BG145)</f>
        <v>#VALUE!</v>
      </c>
      <c r="BR145" s="453" t="str">
        <f>IF(_tag_month_day!T135="","",_tag_month_day!T135)</f>
        <v/>
      </c>
      <c r="BS145" s="453" t="str">
        <f>IF(_tag_month_day!U135="","",_tag_month_day!U135)</f>
        <v/>
      </c>
      <c r="BT145" s="455" t="str">
        <f>IF(CK145="","",IF((CK145&gt;=BV145-0.12)*(CK145&lt;=BV145+0.12),"合格","不合格"))</f>
        <v/>
      </c>
      <c r="BU145" s="456" t="str">
        <f>IF(_tag_month_day!V135="","",_tag_month_day!V135)</f>
        <v/>
      </c>
      <c r="BV145" s="457" t="str">
        <f>IF(_tag_month_day!W135="","",_tag_month_day!W135)</f>
        <v/>
      </c>
      <c r="BW145" s="458" t="str">
        <f>IF(_tag_month_day!X135="","",_tag_month_day!X135)</f>
        <v/>
      </c>
      <c r="BX145" s="458" t="str">
        <f>IF(_tag_month_day!Y135="","",_tag_month_day!Y135)</f>
        <v/>
      </c>
      <c r="BY145" s="459">
        <f ca="1">L145</f>
        <v>43591.666666666344</v>
      </c>
      <c r="BZ145" s="460" t="s">
        <v>429</v>
      </c>
      <c r="CA145" s="461">
        <v>0.68402777777777801</v>
      </c>
      <c r="CB145" s="424" t="str">
        <f>IF(_tag_month_day!Z135="","",_tag_month_day!Z135)</f>
        <v/>
      </c>
      <c r="CC145" s="424" t="str">
        <f>IF(_tag_month_day!AA135="","",_tag_month_day!AA135)</f>
        <v/>
      </c>
      <c r="CD145" s="424" t="str">
        <f>IF(_tag_month_day!AB135="","",_tag_month_day!AB135)</f>
        <v/>
      </c>
      <c r="CE145" s="424" t="str">
        <f>IF(_tag_month_day!AC135="","",_tag_month_day!AC135)</f>
        <v/>
      </c>
      <c r="CF145" s="424" t="str">
        <f>IF(_tag_month_day!AD135="","",_tag_month_day!AD135)</f>
        <v/>
      </c>
      <c r="CG145" s="424" t="str">
        <f>IF(_tag_month_day!AE135="","",_tag_month_day!AE135)</f>
        <v/>
      </c>
      <c r="CH145" s="424" t="str">
        <f>IF(_tag_month_day!AF135="","",_tag_month_day!AF135)</f>
        <v/>
      </c>
      <c r="CI145" s="424" t="str">
        <f>IF(_tag_month_day!AG135="","",_tag_month_day!AG135)</f>
        <v/>
      </c>
      <c r="CJ145" s="424" t="str">
        <f>IF(_tag_month_day!AH135="","",_tag_month_day!AH135)</f>
        <v/>
      </c>
      <c r="CK145" s="424" t="str">
        <f>IF(_tag_month_day!AI135="","",_tag_month_day!AI135)</f>
        <v/>
      </c>
      <c r="CL145" s="4" t="str">
        <f>IF(_tag_month_day!AJ135="","",_tag_month_day!AJ135)</f>
        <v/>
      </c>
      <c r="CM145" s="4" t="str">
        <f>IF(_tag_month_day!AK135="","",_tag_month_day!AK135)</f>
        <v/>
      </c>
      <c r="CN145" s="4" t="str">
        <f>IF(_tag_month_day!AL135="","",_tag_month_day!AL135)</f>
        <v/>
      </c>
      <c r="CO145" s="4" t="str">
        <f>IF(_tag_month_day!AM135="","",_tag_month_day!AM135)</f>
        <v/>
      </c>
      <c r="CP145" s="4" t="str">
        <f>IF(_tag_month_day!AN135="","",_tag_month_day!AN135)</f>
        <v/>
      </c>
      <c r="CQ145" s="4" t="str">
        <f>IF(_tag_month_day!AO135="","",_tag_month_day!AO135)</f>
        <v/>
      </c>
      <c r="CR145" s="462" t="str">
        <f>IF(_tag_month_day!AP135="","",_tag_month_day!AP135)</f>
        <v/>
      </c>
      <c r="CS145" s="463" t="str">
        <f>IF(_tag_month_day!AQ135="","",_tag_month_day!AQ135)</f>
        <v/>
      </c>
      <c r="CT145" s="4" t="str">
        <f>IF(_tag_month_day!AR135="","",_tag_month_day!AR135)</f>
        <v/>
      </c>
      <c r="CU145" s="464" t="e">
        <f>DU145/AJ145</f>
        <v>#VALUE!</v>
      </c>
      <c r="CV145" s="451" t="e">
        <f>BG145/BH145</f>
        <v>#VALUE!</v>
      </c>
      <c r="CW145" s="465" t="e">
        <f>AJ145*(1-CV145)*CU145*AF145</f>
        <v>#VALUE!</v>
      </c>
      <c r="CX145" s="465" t="e">
        <f>CW145*94%</f>
        <v>#VALUE!</v>
      </c>
      <c r="CY145" s="466" t="e">
        <f>IF(CX145=0,0,DS145/(DS145+CX145))</f>
        <v>#VALUE!</v>
      </c>
      <c r="CZ145" s="465" t="e">
        <f>$AJ145*EF145</f>
        <v>#VALUE!</v>
      </c>
      <c r="DA145" s="465" t="e">
        <f>$AJ145*EG145</f>
        <v>#VALUE!</v>
      </c>
      <c r="DB145" s="465" t="e">
        <f>$AJ145*EH145</f>
        <v>#VALUE!</v>
      </c>
      <c r="DC145" s="465" t="e">
        <f>$AJ145*EI145</f>
        <v>#VALUE!</v>
      </c>
      <c r="DD145" s="465" t="e">
        <f>$AJ145*EJ145</f>
        <v>#VALUE!</v>
      </c>
      <c r="DE145" s="465" t="e">
        <f>$AJ145*EK145</f>
        <v>#VALUE!</v>
      </c>
      <c r="DF145" s="465" t="e">
        <f>$AJ145*EL145</f>
        <v>#VALUE!</v>
      </c>
      <c r="DG145" s="465" t="e">
        <f>$AJ145*EM145</f>
        <v>#VALUE!</v>
      </c>
      <c r="DH145" s="465" t="e">
        <f>$AJ145*EN145</f>
        <v>#VALUE!</v>
      </c>
      <c r="DI145" s="465" t="e">
        <f>$AJ145*EO145</f>
        <v>#VALUE!</v>
      </c>
      <c r="DJ145" s="465" t="e">
        <f>CZ145*(1-EP145)</f>
        <v>#VALUE!</v>
      </c>
      <c r="DK145" s="465" t="e">
        <f>DA145*(1-ER145)</f>
        <v>#VALUE!</v>
      </c>
      <c r="DL145" s="465" t="e">
        <f>DB145*(1-EQ145)</f>
        <v>#VALUE!</v>
      </c>
      <c r="DM145" s="465" t="e">
        <f>DC145*(1-ES145)</f>
        <v>#VALUE!</v>
      </c>
      <c r="DN145" s="465" t="e">
        <f>DD145*(1-ET145)</f>
        <v>#VALUE!</v>
      </c>
      <c r="DO145" s="465" t="e">
        <f>DE145</f>
        <v>#VALUE!</v>
      </c>
      <c r="DP145" s="465" t="e">
        <f>DF145*(1-EU145)</f>
        <v>#VALUE!</v>
      </c>
      <c r="DQ145" s="465" t="e">
        <f>DG145*(1-EV145)</f>
        <v>#VALUE!</v>
      </c>
      <c r="DR145" s="465" t="e">
        <f>DH145*(1-EW145)</f>
        <v>#VALUE!</v>
      </c>
      <c r="DS145" s="465" t="e">
        <f>DI145</f>
        <v>#VALUE!</v>
      </c>
      <c r="DT145" s="465" t="e">
        <f>SUM(DJ145:DS145)</f>
        <v>#VALUE!</v>
      </c>
      <c r="DU145" s="465" t="e">
        <f>(GS145:GX145)+(DP145+DQ145+DR145)*GY145+DS145</f>
        <v>#VALUE!</v>
      </c>
      <c r="DV145" s="451" t="e">
        <f>AV145/$BH145/(1-EP145)</f>
        <v>#VALUE!</v>
      </c>
      <c r="DW145" s="451" t="e">
        <f>AW145/$BH145/(1-ER145)</f>
        <v>#VALUE!</v>
      </c>
      <c r="DX145" s="451" t="e">
        <f>AX145/$BH145/(1-EQ145)</f>
        <v>#VALUE!</v>
      </c>
      <c r="DY145" s="451" t="e">
        <f>AY145/$BH145/(1-ES145)</f>
        <v>#VALUE!</v>
      </c>
      <c r="DZ145" s="451" t="e">
        <f>AZ145/$BH145/(1-ET145)</f>
        <v>#VALUE!</v>
      </c>
      <c r="EA145" s="451" t="e">
        <f>BA145/$BH145/(1-AX145)</f>
        <v>#VALUE!</v>
      </c>
      <c r="EB145" s="451" t="e">
        <f>BB145/$BH145/(1-EU145)</f>
        <v>#VALUE!</v>
      </c>
      <c r="EC145" s="451" t="e">
        <f>BC145/$BH145/(1-EV145)</f>
        <v>#VALUE!</v>
      </c>
      <c r="ED145" s="451" t="e">
        <f>BD145/$BH145/(1-EW145)</f>
        <v>#VALUE!</v>
      </c>
      <c r="EE145" s="451" t="e">
        <f>BG145/BH145</f>
        <v>#VALUE!</v>
      </c>
      <c r="EF145" s="451" t="e">
        <f>DV145/SUM($DV145:$EE145)</f>
        <v>#VALUE!</v>
      </c>
      <c r="EG145" s="451" t="e">
        <f>DW145/SUM($DV145:$EE145)</f>
        <v>#VALUE!</v>
      </c>
      <c r="EH145" s="451" t="e">
        <f>DX145/SUM($DV145:$EE145)</f>
        <v>#VALUE!</v>
      </c>
      <c r="EI145" s="451" t="e">
        <f>DY145/SUM($DV145:$EE145)</f>
        <v>#VALUE!</v>
      </c>
      <c r="EJ145" s="451" t="e">
        <f>DZ145/SUM($DV145:$EE145)</f>
        <v>#VALUE!</v>
      </c>
      <c r="EK145" s="451" t="e">
        <f>EA145/SUM($DV145:$EE145)</f>
        <v>#VALUE!</v>
      </c>
      <c r="EL145" s="451" t="e">
        <f>EB145/SUM($DV145:$EE145)</f>
        <v>#VALUE!</v>
      </c>
      <c r="EM145" s="451" t="e">
        <f>EC145/SUM($DV145:$EE145)</f>
        <v>#VALUE!</v>
      </c>
      <c r="EN145" s="451" t="e">
        <f>ED145/SUM($DV145:$EE145)</f>
        <v>#VALUE!</v>
      </c>
      <c r="EO145" s="451" t="e">
        <f>EE145/SUM($DV145:$EE145)</f>
        <v>#VALUE!</v>
      </c>
      <c r="EP145" s="450">
        <f>EP144</f>
        <v>0.080000000000000002</v>
      </c>
      <c r="EQ145" s="450">
        <f>EQ144</f>
        <v>0.014999999999999999</v>
      </c>
      <c r="ER145" s="450">
        <f>ER144</f>
        <v>0.014999999999999999</v>
      </c>
      <c r="ES145" s="450">
        <f>ES144</f>
        <v>0.014999999999999999</v>
      </c>
      <c r="ET145" s="450">
        <f>ET144</f>
        <v>0.014999999999999999</v>
      </c>
      <c r="EU145" s="450">
        <f>EU144</f>
        <v>0.089999999999999997</v>
      </c>
      <c r="EV145" s="450">
        <f>EV144</f>
        <v>0.089999999999999997</v>
      </c>
      <c r="EW145" s="450">
        <f>EW144</f>
        <v>0.089999999999999997</v>
      </c>
      <c r="EX145" s="431" t="str">
        <f>IF(_tag_month_day!AS135="","",_tag_month_day!AS135/100)</f>
        <v/>
      </c>
      <c r="EY145" s="431" t="str">
        <f>IF(_tag_month_day!AT135="","",_tag_month_day!AT135/100)</f>
        <v/>
      </c>
      <c r="EZ145" s="431" t="str">
        <f>IF(_tag_month_day!AU135="","",_tag_month_day!AU135/100)</f>
        <v/>
      </c>
      <c r="FA145" s="431" t="str">
        <f>IF(_tag_month_day!AV135="","",_tag_month_day!AV135/100)</f>
        <v/>
      </c>
      <c r="FB145" s="431" t="str">
        <f>IF(_tag_month_day!AW135="","",_tag_month_day!AW135/100)</f>
        <v/>
      </c>
      <c r="FC145" s="431" t="str">
        <f>IF(_tag_month_day!AX135="","",_tag_month_day!AX135/100)</f>
        <v/>
      </c>
      <c r="FD145" s="449" t="str">
        <f>IF(_tag_month_day!AY135="","",_tag_month_day!AY135/100)</f>
        <v/>
      </c>
      <c r="FE145" s="449" t="str">
        <f>IF(_tag_month_day!AZ135="","",_tag_month_day!AZ135/100)</f>
        <v/>
      </c>
      <c r="FF145" s="449" t="str">
        <f>IF(_tag_month_day!BA135="","",_tag_month_day!BA135/100)</f>
        <v/>
      </c>
      <c r="FG145" s="449" t="str">
        <f>IF(_tag_month_day!BB135="","",_tag_month_day!BB135/100)</f>
        <v/>
      </c>
      <c r="FH145" s="467" t="str">
        <f>IF(_tag_month_day!BC135="","",_tag_month_day!BC135/100)</f>
        <v/>
      </c>
      <c r="FI145" s="449">
        <f>FI144</f>
        <v>0.40999999999999998</v>
      </c>
      <c r="FJ145" s="449">
        <f>FJ144</f>
        <v>0.11</v>
      </c>
      <c r="FK145" s="449">
        <f>FK144</f>
        <v>0.014999999999999999</v>
      </c>
      <c r="FL145" s="449">
        <f>FL144</f>
        <v>0</v>
      </c>
      <c r="FM145" s="467">
        <f>FM144</f>
        <v>0.0001</v>
      </c>
      <c r="FN145" s="449">
        <f>FN144</f>
        <v>0.32000000000000001</v>
      </c>
      <c r="FO145" s="449">
        <f>FO144</f>
        <v>0.20000000000000001</v>
      </c>
      <c r="FP145" s="449">
        <f>FP144</f>
        <v>0.01</v>
      </c>
      <c r="FQ145" s="449">
        <f>FQ144</f>
        <v>0</v>
      </c>
      <c r="FR145" s="467">
        <f>FR144</f>
        <v>0.0001</v>
      </c>
      <c r="FS145" s="449" t="str">
        <f>IF(_tag_month_day!BD135="","",_tag_month_day!BD135/100)</f>
        <v/>
      </c>
      <c r="FT145" s="449" t="str">
        <f>IF(_tag_month_day!BE135="","",_tag_month_day!BE135/100)</f>
        <v/>
      </c>
      <c r="FU145" s="449" t="str">
        <f>IF(_tag_month_day!BF135="","",_tag_month_day!BF135/100)</f>
        <v/>
      </c>
      <c r="FV145" s="449" t="str">
        <f>IF(_tag_month_day!BG135="","",_tag_month_day!BG135/100)</f>
        <v/>
      </c>
      <c r="FW145" s="467" t="str">
        <f>IF(_tag_month_day!BH135="","",_tag_month_day!BH135/100)</f>
        <v/>
      </c>
      <c r="FX145" s="449" t="str">
        <f>IF(_tag_month_day!BI135="","",_tag_month_day!BI135/100)</f>
        <v/>
      </c>
      <c r="FY145" s="449" t="str">
        <f>IF(_tag_month_day!BJ135="","",_tag_month_day!BJ135/100)</f>
        <v/>
      </c>
      <c r="FZ145" s="468" t="str">
        <f>IF(_tag_month_day!BK135="","",_tag_month_day!BK135/100)</f>
        <v/>
      </c>
      <c r="GA145" s="449" t="str">
        <f>IF(_tag_month_day!BL135="","",_tag_month_day!BL135/100)</f>
        <v/>
      </c>
      <c r="GB145" s="467" t="str">
        <f>IF(_tag_month_day!BM135="","",_tag_month_day!BM135/100)</f>
        <v/>
      </c>
      <c r="GC145" s="431" t="str">
        <f>IF(_tag_month_day!BN135="","",_tag_month_day!BN135/100)</f>
        <v/>
      </c>
      <c r="GD145" s="431" t="str">
        <f>IF(_tag_month_day!BO135="","",_tag_month_day!BO135/100)</f>
        <v/>
      </c>
      <c r="GE145" s="431" t="str">
        <f>IF(_tag_month_day!BP135="","",_tag_month_day!BP135/100)</f>
        <v/>
      </c>
      <c r="GF145" s="431" t="str">
        <f>IF(_tag_month_day!BQ135="","",_tag_month_day!BQ135/100)</f>
        <v/>
      </c>
      <c r="GG145" s="431" t="str">
        <f>IF(_tag_month_day!BR135="","",_tag_month_day!BR135/100)</f>
        <v/>
      </c>
      <c r="GH145" s="431" t="str">
        <f>IF(_tag_month_day!BS135="","",_tag_month_day!BS135/100)</f>
        <v/>
      </c>
      <c r="GI145" s="467" t="str">
        <f>IF(_tag_month_day!BT135="","",_tag_month_day!BT135/100)</f>
        <v/>
      </c>
      <c r="GJ145" s="469" t="str">
        <f>IF(_tag_month_day!BU135="","",_tag_month_day!BU135/100)</f>
        <v/>
      </c>
      <c r="GK145" s="470">
        <f>GK144</f>
        <v>0.070000000000000007</v>
      </c>
      <c r="GL145" s="470">
        <f>GL144</f>
        <v>0.029999999999999999</v>
      </c>
      <c r="GM145" s="471" t="str">
        <f>IF(_tag_month_day!BX135="","",_tag_month_day!BX135/100)</f>
        <v/>
      </c>
      <c r="GN145" s="470">
        <f>GN144</f>
        <v>0.070000000000000007</v>
      </c>
      <c r="GO145" s="470">
        <f>GO144</f>
        <v>0.029999999999999999</v>
      </c>
      <c r="GP145" s="470">
        <f>GP144</f>
        <v>0.089999999999999997</v>
      </c>
      <c r="GQ145" s="470">
        <f>GQ144</f>
        <v>0.029999999999999999</v>
      </c>
      <c r="GR145" s="471" t="str">
        <f>IF(_tag_month_day!CA135="","",_tag_month_day!CA135/100)</f>
        <v/>
      </c>
      <c r="GS145" s="472">
        <f>GS144</f>
        <v>0.95299999999999996</v>
      </c>
      <c r="GT145" s="472">
        <f>GT144</f>
        <v>0.55000000000000004</v>
      </c>
      <c r="GU145" s="472">
        <f>GU144</f>
        <v>0.55000000000000004</v>
      </c>
      <c r="GV145" s="472">
        <f>GV144</f>
        <v>0.55000000000000004</v>
      </c>
      <c r="GW145" s="472">
        <f>GW144</f>
        <v>0.5</v>
      </c>
      <c r="GX145" s="472">
        <f>GX144</f>
        <v>0.93500000000000005</v>
      </c>
      <c r="GY145" s="472">
        <f>GY144</f>
        <v>0.14999999999999999</v>
      </c>
      <c r="GZ145" s="472">
        <f>GZ144</f>
        <v>1</v>
      </c>
      <c r="HA145" s="474">
        <f>HA144</f>
        <v>0.047</v>
      </c>
      <c r="HB145" s="474">
        <f>HB144</f>
        <v>0.45000000000000001</v>
      </c>
      <c r="HC145" s="474">
        <f>HC144</f>
        <v>0.45000000000000001</v>
      </c>
      <c r="HD145" s="474">
        <f>HD144</f>
        <v>0.45000000000000001</v>
      </c>
      <c r="HE145" s="474">
        <f>HE144</f>
        <v>0.5</v>
      </c>
      <c r="HF145" s="474">
        <f>HF144</f>
        <v>0.065000000000000002</v>
      </c>
      <c r="HG145" s="474">
        <f>HG144</f>
        <v>0.84999999999999998</v>
      </c>
      <c r="HH145" s="474">
        <f>HH144</f>
        <v>0</v>
      </c>
      <c r="HI145" s="10" t="e">
        <f>IF(BZ145&lt;&gt;"",CK145-BV145,0)</f>
        <v>#VALUE!</v>
      </c>
      <c r="HJ145" s="10" t="e">
        <f>IF(AJ145&gt;0,AH145-AJ145,0)</f>
        <v>#VALUE!</v>
      </c>
      <c r="HK145" s="466">
        <f>HK144</f>
        <v>0.84999999999999998</v>
      </c>
      <c r="HL145" s="424">
        <f>HL144</f>
        <v>550000</v>
      </c>
      <c r="HM145" s="424">
        <f>HM144</f>
        <v>480000</v>
      </c>
      <c r="HN145" s="465" t="e">
        <f>(DJ145*EZ145+DK145*FH145+DL145*FM145+DM145*FR145+DN145*FW145+DO145*GB145+DS145*GI145+DP145*GM145+DR145*GR145)*1000*2</f>
        <v>#VALUE!</v>
      </c>
      <c r="HO145" s="465" t="e">
        <f>HN145*HK145*$HO$2/HL145*1000000</f>
        <v>#VALUE!</v>
      </c>
      <c r="HP145" s="465" t="e">
        <f>HN145*HK145*$HP$2/HM145*1000000</f>
        <v>#VALUE!</v>
      </c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</row>
    <row customFormat="1" r="146" s="0">
      <c r="A146" s="420">
        <v>135</v>
      </c>
      <c r="B146" s="421">
        <f ca="1">IF(D146=D145,B145,IF(D146="夜班",B145+1,B145))</f>
        <v>43591</v>
      </c>
      <c r="C146" s="422">
        <f>C145</f>
        <v>0.041666666666666699</v>
      </c>
      <c r="D146" s="10" t="str">
        <f ca="1">IF(HOUR(G146)&lt;8,"夜班",IF(HOUR(G146)&lt;16,"白班",IF(HOUR(G146)&lt;24,"中班",0)))</f>
        <v>白班</v>
      </c>
      <c r="E146" s="10" t="e">
        <f ca="1">IF(F146=1,"甲",IF(F146=2,"乙",IF(F146=3,"丙",IF(F146=4,"丁",""))))</f>
        <v>#REF!</v>
      </c>
      <c r="F146" s="10" t="e">
        <f ca="1">SUMPRODUCT((成本日报!$A$3:$A$95=计划!B146)*(成本日报!$B$3:$B$95=计划!$D146),成本日报!$C$3:$C$95)</f>
        <v>#REF!</v>
      </c>
      <c r="G146" s="423">
        <f ca="1">G145+C145</f>
        <v>43591.583333333008</v>
      </c>
      <c r="H146" s="423">
        <f ca="1">$G146+$C146/60*10+$C146*0</f>
        <v>43591.590277777454</v>
      </c>
      <c r="I146" s="423">
        <f ca="1">$G146+$C146/60*18+$C146*0</f>
        <v>43591.595833333005</v>
      </c>
      <c r="J146" s="423">
        <f ca="1">$G146+$C146/60*0+$C146*1</f>
        <v>43591.624999999673</v>
      </c>
      <c r="K146" s="423">
        <f ca="1">$G146+$C146/60*30+$C146*2</f>
        <v>43591.68749999968</v>
      </c>
      <c r="L146" s="423">
        <f ca="1">$G146+$C146/60*0+$C146*3</f>
        <v>43591.708333333008</v>
      </c>
      <c r="M146" s="424" t="str">
        <f>IF(_tag_month_day!A136="","",_tag_month_day!A136)</f>
        <v/>
      </c>
      <c r="N146" s="424" t="str">
        <f>IF(_tag_month_day!B136="","",_tag_month_day!B136)</f>
        <v/>
      </c>
      <c r="O146" s="425" t="e">
        <f>IF(M146+N146=0,"",M146+N146)</f>
        <v>#VALUE!</v>
      </c>
      <c r="P146" s="424" t="str">
        <f>IF(_tag_month_day!C136="","",_tag_month_day!C136)</f>
        <v/>
      </c>
      <c r="Q146" s="424" t="str">
        <f>IF(_tag_month_day!D136="","",_tag_month_day!D136)</f>
        <v/>
      </c>
      <c r="R146" s="426" t="str">
        <f>IF(_tag_month_day!CB136="","",_tag_month_day!CB136/100)</f>
        <v/>
      </c>
      <c r="S146" s="427" t="str">
        <f>IF(_tag_month_day!E136="","",_tag_month_day!E136)</f>
        <v/>
      </c>
      <c r="T146" s="427" t="str">
        <f>IF(_tag_month_day!F136="","",_tag_month_day!F136)</f>
        <v/>
      </c>
      <c r="U146" s="428" t="e">
        <f>S146+T146</f>
        <v>#VALUE!</v>
      </c>
      <c r="V146" s="429" t="e">
        <f>U146/AJ146</f>
        <v>#VALUE!</v>
      </c>
      <c r="W146" s="430" t="str">
        <f>IF(_jhy_month_day!A136="","",_jhy_month_day!A136)</f>
        <v/>
      </c>
      <c r="X146" s="431" t="str">
        <f>IF(_jhy_month_day!B136="","",_jhy_month_day!B136/100)</f>
        <v/>
      </c>
      <c r="Y146" s="431" t="str">
        <f>IF(_jhy_month_day!C136="","",_jhy_month_day!C136/100)</f>
        <v/>
      </c>
      <c r="Z146" s="432">
        <f>Z142+1</f>
        <v>34</v>
      </c>
      <c r="AA146" s="433" t="str">
        <f>IF(_tag_month_day!G136="","",_tag_month_day!G136/100)</f>
        <v/>
      </c>
      <c r="AB146" s="433" t="str">
        <f>IF(_tag_month_day!H136="","",_tag_month_day!H136/100)</f>
        <v/>
      </c>
      <c r="AC146" s="434">
        <f>IF(X146="",AC145,BK146*($AV145*X146+$AW145*FD145+$AX145*FI145+$AY145*FN145+$AZ145*FS145+$BA145*FX145+$BG145*GE145)/(AV145*Y146+AX145*FK145+AW145*FF145+AY145*FP145+AZ145*FU145+BA145*FZ145+BG145*GG145+BB145*GK145+BC145*GN145+BD145*GP145))</f>
        <v>1.59963432013121</v>
      </c>
      <c r="AD146" s="435" t="str">
        <f>IF(AC146=AC145,"",AC146-AC145)</f>
        <v/>
      </c>
      <c r="AE146" s="436" t="str">
        <f>IF(1-AF146=0,"",(1-AF146))</f>
        <v/>
      </c>
      <c r="AF146" s="437">
        <v>1</v>
      </c>
      <c r="AG146" s="10" t="str">
        <f>AG145</f>
        <v>8B4</v>
      </c>
      <c r="AH146" s="438" t="str">
        <f>AH145</f>
        <v/>
      </c>
      <c r="AI146" s="424" t="e">
        <f>IF(ROUND(AJ146-AJ145,1)=0,"",AJ146-AJ145)</f>
        <v>#VALUE!</v>
      </c>
      <c r="AJ146" s="10" t="str">
        <f>IF(_tag_month_day!I136="","",_tag_month_day!I136)</f>
        <v/>
      </c>
      <c r="AK146" s="440"/>
      <c r="AL146" s="440"/>
      <c r="AM146" s="440"/>
      <c r="AN146" s="441">
        <f>AN145</f>
        <v>2</v>
      </c>
      <c r="AO146" s="441">
        <f>AO145</f>
        <v>8</v>
      </c>
      <c r="AP146" s="442" t="e">
        <f>(IF(AN146=0,AS145,AS145*(1+AO146/AN146)/(AR146+AO146/AN146)))+AT146</f>
        <v>#VALUE!</v>
      </c>
      <c r="AQ146" s="443" t="str">
        <f>IF(_tag_month_day!J136="","",_tag_month_day!J136/100)</f>
        <v/>
      </c>
      <c r="AR146" s="444">
        <f>AR145</f>
        <v>1.3</v>
      </c>
      <c r="AS146" s="445" t="e">
        <f>AQ146*(AN146*AR146+AO146)/(AN146+AO146)</f>
        <v>#VALUE!</v>
      </c>
      <c r="AT146" s="445" t="e">
        <f>(SUM(BE146:BF146)-SUM(BE145:BF145))*0.05</f>
        <v>#VALUE!</v>
      </c>
      <c r="AU146" s="446" t="str">
        <f>IF(_tag_month_day!CC136="","",IF(_tag_month_day!CC136&gt;0,_tag_month_day!CD136,_tag_month_day!CE136))</f>
        <v/>
      </c>
      <c r="AV146" s="447" t="str">
        <f>IF(_tag_month_day!L136="","",_tag_month_day!L136/100)</f>
        <v/>
      </c>
      <c r="AW146" s="431">
        <f>AW145</f>
        <v>0</v>
      </c>
      <c r="AX146" s="431">
        <f>AX145</f>
        <v>0</v>
      </c>
      <c r="AY146" s="431" t="str">
        <f>IF(_tag_month_day!M136="","",_tag_month_day!M136/100)</f>
        <v/>
      </c>
      <c r="AZ146" s="431" t="str">
        <f>IF(_tag_month_day!N136="","",_tag_month_day!N136/100)</f>
        <v/>
      </c>
      <c r="BA146" s="431" t="str">
        <f>IF(_tag_month_day!O136="","",_tag_month_day!O136/100)</f>
        <v/>
      </c>
      <c r="BB146" s="448" t="str">
        <f>IF(_tag_month_day!P136="","",_tag_month_day!P136/100)</f>
        <v/>
      </c>
      <c r="BC146" s="448">
        <f>BC145</f>
        <v>0</v>
      </c>
      <c r="BD146" s="448" t="str">
        <f>IF(_tag_month_day!Q136="","",_tag_month_day!Q136/100)</f>
        <v/>
      </c>
      <c r="BE146" s="449" t="str">
        <f>IF(_tag_month_day!R136="","",_tag_month_day!R136/100)</f>
        <v/>
      </c>
      <c r="BF146" s="388" t="e">
        <f>(AU146*(100+BE146*100))/(AJ146-AU146)/100</f>
        <v>#VALUE!</v>
      </c>
      <c r="BG146" s="450" t="e">
        <f>BE146+BF146</f>
        <v>#VALUE!</v>
      </c>
      <c r="BH146" s="451" t="e">
        <f>SUM(AV146:BF146)</f>
        <v>#VALUE!</v>
      </c>
      <c r="BI146" s="452" t="e">
        <f>IF(CX146=0,BI145,(DK146*查询!$R$5+DL146*查询!$Q$5+DM146*查询!$N$5+DN146*查询!$O$5+DO146*查询!$P$5)*AF146/CX146)</f>
        <v>#VALUE!</v>
      </c>
      <c r="BJ146" s="452" t="e">
        <f>IF(CX146=0,BJ145,(DP146*查询!$S$5+DQ146*查询!$T$5+DR146*查询!$U$5)*AF146/CX146)</f>
        <v>#VALUE!</v>
      </c>
      <c r="BK146" s="452">
        <f>BK145</f>
        <v>1</v>
      </c>
      <c r="BL146" s="453" t="e">
        <f>SUMPRODUCT((AV146:BA146)*(GS146:GX146))/((GS146:GX146)+SUM(BB146:BD146)*GY146+BG146*GZ146)</f>
        <v>#VALUE!</v>
      </c>
      <c r="BM146" s="453" t="e">
        <f>BK146*($AV146*FB146+$AW146*FD146+$AX146*FI146+$AY146*FN146+$AZ146*FS146+$BA146*FX146+$BG146*GE146)/(AV146*EY146+AX146*FK146+AW146*FF146+AY146*FP146+AZ146*FU146+BA146*FZ146+BG146*GG146+BB146*GK146+BC146*GN146+BD146*GP146)</f>
        <v>#VALUE!</v>
      </c>
      <c r="BN146" s="453" t="e">
        <f>($AV146*FC146+$AX146*FJ146+$AW146*FE146+$AY146*FO146+$AZ146*FT146+$BA146*FY146+$BG146*GF146)/($AV146*FA146+BG146*GH146+BB146*GL146+BC146*GO146+BD146*GQ146+BA146*GA146)</f>
        <v>#VALUE!</v>
      </c>
      <c r="BO146" s="454" t="e">
        <f>SUMPRODUCT(AV146:BA146*GS146:GX146)/(GS146:GX146+(BB146+BC146+BD146)*GY146+BG146)</f>
        <v>#VALUE!</v>
      </c>
      <c r="BP146" s="454" t="e">
        <f>SUMPRODUCT(AV146:BA146*GS146:GX146)/(GS146:GX146+(BB146+BC146+BD146)*GY146+BG146)</f>
        <v>#VALUE!</v>
      </c>
      <c r="BQ146" s="454" t="e">
        <f>SUMPRODUCT(AV146:BA146*GS146:GX146)/(GS146:GX146+(BB146+BC146+BD146)*GY146+BG146)</f>
        <v>#VALUE!</v>
      </c>
      <c r="BR146" s="453" t="str">
        <f>IF(_tag_month_day!T136="","",_tag_month_day!T136)</f>
        <v/>
      </c>
      <c r="BS146" s="453" t="str">
        <f>IF(_tag_month_day!U136="","",_tag_month_day!U136)</f>
        <v/>
      </c>
      <c r="BT146" s="455" t="str">
        <f>IF(CK146="","",IF((CK146&gt;=BV146-0.12)*(CK146&lt;=BV146+0.12),"合格","不合格"))</f>
        <v/>
      </c>
      <c r="BU146" s="456" t="str">
        <f>IF(_tag_month_day!V136="","",_tag_month_day!V136)</f>
        <v/>
      </c>
      <c r="BV146" s="457" t="str">
        <f>IF(_tag_month_day!W136="","",_tag_month_day!W136)</f>
        <v/>
      </c>
      <c r="BW146" s="458" t="str">
        <f>IF(_tag_month_day!X136="","",_tag_month_day!X136)</f>
        <v/>
      </c>
      <c r="BX146" s="458" t="str">
        <f>IF(_tag_month_day!Y136="","",_tag_month_day!Y136)</f>
        <v/>
      </c>
      <c r="BY146" s="459">
        <f ca="1">L146</f>
        <v>43591.708333333008</v>
      </c>
      <c r="BZ146" s="460"/>
      <c r="CA146" s="461"/>
      <c r="CB146" s="424" t="str">
        <f>IF(_tag_month_day!Z136="","",_tag_month_day!Z136)</f>
        <v/>
      </c>
      <c r="CC146" s="424" t="str">
        <f>IF(_tag_month_day!AA136="","",_tag_month_day!AA136)</f>
        <v/>
      </c>
      <c r="CD146" s="424" t="str">
        <f>IF(_tag_month_day!AB136="","",_tag_month_day!AB136)</f>
        <v/>
      </c>
      <c r="CE146" s="424" t="str">
        <f>IF(_tag_month_day!AC136="","",_tag_month_day!AC136)</f>
        <v/>
      </c>
      <c r="CF146" s="424" t="str">
        <f>IF(_tag_month_day!AD136="","",_tag_month_day!AD136)</f>
        <v/>
      </c>
      <c r="CG146" s="424" t="str">
        <f>IF(_tag_month_day!AE136="","",_tag_month_day!AE136)</f>
        <v/>
      </c>
      <c r="CH146" s="424" t="str">
        <f>IF(_tag_month_day!AF136="","",_tag_month_day!AF136)</f>
        <v/>
      </c>
      <c r="CI146" s="424" t="str">
        <f>IF(_tag_month_day!AG136="","",_tag_month_day!AG136)</f>
        <v/>
      </c>
      <c r="CJ146" s="424" t="str">
        <f>IF(_tag_month_day!AH136="","",_tag_month_day!AH136)</f>
        <v/>
      </c>
      <c r="CK146" s="424" t="str">
        <f>IF(_tag_month_day!AI136="","",_tag_month_day!AI136)</f>
        <v/>
      </c>
      <c r="CL146" s="4" t="str">
        <f>IF(_tag_month_day!AJ136="","",_tag_month_day!AJ136)</f>
        <v/>
      </c>
      <c r="CM146" s="4" t="str">
        <f>IF(_tag_month_day!AK136="","",_tag_month_day!AK136)</f>
        <v/>
      </c>
      <c r="CN146" s="4" t="str">
        <f>IF(_tag_month_day!AL136="","",_tag_month_day!AL136)</f>
        <v/>
      </c>
      <c r="CO146" s="4" t="str">
        <f>IF(_tag_month_day!AM136="","",_tag_month_day!AM136)</f>
        <v/>
      </c>
      <c r="CP146" s="4" t="str">
        <f>IF(_tag_month_day!AN136="","",_tag_month_day!AN136)</f>
        <v/>
      </c>
      <c r="CQ146" s="4" t="str">
        <f>IF(_tag_month_day!AO136="","",_tag_month_day!AO136)</f>
        <v/>
      </c>
      <c r="CR146" s="462" t="str">
        <f>IF(_tag_month_day!AP136="","",_tag_month_day!AP136)</f>
        <v/>
      </c>
      <c r="CS146" s="463" t="str">
        <f>IF(_tag_month_day!AQ136="","",_tag_month_day!AQ136)</f>
        <v/>
      </c>
      <c r="CT146" s="4" t="str">
        <f>IF(_tag_month_day!AR136="","",_tag_month_day!AR136)</f>
        <v/>
      </c>
      <c r="CU146" s="464" t="e">
        <f>DU146/AJ146</f>
        <v>#VALUE!</v>
      </c>
      <c r="CV146" s="451" t="e">
        <f>BG146/BH146</f>
        <v>#VALUE!</v>
      </c>
      <c r="CW146" s="465" t="e">
        <f>AJ146*(1-CV146)*CU146*AF146</f>
        <v>#VALUE!</v>
      </c>
      <c r="CX146" s="465" t="e">
        <f>CW146*94%</f>
        <v>#VALUE!</v>
      </c>
      <c r="CY146" s="466" t="e">
        <f>IF(CX146=0,0,DS146/(DS146+CX146))</f>
        <v>#VALUE!</v>
      </c>
      <c r="CZ146" s="465" t="e">
        <f>$AJ146*EF146</f>
        <v>#VALUE!</v>
      </c>
      <c r="DA146" s="465" t="e">
        <f>$AJ146*EG146</f>
        <v>#VALUE!</v>
      </c>
      <c r="DB146" s="465" t="e">
        <f>$AJ146*EH146</f>
        <v>#VALUE!</v>
      </c>
      <c r="DC146" s="465" t="e">
        <f>$AJ146*EI146</f>
        <v>#VALUE!</v>
      </c>
      <c r="DD146" s="465" t="e">
        <f>$AJ146*EJ146</f>
        <v>#VALUE!</v>
      </c>
      <c r="DE146" s="465" t="e">
        <f>$AJ146*EK146</f>
        <v>#VALUE!</v>
      </c>
      <c r="DF146" s="465" t="e">
        <f>$AJ146*EL146</f>
        <v>#VALUE!</v>
      </c>
      <c r="DG146" s="465" t="e">
        <f>$AJ146*EM146</f>
        <v>#VALUE!</v>
      </c>
      <c r="DH146" s="465" t="e">
        <f>$AJ146*EN146</f>
        <v>#VALUE!</v>
      </c>
      <c r="DI146" s="465" t="e">
        <f>$AJ146*EO146</f>
        <v>#VALUE!</v>
      </c>
      <c r="DJ146" s="465" t="e">
        <f>CZ146*(1-EP146)</f>
        <v>#VALUE!</v>
      </c>
      <c r="DK146" s="465" t="e">
        <f>DA146*(1-ER146)</f>
        <v>#VALUE!</v>
      </c>
      <c r="DL146" s="465" t="e">
        <f>DB146*(1-EQ146)</f>
        <v>#VALUE!</v>
      </c>
      <c r="DM146" s="465" t="e">
        <f>DC146*(1-ES146)</f>
        <v>#VALUE!</v>
      </c>
      <c r="DN146" s="465" t="e">
        <f>DD146*(1-ET146)</f>
        <v>#VALUE!</v>
      </c>
      <c r="DO146" s="465" t="e">
        <f>DE146</f>
        <v>#VALUE!</v>
      </c>
      <c r="DP146" s="465" t="e">
        <f>DF146*(1-EU146)</f>
        <v>#VALUE!</v>
      </c>
      <c r="DQ146" s="465" t="e">
        <f>DG146*(1-EV146)</f>
        <v>#VALUE!</v>
      </c>
      <c r="DR146" s="465" t="e">
        <f>DH146*(1-EW146)</f>
        <v>#VALUE!</v>
      </c>
      <c r="DS146" s="465" t="e">
        <f>DI146</f>
        <v>#VALUE!</v>
      </c>
      <c r="DT146" s="465" t="e">
        <f>SUM(DJ146:DS146)</f>
        <v>#VALUE!</v>
      </c>
      <c r="DU146" s="465" t="e">
        <f>(GS146:GX146)+(DP146+DQ146+DR146)*GY146+DS146</f>
        <v>#VALUE!</v>
      </c>
      <c r="DV146" s="451" t="e">
        <f>AV146/$BH146/(1-EP146)</f>
        <v>#VALUE!</v>
      </c>
      <c r="DW146" s="451" t="e">
        <f>AW146/$BH146/(1-ER146)</f>
        <v>#VALUE!</v>
      </c>
      <c r="DX146" s="451" t="e">
        <f>AX146/$BH146/(1-EQ146)</f>
        <v>#VALUE!</v>
      </c>
      <c r="DY146" s="451" t="e">
        <f>AY146/$BH146/(1-ES146)</f>
        <v>#VALUE!</v>
      </c>
      <c r="DZ146" s="451" t="e">
        <f>AZ146/$BH146/(1-ET146)</f>
        <v>#VALUE!</v>
      </c>
      <c r="EA146" s="451" t="e">
        <f>BA146/$BH146/(1-AX146)</f>
        <v>#VALUE!</v>
      </c>
      <c r="EB146" s="451" t="e">
        <f>BB146/$BH146/(1-EU146)</f>
        <v>#VALUE!</v>
      </c>
      <c r="EC146" s="451" t="e">
        <f>BC146/$BH146/(1-EV146)</f>
        <v>#VALUE!</v>
      </c>
      <c r="ED146" s="451" t="e">
        <f>BD146/$BH146/(1-EW146)</f>
        <v>#VALUE!</v>
      </c>
      <c r="EE146" s="451" t="e">
        <f>BG146/BH146</f>
        <v>#VALUE!</v>
      </c>
      <c r="EF146" s="451" t="e">
        <f>DV146/SUM($DV146:$EE146)</f>
        <v>#VALUE!</v>
      </c>
      <c r="EG146" s="451" t="e">
        <f>DW146/SUM($DV146:$EE146)</f>
        <v>#VALUE!</v>
      </c>
      <c r="EH146" s="451" t="e">
        <f>DX146/SUM($DV146:$EE146)</f>
        <v>#VALUE!</v>
      </c>
      <c r="EI146" s="451" t="e">
        <f>DY146/SUM($DV146:$EE146)</f>
        <v>#VALUE!</v>
      </c>
      <c r="EJ146" s="451" t="e">
        <f>DZ146/SUM($DV146:$EE146)</f>
        <v>#VALUE!</v>
      </c>
      <c r="EK146" s="451" t="e">
        <f>EA146/SUM($DV146:$EE146)</f>
        <v>#VALUE!</v>
      </c>
      <c r="EL146" s="451" t="e">
        <f>EB146/SUM($DV146:$EE146)</f>
        <v>#VALUE!</v>
      </c>
      <c r="EM146" s="451" t="e">
        <f>EC146/SUM($DV146:$EE146)</f>
        <v>#VALUE!</v>
      </c>
      <c r="EN146" s="451" t="e">
        <f>ED146/SUM($DV146:$EE146)</f>
        <v>#VALUE!</v>
      </c>
      <c r="EO146" s="451" t="e">
        <f>EE146/SUM($DV146:$EE146)</f>
        <v>#VALUE!</v>
      </c>
      <c r="EP146" s="450">
        <f>EP145</f>
        <v>0.080000000000000002</v>
      </c>
      <c r="EQ146" s="450">
        <f>EQ145</f>
        <v>0.014999999999999999</v>
      </c>
      <c r="ER146" s="450">
        <f>ER145</f>
        <v>0.014999999999999999</v>
      </c>
      <c r="ES146" s="450">
        <f>ES145</f>
        <v>0.014999999999999999</v>
      </c>
      <c r="ET146" s="450">
        <f>ET145</f>
        <v>0.014999999999999999</v>
      </c>
      <c r="EU146" s="450">
        <f>EU145</f>
        <v>0.089999999999999997</v>
      </c>
      <c r="EV146" s="450">
        <f>EV145</f>
        <v>0.089999999999999997</v>
      </c>
      <c r="EW146" s="450">
        <f>EW145</f>
        <v>0.089999999999999997</v>
      </c>
      <c r="EX146" s="431" t="str">
        <f>IF(_tag_month_day!AS136="","",_tag_month_day!AS136/100)</f>
        <v/>
      </c>
      <c r="EY146" s="431" t="str">
        <f>IF(_tag_month_day!AT136="","",_tag_month_day!AT136/100)</f>
        <v/>
      </c>
      <c r="EZ146" s="431" t="str">
        <f>IF(_tag_month_day!AU136="","",_tag_month_day!AU136/100)</f>
        <v/>
      </c>
      <c r="FA146" s="431" t="str">
        <f>IF(_tag_month_day!AV136="","",_tag_month_day!AV136/100)</f>
        <v/>
      </c>
      <c r="FB146" s="431" t="str">
        <f>IF(_tag_month_day!AW136="","",_tag_month_day!AW136/100)</f>
        <v/>
      </c>
      <c r="FC146" s="431" t="str">
        <f>IF(_tag_month_day!AX136="","",_tag_month_day!AX136/100)</f>
        <v/>
      </c>
      <c r="FD146" s="449" t="str">
        <f>IF(_tag_month_day!AY136="","",_tag_month_day!AY136/100)</f>
        <v/>
      </c>
      <c r="FE146" s="449" t="str">
        <f>IF(_tag_month_day!AZ136="","",_tag_month_day!AZ136/100)</f>
        <v/>
      </c>
      <c r="FF146" s="449" t="str">
        <f>IF(_tag_month_day!BA136="","",_tag_month_day!BA136/100)</f>
        <v/>
      </c>
      <c r="FG146" s="449" t="str">
        <f>IF(_tag_month_day!BB136="","",_tag_month_day!BB136/100)</f>
        <v/>
      </c>
      <c r="FH146" s="467" t="str">
        <f>IF(_tag_month_day!BC136="","",_tag_month_day!BC136/100)</f>
        <v/>
      </c>
      <c r="FI146" s="449">
        <f>FI145</f>
        <v>0.40999999999999998</v>
      </c>
      <c r="FJ146" s="449">
        <f>FJ145</f>
        <v>0.11</v>
      </c>
      <c r="FK146" s="449">
        <f>FK145</f>
        <v>0.014999999999999999</v>
      </c>
      <c r="FL146" s="449">
        <f>FL145</f>
        <v>0</v>
      </c>
      <c r="FM146" s="467">
        <f>FM145</f>
        <v>0.0001</v>
      </c>
      <c r="FN146" s="449">
        <f>FN145</f>
        <v>0.32000000000000001</v>
      </c>
      <c r="FO146" s="449">
        <f>FO145</f>
        <v>0.20000000000000001</v>
      </c>
      <c r="FP146" s="449">
        <f>FP145</f>
        <v>0.01</v>
      </c>
      <c r="FQ146" s="449">
        <f>FQ145</f>
        <v>0</v>
      </c>
      <c r="FR146" s="467">
        <f>FR145</f>
        <v>0.0001</v>
      </c>
      <c r="FS146" s="449" t="str">
        <f>IF(_tag_month_day!BD136="","",_tag_month_day!BD136/100)</f>
        <v/>
      </c>
      <c r="FT146" s="449" t="str">
        <f>IF(_tag_month_day!BE136="","",_tag_month_day!BE136/100)</f>
        <v/>
      </c>
      <c r="FU146" s="449" t="str">
        <f>IF(_tag_month_day!BF136="","",_tag_month_day!BF136/100)</f>
        <v/>
      </c>
      <c r="FV146" s="449" t="str">
        <f>IF(_tag_month_day!BG136="","",_tag_month_day!BG136/100)</f>
        <v/>
      </c>
      <c r="FW146" s="467" t="str">
        <f>IF(_tag_month_day!BH136="","",_tag_month_day!BH136/100)</f>
        <v/>
      </c>
      <c r="FX146" s="449" t="str">
        <f>IF(_tag_month_day!BI136="","",_tag_month_day!BI136/100)</f>
        <v/>
      </c>
      <c r="FY146" s="449" t="str">
        <f>IF(_tag_month_day!BJ136="","",_tag_month_day!BJ136/100)</f>
        <v/>
      </c>
      <c r="FZ146" s="468" t="str">
        <f>IF(_tag_month_day!BK136="","",_tag_month_day!BK136/100)</f>
        <v/>
      </c>
      <c r="GA146" s="449" t="str">
        <f>IF(_tag_month_day!BL136="","",_tag_month_day!BL136/100)</f>
        <v/>
      </c>
      <c r="GB146" s="467" t="str">
        <f>IF(_tag_month_day!BM136="","",_tag_month_day!BM136/100)</f>
        <v/>
      </c>
      <c r="GC146" s="431" t="str">
        <f>IF(_tag_month_day!BN136="","",_tag_month_day!BN136/100)</f>
        <v/>
      </c>
      <c r="GD146" s="431" t="str">
        <f>IF(_tag_month_day!BO136="","",_tag_month_day!BO136/100)</f>
        <v/>
      </c>
      <c r="GE146" s="431" t="str">
        <f>IF(_tag_month_day!BP136="","",_tag_month_day!BP136/100)</f>
        <v/>
      </c>
      <c r="GF146" s="431" t="str">
        <f>IF(_tag_month_day!BQ136="","",_tag_month_day!BQ136/100)</f>
        <v/>
      </c>
      <c r="GG146" s="431" t="str">
        <f>IF(_tag_month_day!BR136="","",_tag_month_day!BR136/100)</f>
        <v/>
      </c>
      <c r="GH146" s="431" t="str">
        <f>IF(_tag_month_day!BS136="","",_tag_month_day!BS136/100)</f>
        <v/>
      </c>
      <c r="GI146" s="467" t="str">
        <f>IF(_tag_month_day!BT136="","",_tag_month_day!BT136/100)</f>
        <v/>
      </c>
      <c r="GJ146" s="469" t="str">
        <f>IF(_tag_month_day!BU136="","",_tag_month_day!BU136/100)</f>
        <v/>
      </c>
      <c r="GK146" s="470">
        <f>GK145</f>
        <v>0.070000000000000007</v>
      </c>
      <c r="GL146" s="470">
        <f>GL145</f>
        <v>0.029999999999999999</v>
      </c>
      <c r="GM146" s="471" t="str">
        <f>IF(_tag_month_day!BX136="","",_tag_month_day!BX136/100)</f>
        <v/>
      </c>
      <c r="GN146" s="470">
        <f>GN145</f>
        <v>0.070000000000000007</v>
      </c>
      <c r="GO146" s="470">
        <f>GO145</f>
        <v>0.029999999999999999</v>
      </c>
      <c r="GP146" s="470">
        <f>GP145</f>
        <v>0.089999999999999997</v>
      </c>
      <c r="GQ146" s="470">
        <f>GQ145</f>
        <v>0.029999999999999999</v>
      </c>
      <c r="GR146" s="471" t="str">
        <f>IF(_tag_month_day!CA136="","",_tag_month_day!CA136/100)</f>
        <v/>
      </c>
      <c r="GS146" s="472">
        <f>GS145</f>
        <v>0.95299999999999996</v>
      </c>
      <c r="GT146" s="472">
        <f>GT145</f>
        <v>0.55000000000000004</v>
      </c>
      <c r="GU146" s="472">
        <f>GU145</f>
        <v>0.55000000000000004</v>
      </c>
      <c r="GV146" s="472">
        <f>GV145</f>
        <v>0.55000000000000004</v>
      </c>
      <c r="GW146" s="472">
        <f>GW145</f>
        <v>0.5</v>
      </c>
      <c r="GX146" s="472">
        <f>GX145</f>
        <v>0.93500000000000005</v>
      </c>
      <c r="GY146" s="472">
        <f>GY145</f>
        <v>0.14999999999999999</v>
      </c>
      <c r="GZ146" s="472">
        <f>GZ145</f>
        <v>1</v>
      </c>
      <c r="HA146" s="474">
        <f>HA145</f>
        <v>0.047</v>
      </c>
      <c r="HB146" s="474">
        <f>HB145</f>
        <v>0.45000000000000001</v>
      </c>
      <c r="HC146" s="474">
        <f>HC145</f>
        <v>0.45000000000000001</v>
      </c>
      <c r="HD146" s="474">
        <f>HD145</f>
        <v>0.45000000000000001</v>
      </c>
      <c r="HE146" s="474">
        <f>HE145</f>
        <v>0.5</v>
      </c>
      <c r="HF146" s="474">
        <f>HF145</f>
        <v>0.065000000000000002</v>
      </c>
      <c r="HG146" s="474">
        <f>HG145</f>
        <v>0.84999999999999998</v>
      </c>
      <c r="HH146" s="474">
        <f>HH145</f>
        <v>0</v>
      </c>
      <c r="HI146" s="10">
        <f>IF(BZ146&lt;&gt;"",CK146-BV146,0)</f>
        <v>0</v>
      </c>
      <c r="HJ146" s="10" t="e">
        <f>IF(AJ146&gt;0,AH146-AJ146,0)</f>
        <v>#VALUE!</v>
      </c>
      <c r="HK146" s="466">
        <f>HK145</f>
        <v>0.84999999999999998</v>
      </c>
      <c r="HL146" s="424">
        <f>HL145</f>
        <v>550000</v>
      </c>
      <c r="HM146" s="424">
        <f>HM145</f>
        <v>480000</v>
      </c>
      <c r="HN146" s="465" t="e">
        <f>(DJ146*EZ146+DK146*FH146+DL146*FM146+DM146*FR146+DN146*FW146+DO146*GB146+DS146*GI146+DP146*GM146+DR146*GR146)*1000*2</f>
        <v>#VALUE!</v>
      </c>
      <c r="HO146" s="465" t="e">
        <f>HN146*HK146*$HO$2/HL146*1000000</f>
        <v>#VALUE!</v>
      </c>
      <c r="HP146" s="465" t="e">
        <f>HN146*HK146*$HP$2/HM146*1000000</f>
        <v>#VALUE!</v>
      </c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</row>
    <row customFormat="1" r="147" s="0">
      <c r="A147" s="420">
        <v>136</v>
      </c>
      <c r="B147" s="421">
        <f ca="1">IF(D147=D146,B146,IF(D147="夜班",B146+1,B146))</f>
        <v>43591</v>
      </c>
      <c r="C147" s="422">
        <f>C146</f>
        <v>0.041666666666666699</v>
      </c>
      <c r="D147" s="10" t="str">
        <f ca="1">IF(HOUR(G147)&lt;8,"夜班",IF(HOUR(G147)&lt;16,"白班",IF(HOUR(G147)&lt;24,"中班",0)))</f>
        <v>白班</v>
      </c>
      <c r="E147" s="10" t="e">
        <f ca="1">IF(F147=1,"甲",IF(F147=2,"乙",IF(F147=3,"丙",IF(F147=4,"丁",""))))</f>
        <v>#REF!</v>
      </c>
      <c r="F147" s="10" t="e">
        <f ca="1">SUMPRODUCT((成本日报!$A$3:$A$95=计划!B147)*(成本日报!$B$3:$B$95=计划!$D147),成本日报!$C$3:$C$95)</f>
        <v>#REF!</v>
      </c>
      <c r="G147" s="423">
        <f ca="1">G146+C146</f>
        <v>43591.624999999673</v>
      </c>
      <c r="H147" s="423">
        <f ca="1">$G147+$C147/60*10+$C147*0</f>
        <v>43591.631944444118</v>
      </c>
      <c r="I147" s="423">
        <f ca="1">$G147+$C147/60*18+$C147*0</f>
        <v>43591.63749999967</v>
      </c>
      <c r="J147" s="423">
        <f ca="1">$G147+$C147/60*0+$C147*1</f>
        <v>43591.666666666337</v>
      </c>
      <c r="K147" s="423">
        <f ca="1">$G147+$C147/60*30+$C147*2</f>
        <v>43591.729166666344</v>
      </c>
      <c r="L147" s="423">
        <f ca="1">$G147+$C147/60*0+$C147*3</f>
        <v>43591.749999999673</v>
      </c>
      <c r="M147" s="424" t="str">
        <f>IF(_tag_month_day!A137="","",_tag_month_day!A137)</f>
        <v/>
      </c>
      <c r="N147" s="424" t="str">
        <f>IF(_tag_month_day!B137="","",_tag_month_day!B137)</f>
        <v/>
      </c>
      <c r="O147" s="425" t="e">
        <f>IF(M147+N147=0,"",M147+N147)</f>
        <v>#VALUE!</v>
      </c>
      <c r="P147" s="424" t="str">
        <f>IF(_tag_month_day!C137="","",_tag_month_day!C137)</f>
        <v/>
      </c>
      <c r="Q147" s="424" t="str">
        <f>IF(_tag_month_day!D137="","",_tag_month_day!D137)</f>
        <v/>
      </c>
      <c r="R147" s="426" t="str">
        <f>IF(_tag_month_day!CB137="","",_tag_month_day!CB137/100)</f>
        <v/>
      </c>
      <c r="S147" s="427" t="str">
        <f>IF(_tag_month_day!E137="","",_tag_month_day!E137)</f>
        <v/>
      </c>
      <c r="T147" s="427" t="str">
        <f>IF(_tag_month_day!F137="","",_tag_month_day!F137)</f>
        <v/>
      </c>
      <c r="U147" s="428" t="e">
        <f>S147+T147</f>
        <v>#VALUE!</v>
      </c>
      <c r="V147" s="429" t="e">
        <f>U147/AJ147</f>
        <v>#VALUE!</v>
      </c>
      <c r="W147" s="430" t="str">
        <f>IF(_jhy_month_day!A137="","",_jhy_month_day!A137)</f>
        <v/>
      </c>
      <c r="X147" s="431" t="str">
        <f>IF(_jhy_month_day!B137="","",_jhy_month_day!B137/100)</f>
        <v/>
      </c>
      <c r="Y147" s="431" t="str">
        <f>IF(_jhy_month_day!C137="","",_jhy_month_day!C137/100)</f>
        <v/>
      </c>
      <c r="Z147" s="432">
        <f>Z143+1</f>
        <v>34</v>
      </c>
      <c r="AA147" s="433" t="str">
        <f>IF(_tag_month_day!G137="","",_tag_month_day!G137/100)</f>
        <v/>
      </c>
      <c r="AB147" s="433" t="str">
        <f>IF(_tag_month_day!H137="","",_tag_month_day!H137/100)</f>
        <v/>
      </c>
      <c r="AC147" s="434">
        <f>IF(X147="",AC146,BK147*($AV146*X147+$AW146*FD146+$AX146*FI146+$AY146*FN146+$AZ146*FS146+$BA146*FX146+$BG146*GE146)/(AV146*Y147+AX146*FK146+AW146*FF146+AY146*FP146+AZ146*FU146+BA146*FZ146+BG146*GG146+BB146*GK146+BC146*GN146+BD146*GP146))</f>
        <v>1.59963432013121</v>
      </c>
      <c r="AD147" s="435" t="str">
        <f>IF(AC147=AC146,"",AC147-AC146)</f>
        <v/>
      </c>
      <c r="AE147" s="436" t="str">
        <f>IF(1-AF147=0,"",(1-AF147))</f>
        <v/>
      </c>
      <c r="AF147" s="437">
        <v>1</v>
      </c>
      <c r="AG147" s="10" t="str">
        <f>AG146</f>
        <v>8B4</v>
      </c>
      <c r="AH147" s="438" t="str">
        <f>AH146</f>
        <v/>
      </c>
      <c r="AI147" s="424" t="e">
        <f>IF(ROUND(AJ147-AJ146,1)=0,"",AJ147-AJ146)</f>
        <v>#VALUE!</v>
      </c>
      <c r="AJ147" s="10" t="str">
        <f>IF(_tag_month_day!I137="","",_tag_month_day!I137)</f>
        <v/>
      </c>
      <c r="AK147" s="440"/>
      <c r="AL147" s="440"/>
      <c r="AM147" s="440"/>
      <c r="AN147" s="441">
        <f>AN146</f>
        <v>2</v>
      </c>
      <c r="AO147" s="441">
        <f>AO146</f>
        <v>8</v>
      </c>
      <c r="AP147" s="442" t="e">
        <f>(IF(AN147=0,AS146,AS146*(1+AO147/AN147)/(AR147+AO147/AN147)))+AT147</f>
        <v>#VALUE!</v>
      </c>
      <c r="AQ147" s="443" t="str">
        <f>IF(_tag_month_day!J137="","",_tag_month_day!J137/100)</f>
        <v/>
      </c>
      <c r="AR147" s="444">
        <f>AR146</f>
        <v>1.3</v>
      </c>
      <c r="AS147" s="445" t="e">
        <f>AQ147*(AN147*AR147+AO147)/(AN147+AO147)</f>
        <v>#VALUE!</v>
      </c>
      <c r="AT147" s="445" t="e">
        <f>(SUM(BE147:BF147)-SUM(BE146:BF146))*0.05</f>
        <v>#VALUE!</v>
      </c>
      <c r="AU147" s="446" t="str">
        <f>IF(_tag_month_day!CC137="","",IF(_tag_month_day!CC137&gt;0,_tag_month_day!CD137,_tag_month_day!CE137))</f>
        <v/>
      </c>
      <c r="AV147" s="447" t="str">
        <f>IF(_tag_month_day!L137="","",_tag_month_day!L137/100)</f>
        <v/>
      </c>
      <c r="AW147" s="431">
        <f>AW146</f>
        <v>0</v>
      </c>
      <c r="AX147" s="431">
        <f>AX146</f>
        <v>0</v>
      </c>
      <c r="AY147" s="431" t="str">
        <f>IF(_tag_month_day!M137="","",_tag_month_day!M137/100)</f>
        <v/>
      </c>
      <c r="AZ147" s="431" t="str">
        <f>IF(_tag_month_day!N137="","",_tag_month_day!N137/100)</f>
        <v/>
      </c>
      <c r="BA147" s="431" t="str">
        <f>IF(_tag_month_day!O137="","",_tag_month_day!O137/100)</f>
        <v/>
      </c>
      <c r="BB147" s="448" t="str">
        <f>IF(_tag_month_day!P137="","",_tag_month_day!P137/100)</f>
        <v/>
      </c>
      <c r="BC147" s="448">
        <f>BC146</f>
        <v>0</v>
      </c>
      <c r="BD147" s="448" t="str">
        <f>IF(_tag_month_day!Q137="","",_tag_month_day!Q137/100)</f>
        <v/>
      </c>
      <c r="BE147" s="449" t="str">
        <f>IF(_tag_month_day!R137="","",_tag_month_day!R137/100)</f>
        <v/>
      </c>
      <c r="BF147" s="388" t="e">
        <f>(AU147*(100+BE147*100))/(AJ147-AU147)/100</f>
        <v>#VALUE!</v>
      </c>
      <c r="BG147" s="450" t="e">
        <f>BE147+BF147</f>
        <v>#VALUE!</v>
      </c>
      <c r="BH147" s="451" t="e">
        <f>SUM(AV147:BF147)</f>
        <v>#VALUE!</v>
      </c>
      <c r="BI147" s="452" t="e">
        <f>IF(CX147=0,BI146,(DK147*查询!$R$5+DL147*查询!$Q$5+DM147*查询!$N$5+DN147*查询!$O$5+DO147*查询!$P$5)*AF147/CX147)</f>
        <v>#VALUE!</v>
      </c>
      <c r="BJ147" s="452" t="e">
        <f>IF(CX147=0,BJ146,(DP147*查询!$S$5+DQ147*查询!$T$5+DR147*查询!$U$5)*AF147/CX147)</f>
        <v>#VALUE!</v>
      </c>
      <c r="BK147" s="452">
        <f>BK146</f>
        <v>1</v>
      </c>
      <c r="BL147" s="453" t="e">
        <f>SUMPRODUCT((AV147:BA147)*(GS147:GX147))/((GS147:GX147)+SUM(BB147:BD147)*GY147+BG147*GZ147)</f>
        <v>#VALUE!</v>
      </c>
      <c r="BM147" s="453" t="e">
        <f>BK147*($AV147*FB147+$AW147*FD147+$AX147*FI147+$AY147*FN147+$AZ147*FS147+$BA147*FX147+$BG147*GE147)/(AV147*EY147+AX147*FK147+AW147*FF147+AY147*FP147+AZ147*FU147+BA147*FZ147+BG147*GG147+BB147*GK147+BC147*GN147+BD147*GP147)</f>
        <v>#VALUE!</v>
      </c>
      <c r="BN147" s="453" t="e">
        <f>($AV147*FC147+$AX147*FJ147+$AW147*FE147+$AY147*FO147+$AZ147*FT147+$BA147*FY147+$BG147*GF147)/($AV147*FA147+BG147*GH147+BB147*GL147+BC147*GO147+BD147*GQ147+BA147*GA147)</f>
        <v>#VALUE!</v>
      </c>
      <c r="BO147" s="454" t="e">
        <f>SUMPRODUCT(AV147:BA147*GS147:GX147)/(GS147:GX147+(BB147+BC147+BD147)*GY147+BG147)</f>
        <v>#VALUE!</v>
      </c>
      <c r="BP147" s="454" t="e">
        <f>SUMPRODUCT(AV147:BA147*GS147:GX147)/(GS147:GX147+(BB147+BC147+BD147)*GY147+BG147)</f>
        <v>#VALUE!</v>
      </c>
      <c r="BQ147" s="454" t="e">
        <f>SUMPRODUCT(AV147:BA147*GS147:GX147)/(GS147:GX147+(BB147+BC147+BD147)*GY147+BG147)</f>
        <v>#VALUE!</v>
      </c>
      <c r="BR147" s="453" t="str">
        <f>IF(_tag_month_day!T137="","",_tag_month_day!T137)</f>
        <v/>
      </c>
      <c r="BS147" s="453" t="str">
        <f>IF(_tag_month_day!U137="","",_tag_month_day!U137)</f>
        <v/>
      </c>
      <c r="BT147" s="455" t="str">
        <f>IF(CK147="","",IF((CK147&gt;=BV147-0.12)*(CK147&lt;=BV147+0.12),"合格","不合格"))</f>
        <v/>
      </c>
      <c r="BU147" s="456" t="str">
        <f>IF(_tag_month_day!V137="","",_tag_month_day!V137)</f>
        <v/>
      </c>
      <c r="BV147" s="457" t="str">
        <f>IF(_tag_month_day!W137="","",_tag_month_day!W137)</f>
        <v/>
      </c>
      <c r="BW147" s="458" t="str">
        <f>IF(_tag_month_day!X137="","",_tag_month_day!X137)</f>
        <v/>
      </c>
      <c r="BX147" s="458" t="str">
        <f>IF(_tag_month_day!Y137="","",_tag_month_day!Y137)</f>
        <v/>
      </c>
      <c r="BY147" s="459">
        <f ca="1">L147</f>
        <v>43591.749999999673</v>
      </c>
      <c r="BZ147" s="460"/>
      <c r="CA147" s="461"/>
      <c r="CB147" s="424" t="str">
        <f>IF(_tag_month_day!Z137="","",_tag_month_day!Z137)</f>
        <v/>
      </c>
      <c r="CC147" s="424" t="str">
        <f>IF(_tag_month_day!AA137="","",_tag_month_day!AA137)</f>
        <v/>
      </c>
      <c r="CD147" s="424" t="str">
        <f>IF(_tag_month_day!AB137="","",_tag_month_day!AB137)</f>
        <v/>
      </c>
      <c r="CE147" s="424" t="str">
        <f>IF(_tag_month_day!AC137="","",_tag_month_day!AC137)</f>
        <v/>
      </c>
      <c r="CF147" s="424" t="str">
        <f>IF(_tag_month_day!AD137="","",_tag_month_day!AD137)</f>
        <v/>
      </c>
      <c r="CG147" s="424" t="str">
        <f>IF(_tag_month_day!AE137="","",_tag_month_day!AE137)</f>
        <v/>
      </c>
      <c r="CH147" s="424" t="str">
        <f>IF(_tag_month_day!AF137="","",_tag_month_day!AF137)</f>
        <v/>
      </c>
      <c r="CI147" s="424" t="str">
        <f>IF(_tag_month_day!AG137="","",_tag_month_day!AG137)</f>
        <v/>
      </c>
      <c r="CJ147" s="424" t="str">
        <f>IF(_tag_month_day!AH137="","",_tag_month_day!AH137)</f>
        <v/>
      </c>
      <c r="CK147" s="424" t="str">
        <f>IF(_tag_month_day!AI137="","",_tag_month_day!AI137)</f>
        <v/>
      </c>
      <c r="CL147" s="4" t="str">
        <f>IF(_tag_month_day!AJ137="","",_tag_month_day!AJ137)</f>
        <v/>
      </c>
      <c r="CM147" s="4" t="str">
        <f>IF(_tag_month_day!AK137="","",_tag_month_day!AK137)</f>
        <v/>
      </c>
      <c r="CN147" s="4" t="str">
        <f>IF(_tag_month_day!AL137="","",_tag_month_day!AL137)</f>
        <v/>
      </c>
      <c r="CO147" s="4" t="str">
        <f>IF(_tag_month_day!AM137="","",_tag_month_day!AM137)</f>
        <v/>
      </c>
      <c r="CP147" s="4" t="str">
        <f>IF(_tag_month_day!AN137="","",_tag_month_day!AN137)</f>
        <v/>
      </c>
      <c r="CQ147" s="4" t="str">
        <f>IF(_tag_month_day!AO137="","",_tag_month_day!AO137)</f>
        <v/>
      </c>
      <c r="CR147" s="462" t="str">
        <f>IF(_tag_month_day!AP137="","",_tag_month_day!AP137)</f>
        <v/>
      </c>
      <c r="CS147" s="463" t="str">
        <f>IF(_tag_month_day!AQ137="","",_tag_month_day!AQ137)</f>
        <v/>
      </c>
      <c r="CT147" s="4" t="str">
        <f>IF(_tag_month_day!AR137="","",_tag_month_day!AR137)</f>
        <v/>
      </c>
      <c r="CU147" s="464" t="e">
        <f>DU147/AJ147</f>
        <v>#VALUE!</v>
      </c>
      <c r="CV147" s="451" t="e">
        <f>BG147/BH147</f>
        <v>#VALUE!</v>
      </c>
      <c r="CW147" s="465" t="e">
        <f>AJ147*(1-CV147)*CU147*AF147</f>
        <v>#VALUE!</v>
      </c>
      <c r="CX147" s="465" t="e">
        <f>CW147*94%</f>
        <v>#VALUE!</v>
      </c>
      <c r="CY147" s="466" t="e">
        <f>IF(CX147=0,0,DS147/(DS147+CX147))</f>
        <v>#VALUE!</v>
      </c>
      <c r="CZ147" s="465" t="e">
        <f>$AJ147*EF147</f>
        <v>#VALUE!</v>
      </c>
      <c r="DA147" s="465" t="e">
        <f>$AJ147*EG147</f>
        <v>#VALUE!</v>
      </c>
      <c r="DB147" s="465" t="e">
        <f>$AJ147*EH147</f>
        <v>#VALUE!</v>
      </c>
      <c r="DC147" s="465" t="e">
        <f>$AJ147*EI147</f>
        <v>#VALUE!</v>
      </c>
      <c r="DD147" s="465" t="e">
        <f>$AJ147*EJ147</f>
        <v>#VALUE!</v>
      </c>
      <c r="DE147" s="465" t="e">
        <f>$AJ147*EK147</f>
        <v>#VALUE!</v>
      </c>
      <c r="DF147" s="465" t="e">
        <f>$AJ147*EL147</f>
        <v>#VALUE!</v>
      </c>
      <c r="DG147" s="465" t="e">
        <f>$AJ147*EM147</f>
        <v>#VALUE!</v>
      </c>
      <c r="DH147" s="465" t="e">
        <f>$AJ147*EN147</f>
        <v>#VALUE!</v>
      </c>
      <c r="DI147" s="465" t="e">
        <f>$AJ147*EO147</f>
        <v>#VALUE!</v>
      </c>
      <c r="DJ147" s="465" t="e">
        <f>CZ147*(1-EP147)</f>
        <v>#VALUE!</v>
      </c>
      <c r="DK147" s="465" t="e">
        <f>DA147*(1-ER147)</f>
        <v>#VALUE!</v>
      </c>
      <c r="DL147" s="465" t="e">
        <f>DB147*(1-EQ147)</f>
        <v>#VALUE!</v>
      </c>
      <c r="DM147" s="465" t="e">
        <f>DC147*(1-ES147)</f>
        <v>#VALUE!</v>
      </c>
      <c r="DN147" s="465" t="e">
        <f>DD147*(1-ET147)</f>
        <v>#VALUE!</v>
      </c>
      <c r="DO147" s="465" t="e">
        <f>DE147</f>
        <v>#VALUE!</v>
      </c>
      <c r="DP147" s="465" t="e">
        <f>DF147*(1-EU147)</f>
        <v>#VALUE!</v>
      </c>
      <c r="DQ147" s="465" t="e">
        <f>DG147*(1-EV147)</f>
        <v>#VALUE!</v>
      </c>
      <c r="DR147" s="465" t="e">
        <f>DH147*(1-EW147)</f>
        <v>#VALUE!</v>
      </c>
      <c r="DS147" s="465" t="e">
        <f>DI147</f>
        <v>#VALUE!</v>
      </c>
      <c r="DT147" s="465" t="e">
        <f>SUM(DJ147:DS147)</f>
        <v>#VALUE!</v>
      </c>
      <c r="DU147" s="465" t="e">
        <f>(GS147:GX147)+(DP147+DQ147+DR147)*GY147+DS147</f>
        <v>#VALUE!</v>
      </c>
      <c r="DV147" s="451" t="e">
        <f>AV147/$BH147/(1-EP147)</f>
        <v>#VALUE!</v>
      </c>
      <c r="DW147" s="451" t="e">
        <f>AW147/$BH147/(1-ER147)</f>
        <v>#VALUE!</v>
      </c>
      <c r="DX147" s="451" t="e">
        <f>AX147/$BH147/(1-EQ147)</f>
        <v>#VALUE!</v>
      </c>
      <c r="DY147" s="451" t="e">
        <f>AY147/$BH147/(1-ES147)</f>
        <v>#VALUE!</v>
      </c>
      <c r="DZ147" s="451" t="e">
        <f>AZ147/$BH147/(1-ET147)</f>
        <v>#VALUE!</v>
      </c>
      <c r="EA147" s="451" t="e">
        <f>BA147/$BH147/(1-AX147)</f>
        <v>#VALUE!</v>
      </c>
      <c r="EB147" s="451" t="e">
        <f>BB147/$BH147/(1-EU147)</f>
        <v>#VALUE!</v>
      </c>
      <c r="EC147" s="451" t="e">
        <f>BC147/$BH147/(1-EV147)</f>
        <v>#VALUE!</v>
      </c>
      <c r="ED147" s="451" t="e">
        <f>BD147/$BH147/(1-EW147)</f>
        <v>#VALUE!</v>
      </c>
      <c r="EE147" s="451" t="e">
        <f>BG147/BH147</f>
        <v>#VALUE!</v>
      </c>
      <c r="EF147" s="451" t="e">
        <f>DV147/SUM($DV147:$EE147)</f>
        <v>#VALUE!</v>
      </c>
      <c r="EG147" s="451" t="e">
        <f>DW147/SUM($DV147:$EE147)</f>
        <v>#VALUE!</v>
      </c>
      <c r="EH147" s="451" t="e">
        <f>DX147/SUM($DV147:$EE147)</f>
        <v>#VALUE!</v>
      </c>
      <c r="EI147" s="451" t="e">
        <f>DY147/SUM($DV147:$EE147)</f>
        <v>#VALUE!</v>
      </c>
      <c r="EJ147" s="451" t="e">
        <f>DZ147/SUM($DV147:$EE147)</f>
        <v>#VALUE!</v>
      </c>
      <c r="EK147" s="451" t="e">
        <f>EA147/SUM($DV147:$EE147)</f>
        <v>#VALUE!</v>
      </c>
      <c r="EL147" s="451" t="e">
        <f>EB147/SUM($DV147:$EE147)</f>
        <v>#VALUE!</v>
      </c>
      <c r="EM147" s="451" t="e">
        <f>EC147/SUM($DV147:$EE147)</f>
        <v>#VALUE!</v>
      </c>
      <c r="EN147" s="451" t="e">
        <f>ED147/SUM($DV147:$EE147)</f>
        <v>#VALUE!</v>
      </c>
      <c r="EO147" s="451" t="e">
        <f>EE147/SUM($DV147:$EE147)</f>
        <v>#VALUE!</v>
      </c>
      <c r="EP147" s="450">
        <f>EP146</f>
        <v>0.080000000000000002</v>
      </c>
      <c r="EQ147" s="450">
        <f>EQ146</f>
        <v>0.014999999999999999</v>
      </c>
      <c r="ER147" s="450">
        <f>ER146</f>
        <v>0.014999999999999999</v>
      </c>
      <c r="ES147" s="450">
        <f>ES146</f>
        <v>0.014999999999999999</v>
      </c>
      <c r="ET147" s="450">
        <f>ET146</f>
        <v>0.014999999999999999</v>
      </c>
      <c r="EU147" s="450">
        <f>EU146</f>
        <v>0.089999999999999997</v>
      </c>
      <c r="EV147" s="450">
        <f>EV146</f>
        <v>0.089999999999999997</v>
      </c>
      <c r="EW147" s="450">
        <f>EW146</f>
        <v>0.089999999999999997</v>
      </c>
      <c r="EX147" s="431" t="str">
        <f>IF(_tag_month_day!AS137="","",_tag_month_day!AS137/100)</f>
        <v/>
      </c>
      <c r="EY147" s="431" t="str">
        <f>IF(_tag_month_day!AT137="","",_tag_month_day!AT137/100)</f>
        <v/>
      </c>
      <c r="EZ147" s="431" t="str">
        <f>IF(_tag_month_day!AU137="","",_tag_month_day!AU137/100)</f>
        <v/>
      </c>
      <c r="FA147" s="431" t="str">
        <f>IF(_tag_month_day!AV137="","",_tag_month_day!AV137/100)</f>
        <v/>
      </c>
      <c r="FB147" s="431" t="str">
        <f>IF(_tag_month_day!AW137="","",_tag_month_day!AW137/100)</f>
        <v/>
      </c>
      <c r="FC147" s="431" t="str">
        <f>IF(_tag_month_day!AX137="","",_tag_month_day!AX137/100)</f>
        <v/>
      </c>
      <c r="FD147" s="449" t="str">
        <f>IF(_tag_month_day!AY137="","",_tag_month_day!AY137/100)</f>
        <v/>
      </c>
      <c r="FE147" s="449" t="str">
        <f>IF(_tag_month_day!AZ137="","",_tag_month_day!AZ137/100)</f>
        <v/>
      </c>
      <c r="FF147" s="449" t="str">
        <f>IF(_tag_month_day!BA137="","",_tag_month_day!BA137/100)</f>
        <v/>
      </c>
      <c r="FG147" s="449" t="str">
        <f>IF(_tag_month_day!BB137="","",_tag_month_day!BB137/100)</f>
        <v/>
      </c>
      <c r="FH147" s="467" t="str">
        <f>IF(_tag_month_day!BC137="","",_tag_month_day!BC137/100)</f>
        <v/>
      </c>
      <c r="FI147" s="449">
        <f>FI146</f>
        <v>0.40999999999999998</v>
      </c>
      <c r="FJ147" s="449">
        <f>FJ146</f>
        <v>0.11</v>
      </c>
      <c r="FK147" s="449">
        <f>FK146</f>
        <v>0.014999999999999999</v>
      </c>
      <c r="FL147" s="449">
        <f>FL146</f>
        <v>0</v>
      </c>
      <c r="FM147" s="467">
        <f>FM146</f>
        <v>0.0001</v>
      </c>
      <c r="FN147" s="449">
        <f>FN146</f>
        <v>0.32000000000000001</v>
      </c>
      <c r="FO147" s="449">
        <f>FO146</f>
        <v>0.20000000000000001</v>
      </c>
      <c r="FP147" s="449">
        <f>FP146</f>
        <v>0.01</v>
      </c>
      <c r="FQ147" s="449">
        <f>FQ146</f>
        <v>0</v>
      </c>
      <c r="FR147" s="467">
        <f>FR146</f>
        <v>0.0001</v>
      </c>
      <c r="FS147" s="449" t="str">
        <f>IF(_tag_month_day!BD137="","",_tag_month_day!BD137/100)</f>
        <v/>
      </c>
      <c r="FT147" s="449" t="str">
        <f>IF(_tag_month_day!BE137="","",_tag_month_day!BE137/100)</f>
        <v/>
      </c>
      <c r="FU147" s="449" t="str">
        <f>IF(_tag_month_day!BF137="","",_tag_month_day!BF137/100)</f>
        <v/>
      </c>
      <c r="FV147" s="449" t="str">
        <f>IF(_tag_month_day!BG137="","",_tag_month_day!BG137/100)</f>
        <v/>
      </c>
      <c r="FW147" s="467" t="str">
        <f>IF(_tag_month_day!BH137="","",_tag_month_day!BH137/100)</f>
        <v/>
      </c>
      <c r="FX147" s="449" t="str">
        <f>IF(_tag_month_day!BI137="","",_tag_month_day!BI137/100)</f>
        <v/>
      </c>
      <c r="FY147" s="449" t="str">
        <f>IF(_tag_month_day!BJ137="","",_tag_month_day!BJ137/100)</f>
        <v/>
      </c>
      <c r="FZ147" s="468" t="str">
        <f>IF(_tag_month_day!BK137="","",_tag_month_day!BK137/100)</f>
        <v/>
      </c>
      <c r="GA147" s="449" t="str">
        <f>IF(_tag_month_day!BL137="","",_tag_month_day!BL137/100)</f>
        <v/>
      </c>
      <c r="GB147" s="467" t="str">
        <f>IF(_tag_month_day!BM137="","",_tag_month_day!BM137/100)</f>
        <v/>
      </c>
      <c r="GC147" s="431" t="str">
        <f>IF(_tag_month_day!BN137="","",_tag_month_day!BN137/100)</f>
        <v/>
      </c>
      <c r="GD147" s="431" t="str">
        <f>IF(_tag_month_day!BO137="","",_tag_month_day!BO137/100)</f>
        <v/>
      </c>
      <c r="GE147" s="431" t="str">
        <f>IF(_tag_month_day!BP137="","",_tag_month_day!BP137/100)</f>
        <v/>
      </c>
      <c r="GF147" s="431" t="str">
        <f>IF(_tag_month_day!BQ137="","",_tag_month_day!BQ137/100)</f>
        <v/>
      </c>
      <c r="GG147" s="431" t="str">
        <f>IF(_tag_month_day!BR137="","",_tag_month_day!BR137/100)</f>
        <v/>
      </c>
      <c r="GH147" s="431" t="str">
        <f>IF(_tag_month_day!BS137="","",_tag_month_day!BS137/100)</f>
        <v/>
      </c>
      <c r="GI147" s="467" t="str">
        <f>IF(_tag_month_day!BT137="","",_tag_month_day!BT137/100)</f>
        <v/>
      </c>
      <c r="GJ147" s="469" t="str">
        <f>IF(_tag_month_day!BU137="","",_tag_month_day!BU137/100)</f>
        <v/>
      </c>
      <c r="GK147" s="470">
        <f>GK146</f>
        <v>0.070000000000000007</v>
      </c>
      <c r="GL147" s="470">
        <f>GL146</f>
        <v>0.029999999999999999</v>
      </c>
      <c r="GM147" s="471" t="str">
        <f>IF(_tag_month_day!BX137="","",_tag_month_day!BX137/100)</f>
        <v/>
      </c>
      <c r="GN147" s="470">
        <f>GN146</f>
        <v>0.070000000000000007</v>
      </c>
      <c r="GO147" s="470">
        <f>GO146</f>
        <v>0.029999999999999999</v>
      </c>
      <c r="GP147" s="470">
        <f>GP146</f>
        <v>0.089999999999999997</v>
      </c>
      <c r="GQ147" s="470">
        <f>GQ146</f>
        <v>0.029999999999999999</v>
      </c>
      <c r="GR147" s="471" t="str">
        <f>IF(_tag_month_day!CA137="","",_tag_month_day!CA137/100)</f>
        <v/>
      </c>
      <c r="GS147" s="472">
        <f>GS146</f>
        <v>0.95299999999999996</v>
      </c>
      <c r="GT147" s="472">
        <f>GT146</f>
        <v>0.55000000000000004</v>
      </c>
      <c r="GU147" s="472">
        <f>GU146</f>
        <v>0.55000000000000004</v>
      </c>
      <c r="GV147" s="472">
        <f>GV146</f>
        <v>0.55000000000000004</v>
      </c>
      <c r="GW147" s="472">
        <f>GW146</f>
        <v>0.5</v>
      </c>
      <c r="GX147" s="472">
        <f>GX146</f>
        <v>0.93500000000000005</v>
      </c>
      <c r="GY147" s="472">
        <f>GY146</f>
        <v>0.14999999999999999</v>
      </c>
      <c r="GZ147" s="472">
        <f>GZ146</f>
        <v>1</v>
      </c>
      <c r="HA147" s="474">
        <f>HA146</f>
        <v>0.047</v>
      </c>
      <c r="HB147" s="474">
        <f>HB146</f>
        <v>0.45000000000000001</v>
      </c>
      <c r="HC147" s="474">
        <f>HC146</f>
        <v>0.45000000000000001</v>
      </c>
      <c r="HD147" s="474">
        <f>HD146</f>
        <v>0.45000000000000001</v>
      </c>
      <c r="HE147" s="474">
        <f>HE146</f>
        <v>0.5</v>
      </c>
      <c r="HF147" s="474">
        <f>HF146</f>
        <v>0.065000000000000002</v>
      </c>
      <c r="HG147" s="474">
        <f>HG146</f>
        <v>0.84999999999999998</v>
      </c>
      <c r="HH147" s="474">
        <f>HH146</f>
        <v>0</v>
      </c>
      <c r="HI147" s="10">
        <f>IF(BZ147&lt;&gt;"",CK147-BV147,0)</f>
        <v>0</v>
      </c>
      <c r="HJ147" s="10" t="e">
        <f>IF(AJ147&gt;0,AH147-AJ147,0)</f>
        <v>#VALUE!</v>
      </c>
      <c r="HK147" s="466">
        <f>HK146</f>
        <v>0.84999999999999998</v>
      </c>
      <c r="HL147" s="424">
        <f>HL146</f>
        <v>550000</v>
      </c>
      <c r="HM147" s="424">
        <f>HM146</f>
        <v>480000</v>
      </c>
      <c r="HN147" s="465" t="e">
        <f>(DJ147*EZ147+DK147*FH147+DL147*FM147+DM147*FR147+DN147*FW147+DO147*GB147+DS147*GI147+DP147*GM147+DR147*GR147)*1000*2</f>
        <v>#VALUE!</v>
      </c>
      <c r="HO147" s="465" t="e">
        <f>HN147*HK147*$HO$2/HL147*1000000</f>
        <v>#VALUE!</v>
      </c>
      <c r="HP147" s="465" t="e">
        <f>HN147*HK147*$HP$2/HM147*1000000</f>
        <v>#VALUE!</v>
      </c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</row>
    <row customFormat="1" r="148" s="0">
      <c r="A148" s="420">
        <v>137</v>
      </c>
      <c r="B148" s="421">
        <f ca="1">IF(D148=D147,B147,IF(D148="夜班",B147+1,B147))</f>
        <v>43591</v>
      </c>
      <c r="C148" s="422">
        <f>C147</f>
        <v>0.041666666666666699</v>
      </c>
      <c r="D148" s="10" t="str">
        <f ca="1">IF(HOUR(G148)&lt;8,"夜班",IF(HOUR(G148)&lt;16,"白班",IF(HOUR(G148)&lt;24,"中班",0)))</f>
        <v>白班</v>
      </c>
      <c r="E148" s="10" t="e">
        <f ca="1">IF(F148=1,"甲",IF(F148=2,"乙",IF(F148=3,"丙",IF(F148=4,"丁",""))))</f>
        <v>#REF!</v>
      </c>
      <c r="F148" s="10" t="e">
        <f ca="1">SUMPRODUCT((成本日报!$A$3:$A$95=计划!B148)*(成本日报!$B$3:$B$95=计划!$D148),成本日报!$C$3:$C$95)</f>
        <v>#REF!</v>
      </c>
      <c r="G148" s="423">
        <f ca="1">G147+C147</f>
        <v>43591.666666666337</v>
      </c>
      <c r="H148" s="423">
        <f ca="1">$G148+$C148/60*10+$C148*0</f>
        <v>43591.673611110782</v>
      </c>
      <c r="I148" s="423">
        <f ca="1">$G148+$C148/60*18+$C148*0</f>
        <v>43591.679166666334</v>
      </c>
      <c r="J148" s="423">
        <f ca="1">$G148+$C148/60*0+$C148*1</f>
        <v>43591.708333333001</v>
      </c>
      <c r="K148" s="423">
        <f ca="1">$G148+$C148/60*30+$C148*2</f>
        <v>43591.770833333008</v>
      </c>
      <c r="L148" s="423">
        <f ca="1">$G148+$C148/60*0+$C148*3</f>
        <v>43591.791666666337</v>
      </c>
      <c r="M148" s="424" t="str">
        <f>IF(_tag_month_day!A138="","",_tag_month_day!A138)</f>
        <v/>
      </c>
      <c r="N148" s="424" t="str">
        <f>IF(_tag_month_day!B138="","",_tag_month_day!B138)</f>
        <v/>
      </c>
      <c r="O148" s="425" t="e">
        <f>IF(M148+N148=0,"",M148+N148)</f>
        <v>#VALUE!</v>
      </c>
      <c r="P148" s="424" t="str">
        <f>IF(_tag_month_day!C138="","",_tag_month_day!C138)</f>
        <v/>
      </c>
      <c r="Q148" s="424" t="str">
        <f>IF(_tag_month_day!D138="","",_tag_month_day!D138)</f>
        <v/>
      </c>
      <c r="R148" s="426" t="str">
        <f>IF(_tag_month_day!CB138="","",_tag_month_day!CB138/100)</f>
        <v/>
      </c>
      <c r="S148" s="427" t="str">
        <f>IF(_tag_month_day!E138="","",_tag_month_day!E138)</f>
        <v/>
      </c>
      <c r="T148" s="427" t="str">
        <f>IF(_tag_month_day!F138="","",_tag_month_day!F138)</f>
        <v/>
      </c>
      <c r="U148" s="428" t="e">
        <f>S148+T148</f>
        <v>#VALUE!</v>
      </c>
      <c r="V148" s="429" t="e">
        <f>U148/AJ148</f>
        <v>#VALUE!</v>
      </c>
      <c r="W148" s="430" t="str">
        <f>IF(_jhy_month_day!A138="","",_jhy_month_day!A138)</f>
        <v/>
      </c>
      <c r="X148" s="431" t="str">
        <f>IF(_jhy_month_day!B138="","",_jhy_month_day!B138/100)</f>
        <v/>
      </c>
      <c r="Y148" s="431" t="str">
        <f>IF(_jhy_month_day!C138="","",_jhy_month_day!C138/100)</f>
        <v/>
      </c>
      <c r="Z148" s="432">
        <f>Z144+1</f>
        <v>35</v>
      </c>
      <c r="AA148" s="433" t="str">
        <f>IF(_tag_month_day!G138="","",_tag_month_day!G138/100)</f>
        <v/>
      </c>
      <c r="AB148" s="433" t="str">
        <f>IF(_tag_month_day!H138="","",_tag_month_day!H138/100)</f>
        <v/>
      </c>
      <c r="AC148" s="434">
        <f>IF(X148="",AC147,BK148*($AV147*X148+$AW147*FD147+$AX147*FI147+$AY147*FN147+$AZ147*FS147+$BA147*FX147+$BG147*GE147)/(AV147*Y148+AX147*FK147+AW147*FF147+AY147*FP147+AZ147*FU147+BA147*FZ147+BG147*GG147+BB147*GK147+BC147*GN147+BD147*GP147))</f>
        <v>1.59963432013121</v>
      </c>
      <c r="AD148" s="435" t="str">
        <f>IF(AC148=AC147,"",AC148-AC147)</f>
        <v/>
      </c>
      <c r="AE148" s="436" t="str">
        <f>IF(1-AF148=0,"",(1-AF148))</f>
        <v/>
      </c>
      <c r="AF148" s="437">
        <v>1</v>
      </c>
      <c r="AG148" s="10" t="str">
        <f>AG147</f>
        <v>8B4</v>
      </c>
      <c r="AH148" s="438" t="str">
        <f>AH147</f>
        <v/>
      </c>
      <c r="AI148" s="424" t="e">
        <f>IF(ROUND(AJ148-AJ147,1)=0,"",AJ148-AJ147)</f>
        <v>#VALUE!</v>
      </c>
      <c r="AJ148" s="10" t="str">
        <f>IF(_tag_month_day!I138="","",_tag_month_day!I138)</f>
        <v/>
      </c>
      <c r="AK148" s="440"/>
      <c r="AL148" s="440"/>
      <c r="AM148" s="440"/>
      <c r="AN148" s="441">
        <f>AN147</f>
        <v>2</v>
      </c>
      <c r="AO148" s="441">
        <f>AO147</f>
        <v>8</v>
      </c>
      <c r="AP148" s="442" t="e">
        <f>(IF(AN148=0,AS147,AS147*(1+AO148/AN148)/(AR148+AO148/AN148)))+AT148</f>
        <v>#VALUE!</v>
      </c>
      <c r="AQ148" s="443" t="str">
        <f>IF(_tag_month_day!J138="","",_tag_month_day!J138/100)</f>
        <v/>
      </c>
      <c r="AR148" s="444">
        <f>AR147</f>
        <v>1.3</v>
      </c>
      <c r="AS148" s="445" t="e">
        <f>AQ148*(AN148*AR148+AO148)/(AN148+AO148)</f>
        <v>#VALUE!</v>
      </c>
      <c r="AT148" s="445" t="e">
        <f>(SUM(BE148:BF148)-SUM(BE147:BF147))*0.05</f>
        <v>#VALUE!</v>
      </c>
      <c r="AU148" s="446" t="str">
        <f>IF(_tag_month_day!CC138="","",IF(_tag_month_day!CC138&gt;0,_tag_month_day!CD138,_tag_month_day!CE138))</f>
        <v/>
      </c>
      <c r="AV148" s="447" t="str">
        <f>IF(_tag_month_day!L138="","",_tag_month_day!L138/100)</f>
        <v/>
      </c>
      <c r="AW148" s="431">
        <f>AW147</f>
        <v>0</v>
      </c>
      <c r="AX148" s="431">
        <f>AX147</f>
        <v>0</v>
      </c>
      <c r="AY148" s="431" t="str">
        <f>IF(_tag_month_day!M138="","",_tag_month_day!M138/100)</f>
        <v/>
      </c>
      <c r="AZ148" s="431" t="str">
        <f>IF(_tag_month_day!N138="","",_tag_month_day!N138/100)</f>
        <v/>
      </c>
      <c r="BA148" s="431" t="str">
        <f>IF(_tag_month_day!O138="","",_tag_month_day!O138/100)</f>
        <v/>
      </c>
      <c r="BB148" s="448" t="str">
        <f>IF(_tag_month_day!P138="","",_tag_month_day!P138/100)</f>
        <v/>
      </c>
      <c r="BC148" s="448">
        <f>BC147</f>
        <v>0</v>
      </c>
      <c r="BD148" s="448" t="str">
        <f>IF(_tag_month_day!Q138="","",_tag_month_day!Q138/100)</f>
        <v/>
      </c>
      <c r="BE148" s="449" t="str">
        <f>IF(_tag_month_day!R138="","",_tag_month_day!R138/100)</f>
        <v/>
      </c>
      <c r="BF148" s="388" t="e">
        <f>(AU148*(100+BE148*100))/(AJ148-AU148)/100</f>
        <v>#VALUE!</v>
      </c>
      <c r="BG148" s="450" t="e">
        <f>BE148+BF148</f>
        <v>#VALUE!</v>
      </c>
      <c r="BH148" s="451" t="e">
        <f>SUM(AV148:BF148)</f>
        <v>#VALUE!</v>
      </c>
      <c r="BI148" s="452" t="e">
        <f>IF(CX148=0,BI147,(DK148*查询!$R$5+DL148*查询!$Q$5+DM148*查询!$N$5+DN148*查询!$O$5+DO148*查询!$P$5)*AF148/CX148)</f>
        <v>#VALUE!</v>
      </c>
      <c r="BJ148" s="452" t="e">
        <f>IF(CX148=0,BJ147,(DP148*查询!$S$5+DQ148*查询!$T$5+DR148*查询!$U$5)*AF148/CX148)</f>
        <v>#VALUE!</v>
      </c>
      <c r="BK148" s="452">
        <f>BK147</f>
        <v>1</v>
      </c>
      <c r="BL148" s="453" t="e">
        <f>SUMPRODUCT((AV148:BA148)*(GS148:GX148))/((GS148:GX148)+SUM(BB148:BD148)*GY148+BG148*GZ148)</f>
        <v>#VALUE!</v>
      </c>
      <c r="BM148" s="453" t="e">
        <f>BK148*($AV148*FB148+$AW148*FD148+$AX148*FI148+$AY148*FN148+$AZ148*FS148+$BA148*FX148+$BG148*GE148)/(AV148*EY148+AX148*FK148+AW148*FF148+AY148*FP148+AZ148*FU148+BA148*FZ148+BG148*GG148+BB148*GK148+BC148*GN148+BD148*GP148)</f>
        <v>#VALUE!</v>
      </c>
      <c r="BN148" s="453" t="e">
        <f>($AV148*FC148+$AX148*FJ148+$AW148*FE148+$AY148*FO148+$AZ148*FT148+$BA148*FY148+$BG148*GF148)/($AV148*FA148+BG148*GH148+BB148*GL148+BC148*GO148+BD148*GQ148+BA148*GA148)</f>
        <v>#VALUE!</v>
      </c>
      <c r="BO148" s="454" t="e">
        <f>SUMPRODUCT(AV148:BA148*GS148:GX148)/(GS148:GX148+(BB148+BC148+BD148)*GY148+BG148)</f>
        <v>#VALUE!</v>
      </c>
      <c r="BP148" s="454" t="e">
        <f>SUMPRODUCT(AV148:BA148*GS148:GX148)/(GS148:GX148+(BB148+BC148+BD148)*GY148+BG148)</f>
        <v>#VALUE!</v>
      </c>
      <c r="BQ148" s="454" t="e">
        <f>SUMPRODUCT(AV148:BA148*GS148:GX148)/(GS148:GX148+(BB148+BC148+BD148)*GY148+BG148)</f>
        <v>#VALUE!</v>
      </c>
      <c r="BR148" s="453" t="str">
        <f>IF(_tag_month_day!T138="","",_tag_month_day!T138)</f>
        <v/>
      </c>
      <c r="BS148" s="453" t="str">
        <f>IF(_tag_month_day!U138="","",_tag_month_day!U138)</f>
        <v/>
      </c>
      <c r="BT148" s="455" t="str">
        <f>IF(CK148="","",IF((CK148&gt;=BV148-0.12)*(CK148&lt;=BV148+0.12),"合格","不合格"))</f>
        <v/>
      </c>
      <c r="BU148" s="456" t="str">
        <f>IF(_tag_month_day!V138="","",_tag_month_day!V138)</f>
        <v/>
      </c>
      <c r="BV148" s="457" t="str">
        <f>IF(_tag_month_day!W138="","",_tag_month_day!W138)</f>
        <v/>
      </c>
      <c r="BW148" s="458" t="str">
        <f>IF(_tag_month_day!X138="","",_tag_month_day!X138)</f>
        <v/>
      </c>
      <c r="BX148" s="458" t="str">
        <f>IF(_tag_month_day!Y138="","",_tag_month_day!Y138)</f>
        <v/>
      </c>
      <c r="BY148" s="459">
        <f ca="1">L148</f>
        <v>43591.791666666337</v>
      </c>
      <c r="BZ148" s="460"/>
      <c r="CA148" s="461"/>
      <c r="CB148" s="424" t="str">
        <f>IF(_tag_month_day!Z138="","",_tag_month_day!Z138)</f>
        <v/>
      </c>
      <c r="CC148" s="424" t="str">
        <f>IF(_tag_month_day!AA138="","",_tag_month_day!AA138)</f>
        <v/>
      </c>
      <c r="CD148" s="424" t="str">
        <f>IF(_tag_month_day!AB138="","",_tag_month_day!AB138)</f>
        <v/>
      </c>
      <c r="CE148" s="424" t="str">
        <f>IF(_tag_month_day!AC138="","",_tag_month_day!AC138)</f>
        <v/>
      </c>
      <c r="CF148" s="424" t="str">
        <f>IF(_tag_month_day!AD138="","",_tag_month_day!AD138)</f>
        <v/>
      </c>
      <c r="CG148" s="424" t="str">
        <f>IF(_tag_month_day!AE138="","",_tag_month_day!AE138)</f>
        <v/>
      </c>
      <c r="CH148" s="424" t="str">
        <f>IF(_tag_month_day!AF138="","",_tag_month_day!AF138)</f>
        <v/>
      </c>
      <c r="CI148" s="424" t="str">
        <f>IF(_tag_month_day!AG138="","",_tag_month_day!AG138)</f>
        <v/>
      </c>
      <c r="CJ148" s="424" t="str">
        <f>IF(_tag_month_day!AH138="","",_tag_month_day!AH138)</f>
        <v/>
      </c>
      <c r="CK148" s="424" t="str">
        <f>IF(_tag_month_day!AI138="","",_tag_month_day!AI138)</f>
        <v/>
      </c>
      <c r="CL148" s="4" t="str">
        <f>IF(_tag_month_day!AJ138="","",_tag_month_day!AJ138)</f>
        <v/>
      </c>
      <c r="CM148" s="4" t="str">
        <f>IF(_tag_month_day!AK138="","",_tag_month_day!AK138)</f>
        <v/>
      </c>
      <c r="CN148" s="4" t="str">
        <f>IF(_tag_month_day!AL138="","",_tag_month_day!AL138)</f>
        <v/>
      </c>
      <c r="CO148" s="4" t="str">
        <f>IF(_tag_month_day!AM138="","",_tag_month_day!AM138)</f>
        <v/>
      </c>
      <c r="CP148" s="4" t="str">
        <f>IF(_tag_month_day!AN138="","",_tag_month_day!AN138)</f>
        <v/>
      </c>
      <c r="CQ148" s="4" t="str">
        <f>IF(_tag_month_day!AO138="","",_tag_month_day!AO138)</f>
        <v/>
      </c>
      <c r="CR148" s="462" t="str">
        <f>IF(_tag_month_day!AP138="","",_tag_month_day!AP138)</f>
        <v/>
      </c>
      <c r="CS148" s="463" t="str">
        <f>IF(_tag_month_day!AQ138="","",_tag_month_day!AQ138)</f>
        <v/>
      </c>
      <c r="CT148" s="4" t="str">
        <f>IF(_tag_month_day!AR138="","",_tag_month_day!AR138)</f>
        <v/>
      </c>
      <c r="CU148" s="464" t="e">
        <f>DU148/AJ148</f>
        <v>#VALUE!</v>
      </c>
      <c r="CV148" s="451" t="e">
        <f>BG148/BH148</f>
        <v>#VALUE!</v>
      </c>
      <c r="CW148" s="465" t="e">
        <f>AJ148*(1-CV148)*CU148*AF148</f>
        <v>#VALUE!</v>
      </c>
      <c r="CX148" s="465" t="e">
        <f>CW148*94%</f>
        <v>#VALUE!</v>
      </c>
      <c r="CY148" s="466" t="e">
        <f>IF(CX148=0,0,DS148/(DS148+CX148))</f>
        <v>#VALUE!</v>
      </c>
      <c r="CZ148" s="465" t="e">
        <f>$AJ148*EF148</f>
        <v>#VALUE!</v>
      </c>
      <c r="DA148" s="465" t="e">
        <f>$AJ148*EG148</f>
        <v>#VALUE!</v>
      </c>
      <c r="DB148" s="465" t="e">
        <f>$AJ148*EH148</f>
        <v>#VALUE!</v>
      </c>
      <c r="DC148" s="465" t="e">
        <f>$AJ148*EI148</f>
        <v>#VALUE!</v>
      </c>
      <c r="DD148" s="465" t="e">
        <f>$AJ148*EJ148</f>
        <v>#VALUE!</v>
      </c>
      <c r="DE148" s="465" t="e">
        <f>$AJ148*EK148</f>
        <v>#VALUE!</v>
      </c>
      <c r="DF148" s="465" t="e">
        <f>$AJ148*EL148</f>
        <v>#VALUE!</v>
      </c>
      <c r="DG148" s="465" t="e">
        <f>$AJ148*EM148</f>
        <v>#VALUE!</v>
      </c>
      <c r="DH148" s="465" t="e">
        <f>$AJ148*EN148</f>
        <v>#VALUE!</v>
      </c>
      <c r="DI148" s="465" t="e">
        <f>$AJ148*EO148</f>
        <v>#VALUE!</v>
      </c>
      <c r="DJ148" s="465" t="e">
        <f>CZ148*(1-EP148)</f>
        <v>#VALUE!</v>
      </c>
      <c r="DK148" s="465" t="e">
        <f>DA148*(1-ER148)</f>
        <v>#VALUE!</v>
      </c>
      <c r="DL148" s="465" t="e">
        <f>DB148*(1-EQ148)</f>
        <v>#VALUE!</v>
      </c>
      <c r="DM148" s="465" t="e">
        <f>DC148*(1-ES148)</f>
        <v>#VALUE!</v>
      </c>
      <c r="DN148" s="465" t="e">
        <f>DD148*(1-ET148)</f>
        <v>#VALUE!</v>
      </c>
      <c r="DO148" s="465" t="e">
        <f>DE148</f>
        <v>#VALUE!</v>
      </c>
      <c r="DP148" s="465" t="e">
        <f>DF148*(1-EU148)</f>
        <v>#VALUE!</v>
      </c>
      <c r="DQ148" s="465" t="e">
        <f>DG148*(1-EV148)</f>
        <v>#VALUE!</v>
      </c>
      <c r="DR148" s="465" t="e">
        <f>DH148*(1-EW148)</f>
        <v>#VALUE!</v>
      </c>
      <c r="DS148" s="465" t="e">
        <f>DI148</f>
        <v>#VALUE!</v>
      </c>
      <c r="DT148" s="465" t="e">
        <f>SUM(DJ148:DS148)</f>
        <v>#VALUE!</v>
      </c>
      <c r="DU148" s="465" t="e">
        <f>(GS148:GX148)+(DP148+DQ148+DR148)*GY148+DS148</f>
        <v>#VALUE!</v>
      </c>
      <c r="DV148" s="451" t="e">
        <f>AV148/$BH148/(1-EP148)</f>
        <v>#VALUE!</v>
      </c>
      <c r="DW148" s="451" t="e">
        <f>AW148/$BH148/(1-ER148)</f>
        <v>#VALUE!</v>
      </c>
      <c r="DX148" s="451" t="e">
        <f>AX148/$BH148/(1-EQ148)</f>
        <v>#VALUE!</v>
      </c>
      <c r="DY148" s="451" t="e">
        <f>AY148/$BH148/(1-ES148)</f>
        <v>#VALUE!</v>
      </c>
      <c r="DZ148" s="451" t="e">
        <f>AZ148/$BH148/(1-ET148)</f>
        <v>#VALUE!</v>
      </c>
      <c r="EA148" s="451" t="e">
        <f>BA148/$BH148/(1-AX148)</f>
        <v>#VALUE!</v>
      </c>
      <c r="EB148" s="451" t="e">
        <f>BB148/$BH148/(1-EU148)</f>
        <v>#VALUE!</v>
      </c>
      <c r="EC148" s="451" t="e">
        <f>BC148/$BH148/(1-EV148)</f>
        <v>#VALUE!</v>
      </c>
      <c r="ED148" s="451" t="e">
        <f>BD148/$BH148/(1-EW148)</f>
        <v>#VALUE!</v>
      </c>
      <c r="EE148" s="451" t="e">
        <f>BG148/BH148</f>
        <v>#VALUE!</v>
      </c>
      <c r="EF148" s="451" t="e">
        <f>DV148/SUM($DV148:$EE148)</f>
        <v>#VALUE!</v>
      </c>
      <c r="EG148" s="451" t="e">
        <f>DW148/SUM($DV148:$EE148)</f>
        <v>#VALUE!</v>
      </c>
      <c r="EH148" s="451" t="e">
        <f>DX148/SUM($DV148:$EE148)</f>
        <v>#VALUE!</v>
      </c>
      <c r="EI148" s="451" t="e">
        <f>DY148/SUM($DV148:$EE148)</f>
        <v>#VALUE!</v>
      </c>
      <c r="EJ148" s="451" t="e">
        <f>DZ148/SUM($DV148:$EE148)</f>
        <v>#VALUE!</v>
      </c>
      <c r="EK148" s="451" t="e">
        <f>EA148/SUM($DV148:$EE148)</f>
        <v>#VALUE!</v>
      </c>
      <c r="EL148" s="451" t="e">
        <f>EB148/SUM($DV148:$EE148)</f>
        <v>#VALUE!</v>
      </c>
      <c r="EM148" s="451" t="e">
        <f>EC148/SUM($DV148:$EE148)</f>
        <v>#VALUE!</v>
      </c>
      <c r="EN148" s="451" t="e">
        <f>ED148/SUM($DV148:$EE148)</f>
        <v>#VALUE!</v>
      </c>
      <c r="EO148" s="451" t="e">
        <f>EE148/SUM($DV148:$EE148)</f>
        <v>#VALUE!</v>
      </c>
      <c r="EP148" s="450">
        <f>EP147</f>
        <v>0.080000000000000002</v>
      </c>
      <c r="EQ148" s="450">
        <f>EQ147</f>
        <v>0.014999999999999999</v>
      </c>
      <c r="ER148" s="450">
        <f>ER147</f>
        <v>0.014999999999999999</v>
      </c>
      <c r="ES148" s="450">
        <f>ES147</f>
        <v>0.014999999999999999</v>
      </c>
      <c r="ET148" s="450">
        <f>ET147</f>
        <v>0.014999999999999999</v>
      </c>
      <c r="EU148" s="450">
        <f>EU147</f>
        <v>0.089999999999999997</v>
      </c>
      <c r="EV148" s="450">
        <f>EV147</f>
        <v>0.089999999999999997</v>
      </c>
      <c r="EW148" s="450">
        <f>EW147</f>
        <v>0.089999999999999997</v>
      </c>
      <c r="EX148" s="431" t="str">
        <f>IF(_tag_month_day!AS138="","",_tag_month_day!AS138/100)</f>
        <v/>
      </c>
      <c r="EY148" s="431" t="str">
        <f>IF(_tag_month_day!AT138="","",_tag_month_day!AT138/100)</f>
        <v/>
      </c>
      <c r="EZ148" s="431" t="str">
        <f>IF(_tag_month_day!AU138="","",_tag_month_day!AU138/100)</f>
        <v/>
      </c>
      <c r="FA148" s="431" t="str">
        <f>IF(_tag_month_day!AV138="","",_tag_month_day!AV138/100)</f>
        <v/>
      </c>
      <c r="FB148" s="431" t="str">
        <f>IF(_tag_month_day!AW138="","",_tag_month_day!AW138/100)</f>
        <v/>
      </c>
      <c r="FC148" s="431" t="str">
        <f>IF(_tag_month_day!AX138="","",_tag_month_day!AX138/100)</f>
        <v/>
      </c>
      <c r="FD148" s="449" t="str">
        <f>IF(_tag_month_day!AY138="","",_tag_month_day!AY138/100)</f>
        <v/>
      </c>
      <c r="FE148" s="449" t="str">
        <f>IF(_tag_month_day!AZ138="","",_tag_month_day!AZ138/100)</f>
        <v/>
      </c>
      <c r="FF148" s="449" t="str">
        <f>IF(_tag_month_day!BA138="","",_tag_month_day!BA138/100)</f>
        <v/>
      </c>
      <c r="FG148" s="449" t="str">
        <f>IF(_tag_month_day!BB138="","",_tag_month_day!BB138/100)</f>
        <v/>
      </c>
      <c r="FH148" s="467" t="str">
        <f>IF(_tag_month_day!BC138="","",_tag_month_day!BC138/100)</f>
        <v/>
      </c>
      <c r="FI148" s="449">
        <f>FI147</f>
        <v>0.40999999999999998</v>
      </c>
      <c r="FJ148" s="449">
        <f>FJ147</f>
        <v>0.11</v>
      </c>
      <c r="FK148" s="449">
        <f>FK147</f>
        <v>0.014999999999999999</v>
      </c>
      <c r="FL148" s="449">
        <f>FL147</f>
        <v>0</v>
      </c>
      <c r="FM148" s="467">
        <f>FM147</f>
        <v>0.0001</v>
      </c>
      <c r="FN148" s="449">
        <f>FN147</f>
        <v>0.32000000000000001</v>
      </c>
      <c r="FO148" s="449">
        <f>FO147</f>
        <v>0.20000000000000001</v>
      </c>
      <c r="FP148" s="449">
        <f>FP147</f>
        <v>0.01</v>
      </c>
      <c r="FQ148" s="449">
        <f>FQ147</f>
        <v>0</v>
      </c>
      <c r="FR148" s="467">
        <f>FR147</f>
        <v>0.0001</v>
      </c>
      <c r="FS148" s="449" t="str">
        <f>IF(_tag_month_day!BD138="","",_tag_month_day!BD138/100)</f>
        <v/>
      </c>
      <c r="FT148" s="449" t="str">
        <f>IF(_tag_month_day!BE138="","",_tag_month_day!BE138/100)</f>
        <v/>
      </c>
      <c r="FU148" s="449" t="str">
        <f>IF(_tag_month_day!BF138="","",_tag_month_day!BF138/100)</f>
        <v/>
      </c>
      <c r="FV148" s="449" t="str">
        <f>IF(_tag_month_day!BG138="","",_tag_month_day!BG138/100)</f>
        <v/>
      </c>
      <c r="FW148" s="467" t="str">
        <f>IF(_tag_month_day!BH138="","",_tag_month_day!BH138/100)</f>
        <v/>
      </c>
      <c r="FX148" s="449" t="str">
        <f>IF(_tag_month_day!BI138="","",_tag_month_day!BI138/100)</f>
        <v/>
      </c>
      <c r="FY148" s="449" t="str">
        <f>IF(_tag_month_day!BJ138="","",_tag_month_day!BJ138/100)</f>
        <v/>
      </c>
      <c r="FZ148" s="468" t="str">
        <f>IF(_tag_month_day!BK138="","",_tag_month_day!BK138/100)</f>
        <v/>
      </c>
      <c r="GA148" s="449" t="str">
        <f>IF(_tag_month_day!BL138="","",_tag_month_day!BL138/100)</f>
        <v/>
      </c>
      <c r="GB148" s="467" t="str">
        <f>IF(_tag_month_day!BM138="","",_tag_month_day!BM138/100)</f>
        <v/>
      </c>
      <c r="GC148" s="431" t="str">
        <f>IF(_tag_month_day!BN138="","",_tag_month_day!BN138/100)</f>
        <v/>
      </c>
      <c r="GD148" s="431" t="str">
        <f>IF(_tag_month_day!BO138="","",_tag_month_day!BO138/100)</f>
        <v/>
      </c>
      <c r="GE148" s="431" t="str">
        <f>IF(_tag_month_day!BP138="","",_tag_month_day!BP138/100)</f>
        <v/>
      </c>
      <c r="GF148" s="431" t="str">
        <f>IF(_tag_month_day!BQ138="","",_tag_month_day!BQ138/100)</f>
        <v/>
      </c>
      <c r="GG148" s="431" t="str">
        <f>IF(_tag_month_day!BR138="","",_tag_month_day!BR138/100)</f>
        <v/>
      </c>
      <c r="GH148" s="431" t="str">
        <f>IF(_tag_month_day!BS138="","",_tag_month_day!BS138/100)</f>
        <v/>
      </c>
      <c r="GI148" s="467" t="str">
        <f>IF(_tag_month_day!BT138="","",_tag_month_day!BT138/100)</f>
        <v/>
      </c>
      <c r="GJ148" s="469" t="str">
        <f>IF(_tag_month_day!BU138="","",_tag_month_day!BU138/100)</f>
        <v/>
      </c>
      <c r="GK148" s="470">
        <f>GK147</f>
        <v>0.070000000000000007</v>
      </c>
      <c r="GL148" s="470">
        <f>GL147</f>
        <v>0.029999999999999999</v>
      </c>
      <c r="GM148" s="471" t="str">
        <f>IF(_tag_month_day!BX138="","",_tag_month_day!BX138/100)</f>
        <v/>
      </c>
      <c r="GN148" s="470">
        <f>GN147</f>
        <v>0.070000000000000007</v>
      </c>
      <c r="GO148" s="470">
        <f>GO147</f>
        <v>0.029999999999999999</v>
      </c>
      <c r="GP148" s="470">
        <f>GP147</f>
        <v>0.089999999999999997</v>
      </c>
      <c r="GQ148" s="470">
        <f>GQ147</f>
        <v>0.029999999999999999</v>
      </c>
      <c r="GR148" s="471" t="str">
        <f>IF(_tag_month_day!CA138="","",_tag_month_day!CA138/100)</f>
        <v/>
      </c>
      <c r="GS148" s="472">
        <f>GS147</f>
        <v>0.95299999999999996</v>
      </c>
      <c r="GT148" s="472">
        <f>GT147</f>
        <v>0.55000000000000004</v>
      </c>
      <c r="GU148" s="472">
        <f>GU147</f>
        <v>0.55000000000000004</v>
      </c>
      <c r="GV148" s="472">
        <f>GV147</f>
        <v>0.55000000000000004</v>
      </c>
      <c r="GW148" s="472">
        <f>GW147</f>
        <v>0.5</v>
      </c>
      <c r="GX148" s="472">
        <f>GX147</f>
        <v>0.93500000000000005</v>
      </c>
      <c r="GY148" s="472">
        <f>GY147</f>
        <v>0.14999999999999999</v>
      </c>
      <c r="GZ148" s="472">
        <f>GZ147</f>
        <v>1</v>
      </c>
      <c r="HA148" s="474">
        <f>HA147</f>
        <v>0.047</v>
      </c>
      <c r="HB148" s="474">
        <f>HB147</f>
        <v>0.45000000000000001</v>
      </c>
      <c r="HC148" s="474">
        <f>HC147</f>
        <v>0.45000000000000001</v>
      </c>
      <c r="HD148" s="474">
        <f>HD147</f>
        <v>0.45000000000000001</v>
      </c>
      <c r="HE148" s="474">
        <f>HE147</f>
        <v>0.5</v>
      </c>
      <c r="HF148" s="474">
        <f>HF147</f>
        <v>0.065000000000000002</v>
      </c>
      <c r="HG148" s="474">
        <f>HG147</f>
        <v>0.84999999999999998</v>
      </c>
      <c r="HH148" s="474">
        <f>HH147</f>
        <v>0</v>
      </c>
      <c r="HI148" s="10">
        <f>IF(BZ148&lt;&gt;"",CK148-BV148,0)</f>
        <v>0</v>
      </c>
      <c r="HJ148" s="10" t="e">
        <f>IF(AJ148&gt;0,AH148-AJ148,0)</f>
        <v>#VALUE!</v>
      </c>
      <c r="HK148" s="466">
        <f>HK147</f>
        <v>0.84999999999999998</v>
      </c>
      <c r="HL148" s="424">
        <f>HL147</f>
        <v>550000</v>
      </c>
      <c r="HM148" s="424">
        <f>HM147</f>
        <v>480000</v>
      </c>
      <c r="HN148" s="465" t="e">
        <f>(DJ148*EZ148+DK148*FH148+DL148*FM148+DM148*FR148+DN148*FW148+DO148*GB148+DS148*GI148+DP148*GM148+DR148*GR148)*1000*2</f>
        <v>#VALUE!</v>
      </c>
      <c r="HO148" s="465" t="e">
        <f>HN148*HK148*$HO$2/HL148*1000000</f>
        <v>#VALUE!</v>
      </c>
      <c r="HP148" s="465" t="e">
        <f>HN148*HK148*$HP$2/HM148*1000000</f>
        <v>#VALUE!</v>
      </c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</row>
    <row customFormat="1" r="149" s="0">
      <c r="A149" s="420">
        <v>138</v>
      </c>
      <c r="B149" s="421">
        <f ca="1">IF(D149=D148,B148,IF(D149="夜班",B148+1,B148))</f>
        <v>43591</v>
      </c>
      <c r="C149" s="422">
        <f>C148</f>
        <v>0.041666666666666699</v>
      </c>
      <c r="D149" s="10" t="str">
        <f ca="1">IF(HOUR(G149)&lt;8,"夜班",IF(HOUR(G149)&lt;16,"白班",IF(HOUR(G149)&lt;24,"中班",0)))</f>
        <v>中班</v>
      </c>
      <c r="E149" s="10" t="e">
        <f ca="1">IF(F149=1,"甲",IF(F149=2,"乙",IF(F149=3,"丙",IF(F149=4,"丁",""))))</f>
        <v>#REF!</v>
      </c>
      <c r="F149" s="10" t="e">
        <f ca="1">SUMPRODUCT((成本日报!$A$3:$A$95=计划!B149)*(成本日报!$B$3:$B$95=计划!$D149),成本日报!$C$3:$C$95)</f>
        <v>#REF!</v>
      </c>
      <c r="G149" s="423">
        <f ca="1">G148+C148</f>
        <v>43591.708333333001</v>
      </c>
      <c r="H149" s="423">
        <f ca="1">$G149+$C149/60*10+$C149*0</f>
        <v>43591.715277777446</v>
      </c>
      <c r="I149" s="423">
        <f ca="1">$G149+$C149/60*18+$C149*0</f>
        <v>43591.720833332998</v>
      </c>
      <c r="J149" s="423">
        <f ca="1">$G149+$C149/60*0+$C149*1</f>
        <v>43591.749999999665</v>
      </c>
      <c r="K149" s="423">
        <f ca="1">$G149+$C149/60*30+$C149*2</f>
        <v>43591.812499999673</v>
      </c>
      <c r="L149" s="423">
        <f ca="1">$G149+$C149/60*0+$C149*3</f>
        <v>43591.833333333001</v>
      </c>
      <c r="M149" s="424" t="str">
        <f>IF(_tag_month_day!A139="","",_tag_month_day!A139)</f>
        <v/>
      </c>
      <c r="N149" s="424" t="str">
        <f>IF(_tag_month_day!B139="","",_tag_month_day!B139)</f>
        <v/>
      </c>
      <c r="O149" s="425" t="e">
        <f>IF(M149+N149=0,"",M149+N149)</f>
        <v>#VALUE!</v>
      </c>
      <c r="P149" s="424" t="str">
        <f>IF(_tag_month_day!C139="","",_tag_month_day!C139)</f>
        <v/>
      </c>
      <c r="Q149" s="424" t="str">
        <f>IF(_tag_month_day!D139="","",_tag_month_day!D139)</f>
        <v/>
      </c>
      <c r="R149" s="426" t="str">
        <f>IF(_tag_month_day!CB139="","",_tag_month_day!CB139/100)</f>
        <v/>
      </c>
      <c r="S149" s="427" t="str">
        <f>IF(_tag_month_day!E139="","",_tag_month_day!E139)</f>
        <v/>
      </c>
      <c r="T149" s="427" t="str">
        <f>IF(_tag_month_day!F139="","",_tag_month_day!F139)</f>
        <v/>
      </c>
      <c r="U149" s="428" t="e">
        <f>S149+T149</f>
        <v>#VALUE!</v>
      </c>
      <c r="V149" s="429" t="e">
        <f>U149/AJ149</f>
        <v>#VALUE!</v>
      </c>
      <c r="W149" s="430" t="str">
        <f>IF(_jhy_month_day!A139="","",_jhy_month_day!A139)</f>
        <v/>
      </c>
      <c r="X149" s="431" t="str">
        <f>IF(_jhy_month_day!B139="","",_jhy_month_day!B139/100)</f>
        <v/>
      </c>
      <c r="Y149" s="431" t="str">
        <f>IF(_jhy_month_day!C139="","",_jhy_month_day!C139/100)</f>
        <v/>
      </c>
      <c r="Z149" s="432">
        <f>Z145+1</f>
        <v>35</v>
      </c>
      <c r="AA149" s="433" t="str">
        <f>IF(_tag_month_day!G139="","",_tag_month_day!G139/100)</f>
        <v/>
      </c>
      <c r="AB149" s="433" t="str">
        <f>IF(_tag_month_day!H139="","",_tag_month_day!H139/100)</f>
        <v/>
      </c>
      <c r="AC149" s="434">
        <f>IF(X149="",AC148,BK149*($AV148*X149+$AW148*FD148+$AX148*FI148+$AY148*FN148+$AZ148*FS148+$BA148*FX148+$BG148*GE148)/(AV148*Y149+AX148*FK148+AW148*FF148+AY148*FP148+AZ148*FU148+BA148*FZ148+BG148*GG148+BB148*GK148+BC148*GN148+BD148*GP148))</f>
        <v>1.59963432013121</v>
      </c>
      <c r="AD149" s="435" t="str">
        <f>IF(AC149=AC148,"",AC149-AC148)</f>
        <v/>
      </c>
      <c r="AE149" s="436" t="str">
        <f>IF(1-AF149=0,"",(1-AF149))</f>
        <v/>
      </c>
      <c r="AF149" s="437">
        <v>1</v>
      </c>
      <c r="AG149" s="10" t="str">
        <f>AG148</f>
        <v>8B4</v>
      </c>
      <c r="AH149" s="438" t="str">
        <f>AH148</f>
        <v/>
      </c>
      <c r="AI149" s="424" t="e">
        <f>IF(ROUND(AJ149-AJ148,1)=0,"",AJ149-AJ148)</f>
        <v>#VALUE!</v>
      </c>
      <c r="AJ149" s="10" t="str">
        <f>IF(_tag_month_day!I139="","",_tag_month_day!I139)</f>
        <v/>
      </c>
      <c r="AK149" s="440"/>
      <c r="AL149" s="440"/>
      <c r="AM149" s="440"/>
      <c r="AN149" s="441">
        <f>AN148</f>
        <v>2</v>
      </c>
      <c r="AO149" s="441">
        <f>AO148</f>
        <v>8</v>
      </c>
      <c r="AP149" s="442" t="e">
        <f>(IF(AN149=0,AS148,AS148*(1+AO149/AN149)/(AR149+AO149/AN149)))+AT149</f>
        <v>#VALUE!</v>
      </c>
      <c r="AQ149" s="443" t="str">
        <f>IF(_tag_month_day!J139="","",_tag_month_day!J139/100)</f>
        <v/>
      </c>
      <c r="AR149" s="444">
        <f>AR148</f>
        <v>1.3</v>
      </c>
      <c r="AS149" s="445" t="e">
        <f>AQ149*(AN149*AR149+AO149)/(AN149+AO149)</f>
        <v>#VALUE!</v>
      </c>
      <c r="AT149" s="445" t="e">
        <f>(SUM(BE149:BF149)-SUM(BE148:BF148))*0.05</f>
        <v>#VALUE!</v>
      </c>
      <c r="AU149" s="446" t="str">
        <f>IF(_tag_month_day!CC139="","",IF(_tag_month_day!CC139&gt;0,_tag_month_day!CD139,_tag_month_day!CE139))</f>
        <v/>
      </c>
      <c r="AV149" s="447" t="str">
        <f>IF(_tag_month_day!L139="","",_tag_month_day!L139/100)</f>
        <v/>
      </c>
      <c r="AW149" s="431">
        <f>AW148</f>
        <v>0</v>
      </c>
      <c r="AX149" s="431">
        <f>AX148</f>
        <v>0</v>
      </c>
      <c r="AY149" s="431" t="str">
        <f>IF(_tag_month_day!M139="","",_tag_month_day!M139/100)</f>
        <v/>
      </c>
      <c r="AZ149" s="431" t="str">
        <f>IF(_tag_month_day!N139="","",_tag_month_day!N139/100)</f>
        <v/>
      </c>
      <c r="BA149" s="431" t="str">
        <f>IF(_tag_month_day!O139="","",_tag_month_day!O139/100)</f>
        <v/>
      </c>
      <c r="BB149" s="448" t="str">
        <f>IF(_tag_month_day!P139="","",_tag_month_day!P139/100)</f>
        <v/>
      </c>
      <c r="BC149" s="448">
        <f>BC148</f>
        <v>0</v>
      </c>
      <c r="BD149" s="448" t="str">
        <f>IF(_tag_month_day!Q139="","",_tag_month_day!Q139/100)</f>
        <v/>
      </c>
      <c r="BE149" s="449" t="str">
        <f>IF(_tag_month_day!R139="","",_tag_month_day!R139/100)</f>
        <v/>
      </c>
      <c r="BF149" s="388" t="e">
        <f>(AU149*(100+BE149*100))/(AJ149-AU149)/100</f>
        <v>#VALUE!</v>
      </c>
      <c r="BG149" s="450" t="e">
        <f>BE149+BF149</f>
        <v>#VALUE!</v>
      </c>
      <c r="BH149" s="451" t="e">
        <f>SUM(AV149:BF149)</f>
        <v>#VALUE!</v>
      </c>
      <c r="BI149" s="452" t="e">
        <f>IF(CX149=0,BI148,(DK149*查询!$R$5+DL149*查询!$Q$5+DM149*查询!$N$5+DN149*查询!$O$5+DO149*查询!$P$5)*AF149/CX149)</f>
        <v>#VALUE!</v>
      </c>
      <c r="BJ149" s="452" t="e">
        <f>IF(CX149=0,BJ148,(DP149*查询!$S$5+DQ149*查询!$T$5+DR149*查询!$U$5)*AF149/CX149)</f>
        <v>#VALUE!</v>
      </c>
      <c r="BK149" s="452">
        <f>BK148</f>
        <v>1</v>
      </c>
      <c r="BL149" s="453" t="e">
        <f>SUMPRODUCT((AV149:BA149)*(GS149:GX149))/((GS149:GX149)+SUM(BB149:BD149)*GY149+BG149*GZ149)</f>
        <v>#VALUE!</v>
      </c>
      <c r="BM149" s="453" t="e">
        <f>BK149*($AV149*FB149+$AW149*FD149+$AX149*FI149+$AY149*FN149+$AZ149*FS149+$BA149*FX149+$BG149*GE149)/(AV149*EY149+AX149*FK149+AW149*FF149+AY149*FP149+AZ149*FU149+BA149*FZ149+BG149*GG149+BB149*GK149+BC149*GN149+BD149*GP149)</f>
        <v>#VALUE!</v>
      </c>
      <c r="BN149" s="453" t="e">
        <f>($AV149*FC149+$AX149*FJ149+$AW149*FE149+$AY149*FO149+$AZ149*FT149+$BA149*FY149+$BG149*GF149)/($AV149*FA149+BG149*GH149+BB149*GL149+BC149*GO149+BD149*GQ149+BA149*GA149)</f>
        <v>#VALUE!</v>
      </c>
      <c r="BO149" s="454" t="e">
        <f>SUMPRODUCT(AV149:BA149*GS149:GX149)/(GS149:GX149+(BB149+BC149+BD149)*GY149+BG149)</f>
        <v>#VALUE!</v>
      </c>
      <c r="BP149" s="454" t="e">
        <f>SUMPRODUCT(AV149:BA149*GS149:GX149)/(GS149:GX149+(BB149+BC149+BD149)*GY149+BG149)</f>
        <v>#VALUE!</v>
      </c>
      <c r="BQ149" s="454" t="e">
        <f>SUMPRODUCT(AV149:BA149*GS149:GX149)/(GS149:GX149+(BB149+BC149+BD149)*GY149+BG149)</f>
        <v>#VALUE!</v>
      </c>
      <c r="BR149" s="453" t="str">
        <f>IF(_tag_month_day!T139="","",_tag_month_day!T139)</f>
        <v/>
      </c>
      <c r="BS149" s="453" t="str">
        <f>IF(_tag_month_day!U139="","",_tag_month_day!U139)</f>
        <v/>
      </c>
      <c r="BT149" s="455" t="str">
        <f>IF(CK149="","",IF((CK149&gt;=BV149-0.12)*(CK149&lt;=BV149+0.12),"合格","不合格"))</f>
        <v/>
      </c>
      <c r="BU149" s="456" t="str">
        <f>IF(_tag_month_day!V139="","",_tag_month_day!V139)</f>
        <v/>
      </c>
      <c r="BV149" s="457" t="str">
        <f>IF(_tag_month_day!W139="","",_tag_month_day!W139)</f>
        <v/>
      </c>
      <c r="BW149" s="458" t="str">
        <f>IF(_tag_month_day!X139="","",_tag_month_day!X139)</f>
        <v/>
      </c>
      <c r="BX149" s="458" t="str">
        <f>IF(_tag_month_day!Y139="","",_tag_month_day!Y139)</f>
        <v/>
      </c>
      <c r="BY149" s="459">
        <f ca="1">L149</f>
        <v>43591.833333333001</v>
      </c>
      <c r="BZ149" s="460" t="s">
        <v>429</v>
      </c>
      <c r="CA149" s="461">
        <v>0.82291666666666696</v>
      </c>
      <c r="CB149" s="424" t="str">
        <f>IF(_tag_month_day!Z139="","",_tag_month_day!Z139)</f>
        <v/>
      </c>
      <c r="CC149" s="424" t="str">
        <f>IF(_tag_month_day!AA139="","",_tag_month_day!AA139)</f>
        <v/>
      </c>
      <c r="CD149" s="424" t="str">
        <f>IF(_tag_month_day!AB139="","",_tag_month_day!AB139)</f>
        <v/>
      </c>
      <c r="CE149" s="424" t="str">
        <f>IF(_tag_month_day!AC139="","",_tag_month_day!AC139)</f>
        <v/>
      </c>
      <c r="CF149" s="424" t="str">
        <f>IF(_tag_month_day!AD139="","",_tag_month_day!AD139)</f>
        <v/>
      </c>
      <c r="CG149" s="424" t="str">
        <f>IF(_tag_month_day!AE139="","",_tag_month_day!AE139)</f>
        <v/>
      </c>
      <c r="CH149" s="424" t="str">
        <f>IF(_tag_month_day!AF139="","",_tag_month_day!AF139)</f>
        <v/>
      </c>
      <c r="CI149" s="424" t="str">
        <f>IF(_tag_month_day!AG139="","",_tag_month_day!AG139)</f>
        <v/>
      </c>
      <c r="CJ149" s="424" t="str">
        <f>IF(_tag_month_day!AH139="","",_tag_month_day!AH139)</f>
        <v/>
      </c>
      <c r="CK149" s="424" t="str">
        <f>IF(_tag_month_day!AI139="","",_tag_month_day!AI139)</f>
        <v/>
      </c>
      <c r="CL149" s="4" t="str">
        <f>IF(_tag_month_day!AJ139="","",_tag_month_day!AJ139)</f>
        <v/>
      </c>
      <c r="CM149" s="4" t="str">
        <f>IF(_tag_month_day!AK139="","",_tag_month_day!AK139)</f>
        <v/>
      </c>
      <c r="CN149" s="4" t="str">
        <f>IF(_tag_month_day!AL139="","",_tag_month_day!AL139)</f>
        <v/>
      </c>
      <c r="CO149" s="4" t="str">
        <f>IF(_tag_month_day!AM139="","",_tag_month_day!AM139)</f>
        <v/>
      </c>
      <c r="CP149" s="4" t="str">
        <f>IF(_tag_month_day!AN139="","",_tag_month_day!AN139)</f>
        <v/>
      </c>
      <c r="CQ149" s="4" t="str">
        <f>IF(_tag_month_day!AO139="","",_tag_month_day!AO139)</f>
        <v/>
      </c>
      <c r="CR149" s="462" t="str">
        <f>IF(_tag_month_day!AP139="","",_tag_month_day!AP139)</f>
        <v/>
      </c>
      <c r="CS149" s="463" t="str">
        <f>IF(_tag_month_day!AQ139="","",_tag_month_day!AQ139)</f>
        <v/>
      </c>
      <c r="CT149" s="4" t="str">
        <f>IF(_tag_month_day!AR139="","",_tag_month_day!AR139)</f>
        <v/>
      </c>
      <c r="CU149" s="464" t="e">
        <f>DU149/AJ149</f>
        <v>#VALUE!</v>
      </c>
      <c r="CV149" s="451" t="e">
        <f>BG149/BH149</f>
        <v>#VALUE!</v>
      </c>
      <c r="CW149" s="465" t="e">
        <f>AJ149*(1-CV149)*CU149*AF149</f>
        <v>#VALUE!</v>
      </c>
      <c r="CX149" s="465" t="e">
        <f>CW149*94%</f>
        <v>#VALUE!</v>
      </c>
      <c r="CY149" s="466" t="e">
        <f>IF(CX149=0,0,DS149/(DS149+CX149))</f>
        <v>#VALUE!</v>
      </c>
      <c r="CZ149" s="465" t="e">
        <f>$AJ149*EF149</f>
        <v>#VALUE!</v>
      </c>
      <c r="DA149" s="465" t="e">
        <f>$AJ149*EG149</f>
        <v>#VALUE!</v>
      </c>
      <c r="DB149" s="465" t="e">
        <f>$AJ149*EH149</f>
        <v>#VALUE!</v>
      </c>
      <c r="DC149" s="465" t="e">
        <f>$AJ149*EI149</f>
        <v>#VALUE!</v>
      </c>
      <c r="DD149" s="465" t="e">
        <f>$AJ149*EJ149</f>
        <v>#VALUE!</v>
      </c>
      <c r="DE149" s="465" t="e">
        <f>$AJ149*EK149</f>
        <v>#VALUE!</v>
      </c>
      <c r="DF149" s="465" t="e">
        <f>$AJ149*EL149</f>
        <v>#VALUE!</v>
      </c>
      <c r="DG149" s="465" t="e">
        <f>$AJ149*EM149</f>
        <v>#VALUE!</v>
      </c>
      <c r="DH149" s="465" t="e">
        <f>$AJ149*EN149</f>
        <v>#VALUE!</v>
      </c>
      <c r="DI149" s="465" t="e">
        <f>$AJ149*EO149</f>
        <v>#VALUE!</v>
      </c>
      <c r="DJ149" s="465" t="e">
        <f>CZ149*(1-EP149)</f>
        <v>#VALUE!</v>
      </c>
      <c r="DK149" s="465" t="e">
        <f>DA149*(1-ER149)</f>
        <v>#VALUE!</v>
      </c>
      <c r="DL149" s="465" t="e">
        <f>DB149*(1-EQ149)</f>
        <v>#VALUE!</v>
      </c>
      <c r="DM149" s="465" t="e">
        <f>DC149*(1-ES149)</f>
        <v>#VALUE!</v>
      </c>
      <c r="DN149" s="465" t="e">
        <f>DD149*(1-ET149)</f>
        <v>#VALUE!</v>
      </c>
      <c r="DO149" s="465" t="e">
        <f>DE149</f>
        <v>#VALUE!</v>
      </c>
      <c r="DP149" s="465" t="e">
        <f>DF149*(1-EU149)</f>
        <v>#VALUE!</v>
      </c>
      <c r="DQ149" s="465" t="e">
        <f>DG149*(1-EV149)</f>
        <v>#VALUE!</v>
      </c>
      <c r="DR149" s="465" t="e">
        <f>DH149*(1-EW149)</f>
        <v>#VALUE!</v>
      </c>
      <c r="DS149" s="465" t="e">
        <f>DI149</f>
        <v>#VALUE!</v>
      </c>
      <c r="DT149" s="465" t="e">
        <f>SUM(DJ149:DS149)</f>
        <v>#VALUE!</v>
      </c>
      <c r="DU149" s="465" t="e">
        <f>(GS149:GX149)+(DP149+DQ149+DR149)*GY149+DS149</f>
        <v>#VALUE!</v>
      </c>
      <c r="DV149" s="451" t="e">
        <f>AV149/$BH149/(1-EP149)</f>
        <v>#VALUE!</v>
      </c>
      <c r="DW149" s="451" t="e">
        <f>AW149/$BH149/(1-ER149)</f>
        <v>#VALUE!</v>
      </c>
      <c r="DX149" s="451" t="e">
        <f>AX149/$BH149/(1-EQ149)</f>
        <v>#VALUE!</v>
      </c>
      <c r="DY149" s="451" t="e">
        <f>AY149/$BH149/(1-ES149)</f>
        <v>#VALUE!</v>
      </c>
      <c r="DZ149" s="451" t="e">
        <f>AZ149/$BH149/(1-ET149)</f>
        <v>#VALUE!</v>
      </c>
      <c r="EA149" s="451" t="e">
        <f>BA149/$BH149/(1-AX149)</f>
        <v>#VALUE!</v>
      </c>
      <c r="EB149" s="451" t="e">
        <f>BB149/$BH149/(1-EU149)</f>
        <v>#VALUE!</v>
      </c>
      <c r="EC149" s="451" t="e">
        <f>BC149/$BH149/(1-EV149)</f>
        <v>#VALUE!</v>
      </c>
      <c r="ED149" s="451" t="e">
        <f>BD149/$BH149/(1-EW149)</f>
        <v>#VALUE!</v>
      </c>
      <c r="EE149" s="451" t="e">
        <f>BG149/BH149</f>
        <v>#VALUE!</v>
      </c>
      <c r="EF149" s="451" t="e">
        <f>DV149/SUM($DV149:$EE149)</f>
        <v>#VALUE!</v>
      </c>
      <c r="EG149" s="451" t="e">
        <f>DW149/SUM($DV149:$EE149)</f>
        <v>#VALUE!</v>
      </c>
      <c r="EH149" s="451" t="e">
        <f>DX149/SUM($DV149:$EE149)</f>
        <v>#VALUE!</v>
      </c>
      <c r="EI149" s="451" t="e">
        <f>DY149/SUM($DV149:$EE149)</f>
        <v>#VALUE!</v>
      </c>
      <c r="EJ149" s="451" t="e">
        <f>DZ149/SUM($DV149:$EE149)</f>
        <v>#VALUE!</v>
      </c>
      <c r="EK149" s="451" t="e">
        <f>EA149/SUM($DV149:$EE149)</f>
        <v>#VALUE!</v>
      </c>
      <c r="EL149" s="451" t="e">
        <f>EB149/SUM($DV149:$EE149)</f>
        <v>#VALUE!</v>
      </c>
      <c r="EM149" s="451" t="e">
        <f>EC149/SUM($DV149:$EE149)</f>
        <v>#VALUE!</v>
      </c>
      <c r="EN149" s="451" t="e">
        <f>ED149/SUM($DV149:$EE149)</f>
        <v>#VALUE!</v>
      </c>
      <c r="EO149" s="451" t="e">
        <f>EE149/SUM($DV149:$EE149)</f>
        <v>#VALUE!</v>
      </c>
      <c r="EP149" s="450">
        <f>EP148</f>
        <v>0.080000000000000002</v>
      </c>
      <c r="EQ149" s="450">
        <f>EQ148</f>
        <v>0.014999999999999999</v>
      </c>
      <c r="ER149" s="450">
        <f>ER148</f>
        <v>0.014999999999999999</v>
      </c>
      <c r="ES149" s="450">
        <f>ES148</f>
        <v>0.014999999999999999</v>
      </c>
      <c r="ET149" s="450">
        <f>ET148</f>
        <v>0.014999999999999999</v>
      </c>
      <c r="EU149" s="450">
        <f>EU148</f>
        <v>0.089999999999999997</v>
      </c>
      <c r="EV149" s="450">
        <f>EV148</f>
        <v>0.089999999999999997</v>
      </c>
      <c r="EW149" s="450">
        <f>EW148</f>
        <v>0.089999999999999997</v>
      </c>
      <c r="EX149" s="431" t="str">
        <f>IF(_tag_month_day!AS139="","",_tag_month_day!AS139/100)</f>
        <v/>
      </c>
      <c r="EY149" s="431" t="str">
        <f>IF(_tag_month_day!AT139="","",_tag_month_day!AT139/100)</f>
        <v/>
      </c>
      <c r="EZ149" s="431" t="str">
        <f>IF(_tag_month_day!AU139="","",_tag_month_day!AU139/100)</f>
        <v/>
      </c>
      <c r="FA149" s="431" t="str">
        <f>IF(_tag_month_day!AV139="","",_tag_month_day!AV139/100)</f>
        <v/>
      </c>
      <c r="FB149" s="431" t="str">
        <f>IF(_tag_month_day!AW139="","",_tag_month_day!AW139/100)</f>
        <v/>
      </c>
      <c r="FC149" s="431" t="str">
        <f>IF(_tag_month_day!AX139="","",_tag_month_day!AX139/100)</f>
        <v/>
      </c>
      <c r="FD149" s="449" t="str">
        <f>IF(_tag_month_day!AY139="","",_tag_month_day!AY139/100)</f>
        <v/>
      </c>
      <c r="FE149" s="449" t="str">
        <f>IF(_tag_month_day!AZ139="","",_tag_month_day!AZ139/100)</f>
        <v/>
      </c>
      <c r="FF149" s="449" t="str">
        <f>IF(_tag_month_day!BA139="","",_tag_month_day!BA139/100)</f>
        <v/>
      </c>
      <c r="FG149" s="449" t="str">
        <f>IF(_tag_month_day!BB139="","",_tag_month_day!BB139/100)</f>
        <v/>
      </c>
      <c r="FH149" s="467" t="str">
        <f>IF(_tag_month_day!BC139="","",_tag_month_day!BC139/100)</f>
        <v/>
      </c>
      <c r="FI149" s="449">
        <f>FI148</f>
        <v>0.40999999999999998</v>
      </c>
      <c r="FJ149" s="449">
        <f>FJ148</f>
        <v>0.11</v>
      </c>
      <c r="FK149" s="449">
        <f>FK148</f>
        <v>0.014999999999999999</v>
      </c>
      <c r="FL149" s="449">
        <f>FL148</f>
        <v>0</v>
      </c>
      <c r="FM149" s="467">
        <f>FM148</f>
        <v>0.0001</v>
      </c>
      <c r="FN149" s="449">
        <f>FN148</f>
        <v>0.32000000000000001</v>
      </c>
      <c r="FO149" s="449">
        <f>FO148</f>
        <v>0.20000000000000001</v>
      </c>
      <c r="FP149" s="449">
        <f>FP148</f>
        <v>0.01</v>
      </c>
      <c r="FQ149" s="449">
        <f>FQ148</f>
        <v>0</v>
      </c>
      <c r="FR149" s="467">
        <f>FR148</f>
        <v>0.0001</v>
      </c>
      <c r="FS149" s="449" t="str">
        <f>IF(_tag_month_day!BD139="","",_tag_month_day!BD139/100)</f>
        <v/>
      </c>
      <c r="FT149" s="449" t="str">
        <f>IF(_tag_month_day!BE139="","",_tag_month_day!BE139/100)</f>
        <v/>
      </c>
      <c r="FU149" s="449" t="str">
        <f>IF(_tag_month_day!BF139="","",_tag_month_day!BF139/100)</f>
        <v/>
      </c>
      <c r="FV149" s="449" t="str">
        <f>IF(_tag_month_day!BG139="","",_tag_month_day!BG139/100)</f>
        <v/>
      </c>
      <c r="FW149" s="467" t="str">
        <f>IF(_tag_month_day!BH139="","",_tag_month_day!BH139/100)</f>
        <v/>
      </c>
      <c r="FX149" s="449" t="str">
        <f>IF(_tag_month_day!BI139="","",_tag_month_day!BI139/100)</f>
        <v/>
      </c>
      <c r="FY149" s="449" t="str">
        <f>IF(_tag_month_day!BJ139="","",_tag_month_day!BJ139/100)</f>
        <v/>
      </c>
      <c r="FZ149" s="468" t="str">
        <f>IF(_tag_month_day!BK139="","",_tag_month_day!BK139/100)</f>
        <v/>
      </c>
      <c r="GA149" s="449" t="str">
        <f>IF(_tag_month_day!BL139="","",_tag_month_day!BL139/100)</f>
        <v/>
      </c>
      <c r="GB149" s="467" t="str">
        <f>IF(_tag_month_day!BM139="","",_tag_month_day!BM139/100)</f>
        <v/>
      </c>
      <c r="GC149" s="431" t="str">
        <f>IF(_tag_month_day!BN139="","",_tag_month_day!BN139/100)</f>
        <v/>
      </c>
      <c r="GD149" s="431" t="str">
        <f>IF(_tag_month_day!BO139="","",_tag_month_day!BO139/100)</f>
        <v/>
      </c>
      <c r="GE149" s="431" t="str">
        <f>IF(_tag_month_day!BP139="","",_tag_month_day!BP139/100)</f>
        <v/>
      </c>
      <c r="GF149" s="431" t="str">
        <f>IF(_tag_month_day!BQ139="","",_tag_month_day!BQ139/100)</f>
        <v/>
      </c>
      <c r="GG149" s="431" t="str">
        <f>IF(_tag_month_day!BR139="","",_tag_month_day!BR139/100)</f>
        <v/>
      </c>
      <c r="GH149" s="431" t="str">
        <f>IF(_tag_month_day!BS139="","",_tag_month_day!BS139/100)</f>
        <v/>
      </c>
      <c r="GI149" s="467" t="str">
        <f>IF(_tag_month_day!BT139="","",_tag_month_day!BT139/100)</f>
        <v/>
      </c>
      <c r="GJ149" s="469" t="str">
        <f>IF(_tag_month_day!BU139="","",_tag_month_day!BU139/100)</f>
        <v/>
      </c>
      <c r="GK149" s="470">
        <f>GK148</f>
        <v>0.070000000000000007</v>
      </c>
      <c r="GL149" s="470">
        <f>GL148</f>
        <v>0.029999999999999999</v>
      </c>
      <c r="GM149" s="471" t="str">
        <f>IF(_tag_month_day!BX139="","",_tag_month_day!BX139/100)</f>
        <v/>
      </c>
      <c r="GN149" s="470">
        <f>GN148</f>
        <v>0.070000000000000007</v>
      </c>
      <c r="GO149" s="470">
        <f>GO148</f>
        <v>0.029999999999999999</v>
      </c>
      <c r="GP149" s="470">
        <f>GP148</f>
        <v>0.089999999999999997</v>
      </c>
      <c r="GQ149" s="470">
        <f>GQ148</f>
        <v>0.029999999999999999</v>
      </c>
      <c r="GR149" s="471" t="str">
        <f>IF(_tag_month_day!CA139="","",_tag_month_day!CA139/100)</f>
        <v/>
      </c>
      <c r="GS149" s="472">
        <f>GS148</f>
        <v>0.95299999999999996</v>
      </c>
      <c r="GT149" s="472">
        <f>GT148</f>
        <v>0.55000000000000004</v>
      </c>
      <c r="GU149" s="472">
        <f>GU148</f>
        <v>0.55000000000000004</v>
      </c>
      <c r="GV149" s="472">
        <f>GV148</f>
        <v>0.55000000000000004</v>
      </c>
      <c r="GW149" s="472">
        <f>GW148</f>
        <v>0.5</v>
      </c>
      <c r="GX149" s="472">
        <f>GX148</f>
        <v>0.93500000000000005</v>
      </c>
      <c r="GY149" s="472">
        <f>GY148</f>
        <v>0.14999999999999999</v>
      </c>
      <c r="GZ149" s="472">
        <f>GZ148</f>
        <v>1</v>
      </c>
      <c r="HA149" s="474">
        <f>HA148</f>
        <v>0.047</v>
      </c>
      <c r="HB149" s="474">
        <f>HB148</f>
        <v>0.45000000000000001</v>
      </c>
      <c r="HC149" s="474">
        <f>HC148</f>
        <v>0.45000000000000001</v>
      </c>
      <c r="HD149" s="474">
        <f>HD148</f>
        <v>0.45000000000000001</v>
      </c>
      <c r="HE149" s="474">
        <f>HE148</f>
        <v>0.5</v>
      </c>
      <c r="HF149" s="474">
        <f>HF148</f>
        <v>0.065000000000000002</v>
      </c>
      <c r="HG149" s="474">
        <f>HG148</f>
        <v>0.84999999999999998</v>
      </c>
      <c r="HH149" s="474">
        <f>HH148</f>
        <v>0</v>
      </c>
      <c r="HI149" s="10" t="e">
        <f>IF(BZ149&lt;&gt;"",CK149-BV149,0)</f>
        <v>#VALUE!</v>
      </c>
      <c r="HJ149" s="10" t="e">
        <f>IF(AJ149&gt;0,AH149-AJ149,0)</f>
        <v>#VALUE!</v>
      </c>
      <c r="HK149" s="466">
        <f>HK148</f>
        <v>0.84999999999999998</v>
      </c>
      <c r="HL149" s="424">
        <f>HL148</f>
        <v>550000</v>
      </c>
      <c r="HM149" s="424">
        <f>HM148</f>
        <v>480000</v>
      </c>
      <c r="HN149" s="465" t="e">
        <f>(DJ149*EZ149+DK149*FH149+DL149*FM149+DM149*FR149+DN149*FW149+DO149*GB149+DS149*GI149+DP149*GM149+DR149*GR149)*1000*2</f>
        <v>#VALUE!</v>
      </c>
      <c r="HO149" s="465" t="e">
        <f>HN149*HK149*$HO$2/HL149*1000000</f>
        <v>#VALUE!</v>
      </c>
      <c r="HP149" s="465" t="e">
        <f>HN149*HK149*$HP$2/HM149*1000000</f>
        <v>#VALUE!</v>
      </c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</row>
    <row customFormat="1" r="150" s="0">
      <c r="A150" s="420">
        <v>139</v>
      </c>
      <c r="B150" s="421">
        <f ca="1">IF(D150=D149,B149,IF(D150="夜班",B149+1,B149))</f>
        <v>43591</v>
      </c>
      <c r="C150" s="422">
        <f>C149</f>
        <v>0.041666666666666699</v>
      </c>
      <c r="D150" s="10" t="str">
        <f ca="1">IF(HOUR(G150)&lt;8,"夜班",IF(HOUR(G150)&lt;16,"白班",IF(HOUR(G150)&lt;24,"中班",0)))</f>
        <v>中班</v>
      </c>
      <c r="E150" s="10" t="e">
        <f ca="1">IF(F150=1,"甲",IF(F150=2,"乙",IF(F150=3,"丙",IF(F150=4,"丁",""))))</f>
        <v>#REF!</v>
      </c>
      <c r="F150" s="10" t="e">
        <f ca="1">SUMPRODUCT((成本日报!$A$3:$A$95=计划!B150)*(成本日报!$B$3:$B$95=计划!$D150),成本日报!$C$3:$C$95)</f>
        <v>#REF!</v>
      </c>
      <c r="G150" s="423">
        <f ca="1">G149+C149</f>
        <v>43591.749999999665</v>
      </c>
      <c r="H150" s="423">
        <f ca="1">$G150+$C150/60*10+$C150*0</f>
        <v>43591.756944444111</v>
      </c>
      <c r="I150" s="423">
        <f ca="1">$G150+$C150/60*18+$C150*0</f>
        <v>43591.762499999662</v>
      </c>
      <c r="J150" s="423">
        <f ca="1">$G150+$C150/60*0+$C150*1</f>
        <v>43591.79166666633</v>
      </c>
      <c r="K150" s="423">
        <f ca="1">$G150+$C150/60*30+$C150*2</f>
        <v>43591.854166666337</v>
      </c>
      <c r="L150" s="423">
        <f ca="1">$G150+$C150/60*0+$C150*3</f>
        <v>43591.874999999665</v>
      </c>
      <c r="M150" s="424" t="str">
        <f>IF(_tag_month_day!A140="","",_tag_month_day!A140)</f>
        <v/>
      </c>
      <c r="N150" s="424" t="str">
        <f>IF(_tag_month_day!B140="","",_tag_month_day!B140)</f>
        <v/>
      </c>
      <c r="O150" s="425" t="e">
        <f>IF(M150+N150=0,"",M150+N150)</f>
        <v>#VALUE!</v>
      </c>
      <c r="P150" s="424" t="str">
        <f>IF(_tag_month_day!C140="","",_tag_month_day!C140)</f>
        <v/>
      </c>
      <c r="Q150" s="424" t="str">
        <f>IF(_tag_month_day!D140="","",_tag_month_day!D140)</f>
        <v/>
      </c>
      <c r="R150" s="426" t="str">
        <f>IF(_tag_month_day!CB140="","",_tag_month_day!CB140/100)</f>
        <v/>
      </c>
      <c r="S150" s="427" t="str">
        <f>IF(_tag_month_day!E140="","",_tag_month_day!E140)</f>
        <v/>
      </c>
      <c r="T150" s="427" t="str">
        <f>IF(_tag_month_day!F140="","",_tag_month_day!F140)</f>
        <v/>
      </c>
      <c r="U150" s="428" t="e">
        <f>S150+T150</f>
        <v>#VALUE!</v>
      </c>
      <c r="V150" s="429" t="e">
        <f>U150/AJ150</f>
        <v>#VALUE!</v>
      </c>
      <c r="W150" s="430" t="str">
        <f>IF(_jhy_month_day!A140="","",_jhy_month_day!A140)</f>
        <v/>
      </c>
      <c r="X150" s="431" t="str">
        <f>IF(_jhy_month_day!B140="","",_jhy_month_day!B140/100)</f>
        <v/>
      </c>
      <c r="Y150" s="431" t="str">
        <f>IF(_jhy_month_day!C140="","",_jhy_month_day!C140/100)</f>
        <v/>
      </c>
      <c r="Z150" s="432">
        <f>Z146+1</f>
        <v>35</v>
      </c>
      <c r="AA150" s="433" t="str">
        <f>IF(_tag_month_day!G140="","",_tag_month_day!G140/100)</f>
        <v/>
      </c>
      <c r="AB150" s="433" t="str">
        <f>IF(_tag_month_day!H140="","",_tag_month_day!H140/100)</f>
        <v/>
      </c>
      <c r="AC150" s="434">
        <f>IF(X150="",AC149,BK150*($AV149*X150+$AW149*FD149+$AX149*FI149+$AY149*FN149+$AZ149*FS149+$BA149*FX149+$BG149*GE149)/(AV149*Y150+AX149*FK149+AW149*FF149+AY149*FP149+AZ149*FU149+BA149*FZ149+BG149*GG149+BB149*GK149+BC149*GN149+BD149*GP149))</f>
        <v>1.59963432013121</v>
      </c>
      <c r="AD150" s="435" t="str">
        <f>IF(AC150=AC149,"",AC150-AC149)</f>
        <v/>
      </c>
      <c r="AE150" s="436" t="str">
        <f>IF(1-AF150=0,"",(1-AF150))</f>
        <v/>
      </c>
      <c r="AF150" s="437">
        <v>1</v>
      </c>
      <c r="AG150" s="10" t="str">
        <f>AG149</f>
        <v>8B4</v>
      </c>
      <c r="AH150" s="438" t="str">
        <f>AH149</f>
        <v/>
      </c>
      <c r="AI150" s="424" t="e">
        <f>IF(ROUND(AJ150-AJ149,1)=0,"",AJ150-AJ149)</f>
        <v>#VALUE!</v>
      </c>
      <c r="AJ150" s="10" t="str">
        <f>IF(_tag_month_day!I140="","",_tag_month_day!I140)</f>
        <v/>
      </c>
      <c r="AK150" s="440"/>
      <c r="AL150" s="440"/>
      <c r="AM150" s="440"/>
      <c r="AN150" s="441">
        <f>AN149</f>
        <v>2</v>
      </c>
      <c r="AO150" s="441">
        <f>AO149</f>
        <v>8</v>
      </c>
      <c r="AP150" s="442" t="e">
        <f>(IF(AN150=0,AS149,AS149*(1+AO150/AN150)/(AR150+AO150/AN150)))+AT150</f>
        <v>#VALUE!</v>
      </c>
      <c r="AQ150" s="443" t="str">
        <f>IF(_tag_month_day!J140="","",_tag_month_day!J140/100)</f>
        <v/>
      </c>
      <c r="AR150" s="444">
        <f>AR149</f>
        <v>1.3</v>
      </c>
      <c r="AS150" s="445" t="e">
        <f>AQ150*(AN150*AR150+AO150)/(AN150+AO150)</f>
        <v>#VALUE!</v>
      </c>
      <c r="AT150" s="445" t="e">
        <f>(SUM(BE150:BF150)-SUM(BE149:BF149))*0.05</f>
        <v>#VALUE!</v>
      </c>
      <c r="AU150" s="446" t="str">
        <f>IF(_tag_month_day!CC140="","",IF(_tag_month_day!CC140&gt;0,_tag_month_day!CD140,_tag_month_day!CE140))</f>
        <v/>
      </c>
      <c r="AV150" s="447" t="str">
        <f>IF(_tag_month_day!L140="","",_tag_month_day!L140/100)</f>
        <v/>
      </c>
      <c r="AW150" s="431">
        <f>AW149</f>
        <v>0</v>
      </c>
      <c r="AX150" s="431">
        <f>AX149</f>
        <v>0</v>
      </c>
      <c r="AY150" s="431" t="str">
        <f>IF(_tag_month_day!M140="","",_tag_month_day!M140/100)</f>
        <v/>
      </c>
      <c r="AZ150" s="431" t="str">
        <f>IF(_tag_month_day!N140="","",_tag_month_day!N140/100)</f>
        <v/>
      </c>
      <c r="BA150" s="431" t="str">
        <f>IF(_tag_month_day!O140="","",_tag_month_day!O140/100)</f>
        <v/>
      </c>
      <c r="BB150" s="448" t="str">
        <f>IF(_tag_month_day!P140="","",_tag_month_day!P140/100)</f>
        <v/>
      </c>
      <c r="BC150" s="448">
        <f>BC149</f>
        <v>0</v>
      </c>
      <c r="BD150" s="448" t="str">
        <f>IF(_tag_month_day!Q140="","",_tag_month_day!Q140/100)</f>
        <v/>
      </c>
      <c r="BE150" s="449" t="str">
        <f>IF(_tag_month_day!R140="","",_tag_month_day!R140/100)</f>
        <v/>
      </c>
      <c r="BF150" s="388" t="e">
        <f>(AU150*(100+BE150*100))/(AJ150-AU150)/100</f>
        <v>#VALUE!</v>
      </c>
      <c r="BG150" s="450" t="e">
        <f>BE150+BF150</f>
        <v>#VALUE!</v>
      </c>
      <c r="BH150" s="451" t="e">
        <f>SUM(AV150:BF150)</f>
        <v>#VALUE!</v>
      </c>
      <c r="BI150" s="452" t="e">
        <f>IF(CX150=0,BI149,(DK150*查询!$R$5+DL150*查询!$Q$5+DM150*查询!$N$5+DN150*查询!$O$5+DO150*查询!$P$5)*AF150/CX150)</f>
        <v>#VALUE!</v>
      </c>
      <c r="BJ150" s="452" t="e">
        <f>IF(CX150=0,BJ149,(DP150*查询!$S$5+DQ150*查询!$T$5+DR150*查询!$U$5)*AF150/CX150)</f>
        <v>#VALUE!</v>
      </c>
      <c r="BK150" s="452">
        <f>BK149</f>
        <v>1</v>
      </c>
      <c r="BL150" s="453" t="e">
        <f>SUMPRODUCT((AV150:BA150)*(GS150:GX150))/((GS150:GX150)+SUM(BB150:BD150)*GY150+BG150*GZ150)</f>
        <v>#VALUE!</v>
      </c>
      <c r="BM150" s="453" t="e">
        <f>BK150*($AV150*FB150+$AW150*FD150+$AX150*FI150+$AY150*FN150+$AZ150*FS150+$BA150*FX150+$BG150*GE150)/(AV150*EY150+AX150*FK150+AW150*FF150+AY150*FP150+AZ150*FU150+BA150*FZ150+BG150*GG150+BB150*GK150+BC150*GN150+BD150*GP150)</f>
        <v>#VALUE!</v>
      </c>
      <c r="BN150" s="453" t="e">
        <f>($AV150*FC150+$AX150*FJ150+$AW150*FE150+$AY150*FO150+$AZ150*FT150+$BA150*FY150+$BG150*GF150)/($AV150*FA150+BG150*GH150+BB150*GL150+BC150*GO150+BD150*GQ150+BA150*GA150)</f>
        <v>#VALUE!</v>
      </c>
      <c r="BO150" s="454" t="e">
        <f>SUMPRODUCT(AV150:BA150*GS150:GX150)/(GS150:GX150+(BB150+BC150+BD150)*GY150+BG150)</f>
        <v>#VALUE!</v>
      </c>
      <c r="BP150" s="454" t="e">
        <f>SUMPRODUCT(AV150:BA150*GS150:GX150)/(GS150:GX150+(BB150+BC150+BD150)*GY150+BG150)</f>
        <v>#VALUE!</v>
      </c>
      <c r="BQ150" s="454" t="e">
        <f>SUMPRODUCT(AV150:BA150*GS150:GX150)/(GS150:GX150+(BB150+BC150+BD150)*GY150+BG150)</f>
        <v>#VALUE!</v>
      </c>
      <c r="BR150" s="453" t="str">
        <f>IF(_tag_month_day!T140="","",_tag_month_day!T140)</f>
        <v/>
      </c>
      <c r="BS150" s="453" t="str">
        <f>IF(_tag_month_day!U140="","",_tag_month_day!U140)</f>
        <v/>
      </c>
      <c r="BT150" s="455" t="str">
        <f>IF(CK150="","",IF((CK150&gt;=BV150-0.12)*(CK150&lt;=BV150+0.12),"合格","不合格"))</f>
        <v/>
      </c>
      <c r="BU150" s="456" t="str">
        <f>IF(_tag_month_day!V140="","",_tag_month_day!V140)</f>
        <v/>
      </c>
      <c r="BV150" s="457" t="str">
        <f>IF(_tag_month_day!W140="","",_tag_month_day!W140)</f>
        <v/>
      </c>
      <c r="BW150" s="458" t="str">
        <f>IF(_tag_month_day!X140="","",_tag_month_day!X140)</f>
        <v/>
      </c>
      <c r="BX150" s="458" t="str">
        <f>IF(_tag_month_day!Y140="","",_tag_month_day!Y140)</f>
        <v/>
      </c>
      <c r="BY150" s="459">
        <f ca="1">L150</f>
        <v>43591.874999999665</v>
      </c>
      <c r="BZ150" s="460"/>
      <c r="CA150" s="461"/>
      <c r="CB150" s="424" t="str">
        <f>IF(_tag_month_day!Z140="","",_tag_month_day!Z140)</f>
        <v/>
      </c>
      <c r="CC150" s="424" t="str">
        <f>IF(_tag_month_day!AA140="","",_tag_month_day!AA140)</f>
        <v/>
      </c>
      <c r="CD150" s="424" t="str">
        <f>IF(_tag_month_day!AB140="","",_tag_month_day!AB140)</f>
        <v/>
      </c>
      <c r="CE150" s="424" t="str">
        <f>IF(_tag_month_day!AC140="","",_tag_month_day!AC140)</f>
        <v/>
      </c>
      <c r="CF150" s="424" t="str">
        <f>IF(_tag_month_day!AD140="","",_tag_month_day!AD140)</f>
        <v/>
      </c>
      <c r="CG150" s="424" t="str">
        <f>IF(_tag_month_day!AE140="","",_tag_month_day!AE140)</f>
        <v/>
      </c>
      <c r="CH150" s="424" t="str">
        <f>IF(_tag_month_day!AF140="","",_tag_month_day!AF140)</f>
        <v/>
      </c>
      <c r="CI150" s="424" t="str">
        <f>IF(_tag_month_day!AG140="","",_tag_month_day!AG140)</f>
        <v/>
      </c>
      <c r="CJ150" s="424" t="str">
        <f>IF(_tag_month_day!AH140="","",_tag_month_day!AH140)</f>
        <v/>
      </c>
      <c r="CK150" s="424" t="str">
        <f>IF(_tag_month_day!AI140="","",_tag_month_day!AI140)</f>
        <v/>
      </c>
      <c r="CL150" s="4" t="str">
        <f>IF(_tag_month_day!AJ140="","",_tag_month_day!AJ140)</f>
        <v/>
      </c>
      <c r="CM150" s="4" t="str">
        <f>IF(_tag_month_day!AK140="","",_tag_month_day!AK140)</f>
        <v/>
      </c>
      <c r="CN150" s="4" t="str">
        <f>IF(_tag_month_day!AL140="","",_tag_month_day!AL140)</f>
        <v/>
      </c>
      <c r="CO150" s="4" t="str">
        <f>IF(_tag_month_day!AM140="","",_tag_month_day!AM140)</f>
        <v/>
      </c>
      <c r="CP150" s="4" t="str">
        <f>IF(_tag_month_day!AN140="","",_tag_month_day!AN140)</f>
        <v/>
      </c>
      <c r="CQ150" s="4" t="str">
        <f>IF(_tag_month_day!AO140="","",_tag_month_day!AO140)</f>
        <v/>
      </c>
      <c r="CR150" s="462" t="str">
        <f>IF(_tag_month_day!AP140="","",_tag_month_day!AP140)</f>
        <v/>
      </c>
      <c r="CS150" s="463" t="str">
        <f>IF(_tag_month_day!AQ140="","",_tag_month_day!AQ140)</f>
        <v/>
      </c>
      <c r="CT150" s="4" t="str">
        <f>IF(_tag_month_day!AR140="","",_tag_month_day!AR140)</f>
        <v/>
      </c>
      <c r="CU150" s="464" t="e">
        <f>DU150/AJ150</f>
        <v>#VALUE!</v>
      </c>
      <c r="CV150" s="451" t="e">
        <f>BG150/BH150</f>
        <v>#VALUE!</v>
      </c>
      <c r="CW150" s="465" t="e">
        <f>AJ150*(1-CV150)*CU150*AF150</f>
        <v>#VALUE!</v>
      </c>
      <c r="CX150" s="465" t="e">
        <f>CW150*94%</f>
        <v>#VALUE!</v>
      </c>
      <c r="CY150" s="466" t="e">
        <f>IF(CX150=0,0,DS150/(DS150+CX150))</f>
        <v>#VALUE!</v>
      </c>
      <c r="CZ150" s="465" t="e">
        <f>$AJ150*EF150</f>
        <v>#VALUE!</v>
      </c>
      <c r="DA150" s="465" t="e">
        <f>$AJ150*EG150</f>
        <v>#VALUE!</v>
      </c>
      <c r="DB150" s="465" t="e">
        <f>$AJ150*EH150</f>
        <v>#VALUE!</v>
      </c>
      <c r="DC150" s="465" t="e">
        <f>$AJ150*EI150</f>
        <v>#VALUE!</v>
      </c>
      <c r="DD150" s="465" t="e">
        <f>$AJ150*EJ150</f>
        <v>#VALUE!</v>
      </c>
      <c r="DE150" s="465" t="e">
        <f>$AJ150*EK150</f>
        <v>#VALUE!</v>
      </c>
      <c r="DF150" s="465" t="e">
        <f>$AJ150*EL150</f>
        <v>#VALUE!</v>
      </c>
      <c r="DG150" s="465" t="e">
        <f>$AJ150*EM150</f>
        <v>#VALUE!</v>
      </c>
      <c r="DH150" s="465" t="e">
        <f>$AJ150*EN150</f>
        <v>#VALUE!</v>
      </c>
      <c r="DI150" s="465" t="e">
        <f>$AJ150*EO150</f>
        <v>#VALUE!</v>
      </c>
      <c r="DJ150" s="465" t="e">
        <f>CZ150*(1-EP150)</f>
        <v>#VALUE!</v>
      </c>
      <c r="DK150" s="465" t="e">
        <f>DA150*(1-ER150)</f>
        <v>#VALUE!</v>
      </c>
      <c r="DL150" s="465" t="e">
        <f>DB150*(1-EQ150)</f>
        <v>#VALUE!</v>
      </c>
      <c r="DM150" s="465" t="e">
        <f>DC150*(1-ES150)</f>
        <v>#VALUE!</v>
      </c>
      <c r="DN150" s="465" t="e">
        <f>DD150*(1-ET150)</f>
        <v>#VALUE!</v>
      </c>
      <c r="DO150" s="465" t="e">
        <f>DE150</f>
        <v>#VALUE!</v>
      </c>
      <c r="DP150" s="465" t="e">
        <f>DF150*(1-EU150)</f>
        <v>#VALUE!</v>
      </c>
      <c r="DQ150" s="465" t="e">
        <f>DG150*(1-EV150)</f>
        <v>#VALUE!</v>
      </c>
      <c r="DR150" s="465" t="e">
        <f>DH150*(1-EW150)</f>
        <v>#VALUE!</v>
      </c>
      <c r="DS150" s="465" t="e">
        <f>DI150</f>
        <v>#VALUE!</v>
      </c>
      <c r="DT150" s="465" t="e">
        <f>SUM(DJ150:DS150)</f>
        <v>#VALUE!</v>
      </c>
      <c r="DU150" s="465" t="e">
        <f>(GS150:GX150)+(DP150+DQ150+DR150)*GY150+DS150</f>
        <v>#VALUE!</v>
      </c>
      <c r="DV150" s="451" t="e">
        <f>AV150/$BH150/(1-EP150)</f>
        <v>#VALUE!</v>
      </c>
      <c r="DW150" s="451" t="e">
        <f>AW150/$BH150/(1-ER150)</f>
        <v>#VALUE!</v>
      </c>
      <c r="DX150" s="451" t="e">
        <f>AX150/$BH150/(1-EQ150)</f>
        <v>#VALUE!</v>
      </c>
      <c r="DY150" s="451" t="e">
        <f>AY150/$BH150/(1-ES150)</f>
        <v>#VALUE!</v>
      </c>
      <c r="DZ150" s="451" t="e">
        <f>AZ150/$BH150/(1-ET150)</f>
        <v>#VALUE!</v>
      </c>
      <c r="EA150" s="451" t="e">
        <f>BA150/$BH150/(1-AX150)</f>
        <v>#VALUE!</v>
      </c>
      <c r="EB150" s="451" t="e">
        <f>BB150/$BH150/(1-EU150)</f>
        <v>#VALUE!</v>
      </c>
      <c r="EC150" s="451" t="e">
        <f>BC150/$BH150/(1-EV150)</f>
        <v>#VALUE!</v>
      </c>
      <c r="ED150" s="451" t="e">
        <f>BD150/$BH150/(1-EW150)</f>
        <v>#VALUE!</v>
      </c>
      <c r="EE150" s="451" t="e">
        <f>BG150/BH150</f>
        <v>#VALUE!</v>
      </c>
      <c r="EF150" s="451" t="e">
        <f>DV150/SUM($DV150:$EE150)</f>
        <v>#VALUE!</v>
      </c>
      <c r="EG150" s="451" t="e">
        <f>DW150/SUM($DV150:$EE150)</f>
        <v>#VALUE!</v>
      </c>
      <c r="EH150" s="451" t="e">
        <f>DX150/SUM($DV150:$EE150)</f>
        <v>#VALUE!</v>
      </c>
      <c r="EI150" s="451" t="e">
        <f>DY150/SUM($DV150:$EE150)</f>
        <v>#VALUE!</v>
      </c>
      <c r="EJ150" s="451" t="e">
        <f>DZ150/SUM($DV150:$EE150)</f>
        <v>#VALUE!</v>
      </c>
      <c r="EK150" s="451" t="e">
        <f>EA150/SUM($DV150:$EE150)</f>
        <v>#VALUE!</v>
      </c>
      <c r="EL150" s="451" t="e">
        <f>EB150/SUM($DV150:$EE150)</f>
        <v>#VALUE!</v>
      </c>
      <c r="EM150" s="451" t="e">
        <f>EC150/SUM($DV150:$EE150)</f>
        <v>#VALUE!</v>
      </c>
      <c r="EN150" s="451" t="e">
        <f>ED150/SUM($DV150:$EE150)</f>
        <v>#VALUE!</v>
      </c>
      <c r="EO150" s="451" t="e">
        <f>EE150/SUM($DV150:$EE150)</f>
        <v>#VALUE!</v>
      </c>
      <c r="EP150" s="450">
        <f>EP149</f>
        <v>0.080000000000000002</v>
      </c>
      <c r="EQ150" s="450">
        <f>EQ149</f>
        <v>0.014999999999999999</v>
      </c>
      <c r="ER150" s="450">
        <f>ER149</f>
        <v>0.014999999999999999</v>
      </c>
      <c r="ES150" s="450">
        <f>ES149</f>
        <v>0.014999999999999999</v>
      </c>
      <c r="ET150" s="450">
        <f>ET149</f>
        <v>0.014999999999999999</v>
      </c>
      <c r="EU150" s="450">
        <f>EU149</f>
        <v>0.089999999999999997</v>
      </c>
      <c r="EV150" s="450">
        <f>EV149</f>
        <v>0.089999999999999997</v>
      </c>
      <c r="EW150" s="450">
        <f>EW149</f>
        <v>0.089999999999999997</v>
      </c>
      <c r="EX150" s="431" t="str">
        <f>IF(_tag_month_day!AS140="","",_tag_month_day!AS140/100)</f>
        <v/>
      </c>
      <c r="EY150" s="431" t="str">
        <f>IF(_tag_month_day!AT140="","",_tag_month_day!AT140/100)</f>
        <v/>
      </c>
      <c r="EZ150" s="431" t="str">
        <f>IF(_tag_month_day!AU140="","",_tag_month_day!AU140/100)</f>
        <v/>
      </c>
      <c r="FA150" s="431" t="str">
        <f>IF(_tag_month_day!AV140="","",_tag_month_day!AV140/100)</f>
        <v/>
      </c>
      <c r="FB150" s="431" t="str">
        <f>IF(_tag_month_day!AW140="","",_tag_month_day!AW140/100)</f>
        <v/>
      </c>
      <c r="FC150" s="431" t="str">
        <f>IF(_tag_month_day!AX140="","",_tag_month_day!AX140/100)</f>
        <v/>
      </c>
      <c r="FD150" s="449" t="str">
        <f>IF(_tag_month_day!AY140="","",_tag_month_day!AY140/100)</f>
        <v/>
      </c>
      <c r="FE150" s="449" t="str">
        <f>IF(_tag_month_day!AZ140="","",_tag_month_day!AZ140/100)</f>
        <v/>
      </c>
      <c r="FF150" s="449" t="str">
        <f>IF(_tag_month_day!BA140="","",_tag_month_day!BA140/100)</f>
        <v/>
      </c>
      <c r="FG150" s="449" t="str">
        <f>IF(_tag_month_day!BB140="","",_tag_month_day!BB140/100)</f>
        <v/>
      </c>
      <c r="FH150" s="467" t="str">
        <f>IF(_tag_month_day!BC140="","",_tag_month_day!BC140/100)</f>
        <v/>
      </c>
      <c r="FI150" s="449">
        <f>FI149</f>
        <v>0.40999999999999998</v>
      </c>
      <c r="FJ150" s="449">
        <f>FJ149</f>
        <v>0.11</v>
      </c>
      <c r="FK150" s="449">
        <f>FK149</f>
        <v>0.014999999999999999</v>
      </c>
      <c r="FL150" s="449">
        <f>FL149</f>
        <v>0</v>
      </c>
      <c r="FM150" s="467">
        <f>FM149</f>
        <v>0.0001</v>
      </c>
      <c r="FN150" s="449">
        <f>FN149</f>
        <v>0.32000000000000001</v>
      </c>
      <c r="FO150" s="449">
        <f>FO149</f>
        <v>0.20000000000000001</v>
      </c>
      <c r="FP150" s="449">
        <f>FP149</f>
        <v>0.01</v>
      </c>
      <c r="FQ150" s="449">
        <f>FQ149</f>
        <v>0</v>
      </c>
      <c r="FR150" s="467">
        <f>FR149</f>
        <v>0.0001</v>
      </c>
      <c r="FS150" s="449" t="str">
        <f>IF(_tag_month_day!BD140="","",_tag_month_day!BD140/100)</f>
        <v/>
      </c>
      <c r="FT150" s="449" t="str">
        <f>IF(_tag_month_day!BE140="","",_tag_month_day!BE140/100)</f>
        <v/>
      </c>
      <c r="FU150" s="449" t="str">
        <f>IF(_tag_month_day!BF140="","",_tag_month_day!BF140/100)</f>
        <v/>
      </c>
      <c r="FV150" s="449" t="str">
        <f>IF(_tag_month_day!BG140="","",_tag_month_day!BG140/100)</f>
        <v/>
      </c>
      <c r="FW150" s="467" t="str">
        <f>IF(_tag_month_day!BH140="","",_tag_month_day!BH140/100)</f>
        <v/>
      </c>
      <c r="FX150" s="449" t="str">
        <f>IF(_tag_month_day!BI140="","",_tag_month_day!BI140/100)</f>
        <v/>
      </c>
      <c r="FY150" s="449" t="str">
        <f>IF(_tag_month_day!BJ140="","",_tag_month_day!BJ140/100)</f>
        <v/>
      </c>
      <c r="FZ150" s="468" t="str">
        <f>IF(_tag_month_day!BK140="","",_tag_month_day!BK140/100)</f>
        <v/>
      </c>
      <c r="GA150" s="449" t="str">
        <f>IF(_tag_month_day!BL140="","",_tag_month_day!BL140/100)</f>
        <v/>
      </c>
      <c r="GB150" s="467" t="str">
        <f>IF(_tag_month_day!BM140="","",_tag_month_day!BM140/100)</f>
        <v/>
      </c>
      <c r="GC150" s="431" t="str">
        <f>IF(_tag_month_day!BN140="","",_tag_month_day!BN140/100)</f>
        <v/>
      </c>
      <c r="GD150" s="431" t="str">
        <f>IF(_tag_month_day!BO140="","",_tag_month_day!BO140/100)</f>
        <v/>
      </c>
      <c r="GE150" s="431" t="str">
        <f>IF(_tag_month_day!BP140="","",_tag_month_day!BP140/100)</f>
        <v/>
      </c>
      <c r="GF150" s="431" t="str">
        <f>IF(_tag_month_day!BQ140="","",_tag_month_day!BQ140/100)</f>
        <v/>
      </c>
      <c r="GG150" s="431" t="str">
        <f>IF(_tag_month_day!BR140="","",_tag_month_day!BR140/100)</f>
        <v/>
      </c>
      <c r="GH150" s="431" t="str">
        <f>IF(_tag_month_day!BS140="","",_tag_month_day!BS140/100)</f>
        <v/>
      </c>
      <c r="GI150" s="467" t="str">
        <f>IF(_tag_month_day!BT140="","",_tag_month_day!BT140/100)</f>
        <v/>
      </c>
      <c r="GJ150" s="469" t="str">
        <f>IF(_tag_month_day!BU140="","",_tag_month_day!BU140/100)</f>
        <v/>
      </c>
      <c r="GK150" s="470">
        <f>GK149</f>
        <v>0.070000000000000007</v>
      </c>
      <c r="GL150" s="470">
        <f>GL149</f>
        <v>0.029999999999999999</v>
      </c>
      <c r="GM150" s="471" t="str">
        <f>IF(_tag_month_day!BX140="","",_tag_month_day!BX140/100)</f>
        <v/>
      </c>
      <c r="GN150" s="470">
        <f>GN149</f>
        <v>0.070000000000000007</v>
      </c>
      <c r="GO150" s="470">
        <f>GO149</f>
        <v>0.029999999999999999</v>
      </c>
      <c r="GP150" s="470">
        <f>GP149</f>
        <v>0.089999999999999997</v>
      </c>
      <c r="GQ150" s="470">
        <f>GQ149</f>
        <v>0.029999999999999999</v>
      </c>
      <c r="GR150" s="471" t="str">
        <f>IF(_tag_month_day!CA140="","",_tag_month_day!CA140/100)</f>
        <v/>
      </c>
      <c r="GS150" s="472">
        <f>GS149</f>
        <v>0.95299999999999996</v>
      </c>
      <c r="GT150" s="472">
        <f>GT149</f>
        <v>0.55000000000000004</v>
      </c>
      <c r="GU150" s="472">
        <f>GU149</f>
        <v>0.55000000000000004</v>
      </c>
      <c r="GV150" s="472">
        <f>GV149</f>
        <v>0.55000000000000004</v>
      </c>
      <c r="GW150" s="472">
        <f>GW149</f>
        <v>0.5</v>
      </c>
      <c r="GX150" s="472">
        <f>GX149</f>
        <v>0.93500000000000005</v>
      </c>
      <c r="GY150" s="472">
        <f>GY149</f>
        <v>0.14999999999999999</v>
      </c>
      <c r="GZ150" s="472">
        <f>GZ149</f>
        <v>1</v>
      </c>
      <c r="HA150" s="474">
        <f>HA149</f>
        <v>0.047</v>
      </c>
      <c r="HB150" s="474">
        <f>HB149</f>
        <v>0.45000000000000001</v>
      </c>
      <c r="HC150" s="474">
        <f>HC149</f>
        <v>0.45000000000000001</v>
      </c>
      <c r="HD150" s="474">
        <f>HD149</f>
        <v>0.45000000000000001</v>
      </c>
      <c r="HE150" s="474">
        <f>HE149</f>
        <v>0.5</v>
      </c>
      <c r="HF150" s="474">
        <f>HF149</f>
        <v>0.065000000000000002</v>
      </c>
      <c r="HG150" s="474">
        <f>HG149</f>
        <v>0.84999999999999998</v>
      </c>
      <c r="HH150" s="474">
        <f>HH149</f>
        <v>0</v>
      </c>
      <c r="HI150" s="10">
        <f>IF(BZ150&lt;&gt;"",CK150-BV150,0)</f>
        <v>0</v>
      </c>
      <c r="HJ150" s="10" t="e">
        <f>IF(AJ150&gt;0,AH150-AJ150,0)</f>
        <v>#VALUE!</v>
      </c>
      <c r="HK150" s="466">
        <f>HK149</f>
        <v>0.84999999999999998</v>
      </c>
      <c r="HL150" s="424">
        <f>HL149</f>
        <v>550000</v>
      </c>
      <c r="HM150" s="424">
        <f>HM149</f>
        <v>480000</v>
      </c>
      <c r="HN150" s="465" t="e">
        <f>(DJ150*EZ150+DK150*FH150+DL150*FM150+DM150*FR150+DN150*FW150+DO150*GB150+DS150*GI150+DP150*GM150+DR150*GR150)*1000*2</f>
        <v>#VALUE!</v>
      </c>
      <c r="HO150" s="465" t="e">
        <f>HN150*HK150*$HO$2/HL150*1000000</f>
        <v>#VALUE!</v>
      </c>
      <c r="HP150" s="465" t="e">
        <f>HN150*HK150*$HP$2/HM150*1000000</f>
        <v>#VALUE!</v>
      </c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</row>
    <row customFormat="1" r="151" s="0">
      <c r="A151" s="420">
        <v>140</v>
      </c>
      <c r="B151" s="421">
        <f ca="1">IF(D151=D150,B150,IF(D151="夜班",B150+1,B150))</f>
        <v>43591</v>
      </c>
      <c r="C151" s="422">
        <f>C150</f>
        <v>0.041666666666666699</v>
      </c>
      <c r="D151" s="10" t="str">
        <f ca="1">IF(HOUR(G151)&lt;8,"夜班",IF(HOUR(G151)&lt;16,"白班",IF(HOUR(G151)&lt;24,"中班",0)))</f>
        <v>中班</v>
      </c>
      <c r="E151" s="10" t="e">
        <f ca="1">IF(F151=1,"甲",IF(F151=2,"乙",IF(F151=3,"丙",IF(F151=4,"丁",""))))</f>
        <v>#REF!</v>
      </c>
      <c r="F151" s="10" t="e">
        <f ca="1">SUMPRODUCT((成本日报!$A$3:$A$95=计划!B151)*(成本日报!$B$3:$B$95=计划!$D151),成本日报!$C$3:$C$95)</f>
        <v>#REF!</v>
      </c>
      <c r="G151" s="423">
        <f ca="1">G150+C150</f>
        <v>43591.79166666633</v>
      </c>
      <c r="H151" s="423">
        <f ca="1">$G151+$C151/60*10+$C151*0</f>
        <v>43591.798611110775</v>
      </c>
      <c r="I151" s="423">
        <f ca="1">$G151+$C151/60*18+$C151*0</f>
        <v>43591.804166666327</v>
      </c>
      <c r="J151" s="423">
        <f ca="1">$G151+$C151/60*0+$C151*1</f>
        <v>43591.833333332994</v>
      </c>
      <c r="K151" s="423">
        <f ca="1">$G151+$C151/60*30+$C151*2</f>
        <v>43591.895833333001</v>
      </c>
      <c r="L151" s="423">
        <f ca="1">$G151+$C151/60*0+$C151*3</f>
        <v>43591.91666666633</v>
      </c>
      <c r="M151" s="424" t="str">
        <f>IF(_tag_month_day!A141="","",_tag_month_day!A141)</f>
        <v/>
      </c>
      <c r="N151" s="424" t="str">
        <f>IF(_tag_month_day!B141="","",_tag_month_day!B141)</f>
        <v/>
      </c>
      <c r="O151" s="425" t="e">
        <f>IF(M151+N151=0,"",M151+N151)</f>
        <v>#VALUE!</v>
      </c>
      <c r="P151" s="424" t="str">
        <f>IF(_tag_month_day!C141="","",_tag_month_day!C141)</f>
        <v/>
      </c>
      <c r="Q151" s="424" t="str">
        <f>IF(_tag_month_day!D141="","",_tag_month_day!D141)</f>
        <v/>
      </c>
      <c r="R151" s="426" t="str">
        <f>IF(_tag_month_day!CB141="","",_tag_month_day!CB141/100)</f>
        <v/>
      </c>
      <c r="S151" s="427" t="str">
        <f>IF(_tag_month_day!E141="","",_tag_month_day!E141)</f>
        <v/>
      </c>
      <c r="T151" s="427" t="str">
        <f>IF(_tag_month_day!F141="","",_tag_month_day!F141)</f>
        <v/>
      </c>
      <c r="U151" s="428" t="e">
        <f>S151+T151</f>
        <v>#VALUE!</v>
      </c>
      <c r="V151" s="429" t="e">
        <f>U151/AJ151</f>
        <v>#VALUE!</v>
      </c>
      <c r="W151" s="430" t="str">
        <f>IF(_jhy_month_day!A141="","",_jhy_month_day!A141)</f>
        <v/>
      </c>
      <c r="X151" s="431" t="str">
        <f>IF(_jhy_month_day!B141="","",_jhy_month_day!B141/100)</f>
        <v/>
      </c>
      <c r="Y151" s="431" t="str">
        <f>IF(_jhy_month_day!C141="","",_jhy_month_day!C141/100)</f>
        <v/>
      </c>
      <c r="Z151" s="432">
        <f>Z147+1</f>
        <v>35</v>
      </c>
      <c r="AA151" s="433" t="str">
        <f>IF(_tag_month_day!G141="","",_tag_month_day!G141/100)</f>
        <v/>
      </c>
      <c r="AB151" s="433" t="str">
        <f>IF(_tag_month_day!H141="","",_tag_month_day!H141/100)</f>
        <v/>
      </c>
      <c r="AC151" s="434">
        <f>IF(X151="",AC150,BK151*($AV150*X151+$AW150*FD150+$AX150*FI150+$AY150*FN150+$AZ150*FS150+$BA150*FX150+$BG150*GE150)/(AV150*Y151+AX150*FK150+AW150*FF150+AY150*FP150+AZ150*FU150+BA150*FZ150+BG150*GG150+BB150*GK150+BC150*GN150+BD150*GP150))</f>
        <v>1.59963432013121</v>
      </c>
      <c r="AD151" s="435" t="str">
        <f>IF(AC151=AC150,"",AC151-AC150)</f>
        <v/>
      </c>
      <c r="AE151" s="436" t="str">
        <f>IF(1-AF151=0,"",(1-AF151))</f>
        <v/>
      </c>
      <c r="AF151" s="437">
        <v>1</v>
      </c>
      <c r="AG151" s="10" t="str">
        <f>AG150</f>
        <v>8B4</v>
      </c>
      <c r="AH151" s="438" t="str">
        <f>AH150</f>
        <v/>
      </c>
      <c r="AI151" s="424" t="e">
        <f>IF(ROUND(AJ151-AJ150,1)=0,"",AJ151-AJ150)</f>
        <v>#VALUE!</v>
      </c>
      <c r="AJ151" s="10" t="str">
        <f>IF(_tag_month_day!I141="","",_tag_month_day!I141)</f>
        <v/>
      </c>
      <c r="AK151" s="440"/>
      <c r="AL151" s="440"/>
      <c r="AM151" s="440"/>
      <c r="AN151" s="441">
        <f>AN150</f>
        <v>2</v>
      </c>
      <c r="AO151" s="441">
        <f>AO150</f>
        <v>8</v>
      </c>
      <c r="AP151" s="442" t="e">
        <f>(IF(AN151=0,AS150,AS150*(1+AO151/AN151)/(AR151+AO151/AN151)))+AT151</f>
        <v>#VALUE!</v>
      </c>
      <c r="AQ151" s="443" t="str">
        <f>IF(_tag_month_day!J141="","",_tag_month_day!J141/100)</f>
        <v/>
      </c>
      <c r="AR151" s="444">
        <f>AR150</f>
        <v>1.3</v>
      </c>
      <c r="AS151" s="445" t="e">
        <f>AQ151*(AN151*AR151+AO151)/(AN151+AO151)</f>
        <v>#VALUE!</v>
      </c>
      <c r="AT151" s="445" t="e">
        <f>(SUM(BE151:BF151)-SUM(BE150:BF150))*0.05</f>
        <v>#VALUE!</v>
      </c>
      <c r="AU151" s="446" t="str">
        <f>IF(_tag_month_day!CC141="","",IF(_tag_month_day!CC141&gt;0,_tag_month_day!CD141,_tag_month_day!CE141))</f>
        <v/>
      </c>
      <c r="AV151" s="447" t="str">
        <f>IF(_tag_month_day!L141="","",_tag_month_day!L141/100)</f>
        <v/>
      </c>
      <c r="AW151" s="431">
        <f>AW150</f>
        <v>0</v>
      </c>
      <c r="AX151" s="431">
        <f>AX150</f>
        <v>0</v>
      </c>
      <c r="AY151" s="431" t="str">
        <f>IF(_tag_month_day!M141="","",_tag_month_day!M141/100)</f>
        <v/>
      </c>
      <c r="AZ151" s="431" t="str">
        <f>IF(_tag_month_day!N141="","",_tag_month_day!N141/100)</f>
        <v/>
      </c>
      <c r="BA151" s="431" t="str">
        <f>IF(_tag_month_day!O141="","",_tag_month_day!O141/100)</f>
        <v/>
      </c>
      <c r="BB151" s="448" t="str">
        <f>IF(_tag_month_day!P141="","",_tag_month_day!P141/100)</f>
        <v/>
      </c>
      <c r="BC151" s="448">
        <f>BC150</f>
        <v>0</v>
      </c>
      <c r="BD151" s="448" t="str">
        <f>IF(_tag_month_day!Q141="","",_tag_month_day!Q141/100)</f>
        <v/>
      </c>
      <c r="BE151" s="449" t="str">
        <f>IF(_tag_month_day!R141="","",_tag_month_day!R141/100)</f>
        <v/>
      </c>
      <c r="BF151" s="388" t="e">
        <f>(AU151*(100+BE151*100))/(AJ151-AU151)/100</f>
        <v>#VALUE!</v>
      </c>
      <c r="BG151" s="450" t="e">
        <f>BE151+BF151</f>
        <v>#VALUE!</v>
      </c>
      <c r="BH151" s="451" t="e">
        <f>SUM(AV151:BF151)</f>
        <v>#VALUE!</v>
      </c>
      <c r="BI151" s="452" t="e">
        <f>IF(CX151=0,BI150,(DK151*查询!$R$5+DL151*查询!$Q$5+DM151*查询!$N$5+DN151*查询!$O$5+DO151*查询!$P$5)*AF151/CX151)</f>
        <v>#VALUE!</v>
      </c>
      <c r="BJ151" s="452" t="e">
        <f>IF(CX151=0,BJ150,(DP151*查询!$S$5+DQ151*查询!$T$5+DR151*查询!$U$5)*AF151/CX151)</f>
        <v>#VALUE!</v>
      </c>
      <c r="BK151" s="452">
        <f>BK150</f>
        <v>1</v>
      </c>
      <c r="BL151" s="453" t="e">
        <f>SUMPRODUCT((AV151:BA151)*(GS151:GX151))/((GS151:GX151)+SUM(BB151:BD151)*GY151+BG151*GZ151)</f>
        <v>#VALUE!</v>
      </c>
      <c r="BM151" s="453" t="e">
        <f>BK151*($AV151*FB151+$AW151*FD151+$AX151*FI151+$AY151*FN151+$AZ151*FS151+$BA151*FX151+$BG151*GE151)/(AV151*EY151+AX151*FK151+AW151*FF151+AY151*FP151+AZ151*FU151+BA151*FZ151+BG151*GG151+BB151*GK151+BC151*GN151+BD151*GP151)</f>
        <v>#VALUE!</v>
      </c>
      <c r="BN151" s="453" t="e">
        <f>($AV151*FC151+$AX151*FJ151+$AW151*FE151+$AY151*FO151+$AZ151*FT151+$BA151*FY151+$BG151*GF151)/($AV151*FA151+BG151*GH151+BB151*GL151+BC151*GO151+BD151*GQ151+BA151*GA151)</f>
        <v>#VALUE!</v>
      </c>
      <c r="BO151" s="454" t="e">
        <f>SUMPRODUCT(AV151:BA151*GS151:GX151)/(GS151:GX151+(BB151+BC151+BD151)*GY151+BG151)</f>
        <v>#VALUE!</v>
      </c>
      <c r="BP151" s="454" t="e">
        <f>SUMPRODUCT(AV151:BA151*GS151:GX151)/(GS151:GX151+(BB151+BC151+BD151)*GY151+BG151)</f>
        <v>#VALUE!</v>
      </c>
      <c r="BQ151" s="454" t="e">
        <f>SUMPRODUCT(AV151:BA151*GS151:GX151)/(GS151:GX151+(BB151+BC151+BD151)*GY151+BG151)</f>
        <v>#VALUE!</v>
      </c>
      <c r="BR151" s="453" t="str">
        <f>IF(_tag_month_day!T141="","",_tag_month_day!T141)</f>
        <v/>
      </c>
      <c r="BS151" s="453" t="str">
        <f>IF(_tag_month_day!U141="","",_tag_month_day!U141)</f>
        <v/>
      </c>
      <c r="BT151" s="455" t="str">
        <f>IF(CK151="","",IF((CK151&gt;=BV151-0.12)*(CK151&lt;=BV151+0.12),"合格","不合格"))</f>
        <v/>
      </c>
      <c r="BU151" s="456" t="str">
        <f>IF(_tag_month_day!V141="","",_tag_month_day!V141)</f>
        <v/>
      </c>
      <c r="BV151" s="457" t="str">
        <f>IF(_tag_month_day!W141="","",_tag_month_day!W141)</f>
        <v/>
      </c>
      <c r="BW151" s="458" t="str">
        <f>IF(_tag_month_day!X141="","",_tag_month_day!X141)</f>
        <v/>
      </c>
      <c r="BX151" s="458" t="str">
        <f>IF(_tag_month_day!Y141="","",_tag_month_day!Y141)</f>
        <v/>
      </c>
      <c r="BY151" s="459">
        <f ca="1">L151</f>
        <v>43591.91666666633</v>
      </c>
      <c r="BZ151" s="460" t="s">
        <v>429</v>
      </c>
      <c r="CA151" s="461">
        <v>0.90625</v>
      </c>
      <c r="CB151" s="424" t="str">
        <f>IF(_tag_month_day!Z141="","",_tag_month_day!Z141)</f>
        <v/>
      </c>
      <c r="CC151" s="424" t="str">
        <f>IF(_tag_month_day!AA141="","",_tag_month_day!AA141)</f>
        <v/>
      </c>
      <c r="CD151" s="424" t="str">
        <f>IF(_tag_month_day!AB141="","",_tag_month_day!AB141)</f>
        <v/>
      </c>
      <c r="CE151" s="424" t="str">
        <f>IF(_tag_month_day!AC141="","",_tag_month_day!AC141)</f>
        <v/>
      </c>
      <c r="CF151" s="424" t="str">
        <f>IF(_tag_month_day!AD141="","",_tag_month_day!AD141)</f>
        <v/>
      </c>
      <c r="CG151" s="424" t="str">
        <f>IF(_tag_month_day!AE141="","",_tag_month_day!AE141)</f>
        <v/>
      </c>
      <c r="CH151" s="424" t="str">
        <f>IF(_tag_month_day!AF141="","",_tag_month_day!AF141)</f>
        <v/>
      </c>
      <c r="CI151" s="424" t="str">
        <f>IF(_tag_month_day!AG141="","",_tag_month_day!AG141)</f>
        <v/>
      </c>
      <c r="CJ151" s="424" t="str">
        <f>IF(_tag_month_day!AH141="","",_tag_month_day!AH141)</f>
        <v/>
      </c>
      <c r="CK151" s="424" t="str">
        <f>IF(_tag_month_day!AI141="","",_tag_month_day!AI141)</f>
        <v/>
      </c>
      <c r="CL151" s="4" t="str">
        <f>IF(_tag_month_day!AJ141="","",_tag_month_day!AJ141)</f>
        <v/>
      </c>
      <c r="CM151" s="4" t="str">
        <f>IF(_tag_month_day!AK141="","",_tag_month_day!AK141)</f>
        <v/>
      </c>
      <c r="CN151" s="4" t="str">
        <f>IF(_tag_month_day!AL141="","",_tag_month_day!AL141)</f>
        <v/>
      </c>
      <c r="CO151" s="4" t="str">
        <f>IF(_tag_month_day!AM141="","",_tag_month_day!AM141)</f>
        <v/>
      </c>
      <c r="CP151" s="4" t="str">
        <f>IF(_tag_month_day!AN141="","",_tag_month_day!AN141)</f>
        <v/>
      </c>
      <c r="CQ151" s="4" t="str">
        <f>IF(_tag_month_day!AO141="","",_tag_month_day!AO141)</f>
        <v/>
      </c>
      <c r="CR151" s="462" t="str">
        <f>IF(_tag_month_day!AP141="","",_tag_month_day!AP141)</f>
        <v/>
      </c>
      <c r="CS151" s="463" t="str">
        <f>IF(_tag_month_day!AQ141="","",_tag_month_day!AQ141)</f>
        <v/>
      </c>
      <c r="CT151" s="4" t="str">
        <f>IF(_tag_month_day!AR141="","",_tag_month_day!AR141)</f>
        <v/>
      </c>
      <c r="CU151" s="464" t="e">
        <f>DU151/AJ151</f>
        <v>#VALUE!</v>
      </c>
      <c r="CV151" s="451" t="e">
        <f>BG151/BH151</f>
        <v>#VALUE!</v>
      </c>
      <c r="CW151" s="465" t="e">
        <f>AJ151*(1-CV151)*CU151*AF151</f>
        <v>#VALUE!</v>
      </c>
      <c r="CX151" s="465" t="e">
        <f>CW151*94%</f>
        <v>#VALUE!</v>
      </c>
      <c r="CY151" s="466" t="e">
        <f>IF(CX151=0,0,DS151/(DS151+CX151))</f>
        <v>#VALUE!</v>
      </c>
      <c r="CZ151" s="465" t="e">
        <f>$AJ151*EF151</f>
        <v>#VALUE!</v>
      </c>
      <c r="DA151" s="465" t="e">
        <f>$AJ151*EG151</f>
        <v>#VALUE!</v>
      </c>
      <c r="DB151" s="465" t="e">
        <f>$AJ151*EH151</f>
        <v>#VALUE!</v>
      </c>
      <c r="DC151" s="465" t="e">
        <f>$AJ151*EI151</f>
        <v>#VALUE!</v>
      </c>
      <c r="DD151" s="465" t="e">
        <f>$AJ151*EJ151</f>
        <v>#VALUE!</v>
      </c>
      <c r="DE151" s="465" t="e">
        <f>$AJ151*EK151</f>
        <v>#VALUE!</v>
      </c>
      <c r="DF151" s="465" t="e">
        <f>$AJ151*EL151</f>
        <v>#VALUE!</v>
      </c>
      <c r="DG151" s="465" t="e">
        <f>$AJ151*EM151</f>
        <v>#VALUE!</v>
      </c>
      <c r="DH151" s="465" t="e">
        <f>$AJ151*EN151</f>
        <v>#VALUE!</v>
      </c>
      <c r="DI151" s="465" t="e">
        <f>$AJ151*EO151</f>
        <v>#VALUE!</v>
      </c>
      <c r="DJ151" s="465" t="e">
        <f>CZ151*(1-EP151)</f>
        <v>#VALUE!</v>
      </c>
      <c r="DK151" s="465" t="e">
        <f>DA151*(1-ER151)</f>
        <v>#VALUE!</v>
      </c>
      <c r="DL151" s="465" t="e">
        <f>DB151*(1-EQ151)</f>
        <v>#VALUE!</v>
      </c>
      <c r="DM151" s="465" t="e">
        <f>DC151*(1-ES151)</f>
        <v>#VALUE!</v>
      </c>
      <c r="DN151" s="465" t="e">
        <f>DD151*(1-ET151)</f>
        <v>#VALUE!</v>
      </c>
      <c r="DO151" s="465" t="e">
        <f>DE151</f>
        <v>#VALUE!</v>
      </c>
      <c r="DP151" s="465" t="e">
        <f>DF151*(1-EU151)</f>
        <v>#VALUE!</v>
      </c>
      <c r="DQ151" s="465" t="e">
        <f>DG151*(1-EV151)</f>
        <v>#VALUE!</v>
      </c>
      <c r="DR151" s="465" t="e">
        <f>DH151*(1-EW151)</f>
        <v>#VALUE!</v>
      </c>
      <c r="DS151" s="465" t="e">
        <f>DI151</f>
        <v>#VALUE!</v>
      </c>
      <c r="DT151" s="465" t="e">
        <f>SUM(DJ151:DS151)</f>
        <v>#VALUE!</v>
      </c>
      <c r="DU151" s="465" t="e">
        <f>(GS151:GX151)+(DP151+DQ151+DR151)*GY151+DS151</f>
        <v>#VALUE!</v>
      </c>
      <c r="DV151" s="451" t="e">
        <f>AV151/$BH151/(1-EP151)</f>
        <v>#VALUE!</v>
      </c>
      <c r="DW151" s="451" t="e">
        <f>AW151/$BH151/(1-ER151)</f>
        <v>#VALUE!</v>
      </c>
      <c r="DX151" s="451" t="e">
        <f>AX151/$BH151/(1-EQ151)</f>
        <v>#VALUE!</v>
      </c>
      <c r="DY151" s="451" t="e">
        <f>AY151/$BH151/(1-ES151)</f>
        <v>#VALUE!</v>
      </c>
      <c r="DZ151" s="451" t="e">
        <f>AZ151/$BH151/(1-ET151)</f>
        <v>#VALUE!</v>
      </c>
      <c r="EA151" s="451" t="e">
        <f>BA151/$BH151/(1-AX151)</f>
        <v>#VALUE!</v>
      </c>
      <c r="EB151" s="451" t="e">
        <f>BB151/$BH151/(1-EU151)</f>
        <v>#VALUE!</v>
      </c>
      <c r="EC151" s="451" t="e">
        <f>BC151/$BH151/(1-EV151)</f>
        <v>#VALUE!</v>
      </c>
      <c r="ED151" s="451" t="e">
        <f>BD151/$BH151/(1-EW151)</f>
        <v>#VALUE!</v>
      </c>
      <c r="EE151" s="451" t="e">
        <f>BG151/BH151</f>
        <v>#VALUE!</v>
      </c>
      <c r="EF151" s="451" t="e">
        <f>DV151/SUM($DV151:$EE151)</f>
        <v>#VALUE!</v>
      </c>
      <c r="EG151" s="451" t="e">
        <f>DW151/SUM($DV151:$EE151)</f>
        <v>#VALUE!</v>
      </c>
      <c r="EH151" s="451" t="e">
        <f>DX151/SUM($DV151:$EE151)</f>
        <v>#VALUE!</v>
      </c>
      <c r="EI151" s="451" t="e">
        <f>DY151/SUM($DV151:$EE151)</f>
        <v>#VALUE!</v>
      </c>
      <c r="EJ151" s="451" t="e">
        <f>DZ151/SUM($DV151:$EE151)</f>
        <v>#VALUE!</v>
      </c>
      <c r="EK151" s="451" t="e">
        <f>EA151/SUM($DV151:$EE151)</f>
        <v>#VALUE!</v>
      </c>
      <c r="EL151" s="451" t="e">
        <f>EB151/SUM($DV151:$EE151)</f>
        <v>#VALUE!</v>
      </c>
      <c r="EM151" s="451" t="e">
        <f>EC151/SUM($DV151:$EE151)</f>
        <v>#VALUE!</v>
      </c>
      <c r="EN151" s="451" t="e">
        <f>ED151/SUM($DV151:$EE151)</f>
        <v>#VALUE!</v>
      </c>
      <c r="EO151" s="451" t="e">
        <f>EE151/SUM($DV151:$EE151)</f>
        <v>#VALUE!</v>
      </c>
      <c r="EP151" s="450">
        <f>EP150</f>
        <v>0.080000000000000002</v>
      </c>
      <c r="EQ151" s="450">
        <f>EQ150</f>
        <v>0.014999999999999999</v>
      </c>
      <c r="ER151" s="450">
        <f>ER150</f>
        <v>0.014999999999999999</v>
      </c>
      <c r="ES151" s="450">
        <f>ES150</f>
        <v>0.014999999999999999</v>
      </c>
      <c r="ET151" s="450">
        <f>ET150</f>
        <v>0.014999999999999999</v>
      </c>
      <c r="EU151" s="450">
        <f>EU150</f>
        <v>0.089999999999999997</v>
      </c>
      <c r="EV151" s="450">
        <f>EV150</f>
        <v>0.089999999999999997</v>
      </c>
      <c r="EW151" s="450">
        <f>EW150</f>
        <v>0.089999999999999997</v>
      </c>
      <c r="EX151" s="431" t="str">
        <f>IF(_tag_month_day!AS141="","",_tag_month_day!AS141/100)</f>
        <v/>
      </c>
      <c r="EY151" s="431" t="str">
        <f>IF(_tag_month_day!AT141="","",_tag_month_day!AT141/100)</f>
        <v/>
      </c>
      <c r="EZ151" s="431" t="str">
        <f>IF(_tag_month_day!AU141="","",_tag_month_day!AU141/100)</f>
        <v/>
      </c>
      <c r="FA151" s="431" t="str">
        <f>IF(_tag_month_day!AV141="","",_tag_month_day!AV141/100)</f>
        <v/>
      </c>
      <c r="FB151" s="431" t="str">
        <f>IF(_tag_month_day!AW141="","",_tag_month_day!AW141/100)</f>
        <v/>
      </c>
      <c r="FC151" s="431" t="str">
        <f>IF(_tag_month_day!AX141="","",_tag_month_day!AX141/100)</f>
        <v/>
      </c>
      <c r="FD151" s="449" t="str">
        <f>IF(_tag_month_day!AY141="","",_tag_month_day!AY141/100)</f>
        <v/>
      </c>
      <c r="FE151" s="449" t="str">
        <f>IF(_tag_month_day!AZ141="","",_tag_month_day!AZ141/100)</f>
        <v/>
      </c>
      <c r="FF151" s="449" t="str">
        <f>IF(_tag_month_day!BA141="","",_tag_month_day!BA141/100)</f>
        <v/>
      </c>
      <c r="FG151" s="449" t="str">
        <f>IF(_tag_month_day!BB141="","",_tag_month_day!BB141/100)</f>
        <v/>
      </c>
      <c r="FH151" s="467" t="str">
        <f>IF(_tag_month_day!BC141="","",_tag_month_day!BC141/100)</f>
        <v/>
      </c>
      <c r="FI151" s="449">
        <f>FI150</f>
        <v>0.40999999999999998</v>
      </c>
      <c r="FJ151" s="449">
        <f>FJ150</f>
        <v>0.11</v>
      </c>
      <c r="FK151" s="449">
        <f>FK150</f>
        <v>0.014999999999999999</v>
      </c>
      <c r="FL151" s="449">
        <f>FL150</f>
        <v>0</v>
      </c>
      <c r="FM151" s="467">
        <f>FM150</f>
        <v>0.0001</v>
      </c>
      <c r="FN151" s="449">
        <f>FN150</f>
        <v>0.32000000000000001</v>
      </c>
      <c r="FO151" s="449">
        <f>FO150</f>
        <v>0.20000000000000001</v>
      </c>
      <c r="FP151" s="449">
        <f>FP150</f>
        <v>0.01</v>
      </c>
      <c r="FQ151" s="449">
        <f>FQ150</f>
        <v>0</v>
      </c>
      <c r="FR151" s="467">
        <f>FR150</f>
        <v>0.0001</v>
      </c>
      <c r="FS151" s="449" t="str">
        <f>IF(_tag_month_day!BD141="","",_tag_month_day!BD141/100)</f>
        <v/>
      </c>
      <c r="FT151" s="449" t="str">
        <f>IF(_tag_month_day!BE141="","",_tag_month_day!BE141/100)</f>
        <v/>
      </c>
      <c r="FU151" s="449" t="str">
        <f>IF(_tag_month_day!BF141="","",_tag_month_day!BF141/100)</f>
        <v/>
      </c>
      <c r="FV151" s="449" t="str">
        <f>IF(_tag_month_day!BG141="","",_tag_month_day!BG141/100)</f>
        <v/>
      </c>
      <c r="FW151" s="467" t="str">
        <f>IF(_tag_month_day!BH141="","",_tag_month_day!BH141/100)</f>
        <v/>
      </c>
      <c r="FX151" s="449" t="str">
        <f>IF(_tag_month_day!BI141="","",_tag_month_day!BI141/100)</f>
        <v/>
      </c>
      <c r="FY151" s="449" t="str">
        <f>IF(_tag_month_day!BJ141="","",_tag_month_day!BJ141/100)</f>
        <v/>
      </c>
      <c r="FZ151" s="468" t="str">
        <f>IF(_tag_month_day!BK141="","",_tag_month_day!BK141/100)</f>
        <v/>
      </c>
      <c r="GA151" s="449" t="str">
        <f>IF(_tag_month_day!BL141="","",_tag_month_day!BL141/100)</f>
        <v/>
      </c>
      <c r="GB151" s="467" t="str">
        <f>IF(_tag_month_day!BM141="","",_tag_month_day!BM141/100)</f>
        <v/>
      </c>
      <c r="GC151" s="431" t="str">
        <f>IF(_tag_month_day!BN141="","",_tag_month_day!BN141/100)</f>
        <v/>
      </c>
      <c r="GD151" s="431" t="str">
        <f>IF(_tag_month_day!BO141="","",_tag_month_day!BO141/100)</f>
        <v/>
      </c>
      <c r="GE151" s="431" t="str">
        <f>IF(_tag_month_day!BP141="","",_tag_month_day!BP141/100)</f>
        <v/>
      </c>
      <c r="GF151" s="431" t="str">
        <f>IF(_tag_month_day!BQ141="","",_tag_month_day!BQ141/100)</f>
        <v/>
      </c>
      <c r="GG151" s="431" t="str">
        <f>IF(_tag_month_day!BR141="","",_tag_month_day!BR141/100)</f>
        <v/>
      </c>
      <c r="GH151" s="431" t="str">
        <f>IF(_tag_month_day!BS141="","",_tag_month_day!BS141/100)</f>
        <v/>
      </c>
      <c r="GI151" s="467" t="str">
        <f>IF(_tag_month_day!BT141="","",_tag_month_day!BT141/100)</f>
        <v/>
      </c>
      <c r="GJ151" s="469" t="str">
        <f>IF(_tag_month_day!BU141="","",_tag_month_day!BU141/100)</f>
        <v/>
      </c>
      <c r="GK151" s="470">
        <f>GK150</f>
        <v>0.070000000000000007</v>
      </c>
      <c r="GL151" s="470">
        <f>GL150</f>
        <v>0.029999999999999999</v>
      </c>
      <c r="GM151" s="471" t="str">
        <f>IF(_tag_month_day!BX141="","",_tag_month_day!BX141/100)</f>
        <v/>
      </c>
      <c r="GN151" s="470">
        <f>GN150</f>
        <v>0.070000000000000007</v>
      </c>
      <c r="GO151" s="470">
        <f>GO150</f>
        <v>0.029999999999999999</v>
      </c>
      <c r="GP151" s="470">
        <f>GP150</f>
        <v>0.089999999999999997</v>
      </c>
      <c r="GQ151" s="470">
        <f>GQ150</f>
        <v>0.029999999999999999</v>
      </c>
      <c r="GR151" s="471" t="str">
        <f>IF(_tag_month_day!CA141="","",_tag_month_day!CA141/100)</f>
        <v/>
      </c>
      <c r="GS151" s="472">
        <f>GS150</f>
        <v>0.95299999999999996</v>
      </c>
      <c r="GT151" s="472">
        <f>GT150</f>
        <v>0.55000000000000004</v>
      </c>
      <c r="GU151" s="472">
        <f>GU150</f>
        <v>0.55000000000000004</v>
      </c>
      <c r="GV151" s="472">
        <f>GV150</f>
        <v>0.55000000000000004</v>
      </c>
      <c r="GW151" s="472">
        <f>GW150</f>
        <v>0.5</v>
      </c>
      <c r="GX151" s="472">
        <f>GX150</f>
        <v>0.93500000000000005</v>
      </c>
      <c r="GY151" s="472">
        <f>GY150</f>
        <v>0.14999999999999999</v>
      </c>
      <c r="GZ151" s="472">
        <f>GZ150</f>
        <v>1</v>
      </c>
      <c r="HA151" s="474">
        <f>HA150</f>
        <v>0.047</v>
      </c>
      <c r="HB151" s="474">
        <f>HB150</f>
        <v>0.45000000000000001</v>
      </c>
      <c r="HC151" s="474">
        <f>HC150</f>
        <v>0.45000000000000001</v>
      </c>
      <c r="HD151" s="474">
        <f>HD150</f>
        <v>0.45000000000000001</v>
      </c>
      <c r="HE151" s="474">
        <f>HE150</f>
        <v>0.5</v>
      </c>
      <c r="HF151" s="474">
        <f>HF150</f>
        <v>0.065000000000000002</v>
      </c>
      <c r="HG151" s="474">
        <f>HG150</f>
        <v>0.84999999999999998</v>
      </c>
      <c r="HH151" s="474">
        <f>HH150</f>
        <v>0</v>
      </c>
      <c r="HI151" s="10" t="e">
        <f>IF(BZ151&lt;&gt;"",CK151-BV151,0)</f>
        <v>#VALUE!</v>
      </c>
      <c r="HJ151" s="10" t="e">
        <f>IF(AJ151&gt;0,AH151-AJ151,0)</f>
        <v>#VALUE!</v>
      </c>
      <c r="HK151" s="466">
        <f>HK150</f>
        <v>0.84999999999999998</v>
      </c>
      <c r="HL151" s="424">
        <f>HL150</f>
        <v>550000</v>
      </c>
      <c r="HM151" s="424">
        <f>HM150</f>
        <v>480000</v>
      </c>
      <c r="HN151" s="465" t="e">
        <f>(DJ151*EZ151+DK151*FH151+DL151*FM151+DM151*FR151+DN151*FW151+DO151*GB151+DS151*GI151+DP151*GM151+DR151*GR151)*1000*2</f>
        <v>#VALUE!</v>
      </c>
      <c r="HO151" s="465" t="e">
        <f>HN151*HK151*$HO$2/HL151*1000000</f>
        <v>#VALUE!</v>
      </c>
      <c r="HP151" s="465" t="e">
        <f>HN151*HK151*$HP$2/HM151*1000000</f>
        <v>#VALUE!</v>
      </c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</row>
    <row customFormat="1" r="152" s="0">
      <c r="A152" s="420">
        <v>141</v>
      </c>
      <c r="B152" s="421">
        <f ca="1">IF(D152=D151,B151,IF(D152="夜班",B151+1,B151))</f>
        <v>43591</v>
      </c>
      <c r="C152" s="422">
        <f>C151</f>
        <v>0.041666666666666699</v>
      </c>
      <c r="D152" s="10" t="str">
        <f ca="1">IF(HOUR(G152)&lt;8,"夜班",IF(HOUR(G152)&lt;16,"白班",IF(HOUR(G152)&lt;24,"中班",0)))</f>
        <v>中班</v>
      </c>
      <c r="E152" s="10" t="e">
        <f ca="1">IF(F152=1,"甲",IF(F152=2,"乙",IF(F152=3,"丙",IF(F152=4,"丁",""))))</f>
        <v>#REF!</v>
      </c>
      <c r="F152" s="10" t="e">
        <f ca="1">SUMPRODUCT((成本日报!$A$3:$A$95=计划!B152)*(成本日报!$B$3:$B$95=计划!$D152),成本日报!$C$3:$C$95)</f>
        <v>#REF!</v>
      </c>
      <c r="G152" s="423">
        <f ca="1">G151+C151</f>
        <v>43591.833333332994</v>
      </c>
      <c r="H152" s="423">
        <f ca="1">$G152+$C152/60*10+$C152*0</f>
        <v>43591.840277777439</v>
      </c>
      <c r="I152" s="423">
        <f ca="1">$G152+$C152/60*18+$C152*0</f>
        <v>43591.845833332991</v>
      </c>
      <c r="J152" s="423">
        <f ca="1">$G152+$C152/60*0+$C152*1</f>
        <v>43591.874999999658</v>
      </c>
      <c r="K152" s="423">
        <f ca="1">$G152+$C152/60*30+$C152*2</f>
        <v>43591.937499999665</v>
      </c>
      <c r="L152" s="423">
        <f ca="1">$G152+$C152/60*0+$C152*3</f>
        <v>43591.958333332994</v>
      </c>
      <c r="M152" s="424" t="str">
        <f>IF(_tag_month_day!A142="","",_tag_month_day!A142)</f>
        <v/>
      </c>
      <c r="N152" s="424" t="str">
        <f>IF(_tag_month_day!B142="","",_tag_month_day!B142)</f>
        <v/>
      </c>
      <c r="O152" s="425" t="e">
        <f>IF(M152+N152=0,"",M152+N152)</f>
        <v>#VALUE!</v>
      </c>
      <c r="P152" s="424" t="str">
        <f>IF(_tag_month_day!C142="","",_tag_month_day!C142)</f>
        <v/>
      </c>
      <c r="Q152" s="424" t="str">
        <f>IF(_tag_month_day!D142="","",_tag_month_day!D142)</f>
        <v/>
      </c>
      <c r="R152" s="426" t="str">
        <f>IF(_tag_month_day!CB142="","",_tag_month_day!CB142/100)</f>
        <v/>
      </c>
      <c r="S152" s="427" t="str">
        <f>IF(_tag_month_day!E142="","",_tag_month_day!E142)</f>
        <v/>
      </c>
      <c r="T152" s="427" t="str">
        <f>IF(_tag_month_day!F142="","",_tag_month_day!F142)</f>
        <v/>
      </c>
      <c r="U152" s="428" t="e">
        <f>S152+T152</f>
        <v>#VALUE!</v>
      </c>
      <c r="V152" s="429" t="e">
        <f>U152/AJ152</f>
        <v>#VALUE!</v>
      </c>
      <c r="W152" s="430" t="str">
        <f>IF(_jhy_month_day!A142="","",_jhy_month_day!A142)</f>
        <v/>
      </c>
      <c r="X152" s="431" t="str">
        <f>IF(_jhy_month_day!B142="","",_jhy_month_day!B142/100)</f>
        <v/>
      </c>
      <c r="Y152" s="431" t="str">
        <f>IF(_jhy_month_day!C142="","",_jhy_month_day!C142/100)</f>
        <v/>
      </c>
      <c r="Z152" s="432">
        <f>Z148+1</f>
        <v>36</v>
      </c>
      <c r="AA152" s="433" t="str">
        <f>IF(_tag_month_day!G142="","",_tag_month_day!G142/100)</f>
        <v/>
      </c>
      <c r="AB152" s="433" t="str">
        <f>IF(_tag_month_day!H142="","",_tag_month_day!H142/100)</f>
        <v/>
      </c>
      <c r="AC152" s="434">
        <f>IF(X152="",AC151,BK152*($AV151*X152+$AW151*FD151+$AX151*FI151+$AY151*FN151+$AZ151*FS151+$BA151*FX151+$BG151*GE151)/(AV151*Y152+AX151*FK151+AW151*FF151+AY151*FP151+AZ151*FU151+BA151*FZ151+BG151*GG151+BB151*GK151+BC151*GN151+BD151*GP151))</f>
        <v>1.59963432013121</v>
      </c>
      <c r="AD152" s="435" t="str">
        <f>IF(AC152=AC151,"",AC152-AC151)</f>
        <v/>
      </c>
      <c r="AE152" s="436" t="str">
        <f>IF(1-AF152=0,"",(1-AF152))</f>
        <v/>
      </c>
      <c r="AF152" s="437">
        <v>1</v>
      </c>
      <c r="AG152" s="10" t="str">
        <f>AG151</f>
        <v>8B4</v>
      </c>
      <c r="AH152" s="438" t="str">
        <f>AH151</f>
        <v/>
      </c>
      <c r="AI152" s="424" t="e">
        <f>IF(ROUND(AJ152-AJ151,1)=0,"",AJ152-AJ151)</f>
        <v>#VALUE!</v>
      </c>
      <c r="AJ152" s="10" t="str">
        <f>IF(_tag_month_day!I142="","",_tag_month_day!I142)</f>
        <v/>
      </c>
      <c r="AK152" s="440"/>
      <c r="AL152" s="440"/>
      <c r="AM152" s="440"/>
      <c r="AN152" s="441">
        <f>AN151</f>
        <v>2</v>
      </c>
      <c r="AO152" s="441">
        <f>AO151</f>
        <v>8</v>
      </c>
      <c r="AP152" s="442" t="e">
        <f>(IF(AN152=0,AS151,AS151*(1+AO152/AN152)/(AR152+AO152/AN152)))+AT152</f>
        <v>#VALUE!</v>
      </c>
      <c r="AQ152" s="443" t="str">
        <f>IF(_tag_month_day!J142="","",_tag_month_day!J142/100)</f>
        <v/>
      </c>
      <c r="AR152" s="444">
        <f>AR151</f>
        <v>1.3</v>
      </c>
      <c r="AS152" s="445" t="e">
        <f>AQ152*(AN152*AR152+AO152)/(AN152+AO152)</f>
        <v>#VALUE!</v>
      </c>
      <c r="AT152" s="445" t="e">
        <f>(SUM(BE152:BF152)-SUM(BE151:BF151))*0.05</f>
        <v>#VALUE!</v>
      </c>
      <c r="AU152" s="446" t="str">
        <f>IF(_tag_month_day!CC142="","",IF(_tag_month_day!CC142&gt;0,_tag_month_day!CD142,_tag_month_day!CE142))</f>
        <v/>
      </c>
      <c r="AV152" s="447" t="str">
        <f>IF(_tag_month_day!L142="","",_tag_month_day!L142/100)</f>
        <v/>
      </c>
      <c r="AW152" s="431">
        <f>AW151</f>
        <v>0</v>
      </c>
      <c r="AX152" s="431">
        <f>AX151</f>
        <v>0</v>
      </c>
      <c r="AY152" s="431" t="str">
        <f>IF(_tag_month_day!M142="","",_tag_month_day!M142/100)</f>
        <v/>
      </c>
      <c r="AZ152" s="431" t="str">
        <f>IF(_tag_month_day!N142="","",_tag_month_day!N142/100)</f>
        <v/>
      </c>
      <c r="BA152" s="431" t="str">
        <f>IF(_tag_month_day!O142="","",_tag_month_day!O142/100)</f>
        <v/>
      </c>
      <c r="BB152" s="448" t="str">
        <f>IF(_tag_month_day!P142="","",_tag_month_day!P142/100)</f>
        <v/>
      </c>
      <c r="BC152" s="448">
        <f>BC151</f>
        <v>0</v>
      </c>
      <c r="BD152" s="448" t="str">
        <f>IF(_tag_month_day!Q142="","",_tag_month_day!Q142/100)</f>
        <v/>
      </c>
      <c r="BE152" s="449" t="str">
        <f>IF(_tag_month_day!R142="","",_tag_month_day!R142/100)</f>
        <v/>
      </c>
      <c r="BF152" s="388" t="e">
        <f>(AU152*(100+BE152*100))/(AJ152-AU152)/100</f>
        <v>#VALUE!</v>
      </c>
      <c r="BG152" s="450" t="e">
        <f>BE152+BF152</f>
        <v>#VALUE!</v>
      </c>
      <c r="BH152" s="451" t="e">
        <f>SUM(AV152:BF152)</f>
        <v>#VALUE!</v>
      </c>
      <c r="BI152" s="452" t="e">
        <f>IF(CX152=0,BI151,(DK152*查询!$R$5+DL152*查询!$Q$5+DM152*查询!$N$5+DN152*查询!$O$5+DO152*查询!$P$5)*AF152/CX152)</f>
        <v>#VALUE!</v>
      </c>
      <c r="BJ152" s="452" t="e">
        <f>IF(CX152=0,BJ151,(DP152*查询!$S$5+DQ152*查询!$T$5+DR152*查询!$U$5)*AF152/CX152)</f>
        <v>#VALUE!</v>
      </c>
      <c r="BK152" s="452">
        <f>BK151</f>
        <v>1</v>
      </c>
      <c r="BL152" s="453" t="e">
        <f>SUMPRODUCT((AV152:BA152)*(GS152:GX152))/((GS152:GX152)+SUM(BB152:BD152)*GY152+BG152*GZ152)</f>
        <v>#VALUE!</v>
      </c>
      <c r="BM152" s="453" t="e">
        <f>BK152*($AV152*FB152+$AW152*FD152+$AX152*FI152+$AY152*FN152+$AZ152*FS152+$BA152*FX152+$BG152*GE152)/(AV152*EY152+AX152*FK152+AW152*FF152+AY152*FP152+AZ152*FU152+BA152*FZ152+BG152*GG152+BB152*GK152+BC152*GN152+BD152*GP152)</f>
        <v>#VALUE!</v>
      </c>
      <c r="BN152" s="453" t="e">
        <f>($AV152*FC152+$AX152*FJ152+$AW152*FE152+$AY152*FO152+$AZ152*FT152+$BA152*FY152+$BG152*GF152)/($AV152*FA152+BG152*GH152+BB152*GL152+BC152*GO152+BD152*GQ152+BA152*GA152)</f>
        <v>#VALUE!</v>
      </c>
      <c r="BO152" s="454" t="e">
        <f>SUMPRODUCT(AV152:BA152*GS152:GX152)/(GS152:GX152+(BB152+BC152+BD152)*GY152+BG152)</f>
        <v>#VALUE!</v>
      </c>
      <c r="BP152" s="454" t="e">
        <f>SUMPRODUCT(AV152:BA152*GS152:GX152)/(GS152:GX152+(BB152+BC152+BD152)*GY152+BG152)</f>
        <v>#VALUE!</v>
      </c>
      <c r="BQ152" s="454" t="e">
        <f>SUMPRODUCT(AV152:BA152*GS152:GX152)/(GS152:GX152+(BB152+BC152+BD152)*GY152+BG152)</f>
        <v>#VALUE!</v>
      </c>
      <c r="BR152" s="453" t="str">
        <f>IF(_tag_month_day!T142="","",_tag_month_day!T142)</f>
        <v/>
      </c>
      <c r="BS152" s="453" t="str">
        <f>IF(_tag_month_day!U142="","",_tag_month_day!U142)</f>
        <v/>
      </c>
      <c r="BT152" s="455" t="str">
        <f>IF(CK152="","",IF((CK152&gt;=BV152-0.12)*(CK152&lt;=BV152+0.12),"合格","不合格"))</f>
        <v/>
      </c>
      <c r="BU152" s="456" t="str">
        <f>IF(_tag_month_day!V142="","",_tag_month_day!V142)</f>
        <v/>
      </c>
      <c r="BV152" s="457" t="str">
        <f>IF(_tag_month_day!W142="","",_tag_month_day!W142)</f>
        <v/>
      </c>
      <c r="BW152" s="458" t="str">
        <f>IF(_tag_month_day!X142="","",_tag_month_day!X142)</f>
        <v/>
      </c>
      <c r="BX152" s="458" t="str">
        <f>IF(_tag_month_day!Y142="","",_tag_month_day!Y142)</f>
        <v/>
      </c>
      <c r="BY152" s="459">
        <f ca="1">L152</f>
        <v>43591.958333332994</v>
      </c>
      <c r="BZ152" s="460"/>
      <c r="CA152" s="461"/>
      <c r="CB152" s="424" t="str">
        <f>IF(_tag_month_day!Z142="","",_tag_month_day!Z142)</f>
        <v/>
      </c>
      <c r="CC152" s="424" t="str">
        <f>IF(_tag_month_day!AA142="","",_tag_month_day!AA142)</f>
        <v/>
      </c>
      <c r="CD152" s="424" t="str">
        <f>IF(_tag_month_day!AB142="","",_tag_month_day!AB142)</f>
        <v/>
      </c>
      <c r="CE152" s="424" t="str">
        <f>IF(_tag_month_day!AC142="","",_tag_month_day!AC142)</f>
        <v/>
      </c>
      <c r="CF152" s="424" t="str">
        <f>IF(_tag_month_day!AD142="","",_tag_month_day!AD142)</f>
        <v/>
      </c>
      <c r="CG152" s="424" t="str">
        <f>IF(_tag_month_day!AE142="","",_tag_month_day!AE142)</f>
        <v/>
      </c>
      <c r="CH152" s="424" t="str">
        <f>IF(_tag_month_day!AF142="","",_tag_month_day!AF142)</f>
        <v/>
      </c>
      <c r="CI152" s="424" t="str">
        <f>IF(_tag_month_day!AG142="","",_tag_month_day!AG142)</f>
        <v/>
      </c>
      <c r="CJ152" s="424" t="str">
        <f>IF(_tag_month_day!AH142="","",_tag_month_day!AH142)</f>
        <v/>
      </c>
      <c r="CK152" s="424" t="str">
        <f>IF(_tag_month_day!AI142="","",_tag_month_day!AI142)</f>
        <v/>
      </c>
      <c r="CL152" s="4" t="str">
        <f>IF(_tag_month_day!AJ142="","",_tag_month_day!AJ142)</f>
        <v/>
      </c>
      <c r="CM152" s="4" t="str">
        <f>IF(_tag_month_day!AK142="","",_tag_month_day!AK142)</f>
        <v/>
      </c>
      <c r="CN152" s="4" t="str">
        <f>IF(_tag_month_day!AL142="","",_tag_month_day!AL142)</f>
        <v/>
      </c>
      <c r="CO152" s="4" t="str">
        <f>IF(_tag_month_day!AM142="","",_tag_month_day!AM142)</f>
        <v/>
      </c>
      <c r="CP152" s="4" t="str">
        <f>IF(_tag_month_day!AN142="","",_tag_month_day!AN142)</f>
        <v/>
      </c>
      <c r="CQ152" s="4" t="str">
        <f>IF(_tag_month_day!AO142="","",_tag_month_day!AO142)</f>
        <v/>
      </c>
      <c r="CR152" s="462" t="str">
        <f>IF(_tag_month_day!AP142="","",_tag_month_day!AP142)</f>
        <v/>
      </c>
      <c r="CS152" s="463" t="str">
        <f>IF(_tag_month_day!AQ142="","",_tag_month_day!AQ142)</f>
        <v/>
      </c>
      <c r="CT152" s="4" t="str">
        <f>IF(_tag_month_day!AR142="","",_tag_month_day!AR142)</f>
        <v/>
      </c>
      <c r="CU152" s="464" t="e">
        <f>DU152/AJ152</f>
        <v>#VALUE!</v>
      </c>
      <c r="CV152" s="451" t="e">
        <f>BG152/BH152</f>
        <v>#VALUE!</v>
      </c>
      <c r="CW152" s="465" t="e">
        <f>AJ152*(1-CV152)*CU152*AF152</f>
        <v>#VALUE!</v>
      </c>
      <c r="CX152" s="465" t="e">
        <f>CW152*94%</f>
        <v>#VALUE!</v>
      </c>
      <c r="CY152" s="466" t="e">
        <f>IF(CX152=0,0,DS152/(DS152+CX152))</f>
        <v>#VALUE!</v>
      </c>
      <c r="CZ152" s="465" t="e">
        <f>$AJ152*EF152</f>
        <v>#VALUE!</v>
      </c>
      <c r="DA152" s="465" t="e">
        <f>$AJ152*EG152</f>
        <v>#VALUE!</v>
      </c>
      <c r="DB152" s="465" t="e">
        <f>$AJ152*EH152</f>
        <v>#VALUE!</v>
      </c>
      <c r="DC152" s="465" t="e">
        <f>$AJ152*EI152</f>
        <v>#VALUE!</v>
      </c>
      <c r="DD152" s="465" t="e">
        <f>$AJ152*EJ152</f>
        <v>#VALUE!</v>
      </c>
      <c r="DE152" s="465" t="e">
        <f>$AJ152*EK152</f>
        <v>#VALUE!</v>
      </c>
      <c r="DF152" s="465" t="e">
        <f>$AJ152*EL152</f>
        <v>#VALUE!</v>
      </c>
      <c r="DG152" s="465" t="e">
        <f>$AJ152*EM152</f>
        <v>#VALUE!</v>
      </c>
      <c r="DH152" s="465" t="e">
        <f>$AJ152*EN152</f>
        <v>#VALUE!</v>
      </c>
      <c r="DI152" s="465" t="e">
        <f>$AJ152*EO152</f>
        <v>#VALUE!</v>
      </c>
      <c r="DJ152" s="465" t="e">
        <f>CZ152*(1-EP152)</f>
        <v>#VALUE!</v>
      </c>
      <c r="DK152" s="465" t="e">
        <f>DA152*(1-ER152)</f>
        <v>#VALUE!</v>
      </c>
      <c r="DL152" s="465" t="e">
        <f>DB152*(1-EQ152)</f>
        <v>#VALUE!</v>
      </c>
      <c r="DM152" s="465" t="e">
        <f>DC152*(1-ES152)</f>
        <v>#VALUE!</v>
      </c>
      <c r="DN152" s="465" t="e">
        <f>DD152*(1-ET152)</f>
        <v>#VALUE!</v>
      </c>
      <c r="DO152" s="465" t="e">
        <f>DE152</f>
        <v>#VALUE!</v>
      </c>
      <c r="DP152" s="465" t="e">
        <f>DF152*(1-EU152)</f>
        <v>#VALUE!</v>
      </c>
      <c r="DQ152" s="465" t="e">
        <f>DG152*(1-EV152)</f>
        <v>#VALUE!</v>
      </c>
      <c r="DR152" s="465" t="e">
        <f>DH152*(1-EW152)</f>
        <v>#VALUE!</v>
      </c>
      <c r="DS152" s="465" t="e">
        <f>DI152</f>
        <v>#VALUE!</v>
      </c>
      <c r="DT152" s="465" t="e">
        <f>SUM(DJ152:DS152)</f>
        <v>#VALUE!</v>
      </c>
      <c r="DU152" s="465" t="e">
        <f>(GS152:GX152)+(DP152+DQ152+DR152)*GY152+DS152</f>
        <v>#VALUE!</v>
      </c>
      <c r="DV152" s="451" t="e">
        <f>AV152/$BH152/(1-EP152)</f>
        <v>#VALUE!</v>
      </c>
      <c r="DW152" s="451" t="e">
        <f>AW152/$BH152/(1-ER152)</f>
        <v>#VALUE!</v>
      </c>
      <c r="DX152" s="451" t="e">
        <f>AX152/$BH152/(1-EQ152)</f>
        <v>#VALUE!</v>
      </c>
      <c r="DY152" s="451" t="e">
        <f>AY152/$BH152/(1-ES152)</f>
        <v>#VALUE!</v>
      </c>
      <c r="DZ152" s="451" t="e">
        <f>AZ152/$BH152/(1-ET152)</f>
        <v>#VALUE!</v>
      </c>
      <c r="EA152" s="451" t="e">
        <f>BA152/$BH152/(1-AX152)</f>
        <v>#VALUE!</v>
      </c>
      <c r="EB152" s="451" t="e">
        <f>BB152/$BH152/(1-EU152)</f>
        <v>#VALUE!</v>
      </c>
      <c r="EC152" s="451" t="e">
        <f>BC152/$BH152/(1-EV152)</f>
        <v>#VALUE!</v>
      </c>
      <c r="ED152" s="451" t="e">
        <f>BD152/$BH152/(1-EW152)</f>
        <v>#VALUE!</v>
      </c>
      <c r="EE152" s="451" t="e">
        <f>BG152/BH152</f>
        <v>#VALUE!</v>
      </c>
      <c r="EF152" s="451" t="e">
        <f>DV152/SUM($DV152:$EE152)</f>
        <v>#VALUE!</v>
      </c>
      <c r="EG152" s="451" t="e">
        <f>DW152/SUM($DV152:$EE152)</f>
        <v>#VALUE!</v>
      </c>
      <c r="EH152" s="451" t="e">
        <f>DX152/SUM($DV152:$EE152)</f>
        <v>#VALUE!</v>
      </c>
      <c r="EI152" s="451" t="e">
        <f>DY152/SUM($DV152:$EE152)</f>
        <v>#VALUE!</v>
      </c>
      <c r="EJ152" s="451" t="e">
        <f>DZ152/SUM($DV152:$EE152)</f>
        <v>#VALUE!</v>
      </c>
      <c r="EK152" s="451" t="e">
        <f>EA152/SUM($DV152:$EE152)</f>
        <v>#VALUE!</v>
      </c>
      <c r="EL152" s="451" t="e">
        <f>EB152/SUM($DV152:$EE152)</f>
        <v>#VALUE!</v>
      </c>
      <c r="EM152" s="451" t="e">
        <f>EC152/SUM($DV152:$EE152)</f>
        <v>#VALUE!</v>
      </c>
      <c r="EN152" s="451" t="e">
        <f>ED152/SUM($DV152:$EE152)</f>
        <v>#VALUE!</v>
      </c>
      <c r="EO152" s="451" t="e">
        <f>EE152/SUM($DV152:$EE152)</f>
        <v>#VALUE!</v>
      </c>
      <c r="EP152" s="450">
        <f>EP151</f>
        <v>0.080000000000000002</v>
      </c>
      <c r="EQ152" s="450">
        <f>EQ151</f>
        <v>0.014999999999999999</v>
      </c>
      <c r="ER152" s="450">
        <f>ER151</f>
        <v>0.014999999999999999</v>
      </c>
      <c r="ES152" s="450">
        <f>ES151</f>
        <v>0.014999999999999999</v>
      </c>
      <c r="ET152" s="450">
        <f>ET151</f>
        <v>0.014999999999999999</v>
      </c>
      <c r="EU152" s="450">
        <f>EU151</f>
        <v>0.089999999999999997</v>
      </c>
      <c r="EV152" s="450">
        <f>EV151</f>
        <v>0.089999999999999997</v>
      </c>
      <c r="EW152" s="450">
        <f>EW151</f>
        <v>0.089999999999999997</v>
      </c>
      <c r="EX152" s="431" t="str">
        <f>IF(_tag_month_day!AS142="","",_tag_month_day!AS142/100)</f>
        <v/>
      </c>
      <c r="EY152" s="431" t="str">
        <f>IF(_tag_month_day!AT142="","",_tag_month_day!AT142/100)</f>
        <v/>
      </c>
      <c r="EZ152" s="431" t="str">
        <f>IF(_tag_month_day!AU142="","",_tag_month_day!AU142/100)</f>
        <v/>
      </c>
      <c r="FA152" s="431" t="str">
        <f>IF(_tag_month_day!AV142="","",_tag_month_day!AV142/100)</f>
        <v/>
      </c>
      <c r="FB152" s="431" t="str">
        <f>IF(_tag_month_day!AW142="","",_tag_month_day!AW142/100)</f>
        <v/>
      </c>
      <c r="FC152" s="431" t="str">
        <f>IF(_tag_month_day!AX142="","",_tag_month_day!AX142/100)</f>
        <v/>
      </c>
      <c r="FD152" s="449" t="str">
        <f>IF(_tag_month_day!AY142="","",_tag_month_day!AY142/100)</f>
        <v/>
      </c>
      <c r="FE152" s="449" t="str">
        <f>IF(_tag_month_day!AZ142="","",_tag_month_day!AZ142/100)</f>
        <v/>
      </c>
      <c r="FF152" s="449" t="str">
        <f>IF(_tag_month_day!BA142="","",_tag_month_day!BA142/100)</f>
        <v/>
      </c>
      <c r="FG152" s="449" t="str">
        <f>IF(_tag_month_day!BB142="","",_tag_month_day!BB142/100)</f>
        <v/>
      </c>
      <c r="FH152" s="467" t="str">
        <f>IF(_tag_month_day!BC142="","",_tag_month_day!BC142/100)</f>
        <v/>
      </c>
      <c r="FI152" s="449">
        <f>FI151</f>
        <v>0.40999999999999998</v>
      </c>
      <c r="FJ152" s="449">
        <f>FJ151</f>
        <v>0.11</v>
      </c>
      <c r="FK152" s="449">
        <f>FK151</f>
        <v>0.014999999999999999</v>
      </c>
      <c r="FL152" s="449">
        <f>FL151</f>
        <v>0</v>
      </c>
      <c r="FM152" s="467">
        <f>FM151</f>
        <v>0.0001</v>
      </c>
      <c r="FN152" s="449">
        <f>FN151</f>
        <v>0.32000000000000001</v>
      </c>
      <c r="FO152" s="449">
        <f>FO151</f>
        <v>0.20000000000000001</v>
      </c>
      <c r="FP152" s="449">
        <f>FP151</f>
        <v>0.01</v>
      </c>
      <c r="FQ152" s="449">
        <f>FQ151</f>
        <v>0</v>
      </c>
      <c r="FR152" s="467">
        <f>FR151</f>
        <v>0.0001</v>
      </c>
      <c r="FS152" s="449" t="str">
        <f>IF(_tag_month_day!BD142="","",_tag_month_day!BD142/100)</f>
        <v/>
      </c>
      <c r="FT152" s="449" t="str">
        <f>IF(_tag_month_day!BE142="","",_tag_month_day!BE142/100)</f>
        <v/>
      </c>
      <c r="FU152" s="449" t="str">
        <f>IF(_tag_month_day!BF142="","",_tag_month_day!BF142/100)</f>
        <v/>
      </c>
      <c r="FV152" s="449" t="str">
        <f>IF(_tag_month_day!BG142="","",_tag_month_day!BG142/100)</f>
        <v/>
      </c>
      <c r="FW152" s="467" t="str">
        <f>IF(_tag_month_day!BH142="","",_tag_month_day!BH142/100)</f>
        <v/>
      </c>
      <c r="FX152" s="449" t="str">
        <f>IF(_tag_month_day!BI142="","",_tag_month_day!BI142/100)</f>
        <v/>
      </c>
      <c r="FY152" s="449" t="str">
        <f>IF(_tag_month_day!BJ142="","",_tag_month_day!BJ142/100)</f>
        <v/>
      </c>
      <c r="FZ152" s="468" t="str">
        <f>IF(_tag_month_day!BK142="","",_tag_month_day!BK142/100)</f>
        <v/>
      </c>
      <c r="GA152" s="449" t="str">
        <f>IF(_tag_month_day!BL142="","",_tag_month_day!BL142/100)</f>
        <v/>
      </c>
      <c r="GB152" s="467" t="str">
        <f>IF(_tag_month_day!BM142="","",_tag_month_day!BM142/100)</f>
        <v/>
      </c>
      <c r="GC152" s="431" t="str">
        <f>IF(_tag_month_day!BN142="","",_tag_month_day!BN142/100)</f>
        <v/>
      </c>
      <c r="GD152" s="431" t="str">
        <f>IF(_tag_month_day!BO142="","",_tag_month_day!BO142/100)</f>
        <v/>
      </c>
      <c r="GE152" s="431" t="str">
        <f>IF(_tag_month_day!BP142="","",_tag_month_day!BP142/100)</f>
        <v/>
      </c>
      <c r="GF152" s="431" t="str">
        <f>IF(_tag_month_day!BQ142="","",_tag_month_day!BQ142/100)</f>
        <v/>
      </c>
      <c r="GG152" s="431" t="str">
        <f>IF(_tag_month_day!BR142="","",_tag_month_day!BR142/100)</f>
        <v/>
      </c>
      <c r="GH152" s="431" t="str">
        <f>IF(_tag_month_day!BS142="","",_tag_month_day!BS142/100)</f>
        <v/>
      </c>
      <c r="GI152" s="467" t="str">
        <f>IF(_tag_month_day!BT142="","",_tag_month_day!BT142/100)</f>
        <v/>
      </c>
      <c r="GJ152" s="469" t="str">
        <f>IF(_tag_month_day!BU142="","",_tag_month_day!BU142/100)</f>
        <v/>
      </c>
      <c r="GK152" s="470">
        <f>GK151</f>
        <v>0.070000000000000007</v>
      </c>
      <c r="GL152" s="470">
        <f>GL151</f>
        <v>0.029999999999999999</v>
      </c>
      <c r="GM152" s="471" t="str">
        <f>IF(_tag_month_day!BX142="","",_tag_month_day!BX142/100)</f>
        <v/>
      </c>
      <c r="GN152" s="470">
        <f>GN151</f>
        <v>0.070000000000000007</v>
      </c>
      <c r="GO152" s="470">
        <f>GO151</f>
        <v>0.029999999999999999</v>
      </c>
      <c r="GP152" s="470">
        <f>GP151</f>
        <v>0.089999999999999997</v>
      </c>
      <c r="GQ152" s="470">
        <f>GQ151</f>
        <v>0.029999999999999999</v>
      </c>
      <c r="GR152" s="471" t="str">
        <f>IF(_tag_month_day!CA142="","",_tag_month_day!CA142/100)</f>
        <v/>
      </c>
      <c r="GS152" s="472">
        <f>GS151</f>
        <v>0.95299999999999996</v>
      </c>
      <c r="GT152" s="472">
        <f>GT151</f>
        <v>0.55000000000000004</v>
      </c>
      <c r="GU152" s="472">
        <f>GU151</f>
        <v>0.55000000000000004</v>
      </c>
      <c r="GV152" s="472">
        <f>GV151</f>
        <v>0.55000000000000004</v>
      </c>
      <c r="GW152" s="472">
        <f>GW151</f>
        <v>0.5</v>
      </c>
      <c r="GX152" s="472">
        <f>GX151</f>
        <v>0.93500000000000005</v>
      </c>
      <c r="GY152" s="472">
        <f>GY151</f>
        <v>0.14999999999999999</v>
      </c>
      <c r="GZ152" s="472">
        <f>GZ151</f>
        <v>1</v>
      </c>
      <c r="HA152" s="474">
        <f>HA151</f>
        <v>0.047</v>
      </c>
      <c r="HB152" s="474">
        <f>HB151</f>
        <v>0.45000000000000001</v>
      </c>
      <c r="HC152" s="474">
        <f>HC151</f>
        <v>0.45000000000000001</v>
      </c>
      <c r="HD152" s="474">
        <f>HD151</f>
        <v>0.45000000000000001</v>
      </c>
      <c r="HE152" s="474">
        <f>HE151</f>
        <v>0.5</v>
      </c>
      <c r="HF152" s="474">
        <f>HF151</f>
        <v>0.065000000000000002</v>
      </c>
      <c r="HG152" s="474">
        <f>HG151</f>
        <v>0.84999999999999998</v>
      </c>
      <c r="HH152" s="474">
        <f>HH151</f>
        <v>0</v>
      </c>
      <c r="HI152" s="10">
        <f>IF(BZ152&lt;&gt;"",CK152-BV152,0)</f>
        <v>0</v>
      </c>
      <c r="HJ152" s="10" t="e">
        <f>IF(AJ152&gt;0,AH152-AJ152,0)</f>
        <v>#VALUE!</v>
      </c>
      <c r="HK152" s="466">
        <f>HK151</f>
        <v>0.84999999999999998</v>
      </c>
      <c r="HL152" s="424">
        <f>HL151</f>
        <v>550000</v>
      </c>
      <c r="HM152" s="424">
        <f>HM151</f>
        <v>480000</v>
      </c>
      <c r="HN152" s="465" t="e">
        <f>(DJ152*EZ152+DK152*FH152+DL152*FM152+DM152*FR152+DN152*FW152+DO152*GB152+DS152*GI152+DP152*GM152+DR152*GR152)*1000*2</f>
        <v>#VALUE!</v>
      </c>
      <c r="HO152" s="465" t="e">
        <f>HN152*HK152*$HO$2/HL152*1000000</f>
        <v>#VALUE!</v>
      </c>
      <c r="HP152" s="465" t="e">
        <f>HN152*HK152*$HP$2/HM152*1000000</f>
        <v>#VALUE!</v>
      </c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</row>
    <row customFormat="1" r="153" s="0">
      <c r="A153" s="420">
        <v>142</v>
      </c>
      <c r="B153" s="421">
        <f ca="1">IF(D153=D152,B152,IF(D153="夜班",B152+1,B152))</f>
        <v>43591</v>
      </c>
      <c r="C153" s="422">
        <f>C152</f>
        <v>0.041666666666666699</v>
      </c>
      <c r="D153" s="10" t="str">
        <f ca="1">IF(HOUR(G153)&lt;8,"夜班",IF(HOUR(G153)&lt;16,"白班",IF(HOUR(G153)&lt;24,"中班",0)))</f>
        <v>中班</v>
      </c>
      <c r="E153" s="10" t="e">
        <f ca="1">IF(F153=1,"甲",IF(F153=2,"乙",IF(F153=3,"丙",IF(F153=4,"丁",""))))</f>
        <v>#REF!</v>
      </c>
      <c r="F153" s="10" t="e">
        <f ca="1">SUMPRODUCT((成本日报!$A$3:$A$95=计划!B153)*(成本日报!$B$3:$B$95=计划!$D153),成本日报!$C$3:$C$95)</f>
        <v>#REF!</v>
      </c>
      <c r="G153" s="423">
        <f ca="1">G152+C152</f>
        <v>43591.874999999658</v>
      </c>
      <c r="H153" s="423">
        <f ca="1">$G153+$C153/60*10+$C153*0</f>
        <v>43591.881944444103</v>
      </c>
      <c r="I153" s="423">
        <f ca="1">$G153+$C153/60*18+$C153*0</f>
        <v>43591.887499999655</v>
      </c>
      <c r="J153" s="423">
        <f ca="1">$G153+$C153/60*0+$C153*1</f>
        <v>43591.916666666322</v>
      </c>
      <c r="K153" s="423">
        <f ca="1">$G153+$C153/60*30+$C153*2</f>
        <v>43591.97916666633</v>
      </c>
      <c r="L153" s="423">
        <f ca="1">$G153+$C153/60*0+$C153*3</f>
        <v>43591.999999999658</v>
      </c>
      <c r="M153" s="424" t="str">
        <f>IF(_tag_month_day!A143="","",_tag_month_day!A143)</f>
        <v/>
      </c>
      <c r="N153" s="424" t="str">
        <f>IF(_tag_month_day!B143="","",_tag_month_day!B143)</f>
        <v/>
      </c>
      <c r="O153" s="425" t="e">
        <f>IF(M153+N153=0,"",M153+N153)</f>
        <v>#VALUE!</v>
      </c>
      <c r="P153" s="424" t="str">
        <f>IF(_tag_month_day!C143="","",_tag_month_day!C143)</f>
        <v/>
      </c>
      <c r="Q153" s="424" t="str">
        <f>IF(_tag_month_day!D143="","",_tag_month_day!D143)</f>
        <v/>
      </c>
      <c r="R153" s="426" t="str">
        <f>IF(_tag_month_day!CB143="","",_tag_month_day!CB143/100)</f>
        <v/>
      </c>
      <c r="S153" s="427" t="str">
        <f>IF(_tag_month_day!E143="","",_tag_month_day!E143)</f>
        <v/>
      </c>
      <c r="T153" s="427" t="str">
        <f>IF(_tag_month_day!F143="","",_tag_month_day!F143)</f>
        <v/>
      </c>
      <c r="U153" s="428" t="e">
        <f>S153+T153</f>
        <v>#VALUE!</v>
      </c>
      <c r="V153" s="429" t="e">
        <f>U153/AJ153</f>
        <v>#VALUE!</v>
      </c>
      <c r="W153" s="430" t="str">
        <f>IF(_jhy_month_day!A143="","",_jhy_month_day!A143)</f>
        <v/>
      </c>
      <c r="X153" s="431" t="str">
        <f>IF(_jhy_month_day!B143="","",_jhy_month_day!B143/100)</f>
        <v/>
      </c>
      <c r="Y153" s="431" t="str">
        <f>IF(_jhy_month_day!C143="","",_jhy_month_day!C143/100)</f>
        <v/>
      </c>
      <c r="Z153" s="432">
        <f>Z149+1</f>
        <v>36</v>
      </c>
      <c r="AA153" s="433" t="str">
        <f>IF(_tag_month_day!G143="","",_tag_month_day!G143/100)</f>
        <v/>
      </c>
      <c r="AB153" s="433" t="str">
        <f>IF(_tag_month_day!H143="","",_tag_month_day!H143/100)</f>
        <v/>
      </c>
      <c r="AC153" s="434">
        <f>IF(X153="",AC152,BK153*($AV152*X153+$AW152*FD152+$AX152*FI152+$AY152*FN152+$AZ152*FS152+$BA152*FX152+$BG152*GE152)/(AV152*Y153+AX152*FK152+AW152*FF152+AY152*FP152+AZ152*FU152+BA152*FZ152+BG152*GG152+BB152*GK152+BC152*GN152+BD152*GP152))</f>
        <v>1.59963432013121</v>
      </c>
      <c r="AD153" s="435" t="str">
        <f>IF(AC153=AC152,"",AC153-AC152)</f>
        <v/>
      </c>
      <c r="AE153" s="436" t="str">
        <f>IF(1-AF153=0,"",(1-AF153))</f>
        <v/>
      </c>
      <c r="AF153" s="437">
        <v>1</v>
      </c>
      <c r="AG153" s="10" t="str">
        <f>AG152</f>
        <v>8B4</v>
      </c>
      <c r="AH153" s="438" t="str">
        <f>AH152</f>
        <v/>
      </c>
      <c r="AI153" s="424" t="e">
        <f>IF(ROUND(AJ153-AJ152,1)=0,"",AJ153-AJ152)</f>
        <v>#VALUE!</v>
      </c>
      <c r="AJ153" s="10" t="str">
        <f>IF(_tag_month_day!I143="","",_tag_month_day!I143)</f>
        <v/>
      </c>
      <c r="AK153" s="440"/>
      <c r="AL153" s="440"/>
      <c r="AM153" s="440"/>
      <c r="AN153" s="441">
        <f>AN152</f>
        <v>2</v>
      </c>
      <c r="AO153" s="441">
        <f>AO152</f>
        <v>8</v>
      </c>
      <c r="AP153" s="442" t="e">
        <f>(IF(AN153=0,AS152,AS152*(1+AO153/AN153)/(AR153+AO153/AN153)))+AT153</f>
        <v>#VALUE!</v>
      </c>
      <c r="AQ153" s="443" t="str">
        <f>IF(_tag_month_day!J143="","",_tag_month_day!J143/100)</f>
        <v/>
      </c>
      <c r="AR153" s="444">
        <f>AR152</f>
        <v>1.3</v>
      </c>
      <c r="AS153" s="445" t="e">
        <f>AQ153*(AN153*AR153+AO153)/(AN153+AO153)</f>
        <v>#VALUE!</v>
      </c>
      <c r="AT153" s="445" t="e">
        <f>(SUM(BE153:BF153)-SUM(BE152:BF152))*0.05</f>
        <v>#VALUE!</v>
      </c>
      <c r="AU153" s="446" t="str">
        <f>IF(_tag_month_day!CC143="","",IF(_tag_month_day!CC143&gt;0,_tag_month_day!CD143,_tag_month_day!CE143))</f>
        <v/>
      </c>
      <c r="AV153" s="447" t="str">
        <f>IF(_tag_month_day!L143="","",_tag_month_day!L143/100)</f>
        <v/>
      </c>
      <c r="AW153" s="431">
        <f>AW152</f>
        <v>0</v>
      </c>
      <c r="AX153" s="431">
        <f>AX152</f>
        <v>0</v>
      </c>
      <c r="AY153" s="431" t="str">
        <f>IF(_tag_month_day!M143="","",_tag_month_day!M143/100)</f>
        <v/>
      </c>
      <c r="AZ153" s="431" t="str">
        <f>IF(_tag_month_day!N143="","",_tag_month_day!N143/100)</f>
        <v/>
      </c>
      <c r="BA153" s="431" t="str">
        <f>IF(_tag_month_day!O143="","",_tag_month_day!O143/100)</f>
        <v/>
      </c>
      <c r="BB153" s="448" t="str">
        <f>IF(_tag_month_day!P143="","",_tag_month_day!P143/100)</f>
        <v/>
      </c>
      <c r="BC153" s="448">
        <f>BC152</f>
        <v>0</v>
      </c>
      <c r="BD153" s="448" t="str">
        <f>IF(_tag_month_day!Q143="","",_tag_month_day!Q143/100)</f>
        <v/>
      </c>
      <c r="BE153" s="449" t="str">
        <f>IF(_tag_month_day!R143="","",_tag_month_day!R143/100)</f>
        <v/>
      </c>
      <c r="BF153" s="388" t="e">
        <f>(AU153*(100+BE153*100))/(AJ153-AU153)/100</f>
        <v>#VALUE!</v>
      </c>
      <c r="BG153" s="450" t="e">
        <f>BE153+BF153</f>
        <v>#VALUE!</v>
      </c>
      <c r="BH153" s="451" t="e">
        <f>SUM(AV153:BF153)</f>
        <v>#VALUE!</v>
      </c>
      <c r="BI153" s="452" t="e">
        <f>IF(CX153=0,BI152,(DK153*查询!$R$5+DL153*查询!$Q$5+DM153*查询!$N$5+DN153*查询!$O$5+DO153*查询!$P$5)*AF153/CX153)</f>
        <v>#VALUE!</v>
      </c>
      <c r="BJ153" s="452" t="e">
        <f>IF(CX153=0,BJ152,(DP153*查询!$S$5+DQ153*查询!$T$5+DR153*查询!$U$5)*AF153/CX153)</f>
        <v>#VALUE!</v>
      </c>
      <c r="BK153" s="452">
        <f>BK152</f>
        <v>1</v>
      </c>
      <c r="BL153" s="453" t="e">
        <f>SUMPRODUCT((AV153:BA153)*(GS153:GX153))/((GS153:GX153)+SUM(BB153:BD153)*GY153+BG153*GZ153)</f>
        <v>#VALUE!</v>
      </c>
      <c r="BM153" s="453" t="e">
        <f>BK153*($AV153*FB153+$AW153*FD153+$AX153*FI153+$AY153*FN153+$AZ153*FS153+$BA153*FX153+$BG153*GE153)/(AV153*EY153+AX153*FK153+AW153*FF153+AY153*FP153+AZ153*FU153+BA153*FZ153+BG153*GG153+BB153*GK153+BC153*GN153+BD153*GP153)</f>
        <v>#VALUE!</v>
      </c>
      <c r="BN153" s="453" t="e">
        <f>($AV153*FC153+$AX153*FJ153+$AW153*FE153+$AY153*FO153+$AZ153*FT153+$BA153*FY153+$BG153*GF153)/($AV153*FA153+BG153*GH153+BB153*GL153+BC153*GO153+BD153*GQ153+BA153*GA153)</f>
        <v>#VALUE!</v>
      </c>
      <c r="BO153" s="454" t="e">
        <f>SUMPRODUCT(AV153:BA153*GS153:GX153)/(GS153:GX153+(BB153+BC153+BD153)*GY153+BG153)</f>
        <v>#VALUE!</v>
      </c>
      <c r="BP153" s="454" t="e">
        <f>SUMPRODUCT(AV153:BA153*GS153:GX153)/(GS153:GX153+(BB153+BC153+BD153)*GY153+BG153)</f>
        <v>#VALUE!</v>
      </c>
      <c r="BQ153" s="454" t="e">
        <f>SUMPRODUCT(AV153:BA153*GS153:GX153)/(GS153:GX153+(BB153+BC153+BD153)*GY153+BG153)</f>
        <v>#VALUE!</v>
      </c>
      <c r="BR153" s="453" t="str">
        <f>IF(_tag_month_day!T143="","",_tag_month_day!T143)</f>
        <v/>
      </c>
      <c r="BS153" s="453" t="str">
        <f>IF(_tag_month_day!U143="","",_tag_month_day!U143)</f>
        <v/>
      </c>
      <c r="BT153" s="455" t="str">
        <f>IF(CK153="","",IF((CK153&gt;=BV153-0.12)*(CK153&lt;=BV153+0.12),"合格","不合格"))</f>
        <v/>
      </c>
      <c r="BU153" s="456" t="str">
        <f>IF(_tag_month_day!V143="","",_tag_month_day!V143)</f>
        <v/>
      </c>
      <c r="BV153" s="457" t="str">
        <f>IF(_tag_month_day!W143="","",_tag_month_day!W143)</f>
        <v/>
      </c>
      <c r="BW153" s="458" t="str">
        <f>IF(_tag_month_day!X143="","",_tag_month_day!X143)</f>
        <v/>
      </c>
      <c r="BX153" s="458" t="str">
        <f>IF(_tag_month_day!Y143="","",_tag_month_day!Y143)</f>
        <v/>
      </c>
      <c r="BY153" s="459">
        <f ca="1">L153</f>
        <v>43591.999999999658</v>
      </c>
      <c r="BZ153" s="460" t="s">
        <v>429</v>
      </c>
      <c r="CA153" s="461">
        <v>0.024305555555555601</v>
      </c>
      <c r="CB153" s="424" t="str">
        <f>IF(_tag_month_day!Z143="","",_tag_month_day!Z143)</f>
        <v/>
      </c>
      <c r="CC153" s="424" t="str">
        <f>IF(_tag_month_day!AA143="","",_tag_month_day!AA143)</f>
        <v/>
      </c>
      <c r="CD153" s="424" t="str">
        <f>IF(_tag_month_day!AB143="","",_tag_month_day!AB143)</f>
        <v/>
      </c>
      <c r="CE153" s="424" t="str">
        <f>IF(_tag_month_day!AC143="","",_tag_month_day!AC143)</f>
        <v/>
      </c>
      <c r="CF153" s="424" t="str">
        <f>IF(_tag_month_day!AD143="","",_tag_month_day!AD143)</f>
        <v/>
      </c>
      <c r="CG153" s="424" t="str">
        <f>IF(_tag_month_day!AE143="","",_tag_month_day!AE143)</f>
        <v/>
      </c>
      <c r="CH153" s="424" t="str">
        <f>IF(_tag_month_day!AF143="","",_tag_month_day!AF143)</f>
        <v/>
      </c>
      <c r="CI153" s="424" t="str">
        <f>IF(_tag_month_day!AG143="","",_tag_month_day!AG143)</f>
        <v/>
      </c>
      <c r="CJ153" s="424" t="str">
        <f>IF(_tag_month_day!AH143="","",_tag_month_day!AH143)</f>
        <v/>
      </c>
      <c r="CK153" s="424" t="str">
        <f>IF(_tag_month_day!AI143="","",_tag_month_day!AI143)</f>
        <v/>
      </c>
      <c r="CL153" s="4" t="str">
        <f>IF(_tag_month_day!AJ143="","",_tag_month_day!AJ143)</f>
        <v/>
      </c>
      <c r="CM153" s="4" t="str">
        <f>IF(_tag_month_day!AK143="","",_tag_month_day!AK143)</f>
        <v/>
      </c>
      <c r="CN153" s="4" t="str">
        <f>IF(_tag_month_day!AL143="","",_tag_month_day!AL143)</f>
        <v/>
      </c>
      <c r="CO153" s="4" t="str">
        <f>IF(_tag_month_day!AM143="","",_tag_month_day!AM143)</f>
        <v/>
      </c>
      <c r="CP153" s="4" t="str">
        <f>IF(_tag_month_day!AN143="","",_tag_month_day!AN143)</f>
        <v/>
      </c>
      <c r="CQ153" s="4" t="str">
        <f>IF(_tag_month_day!AO143="","",_tag_month_day!AO143)</f>
        <v/>
      </c>
      <c r="CR153" s="462" t="str">
        <f>IF(_tag_month_day!AP143="","",_tag_month_day!AP143)</f>
        <v/>
      </c>
      <c r="CS153" s="463" t="str">
        <f>IF(_tag_month_day!AQ143="","",_tag_month_day!AQ143)</f>
        <v/>
      </c>
      <c r="CT153" s="4" t="str">
        <f>IF(_tag_month_day!AR143="","",_tag_month_day!AR143)</f>
        <v/>
      </c>
      <c r="CU153" s="464" t="e">
        <f>DU153/AJ153</f>
        <v>#VALUE!</v>
      </c>
      <c r="CV153" s="451" t="e">
        <f>BG153/BH153</f>
        <v>#VALUE!</v>
      </c>
      <c r="CW153" s="465" t="e">
        <f>AJ153*(1-CV153)*CU153*AF153</f>
        <v>#VALUE!</v>
      </c>
      <c r="CX153" s="465" t="e">
        <f>CW153*94%</f>
        <v>#VALUE!</v>
      </c>
      <c r="CY153" s="466" t="e">
        <f>IF(CX153=0,0,DS153/(DS153+CX153))</f>
        <v>#VALUE!</v>
      </c>
      <c r="CZ153" s="465" t="e">
        <f>$AJ153*EF153</f>
        <v>#VALUE!</v>
      </c>
      <c r="DA153" s="465" t="e">
        <f>$AJ153*EG153</f>
        <v>#VALUE!</v>
      </c>
      <c r="DB153" s="465" t="e">
        <f>$AJ153*EH153</f>
        <v>#VALUE!</v>
      </c>
      <c r="DC153" s="465" t="e">
        <f>$AJ153*EI153</f>
        <v>#VALUE!</v>
      </c>
      <c r="DD153" s="465" t="e">
        <f>$AJ153*EJ153</f>
        <v>#VALUE!</v>
      </c>
      <c r="DE153" s="465" t="e">
        <f>$AJ153*EK153</f>
        <v>#VALUE!</v>
      </c>
      <c r="DF153" s="465" t="e">
        <f>$AJ153*EL153</f>
        <v>#VALUE!</v>
      </c>
      <c r="DG153" s="465" t="e">
        <f>$AJ153*EM153</f>
        <v>#VALUE!</v>
      </c>
      <c r="DH153" s="465" t="e">
        <f>$AJ153*EN153</f>
        <v>#VALUE!</v>
      </c>
      <c r="DI153" s="465" t="e">
        <f>$AJ153*EO153</f>
        <v>#VALUE!</v>
      </c>
      <c r="DJ153" s="465" t="e">
        <f>CZ153*(1-EP153)</f>
        <v>#VALUE!</v>
      </c>
      <c r="DK153" s="465" t="e">
        <f>DA153*(1-ER153)</f>
        <v>#VALUE!</v>
      </c>
      <c r="DL153" s="465" t="e">
        <f>DB153*(1-EQ153)</f>
        <v>#VALUE!</v>
      </c>
      <c r="DM153" s="465" t="e">
        <f>DC153*(1-ES153)</f>
        <v>#VALUE!</v>
      </c>
      <c r="DN153" s="465" t="e">
        <f>DD153*(1-ET153)</f>
        <v>#VALUE!</v>
      </c>
      <c r="DO153" s="465" t="e">
        <f>DE153</f>
        <v>#VALUE!</v>
      </c>
      <c r="DP153" s="465" t="e">
        <f>DF153*(1-EU153)</f>
        <v>#VALUE!</v>
      </c>
      <c r="DQ153" s="465" t="e">
        <f>DG153*(1-EV153)</f>
        <v>#VALUE!</v>
      </c>
      <c r="DR153" s="465" t="e">
        <f>DH153*(1-EW153)</f>
        <v>#VALUE!</v>
      </c>
      <c r="DS153" s="465" t="e">
        <f>DI153</f>
        <v>#VALUE!</v>
      </c>
      <c r="DT153" s="465" t="e">
        <f>SUM(DJ153:DS153)</f>
        <v>#VALUE!</v>
      </c>
      <c r="DU153" s="465" t="e">
        <f>(GS153:GX153)+(DP153+DQ153+DR153)*GY153+DS153</f>
        <v>#VALUE!</v>
      </c>
      <c r="DV153" s="451" t="e">
        <f>AV153/$BH153/(1-EP153)</f>
        <v>#VALUE!</v>
      </c>
      <c r="DW153" s="451" t="e">
        <f>AW153/$BH153/(1-ER153)</f>
        <v>#VALUE!</v>
      </c>
      <c r="DX153" s="451" t="e">
        <f>AX153/$BH153/(1-EQ153)</f>
        <v>#VALUE!</v>
      </c>
      <c r="DY153" s="451" t="e">
        <f>AY153/$BH153/(1-ES153)</f>
        <v>#VALUE!</v>
      </c>
      <c r="DZ153" s="451" t="e">
        <f>AZ153/$BH153/(1-ET153)</f>
        <v>#VALUE!</v>
      </c>
      <c r="EA153" s="451" t="e">
        <f>BA153/$BH153/(1-AX153)</f>
        <v>#VALUE!</v>
      </c>
      <c r="EB153" s="451" t="e">
        <f>BB153/$BH153/(1-EU153)</f>
        <v>#VALUE!</v>
      </c>
      <c r="EC153" s="451" t="e">
        <f>BC153/$BH153/(1-EV153)</f>
        <v>#VALUE!</v>
      </c>
      <c r="ED153" s="451" t="e">
        <f>BD153/$BH153/(1-EW153)</f>
        <v>#VALUE!</v>
      </c>
      <c r="EE153" s="451" t="e">
        <f>BG153/BH153</f>
        <v>#VALUE!</v>
      </c>
      <c r="EF153" s="451" t="e">
        <f>DV153/SUM($DV153:$EE153)</f>
        <v>#VALUE!</v>
      </c>
      <c r="EG153" s="451" t="e">
        <f>DW153/SUM($DV153:$EE153)</f>
        <v>#VALUE!</v>
      </c>
      <c r="EH153" s="451" t="e">
        <f>DX153/SUM($DV153:$EE153)</f>
        <v>#VALUE!</v>
      </c>
      <c r="EI153" s="451" t="e">
        <f>DY153/SUM($DV153:$EE153)</f>
        <v>#VALUE!</v>
      </c>
      <c r="EJ153" s="451" t="e">
        <f>DZ153/SUM($DV153:$EE153)</f>
        <v>#VALUE!</v>
      </c>
      <c r="EK153" s="451" t="e">
        <f>EA153/SUM($DV153:$EE153)</f>
        <v>#VALUE!</v>
      </c>
      <c r="EL153" s="451" t="e">
        <f>EB153/SUM($DV153:$EE153)</f>
        <v>#VALUE!</v>
      </c>
      <c r="EM153" s="451" t="e">
        <f>EC153/SUM($DV153:$EE153)</f>
        <v>#VALUE!</v>
      </c>
      <c r="EN153" s="451" t="e">
        <f>ED153/SUM($DV153:$EE153)</f>
        <v>#VALUE!</v>
      </c>
      <c r="EO153" s="451" t="e">
        <f>EE153/SUM($DV153:$EE153)</f>
        <v>#VALUE!</v>
      </c>
      <c r="EP153" s="450">
        <f>EP152</f>
        <v>0.080000000000000002</v>
      </c>
      <c r="EQ153" s="450">
        <f>EQ152</f>
        <v>0.014999999999999999</v>
      </c>
      <c r="ER153" s="450">
        <f>ER152</f>
        <v>0.014999999999999999</v>
      </c>
      <c r="ES153" s="450">
        <f>ES152</f>
        <v>0.014999999999999999</v>
      </c>
      <c r="ET153" s="450">
        <f>ET152</f>
        <v>0.014999999999999999</v>
      </c>
      <c r="EU153" s="450">
        <f>EU152</f>
        <v>0.089999999999999997</v>
      </c>
      <c r="EV153" s="450">
        <f>EV152</f>
        <v>0.089999999999999997</v>
      </c>
      <c r="EW153" s="450">
        <f>EW152</f>
        <v>0.089999999999999997</v>
      </c>
      <c r="EX153" s="431" t="str">
        <f>IF(_tag_month_day!AS143="","",_tag_month_day!AS143/100)</f>
        <v/>
      </c>
      <c r="EY153" s="431" t="str">
        <f>IF(_tag_month_day!AT143="","",_tag_month_day!AT143/100)</f>
        <v/>
      </c>
      <c r="EZ153" s="431" t="str">
        <f>IF(_tag_month_day!AU143="","",_tag_month_day!AU143/100)</f>
        <v/>
      </c>
      <c r="FA153" s="431" t="str">
        <f>IF(_tag_month_day!AV143="","",_tag_month_day!AV143/100)</f>
        <v/>
      </c>
      <c r="FB153" s="431" t="str">
        <f>IF(_tag_month_day!AW143="","",_tag_month_day!AW143/100)</f>
        <v/>
      </c>
      <c r="FC153" s="431" t="str">
        <f>IF(_tag_month_day!AX143="","",_tag_month_day!AX143/100)</f>
        <v/>
      </c>
      <c r="FD153" s="449" t="str">
        <f>IF(_tag_month_day!AY143="","",_tag_month_day!AY143/100)</f>
        <v/>
      </c>
      <c r="FE153" s="449" t="str">
        <f>IF(_tag_month_day!AZ143="","",_tag_month_day!AZ143/100)</f>
        <v/>
      </c>
      <c r="FF153" s="449" t="str">
        <f>IF(_tag_month_day!BA143="","",_tag_month_day!BA143/100)</f>
        <v/>
      </c>
      <c r="FG153" s="449" t="str">
        <f>IF(_tag_month_day!BB143="","",_tag_month_day!BB143/100)</f>
        <v/>
      </c>
      <c r="FH153" s="467" t="str">
        <f>IF(_tag_month_day!BC143="","",_tag_month_day!BC143/100)</f>
        <v/>
      </c>
      <c r="FI153" s="449">
        <f>FI152</f>
        <v>0.40999999999999998</v>
      </c>
      <c r="FJ153" s="449">
        <f>FJ152</f>
        <v>0.11</v>
      </c>
      <c r="FK153" s="449">
        <f>FK152</f>
        <v>0.014999999999999999</v>
      </c>
      <c r="FL153" s="449">
        <f>FL152</f>
        <v>0</v>
      </c>
      <c r="FM153" s="467">
        <f>FM152</f>
        <v>0.0001</v>
      </c>
      <c r="FN153" s="449">
        <f>FN152</f>
        <v>0.32000000000000001</v>
      </c>
      <c r="FO153" s="449">
        <f>FO152</f>
        <v>0.20000000000000001</v>
      </c>
      <c r="FP153" s="449">
        <f>FP152</f>
        <v>0.01</v>
      </c>
      <c r="FQ153" s="449">
        <f>FQ152</f>
        <v>0</v>
      </c>
      <c r="FR153" s="467">
        <f>FR152</f>
        <v>0.0001</v>
      </c>
      <c r="FS153" s="449" t="str">
        <f>IF(_tag_month_day!BD143="","",_tag_month_day!BD143/100)</f>
        <v/>
      </c>
      <c r="FT153" s="449" t="str">
        <f>IF(_tag_month_day!BE143="","",_tag_month_day!BE143/100)</f>
        <v/>
      </c>
      <c r="FU153" s="449" t="str">
        <f>IF(_tag_month_day!BF143="","",_tag_month_day!BF143/100)</f>
        <v/>
      </c>
      <c r="FV153" s="449" t="str">
        <f>IF(_tag_month_day!BG143="","",_tag_month_day!BG143/100)</f>
        <v/>
      </c>
      <c r="FW153" s="467" t="str">
        <f>IF(_tag_month_day!BH143="","",_tag_month_day!BH143/100)</f>
        <v/>
      </c>
      <c r="FX153" s="449" t="str">
        <f>IF(_tag_month_day!BI143="","",_tag_month_day!BI143/100)</f>
        <v/>
      </c>
      <c r="FY153" s="449" t="str">
        <f>IF(_tag_month_day!BJ143="","",_tag_month_day!BJ143/100)</f>
        <v/>
      </c>
      <c r="FZ153" s="468" t="str">
        <f>IF(_tag_month_day!BK143="","",_tag_month_day!BK143/100)</f>
        <v/>
      </c>
      <c r="GA153" s="449" t="str">
        <f>IF(_tag_month_day!BL143="","",_tag_month_day!BL143/100)</f>
        <v/>
      </c>
      <c r="GB153" s="467" t="str">
        <f>IF(_tag_month_day!BM143="","",_tag_month_day!BM143/100)</f>
        <v/>
      </c>
      <c r="GC153" s="431" t="str">
        <f>IF(_tag_month_day!BN143="","",_tag_month_day!BN143/100)</f>
        <v/>
      </c>
      <c r="GD153" s="431" t="str">
        <f>IF(_tag_month_day!BO143="","",_tag_month_day!BO143/100)</f>
        <v/>
      </c>
      <c r="GE153" s="431" t="str">
        <f>IF(_tag_month_day!BP143="","",_tag_month_day!BP143/100)</f>
        <v/>
      </c>
      <c r="GF153" s="431" t="str">
        <f>IF(_tag_month_day!BQ143="","",_tag_month_day!BQ143/100)</f>
        <v/>
      </c>
      <c r="GG153" s="431" t="str">
        <f>IF(_tag_month_day!BR143="","",_tag_month_day!BR143/100)</f>
        <v/>
      </c>
      <c r="GH153" s="431" t="str">
        <f>IF(_tag_month_day!BS143="","",_tag_month_day!BS143/100)</f>
        <v/>
      </c>
      <c r="GI153" s="467" t="str">
        <f>IF(_tag_month_day!BT143="","",_tag_month_day!BT143/100)</f>
        <v/>
      </c>
      <c r="GJ153" s="469" t="str">
        <f>IF(_tag_month_day!BU143="","",_tag_month_day!BU143/100)</f>
        <v/>
      </c>
      <c r="GK153" s="470">
        <f>GK152</f>
        <v>0.070000000000000007</v>
      </c>
      <c r="GL153" s="470">
        <f>GL152</f>
        <v>0.029999999999999999</v>
      </c>
      <c r="GM153" s="471" t="str">
        <f>IF(_tag_month_day!BX143="","",_tag_month_day!BX143/100)</f>
        <v/>
      </c>
      <c r="GN153" s="470">
        <f>GN152</f>
        <v>0.070000000000000007</v>
      </c>
      <c r="GO153" s="470">
        <f>GO152</f>
        <v>0.029999999999999999</v>
      </c>
      <c r="GP153" s="470">
        <f>GP152</f>
        <v>0.089999999999999997</v>
      </c>
      <c r="GQ153" s="470">
        <f>GQ152</f>
        <v>0.029999999999999999</v>
      </c>
      <c r="GR153" s="471" t="str">
        <f>IF(_tag_month_day!CA143="","",_tag_month_day!CA143/100)</f>
        <v/>
      </c>
      <c r="GS153" s="472">
        <f>GS152</f>
        <v>0.95299999999999996</v>
      </c>
      <c r="GT153" s="472">
        <f>GT152</f>
        <v>0.55000000000000004</v>
      </c>
      <c r="GU153" s="472">
        <f>GU152</f>
        <v>0.55000000000000004</v>
      </c>
      <c r="GV153" s="472">
        <f>GV152</f>
        <v>0.55000000000000004</v>
      </c>
      <c r="GW153" s="472">
        <f>GW152</f>
        <v>0.5</v>
      </c>
      <c r="GX153" s="472">
        <f>GX152</f>
        <v>0.93500000000000005</v>
      </c>
      <c r="GY153" s="472">
        <f>GY152</f>
        <v>0.14999999999999999</v>
      </c>
      <c r="GZ153" s="472">
        <f>GZ152</f>
        <v>1</v>
      </c>
      <c r="HA153" s="474">
        <f>HA152</f>
        <v>0.047</v>
      </c>
      <c r="HB153" s="474">
        <f>HB152</f>
        <v>0.45000000000000001</v>
      </c>
      <c r="HC153" s="474">
        <f>HC152</f>
        <v>0.45000000000000001</v>
      </c>
      <c r="HD153" s="474">
        <f>HD152</f>
        <v>0.45000000000000001</v>
      </c>
      <c r="HE153" s="474">
        <f>HE152</f>
        <v>0.5</v>
      </c>
      <c r="HF153" s="474">
        <f>HF152</f>
        <v>0.065000000000000002</v>
      </c>
      <c r="HG153" s="474">
        <f>HG152</f>
        <v>0.84999999999999998</v>
      </c>
      <c r="HH153" s="474">
        <f>HH152</f>
        <v>0</v>
      </c>
      <c r="HI153" s="10" t="e">
        <f>IF(BZ153&lt;&gt;"",CK153-BV153,0)</f>
        <v>#VALUE!</v>
      </c>
      <c r="HJ153" s="10" t="e">
        <f>IF(AJ153&gt;0,AH153-AJ153,0)</f>
        <v>#VALUE!</v>
      </c>
      <c r="HK153" s="466">
        <f>HK152</f>
        <v>0.84999999999999998</v>
      </c>
      <c r="HL153" s="424">
        <f>HL152</f>
        <v>550000</v>
      </c>
      <c r="HM153" s="424">
        <f>HM152</f>
        <v>480000</v>
      </c>
      <c r="HN153" s="465" t="e">
        <f>(DJ153*EZ153+DK153*FH153+DL153*FM153+DM153*FR153+DN153*FW153+DO153*GB153+DS153*GI153+DP153*GM153+DR153*GR153)*1000*2</f>
        <v>#VALUE!</v>
      </c>
      <c r="HO153" s="465" t="e">
        <f>HN153*HK153*$HO$2/HL153*1000000</f>
        <v>#VALUE!</v>
      </c>
      <c r="HP153" s="465" t="e">
        <f>HN153*HK153*$HP$2/HM153*1000000</f>
        <v>#VALUE!</v>
      </c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</row>
    <row customFormat="1" r="154" s="0">
      <c r="A154" s="420">
        <v>143</v>
      </c>
      <c r="B154" s="421">
        <f ca="1">IF(D154=D153,B153,IF(D154="夜班",B153+1,B153))</f>
        <v>43591</v>
      </c>
      <c r="C154" s="422">
        <f>C153</f>
        <v>0.041666666666666699</v>
      </c>
      <c r="D154" s="10" t="str">
        <f ca="1">IF(HOUR(G154)&lt;8,"夜班",IF(HOUR(G154)&lt;16,"白班",IF(HOUR(G154)&lt;24,"中班",0)))</f>
        <v>中班</v>
      </c>
      <c r="E154" s="10" t="e">
        <f ca="1">IF(F154=1,"甲",IF(F154=2,"乙",IF(F154=3,"丙",IF(F154=4,"丁",""))))</f>
        <v>#REF!</v>
      </c>
      <c r="F154" s="10" t="e">
        <f ca="1">SUMPRODUCT((成本日报!$A$3:$A$95=计划!B154)*(成本日报!$B$3:$B$95=计划!$D154),成本日报!$C$3:$C$95)</f>
        <v>#REF!</v>
      </c>
      <c r="G154" s="423">
        <f ca="1">G153+C153</f>
        <v>43591.916666666322</v>
      </c>
      <c r="H154" s="423">
        <f ca="1">$G154+$C154/60*10+$C154*0</f>
        <v>43591.923611110768</v>
      </c>
      <c r="I154" s="423">
        <f ca="1">$G154+$C154/60*18+$C154*0</f>
        <v>43591.929166666319</v>
      </c>
      <c r="J154" s="423">
        <f ca="1">$G154+$C154/60*0+$C154*1</f>
        <v>43591.958333332987</v>
      </c>
      <c r="K154" s="423">
        <f ca="1">$G154+$C154/60*30+$C154*2</f>
        <v>43592.020833332994</v>
      </c>
      <c r="L154" s="423">
        <f ca="1">$G154+$C154/60*0+$C154*3</f>
        <v>43592.041666666322</v>
      </c>
      <c r="M154" s="424" t="str">
        <f>IF(_tag_month_day!A144="","",_tag_month_day!A144)</f>
        <v/>
      </c>
      <c r="N154" s="424" t="str">
        <f>IF(_tag_month_day!B144="","",_tag_month_day!B144)</f>
        <v/>
      </c>
      <c r="O154" s="425" t="e">
        <f>IF(M154+N154=0,"",M154+N154)</f>
        <v>#VALUE!</v>
      </c>
      <c r="P154" s="424" t="str">
        <f>IF(_tag_month_day!C144="","",_tag_month_day!C144)</f>
        <v/>
      </c>
      <c r="Q154" s="424" t="str">
        <f>IF(_tag_month_day!D144="","",_tag_month_day!D144)</f>
        <v/>
      </c>
      <c r="R154" s="426" t="str">
        <f>IF(_tag_month_day!CB144="","",_tag_month_day!CB144/100)</f>
        <v/>
      </c>
      <c r="S154" s="427" t="str">
        <f>IF(_tag_month_day!E144="","",_tag_month_day!E144)</f>
        <v/>
      </c>
      <c r="T154" s="427" t="str">
        <f>IF(_tag_month_day!F144="","",_tag_month_day!F144)</f>
        <v/>
      </c>
      <c r="U154" s="428" t="e">
        <f>S154+T154</f>
        <v>#VALUE!</v>
      </c>
      <c r="V154" s="429" t="e">
        <f>U154/AJ154</f>
        <v>#VALUE!</v>
      </c>
      <c r="W154" s="430" t="str">
        <f>IF(_jhy_month_day!A144="","",_jhy_month_day!A144)</f>
        <v/>
      </c>
      <c r="X154" s="431" t="str">
        <f>IF(_jhy_month_day!B144="","",_jhy_month_day!B144/100)</f>
        <v/>
      </c>
      <c r="Y154" s="431" t="str">
        <f>IF(_jhy_month_day!C144="","",_jhy_month_day!C144/100)</f>
        <v/>
      </c>
      <c r="Z154" s="432">
        <f>Z150+1</f>
        <v>36</v>
      </c>
      <c r="AA154" s="433" t="str">
        <f>IF(_tag_month_day!G144="","",_tag_month_day!G144/100)</f>
        <v/>
      </c>
      <c r="AB154" s="433" t="str">
        <f>IF(_tag_month_day!H144="","",_tag_month_day!H144/100)</f>
        <v/>
      </c>
      <c r="AC154" s="434">
        <f>IF(X154="",AC153,BK154*($AV153*X154+$AW153*FD153+$AX153*FI153+$AY153*FN153+$AZ153*FS153+$BA153*FX153+$BG153*GE153)/(AV153*Y154+AX153*FK153+AW153*FF153+AY153*FP153+AZ153*FU153+BA153*FZ153+BG153*GG153+BB153*GK153+BC153*GN153+BD153*GP153))</f>
        <v>1.59963432013121</v>
      </c>
      <c r="AD154" s="435" t="str">
        <f>IF(AC154=AC153,"",AC154-AC153)</f>
        <v/>
      </c>
      <c r="AE154" s="436" t="str">
        <f>IF(1-AF154=0,"",(1-AF154))</f>
        <v/>
      </c>
      <c r="AF154" s="437">
        <v>1</v>
      </c>
      <c r="AG154" s="10" t="str">
        <f>AG153</f>
        <v>8B4</v>
      </c>
      <c r="AH154" s="438" t="str">
        <f>AH153</f>
        <v/>
      </c>
      <c r="AI154" s="424" t="e">
        <f>IF(ROUND(AJ154-AJ153,1)=0,"",AJ154-AJ153)</f>
        <v>#VALUE!</v>
      </c>
      <c r="AJ154" s="10" t="str">
        <f>IF(_tag_month_day!I144="","",_tag_month_day!I144)</f>
        <v/>
      </c>
      <c r="AK154" s="440"/>
      <c r="AL154" s="440"/>
      <c r="AM154" s="440"/>
      <c r="AN154" s="441">
        <f>AN153</f>
        <v>2</v>
      </c>
      <c r="AO154" s="441">
        <f>AO153</f>
        <v>8</v>
      </c>
      <c r="AP154" s="442" t="e">
        <f>(IF(AN154=0,AS153,AS153*(1+AO154/AN154)/(AR154+AO154/AN154)))+AT154</f>
        <v>#VALUE!</v>
      </c>
      <c r="AQ154" s="443" t="str">
        <f>IF(_tag_month_day!J144="","",_tag_month_day!J144/100)</f>
        <v/>
      </c>
      <c r="AR154" s="444">
        <f>AR153</f>
        <v>1.3</v>
      </c>
      <c r="AS154" s="445" t="e">
        <f>AQ154*(AN154*AR154+AO154)/(AN154+AO154)</f>
        <v>#VALUE!</v>
      </c>
      <c r="AT154" s="445" t="e">
        <f>(SUM(BE154:BF154)-SUM(BE153:BF153))*0.05</f>
        <v>#VALUE!</v>
      </c>
      <c r="AU154" s="446" t="str">
        <f>IF(_tag_month_day!CC144="","",IF(_tag_month_day!CC144&gt;0,_tag_month_day!CD144,_tag_month_day!CE144))</f>
        <v/>
      </c>
      <c r="AV154" s="447" t="str">
        <f>IF(_tag_month_day!L144="","",_tag_month_day!L144/100)</f>
        <v/>
      </c>
      <c r="AW154" s="431">
        <f>AW153</f>
        <v>0</v>
      </c>
      <c r="AX154" s="431">
        <f>AX153</f>
        <v>0</v>
      </c>
      <c r="AY154" s="431" t="str">
        <f>IF(_tag_month_day!M144="","",_tag_month_day!M144/100)</f>
        <v/>
      </c>
      <c r="AZ154" s="431" t="str">
        <f>IF(_tag_month_day!N144="","",_tag_month_day!N144/100)</f>
        <v/>
      </c>
      <c r="BA154" s="431" t="str">
        <f>IF(_tag_month_day!O144="","",_tag_month_day!O144/100)</f>
        <v/>
      </c>
      <c r="BB154" s="448" t="str">
        <f>IF(_tag_month_day!P144="","",_tag_month_day!P144/100)</f>
        <v/>
      </c>
      <c r="BC154" s="448">
        <f>BC153</f>
        <v>0</v>
      </c>
      <c r="BD154" s="448" t="str">
        <f>IF(_tag_month_day!Q144="","",_tag_month_day!Q144/100)</f>
        <v/>
      </c>
      <c r="BE154" s="449" t="str">
        <f>IF(_tag_month_day!R144="","",_tag_month_day!R144/100)</f>
        <v/>
      </c>
      <c r="BF154" s="388" t="e">
        <f>(AU154*(100+BE154*100))/(AJ154-AU154)/100</f>
        <v>#VALUE!</v>
      </c>
      <c r="BG154" s="450" t="e">
        <f>BE154+BF154</f>
        <v>#VALUE!</v>
      </c>
      <c r="BH154" s="451" t="e">
        <f>SUM(AV154:BF154)</f>
        <v>#VALUE!</v>
      </c>
      <c r="BI154" s="452" t="e">
        <f>IF(CX154=0,BI153,(DK154*查询!$R$5+DL154*查询!$Q$5+DM154*查询!$N$5+DN154*查询!$O$5+DO154*查询!$P$5)*AF154/CX154)</f>
        <v>#VALUE!</v>
      </c>
      <c r="BJ154" s="452" t="e">
        <f>IF(CX154=0,BJ153,(DP154*查询!$S$5+DQ154*查询!$T$5+DR154*查询!$U$5)*AF154/CX154)</f>
        <v>#VALUE!</v>
      </c>
      <c r="BK154" s="452">
        <f>BK153</f>
        <v>1</v>
      </c>
      <c r="BL154" s="453" t="e">
        <f>SUMPRODUCT((AV154:BA154)*(GS154:GX154))/((GS154:GX154)+SUM(BB154:BD154)*GY154+BG154*GZ154)</f>
        <v>#VALUE!</v>
      </c>
      <c r="BM154" s="453" t="e">
        <f>BK154*($AV154*FB154+$AW154*FD154+$AX154*FI154+$AY154*FN154+$AZ154*FS154+$BA154*FX154+$BG154*GE154)/(AV154*EY154+AX154*FK154+AW154*FF154+AY154*FP154+AZ154*FU154+BA154*FZ154+BG154*GG154+BB154*GK154+BC154*GN154+BD154*GP154)</f>
        <v>#VALUE!</v>
      </c>
      <c r="BN154" s="453" t="e">
        <f>($AV154*FC154+$AX154*FJ154+$AW154*FE154+$AY154*FO154+$AZ154*FT154+$BA154*FY154+$BG154*GF154)/($AV154*FA154+BG154*GH154+BB154*GL154+BC154*GO154+BD154*GQ154+BA154*GA154)</f>
        <v>#VALUE!</v>
      </c>
      <c r="BO154" s="454" t="e">
        <f>SUMPRODUCT(AV154:BA154*GS154:GX154)/(GS154:GX154+(BB154+BC154+BD154)*GY154+BG154)</f>
        <v>#VALUE!</v>
      </c>
      <c r="BP154" s="454" t="e">
        <f>SUMPRODUCT(AV154:BA154*GS154:GX154)/(GS154:GX154+(BB154+BC154+BD154)*GY154+BG154)</f>
        <v>#VALUE!</v>
      </c>
      <c r="BQ154" s="454" t="e">
        <f>SUMPRODUCT(AV154:BA154*GS154:GX154)/(GS154:GX154+(BB154+BC154+BD154)*GY154+BG154)</f>
        <v>#VALUE!</v>
      </c>
      <c r="BR154" s="453" t="str">
        <f>IF(_tag_month_day!T144="","",_tag_month_day!T144)</f>
        <v/>
      </c>
      <c r="BS154" s="453" t="str">
        <f>IF(_tag_month_day!U144="","",_tag_month_day!U144)</f>
        <v/>
      </c>
      <c r="BT154" s="455" t="str">
        <f>IF(CK154="","",IF((CK154&gt;=BV154-0.12)*(CK154&lt;=BV154+0.12),"合格","不合格"))</f>
        <v/>
      </c>
      <c r="BU154" s="456" t="str">
        <f>IF(_tag_month_day!V144="","",_tag_month_day!V144)</f>
        <v/>
      </c>
      <c r="BV154" s="457" t="str">
        <f>IF(_tag_month_day!W144="","",_tag_month_day!W144)</f>
        <v/>
      </c>
      <c r="BW154" s="458" t="str">
        <f>IF(_tag_month_day!X144="","",_tag_month_day!X144)</f>
        <v/>
      </c>
      <c r="BX154" s="458" t="str">
        <f>IF(_tag_month_day!Y144="","",_tag_month_day!Y144)</f>
        <v/>
      </c>
      <c r="BY154" s="459">
        <f ca="1">L154</f>
        <v>43592.041666666322</v>
      </c>
      <c r="BZ154" s="460"/>
      <c r="CA154" s="461"/>
      <c r="CB154" s="424" t="str">
        <f>IF(_tag_month_day!Z144="","",_tag_month_day!Z144)</f>
        <v/>
      </c>
      <c r="CC154" s="424" t="str">
        <f>IF(_tag_month_day!AA144="","",_tag_month_day!AA144)</f>
        <v/>
      </c>
      <c r="CD154" s="424" t="str">
        <f>IF(_tag_month_day!AB144="","",_tag_month_day!AB144)</f>
        <v/>
      </c>
      <c r="CE154" s="424" t="str">
        <f>IF(_tag_month_day!AC144="","",_tag_month_day!AC144)</f>
        <v/>
      </c>
      <c r="CF154" s="424" t="str">
        <f>IF(_tag_month_day!AD144="","",_tag_month_day!AD144)</f>
        <v/>
      </c>
      <c r="CG154" s="424" t="str">
        <f>IF(_tag_month_day!AE144="","",_tag_month_day!AE144)</f>
        <v/>
      </c>
      <c r="CH154" s="424" t="str">
        <f>IF(_tag_month_day!AF144="","",_tag_month_day!AF144)</f>
        <v/>
      </c>
      <c r="CI154" s="424" t="str">
        <f>IF(_tag_month_day!AG144="","",_tag_month_day!AG144)</f>
        <v/>
      </c>
      <c r="CJ154" s="424" t="str">
        <f>IF(_tag_month_day!AH144="","",_tag_month_day!AH144)</f>
        <v/>
      </c>
      <c r="CK154" s="424" t="str">
        <f>IF(_tag_month_day!AI144="","",_tag_month_day!AI144)</f>
        <v/>
      </c>
      <c r="CL154" s="4" t="str">
        <f>IF(_tag_month_day!AJ144="","",_tag_month_day!AJ144)</f>
        <v/>
      </c>
      <c r="CM154" s="4" t="str">
        <f>IF(_tag_month_day!AK144="","",_tag_month_day!AK144)</f>
        <v/>
      </c>
      <c r="CN154" s="4" t="str">
        <f>IF(_tag_month_day!AL144="","",_tag_month_day!AL144)</f>
        <v/>
      </c>
      <c r="CO154" s="4" t="str">
        <f>IF(_tag_month_day!AM144="","",_tag_month_day!AM144)</f>
        <v/>
      </c>
      <c r="CP154" s="4" t="str">
        <f>IF(_tag_month_day!AN144="","",_tag_month_day!AN144)</f>
        <v/>
      </c>
      <c r="CQ154" s="4" t="str">
        <f>IF(_tag_month_day!AO144="","",_tag_month_day!AO144)</f>
        <v/>
      </c>
      <c r="CR154" s="462" t="str">
        <f>IF(_tag_month_day!AP144="","",_tag_month_day!AP144)</f>
        <v/>
      </c>
      <c r="CS154" s="463" t="str">
        <f>IF(_tag_month_day!AQ144="","",_tag_month_day!AQ144)</f>
        <v/>
      </c>
      <c r="CT154" s="4" t="str">
        <f>IF(_tag_month_day!AR144="","",_tag_month_day!AR144)</f>
        <v/>
      </c>
      <c r="CU154" s="464" t="e">
        <f>DU154/AJ154</f>
        <v>#VALUE!</v>
      </c>
      <c r="CV154" s="451" t="e">
        <f>BG154/BH154</f>
        <v>#VALUE!</v>
      </c>
      <c r="CW154" s="465" t="e">
        <f>AJ154*(1-CV154)*CU154*AF154</f>
        <v>#VALUE!</v>
      </c>
      <c r="CX154" s="465" t="e">
        <f>CW154*94%</f>
        <v>#VALUE!</v>
      </c>
      <c r="CY154" s="466" t="e">
        <f>IF(CX154=0,0,DS154/(DS154+CX154))</f>
        <v>#VALUE!</v>
      </c>
      <c r="CZ154" s="465" t="e">
        <f>$AJ154*EF154</f>
        <v>#VALUE!</v>
      </c>
      <c r="DA154" s="465" t="e">
        <f>$AJ154*EG154</f>
        <v>#VALUE!</v>
      </c>
      <c r="DB154" s="465" t="e">
        <f>$AJ154*EH154</f>
        <v>#VALUE!</v>
      </c>
      <c r="DC154" s="465" t="e">
        <f>$AJ154*EI154</f>
        <v>#VALUE!</v>
      </c>
      <c r="DD154" s="465" t="e">
        <f>$AJ154*EJ154</f>
        <v>#VALUE!</v>
      </c>
      <c r="DE154" s="465" t="e">
        <f>$AJ154*EK154</f>
        <v>#VALUE!</v>
      </c>
      <c r="DF154" s="465" t="e">
        <f>$AJ154*EL154</f>
        <v>#VALUE!</v>
      </c>
      <c r="DG154" s="465" t="e">
        <f>$AJ154*EM154</f>
        <v>#VALUE!</v>
      </c>
      <c r="DH154" s="465" t="e">
        <f>$AJ154*EN154</f>
        <v>#VALUE!</v>
      </c>
      <c r="DI154" s="465" t="e">
        <f>$AJ154*EO154</f>
        <v>#VALUE!</v>
      </c>
      <c r="DJ154" s="465" t="e">
        <f>CZ154*(1-EP154)</f>
        <v>#VALUE!</v>
      </c>
      <c r="DK154" s="465" t="e">
        <f>DA154*(1-ER154)</f>
        <v>#VALUE!</v>
      </c>
      <c r="DL154" s="465" t="e">
        <f>DB154*(1-EQ154)</f>
        <v>#VALUE!</v>
      </c>
      <c r="DM154" s="465" t="e">
        <f>DC154*(1-ES154)</f>
        <v>#VALUE!</v>
      </c>
      <c r="DN154" s="465" t="e">
        <f>DD154*(1-ET154)</f>
        <v>#VALUE!</v>
      </c>
      <c r="DO154" s="465" t="e">
        <f>DE154</f>
        <v>#VALUE!</v>
      </c>
      <c r="DP154" s="465" t="e">
        <f>DF154*(1-EU154)</f>
        <v>#VALUE!</v>
      </c>
      <c r="DQ154" s="465" t="e">
        <f>DG154*(1-EV154)</f>
        <v>#VALUE!</v>
      </c>
      <c r="DR154" s="465" t="e">
        <f>DH154*(1-EW154)</f>
        <v>#VALUE!</v>
      </c>
      <c r="DS154" s="465" t="e">
        <f>DI154</f>
        <v>#VALUE!</v>
      </c>
      <c r="DT154" s="465" t="e">
        <f>SUM(DJ154:DS154)</f>
        <v>#VALUE!</v>
      </c>
      <c r="DU154" s="465" t="e">
        <f>(GS154:GX154)+(DP154+DQ154+DR154)*GY154+DS154</f>
        <v>#VALUE!</v>
      </c>
      <c r="DV154" s="451" t="e">
        <f>AV154/$BH154/(1-EP154)</f>
        <v>#VALUE!</v>
      </c>
      <c r="DW154" s="451" t="e">
        <f>AW154/$BH154/(1-ER154)</f>
        <v>#VALUE!</v>
      </c>
      <c r="DX154" s="451" t="e">
        <f>AX154/$BH154/(1-EQ154)</f>
        <v>#VALUE!</v>
      </c>
      <c r="DY154" s="451" t="e">
        <f>AY154/$BH154/(1-ES154)</f>
        <v>#VALUE!</v>
      </c>
      <c r="DZ154" s="451" t="e">
        <f>AZ154/$BH154/(1-ET154)</f>
        <v>#VALUE!</v>
      </c>
      <c r="EA154" s="451" t="e">
        <f>BA154/$BH154/(1-AX154)</f>
        <v>#VALUE!</v>
      </c>
      <c r="EB154" s="451" t="e">
        <f>BB154/$BH154/(1-EU154)</f>
        <v>#VALUE!</v>
      </c>
      <c r="EC154" s="451" t="e">
        <f>BC154/$BH154/(1-EV154)</f>
        <v>#VALUE!</v>
      </c>
      <c r="ED154" s="451" t="e">
        <f>BD154/$BH154/(1-EW154)</f>
        <v>#VALUE!</v>
      </c>
      <c r="EE154" s="451" t="e">
        <f>BG154/BH154</f>
        <v>#VALUE!</v>
      </c>
      <c r="EF154" s="451" t="e">
        <f>DV154/SUM($DV154:$EE154)</f>
        <v>#VALUE!</v>
      </c>
      <c r="EG154" s="451" t="e">
        <f>DW154/SUM($DV154:$EE154)</f>
        <v>#VALUE!</v>
      </c>
      <c r="EH154" s="451" t="e">
        <f>DX154/SUM($DV154:$EE154)</f>
        <v>#VALUE!</v>
      </c>
      <c r="EI154" s="451" t="e">
        <f>DY154/SUM($DV154:$EE154)</f>
        <v>#VALUE!</v>
      </c>
      <c r="EJ154" s="451" t="e">
        <f>DZ154/SUM($DV154:$EE154)</f>
        <v>#VALUE!</v>
      </c>
      <c r="EK154" s="451" t="e">
        <f>EA154/SUM($DV154:$EE154)</f>
        <v>#VALUE!</v>
      </c>
      <c r="EL154" s="451" t="e">
        <f>EB154/SUM($DV154:$EE154)</f>
        <v>#VALUE!</v>
      </c>
      <c r="EM154" s="451" t="e">
        <f>EC154/SUM($DV154:$EE154)</f>
        <v>#VALUE!</v>
      </c>
      <c r="EN154" s="451" t="e">
        <f>ED154/SUM($DV154:$EE154)</f>
        <v>#VALUE!</v>
      </c>
      <c r="EO154" s="451" t="e">
        <f>EE154/SUM($DV154:$EE154)</f>
        <v>#VALUE!</v>
      </c>
      <c r="EP154" s="450">
        <f>EP153</f>
        <v>0.080000000000000002</v>
      </c>
      <c r="EQ154" s="450">
        <f>EQ153</f>
        <v>0.014999999999999999</v>
      </c>
      <c r="ER154" s="450">
        <f>ER153</f>
        <v>0.014999999999999999</v>
      </c>
      <c r="ES154" s="450">
        <f>ES153</f>
        <v>0.014999999999999999</v>
      </c>
      <c r="ET154" s="450">
        <f>ET153</f>
        <v>0.014999999999999999</v>
      </c>
      <c r="EU154" s="450">
        <f>EU153</f>
        <v>0.089999999999999997</v>
      </c>
      <c r="EV154" s="450">
        <f>EV153</f>
        <v>0.089999999999999997</v>
      </c>
      <c r="EW154" s="450">
        <f>EW153</f>
        <v>0.089999999999999997</v>
      </c>
      <c r="EX154" s="431" t="str">
        <f>IF(_tag_month_day!AS144="","",_tag_month_day!AS144/100)</f>
        <v/>
      </c>
      <c r="EY154" s="431" t="str">
        <f>IF(_tag_month_day!AT144="","",_tag_month_day!AT144/100)</f>
        <v/>
      </c>
      <c r="EZ154" s="431" t="str">
        <f>IF(_tag_month_day!AU144="","",_tag_month_day!AU144/100)</f>
        <v/>
      </c>
      <c r="FA154" s="431" t="str">
        <f>IF(_tag_month_day!AV144="","",_tag_month_day!AV144/100)</f>
        <v/>
      </c>
      <c r="FB154" s="431" t="str">
        <f>IF(_tag_month_day!AW144="","",_tag_month_day!AW144/100)</f>
        <v/>
      </c>
      <c r="FC154" s="431" t="str">
        <f>IF(_tag_month_day!AX144="","",_tag_month_day!AX144/100)</f>
        <v/>
      </c>
      <c r="FD154" s="449" t="str">
        <f>IF(_tag_month_day!AY144="","",_tag_month_day!AY144/100)</f>
        <v/>
      </c>
      <c r="FE154" s="449" t="str">
        <f>IF(_tag_month_day!AZ144="","",_tag_month_day!AZ144/100)</f>
        <v/>
      </c>
      <c r="FF154" s="449" t="str">
        <f>IF(_tag_month_day!BA144="","",_tag_month_day!BA144/100)</f>
        <v/>
      </c>
      <c r="FG154" s="449" t="str">
        <f>IF(_tag_month_day!BB144="","",_tag_month_day!BB144/100)</f>
        <v/>
      </c>
      <c r="FH154" s="467" t="str">
        <f>IF(_tag_month_day!BC144="","",_tag_month_day!BC144/100)</f>
        <v/>
      </c>
      <c r="FI154" s="449">
        <f>FI153</f>
        <v>0.40999999999999998</v>
      </c>
      <c r="FJ154" s="449">
        <f>FJ153</f>
        <v>0.11</v>
      </c>
      <c r="FK154" s="449">
        <f>FK153</f>
        <v>0.014999999999999999</v>
      </c>
      <c r="FL154" s="449">
        <f>FL153</f>
        <v>0</v>
      </c>
      <c r="FM154" s="467">
        <f>FM153</f>
        <v>0.0001</v>
      </c>
      <c r="FN154" s="449">
        <f>FN153</f>
        <v>0.32000000000000001</v>
      </c>
      <c r="FO154" s="449">
        <f>FO153</f>
        <v>0.20000000000000001</v>
      </c>
      <c r="FP154" s="449">
        <f>FP153</f>
        <v>0.01</v>
      </c>
      <c r="FQ154" s="449">
        <f>FQ153</f>
        <v>0</v>
      </c>
      <c r="FR154" s="467">
        <f>FR153</f>
        <v>0.0001</v>
      </c>
      <c r="FS154" s="449" t="str">
        <f>IF(_tag_month_day!BD144="","",_tag_month_day!BD144/100)</f>
        <v/>
      </c>
      <c r="FT154" s="449" t="str">
        <f>IF(_tag_month_day!BE144="","",_tag_month_day!BE144/100)</f>
        <v/>
      </c>
      <c r="FU154" s="449" t="str">
        <f>IF(_tag_month_day!BF144="","",_tag_month_day!BF144/100)</f>
        <v/>
      </c>
      <c r="FV154" s="449" t="str">
        <f>IF(_tag_month_day!BG144="","",_tag_month_day!BG144/100)</f>
        <v/>
      </c>
      <c r="FW154" s="467" t="str">
        <f>IF(_tag_month_day!BH144="","",_tag_month_day!BH144/100)</f>
        <v/>
      </c>
      <c r="FX154" s="449" t="str">
        <f>IF(_tag_month_day!BI144="","",_tag_month_day!BI144/100)</f>
        <v/>
      </c>
      <c r="FY154" s="449" t="str">
        <f>IF(_tag_month_day!BJ144="","",_tag_month_day!BJ144/100)</f>
        <v/>
      </c>
      <c r="FZ154" s="468" t="str">
        <f>IF(_tag_month_day!BK144="","",_tag_month_day!BK144/100)</f>
        <v/>
      </c>
      <c r="GA154" s="449" t="str">
        <f>IF(_tag_month_day!BL144="","",_tag_month_day!BL144/100)</f>
        <v/>
      </c>
      <c r="GB154" s="467" t="str">
        <f>IF(_tag_month_day!BM144="","",_tag_month_day!BM144/100)</f>
        <v/>
      </c>
      <c r="GC154" s="431" t="str">
        <f>IF(_tag_month_day!BN144="","",_tag_month_day!BN144/100)</f>
        <v/>
      </c>
      <c r="GD154" s="431" t="str">
        <f>IF(_tag_month_day!BO144="","",_tag_month_day!BO144/100)</f>
        <v/>
      </c>
      <c r="GE154" s="431" t="str">
        <f>IF(_tag_month_day!BP144="","",_tag_month_day!BP144/100)</f>
        <v/>
      </c>
      <c r="GF154" s="431" t="str">
        <f>IF(_tag_month_day!BQ144="","",_tag_month_day!BQ144/100)</f>
        <v/>
      </c>
      <c r="GG154" s="431" t="str">
        <f>IF(_tag_month_day!BR144="","",_tag_month_day!BR144/100)</f>
        <v/>
      </c>
      <c r="GH154" s="431" t="str">
        <f>IF(_tag_month_day!BS144="","",_tag_month_day!BS144/100)</f>
        <v/>
      </c>
      <c r="GI154" s="467" t="str">
        <f>IF(_tag_month_day!BT144="","",_tag_month_day!BT144/100)</f>
        <v/>
      </c>
      <c r="GJ154" s="469" t="str">
        <f>IF(_tag_month_day!BU144="","",_tag_month_day!BU144/100)</f>
        <v/>
      </c>
      <c r="GK154" s="470">
        <f>GK153</f>
        <v>0.070000000000000007</v>
      </c>
      <c r="GL154" s="470">
        <f>GL153</f>
        <v>0.029999999999999999</v>
      </c>
      <c r="GM154" s="471" t="str">
        <f>IF(_tag_month_day!BX144="","",_tag_month_day!BX144/100)</f>
        <v/>
      </c>
      <c r="GN154" s="470">
        <f>GN153</f>
        <v>0.070000000000000007</v>
      </c>
      <c r="GO154" s="470">
        <f>GO153</f>
        <v>0.029999999999999999</v>
      </c>
      <c r="GP154" s="470">
        <f>GP153</f>
        <v>0.089999999999999997</v>
      </c>
      <c r="GQ154" s="470">
        <f>GQ153</f>
        <v>0.029999999999999999</v>
      </c>
      <c r="GR154" s="471" t="str">
        <f>IF(_tag_month_day!CA144="","",_tag_month_day!CA144/100)</f>
        <v/>
      </c>
      <c r="GS154" s="472">
        <f>GS153</f>
        <v>0.95299999999999996</v>
      </c>
      <c r="GT154" s="472">
        <f>GT153</f>
        <v>0.55000000000000004</v>
      </c>
      <c r="GU154" s="472">
        <f>GU153</f>
        <v>0.55000000000000004</v>
      </c>
      <c r="GV154" s="472">
        <f>GV153</f>
        <v>0.55000000000000004</v>
      </c>
      <c r="GW154" s="472">
        <f>GW153</f>
        <v>0.5</v>
      </c>
      <c r="GX154" s="472">
        <f>GX153</f>
        <v>0.93500000000000005</v>
      </c>
      <c r="GY154" s="472">
        <f>GY153</f>
        <v>0.14999999999999999</v>
      </c>
      <c r="GZ154" s="472">
        <f>GZ153</f>
        <v>1</v>
      </c>
      <c r="HA154" s="474">
        <f>HA153</f>
        <v>0.047</v>
      </c>
      <c r="HB154" s="474">
        <f>HB153</f>
        <v>0.45000000000000001</v>
      </c>
      <c r="HC154" s="474">
        <f>HC153</f>
        <v>0.45000000000000001</v>
      </c>
      <c r="HD154" s="474">
        <f>HD153</f>
        <v>0.45000000000000001</v>
      </c>
      <c r="HE154" s="474">
        <f>HE153</f>
        <v>0.5</v>
      </c>
      <c r="HF154" s="474">
        <f>HF153</f>
        <v>0.065000000000000002</v>
      </c>
      <c r="HG154" s="474">
        <f>HG153</f>
        <v>0.84999999999999998</v>
      </c>
      <c r="HH154" s="474">
        <f>HH153</f>
        <v>0</v>
      </c>
      <c r="HI154" s="10">
        <f>IF(BZ154&lt;&gt;"",CK154-BV154,0)</f>
        <v>0</v>
      </c>
      <c r="HJ154" s="10" t="e">
        <f>IF(AJ154&gt;0,AH154-AJ154,0)</f>
        <v>#VALUE!</v>
      </c>
      <c r="HK154" s="466">
        <f>HK153</f>
        <v>0.84999999999999998</v>
      </c>
      <c r="HL154" s="424">
        <f>HL153</f>
        <v>550000</v>
      </c>
      <c r="HM154" s="424">
        <f>HM153</f>
        <v>480000</v>
      </c>
      <c r="HN154" s="465" t="e">
        <f>(DJ154*EZ154+DK154*FH154+DL154*FM154+DM154*FR154+DN154*FW154+DO154*GB154+DS154*GI154+DP154*GM154+DR154*GR154)*1000*2</f>
        <v>#VALUE!</v>
      </c>
      <c r="HO154" s="465" t="e">
        <f>HN154*HK154*$HO$2/HL154*1000000</f>
        <v>#VALUE!</v>
      </c>
      <c r="HP154" s="465" t="e">
        <f>HN154*HK154*$HP$2/HM154*1000000</f>
        <v>#VALUE!</v>
      </c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</row>
    <row customFormat="1" r="155" s="0">
      <c r="A155" s="420">
        <v>144</v>
      </c>
      <c r="B155" s="421">
        <f ca="1">IF(D155=D154,B154,IF(D155="夜班",B154+1,B154))</f>
        <v>43591</v>
      </c>
      <c r="C155" s="422">
        <f>C154</f>
        <v>0.041666666666666699</v>
      </c>
      <c r="D155" s="10" t="str">
        <f ca="1">IF(HOUR(G155)&lt;8,"夜班",IF(HOUR(G155)&lt;16,"白班",IF(HOUR(G155)&lt;24,"中班",0)))</f>
        <v>中班</v>
      </c>
      <c r="E155" s="10" t="e">
        <f ca="1">IF(F155=1,"甲",IF(F155=2,"乙",IF(F155=3,"丙",IF(F155=4,"丁",""))))</f>
        <v>#REF!</v>
      </c>
      <c r="F155" s="10" t="e">
        <f ca="1">SUMPRODUCT((成本日报!$A$3:$A$95=计划!B155)*(成本日报!$B$3:$B$95=计划!$D155),成本日报!$C$3:$C$95)</f>
        <v>#REF!</v>
      </c>
      <c r="G155" s="423">
        <f ca="1">G154+C154</f>
        <v>43591.958333332987</v>
      </c>
      <c r="H155" s="423">
        <f ca="1">$G155+$C155/60*10+$C155*0</f>
        <v>43591.965277777432</v>
      </c>
      <c r="I155" s="423">
        <f ca="1">$G155+$C155/60*18+$C155*0</f>
        <v>43591.970833332984</v>
      </c>
      <c r="J155" s="423">
        <f ca="1">$G155+$C155/60*0+$C155*1</f>
        <v>43591.999999999651</v>
      </c>
      <c r="K155" s="423">
        <f ca="1">$G155+$C155/60*30+$C155*2</f>
        <v>43592.062499999658</v>
      </c>
      <c r="L155" s="423">
        <f ca="1">$G155+$C155/60*0+$C155*3</f>
        <v>43592.083333332987</v>
      </c>
      <c r="M155" s="424" t="str">
        <f>IF(_tag_month_day!A145="","",_tag_month_day!A145)</f>
        <v/>
      </c>
      <c r="N155" s="424" t="str">
        <f>IF(_tag_month_day!B145="","",_tag_month_day!B145)</f>
        <v/>
      </c>
      <c r="O155" s="425" t="e">
        <f>IF(M155+N155=0,"",M155+N155)</f>
        <v>#VALUE!</v>
      </c>
      <c r="P155" s="424" t="str">
        <f>IF(_tag_month_day!C145="","",_tag_month_day!C145)</f>
        <v/>
      </c>
      <c r="Q155" s="424" t="str">
        <f>IF(_tag_month_day!D145="","",_tag_month_day!D145)</f>
        <v/>
      </c>
      <c r="R155" s="426" t="str">
        <f>IF(_tag_month_day!CB145="","",_tag_month_day!CB145/100)</f>
        <v/>
      </c>
      <c r="S155" s="427" t="str">
        <f>IF(_tag_month_day!E145="","",_tag_month_day!E145)</f>
        <v/>
      </c>
      <c r="T155" s="427" t="str">
        <f>IF(_tag_month_day!F145="","",_tag_month_day!F145)</f>
        <v/>
      </c>
      <c r="U155" s="428" t="e">
        <f>S155+T155</f>
        <v>#VALUE!</v>
      </c>
      <c r="V155" s="429" t="e">
        <f>U155/AJ155</f>
        <v>#VALUE!</v>
      </c>
      <c r="W155" s="430" t="str">
        <f>IF(_jhy_month_day!A145="","",_jhy_month_day!A145)</f>
        <v/>
      </c>
      <c r="X155" s="431" t="str">
        <f>IF(_jhy_month_day!B145="","",_jhy_month_day!B145/100)</f>
        <v/>
      </c>
      <c r="Y155" s="431" t="str">
        <f>IF(_jhy_month_day!C145="","",_jhy_month_day!C145/100)</f>
        <v/>
      </c>
      <c r="Z155" s="432">
        <f>Z151+1</f>
        <v>36</v>
      </c>
      <c r="AA155" s="433" t="str">
        <f>IF(_tag_month_day!G145="","",_tag_month_day!G145/100)</f>
        <v/>
      </c>
      <c r="AB155" s="433" t="str">
        <f>IF(_tag_month_day!H145="","",_tag_month_day!H145/100)</f>
        <v/>
      </c>
      <c r="AC155" s="434">
        <f>IF(X155="",AC154,BK155*($AV154*X155+$AW154*FD154+$AX154*FI154+$AY154*FN154+$AZ154*FS154+$BA154*FX154+$BG154*GE154)/(AV154*Y155+AX154*FK154+AW154*FF154+AY154*FP154+AZ154*FU154+BA154*FZ154+BG154*GG154+BB154*GK154+BC154*GN154+BD154*GP154))</f>
        <v>1.59963432013121</v>
      </c>
      <c r="AD155" s="435" t="str">
        <f>IF(AC155=AC154,"",AC155-AC154)</f>
        <v/>
      </c>
      <c r="AE155" s="436" t="str">
        <f>IF(1-AF155=0,"",(1-AF155))</f>
        <v/>
      </c>
      <c r="AF155" s="437">
        <v>1</v>
      </c>
      <c r="AG155" s="10" t="str">
        <f>AG154</f>
        <v>8B4</v>
      </c>
      <c r="AH155" s="438" t="str">
        <f>AH154</f>
        <v/>
      </c>
      <c r="AI155" s="424" t="e">
        <f>IF(ROUND(AJ155-AJ154,1)=0,"",AJ155-AJ154)</f>
        <v>#VALUE!</v>
      </c>
      <c r="AJ155" s="10" t="str">
        <f>IF(_tag_month_day!I145="","",_tag_month_day!I145)</f>
        <v/>
      </c>
      <c r="AK155" s="440"/>
      <c r="AL155" s="440"/>
      <c r="AM155" s="440"/>
      <c r="AN155" s="441">
        <f>AN154</f>
        <v>2</v>
      </c>
      <c r="AO155" s="441">
        <f>AO154</f>
        <v>8</v>
      </c>
      <c r="AP155" s="442" t="e">
        <f>(IF(AN155=0,AS154,AS154*(1+AO155/AN155)/(AR155+AO155/AN155)))+AT155</f>
        <v>#VALUE!</v>
      </c>
      <c r="AQ155" s="443" t="str">
        <f>IF(_tag_month_day!J145="","",_tag_month_day!J145/100)</f>
        <v/>
      </c>
      <c r="AR155" s="444">
        <f>AR154</f>
        <v>1.3</v>
      </c>
      <c r="AS155" s="445" t="e">
        <f>AQ155*(AN155*AR155+AO155)/(AN155+AO155)</f>
        <v>#VALUE!</v>
      </c>
      <c r="AT155" s="445" t="e">
        <f>(SUM(BE155:BF155)-SUM(BE154:BF154))*0.05</f>
        <v>#VALUE!</v>
      </c>
      <c r="AU155" s="446" t="str">
        <f>IF(_tag_month_day!CC145="","",IF(_tag_month_day!CC145&gt;0,_tag_month_day!CD145,_tag_month_day!CE145))</f>
        <v/>
      </c>
      <c r="AV155" s="447" t="str">
        <f>IF(_tag_month_day!L145="","",_tag_month_day!L145/100)</f>
        <v/>
      </c>
      <c r="AW155" s="431">
        <f>AW154</f>
        <v>0</v>
      </c>
      <c r="AX155" s="431">
        <f>AX154</f>
        <v>0</v>
      </c>
      <c r="AY155" s="431" t="str">
        <f>IF(_tag_month_day!M145="","",_tag_month_day!M145/100)</f>
        <v/>
      </c>
      <c r="AZ155" s="431" t="str">
        <f>IF(_tag_month_day!N145="","",_tag_month_day!N145/100)</f>
        <v/>
      </c>
      <c r="BA155" s="431" t="str">
        <f>IF(_tag_month_day!O145="","",_tag_month_day!O145/100)</f>
        <v/>
      </c>
      <c r="BB155" s="448" t="str">
        <f>IF(_tag_month_day!P145="","",_tag_month_day!P145/100)</f>
        <v/>
      </c>
      <c r="BC155" s="448">
        <f>BC154</f>
        <v>0</v>
      </c>
      <c r="BD155" s="448" t="str">
        <f>IF(_tag_month_day!Q145="","",_tag_month_day!Q145/100)</f>
        <v/>
      </c>
      <c r="BE155" s="449" t="str">
        <f>IF(_tag_month_day!R145="","",_tag_month_day!R145/100)</f>
        <v/>
      </c>
      <c r="BF155" s="388" t="e">
        <f>(AU155*(100+BE155*100))/(AJ155-AU155)/100</f>
        <v>#VALUE!</v>
      </c>
      <c r="BG155" s="450" t="e">
        <f>BE155+BF155</f>
        <v>#VALUE!</v>
      </c>
      <c r="BH155" s="451" t="e">
        <f>SUM(AV155:BF155)</f>
        <v>#VALUE!</v>
      </c>
      <c r="BI155" s="452" t="e">
        <f>IF(CX155=0,BI154,(DK155*查询!$R$5+DL155*查询!$Q$5+DM155*查询!$N$5+DN155*查询!$O$5+DO155*查询!$P$5)*AF155/CX155)</f>
        <v>#VALUE!</v>
      </c>
      <c r="BJ155" s="452" t="e">
        <f>IF(CX155=0,BJ154,(DP155*查询!$S$5+DQ155*查询!$T$5+DR155*查询!$U$5)*AF155/CX155)</f>
        <v>#VALUE!</v>
      </c>
      <c r="BK155" s="452">
        <f>BK154</f>
        <v>1</v>
      </c>
      <c r="BL155" s="453" t="e">
        <f>SUMPRODUCT((AV155:BA155)*(GS155:GX155))/((GS155:GX155)+SUM(BB155:BD155)*GY155+BG155*GZ155)</f>
        <v>#VALUE!</v>
      </c>
      <c r="BM155" s="453" t="e">
        <f>BK155*($AV155*FB155+$AW155*FD155+$AX155*FI155+$AY155*FN155+$AZ155*FS155+$BA155*FX155+$BG155*GE155)/(AV155*EY155+AX155*FK155+AW155*FF155+AY155*FP155+AZ155*FU155+BA155*FZ155+BG155*GG155+BB155*GK155+BC155*GN155+BD155*GP155)</f>
        <v>#VALUE!</v>
      </c>
      <c r="BN155" s="453" t="e">
        <f>($AV155*FC155+$AX155*FJ155+$AW155*FE155+$AY155*FO155+$AZ155*FT155+$BA155*FY155+$BG155*GF155)/($AV155*FA155+BG155*GH155+BB155*GL155+BC155*GO155+BD155*GQ155+BA155*GA155)</f>
        <v>#VALUE!</v>
      </c>
      <c r="BO155" s="454" t="e">
        <f>SUMPRODUCT(AV155:BA155*GS155:GX155)/(GS155:GX155+(BB155+BC155+BD155)*GY155+BG155)</f>
        <v>#VALUE!</v>
      </c>
      <c r="BP155" s="454" t="e">
        <f>SUMPRODUCT(AV155:BA155*GS155:GX155)/(GS155:GX155+(BB155+BC155+BD155)*GY155+BG155)</f>
        <v>#VALUE!</v>
      </c>
      <c r="BQ155" s="454" t="e">
        <f>SUMPRODUCT(AV155:BA155*GS155:GX155)/(GS155:GX155+(BB155+BC155+BD155)*GY155+BG155)</f>
        <v>#VALUE!</v>
      </c>
      <c r="BR155" s="453" t="str">
        <f>IF(_tag_month_day!T145="","",_tag_month_day!T145)</f>
        <v/>
      </c>
      <c r="BS155" s="453" t="str">
        <f>IF(_tag_month_day!U145="","",_tag_month_day!U145)</f>
        <v/>
      </c>
      <c r="BT155" s="455" t="str">
        <f>IF(CK155="","",IF((CK155&gt;=BV155-0.12)*(CK155&lt;=BV155+0.12),"合格","不合格"))</f>
        <v/>
      </c>
      <c r="BU155" s="456" t="str">
        <f>IF(_tag_month_day!V145="","",_tag_month_day!V145)</f>
        <v/>
      </c>
      <c r="BV155" s="457" t="str">
        <f>IF(_tag_month_day!W145="","",_tag_month_day!W145)</f>
        <v/>
      </c>
      <c r="BW155" s="458" t="str">
        <f>IF(_tag_month_day!X145="","",_tag_month_day!X145)</f>
        <v/>
      </c>
      <c r="BX155" s="458" t="str">
        <f>IF(_tag_month_day!Y145="","",_tag_month_day!Y145)</f>
        <v/>
      </c>
      <c r="BY155" s="459">
        <f ca="1">L155</f>
        <v>43592.083333332987</v>
      </c>
      <c r="BZ155" s="460"/>
      <c r="CA155" s="461"/>
      <c r="CB155" s="424" t="str">
        <f>IF(_tag_month_day!Z145="","",_tag_month_day!Z145)</f>
        <v/>
      </c>
      <c r="CC155" s="424" t="str">
        <f>IF(_tag_month_day!AA145="","",_tag_month_day!AA145)</f>
        <v/>
      </c>
      <c r="CD155" s="424" t="str">
        <f>IF(_tag_month_day!AB145="","",_tag_month_day!AB145)</f>
        <v/>
      </c>
      <c r="CE155" s="424" t="str">
        <f>IF(_tag_month_day!AC145="","",_tag_month_day!AC145)</f>
        <v/>
      </c>
      <c r="CF155" s="424" t="str">
        <f>IF(_tag_month_day!AD145="","",_tag_month_day!AD145)</f>
        <v/>
      </c>
      <c r="CG155" s="424" t="str">
        <f>IF(_tag_month_day!AE145="","",_tag_month_day!AE145)</f>
        <v/>
      </c>
      <c r="CH155" s="424" t="str">
        <f>IF(_tag_month_day!AF145="","",_tag_month_day!AF145)</f>
        <v/>
      </c>
      <c r="CI155" s="424" t="str">
        <f>IF(_tag_month_day!AG145="","",_tag_month_day!AG145)</f>
        <v/>
      </c>
      <c r="CJ155" s="424" t="str">
        <f>IF(_tag_month_day!AH145="","",_tag_month_day!AH145)</f>
        <v/>
      </c>
      <c r="CK155" s="424" t="str">
        <f>IF(_tag_month_day!AI145="","",_tag_month_day!AI145)</f>
        <v/>
      </c>
      <c r="CL155" s="4" t="str">
        <f>IF(_tag_month_day!AJ145="","",_tag_month_day!AJ145)</f>
        <v/>
      </c>
      <c r="CM155" s="4" t="str">
        <f>IF(_tag_month_day!AK145="","",_tag_month_day!AK145)</f>
        <v/>
      </c>
      <c r="CN155" s="4" t="str">
        <f>IF(_tag_month_day!AL145="","",_tag_month_day!AL145)</f>
        <v/>
      </c>
      <c r="CO155" s="4" t="str">
        <f>IF(_tag_month_day!AM145="","",_tag_month_day!AM145)</f>
        <v/>
      </c>
      <c r="CP155" s="4" t="str">
        <f>IF(_tag_month_day!AN145="","",_tag_month_day!AN145)</f>
        <v/>
      </c>
      <c r="CQ155" s="4" t="str">
        <f>IF(_tag_month_day!AO145="","",_tag_month_day!AO145)</f>
        <v/>
      </c>
      <c r="CR155" s="462" t="str">
        <f>IF(_tag_month_day!AP145="","",_tag_month_day!AP145)</f>
        <v/>
      </c>
      <c r="CS155" s="463" t="str">
        <f>IF(_tag_month_day!AQ145="","",_tag_month_day!AQ145)</f>
        <v/>
      </c>
      <c r="CT155" s="4" t="str">
        <f>IF(_tag_month_day!AR145="","",_tag_month_day!AR145)</f>
        <v/>
      </c>
      <c r="CU155" s="464" t="e">
        <f>DU155/AJ155</f>
        <v>#VALUE!</v>
      </c>
      <c r="CV155" s="451" t="e">
        <f>BG155/BH155</f>
        <v>#VALUE!</v>
      </c>
      <c r="CW155" s="465" t="e">
        <f>AJ155*(1-CV155)*CU155*AF155</f>
        <v>#VALUE!</v>
      </c>
      <c r="CX155" s="465" t="e">
        <f>CW155*94%</f>
        <v>#VALUE!</v>
      </c>
      <c r="CY155" s="466" t="e">
        <f>IF(CX155=0,0,DS155/(DS155+CX155))</f>
        <v>#VALUE!</v>
      </c>
      <c r="CZ155" s="465" t="e">
        <f>$AJ155*EF155</f>
        <v>#VALUE!</v>
      </c>
      <c r="DA155" s="465" t="e">
        <f>$AJ155*EG155</f>
        <v>#VALUE!</v>
      </c>
      <c r="DB155" s="465" t="e">
        <f>$AJ155*EH155</f>
        <v>#VALUE!</v>
      </c>
      <c r="DC155" s="465" t="e">
        <f>$AJ155*EI155</f>
        <v>#VALUE!</v>
      </c>
      <c r="DD155" s="465" t="e">
        <f>$AJ155*EJ155</f>
        <v>#VALUE!</v>
      </c>
      <c r="DE155" s="465" t="e">
        <f>$AJ155*EK155</f>
        <v>#VALUE!</v>
      </c>
      <c r="DF155" s="465" t="e">
        <f>$AJ155*EL155</f>
        <v>#VALUE!</v>
      </c>
      <c r="DG155" s="465" t="e">
        <f>$AJ155*EM155</f>
        <v>#VALUE!</v>
      </c>
      <c r="DH155" s="465" t="e">
        <f>$AJ155*EN155</f>
        <v>#VALUE!</v>
      </c>
      <c r="DI155" s="465" t="e">
        <f>$AJ155*EO155</f>
        <v>#VALUE!</v>
      </c>
      <c r="DJ155" s="465" t="e">
        <f>CZ155*(1-EP155)</f>
        <v>#VALUE!</v>
      </c>
      <c r="DK155" s="465" t="e">
        <f>DA155*(1-ER155)</f>
        <v>#VALUE!</v>
      </c>
      <c r="DL155" s="465" t="e">
        <f>DB155*(1-EQ155)</f>
        <v>#VALUE!</v>
      </c>
      <c r="DM155" s="465" t="e">
        <f>DC155*(1-ES155)</f>
        <v>#VALUE!</v>
      </c>
      <c r="DN155" s="465" t="e">
        <f>DD155*(1-ET155)</f>
        <v>#VALUE!</v>
      </c>
      <c r="DO155" s="465" t="e">
        <f>DE155</f>
        <v>#VALUE!</v>
      </c>
      <c r="DP155" s="465" t="e">
        <f>DF155*(1-EU155)</f>
        <v>#VALUE!</v>
      </c>
      <c r="DQ155" s="465" t="e">
        <f>DG155*(1-EV155)</f>
        <v>#VALUE!</v>
      </c>
      <c r="DR155" s="465" t="e">
        <f>DH155*(1-EW155)</f>
        <v>#VALUE!</v>
      </c>
      <c r="DS155" s="465" t="e">
        <f>DI155</f>
        <v>#VALUE!</v>
      </c>
      <c r="DT155" s="465" t="e">
        <f>SUM(DJ155:DS155)</f>
        <v>#VALUE!</v>
      </c>
      <c r="DU155" s="465" t="e">
        <f>(GS155:GX155)+(DP155+DQ155+DR155)*GY155+DS155</f>
        <v>#VALUE!</v>
      </c>
      <c r="DV155" s="451" t="e">
        <f>AV155/$BH155/(1-EP155)</f>
        <v>#VALUE!</v>
      </c>
      <c r="DW155" s="451" t="e">
        <f>AW155/$BH155/(1-ER155)</f>
        <v>#VALUE!</v>
      </c>
      <c r="DX155" s="451" t="e">
        <f>AX155/$BH155/(1-EQ155)</f>
        <v>#VALUE!</v>
      </c>
      <c r="DY155" s="451" t="e">
        <f>AY155/$BH155/(1-ES155)</f>
        <v>#VALUE!</v>
      </c>
      <c r="DZ155" s="451" t="e">
        <f>AZ155/$BH155/(1-ET155)</f>
        <v>#VALUE!</v>
      </c>
      <c r="EA155" s="451" t="e">
        <f>BA155/$BH155/(1-AX155)</f>
        <v>#VALUE!</v>
      </c>
      <c r="EB155" s="451" t="e">
        <f>BB155/$BH155/(1-EU155)</f>
        <v>#VALUE!</v>
      </c>
      <c r="EC155" s="451" t="e">
        <f>BC155/$BH155/(1-EV155)</f>
        <v>#VALUE!</v>
      </c>
      <c r="ED155" s="451" t="e">
        <f>BD155/$BH155/(1-EW155)</f>
        <v>#VALUE!</v>
      </c>
      <c r="EE155" s="451" t="e">
        <f>BG155/BH155</f>
        <v>#VALUE!</v>
      </c>
      <c r="EF155" s="451" t="e">
        <f>DV155/SUM($DV155:$EE155)</f>
        <v>#VALUE!</v>
      </c>
      <c r="EG155" s="451" t="e">
        <f>DW155/SUM($DV155:$EE155)</f>
        <v>#VALUE!</v>
      </c>
      <c r="EH155" s="451" t="e">
        <f>DX155/SUM($DV155:$EE155)</f>
        <v>#VALUE!</v>
      </c>
      <c r="EI155" s="451" t="e">
        <f>DY155/SUM($DV155:$EE155)</f>
        <v>#VALUE!</v>
      </c>
      <c r="EJ155" s="451" t="e">
        <f>DZ155/SUM($DV155:$EE155)</f>
        <v>#VALUE!</v>
      </c>
      <c r="EK155" s="451" t="e">
        <f>EA155/SUM($DV155:$EE155)</f>
        <v>#VALUE!</v>
      </c>
      <c r="EL155" s="451" t="e">
        <f>EB155/SUM($DV155:$EE155)</f>
        <v>#VALUE!</v>
      </c>
      <c r="EM155" s="451" t="e">
        <f>EC155/SUM($DV155:$EE155)</f>
        <v>#VALUE!</v>
      </c>
      <c r="EN155" s="451" t="e">
        <f>ED155/SUM($DV155:$EE155)</f>
        <v>#VALUE!</v>
      </c>
      <c r="EO155" s="451" t="e">
        <f>EE155/SUM($DV155:$EE155)</f>
        <v>#VALUE!</v>
      </c>
      <c r="EP155" s="450">
        <f>EP154</f>
        <v>0.080000000000000002</v>
      </c>
      <c r="EQ155" s="450">
        <f>EQ154</f>
        <v>0.014999999999999999</v>
      </c>
      <c r="ER155" s="450">
        <f>ER154</f>
        <v>0.014999999999999999</v>
      </c>
      <c r="ES155" s="450">
        <f>ES154</f>
        <v>0.014999999999999999</v>
      </c>
      <c r="ET155" s="450">
        <f>ET154</f>
        <v>0.014999999999999999</v>
      </c>
      <c r="EU155" s="450">
        <f>EU154</f>
        <v>0.089999999999999997</v>
      </c>
      <c r="EV155" s="450">
        <f>EV154</f>
        <v>0.089999999999999997</v>
      </c>
      <c r="EW155" s="450">
        <f>EW154</f>
        <v>0.089999999999999997</v>
      </c>
      <c r="EX155" s="431" t="str">
        <f>IF(_tag_month_day!AS145="","",_tag_month_day!AS145/100)</f>
        <v/>
      </c>
      <c r="EY155" s="431" t="str">
        <f>IF(_tag_month_day!AT145="","",_tag_month_day!AT145/100)</f>
        <v/>
      </c>
      <c r="EZ155" s="431" t="str">
        <f>IF(_tag_month_day!AU145="","",_tag_month_day!AU145/100)</f>
        <v/>
      </c>
      <c r="FA155" s="431" t="str">
        <f>IF(_tag_month_day!AV145="","",_tag_month_day!AV145/100)</f>
        <v/>
      </c>
      <c r="FB155" s="431" t="str">
        <f>IF(_tag_month_day!AW145="","",_tag_month_day!AW145/100)</f>
        <v/>
      </c>
      <c r="FC155" s="431" t="str">
        <f>IF(_tag_month_day!AX145="","",_tag_month_day!AX145/100)</f>
        <v/>
      </c>
      <c r="FD155" s="449" t="str">
        <f>IF(_tag_month_day!AY145="","",_tag_month_day!AY145/100)</f>
        <v/>
      </c>
      <c r="FE155" s="449" t="str">
        <f>IF(_tag_month_day!AZ145="","",_tag_month_day!AZ145/100)</f>
        <v/>
      </c>
      <c r="FF155" s="449" t="str">
        <f>IF(_tag_month_day!BA145="","",_tag_month_day!BA145/100)</f>
        <v/>
      </c>
      <c r="FG155" s="449" t="str">
        <f>IF(_tag_month_day!BB145="","",_tag_month_day!BB145/100)</f>
        <v/>
      </c>
      <c r="FH155" s="467" t="str">
        <f>IF(_tag_month_day!BC145="","",_tag_month_day!BC145/100)</f>
        <v/>
      </c>
      <c r="FI155" s="449">
        <f>FI154</f>
        <v>0.40999999999999998</v>
      </c>
      <c r="FJ155" s="449">
        <f>FJ154</f>
        <v>0.11</v>
      </c>
      <c r="FK155" s="449">
        <f>FK154</f>
        <v>0.014999999999999999</v>
      </c>
      <c r="FL155" s="449">
        <f>FL154</f>
        <v>0</v>
      </c>
      <c r="FM155" s="467">
        <f>FM154</f>
        <v>0.0001</v>
      </c>
      <c r="FN155" s="449">
        <f>FN154</f>
        <v>0.32000000000000001</v>
      </c>
      <c r="FO155" s="449">
        <f>FO154</f>
        <v>0.20000000000000001</v>
      </c>
      <c r="FP155" s="449">
        <f>FP154</f>
        <v>0.01</v>
      </c>
      <c r="FQ155" s="449">
        <f>FQ154</f>
        <v>0</v>
      </c>
      <c r="FR155" s="467">
        <f>FR154</f>
        <v>0.0001</v>
      </c>
      <c r="FS155" s="449" t="str">
        <f>IF(_tag_month_day!BD145="","",_tag_month_day!BD145/100)</f>
        <v/>
      </c>
      <c r="FT155" s="449" t="str">
        <f>IF(_tag_month_day!BE145="","",_tag_month_day!BE145/100)</f>
        <v/>
      </c>
      <c r="FU155" s="449" t="str">
        <f>IF(_tag_month_day!BF145="","",_tag_month_day!BF145/100)</f>
        <v/>
      </c>
      <c r="FV155" s="449" t="str">
        <f>IF(_tag_month_day!BG145="","",_tag_month_day!BG145/100)</f>
        <v/>
      </c>
      <c r="FW155" s="467" t="str">
        <f>IF(_tag_month_day!BH145="","",_tag_month_day!BH145/100)</f>
        <v/>
      </c>
      <c r="FX155" s="449" t="str">
        <f>IF(_tag_month_day!BI145="","",_tag_month_day!BI145/100)</f>
        <v/>
      </c>
      <c r="FY155" s="449" t="str">
        <f>IF(_tag_month_day!BJ145="","",_tag_month_day!BJ145/100)</f>
        <v/>
      </c>
      <c r="FZ155" s="468" t="str">
        <f>IF(_tag_month_day!BK145="","",_tag_month_day!BK145/100)</f>
        <v/>
      </c>
      <c r="GA155" s="449" t="str">
        <f>IF(_tag_month_day!BL145="","",_tag_month_day!BL145/100)</f>
        <v/>
      </c>
      <c r="GB155" s="467" t="str">
        <f>IF(_tag_month_day!BM145="","",_tag_month_day!BM145/100)</f>
        <v/>
      </c>
      <c r="GC155" s="431" t="str">
        <f>IF(_tag_month_day!BN145="","",_tag_month_day!BN145/100)</f>
        <v/>
      </c>
      <c r="GD155" s="431" t="str">
        <f>IF(_tag_month_day!BO145="","",_tag_month_day!BO145/100)</f>
        <v/>
      </c>
      <c r="GE155" s="431" t="str">
        <f>IF(_tag_month_day!BP145="","",_tag_month_day!BP145/100)</f>
        <v/>
      </c>
      <c r="GF155" s="431" t="str">
        <f>IF(_tag_month_day!BQ145="","",_tag_month_day!BQ145/100)</f>
        <v/>
      </c>
      <c r="GG155" s="431" t="str">
        <f>IF(_tag_month_day!BR145="","",_tag_month_day!BR145/100)</f>
        <v/>
      </c>
      <c r="GH155" s="431" t="str">
        <f>IF(_tag_month_day!BS145="","",_tag_month_day!BS145/100)</f>
        <v/>
      </c>
      <c r="GI155" s="467" t="str">
        <f>IF(_tag_month_day!BT145="","",_tag_month_day!BT145/100)</f>
        <v/>
      </c>
      <c r="GJ155" s="469" t="str">
        <f>IF(_tag_month_day!BU145="","",_tag_month_day!BU145/100)</f>
        <v/>
      </c>
      <c r="GK155" s="470">
        <f>GK154</f>
        <v>0.070000000000000007</v>
      </c>
      <c r="GL155" s="470">
        <f>GL154</f>
        <v>0.029999999999999999</v>
      </c>
      <c r="GM155" s="471" t="str">
        <f>IF(_tag_month_day!BX145="","",_tag_month_day!BX145/100)</f>
        <v/>
      </c>
      <c r="GN155" s="470">
        <f>GN154</f>
        <v>0.070000000000000007</v>
      </c>
      <c r="GO155" s="470">
        <f>GO154</f>
        <v>0.029999999999999999</v>
      </c>
      <c r="GP155" s="470">
        <f>GP154</f>
        <v>0.089999999999999997</v>
      </c>
      <c r="GQ155" s="470">
        <f>GQ154</f>
        <v>0.029999999999999999</v>
      </c>
      <c r="GR155" s="471" t="str">
        <f>IF(_tag_month_day!CA145="","",_tag_month_day!CA145/100)</f>
        <v/>
      </c>
      <c r="GS155" s="472">
        <f>GS154</f>
        <v>0.95299999999999996</v>
      </c>
      <c r="GT155" s="472">
        <f>GT154</f>
        <v>0.55000000000000004</v>
      </c>
      <c r="GU155" s="472">
        <f>GU154</f>
        <v>0.55000000000000004</v>
      </c>
      <c r="GV155" s="472">
        <f>GV154</f>
        <v>0.55000000000000004</v>
      </c>
      <c r="GW155" s="472">
        <f>GW154</f>
        <v>0.5</v>
      </c>
      <c r="GX155" s="472">
        <f>GX154</f>
        <v>0.93500000000000005</v>
      </c>
      <c r="GY155" s="472">
        <f>GY154</f>
        <v>0.14999999999999999</v>
      </c>
      <c r="GZ155" s="472">
        <f>GZ154</f>
        <v>1</v>
      </c>
      <c r="HA155" s="474">
        <f>HA154</f>
        <v>0.047</v>
      </c>
      <c r="HB155" s="474">
        <f>HB154</f>
        <v>0.45000000000000001</v>
      </c>
      <c r="HC155" s="474">
        <f>HC154</f>
        <v>0.45000000000000001</v>
      </c>
      <c r="HD155" s="474">
        <f>HD154</f>
        <v>0.45000000000000001</v>
      </c>
      <c r="HE155" s="474">
        <f>HE154</f>
        <v>0.5</v>
      </c>
      <c r="HF155" s="474">
        <f>HF154</f>
        <v>0.065000000000000002</v>
      </c>
      <c r="HG155" s="474">
        <f>HG154</f>
        <v>0.84999999999999998</v>
      </c>
      <c r="HH155" s="474">
        <f>HH154</f>
        <v>0</v>
      </c>
      <c r="HI155" s="10">
        <f>IF(BZ155&lt;&gt;"",CK155-BV155,0)</f>
        <v>0</v>
      </c>
      <c r="HJ155" s="10" t="e">
        <f>IF(AJ155&gt;0,AH155-AJ155,0)</f>
        <v>#VALUE!</v>
      </c>
      <c r="HK155" s="466">
        <f>HK154</f>
        <v>0.84999999999999998</v>
      </c>
      <c r="HL155" s="424">
        <f>HL154</f>
        <v>550000</v>
      </c>
      <c r="HM155" s="424">
        <f>HM154</f>
        <v>480000</v>
      </c>
      <c r="HN155" s="465" t="e">
        <f>(DJ155*EZ155+DK155*FH155+DL155*FM155+DM155*FR155+DN155*FW155+DO155*GB155+DS155*GI155+DP155*GM155+DR155*GR155)*1000*2</f>
        <v>#VALUE!</v>
      </c>
      <c r="HO155" s="465" t="e">
        <f>HN155*HK155*$HO$2/HL155*1000000</f>
        <v>#VALUE!</v>
      </c>
      <c r="HP155" s="465" t="e">
        <f>HN155*HK155*$HP$2/HM155*1000000</f>
        <v>#VALUE!</v>
      </c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</row>
    <row customFormat="1" r="156" s="0">
      <c r="A156" s="420">
        <v>145</v>
      </c>
      <c r="B156" s="421">
        <f ca="1">IF(D156=D155,B155,IF(D156="夜班",B155+1,B155))</f>
        <v>43591</v>
      </c>
      <c r="C156" s="422">
        <f>C155</f>
        <v>0.041666666666666699</v>
      </c>
      <c r="D156" s="10" t="str">
        <f ca="1">IF(HOUR(G156)&lt;8,"夜班",IF(HOUR(G156)&lt;16,"白班",IF(HOUR(G156)&lt;24,"中班",0)))</f>
        <v>中班</v>
      </c>
      <c r="E156" s="10" t="e">
        <f ca="1">IF(F156=1,"甲",IF(F156=2,"乙",IF(F156=3,"丙",IF(F156=4,"丁",""))))</f>
        <v>#REF!</v>
      </c>
      <c r="F156" s="10" t="e">
        <f ca="1">SUMPRODUCT((成本日报!$A$3:$A$95=计划!B156)*(成本日报!$B$3:$B$95=计划!$D156),成本日报!$C$3:$C$95)</f>
        <v>#REF!</v>
      </c>
      <c r="G156" s="423">
        <f ca="1">G155+C155</f>
        <v>43591.999999999651</v>
      </c>
      <c r="H156" s="423">
        <f ca="1">$G156+$C156/60*10+$C156*0</f>
        <v>43592.006944444096</v>
      </c>
      <c r="I156" s="423">
        <f ca="1">$G156+$C156/60*18+$C156*0</f>
        <v>43592.012499999648</v>
      </c>
      <c r="J156" s="423">
        <f ca="1">$G156+$C156/60*0+$C156*1</f>
        <v>43592.041666666315</v>
      </c>
      <c r="K156" s="423">
        <f ca="1">$G156+$C156/60*30+$C156*2</f>
        <v>43592.104166666322</v>
      </c>
      <c r="L156" s="423">
        <f ca="1">$G156+$C156/60*0+$C156*3</f>
        <v>43592.124999999651</v>
      </c>
      <c r="M156" s="424" t="str">
        <f>IF(_tag_month_day!A146="","",_tag_month_day!A146)</f>
        <v/>
      </c>
      <c r="N156" s="424" t="str">
        <f>IF(_tag_month_day!B146="","",_tag_month_day!B146)</f>
        <v/>
      </c>
      <c r="O156" s="425" t="e">
        <f>IF(M156+N156=0,"",M156+N156)</f>
        <v>#VALUE!</v>
      </c>
      <c r="P156" s="424" t="str">
        <f>IF(_tag_month_day!C146="","",_tag_month_day!C146)</f>
        <v/>
      </c>
      <c r="Q156" s="424" t="str">
        <f>IF(_tag_month_day!D146="","",_tag_month_day!D146)</f>
        <v/>
      </c>
      <c r="R156" s="426" t="str">
        <f>IF(_tag_month_day!CB146="","",_tag_month_day!CB146/100)</f>
        <v/>
      </c>
      <c r="S156" s="427" t="str">
        <f>IF(_tag_month_day!E146="","",_tag_month_day!E146)</f>
        <v/>
      </c>
      <c r="T156" s="427" t="str">
        <f>IF(_tag_month_day!F146="","",_tag_month_day!F146)</f>
        <v/>
      </c>
      <c r="U156" s="428" t="e">
        <f>S156+T156</f>
        <v>#VALUE!</v>
      </c>
      <c r="V156" s="429" t="e">
        <f>U156/AJ156</f>
        <v>#VALUE!</v>
      </c>
      <c r="W156" s="430" t="str">
        <f>IF(_jhy_month_day!A146="","",_jhy_month_day!A146)</f>
        <v/>
      </c>
      <c r="X156" s="431" t="str">
        <f>IF(_jhy_month_day!B146="","",_jhy_month_day!B146/100)</f>
        <v/>
      </c>
      <c r="Y156" s="431" t="str">
        <f>IF(_jhy_month_day!C146="","",_jhy_month_day!C146/100)</f>
        <v/>
      </c>
      <c r="Z156" s="432">
        <f>Z152+1</f>
        <v>37</v>
      </c>
      <c r="AA156" s="433" t="str">
        <f>IF(_tag_month_day!G146="","",_tag_month_day!G146/100)</f>
        <v/>
      </c>
      <c r="AB156" s="433" t="str">
        <f>IF(_tag_month_day!H146="","",_tag_month_day!H146/100)</f>
        <v/>
      </c>
      <c r="AC156" s="434">
        <f>IF(X156="",AC155,BK156*($AV155*X156+$AW155*FD155+$AX155*FI155+$AY155*FN155+$AZ155*FS155+$BA155*FX155+$BG155*GE155)/(AV155*Y156+AX155*FK155+AW155*FF155+AY155*FP155+AZ155*FU155+BA155*FZ155+BG155*GG155+BB155*GK155+BC155*GN155+BD155*GP155))</f>
        <v>1.59963432013121</v>
      </c>
      <c r="AD156" s="435" t="str">
        <f>IF(AC156=AC155,"",AC156-AC155)</f>
        <v/>
      </c>
      <c r="AE156" s="436" t="str">
        <f>IF(1-AF156=0,"",(1-AF156))</f>
        <v/>
      </c>
      <c r="AF156" s="437">
        <v>1</v>
      </c>
      <c r="AG156" s="10" t="str">
        <f>AG155</f>
        <v>8B4</v>
      </c>
      <c r="AH156" s="438" t="str">
        <f>AH155</f>
        <v/>
      </c>
      <c r="AI156" s="424" t="e">
        <f>IF(ROUND(AJ156-AJ155,1)=0,"",AJ156-AJ155)</f>
        <v>#VALUE!</v>
      </c>
      <c r="AJ156" s="10" t="str">
        <f>IF(_tag_month_day!I146="","",_tag_month_day!I146)</f>
        <v/>
      </c>
      <c r="AK156" s="440"/>
      <c r="AL156" s="440"/>
      <c r="AM156" s="440"/>
      <c r="AN156" s="441">
        <f>AN155</f>
        <v>2</v>
      </c>
      <c r="AO156" s="441">
        <f>AO155</f>
        <v>8</v>
      </c>
      <c r="AP156" s="442" t="e">
        <f>(IF(AN156=0,AS155,AS155*(1+AO156/AN156)/(AR156+AO156/AN156)))+AT156</f>
        <v>#VALUE!</v>
      </c>
      <c r="AQ156" s="443" t="str">
        <f>IF(_tag_month_day!J146="","",_tag_month_day!J146/100)</f>
        <v/>
      </c>
      <c r="AR156" s="444">
        <f>AR155</f>
        <v>1.3</v>
      </c>
      <c r="AS156" s="445" t="e">
        <f>AQ156*(AN156*AR156+AO156)/(AN156+AO156)</f>
        <v>#VALUE!</v>
      </c>
      <c r="AT156" s="445" t="e">
        <f>(SUM(BE156:BF156)-SUM(BE155:BF155))*0.05</f>
        <v>#VALUE!</v>
      </c>
      <c r="AU156" s="446" t="str">
        <f>IF(_tag_month_day!CC146="","",IF(_tag_month_day!CC146&gt;0,_tag_month_day!CD146,_tag_month_day!CE146))</f>
        <v/>
      </c>
      <c r="AV156" s="447" t="str">
        <f>IF(_tag_month_day!L146="","",_tag_month_day!L146/100)</f>
        <v/>
      </c>
      <c r="AW156" s="431">
        <f>AW155</f>
        <v>0</v>
      </c>
      <c r="AX156" s="431">
        <f>AX155</f>
        <v>0</v>
      </c>
      <c r="AY156" s="431" t="str">
        <f>IF(_tag_month_day!M146="","",_tag_month_day!M146/100)</f>
        <v/>
      </c>
      <c r="AZ156" s="431" t="str">
        <f>IF(_tag_month_day!N146="","",_tag_month_day!N146/100)</f>
        <v/>
      </c>
      <c r="BA156" s="431" t="str">
        <f>IF(_tag_month_day!O146="","",_tag_month_day!O146/100)</f>
        <v/>
      </c>
      <c r="BB156" s="448" t="str">
        <f>IF(_tag_month_day!P146="","",_tag_month_day!P146/100)</f>
        <v/>
      </c>
      <c r="BC156" s="448">
        <f>BC155</f>
        <v>0</v>
      </c>
      <c r="BD156" s="448" t="str">
        <f>IF(_tag_month_day!Q146="","",_tag_month_day!Q146/100)</f>
        <v/>
      </c>
      <c r="BE156" s="449" t="str">
        <f>IF(_tag_month_day!R146="","",_tag_month_day!R146/100)</f>
        <v/>
      </c>
      <c r="BF156" s="388" t="e">
        <f>(AU156*(100+BE156*100))/(AJ156-AU156)/100</f>
        <v>#VALUE!</v>
      </c>
      <c r="BG156" s="450" t="e">
        <f>BE156+BF156</f>
        <v>#VALUE!</v>
      </c>
      <c r="BH156" s="451" t="e">
        <f>SUM(AV156:BF156)</f>
        <v>#VALUE!</v>
      </c>
      <c r="BI156" s="452" t="e">
        <f>IF(CX156=0,BI155,(DK156*查询!$R$5+DL156*查询!$Q$5+DM156*查询!$N$5+DN156*查询!$O$5+DO156*查询!$P$5)*AF156/CX156)</f>
        <v>#VALUE!</v>
      </c>
      <c r="BJ156" s="452" t="e">
        <f>IF(CX156=0,BJ155,(DP156*查询!$S$5+DQ156*查询!$T$5+DR156*查询!$U$5)*AF156/CX156)</f>
        <v>#VALUE!</v>
      </c>
      <c r="BK156" s="452">
        <f>BK155</f>
        <v>1</v>
      </c>
      <c r="BL156" s="453" t="e">
        <f>SUMPRODUCT((AV156:BA156)*(GS156:GX156))/((GS156:GX156)+SUM(BB156:BD156)*GY156+BG156*GZ156)</f>
        <v>#VALUE!</v>
      </c>
      <c r="BM156" s="453" t="e">
        <f>BK156*($AV156*FB156+$AW156*FD156+$AX156*FI156+$AY156*FN156+$AZ156*FS156+$BA156*FX156+$BG156*GE156)/(AV156*EY156+AX156*FK156+AW156*FF156+AY156*FP156+AZ156*FU156+BA156*FZ156+BG156*GG156+BB156*GK156+BC156*GN156+BD156*GP156)</f>
        <v>#VALUE!</v>
      </c>
      <c r="BN156" s="453" t="e">
        <f>($AV156*FC156+$AX156*FJ156+$AW156*FE156+$AY156*FO156+$AZ156*FT156+$BA156*FY156+$BG156*GF156)/($AV156*FA156+BG156*GH156+BB156*GL156+BC156*GO156+BD156*GQ156+BA156*GA156)</f>
        <v>#VALUE!</v>
      </c>
      <c r="BO156" s="454" t="e">
        <f>SUMPRODUCT(AV156:BA156*GS156:GX156)/(GS156:GX156+(BB156+BC156+BD156)*GY156+BG156)</f>
        <v>#VALUE!</v>
      </c>
      <c r="BP156" s="454" t="e">
        <f>SUMPRODUCT(AV156:BA156*GS156:GX156)/(GS156:GX156+(BB156+BC156+BD156)*GY156+BG156)</f>
        <v>#VALUE!</v>
      </c>
      <c r="BQ156" s="454" t="e">
        <f>SUMPRODUCT(AV156:BA156*GS156:GX156)/(GS156:GX156+(BB156+BC156+BD156)*GY156+BG156)</f>
        <v>#VALUE!</v>
      </c>
      <c r="BR156" s="453" t="str">
        <f>IF(_tag_month_day!T146="","",_tag_month_day!T146)</f>
        <v/>
      </c>
      <c r="BS156" s="453" t="str">
        <f>IF(_tag_month_day!U146="","",_tag_month_day!U146)</f>
        <v/>
      </c>
      <c r="BT156" s="455" t="str">
        <f>IF(CK156="","",IF((CK156&gt;=BV156-0.12)*(CK156&lt;=BV156+0.12),"合格","不合格"))</f>
        <v/>
      </c>
      <c r="BU156" s="456" t="str">
        <f>IF(_tag_month_day!V146="","",_tag_month_day!V146)</f>
        <v/>
      </c>
      <c r="BV156" s="457" t="str">
        <f>IF(_tag_month_day!W146="","",_tag_month_day!W146)</f>
        <v/>
      </c>
      <c r="BW156" s="458" t="str">
        <f>IF(_tag_month_day!X146="","",_tag_month_day!X146)</f>
        <v/>
      </c>
      <c r="BX156" s="458" t="str">
        <f>IF(_tag_month_day!Y146="","",_tag_month_day!Y146)</f>
        <v/>
      </c>
      <c r="BY156" s="459">
        <f ca="1">L156</f>
        <v>43592.124999999651</v>
      </c>
      <c r="BZ156" s="460"/>
      <c r="CA156" s="461"/>
      <c r="CB156" s="424" t="str">
        <f>IF(_tag_month_day!Z146="","",_tag_month_day!Z146)</f>
        <v/>
      </c>
      <c r="CC156" s="424" t="str">
        <f>IF(_tag_month_day!AA146="","",_tag_month_day!AA146)</f>
        <v/>
      </c>
      <c r="CD156" s="424" t="str">
        <f>IF(_tag_month_day!AB146="","",_tag_month_day!AB146)</f>
        <v/>
      </c>
      <c r="CE156" s="424" t="str">
        <f>IF(_tag_month_day!AC146="","",_tag_month_day!AC146)</f>
        <v/>
      </c>
      <c r="CF156" s="424" t="str">
        <f>IF(_tag_month_day!AD146="","",_tag_month_day!AD146)</f>
        <v/>
      </c>
      <c r="CG156" s="424" t="str">
        <f>IF(_tag_month_day!AE146="","",_tag_month_day!AE146)</f>
        <v/>
      </c>
      <c r="CH156" s="424" t="str">
        <f>IF(_tag_month_day!AF146="","",_tag_month_day!AF146)</f>
        <v/>
      </c>
      <c r="CI156" s="424" t="str">
        <f>IF(_tag_month_day!AG146="","",_tag_month_day!AG146)</f>
        <v/>
      </c>
      <c r="CJ156" s="424" t="str">
        <f>IF(_tag_month_day!AH146="","",_tag_month_day!AH146)</f>
        <v/>
      </c>
      <c r="CK156" s="424" t="str">
        <f>IF(_tag_month_day!AI146="","",_tag_month_day!AI146)</f>
        <v/>
      </c>
      <c r="CL156" s="4" t="str">
        <f>IF(_tag_month_day!AJ146="","",_tag_month_day!AJ146)</f>
        <v/>
      </c>
      <c r="CM156" s="4" t="str">
        <f>IF(_tag_month_day!AK146="","",_tag_month_day!AK146)</f>
        <v/>
      </c>
      <c r="CN156" s="4" t="str">
        <f>IF(_tag_month_day!AL146="","",_tag_month_day!AL146)</f>
        <v/>
      </c>
      <c r="CO156" s="4" t="str">
        <f>IF(_tag_month_day!AM146="","",_tag_month_day!AM146)</f>
        <v/>
      </c>
      <c r="CP156" s="4" t="str">
        <f>IF(_tag_month_day!AN146="","",_tag_month_day!AN146)</f>
        <v/>
      </c>
      <c r="CQ156" s="4" t="str">
        <f>IF(_tag_month_day!AO146="","",_tag_month_day!AO146)</f>
        <v/>
      </c>
      <c r="CR156" s="462" t="str">
        <f>IF(_tag_month_day!AP146="","",_tag_month_day!AP146)</f>
        <v/>
      </c>
      <c r="CS156" s="463" t="str">
        <f>IF(_tag_month_day!AQ146="","",_tag_month_day!AQ146)</f>
        <v/>
      </c>
      <c r="CT156" s="4" t="str">
        <f>IF(_tag_month_day!AR146="","",_tag_month_day!AR146)</f>
        <v/>
      </c>
      <c r="CU156" s="464" t="e">
        <f>DU156/AJ156</f>
        <v>#VALUE!</v>
      </c>
      <c r="CV156" s="451" t="e">
        <f>BG156/BH156</f>
        <v>#VALUE!</v>
      </c>
      <c r="CW156" s="465" t="e">
        <f>AJ156*(1-CV156)*CU156*AF156</f>
        <v>#VALUE!</v>
      </c>
      <c r="CX156" s="465" t="e">
        <f>CW156*94%</f>
        <v>#VALUE!</v>
      </c>
      <c r="CY156" s="466" t="e">
        <f>IF(CX156=0,0,DS156/(DS156+CX156))</f>
        <v>#VALUE!</v>
      </c>
      <c r="CZ156" s="465" t="e">
        <f>$AJ156*EF156</f>
        <v>#VALUE!</v>
      </c>
      <c r="DA156" s="465" t="e">
        <f>$AJ156*EG156</f>
        <v>#VALUE!</v>
      </c>
      <c r="DB156" s="465" t="e">
        <f>$AJ156*EH156</f>
        <v>#VALUE!</v>
      </c>
      <c r="DC156" s="465" t="e">
        <f>$AJ156*EI156</f>
        <v>#VALUE!</v>
      </c>
      <c r="DD156" s="465" t="e">
        <f>$AJ156*EJ156</f>
        <v>#VALUE!</v>
      </c>
      <c r="DE156" s="465" t="e">
        <f>$AJ156*EK156</f>
        <v>#VALUE!</v>
      </c>
      <c r="DF156" s="465" t="e">
        <f>$AJ156*EL156</f>
        <v>#VALUE!</v>
      </c>
      <c r="DG156" s="465" t="e">
        <f>$AJ156*EM156</f>
        <v>#VALUE!</v>
      </c>
      <c r="DH156" s="465" t="e">
        <f>$AJ156*EN156</f>
        <v>#VALUE!</v>
      </c>
      <c r="DI156" s="465" t="e">
        <f>$AJ156*EO156</f>
        <v>#VALUE!</v>
      </c>
      <c r="DJ156" s="465" t="e">
        <f>CZ156*(1-EP156)</f>
        <v>#VALUE!</v>
      </c>
      <c r="DK156" s="465" t="e">
        <f>DA156*(1-ER156)</f>
        <v>#VALUE!</v>
      </c>
      <c r="DL156" s="465" t="e">
        <f>DB156*(1-EQ156)</f>
        <v>#VALUE!</v>
      </c>
      <c r="DM156" s="465" t="e">
        <f>DC156*(1-ES156)</f>
        <v>#VALUE!</v>
      </c>
      <c r="DN156" s="465" t="e">
        <f>DD156*(1-ET156)</f>
        <v>#VALUE!</v>
      </c>
      <c r="DO156" s="465" t="e">
        <f>DE156</f>
        <v>#VALUE!</v>
      </c>
      <c r="DP156" s="465" t="e">
        <f>DF156*(1-EU156)</f>
        <v>#VALUE!</v>
      </c>
      <c r="DQ156" s="465" t="e">
        <f>DG156*(1-EV156)</f>
        <v>#VALUE!</v>
      </c>
      <c r="DR156" s="465" t="e">
        <f>DH156*(1-EW156)</f>
        <v>#VALUE!</v>
      </c>
      <c r="DS156" s="465" t="e">
        <f>DI156</f>
        <v>#VALUE!</v>
      </c>
      <c r="DT156" s="465" t="e">
        <f>SUM(DJ156:DS156)</f>
        <v>#VALUE!</v>
      </c>
      <c r="DU156" s="465" t="e">
        <f>(GS156:GX156)+(DP156+DQ156+DR156)*GY156+DS156</f>
        <v>#VALUE!</v>
      </c>
      <c r="DV156" s="451" t="e">
        <f>AV156/$BH156/(1-EP156)</f>
        <v>#VALUE!</v>
      </c>
      <c r="DW156" s="451" t="e">
        <f>AW156/$BH156/(1-ER156)</f>
        <v>#VALUE!</v>
      </c>
      <c r="DX156" s="451" t="e">
        <f>AX156/$BH156/(1-EQ156)</f>
        <v>#VALUE!</v>
      </c>
      <c r="DY156" s="451" t="e">
        <f>AY156/$BH156/(1-ES156)</f>
        <v>#VALUE!</v>
      </c>
      <c r="DZ156" s="451" t="e">
        <f>AZ156/$BH156/(1-ET156)</f>
        <v>#VALUE!</v>
      </c>
      <c r="EA156" s="451" t="e">
        <f>BA156/$BH156/(1-AX156)</f>
        <v>#VALUE!</v>
      </c>
      <c r="EB156" s="451" t="e">
        <f>BB156/$BH156/(1-EU156)</f>
        <v>#VALUE!</v>
      </c>
      <c r="EC156" s="451" t="e">
        <f>BC156/$BH156/(1-EV156)</f>
        <v>#VALUE!</v>
      </c>
      <c r="ED156" s="451" t="e">
        <f>BD156/$BH156/(1-EW156)</f>
        <v>#VALUE!</v>
      </c>
      <c r="EE156" s="451" t="e">
        <f>BG156/BH156</f>
        <v>#VALUE!</v>
      </c>
      <c r="EF156" s="451" t="e">
        <f>DV156/SUM($DV156:$EE156)</f>
        <v>#VALUE!</v>
      </c>
      <c r="EG156" s="451" t="e">
        <f>DW156/SUM($DV156:$EE156)</f>
        <v>#VALUE!</v>
      </c>
      <c r="EH156" s="451" t="e">
        <f>DX156/SUM($DV156:$EE156)</f>
        <v>#VALUE!</v>
      </c>
      <c r="EI156" s="451" t="e">
        <f>DY156/SUM($DV156:$EE156)</f>
        <v>#VALUE!</v>
      </c>
      <c r="EJ156" s="451" t="e">
        <f>DZ156/SUM($DV156:$EE156)</f>
        <v>#VALUE!</v>
      </c>
      <c r="EK156" s="451" t="e">
        <f>EA156/SUM($DV156:$EE156)</f>
        <v>#VALUE!</v>
      </c>
      <c r="EL156" s="451" t="e">
        <f>EB156/SUM($DV156:$EE156)</f>
        <v>#VALUE!</v>
      </c>
      <c r="EM156" s="451" t="e">
        <f>EC156/SUM($DV156:$EE156)</f>
        <v>#VALUE!</v>
      </c>
      <c r="EN156" s="451" t="e">
        <f>ED156/SUM($DV156:$EE156)</f>
        <v>#VALUE!</v>
      </c>
      <c r="EO156" s="451" t="e">
        <f>EE156/SUM($DV156:$EE156)</f>
        <v>#VALUE!</v>
      </c>
      <c r="EP156" s="450">
        <f>EP155</f>
        <v>0.080000000000000002</v>
      </c>
      <c r="EQ156" s="450">
        <f>EQ155</f>
        <v>0.014999999999999999</v>
      </c>
      <c r="ER156" s="450">
        <f>ER155</f>
        <v>0.014999999999999999</v>
      </c>
      <c r="ES156" s="450">
        <f>ES155</f>
        <v>0.014999999999999999</v>
      </c>
      <c r="ET156" s="450">
        <f>ET155</f>
        <v>0.014999999999999999</v>
      </c>
      <c r="EU156" s="450">
        <f>EU155</f>
        <v>0.089999999999999997</v>
      </c>
      <c r="EV156" s="450">
        <f>EV155</f>
        <v>0.089999999999999997</v>
      </c>
      <c r="EW156" s="450">
        <f>EW155</f>
        <v>0.089999999999999997</v>
      </c>
      <c r="EX156" s="431" t="str">
        <f>IF(_tag_month_day!AS146="","",_tag_month_day!AS146/100)</f>
        <v/>
      </c>
      <c r="EY156" s="431" t="str">
        <f>IF(_tag_month_day!AT146="","",_tag_month_day!AT146/100)</f>
        <v/>
      </c>
      <c r="EZ156" s="431" t="str">
        <f>IF(_tag_month_day!AU146="","",_tag_month_day!AU146/100)</f>
        <v/>
      </c>
      <c r="FA156" s="431" t="str">
        <f>IF(_tag_month_day!AV146="","",_tag_month_day!AV146/100)</f>
        <v/>
      </c>
      <c r="FB156" s="431" t="str">
        <f>IF(_tag_month_day!AW146="","",_tag_month_day!AW146/100)</f>
        <v/>
      </c>
      <c r="FC156" s="431" t="str">
        <f>IF(_tag_month_day!AX146="","",_tag_month_day!AX146/100)</f>
        <v/>
      </c>
      <c r="FD156" s="449" t="str">
        <f>IF(_tag_month_day!AY146="","",_tag_month_day!AY146/100)</f>
        <v/>
      </c>
      <c r="FE156" s="449" t="str">
        <f>IF(_tag_month_day!AZ146="","",_tag_month_day!AZ146/100)</f>
        <v/>
      </c>
      <c r="FF156" s="449" t="str">
        <f>IF(_tag_month_day!BA146="","",_tag_month_day!BA146/100)</f>
        <v/>
      </c>
      <c r="FG156" s="449" t="str">
        <f>IF(_tag_month_day!BB146="","",_tag_month_day!BB146/100)</f>
        <v/>
      </c>
      <c r="FH156" s="467" t="str">
        <f>IF(_tag_month_day!BC146="","",_tag_month_day!BC146/100)</f>
        <v/>
      </c>
      <c r="FI156" s="449">
        <f>FI155</f>
        <v>0.40999999999999998</v>
      </c>
      <c r="FJ156" s="449">
        <f>FJ155</f>
        <v>0.11</v>
      </c>
      <c r="FK156" s="449">
        <f>FK155</f>
        <v>0.014999999999999999</v>
      </c>
      <c r="FL156" s="449">
        <f>FL155</f>
        <v>0</v>
      </c>
      <c r="FM156" s="467">
        <f>FM155</f>
        <v>0.0001</v>
      </c>
      <c r="FN156" s="449">
        <f>FN155</f>
        <v>0.32000000000000001</v>
      </c>
      <c r="FO156" s="449">
        <f>FO155</f>
        <v>0.20000000000000001</v>
      </c>
      <c r="FP156" s="449">
        <f>FP155</f>
        <v>0.01</v>
      </c>
      <c r="FQ156" s="449">
        <f>FQ155</f>
        <v>0</v>
      </c>
      <c r="FR156" s="467">
        <f>FR155</f>
        <v>0.0001</v>
      </c>
      <c r="FS156" s="449" t="str">
        <f>IF(_tag_month_day!BD146="","",_tag_month_day!BD146/100)</f>
        <v/>
      </c>
      <c r="FT156" s="449" t="str">
        <f>IF(_tag_month_day!BE146="","",_tag_month_day!BE146/100)</f>
        <v/>
      </c>
      <c r="FU156" s="449" t="str">
        <f>IF(_tag_month_day!BF146="","",_tag_month_day!BF146/100)</f>
        <v/>
      </c>
      <c r="FV156" s="449" t="str">
        <f>IF(_tag_month_day!BG146="","",_tag_month_day!BG146/100)</f>
        <v/>
      </c>
      <c r="FW156" s="467" t="str">
        <f>IF(_tag_month_day!BH146="","",_tag_month_day!BH146/100)</f>
        <v/>
      </c>
      <c r="FX156" s="449" t="str">
        <f>IF(_tag_month_day!BI146="","",_tag_month_day!BI146/100)</f>
        <v/>
      </c>
      <c r="FY156" s="449" t="str">
        <f>IF(_tag_month_day!BJ146="","",_tag_month_day!BJ146/100)</f>
        <v/>
      </c>
      <c r="FZ156" s="468" t="str">
        <f>IF(_tag_month_day!BK146="","",_tag_month_day!BK146/100)</f>
        <v/>
      </c>
      <c r="GA156" s="449" t="str">
        <f>IF(_tag_month_day!BL146="","",_tag_month_day!BL146/100)</f>
        <v/>
      </c>
      <c r="GB156" s="467" t="str">
        <f>IF(_tag_month_day!BM146="","",_tag_month_day!BM146/100)</f>
        <v/>
      </c>
      <c r="GC156" s="431" t="str">
        <f>IF(_tag_month_day!BN146="","",_tag_month_day!BN146/100)</f>
        <v/>
      </c>
      <c r="GD156" s="431" t="str">
        <f>IF(_tag_month_day!BO146="","",_tag_month_day!BO146/100)</f>
        <v/>
      </c>
      <c r="GE156" s="431" t="str">
        <f>IF(_tag_month_day!BP146="","",_tag_month_day!BP146/100)</f>
        <v/>
      </c>
      <c r="GF156" s="431" t="str">
        <f>IF(_tag_month_day!BQ146="","",_tag_month_day!BQ146/100)</f>
        <v/>
      </c>
      <c r="GG156" s="431" t="str">
        <f>IF(_tag_month_day!BR146="","",_tag_month_day!BR146/100)</f>
        <v/>
      </c>
      <c r="GH156" s="431" t="str">
        <f>IF(_tag_month_day!BS146="","",_tag_month_day!BS146/100)</f>
        <v/>
      </c>
      <c r="GI156" s="467" t="str">
        <f>IF(_tag_month_day!BT146="","",_tag_month_day!BT146/100)</f>
        <v/>
      </c>
      <c r="GJ156" s="469" t="str">
        <f>IF(_tag_month_day!BU146="","",_tag_month_day!BU146/100)</f>
        <v/>
      </c>
      <c r="GK156" s="470">
        <f>GK155</f>
        <v>0.070000000000000007</v>
      </c>
      <c r="GL156" s="470">
        <f>GL155</f>
        <v>0.029999999999999999</v>
      </c>
      <c r="GM156" s="471" t="str">
        <f>IF(_tag_month_day!BX146="","",_tag_month_day!BX146/100)</f>
        <v/>
      </c>
      <c r="GN156" s="470">
        <f>GN155</f>
        <v>0.070000000000000007</v>
      </c>
      <c r="GO156" s="470">
        <f>GO155</f>
        <v>0.029999999999999999</v>
      </c>
      <c r="GP156" s="470">
        <f>GP155</f>
        <v>0.089999999999999997</v>
      </c>
      <c r="GQ156" s="470">
        <f>GQ155</f>
        <v>0.029999999999999999</v>
      </c>
      <c r="GR156" s="471" t="str">
        <f>IF(_tag_month_day!CA146="","",_tag_month_day!CA146/100)</f>
        <v/>
      </c>
      <c r="GS156" s="472">
        <f>GS155</f>
        <v>0.95299999999999996</v>
      </c>
      <c r="GT156" s="472">
        <f>GT155</f>
        <v>0.55000000000000004</v>
      </c>
      <c r="GU156" s="472">
        <f>GU155</f>
        <v>0.55000000000000004</v>
      </c>
      <c r="GV156" s="472">
        <f>GV155</f>
        <v>0.55000000000000004</v>
      </c>
      <c r="GW156" s="472">
        <f>GW155</f>
        <v>0.5</v>
      </c>
      <c r="GX156" s="472">
        <f>GX155</f>
        <v>0.93500000000000005</v>
      </c>
      <c r="GY156" s="472">
        <f>GY155</f>
        <v>0.14999999999999999</v>
      </c>
      <c r="GZ156" s="472">
        <f>GZ155</f>
        <v>1</v>
      </c>
      <c r="HA156" s="474">
        <f>HA155</f>
        <v>0.047</v>
      </c>
      <c r="HB156" s="474">
        <f>HB155</f>
        <v>0.45000000000000001</v>
      </c>
      <c r="HC156" s="474">
        <f>HC155</f>
        <v>0.45000000000000001</v>
      </c>
      <c r="HD156" s="474">
        <f>HD155</f>
        <v>0.45000000000000001</v>
      </c>
      <c r="HE156" s="474">
        <f>HE155</f>
        <v>0.5</v>
      </c>
      <c r="HF156" s="474">
        <f>HF155</f>
        <v>0.065000000000000002</v>
      </c>
      <c r="HG156" s="474">
        <f>HG155</f>
        <v>0.84999999999999998</v>
      </c>
      <c r="HH156" s="474">
        <f>HH155</f>
        <v>0</v>
      </c>
      <c r="HI156" s="10">
        <f>IF(BZ156&lt;&gt;"",CK156-BV156,0)</f>
        <v>0</v>
      </c>
      <c r="HJ156" s="10" t="e">
        <f>IF(AJ156&gt;0,AH156-AJ156,0)</f>
        <v>#VALUE!</v>
      </c>
      <c r="HK156" s="466">
        <f>HK155</f>
        <v>0.84999999999999998</v>
      </c>
      <c r="HL156" s="424">
        <f>HL155</f>
        <v>550000</v>
      </c>
      <c r="HM156" s="424">
        <f>HM155</f>
        <v>480000</v>
      </c>
      <c r="HN156" s="465" t="e">
        <f>(DJ156*EZ156+DK156*FH156+DL156*FM156+DM156*FR156+DN156*FW156+DO156*GB156+DS156*GI156+DP156*GM156+DR156*GR156)*1000*2</f>
        <v>#VALUE!</v>
      </c>
      <c r="HO156" s="465" t="e">
        <f>HN156*HK156*$HO$2/HL156*1000000</f>
        <v>#VALUE!</v>
      </c>
      <c r="HP156" s="465" t="e">
        <f>HN156*HK156*$HP$2/HM156*1000000</f>
        <v>#VALUE!</v>
      </c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</row>
    <row customFormat="1" r="157" s="0">
      <c r="A157" s="420">
        <v>146</v>
      </c>
      <c r="B157" s="421">
        <f ca="1">IF(D157=D156,B156,IF(D157="夜班",B156+1,B156))</f>
        <v>43592</v>
      </c>
      <c r="C157" s="422">
        <f>C156</f>
        <v>0.041666666666666699</v>
      </c>
      <c r="D157" s="10" t="str">
        <f ca="1">IF(HOUR(G157)&lt;8,"夜班",IF(HOUR(G157)&lt;16,"白班",IF(HOUR(G157)&lt;24,"中班",0)))</f>
        <v>夜班</v>
      </c>
      <c r="E157" s="10" t="e">
        <f ca="1">IF(F157=1,"甲",IF(F157=2,"乙",IF(F157=3,"丙",IF(F157=4,"丁",""))))</f>
        <v>#REF!</v>
      </c>
      <c r="F157" s="10" t="e">
        <f ca="1">SUMPRODUCT((成本日报!$A$3:$A$95=计划!B157)*(成本日报!$B$3:$B$95=计划!$D157),成本日报!$C$3:$C$95)</f>
        <v>#REF!</v>
      </c>
      <c r="G157" s="423">
        <f ca="1">G156+C156</f>
        <v>43592.041666666315</v>
      </c>
      <c r="H157" s="423">
        <f ca="1">$G157+$C157/60*10+$C157*0</f>
        <v>43592.04861111076</v>
      </c>
      <c r="I157" s="423">
        <f ca="1">$G157+$C157/60*18+$C157*0</f>
        <v>43592.054166666312</v>
      </c>
      <c r="J157" s="423">
        <f ca="1">$G157+$C157/60*0+$C157*1</f>
        <v>43592.083333332979</v>
      </c>
      <c r="K157" s="423">
        <f ca="1">$G157+$C157/60*30+$C157*2</f>
        <v>43592.145833332987</v>
      </c>
      <c r="L157" s="423">
        <f ca="1">$G157+$C157/60*0+$C157*3</f>
        <v>43592.166666666315</v>
      </c>
      <c r="M157" s="424" t="str">
        <f>IF(_tag_month_day!A147="","",_tag_month_day!A147)</f>
        <v/>
      </c>
      <c r="N157" s="424" t="str">
        <f>IF(_tag_month_day!B147="","",_tag_month_day!B147)</f>
        <v/>
      </c>
      <c r="O157" s="425" t="e">
        <f>IF(M157+N157=0,"",M157+N157)</f>
        <v>#VALUE!</v>
      </c>
      <c r="P157" s="424" t="str">
        <f>IF(_tag_month_day!C147="","",_tag_month_day!C147)</f>
        <v/>
      </c>
      <c r="Q157" s="424" t="str">
        <f>IF(_tag_month_day!D147="","",_tag_month_day!D147)</f>
        <v/>
      </c>
      <c r="R157" s="426" t="str">
        <f>IF(_tag_month_day!CB147="","",_tag_month_day!CB147/100)</f>
        <v/>
      </c>
      <c r="S157" s="427" t="str">
        <f>IF(_tag_month_day!E147="","",_tag_month_day!E147)</f>
        <v/>
      </c>
      <c r="T157" s="427" t="str">
        <f>IF(_tag_month_day!F147="","",_tag_month_day!F147)</f>
        <v/>
      </c>
      <c r="U157" s="428" t="e">
        <f>S157+T157</f>
        <v>#VALUE!</v>
      </c>
      <c r="V157" s="429" t="e">
        <f>U157/AJ157</f>
        <v>#VALUE!</v>
      </c>
      <c r="W157" s="430" t="str">
        <f>IF(_jhy_month_day!A147="","",_jhy_month_day!A147)</f>
        <v/>
      </c>
      <c r="X157" s="431" t="str">
        <f>IF(_jhy_month_day!B147="","",_jhy_month_day!B147/100)</f>
        <v/>
      </c>
      <c r="Y157" s="431" t="str">
        <f>IF(_jhy_month_day!C147="","",_jhy_month_day!C147/100)</f>
        <v/>
      </c>
      <c r="Z157" s="432">
        <f>Z153+1</f>
        <v>37</v>
      </c>
      <c r="AA157" s="433" t="str">
        <f>IF(_tag_month_day!G147="","",_tag_month_day!G147/100)</f>
        <v/>
      </c>
      <c r="AB157" s="433" t="str">
        <f>IF(_tag_month_day!H147="","",_tag_month_day!H147/100)</f>
        <v/>
      </c>
      <c r="AC157" s="434">
        <f>IF(X157="",AC156,BK157*($AV156*X157+$AW156*FD156+$AX156*FI156+$AY156*FN156+$AZ156*FS156+$BA156*FX156+$BG156*GE156)/(AV156*Y157+AX156*FK156+AW156*FF156+AY156*FP156+AZ156*FU156+BA156*FZ156+BG156*GG156+BB156*GK156+BC156*GN156+BD156*GP156))</f>
        <v>1.59963432013121</v>
      </c>
      <c r="AD157" s="435" t="str">
        <f>IF(AC157=AC156,"",AC157-AC156)</f>
        <v/>
      </c>
      <c r="AE157" s="436" t="str">
        <f>IF(1-AF157=0,"",(1-AF157))</f>
        <v/>
      </c>
      <c r="AF157" s="437">
        <v>1</v>
      </c>
      <c r="AG157" s="10" t="str">
        <f>AG156</f>
        <v>8B4</v>
      </c>
      <c r="AH157" s="438" t="str">
        <f>AH156</f>
        <v/>
      </c>
      <c r="AI157" s="424" t="e">
        <f>IF(ROUND(AJ157-AJ156,1)=0,"",AJ157-AJ156)</f>
        <v>#VALUE!</v>
      </c>
      <c r="AJ157" s="10" t="str">
        <f>IF(_tag_month_day!I147="","",_tag_month_day!I147)</f>
        <v/>
      </c>
      <c r="AK157" s="440"/>
      <c r="AL157" s="440"/>
      <c r="AM157" s="440"/>
      <c r="AN157" s="441">
        <f>AN156</f>
        <v>2</v>
      </c>
      <c r="AO157" s="441">
        <f>AO156</f>
        <v>8</v>
      </c>
      <c r="AP157" s="442" t="e">
        <f>(IF(AN157=0,AS156,AS156*(1+AO157/AN157)/(AR157+AO157/AN157)))+AT157</f>
        <v>#VALUE!</v>
      </c>
      <c r="AQ157" s="443" t="str">
        <f>IF(_tag_month_day!J147="","",_tag_month_day!J147/100)</f>
        <v/>
      </c>
      <c r="AR157" s="444">
        <f>AR156</f>
        <v>1.3</v>
      </c>
      <c r="AS157" s="445" t="e">
        <f>AQ157*(AN157*AR157+AO157)/(AN157+AO157)</f>
        <v>#VALUE!</v>
      </c>
      <c r="AT157" s="445" t="e">
        <f>(SUM(BE157:BF157)-SUM(BE156:BF156))*0.05</f>
        <v>#VALUE!</v>
      </c>
      <c r="AU157" s="446" t="str">
        <f>IF(_tag_month_day!CC147="","",IF(_tag_month_day!CC147&gt;0,_tag_month_day!CD147,_tag_month_day!CE147))</f>
        <v/>
      </c>
      <c r="AV157" s="447" t="str">
        <f>IF(_tag_month_day!L147="","",_tag_month_day!L147/100)</f>
        <v/>
      </c>
      <c r="AW157" s="431">
        <f>AW156</f>
        <v>0</v>
      </c>
      <c r="AX157" s="431">
        <f>AX156</f>
        <v>0</v>
      </c>
      <c r="AY157" s="431" t="str">
        <f>IF(_tag_month_day!M147="","",_tag_month_day!M147/100)</f>
        <v/>
      </c>
      <c r="AZ157" s="431" t="str">
        <f>IF(_tag_month_day!N147="","",_tag_month_day!N147/100)</f>
        <v/>
      </c>
      <c r="BA157" s="431" t="str">
        <f>IF(_tag_month_day!O147="","",_tag_month_day!O147/100)</f>
        <v/>
      </c>
      <c r="BB157" s="448" t="str">
        <f>IF(_tag_month_day!P147="","",_tag_month_day!P147/100)</f>
        <v/>
      </c>
      <c r="BC157" s="448">
        <f>BC156</f>
        <v>0</v>
      </c>
      <c r="BD157" s="448" t="str">
        <f>IF(_tag_month_day!Q147="","",_tag_month_day!Q147/100)</f>
        <v/>
      </c>
      <c r="BE157" s="449" t="str">
        <f>IF(_tag_month_day!R147="","",_tag_month_day!R147/100)</f>
        <v/>
      </c>
      <c r="BF157" s="388" t="e">
        <f>(AU157*(100+BE157*100))/(AJ157-AU157)/100</f>
        <v>#VALUE!</v>
      </c>
      <c r="BG157" s="450" t="e">
        <f>BE157+BF157</f>
        <v>#VALUE!</v>
      </c>
      <c r="BH157" s="451" t="e">
        <f>SUM(AV157:BF157)</f>
        <v>#VALUE!</v>
      </c>
      <c r="BI157" s="452" t="e">
        <f>IF(CX157=0,BI156,(DK157*查询!$R$5+DL157*查询!$Q$5+DM157*查询!$N$5+DN157*查询!$O$5+DO157*查询!$P$5)*AF157/CX157)</f>
        <v>#VALUE!</v>
      </c>
      <c r="BJ157" s="452" t="e">
        <f>IF(CX157=0,BJ156,(DP157*查询!$S$5+DQ157*查询!$T$5+DR157*查询!$U$5)*AF157/CX157)</f>
        <v>#VALUE!</v>
      </c>
      <c r="BK157" s="452">
        <f>BK156</f>
        <v>1</v>
      </c>
      <c r="BL157" s="453" t="e">
        <f>SUMPRODUCT((AV157:BA157)*(GS157:GX157))/((GS157:GX157)+SUM(BB157:BD157)*GY157+BG157*GZ157)</f>
        <v>#VALUE!</v>
      </c>
      <c r="BM157" s="453" t="e">
        <f>BK157*($AV157*FB157+$AW157*FD157+$AX157*FI157+$AY157*FN157+$AZ157*FS157+$BA157*FX157+$BG157*GE157)/(AV157*EY157+AX157*FK157+AW157*FF157+AY157*FP157+AZ157*FU157+BA157*FZ157+BG157*GG157+BB157*GK157+BC157*GN157+BD157*GP157)</f>
        <v>#VALUE!</v>
      </c>
      <c r="BN157" s="453" t="e">
        <f>($AV157*FC157+$AX157*FJ157+$AW157*FE157+$AY157*FO157+$AZ157*FT157+$BA157*FY157+$BG157*GF157)/($AV157*FA157+BG157*GH157+BB157*GL157+BC157*GO157+BD157*GQ157+BA157*GA157)</f>
        <v>#VALUE!</v>
      </c>
      <c r="BO157" s="454" t="e">
        <f>SUMPRODUCT(AV157:BA157*GS157:GX157)/(GS157:GX157+(BB157+BC157+BD157)*GY157+BG157)</f>
        <v>#VALUE!</v>
      </c>
      <c r="BP157" s="454" t="e">
        <f>SUMPRODUCT(AV157:BA157*GS157:GX157)/(GS157:GX157+(BB157+BC157+BD157)*GY157+BG157)</f>
        <v>#VALUE!</v>
      </c>
      <c r="BQ157" s="454" t="e">
        <f>SUMPRODUCT(AV157:BA157*GS157:GX157)/(GS157:GX157+(BB157+BC157+BD157)*GY157+BG157)</f>
        <v>#VALUE!</v>
      </c>
      <c r="BR157" s="453" t="str">
        <f>IF(_tag_month_day!T147="","",_tag_month_day!T147)</f>
        <v/>
      </c>
      <c r="BS157" s="453" t="str">
        <f>IF(_tag_month_day!U147="","",_tag_month_day!U147)</f>
        <v/>
      </c>
      <c r="BT157" s="455" t="str">
        <f>IF(CK157="","",IF((CK157&gt;=BV157-0.12)*(CK157&lt;=BV157+0.12),"合格","不合格"))</f>
        <v/>
      </c>
      <c r="BU157" s="456" t="str">
        <f>IF(_tag_month_day!V147="","",_tag_month_day!V147)</f>
        <v/>
      </c>
      <c r="BV157" s="457" t="str">
        <f>IF(_tag_month_day!W147="","",_tag_month_day!W147)</f>
        <v/>
      </c>
      <c r="BW157" s="458" t="str">
        <f>IF(_tag_month_day!X147="","",_tag_month_day!X147)</f>
        <v/>
      </c>
      <c r="BX157" s="458" t="str">
        <f>IF(_tag_month_day!Y147="","",_tag_month_day!Y147)</f>
        <v/>
      </c>
      <c r="BY157" s="459">
        <f ca="1">L157</f>
        <v>43592.166666666315</v>
      </c>
      <c r="BZ157" s="460" t="s">
        <v>429</v>
      </c>
      <c r="CA157" s="461">
        <v>0.15625</v>
      </c>
      <c r="CB157" s="424" t="str">
        <f>IF(_tag_month_day!Z147="","",_tag_month_day!Z147)</f>
        <v/>
      </c>
      <c r="CC157" s="424" t="str">
        <f>IF(_tag_month_day!AA147="","",_tag_month_day!AA147)</f>
        <v/>
      </c>
      <c r="CD157" s="424" t="str">
        <f>IF(_tag_month_day!AB147="","",_tag_month_day!AB147)</f>
        <v/>
      </c>
      <c r="CE157" s="424" t="str">
        <f>IF(_tag_month_day!AC147="","",_tag_month_day!AC147)</f>
        <v/>
      </c>
      <c r="CF157" s="424" t="str">
        <f>IF(_tag_month_day!AD147="","",_tag_month_day!AD147)</f>
        <v/>
      </c>
      <c r="CG157" s="424" t="str">
        <f>IF(_tag_month_day!AE147="","",_tag_month_day!AE147)</f>
        <v/>
      </c>
      <c r="CH157" s="424" t="str">
        <f>IF(_tag_month_day!AF147="","",_tag_month_day!AF147)</f>
        <v/>
      </c>
      <c r="CI157" s="424" t="str">
        <f>IF(_tag_month_day!AG147="","",_tag_month_day!AG147)</f>
        <v/>
      </c>
      <c r="CJ157" s="424" t="str">
        <f>IF(_tag_month_day!AH147="","",_tag_month_day!AH147)</f>
        <v/>
      </c>
      <c r="CK157" s="424" t="str">
        <f>IF(_tag_month_day!AI147="","",_tag_month_day!AI147)</f>
        <v/>
      </c>
      <c r="CL157" s="4" t="str">
        <f>IF(_tag_month_day!AJ147="","",_tag_month_day!AJ147)</f>
        <v/>
      </c>
      <c r="CM157" s="4" t="str">
        <f>IF(_tag_month_day!AK147="","",_tag_month_day!AK147)</f>
        <v/>
      </c>
      <c r="CN157" s="4" t="str">
        <f>IF(_tag_month_day!AL147="","",_tag_month_day!AL147)</f>
        <v/>
      </c>
      <c r="CO157" s="4" t="str">
        <f>IF(_tag_month_day!AM147="","",_tag_month_day!AM147)</f>
        <v/>
      </c>
      <c r="CP157" s="4" t="str">
        <f>IF(_tag_month_day!AN147="","",_tag_month_day!AN147)</f>
        <v/>
      </c>
      <c r="CQ157" s="4" t="str">
        <f>IF(_tag_month_day!AO147="","",_tag_month_day!AO147)</f>
        <v/>
      </c>
      <c r="CR157" s="462" t="str">
        <f>IF(_tag_month_day!AP147="","",_tag_month_day!AP147)</f>
        <v/>
      </c>
      <c r="CS157" s="463" t="str">
        <f>IF(_tag_month_day!AQ147="","",_tag_month_day!AQ147)</f>
        <v/>
      </c>
      <c r="CT157" s="4" t="str">
        <f>IF(_tag_month_day!AR147="","",_tag_month_day!AR147)</f>
        <v/>
      </c>
      <c r="CU157" s="464" t="e">
        <f>DU157/AJ157</f>
        <v>#VALUE!</v>
      </c>
      <c r="CV157" s="451" t="e">
        <f>BG157/BH157</f>
        <v>#VALUE!</v>
      </c>
      <c r="CW157" s="465" t="e">
        <f>AJ157*(1-CV157)*CU157*AF157</f>
        <v>#VALUE!</v>
      </c>
      <c r="CX157" s="465" t="e">
        <f>CW157*94%</f>
        <v>#VALUE!</v>
      </c>
      <c r="CY157" s="466" t="e">
        <f>IF(CX157=0,0,DS157/(DS157+CX157))</f>
        <v>#VALUE!</v>
      </c>
      <c r="CZ157" s="465" t="e">
        <f>$AJ157*EF157</f>
        <v>#VALUE!</v>
      </c>
      <c r="DA157" s="465" t="e">
        <f>$AJ157*EG157</f>
        <v>#VALUE!</v>
      </c>
      <c r="DB157" s="465" t="e">
        <f>$AJ157*EH157</f>
        <v>#VALUE!</v>
      </c>
      <c r="DC157" s="465" t="e">
        <f>$AJ157*EI157</f>
        <v>#VALUE!</v>
      </c>
      <c r="DD157" s="465" t="e">
        <f>$AJ157*EJ157</f>
        <v>#VALUE!</v>
      </c>
      <c r="DE157" s="465" t="e">
        <f>$AJ157*EK157</f>
        <v>#VALUE!</v>
      </c>
      <c r="DF157" s="465" t="e">
        <f>$AJ157*EL157</f>
        <v>#VALUE!</v>
      </c>
      <c r="DG157" s="465" t="e">
        <f>$AJ157*EM157</f>
        <v>#VALUE!</v>
      </c>
      <c r="DH157" s="465" t="e">
        <f>$AJ157*EN157</f>
        <v>#VALUE!</v>
      </c>
      <c r="DI157" s="465" t="e">
        <f>$AJ157*EO157</f>
        <v>#VALUE!</v>
      </c>
      <c r="DJ157" s="465" t="e">
        <f>CZ157*(1-EP157)</f>
        <v>#VALUE!</v>
      </c>
      <c r="DK157" s="465" t="e">
        <f>DA157*(1-ER157)</f>
        <v>#VALUE!</v>
      </c>
      <c r="DL157" s="465" t="e">
        <f>DB157*(1-EQ157)</f>
        <v>#VALUE!</v>
      </c>
      <c r="DM157" s="465" t="e">
        <f>DC157*(1-ES157)</f>
        <v>#VALUE!</v>
      </c>
      <c r="DN157" s="465" t="e">
        <f>DD157*(1-ET157)</f>
        <v>#VALUE!</v>
      </c>
      <c r="DO157" s="465" t="e">
        <f>DE157</f>
        <v>#VALUE!</v>
      </c>
      <c r="DP157" s="465" t="e">
        <f>DF157*(1-EU157)</f>
        <v>#VALUE!</v>
      </c>
      <c r="DQ157" s="465" t="e">
        <f>DG157*(1-EV157)</f>
        <v>#VALUE!</v>
      </c>
      <c r="DR157" s="465" t="e">
        <f>DH157*(1-EW157)</f>
        <v>#VALUE!</v>
      </c>
      <c r="DS157" s="465" t="e">
        <f>DI157</f>
        <v>#VALUE!</v>
      </c>
      <c r="DT157" s="465" t="e">
        <f>SUM(DJ157:DS157)</f>
        <v>#VALUE!</v>
      </c>
      <c r="DU157" s="465" t="e">
        <f>(GS157:GX157)+(DP157+DQ157+DR157)*GY157+DS157</f>
        <v>#VALUE!</v>
      </c>
      <c r="DV157" s="451" t="e">
        <f>AV157/$BH157/(1-EP157)</f>
        <v>#VALUE!</v>
      </c>
      <c r="DW157" s="451" t="e">
        <f>AW157/$BH157/(1-ER157)</f>
        <v>#VALUE!</v>
      </c>
      <c r="DX157" s="451" t="e">
        <f>AX157/$BH157/(1-EQ157)</f>
        <v>#VALUE!</v>
      </c>
      <c r="DY157" s="451" t="e">
        <f>AY157/$BH157/(1-ES157)</f>
        <v>#VALUE!</v>
      </c>
      <c r="DZ157" s="451" t="e">
        <f>AZ157/$BH157/(1-ET157)</f>
        <v>#VALUE!</v>
      </c>
      <c r="EA157" s="451" t="e">
        <f>BA157/$BH157/(1-AX157)</f>
        <v>#VALUE!</v>
      </c>
      <c r="EB157" s="451" t="e">
        <f>BB157/$BH157/(1-EU157)</f>
        <v>#VALUE!</v>
      </c>
      <c r="EC157" s="451" t="e">
        <f>BC157/$BH157/(1-EV157)</f>
        <v>#VALUE!</v>
      </c>
      <c r="ED157" s="451" t="e">
        <f>BD157/$BH157/(1-EW157)</f>
        <v>#VALUE!</v>
      </c>
      <c r="EE157" s="451" t="e">
        <f>BG157/BH157</f>
        <v>#VALUE!</v>
      </c>
      <c r="EF157" s="451" t="e">
        <f>DV157/SUM($DV157:$EE157)</f>
        <v>#VALUE!</v>
      </c>
      <c r="EG157" s="451" t="e">
        <f>DW157/SUM($DV157:$EE157)</f>
        <v>#VALUE!</v>
      </c>
      <c r="EH157" s="451" t="e">
        <f>DX157/SUM($DV157:$EE157)</f>
        <v>#VALUE!</v>
      </c>
      <c r="EI157" s="451" t="e">
        <f>DY157/SUM($DV157:$EE157)</f>
        <v>#VALUE!</v>
      </c>
      <c r="EJ157" s="451" t="e">
        <f>DZ157/SUM($DV157:$EE157)</f>
        <v>#VALUE!</v>
      </c>
      <c r="EK157" s="451" t="e">
        <f>EA157/SUM($DV157:$EE157)</f>
        <v>#VALUE!</v>
      </c>
      <c r="EL157" s="451" t="e">
        <f>EB157/SUM($DV157:$EE157)</f>
        <v>#VALUE!</v>
      </c>
      <c r="EM157" s="451" t="e">
        <f>EC157/SUM($DV157:$EE157)</f>
        <v>#VALUE!</v>
      </c>
      <c r="EN157" s="451" t="e">
        <f>ED157/SUM($DV157:$EE157)</f>
        <v>#VALUE!</v>
      </c>
      <c r="EO157" s="451" t="e">
        <f>EE157/SUM($DV157:$EE157)</f>
        <v>#VALUE!</v>
      </c>
      <c r="EP157" s="450">
        <f>EP156</f>
        <v>0.080000000000000002</v>
      </c>
      <c r="EQ157" s="450">
        <f>EQ156</f>
        <v>0.014999999999999999</v>
      </c>
      <c r="ER157" s="450">
        <f>ER156</f>
        <v>0.014999999999999999</v>
      </c>
      <c r="ES157" s="450">
        <f>ES156</f>
        <v>0.014999999999999999</v>
      </c>
      <c r="ET157" s="450">
        <f>ET156</f>
        <v>0.014999999999999999</v>
      </c>
      <c r="EU157" s="450">
        <f>EU156</f>
        <v>0.089999999999999997</v>
      </c>
      <c r="EV157" s="450">
        <f>EV156</f>
        <v>0.089999999999999997</v>
      </c>
      <c r="EW157" s="450">
        <f>EW156</f>
        <v>0.089999999999999997</v>
      </c>
      <c r="EX157" s="431" t="str">
        <f>IF(_tag_month_day!AS147="","",_tag_month_day!AS147/100)</f>
        <v/>
      </c>
      <c r="EY157" s="431" t="str">
        <f>IF(_tag_month_day!AT147="","",_tag_month_day!AT147/100)</f>
        <v/>
      </c>
      <c r="EZ157" s="431" t="str">
        <f>IF(_tag_month_day!AU147="","",_tag_month_day!AU147/100)</f>
        <v/>
      </c>
      <c r="FA157" s="431" t="str">
        <f>IF(_tag_month_day!AV147="","",_tag_month_day!AV147/100)</f>
        <v/>
      </c>
      <c r="FB157" s="431" t="str">
        <f>IF(_tag_month_day!AW147="","",_tag_month_day!AW147/100)</f>
        <v/>
      </c>
      <c r="FC157" s="431" t="str">
        <f>IF(_tag_month_day!AX147="","",_tag_month_day!AX147/100)</f>
        <v/>
      </c>
      <c r="FD157" s="449" t="str">
        <f>IF(_tag_month_day!AY147="","",_tag_month_day!AY147/100)</f>
        <v/>
      </c>
      <c r="FE157" s="449" t="str">
        <f>IF(_tag_month_day!AZ147="","",_tag_month_day!AZ147/100)</f>
        <v/>
      </c>
      <c r="FF157" s="449" t="str">
        <f>IF(_tag_month_day!BA147="","",_tag_month_day!BA147/100)</f>
        <v/>
      </c>
      <c r="FG157" s="449" t="str">
        <f>IF(_tag_month_day!BB147="","",_tag_month_day!BB147/100)</f>
        <v/>
      </c>
      <c r="FH157" s="467" t="str">
        <f>IF(_tag_month_day!BC147="","",_tag_month_day!BC147/100)</f>
        <v/>
      </c>
      <c r="FI157" s="449">
        <f>FI156</f>
        <v>0.40999999999999998</v>
      </c>
      <c r="FJ157" s="449">
        <f>FJ156</f>
        <v>0.11</v>
      </c>
      <c r="FK157" s="449">
        <f>FK156</f>
        <v>0.014999999999999999</v>
      </c>
      <c r="FL157" s="449">
        <f>FL156</f>
        <v>0</v>
      </c>
      <c r="FM157" s="467">
        <f>FM156</f>
        <v>0.0001</v>
      </c>
      <c r="FN157" s="449">
        <f>FN156</f>
        <v>0.32000000000000001</v>
      </c>
      <c r="FO157" s="449">
        <f>FO156</f>
        <v>0.20000000000000001</v>
      </c>
      <c r="FP157" s="449">
        <f>FP156</f>
        <v>0.01</v>
      </c>
      <c r="FQ157" s="449">
        <f>FQ156</f>
        <v>0</v>
      </c>
      <c r="FR157" s="467">
        <f>FR156</f>
        <v>0.0001</v>
      </c>
      <c r="FS157" s="449" t="str">
        <f>IF(_tag_month_day!BD147="","",_tag_month_day!BD147/100)</f>
        <v/>
      </c>
      <c r="FT157" s="449" t="str">
        <f>IF(_tag_month_day!BE147="","",_tag_month_day!BE147/100)</f>
        <v/>
      </c>
      <c r="FU157" s="449" t="str">
        <f>IF(_tag_month_day!BF147="","",_tag_month_day!BF147/100)</f>
        <v/>
      </c>
      <c r="FV157" s="449" t="str">
        <f>IF(_tag_month_day!BG147="","",_tag_month_day!BG147/100)</f>
        <v/>
      </c>
      <c r="FW157" s="467" t="str">
        <f>IF(_tag_month_day!BH147="","",_tag_month_day!BH147/100)</f>
        <v/>
      </c>
      <c r="FX157" s="449" t="str">
        <f>IF(_tag_month_day!BI147="","",_tag_month_day!BI147/100)</f>
        <v/>
      </c>
      <c r="FY157" s="449" t="str">
        <f>IF(_tag_month_day!BJ147="","",_tag_month_day!BJ147/100)</f>
        <v/>
      </c>
      <c r="FZ157" s="468" t="str">
        <f>IF(_tag_month_day!BK147="","",_tag_month_day!BK147/100)</f>
        <v/>
      </c>
      <c r="GA157" s="449" t="str">
        <f>IF(_tag_month_day!BL147="","",_tag_month_day!BL147/100)</f>
        <v/>
      </c>
      <c r="GB157" s="467" t="str">
        <f>IF(_tag_month_day!BM147="","",_tag_month_day!BM147/100)</f>
        <v/>
      </c>
      <c r="GC157" s="431" t="str">
        <f>IF(_tag_month_day!BN147="","",_tag_month_day!BN147/100)</f>
        <v/>
      </c>
      <c r="GD157" s="431" t="str">
        <f>IF(_tag_month_day!BO147="","",_tag_month_day!BO147/100)</f>
        <v/>
      </c>
      <c r="GE157" s="431" t="str">
        <f>IF(_tag_month_day!BP147="","",_tag_month_day!BP147/100)</f>
        <v/>
      </c>
      <c r="GF157" s="431" t="str">
        <f>IF(_tag_month_day!BQ147="","",_tag_month_day!BQ147/100)</f>
        <v/>
      </c>
      <c r="GG157" s="431" t="str">
        <f>IF(_tag_month_day!BR147="","",_tag_month_day!BR147/100)</f>
        <v/>
      </c>
      <c r="GH157" s="431" t="str">
        <f>IF(_tag_month_day!BS147="","",_tag_month_day!BS147/100)</f>
        <v/>
      </c>
      <c r="GI157" s="467" t="str">
        <f>IF(_tag_month_day!BT147="","",_tag_month_day!BT147/100)</f>
        <v/>
      </c>
      <c r="GJ157" s="469" t="str">
        <f>IF(_tag_month_day!BU147="","",_tag_month_day!BU147/100)</f>
        <v/>
      </c>
      <c r="GK157" s="470">
        <f>GK156</f>
        <v>0.070000000000000007</v>
      </c>
      <c r="GL157" s="470">
        <f>GL156</f>
        <v>0.029999999999999999</v>
      </c>
      <c r="GM157" s="471" t="str">
        <f>IF(_tag_month_day!BX147="","",_tag_month_day!BX147/100)</f>
        <v/>
      </c>
      <c r="GN157" s="470">
        <f>GN156</f>
        <v>0.070000000000000007</v>
      </c>
      <c r="GO157" s="470">
        <f>GO156</f>
        <v>0.029999999999999999</v>
      </c>
      <c r="GP157" s="470">
        <f>GP156</f>
        <v>0.089999999999999997</v>
      </c>
      <c r="GQ157" s="470">
        <f>GQ156</f>
        <v>0.029999999999999999</v>
      </c>
      <c r="GR157" s="471" t="str">
        <f>IF(_tag_month_day!CA147="","",_tag_month_day!CA147/100)</f>
        <v/>
      </c>
      <c r="GS157" s="472">
        <f>GS156</f>
        <v>0.95299999999999996</v>
      </c>
      <c r="GT157" s="472">
        <f>GT156</f>
        <v>0.55000000000000004</v>
      </c>
      <c r="GU157" s="472">
        <f>GU156</f>
        <v>0.55000000000000004</v>
      </c>
      <c r="GV157" s="472">
        <f>GV156</f>
        <v>0.55000000000000004</v>
      </c>
      <c r="GW157" s="472">
        <f>GW156</f>
        <v>0.5</v>
      </c>
      <c r="GX157" s="472">
        <f>GX156</f>
        <v>0.93500000000000005</v>
      </c>
      <c r="GY157" s="472">
        <f>GY156</f>
        <v>0.14999999999999999</v>
      </c>
      <c r="GZ157" s="472">
        <f>GZ156</f>
        <v>1</v>
      </c>
      <c r="HA157" s="474">
        <f>HA156</f>
        <v>0.047</v>
      </c>
      <c r="HB157" s="474">
        <f>HB156</f>
        <v>0.45000000000000001</v>
      </c>
      <c r="HC157" s="474">
        <f>HC156</f>
        <v>0.45000000000000001</v>
      </c>
      <c r="HD157" s="474">
        <f>HD156</f>
        <v>0.45000000000000001</v>
      </c>
      <c r="HE157" s="474">
        <f>HE156</f>
        <v>0.5</v>
      </c>
      <c r="HF157" s="474">
        <f>HF156</f>
        <v>0.065000000000000002</v>
      </c>
      <c r="HG157" s="474">
        <f>HG156</f>
        <v>0.84999999999999998</v>
      </c>
      <c r="HH157" s="474">
        <f>HH156</f>
        <v>0</v>
      </c>
      <c r="HI157" s="10" t="e">
        <f>IF(BZ157&lt;&gt;"",CK157-BV157,0)</f>
        <v>#VALUE!</v>
      </c>
      <c r="HJ157" s="10" t="e">
        <f>IF(AJ157&gt;0,AH157-AJ157,0)</f>
        <v>#VALUE!</v>
      </c>
      <c r="HK157" s="466">
        <f>HK156</f>
        <v>0.84999999999999998</v>
      </c>
      <c r="HL157" s="424">
        <f>HL156</f>
        <v>550000</v>
      </c>
      <c r="HM157" s="424">
        <f>HM156</f>
        <v>480000</v>
      </c>
      <c r="HN157" s="465" t="e">
        <f>(DJ157*EZ157+DK157*FH157+DL157*FM157+DM157*FR157+DN157*FW157+DO157*GB157+DS157*GI157+DP157*GM157+DR157*GR157)*1000*2</f>
        <v>#VALUE!</v>
      </c>
      <c r="HO157" s="465" t="e">
        <f>HN157*HK157*$HO$2/HL157*1000000</f>
        <v>#VALUE!</v>
      </c>
      <c r="HP157" s="465" t="e">
        <f>HN157*HK157*$HP$2/HM157*1000000</f>
        <v>#VALUE!</v>
      </c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</row>
    <row customFormat="1" r="158" s="0">
      <c r="A158" s="420">
        <v>147</v>
      </c>
      <c r="B158" s="421">
        <f ca="1">IF(D158=D157,B157,IF(D158="夜班",B157+1,B157))</f>
        <v>43592</v>
      </c>
      <c r="C158" s="422">
        <f>C157</f>
        <v>0.041666666666666699</v>
      </c>
      <c r="D158" s="10" t="str">
        <f ca="1">IF(HOUR(G158)&lt;8,"夜班",IF(HOUR(G158)&lt;16,"白班",IF(HOUR(G158)&lt;24,"中班",0)))</f>
        <v>夜班</v>
      </c>
      <c r="E158" s="10" t="e">
        <f ca="1">IF(F158=1,"甲",IF(F158=2,"乙",IF(F158=3,"丙",IF(F158=4,"丁",""))))</f>
        <v>#REF!</v>
      </c>
      <c r="F158" s="10" t="e">
        <f ca="1">SUMPRODUCT((成本日报!$A$3:$A$95=计划!B158)*(成本日报!$B$3:$B$95=计划!$D158),成本日报!$C$3:$C$95)</f>
        <v>#REF!</v>
      </c>
      <c r="G158" s="423">
        <f ca="1">G157+C157</f>
        <v>43592.083333332979</v>
      </c>
      <c r="H158" s="423">
        <f ca="1">$G158+$C158/60*10+$C158*0</f>
        <v>43592.090277777424</v>
      </c>
      <c r="I158" s="423">
        <f ca="1">$G158+$C158/60*18+$C158*0</f>
        <v>43592.095833332976</v>
      </c>
      <c r="J158" s="423">
        <f ca="1">$G158+$C158/60*0+$C158*1</f>
        <v>43592.124999999643</v>
      </c>
      <c r="K158" s="423">
        <f ca="1">$G158+$C158/60*30+$C158*2</f>
        <v>43592.187499999651</v>
      </c>
      <c r="L158" s="423">
        <f ca="1">$G158+$C158/60*0+$C158*3</f>
        <v>43592.208333332979</v>
      </c>
      <c r="M158" s="424" t="str">
        <f>IF(_tag_month_day!A148="","",_tag_month_day!A148)</f>
        <v/>
      </c>
      <c r="N158" s="424" t="str">
        <f>IF(_tag_month_day!B148="","",_tag_month_day!B148)</f>
        <v/>
      </c>
      <c r="O158" s="425" t="e">
        <f>IF(M158+N158=0,"",M158+N158)</f>
        <v>#VALUE!</v>
      </c>
      <c r="P158" s="424" t="str">
        <f>IF(_tag_month_day!C148="","",_tag_month_day!C148)</f>
        <v/>
      </c>
      <c r="Q158" s="424" t="str">
        <f>IF(_tag_month_day!D148="","",_tag_month_day!D148)</f>
        <v/>
      </c>
      <c r="R158" s="426" t="str">
        <f>IF(_tag_month_day!CB148="","",_tag_month_day!CB148/100)</f>
        <v/>
      </c>
      <c r="S158" s="427" t="str">
        <f>IF(_tag_month_day!E148="","",_tag_month_day!E148)</f>
        <v/>
      </c>
      <c r="T158" s="427" t="str">
        <f>IF(_tag_month_day!F148="","",_tag_month_day!F148)</f>
        <v/>
      </c>
      <c r="U158" s="428" t="e">
        <f>S158+T158</f>
        <v>#VALUE!</v>
      </c>
      <c r="V158" s="429" t="e">
        <f>U158/AJ158</f>
        <v>#VALUE!</v>
      </c>
      <c r="W158" s="430" t="str">
        <f>IF(_jhy_month_day!A148="","",_jhy_month_day!A148)</f>
        <v/>
      </c>
      <c r="X158" s="431" t="str">
        <f>IF(_jhy_month_day!B148="","",_jhy_month_day!B148/100)</f>
        <v/>
      </c>
      <c r="Y158" s="431" t="str">
        <f>IF(_jhy_month_day!C148="","",_jhy_month_day!C148/100)</f>
        <v/>
      </c>
      <c r="Z158" s="432">
        <f>Z154+1</f>
        <v>37</v>
      </c>
      <c r="AA158" s="433" t="str">
        <f>IF(_tag_month_day!G148="","",_tag_month_day!G148/100)</f>
        <v/>
      </c>
      <c r="AB158" s="433" t="str">
        <f>IF(_tag_month_day!H148="","",_tag_month_day!H148/100)</f>
        <v/>
      </c>
      <c r="AC158" s="434">
        <f>IF(X158="",AC157,BK158*($AV157*X158+$AW157*FD157+$AX157*FI157+$AY157*FN157+$AZ157*FS157+$BA157*FX157+$BG157*GE157)/(AV157*Y158+AX157*FK157+AW157*FF157+AY157*FP157+AZ157*FU157+BA157*FZ157+BG157*GG157+BB157*GK157+BC157*GN157+BD157*GP157))</f>
        <v>1.59963432013121</v>
      </c>
      <c r="AD158" s="435" t="str">
        <f>IF(AC158=AC157,"",AC158-AC157)</f>
        <v/>
      </c>
      <c r="AE158" s="436" t="str">
        <f>IF(1-AF158=0,"",(1-AF158))</f>
        <v/>
      </c>
      <c r="AF158" s="437">
        <v>1</v>
      </c>
      <c r="AG158" s="10" t="str">
        <f>AG157</f>
        <v>8B4</v>
      </c>
      <c r="AH158" s="438" t="str">
        <f>AH157</f>
        <v/>
      </c>
      <c r="AI158" s="424" t="e">
        <f>IF(ROUND(AJ158-AJ157,1)=0,"",AJ158-AJ157)</f>
        <v>#VALUE!</v>
      </c>
      <c r="AJ158" s="10" t="str">
        <f>IF(_tag_month_day!I148="","",_tag_month_day!I148)</f>
        <v/>
      </c>
      <c r="AK158" s="440"/>
      <c r="AL158" s="440"/>
      <c r="AM158" s="440"/>
      <c r="AN158" s="441">
        <f>AN157</f>
        <v>2</v>
      </c>
      <c r="AO158" s="441">
        <f>AO157</f>
        <v>8</v>
      </c>
      <c r="AP158" s="442" t="e">
        <f>(IF(AN158=0,AS157,AS157*(1+AO158/AN158)/(AR158+AO158/AN158)))+AT158</f>
        <v>#VALUE!</v>
      </c>
      <c r="AQ158" s="443" t="str">
        <f>IF(_tag_month_day!J148="","",_tag_month_day!J148/100)</f>
        <v/>
      </c>
      <c r="AR158" s="444">
        <f>AR157</f>
        <v>1.3</v>
      </c>
      <c r="AS158" s="445" t="e">
        <f>AQ158*(AN158*AR158+AO158)/(AN158+AO158)</f>
        <v>#VALUE!</v>
      </c>
      <c r="AT158" s="445" t="e">
        <f>(SUM(BE158:BF158)-SUM(BE157:BF157))*0.05</f>
        <v>#VALUE!</v>
      </c>
      <c r="AU158" s="446" t="str">
        <f>IF(_tag_month_day!CC148="","",IF(_tag_month_day!CC148&gt;0,_tag_month_day!CD148,_tag_month_day!CE148))</f>
        <v/>
      </c>
      <c r="AV158" s="447" t="str">
        <f>IF(_tag_month_day!L148="","",_tag_month_day!L148/100)</f>
        <v/>
      </c>
      <c r="AW158" s="431">
        <f>AW157</f>
        <v>0</v>
      </c>
      <c r="AX158" s="431">
        <f>AX157</f>
        <v>0</v>
      </c>
      <c r="AY158" s="431" t="str">
        <f>IF(_tag_month_day!M148="","",_tag_month_day!M148/100)</f>
        <v/>
      </c>
      <c r="AZ158" s="431" t="str">
        <f>IF(_tag_month_day!N148="","",_tag_month_day!N148/100)</f>
        <v/>
      </c>
      <c r="BA158" s="431" t="str">
        <f>IF(_tag_month_day!O148="","",_tag_month_day!O148/100)</f>
        <v/>
      </c>
      <c r="BB158" s="448" t="str">
        <f>IF(_tag_month_day!P148="","",_tag_month_day!P148/100)</f>
        <v/>
      </c>
      <c r="BC158" s="448">
        <f>BC157</f>
        <v>0</v>
      </c>
      <c r="BD158" s="448" t="str">
        <f>IF(_tag_month_day!Q148="","",_tag_month_day!Q148/100)</f>
        <v/>
      </c>
      <c r="BE158" s="449" t="str">
        <f>IF(_tag_month_day!R148="","",_tag_month_day!R148/100)</f>
        <v/>
      </c>
      <c r="BF158" s="388" t="e">
        <f>(AU158*(100+BE158*100))/(AJ158-AU158)/100</f>
        <v>#VALUE!</v>
      </c>
      <c r="BG158" s="450" t="e">
        <f>BE158+BF158</f>
        <v>#VALUE!</v>
      </c>
      <c r="BH158" s="451" t="e">
        <f>SUM(AV158:BF158)</f>
        <v>#VALUE!</v>
      </c>
      <c r="BI158" s="452" t="e">
        <f>IF(CX158=0,BI157,(DK158*查询!$R$5+DL158*查询!$Q$5+DM158*查询!$N$5+DN158*查询!$O$5+DO158*查询!$P$5)*AF158/CX158)</f>
        <v>#VALUE!</v>
      </c>
      <c r="BJ158" s="452" t="e">
        <f>IF(CX158=0,BJ157,(DP158*查询!$S$5+DQ158*查询!$T$5+DR158*查询!$U$5)*AF158/CX158)</f>
        <v>#VALUE!</v>
      </c>
      <c r="BK158" s="452">
        <f>BK157</f>
        <v>1</v>
      </c>
      <c r="BL158" s="453" t="e">
        <f>SUMPRODUCT((AV158:BA158)*(GS158:GX158))/((GS158:GX158)+SUM(BB158:BD158)*GY158+BG158*GZ158)</f>
        <v>#VALUE!</v>
      </c>
      <c r="BM158" s="453" t="e">
        <f>BK158*($AV158*FB158+$AW158*FD158+$AX158*FI158+$AY158*FN158+$AZ158*FS158+$BA158*FX158+$BG158*GE158)/(AV158*EY158+AX158*FK158+AW158*FF158+AY158*FP158+AZ158*FU158+BA158*FZ158+BG158*GG158+BB158*GK158+BC158*GN158+BD158*GP158)</f>
        <v>#VALUE!</v>
      </c>
      <c r="BN158" s="453" t="e">
        <f>($AV158*FC158+$AX158*FJ158+$AW158*FE158+$AY158*FO158+$AZ158*FT158+$BA158*FY158+$BG158*GF158)/($AV158*FA158+BG158*GH158+BB158*GL158+BC158*GO158+BD158*GQ158+BA158*GA158)</f>
        <v>#VALUE!</v>
      </c>
      <c r="BO158" s="454" t="e">
        <f>SUMPRODUCT(AV158:BA158*GS158:GX158)/(GS158:GX158+(BB158+BC158+BD158)*GY158+BG158)</f>
        <v>#VALUE!</v>
      </c>
      <c r="BP158" s="454" t="e">
        <f>SUMPRODUCT(AV158:BA158*GS158:GX158)/(GS158:GX158+(BB158+BC158+BD158)*GY158+BG158)</f>
        <v>#VALUE!</v>
      </c>
      <c r="BQ158" s="454" t="e">
        <f>SUMPRODUCT(AV158:BA158*GS158:GX158)/(GS158:GX158+(BB158+BC158+BD158)*GY158+BG158)</f>
        <v>#VALUE!</v>
      </c>
      <c r="BR158" s="453" t="str">
        <f>IF(_tag_month_day!T148="","",_tag_month_day!T148)</f>
        <v/>
      </c>
      <c r="BS158" s="453" t="str">
        <f>IF(_tag_month_day!U148="","",_tag_month_day!U148)</f>
        <v/>
      </c>
      <c r="BT158" s="455" t="str">
        <f>IF(CK158="","",IF((CK158&gt;=BV158-0.12)*(CK158&lt;=BV158+0.12),"合格","不合格"))</f>
        <v/>
      </c>
      <c r="BU158" s="456" t="str">
        <f>IF(_tag_month_day!V148="","",_tag_month_day!V148)</f>
        <v/>
      </c>
      <c r="BV158" s="457" t="str">
        <f>IF(_tag_month_day!W148="","",_tag_month_day!W148)</f>
        <v/>
      </c>
      <c r="BW158" s="458" t="str">
        <f>IF(_tag_month_day!X148="","",_tag_month_day!X148)</f>
        <v/>
      </c>
      <c r="BX158" s="458" t="str">
        <f>IF(_tag_month_day!Y148="","",_tag_month_day!Y148)</f>
        <v/>
      </c>
      <c r="BY158" s="459">
        <f ca="1">L158</f>
        <v>43592.208333332979</v>
      </c>
      <c r="BZ158" s="460"/>
      <c r="CA158" s="461"/>
      <c r="CB158" s="424" t="str">
        <f>IF(_tag_month_day!Z148="","",_tag_month_day!Z148)</f>
        <v/>
      </c>
      <c r="CC158" s="424" t="str">
        <f>IF(_tag_month_day!AA148="","",_tag_month_day!AA148)</f>
        <v/>
      </c>
      <c r="CD158" s="424" t="str">
        <f>IF(_tag_month_day!AB148="","",_tag_month_day!AB148)</f>
        <v/>
      </c>
      <c r="CE158" s="424" t="str">
        <f>IF(_tag_month_day!AC148="","",_tag_month_day!AC148)</f>
        <v/>
      </c>
      <c r="CF158" s="424" t="str">
        <f>IF(_tag_month_day!AD148="","",_tag_month_day!AD148)</f>
        <v/>
      </c>
      <c r="CG158" s="424" t="str">
        <f>IF(_tag_month_day!AE148="","",_tag_month_day!AE148)</f>
        <v/>
      </c>
      <c r="CH158" s="424" t="str">
        <f>IF(_tag_month_day!AF148="","",_tag_month_day!AF148)</f>
        <v/>
      </c>
      <c r="CI158" s="424" t="str">
        <f>IF(_tag_month_day!AG148="","",_tag_month_day!AG148)</f>
        <v/>
      </c>
      <c r="CJ158" s="424" t="str">
        <f>IF(_tag_month_day!AH148="","",_tag_month_day!AH148)</f>
        <v/>
      </c>
      <c r="CK158" s="424" t="str">
        <f>IF(_tag_month_day!AI148="","",_tag_month_day!AI148)</f>
        <v/>
      </c>
      <c r="CL158" s="4" t="str">
        <f>IF(_tag_month_day!AJ148="","",_tag_month_day!AJ148)</f>
        <v/>
      </c>
      <c r="CM158" s="4" t="str">
        <f>IF(_tag_month_day!AK148="","",_tag_month_day!AK148)</f>
        <v/>
      </c>
      <c r="CN158" s="4" t="str">
        <f>IF(_tag_month_day!AL148="","",_tag_month_day!AL148)</f>
        <v/>
      </c>
      <c r="CO158" s="4" t="str">
        <f>IF(_tag_month_day!AM148="","",_tag_month_day!AM148)</f>
        <v/>
      </c>
      <c r="CP158" s="4" t="str">
        <f>IF(_tag_month_day!AN148="","",_tag_month_day!AN148)</f>
        <v/>
      </c>
      <c r="CQ158" s="4" t="str">
        <f>IF(_tag_month_day!AO148="","",_tag_month_day!AO148)</f>
        <v/>
      </c>
      <c r="CR158" s="462" t="str">
        <f>IF(_tag_month_day!AP148="","",_tag_month_day!AP148)</f>
        <v/>
      </c>
      <c r="CS158" s="463" t="str">
        <f>IF(_tag_month_day!AQ148="","",_tag_month_day!AQ148)</f>
        <v/>
      </c>
      <c r="CT158" s="4" t="str">
        <f>IF(_tag_month_day!AR148="","",_tag_month_day!AR148)</f>
        <v/>
      </c>
      <c r="CU158" s="464" t="e">
        <f>DU158/AJ158</f>
        <v>#VALUE!</v>
      </c>
      <c r="CV158" s="451" t="e">
        <f>BG158/BH158</f>
        <v>#VALUE!</v>
      </c>
      <c r="CW158" s="465" t="e">
        <f>AJ158*(1-CV158)*CU158*AF158</f>
        <v>#VALUE!</v>
      </c>
      <c r="CX158" s="465" t="e">
        <f>CW158*94%</f>
        <v>#VALUE!</v>
      </c>
      <c r="CY158" s="466" t="e">
        <f>IF(CX158=0,0,DS158/(DS158+CX158))</f>
        <v>#VALUE!</v>
      </c>
      <c r="CZ158" s="465" t="e">
        <f>$AJ158*EF158</f>
        <v>#VALUE!</v>
      </c>
      <c r="DA158" s="465" t="e">
        <f>$AJ158*EG158</f>
        <v>#VALUE!</v>
      </c>
      <c r="DB158" s="465" t="e">
        <f>$AJ158*EH158</f>
        <v>#VALUE!</v>
      </c>
      <c r="DC158" s="465" t="e">
        <f>$AJ158*EI158</f>
        <v>#VALUE!</v>
      </c>
      <c r="DD158" s="465" t="e">
        <f>$AJ158*EJ158</f>
        <v>#VALUE!</v>
      </c>
      <c r="DE158" s="465" t="e">
        <f>$AJ158*EK158</f>
        <v>#VALUE!</v>
      </c>
      <c r="DF158" s="465" t="e">
        <f>$AJ158*EL158</f>
        <v>#VALUE!</v>
      </c>
      <c r="DG158" s="465" t="e">
        <f>$AJ158*EM158</f>
        <v>#VALUE!</v>
      </c>
      <c r="DH158" s="465" t="e">
        <f>$AJ158*EN158</f>
        <v>#VALUE!</v>
      </c>
      <c r="DI158" s="465" t="e">
        <f>$AJ158*EO158</f>
        <v>#VALUE!</v>
      </c>
      <c r="DJ158" s="465" t="e">
        <f>CZ158*(1-EP158)</f>
        <v>#VALUE!</v>
      </c>
      <c r="DK158" s="465" t="e">
        <f>DA158*(1-ER158)</f>
        <v>#VALUE!</v>
      </c>
      <c r="DL158" s="465" t="e">
        <f>DB158*(1-EQ158)</f>
        <v>#VALUE!</v>
      </c>
      <c r="DM158" s="465" t="e">
        <f>DC158*(1-ES158)</f>
        <v>#VALUE!</v>
      </c>
      <c r="DN158" s="465" t="e">
        <f>DD158*(1-ET158)</f>
        <v>#VALUE!</v>
      </c>
      <c r="DO158" s="465" t="e">
        <f>DE158</f>
        <v>#VALUE!</v>
      </c>
      <c r="DP158" s="465" t="e">
        <f>DF158*(1-EU158)</f>
        <v>#VALUE!</v>
      </c>
      <c r="DQ158" s="465" t="e">
        <f>DG158*(1-EV158)</f>
        <v>#VALUE!</v>
      </c>
      <c r="DR158" s="465" t="e">
        <f>DH158*(1-EW158)</f>
        <v>#VALUE!</v>
      </c>
      <c r="DS158" s="465" t="e">
        <f>DI158</f>
        <v>#VALUE!</v>
      </c>
      <c r="DT158" s="465" t="e">
        <f>SUM(DJ158:DS158)</f>
        <v>#VALUE!</v>
      </c>
      <c r="DU158" s="465" t="e">
        <f>(GS158:GX158)+(DP158+DQ158+DR158)*GY158+DS158</f>
        <v>#VALUE!</v>
      </c>
      <c r="DV158" s="451" t="e">
        <f>AV158/$BH158/(1-EP158)</f>
        <v>#VALUE!</v>
      </c>
      <c r="DW158" s="451" t="e">
        <f>AW158/$BH158/(1-ER158)</f>
        <v>#VALUE!</v>
      </c>
      <c r="DX158" s="451" t="e">
        <f>AX158/$BH158/(1-EQ158)</f>
        <v>#VALUE!</v>
      </c>
      <c r="DY158" s="451" t="e">
        <f>AY158/$BH158/(1-ES158)</f>
        <v>#VALUE!</v>
      </c>
      <c r="DZ158" s="451" t="e">
        <f>AZ158/$BH158/(1-ET158)</f>
        <v>#VALUE!</v>
      </c>
      <c r="EA158" s="451" t="e">
        <f>BA158/$BH158/(1-AX158)</f>
        <v>#VALUE!</v>
      </c>
      <c r="EB158" s="451" t="e">
        <f>BB158/$BH158/(1-EU158)</f>
        <v>#VALUE!</v>
      </c>
      <c r="EC158" s="451" t="e">
        <f>BC158/$BH158/(1-EV158)</f>
        <v>#VALUE!</v>
      </c>
      <c r="ED158" s="451" t="e">
        <f>BD158/$BH158/(1-EW158)</f>
        <v>#VALUE!</v>
      </c>
      <c r="EE158" s="451" t="e">
        <f>BG158/BH158</f>
        <v>#VALUE!</v>
      </c>
      <c r="EF158" s="451" t="e">
        <f>DV158/SUM($DV158:$EE158)</f>
        <v>#VALUE!</v>
      </c>
      <c r="EG158" s="451" t="e">
        <f>DW158/SUM($DV158:$EE158)</f>
        <v>#VALUE!</v>
      </c>
      <c r="EH158" s="451" t="e">
        <f>DX158/SUM($DV158:$EE158)</f>
        <v>#VALUE!</v>
      </c>
      <c r="EI158" s="451" t="e">
        <f>DY158/SUM($DV158:$EE158)</f>
        <v>#VALUE!</v>
      </c>
      <c r="EJ158" s="451" t="e">
        <f>DZ158/SUM($DV158:$EE158)</f>
        <v>#VALUE!</v>
      </c>
      <c r="EK158" s="451" t="e">
        <f>EA158/SUM($DV158:$EE158)</f>
        <v>#VALUE!</v>
      </c>
      <c r="EL158" s="451" t="e">
        <f>EB158/SUM($DV158:$EE158)</f>
        <v>#VALUE!</v>
      </c>
      <c r="EM158" s="451" t="e">
        <f>EC158/SUM($DV158:$EE158)</f>
        <v>#VALUE!</v>
      </c>
      <c r="EN158" s="451" t="e">
        <f>ED158/SUM($DV158:$EE158)</f>
        <v>#VALUE!</v>
      </c>
      <c r="EO158" s="451" t="e">
        <f>EE158/SUM($DV158:$EE158)</f>
        <v>#VALUE!</v>
      </c>
      <c r="EP158" s="450">
        <f>EP157</f>
        <v>0.080000000000000002</v>
      </c>
      <c r="EQ158" s="450">
        <f>EQ157</f>
        <v>0.014999999999999999</v>
      </c>
      <c r="ER158" s="450">
        <f>ER157</f>
        <v>0.014999999999999999</v>
      </c>
      <c r="ES158" s="450">
        <f>ES157</f>
        <v>0.014999999999999999</v>
      </c>
      <c r="ET158" s="450">
        <f>ET157</f>
        <v>0.014999999999999999</v>
      </c>
      <c r="EU158" s="450">
        <f>EU157</f>
        <v>0.089999999999999997</v>
      </c>
      <c r="EV158" s="450">
        <f>EV157</f>
        <v>0.089999999999999997</v>
      </c>
      <c r="EW158" s="450">
        <f>EW157</f>
        <v>0.089999999999999997</v>
      </c>
      <c r="EX158" s="431" t="str">
        <f>IF(_tag_month_day!AS148="","",_tag_month_day!AS148/100)</f>
        <v/>
      </c>
      <c r="EY158" s="431" t="str">
        <f>IF(_tag_month_day!AT148="","",_tag_month_day!AT148/100)</f>
        <v/>
      </c>
      <c r="EZ158" s="431" t="str">
        <f>IF(_tag_month_day!AU148="","",_tag_month_day!AU148/100)</f>
        <v/>
      </c>
      <c r="FA158" s="431" t="str">
        <f>IF(_tag_month_day!AV148="","",_tag_month_day!AV148/100)</f>
        <v/>
      </c>
      <c r="FB158" s="431" t="str">
        <f>IF(_tag_month_day!AW148="","",_tag_month_day!AW148/100)</f>
        <v/>
      </c>
      <c r="FC158" s="431" t="str">
        <f>IF(_tag_month_day!AX148="","",_tag_month_day!AX148/100)</f>
        <v/>
      </c>
      <c r="FD158" s="449" t="str">
        <f>IF(_tag_month_day!AY148="","",_tag_month_day!AY148/100)</f>
        <v/>
      </c>
      <c r="FE158" s="449" t="str">
        <f>IF(_tag_month_day!AZ148="","",_tag_month_day!AZ148/100)</f>
        <v/>
      </c>
      <c r="FF158" s="449" t="str">
        <f>IF(_tag_month_day!BA148="","",_tag_month_day!BA148/100)</f>
        <v/>
      </c>
      <c r="FG158" s="449" t="str">
        <f>IF(_tag_month_day!BB148="","",_tag_month_day!BB148/100)</f>
        <v/>
      </c>
      <c r="FH158" s="467" t="str">
        <f>IF(_tag_month_day!BC148="","",_tag_month_day!BC148/100)</f>
        <v/>
      </c>
      <c r="FI158" s="449">
        <f>FI157</f>
        <v>0.40999999999999998</v>
      </c>
      <c r="FJ158" s="449">
        <f>FJ157</f>
        <v>0.11</v>
      </c>
      <c r="FK158" s="449">
        <f>FK157</f>
        <v>0.014999999999999999</v>
      </c>
      <c r="FL158" s="449">
        <f>FL157</f>
        <v>0</v>
      </c>
      <c r="FM158" s="467">
        <f>FM157</f>
        <v>0.0001</v>
      </c>
      <c r="FN158" s="449">
        <f>FN157</f>
        <v>0.32000000000000001</v>
      </c>
      <c r="FO158" s="449">
        <f>FO157</f>
        <v>0.20000000000000001</v>
      </c>
      <c r="FP158" s="449">
        <f>FP157</f>
        <v>0.01</v>
      </c>
      <c r="FQ158" s="449">
        <f>FQ157</f>
        <v>0</v>
      </c>
      <c r="FR158" s="467">
        <f>FR157</f>
        <v>0.0001</v>
      </c>
      <c r="FS158" s="449" t="str">
        <f>IF(_tag_month_day!BD148="","",_tag_month_day!BD148/100)</f>
        <v/>
      </c>
      <c r="FT158" s="449" t="str">
        <f>IF(_tag_month_day!BE148="","",_tag_month_day!BE148/100)</f>
        <v/>
      </c>
      <c r="FU158" s="449" t="str">
        <f>IF(_tag_month_day!BF148="","",_tag_month_day!BF148/100)</f>
        <v/>
      </c>
      <c r="FV158" s="449" t="str">
        <f>IF(_tag_month_day!BG148="","",_tag_month_day!BG148/100)</f>
        <v/>
      </c>
      <c r="FW158" s="467" t="str">
        <f>IF(_tag_month_day!BH148="","",_tag_month_day!BH148/100)</f>
        <v/>
      </c>
      <c r="FX158" s="449" t="str">
        <f>IF(_tag_month_day!BI148="","",_tag_month_day!BI148/100)</f>
        <v/>
      </c>
      <c r="FY158" s="449" t="str">
        <f>IF(_tag_month_day!BJ148="","",_tag_month_day!BJ148/100)</f>
        <v/>
      </c>
      <c r="FZ158" s="468" t="str">
        <f>IF(_tag_month_day!BK148="","",_tag_month_day!BK148/100)</f>
        <v/>
      </c>
      <c r="GA158" s="449" t="str">
        <f>IF(_tag_month_day!BL148="","",_tag_month_day!BL148/100)</f>
        <v/>
      </c>
      <c r="GB158" s="467" t="str">
        <f>IF(_tag_month_day!BM148="","",_tag_month_day!BM148/100)</f>
        <v/>
      </c>
      <c r="GC158" s="431" t="str">
        <f>IF(_tag_month_day!BN148="","",_tag_month_day!BN148/100)</f>
        <v/>
      </c>
      <c r="GD158" s="431" t="str">
        <f>IF(_tag_month_day!BO148="","",_tag_month_day!BO148/100)</f>
        <v/>
      </c>
      <c r="GE158" s="431" t="str">
        <f>IF(_tag_month_day!BP148="","",_tag_month_day!BP148/100)</f>
        <v/>
      </c>
      <c r="GF158" s="431" t="str">
        <f>IF(_tag_month_day!BQ148="","",_tag_month_day!BQ148/100)</f>
        <v/>
      </c>
      <c r="GG158" s="431" t="str">
        <f>IF(_tag_month_day!BR148="","",_tag_month_day!BR148/100)</f>
        <v/>
      </c>
      <c r="GH158" s="431" t="str">
        <f>IF(_tag_month_day!BS148="","",_tag_month_day!BS148/100)</f>
        <v/>
      </c>
      <c r="GI158" s="467" t="str">
        <f>IF(_tag_month_day!BT148="","",_tag_month_day!BT148/100)</f>
        <v/>
      </c>
      <c r="GJ158" s="469" t="str">
        <f>IF(_tag_month_day!BU148="","",_tag_month_day!BU148/100)</f>
        <v/>
      </c>
      <c r="GK158" s="470">
        <f>GK157</f>
        <v>0.070000000000000007</v>
      </c>
      <c r="GL158" s="470">
        <f>GL157</f>
        <v>0.029999999999999999</v>
      </c>
      <c r="GM158" s="471" t="str">
        <f>IF(_tag_month_day!BX148="","",_tag_month_day!BX148/100)</f>
        <v/>
      </c>
      <c r="GN158" s="470">
        <f>GN157</f>
        <v>0.070000000000000007</v>
      </c>
      <c r="GO158" s="470">
        <f>GO157</f>
        <v>0.029999999999999999</v>
      </c>
      <c r="GP158" s="470">
        <f>GP157</f>
        <v>0.089999999999999997</v>
      </c>
      <c r="GQ158" s="470">
        <f>GQ157</f>
        <v>0.029999999999999999</v>
      </c>
      <c r="GR158" s="471" t="str">
        <f>IF(_tag_month_day!CA148="","",_tag_month_day!CA148/100)</f>
        <v/>
      </c>
      <c r="GS158" s="472">
        <f>GS157</f>
        <v>0.95299999999999996</v>
      </c>
      <c r="GT158" s="472">
        <f>GT157</f>
        <v>0.55000000000000004</v>
      </c>
      <c r="GU158" s="472">
        <f>GU157</f>
        <v>0.55000000000000004</v>
      </c>
      <c r="GV158" s="472">
        <f>GV157</f>
        <v>0.55000000000000004</v>
      </c>
      <c r="GW158" s="472">
        <f>GW157</f>
        <v>0.5</v>
      </c>
      <c r="GX158" s="472">
        <f>GX157</f>
        <v>0.93500000000000005</v>
      </c>
      <c r="GY158" s="472">
        <f>GY157</f>
        <v>0.14999999999999999</v>
      </c>
      <c r="GZ158" s="472">
        <f>GZ157</f>
        <v>1</v>
      </c>
      <c r="HA158" s="474">
        <f>HA157</f>
        <v>0.047</v>
      </c>
      <c r="HB158" s="474">
        <f>HB157</f>
        <v>0.45000000000000001</v>
      </c>
      <c r="HC158" s="474">
        <f>HC157</f>
        <v>0.45000000000000001</v>
      </c>
      <c r="HD158" s="474">
        <f>HD157</f>
        <v>0.45000000000000001</v>
      </c>
      <c r="HE158" s="474">
        <f>HE157</f>
        <v>0.5</v>
      </c>
      <c r="HF158" s="474">
        <f>HF157</f>
        <v>0.065000000000000002</v>
      </c>
      <c r="HG158" s="474">
        <f>HG157</f>
        <v>0.84999999999999998</v>
      </c>
      <c r="HH158" s="474">
        <f>HH157</f>
        <v>0</v>
      </c>
      <c r="HI158" s="10">
        <f>IF(BZ158&lt;&gt;"",CK158-BV158,0)</f>
        <v>0</v>
      </c>
      <c r="HJ158" s="10" t="e">
        <f>IF(AJ158&gt;0,AH158-AJ158,0)</f>
        <v>#VALUE!</v>
      </c>
      <c r="HK158" s="466">
        <f>HK157</f>
        <v>0.84999999999999998</v>
      </c>
      <c r="HL158" s="424">
        <f>HL157</f>
        <v>550000</v>
      </c>
      <c r="HM158" s="424">
        <f>HM157</f>
        <v>480000</v>
      </c>
      <c r="HN158" s="465" t="e">
        <f>(DJ158*EZ158+DK158*FH158+DL158*FM158+DM158*FR158+DN158*FW158+DO158*GB158+DS158*GI158+DP158*GM158+DR158*GR158)*1000*2</f>
        <v>#VALUE!</v>
      </c>
      <c r="HO158" s="465" t="e">
        <f>HN158*HK158*$HO$2/HL158*1000000</f>
        <v>#VALUE!</v>
      </c>
      <c r="HP158" s="465" t="e">
        <f>HN158*HK158*$HP$2/HM158*1000000</f>
        <v>#VALUE!</v>
      </c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</row>
    <row customFormat="1" r="159" s="0">
      <c r="A159" s="420">
        <v>148</v>
      </c>
      <c r="B159" s="421">
        <f ca="1">IF(D159=D158,B158,IF(D159="夜班",B158+1,B158))</f>
        <v>43592</v>
      </c>
      <c r="C159" s="422">
        <f>C158</f>
        <v>0.041666666666666699</v>
      </c>
      <c r="D159" s="10" t="str">
        <f ca="1">IF(HOUR(G159)&lt;8,"夜班",IF(HOUR(G159)&lt;16,"白班",IF(HOUR(G159)&lt;24,"中班",0)))</f>
        <v>夜班</v>
      </c>
      <c r="E159" s="10" t="e">
        <f ca="1">IF(F159=1,"甲",IF(F159=2,"乙",IF(F159=3,"丙",IF(F159=4,"丁",""))))</f>
        <v>#REF!</v>
      </c>
      <c r="F159" s="10" t="e">
        <f ca="1">SUMPRODUCT((成本日报!$A$3:$A$95=计划!B159)*(成本日报!$B$3:$B$95=计划!$D159),成本日报!$C$3:$C$95)</f>
        <v>#REF!</v>
      </c>
      <c r="G159" s="423">
        <f ca="1">G158+C158</f>
        <v>43592.124999999643</v>
      </c>
      <c r="H159" s="423">
        <f ca="1">$G159+$C159/60*10+$C159*0</f>
        <v>43592.131944444089</v>
      </c>
      <c r="I159" s="423">
        <f ca="1">$G159+$C159/60*18+$C159*0</f>
        <v>43592.137499999641</v>
      </c>
      <c r="J159" s="423">
        <f ca="1">$G159+$C159/60*0+$C159*1</f>
        <v>43592.166666666308</v>
      </c>
      <c r="K159" s="423">
        <f ca="1">$G159+$C159/60*30+$C159*2</f>
        <v>43592.229166666315</v>
      </c>
      <c r="L159" s="423">
        <f ca="1">$G159+$C159/60*0+$C159*3</f>
        <v>43592.249999999643</v>
      </c>
      <c r="M159" s="424" t="str">
        <f>IF(_tag_month_day!A149="","",_tag_month_day!A149)</f>
        <v/>
      </c>
      <c r="N159" s="424" t="str">
        <f>IF(_tag_month_day!B149="","",_tag_month_day!B149)</f>
        <v/>
      </c>
      <c r="O159" s="425" t="e">
        <f>IF(M159+N159=0,"",M159+N159)</f>
        <v>#VALUE!</v>
      </c>
      <c r="P159" s="424" t="str">
        <f>IF(_tag_month_day!C149="","",_tag_month_day!C149)</f>
        <v/>
      </c>
      <c r="Q159" s="424" t="str">
        <f>IF(_tag_month_day!D149="","",_tag_month_day!D149)</f>
        <v/>
      </c>
      <c r="R159" s="426" t="str">
        <f>IF(_tag_month_day!CB149="","",_tag_month_day!CB149/100)</f>
        <v/>
      </c>
      <c r="S159" s="427" t="str">
        <f>IF(_tag_month_day!E149="","",_tag_month_day!E149)</f>
        <v/>
      </c>
      <c r="T159" s="427" t="str">
        <f>IF(_tag_month_day!F149="","",_tag_month_day!F149)</f>
        <v/>
      </c>
      <c r="U159" s="428" t="e">
        <f>S159+T159</f>
        <v>#VALUE!</v>
      </c>
      <c r="V159" s="429" t="e">
        <f>U159/AJ159</f>
        <v>#VALUE!</v>
      </c>
      <c r="W159" s="430" t="str">
        <f>IF(_jhy_month_day!A149="","",_jhy_month_day!A149)</f>
        <v/>
      </c>
      <c r="X159" s="431" t="str">
        <f>IF(_jhy_month_day!B149="","",_jhy_month_day!B149/100)</f>
        <v/>
      </c>
      <c r="Y159" s="431" t="str">
        <f>IF(_jhy_month_day!C149="","",_jhy_month_day!C149/100)</f>
        <v/>
      </c>
      <c r="Z159" s="432">
        <f>Z155+1</f>
        <v>37</v>
      </c>
      <c r="AA159" s="433" t="str">
        <f>IF(_tag_month_day!G149="","",_tag_month_day!G149/100)</f>
        <v/>
      </c>
      <c r="AB159" s="433" t="str">
        <f>IF(_tag_month_day!H149="","",_tag_month_day!H149/100)</f>
        <v/>
      </c>
      <c r="AC159" s="434">
        <f>IF(X159="",AC158,BK159*($AV158*X159+$AW158*FD158+$AX158*FI158+$AY158*FN158+$AZ158*FS158+$BA158*FX158+$BG158*GE158)/(AV158*Y159+AX158*FK158+AW158*FF158+AY158*FP158+AZ158*FU158+BA158*FZ158+BG158*GG158+BB158*GK158+BC158*GN158+BD158*GP158))</f>
        <v>1.59963432013121</v>
      </c>
      <c r="AD159" s="435" t="str">
        <f>IF(AC159=AC158,"",AC159-AC158)</f>
        <v/>
      </c>
      <c r="AE159" s="436" t="str">
        <f>IF(1-AF159=0,"",(1-AF159))</f>
        <v/>
      </c>
      <c r="AF159" s="437">
        <v>1</v>
      </c>
      <c r="AG159" s="10" t="str">
        <f>AG158</f>
        <v>8B4</v>
      </c>
      <c r="AH159" s="438" t="str">
        <f>AH158</f>
        <v/>
      </c>
      <c r="AI159" s="424" t="e">
        <f>IF(ROUND(AJ159-AJ158,1)=0,"",AJ159-AJ158)</f>
        <v>#VALUE!</v>
      </c>
      <c r="AJ159" s="10" t="str">
        <f>IF(_tag_month_day!I149="","",_tag_month_day!I149)</f>
        <v/>
      </c>
      <c r="AK159" s="440"/>
      <c r="AL159" s="440"/>
      <c r="AM159" s="440"/>
      <c r="AN159" s="441">
        <f>AN158</f>
        <v>2</v>
      </c>
      <c r="AO159" s="441">
        <f>AO158</f>
        <v>8</v>
      </c>
      <c r="AP159" s="442" t="e">
        <f>(IF(AN159=0,AS158,AS158*(1+AO159/AN159)/(AR159+AO159/AN159)))+AT159</f>
        <v>#VALUE!</v>
      </c>
      <c r="AQ159" s="443" t="str">
        <f>IF(_tag_month_day!J149="","",_tag_month_day!J149/100)</f>
        <v/>
      </c>
      <c r="AR159" s="444">
        <f>AR158</f>
        <v>1.3</v>
      </c>
      <c r="AS159" s="445" t="e">
        <f>AQ159*(AN159*AR159+AO159)/(AN159+AO159)</f>
        <v>#VALUE!</v>
      </c>
      <c r="AT159" s="445" t="e">
        <f>(SUM(BE159:BF159)-SUM(BE158:BF158))*0.05</f>
        <v>#VALUE!</v>
      </c>
      <c r="AU159" s="446" t="str">
        <f>IF(_tag_month_day!CC149="","",IF(_tag_month_day!CC149&gt;0,_tag_month_day!CD149,_tag_month_day!CE149))</f>
        <v/>
      </c>
      <c r="AV159" s="447" t="str">
        <f>IF(_tag_month_day!L149="","",_tag_month_day!L149/100)</f>
        <v/>
      </c>
      <c r="AW159" s="431">
        <f>AW158</f>
        <v>0</v>
      </c>
      <c r="AX159" s="431">
        <f>AX158</f>
        <v>0</v>
      </c>
      <c r="AY159" s="431" t="str">
        <f>IF(_tag_month_day!M149="","",_tag_month_day!M149/100)</f>
        <v/>
      </c>
      <c r="AZ159" s="431" t="str">
        <f>IF(_tag_month_day!N149="","",_tag_month_day!N149/100)</f>
        <v/>
      </c>
      <c r="BA159" s="431" t="str">
        <f>IF(_tag_month_day!O149="","",_tag_month_day!O149/100)</f>
        <v/>
      </c>
      <c r="BB159" s="448" t="str">
        <f>IF(_tag_month_day!P149="","",_tag_month_day!P149/100)</f>
        <v/>
      </c>
      <c r="BC159" s="448">
        <f>BC158</f>
        <v>0</v>
      </c>
      <c r="BD159" s="448" t="str">
        <f>IF(_tag_month_day!Q149="","",_tag_month_day!Q149/100)</f>
        <v/>
      </c>
      <c r="BE159" s="449" t="str">
        <f>IF(_tag_month_day!R149="","",_tag_month_day!R149/100)</f>
        <v/>
      </c>
      <c r="BF159" s="388" t="e">
        <f>(AU159*(100+BE159*100))/(AJ159-AU159)/100</f>
        <v>#VALUE!</v>
      </c>
      <c r="BG159" s="450" t="e">
        <f>BE159+BF159</f>
        <v>#VALUE!</v>
      </c>
      <c r="BH159" s="451" t="e">
        <f>SUM(AV159:BF159)</f>
        <v>#VALUE!</v>
      </c>
      <c r="BI159" s="452" t="e">
        <f>IF(CX159=0,BI158,(DK159*查询!$R$5+DL159*查询!$Q$5+DM159*查询!$N$5+DN159*查询!$O$5+DO159*查询!$P$5)*AF159/CX159)</f>
        <v>#VALUE!</v>
      </c>
      <c r="BJ159" s="452" t="e">
        <f>IF(CX159=0,BJ158,(DP159*查询!$S$5+DQ159*查询!$T$5+DR159*查询!$U$5)*AF159/CX159)</f>
        <v>#VALUE!</v>
      </c>
      <c r="BK159" s="452">
        <f>BK158</f>
        <v>1</v>
      </c>
      <c r="BL159" s="453" t="e">
        <f>SUMPRODUCT((AV159:BA159)*(GS159:GX159))/((GS159:GX159)+SUM(BB159:BD159)*GY159+BG159*GZ159)</f>
        <v>#VALUE!</v>
      </c>
      <c r="BM159" s="453" t="e">
        <f>BK159*($AV159*FB159+$AW159*FD159+$AX159*FI159+$AY159*FN159+$AZ159*FS159+$BA159*FX159+$BG159*GE159)/(AV159*EY159+AX159*FK159+AW159*FF159+AY159*FP159+AZ159*FU159+BA159*FZ159+BG159*GG159+BB159*GK159+BC159*GN159+BD159*GP159)</f>
        <v>#VALUE!</v>
      </c>
      <c r="BN159" s="453" t="e">
        <f>($AV159*FC159+$AX159*FJ159+$AW159*FE159+$AY159*FO159+$AZ159*FT159+$BA159*FY159+$BG159*GF159)/($AV159*FA159+BG159*GH159+BB159*GL159+BC159*GO159+BD159*GQ159+BA159*GA159)</f>
        <v>#VALUE!</v>
      </c>
      <c r="BO159" s="454" t="e">
        <f>SUMPRODUCT(AV159:BA159*GS159:GX159)/(GS159:GX159+(BB159+BC159+BD159)*GY159+BG159)</f>
        <v>#VALUE!</v>
      </c>
      <c r="BP159" s="454" t="e">
        <f>SUMPRODUCT(AV159:BA159*GS159:GX159)/(GS159:GX159+(BB159+BC159+BD159)*GY159+BG159)</f>
        <v>#VALUE!</v>
      </c>
      <c r="BQ159" s="454" t="e">
        <f>SUMPRODUCT(AV159:BA159*GS159:GX159)/(GS159:GX159+(BB159+BC159+BD159)*GY159+BG159)</f>
        <v>#VALUE!</v>
      </c>
      <c r="BR159" s="453" t="str">
        <f>IF(_tag_month_day!T149="","",_tag_month_day!T149)</f>
        <v/>
      </c>
      <c r="BS159" s="453" t="str">
        <f>IF(_tag_month_day!U149="","",_tag_month_day!U149)</f>
        <v/>
      </c>
      <c r="BT159" s="455" t="str">
        <f>IF(CK159="","",IF((CK159&gt;=BV159-0.12)*(CK159&lt;=BV159+0.12),"合格","不合格"))</f>
        <v/>
      </c>
      <c r="BU159" s="456" t="str">
        <f>IF(_tag_month_day!V149="","",_tag_month_day!V149)</f>
        <v/>
      </c>
      <c r="BV159" s="457" t="str">
        <f>IF(_tag_month_day!W149="","",_tag_month_day!W149)</f>
        <v/>
      </c>
      <c r="BW159" s="458" t="str">
        <f>IF(_tag_month_day!X149="","",_tag_month_day!X149)</f>
        <v/>
      </c>
      <c r="BX159" s="458" t="str">
        <f>IF(_tag_month_day!Y149="","",_tag_month_day!Y149)</f>
        <v/>
      </c>
      <c r="BY159" s="459">
        <f ca="1">L159</f>
        <v>43592.249999999643</v>
      </c>
      <c r="BZ159" s="460" t="s">
        <v>429</v>
      </c>
      <c r="CA159" s="461">
        <v>0.25347222222222199</v>
      </c>
      <c r="CB159" s="424" t="str">
        <f>IF(_tag_month_day!Z149="","",_tag_month_day!Z149)</f>
        <v/>
      </c>
      <c r="CC159" s="424" t="str">
        <f>IF(_tag_month_day!AA149="","",_tag_month_day!AA149)</f>
        <v/>
      </c>
      <c r="CD159" s="424" t="str">
        <f>IF(_tag_month_day!AB149="","",_tag_month_day!AB149)</f>
        <v/>
      </c>
      <c r="CE159" s="424" t="str">
        <f>IF(_tag_month_day!AC149="","",_tag_month_day!AC149)</f>
        <v/>
      </c>
      <c r="CF159" s="424" t="str">
        <f>IF(_tag_month_day!AD149="","",_tag_month_day!AD149)</f>
        <v/>
      </c>
      <c r="CG159" s="424" t="str">
        <f>IF(_tag_month_day!AE149="","",_tag_month_day!AE149)</f>
        <v/>
      </c>
      <c r="CH159" s="424" t="str">
        <f>IF(_tag_month_day!AF149="","",_tag_month_day!AF149)</f>
        <v/>
      </c>
      <c r="CI159" s="424" t="str">
        <f>IF(_tag_month_day!AG149="","",_tag_month_day!AG149)</f>
        <v/>
      </c>
      <c r="CJ159" s="424" t="str">
        <f>IF(_tag_month_day!AH149="","",_tag_month_day!AH149)</f>
        <v/>
      </c>
      <c r="CK159" s="424" t="str">
        <f>IF(_tag_month_day!AI149="","",_tag_month_day!AI149)</f>
        <v/>
      </c>
      <c r="CL159" s="4" t="str">
        <f>IF(_tag_month_day!AJ149="","",_tag_month_day!AJ149)</f>
        <v/>
      </c>
      <c r="CM159" s="4" t="str">
        <f>IF(_tag_month_day!AK149="","",_tag_month_day!AK149)</f>
        <v/>
      </c>
      <c r="CN159" s="4" t="str">
        <f>IF(_tag_month_day!AL149="","",_tag_month_day!AL149)</f>
        <v/>
      </c>
      <c r="CO159" s="4" t="str">
        <f>IF(_tag_month_day!AM149="","",_tag_month_day!AM149)</f>
        <v/>
      </c>
      <c r="CP159" s="4" t="str">
        <f>IF(_tag_month_day!AN149="","",_tag_month_day!AN149)</f>
        <v/>
      </c>
      <c r="CQ159" s="4" t="str">
        <f>IF(_tag_month_day!AO149="","",_tag_month_day!AO149)</f>
        <v/>
      </c>
      <c r="CR159" s="462" t="str">
        <f>IF(_tag_month_day!AP149="","",_tag_month_day!AP149)</f>
        <v/>
      </c>
      <c r="CS159" s="463" t="str">
        <f>IF(_tag_month_day!AQ149="","",_tag_month_day!AQ149)</f>
        <v/>
      </c>
      <c r="CT159" s="4" t="str">
        <f>IF(_tag_month_day!AR149="","",_tag_month_day!AR149)</f>
        <v/>
      </c>
      <c r="CU159" s="464" t="e">
        <f>DU159/AJ159</f>
        <v>#VALUE!</v>
      </c>
      <c r="CV159" s="451" t="e">
        <f>BG159/BH159</f>
        <v>#VALUE!</v>
      </c>
      <c r="CW159" s="465" t="e">
        <f>AJ159*(1-CV159)*CU159*AF159</f>
        <v>#VALUE!</v>
      </c>
      <c r="CX159" s="465" t="e">
        <f>CW159*94%</f>
        <v>#VALUE!</v>
      </c>
      <c r="CY159" s="466" t="e">
        <f>IF(CX159=0,0,DS159/(DS159+CX159))</f>
        <v>#VALUE!</v>
      </c>
      <c r="CZ159" s="465" t="e">
        <f>$AJ159*EF159</f>
        <v>#VALUE!</v>
      </c>
      <c r="DA159" s="465" t="e">
        <f>$AJ159*EG159</f>
        <v>#VALUE!</v>
      </c>
      <c r="DB159" s="465" t="e">
        <f>$AJ159*EH159</f>
        <v>#VALUE!</v>
      </c>
      <c r="DC159" s="465" t="e">
        <f>$AJ159*EI159</f>
        <v>#VALUE!</v>
      </c>
      <c r="DD159" s="465" t="e">
        <f>$AJ159*EJ159</f>
        <v>#VALUE!</v>
      </c>
      <c r="DE159" s="465" t="e">
        <f>$AJ159*EK159</f>
        <v>#VALUE!</v>
      </c>
      <c r="DF159" s="465" t="e">
        <f>$AJ159*EL159</f>
        <v>#VALUE!</v>
      </c>
      <c r="DG159" s="465" t="e">
        <f>$AJ159*EM159</f>
        <v>#VALUE!</v>
      </c>
      <c r="DH159" s="465" t="e">
        <f>$AJ159*EN159</f>
        <v>#VALUE!</v>
      </c>
      <c r="DI159" s="465" t="e">
        <f>$AJ159*EO159</f>
        <v>#VALUE!</v>
      </c>
      <c r="DJ159" s="465" t="e">
        <f>CZ159*(1-EP159)</f>
        <v>#VALUE!</v>
      </c>
      <c r="DK159" s="465" t="e">
        <f>DA159*(1-ER159)</f>
        <v>#VALUE!</v>
      </c>
      <c r="DL159" s="465" t="e">
        <f>DB159*(1-EQ159)</f>
        <v>#VALUE!</v>
      </c>
      <c r="DM159" s="465" t="e">
        <f>DC159*(1-ES159)</f>
        <v>#VALUE!</v>
      </c>
      <c r="DN159" s="465" t="e">
        <f>DD159*(1-ET159)</f>
        <v>#VALUE!</v>
      </c>
      <c r="DO159" s="465" t="e">
        <f>DE159</f>
        <v>#VALUE!</v>
      </c>
      <c r="DP159" s="465" t="e">
        <f>DF159*(1-EU159)</f>
        <v>#VALUE!</v>
      </c>
      <c r="DQ159" s="465" t="e">
        <f>DG159*(1-EV159)</f>
        <v>#VALUE!</v>
      </c>
      <c r="DR159" s="465" t="e">
        <f>DH159*(1-EW159)</f>
        <v>#VALUE!</v>
      </c>
      <c r="DS159" s="465" t="e">
        <f>DI159</f>
        <v>#VALUE!</v>
      </c>
      <c r="DT159" s="465" t="e">
        <f>SUM(DJ159:DS159)</f>
        <v>#VALUE!</v>
      </c>
      <c r="DU159" s="465" t="e">
        <f>(GS159:GX159)+(DP159+DQ159+DR159)*GY159+DS159</f>
        <v>#VALUE!</v>
      </c>
      <c r="DV159" s="451" t="e">
        <f>AV159/$BH159/(1-EP159)</f>
        <v>#VALUE!</v>
      </c>
      <c r="DW159" s="451" t="e">
        <f>AW159/$BH159/(1-ER159)</f>
        <v>#VALUE!</v>
      </c>
      <c r="DX159" s="451" t="e">
        <f>AX159/$BH159/(1-EQ159)</f>
        <v>#VALUE!</v>
      </c>
      <c r="DY159" s="451" t="e">
        <f>AY159/$BH159/(1-ES159)</f>
        <v>#VALUE!</v>
      </c>
      <c r="DZ159" s="451" t="e">
        <f>AZ159/$BH159/(1-ET159)</f>
        <v>#VALUE!</v>
      </c>
      <c r="EA159" s="451" t="e">
        <f>BA159/$BH159/(1-AX159)</f>
        <v>#VALUE!</v>
      </c>
      <c r="EB159" s="451" t="e">
        <f>BB159/$BH159/(1-EU159)</f>
        <v>#VALUE!</v>
      </c>
      <c r="EC159" s="451" t="e">
        <f>BC159/$BH159/(1-EV159)</f>
        <v>#VALUE!</v>
      </c>
      <c r="ED159" s="451" t="e">
        <f>BD159/$BH159/(1-EW159)</f>
        <v>#VALUE!</v>
      </c>
      <c r="EE159" s="451" t="e">
        <f>BG159/BH159</f>
        <v>#VALUE!</v>
      </c>
      <c r="EF159" s="451" t="e">
        <f>DV159/SUM($DV159:$EE159)</f>
        <v>#VALUE!</v>
      </c>
      <c r="EG159" s="451" t="e">
        <f>DW159/SUM($DV159:$EE159)</f>
        <v>#VALUE!</v>
      </c>
      <c r="EH159" s="451" t="e">
        <f>DX159/SUM($DV159:$EE159)</f>
        <v>#VALUE!</v>
      </c>
      <c r="EI159" s="451" t="e">
        <f>DY159/SUM($DV159:$EE159)</f>
        <v>#VALUE!</v>
      </c>
      <c r="EJ159" s="451" t="e">
        <f>DZ159/SUM($DV159:$EE159)</f>
        <v>#VALUE!</v>
      </c>
      <c r="EK159" s="451" t="e">
        <f>EA159/SUM($DV159:$EE159)</f>
        <v>#VALUE!</v>
      </c>
      <c r="EL159" s="451" t="e">
        <f>EB159/SUM($DV159:$EE159)</f>
        <v>#VALUE!</v>
      </c>
      <c r="EM159" s="451" t="e">
        <f>EC159/SUM($DV159:$EE159)</f>
        <v>#VALUE!</v>
      </c>
      <c r="EN159" s="451" t="e">
        <f>ED159/SUM($DV159:$EE159)</f>
        <v>#VALUE!</v>
      </c>
      <c r="EO159" s="451" t="e">
        <f>EE159/SUM($DV159:$EE159)</f>
        <v>#VALUE!</v>
      </c>
      <c r="EP159" s="450">
        <f>EP158</f>
        <v>0.080000000000000002</v>
      </c>
      <c r="EQ159" s="450">
        <f>EQ158</f>
        <v>0.014999999999999999</v>
      </c>
      <c r="ER159" s="450">
        <f>ER158</f>
        <v>0.014999999999999999</v>
      </c>
      <c r="ES159" s="450">
        <f>ES158</f>
        <v>0.014999999999999999</v>
      </c>
      <c r="ET159" s="450">
        <f>ET158</f>
        <v>0.014999999999999999</v>
      </c>
      <c r="EU159" s="450">
        <f>EU158</f>
        <v>0.089999999999999997</v>
      </c>
      <c r="EV159" s="450">
        <f>EV158</f>
        <v>0.089999999999999997</v>
      </c>
      <c r="EW159" s="450">
        <f>EW158</f>
        <v>0.089999999999999997</v>
      </c>
      <c r="EX159" s="431" t="str">
        <f>IF(_tag_month_day!AS149="","",_tag_month_day!AS149/100)</f>
        <v/>
      </c>
      <c r="EY159" s="431" t="str">
        <f>IF(_tag_month_day!AT149="","",_tag_month_day!AT149/100)</f>
        <v/>
      </c>
      <c r="EZ159" s="431" t="str">
        <f>IF(_tag_month_day!AU149="","",_tag_month_day!AU149/100)</f>
        <v/>
      </c>
      <c r="FA159" s="431" t="str">
        <f>IF(_tag_month_day!AV149="","",_tag_month_day!AV149/100)</f>
        <v/>
      </c>
      <c r="FB159" s="431" t="str">
        <f>IF(_tag_month_day!AW149="","",_tag_month_day!AW149/100)</f>
        <v/>
      </c>
      <c r="FC159" s="431" t="str">
        <f>IF(_tag_month_day!AX149="","",_tag_month_day!AX149/100)</f>
        <v/>
      </c>
      <c r="FD159" s="449" t="str">
        <f>IF(_tag_month_day!AY149="","",_tag_month_day!AY149/100)</f>
        <v/>
      </c>
      <c r="FE159" s="449" t="str">
        <f>IF(_tag_month_day!AZ149="","",_tag_month_day!AZ149/100)</f>
        <v/>
      </c>
      <c r="FF159" s="449" t="str">
        <f>IF(_tag_month_day!BA149="","",_tag_month_day!BA149/100)</f>
        <v/>
      </c>
      <c r="FG159" s="449" t="str">
        <f>IF(_tag_month_day!BB149="","",_tag_month_day!BB149/100)</f>
        <v/>
      </c>
      <c r="FH159" s="467" t="str">
        <f>IF(_tag_month_day!BC149="","",_tag_month_day!BC149/100)</f>
        <v/>
      </c>
      <c r="FI159" s="449">
        <f>FI158</f>
        <v>0.40999999999999998</v>
      </c>
      <c r="FJ159" s="449">
        <f>FJ158</f>
        <v>0.11</v>
      </c>
      <c r="FK159" s="449">
        <f>FK158</f>
        <v>0.014999999999999999</v>
      </c>
      <c r="FL159" s="449">
        <f>FL158</f>
        <v>0</v>
      </c>
      <c r="FM159" s="467">
        <f>FM158</f>
        <v>0.0001</v>
      </c>
      <c r="FN159" s="449">
        <f>FN158</f>
        <v>0.32000000000000001</v>
      </c>
      <c r="FO159" s="449">
        <f>FO158</f>
        <v>0.20000000000000001</v>
      </c>
      <c r="FP159" s="449">
        <f>FP158</f>
        <v>0.01</v>
      </c>
      <c r="FQ159" s="449">
        <f>FQ158</f>
        <v>0</v>
      </c>
      <c r="FR159" s="467">
        <f>FR158</f>
        <v>0.0001</v>
      </c>
      <c r="FS159" s="449" t="str">
        <f>IF(_tag_month_day!BD149="","",_tag_month_day!BD149/100)</f>
        <v/>
      </c>
      <c r="FT159" s="449" t="str">
        <f>IF(_tag_month_day!BE149="","",_tag_month_day!BE149/100)</f>
        <v/>
      </c>
      <c r="FU159" s="449" t="str">
        <f>IF(_tag_month_day!BF149="","",_tag_month_day!BF149/100)</f>
        <v/>
      </c>
      <c r="FV159" s="449" t="str">
        <f>IF(_tag_month_day!BG149="","",_tag_month_day!BG149/100)</f>
        <v/>
      </c>
      <c r="FW159" s="467" t="str">
        <f>IF(_tag_month_day!BH149="","",_tag_month_day!BH149/100)</f>
        <v/>
      </c>
      <c r="FX159" s="449" t="str">
        <f>IF(_tag_month_day!BI149="","",_tag_month_day!BI149/100)</f>
        <v/>
      </c>
      <c r="FY159" s="449" t="str">
        <f>IF(_tag_month_day!BJ149="","",_tag_month_day!BJ149/100)</f>
        <v/>
      </c>
      <c r="FZ159" s="468" t="str">
        <f>IF(_tag_month_day!BK149="","",_tag_month_day!BK149/100)</f>
        <v/>
      </c>
      <c r="GA159" s="449" t="str">
        <f>IF(_tag_month_day!BL149="","",_tag_month_day!BL149/100)</f>
        <v/>
      </c>
      <c r="GB159" s="467" t="str">
        <f>IF(_tag_month_day!BM149="","",_tag_month_day!BM149/100)</f>
        <v/>
      </c>
      <c r="GC159" s="431" t="str">
        <f>IF(_tag_month_day!BN149="","",_tag_month_day!BN149/100)</f>
        <v/>
      </c>
      <c r="GD159" s="431" t="str">
        <f>IF(_tag_month_day!BO149="","",_tag_month_day!BO149/100)</f>
        <v/>
      </c>
      <c r="GE159" s="431" t="str">
        <f>IF(_tag_month_day!BP149="","",_tag_month_day!BP149/100)</f>
        <v/>
      </c>
      <c r="GF159" s="431" t="str">
        <f>IF(_tag_month_day!BQ149="","",_tag_month_day!BQ149/100)</f>
        <v/>
      </c>
      <c r="GG159" s="431" t="str">
        <f>IF(_tag_month_day!BR149="","",_tag_month_day!BR149/100)</f>
        <v/>
      </c>
      <c r="GH159" s="431" t="str">
        <f>IF(_tag_month_day!BS149="","",_tag_month_day!BS149/100)</f>
        <v/>
      </c>
      <c r="GI159" s="467" t="str">
        <f>IF(_tag_month_day!BT149="","",_tag_month_day!BT149/100)</f>
        <v/>
      </c>
      <c r="GJ159" s="469" t="str">
        <f>IF(_tag_month_day!BU149="","",_tag_month_day!BU149/100)</f>
        <v/>
      </c>
      <c r="GK159" s="470">
        <f>GK158</f>
        <v>0.070000000000000007</v>
      </c>
      <c r="GL159" s="470">
        <f>GL158</f>
        <v>0.029999999999999999</v>
      </c>
      <c r="GM159" s="471" t="str">
        <f>IF(_tag_month_day!BX149="","",_tag_month_day!BX149/100)</f>
        <v/>
      </c>
      <c r="GN159" s="470">
        <f>GN158</f>
        <v>0.070000000000000007</v>
      </c>
      <c r="GO159" s="470">
        <f>GO158</f>
        <v>0.029999999999999999</v>
      </c>
      <c r="GP159" s="470">
        <f>GP158</f>
        <v>0.089999999999999997</v>
      </c>
      <c r="GQ159" s="470">
        <f>GQ158</f>
        <v>0.029999999999999999</v>
      </c>
      <c r="GR159" s="471" t="str">
        <f>IF(_tag_month_day!CA149="","",_tag_month_day!CA149/100)</f>
        <v/>
      </c>
      <c r="GS159" s="472">
        <f>GS158</f>
        <v>0.95299999999999996</v>
      </c>
      <c r="GT159" s="472">
        <f>GT158</f>
        <v>0.55000000000000004</v>
      </c>
      <c r="GU159" s="472">
        <f>GU158</f>
        <v>0.55000000000000004</v>
      </c>
      <c r="GV159" s="472">
        <f>GV158</f>
        <v>0.55000000000000004</v>
      </c>
      <c r="GW159" s="472">
        <f>GW158</f>
        <v>0.5</v>
      </c>
      <c r="GX159" s="472">
        <f>GX158</f>
        <v>0.93500000000000005</v>
      </c>
      <c r="GY159" s="472">
        <f>GY158</f>
        <v>0.14999999999999999</v>
      </c>
      <c r="GZ159" s="472">
        <f>GZ158</f>
        <v>1</v>
      </c>
      <c r="HA159" s="474">
        <f>HA158</f>
        <v>0.047</v>
      </c>
      <c r="HB159" s="474">
        <f>HB158</f>
        <v>0.45000000000000001</v>
      </c>
      <c r="HC159" s="474">
        <f>HC158</f>
        <v>0.45000000000000001</v>
      </c>
      <c r="HD159" s="474">
        <f>HD158</f>
        <v>0.45000000000000001</v>
      </c>
      <c r="HE159" s="474">
        <f>HE158</f>
        <v>0.5</v>
      </c>
      <c r="HF159" s="474">
        <f>HF158</f>
        <v>0.065000000000000002</v>
      </c>
      <c r="HG159" s="474">
        <f>HG158</f>
        <v>0.84999999999999998</v>
      </c>
      <c r="HH159" s="474">
        <f>HH158</f>
        <v>0</v>
      </c>
      <c r="HI159" s="10" t="e">
        <f>IF(BZ159&lt;&gt;"",CK159-BV159,0)</f>
        <v>#VALUE!</v>
      </c>
      <c r="HJ159" s="10" t="e">
        <f>IF(AJ159&gt;0,AH159-AJ159,0)</f>
        <v>#VALUE!</v>
      </c>
      <c r="HK159" s="466">
        <f>HK158</f>
        <v>0.84999999999999998</v>
      </c>
      <c r="HL159" s="424">
        <f>HL158</f>
        <v>550000</v>
      </c>
      <c r="HM159" s="424">
        <f>HM158</f>
        <v>480000</v>
      </c>
      <c r="HN159" s="465" t="e">
        <f>(DJ159*EZ159+DK159*FH159+DL159*FM159+DM159*FR159+DN159*FW159+DO159*GB159+DS159*GI159+DP159*GM159+DR159*GR159)*1000*2</f>
        <v>#VALUE!</v>
      </c>
      <c r="HO159" s="465" t="e">
        <f>HN159*HK159*$HO$2/HL159*1000000</f>
        <v>#VALUE!</v>
      </c>
      <c r="HP159" s="465" t="e">
        <f>HN159*HK159*$HP$2/HM159*1000000</f>
        <v>#VALUE!</v>
      </c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</row>
    <row customFormat="1" r="160" s="0">
      <c r="A160" s="420">
        <v>149</v>
      </c>
      <c r="B160" s="421">
        <f ca="1">IF(D160=D159,B159,IF(D160="夜班",B159+1,B159))</f>
        <v>43592</v>
      </c>
      <c r="C160" s="422">
        <f>C159</f>
        <v>0.041666666666666699</v>
      </c>
      <c r="D160" s="10" t="str">
        <f ca="1">IF(HOUR(G160)&lt;8,"夜班",IF(HOUR(G160)&lt;16,"白班",IF(HOUR(G160)&lt;24,"中班",0)))</f>
        <v>夜班</v>
      </c>
      <c r="E160" s="10" t="e">
        <f ca="1">IF(F160=1,"甲",IF(F160=2,"乙",IF(F160=3,"丙",IF(F160=4,"丁",""))))</f>
        <v>#REF!</v>
      </c>
      <c r="F160" s="10" t="e">
        <f ca="1">SUMPRODUCT((成本日报!$A$3:$A$95=计划!B160)*(成本日报!$B$3:$B$95=计划!$D160),成本日报!$C$3:$C$95)</f>
        <v>#REF!</v>
      </c>
      <c r="G160" s="423">
        <f ca="1">G159+C159</f>
        <v>43592.166666666308</v>
      </c>
      <c r="H160" s="423">
        <f ca="1">$G160+$C160/60*10+$C160*0</f>
        <v>43592.173611110753</v>
      </c>
      <c r="I160" s="423">
        <f ca="1">$G160+$C160/60*18+$C160*0</f>
        <v>43592.179166666305</v>
      </c>
      <c r="J160" s="423">
        <f ca="1">$G160+$C160/60*0+$C160*1</f>
        <v>43592.208333332972</v>
      </c>
      <c r="K160" s="423">
        <f ca="1">$G160+$C160/60*30+$C160*2</f>
        <v>43592.270833332979</v>
      </c>
      <c r="L160" s="423">
        <f ca="1">$G160+$C160/60*0+$C160*3</f>
        <v>43592.291666666308</v>
      </c>
      <c r="M160" s="424" t="str">
        <f>IF(_tag_month_day!A150="","",_tag_month_day!A150)</f>
        <v/>
      </c>
      <c r="N160" s="424" t="str">
        <f>IF(_tag_month_day!B150="","",_tag_month_day!B150)</f>
        <v/>
      </c>
      <c r="O160" s="425" t="e">
        <f>IF(M160+N160=0,"",M160+N160)</f>
        <v>#VALUE!</v>
      </c>
      <c r="P160" s="424" t="str">
        <f>IF(_tag_month_day!C150="","",_tag_month_day!C150)</f>
        <v/>
      </c>
      <c r="Q160" s="424" t="str">
        <f>IF(_tag_month_day!D150="","",_tag_month_day!D150)</f>
        <v/>
      </c>
      <c r="R160" s="426" t="str">
        <f>IF(_tag_month_day!CB150="","",_tag_month_day!CB150/100)</f>
        <v/>
      </c>
      <c r="S160" s="427" t="str">
        <f>IF(_tag_month_day!E150="","",_tag_month_day!E150)</f>
        <v/>
      </c>
      <c r="T160" s="427" t="str">
        <f>IF(_tag_month_day!F150="","",_tag_month_day!F150)</f>
        <v/>
      </c>
      <c r="U160" s="428" t="e">
        <f>S160+T160</f>
        <v>#VALUE!</v>
      </c>
      <c r="V160" s="429" t="e">
        <f>U160/AJ160</f>
        <v>#VALUE!</v>
      </c>
      <c r="W160" s="430" t="str">
        <f>IF(_jhy_month_day!A150="","",_jhy_month_day!A150)</f>
        <v/>
      </c>
      <c r="X160" s="431" t="str">
        <f>IF(_jhy_month_day!B150="","",_jhy_month_day!B150/100)</f>
        <v/>
      </c>
      <c r="Y160" s="431" t="str">
        <f>IF(_jhy_month_day!C150="","",_jhy_month_day!C150/100)</f>
        <v/>
      </c>
      <c r="Z160" s="432">
        <f>Z156+1</f>
        <v>38</v>
      </c>
      <c r="AA160" s="433" t="str">
        <f>IF(_tag_month_day!G150="","",_tag_month_day!G150/100)</f>
        <v/>
      </c>
      <c r="AB160" s="433" t="str">
        <f>IF(_tag_month_day!H150="","",_tag_month_day!H150/100)</f>
        <v/>
      </c>
      <c r="AC160" s="434">
        <f>IF(X160="",AC159,BK160*($AV159*X160+$AW159*FD159+$AX159*FI159+$AY159*FN159+$AZ159*FS159+$BA159*FX159+$BG159*GE159)/(AV159*Y160+AX159*FK159+AW159*FF159+AY159*FP159+AZ159*FU159+BA159*FZ159+BG159*GG159+BB159*GK159+BC159*GN159+BD159*GP159))</f>
        <v>1.59963432013121</v>
      </c>
      <c r="AD160" s="435" t="str">
        <f>IF(AC160=AC159,"",AC160-AC159)</f>
        <v/>
      </c>
      <c r="AE160" s="436" t="str">
        <f>IF(1-AF160=0,"",(1-AF160))</f>
        <v/>
      </c>
      <c r="AF160" s="437">
        <v>1</v>
      </c>
      <c r="AG160" s="10" t="str">
        <f>AG159</f>
        <v>8B4</v>
      </c>
      <c r="AH160" s="438" t="str">
        <f>AH159</f>
        <v/>
      </c>
      <c r="AI160" s="424" t="e">
        <f>IF(ROUND(AJ160-AJ159,1)=0,"",AJ160-AJ159)</f>
        <v>#VALUE!</v>
      </c>
      <c r="AJ160" s="10" t="str">
        <f>IF(_tag_month_day!I150="","",_tag_month_day!I150)</f>
        <v/>
      </c>
      <c r="AK160" s="440"/>
      <c r="AL160" s="440"/>
      <c r="AM160" s="440"/>
      <c r="AN160" s="441">
        <f>AN159</f>
        <v>2</v>
      </c>
      <c r="AO160" s="441">
        <f>AO159</f>
        <v>8</v>
      </c>
      <c r="AP160" s="442" t="e">
        <f>(IF(AN160=0,AS159,AS159*(1+AO160/AN160)/(AR160+AO160/AN160)))+AT160</f>
        <v>#VALUE!</v>
      </c>
      <c r="AQ160" s="443" t="str">
        <f>IF(_tag_month_day!J150="","",_tag_month_day!J150/100)</f>
        <v/>
      </c>
      <c r="AR160" s="444">
        <f>AR159</f>
        <v>1.3</v>
      </c>
      <c r="AS160" s="445" t="e">
        <f>AQ160*(AN160*AR160+AO160)/(AN160+AO160)</f>
        <v>#VALUE!</v>
      </c>
      <c r="AT160" s="445" t="e">
        <f>(SUM(BE160:BF160)-SUM(BE159:BF159))*0.05</f>
        <v>#VALUE!</v>
      </c>
      <c r="AU160" s="446" t="str">
        <f>IF(_tag_month_day!CC150="","",IF(_tag_month_day!CC150&gt;0,_tag_month_day!CD150,_tag_month_day!CE150))</f>
        <v/>
      </c>
      <c r="AV160" s="447" t="str">
        <f>IF(_tag_month_day!L150="","",_tag_month_day!L150/100)</f>
        <v/>
      </c>
      <c r="AW160" s="431">
        <f>AW159</f>
        <v>0</v>
      </c>
      <c r="AX160" s="431">
        <f>AX159</f>
        <v>0</v>
      </c>
      <c r="AY160" s="431" t="str">
        <f>IF(_tag_month_day!M150="","",_tag_month_day!M150/100)</f>
        <v/>
      </c>
      <c r="AZ160" s="431" t="str">
        <f>IF(_tag_month_day!N150="","",_tag_month_day!N150/100)</f>
        <v/>
      </c>
      <c r="BA160" s="431" t="str">
        <f>IF(_tag_month_day!O150="","",_tag_month_day!O150/100)</f>
        <v/>
      </c>
      <c r="BB160" s="448" t="str">
        <f>IF(_tag_month_day!P150="","",_tag_month_day!P150/100)</f>
        <v/>
      </c>
      <c r="BC160" s="448">
        <f>BC159</f>
        <v>0</v>
      </c>
      <c r="BD160" s="448" t="str">
        <f>IF(_tag_month_day!Q150="","",_tag_month_day!Q150/100)</f>
        <v/>
      </c>
      <c r="BE160" s="449" t="str">
        <f>IF(_tag_month_day!R150="","",_tag_month_day!R150/100)</f>
        <v/>
      </c>
      <c r="BF160" s="388" t="e">
        <f>(AU160*(100+BE160*100))/(AJ160-AU160)/100</f>
        <v>#VALUE!</v>
      </c>
      <c r="BG160" s="450" t="e">
        <f>BE160+BF160</f>
        <v>#VALUE!</v>
      </c>
      <c r="BH160" s="451" t="e">
        <f>SUM(AV160:BF160)</f>
        <v>#VALUE!</v>
      </c>
      <c r="BI160" s="452" t="e">
        <f>IF(CX160=0,BI159,(DK160*查询!$R$5+DL160*查询!$Q$5+DM160*查询!$N$5+DN160*查询!$O$5+DO160*查询!$P$5)*AF160/CX160)</f>
        <v>#VALUE!</v>
      </c>
      <c r="BJ160" s="452" t="e">
        <f>IF(CX160=0,BJ159,(DP160*查询!$S$5+DQ160*查询!$T$5+DR160*查询!$U$5)*AF160/CX160)</f>
        <v>#VALUE!</v>
      </c>
      <c r="BK160" s="452">
        <f>BK159</f>
        <v>1</v>
      </c>
      <c r="BL160" s="453" t="e">
        <f>SUMPRODUCT((AV160:BA160)*(GS160:GX160))/((GS160:GX160)+SUM(BB160:BD160)*GY160+BG160*GZ160)</f>
        <v>#VALUE!</v>
      </c>
      <c r="BM160" s="453" t="e">
        <f>BK160*($AV160*FB160+$AW160*FD160+$AX160*FI160+$AY160*FN160+$AZ160*FS160+$BA160*FX160+$BG160*GE160)/(AV160*EY160+AX160*FK160+AW160*FF160+AY160*FP160+AZ160*FU160+BA160*FZ160+BG160*GG160+BB160*GK160+BC160*GN160+BD160*GP160)</f>
        <v>#VALUE!</v>
      </c>
      <c r="BN160" s="453" t="e">
        <f>($AV160*FC160+$AX160*FJ160+$AW160*FE160+$AY160*FO160+$AZ160*FT160+$BA160*FY160+$BG160*GF160)/($AV160*FA160+BG160*GH160+BB160*GL160+BC160*GO160+BD160*GQ160+BA160*GA160)</f>
        <v>#VALUE!</v>
      </c>
      <c r="BO160" s="454" t="e">
        <f>SUMPRODUCT(AV160:BA160*GS160:GX160)/(GS160:GX160+(BB160+BC160+BD160)*GY160+BG160)</f>
        <v>#VALUE!</v>
      </c>
      <c r="BP160" s="454" t="e">
        <f>SUMPRODUCT(AV160:BA160*GS160:GX160)/(GS160:GX160+(BB160+BC160+BD160)*GY160+BG160)</f>
        <v>#VALUE!</v>
      </c>
      <c r="BQ160" s="454" t="e">
        <f>SUMPRODUCT(AV160:BA160*GS160:GX160)/(GS160:GX160+(BB160+BC160+BD160)*GY160+BG160)</f>
        <v>#VALUE!</v>
      </c>
      <c r="BR160" s="453" t="str">
        <f>IF(_tag_month_day!T150="","",_tag_month_day!T150)</f>
        <v/>
      </c>
      <c r="BS160" s="453" t="str">
        <f>IF(_tag_month_day!U150="","",_tag_month_day!U150)</f>
        <v/>
      </c>
      <c r="BT160" s="455" t="str">
        <f>IF(CK160="","",IF((CK160&gt;=BV160-0.12)*(CK160&lt;=BV160+0.12),"合格","不合格"))</f>
        <v/>
      </c>
      <c r="BU160" s="456" t="str">
        <f>IF(_tag_month_day!V150="","",_tag_month_day!V150)</f>
        <v/>
      </c>
      <c r="BV160" s="457" t="str">
        <f>IF(_tag_month_day!W150="","",_tag_month_day!W150)</f>
        <v/>
      </c>
      <c r="BW160" s="458" t="str">
        <f>IF(_tag_month_day!X150="","",_tag_month_day!X150)</f>
        <v/>
      </c>
      <c r="BX160" s="458" t="str">
        <f>IF(_tag_month_day!Y150="","",_tag_month_day!Y150)</f>
        <v/>
      </c>
      <c r="BY160" s="459">
        <f ca="1">L160</f>
        <v>43592.291666666308</v>
      </c>
      <c r="BZ160" s="460"/>
      <c r="CA160" s="461"/>
      <c r="CB160" s="424" t="str">
        <f>IF(_tag_month_day!Z150="","",_tag_month_day!Z150)</f>
        <v/>
      </c>
      <c r="CC160" s="424" t="str">
        <f>IF(_tag_month_day!AA150="","",_tag_month_day!AA150)</f>
        <v/>
      </c>
      <c r="CD160" s="424" t="str">
        <f>IF(_tag_month_day!AB150="","",_tag_month_day!AB150)</f>
        <v/>
      </c>
      <c r="CE160" s="424" t="str">
        <f>IF(_tag_month_day!AC150="","",_tag_month_day!AC150)</f>
        <v/>
      </c>
      <c r="CF160" s="424" t="str">
        <f>IF(_tag_month_day!AD150="","",_tag_month_day!AD150)</f>
        <v/>
      </c>
      <c r="CG160" s="424" t="str">
        <f>IF(_tag_month_day!AE150="","",_tag_month_day!AE150)</f>
        <v/>
      </c>
      <c r="CH160" s="424" t="str">
        <f>IF(_tag_month_day!AF150="","",_tag_month_day!AF150)</f>
        <v/>
      </c>
      <c r="CI160" s="424" t="str">
        <f>IF(_tag_month_day!AG150="","",_tag_month_day!AG150)</f>
        <v/>
      </c>
      <c r="CJ160" s="424" t="str">
        <f>IF(_tag_month_day!AH150="","",_tag_month_day!AH150)</f>
        <v/>
      </c>
      <c r="CK160" s="424" t="str">
        <f>IF(_tag_month_day!AI150="","",_tag_month_day!AI150)</f>
        <v/>
      </c>
      <c r="CL160" s="4" t="str">
        <f>IF(_tag_month_day!AJ150="","",_tag_month_day!AJ150)</f>
        <v/>
      </c>
      <c r="CM160" s="4" t="str">
        <f>IF(_tag_month_day!AK150="","",_tag_month_day!AK150)</f>
        <v/>
      </c>
      <c r="CN160" s="4" t="str">
        <f>IF(_tag_month_day!AL150="","",_tag_month_day!AL150)</f>
        <v/>
      </c>
      <c r="CO160" s="4" t="str">
        <f>IF(_tag_month_day!AM150="","",_tag_month_day!AM150)</f>
        <v/>
      </c>
      <c r="CP160" s="4" t="str">
        <f>IF(_tag_month_day!AN150="","",_tag_month_day!AN150)</f>
        <v/>
      </c>
      <c r="CQ160" s="4" t="str">
        <f>IF(_tag_month_day!AO150="","",_tag_month_day!AO150)</f>
        <v/>
      </c>
      <c r="CR160" s="462" t="str">
        <f>IF(_tag_month_day!AP150="","",_tag_month_day!AP150)</f>
        <v/>
      </c>
      <c r="CS160" s="463" t="str">
        <f>IF(_tag_month_day!AQ150="","",_tag_month_day!AQ150)</f>
        <v/>
      </c>
      <c r="CT160" s="4" t="str">
        <f>IF(_tag_month_day!AR150="","",_tag_month_day!AR150)</f>
        <v/>
      </c>
      <c r="CU160" s="464" t="e">
        <f>DU160/AJ160</f>
        <v>#VALUE!</v>
      </c>
      <c r="CV160" s="451" t="e">
        <f>BG160/BH160</f>
        <v>#VALUE!</v>
      </c>
      <c r="CW160" s="465" t="e">
        <f>AJ160*(1-CV160)*CU160*AF160</f>
        <v>#VALUE!</v>
      </c>
      <c r="CX160" s="465" t="e">
        <f>CW160*94%</f>
        <v>#VALUE!</v>
      </c>
      <c r="CY160" s="466" t="e">
        <f>IF(CX160=0,0,DS160/(DS160+CX160))</f>
        <v>#VALUE!</v>
      </c>
      <c r="CZ160" s="465" t="e">
        <f>$AJ160*EF160</f>
        <v>#VALUE!</v>
      </c>
      <c r="DA160" s="465" t="e">
        <f>$AJ160*EG160</f>
        <v>#VALUE!</v>
      </c>
      <c r="DB160" s="465" t="e">
        <f>$AJ160*EH160</f>
        <v>#VALUE!</v>
      </c>
      <c r="DC160" s="465" t="e">
        <f>$AJ160*EI160</f>
        <v>#VALUE!</v>
      </c>
      <c r="DD160" s="465" t="e">
        <f>$AJ160*EJ160</f>
        <v>#VALUE!</v>
      </c>
      <c r="DE160" s="465" t="e">
        <f>$AJ160*EK160</f>
        <v>#VALUE!</v>
      </c>
      <c r="DF160" s="465" t="e">
        <f>$AJ160*EL160</f>
        <v>#VALUE!</v>
      </c>
      <c r="DG160" s="465" t="e">
        <f>$AJ160*EM160</f>
        <v>#VALUE!</v>
      </c>
      <c r="DH160" s="465" t="e">
        <f>$AJ160*EN160</f>
        <v>#VALUE!</v>
      </c>
      <c r="DI160" s="465" t="e">
        <f>$AJ160*EO160</f>
        <v>#VALUE!</v>
      </c>
      <c r="DJ160" s="465" t="e">
        <f>CZ160*(1-EP160)</f>
        <v>#VALUE!</v>
      </c>
      <c r="DK160" s="465" t="e">
        <f>DA160*(1-ER160)</f>
        <v>#VALUE!</v>
      </c>
      <c r="DL160" s="465" t="e">
        <f>DB160*(1-EQ160)</f>
        <v>#VALUE!</v>
      </c>
      <c r="DM160" s="465" t="e">
        <f>DC160*(1-ES160)</f>
        <v>#VALUE!</v>
      </c>
      <c r="DN160" s="465" t="e">
        <f>DD160*(1-ET160)</f>
        <v>#VALUE!</v>
      </c>
      <c r="DO160" s="465" t="e">
        <f>DE160</f>
        <v>#VALUE!</v>
      </c>
      <c r="DP160" s="465" t="e">
        <f>DF160*(1-EU160)</f>
        <v>#VALUE!</v>
      </c>
      <c r="DQ160" s="465" t="e">
        <f>DG160*(1-EV160)</f>
        <v>#VALUE!</v>
      </c>
      <c r="DR160" s="465" t="e">
        <f>DH160*(1-EW160)</f>
        <v>#VALUE!</v>
      </c>
      <c r="DS160" s="465" t="e">
        <f>DI160</f>
        <v>#VALUE!</v>
      </c>
      <c r="DT160" s="465" t="e">
        <f>SUM(DJ160:DS160)</f>
        <v>#VALUE!</v>
      </c>
      <c r="DU160" s="465" t="e">
        <f>(GS160:GX160)+(DP160+DQ160+DR160)*GY160+DS160</f>
        <v>#VALUE!</v>
      </c>
      <c r="DV160" s="451" t="e">
        <f>AV160/$BH160/(1-EP160)</f>
        <v>#VALUE!</v>
      </c>
      <c r="DW160" s="451" t="e">
        <f>AW160/$BH160/(1-ER160)</f>
        <v>#VALUE!</v>
      </c>
      <c r="DX160" s="451" t="e">
        <f>AX160/$BH160/(1-EQ160)</f>
        <v>#VALUE!</v>
      </c>
      <c r="DY160" s="451" t="e">
        <f>AY160/$BH160/(1-ES160)</f>
        <v>#VALUE!</v>
      </c>
      <c r="DZ160" s="451" t="e">
        <f>AZ160/$BH160/(1-ET160)</f>
        <v>#VALUE!</v>
      </c>
      <c r="EA160" s="451" t="e">
        <f>BA160/$BH160/(1-AX160)</f>
        <v>#VALUE!</v>
      </c>
      <c r="EB160" s="451" t="e">
        <f>BB160/$BH160/(1-EU160)</f>
        <v>#VALUE!</v>
      </c>
      <c r="EC160" s="451" t="e">
        <f>BC160/$BH160/(1-EV160)</f>
        <v>#VALUE!</v>
      </c>
      <c r="ED160" s="451" t="e">
        <f>BD160/$BH160/(1-EW160)</f>
        <v>#VALUE!</v>
      </c>
      <c r="EE160" s="451" t="e">
        <f>BG160/BH160</f>
        <v>#VALUE!</v>
      </c>
      <c r="EF160" s="451" t="e">
        <f>DV160/SUM($DV160:$EE160)</f>
        <v>#VALUE!</v>
      </c>
      <c r="EG160" s="451" t="e">
        <f>DW160/SUM($DV160:$EE160)</f>
        <v>#VALUE!</v>
      </c>
      <c r="EH160" s="451" t="e">
        <f>DX160/SUM($DV160:$EE160)</f>
        <v>#VALUE!</v>
      </c>
      <c r="EI160" s="451" t="e">
        <f>DY160/SUM($DV160:$EE160)</f>
        <v>#VALUE!</v>
      </c>
      <c r="EJ160" s="451" t="e">
        <f>DZ160/SUM($DV160:$EE160)</f>
        <v>#VALUE!</v>
      </c>
      <c r="EK160" s="451" t="e">
        <f>EA160/SUM($DV160:$EE160)</f>
        <v>#VALUE!</v>
      </c>
      <c r="EL160" s="451" t="e">
        <f>EB160/SUM($DV160:$EE160)</f>
        <v>#VALUE!</v>
      </c>
      <c r="EM160" s="451" t="e">
        <f>EC160/SUM($DV160:$EE160)</f>
        <v>#VALUE!</v>
      </c>
      <c r="EN160" s="451" t="e">
        <f>ED160/SUM($DV160:$EE160)</f>
        <v>#VALUE!</v>
      </c>
      <c r="EO160" s="451" t="e">
        <f>EE160/SUM($DV160:$EE160)</f>
        <v>#VALUE!</v>
      </c>
      <c r="EP160" s="450">
        <f>EP159</f>
        <v>0.080000000000000002</v>
      </c>
      <c r="EQ160" s="450">
        <f>EQ159</f>
        <v>0.014999999999999999</v>
      </c>
      <c r="ER160" s="450">
        <f>ER159</f>
        <v>0.014999999999999999</v>
      </c>
      <c r="ES160" s="450">
        <f>ES159</f>
        <v>0.014999999999999999</v>
      </c>
      <c r="ET160" s="450">
        <f>ET159</f>
        <v>0.014999999999999999</v>
      </c>
      <c r="EU160" s="450">
        <f>EU159</f>
        <v>0.089999999999999997</v>
      </c>
      <c r="EV160" s="450">
        <f>EV159</f>
        <v>0.089999999999999997</v>
      </c>
      <c r="EW160" s="450">
        <f>EW159</f>
        <v>0.089999999999999997</v>
      </c>
      <c r="EX160" s="431" t="str">
        <f>IF(_tag_month_day!AS150="","",_tag_month_day!AS150/100)</f>
        <v/>
      </c>
      <c r="EY160" s="431" t="str">
        <f>IF(_tag_month_day!AT150="","",_tag_month_day!AT150/100)</f>
        <v/>
      </c>
      <c r="EZ160" s="431" t="str">
        <f>IF(_tag_month_day!AU150="","",_tag_month_day!AU150/100)</f>
        <v/>
      </c>
      <c r="FA160" s="431" t="str">
        <f>IF(_tag_month_day!AV150="","",_tag_month_day!AV150/100)</f>
        <v/>
      </c>
      <c r="FB160" s="431" t="str">
        <f>IF(_tag_month_day!AW150="","",_tag_month_day!AW150/100)</f>
        <v/>
      </c>
      <c r="FC160" s="431" t="str">
        <f>IF(_tag_month_day!AX150="","",_tag_month_day!AX150/100)</f>
        <v/>
      </c>
      <c r="FD160" s="449" t="str">
        <f>IF(_tag_month_day!AY150="","",_tag_month_day!AY150/100)</f>
        <v/>
      </c>
      <c r="FE160" s="449" t="str">
        <f>IF(_tag_month_day!AZ150="","",_tag_month_day!AZ150/100)</f>
        <v/>
      </c>
      <c r="FF160" s="449" t="str">
        <f>IF(_tag_month_day!BA150="","",_tag_month_day!BA150/100)</f>
        <v/>
      </c>
      <c r="FG160" s="449" t="str">
        <f>IF(_tag_month_day!BB150="","",_tag_month_day!BB150/100)</f>
        <v/>
      </c>
      <c r="FH160" s="467" t="str">
        <f>IF(_tag_month_day!BC150="","",_tag_month_day!BC150/100)</f>
        <v/>
      </c>
      <c r="FI160" s="449">
        <f>FI159</f>
        <v>0.40999999999999998</v>
      </c>
      <c r="FJ160" s="449">
        <f>FJ159</f>
        <v>0.11</v>
      </c>
      <c r="FK160" s="449">
        <f>FK159</f>
        <v>0.014999999999999999</v>
      </c>
      <c r="FL160" s="449">
        <f>FL159</f>
        <v>0</v>
      </c>
      <c r="FM160" s="467">
        <f>FM159</f>
        <v>0.0001</v>
      </c>
      <c r="FN160" s="449">
        <f>FN159</f>
        <v>0.32000000000000001</v>
      </c>
      <c r="FO160" s="449">
        <f>FO159</f>
        <v>0.20000000000000001</v>
      </c>
      <c r="FP160" s="449">
        <f>FP159</f>
        <v>0.01</v>
      </c>
      <c r="FQ160" s="449">
        <f>FQ159</f>
        <v>0</v>
      </c>
      <c r="FR160" s="467">
        <f>FR159</f>
        <v>0.0001</v>
      </c>
      <c r="FS160" s="449" t="str">
        <f>IF(_tag_month_day!BD150="","",_tag_month_day!BD150/100)</f>
        <v/>
      </c>
      <c r="FT160" s="449" t="str">
        <f>IF(_tag_month_day!BE150="","",_tag_month_day!BE150/100)</f>
        <v/>
      </c>
      <c r="FU160" s="449" t="str">
        <f>IF(_tag_month_day!BF150="","",_tag_month_day!BF150/100)</f>
        <v/>
      </c>
      <c r="FV160" s="449" t="str">
        <f>IF(_tag_month_day!BG150="","",_tag_month_day!BG150/100)</f>
        <v/>
      </c>
      <c r="FW160" s="467" t="str">
        <f>IF(_tag_month_day!BH150="","",_tag_month_day!BH150/100)</f>
        <v/>
      </c>
      <c r="FX160" s="449" t="str">
        <f>IF(_tag_month_day!BI150="","",_tag_month_day!BI150/100)</f>
        <v/>
      </c>
      <c r="FY160" s="449" t="str">
        <f>IF(_tag_month_day!BJ150="","",_tag_month_day!BJ150/100)</f>
        <v/>
      </c>
      <c r="FZ160" s="468" t="str">
        <f>IF(_tag_month_day!BK150="","",_tag_month_day!BK150/100)</f>
        <v/>
      </c>
      <c r="GA160" s="449" t="str">
        <f>IF(_tag_month_day!BL150="","",_tag_month_day!BL150/100)</f>
        <v/>
      </c>
      <c r="GB160" s="467" t="str">
        <f>IF(_tag_month_day!BM150="","",_tag_month_day!BM150/100)</f>
        <v/>
      </c>
      <c r="GC160" s="431" t="str">
        <f>IF(_tag_month_day!BN150="","",_tag_month_day!BN150/100)</f>
        <v/>
      </c>
      <c r="GD160" s="431" t="str">
        <f>IF(_tag_month_day!BO150="","",_tag_month_day!BO150/100)</f>
        <v/>
      </c>
      <c r="GE160" s="431" t="str">
        <f>IF(_tag_month_day!BP150="","",_tag_month_day!BP150/100)</f>
        <v/>
      </c>
      <c r="GF160" s="431" t="str">
        <f>IF(_tag_month_day!BQ150="","",_tag_month_day!BQ150/100)</f>
        <v/>
      </c>
      <c r="GG160" s="431" t="str">
        <f>IF(_tag_month_day!BR150="","",_tag_month_day!BR150/100)</f>
        <v/>
      </c>
      <c r="GH160" s="431" t="str">
        <f>IF(_tag_month_day!BS150="","",_tag_month_day!BS150/100)</f>
        <v/>
      </c>
      <c r="GI160" s="467" t="str">
        <f>IF(_tag_month_day!BT150="","",_tag_month_day!BT150/100)</f>
        <v/>
      </c>
      <c r="GJ160" s="469" t="str">
        <f>IF(_tag_month_day!BU150="","",_tag_month_day!BU150/100)</f>
        <v/>
      </c>
      <c r="GK160" s="470">
        <f>GK159</f>
        <v>0.070000000000000007</v>
      </c>
      <c r="GL160" s="470">
        <f>GL159</f>
        <v>0.029999999999999999</v>
      </c>
      <c r="GM160" s="471" t="str">
        <f>IF(_tag_month_day!BX150="","",_tag_month_day!BX150/100)</f>
        <v/>
      </c>
      <c r="GN160" s="470">
        <f>GN159</f>
        <v>0.070000000000000007</v>
      </c>
      <c r="GO160" s="470">
        <f>GO159</f>
        <v>0.029999999999999999</v>
      </c>
      <c r="GP160" s="470">
        <f>GP159</f>
        <v>0.089999999999999997</v>
      </c>
      <c r="GQ160" s="470">
        <f>GQ159</f>
        <v>0.029999999999999999</v>
      </c>
      <c r="GR160" s="471" t="str">
        <f>IF(_tag_month_day!CA150="","",_tag_month_day!CA150/100)</f>
        <v/>
      </c>
      <c r="GS160" s="472">
        <f>GS159</f>
        <v>0.95299999999999996</v>
      </c>
      <c r="GT160" s="472">
        <f>GT159</f>
        <v>0.55000000000000004</v>
      </c>
      <c r="GU160" s="472">
        <f>GU159</f>
        <v>0.55000000000000004</v>
      </c>
      <c r="GV160" s="472">
        <f>GV159</f>
        <v>0.55000000000000004</v>
      </c>
      <c r="GW160" s="472">
        <f>GW159</f>
        <v>0.5</v>
      </c>
      <c r="GX160" s="472">
        <f>GX159</f>
        <v>0.93500000000000005</v>
      </c>
      <c r="GY160" s="472">
        <f>GY159</f>
        <v>0.14999999999999999</v>
      </c>
      <c r="GZ160" s="472">
        <f>GZ159</f>
        <v>1</v>
      </c>
      <c r="HA160" s="474">
        <f>HA159</f>
        <v>0.047</v>
      </c>
      <c r="HB160" s="474">
        <f>HB159</f>
        <v>0.45000000000000001</v>
      </c>
      <c r="HC160" s="474">
        <f>HC159</f>
        <v>0.45000000000000001</v>
      </c>
      <c r="HD160" s="474">
        <f>HD159</f>
        <v>0.45000000000000001</v>
      </c>
      <c r="HE160" s="474">
        <f>HE159</f>
        <v>0.5</v>
      </c>
      <c r="HF160" s="474">
        <f>HF159</f>
        <v>0.065000000000000002</v>
      </c>
      <c r="HG160" s="474">
        <f>HG159</f>
        <v>0.84999999999999998</v>
      </c>
      <c r="HH160" s="474">
        <f>HH159</f>
        <v>0</v>
      </c>
      <c r="HI160" s="10">
        <f>IF(BZ160&lt;&gt;"",CK160-BV160,0)</f>
        <v>0</v>
      </c>
      <c r="HJ160" s="10" t="e">
        <f>IF(AJ160&gt;0,AH160-AJ160,0)</f>
        <v>#VALUE!</v>
      </c>
      <c r="HK160" s="466">
        <f>HK159</f>
        <v>0.84999999999999998</v>
      </c>
      <c r="HL160" s="424">
        <f>HL159</f>
        <v>550000</v>
      </c>
      <c r="HM160" s="424">
        <f>HM159</f>
        <v>480000</v>
      </c>
      <c r="HN160" s="465" t="e">
        <f>(DJ160*EZ160+DK160*FH160+DL160*FM160+DM160*FR160+DN160*FW160+DO160*GB160+DS160*GI160+DP160*GM160+DR160*GR160)*1000*2</f>
        <v>#VALUE!</v>
      </c>
      <c r="HO160" s="465" t="e">
        <f>HN160*HK160*$HO$2/HL160*1000000</f>
        <v>#VALUE!</v>
      </c>
      <c r="HP160" s="465" t="e">
        <f>HN160*HK160*$HP$2/HM160*1000000</f>
        <v>#VALUE!</v>
      </c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</row>
    <row customFormat="1" r="161" s="0">
      <c r="A161" s="420">
        <v>150</v>
      </c>
      <c r="B161" s="421">
        <f ca="1">IF(D161=D160,B160,IF(D161="夜班",B160+1,B160))</f>
        <v>43592</v>
      </c>
      <c r="C161" s="422">
        <f>C160</f>
        <v>0.041666666666666699</v>
      </c>
      <c r="D161" s="10" t="str">
        <f ca="1">IF(HOUR(G161)&lt;8,"夜班",IF(HOUR(G161)&lt;16,"白班",IF(HOUR(G161)&lt;24,"中班",0)))</f>
        <v>夜班</v>
      </c>
      <c r="E161" s="10" t="e">
        <f ca="1">IF(F161=1,"甲",IF(F161=2,"乙",IF(F161=3,"丙",IF(F161=4,"丁",""))))</f>
        <v>#REF!</v>
      </c>
      <c r="F161" s="10" t="e">
        <f ca="1">SUMPRODUCT((成本日报!$A$3:$A$95=计划!B161)*(成本日报!$B$3:$B$95=计划!$D161),成本日报!$C$3:$C$95)</f>
        <v>#REF!</v>
      </c>
      <c r="G161" s="423">
        <f ca="1">G160+C160</f>
        <v>43592.208333332972</v>
      </c>
      <c r="H161" s="423">
        <f ca="1">$G161+$C161/60*10+$C161*0</f>
        <v>43592.215277777417</v>
      </c>
      <c r="I161" s="423">
        <f ca="1">$G161+$C161/60*18+$C161*0</f>
        <v>43592.220833332969</v>
      </c>
      <c r="J161" s="423">
        <f ca="1">$G161+$C161/60*0+$C161*1</f>
        <v>43592.249999999636</v>
      </c>
      <c r="K161" s="423">
        <f ca="1">$G161+$C161/60*30+$C161*2</f>
        <v>43592.312499999643</v>
      </c>
      <c r="L161" s="423">
        <f ca="1">$G161+$C161/60*0+$C161*3</f>
        <v>43592.333333332972</v>
      </c>
      <c r="M161" s="424" t="str">
        <f>IF(_tag_month_day!A151="","",_tag_month_day!A151)</f>
        <v/>
      </c>
      <c r="N161" s="424" t="str">
        <f>IF(_tag_month_day!B151="","",_tag_month_day!B151)</f>
        <v/>
      </c>
      <c r="O161" s="425" t="e">
        <f>IF(M161+N161=0,"",M161+N161)</f>
        <v>#VALUE!</v>
      </c>
      <c r="P161" s="424" t="str">
        <f>IF(_tag_month_day!C151="","",_tag_month_day!C151)</f>
        <v/>
      </c>
      <c r="Q161" s="424" t="str">
        <f>IF(_tag_month_day!D151="","",_tag_month_day!D151)</f>
        <v/>
      </c>
      <c r="R161" s="426" t="str">
        <f>IF(_tag_month_day!CB151="","",_tag_month_day!CB151/100)</f>
        <v/>
      </c>
      <c r="S161" s="427" t="str">
        <f>IF(_tag_month_day!E151="","",_tag_month_day!E151)</f>
        <v/>
      </c>
      <c r="T161" s="427" t="str">
        <f>IF(_tag_month_day!F151="","",_tag_month_day!F151)</f>
        <v/>
      </c>
      <c r="U161" s="428" t="e">
        <f>S161+T161</f>
        <v>#VALUE!</v>
      </c>
      <c r="V161" s="429" t="e">
        <f>U161/AJ161</f>
        <v>#VALUE!</v>
      </c>
      <c r="W161" s="430" t="str">
        <f>IF(_jhy_month_day!A151="","",_jhy_month_day!A151)</f>
        <v/>
      </c>
      <c r="X161" s="431" t="str">
        <f>IF(_jhy_month_day!B151="","",_jhy_month_day!B151/100)</f>
        <v/>
      </c>
      <c r="Y161" s="431" t="str">
        <f>IF(_jhy_month_day!C151="","",_jhy_month_day!C151/100)</f>
        <v/>
      </c>
      <c r="Z161" s="432">
        <f>Z157+1</f>
        <v>38</v>
      </c>
      <c r="AA161" s="433" t="str">
        <f>IF(_tag_month_day!G151="","",_tag_month_day!G151/100)</f>
        <v/>
      </c>
      <c r="AB161" s="433" t="str">
        <f>IF(_tag_month_day!H151="","",_tag_month_day!H151/100)</f>
        <v/>
      </c>
      <c r="AC161" s="434">
        <f>IF(X161="",AC160,BK161*($AV160*X161+$AW160*FD160+$AX160*FI160+$AY160*FN160+$AZ160*FS160+$BA160*FX160+$BG160*GE160)/(AV160*Y161+AX160*FK160+AW160*FF160+AY160*FP160+AZ160*FU160+BA160*FZ160+BG160*GG160+BB160*GK160+BC160*GN160+BD160*GP160))</f>
        <v>1.59963432013121</v>
      </c>
      <c r="AD161" s="435" t="str">
        <f>IF(AC161=AC160,"",AC161-AC160)</f>
        <v/>
      </c>
      <c r="AE161" s="436" t="str">
        <f>IF(1-AF161=0,"",(1-AF161))</f>
        <v/>
      </c>
      <c r="AF161" s="437">
        <v>1</v>
      </c>
      <c r="AG161" s="10" t="str">
        <f>AG160</f>
        <v>8B4</v>
      </c>
      <c r="AH161" s="438" t="str">
        <f>AH160</f>
        <v/>
      </c>
      <c r="AI161" s="424" t="e">
        <f>IF(ROUND(AJ161-AJ160,1)=0,"",AJ161-AJ160)</f>
        <v>#VALUE!</v>
      </c>
      <c r="AJ161" s="10" t="str">
        <f>IF(_tag_month_day!I151="","",_tag_month_day!I151)</f>
        <v/>
      </c>
      <c r="AK161" s="440"/>
      <c r="AL161" s="440"/>
      <c r="AM161" s="440"/>
      <c r="AN161" s="441">
        <f>AN160</f>
        <v>2</v>
      </c>
      <c r="AO161" s="441">
        <f>AO160</f>
        <v>8</v>
      </c>
      <c r="AP161" s="442" t="e">
        <f>(IF(AN161=0,AS160,AS160*(1+AO161/AN161)/(AR161+AO161/AN161)))+AT161</f>
        <v>#VALUE!</v>
      </c>
      <c r="AQ161" s="443" t="str">
        <f>IF(_tag_month_day!J151="","",_tag_month_day!J151/100)</f>
        <v/>
      </c>
      <c r="AR161" s="444">
        <f>AR160</f>
        <v>1.3</v>
      </c>
      <c r="AS161" s="445" t="e">
        <f>AQ161*(AN161*AR161+AO161)/(AN161+AO161)</f>
        <v>#VALUE!</v>
      </c>
      <c r="AT161" s="445" t="e">
        <f>(SUM(BE161:BF161)-SUM(BE160:BF160))*0.05</f>
        <v>#VALUE!</v>
      </c>
      <c r="AU161" s="446" t="str">
        <f>IF(_tag_month_day!CC151="","",IF(_tag_month_day!CC151&gt;0,_tag_month_day!CD151,_tag_month_day!CE151))</f>
        <v/>
      </c>
      <c r="AV161" s="447" t="str">
        <f>IF(_tag_month_day!L151="","",_tag_month_day!L151/100)</f>
        <v/>
      </c>
      <c r="AW161" s="431">
        <f>AW160</f>
        <v>0</v>
      </c>
      <c r="AX161" s="431">
        <f>AX160</f>
        <v>0</v>
      </c>
      <c r="AY161" s="431" t="str">
        <f>IF(_tag_month_day!M151="","",_tag_month_day!M151/100)</f>
        <v/>
      </c>
      <c r="AZ161" s="431" t="str">
        <f>IF(_tag_month_day!N151="","",_tag_month_day!N151/100)</f>
        <v/>
      </c>
      <c r="BA161" s="431" t="str">
        <f>IF(_tag_month_day!O151="","",_tag_month_day!O151/100)</f>
        <v/>
      </c>
      <c r="BB161" s="448" t="str">
        <f>IF(_tag_month_day!P151="","",_tag_month_day!P151/100)</f>
        <v/>
      </c>
      <c r="BC161" s="448">
        <f>BC160</f>
        <v>0</v>
      </c>
      <c r="BD161" s="448" t="str">
        <f>IF(_tag_month_day!Q151="","",_tag_month_day!Q151/100)</f>
        <v/>
      </c>
      <c r="BE161" s="449" t="str">
        <f>IF(_tag_month_day!R151="","",_tag_month_day!R151/100)</f>
        <v/>
      </c>
      <c r="BF161" s="388" t="e">
        <f>(AU161*(100+BE161*100))/(AJ161-AU161)/100</f>
        <v>#VALUE!</v>
      </c>
      <c r="BG161" s="450" t="e">
        <f>BE161+BF161</f>
        <v>#VALUE!</v>
      </c>
      <c r="BH161" s="451" t="e">
        <f>SUM(AV161:BF161)</f>
        <v>#VALUE!</v>
      </c>
      <c r="BI161" s="452" t="e">
        <f>IF(CX161=0,BI160,(DK161*查询!$R$5+DL161*查询!$Q$5+DM161*查询!$N$5+DN161*查询!$O$5+DO161*查询!$P$5)*AF161/CX161)</f>
        <v>#VALUE!</v>
      </c>
      <c r="BJ161" s="452" t="e">
        <f>IF(CX161=0,BJ160,(DP161*查询!$S$5+DQ161*查询!$T$5+DR161*查询!$U$5)*AF161/CX161)</f>
        <v>#VALUE!</v>
      </c>
      <c r="BK161" s="452">
        <f>BK160</f>
        <v>1</v>
      </c>
      <c r="BL161" s="453" t="e">
        <f>SUMPRODUCT((AV161:BA161)*(GS161:GX161))/((GS161:GX161)+SUM(BB161:BD161)*GY161+BG161*GZ161)</f>
        <v>#VALUE!</v>
      </c>
      <c r="BM161" s="453" t="e">
        <f>BK161*($AV161*FB161+$AW161*FD161+$AX161*FI161+$AY161*FN161+$AZ161*FS161+$BA161*FX161+$BG161*GE161)/(AV161*EY161+AX161*FK161+AW161*FF161+AY161*FP161+AZ161*FU161+BA161*FZ161+BG161*GG161+BB161*GK161+BC161*GN161+BD161*GP161)</f>
        <v>#VALUE!</v>
      </c>
      <c r="BN161" s="453" t="e">
        <f>($AV161*FC161+$AX161*FJ161+$AW161*FE161+$AY161*FO161+$AZ161*FT161+$BA161*FY161+$BG161*GF161)/($AV161*FA161+BG161*GH161+BB161*GL161+BC161*GO161+BD161*GQ161+BA161*GA161)</f>
        <v>#VALUE!</v>
      </c>
      <c r="BO161" s="454" t="e">
        <f>SUMPRODUCT(AV161:BA161*GS161:GX161)/(GS161:GX161+(BB161+BC161+BD161)*GY161+BG161)</f>
        <v>#VALUE!</v>
      </c>
      <c r="BP161" s="454" t="e">
        <f>SUMPRODUCT(AV161:BA161*GS161:GX161)/(GS161:GX161+(BB161+BC161+BD161)*GY161+BG161)</f>
        <v>#VALUE!</v>
      </c>
      <c r="BQ161" s="454" t="e">
        <f>SUMPRODUCT(AV161:BA161*GS161:GX161)/(GS161:GX161+(BB161+BC161+BD161)*GY161+BG161)</f>
        <v>#VALUE!</v>
      </c>
      <c r="BR161" s="453" t="str">
        <f>IF(_tag_month_day!T151="","",_tag_month_day!T151)</f>
        <v/>
      </c>
      <c r="BS161" s="453" t="str">
        <f>IF(_tag_month_day!U151="","",_tag_month_day!U151)</f>
        <v/>
      </c>
      <c r="BT161" s="455" t="str">
        <f>IF(CK161="","",IF((CK161&gt;=BV161-0.12)*(CK161&lt;=BV161+0.12),"合格","不合格"))</f>
        <v/>
      </c>
      <c r="BU161" s="456" t="str">
        <f>IF(_tag_month_day!V151="","",_tag_month_day!V151)</f>
        <v/>
      </c>
      <c r="BV161" s="457" t="str">
        <f>IF(_tag_month_day!W151="","",_tag_month_day!W151)</f>
        <v/>
      </c>
      <c r="BW161" s="458" t="str">
        <f>IF(_tag_month_day!X151="","",_tag_month_day!X151)</f>
        <v/>
      </c>
      <c r="BX161" s="458" t="str">
        <f>IF(_tag_month_day!Y151="","",_tag_month_day!Y151)</f>
        <v/>
      </c>
      <c r="BY161" s="459">
        <f ca="1">L161</f>
        <v>43592.333333332972</v>
      </c>
      <c r="BZ161" s="460"/>
      <c r="CA161" s="461"/>
      <c r="CB161" s="424" t="str">
        <f>IF(_tag_month_day!Z151="","",_tag_month_day!Z151)</f>
        <v/>
      </c>
      <c r="CC161" s="424" t="str">
        <f>IF(_tag_month_day!AA151="","",_tag_month_day!AA151)</f>
        <v/>
      </c>
      <c r="CD161" s="424" t="str">
        <f>IF(_tag_month_day!AB151="","",_tag_month_day!AB151)</f>
        <v/>
      </c>
      <c r="CE161" s="424" t="str">
        <f>IF(_tag_month_day!AC151="","",_tag_month_day!AC151)</f>
        <v/>
      </c>
      <c r="CF161" s="424" t="str">
        <f>IF(_tag_month_day!AD151="","",_tag_month_day!AD151)</f>
        <v/>
      </c>
      <c r="CG161" s="424" t="str">
        <f>IF(_tag_month_day!AE151="","",_tag_month_day!AE151)</f>
        <v/>
      </c>
      <c r="CH161" s="424" t="str">
        <f>IF(_tag_month_day!AF151="","",_tag_month_day!AF151)</f>
        <v/>
      </c>
      <c r="CI161" s="424" t="str">
        <f>IF(_tag_month_day!AG151="","",_tag_month_day!AG151)</f>
        <v/>
      </c>
      <c r="CJ161" s="424" t="str">
        <f>IF(_tag_month_day!AH151="","",_tag_month_day!AH151)</f>
        <v/>
      </c>
      <c r="CK161" s="424" t="str">
        <f>IF(_tag_month_day!AI151="","",_tag_month_day!AI151)</f>
        <v/>
      </c>
      <c r="CL161" s="4" t="str">
        <f>IF(_tag_month_day!AJ151="","",_tag_month_day!AJ151)</f>
        <v/>
      </c>
      <c r="CM161" s="4" t="str">
        <f>IF(_tag_month_day!AK151="","",_tag_month_day!AK151)</f>
        <v/>
      </c>
      <c r="CN161" s="4" t="str">
        <f>IF(_tag_month_day!AL151="","",_tag_month_day!AL151)</f>
        <v/>
      </c>
      <c r="CO161" s="4" t="str">
        <f>IF(_tag_month_day!AM151="","",_tag_month_day!AM151)</f>
        <v/>
      </c>
      <c r="CP161" s="4" t="str">
        <f>IF(_tag_month_day!AN151="","",_tag_month_day!AN151)</f>
        <v/>
      </c>
      <c r="CQ161" s="4" t="str">
        <f>IF(_tag_month_day!AO151="","",_tag_month_day!AO151)</f>
        <v/>
      </c>
      <c r="CR161" s="462" t="str">
        <f>IF(_tag_month_day!AP151="","",_tag_month_day!AP151)</f>
        <v/>
      </c>
      <c r="CS161" s="463" t="str">
        <f>IF(_tag_month_day!AQ151="","",_tag_month_day!AQ151)</f>
        <v/>
      </c>
      <c r="CT161" s="4" t="str">
        <f>IF(_tag_month_day!AR151="","",_tag_month_day!AR151)</f>
        <v/>
      </c>
      <c r="CU161" s="464" t="e">
        <f>DU161/AJ161</f>
        <v>#VALUE!</v>
      </c>
      <c r="CV161" s="451" t="e">
        <f>BG161/BH161</f>
        <v>#VALUE!</v>
      </c>
      <c r="CW161" s="465" t="e">
        <f>AJ161*(1-CV161)*CU161*AF161</f>
        <v>#VALUE!</v>
      </c>
      <c r="CX161" s="465" t="e">
        <f>CW161*94%</f>
        <v>#VALUE!</v>
      </c>
      <c r="CY161" s="466" t="e">
        <f>IF(CX161=0,0,DS161/(DS161+CX161))</f>
        <v>#VALUE!</v>
      </c>
      <c r="CZ161" s="465" t="e">
        <f>$AJ161*EF161</f>
        <v>#VALUE!</v>
      </c>
      <c r="DA161" s="465" t="e">
        <f>$AJ161*EG161</f>
        <v>#VALUE!</v>
      </c>
      <c r="DB161" s="465" t="e">
        <f>$AJ161*EH161</f>
        <v>#VALUE!</v>
      </c>
      <c r="DC161" s="465" t="e">
        <f>$AJ161*EI161</f>
        <v>#VALUE!</v>
      </c>
      <c r="DD161" s="465" t="e">
        <f>$AJ161*EJ161</f>
        <v>#VALUE!</v>
      </c>
      <c r="DE161" s="465" t="e">
        <f>$AJ161*EK161</f>
        <v>#VALUE!</v>
      </c>
      <c r="DF161" s="465" t="e">
        <f>$AJ161*EL161</f>
        <v>#VALUE!</v>
      </c>
      <c r="DG161" s="465" t="e">
        <f>$AJ161*EM161</f>
        <v>#VALUE!</v>
      </c>
      <c r="DH161" s="465" t="e">
        <f>$AJ161*EN161</f>
        <v>#VALUE!</v>
      </c>
      <c r="DI161" s="465" t="e">
        <f>$AJ161*EO161</f>
        <v>#VALUE!</v>
      </c>
      <c r="DJ161" s="465" t="e">
        <f>CZ161*(1-EP161)</f>
        <v>#VALUE!</v>
      </c>
      <c r="DK161" s="465" t="e">
        <f>DA161*(1-ER161)</f>
        <v>#VALUE!</v>
      </c>
      <c r="DL161" s="465" t="e">
        <f>DB161*(1-EQ161)</f>
        <v>#VALUE!</v>
      </c>
      <c r="DM161" s="465" t="e">
        <f>DC161*(1-ES161)</f>
        <v>#VALUE!</v>
      </c>
      <c r="DN161" s="465" t="e">
        <f>DD161*(1-ET161)</f>
        <v>#VALUE!</v>
      </c>
      <c r="DO161" s="465" t="e">
        <f>DE161</f>
        <v>#VALUE!</v>
      </c>
      <c r="DP161" s="465" t="e">
        <f>DF161*(1-EU161)</f>
        <v>#VALUE!</v>
      </c>
      <c r="DQ161" s="465" t="e">
        <f>DG161*(1-EV161)</f>
        <v>#VALUE!</v>
      </c>
      <c r="DR161" s="465" t="e">
        <f>DH161*(1-EW161)</f>
        <v>#VALUE!</v>
      </c>
      <c r="DS161" s="465" t="e">
        <f>DI161</f>
        <v>#VALUE!</v>
      </c>
      <c r="DT161" s="465" t="e">
        <f>SUM(DJ161:DS161)</f>
        <v>#VALUE!</v>
      </c>
      <c r="DU161" s="465" t="e">
        <f>(GS161:GX161)+(DP161+DQ161+DR161)*GY161+DS161</f>
        <v>#VALUE!</v>
      </c>
      <c r="DV161" s="451" t="e">
        <f>AV161/$BH161/(1-EP161)</f>
        <v>#VALUE!</v>
      </c>
      <c r="DW161" s="451" t="e">
        <f>AW161/$BH161/(1-ER161)</f>
        <v>#VALUE!</v>
      </c>
      <c r="DX161" s="451" t="e">
        <f>AX161/$BH161/(1-EQ161)</f>
        <v>#VALUE!</v>
      </c>
      <c r="DY161" s="451" t="e">
        <f>AY161/$BH161/(1-ES161)</f>
        <v>#VALUE!</v>
      </c>
      <c r="DZ161" s="451" t="e">
        <f>AZ161/$BH161/(1-ET161)</f>
        <v>#VALUE!</v>
      </c>
      <c r="EA161" s="451" t="e">
        <f>BA161/$BH161/(1-AX161)</f>
        <v>#VALUE!</v>
      </c>
      <c r="EB161" s="451" t="e">
        <f>BB161/$BH161/(1-EU161)</f>
        <v>#VALUE!</v>
      </c>
      <c r="EC161" s="451" t="e">
        <f>BC161/$BH161/(1-EV161)</f>
        <v>#VALUE!</v>
      </c>
      <c r="ED161" s="451" t="e">
        <f>BD161/$BH161/(1-EW161)</f>
        <v>#VALUE!</v>
      </c>
      <c r="EE161" s="451" t="e">
        <f>BG161/BH161</f>
        <v>#VALUE!</v>
      </c>
      <c r="EF161" s="451" t="e">
        <f>DV161/SUM($DV161:$EE161)</f>
        <v>#VALUE!</v>
      </c>
      <c r="EG161" s="451" t="e">
        <f>DW161/SUM($DV161:$EE161)</f>
        <v>#VALUE!</v>
      </c>
      <c r="EH161" s="451" t="e">
        <f>DX161/SUM($DV161:$EE161)</f>
        <v>#VALUE!</v>
      </c>
      <c r="EI161" s="451" t="e">
        <f>DY161/SUM($DV161:$EE161)</f>
        <v>#VALUE!</v>
      </c>
      <c r="EJ161" s="451" t="e">
        <f>DZ161/SUM($DV161:$EE161)</f>
        <v>#VALUE!</v>
      </c>
      <c r="EK161" s="451" t="e">
        <f>EA161/SUM($DV161:$EE161)</f>
        <v>#VALUE!</v>
      </c>
      <c r="EL161" s="451" t="e">
        <f>EB161/SUM($DV161:$EE161)</f>
        <v>#VALUE!</v>
      </c>
      <c r="EM161" s="451" t="e">
        <f>EC161/SUM($DV161:$EE161)</f>
        <v>#VALUE!</v>
      </c>
      <c r="EN161" s="451" t="e">
        <f>ED161/SUM($DV161:$EE161)</f>
        <v>#VALUE!</v>
      </c>
      <c r="EO161" s="451" t="e">
        <f>EE161/SUM($DV161:$EE161)</f>
        <v>#VALUE!</v>
      </c>
      <c r="EP161" s="450">
        <f>EP160</f>
        <v>0.080000000000000002</v>
      </c>
      <c r="EQ161" s="450">
        <f>EQ160</f>
        <v>0.014999999999999999</v>
      </c>
      <c r="ER161" s="450">
        <f>ER160</f>
        <v>0.014999999999999999</v>
      </c>
      <c r="ES161" s="450">
        <f>ES160</f>
        <v>0.014999999999999999</v>
      </c>
      <c r="ET161" s="450">
        <f>ET160</f>
        <v>0.014999999999999999</v>
      </c>
      <c r="EU161" s="450">
        <f>EU160</f>
        <v>0.089999999999999997</v>
      </c>
      <c r="EV161" s="450">
        <f>EV160</f>
        <v>0.089999999999999997</v>
      </c>
      <c r="EW161" s="450">
        <f>EW160</f>
        <v>0.089999999999999997</v>
      </c>
      <c r="EX161" s="431" t="str">
        <f>IF(_tag_month_day!AS151="","",_tag_month_day!AS151/100)</f>
        <v/>
      </c>
      <c r="EY161" s="431" t="str">
        <f>IF(_tag_month_day!AT151="","",_tag_month_day!AT151/100)</f>
        <v/>
      </c>
      <c r="EZ161" s="431" t="str">
        <f>IF(_tag_month_day!AU151="","",_tag_month_day!AU151/100)</f>
        <v/>
      </c>
      <c r="FA161" s="431" t="str">
        <f>IF(_tag_month_day!AV151="","",_tag_month_day!AV151/100)</f>
        <v/>
      </c>
      <c r="FB161" s="431" t="str">
        <f>IF(_tag_month_day!AW151="","",_tag_month_day!AW151/100)</f>
        <v/>
      </c>
      <c r="FC161" s="431" t="str">
        <f>IF(_tag_month_day!AX151="","",_tag_month_day!AX151/100)</f>
        <v/>
      </c>
      <c r="FD161" s="449" t="str">
        <f>IF(_tag_month_day!AY151="","",_tag_month_day!AY151/100)</f>
        <v/>
      </c>
      <c r="FE161" s="449" t="str">
        <f>IF(_tag_month_day!AZ151="","",_tag_month_day!AZ151/100)</f>
        <v/>
      </c>
      <c r="FF161" s="449" t="str">
        <f>IF(_tag_month_day!BA151="","",_tag_month_day!BA151/100)</f>
        <v/>
      </c>
      <c r="FG161" s="449" t="str">
        <f>IF(_tag_month_day!BB151="","",_tag_month_day!BB151/100)</f>
        <v/>
      </c>
      <c r="FH161" s="467" t="str">
        <f>IF(_tag_month_day!BC151="","",_tag_month_day!BC151/100)</f>
        <v/>
      </c>
      <c r="FI161" s="449">
        <f>FI160</f>
        <v>0.40999999999999998</v>
      </c>
      <c r="FJ161" s="449">
        <f>FJ160</f>
        <v>0.11</v>
      </c>
      <c r="FK161" s="449">
        <f>FK160</f>
        <v>0.014999999999999999</v>
      </c>
      <c r="FL161" s="449">
        <f>FL160</f>
        <v>0</v>
      </c>
      <c r="FM161" s="467">
        <f>FM160</f>
        <v>0.0001</v>
      </c>
      <c r="FN161" s="449">
        <f>FN160</f>
        <v>0.32000000000000001</v>
      </c>
      <c r="FO161" s="449">
        <f>FO160</f>
        <v>0.20000000000000001</v>
      </c>
      <c r="FP161" s="449">
        <f>FP160</f>
        <v>0.01</v>
      </c>
      <c r="FQ161" s="449">
        <f>FQ160</f>
        <v>0</v>
      </c>
      <c r="FR161" s="467">
        <f>FR160</f>
        <v>0.0001</v>
      </c>
      <c r="FS161" s="449" t="str">
        <f>IF(_tag_month_day!BD151="","",_tag_month_day!BD151/100)</f>
        <v/>
      </c>
      <c r="FT161" s="449" t="str">
        <f>IF(_tag_month_day!BE151="","",_tag_month_day!BE151/100)</f>
        <v/>
      </c>
      <c r="FU161" s="449" t="str">
        <f>IF(_tag_month_day!BF151="","",_tag_month_day!BF151/100)</f>
        <v/>
      </c>
      <c r="FV161" s="449" t="str">
        <f>IF(_tag_month_day!BG151="","",_tag_month_day!BG151/100)</f>
        <v/>
      </c>
      <c r="FW161" s="467" t="str">
        <f>IF(_tag_month_day!BH151="","",_tag_month_day!BH151/100)</f>
        <v/>
      </c>
      <c r="FX161" s="449" t="str">
        <f>IF(_tag_month_day!BI151="","",_tag_month_day!BI151/100)</f>
        <v/>
      </c>
      <c r="FY161" s="449" t="str">
        <f>IF(_tag_month_day!BJ151="","",_tag_month_day!BJ151/100)</f>
        <v/>
      </c>
      <c r="FZ161" s="468" t="str">
        <f>IF(_tag_month_day!BK151="","",_tag_month_day!BK151/100)</f>
        <v/>
      </c>
      <c r="GA161" s="449" t="str">
        <f>IF(_tag_month_day!BL151="","",_tag_month_day!BL151/100)</f>
        <v/>
      </c>
      <c r="GB161" s="467" t="str">
        <f>IF(_tag_month_day!BM151="","",_tag_month_day!BM151/100)</f>
        <v/>
      </c>
      <c r="GC161" s="431" t="str">
        <f>IF(_tag_month_day!BN151="","",_tag_month_day!BN151/100)</f>
        <v/>
      </c>
      <c r="GD161" s="431" t="str">
        <f>IF(_tag_month_day!BO151="","",_tag_month_day!BO151/100)</f>
        <v/>
      </c>
      <c r="GE161" s="431" t="str">
        <f>IF(_tag_month_day!BP151="","",_tag_month_day!BP151/100)</f>
        <v/>
      </c>
      <c r="GF161" s="431" t="str">
        <f>IF(_tag_month_day!BQ151="","",_tag_month_day!BQ151/100)</f>
        <v/>
      </c>
      <c r="GG161" s="431" t="str">
        <f>IF(_tag_month_day!BR151="","",_tag_month_day!BR151/100)</f>
        <v/>
      </c>
      <c r="GH161" s="431" t="str">
        <f>IF(_tag_month_day!BS151="","",_tag_month_day!BS151/100)</f>
        <v/>
      </c>
      <c r="GI161" s="467" t="str">
        <f>IF(_tag_month_day!BT151="","",_tag_month_day!BT151/100)</f>
        <v/>
      </c>
      <c r="GJ161" s="469" t="str">
        <f>IF(_tag_month_day!BU151="","",_tag_month_day!BU151/100)</f>
        <v/>
      </c>
      <c r="GK161" s="470">
        <f>GK160</f>
        <v>0.070000000000000007</v>
      </c>
      <c r="GL161" s="470">
        <f>GL160</f>
        <v>0.029999999999999999</v>
      </c>
      <c r="GM161" s="471" t="str">
        <f>IF(_tag_month_day!BX151="","",_tag_month_day!BX151/100)</f>
        <v/>
      </c>
      <c r="GN161" s="470">
        <f>GN160</f>
        <v>0.070000000000000007</v>
      </c>
      <c r="GO161" s="470">
        <f>GO160</f>
        <v>0.029999999999999999</v>
      </c>
      <c r="GP161" s="470">
        <f>GP160</f>
        <v>0.089999999999999997</v>
      </c>
      <c r="GQ161" s="470">
        <f>GQ160</f>
        <v>0.029999999999999999</v>
      </c>
      <c r="GR161" s="471" t="str">
        <f>IF(_tag_month_day!CA151="","",_tag_month_day!CA151/100)</f>
        <v/>
      </c>
      <c r="GS161" s="472">
        <f>GS160</f>
        <v>0.95299999999999996</v>
      </c>
      <c r="GT161" s="472">
        <f>GT160</f>
        <v>0.55000000000000004</v>
      </c>
      <c r="GU161" s="472">
        <f>GU160</f>
        <v>0.55000000000000004</v>
      </c>
      <c r="GV161" s="472">
        <f>GV160</f>
        <v>0.55000000000000004</v>
      </c>
      <c r="GW161" s="472">
        <f>GW160</f>
        <v>0.5</v>
      </c>
      <c r="GX161" s="472">
        <f>GX160</f>
        <v>0.93500000000000005</v>
      </c>
      <c r="GY161" s="472">
        <f>GY160</f>
        <v>0.14999999999999999</v>
      </c>
      <c r="GZ161" s="472">
        <f>GZ160</f>
        <v>1</v>
      </c>
      <c r="HA161" s="474">
        <f>HA160</f>
        <v>0.047</v>
      </c>
      <c r="HB161" s="474">
        <f>HB160</f>
        <v>0.45000000000000001</v>
      </c>
      <c r="HC161" s="474">
        <f>HC160</f>
        <v>0.45000000000000001</v>
      </c>
      <c r="HD161" s="474">
        <f>HD160</f>
        <v>0.45000000000000001</v>
      </c>
      <c r="HE161" s="474">
        <f>HE160</f>
        <v>0.5</v>
      </c>
      <c r="HF161" s="474">
        <f>HF160</f>
        <v>0.065000000000000002</v>
      </c>
      <c r="HG161" s="474">
        <f>HG160</f>
        <v>0.84999999999999998</v>
      </c>
      <c r="HH161" s="474">
        <f>HH160</f>
        <v>0</v>
      </c>
      <c r="HI161" s="10">
        <f>IF(BZ161&lt;&gt;"",CK161-BV161,0)</f>
        <v>0</v>
      </c>
      <c r="HJ161" s="10" t="e">
        <f>IF(AJ161&gt;0,AH161-AJ161,0)</f>
        <v>#VALUE!</v>
      </c>
      <c r="HK161" s="466">
        <f>HK160</f>
        <v>0.84999999999999998</v>
      </c>
      <c r="HL161" s="424">
        <f>HL160</f>
        <v>550000</v>
      </c>
      <c r="HM161" s="424">
        <f>HM160</f>
        <v>480000</v>
      </c>
      <c r="HN161" s="465" t="e">
        <f>(DJ161*EZ161+DK161*FH161+DL161*FM161+DM161*FR161+DN161*FW161+DO161*GB161+DS161*GI161+DP161*GM161+DR161*GR161)*1000*2</f>
        <v>#VALUE!</v>
      </c>
      <c r="HO161" s="465" t="e">
        <f>HN161*HK161*$HO$2/HL161*1000000</f>
        <v>#VALUE!</v>
      </c>
      <c r="HP161" s="465" t="e">
        <f>HN161*HK161*$HP$2/HM161*1000000</f>
        <v>#VALUE!</v>
      </c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</row>
    <row customFormat="1" r="162" s="0">
      <c r="A162" s="420">
        <v>151</v>
      </c>
      <c r="B162" s="421">
        <f ca="1">IF(D162=D161,B161,IF(D162="夜班",B161+1,B161))</f>
        <v>43592</v>
      </c>
      <c r="C162" s="422">
        <f>C161</f>
        <v>0.041666666666666699</v>
      </c>
      <c r="D162" s="10" t="str">
        <f ca="1">IF(HOUR(G162)&lt;8,"夜班",IF(HOUR(G162)&lt;16,"白班",IF(HOUR(G162)&lt;24,"中班",0)))</f>
        <v>夜班</v>
      </c>
      <c r="E162" s="10" t="e">
        <f ca="1">IF(F162=1,"甲",IF(F162=2,"乙",IF(F162=3,"丙",IF(F162=4,"丁",""))))</f>
        <v>#REF!</v>
      </c>
      <c r="F162" s="10" t="e">
        <f ca="1">SUMPRODUCT((成本日报!$A$3:$A$95=计划!B162)*(成本日报!$B$3:$B$95=计划!$D162),成本日报!$C$3:$C$95)</f>
        <v>#REF!</v>
      </c>
      <c r="G162" s="423">
        <f ca="1">G161+C161</f>
        <v>43592.249999999636</v>
      </c>
      <c r="H162" s="423">
        <f ca="1">$G162+$C162/60*10+$C162*0</f>
        <v>43592.256944444081</v>
      </c>
      <c r="I162" s="423">
        <f ca="1">$G162+$C162/60*18+$C162*0</f>
        <v>43592.262499999633</v>
      </c>
      <c r="J162" s="423">
        <f ca="1">$G162+$C162/60*0+$C162*1</f>
        <v>43592.2916666663</v>
      </c>
      <c r="K162" s="423">
        <f ca="1">$G162+$C162/60*30+$C162*2</f>
        <v>43592.354166666308</v>
      </c>
      <c r="L162" s="423">
        <f ca="1">$G162+$C162/60*0+$C162*3</f>
        <v>43592.374999999636</v>
      </c>
      <c r="M162" s="424" t="str">
        <f>IF(_tag_month_day!A152="","",_tag_month_day!A152)</f>
        <v/>
      </c>
      <c r="N162" s="424" t="str">
        <f>IF(_tag_month_day!B152="","",_tag_month_day!B152)</f>
        <v/>
      </c>
      <c r="O162" s="425" t="e">
        <f>IF(M162+N162=0,"",M162+N162)</f>
        <v>#VALUE!</v>
      </c>
      <c r="P162" s="424" t="str">
        <f>IF(_tag_month_day!C152="","",_tag_month_day!C152)</f>
        <v/>
      </c>
      <c r="Q162" s="424" t="str">
        <f>IF(_tag_month_day!D152="","",_tag_month_day!D152)</f>
        <v/>
      </c>
      <c r="R162" s="426" t="str">
        <f>IF(_tag_month_day!CB152="","",_tag_month_day!CB152/100)</f>
        <v/>
      </c>
      <c r="S162" s="427" t="str">
        <f>IF(_tag_month_day!E152="","",_tag_month_day!E152)</f>
        <v/>
      </c>
      <c r="T162" s="427" t="str">
        <f>IF(_tag_month_day!F152="","",_tag_month_day!F152)</f>
        <v/>
      </c>
      <c r="U162" s="428" t="e">
        <f>S162+T162</f>
        <v>#VALUE!</v>
      </c>
      <c r="V162" s="429" t="e">
        <f>U162/AJ162</f>
        <v>#VALUE!</v>
      </c>
      <c r="W162" s="430" t="str">
        <f>IF(_jhy_month_day!A152="","",_jhy_month_day!A152)</f>
        <v/>
      </c>
      <c r="X162" s="431" t="str">
        <f>IF(_jhy_month_day!B152="","",_jhy_month_day!B152/100)</f>
        <v/>
      </c>
      <c r="Y162" s="431" t="str">
        <f>IF(_jhy_month_day!C152="","",_jhy_month_day!C152/100)</f>
        <v/>
      </c>
      <c r="Z162" s="432">
        <f>Z158+1</f>
        <v>38</v>
      </c>
      <c r="AA162" s="433" t="str">
        <f>IF(_tag_month_day!G152="","",_tag_month_day!G152/100)</f>
        <v/>
      </c>
      <c r="AB162" s="433" t="str">
        <f>IF(_tag_month_day!H152="","",_tag_month_day!H152/100)</f>
        <v/>
      </c>
      <c r="AC162" s="434">
        <f>IF(X162="",AC161,BK162*($AV161*X162+$AW161*FD161+$AX161*FI161+$AY161*FN161+$AZ161*FS161+$BA161*FX161+$BG161*GE161)/(AV161*Y162+AX161*FK161+AW161*FF161+AY161*FP161+AZ161*FU161+BA161*FZ161+BG161*GG161+BB161*GK161+BC161*GN161+BD161*GP161))</f>
        <v>1.59963432013121</v>
      </c>
      <c r="AD162" s="435" t="str">
        <f>IF(AC162=AC161,"",AC162-AC161)</f>
        <v/>
      </c>
      <c r="AE162" s="436" t="str">
        <f>IF(1-AF162=0,"",(1-AF162))</f>
        <v/>
      </c>
      <c r="AF162" s="437">
        <v>1</v>
      </c>
      <c r="AG162" s="10" t="str">
        <f>AG161</f>
        <v>8B4</v>
      </c>
      <c r="AH162" s="438" t="str">
        <f>AH161</f>
        <v/>
      </c>
      <c r="AI162" s="424" t="e">
        <f>IF(ROUND(AJ162-AJ161,1)=0,"",AJ162-AJ161)</f>
        <v>#VALUE!</v>
      </c>
      <c r="AJ162" s="10" t="str">
        <f>IF(_tag_month_day!I152="","",_tag_month_day!I152)</f>
        <v/>
      </c>
      <c r="AK162" s="440"/>
      <c r="AL162" s="440"/>
      <c r="AM162" s="440"/>
      <c r="AN162" s="441">
        <f>AN161</f>
        <v>2</v>
      </c>
      <c r="AO162" s="441">
        <f>AO161</f>
        <v>8</v>
      </c>
      <c r="AP162" s="442" t="e">
        <f>(IF(AN162=0,AS161,AS161*(1+AO162/AN162)/(AR162+AO162/AN162)))+AT162</f>
        <v>#VALUE!</v>
      </c>
      <c r="AQ162" s="443" t="str">
        <f>IF(_tag_month_day!J152="","",_tag_month_day!J152/100)</f>
        <v/>
      </c>
      <c r="AR162" s="444">
        <f>AR161</f>
        <v>1.3</v>
      </c>
      <c r="AS162" s="445" t="e">
        <f>AQ162*(AN162*AR162+AO162)/(AN162+AO162)</f>
        <v>#VALUE!</v>
      </c>
      <c r="AT162" s="445" t="e">
        <f>(SUM(BE162:BF162)-SUM(BE161:BF161))*0.05</f>
        <v>#VALUE!</v>
      </c>
      <c r="AU162" s="446" t="str">
        <f>IF(_tag_month_day!CC152="","",IF(_tag_month_day!CC152&gt;0,_tag_month_day!CD152,_tag_month_day!CE152))</f>
        <v/>
      </c>
      <c r="AV162" s="447" t="str">
        <f>IF(_tag_month_day!L152="","",_tag_month_day!L152/100)</f>
        <v/>
      </c>
      <c r="AW162" s="431">
        <f>AW161</f>
        <v>0</v>
      </c>
      <c r="AX162" s="431">
        <f>AX161</f>
        <v>0</v>
      </c>
      <c r="AY162" s="431" t="str">
        <f>IF(_tag_month_day!M152="","",_tag_month_day!M152/100)</f>
        <v/>
      </c>
      <c r="AZ162" s="431" t="str">
        <f>IF(_tag_month_day!N152="","",_tag_month_day!N152/100)</f>
        <v/>
      </c>
      <c r="BA162" s="431" t="str">
        <f>IF(_tag_month_day!O152="","",_tag_month_day!O152/100)</f>
        <v/>
      </c>
      <c r="BB162" s="448" t="str">
        <f>IF(_tag_month_day!P152="","",_tag_month_day!P152/100)</f>
        <v/>
      </c>
      <c r="BC162" s="448">
        <f>BC161</f>
        <v>0</v>
      </c>
      <c r="BD162" s="448" t="str">
        <f>IF(_tag_month_day!Q152="","",_tag_month_day!Q152/100)</f>
        <v/>
      </c>
      <c r="BE162" s="449" t="str">
        <f>IF(_tag_month_day!R152="","",_tag_month_day!R152/100)</f>
        <v/>
      </c>
      <c r="BF162" s="388" t="e">
        <f>(AU162*(100+BE162*100))/(AJ162-AU162)/100</f>
        <v>#VALUE!</v>
      </c>
      <c r="BG162" s="450" t="e">
        <f>BE162+BF162</f>
        <v>#VALUE!</v>
      </c>
      <c r="BH162" s="451" t="e">
        <f>SUM(AV162:BF162)</f>
        <v>#VALUE!</v>
      </c>
      <c r="BI162" s="452" t="e">
        <f>IF(CX162=0,BI161,(DK162*查询!$R$5+DL162*查询!$Q$5+DM162*查询!$N$5+DN162*查询!$O$5+DO162*查询!$P$5)*AF162/CX162)</f>
        <v>#VALUE!</v>
      </c>
      <c r="BJ162" s="452" t="e">
        <f>IF(CX162=0,BJ161,(DP162*查询!$S$5+DQ162*查询!$T$5+DR162*查询!$U$5)*AF162/CX162)</f>
        <v>#VALUE!</v>
      </c>
      <c r="BK162" s="452">
        <f>BK161</f>
        <v>1</v>
      </c>
      <c r="BL162" s="453" t="e">
        <f>SUMPRODUCT((AV162:BA162)*(GS162:GX162))/((GS162:GX162)+SUM(BB162:BD162)*GY162+BG162*GZ162)</f>
        <v>#VALUE!</v>
      </c>
      <c r="BM162" s="453" t="e">
        <f>BK162*($AV162*FB162+$AW162*FD162+$AX162*FI162+$AY162*FN162+$AZ162*FS162+$BA162*FX162+$BG162*GE162)/(AV162*EY162+AX162*FK162+AW162*FF162+AY162*FP162+AZ162*FU162+BA162*FZ162+BG162*GG162+BB162*GK162+BC162*GN162+BD162*GP162)</f>
        <v>#VALUE!</v>
      </c>
      <c r="BN162" s="453" t="e">
        <f>($AV162*FC162+$AX162*FJ162+$AW162*FE162+$AY162*FO162+$AZ162*FT162+$BA162*FY162+$BG162*GF162)/($AV162*FA162+BG162*GH162+BB162*GL162+BC162*GO162+BD162*GQ162+BA162*GA162)</f>
        <v>#VALUE!</v>
      </c>
      <c r="BO162" s="454" t="e">
        <f>SUMPRODUCT(AV162:BA162*GS162:GX162)/(GS162:GX162+(BB162+BC162+BD162)*GY162+BG162)</f>
        <v>#VALUE!</v>
      </c>
      <c r="BP162" s="454" t="e">
        <f>SUMPRODUCT(AV162:BA162*GS162:GX162)/(GS162:GX162+(BB162+BC162+BD162)*GY162+BG162)</f>
        <v>#VALUE!</v>
      </c>
      <c r="BQ162" s="454" t="e">
        <f>SUMPRODUCT(AV162:BA162*GS162:GX162)/(GS162:GX162+(BB162+BC162+BD162)*GY162+BG162)</f>
        <v>#VALUE!</v>
      </c>
      <c r="BR162" s="453" t="str">
        <f>IF(_tag_month_day!T152="","",_tag_month_day!T152)</f>
        <v/>
      </c>
      <c r="BS162" s="453" t="str">
        <f>IF(_tag_month_day!U152="","",_tag_month_day!U152)</f>
        <v/>
      </c>
      <c r="BT162" s="455" t="str">
        <f>IF(CK162="","",IF((CK162&gt;=BV162-0.12)*(CK162&lt;=BV162+0.12),"合格","不合格"))</f>
        <v/>
      </c>
      <c r="BU162" s="456" t="str">
        <f>IF(_tag_month_day!V152="","",_tag_month_day!V152)</f>
        <v/>
      </c>
      <c r="BV162" s="457" t="str">
        <f>IF(_tag_month_day!W152="","",_tag_month_day!W152)</f>
        <v/>
      </c>
      <c r="BW162" s="458" t="str">
        <f>IF(_tag_month_day!X152="","",_tag_month_day!X152)</f>
        <v/>
      </c>
      <c r="BX162" s="458" t="str">
        <f>IF(_tag_month_day!Y152="","",_tag_month_day!Y152)</f>
        <v/>
      </c>
      <c r="BY162" s="459">
        <f ca="1">L162</f>
        <v>43592.374999999636</v>
      </c>
      <c r="BZ162" s="460" t="s">
        <v>429</v>
      </c>
      <c r="CA162" s="461">
        <v>0.36458333333333298</v>
      </c>
      <c r="CB162" s="424" t="str">
        <f>IF(_tag_month_day!Z152="","",_tag_month_day!Z152)</f>
        <v/>
      </c>
      <c r="CC162" s="424" t="str">
        <f>IF(_tag_month_day!AA152="","",_tag_month_day!AA152)</f>
        <v/>
      </c>
      <c r="CD162" s="424" t="str">
        <f>IF(_tag_month_day!AB152="","",_tag_month_day!AB152)</f>
        <v/>
      </c>
      <c r="CE162" s="424" t="str">
        <f>IF(_tag_month_day!AC152="","",_tag_month_day!AC152)</f>
        <v/>
      </c>
      <c r="CF162" s="424" t="str">
        <f>IF(_tag_month_day!AD152="","",_tag_month_day!AD152)</f>
        <v/>
      </c>
      <c r="CG162" s="424" t="str">
        <f>IF(_tag_month_day!AE152="","",_tag_month_day!AE152)</f>
        <v/>
      </c>
      <c r="CH162" s="424" t="str">
        <f>IF(_tag_month_day!AF152="","",_tag_month_day!AF152)</f>
        <v/>
      </c>
      <c r="CI162" s="424" t="str">
        <f>IF(_tag_month_day!AG152="","",_tag_month_day!AG152)</f>
        <v/>
      </c>
      <c r="CJ162" s="424" t="str">
        <f>IF(_tag_month_day!AH152="","",_tag_month_day!AH152)</f>
        <v/>
      </c>
      <c r="CK162" s="424" t="str">
        <f>IF(_tag_month_day!AI152="","",_tag_month_day!AI152)</f>
        <v/>
      </c>
      <c r="CL162" s="4" t="str">
        <f>IF(_tag_month_day!AJ152="","",_tag_month_day!AJ152)</f>
        <v/>
      </c>
      <c r="CM162" s="4" t="str">
        <f>IF(_tag_month_day!AK152="","",_tag_month_day!AK152)</f>
        <v/>
      </c>
      <c r="CN162" s="4" t="str">
        <f>IF(_tag_month_day!AL152="","",_tag_month_day!AL152)</f>
        <v/>
      </c>
      <c r="CO162" s="4" t="str">
        <f>IF(_tag_month_day!AM152="","",_tag_month_day!AM152)</f>
        <v/>
      </c>
      <c r="CP162" s="4" t="str">
        <f>IF(_tag_month_day!AN152="","",_tag_month_day!AN152)</f>
        <v/>
      </c>
      <c r="CQ162" s="4" t="str">
        <f>IF(_tag_month_day!AO152="","",_tag_month_day!AO152)</f>
        <v/>
      </c>
      <c r="CR162" s="462" t="str">
        <f>IF(_tag_month_day!AP152="","",_tag_month_day!AP152)</f>
        <v/>
      </c>
      <c r="CS162" s="463" t="str">
        <f>IF(_tag_month_day!AQ152="","",_tag_month_day!AQ152)</f>
        <v/>
      </c>
      <c r="CT162" s="4" t="str">
        <f>IF(_tag_month_day!AR152="","",_tag_month_day!AR152)</f>
        <v/>
      </c>
      <c r="CU162" s="464" t="e">
        <f>DU162/AJ162</f>
        <v>#VALUE!</v>
      </c>
      <c r="CV162" s="451" t="e">
        <f>BG162/BH162</f>
        <v>#VALUE!</v>
      </c>
      <c r="CW162" s="465" t="e">
        <f>AJ162*(1-CV162)*CU162*AF162</f>
        <v>#VALUE!</v>
      </c>
      <c r="CX162" s="465" t="e">
        <f>CW162*94%</f>
        <v>#VALUE!</v>
      </c>
      <c r="CY162" s="466" t="e">
        <f>IF(CX162=0,0,DS162/(DS162+CX162))</f>
        <v>#VALUE!</v>
      </c>
      <c r="CZ162" s="465" t="e">
        <f>$AJ162*EF162</f>
        <v>#VALUE!</v>
      </c>
      <c r="DA162" s="465" t="e">
        <f>$AJ162*EG162</f>
        <v>#VALUE!</v>
      </c>
      <c r="DB162" s="465" t="e">
        <f>$AJ162*EH162</f>
        <v>#VALUE!</v>
      </c>
      <c r="DC162" s="465" t="e">
        <f>$AJ162*EI162</f>
        <v>#VALUE!</v>
      </c>
      <c r="DD162" s="465" t="e">
        <f>$AJ162*EJ162</f>
        <v>#VALUE!</v>
      </c>
      <c r="DE162" s="465" t="e">
        <f>$AJ162*EK162</f>
        <v>#VALUE!</v>
      </c>
      <c r="DF162" s="465" t="e">
        <f>$AJ162*EL162</f>
        <v>#VALUE!</v>
      </c>
      <c r="DG162" s="465" t="e">
        <f>$AJ162*EM162</f>
        <v>#VALUE!</v>
      </c>
      <c r="DH162" s="465" t="e">
        <f>$AJ162*EN162</f>
        <v>#VALUE!</v>
      </c>
      <c r="DI162" s="465" t="e">
        <f>$AJ162*EO162</f>
        <v>#VALUE!</v>
      </c>
      <c r="DJ162" s="465" t="e">
        <f>CZ162*(1-EP162)</f>
        <v>#VALUE!</v>
      </c>
      <c r="DK162" s="465" t="e">
        <f>DA162*(1-ER162)</f>
        <v>#VALUE!</v>
      </c>
      <c r="DL162" s="465" t="e">
        <f>DB162*(1-EQ162)</f>
        <v>#VALUE!</v>
      </c>
      <c r="DM162" s="465" t="e">
        <f>DC162*(1-ES162)</f>
        <v>#VALUE!</v>
      </c>
      <c r="DN162" s="465" t="e">
        <f>DD162*(1-ET162)</f>
        <v>#VALUE!</v>
      </c>
      <c r="DO162" s="465" t="e">
        <f>DE162</f>
        <v>#VALUE!</v>
      </c>
      <c r="DP162" s="465" t="e">
        <f>DF162*(1-EU162)</f>
        <v>#VALUE!</v>
      </c>
      <c r="DQ162" s="465" t="e">
        <f>DG162*(1-EV162)</f>
        <v>#VALUE!</v>
      </c>
      <c r="DR162" s="465" t="e">
        <f>DH162*(1-EW162)</f>
        <v>#VALUE!</v>
      </c>
      <c r="DS162" s="465" t="e">
        <f>DI162</f>
        <v>#VALUE!</v>
      </c>
      <c r="DT162" s="465" t="e">
        <f>SUM(DJ162:DS162)</f>
        <v>#VALUE!</v>
      </c>
      <c r="DU162" s="465" t="e">
        <f>(GS162:GX162)+(DP162+DQ162+DR162)*GY162+DS162</f>
        <v>#VALUE!</v>
      </c>
      <c r="DV162" s="451" t="e">
        <f>AV162/$BH162/(1-EP162)</f>
        <v>#VALUE!</v>
      </c>
      <c r="DW162" s="451" t="e">
        <f>AW162/$BH162/(1-ER162)</f>
        <v>#VALUE!</v>
      </c>
      <c r="DX162" s="451" t="e">
        <f>AX162/$BH162/(1-EQ162)</f>
        <v>#VALUE!</v>
      </c>
      <c r="DY162" s="451" t="e">
        <f>AY162/$BH162/(1-ES162)</f>
        <v>#VALUE!</v>
      </c>
      <c r="DZ162" s="451" t="e">
        <f>AZ162/$BH162/(1-ET162)</f>
        <v>#VALUE!</v>
      </c>
      <c r="EA162" s="451" t="e">
        <f>BA162/$BH162/(1-AX162)</f>
        <v>#VALUE!</v>
      </c>
      <c r="EB162" s="451" t="e">
        <f>BB162/$BH162/(1-EU162)</f>
        <v>#VALUE!</v>
      </c>
      <c r="EC162" s="451" t="e">
        <f>BC162/$BH162/(1-EV162)</f>
        <v>#VALUE!</v>
      </c>
      <c r="ED162" s="451" t="e">
        <f>BD162/$BH162/(1-EW162)</f>
        <v>#VALUE!</v>
      </c>
      <c r="EE162" s="451" t="e">
        <f>BG162/BH162</f>
        <v>#VALUE!</v>
      </c>
      <c r="EF162" s="451" t="e">
        <f>DV162/SUM($DV162:$EE162)</f>
        <v>#VALUE!</v>
      </c>
      <c r="EG162" s="451" t="e">
        <f>DW162/SUM($DV162:$EE162)</f>
        <v>#VALUE!</v>
      </c>
      <c r="EH162" s="451" t="e">
        <f>DX162/SUM($DV162:$EE162)</f>
        <v>#VALUE!</v>
      </c>
      <c r="EI162" s="451" t="e">
        <f>DY162/SUM($DV162:$EE162)</f>
        <v>#VALUE!</v>
      </c>
      <c r="EJ162" s="451" t="e">
        <f>DZ162/SUM($DV162:$EE162)</f>
        <v>#VALUE!</v>
      </c>
      <c r="EK162" s="451" t="e">
        <f>EA162/SUM($DV162:$EE162)</f>
        <v>#VALUE!</v>
      </c>
      <c r="EL162" s="451" t="e">
        <f>EB162/SUM($DV162:$EE162)</f>
        <v>#VALUE!</v>
      </c>
      <c r="EM162" s="451" t="e">
        <f>EC162/SUM($DV162:$EE162)</f>
        <v>#VALUE!</v>
      </c>
      <c r="EN162" s="451" t="e">
        <f>ED162/SUM($DV162:$EE162)</f>
        <v>#VALUE!</v>
      </c>
      <c r="EO162" s="451" t="e">
        <f>EE162/SUM($DV162:$EE162)</f>
        <v>#VALUE!</v>
      </c>
      <c r="EP162" s="450">
        <f>EP161</f>
        <v>0.080000000000000002</v>
      </c>
      <c r="EQ162" s="450">
        <f>EQ161</f>
        <v>0.014999999999999999</v>
      </c>
      <c r="ER162" s="450">
        <f>ER161</f>
        <v>0.014999999999999999</v>
      </c>
      <c r="ES162" s="450">
        <f>ES161</f>
        <v>0.014999999999999999</v>
      </c>
      <c r="ET162" s="450">
        <f>ET161</f>
        <v>0.014999999999999999</v>
      </c>
      <c r="EU162" s="450">
        <f>EU161</f>
        <v>0.089999999999999997</v>
      </c>
      <c r="EV162" s="450">
        <f>EV161</f>
        <v>0.089999999999999997</v>
      </c>
      <c r="EW162" s="450">
        <f>EW161</f>
        <v>0.089999999999999997</v>
      </c>
      <c r="EX162" s="431" t="str">
        <f>IF(_tag_month_day!AS152="","",_tag_month_day!AS152/100)</f>
        <v/>
      </c>
      <c r="EY162" s="431" t="str">
        <f>IF(_tag_month_day!AT152="","",_tag_month_day!AT152/100)</f>
        <v/>
      </c>
      <c r="EZ162" s="431" t="str">
        <f>IF(_tag_month_day!AU152="","",_tag_month_day!AU152/100)</f>
        <v/>
      </c>
      <c r="FA162" s="431" t="str">
        <f>IF(_tag_month_day!AV152="","",_tag_month_day!AV152/100)</f>
        <v/>
      </c>
      <c r="FB162" s="431" t="str">
        <f>IF(_tag_month_day!AW152="","",_tag_month_day!AW152/100)</f>
        <v/>
      </c>
      <c r="FC162" s="431" t="str">
        <f>IF(_tag_month_day!AX152="","",_tag_month_day!AX152/100)</f>
        <v/>
      </c>
      <c r="FD162" s="449" t="str">
        <f>IF(_tag_month_day!AY152="","",_tag_month_day!AY152/100)</f>
        <v/>
      </c>
      <c r="FE162" s="449" t="str">
        <f>IF(_tag_month_day!AZ152="","",_tag_month_day!AZ152/100)</f>
        <v/>
      </c>
      <c r="FF162" s="449" t="str">
        <f>IF(_tag_month_day!BA152="","",_tag_month_day!BA152/100)</f>
        <v/>
      </c>
      <c r="FG162" s="449" t="str">
        <f>IF(_tag_month_day!BB152="","",_tag_month_day!BB152/100)</f>
        <v/>
      </c>
      <c r="FH162" s="467" t="str">
        <f>IF(_tag_month_day!BC152="","",_tag_month_day!BC152/100)</f>
        <v/>
      </c>
      <c r="FI162" s="449">
        <f>FI161</f>
        <v>0.40999999999999998</v>
      </c>
      <c r="FJ162" s="449">
        <f>FJ161</f>
        <v>0.11</v>
      </c>
      <c r="FK162" s="449">
        <f>FK161</f>
        <v>0.014999999999999999</v>
      </c>
      <c r="FL162" s="449">
        <f>FL161</f>
        <v>0</v>
      </c>
      <c r="FM162" s="467">
        <f>FM161</f>
        <v>0.0001</v>
      </c>
      <c r="FN162" s="449">
        <f>FN161</f>
        <v>0.32000000000000001</v>
      </c>
      <c r="FO162" s="449">
        <f>FO161</f>
        <v>0.20000000000000001</v>
      </c>
      <c r="FP162" s="449">
        <f>FP161</f>
        <v>0.01</v>
      </c>
      <c r="FQ162" s="449">
        <f>FQ161</f>
        <v>0</v>
      </c>
      <c r="FR162" s="467">
        <f>FR161</f>
        <v>0.0001</v>
      </c>
      <c r="FS162" s="449" t="str">
        <f>IF(_tag_month_day!BD152="","",_tag_month_day!BD152/100)</f>
        <v/>
      </c>
      <c r="FT162" s="449" t="str">
        <f>IF(_tag_month_day!BE152="","",_tag_month_day!BE152/100)</f>
        <v/>
      </c>
      <c r="FU162" s="449" t="str">
        <f>IF(_tag_month_day!BF152="","",_tag_month_day!BF152/100)</f>
        <v/>
      </c>
      <c r="FV162" s="449" t="str">
        <f>IF(_tag_month_day!BG152="","",_tag_month_day!BG152/100)</f>
        <v/>
      </c>
      <c r="FW162" s="467" t="str">
        <f>IF(_tag_month_day!BH152="","",_tag_month_day!BH152/100)</f>
        <v/>
      </c>
      <c r="FX162" s="449" t="str">
        <f>IF(_tag_month_day!BI152="","",_tag_month_day!BI152/100)</f>
        <v/>
      </c>
      <c r="FY162" s="449" t="str">
        <f>IF(_tag_month_day!BJ152="","",_tag_month_day!BJ152/100)</f>
        <v/>
      </c>
      <c r="FZ162" s="468" t="str">
        <f>IF(_tag_month_day!BK152="","",_tag_month_day!BK152/100)</f>
        <v/>
      </c>
      <c r="GA162" s="449" t="str">
        <f>IF(_tag_month_day!BL152="","",_tag_month_day!BL152/100)</f>
        <v/>
      </c>
      <c r="GB162" s="467" t="str">
        <f>IF(_tag_month_day!BM152="","",_tag_month_day!BM152/100)</f>
        <v/>
      </c>
      <c r="GC162" s="431" t="str">
        <f>IF(_tag_month_day!BN152="","",_tag_month_day!BN152/100)</f>
        <v/>
      </c>
      <c r="GD162" s="431" t="str">
        <f>IF(_tag_month_day!BO152="","",_tag_month_day!BO152/100)</f>
        <v/>
      </c>
      <c r="GE162" s="431" t="str">
        <f>IF(_tag_month_day!BP152="","",_tag_month_day!BP152/100)</f>
        <v/>
      </c>
      <c r="GF162" s="431" t="str">
        <f>IF(_tag_month_day!BQ152="","",_tag_month_day!BQ152/100)</f>
        <v/>
      </c>
      <c r="GG162" s="431" t="str">
        <f>IF(_tag_month_day!BR152="","",_tag_month_day!BR152/100)</f>
        <v/>
      </c>
      <c r="GH162" s="431" t="str">
        <f>IF(_tag_month_day!BS152="","",_tag_month_day!BS152/100)</f>
        <v/>
      </c>
      <c r="GI162" s="467" t="str">
        <f>IF(_tag_month_day!BT152="","",_tag_month_day!BT152/100)</f>
        <v/>
      </c>
      <c r="GJ162" s="469" t="str">
        <f>IF(_tag_month_day!BU152="","",_tag_month_day!BU152/100)</f>
        <v/>
      </c>
      <c r="GK162" s="470">
        <f>GK161</f>
        <v>0.070000000000000007</v>
      </c>
      <c r="GL162" s="470">
        <f>GL161</f>
        <v>0.029999999999999999</v>
      </c>
      <c r="GM162" s="471" t="str">
        <f>IF(_tag_month_day!BX152="","",_tag_month_day!BX152/100)</f>
        <v/>
      </c>
      <c r="GN162" s="470">
        <f>GN161</f>
        <v>0.070000000000000007</v>
      </c>
      <c r="GO162" s="470">
        <f>GO161</f>
        <v>0.029999999999999999</v>
      </c>
      <c r="GP162" s="470">
        <f>GP161</f>
        <v>0.089999999999999997</v>
      </c>
      <c r="GQ162" s="470">
        <f>GQ161</f>
        <v>0.029999999999999999</v>
      </c>
      <c r="GR162" s="471" t="str">
        <f>IF(_tag_month_day!CA152="","",_tag_month_day!CA152/100)</f>
        <v/>
      </c>
      <c r="GS162" s="472">
        <f>GS161</f>
        <v>0.95299999999999996</v>
      </c>
      <c r="GT162" s="472">
        <f>GT161</f>
        <v>0.55000000000000004</v>
      </c>
      <c r="GU162" s="472">
        <f>GU161</f>
        <v>0.55000000000000004</v>
      </c>
      <c r="GV162" s="472">
        <f>GV161</f>
        <v>0.55000000000000004</v>
      </c>
      <c r="GW162" s="472">
        <f>GW161</f>
        <v>0.5</v>
      </c>
      <c r="GX162" s="472">
        <f>GX161</f>
        <v>0.93500000000000005</v>
      </c>
      <c r="GY162" s="472">
        <f>GY161</f>
        <v>0.14999999999999999</v>
      </c>
      <c r="GZ162" s="472">
        <f>GZ161</f>
        <v>1</v>
      </c>
      <c r="HA162" s="474">
        <f>HA161</f>
        <v>0.047</v>
      </c>
      <c r="HB162" s="474">
        <f>HB161</f>
        <v>0.45000000000000001</v>
      </c>
      <c r="HC162" s="474">
        <f>HC161</f>
        <v>0.45000000000000001</v>
      </c>
      <c r="HD162" s="474">
        <f>HD161</f>
        <v>0.45000000000000001</v>
      </c>
      <c r="HE162" s="474">
        <f>HE161</f>
        <v>0.5</v>
      </c>
      <c r="HF162" s="474">
        <f>HF161</f>
        <v>0.065000000000000002</v>
      </c>
      <c r="HG162" s="474">
        <f>HG161</f>
        <v>0.84999999999999998</v>
      </c>
      <c r="HH162" s="474">
        <f>HH161</f>
        <v>0</v>
      </c>
      <c r="HI162" s="10" t="e">
        <f>IF(BZ162&lt;&gt;"",CK162-BV162,0)</f>
        <v>#VALUE!</v>
      </c>
      <c r="HJ162" s="10" t="e">
        <f>IF(AJ162&gt;0,AH162-AJ162,0)</f>
        <v>#VALUE!</v>
      </c>
      <c r="HK162" s="466">
        <f>HK161</f>
        <v>0.84999999999999998</v>
      </c>
      <c r="HL162" s="424">
        <f>HL161</f>
        <v>550000</v>
      </c>
      <c r="HM162" s="424">
        <f>HM161</f>
        <v>480000</v>
      </c>
      <c r="HN162" s="465" t="e">
        <f>(DJ162*EZ162+DK162*FH162+DL162*FM162+DM162*FR162+DN162*FW162+DO162*GB162+DS162*GI162+DP162*GM162+DR162*GR162)*1000*2</f>
        <v>#VALUE!</v>
      </c>
      <c r="HO162" s="465" t="e">
        <f>HN162*HK162*$HO$2/HL162*1000000</f>
        <v>#VALUE!</v>
      </c>
      <c r="HP162" s="465" t="e">
        <f>HN162*HK162*$HP$2/HM162*1000000</f>
        <v>#VALUE!</v>
      </c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</row>
    <row customFormat="1" r="163" s="0">
      <c r="A163" s="420">
        <v>152</v>
      </c>
      <c r="B163" s="421">
        <f ca="1">IF(D163=D162,B162,IF(D163="夜班",B162+1,B162))</f>
        <v>43592</v>
      </c>
      <c r="C163" s="422">
        <f>C162</f>
        <v>0.041666666666666699</v>
      </c>
      <c r="D163" s="10" t="str">
        <f ca="1">IF(HOUR(G163)&lt;8,"夜班",IF(HOUR(G163)&lt;16,"白班",IF(HOUR(G163)&lt;24,"中班",0)))</f>
        <v>夜班</v>
      </c>
      <c r="E163" s="10" t="e">
        <f ca="1">IF(F163=1,"甲",IF(F163=2,"乙",IF(F163=3,"丙",IF(F163=4,"丁",""))))</f>
        <v>#REF!</v>
      </c>
      <c r="F163" s="10" t="e">
        <f ca="1">SUMPRODUCT((成本日报!$A$3:$A$95=计划!B163)*(成本日报!$B$3:$B$95=计划!$D163),成本日报!$C$3:$C$95)</f>
        <v>#REF!</v>
      </c>
      <c r="G163" s="423">
        <f ca="1">G162+C162</f>
        <v>43592.2916666663</v>
      </c>
      <c r="H163" s="423">
        <f ca="1">$G163+$C163/60*10+$C163*0</f>
        <v>43592.298611110746</v>
      </c>
      <c r="I163" s="423">
        <f ca="1">$G163+$C163/60*18+$C163*0</f>
        <v>43592.304166666298</v>
      </c>
      <c r="J163" s="423">
        <f ca="1">$G163+$C163/60*0+$C163*1</f>
        <v>43592.333333332965</v>
      </c>
      <c r="K163" s="423">
        <f ca="1">$G163+$C163/60*30+$C163*2</f>
        <v>43592.395833332972</v>
      </c>
      <c r="L163" s="423">
        <f ca="1">$G163+$C163/60*0+$C163*3</f>
        <v>43592.4166666663</v>
      </c>
      <c r="M163" s="424" t="str">
        <f>IF(_tag_month_day!A153="","",_tag_month_day!A153)</f>
        <v/>
      </c>
      <c r="N163" s="424" t="str">
        <f>IF(_tag_month_day!B153="","",_tag_month_day!B153)</f>
        <v/>
      </c>
      <c r="O163" s="425" t="e">
        <f>IF(M163+N163=0,"",M163+N163)</f>
        <v>#VALUE!</v>
      </c>
      <c r="P163" s="424" t="str">
        <f>IF(_tag_month_day!C153="","",_tag_month_day!C153)</f>
        <v/>
      </c>
      <c r="Q163" s="424" t="str">
        <f>IF(_tag_month_day!D153="","",_tag_month_day!D153)</f>
        <v/>
      </c>
      <c r="R163" s="426" t="str">
        <f>IF(_tag_month_day!CB153="","",_tag_month_day!CB153/100)</f>
        <v/>
      </c>
      <c r="S163" s="427" t="str">
        <f>IF(_tag_month_day!E153="","",_tag_month_day!E153)</f>
        <v/>
      </c>
      <c r="T163" s="427" t="str">
        <f>IF(_tag_month_day!F153="","",_tag_month_day!F153)</f>
        <v/>
      </c>
      <c r="U163" s="428" t="e">
        <f>S163+T163</f>
        <v>#VALUE!</v>
      </c>
      <c r="V163" s="429" t="e">
        <f>U163/AJ163</f>
        <v>#VALUE!</v>
      </c>
      <c r="W163" s="430" t="str">
        <f>IF(_jhy_month_day!A153="","",_jhy_month_day!A153)</f>
        <v/>
      </c>
      <c r="X163" s="431" t="str">
        <f>IF(_jhy_month_day!B153="","",_jhy_month_day!B153/100)</f>
        <v/>
      </c>
      <c r="Y163" s="431" t="str">
        <f>IF(_jhy_month_day!C153="","",_jhy_month_day!C153/100)</f>
        <v/>
      </c>
      <c r="Z163" s="432">
        <f>Z159+1</f>
        <v>38</v>
      </c>
      <c r="AA163" s="433" t="str">
        <f>IF(_tag_month_day!G153="","",_tag_month_day!G153/100)</f>
        <v/>
      </c>
      <c r="AB163" s="433" t="str">
        <f>IF(_tag_month_day!H153="","",_tag_month_day!H153/100)</f>
        <v/>
      </c>
      <c r="AC163" s="434">
        <f>IF(X163="",AC162,BK163*($AV162*X163+$AW162*FD162+$AX162*FI162+$AY162*FN162+$AZ162*FS162+$BA162*FX162+$BG162*GE162)/(AV162*Y163+AX162*FK162+AW162*FF162+AY162*FP162+AZ162*FU162+BA162*FZ162+BG162*GG162+BB162*GK162+BC162*GN162+BD162*GP162))</f>
        <v>1.59963432013121</v>
      </c>
      <c r="AD163" s="435" t="str">
        <f>IF(AC163=AC162,"",AC163-AC162)</f>
        <v/>
      </c>
      <c r="AE163" s="436" t="str">
        <f>IF(1-AF163=0,"",(1-AF163))</f>
        <v/>
      </c>
      <c r="AF163" s="437">
        <v>1</v>
      </c>
      <c r="AG163" s="10" t="str">
        <f>AG162</f>
        <v>8B4</v>
      </c>
      <c r="AH163" s="438" t="str">
        <f>AH162</f>
        <v/>
      </c>
      <c r="AI163" s="424" t="e">
        <f>IF(ROUND(AJ163-AJ162,1)=0,"",AJ163-AJ162)</f>
        <v>#VALUE!</v>
      </c>
      <c r="AJ163" s="10" t="str">
        <f>IF(_tag_month_day!I153="","",_tag_month_day!I153)</f>
        <v/>
      </c>
      <c r="AK163" s="440"/>
      <c r="AL163" s="440"/>
      <c r="AM163" s="440"/>
      <c r="AN163" s="441">
        <f>AN162</f>
        <v>2</v>
      </c>
      <c r="AO163" s="441">
        <f>AO162</f>
        <v>8</v>
      </c>
      <c r="AP163" s="442" t="e">
        <f>(IF(AN163=0,AS162,AS162*(1+AO163/AN163)/(AR163+AO163/AN163)))+AT163</f>
        <v>#VALUE!</v>
      </c>
      <c r="AQ163" s="443" t="str">
        <f>IF(_tag_month_day!J153="","",_tag_month_day!J153/100)</f>
        <v/>
      </c>
      <c r="AR163" s="444">
        <f>AR162</f>
        <v>1.3</v>
      </c>
      <c r="AS163" s="445" t="e">
        <f>AQ163*(AN163*AR163+AO163)/(AN163+AO163)</f>
        <v>#VALUE!</v>
      </c>
      <c r="AT163" s="445" t="e">
        <f>(SUM(BE163:BF163)-SUM(BE162:BF162))*0.05</f>
        <v>#VALUE!</v>
      </c>
      <c r="AU163" s="446" t="str">
        <f>IF(_tag_month_day!CC153="","",IF(_tag_month_day!CC153&gt;0,_tag_month_day!CD153,_tag_month_day!CE153))</f>
        <v/>
      </c>
      <c r="AV163" s="447" t="str">
        <f>IF(_tag_month_day!L153="","",_tag_month_day!L153/100)</f>
        <v/>
      </c>
      <c r="AW163" s="431">
        <f>AW162</f>
        <v>0</v>
      </c>
      <c r="AX163" s="431">
        <f>AX162</f>
        <v>0</v>
      </c>
      <c r="AY163" s="431" t="str">
        <f>IF(_tag_month_day!M153="","",_tag_month_day!M153/100)</f>
        <v/>
      </c>
      <c r="AZ163" s="431" t="str">
        <f>IF(_tag_month_day!N153="","",_tag_month_day!N153/100)</f>
        <v/>
      </c>
      <c r="BA163" s="431" t="str">
        <f>IF(_tag_month_day!O153="","",_tag_month_day!O153/100)</f>
        <v/>
      </c>
      <c r="BB163" s="448" t="str">
        <f>IF(_tag_month_day!P153="","",_tag_month_day!P153/100)</f>
        <v/>
      </c>
      <c r="BC163" s="448">
        <f>BC162</f>
        <v>0</v>
      </c>
      <c r="BD163" s="448" t="str">
        <f>IF(_tag_month_day!Q153="","",_tag_month_day!Q153/100)</f>
        <v/>
      </c>
      <c r="BE163" s="449" t="str">
        <f>IF(_tag_month_day!R153="","",_tag_month_day!R153/100)</f>
        <v/>
      </c>
      <c r="BF163" s="388" t="e">
        <f>(AU163*(100+BE163*100))/(AJ163-AU163)/100</f>
        <v>#VALUE!</v>
      </c>
      <c r="BG163" s="450" t="e">
        <f>BE163+BF163</f>
        <v>#VALUE!</v>
      </c>
      <c r="BH163" s="451" t="e">
        <f>SUM(AV163:BF163)</f>
        <v>#VALUE!</v>
      </c>
      <c r="BI163" s="452" t="e">
        <f>IF(CX163=0,BI162,(DK163*查询!$R$5+DL163*查询!$Q$5+DM163*查询!$N$5+DN163*查询!$O$5+DO163*查询!$P$5)*AF163/CX163)</f>
        <v>#VALUE!</v>
      </c>
      <c r="BJ163" s="452" t="e">
        <f>IF(CX163=0,BJ162,(DP163*查询!$S$5+DQ163*查询!$T$5+DR163*查询!$U$5)*AF163/CX163)</f>
        <v>#VALUE!</v>
      </c>
      <c r="BK163" s="452">
        <f>BK162</f>
        <v>1</v>
      </c>
      <c r="BL163" s="453" t="e">
        <f>SUMPRODUCT((AV163:BA163)*(GS163:GX163))/((GS163:GX163)+SUM(BB163:BD163)*GY163+BG163*GZ163)</f>
        <v>#VALUE!</v>
      </c>
      <c r="BM163" s="453" t="e">
        <f>BK163*($AV163*FB163+$AW163*FD163+$AX163*FI163+$AY163*FN163+$AZ163*FS163+$BA163*FX163+$BG163*GE163)/(AV163*EY163+AX163*FK163+AW163*FF163+AY163*FP163+AZ163*FU163+BA163*FZ163+BG163*GG163+BB163*GK163+BC163*GN163+BD163*GP163)</f>
        <v>#VALUE!</v>
      </c>
      <c r="BN163" s="453" t="e">
        <f>($AV163*FC163+$AX163*FJ163+$AW163*FE163+$AY163*FO163+$AZ163*FT163+$BA163*FY163+$BG163*GF163)/($AV163*FA163+BG163*GH163+BB163*GL163+BC163*GO163+BD163*GQ163+BA163*GA163)</f>
        <v>#VALUE!</v>
      </c>
      <c r="BO163" s="454" t="e">
        <f>SUMPRODUCT(AV163:BA163*GS163:GX163)/(GS163:GX163+(BB163+BC163+BD163)*GY163+BG163)</f>
        <v>#VALUE!</v>
      </c>
      <c r="BP163" s="454" t="e">
        <f>SUMPRODUCT(AV163:BA163*GS163:GX163)/(GS163:GX163+(BB163+BC163+BD163)*GY163+BG163)</f>
        <v>#VALUE!</v>
      </c>
      <c r="BQ163" s="454" t="e">
        <f>SUMPRODUCT(AV163:BA163*GS163:GX163)/(GS163:GX163+(BB163+BC163+BD163)*GY163+BG163)</f>
        <v>#VALUE!</v>
      </c>
      <c r="BR163" s="453" t="str">
        <f>IF(_tag_month_day!T153="","",_tag_month_day!T153)</f>
        <v/>
      </c>
      <c r="BS163" s="453" t="str">
        <f>IF(_tag_month_day!U153="","",_tag_month_day!U153)</f>
        <v/>
      </c>
      <c r="BT163" s="455" t="str">
        <f>IF(CK163="","",IF((CK163&gt;=BV163-0.12)*(CK163&lt;=BV163+0.12),"合格","不合格"))</f>
        <v/>
      </c>
      <c r="BU163" s="456" t="str">
        <f>IF(_tag_month_day!V153="","",_tag_month_day!V153)</f>
        <v/>
      </c>
      <c r="BV163" s="457" t="str">
        <f>IF(_tag_month_day!W153="","",_tag_month_day!W153)</f>
        <v/>
      </c>
      <c r="BW163" s="458" t="str">
        <f>IF(_tag_month_day!X153="","",_tag_month_day!X153)</f>
        <v/>
      </c>
      <c r="BX163" s="458" t="str">
        <f>IF(_tag_month_day!Y153="","",_tag_month_day!Y153)</f>
        <v/>
      </c>
      <c r="BY163" s="459">
        <f ca="1">L163</f>
        <v>43592.4166666663</v>
      </c>
      <c r="BZ163" s="460"/>
      <c r="CA163" s="461"/>
      <c r="CB163" s="424" t="str">
        <f>IF(_tag_month_day!Z153="","",_tag_month_day!Z153)</f>
        <v/>
      </c>
      <c r="CC163" s="424" t="str">
        <f>IF(_tag_month_day!AA153="","",_tag_month_day!AA153)</f>
        <v/>
      </c>
      <c r="CD163" s="424" t="str">
        <f>IF(_tag_month_day!AB153="","",_tag_month_day!AB153)</f>
        <v/>
      </c>
      <c r="CE163" s="424" t="str">
        <f>IF(_tag_month_day!AC153="","",_tag_month_day!AC153)</f>
        <v/>
      </c>
      <c r="CF163" s="424" t="str">
        <f>IF(_tag_month_day!AD153="","",_tag_month_day!AD153)</f>
        <v/>
      </c>
      <c r="CG163" s="424" t="str">
        <f>IF(_tag_month_day!AE153="","",_tag_month_day!AE153)</f>
        <v/>
      </c>
      <c r="CH163" s="424" t="str">
        <f>IF(_tag_month_day!AF153="","",_tag_month_day!AF153)</f>
        <v/>
      </c>
      <c r="CI163" s="424" t="str">
        <f>IF(_tag_month_day!AG153="","",_tag_month_day!AG153)</f>
        <v/>
      </c>
      <c r="CJ163" s="424" t="str">
        <f>IF(_tag_month_day!AH153="","",_tag_month_day!AH153)</f>
        <v/>
      </c>
      <c r="CK163" s="424" t="str">
        <f>IF(_tag_month_day!AI153="","",_tag_month_day!AI153)</f>
        <v/>
      </c>
      <c r="CL163" s="4" t="str">
        <f>IF(_tag_month_day!AJ153="","",_tag_month_day!AJ153)</f>
        <v/>
      </c>
      <c r="CM163" s="4" t="str">
        <f>IF(_tag_month_day!AK153="","",_tag_month_day!AK153)</f>
        <v/>
      </c>
      <c r="CN163" s="4" t="str">
        <f>IF(_tag_month_day!AL153="","",_tag_month_day!AL153)</f>
        <v/>
      </c>
      <c r="CO163" s="4" t="str">
        <f>IF(_tag_month_day!AM153="","",_tag_month_day!AM153)</f>
        <v/>
      </c>
      <c r="CP163" s="4" t="str">
        <f>IF(_tag_month_day!AN153="","",_tag_month_day!AN153)</f>
        <v/>
      </c>
      <c r="CQ163" s="4" t="str">
        <f>IF(_tag_month_day!AO153="","",_tag_month_day!AO153)</f>
        <v/>
      </c>
      <c r="CR163" s="462" t="str">
        <f>IF(_tag_month_day!AP153="","",_tag_month_day!AP153)</f>
        <v/>
      </c>
      <c r="CS163" s="463" t="str">
        <f>IF(_tag_month_day!AQ153="","",_tag_month_day!AQ153)</f>
        <v/>
      </c>
      <c r="CT163" s="4" t="str">
        <f>IF(_tag_month_day!AR153="","",_tag_month_day!AR153)</f>
        <v/>
      </c>
      <c r="CU163" s="464" t="e">
        <f>DU163/AJ163</f>
        <v>#VALUE!</v>
      </c>
      <c r="CV163" s="451" t="e">
        <f>BG163/BH163</f>
        <v>#VALUE!</v>
      </c>
      <c r="CW163" s="465" t="e">
        <f>AJ163*(1-CV163)*CU163*AF163</f>
        <v>#VALUE!</v>
      </c>
      <c r="CX163" s="465" t="e">
        <f>CW163*94%</f>
        <v>#VALUE!</v>
      </c>
      <c r="CY163" s="466" t="e">
        <f>IF(CX163=0,0,DS163/(DS163+CX163))</f>
        <v>#VALUE!</v>
      </c>
      <c r="CZ163" s="465" t="e">
        <f>$AJ163*EF163</f>
        <v>#VALUE!</v>
      </c>
      <c r="DA163" s="465" t="e">
        <f>$AJ163*EG163</f>
        <v>#VALUE!</v>
      </c>
      <c r="DB163" s="465" t="e">
        <f>$AJ163*EH163</f>
        <v>#VALUE!</v>
      </c>
      <c r="DC163" s="465" t="e">
        <f>$AJ163*EI163</f>
        <v>#VALUE!</v>
      </c>
      <c r="DD163" s="465" t="e">
        <f>$AJ163*EJ163</f>
        <v>#VALUE!</v>
      </c>
      <c r="DE163" s="465" t="e">
        <f>$AJ163*EK163</f>
        <v>#VALUE!</v>
      </c>
      <c r="DF163" s="465" t="e">
        <f>$AJ163*EL163</f>
        <v>#VALUE!</v>
      </c>
      <c r="DG163" s="465" t="e">
        <f>$AJ163*EM163</f>
        <v>#VALUE!</v>
      </c>
      <c r="DH163" s="465" t="e">
        <f>$AJ163*EN163</f>
        <v>#VALUE!</v>
      </c>
      <c r="DI163" s="465" t="e">
        <f>$AJ163*EO163</f>
        <v>#VALUE!</v>
      </c>
      <c r="DJ163" s="465" t="e">
        <f>CZ163*(1-EP163)</f>
        <v>#VALUE!</v>
      </c>
      <c r="DK163" s="465" t="e">
        <f>DA163*(1-ER163)</f>
        <v>#VALUE!</v>
      </c>
      <c r="DL163" s="465" t="e">
        <f>DB163*(1-EQ163)</f>
        <v>#VALUE!</v>
      </c>
      <c r="DM163" s="465" t="e">
        <f>DC163*(1-ES163)</f>
        <v>#VALUE!</v>
      </c>
      <c r="DN163" s="465" t="e">
        <f>DD163*(1-ET163)</f>
        <v>#VALUE!</v>
      </c>
      <c r="DO163" s="465" t="e">
        <f>DE163</f>
        <v>#VALUE!</v>
      </c>
      <c r="DP163" s="465" t="e">
        <f>DF163*(1-EU163)</f>
        <v>#VALUE!</v>
      </c>
      <c r="DQ163" s="465" t="e">
        <f>DG163*(1-EV163)</f>
        <v>#VALUE!</v>
      </c>
      <c r="DR163" s="465" t="e">
        <f>DH163*(1-EW163)</f>
        <v>#VALUE!</v>
      </c>
      <c r="DS163" s="465" t="e">
        <f>DI163</f>
        <v>#VALUE!</v>
      </c>
      <c r="DT163" s="465" t="e">
        <f>SUM(DJ163:DS163)</f>
        <v>#VALUE!</v>
      </c>
      <c r="DU163" s="465" t="e">
        <f>(GS163:GX163)+(DP163+DQ163+DR163)*GY163+DS163</f>
        <v>#VALUE!</v>
      </c>
      <c r="DV163" s="451" t="e">
        <f>AV163/$BH163/(1-EP163)</f>
        <v>#VALUE!</v>
      </c>
      <c r="DW163" s="451" t="e">
        <f>AW163/$BH163/(1-ER163)</f>
        <v>#VALUE!</v>
      </c>
      <c r="DX163" s="451" t="e">
        <f>AX163/$BH163/(1-EQ163)</f>
        <v>#VALUE!</v>
      </c>
      <c r="DY163" s="451" t="e">
        <f>AY163/$BH163/(1-ES163)</f>
        <v>#VALUE!</v>
      </c>
      <c r="DZ163" s="451" t="e">
        <f>AZ163/$BH163/(1-ET163)</f>
        <v>#VALUE!</v>
      </c>
      <c r="EA163" s="451" t="e">
        <f>BA163/$BH163/(1-AX163)</f>
        <v>#VALUE!</v>
      </c>
      <c r="EB163" s="451" t="e">
        <f>BB163/$BH163/(1-EU163)</f>
        <v>#VALUE!</v>
      </c>
      <c r="EC163" s="451" t="e">
        <f>BC163/$BH163/(1-EV163)</f>
        <v>#VALUE!</v>
      </c>
      <c r="ED163" s="451" t="e">
        <f>BD163/$BH163/(1-EW163)</f>
        <v>#VALUE!</v>
      </c>
      <c r="EE163" s="451" t="e">
        <f>BG163/BH163</f>
        <v>#VALUE!</v>
      </c>
      <c r="EF163" s="451" t="e">
        <f>DV163/SUM($DV163:$EE163)</f>
        <v>#VALUE!</v>
      </c>
      <c r="EG163" s="451" t="e">
        <f>DW163/SUM($DV163:$EE163)</f>
        <v>#VALUE!</v>
      </c>
      <c r="EH163" s="451" t="e">
        <f>DX163/SUM($DV163:$EE163)</f>
        <v>#VALUE!</v>
      </c>
      <c r="EI163" s="451" t="e">
        <f>DY163/SUM($DV163:$EE163)</f>
        <v>#VALUE!</v>
      </c>
      <c r="EJ163" s="451" t="e">
        <f>DZ163/SUM($DV163:$EE163)</f>
        <v>#VALUE!</v>
      </c>
      <c r="EK163" s="451" t="e">
        <f>EA163/SUM($DV163:$EE163)</f>
        <v>#VALUE!</v>
      </c>
      <c r="EL163" s="451" t="e">
        <f>EB163/SUM($DV163:$EE163)</f>
        <v>#VALUE!</v>
      </c>
      <c r="EM163" s="451" t="e">
        <f>EC163/SUM($DV163:$EE163)</f>
        <v>#VALUE!</v>
      </c>
      <c r="EN163" s="451" t="e">
        <f>ED163/SUM($DV163:$EE163)</f>
        <v>#VALUE!</v>
      </c>
      <c r="EO163" s="451" t="e">
        <f>EE163/SUM($DV163:$EE163)</f>
        <v>#VALUE!</v>
      </c>
      <c r="EP163" s="450">
        <f>EP162</f>
        <v>0.080000000000000002</v>
      </c>
      <c r="EQ163" s="450">
        <f>EQ162</f>
        <v>0.014999999999999999</v>
      </c>
      <c r="ER163" s="450">
        <f>ER162</f>
        <v>0.014999999999999999</v>
      </c>
      <c r="ES163" s="450">
        <f>ES162</f>
        <v>0.014999999999999999</v>
      </c>
      <c r="ET163" s="450">
        <f>ET162</f>
        <v>0.014999999999999999</v>
      </c>
      <c r="EU163" s="450">
        <f>EU162</f>
        <v>0.089999999999999997</v>
      </c>
      <c r="EV163" s="450">
        <f>EV162</f>
        <v>0.089999999999999997</v>
      </c>
      <c r="EW163" s="450">
        <f>EW162</f>
        <v>0.089999999999999997</v>
      </c>
      <c r="EX163" s="431" t="str">
        <f>IF(_tag_month_day!AS153="","",_tag_month_day!AS153/100)</f>
        <v/>
      </c>
      <c r="EY163" s="431" t="str">
        <f>IF(_tag_month_day!AT153="","",_tag_month_day!AT153/100)</f>
        <v/>
      </c>
      <c r="EZ163" s="431" t="str">
        <f>IF(_tag_month_day!AU153="","",_tag_month_day!AU153/100)</f>
        <v/>
      </c>
      <c r="FA163" s="431" t="str">
        <f>IF(_tag_month_day!AV153="","",_tag_month_day!AV153/100)</f>
        <v/>
      </c>
      <c r="FB163" s="431" t="str">
        <f>IF(_tag_month_day!AW153="","",_tag_month_day!AW153/100)</f>
        <v/>
      </c>
      <c r="FC163" s="431" t="str">
        <f>IF(_tag_month_day!AX153="","",_tag_month_day!AX153/100)</f>
        <v/>
      </c>
      <c r="FD163" s="449" t="str">
        <f>IF(_tag_month_day!AY153="","",_tag_month_day!AY153/100)</f>
        <v/>
      </c>
      <c r="FE163" s="449" t="str">
        <f>IF(_tag_month_day!AZ153="","",_tag_month_day!AZ153/100)</f>
        <v/>
      </c>
      <c r="FF163" s="449" t="str">
        <f>IF(_tag_month_day!BA153="","",_tag_month_day!BA153/100)</f>
        <v/>
      </c>
      <c r="FG163" s="449" t="str">
        <f>IF(_tag_month_day!BB153="","",_tag_month_day!BB153/100)</f>
        <v/>
      </c>
      <c r="FH163" s="467" t="str">
        <f>IF(_tag_month_day!BC153="","",_tag_month_day!BC153/100)</f>
        <v/>
      </c>
      <c r="FI163" s="449">
        <f>FI162</f>
        <v>0.40999999999999998</v>
      </c>
      <c r="FJ163" s="449">
        <f>FJ162</f>
        <v>0.11</v>
      </c>
      <c r="FK163" s="449">
        <f>FK162</f>
        <v>0.014999999999999999</v>
      </c>
      <c r="FL163" s="449">
        <f>FL162</f>
        <v>0</v>
      </c>
      <c r="FM163" s="467">
        <f>FM162</f>
        <v>0.0001</v>
      </c>
      <c r="FN163" s="449">
        <f>FN162</f>
        <v>0.32000000000000001</v>
      </c>
      <c r="FO163" s="449">
        <f>FO162</f>
        <v>0.20000000000000001</v>
      </c>
      <c r="FP163" s="449">
        <f>FP162</f>
        <v>0.01</v>
      </c>
      <c r="FQ163" s="449">
        <f>FQ162</f>
        <v>0</v>
      </c>
      <c r="FR163" s="467">
        <f>FR162</f>
        <v>0.0001</v>
      </c>
      <c r="FS163" s="449" t="str">
        <f>IF(_tag_month_day!BD153="","",_tag_month_day!BD153/100)</f>
        <v/>
      </c>
      <c r="FT163" s="449" t="str">
        <f>IF(_tag_month_day!BE153="","",_tag_month_day!BE153/100)</f>
        <v/>
      </c>
      <c r="FU163" s="449" t="str">
        <f>IF(_tag_month_day!BF153="","",_tag_month_day!BF153/100)</f>
        <v/>
      </c>
      <c r="FV163" s="449" t="str">
        <f>IF(_tag_month_day!BG153="","",_tag_month_day!BG153/100)</f>
        <v/>
      </c>
      <c r="FW163" s="467" t="str">
        <f>IF(_tag_month_day!BH153="","",_tag_month_day!BH153/100)</f>
        <v/>
      </c>
      <c r="FX163" s="449" t="str">
        <f>IF(_tag_month_day!BI153="","",_tag_month_day!BI153/100)</f>
        <v/>
      </c>
      <c r="FY163" s="449" t="str">
        <f>IF(_tag_month_day!BJ153="","",_tag_month_day!BJ153/100)</f>
        <v/>
      </c>
      <c r="FZ163" s="468" t="str">
        <f>IF(_tag_month_day!BK153="","",_tag_month_day!BK153/100)</f>
        <v/>
      </c>
      <c r="GA163" s="449" t="str">
        <f>IF(_tag_month_day!BL153="","",_tag_month_day!BL153/100)</f>
        <v/>
      </c>
      <c r="GB163" s="467" t="str">
        <f>IF(_tag_month_day!BM153="","",_tag_month_day!BM153/100)</f>
        <v/>
      </c>
      <c r="GC163" s="431" t="str">
        <f>IF(_tag_month_day!BN153="","",_tag_month_day!BN153/100)</f>
        <v/>
      </c>
      <c r="GD163" s="431" t="str">
        <f>IF(_tag_month_day!BO153="","",_tag_month_day!BO153/100)</f>
        <v/>
      </c>
      <c r="GE163" s="431" t="str">
        <f>IF(_tag_month_day!BP153="","",_tag_month_day!BP153/100)</f>
        <v/>
      </c>
      <c r="GF163" s="431" t="str">
        <f>IF(_tag_month_day!BQ153="","",_tag_month_day!BQ153/100)</f>
        <v/>
      </c>
      <c r="GG163" s="431" t="str">
        <f>IF(_tag_month_day!BR153="","",_tag_month_day!BR153/100)</f>
        <v/>
      </c>
      <c r="GH163" s="431" t="str">
        <f>IF(_tag_month_day!BS153="","",_tag_month_day!BS153/100)</f>
        <v/>
      </c>
      <c r="GI163" s="467" t="str">
        <f>IF(_tag_month_day!BT153="","",_tag_month_day!BT153/100)</f>
        <v/>
      </c>
      <c r="GJ163" s="469" t="str">
        <f>IF(_tag_month_day!BU153="","",_tag_month_day!BU153/100)</f>
        <v/>
      </c>
      <c r="GK163" s="470">
        <f>GK162</f>
        <v>0.070000000000000007</v>
      </c>
      <c r="GL163" s="470">
        <f>GL162</f>
        <v>0.029999999999999999</v>
      </c>
      <c r="GM163" s="471" t="str">
        <f>IF(_tag_month_day!BX153="","",_tag_month_day!BX153/100)</f>
        <v/>
      </c>
      <c r="GN163" s="470">
        <f>GN162</f>
        <v>0.070000000000000007</v>
      </c>
      <c r="GO163" s="470">
        <f>GO162</f>
        <v>0.029999999999999999</v>
      </c>
      <c r="GP163" s="470">
        <f>GP162</f>
        <v>0.089999999999999997</v>
      </c>
      <c r="GQ163" s="470">
        <f>GQ162</f>
        <v>0.029999999999999999</v>
      </c>
      <c r="GR163" s="471" t="str">
        <f>IF(_tag_month_day!CA153="","",_tag_month_day!CA153/100)</f>
        <v/>
      </c>
      <c r="GS163" s="472">
        <f>GS162</f>
        <v>0.95299999999999996</v>
      </c>
      <c r="GT163" s="472">
        <f>GT162</f>
        <v>0.55000000000000004</v>
      </c>
      <c r="GU163" s="472">
        <f>GU162</f>
        <v>0.55000000000000004</v>
      </c>
      <c r="GV163" s="472">
        <f>GV162</f>
        <v>0.55000000000000004</v>
      </c>
      <c r="GW163" s="472">
        <f>GW162</f>
        <v>0.5</v>
      </c>
      <c r="GX163" s="472">
        <f>GX162</f>
        <v>0.93500000000000005</v>
      </c>
      <c r="GY163" s="472">
        <f>GY162</f>
        <v>0.14999999999999999</v>
      </c>
      <c r="GZ163" s="472">
        <f>GZ162</f>
        <v>1</v>
      </c>
      <c r="HA163" s="474">
        <f>HA162</f>
        <v>0.047</v>
      </c>
      <c r="HB163" s="474">
        <f>HB162</f>
        <v>0.45000000000000001</v>
      </c>
      <c r="HC163" s="474">
        <f>HC162</f>
        <v>0.45000000000000001</v>
      </c>
      <c r="HD163" s="474">
        <f>HD162</f>
        <v>0.45000000000000001</v>
      </c>
      <c r="HE163" s="474">
        <f>HE162</f>
        <v>0.5</v>
      </c>
      <c r="HF163" s="474">
        <f>HF162</f>
        <v>0.065000000000000002</v>
      </c>
      <c r="HG163" s="474">
        <f>HG162</f>
        <v>0.84999999999999998</v>
      </c>
      <c r="HH163" s="474">
        <f>HH162</f>
        <v>0</v>
      </c>
      <c r="HI163" s="10">
        <f>IF(BZ163&lt;&gt;"",CK163-BV163,0)</f>
        <v>0</v>
      </c>
      <c r="HJ163" s="10" t="e">
        <f>IF(AJ163&gt;0,AH163-AJ163,0)</f>
        <v>#VALUE!</v>
      </c>
      <c r="HK163" s="466">
        <f>HK162</f>
        <v>0.84999999999999998</v>
      </c>
      <c r="HL163" s="424">
        <f>HL162</f>
        <v>550000</v>
      </c>
      <c r="HM163" s="424">
        <f>HM162</f>
        <v>480000</v>
      </c>
      <c r="HN163" s="465" t="e">
        <f>(DJ163*EZ163+DK163*FH163+DL163*FM163+DM163*FR163+DN163*FW163+DO163*GB163+DS163*GI163+DP163*GM163+DR163*GR163)*1000*2</f>
        <v>#VALUE!</v>
      </c>
      <c r="HO163" s="465" t="e">
        <f>HN163*HK163*$HO$2/HL163*1000000</f>
        <v>#VALUE!</v>
      </c>
      <c r="HP163" s="465" t="e">
        <f>HN163*HK163*$HP$2/HM163*1000000</f>
        <v>#VALUE!</v>
      </c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</row>
    <row customFormat="1" r="164" s="0">
      <c r="A164" s="420">
        <v>153</v>
      </c>
      <c r="B164" s="421">
        <f ca="1">IF(D164=D163,B163,IF(D164="夜班",B163+1,B163))</f>
        <v>43592</v>
      </c>
      <c r="C164" s="422">
        <f>C163</f>
        <v>0.041666666666666699</v>
      </c>
      <c r="D164" s="10" t="str">
        <f ca="1">IF(HOUR(G164)&lt;8,"夜班",IF(HOUR(G164)&lt;16,"白班",IF(HOUR(G164)&lt;24,"中班",0)))</f>
        <v>夜班</v>
      </c>
      <c r="E164" s="10" t="e">
        <f ca="1">IF(F164=1,"甲",IF(F164=2,"乙",IF(F164=3,"丙",IF(F164=4,"丁",""))))</f>
        <v>#REF!</v>
      </c>
      <c r="F164" s="10" t="e">
        <f ca="1">SUMPRODUCT((成本日报!$A$3:$A$95=计划!B164)*(成本日报!$B$3:$B$95=计划!$D164),成本日报!$C$3:$C$95)</f>
        <v>#REF!</v>
      </c>
      <c r="G164" s="423">
        <f ca="1">G163+C163</f>
        <v>43592.333333332965</v>
      </c>
      <c r="H164" s="423">
        <f ca="1">$G164+$C164/60*10+$C164*0</f>
        <v>43592.34027777741</v>
      </c>
      <c r="I164" s="423">
        <f ca="1">$G164+$C164/60*18+$C164*0</f>
        <v>43592.345833332962</v>
      </c>
      <c r="J164" s="423">
        <f ca="1">$G164+$C164/60*0+$C164*1</f>
        <v>43592.374999999629</v>
      </c>
      <c r="K164" s="423">
        <f ca="1">$G164+$C164/60*30+$C164*2</f>
        <v>43592.437499999636</v>
      </c>
      <c r="L164" s="423">
        <f ca="1">$G164+$C164/60*0+$C164*3</f>
        <v>43592.458333332965</v>
      </c>
      <c r="M164" s="424" t="str">
        <f>IF(_tag_month_day!A154="","",_tag_month_day!A154)</f>
        <v/>
      </c>
      <c r="N164" s="424" t="str">
        <f>IF(_tag_month_day!B154="","",_tag_month_day!B154)</f>
        <v/>
      </c>
      <c r="O164" s="425" t="e">
        <f>IF(M164+N164=0,"",M164+N164)</f>
        <v>#VALUE!</v>
      </c>
      <c r="P164" s="424" t="str">
        <f>IF(_tag_month_day!C154="","",_tag_month_day!C154)</f>
        <v/>
      </c>
      <c r="Q164" s="424" t="str">
        <f>IF(_tag_month_day!D154="","",_tag_month_day!D154)</f>
        <v/>
      </c>
      <c r="R164" s="426" t="str">
        <f>IF(_tag_month_day!CB154="","",_tag_month_day!CB154/100)</f>
        <v/>
      </c>
      <c r="S164" s="427" t="str">
        <f>IF(_tag_month_day!E154="","",_tag_month_day!E154)</f>
        <v/>
      </c>
      <c r="T164" s="427" t="str">
        <f>IF(_tag_month_day!F154="","",_tag_month_day!F154)</f>
        <v/>
      </c>
      <c r="U164" s="428" t="e">
        <f>S164+T164</f>
        <v>#VALUE!</v>
      </c>
      <c r="V164" s="429" t="e">
        <f>U164/AJ164</f>
        <v>#VALUE!</v>
      </c>
      <c r="W164" s="430" t="str">
        <f>IF(_jhy_month_day!A154="","",_jhy_month_day!A154)</f>
        <v/>
      </c>
      <c r="X164" s="431" t="str">
        <f>IF(_jhy_month_day!B154="","",_jhy_month_day!B154/100)</f>
        <v/>
      </c>
      <c r="Y164" s="431" t="str">
        <f>IF(_jhy_month_day!C154="","",_jhy_month_day!C154/100)</f>
        <v/>
      </c>
      <c r="Z164" s="432">
        <f>Z160+1</f>
        <v>39</v>
      </c>
      <c r="AA164" s="433" t="str">
        <f>IF(_tag_month_day!G154="","",_tag_month_day!G154/100)</f>
        <v/>
      </c>
      <c r="AB164" s="433" t="str">
        <f>IF(_tag_month_day!H154="","",_tag_month_day!H154/100)</f>
        <v/>
      </c>
      <c r="AC164" s="434">
        <f>IF(X164="",AC163,BK164*($AV163*X164+$AW163*FD163+$AX163*FI163+$AY163*FN163+$AZ163*FS163+$BA163*FX163+$BG163*GE163)/(AV163*Y164+AX163*FK163+AW163*FF163+AY163*FP163+AZ163*FU163+BA163*FZ163+BG163*GG163+BB163*GK163+BC163*GN163+BD163*GP163))</f>
        <v>1.59963432013121</v>
      </c>
      <c r="AD164" s="435" t="str">
        <f>IF(AC164=AC163,"",AC164-AC163)</f>
        <v/>
      </c>
      <c r="AE164" s="436" t="str">
        <f>IF(1-AF164=0,"",(1-AF164))</f>
        <v/>
      </c>
      <c r="AF164" s="437">
        <v>1</v>
      </c>
      <c r="AG164" s="10" t="str">
        <f>AG163</f>
        <v>8B4</v>
      </c>
      <c r="AH164" s="438" t="str">
        <f>AH163</f>
        <v/>
      </c>
      <c r="AI164" s="424" t="e">
        <f>IF(ROUND(AJ164-AJ163,1)=0,"",AJ164-AJ163)</f>
        <v>#VALUE!</v>
      </c>
      <c r="AJ164" s="10" t="str">
        <f>IF(_tag_month_day!I154="","",_tag_month_day!I154)</f>
        <v/>
      </c>
      <c r="AK164" s="440" t="s">
        <v>86</v>
      </c>
      <c r="AL164" s="440" t="s">
        <v>466</v>
      </c>
      <c r="AM164" s="440" t="s">
        <v>439</v>
      </c>
      <c r="AN164" s="441">
        <f>AN163</f>
        <v>2</v>
      </c>
      <c r="AO164" s="441">
        <f>AO163</f>
        <v>8</v>
      </c>
      <c r="AP164" s="442" t="e">
        <f>(IF(AN164=0,AS163,AS163*(1+AO164/AN164)/(AR164+AO164/AN164)))+AT164</f>
        <v>#VALUE!</v>
      </c>
      <c r="AQ164" s="443" t="str">
        <f>IF(_tag_month_day!J154="","",_tag_month_day!J154/100)</f>
        <v/>
      </c>
      <c r="AR164" s="444">
        <f>AR163</f>
        <v>1.3</v>
      </c>
      <c r="AS164" s="445" t="e">
        <f>AQ164*(AN164*AR164+AO164)/(AN164+AO164)</f>
        <v>#VALUE!</v>
      </c>
      <c r="AT164" s="445" t="e">
        <f>(SUM(BE164:BF164)-SUM(BE163:BF163))*0.05</f>
        <v>#VALUE!</v>
      </c>
      <c r="AU164" s="446" t="str">
        <f>IF(_tag_month_day!CC154="","",IF(_tag_month_day!CC154&gt;0,_tag_month_day!CD154,_tag_month_day!CE154))</f>
        <v/>
      </c>
      <c r="AV164" s="447" t="str">
        <f>IF(_tag_month_day!L154="","",_tag_month_day!L154/100)</f>
        <v/>
      </c>
      <c r="AW164" s="431">
        <f>AW163</f>
        <v>0</v>
      </c>
      <c r="AX164" s="431">
        <f>AX163</f>
        <v>0</v>
      </c>
      <c r="AY164" s="431" t="str">
        <f>IF(_tag_month_day!M154="","",_tag_month_day!M154/100)</f>
        <v/>
      </c>
      <c r="AZ164" s="431" t="str">
        <f>IF(_tag_month_day!N154="","",_tag_month_day!N154/100)</f>
        <v/>
      </c>
      <c r="BA164" s="431" t="str">
        <f>IF(_tag_month_day!O154="","",_tag_month_day!O154/100)</f>
        <v/>
      </c>
      <c r="BB164" s="448" t="str">
        <f>IF(_tag_month_day!P154="","",_tag_month_day!P154/100)</f>
        <v/>
      </c>
      <c r="BC164" s="448">
        <f>BC163</f>
        <v>0</v>
      </c>
      <c r="BD164" s="448" t="str">
        <f>IF(_tag_month_day!Q154="","",_tag_month_day!Q154/100)</f>
        <v/>
      </c>
      <c r="BE164" s="449" t="str">
        <f>IF(_tag_month_day!R154="","",_tag_month_day!R154/100)</f>
        <v/>
      </c>
      <c r="BF164" s="388" t="e">
        <f>(AU164*(100+BE164*100))/(AJ164-AU164)/100</f>
        <v>#VALUE!</v>
      </c>
      <c r="BG164" s="450" t="e">
        <f>BE164+BF164</f>
        <v>#VALUE!</v>
      </c>
      <c r="BH164" s="451" t="e">
        <f>SUM(AV164:BF164)</f>
        <v>#VALUE!</v>
      </c>
      <c r="BI164" s="452" t="e">
        <f>IF(CX164=0,BI163,(DK164*查询!$R$5+DL164*查询!$Q$5+DM164*查询!$N$5+DN164*查询!$O$5+DO164*查询!$P$5)*AF164/CX164)</f>
        <v>#VALUE!</v>
      </c>
      <c r="BJ164" s="452" t="e">
        <f>IF(CX164=0,BJ163,(DP164*查询!$S$5+DQ164*查询!$T$5+DR164*查询!$U$5)*AF164/CX164)</f>
        <v>#VALUE!</v>
      </c>
      <c r="BK164" s="452">
        <f>BK163</f>
        <v>1</v>
      </c>
      <c r="BL164" s="453" t="e">
        <f>SUMPRODUCT((AV164:BA164)*(GS164:GX164))/((GS164:GX164)+SUM(BB164:BD164)*GY164+BG164*GZ164)</f>
        <v>#VALUE!</v>
      </c>
      <c r="BM164" s="453" t="e">
        <f>BK164*($AV164*FB164+$AW164*FD164+$AX164*FI164+$AY164*FN164+$AZ164*FS164+$BA164*FX164+$BG164*GE164)/(AV164*EY164+AX164*FK164+AW164*FF164+AY164*FP164+AZ164*FU164+BA164*FZ164+BG164*GG164+BB164*GK164+BC164*GN164+BD164*GP164)</f>
        <v>#VALUE!</v>
      </c>
      <c r="BN164" s="453" t="e">
        <f>($AV164*FC164+$AX164*FJ164+$AW164*FE164+$AY164*FO164+$AZ164*FT164+$BA164*FY164+$BG164*GF164)/($AV164*FA164+BG164*GH164+BB164*GL164+BC164*GO164+BD164*GQ164+BA164*GA164)</f>
        <v>#VALUE!</v>
      </c>
      <c r="BO164" s="454" t="e">
        <f>SUMPRODUCT(AV164:BA164*GS164:GX164)/(GS164:GX164+(BB164+BC164+BD164)*GY164+BG164)</f>
        <v>#VALUE!</v>
      </c>
      <c r="BP164" s="454" t="e">
        <f>SUMPRODUCT(AV164:BA164*GS164:GX164)/(GS164:GX164+(BB164+BC164+BD164)*GY164+BG164)</f>
        <v>#VALUE!</v>
      </c>
      <c r="BQ164" s="454" t="e">
        <f>SUMPRODUCT(AV164:BA164*GS164:GX164)/(GS164:GX164+(BB164+BC164+BD164)*GY164+BG164)</f>
        <v>#VALUE!</v>
      </c>
      <c r="BR164" s="453" t="str">
        <f>IF(_tag_month_day!T154="","",_tag_month_day!T154)</f>
        <v/>
      </c>
      <c r="BS164" s="453" t="str">
        <f>IF(_tag_month_day!U154="","",_tag_month_day!U154)</f>
        <v/>
      </c>
      <c r="BT164" s="455" t="str">
        <f>IF(CK164="","",IF((CK164&gt;=BV164-0.12)*(CK164&lt;=BV164+0.12),"合格","不合格"))</f>
        <v/>
      </c>
      <c r="BU164" s="456" t="str">
        <f>IF(_tag_month_day!V154="","",_tag_month_day!V154)</f>
        <v/>
      </c>
      <c r="BV164" s="457" t="str">
        <f>IF(_tag_month_day!W154="","",_tag_month_day!W154)</f>
        <v/>
      </c>
      <c r="BW164" s="458" t="str">
        <f>IF(_tag_month_day!X154="","",_tag_month_day!X154)</f>
        <v/>
      </c>
      <c r="BX164" s="458" t="str">
        <f>IF(_tag_month_day!Y154="","",_tag_month_day!Y154)</f>
        <v/>
      </c>
      <c r="BY164" s="459">
        <f ca="1">L164</f>
        <v>43592.458333332965</v>
      </c>
      <c r="BZ164" s="460" t="s">
        <v>429</v>
      </c>
      <c r="CA164" s="461">
        <v>0.44791666666666702</v>
      </c>
      <c r="CB164" s="424" t="str">
        <f>IF(_tag_month_day!Z154="","",_tag_month_day!Z154)</f>
        <v/>
      </c>
      <c r="CC164" s="424" t="str">
        <f>IF(_tag_month_day!AA154="","",_tag_month_day!AA154)</f>
        <v/>
      </c>
      <c r="CD164" s="424" t="str">
        <f>IF(_tag_month_day!AB154="","",_tag_month_day!AB154)</f>
        <v/>
      </c>
      <c r="CE164" s="424" t="str">
        <f>IF(_tag_month_day!AC154="","",_tag_month_day!AC154)</f>
        <v/>
      </c>
      <c r="CF164" s="424" t="str">
        <f>IF(_tag_month_day!AD154="","",_tag_month_day!AD154)</f>
        <v/>
      </c>
      <c r="CG164" s="424" t="str">
        <f>IF(_tag_month_day!AE154="","",_tag_month_day!AE154)</f>
        <v/>
      </c>
      <c r="CH164" s="424" t="str">
        <f>IF(_tag_month_day!AF154="","",_tag_month_day!AF154)</f>
        <v/>
      </c>
      <c r="CI164" s="424" t="str">
        <f>IF(_tag_month_day!AG154="","",_tag_month_day!AG154)</f>
        <v/>
      </c>
      <c r="CJ164" s="424" t="str">
        <f>IF(_tag_month_day!AH154="","",_tag_month_day!AH154)</f>
        <v/>
      </c>
      <c r="CK164" s="424" t="str">
        <f>IF(_tag_month_day!AI154="","",_tag_month_day!AI154)</f>
        <v/>
      </c>
      <c r="CL164" s="4" t="str">
        <f>IF(_tag_month_day!AJ154="","",_tag_month_day!AJ154)</f>
        <v/>
      </c>
      <c r="CM164" s="4" t="str">
        <f>IF(_tag_month_day!AK154="","",_tag_month_day!AK154)</f>
        <v/>
      </c>
      <c r="CN164" s="4" t="str">
        <f>IF(_tag_month_day!AL154="","",_tag_month_day!AL154)</f>
        <v/>
      </c>
      <c r="CO164" s="4" t="str">
        <f>IF(_tag_month_day!AM154="","",_tag_month_day!AM154)</f>
        <v/>
      </c>
      <c r="CP164" s="4" t="str">
        <f>IF(_tag_month_day!AN154="","",_tag_month_day!AN154)</f>
        <v/>
      </c>
      <c r="CQ164" s="4" t="str">
        <f>IF(_tag_month_day!AO154="","",_tag_month_day!AO154)</f>
        <v/>
      </c>
      <c r="CR164" s="462" t="str">
        <f>IF(_tag_month_day!AP154="","",_tag_month_day!AP154)</f>
        <v/>
      </c>
      <c r="CS164" s="463" t="str">
        <f>IF(_tag_month_day!AQ154="","",_tag_month_day!AQ154)</f>
        <v/>
      </c>
      <c r="CT164" s="4" t="str">
        <f>IF(_tag_month_day!AR154="","",_tag_month_day!AR154)</f>
        <v/>
      </c>
      <c r="CU164" s="464" t="e">
        <f>DU164/AJ164</f>
        <v>#VALUE!</v>
      </c>
      <c r="CV164" s="451" t="e">
        <f>BG164/BH164</f>
        <v>#VALUE!</v>
      </c>
      <c r="CW164" s="465" t="e">
        <f>AJ164*(1-CV164)*CU164*AF164</f>
        <v>#VALUE!</v>
      </c>
      <c r="CX164" s="465" t="e">
        <f>CW164*94%</f>
        <v>#VALUE!</v>
      </c>
      <c r="CY164" s="466" t="e">
        <f>IF(CX164=0,0,DS164/(DS164+CX164))</f>
        <v>#VALUE!</v>
      </c>
      <c r="CZ164" s="465" t="e">
        <f>$AJ164*EF164</f>
        <v>#VALUE!</v>
      </c>
      <c r="DA164" s="465" t="e">
        <f>$AJ164*EG164</f>
        <v>#VALUE!</v>
      </c>
      <c r="DB164" s="465" t="e">
        <f>$AJ164*EH164</f>
        <v>#VALUE!</v>
      </c>
      <c r="DC164" s="465" t="e">
        <f>$AJ164*EI164</f>
        <v>#VALUE!</v>
      </c>
      <c r="DD164" s="465" t="e">
        <f>$AJ164*EJ164</f>
        <v>#VALUE!</v>
      </c>
      <c r="DE164" s="465" t="e">
        <f>$AJ164*EK164</f>
        <v>#VALUE!</v>
      </c>
      <c r="DF164" s="465" t="e">
        <f>$AJ164*EL164</f>
        <v>#VALUE!</v>
      </c>
      <c r="DG164" s="465" t="e">
        <f>$AJ164*EM164</f>
        <v>#VALUE!</v>
      </c>
      <c r="DH164" s="465" t="e">
        <f>$AJ164*EN164</f>
        <v>#VALUE!</v>
      </c>
      <c r="DI164" s="465" t="e">
        <f>$AJ164*EO164</f>
        <v>#VALUE!</v>
      </c>
      <c r="DJ164" s="465" t="e">
        <f>CZ164*(1-EP164)</f>
        <v>#VALUE!</v>
      </c>
      <c r="DK164" s="465" t="e">
        <f>DA164*(1-ER164)</f>
        <v>#VALUE!</v>
      </c>
      <c r="DL164" s="465" t="e">
        <f>DB164*(1-EQ164)</f>
        <v>#VALUE!</v>
      </c>
      <c r="DM164" s="465" t="e">
        <f>DC164*(1-ES164)</f>
        <v>#VALUE!</v>
      </c>
      <c r="DN164" s="465" t="e">
        <f>DD164*(1-ET164)</f>
        <v>#VALUE!</v>
      </c>
      <c r="DO164" s="465" t="e">
        <f>DE164</f>
        <v>#VALUE!</v>
      </c>
      <c r="DP164" s="465" t="e">
        <f>DF164*(1-EU164)</f>
        <v>#VALUE!</v>
      </c>
      <c r="DQ164" s="465" t="e">
        <f>DG164*(1-EV164)</f>
        <v>#VALUE!</v>
      </c>
      <c r="DR164" s="465" t="e">
        <f>DH164*(1-EW164)</f>
        <v>#VALUE!</v>
      </c>
      <c r="DS164" s="465" t="e">
        <f>DI164</f>
        <v>#VALUE!</v>
      </c>
      <c r="DT164" s="465" t="e">
        <f>SUM(DJ164:DS164)</f>
        <v>#VALUE!</v>
      </c>
      <c r="DU164" s="465" t="e">
        <f>(GS164:GX164)+(DP164+DQ164+DR164)*GY164+DS164</f>
        <v>#VALUE!</v>
      </c>
      <c r="DV164" s="451" t="e">
        <f>AV164/$BH164/(1-EP164)</f>
        <v>#VALUE!</v>
      </c>
      <c r="DW164" s="451" t="e">
        <f>AW164/$BH164/(1-ER164)</f>
        <v>#VALUE!</v>
      </c>
      <c r="DX164" s="451" t="e">
        <f>AX164/$BH164/(1-EQ164)</f>
        <v>#VALUE!</v>
      </c>
      <c r="DY164" s="451" t="e">
        <f>AY164/$BH164/(1-ES164)</f>
        <v>#VALUE!</v>
      </c>
      <c r="DZ164" s="451" t="e">
        <f>AZ164/$BH164/(1-ET164)</f>
        <v>#VALUE!</v>
      </c>
      <c r="EA164" s="451" t="e">
        <f>BA164/$BH164/(1-AX164)</f>
        <v>#VALUE!</v>
      </c>
      <c r="EB164" s="451" t="e">
        <f>BB164/$BH164/(1-EU164)</f>
        <v>#VALUE!</v>
      </c>
      <c r="EC164" s="451" t="e">
        <f>BC164/$BH164/(1-EV164)</f>
        <v>#VALUE!</v>
      </c>
      <c r="ED164" s="451" t="e">
        <f>BD164/$BH164/(1-EW164)</f>
        <v>#VALUE!</v>
      </c>
      <c r="EE164" s="451" t="e">
        <f>BG164/BH164</f>
        <v>#VALUE!</v>
      </c>
      <c r="EF164" s="451" t="e">
        <f>DV164/SUM($DV164:$EE164)</f>
        <v>#VALUE!</v>
      </c>
      <c r="EG164" s="451" t="e">
        <f>DW164/SUM($DV164:$EE164)</f>
        <v>#VALUE!</v>
      </c>
      <c r="EH164" s="451" t="e">
        <f>DX164/SUM($DV164:$EE164)</f>
        <v>#VALUE!</v>
      </c>
      <c r="EI164" s="451" t="e">
        <f>DY164/SUM($DV164:$EE164)</f>
        <v>#VALUE!</v>
      </c>
      <c r="EJ164" s="451" t="e">
        <f>DZ164/SUM($DV164:$EE164)</f>
        <v>#VALUE!</v>
      </c>
      <c r="EK164" s="451" t="e">
        <f>EA164/SUM($DV164:$EE164)</f>
        <v>#VALUE!</v>
      </c>
      <c r="EL164" s="451" t="e">
        <f>EB164/SUM($DV164:$EE164)</f>
        <v>#VALUE!</v>
      </c>
      <c r="EM164" s="451" t="e">
        <f>EC164/SUM($DV164:$EE164)</f>
        <v>#VALUE!</v>
      </c>
      <c r="EN164" s="451" t="e">
        <f>ED164/SUM($DV164:$EE164)</f>
        <v>#VALUE!</v>
      </c>
      <c r="EO164" s="451" t="e">
        <f>EE164/SUM($DV164:$EE164)</f>
        <v>#VALUE!</v>
      </c>
      <c r="EP164" s="450">
        <f>EP163</f>
        <v>0.080000000000000002</v>
      </c>
      <c r="EQ164" s="450">
        <f>EQ163</f>
        <v>0.014999999999999999</v>
      </c>
      <c r="ER164" s="450">
        <f>ER163</f>
        <v>0.014999999999999999</v>
      </c>
      <c r="ES164" s="450">
        <f>ES163</f>
        <v>0.014999999999999999</v>
      </c>
      <c r="ET164" s="450">
        <f>ET163</f>
        <v>0.014999999999999999</v>
      </c>
      <c r="EU164" s="450">
        <f>EU163</f>
        <v>0.089999999999999997</v>
      </c>
      <c r="EV164" s="450">
        <f>EV163</f>
        <v>0.089999999999999997</v>
      </c>
      <c r="EW164" s="450">
        <f>EW163</f>
        <v>0.089999999999999997</v>
      </c>
      <c r="EX164" s="431" t="str">
        <f>IF(_tag_month_day!AS154="","",_tag_month_day!AS154/100)</f>
        <v/>
      </c>
      <c r="EY164" s="431" t="str">
        <f>IF(_tag_month_day!AT154="","",_tag_month_day!AT154/100)</f>
        <v/>
      </c>
      <c r="EZ164" s="431" t="str">
        <f>IF(_tag_month_day!AU154="","",_tag_month_day!AU154/100)</f>
        <v/>
      </c>
      <c r="FA164" s="431" t="str">
        <f>IF(_tag_month_day!AV154="","",_tag_month_day!AV154/100)</f>
        <v/>
      </c>
      <c r="FB164" s="431" t="str">
        <f>IF(_tag_month_day!AW154="","",_tag_month_day!AW154/100)</f>
        <v/>
      </c>
      <c r="FC164" s="431" t="str">
        <f>IF(_tag_month_day!AX154="","",_tag_month_day!AX154/100)</f>
        <v/>
      </c>
      <c r="FD164" s="449" t="str">
        <f>IF(_tag_month_day!AY154="","",_tag_month_day!AY154/100)</f>
        <v/>
      </c>
      <c r="FE164" s="449" t="str">
        <f>IF(_tag_month_day!AZ154="","",_tag_month_day!AZ154/100)</f>
        <v/>
      </c>
      <c r="FF164" s="449" t="str">
        <f>IF(_tag_month_day!BA154="","",_tag_month_day!BA154/100)</f>
        <v/>
      </c>
      <c r="FG164" s="449" t="str">
        <f>IF(_tag_month_day!BB154="","",_tag_month_day!BB154/100)</f>
        <v/>
      </c>
      <c r="FH164" s="467" t="str">
        <f>IF(_tag_month_day!BC154="","",_tag_month_day!BC154/100)</f>
        <v/>
      </c>
      <c r="FI164" s="449">
        <f>FI163</f>
        <v>0.40999999999999998</v>
      </c>
      <c r="FJ164" s="449">
        <f>FJ163</f>
        <v>0.11</v>
      </c>
      <c r="FK164" s="449">
        <f>FK163</f>
        <v>0.014999999999999999</v>
      </c>
      <c r="FL164" s="449">
        <f>FL163</f>
        <v>0</v>
      </c>
      <c r="FM164" s="467">
        <f>FM163</f>
        <v>0.0001</v>
      </c>
      <c r="FN164" s="449">
        <f>FN163</f>
        <v>0.32000000000000001</v>
      </c>
      <c r="FO164" s="449">
        <f>FO163</f>
        <v>0.20000000000000001</v>
      </c>
      <c r="FP164" s="449">
        <f>FP163</f>
        <v>0.01</v>
      </c>
      <c r="FQ164" s="449">
        <f>FQ163</f>
        <v>0</v>
      </c>
      <c r="FR164" s="467">
        <f>FR163</f>
        <v>0.0001</v>
      </c>
      <c r="FS164" s="449" t="str">
        <f>IF(_tag_month_day!BD154="","",_tag_month_day!BD154/100)</f>
        <v/>
      </c>
      <c r="FT164" s="449" t="str">
        <f>IF(_tag_month_day!BE154="","",_tag_month_day!BE154/100)</f>
        <v/>
      </c>
      <c r="FU164" s="449" t="str">
        <f>IF(_tag_month_day!BF154="","",_tag_month_day!BF154/100)</f>
        <v/>
      </c>
      <c r="FV164" s="449" t="str">
        <f>IF(_tag_month_day!BG154="","",_tag_month_day!BG154/100)</f>
        <v/>
      </c>
      <c r="FW164" s="467" t="str">
        <f>IF(_tag_month_day!BH154="","",_tag_month_day!BH154/100)</f>
        <v/>
      </c>
      <c r="FX164" s="449" t="str">
        <f>IF(_tag_month_day!BI154="","",_tag_month_day!BI154/100)</f>
        <v/>
      </c>
      <c r="FY164" s="449" t="str">
        <f>IF(_tag_month_day!BJ154="","",_tag_month_day!BJ154/100)</f>
        <v/>
      </c>
      <c r="FZ164" s="468" t="str">
        <f>IF(_tag_month_day!BK154="","",_tag_month_day!BK154/100)</f>
        <v/>
      </c>
      <c r="GA164" s="449" t="str">
        <f>IF(_tag_month_day!BL154="","",_tag_month_day!BL154/100)</f>
        <v/>
      </c>
      <c r="GB164" s="467" t="str">
        <f>IF(_tag_month_day!BM154="","",_tag_month_day!BM154/100)</f>
        <v/>
      </c>
      <c r="GC164" s="431" t="str">
        <f>IF(_tag_month_day!BN154="","",_tag_month_day!BN154/100)</f>
        <v/>
      </c>
      <c r="GD164" s="431" t="str">
        <f>IF(_tag_month_day!BO154="","",_tag_month_day!BO154/100)</f>
        <v/>
      </c>
      <c r="GE164" s="431" t="str">
        <f>IF(_tag_month_day!BP154="","",_tag_month_day!BP154/100)</f>
        <v/>
      </c>
      <c r="GF164" s="431" t="str">
        <f>IF(_tag_month_day!BQ154="","",_tag_month_day!BQ154/100)</f>
        <v/>
      </c>
      <c r="GG164" s="431" t="str">
        <f>IF(_tag_month_day!BR154="","",_tag_month_day!BR154/100)</f>
        <v/>
      </c>
      <c r="GH164" s="431" t="str">
        <f>IF(_tag_month_day!BS154="","",_tag_month_day!BS154/100)</f>
        <v/>
      </c>
      <c r="GI164" s="467" t="str">
        <f>IF(_tag_month_day!BT154="","",_tag_month_day!BT154/100)</f>
        <v/>
      </c>
      <c r="GJ164" s="469" t="str">
        <f>IF(_tag_month_day!BU154="","",_tag_month_day!BU154/100)</f>
        <v/>
      </c>
      <c r="GK164" s="470">
        <f>GK163</f>
        <v>0.070000000000000007</v>
      </c>
      <c r="GL164" s="470">
        <f>GL163</f>
        <v>0.029999999999999999</v>
      </c>
      <c r="GM164" s="471" t="str">
        <f>IF(_tag_month_day!BX154="","",_tag_month_day!BX154/100)</f>
        <v/>
      </c>
      <c r="GN164" s="470">
        <f>GN163</f>
        <v>0.070000000000000007</v>
      </c>
      <c r="GO164" s="470">
        <f>GO163</f>
        <v>0.029999999999999999</v>
      </c>
      <c r="GP164" s="470">
        <f>GP163</f>
        <v>0.089999999999999997</v>
      </c>
      <c r="GQ164" s="470">
        <f>GQ163</f>
        <v>0.029999999999999999</v>
      </c>
      <c r="GR164" s="471" t="str">
        <f>IF(_tag_month_day!CA154="","",_tag_month_day!CA154/100)</f>
        <v/>
      </c>
      <c r="GS164" s="472">
        <f>GS163</f>
        <v>0.95299999999999996</v>
      </c>
      <c r="GT164" s="472">
        <f>GT163</f>
        <v>0.55000000000000004</v>
      </c>
      <c r="GU164" s="472">
        <f>GU163</f>
        <v>0.55000000000000004</v>
      </c>
      <c r="GV164" s="472">
        <f>GV163</f>
        <v>0.55000000000000004</v>
      </c>
      <c r="GW164" s="472">
        <f>GW163</f>
        <v>0.5</v>
      </c>
      <c r="GX164" s="472">
        <f>GX163</f>
        <v>0.93500000000000005</v>
      </c>
      <c r="GY164" s="472">
        <f>GY163</f>
        <v>0.14999999999999999</v>
      </c>
      <c r="GZ164" s="472">
        <f>GZ163</f>
        <v>1</v>
      </c>
      <c r="HA164" s="474">
        <f>HA163</f>
        <v>0.047</v>
      </c>
      <c r="HB164" s="474">
        <f>HB163</f>
        <v>0.45000000000000001</v>
      </c>
      <c r="HC164" s="474">
        <f>HC163</f>
        <v>0.45000000000000001</v>
      </c>
      <c r="HD164" s="474">
        <f>HD163</f>
        <v>0.45000000000000001</v>
      </c>
      <c r="HE164" s="474">
        <f>HE163</f>
        <v>0.5</v>
      </c>
      <c r="HF164" s="474">
        <f>HF163</f>
        <v>0.065000000000000002</v>
      </c>
      <c r="HG164" s="474">
        <f>HG163</f>
        <v>0.84999999999999998</v>
      </c>
      <c r="HH164" s="474">
        <f>HH163</f>
        <v>0</v>
      </c>
      <c r="HI164" s="10" t="e">
        <f>IF(BZ164&lt;&gt;"",CK164-BV164,0)</f>
        <v>#VALUE!</v>
      </c>
      <c r="HJ164" s="10" t="e">
        <f>IF(AJ164&gt;0,AH164-AJ164,0)</f>
        <v>#VALUE!</v>
      </c>
      <c r="HK164" s="466">
        <f>HK163</f>
        <v>0.84999999999999998</v>
      </c>
      <c r="HL164" s="424">
        <f>HL163</f>
        <v>550000</v>
      </c>
      <c r="HM164" s="424">
        <f>HM163</f>
        <v>480000</v>
      </c>
      <c r="HN164" s="465" t="e">
        <f>(DJ164*EZ164+DK164*FH164+DL164*FM164+DM164*FR164+DN164*FW164+DO164*GB164+DS164*GI164+DP164*GM164+DR164*GR164)*1000*2</f>
        <v>#VALUE!</v>
      </c>
      <c r="HO164" s="465" t="e">
        <f>HN164*HK164*$HO$2/HL164*1000000</f>
        <v>#VALUE!</v>
      </c>
      <c r="HP164" s="465" t="e">
        <f>HN164*HK164*$HP$2/HM164*1000000</f>
        <v>#VALUE!</v>
      </c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</row>
    <row customFormat="1" r="165" s="0">
      <c r="A165" s="420">
        <v>154</v>
      </c>
      <c r="B165" s="421">
        <f ca="1">IF(D165=D164,B164,IF(D165="夜班",B164+1,B164))</f>
        <v>43592</v>
      </c>
      <c r="C165" s="422">
        <f>C164</f>
        <v>0.041666666666666699</v>
      </c>
      <c r="D165" s="10" t="str">
        <f ca="1">IF(HOUR(G165)&lt;8,"夜班",IF(HOUR(G165)&lt;16,"白班",IF(HOUR(G165)&lt;24,"中班",0)))</f>
        <v>白班</v>
      </c>
      <c r="E165" s="10" t="e">
        <f ca="1">IF(F165=1,"甲",IF(F165=2,"乙",IF(F165=3,"丙",IF(F165=4,"丁",""))))</f>
        <v>#REF!</v>
      </c>
      <c r="F165" s="10" t="e">
        <f ca="1">SUMPRODUCT((成本日报!$A$3:$A$95=计划!B165)*(成本日报!$B$3:$B$95=计划!$D165),成本日报!$C$3:$C$95)</f>
        <v>#REF!</v>
      </c>
      <c r="G165" s="423">
        <f ca="1">G164+C164</f>
        <v>43592.374999999629</v>
      </c>
      <c r="H165" s="423">
        <f ca="1">$G165+$C165/60*10+$C165*0</f>
        <v>43592.381944444074</v>
      </c>
      <c r="I165" s="423">
        <f ca="1">$G165+$C165/60*18+$C165*0</f>
        <v>43592.387499999626</v>
      </c>
      <c r="J165" s="423">
        <f ca="1">$G165+$C165/60*0+$C165*1</f>
        <v>43592.416666666293</v>
      </c>
      <c r="K165" s="423">
        <f ca="1">$G165+$C165/60*30+$C165*2</f>
        <v>43592.4791666663</v>
      </c>
      <c r="L165" s="423">
        <f ca="1">$G165+$C165/60*0+$C165*3</f>
        <v>43592.499999999629</v>
      </c>
      <c r="M165" s="424" t="str">
        <f>IF(_tag_month_day!A155="","",_tag_month_day!A155)</f>
        <v/>
      </c>
      <c r="N165" s="424" t="str">
        <f>IF(_tag_month_day!B155="","",_tag_month_day!B155)</f>
        <v/>
      </c>
      <c r="O165" s="425" t="e">
        <f>IF(M165+N165=0,"",M165+N165)</f>
        <v>#VALUE!</v>
      </c>
      <c r="P165" s="424" t="str">
        <f>IF(_tag_month_day!C155="","",_tag_month_day!C155)</f>
        <v/>
      </c>
      <c r="Q165" s="424" t="str">
        <f>IF(_tag_month_day!D155="","",_tag_month_day!D155)</f>
        <v/>
      </c>
      <c r="R165" s="426" t="str">
        <f>IF(_tag_month_day!CB155="","",_tag_month_day!CB155/100)</f>
        <v/>
      </c>
      <c r="S165" s="427" t="str">
        <f>IF(_tag_month_day!E155="","",_tag_month_day!E155)</f>
        <v/>
      </c>
      <c r="T165" s="427" t="str">
        <f>IF(_tag_month_day!F155="","",_tag_month_day!F155)</f>
        <v/>
      </c>
      <c r="U165" s="428" t="e">
        <f>S165+T165</f>
        <v>#VALUE!</v>
      </c>
      <c r="V165" s="429" t="e">
        <f>U165/AJ165</f>
        <v>#VALUE!</v>
      </c>
      <c r="W165" s="430" t="str">
        <f>IF(_jhy_month_day!A155="","",_jhy_month_day!A155)</f>
        <v/>
      </c>
      <c r="X165" s="431" t="str">
        <f>IF(_jhy_month_day!B155="","",_jhy_month_day!B155/100)</f>
        <v/>
      </c>
      <c r="Y165" s="431" t="str">
        <f>IF(_jhy_month_day!C155="","",_jhy_month_day!C155/100)</f>
        <v/>
      </c>
      <c r="Z165" s="432">
        <f>Z161+1</f>
        <v>39</v>
      </c>
      <c r="AA165" s="433" t="str">
        <f>IF(_tag_month_day!G155="","",_tag_month_day!G155/100)</f>
        <v/>
      </c>
      <c r="AB165" s="433" t="str">
        <f>IF(_tag_month_day!H155="","",_tag_month_day!H155/100)</f>
        <v/>
      </c>
      <c r="AC165" s="434">
        <f>IF(X165="",AC164,BK165*($AV164*X165+$AW164*FD164+$AX164*FI164+$AY164*FN164+$AZ164*FS164+$BA164*FX164+$BG164*GE164)/(AV164*Y165+AX164*FK164+AW164*FF164+AY164*FP164+AZ164*FU164+BA164*FZ164+BG164*GG164+BB164*GK164+BC164*GN164+BD164*GP164))</f>
        <v>1.59963432013121</v>
      </c>
      <c r="AD165" s="435" t="str">
        <f>IF(AC165=AC164,"",AC165-AC164)</f>
        <v/>
      </c>
      <c r="AE165" s="436" t="str">
        <f>IF(1-AF165=0,"",(1-AF165))</f>
        <v/>
      </c>
      <c r="AF165" s="437">
        <v>1</v>
      </c>
      <c r="AG165" s="10" t="str">
        <f>AG164</f>
        <v>8B4</v>
      </c>
      <c r="AH165" s="438" t="str">
        <f>AH164</f>
        <v/>
      </c>
      <c r="AI165" s="424" t="e">
        <f>IF(ROUND(AJ165-AJ164,1)=0,"",AJ165-AJ164)</f>
        <v>#VALUE!</v>
      </c>
      <c r="AJ165" s="10" t="str">
        <f>IF(_tag_month_day!I155="","",_tag_month_day!I155)</f>
        <v/>
      </c>
      <c r="AK165" s="440"/>
      <c r="AL165" s="440"/>
      <c r="AM165" s="440"/>
      <c r="AN165" s="441">
        <f>AN164</f>
        <v>2</v>
      </c>
      <c r="AO165" s="441">
        <f>AO164</f>
        <v>8</v>
      </c>
      <c r="AP165" s="442" t="e">
        <f>(IF(AN165=0,AS164,AS164*(1+AO165/AN165)/(AR165+AO165/AN165)))+AT165</f>
        <v>#VALUE!</v>
      </c>
      <c r="AQ165" s="443" t="str">
        <f>IF(_tag_month_day!J155="","",_tag_month_day!J155/100)</f>
        <v/>
      </c>
      <c r="AR165" s="444">
        <f>AR164</f>
        <v>1.3</v>
      </c>
      <c r="AS165" s="445" t="e">
        <f>AQ165*(AN165*AR165+AO165)/(AN165+AO165)</f>
        <v>#VALUE!</v>
      </c>
      <c r="AT165" s="445" t="e">
        <f>(SUM(BE165:BF165)-SUM(BE164:BF164))*0.05</f>
        <v>#VALUE!</v>
      </c>
      <c r="AU165" s="446" t="str">
        <f>IF(_tag_month_day!CC155="","",IF(_tag_month_day!CC155&gt;0,_tag_month_day!CD155,_tag_month_day!CE155))</f>
        <v/>
      </c>
      <c r="AV165" s="447" t="str">
        <f>IF(_tag_month_day!L155="","",_tag_month_day!L155/100)</f>
        <v/>
      </c>
      <c r="AW165" s="431">
        <f>AW164</f>
        <v>0</v>
      </c>
      <c r="AX165" s="431">
        <f>AX164</f>
        <v>0</v>
      </c>
      <c r="AY165" s="431" t="str">
        <f>IF(_tag_month_day!M155="","",_tag_month_day!M155/100)</f>
        <v/>
      </c>
      <c r="AZ165" s="431" t="str">
        <f>IF(_tag_month_day!N155="","",_tag_month_day!N155/100)</f>
        <v/>
      </c>
      <c r="BA165" s="431" t="str">
        <f>IF(_tag_month_day!O155="","",_tag_month_day!O155/100)</f>
        <v/>
      </c>
      <c r="BB165" s="448" t="str">
        <f>IF(_tag_month_day!P155="","",_tag_month_day!P155/100)</f>
        <v/>
      </c>
      <c r="BC165" s="448">
        <f>BC164</f>
        <v>0</v>
      </c>
      <c r="BD165" s="448" t="str">
        <f>IF(_tag_month_day!Q155="","",_tag_month_day!Q155/100)</f>
        <v/>
      </c>
      <c r="BE165" s="449" t="str">
        <f>IF(_tag_month_day!R155="","",_tag_month_day!R155/100)</f>
        <v/>
      </c>
      <c r="BF165" s="388" t="e">
        <f>(AU165*(100+BE165*100))/(AJ165-AU165)/100</f>
        <v>#VALUE!</v>
      </c>
      <c r="BG165" s="450" t="e">
        <f>BE165+BF165</f>
        <v>#VALUE!</v>
      </c>
      <c r="BH165" s="451" t="e">
        <f>SUM(AV165:BF165)</f>
        <v>#VALUE!</v>
      </c>
      <c r="BI165" s="452" t="e">
        <f>IF(CX165=0,BI164,(DK165*查询!$R$5+DL165*查询!$Q$5+DM165*查询!$N$5+DN165*查询!$O$5+DO165*查询!$P$5)*AF165/CX165)</f>
        <v>#VALUE!</v>
      </c>
      <c r="BJ165" s="452" t="e">
        <f>IF(CX165=0,BJ164,(DP165*查询!$S$5+DQ165*查询!$T$5+DR165*查询!$U$5)*AF165/CX165)</f>
        <v>#VALUE!</v>
      </c>
      <c r="BK165" s="452">
        <f>BK164</f>
        <v>1</v>
      </c>
      <c r="BL165" s="453" t="e">
        <f>SUMPRODUCT((AV165:BA165)*(GS165:GX165))/((GS165:GX165)+SUM(BB165:BD165)*GY165+BG165*GZ165)</f>
        <v>#VALUE!</v>
      </c>
      <c r="BM165" s="453" t="e">
        <f>BK165*($AV165*FB165+$AW165*FD165+$AX165*FI165+$AY165*FN165+$AZ165*FS165+$BA165*FX165+$BG165*GE165)/(AV165*EY165+AX165*FK165+AW165*FF165+AY165*FP165+AZ165*FU165+BA165*FZ165+BG165*GG165+BB165*GK165+BC165*GN165+BD165*GP165)</f>
        <v>#VALUE!</v>
      </c>
      <c r="BN165" s="453" t="e">
        <f>($AV165*FC165+$AX165*FJ165+$AW165*FE165+$AY165*FO165+$AZ165*FT165+$BA165*FY165+$BG165*GF165)/($AV165*FA165+BG165*GH165+BB165*GL165+BC165*GO165+BD165*GQ165+BA165*GA165)</f>
        <v>#VALUE!</v>
      </c>
      <c r="BO165" s="454" t="e">
        <f>SUMPRODUCT(AV165:BA165*GS165:GX165)/(GS165:GX165+(BB165+BC165+BD165)*GY165+BG165)</f>
        <v>#VALUE!</v>
      </c>
      <c r="BP165" s="454" t="e">
        <f>SUMPRODUCT(AV165:BA165*GS165:GX165)/(GS165:GX165+(BB165+BC165+BD165)*GY165+BG165)</f>
        <v>#VALUE!</v>
      </c>
      <c r="BQ165" s="454" t="e">
        <f>SUMPRODUCT(AV165:BA165*GS165:GX165)/(GS165:GX165+(BB165+BC165+BD165)*GY165+BG165)</f>
        <v>#VALUE!</v>
      </c>
      <c r="BR165" s="453" t="str">
        <f>IF(_tag_month_day!T155="","",_tag_month_day!T155)</f>
        <v/>
      </c>
      <c r="BS165" s="453" t="str">
        <f>IF(_tag_month_day!U155="","",_tag_month_day!U155)</f>
        <v/>
      </c>
      <c r="BT165" s="455" t="str">
        <f>IF(CK165="","",IF((CK165&gt;=BV165-0.12)*(CK165&lt;=BV165+0.12),"合格","不合格"))</f>
        <v/>
      </c>
      <c r="BU165" s="456" t="str">
        <f>IF(_tag_month_day!V155="","",_tag_month_day!V155)</f>
        <v/>
      </c>
      <c r="BV165" s="457" t="str">
        <f>IF(_tag_month_day!W155="","",_tag_month_day!W155)</f>
        <v/>
      </c>
      <c r="BW165" s="458" t="str">
        <f>IF(_tag_month_day!X155="","",_tag_month_day!X155)</f>
        <v/>
      </c>
      <c r="BX165" s="458" t="str">
        <f>IF(_tag_month_day!Y155="","",_tag_month_day!Y155)</f>
        <v/>
      </c>
      <c r="BY165" s="459">
        <f ca="1">L165</f>
        <v>43592.499999999629</v>
      </c>
      <c r="BZ165" s="460"/>
      <c r="CA165" s="461"/>
      <c r="CB165" s="424" t="str">
        <f>IF(_tag_month_day!Z155="","",_tag_month_day!Z155)</f>
        <v/>
      </c>
      <c r="CC165" s="424" t="str">
        <f>IF(_tag_month_day!AA155="","",_tag_month_day!AA155)</f>
        <v/>
      </c>
      <c r="CD165" s="424" t="str">
        <f>IF(_tag_month_day!AB155="","",_tag_month_day!AB155)</f>
        <v/>
      </c>
      <c r="CE165" s="424" t="str">
        <f>IF(_tag_month_day!AC155="","",_tag_month_day!AC155)</f>
        <v/>
      </c>
      <c r="CF165" s="424" t="str">
        <f>IF(_tag_month_day!AD155="","",_tag_month_day!AD155)</f>
        <v/>
      </c>
      <c r="CG165" s="424" t="str">
        <f>IF(_tag_month_day!AE155="","",_tag_month_day!AE155)</f>
        <v/>
      </c>
      <c r="CH165" s="424" t="str">
        <f>IF(_tag_month_day!AF155="","",_tag_month_day!AF155)</f>
        <v/>
      </c>
      <c r="CI165" s="424" t="str">
        <f>IF(_tag_month_day!AG155="","",_tag_month_day!AG155)</f>
        <v/>
      </c>
      <c r="CJ165" s="424" t="str">
        <f>IF(_tag_month_day!AH155="","",_tag_month_day!AH155)</f>
        <v/>
      </c>
      <c r="CK165" s="424" t="str">
        <f>IF(_tag_month_day!AI155="","",_tag_month_day!AI155)</f>
        <v/>
      </c>
      <c r="CL165" s="4" t="str">
        <f>IF(_tag_month_day!AJ155="","",_tag_month_day!AJ155)</f>
        <v/>
      </c>
      <c r="CM165" s="4" t="str">
        <f>IF(_tag_month_day!AK155="","",_tag_month_day!AK155)</f>
        <v/>
      </c>
      <c r="CN165" s="4" t="str">
        <f>IF(_tag_month_day!AL155="","",_tag_month_day!AL155)</f>
        <v/>
      </c>
      <c r="CO165" s="4" t="str">
        <f>IF(_tag_month_day!AM155="","",_tag_month_day!AM155)</f>
        <v/>
      </c>
      <c r="CP165" s="4" t="str">
        <f>IF(_tag_month_day!AN155="","",_tag_month_day!AN155)</f>
        <v/>
      </c>
      <c r="CQ165" s="4" t="str">
        <f>IF(_tag_month_day!AO155="","",_tag_month_day!AO155)</f>
        <v/>
      </c>
      <c r="CR165" s="462" t="str">
        <f>IF(_tag_month_day!AP155="","",_tag_month_day!AP155)</f>
        <v/>
      </c>
      <c r="CS165" s="463" t="str">
        <f>IF(_tag_month_day!AQ155="","",_tag_month_day!AQ155)</f>
        <v/>
      </c>
      <c r="CT165" s="4" t="str">
        <f>IF(_tag_month_day!AR155="","",_tag_month_day!AR155)</f>
        <v/>
      </c>
      <c r="CU165" s="464" t="e">
        <f>DU165/AJ165</f>
        <v>#VALUE!</v>
      </c>
      <c r="CV165" s="451" t="e">
        <f>BG165/BH165</f>
        <v>#VALUE!</v>
      </c>
      <c r="CW165" s="465" t="e">
        <f>AJ165*(1-CV165)*CU165*AF165</f>
        <v>#VALUE!</v>
      </c>
      <c r="CX165" s="465" t="e">
        <f>CW165*94%</f>
        <v>#VALUE!</v>
      </c>
      <c r="CY165" s="466" t="e">
        <f>IF(CX165=0,0,DS165/(DS165+CX165))</f>
        <v>#VALUE!</v>
      </c>
      <c r="CZ165" s="465" t="e">
        <f>$AJ165*EF165</f>
        <v>#VALUE!</v>
      </c>
      <c r="DA165" s="465" t="e">
        <f>$AJ165*EG165</f>
        <v>#VALUE!</v>
      </c>
      <c r="DB165" s="465" t="e">
        <f>$AJ165*EH165</f>
        <v>#VALUE!</v>
      </c>
      <c r="DC165" s="465" t="e">
        <f>$AJ165*EI165</f>
        <v>#VALUE!</v>
      </c>
      <c r="DD165" s="465" t="e">
        <f>$AJ165*EJ165</f>
        <v>#VALUE!</v>
      </c>
      <c r="DE165" s="465" t="e">
        <f>$AJ165*EK165</f>
        <v>#VALUE!</v>
      </c>
      <c r="DF165" s="465" t="e">
        <f>$AJ165*EL165</f>
        <v>#VALUE!</v>
      </c>
      <c r="DG165" s="465" t="e">
        <f>$AJ165*EM165</f>
        <v>#VALUE!</v>
      </c>
      <c r="DH165" s="465" t="e">
        <f>$AJ165*EN165</f>
        <v>#VALUE!</v>
      </c>
      <c r="DI165" s="465" t="e">
        <f>$AJ165*EO165</f>
        <v>#VALUE!</v>
      </c>
      <c r="DJ165" s="465" t="e">
        <f>CZ165*(1-EP165)</f>
        <v>#VALUE!</v>
      </c>
      <c r="DK165" s="465" t="e">
        <f>DA165*(1-ER165)</f>
        <v>#VALUE!</v>
      </c>
      <c r="DL165" s="465" t="e">
        <f>DB165*(1-EQ165)</f>
        <v>#VALUE!</v>
      </c>
      <c r="DM165" s="465" t="e">
        <f>DC165*(1-ES165)</f>
        <v>#VALUE!</v>
      </c>
      <c r="DN165" s="465" t="e">
        <f>DD165*(1-ET165)</f>
        <v>#VALUE!</v>
      </c>
      <c r="DO165" s="465" t="e">
        <f>DE165</f>
        <v>#VALUE!</v>
      </c>
      <c r="DP165" s="465" t="e">
        <f>DF165*(1-EU165)</f>
        <v>#VALUE!</v>
      </c>
      <c r="DQ165" s="465" t="e">
        <f>DG165*(1-EV165)</f>
        <v>#VALUE!</v>
      </c>
      <c r="DR165" s="465" t="e">
        <f>DH165*(1-EW165)</f>
        <v>#VALUE!</v>
      </c>
      <c r="DS165" s="465" t="e">
        <f>DI165</f>
        <v>#VALUE!</v>
      </c>
      <c r="DT165" s="465" t="e">
        <f>SUM(DJ165:DS165)</f>
        <v>#VALUE!</v>
      </c>
      <c r="DU165" s="465" t="e">
        <f>(GS165:GX165)+(DP165+DQ165+DR165)*GY165+DS165</f>
        <v>#VALUE!</v>
      </c>
      <c r="DV165" s="451" t="e">
        <f>AV165/$BH165/(1-EP165)</f>
        <v>#VALUE!</v>
      </c>
      <c r="DW165" s="451" t="e">
        <f>AW165/$BH165/(1-ER165)</f>
        <v>#VALUE!</v>
      </c>
      <c r="DX165" s="451" t="e">
        <f>AX165/$BH165/(1-EQ165)</f>
        <v>#VALUE!</v>
      </c>
      <c r="DY165" s="451" t="e">
        <f>AY165/$BH165/(1-ES165)</f>
        <v>#VALUE!</v>
      </c>
      <c r="DZ165" s="451" t="e">
        <f>AZ165/$BH165/(1-ET165)</f>
        <v>#VALUE!</v>
      </c>
      <c r="EA165" s="451" t="e">
        <f>BA165/$BH165/(1-AX165)</f>
        <v>#VALUE!</v>
      </c>
      <c r="EB165" s="451" t="e">
        <f>BB165/$BH165/(1-EU165)</f>
        <v>#VALUE!</v>
      </c>
      <c r="EC165" s="451" t="e">
        <f>BC165/$BH165/(1-EV165)</f>
        <v>#VALUE!</v>
      </c>
      <c r="ED165" s="451" t="e">
        <f>BD165/$BH165/(1-EW165)</f>
        <v>#VALUE!</v>
      </c>
      <c r="EE165" s="451" t="e">
        <f>BG165/BH165</f>
        <v>#VALUE!</v>
      </c>
      <c r="EF165" s="451" t="e">
        <f>DV165/SUM($DV165:$EE165)</f>
        <v>#VALUE!</v>
      </c>
      <c r="EG165" s="451" t="e">
        <f>DW165/SUM($DV165:$EE165)</f>
        <v>#VALUE!</v>
      </c>
      <c r="EH165" s="451" t="e">
        <f>DX165/SUM($DV165:$EE165)</f>
        <v>#VALUE!</v>
      </c>
      <c r="EI165" s="451" t="e">
        <f>DY165/SUM($DV165:$EE165)</f>
        <v>#VALUE!</v>
      </c>
      <c r="EJ165" s="451" t="e">
        <f>DZ165/SUM($DV165:$EE165)</f>
        <v>#VALUE!</v>
      </c>
      <c r="EK165" s="451" t="e">
        <f>EA165/SUM($DV165:$EE165)</f>
        <v>#VALUE!</v>
      </c>
      <c r="EL165" s="451" t="e">
        <f>EB165/SUM($DV165:$EE165)</f>
        <v>#VALUE!</v>
      </c>
      <c r="EM165" s="451" t="e">
        <f>EC165/SUM($DV165:$EE165)</f>
        <v>#VALUE!</v>
      </c>
      <c r="EN165" s="451" t="e">
        <f>ED165/SUM($DV165:$EE165)</f>
        <v>#VALUE!</v>
      </c>
      <c r="EO165" s="451" t="e">
        <f>EE165/SUM($DV165:$EE165)</f>
        <v>#VALUE!</v>
      </c>
      <c r="EP165" s="450">
        <f>EP164</f>
        <v>0.080000000000000002</v>
      </c>
      <c r="EQ165" s="450">
        <f>EQ164</f>
        <v>0.014999999999999999</v>
      </c>
      <c r="ER165" s="450">
        <f>ER164</f>
        <v>0.014999999999999999</v>
      </c>
      <c r="ES165" s="450">
        <f>ES164</f>
        <v>0.014999999999999999</v>
      </c>
      <c r="ET165" s="450">
        <f>ET164</f>
        <v>0.014999999999999999</v>
      </c>
      <c r="EU165" s="450">
        <f>EU164</f>
        <v>0.089999999999999997</v>
      </c>
      <c r="EV165" s="450">
        <f>EV164</f>
        <v>0.089999999999999997</v>
      </c>
      <c r="EW165" s="450">
        <f>EW164</f>
        <v>0.089999999999999997</v>
      </c>
      <c r="EX165" s="431" t="str">
        <f>IF(_tag_month_day!AS155="","",_tag_month_day!AS155/100)</f>
        <v/>
      </c>
      <c r="EY165" s="431" t="str">
        <f>IF(_tag_month_day!AT155="","",_tag_month_day!AT155/100)</f>
        <v/>
      </c>
      <c r="EZ165" s="431" t="str">
        <f>IF(_tag_month_day!AU155="","",_tag_month_day!AU155/100)</f>
        <v/>
      </c>
      <c r="FA165" s="431" t="str">
        <f>IF(_tag_month_day!AV155="","",_tag_month_day!AV155/100)</f>
        <v/>
      </c>
      <c r="FB165" s="431" t="str">
        <f>IF(_tag_month_day!AW155="","",_tag_month_day!AW155/100)</f>
        <v/>
      </c>
      <c r="FC165" s="431" t="str">
        <f>IF(_tag_month_day!AX155="","",_tag_month_day!AX155/100)</f>
        <v/>
      </c>
      <c r="FD165" s="449" t="str">
        <f>IF(_tag_month_day!AY155="","",_tag_month_day!AY155/100)</f>
        <v/>
      </c>
      <c r="FE165" s="449" t="str">
        <f>IF(_tag_month_day!AZ155="","",_tag_month_day!AZ155/100)</f>
        <v/>
      </c>
      <c r="FF165" s="449" t="str">
        <f>IF(_tag_month_day!BA155="","",_tag_month_day!BA155/100)</f>
        <v/>
      </c>
      <c r="FG165" s="449" t="str">
        <f>IF(_tag_month_day!BB155="","",_tag_month_day!BB155/100)</f>
        <v/>
      </c>
      <c r="FH165" s="467" t="str">
        <f>IF(_tag_month_day!BC155="","",_tag_month_day!BC155/100)</f>
        <v/>
      </c>
      <c r="FI165" s="449">
        <f>FI164</f>
        <v>0.40999999999999998</v>
      </c>
      <c r="FJ165" s="449">
        <f>FJ164</f>
        <v>0.11</v>
      </c>
      <c r="FK165" s="449">
        <f>FK164</f>
        <v>0.014999999999999999</v>
      </c>
      <c r="FL165" s="449">
        <f>FL164</f>
        <v>0</v>
      </c>
      <c r="FM165" s="467">
        <f>FM164</f>
        <v>0.0001</v>
      </c>
      <c r="FN165" s="449">
        <f>FN164</f>
        <v>0.32000000000000001</v>
      </c>
      <c r="FO165" s="449">
        <f>FO164</f>
        <v>0.20000000000000001</v>
      </c>
      <c r="FP165" s="449">
        <f>FP164</f>
        <v>0.01</v>
      </c>
      <c r="FQ165" s="449">
        <f>FQ164</f>
        <v>0</v>
      </c>
      <c r="FR165" s="467">
        <f>FR164</f>
        <v>0.0001</v>
      </c>
      <c r="FS165" s="449" t="str">
        <f>IF(_tag_month_day!BD155="","",_tag_month_day!BD155/100)</f>
        <v/>
      </c>
      <c r="FT165" s="449" t="str">
        <f>IF(_tag_month_day!BE155="","",_tag_month_day!BE155/100)</f>
        <v/>
      </c>
      <c r="FU165" s="449" t="str">
        <f>IF(_tag_month_day!BF155="","",_tag_month_day!BF155/100)</f>
        <v/>
      </c>
      <c r="FV165" s="449" t="str">
        <f>IF(_tag_month_day!BG155="","",_tag_month_day!BG155/100)</f>
        <v/>
      </c>
      <c r="FW165" s="467" t="str">
        <f>IF(_tag_month_day!BH155="","",_tag_month_day!BH155/100)</f>
        <v/>
      </c>
      <c r="FX165" s="449" t="str">
        <f>IF(_tag_month_day!BI155="","",_tag_month_day!BI155/100)</f>
        <v/>
      </c>
      <c r="FY165" s="449" t="str">
        <f>IF(_tag_month_day!BJ155="","",_tag_month_day!BJ155/100)</f>
        <v/>
      </c>
      <c r="FZ165" s="468" t="str">
        <f>IF(_tag_month_day!BK155="","",_tag_month_day!BK155/100)</f>
        <v/>
      </c>
      <c r="GA165" s="449" t="str">
        <f>IF(_tag_month_day!BL155="","",_tag_month_day!BL155/100)</f>
        <v/>
      </c>
      <c r="GB165" s="467" t="str">
        <f>IF(_tag_month_day!BM155="","",_tag_month_day!BM155/100)</f>
        <v/>
      </c>
      <c r="GC165" s="431" t="str">
        <f>IF(_tag_month_day!BN155="","",_tag_month_day!BN155/100)</f>
        <v/>
      </c>
      <c r="GD165" s="431" t="str">
        <f>IF(_tag_month_day!BO155="","",_tag_month_day!BO155/100)</f>
        <v/>
      </c>
      <c r="GE165" s="431" t="str">
        <f>IF(_tag_month_day!BP155="","",_tag_month_day!BP155/100)</f>
        <v/>
      </c>
      <c r="GF165" s="431" t="str">
        <f>IF(_tag_month_day!BQ155="","",_tag_month_day!BQ155/100)</f>
        <v/>
      </c>
      <c r="GG165" s="431" t="str">
        <f>IF(_tag_month_day!BR155="","",_tag_month_day!BR155/100)</f>
        <v/>
      </c>
      <c r="GH165" s="431" t="str">
        <f>IF(_tag_month_day!BS155="","",_tag_month_day!BS155/100)</f>
        <v/>
      </c>
      <c r="GI165" s="467" t="str">
        <f>IF(_tag_month_day!BT155="","",_tag_month_day!BT155/100)</f>
        <v/>
      </c>
      <c r="GJ165" s="469" t="str">
        <f>IF(_tag_month_day!BU155="","",_tag_month_day!BU155/100)</f>
        <v/>
      </c>
      <c r="GK165" s="470">
        <f>GK164</f>
        <v>0.070000000000000007</v>
      </c>
      <c r="GL165" s="470">
        <f>GL164</f>
        <v>0.029999999999999999</v>
      </c>
      <c r="GM165" s="471" t="str">
        <f>IF(_tag_month_day!BX155="","",_tag_month_day!BX155/100)</f>
        <v/>
      </c>
      <c r="GN165" s="470">
        <f>GN164</f>
        <v>0.070000000000000007</v>
      </c>
      <c r="GO165" s="470">
        <f>GO164</f>
        <v>0.029999999999999999</v>
      </c>
      <c r="GP165" s="470">
        <f>GP164</f>
        <v>0.089999999999999997</v>
      </c>
      <c r="GQ165" s="470">
        <f>GQ164</f>
        <v>0.029999999999999999</v>
      </c>
      <c r="GR165" s="471" t="str">
        <f>IF(_tag_month_day!CA155="","",_tag_month_day!CA155/100)</f>
        <v/>
      </c>
      <c r="GS165" s="472">
        <f>GS164</f>
        <v>0.95299999999999996</v>
      </c>
      <c r="GT165" s="472">
        <f>GT164</f>
        <v>0.55000000000000004</v>
      </c>
      <c r="GU165" s="472">
        <f>GU164</f>
        <v>0.55000000000000004</v>
      </c>
      <c r="GV165" s="472">
        <f>GV164</f>
        <v>0.55000000000000004</v>
      </c>
      <c r="GW165" s="472">
        <f>GW164</f>
        <v>0.5</v>
      </c>
      <c r="GX165" s="472">
        <f>GX164</f>
        <v>0.93500000000000005</v>
      </c>
      <c r="GY165" s="472">
        <f>GY164</f>
        <v>0.14999999999999999</v>
      </c>
      <c r="GZ165" s="472">
        <f>GZ164</f>
        <v>1</v>
      </c>
      <c r="HA165" s="474">
        <f>HA164</f>
        <v>0.047</v>
      </c>
      <c r="HB165" s="474">
        <f>HB164</f>
        <v>0.45000000000000001</v>
      </c>
      <c r="HC165" s="474">
        <f>HC164</f>
        <v>0.45000000000000001</v>
      </c>
      <c r="HD165" s="474">
        <f>HD164</f>
        <v>0.45000000000000001</v>
      </c>
      <c r="HE165" s="474">
        <f>HE164</f>
        <v>0.5</v>
      </c>
      <c r="HF165" s="474">
        <f>HF164</f>
        <v>0.065000000000000002</v>
      </c>
      <c r="HG165" s="474">
        <f>HG164</f>
        <v>0.84999999999999998</v>
      </c>
      <c r="HH165" s="474">
        <f>HH164</f>
        <v>0</v>
      </c>
      <c r="HI165" s="10">
        <f>IF(BZ165&lt;&gt;"",CK165-BV165,0)</f>
        <v>0</v>
      </c>
      <c r="HJ165" s="10" t="e">
        <f>IF(AJ165&gt;0,AH165-AJ165,0)</f>
        <v>#VALUE!</v>
      </c>
      <c r="HK165" s="466">
        <f>HK164</f>
        <v>0.84999999999999998</v>
      </c>
      <c r="HL165" s="424">
        <f>HL164</f>
        <v>550000</v>
      </c>
      <c r="HM165" s="424">
        <f>HM164</f>
        <v>480000</v>
      </c>
      <c r="HN165" s="465" t="e">
        <f>(DJ165*EZ165+DK165*FH165+DL165*FM165+DM165*FR165+DN165*FW165+DO165*GB165+DS165*GI165+DP165*GM165+DR165*GR165)*1000*2</f>
        <v>#VALUE!</v>
      </c>
      <c r="HO165" s="465" t="e">
        <f>HN165*HK165*$HO$2/HL165*1000000</f>
        <v>#VALUE!</v>
      </c>
      <c r="HP165" s="465" t="e">
        <f>HN165*HK165*$HP$2/HM165*1000000</f>
        <v>#VALUE!</v>
      </c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</row>
    <row customFormat="1" r="166" s="0">
      <c r="A166" s="420">
        <v>155</v>
      </c>
      <c r="B166" s="421">
        <f ca="1">IF(D166=D165,B165,IF(D166="夜班",B165+1,B165))</f>
        <v>43592</v>
      </c>
      <c r="C166" s="422">
        <f>C165</f>
        <v>0.041666666666666699</v>
      </c>
      <c r="D166" s="10" t="str">
        <f ca="1">IF(HOUR(G166)&lt;8,"夜班",IF(HOUR(G166)&lt;16,"白班",IF(HOUR(G166)&lt;24,"中班",0)))</f>
        <v>白班</v>
      </c>
      <c r="E166" s="10" t="e">
        <f ca="1">IF(F166=1,"甲",IF(F166=2,"乙",IF(F166=3,"丙",IF(F166=4,"丁",""))))</f>
        <v>#REF!</v>
      </c>
      <c r="F166" s="10" t="e">
        <f ca="1">SUMPRODUCT((成本日报!$A$3:$A$95=计划!B166)*(成本日报!$B$3:$B$95=计划!$D166),成本日报!$C$3:$C$95)</f>
        <v>#REF!</v>
      </c>
      <c r="G166" s="423">
        <f ca="1">G165+C165</f>
        <v>43592.416666666293</v>
      </c>
      <c r="H166" s="423">
        <f ca="1">$G166+$C166/60*10+$C166*0</f>
        <v>43592.423611110738</v>
      </c>
      <c r="I166" s="423">
        <f ca="1">$G166+$C166/60*18+$C166*0</f>
        <v>43592.42916666629</v>
      </c>
      <c r="J166" s="423">
        <f ca="1">$G166+$C166/60*0+$C166*1</f>
        <v>43592.458333332957</v>
      </c>
      <c r="K166" s="423">
        <f ca="1">$G166+$C166/60*30+$C166*2</f>
        <v>43592.520833332965</v>
      </c>
      <c r="L166" s="423">
        <f ca="1">$G166+$C166/60*0+$C166*3</f>
        <v>43592.541666666293</v>
      </c>
      <c r="M166" s="424" t="str">
        <f>IF(_tag_month_day!A156="","",_tag_month_day!A156)</f>
        <v/>
      </c>
      <c r="N166" s="424" t="str">
        <f>IF(_tag_month_day!B156="","",_tag_month_day!B156)</f>
        <v/>
      </c>
      <c r="O166" s="425" t="e">
        <f>IF(M166+N166=0,"",M166+N166)</f>
        <v>#VALUE!</v>
      </c>
      <c r="P166" s="424" t="str">
        <f>IF(_tag_month_day!C156="","",_tag_month_day!C156)</f>
        <v/>
      </c>
      <c r="Q166" s="424" t="str">
        <f>IF(_tag_month_day!D156="","",_tag_month_day!D156)</f>
        <v/>
      </c>
      <c r="R166" s="426" t="str">
        <f>IF(_tag_month_day!CB156="","",_tag_month_day!CB156/100)</f>
        <v/>
      </c>
      <c r="S166" s="427" t="str">
        <f>IF(_tag_month_day!E156="","",_tag_month_day!E156)</f>
        <v/>
      </c>
      <c r="T166" s="427" t="str">
        <f>IF(_tag_month_day!F156="","",_tag_month_day!F156)</f>
        <v/>
      </c>
      <c r="U166" s="428" t="e">
        <f>S166+T166</f>
        <v>#VALUE!</v>
      </c>
      <c r="V166" s="429" t="e">
        <f>U166/AJ166</f>
        <v>#VALUE!</v>
      </c>
      <c r="W166" s="430" t="str">
        <f>IF(_jhy_month_day!A156="","",_jhy_month_day!A156)</f>
        <v/>
      </c>
      <c r="X166" s="431" t="str">
        <f>IF(_jhy_month_day!B156="","",_jhy_month_day!B156/100)</f>
        <v/>
      </c>
      <c r="Y166" s="431" t="str">
        <f>IF(_jhy_month_day!C156="","",_jhy_month_day!C156/100)</f>
        <v/>
      </c>
      <c r="Z166" s="432">
        <f>Z162+1</f>
        <v>39</v>
      </c>
      <c r="AA166" s="433" t="str">
        <f>IF(_tag_month_day!G156="","",_tag_month_day!G156/100)</f>
        <v/>
      </c>
      <c r="AB166" s="433" t="str">
        <f>IF(_tag_month_day!H156="","",_tag_month_day!H156/100)</f>
        <v/>
      </c>
      <c r="AC166" s="434">
        <f>IF(X166="",AC165,BK166*($AV165*X166+$AW165*FD165+$AX165*FI165+$AY165*FN165+$AZ165*FS165+$BA165*FX165+$BG165*GE165)/(AV165*Y166+AX165*FK165+AW165*FF165+AY165*FP165+AZ165*FU165+BA165*FZ165+BG165*GG165+BB165*GK165+BC165*GN165+BD165*GP165))</f>
        <v>1.59963432013121</v>
      </c>
      <c r="AD166" s="435" t="str">
        <f>IF(AC166=AC165,"",AC166-AC165)</f>
        <v/>
      </c>
      <c r="AE166" s="436" t="str">
        <f>IF(1-AF166=0,"",(1-AF166))</f>
        <v/>
      </c>
      <c r="AF166" s="437">
        <v>1</v>
      </c>
      <c r="AG166" s="10" t="str">
        <f>AG165</f>
        <v>8B4</v>
      </c>
      <c r="AH166" s="438" t="str">
        <f>AH165</f>
        <v/>
      </c>
      <c r="AI166" s="424" t="e">
        <f>IF(ROUND(AJ166-AJ165,1)=0,"",AJ166-AJ165)</f>
        <v>#VALUE!</v>
      </c>
      <c r="AJ166" s="10" t="str">
        <f>IF(_tag_month_day!I156="","",_tag_month_day!I156)</f>
        <v/>
      </c>
      <c r="AK166" s="440"/>
      <c r="AL166" s="440"/>
      <c r="AM166" s="440"/>
      <c r="AN166" s="441">
        <f>AN165</f>
        <v>2</v>
      </c>
      <c r="AO166" s="441">
        <f>AO165</f>
        <v>8</v>
      </c>
      <c r="AP166" s="442" t="e">
        <f>(IF(AN166=0,AS165,AS165*(1+AO166/AN166)/(AR166+AO166/AN166)))+AT166</f>
        <v>#VALUE!</v>
      </c>
      <c r="AQ166" s="443" t="str">
        <f>IF(_tag_month_day!J156="","",_tag_month_day!J156/100)</f>
        <v/>
      </c>
      <c r="AR166" s="444">
        <f>AR165</f>
        <v>1.3</v>
      </c>
      <c r="AS166" s="445" t="e">
        <f>AQ166*(AN166*AR166+AO166)/(AN166+AO166)</f>
        <v>#VALUE!</v>
      </c>
      <c r="AT166" s="445" t="e">
        <f>(SUM(BE166:BF166)-SUM(BE165:BF165))*0.05</f>
        <v>#VALUE!</v>
      </c>
      <c r="AU166" s="446" t="str">
        <f>IF(_tag_month_day!CC156="","",IF(_tag_month_day!CC156&gt;0,_tag_month_day!CD156,_tag_month_day!CE156))</f>
        <v/>
      </c>
      <c r="AV166" s="447" t="str">
        <f>IF(_tag_month_day!L156="","",_tag_month_day!L156/100)</f>
        <v/>
      </c>
      <c r="AW166" s="431">
        <f>AW165</f>
        <v>0</v>
      </c>
      <c r="AX166" s="431">
        <f>AX165</f>
        <v>0</v>
      </c>
      <c r="AY166" s="431" t="str">
        <f>IF(_tag_month_day!M156="","",_tag_month_day!M156/100)</f>
        <v/>
      </c>
      <c r="AZ166" s="431" t="str">
        <f>IF(_tag_month_day!N156="","",_tag_month_day!N156/100)</f>
        <v/>
      </c>
      <c r="BA166" s="431" t="str">
        <f>IF(_tag_month_day!O156="","",_tag_month_day!O156/100)</f>
        <v/>
      </c>
      <c r="BB166" s="448" t="str">
        <f>IF(_tag_month_day!P156="","",_tag_month_day!P156/100)</f>
        <v/>
      </c>
      <c r="BC166" s="448">
        <f>BC165</f>
        <v>0</v>
      </c>
      <c r="BD166" s="448" t="str">
        <f>IF(_tag_month_day!Q156="","",_tag_month_day!Q156/100)</f>
        <v/>
      </c>
      <c r="BE166" s="449" t="str">
        <f>IF(_tag_month_day!R156="","",_tag_month_day!R156/100)</f>
        <v/>
      </c>
      <c r="BF166" s="388" t="e">
        <f>(AU166*(100+BE166*100))/(AJ166-AU166)/100</f>
        <v>#VALUE!</v>
      </c>
      <c r="BG166" s="450" t="e">
        <f>BE166+BF166</f>
        <v>#VALUE!</v>
      </c>
      <c r="BH166" s="451" t="e">
        <f>SUM(AV166:BF166)</f>
        <v>#VALUE!</v>
      </c>
      <c r="BI166" s="452" t="e">
        <f>IF(CX166=0,BI165,(DK166*查询!$R$5+DL166*查询!$Q$5+DM166*查询!$N$5+DN166*查询!$O$5+DO166*查询!$P$5)*AF166/CX166)</f>
        <v>#VALUE!</v>
      </c>
      <c r="BJ166" s="452" t="e">
        <f>IF(CX166=0,BJ165,(DP166*查询!$S$5+DQ166*查询!$T$5+DR166*查询!$U$5)*AF166/CX166)</f>
        <v>#VALUE!</v>
      </c>
      <c r="BK166" s="452">
        <f>BK165</f>
        <v>1</v>
      </c>
      <c r="BL166" s="453" t="e">
        <f>SUMPRODUCT((AV166:BA166)*(GS166:GX166))/((GS166:GX166)+SUM(BB166:BD166)*GY166+BG166*GZ166)</f>
        <v>#VALUE!</v>
      </c>
      <c r="BM166" s="453" t="e">
        <f>BK166*($AV166*FB166+$AW166*FD166+$AX166*FI166+$AY166*FN166+$AZ166*FS166+$BA166*FX166+$BG166*GE166)/(AV166*EY166+AX166*FK166+AW166*FF166+AY166*FP166+AZ166*FU166+BA166*FZ166+BG166*GG166+BB166*GK166+BC166*GN166+BD166*GP166)</f>
        <v>#VALUE!</v>
      </c>
      <c r="BN166" s="453" t="e">
        <f>($AV166*FC166+$AX166*FJ166+$AW166*FE166+$AY166*FO166+$AZ166*FT166+$BA166*FY166+$BG166*GF166)/($AV166*FA166+BG166*GH166+BB166*GL166+BC166*GO166+BD166*GQ166+BA166*GA166)</f>
        <v>#VALUE!</v>
      </c>
      <c r="BO166" s="454" t="e">
        <f>SUMPRODUCT(AV166:BA166*GS166:GX166)/(GS166:GX166+(BB166+BC166+BD166)*GY166+BG166)</f>
        <v>#VALUE!</v>
      </c>
      <c r="BP166" s="454" t="e">
        <f>SUMPRODUCT(AV166:BA166*GS166:GX166)/(GS166:GX166+(BB166+BC166+BD166)*GY166+BG166)</f>
        <v>#VALUE!</v>
      </c>
      <c r="BQ166" s="454" t="e">
        <f>SUMPRODUCT(AV166:BA166*GS166:GX166)/(GS166:GX166+(BB166+BC166+BD166)*GY166+BG166)</f>
        <v>#VALUE!</v>
      </c>
      <c r="BR166" s="453" t="str">
        <f>IF(_tag_month_day!T156="","",_tag_month_day!T156)</f>
        <v/>
      </c>
      <c r="BS166" s="453" t="str">
        <f>IF(_tag_month_day!U156="","",_tag_month_day!U156)</f>
        <v/>
      </c>
      <c r="BT166" s="455" t="str">
        <f>IF(CK166="","",IF((CK166&gt;=BV166-0.12)*(CK166&lt;=BV166+0.12),"合格","不合格"))</f>
        <v/>
      </c>
      <c r="BU166" s="456" t="str">
        <f>IF(_tag_month_day!V156="","",_tag_month_day!V156)</f>
        <v/>
      </c>
      <c r="BV166" s="457" t="str">
        <f>IF(_tag_month_day!W156="","",_tag_month_day!W156)</f>
        <v/>
      </c>
      <c r="BW166" s="458" t="str">
        <f>IF(_tag_month_day!X156="","",_tag_month_day!X156)</f>
        <v/>
      </c>
      <c r="BX166" s="458" t="str">
        <f>IF(_tag_month_day!Y156="","",_tag_month_day!Y156)</f>
        <v/>
      </c>
      <c r="BY166" s="459">
        <f ca="1">L166</f>
        <v>43592.541666666293</v>
      </c>
      <c r="BZ166" s="460"/>
      <c r="CA166" s="461"/>
      <c r="CB166" s="424" t="str">
        <f>IF(_tag_month_day!Z156="","",_tag_month_day!Z156)</f>
        <v/>
      </c>
      <c r="CC166" s="424" t="str">
        <f>IF(_tag_month_day!AA156="","",_tag_month_day!AA156)</f>
        <v/>
      </c>
      <c r="CD166" s="424" t="str">
        <f>IF(_tag_month_day!AB156="","",_tag_month_day!AB156)</f>
        <v/>
      </c>
      <c r="CE166" s="424" t="str">
        <f>IF(_tag_month_day!AC156="","",_tag_month_day!AC156)</f>
        <v/>
      </c>
      <c r="CF166" s="424" t="str">
        <f>IF(_tag_month_day!AD156="","",_tag_month_day!AD156)</f>
        <v/>
      </c>
      <c r="CG166" s="424" t="str">
        <f>IF(_tag_month_day!AE156="","",_tag_month_day!AE156)</f>
        <v/>
      </c>
      <c r="CH166" s="424" t="str">
        <f>IF(_tag_month_day!AF156="","",_tag_month_day!AF156)</f>
        <v/>
      </c>
      <c r="CI166" s="424" t="str">
        <f>IF(_tag_month_day!AG156="","",_tag_month_day!AG156)</f>
        <v/>
      </c>
      <c r="CJ166" s="424" t="str">
        <f>IF(_tag_month_day!AH156="","",_tag_month_day!AH156)</f>
        <v/>
      </c>
      <c r="CK166" s="424" t="str">
        <f>IF(_tag_month_day!AI156="","",_tag_month_day!AI156)</f>
        <v/>
      </c>
      <c r="CL166" s="4" t="str">
        <f>IF(_tag_month_day!AJ156="","",_tag_month_day!AJ156)</f>
        <v/>
      </c>
      <c r="CM166" s="4" t="str">
        <f>IF(_tag_month_day!AK156="","",_tag_month_day!AK156)</f>
        <v/>
      </c>
      <c r="CN166" s="4" t="str">
        <f>IF(_tag_month_day!AL156="","",_tag_month_day!AL156)</f>
        <v/>
      </c>
      <c r="CO166" s="4" t="str">
        <f>IF(_tag_month_day!AM156="","",_tag_month_day!AM156)</f>
        <v/>
      </c>
      <c r="CP166" s="4" t="str">
        <f>IF(_tag_month_day!AN156="","",_tag_month_day!AN156)</f>
        <v/>
      </c>
      <c r="CQ166" s="4" t="str">
        <f>IF(_tag_month_day!AO156="","",_tag_month_day!AO156)</f>
        <v/>
      </c>
      <c r="CR166" s="462" t="str">
        <f>IF(_tag_month_day!AP156="","",_tag_month_day!AP156)</f>
        <v/>
      </c>
      <c r="CS166" s="463" t="str">
        <f>IF(_tag_month_day!AQ156="","",_tag_month_day!AQ156)</f>
        <v/>
      </c>
      <c r="CT166" s="4" t="str">
        <f>IF(_tag_month_day!AR156="","",_tag_month_day!AR156)</f>
        <v/>
      </c>
      <c r="CU166" s="464" t="e">
        <f>DU166/AJ166</f>
        <v>#VALUE!</v>
      </c>
      <c r="CV166" s="451" t="e">
        <f>BG166/BH166</f>
        <v>#VALUE!</v>
      </c>
      <c r="CW166" s="465" t="e">
        <f>AJ166*(1-CV166)*CU166*AF166</f>
        <v>#VALUE!</v>
      </c>
      <c r="CX166" s="465" t="e">
        <f>CW166*94%</f>
        <v>#VALUE!</v>
      </c>
      <c r="CY166" s="466" t="e">
        <f>IF(CX166=0,0,DS166/(DS166+CX166))</f>
        <v>#VALUE!</v>
      </c>
      <c r="CZ166" s="465" t="e">
        <f>$AJ166*EF166</f>
        <v>#VALUE!</v>
      </c>
      <c r="DA166" s="465" t="e">
        <f>$AJ166*EG166</f>
        <v>#VALUE!</v>
      </c>
      <c r="DB166" s="465" t="e">
        <f>$AJ166*EH166</f>
        <v>#VALUE!</v>
      </c>
      <c r="DC166" s="465" t="e">
        <f>$AJ166*EI166</f>
        <v>#VALUE!</v>
      </c>
      <c r="DD166" s="465" t="e">
        <f>$AJ166*EJ166</f>
        <v>#VALUE!</v>
      </c>
      <c r="DE166" s="465" t="e">
        <f>$AJ166*EK166</f>
        <v>#VALUE!</v>
      </c>
      <c r="DF166" s="465" t="e">
        <f>$AJ166*EL166</f>
        <v>#VALUE!</v>
      </c>
      <c r="DG166" s="465" t="e">
        <f>$AJ166*EM166</f>
        <v>#VALUE!</v>
      </c>
      <c r="DH166" s="465" t="e">
        <f>$AJ166*EN166</f>
        <v>#VALUE!</v>
      </c>
      <c r="DI166" s="465" t="e">
        <f>$AJ166*EO166</f>
        <v>#VALUE!</v>
      </c>
      <c r="DJ166" s="465" t="e">
        <f>CZ166*(1-EP166)</f>
        <v>#VALUE!</v>
      </c>
      <c r="DK166" s="465" t="e">
        <f>DA166*(1-ER166)</f>
        <v>#VALUE!</v>
      </c>
      <c r="DL166" s="465" t="e">
        <f>DB166*(1-EQ166)</f>
        <v>#VALUE!</v>
      </c>
      <c r="DM166" s="465" t="e">
        <f>DC166*(1-ES166)</f>
        <v>#VALUE!</v>
      </c>
      <c r="DN166" s="465" t="e">
        <f>DD166*(1-ET166)</f>
        <v>#VALUE!</v>
      </c>
      <c r="DO166" s="465" t="e">
        <f>DE166</f>
        <v>#VALUE!</v>
      </c>
      <c r="DP166" s="465" t="e">
        <f>DF166*(1-EU166)</f>
        <v>#VALUE!</v>
      </c>
      <c r="DQ166" s="465" t="e">
        <f>DG166*(1-EV166)</f>
        <v>#VALUE!</v>
      </c>
      <c r="DR166" s="465" t="e">
        <f>DH166*(1-EW166)</f>
        <v>#VALUE!</v>
      </c>
      <c r="DS166" s="465" t="e">
        <f>DI166</f>
        <v>#VALUE!</v>
      </c>
      <c r="DT166" s="465" t="e">
        <f>SUM(DJ166:DS166)</f>
        <v>#VALUE!</v>
      </c>
      <c r="DU166" s="465" t="e">
        <f>(GS166:GX166)+(DP166+DQ166+DR166)*GY166+DS166</f>
        <v>#VALUE!</v>
      </c>
      <c r="DV166" s="451" t="e">
        <f>AV166/$BH166/(1-EP166)</f>
        <v>#VALUE!</v>
      </c>
      <c r="DW166" s="451" t="e">
        <f>AW166/$BH166/(1-ER166)</f>
        <v>#VALUE!</v>
      </c>
      <c r="DX166" s="451" t="e">
        <f>AX166/$BH166/(1-EQ166)</f>
        <v>#VALUE!</v>
      </c>
      <c r="DY166" s="451" t="e">
        <f>AY166/$BH166/(1-ES166)</f>
        <v>#VALUE!</v>
      </c>
      <c r="DZ166" s="451" t="e">
        <f>AZ166/$BH166/(1-ET166)</f>
        <v>#VALUE!</v>
      </c>
      <c r="EA166" s="451" t="e">
        <f>BA166/$BH166/(1-AX166)</f>
        <v>#VALUE!</v>
      </c>
      <c r="EB166" s="451" t="e">
        <f>BB166/$BH166/(1-EU166)</f>
        <v>#VALUE!</v>
      </c>
      <c r="EC166" s="451" t="e">
        <f>BC166/$BH166/(1-EV166)</f>
        <v>#VALUE!</v>
      </c>
      <c r="ED166" s="451" t="e">
        <f>BD166/$BH166/(1-EW166)</f>
        <v>#VALUE!</v>
      </c>
      <c r="EE166" s="451" t="e">
        <f>BG166/BH166</f>
        <v>#VALUE!</v>
      </c>
      <c r="EF166" s="451" t="e">
        <f>DV166/SUM($DV166:$EE166)</f>
        <v>#VALUE!</v>
      </c>
      <c r="EG166" s="451" t="e">
        <f>DW166/SUM($DV166:$EE166)</f>
        <v>#VALUE!</v>
      </c>
      <c r="EH166" s="451" t="e">
        <f>DX166/SUM($DV166:$EE166)</f>
        <v>#VALUE!</v>
      </c>
      <c r="EI166" s="451" t="e">
        <f>DY166/SUM($DV166:$EE166)</f>
        <v>#VALUE!</v>
      </c>
      <c r="EJ166" s="451" t="e">
        <f>DZ166/SUM($DV166:$EE166)</f>
        <v>#VALUE!</v>
      </c>
      <c r="EK166" s="451" t="e">
        <f>EA166/SUM($DV166:$EE166)</f>
        <v>#VALUE!</v>
      </c>
      <c r="EL166" s="451" t="e">
        <f>EB166/SUM($DV166:$EE166)</f>
        <v>#VALUE!</v>
      </c>
      <c r="EM166" s="451" t="e">
        <f>EC166/SUM($DV166:$EE166)</f>
        <v>#VALUE!</v>
      </c>
      <c r="EN166" s="451" t="e">
        <f>ED166/SUM($DV166:$EE166)</f>
        <v>#VALUE!</v>
      </c>
      <c r="EO166" s="451" t="e">
        <f>EE166/SUM($DV166:$EE166)</f>
        <v>#VALUE!</v>
      </c>
      <c r="EP166" s="450">
        <f>EP165</f>
        <v>0.080000000000000002</v>
      </c>
      <c r="EQ166" s="450">
        <f>EQ165</f>
        <v>0.014999999999999999</v>
      </c>
      <c r="ER166" s="450">
        <f>ER165</f>
        <v>0.014999999999999999</v>
      </c>
      <c r="ES166" s="450">
        <f>ES165</f>
        <v>0.014999999999999999</v>
      </c>
      <c r="ET166" s="450">
        <f>ET165</f>
        <v>0.014999999999999999</v>
      </c>
      <c r="EU166" s="450">
        <f>EU165</f>
        <v>0.089999999999999997</v>
      </c>
      <c r="EV166" s="450">
        <f>EV165</f>
        <v>0.089999999999999997</v>
      </c>
      <c r="EW166" s="450">
        <f>EW165</f>
        <v>0.089999999999999997</v>
      </c>
      <c r="EX166" s="431" t="str">
        <f>IF(_tag_month_day!AS156="","",_tag_month_day!AS156/100)</f>
        <v/>
      </c>
      <c r="EY166" s="431" t="str">
        <f>IF(_tag_month_day!AT156="","",_tag_month_day!AT156/100)</f>
        <v/>
      </c>
      <c r="EZ166" s="431" t="str">
        <f>IF(_tag_month_day!AU156="","",_tag_month_day!AU156/100)</f>
        <v/>
      </c>
      <c r="FA166" s="431" t="str">
        <f>IF(_tag_month_day!AV156="","",_tag_month_day!AV156/100)</f>
        <v/>
      </c>
      <c r="FB166" s="431" t="str">
        <f>IF(_tag_month_day!AW156="","",_tag_month_day!AW156/100)</f>
        <v/>
      </c>
      <c r="FC166" s="431" t="str">
        <f>IF(_tag_month_day!AX156="","",_tag_month_day!AX156/100)</f>
        <v/>
      </c>
      <c r="FD166" s="449" t="str">
        <f>IF(_tag_month_day!AY156="","",_tag_month_day!AY156/100)</f>
        <v/>
      </c>
      <c r="FE166" s="449" t="str">
        <f>IF(_tag_month_day!AZ156="","",_tag_month_day!AZ156/100)</f>
        <v/>
      </c>
      <c r="FF166" s="449" t="str">
        <f>IF(_tag_month_day!BA156="","",_tag_month_day!BA156/100)</f>
        <v/>
      </c>
      <c r="FG166" s="449" t="str">
        <f>IF(_tag_month_day!BB156="","",_tag_month_day!BB156/100)</f>
        <v/>
      </c>
      <c r="FH166" s="467" t="str">
        <f>IF(_tag_month_day!BC156="","",_tag_month_day!BC156/100)</f>
        <v/>
      </c>
      <c r="FI166" s="449">
        <f>FI165</f>
        <v>0.40999999999999998</v>
      </c>
      <c r="FJ166" s="449">
        <f>FJ165</f>
        <v>0.11</v>
      </c>
      <c r="FK166" s="449">
        <f>FK165</f>
        <v>0.014999999999999999</v>
      </c>
      <c r="FL166" s="449">
        <f>FL165</f>
        <v>0</v>
      </c>
      <c r="FM166" s="467">
        <f>FM165</f>
        <v>0.0001</v>
      </c>
      <c r="FN166" s="449">
        <f>FN165</f>
        <v>0.32000000000000001</v>
      </c>
      <c r="FO166" s="449">
        <f>FO165</f>
        <v>0.20000000000000001</v>
      </c>
      <c r="FP166" s="449">
        <f>FP165</f>
        <v>0.01</v>
      </c>
      <c r="FQ166" s="449">
        <f>FQ165</f>
        <v>0</v>
      </c>
      <c r="FR166" s="467">
        <f>FR165</f>
        <v>0.0001</v>
      </c>
      <c r="FS166" s="449" t="str">
        <f>IF(_tag_month_day!BD156="","",_tag_month_day!BD156/100)</f>
        <v/>
      </c>
      <c r="FT166" s="449" t="str">
        <f>IF(_tag_month_day!BE156="","",_tag_month_day!BE156/100)</f>
        <v/>
      </c>
      <c r="FU166" s="449" t="str">
        <f>IF(_tag_month_day!BF156="","",_tag_month_day!BF156/100)</f>
        <v/>
      </c>
      <c r="FV166" s="449" t="str">
        <f>IF(_tag_month_day!BG156="","",_tag_month_day!BG156/100)</f>
        <v/>
      </c>
      <c r="FW166" s="467" t="str">
        <f>IF(_tag_month_day!BH156="","",_tag_month_day!BH156/100)</f>
        <v/>
      </c>
      <c r="FX166" s="449" t="str">
        <f>IF(_tag_month_day!BI156="","",_tag_month_day!BI156/100)</f>
        <v/>
      </c>
      <c r="FY166" s="449" t="str">
        <f>IF(_tag_month_day!BJ156="","",_tag_month_day!BJ156/100)</f>
        <v/>
      </c>
      <c r="FZ166" s="468" t="str">
        <f>IF(_tag_month_day!BK156="","",_tag_month_day!BK156/100)</f>
        <v/>
      </c>
      <c r="GA166" s="449" t="str">
        <f>IF(_tag_month_day!BL156="","",_tag_month_day!BL156/100)</f>
        <v/>
      </c>
      <c r="GB166" s="467" t="str">
        <f>IF(_tag_month_day!BM156="","",_tag_month_day!BM156/100)</f>
        <v/>
      </c>
      <c r="GC166" s="431" t="str">
        <f>IF(_tag_month_day!BN156="","",_tag_month_day!BN156/100)</f>
        <v/>
      </c>
      <c r="GD166" s="431" t="str">
        <f>IF(_tag_month_day!BO156="","",_tag_month_day!BO156/100)</f>
        <v/>
      </c>
      <c r="GE166" s="431" t="str">
        <f>IF(_tag_month_day!BP156="","",_tag_month_day!BP156/100)</f>
        <v/>
      </c>
      <c r="GF166" s="431" t="str">
        <f>IF(_tag_month_day!BQ156="","",_tag_month_day!BQ156/100)</f>
        <v/>
      </c>
      <c r="GG166" s="431" t="str">
        <f>IF(_tag_month_day!BR156="","",_tag_month_day!BR156/100)</f>
        <v/>
      </c>
      <c r="GH166" s="431" t="str">
        <f>IF(_tag_month_day!BS156="","",_tag_month_day!BS156/100)</f>
        <v/>
      </c>
      <c r="GI166" s="467" t="str">
        <f>IF(_tag_month_day!BT156="","",_tag_month_day!BT156/100)</f>
        <v/>
      </c>
      <c r="GJ166" s="469" t="str">
        <f>IF(_tag_month_day!BU156="","",_tag_month_day!BU156/100)</f>
        <v/>
      </c>
      <c r="GK166" s="470">
        <f>GK165</f>
        <v>0.070000000000000007</v>
      </c>
      <c r="GL166" s="470">
        <f>GL165</f>
        <v>0.029999999999999999</v>
      </c>
      <c r="GM166" s="471" t="str">
        <f>IF(_tag_month_day!BX156="","",_tag_month_day!BX156/100)</f>
        <v/>
      </c>
      <c r="GN166" s="470">
        <f>GN165</f>
        <v>0.070000000000000007</v>
      </c>
      <c r="GO166" s="470">
        <f>GO165</f>
        <v>0.029999999999999999</v>
      </c>
      <c r="GP166" s="470">
        <f>GP165</f>
        <v>0.089999999999999997</v>
      </c>
      <c r="GQ166" s="470">
        <f>GQ165</f>
        <v>0.029999999999999999</v>
      </c>
      <c r="GR166" s="471" t="str">
        <f>IF(_tag_month_day!CA156="","",_tag_month_day!CA156/100)</f>
        <v/>
      </c>
      <c r="GS166" s="472">
        <f>GS165</f>
        <v>0.95299999999999996</v>
      </c>
      <c r="GT166" s="472">
        <f>GT165</f>
        <v>0.55000000000000004</v>
      </c>
      <c r="GU166" s="472">
        <f>GU165</f>
        <v>0.55000000000000004</v>
      </c>
      <c r="GV166" s="472">
        <f>GV165</f>
        <v>0.55000000000000004</v>
      </c>
      <c r="GW166" s="472">
        <f>GW165</f>
        <v>0.5</v>
      </c>
      <c r="GX166" s="472">
        <f>GX165</f>
        <v>0.93500000000000005</v>
      </c>
      <c r="GY166" s="472">
        <f>GY165</f>
        <v>0.14999999999999999</v>
      </c>
      <c r="GZ166" s="472">
        <f>GZ165</f>
        <v>1</v>
      </c>
      <c r="HA166" s="474">
        <f>HA165</f>
        <v>0.047</v>
      </c>
      <c r="HB166" s="474">
        <f>HB165</f>
        <v>0.45000000000000001</v>
      </c>
      <c r="HC166" s="474">
        <f>HC165</f>
        <v>0.45000000000000001</v>
      </c>
      <c r="HD166" s="474">
        <f>HD165</f>
        <v>0.45000000000000001</v>
      </c>
      <c r="HE166" s="474">
        <f>HE165</f>
        <v>0.5</v>
      </c>
      <c r="HF166" s="474">
        <f>HF165</f>
        <v>0.065000000000000002</v>
      </c>
      <c r="HG166" s="474">
        <f>HG165</f>
        <v>0.84999999999999998</v>
      </c>
      <c r="HH166" s="474">
        <f>HH165</f>
        <v>0</v>
      </c>
      <c r="HI166" s="10">
        <f>IF(BZ166&lt;&gt;"",CK166-BV166,0)</f>
        <v>0</v>
      </c>
      <c r="HJ166" s="10" t="e">
        <f>IF(AJ166&gt;0,AH166-AJ166,0)</f>
        <v>#VALUE!</v>
      </c>
      <c r="HK166" s="466">
        <f>HK165</f>
        <v>0.84999999999999998</v>
      </c>
      <c r="HL166" s="424">
        <f>HL165</f>
        <v>550000</v>
      </c>
      <c r="HM166" s="424">
        <f>HM165</f>
        <v>480000</v>
      </c>
      <c r="HN166" s="465" t="e">
        <f>(DJ166*EZ166+DK166*FH166+DL166*FM166+DM166*FR166+DN166*FW166+DO166*GB166+DS166*GI166+DP166*GM166+DR166*GR166)*1000*2</f>
        <v>#VALUE!</v>
      </c>
      <c r="HO166" s="465" t="e">
        <f>HN166*HK166*$HO$2/HL166*1000000</f>
        <v>#VALUE!</v>
      </c>
      <c r="HP166" s="465" t="e">
        <f>HN166*HK166*$HP$2/HM166*1000000</f>
        <v>#VALUE!</v>
      </c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</row>
    <row customFormat="1" r="167" s="0">
      <c r="A167" s="420">
        <v>156</v>
      </c>
      <c r="B167" s="421">
        <f ca="1">IF(D167=D166,B166,IF(D167="夜班",B166+1,B166))</f>
        <v>43592</v>
      </c>
      <c r="C167" s="422">
        <f>C166</f>
        <v>0.041666666666666699</v>
      </c>
      <c r="D167" s="10" t="str">
        <f ca="1">IF(HOUR(G167)&lt;8,"夜班",IF(HOUR(G167)&lt;16,"白班",IF(HOUR(G167)&lt;24,"中班",0)))</f>
        <v>白班</v>
      </c>
      <c r="E167" s="10" t="e">
        <f ca="1">IF(F167=1,"甲",IF(F167=2,"乙",IF(F167=3,"丙",IF(F167=4,"丁",""))))</f>
        <v>#REF!</v>
      </c>
      <c r="F167" s="10" t="e">
        <f ca="1">SUMPRODUCT((成本日报!$A$3:$A$95=计划!B167)*(成本日报!$B$3:$B$95=计划!$D167),成本日报!$C$3:$C$95)</f>
        <v>#REF!</v>
      </c>
      <c r="G167" s="423">
        <f ca="1">G166+C166</f>
        <v>43592.458333332957</v>
      </c>
      <c r="H167" s="423">
        <f ca="1">$G167+$C167/60*10+$C167*0</f>
        <v>43592.465277777403</v>
      </c>
      <c r="I167" s="423">
        <f ca="1">$G167+$C167/60*18+$C167*0</f>
        <v>43592.470833332954</v>
      </c>
      <c r="J167" s="423">
        <f ca="1">$G167+$C167/60*0+$C167*1</f>
        <v>43592.499999999622</v>
      </c>
      <c r="K167" s="423">
        <f ca="1">$G167+$C167/60*30+$C167*2</f>
        <v>43592.562499999629</v>
      </c>
      <c r="L167" s="423">
        <f ca="1">$G167+$C167/60*0+$C167*3</f>
        <v>43592.583333332957</v>
      </c>
      <c r="M167" s="424" t="str">
        <f>IF(_tag_month_day!A157="","",_tag_month_day!A157)</f>
        <v/>
      </c>
      <c r="N167" s="424" t="str">
        <f>IF(_tag_month_day!B157="","",_tag_month_day!B157)</f>
        <v/>
      </c>
      <c r="O167" s="425" t="e">
        <f>IF(M167+N167=0,"",M167+N167)</f>
        <v>#VALUE!</v>
      </c>
      <c r="P167" s="424" t="str">
        <f>IF(_tag_month_day!C157="","",_tag_month_day!C157)</f>
        <v/>
      </c>
      <c r="Q167" s="424" t="str">
        <f>IF(_tag_month_day!D157="","",_tag_month_day!D157)</f>
        <v/>
      </c>
      <c r="R167" s="426" t="str">
        <f>IF(_tag_month_day!CB157="","",_tag_month_day!CB157/100)</f>
        <v/>
      </c>
      <c r="S167" s="427" t="str">
        <f>IF(_tag_month_day!E157="","",_tag_month_day!E157)</f>
        <v/>
      </c>
      <c r="T167" s="427" t="str">
        <f>IF(_tag_month_day!F157="","",_tag_month_day!F157)</f>
        <v/>
      </c>
      <c r="U167" s="428" t="e">
        <f>S167+T167</f>
        <v>#VALUE!</v>
      </c>
      <c r="V167" s="429" t="e">
        <f>U167/AJ167</f>
        <v>#VALUE!</v>
      </c>
      <c r="W167" s="430" t="str">
        <f>IF(_jhy_month_day!A157="","",_jhy_month_day!A157)</f>
        <v/>
      </c>
      <c r="X167" s="431" t="str">
        <f>IF(_jhy_month_day!B157="","",_jhy_month_day!B157/100)</f>
        <v/>
      </c>
      <c r="Y167" s="431" t="str">
        <f>IF(_jhy_month_day!C157="","",_jhy_month_day!C157/100)</f>
        <v/>
      </c>
      <c r="Z167" s="432">
        <f>Z163+1</f>
        <v>39</v>
      </c>
      <c r="AA167" s="433" t="str">
        <f>IF(_tag_month_day!G157="","",_tag_month_day!G157/100)</f>
        <v/>
      </c>
      <c r="AB167" s="433" t="str">
        <f>IF(_tag_month_day!H157="","",_tag_month_day!H157/100)</f>
        <v/>
      </c>
      <c r="AC167" s="434">
        <f>IF(X167="",AC166,BK167*($AV166*X167+$AW166*FD166+$AX166*FI166+$AY166*FN166+$AZ166*FS166+$BA166*FX166+$BG166*GE166)/(AV166*Y167+AX166*FK166+AW166*FF166+AY166*FP166+AZ166*FU166+BA166*FZ166+BG166*GG166+BB166*GK166+BC166*GN166+BD166*GP166))</f>
        <v>1.59963432013121</v>
      </c>
      <c r="AD167" s="435" t="str">
        <f>IF(AC167=AC166,"",AC167-AC166)</f>
        <v/>
      </c>
      <c r="AE167" s="436" t="str">
        <f>IF(1-AF167=0,"",(1-AF167))</f>
        <v/>
      </c>
      <c r="AF167" s="437">
        <v>1</v>
      </c>
      <c r="AG167" s="10" t="str">
        <f>AG166</f>
        <v>8B4</v>
      </c>
      <c r="AH167" s="438" t="str">
        <f>AH166</f>
        <v/>
      </c>
      <c r="AI167" s="424" t="e">
        <f>IF(ROUND(AJ167-AJ166,1)=0,"",AJ167-AJ166)</f>
        <v>#VALUE!</v>
      </c>
      <c r="AJ167" s="10" t="str">
        <f>IF(_tag_month_day!I157="","",_tag_month_day!I157)</f>
        <v/>
      </c>
      <c r="AK167" s="440"/>
      <c r="AL167" s="440"/>
      <c r="AM167" s="440"/>
      <c r="AN167" s="441">
        <f>AN166</f>
        <v>2</v>
      </c>
      <c r="AO167" s="441">
        <f>AO166</f>
        <v>8</v>
      </c>
      <c r="AP167" s="442" t="e">
        <f>(IF(AN167=0,AS166,AS166*(1+AO167/AN167)/(AR167+AO167/AN167)))+AT167</f>
        <v>#VALUE!</v>
      </c>
      <c r="AQ167" s="443" t="str">
        <f>IF(_tag_month_day!J157="","",_tag_month_day!J157/100)</f>
        <v/>
      </c>
      <c r="AR167" s="444">
        <f>AR166</f>
        <v>1.3</v>
      </c>
      <c r="AS167" s="445" t="e">
        <f>AQ167*(AN167*AR167+AO167)/(AN167+AO167)</f>
        <v>#VALUE!</v>
      </c>
      <c r="AT167" s="445" t="e">
        <f>(SUM(BE167:BF167)-SUM(BE166:BF166))*0.05</f>
        <v>#VALUE!</v>
      </c>
      <c r="AU167" s="446" t="str">
        <f>IF(_tag_month_day!CC157="","",IF(_tag_month_day!CC157&gt;0,_tag_month_day!CD157,_tag_month_day!CE157))</f>
        <v/>
      </c>
      <c r="AV167" s="447" t="str">
        <f>IF(_tag_month_day!L157="","",_tag_month_day!L157/100)</f>
        <v/>
      </c>
      <c r="AW167" s="431">
        <f>AW166</f>
        <v>0</v>
      </c>
      <c r="AX167" s="431">
        <f>AX166</f>
        <v>0</v>
      </c>
      <c r="AY167" s="431" t="str">
        <f>IF(_tag_month_day!M157="","",_tag_month_day!M157/100)</f>
        <v/>
      </c>
      <c r="AZ167" s="431" t="str">
        <f>IF(_tag_month_day!N157="","",_tag_month_day!N157/100)</f>
        <v/>
      </c>
      <c r="BA167" s="431" t="str">
        <f>IF(_tag_month_day!O157="","",_tag_month_day!O157/100)</f>
        <v/>
      </c>
      <c r="BB167" s="448" t="str">
        <f>IF(_tag_month_day!P157="","",_tag_month_day!P157/100)</f>
        <v/>
      </c>
      <c r="BC167" s="448">
        <f>BC166</f>
        <v>0</v>
      </c>
      <c r="BD167" s="448" t="str">
        <f>IF(_tag_month_day!Q157="","",_tag_month_day!Q157/100)</f>
        <v/>
      </c>
      <c r="BE167" s="449" t="str">
        <f>IF(_tag_month_day!R157="","",_tag_month_day!R157/100)</f>
        <v/>
      </c>
      <c r="BF167" s="388" t="e">
        <f>(AU167*(100+BE167*100))/(AJ167-AU167)/100</f>
        <v>#VALUE!</v>
      </c>
      <c r="BG167" s="450" t="e">
        <f>BE167+BF167</f>
        <v>#VALUE!</v>
      </c>
      <c r="BH167" s="451" t="e">
        <f>SUM(AV167:BF167)</f>
        <v>#VALUE!</v>
      </c>
      <c r="BI167" s="452" t="e">
        <f>IF(CX167=0,BI166,(DK167*查询!$R$5+DL167*查询!$Q$5+DM167*查询!$N$5+DN167*查询!$O$5+DO167*查询!$P$5)*AF167/CX167)</f>
        <v>#VALUE!</v>
      </c>
      <c r="BJ167" s="452" t="e">
        <f>IF(CX167=0,BJ166,(DP167*查询!$S$5+DQ167*查询!$T$5+DR167*查询!$U$5)*AF167/CX167)</f>
        <v>#VALUE!</v>
      </c>
      <c r="BK167" s="452">
        <f>BK166</f>
        <v>1</v>
      </c>
      <c r="BL167" s="453" t="e">
        <f>SUMPRODUCT((AV167:BA167)*(GS167:GX167))/((GS167:GX167)+SUM(BB167:BD167)*GY167+BG167*GZ167)</f>
        <v>#VALUE!</v>
      </c>
      <c r="BM167" s="453" t="e">
        <f>BK167*($AV167*FB167+$AW167*FD167+$AX167*FI167+$AY167*FN167+$AZ167*FS167+$BA167*FX167+$BG167*GE167)/(AV167*EY167+AX167*FK167+AW167*FF167+AY167*FP167+AZ167*FU167+BA167*FZ167+BG167*GG167+BB167*GK167+BC167*GN167+BD167*GP167)</f>
        <v>#VALUE!</v>
      </c>
      <c r="BN167" s="453" t="e">
        <f>($AV167*FC167+$AX167*FJ167+$AW167*FE167+$AY167*FO167+$AZ167*FT167+$BA167*FY167+$BG167*GF167)/($AV167*FA167+BG167*GH167+BB167*GL167+BC167*GO167+BD167*GQ167+BA167*GA167)</f>
        <v>#VALUE!</v>
      </c>
      <c r="BO167" s="454" t="e">
        <f>SUMPRODUCT(AV167:BA167*GS167:GX167)/(GS167:GX167+(BB167+BC167+BD167)*GY167+BG167)</f>
        <v>#VALUE!</v>
      </c>
      <c r="BP167" s="454" t="e">
        <f>SUMPRODUCT(AV167:BA167*GS167:GX167)/(GS167:GX167+(BB167+BC167+BD167)*GY167+BG167)</f>
        <v>#VALUE!</v>
      </c>
      <c r="BQ167" s="454" t="e">
        <f>SUMPRODUCT(AV167:BA167*GS167:GX167)/(GS167:GX167+(BB167+BC167+BD167)*GY167+BG167)</f>
        <v>#VALUE!</v>
      </c>
      <c r="BR167" s="453" t="str">
        <f>IF(_tag_month_day!T157="","",_tag_month_day!T157)</f>
        <v/>
      </c>
      <c r="BS167" s="453" t="str">
        <f>IF(_tag_month_day!U157="","",_tag_month_day!U157)</f>
        <v/>
      </c>
      <c r="BT167" s="455" t="str">
        <f>IF(CK167="","",IF((CK167&gt;=BV167-0.12)*(CK167&lt;=BV167+0.12),"合格","不合格"))</f>
        <v/>
      </c>
      <c r="BU167" s="456" t="str">
        <f>IF(_tag_month_day!V157="","",_tag_month_day!V157)</f>
        <v/>
      </c>
      <c r="BV167" s="457" t="str">
        <f>IF(_tag_month_day!W157="","",_tag_month_day!W157)</f>
        <v/>
      </c>
      <c r="BW167" s="458" t="str">
        <f>IF(_tag_month_day!X157="","",_tag_month_day!X157)</f>
        <v/>
      </c>
      <c r="BX167" s="458" t="str">
        <f>IF(_tag_month_day!Y157="","",_tag_month_day!Y157)</f>
        <v/>
      </c>
      <c r="BY167" s="459">
        <f ca="1">L167</f>
        <v>43592.583333332957</v>
      </c>
      <c r="BZ167" s="460" t="s">
        <v>429</v>
      </c>
      <c r="CA167" s="461">
        <v>0.57291666666666696</v>
      </c>
      <c r="CB167" s="424" t="str">
        <f>IF(_tag_month_day!Z157="","",_tag_month_day!Z157)</f>
        <v/>
      </c>
      <c r="CC167" s="424" t="str">
        <f>IF(_tag_month_day!AA157="","",_tag_month_day!AA157)</f>
        <v/>
      </c>
      <c r="CD167" s="424" t="str">
        <f>IF(_tag_month_day!AB157="","",_tag_month_day!AB157)</f>
        <v/>
      </c>
      <c r="CE167" s="424" t="str">
        <f>IF(_tag_month_day!AC157="","",_tag_month_day!AC157)</f>
        <v/>
      </c>
      <c r="CF167" s="424" t="str">
        <f>IF(_tag_month_day!AD157="","",_tag_month_day!AD157)</f>
        <v/>
      </c>
      <c r="CG167" s="424" t="str">
        <f>IF(_tag_month_day!AE157="","",_tag_month_day!AE157)</f>
        <v/>
      </c>
      <c r="CH167" s="424" t="str">
        <f>IF(_tag_month_day!AF157="","",_tag_month_day!AF157)</f>
        <v/>
      </c>
      <c r="CI167" s="424" t="str">
        <f>IF(_tag_month_day!AG157="","",_tag_month_day!AG157)</f>
        <v/>
      </c>
      <c r="CJ167" s="424" t="str">
        <f>IF(_tag_month_day!AH157="","",_tag_month_day!AH157)</f>
        <v/>
      </c>
      <c r="CK167" s="424" t="str">
        <f>IF(_tag_month_day!AI157="","",_tag_month_day!AI157)</f>
        <v/>
      </c>
      <c r="CL167" s="4" t="str">
        <f>IF(_tag_month_day!AJ157="","",_tag_month_day!AJ157)</f>
        <v/>
      </c>
      <c r="CM167" s="4" t="str">
        <f>IF(_tag_month_day!AK157="","",_tag_month_day!AK157)</f>
        <v/>
      </c>
      <c r="CN167" s="4" t="str">
        <f>IF(_tag_month_day!AL157="","",_tag_month_day!AL157)</f>
        <v/>
      </c>
      <c r="CO167" s="4" t="str">
        <f>IF(_tag_month_day!AM157="","",_tag_month_day!AM157)</f>
        <v/>
      </c>
      <c r="CP167" s="4" t="str">
        <f>IF(_tag_month_day!AN157="","",_tag_month_day!AN157)</f>
        <v/>
      </c>
      <c r="CQ167" s="4" t="str">
        <f>IF(_tag_month_day!AO157="","",_tag_month_day!AO157)</f>
        <v/>
      </c>
      <c r="CR167" s="462" t="str">
        <f>IF(_tag_month_day!AP157="","",_tag_month_day!AP157)</f>
        <v/>
      </c>
      <c r="CS167" s="463" t="str">
        <f>IF(_tag_month_day!AQ157="","",_tag_month_day!AQ157)</f>
        <v/>
      </c>
      <c r="CT167" s="4" t="str">
        <f>IF(_tag_month_day!AR157="","",_tag_month_day!AR157)</f>
        <v/>
      </c>
      <c r="CU167" s="464" t="e">
        <f>DU167/AJ167</f>
        <v>#VALUE!</v>
      </c>
      <c r="CV167" s="451" t="e">
        <f>BG167/BH167</f>
        <v>#VALUE!</v>
      </c>
      <c r="CW167" s="465" t="e">
        <f>AJ167*(1-CV167)*CU167*AF167</f>
        <v>#VALUE!</v>
      </c>
      <c r="CX167" s="465" t="e">
        <f>CW167*94%</f>
        <v>#VALUE!</v>
      </c>
      <c r="CY167" s="466" t="e">
        <f>IF(CX167=0,0,DS167/(DS167+CX167))</f>
        <v>#VALUE!</v>
      </c>
      <c r="CZ167" s="465" t="e">
        <f>$AJ167*EF167</f>
        <v>#VALUE!</v>
      </c>
      <c r="DA167" s="465" t="e">
        <f>$AJ167*EG167</f>
        <v>#VALUE!</v>
      </c>
      <c r="DB167" s="465" t="e">
        <f>$AJ167*EH167</f>
        <v>#VALUE!</v>
      </c>
      <c r="DC167" s="465" t="e">
        <f>$AJ167*EI167</f>
        <v>#VALUE!</v>
      </c>
      <c r="DD167" s="465" t="e">
        <f>$AJ167*EJ167</f>
        <v>#VALUE!</v>
      </c>
      <c r="DE167" s="465" t="e">
        <f>$AJ167*EK167</f>
        <v>#VALUE!</v>
      </c>
      <c r="DF167" s="465" t="e">
        <f>$AJ167*EL167</f>
        <v>#VALUE!</v>
      </c>
      <c r="DG167" s="465" t="e">
        <f>$AJ167*EM167</f>
        <v>#VALUE!</v>
      </c>
      <c r="DH167" s="465" t="e">
        <f>$AJ167*EN167</f>
        <v>#VALUE!</v>
      </c>
      <c r="DI167" s="465" t="e">
        <f>$AJ167*EO167</f>
        <v>#VALUE!</v>
      </c>
      <c r="DJ167" s="465" t="e">
        <f>CZ167*(1-EP167)</f>
        <v>#VALUE!</v>
      </c>
      <c r="DK167" s="465" t="e">
        <f>DA167*(1-ER167)</f>
        <v>#VALUE!</v>
      </c>
      <c r="DL167" s="465" t="e">
        <f>DB167*(1-EQ167)</f>
        <v>#VALUE!</v>
      </c>
      <c r="DM167" s="465" t="e">
        <f>DC167*(1-ES167)</f>
        <v>#VALUE!</v>
      </c>
      <c r="DN167" s="465" t="e">
        <f>DD167*(1-ET167)</f>
        <v>#VALUE!</v>
      </c>
      <c r="DO167" s="465" t="e">
        <f>DE167</f>
        <v>#VALUE!</v>
      </c>
      <c r="DP167" s="465" t="e">
        <f>DF167*(1-EU167)</f>
        <v>#VALUE!</v>
      </c>
      <c r="DQ167" s="465" t="e">
        <f>DG167*(1-EV167)</f>
        <v>#VALUE!</v>
      </c>
      <c r="DR167" s="465" t="e">
        <f>DH167*(1-EW167)</f>
        <v>#VALUE!</v>
      </c>
      <c r="DS167" s="465" t="e">
        <f>DI167</f>
        <v>#VALUE!</v>
      </c>
      <c r="DT167" s="465" t="e">
        <f>SUM(DJ167:DS167)</f>
        <v>#VALUE!</v>
      </c>
      <c r="DU167" s="465" t="e">
        <f>(GS167:GX167)+(DP167+DQ167+DR167)*GY167+DS167</f>
        <v>#VALUE!</v>
      </c>
      <c r="DV167" s="451" t="e">
        <f>AV167/$BH167/(1-EP167)</f>
        <v>#VALUE!</v>
      </c>
      <c r="DW167" s="451" t="e">
        <f>AW167/$BH167/(1-ER167)</f>
        <v>#VALUE!</v>
      </c>
      <c r="DX167" s="451" t="e">
        <f>AX167/$BH167/(1-EQ167)</f>
        <v>#VALUE!</v>
      </c>
      <c r="DY167" s="451" t="e">
        <f>AY167/$BH167/(1-ES167)</f>
        <v>#VALUE!</v>
      </c>
      <c r="DZ167" s="451" t="e">
        <f>AZ167/$BH167/(1-ET167)</f>
        <v>#VALUE!</v>
      </c>
      <c r="EA167" s="451" t="e">
        <f>BA167/$BH167/(1-AX167)</f>
        <v>#VALUE!</v>
      </c>
      <c r="EB167" s="451" t="e">
        <f>BB167/$BH167/(1-EU167)</f>
        <v>#VALUE!</v>
      </c>
      <c r="EC167" s="451" t="e">
        <f>BC167/$BH167/(1-EV167)</f>
        <v>#VALUE!</v>
      </c>
      <c r="ED167" s="451" t="e">
        <f>BD167/$BH167/(1-EW167)</f>
        <v>#VALUE!</v>
      </c>
      <c r="EE167" s="451" t="e">
        <f>BG167/BH167</f>
        <v>#VALUE!</v>
      </c>
      <c r="EF167" s="451" t="e">
        <f>DV167/SUM($DV167:$EE167)</f>
        <v>#VALUE!</v>
      </c>
      <c r="EG167" s="451" t="e">
        <f>DW167/SUM($DV167:$EE167)</f>
        <v>#VALUE!</v>
      </c>
      <c r="EH167" s="451" t="e">
        <f>DX167/SUM($DV167:$EE167)</f>
        <v>#VALUE!</v>
      </c>
      <c r="EI167" s="451" t="e">
        <f>DY167/SUM($DV167:$EE167)</f>
        <v>#VALUE!</v>
      </c>
      <c r="EJ167" s="451" t="e">
        <f>DZ167/SUM($DV167:$EE167)</f>
        <v>#VALUE!</v>
      </c>
      <c r="EK167" s="451" t="e">
        <f>EA167/SUM($DV167:$EE167)</f>
        <v>#VALUE!</v>
      </c>
      <c r="EL167" s="451" t="e">
        <f>EB167/SUM($DV167:$EE167)</f>
        <v>#VALUE!</v>
      </c>
      <c r="EM167" s="451" t="e">
        <f>EC167/SUM($DV167:$EE167)</f>
        <v>#VALUE!</v>
      </c>
      <c r="EN167" s="451" t="e">
        <f>ED167/SUM($DV167:$EE167)</f>
        <v>#VALUE!</v>
      </c>
      <c r="EO167" s="451" t="e">
        <f>EE167/SUM($DV167:$EE167)</f>
        <v>#VALUE!</v>
      </c>
      <c r="EP167" s="450">
        <f>EP166</f>
        <v>0.080000000000000002</v>
      </c>
      <c r="EQ167" s="450">
        <f>EQ166</f>
        <v>0.014999999999999999</v>
      </c>
      <c r="ER167" s="450">
        <f>ER166</f>
        <v>0.014999999999999999</v>
      </c>
      <c r="ES167" s="450">
        <f>ES166</f>
        <v>0.014999999999999999</v>
      </c>
      <c r="ET167" s="450">
        <f>ET166</f>
        <v>0.014999999999999999</v>
      </c>
      <c r="EU167" s="450">
        <f>EU166</f>
        <v>0.089999999999999997</v>
      </c>
      <c r="EV167" s="450">
        <f>EV166</f>
        <v>0.089999999999999997</v>
      </c>
      <c r="EW167" s="450">
        <f>EW166</f>
        <v>0.089999999999999997</v>
      </c>
      <c r="EX167" s="431" t="str">
        <f>IF(_tag_month_day!AS157="","",_tag_month_day!AS157/100)</f>
        <v/>
      </c>
      <c r="EY167" s="431" t="str">
        <f>IF(_tag_month_day!AT157="","",_tag_month_day!AT157/100)</f>
        <v/>
      </c>
      <c r="EZ167" s="431" t="str">
        <f>IF(_tag_month_day!AU157="","",_tag_month_day!AU157/100)</f>
        <v/>
      </c>
      <c r="FA167" s="431" t="str">
        <f>IF(_tag_month_day!AV157="","",_tag_month_day!AV157/100)</f>
        <v/>
      </c>
      <c r="FB167" s="431" t="str">
        <f>IF(_tag_month_day!AW157="","",_tag_month_day!AW157/100)</f>
        <v/>
      </c>
      <c r="FC167" s="431" t="str">
        <f>IF(_tag_month_day!AX157="","",_tag_month_day!AX157/100)</f>
        <v/>
      </c>
      <c r="FD167" s="449" t="str">
        <f>IF(_tag_month_day!AY157="","",_tag_month_day!AY157/100)</f>
        <v/>
      </c>
      <c r="FE167" s="449" t="str">
        <f>IF(_tag_month_day!AZ157="","",_tag_month_day!AZ157/100)</f>
        <v/>
      </c>
      <c r="FF167" s="449" t="str">
        <f>IF(_tag_month_day!BA157="","",_tag_month_day!BA157/100)</f>
        <v/>
      </c>
      <c r="FG167" s="449" t="str">
        <f>IF(_tag_month_day!BB157="","",_tag_month_day!BB157/100)</f>
        <v/>
      </c>
      <c r="FH167" s="467" t="str">
        <f>IF(_tag_month_day!BC157="","",_tag_month_day!BC157/100)</f>
        <v/>
      </c>
      <c r="FI167" s="449">
        <f>FI166</f>
        <v>0.40999999999999998</v>
      </c>
      <c r="FJ167" s="449">
        <f>FJ166</f>
        <v>0.11</v>
      </c>
      <c r="FK167" s="449">
        <f>FK166</f>
        <v>0.014999999999999999</v>
      </c>
      <c r="FL167" s="449">
        <f>FL166</f>
        <v>0</v>
      </c>
      <c r="FM167" s="467">
        <f>FM166</f>
        <v>0.0001</v>
      </c>
      <c r="FN167" s="449">
        <f>FN166</f>
        <v>0.32000000000000001</v>
      </c>
      <c r="FO167" s="449">
        <f>FO166</f>
        <v>0.20000000000000001</v>
      </c>
      <c r="FP167" s="449">
        <f>FP166</f>
        <v>0.01</v>
      </c>
      <c r="FQ167" s="449">
        <f>FQ166</f>
        <v>0</v>
      </c>
      <c r="FR167" s="467">
        <f>FR166</f>
        <v>0.0001</v>
      </c>
      <c r="FS167" s="449" t="str">
        <f>IF(_tag_month_day!BD157="","",_tag_month_day!BD157/100)</f>
        <v/>
      </c>
      <c r="FT167" s="449" t="str">
        <f>IF(_tag_month_day!BE157="","",_tag_month_day!BE157/100)</f>
        <v/>
      </c>
      <c r="FU167" s="449" t="str">
        <f>IF(_tag_month_day!BF157="","",_tag_month_day!BF157/100)</f>
        <v/>
      </c>
      <c r="FV167" s="449" t="str">
        <f>IF(_tag_month_day!BG157="","",_tag_month_day!BG157/100)</f>
        <v/>
      </c>
      <c r="FW167" s="467" t="str">
        <f>IF(_tag_month_day!BH157="","",_tag_month_day!BH157/100)</f>
        <v/>
      </c>
      <c r="FX167" s="449" t="str">
        <f>IF(_tag_month_day!BI157="","",_tag_month_day!BI157/100)</f>
        <v/>
      </c>
      <c r="FY167" s="449" t="str">
        <f>IF(_tag_month_day!BJ157="","",_tag_month_day!BJ157/100)</f>
        <v/>
      </c>
      <c r="FZ167" s="468" t="str">
        <f>IF(_tag_month_day!BK157="","",_tag_month_day!BK157/100)</f>
        <v/>
      </c>
      <c r="GA167" s="449" t="str">
        <f>IF(_tag_month_day!BL157="","",_tag_month_day!BL157/100)</f>
        <v/>
      </c>
      <c r="GB167" s="467" t="str">
        <f>IF(_tag_month_day!BM157="","",_tag_month_day!BM157/100)</f>
        <v/>
      </c>
      <c r="GC167" s="431" t="str">
        <f>IF(_tag_month_day!BN157="","",_tag_month_day!BN157/100)</f>
        <v/>
      </c>
      <c r="GD167" s="431" t="str">
        <f>IF(_tag_month_day!BO157="","",_tag_month_day!BO157/100)</f>
        <v/>
      </c>
      <c r="GE167" s="431" t="str">
        <f>IF(_tag_month_day!BP157="","",_tag_month_day!BP157/100)</f>
        <v/>
      </c>
      <c r="GF167" s="431" t="str">
        <f>IF(_tag_month_day!BQ157="","",_tag_month_day!BQ157/100)</f>
        <v/>
      </c>
      <c r="GG167" s="431" t="str">
        <f>IF(_tag_month_day!BR157="","",_tag_month_day!BR157/100)</f>
        <v/>
      </c>
      <c r="GH167" s="431" t="str">
        <f>IF(_tag_month_day!BS157="","",_tag_month_day!BS157/100)</f>
        <v/>
      </c>
      <c r="GI167" s="467" t="str">
        <f>IF(_tag_month_day!BT157="","",_tag_month_day!BT157/100)</f>
        <v/>
      </c>
      <c r="GJ167" s="469" t="str">
        <f>IF(_tag_month_day!BU157="","",_tag_month_day!BU157/100)</f>
        <v/>
      </c>
      <c r="GK167" s="470">
        <f>GK166</f>
        <v>0.070000000000000007</v>
      </c>
      <c r="GL167" s="470">
        <f>GL166</f>
        <v>0.029999999999999999</v>
      </c>
      <c r="GM167" s="471" t="str">
        <f>IF(_tag_month_day!BX157="","",_tag_month_day!BX157/100)</f>
        <v/>
      </c>
      <c r="GN167" s="470">
        <f>GN166</f>
        <v>0.070000000000000007</v>
      </c>
      <c r="GO167" s="470">
        <f>GO166</f>
        <v>0.029999999999999999</v>
      </c>
      <c r="GP167" s="470">
        <f>GP166</f>
        <v>0.089999999999999997</v>
      </c>
      <c r="GQ167" s="470">
        <f>GQ166</f>
        <v>0.029999999999999999</v>
      </c>
      <c r="GR167" s="471" t="str">
        <f>IF(_tag_month_day!CA157="","",_tag_month_day!CA157/100)</f>
        <v/>
      </c>
      <c r="GS167" s="472">
        <f>GS166</f>
        <v>0.95299999999999996</v>
      </c>
      <c r="GT167" s="472">
        <f>GT166</f>
        <v>0.55000000000000004</v>
      </c>
      <c r="GU167" s="472">
        <f>GU166</f>
        <v>0.55000000000000004</v>
      </c>
      <c r="GV167" s="472">
        <f>GV166</f>
        <v>0.55000000000000004</v>
      </c>
      <c r="GW167" s="472">
        <f>GW166</f>
        <v>0.5</v>
      </c>
      <c r="GX167" s="472">
        <f>GX166</f>
        <v>0.93500000000000005</v>
      </c>
      <c r="GY167" s="472">
        <f>GY166</f>
        <v>0.14999999999999999</v>
      </c>
      <c r="GZ167" s="472">
        <f>GZ166</f>
        <v>1</v>
      </c>
      <c r="HA167" s="474">
        <f>HA166</f>
        <v>0.047</v>
      </c>
      <c r="HB167" s="474">
        <f>HB166</f>
        <v>0.45000000000000001</v>
      </c>
      <c r="HC167" s="474">
        <f>HC166</f>
        <v>0.45000000000000001</v>
      </c>
      <c r="HD167" s="474">
        <f>HD166</f>
        <v>0.45000000000000001</v>
      </c>
      <c r="HE167" s="474">
        <f>HE166</f>
        <v>0.5</v>
      </c>
      <c r="HF167" s="474">
        <f>HF166</f>
        <v>0.065000000000000002</v>
      </c>
      <c r="HG167" s="474">
        <f>HG166</f>
        <v>0.84999999999999998</v>
      </c>
      <c r="HH167" s="474">
        <f>HH166</f>
        <v>0</v>
      </c>
      <c r="HI167" s="10" t="e">
        <f>IF(BZ167&lt;&gt;"",CK167-BV167,0)</f>
        <v>#VALUE!</v>
      </c>
      <c r="HJ167" s="10" t="e">
        <f>IF(AJ167&gt;0,AH167-AJ167,0)</f>
        <v>#VALUE!</v>
      </c>
      <c r="HK167" s="466">
        <f>HK166</f>
        <v>0.84999999999999998</v>
      </c>
      <c r="HL167" s="424">
        <f>HL166</f>
        <v>550000</v>
      </c>
      <c r="HM167" s="424">
        <f>HM166</f>
        <v>480000</v>
      </c>
      <c r="HN167" s="465" t="e">
        <f>(DJ167*EZ167+DK167*FH167+DL167*FM167+DM167*FR167+DN167*FW167+DO167*GB167+DS167*GI167+DP167*GM167+DR167*GR167)*1000*2</f>
        <v>#VALUE!</v>
      </c>
      <c r="HO167" s="465" t="e">
        <f>HN167*HK167*$HO$2/HL167*1000000</f>
        <v>#VALUE!</v>
      </c>
      <c r="HP167" s="465" t="e">
        <f>HN167*HK167*$HP$2/HM167*1000000</f>
        <v>#VALUE!</v>
      </c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</row>
    <row customFormat="1" r="168" s="0">
      <c r="A168" s="420">
        <v>157</v>
      </c>
      <c r="B168" s="421">
        <f ca="1">IF(D168=D167,B167,IF(D168="夜班",B167+1,B167))</f>
        <v>43592</v>
      </c>
      <c r="C168" s="422">
        <f>C167</f>
        <v>0.041666666666666699</v>
      </c>
      <c r="D168" s="10" t="str">
        <f ca="1">IF(HOUR(G168)&lt;8,"夜班",IF(HOUR(G168)&lt;16,"白班",IF(HOUR(G168)&lt;24,"中班",0)))</f>
        <v>白班</v>
      </c>
      <c r="E168" s="10" t="e">
        <f ca="1">IF(F168=1,"甲",IF(F168=2,"乙",IF(F168=3,"丙",IF(F168=4,"丁",""))))</f>
        <v>#REF!</v>
      </c>
      <c r="F168" s="10" t="e">
        <f ca="1">SUMPRODUCT((成本日报!$A$3:$A$95=计划!B168)*(成本日报!$B$3:$B$95=计划!$D168),成本日报!$C$3:$C$95)</f>
        <v>#REF!</v>
      </c>
      <c r="G168" s="423">
        <f ca="1">G167+C167</f>
        <v>43592.499999999622</v>
      </c>
      <c r="H168" s="423">
        <f ca="1">$G168+$C168/60*10+$C168*0</f>
        <v>43592.506944444067</v>
      </c>
      <c r="I168" s="423">
        <f ca="1">$G168+$C168/60*18+$C168*0</f>
        <v>43592.512499999619</v>
      </c>
      <c r="J168" s="423">
        <f ca="1">$G168+$C168/60*0+$C168*1</f>
        <v>43592.541666666286</v>
      </c>
      <c r="K168" s="423">
        <f ca="1">$G168+$C168/60*30+$C168*2</f>
        <v>43592.604166666293</v>
      </c>
      <c r="L168" s="423">
        <f ca="1">$G168+$C168/60*0+$C168*3</f>
        <v>43592.624999999622</v>
      </c>
      <c r="M168" s="424" t="str">
        <f>IF(_tag_month_day!A158="","",_tag_month_day!A158)</f>
        <v/>
      </c>
      <c r="N168" s="424" t="str">
        <f>IF(_tag_month_day!B158="","",_tag_month_day!B158)</f>
        <v/>
      </c>
      <c r="O168" s="425" t="e">
        <f>IF(M168+N168=0,"",M168+N168)</f>
        <v>#VALUE!</v>
      </c>
      <c r="P168" s="424" t="str">
        <f>IF(_tag_month_day!C158="","",_tag_month_day!C158)</f>
        <v/>
      </c>
      <c r="Q168" s="424" t="str">
        <f>IF(_tag_month_day!D158="","",_tag_month_day!D158)</f>
        <v/>
      </c>
      <c r="R168" s="426" t="str">
        <f>IF(_tag_month_day!CB158="","",_tag_month_day!CB158/100)</f>
        <v/>
      </c>
      <c r="S168" s="427" t="str">
        <f>IF(_tag_month_day!E158="","",_tag_month_day!E158)</f>
        <v/>
      </c>
      <c r="T168" s="427" t="str">
        <f>IF(_tag_month_day!F158="","",_tag_month_day!F158)</f>
        <v/>
      </c>
      <c r="U168" s="428" t="e">
        <f>S168+T168</f>
        <v>#VALUE!</v>
      </c>
      <c r="V168" s="429" t="e">
        <f>U168/AJ168</f>
        <v>#VALUE!</v>
      </c>
      <c r="W168" s="430" t="str">
        <f>IF(_jhy_month_day!A158="","",_jhy_month_day!A158)</f>
        <v/>
      </c>
      <c r="X168" s="431" t="str">
        <f>IF(_jhy_month_day!B158="","",_jhy_month_day!B158/100)</f>
        <v/>
      </c>
      <c r="Y168" s="431" t="str">
        <f>IF(_jhy_month_day!C158="","",_jhy_month_day!C158/100)</f>
        <v/>
      </c>
      <c r="Z168" s="432">
        <f>Z164+1</f>
        <v>40</v>
      </c>
      <c r="AA168" s="433" t="str">
        <f>IF(_tag_month_day!G158="","",_tag_month_day!G158/100)</f>
        <v/>
      </c>
      <c r="AB168" s="433" t="str">
        <f>IF(_tag_month_day!H158="","",_tag_month_day!H158/100)</f>
        <v/>
      </c>
      <c r="AC168" s="434">
        <f>IF(X168="",AC167,BK168*($AV167*X168+$AW167*FD167+$AX167*FI167+$AY167*FN167+$AZ167*FS167+$BA167*FX167+$BG167*GE167)/(AV167*Y168+AX167*FK167+AW167*FF167+AY167*FP167+AZ167*FU167+BA167*FZ167+BG167*GG167+BB167*GK167+BC167*GN167+BD167*GP167))</f>
        <v>1.59963432013121</v>
      </c>
      <c r="AD168" s="435" t="str">
        <f>IF(AC168=AC167,"",AC168-AC167)</f>
        <v/>
      </c>
      <c r="AE168" s="436" t="str">
        <f>IF(1-AF168=0,"",(1-AF168))</f>
        <v/>
      </c>
      <c r="AF168" s="437">
        <v>1</v>
      </c>
      <c r="AG168" s="10" t="str">
        <f>AG167</f>
        <v>8B4</v>
      </c>
      <c r="AH168" s="438" t="str">
        <f>AH167</f>
        <v/>
      </c>
      <c r="AI168" s="424" t="e">
        <f>IF(ROUND(AJ168-AJ167,1)=0,"",AJ168-AJ167)</f>
        <v>#VALUE!</v>
      </c>
      <c r="AJ168" s="10" t="str">
        <f>IF(_tag_month_day!I158="","",_tag_month_day!I158)</f>
        <v/>
      </c>
      <c r="AK168" s="440"/>
      <c r="AL168" s="440"/>
      <c r="AM168" s="440"/>
      <c r="AN168" s="441">
        <f>AN167</f>
        <v>2</v>
      </c>
      <c r="AO168" s="441">
        <f>AO167</f>
        <v>8</v>
      </c>
      <c r="AP168" s="442" t="e">
        <f>(IF(AN168=0,AS167,AS167*(1+AO168/AN168)/(AR168+AO168/AN168)))+AT168</f>
        <v>#VALUE!</v>
      </c>
      <c r="AQ168" s="443" t="str">
        <f>IF(_tag_month_day!J158="","",_tag_month_day!J158/100)</f>
        <v/>
      </c>
      <c r="AR168" s="444">
        <f>AR167</f>
        <v>1.3</v>
      </c>
      <c r="AS168" s="445" t="e">
        <f>AQ168*(AN168*AR168+AO168)/(AN168+AO168)</f>
        <v>#VALUE!</v>
      </c>
      <c r="AT168" s="445" t="e">
        <f>(SUM(BE168:BF168)-SUM(BE167:BF167))*0.05</f>
        <v>#VALUE!</v>
      </c>
      <c r="AU168" s="446" t="str">
        <f>IF(_tag_month_day!CC158="","",IF(_tag_month_day!CC158&gt;0,_tag_month_day!CD158,_tag_month_day!CE158))</f>
        <v/>
      </c>
      <c r="AV168" s="447" t="str">
        <f>IF(_tag_month_day!L158="","",_tag_month_day!L158/100)</f>
        <v/>
      </c>
      <c r="AW168" s="431">
        <f>AW167</f>
        <v>0</v>
      </c>
      <c r="AX168" s="431">
        <f>AX167</f>
        <v>0</v>
      </c>
      <c r="AY168" s="431" t="str">
        <f>IF(_tag_month_day!M158="","",_tag_month_day!M158/100)</f>
        <v/>
      </c>
      <c r="AZ168" s="431" t="str">
        <f>IF(_tag_month_day!N158="","",_tag_month_day!N158/100)</f>
        <v/>
      </c>
      <c r="BA168" s="431" t="str">
        <f>IF(_tag_month_day!O158="","",_tag_month_day!O158/100)</f>
        <v/>
      </c>
      <c r="BB168" s="448" t="str">
        <f>IF(_tag_month_day!P158="","",_tag_month_day!P158/100)</f>
        <v/>
      </c>
      <c r="BC168" s="448">
        <f>BC167</f>
        <v>0</v>
      </c>
      <c r="BD168" s="448" t="str">
        <f>IF(_tag_month_day!Q158="","",_tag_month_day!Q158/100)</f>
        <v/>
      </c>
      <c r="BE168" s="449" t="str">
        <f>IF(_tag_month_day!R158="","",_tag_month_day!R158/100)</f>
        <v/>
      </c>
      <c r="BF168" s="388" t="e">
        <f>(AU168*(100+BE168*100))/(AJ168-AU168)/100</f>
        <v>#VALUE!</v>
      </c>
      <c r="BG168" s="450" t="e">
        <f>BE168+BF168</f>
        <v>#VALUE!</v>
      </c>
      <c r="BH168" s="451" t="e">
        <f>SUM(AV168:BF168)</f>
        <v>#VALUE!</v>
      </c>
      <c r="BI168" s="452" t="e">
        <f>IF(CX168=0,BI167,(DK168*查询!$R$5+DL168*查询!$Q$5+DM168*查询!$N$5+DN168*查询!$O$5+DO168*查询!$P$5)*AF168/CX168)</f>
        <v>#VALUE!</v>
      </c>
      <c r="BJ168" s="452" t="e">
        <f>IF(CX168=0,BJ167,(DP168*查询!$S$5+DQ168*查询!$T$5+DR168*查询!$U$5)*AF168/CX168)</f>
        <v>#VALUE!</v>
      </c>
      <c r="BK168" s="452">
        <f>BK167</f>
        <v>1</v>
      </c>
      <c r="BL168" s="453" t="e">
        <f>SUMPRODUCT((AV168:BA168)*(GS168:GX168))/((GS168:GX168)+SUM(BB168:BD168)*GY168+BG168*GZ168)</f>
        <v>#VALUE!</v>
      </c>
      <c r="BM168" s="453" t="e">
        <f>BK168*($AV168*FB168+$AW168*FD168+$AX168*FI168+$AY168*FN168+$AZ168*FS168+$BA168*FX168+$BG168*GE168)/(AV168*EY168+AX168*FK168+AW168*FF168+AY168*FP168+AZ168*FU168+BA168*FZ168+BG168*GG168+BB168*GK168+BC168*GN168+BD168*GP168)</f>
        <v>#VALUE!</v>
      </c>
      <c r="BN168" s="453" t="e">
        <f>($AV168*FC168+$AX168*FJ168+$AW168*FE168+$AY168*FO168+$AZ168*FT168+$BA168*FY168+$BG168*GF168)/($AV168*FA168+BG168*GH168+BB168*GL168+BC168*GO168+BD168*GQ168+BA168*GA168)</f>
        <v>#VALUE!</v>
      </c>
      <c r="BO168" s="454" t="e">
        <f>SUMPRODUCT(AV168:BA168*GS168:GX168)/(GS168:GX168+(BB168+BC168+BD168)*GY168+BG168)</f>
        <v>#VALUE!</v>
      </c>
      <c r="BP168" s="454" t="e">
        <f>SUMPRODUCT(AV168:BA168*GS168:GX168)/(GS168:GX168+(BB168+BC168+BD168)*GY168+BG168)</f>
        <v>#VALUE!</v>
      </c>
      <c r="BQ168" s="454" t="e">
        <f>SUMPRODUCT(AV168:BA168*GS168:GX168)/(GS168:GX168+(BB168+BC168+BD168)*GY168+BG168)</f>
        <v>#VALUE!</v>
      </c>
      <c r="BR168" s="453" t="str">
        <f>IF(_tag_month_day!T158="","",_tag_month_day!T158)</f>
        <v/>
      </c>
      <c r="BS168" s="453" t="str">
        <f>IF(_tag_month_day!U158="","",_tag_month_day!U158)</f>
        <v/>
      </c>
      <c r="BT168" s="455" t="str">
        <f>IF(CK168="","",IF((CK168&gt;=BV168-0.12)*(CK168&lt;=BV168+0.12),"合格","不合格"))</f>
        <v/>
      </c>
      <c r="BU168" s="456" t="str">
        <f>IF(_tag_month_day!V158="","",_tag_month_day!V158)</f>
        <v/>
      </c>
      <c r="BV168" s="457" t="str">
        <f>IF(_tag_month_day!W158="","",_tag_month_day!W158)</f>
        <v/>
      </c>
      <c r="BW168" s="458" t="str">
        <f>IF(_tag_month_day!X158="","",_tag_month_day!X158)</f>
        <v/>
      </c>
      <c r="BX168" s="458" t="str">
        <f>IF(_tag_month_day!Y158="","",_tag_month_day!Y158)</f>
        <v/>
      </c>
      <c r="BY168" s="459">
        <f ca="1">L168</f>
        <v>43592.624999999622</v>
      </c>
      <c r="BZ168" s="460"/>
      <c r="CA168" s="461"/>
      <c r="CB168" s="424" t="str">
        <f>IF(_tag_month_day!Z158="","",_tag_month_day!Z158)</f>
        <v/>
      </c>
      <c r="CC168" s="424" t="str">
        <f>IF(_tag_month_day!AA158="","",_tag_month_day!AA158)</f>
        <v/>
      </c>
      <c r="CD168" s="424" t="str">
        <f>IF(_tag_month_day!AB158="","",_tag_month_day!AB158)</f>
        <v/>
      </c>
      <c r="CE168" s="424" t="str">
        <f>IF(_tag_month_day!AC158="","",_tag_month_day!AC158)</f>
        <v/>
      </c>
      <c r="CF168" s="424" t="str">
        <f>IF(_tag_month_day!AD158="","",_tag_month_day!AD158)</f>
        <v/>
      </c>
      <c r="CG168" s="424" t="str">
        <f>IF(_tag_month_day!AE158="","",_tag_month_day!AE158)</f>
        <v/>
      </c>
      <c r="CH168" s="424" t="str">
        <f>IF(_tag_month_day!AF158="","",_tag_month_day!AF158)</f>
        <v/>
      </c>
      <c r="CI168" s="424" t="str">
        <f>IF(_tag_month_day!AG158="","",_tag_month_day!AG158)</f>
        <v/>
      </c>
      <c r="CJ168" s="424" t="str">
        <f>IF(_tag_month_day!AH158="","",_tag_month_day!AH158)</f>
        <v/>
      </c>
      <c r="CK168" s="424" t="str">
        <f>IF(_tag_month_day!AI158="","",_tag_month_day!AI158)</f>
        <v/>
      </c>
      <c r="CL168" s="4" t="str">
        <f>IF(_tag_month_day!AJ158="","",_tag_month_day!AJ158)</f>
        <v/>
      </c>
      <c r="CM168" s="4" t="str">
        <f>IF(_tag_month_day!AK158="","",_tag_month_day!AK158)</f>
        <v/>
      </c>
      <c r="CN168" s="4" t="str">
        <f>IF(_tag_month_day!AL158="","",_tag_month_day!AL158)</f>
        <v/>
      </c>
      <c r="CO168" s="4" t="str">
        <f>IF(_tag_month_day!AM158="","",_tag_month_day!AM158)</f>
        <v/>
      </c>
      <c r="CP168" s="4" t="str">
        <f>IF(_tag_month_day!AN158="","",_tag_month_day!AN158)</f>
        <v/>
      </c>
      <c r="CQ168" s="4" t="str">
        <f>IF(_tag_month_day!AO158="","",_tag_month_day!AO158)</f>
        <v/>
      </c>
      <c r="CR168" s="462" t="str">
        <f>IF(_tag_month_day!AP158="","",_tag_month_day!AP158)</f>
        <v/>
      </c>
      <c r="CS168" s="463" t="str">
        <f>IF(_tag_month_day!AQ158="","",_tag_month_day!AQ158)</f>
        <v/>
      </c>
      <c r="CT168" s="4" t="str">
        <f>IF(_tag_month_day!AR158="","",_tag_month_day!AR158)</f>
        <v/>
      </c>
      <c r="CU168" s="464" t="e">
        <f>DU168/AJ168</f>
        <v>#VALUE!</v>
      </c>
      <c r="CV168" s="451" t="e">
        <f>BG168/BH168</f>
        <v>#VALUE!</v>
      </c>
      <c r="CW168" s="465" t="e">
        <f>AJ168*(1-CV168)*CU168*AF168</f>
        <v>#VALUE!</v>
      </c>
      <c r="CX168" s="465" t="e">
        <f>CW168*94%</f>
        <v>#VALUE!</v>
      </c>
      <c r="CY168" s="466" t="e">
        <f>IF(CX168=0,0,DS168/(DS168+CX168))</f>
        <v>#VALUE!</v>
      </c>
      <c r="CZ168" s="465" t="e">
        <f>$AJ168*EF168</f>
        <v>#VALUE!</v>
      </c>
      <c r="DA168" s="465" t="e">
        <f>$AJ168*EG168</f>
        <v>#VALUE!</v>
      </c>
      <c r="DB168" s="465" t="e">
        <f>$AJ168*EH168</f>
        <v>#VALUE!</v>
      </c>
      <c r="DC168" s="465" t="e">
        <f>$AJ168*EI168</f>
        <v>#VALUE!</v>
      </c>
      <c r="DD168" s="465" t="e">
        <f>$AJ168*EJ168</f>
        <v>#VALUE!</v>
      </c>
      <c r="DE168" s="465" t="e">
        <f>$AJ168*EK168</f>
        <v>#VALUE!</v>
      </c>
      <c r="DF168" s="465" t="e">
        <f>$AJ168*EL168</f>
        <v>#VALUE!</v>
      </c>
      <c r="DG168" s="465" t="e">
        <f>$AJ168*EM168</f>
        <v>#VALUE!</v>
      </c>
      <c r="DH168" s="465" t="e">
        <f>$AJ168*EN168</f>
        <v>#VALUE!</v>
      </c>
      <c r="DI168" s="465" t="e">
        <f>$AJ168*EO168</f>
        <v>#VALUE!</v>
      </c>
      <c r="DJ168" s="465" t="e">
        <f>CZ168*(1-EP168)</f>
        <v>#VALUE!</v>
      </c>
      <c r="DK168" s="465" t="e">
        <f>DA168*(1-ER168)</f>
        <v>#VALUE!</v>
      </c>
      <c r="DL168" s="465" t="e">
        <f>DB168*(1-EQ168)</f>
        <v>#VALUE!</v>
      </c>
      <c r="DM168" s="465" t="e">
        <f>DC168*(1-ES168)</f>
        <v>#VALUE!</v>
      </c>
      <c r="DN168" s="465" t="e">
        <f>DD168*(1-ET168)</f>
        <v>#VALUE!</v>
      </c>
      <c r="DO168" s="465" t="e">
        <f>DE168</f>
        <v>#VALUE!</v>
      </c>
      <c r="DP168" s="465" t="e">
        <f>DF168*(1-EU168)</f>
        <v>#VALUE!</v>
      </c>
      <c r="DQ168" s="465" t="e">
        <f>DG168*(1-EV168)</f>
        <v>#VALUE!</v>
      </c>
      <c r="DR168" s="465" t="e">
        <f>DH168*(1-EW168)</f>
        <v>#VALUE!</v>
      </c>
      <c r="DS168" s="465" t="e">
        <f>DI168</f>
        <v>#VALUE!</v>
      </c>
      <c r="DT168" s="465" t="e">
        <f>SUM(DJ168:DS168)</f>
        <v>#VALUE!</v>
      </c>
      <c r="DU168" s="465" t="e">
        <f>(GS168:GX168)+(DP168+DQ168+DR168)*GY168+DS168</f>
        <v>#VALUE!</v>
      </c>
      <c r="DV168" s="451" t="e">
        <f>AV168/$BH168/(1-EP168)</f>
        <v>#VALUE!</v>
      </c>
      <c r="DW168" s="451" t="e">
        <f>AW168/$BH168/(1-ER168)</f>
        <v>#VALUE!</v>
      </c>
      <c r="DX168" s="451" t="e">
        <f>AX168/$BH168/(1-EQ168)</f>
        <v>#VALUE!</v>
      </c>
      <c r="DY168" s="451" t="e">
        <f>AY168/$BH168/(1-ES168)</f>
        <v>#VALUE!</v>
      </c>
      <c r="DZ168" s="451" t="e">
        <f>AZ168/$BH168/(1-ET168)</f>
        <v>#VALUE!</v>
      </c>
      <c r="EA168" s="451" t="e">
        <f>BA168/$BH168/(1-AX168)</f>
        <v>#VALUE!</v>
      </c>
      <c r="EB168" s="451" t="e">
        <f>BB168/$BH168/(1-EU168)</f>
        <v>#VALUE!</v>
      </c>
      <c r="EC168" s="451" t="e">
        <f>BC168/$BH168/(1-EV168)</f>
        <v>#VALUE!</v>
      </c>
      <c r="ED168" s="451" t="e">
        <f>BD168/$BH168/(1-EW168)</f>
        <v>#VALUE!</v>
      </c>
      <c r="EE168" s="451" t="e">
        <f>BG168/BH168</f>
        <v>#VALUE!</v>
      </c>
      <c r="EF168" s="451" t="e">
        <f>DV168/SUM($DV168:$EE168)</f>
        <v>#VALUE!</v>
      </c>
      <c r="EG168" s="451" t="e">
        <f>DW168/SUM($DV168:$EE168)</f>
        <v>#VALUE!</v>
      </c>
      <c r="EH168" s="451" t="e">
        <f>DX168/SUM($DV168:$EE168)</f>
        <v>#VALUE!</v>
      </c>
      <c r="EI168" s="451" t="e">
        <f>DY168/SUM($DV168:$EE168)</f>
        <v>#VALUE!</v>
      </c>
      <c r="EJ168" s="451" t="e">
        <f>DZ168/SUM($DV168:$EE168)</f>
        <v>#VALUE!</v>
      </c>
      <c r="EK168" s="451" t="e">
        <f>EA168/SUM($DV168:$EE168)</f>
        <v>#VALUE!</v>
      </c>
      <c r="EL168" s="451" t="e">
        <f>EB168/SUM($DV168:$EE168)</f>
        <v>#VALUE!</v>
      </c>
      <c r="EM168" s="451" t="e">
        <f>EC168/SUM($DV168:$EE168)</f>
        <v>#VALUE!</v>
      </c>
      <c r="EN168" s="451" t="e">
        <f>ED168/SUM($DV168:$EE168)</f>
        <v>#VALUE!</v>
      </c>
      <c r="EO168" s="451" t="e">
        <f>EE168/SUM($DV168:$EE168)</f>
        <v>#VALUE!</v>
      </c>
      <c r="EP168" s="450">
        <f>EP167</f>
        <v>0.080000000000000002</v>
      </c>
      <c r="EQ168" s="450">
        <f>EQ167</f>
        <v>0.014999999999999999</v>
      </c>
      <c r="ER168" s="450">
        <f>ER167</f>
        <v>0.014999999999999999</v>
      </c>
      <c r="ES168" s="450">
        <f>ES167</f>
        <v>0.014999999999999999</v>
      </c>
      <c r="ET168" s="450">
        <f>ET167</f>
        <v>0.014999999999999999</v>
      </c>
      <c r="EU168" s="450">
        <f>EU167</f>
        <v>0.089999999999999997</v>
      </c>
      <c r="EV168" s="450">
        <f>EV167</f>
        <v>0.089999999999999997</v>
      </c>
      <c r="EW168" s="450">
        <f>EW167</f>
        <v>0.089999999999999997</v>
      </c>
      <c r="EX168" s="431" t="str">
        <f>IF(_tag_month_day!AS158="","",_tag_month_day!AS158/100)</f>
        <v/>
      </c>
      <c r="EY168" s="431" t="str">
        <f>IF(_tag_month_day!AT158="","",_tag_month_day!AT158/100)</f>
        <v/>
      </c>
      <c r="EZ168" s="431" t="str">
        <f>IF(_tag_month_day!AU158="","",_tag_month_day!AU158/100)</f>
        <v/>
      </c>
      <c r="FA168" s="431" t="str">
        <f>IF(_tag_month_day!AV158="","",_tag_month_day!AV158/100)</f>
        <v/>
      </c>
      <c r="FB168" s="431" t="str">
        <f>IF(_tag_month_day!AW158="","",_tag_month_day!AW158/100)</f>
        <v/>
      </c>
      <c r="FC168" s="431" t="str">
        <f>IF(_tag_month_day!AX158="","",_tag_month_day!AX158/100)</f>
        <v/>
      </c>
      <c r="FD168" s="449" t="str">
        <f>IF(_tag_month_day!AY158="","",_tag_month_day!AY158/100)</f>
        <v/>
      </c>
      <c r="FE168" s="449" t="str">
        <f>IF(_tag_month_day!AZ158="","",_tag_month_day!AZ158/100)</f>
        <v/>
      </c>
      <c r="FF168" s="449" t="str">
        <f>IF(_tag_month_day!BA158="","",_tag_month_day!BA158/100)</f>
        <v/>
      </c>
      <c r="FG168" s="449" t="str">
        <f>IF(_tag_month_day!BB158="","",_tag_month_day!BB158/100)</f>
        <v/>
      </c>
      <c r="FH168" s="467" t="str">
        <f>IF(_tag_month_day!BC158="","",_tag_month_day!BC158/100)</f>
        <v/>
      </c>
      <c r="FI168" s="449">
        <f>FI167</f>
        <v>0.40999999999999998</v>
      </c>
      <c r="FJ168" s="449">
        <f>FJ167</f>
        <v>0.11</v>
      </c>
      <c r="FK168" s="449">
        <f>FK167</f>
        <v>0.014999999999999999</v>
      </c>
      <c r="FL168" s="449">
        <f>FL167</f>
        <v>0</v>
      </c>
      <c r="FM168" s="467">
        <f>FM167</f>
        <v>0.0001</v>
      </c>
      <c r="FN168" s="449">
        <f>FN167</f>
        <v>0.32000000000000001</v>
      </c>
      <c r="FO168" s="449">
        <f>FO167</f>
        <v>0.20000000000000001</v>
      </c>
      <c r="FP168" s="449">
        <f>FP167</f>
        <v>0.01</v>
      </c>
      <c r="FQ168" s="449">
        <f>FQ167</f>
        <v>0</v>
      </c>
      <c r="FR168" s="467">
        <f>FR167</f>
        <v>0.0001</v>
      </c>
      <c r="FS168" s="449" t="str">
        <f>IF(_tag_month_day!BD158="","",_tag_month_day!BD158/100)</f>
        <v/>
      </c>
      <c r="FT168" s="449" t="str">
        <f>IF(_tag_month_day!BE158="","",_tag_month_day!BE158/100)</f>
        <v/>
      </c>
      <c r="FU168" s="449" t="str">
        <f>IF(_tag_month_day!BF158="","",_tag_month_day!BF158/100)</f>
        <v/>
      </c>
      <c r="FV168" s="449" t="str">
        <f>IF(_tag_month_day!BG158="","",_tag_month_day!BG158/100)</f>
        <v/>
      </c>
      <c r="FW168" s="467" t="str">
        <f>IF(_tag_month_day!BH158="","",_tag_month_day!BH158/100)</f>
        <v/>
      </c>
      <c r="FX168" s="449" t="str">
        <f>IF(_tag_month_day!BI158="","",_tag_month_day!BI158/100)</f>
        <v/>
      </c>
      <c r="FY168" s="449" t="str">
        <f>IF(_tag_month_day!BJ158="","",_tag_month_day!BJ158/100)</f>
        <v/>
      </c>
      <c r="FZ168" s="468" t="str">
        <f>IF(_tag_month_day!BK158="","",_tag_month_day!BK158/100)</f>
        <v/>
      </c>
      <c r="GA168" s="449" t="str">
        <f>IF(_tag_month_day!BL158="","",_tag_month_day!BL158/100)</f>
        <v/>
      </c>
      <c r="GB168" s="467" t="str">
        <f>IF(_tag_month_day!BM158="","",_tag_month_day!BM158/100)</f>
        <v/>
      </c>
      <c r="GC168" s="431" t="str">
        <f>IF(_tag_month_day!BN158="","",_tag_month_day!BN158/100)</f>
        <v/>
      </c>
      <c r="GD168" s="431" t="str">
        <f>IF(_tag_month_day!BO158="","",_tag_month_day!BO158/100)</f>
        <v/>
      </c>
      <c r="GE168" s="431" t="str">
        <f>IF(_tag_month_day!BP158="","",_tag_month_day!BP158/100)</f>
        <v/>
      </c>
      <c r="GF168" s="431" t="str">
        <f>IF(_tag_month_day!BQ158="","",_tag_month_day!BQ158/100)</f>
        <v/>
      </c>
      <c r="GG168" s="431" t="str">
        <f>IF(_tag_month_day!BR158="","",_tag_month_day!BR158/100)</f>
        <v/>
      </c>
      <c r="GH168" s="431" t="str">
        <f>IF(_tag_month_day!BS158="","",_tag_month_day!BS158/100)</f>
        <v/>
      </c>
      <c r="GI168" s="467" t="str">
        <f>IF(_tag_month_day!BT158="","",_tag_month_day!BT158/100)</f>
        <v/>
      </c>
      <c r="GJ168" s="469" t="str">
        <f>IF(_tag_month_day!BU158="","",_tag_month_day!BU158/100)</f>
        <v/>
      </c>
      <c r="GK168" s="470">
        <f>GK167</f>
        <v>0.070000000000000007</v>
      </c>
      <c r="GL168" s="470">
        <f>GL167</f>
        <v>0.029999999999999999</v>
      </c>
      <c r="GM168" s="471" t="str">
        <f>IF(_tag_month_day!BX158="","",_tag_month_day!BX158/100)</f>
        <v/>
      </c>
      <c r="GN168" s="470">
        <f>GN167</f>
        <v>0.070000000000000007</v>
      </c>
      <c r="GO168" s="470">
        <f>GO167</f>
        <v>0.029999999999999999</v>
      </c>
      <c r="GP168" s="470">
        <f>GP167</f>
        <v>0.089999999999999997</v>
      </c>
      <c r="GQ168" s="470">
        <f>GQ167</f>
        <v>0.029999999999999999</v>
      </c>
      <c r="GR168" s="471" t="str">
        <f>IF(_tag_month_day!CA158="","",_tag_month_day!CA158/100)</f>
        <v/>
      </c>
      <c r="GS168" s="472">
        <f>GS167</f>
        <v>0.95299999999999996</v>
      </c>
      <c r="GT168" s="472">
        <f>GT167</f>
        <v>0.55000000000000004</v>
      </c>
      <c r="GU168" s="472">
        <f>GU167</f>
        <v>0.55000000000000004</v>
      </c>
      <c r="GV168" s="472">
        <f>GV167</f>
        <v>0.55000000000000004</v>
      </c>
      <c r="GW168" s="472">
        <f>GW167</f>
        <v>0.5</v>
      </c>
      <c r="GX168" s="472">
        <f>GX167</f>
        <v>0.93500000000000005</v>
      </c>
      <c r="GY168" s="472">
        <f>GY167</f>
        <v>0.14999999999999999</v>
      </c>
      <c r="GZ168" s="472">
        <f>GZ167</f>
        <v>1</v>
      </c>
      <c r="HA168" s="474">
        <f>HA167</f>
        <v>0.047</v>
      </c>
      <c r="HB168" s="474">
        <f>HB167</f>
        <v>0.45000000000000001</v>
      </c>
      <c r="HC168" s="474">
        <f>HC167</f>
        <v>0.45000000000000001</v>
      </c>
      <c r="HD168" s="474">
        <f>HD167</f>
        <v>0.45000000000000001</v>
      </c>
      <c r="HE168" s="474">
        <f>HE167</f>
        <v>0.5</v>
      </c>
      <c r="HF168" s="474">
        <f>HF167</f>
        <v>0.065000000000000002</v>
      </c>
      <c r="HG168" s="474">
        <f>HG167</f>
        <v>0.84999999999999998</v>
      </c>
      <c r="HH168" s="474">
        <f>HH167</f>
        <v>0</v>
      </c>
      <c r="HI168" s="10">
        <f>IF(BZ168&lt;&gt;"",CK168-BV168,0)</f>
        <v>0</v>
      </c>
      <c r="HJ168" s="10" t="e">
        <f>IF(AJ168&gt;0,AH168-AJ168,0)</f>
        <v>#VALUE!</v>
      </c>
      <c r="HK168" s="466">
        <f>HK167</f>
        <v>0.84999999999999998</v>
      </c>
      <c r="HL168" s="424">
        <f>HL167</f>
        <v>550000</v>
      </c>
      <c r="HM168" s="424">
        <f>HM167</f>
        <v>480000</v>
      </c>
      <c r="HN168" s="465" t="e">
        <f>(DJ168*EZ168+DK168*FH168+DL168*FM168+DM168*FR168+DN168*FW168+DO168*GB168+DS168*GI168+DP168*GM168+DR168*GR168)*1000*2</f>
        <v>#VALUE!</v>
      </c>
      <c r="HO168" s="465" t="e">
        <f>HN168*HK168*$HO$2/HL168*1000000</f>
        <v>#VALUE!</v>
      </c>
      <c r="HP168" s="465" t="e">
        <f>HN168*HK168*$HP$2/HM168*1000000</f>
        <v>#VALUE!</v>
      </c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</row>
    <row customFormat="1" r="169" s="0">
      <c r="A169" s="420">
        <v>158</v>
      </c>
      <c r="B169" s="421">
        <f ca="1">IF(D169=D168,B168,IF(D169="夜班",B168+1,B168))</f>
        <v>43592</v>
      </c>
      <c r="C169" s="422">
        <f>C168</f>
        <v>0.041666666666666699</v>
      </c>
      <c r="D169" s="10" t="str">
        <f ca="1">IF(HOUR(G169)&lt;8,"夜班",IF(HOUR(G169)&lt;16,"白班",IF(HOUR(G169)&lt;24,"中班",0)))</f>
        <v>白班</v>
      </c>
      <c r="E169" s="10" t="e">
        <f ca="1">IF(F169=1,"甲",IF(F169=2,"乙",IF(F169=3,"丙",IF(F169=4,"丁",""))))</f>
        <v>#REF!</v>
      </c>
      <c r="F169" s="10" t="e">
        <f ca="1">SUMPRODUCT((成本日报!$A$3:$A$95=计划!B169)*(成本日报!$B$3:$B$95=计划!$D169),成本日报!$C$3:$C$95)</f>
        <v>#REF!</v>
      </c>
      <c r="G169" s="423">
        <f ca="1">G168+C168</f>
        <v>43592.541666666286</v>
      </c>
      <c r="H169" s="423">
        <f ca="1">$G169+$C169/60*10+$C169*0</f>
        <v>43592.548611110731</v>
      </c>
      <c r="I169" s="423">
        <f ca="1">$G169+$C169/60*18+$C169*0</f>
        <v>43592.554166666283</v>
      </c>
      <c r="J169" s="423">
        <f ca="1">$G169+$C169/60*0+$C169*1</f>
        <v>43592.58333333295</v>
      </c>
      <c r="K169" s="423">
        <f ca="1">$G169+$C169/60*30+$C169*2</f>
        <v>43592.645833332957</v>
      </c>
      <c r="L169" s="423">
        <f ca="1">$G169+$C169/60*0+$C169*3</f>
        <v>43592.666666666286</v>
      </c>
      <c r="M169" s="424" t="str">
        <f>IF(_tag_month_day!A159="","",_tag_month_day!A159)</f>
        <v/>
      </c>
      <c r="N169" s="424" t="str">
        <f>IF(_tag_month_day!B159="","",_tag_month_day!B159)</f>
        <v/>
      </c>
      <c r="O169" s="425" t="e">
        <f>IF(M169+N169=0,"",M169+N169)</f>
        <v>#VALUE!</v>
      </c>
      <c r="P169" s="424" t="str">
        <f>IF(_tag_month_day!C159="","",_tag_month_day!C159)</f>
        <v/>
      </c>
      <c r="Q169" s="424" t="str">
        <f>IF(_tag_month_day!D159="","",_tag_month_day!D159)</f>
        <v/>
      </c>
      <c r="R169" s="426" t="str">
        <f>IF(_tag_month_day!CB159="","",_tag_month_day!CB159/100)</f>
        <v/>
      </c>
      <c r="S169" s="427" t="str">
        <f>IF(_tag_month_day!E159="","",_tag_month_day!E159)</f>
        <v/>
      </c>
      <c r="T169" s="427" t="str">
        <f>IF(_tag_month_day!F159="","",_tag_month_day!F159)</f>
        <v/>
      </c>
      <c r="U169" s="428" t="e">
        <f>S169+T169</f>
        <v>#VALUE!</v>
      </c>
      <c r="V169" s="429" t="e">
        <f>U169/AJ169</f>
        <v>#VALUE!</v>
      </c>
      <c r="W169" s="430" t="str">
        <f>IF(_jhy_month_day!A159="","",_jhy_month_day!A159)</f>
        <v/>
      </c>
      <c r="X169" s="431" t="str">
        <f>IF(_jhy_month_day!B159="","",_jhy_month_day!B159/100)</f>
        <v/>
      </c>
      <c r="Y169" s="431" t="str">
        <f>IF(_jhy_month_day!C159="","",_jhy_month_day!C159/100)</f>
        <v/>
      </c>
      <c r="Z169" s="432">
        <f>Z165+1</f>
        <v>40</v>
      </c>
      <c r="AA169" s="433" t="str">
        <f>IF(_tag_month_day!G159="","",_tag_month_day!G159/100)</f>
        <v/>
      </c>
      <c r="AB169" s="433" t="str">
        <f>IF(_tag_month_day!H159="","",_tag_month_day!H159/100)</f>
        <v/>
      </c>
      <c r="AC169" s="434">
        <f>IF(X169="",AC168,BK169*($AV168*X169+$AW168*FD168+$AX168*FI168+$AY168*FN168+$AZ168*FS168+$BA168*FX168+$BG168*GE168)/(AV168*Y169+AX168*FK168+AW168*FF168+AY168*FP168+AZ168*FU168+BA168*FZ168+BG168*GG168+BB168*GK168+BC168*GN168+BD168*GP168))</f>
        <v>1.59963432013121</v>
      </c>
      <c r="AD169" s="435" t="str">
        <f>IF(AC169=AC168,"",AC169-AC168)</f>
        <v/>
      </c>
      <c r="AE169" s="436" t="str">
        <f>IF(1-AF169=0,"",(1-AF169))</f>
        <v/>
      </c>
      <c r="AF169" s="437">
        <v>1</v>
      </c>
      <c r="AG169" s="10" t="str">
        <f>AG168</f>
        <v>8B4</v>
      </c>
      <c r="AH169" s="438" t="str">
        <f>AH168</f>
        <v/>
      </c>
      <c r="AI169" s="424" t="e">
        <f>IF(ROUND(AJ169-AJ168,1)=0,"",AJ169-AJ168)</f>
        <v>#VALUE!</v>
      </c>
      <c r="AJ169" s="10" t="str">
        <f>IF(_tag_month_day!I159="","",_tag_month_day!I159)</f>
        <v/>
      </c>
      <c r="AK169" s="440"/>
      <c r="AL169" s="440"/>
      <c r="AM169" s="440"/>
      <c r="AN169" s="441">
        <f>AN168</f>
        <v>2</v>
      </c>
      <c r="AO169" s="441">
        <f>AO168</f>
        <v>8</v>
      </c>
      <c r="AP169" s="442" t="e">
        <f>(IF(AN169=0,AS168,AS168*(1+AO169/AN169)/(AR169+AO169/AN169)))+AT169</f>
        <v>#VALUE!</v>
      </c>
      <c r="AQ169" s="443" t="str">
        <f>IF(_tag_month_day!J159="","",_tag_month_day!J159/100)</f>
        <v/>
      </c>
      <c r="AR169" s="444">
        <f>AR168</f>
        <v>1.3</v>
      </c>
      <c r="AS169" s="445" t="e">
        <f>AQ169*(AN169*AR169+AO169)/(AN169+AO169)</f>
        <v>#VALUE!</v>
      </c>
      <c r="AT169" s="445" t="e">
        <f>(SUM(BE169:BF169)-SUM(BE168:BF168))*0.05</f>
        <v>#VALUE!</v>
      </c>
      <c r="AU169" s="446" t="str">
        <f>IF(_tag_month_day!CC159="","",IF(_tag_month_day!CC159&gt;0,_tag_month_day!CD159,_tag_month_day!CE159))</f>
        <v/>
      </c>
      <c r="AV169" s="447" t="str">
        <f>IF(_tag_month_day!L159="","",_tag_month_day!L159/100)</f>
        <v/>
      </c>
      <c r="AW169" s="431">
        <f>AW168</f>
        <v>0</v>
      </c>
      <c r="AX169" s="431">
        <f>AX168</f>
        <v>0</v>
      </c>
      <c r="AY169" s="431" t="str">
        <f>IF(_tag_month_day!M159="","",_tag_month_day!M159/100)</f>
        <v/>
      </c>
      <c r="AZ169" s="431" t="str">
        <f>IF(_tag_month_day!N159="","",_tag_month_day!N159/100)</f>
        <v/>
      </c>
      <c r="BA169" s="431" t="str">
        <f>IF(_tag_month_day!O159="","",_tag_month_day!O159/100)</f>
        <v/>
      </c>
      <c r="BB169" s="448" t="str">
        <f>IF(_tag_month_day!P159="","",_tag_month_day!P159/100)</f>
        <v/>
      </c>
      <c r="BC169" s="448">
        <f>BC168</f>
        <v>0</v>
      </c>
      <c r="BD169" s="448" t="str">
        <f>IF(_tag_month_day!Q159="","",_tag_month_day!Q159/100)</f>
        <v/>
      </c>
      <c r="BE169" s="449" t="str">
        <f>IF(_tag_month_day!R159="","",_tag_month_day!R159/100)</f>
        <v/>
      </c>
      <c r="BF169" s="388" t="e">
        <f>(AU169*(100+BE169*100))/(AJ169-AU169)/100</f>
        <v>#VALUE!</v>
      </c>
      <c r="BG169" s="450" t="e">
        <f>BE169+BF169</f>
        <v>#VALUE!</v>
      </c>
      <c r="BH169" s="451" t="e">
        <f>SUM(AV169:BF169)</f>
        <v>#VALUE!</v>
      </c>
      <c r="BI169" s="452" t="e">
        <f>IF(CX169=0,BI168,(DK169*查询!$R$5+DL169*查询!$Q$5+DM169*查询!$N$5+DN169*查询!$O$5+DO169*查询!$P$5)*AF169/CX169)</f>
        <v>#VALUE!</v>
      </c>
      <c r="BJ169" s="452" t="e">
        <f>IF(CX169=0,BJ168,(DP169*查询!$S$5+DQ169*查询!$T$5+DR169*查询!$U$5)*AF169/CX169)</f>
        <v>#VALUE!</v>
      </c>
      <c r="BK169" s="452">
        <f>BK168</f>
        <v>1</v>
      </c>
      <c r="BL169" s="453" t="e">
        <f>SUMPRODUCT((AV169:BA169)*(GS169:GX169))/((GS169:GX169)+SUM(BB169:BD169)*GY169+BG169*GZ169)</f>
        <v>#VALUE!</v>
      </c>
      <c r="BM169" s="453" t="e">
        <f>BK169*($AV169*FB169+$AW169*FD169+$AX169*FI169+$AY169*FN169+$AZ169*FS169+$BA169*FX169+$BG169*GE169)/(AV169*EY169+AX169*FK169+AW169*FF169+AY169*FP169+AZ169*FU169+BA169*FZ169+BG169*GG169+BB169*GK169+BC169*GN169+BD169*GP169)</f>
        <v>#VALUE!</v>
      </c>
      <c r="BN169" s="453" t="e">
        <f>($AV169*FC169+$AX169*FJ169+$AW169*FE169+$AY169*FO169+$AZ169*FT169+$BA169*FY169+$BG169*GF169)/($AV169*FA169+BG169*GH169+BB169*GL169+BC169*GO169+BD169*GQ169+BA169*GA169)</f>
        <v>#VALUE!</v>
      </c>
      <c r="BO169" s="454" t="e">
        <f>SUMPRODUCT(AV169:BA169*GS169:GX169)/(GS169:GX169+(BB169+BC169+BD169)*GY169+BG169)</f>
        <v>#VALUE!</v>
      </c>
      <c r="BP169" s="454" t="e">
        <f>SUMPRODUCT(AV169:BA169*GS169:GX169)/(GS169:GX169+(BB169+BC169+BD169)*GY169+BG169)</f>
        <v>#VALUE!</v>
      </c>
      <c r="BQ169" s="454" t="e">
        <f>SUMPRODUCT(AV169:BA169*GS169:GX169)/(GS169:GX169+(BB169+BC169+BD169)*GY169+BG169)</f>
        <v>#VALUE!</v>
      </c>
      <c r="BR169" s="453" t="str">
        <f>IF(_tag_month_day!T159="","",_tag_month_day!T159)</f>
        <v/>
      </c>
      <c r="BS169" s="453" t="str">
        <f>IF(_tag_month_day!U159="","",_tag_month_day!U159)</f>
        <v/>
      </c>
      <c r="BT169" s="455" t="str">
        <f>IF(CK169="","",IF((CK169&gt;=BV169-0.12)*(CK169&lt;=BV169+0.12),"合格","不合格"))</f>
        <v/>
      </c>
      <c r="BU169" s="456" t="str">
        <f>IF(_tag_month_day!V159="","",_tag_month_day!V159)</f>
        <v/>
      </c>
      <c r="BV169" s="457" t="str">
        <f>IF(_tag_month_day!W159="","",_tag_month_day!W159)</f>
        <v/>
      </c>
      <c r="BW169" s="458" t="str">
        <f>IF(_tag_month_day!X159="","",_tag_month_day!X159)</f>
        <v/>
      </c>
      <c r="BX169" s="458" t="str">
        <f>IF(_tag_month_day!Y159="","",_tag_month_day!Y159)</f>
        <v/>
      </c>
      <c r="BY169" s="459">
        <f ca="1">L169</f>
        <v>43592.666666666286</v>
      </c>
      <c r="BZ169" s="460" t="s">
        <v>429</v>
      </c>
      <c r="CA169" s="461">
        <v>0.68402777777777801</v>
      </c>
      <c r="CB169" s="424" t="str">
        <f>IF(_tag_month_day!Z159="","",_tag_month_day!Z159)</f>
        <v/>
      </c>
      <c r="CC169" s="424" t="str">
        <f>IF(_tag_month_day!AA159="","",_tag_month_day!AA159)</f>
        <v/>
      </c>
      <c r="CD169" s="424" t="str">
        <f>IF(_tag_month_day!AB159="","",_tag_month_day!AB159)</f>
        <v/>
      </c>
      <c r="CE169" s="424" t="str">
        <f>IF(_tag_month_day!AC159="","",_tag_month_day!AC159)</f>
        <v/>
      </c>
      <c r="CF169" s="424" t="str">
        <f>IF(_tag_month_day!AD159="","",_tag_month_day!AD159)</f>
        <v/>
      </c>
      <c r="CG169" s="424" t="str">
        <f>IF(_tag_month_day!AE159="","",_tag_month_day!AE159)</f>
        <v/>
      </c>
      <c r="CH169" s="424" t="str">
        <f>IF(_tag_month_day!AF159="","",_tag_month_day!AF159)</f>
        <v/>
      </c>
      <c r="CI169" s="424" t="str">
        <f>IF(_tag_month_day!AG159="","",_tag_month_day!AG159)</f>
        <v/>
      </c>
      <c r="CJ169" s="424" t="str">
        <f>IF(_tag_month_day!AH159="","",_tag_month_day!AH159)</f>
        <v/>
      </c>
      <c r="CK169" s="424" t="str">
        <f>IF(_tag_month_day!AI159="","",_tag_month_day!AI159)</f>
        <v/>
      </c>
      <c r="CL169" s="4" t="str">
        <f>IF(_tag_month_day!AJ159="","",_tag_month_day!AJ159)</f>
        <v/>
      </c>
      <c r="CM169" s="4" t="str">
        <f>IF(_tag_month_day!AK159="","",_tag_month_day!AK159)</f>
        <v/>
      </c>
      <c r="CN169" s="4" t="str">
        <f>IF(_tag_month_day!AL159="","",_tag_month_day!AL159)</f>
        <v/>
      </c>
      <c r="CO169" s="4" t="str">
        <f>IF(_tag_month_day!AM159="","",_tag_month_day!AM159)</f>
        <v/>
      </c>
      <c r="CP169" s="4" t="str">
        <f>IF(_tag_month_day!AN159="","",_tag_month_day!AN159)</f>
        <v/>
      </c>
      <c r="CQ169" s="4" t="str">
        <f>IF(_tag_month_day!AO159="","",_tag_month_day!AO159)</f>
        <v/>
      </c>
      <c r="CR169" s="462" t="str">
        <f>IF(_tag_month_day!AP159="","",_tag_month_day!AP159)</f>
        <v/>
      </c>
      <c r="CS169" s="463" t="str">
        <f>IF(_tag_month_day!AQ159="","",_tag_month_day!AQ159)</f>
        <v/>
      </c>
      <c r="CT169" s="4" t="str">
        <f>IF(_tag_month_day!AR159="","",_tag_month_day!AR159)</f>
        <v/>
      </c>
      <c r="CU169" s="464" t="e">
        <f>DU169/AJ169</f>
        <v>#VALUE!</v>
      </c>
      <c r="CV169" s="451" t="e">
        <f>BG169/BH169</f>
        <v>#VALUE!</v>
      </c>
      <c r="CW169" s="465" t="e">
        <f>AJ169*(1-CV169)*CU169*AF169</f>
        <v>#VALUE!</v>
      </c>
      <c r="CX169" s="465" t="e">
        <f>CW169*94%</f>
        <v>#VALUE!</v>
      </c>
      <c r="CY169" s="466" t="e">
        <f>IF(CX169=0,0,DS169/(DS169+CX169))</f>
        <v>#VALUE!</v>
      </c>
      <c r="CZ169" s="465" t="e">
        <f>$AJ169*EF169</f>
        <v>#VALUE!</v>
      </c>
      <c r="DA169" s="465" t="e">
        <f>$AJ169*EG169</f>
        <v>#VALUE!</v>
      </c>
      <c r="DB169" s="465" t="e">
        <f>$AJ169*EH169</f>
        <v>#VALUE!</v>
      </c>
      <c r="DC169" s="465" t="e">
        <f>$AJ169*EI169</f>
        <v>#VALUE!</v>
      </c>
      <c r="DD169" s="465" t="e">
        <f>$AJ169*EJ169</f>
        <v>#VALUE!</v>
      </c>
      <c r="DE169" s="465" t="e">
        <f>$AJ169*EK169</f>
        <v>#VALUE!</v>
      </c>
      <c r="DF169" s="465" t="e">
        <f>$AJ169*EL169</f>
        <v>#VALUE!</v>
      </c>
      <c r="DG169" s="465" t="e">
        <f>$AJ169*EM169</f>
        <v>#VALUE!</v>
      </c>
      <c r="DH169" s="465" t="e">
        <f>$AJ169*EN169</f>
        <v>#VALUE!</v>
      </c>
      <c r="DI169" s="465" t="e">
        <f>$AJ169*EO169</f>
        <v>#VALUE!</v>
      </c>
      <c r="DJ169" s="465" t="e">
        <f>CZ169*(1-EP169)</f>
        <v>#VALUE!</v>
      </c>
      <c r="DK169" s="465" t="e">
        <f>DA169*(1-ER169)</f>
        <v>#VALUE!</v>
      </c>
      <c r="DL169" s="465" t="e">
        <f>DB169*(1-EQ169)</f>
        <v>#VALUE!</v>
      </c>
      <c r="DM169" s="465" t="e">
        <f>DC169*(1-ES169)</f>
        <v>#VALUE!</v>
      </c>
      <c r="DN169" s="465" t="e">
        <f>DD169*(1-ET169)</f>
        <v>#VALUE!</v>
      </c>
      <c r="DO169" s="465" t="e">
        <f>DE169</f>
        <v>#VALUE!</v>
      </c>
      <c r="DP169" s="465" t="e">
        <f>DF169*(1-EU169)</f>
        <v>#VALUE!</v>
      </c>
      <c r="DQ169" s="465" t="e">
        <f>DG169*(1-EV169)</f>
        <v>#VALUE!</v>
      </c>
      <c r="DR169" s="465" t="e">
        <f>DH169*(1-EW169)</f>
        <v>#VALUE!</v>
      </c>
      <c r="DS169" s="465" t="e">
        <f>DI169</f>
        <v>#VALUE!</v>
      </c>
      <c r="DT169" s="465" t="e">
        <f>SUM(DJ169:DS169)</f>
        <v>#VALUE!</v>
      </c>
      <c r="DU169" s="465" t="e">
        <f>(GS169:GX169)+(DP169+DQ169+DR169)*GY169+DS169</f>
        <v>#VALUE!</v>
      </c>
      <c r="DV169" s="451" t="e">
        <f>AV169/$BH169/(1-EP169)</f>
        <v>#VALUE!</v>
      </c>
      <c r="DW169" s="451" t="e">
        <f>AW169/$BH169/(1-ER169)</f>
        <v>#VALUE!</v>
      </c>
      <c r="DX169" s="451" t="e">
        <f>AX169/$BH169/(1-EQ169)</f>
        <v>#VALUE!</v>
      </c>
      <c r="DY169" s="451" t="e">
        <f>AY169/$BH169/(1-ES169)</f>
        <v>#VALUE!</v>
      </c>
      <c r="DZ169" s="451" t="e">
        <f>AZ169/$BH169/(1-ET169)</f>
        <v>#VALUE!</v>
      </c>
      <c r="EA169" s="451" t="e">
        <f>BA169/$BH169/(1-AX169)</f>
        <v>#VALUE!</v>
      </c>
      <c r="EB169" s="451" t="e">
        <f>BB169/$BH169/(1-EU169)</f>
        <v>#VALUE!</v>
      </c>
      <c r="EC169" s="451" t="e">
        <f>BC169/$BH169/(1-EV169)</f>
        <v>#VALUE!</v>
      </c>
      <c r="ED169" s="451" t="e">
        <f>BD169/$BH169/(1-EW169)</f>
        <v>#VALUE!</v>
      </c>
      <c r="EE169" s="451" t="e">
        <f>BG169/BH169</f>
        <v>#VALUE!</v>
      </c>
      <c r="EF169" s="451" t="e">
        <f>DV169/SUM($DV169:$EE169)</f>
        <v>#VALUE!</v>
      </c>
      <c r="EG169" s="451" t="e">
        <f>DW169/SUM($DV169:$EE169)</f>
        <v>#VALUE!</v>
      </c>
      <c r="EH169" s="451" t="e">
        <f>DX169/SUM($DV169:$EE169)</f>
        <v>#VALUE!</v>
      </c>
      <c r="EI169" s="451" t="e">
        <f>DY169/SUM($DV169:$EE169)</f>
        <v>#VALUE!</v>
      </c>
      <c r="EJ169" s="451" t="e">
        <f>DZ169/SUM($DV169:$EE169)</f>
        <v>#VALUE!</v>
      </c>
      <c r="EK169" s="451" t="e">
        <f>EA169/SUM($DV169:$EE169)</f>
        <v>#VALUE!</v>
      </c>
      <c r="EL169" s="451" t="e">
        <f>EB169/SUM($DV169:$EE169)</f>
        <v>#VALUE!</v>
      </c>
      <c r="EM169" s="451" t="e">
        <f>EC169/SUM($DV169:$EE169)</f>
        <v>#VALUE!</v>
      </c>
      <c r="EN169" s="451" t="e">
        <f>ED169/SUM($DV169:$EE169)</f>
        <v>#VALUE!</v>
      </c>
      <c r="EO169" s="451" t="e">
        <f>EE169/SUM($DV169:$EE169)</f>
        <v>#VALUE!</v>
      </c>
      <c r="EP169" s="450">
        <f>EP168</f>
        <v>0.080000000000000002</v>
      </c>
      <c r="EQ169" s="450">
        <f>EQ168</f>
        <v>0.014999999999999999</v>
      </c>
      <c r="ER169" s="450">
        <f>ER168</f>
        <v>0.014999999999999999</v>
      </c>
      <c r="ES169" s="450">
        <f>ES168</f>
        <v>0.014999999999999999</v>
      </c>
      <c r="ET169" s="450">
        <f>ET168</f>
        <v>0.014999999999999999</v>
      </c>
      <c r="EU169" s="450">
        <f>EU168</f>
        <v>0.089999999999999997</v>
      </c>
      <c r="EV169" s="450">
        <f>EV168</f>
        <v>0.089999999999999997</v>
      </c>
      <c r="EW169" s="450">
        <f>EW168</f>
        <v>0.089999999999999997</v>
      </c>
      <c r="EX169" s="431" t="str">
        <f>IF(_tag_month_day!AS159="","",_tag_month_day!AS159/100)</f>
        <v/>
      </c>
      <c r="EY169" s="431" t="str">
        <f>IF(_tag_month_day!AT159="","",_tag_month_day!AT159/100)</f>
        <v/>
      </c>
      <c r="EZ169" s="431" t="str">
        <f>IF(_tag_month_day!AU159="","",_tag_month_day!AU159/100)</f>
        <v/>
      </c>
      <c r="FA169" s="431" t="str">
        <f>IF(_tag_month_day!AV159="","",_tag_month_day!AV159/100)</f>
        <v/>
      </c>
      <c r="FB169" s="431" t="str">
        <f>IF(_tag_month_day!AW159="","",_tag_month_day!AW159/100)</f>
        <v/>
      </c>
      <c r="FC169" s="431" t="str">
        <f>IF(_tag_month_day!AX159="","",_tag_month_day!AX159/100)</f>
        <v/>
      </c>
      <c r="FD169" s="449" t="str">
        <f>IF(_tag_month_day!AY159="","",_tag_month_day!AY159/100)</f>
        <v/>
      </c>
      <c r="FE169" s="449" t="str">
        <f>IF(_tag_month_day!AZ159="","",_tag_month_day!AZ159/100)</f>
        <v/>
      </c>
      <c r="FF169" s="449" t="str">
        <f>IF(_tag_month_day!BA159="","",_tag_month_day!BA159/100)</f>
        <v/>
      </c>
      <c r="FG169" s="449" t="str">
        <f>IF(_tag_month_day!BB159="","",_tag_month_day!BB159/100)</f>
        <v/>
      </c>
      <c r="FH169" s="467" t="str">
        <f>IF(_tag_month_day!BC159="","",_tag_month_day!BC159/100)</f>
        <v/>
      </c>
      <c r="FI169" s="449">
        <f>FI168</f>
        <v>0.40999999999999998</v>
      </c>
      <c r="FJ169" s="449">
        <f>FJ168</f>
        <v>0.11</v>
      </c>
      <c r="FK169" s="449">
        <f>FK168</f>
        <v>0.014999999999999999</v>
      </c>
      <c r="FL169" s="449">
        <f>FL168</f>
        <v>0</v>
      </c>
      <c r="FM169" s="467">
        <f>FM168</f>
        <v>0.0001</v>
      </c>
      <c r="FN169" s="449">
        <f>FN168</f>
        <v>0.32000000000000001</v>
      </c>
      <c r="FO169" s="449">
        <f>FO168</f>
        <v>0.20000000000000001</v>
      </c>
      <c r="FP169" s="449">
        <f>FP168</f>
        <v>0.01</v>
      </c>
      <c r="FQ169" s="449">
        <f>FQ168</f>
        <v>0</v>
      </c>
      <c r="FR169" s="467">
        <f>FR168</f>
        <v>0.0001</v>
      </c>
      <c r="FS169" s="449" t="str">
        <f>IF(_tag_month_day!BD159="","",_tag_month_day!BD159/100)</f>
        <v/>
      </c>
      <c r="FT169" s="449" t="str">
        <f>IF(_tag_month_day!BE159="","",_tag_month_day!BE159/100)</f>
        <v/>
      </c>
      <c r="FU169" s="449" t="str">
        <f>IF(_tag_month_day!BF159="","",_tag_month_day!BF159/100)</f>
        <v/>
      </c>
      <c r="FV169" s="449" t="str">
        <f>IF(_tag_month_day!BG159="","",_tag_month_day!BG159/100)</f>
        <v/>
      </c>
      <c r="FW169" s="467" t="str">
        <f>IF(_tag_month_day!BH159="","",_tag_month_day!BH159/100)</f>
        <v/>
      </c>
      <c r="FX169" s="449" t="str">
        <f>IF(_tag_month_day!BI159="","",_tag_month_day!BI159/100)</f>
        <v/>
      </c>
      <c r="FY169" s="449" t="str">
        <f>IF(_tag_month_day!BJ159="","",_tag_month_day!BJ159/100)</f>
        <v/>
      </c>
      <c r="FZ169" s="468" t="str">
        <f>IF(_tag_month_day!BK159="","",_tag_month_day!BK159/100)</f>
        <v/>
      </c>
      <c r="GA169" s="449" t="str">
        <f>IF(_tag_month_day!BL159="","",_tag_month_day!BL159/100)</f>
        <v/>
      </c>
      <c r="GB169" s="467" t="str">
        <f>IF(_tag_month_day!BM159="","",_tag_month_day!BM159/100)</f>
        <v/>
      </c>
      <c r="GC169" s="431" t="str">
        <f>IF(_tag_month_day!BN159="","",_tag_month_day!BN159/100)</f>
        <v/>
      </c>
      <c r="GD169" s="431" t="str">
        <f>IF(_tag_month_day!BO159="","",_tag_month_day!BO159/100)</f>
        <v/>
      </c>
      <c r="GE169" s="431" t="str">
        <f>IF(_tag_month_day!BP159="","",_tag_month_day!BP159/100)</f>
        <v/>
      </c>
      <c r="GF169" s="431" t="str">
        <f>IF(_tag_month_day!BQ159="","",_tag_month_day!BQ159/100)</f>
        <v/>
      </c>
      <c r="GG169" s="431" t="str">
        <f>IF(_tag_month_day!BR159="","",_tag_month_day!BR159/100)</f>
        <v/>
      </c>
      <c r="GH169" s="431" t="str">
        <f>IF(_tag_month_day!BS159="","",_tag_month_day!BS159/100)</f>
        <v/>
      </c>
      <c r="GI169" s="467" t="str">
        <f>IF(_tag_month_day!BT159="","",_tag_month_day!BT159/100)</f>
        <v/>
      </c>
      <c r="GJ169" s="469" t="str">
        <f>IF(_tag_month_day!BU159="","",_tag_month_day!BU159/100)</f>
        <v/>
      </c>
      <c r="GK169" s="470">
        <f>GK168</f>
        <v>0.070000000000000007</v>
      </c>
      <c r="GL169" s="470">
        <f>GL168</f>
        <v>0.029999999999999999</v>
      </c>
      <c r="GM169" s="471" t="str">
        <f>IF(_tag_month_day!BX159="","",_tag_month_day!BX159/100)</f>
        <v/>
      </c>
      <c r="GN169" s="470">
        <f>GN168</f>
        <v>0.070000000000000007</v>
      </c>
      <c r="GO169" s="470">
        <f>GO168</f>
        <v>0.029999999999999999</v>
      </c>
      <c r="GP169" s="470">
        <f>GP168</f>
        <v>0.089999999999999997</v>
      </c>
      <c r="GQ169" s="470">
        <f>GQ168</f>
        <v>0.029999999999999999</v>
      </c>
      <c r="GR169" s="471" t="str">
        <f>IF(_tag_month_day!CA159="","",_tag_month_day!CA159/100)</f>
        <v/>
      </c>
      <c r="GS169" s="472">
        <f>GS168</f>
        <v>0.95299999999999996</v>
      </c>
      <c r="GT169" s="472">
        <f>GT168</f>
        <v>0.55000000000000004</v>
      </c>
      <c r="GU169" s="472">
        <f>GU168</f>
        <v>0.55000000000000004</v>
      </c>
      <c r="GV169" s="472">
        <f>GV168</f>
        <v>0.55000000000000004</v>
      </c>
      <c r="GW169" s="472">
        <f>GW168</f>
        <v>0.5</v>
      </c>
      <c r="GX169" s="472">
        <f>GX168</f>
        <v>0.93500000000000005</v>
      </c>
      <c r="GY169" s="472">
        <f>GY168</f>
        <v>0.14999999999999999</v>
      </c>
      <c r="GZ169" s="472">
        <f>GZ168</f>
        <v>1</v>
      </c>
      <c r="HA169" s="474">
        <f>HA168</f>
        <v>0.047</v>
      </c>
      <c r="HB169" s="474">
        <f>HB168</f>
        <v>0.45000000000000001</v>
      </c>
      <c r="HC169" s="474">
        <f>HC168</f>
        <v>0.45000000000000001</v>
      </c>
      <c r="HD169" s="474">
        <f>HD168</f>
        <v>0.45000000000000001</v>
      </c>
      <c r="HE169" s="474">
        <f>HE168</f>
        <v>0.5</v>
      </c>
      <c r="HF169" s="474">
        <f>HF168</f>
        <v>0.065000000000000002</v>
      </c>
      <c r="HG169" s="474">
        <f>HG168</f>
        <v>0.84999999999999998</v>
      </c>
      <c r="HH169" s="474">
        <f>HH168</f>
        <v>0</v>
      </c>
      <c r="HI169" s="10" t="e">
        <f>IF(BZ169&lt;&gt;"",CK169-BV169,0)</f>
        <v>#VALUE!</v>
      </c>
      <c r="HJ169" s="10" t="e">
        <f>IF(AJ169&gt;0,AH169-AJ169,0)</f>
        <v>#VALUE!</v>
      </c>
      <c r="HK169" s="466">
        <f>HK168</f>
        <v>0.84999999999999998</v>
      </c>
      <c r="HL169" s="424">
        <f>HL168</f>
        <v>550000</v>
      </c>
      <c r="HM169" s="424">
        <f>HM168</f>
        <v>480000</v>
      </c>
      <c r="HN169" s="465" t="e">
        <f>(DJ169*EZ169+DK169*FH169+DL169*FM169+DM169*FR169+DN169*FW169+DO169*GB169+DS169*GI169+DP169*GM169+DR169*GR169)*1000*2</f>
        <v>#VALUE!</v>
      </c>
      <c r="HO169" s="465" t="e">
        <f>HN169*HK169*$HO$2/HL169*1000000</f>
        <v>#VALUE!</v>
      </c>
      <c r="HP169" s="465" t="e">
        <f>HN169*HK169*$HP$2/HM169*1000000</f>
        <v>#VALUE!</v>
      </c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</row>
    <row customFormat="1" r="170" s="0">
      <c r="A170" s="420">
        <v>159</v>
      </c>
      <c r="B170" s="421">
        <f ca="1">IF(D170=D169,B169,IF(D170="夜班",B169+1,B169))</f>
        <v>43592</v>
      </c>
      <c r="C170" s="422">
        <f>C169</f>
        <v>0.041666666666666699</v>
      </c>
      <c r="D170" s="10" t="str">
        <f ca="1">IF(HOUR(G170)&lt;8,"夜班",IF(HOUR(G170)&lt;16,"白班",IF(HOUR(G170)&lt;24,"中班",0)))</f>
        <v>白班</v>
      </c>
      <c r="E170" s="10" t="e">
        <f ca="1">IF(F170=1,"甲",IF(F170=2,"乙",IF(F170=3,"丙",IF(F170=4,"丁",""))))</f>
        <v>#REF!</v>
      </c>
      <c r="F170" s="10" t="e">
        <f ca="1">SUMPRODUCT((成本日报!$A$3:$A$95=计划!B170)*(成本日报!$B$3:$B$95=计划!$D170),成本日报!$C$3:$C$95)</f>
        <v>#REF!</v>
      </c>
      <c r="G170" s="423">
        <f ca="1">G169+C169</f>
        <v>43592.58333333295</v>
      </c>
      <c r="H170" s="423">
        <f ca="1">$G170+$C170/60*10+$C170*0</f>
        <v>43592.590277777395</v>
      </c>
      <c r="I170" s="423">
        <f ca="1">$G170+$C170/60*18+$C170*0</f>
        <v>43592.595833332947</v>
      </c>
      <c r="J170" s="423">
        <f ca="1">$G170+$C170/60*0+$C170*1</f>
        <v>43592.624999999614</v>
      </c>
      <c r="K170" s="423">
        <f ca="1">$G170+$C170/60*30+$C170*2</f>
        <v>43592.687499999622</v>
      </c>
      <c r="L170" s="423">
        <f ca="1">$G170+$C170/60*0+$C170*3</f>
        <v>43592.70833333295</v>
      </c>
      <c r="M170" s="424" t="str">
        <f>IF(_tag_month_day!A160="","",_tag_month_day!A160)</f>
        <v/>
      </c>
      <c r="N170" s="424" t="str">
        <f>IF(_tag_month_day!B160="","",_tag_month_day!B160)</f>
        <v/>
      </c>
      <c r="O170" s="425" t="e">
        <f>IF(M170+N170=0,"",M170+N170)</f>
        <v>#VALUE!</v>
      </c>
      <c r="P170" s="424" t="str">
        <f>IF(_tag_month_day!C160="","",_tag_month_day!C160)</f>
        <v/>
      </c>
      <c r="Q170" s="424" t="str">
        <f>IF(_tag_month_day!D160="","",_tag_month_day!D160)</f>
        <v/>
      </c>
      <c r="R170" s="426" t="str">
        <f>IF(_tag_month_day!CB160="","",_tag_month_day!CB160/100)</f>
        <v/>
      </c>
      <c r="S170" s="427" t="str">
        <f>IF(_tag_month_day!E160="","",_tag_month_day!E160)</f>
        <v/>
      </c>
      <c r="T170" s="427" t="str">
        <f>IF(_tag_month_day!F160="","",_tag_month_day!F160)</f>
        <v/>
      </c>
      <c r="U170" s="428" t="e">
        <f>S170+T170</f>
        <v>#VALUE!</v>
      </c>
      <c r="V170" s="429" t="e">
        <f>U170/AJ170</f>
        <v>#VALUE!</v>
      </c>
      <c r="W170" s="430" t="str">
        <f>IF(_jhy_month_day!A160="","",_jhy_month_day!A160)</f>
        <v/>
      </c>
      <c r="X170" s="431" t="str">
        <f>IF(_jhy_month_day!B160="","",_jhy_month_day!B160/100)</f>
        <v/>
      </c>
      <c r="Y170" s="431" t="str">
        <f>IF(_jhy_month_day!C160="","",_jhy_month_day!C160/100)</f>
        <v/>
      </c>
      <c r="Z170" s="432">
        <f>Z166+1</f>
        <v>40</v>
      </c>
      <c r="AA170" s="433" t="str">
        <f>IF(_tag_month_day!G160="","",_tag_month_day!G160/100)</f>
        <v/>
      </c>
      <c r="AB170" s="433" t="str">
        <f>IF(_tag_month_day!H160="","",_tag_month_day!H160/100)</f>
        <v/>
      </c>
      <c r="AC170" s="434">
        <f>IF(X170="",AC169,BK170*($AV169*X170+$AW169*FD169+$AX169*FI169+$AY169*FN169+$AZ169*FS169+$BA169*FX169+$BG169*GE169)/(AV169*Y170+AX169*FK169+AW169*FF169+AY169*FP169+AZ169*FU169+BA169*FZ169+BG169*GG169+BB169*GK169+BC169*GN169+BD169*GP169))</f>
        <v>1.59963432013121</v>
      </c>
      <c r="AD170" s="435" t="str">
        <f>IF(AC170=AC169,"",AC170-AC169)</f>
        <v/>
      </c>
      <c r="AE170" s="436" t="str">
        <f>IF(1-AF170=0,"",(1-AF170))</f>
        <v/>
      </c>
      <c r="AF170" s="437">
        <v>1</v>
      </c>
      <c r="AG170" s="10" t="str">
        <f>AG169</f>
        <v>8B4</v>
      </c>
      <c r="AH170" s="438" t="str">
        <f>AH169</f>
        <v/>
      </c>
      <c r="AI170" s="424" t="e">
        <f>IF(ROUND(AJ170-AJ169,1)=0,"",AJ170-AJ169)</f>
        <v>#VALUE!</v>
      </c>
      <c r="AJ170" s="10" t="str">
        <f>IF(_tag_month_day!I160="","",_tag_month_day!I160)</f>
        <v/>
      </c>
      <c r="AK170" s="440"/>
      <c r="AL170" s="440"/>
      <c r="AM170" s="440"/>
      <c r="AN170" s="441">
        <f>AN169</f>
        <v>2</v>
      </c>
      <c r="AO170" s="441">
        <f>AO169</f>
        <v>8</v>
      </c>
      <c r="AP170" s="442" t="e">
        <f>(IF(AN170=0,AS169,AS169*(1+AO170/AN170)/(AR170+AO170/AN170)))+AT170</f>
        <v>#VALUE!</v>
      </c>
      <c r="AQ170" s="443" t="str">
        <f>IF(_tag_month_day!J160="","",_tag_month_day!J160/100)</f>
        <v/>
      </c>
      <c r="AR170" s="444">
        <f>AR169</f>
        <v>1.3</v>
      </c>
      <c r="AS170" s="445" t="e">
        <f>AQ170*(AN170*AR170+AO170)/(AN170+AO170)</f>
        <v>#VALUE!</v>
      </c>
      <c r="AT170" s="445" t="e">
        <f>(SUM(BE170:BF170)-SUM(BE169:BF169))*0.05</f>
        <v>#VALUE!</v>
      </c>
      <c r="AU170" s="446" t="str">
        <f>IF(_tag_month_day!CC160="","",IF(_tag_month_day!CC160&gt;0,_tag_month_day!CD160,_tag_month_day!CE160))</f>
        <v/>
      </c>
      <c r="AV170" s="447" t="str">
        <f>IF(_tag_month_day!L160="","",_tag_month_day!L160/100)</f>
        <v/>
      </c>
      <c r="AW170" s="431">
        <f>AW169</f>
        <v>0</v>
      </c>
      <c r="AX170" s="431">
        <f>AX169</f>
        <v>0</v>
      </c>
      <c r="AY170" s="431" t="str">
        <f>IF(_tag_month_day!M160="","",_tag_month_day!M160/100)</f>
        <v/>
      </c>
      <c r="AZ170" s="431" t="str">
        <f>IF(_tag_month_day!N160="","",_tag_month_day!N160/100)</f>
        <v/>
      </c>
      <c r="BA170" s="431" t="str">
        <f>IF(_tag_month_day!O160="","",_tag_month_day!O160/100)</f>
        <v/>
      </c>
      <c r="BB170" s="448" t="str">
        <f>IF(_tag_month_day!P160="","",_tag_month_day!P160/100)</f>
        <v/>
      </c>
      <c r="BC170" s="448">
        <f>BC169</f>
        <v>0</v>
      </c>
      <c r="BD170" s="448" t="str">
        <f>IF(_tag_month_day!Q160="","",_tag_month_day!Q160/100)</f>
        <v/>
      </c>
      <c r="BE170" s="449" t="str">
        <f>IF(_tag_month_day!R160="","",_tag_month_day!R160/100)</f>
        <v/>
      </c>
      <c r="BF170" s="388" t="e">
        <f>(AU170*(100+BE170*100))/(AJ170-AU170)/100</f>
        <v>#VALUE!</v>
      </c>
      <c r="BG170" s="450" t="e">
        <f>BE170+BF170</f>
        <v>#VALUE!</v>
      </c>
      <c r="BH170" s="451" t="e">
        <f>SUM(AV170:BF170)</f>
        <v>#VALUE!</v>
      </c>
      <c r="BI170" s="452" t="e">
        <f>IF(CX170=0,BI169,(DK170*查询!$R$5+DL170*查询!$Q$5+DM170*查询!$N$5+DN170*查询!$O$5+DO170*查询!$P$5)*AF170/CX170)</f>
        <v>#VALUE!</v>
      </c>
      <c r="BJ170" s="452" t="e">
        <f>IF(CX170=0,BJ169,(DP170*查询!$S$5+DQ170*查询!$T$5+DR170*查询!$U$5)*AF170/CX170)</f>
        <v>#VALUE!</v>
      </c>
      <c r="BK170" s="452">
        <f>BK169</f>
        <v>1</v>
      </c>
      <c r="BL170" s="453" t="e">
        <f>SUMPRODUCT((AV170:BA170)*(GS170:GX170))/((GS170:GX170)+SUM(BB170:BD170)*GY170+BG170*GZ170)</f>
        <v>#VALUE!</v>
      </c>
      <c r="BM170" s="453" t="e">
        <f>BK170*($AV170*FB170+$AW170*FD170+$AX170*FI170+$AY170*FN170+$AZ170*FS170+$BA170*FX170+$BG170*GE170)/(AV170*EY170+AX170*FK170+AW170*FF170+AY170*FP170+AZ170*FU170+BA170*FZ170+BG170*GG170+BB170*GK170+BC170*GN170+BD170*GP170)</f>
        <v>#VALUE!</v>
      </c>
      <c r="BN170" s="453" t="e">
        <f>($AV170*FC170+$AX170*FJ170+$AW170*FE170+$AY170*FO170+$AZ170*FT170+$BA170*FY170+$BG170*GF170)/($AV170*FA170+BG170*GH170+BB170*GL170+BC170*GO170+BD170*GQ170+BA170*GA170)</f>
        <v>#VALUE!</v>
      </c>
      <c r="BO170" s="454" t="e">
        <f>SUMPRODUCT(AV170:BA170*GS170:GX170)/(GS170:GX170+(BB170+BC170+BD170)*GY170+BG170)</f>
        <v>#VALUE!</v>
      </c>
      <c r="BP170" s="454" t="e">
        <f>SUMPRODUCT(AV170:BA170*GS170:GX170)/(GS170:GX170+(BB170+BC170+BD170)*GY170+BG170)</f>
        <v>#VALUE!</v>
      </c>
      <c r="BQ170" s="454" t="e">
        <f>SUMPRODUCT(AV170:BA170*GS170:GX170)/(GS170:GX170+(BB170+BC170+BD170)*GY170+BG170)</f>
        <v>#VALUE!</v>
      </c>
      <c r="BR170" s="453" t="str">
        <f>IF(_tag_month_day!T160="","",_tag_month_day!T160)</f>
        <v/>
      </c>
      <c r="BS170" s="453" t="str">
        <f>IF(_tag_month_day!U160="","",_tag_month_day!U160)</f>
        <v/>
      </c>
      <c r="BT170" s="455" t="str">
        <f>IF(CK170="","",IF((CK170&gt;=BV170-0.12)*(CK170&lt;=BV170+0.12),"合格","不合格"))</f>
        <v/>
      </c>
      <c r="BU170" s="456" t="str">
        <f>IF(_tag_month_day!V160="","",_tag_month_day!V160)</f>
        <v/>
      </c>
      <c r="BV170" s="457" t="str">
        <f>IF(_tag_month_day!W160="","",_tag_month_day!W160)</f>
        <v/>
      </c>
      <c r="BW170" s="458" t="str">
        <f>IF(_tag_month_day!X160="","",_tag_month_day!X160)</f>
        <v/>
      </c>
      <c r="BX170" s="458" t="str">
        <f>IF(_tag_month_day!Y160="","",_tag_month_day!Y160)</f>
        <v/>
      </c>
      <c r="BY170" s="459">
        <f ca="1">L170</f>
        <v>43592.70833333295</v>
      </c>
      <c r="BZ170" s="460"/>
      <c r="CA170" s="461"/>
      <c r="CB170" s="424" t="str">
        <f>IF(_tag_month_day!Z160="","",_tag_month_day!Z160)</f>
        <v/>
      </c>
      <c r="CC170" s="424" t="str">
        <f>IF(_tag_month_day!AA160="","",_tag_month_day!AA160)</f>
        <v/>
      </c>
      <c r="CD170" s="424" t="str">
        <f>IF(_tag_month_day!AB160="","",_tag_month_day!AB160)</f>
        <v/>
      </c>
      <c r="CE170" s="424" t="str">
        <f>IF(_tag_month_day!AC160="","",_tag_month_day!AC160)</f>
        <v/>
      </c>
      <c r="CF170" s="424" t="str">
        <f>IF(_tag_month_day!AD160="","",_tag_month_day!AD160)</f>
        <v/>
      </c>
      <c r="CG170" s="424" t="str">
        <f>IF(_tag_month_day!AE160="","",_tag_month_day!AE160)</f>
        <v/>
      </c>
      <c r="CH170" s="424" t="str">
        <f>IF(_tag_month_day!AF160="","",_tag_month_day!AF160)</f>
        <v/>
      </c>
      <c r="CI170" s="424" t="str">
        <f>IF(_tag_month_day!AG160="","",_tag_month_day!AG160)</f>
        <v/>
      </c>
      <c r="CJ170" s="424" t="str">
        <f>IF(_tag_month_day!AH160="","",_tag_month_day!AH160)</f>
        <v/>
      </c>
      <c r="CK170" s="424" t="str">
        <f>IF(_tag_month_day!AI160="","",_tag_month_day!AI160)</f>
        <v/>
      </c>
      <c r="CL170" s="4" t="str">
        <f>IF(_tag_month_day!AJ160="","",_tag_month_day!AJ160)</f>
        <v/>
      </c>
      <c r="CM170" s="4" t="str">
        <f>IF(_tag_month_day!AK160="","",_tag_month_day!AK160)</f>
        <v/>
      </c>
      <c r="CN170" s="4" t="str">
        <f>IF(_tag_month_day!AL160="","",_tag_month_day!AL160)</f>
        <v/>
      </c>
      <c r="CO170" s="4" t="str">
        <f>IF(_tag_month_day!AM160="","",_tag_month_day!AM160)</f>
        <v/>
      </c>
      <c r="CP170" s="4" t="str">
        <f>IF(_tag_month_day!AN160="","",_tag_month_day!AN160)</f>
        <v/>
      </c>
      <c r="CQ170" s="4" t="str">
        <f>IF(_tag_month_day!AO160="","",_tag_month_day!AO160)</f>
        <v/>
      </c>
      <c r="CR170" s="462" t="str">
        <f>IF(_tag_month_day!AP160="","",_tag_month_day!AP160)</f>
        <v/>
      </c>
      <c r="CS170" s="463" t="str">
        <f>IF(_tag_month_day!AQ160="","",_tag_month_day!AQ160)</f>
        <v/>
      </c>
      <c r="CT170" s="4" t="str">
        <f>IF(_tag_month_day!AR160="","",_tag_month_day!AR160)</f>
        <v/>
      </c>
      <c r="CU170" s="464" t="e">
        <f>DU170/AJ170</f>
        <v>#VALUE!</v>
      </c>
      <c r="CV170" s="451" t="e">
        <f>BG170/BH170</f>
        <v>#VALUE!</v>
      </c>
      <c r="CW170" s="465" t="e">
        <f>AJ170*(1-CV170)*CU170*AF170</f>
        <v>#VALUE!</v>
      </c>
      <c r="CX170" s="465" t="e">
        <f>CW170*94%</f>
        <v>#VALUE!</v>
      </c>
      <c r="CY170" s="466" t="e">
        <f>IF(CX170=0,0,DS170/(DS170+CX170))</f>
        <v>#VALUE!</v>
      </c>
      <c r="CZ170" s="465" t="e">
        <f>$AJ170*EF170</f>
        <v>#VALUE!</v>
      </c>
      <c r="DA170" s="465" t="e">
        <f>$AJ170*EG170</f>
        <v>#VALUE!</v>
      </c>
      <c r="DB170" s="465" t="e">
        <f>$AJ170*EH170</f>
        <v>#VALUE!</v>
      </c>
      <c r="DC170" s="465" t="e">
        <f>$AJ170*EI170</f>
        <v>#VALUE!</v>
      </c>
      <c r="DD170" s="465" t="e">
        <f>$AJ170*EJ170</f>
        <v>#VALUE!</v>
      </c>
      <c r="DE170" s="465" t="e">
        <f>$AJ170*EK170</f>
        <v>#VALUE!</v>
      </c>
      <c r="DF170" s="465" t="e">
        <f>$AJ170*EL170</f>
        <v>#VALUE!</v>
      </c>
      <c r="DG170" s="465" t="e">
        <f>$AJ170*EM170</f>
        <v>#VALUE!</v>
      </c>
      <c r="DH170" s="465" t="e">
        <f>$AJ170*EN170</f>
        <v>#VALUE!</v>
      </c>
      <c r="DI170" s="465" t="e">
        <f>$AJ170*EO170</f>
        <v>#VALUE!</v>
      </c>
      <c r="DJ170" s="465" t="e">
        <f>CZ170*(1-EP170)</f>
        <v>#VALUE!</v>
      </c>
      <c r="DK170" s="465" t="e">
        <f>DA170*(1-ER170)</f>
        <v>#VALUE!</v>
      </c>
      <c r="DL170" s="465" t="e">
        <f>DB170*(1-EQ170)</f>
        <v>#VALUE!</v>
      </c>
      <c r="DM170" s="465" t="e">
        <f>DC170*(1-ES170)</f>
        <v>#VALUE!</v>
      </c>
      <c r="DN170" s="465" t="e">
        <f>DD170*(1-ET170)</f>
        <v>#VALUE!</v>
      </c>
      <c r="DO170" s="465" t="e">
        <f>DE170</f>
        <v>#VALUE!</v>
      </c>
      <c r="DP170" s="465" t="e">
        <f>DF170*(1-EU170)</f>
        <v>#VALUE!</v>
      </c>
      <c r="DQ170" s="465" t="e">
        <f>DG170*(1-EV170)</f>
        <v>#VALUE!</v>
      </c>
      <c r="DR170" s="465" t="e">
        <f>DH170*(1-EW170)</f>
        <v>#VALUE!</v>
      </c>
      <c r="DS170" s="465" t="e">
        <f>DI170</f>
        <v>#VALUE!</v>
      </c>
      <c r="DT170" s="465" t="e">
        <f>SUM(DJ170:DS170)</f>
        <v>#VALUE!</v>
      </c>
      <c r="DU170" s="465" t="e">
        <f>(GS170:GX170)+(DP170+DQ170+DR170)*GY170+DS170</f>
        <v>#VALUE!</v>
      </c>
      <c r="DV170" s="451" t="e">
        <f>AV170/$BH170/(1-EP170)</f>
        <v>#VALUE!</v>
      </c>
      <c r="DW170" s="451" t="e">
        <f>AW170/$BH170/(1-ER170)</f>
        <v>#VALUE!</v>
      </c>
      <c r="DX170" s="451" t="e">
        <f>AX170/$BH170/(1-EQ170)</f>
        <v>#VALUE!</v>
      </c>
      <c r="DY170" s="451" t="e">
        <f>AY170/$BH170/(1-ES170)</f>
        <v>#VALUE!</v>
      </c>
      <c r="DZ170" s="451" t="e">
        <f>AZ170/$BH170/(1-ET170)</f>
        <v>#VALUE!</v>
      </c>
      <c r="EA170" s="451" t="e">
        <f>BA170/$BH170/(1-AX170)</f>
        <v>#VALUE!</v>
      </c>
      <c r="EB170" s="451" t="e">
        <f>BB170/$BH170/(1-EU170)</f>
        <v>#VALUE!</v>
      </c>
      <c r="EC170" s="451" t="e">
        <f>BC170/$BH170/(1-EV170)</f>
        <v>#VALUE!</v>
      </c>
      <c r="ED170" s="451" t="e">
        <f>BD170/$BH170/(1-EW170)</f>
        <v>#VALUE!</v>
      </c>
      <c r="EE170" s="451" t="e">
        <f>BG170/BH170</f>
        <v>#VALUE!</v>
      </c>
      <c r="EF170" s="451" t="e">
        <f>DV170/SUM($DV170:$EE170)</f>
        <v>#VALUE!</v>
      </c>
      <c r="EG170" s="451" t="e">
        <f>DW170/SUM($DV170:$EE170)</f>
        <v>#VALUE!</v>
      </c>
      <c r="EH170" s="451" t="e">
        <f>DX170/SUM($DV170:$EE170)</f>
        <v>#VALUE!</v>
      </c>
      <c r="EI170" s="451" t="e">
        <f>DY170/SUM($DV170:$EE170)</f>
        <v>#VALUE!</v>
      </c>
      <c r="EJ170" s="451" t="e">
        <f>DZ170/SUM($DV170:$EE170)</f>
        <v>#VALUE!</v>
      </c>
      <c r="EK170" s="451" t="e">
        <f>EA170/SUM($DV170:$EE170)</f>
        <v>#VALUE!</v>
      </c>
      <c r="EL170" s="451" t="e">
        <f>EB170/SUM($DV170:$EE170)</f>
        <v>#VALUE!</v>
      </c>
      <c r="EM170" s="451" t="e">
        <f>EC170/SUM($DV170:$EE170)</f>
        <v>#VALUE!</v>
      </c>
      <c r="EN170" s="451" t="e">
        <f>ED170/SUM($DV170:$EE170)</f>
        <v>#VALUE!</v>
      </c>
      <c r="EO170" s="451" t="e">
        <f>EE170/SUM($DV170:$EE170)</f>
        <v>#VALUE!</v>
      </c>
      <c r="EP170" s="450">
        <f>EP169</f>
        <v>0.080000000000000002</v>
      </c>
      <c r="EQ170" s="450">
        <f>EQ169</f>
        <v>0.014999999999999999</v>
      </c>
      <c r="ER170" s="450">
        <f>ER169</f>
        <v>0.014999999999999999</v>
      </c>
      <c r="ES170" s="450">
        <f>ES169</f>
        <v>0.014999999999999999</v>
      </c>
      <c r="ET170" s="450">
        <f>ET169</f>
        <v>0.014999999999999999</v>
      </c>
      <c r="EU170" s="450">
        <f>EU169</f>
        <v>0.089999999999999997</v>
      </c>
      <c r="EV170" s="450">
        <f>EV169</f>
        <v>0.089999999999999997</v>
      </c>
      <c r="EW170" s="450">
        <f>EW169</f>
        <v>0.089999999999999997</v>
      </c>
      <c r="EX170" s="431" t="str">
        <f>IF(_tag_month_day!AS160="","",_tag_month_day!AS160/100)</f>
        <v/>
      </c>
      <c r="EY170" s="431" t="str">
        <f>IF(_tag_month_day!AT160="","",_tag_month_day!AT160/100)</f>
        <v/>
      </c>
      <c r="EZ170" s="431" t="str">
        <f>IF(_tag_month_day!AU160="","",_tag_month_day!AU160/100)</f>
        <v/>
      </c>
      <c r="FA170" s="431" t="str">
        <f>IF(_tag_month_day!AV160="","",_tag_month_day!AV160/100)</f>
        <v/>
      </c>
      <c r="FB170" s="431" t="str">
        <f>IF(_tag_month_day!AW160="","",_tag_month_day!AW160/100)</f>
        <v/>
      </c>
      <c r="FC170" s="431" t="str">
        <f>IF(_tag_month_day!AX160="","",_tag_month_day!AX160/100)</f>
        <v/>
      </c>
      <c r="FD170" s="449" t="str">
        <f>IF(_tag_month_day!AY160="","",_tag_month_day!AY160/100)</f>
        <v/>
      </c>
      <c r="FE170" s="449" t="str">
        <f>IF(_tag_month_day!AZ160="","",_tag_month_day!AZ160/100)</f>
        <v/>
      </c>
      <c r="FF170" s="449" t="str">
        <f>IF(_tag_month_day!BA160="","",_tag_month_day!BA160/100)</f>
        <v/>
      </c>
      <c r="FG170" s="449" t="str">
        <f>IF(_tag_month_day!BB160="","",_tag_month_day!BB160/100)</f>
        <v/>
      </c>
      <c r="FH170" s="467" t="str">
        <f>IF(_tag_month_day!BC160="","",_tag_month_day!BC160/100)</f>
        <v/>
      </c>
      <c r="FI170" s="449">
        <f>FI169</f>
        <v>0.40999999999999998</v>
      </c>
      <c r="FJ170" s="449">
        <f>FJ169</f>
        <v>0.11</v>
      </c>
      <c r="FK170" s="449">
        <f>FK169</f>
        <v>0.014999999999999999</v>
      </c>
      <c r="FL170" s="449">
        <f>FL169</f>
        <v>0</v>
      </c>
      <c r="FM170" s="467">
        <f>FM169</f>
        <v>0.0001</v>
      </c>
      <c r="FN170" s="449">
        <f>FN169</f>
        <v>0.32000000000000001</v>
      </c>
      <c r="FO170" s="449">
        <f>FO169</f>
        <v>0.20000000000000001</v>
      </c>
      <c r="FP170" s="449">
        <f>FP169</f>
        <v>0.01</v>
      </c>
      <c r="FQ170" s="449">
        <f>FQ169</f>
        <v>0</v>
      </c>
      <c r="FR170" s="467">
        <f>FR169</f>
        <v>0.0001</v>
      </c>
      <c r="FS170" s="449" t="str">
        <f>IF(_tag_month_day!BD160="","",_tag_month_day!BD160/100)</f>
        <v/>
      </c>
      <c r="FT170" s="449" t="str">
        <f>IF(_tag_month_day!BE160="","",_tag_month_day!BE160/100)</f>
        <v/>
      </c>
      <c r="FU170" s="449" t="str">
        <f>IF(_tag_month_day!BF160="","",_tag_month_day!BF160/100)</f>
        <v/>
      </c>
      <c r="FV170" s="449" t="str">
        <f>IF(_tag_month_day!BG160="","",_tag_month_day!BG160/100)</f>
        <v/>
      </c>
      <c r="FW170" s="467" t="str">
        <f>IF(_tag_month_day!BH160="","",_tag_month_day!BH160/100)</f>
        <v/>
      </c>
      <c r="FX170" s="449" t="str">
        <f>IF(_tag_month_day!BI160="","",_tag_month_day!BI160/100)</f>
        <v/>
      </c>
      <c r="FY170" s="449" t="str">
        <f>IF(_tag_month_day!BJ160="","",_tag_month_day!BJ160/100)</f>
        <v/>
      </c>
      <c r="FZ170" s="468" t="str">
        <f>IF(_tag_month_day!BK160="","",_tag_month_day!BK160/100)</f>
        <v/>
      </c>
      <c r="GA170" s="449" t="str">
        <f>IF(_tag_month_day!BL160="","",_tag_month_day!BL160/100)</f>
        <v/>
      </c>
      <c r="GB170" s="467" t="str">
        <f>IF(_tag_month_day!BM160="","",_tag_month_day!BM160/100)</f>
        <v/>
      </c>
      <c r="GC170" s="431" t="str">
        <f>IF(_tag_month_day!BN160="","",_tag_month_day!BN160/100)</f>
        <v/>
      </c>
      <c r="GD170" s="431" t="str">
        <f>IF(_tag_month_day!BO160="","",_tag_month_day!BO160/100)</f>
        <v/>
      </c>
      <c r="GE170" s="431" t="str">
        <f>IF(_tag_month_day!BP160="","",_tag_month_day!BP160/100)</f>
        <v/>
      </c>
      <c r="GF170" s="431" t="str">
        <f>IF(_tag_month_day!BQ160="","",_tag_month_day!BQ160/100)</f>
        <v/>
      </c>
      <c r="GG170" s="431" t="str">
        <f>IF(_tag_month_day!BR160="","",_tag_month_day!BR160/100)</f>
        <v/>
      </c>
      <c r="GH170" s="431" t="str">
        <f>IF(_tag_month_day!BS160="","",_tag_month_day!BS160/100)</f>
        <v/>
      </c>
      <c r="GI170" s="467" t="str">
        <f>IF(_tag_month_day!BT160="","",_tag_month_day!BT160/100)</f>
        <v/>
      </c>
      <c r="GJ170" s="469" t="str">
        <f>IF(_tag_month_day!BU160="","",_tag_month_day!BU160/100)</f>
        <v/>
      </c>
      <c r="GK170" s="470">
        <f>GK169</f>
        <v>0.070000000000000007</v>
      </c>
      <c r="GL170" s="470">
        <f>GL169</f>
        <v>0.029999999999999999</v>
      </c>
      <c r="GM170" s="471" t="str">
        <f>IF(_tag_month_day!BX160="","",_tag_month_day!BX160/100)</f>
        <v/>
      </c>
      <c r="GN170" s="470">
        <f>GN169</f>
        <v>0.070000000000000007</v>
      </c>
      <c r="GO170" s="470">
        <f>GO169</f>
        <v>0.029999999999999999</v>
      </c>
      <c r="GP170" s="470">
        <f>GP169</f>
        <v>0.089999999999999997</v>
      </c>
      <c r="GQ170" s="470">
        <f>GQ169</f>
        <v>0.029999999999999999</v>
      </c>
      <c r="GR170" s="471" t="str">
        <f>IF(_tag_month_day!CA160="","",_tag_month_day!CA160/100)</f>
        <v/>
      </c>
      <c r="GS170" s="472">
        <f>GS169</f>
        <v>0.95299999999999996</v>
      </c>
      <c r="GT170" s="472">
        <f>GT169</f>
        <v>0.55000000000000004</v>
      </c>
      <c r="GU170" s="472">
        <f>GU169</f>
        <v>0.55000000000000004</v>
      </c>
      <c r="GV170" s="472">
        <f>GV169</f>
        <v>0.55000000000000004</v>
      </c>
      <c r="GW170" s="472">
        <f>GW169</f>
        <v>0.5</v>
      </c>
      <c r="GX170" s="472">
        <f>GX169</f>
        <v>0.93500000000000005</v>
      </c>
      <c r="GY170" s="472">
        <f>GY169</f>
        <v>0.14999999999999999</v>
      </c>
      <c r="GZ170" s="472">
        <f>GZ169</f>
        <v>1</v>
      </c>
      <c r="HA170" s="474">
        <f>HA169</f>
        <v>0.047</v>
      </c>
      <c r="HB170" s="474">
        <f>HB169</f>
        <v>0.45000000000000001</v>
      </c>
      <c r="HC170" s="474">
        <f>HC169</f>
        <v>0.45000000000000001</v>
      </c>
      <c r="HD170" s="474">
        <f>HD169</f>
        <v>0.45000000000000001</v>
      </c>
      <c r="HE170" s="474">
        <f>HE169</f>
        <v>0.5</v>
      </c>
      <c r="HF170" s="474">
        <f>HF169</f>
        <v>0.065000000000000002</v>
      </c>
      <c r="HG170" s="474">
        <f>HG169</f>
        <v>0.84999999999999998</v>
      </c>
      <c r="HH170" s="474">
        <f>HH169</f>
        <v>0</v>
      </c>
      <c r="HI170" s="10">
        <f>IF(BZ170&lt;&gt;"",CK170-BV170,0)</f>
        <v>0</v>
      </c>
      <c r="HJ170" s="10" t="e">
        <f>IF(AJ170&gt;0,AH170-AJ170,0)</f>
        <v>#VALUE!</v>
      </c>
      <c r="HK170" s="466">
        <f>HK169</f>
        <v>0.84999999999999998</v>
      </c>
      <c r="HL170" s="424">
        <f>HL169</f>
        <v>550000</v>
      </c>
      <c r="HM170" s="424">
        <f>HM169</f>
        <v>480000</v>
      </c>
      <c r="HN170" s="465" t="e">
        <f>(DJ170*EZ170+DK170*FH170+DL170*FM170+DM170*FR170+DN170*FW170+DO170*GB170+DS170*GI170+DP170*GM170+DR170*GR170)*1000*2</f>
        <v>#VALUE!</v>
      </c>
      <c r="HO170" s="465" t="e">
        <f>HN170*HK170*$HO$2/HL170*1000000</f>
        <v>#VALUE!</v>
      </c>
      <c r="HP170" s="465" t="e">
        <f>HN170*HK170*$HP$2/HM170*1000000</f>
        <v>#VALUE!</v>
      </c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</row>
    <row customFormat="1" r="171" s="0">
      <c r="A171" s="420">
        <v>160</v>
      </c>
      <c r="B171" s="421">
        <f ca="1">IF(D171=D170,B170,IF(D171="夜班",B170+1,B170))</f>
        <v>43592</v>
      </c>
      <c r="C171" s="422">
        <f>C170</f>
        <v>0.041666666666666699</v>
      </c>
      <c r="D171" s="10" t="str">
        <f ca="1">IF(HOUR(G171)&lt;8,"夜班",IF(HOUR(G171)&lt;16,"白班",IF(HOUR(G171)&lt;24,"中班",0)))</f>
        <v>白班</v>
      </c>
      <c r="E171" s="10" t="e">
        <f ca="1">IF(F171=1,"甲",IF(F171=2,"乙",IF(F171=3,"丙",IF(F171=4,"丁",""))))</f>
        <v>#REF!</v>
      </c>
      <c r="F171" s="10" t="e">
        <f ca="1">SUMPRODUCT((成本日报!$A$3:$A$95=计划!B171)*(成本日报!$B$3:$B$95=计划!$D171),成本日报!$C$3:$C$95)</f>
        <v>#REF!</v>
      </c>
      <c r="G171" s="423">
        <f ca="1">G170+C170</f>
        <v>43592.624999999614</v>
      </c>
      <c r="H171" s="423">
        <f ca="1">$G171+$C171/60*10+$C171*0</f>
        <v>43592.63194444406</v>
      </c>
      <c r="I171" s="423">
        <f ca="1">$G171+$C171/60*18+$C171*0</f>
        <v>43592.637499999611</v>
      </c>
      <c r="J171" s="423">
        <f ca="1">$G171+$C171/60*0+$C171*1</f>
        <v>43592.666666666279</v>
      </c>
      <c r="K171" s="423">
        <f ca="1">$G171+$C171/60*30+$C171*2</f>
        <v>43592.729166666286</v>
      </c>
      <c r="L171" s="423">
        <f ca="1">$G171+$C171/60*0+$C171*3</f>
        <v>43592.749999999614</v>
      </c>
      <c r="M171" s="424" t="str">
        <f>IF(_tag_month_day!A161="","",_tag_month_day!A161)</f>
        <v/>
      </c>
      <c r="N171" s="424" t="str">
        <f>IF(_tag_month_day!B161="","",_tag_month_day!B161)</f>
        <v/>
      </c>
      <c r="O171" s="425" t="e">
        <f>IF(M171+N171=0,"",M171+N171)</f>
        <v>#VALUE!</v>
      </c>
      <c r="P171" s="424" t="str">
        <f>IF(_tag_month_day!C161="","",_tag_month_day!C161)</f>
        <v/>
      </c>
      <c r="Q171" s="424" t="str">
        <f>IF(_tag_month_day!D161="","",_tag_month_day!D161)</f>
        <v/>
      </c>
      <c r="R171" s="426" t="str">
        <f>IF(_tag_month_day!CB161="","",_tag_month_day!CB161/100)</f>
        <v/>
      </c>
      <c r="S171" s="427" t="str">
        <f>IF(_tag_month_day!E161="","",_tag_month_day!E161)</f>
        <v/>
      </c>
      <c r="T171" s="427" t="str">
        <f>IF(_tag_month_day!F161="","",_tag_month_day!F161)</f>
        <v/>
      </c>
      <c r="U171" s="428" t="e">
        <f>S171+T171</f>
        <v>#VALUE!</v>
      </c>
      <c r="V171" s="429" t="e">
        <f>U171/AJ171</f>
        <v>#VALUE!</v>
      </c>
      <c r="W171" s="430" t="str">
        <f>IF(_jhy_month_day!A161="","",_jhy_month_day!A161)</f>
        <v/>
      </c>
      <c r="X171" s="431" t="str">
        <f>IF(_jhy_month_day!B161="","",_jhy_month_day!B161/100)</f>
        <v/>
      </c>
      <c r="Y171" s="431" t="str">
        <f>IF(_jhy_month_day!C161="","",_jhy_month_day!C161/100)</f>
        <v/>
      </c>
      <c r="Z171" s="432">
        <f>Z167+1</f>
        <v>40</v>
      </c>
      <c r="AA171" s="433" t="str">
        <f>IF(_tag_month_day!G161="","",_tag_month_day!G161/100)</f>
        <v/>
      </c>
      <c r="AB171" s="433" t="str">
        <f>IF(_tag_month_day!H161="","",_tag_month_day!H161/100)</f>
        <v/>
      </c>
      <c r="AC171" s="434">
        <f>IF(X171="",AC170,BK171*($AV170*X171+$AW170*FD170+$AX170*FI170+$AY170*FN170+$AZ170*FS170+$BA170*FX170+$BG170*GE170)/(AV170*Y171+AX170*FK170+AW170*FF170+AY170*FP170+AZ170*FU170+BA170*FZ170+BG170*GG170+BB170*GK170+BC170*GN170+BD170*GP170))</f>
        <v>1.59963432013121</v>
      </c>
      <c r="AD171" s="435" t="str">
        <f>IF(AC171=AC170,"",AC171-AC170)</f>
        <v/>
      </c>
      <c r="AE171" s="436" t="str">
        <f>IF(1-AF171=0,"",(1-AF171))</f>
        <v/>
      </c>
      <c r="AF171" s="437">
        <v>1</v>
      </c>
      <c r="AG171" s="10" t="str">
        <f>AG170</f>
        <v>8B4</v>
      </c>
      <c r="AH171" s="438" t="str">
        <f>AH170</f>
        <v/>
      </c>
      <c r="AI171" s="424" t="e">
        <f>IF(ROUND(AJ171-AJ170,1)=0,"",AJ171-AJ170)</f>
        <v>#VALUE!</v>
      </c>
      <c r="AJ171" s="10" t="str">
        <f>IF(_tag_month_day!I161="","",_tag_month_day!I161)</f>
        <v/>
      </c>
      <c r="AK171" s="440"/>
      <c r="AL171" s="440"/>
      <c r="AM171" s="440"/>
      <c r="AN171" s="441">
        <f>AN170</f>
        <v>2</v>
      </c>
      <c r="AO171" s="441">
        <f>AO170</f>
        <v>8</v>
      </c>
      <c r="AP171" s="442" t="e">
        <f>(IF(AN171=0,AS170,AS170*(1+AO171/AN171)/(AR171+AO171/AN171)))+AT171</f>
        <v>#VALUE!</v>
      </c>
      <c r="AQ171" s="443" t="str">
        <f>IF(_tag_month_day!J161="","",_tag_month_day!J161/100)</f>
        <v/>
      </c>
      <c r="AR171" s="444">
        <f>AR170</f>
        <v>1.3</v>
      </c>
      <c r="AS171" s="445" t="e">
        <f>AQ171*(AN171*AR171+AO171)/(AN171+AO171)</f>
        <v>#VALUE!</v>
      </c>
      <c r="AT171" s="445" t="e">
        <f>(SUM(BE171:BF171)-SUM(BE170:BF170))*0.05</f>
        <v>#VALUE!</v>
      </c>
      <c r="AU171" s="446" t="str">
        <f>IF(_tag_month_day!CC161="","",IF(_tag_month_day!CC161&gt;0,_tag_month_day!CD161,_tag_month_day!CE161))</f>
        <v/>
      </c>
      <c r="AV171" s="447" t="str">
        <f>IF(_tag_month_day!L161="","",_tag_month_day!L161/100)</f>
        <v/>
      </c>
      <c r="AW171" s="431">
        <f>AW170</f>
        <v>0</v>
      </c>
      <c r="AX171" s="431">
        <f>AX170</f>
        <v>0</v>
      </c>
      <c r="AY171" s="431" t="str">
        <f>IF(_tag_month_day!M161="","",_tag_month_day!M161/100)</f>
        <v/>
      </c>
      <c r="AZ171" s="431" t="str">
        <f>IF(_tag_month_day!N161="","",_tag_month_day!N161/100)</f>
        <v/>
      </c>
      <c r="BA171" s="431" t="str">
        <f>IF(_tag_month_day!O161="","",_tag_month_day!O161/100)</f>
        <v/>
      </c>
      <c r="BB171" s="448" t="str">
        <f>IF(_tag_month_day!P161="","",_tag_month_day!P161/100)</f>
        <v/>
      </c>
      <c r="BC171" s="448">
        <f>BC170</f>
        <v>0</v>
      </c>
      <c r="BD171" s="448" t="str">
        <f>IF(_tag_month_day!Q161="","",_tag_month_day!Q161/100)</f>
        <v/>
      </c>
      <c r="BE171" s="449" t="str">
        <f>IF(_tag_month_day!R161="","",_tag_month_day!R161/100)</f>
        <v/>
      </c>
      <c r="BF171" s="388" t="e">
        <f>(AU171*(100+BE171*100))/(AJ171-AU171)/100</f>
        <v>#VALUE!</v>
      </c>
      <c r="BG171" s="450" t="e">
        <f>BE171+BF171</f>
        <v>#VALUE!</v>
      </c>
      <c r="BH171" s="451" t="e">
        <f>SUM(AV171:BF171)</f>
        <v>#VALUE!</v>
      </c>
      <c r="BI171" s="452" t="e">
        <f>IF(CX171=0,BI170,(DK171*查询!$R$5+DL171*查询!$Q$5+DM171*查询!$N$5+DN171*查询!$O$5+DO171*查询!$P$5)*AF171/CX171)</f>
        <v>#VALUE!</v>
      </c>
      <c r="BJ171" s="452" t="e">
        <f>IF(CX171=0,BJ170,(DP171*查询!$S$5+DQ171*查询!$T$5+DR171*查询!$U$5)*AF171/CX171)</f>
        <v>#VALUE!</v>
      </c>
      <c r="BK171" s="452">
        <f>BK170</f>
        <v>1</v>
      </c>
      <c r="BL171" s="453" t="e">
        <f>SUMPRODUCT((AV171:BA171)*(GS171:GX171))/((GS171:GX171)+SUM(BB171:BD171)*GY171+BG171*GZ171)</f>
        <v>#VALUE!</v>
      </c>
      <c r="BM171" s="453" t="e">
        <f>BK171*($AV171*FB171+$AW171*FD171+$AX171*FI171+$AY171*FN171+$AZ171*FS171+$BA171*FX171+$BG171*GE171)/(AV171*EY171+AX171*FK171+AW171*FF171+AY171*FP171+AZ171*FU171+BA171*FZ171+BG171*GG171+BB171*GK171+BC171*GN171+BD171*GP171)</f>
        <v>#VALUE!</v>
      </c>
      <c r="BN171" s="453" t="e">
        <f>($AV171*FC171+$AX171*FJ171+$AW171*FE171+$AY171*FO171+$AZ171*FT171+$BA171*FY171+$BG171*GF171)/($AV171*FA171+BG171*GH171+BB171*GL171+BC171*GO171+BD171*GQ171+BA171*GA171)</f>
        <v>#VALUE!</v>
      </c>
      <c r="BO171" s="454" t="e">
        <f>SUMPRODUCT(AV171:BA171*GS171:GX171)/(GS171:GX171+(BB171+BC171+BD171)*GY171+BG171)</f>
        <v>#VALUE!</v>
      </c>
      <c r="BP171" s="454" t="e">
        <f>SUMPRODUCT(AV171:BA171*GS171:GX171)/(GS171:GX171+(BB171+BC171+BD171)*GY171+BG171)</f>
        <v>#VALUE!</v>
      </c>
      <c r="BQ171" s="454" t="e">
        <f>SUMPRODUCT(AV171:BA171*GS171:GX171)/(GS171:GX171+(BB171+BC171+BD171)*GY171+BG171)</f>
        <v>#VALUE!</v>
      </c>
      <c r="BR171" s="453" t="str">
        <f>IF(_tag_month_day!T161="","",_tag_month_day!T161)</f>
        <v/>
      </c>
      <c r="BS171" s="453" t="str">
        <f>IF(_tag_month_day!U161="","",_tag_month_day!U161)</f>
        <v/>
      </c>
      <c r="BT171" s="455" t="str">
        <f>IF(CK171="","",IF((CK171&gt;=BV171-0.12)*(CK171&lt;=BV171+0.12),"合格","不合格"))</f>
        <v/>
      </c>
      <c r="BU171" s="456" t="str">
        <f>IF(_tag_month_day!V161="","",_tag_month_day!V161)</f>
        <v/>
      </c>
      <c r="BV171" s="457" t="str">
        <f>IF(_tag_month_day!W161="","",_tag_month_day!W161)</f>
        <v/>
      </c>
      <c r="BW171" s="458" t="str">
        <f>IF(_tag_month_day!X161="","",_tag_month_day!X161)</f>
        <v/>
      </c>
      <c r="BX171" s="458" t="str">
        <f>IF(_tag_month_day!Y161="","",_tag_month_day!Y161)</f>
        <v/>
      </c>
      <c r="BY171" s="459">
        <f ca="1">L171</f>
        <v>43592.749999999614</v>
      </c>
      <c r="BZ171" s="460"/>
      <c r="CA171" s="461"/>
      <c r="CB171" s="424" t="str">
        <f>IF(_tag_month_day!Z161="","",_tag_month_day!Z161)</f>
        <v/>
      </c>
      <c r="CC171" s="424" t="str">
        <f>IF(_tag_month_day!AA161="","",_tag_month_day!AA161)</f>
        <v/>
      </c>
      <c r="CD171" s="424" t="str">
        <f>IF(_tag_month_day!AB161="","",_tag_month_day!AB161)</f>
        <v/>
      </c>
      <c r="CE171" s="424" t="str">
        <f>IF(_tag_month_day!AC161="","",_tag_month_day!AC161)</f>
        <v/>
      </c>
      <c r="CF171" s="424" t="str">
        <f>IF(_tag_month_day!AD161="","",_tag_month_day!AD161)</f>
        <v/>
      </c>
      <c r="CG171" s="424" t="str">
        <f>IF(_tag_month_day!AE161="","",_tag_month_day!AE161)</f>
        <v/>
      </c>
      <c r="CH171" s="424" t="str">
        <f>IF(_tag_month_day!AF161="","",_tag_month_day!AF161)</f>
        <v/>
      </c>
      <c r="CI171" s="424" t="str">
        <f>IF(_tag_month_day!AG161="","",_tag_month_day!AG161)</f>
        <v/>
      </c>
      <c r="CJ171" s="424" t="str">
        <f>IF(_tag_month_day!AH161="","",_tag_month_day!AH161)</f>
        <v/>
      </c>
      <c r="CK171" s="424" t="str">
        <f>IF(_tag_month_day!AI161="","",_tag_month_day!AI161)</f>
        <v/>
      </c>
      <c r="CL171" s="4" t="str">
        <f>IF(_tag_month_day!AJ161="","",_tag_month_day!AJ161)</f>
        <v/>
      </c>
      <c r="CM171" s="4" t="str">
        <f>IF(_tag_month_day!AK161="","",_tag_month_day!AK161)</f>
        <v/>
      </c>
      <c r="CN171" s="4" t="str">
        <f>IF(_tag_month_day!AL161="","",_tag_month_day!AL161)</f>
        <v/>
      </c>
      <c r="CO171" s="4" t="str">
        <f>IF(_tag_month_day!AM161="","",_tag_month_day!AM161)</f>
        <v/>
      </c>
      <c r="CP171" s="4" t="str">
        <f>IF(_tag_month_day!AN161="","",_tag_month_day!AN161)</f>
        <v/>
      </c>
      <c r="CQ171" s="4" t="str">
        <f>IF(_tag_month_day!AO161="","",_tag_month_day!AO161)</f>
        <v/>
      </c>
      <c r="CR171" s="462" t="str">
        <f>IF(_tag_month_day!AP161="","",_tag_month_day!AP161)</f>
        <v/>
      </c>
      <c r="CS171" s="463" t="str">
        <f>IF(_tag_month_day!AQ161="","",_tag_month_day!AQ161)</f>
        <v/>
      </c>
      <c r="CT171" s="4" t="str">
        <f>IF(_tag_month_day!AR161="","",_tag_month_day!AR161)</f>
        <v/>
      </c>
      <c r="CU171" s="464" t="e">
        <f>DU171/AJ171</f>
        <v>#VALUE!</v>
      </c>
      <c r="CV171" s="451" t="e">
        <f>BG171/BH171</f>
        <v>#VALUE!</v>
      </c>
      <c r="CW171" s="465" t="e">
        <f>AJ171*(1-CV171)*CU171*AF171</f>
        <v>#VALUE!</v>
      </c>
      <c r="CX171" s="465" t="e">
        <f>CW171*94%</f>
        <v>#VALUE!</v>
      </c>
      <c r="CY171" s="466" t="e">
        <f>IF(CX171=0,0,DS171/(DS171+CX171))</f>
        <v>#VALUE!</v>
      </c>
      <c r="CZ171" s="465" t="e">
        <f>$AJ171*EF171</f>
        <v>#VALUE!</v>
      </c>
      <c r="DA171" s="465" t="e">
        <f>$AJ171*EG171</f>
        <v>#VALUE!</v>
      </c>
      <c r="DB171" s="465" t="e">
        <f>$AJ171*EH171</f>
        <v>#VALUE!</v>
      </c>
      <c r="DC171" s="465" t="e">
        <f>$AJ171*EI171</f>
        <v>#VALUE!</v>
      </c>
      <c r="DD171" s="465" t="e">
        <f>$AJ171*EJ171</f>
        <v>#VALUE!</v>
      </c>
      <c r="DE171" s="465" t="e">
        <f>$AJ171*EK171</f>
        <v>#VALUE!</v>
      </c>
      <c r="DF171" s="465" t="e">
        <f>$AJ171*EL171</f>
        <v>#VALUE!</v>
      </c>
      <c r="DG171" s="465" t="e">
        <f>$AJ171*EM171</f>
        <v>#VALUE!</v>
      </c>
      <c r="DH171" s="465" t="e">
        <f>$AJ171*EN171</f>
        <v>#VALUE!</v>
      </c>
      <c r="DI171" s="465" t="e">
        <f>$AJ171*EO171</f>
        <v>#VALUE!</v>
      </c>
      <c r="DJ171" s="465" t="e">
        <f>CZ171*(1-EP171)</f>
        <v>#VALUE!</v>
      </c>
      <c r="DK171" s="465" t="e">
        <f>DA171*(1-ER171)</f>
        <v>#VALUE!</v>
      </c>
      <c r="DL171" s="465" t="e">
        <f>DB171*(1-EQ171)</f>
        <v>#VALUE!</v>
      </c>
      <c r="DM171" s="465" t="e">
        <f>DC171*(1-ES171)</f>
        <v>#VALUE!</v>
      </c>
      <c r="DN171" s="465" t="e">
        <f>DD171*(1-ET171)</f>
        <v>#VALUE!</v>
      </c>
      <c r="DO171" s="465" t="e">
        <f>DE171</f>
        <v>#VALUE!</v>
      </c>
      <c r="DP171" s="465" t="e">
        <f>DF171*(1-EU171)</f>
        <v>#VALUE!</v>
      </c>
      <c r="DQ171" s="465" t="e">
        <f>DG171*(1-EV171)</f>
        <v>#VALUE!</v>
      </c>
      <c r="DR171" s="465" t="e">
        <f>DH171*(1-EW171)</f>
        <v>#VALUE!</v>
      </c>
      <c r="DS171" s="465" t="e">
        <f>DI171</f>
        <v>#VALUE!</v>
      </c>
      <c r="DT171" s="465" t="e">
        <f>SUM(DJ171:DS171)</f>
        <v>#VALUE!</v>
      </c>
      <c r="DU171" s="465" t="e">
        <f>(GS171:GX171)+(DP171+DQ171+DR171)*GY171+DS171</f>
        <v>#VALUE!</v>
      </c>
      <c r="DV171" s="451" t="e">
        <f>AV171/$BH171/(1-EP171)</f>
        <v>#VALUE!</v>
      </c>
      <c r="DW171" s="451" t="e">
        <f>AW171/$BH171/(1-ER171)</f>
        <v>#VALUE!</v>
      </c>
      <c r="DX171" s="451" t="e">
        <f>AX171/$BH171/(1-EQ171)</f>
        <v>#VALUE!</v>
      </c>
      <c r="DY171" s="451" t="e">
        <f>AY171/$BH171/(1-ES171)</f>
        <v>#VALUE!</v>
      </c>
      <c r="DZ171" s="451" t="e">
        <f>AZ171/$BH171/(1-ET171)</f>
        <v>#VALUE!</v>
      </c>
      <c r="EA171" s="451" t="e">
        <f>BA171/$BH171/(1-AX171)</f>
        <v>#VALUE!</v>
      </c>
      <c r="EB171" s="451" t="e">
        <f>BB171/$BH171/(1-EU171)</f>
        <v>#VALUE!</v>
      </c>
      <c r="EC171" s="451" t="e">
        <f>BC171/$BH171/(1-EV171)</f>
        <v>#VALUE!</v>
      </c>
      <c r="ED171" s="451" t="e">
        <f>BD171/$BH171/(1-EW171)</f>
        <v>#VALUE!</v>
      </c>
      <c r="EE171" s="451" t="e">
        <f>BG171/BH171</f>
        <v>#VALUE!</v>
      </c>
      <c r="EF171" s="451" t="e">
        <f>DV171/SUM($DV171:$EE171)</f>
        <v>#VALUE!</v>
      </c>
      <c r="EG171" s="451" t="e">
        <f>DW171/SUM($DV171:$EE171)</f>
        <v>#VALUE!</v>
      </c>
      <c r="EH171" s="451" t="e">
        <f>DX171/SUM($DV171:$EE171)</f>
        <v>#VALUE!</v>
      </c>
      <c r="EI171" s="451" t="e">
        <f>DY171/SUM($DV171:$EE171)</f>
        <v>#VALUE!</v>
      </c>
      <c r="EJ171" s="451" t="e">
        <f>DZ171/SUM($DV171:$EE171)</f>
        <v>#VALUE!</v>
      </c>
      <c r="EK171" s="451" t="e">
        <f>EA171/SUM($DV171:$EE171)</f>
        <v>#VALUE!</v>
      </c>
      <c r="EL171" s="451" t="e">
        <f>EB171/SUM($DV171:$EE171)</f>
        <v>#VALUE!</v>
      </c>
      <c r="EM171" s="451" t="e">
        <f>EC171/SUM($DV171:$EE171)</f>
        <v>#VALUE!</v>
      </c>
      <c r="EN171" s="451" t="e">
        <f>ED171/SUM($DV171:$EE171)</f>
        <v>#VALUE!</v>
      </c>
      <c r="EO171" s="451" t="e">
        <f>EE171/SUM($DV171:$EE171)</f>
        <v>#VALUE!</v>
      </c>
      <c r="EP171" s="450">
        <f>EP170</f>
        <v>0.080000000000000002</v>
      </c>
      <c r="EQ171" s="450">
        <f>EQ170</f>
        <v>0.014999999999999999</v>
      </c>
      <c r="ER171" s="450">
        <f>ER170</f>
        <v>0.014999999999999999</v>
      </c>
      <c r="ES171" s="450">
        <f>ES170</f>
        <v>0.014999999999999999</v>
      </c>
      <c r="ET171" s="450">
        <f>ET170</f>
        <v>0.014999999999999999</v>
      </c>
      <c r="EU171" s="450">
        <f>EU170</f>
        <v>0.089999999999999997</v>
      </c>
      <c r="EV171" s="450">
        <f>EV170</f>
        <v>0.089999999999999997</v>
      </c>
      <c r="EW171" s="450">
        <f>EW170</f>
        <v>0.089999999999999997</v>
      </c>
      <c r="EX171" s="431" t="str">
        <f>IF(_tag_month_day!AS161="","",_tag_month_day!AS161/100)</f>
        <v/>
      </c>
      <c r="EY171" s="431" t="str">
        <f>IF(_tag_month_day!AT161="","",_tag_month_day!AT161/100)</f>
        <v/>
      </c>
      <c r="EZ171" s="431" t="str">
        <f>IF(_tag_month_day!AU161="","",_tag_month_day!AU161/100)</f>
        <v/>
      </c>
      <c r="FA171" s="431" t="str">
        <f>IF(_tag_month_day!AV161="","",_tag_month_day!AV161/100)</f>
        <v/>
      </c>
      <c r="FB171" s="431" t="str">
        <f>IF(_tag_month_day!AW161="","",_tag_month_day!AW161/100)</f>
        <v/>
      </c>
      <c r="FC171" s="431" t="str">
        <f>IF(_tag_month_day!AX161="","",_tag_month_day!AX161/100)</f>
        <v/>
      </c>
      <c r="FD171" s="449" t="str">
        <f>IF(_tag_month_day!AY161="","",_tag_month_day!AY161/100)</f>
        <v/>
      </c>
      <c r="FE171" s="449" t="str">
        <f>IF(_tag_month_day!AZ161="","",_tag_month_day!AZ161/100)</f>
        <v/>
      </c>
      <c r="FF171" s="449" t="str">
        <f>IF(_tag_month_day!BA161="","",_tag_month_day!BA161/100)</f>
        <v/>
      </c>
      <c r="FG171" s="449" t="str">
        <f>IF(_tag_month_day!BB161="","",_tag_month_day!BB161/100)</f>
        <v/>
      </c>
      <c r="FH171" s="467" t="str">
        <f>IF(_tag_month_day!BC161="","",_tag_month_day!BC161/100)</f>
        <v/>
      </c>
      <c r="FI171" s="449">
        <f>FI170</f>
        <v>0.40999999999999998</v>
      </c>
      <c r="FJ171" s="449">
        <f>FJ170</f>
        <v>0.11</v>
      </c>
      <c r="FK171" s="449">
        <f>FK170</f>
        <v>0.014999999999999999</v>
      </c>
      <c r="FL171" s="449">
        <f>FL170</f>
        <v>0</v>
      </c>
      <c r="FM171" s="467">
        <f>FM170</f>
        <v>0.0001</v>
      </c>
      <c r="FN171" s="449">
        <f>FN170</f>
        <v>0.32000000000000001</v>
      </c>
      <c r="FO171" s="449">
        <f>FO170</f>
        <v>0.20000000000000001</v>
      </c>
      <c r="FP171" s="449">
        <f>FP170</f>
        <v>0.01</v>
      </c>
      <c r="FQ171" s="449">
        <f>FQ170</f>
        <v>0</v>
      </c>
      <c r="FR171" s="467">
        <f>FR170</f>
        <v>0.0001</v>
      </c>
      <c r="FS171" s="449" t="str">
        <f>IF(_tag_month_day!BD161="","",_tag_month_day!BD161/100)</f>
        <v/>
      </c>
      <c r="FT171" s="449" t="str">
        <f>IF(_tag_month_day!BE161="","",_tag_month_day!BE161/100)</f>
        <v/>
      </c>
      <c r="FU171" s="449" t="str">
        <f>IF(_tag_month_day!BF161="","",_tag_month_day!BF161/100)</f>
        <v/>
      </c>
      <c r="FV171" s="449" t="str">
        <f>IF(_tag_month_day!BG161="","",_tag_month_day!BG161/100)</f>
        <v/>
      </c>
      <c r="FW171" s="467" t="str">
        <f>IF(_tag_month_day!BH161="","",_tag_month_day!BH161/100)</f>
        <v/>
      </c>
      <c r="FX171" s="449" t="str">
        <f>IF(_tag_month_day!BI161="","",_tag_month_day!BI161/100)</f>
        <v/>
      </c>
      <c r="FY171" s="449" t="str">
        <f>IF(_tag_month_day!BJ161="","",_tag_month_day!BJ161/100)</f>
        <v/>
      </c>
      <c r="FZ171" s="468" t="str">
        <f>IF(_tag_month_day!BK161="","",_tag_month_day!BK161/100)</f>
        <v/>
      </c>
      <c r="GA171" s="449" t="str">
        <f>IF(_tag_month_day!BL161="","",_tag_month_day!BL161/100)</f>
        <v/>
      </c>
      <c r="GB171" s="467" t="str">
        <f>IF(_tag_month_day!BM161="","",_tag_month_day!BM161/100)</f>
        <v/>
      </c>
      <c r="GC171" s="431" t="str">
        <f>IF(_tag_month_day!BN161="","",_tag_month_day!BN161/100)</f>
        <v/>
      </c>
      <c r="GD171" s="431" t="str">
        <f>IF(_tag_month_day!BO161="","",_tag_month_day!BO161/100)</f>
        <v/>
      </c>
      <c r="GE171" s="431" t="str">
        <f>IF(_tag_month_day!BP161="","",_tag_month_day!BP161/100)</f>
        <v/>
      </c>
      <c r="GF171" s="431" t="str">
        <f>IF(_tag_month_day!BQ161="","",_tag_month_day!BQ161/100)</f>
        <v/>
      </c>
      <c r="GG171" s="431" t="str">
        <f>IF(_tag_month_day!BR161="","",_tag_month_day!BR161/100)</f>
        <v/>
      </c>
      <c r="GH171" s="431" t="str">
        <f>IF(_tag_month_day!BS161="","",_tag_month_day!BS161/100)</f>
        <v/>
      </c>
      <c r="GI171" s="467" t="str">
        <f>IF(_tag_month_day!BT161="","",_tag_month_day!BT161/100)</f>
        <v/>
      </c>
      <c r="GJ171" s="469" t="str">
        <f>IF(_tag_month_day!BU161="","",_tag_month_day!BU161/100)</f>
        <v/>
      </c>
      <c r="GK171" s="470">
        <f>GK170</f>
        <v>0.070000000000000007</v>
      </c>
      <c r="GL171" s="470">
        <f>GL170</f>
        <v>0.029999999999999999</v>
      </c>
      <c r="GM171" s="471" t="str">
        <f>IF(_tag_month_day!BX161="","",_tag_month_day!BX161/100)</f>
        <v/>
      </c>
      <c r="GN171" s="470">
        <f>GN170</f>
        <v>0.070000000000000007</v>
      </c>
      <c r="GO171" s="470">
        <f>GO170</f>
        <v>0.029999999999999999</v>
      </c>
      <c r="GP171" s="470">
        <f>GP170</f>
        <v>0.089999999999999997</v>
      </c>
      <c r="GQ171" s="470">
        <f>GQ170</f>
        <v>0.029999999999999999</v>
      </c>
      <c r="GR171" s="471" t="str">
        <f>IF(_tag_month_day!CA161="","",_tag_month_day!CA161/100)</f>
        <v/>
      </c>
      <c r="GS171" s="472">
        <f>GS170</f>
        <v>0.95299999999999996</v>
      </c>
      <c r="GT171" s="472">
        <f>GT170</f>
        <v>0.55000000000000004</v>
      </c>
      <c r="GU171" s="472">
        <f>GU170</f>
        <v>0.55000000000000004</v>
      </c>
      <c r="GV171" s="472">
        <f>GV170</f>
        <v>0.55000000000000004</v>
      </c>
      <c r="GW171" s="472">
        <f>GW170</f>
        <v>0.5</v>
      </c>
      <c r="GX171" s="472">
        <f>GX170</f>
        <v>0.93500000000000005</v>
      </c>
      <c r="GY171" s="472">
        <f>GY170</f>
        <v>0.14999999999999999</v>
      </c>
      <c r="GZ171" s="472">
        <f>GZ170</f>
        <v>1</v>
      </c>
      <c r="HA171" s="474">
        <f>HA170</f>
        <v>0.047</v>
      </c>
      <c r="HB171" s="474">
        <f>HB170</f>
        <v>0.45000000000000001</v>
      </c>
      <c r="HC171" s="474">
        <f>HC170</f>
        <v>0.45000000000000001</v>
      </c>
      <c r="HD171" s="474">
        <f>HD170</f>
        <v>0.45000000000000001</v>
      </c>
      <c r="HE171" s="474">
        <f>HE170</f>
        <v>0.5</v>
      </c>
      <c r="HF171" s="474">
        <f>HF170</f>
        <v>0.065000000000000002</v>
      </c>
      <c r="HG171" s="474">
        <f>HG170</f>
        <v>0.84999999999999998</v>
      </c>
      <c r="HH171" s="474">
        <f>HH170</f>
        <v>0</v>
      </c>
      <c r="HI171" s="10">
        <f>IF(BZ171&lt;&gt;"",CK171-BV171,0)</f>
        <v>0</v>
      </c>
      <c r="HJ171" s="10" t="e">
        <f>IF(AJ171&gt;0,AH171-AJ171,0)</f>
        <v>#VALUE!</v>
      </c>
      <c r="HK171" s="466">
        <f>HK170</f>
        <v>0.84999999999999998</v>
      </c>
      <c r="HL171" s="424">
        <f>HL170</f>
        <v>550000</v>
      </c>
      <c r="HM171" s="424">
        <f>HM170</f>
        <v>480000</v>
      </c>
      <c r="HN171" s="465" t="e">
        <f>(DJ171*EZ171+DK171*FH171+DL171*FM171+DM171*FR171+DN171*FW171+DO171*GB171+DS171*GI171+DP171*GM171+DR171*GR171)*1000*2</f>
        <v>#VALUE!</v>
      </c>
      <c r="HO171" s="465" t="e">
        <f>HN171*HK171*$HO$2/HL171*1000000</f>
        <v>#VALUE!</v>
      </c>
      <c r="HP171" s="465" t="e">
        <f>HN171*HK171*$HP$2/HM171*1000000</f>
        <v>#VALUE!</v>
      </c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</row>
    <row customFormat="1" r="172" s="0">
      <c r="A172" s="420">
        <v>161</v>
      </c>
      <c r="B172" s="421">
        <f ca="1">IF(D172=D171,B171,IF(D172="夜班",B171+1,B171))</f>
        <v>43592</v>
      </c>
      <c r="C172" s="422">
        <f>C171</f>
        <v>0.041666666666666699</v>
      </c>
      <c r="D172" s="10" t="str">
        <f ca="1">IF(HOUR(G172)&lt;8,"夜班",IF(HOUR(G172)&lt;16,"白班",IF(HOUR(G172)&lt;24,"中班",0)))</f>
        <v>白班</v>
      </c>
      <c r="E172" s="10" t="e">
        <f ca="1">IF(F172=1,"甲",IF(F172=2,"乙",IF(F172=3,"丙",IF(F172=4,"丁",""))))</f>
        <v>#REF!</v>
      </c>
      <c r="F172" s="10" t="e">
        <f ca="1">SUMPRODUCT((成本日报!$A$3:$A$95=计划!B172)*(成本日报!$B$3:$B$95=计划!$D172),成本日报!$C$3:$C$95)</f>
        <v>#REF!</v>
      </c>
      <c r="G172" s="423">
        <f ca="1">G171+C171</f>
        <v>43592.666666666279</v>
      </c>
      <c r="H172" s="423">
        <f ca="1">$G172+$C172/60*10+$C172*0</f>
        <v>43592.673611110724</v>
      </c>
      <c r="I172" s="423">
        <f ca="1">$G172+$C172/60*18+$C172*0</f>
        <v>43592.679166666276</v>
      </c>
      <c r="J172" s="423">
        <f ca="1">$G172+$C172/60*0+$C172*1</f>
        <v>43592.708333332943</v>
      </c>
      <c r="K172" s="423">
        <f ca="1">$G172+$C172/60*30+$C172*2</f>
        <v>43592.77083333295</v>
      </c>
      <c r="L172" s="423">
        <f ca="1">$G172+$C172/60*0+$C172*3</f>
        <v>43592.791666666279</v>
      </c>
      <c r="M172" s="424" t="str">
        <f>IF(_tag_month_day!A162="","",_tag_month_day!A162)</f>
        <v/>
      </c>
      <c r="N172" s="424" t="str">
        <f>IF(_tag_month_day!B162="","",_tag_month_day!B162)</f>
        <v/>
      </c>
      <c r="O172" s="425" t="e">
        <f>IF(M172+N172=0,"",M172+N172)</f>
        <v>#VALUE!</v>
      </c>
      <c r="P172" s="424" t="str">
        <f>IF(_tag_month_day!C162="","",_tag_month_day!C162)</f>
        <v/>
      </c>
      <c r="Q172" s="424" t="str">
        <f>IF(_tag_month_day!D162="","",_tag_month_day!D162)</f>
        <v/>
      </c>
      <c r="R172" s="426" t="str">
        <f>IF(_tag_month_day!CB162="","",_tag_month_day!CB162/100)</f>
        <v/>
      </c>
      <c r="S172" s="427" t="str">
        <f>IF(_tag_month_day!E162="","",_tag_month_day!E162)</f>
        <v/>
      </c>
      <c r="T172" s="427" t="str">
        <f>IF(_tag_month_day!F162="","",_tag_month_day!F162)</f>
        <v/>
      </c>
      <c r="U172" s="428" t="e">
        <f>S172+T172</f>
        <v>#VALUE!</v>
      </c>
      <c r="V172" s="429" t="e">
        <f>U172/AJ172</f>
        <v>#VALUE!</v>
      </c>
      <c r="W172" s="430" t="str">
        <f>IF(_jhy_month_day!A162="","",_jhy_month_day!A162)</f>
        <v/>
      </c>
      <c r="X172" s="431" t="str">
        <f>IF(_jhy_month_day!B162="","",_jhy_month_day!B162/100)</f>
        <v/>
      </c>
      <c r="Y172" s="431" t="str">
        <f>IF(_jhy_month_day!C162="","",_jhy_month_day!C162/100)</f>
        <v/>
      </c>
      <c r="Z172" s="432">
        <f>Z168+1</f>
        <v>41</v>
      </c>
      <c r="AA172" s="433" t="str">
        <f>IF(_tag_month_day!G162="","",_tag_month_day!G162/100)</f>
        <v/>
      </c>
      <c r="AB172" s="433" t="str">
        <f>IF(_tag_month_day!H162="","",_tag_month_day!H162/100)</f>
        <v/>
      </c>
      <c r="AC172" s="434">
        <f>IF(X172="",AC171,BK172*($AV171*X172+$AW171*FD171+$AX171*FI171+$AY171*FN171+$AZ171*FS171+$BA171*FX171+$BG171*GE171)/(AV171*Y172+AX171*FK171+AW171*FF171+AY171*FP171+AZ171*FU171+BA171*FZ171+BG171*GG171+BB171*GK171+BC171*GN171+BD171*GP171))</f>
        <v>1.59963432013121</v>
      </c>
      <c r="AD172" s="435" t="str">
        <f>IF(AC172=AC171,"",AC172-AC171)</f>
        <v/>
      </c>
      <c r="AE172" s="436" t="str">
        <f>IF(1-AF172=0,"",(1-AF172))</f>
        <v/>
      </c>
      <c r="AF172" s="437">
        <v>1</v>
      </c>
      <c r="AG172" s="10" t="str">
        <f>AG171</f>
        <v>8B4</v>
      </c>
      <c r="AH172" s="438" t="str">
        <f>AH171</f>
        <v/>
      </c>
      <c r="AI172" s="424" t="e">
        <f>IF(ROUND(AJ172-AJ171,1)=0,"",AJ172-AJ171)</f>
        <v>#VALUE!</v>
      </c>
      <c r="AJ172" s="10" t="str">
        <f>IF(_tag_month_day!I162="","",_tag_month_day!I162)</f>
        <v/>
      </c>
      <c r="AK172" s="440"/>
      <c r="AL172" s="440"/>
      <c r="AM172" s="440"/>
      <c r="AN172" s="441">
        <f>AN171</f>
        <v>2</v>
      </c>
      <c r="AO172" s="441">
        <f>AO171</f>
        <v>8</v>
      </c>
      <c r="AP172" s="442" t="e">
        <f>(IF(AN172=0,AS171,AS171*(1+AO172/AN172)/(AR172+AO172/AN172)))+AT172</f>
        <v>#VALUE!</v>
      </c>
      <c r="AQ172" s="443" t="str">
        <f>IF(_tag_month_day!J162="","",_tag_month_day!J162/100)</f>
        <v/>
      </c>
      <c r="AR172" s="444">
        <f>AR171</f>
        <v>1.3</v>
      </c>
      <c r="AS172" s="445" t="e">
        <f>AQ172*(AN172*AR172+AO172)/(AN172+AO172)</f>
        <v>#VALUE!</v>
      </c>
      <c r="AT172" s="445" t="e">
        <f>(SUM(BE172:BF172)-SUM(BE171:BF171))*0.05</f>
        <v>#VALUE!</v>
      </c>
      <c r="AU172" s="446" t="str">
        <f>IF(_tag_month_day!CC162="","",IF(_tag_month_day!CC162&gt;0,_tag_month_day!CD162,_tag_month_day!CE162))</f>
        <v/>
      </c>
      <c r="AV172" s="447" t="str">
        <f>IF(_tag_month_day!L162="","",_tag_month_day!L162/100)</f>
        <v/>
      </c>
      <c r="AW172" s="431">
        <f>AW171</f>
        <v>0</v>
      </c>
      <c r="AX172" s="431">
        <f>AX171</f>
        <v>0</v>
      </c>
      <c r="AY172" s="431" t="str">
        <f>IF(_tag_month_day!M162="","",_tag_month_day!M162/100)</f>
        <v/>
      </c>
      <c r="AZ172" s="431" t="str">
        <f>IF(_tag_month_day!N162="","",_tag_month_day!N162/100)</f>
        <v/>
      </c>
      <c r="BA172" s="431" t="str">
        <f>IF(_tag_month_day!O162="","",_tag_month_day!O162/100)</f>
        <v/>
      </c>
      <c r="BB172" s="448" t="str">
        <f>IF(_tag_month_day!P162="","",_tag_month_day!P162/100)</f>
        <v/>
      </c>
      <c r="BC172" s="448">
        <f>BC171</f>
        <v>0</v>
      </c>
      <c r="BD172" s="448" t="str">
        <f>IF(_tag_month_day!Q162="","",_tag_month_day!Q162/100)</f>
        <v/>
      </c>
      <c r="BE172" s="449" t="str">
        <f>IF(_tag_month_day!R162="","",_tag_month_day!R162/100)</f>
        <v/>
      </c>
      <c r="BF172" s="388" t="e">
        <f>(AU172*(100+BE172*100))/(AJ172-AU172)/100</f>
        <v>#VALUE!</v>
      </c>
      <c r="BG172" s="450" t="e">
        <f>BE172+BF172</f>
        <v>#VALUE!</v>
      </c>
      <c r="BH172" s="451" t="e">
        <f>SUM(AV172:BF172)</f>
        <v>#VALUE!</v>
      </c>
      <c r="BI172" s="452" t="e">
        <f>IF(CX172=0,BI171,(DK172*查询!$R$5+DL172*查询!$Q$5+DM172*查询!$N$5+DN172*查询!$O$5+DO172*查询!$P$5)*AF172/CX172)</f>
        <v>#VALUE!</v>
      </c>
      <c r="BJ172" s="452" t="e">
        <f>IF(CX172=0,BJ171,(DP172*查询!$S$5+DQ172*查询!$T$5+DR172*查询!$U$5)*AF172/CX172)</f>
        <v>#VALUE!</v>
      </c>
      <c r="BK172" s="452">
        <f>BK171</f>
        <v>1</v>
      </c>
      <c r="BL172" s="453" t="e">
        <f>SUMPRODUCT((AV172:BA172)*(GS172:GX172))/((GS172:GX172)+SUM(BB172:BD172)*GY172+BG172*GZ172)</f>
        <v>#VALUE!</v>
      </c>
      <c r="BM172" s="453" t="e">
        <f>BK172*($AV172*FB172+$AW172*FD172+$AX172*FI172+$AY172*FN172+$AZ172*FS172+$BA172*FX172+$BG172*GE172)/(AV172*EY172+AX172*FK172+AW172*FF172+AY172*FP172+AZ172*FU172+BA172*FZ172+BG172*GG172+BB172*GK172+BC172*GN172+BD172*GP172)</f>
        <v>#VALUE!</v>
      </c>
      <c r="BN172" s="453" t="e">
        <f>($AV172*FC172+$AX172*FJ172+$AW172*FE172+$AY172*FO172+$AZ172*FT172+$BA172*FY172+$BG172*GF172)/($AV172*FA172+BG172*GH172+BB172*GL172+BC172*GO172+BD172*GQ172+BA172*GA172)</f>
        <v>#VALUE!</v>
      </c>
      <c r="BO172" s="454" t="e">
        <f>SUMPRODUCT(AV172:BA172*GS172:GX172)/(GS172:GX172+(BB172+BC172+BD172)*GY172+BG172)</f>
        <v>#VALUE!</v>
      </c>
      <c r="BP172" s="454" t="e">
        <f>SUMPRODUCT(AV172:BA172*GS172:GX172)/(GS172:GX172+(BB172+BC172+BD172)*GY172+BG172)</f>
        <v>#VALUE!</v>
      </c>
      <c r="BQ172" s="454" t="e">
        <f>SUMPRODUCT(AV172:BA172*GS172:GX172)/(GS172:GX172+(BB172+BC172+BD172)*GY172+BG172)</f>
        <v>#VALUE!</v>
      </c>
      <c r="BR172" s="453" t="str">
        <f>IF(_tag_month_day!T162="","",_tag_month_day!T162)</f>
        <v/>
      </c>
      <c r="BS172" s="453" t="str">
        <f>IF(_tag_month_day!U162="","",_tag_month_day!U162)</f>
        <v/>
      </c>
      <c r="BT172" s="455" t="str">
        <f>IF(CK172="","",IF((CK172&gt;=BV172-0.12)*(CK172&lt;=BV172+0.12),"合格","不合格"))</f>
        <v/>
      </c>
      <c r="BU172" s="456" t="str">
        <f>IF(_tag_month_day!V162="","",_tag_month_day!V162)</f>
        <v/>
      </c>
      <c r="BV172" s="457" t="str">
        <f>IF(_tag_month_day!W162="","",_tag_month_day!W162)</f>
        <v/>
      </c>
      <c r="BW172" s="458" t="str">
        <f>IF(_tag_month_day!X162="","",_tag_month_day!X162)</f>
        <v/>
      </c>
      <c r="BX172" s="458" t="str">
        <f>IF(_tag_month_day!Y162="","",_tag_month_day!Y162)</f>
        <v/>
      </c>
      <c r="BY172" s="459">
        <f ca="1">L172</f>
        <v>43592.791666666279</v>
      </c>
      <c r="BZ172" s="460"/>
      <c r="CA172" s="461"/>
      <c r="CB172" s="424" t="str">
        <f>IF(_tag_month_day!Z162="","",_tag_month_day!Z162)</f>
        <v/>
      </c>
      <c r="CC172" s="424" t="str">
        <f>IF(_tag_month_day!AA162="","",_tag_month_day!AA162)</f>
        <v/>
      </c>
      <c r="CD172" s="424" t="str">
        <f>IF(_tag_month_day!AB162="","",_tag_month_day!AB162)</f>
        <v/>
      </c>
      <c r="CE172" s="424" t="str">
        <f>IF(_tag_month_day!AC162="","",_tag_month_day!AC162)</f>
        <v/>
      </c>
      <c r="CF172" s="424" t="str">
        <f>IF(_tag_month_day!AD162="","",_tag_month_day!AD162)</f>
        <v/>
      </c>
      <c r="CG172" s="424" t="str">
        <f>IF(_tag_month_day!AE162="","",_tag_month_day!AE162)</f>
        <v/>
      </c>
      <c r="CH172" s="424" t="str">
        <f>IF(_tag_month_day!AF162="","",_tag_month_day!AF162)</f>
        <v/>
      </c>
      <c r="CI172" s="424" t="str">
        <f>IF(_tag_month_day!AG162="","",_tag_month_day!AG162)</f>
        <v/>
      </c>
      <c r="CJ172" s="424" t="str">
        <f>IF(_tag_month_day!AH162="","",_tag_month_day!AH162)</f>
        <v/>
      </c>
      <c r="CK172" s="424" t="str">
        <f>IF(_tag_month_day!AI162="","",_tag_month_day!AI162)</f>
        <v/>
      </c>
      <c r="CL172" s="4" t="str">
        <f>IF(_tag_month_day!AJ162="","",_tag_month_day!AJ162)</f>
        <v/>
      </c>
      <c r="CM172" s="4" t="str">
        <f>IF(_tag_month_day!AK162="","",_tag_month_day!AK162)</f>
        <v/>
      </c>
      <c r="CN172" s="4" t="str">
        <f>IF(_tag_month_day!AL162="","",_tag_month_day!AL162)</f>
        <v/>
      </c>
      <c r="CO172" s="4" t="str">
        <f>IF(_tag_month_day!AM162="","",_tag_month_day!AM162)</f>
        <v/>
      </c>
      <c r="CP172" s="4" t="str">
        <f>IF(_tag_month_day!AN162="","",_tag_month_day!AN162)</f>
        <v/>
      </c>
      <c r="CQ172" s="4" t="str">
        <f>IF(_tag_month_day!AO162="","",_tag_month_day!AO162)</f>
        <v/>
      </c>
      <c r="CR172" s="462" t="str">
        <f>IF(_tag_month_day!AP162="","",_tag_month_day!AP162)</f>
        <v/>
      </c>
      <c r="CS172" s="463" t="str">
        <f>IF(_tag_month_day!AQ162="","",_tag_month_day!AQ162)</f>
        <v/>
      </c>
      <c r="CT172" s="4" t="str">
        <f>IF(_tag_month_day!AR162="","",_tag_month_day!AR162)</f>
        <v/>
      </c>
      <c r="CU172" s="464" t="e">
        <f>DU172/AJ172</f>
        <v>#VALUE!</v>
      </c>
      <c r="CV172" s="451" t="e">
        <f>BG172/BH172</f>
        <v>#VALUE!</v>
      </c>
      <c r="CW172" s="465" t="e">
        <f>AJ172*(1-CV172)*CU172*AF172</f>
        <v>#VALUE!</v>
      </c>
      <c r="CX172" s="465" t="e">
        <f>CW172*94%</f>
        <v>#VALUE!</v>
      </c>
      <c r="CY172" s="466" t="e">
        <f>IF(CX172=0,0,DS172/(DS172+CX172))</f>
        <v>#VALUE!</v>
      </c>
      <c r="CZ172" s="465" t="e">
        <f>$AJ172*EF172</f>
        <v>#VALUE!</v>
      </c>
      <c r="DA172" s="465" t="e">
        <f>$AJ172*EG172</f>
        <v>#VALUE!</v>
      </c>
      <c r="DB172" s="465" t="e">
        <f>$AJ172*EH172</f>
        <v>#VALUE!</v>
      </c>
      <c r="DC172" s="465" t="e">
        <f>$AJ172*EI172</f>
        <v>#VALUE!</v>
      </c>
      <c r="DD172" s="465" t="e">
        <f>$AJ172*EJ172</f>
        <v>#VALUE!</v>
      </c>
      <c r="DE172" s="465" t="e">
        <f>$AJ172*EK172</f>
        <v>#VALUE!</v>
      </c>
      <c r="DF172" s="465" t="e">
        <f>$AJ172*EL172</f>
        <v>#VALUE!</v>
      </c>
      <c r="DG172" s="465" t="e">
        <f>$AJ172*EM172</f>
        <v>#VALUE!</v>
      </c>
      <c r="DH172" s="465" t="e">
        <f>$AJ172*EN172</f>
        <v>#VALUE!</v>
      </c>
      <c r="DI172" s="465" t="e">
        <f>$AJ172*EO172</f>
        <v>#VALUE!</v>
      </c>
      <c r="DJ172" s="465" t="e">
        <f>CZ172*(1-EP172)</f>
        <v>#VALUE!</v>
      </c>
      <c r="DK172" s="465" t="e">
        <f>DA172*(1-ER172)</f>
        <v>#VALUE!</v>
      </c>
      <c r="DL172" s="465" t="e">
        <f>DB172*(1-EQ172)</f>
        <v>#VALUE!</v>
      </c>
      <c r="DM172" s="465" t="e">
        <f>DC172*(1-ES172)</f>
        <v>#VALUE!</v>
      </c>
      <c r="DN172" s="465" t="e">
        <f>DD172*(1-ET172)</f>
        <v>#VALUE!</v>
      </c>
      <c r="DO172" s="465" t="e">
        <f>DE172</f>
        <v>#VALUE!</v>
      </c>
      <c r="DP172" s="465" t="e">
        <f>DF172*(1-EU172)</f>
        <v>#VALUE!</v>
      </c>
      <c r="DQ172" s="465" t="e">
        <f>DG172*(1-EV172)</f>
        <v>#VALUE!</v>
      </c>
      <c r="DR172" s="465" t="e">
        <f>DH172*(1-EW172)</f>
        <v>#VALUE!</v>
      </c>
      <c r="DS172" s="465" t="e">
        <f>DI172</f>
        <v>#VALUE!</v>
      </c>
      <c r="DT172" s="465" t="e">
        <f>SUM(DJ172:DS172)</f>
        <v>#VALUE!</v>
      </c>
      <c r="DU172" s="465" t="e">
        <f>(GS172:GX172)+(DP172+DQ172+DR172)*GY172+DS172</f>
        <v>#VALUE!</v>
      </c>
      <c r="DV172" s="451" t="e">
        <f>AV172/$BH172/(1-EP172)</f>
        <v>#VALUE!</v>
      </c>
      <c r="DW172" s="451" t="e">
        <f>AW172/$BH172/(1-ER172)</f>
        <v>#VALUE!</v>
      </c>
      <c r="DX172" s="451" t="e">
        <f>AX172/$BH172/(1-EQ172)</f>
        <v>#VALUE!</v>
      </c>
      <c r="DY172" s="451" t="e">
        <f>AY172/$BH172/(1-ES172)</f>
        <v>#VALUE!</v>
      </c>
      <c r="DZ172" s="451" t="e">
        <f>AZ172/$BH172/(1-ET172)</f>
        <v>#VALUE!</v>
      </c>
      <c r="EA172" s="451" t="e">
        <f>BA172/$BH172/(1-AX172)</f>
        <v>#VALUE!</v>
      </c>
      <c r="EB172" s="451" t="e">
        <f>BB172/$BH172/(1-EU172)</f>
        <v>#VALUE!</v>
      </c>
      <c r="EC172" s="451" t="e">
        <f>BC172/$BH172/(1-EV172)</f>
        <v>#VALUE!</v>
      </c>
      <c r="ED172" s="451" t="e">
        <f>BD172/$BH172/(1-EW172)</f>
        <v>#VALUE!</v>
      </c>
      <c r="EE172" s="451" t="e">
        <f>BG172/BH172</f>
        <v>#VALUE!</v>
      </c>
      <c r="EF172" s="451" t="e">
        <f>DV172/SUM($DV172:$EE172)</f>
        <v>#VALUE!</v>
      </c>
      <c r="EG172" s="451" t="e">
        <f>DW172/SUM($DV172:$EE172)</f>
        <v>#VALUE!</v>
      </c>
      <c r="EH172" s="451" t="e">
        <f>DX172/SUM($DV172:$EE172)</f>
        <v>#VALUE!</v>
      </c>
      <c r="EI172" s="451" t="e">
        <f>DY172/SUM($DV172:$EE172)</f>
        <v>#VALUE!</v>
      </c>
      <c r="EJ172" s="451" t="e">
        <f>DZ172/SUM($DV172:$EE172)</f>
        <v>#VALUE!</v>
      </c>
      <c r="EK172" s="451" t="e">
        <f>EA172/SUM($DV172:$EE172)</f>
        <v>#VALUE!</v>
      </c>
      <c r="EL172" s="451" t="e">
        <f>EB172/SUM($DV172:$EE172)</f>
        <v>#VALUE!</v>
      </c>
      <c r="EM172" s="451" t="e">
        <f>EC172/SUM($DV172:$EE172)</f>
        <v>#VALUE!</v>
      </c>
      <c r="EN172" s="451" t="e">
        <f>ED172/SUM($DV172:$EE172)</f>
        <v>#VALUE!</v>
      </c>
      <c r="EO172" s="451" t="e">
        <f>EE172/SUM($DV172:$EE172)</f>
        <v>#VALUE!</v>
      </c>
      <c r="EP172" s="450">
        <f>EP171</f>
        <v>0.080000000000000002</v>
      </c>
      <c r="EQ172" s="450">
        <f>EQ171</f>
        <v>0.014999999999999999</v>
      </c>
      <c r="ER172" s="450">
        <f>ER171</f>
        <v>0.014999999999999999</v>
      </c>
      <c r="ES172" s="450">
        <f>ES171</f>
        <v>0.014999999999999999</v>
      </c>
      <c r="ET172" s="450">
        <f>ET171</f>
        <v>0.014999999999999999</v>
      </c>
      <c r="EU172" s="450">
        <f>EU171</f>
        <v>0.089999999999999997</v>
      </c>
      <c r="EV172" s="450">
        <f>EV171</f>
        <v>0.089999999999999997</v>
      </c>
      <c r="EW172" s="450">
        <f>EW171</f>
        <v>0.089999999999999997</v>
      </c>
      <c r="EX172" s="431" t="str">
        <f>IF(_tag_month_day!AS162="","",_tag_month_day!AS162/100)</f>
        <v/>
      </c>
      <c r="EY172" s="431" t="str">
        <f>IF(_tag_month_day!AT162="","",_tag_month_day!AT162/100)</f>
        <v/>
      </c>
      <c r="EZ172" s="431" t="str">
        <f>IF(_tag_month_day!AU162="","",_tag_month_day!AU162/100)</f>
        <v/>
      </c>
      <c r="FA172" s="431" t="str">
        <f>IF(_tag_month_day!AV162="","",_tag_month_day!AV162/100)</f>
        <v/>
      </c>
      <c r="FB172" s="431" t="str">
        <f>IF(_tag_month_day!AW162="","",_tag_month_day!AW162/100)</f>
        <v/>
      </c>
      <c r="FC172" s="431" t="str">
        <f>IF(_tag_month_day!AX162="","",_tag_month_day!AX162/100)</f>
        <v/>
      </c>
      <c r="FD172" s="449" t="str">
        <f>IF(_tag_month_day!AY162="","",_tag_month_day!AY162/100)</f>
        <v/>
      </c>
      <c r="FE172" s="449" t="str">
        <f>IF(_tag_month_day!AZ162="","",_tag_month_day!AZ162/100)</f>
        <v/>
      </c>
      <c r="FF172" s="449" t="str">
        <f>IF(_tag_month_day!BA162="","",_tag_month_day!BA162/100)</f>
        <v/>
      </c>
      <c r="FG172" s="449" t="str">
        <f>IF(_tag_month_day!BB162="","",_tag_month_day!BB162/100)</f>
        <v/>
      </c>
      <c r="FH172" s="467" t="str">
        <f>IF(_tag_month_day!BC162="","",_tag_month_day!BC162/100)</f>
        <v/>
      </c>
      <c r="FI172" s="449">
        <f>FI171</f>
        <v>0.40999999999999998</v>
      </c>
      <c r="FJ172" s="449">
        <f>FJ171</f>
        <v>0.11</v>
      </c>
      <c r="FK172" s="449">
        <f>FK171</f>
        <v>0.014999999999999999</v>
      </c>
      <c r="FL172" s="449">
        <f>FL171</f>
        <v>0</v>
      </c>
      <c r="FM172" s="467">
        <f>FM171</f>
        <v>0.0001</v>
      </c>
      <c r="FN172" s="449">
        <f>FN171</f>
        <v>0.32000000000000001</v>
      </c>
      <c r="FO172" s="449">
        <f>FO171</f>
        <v>0.20000000000000001</v>
      </c>
      <c r="FP172" s="449">
        <f>FP171</f>
        <v>0.01</v>
      </c>
      <c r="FQ172" s="449">
        <f>FQ171</f>
        <v>0</v>
      </c>
      <c r="FR172" s="467">
        <f>FR171</f>
        <v>0.0001</v>
      </c>
      <c r="FS172" s="449" t="str">
        <f>IF(_tag_month_day!BD162="","",_tag_month_day!BD162/100)</f>
        <v/>
      </c>
      <c r="FT172" s="449" t="str">
        <f>IF(_tag_month_day!BE162="","",_tag_month_day!BE162/100)</f>
        <v/>
      </c>
      <c r="FU172" s="449" t="str">
        <f>IF(_tag_month_day!BF162="","",_tag_month_day!BF162/100)</f>
        <v/>
      </c>
      <c r="FV172" s="449" t="str">
        <f>IF(_tag_month_day!BG162="","",_tag_month_day!BG162/100)</f>
        <v/>
      </c>
      <c r="FW172" s="467" t="str">
        <f>IF(_tag_month_day!BH162="","",_tag_month_day!BH162/100)</f>
        <v/>
      </c>
      <c r="FX172" s="449" t="str">
        <f>IF(_tag_month_day!BI162="","",_tag_month_day!BI162/100)</f>
        <v/>
      </c>
      <c r="FY172" s="449" t="str">
        <f>IF(_tag_month_day!BJ162="","",_tag_month_day!BJ162/100)</f>
        <v/>
      </c>
      <c r="FZ172" s="468" t="str">
        <f>IF(_tag_month_day!BK162="","",_tag_month_day!BK162/100)</f>
        <v/>
      </c>
      <c r="GA172" s="449" t="str">
        <f>IF(_tag_month_day!BL162="","",_tag_month_day!BL162/100)</f>
        <v/>
      </c>
      <c r="GB172" s="467" t="str">
        <f>IF(_tag_month_day!BM162="","",_tag_month_day!BM162/100)</f>
        <v/>
      </c>
      <c r="GC172" s="431" t="str">
        <f>IF(_tag_month_day!BN162="","",_tag_month_day!BN162/100)</f>
        <v/>
      </c>
      <c r="GD172" s="431" t="str">
        <f>IF(_tag_month_day!BO162="","",_tag_month_day!BO162/100)</f>
        <v/>
      </c>
      <c r="GE172" s="431" t="str">
        <f>IF(_tag_month_day!BP162="","",_tag_month_day!BP162/100)</f>
        <v/>
      </c>
      <c r="GF172" s="431" t="str">
        <f>IF(_tag_month_day!BQ162="","",_tag_month_day!BQ162/100)</f>
        <v/>
      </c>
      <c r="GG172" s="431" t="str">
        <f>IF(_tag_month_day!BR162="","",_tag_month_day!BR162/100)</f>
        <v/>
      </c>
      <c r="GH172" s="431" t="str">
        <f>IF(_tag_month_day!BS162="","",_tag_month_day!BS162/100)</f>
        <v/>
      </c>
      <c r="GI172" s="467" t="str">
        <f>IF(_tag_month_day!BT162="","",_tag_month_day!BT162/100)</f>
        <v/>
      </c>
      <c r="GJ172" s="469" t="str">
        <f>IF(_tag_month_day!BU162="","",_tag_month_day!BU162/100)</f>
        <v/>
      </c>
      <c r="GK172" s="470">
        <f>GK171</f>
        <v>0.070000000000000007</v>
      </c>
      <c r="GL172" s="470">
        <f>GL171</f>
        <v>0.029999999999999999</v>
      </c>
      <c r="GM172" s="471" t="str">
        <f>IF(_tag_month_day!BX162="","",_tag_month_day!BX162/100)</f>
        <v/>
      </c>
      <c r="GN172" s="470">
        <f>GN171</f>
        <v>0.070000000000000007</v>
      </c>
      <c r="GO172" s="470">
        <f>GO171</f>
        <v>0.029999999999999999</v>
      </c>
      <c r="GP172" s="470">
        <f>GP171</f>
        <v>0.089999999999999997</v>
      </c>
      <c r="GQ172" s="470">
        <f>GQ171</f>
        <v>0.029999999999999999</v>
      </c>
      <c r="GR172" s="471" t="str">
        <f>IF(_tag_month_day!CA162="","",_tag_month_day!CA162/100)</f>
        <v/>
      </c>
      <c r="GS172" s="472">
        <f>GS171</f>
        <v>0.95299999999999996</v>
      </c>
      <c r="GT172" s="472">
        <f>GT171</f>
        <v>0.55000000000000004</v>
      </c>
      <c r="GU172" s="472">
        <f>GU171</f>
        <v>0.55000000000000004</v>
      </c>
      <c r="GV172" s="472">
        <f>GV171</f>
        <v>0.55000000000000004</v>
      </c>
      <c r="GW172" s="472">
        <f>GW171</f>
        <v>0.5</v>
      </c>
      <c r="GX172" s="472">
        <f>GX171</f>
        <v>0.93500000000000005</v>
      </c>
      <c r="GY172" s="472">
        <f>GY171</f>
        <v>0.14999999999999999</v>
      </c>
      <c r="GZ172" s="472">
        <f>GZ171</f>
        <v>1</v>
      </c>
      <c r="HA172" s="474">
        <f>HA171</f>
        <v>0.047</v>
      </c>
      <c r="HB172" s="474">
        <f>HB171</f>
        <v>0.45000000000000001</v>
      </c>
      <c r="HC172" s="474">
        <f>HC171</f>
        <v>0.45000000000000001</v>
      </c>
      <c r="HD172" s="474">
        <f>HD171</f>
        <v>0.45000000000000001</v>
      </c>
      <c r="HE172" s="474">
        <f>HE171</f>
        <v>0.5</v>
      </c>
      <c r="HF172" s="474">
        <f>HF171</f>
        <v>0.065000000000000002</v>
      </c>
      <c r="HG172" s="474">
        <f>HG171</f>
        <v>0.84999999999999998</v>
      </c>
      <c r="HH172" s="474">
        <f>HH171</f>
        <v>0</v>
      </c>
      <c r="HI172" s="10">
        <f>IF(BZ172&lt;&gt;"",CK172-BV172,0)</f>
        <v>0</v>
      </c>
      <c r="HJ172" s="10" t="e">
        <f>IF(AJ172&gt;0,AH172-AJ172,0)</f>
        <v>#VALUE!</v>
      </c>
      <c r="HK172" s="466">
        <f>HK171</f>
        <v>0.84999999999999998</v>
      </c>
      <c r="HL172" s="424">
        <f>HL171</f>
        <v>550000</v>
      </c>
      <c r="HM172" s="424">
        <f>HM171</f>
        <v>480000</v>
      </c>
      <c r="HN172" s="465" t="e">
        <f>(DJ172*EZ172+DK172*FH172+DL172*FM172+DM172*FR172+DN172*FW172+DO172*GB172+DS172*GI172+DP172*GM172+DR172*GR172)*1000*2</f>
        <v>#VALUE!</v>
      </c>
      <c r="HO172" s="465" t="e">
        <f>HN172*HK172*$HO$2/HL172*1000000</f>
        <v>#VALUE!</v>
      </c>
      <c r="HP172" s="465" t="e">
        <f>HN172*HK172*$HP$2/HM172*1000000</f>
        <v>#VALUE!</v>
      </c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</row>
    <row customFormat="1" r="173" s="0">
      <c r="A173" s="420">
        <v>162</v>
      </c>
      <c r="B173" s="421">
        <f ca="1">IF(D173=D172,B172,IF(D173="夜班",B172+1,B172))</f>
        <v>43592</v>
      </c>
      <c r="C173" s="422">
        <f>C172</f>
        <v>0.041666666666666699</v>
      </c>
      <c r="D173" s="10" t="str">
        <f ca="1">IF(HOUR(G173)&lt;8,"夜班",IF(HOUR(G173)&lt;16,"白班",IF(HOUR(G173)&lt;24,"中班",0)))</f>
        <v>中班</v>
      </c>
      <c r="E173" s="10" t="e">
        <f ca="1">IF(F173=1,"甲",IF(F173=2,"乙",IF(F173=3,"丙",IF(F173=4,"丁",""))))</f>
        <v>#REF!</v>
      </c>
      <c r="F173" s="10" t="e">
        <f ca="1">SUMPRODUCT((成本日报!$A$3:$A$95=计划!B173)*(成本日报!$B$3:$B$95=计划!$D173),成本日报!$C$3:$C$95)</f>
        <v>#REF!</v>
      </c>
      <c r="G173" s="423">
        <f ca="1">G172+C172</f>
        <v>43592.708333332943</v>
      </c>
      <c r="H173" s="423">
        <f ca="1">$G173+$C173/60*10+$C173*0</f>
        <v>43592.715277777388</v>
      </c>
      <c r="I173" s="423">
        <f ca="1">$G173+$C173/60*18+$C173*0</f>
        <v>43592.72083333294</v>
      </c>
      <c r="J173" s="423">
        <f ca="1">$G173+$C173/60*0+$C173*1</f>
        <v>43592.749999999607</v>
      </c>
      <c r="K173" s="423">
        <f ca="1">$G173+$C173/60*30+$C173*2</f>
        <v>43592.812499999614</v>
      </c>
      <c r="L173" s="423">
        <f ca="1">$G173+$C173/60*0+$C173*3</f>
        <v>43592.833333332943</v>
      </c>
      <c r="M173" s="424" t="str">
        <f>IF(_tag_month_day!A163="","",_tag_month_day!A163)</f>
        <v/>
      </c>
      <c r="N173" s="424" t="str">
        <f>IF(_tag_month_day!B163="","",_tag_month_day!B163)</f>
        <v/>
      </c>
      <c r="O173" s="425" t="e">
        <f>IF(M173+N173=0,"",M173+N173)</f>
        <v>#VALUE!</v>
      </c>
      <c r="P173" s="424" t="str">
        <f>IF(_tag_month_day!C163="","",_tag_month_day!C163)</f>
        <v/>
      </c>
      <c r="Q173" s="424" t="str">
        <f>IF(_tag_month_day!D163="","",_tag_month_day!D163)</f>
        <v/>
      </c>
      <c r="R173" s="426" t="str">
        <f>IF(_tag_month_day!CB163="","",_tag_month_day!CB163/100)</f>
        <v/>
      </c>
      <c r="S173" s="427" t="str">
        <f>IF(_tag_month_day!E163="","",_tag_month_day!E163)</f>
        <v/>
      </c>
      <c r="T173" s="427" t="str">
        <f>IF(_tag_month_day!F163="","",_tag_month_day!F163)</f>
        <v/>
      </c>
      <c r="U173" s="428" t="e">
        <f>S173+T173</f>
        <v>#VALUE!</v>
      </c>
      <c r="V173" s="429" t="e">
        <f>U173/AJ173</f>
        <v>#VALUE!</v>
      </c>
      <c r="W173" s="430" t="str">
        <f>IF(_jhy_month_day!A163="","",_jhy_month_day!A163)</f>
        <v/>
      </c>
      <c r="X173" s="431" t="str">
        <f>IF(_jhy_month_day!B163="","",_jhy_month_day!B163/100)</f>
        <v/>
      </c>
      <c r="Y173" s="431" t="str">
        <f>IF(_jhy_month_day!C163="","",_jhy_month_day!C163/100)</f>
        <v/>
      </c>
      <c r="Z173" s="432">
        <f>Z169+1</f>
        <v>41</v>
      </c>
      <c r="AA173" s="433" t="str">
        <f>IF(_tag_month_day!G163="","",_tag_month_day!G163/100)</f>
        <v/>
      </c>
      <c r="AB173" s="433" t="str">
        <f>IF(_tag_month_day!H163="","",_tag_month_day!H163/100)</f>
        <v/>
      </c>
      <c r="AC173" s="434">
        <f>IF(X173="",AC172,BK173*($AV172*X173+$AW172*FD172+$AX172*FI172+$AY172*FN172+$AZ172*FS172+$BA172*FX172+$BG172*GE172)/(AV172*Y173+AX172*FK172+AW172*FF172+AY172*FP172+AZ172*FU172+BA172*FZ172+BG172*GG172+BB172*GK172+BC172*GN172+BD172*GP172))</f>
        <v>1.59963432013121</v>
      </c>
      <c r="AD173" s="435" t="str">
        <f>IF(AC173=AC172,"",AC173-AC172)</f>
        <v/>
      </c>
      <c r="AE173" s="436" t="str">
        <f>IF(1-AF173=0,"",(1-AF173))</f>
        <v/>
      </c>
      <c r="AF173" s="437">
        <v>1</v>
      </c>
      <c r="AG173" s="10" t="str">
        <f>AG172</f>
        <v>8B4</v>
      </c>
      <c r="AH173" s="438" t="str">
        <f>AH172</f>
        <v/>
      </c>
      <c r="AI173" s="424" t="e">
        <f>IF(ROUND(AJ173-AJ172,1)=0,"",AJ173-AJ172)</f>
        <v>#VALUE!</v>
      </c>
      <c r="AJ173" s="10" t="str">
        <f>IF(_tag_month_day!I163="","",_tag_month_day!I163)</f>
        <v/>
      </c>
      <c r="AK173" s="440"/>
      <c r="AL173" s="440"/>
      <c r="AM173" s="440"/>
      <c r="AN173" s="441">
        <f>AN172</f>
        <v>2</v>
      </c>
      <c r="AO173" s="441">
        <f>AO172</f>
        <v>8</v>
      </c>
      <c r="AP173" s="442" t="e">
        <f>(IF(AN173=0,AS172,AS172*(1+AO173/AN173)/(AR173+AO173/AN173)))+AT173</f>
        <v>#VALUE!</v>
      </c>
      <c r="AQ173" s="443" t="str">
        <f>IF(_tag_month_day!J163="","",_tag_month_day!J163/100)</f>
        <v/>
      </c>
      <c r="AR173" s="444">
        <f>AR172</f>
        <v>1.3</v>
      </c>
      <c r="AS173" s="445" t="e">
        <f>AQ173*(AN173*AR173+AO173)/(AN173+AO173)</f>
        <v>#VALUE!</v>
      </c>
      <c r="AT173" s="445" t="e">
        <f>(SUM(BE173:BF173)-SUM(BE172:BF172))*0.05</f>
        <v>#VALUE!</v>
      </c>
      <c r="AU173" s="446" t="str">
        <f>IF(_tag_month_day!CC163="","",IF(_tag_month_day!CC163&gt;0,_tag_month_day!CD163,_tag_month_day!CE163))</f>
        <v/>
      </c>
      <c r="AV173" s="447" t="str">
        <f>IF(_tag_month_day!L163="","",_tag_month_day!L163/100)</f>
        <v/>
      </c>
      <c r="AW173" s="431">
        <f>AW172</f>
        <v>0</v>
      </c>
      <c r="AX173" s="431">
        <f>AX172</f>
        <v>0</v>
      </c>
      <c r="AY173" s="431" t="str">
        <f>IF(_tag_month_day!M163="","",_tag_month_day!M163/100)</f>
        <v/>
      </c>
      <c r="AZ173" s="431" t="str">
        <f>IF(_tag_month_day!N163="","",_tag_month_day!N163/100)</f>
        <v/>
      </c>
      <c r="BA173" s="431" t="str">
        <f>IF(_tag_month_day!O163="","",_tag_month_day!O163/100)</f>
        <v/>
      </c>
      <c r="BB173" s="448" t="str">
        <f>IF(_tag_month_day!P163="","",_tag_month_day!P163/100)</f>
        <v/>
      </c>
      <c r="BC173" s="448">
        <f>BC172</f>
        <v>0</v>
      </c>
      <c r="BD173" s="448" t="str">
        <f>IF(_tag_month_day!Q163="","",_tag_month_day!Q163/100)</f>
        <v/>
      </c>
      <c r="BE173" s="449" t="str">
        <f>IF(_tag_month_day!R163="","",_tag_month_day!R163/100)</f>
        <v/>
      </c>
      <c r="BF173" s="388" t="e">
        <f>(AU173*(100+BE173*100))/(AJ173-AU173)/100</f>
        <v>#VALUE!</v>
      </c>
      <c r="BG173" s="450" t="e">
        <f>BE173+BF173</f>
        <v>#VALUE!</v>
      </c>
      <c r="BH173" s="451" t="e">
        <f>SUM(AV173:BF173)</f>
        <v>#VALUE!</v>
      </c>
      <c r="BI173" s="452" t="e">
        <f>IF(CX173=0,BI172,(DK173*查询!$R$5+DL173*查询!$Q$5+DM173*查询!$N$5+DN173*查询!$O$5+DO173*查询!$P$5)*AF173/CX173)</f>
        <v>#VALUE!</v>
      </c>
      <c r="BJ173" s="452" t="e">
        <f>IF(CX173=0,BJ172,(DP173*查询!$S$5+DQ173*查询!$T$5+DR173*查询!$U$5)*AF173/CX173)</f>
        <v>#VALUE!</v>
      </c>
      <c r="BK173" s="452">
        <f>BK172</f>
        <v>1</v>
      </c>
      <c r="BL173" s="453" t="e">
        <f>SUMPRODUCT((AV173:BA173)*(GS173:GX173))/((GS173:GX173)+SUM(BB173:BD173)*GY173+BG173*GZ173)</f>
        <v>#VALUE!</v>
      </c>
      <c r="BM173" s="453" t="e">
        <f>BK173*($AV173*FB173+$AW173*FD173+$AX173*FI173+$AY173*FN173+$AZ173*FS173+$BA173*FX173+$BG173*GE173)/(AV173*EY173+AX173*FK173+AW173*FF173+AY173*FP173+AZ173*FU173+BA173*FZ173+BG173*GG173+BB173*GK173+BC173*GN173+BD173*GP173)</f>
        <v>#VALUE!</v>
      </c>
      <c r="BN173" s="453" t="e">
        <f>($AV173*FC173+$AX173*FJ173+$AW173*FE173+$AY173*FO173+$AZ173*FT173+$BA173*FY173+$BG173*GF173)/($AV173*FA173+BG173*GH173+BB173*GL173+BC173*GO173+BD173*GQ173+BA173*GA173)</f>
        <v>#VALUE!</v>
      </c>
      <c r="BO173" s="454" t="e">
        <f>SUMPRODUCT(AV173:BA173*GS173:GX173)/(GS173:GX173+(BB173+BC173+BD173)*GY173+BG173)</f>
        <v>#VALUE!</v>
      </c>
      <c r="BP173" s="454" t="e">
        <f>SUMPRODUCT(AV173:BA173*GS173:GX173)/(GS173:GX173+(BB173+BC173+BD173)*GY173+BG173)</f>
        <v>#VALUE!</v>
      </c>
      <c r="BQ173" s="454" t="e">
        <f>SUMPRODUCT(AV173:BA173*GS173:GX173)/(GS173:GX173+(BB173+BC173+BD173)*GY173+BG173)</f>
        <v>#VALUE!</v>
      </c>
      <c r="BR173" s="453" t="str">
        <f>IF(_tag_month_day!T163="","",_tag_month_day!T163)</f>
        <v/>
      </c>
      <c r="BS173" s="453" t="str">
        <f>IF(_tag_month_day!U163="","",_tag_month_day!U163)</f>
        <v/>
      </c>
      <c r="BT173" s="455" t="str">
        <f>IF(CK173="","",IF((CK173&gt;=BV173-0.12)*(CK173&lt;=BV173+0.12),"合格","不合格"))</f>
        <v/>
      </c>
      <c r="BU173" s="456" t="str">
        <f>IF(_tag_month_day!V163="","",_tag_month_day!V163)</f>
        <v/>
      </c>
      <c r="BV173" s="457" t="str">
        <f>IF(_tag_month_day!W163="","",_tag_month_day!W163)</f>
        <v/>
      </c>
      <c r="BW173" s="458" t="str">
        <f>IF(_tag_month_day!X163="","",_tag_month_day!X163)</f>
        <v/>
      </c>
      <c r="BX173" s="458" t="str">
        <f>IF(_tag_month_day!Y163="","",_tag_month_day!Y163)</f>
        <v/>
      </c>
      <c r="BY173" s="459">
        <f ca="1">L173</f>
        <v>43592.833333332943</v>
      </c>
      <c r="BZ173" s="460" t="s">
        <v>429</v>
      </c>
      <c r="CA173" s="461">
        <v>0.82291666666666696</v>
      </c>
      <c r="CB173" s="424" t="str">
        <f>IF(_tag_month_day!Z163="","",_tag_month_day!Z163)</f>
        <v/>
      </c>
      <c r="CC173" s="424" t="str">
        <f>IF(_tag_month_day!AA163="","",_tag_month_day!AA163)</f>
        <v/>
      </c>
      <c r="CD173" s="424" t="str">
        <f>IF(_tag_month_day!AB163="","",_tag_month_day!AB163)</f>
        <v/>
      </c>
      <c r="CE173" s="424" t="str">
        <f>IF(_tag_month_day!AC163="","",_tag_month_day!AC163)</f>
        <v/>
      </c>
      <c r="CF173" s="424" t="str">
        <f>IF(_tag_month_day!AD163="","",_tag_month_day!AD163)</f>
        <v/>
      </c>
      <c r="CG173" s="424" t="str">
        <f>IF(_tag_month_day!AE163="","",_tag_month_day!AE163)</f>
        <v/>
      </c>
      <c r="CH173" s="424" t="str">
        <f>IF(_tag_month_day!AF163="","",_tag_month_day!AF163)</f>
        <v/>
      </c>
      <c r="CI173" s="424" t="str">
        <f>IF(_tag_month_day!AG163="","",_tag_month_day!AG163)</f>
        <v/>
      </c>
      <c r="CJ173" s="424" t="str">
        <f>IF(_tag_month_day!AH163="","",_tag_month_day!AH163)</f>
        <v/>
      </c>
      <c r="CK173" s="424" t="str">
        <f>IF(_tag_month_day!AI163="","",_tag_month_day!AI163)</f>
        <v/>
      </c>
      <c r="CL173" s="4" t="str">
        <f>IF(_tag_month_day!AJ163="","",_tag_month_day!AJ163)</f>
        <v/>
      </c>
      <c r="CM173" s="4" t="str">
        <f>IF(_tag_month_day!AK163="","",_tag_month_day!AK163)</f>
        <v/>
      </c>
      <c r="CN173" s="4" t="str">
        <f>IF(_tag_month_day!AL163="","",_tag_month_day!AL163)</f>
        <v/>
      </c>
      <c r="CO173" s="4" t="str">
        <f>IF(_tag_month_day!AM163="","",_tag_month_day!AM163)</f>
        <v/>
      </c>
      <c r="CP173" s="4" t="str">
        <f>IF(_tag_month_day!AN163="","",_tag_month_day!AN163)</f>
        <v/>
      </c>
      <c r="CQ173" s="4" t="str">
        <f>IF(_tag_month_day!AO163="","",_tag_month_day!AO163)</f>
        <v/>
      </c>
      <c r="CR173" s="462" t="str">
        <f>IF(_tag_month_day!AP163="","",_tag_month_day!AP163)</f>
        <v/>
      </c>
      <c r="CS173" s="463" t="str">
        <f>IF(_tag_month_day!AQ163="","",_tag_month_day!AQ163)</f>
        <v/>
      </c>
      <c r="CT173" s="4" t="str">
        <f>IF(_tag_month_day!AR163="","",_tag_month_day!AR163)</f>
        <v/>
      </c>
      <c r="CU173" s="464" t="e">
        <f>DU173/AJ173</f>
        <v>#VALUE!</v>
      </c>
      <c r="CV173" s="451" t="e">
        <f>BG173/BH173</f>
        <v>#VALUE!</v>
      </c>
      <c r="CW173" s="465" t="e">
        <f>AJ173*(1-CV173)*CU173*AF173</f>
        <v>#VALUE!</v>
      </c>
      <c r="CX173" s="465" t="e">
        <f>CW173*94%</f>
        <v>#VALUE!</v>
      </c>
      <c r="CY173" s="466" t="e">
        <f>IF(CX173=0,0,DS173/(DS173+CX173))</f>
        <v>#VALUE!</v>
      </c>
      <c r="CZ173" s="465" t="e">
        <f>$AJ173*EF173</f>
        <v>#VALUE!</v>
      </c>
      <c r="DA173" s="465" t="e">
        <f>$AJ173*EG173</f>
        <v>#VALUE!</v>
      </c>
      <c r="DB173" s="465" t="e">
        <f>$AJ173*EH173</f>
        <v>#VALUE!</v>
      </c>
      <c r="DC173" s="465" t="e">
        <f>$AJ173*EI173</f>
        <v>#VALUE!</v>
      </c>
      <c r="DD173" s="465" t="e">
        <f>$AJ173*EJ173</f>
        <v>#VALUE!</v>
      </c>
      <c r="DE173" s="465" t="e">
        <f>$AJ173*EK173</f>
        <v>#VALUE!</v>
      </c>
      <c r="DF173" s="465" t="e">
        <f>$AJ173*EL173</f>
        <v>#VALUE!</v>
      </c>
      <c r="DG173" s="465" t="e">
        <f>$AJ173*EM173</f>
        <v>#VALUE!</v>
      </c>
      <c r="DH173" s="465" t="e">
        <f>$AJ173*EN173</f>
        <v>#VALUE!</v>
      </c>
      <c r="DI173" s="465" t="e">
        <f>$AJ173*EO173</f>
        <v>#VALUE!</v>
      </c>
      <c r="DJ173" s="465" t="e">
        <f>CZ173*(1-EP173)</f>
        <v>#VALUE!</v>
      </c>
      <c r="DK173" s="465" t="e">
        <f>DA173*(1-ER173)</f>
        <v>#VALUE!</v>
      </c>
      <c r="DL173" s="465" t="e">
        <f>DB173*(1-EQ173)</f>
        <v>#VALUE!</v>
      </c>
      <c r="DM173" s="465" t="e">
        <f>DC173*(1-ES173)</f>
        <v>#VALUE!</v>
      </c>
      <c r="DN173" s="465" t="e">
        <f>DD173*(1-ET173)</f>
        <v>#VALUE!</v>
      </c>
      <c r="DO173" s="465" t="e">
        <f>DE173</f>
        <v>#VALUE!</v>
      </c>
      <c r="DP173" s="465" t="e">
        <f>DF173*(1-EU173)</f>
        <v>#VALUE!</v>
      </c>
      <c r="DQ173" s="465" t="e">
        <f>DG173*(1-EV173)</f>
        <v>#VALUE!</v>
      </c>
      <c r="DR173" s="465" t="e">
        <f>DH173*(1-EW173)</f>
        <v>#VALUE!</v>
      </c>
      <c r="DS173" s="465" t="e">
        <f>DI173</f>
        <v>#VALUE!</v>
      </c>
      <c r="DT173" s="465" t="e">
        <f>SUM(DJ173:DS173)</f>
        <v>#VALUE!</v>
      </c>
      <c r="DU173" s="465" t="e">
        <f>(GS173:GX173)+(DP173+DQ173+DR173)*GY173+DS173</f>
        <v>#VALUE!</v>
      </c>
      <c r="DV173" s="451" t="e">
        <f>AV173/$BH173/(1-EP173)</f>
        <v>#VALUE!</v>
      </c>
      <c r="DW173" s="451" t="e">
        <f>AW173/$BH173/(1-ER173)</f>
        <v>#VALUE!</v>
      </c>
      <c r="DX173" s="451" t="e">
        <f>AX173/$BH173/(1-EQ173)</f>
        <v>#VALUE!</v>
      </c>
      <c r="DY173" s="451" t="e">
        <f>AY173/$BH173/(1-ES173)</f>
        <v>#VALUE!</v>
      </c>
      <c r="DZ173" s="451" t="e">
        <f>AZ173/$BH173/(1-ET173)</f>
        <v>#VALUE!</v>
      </c>
      <c r="EA173" s="451" t="e">
        <f>BA173/$BH173/(1-AX173)</f>
        <v>#VALUE!</v>
      </c>
      <c r="EB173" s="451" t="e">
        <f>BB173/$BH173/(1-EU173)</f>
        <v>#VALUE!</v>
      </c>
      <c r="EC173" s="451" t="e">
        <f>BC173/$BH173/(1-EV173)</f>
        <v>#VALUE!</v>
      </c>
      <c r="ED173" s="451" t="e">
        <f>BD173/$BH173/(1-EW173)</f>
        <v>#VALUE!</v>
      </c>
      <c r="EE173" s="451" t="e">
        <f>BG173/BH173</f>
        <v>#VALUE!</v>
      </c>
      <c r="EF173" s="451" t="e">
        <f>DV173/SUM($DV173:$EE173)</f>
        <v>#VALUE!</v>
      </c>
      <c r="EG173" s="451" t="e">
        <f>DW173/SUM($DV173:$EE173)</f>
        <v>#VALUE!</v>
      </c>
      <c r="EH173" s="451" t="e">
        <f>DX173/SUM($DV173:$EE173)</f>
        <v>#VALUE!</v>
      </c>
      <c r="EI173" s="451" t="e">
        <f>DY173/SUM($DV173:$EE173)</f>
        <v>#VALUE!</v>
      </c>
      <c r="EJ173" s="451" t="e">
        <f>DZ173/SUM($DV173:$EE173)</f>
        <v>#VALUE!</v>
      </c>
      <c r="EK173" s="451" t="e">
        <f>EA173/SUM($DV173:$EE173)</f>
        <v>#VALUE!</v>
      </c>
      <c r="EL173" s="451" t="e">
        <f>EB173/SUM($DV173:$EE173)</f>
        <v>#VALUE!</v>
      </c>
      <c r="EM173" s="451" t="e">
        <f>EC173/SUM($DV173:$EE173)</f>
        <v>#VALUE!</v>
      </c>
      <c r="EN173" s="451" t="e">
        <f>ED173/SUM($DV173:$EE173)</f>
        <v>#VALUE!</v>
      </c>
      <c r="EO173" s="451" t="e">
        <f>EE173/SUM($DV173:$EE173)</f>
        <v>#VALUE!</v>
      </c>
      <c r="EP173" s="450">
        <f>EP172</f>
        <v>0.080000000000000002</v>
      </c>
      <c r="EQ173" s="450">
        <f>EQ172</f>
        <v>0.014999999999999999</v>
      </c>
      <c r="ER173" s="450">
        <f>ER172</f>
        <v>0.014999999999999999</v>
      </c>
      <c r="ES173" s="450">
        <f>ES172</f>
        <v>0.014999999999999999</v>
      </c>
      <c r="ET173" s="450">
        <f>ET172</f>
        <v>0.014999999999999999</v>
      </c>
      <c r="EU173" s="450">
        <f>EU172</f>
        <v>0.089999999999999997</v>
      </c>
      <c r="EV173" s="450">
        <f>EV172</f>
        <v>0.089999999999999997</v>
      </c>
      <c r="EW173" s="450">
        <f>EW172</f>
        <v>0.089999999999999997</v>
      </c>
      <c r="EX173" s="431" t="str">
        <f>IF(_tag_month_day!AS163="","",_tag_month_day!AS163/100)</f>
        <v/>
      </c>
      <c r="EY173" s="431" t="str">
        <f>IF(_tag_month_day!AT163="","",_tag_month_day!AT163/100)</f>
        <v/>
      </c>
      <c r="EZ173" s="431" t="str">
        <f>IF(_tag_month_day!AU163="","",_tag_month_day!AU163/100)</f>
        <v/>
      </c>
      <c r="FA173" s="431" t="str">
        <f>IF(_tag_month_day!AV163="","",_tag_month_day!AV163/100)</f>
        <v/>
      </c>
      <c r="FB173" s="431" t="str">
        <f>IF(_tag_month_day!AW163="","",_tag_month_day!AW163/100)</f>
        <v/>
      </c>
      <c r="FC173" s="431" t="str">
        <f>IF(_tag_month_day!AX163="","",_tag_month_day!AX163/100)</f>
        <v/>
      </c>
      <c r="FD173" s="449" t="str">
        <f>IF(_tag_month_day!AY163="","",_tag_month_day!AY163/100)</f>
        <v/>
      </c>
      <c r="FE173" s="449" t="str">
        <f>IF(_tag_month_day!AZ163="","",_tag_month_day!AZ163/100)</f>
        <v/>
      </c>
      <c r="FF173" s="449" t="str">
        <f>IF(_tag_month_day!BA163="","",_tag_month_day!BA163/100)</f>
        <v/>
      </c>
      <c r="FG173" s="449" t="str">
        <f>IF(_tag_month_day!BB163="","",_tag_month_day!BB163/100)</f>
        <v/>
      </c>
      <c r="FH173" s="467" t="str">
        <f>IF(_tag_month_day!BC163="","",_tag_month_day!BC163/100)</f>
        <v/>
      </c>
      <c r="FI173" s="449">
        <f>FI172</f>
        <v>0.40999999999999998</v>
      </c>
      <c r="FJ173" s="449">
        <f>FJ172</f>
        <v>0.11</v>
      </c>
      <c r="FK173" s="449">
        <f>FK172</f>
        <v>0.014999999999999999</v>
      </c>
      <c r="FL173" s="449">
        <f>FL172</f>
        <v>0</v>
      </c>
      <c r="FM173" s="467">
        <f>FM172</f>
        <v>0.0001</v>
      </c>
      <c r="FN173" s="449">
        <f>FN172</f>
        <v>0.32000000000000001</v>
      </c>
      <c r="FO173" s="449">
        <f>FO172</f>
        <v>0.20000000000000001</v>
      </c>
      <c r="FP173" s="449">
        <f>FP172</f>
        <v>0.01</v>
      </c>
      <c r="FQ173" s="449">
        <f>FQ172</f>
        <v>0</v>
      </c>
      <c r="FR173" s="467">
        <f>FR172</f>
        <v>0.0001</v>
      </c>
      <c r="FS173" s="449" t="str">
        <f>IF(_tag_month_day!BD163="","",_tag_month_day!BD163/100)</f>
        <v/>
      </c>
      <c r="FT173" s="449" t="str">
        <f>IF(_tag_month_day!BE163="","",_tag_month_day!BE163/100)</f>
        <v/>
      </c>
      <c r="FU173" s="449" t="str">
        <f>IF(_tag_month_day!BF163="","",_tag_month_day!BF163/100)</f>
        <v/>
      </c>
      <c r="FV173" s="449" t="str">
        <f>IF(_tag_month_day!BG163="","",_tag_month_day!BG163/100)</f>
        <v/>
      </c>
      <c r="FW173" s="467" t="str">
        <f>IF(_tag_month_day!BH163="","",_tag_month_day!BH163/100)</f>
        <v/>
      </c>
      <c r="FX173" s="449" t="str">
        <f>IF(_tag_month_day!BI163="","",_tag_month_day!BI163/100)</f>
        <v/>
      </c>
      <c r="FY173" s="449" t="str">
        <f>IF(_tag_month_day!BJ163="","",_tag_month_day!BJ163/100)</f>
        <v/>
      </c>
      <c r="FZ173" s="468" t="str">
        <f>IF(_tag_month_day!BK163="","",_tag_month_day!BK163/100)</f>
        <v/>
      </c>
      <c r="GA173" s="449" t="str">
        <f>IF(_tag_month_day!BL163="","",_tag_month_day!BL163/100)</f>
        <v/>
      </c>
      <c r="GB173" s="467" t="str">
        <f>IF(_tag_month_day!BM163="","",_tag_month_day!BM163/100)</f>
        <v/>
      </c>
      <c r="GC173" s="431" t="str">
        <f>IF(_tag_month_day!BN163="","",_tag_month_day!BN163/100)</f>
        <v/>
      </c>
      <c r="GD173" s="431" t="str">
        <f>IF(_tag_month_day!BO163="","",_tag_month_day!BO163/100)</f>
        <v/>
      </c>
      <c r="GE173" s="431" t="str">
        <f>IF(_tag_month_day!BP163="","",_tag_month_day!BP163/100)</f>
        <v/>
      </c>
      <c r="GF173" s="431" t="str">
        <f>IF(_tag_month_day!BQ163="","",_tag_month_day!BQ163/100)</f>
        <v/>
      </c>
      <c r="GG173" s="431" t="str">
        <f>IF(_tag_month_day!BR163="","",_tag_month_day!BR163/100)</f>
        <v/>
      </c>
      <c r="GH173" s="431" t="str">
        <f>IF(_tag_month_day!BS163="","",_tag_month_day!BS163/100)</f>
        <v/>
      </c>
      <c r="GI173" s="467" t="str">
        <f>IF(_tag_month_day!BT163="","",_tag_month_day!BT163/100)</f>
        <v/>
      </c>
      <c r="GJ173" s="469" t="str">
        <f>IF(_tag_month_day!BU163="","",_tag_month_day!BU163/100)</f>
        <v/>
      </c>
      <c r="GK173" s="470">
        <f>GK172</f>
        <v>0.070000000000000007</v>
      </c>
      <c r="GL173" s="470">
        <f>GL172</f>
        <v>0.029999999999999999</v>
      </c>
      <c r="GM173" s="471" t="str">
        <f>IF(_tag_month_day!BX163="","",_tag_month_day!BX163/100)</f>
        <v/>
      </c>
      <c r="GN173" s="470">
        <f>GN172</f>
        <v>0.070000000000000007</v>
      </c>
      <c r="GO173" s="470">
        <f>GO172</f>
        <v>0.029999999999999999</v>
      </c>
      <c r="GP173" s="470">
        <f>GP172</f>
        <v>0.089999999999999997</v>
      </c>
      <c r="GQ173" s="470">
        <f>GQ172</f>
        <v>0.029999999999999999</v>
      </c>
      <c r="GR173" s="471" t="str">
        <f>IF(_tag_month_day!CA163="","",_tag_month_day!CA163/100)</f>
        <v/>
      </c>
      <c r="GS173" s="472">
        <f>GS172</f>
        <v>0.95299999999999996</v>
      </c>
      <c r="GT173" s="472">
        <f>GT172</f>
        <v>0.55000000000000004</v>
      </c>
      <c r="GU173" s="472">
        <f>GU172</f>
        <v>0.55000000000000004</v>
      </c>
      <c r="GV173" s="472">
        <f>GV172</f>
        <v>0.55000000000000004</v>
      </c>
      <c r="GW173" s="472">
        <f>GW172</f>
        <v>0.5</v>
      </c>
      <c r="GX173" s="472">
        <f>GX172</f>
        <v>0.93500000000000005</v>
      </c>
      <c r="GY173" s="472">
        <f>GY172</f>
        <v>0.14999999999999999</v>
      </c>
      <c r="GZ173" s="472">
        <f>GZ172</f>
        <v>1</v>
      </c>
      <c r="HA173" s="474">
        <f>HA172</f>
        <v>0.047</v>
      </c>
      <c r="HB173" s="474">
        <f>HB172</f>
        <v>0.45000000000000001</v>
      </c>
      <c r="HC173" s="474">
        <f>HC172</f>
        <v>0.45000000000000001</v>
      </c>
      <c r="HD173" s="474">
        <f>HD172</f>
        <v>0.45000000000000001</v>
      </c>
      <c r="HE173" s="474">
        <f>HE172</f>
        <v>0.5</v>
      </c>
      <c r="HF173" s="474">
        <f>HF172</f>
        <v>0.065000000000000002</v>
      </c>
      <c r="HG173" s="474">
        <f>HG172</f>
        <v>0.84999999999999998</v>
      </c>
      <c r="HH173" s="474">
        <f>HH172</f>
        <v>0</v>
      </c>
      <c r="HI173" s="10" t="e">
        <f>IF(BZ173&lt;&gt;"",CK173-BV173,0)</f>
        <v>#VALUE!</v>
      </c>
      <c r="HJ173" s="10" t="e">
        <f>IF(AJ173&gt;0,AH173-AJ173,0)</f>
        <v>#VALUE!</v>
      </c>
      <c r="HK173" s="466">
        <f>HK172</f>
        <v>0.84999999999999998</v>
      </c>
      <c r="HL173" s="424">
        <f>HL172</f>
        <v>550000</v>
      </c>
      <c r="HM173" s="424">
        <f>HM172</f>
        <v>480000</v>
      </c>
      <c r="HN173" s="465" t="e">
        <f>(DJ173*EZ173+DK173*FH173+DL173*FM173+DM173*FR173+DN173*FW173+DO173*GB173+DS173*GI173+DP173*GM173+DR173*GR173)*1000*2</f>
        <v>#VALUE!</v>
      </c>
      <c r="HO173" s="465" t="e">
        <f>HN173*HK173*$HO$2/HL173*1000000</f>
        <v>#VALUE!</v>
      </c>
      <c r="HP173" s="465" t="e">
        <f>HN173*HK173*$HP$2/HM173*1000000</f>
        <v>#VALUE!</v>
      </c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</row>
    <row customFormat="1" r="174" s="0">
      <c r="A174" s="420">
        <v>163</v>
      </c>
      <c r="B174" s="421">
        <f ca="1">IF(D174=D173,B173,IF(D174="夜班",B173+1,B173))</f>
        <v>43592</v>
      </c>
      <c r="C174" s="422">
        <f>C173</f>
        <v>0.041666666666666699</v>
      </c>
      <c r="D174" s="10" t="str">
        <f ca="1">IF(HOUR(G174)&lt;8,"夜班",IF(HOUR(G174)&lt;16,"白班",IF(HOUR(G174)&lt;24,"中班",0)))</f>
        <v>中班</v>
      </c>
      <c r="E174" s="10" t="e">
        <f ca="1">IF(F174=1,"甲",IF(F174=2,"乙",IF(F174=3,"丙",IF(F174=4,"丁",""))))</f>
        <v>#REF!</v>
      </c>
      <c r="F174" s="10" t="e">
        <f ca="1">SUMPRODUCT((成本日报!$A$3:$A$95=计划!B174)*(成本日报!$B$3:$B$95=计划!$D174),成本日报!$C$3:$C$95)</f>
        <v>#REF!</v>
      </c>
      <c r="G174" s="423">
        <f ca="1">G173+C173</f>
        <v>43592.749999999607</v>
      </c>
      <c r="H174" s="423">
        <f ca="1">$G174+$C174/60*10+$C174*0</f>
        <v>43592.756944444052</v>
      </c>
      <c r="I174" s="423">
        <f ca="1">$G174+$C174/60*18+$C174*0</f>
        <v>43592.762499999604</v>
      </c>
      <c r="J174" s="423">
        <f ca="1">$G174+$C174/60*0+$C174*1</f>
        <v>43592.791666666271</v>
      </c>
      <c r="K174" s="423">
        <f ca="1">$G174+$C174/60*30+$C174*2</f>
        <v>43592.854166666279</v>
      </c>
      <c r="L174" s="423">
        <f ca="1">$G174+$C174/60*0+$C174*3</f>
        <v>43592.874999999607</v>
      </c>
      <c r="M174" s="424" t="str">
        <f>IF(_tag_month_day!A164="","",_tag_month_day!A164)</f>
        <v/>
      </c>
      <c r="N174" s="424" t="str">
        <f>IF(_tag_month_day!B164="","",_tag_month_day!B164)</f>
        <v/>
      </c>
      <c r="O174" s="425" t="e">
        <f>IF(M174+N174=0,"",M174+N174)</f>
        <v>#VALUE!</v>
      </c>
      <c r="P174" s="424" t="str">
        <f>IF(_tag_month_day!C164="","",_tag_month_day!C164)</f>
        <v/>
      </c>
      <c r="Q174" s="424" t="str">
        <f>IF(_tag_month_day!D164="","",_tag_month_day!D164)</f>
        <v/>
      </c>
      <c r="R174" s="426" t="str">
        <f>IF(_tag_month_day!CB164="","",_tag_month_day!CB164/100)</f>
        <v/>
      </c>
      <c r="S174" s="427" t="str">
        <f>IF(_tag_month_day!E164="","",_tag_month_day!E164)</f>
        <v/>
      </c>
      <c r="T174" s="427" t="str">
        <f>IF(_tag_month_day!F164="","",_tag_month_day!F164)</f>
        <v/>
      </c>
      <c r="U174" s="428" t="e">
        <f>S174+T174</f>
        <v>#VALUE!</v>
      </c>
      <c r="V174" s="429" t="e">
        <f>U174/AJ174</f>
        <v>#VALUE!</v>
      </c>
      <c r="W174" s="430" t="str">
        <f>IF(_jhy_month_day!A164="","",_jhy_month_day!A164)</f>
        <v/>
      </c>
      <c r="X174" s="431" t="str">
        <f>IF(_jhy_month_day!B164="","",_jhy_month_day!B164/100)</f>
        <v/>
      </c>
      <c r="Y174" s="431" t="str">
        <f>IF(_jhy_month_day!C164="","",_jhy_month_day!C164/100)</f>
        <v/>
      </c>
      <c r="Z174" s="432">
        <f>Z170+1</f>
        <v>41</v>
      </c>
      <c r="AA174" s="433" t="str">
        <f>IF(_tag_month_day!G164="","",_tag_month_day!G164/100)</f>
        <v/>
      </c>
      <c r="AB174" s="433" t="str">
        <f>IF(_tag_month_day!H164="","",_tag_month_day!H164/100)</f>
        <v/>
      </c>
      <c r="AC174" s="434">
        <f>IF(X174="",AC173,BK174*($AV173*X174+$AW173*FD173+$AX173*FI173+$AY173*FN173+$AZ173*FS173+$BA173*FX173+$BG173*GE173)/(AV173*Y174+AX173*FK173+AW173*FF173+AY173*FP173+AZ173*FU173+BA173*FZ173+BG173*GG173+BB173*GK173+BC173*GN173+BD173*GP173))</f>
        <v>1.59963432013121</v>
      </c>
      <c r="AD174" s="435" t="str">
        <f>IF(AC174=AC173,"",AC174-AC173)</f>
        <v/>
      </c>
      <c r="AE174" s="436" t="str">
        <f>IF(1-AF174=0,"",(1-AF174))</f>
        <v/>
      </c>
      <c r="AF174" s="437">
        <v>1</v>
      </c>
      <c r="AG174" s="10" t="str">
        <f>AG173</f>
        <v>8B4</v>
      </c>
      <c r="AH174" s="438" t="str">
        <f>AH173</f>
        <v/>
      </c>
      <c r="AI174" s="424" t="e">
        <f>IF(ROUND(AJ174-AJ173,1)=0,"",AJ174-AJ173)</f>
        <v>#VALUE!</v>
      </c>
      <c r="AJ174" s="10" t="str">
        <f>IF(_tag_month_day!I164="","",_tag_month_day!I164)</f>
        <v/>
      </c>
      <c r="AK174" s="440"/>
      <c r="AL174" s="440"/>
      <c r="AM174" s="440"/>
      <c r="AN174" s="441">
        <f>AN173</f>
        <v>2</v>
      </c>
      <c r="AO174" s="441">
        <f>AO173</f>
        <v>8</v>
      </c>
      <c r="AP174" s="442" t="e">
        <f>(IF(AN174=0,AS173,AS173*(1+AO174/AN174)/(AR174+AO174/AN174)))+AT174</f>
        <v>#VALUE!</v>
      </c>
      <c r="AQ174" s="443" t="str">
        <f>IF(_tag_month_day!J164="","",_tag_month_day!J164/100)</f>
        <v/>
      </c>
      <c r="AR174" s="444">
        <f>AR173</f>
        <v>1.3</v>
      </c>
      <c r="AS174" s="445" t="e">
        <f>AQ174*(AN174*AR174+AO174)/(AN174+AO174)</f>
        <v>#VALUE!</v>
      </c>
      <c r="AT174" s="445" t="e">
        <f>(SUM(BE174:BF174)-SUM(BE173:BF173))*0.05</f>
        <v>#VALUE!</v>
      </c>
      <c r="AU174" s="446" t="str">
        <f>IF(_tag_month_day!CC164="","",IF(_tag_month_day!CC164&gt;0,_tag_month_day!CD164,_tag_month_day!CE164))</f>
        <v/>
      </c>
      <c r="AV174" s="447" t="str">
        <f>IF(_tag_month_day!L164="","",_tag_month_day!L164/100)</f>
        <v/>
      </c>
      <c r="AW174" s="431">
        <f>AW173</f>
        <v>0</v>
      </c>
      <c r="AX174" s="431">
        <f>AX173</f>
        <v>0</v>
      </c>
      <c r="AY174" s="431" t="str">
        <f>IF(_tag_month_day!M164="","",_tag_month_day!M164/100)</f>
        <v/>
      </c>
      <c r="AZ174" s="431" t="str">
        <f>IF(_tag_month_day!N164="","",_tag_month_day!N164/100)</f>
        <v/>
      </c>
      <c r="BA174" s="431" t="str">
        <f>IF(_tag_month_day!O164="","",_tag_month_day!O164/100)</f>
        <v/>
      </c>
      <c r="BB174" s="448" t="str">
        <f>IF(_tag_month_day!P164="","",_tag_month_day!P164/100)</f>
        <v/>
      </c>
      <c r="BC174" s="448">
        <f>BC173</f>
        <v>0</v>
      </c>
      <c r="BD174" s="448" t="str">
        <f>IF(_tag_month_day!Q164="","",_tag_month_day!Q164/100)</f>
        <v/>
      </c>
      <c r="BE174" s="449" t="str">
        <f>IF(_tag_month_day!R164="","",_tag_month_day!R164/100)</f>
        <v/>
      </c>
      <c r="BF174" s="388" t="e">
        <f>(AU174*(100+BE174*100))/(AJ174-AU174)/100</f>
        <v>#VALUE!</v>
      </c>
      <c r="BG174" s="450" t="e">
        <f>BE174+BF174</f>
        <v>#VALUE!</v>
      </c>
      <c r="BH174" s="451" t="e">
        <f>SUM(AV174:BF174)</f>
        <v>#VALUE!</v>
      </c>
      <c r="BI174" s="452" t="e">
        <f>IF(CX174=0,BI173,(DK174*查询!$R$5+DL174*查询!$Q$5+DM174*查询!$N$5+DN174*查询!$O$5+DO174*查询!$P$5)*AF174/CX174)</f>
        <v>#VALUE!</v>
      </c>
      <c r="BJ174" s="452" t="e">
        <f>IF(CX174=0,BJ173,(DP174*查询!$S$5+DQ174*查询!$T$5+DR174*查询!$U$5)*AF174/CX174)</f>
        <v>#VALUE!</v>
      </c>
      <c r="BK174" s="452">
        <f>BK173</f>
        <v>1</v>
      </c>
      <c r="BL174" s="453" t="e">
        <f>SUMPRODUCT((AV174:BA174)*(GS174:GX174))/((GS174:GX174)+SUM(BB174:BD174)*GY174+BG174*GZ174)</f>
        <v>#VALUE!</v>
      </c>
      <c r="BM174" s="453" t="e">
        <f>BK174*($AV174*FB174+$AW174*FD174+$AX174*FI174+$AY174*FN174+$AZ174*FS174+$BA174*FX174+$BG174*GE174)/(AV174*EY174+AX174*FK174+AW174*FF174+AY174*FP174+AZ174*FU174+BA174*FZ174+BG174*GG174+BB174*GK174+BC174*GN174+BD174*GP174)</f>
        <v>#VALUE!</v>
      </c>
      <c r="BN174" s="453" t="e">
        <f>($AV174*FC174+$AX174*FJ174+$AW174*FE174+$AY174*FO174+$AZ174*FT174+$BA174*FY174+$BG174*GF174)/($AV174*FA174+BG174*GH174+BB174*GL174+BC174*GO174+BD174*GQ174+BA174*GA174)</f>
        <v>#VALUE!</v>
      </c>
      <c r="BO174" s="454" t="e">
        <f>SUMPRODUCT(AV174:BA174*GS174:GX174)/(GS174:GX174+(BB174+BC174+BD174)*GY174+BG174)</f>
        <v>#VALUE!</v>
      </c>
      <c r="BP174" s="454" t="e">
        <f>SUMPRODUCT(AV174:BA174*GS174:GX174)/(GS174:GX174+(BB174+BC174+BD174)*GY174+BG174)</f>
        <v>#VALUE!</v>
      </c>
      <c r="BQ174" s="454" t="e">
        <f>SUMPRODUCT(AV174:BA174*GS174:GX174)/(GS174:GX174+(BB174+BC174+BD174)*GY174+BG174)</f>
        <v>#VALUE!</v>
      </c>
      <c r="BR174" s="453" t="str">
        <f>IF(_tag_month_day!T164="","",_tag_month_day!T164)</f>
        <v/>
      </c>
      <c r="BS174" s="453" t="str">
        <f>IF(_tag_month_day!U164="","",_tag_month_day!U164)</f>
        <v/>
      </c>
      <c r="BT174" s="455" t="str">
        <f>IF(CK174="","",IF((CK174&gt;=BV174-0.12)*(CK174&lt;=BV174+0.12),"合格","不合格"))</f>
        <v/>
      </c>
      <c r="BU174" s="456" t="str">
        <f>IF(_tag_month_day!V164="","",_tag_month_day!V164)</f>
        <v/>
      </c>
      <c r="BV174" s="457" t="str">
        <f>IF(_tag_month_day!W164="","",_tag_month_day!W164)</f>
        <v/>
      </c>
      <c r="BW174" s="458" t="str">
        <f>IF(_tag_month_day!X164="","",_tag_month_day!X164)</f>
        <v/>
      </c>
      <c r="BX174" s="458" t="str">
        <f>IF(_tag_month_day!Y164="","",_tag_month_day!Y164)</f>
        <v/>
      </c>
      <c r="BY174" s="459">
        <f ca="1">L174</f>
        <v>43592.874999999607</v>
      </c>
      <c r="BZ174" s="460"/>
      <c r="CA174" s="461"/>
      <c r="CB174" s="424" t="str">
        <f>IF(_tag_month_day!Z164="","",_tag_month_day!Z164)</f>
        <v/>
      </c>
      <c r="CC174" s="424" t="str">
        <f>IF(_tag_month_day!AA164="","",_tag_month_day!AA164)</f>
        <v/>
      </c>
      <c r="CD174" s="424" t="str">
        <f>IF(_tag_month_day!AB164="","",_tag_month_day!AB164)</f>
        <v/>
      </c>
      <c r="CE174" s="424" t="str">
        <f>IF(_tag_month_day!AC164="","",_tag_month_day!AC164)</f>
        <v/>
      </c>
      <c r="CF174" s="424" t="str">
        <f>IF(_tag_month_day!AD164="","",_tag_month_day!AD164)</f>
        <v/>
      </c>
      <c r="CG174" s="424" t="str">
        <f>IF(_tag_month_day!AE164="","",_tag_month_day!AE164)</f>
        <v/>
      </c>
      <c r="CH174" s="424" t="str">
        <f>IF(_tag_month_day!AF164="","",_tag_month_day!AF164)</f>
        <v/>
      </c>
      <c r="CI174" s="424" t="str">
        <f>IF(_tag_month_day!AG164="","",_tag_month_day!AG164)</f>
        <v/>
      </c>
      <c r="CJ174" s="424" t="str">
        <f>IF(_tag_month_day!AH164="","",_tag_month_day!AH164)</f>
        <v/>
      </c>
      <c r="CK174" s="424" t="str">
        <f>IF(_tag_month_day!AI164="","",_tag_month_day!AI164)</f>
        <v/>
      </c>
      <c r="CL174" s="4" t="str">
        <f>IF(_tag_month_day!AJ164="","",_tag_month_day!AJ164)</f>
        <v/>
      </c>
      <c r="CM174" s="4" t="str">
        <f>IF(_tag_month_day!AK164="","",_tag_month_day!AK164)</f>
        <v/>
      </c>
      <c r="CN174" s="4" t="str">
        <f>IF(_tag_month_day!AL164="","",_tag_month_day!AL164)</f>
        <v/>
      </c>
      <c r="CO174" s="4" t="str">
        <f>IF(_tag_month_day!AM164="","",_tag_month_day!AM164)</f>
        <v/>
      </c>
      <c r="CP174" s="4" t="str">
        <f>IF(_tag_month_day!AN164="","",_tag_month_day!AN164)</f>
        <v/>
      </c>
      <c r="CQ174" s="4" t="str">
        <f>IF(_tag_month_day!AO164="","",_tag_month_day!AO164)</f>
        <v/>
      </c>
      <c r="CR174" s="462" t="str">
        <f>IF(_tag_month_day!AP164="","",_tag_month_day!AP164)</f>
        <v/>
      </c>
      <c r="CS174" s="463" t="str">
        <f>IF(_tag_month_day!AQ164="","",_tag_month_day!AQ164)</f>
        <v/>
      </c>
      <c r="CT174" s="4" t="str">
        <f>IF(_tag_month_day!AR164="","",_tag_month_day!AR164)</f>
        <v/>
      </c>
      <c r="CU174" s="464" t="e">
        <f>DU174/AJ174</f>
        <v>#VALUE!</v>
      </c>
      <c r="CV174" s="451" t="e">
        <f>BG174/BH174</f>
        <v>#VALUE!</v>
      </c>
      <c r="CW174" s="465" t="e">
        <f>AJ174*(1-CV174)*CU174*AF174</f>
        <v>#VALUE!</v>
      </c>
      <c r="CX174" s="465" t="e">
        <f>CW174*94%</f>
        <v>#VALUE!</v>
      </c>
      <c r="CY174" s="466" t="e">
        <f>IF(CX174=0,0,DS174/(DS174+CX174))</f>
        <v>#VALUE!</v>
      </c>
      <c r="CZ174" s="465" t="e">
        <f>$AJ174*EF174</f>
        <v>#VALUE!</v>
      </c>
      <c r="DA174" s="465" t="e">
        <f>$AJ174*EG174</f>
        <v>#VALUE!</v>
      </c>
      <c r="DB174" s="465" t="e">
        <f>$AJ174*EH174</f>
        <v>#VALUE!</v>
      </c>
      <c r="DC174" s="465" t="e">
        <f>$AJ174*EI174</f>
        <v>#VALUE!</v>
      </c>
      <c r="DD174" s="465" t="e">
        <f>$AJ174*EJ174</f>
        <v>#VALUE!</v>
      </c>
      <c r="DE174" s="465" t="e">
        <f>$AJ174*EK174</f>
        <v>#VALUE!</v>
      </c>
      <c r="DF174" s="465" t="e">
        <f>$AJ174*EL174</f>
        <v>#VALUE!</v>
      </c>
      <c r="DG174" s="465" t="e">
        <f>$AJ174*EM174</f>
        <v>#VALUE!</v>
      </c>
      <c r="DH174" s="465" t="e">
        <f>$AJ174*EN174</f>
        <v>#VALUE!</v>
      </c>
      <c r="DI174" s="465" t="e">
        <f>$AJ174*EO174</f>
        <v>#VALUE!</v>
      </c>
      <c r="DJ174" s="465" t="e">
        <f>CZ174*(1-EP174)</f>
        <v>#VALUE!</v>
      </c>
      <c r="DK174" s="465" t="e">
        <f>DA174*(1-ER174)</f>
        <v>#VALUE!</v>
      </c>
      <c r="DL174" s="465" t="e">
        <f>DB174*(1-EQ174)</f>
        <v>#VALUE!</v>
      </c>
      <c r="DM174" s="465" t="e">
        <f>DC174*(1-ES174)</f>
        <v>#VALUE!</v>
      </c>
      <c r="DN174" s="465" t="e">
        <f>DD174*(1-ET174)</f>
        <v>#VALUE!</v>
      </c>
      <c r="DO174" s="465" t="e">
        <f>DE174</f>
        <v>#VALUE!</v>
      </c>
      <c r="DP174" s="465" t="e">
        <f>DF174*(1-EU174)</f>
        <v>#VALUE!</v>
      </c>
      <c r="DQ174" s="465" t="e">
        <f>DG174*(1-EV174)</f>
        <v>#VALUE!</v>
      </c>
      <c r="DR174" s="465" t="e">
        <f>DH174*(1-EW174)</f>
        <v>#VALUE!</v>
      </c>
      <c r="DS174" s="465" t="e">
        <f>DI174</f>
        <v>#VALUE!</v>
      </c>
      <c r="DT174" s="465" t="e">
        <f>SUM(DJ174:DS174)</f>
        <v>#VALUE!</v>
      </c>
      <c r="DU174" s="465" t="e">
        <f>(GS174:GX174)+(DP174+DQ174+DR174)*GY174+DS174</f>
        <v>#VALUE!</v>
      </c>
      <c r="DV174" s="451" t="e">
        <f>AV174/$BH174/(1-EP174)</f>
        <v>#VALUE!</v>
      </c>
      <c r="DW174" s="451" t="e">
        <f>AW174/$BH174/(1-ER174)</f>
        <v>#VALUE!</v>
      </c>
      <c r="DX174" s="451" t="e">
        <f>AX174/$BH174/(1-EQ174)</f>
        <v>#VALUE!</v>
      </c>
      <c r="DY174" s="451" t="e">
        <f>AY174/$BH174/(1-ES174)</f>
        <v>#VALUE!</v>
      </c>
      <c r="DZ174" s="451" t="e">
        <f>AZ174/$BH174/(1-ET174)</f>
        <v>#VALUE!</v>
      </c>
      <c r="EA174" s="451" t="e">
        <f>BA174/$BH174/(1-AX174)</f>
        <v>#VALUE!</v>
      </c>
      <c r="EB174" s="451" t="e">
        <f>BB174/$BH174/(1-EU174)</f>
        <v>#VALUE!</v>
      </c>
      <c r="EC174" s="451" t="e">
        <f>BC174/$BH174/(1-EV174)</f>
        <v>#VALUE!</v>
      </c>
      <c r="ED174" s="451" t="e">
        <f>BD174/$BH174/(1-EW174)</f>
        <v>#VALUE!</v>
      </c>
      <c r="EE174" s="451" t="e">
        <f>BG174/BH174</f>
        <v>#VALUE!</v>
      </c>
      <c r="EF174" s="451" t="e">
        <f>DV174/SUM($DV174:$EE174)</f>
        <v>#VALUE!</v>
      </c>
      <c r="EG174" s="451" t="e">
        <f>DW174/SUM($DV174:$EE174)</f>
        <v>#VALUE!</v>
      </c>
      <c r="EH174" s="451" t="e">
        <f>DX174/SUM($DV174:$EE174)</f>
        <v>#VALUE!</v>
      </c>
      <c r="EI174" s="451" t="e">
        <f>DY174/SUM($DV174:$EE174)</f>
        <v>#VALUE!</v>
      </c>
      <c r="EJ174" s="451" t="e">
        <f>DZ174/SUM($DV174:$EE174)</f>
        <v>#VALUE!</v>
      </c>
      <c r="EK174" s="451" t="e">
        <f>EA174/SUM($DV174:$EE174)</f>
        <v>#VALUE!</v>
      </c>
      <c r="EL174" s="451" t="e">
        <f>EB174/SUM($DV174:$EE174)</f>
        <v>#VALUE!</v>
      </c>
      <c r="EM174" s="451" t="e">
        <f>EC174/SUM($DV174:$EE174)</f>
        <v>#VALUE!</v>
      </c>
      <c r="EN174" s="451" t="e">
        <f>ED174/SUM($DV174:$EE174)</f>
        <v>#VALUE!</v>
      </c>
      <c r="EO174" s="451" t="e">
        <f>EE174/SUM($DV174:$EE174)</f>
        <v>#VALUE!</v>
      </c>
      <c r="EP174" s="450">
        <f>EP173</f>
        <v>0.080000000000000002</v>
      </c>
      <c r="EQ174" s="450">
        <f>EQ173</f>
        <v>0.014999999999999999</v>
      </c>
      <c r="ER174" s="450">
        <f>ER173</f>
        <v>0.014999999999999999</v>
      </c>
      <c r="ES174" s="450">
        <f>ES173</f>
        <v>0.014999999999999999</v>
      </c>
      <c r="ET174" s="450">
        <f>ET173</f>
        <v>0.014999999999999999</v>
      </c>
      <c r="EU174" s="450">
        <f>EU173</f>
        <v>0.089999999999999997</v>
      </c>
      <c r="EV174" s="450">
        <f>EV173</f>
        <v>0.089999999999999997</v>
      </c>
      <c r="EW174" s="450">
        <f>EW173</f>
        <v>0.089999999999999997</v>
      </c>
      <c r="EX174" s="431" t="str">
        <f>IF(_tag_month_day!AS164="","",_tag_month_day!AS164/100)</f>
        <v/>
      </c>
      <c r="EY174" s="431" t="str">
        <f>IF(_tag_month_day!AT164="","",_tag_month_day!AT164/100)</f>
        <v/>
      </c>
      <c r="EZ174" s="431" t="str">
        <f>IF(_tag_month_day!AU164="","",_tag_month_day!AU164/100)</f>
        <v/>
      </c>
      <c r="FA174" s="431" t="str">
        <f>IF(_tag_month_day!AV164="","",_tag_month_day!AV164/100)</f>
        <v/>
      </c>
      <c r="FB174" s="431" t="str">
        <f>IF(_tag_month_day!AW164="","",_tag_month_day!AW164/100)</f>
        <v/>
      </c>
      <c r="FC174" s="431" t="str">
        <f>IF(_tag_month_day!AX164="","",_tag_month_day!AX164/100)</f>
        <v/>
      </c>
      <c r="FD174" s="449" t="str">
        <f>IF(_tag_month_day!AY164="","",_tag_month_day!AY164/100)</f>
        <v/>
      </c>
      <c r="FE174" s="449" t="str">
        <f>IF(_tag_month_day!AZ164="","",_tag_month_day!AZ164/100)</f>
        <v/>
      </c>
      <c r="FF174" s="449" t="str">
        <f>IF(_tag_month_day!BA164="","",_tag_month_day!BA164/100)</f>
        <v/>
      </c>
      <c r="FG174" s="449" t="str">
        <f>IF(_tag_month_day!BB164="","",_tag_month_day!BB164/100)</f>
        <v/>
      </c>
      <c r="FH174" s="467" t="str">
        <f>IF(_tag_month_day!BC164="","",_tag_month_day!BC164/100)</f>
        <v/>
      </c>
      <c r="FI174" s="449">
        <f>FI173</f>
        <v>0.40999999999999998</v>
      </c>
      <c r="FJ174" s="449">
        <f>FJ173</f>
        <v>0.11</v>
      </c>
      <c r="FK174" s="449">
        <f>FK173</f>
        <v>0.014999999999999999</v>
      </c>
      <c r="FL174" s="449">
        <f>FL173</f>
        <v>0</v>
      </c>
      <c r="FM174" s="467">
        <f>FM173</f>
        <v>0.0001</v>
      </c>
      <c r="FN174" s="449">
        <f>FN173</f>
        <v>0.32000000000000001</v>
      </c>
      <c r="FO174" s="449">
        <f>FO173</f>
        <v>0.20000000000000001</v>
      </c>
      <c r="FP174" s="449">
        <f>FP173</f>
        <v>0.01</v>
      </c>
      <c r="FQ174" s="449">
        <f>FQ173</f>
        <v>0</v>
      </c>
      <c r="FR174" s="467">
        <f>FR173</f>
        <v>0.0001</v>
      </c>
      <c r="FS174" s="449" t="str">
        <f>IF(_tag_month_day!BD164="","",_tag_month_day!BD164/100)</f>
        <v/>
      </c>
      <c r="FT174" s="449" t="str">
        <f>IF(_tag_month_day!BE164="","",_tag_month_day!BE164/100)</f>
        <v/>
      </c>
      <c r="FU174" s="449" t="str">
        <f>IF(_tag_month_day!BF164="","",_tag_month_day!BF164/100)</f>
        <v/>
      </c>
      <c r="FV174" s="449" t="str">
        <f>IF(_tag_month_day!BG164="","",_tag_month_day!BG164/100)</f>
        <v/>
      </c>
      <c r="FW174" s="467" t="str">
        <f>IF(_tag_month_day!BH164="","",_tag_month_day!BH164/100)</f>
        <v/>
      </c>
      <c r="FX174" s="449" t="str">
        <f>IF(_tag_month_day!BI164="","",_tag_month_day!BI164/100)</f>
        <v/>
      </c>
      <c r="FY174" s="449" t="str">
        <f>IF(_tag_month_day!BJ164="","",_tag_month_day!BJ164/100)</f>
        <v/>
      </c>
      <c r="FZ174" s="468" t="str">
        <f>IF(_tag_month_day!BK164="","",_tag_month_day!BK164/100)</f>
        <v/>
      </c>
      <c r="GA174" s="449" t="str">
        <f>IF(_tag_month_day!BL164="","",_tag_month_day!BL164/100)</f>
        <v/>
      </c>
      <c r="GB174" s="467" t="str">
        <f>IF(_tag_month_day!BM164="","",_tag_month_day!BM164/100)</f>
        <v/>
      </c>
      <c r="GC174" s="431" t="str">
        <f>IF(_tag_month_day!BN164="","",_tag_month_day!BN164/100)</f>
        <v/>
      </c>
      <c r="GD174" s="431" t="str">
        <f>IF(_tag_month_day!BO164="","",_tag_month_day!BO164/100)</f>
        <v/>
      </c>
      <c r="GE174" s="431" t="str">
        <f>IF(_tag_month_day!BP164="","",_tag_month_day!BP164/100)</f>
        <v/>
      </c>
      <c r="GF174" s="431" t="str">
        <f>IF(_tag_month_day!BQ164="","",_tag_month_day!BQ164/100)</f>
        <v/>
      </c>
      <c r="GG174" s="431" t="str">
        <f>IF(_tag_month_day!BR164="","",_tag_month_day!BR164/100)</f>
        <v/>
      </c>
      <c r="GH174" s="431" t="str">
        <f>IF(_tag_month_day!BS164="","",_tag_month_day!BS164/100)</f>
        <v/>
      </c>
      <c r="GI174" s="467" t="str">
        <f>IF(_tag_month_day!BT164="","",_tag_month_day!BT164/100)</f>
        <v/>
      </c>
      <c r="GJ174" s="469" t="str">
        <f>IF(_tag_month_day!BU164="","",_tag_month_day!BU164/100)</f>
        <v/>
      </c>
      <c r="GK174" s="470">
        <f>GK173</f>
        <v>0.070000000000000007</v>
      </c>
      <c r="GL174" s="470">
        <f>GL173</f>
        <v>0.029999999999999999</v>
      </c>
      <c r="GM174" s="471" t="str">
        <f>IF(_tag_month_day!BX164="","",_tag_month_day!BX164/100)</f>
        <v/>
      </c>
      <c r="GN174" s="470">
        <f>GN173</f>
        <v>0.070000000000000007</v>
      </c>
      <c r="GO174" s="470">
        <f>GO173</f>
        <v>0.029999999999999999</v>
      </c>
      <c r="GP174" s="470">
        <f>GP173</f>
        <v>0.089999999999999997</v>
      </c>
      <c r="GQ174" s="470">
        <f>GQ173</f>
        <v>0.029999999999999999</v>
      </c>
      <c r="GR174" s="471" t="str">
        <f>IF(_tag_month_day!CA164="","",_tag_month_day!CA164/100)</f>
        <v/>
      </c>
      <c r="GS174" s="472">
        <f>GS173</f>
        <v>0.95299999999999996</v>
      </c>
      <c r="GT174" s="472">
        <f>GT173</f>
        <v>0.55000000000000004</v>
      </c>
      <c r="GU174" s="472">
        <f>GU173</f>
        <v>0.55000000000000004</v>
      </c>
      <c r="GV174" s="472">
        <f>GV173</f>
        <v>0.55000000000000004</v>
      </c>
      <c r="GW174" s="472">
        <f>GW173</f>
        <v>0.5</v>
      </c>
      <c r="GX174" s="472">
        <f>GX173</f>
        <v>0.93500000000000005</v>
      </c>
      <c r="GY174" s="472">
        <f>GY173</f>
        <v>0.14999999999999999</v>
      </c>
      <c r="GZ174" s="472">
        <f>GZ173</f>
        <v>1</v>
      </c>
      <c r="HA174" s="474">
        <f>HA173</f>
        <v>0.047</v>
      </c>
      <c r="HB174" s="474">
        <f>HB173</f>
        <v>0.45000000000000001</v>
      </c>
      <c r="HC174" s="474">
        <f>HC173</f>
        <v>0.45000000000000001</v>
      </c>
      <c r="HD174" s="474">
        <f>HD173</f>
        <v>0.45000000000000001</v>
      </c>
      <c r="HE174" s="474">
        <f>HE173</f>
        <v>0.5</v>
      </c>
      <c r="HF174" s="474">
        <f>HF173</f>
        <v>0.065000000000000002</v>
      </c>
      <c r="HG174" s="474">
        <f>HG173</f>
        <v>0.84999999999999998</v>
      </c>
      <c r="HH174" s="474">
        <f>HH173</f>
        <v>0</v>
      </c>
      <c r="HI174" s="10">
        <f>IF(BZ174&lt;&gt;"",CK174-BV174,0)</f>
        <v>0</v>
      </c>
      <c r="HJ174" s="10" t="e">
        <f>IF(AJ174&gt;0,AH174-AJ174,0)</f>
        <v>#VALUE!</v>
      </c>
      <c r="HK174" s="466">
        <f>HK173</f>
        <v>0.84999999999999998</v>
      </c>
      <c r="HL174" s="424">
        <f>HL173</f>
        <v>550000</v>
      </c>
      <c r="HM174" s="424">
        <f>HM173</f>
        <v>480000</v>
      </c>
      <c r="HN174" s="465" t="e">
        <f>(DJ174*EZ174+DK174*FH174+DL174*FM174+DM174*FR174+DN174*FW174+DO174*GB174+DS174*GI174+DP174*GM174+DR174*GR174)*1000*2</f>
        <v>#VALUE!</v>
      </c>
      <c r="HO174" s="465" t="e">
        <f>HN174*HK174*$HO$2/HL174*1000000</f>
        <v>#VALUE!</v>
      </c>
      <c r="HP174" s="465" t="e">
        <f>HN174*HK174*$HP$2/HM174*1000000</f>
        <v>#VALUE!</v>
      </c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</row>
    <row customFormat="1" r="175" s="0">
      <c r="A175" s="420">
        <v>164</v>
      </c>
      <c r="B175" s="421">
        <f ca="1">IF(D175=D174,B174,IF(D175="夜班",B174+1,B174))</f>
        <v>43592</v>
      </c>
      <c r="C175" s="422">
        <f>C174</f>
        <v>0.041666666666666699</v>
      </c>
      <c r="D175" s="10" t="str">
        <f ca="1">IF(HOUR(G175)&lt;8,"夜班",IF(HOUR(G175)&lt;16,"白班",IF(HOUR(G175)&lt;24,"中班",0)))</f>
        <v>中班</v>
      </c>
      <c r="E175" s="10" t="e">
        <f ca="1">IF(F175=1,"甲",IF(F175=2,"乙",IF(F175=3,"丙",IF(F175=4,"丁",""))))</f>
        <v>#REF!</v>
      </c>
      <c r="F175" s="10" t="e">
        <f ca="1">SUMPRODUCT((成本日报!$A$3:$A$95=计划!B175)*(成本日报!$B$3:$B$95=计划!$D175),成本日报!$C$3:$C$95)</f>
        <v>#REF!</v>
      </c>
      <c r="G175" s="423">
        <f ca="1">G174+C174</f>
        <v>43592.791666666271</v>
      </c>
      <c r="H175" s="423">
        <f ca="1">$G175+$C175/60*10+$C175*0</f>
        <v>43592.798611110717</v>
      </c>
      <c r="I175" s="423">
        <f ca="1">$G175+$C175/60*18+$C175*0</f>
        <v>43592.804166666268</v>
      </c>
      <c r="J175" s="423">
        <f ca="1">$G175+$C175/60*0+$C175*1</f>
        <v>43592.833333332936</v>
      </c>
      <c r="K175" s="423">
        <f ca="1">$G175+$C175/60*30+$C175*2</f>
        <v>43592.895833332943</v>
      </c>
      <c r="L175" s="423">
        <f ca="1">$G175+$C175/60*0+$C175*3</f>
        <v>43592.916666666271</v>
      </c>
      <c r="M175" s="424" t="str">
        <f>IF(_tag_month_day!A165="","",_tag_month_day!A165)</f>
        <v/>
      </c>
      <c r="N175" s="424" t="str">
        <f>IF(_tag_month_day!B165="","",_tag_month_day!B165)</f>
        <v/>
      </c>
      <c r="O175" s="425" t="e">
        <f>IF(M175+N175=0,"",M175+N175)</f>
        <v>#VALUE!</v>
      </c>
      <c r="P175" s="424" t="str">
        <f>IF(_tag_month_day!C165="","",_tag_month_day!C165)</f>
        <v/>
      </c>
      <c r="Q175" s="424" t="str">
        <f>IF(_tag_month_day!D165="","",_tag_month_day!D165)</f>
        <v/>
      </c>
      <c r="R175" s="426" t="str">
        <f>IF(_tag_month_day!CB165="","",_tag_month_day!CB165/100)</f>
        <v/>
      </c>
      <c r="S175" s="427" t="str">
        <f>IF(_tag_month_day!E165="","",_tag_month_day!E165)</f>
        <v/>
      </c>
      <c r="T175" s="427" t="str">
        <f>IF(_tag_month_day!F165="","",_tag_month_day!F165)</f>
        <v/>
      </c>
      <c r="U175" s="428" t="e">
        <f>S175+T175</f>
        <v>#VALUE!</v>
      </c>
      <c r="V175" s="429" t="e">
        <f>U175/AJ175</f>
        <v>#VALUE!</v>
      </c>
      <c r="W175" s="430" t="str">
        <f>IF(_jhy_month_day!A165="","",_jhy_month_day!A165)</f>
        <v/>
      </c>
      <c r="X175" s="431" t="str">
        <f>IF(_jhy_month_day!B165="","",_jhy_month_day!B165/100)</f>
        <v/>
      </c>
      <c r="Y175" s="431" t="str">
        <f>IF(_jhy_month_day!C165="","",_jhy_month_day!C165/100)</f>
        <v/>
      </c>
      <c r="Z175" s="432">
        <f>Z171+1</f>
        <v>41</v>
      </c>
      <c r="AA175" s="433" t="str">
        <f>IF(_tag_month_day!G165="","",_tag_month_day!G165/100)</f>
        <v/>
      </c>
      <c r="AB175" s="433" t="str">
        <f>IF(_tag_month_day!H165="","",_tag_month_day!H165/100)</f>
        <v/>
      </c>
      <c r="AC175" s="434">
        <f>IF(X175="",AC174,BK175*($AV174*X175+$AW174*FD174+$AX174*FI174+$AY174*FN174+$AZ174*FS174+$BA174*FX174+$BG174*GE174)/(AV174*Y175+AX174*FK174+AW174*FF174+AY174*FP174+AZ174*FU174+BA174*FZ174+BG174*GG174+BB174*GK174+BC174*GN174+BD174*GP174))</f>
        <v>1.59963432013121</v>
      </c>
      <c r="AD175" s="435" t="str">
        <f>IF(AC175=AC174,"",AC175-AC174)</f>
        <v/>
      </c>
      <c r="AE175" s="436" t="str">
        <f>IF(1-AF175=0,"",(1-AF175))</f>
        <v/>
      </c>
      <c r="AF175" s="437">
        <v>1</v>
      </c>
      <c r="AG175" s="10" t="str">
        <f>AG174</f>
        <v>8B4</v>
      </c>
      <c r="AH175" s="438" t="str">
        <f>AH174</f>
        <v/>
      </c>
      <c r="AI175" s="424" t="e">
        <f>IF(ROUND(AJ175-AJ174,1)=0,"",AJ175-AJ174)</f>
        <v>#VALUE!</v>
      </c>
      <c r="AJ175" s="10" t="str">
        <f>IF(_tag_month_day!I165="","",_tag_month_day!I165)</f>
        <v/>
      </c>
      <c r="AK175" s="440"/>
      <c r="AL175" s="440"/>
      <c r="AM175" s="440"/>
      <c r="AN175" s="441">
        <f>AN174</f>
        <v>2</v>
      </c>
      <c r="AO175" s="441">
        <f>AO174</f>
        <v>8</v>
      </c>
      <c r="AP175" s="442" t="e">
        <f>(IF(AN175=0,AS174,AS174*(1+AO175/AN175)/(AR175+AO175/AN175)))+AT175</f>
        <v>#VALUE!</v>
      </c>
      <c r="AQ175" s="443" t="str">
        <f>IF(_tag_month_day!J165="","",_tag_month_day!J165/100)</f>
        <v/>
      </c>
      <c r="AR175" s="444">
        <f>AR174</f>
        <v>1.3</v>
      </c>
      <c r="AS175" s="445" t="e">
        <f>AQ175*(AN175*AR175+AO175)/(AN175+AO175)</f>
        <v>#VALUE!</v>
      </c>
      <c r="AT175" s="445" t="e">
        <f>(SUM(BE175:BF175)-SUM(BE174:BF174))*0.05</f>
        <v>#VALUE!</v>
      </c>
      <c r="AU175" s="446" t="str">
        <f>IF(_tag_month_day!CC165="","",IF(_tag_month_day!CC165&gt;0,_tag_month_day!CD165,_tag_month_day!CE165))</f>
        <v/>
      </c>
      <c r="AV175" s="447" t="str">
        <f>IF(_tag_month_day!L165="","",_tag_month_day!L165/100)</f>
        <v/>
      </c>
      <c r="AW175" s="431">
        <f>AW174</f>
        <v>0</v>
      </c>
      <c r="AX175" s="431">
        <f>AX174</f>
        <v>0</v>
      </c>
      <c r="AY175" s="431" t="str">
        <f>IF(_tag_month_day!M165="","",_tag_month_day!M165/100)</f>
        <v/>
      </c>
      <c r="AZ175" s="431" t="str">
        <f>IF(_tag_month_day!N165="","",_tag_month_day!N165/100)</f>
        <v/>
      </c>
      <c r="BA175" s="431" t="str">
        <f>IF(_tag_month_day!O165="","",_tag_month_day!O165/100)</f>
        <v/>
      </c>
      <c r="BB175" s="448" t="str">
        <f>IF(_tag_month_day!P165="","",_tag_month_day!P165/100)</f>
        <v/>
      </c>
      <c r="BC175" s="448">
        <f>BC174</f>
        <v>0</v>
      </c>
      <c r="BD175" s="448" t="str">
        <f>IF(_tag_month_day!Q165="","",_tag_month_day!Q165/100)</f>
        <v/>
      </c>
      <c r="BE175" s="449" t="str">
        <f>IF(_tag_month_day!R165="","",_tag_month_day!R165/100)</f>
        <v/>
      </c>
      <c r="BF175" s="388" t="e">
        <f>(AU175*(100+BE175*100))/(AJ175-AU175)/100</f>
        <v>#VALUE!</v>
      </c>
      <c r="BG175" s="450" t="e">
        <f>BE175+BF175</f>
        <v>#VALUE!</v>
      </c>
      <c r="BH175" s="451" t="e">
        <f>SUM(AV175:BF175)</f>
        <v>#VALUE!</v>
      </c>
      <c r="BI175" s="452" t="e">
        <f>IF(CX175=0,BI174,(DK175*查询!$R$5+DL175*查询!$Q$5+DM175*查询!$N$5+DN175*查询!$O$5+DO175*查询!$P$5)*AF175/CX175)</f>
        <v>#VALUE!</v>
      </c>
      <c r="BJ175" s="452" t="e">
        <f>IF(CX175=0,BJ174,(DP175*查询!$S$5+DQ175*查询!$T$5+DR175*查询!$U$5)*AF175/CX175)</f>
        <v>#VALUE!</v>
      </c>
      <c r="BK175" s="452">
        <f>BK174</f>
        <v>1</v>
      </c>
      <c r="BL175" s="453" t="e">
        <f>SUMPRODUCT((AV175:BA175)*(GS175:GX175))/((GS175:GX175)+SUM(BB175:BD175)*GY175+BG175*GZ175)</f>
        <v>#VALUE!</v>
      </c>
      <c r="BM175" s="453" t="e">
        <f>BK175*($AV175*FB175+$AW175*FD175+$AX175*FI175+$AY175*FN175+$AZ175*FS175+$BA175*FX175+$BG175*GE175)/(AV175*EY175+AX175*FK175+AW175*FF175+AY175*FP175+AZ175*FU175+BA175*FZ175+BG175*GG175+BB175*GK175+BC175*GN175+BD175*GP175)</f>
        <v>#VALUE!</v>
      </c>
      <c r="BN175" s="453" t="e">
        <f>($AV175*FC175+$AX175*FJ175+$AW175*FE175+$AY175*FO175+$AZ175*FT175+$BA175*FY175+$BG175*GF175)/($AV175*FA175+BG175*GH175+BB175*GL175+BC175*GO175+BD175*GQ175+BA175*GA175)</f>
        <v>#VALUE!</v>
      </c>
      <c r="BO175" s="454" t="e">
        <f>SUMPRODUCT(AV175:BA175*GS175:GX175)/(GS175:GX175+(BB175+BC175+BD175)*GY175+BG175)</f>
        <v>#VALUE!</v>
      </c>
      <c r="BP175" s="454" t="e">
        <f>SUMPRODUCT(AV175:BA175*GS175:GX175)/(GS175:GX175+(BB175+BC175+BD175)*GY175+BG175)</f>
        <v>#VALUE!</v>
      </c>
      <c r="BQ175" s="454" t="e">
        <f>SUMPRODUCT(AV175:BA175*GS175:GX175)/(GS175:GX175+(BB175+BC175+BD175)*GY175+BG175)</f>
        <v>#VALUE!</v>
      </c>
      <c r="BR175" s="453" t="str">
        <f>IF(_tag_month_day!T165="","",_tag_month_day!T165)</f>
        <v/>
      </c>
      <c r="BS175" s="453" t="str">
        <f>IF(_tag_month_day!U165="","",_tag_month_day!U165)</f>
        <v/>
      </c>
      <c r="BT175" s="455" t="str">
        <f>IF(CK175="","",IF((CK175&gt;=BV175-0.12)*(CK175&lt;=BV175+0.12),"合格","不合格"))</f>
        <v/>
      </c>
      <c r="BU175" s="456" t="str">
        <f>IF(_tag_month_day!V165="","",_tag_month_day!V165)</f>
        <v/>
      </c>
      <c r="BV175" s="457" t="str">
        <f>IF(_tag_month_day!W165="","",_tag_month_day!W165)</f>
        <v/>
      </c>
      <c r="BW175" s="458" t="str">
        <f>IF(_tag_month_day!X165="","",_tag_month_day!X165)</f>
        <v/>
      </c>
      <c r="BX175" s="458" t="str">
        <f>IF(_tag_month_day!Y165="","",_tag_month_day!Y165)</f>
        <v/>
      </c>
      <c r="BY175" s="459">
        <f ca="1">L175</f>
        <v>43592.916666666271</v>
      </c>
      <c r="BZ175" s="460" t="s">
        <v>429</v>
      </c>
      <c r="CA175" s="461">
        <v>0.90625</v>
      </c>
      <c r="CB175" s="424" t="str">
        <f>IF(_tag_month_day!Z165="","",_tag_month_day!Z165)</f>
        <v/>
      </c>
      <c r="CC175" s="424" t="str">
        <f>IF(_tag_month_day!AA165="","",_tag_month_day!AA165)</f>
        <v/>
      </c>
      <c r="CD175" s="424" t="str">
        <f>IF(_tag_month_day!AB165="","",_tag_month_day!AB165)</f>
        <v/>
      </c>
      <c r="CE175" s="424" t="str">
        <f>IF(_tag_month_day!AC165="","",_tag_month_day!AC165)</f>
        <v/>
      </c>
      <c r="CF175" s="424" t="str">
        <f>IF(_tag_month_day!AD165="","",_tag_month_day!AD165)</f>
        <v/>
      </c>
      <c r="CG175" s="424" t="str">
        <f>IF(_tag_month_day!AE165="","",_tag_month_day!AE165)</f>
        <v/>
      </c>
      <c r="CH175" s="424" t="str">
        <f>IF(_tag_month_day!AF165="","",_tag_month_day!AF165)</f>
        <v/>
      </c>
      <c r="CI175" s="424" t="str">
        <f>IF(_tag_month_day!AG165="","",_tag_month_day!AG165)</f>
        <v/>
      </c>
      <c r="CJ175" s="424" t="str">
        <f>IF(_tag_month_day!AH165="","",_tag_month_day!AH165)</f>
        <v/>
      </c>
      <c r="CK175" s="424" t="str">
        <f>IF(_tag_month_day!AI165="","",_tag_month_day!AI165)</f>
        <v/>
      </c>
      <c r="CL175" s="4" t="str">
        <f>IF(_tag_month_day!AJ165="","",_tag_month_day!AJ165)</f>
        <v/>
      </c>
      <c r="CM175" s="4" t="str">
        <f>IF(_tag_month_day!AK165="","",_tag_month_day!AK165)</f>
        <v/>
      </c>
      <c r="CN175" s="4" t="str">
        <f>IF(_tag_month_day!AL165="","",_tag_month_day!AL165)</f>
        <v/>
      </c>
      <c r="CO175" s="4" t="str">
        <f>IF(_tag_month_day!AM165="","",_tag_month_day!AM165)</f>
        <v/>
      </c>
      <c r="CP175" s="4" t="str">
        <f>IF(_tag_month_day!AN165="","",_tag_month_day!AN165)</f>
        <v/>
      </c>
      <c r="CQ175" s="4" t="str">
        <f>IF(_tag_month_day!AO165="","",_tag_month_day!AO165)</f>
        <v/>
      </c>
      <c r="CR175" s="462" t="str">
        <f>IF(_tag_month_day!AP165="","",_tag_month_day!AP165)</f>
        <v/>
      </c>
      <c r="CS175" s="463" t="str">
        <f>IF(_tag_month_day!AQ165="","",_tag_month_day!AQ165)</f>
        <v/>
      </c>
      <c r="CT175" s="4" t="str">
        <f>IF(_tag_month_day!AR165="","",_tag_month_day!AR165)</f>
        <v/>
      </c>
      <c r="CU175" s="464" t="e">
        <f>DU175/AJ175</f>
        <v>#VALUE!</v>
      </c>
      <c r="CV175" s="451" t="e">
        <f>BG175/BH175</f>
        <v>#VALUE!</v>
      </c>
      <c r="CW175" s="465" t="e">
        <f>AJ175*(1-CV175)*CU175*AF175</f>
        <v>#VALUE!</v>
      </c>
      <c r="CX175" s="465" t="e">
        <f>CW175*94%</f>
        <v>#VALUE!</v>
      </c>
      <c r="CY175" s="466" t="e">
        <f>IF(CX175=0,0,DS175/(DS175+CX175))</f>
        <v>#VALUE!</v>
      </c>
      <c r="CZ175" s="465" t="e">
        <f>$AJ175*EF175</f>
        <v>#VALUE!</v>
      </c>
      <c r="DA175" s="465" t="e">
        <f>$AJ175*EG175</f>
        <v>#VALUE!</v>
      </c>
      <c r="DB175" s="465" t="e">
        <f>$AJ175*EH175</f>
        <v>#VALUE!</v>
      </c>
      <c r="DC175" s="465" t="e">
        <f>$AJ175*EI175</f>
        <v>#VALUE!</v>
      </c>
      <c r="DD175" s="465" t="e">
        <f>$AJ175*EJ175</f>
        <v>#VALUE!</v>
      </c>
      <c r="DE175" s="465" t="e">
        <f>$AJ175*EK175</f>
        <v>#VALUE!</v>
      </c>
      <c r="DF175" s="465" t="e">
        <f>$AJ175*EL175</f>
        <v>#VALUE!</v>
      </c>
      <c r="DG175" s="465" t="e">
        <f>$AJ175*EM175</f>
        <v>#VALUE!</v>
      </c>
      <c r="DH175" s="465" t="e">
        <f>$AJ175*EN175</f>
        <v>#VALUE!</v>
      </c>
      <c r="DI175" s="465" t="e">
        <f>$AJ175*EO175</f>
        <v>#VALUE!</v>
      </c>
      <c r="DJ175" s="465" t="e">
        <f>CZ175*(1-EP175)</f>
        <v>#VALUE!</v>
      </c>
      <c r="DK175" s="465" t="e">
        <f>DA175*(1-ER175)</f>
        <v>#VALUE!</v>
      </c>
      <c r="DL175" s="465" t="e">
        <f>DB175*(1-EQ175)</f>
        <v>#VALUE!</v>
      </c>
      <c r="DM175" s="465" t="e">
        <f>DC175*(1-ES175)</f>
        <v>#VALUE!</v>
      </c>
      <c r="DN175" s="465" t="e">
        <f>DD175*(1-ET175)</f>
        <v>#VALUE!</v>
      </c>
      <c r="DO175" s="465" t="e">
        <f>DE175</f>
        <v>#VALUE!</v>
      </c>
      <c r="DP175" s="465" t="e">
        <f>DF175*(1-EU175)</f>
        <v>#VALUE!</v>
      </c>
      <c r="DQ175" s="465" t="e">
        <f>DG175*(1-EV175)</f>
        <v>#VALUE!</v>
      </c>
      <c r="DR175" s="465" t="e">
        <f>DH175*(1-EW175)</f>
        <v>#VALUE!</v>
      </c>
      <c r="DS175" s="465" t="e">
        <f>DI175</f>
        <v>#VALUE!</v>
      </c>
      <c r="DT175" s="465" t="e">
        <f>SUM(DJ175:DS175)</f>
        <v>#VALUE!</v>
      </c>
      <c r="DU175" s="465" t="e">
        <f>(GS175:GX175)+(DP175+DQ175+DR175)*GY175+DS175</f>
        <v>#VALUE!</v>
      </c>
      <c r="DV175" s="451" t="e">
        <f>AV175/$BH175/(1-EP175)</f>
        <v>#VALUE!</v>
      </c>
      <c r="DW175" s="451" t="e">
        <f>AW175/$BH175/(1-ER175)</f>
        <v>#VALUE!</v>
      </c>
      <c r="DX175" s="451" t="e">
        <f>AX175/$BH175/(1-EQ175)</f>
        <v>#VALUE!</v>
      </c>
      <c r="DY175" s="451" t="e">
        <f>AY175/$BH175/(1-ES175)</f>
        <v>#VALUE!</v>
      </c>
      <c r="DZ175" s="451" t="e">
        <f>AZ175/$BH175/(1-ET175)</f>
        <v>#VALUE!</v>
      </c>
      <c r="EA175" s="451" t="e">
        <f>BA175/$BH175/(1-AX175)</f>
        <v>#VALUE!</v>
      </c>
      <c r="EB175" s="451" t="e">
        <f>BB175/$BH175/(1-EU175)</f>
        <v>#VALUE!</v>
      </c>
      <c r="EC175" s="451" t="e">
        <f>BC175/$BH175/(1-EV175)</f>
        <v>#VALUE!</v>
      </c>
      <c r="ED175" s="451" t="e">
        <f>BD175/$BH175/(1-EW175)</f>
        <v>#VALUE!</v>
      </c>
      <c r="EE175" s="451" t="e">
        <f>BG175/BH175</f>
        <v>#VALUE!</v>
      </c>
      <c r="EF175" s="451" t="e">
        <f>DV175/SUM($DV175:$EE175)</f>
        <v>#VALUE!</v>
      </c>
      <c r="EG175" s="451" t="e">
        <f>DW175/SUM($DV175:$EE175)</f>
        <v>#VALUE!</v>
      </c>
      <c r="EH175" s="451" t="e">
        <f>DX175/SUM($DV175:$EE175)</f>
        <v>#VALUE!</v>
      </c>
      <c r="EI175" s="451" t="e">
        <f>DY175/SUM($DV175:$EE175)</f>
        <v>#VALUE!</v>
      </c>
      <c r="EJ175" s="451" t="e">
        <f>DZ175/SUM($DV175:$EE175)</f>
        <v>#VALUE!</v>
      </c>
      <c r="EK175" s="451" t="e">
        <f>EA175/SUM($DV175:$EE175)</f>
        <v>#VALUE!</v>
      </c>
      <c r="EL175" s="451" t="e">
        <f>EB175/SUM($DV175:$EE175)</f>
        <v>#VALUE!</v>
      </c>
      <c r="EM175" s="451" t="e">
        <f>EC175/SUM($DV175:$EE175)</f>
        <v>#VALUE!</v>
      </c>
      <c r="EN175" s="451" t="e">
        <f>ED175/SUM($DV175:$EE175)</f>
        <v>#VALUE!</v>
      </c>
      <c r="EO175" s="451" t="e">
        <f>EE175/SUM($DV175:$EE175)</f>
        <v>#VALUE!</v>
      </c>
      <c r="EP175" s="450">
        <f>EP174</f>
        <v>0.080000000000000002</v>
      </c>
      <c r="EQ175" s="450">
        <f>EQ174</f>
        <v>0.014999999999999999</v>
      </c>
      <c r="ER175" s="450">
        <f>ER174</f>
        <v>0.014999999999999999</v>
      </c>
      <c r="ES175" s="450">
        <f>ES174</f>
        <v>0.014999999999999999</v>
      </c>
      <c r="ET175" s="450">
        <f>ET174</f>
        <v>0.014999999999999999</v>
      </c>
      <c r="EU175" s="450">
        <f>EU174</f>
        <v>0.089999999999999997</v>
      </c>
      <c r="EV175" s="450">
        <f>EV174</f>
        <v>0.089999999999999997</v>
      </c>
      <c r="EW175" s="450">
        <f>EW174</f>
        <v>0.089999999999999997</v>
      </c>
      <c r="EX175" s="431" t="str">
        <f>IF(_tag_month_day!AS165="","",_tag_month_day!AS165/100)</f>
        <v/>
      </c>
      <c r="EY175" s="431" t="str">
        <f>IF(_tag_month_day!AT165="","",_tag_month_day!AT165/100)</f>
        <v/>
      </c>
      <c r="EZ175" s="431" t="str">
        <f>IF(_tag_month_day!AU165="","",_tag_month_day!AU165/100)</f>
        <v/>
      </c>
      <c r="FA175" s="431" t="str">
        <f>IF(_tag_month_day!AV165="","",_tag_month_day!AV165/100)</f>
        <v/>
      </c>
      <c r="FB175" s="431" t="str">
        <f>IF(_tag_month_day!AW165="","",_tag_month_day!AW165/100)</f>
        <v/>
      </c>
      <c r="FC175" s="431" t="str">
        <f>IF(_tag_month_day!AX165="","",_tag_month_day!AX165/100)</f>
        <v/>
      </c>
      <c r="FD175" s="449" t="str">
        <f>IF(_tag_month_day!AY165="","",_tag_month_day!AY165/100)</f>
        <v/>
      </c>
      <c r="FE175" s="449" t="str">
        <f>IF(_tag_month_day!AZ165="","",_tag_month_day!AZ165/100)</f>
        <v/>
      </c>
      <c r="FF175" s="449" t="str">
        <f>IF(_tag_month_day!BA165="","",_tag_month_day!BA165/100)</f>
        <v/>
      </c>
      <c r="FG175" s="449" t="str">
        <f>IF(_tag_month_day!BB165="","",_tag_month_day!BB165/100)</f>
        <v/>
      </c>
      <c r="FH175" s="467" t="str">
        <f>IF(_tag_month_day!BC165="","",_tag_month_day!BC165/100)</f>
        <v/>
      </c>
      <c r="FI175" s="449">
        <f>FI174</f>
        <v>0.40999999999999998</v>
      </c>
      <c r="FJ175" s="449">
        <f>FJ174</f>
        <v>0.11</v>
      </c>
      <c r="FK175" s="449">
        <f>FK174</f>
        <v>0.014999999999999999</v>
      </c>
      <c r="FL175" s="449">
        <f>FL174</f>
        <v>0</v>
      </c>
      <c r="FM175" s="467">
        <f>FM174</f>
        <v>0.0001</v>
      </c>
      <c r="FN175" s="449">
        <f>FN174</f>
        <v>0.32000000000000001</v>
      </c>
      <c r="FO175" s="449">
        <f>FO174</f>
        <v>0.20000000000000001</v>
      </c>
      <c r="FP175" s="449">
        <f>FP174</f>
        <v>0.01</v>
      </c>
      <c r="FQ175" s="449">
        <f>FQ174</f>
        <v>0</v>
      </c>
      <c r="FR175" s="467">
        <f>FR174</f>
        <v>0.0001</v>
      </c>
      <c r="FS175" s="449" t="str">
        <f>IF(_tag_month_day!BD165="","",_tag_month_day!BD165/100)</f>
        <v/>
      </c>
      <c r="FT175" s="449" t="str">
        <f>IF(_tag_month_day!BE165="","",_tag_month_day!BE165/100)</f>
        <v/>
      </c>
      <c r="FU175" s="449" t="str">
        <f>IF(_tag_month_day!BF165="","",_tag_month_day!BF165/100)</f>
        <v/>
      </c>
      <c r="FV175" s="449" t="str">
        <f>IF(_tag_month_day!BG165="","",_tag_month_day!BG165/100)</f>
        <v/>
      </c>
      <c r="FW175" s="467" t="str">
        <f>IF(_tag_month_day!BH165="","",_tag_month_day!BH165/100)</f>
        <v/>
      </c>
      <c r="FX175" s="449" t="str">
        <f>IF(_tag_month_day!BI165="","",_tag_month_day!BI165/100)</f>
        <v/>
      </c>
      <c r="FY175" s="449" t="str">
        <f>IF(_tag_month_day!BJ165="","",_tag_month_day!BJ165/100)</f>
        <v/>
      </c>
      <c r="FZ175" s="468" t="str">
        <f>IF(_tag_month_day!BK165="","",_tag_month_day!BK165/100)</f>
        <v/>
      </c>
      <c r="GA175" s="449" t="str">
        <f>IF(_tag_month_day!BL165="","",_tag_month_day!BL165/100)</f>
        <v/>
      </c>
      <c r="GB175" s="467" t="str">
        <f>IF(_tag_month_day!BM165="","",_tag_month_day!BM165/100)</f>
        <v/>
      </c>
      <c r="GC175" s="431" t="str">
        <f>IF(_tag_month_day!BN165="","",_tag_month_day!BN165/100)</f>
        <v/>
      </c>
      <c r="GD175" s="431" t="str">
        <f>IF(_tag_month_day!BO165="","",_tag_month_day!BO165/100)</f>
        <v/>
      </c>
      <c r="GE175" s="431" t="str">
        <f>IF(_tag_month_day!BP165="","",_tag_month_day!BP165/100)</f>
        <v/>
      </c>
      <c r="GF175" s="431" t="str">
        <f>IF(_tag_month_day!BQ165="","",_tag_month_day!BQ165/100)</f>
        <v/>
      </c>
      <c r="GG175" s="431" t="str">
        <f>IF(_tag_month_day!BR165="","",_tag_month_day!BR165/100)</f>
        <v/>
      </c>
      <c r="GH175" s="431" t="str">
        <f>IF(_tag_month_day!BS165="","",_tag_month_day!BS165/100)</f>
        <v/>
      </c>
      <c r="GI175" s="467" t="str">
        <f>IF(_tag_month_day!BT165="","",_tag_month_day!BT165/100)</f>
        <v/>
      </c>
      <c r="GJ175" s="469" t="str">
        <f>IF(_tag_month_day!BU165="","",_tag_month_day!BU165/100)</f>
        <v/>
      </c>
      <c r="GK175" s="470">
        <f>GK174</f>
        <v>0.070000000000000007</v>
      </c>
      <c r="GL175" s="470">
        <f>GL174</f>
        <v>0.029999999999999999</v>
      </c>
      <c r="GM175" s="471" t="str">
        <f>IF(_tag_month_day!BX165="","",_tag_month_day!BX165/100)</f>
        <v/>
      </c>
      <c r="GN175" s="470">
        <f>GN174</f>
        <v>0.070000000000000007</v>
      </c>
      <c r="GO175" s="470">
        <f>GO174</f>
        <v>0.029999999999999999</v>
      </c>
      <c r="GP175" s="470">
        <f>GP174</f>
        <v>0.089999999999999997</v>
      </c>
      <c r="GQ175" s="470">
        <f>GQ174</f>
        <v>0.029999999999999999</v>
      </c>
      <c r="GR175" s="471" t="str">
        <f>IF(_tag_month_day!CA165="","",_tag_month_day!CA165/100)</f>
        <v/>
      </c>
      <c r="GS175" s="472">
        <f>GS174</f>
        <v>0.95299999999999996</v>
      </c>
      <c r="GT175" s="472">
        <f>GT174</f>
        <v>0.55000000000000004</v>
      </c>
      <c r="GU175" s="472">
        <f>GU174</f>
        <v>0.55000000000000004</v>
      </c>
      <c r="GV175" s="472">
        <f>GV174</f>
        <v>0.55000000000000004</v>
      </c>
      <c r="GW175" s="472">
        <f>GW174</f>
        <v>0.5</v>
      </c>
      <c r="GX175" s="472">
        <f>GX174</f>
        <v>0.93500000000000005</v>
      </c>
      <c r="GY175" s="472">
        <f>GY174</f>
        <v>0.14999999999999999</v>
      </c>
      <c r="GZ175" s="472">
        <f>GZ174</f>
        <v>1</v>
      </c>
      <c r="HA175" s="474">
        <f>HA174</f>
        <v>0.047</v>
      </c>
      <c r="HB175" s="474">
        <f>HB174</f>
        <v>0.45000000000000001</v>
      </c>
      <c r="HC175" s="474">
        <f>HC174</f>
        <v>0.45000000000000001</v>
      </c>
      <c r="HD175" s="474">
        <f>HD174</f>
        <v>0.45000000000000001</v>
      </c>
      <c r="HE175" s="474">
        <f>HE174</f>
        <v>0.5</v>
      </c>
      <c r="HF175" s="474">
        <f>HF174</f>
        <v>0.065000000000000002</v>
      </c>
      <c r="HG175" s="474">
        <f>HG174</f>
        <v>0.84999999999999998</v>
      </c>
      <c r="HH175" s="474">
        <f>HH174</f>
        <v>0</v>
      </c>
      <c r="HI175" s="10" t="e">
        <f>IF(BZ175&lt;&gt;"",CK175-BV175,0)</f>
        <v>#VALUE!</v>
      </c>
      <c r="HJ175" s="10" t="e">
        <f>IF(AJ175&gt;0,AH175-AJ175,0)</f>
        <v>#VALUE!</v>
      </c>
      <c r="HK175" s="466">
        <f>HK174</f>
        <v>0.84999999999999998</v>
      </c>
      <c r="HL175" s="424">
        <f>HL174</f>
        <v>550000</v>
      </c>
      <c r="HM175" s="424">
        <f>HM174</f>
        <v>480000</v>
      </c>
      <c r="HN175" s="465" t="e">
        <f>(DJ175*EZ175+DK175*FH175+DL175*FM175+DM175*FR175+DN175*FW175+DO175*GB175+DS175*GI175+DP175*GM175+DR175*GR175)*1000*2</f>
        <v>#VALUE!</v>
      </c>
      <c r="HO175" s="465" t="e">
        <f>HN175*HK175*$HO$2/HL175*1000000</f>
        <v>#VALUE!</v>
      </c>
      <c r="HP175" s="465" t="e">
        <f>HN175*HK175*$HP$2/HM175*1000000</f>
        <v>#VALUE!</v>
      </c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</row>
    <row customFormat="1" r="176" s="0">
      <c r="A176" s="420">
        <v>165</v>
      </c>
      <c r="B176" s="421">
        <f ca="1">IF(D176=D175,B175,IF(D176="夜班",B175+1,B175))</f>
        <v>43592</v>
      </c>
      <c r="C176" s="422">
        <f>C175</f>
        <v>0.041666666666666699</v>
      </c>
      <c r="D176" s="10" t="str">
        <f ca="1">IF(HOUR(G176)&lt;8,"夜班",IF(HOUR(G176)&lt;16,"白班",IF(HOUR(G176)&lt;24,"中班",0)))</f>
        <v>中班</v>
      </c>
      <c r="E176" s="10" t="e">
        <f ca="1">IF(F176=1,"甲",IF(F176=2,"乙",IF(F176=3,"丙",IF(F176=4,"丁",""))))</f>
        <v>#REF!</v>
      </c>
      <c r="F176" s="10" t="e">
        <f ca="1">SUMPRODUCT((成本日报!$A$3:$A$95=计划!B176)*(成本日报!$B$3:$B$95=计划!$D176),成本日报!$C$3:$C$95)</f>
        <v>#REF!</v>
      </c>
      <c r="G176" s="423">
        <f ca="1">G175+C175</f>
        <v>43592.833333332936</v>
      </c>
      <c r="H176" s="423">
        <f ca="1">$G176+$C176/60*10+$C176*0</f>
        <v>43592.840277777381</v>
      </c>
      <c r="I176" s="423">
        <f ca="1">$G176+$C176/60*18+$C176*0</f>
        <v>43592.845833332933</v>
      </c>
      <c r="J176" s="423">
        <f ca="1">$G176+$C176/60*0+$C176*1</f>
        <v>43592.8749999996</v>
      </c>
      <c r="K176" s="423">
        <f ca="1">$G176+$C176/60*30+$C176*2</f>
        <v>43592.937499999607</v>
      </c>
      <c r="L176" s="423">
        <f ca="1">$G176+$C176/60*0+$C176*3</f>
        <v>43592.958333332936</v>
      </c>
      <c r="M176" s="424" t="str">
        <f>IF(_tag_month_day!A166="","",_tag_month_day!A166)</f>
        <v/>
      </c>
      <c r="N176" s="424" t="str">
        <f>IF(_tag_month_day!B166="","",_tag_month_day!B166)</f>
        <v/>
      </c>
      <c r="O176" s="425" t="e">
        <f>IF(M176+N176=0,"",M176+N176)</f>
        <v>#VALUE!</v>
      </c>
      <c r="P176" s="424" t="str">
        <f>IF(_tag_month_day!C166="","",_tag_month_day!C166)</f>
        <v/>
      </c>
      <c r="Q176" s="424" t="str">
        <f>IF(_tag_month_day!D166="","",_tag_month_day!D166)</f>
        <v/>
      </c>
      <c r="R176" s="426" t="str">
        <f>IF(_tag_month_day!CB166="","",_tag_month_day!CB166/100)</f>
        <v/>
      </c>
      <c r="S176" s="427" t="str">
        <f>IF(_tag_month_day!E166="","",_tag_month_day!E166)</f>
        <v/>
      </c>
      <c r="T176" s="427" t="str">
        <f>IF(_tag_month_day!F166="","",_tag_month_day!F166)</f>
        <v/>
      </c>
      <c r="U176" s="428" t="e">
        <f>S176+T176</f>
        <v>#VALUE!</v>
      </c>
      <c r="V176" s="429" t="e">
        <f>U176/AJ176</f>
        <v>#VALUE!</v>
      </c>
      <c r="W176" s="430" t="str">
        <f>IF(_jhy_month_day!A166="","",_jhy_month_day!A166)</f>
        <v/>
      </c>
      <c r="X176" s="431" t="str">
        <f>IF(_jhy_month_day!B166="","",_jhy_month_day!B166/100)</f>
        <v/>
      </c>
      <c r="Y176" s="431" t="str">
        <f>IF(_jhy_month_day!C166="","",_jhy_month_day!C166/100)</f>
        <v/>
      </c>
      <c r="Z176" s="432">
        <f>Z172+1</f>
        <v>42</v>
      </c>
      <c r="AA176" s="433" t="str">
        <f>IF(_tag_month_day!G166="","",_tag_month_day!G166/100)</f>
        <v/>
      </c>
      <c r="AB176" s="433" t="str">
        <f>IF(_tag_month_day!H166="","",_tag_month_day!H166/100)</f>
        <v/>
      </c>
      <c r="AC176" s="434">
        <f>IF(X176="",AC175,BK176*($AV175*X176+$AW175*FD175+$AX175*FI175+$AY175*FN175+$AZ175*FS175+$BA175*FX175+$BG175*GE175)/(AV175*Y176+AX175*FK175+AW175*FF175+AY175*FP175+AZ175*FU175+BA175*FZ175+BG175*GG175+BB175*GK175+BC175*GN175+BD175*GP175))</f>
        <v>1.59963432013121</v>
      </c>
      <c r="AD176" s="435" t="str">
        <f>IF(AC176=AC175,"",AC176-AC175)</f>
        <v/>
      </c>
      <c r="AE176" s="436" t="str">
        <f>IF(1-AF176=0,"",(1-AF176))</f>
        <v/>
      </c>
      <c r="AF176" s="437">
        <v>1</v>
      </c>
      <c r="AG176" s="10" t="str">
        <f>AG175</f>
        <v>8B4</v>
      </c>
      <c r="AH176" s="438" t="str">
        <f>AH175</f>
        <v/>
      </c>
      <c r="AI176" s="424" t="e">
        <f>IF(ROUND(AJ176-AJ175,1)=0,"",AJ176-AJ175)</f>
        <v>#VALUE!</v>
      </c>
      <c r="AJ176" s="10" t="str">
        <f>IF(_tag_month_day!I166="","",_tag_month_day!I166)</f>
        <v/>
      </c>
      <c r="AK176" s="440"/>
      <c r="AL176" s="440"/>
      <c r="AM176" s="440"/>
      <c r="AN176" s="441">
        <f>AN175</f>
        <v>2</v>
      </c>
      <c r="AO176" s="441">
        <f>AO175</f>
        <v>8</v>
      </c>
      <c r="AP176" s="442" t="e">
        <f>(IF(AN176=0,AS175,AS175*(1+AO176/AN176)/(AR176+AO176/AN176)))+AT176</f>
        <v>#VALUE!</v>
      </c>
      <c r="AQ176" s="443" t="str">
        <f>IF(_tag_month_day!J166="","",_tag_month_day!J166/100)</f>
        <v/>
      </c>
      <c r="AR176" s="444">
        <f>AR175</f>
        <v>1.3</v>
      </c>
      <c r="AS176" s="445" t="e">
        <f>AQ176*(AN176*AR176+AO176)/(AN176+AO176)</f>
        <v>#VALUE!</v>
      </c>
      <c r="AT176" s="445" t="e">
        <f>(SUM(BE176:BF176)-SUM(BE175:BF175))*0.05</f>
        <v>#VALUE!</v>
      </c>
      <c r="AU176" s="446" t="str">
        <f>IF(_tag_month_day!CC166="","",IF(_tag_month_day!CC166&gt;0,_tag_month_day!CD166,_tag_month_day!CE166))</f>
        <v/>
      </c>
      <c r="AV176" s="447" t="str">
        <f>IF(_tag_month_day!L166="","",_tag_month_day!L166/100)</f>
        <v/>
      </c>
      <c r="AW176" s="431">
        <f>AW175</f>
        <v>0</v>
      </c>
      <c r="AX176" s="431">
        <f>AX175</f>
        <v>0</v>
      </c>
      <c r="AY176" s="431" t="str">
        <f>IF(_tag_month_day!M166="","",_tag_month_day!M166/100)</f>
        <v/>
      </c>
      <c r="AZ176" s="431" t="str">
        <f>IF(_tag_month_day!N166="","",_tag_month_day!N166/100)</f>
        <v/>
      </c>
      <c r="BA176" s="431" t="str">
        <f>IF(_tag_month_day!O166="","",_tag_month_day!O166/100)</f>
        <v/>
      </c>
      <c r="BB176" s="448" t="str">
        <f>IF(_tag_month_day!P166="","",_tag_month_day!P166/100)</f>
        <v/>
      </c>
      <c r="BC176" s="448">
        <f>BC175</f>
        <v>0</v>
      </c>
      <c r="BD176" s="448" t="str">
        <f>IF(_tag_month_day!Q166="","",_tag_month_day!Q166/100)</f>
        <v/>
      </c>
      <c r="BE176" s="449" t="str">
        <f>IF(_tag_month_day!R166="","",_tag_month_day!R166/100)</f>
        <v/>
      </c>
      <c r="BF176" s="388" t="e">
        <f>(AU176*(100+BE176*100))/(AJ176-AU176)/100</f>
        <v>#VALUE!</v>
      </c>
      <c r="BG176" s="450" t="e">
        <f>BE176+BF176</f>
        <v>#VALUE!</v>
      </c>
      <c r="BH176" s="451" t="e">
        <f>SUM(AV176:BF176)</f>
        <v>#VALUE!</v>
      </c>
      <c r="BI176" s="452" t="e">
        <f>IF(CX176=0,BI175,(DK176*查询!$R$5+DL176*查询!$Q$5+DM176*查询!$N$5+DN176*查询!$O$5+DO176*查询!$P$5)*AF176/CX176)</f>
        <v>#VALUE!</v>
      </c>
      <c r="BJ176" s="452" t="e">
        <f>IF(CX176=0,BJ175,(DP176*查询!$S$5+DQ176*查询!$T$5+DR176*查询!$U$5)*AF176/CX176)</f>
        <v>#VALUE!</v>
      </c>
      <c r="BK176" s="452">
        <f>BK175</f>
        <v>1</v>
      </c>
      <c r="BL176" s="453" t="e">
        <f>SUMPRODUCT((AV176:BA176)*(GS176:GX176))/((GS176:GX176)+SUM(BB176:BD176)*GY176+BG176*GZ176)</f>
        <v>#VALUE!</v>
      </c>
      <c r="BM176" s="453" t="e">
        <f>BK176*($AV176*FB176+$AW176*FD176+$AX176*FI176+$AY176*FN176+$AZ176*FS176+$BA176*FX176+$BG176*GE176)/(AV176*EY176+AX176*FK176+AW176*FF176+AY176*FP176+AZ176*FU176+BA176*FZ176+BG176*GG176+BB176*GK176+BC176*GN176+BD176*GP176)</f>
        <v>#VALUE!</v>
      </c>
      <c r="BN176" s="453" t="e">
        <f>($AV176*FC176+$AX176*FJ176+$AW176*FE176+$AY176*FO176+$AZ176*FT176+$BA176*FY176+$BG176*GF176)/($AV176*FA176+BG176*GH176+BB176*GL176+BC176*GO176+BD176*GQ176+BA176*GA176)</f>
        <v>#VALUE!</v>
      </c>
      <c r="BO176" s="454" t="e">
        <f>SUMPRODUCT(AV176:BA176*GS176:GX176)/(GS176:GX176+(BB176+BC176+BD176)*GY176+BG176)</f>
        <v>#VALUE!</v>
      </c>
      <c r="BP176" s="454" t="e">
        <f>SUMPRODUCT(AV176:BA176*GS176:GX176)/(GS176:GX176+(BB176+BC176+BD176)*GY176+BG176)</f>
        <v>#VALUE!</v>
      </c>
      <c r="BQ176" s="454" t="e">
        <f>SUMPRODUCT(AV176:BA176*GS176:GX176)/(GS176:GX176+(BB176+BC176+BD176)*GY176+BG176)</f>
        <v>#VALUE!</v>
      </c>
      <c r="BR176" s="453" t="str">
        <f>IF(_tag_month_day!T166="","",_tag_month_day!T166)</f>
        <v/>
      </c>
      <c r="BS176" s="453" t="str">
        <f>IF(_tag_month_day!U166="","",_tag_month_day!U166)</f>
        <v/>
      </c>
      <c r="BT176" s="455" t="str">
        <f>IF(CK176="","",IF((CK176&gt;=BV176-0.12)*(CK176&lt;=BV176+0.12),"合格","不合格"))</f>
        <v/>
      </c>
      <c r="BU176" s="456" t="str">
        <f>IF(_tag_month_day!V166="","",_tag_month_day!V166)</f>
        <v/>
      </c>
      <c r="BV176" s="457" t="str">
        <f>IF(_tag_month_day!W166="","",_tag_month_day!W166)</f>
        <v/>
      </c>
      <c r="BW176" s="458" t="str">
        <f>IF(_tag_month_day!X166="","",_tag_month_day!X166)</f>
        <v/>
      </c>
      <c r="BX176" s="458" t="str">
        <f>IF(_tag_month_day!Y166="","",_tag_month_day!Y166)</f>
        <v/>
      </c>
      <c r="BY176" s="459">
        <f ca="1">L176</f>
        <v>43592.958333332936</v>
      </c>
      <c r="BZ176" s="460"/>
      <c r="CA176" s="461"/>
      <c r="CB176" s="424" t="str">
        <f>IF(_tag_month_day!Z166="","",_tag_month_day!Z166)</f>
        <v/>
      </c>
      <c r="CC176" s="424" t="str">
        <f>IF(_tag_month_day!AA166="","",_tag_month_day!AA166)</f>
        <v/>
      </c>
      <c r="CD176" s="424" t="str">
        <f>IF(_tag_month_day!AB166="","",_tag_month_day!AB166)</f>
        <v/>
      </c>
      <c r="CE176" s="424" t="str">
        <f>IF(_tag_month_day!AC166="","",_tag_month_day!AC166)</f>
        <v/>
      </c>
      <c r="CF176" s="424" t="str">
        <f>IF(_tag_month_day!AD166="","",_tag_month_day!AD166)</f>
        <v/>
      </c>
      <c r="CG176" s="424" t="str">
        <f>IF(_tag_month_day!AE166="","",_tag_month_day!AE166)</f>
        <v/>
      </c>
      <c r="CH176" s="424" t="str">
        <f>IF(_tag_month_day!AF166="","",_tag_month_day!AF166)</f>
        <v/>
      </c>
      <c r="CI176" s="424" t="str">
        <f>IF(_tag_month_day!AG166="","",_tag_month_day!AG166)</f>
        <v/>
      </c>
      <c r="CJ176" s="424" t="str">
        <f>IF(_tag_month_day!AH166="","",_tag_month_day!AH166)</f>
        <v/>
      </c>
      <c r="CK176" s="424" t="str">
        <f>IF(_tag_month_day!AI166="","",_tag_month_day!AI166)</f>
        <v/>
      </c>
      <c r="CL176" s="4" t="str">
        <f>IF(_tag_month_day!AJ166="","",_tag_month_day!AJ166)</f>
        <v/>
      </c>
      <c r="CM176" s="4" t="str">
        <f>IF(_tag_month_day!AK166="","",_tag_month_day!AK166)</f>
        <v/>
      </c>
      <c r="CN176" s="4" t="str">
        <f>IF(_tag_month_day!AL166="","",_tag_month_day!AL166)</f>
        <v/>
      </c>
      <c r="CO176" s="4" t="str">
        <f>IF(_tag_month_day!AM166="","",_tag_month_day!AM166)</f>
        <v/>
      </c>
      <c r="CP176" s="4" t="str">
        <f>IF(_tag_month_day!AN166="","",_tag_month_day!AN166)</f>
        <v/>
      </c>
      <c r="CQ176" s="4" t="str">
        <f>IF(_tag_month_day!AO166="","",_tag_month_day!AO166)</f>
        <v/>
      </c>
      <c r="CR176" s="462" t="str">
        <f>IF(_tag_month_day!AP166="","",_tag_month_day!AP166)</f>
        <v/>
      </c>
      <c r="CS176" s="463" t="str">
        <f>IF(_tag_month_day!AQ166="","",_tag_month_day!AQ166)</f>
        <v/>
      </c>
      <c r="CT176" s="4" t="str">
        <f>IF(_tag_month_day!AR166="","",_tag_month_day!AR166)</f>
        <v/>
      </c>
      <c r="CU176" s="464" t="e">
        <f>DU176/AJ176</f>
        <v>#VALUE!</v>
      </c>
      <c r="CV176" s="451" t="e">
        <f>BG176/BH176</f>
        <v>#VALUE!</v>
      </c>
      <c r="CW176" s="465" t="e">
        <f>AJ176*(1-CV176)*CU176*AF176</f>
        <v>#VALUE!</v>
      </c>
      <c r="CX176" s="465" t="e">
        <f>CW176*94%</f>
        <v>#VALUE!</v>
      </c>
      <c r="CY176" s="466" t="e">
        <f>IF(CX176=0,0,DS176/(DS176+CX176))</f>
        <v>#VALUE!</v>
      </c>
      <c r="CZ176" s="465" t="e">
        <f>$AJ176*EF176</f>
        <v>#VALUE!</v>
      </c>
      <c r="DA176" s="465" t="e">
        <f>$AJ176*EG176</f>
        <v>#VALUE!</v>
      </c>
      <c r="DB176" s="465" t="e">
        <f>$AJ176*EH176</f>
        <v>#VALUE!</v>
      </c>
      <c r="DC176" s="465" t="e">
        <f>$AJ176*EI176</f>
        <v>#VALUE!</v>
      </c>
      <c r="DD176" s="465" t="e">
        <f>$AJ176*EJ176</f>
        <v>#VALUE!</v>
      </c>
      <c r="DE176" s="465" t="e">
        <f>$AJ176*EK176</f>
        <v>#VALUE!</v>
      </c>
      <c r="DF176" s="465" t="e">
        <f>$AJ176*EL176</f>
        <v>#VALUE!</v>
      </c>
      <c r="DG176" s="465" t="e">
        <f>$AJ176*EM176</f>
        <v>#VALUE!</v>
      </c>
      <c r="DH176" s="465" t="e">
        <f>$AJ176*EN176</f>
        <v>#VALUE!</v>
      </c>
      <c r="DI176" s="465" t="e">
        <f>$AJ176*EO176</f>
        <v>#VALUE!</v>
      </c>
      <c r="DJ176" s="465" t="e">
        <f>CZ176*(1-EP176)</f>
        <v>#VALUE!</v>
      </c>
      <c r="DK176" s="465" t="e">
        <f>DA176*(1-ER176)</f>
        <v>#VALUE!</v>
      </c>
      <c r="DL176" s="465" t="e">
        <f>DB176*(1-EQ176)</f>
        <v>#VALUE!</v>
      </c>
      <c r="DM176" s="465" t="e">
        <f>DC176*(1-ES176)</f>
        <v>#VALUE!</v>
      </c>
      <c r="DN176" s="465" t="e">
        <f>DD176*(1-ET176)</f>
        <v>#VALUE!</v>
      </c>
      <c r="DO176" s="465" t="e">
        <f>DE176</f>
        <v>#VALUE!</v>
      </c>
      <c r="DP176" s="465" t="e">
        <f>DF176*(1-EU176)</f>
        <v>#VALUE!</v>
      </c>
      <c r="DQ176" s="465" t="e">
        <f>DG176*(1-EV176)</f>
        <v>#VALUE!</v>
      </c>
      <c r="DR176" s="465" t="e">
        <f>DH176*(1-EW176)</f>
        <v>#VALUE!</v>
      </c>
      <c r="DS176" s="465" t="e">
        <f>DI176</f>
        <v>#VALUE!</v>
      </c>
      <c r="DT176" s="465" t="e">
        <f>SUM(DJ176:DS176)</f>
        <v>#VALUE!</v>
      </c>
      <c r="DU176" s="465" t="e">
        <f>(GS176:GX176)+(DP176+DQ176+DR176)*GY176+DS176</f>
        <v>#VALUE!</v>
      </c>
      <c r="DV176" s="451" t="e">
        <f>AV176/$BH176/(1-EP176)</f>
        <v>#VALUE!</v>
      </c>
      <c r="DW176" s="451" t="e">
        <f>AW176/$BH176/(1-ER176)</f>
        <v>#VALUE!</v>
      </c>
      <c r="DX176" s="451" t="e">
        <f>AX176/$BH176/(1-EQ176)</f>
        <v>#VALUE!</v>
      </c>
      <c r="DY176" s="451" t="e">
        <f>AY176/$BH176/(1-ES176)</f>
        <v>#VALUE!</v>
      </c>
      <c r="DZ176" s="451" t="e">
        <f>AZ176/$BH176/(1-ET176)</f>
        <v>#VALUE!</v>
      </c>
      <c r="EA176" s="451" t="e">
        <f>BA176/$BH176/(1-AX176)</f>
        <v>#VALUE!</v>
      </c>
      <c r="EB176" s="451" t="e">
        <f>BB176/$BH176/(1-EU176)</f>
        <v>#VALUE!</v>
      </c>
      <c r="EC176" s="451" t="e">
        <f>BC176/$BH176/(1-EV176)</f>
        <v>#VALUE!</v>
      </c>
      <c r="ED176" s="451" t="e">
        <f>BD176/$BH176/(1-EW176)</f>
        <v>#VALUE!</v>
      </c>
      <c r="EE176" s="451" t="e">
        <f>BG176/BH176</f>
        <v>#VALUE!</v>
      </c>
      <c r="EF176" s="451" t="e">
        <f>DV176/SUM($DV176:$EE176)</f>
        <v>#VALUE!</v>
      </c>
      <c r="EG176" s="451" t="e">
        <f>DW176/SUM($DV176:$EE176)</f>
        <v>#VALUE!</v>
      </c>
      <c r="EH176" s="451" t="e">
        <f>DX176/SUM($DV176:$EE176)</f>
        <v>#VALUE!</v>
      </c>
      <c r="EI176" s="451" t="e">
        <f>DY176/SUM($DV176:$EE176)</f>
        <v>#VALUE!</v>
      </c>
      <c r="EJ176" s="451" t="e">
        <f>DZ176/SUM($DV176:$EE176)</f>
        <v>#VALUE!</v>
      </c>
      <c r="EK176" s="451" t="e">
        <f>EA176/SUM($DV176:$EE176)</f>
        <v>#VALUE!</v>
      </c>
      <c r="EL176" s="451" t="e">
        <f>EB176/SUM($DV176:$EE176)</f>
        <v>#VALUE!</v>
      </c>
      <c r="EM176" s="451" t="e">
        <f>EC176/SUM($DV176:$EE176)</f>
        <v>#VALUE!</v>
      </c>
      <c r="EN176" s="451" t="e">
        <f>ED176/SUM($DV176:$EE176)</f>
        <v>#VALUE!</v>
      </c>
      <c r="EO176" s="451" t="e">
        <f>EE176/SUM($DV176:$EE176)</f>
        <v>#VALUE!</v>
      </c>
      <c r="EP176" s="450">
        <f>EP175</f>
        <v>0.080000000000000002</v>
      </c>
      <c r="EQ176" s="450">
        <f>EQ175</f>
        <v>0.014999999999999999</v>
      </c>
      <c r="ER176" s="450">
        <f>ER175</f>
        <v>0.014999999999999999</v>
      </c>
      <c r="ES176" s="450">
        <f>ES175</f>
        <v>0.014999999999999999</v>
      </c>
      <c r="ET176" s="450">
        <f>ET175</f>
        <v>0.014999999999999999</v>
      </c>
      <c r="EU176" s="450">
        <f>EU175</f>
        <v>0.089999999999999997</v>
      </c>
      <c r="EV176" s="450">
        <f>EV175</f>
        <v>0.089999999999999997</v>
      </c>
      <c r="EW176" s="450">
        <f>EW175</f>
        <v>0.089999999999999997</v>
      </c>
      <c r="EX176" s="431" t="str">
        <f>IF(_tag_month_day!AS166="","",_tag_month_day!AS166/100)</f>
        <v/>
      </c>
      <c r="EY176" s="431" t="str">
        <f>IF(_tag_month_day!AT166="","",_tag_month_day!AT166/100)</f>
        <v/>
      </c>
      <c r="EZ176" s="431" t="str">
        <f>IF(_tag_month_day!AU166="","",_tag_month_day!AU166/100)</f>
        <v/>
      </c>
      <c r="FA176" s="431" t="str">
        <f>IF(_tag_month_day!AV166="","",_tag_month_day!AV166/100)</f>
        <v/>
      </c>
      <c r="FB176" s="431" t="str">
        <f>IF(_tag_month_day!AW166="","",_tag_month_day!AW166/100)</f>
        <v/>
      </c>
      <c r="FC176" s="431" t="str">
        <f>IF(_tag_month_day!AX166="","",_tag_month_day!AX166/100)</f>
        <v/>
      </c>
      <c r="FD176" s="449" t="str">
        <f>IF(_tag_month_day!AY166="","",_tag_month_day!AY166/100)</f>
        <v/>
      </c>
      <c r="FE176" s="449" t="str">
        <f>IF(_tag_month_day!AZ166="","",_tag_month_day!AZ166/100)</f>
        <v/>
      </c>
      <c r="FF176" s="449" t="str">
        <f>IF(_tag_month_day!BA166="","",_tag_month_day!BA166/100)</f>
        <v/>
      </c>
      <c r="FG176" s="449" t="str">
        <f>IF(_tag_month_day!BB166="","",_tag_month_day!BB166/100)</f>
        <v/>
      </c>
      <c r="FH176" s="467" t="str">
        <f>IF(_tag_month_day!BC166="","",_tag_month_day!BC166/100)</f>
        <v/>
      </c>
      <c r="FI176" s="449">
        <f>FI175</f>
        <v>0.40999999999999998</v>
      </c>
      <c r="FJ176" s="449">
        <f>FJ175</f>
        <v>0.11</v>
      </c>
      <c r="FK176" s="449">
        <f>FK175</f>
        <v>0.014999999999999999</v>
      </c>
      <c r="FL176" s="449">
        <f>FL175</f>
        <v>0</v>
      </c>
      <c r="FM176" s="467">
        <f>FM175</f>
        <v>0.0001</v>
      </c>
      <c r="FN176" s="449">
        <f>FN175</f>
        <v>0.32000000000000001</v>
      </c>
      <c r="FO176" s="449">
        <f>FO175</f>
        <v>0.20000000000000001</v>
      </c>
      <c r="FP176" s="449">
        <f>FP175</f>
        <v>0.01</v>
      </c>
      <c r="FQ176" s="449">
        <f>FQ175</f>
        <v>0</v>
      </c>
      <c r="FR176" s="467">
        <f>FR175</f>
        <v>0.0001</v>
      </c>
      <c r="FS176" s="449" t="str">
        <f>IF(_tag_month_day!BD166="","",_tag_month_day!BD166/100)</f>
        <v/>
      </c>
      <c r="FT176" s="449" t="str">
        <f>IF(_tag_month_day!BE166="","",_tag_month_day!BE166/100)</f>
        <v/>
      </c>
      <c r="FU176" s="449" t="str">
        <f>IF(_tag_month_day!BF166="","",_tag_month_day!BF166/100)</f>
        <v/>
      </c>
      <c r="FV176" s="449" t="str">
        <f>IF(_tag_month_day!BG166="","",_tag_month_day!BG166/100)</f>
        <v/>
      </c>
      <c r="FW176" s="467" t="str">
        <f>IF(_tag_month_day!BH166="","",_tag_month_day!BH166/100)</f>
        <v/>
      </c>
      <c r="FX176" s="449" t="str">
        <f>IF(_tag_month_day!BI166="","",_tag_month_day!BI166/100)</f>
        <v/>
      </c>
      <c r="FY176" s="449" t="str">
        <f>IF(_tag_month_day!BJ166="","",_tag_month_day!BJ166/100)</f>
        <v/>
      </c>
      <c r="FZ176" s="468" t="str">
        <f>IF(_tag_month_day!BK166="","",_tag_month_day!BK166/100)</f>
        <v/>
      </c>
      <c r="GA176" s="449" t="str">
        <f>IF(_tag_month_day!BL166="","",_tag_month_day!BL166/100)</f>
        <v/>
      </c>
      <c r="GB176" s="467" t="str">
        <f>IF(_tag_month_day!BM166="","",_tag_month_day!BM166/100)</f>
        <v/>
      </c>
      <c r="GC176" s="431" t="str">
        <f>IF(_tag_month_day!BN166="","",_tag_month_day!BN166/100)</f>
        <v/>
      </c>
      <c r="GD176" s="431" t="str">
        <f>IF(_tag_month_day!BO166="","",_tag_month_day!BO166/100)</f>
        <v/>
      </c>
      <c r="GE176" s="431" t="str">
        <f>IF(_tag_month_day!BP166="","",_tag_month_day!BP166/100)</f>
        <v/>
      </c>
      <c r="GF176" s="431" t="str">
        <f>IF(_tag_month_day!BQ166="","",_tag_month_day!BQ166/100)</f>
        <v/>
      </c>
      <c r="GG176" s="431" t="str">
        <f>IF(_tag_month_day!BR166="","",_tag_month_day!BR166/100)</f>
        <v/>
      </c>
      <c r="GH176" s="431" t="str">
        <f>IF(_tag_month_day!BS166="","",_tag_month_day!BS166/100)</f>
        <v/>
      </c>
      <c r="GI176" s="467" t="str">
        <f>IF(_tag_month_day!BT166="","",_tag_month_day!BT166/100)</f>
        <v/>
      </c>
      <c r="GJ176" s="469" t="str">
        <f>IF(_tag_month_day!BU166="","",_tag_month_day!BU166/100)</f>
        <v/>
      </c>
      <c r="GK176" s="470">
        <f>GK175</f>
        <v>0.070000000000000007</v>
      </c>
      <c r="GL176" s="470">
        <f>GL175</f>
        <v>0.029999999999999999</v>
      </c>
      <c r="GM176" s="471" t="str">
        <f>IF(_tag_month_day!BX166="","",_tag_month_day!BX166/100)</f>
        <v/>
      </c>
      <c r="GN176" s="470">
        <f>GN175</f>
        <v>0.070000000000000007</v>
      </c>
      <c r="GO176" s="470">
        <f>GO175</f>
        <v>0.029999999999999999</v>
      </c>
      <c r="GP176" s="470">
        <f>GP175</f>
        <v>0.089999999999999997</v>
      </c>
      <c r="GQ176" s="470">
        <f>GQ175</f>
        <v>0.029999999999999999</v>
      </c>
      <c r="GR176" s="471" t="str">
        <f>IF(_tag_month_day!CA166="","",_tag_month_day!CA166/100)</f>
        <v/>
      </c>
      <c r="GS176" s="472">
        <f>GS175</f>
        <v>0.95299999999999996</v>
      </c>
      <c r="GT176" s="472">
        <f>GT175</f>
        <v>0.55000000000000004</v>
      </c>
      <c r="GU176" s="472">
        <f>GU175</f>
        <v>0.55000000000000004</v>
      </c>
      <c r="GV176" s="472">
        <f>GV175</f>
        <v>0.55000000000000004</v>
      </c>
      <c r="GW176" s="472">
        <f>GW175</f>
        <v>0.5</v>
      </c>
      <c r="GX176" s="472">
        <f>GX175</f>
        <v>0.93500000000000005</v>
      </c>
      <c r="GY176" s="472">
        <f>GY175</f>
        <v>0.14999999999999999</v>
      </c>
      <c r="GZ176" s="472">
        <f>GZ175</f>
        <v>1</v>
      </c>
      <c r="HA176" s="474">
        <f>HA175</f>
        <v>0.047</v>
      </c>
      <c r="HB176" s="474">
        <f>HB175</f>
        <v>0.45000000000000001</v>
      </c>
      <c r="HC176" s="474">
        <f>HC175</f>
        <v>0.45000000000000001</v>
      </c>
      <c r="HD176" s="474">
        <f>HD175</f>
        <v>0.45000000000000001</v>
      </c>
      <c r="HE176" s="474">
        <f>HE175</f>
        <v>0.5</v>
      </c>
      <c r="HF176" s="474">
        <f>HF175</f>
        <v>0.065000000000000002</v>
      </c>
      <c r="HG176" s="474">
        <f>HG175</f>
        <v>0.84999999999999998</v>
      </c>
      <c r="HH176" s="474">
        <f>HH175</f>
        <v>0</v>
      </c>
      <c r="HI176" s="10">
        <f>IF(BZ176&lt;&gt;"",CK176-BV176,0)</f>
        <v>0</v>
      </c>
      <c r="HJ176" s="10" t="e">
        <f>IF(AJ176&gt;0,AH176-AJ176,0)</f>
        <v>#VALUE!</v>
      </c>
      <c r="HK176" s="466">
        <f>HK175</f>
        <v>0.84999999999999998</v>
      </c>
      <c r="HL176" s="424">
        <f>HL175</f>
        <v>550000</v>
      </c>
      <c r="HM176" s="424">
        <f>HM175</f>
        <v>480000</v>
      </c>
      <c r="HN176" s="465" t="e">
        <f>(DJ176*EZ176+DK176*FH176+DL176*FM176+DM176*FR176+DN176*FW176+DO176*GB176+DS176*GI176+DP176*GM176+DR176*GR176)*1000*2</f>
        <v>#VALUE!</v>
      </c>
      <c r="HO176" s="465" t="e">
        <f>HN176*HK176*$HO$2/HL176*1000000</f>
        <v>#VALUE!</v>
      </c>
      <c r="HP176" s="465" t="e">
        <f>HN176*HK176*$HP$2/HM176*1000000</f>
        <v>#VALUE!</v>
      </c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</row>
    <row customFormat="1" r="177" s="0">
      <c r="A177" s="420">
        <v>166</v>
      </c>
      <c r="B177" s="421">
        <f ca="1">IF(D177=D176,B176,IF(D177="夜班",B176+1,B176))</f>
        <v>43592</v>
      </c>
      <c r="C177" s="422">
        <f>C176</f>
        <v>0.041666666666666699</v>
      </c>
      <c r="D177" s="10" t="str">
        <f ca="1">IF(HOUR(G177)&lt;8,"夜班",IF(HOUR(G177)&lt;16,"白班",IF(HOUR(G177)&lt;24,"中班",0)))</f>
        <v>中班</v>
      </c>
      <c r="E177" s="10" t="e">
        <f ca="1">IF(F177=1,"甲",IF(F177=2,"乙",IF(F177=3,"丙",IF(F177=4,"丁",""))))</f>
        <v>#REF!</v>
      </c>
      <c r="F177" s="10" t="e">
        <f ca="1">SUMPRODUCT((成本日报!$A$3:$A$95=计划!B177)*(成本日报!$B$3:$B$95=计划!$D177),成本日报!$C$3:$C$95)</f>
        <v>#REF!</v>
      </c>
      <c r="G177" s="423">
        <f ca="1">G176+C176</f>
        <v>43592.8749999996</v>
      </c>
      <c r="H177" s="423">
        <f ca="1">$G177+$C177/60*10+$C177*0</f>
        <v>43592.881944444045</v>
      </c>
      <c r="I177" s="423">
        <f ca="1">$G177+$C177/60*18+$C177*0</f>
        <v>43592.887499999597</v>
      </c>
      <c r="J177" s="423">
        <f ca="1">$G177+$C177/60*0+$C177*1</f>
        <v>43592.916666666264</v>
      </c>
      <c r="K177" s="423">
        <f ca="1">$G177+$C177/60*30+$C177*2</f>
        <v>43592.979166666271</v>
      </c>
      <c r="L177" s="423">
        <f ca="1">$G177+$C177/60*0+$C177*3</f>
        <v>43592.9999999996</v>
      </c>
      <c r="M177" s="424" t="str">
        <f>IF(_tag_month_day!A167="","",_tag_month_day!A167)</f>
        <v/>
      </c>
      <c r="N177" s="424" t="str">
        <f>IF(_tag_month_day!B167="","",_tag_month_day!B167)</f>
        <v/>
      </c>
      <c r="O177" s="425" t="e">
        <f>IF(M177+N177=0,"",M177+N177)</f>
        <v>#VALUE!</v>
      </c>
      <c r="P177" s="424" t="str">
        <f>IF(_tag_month_day!C167="","",_tag_month_day!C167)</f>
        <v/>
      </c>
      <c r="Q177" s="424" t="str">
        <f>IF(_tag_month_day!D167="","",_tag_month_day!D167)</f>
        <v/>
      </c>
      <c r="R177" s="426" t="str">
        <f>IF(_tag_month_day!CB167="","",_tag_month_day!CB167/100)</f>
        <v/>
      </c>
      <c r="S177" s="427" t="str">
        <f>IF(_tag_month_day!E167="","",_tag_month_day!E167)</f>
        <v/>
      </c>
      <c r="T177" s="427" t="str">
        <f>IF(_tag_month_day!F167="","",_tag_month_day!F167)</f>
        <v/>
      </c>
      <c r="U177" s="428" t="e">
        <f>S177+T177</f>
        <v>#VALUE!</v>
      </c>
      <c r="V177" s="429" t="e">
        <f>U177/AJ177</f>
        <v>#VALUE!</v>
      </c>
      <c r="W177" s="430" t="str">
        <f>IF(_jhy_month_day!A167="","",_jhy_month_day!A167)</f>
        <v/>
      </c>
      <c r="X177" s="431" t="str">
        <f>IF(_jhy_month_day!B167="","",_jhy_month_day!B167/100)</f>
        <v/>
      </c>
      <c r="Y177" s="431" t="str">
        <f>IF(_jhy_month_day!C167="","",_jhy_month_day!C167/100)</f>
        <v/>
      </c>
      <c r="Z177" s="432">
        <f>Z173+1</f>
        <v>42</v>
      </c>
      <c r="AA177" s="433" t="str">
        <f>IF(_tag_month_day!G167="","",_tag_month_day!G167/100)</f>
        <v/>
      </c>
      <c r="AB177" s="433" t="str">
        <f>IF(_tag_month_day!H167="","",_tag_month_day!H167/100)</f>
        <v/>
      </c>
      <c r="AC177" s="434">
        <f>IF(X177="",AC176,BK177*($AV176*X177+$AW176*FD176+$AX176*FI176+$AY176*FN176+$AZ176*FS176+$BA176*FX176+$BG176*GE176)/(AV176*Y177+AX176*FK176+AW176*FF176+AY176*FP176+AZ176*FU176+BA176*FZ176+BG176*GG176+BB176*GK176+BC176*GN176+BD176*GP176))</f>
        <v>1.59963432013121</v>
      </c>
      <c r="AD177" s="435" t="str">
        <f>IF(AC177=AC176,"",AC177-AC176)</f>
        <v/>
      </c>
      <c r="AE177" s="436" t="str">
        <f>IF(1-AF177=0,"",(1-AF177))</f>
        <v/>
      </c>
      <c r="AF177" s="437">
        <v>1</v>
      </c>
      <c r="AG177" s="10" t="str">
        <f>AG176</f>
        <v>8B4</v>
      </c>
      <c r="AH177" s="438" t="str">
        <f>AH176</f>
        <v/>
      </c>
      <c r="AI177" s="424" t="e">
        <f>IF(ROUND(AJ177-AJ176,1)=0,"",AJ177-AJ176)</f>
        <v>#VALUE!</v>
      </c>
      <c r="AJ177" s="10" t="str">
        <f>IF(_tag_month_day!I167="","",_tag_month_day!I167)</f>
        <v/>
      </c>
      <c r="AK177" s="440"/>
      <c r="AL177" s="440"/>
      <c r="AM177" s="440"/>
      <c r="AN177" s="441">
        <f>AN176</f>
        <v>2</v>
      </c>
      <c r="AO177" s="441">
        <f>AO176</f>
        <v>8</v>
      </c>
      <c r="AP177" s="442" t="e">
        <f>(IF(AN177=0,AS176,AS176*(1+AO177/AN177)/(AR177+AO177/AN177)))+AT177</f>
        <v>#VALUE!</v>
      </c>
      <c r="AQ177" s="443" t="str">
        <f>IF(_tag_month_day!J167="","",_tag_month_day!J167/100)</f>
        <v/>
      </c>
      <c r="AR177" s="444">
        <f>AR176</f>
        <v>1.3</v>
      </c>
      <c r="AS177" s="445" t="e">
        <f>AQ177*(AN177*AR177+AO177)/(AN177+AO177)</f>
        <v>#VALUE!</v>
      </c>
      <c r="AT177" s="445" t="e">
        <f>(SUM(BE177:BF177)-SUM(BE176:BF176))*0.05</f>
        <v>#VALUE!</v>
      </c>
      <c r="AU177" s="446" t="str">
        <f>IF(_tag_month_day!CC167="","",IF(_tag_month_day!CC167&gt;0,_tag_month_day!CD167,_tag_month_day!CE167))</f>
        <v/>
      </c>
      <c r="AV177" s="447" t="str">
        <f>IF(_tag_month_day!L167="","",_tag_month_day!L167/100)</f>
        <v/>
      </c>
      <c r="AW177" s="431">
        <f>AW176</f>
        <v>0</v>
      </c>
      <c r="AX177" s="431">
        <f>AX176</f>
        <v>0</v>
      </c>
      <c r="AY177" s="431" t="str">
        <f>IF(_tag_month_day!M167="","",_tag_month_day!M167/100)</f>
        <v/>
      </c>
      <c r="AZ177" s="431" t="str">
        <f>IF(_tag_month_day!N167="","",_tag_month_day!N167/100)</f>
        <v/>
      </c>
      <c r="BA177" s="431" t="str">
        <f>IF(_tag_month_day!O167="","",_tag_month_day!O167/100)</f>
        <v/>
      </c>
      <c r="BB177" s="448" t="str">
        <f>IF(_tag_month_day!P167="","",_tag_month_day!P167/100)</f>
        <v/>
      </c>
      <c r="BC177" s="448">
        <f>BC176</f>
        <v>0</v>
      </c>
      <c r="BD177" s="448" t="str">
        <f>IF(_tag_month_day!Q167="","",_tag_month_day!Q167/100)</f>
        <v/>
      </c>
      <c r="BE177" s="449" t="str">
        <f>IF(_tag_month_day!R167="","",_tag_month_day!R167/100)</f>
        <v/>
      </c>
      <c r="BF177" s="388" t="e">
        <f>(AU177*(100+BE177*100))/(AJ177-AU177)/100</f>
        <v>#VALUE!</v>
      </c>
      <c r="BG177" s="450" t="e">
        <f>BE177+BF177</f>
        <v>#VALUE!</v>
      </c>
      <c r="BH177" s="451" t="e">
        <f>SUM(AV177:BF177)</f>
        <v>#VALUE!</v>
      </c>
      <c r="BI177" s="452" t="e">
        <f>IF(CX177=0,BI176,(DK177*查询!$R$5+DL177*查询!$Q$5+DM177*查询!$N$5+DN177*查询!$O$5+DO177*查询!$P$5)*AF177/CX177)</f>
        <v>#VALUE!</v>
      </c>
      <c r="BJ177" s="452" t="e">
        <f>IF(CX177=0,BJ176,(DP177*查询!$S$5+DQ177*查询!$T$5+DR177*查询!$U$5)*AF177/CX177)</f>
        <v>#VALUE!</v>
      </c>
      <c r="BK177" s="452">
        <f>BK176</f>
        <v>1</v>
      </c>
      <c r="BL177" s="453" t="e">
        <f>SUMPRODUCT((AV177:BA177)*(GS177:GX177))/((GS177:GX177)+SUM(BB177:BD177)*GY177+BG177*GZ177)</f>
        <v>#VALUE!</v>
      </c>
      <c r="BM177" s="453" t="e">
        <f>BK177*($AV177*FB177+$AW177*FD177+$AX177*FI177+$AY177*FN177+$AZ177*FS177+$BA177*FX177+$BG177*GE177)/(AV177*EY177+AX177*FK177+AW177*FF177+AY177*FP177+AZ177*FU177+BA177*FZ177+BG177*GG177+BB177*GK177+BC177*GN177+BD177*GP177)</f>
        <v>#VALUE!</v>
      </c>
      <c r="BN177" s="453" t="e">
        <f>($AV177*FC177+$AX177*FJ177+$AW177*FE177+$AY177*FO177+$AZ177*FT177+$BA177*FY177+$BG177*GF177)/($AV177*FA177+BG177*GH177+BB177*GL177+BC177*GO177+BD177*GQ177+BA177*GA177)</f>
        <v>#VALUE!</v>
      </c>
      <c r="BO177" s="454" t="e">
        <f>SUMPRODUCT(AV177:BA177*GS177:GX177)/(GS177:GX177+(BB177+BC177+BD177)*GY177+BG177)</f>
        <v>#VALUE!</v>
      </c>
      <c r="BP177" s="454" t="e">
        <f>SUMPRODUCT(AV177:BA177*GS177:GX177)/(GS177:GX177+(BB177+BC177+BD177)*GY177+BG177)</f>
        <v>#VALUE!</v>
      </c>
      <c r="BQ177" s="454" t="e">
        <f>SUMPRODUCT(AV177:BA177*GS177:GX177)/(GS177:GX177+(BB177+BC177+BD177)*GY177+BG177)</f>
        <v>#VALUE!</v>
      </c>
      <c r="BR177" s="453" t="str">
        <f>IF(_tag_month_day!T167="","",_tag_month_day!T167)</f>
        <v/>
      </c>
      <c r="BS177" s="453" t="str">
        <f>IF(_tag_month_day!U167="","",_tag_month_day!U167)</f>
        <v/>
      </c>
      <c r="BT177" s="455" t="str">
        <f>IF(CK177="","",IF((CK177&gt;=BV177-0.12)*(CK177&lt;=BV177+0.12),"合格","不合格"))</f>
        <v/>
      </c>
      <c r="BU177" s="456" t="str">
        <f>IF(_tag_month_day!V167="","",_tag_month_day!V167)</f>
        <v/>
      </c>
      <c r="BV177" s="457" t="str">
        <f>IF(_tag_month_day!W167="","",_tag_month_day!W167)</f>
        <v/>
      </c>
      <c r="BW177" s="458" t="str">
        <f>IF(_tag_month_day!X167="","",_tag_month_day!X167)</f>
        <v/>
      </c>
      <c r="BX177" s="458" t="str">
        <f>IF(_tag_month_day!Y167="","",_tag_month_day!Y167)</f>
        <v/>
      </c>
      <c r="BY177" s="459">
        <f ca="1">L177</f>
        <v>43592.9999999996</v>
      </c>
      <c r="BZ177" s="460" t="s">
        <v>429</v>
      </c>
      <c r="CA177" s="461">
        <v>0.024305555555555601</v>
      </c>
      <c r="CB177" s="424" t="str">
        <f>IF(_tag_month_day!Z167="","",_tag_month_day!Z167)</f>
        <v/>
      </c>
      <c r="CC177" s="424" t="str">
        <f>IF(_tag_month_day!AA167="","",_tag_month_day!AA167)</f>
        <v/>
      </c>
      <c r="CD177" s="424" t="str">
        <f>IF(_tag_month_day!AB167="","",_tag_month_day!AB167)</f>
        <v/>
      </c>
      <c r="CE177" s="424" t="str">
        <f>IF(_tag_month_day!AC167="","",_tag_month_day!AC167)</f>
        <v/>
      </c>
      <c r="CF177" s="424" t="str">
        <f>IF(_tag_month_day!AD167="","",_tag_month_day!AD167)</f>
        <v/>
      </c>
      <c r="CG177" s="424" t="str">
        <f>IF(_tag_month_day!AE167="","",_tag_month_day!AE167)</f>
        <v/>
      </c>
      <c r="CH177" s="424" t="str">
        <f>IF(_tag_month_day!AF167="","",_tag_month_day!AF167)</f>
        <v/>
      </c>
      <c r="CI177" s="424" t="str">
        <f>IF(_tag_month_day!AG167="","",_tag_month_day!AG167)</f>
        <v/>
      </c>
      <c r="CJ177" s="424" t="str">
        <f>IF(_tag_month_day!AH167="","",_tag_month_day!AH167)</f>
        <v/>
      </c>
      <c r="CK177" s="424" t="str">
        <f>IF(_tag_month_day!AI167="","",_tag_month_day!AI167)</f>
        <v/>
      </c>
      <c r="CL177" s="4" t="str">
        <f>IF(_tag_month_day!AJ167="","",_tag_month_day!AJ167)</f>
        <v/>
      </c>
      <c r="CM177" s="4" t="str">
        <f>IF(_tag_month_day!AK167="","",_tag_month_day!AK167)</f>
        <v/>
      </c>
      <c r="CN177" s="4" t="str">
        <f>IF(_tag_month_day!AL167="","",_tag_month_day!AL167)</f>
        <v/>
      </c>
      <c r="CO177" s="4" t="str">
        <f>IF(_tag_month_day!AM167="","",_tag_month_day!AM167)</f>
        <v/>
      </c>
      <c r="CP177" s="4" t="str">
        <f>IF(_tag_month_day!AN167="","",_tag_month_day!AN167)</f>
        <v/>
      </c>
      <c r="CQ177" s="4" t="str">
        <f>IF(_tag_month_day!AO167="","",_tag_month_day!AO167)</f>
        <v/>
      </c>
      <c r="CR177" s="462" t="str">
        <f>IF(_tag_month_day!AP167="","",_tag_month_day!AP167)</f>
        <v/>
      </c>
      <c r="CS177" s="463" t="str">
        <f>IF(_tag_month_day!AQ167="","",_tag_month_day!AQ167)</f>
        <v/>
      </c>
      <c r="CT177" s="4" t="str">
        <f>IF(_tag_month_day!AR167="","",_tag_month_day!AR167)</f>
        <v/>
      </c>
      <c r="CU177" s="464" t="e">
        <f>DU177/AJ177</f>
        <v>#VALUE!</v>
      </c>
      <c r="CV177" s="451" t="e">
        <f>BG177/BH177</f>
        <v>#VALUE!</v>
      </c>
      <c r="CW177" s="465" t="e">
        <f>AJ177*(1-CV177)*CU177*AF177</f>
        <v>#VALUE!</v>
      </c>
      <c r="CX177" s="465" t="e">
        <f>CW177*94%</f>
        <v>#VALUE!</v>
      </c>
      <c r="CY177" s="466" t="e">
        <f>IF(CX177=0,0,DS177/(DS177+CX177))</f>
        <v>#VALUE!</v>
      </c>
      <c r="CZ177" s="465" t="e">
        <f>$AJ177*EF177</f>
        <v>#VALUE!</v>
      </c>
      <c r="DA177" s="465" t="e">
        <f>$AJ177*EG177</f>
        <v>#VALUE!</v>
      </c>
      <c r="DB177" s="465" t="e">
        <f>$AJ177*EH177</f>
        <v>#VALUE!</v>
      </c>
      <c r="DC177" s="465" t="e">
        <f>$AJ177*EI177</f>
        <v>#VALUE!</v>
      </c>
      <c r="DD177" s="465" t="e">
        <f>$AJ177*EJ177</f>
        <v>#VALUE!</v>
      </c>
      <c r="DE177" s="465" t="e">
        <f>$AJ177*EK177</f>
        <v>#VALUE!</v>
      </c>
      <c r="DF177" s="465" t="e">
        <f>$AJ177*EL177</f>
        <v>#VALUE!</v>
      </c>
      <c r="DG177" s="465" t="e">
        <f>$AJ177*EM177</f>
        <v>#VALUE!</v>
      </c>
      <c r="DH177" s="465" t="e">
        <f>$AJ177*EN177</f>
        <v>#VALUE!</v>
      </c>
      <c r="DI177" s="465" t="e">
        <f>$AJ177*EO177</f>
        <v>#VALUE!</v>
      </c>
      <c r="DJ177" s="465" t="e">
        <f>CZ177*(1-EP177)</f>
        <v>#VALUE!</v>
      </c>
      <c r="DK177" s="465" t="e">
        <f>DA177*(1-ER177)</f>
        <v>#VALUE!</v>
      </c>
      <c r="DL177" s="465" t="e">
        <f>DB177*(1-EQ177)</f>
        <v>#VALUE!</v>
      </c>
      <c r="DM177" s="465" t="e">
        <f>DC177*(1-ES177)</f>
        <v>#VALUE!</v>
      </c>
      <c r="DN177" s="465" t="e">
        <f>DD177*(1-ET177)</f>
        <v>#VALUE!</v>
      </c>
      <c r="DO177" s="465" t="e">
        <f>DE177</f>
        <v>#VALUE!</v>
      </c>
      <c r="DP177" s="465" t="e">
        <f>DF177*(1-EU177)</f>
        <v>#VALUE!</v>
      </c>
      <c r="DQ177" s="465" t="e">
        <f>DG177*(1-EV177)</f>
        <v>#VALUE!</v>
      </c>
      <c r="DR177" s="465" t="e">
        <f>DH177*(1-EW177)</f>
        <v>#VALUE!</v>
      </c>
      <c r="DS177" s="465" t="e">
        <f>DI177</f>
        <v>#VALUE!</v>
      </c>
      <c r="DT177" s="465" t="e">
        <f>SUM(DJ177:DS177)</f>
        <v>#VALUE!</v>
      </c>
      <c r="DU177" s="465" t="e">
        <f>(GS177:GX177)+(DP177+DQ177+DR177)*GY177+DS177</f>
        <v>#VALUE!</v>
      </c>
      <c r="DV177" s="451" t="e">
        <f>AV177/$BH177/(1-EP177)</f>
        <v>#VALUE!</v>
      </c>
      <c r="DW177" s="451" t="e">
        <f>AW177/$BH177/(1-ER177)</f>
        <v>#VALUE!</v>
      </c>
      <c r="DX177" s="451" t="e">
        <f>AX177/$BH177/(1-EQ177)</f>
        <v>#VALUE!</v>
      </c>
      <c r="DY177" s="451" t="e">
        <f>AY177/$BH177/(1-ES177)</f>
        <v>#VALUE!</v>
      </c>
      <c r="DZ177" s="451" t="e">
        <f>AZ177/$BH177/(1-ET177)</f>
        <v>#VALUE!</v>
      </c>
      <c r="EA177" s="451" t="e">
        <f>BA177/$BH177/(1-AX177)</f>
        <v>#VALUE!</v>
      </c>
      <c r="EB177" s="451" t="e">
        <f>BB177/$BH177/(1-EU177)</f>
        <v>#VALUE!</v>
      </c>
      <c r="EC177" s="451" t="e">
        <f>BC177/$BH177/(1-EV177)</f>
        <v>#VALUE!</v>
      </c>
      <c r="ED177" s="451" t="e">
        <f>BD177/$BH177/(1-EW177)</f>
        <v>#VALUE!</v>
      </c>
      <c r="EE177" s="451" t="e">
        <f>BG177/BH177</f>
        <v>#VALUE!</v>
      </c>
      <c r="EF177" s="451" t="e">
        <f>DV177/SUM($DV177:$EE177)</f>
        <v>#VALUE!</v>
      </c>
      <c r="EG177" s="451" t="e">
        <f>DW177/SUM($DV177:$EE177)</f>
        <v>#VALUE!</v>
      </c>
      <c r="EH177" s="451" t="e">
        <f>DX177/SUM($DV177:$EE177)</f>
        <v>#VALUE!</v>
      </c>
      <c r="EI177" s="451" t="e">
        <f>DY177/SUM($DV177:$EE177)</f>
        <v>#VALUE!</v>
      </c>
      <c r="EJ177" s="451" t="e">
        <f>DZ177/SUM($DV177:$EE177)</f>
        <v>#VALUE!</v>
      </c>
      <c r="EK177" s="451" t="e">
        <f>EA177/SUM($DV177:$EE177)</f>
        <v>#VALUE!</v>
      </c>
      <c r="EL177" s="451" t="e">
        <f>EB177/SUM($DV177:$EE177)</f>
        <v>#VALUE!</v>
      </c>
      <c r="EM177" s="451" t="e">
        <f>EC177/SUM($DV177:$EE177)</f>
        <v>#VALUE!</v>
      </c>
      <c r="EN177" s="451" t="e">
        <f>ED177/SUM($DV177:$EE177)</f>
        <v>#VALUE!</v>
      </c>
      <c r="EO177" s="451" t="e">
        <f>EE177/SUM($DV177:$EE177)</f>
        <v>#VALUE!</v>
      </c>
      <c r="EP177" s="450">
        <f>EP176</f>
        <v>0.080000000000000002</v>
      </c>
      <c r="EQ177" s="450">
        <f>EQ176</f>
        <v>0.014999999999999999</v>
      </c>
      <c r="ER177" s="450">
        <f>ER176</f>
        <v>0.014999999999999999</v>
      </c>
      <c r="ES177" s="450">
        <f>ES176</f>
        <v>0.014999999999999999</v>
      </c>
      <c r="ET177" s="450">
        <f>ET176</f>
        <v>0.014999999999999999</v>
      </c>
      <c r="EU177" s="450">
        <f>EU176</f>
        <v>0.089999999999999997</v>
      </c>
      <c r="EV177" s="450">
        <f>EV176</f>
        <v>0.089999999999999997</v>
      </c>
      <c r="EW177" s="450">
        <f>EW176</f>
        <v>0.089999999999999997</v>
      </c>
      <c r="EX177" s="431" t="str">
        <f>IF(_tag_month_day!AS167="","",_tag_month_day!AS167/100)</f>
        <v/>
      </c>
      <c r="EY177" s="431" t="str">
        <f>IF(_tag_month_day!AT167="","",_tag_month_day!AT167/100)</f>
        <v/>
      </c>
      <c r="EZ177" s="431" t="str">
        <f>IF(_tag_month_day!AU167="","",_tag_month_day!AU167/100)</f>
        <v/>
      </c>
      <c r="FA177" s="431" t="str">
        <f>IF(_tag_month_day!AV167="","",_tag_month_day!AV167/100)</f>
        <v/>
      </c>
      <c r="FB177" s="431" t="str">
        <f>IF(_tag_month_day!AW167="","",_tag_month_day!AW167/100)</f>
        <v/>
      </c>
      <c r="FC177" s="431" t="str">
        <f>IF(_tag_month_day!AX167="","",_tag_month_day!AX167/100)</f>
        <v/>
      </c>
      <c r="FD177" s="449" t="str">
        <f>IF(_tag_month_day!AY167="","",_tag_month_day!AY167/100)</f>
        <v/>
      </c>
      <c r="FE177" s="449" t="str">
        <f>IF(_tag_month_day!AZ167="","",_tag_month_day!AZ167/100)</f>
        <v/>
      </c>
      <c r="FF177" s="449" t="str">
        <f>IF(_tag_month_day!BA167="","",_tag_month_day!BA167/100)</f>
        <v/>
      </c>
      <c r="FG177" s="449" t="str">
        <f>IF(_tag_month_day!BB167="","",_tag_month_day!BB167/100)</f>
        <v/>
      </c>
      <c r="FH177" s="467" t="str">
        <f>IF(_tag_month_day!BC167="","",_tag_month_day!BC167/100)</f>
        <v/>
      </c>
      <c r="FI177" s="449">
        <f>FI176</f>
        <v>0.40999999999999998</v>
      </c>
      <c r="FJ177" s="449">
        <f>FJ176</f>
        <v>0.11</v>
      </c>
      <c r="FK177" s="449">
        <f>FK176</f>
        <v>0.014999999999999999</v>
      </c>
      <c r="FL177" s="449">
        <f>FL176</f>
        <v>0</v>
      </c>
      <c r="FM177" s="467">
        <f>FM176</f>
        <v>0.0001</v>
      </c>
      <c r="FN177" s="449">
        <f>FN176</f>
        <v>0.32000000000000001</v>
      </c>
      <c r="FO177" s="449">
        <f>FO176</f>
        <v>0.20000000000000001</v>
      </c>
      <c r="FP177" s="449">
        <f>FP176</f>
        <v>0.01</v>
      </c>
      <c r="FQ177" s="449">
        <f>FQ176</f>
        <v>0</v>
      </c>
      <c r="FR177" s="467">
        <f>FR176</f>
        <v>0.0001</v>
      </c>
      <c r="FS177" s="449" t="str">
        <f>IF(_tag_month_day!BD167="","",_tag_month_day!BD167/100)</f>
        <v/>
      </c>
      <c r="FT177" s="449" t="str">
        <f>IF(_tag_month_day!BE167="","",_tag_month_day!BE167/100)</f>
        <v/>
      </c>
      <c r="FU177" s="449" t="str">
        <f>IF(_tag_month_day!BF167="","",_tag_month_day!BF167/100)</f>
        <v/>
      </c>
      <c r="FV177" s="449" t="str">
        <f>IF(_tag_month_day!BG167="","",_tag_month_day!BG167/100)</f>
        <v/>
      </c>
      <c r="FW177" s="467" t="str">
        <f>IF(_tag_month_day!BH167="","",_tag_month_day!BH167/100)</f>
        <v/>
      </c>
      <c r="FX177" s="449" t="str">
        <f>IF(_tag_month_day!BI167="","",_tag_month_day!BI167/100)</f>
        <v/>
      </c>
      <c r="FY177" s="449" t="str">
        <f>IF(_tag_month_day!BJ167="","",_tag_month_day!BJ167/100)</f>
        <v/>
      </c>
      <c r="FZ177" s="468" t="str">
        <f>IF(_tag_month_day!BK167="","",_tag_month_day!BK167/100)</f>
        <v/>
      </c>
      <c r="GA177" s="449" t="str">
        <f>IF(_tag_month_day!BL167="","",_tag_month_day!BL167/100)</f>
        <v/>
      </c>
      <c r="GB177" s="467" t="str">
        <f>IF(_tag_month_day!BM167="","",_tag_month_day!BM167/100)</f>
        <v/>
      </c>
      <c r="GC177" s="431" t="str">
        <f>IF(_tag_month_day!BN167="","",_tag_month_day!BN167/100)</f>
        <v/>
      </c>
      <c r="GD177" s="431" t="str">
        <f>IF(_tag_month_day!BO167="","",_tag_month_day!BO167/100)</f>
        <v/>
      </c>
      <c r="GE177" s="431" t="str">
        <f>IF(_tag_month_day!BP167="","",_tag_month_day!BP167/100)</f>
        <v/>
      </c>
      <c r="GF177" s="431" t="str">
        <f>IF(_tag_month_day!BQ167="","",_tag_month_day!BQ167/100)</f>
        <v/>
      </c>
      <c r="GG177" s="431" t="str">
        <f>IF(_tag_month_day!BR167="","",_tag_month_day!BR167/100)</f>
        <v/>
      </c>
      <c r="GH177" s="431" t="str">
        <f>IF(_tag_month_day!BS167="","",_tag_month_day!BS167/100)</f>
        <v/>
      </c>
      <c r="GI177" s="467" t="str">
        <f>IF(_tag_month_day!BT167="","",_tag_month_day!BT167/100)</f>
        <v/>
      </c>
      <c r="GJ177" s="469" t="str">
        <f>IF(_tag_month_day!BU167="","",_tag_month_day!BU167/100)</f>
        <v/>
      </c>
      <c r="GK177" s="470">
        <f>GK176</f>
        <v>0.070000000000000007</v>
      </c>
      <c r="GL177" s="470">
        <f>GL176</f>
        <v>0.029999999999999999</v>
      </c>
      <c r="GM177" s="471" t="str">
        <f>IF(_tag_month_day!BX167="","",_tag_month_day!BX167/100)</f>
        <v/>
      </c>
      <c r="GN177" s="470">
        <f>GN176</f>
        <v>0.070000000000000007</v>
      </c>
      <c r="GO177" s="470">
        <f>GO176</f>
        <v>0.029999999999999999</v>
      </c>
      <c r="GP177" s="470">
        <f>GP176</f>
        <v>0.089999999999999997</v>
      </c>
      <c r="GQ177" s="470">
        <f>GQ176</f>
        <v>0.029999999999999999</v>
      </c>
      <c r="GR177" s="471" t="str">
        <f>IF(_tag_month_day!CA167="","",_tag_month_day!CA167/100)</f>
        <v/>
      </c>
      <c r="GS177" s="472">
        <f>GS176</f>
        <v>0.95299999999999996</v>
      </c>
      <c r="GT177" s="472">
        <f>GT176</f>
        <v>0.55000000000000004</v>
      </c>
      <c r="GU177" s="472">
        <f>GU176</f>
        <v>0.55000000000000004</v>
      </c>
      <c r="GV177" s="472">
        <f>GV176</f>
        <v>0.55000000000000004</v>
      </c>
      <c r="GW177" s="472">
        <f>GW176</f>
        <v>0.5</v>
      </c>
      <c r="GX177" s="472">
        <f>GX176</f>
        <v>0.93500000000000005</v>
      </c>
      <c r="GY177" s="472">
        <f>GY176</f>
        <v>0.14999999999999999</v>
      </c>
      <c r="GZ177" s="472">
        <f>GZ176</f>
        <v>1</v>
      </c>
      <c r="HA177" s="474">
        <f>HA176</f>
        <v>0.047</v>
      </c>
      <c r="HB177" s="474">
        <f>HB176</f>
        <v>0.45000000000000001</v>
      </c>
      <c r="HC177" s="474">
        <f>HC176</f>
        <v>0.45000000000000001</v>
      </c>
      <c r="HD177" s="474">
        <f>HD176</f>
        <v>0.45000000000000001</v>
      </c>
      <c r="HE177" s="474">
        <f>HE176</f>
        <v>0.5</v>
      </c>
      <c r="HF177" s="474">
        <f>HF176</f>
        <v>0.065000000000000002</v>
      </c>
      <c r="HG177" s="474">
        <f>HG176</f>
        <v>0.84999999999999998</v>
      </c>
      <c r="HH177" s="474">
        <f>HH176</f>
        <v>0</v>
      </c>
      <c r="HI177" s="10" t="e">
        <f>IF(BZ177&lt;&gt;"",CK177-BV177,0)</f>
        <v>#VALUE!</v>
      </c>
      <c r="HJ177" s="10" t="e">
        <f>IF(AJ177&gt;0,AH177-AJ177,0)</f>
        <v>#VALUE!</v>
      </c>
      <c r="HK177" s="466">
        <f>HK176</f>
        <v>0.84999999999999998</v>
      </c>
      <c r="HL177" s="424">
        <f>HL176</f>
        <v>550000</v>
      </c>
      <c r="HM177" s="424">
        <f>HM176</f>
        <v>480000</v>
      </c>
      <c r="HN177" s="465" t="e">
        <f>(DJ177*EZ177+DK177*FH177+DL177*FM177+DM177*FR177+DN177*FW177+DO177*GB177+DS177*GI177+DP177*GM177+DR177*GR177)*1000*2</f>
        <v>#VALUE!</v>
      </c>
      <c r="HO177" s="465" t="e">
        <f>HN177*HK177*$HO$2/HL177*1000000</f>
        <v>#VALUE!</v>
      </c>
      <c r="HP177" s="465" t="e">
        <f>HN177*HK177*$HP$2/HM177*1000000</f>
        <v>#VALUE!</v>
      </c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</row>
    <row customFormat="1" r="178" s="0">
      <c r="A178" s="420">
        <v>167</v>
      </c>
      <c r="B178" s="421">
        <f ca="1">IF(D178=D177,B177,IF(D178="夜班",B177+1,B177))</f>
        <v>43592</v>
      </c>
      <c r="C178" s="422">
        <f>C177</f>
        <v>0.041666666666666699</v>
      </c>
      <c r="D178" s="10" t="str">
        <f ca="1">IF(HOUR(G178)&lt;8,"夜班",IF(HOUR(G178)&lt;16,"白班",IF(HOUR(G178)&lt;24,"中班",0)))</f>
        <v>中班</v>
      </c>
      <c r="E178" s="10" t="e">
        <f ca="1">IF(F178=1,"甲",IF(F178=2,"乙",IF(F178=3,"丙",IF(F178=4,"丁",""))))</f>
        <v>#REF!</v>
      </c>
      <c r="F178" s="10" t="e">
        <f ca="1">SUMPRODUCT((成本日报!$A$3:$A$95=计划!B178)*(成本日报!$B$3:$B$95=计划!$D178),成本日报!$C$3:$C$95)</f>
        <v>#REF!</v>
      </c>
      <c r="G178" s="423">
        <f ca="1">G177+C177</f>
        <v>43592.916666666264</v>
      </c>
      <c r="H178" s="423">
        <f ca="1">$G178+$C178/60*10+$C178*0</f>
        <v>43592.923611110709</v>
      </c>
      <c r="I178" s="423">
        <f ca="1">$G178+$C178/60*18+$C178*0</f>
        <v>43592.929166666261</v>
      </c>
      <c r="J178" s="423">
        <f ca="1">$G178+$C178/60*0+$C178*1</f>
        <v>43592.958333332928</v>
      </c>
      <c r="K178" s="423">
        <f ca="1">$G178+$C178/60*30+$C178*2</f>
        <v>43593.020833332936</v>
      </c>
      <c r="L178" s="423">
        <f ca="1">$G178+$C178/60*0+$C178*3</f>
        <v>43593.041666666264</v>
      </c>
      <c r="M178" s="424" t="str">
        <f>IF(_tag_month_day!A168="","",_tag_month_day!A168)</f>
        <v/>
      </c>
      <c r="N178" s="424" t="str">
        <f>IF(_tag_month_day!B168="","",_tag_month_day!B168)</f>
        <v/>
      </c>
      <c r="O178" s="425" t="e">
        <f>IF(M178+N178=0,"",M178+N178)</f>
        <v>#VALUE!</v>
      </c>
      <c r="P178" s="424" t="str">
        <f>IF(_tag_month_day!C168="","",_tag_month_day!C168)</f>
        <v/>
      </c>
      <c r="Q178" s="424" t="str">
        <f>IF(_tag_month_day!D168="","",_tag_month_day!D168)</f>
        <v/>
      </c>
      <c r="R178" s="426" t="str">
        <f>IF(_tag_month_day!CB168="","",_tag_month_day!CB168/100)</f>
        <v/>
      </c>
      <c r="S178" s="427" t="str">
        <f>IF(_tag_month_day!E168="","",_tag_month_day!E168)</f>
        <v/>
      </c>
      <c r="T178" s="427" t="str">
        <f>IF(_tag_month_day!F168="","",_tag_month_day!F168)</f>
        <v/>
      </c>
      <c r="U178" s="428" t="e">
        <f>S178+T178</f>
        <v>#VALUE!</v>
      </c>
      <c r="V178" s="429" t="e">
        <f>U178/AJ178</f>
        <v>#VALUE!</v>
      </c>
      <c r="W178" s="430" t="str">
        <f>IF(_jhy_month_day!A168="","",_jhy_month_day!A168)</f>
        <v/>
      </c>
      <c r="X178" s="431" t="str">
        <f>IF(_jhy_month_day!B168="","",_jhy_month_day!B168/100)</f>
        <v/>
      </c>
      <c r="Y178" s="431" t="str">
        <f>IF(_jhy_month_day!C168="","",_jhy_month_day!C168/100)</f>
        <v/>
      </c>
      <c r="Z178" s="432">
        <f>Z174+1</f>
        <v>42</v>
      </c>
      <c r="AA178" s="433" t="str">
        <f>IF(_tag_month_day!G168="","",_tag_month_day!G168/100)</f>
        <v/>
      </c>
      <c r="AB178" s="433" t="str">
        <f>IF(_tag_month_day!H168="","",_tag_month_day!H168/100)</f>
        <v/>
      </c>
      <c r="AC178" s="434">
        <f>IF(X178="",AC177,BK178*($AV177*X178+$AW177*FD177+$AX177*FI177+$AY177*FN177+$AZ177*FS177+$BA177*FX177+$BG177*GE177)/(AV177*Y178+AX177*FK177+AW177*FF177+AY177*FP177+AZ177*FU177+BA177*FZ177+BG177*GG177+BB177*GK177+BC177*GN177+BD177*GP177))</f>
        <v>1.59963432013121</v>
      </c>
      <c r="AD178" s="435" t="str">
        <f>IF(AC178=AC177,"",AC178-AC177)</f>
        <v/>
      </c>
      <c r="AE178" s="436" t="str">
        <f>IF(1-AF178=0,"",(1-AF178))</f>
        <v/>
      </c>
      <c r="AF178" s="437">
        <v>1</v>
      </c>
      <c r="AG178" s="10" t="str">
        <f>AG177</f>
        <v>8B4</v>
      </c>
      <c r="AH178" s="438" t="str">
        <f>AH177</f>
        <v/>
      </c>
      <c r="AI178" s="424" t="e">
        <f>IF(ROUND(AJ178-AJ177,1)=0,"",AJ178-AJ177)</f>
        <v>#VALUE!</v>
      </c>
      <c r="AJ178" s="10" t="str">
        <f>IF(_tag_month_day!I168="","",_tag_month_day!I168)</f>
        <v/>
      </c>
      <c r="AK178" s="440"/>
      <c r="AL178" s="440"/>
      <c r="AM178" s="440"/>
      <c r="AN178" s="441">
        <f>AN177</f>
        <v>2</v>
      </c>
      <c r="AO178" s="441">
        <f>AO177</f>
        <v>8</v>
      </c>
      <c r="AP178" s="442" t="e">
        <f>(IF(AN178=0,AS177,AS177*(1+AO178/AN178)/(AR178+AO178/AN178)))+AT178</f>
        <v>#VALUE!</v>
      </c>
      <c r="AQ178" s="443" t="str">
        <f>IF(_tag_month_day!J168="","",_tag_month_day!J168/100)</f>
        <v/>
      </c>
      <c r="AR178" s="444">
        <f>AR177</f>
        <v>1.3</v>
      </c>
      <c r="AS178" s="445" t="e">
        <f>AQ178*(AN178*AR178+AO178)/(AN178+AO178)</f>
        <v>#VALUE!</v>
      </c>
      <c r="AT178" s="445" t="e">
        <f>(SUM(BE178:BF178)-SUM(BE177:BF177))*0.05</f>
        <v>#VALUE!</v>
      </c>
      <c r="AU178" s="446" t="str">
        <f>IF(_tag_month_day!CC168="","",IF(_tag_month_day!CC168&gt;0,_tag_month_day!CD168,_tag_month_day!CE168))</f>
        <v/>
      </c>
      <c r="AV178" s="447" t="str">
        <f>IF(_tag_month_day!L168="","",_tag_month_day!L168/100)</f>
        <v/>
      </c>
      <c r="AW178" s="431">
        <f>AW177</f>
        <v>0</v>
      </c>
      <c r="AX178" s="431">
        <f>AX177</f>
        <v>0</v>
      </c>
      <c r="AY178" s="431" t="str">
        <f>IF(_tag_month_day!M168="","",_tag_month_day!M168/100)</f>
        <v/>
      </c>
      <c r="AZ178" s="431" t="str">
        <f>IF(_tag_month_day!N168="","",_tag_month_day!N168/100)</f>
        <v/>
      </c>
      <c r="BA178" s="431" t="str">
        <f>IF(_tag_month_day!O168="","",_tag_month_day!O168/100)</f>
        <v/>
      </c>
      <c r="BB178" s="448" t="str">
        <f>IF(_tag_month_day!P168="","",_tag_month_day!P168/100)</f>
        <v/>
      </c>
      <c r="BC178" s="448">
        <f>BC177</f>
        <v>0</v>
      </c>
      <c r="BD178" s="448" t="str">
        <f>IF(_tag_month_day!Q168="","",_tag_month_day!Q168/100)</f>
        <v/>
      </c>
      <c r="BE178" s="449" t="str">
        <f>IF(_tag_month_day!R168="","",_tag_month_day!R168/100)</f>
        <v/>
      </c>
      <c r="BF178" s="388" t="e">
        <f>(AU178*(100+BE178*100))/(AJ178-AU178)/100</f>
        <v>#VALUE!</v>
      </c>
      <c r="BG178" s="450" t="e">
        <f>BE178+BF178</f>
        <v>#VALUE!</v>
      </c>
      <c r="BH178" s="451" t="e">
        <f>SUM(AV178:BF178)</f>
        <v>#VALUE!</v>
      </c>
      <c r="BI178" s="452" t="e">
        <f>IF(CX178=0,BI177,(DK178*查询!$R$5+DL178*查询!$Q$5+DM178*查询!$N$5+DN178*查询!$O$5+DO178*查询!$P$5)*AF178/CX178)</f>
        <v>#VALUE!</v>
      </c>
      <c r="BJ178" s="452" t="e">
        <f>IF(CX178=0,BJ177,(DP178*查询!$S$5+DQ178*查询!$T$5+DR178*查询!$U$5)*AF178/CX178)</f>
        <v>#VALUE!</v>
      </c>
      <c r="BK178" s="452">
        <f>BK177</f>
        <v>1</v>
      </c>
      <c r="BL178" s="453" t="e">
        <f>SUMPRODUCT((AV178:BA178)*(GS178:GX178))/((GS178:GX178)+SUM(BB178:BD178)*GY178+BG178*GZ178)</f>
        <v>#VALUE!</v>
      </c>
      <c r="BM178" s="453" t="e">
        <f>BK178*($AV178*FB178+$AW178*FD178+$AX178*FI178+$AY178*FN178+$AZ178*FS178+$BA178*FX178+$BG178*GE178)/(AV178*EY178+AX178*FK178+AW178*FF178+AY178*FP178+AZ178*FU178+BA178*FZ178+BG178*GG178+BB178*GK178+BC178*GN178+BD178*GP178)</f>
        <v>#VALUE!</v>
      </c>
      <c r="BN178" s="453" t="e">
        <f>($AV178*FC178+$AX178*FJ178+$AW178*FE178+$AY178*FO178+$AZ178*FT178+$BA178*FY178+$BG178*GF178)/($AV178*FA178+BG178*GH178+BB178*GL178+BC178*GO178+BD178*GQ178+BA178*GA178)</f>
        <v>#VALUE!</v>
      </c>
      <c r="BO178" s="454" t="e">
        <f>SUMPRODUCT(AV178:BA178*GS178:GX178)/(GS178:GX178+(BB178+BC178+BD178)*GY178+BG178)</f>
        <v>#VALUE!</v>
      </c>
      <c r="BP178" s="454" t="e">
        <f>SUMPRODUCT(AV178:BA178*GS178:GX178)/(GS178:GX178+(BB178+BC178+BD178)*GY178+BG178)</f>
        <v>#VALUE!</v>
      </c>
      <c r="BQ178" s="454" t="e">
        <f>SUMPRODUCT(AV178:BA178*GS178:GX178)/(GS178:GX178+(BB178+BC178+BD178)*GY178+BG178)</f>
        <v>#VALUE!</v>
      </c>
      <c r="BR178" s="453" t="str">
        <f>IF(_tag_month_day!T168="","",_tag_month_day!T168)</f>
        <v/>
      </c>
      <c r="BS178" s="453" t="str">
        <f>IF(_tag_month_day!U168="","",_tag_month_day!U168)</f>
        <v/>
      </c>
      <c r="BT178" s="455" t="str">
        <f>IF(CK178="","",IF((CK178&gt;=BV178-0.12)*(CK178&lt;=BV178+0.12),"合格","不合格"))</f>
        <v/>
      </c>
      <c r="BU178" s="456" t="str">
        <f>IF(_tag_month_day!V168="","",_tag_month_day!V168)</f>
        <v/>
      </c>
      <c r="BV178" s="457" t="str">
        <f>IF(_tag_month_day!W168="","",_tag_month_day!W168)</f>
        <v/>
      </c>
      <c r="BW178" s="458" t="str">
        <f>IF(_tag_month_day!X168="","",_tag_month_day!X168)</f>
        <v/>
      </c>
      <c r="BX178" s="458" t="str">
        <f>IF(_tag_month_day!Y168="","",_tag_month_day!Y168)</f>
        <v/>
      </c>
      <c r="BY178" s="459">
        <f ca="1">L178</f>
        <v>43593.041666666264</v>
      </c>
      <c r="BZ178" s="460"/>
      <c r="CA178" s="461"/>
      <c r="CB178" s="424" t="str">
        <f>IF(_tag_month_day!Z168="","",_tag_month_day!Z168)</f>
        <v/>
      </c>
      <c r="CC178" s="424" t="str">
        <f>IF(_tag_month_day!AA168="","",_tag_month_day!AA168)</f>
        <v/>
      </c>
      <c r="CD178" s="424" t="str">
        <f>IF(_tag_month_day!AB168="","",_tag_month_day!AB168)</f>
        <v/>
      </c>
      <c r="CE178" s="424" t="str">
        <f>IF(_tag_month_day!AC168="","",_tag_month_day!AC168)</f>
        <v/>
      </c>
      <c r="CF178" s="424" t="str">
        <f>IF(_tag_month_day!AD168="","",_tag_month_day!AD168)</f>
        <v/>
      </c>
      <c r="CG178" s="424" t="str">
        <f>IF(_tag_month_day!AE168="","",_tag_month_day!AE168)</f>
        <v/>
      </c>
      <c r="CH178" s="424" t="str">
        <f>IF(_tag_month_day!AF168="","",_tag_month_day!AF168)</f>
        <v/>
      </c>
      <c r="CI178" s="424" t="str">
        <f>IF(_tag_month_day!AG168="","",_tag_month_day!AG168)</f>
        <v/>
      </c>
      <c r="CJ178" s="424" t="str">
        <f>IF(_tag_month_day!AH168="","",_tag_month_day!AH168)</f>
        <v/>
      </c>
      <c r="CK178" s="424" t="str">
        <f>IF(_tag_month_day!AI168="","",_tag_month_day!AI168)</f>
        <v/>
      </c>
      <c r="CL178" s="4" t="str">
        <f>IF(_tag_month_day!AJ168="","",_tag_month_day!AJ168)</f>
        <v/>
      </c>
      <c r="CM178" s="4" t="str">
        <f>IF(_tag_month_day!AK168="","",_tag_month_day!AK168)</f>
        <v/>
      </c>
      <c r="CN178" s="4" t="str">
        <f>IF(_tag_month_day!AL168="","",_tag_month_day!AL168)</f>
        <v/>
      </c>
      <c r="CO178" s="4" t="str">
        <f>IF(_tag_month_day!AM168="","",_tag_month_day!AM168)</f>
        <v/>
      </c>
      <c r="CP178" s="4" t="str">
        <f>IF(_tag_month_day!AN168="","",_tag_month_day!AN168)</f>
        <v/>
      </c>
      <c r="CQ178" s="4" t="str">
        <f>IF(_tag_month_day!AO168="","",_tag_month_day!AO168)</f>
        <v/>
      </c>
      <c r="CR178" s="462" t="str">
        <f>IF(_tag_month_day!AP168="","",_tag_month_day!AP168)</f>
        <v/>
      </c>
      <c r="CS178" s="463" t="str">
        <f>IF(_tag_month_day!AQ168="","",_tag_month_day!AQ168)</f>
        <v/>
      </c>
      <c r="CT178" s="4" t="str">
        <f>IF(_tag_month_day!AR168="","",_tag_month_day!AR168)</f>
        <v/>
      </c>
      <c r="CU178" s="464" t="e">
        <f>DU178/AJ178</f>
        <v>#VALUE!</v>
      </c>
      <c r="CV178" s="451" t="e">
        <f>BG178/BH178</f>
        <v>#VALUE!</v>
      </c>
      <c r="CW178" s="465" t="e">
        <f>AJ178*(1-CV178)*CU178*AF178</f>
        <v>#VALUE!</v>
      </c>
      <c r="CX178" s="465" t="e">
        <f>CW178*94%</f>
        <v>#VALUE!</v>
      </c>
      <c r="CY178" s="466" t="e">
        <f>IF(CX178=0,0,DS178/(DS178+CX178))</f>
        <v>#VALUE!</v>
      </c>
      <c r="CZ178" s="465" t="e">
        <f>$AJ178*EF178</f>
        <v>#VALUE!</v>
      </c>
      <c r="DA178" s="465" t="e">
        <f>$AJ178*EG178</f>
        <v>#VALUE!</v>
      </c>
      <c r="DB178" s="465" t="e">
        <f>$AJ178*EH178</f>
        <v>#VALUE!</v>
      </c>
      <c r="DC178" s="465" t="e">
        <f>$AJ178*EI178</f>
        <v>#VALUE!</v>
      </c>
      <c r="DD178" s="465" t="e">
        <f>$AJ178*EJ178</f>
        <v>#VALUE!</v>
      </c>
      <c r="DE178" s="465" t="e">
        <f>$AJ178*EK178</f>
        <v>#VALUE!</v>
      </c>
      <c r="DF178" s="465" t="e">
        <f>$AJ178*EL178</f>
        <v>#VALUE!</v>
      </c>
      <c r="DG178" s="465" t="e">
        <f>$AJ178*EM178</f>
        <v>#VALUE!</v>
      </c>
      <c r="DH178" s="465" t="e">
        <f>$AJ178*EN178</f>
        <v>#VALUE!</v>
      </c>
      <c r="DI178" s="465" t="e">
        <f>$AJ178*EO178</f>
        <v>#VALUE!</v>
      </c>
      <c r="DJ178" s="465" t="e">
        <f>CZ178*(1-EP178)</f>
        <v>#VALUE!</v>
      </c>
      <c r="DK178" s="465" t="e">
        <f>DA178*(1-ER178)</f>
        <v>#VALUE!</v>
      </c>
      <c r="DL178" s="465" t="e">
        <f>DB178*(1-EQ178)</f>
        <v>#VALUE!</v>
      </c>
      <c r="DM178" s="465" t="e">
        <f>DC178*(1-ES178)</f>
        <v>#VALUE!</v>
      </c>
      <c r="DN178" s="465" t="e">
        <f>DD178*(1-ET178)</f>
        <v>#VALUE!</v>
      </c>
      <c r="DO178" s="465" t="e">
        <f>DE178</f>
        <v>#VALUE!</v>
      </c>
      <c r="DP178" s="465" t="e">
        <f>DF178*(1-EU178)</f>
        <v>#VALUE!</v>
      </c>
      <c r="DQ178" s="465" t="e">
        <f>DG178*(1-EV178)</f>
        <v>#VALUE!</v>
      </c>
      <c r="DR178" s="465" t="e">
        <f>DH178*(1-EW178)</f>
        <v>#VALUE!</v>
      </c>
      <c r="DS178" s="465" t="e">
        <f>DI178</f>
        <v>#VALUE!</v>
      </c>
      <c r="DT178" s="465" t="e">
        <f>SUM(DJ178:DS178)</f>
        <v>#VALUE!</v>
      </c>
      <c r="DU178" s="465" t="e">
        <f>(GS178:GX178)+(DP178+DQ178+DR178)*GY178+DS178</f>
        <v>#VALUE!</v>
      </c>
      <c r="DV178" s="451" t="e">
        <f>AV178/$BH178/(1-EP178)</f>
        <v>#VALUE!</v>
      </c>
      <c r="DW178" s="451" t="e">
        <f>AW178/$BH178/(1-ER178)</f>
        <v>#VALUE!</v>
      </c>
      <c r="DX178" s="451" t="e">
        <f>AX178/$BH178/(1-EQ178)</f>
        <v>#VALUE!</v>
      </c>
      <c r="DY178" s="451" t="e">
        <f>AY178/$BH178/(1-ES178)</f>
        <v>#VALUE!</v>
      </c>
      <c r="DZ178" s="451" t="e">
        <f>AZ178/$BH178/(1-ET178)</f>
        <v>#VALUE!</v>
      </c>
      <c r="EA178" s="451" t="e">
        <f>BA178/$BH178/(1-AX178)</f>
        <v>#VALUE!</v>
      </c>
      <c r="EB178" s="451" t="e">
        <f>BB178/$BH178/(1-EU178)</f>
        <v>#VALUE!</v>
      </c>
      <c r="EC178" s="451" t="e">
        <f>BC178/$BH178/(1-EV178)</f>
        <v>#VALUE!</v>
      </c>
      <c r="ED178" s="451" t="e">
        <f>BD178/$BH178/(1-EW178)</f>
        <v>#VALUE!</v>
      </c>
      <c r="EE178" s="451" t="e">
        <f>BG178/BH178</f>
        <v>#VALUE!</v>
      </c>
      <c r="EF178" s="451" t="e">
        <f>DV178/SUM($DV178:$EE178)</f>
        <v>#VALUE!</v>
      </c>
      <c r="EG178" s="451" t="e">
        <f>DW178/SUM($DV178:$EE178)</f>
        <v>#VALUE!</v>
      </c>
      <c r="EH178" s="451" t="e">
        <f>DX178/SUM($DV178:$EE178)</f>
        <v>#VALUE!</v>
      </c>
      <c r="EI178" s="451" t="e">
        <f>DY178/SUM($DV178:$EE178)</f>
        <v>#VALUE!</v>
      </c>
      <c r="EJ178" s="451" t="e">
        <f>DZ178/SUM($DV178:$EE178)</f>
        <v>#VALUE!</v>
      </c>
      <c r="EK178" s="451" t="e">
        <f>EA178/SUM($DV178:$EE178)</f>
        <v>#VALUE!</v>
      </c>
      <c r="EL178" s="451" t="e">
        <f>EB178/SUM($DV178:$EE178)</f>
        <v>#VALUE!</v>
      </c>
      <c r="EM178" s="451" t="e">
        <f>EC178/SUM($DV178:$EE178)</f>
        <v>#VALUE!</v>
      </c>
      <c r="EN178" s="451" t="e">
        <f>ED178/SUM($DV178:$EE178)</f>
        <v>#VALUE!</v>
      </c>
      <c r="EO178" s="451" t="e">
        <f>EE178/SUM($DV178:$EE178)</f>
        <v>#VALUE!</v>
      </c>
      <c r="EP178" s="450">
        <f>EP177</f>
        <v>0.080000000000000002</v>
      </c>
      <c r="EQ178" s="450">
        <f>EQ177</f>
        <v>0.014999999999999999</v>
      </c>
      <c r="ER178" s="450">
        <f>ER177</f>
        <v>0.014999999999999999</v>
      </c>
      <c r="ES178" s="450">
        <f>ES177</f>
        <v>0.014999999999999999</v>
      </c>
      <c r="ET178" s="450">
        <f>ET177</f>
        <v>0.014999999999999999</v>
      </c>
      <c r="EU178" s="450">
        <f>EU177</f>
        <v>0.089999999999999997</v>
      </c>
      <c r="EV178" s="450">
        <f>EV177</f>
        <v>0.089999999999999997</v>
      </c>
      <c r="EW178" s="450">
        <f>EW177</f>
        <v>0.089999999999999997</v>
      </c>
      <c r="EX178" s="431" t="str">
        <f>IF(_tag_month_day!AS168="","",_tag_month_day!AS168/100)</f>
        <v/>
      </c>
      <c r="EY178" s="431" t="str">
        <f>IF(_tag_month_day!AT168="","",_tag_month_day!AT168/100)</f>
        <v/>
      </c>
      <c r="EZ178" s="431" t="str">
        <f>IF(_tag_month_day!AU168="","",_tag_month_day!AU168/100)</f>
        <v/>
      </c>
      <c r="FA178" s="431" t="str">
        <f>IF(_tag_month_day!AV168="","",_tag_month_day!AV168/100)</f>
        <v/>
      </c>
      <c r="FB178" s="431" t="str">
        <f>IF(_tag_month_day!AW168="","",_tag_month_day!AW168/100)</f>
        <v/>
      </c>
      <c r="FC178" s="431" t="str">
        <f>IF(_tag_month_day!AX168="","",_tag_month_day!AX168/100)</f>
        <v/>
      </c>
      <c r="FD178" s="449" t="str">
        <f>IF(_tag_month_day!AY168="","",_tag_month_day!AY168/100)</f>
        <v/>
      </c>
      <c r="FE178" s="449" t="str">
        <f>IF(_tag_month_day!AZ168="","",_tag_month_day!AZ168/100)</f>
        <v/>
      </c>
      <c r="FF178" s="449" t="str">
        <f>IF(_tag_month_day!BA168="","",_tag_month_day!BA168/100)</f>
        <v/>
      </c>
      <c r="FG178" s="449" t="str">
        <f>IF(_tag_month_day!BB168="","",_tag_month_day!BB168/100)</f>
        <v/>
      </c>
      <c r="FH178" s="467" t="str">
        <f>IF(_tag_month_day!BC168="","",_tag_month_day!BC168/100)</f>
        <v/>
      </c>
      <c r="FI178" s="449">
        <f>FI177</f>
        <v>0.40999999999999998</v>
      </c>
      <c r="FJ178" s="449">
        <f>FJ177</f>
        <v>0.11</v>
      </c>
      <c r="FK178" s="449">
        <f>FK177</f>
        <v>0.014999999999999999</v>
      </c>
      <c r="FL178" s="449">
        <f>FL177</f>
        <v>0</v>
      </c>
      <c r="FM178" s="467">
        <f>FM177</f>
        <v>0.0001</v>
      </c>
      <c r="FN178" s="449">
        <f>FN177</f>
        <v>0.32000000000000001</v>
      </c>
      <c r="FO178" s="449">
        <f>FO177</f>
        <v>0.20000000000000001</v>
      </c>
      <c r="FP178" s="449">
        <f>FP177</f>
        <v>0.01</v>
      </c>
      <c r="FQ178" s="449">
        <f>FQ177</f>
        <v>0</v>
      </c>
      <c r="FR178" s="467">
        <f>FR177</f>
        <v>0.0001</v>
      </c>
      <c r="FS178" s="449" t="str">
        <f>IF(_tag_month_day!BD168="","",_tag_month_day!BD168/100)</f>
        <v/>
      </c>
      <c r="FT178" s="449" t="str">
        <f>IF(_tag_month_day!BE168="","",_tag_month_day!BE168/100)</f>
        <v/>
      </c>
      <c r="FU178" s="449" t="str">
        <f>IF(_tag_month_day!BF168="","",_tag_month_day!BF168/100)</f>
        <v/>
      </c>
      <c r="FV178" s="449" t="str">
        <f>IF(_tag_month_day!BG168="","",_tag_month_day!BG168/100)</f>
        <v/>
      </c>
      <c r="FW178" s="467" t="str">
        <f>IF(_tag_month_day!BH168="","",_tag_month_day!BH168/100)</f>
        <v/>
      </c>
      <c r="FX178" s="449" t="str">
        <f>IF(_tag_month_day!BI168="","",_tag_month_day!BI168/100)</f>
        <v/>
      </c>
      <c r="FY178" s="449" t="str">
        <f>IF(_tag_month_day!BJ168="","",_tag_month_day!BJ168/100)</f>
        <v/>
      </c>
      <c r="FZ178" s="468" t="str">
        <f>IF(_tag_month_day!BK168="","",_tag_month_day!BK168/100)</f>
        <v/>
      </c>
      <c r="GA178" s="449" t="str">
        <f>IF(_tag_month_day!BL168="","",_tag_month_day!BL168/100)</f>
        <v/>
      </c>
      <c r="GB178" s="467" t="str">
        <f>IF(_tag_month_day!BM168="","",_tag_month_day!BM168/100)</f>
        <v/>
      </c>
      <c r="GC178" s="431" t="str">
        <f>IF(_tag_month_day!BN168="","",_tag_month_day!BN168/100)</f>
        <v/>
      </c>
      <c r="GD178" s="431" t="str">
        <f>IF(_tag_month_day!BO168="","",_tag_month_day!BO168/100)</f>
        <v/>
      </c>
      <c r="GE178" s="431" t="str">
        <f>IF(_tag_month_day!BP168="","",_tag_month_day!BP168/100)</f>
        <v/>
      </c>
      <c r="GF178" s="431" t="str">
        <f>IF(_tag_month_day!BQ168="","",_tag_month_day!BQ168/100)</f>
        <v/>
      </c>
      <c r="GG178" s="431" t="str">
        <f>IF(_tag_month_day!BR168="","",_tag_month_day!BR168/100)</f>
        <v/>
      </c>
      <c r="GH178" s="431" t="str">
        <f>IF(_tag_month_day!BS168="","",_tag_month_day!BS168/100)</f>
        <v/>
      </c>
      <c r="GI178" s="467" t="str">
        <f>IF(_tag_month_day!BT168="","",_tag_month_day!BT168/100)</f>
        <v/>
      </c>
      <c r="GJ178" s="469" t="str">
        <f>IF(_tag_month_day!BU168="","",_tag_month_day!BU168/100)</f>
        <v/>
      </c>
      <c r="GK178" s="470">
        <f>GK177</f>
        <v>0.070000000000000007</v>
      </c>
      <c r="GL178" s="470">
        <f>GL177</f>
        <v>0.029999999999999999</v>
      </c>
      <c r="GM178" s="471" t="str">
        <f>IF(_tag_month_day!BX168="","",_tag_month_day!BX168/100)</f>
        <v/>
      </c>
      <c r="GN178" s="470">
        <f>GN177</f>
        <v>0.070000000000000007</v>
      </c>
      <c r="GO178" s="470">
        <f>GO177</f>
        <v>0.029999999999999999</v>
      </c>
      <c r="GP178" s="470">
        <f>GP177</f>
        <v>0.089999999999999997</v>
      </c>
      <c r="GQ178" s="470">
        <f>GQ177</f>
        <v>0.029999999999999999</v>
      </c>
      <c r="GR178" s="471" t="str">
        <f>IF(_tag_month_day!CA168="","",_tag_month_day!CA168/100)</f>
        <v/>
      </c>
      <c r="GS178" s="472">
        <f>GS177</f>
        <v>0.95299999999999996</v>
      </c>
      <c r="GT178" s="472">
        <f>GT177</f>
        <v>0.55000000000000004</v>
      </c>
      <c r="GU178" s="472">
        <f>GU177</f>
        <v>0.55000000000000004</v>
      </c>
      <c r="GV178" s="472">
        <f>GV177</f>
        <v>0.55000000000000004</v>
      </c>
      <c r="GW178" s="472">
        <f>GW177</f>
        <v>0.5</v>
      </c>
      <c r="GX178" s="472">
        <f>GX177</f>
        <v>0.93500000000000005</v>
      </c>
      <c r="GY178" s="472">
        <f>GY177</f>
        <v>0.14999999999999999</v>
      </c>
      <c r="GZ178" s="472">
        <f>GZ177</f>
        <v>1</v>
      </c>
      <c r="HA178" s="474">
        <f>HA177</f>
        <v>0.047</v>
      </c>
      <c r="HB178" s="474">
        <f>HB177</f>
        <v>0.45000000000000001</v>
      </c>
      <c r="HC178" s="474">
        <f>HC177</f>
        <v>0.45000000000000001</v>
      </c>
      <c r="HD178" s="474">
        <f>HD177</f>
        <v>0.45000000000000001</v>
      </c>
      <c r="HE178" s="474">
        <f>HE177</f>
        <v>0.5</v>
      </c>
      <c r="HF178" s="474">
        <f>HF177</f>
        <v>0.065000000000000002</v>
      </c>
      <c r="HG178" s="474">
        <f>HG177</f>
        <v>0.84999999999999998</v>
      </c>
      <c r="HH178" s="474">
        <f>HH177</f>
        <v>0</v>
      </c>
      <c r="HI178" s="10">
        <f>IF(BZ178&lt;&gt;"",CK178-BV178,0)</f>
        <v>0</v>
      </c>
      <c r="HJ178" s="10" t="e">
        <f>IF(AJ178&gt;0,AH178-AJ178,0)</f>
        <v>#VALUE!</v>
      </c>
      <c r="HK178" s="466">
        <f>HK177</f>
        <v>0.84999999999999998</v>
      </c>
      <c r="HL178" s="424">
        <f>HL177</f>
        <v>550000</v>
      </c>
      <c r="HM178" s="424">
        <f>HM177</f>
        <v>480000</v>
      </c>
      <c r="HN178" s="465" t="e">
        <f>(DJ178*EZ178+DK178*FH178+DL178*FM178+DM178*FR178+DN178*FW178+DO178*GB178+DS178*GI178+DP178*GM178+DR178*GR178)*1000*2</f>
        <v>#VALUE!</v>
      </c>
      <c r="HO178" s="465" t="e">
        <f>HN178*HK178*$HO$2/HL178*1000000</f>
        <v>#VALUE!</v>
      </c>
      <c r="HP178" s="465" t="e">
        <f>HN178*HK178*$HP$2/HM178*1000000</f>
        <v>#VALUE!</v>
      </c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</row>
    <row customFormat="1" r="179" s="0">
      <c r="A179" s="420">
        <v>168</v>
      </c>
      <c r="B179" s="421">
        <f ca="1">IF(D179=D178,B178,IF(D179="夜班",B178+1,B178))</f>
        <v>43592</v>
      </c>
      <c r="C179" s="422">
        <f>C178</f>
        <v>0.041666666666666699</v>
      </c>
      <c r="D179" s="10" t="str">
        <f ca="1">IF(HOUR(G179)&lt;8,"夜班",IF(HOUR(G179)&lt;16,"白班",IF(HOUR(G179)&lt;24,"中班",0)))</f>
        <v>中班</v>
      </c>
      <c r="E179" s="10" t="e">
        <f ca="1">IF(F179=1,"甲",IF(F179=2,"乙",IF(F179=3,"丙",IF(F179=4,"丁",""))))</f>
        <v>#REF!</v>
      </c>
      <c r="F179" s="10" t="e">
        <f ca="1">SUMPRODUCT((成本日报!$A$3:$A$95=计划!B179)*(成本日报!$B$3:$B$95=计划!$D179),成本日报!$C$3:$C$95)</f>
        <v>#REF!</v>
      </c>
      <c r="G179" s="423">
        <f ca="1">G178+C178</f>
        <v>43592.958333332928</v>
      </c>
      <c r="H179" s="423">
        <f ca="1">$G179+$C179/60*10+$C179*0</f>
        <v>43592.965277777374</v>
      </c>
      <c r="I179" s="423">
        <f ca="1">$G179+$C179/60*18+$C179*0</f>
        <v>43592.970833332925</v>
      </c>
      <c r="J179" s="423">
        <f ca="1">$G179+$C179/60*0+$C179*1</f>
        <v>43592.999999999593</v>
      </c>
      <c r="K179" s="423">
        <f ca="1">$G179+$C179/60*30+$C179*2</f>
        <v>43593.0624999996</v>
      </c>
      <c r="L179" s="423">
        <f ca="1">$G179+$C179/60*0+$C179*3</f>
        <v>43593.083333332928</v>
      </c>
      <c r="M179" s="424" t="str">
        <f>IF(_tag_month_day!A169="","",_tag_month_day!A169)</f>
        <v/>
      </c>
      <c r="N179" s="424" t="str">
        <f>IF(_tag_month_day!B169="","",_tag_month_day!B169)</f>
        <v/>
      </c>
      <c r="O179" s="425" t="e">
        <f>IF(M179+N179=0,"",M179+N179)</f>
        <v>#VALUE!</v>
      </c>
      <c r="P179" s="424" t="str">
        <f>IF(_tag_month_day!C169="","",_tag_month_day!C169)</f>
        <v/>
      </c>
      <c r="Q179" s="424" t="str">
        <f>IF(_tag_month_day!D169="","",_tag_month_day!D169)</f>
        <v/>
      </c>
      <c r="R179" s="426" t="str">
        <f>IF(_tag_month_day!CB169="","",_tag_month_day!CB169/100)</f>
        <v/>
      </c>
      <c r="S179" s="427" t="str">
        <f>IF(_tag_month_day!E169="","",_tag_month_day!E169)</f>
        <v/>
      </c>
      <c r="T179" s="427" t="str">
        <f>IF(_tag_month_day!F169="","",_tag_month_day!F169)</f>
        <v/>
      </c>
      <c r="U179" s="428" t="e">
        <f>S179+T179</f>
        <v>#VALUE!</v>
      </c>
      <c r="V179" s="429" t="e">
        <f>U179/AJ179</f>
        <v>#VALUE!</v>
      </c>
      <c r="W179" s="430" t="str">
        <f>IF(_jhy_month_day!A169="","",_jhy_month_day!A169)</f>
        <v/>
      </c>
      <c r="X179" s="431" t="str">
        <f>IF(_jhy_month_day!B169="","",_jhy_month_day!B169/100)</f>
        <v/>
      </c>
      <c r="Y179" s="431" t="str">
        <f>IF(_jhy_month_day!C169="","",_jhy_month_day!C169/100)</f>
        <v/>
      </c>
      <c r="Z179" s="432">
        <f>Z175+1</f>
        <v>42</v>
      </c>
      <c r="AA179" s="433" t="str">
        <f>IF(_tag_month_day!G169="","",_tag_month_day!G169/100)</f>
        <v/>
      </c>
      <c r="AB179" s="433" t="str">
        <f>IF(_tag_month_day!H169="","",_tag_month_day!H169/100)</f>
        <v/>
      </c>
      <c r="AC179" s="434">
        <f>IF(X179="",AC178,BK179*($AV178*X179+$AW178*FD178+$AX178*FI178+$AY178*FN178+$AZ178*FS178+$BA178*FX178+$BG178*GE178)/(AV178*Y179+AX178*FK178+AW178*FF178+AY178*FP178+AZ178*FU178+BA178*FZ178+BG178*GG178+BB178*GK178+BC178*GN178+BD178*GP178))</f>
        <v>1.59963432013121</v>
      </c>
      <c r="AD179" s="435" t="str">
        <f>IF(AC179=AC178,"",AC179-AC178)</f>
        <v/>
      </c>
      <c r="AE179" s="436" t="str">
        <f>IF(1-AF179=0,"",(1-AF179))</f>
        <v/>
      </c>
      <c r="AF179" s="437">
        <v>1</v>
      </c>
      <c r="AG179" s="10" t="str">
        <f>AG178</f>
        <v>8B4</v>
      </c>
      <c r="AH179" s="438" t="str">
        <f>AH178</f>
        <v/>
      </c>
      <c r="AI179" s="424" t="e">
        <f>IF(ROUND(AJ179-AJ178,1)=0,"",AJ179-AJ178)</f>
        <v>#VALUE!</v>
      </c>
      <c r="AJ179" s="10" t="str">
        <f>IF(_tag_month_day!I169="","",_tag_month_day!I169)</f>
        <v/>
      </c>
      <c r="AK179" s="440" t="s">
        <v>86</v>
      </c>
      <c r="AL179" s="440" t="s">
        <v>467</v>
      </c>
      <c r="AM179" s="440" t="s">
        <v>441</v>
      </c>
      <c r="AN179" s="441">
        <f>AN178</f>
        <v>2</v>
      </c>
      <c r="AO179" s="441">
        <f>AO178</f>
        <v>8</v>
      </c>
      <c r="AP179" s="442" t="e">
        <f>(IF(AN179=0,AS178,AS178*(1+AO179/AN179)/(AR179+AO179/AN179)))+AT179</f>
        <v>#VALUE!</v>
      </c>
      <c r="AQ179" s="443" t="str">
        <f>IF(_tag_month_day!J169="","",_tag_month_day!J169/100)</f>
        <v/>
      </c>
      <c r="AR179" s="444">
        <f>AR178</f>
        <v>1.3</v>
      </c>
      <c r="AS179" s="445" t="e">
        <f>AQ179*(AN179*AR179+AO179)/(AN179+AO179)</f>
        <v>#VALUE!</v>
      </c>
      <c r="AT179" s="445" t="e">
        <f>(SUM(BE179:BF179)-SUM(BE178:BF178))*0.05</f>
        <v>#VALUE!</v>
      </c>
      <c r="AU179" s="446" t="str">
        <f>IF(_tag_month_day!CC169="","",IF(_tag_month_day!CC169&gt;0,_tag_month_day!CD169,_tag_month_day!CE169))</f>
        <v/>
      </c>
      <c r="AV179" s="447" t="str">
        <f>IF(_tag_month_day!L169="","",_tag_month_day!L169/100)</f>
        <v/>
      </c>
      <c r="AW179" s="431">
        <f>AW178</f>
        <v>0</v>
      </c>
      <c r="AX179" s="431">
        <f>AX178</f>
        <v>0</v>
      </c>
      <c r="AY179" s="431" t="str">
        <f>IF(_tag_month_day!M169="","",_tag_month_day!M169/100)</f>
        <v/>
      </c>
      <c r="AZ179" s="431" t="str">
        <f>IF(_tag_month_day!N169="","",_tag_month_day!N169/100)</f>
        <v/>
      </c>
      <c r="BA179" s="431" t="str">
        <f>IF(_tag_month_day!O169="","",_tag_month_day!O169/100)</f>
        <v/>
      </c>
      <c r="BB179" s="448" t="str">
        <f>IF(_tag_month_day!P169="","",_tag_month_day!P169/100)</f>
        <v/>
      </c>
      <c r="BC179" s="448">
        <f>BC178</f>
        <v>0</v>
      </c>
      <c r="BD179" s="448" t="str">
        <f>IF(_tag_month_day!Q169="","",_tag_month_day!Q169/100)</f>
        <v/>
      </c>
      <c r="BE179" s="449" t="str">
        <f>IF(_tag_month_day!R169="","",_tag_month_day!R169/100)</f>
        <v/>
      </c>
      <c r="BF179" s="388" t="e">
        <f>(AU179*(100+BE179*100))/(AJ179-AU179)/100</f>
        <v>#VALUE!</v>
      </c>
      <c r="BG179" s="450" t="e">
        <f>BE179+BF179</f>
        <v>#VALUE!</v>
      </c>
      <c r="BH179" s="451" t="e">
        <f>SUM(AV179:BF179)</f>
        <v>#VALUE!</v>
      </c>
      <c r="BI179" s="452" t="e">
        <f>IF(CX179=0,BI178,(DK179*查询!$R$5+DL179*查询!$Q$5+DM179*查询!$N$5+DN179*查询!$O$5+DO179*查询!$P$5)*AF179/CX179)</f>
        <v>#VALUE!</v>
      </c>
      <c r="BJ179" s="452" t="e">
        <f>IF(CX179=0,BJ178,(DP179*查询!$S$5+DQ179*查询!$T$5+DR179*查询!$U$5)*AF179/CX179)</f>
        <v>#VALUE!</v>
      </c>
      <c r="BK179" s="452">
        <f>BK178</f>
        <v>1</v>
      </c>
      <c r="BL179" s="453" t="e">
        <f>SUMPRODUCT((AV179:BA179)*(GS179:GX179))/((GS179:GX179)+SUM(BB179:BD179)*GY179+BG179*GZ179)</f>
        <v>#VALUE!</v>
      </c>
      <c r="BM179" s="453" t="e">
        <f>BK179*($AV179*FB179+$AW179*FD179+$AX179*FI179+$AY179*FN179+$AZ179*FS179+$BA179*FX179+$BG179*GE179)/(AV179*EY179+AX179*FK179+AW179*FF179+AY179*FP179+AZ179*FU179+BA179*FZ179+BG179*GG179+BB179*GK179+BC179*GN179+BD179*GP179)</f>
        <v>#VALUE!</v>
      </c>
      <c r="BN179" s="453" t="e">
        <f>($AV179*FC179+$AX179*FJ179+$AW179*FE179+$AY179*FO179+$AZ179*FT179+$BA179*FY179+$BG179*GF179)/($AV179*FA179+BG179*GH179+BB179*GL179+BC179*GO179+BD179*GQ179+BA179*GA179)</f>
        <v>#VALUE!</v>
      </c>
      <c r="BO179" s="454" t="e">
        <f>SUMPRODUCT(AV179:BA179*GS179:GX179)/(GS179:GX179+(BB179+BC179+BD179)*GY179+BG179)</f>
        <v>#VALUE!</v>
      </c>
      <c r="BP179" s="454" t="e">
        <f>SUMPRODUCT(AV179:BA179*GS179:GX179)/(GS179:GX179+(BB179+BC179+BD179)*GY179+BG179)</f>
        <v>#VALUE!</v>
      </c>
      <c r="BQ179" s="454" t="e">
        <f>SUMPRODUCT(AV179:BA179*GS179:GX179)/(GS179:GX179+(BB179+BC179+BD179)*GY179+BG179)</f>
        <v>#VALUE!</v>
      </c>
      <c r="BR179" s="453" t="str">
        <f>IF(_tag_month_day!T169="","",_tag_month_day!T169)</f>
        <v/>
      </c>
      <c r="BS179" s="453" t="str">
        <f>IF(_tag_month_day!U169="","",_tag_month_day!U169)</f>
        <v/>
      </c>
      <c r="BT179" s="455" t="str">
        <f>IF(CK179="","",IF((CK179&gt;=BV179-0.12)*(CK179&lt;=BV179+0.12),"合格","不合格"))</f>
        <v/>
      </c>
      <c r="BU179" s="456" t="str">
        <f>IF(_tag_month_day!V169="","",_tag_month_day!V169)</f>
        <v/>
      </c>
      <c r="BV179" s="457" t="str">
        <f>IF(_tag_month_day!W169="","",_tag_month_day!W169)</f>
        <v/>
      </c>
      <c r="BW179" s="458" t="str">
        <f>IF(_tag_month_day!X169="","",_tag_month_day!X169)</f>
        <v/>
      </c>
      <c r="BX179" s="458" t="str">
        <f>IF(_tag_month_day!Y169="","",_tag_month_day!Y169)</f>
        <v/>
      </c>
      <c r="BY179" s="459">
        <f ca="1">L179</f>
        <v>43593.083333332928</v>
      </c>
      <c r="BZ179" s="460"/>
      <c r="CA179" s="461"/>
      <c r="CB179" s="424" t="str">
        <f>IF(_tag_month_day!Z169="","",_tag_month_day!Z169)</f>
        <v/>
      </c>
      <c r="CC179" s="424" t="str">
        <f>IF(_tag_month_day!AA169="","",_tag_month_day!AA169)</f>
        <v/>
      </c>
      <c r="CD179" s="424" t="str">
        <f>IF(_tag_month_day!AB169="","",_tag_month_day!AB169)</f>
        <v/>
      </c>
      <c r="CE179" s="424" t="str">
        <f>IF(_tag_month_day!AC169="","",_tag_month_day!AC169)</f>
        <v/>
      </c>
      <c r="CF179" s="424" t="str">
        <f>IF(_tag_month_day!AD169="","",_tag_month_day!AD169)</f>
        <v/>
      </c>
      <c r="CG179" s="424" t="str">
        <f>IF(_tag_month_day!AE169="","",_tag_month_day!AE169)</f>
        <v/>
      </c>
      <c r="CH179" s="424" t="str">
        <f>IF(_tag_month_day!AF169="","",_tag_month_day!AF169)</f>
        <v/>
      </c>
      <c r="CI179" s="424" t="str">
        <f>IF(_tag_month_day!AG169="","",_tag_month_day!AG169)</f>
        <v/>
      </c>
      <c r="CJ179" s="424" t="str">
        <f>IF(_tag_month_day!AH169="","",_tag_month_day!AH169)</f>
        <v/>
      </c>
      <c r="CK179" s="424" t="str">
        <f>IF(_tag_month_day!AI169="","",_tag_month_day!AI169)</f>
        <v/>
      </c>
      <c r="CL179" s="4" t="str">
        <f>IF(_tag_month_day!AJ169="","",_tag_month_day!AJ169)</f>
        <v/>
      </c>
      <c r="CM179" s="4" t="str">
        <f>IF(_tag_month_day!AK169="","",_tag_month_day!AK169)</f>
        <v/>
      </c>
      <c r="CN179" s="4" t="str">
        <f>IF(_tag_month_day!AL169="","",_tag_month_day!AL169)</f>
        <v/>
      </c>
      <c r="CO179" s="4" t="str">
        <f>IF(_tag_month_day!AM169="","",_tag_month_day!AM169)</f>
        <v/>
      </c>
      <c r="CP179" s="4" t="str">
        <f>IF(_tag_month_day!AN169="","",_tag_month_day!AN169)</f>
        <v/>
      </c>
      <c r="CQ179" s="4" t="str">
        <f>IF(_tag_month_day!AO169="","",_tag_month_day!AO169)</f>
        <v/>
      </c>
      <c r="CR179" s="462" t="str">
        <f>IF(_tag_month_day!AP169="","",_tag_month_day!AP169)</f>
        <v/>
      </c>
      <c r="CS179" s="463" t="str">
        <f>IF(_tag_month_day!AQ169="","",_tag_month_day!AQ169)</f>
        <v/>
      </c>
      <c r="CT179" s="4" t="str">
        <f>IF(_tag_month_day!AR169="","",_tag_month_day!AR169)</f>
        <v/>
      </c>
      <c r="CU179" s="464" t="e">
        <f>DU179/AJ179</f>
        <v>#VALUE!</v>
      </c>
      <c r="CV179" s="451" t="e">
        <f>BG179/BH179</f>
        <v>#VALUE!</v>
      </c>
      <c r="CW179" s="465" t="e">
        <f>AJ179*(1-CV179)*CU179*AF179</f>
        <v>#VALUE!</v>
      </c>
      <c r="CX179" s="465" t="e">
        <f>CW179*94%</f>
        <v>#VALUE!</v>
      </c>
      <c r="CY179" s="466" t="e">
        <f>IF(CX179=0,0,DS179/(DS179+CX179))</f>
        <v>#VALUE!</v>
      </c>
      <c r="CZ179" s="465" t="e">
        <f>$AJ179*EF179</f>
        <v>#VALUE!</v>
      </c>
      <c r="DA179" s="465" t="e">
        <f>$AJ179*EG179</f>
        <v>#VALUE!</v>
      </c>
      <c r="DB179" s="465" t="e">
        <f>$AJ179*EH179</f>
        <v>#VALUE!</v>
      </c>
      <c r="DC179" s="465" t="e">
        <f>$AJ179*EI179</f>
        <v>#VALUE!</v>
      </c>
      <c r="DD179" s="465" t="e">
        <f>$AJ179*EJ179</f>
        <v>#VALUE!</v>
      </c>
      <c r="DE179" s="465" t="e">
        <f>$AJ179*EK179</f>
        <v>#VALUE!</v>
      </c>
      <c r="DF179" s="465" t="e">
        <f>$AJ179*EL179</f>
        <v>#VALUE!</v>
      </c>
      <c r="DG179" s="465" t="e">
        <f>$AJ179*EM179</f>
        <v>#VALUE!</v>
      </c>
      <c r="DH179" s="465" t="e">
        <f>$AJ179*EN179</f>
        <v>#VALUE!</v>
      </c>
      <c r="DI179" s="465" t="e">
        <f>$AJ179*EO179</f>
        <v>#VALUE!</v>
      </c>
      <c r="DJ179" s="465" t="e">
        <f>CZ179*(1-EP179)</f>
        <v>#VALUE!</v>
      </c>
      <c r="DK179" s="465" t="e">
        <f>DA179*(1-ER179)</f>
        <v>#VALUE!</v>
      </c>
      <c r="DL179" s="465" t="e">
        <f>DB179*(1-EQ179)</f>
        <v>#VALUE!</v>
      </c>
      <c r="DM179" s="465" t="e">
        <f>DC179*(1-ES179)</f>
        <v>#VALUE!</v>
      </c>
      <c r="DN179" s="465" t="e">
        <f>DD179*(1-ET179)</f>
        <v>#VALUE!</v>
      </c>
      <c r="DO179" s="465" t="e">
        <f>DE179</f>
        <v>#VALUE!</v>
      </c>
      <c r="DP179" s="465" t="e">
        <f>DF179*(1-EU179)</f>
        <v>#VALUE!</v>
      </c>
      <c r="DQ179" s="465" t="e">
        <f>DG179*(1-EV179)</f>
        <v>#VALUE!</v>
      </c>
      <c r="DR179" s="465" t="e">
        <f>DH179*(1-EW179)</f>
        <v>#VALUE!</v>
      </c>
      <c r="DS179" s="465" t="e">
        <f>DI179</f>
        <v>#VALUE!</v>
      </c>
      <c r="DT179" s="465" t="e">
        <f>SUM(DJ179:DS179)</f>
        <v>#VALUE!</v>
      </c>
      <c r="DU179" s="465" t="e">
        <f>(GS179:GX179)+(DP179+DQ179+DR179)*GY179+DS179</f>
        <v>#VALUE!</v>
      </c>
      <c r="DV179" s="451" t="e">
        <f>AV179/$BH179/(1-EP179)</f>
        <v>#VALUE!</v>
      </c>
      <c r="DW179" s="451" t="e">
        <f>AW179/$BH179/(1-ER179)</f>
        <v>#VALUE!</v>
      </c>
      <c r="DX179" s="451" t="e">
        <f>AX179/$BH179/(1-EQ179)</f>
        <v>#VALUE!</v>
      </c>
      <c r="DY179" s="451" t="e">
        <f>AY179/$BH179/(1-ES179)</f>
        <v>#VALUE!</v>
      </c>
      <c r="DZ179" s="451" t="e">
        <f>AZ179/$BH179/(1-ET179)</f>
        <v>#VALUE!</v>
      </c>
      <c r="EA179" s="451" t="e">
        <f>BA179/$BH179/(1-AX179)</f>
        <v>#VALUE!</v>
      </c>
      <c r="EB179" s="451" t="e">
        <f>BB179/$BH179/(1-EU179)</f>
        <v>#VALUE!</v>
      </c>
      <c r="EC179" s="451" t="e">
        <f>BC179/$BH179/(1-EV179)</f>
        <v>#VALUE!</v>
      </c>
      <c r="ED179" s="451" t="e">
        <f>BD179/$BH179/(1-EW179)</f>
        <v>#VALUE!</v>
      </c>
      <c r="EE179" s="451" t="e">
        <f>BG179/BH179</f>
        <v>#VALUE!</v>
      </c>
      <c r="EF179" s="451" t="e">
        <f>DV179/SUM($DV179:$EE179)</f>
        <v>#VALUE!</v>
      </c>
      <c r="EG179" s="451" t="e">
        <f>DW179/SUM($DV179:$EE179)</f>
        <v>#VALUE!</v>
      </c>
      <c r="EH179" s="451" t="e">
        <f>DX179/SUM($DV179:$EE179)</f>
        <v>#VALUE!</v>
      </c>
      <c r="EI179" s="451" t="e">
        <f>DY179/SUM($DV179:$EE179)</f>
        <v>#VALUE!</v>
      </c>
      <c r="EJ179" s="451" t="e">
        <f>DZ179/SUM($DV179:$EE179)</f>
        <v>#VALUE!</v>
      </c>
      <c r="EK179" s="451" t="e">
        <f>EA179/SUM($DV179:$EE179)</f>
        <v>#VALUE!</v>
      </c>
      <c r="EL179" s="451" t="e">
        <f>EB179/SUM($DV179:$EE179)</f>
        <v>#VALUE!</v>
      </c>
      <c r="EM179" s="451" t="e">
        <f>EC179/SUM($DV179:$EE179)</f>
        <v>#VALUE!</v>
      </c>
      <c r="EN179" s="451" t="e">
        <f>ED179/SUM($DV179:$EE179)</f>
        <v>#VALUE!</v>
      </c>
      <c r="EO179" s="451" t="e">
        <f>EE179/SUM($DV179:$EE179)</f>
        <v>#VALUE!</v>
      </c>
      <c r="EP179" s="450">
        <f>EP178</f>
        <v>0.080000000000000002</v>
      </c>
      <c r="EQ179" s="450">
        <f>EQ178</f>
        <v>0.014999999999999999</v>
      </c>
      <c r="ER179" s="450">
        <f>ER178</f>
        <v>0.014999999999999999</v>
      </c>
      <c r="ES179" s="450">
        <f>ES178</f>
        <v>0.014999999999999999</v>
      </c>
      <c r="ET179" s="450">
        <f>ET178</f>
        <v>0.014999999999999999</v>
      </c>
      <c r="EU179" s="450">
        <f>EU178</f>
        <v>0.089999999999999997</v>
      </c>
      <c r="EV179" s="450">
        <f>EV178</f>
        <v>0.089999999999999997</v>
      </c>
      <c r="EW179" s="450">
        <f>EW178</f>
        <v>0.089999999999999997</v>
      </c>
      <c r="EX179" s="431" t="str">
        <f>IF(_tag_month_day!AS169="","",_tag_month_day!AS169/100)</f>
        <v/>
      </c>
      <c r="EY179" s="431" t="str">
        <f>IF(_tag_month_day!AT169="","",_tag_month_day!AT169/100)</f>
        <v/>
      </c>
      <c r="EZ179" s="431" t="str">
        <f>IF(_tag_month_day!AU169="","",_tag_month_day!AU169/100)</f>
        <v/>
      </c>
      <c r="FA179" s="431" t="str">
        <f>IF(_tag_month_day!AV169="","",_tag_month_day!AV169/100)</f>
        <v/>
      </c>
      <c r="FB179" s="431" t="str">
        <f>IF(_tag_month_day!AW169="","",_tag_month_day!AW169/100)</f>
        <v/>
      </c>
      <c r="FC179" s="431" t="str">
        <f>IF(_tag_month_day!AX169="","",_tag_month_day!AX169/100)</f>
        <v/>
      </c>
      <c r="FD179" s="449" t="str">
        <f>IF(_tag_month_day!AY169="","",_tag_month_day!AY169/100)</f>
        <v/>
      </c>
      <c r="FE179" s="449" t="str">
        <f>IF(_tag_month_day!AZ169="","",_tag_month_day!AZ169/100)</f>
        <v/>
      </c>
      <c r="FF179" s="449" t="str">
        <f>IF(_tag_month_day!BA169="","",_tag_month_day!BA169/100)</f>
        <v/>
      </c>
      <c r="FG179" s="449" t="str">
        <f>IF(_tag_month_day!BB169="","",_tag_month_day!BB169/100)</f>
        <v/>
      </c>
      <c r="FH179" s="467" t="str">
        <f>IF(_tag_month_day!BC169="","",_tag_month_day!BC169/100)</f>
        <v/>
      </c>
      <c r="FI179" s="449">
        <f>FI178</f>
        <v>0.40999999999999998</v>
      </c>
      <c r="FJ179" s="449">
        <f>FJ178</f>
        <v>0.11</v>
      </c>
      <c r="FK179" s="449">
        <f>FK178</f>
        <v>0.014999999999999999</v>
      </c>
      <c r="FL179" s="449">
        <f>FL178</f>
        <v>0</v>
      </c>
      <c r="FM179" s="467">
        <f>FM178</f>
        <v>0.0001</v>
      </c>
      <c r="FN179" s="449">
        <f>FN178</f>
        <v>0.32000000000000001</v>
      </c>
      <c r="FO179" s="449">
        <f>FO178</f>
        <v>0.20000000000000001</v>
      </c>
      <c r="FP179" s="449">
        <f>FP178</f>
        <v>0.01</v>
      </c>
      <c r="FQ179" s="449">
        <f>FQ178</f>
        <v>0</v>
      </c>
      <c r="FR179" s="467">
        <f>FR178</f>
        <v>0.0001</v>
      </c>
      <c r="FS179" s="449" t="str">
        <f>IF(_tag_month_day!BD169="","",_tag_month_day!BD169/100)</f>
        <v/>
      </c>
      <c r="FT179" s="449" t="str">
        <f>IF(_tag_month_day!BE169="","",_tag_month_day!BE169/100)</f>
        <v/>
      </c>
      <c r="FU179" s="449" t="str">
        <f>IF(_tag_month_day!BF169="","",_tag_month_day!BF169/100)</f>
        <v/>
      </c>
      <c r="FV179" s="449" t="str">
        <f>IF(_tag_month_day!BG169="","",_tag_month_day!BG169/100)</f>
        <v/>
      </c>
      <c r="FW179" s="467" t="str">
        <f>IF(_tag_month_day!BH169="","",_tag_month_day!BH169/100)</f>
        <v/>
      </c>
      <c r="FX179" s="449" t="str">
        <f>IF(_tag_month_day!BI169="","",_tag_month_day!BI169/100)</f>
        <v/>
      </c>
      <c r="FY179" s="449" t="str">
        <f>IF(_tag_month_day!BJ169="","",_tag_month_day!BJ169/100)</f>
        <v/>
      </c>
      <c r="FZ179" s="468" t="str">
        <f>IF(_tag_month_day!BK169="","",_tag_month_day!BK169/100)</f>
        <v/>
      </c>
      <c r="GA179" s="449" t="str">
        <f>IF(_tag_month_day!BL169="","",_tag_month_day!BL169/100)</f>
        <v/>
      </c>
      <c r="GB179" s="467" t="str">
        <f>IF(_tag_month_day!BM169="","",_tag_month_day!BM169/100)</f>
        <v/>
      </c>
      <c r="GC179" s="431" t="str">
        <f>IF(_tag_month_day!BN169="","",_tag_month_day!BN169/100)</f>
        <v/>
      </c>
      <c r="GD179" s="431" t="str">
        <f>IF(_tag_month_day!BO169="","",_tag_month_day!BO169/100)</f>
        <v/>
      </c>
      <c r="GE179" s="431" t="str">
        <f>IF(_tag_month_day!BP169="","",_tag_month_day!BP169/100)</f>
        <v/>
      </c>
      <c r="GF179" s="431" t="str">
        <f>IF(_tag_month_day!BQ169="","",_tag_month_day!BQ169/100)</f>
        <v/>
      </c>
      <c r="GG179" s="431" t="str">
        <f>IF(_tag_month_day!BR169="","",_tag_month_day!BR169/100)</f>
        <v/>
      </c>
      <c r="GH179" s="431" t="str">
        <f>IF(_tag_month_day!BS169="","",_tag_month_day!BS169/100)</f>
        <v/>
      </c>
      <c r="GI179" s="467" t="str">
        <f>IF(_tag_month_day!BT169="","",_tag_month_day!BT169/100)</f>
        <v/>
      </c>
      <c r="GJ179" s="469" t="str">
        <f>IF(_tag_month_day!BU169="","",_tag_month_day!BU169/100)</f>
        <v/>
      </c>
      <c r="GK179" s="470">
        <f>GK178</f>
        <v>0.070000000000000007</v>
      </c>
      <c r="GL179" s="470">
        <f>GL178</f>
        <v>0.029999999999999999</v>
      </c>
      <c r="GM179" s="471" t="str">
        <f>IF(_tag_month_day!BX169="","",_tag_month_day!BX169/100)</f>
        <v/>
      </c>
      <c r="GN179" s="470">
        <f>GN178</f>
        <v>0.070000000000000007</v>
      </c>
      <c r="GO179" s="470">
        <f>GO178</f>
        <v>0.029999999999999999</v>
      </c>
      <c r="GP179" s="470">
        <f>GP178</f>
        <v>0.089999999999999997</v>
      </c>
      <c r="GQ179" s="470">
        <f>GQ178</f>
        <v>0.029999999999999999</v>
      </c>
      <c r="GR179" s="471" t="str">
        <f>IF(_tag_month_day!CA169="","",_tag_month_day!CA169/100)</f>
        <v/>
      </c>
      <c r="GS179" s="472">
        <f>GS178</f>
        <v>0.95299999999999996</v>
      </c>
      <c r="GT179" s="472">
        <f>GT178</f>
        <v>0.55000000000000004</v>
      </c>
      <c r="GU179" s="472">
        <f>GU178</f>
        <v>0.55000000000000004</v>
      </c>
      <c r="GV179" s="472">
        <f>GV178</f>
        <v>0.55000000000000004</v>
      </c>
      <c r="GW179" s="472">
        <f>GW178</f>
        <v>0.5</v>
      </c>
      <c r="GX179" s="472">
        <f>GX178</f>
        <v>0.93500000000000005</v>
      </c>
      <c r="GY179" s="472">
        <f>GY178</f>
        <v>0.14999999999999999</v>
      </c>
      <c r="GZ179" s="472">
        <f>GZ178</f>
        <v>1</v>
      </c>
      <c r="HA179" s="474">
        <f>HA178</f>
        <v>0.047</v>
      </c>
      <c r="HB179" s="474">
        <f>HB178</f>
        <v>0.45000000000000001</v>
      </c>
      <c r="HC179" s="474">
        <f>HC178</f>
        <v>0.45000000000000001</v>
      </c>
      <c r="HD179" s="474">
        <f>HD178</f>
        <v>0.45000000000000001</v>
      </c>
      <c r="HE179" s="474">
        <f>HE178</f>
        <v>0.5</v>
      </c>
      <c r="HF179" s="474">
        <f>HF178</f>
        <v>0.065000000000000002</v>
      </c>
      <c r="HG179" s="474">
        <f>HG178</f>
        <v>0.84999999999999998</v>
      </c>
      <c r="HH179" s="474">
        <f>HH178</f>
        <v>0</v>
      </c>
      <c r="HI179" s="10">
        <f>IF(BZ179&lt;&gt;"",CK179-BV179,0)</f>
        <v>0</v>
      </c>
      <c r="HJ179" s="10" t="e">
        <f>IF(AJ179&gt;0,AH179-AJ179,0)</f>
        <v>#VALUE!</v>
      </c>
      <c r="HK179" s="466">
        <f>HK178</f>
        <v>0.84999999999999998</v>
      </c>
      <c r="HL179" s="424">
        <f>HL178</f>
        <v>550000</v>
      </c>
      <c r="HM179" s="424">
        <f>HM178</f>
        <v>480000</v>
      </c>
      <c r="HN179" s="465" t="e">
        <f>(DJ179*EZ179+DK179*FH179+DL179*FM179+DM179*FR179+DN179*FW179+DO179*GB179+DS179*GI179+DP179*GM179+DR179*GR179)*1000*2</f>
        <v>#VALUE!</v>
      </c>
      <c r="HO179" s="465" t="e">
        <f>HN179*HK179*$HO$2/HL179*1000000</f>
        <v>#VALUE!</v>
      </c>
      <c r="HP179" s="465" t="e">
        <f>HN179*HK179*$HP$2/HM179*1000000</f>
        <v>#VALUE!</v>
      </c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</row>
    <row customFormat="1" r="180" s="0">
      <c r="A180" s="420">
        <v>169</v>
      </c>
      <c r="B180" s="421">
        <f ca="1">IF(D180=D179,B179,IF(D180="夜班",B179+1,B179))</f>
        <v>43592</v>
      </c>
      <c r="C180" s="422">
        <f>C179</f>
        <v>0.041666666666666699</v>
      </c>
      <c r="D180" s="10" t="str">
        <f ca="1">IF(HOUR(G180)&lt;8,"夜班",IF(HOUR(G180)&lt;16,"白班",IF(HOUR(G180)&lt;24,"中班",0)))</f>
        <v>中班</v>
      </c>
      <c r="E180" s="10" t="e">
        <f ca="1">IF(F180=1,"甲",IF(F180=2,"乙",IF(F180=3,"丙",IF(F180=4,"丁",""))))</f>
        <v>#REF!</v>
      </c>
      <c r="F180" s="10" t="e">
        <f ca="1">SUMPRODUCT((成本日报!$A$3:$A$95=计划!B180)*(成本日报!$B$3:$B$95=计划!$D180),成本日报!$C$3:$C$95)</f>
        <v>#REF!</v>
      </c>
      <c r="G180" s="423">
        <f ca="1">G179+C179</f>
        <v>43592.999999999593</v>
      </c>
      <c r="H180" s="423">
        <f ca="1">$G180+$C180/60*10+$C180*0</f>
        <v>43593.006944444038</v>
      </c>
      <c r="I180" s="423">
        <f ca="1">$G180+$C180/60*18+$C180*0</f>
        <v>43593.01249999959</v>
      </c>
      <c r="J180" s="423">
        <f ca="1">$G180+$C180/60*0+$C180*1</f>
        <v>43593.041666666257</v>
      </c>
      <c r="K180" s="423">
        <f ca="1">$G180+$C180/60*30+$C180*2</f>
        <v>43593.104166666264</v>
      </c>
      <c r="L180" s="423">
        <f ca="1">$G180+$C180/60*0+$C180*3</f>
        <v>43593.124999999593</v>
      </c>
      <c r="M180" s="424" t="str">
        <f>IF(_tag_month_day!A170="","",_tag_month_day!A170)</f>
        <v/>
      </c>
      <c r="N180" s="424" t="str">
        <f>IF(_tag_month_day!B170="","",_tag_month_day!B170)</f>
        <v/>
      </c>
      <c r="O180" s="425" t="e">
        <f>IF(M180+N180=0,"",M180+N180)</f>
        <v>#VALUE!</v>
      </c>
      <c r="P180" s="424" t="str">
        <f>IF(_tag_month_day!C170="","",_tag_month_day!C170)</f>
        <v/>
      </c>
      <c r="Q180" s="424" t="str">
        <f>IF(_tag_month_day!D170="","",_tag_month_day!D170)</f>
        <v/>
      </c>
      <c r="R180" s="426" t="str">
        <f>IF(_tag_month_day!CB170="","",_tag_month_day!CB170/100)</f>
        <v/>
      </c>
      <c r="S180" s="427" t="str">
        <f>IF(_tag_month_day!E170="","",_tag_month_day!E170)</f>
        <v/>
      </c>
      <c r="T180" s="427" t="str">
        <f>IF(_tag_month_day!F170="","",_tag_month_day!F170)</f>
        <v/>
      </c>
      <c r="U180" s="428" t="e">
        <f>S180+T180</f>
        <v>#VALUE!</v>
      </c>
      <c r="V180" s="429" t="e">
        <f>U180/AJ180</f>
        <v>#VALUE!</v>
      </c>
      <c r="W180" s="430" t="str">
        <f>IF(_jhy_month_day!A170="","",_jhy_month_day!A170)</f>
        <v/>
      </c>
      <c r="X180" s="431" t="str">
        <f>IF(_jhy_month_day!B170="","",_jhy_month_day!B170/100)</f>
        <v/>
      </c>
      <c r="Y180" s="431" t="str">
        <f>IF(_jhy_month_day!C170="","",_jhy_month_day!C170/100)</f>
        <v/>
      </c>
      <c r="Z180" s="432">
        <f>Z176+1</f>
        <v>43</v>
      </c>
      <c r="AA180" s="433" t="str">
        <f>IF(_tag_month_day!G170="","",_tag_month_day!G170/100)</f>
        <v/>
      </c>
      <c r="AB180" s="433" t="str">
        <f>IF(_tag_month_day!H170="","",_tag_month_day!H170/100)</f>
        <v/>
      </c>
      <c r="AC180" s="434">
        <f>IF(X180="",AC179,BK180*($AV179*X180+$AW179*FD179+$AX179*FI179+$AY179*FN179+$AZ179*FS179+$BA179*FX179+$BG179*GE179)/(AV179*Y180+AX179*FK179+AW179*FF179+AY179*FP179+AZ179*FU179+BA179*FZ179+BG179*GG179+BB179*GK179+BC179*GN179+BD179*GP179))</f>
        <v>1.59963432013121</v>
      </c>
      <c r="AD180" s="435" t="str">
        <f>IF(AC180=AC179,"",AC180-AC179)</f>
        <v/>
      </c>
      <c r="AE180" s="436" t="str">
        <f>IF(1-AF180=0,"",(1-AF180))</f>
        <v/>
      </c>
      <c r="AF180" s="437">
        <v>1</v>
      </c>
      <c r="AG180" s="10" t="str">
        <f>AG179</f>
        <v>8B4</v>
      </c>
      <c r="AH180" s="438" t="str">
        <f>AH179</f>
        <v/>
      </c>
      <c r="AI180" s="424" t="e">
        <f>IF(ROUND(AJ180-AJ179,1)=0,"",AJ180-AJ179)</f>
        <v>#VALUE!</v>
      </c>
      <c r="AJ180" s="10" t="str">
        <f>IF(_tag_month_day!I170="","",_tag_month_day!I170)</f>
        <v/>
      </c>
      <c r="AK180" s="440"/>
      <c r="AL180" s="440"/>
      <c r="AM180" s="440"/>
      <c r="AN180" s="441">
        <f>AN179</f>
        <v>2</v>
      </c>
      <c r="AO180" s="441">
        <f>AO179</f>
        <v>8</v>
      </c>
      <c r="AP180" s="442" t="e">
        <f>(IF(AN180=0,AS179,AS179*(1+AO180/AN180)/(AR180+AO180/AN180)))+AT180</f>
        <v>#VALUE!</v>
      </c>
      <c r="AQ180" s="443" t="str">
        <f>IF(_tag_month_day!J170="","",_tag_month_day!J170/100)</f>
        <v/>
      </c>
      <c r="AR180" s="444">
        <f>AR179</f>
        <v>1.3</v>
      </c>
      <c r="AS180" s="445" t="e">
        <f>AQ180*(AN180*AR180+AO180)/(AN180+AO180)</f>
        <v>#VALUE!</v>
      </c>
      <c r="AT180" s="445" t="e">
        <f>(SUM(BE180:BF180)-SUM(BE179:BF179))*0.05</f>
        <v>#VALUE!</v>
      </c>
      <c r="AU180" s="446" t="str">
        <f>IF(_tag_month_day!CC170="","",IF(_tag_month_day!CC170&gt;0,_tag_month_day!CD170,_tag_month_day!CE170))</f>
        <v/>
      </c>
      <c r="AV180" s="447" t="str">
        <f>IF(_tag_month_day!L170="","",_tag_month_day!L170/100)</f>
        <v/>
      </c>
      <c r="AW180" s="431">
        <f>AW179</f>
        <v>0</v>
      </c>
      <c r="AX180" s="431">
        <f>AX179</f>
        <v>0</v>
      </c>
      <c r="AY180" s="431" t="str">
        <f>IF(_tag_month_day!M170="","",_tag_month_day!M170/100)</f>
        <v/>
      </c>
      <c r="AZ180" s="431" t="str">
        <f>IF(_tag_month_day!N170="","",_tag_month_day!N170/100)</f>
        <v/>
      </c>
      <c r="BA180" s="431" t="str">
        <f>IF(_tag_month_day!O170="","",_tag_month_day!O170/100)</f>
        <v/>
      </c>
      <c r="BB180" s="448" t="str">
        <f>IF(_tag_month_day!P170="","",_tag_month_day!P170/100)</f>
        <v/>
      </c>
      <c r="BC180" s="448">
        <f>BC179</f>
        <v>0</v>
      </c>
      <c r="BD180" s="448" t="str">
        <f>IF(_tag_month_day!Q170="","",_tag_month_day!Q170/100)</f>
        <v/>
      </c>
      <c r="BE180" s="449" t="str">
        <f>IF(_tag_month_day!R170="","",_tag_month_day!R170/100)</f>
        <v/>
      </c>
      <c r="BF180" s="388" t="e">
        <f>(AU180*(100+BE180*100))/(AJ180-AU180)/100</f>
        <v>#VALUE!</v>
      </c>
      <c r="BG180" s="450" t="e">
        <f>BE180+BF180</f>
        <v>#VALUE!</v>
      </c>
      <c r="BH180" s="451" t="e">
        <f>SUM(AV180:BF180)</f>
        <v>#VALUE!</v>
      </c>
      <c r="BI180" s="452" t="e">
        <f>IF(CX180=0,BI179,(DK180*查询!$R$5+DL180*查询!$Q$5+DM180*查询!$N$5+DN180*查询!$O$5+DO180*查询!$P$5)*AF180/CX180)</f>
        <v>#VALUE!</v>
      </c>
      <c r="BJ180" s="452" t="e">
        <f>IF(CX180=0,BJ179,(DP180*查询!$S$5+DQ180*查询!$T$5+DR180*查询!$U$5)*AF180/CX180)</f>
        <v>#VALUE!</v>
      </c>
      <c r="BK180" s="452">
        <f>BK179</f>
        <v>1</v>
      </c>
      <c r="BL180" s="453" t="e">
        <f>SUMPRODUCT((AV180:BA180)*(GS180:GX180))/((GS180:GX180)+SUM(BB180:BD180)*GY180+BG180*GZ180)</f>
        <v>#VALUE!</v>
      </c>
      <c r="BM180" s="453" t="e">
        <f>BK180*($AV180*FB180+$AW180*FD180+$AX180*FI180+$AY180*FN180+$AZ180*FS180+$BA180*FX180+$BG180*GE180)/(AV180*EY180+AX180*FK180+AW180*FF180+AY180*FP180+AZ180*FU180+BA180*FZ180+BG180*GG180+BB180*GK180+BC180*GN180+BD180*GP180)</f>
        <v>#VALUE!</v>
      </c>
      <c r="BN180" s="453" t="e">
        <f>($AV180*FC180+$AX180*FJ180+$AW180*FE180+$AY180*FO180+$AZ180*FT180+$BA180*FY180+$BG180*GF180)/($AV180*FA180+BG180*GH180+BB180*GL180+BC180*GO180+BD180*GQ180+BA180*GA180)</f>
        <v>#VALUE!</v>
      </c>
      <c r="BO180" s="454" t="e">
        <f>SUMPRODUCT(AV180:BA180*GS180:GX180)/(GS180:GX180+(BB180+BC180+BD180)*GY180+BG180)</f>
        <v>#VALUE!</v>
      </c>
      <c r="BP180" s="454" t="e">
        <f>SUMPRODUCT(AV180:BA180*GS180:GX180)/(GS180:GX180+(BB180+BC180+BD180)*GY180+BG180)</f>
        <v>#VALUE!</v>
      </c>
      <c r="BQ180" s="454" t="e">
        <f>SUMPRODUCT(AV180:BA180*GS180:GX180)/(GS180:GX180+(BB180+BC180+BD180)*GY180+BG180)</f>
        <v>#VALUE!</v>
      </c>
      <c r="BR180" s="453" t="str">
        <f>IF(_tag_month_day!T170="","",_tag_month_day!T170)</f>
        <v/>
      </c>
      <c r="BS180" s="453" t="str">
        <f>IF(_tag_month_day!U170="","",_tag_month_day!U170)</f>
        <v/>
      </c>
      <c r="BT180" s="455" t="str">
        <f>IF(CK180="","",IF((CK180&gt;=BV180-0.12)*(CK180&lt;=BV180+0.12),"合格","不合格"))</f>
        <v/>
      </c>
      <c r="BU180" s="456" t="str">
        <f>IF(_tag_month_day!V170="","",_tag_month_day!V170)</f>
        <v/>
      </c>
      <c r="BV180" s="457" t="str">
        <f>IF(_tag_month_day!W170="","",_tag_month_day!W170)</f>
        <v/>
      </c>
      <c r="BW180" s="458" t="str">
        <f>IF(_tag_month_day!X170="","",_tag_month_day!X170)</f>
        <v/>
      </c>
      <c r="BX180" s="458" t="str">
        <f>IF(_tag_month_day!Y170="","",_tag_month_day!Y170)</f>
        <v/>
      </c>
      <c r="BY180" s="459">
        <f ca="1">L180</f>
        <v>43593.124999999593</v>
      </c>
      <c r="BZ180" s="460"/>
      <c r="CA180" s="461"/>
      <c r="CB180" s="424" t="str">
        <f>IF(_tag_month_day!Z170="","",_tag_month_day!Z170)</f>
        <v/>
      </c>
      <c r="CC180" s="424" t="str">
        <f>IF(_tag_month_day!AA170="","",_tag_month_day!AA170)</f>
        <v/>
      </c>
      <c r="CD180" s="424" t="str">
        <f>IF(_tag_month_day!AB170="","",_tag_month_day!AB170)</f>
        <v/>
      </c>
      <c r="CE180" s="424" t="str">
        <f>IF(_tag_month_day!AC170="","",_tag_month_day!AC170)</f>
        <v/>
      </c>
      <c r="CF180" s="424" t="str">
        <f>IF(_tag_month_day!AD170="","",_tag_month_day!AD170)</f>
        <v/>
      </c>
      <c r="CG180" s="424" t="str">
        <f>IF(_tag_month_day!AE170="","",_tag_month_day!AE170)</f>
        <v/>
      </c>
      <c r="CH180" s="424" t="str">
        <f>IF(_tag_month_day!AF170="","",_tag_month_day!AF170)</f>
        <v/>
      </c>
      <c r="CI180" s="424" t="str">
        <f>IF(_tag_month_day!AG170="","",_tag_month_day!AG170)</f>
        <v/>
      </c>
      <c r="CJ180" s="424" t="str">
        <f>IF(_tag_month_day!AH170="","",_tag_month_day!AH170)</f>
        <v/>
      </c>
      <c r="CK180" s="424" t="str">
        <f>IF(_tag_month_day!AI170="","",_tag_month_day!AI170)</f>
        <v/>
      </c>
      <c r="CL180" s="4" t="str">
        <f>IF(_tag_month_day!AJ170="","",_tag_month_day!AJ170)</f>
        <v/>
      </c>
      <c r="CM180" s="4" t="str">
        <f>IF(_tag_month_day!AK170="","",_tag_month_day!AK170)</f>
        <v/>
      </c>
      <c r="CN180" s="4" t="str">
        <f>IF(_tag_month_day!AL170="","",_tag_month_day!AL170)</f>
        <v/>
      </c>
      <c r="CO180" s="4" t="str">
        <f>IF(_tag_month_day!AM170="","",_tag_month_day!AM170)</f>
        <v/>
      </c>
      <c r="CP180" s="4" t="str">
        <f>IF(_tag_month_day!AN170="","",_tag_month_day!AN170)</f>
        <v/>
      </c>
      <c r="CQ180" s="4" t="str">
        <f>IF(_tag_month_day!AO170="","",_tag_month_day!AO170)</f>
        <v/>
      </c>
      <c r="CR180" s="462" t="str">
        <f>IF(_tag_month_day!AP170="","",_tag_month_day!AP170)</f>
        <v/>
      </c>
      <c r="CS180" s="463" t="str">
        <f>IF(_tag_month_day!AQ170="","",_tag_month_day!AQ170)</f>
        <v/>
      </c>
      <c r="CT180" s="4" t="str">
        <f>IF(_tag_month_day!AR170="","",_tag_month_day!AR170)</f>
        <v/>
      </c>
      <c r="CU180" s="464" t="e">
        <f>DU180/AJ180</f>
        <v>#VALUE!</v>
      </c>
      <c r="CV180" s="451" t="e">
        <f>BG180/BH180</f>
        <v>#VALUE!</v>
      </c>
      <c r="CW180" s="465" t="e">
        <f>AJ180*(1-CV180)*CU180*AF180</f>
        <v>#VALUE!</v>
      </c>
      <c r="CX180" s="465" t="e">
        <f>CW180*94%</f>
        <v>#VALUE!</v>
      </c>
      <c r="CY180" s="466" t="e">
        <f>IF(CX180=0,0,DS180/(DS180+CX180))</f>
        <v>#VALUE!</v>
      </c>
      <c r="CZ180" s="465" t="e">
        <f>$AJ180*EF180</f>
        <v>#VALUE!</v>
      </c>
      <c r="DA180" s="465" t="e">
        <f>$AJ180*EG180</f>
        <v>#VALUE!</v>
      </c>
      <c r="DB180" s="465" t="e">
        <f>$AJ180*EH180</f>
        <v>#VALUE!</v>
      </c>
      <c r="DC180" s="465" t="e">
        <f>$AJ180*EI180</f>
        <v>#VALUE!</v>
      </c>
      <c r="DD180" s="465" t="e">
        <f>$AJ180*EJ180</f>
        <v>#VALUE!</v>
      </c>
      <c r="DE180" s="465" t="e">
        <f>$AJ180*EK180</f>
        <v>#VALUE!</v>
      </c>
      <c r="DF180" s="465" t="e">
        <f>$AJ180*EL180</f>
        <v>#VALUE!</v>
      </c>
      <c r="DG180" s="465" t="e">
        <f>$AJ180*EM180</f>
        <v>#VALUE!</v>
      </c>
      <c r="DH180" s="465" t="e">
        <f>$AJ180*EN180</f>
        <v>#VALUE!</v>
      </c>
      <c r="DI180" s="465" t="e">
        <f>$AJ180*EO180</f>
        <v>#VALUE!</v>
      </c>
      <c r="DJ180" s="465" t="e">
        <f>CZ180*(1-EP180)</f>
        <v>#VALUE!</v>
      </c>
      <c r="DK180" s="465" t="e">
        <f>DA180*(1-ER180)</f>
        <v>#VALUE!</v>
      </c>
      <c r="DL180" s="465" t="e">
        <f>DB180*(1-EQ180)</f>
        <v>#VALUE!</v>
      </c>
      <c r="DM180" s="465" t="e">
        <f>DC180*(1-ES180)</f>
        <v>#VALUE!</v>
      </c>
      <c r="DN180" s="465" t="e">
        <f>DD180*(1-ET180)</f>
        <v>#VALUE!</v>
      </c>
      <c r="DO180" s="465" t="e">
        <f>DE180</f>
        <v>#VALUE!</v>
      </c>
      <c r="DP180" s="465" t="e">
        <f>DF180*(1-EU180)</f>
        <v>#VALUE!</v>
      </c>
      <c r="DQ180" s="465" t="e">
        <f>DG180*(1-EV180)</f>
        <v>#VALUE!</v>
      </c>
      <c r="DR180" s="465" t="e">
        <f>DH180*(1-EW180)</f>
        <v>#VALUE!</v>
      </c>
      <c r="DS180" s="465" t="e">
        <f>DI180</f>
        <v>#VALUE!</v>
      </c>
      <c r="DT180" s="465" t="e">
        <f>SUM(DJ180:DS180)</f>
        <v>#VALUE!</v>
      </c>
      <c r="DU180" s="465" t="e">
        <f>(GS180:GX180)+(DP180+DQ180+DR180)*GY180+DS180</f>
        <v>#VALUE!</v>
      </c>
      <c r="DV180" s="451" t="e">
        <f>AV180/$BH180/(1-EP180)</f>
        <v>#VALUE!</v>
      </c>
      <c r="DW180" s="451" t="e">
        <f>AW180/$BH180/(1-ER180)</f>
        <v>#VALUE!</v>
      </c>
      <c r="DX180" s="451" t="e">
        <f>AX180/$BH180/(1-EQ180)</f>
        <v>#VALUE!</v>
      </c>
      <c r="DY180" s="451" t="e">
        <f>AY180/$BH180/(1-ES180)</f>
        <v>#VALUE!</v>
      </c>
      <c r="DZ180" s="451" t="e">
        <f>AZ180/$BH180/(1-ET180)</f>
        <v>#VALUE!</v>
      </c>
      <c r="EA180" s="451" t="e">
        <f>BA180/$BH180/(1-AX180)</f>
        <v>#VALUE!</v>
      </c>
      <c r="EB180" s="451" t="e">
        <f>BB180/$BH180/(1-EU180)</f>
        <v>#VALUE!</v>
      </c>
      <c r="EC180" s="451" t="e">
        <f>BC180/$BH180/(1-EV180)</f>
        <v>#VALUE!</v>
      </c>
      <c r="ED180" s="451" t="e">
        <f>BD180/$BH180/(1-EW180)</f>
        <v>#VALUE!</v>
      </c>
      <c r="EE180" s="451" t="e">
        <f>BG180/BH180</f>
        <v>#VALUE!</v>
      </c>
      <c r="EF180" s="451" t="e">
        <f>DV180/SUM($DV180:$EE180)</f>
        <v>#VALUE!</v>
      </c>
      <c r="EG180" s="451" t="e">
        <f>DW180/SUM($DV180:$EE180)</f>
        <v>#VALUE!</v>
      </c>
      <c r="EH180" s="451" t="e">
        <f>DX180/SUM($DV180:$EE180)</f>
        <v>#VALUE!</v>
      </c>
      <c r="EI180" s="451" t="e">
        <f>DY180/SUM($DV180:$EE180)</f>
        <v>#VALUE!</v>
      </c>
      <c r="EJ180" s="451" t="e">
        <f>DZ180/SUM($DV180:$EE180)</f>
        <v>#VALUE!</v>
      </c>
      <c r="EK180" s="451" t="e">
        <f>EA180/SUM($DV180:$EE180)</f>
        <v>#VALUE!</v>
      </c>
      <c r="EL180" s="451" t="e">
        <f>EB180/SUM($DV180:$EE180)</f>
        <v>#VALUE!</v>
      </c>
      <c r="EM180" s="451" t="e">
        <f>EC180/SUM($DV180:$EE180)</f>
        <v>#VALUE!</v>
      </c>
      <c r="EN180" s="451" t="e">
        <f>ED180/SUM($DV180:$EE180)</f>
        <v>#VALUE!</v>
      </c>
      <c r="EO180" s="451" t="e">
        <f>EE180/SUM($DV180:$EE180)</f>
        <v>#VALUE!</v>
      </c>
      <c r="EP180" s="450">
        <f>EP179</f>
        <v>0.080000000000000002</v>
      </c>
      <c r="EQ180" s="450">
        <f>EQ179</f>
        <v>0.014999999999999999</v>
      </c>
      <c r="ER180" s="450">
        <f>ER179</f>
        <v>0.014999999999999999</v>
      </c>
      <c r="ES180" s="450">
        <f>ES179</f>
        <v>0.014999999999999999</v>
      </c>
      <c r="ET180" s="450">
        <f>ET179</f>
        <v>0.014999999999999999</v>
      </c>
      <c r="EU180" s="450">
        <f>EU179</f>
        <v>0.089999999999999997</v>
      </c>
      <c r="EV180" s="450">
        <f>EV179</f>
        <v>0.089999999999999997</v>
      </c>
      <c r="EW180" s="450">
        <f>EW179</f>
        <v>0.089999999999999997</v>
      </c>
      <c r="EX180" s="431" t="str">
        <f>IF(_tag_month_day!AS170="","",_tag_month_day!AS170/100)</f>
        <v/>
      </c>
      <c r="EY180" s="431" t="str">
        <f>IF(_tag_month_day!AT170="","",_tag_month_day!AT170/100)</f>
        <v/>
      </c>
      <c r="EZ180" s="431" t="str">
        <f>IF(_tag_month_day!AU170="","",_tag_month_day!AU170/100)</f>
        <v/>
      </c>
      <c r="FA180" s="431" t="str">
        <f>IF(_tag_month_day!AV170="","",_tag_month_day!AV170/100)</f>
        <v/>
      </c>
      <c r="FB180" s="431" t="str">
        <f>IF(_tag_month_day!AW170="","",_tag_month_day!AW170/100)</f>
        <v/>
      </c>
      <c r="FC180" s="431" t="str">
        <f>IF(_tag_month_day!AX170="","",_tag_month_day!AX170/100)</f>
        <v/>
      </c>
      <c r="FD180" s="449" t="str">
        <f>IF(_tag_month_day!AY170="","",_tag_month_day!AY170/100)</f>
        <v/>
      </c>
      <c r="FE180" s="449" t="str">
        <f>IF(_tag_month_day!AZ170="","",_tag_month_day!AZ170/100)</f>
        <v/>
      </c>
      <c r="FF180" s="449" t="str">
        <f>IF(_tag_month_day!BA170="","",_tag_month_day!BA170/100)</f>
        <v/>
      </c>
      <c r="FG180" s="449" t="str">
        <f>IF(_tag_month_day!BB170="","",_tag_month_day!BB170/100)</f>
        <v/>
      </c>
      <c r="FH180" s="467" t="str">
        <f>IF(_tag_month_day!BC170="","",_tag_month_day!BC170/100)</f>
        <v/>
      </c>
      <c r="FI180" s="449">
        <f>FI179</f>
        <v>0.40999999999999998</v>
      </c>
      <c r="FJ180" s="449">
        <f>FJ179</f>
        <v>0.11</v>
      </c>
      <c r="FK180" s="449">
        <f>FK179</f>
        <v>0.014999999999999999</v>
      </c>
      <c r="FL180" s="449">
        <f>FL179</f>
        <v>0</v>
      </c>
      <c r="FM180" s="467">
        <f>FM179</f>
        <v>0.0001</v>
      </c>
      <c r="FN180" s="449">
        <f>FN179</f>
        <v>0.32000000000000001</v>
      </c>
      <c r="FO180" s="449">
        <f>FO179</f>
        <v>0.20000000000000001</v>
      </c>
      <c r="FP180" s="449">
        <f>FP179</f>
        <v>0.01</v>
      </c>
      <c r="FQ180" s="449">
        <f>FQ179</f>
        <v>0</v>
      </c>
      <c r="FR180" s="467">
        <f>FR179</f>
        <v>0.0001</v>
      </c>
      <c r="FS180" s="449" t="str">
        <f>IF(_tag_month_day!BD170="","",_tag_month_day!BD170/100)</f>
        <v/>
      </c>
      <c r="FT180" s="449" t="str">
        <f>IF(_tag_month_day!BE170="","",_tag_month_day!BE170/100)</f>
        <v/>
      </c>
      <c r="FU180" s="449" t="str">
        <f>IF(_tag_month_day!BF170="","",_tag_month_day!BF170/100)</f>
        <v/>
      </c>
      <c r="FV180" s="449" t="str">
        <f>IF(_tag_month_day!BG170="","",_tag_month_day!BG170/100)</f>
        <v/>
      </c>
      <c r="FW180" s="467" t="str">
        <f>IF(_tag_month_day!BH170="","",_tag_month_day!BH170/100)</f>
        <v/>
      </c>
      <c r="FX180" s="449" t="str">
        <f>IF(_tag_month_day!BI170="","",_tag_month_day!BI170/100)</f>
        <v/>
      </c>
      <c r="FY180" s="449" t="str">
        <f>IF(_tag_month_day!BJ170="","",_tag_month_day!BJ170/100)</f>
        <v/>
      </c>
      <c r="FZ180" s="468" t="str">
        <f>IF(_tag_month_day!BK170="","",_tag_month_day!BK170/100)</f>
        <v/>
      </c>
      <c r="GA180" s="449" t="str">
        <f>IF(_tag_month_day!BL170="","",_tag_month_day!BL170/100)</f>
        <v/>
      </c>
      <c r="GB180" s="467" t="str">
        <f>IF(_tag_month_day!BM170="","",_tag_month_day!BM170/100)</f>
        <v/>
      </c>
      <c r="GC180" s="431" t="str">
        <f>IF(_tag_month_day!BN170="","",_tag_month_day!BN170/100)</f>
        <v/>
      </c>
      <c r="GD180" s="431" t="str">
        <f>IF(_tag_month_day!BO170="","",_tag_month_day!BO170/100)</f>
        <v/>
      </c>
      <c r="GE180" s="431" t="str">
        <f>IF(_tag_month_day!BP170="","",_tag_month_day!BP170/100)</f>
        <v/>
      </c>
      <c r="GF180" s="431" t="str">
        <f>IF(_tag_month_day!BQ170="","",_tag_month_day!BQ170/100)</f>
        <v/>
      </c>
      <c r="GG180" s="431" t="str">
        <f>IF(_tag_month_day!BR170="","",_tag_month_day!BR170/100)</f>
        <v/>
      </c>
      <c r="GH180" s="431" t="str">
        <f>IF(_tag_month_day!BS170="","",_tag_month_day!BS170/100)</f>
        <v/>
      </c>
      <c r="GI180" s="467" t="str">
        <f>IF(_tag_month_day!BT170="","",_tag_month_day!BT170/100)</f>
        <v/>
      </c>
      <c r="GJ180" s="469" t="str">
        <f>IF(_tag_month_day!BU170="","",_tag_month_day!BU170/100)</f>
        <v/>
      </c>
      <c r="GK180" s="470">
        <f>GK179</f>
        <v>0.070000000000000007</v>
      </c>
      <c r="GL180" s="470">
        <f>GL179</f>
        <v>0.029999999999999999</v>
      </c>
      <c r="GM180" s="471" t="str">
        <f>IF(_tag_month_day!BX170="","",_tag_month_day!BX170/100)</f>
        <v/>
      </c>
      <c r="GN180" s="470">
        <f>GN179</f>
        <v>0.070000000000000007</v>
      </c>
      <c r="GO180" s="470">
        <f>GO179</f>
        <v>0.029999999999999999</v>
      </c>
      <c r="GP180" s="470">
        <f>GP179</f>
        <v>0.089999999999999997</v>
      </c>
      <c r="GQ180" s="470">
        <f>GQ179</f>
        <v>0.029999999999999999</v>
      </c>
      <c r="GR180" s="471" t="str">
        <f>IF(_tag_month_day!CA170="","",_tag_month_day!CA170/100)</f>
        <v/>
      </c>
      <c r="GS180" s="472">
        <f>GS179</f>
        <v>0.95299999999999996</v>
      </c>
      <c r="GT180" s="472">
        <f>GT179</f>
        <v>0.55000000000000004</v>
      </c>
      <c r="GU180" s="472">
        <f>GU179</f>
        <v>0.55000000000000004</v>
      </c>
      <c r="GV180" s="472">
        <f>GV179</f>
        <v>0.55000000000000004</v>
      </c>
      <c r="GW180" s="472">
        <f>GW179</f>
        <v>0.5</v>
      </c>
      <c r="GX180" s="472">
        <f>GX179</f>
        <v>0.93500000000000005</v>
      </c>
      <c r="GY180" s="472">
        <f>GY179</f>
        <v>0.14999999999999999</v>
      </c>
      <c r="GZ180" s="472">
        <f>GZ179</f>
        <v>1</v>
      </c>
      <c r="HA180" s="474">
        <f>HA179</f>
        <v>0.047</v>
      </c>
      <c r="HB180" s="474">
        <f>HB179</f>
        <v>0.45000000000000001</v>
      </c>
      <c r="HC180" s="474">
        <f>HC179</f>
        <v>0.45000000000000001</v>
      </c>
      <c r="HD180" s="474">
        <f>HD179</f>
        <v>0.45000000000000001</v>
      </c>
      <c r="HE180" s="474">
        <f>HE179</f>
        <v>0.5</v>
      </c>
      <c r="HF180" s="474">
        <f>HF179</f>
        <v>0.065000000000000002</v>
      </c>
      <c r="HG180" s="474">
        <f>HG179</f>
        <v>0.84999999999999998</v>
      </c>
      <c r="HH180" s="474">
        <f>HH179</f>
        <v>0</v>
      </c>
      <c r="HI180" s="10">
        <f>IF(BZ180&lt;&gt;"",CK180-BV180,0)</f>
        <v>0</v>
      </c>
      <c r="HJ180" s="10" t="e">
        <f>IF(AJ180&gt;0,AH180-AJ180,0)</f>
        <v>#VALUE!</v>
      </c>
      <c r="HK180" s="466">
        <f>HK179</f>
        <v>0.84999999999999998</v>
      </c>
      <c r="HL180" s="424">
        <f>HL179</f>
        <v>550000</v>
      </c>
      <c r="HM180" s="424">
        <f>HM179</f>
        <v>480000</v>
      </c>
      <c r="HN180" s="465" t="e">
        <f>(DJ180*EZ180+DK180*FH180+DL180*FM180+DM180*FR180+DN180*FW180+DO180*GB180+DS180*GI180+DP180*GM180+DR180*GR180)*1000*2</f>
        <v>#VALUE!</v>
      </c>
      <c r="HO180" s="465" t="e">
        <f>HN180*HK180*$HO$2/HL180*1000000</f>
        <v>#VALUE!</v>
      </c>
      <c r="HP180" s="465" t="e">
        <f>HN180*HK180*$HP$2/HM180*1000000</f>
        <v>#VALUE!</v>
      </c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</row>
    <row customFormat="1" r="181" s="0">
      <c r="A181" s="420">
        <v>170</v>
      </c>
      <c r="B181" s="421">
        <f ca="1">IF(D181=D180,B180,IF(D181="夜班",B180+1,B180))</f>
        <v>43593</v>
      </c>
      <c r="C181" s="422">
        <f>C180</f>
        <v>0.041666666666666699</v>
      </c>
      <c r="D181" s="10" t="str">
        <f ca="1">IF(HOUR(G181)&lt;8,"夜班",IF(HOUR(G181)&lt;16,"白班",IF(HOUR(G181)&lt;24,"中班",0)))</f>
        <v>夜班</v>
      </c>
      <c r="E181" s="10" t="e">
        <f ca="1">IF(F181=1,"甲",IF(F181=2,"乙",IF(F181=3,"丙",IF(F181=4,"丁",""))))</f>
        <v>#REF!</v>
      </c>
      <c r="F181" s="10" t="e">
        <f ca="1">SUMPRODUCT((成本日报!$A$3:$A$95=计划!B181)*(成本日报!$B$3:$B$95=计划!$D181),成本日报!$C$3:$C$95)</f>
        <v>#REF!</v>
      </c>
      <c r="G181" s="423">
        <f ca="1">G180+C180</f>
        <v>43593.041666666257</v>
      </c>
      <c r="H181" s="423">
        <f ca="1">$G181+$C181/60*10+$C181*0</f>
        <v>43593.048611110702</v>
      </c>
      <c r="I181" s="423">
        <f ca="1">$G181+$C181/60*18+$C181*0</f>
        <v>43593.054166666254</v>
      </c>
      <c r="J181" s="423">
        <f ca="1">$G181+$C181/60*0+$C181*1</f>
        <v>43593.083333332921</v>
      </c>
      <c r="K181" s="423">
        <f ca="1">$G181+$C181/60*30+$C181*2</f>
        <v>43593.145833332928</v>
      </c>
      <c r="L181" s="423">
        <f ca="1">$G181+$C181/60*0+$C181*3</f>
        <v>43593.166666666257</v>
      </c>
      <c r="M181" s="424" t="str">
        <f>IF(_tag_month_day!A171="","",_tag_month_day!A171)</f>
        <v/>
      </c>
      <c r="N181" s="424" t="str">
        <f>IF(_tag_month_day!B171="","",_tag_month_day!B171)</f>
        <v/>
      </c>
      <c r="O181" s="425" t="e">
        <f>IF(M181+N181=0,"",M181+N181)</f>
        <v>#VALUE!</v>
      </c>
      <c r="P181" s="424" t="str">
        <f>IF(_tag_month_day!C171="","",_tag_month_day!C171)</f>
        <v/>
      </c>
      <c r="Q181" s="424" t="str">
        <f>IF(_tag_month_day!D171="","",_tag_month_day!D171)</f>
        <v/>
      </c>
      <c r="R181" s="426" t="str">
        <f>IF(_tag_month_day!CB171="","",_tag_month_day!CB171/100)</f>
        <v/>
      </c>
      <c r="S181" s="427" t="str">
        <f>IF(_tag_month_day!E171="","",_tag_month_day!E171)</f>
        <v/>
      </c>
      <c r="T181" s="427" t="str">
        <f>IF(_tag_month_day!F171="","",_tag_month_day!F171)</f>
        <v/>
      </c>
      <c r="U181" s="428" t="e">
        <f>S181+T181</f>
        <v>#VALUE!</v>
      </c>
      <c r="V181" s="429" t="e">
        <f>U181/AJ181</f>
        <v>#VALUE!</v>
      </c>
      <c r="W181" s="430" t="str">
        <f>IF(_jhy_month_day!A171="","",_jhy_month_day!A171)</f>
        <v/>
      </c>
      <c r="X181" s="431" t="str">
        <f>IF(_jhy_month_day!B171="","",_jhy_month_day!B171/100)</f>
        <v/>
      </c>
      <c r="Y181" s="431" t="str">
        <f>IF(_jhy_month_day!C171="","",_jhy_month_day!C171/100)</f>
        <v/>
      </c>
      <c r="Z181" s="432">
        <f>Z177+1</f>
        <v>43</v>
      </c>
      <c r="AA181" s="433" t="str">
        <f>IF(_tag_month_day!G171="","",_tag_month_day!G171/100)</f>
        <v/>
      </c>
      <c r="AB181" s="433" t="str">
        <f>IF(_tag_month_day!H171="","",_tag_month_day!H171/100)</f>
        <v/>
      </c>
      <c r="AC181" s="434">
        <f>IF(X181="",AC180,BK181*($AV180*X181+$AW180*FD180+$AX180*FI180+$AY180*FN180+$AZ180*FS180+$BA180*FX180+$BG180*GE180)/(AV180*Y181+AX180*FK180+AW180*FF180+AY180*FP180+AZ180*FU180+BA180*FZ180+BG180*GG180+BB180*GK180+BC180*GN180+BD180*GP180))</f>
        <v>1.59963432013121</v>
      </c>
      <c r="AD181" s="435" t="str">
        <f>IF(AC181=AC180,"",AC181-AC180)</f>
        <v/>
      </c>
      <c r="AE181" s="436" t="str">
        <f>IF(1-AF181=0,"",(1-AF181))</f>
        <v/>
      </c>
      <c r="AF181" s="437">
        <v>1</v>
      </c>
      <c r="AG181" s="10" t="str">
        <f>AG180</f>
        <v>8B4</v>
      </c>
      <c r="AH181" s="438" t="str">
        <f>AH180</f>
        <v/>
      </c>
      <c r="AI181" s="424" t="e">
        <f>IF(ROUND(AJ181-AJ180,1)=0,"",AJ181-AJ180)</f>
        <v>#VALUE!</v>
      </c>
      <c r="AJ181" s="10" t="str">
        <f>IF(_tag_month_day!I171="","",_tag_month_day!I171)</f>
        <v/>
      </c>
      <c r="AK181" s="440"/>
      <c r="AL181" s="440"/>
      <c r="AM181" s="440"/>
      <c r="AN181" s="441">
        <f>AN180</f>
        <v>2</v>
      </c>
      <c r="AO181" s="441">
        <f>AO180</f>
        <v>8</v>
      </c>
      <c r="AP181" s="442" t="e">
        <f>(IF(AN181=0,AS180,AS180*(1+AO181/AN181)/(AR181+AO181/AN181)))+AT181</f>
        <v>#VALUE!</v>
      </c>
      <c r="AQ181" s="443" t="str">
        <f>IF(_tag_month_day!J171="","",_tag_month_day!J171/100)</f>
        <v/>
      </c>
      <c r="AR181" s="444">
        <f>AR180</f>
        <v>1.3</v>
      </c>
      <c r="AS181" s="445" t="e">
        <f>AQ181*(AN181*AR181+AO181)/(AN181+AO181)</f>
        <v>#VALUE!</v>
      </c>
      <c r="AT181" s="445" t="e">
        <f>(SUM(BE181:BF181)-SUM(BE180:BF180))*0.05</f>
        <v>#VALUE!</v>
      </c>
      <c r="AU181" s="446" t="str">
        <f>IF(_tag_month_day!CC171="","",IF(_tag_month_day!CC171&gt;0,_tag_month_day!CD171,_tag_month_day!CE171))</f>
        <v/>
      </c>
      <c r="AV181" s="447" t="str">
        <f>IF(_tag_month_day!L171="","",_tag_month_day!L171/100)</f>
        <v/>
      </c>
      <c r="AW181" s="431">
        <f>AW180</f>
        <v>0</v>
      </c>
      <c r="AX181" s="431">
        <f>AX180</f>
        <v>0</v>
      </c>
      <c r="AY181" s="431" t="str">
        <f>IF(_tag_month_day!M171="","",_tag_month_day!M171/100)</f>
        <v/>
      </c>
      <c r="AZ181" s="431" t="str">
        <f>IF(_tag_month_day!N171="","",_tag_month_day!N171/100)</f>
        <v/>
      </c>
      <c r="BA181" s="431" t="str">
        <f>IF(_tag_month_day!O171="","",_tag_month_day!O171/100)</f>
        <v/>
      </c>
      <c r="BB181" s="448" t="str">
        <f>IF(_tag_month_day!P171="","",_tag_month_day!P171/100)</f>
        <v/>
      </c>
      <c r="BC181" s="448">
        <f>BC180</f>
        <v>0</v>
      </c>
      <c r="BD181" s="448" t="str">
        <f>IF(_tag_month_day!Q171="","",_tag_month_day!Q171/100)</f>
        <v/>
      </c>
      <c r="BE181" s="449" t="str">
        <f>IF(_tag_month_day!R171="","",_tag_month_day!R171/100)</f>
        <v/>
      </c>
      <c r="BF181" s="388" t="e">
        <f>(AU181*(100+BE181*100))/(AJ181-AU181)/100</f>
        <v>#VALUE!</v>
      </c>
      <c r="BG181" s="450" t="e">
        <f>BE181+BF181</f>
        <v>#VALUE!</v>
      </c>
      <c r="BH181" s="451" t="e">
        <f>SUM(AV181:BF181)</f>
        <v>#VALUE!</v>
      </c>
      <c r="BI181" s="452" t="e">
        <f>IF(CX181=0,BI180,(DK181*查询!$R$5+DL181*查询!$Q$5+DM181*查询!$N$5+DN181*查询!$O$5+DO181*查询!$P$5)*AF181/CX181)</f>
        <v>#VALUE!</v>
      </c>
      <c r="BJ181" s="452" t="e">
        <f>IF(CX181=0,BJ180,(DP181*查询!$S$5+DQ181*查询!$T$5+DR181*查询!$U$5)*AF181/CX181)</f>
        <v>#VALUE!</v>
      </c>
      <c r="BK181" s="452">
        <f>BK180</f>
        <v>1</v>
      </c>
      <c r="BL181" s="453" t="e">
        <f>SUMPRODUCT((AV181:BA181)*(GS181:GX181))/((GS181:GX181)+SUM(BB181:BD181)*GY181+BG181*GZ181)</f>
        <v>#VALUE!</v>
      </c>
      <c r="BM181" s="453" t="e">
        <f>BK181*($AV181*FB181+$AW181*FD181+$AX181*FI181+$AY181*FN181+$AZ181*FS181+$BA181*FX181+$BG181*GE181)/(AV181*EY181+AX181*FK181+AW181*FF181+AY181*FP181+AZ181*FU181+BA181*FZ181+BG181*GG181+BB181*GK181+BC181*GN181+BD181*GP181)</f>
        <v>#VALUE!</v>
      </c>
      <c r="BN181" s="453" t="e">
        <f>($AV181*FC181+$AX181*FJ181+$AW181*FE181+$AY181*FO181+$AZ181*FT181+$BA181*FY181+$BG181*GF181)/($AV181*FA181+BG181*GH181+BB181*GL181+BC181*GO181+BD181*GQ181+BA181*GA181)</f>
        <v>#VALUE!</v>
      </c>
      <c r="BO181" s="454" t="e">
        <f>SUMPRODUCT(AV181:BA181*GS181:GX181)/(GS181:GX181+(BB181+BC181+BD181)*GY181+BG181)</f>
        <v>#VALUE!</v>
      </c>
      <c r="BP181" s="454" t="e">
        <f>SUMPRODUCT(AV181:BA181*GS181:GX181)/(GS181:GX181+(BB181+BC181+BD181)*GY181+BG181)</f>
        <v>#VALUE!</v>
      </c>
      <c r="BQ181" s="454" t="e">
        <f>SUMPRODUCT(AV181:BA181*GS181:GX181)/(GS181:GX181+(BB181+BC181+BD181)*GY181+BG181)</f>
        <v>#VALUE!</v>
      </c>
      <c r="BR181" s="453" t="str">
        <f>IF(_tag_month_day!T171="","",_tag_month_day!T171)</f>
        <v/>
      </c>
      <c r="BS181" s="453" t="str">
        <f>IF(_tag_month_day!U171="","",_tag_month_day!U171)</f>
        <v/>
      </c>
      <c r="BT181" s="455" t="str">
        <f>IF(CK181="","",IF((CK181&gt;=BV181-0.12)*(CK181&lt;=BV181+0.12),"合格","不合格"))</f>
        <v/>
      </c>
      <c r="BU181" s="456" t="str">
        <f>IF(_tag_month_day!V171="","",_tag_month_day!V171)</f>
        <v/>
      </c>
      <c r="BV181" s="457" t="str">
        <f>IF(_tag_month_day!W171="","",_tag_month_day!W171)</f>
        <v/>
      </c>
      <c r="BW181" s="458" t="str">
        <f>IF(_tag_month_day!X171="","",_tag_month_day!X171)</f>
        <v/>
      </c>
      <c r="BX181" s="458" t="str">
        <f>IF(_tag_month_day!Y171="","",_tag_month_day!Y171)</f>
        <v/>
      </c>
      <c r="BY181" s="459">
        <f ca="1">L181</f>
        <v>43593.166666666257</v>
      </c>
      <c r="BZ181" s="460" t="s">
        <v>429</v>
      </c>
      <c r="CA181" s="461">
        <v>0.15625</v>
      </c>
      <c r="CB181" s="424" t="str">
        <f>IF(_tag_month_day!Z171="","",_tag_month_day!Z171)</f>
        <v/>
      </c>
      <c r="CC181" s="424" t="str">
        <f>IF(_tag_month_day!AA171="","",_tag_month_day!AA171)</f>
        <v/>
      </c>
      <c r="CD181" s="424" t="str">
        <f>IF(_tag_month_day!AB171="","",_tag_month_day!AB171)</f>
        <v/>
      </c>
      <c r="CE181" s="424" t="str">
        <f>IF(_tag_month_day!AC171="","",_tag_month_day!AC171)</f>
        <v/>
      </c>
      <c r="CF181" s="424" t="str">
        <f>IF(_tag_month_day!AD171="","",_tag_month_day!AD171)</f>
        <v/>
      </c>
      <c r="CG181" s="424" t="str">
        <f>IF(_tag_month_day!AE171="","",_tag_month_day!AE171)</f>
        <v/>
      </c>
      <c r="CH181" s="424" t="str">
        <f>IF(_tag_month_day!AF171="","",_tag_month_day!AF171)</f>
        <v/>
      </c>
      <c r="CI181" s="424" t="str">
        <f>IF(_tag_month_day!AG171="","",_tag_month_day!AG171)</f>
        <v/>
      </c>
      <c r="CJ181" s="424" t="str">
        <f>IF(_tag_month_day!AH171="","",_tag_month_day!AH171)</f>
        <v/>
      </c>
      <c r="CK181" s="424" t="str">
        <f>IF(_tag_month_day!AI171="","",_tag_month_day!AI171)</f>
        <v/>
      </c>
      <c r="CL181" s="4" t="str">
        <f>IF(_tag_month_day!AJ171="","",_tag_month_day!AJ171)</f>
        <v/>
      </c>
      <c r="CM181" s="4" t="str">
        <f>IF(_tag_month_day!AK171="","",_tag_month_day!AK171)</f>
        <v/>
      </c>
      <c r="CN181" s="4" t="str">
        <f>IF(_tag_month_day!AL171="","",_tag_month_day!AL171)</f>
        <v/>
      </c>
      <c r="CO181" s="4" t="str">
        <f>IF(_tag_month_day!AM171="","",_tag_month_day!AM171)</f>
        <v/>
      </c>
      <c r="CP181" s="4" t="str">
        <f>IF(_tag_month_day!AN171="","",_tag_month_day!AN171)</f>
        <v/>
      </c>
      <c r="CQ181" s="4" t="str">
        <f>IF(_tag_month_day!AO171="","",_tag_month_day!AO171)</f>
        <v/>
      </c>
      <c r="CR181" s="462" t="str">
        <f>IF(_tag_month_day!AP171="","",_tag_month_day!AP171)</f>
        <v/>
      </c>
      <c r="CS181" s="463" t="str">
        <f>IF(_tag_month_day!AQ171="","",_tag_month_day!AQ171)</f>
        <v/>
      </c>
      <c r="CT181" s="4" t="str">
        <f>IF(_tag_month_day!AR171="","",_tag_month_day!AR171)</f>
        <v/>
      </c>
      <c r="CU181" s="464" t="e">
        <f>DU181/AJ181</f>
        <v>#VALUE!</v>
      </c>
      <c r="CV181" s="451" t="e">
        <f>BG181/BH181</f>
        <v>#VALUE!</v>
      </c>
      <c r="CW181" s="465" t="e">
        <f>AJ181*(1-CV181)*CU181*AF181</f>
        <v>#VALUE!</v>
      </c>
      <c r="CX181" s="465" t="e">
        <f>CW181*94%</f>
        <v>#VALUE!</v>
      </c>
      <c r="CY181" s="466" t="e">
        <f>IF(CX181=0,0,DS181/(DS181+CX181))</f>
        <v>#VALUE!</v>
      </c>
      <c r="CZ181" s="465" t="e">
        <f>$AJ181*EF181</f>
        <v>#VALUE!</v>
      </c>
      <c r="DA181" s="465" t="e">
        <f>$AJ181*EG181</f>
        <v>#VALUE!</v>
      </c>
      <c r="DB181" s="465" t="e">
        <f>$AJ181*EH181</f>
        <v>#VALUE!</v>
      </c>
      <c r="DC181" s="465" t="e">
        <f>$AJ181*EI181</f>
        <v>#VALUE!</v>
      </c>
      <c r="DD181" s="465" t="e">
        <f>$AJ181*EJ181</f>
        <v>#VALUE!</v>
      </c>
      <c r="DE181" s="465" t="e">
        <f>$AJ181*EK181</f>
        <v>#VALUE!</v>
      </c>
      <c r="DF181" s="465" t="e">
        <f>$AJ181*EL181</f>
        <v>#VALUE!</v>
      </c>
      <c r="DG181" s="465" t="e">
        <f>$AJ181*EM181</f>
        <v>#VALUE!</v>
      </c>
      <c r="DH181" s="465" t="e">
        <f>$AJ181*EN181</f>
        <v>#VALUE!</v>
      </c>
      <c r="DI181" s="465" t="e">
        <f>$AJ181*EO181</f>
        <v>#VALUE!</v>
      </c>
      <c r="DJ181" s="465" t="e">
        <f>CZ181*(1-EP181)</f>
        <v>#VALUE!</v>
      </c>
      <c r="DK181" s="465" t="e">
        <f>DA181*(1-ER181)</f>
        <v>#VALUE!</v>
      </c>
      <c r="DL181" s="465" t="e">
        <f>DB181*(1-EQ181)</f>
        <v>#VALUE!</v>
      </c>
      <c r="DM181" s="465" t="e">
        <f>DC181*(1-ES181)</f>
        <v>#VALUE!</v>
      </c>
      <c r="DN181" s="465" t="e">
        <f>DD181*(1-ET181)</f>
        <v>#VALUE!</v>
      </c>
      <c r="DO181" s="465" t="e">
        <f>DE181</f>
        <v>#VALUE!</v>
      </c>
      <c r="DP181" s="465" t="e">
        <f>DF181*(1-EU181)</f>
        <v>#VALUE!</v>
      </c>
      <c r="DQ181" s="465" t="e">
        <f>DG181*(1-EV181)</f>
        <v>#VALUE!</v>
      </c>
      <c r="DR181" s="465" t="e">
        <f>DH181*(1-EW181)</f>
        <v>#VALUE!</v>
      </c>
      <c r="DS181" s="465" t="e">
        <f>DI181</f>
        <v>#VALUE!</v>
      </c>
      <c r="DT181" s="465" t="e">
        <f>SUM(DJ181:DS181)</f>
        <v>#VALUE!</v>
      </c>
      <c r="DU181" s="465" t="e">
        <f>(GS181:GX181)+(DP181+DQ181+DR181)*GY181+DS181</f>
        <v>#VALUE!</v>
      </c>
      <c r="DV181" s="451" t="e">
        <f>AV181/$BH181/(1-EP181)</f>
        <v>#VALUE!</v>
      </c>
      <c r="DW181" s="451" t="e">
        <f>AW181/$BH181/(1-ER181)</f>
        <v>#VALUE!</v>
      </c>
      <c r="DX181" s="451" t="e">
        <f>AX181/$BH181/(1-EQ181)</f>
        <v>#VALUE!</v>
      </c>
      <c r="DY181" s="451" t="e">
        <f>AY181/$BH181/(1-ES181)</f>
        <v>#VALUE!</v>
      </c>
      <c r="DZ181" s="451" t="e">
        <f>AZ181/$BH181/(1-ET181)</f>
        <v>#VALUE!</v>
      </c>
      <c r="EA181" s="451" t="e">
        <f>BA181/$BH181/(1-AX181)</f>
        <v>#VALUE!</v>
      </c>
      <c r="EB181" s="451" t="e">
        <f>BB181/$BH181/(1-EU181)</f>
        <v>#VALUE!</v>
      </c>
      <c r="EC181" s="451" t="e">
        <f>BC181/$BH181/(1-EV181)</f>
        <v>#VALUE!</v>
      </c>
      <c r="ED181" s="451" t="e">
        <f>BD181/$BH181/(1-EW181)</f>
        <v>#VALUE!</v>
      </c>
      <c r="EE181" s="451" t="e">
        <f>BG181/BH181</f>
        <v>#VALUE!</v>
      </c>
      <c r="EF181" s="451" t="e">
        <f>DV181/SUM($DV181:$EE181)</f>
        <v>#VALUE!</v>
      </c>
      <c r="EG181" s="451" t="e">
        <f>DW181/SUM($DV181:$EE181)</f>
        <v>#VALUE!</v>
      </c>
      <c r="EH181" s="451" t="e">
        <f>DX181/SUM($DV181:$EE181)</f>
        <v>#VALUE!</v>
      </c>
      <c r="EI181" s="451" t="e">
        <f>DY181/SUM($DV181:$EE181)</f>
        <v>#VALUE!</v>
      </c>
      <c r="EJ181" s="451" t="e">
        <f>DZ181/SUM($DV181:$EE181)</f>
        <v>#VALUE!</v>
      </c>
      <c r="EK181" s="451" t="e">
        <f>EA181/SUM($DV181:$EE181)</f>
        <v>#VALUE!</v>
      </c>
      <c r="EL181" s="451" t="e">
        <f>EB181/SUM($DV181:$EE181)</f>
        <v>#VALUE!</v>
      </c>
      <c r="EM181" s="451" t="e">
        <f>EC181/SUM($DV181:$EE181)</f>
        <v>#VALUE!</v>
      </c>
      <c r="EN181" s="451" t="e">
        <f>ED181/SUM($DV181:$EE181)</f>
        <v>#VALUE!</v>
      </c>
      <c r="EO181" s="451" t="e">
        <f>EE181/SUM($DV181:$EE181)</f>
        <v>#VALUE!</v>
      </c>
      <c r="EP181" s="450">
        <f>EP180</f>
        <v>0.080000000000000002</v>
      </c>
      <c r="EQ181" s="450">
        <f>EQ180</f>
        <v>0.014999999999999999</v>
      </c>
      <c r="ER181" s="450">
        <f>ER180</f>
        <v>0.014999999999999999</v>
      </c>
      <c r="ES181" s="450">
        <f>ES180</f>
        <v>0.014999999999999999</v>
      </c>
      <c r="ET181" s="450">
        <f>ET180</f>
        <v>0.014999999999999999</v>
      </c>
      <c r="EU181" s="450">
        <f>EU180</f>
        <v>0.089999999999999997</v>
      </c>
      <c r="EV181" s="450">
        <f>EV180</f>
        <v>0.089999999999999997</v>
      </c>
      <c r="EW181" s="450">
        <f>EW180</f>
        <v>0.089999999999999997</v>
      </c>
      <c r="EX181" s="431" t="str">
        <f>IF(_tag_month_day!AS171="","",_tag_month_day!AS171/100)</f>
        <v/>
      </c>
      <c r="EY181" s="431" t="str">
        <f>IF(_tag_month_day!AT171="","",_tag_month_day!AT171/100)</f>
        <v/>
      </c>
      <c r="EZ181" s="431" t="str">
        <f>IF(_tag_month_day!AU171="","",_tag_month_day!AU171/100)</f>
        <v/>
      </c>
      <c r="FA181" s="431" t="str">
        <f>IF(_tag_month_day!AV171="","",_tag_month_day!AV171/100)</f>
        <v/>
      </c>
      <c r="FB181" s="431" t="str">
        <f>IF(_tag_month_day!AW171="","",_tag_month_day!AW171/100)</f>
        <v/>
      </c>
      <c r="FC181" s="431" t="str">
        <f>IF(_tag_month_day!AX171="","",_tag_month_day!AX171/100)</f>
        <v/>
      </c>
      <c r="FD181" s="449" t="str">
        <f>IF(_tag_month_day!AY171="","",_tag_month_day!AY171/100)</f>
        <v/>
      </c>
      <c r="FE181" s="449" t="str">
        <f>IF(_tag_month_day!AZ171="","",_tag_month_day!AZ171/100)</f>
        <v/>
      </c>
      <c r="FF181" s="449" t="str">
        <f>IF(_tag_month_day!BA171="","",_tag_month_day!BA171/100)</f>
        <v/>
      </c>
      <c r="FG181" s="449" t="str">
        <f>IF(_tag_month_day!BB171="","",_tag_month_day!BB171/100)</f>
        <v/>
      </c>
      <c r="FH181" s="467" t="str">
        <f>IF(_tag_month_day!BC171="","",_tag_month_day!BC171/100)</f>
        <v/>
      </c>
      <c r="FI181" s="449">
        <f>FI180</f>
        <v>0.40999999999999998</v>
      </c>
      <c r="FJ181" s="449">
        <f>FJ180</f>
        <v>0.11</v>
      </c>
      <c r="FK181" s="449">
        <f>FK180</f>
        <v>0.014999999999999999</v>
      </c>
      <c r="FL181" s="449">
        <f>FL180</f>
        <v>0</v>
      </c>
      <c r="FM181" s="467">
        <f>FM180</f>
        <v>0.0001</v>
      </c>
      <c r="FN181" s="449">
        <f>FN180</f>
        <v>0.32000000000000001</v>
      </c>
      <c r="FO181" s="449">
        <f>FO180</f>
        <v>0.20000000000000001</v>
      </c>
      <c r="FP181" s="449">
        <f>FP180</f>
        <v>0.01</v>
      </c>
      <c r="FQ181" s="449">
        <f>FQ180</f>
        <v>0</v>
      </c>
      <c r="FR181" s="467">
        <f>FR180</f>
        <v>0.0001</v>
      </c>
      <c r="FS181" s="449" t="str">
        <f>IF(_tag_month_day!BD171="","",_tag_month_day!BD171/100)</f>
        <v/>
      </c>
      <c r="FT181" s="449" t="str">
        <f>IF(_tag_month_day!BE171="","",_tag_month_day!BE171/100)</f>
        <v/>
      </c>
      <c r="FU181" s="449" t="str">
        <f>IF(_tag_month_day!BF171="","",_tag_month_day!BF171/100)</f>
        <v/>
      </c>
      <c r="FV181" s="449" t="str">
        <f>IF(_tag_month_day!BG171="","",_tag_month_day!BG171/100)</f>
        <v/>
      </c>
      <c r="FW181" s="467" t="str">
        <f>IF(_tag_month_day!BH171="","",_tag_month_day!BH171/100)</f>
        <v/>
      </c>
      <c r="FX181" s="449" t="str">
        <f>IF(_tag_month_day!BI171="","",_tag_month_day!BI171/100)</f>
        <v/>
      </c>
      <c r="FY181" s="449" t="str">
        <f>IF(_tag_month_day!BJ171="","",_tag_month_day!BJ171/100)</f>
        <v/>
      </c>
      <c r="FZ181" s="468" t="str">
        <f>IF(_tag_month_day!BK171="","",_tag_month_day!BK171/100)</f>
        <v/>
      </c>
      <c r="GA181" s="449" t="str">
        <f>IF(_tag_month_day!BL171="","",_tag_month_day!BL171/100)</f>
        <v/>
      </c>
      <c r="GB181" s="467" t="str">
        <f>IF(_tag_month_day!BM171="","",_tag_month_day!BM171/100)</f>
        <v/>
      </c>
      <c r="GC181" s="431" t="str">
        <f>IF(_tag_month_day!BN171="","",_tag_month_day!BN171/100)</f>
        <v/>
      </c>
      <c r="GD181" s="431" t="str">
        <f>IF(_tag_month_day!BO171="","",_tag_month_day!BO171/100)</f>
        <v/>
      </c>
      <c r="GE181" s="431" t="str">
        <f>IF(_tag_month_day!BP171="","",_tag_month_day!BP171/100)</f>
        <v/>
      </c>
      <c r="GF181" s="431" t="str">
        <f>IF(_tag_month_day!BQ171="","",_tag_month_day!BQ171/100)</f>
        <v/>
      </c>
      <c r="GG181" s="431" t="str">
        <f>IF(_tag_month_day!BR171="","",_tag_month_day!BR171/100)</f>
        <v/>
      </c>
      <c r="GH181" s="431" t="str">
        <f>IF(_tag_month_day!BS171="","",_tag_month_day!BS171/100)</f>
        <v/>
      </c>
      <c r="GI181" s="467" t="str">
        <f>IF(_tag_month_day!BT171="","",_tag_month_day!BT171/100)</f>
        <v/>
      </c>
      <c r="GJ181" s="469" t="str">
        <f>IF(_tag_month_day!BU171="","",_tag_month_day!BU171/100)</f>
        <v/>
      </c>
      <c r="GK181" s="470">
        <f>GK180</f>
        <v>0.070000000000000007</v>
      </c>
      <c r="GL181" s="470">
        <f>GL180</f>
        <v>0.029999999999999999</v>
      </c>
      <c r="GM181" s="471" t="str">
        <f>IF(_tag_month_day!BX171="","",_tag_month_day!BX171/100)</f>
        <v/>
      </c>
      <c r="GN181" s="470">
        <f>GN180</f>
        <v>0.070000000000000007</v>
      </c>
      <c r="GO181" s="470">
        <f>GO180</f>
        <v>0.029999999999999999</v>
      </c>
      <c r="GP181" s="470">
        <f>GP180</f>
        <v>0.089999999999999997</v>
      </c>
      <c r="GQ181" s="470">
        <f>GQ180</f>
        <v>0.029999999999999999</v>
      </c>
      <c r="GR181" s="471" t="str">
        <f>IF(_tag_month_day!CA171="","",_tag_month_day!CA171/100)</f>
        <v/>
      </c>
      <c r="GS181" s="472">
        <f>GS180</f>
        <v>0.95299999999999996</v>
      </c>
      <c r="GT181" s="472">
        <f>GT180</f>
        <v>0.55000000000000004</v>
      </c>
      <c r="GU181" s="472">
        <f>GU180</f>
        <v>0.55000000000000004</v>
      </c>
      <c r="GV181" s="472">
        <f>GV180</f>
        <v>0.55000000000000004</v>
      </c>
      <c r="GW181" s="472">
        <f>GW180</f>
        <v>0.5</v>
      </c>
      <c r="GX181" s="472">
        <f>GX180</f>
        <v>0.93500000000000005</v>
      </c>
      <c r="GY181" s="472">
        <f>GY180</f>
        <v>0.14999999999999999</v>
      </c>
      <c r="GZ181" s="472">
        <f>GZ180</f>
        <v>1</v>
      </c>
      <c r="HA181" s="474">
        <f>HA180</f>
        <v>0.047</v>
      </c>
      <c r="HB181" s="474">
        <f>HB180</f>
        <v>0.45000000000000001</v>
      </c>
      <c r="HC181" s="474">
        <f>HC180</f>
        <v>0.45000000000000001</v>
      </c>
      <c r="HD181" s="474">
        <f>HD180</f>
        <v>0.45000000000000001</v>
      </c>
      <c r="HE181" s="474">
        <f>HE180</f>
        <v>0.5</v>
      </c>
      <c r="HF181" s="474">
        <f>HF180</f>
        <v>0.065000000000000002</v>
      </c>
      <c r="HG181" s="474">
        <f>HG180</f>
        <v>0.84999999999999998</v>
      </c>
      <c r="HH181" s="474">
        <f>HH180</f>
        <v>0</v>
      </c>
      <c r="HI181" s="10" t="e">
        <f>IF(BZ181&lt;&gt;"",CK181-BV181,0)</f>
        <v>#VALUE!</v>
      </c>
      <c r="HJ181" s="10" t="e">
        <f>IF(AJ181&gt;0,AH181-AJ181,0)</f>
        <v>#VALUE!</v>
      </c>
      <c r="HK181" s="466">
        <f>HK180</f>
        <v>0.84999999999999998</v>
      </c>
      <c r="HL181" s="424">
        <f>HL180</f>
        <v>550000</v>
      </c>
      <c r="HM181" s="424">
        <f>HM180</f>
        <v>480000</v>
      </c>
      <c r="HN181" s="465" t="e">
        <f>(DJ181*EZ181+DK181*FH181+DL181*FM181+DM181*FR181+DN181*FW181+DO181*GB181+DS181*GI181+DP181*GM181+DR181*GR181)*1000*2</f>
        <v>#VALUE!</v>
      </c>
      <c r="HO181" s="465" t="e">
        <f>HN181*HK181*$HO$2/HL181*1000000</f>
        <v>#VALUE!</v>
      </c>
      <c r="HP181" s="465" t="e">
        <f>HN181*HK181*$HP$2/HM181*1000000</f>
        <v>#VALUE!</v>
      </c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</row>
    <row customFormat="1" r="182" s="0">
      <c r="A182" s="420">
        <v>171</v>
      </c>
      <c r="B182" s="421">
        <f ca="1">IF(D182=D181,B181,IF(D182="夜班",B181+1,B181))</f>
        <v>43593</v>
      </c>
      <c r="C182" s="422">
        <f>C181</f>
        <v>0.041666666666666699</v>
      </c>
      <c r="D182" s="10" t="str">
        <f ca="1">IF(HOUR(G182)&lt;8,"夜班",IF(HOUR(G182)&lt;16,"白班",IF(HOUR(G182)&lt;24,"中班",0)))</f>
        <v>夜班</v>
      </c>
      <c r="E182" s="10" t="e">
        <f ca="1">IF(F182=1,"甲",IF(F182=2,"乙",IF(F182=3,"丙",IF(F182=4,"丁",""))))</f>
        <v>#REF!</v>
      </c>
      <c r="F182" s="10" t="e">
        <f ca="1">SUMPRODUCT((成本日报!$A$3:$A$95=计划!B182)*(成本日报!$B$3:$B$95=计划!$D182),成本日报!$C$3:$C$95)</f>
        <v>#REF!</v>
      </c>
      <c r="G182" s="423">
        <f ca="1">G181+C181</f>
        <v>43593.083333332921</v>
      </c>
      <c r="H182" s="423">
        <f ca="1">$G182+$C182/60*10+$C182*0</f>
        <v>43593.090277777366</v>
      </c>
      <c r="I182" s="423">
        <f ca="1">$G182+$C182/60*18+$C182*0</f>
        <v>43593.095833332918</v>
      </c>
      <c r="J182" s="423">
        <f ca="1">$G182+$C182/60*0+$C182*1</f>
        <v>43593.124999999585</v>
      </c>
      <c r="K182" s="423">
        <f ca="1">$G182+$C182/60*30+$C182*2</f>
        <v>43593.187499999593</v>
      </c>
      <c r="L182" s="423">
        <f ca="1">$G182+$C182/60*0+$C182*3</f>
        <v>43593.208333332921</v>
      </c>
      <c r="M182" s="424" t="str">
        <f>IF(_tag_month_day!A172="","",_tag_month_day!A172)</f>
        <v/>
      </c>
      <c r="N182" s="424" t="str">
        <f>IF(_tag_month_day!B172="","",_tag_month_day!B172)</f>
        <v/>
      </c>
      <c r="O182" s="425" t="e">
        <f>IF(M182+N182=0,"",M182+N182)</f>
        <v>#VALUE!</v>
      </c>
      <c r="P182" s="424" t="str">
        <f>IF(_tag_month_day!C172="","",_tag_month_day!C172)</f>
        <v/>
      </c>
      <c r="Q182" s="424" t="str">
        <f>IF(_tag_month_day!D172="","",_tag_month_day!D172)</f>
        <v/>
      </c>
      <c r="R182" s="426" t="str">
        <f>IF(_tag_month_day!CB172="","",_tag_month_day!CB172/100)</f>
        <v/>
      </c>
      <c r="S182" s="427" t="str">
        <f>IF(_tag_month_day!E172="","",_tag_month_day!E172)</f>
        <v/>
      </c>
      <c r="T182" s="427" t="str">
        <f>IF(_tag_month_day!F172="","",_tag_month_day!F172)</f>
        <v/>
      </c>
      <c r="U182" s="428" t="e">
        <f>S182+T182</f>
        <v>#VALUE!</v>
      </c>
      <c r="V182" s="429" t="e">
        <f>U182/AJ182</f>
        <v>#VALUE!</v>
      </c>
      <c r="W182" s="430" t="str">
        <f>IF(_jhy_month_day!A172="","",_jhy_month_day!A172)</f>
        <v/>
      </c>
      <c r="X182" s="431" t="str">
        <f>IF(_jhy_month_day!B172="","",_jhy_month_day!B172/100)</f>
        <v/>
      </c>
      <c r="Y182" s="431" t="str">
        <f>IF(_jhy_month_day!C172="","",_jhy_month_day!C172/100)</f>
        <v/>
      </c>
      <c r="Z182" s="432">
        <f>Z178+1</f>
        <v>43</v>
      </c>
      <c r="AA182" s="433" t="str">
        <f>IF(_tag_month_day!G172="","",_tag_month_day!G172/100)</f>
        <v/>
      </c>
      <c r="AB182" s="433" t="str">
        <f>IF(_tag_month_day!H172="","",_tag_month_day!H172/100)</f>
        <v/>
      </c>
      <c r="AC182" s="434">
        <f>IF(X182="",AC181,BK182*($AV181*X182+$AW181*FD181+$AX181*FI181+$AY181*FN181+$AZ181*FS181+$BA181*FX181+$BG181*GE181)/(AV181*Y182+AX181*FK181+AW181*FF181+AY181*FP181+AZ181*FU181+BA181*FZ181+BG181*GG181+BB181*GK181+BC181*GN181+BD181*GP181))</f>
        <v>1.59963432013121</v>
      </c>
      <c r="AD182" s="435" t="str">
        <f>IF(AC182=AC181,"",AC182-AC181)</f>
        <v/>
      </c>
      <c r="AE182" s="436" t="str">
        <f>IF(1-AF182=0,"",(1-AF182))</f>
        <v/>
      </c>
      <c r="AF182" s="437">
        <v>1</v>
      </c>
      <c r="AG182" s="10" t="str">
        <f>AG181</f>
        <v>8B4</v>
      </c>
      <c r="AH182" s="438" t="str">
        <f>AH181</f>
        <v/>
      </c>
      <c r="AI182" s="424" t="e">
        <f>IF(ROUND(AJ182-AJ181,1)=0,"",AJ182-AJ181)</f>
        <v>#VALUE!</v>
      </c>
      <c r="AJ182" s="10" t="str">
        <f>IF(_tag_month_day!I172="","",_tag_month_day!I172)</f>
        <v/>
      </c>
      <c r="AK182" s="440"/>
      <c r="AL182" s="440"/>
      <c r="AM182" s="440"/>
      <c r="AN182" s="441">
        <f>AN181</f>
        <v>2</v>
      </c>
      <c r="AO182" s="441">
        <f>AO181</f>
        <v>8</v>
      </c>
      <c r="AP182" s="442" t="e">
        <f>(IF(AN182=0,AS181,AS181*(1+AO182/AN182)/(AR182+AO182/AN182)))+AT182</f>
        <v>#VALUE!</v>
      </c>
      <c r="AQ182" s="443" t="str">
        <f>IF(_tag_month_day!J172="","",_tag_month_day!J172/100)</f>
        <v/>
      </c>
      <c r="AR182" s="444">
        <f>AR181</f>
        <v>1.3</v>
      </c>
      <c r="AS182" s="445" t="e">
        <f>AQ182*(AN182*AR182+AO182)/(AN182+AO182)</f>
        <v>#VALUE!</v>
      </c>
      <c r="AT182" s="445" t="e">
        <f>(SUM(BE182:BF182)-SUM(BE181:BF181))*0.05</f>
        <v>#VALUE!</v>
      </c>
      <c r="AU182" s="446" t="str">
        <f>IF(_tag_month_day!CC172="","",IF(_tag_month_day!CC172&gt;0,_tag_month_day!CD172,_tag_month_day!CE172))</f>
        <v/>
      </c>
      <c r="AV182" s="447" t="str">
        <f>IF(_tag_month_day!L172="","",_tag_month_day!L172/100)</f>
        <v/>
      </c>
      <c r="AW182" s="431">
        <f>AW181</f>
        <v>0</v>
      </c>
      <c r="AX182" s="431">
        <f>AX181</f>
        <v>0</v>
      </c>
      <c r="AY182" s="431" t="str">
        <f>IF(_tag_month_day!M172="","",_tag_month_day!M172/100)</f>
        <v/>
      </c>
      <c r="AZ182" s="431" t="str">
        <f>IF(_tag_month_day!N172="","",_tag_month_day!N172/100)</f>
        <v/>
      </c>
      <c r="BA182" s="431" t="str">
        <f>IF(_tag_month_day!O172="","",_tag_month_day!O172/100)</f>
        <v/>
      </c>
      <c r="BB182" s="448" t="str">
        <f>IF(_tag_month_day!P172="","",_tag_month_day!P172/100)</f>
        <v/>
      </c>
      <c r="BC182" s="448">
        <f>BC181</f>
        <v>0</v>
      </c>
      <c r="BD182" s="448" t="str">
        <f>IF(_tag_month_day!Q172="","",_tag_month_day!Q172/100)</f>
        <v/>
      </c>
      <c r="BE182" s="449" t="str">
        <f>IF(_tag_month_day!R172="","",_tag_month_day!R172/100)</f>
        <v/>
      </c>
      <c r="BF182" s="388" t="e">
        <f>(AU182*(100+BE182*100))/(AJ182-AU182)/100</f>
        <v>#VALUE!</v>
      </c>
      <c r="BG182" s="450" t="e">
        <f>BE182+BF182</f>
        <v>#VALUE!</v>
      </c>
      <c r="BH182" s="451" t="e">
        <f>SUM(AV182:BF182)</f>
        <v>#VALUE!</v>
      </c>
      <c r="BI182" s="452" t="e">
        <f>IF(CX182=0,BI181,(DK182*查询!$R$5+DL182*查询!$Q$5+DM182*查询!$N$5+DN182*查询!$O$5+DO182*查询!$P$5)*AF182/CX182)</f>
        <v>#VALUE!</v>
      </c>
      <c r="BJ182" s="452" t="e">
        <f>IF(CX182=0,BJ181,(DP182*查询!$S$5+DQ182*查询!$T$5+DR182*查询!$U$5)*AF182/CX182)</f>
        <v>#VALUE!</v>
      </c>
      <c r="BK182" s="452">
        <f>BK181</f>
        <v>1</v>
      </c>
      <c r="BL182" s="453" t="e">
        <f>SUMPRODUCT((AV182:BA182)*(GS182:GX182))/((GS182:GX182)+SUM(BB182:BD182)*GY182+BG182*GZ182)</f>
        <v>#VALUE!</v>
      </c>
      <c r="BM182" s="453" t="e">
        <f>BK182*($AV182*FB182+$AW182*FD182+$AX182*FI182+$AY182*FN182+$AZ182*FS182+$BA182*FX182+$BG182*GE182)/(AV182*EY182+AX182*FK182+AW182*FF182+AY182*FP182+AZ182*FU182+BA182*FZ182+BG182*GG182+BB182*GK182+BC182*GN182+BD182*GP182)</f>
        <v>#VALUE!</v>
      </c>
      <c r="BN182" s="453" t="e">
        <f>($AV182*FC182+$AX182*FJ182+$AW182*FE182+$AY182*FO182+$AZ182*FT182+$BA182*FY182+$BG182*GF182)/($AV182*FA182+BG182*GH182+BB182*GL182+BC182*GO182+BD182*GQ182+BA182*GA182)</f>
        <v>#VALUE!</v>
      </c>
      <c r="BO182" s="454" t="e">
        <f>SUMPRODUCT(AV182:BA182*GS182:GX182)/(GS182:GX182+(BB182+BC182+BD182)*GY182+BG182)</f>
        <v>#VALUE!</v>
      </c>
      <c r="BP182" s="454" t="e">
        <f>SUMPRODUCT(AV182:BA182*GS182:GX182)/(GS182:GX182+(BB182+BC182+BD182)*GY182+BG182)</f>
        <v>#VALUE!</v>
      </c>
      <c r="BQ182" s="454" t="e">
        <f>SUMPRODUCT(AV182:BA182*GS182:GX182)/(GS182:GX182+(BB182+BC182+BD182)*GY182+BG182)</f>
        <v>#VALUE!</v>
      </c>
      <c r="BR182" s="453" t="str">
        <f>IF(_tag_month_day!T172="","",_tag_month_day!T172)</f>
        <v/>
      </c>
      <c r="BS182" s="453" t="str">
        <f>IF(_tag_month_day!U172="","",_tag_month_day!U172)</f>
        <v/>
      </c>
      <c r="BT182" s="455" t="str">
        <f>IF(CK182="","",IF((CK182&gt;=BV182-0.12)*(CK182&lt;=BV182+0.12),"合格","不合格"))</f>
        <v/>
      </c>
      <c r="BU182" s="456" t="str">
        <f>IF(_tag_month_day!V172="","",_tag_month_day!V172)</f>
        <v/>
      </c>
      <c r="BV182" s="457" t="str">
        <f>IF(_tag_month_day!W172="","",_tag_month_day!W172)</f>
        <v/>
      </c>
      <c r="BW182" s="458" t="str">
        <f>IF(_tag_month_day!X172="","",_tag_month_day!X172)</f>
        <v/>
      </c>
      <c r="BX182" s="458" t="str">
        <f>IF(_tag_month_day!Y172="","",_tag_month_day!Y172)</f>
        <v/>
      </c>
      <c r="BY182" s="459">
        <f ca="1">L182</f>
        <v>43593.208333332921</v>
      </c>
      <c r="BZ182" s="460"/>
      <c r="CA182" s="461"/>
      <c r="CB182" s="424" t="str">
        <f>IF(_tag_month_day!Z172="","",_tag_month_day!Z172)</f>
        <v/>
      </c>
      <c r="CC182" s="424" t="str">
        <f>IF(_tag_month_day!AA172="","",_tag_month_day!AA172)</f>
        <v/>
      </c>
      <c r="CD182" s="424" t="str">
        <f>IF(_tag_month_day!AB172="","",_tag_month_day!AB172)</f>
        <v/>
      </c>
      <c r="CE182" s="424" t="str">
        <f>IF(_tag_month_day!AC172="","",_tag_month_day!AC172)</f>
        <v/>
      </c>
      <c r="CF182" s="424" t="str">
        <f>IF(_tag_month_day!AD172="","",_tag_month_day!AD172)</f>
        <v/>
      </c>
      <c r="CG182" s="424" t="str">
        <f>IF(_tag_month_day!AE172="","",_tag_month_day!AE172)</f>
        <v/>
      </c>
      <c r="CH182" s="424" t="str">
        <f>IF(_tag_month_day!AF172="","",_tag_month_day!AF172)</f>
        <v/>
      </c>
      <c r="CI182" s="424" t="str">
        <f>IF(_tag_month_day!AG172="","",_tag_month_day!AG172)</f>
        <v/>
      </c>
      <c r="CJ182" s="424" t="str">
        <f>IF(_tag_month_day!AH172="","",_tag_month_day!AH172)</f>
        <v/>
      </c>
      <c r="CK182" s="424" t="str">
        <f>IF(_tag_month_day!AI172="","",_tag_month_day!AI172)</f>
        <v/>
      </c>
      <c r="CL182" s="4" t="str">
        <f>IF(_tag_month_day!AJ172="","",_tag_month_day!AJ172)</f>
        <v/>
      </c>
      <c r="CM182" s="4" t="str">
        <f>IF(_tag_month_day!AK172="","",_tag_month_day!AK172)</f>
        <v/>
      </c>
      <c r="CN182" s="4" t="str">
        <f>IF(_tag_month_day!AL172="","",_tag_month_day!AL172)</f>
        <v/>
      </c>
      <c r="CO182" s="4" t="str">
        <f>IF(_tag_month_day!AM172="","",_tag_month_day!AM172)</f>
        <v/>
      </c>
      <c r="CP182" s="4" t="str">
        <f>IF(_tag_month_day!AN172="","",_tag_month_day!AN172)</f>
        <v/>
      </c>
      <c r="CQ182" s="4" t="str">
        <f>IF(_tag_month_day!AO172="","",_tag_month_day!AO172)</f>
        <v/>
      </c>
      <c r="CR182" s="462" t="str">
        <f>IF(_tag_month_day!AP172="","",_tag_month_day!AP172)</f>
        <v/>
      </c>
      <c r="CS182" s="463" t="str">
        <f>IF(_tag_month_day!AQ172="","",_tag_month_day!AQ172)</f>
        <v/>
      </c>
      <c r="CT182" s="4" t="str">
        <f>IF(_tag_month_day!AR172="","",_tag_month_day!AR172)</f>
        <v/>
      </c>
      <c r="CU182" s="464" t="e">
        <f>DU182/AJ182</f>
        <v>#VALUE!</v>
      </c>
      <c r="CV182" s="451" t="e">
        <f>BG182/BH182</f>
        <v>#VALUE!</v>
      </c>
      <c r="CW182" s="465" t="e">
        <f>AJ182*(1-CV182)*CU182*AF182</f>
        <v>#VALUE!</v>
      </c>
      <c r="CX182" s="465" t="e">
        <f>CW182*94%</f>
        <v>#VALUE!</v>
      </c>
      <c r="CY182" s="466" t="e">
        <f>IF(CX182=0,0,DS182/(DS182+CX182))</f>
        <v>#VALUE!</v>
      </c>
      <c r="CZ182" s="465" t="e">
        <f>$AJ182*EF182</f>
        <v>#VALUE!</v>
      </c>
      <c r="DA182" s="465" t="e">
        <f>$AJ182*EG182</f>
        <v>#VALUE!</v>
      </c>
      <c r="DB182" s="465" t="e">
        <f>$AJ182*EH182</f>
        <v>#VALUE!</v>
      </c>
      <c r="DC182" s="465" t="e">
        <f>$AJ182*EI182</f>
        <v>#VALUE!</v>
      </c>
      <c r="DD182" s="465" t="e">
        <f>$AJ182*EJ182</f>
        <v>#VALUE!</v>
      </c>
      <c r="DE182" s="465" t="e">
        <f>$AJ182*EK182</f>
        <v>#VALUE!</v>
      </c>
      <c r="DF182" s="465" t="e">
        <f>$AJ182*EL182</f>
        <v>#VALUE!</v>
      </c>
      <c r="DG182" s="465" t="e">
        <f>$AJ182*EM182</f>
        <v>#VALUE!</v>
      </c>
      <c r="DH182" s="465" t="e">
        <f>$AJ182*EN182</f>
        <v>#VALUE!</v>
      </c>
      <c r="DI182" s="465" t="e">
        <f>$AJ182*EO182</f>
        <v>#VALUE!</v>
      </c>
      <c r="DJ182" s="465" t="e">
        <f>CZ182*(1-EP182)</f>
        <v>#VALUE!</v>
      </c>
      <c r="DK182" s="465" t="e">
        <f>DA182*(1-ER182)</f>
        <v>#VALUE!</v>
      </c>
      <c r="DL182" s="465" t="e">
        <f>DB182*(1-EQ182)</f>
        <v>#VALUE!</v>
      </c>
      <c r="DM182" s="465" t="e">
        <f>DC182*(1-ES182)</f>
        <v>#VALUE!</v>
      </c>
      <c r="DN182" s="465" t="e">
        <f>DD182*(1-ET182)</f>
        <v>#VALUE!</v>
      </c>
      <c r="DO182" s="465" t="e">
        <f>DE182</f>
        <v>#VALUE!</v>
      </c>
      <c r="DP182" s="465" t="e">
        <f>DF182*(1-EU182)</f>
        <v>#VALUE!</v>
      </c>
      <c r="DQ182" s="465" t="e">
        <f>DG182*(1-EV182)</f>
        <v>#VALUE!</v>
      </c>
      <c r="DR182" s="465" t="e">
        <f>DH182*(1-EW182)</f>
        <v>#VALUE!</v>
      </c>
      <c r="DS182" s="465" t="e">
        <f>DI182</f>
        <v>#VALUE!</v>
      </c>
      <c r="DT182" s="465" t="e">
        <f>SUM(DJ182:DS182)</f>
        <v>#VALUE!</v>
      </c>
      <c r="DU182" s="465" t="e">
        <f>(GS182:GX182)+(DP182+DQ182+DR182)*GY182+DS182</f>
        <v>#VALUE!</v>
      </c>
      <c r="DV182" s="451" t="e">
        <f>AV182/$BH182/(1-EP182)</f>
        <v>#VALUE!</v>
      </c>
      <c r="DW182" s="451" t="e">
        <f>AW182/$BH182/(1-ER182)</f>
        <v>#VALUE!</v>
      </c>
      <c r="DX182" s="451" t="e">
        <f>AX182/$BH182/(1-EQ182)</f>
        <v>#VALUE!</v>
      </c>
      <c r="DY182" s="451" t="e">
        <f>AY182/$BH182/(1-ES182)</f>
        <v>#VALUE!</v>
      </c>
      <c r="DZ182" s="451" t="e">
        <f>AZ182/$BH182/(1-ET182)</f>
        <v>#VALUE!</v>
      </c>
      <c r="EA182" s="451" t="e">
        <f>BA182/$BH182/(1-AX182)</f>
        <v>#VALUE!</v>
      </c>
      <c r="EB182" s="451" t="e">
        <f>BB182/$BH182/(1-EU182)</f>
        <v>#VALUE!</v>
      </c>
      <c r="EC182" s="451" t="e">
        <f>BC182/$BH182/(1-EV182)</f>
        <v>#VALUE!</v>
      </c>
      <c r="ED182" s="451" t="e">
        <f>BD182/$BH182/(1-EW182)</f>
        <v>#VALUE!</v>
      </c>
      <c r="EE182" s="451" t="e">
        <f>BG182/BH182</f>
        <v>#VALUE!</v>
      </c>
      <c r="EF182" s="451" t="e">
        <f>DV182/SUM($DV182:$EE182)</f>
        <v>#VALUE!</v>
      </c>
      <c r="EG182" s="451" t="e">
        <f>DW182/SUM($DV182:$EE182)</f>
        <v>#VALUE!</v>
      </c>
      <c r="EH182" s="451" t="e">
        <f>DX182/SUM($DV182:$EE182)</f>
        <v>#VALUE!</v>
      </c>
      <c r="EI182" s="451" t="e">
        <f>DY182/SUM($DV182:$EE182)</f>
        <v>#VALUE!</v>
      </c>
      <c r="EJ182" s="451" t="e">
        <f>DZ182/SUM($DV182:$EE182)</f>
        <v>#VALUE!</v>
      </c>
      <c r="EK182" s="451" t="e">
        <f>EA182/SUM($DV182:$EE182)</f>
        <v>#VALUE!</v>
      </c>
      <c r="EL182" s="451" t="e">
        <f>EB182/SUM($DV182:$EE182)</f>
        <v>#VALUE!</v>
      </c>
      <c r="EM182" s="451" t="e">
        <f>EC182/SUM($DV182:$EE182)</f>
        <v>#VALUE!</v>
      </c>
      <c r="EN182" s="451" t="e">
        <f>ED182/SUM($DV182:$EE182)</f>
        <v>#VALUE!</v>
      </c>
      <c r="EO182" s="451" t="e">
        <f>EE182/SUM($DV182:$EE182)</f>
        <v>#VALUE!</v>
      </c>
      <c r="EP182" s="450">
        <f>EP181</f>
        <v>0.080000000000000002</v>
      </c>
      <c r="EQ182" s="450">
        <f>EQ181</f>
        <v>0.014999999999999999</v>
      </c>
      <c r="ER182" s="450">
        <f>ER181</f>
        <v>0.014999999999999999</v>
      </c>
      <c r="ES182" s="450">
        <f>ES181</f>
        <v>0.014999999999999999</v>
      </c>
      <c r="ET182" s="450">
        <f>ET181</f>
        <v>0.014999999999999999</v>
      </c>
      <c r="EU182" s="450">
        <f>EU181</f>
        <v>0.089999999999999997</v>
      </c>
      <c r="EV182" s="450">
        <f>EV181</f>
        <v>0.089999999999999997</v>
      </c>
      <c r="EW182" s="450">
        <f>EW181</f>
        <v>0.089999999999999997</v>
      </c>
      <c r="EX182" s="431" t="str">
        <f>IF(_tag_month_day!AS172="","",_tag_month_day!AS172/100)</f>
        <v/>
      </c>
      <c r="EY182" s="431" t="str">
        <f>IF(_tag_month_day!AT172="","",_tag_month_day!AT172/100)</f>
        <v/>
      </c>
      <c r="EZ182" s="431" t="str">
        <f>IF(_tag_month_day!AU172="","",_tag_month_day!AU172/100)</f>
        <v/>
      </c>
      <c r="FA182" s="431" t="str">
        <f>IF(_tag_month_day!AV172="","",_tag_month_day!AV172/100)</f>
        <v/>
      </c>
      <c r="FB182" s="431" t="str">
        <f>IF(_tag_month_day!AW172="","",_tag_month_day!AW172/100)</f>
        <v/>
      </c>
      <c r="FC182" s="431" t="str">
        <f>IF(_tag_month_day!AX172="","",_tag_month_day!AX172/100)</f>
        <v/>
      </c>
      <c r="FD182" s="449" t="str">
        <f>IF(_tag_month_day!AY172="","",_tag_month_day!AY172/100)</f>
        <v/>
      </c>
      <c r="FE182" s="449" t="str">
        <f>IF(_tag_month_day!AZ172="","",_tag_month_day!AZ172/100)</f>
        <v/>
      </c>
      <c r="FF182" s="449" t="str">
        <f>IF(_tag_month_day!BA172="","",_tag_month_day!BA172/100)</f>
        <v/>
      </c>
      <c r="FG182" s="449" t="str">
        <f>IF(_tag_month_day!BB172="","",_tag_month_day!BB172/100)</f>
        <v/>
      </c>
      <c r="FH182" s="467" t="str">
        <f>IF(_tag_month_day!BC172="","",_tag_month_day!BC172/100)</f>
        <v/>
      </c>
      <c r="FI182" s="449">
        <f>FI181</f>
        <v>0.40999999999999998</v>
      </c>
      <c r="FJ182" s="449">
        <f>FJ181</f>
        <v>0.11</v>
      </c>
      <c r="FK182" s="449">
        <f>FK181</f>
        <v>0.014999999999999999</v>
      </c>
      <c r="FL182" s="449">
        <f>FL181</f>
        <v>0</v>
      </c>
      <c r="FM182" s="467">
        <f>FM181</f>
        <v>0.0001</v>
      </c>
      <c r="FN182" s="449">
        <f>FN181</f>
        <v>0.32000000000000001</v>
      </c>
      <c r="FO182" s="449">
        <f>FO181</f>
        <v>0.20000000000000001</v>
      </c>
      <c r="FP182" s="449">
        <f>FP181</f>
        <v>0.01</v>
      </c>
      <c r="FQ182" s="449">
        <f>FQ181</f>
        <v>0</v>
      </c>
      <c r="FR182" s="467">
        <f>FR181</f>
        <v>0.0001</v>
      </c>
      <c r="FS182" s="449" t="str">
        <f>IF(_tag_month_day!BD172="","",_tag_month_day!BD172/100)</f>
        <v/>
      </c>
      <c r="FT182" s="449" t="str">
        <f>IF(_tag_month_day!BE172="","",_tag_month_day!BE172/100)</f>
        <v/>
      </c>
      <c r="FU182" s="449" t="str">
        <f>IF(_tag_month_day!BF172="","",_tag_month_day!BF172/100)</f>
        <v/>
      </c>
      <c r="FV182" s="449" t="str">
        <f>IF(_tag_month_day!BG172="","",_tag_month_day!BG172/100)</f>
        <v/>
      </c>
      <c r="FW182" s="467" t="str">
        <f>IF(_tag_month_day!BH172="","",_tag_month_day!BH172/100)</f>
        <v/>
      </c>
      <c r="FX182" s="449" t="str">
        <f>IF(_tag_month_day!BI172="","",_tag_month_day!BI172/100)</f>
        <v/>
      </c>
      <c r="FY182" s="449" t="str">
        <f>IF(_tag_month_day!BJ172="","",_tag_month_day!BJ172/100)</f>
        <v/>
      </c>
      <c r="FZ182" s="468" t="str">
        <f>IF(_tag_month_day!BK172="","",_tag_month_day!BK172/100)</f>
        <v/>
      </c>
      <c r="GA182" s="449" t="str">
        <f>IF(_tag_month_day!BL172="","",_tag_month_day!BL172/100)</f>
        <v/>
      </c>
      <c r="GB182" s="467" t="str">
        <f>IF(_tag_month_day!BM172="","",_tag_month_day!BM172/100)</f>
        <v/>
      </c>
      <c r="GC182" s="431" t="str">
        <f>IF(_tag_month_day!BN172="","",_tag_month_day!BN172/100)</f>
        <v/>
      </c>
      <c r="GD182" s="431" t="str">
        <f>IF(_tag_month_day!BO172="","",_tag_month_day!BO172/100)</f>
        <v/>
      </c>
      <c r="GE182" s="431" t="str">
        <f>IF(_tag_month_day!BP172="","",_tag_month_day!BP172/100)</f>
        <v/>
      </c>
      <c r="GF182" s="431" t="str">
        <f>IF(_tag_month_day!BQ172="","",_tag_month_day!BQ172/100)</f>
        <v/>
      </c>
      <c r="GG182" s="431" t="str">
        <f>IF(_tag_month_day!BR172="","",_tag_month_day!BR172/100)</f>
        <v/>
      </c>
      <c r="GH182" s="431" t="str">
        <f>IF(_tag_month_day!BS172="","",_tag_month_day!BS172/100)</f>
        <v/>
      </c>
      <c r="GI182" s="467" t="str">
        <f>IF(_tag_month_day!BT172="","",_tag_month_day!BT172/100)</f>
        <v/>
      </c>
      <c r="GJ182" s="469" t="str">
        <f>IF(_tag_month_day!BU172="","",_tag_month_day!BU172/100)</f>
        <v/>
      </c>
      <c r="GK182" s="470">
        <f>GK181</f>
        <v>0.070000000000000007</v>
      </c>
      <c r="GL182" s="470">
        <f>GL181</f>
        <v>0.029999999999999999</v>
      </c>
      <c r="GM182" s="471" t="str">
        <f>IF(_tag_month_day!BX172="","",_tag_month_day!BX172/100)</f>
        <v/>
      </c>
      <c r="GN182" s="470">
        <f>GN181</f>
        <v>0.070000000000000007</v>
      </c>
      <c r="GO182" s="470">
        <f>GO181</f>
        <v>0.029999999999999999</v>
      </c>
      <c r="GP182" s="470">
        <f>GP181</f>
        <v>0.089999999999999997</v>
      </c>
      <c r="GQ182" s="470">
        <f>GQ181</f>
        <v>0.029999999999999999</v>
      </c>
      <c r="GR182" s="471" t="str">
        <f>IF(_tag_month_day!CA172="","",_tag_month_day!CA172/100)</f>
        <v/>
      </c>
      <c r="GS182" s="472">
        <f>GS181</f>
        <v>0.95299999999999996</v>
      </c>
      <c r="GT182" s="472">
        <f>GT181</f>
        <v>0.55000000000000004</v>
      </c>
      <c r="GU182" s="472">
        <f>GU181</f>
        <v>0.55000000000000004</v>
      </c>
      <c r="GV182" s="472">
        <f>GV181</f>
        <v>0.55000000000000004</v>
      </c>
      <c r="GW182" s="472">
        <f>GW181</f>
        <v>0.5</v>
      </c>
      <c r="GX182" s="472">
        <f>GX181</f>
        <v>0.93500000000000005</v>
      </c>
      <c r="GY182" s="472">
        <f>GY181</f>
        <v>0.14999999999999999</v>
      </c>
      <c r="GZ182" s="472">
        <f>GZ181</f>
        <v>1</v>
      </c>
      <c r="HA182" s="474">
        <f>HA181</f>
        <v>0.047</v>
      </c>
      <c r="HB182" s="474">
        <f>HB181</f>
        <v>0.45000000000000001</v>
      </c>
      <c r="HC182" s="474">
        <f>HC181</f>
        <v>0.45000000000000001</v>
      </c>
      <c r="HD182" s="474">
        <f>HD181</f>
        <v>0.45000000000000001</v>
      </c>
      <c r="HE182" s="474">
        <f>HE181</f>
        <v>0.5</v>
      </c>
      <c r="HF182" s="474">
        <f>HF181</f>
        <v>0.065000000000000002</v>
      </c>
      <c r="HG182" s="474">
        <f>HG181</f>
        <v>0.84999999999999998</v>
      </c>
      <c r="HH182" s="474">
        <f>HH181</f>
        <v>0</v>
      </c>
      <c r="HI182" s="10">
        <f>IF(BZ182&lt;&gt;"",CK182-BV182,0)</f>
        <v>0</v>
      </c>
      <c r="HJ182" s="10" t="e">
        <f>IF(AJ182&gt;0,AH182-AJ182,0)</f>
        <v>#VALUE!</v>
      </c>
      <c r="HK182" s="466">
        <f>HK181</f>
        <v>0.84999999999999998</v>
      </c>
      <c r="HL182" s="424">
        <f>HL181</f>
        <v>550000</v>
      </c>
      <c r="HM182" s="424">
        <f>HM181</f>
        <v>480000</v>
      </c>
      <c r="HN182" s="465" t="e">
        <f>(DJ182*EZ182+DK182*FH182+DL182*FM182+DM182*FR182+DN182*FW182+DO182*GB182+DS182*GI182+DP182*GM182+DR182*GR182)*1000*2</f>
        <v>#VALUE!</v>
      </c>
      <c r="HO182" s="465" t="e">
        <f>HN182*HK182*$HO$2/HL182*1000000</f>
        <v>#VALUE!</v>
      </c>
      <c r="HP182" s="465" t="e">
        <f>HN182*HK182*$HP$2/HM182*1000000</f>
        <v>#VALUE!</v>
      </c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</row>
    <row customFormat="1" r="183" s="0">
      <c r="A183" s="420">
        <v>172</v>
      </c>
      <c r="B183" s="421">
        <f ca="1">IF(D183=D182,B182,IF(D183="夜班",B182+1,B182))</f>
        <v>43593</v>
      </c>
      <c r="C183" s="422">
        <f>C182</f>
        <v>0.041666666666666699</v>
      </c>
      <c r="D183" s="10" t="str">
        <f ca="1">IF(HOUR(G183)&lt;8,"夜班",IF(HOUR(G183)&lt;16,"白班",IF(HOUR(G183)&lt;24,"中班",0)))</f>
        <v>夜班</v>
      </c>
      <c r="E183" s="10" t="e">
        <f ca="1">IF(F183=1,"甲",IF(F183=2,"乙",IF(F183=3,"丙",IF(F183=4,"丁",""))))</f>
        <v>#REF!</v>
      </c>
      <c r="F183" s="10" t="e">
        <f ca="1">SUMPRODUCT((成本日报!$A$3:$A$95=计划!B183)*(成本日报!$B$3:$B$95=计划!$D183),成本日报!$C$3:$C$95)</f>
        <v>#REF!</v>
      </c>
      <c r="G183" s="423">
        <f ca="1">G182+C182</f>
        <v>43593.124999999585</v>
      </c>
      <c r="H183" s="423">
        <f ca="1">$G183+$C183/60*10+$C183*0</f>
        <v>43593.131944444031</v>
      </c>
      <c r="I183" s="423">
        <f ca="1">$G183+$C183/60*18+$C183*0</f>
        <v>43593.137499999582</v>
      </c>
      <c r="J183" s="423">
        <f ca="1">$G183+$C183/60*0+$C183*1</f>
        <v>43593.16666666625</v>
      </c>
      <c r="K183" s="423">
        <f ca="1">$G183+$C183/60*30+$C183*2</f>
        <v>43593.229166666257</v>
      </c>
      <c r="L183" s="423">
        <f ca="1">$G183+$C183/60*0+$C183*3</f>
        <v>43593.249999999585</v>
      </c>
      <c r="M183" s="424" t="str">
        <f>IF(_tag_month_day!A173="","",_tag_month_day!A173)</f>
        <v/>
      </c>
      <c r="N183" s="424" t="str">
        <f>IF(_tag_month_day!B173="","",_tag_month_day!B173)</f>
        <v/>
      </c>
      <c r="O183" s="425" t="e">
        <f>IF(M183+N183=0,"",M183+N183)</f>
        <v>#VALUE!</v>
      </c>
      <c r="P183" s="424" t="str">
        <f>IF(_tag_month_day!C173="","",_tag_month_day!C173)</f>
        <v/>
      </c>
      <c r="Q183" s="424" t="str">
        <f>IF(_tag_month_day!D173="","",_tag_month_day!D173)</f>
        <v/>
      </c>
      <c r="R183" s="426" t="str">
        <f>IF(_tag_month_day!CB173="","",_tag_month_day!CB173/100)</f>
        <v/>
      </c>
      <c r="S183" s="427" t="str">
        <f>IF(_tag_month_day!E173="","",_tag_month_day!E173)</f>
        <v/>
      </c>
      <c r="T183" s="427" t="str">
        <f>IF(_tag_month_day!F173="","",_tag_month_day!F173)</f>
        <v/>
      </c>
      <c r="U183" s="428" t="e">
        <f>S183+T183</f>
        <v>#VALUE!</v>
      </c>
      <c r="V183" s="429" t="e">
        <f>U183/AJ183</f>
        <v>#VALUE!</v>
      </c>
      <c r="W183" s="430" t="str">
        <f>IF(_jhy_month_day!A173="","",_jhy_month_day!A173)</f>
        <v/>
      </c>
      <c r="X183" s="431" t="str">
        <f>IF(_jhy_month_day!B173="","",_jhy_month_day!B173/100)</f>
        <v/>
      </c>
      <c r="Y183" s="431" t="str">
        <f>IF(_jhy_month_day!C173="","",_jhy_month_day!C173/100)</f>
        <v/>
      </c>
      <c r="Z183" s="432">
        <f>Z179+1</f>
        <v>43</v>
      </c>
      <c r="AA183" s="433" t="str">
        <f>IF(_tag_month_day!G173="","",_tag_month_day!G173/100)</f>
        <v/>
      </c>
      <c r="AB183" s="433" t="str">
        <f>IF(_tag_month_day!H173="","",_tag_month_day!H173/100)</f>
        <v/>
      </c>
      <c r="AC183" s="434">
        <f>IF(X183="",AC182,BK183*($AV182*X183+$AW182*FD182+$AX182*FI182+$AY182*FN182+$AZ182*FS182+$BA182*FX182+$BG182*GE182)/(AV182*Y183+AX182*FK182+AW182*FF182+AY182*FP182+AZ182*FU182+BA182*FZ182+BG182*GG182+BB182*GK182+BC182*GN182+BD182*GP182))</f>
        <v>1.59963432013121</v>
      </c>
      <c r="AD183" s="435" t="str">
        <f>IF(AC183=AC182,"",AC183-AC182)</f>
        <v/>
      </c>
      <c r="AE183" s="436" t="str">
        <f>IF(1-AF183=0,"",(1-AF183))</f>
        <v/>
      </c>
      <c r="AF183" s="437">
        <v>1</v>
      </c>
      <c r="AG183" s="10" t="str">
        <f>AG182</f>
        <v>8B4</v>
      </c>
      <c r="AH183" s="438" t="str">
        <f>AH182</f>
        <v/>
      </c>
      <c r="AI183" s="424" t="e">
        <f>IF(ROUND(AJ183-AJ182,1)=0,"",AJ183-AJ182)</f>
        <v>#VALUE!</v>
      </c>
      <c r="AJ183" s="10" t="str">
        <f>IF(_tag_month_day!I173="","",_tag_month_day!I173)</f>
        <v/>
      </c>
      <c r="AK183" s="440" t="s">
        <v>113</v>
      </c>
      <c r="AL183" s="440" t="s">
        <v>468</v>
      </c>
      <c r="AM183" s="440" t="s">
        <v>433</v>
      </c>
      <c r="AN183" s="441">
        <f>AN182</f>
        <v>2</v>
      </c>
      <c r="AO183" s="441">
        <f>AO182</f>
        <v>8</v>
      </c>
      <c r="AP183" s="442" t="e">
        <f>(IF(AN183=0,AS182,AS182*(1+AO183/AN183)/(AR183+AO183/AN183)))+AT183</f>
        <v>#VALUE!</v>
      </c>
      <c r="AQ183" s="443" t="str">
        <f>IF(_tag_month_day!J173="","",_tag_month_day!J173/100)</f>
        <v/>
      </c>
      <c r="AR183" s="444">
        <f>AR182</f>
        <v>1.3</v>
      </c>
      <c r="AS183" s="445" t="e">
        <f>AQ183*(AN183*AR183+AO183)/(AN183+AO183)</f>
        <v>#VALUE!</v>
      </c>
      <c r="AT183" s="445" t="e">
        <f>(SUM(BE183:BF183)-SUM(BE182:BF182))*0.05</f>
        <v>#VALUE!</v>
      </c>
      <c r="AU183" s="446" t="str">
        <f>IF(_tag_month_day!CC173="","",IF(_tag_month_day!CC173&gt;0,_tag_month_day!CD173,_tag_month_day!CE173))</f>
        <v/>
      </c>
      <c r="AV183" s="447" t="str">
        <f>IF(_tag_month_day!L173="","",_tag_month_day!L173/100)</f>
        <v/>
      </c>
      <c r="AW183" s="431">
        <f>AW182</f>
        <v>0</v>
      </c>
      <c r="AX183" s="431">
        <f>AX182</f>
        <v>0</v>
      </c>
      <c r="AY183" s="431" t="str">
        <f>IF(_tag_month_day!M173="","",_tag_month_day!M173/100)</f>
        <v/>
      </c>
      <c r="AZ183" s="431" t="str">
        <f>IF(_tag_month_day!N173="","",_tag_month_day!N173/100)</f>
        <v/>
      </c>
      <c r="BA183" s="431" t="str">
        <f>IF(_tag_month_day!O173="","",_tag_month_day!O173/100)</f>
        <v/>
      </c>
      <c r="BB183" s="448" t="str">
        <f>IF(_tag_month_day!P173="","",_tag_month_day!P173/100)</f>
        <v/>
      </c>
      <c r="BC183" s="448">
        <f>BC182</f>
        <v>0</v>
      </c>
      <c r="BD183" s="448" t="str">
        <f>IF(_tag_month_day!Q173="","",_tag_month_day!Q173/100)</f>
        <v/>
      </c>
      <c r="BE183" s="449" t="str">
        <f>IF(_tag_month_day!R173="","",_tag_month_day!R173/100)</f>
        <v/>
      </c>
      <c r="BF183" s="388" t="e">
        <f>(AU183*(100+BE183*100))/(AJ183-AU183)/100</f>
        <v>#VALUE!</v>
      </c>
      <c r="BG183" s="450" t="e">
        <f>BE183+BF183</f>
        <v>#VALUE!</v>
      </c>
      <c r="BH183" s="451" t="e">
        <f>SUM(AV183:BF183)</f>
        <v>#VALUE!</v>
      </c>
      <c r="BI183" s="452" t="e">
        <f>IF(CX183=0,BI182,(DK183*查询!$R$5+DL183*查询!$Q$5+DM183*查询!$N$5+DN183*查询!$O$5+DO183*查询!$P$5)*AF183/CX183)</f>
        <v>#VALUE!</v>
      </c>
      <c r="BJ183" s="452" t="e">
        <f>IF(CX183=0,BJ182,(DP183*查询!$S$5+DQ183*查询!$T$5+DR183*查询!$U$5)*AF183/CX183)</f>
        <v>#VALUE!</v>
      </c>
      <c r="BK183" s="452">
        <f>BK182</f>
        <v>1</v>
      </c>
      <c r="BL183" s="453" t="e">
        <f>SUMPRODUCT((AV183:BA183)*(GS183:GX183))/((GS183:GX183)+SUM(BB183:BD183)*GY183+BG183*GZ183)</f>
        <v>#VALUE!</v>
      </c>
      <c r="BM183" s="453" t="e">
        <f>BK183*($AV183*FB183+$AW183*FD183+$AX183*FI183+$AY183*FN183+$AZ183*FS183+$BA183*FX183+$BG183*GE183)/(AV183*EY183+AX183*FK183+AW183*FF183+AY183*FP183+AZ183*FU183+BA183*FZ183+BG183*GG183+BB183*GK183+BC183*GN183+BD183*GP183)</f>
        <v>#VALUE!</v>
      </c>
      <c r="BN183" s="453" t="e">
        <f>($AV183*FC183+$AX183*FJ183+$AW183*FE183+$AY183*FO183+$AZ183*FT183+$BA183*FY183+$BG183*GF183)/($AV183*FA183+BG183*GH183+BB183*GL183+BC183*GO183+BD183*GQ183+BA183*GA183)</f>
        <v>#VALUE!</v>
      </c>
      <c r="BO183" s="454" t="e">
        <f>SUMPRODUCT(AV183:BA183*GS183:GX183)/(GS183:GX183+(BB183+BC183+BD183)*GY183+BG183)</f>
        <v>#VALUE!</v>
      </c>
      <c r="BP183" s="454" t="e">
        <f>SUMPRODUCT(AV183:BA183*GS183:GX183)/(GS183:GX183+(BB183+BC183+BD183)*GY183+BG183)</f>
        <v>#VALUE!</v>
      </c>
      <c r="BQ183" s="454" t="e">
        <f>SUMPRODUCT(AV183:BA183*GS183:GX183)/(GS183:GX183+(BB183+BC183+BD183)*GY183+BG183)</f>
        <v>#VALUE!</v>
      </c>
      <c r="BR183" s="453" t="str">
        <f>IF(_tag_month_day!T173="","",_tag_month_day!T173)</f>
        <v/>
      </c>
      <c r="BS183" s="453" t="str">
        <f>IF(_tag_month_day!U173="","",_tag_month_day!U173)</f>
        <v/>
      </c>
      <c r="BT183" s="455" t="str">
        <f>IF(CK183="","",IF((CK183&gt;=BV183-0.12)*(CK183&lt;=BV183+0.12),"合格","不合格"))</f>
        <v/>
      </c>
      <c r="BU183" s="456" t="str">
        <f>IF(_tag_month_day!V173="","",_tag_month_day!V173)</f>
        <v/>
      </c>
      <c r="BV183" s="457" t="str">
        <f>IF(_tag_month_day!W173="","",_tag_month_day!W173)</f>
        <v/>
      </c>
      <c r="BW183" s="458" t="str">
        <f>IF(_tag_month_day!X173="","",_tag_month_day!X173)</f>
        <v/>
      </c>
      <c r="BX183" s="458" t="str">
        <f>IF(_tag_month_day!Y173="","",_tag_month_day!Y173)</f>
        <v/>
      </c>
      <c r="BY183" s="459">
        <f ca="1">L183</f>
        <v>43593.249999999585</v>
      </c>
      <c r="BZ183" s="460" t="s">
        <v>429</v>
      </c>
      <c r="CA183" s="461">
        <v>0.25347222222222199</v>
      </c>
      <c r="CB183" s="424" t="str">
        <f>IF(_tag_month_day!Z173="","",_tag_month_day!Z173)</f>
        <v/>
      </c>
      <c r="CC183" s="424" t="str">
        <f>IF(_tag_month_day!AA173="","",_tag_month_day!AA173)</f>
        <v/>
      </c>
      <c r="CD183" s="424" t="str">
        <f>IF(_tag_month_day!AB173="","",_tag_month_day!AB173)</f>
        <v/>
      </c>
      <c r="CE183" s="424" t="str">
        <f>IF(_tag_month_day!AC173="","",_tag_month_day!AC173)</f>
        <v/>
      </c>
      <c r="CF183" s="424" t="str">
        <f>IF(_tag_month_day!AD173="","",_tag_month_day!AD173)</f>
        <v/>
      </c>
      <c r="CG183" s="424" t="str">
        <f>IF(_tag_month_day!AE173="","",_tag_month_day!AE173)</f>
        <v/>
      </c>
      <c r="CH183" s="424" t="str">
        <f>IF(_tag_month_day!AF173="","",_tag_month_day!AF173)</f>
        <v/>
      </c>
      <c r="CI183" s="424" t="str">
        <f>IF(_tag_month_day!AG173="","",_tag_month_day!AG173)</f>
        <v/>
      </c>
      <c r="CJ183" s="424" t="str">
        <f>IF(_tag_month_day!AH173="","",_tag_month_day!AH173)</f>
        <v/>
      </c>
      <c r="CK183" s="424" t="str">
        <f>IF(_tag_month_day!AI173="","",_tag_month_day!AI173)</f>
        <v/>
      </c>
      <c r="CL183" s="4" t="str">
        <f>IF(_tag_month_day!AJ173="","",_tag_month_day!AJ173)</f>
        <v/>
      </c>
      <c r="CM183" s="4" t="str">
        <f>IF(_tag_month_day!AK173="","",_tag_month_day!AK173)</f>
        <v/>
      </c>
      <c r="CN183" s="4" t="str">
        <f>IF(_tag_month_day!AL173="","",_tag_month_day!AL173)</f>
        <v/>
      </c>
      <c r="CO183" s="4" t="str">
        <f>IF(_tag_month_day!AM173="","",_tag_month_day!AM173)</f>
        <v/>
      </c>
      <c r="CP183" s="4" t="str">
        <f>IF(_tag_month_day!AN173="","",_tag_month_day!AN173)</f>
        <v/>
      </c>
      <c r="CQ183" s="4" t="str">
        <f>IF(_tag_month_day!AO173="","",_tag_month_day!AO173)</f>
        <v/>
      </c>
      <c r="CR183" s="462" t="str">
        <f>IF(_tag_month_day!AP173="","",_tag_month_day!AP173)</f>
        <v/>
      </c>
      <c r="CS183" s="463" t="str">
        <f>IF(_tag_month_day!AQ173="","",_tag_month_day!AQ173)</f>
        <v/>
      </c>
      <c r="CT183" s="4" t="str">
        <f>IF(_tag_month_day!AR173="","",_tag_month_day!AR173)</f>
        <v/>
      </c>
      <c r="CU183" s="464" t="e">
        <f>DU183/AJ183</f>
        <v>#VALUE!</v>
      </c>
      <c r="CV183" s="451" t="e">
        <f>BG183/BH183</f>
        <v>#VALUE!</v>
      </c>
      <c r="CW183" s="465" t="e">
        <f>AJ183*(1-CV183)*CU183*AF183</f>
        <v>#VALUE!</v>
      </c>
      <c r="CX183" s="465" t="e">
        <f>CW183*94%</f>
        <v>#VALUE!</v>
      </c>
      <c r="CY183" s="466" t="e">
        <f>IF(CX183=0,0,DS183/(DS183+CX183))</f>
        <v>#VALUE!</v>
      </c>
      <c r="CZ183" s="465" t="e">
        <f>$AJ183*EF183</f>
        <v>#VALUE!</v>
      </c>
      <c r="DA183" s="465" t="e">
        <f>$AJ183*EG183</f>
        <v>#VALUE!</v>
      </c>
      <c r="DB183" s="465" t="e">
        <f>$AJ183*EH183</f>
        <v>#VALUE!</v>
      </c>
      <c r="DC183" s="465" t="e">
        <f>$AJ183*EI183</f>
        <v>#VALUE!</v>
      </c>
      <c r="DD183" s="465" t="e">
        <f>$AJ183*EJ183</f>
        <v>#VALUE!</v>
      </c>
      <c r="DE183" s="465" t="e">
        <f>$AJ183*EK183</f>
        <v>#VALUE!</v>
      </c>
      <c r="DF183" s="465" t="e">
        <f>$AJ183*EL183</f>
        <v>#VALUE!</v>
      </c>
      <c r="DG183" s="465" t="e">
        <f>$AJ183*EM183</f>
        <v>#VALUE!</v>
      </c>
      <c r="DH183" s="465" t="e">
        <f>$AJ183*EN183</f>
        <v>#VALUE!</v>
      </c>
      <c r="DI183" s="465" t="e">
        <f>$AJ183*EO183</f>
        <v>#VALUE!</v>
      </c>
      <c r="DJ183" s="465" t="e">
        <f>CZ183*(1-EP183)</f>
        <v>#VALUE!</v>
      </c>
      <c r="DK183" s="465" t="e">
        <f>DA183*(1-ER183)</f>
        <v>#VALUE!</v>
      </c>
      <c r="DL183" s="465" t="e">
        <f>DB183*(1-EQ183)</f>
        <v>#VALUE!</v>
      </c>
      <c r="DM183" s="465" t="e">
        <f>DC183*(1-ES183)</f>
        <v>#VALUE!</v>
      </c>
      <c r="DN183" s="465" t="e">
        <f>DD183*(1-ET183)</f>
        <v>#VALUE!</v>
      </c>
      <c r="DO183" s="465" t="e">
        <f>DE183</f>
        <v>#VALUE!</v>
      </c>
      <c r="DP183" s="465" t="e">
        <f>DF183*(1-EU183)</f>
        <v>#VALUE!</v>
      </c>
      <c r="DQ183" s="465" t="e">
        <f>DG183*(1-EV183)</f>
        <v>#VALUE!</v>
      </c>
      <c r="DR183" s="465" t="e">
        <f>DH183*(1-EW183)</f>
        <v>#VALUE!</v>
      </c>
      <c r="DS183" s="465" t="e">
        <f>DI183</f>
        <v>#VALUE!</v>
      </c>
      <c r="DT183" s="465" t="e">
        <f>SUM(DJ183:DS183)</f>
        <v>#VALUE!</v>
      </c>
      <c r="DU183" s="465" t="e">
        <f>(GS183:GX183)+(DP183+DQ183+DR183)*GY183+DS183</f>
        <v>#VALUE!</v>
      </c>
      <c r="DV183" s="451" t="e">
        <f>AV183/$BH183/(1-EP183)</f>
        <v>#VALUE!</v>
      </c>
      <c r="DW183" s="451" t="e">
        <f>AW183/$BH183/(1-ER183)</f>
        <v>#VALUE!</v>
      </c>
      <c r="DX183" s="451" t="e">
        <f>AX183/$BH183/(1-EQ183)</f>
        <v>#VALUE!</v>
      </c>
      <c r="DY183" s="451" t="e">
        <f>AY183/$BH183/(1-ES183)</f>
        <v>#VALUE!</v>
      </c>
      <c r="DZ183" s="451" t="e">
        <f>AZ183/$BH183/(1-ET183)</f>
        <v>#VALUE!</v>
      </c>
      <c r="EA183" s="451" t="e">
        <f>BA183/$BH183/(1-AX183)</f>
        <v>#VALUE!</v>
      </c>
      <c r="EB183" s="451" t="e">
        <f>BB183/$BH183/(1-EU183)</f>
        <v>#VALUE!</v>
      </c>
      <c r="EC183" s="451" t="e">
        <f>BC183/$BH183/(1-EV183)</f>
        <v>#VALUE!</v>
      </c>
      <c r="ED183" s="451" t="e">
        <f>BD183/$BH183/(1-EW183)</f>
        <v>#VALUE!</v>
      </c>
      <c r="EE183" s="451" t="e">
        <f>BG183/BH183</f>
        <v>#VALUE!</v>
      </c>
      <c r="EF183" s="451" t="e">
        <f>DV183/SUM($DV183:$EE183)</f>
        <v>#VALUE!</v>
      </c>
      <c r="EG183" s="451" t="e">
        <f>DW183/SUM($DV183:$EE183)</f>
        <v>#VALUE!</v>
      </c>
      <c r="EH183" s="451" t="e">
        <f>DX183/SUM($DV183:$EE183)</f>
        <v>#VALUE!</v>
      </c>
      <c r="EI183" s="451" t="e">
        <f>DY183/SUM($DV183:$EE183)</f>
        <v>#VALUE!</v>
      </c>
      <c r="EJ183" s="451" t="e">
        <f>DZ183/SUM($DV183:$EE183)</f>
        <v>#VALUE!</v>
      </c>
      <c r="EK183" s="451" t="e">
        <f>EA183/SUM($DV183:$EE183)</f>
        <v>#VALUE!</v>
      </c>
      <c r="EL183" s="451" t="e">
        <f>EB183/SUM($DV183:$EE183)</f>
        <v>#VALUE!</v>
      </c>
      <c r="EM183" s="451" t="e">
        <f>EC183/SUM($DV183:$EE183)</f>
        <v>#VALUE!</v>
      </c>
      <c r="EN183" s="451" t="e">
        <f>ED183/SUM($DV183:$EE183)</f>
        <v>#VALUE!</v>
      </c>
      <c r="EO183" s="451" t="e">
        <f>EE183/SUM($DV183:$EE183)</f>
        <v>#VALUE!</v>
      </c>
      <c r="EP183" s="450">
        <f>EP182</f>
        <v>0.080000000000000002</v>
      </c>
      <c r="EQ183" s="450">
        <f>EQ182</f>
        <v>0.014999999999999999</v>
      </c>
      <c r="ER183" s="450">
        <f>ER182</f>
        <v>0.014999999999999999</v>
      </c>
      <c r="ES183" s="450">
        <f>ES182</f>
        <v>0.014999999999999999</v>
      </c>
      <c r="ET183" s="450">
        <f>ET182</f>
        <v>0.014999999999999999</v>
      </c>
      <c r="EU183" s="450">
        <f>EU182</f>
        <v>0.089999999999999997</v>
      </c>
      <c r="EV183" s="450">
        <f>EV182</f>
        <v>0.089999999999999997</v>
      </c>
      <c r="EW183" s="450">
        <f>EW182</f>
        <v>0.089999999999999997</v>
      </c>
      <c r="EX183" s="431" t="str">
        <f>IF(_tag_month_day!AS173="","",_tag_month_day!AS173/100)</f>
        <v/>
      </c>
      <c r="EY183" s="431" t="str">
        <f>IF(_tag_month_day!AT173="","",_tag_month_day!AT173/100)</f>
        <v/>
      </c>
      <c r="EZ183" s="431" t="str">
        <f>IF(_tag_month_day!AU173="","",_tag_month_day!AU173/100)</f>
        <v/>
      </c>
      <c r="FA183" s="431" t="str">
        <f>IF(_tag_month_day!AV173="","",_tag_month_day!AV173/100)</f>
        <v/>
      </c>
      <c r="FB183" s="431" t="str">
        <f>IF(_tag_month_day!AW173="","",_tag_month_day!AW173/100)</f>
        <v/>
      </c>
      <c r="FC183" s="431" t="str">
        <f>IF(_tag_month_day!AX173="","",_tag_month_day!AX173/100)</f>
        <v/>
      </c>
      <c r="FD183" s="449" t="str">
        <f>IF(_tag_month_day!AY173="","",_tag_month_day!AY173/100)</f>
        <v/>
      </c>
      <c r="FE183" s="449" t="str">
        <f>IF(_tag_month_day!AZ173="","",_tag_month_day!AZ173/100)</f>
        <v/>
      </c>
      <c r="FF183" s="449" t="str">
        <f>IF(_tag_month_day!BA173="","",_tag_month_day!BA173/100)</f>
        <v/>
      </c>
      <c r="FG183" s="449" t="str">
        <f>IF(_tag_month_day!BB173="","",_tag_month_day!BB173/100)</f>
        <v/>
      </c>
      <c r="FH183" s="467" t="str">
        <f>IF(_tag_month_day!BC173="","",_tag_month_day!BC173/100)</f>
        <v/>
      </c>
      <c r="FI183" s="449">
        <f>FI182</f>
        <v>0.40999999999999998</v>
      </c>
      <c r="FJ183" s="449">
        <f>FJ182</f>
        <v>0.11</v>
      </c>
      <c r="FK183" s="449">
        <f>FK182</f>
        <v>0.014999999999999999</v>
      </c>
      <c r="FL183" s="449">
        <f>FL182</f>
        <v>0</v>
      </c>
      <c r="FM183" s="467">
        <f>FM182</f>
        <v>0.0001</v>
      </c>
      <c r="FN183" s="449">
        <f>FN182</f>
        <v>0.32000000000000001</v>
      </c>
      <c r="FO183" s="449">
        <f>FO182</f>
        <v>0.20000000000000001</v>
      </c>
      <c r="FP183" s="449">
        <f>FP182</f>
        <v>0.01</v>
      </c>
      <c r="FQ183" s="449">
        <f>FQ182</f>
        <v>0</v>
      </c>
      <c r="FR183" s="467">
        <f>FR182</f>
        <v>0.0001</v>
      </c>
      <c r="FS183" s="449" t="str">
        <f>IF(_tag_month_day!BD173="","",_tag_month_day!BD173/100)</f>
        <v/>
      </c>
      <c r="FT183" s="449" t="str">
        <f>IF(_tag_month_day!BE173="","",_tag_month_day!BE173/100)</f>
        <v/>
      </c>
      <c r="FU183" s="449" t="str">
        <f>IF(_tag_month_day!BF173="","",_tag_month_day!BF173/100)</f>
        <v/>
      </c>
      <c r="FV183" s="449" t="str">
        <f>IF(_tag_month_day!BG173="","",_tag_month_day!BG173/100)</f>
        <v/>
      </c>
      <c r="FW183" s="467" t="str">
        <f>IF(_tag_month_day!BH173="","",_tag_month_day!BH173/100)</f>
        <v/>
      </c>
      <c r="FX183" s="449" t="str">
        <f>IF(_tag_month_day!BI173="","",_tag_month_day!BI173/100)</f>
        <v/>
      </c>
      <c r="FY183" s="449" t="str">
        <f>IF(_tag_month_day!BJ173="","",_tag_month_day!BJ173/100)</f>
        <v/>
      </c>
      <c r="FZ183" s="468" t="str">
        <f>IF(_tag_month_day!BK173="","",_tag_month_day!BK173/100)</f>
        <v/>
      </c>
      <c r="GA183" s="449" t="str">
        <f>IF(_tag_month_day!BL173="","",_tag_month_day!BL173/100)</f>
        <v/>
      </c>
      <c r="GB183" s="467" t="str">
        <f>IF(_tag_month_day!BM173="","",_tag_month_day!BM173/100)</f>
        <v/>
      </c>
      <c r="GC183" s="431" t="str">
        <f>IF(_tag_month_day!BN173="","",_tag_month_day!BN173/100)</f>
        <v/>
      </c>
      <c r="GD183" s="431" t="str">
        <f>IF(_tag_month_day!BO173="","",_tag_month_day!BO173/100)</f>
        <v/>
      </c>
      <c r="GE183" s="431" t="str">
        <f>IF(_tag_month_day!BP173="","",_tag_month_day!BP173/100)</f>
        <v/>
      </c>
      <c r="GF183" s="431" t="str">
        <f>IF(_tag_month_day!BQ173="","",_tag_month_day!BQ173/100)</f>
        <v/>
      </c>
      <c r="GG183" s="431" t="str">
        <f>IF(_tag_month_day!BR173="","",_tag_month_day!BR173/100)</f>
        <v/>
      </c>
      <c r="GH183" s="431" t="str">
        <f>IF(_tag_month_day!BS173="","",_tag_month_day!BS173/100)</f>
        <v/>
      </c>
      <c r="GI183" s="467" t="str">
        <f>IF(_tag_month_day!BT173="","",_tag_month_day!BT173/100)</f>
        <v/>
      </c>
      <c r="GJ183" s="469" t="str">
        <f>IF(_tag_month_day!BU173="","",_tag_month_day!BU173/100)</f>
        <v/>
      </c>
      <c r="GK183" s="470">
        <f>GK182</f>
        <v>0.070000000000000007</v>
      </c>
      <c r="GL183" s="470">
        <f>GL182</f>
        <v>0.029999999999999999</v>
      </c>
      <c r="GM183" s="471" t="str">
        <f>IF(_tag_month_day!BX173="","",_tag_month_day!BX173/100)</f>
        <v/>
      </c>
      <c r="GN183" s="470">
        <f>GN182</f>
        <v>0.070000000000000007</v>
      </c>
      <c r="GO183" s="470">
        <f>GO182</f>
        <v>0.029999999999999999</v>
      </c>
      <c r="GP183" s="470">
        <f>GP182</f>
        <v>0.089999999999999997</v>
      </c>
      <c r="GQ183" s="470">
        <f>GQ182</f>
        <v>0.029999999999999999</v>
      </c>
      <c r="GR183" s="471" t="str">
        <f>IF(_tag_month_day!CA173="","",_tag_month_day!CA173/100)</f>
        <v/>
      </c>
      <c r="GS183" s="472">
        <f>GS182</f>
        <v>0.95299999999999996</v>
      </c>
      <c r="GT183" s="472">
        <f>GT182</f>
        <v>0.55000000000000004</v>
      </c>
      <c r="GU183" s="472">
        <f>GU182</f>
        <v>0.55000000000000004</v>
      </c>
      <c r="GV183" s="472">
        <f>GV182</f>
        <v>0.55000000000000004</v>
      </c>
      <c r="GW183" s="472">
        <f>GW182</f>
        <v>0.5</v>
      </c>
      <c r="GX183" s="472">
        <f>GX182</f>
        <v>0.93500000000000005</v>
      </c>
      <c r="GY183" s="472">
        <f>GY182</f>
        <v>0.14999999999999999</v>
      </c>
      <c r="GZ183" s="472">
        <f>GZ182</f>
        <v>1</v>
      </c>
      <c r="HA183" s="474">
        <f>HA182</f>
        <v>0.047</v>
      </c>
      <c r="HB183" s="474">
        <f>HB182</f>
        <v>0.45000000000000001</v>
      </c>
      <c r="HC183" s="474">
        <f>HC182</f>
        <v>0.45000000000000001</v>
      </c>
      <c r="HD183" s="474">
        <f>HD182</f>
        <v>0.45000000000000001</v>
      </c>
      <c r="HE183" s="474">
        <f>HE182</f>
        <v>0.5</v>
      </c>
      <c r="HF183" s="474">
        <f>HF182</f>
        <v>0.065000000000000002</v>
      </c>
      <c r="HG183" s="474">
        <f>HG182</f>
        <v>0.84999999999999998</v>
      </c>
      <c r="HH183" s="474">
        <f>HH182</f>
        <v>0</v>
      </c>
      <c r="HI183" s="10" t="e">
        <f>IF(BZ183&lt;&gt;"",CK183-BV183,0)</f>
        <v>#VALUE!</v>
      </c>
      <c r="HJ183" s="10" t="e">
        <f>IF(AJ183&gt;0,AH183-AJ183,0)</f>
        <v>#VALUE!</v>
      </c>
      <c r="HK183" s="466">
        <f>HK182</f>
        <v>0.84999999999999998</v>
      </c>
      <c r="HL183" s="424">
        <f>HL182</f>
        <v>550000</v>
      </c>
      <c r="HM183" s="424">
        <f>HM182</f>
        <v>480000</v>
      </c>
      <c r="HN183" s="465" t="e">
        <f>(DJ183*EZ183+DK183*FH183+DL183*FM183+DM183*FR183+DN183*FW183+DO183*GB183+DS183*GI183+DP183*GM183+DR183*GR183)*1000*2</f>
        <v>#VALUE!</v>
      </c>
      <c r="HO183" s="465" t="e">
        <f>HN183*HK183*$HO$2/HL183*1000000</f>
        <v>#VALUE!</v>
      </c>
      <c r="HP183" s="465" t="e">
        <f>HN183*HK183*$HP$2/HM183*1000000</f>
        <v>#VALUE!</v>
      </c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</row>
    <row customFormat="1" r="184" s="0">
      <c r="A184" s="420">
        <v>173</v>
      </c>
      <c r="B184" s="421">
        <f ca="1">IF(D184=D183,B183,IF(D184="夜班",B183+1,B183))</f>
        <v>43593</v>
      </c>
      <c r="C184" s="422">
        <f>C183</f>
        <v>0.041666666666666699</v>
      </c>
      <c r="D184" s="10" t="str">
        <f ca="1">IF(HOUR(G184)&lt;8,"夜班",IF(HOUR(G184)&lt;16,"白班",IF(HOUR(G184)&lt;24,"中班",0)))</f>
        <v>夜班</v>
      </c>
      <c r="E184" s="10" t="e">
        <f ca="1">IF(F184=1,"甲",IF(F184=2,"乙",IF(F184=3,"丙",IF(F184=4,"丁",""))))</f>
        <v>#REF!</v>
      </c>
      <c r="F184" s="10" t="e">
        <f ca="1">SUMPRODUCT((成本日报!$A$3:$A$95=计划!B184)*(成本日报!$B$3:$B$95=计划!$D184),成本日报!$C$3:$C$95)</f>
        <v>#REF!</v>
      </c>
      <c r="G184" s="423">
        <f ca="1">G183+C183</f>
        <v>43593.16666666625</v>
      </c>
      <c r="H184" s="423">
        <f ca="1">$G184+$C184/60*10+$C184*0</f>
        <v>43593.173611110695</v>
      </c>
      <c r="I184" s="423">
        <f ca="1">$G184+$C184/60*18+$C184*0</f>
        <v>43593.179166666247</v>
      </c>
      <c r="J184" s="423">
        <f ca="1">$G184+$C184/60*0+$C184*1</f>
        <v>43593.208333332914</v>
      </c>
      <c r="K184" s="423">
        <f ca="1">$G184+$C184/60*30+$C184*2</f>
        <v>43593.270833332921</v>
      </c>
      <c r="L184" s="423">
        <f ca="1">$G184+$C184/60*0+$C184*3</f>
        <v>43593.29166666625</v>
      </c>
      <c r="M184" s="424" t="str">
        <f>IF(_tag_month_day!A174="","",_tag_month_day!A174)</f>
        <v/>
      </c>
      <c r="N184" s="424" t="str">
        <f>IF(_tag_month_day!B174="","",_tag_month_day!B174)</f>
        <v/>
      </c>
      <c r="O184" s="425" t="e">
        <f>IF(M184+N184=0,"",M184+N184)</f>
        <v>#VALUE!</v>
      </c>
      <c r="P184" s="424" t="str">
        <f>IF(_tag_month_day!C174="","",_tag_month_day!C174)</f>
        <v/>
      </c>
      <c r="Q184" s="424" t="str">
        <f>IF(_tag_month_day!D174="","",_tag_month_day!D174)</f>
        <v/>
      </c>
      <c r="R184" s="426" t="str">
        <f>IF(_tag_month_day!CB174="","",_tag_month_day!CB174/100)</f>
        <v/>
      </c>
      <c r="S184" s="427" t="str">
        <f>IF(_tag_month_day!E174="","",_tag_month_day!E174)</f>
        <v/>
      </c>
      <c r="T184" s="427" t="str">
        <f>IF(_tag_month_day!F174="","",_tag_month_day!F174)</f>
        <v/>
      </c>
      <c r="U184" s="428" t="e">
        <f>S184+T184</f>
        <v>#VALUE!</v>
      </c>
      <c r="V184" s="429" t="e">
        <f>U184/AJ184</f>
        <v>#VALUE!</v>
      </c>
      <c r="W184" s="430" t="str">
        <f>IF(_jhy_month_day!A174="","",_jhy_month_day!A174)</f>
        <v/>
      </c>
      <c r="X184" s="431" t="str">
        <f>IF(_jhy_month_day!B174="","",_jhy_month_day!B174/100)</f>
        <v/>
      </c>
      <c r="Y184" s="431" t="str">
        <f>IF(_jhy_month_day!C174="","",_jhy_month_day!C174/100)</f>
        <v/>
      </c>
      <c r="Z184" s="432">
        <f>Z180+1</f>
        <v>44</v>
      </c>
      <c r="AA184" s="433" t="str">
        <f>IF(_tag_month_day!G174="","",_tag_month_day!G174/100)</f>
        <v/>
      </c>
      <c r="AB184" s="433" t="str">
        <f>IF(_tag_month_day!H174="","",_tag_month_day!H174/100)</f>
        <v/>
      </c>
      <c r="AC184" s="434">
        <f>IF(X184="",AC183,BK184*($AV183*X184+$AW183*FD183+$AX183*FI183+$AY183*FN183+$AZ183*FS183+$BA183*FX183+$BG183*GE183)/(AV183*Y184+AX183*FK183+AW183*FF183+AY183*FP183+AZ183*FU183+BA183*FZ183+BG183*GG183+BB183*GK183+BC183*GN183+BD183*GP183))</f>
        <v>1.59963432013121</v>
      </c>
      <c r="AD184" s="435" t="str">
        <f>IF(AC184=AC183,"",AC184-AC183)</f>
        <v/>
      </c>
      <c r="AE184" s="436" t="str">
        <f>IF(1-AF184=0,"",(1-AF184))</f>
        <v/>
      </c>
      <c r="AF184" s="437">
        <v>1</v>
      </c>
      <c r="AG184" s="10" t="str">
        <f>AG183</f>
        <v>8B4</v>
      </c>
      <c r="AH184" s="438" t="str">
        <f>AH183</f>
        <v/>
      </c>
      <c r="AI184" s="424" t="e">
        <f>IF(ROUND(AJ184-AJ183,1)=0,"",AJ184-AJ183)</f>
        <v>#VALUE!</v>
      </c>
      <c r="AJ184" s="10" t="str">
        <f>IF(_tag_month_day!I174="","",_tag_month_day!I174)</f>
        <v/>
      </c>
      <c r="AK184" s="440"/>
      <c r="AL184" s="440"/>
      <c r="AM184" s="440"/>
      <c r="AN184" s="441">
        <f>AN183</f>
        <v>2</v>
      </c>
      <c r="AO184" s="441">
        <f>AO183</f>
        <v>8</v>
      </c>
      <c r="AP184" s="442" t="e">
        <f>(IF(AN184=0,AS183,AS183*(1+AO184/AN184)/(AR184+AO184/AN184)))+AT184</f>
        <v>#VALUE!</v>
      </c>
      <c r="AQ184" s="443" t="str">
        <f>IF(_tag_month_day!J174="","",_tag_month_day!J174/100)</f>
        <v/>
      </c>
      <c r="AR184" s="444">
        <f>AR183</f>
        <v>1.3</v>
      </c>
      <c r="AS184" s="445" t="e">
        <f>AQ184*(AN184*AR184+AO184)/(AN184+AO184)</f>
        <v>#VALUE!</v>
      </c>
      <c r="AT184" s="445" t="e">
        <f>(SUM(BE184:BF184)-SUM(BE183:BF183))*0.05</f>
        <v>#VALUE!</v>
      </c>
      <c r="AU184" s="446" t="str">
        <f>IF(_tag_month_day!CC174="","",IF(_tag_month_day!CC174&gt;0,_tag_month_day!CD174,_tag_month_day!CE174))</f>
        <v/>
      </c>
      <c r="AV184" s="447" t="str">
        <f>IF(_tag_month_day!L174="","",_tag_month_day!L174/100)</f>
        <v/>
      </c>
      <c r="AW184" s="431">
        <f>AW183</f>
        <v>0</v>
      </c>
      <c r="AX184" s="431">
        <f>AX183</f>
        <v>0</v>
      </c>
      <c r="AY184" s="431" t="str">
        <f>IF(_tag_month_day!M174="","",_tag_month_day!M174/100)</f>
        <v/>
      </c>
      <c r="AZ184" s="431" t="str">
        <f>IF(_tag_month_day!N174="","",_tag_month_day!N174/100)</f>
        <v/>
      </c>
      <c r="BA184" s="431" t="str">
        <f>IF(_tag_month_day!O174="","",_tag_month_day!O174/100)</f>
        <v/>
      </c>
      <c r="BB184" s="448" t="str">
        <f>IF(_tag_month_day!P174="","",_tag_month_day!P174/100)</f>
        <v/>
      </c>
      <c r="BC184" s="448">
        <f>BC183</f>
        <v>0</v>
      </c>
      <c r="BD184" s="448" t="str">
        <f>IF(_tag_month_day!Q174="","",_tag_month_day!Q174/100)</f>
        <v/>
      </c>
      <c r="BE184" s="449" t="str">
        <f>IF(_tag_month_day!R174="","",_tag_month_day!R174/100)</f>
        <v/>
      </c>
      <c r="BF184" s="388" t="e">
        <f>(AU184*(100+BE184*100))/(AJ184-AU184)/100</f>
        <v>#VALUE!</v>
      </c>
      <c r="BG184" s="450" t="e">
        <f>BE184+BF184</f>
        <v>#VALUE!</v>
      </c>
      <c r="BH184" s="451" t="e">
        <f>SUM(AV184:BF184)</f>
        <v>#VALUE!</v>
      </c>
      <c r="BI184" s="452" t="e">
        <f>IF(CX184=0,BI183,(DK184*查询!$R$5+DL184*查询!$Q$5+DM184*查询!$N$5+DN184*查询!$O$5+DO184*查询!$P$5)*AF184/CX184)</f>
        <v>#VALUE!</v>
      </c>
      <c r="BJ184" s="452" t="e">
        <f>IF(CX184=0,BJ183,(DP184*查询!$S$5+DQ184*查询!$T$5+DR184*查询!$U$5)*AF184/CX184)</f>
        <v>#VALUE!</v>
      </c>
      <c r="BK184" s="452">
        <f>BK183</f>
        <v>1</v>
      </c>
      <c r="BL184" s="453" t="e">
        <f>SUMPRODUCT((AV184:BA184)*(GS184:GX184))/((GS184:GX184)+SUM(BB184:BD184)*GY184+BG184*GZ184)</f>
        <v>#VALUE!</v>
      </c>
      <c r="BM184" s="453" t="e">
        <f>BK184*($AV184*FB184+$AW184*FD184+$AX184*FI184+$AY184*FN184+$AZ184*FS184+$BA184*FX184+$BG184*GE184)/(AV184*EY184+AX184*FK184+AW184*FF184+AY184*FP184+AZ184*FU184+BA184*FZ184+BG184*GG184+BB184*GK184+BC184*GN184+BD184*GP184)</f>
        <v>#VALUE!</v>
      </c>
      <c r="BN184" s="453" t="e">
        <f>($AV184*FC184+$AX184*FJ184+$AW184*FE184+$AY184*FO184+$AZ184*FT184+$BA184*FY184+$BG184*GF184)/($AV184*FA184+BG184*GH184+BB184*GL184+BC184*GO184+BD184*GQ184+BA184*GA184)</f>
        <v>#VALUE!</v>
      </c>
      <c r="BO184" s="454" t="e">
        <f>SUMPRODUCT(AV184:BA184*GS184:GX184)/(GS184:GX184+(BB184+BC184+BD184)*GY184+BG184)</f>
        <v>#VALUE!</v>
      </c>
      <c r="BP184" s="454" t="e">
        <f>SUMPRODUCT(AV184:BA184*GS184:GX184)/(GS184:GX184+(BB184+BC184+BD184)*GY184+BG184)</f>
        <v>#VALUE!</v>
      </c>
      <c r="BQ184" s="454" t="e">
        <f>SUMPRODUCT(AV184:BA184*GS184:GX184)/(GS184:GX184+(BB184+BC184+BD184)*GY184+BG184)</f>
        <v>#VALUE!</v>
      </c>
      <c r="BR184" s="453" t="str">
        <f>IF(_tag_month_day!T174="","",_tag_month_day!T174)</f>
        <v/>
      </c>
      <c r="BS184" s="453" t="str">
        <f>IF(_tag_month_day!U174="","",_tag_month_day!U174)</f>
        <v/>
      </c>
      <c r="BT184" s="455" t="str">
        <f>IF(CK184="","",IF((CK184&gt;=BV184-0.12)*(CK184&lt;=BV184+0.12),"合格","不合格"))</f>
        <v/>
      </c>
      <c r="BU184" s="456" t="str">
        <f>IF(_tag_month_day!V174="","",_tag_month_day!V174)</f>
        <v/>
      </c>
      <c r="BV184" s="457" t="str">
        <f>IF(_tag_month_day!W174="","",_tag_month_day!W174)</f>
        <v/>
      </c>
      <c r="BW184" s="458" t="str">
        <f>IF(_tag_month_day!X174="","",_tag_month_day!X174)</f>
        <v/>
      </c>
      <c r="BX184" s="458" t="str">
        <f>IF(_tag_month_day!Y174="","",_tag_month_day!Y174)</f>
        <v/>
      </c>
      <c r="BY184" s="459">
        <f ca="1">L184</f>
        <v>43593.29166666625</v>
      </c>
      <c r="BZ184" s="460"/>
      <c r="CA184" s="461"/>
      <c r="CB184" s="424" t="str">
        <f>IF(_tag_month_day!Z174="","",_tag_month_day!Z174)</f>
        <v/>
      </c>
      <c r="CC184" s="424" t="str">
        <f>IF(_tag_month_day!AA174="","",_tag_month_day!AA174)</f>
        <v/>
      </c>
      <c r="CD184" s="424" t="str">
        <f>IF(_tag_month_day!AB174="","",_tag_month_day!AB174)</f>
        <v/>
      </c>
      <c r="CE184" s="424" t="str">
        <f>IF(_tag_month_day!AC174="","",_tag_month_day!AC174)</f>
        <v/>
      </c>
      <c r="CF184" s="424" t="str">
        <f>IF(_tag_month_day!AD174="","",_tag_month_day!AD174)</f>
        <v/>
      </c>
      <c r="CG184" s="424" t="str">
        <f>IF(_tag_month_day!AE174="","",_tag_month_day!AE174)</f>
        <v/>
      </c>
      <c r="CH184" s="424" t="str">
        <f>IF(_tag_month_day!AF174="","",_tag_month_day!AF174)</f>
        <v/>
      </c>
      <c r="CI184" s="424" t="str">
        <f>IF(_tag_month_day!AG174="","",_tag_month_day!AG174)</f>
        <v/>
      </c>
      <c r="CJ184" s="424" t="str">
        <f>IF(_tag_month_day!AH174="","",_tag_month_day!AH174)</f>
        <v/>
      </c>
      <c r="CK184" s="424" t="str">
        <f>IF(_tag_month_day!AI174="","",_tag_month_day!AI174)</f>
        <v/>
      </c>
      <c r="CL184" s="4" t="str">
        <f>IF(_tag_month_day!AJ174="","",_tag_month_day!AJ174)</f>
        <v/>
      </c>
      <c r="CM184" s="4" t="str">
        <f>IF(_tag_month_day!AK174="","",_tag_month_day!AK174)</f>
        <v/>
      </c>
      <c r="CN184" s="4" t="str">
        <f>IF(_tag_month_day!AL174="","",_tag_month_day!AL174)</f>
        <v/>
      </c>
      <c r="CO184" s="4" t="str">
        <f>IF(_tag_month_day!AM174="","",_tag_month_day!AM174)</f>
        <v/>
      </c>
      <c r="CP184" s="4" t="str">
        <f>IF(_tag_month_day!AN174="","",_tag_month_day!AN174)</f>
        <v/>
      </c>
      <c r="CQ184" s="4" t="str">
        <f>IF(_tag_month_day!AO174="","",_tag_month_day!AO174)</f>
        <v/>
      </c>
      <c r="CR184" s="462" t="str">
        <f>IF(_tag_month_day!AP174="","",_tag_month_day!AP174)</f>
        <v/>
      </c>
      <c r="CS184" s="463" t="str">
        <f>IF(_tag_month_day!AQ174="","",_tag_month_day!AQ174)</f>
        <v/>
      </c>
      <c r="CT184" s="4" t="str">
        <f>IF(_tag_month_day!AR174="","",_tag_month_day!AR174)</f>
        <v/>
      </c>
      <c r="CU184" s="464" t="e">
        <f>DU184/AJ184</f>
        <v>#VALUE!</v>
      </c>
      <c r="CV184" s="451" t="e">
        <f>BG184/BH184</f>
        <v>#VALUE!</v>
      </c>
      <c r="CW184" s="465" t="e">
        <f>AJ184*(1-CV184)*CU184*AF184</f>
        <v>#VALUE!</v>
      </c>
      <c r="CX184" s="465" t="e">
        <f>CW184*94%</f>
        <v>#VALUE!</v>
      </c>
      <c r="CY184" s="466" t="e">
        <f>IF(CX184=0,0,DS184/(DS184+CX184))</f>
        <v>#VALUE!</v>
      </c>
      <c r="CZ184" s="465" t="e">
        <f>$AJ184*EF184</f>
        <v>#VALUE!</v>
      </c>
      <c r="DA184" s="465" t="e">
        <f>$AJ184*EG184</f>
        <v>#VALUE!</v>
      </c>
      <c r="DB184" s="465" t="e">
        <f>$AJ184*EH184</f>
        <v>#VALUE!</v>
      </c>
      <c r="DC184" s="465" t="e">
        <f>$AJ184*EI184</f>
        <v>#VALUE!</v>
      </c>
      <c r="DD184" s="465" t="e">
        <f>$AJ184*EJ184</f>
        <v>#VALUE!</v>
      </c>
      <c r="DE184" s="465" t="e">
        <f>$AJ184*EK184</f>
        <v>#VALUE!</v>
      </c>
      <c r="DF184" s="465" t="e">
        <f>$AJ184*EL184</f>
        <v>#VALUE!</v>
      </c>
      <c r="DG184" s="465" t="e">
        <f>$AJ184*EM184</f>
        <v>#VALUE!</v>
      </c>
      <c r="DH184" s="465" t="e">
        <f>$AJ184*EN184</f>
        <v>#VALUE!</v>
      </c>
      <c r="DI184" s="465" t="e">
        <f>$AJ184*EO184</f>
        <v>#VALUE!</v>
      </c>
      <c r="DJ184" s="465" t="e">
        <f>CZ184*(1-EP184)</f>
        <v>#VALUE!</v>
      </c>
      <c r="DK184" s="465" t="e">
        <f>DA184*(1-ER184)</f>
        <v>#VALUE!</v>
      </c>
      <c r="DL184" s="465" t="e">
        <f>DB184*(1-EQ184)</f>
        <v>#VALUE!</v>
      </c>
      <c r="DM184" s="465" t="e">
        <f>DC184*(1-ES184)</f>
        <v>#VALUE!</v>
      </c>
      <c r="DN184" s="465" t="e">
        <f>DD184*(1-ET184)</f>
        <v>#VALUE!</v>
      </c>
      <c r="DO184" s="465" t="e">
        <f>DE184</f>
        <v>#VALUE!</v>
      </c>
      <c r="DP184" s="465" t="e">
        <f>DF184*(1-EU184)</f>
        <v>#VALUE!</v>
      </c>
      <c r="DQ184" s="465" t="e">
        <f>DG184*(1-EV184)</f>
        <v>#VALUE!</v>
      </c>
      <c r="DR184" s="465" t="e">
        <f>DH184*(1-EW184)</f>
        <v>#VALUE!</v>
      </c>
      <c r="DS184" s="465" t="e">
        <f>DI184</f>
        <v>#VALUE!</v>
      </c>
      <c r="DT184" s="465" t="e">
        <f>SUM(DJ184:DS184)</f>
        <v>#VALUE!</v>
      </c>
      <c r="DU184" s="465" t="e">
        <f>(GS184:GX184)+(DP184+DQ184+DR184)*GY184+DS184</f>
        <v>#VALUE!</v>
      </c>
      <c r="DV184" s="451" t="e">
        <f>AV184/$BH184/(1-EP184)</f>
        <v>#VALUE!</v>
      </c>
      <c r="DW184" s="451" t="e">
        <f>AW184/$BH184/(1-ER184)</f>
        <v>#VALUE!</v>
      </c>
      <c r="DX184" s="451" t="e">
        <f>AX184/$BH184/(1-EQ184)</f>
        <v>#VALUE!</v>
      </c>
      <c r="DY184" s="451" t="e">
        <f>AY184/$BH184/(1-ES184)</f>
        <v>#VALUE!</v>
      </c>
      <c r="DZ184" s="451" t="e">
        <f>AZ184/$BH184/(1-ET184)</f>
        <v>#VALUE!</v>
      </c>
      <c r="EA184" s="451" t="e">
        <f>BA184/$BH184/(1-AX184)</f>
        <v>#VALUE!</v>
      </c>
      <c r="EB184" s="451" t="e">
        <f>BB184/$BH184/(1-EU184)</f>
        <v>#VALUE!</v>
      </c>
      <c r="EC184" s="451" t="e">
        <f>BC184/$BH184/(1-EV184)</f>
        <v>#VALUE!</v>
      </c>
      <c r="ED184" s="451" t="e">
        <f>BD184/$BH184/(1-EW184)</f>
        <v>#VALUE!</v>
      </c>
      <c r="EE184" s="451" t="e">
        <f>BG184/BH184</f>
        <v>#VALUE!</v>
      </c>
      <c r="EF184" s="451" t="e">
        <f>DV184/SUM($DV184:$EE184)</f>
        <v>#VALUE!</v>
      </c>
      <c r="EG184" s="451" t="e">
        <f>DW184/SUM($DV184:$EE184)</f>
        <v>#VALUE!</v>
      </c>
      <c r="EH184" s="451" t="e">
        <f>DX184/SUM($DV184:$EE184)</f>
        <v>#VALUE!</v>
      </c>
      <c r="EI184" s="451" t="e">
        <f>DY184/SUM($DV184:$EE184)</f>
        <v>#VALUE!</v>
      </c>
      <c r="EJ184" s="451" t="e">
        <f>DZ184/SUM($DV184:$EE184)</f>
        <v>#VALUE!</v>
      </c>
      <c r="EK184" s="451" t="e">
        <f>EA184/SUM($DV184:$EE184)</f>
        <v>#VALUE!</v>
      </c>
      <c r="EL184" s="451" t="e">
        <f>EB184/SUM($DV184:$EE184)</f>
        <v>#VALUE!</v>
      </c>
      <c r="EM184" s="451" t="e">
        <f>EC184/SUM($DV184:$EE184)</f>
        <v>#VALUE!</v>
      </c>
      <c r="EN184" s="451" t="e">
        <f>ED184/SUM($DV184:$EE184)</f>
        <v>#VALUE!</v>
      </c>
      <c r="EO184" s="451" t="e">
        <f>EE184/SUM($DV184:$EE184)</f>
        <v>#VALUE!</v>
      </c>
      <c r="EP184" s="450">
        <f>EP183</f>
        <v>0.080000000000000002</v>
      </c>
      <c r="EQ184" s="450">
        <f>EQ183</f>
        <v>0.014999999999999999</v>
      </c>
      <c r="ER184" s="450">
        <f>ER183</f>
        <v>0.014999999999999999</v>
      </c>
      <c r="ES184" s="450">
        <f>ES183</f>
        <v>0.014999999999999999</v>
      </c>
      <c r="ET184" s="450">
        <f>ET183</f>
        <v>0.014999999999999999</v>
      </c>
      <c r="EU184" s="450">
        <f>EU183</f>
        <v>0.089999999999999997</v>
      </c>
      <c r="EV184" s="450">
        <f>EV183</f>
        <v>0.089999999999999997</v>
      </c>
      <c r="EW184" s="450">
        <f>EW183</f>
        <v>0.089999999999999997</v>
      </c>
      <c r="EX184" s="431" t="str">
        <f>IF(_tag_month_day!AS174="","",_tag_month_day!AS174/100)</f>
        <v/>
      </c>
      <c r="EY184" s="431" t="str">
        <f>IF(_tag_month_day!AT174="","",_tag_month_day!AT174/100)</f>
        <v/>
      </c>
      <c r="EZ184" s="431" t="str">
        <f>IF(_tag_month_day!AU174="","",_tag_month_day!AU174/100)</f>
        <v/>
      </c>
      <c r="FA184" s="431" t="str">
        <f>IF(_tag_month_day!AV174="","",_tag_month_day!AV174/100)</f>
        <v/>
      </c>
      <c r="FB184" s="431" t="str">
        <f>IF(_tag_month_day!AW174="","",_tag_month_day!AW174/100)</f>
        <v/>
      </c>
      <c r="FC184" s="431" t="str">
        <f>IF(_tag_month_day!AX174="","",_tag_month_day!AX174/100)</f>
        <v/>
      </c>
      <c r="FD184" s="449" t="str">
        <f>IF(_tag_month_day!AY174="","",_tag_month_day!AY174/100)</f>
        <v/>
      </c>
      <c r="FE184" s="449" t="str">
        <f>IF(_tag_month_day!AZ174="","",_tag_month_day!AZ174/100)</f>
        <v/>
      </c>
      <c r="FF184" s="449" t="str">
        <f>IF(_tag_month_day!BA174="","",_tag_month_day!BA174/100)</f>
        <v/>
      </c>
      <c r="FG184" s="449" t="str">
        <f>IF(_tag_month_day!BB174="","",_tag_month_day!BB174/100)</f>
        <v/>
      </c>
      <c r="FH184" s="467" t="str">
        <f>IF(_tag_month_day!BC174="","",_tag_month_day!BC174/100)</f>
        <v/>
      </c>
      <c r="FI184" s="449">
        <f>FI183</f>
        <v>0.40999999999999998</v>
      </c>
      <c r="FJ184" s="449">
        <f>FJ183</f>
        <v>0.11</v>
      </c>
      <c r="FK184" s="449">
        <f>FK183</f>
        <v>0.014999999999999999</v>
      </c>
      <c r="FL184" s="449">
        <f>FL183</f>
        <v>0</v>
      </c>
      <c r="FM184" s="467">
        <f>FM183</f>
        <v>0.0001</v>
      </c>
      <c r="FN184" s="449">
        <f>FN183</f>
        <v>0.32000000000000001</v>
      </c>
      <c r="FO184" s="449">
        <f>FO183</f>
        <v>0.20000000000000001</v>
      </c>
      <c r="FP184" s="449">
        <f>FP183</f>
        <v>0.01</v>
      </c>
      <c r="FQ184" s="449">
        <f>FQ183</f>
        <v>0</v>
      </c>
      <c r="FR184" s="467">
        <f>FR183</f>
        <v>0.0001</v>
      </c>
      <c r="FS184" s="449" t="str">
        <f>IF(_tag_month_day!BD174="","",_tag_month_day!BD174/100)</f>
        <v/>
      </c>
      <c r="FT184" s="449" t="str">
        <f>IF(_tag_month_day!BE174="","",_tag_month_day!BE174/100)</f>
        <v/>
      </c>
      <c r="FU184" s="449" t="str">
        <f>IF(_tag_month_day!BF174="","",_tag_month_day!BF174/100)</f>
        <v/>
      </c>
      <c r="FV184" s="449" t="str">
        <f>IF(_tag_month_day!BG174="","",_tag_month_day!BG174/100)</f>
        <v/>
      </c>
      <c r="FW184" s="467" t="str">
        <f>IF(_tag_month_day!BH174="","",_tag_month_day!BH174/100)</f>
        <v/>
      </c>
      <c r="FX184" s="449" t="str">
        <f>IF(_tag_month_day!BI174="","",_tag_month_day!BI174/100)</f>
        <v/>
      </c>
      <c r="FY184" s="449" t="str">
        <f>IF(_tag_month_day!BJ174="","",_tag_month_day!BJ174/100)</f>
        <v/>
      </c>
      <c r="FZ184" s="468" t="str">
        <f>IF(_tag_month_day!BK174="","",_tag_month_day!BK174/100)</f>
        <v/>
      </c>
      <c r="GA184" s="449" t="str">
        <f>IF(_tag_month_day!BL174="","",_tag_month_day!BL174/100)</f>
        <v/>
      </c>
      <c r="GB184" s="467" t="str">
        <f>IF(_tag_month_day!BM174="","",_tag_month_day!BM174/100)</f>
        <v/>
      </c>
      <c r="GC184" s="431" t="str">
        <f>IF(_tag_month_day!BN174="","",_tag_month_day!BN174/100)</f>
        <v/>
      </c>
      <c r="GD184" s="431" t="str">
        <f>IF(_tag_month_day!BO174="","",_tag_month_day!BO174/100)</f>
        <v/>
      </c>
      <c r="GE184" s="431" t="str">
        <f>IF(_tag_month_day!BP174="","",_tag_month_day!BP174/100)</f>
        <v/>
      </c>
      <c r="GF184" s="431" t="str">
        <f>IF(_tag_month_day!BQ174="","",_tag_month_day!BQ174/100)</f>
        <v/>
      </c>
      <c r="GG184" s="431" t="str">
        <f>IF(_tag_month_day!BR174="","",_tag_month_day!BR174/100)</f>
        <v/>
      </c>
      <c r="GH184" s="431" t="str">
        <f>IF(_tag_month_day!BS174="","",_tag_month_day!BS174/100)</f>
        <v/>
      </c>
      <c r="GI184" s="467" t="str">
        <f>IF(_tag_month_day!BT174="","",_tag_month_day!BT174/100)</f>
        <v/>
      </c>
      <c r="GJ184" s="469" t="str">
        <f>IF(_tag_month_day!BU174="","",_tag_month_day!BU174/100)</f>
        <v/>
      </c>
      <c r="GK184" s="470">
        <f>GK183</f>
        <v>0.070000000000000007</v>
      </c>
      <c r="GL184" s="470">
        <f>GL183</f>
        <v>0.029999999999999999</v>
      </c>
      <c r="GM184" s="471" t="str">
        <f>IF(_tag_month_day!BX174="","",_tag_month_day!BX174/100)</f>
        <v/>
      </c>
      <c r="GN184" s="470">
        <f>GN183</f>
        <v>0.070000000000000007</v>
      </c>
      <c r="GO184" s="470">
        <f>GO183</f>
        <v>0.029999999999999999</v>
      </c>
      <c r="GP184" s="470">
        <f>GP183</f>
        <v>0.089999999999999997</v>
      </c>
      <c r="GQ184" s="470">
        <f>GQ183</f>
        <v>0.029999999999999999</v>
      </c>
      <c r="GR184" s="471" t="str">
        <f>IF(_tag_month_day!CA174="","",_tag_month_day!CA174/100)</f>
        <v/>
      </c>
      <c r="GS184" s="472">
        <f>GS183</f>
        <v>0.95299999999999996</v>
      </c>
      <c r="GT184" s="472">
        <f>GT183</f>
        <v>0.55000000000000004</v>
      </c>
      <c r="GU184" s="472">
        <f>GU183</f>
        <v>0.55000000000000004</v>
      </c>
      <c r="GV184" s="472">
        <f>GV183</f>
        <v>0.55000000000000004</v>
      </c>
      <c r="GW184" s="472">
        <f>GW183</f>
        <v>0.5</v>
      </c>
      <c r="GX184" s="472">
        <f>GX183</f>
        <v>0.93500000000000005</v>
      </c>
      <c r="GY184" s="472">
        <f>GY183</f>
        <v>0.14999999999999999</v>
      </c>
      <c r="GZ184" s="472">
        <f>GZ183</f>
        <v>1</v>
      </c>
      <c r="HA184" s="474">
        <f>HA183</f>
        <v>0.047</v>
      </c>
      <c r="HB184" s="474">
        <f>HB183</f>
        <v>0.45000000000000001</v>
      </c>
      <c r="HC184" s="474">
        <f>HC183</f>
        <v>0.45000000000000001</v>
      </c>
      <c r="HD184" s="474">
        <f>HD183</f>
        <v>0.45000000000000001</v>
      </c>
      <c r="HE184" s="474">
        <f>HE183</f>
        <v>0.5</v>
      </c>
      <c r="HF184" s="474">
        <f>HF183</f>
        <v>0.065000000000000002</v>
      </c>
      <c r="HG184" s="474">
        <f>HG183</f>
        <v>0.84999999999999998</v>
      </c>
      <c r="HH184" s="474">
        <f>HH183</f>
        <v>0</v>
      </c>
      <c r="HI184" s="10">
        <f>IF(BZ184&lt;&gt;"",CK184-BV184,0)</f>
        <v>0</v>
      </c>
      <c r="HJ184" s="10" t="e">
        <f>IF(AJ184&gt;0,AH184-AJ184,0)</f>
        <v>#VALUE!</v>
      </c>
      <c r="HK184" s="466">
        <f>HK183</f>
        <v>0.84999999999999998</v>
      </c>
      <c r="HL184" s="424">
        <f>HL183</f>
        <v>550000</v>
      </c>
      <c r="HM184" s="424">
        <f>HM183</f>
        <v>480000</v>
      </c>
      <c r="HN184" s="465" t="e">
        <f>(DJ184*EZ184+DK184*FH184+DL184*FM184+DM184*FR184+DN184*FW184+DO184*GB184+DS184*GI184+DP184*GM184+DR184*GR184)*1000*2</f>
        <v>#VALUE!</v>
      </c>
      <c r="HO184" s="465" t="e">
        <f>HN184*HK184*$HO$2/HL184*1000000</f>
        <v>#VALUE!</v>
      </c>
      <c r="HP184" s="465" t="e">
        <f>HN184*HK184*$HP$2/HM184*1000000</f>
        <v>#VALUE!</v>
      </c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</row>
    <row customFormat="1" r="185" s="0">
      <c r="A185" s="420">
        <v>174</v>
      </c>
      <c r="B185" s="421">
        <f ca="1">IF(D185=D184,B184,IF(D185="夜班",B184+1,B184))</f>
        <v>43593</v>
      </c>
      <c r="C185" s="422">
        <f>C184</f>
        <v>0.041666666666666699</v>
      </c>
      <c r="D185" s="10" t="str">
        <f ca="1">IF(HOUR(G185)&lt;8,"夜班",IF(HOUR(G185)&lt;16,"白班",IF(HOUR(G185)&lt;24,"中班",0)))</f>
        <v>夜班</v>
      </c>
      <c r="E185" s="10" t="e">
        <f ca="1">IF(F185=1,"甲",IF(F185=2,"乙",IF(F185=3,"丙",IF(F185=4,"丁",""))))</f>
        <v>#REF!</v>
      </c>
      <c r="F185" s="10" t="e">
        <f ca="1">SUMPRODUCT((成本日报!$A$3:$A$95=计划!B185)*(成本日报!$B$3:$B$95=计划!$D185),成本日报!$C$3:$C$95)</f>
        <v>#REF!</v>
      </c>
      <c r="G185" s="423">
        <f ca="1">G184+C184</f>
        <v>43593.208333332914</v>
      </c>
      <c r="H185" s="423">
        <f ca="1">$G185+$C185/60*10+$C185*0</f>
        <v>43593.215277777359</v>
      </c>
      <c r="I185" s="423">
        <f ca="1">$G185+$C185/60*18+$C185*0</f>
        <v>43593.220833332911</v>
      </c>
      <c r="J185" s="423">
        <f ca="1">$G185+$C185/60*0+$C185*1</f>
        <v>43593.249999999578</v>
      </c>
      <c r="K185" s="423">
        <f ca="1">$G185+$C185/60*30+$C185*2</f>
        <v>43593.312499999585</v>
      </c>
      <c r="L185" s="423">
        <f ca="1">$G185+$C185/60*0+$C185*3</f>
        <v>43593.333333332914</v>
      </c>
      <c r="M185" s="424" t="str">
        <f>IF(_tag_month_day!A175="","",_tag_month_day!A175)</f>
        <v/>
      </c>
      <c r="N185" s="424" t="str">
        <f>IF(_tag_month_day!B175="","",_tag_month_day!B175)</f>
        <v/>
      </c>
      <c r="O185" s="425" t="e">
        <f>IF(M185+N185=0,"",M185+N185)</f>
        <v>#VALUE!</v>
      </c>
      <c r="P185" s="424" t="str">
        <f>IF(_tag_month_day!C175="","",_tag_month_day!C175)</f>
        <v/>
      </c>
      <c r="Q185" s="424" t="str">
        <f>IF(_tag_month_day!D175="","",_tag_month_day!D175)</f>
        <v/>
      </c>
      <c r="R185" s="426" t="str">
        <f>IF(_tag_month_day!CB175="","",_tag_month_day!CB175/100)</f>
        <v/>
      </c>
      <c r="S185" s="427" t="str">
        <f>IF(_tag_month_day!E175="","",_tag_month_day!E175)</f>
        <v/>
      </c>
      <c r="T185" s="427" t="str">
        <f>IF(_tag_month_day!F175="","",_tag_month_day!F175)</f>
        <v/>
      </c>
      <c r="U185" s="428" t="e">
        <f>S185+T185</f>
        <v>#VALUE!</v>
      </c>
      <c r="V185" s="429" t="e">
        <f>U185/AJ185</f>
        <v>#VALUE!</v>
      </c>
      <c r="W185" s="430" t="str">
        <f>IF(_jhy_month_day!A175="","",_jhy_month_day!A175)</f>
        <v/>
      </c>
      <c r="X185" s="431" t="str">
        <f>IF(_jhy_month_day!B175="","",_jhy_month_day!B175/100)</f>
        <v/>
      </c>
      <c r="Y185" s="431" t="str">
        <f>IF(_jhy_month_day!C175="","",_jhy_month_day!C175/100)</f>
        <v/>
      </c>
      <c r="Z185" s="432">
        <f>Z181+1</f>
        <v>44</v>
      </c>
      <c r="AA185" s="433" t="str">
        <f>IF(_tag_month_day!G175="","",_tag_month_day!G175/100)</f>
        <v/>
      </c>
      <c r="AB185" s="433" t="str">
        <f>IF(_tag_month_day!H175="","",_tag_month_day!H175/100)</f>
        <v/>
      </c>
      <c r="AC185" s="434">
        <f>IF(X185="",AC184,BK185*($AV184*X185+$AW184*FD184+$AX184*FI184+$AY184*FN184+$AZ184*FS184+$BA184*FX184+$BG184*GE184)/(AV184*Y185+AX184*FK184+AW184*FF184+AY184*FP184+AZ184*FU184+BA184*FZ184+BG184*GG184+BB184*GK184+BC184*GN184+BD184*GP184))</f>
        <v>1.59963432013121</v>
      </c>
      <c r="AD185" s="435" t="str">
        <f>IF(AC185=AC184,"",AC185-AC184)</f>
        <v/>
      </c>
      <c r="AE185" s="436" t="str">
        <f>IF(1-AF185=0,"",(1-AF185))</f>
        <v/>
      </c>
      <c r="AF185" s="437">
        <v>1</v>
      </c>
      <c r="AG185" s="10" t="str">
        <f>AG184</f>
        <v>8B4</v>
      </c>
      <c r="AH185" s="438" t="str">
        <f>AH184</f>
        <v/>
      </c>
      <c r="AI185" s="424" t="e">
        <f>IF(ROUND(AJ185-AJ184,1)=0,"",AJ185-AJ184)</f>
        <v>#VALUE!</v>
      </c>
      <c r="AJ185" s="10" t="str">
        <f>IF(_tag_month_day!I175="","",_tag_month_day!I175)</f>
        <v/>
      </c>
      <c r="AK185" s="440"/>
      <c r="AL185" s="440"/>
      <c r="AM185" s="440"/>
      <c r="AN185" s="441">
        <f>AN184</f>
        <v>2</v>
      </c>
      <c r="AO185" s="441">
        <f>AO184</f>
        <v>8</v>
      </c>
      <c r="AP185" s="442" t="e">
        <f>(IF(AN185=0,AS184,AS184*(1+AO185/AN185)/(AR185+AO185/AN185)))+AT185</f>
        <v>#VALUE!</v>
      </c>
      <c r="AQ185" s="443" t="str">
        <f>IF(_tag_month_day!J175="","",_tag_month_day!J175/100)</f>
        <v/>
      </c>
      <c r="AR185" s="444">
        <f>AR184</f>
        <v>1.3</v>
      </c>
      <c r="AS185" s="445" t="e">
        <f>AQ185*(AN185*AR185+AO185)/(AN185+AO185)</f>
        <v>#VALUE!</v>
      </c>
      <c r="AT185" s="445" t="e">
        <f>(SUM(BE185:BF185)-SUM(BE184:BF184))*0.05</f>
        <v>#VALUE!</v>
      </c>
      <c r="AU185" s="446" t="str">
        <f>IF(_tag_month_day!CC175="","",IF(_tag_month_day!CC175&gt;0,_tag_month_day!CD175,_tag_month_day!CE175))</f>
        <v/>
      </c>
      <c r="AV185" s="447" t="str">
        <f>IF(_tag_month_day!L175="","",_tag_month_day!L175/100)</f>
        <v/>
      </c>
      <c r="AW185" s="431">
        <f>AW184</f>
        <v>0</v>
      </c>
      <c r="AX185" s="431">
        <f>AX184</f>
        <v>0</v>
      </c>
      <c r="AY185" s="431" t="str">
        <f>IF(_tag_month_day!M175="","",_tag_month_day!M175/100)</f>
        <v/>
      </c>
      <c r="AZ185" s="431" t="str">
        <f>IF(_tag_month_day!N175="","",_tag_month_day!N175/100)</f>
        <v/>
      </c>
      <c r="BA185" s="431" t="str">
        <f>IF(_tag_month_day!O175="","",_tag_month_day!O175/100)</f>
        <v/>
      </c>
      <c r="BB185" s="448" t="str">
        <f>IF(_tag_month_day!P175="","",_tag_month_day!P175/100)</f>
        <v/>
      </c>
      <c r="BC185" s="448">
        <f>BC184</f>
        <v>0</v>
      </c>
      <c r="BD185" s="448" t="str">
        <f>IF(_tag_month_day!Q175="","",_tag_month_day!Q175/100)</f>
        <v/>
      </c>
      <c r="BE185" s="449" t="str">
        <f>IF(_tag_month_day!R175="","",_tag_month_day!R175/100)</f>
        <v/>
      </c>
      <c r="BF185" s="388" t="e">
        <f>(AU185*(100+BE185*100))/(AJ185-AU185)/100</f>
        <v>#VALUE!</v>
      </c>
      <c r="BG185" s="450" t="e">
        <f>BE185+BF185</f>
        <v>#VALUE!</v>
      </c>
      <c r="BH185" s="451" t="e">
        <f>SUM(AV185:BF185)</f>
        <v>#VALUE!</v>
      </c>
      <c r="BI185" s="452" t="e">
        <f>IF(CX185=0,BI184,(DK185*查询!$R$5+DL185*查询!$Q$5+DM185*查询!$N$5+DN185*查询!$O$5+DO185*查询!$P$5)*AF185/CX185)</f>
        <v>#VALUE!</v>
      </c>
      <c r="BJ185" s="452" t="e">
        <f>IF(CX185=0,BJ184,(DP185*查询!$S$5+DQ185*查询!$T$5+DR185*查询!$U$5)*AF185/CX185)</f>
        <v>#VALUE!</v>
      </c>
      <c r="BK185" s="452">
        <f>BK184</f>
        <v>1</v>
      </c>
      <c r="BL185" s="453" t="e">
        <f>SUMPRODUCT((AV185:BA185)*(GS185:GX185))/((GS185:GX185)+SUM(BB185:BD185)*GY185+BG185*GZ185)</f>
        <v>#VALUE!</v>
      </c>
      <c r="BM185" s="453" t="e">
        <f>BK185*($AV185*FB185+$AW185*FD185+$AX185*FI185+$AY185*FN185+$AZ185*FS185+$BA185*FX185+$BG185*GE185)/(AV185*EY185+AX185*FK185+AW185*FF185+AY185*FP185+AZ185*FU185+BA185*FZ185+BG185*GG185+BB185*GK185+BC185*GN185+BD185*GP185)</f>
        <v>#VALUE!</v>
      </c>
      <c r="BN185" s="453" t="e">
        <f>($AV185*FC185+$AX185*FJ185+$AW185*FE185+$AY185*FO185+$AZ185*FT185+$BA185*FY185+$BG185*GF185)/($AV185*FA185+BG185*GH185+BB185*GL185+BC185*GO185+BD185*GQ185+BA185*GA185)</f>
        <v>#VALUE!</v>
      </c>
      <c r="BO185" s="454" t="e">
        <f>SUMPRODUCT(AV185:BA185*GS185:GX185)/(GS185:GX185+(BB185+BC185+BD185)*GY185+BG185)</f>
        <v>#VALUE!</v>
      </c>
      <c r="BP185" s="454" t="e">
        <f>SUMPRODUCT(AV185:BA185*GS185:GX185)/(GS185:GX185+(BB185+BC185+BD185)*GY185+BG185)</f>
        <v>#VALUE!</v>
      </c>
      <c r="BQ185" s="454" t="e">
        <f>SUMPRODUCT(AV185:BA185*GS185:GX185)/(GS185:GX185+(BB185+BC185+BD185)*GY185+BG185)</f>
        <v>#VALUE!</v>
      </c>
      <c r="BR185" s="453" t="str">
        <f>IF(_tag_month_day!T175="","",_tag_month_day!T175)</f>
        <v/>
      </c>
      <c r="BS185" s="453" t="str">
        <f>IF(_tag_month_day!U175="","",_tag_month_day!U175)</f>
        <v/>
      </c>
      <c r="BT185" s="455" t="str">
        <f>IF(CK185="","",IF((CK185&gt;=BV185-0.12)*(CK185&lt;=BV185+0.12),"合格","不合格"))</f>
        <v/>
      </c>
      <c r="BU185" s="456" t="str">
        <f>IF(_tag_month_day!V175="","",_tag_month_day!V175)</f>
        <v/>
      </c>
      <c r="BV185" s="457" t="str">
        <f>IF(_tag_month_day!W175="","",_tag_month_day!W175)</f>
        <v/>
      </c>
      <c r="BW185" s="458" t="str">
        <f>IF(_tag_month_day!X175="","",_tag_month_day!X175)</f>
        <v/>
      </c>
      <c r="BX185" s="458" t="str">
        <f>IF(_tag_month_day!Y175="","",_tag_month_day!Y175)</f>
        <v/>
      </c>
      <c r="BY185" s="459">
        <f ca="1">L185</f>
        <v>43593.333333332914</v>
      </c>
      <c r="BZ185" s="460"/>
      <c r="CA185" s="461"/>
      <c r="CB185" s="424" t="str">
        <f>IF(_tag_month_day!Z175="","",_tag_month_day!Z175)</f>
        <v/>
      </c>
      <c r="CC185" s="424" t="str">
        <f>IF(_tag_month_day!AA175="","",_tag_month_day!AA175)</f>
        <v/>
      </c>
      <c r="CD185" s="424" t="str">
        <f>IF(_tag_month_day!AB175="","",_tag_month_day!AB175)</f>
        <v/>
      </c>
      <c r="CE185" s="424" t="str">
        <f>IF(_tag_month_day!AC175="","",_tag_month_day!AC175)</f>
        <v/>
      </c>
      <c r="CF185" s="424" t="str">
        <f>IF(_tag_month_day!AD175="","",_tag_month_day!AD175)</f>
        <v/>
      </c>
      <c r="CG185" s="424" t="str">
        <f>IF(_tag_month_day!AE175="","",_tag_month_day!AE175)</f>
        <v/>
      </c>
      <c r="CH185" s="424" t="str">
        <f>IF(_tag_month_day!AF175="","",_tag_month_day!AF175)</f>
        <v/>
      </c>
      <c r="CI185" s="424" t="str">
        <f>IF(_tag_month_day!AG175="","",_tag_month_day!AG175)</f>
        <v/>
      </c>
      <c r="CJ185" s="424" t="str">
        <f>IF(_tag_month_day!AH175="","",_tag_month_day!AH175)</f>
        <v/>
      </c>
      <c r="CK185" s="424" t="str">
        <f>IF(_tag_month_day!AI175="","",_tag_month_day!AI175)</f>
        <v/>
      </c>
      <c r="CL185" s="4" t="str">
        <f>IF(_tag_month_day!AJ175="","",_tag_month_day!AJ175)</f>
        <v/>
      </c>
      <c r="CM185" s="4" t="str">
        <f>IF(_tag_month_day!AK175="","",_tag_month_day!AK175)</f>
        <v/>
      </c>
      <c r="CN185" s="4" t="str">
        <f>IF(_tag_month_day!AL175="","",_tag_month_day!AL175)</f>
        <v/>
      </c>
      <c r="CO185" s="4" t="str">
        <f>IF(_tag_month_day!AM175="","",_tag_month_day!AM175)</f>
        <v/>
      </c>
      <c r="CP185" s="4" t="str">
        <f>IF(_tag_month_day!AN175="","",_tag_month_day!AN175)</f>
        <v/>
      </c>
      <c r="CQ185" s="4" t="str">
        <f>IF(_tag_month_day!AO175="","",_tag_month_day!AO175)</f>
        <v/>
      </c>
      <c r="CR185" s="462" t="str">
        <f>IF(_tag_month_day!AP175="","",_tag_month_day!AP175)</f>
        <v/>
      </c>
      <c r="CS185" s="463" t="str">
        <f>IF(_tag_month_day!AQ175="","",_tag_month_day!AQ175)</f>
        <v/>
      </c>
      <c r="CT185" s="4" t="str">
        <f>IF(_tag_month_day!AR175="","",_tag_month_day!AR175)</f>
        <v/>
      </c>
      <c r="CU185" s="464" t="e">
        <f>DU185/AJ185</f>
        <v>#VALUE!</v>
      </c>
      <c r="CV185" s="451" t="e">
        <f>BG185/BH185</f>
        <v>#VALUE!</v>
      </c>
      <c r="CW185" s="465" t="e">
        <f>AJ185*(1-CV185)*CU185*AF185</f>
        <v>#VALUE!</v>
      </c>
      <c r="CX185" s="465" t="e">
        <f>CW185*94%</f>
        <v>#VALUE!</v>
      </c>
      <c r="CY185" s="466" t="e">
        <f>IF(CX185=0,0,DS185/(DS185+CX185))</f>
        <v>#VALUE!</v>
      </c>
      <c r="CZ185" s="465" t="e">
        <f>$AJ185*EF185</f>
        <v>#VALUE!</v>
      </c>
      <c r="DA185" s="465" t="e">
        <f>$AJ185*EG185</f>
        <v>#VALUE!</v>
      </c>
      <c r="DB185" s="465" t="e">
        <f>$AJ185*EH185</f>
        <v>#VALUE!</v>
      </c>
      <c r="DC185" s="465" t="e">
        <f>$AJ185*EI185</f>
        <v>#VALUE!</v>
      </c>
      <c r="DD185" s="465" t="e">
        <f>$AJ185*EJ185</f>
        <v>#VALUE!</v>
      </c>
      <c r="DE185" s="465" t="e">
        <f>$AJ185*EK185</f>
        <v>#VALUE!</v>
      </c>
      <c r="DF185" s="465" t="e">
        <f>$AJ185*EL185</f>
        <v>#VALUE!</v>
      </c>
      <c r="DG185" s="465" t="e">
        <f>$AJ185*EM185</f>
        <v>#VALUE!</v>
      </c>
      <c r="DH185" s="465" t="e">
        <f>$AJ185*EN185</f>
        <v>#VALUE!</v>
      </c>
      <c r="DI185" s="465" t="e">
        <f>$AJ185*EO185</f>
        <v>#VALUE!</v>
      </c>
      <c r="DJ185" s="465" t="e">
        <f>CZ185*(1-EP185)</f>
        <v>#VALUE!</v>
      </c>
      <c r="DK185" s="465" t="e">
        <f>DA185*(1-ER185)</f>
        <v>#VALUE!</v>
      </c>
      <c r="DL185" s="465" t="e">
        <f>DB185*(1-EQ185)</f>
        <v>#VALUE!</v>
      </c>
      <c r="DM185" s="465" t="e">
        <f>DC185*(1-ES185)</f>
        <v>#VALUE!</v>
      </c>
      <c r="DN185" s="465" t="e">
        <f>DD185*(1-ET185)</f>
        <v>#VALUE!</v>
      </c>
      <c r="DO185" s="465" t="e">
        <f>DE185</f>
        <v>#VALUE!</v>
      </c>
      <c r="DP185" s="465" t="e">
        <f>DF185*(1-EU185)</f>
        <v>#VALUE!</v>
      </c>
      <c r="DQ185" s="465" t="e">
        <f>DG185*(1-EV185)</f>
        <v>#VALUE!</v>
      </c>
      <c r="DR185" s="465" t="e">
        <f>DH185*(1-EW185)</f>
        <v>#VALUE!</v>
      </c>
      <c r="DS185" s="465" t="e">
        <f>DI185</f>
        <v>#VALUE!</v>
      </c>
      <c r="DT185" s="465" t="e">
        <f>SUM(DJ185:DS185)</f>
        <v>#VALUE!</v>
      </c>
      <c r="DU185" s="465" t="e">
        <f>(GS185:GX185)+(DP185+DQ185+DR185)*GY185+DS185</f>
        <v>#VALUE!</v>
      </c>
      <c r="DV185" s="451" t="e">
        <f>AV185/$BH185/(1-EP185)</f>
        <v>#VALUE!</v>
      </c>
      <c r="DW185" s="451" t="e">
        <f>AW185/$BH185/(1-ER185)</f>
        <v>#VALUE!</v>
      </c>
      <c r="DX185" s="451" t="e">
        <f>AX185/$BH185/(1-EQ185)</f>
        <v>#VALUE!</v>
      </c>
      <c r="DY185" s="451" t="e">
        <f>AY185/$BH185/(1-ES185)</f>
        <v>#VALUE!</v>
      </c>
      <c r="DZ185" s="451" t="e">
        <f>AZ185/$BH185/(1-ET185)</f>
        <v>#VALUE!</v>
      </c>
      <c r="EA185" s="451" t="e">
        <f>BA185/$BH185/(1-AX185)</f>
        <v>#VALUE!</v>
      </c>
      <c r="EB185" s="451" t="e">
        <f>BB185/$BH185/(1-EU185)</f>
        <v>#VALUE!</v>
      </c>
      <c r="EC185" s="451" t="e">
        <f>BC185/$BH185/(1-EV185)</f>
        <v>#VALUE!</v>
      </c>
      <c r="ED185" s="451" t="e">
        <f>BD185/$BH185/(1-EW185)</f>
        <v>#VALUE!</v>
      </c>
      <c r="EE185" s="451" t="e">
        <f>BG185/BH185</f>
        <v>#VALUE!</v>
      </c>
      <c r="EF185" s="451" t="e">
        <f>DV185/SUM($DV185:$EE185)</f>
        <v>#VALUE!</v>
      </c>
      <c r="EG185" s="451" t="e">
        <f>DW185/SUM($DV185:$EE185)</f>
        <v>#VALUE!</v>
      </c>
      <c r="EH185" s="451" t="e">
        <f>DX185/SUM($DV185:$EE185)</f>
        <v>#VALUE!</v>
      </c>
      <c r="EI185" s="451" t="e">
        <f>DY185/SUM($DV185:$EE185)</f>
        <v>#VALUE!</v>
      </c>
      <c r="EJ185" s="451" t="e">
        <f>DZ185/SUM($DV185:$EE185)</f>
        <v>#VALUE!</v>
      </c>
      <c r="EK185" s="451" t="e">
        <f>EA185/SUM($DV185:$EE185)</f>
        <v>#VALUE!</v>
      </c>
      <c r="EL185" s="451" t="e">
        <f>EB185/SUM($DV185:$EE185)</f>
        <v>#VALUE!</v>
      </c>
      <c r="EM185" s="451" t="e">
        <f>EC185/SUM($DV185:$EE185)</f>
        <v>#VALUE!</v>
      </c>
      <c r="EN185" s="451" t="e">
        <f>ED185/SUM($DV185:$EE185)</f>
        <v>#VALUE!</v>
      </c>
      <c r="EO185" s="451" t="e">
        <f>EE185/SUM($DV185:$EE185)</f>
        <v>#VALUE!</v>
      </c>
      <c r="EP185" s="450">
        <f>EP184</f>
        <v>0.080000000000000002</v>
      </c>
      <c r="EQ185" s="450">
        <f>EQ184</f>
        <v>0.014999999999999999</v>
      </c>
      <c r="ER185" s="450">
        <f>ER184</f>
        <v>0.014999999999999999</v>
      </c>
      <c r="ES185" s="450">
        <f>ES184</f>
        <v>0.014999999999999999</v>
      </c>
      <c r="ET185" s="450">
        <f>ET184</f>
        <v>0.014999999999999999</v>
      </c>
      <c r="EU185" s="450">
        <f>EU184</f>
        <v>0.089999999999999997</v>
      </c>
      <c r="EV185" s="450">
        <f>EV184</f>
        <v>0.089999999999999997</v>
      </c>
      <c r="EW185" s="450">
        <f>EW184</f>
        <v>0.089999999999999997</v>
      </c>
      <c r="EX185" s="431" t="str">
        <f>IF(_tag_month_day!AS175="","",_tag_month_day!AS175/100)</f>
        <v/>
      </c>
      <c r="EY185" s="431" t="str">
        <f>IF(_tag_month_day!AT175="","",_tag_month_day!AT175/100)</f>
        <v/>
      </c>
      <c r="EZ185" s="431" t="str">
        <f>IF(_tag_month_day!AU175="","",_tag_month_day!AU175/100)</f>
        <v/>
      </c>
      <c r="FA185" s="431" t="str">
        <f>IF(_tag_month_day!AV175="","",_tag_month_day!AV175/100)</f>
        <v/>
      </c>
      <c r="FB185" s="431" t="str">
        <f>IF(_tag_month_day!AW175="","",_tag_month_day!AW175/100)</f>
        <v/>
      </c>
      <c r="FC185" s="431" t="str">
        <f>IF(_tag_month_day!AX175="","",_tag_month_day!AX175/100)</f>
        <v/>
      </c>
      <c r="FD185" s="449" t="str">
        <f>IF(_tag_month_day!AY175="","",_tag_month_day!AY175/100)</f>
        <v/>
      </c>
      <c r="FE185" s="449" t="str">
        <f>IF(_tag_month_day!AZ175="","",_tag_month_day!AZ175/100)</f>
        <v/>
      </c>
      <c r="FF185" s="449" t="str">
        <f>IF(_tag_month_day!BA175="","",_tag_month_day!BA175/100)</f>
        <v/>
      </c>
      <c r="FG185" s="449" t="str">
        <f>IF(_tag_month_day!BB175="","",_tag_month_day!BB175/100)</f>
        <v/>
      </c>
      <c r="FH185" s="467" t="str">
        <f>IF(_tag_month_day!BC175="","",_tag_month_day!BC175/100)</f>
        <v/>
      </c>
      <c r="FI185" s="449">
        <f>FI184</f>
        <v>0.40999999999999998</v>
      </c>
      <c r="FJ185" s="449">
        <f>FJ184</f>
        <v>0.11</v>
      </c>
      <c r="FK185" s="449">
        <f>FK184</f>
        <v>0.014999999999999999</v>
      </c>
      <c r="FL185" s="449">
        <f>FL184</f>
        <v>0</v>
      </c>
      <c r="FM185" s="467">
        <f>FM184</f>
        <v>0.0001</v>
      </c>
      <c r="FN185" s="449">
        <f>FN184</f>
        <v>0.32000000000000001</v>
      </c>
      <c r="FO185" s="449">
        <f>FO184</f>
        <v>0.20000000000000001</v>
      </c>
      <c r="FP185" s="449">
        <f>FP184</f>
        <v>0.01</v>
      </c>
      <c r="FQ185" s="449">
        <f>FQ184</f>
        <v>0</v>
      </c>
      <c r="FR185" s="467">
        <f>FR184</f>
        <v>0.0001</v>
      </c>
      <c r="FS185" s="449" t="str">
        <f>IF(_tag_month_day!BD175="","",_tag_month_day!BD175/100)</f>
        <v/>
      </c>
      <c r="FT185" s="449" t="str">
        <f>IF(_tag_month_day!BE175="","",_tag_month_day!BE175/100)</f>
        <v/>
      </c>
      <c r="FU185" s="449" t="str">
        <f>IF(_tag_month_day!BF175="","",_tag_month_day!BF175/100)</f>
        <v/>
      </c>
      <c r="FV185" s="449" t="str">
        <f>IF(_tag_month_day!BG175="","",_tag_month_day!BG175/100)</f>
        <v/>
      </c>
      <c r="FW185" s="467" t="str">
        <f>IF(_tag_month_day!BH175="","",_tag_month_day!BH175/100)</f>
        <v/>
      </c>
      <c r="FX185" s="449" t="str">
        <f>IF(_tag_month_day!BI175="","",_tag_month_day!BI175/100)</f>
        <v/>
      </c>
      <c r="FY185" s="449" t="str">
        <f>IF(_tag_month_day!BJ175="","",_tag_month_day!BJ175/100)</f>
        <v/>
      </c>
      <c r="FZ185" s="468" t="str">
        <f>IF(_tag_month_day!BK175="","",_tag_month_day!BK175/100)</f>
        <v/>
      </c>
      <c r="GA185" s="449" t="str">
        <f>IF(_tag_month_day!BL175="","",_tag_month_day!BL175/100)</f>
        <v/>
      </c>
      <c r="GB185" s="467" t="str">
        <f>IF(_tag_month_day!BM175="","",_tag_month_day!BM175/100)</f>
        <v/>
      </c>
      <c r="GC185" s="431" t="str">
        <f>IF(_tag_month_day!BN175="","",_tag_month_day!BN175/100)</f>
        <v/>
      </c>
      <c r="GD185" s="431" t="str">
        <f>IF(_tag_month_day!BO175="","",_tag_month_day!BO175/100)</f>
        <v/>
      </c>
      <c r="GE185" s="431" t="str">
        <f>IF(_tag_month_day!BP175="","",_tag_month_day!BP175/100)</f>
        <v/>
      </c>
      <c r="GF185" s="431" t="str">
        <f>IF(_tag_month_day!BQ175="","",_tag_month_day!BQ175/100)</f>
        <v/>
      </c>
      <c r="GG185" s="431" t="str">
        <f>IF(_tag_month_day!BR175="","",_tag_month_day!BR175/100)</f>
        <v/>
      </c>
      <c r="GH185" s="431" t="str">
        <f>IF(_tag_month_day!BS175="","",_tag_month_day!BS175/100)</f>
        <v/>
      </c>
      <c r="GI185" s="467" t="str">
        <f>IF(_tag_month_day!BT175="","",_tag_month_day!BT175/100)</f>
        <v/>
      </c>
      <c r="GJ185" s="469" t="str">
        <f>IF(_tag_month_day!BU175="","",_tag_month_day!BU175/100)</f>
        <v/>
      </c>
      <c r="GK185" s="470">
        <f>GK184</f>
        <v>0.070000000000000007</v>
      </c>
      <c r="GL185" s="470">
        <f>GL184</f>
        <v>0.029999999999999999</v>
      </c>
      <c r="GM185" s="471" t="str">
        <f>IF(_tag_month_day!BX175="","",_tag_month_day!BX175/100)</f>
        <v/>
      </c>
      <c r="GN185" s="470">
        <f>GN184</f>
        <v>0.070000000000000007</v>
      </c>
      <c r="GO185" s="470">
        <f>GO184</f>
        <v>0.029999999999999999</v>
      </c>
      <c r="GP185" s="470">
        <f>GP184</f>
        <v>0.089999999999999997</v>
      </c>
      <c r="GQ185" s="470">
        <f>GQ184</f>
        <v>0.029999999999999999</v>
      </c>
      <c r="GR185" s="471" t="str">
        <f>IF(_tag_month_day!CA175="","",_tag_month_day!CA175/100)</f>
        <v/>
      </c>
      <c r="GS185" s="472">
        <f>GS184</f>
        <v>0.95299999999999996</v>
      </c>
      <c r="GT185" s="472">
        <f>GT184</f>
        <v>0.55000000000000004</v>
      </c>
      <c r="GU185" s="472">
        <f>GU184</f>
        <v>0.55000000000000004</v>
      </c>
      <c r="GV185" s="472">
        <f>GV184</f>
        <v>0.55000000000000004</v>
      </c>
      <c r="GW185" s="472">
        <f>GW184</f>
        <v>0.5</v>
      </c>
      <c r="GX185" s="472">
        <f>GX184</f>
        <v>0.93500000000000005</v>
      </c>
      <c r="GY185" s="472">
        <f>GY184</f>
        <v>0.14999999999999999</v>
      </c>
      <c r="GZ185" s="472">
        <f>GZ184</f>
        <v>1</v>
      </c>
      <c r="HA185" s="474">
        <f>HA184</f>
        <v>0.047</v>
      </c>
      <c r="HB185" s="474">
        <f>HB184</f>
        <v>0.45000000000000001</v>
      </c>
      <c r="HC185" s="474">
        <f>HC184</f>
        <v>0.45000000000000001</v>
      </c>
      <c r="HD185" s="474">
        <f>HD184</f>
        <v>0.45000000000000001</v>
      </c>
      <c r="HE185" s="474">
        <f>HE184</f>
        <v>0.5</v>
      </c>
      <c r="HF185" s="474">
        <f>HF184</f>
        <v>0.065000000000000002</v>
      </c>
      <c r="HG185" s="474">
        <f>HG184</f>
        <v>0.84999999999999998</v>
      </c>
      <c r="HH185" s="474">
        <f>HH184</f>
        <v>0</v>
      </c>
      <c r="HI185" s="10">
        <f>IF(BZ185&lt;&gt;"",CK185-BV185,0)</f>
        <v>0</v>
      </c>
      <c r="HJ185" s="10" t="e">
        <f>IF(AJ185&gt;0,AH185-AJ185,0)</f>
        <v>#VALUE!</v>
      </c>
      <c r="HK185" s="466">
        <f>HK184</f>
        <v>0.84999999999999998</v>
      </c>
      <c r="HL185" s="424">
        <f>HL184</f>
        <v>550000</v>
      </c>
      <c r="HM185" s="424">
        <f>HM184</f>
        <v>480000</v>
      </c>
      <c r="HN185" s="465" t="e">
        <f>(DJ185*EZ185+DK185*FH185+DL185*FM185+DM185*FR185+DN185*FW185+DO185*GB185+DS185*GI185+DP185*GM185+DR185*GR185)*1000*2</f>
        <v>#VALUE!</v>
      </c>
      <c r="HO185" s="465" t="e">
        <f>HN185*HK185*$HO$2/HL185*1000000</f>
        <v>#VALUE!</v>
      </c>
      <c r="HP185" s="465" t="e">
        <f>HN185*HK185*$HP$2/HM185*1000000</f>
        <v>#VALUE!</v>
      </c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</row>
    <row customFormat="1" r="186" s="0">
      <c r="A186" s="420">
        <v>175</v>
      </c>
      <c r="B186" s="421">
        <f ca="1">IF(D186=D185,B185,IF(D186="夜班",B185+1,B185))</f>
        <v>43593</v>
      </c>
      <c r="C186" s="422">
        <f>C185</f>
        <v>0.041666666666666699</v>
      </c>
      <c r="D186" s="10" t="str">
        <f ca="1">IF(HOUR(G186)&lt;8,"夜班",IF(HOUR(G186)&lt;16,"白班",IF(HOUR(G186)&lt;24,"中班",0)))</f>
        <v>夜班</v>
      </c>
      <c r="E186" s="10" t="e">
        <f ca="1">IF(F186=1,"甲",IF(F186=2,"乙",IF(F186=3,"丙",IF(F186=4,"丁",""))))</f>
        <v>#REF!</v>
      </c>
      <c r="F186" s="10" t="e">
        <f ca="1">SUMPRODUCT((成本日报!$A$3:$A$95=计划!B186)*(成本日报!$B$3:$B$95=计划!$D186),成本日报!$C$3:$C$95)</f>
        <v>#REF!</v>
      </c>
      <c r="G186" s="423">
        <f ca="1">G185+C185</f>
        <v>43593.249999999578</v>
      </c>
      <c r="H186" s="423">
        <f ca="1">$G186+$C186/60*10+$C186*0</f>
        <v>43593.256944444023</v>
      </c>
      <c r="I186" s="423">
        <f ca="1">$G186+$C186/60*18+$C186*0</f>
        <v>43593.262499999575</v>
      </c>
      <c r="J186" s="423">
        <f ca="1">$G186+$C186/60*0+$C186*1</f>
        <v>43593.291666666242</v>
      </c>
      <c r="K186" s="423">
        <f ca="1">$G186+$C186/60*30+$C186*2</f>
        <v>43593.35416666625</v>
      </c>
      <c r="L186" s="423">
        <f ca="1">$G186+$C186/60*0+$C186*3</f>
        <v>43593.374999999578</v>
      </c>
      <c r="M186" s="424" t="str">
        <f>IF(_tag_month_day!A176="","",_tag_month_day!A176)</f>
        <v/>
      </c>
      <c r="N186" s="424" t="str">
        <f>IF(_tag_month_day!B176="","",_tag_month_day!B176)</f>
        <v/>
      </c>
      <c r="O186" s="425" t="e">
        <f>IF(M186+N186=0,"",M186+N186)</f>
        <v>#VALUE!</v>
      </c>
      <c r="P186" s="424" t="str">
        <f>IF(_tag_month_day!C176="","",_tag_month_day!C176)</f>
        <v/>
      </c>
      <c r="Q186" s="424" t="str">
        <f>IF(_tag_month_day!D176="","",_tag_month_day!D176)</f>
        <v/>
      </c>
      <c r="R186" s="426" t="str">
        <f>IF(_tag_month_day!CB176="","",_tag_month_day!CB176/100)</f>
        <v/>
      </c>
      <c r="S186" s="427" t="str">
        <f>IF(_tag_month_day!E176="","",_tag_month_day!E176)</f>
        <v/>
      </c>
      <c r="T186" s="427" t="str">
        <f>IF(_tag_month_day!F176="","",_tag_month_day!F176)</f>
        <v/>
      </c>
      <c r="U186" s="428" t="e">
        <f>S186+T186</f>
        <v>#VALUE!</v>
      </c>
      <c r="V186" s="429" t="e">
        <f>U186/AJ186</f>
        <v>#VALUE!</v>
      </c>
      <c r="W186" s="430" t="str">
        <f>IF(_jhy_month_day!A176="","",_jhy_month_day!A176)</f>
        <v/>
      </c>
      <c r="X186" s="431" t="str">
        <f>IF(_jhy_month_day!B176="","",_jhy_month_day!B176/100)</f>
        <v/>
      </c>
      <c r="Y186" s="431" t="str">
        <f>IF(_jhy_month_day!C176="","",_jhy_month_day!C176/100)</f>
        <v/>
      </c>
      <c r="Z186" s="432">
        <f>Z182+1</f>
        <v>44</v>
      </c>
      <c r="AA186" s="433" t="str">
        <f>IF(_tag_month_day!G176="","",_tag_month_day!G176/100)</f>
        <v/>
      </c>
      <c r="AB186" s="433" t="str">
        <f>IF(_tag_month_day!H176="","",_tag_month_day!H176/100)</f>
        <v/>
      </c>
      <c r="AC186" s="434">
        <f>IF(X186="",AC185,BK186*($AV185*X186+$AW185*FD185+$AX185*FI185+$AY185*FN185+$AZ185*FS185+$BA185*FX185+$BG185*GE185)/(AV185*Y186+AX185*FK185+AW185*FF185+AY185*FP185+AZ185*FU185+BA185*FZ185+BG185*GG185+BB185*GK185+BC185*GN185+BD185*GP185))</f>
        <v>1.59963432013121</v>
      </c>
      <c r="AD186" s="435" t="str">
        <f>IF(AC186=AC185,"",AC186-AC185)</f>
        <v/>
      </c>
      <c r="AE186" s="436" t="str">
        <f>IF(1-AF186=0,"",(1-AF186))</f>
        <v/>
      </c>
      <c r="AF186" s="437">
        <v>1</v>
      </c>
      <c r="AG186" s="10" t="str">
        <f>AG185</f>
        <v>8B4</v>
      </c>
      <c r="AH186" s="438" t="str">
        <f>AH185</f>
        <v/>
      </c>
      <c r="AI186" s="424" t="e">
        <f>IF(ROUND(AJ186-AJ185,1)=0,"",AJ186-AJ185)</f>
        <v>#VALUE!</v>
      </c>
      <c r="AJ186" s="10" t="str">
        <f>IF(_tag_month_day!I176="","",_tag_month_day!I176)</f>
        <v/>
      </c>
      <c r="AK186" s="440"/>
      <c r="AL186" s="440"/>
      <c r="AM186" s="440"/>
      <c r="AN186" s="441">
        <f>AN185</f>
        <v>2</v>
      </c>
      <c r="AO186" s="441">
        <f>AO185</f>
        <v>8</v>
      </c>
      <c r="AP186" s="442" t="e">
        <f>(IF(AN186=0,AS185,AS185*(1+AO186/AN186)/(AR186+AO186/AN186)))+AT186</f>
        <v>#VALUE!</v>
      </c>
      <c r="AQ186" s="443" t="str">
        <f>IF(_tag_month_day!J176="","",_tag_month_day!J176/100)</f>
        <v/>
      </c>
      <c r="AR186" s="444">
        <f>AR185</f>
        <v>1.3</v>
      </c>
      <c r="AS186" s="445" t="e">
        <f>AQ186*(AN186*AR186+AO186)/(AN186+AO186)</f>
        <v>#VALUE!</v>
      </c>
      <c r="AT186" s="445" t="e">
        <f>(SUM(BE186:BF186)-SUM(BE185:BF185))*0.05</f>
        <v>#VALUE!</v>
      </c>
      <c r="AU186" s="446" t="str">
        <f>IF(_tag_month_day!CC176="","",IF(_tag_month_day!CC176&gt;0,_tag_month_day!CD176,_tag_month_day!CE176))</f>
        <v/>
      </c>
      <c r="AV186" s="447" t="str">
        <f>IF(_tag_month_day!L176="","",_tag_month_day!L176/100)</f>
        <v/>
      </c>
      <c r="AW186" s="431">
        <f>AW185</f>
        <v>0</v>
      </c>
      <c r="AX186" s="431">
        <f>AX185</f>
        <v>0</v>
      </c>
      <c r="AY186" s="431" t="str">
        <f>IF(_tag_month_day!M176="","",_tag_month_day!M176/100)</f>
        <v/>
      </c>
      <c r="AZ186" s="431" t="str">
        <f>IF(_tag_month_day!N176="","",_tag_month_day!N176/100)</f>
        <v/>
      </c>
      <c r="BA186" s="431" t="str">
        <f>IF(_tag_month_day!O176="","",_tag_month_day!O176/100)</f>
        <v/>
      </c>
      <c r="BB186" s="448" t="str">
        <f>IF(_tag_month_day!P176="","",_tag_month_day!P176/100)</f>
        <v/>
      </c>
      <c r="BC186" s="448">
        <f>BC185</f>
        <v>0</v>
      </c>
      <c r="BD186" s="448" t="str">
        <f>IF(_tag_month_day!Q176="","",_tag_month_day!Q176/100)</f>
        <v/>
      </c>
      <c r="BE186" s="449" t="str">
        <f>IF(_tag_month_day!R176="","",_tag_month_day!R176/100)</f>
        <v/>
      </c>
      <c r="BF186" s="388" t="e">
        <f>(AU186*(100+BE186*100))/(AJ186-AU186)/100</f>
        <v>#VALUE!</v>
      </c>
      <c r="BG186" s="450" t="e">
        <f>BE186+BF186</f>
        <v>#VALUE!</v>
      </c>
      <c r="BH186" s="451" t="e">
        <f>SUM(AV186:BF186)</f>
        <v>#VALUE!</v>
      </c>
      <c r="BI186" s="452" t="e">
        <f>IF(CX186=0,BI185,(DK186*查询!$R$5+DL186*查询!$Q$5+DM186*查询!$N$5+DN186*查询!$O$5+DO186*查询!$P$5)*AF186/CX186)</f>
        <v>#VALUE!</v>
      </c>
      <c r="BJ186" s="452" t="e">
        <f>IF(CX186=0,BJ185,(DP186*查询!$S$5+DQ186*查询!$T$5+DR186*查询!$U$5)*AF186/CX186)</f>
        <v>#VALUE!</v>
      </c>
      <c r="BK186" s="452">
        <f>BK185</f>
        <v>1</v>
      </c>
      <c r="BL186" s="453" t="e">
        <f>SUMPRODUCT((AV186:BA186)*(GS186:GX186))/((GS186:GX186)+SUM(BB186:BD186)*GY186+BG186*GZ186)</f>
        <v>#VALUE!</v>
      </c>
      <c r="BM186" s="453" t="e">
        <f>BK186*($AV186*FB186+$AW186*FD186+$AX186*FI186+$AY186*FN186+$AZ186*FS186+$BA186*FX186+$BG186*GE186)/(AV186*EY186+AX186*FK186+AW186*FF186+AY186*FP186+AZ186*FU186+BA186*FZ186+BG186*GG186+BB186*GK186+BC186*GN186+BD186*GP186)</f>
        <v>#VALUE!</v>
      </c>
      <c r="BN186" s="453" t="e">
        <f>($AV186*FC186+$AX186*FJ186+$AW186*FE186+$AY186*FO186+$AZ186*FT186+$BA186*FY186+$BG186*GF186)/($AV186*FA186+BG186*GH186+BB186*GL186+BC186*GO186+BD186*GQ186+BA186*GA186)</f>
        <v>#VALUE!</v>
      </c>
      <c r="BO186" s="454" t="e">
        <f>SUMPRODUCT(AV186:BA186*GS186:GX186)/(GS186:GX186+(BB186+BC186+BD186)*GY186+BG186)</f>
        <v>#VALUE!</v>
      </c>
      <c r="BP186" s="454" t="e">
        <f>SUMPRODUCT(AV186:BA186*GS186:GX186)/(GS186:GX186+(BB186+BC186+BD186)*GY186+BG186)</f>
        <v>#VALUE!</v>
      </c>
      <c r="BQ186" s="454" t="e">
        <f>SUMPRODUCT(AV186:BA186*GS186:GX186)/(GS186:GX186+(BB186+BC186+BD186)*GY186+BG186)</f>
        <v>#VALUE!</v>
      </c>
      <c r="BR186" s="453" t="str">
        <f>IF(_tag_month_day!T176="","",_tag_month_day!T176)</f>
        <v/>
      </c>
      <c r="BS186" s="453" t="str">
        <f>IF(_tag_month_day!U176="","",_tag_month_day!U176)</f>
        <v/>
      </c>
      <c r="BT186" s="455" t="str">
        <f>IF(CK186="","",IF((CK186&gt;=BV186-0.12)*(CK186&lt;=BV186+0.12),"合格","不合格"))</f>
        <v/>
      </c>
      <c r="BU186" s="456" t="str">
        <f>IF(_tag_month_day!V176="","",_tag_month_day!V176)</f>
        <v/>
      </c>
      <c r="BV186" s="457" t="str">
        <f>IF(_tag_month_day!W176="","",_tag_month_day!W176)</f>
        <v/>
      </c>
      <c r="BW186" s="458" t="str">
        <f>IF(_tag_month_day!X176="","",_tag_month_day!X176)</f>
        <v/>
      </c>
      <c r="BX186" s="458" t="str">
        <f>IF(_tag_month_day!Y176="","",_tag_month_day!Y176)</f>
        <v/>
      </c>
      <c r="BY186" s="459">
        <f ca="1">L186</f>
        <v>43593.374999999578</v>
      </c>
      <c r="BZ186" s="460" t="s">
        <v>429</v>
      </c>
      <c r="CA186" s="461">
        <v>0.36458333333333298</v>
      </c>
      <c r="CB186" s="424" t="str">
        <f>IF(_tag_month_day!Z176="","",_tag_month_day!Z176)</f>
        <v/>
      </c>
      <c r="CC186" s="424" t="str">
        <f>IF(_tag_month_day!AA176="","",_tag_month_day!AA176)</f>
        <v/>
      </c>
      <c r="CD186" s="424" t="str">
        <f>IF(_tag_month_day!AB176="","",_tag_month_day!AB176)</f>
        <v/>
      </c>
      <c r="CE186" s="424" t="str">
        <f>IF(_tag_month_day!AC176="","",_tag_month_day!AC176)</f>
        <v/>
      </c>
      <c r="CF186" s="424" t="str">
        <f>IF(_tag_month_day!AD176="","",_tag_month_day!AD176)</f>
        <v/>
      </c>
      <c r="CG186" s="424" t="str">
        <f>IF(_tag_month_day!AE176="","",_tag_month_day!AE176)</f>
        <v/>
      </c>
      <c r="CH186" s="424" t="str">
        <f>IF(_tag_month_day!AF176="","",_tag_month_day!AF176)</f>
        <v/>
      </c>
      <c r="CI186" s="424" t="str">
        <f>IF(_tag_month_day!AG176="","",_tag_month_day!AG176)</f>
        <v/>
      </c>
      <c r="CJ186" s="424" t="str">
        <f>IF(_tag_month_day!AH176="","",_tag_month_day!AH176)</f>
        <v/>
      </c>
      <c r="CK186" s="424" t="str">
        <f>IF(_tag_month_day!AI176="","",_tag_month_day!AI176)</f>
        <v/>
      </c>
      <c r="CL186" s="4" t="str">
        <f>IF(_tag_month_day!AJ176="","",_tag_month_day!AJ176)</f>
        <v/>
      </c>
      <c r="CM186" s="4" t="str">
        <f>IF(_tag_month_day!AK176="","",_tag_month_day!AK176)</f>
        <v/>
      </c>
      <c r="CN186" s="4" t="str">
        <f>IF(_tag_month_day!AL176="","",_tag_month_day!AL176)</f>
        <v/>
      </c>
      <c r="CO186" s="4" t="str">
        <f>IF(_tag_month_day!AM176="","",_tag_month_day!AM176)</f>
        <v/>
      </c>
      <c r="CP186" s="4" t="str">
        <f>IF(_tag_month_day!AN176="","",_tag_month_day!AN176)</f>
        <v/>
      </c>
      <c r="CQ186" s="4" t="str">
        <f>IF(_tag_month_day!AO176="","",_tag_month_day!AO176)</f>
        <v/>
      </c>
      <c r="CR186" s="462" t="str">
        <f>IF(_tag_month_day!AP176="","",_tag_month_day!AP176)</f>
        <v/>
      </c>
      <c r="CS186" s="463" t="str">
        <f>IF(_tag_month_day!AQ176="","",_tag_month_day!AQ176)</f>
        <v/>
      </c>
      <c r="CT186" s="4" t="str">
        <f>IF(_tag_month_day!AR176="","",_tag_month_day!AR176)</f>
        <v/>
      </c>
      <c r="CU186" s="464" t="e">
        <f>DU186/AJ186</f>
        <v>#VALUE!</v>
      </c>
      <c r="CV186" s="451" t="e">
        <f>BG186/BH186</f>
        <v>#VALUE!</v>
      </c>
      <c r="CW186" s="465" t="e">
        <f>AJ186*(1-CV186)*CU186*AF186</f>
        <v>#VALUE!</v>
      </c>
      <c r="CX186" s="465" t="e">
        <f>CW186*94%</f>
        <v>#VALUE!</v>
      </c>
      <c r="CY186" s="466" t="e">
        <f>IF(CX186=0,0,DS186/(DS186+CX186))</f>
        <v>#VALUE!</v>
      </c>
      <c r="CZ186" s="465" t="e">
        <f>$AJ186*EF186</f>
        <v>#VALUE!</v>
      </c>
      <c r="DA186" s="465" t="e">
        <f>$AJ186*EG186</f>
        <v>#VALUE!</v>
      </c>
      <c r="DB186" s="465" t="e">
        <f>$AJ186*EH186</f>
        <v>#VALUE!</v>
      </c>
      <c r="DC186" s="465" t="e">
        <f>$AJ186*EI186</f>
        <v>#VALUE!</v>
      </c>
      <c r="DD186" s="465" t="e">
        <f>$AJ186*EJ186</f>
        <v>#VALUE!</v>
      </c>
      <c r="DE186" s="465" t="e">
        <f>$AJ186*EK186</f>
        <v>#VALUE!</v>
      </c>
      <c r="DF186" s="465" t="e">
        <f>$AJ186*EL186</f>
        <v>#VALUE!</v>
      </c>
      <c r="DG186" s="465" t="e">
        <f>$AJ186*EM186</f>
        <v>#VALUE!</v>
      </c>
      <c r="DH186" s="465" t="e">
        <f>$AJ186*EN186</f>
        <v>#VALUE!</v>
      </c>
      <c r="DI186" s="465" t="e">
        <f>$AJ186*EO186</f>
        <v>#VALUE!</v>
      </c>
      <c r="DJ186" s="465" t="e">
        <f>CZ186*(1-EP186)</f>
        <v>#VALUE!</v>
      </c>
      <c r="DK186" s="465" t="e">
        <f>DA186*(1-ER186)</f>
        <v>#VALUE!</v>
      </c>
      <c r="DL186" s="465" t="e">
        <f>DB186*(1-EQ186)</f>
        <v>#VALUE!</v>
      </c>
      <c r="DM186" s="465" t="e">
        <f>DC186*(1-ES186)</f>
        <v>#VALUE!</v>
      </c>
      <c r="DN186" s="465" t="e">
        <f>DD186*(1-ET186)</f>
        <v>#VALUE!</v>
      </c>
      <c r="DO186" s="465" t="e">
        <f>DE186</f>
        <v>#VALUE!</v>
      </c>
      <c r="DP186" s="465" t="e">
        <f>DF186*(1-EU186)</f>
        <v>#VALUE!</v>
      </c>
      <c r="DQ186" s="465" t="e">
        <f>DG186*(1-EV186)</f>
        <v>#VALUE!</v>
      </c>
      <c r="DR186" s="465" t="e">
        <f>DH186*(1-EW186)</f>
        <v>#VALUE!</v>
      </c>
      <c r="DS186" s="465" t="e">
        <f>DI186</f>
        <v>#VALUE!</v>
      </c>
      <c r="DT186" s="465" t="e">
        <f>SUM(DJ186:DS186)</f>
        <v>#VALUE!</v>
      </c>
      <c r="DU186" s="465" t="e">
        <f>(GS186:GX186)+(DP186+DQ186+DR186)*GY186+DS186</f>
        <v>#VALUE!</v>
      </c>
      <c r="DV186" s="451" t="e">
        <f>AV186/$BH186/(1-EP186)</f>
        <v>#VALUE!</v>
      </c>
      <c r="DW186" s="451" t="e">
        <f>AW186/$BH186/(1-ER186)</f>
        <v>#VALUE!</v>
      </c>
      <c r="DX186" s="451" t="e">
        <f>AX186/$BH186/(1-EQ186)</f>
        <v>#VALUE!</v>
      </c>
      <c r="DY186" s="451" t="e">
        <f>AY186/$BH186/(1-ES186)</f>
        <v>#VALUE!</v>
      </c>
      <c r="DZ186" s="451" t="e">
        <f>AZ186/$BH186/(1-ET186)</f>
        <v>#VALUE!</v>
      </c>
      <c r="EA186" s="451" t="e">
        <f>BA186/$BH186/(1-AX186)</f>
        <v>#VALUE!</v>
      </c>
      <c r="EB186" s="451" t="e">
        <f>BB186/$BH186/(1-EU186)</f>
        <v>#VALUE!</v>
      </c>
      <c r="EC186" s="451" t="e">
        <f>BC186/$BH186/(1-EV186)</f>
        <v>#VALUE!</v>
      </c>
      <c r="ED186" s="451" t="e">
        <f>BD186/$BH186/(1-EW186)</f>
        <v>#VALUE!</v>
      </c>
      <c r="EE186" s="451" t="e">
        <f>BG186/BH186</f>
        <v>#VALUE!</v>
      </c>
      <c r="EF186" s="451" t="e">
        <f>DV186/SUM($DV186:$EE186)</f>
        <v>#VALUE!</v>
      </c>
      <c r="EG186" s="451" t="e">
        <f>DW186/SUM($DV186:$EE186)</f>
        <v>#VALUE!</v>
      </c>
      <c r="EH186" s="451" t="e">
        <f>DX186/SUM($DV186:$EE186)</f>
        <v>#VALUE!</v>
      </c>
      <c r="EI186" s="451" t="e">
        <f>DY186/SUM($DV186:$EE186)</f>
        <v>#VALUE!</v>
      </c>
      <c r="EJ186" s="451" t="e">
        <f>DZ186/SUM($DV186:$EE186)</f>
        <v>#VALUE!</v>
      </c>
      <c r="EK186" s="451" t="e">
        <f>EA186/SUM($DV186:$EE186)</f>
        <v>#VALUE!</v>
      </c>
      <c r="EL186" s="451" t="e">
        <f>EB186/SUM($DV186:$EE186)</f>
        <v>#VALUE!</v>
      </c>
      <c r="EM186" s="451" t="e">
        <f>EC186/SUM($DV186:$EE186)</f>
        <v>#VALUE!</v>
      </c>
      <c r="EN186" s="451" t="e">
        <f>ED186/SUM($DV186:$EE186)</f>
        <v>#VALUE!</v>
      </c>
      <c r="EO186" s="451" t="e">
        <f>EE186/SUM($DV186:$EE186)</f>
        <v>#VALUE!</v>
      </c>
      <c r="EP186" s="450">
        <f>EP185</f>
        <v>0.080000000000000002</v>
      </c>
      <c r="EQ186" s="450">
        <f>EQ185</f>
        <v>0.014999999999999999</v>
      </c>
      <c r="ER186" s="450">
        <f>ER185</f>
        <v>0.014999999999999999</v>
      </c>
      <c r="ES186" s="450">
        <f>ES185</f>
        <v>0.014999999999999999</v>
      </c>
      <c r="ET186" s="450">
        <f>ET185</f>
        <v>0.014999999999999999</v>
      </c>
      <c r="EU186" s="450">
        <f>EU185</f>
        <v>0.089999999999999997</v>
      </c>
      <c r="EV186" s="450">
        <f>EV185</f>
        <v>0.089999999999999997</v>
      </c>
      <c r="EW186" s="450">
        <f>EW185</f>
        <v>0.089999999999999997</v>
      </c>
      <c r="EX186" s="431" t="str">
        <f>IF(_tag_month_day!AS176="","",_tag_month_day!AS176/100)</f>
        <v/>
      </c>
      <c r="EY186" s="431" t="str">
        <f>IF(_tag_month_day!AT176="","",_tag_month_day!AT176/100)</f>
        <v/>
      </c>
      <c r="EZ186" s="431" t="str">
        <f>IF(_tag_month_day!AU176="","",_tag_month_day!AU176/100)</f>
        <v/>
      </c>
      <c r="FA186" s="431" t="str">
        <f>IF(_tag_month_day!AV176="","",_tag_month_day!AV176/100)</f>
        <v/>
      </c>
      <c r="FB186" s="431" t="str">
        <f>IF(_tag_month_day!AW176="","",_tag_month_day!AW176/100)</f>
        <v/>
      </c>
      <c r="FC186" s="431" t="str">
        <f>IF(_tag_month_day!AX176="","",_tag_month_day!AX176/100)</f>
        <v/>
      </c>
      <c r="FD186" s="449" t="str">
        <f>IF(_tag_month_day!AY176="","",_tag_month_day!AY176/100)</f>
        <v/>
      </c>
      <c r="FE186" s="449" t="str">
        <f>IF(_tag_month_day!AZ176="","",_tag_month_day!AZ176/100)</f>
        <v/>
      </c>
      <c r="FF186" s="449" t="str">
        <f>IF(_tag_month_day!BA176="","",_tag_month_day!BA176/100)</f>
        <v/>
      </c>
      <c r="FG186" s="449" t="str">
        <f>IF(_tag_month_day!BB176="","",_tag_month_day!BB176/100)</f>
        <v/>
      </c>
      <c r="FH186" s="467" t="str">
        <f>IF(_tag_month_day!BC176="","",_tag_month_day!BC176/100)</f>
        <v/>
      </c>
      <c r="FI186" s="449">
        <f>FI185</f>
        <v>0.40999999999999998</v>
      </c>
      <c r="FJ186" s="449">
        <f>FJ185</f>
        <v>0.11</v>
      </c>
      <c r="FK186" s="449">
        <f>FK185</f>
        <v>0.014999999999999999</v>
      </c>
      <c r="FL186" s="449">
        <f>FL185</f>
        <v>0</v>
      </c>
      <c r="FM186" s="467">
        <f>FM185</f>
        <v>0.0001</v>
      </c>
      <c r="FN186" s="449">
        <f>FN185</f>
        <v>0.32000000000000001</v>
      </c>
      <c r="FO186" s="449">
        <f>FO185</f>
        <v>0.20000000000000001</v>
      </c>
      <c r="FP186" s="449">
        <f>FP185</f>
        <v>0.01</v>
      </c>
      <c r="FQ186" s="449">
        <f>FQ185</f>
        <v>0</v>
      </c>
      <c r="FR186" s="467">
        <f>FR185</f>
        <v>0.0001</v>
      </c>
      <c r="FS186" s="449" t="str">
        <f>IF(_tag_month_day!BD176="","",_tag_month_day!BD176/100)</f>
        <v/>
      </c>
      <c r="FT186" s="449" t="str">
        <f>IF(_tag_month_day!BE176="","",_tag_month_day!BE176/100)</f>
        <v/>
      </c>
      <c r="FU186" s="449" t="str">
        <f>IF(_tag_month_day!BF176="","",_tag_month_day!BF176/100)</f>
        <v/>
      </c>
      <c r="FV186" s="449" t="str">
        <f>IF(_tag_month_day!BG176="","",_tag_month_day!BG176/100)</f>
        <v/>
      </c>
      <c r="FW186" s="467" t="str">
        <f>IF(_tag_month_day!BH176="","",_tag_month_day!BH176/100)</f>
        <v/>
      </c>
      <c r="FX186" s="449" t="str">
        <f>IF(_tag_month_day!BI176="","",_tag_month_day!BI176/100)</f>
        <v/>
      </c>
      <c r="FY186" s="449" t="str">
        <f>IF(_tag_month_day!BJ176="","",_tag_month_day!BJ176/100)</f>
        <v/>
      </c>
      <c r="FZ186" s="468" t="str">
        <f>IF(_tag_month_day!BK176="","",_tag_month_day!BK176/100)</f>
        <v/>
      </c>
      <c r="GA186" s="449" t="str">
        <f>IF(_tag_month_day!BL176="","",_tag_month_day!BL176/100)</f>
        <v/>
      </c>
      <c r="GB186" s="467" t="str">
        <f>IF(_tag_month_day!BM176="","",_tag_month_day!BM176/100)</f>
        <v/>
      </c>
      <c r="GC186" s="431" t="str">
        <f>IF(_tag_month_day!BN176="","",_tag_month_day!BN176/100)</f>
        <v/>
      </c>
      <c r="GD186" s="431" t="str">
        <f>IF(_tag_month_day!BO176="","",_tag_month_day!BO176/100)</f>
        <v/>
      </c>
      <c r="GE186" s="431" t="str">
        <f>IF(_tag_month_day!BP176="","",_tag_month_day!BP176/100)</f>
        <v/>
      </c>
      <c r="GF186" s="431" t="str">
        <f>IF(_tag_month_day!BQ176="","",_tag_month_day!BQ176/100)</f>
        <v/>
      </c>
      <c r="GG186" s="431" t="str">
        <f>IF(_tag_month_day!BR176="","",_tag_month_day!BR176/100)</f>
        <v/>
      </c>
      <c r="GH186" s="431" t="str">
        <f>IF(_tag_month_day!BS176="","",_tag_month_day!BS176/100)</f>
        <v/>
      </c>
      <c r="GI186" s="467" t="str">
        <f>IF(_tag_month_day!BT176="","",_tag_month_day!BT176/100)</f>
        <v/>
      </c>
      <c r="GJ186" s="469" t="str">
        <f>IF(_tag_month_day!BU176="","",_tag_month_day!BU176/100)</f>
        <v/>
      </c>
      <c r="GK186" s="470">
        <f>GK185</f>
        <v>0.070000000000000007</v>
      </c>
      <c r="GL186" s="470">
        <f>GL185</f>
        <v>0.029999999999999999</v>
      </c>
      <c r="GM186" s="471" t="str">
        <f>IF(_tag_month_day!BX176="","",_tag_month_day!BX176/100)</f>
        <v/>
      </c>
      <c r="GN186" s="470">
        <f>GN185</f>
        <v>0.070000000000000007</v>
      </c>
      <c r="GO186" s="470">
        <f>GO185</f>
        <v>0.029999999999999999</v>
      </c>
      <c r="GP186" s="470">
        <f>GP185</f>
        <v>0.089999999999999997</v>
      </c>
      <c r="GQ186" s="470">
        <f>GQ185</f>
        <v>0.029999999999999999</v>
      </c>
      <c r="GR186" s="471" t="str">
        <f>IF(_tag_month_day!CA176="","",_tag_month_day!CA176/100)</f>
        <v/>
      </c>
      <c r="GS186" s="472">
        <f>GS185</f>
        <v>0.95299999999999996</v>
      </c>
      <c r="GT186" s="472">
        <f>GT185</f>
        <v>0.55000000000000004</v>
      </c>
      <c r="GU186" s="472">
        <f>GU185</f>
        <v>0.55000000000000004</v>
      </c>
      <c r="GV186" s="472">
        <f>GV185</f>
        <v>0.55000000000000004</v>
      </c>
      <c r="GW186" s="472">
        <f>GW185</f>
        <v>0.5</v>
      </c>
      <c r="GX186" s="472">
        <f>GX185</f>
        <v>0.93500000000000005</v>
      </c>
      <c r="GY186" s="472">
        <f>GY185</f>
        <v>0.14999999999999999</v>
      </c>
      <c r="GZ186" s="472">
        <f>GZ185</f>
        <v>1</v>
      </c>
      <c r="HA186" s="474">
        <f>HA185</f>
        <v>0.047</v>
      </c>
      <c r="HB186" s="474">
        <f>HB185</f>
        <v>0.45000000000000001</v>
      </c>
      <c r="HC186" s="474">
        <f>HC185</f>
        <v>0.45000000000000001</v>
      </c>
      <c r="HD186" s="474">
        <f>HD185</f>
        <v>0.45000000000000001</v>
      </c>
      <c r="HE186" s="474">
        <f>HE185</f>
        <v>0.5</v>
      </c>
      <c r="HF186" s="474">
        <f>HF185</f>
        <v>0.065000000000000002</v>
      </c>
      <c r="HG186" s="474">
        <f>HG185</f>
        <v>0.84999999999999998</v>
      </c>
      <c r="HH186" s="474">
        <f>HH185</f>
        <v>0</v>
      </c>
      <c r="HI186" s="10" t="e">
        <f>IF(BZ186&lt;&gt;"",CK186-BV186,0)</f>
        <v>#VALUE!</v>
      </c>
      <c r="HJ186" s="10" t="e">
        <f>IF(AJ186&gt;0,AH186-AJ186,0)</f>
        <v>#VALUE!</v>
      </c>
      <c r="HK186" s="466">
        <f>HK185</f>
        <v>0.84999999999999998</v>
      </c>
      <c r="HL186" s="424">
        <f>HL185</f>
        <v>550000</v>
      </c>
      <c r="HM186" s="424">
        <f>HM185</f>
        <v>480000</v>
      </c>
      <c r="HN186" s="465" t="e">
        <f>(DJ186*EZ186+DK186*FH186+DL186*FM186+DM186*FR186+DN186*FW186+DO186*GB186+DS186*GI186+DP186*GM186+DR186*GR186)*1000*2</f>
        <v>#VALUE!</v>
      </c>
      <c r="HO186" s="465" t="e">
        <f>HN186*HK186*$HO$2/HL186*1000000</f>
        <v>#VALUE!</v>
      </c>
      <c r="HP186" s="465" t="e">
        <f>HN186*HK186*$HP$2/HM186*1000000</f>
        <v>#VALUE!</v>
      </c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</row>
    <row customFormat="1" r="187" s="0">
      <c r="A187" s="420">
        <v>176</v>
      </c>
      <c r="B187" s="421">
        <f ca="1">IF(D187=D186,B186,IF(D187="夜班",B186+1,B186))</f>
        <v>43593</v>
      </c>
      <c r="C187" s="422">
        <f>C186</f>
        <v>0.041666666666666699</v>
      </c>
      <c r="D187" s="10" t="str">
        <f ca="1">IF(HOUR(G187)&lt;8,"夜班",IF(HOUR(G187)&lt;16,"白班",IF(HOUR(G187)&lt;24,"中班",0)))</f>
        <v>夜班</v>
      </c>
      <c r="E187" s="10" t="e">
        <f ca="1">IF(F187=1,"甲",IF(F187=2,"乙",IF(F187=3,"丙",IF(F187=4,"丁",""))))</f>
        <v>#REF!</v>
      </c>
      <c r="F187" s="10" t="e">
        <f ca="1">SUMPRODUCT((成本日报!$A$3:$A$95=计划!B187)*(成本日报!$B$3:$B$95=计划!$D187),成本日报!$C$3:$C$95)</f>
        <v>#REF!</v>
      </c>
      <c r="G187" s="423">
        <f ca="1">G186+C186</f>
        <v>43593.291666666242</v>
      </c>
      <c r="H187" s="423">
        <f ca="1">$G187+$C187/60*10+$C187*0</f>
        <v>43593.298611110687</v>
      </c>
      <c r="I187" s="423">
        <f ca="1">$G187+$C187/60*18+$C187*0</f>
        <v>43593.304166666239</v>
      </c>
      <c r="J187" s="423">
        <f ca="1">$G187+$C187/60*0+$C187*1</f>
        <v>43593.333333332906</v>
      </c>
      <c r="K187" s="423">
        <f ca="1">$G187+$C187/60*30+$C187*2</f>
        <v>43593.395833332914</v>
      </c>
      <c r="L187" s="423">
        <f ca="1">$G187+$C187/60*0+$C187*3</f>
        <v>43593.416666666242</v>
      </c>
      <c r="M187" s="424" t="str">
        <f>IF(_tag_month_day!A177="","",_tag_month_day!A177)</f>
        <v/>
      </c>
      <c r="N187" s="424" t="str">
        <f>IF(_tag_month_day!B177="","",_tag_month_day!B177)</f>
        <v/>
      </c>
      <c r="O187" s="425" t="e">
        <f>IF(M187+N187=0,"",M187+N187)</f>
        <v>#VALUE!</v>
      </c>
      <c r="P187" s="424" t="str">
        <f>IF(_tag_month_day!C177="","",_tag_month_day!C177)</f>
        <v/>
      </c>
      <c r="Q187" s="424" t="str">
        <f>IF(_tag_month_day!D177="","",_tag_month_day!D177)</f>
        <v/>
      </c>
      <c r="R187" s="426" t="str">
        <f>IF(_tag_month_day!CB177="","",_tag_month_day!CB177/100)</f>
        <v/>
      </c>
      <c r="S187" s="427" t="str">
        <f>IF(_tag_month_day!E177="","",_tag_month_day!E177)</f>
        <v/>
      </c>
      <c r="T187" s="427" t="str">
        <f>IF(_tag_month_day!F177="","",_tag_month_day!F177)</f>
        <v/>
      </c>
      <c r="U187" s="428" t="e">
        <f>S187+T187</f>
        <v>#VALUE!</v>
      </c>
      <c r="V187" s="429" t="e">
        <f>U187/AJ187</f>
        <v>#VALUE!</v>
      </c>
      <c r="W187" s="430" t="str">
        <f>IF(_jhy_month_day!A177="","",_jhy_month_day!A177)</f>
        <v/>
      </c>
      <c r="X187" s="431" t="str">
        <f>IF(_jhy_month_day!B177="","",_jhy_month_day!B177/100)</f>
        <v/>
      </c>
      <c r="Y187" s="431" t="str">
        <f>IF(_jhy_month_day!C177="","",_jhy_month_day!C177/100)</f>
        <v/>
      </c>
      <c r="Z187" s="432">
        <f>Z183+1</f>
        <v>44</v>
      </c>
      <c r="AA187" s="433" t="str">
        <f>IF(_tag_month_day!G177="","",_tag_month_day!G177/100)</f>
        <v/>
      </c>
      <c r="AB187" s="433" t="str">
        <f>IF(_tag_month_day!H177="","",_tag_month_day!H177/100)</f>
        <v/>
      </c>
      <c r="AC187" s="434">
        <f>IF(X187="",AC186,BK187*($AV186*X187+$AW186*FD186+$AX186*FI186+$AY186*FN186+$AZ186*FS186+$BA186*FX186+$BG186*GE186)/(AV186*Y187+AX186*FK186+AW186*FF186+AY186*FP186+AZ186*FU186+BA186*FZ186+BG186*GG186+BB186*GK186+BC186*GN186+BD186*GP186))</f>
        <v>1.59963432013121</v>
      </c>
      <c r="AD187" s="435" t="str">
        <f>IF(AC187=AC186,"",AC187-AC186)</f>
        <v/>
      </c>
      <c r="AE187" s="436" t="str">
        <f>IF(1-AF187=0,"",(1-AF187))</f>
        <v/>
      </c>
      <c r="AF187" s="437">
        <v>1</v>
      </c>
      <c r="AG187" s="10" t="str">
        <f>AG186</f>
        <v>8B4</v>
      </c>
      <c r="AH187" s="438" t="str">
        <f>AH186</f>
        <v/>
      </c>
      <c r="AI187" s="424" t="e">
        <f>IF(ROUND(AJ187-AJ186,1)=0,"",AJ187-AJ186)</f>
        <v>#VALUE!</v>
      </c>
      <c r="AJ187" s="10" t="str">
        <f>IF(_tag_month_day!I177="","",_tag_month_day!I177)</f>
        <v/>
      </c>
      <c r="AK187" s="440"/>
      <c r="AL187" s="440"/>
      <c r="AM187" s="440"/>
      <c r="AN187" s="441">
        <f>AN186</f>
        <v>2</v>
      </c>
      <c r="AO187" s="441">
        <f>AO186</f>
        <v>8</v>
      </c>
      <c r="AP187" s="442" t="e">
        <f>(IF(AN187=0,AS186,AS186*(1+AO187/AN187)/(AR187+AO187/AN187)))+AT187</f>
        <v>#VALUE!</v>
      </c>
      <c r="AQ187" s="443" t="str">
        <f>IF(_tag_month_day!J177="","",_tag_month_day!J177/100)</f>
        <v/>
      </c>
      <c r="AR187" s="444">
        <f>AR186</f>
        <v>1.3</v>
      </c>
      <c r="AS187" s="445" t="e">
        <f>AQ187*(AN187*AR187+AO187)/(AN187+AO187)</f>
        <v>#VALUE!</v>
      </c>
      <c r="AT187" s="445" t="e">
        <f>(SUM(BE187:BF187)-SUM(BE186:BF186))*0.05</f>
        <v>#VALUE!</v>
      </c>
      <c r="AU187" s="446" t="str">
        <f>IF(_tag_month_day!CC177="","",IF(_tag_month_day!CC177&gt;0,_tag_month_day!CD177,_tag_month_day!CE177))</f>
        <v/>
      </c>
      <c r="AV187" s="447" t="str">
        <f>IF(_tag_month_day!L177="","",_tag_month_day!L177/100)</f>
        <v/>
      </c>
      <c r="AW187" s="431">
        <f>AW186</f>
        <v>0</v>
      </c>
      <c r="AX187" s="431">
        <f>AX186</f>
        <v>0</v>
      </c>
      <c r="AY187" s="431" t="str">
        <f>IF(_tag_month_day!M177="","",_tag_month_day!M177/100)</f>
        <v/>
      </c>
      <c r="AZ187" s="431" t="str">
        <f>IF(_tag_month_day!N177="","",_tag_month_day!N177/100)</f>
        <v/>
      </c>
      <c r="BA187" s="431" t="str">
        <f>IF(_tag_month_day!O177="","",_tag_month_day!O177/100)</f>
        <v/>
      </c>
      <c r="BB187" s="448" t="str">
        <f>IF(_tag_month_day!P177="","",_tag_month_day!P177/100)</f>
        <v/>
      </c>
      <c r="BC187" s="448">
        <f>BC186</f>
        <v>0</v>
      </c>
      <c r="BD187" s="448" t="str">
        <f>IF(_tag_month_day!Q177="","",_tag_month_day!Q177/100)</f>
        <v/>
      </c>
      <c r="BE187" s="449" t="str">
        <f>IF(_tag_month_day!R177="","",_tag_month_day!R177/100)</f>
        <v/>
      </c>
      <c r="BF187" s="388" t="e">
        <f>(AU187*(100+BE187*100))/(AJ187-AU187)/100</f>
        <v>#VALUE!</v>
      </c>
      <c r="BG187" s="450" t="e">
        <f>BE187+BF187</f>
        <v>#VALUE!</v>
      </c>
      <c r="BH187" s="451" t="e">
        <f>SUM(AV187:BF187)</f>
        <v>#VALUE!</v>
      </c>
      <c r="BI187" s="452" t="e">
        <f>IF(CX187=0,BI186,(DK187*查询!$R$5+DL187*查询!$Q$5+DM187*查询!$N$5+DN187*查询!$O$5+DO187*查询!$P$5)*AF187/CX187)</f>
        <v>#VALUE!</v>
      </c>
      <c r="BJ187" s="452" t="e">
        <f>IF(CX187=0,BJ186,(DP187*查询!$S$5+DQ187*查询!$T$5+DR187*查询!$U$5)*AF187/CX187)</f>
        <v>#VALUE!</v>
      </c>
      <c r="BK187" s="452">
        <f>BK186</f>
        <v>1</v>
      </c>
      <c r="BL187" s="453" t="e">
        <f>SUMPRODUCT((AV187:BA187)*(GS187:GX187))/((GS187:GX187)+SUM(BB187:BD187)*GY187+BG187*GZ187)</f>
        <v>#VALUE!</v>
      </c>
      <c r="BM187" s="453" t="e">
        <f>BK187*($AV187*FB187+$AW187*FD187+$AX187*FI187+$AY187*FN187+$AZ187*FS187+$BA187*FX187+$BG187*GE187)/(AV187*EY187+AX187*FK187+AW187*FF187+AY187*FP187+AZ187*FU187+BA187*FZ187+BG187*GG187+BB187*GK187+BC187*GN187+BD187*GP187)</f>
        <v>#VALUE!</v>
      </c>
      <c r="BN187" s="453" t="e">
        <f>($AV187*FC187+$AX187*FJ187+$AW187*FE187+$AY187*FO187+$AZ187*FT187+$BA187*FY187+$BG187*GF187)/($AV187*FA187+BG187*GH187+BB187*GL187+BC187*GO187+BD187*GQ187+BA187*GA187)</f>
        <v>#VALUE!</v>
      </c>
      <c r="BO187" s="454" t="e">
        <f>SUMPRODUCT(AV187:BA187*GS187:GX187)/(GS187:GX187+(BB187+BC187+BD187)*GY187+BG187)</f>
        <v>#VALUE!</v>
      </c>
      <c r="BP187" s="454" t="e">
        <f>SUMPRODUCT(AV187:BA187*GS187:GX187)/(GS187:GX187+(BB187+BC187+BD187)*GY187+BG187)</f>
        <v>#VALUE!</v>
      </c>
      <c r="BQ187" s="454" t="e">
        <f>SUMPRODUCT(AV187:BA187*GS187:GX187)/(GS187:GX187+(BB187+BC187+BD187)*GY187+BG187)</f>
        <v>#VALUE!</v>
      </c>
      <c r="BR187" s="453" t="str">
        <f>IF(_tag_month_day!T177="","",_tag_month_day!T177)</f>
        <v/>
      </c>
      <c r="BS187" s="453" t="str">
        <f>IF(_tag_month_day!U177="","",_tag_month_day!U177)</f>
        <v/>
      </c>
      <c r="BT187" s="455" t="str">
        <f>IF(CK187="","",IF((CK187&gt;=BV187-0.12)*(CK187&lt;=BV187+0.12),"合格","不合格"))</f>
        <v/>
      </c>
      <c r="BU187" s="456" t="str">
        <f>IF(_tag_month_day!V177="","",_tag_month_day!V177)</f>
        <v/>
      </c>
      <c r="BV187" s="457" t="str">
        <f>IF(_tag_month_day!W177="","",_tag_month_day!W177)</f>
        <v/>
      </c>
      <c r="BW187" s="458" t="str">
        <f>IF(_tag_month_day!X177="","",_tag_month_day!X177)</f>
        <v/>
      </c>
      <c r="BX187" s="458" t="str">
        <f>IF(_tag_month_day!Y177="","",_tag_month_day!Y177)</f>
        <v/>
      </c>
      <c r="BY187" s="459">
        <f ca="1">L187</f>
        <v>43593.416666666242</v>
      </c>
      <c r="BZ187" s="460"/>
      <c r="CA187" s="461"/>
      <c r="CB187" s="424" t="str">
        <f>IF(_tag_month_day!Z177="","",_tag_month_day!Z177)</f>
        <v/>
      </c>
      <c r="CC187" s="424" t="str">
        <f>IF(_tag_month_day!AA177="","",_tag_month_day!AA177)</f>
        <v/>
      </c>
      <c r="CD187" s="424" t="str">
        <f>IF(_tag_month_day!AB177="","",_tag_month_day!AB177)</f>
        <v/>
      </c>
      <c r="CE187" s="424" t="str">
        <f>IF(_tag_month_day!AC177="","",_tag_month_day!AC177)</f>
        <v/>
      </c>
      <c r="CF187" s="424" t="str">
        <f>IF(_tag_month_day!AD177="","",_tag_month_day!AD177)</f>
        <v/>
      </c>
      <c r="CG187" s="424" t="str">
        <f>IF(_tag_month_day!AE177="","",_tag_month_day!AE177)</f>
        <v/>
      </c>
      <c r="CH187" s="424" t="str">
        <f>IF(_tag_month_day!AF177="","",_tag_month_day!AF177)</f>
        <v/>
      </c>
      <c r="CI187" s="424" t="str">
        <f>IF(_tag_month_day!AG177="","",_tag_month_day!AG177)</f>
        <v/>
      </c>
      <c r="CJ187" s="424" t="str">
        <f>IF(_tag_month_day!AH177="","",_tag_month_day!AH177)</f>
        <v/>
      </c>
      <c r="CK187" s="424" t="str">
        <f>IF(_tag_month_day!AI177="","",_tag_month_day!AI177)</f>
        <v/>
      </c>
      <c r="CL187" s="4" t="str">
        <f>IF(_tag_month_day!AJ177="","",_tag_month_day!AJ177)</f>
        <v/>
      </c>
      <c r="CM187" s="4" t="str">
        <f>IF(_tag_month_day!AK177="","",_tag_month_day!AK177)</f>
        <v/>
      </c>
      <c r="CN187" s="4" t="str">
        <f>IF(_tag_month_day!AL177="","",_tag_month_day!AL177)</f>
        <v/>
      </c>
      <c r="CO187" s="4" t="str">
        <f>IF(_tag_month_day!AM177="","",_tag_month_day!AM177)</f>
        <v/>
      </c>
      <c r="CP187" s="4" t="str">
        <f>IF(_tag_month_day!AN177="","",_tag_month_day!AN177)</f>
        <v/>
      </c>
      <c r="CQ187" s="4" t="str">
        <f>IF(_tag_month_day!AO177="","",_tag_month_day!AO177)</f>
        <v/>
      </c>
      <c r="CR187" s="462" t="str">
        <f>IF(_tag_month_day!AP177="","",_tag_month_day!AP177)</f>
        <v/>
      </c>
      <c r="CS187" s="463" t="str">
        <f>IF(_tag_month_day!AQ177="","",_tag_month_day!AQ177)</f>
        <v/>
      </c>
      <c r="CT187" s="4" t="str">
        <f>IF(_tag_month_day!AR177="","",_tag_month_day!AR177)</f>
        <v/>
      </c>
      <c r="CU187" s="464" t="e">
        <f>DU187/AJ187</f>
        <v>#VALUE!</v>
      </c>
      <c r="CV187" s="451" t="e">
        <f>BG187/BH187</f>
        <v>#VALUE!</v>
      </c>
      <c r="CW187" s="465" t="e">
        <f>AJ187*(1-CV187)*CU187*AF187</f>
        <v>#VALUE!</v>
      </c>
      <c r="CX187" s="465" t="e">
        <f>CW187*94%</f>
        <v>#VALUE!</v>
      </c>
      <c r="CY187" s="466" t="e">
        <f>IF(CX187=0,0,DS187/(DS187+CX187))</f>
        <v>#VALUE!</v>
      </c>
      <c r="CZ187" s="465" t="e">
        <f>$AJ187*EF187</f>
        <v>#VALUE!</v>
      </c>
      <c r="DA187" s="465" t="e">
        <f>$AJ187*EG187</f>
        <v>#VALUE!</v>
      </c>
      <c r="DB187" s="465" t="e">
        <f>$AJ187*EH187</f>
        <v>#VALUE!</v>
      </c>
      <c r="DC187" s="465" t="e">
        <f>$AJ187*EI187</f>
        <v>#VALUE!</v>
      </c>
      <c r="DD187" s="465" t="e">
        <f>$AJ187*EJ187</f>
        <v>#VALUE!</v>
      </c>
      <c r="DE187" s="465" t="e">
        <f>$AJ187*EK187</f>
        <v>#VALUE!</v>
      </c>
      <c r="DF187" s="465" t="e">
        <f>$AJ187*EL187</f>
        <v>#VALUE!</v>
      </c>
      <c r="DG187" s="465" t="e">
        <f>$AJ187*EM187</f>
        <v>#VALUE!</v>
      </c>
      <c r="DH187" s="465" t="e">
        <f>$AJ187*EN187</f>
        <v>#VALUE!</v>
      </c>
      <c r="DI187" s="465" t="e">
        <f>$AJ187*EO187</f>
        <v>#VALUE!</v>
      </c>
      <c r="DJ187" s="465" t="e">
        <f>CZ187*(1-EP187)</f>
        <v>#VALUE!</v>
      </c>
      <c r="DK187" s="465" t="e">
        <f>DA187*(1-ER187)</f>
        <v>#VALUE!</v>
      </c>
      <c r="DL187" s="465" t="e">
        <f>DB187*(1-EQ187)</f>
        <v>#VALUE!</v>
      </c>
      <c r="DM187" s="465" t="e">
        <f>DC187*(1-ES187)</f>
        <v>#VALUE!</v>
      </c>
      <c r="DN187" s="465" t="e">
        <f>DD187*(1-ET187)</f>
        <v>#VALUE!</v>
      </c>
      <c r="DO187" s="465" t="e">
        <f>DE187</f>
        <v>#VALUE!</v>
      </c>
      <c r="DP187" s="465" t="e">
        <f>DF187*(1-EU187)</f>
        <v>#VALUE!</v>
      </c>
      <c r="DQ187" s="465" t="e">
        <f>DG187*(1-EV187)</f>
        <v>#VALUE!</v>
      </c>
      <c r="DR187" s="465" t="e">
        <f>DH187*(1-EW187)</f>
        <v>#VALUE!</v>
      </c>
      <c r="DS187" s="465" t="e">
        <f>DI187</f>
        <v>#VALUE!</v>
      </c>
      <c r="DT187" s="465" t="e">
        <f>SUM(DJ187:DS187)</f>
        <v>#VALUE!</v>
      </c>
      <c r="DU187" s="465" t="e">
        <f>(GS187:GX187)+(DP187+DQ187+DR187)*GY187+DS187</f>
        <v>#VALUE!</v>
      </c>
      <c r="DV187" s="451" t="e">
        <f>AV187/$BH187/(1-EP187)</f>
        <v>#VALUE!</v>
      </c>
      <c r="DW187" s="451" t="e">
        <f>AW187/$BH187/(1-ER187)</f>
        <v>#VALUE!</v>
      </c>
      <c r="DX187" s="451" t="e">
        <f>AX187/$BH187/(1-EQ187)</f>
        <v>#VALUE!</v>
      </c>
      <c r="DY187" s="451" t="e">
        <f>AY187/$BH187/(1-ES187)</f>
        <v>#VALUE!</v>
      </c>
      <c r="DZ187" s="451" t="e">
        <f>AZ187/$BH187/(1-ET187)</f>
        <v>#VALUE!</v>
      </c>
      <c r="EA187" s="451" t="e">
        <f>BA187/$BH187/(1-AX187)</f>
        <v>#VALUE!</v>
      </c>
      <c r="EB187" s="451" t="e">
        <f>BB187/$BH187/(1-EU187)</f>
        <v>#VALUE!</v>
      </c>
      <c r="EC187" s="451" t="e">
        <f>BC187/$BH187/(1-EV187)</f>
        <v>#VALUE!</v>
      </c>
      <c r="ED187" s="451" t="e">
        <f>BD187/$BH187/(1-EW187)</f>
        <v>#VALUE!</v>
      </c>
      <c r="EE187" s="451" t="e">
        <f>BG187/BH187</f>
        <v>#VALUE!</v>
      </c>
      <c r="EF187" s="451" t="e">
        <f>DV187/SUM($DV187:$EE187)</f>
        <v>#VALUE!</v>
      </c>
      <c r="EG187" s="451" t="e">
        <f>DW187/SUM($DV187:$EE187)</f>
        <v>#VALUE!</v>
      </c>
      <c r="EH187" s="451" t="e">
        <f>DX187/SUM($DV187:$EE187)</f>
        <v>#VALUE!</v>
      </c>
      <c r="EI187" s="451" t="e">
        <f>DY187/SUM($DV187:$EE187)</f>
        <v>#VALUE!</v>
      </c>
      <c r="EJ187" s="451" t="e">
        <f>DZ187/SUM($DV187:$EE187)</f>
        <v>#VALUE!</v>
      </c>
      <c r="EK187" s="451" t="e">
        <f>EA187/SUM($DV187:$EE187)</f>
        <v>#VALUE!</v>
      </c>
      <c r="EL187" s="451" t="e">
        <f>EB187/SUM($DV187:$EE187)</f>
        <v>#VALUE!</v>
      </c>
      <c r="EM187" s="451" t="e">
        <f>EC187/SUM($DV187:$EE187)</f>
        <v>#VALUE!</v>
      </c>
      <c r="EN187" s="451" t="e">
        <f>ED187/SUM($DV187:$EE187)</f>
        <v>#VALUE!</v>
      </c>
      <c r="EO187" s="451" t="e">
        <f>EE187/SUM($DV187:$EE187)</f>
        <v>#VALUE!</v>
      </c>
      <c r="EP187" s="450">
        <f>EP186</f>
        <v>0.080000000000000002</v>
      </c>
      <c r="EQ187" s="450">
        <f>EQ186</f>
        <v>0.014999999999999999</v>
      </c>
      <c r="ER187" s="450">
        <f>ER186</f>
        <v>0.014999999999999999</v>
      </c>
      <c r="ES187" s="450">
        <f>ES186</f>
        <v>0.014999999999999999</v>
      </c>
      <c r="ET187" s="450">
        <f>ET186</f>
        <v>0.014999999999999999</v>
      </c>
      <c r="EU187" s="450">
        <f>EU186</f>
        <v>0.089999999999999997</v>
      </c>
      <c r="EV187" s="450">
        <f>EV186</f>
        <v>0.089999999999999997</v>
      </c>
      <c r="EW187" s="450">
        <f>EW186</f>
        <v>0.089999999999999997</v>
      </c>
      <c r="EX187" s="431" t="str">
        <f>IF(_tag_month_day!AS177="","",_tag_month_day!AS177/100)</f>
        <v/>
      </c>
      <c r="EY187" s="431" t="str">
        <f>IF(_tag_month_day!AT177="","",_tag_month_day!AT177/100)</f>
        <v/>
      </c>
      <c r="EZ187" s="431" t="str">
        <f>IF(_tag_month_day!AU177="","",_tag_month_day!AU177/100)</f>
        <v/>
      </c>
      <c r="FA187" s="431" t="str">
        <f>IF(_tag_month_day!AV177="","",_tag_month_day!AV177/100)</f>
        <v/>
      </c>
      <c r="FB187" s="431" t="str">
        <f>IF(_tag_month_day!AW177="","",_tag_month_day!AW177/100)</f>
        <v/>
      </c>
      <c r="FC187" s="431" t="str">
        <f>IF(_tag_month_day!AX177="","",_tag_month_day!AX177/100)</f>
        <v/>
      </c>
      <c r="FD187" s="449" t="str">
        <f>IF(_tag_month_day!AY177="","",_tag_month_day!AY177/100)</f>
        <v/>
      </c>
      <c r="FE187" s="449" t="str">
        <f>IF(_tag_month_day!AZ177="","",_tag_month_day!AZ177/100)</f>
        <v/>
      </c>
      <c r="FF187" s="449" t="str">
        <f>IF(_tag_month_day!BA177="","",_tag_month_day!BA177/100)</f>
        <v/>
      </c>
      <c r="FG187" s="449" t="str">
        <f>IF(_tag_month_day!BB177="","",_tag_month_day!BB177/100)</f>
        <v/>
      </c>
      <c r="FH187" s="467" t="str">
        <f>IF(_tag_month_day!BC177="","",_tag_month_day!BC177/100)</f>
        <v/>
      </c>
      <c r="FI187" s="449">
        <f>FI186</f>
        <v>0.40999999999999998</v>
      </c>
      <c r="FJ187" s="449">
        <f>FJ186</f>
        <v>0.11</v>
      </c>
      <c r="FK187" s="449">
        <f>FK186</f>
        <v>0.014999999999999999</v>
      </c>
      <c r="FL187" s="449">
        <f>FL186</f>
        <v>0</v>
      </c>
      <c r="FM187" s="467">
        <f>FM186</f>
        <v>0.0001</v>
      </c>
      <c r="FN187" s="449">
        <f>FN186</f>
        <v>0.32000000000000001</v>
      </c>
      <c r="FO187" s="449">
        <f>FO186</f>
        <v>0.20000000000000001</v>
      </c>
      <c r="FP187" s="449">
        <f>FP186</f>
        <v>0.01</v>
      </c>
      <c r="FQ187" s="449">
        <f>FQ186</f>
        <v>0</v>
      </c>
      <c r="FR187" s="467">
        <f>FR186</f>
        <v>0.0001</v>
      </c>
      <c r="FS187" s="449" t="str">
        <f>IF(_tag_month_day!BD177="","",_tag_month_day!BD177/100)</f>
        <v/>
      </c>
      <c r="FT187" s="449" t="str">
        <f>IF(_tag_month_day!BE177="","",_tag_month_day!BE177/100)</f>
        <v/>
      </c>
      <c r="FU187" s="449" t="str">
        <f>IF(_tag_month_day!BF177="","",_tag_month_day!BF177/100)</f>
        <v/>
      </c>
      <c r="FV187" s="449" t="str">
        <f>IF(_tag_month_day!BG177="","",_tag_month_day!BG177/100)</f>
        <v/>
      </c>
      <c r="FW187" s="467" t="str">
        <f>IF(_tag_month_day!BH177="","",_tag_month_day!BH177/100)</f>
        <v/>
      </c>
      <c r="FX187" s="449" t="str">
        <f>IF(_tag_month_day!BI177="","",_tag_month_day!BI177/100)</f>
        <v/>
      </c>
      <c r="FY187" s="449" t="str">
        <f>IF(_tag_month_day!BJ177="","",_tag_month_day!BJ177/100)</f>
        <v/>
      </c>
      <c r="FZ187" s="468" t="str">
        <f>IF(_tag_month_day!BK177="","",_tag_month_day!BK177/100)</f>
        <v/>
      </c>
      <c r="GA187" s="449" t="str">
        <f>IF(_tag_month_day!BL177="","",_tag_month_day!BL177/100)</f>
        <v/>
      </c>
      <c r="GB187" s="467" t="str">
        <f>IF(_tag_month_day!BM177="","",_tag_month_day!BM177/100)</f>
        <v/>
      </c>
      <c r="GC187" s="431" t="str">
        <f>IF(_tag_month_day!BN177="","",_tag_month_day!BN177/100)</f>
        <v/>
      </c>
      <c r="GD187" s="431" t="str">
        <f>IF(_tag_month_day!BO177="","",_tag_month_day!BO177/100)</f>
        <v/>
      </c>
      <c r="GE187" s="431" t="str">
        <f>IF(_tag_month_day!BP177="","",_tag_month_day!BP177/100)</f>
        <v/>
      </c>
      <c r="GF187" s="431" t="str">
        <f>IF(_tag_month_day!BQ177="","",_tag_month_day!BQ177/100)</f>
        <v/>
      </c>
      <c r="GG187" s="431" t="str">
        <f>IF(_tag_month_day!BR177="","",_tag_month_day!BR177/100)</f>
        <v/>
      </c>
      <c r="GH187" s="431" t="str">
        <f>IF(_tag_month_day!BS177="","",_tag_month_day!BS177/100)</f>
        <v/>
      </c>
      <c r="GI187" s="467" t="str">
        <f>IF(_tag_month_day!BT177="","",_tag_month_day!BT177/100)</f>
        <v/>
      </c>
      <c r="GJ187" s="469" t="str">
        <f>IF(_tag_month_day!BU177="","",_tag_month_day!BU177/100)</f>
        <v/>
      </c>
      <c r="GK187" s="470">
        <f>GK186</f>
        <v>0.070000000000000007</v>
      </c>
      <c r="GL187" s="470">
        <f>GL186</f>
        <v>0.029999999999999999</v>
      </c>
      <c r="GM187" s="471" t="str">
        <f>IF(_tag_month_day!BX177="","",_tag_month_day!BX177/100)</f>
        <v/>
      </c>
      <c r="GN187" s="470">
        <f>GN186</f>
        <v>0.070000000000000007</v>
      </c>
      <c r="GO187" s="470">
        <f>GO186</f>
        <v>0.029999999999999999</v>
      </c>
      <c r="GP187" s="470">
        <f>GP186</f>
        <v>0.089999999999999997</v>
      </c>
      <c r="GQ187" s="470">
        <f>GQ186</f>
        <v>0.029999999999999999</v>
      </c>
      <c r="GR187" s="471" t="str">
        <f>IF(_tag_month_day!CA177="","",_tag_month_day!CA177/100)</f>
        <v/>
      </c>
      <c r="GS187" s="472">
        <f>GS186</f>
        <v>0.95299999999999996</v>
      </c>
      <c r="GT187" s="472">
        <f>GT186</f>
        <v>0.55000000000000004</v>
      </c>
      <c r="GU187" s="472">
        <f>GU186</f>
        <v>0.55000000000000004</v>
      </c>
      <c r="GV187" s="472">
        <f>GV186</f>
        <v>0.55000000000000004</v>
      </c>
      <c r="GW187" s="472">
        <f>GW186</f>
        <v>0.5</v>
      </c>
      <c r="GX187" s="472">
        <f>GX186</f>
        <v>0.93500000000000005</v>
      </c>
      <c r="GY187" s="472">
        <f>GY186</f>
        <v>0.14999999999999999</v>
      </c>
      <c r="GZ187" s="472">
        <f>GZ186</f>
        <v>1</v>
      </c>
      <c r="HA187" s="474">
        <f>HA186</f>
        <v>0.047</v>
      </c>
      <c r="HB187" s="474">
        <f>HB186</f>
        <v>0.45000000000000001</v>
      </c>
      <c r="HC187" s="474">
        <f>HC186</f>
        <v>0.45000000000000001</v>
      </c>
      <c r="HD187" s="474">
        <f>HD186</f>
        <v>0.45000000000000001</v>
      </c>
      <c r="HE187" s="474">
        <f>HE186</f>
        <v>0.5</v>
      </c>
      <c r="HF187" s="474">
        <f>HF186</f>
        <v>0.065000000000000002</v>
      </c>
      <c r="HG187" s="474">
        <f>HG186</f>
        <v>0.84999999999999998</v>
      </c>
      <c r="HH187" s="474">
        <f>HH186</f>
        <v>0</v>
      </c>
      <c r="HI187" s="10">
        <f>IF(BZ187&lt;&gt;"",CK187-BV187,0)</f>
        <v>0</v>
      </c>
      <c r="HJ187" s="10" t="e">
        <f>IF(AJ187&gt;0,AH187-AJ187,0)</f>
        <v>#VALUE!</v>
      </c>
      <c r="HK187" s="466">
        <f>HK186</f>
        <v>0.84999999999999998</v>
      </c>
      <c r="HL187" s="424">
        <f>HL186</f>
        <v>550000</v>
      </c>
      <c r="HM187" s="424">
        <f>HM186</f>
        <v>480000</v>
      </c>
      <c r="HN187" s="465" t="e">
        <f>(DJ187*EZ187+DK187*FH187+DL187*FM187+DM187*FR187+DN187*FW187+DO187*GB187+DS187*GI187+DP187*GM187+DR187*GR187)*1000*2</f>
        <v>#VALUE!</v>
      </c>
      <c r="HO187" s="465" t="e">
        <f>HN187*HK187*$HO$2/HL187*1000000</f>
        <v>#VALUE!</v>
      </c>
      <c r="HP187" s="465" t="e">
        <f>HN187*HK187*$HP$2/HM187*1000000</f>
        <v>#VALUE!</v>
      </c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</row>
    <row customFormat="1" r="188" s="0">
      <c r="A188" s="420">
        <v>177</v>
      </c>
      <c r="B188" s="421">
        <f ca="1">IF(D188=D187,B187,IF(D188="夜班",B187+1,B187))</f>
        <v>43593</v>
      </c>
      <c r="C188" s="422">
        <f>C187</f>
        <v>0.041666666666666699</v>
      </c>
      <c r="D188" s="10" t="str">
        <f ca="1">IF(HOUR(G188)&lt;8,"夜班",IF(HOUR(G188)&lt;16,"白班",IF(HOUR(G188)&lt;24,"中班",0)))</f>
        <v>夜班</v>
      </c>
      <c r="E188" s="10" t="e">
        <f ca="1">IF(F188=1,"甲",IF(F188=2,"乙",IF(F188=3,"丙",IF(F188=4,"丁",""))))</f>
        <v>#REF!</v>
      </c>
      <c r="F188" s="10" t="e">
        <f ca="1">SUMPRODUCT((成本日报!$A$3:$A$95=计划!B188)*(成本日报!$B$3:$B$95=计划!$D188),成本日报!$C$3:$C$95)</f>
        <v>#REF!</v>
      </c>
      <c r="G188" s="423">
        <f ca="1">G187+C187</f>
        <v>43593.333333332906</v>
      </c>
      <c r="H188" s="423">
        <f ca="1">$G188+$C188/60*10+$C188*0</f>
        <v>43593.340277777352</v>
      </c>
      <c r="I188" s="423">
        <f ca="1">$G188+$C188/60*18+$C188*0</f>
        <v>43593.345833332904</v>
      </c>
      <c r="J188" s="423">
        <f ca="1">$G188+$C188/60*0+$C188*1</f>
        <v>43593.374999999571</v>
      </c>
      <c r="K188" s="423">
        <f ca="1">$G188+$C188/60*30+$C188*2</f>
        <v>43593.437499999578</v>
      </c>
      <c r="L188" s="423">
        <f ca="1">$G188+$C188/60*0+$C188*3</f>
        <v>43593.458333332906</v>
      </c>
      <c r="M188" s="424" t="str">
        <f>IF(_tag_month_day!A178="","",_tag_month_day!A178)</f>
        <v/>
      </c>
      <c r="N188" s="424" t="str">
        <f>IF(_tag_month_day!B178="","",_tag_month_day!B178)</f>
        <v/>
      </c>
      <c r="O188" s="425" t="e">
        <f>IF(M188+N188=0,"",M188+N188)</f>
        <v>#VALUE!</v>
      </c>
      <c r="P188" s="424" t="str">
        <f>IF(_tag_month_day!C178="","",_tag_month_day!C178)</f>
        <v/>
      </c>
      <c r="Q188" s="424" t="str">
        <f>IF(_tag_month_day!D178="","",_tag_month_day!D178)</f>
        <v/>
      </c>
      <c r="R188" s="426" t="str">
        <f>IF(_tag_month_day!CB178="","",_tag_month_day!CB178/100)</f>
        <v/>
      </c>
      <c r="S188" s="427" t="str">
        <f>IF(_tag_month_day!E178="","",_tag_month_day!E178)</f>
        <v/>
      </c>
      <c r="T188" s="427" t="str">
        <f>IF(_tag_month_day!F178="","",_tag_month_day!F178)</f>
        <v/>
      </c>
      <c r="U188" s="428" t="e">
        <f>S188+T188</f>
        <v>#VALUE!</v>
      </c>
      <c r="V188" s="429" t="e">
        <f>U188/AJ188</f>
        <v>#VALUE!</v>
      </c>
      <c r="W188" s="430" t="str">
        <f>IF(_jhy_month_day!A178="","",_jhy_month_day!A178)</f>
        <v/>
      </c>
      <c r="X188" s="431" t="str">
        <f>IF(_jhy_month_day!B178="","",_jhy_month_day!B178/100)</f>
        <v/>
      </c>
      <c r="Y188" s="431" t="str">
        <f>IF(_jhy_month_day!C178="","",_jhy_month_day!C178/100)</f>
        <v/>
      </c>
      <c r="Z188" s="432">
        <f>Z184+1</f>
        <v>45</v>
      </c>
      <c r="AA188" s="433" t="str">
        <f>IF(_tag_month_day!G178="","",_tag_month_day!G178/100)</f>
        <v/>
      </c>
      <c r="AB188" s="433" t="str">
        <f>IF(_tag_month_day!H178="","",_tag_month_day!H178/100)</f>
        <v/>
      </c>
      <c r="AC188" s="434">
        <f>IF(X188="",AC187,BK188*($AV187*X188+$AW187*FD187+$AX187*FI187+$AY187*FN187+$AZ187*FS187+$BA187*FX187+$BG187*GE187)/(AV187*Y188+AX187*FK187+AW187*FF187+AY187*FP187+AZ187*FU187+BA187*FZ187+BG187*GG187+BB187*GK187+BC187*GN187+BD187*GP187))</f>
        <v>1.59963432013121</v>
      </c>
      <c r="AD188" s="435" t="str">
        <f>IF(AC188=AC187,"",AC188-AC187)</f>
        <v/>
      </c>
      <c r="AE188" s="436" t="str">
        <f>IF(1-AF188=0,"",(1-AF188))</f>
        <v/>
      </c>
      <c r="AF188" s="437">
        <v>1</v>
      </c>
      <c r="AG188" s="10" t="str">
        <f>AG187</f>
        <v>8B4</v>
      </c>
      <c r="AH188" s="438" t="str">
        <f>AH187</f>
        <v/>
      </c>
      <c r="AI188" s="424" t="e">
        <f>IF(ROUND(AJ188-AJ187,1)=0,"",AJ188-AJ187)</f>
        <v>#VALUE!</v>
      </c>
      <c r="AJ188" s="10" t="str">
        <f>IF(_tag_month_day!I178="","",_tag_month_day!I178)</f>
        <v/>
      </c>
      <c r="AK188" s="440"/>
      <c r="AL188" s="440"/>
      <c r="AM188" s="440"/>
      <c r="AN188" s="441">
        <f>AN187</f>
        <v>2</v>
      </c>
      <c r="AO188" s="441">
        <f>AO187</f>
        <v>8</v>
      </c>
      <c r="AP188" s="442" t="e">
        <f>(IF(AN188=0,AS187,AS187*(1+AO188/AN188)/(AR188+AO188/AN188)))+AT188</f>
        <v>#VALUE!</v>
      </c>
      <c r="AQ188" s="443" t="str">
        <f>IF(_tag_month_day!J178="","",_tag_month_day!J178/100)</f>
        <v/>
      </c>
      <c r="AR188" s="444">
        <f>AR187</f>
        <v>1.3</v>
      </c>
      <c r="AS188" s="445" t="e">
        <f>AQ188*(AN188*AR188+AO188)/(AN188+AO188)</f>
        <v>#VALUE!</v>
      </c>
      <c r="AT188" s="445" t="e">
        <f>(SUM(BE188:BF188)-SUM(BE187:BF187))*0.05</f>
        <v>#VALUE!</v>
      </c>
      <c r="AU188" s="446" t="str">
        <f>IF(_tag_month_day!CC178="","",IF(_tag_month_day!CC178&gt;0,_tag_month_day!CD178,_tag_month_day!CE178))</f>
        <v/>
      </c>
      <c r="AV188" s="447" t="str">
        <f>IF(_tag_month_day!L178="","",_tag_month_day!L178/100)</f>
        <v/>
      </c>
      <c r="AW188" s="431">
        <f>AW187</f>
        <v>0</v>
      </c>
      <c r="AX188" s="431">
        <f>AX187</f>
        <v>0</v>
      </c>
      <c r="AY188" s="431" t="str">
        <f>IF(_tag_month_day!M178="","",_tag_month_day!M178/100)</f>
        <v/>
      </c>
      <c r="AZ188" s="431" t="str">
        <f>IF(_tag_month_day!N178="","",_tag_month_day!N178/100)</f>
        <v/>
      </c>
      <c r="BA188" s="431" t="str">
        <f>IF(_tag_month_day!O178="","",_tag_month_day!O178/100)</f>
        <v/>
      </c>
      <c r="BB188" s="448" t="str">
        <f>IF(_tag_month_day!P178="","",_tag_month_day!P178/100)</f>
        <v/>
      </c>
      <c r="BC188" s="448">
        <f>BC187</f>
        <v>0</v>
      </c>
      <c r="BD188" s="448" t="str">
        <f>IF(_tag_month_day!Q178="","",_tag_month_day!Q178/100)</f>
        <v/>
      </c>
      <c r="BE188" s="449" t="str">
        <f>IF(_tag_month_day!R178="","",_tag_month_day!R178/100)</f>
        <v/>
      </c>
      <c r="BF188" s="388" t="e">
        <f>(AU188*(100+BE188*100))/(AJ188-AU188)/100</f>
        <v>#VALUE!</v>
      </c>
      <c r="BG188" s="450" t="e">
        <f>BE188+BF188</f>
        <v>#VALUE!</v>
      </c>
      <c r="BH188" s="451" t="e">
        <f>SUM(AV188:BF188)</f>
        <v>#VALUE!</v>
      </c>
      <c r="BI188" s="452" t="e">
        <f>IF(CX188=0,BI187,(DK188*查询!$R$5+DL188*查询!$Q$5+DM188*查询!$N$5+DN188*查询!$O$5+DO188*查询!$P$5)*AF188/CX188)</f>
        <v>#VALUE!</v>
      </c>
      <c r="BJ188" s="452" t="e">
        <f>IF(CX188=0,BJ187,(DP188*查询!$S$5+DQ188*查询!$T$5+DR188*查询!$U$5)*AF188/CX188)</f>
        <v>#VALUE!</v>
      </c>
      <c r="BK188" s="452">
        <f>BK187</f>
        <v>1</v>
      </c>
      <c r="BL188" s="453" t="e">
        <f>SUMPRODUCT((AV188:BA188)*(GS188:GX188))/((GS188:GX188)+SUM(BB188:BD188)*GY188+BG188*GZ188)</f>
        <v>#VALUE!</v>
      </c>
      <c r="BM188" s="453" t="e">
        <f>BK188*($AV188*FB188+$AW188*FD188+$AX188*FI188+$AY188*FN188+$AZ188*FS188+$BA188*FX188+$BG188*GE188)/(AV188*EY188+AX188*FK188+AW188*FF188+AY188*FP188+AZ188*FU188+BA188*FZ188+BG188*GG188+BB188*GK188+BC188*GN188+BD188*GP188)</f>
        <v>#VALUE!</v>
      </c>
      <c r="BN188" s="453" t="e">
        <f>($AV188*FC188+$AX188*FJ188+$AW188*FE188+$AY188*FO188+$AZ188*FT188+$BA188*FY188+$BG188*GF188)/($AV188*FA188+BG188*GH188+BB188*GL188+BC188*GO188+BD188*GQ188+BA188*GA188)</f>
        <v>#VALUE!</v>
      </c>
      <c r="BO188" s="454" t="e">
        <f>SUMPRODUCT(AV188:BA188*GS188:GX188)/(GS188:GX188+(BB188+BC188+BD188)*GY188+BG188)</f>
        <v>#VALUE!</v>
      </c>
      <c r="BP188" s="454" t="e">
        <f>SUMPRODUCT(AV188:BA188*GS188:GX188)/(GS188:GX188+(BB188+BC188+BD188)*GY188+BG188)</f>
        <v>#VALUE!</v>
      </c>
      <c r="BQ188" s="454" t="e">
        <f>SUMPRODUCT(AV188:BA188*GS188:GX188)/(GS188:GX188+(BB188+BC188+BD188)*GY188+BG188)</f>
        <v>#VALUE!</v>
      </c>
      <c r="BR188" s="453" t="str">
        <f>IF(_tag_month_day!T178="","",_tag_month_day!T178)</f>
        <v/>
      </c>
      <c r="BS188" s="453" t="str">
        <f>IF(_tag_month_day!U178="","",_tag_month_day!U178)</f>
        <v/>
      </c>
      <c r="BT188" s="455" t="str">
        <f>IF(CK188="","",IF((CK188&gt;=BV188-0.12)*(CK188&lt;=BV188+0.12),"合格","不合格"))</f>
        <v/>
      </c>
      <c r="BU188" s="456" t="str">
        <f>IF(_tag_month_day!V178="","",_tag_month_day!V178)</f>
        <v/>
      </c>
      <c r="BV188" s="457" t="str">
        <f>IF(_tag_month_day!W178="","",_tag_month_day!W178)</f>
        <v/>
      </c>
      <c r="BW188" s="458" t="str">
        <f>IF(_tag_month_day!X178="","",_tag_month_day!X178)</f>
        <v/>
      </c>
      <c r="BX188" s="458" t="str">
        <f>IF(_tag_month_day!Y178="","",_tag_month_day!Y178)</f>
        <v/>
      </c>
      <c r="BY188" s="459">
        <f ca="1">L188</f>
        <v>43593.458333332906</v>
      </c>
      <c r="BZ188" s="460" t="s">
        <v>429</v>
      </c>
      <c r="CA188" s="461">
        <v>0.44791666666666702</v>
      </c>
      <c r="CB188" s="424" t="str">
        <f>IF(_tag_month_day!Z178="","",_tag_month_day!Z178)</f>
        <v/>
      </c>
      <c r="CC188" s="424" t="str">
        <f>IF(_tag_month_day!AA178="","",_tag_month_day!AA178)</f>
        <v/>
      </c>
      <c r="CD188" s="424" t="str">
        <f>IF(_tag_month_day!AB178="","",_tag_month_day!AB178)</f>
        <v/>
      </c>
      <c r="CE188" s="424" t="str">
        <f>IF(_tag_month_day!AC178="","",_tag_month_day!AC178)</f>
        <v/>
      </c>
      <c r="CF188" s="424" t="str">
        <f>IF(_tag_month_day!AD178="","",_tag_month_day!AD178)</f>
        <v/>
      </c>
      <c r="CG188" s="424" t="str">
        <f>IF(_tag_month_day!AE178="","",_tag_month_day!AE178)</f>
        <v/>
      </c>
      <c r="CH188" s="424" t="str">
        <f>IF(_tag_month_day!AF178="","",_tag_month_day!AF178)</f>
        <v/>
      </c>
      <c r="CI188" s="424" t="str">
        <f>IF(_tag_month_day!AG178="","",_tag_month_day!AG178)</f>
        <v/>
      </c>
      <c r="CJ188" s="424" t="str">
        <f>IF(_tag_month_day!AH178="","",_tag_month_day!AH178)</f>
        <v/>
      </c>
      <c r="CK188" s="424" t="str">
        <f>IF(_tag_month_day!AI178="","",_tag_month_day!AI178)</f>
        <v/>
      </c>
      <c r="CL188" s="4" t="str">
        <f>IF(_tag_month_day!AJ178="","",_tag_month_day!AJ178)</f>
        <v/>
      </c>
      <c r="CM188" s="4" t="str">
        <f>IF(_tag_month_day!AK178="","",_tag_month_day!AK178)</f>
        <v/>
      </c>
      <c r="CN188" s="4" t="str">
        <f>IF(_tag_month_day!AL178="","",_tag_month_day!AL178)</f>
        <v/>
      </c>
      <c r="CO188" s="4" t="str">
        <f>IF(_tag_month_day!AM178="","",_tag_month_day!AM178)</f>
        <v/>
      </c>
      <c r="CP188" s="4" t="str">
        <f>IF(_tag_month_day!AN178="","",_tag_month_day!AN178)</f>
        <v/>
      </c>
      <c r="CQ188" s="4" t="str">
        <f>IF(_tag_month_day!AO178="","",_tag_month_day!AO178)</f>
        <v/>
      </c>
      <c r="CR188" s="462" t="str">
        <f>IF(_tag_month_day!AP178="","",_tag_month_day!AP178)</f>
        <v/>
      </c>
      <c r="CS188" s="463" t="str">
        <f>IF(_tag_month_day!AQ178="","",_tag_month_day!AQ178)</f>
        <v/>
      </c>
      <c r="CT188" s="4" t="str">
        <f>IF(_tag_month_day!AR178="","",_tag_month_day!AR178)</f>
        <v/>
      </c>
      <c r="CU188" s="464" t="e">
        <f>DU188/AJ188</f>
        <v>#VALUE!</v>
      </c>
      <c r="CV188" s="451" t="e">
        <f>BG188/BH188</f>
        <v>#VALUE!</v>
      </c>
      <c r="CW188" s="465" t="e">
        <f>AJ188*(1-CV188)*CU188*AF188</f>
        <v>#VALUE!</v>
      </c>
      <c r="CX188" s="465" t="e">
        <f>CW188*94%</f>
        <v>#VALUE!</v>
      </c>
      <c r="CY188" s="466" t="e">
        <f>IF(CX188=0,0,DS188/(DS188+CX188))</f>
        <v>#VALUE!</v>
      </c>
      <c r="CZ188" s="465" t="e">
        <f>$AJ188*EF188</f>
        <v>#VALUE!</v>
      </c>
      <c r="DA188" s="465" t="e">
        <f>$AJ188*EG188</f>
        <v>#VALUE!</v>
      </c>
      <c r="DB188" s="465" t="e">
        <f>$AJ188*EH188</f>
        <v>#VALUE!</v>
      </c>
      <c r="DC188" s="465" t="e">
        <f>$AJ188*EI188</f>
        <v>#VALUE!</v>
      </c>
      <c r="DD188" s="465" t="e">
        <f>$AJ188*EJ188</f>
        <v>#VALUE!</v>
      </c>
      <c r="DE188" s="465" t="e">
        <f>$AJ188*EK188</f>
        <v>#VALUE!</v>
      </c>
      <c r="DF188" s="465" t="e">
        <f>$AJ188*EL188</f>
        <v>#VALUE!</v>
      </c>
      <c r="DG188" s="465" t="e">
        <f>$AJ188*EM188</f>
        <v>#VALUE!</v>
      </c>
      <c r="DH188" s="465" t="e">
        <f>$AJ188*EN188</f>
        <v>#VALUE!</v>
      </c>
      <c r="DI188" s="465" t="e">
        <f>$AJ188*EO188</f>
        <v>#VALUE!</v>
      </c>
      <c r="DJ188" s="465" t="e">
        <f>CZ188*(1-EP188)</f>
        <v>#VALUE!</v>
      </c>
      <c r="DK188" s="465" t="e">
        <f>DA188*(1-ER188)</f>
        <v>#VALUE!</v>
      </c>
      <c r="DL188" s="465" t="e">
        <f>DB188*(1-EQ188)</f>
        <v>#VALUE!</v>
      </c>
      <c r="DM188" s="465" t="e">
        <f>DC188*(1-ES188)</f>
        <v>#VALUE!</v>
      </c>
      <c r="DN188" s="465" t="e">
        <f>DD188*(1-ET188)</f>
        <v>#VALUE!</v>
      </c>
      <c r="DO188" s="465" t="e">
        <f>DE188</f>
        <v>#VALUE!</v>
      </c>
      <c r="DP188" s="465" t="e">
        <f>DF188*(1-EU188)</f>
        <v>#VALUE!</v>
      </c>
      <c r="DQ188" s="465" t="e">
        <f>DG188*(1-EV188)</f>
        <v>#VALUE!</v>
      </c>
      <c r="DR188" s="465" t="e">
        <f>DH188*(1-EW188)</f>
        <v>#VALUE!</v>
      </c>
      <c r="DS188" s="465" t="e">
        <f>DI188</f>
        <v>#VALUE!</v>
      </c>
      <c r="DT188" s="465" t="e">
        <f>SUM(DJ188:DS188)</f>
        <v>#VALUE!</v>
      </c>
      <c r="DU188" s="465" t="e">
        <f>(GS188:GX188)+(DP188+DQ188+DR188)*GY188+DS188</f>
        <v>#VALUE!</v>
      </c>
      <c r="DV188" s="451" t="e">
        <f>AV188/$BH188/(1-EP188)</f>
        <v>#VALUE!</v>
      </c>
      <c r="DW188" s="451" t="e">
        <f>AW188/$BH188/(1-ER188)</f>
        <v>#VALUE!</v>
      </c>
      <c r="DX188" s="451" t="e">
        <f>AX188/$BH188/(1-EQ188)</f>
        <v>#VALUE!</v>
      </c>
      <c r="DY188" s="451" t="e">
        <f>AY188/$BH188/(1-ES188)</f>
        <v>#VALUE!</v>
      </c>
      <c r="DZ188" s="451" t="e">
        <f>AZ188/$BH188/(1-ET188)</f>
        <v>#VALUE!</v>
      </c>
      <c r="EA188" s="451" t="e">
        <f>BA188/$BH188/(1-AX188)</f>
        <v>#VALUE!</v>
      </c>
      <c r="EB188" s="451" t="e">
        <f>BB188/$BH188/(1-EU188)</f>
        <v>#VALUE!</v>
      </c>
      <c r="EC188" s="451" t="e">
        <f>BC188/$BH188/(1-EV188)</f>
        <v>#VALUE!</v>
      </c>
      <c r="ED188" s="451" t="e">
        <f>BD188/$BH188/(1-EW188)</f>
        <v>#VALUE!</v>
      </c>
      <c r="EE188" s="451" t="e">
        <f>BG188/BH188</f>
        <v>#VALUE!</v>
      </c>
      <c r="EF188" s="451" t="e">
        <f>DV188/SUM($DV188:$EE188)</f>
        <v>#VALUE!</v>
      </c>
      <c r="EG188" s="451" t="e">
        <f>DW188/SUM($DV188:$EE188)</f>
        <v>#VALUE!</v>
      </c>
      <c r="EH188" s="451" t="e">
        <f>DX188/SUM($DV188:$EE188)</f>
        <v>#VALUE!</v>
      </c>
      <c r="EI188" s="451" t="e">
        <f>DY188/SUM($DV188:$EE188)</f>
        <v>#VALUE!</v>
      </c>
      <c r="EJ188" s="451" t="e">
        <f>DZ188/SUM($DV188:$EE188)</f>
        <v>#VALUE!</v>
      </c>
      <c r="EK188" s="451" t="e">
        <f>EA188/SUM($DV188:$EE188)</f>
        <v>#VALUE!</v>
      </c>
      <c r="EL188" s="451" t="e">
        <f>EB188/SUM($DV188:$EE188)</f>
        <v>#VALUE!</v>
      </c>
      <c r="EM188" s="451" t="e">
        <f>EC188/SUM($DV188:$EE188)</f>
        <v>#VALUE!</v>
      </c>
      <c r="EN188" s="451" t="e">
        <f>ED188/SUM($DV188:$EE188)</f>
        <v>#VALUE!</v>
      </c>
      <c r="EO188" s="451" t="e">
        <f>EE188/SUM($DV188:$EE188)</f>
        <v>#VALUE!</v>
      </c>
      <c r="EP188" s="450">
        <f>EP187</f>
        <v>0.080000000000000002</v>
      </c>
      <c r="EQ188" s="450">
        <f>EQ187</f>
        <v>0.014999999999999999</v>
      </c>
      <c r="ER188" s="450">
        <f>ER187</f>
        <v>0.014999999999999999</v>
      </c>
      <c r="ES188" s="450">
        <f>ES187</f>
        <v>0.014999999999999999</v>
      </c>
      <c r="ET188" s="450">
        <f>ET187</f>
        <v>0.014999999999999999</v>
      </c>
      <c r="EU188" s="450">
        <f>EU187</f>
        <v>0.089999999999999997</v>
      </c>
      <c r="EV188" s="450">
        <f>EV187</f>
        <v>0.089999999999999997</v>
      </c>
      <c r="EW188" s="450">
        <f>EW187</f>
        <v>0.089999999999999997</v>
      </c>
      <c r="EX188" s="431" t="str">
        <f>IF(_tag_month_day!AS178="","",_tag_month_day!AS178/100)</f>
        <v/>
      </c>
      <c r="EY188" s="431" t="str">
        <f>IF(_tag_month_day!AT178="","",_tag_month_day!AT178/100)</f>
        <v/>
      </c>
      <c r="EZ188" s="431" t="str">
        <f>IF(_tag_month_day!AU178="","",_tag_month_day!AU178/100)</f>
        <v/>
      </c>
      <c r="FA188" s="431" t="str">
        <f>IF(_tag_month_day!AV178="","",_tag_month_day!AV178/100)</f>
        <v/>
      </c>
      <c r="FB188" s="431" t="str">
        <f>IF(_tag_month_day!AW178="","",_tag_month_day!AW178/100)</f>
        <v/>
      </c>
      <c r="FC188" s="431" t="str">
        <f>IF(_tag_month_day!AX178="","",_tag_month_day!AX178/100)</f>
        <v/>
      </c>
      <c r="FD188" s="449" t="str">
        <f>IF(_tag_month_day!AY178="","",_tag_month_day!AY178/100)</f>
        <v/>
      </c>
      <c r="FE188" s="449" t="str">
        <f>IF(_tag_month_day!AZ178="","",_tag_month_day!AZ178/100)</f>
        <v/>
      </c>
      <c r="FF188" s="449" t="str">
        <f>IF(_tag_month_day!BA178="","",_tag_month_day!BA178/100)</f>
        <v/>
      </c>
      <c r="FG188" s="449" t="str">
        <f>IF(_tag_month_day!BB178="","",_tag_month_day!BB178/100)</f>
        <v/>
      </c>
      <c r="FH188" s="467" t="str">
        <f>IF(_tag_month_day!BC178="","",_tag_month_day!BC178/100)</f>
        <v/>
      </c>
      <c r="FI188" s="449">
        <f>FI187</f>
        <v>0.40999999999999998</v>
      </c>
      <c r="FJ188" s="449">
        <f>FJ187</f>
        <v>0.11</v>
      </c>
      <c r="FK188" s="449">
        <f>FK187</f>
        <v>0.014999999999999999</v>
      </c>
      <c r="FL188" s="449">
        <f>FL187</f>
        <v>0</v>
      </c>
      <c r="FM188" s="467">
        <f>FM187</f>
        <v>0.0001</v>
      </c>
      <c r="FN188" s="449">
        <f>FN187</f>
        <v>0.32000000000000001</v>
      </c>
      <c r="FO188" s="449">
        <f>FO187</f>
        <v>0.20000000000000001</v>
      </c>
      <c r="FP188" s="449">
        <f>FP187</f>
        <v>0.01</v>
      </c>
      <c r="FQ188" s="449">
        <f>FQ187</f>
        <v>0</v>
      </c>
      <c r="FR188" s="467">
        <f>FR187</f>
        <v>0.0001</v>
      </c>
      <c r="FS188" s="449" t="str">
        <f>IF(_tag_month_day!BD178="","",_tag_month_day!BD178/100)</f>
        <v/>
      </c>
      <c r="FT188" s="449" t="str">
        <f>IF(_tag_month_day!BE178="","",_tag_month_day!BE178/100)</f>
        <v/>
      </c>
      <c r="FU188" s="449" t="str">
        <f>IF(_tag_month_day!BF178="","",_tag_month_day!BF178/100)</f>
        <v/>
      </c>
      <c r="FV188" s="449" t="str">
        <f>IF(_tag_month_day!BG178="","",_tag_month_day!BG178/100)</f>
        <v/>
      </c>
      <c r="FW188" s="467" t="str">
        <f>IF(_tag_month_day!BH178="","",_tag_month_day!BH178/100)</f>
        <v/>
      </c>
      <c r="FX188" s="449" t="str">
        <f>IF(_tag_month_day!BI178="","",_tag_month_day!BI178/100)</f>
        <v/>
      </c>
      <c r="FY188" s="449" t="str">
        <f>IF(_tag_month_day!BJ178="","",_tag_month_day!BJ178/100)</f>
        <v/>
      </c>
      <c r="FZ188" s="468" t="str">
        <f>IF(_tag_month_day!BK178="","",_tag_month_day!BK178/100)</f>
        <v/>
      </c>
      <c r="GA188" s="449" t="str">
        <f>IF(_tag_month_day!BL178="","",_tag_month_day!BL178/100)</f>
        <v/>
      </c>
      <c r="GB188" s="467" t="str">
        <f>IF(_tag_month_day!BM178="","",_tag_month_day!BM178/100)</f>
        <v/>
      </c>
      <c r="GC188" s="431" t="str">
        <f>IF(_tag_month_day!BN178="","",_tag_month_day!BN178/100)</f>
        <v/>
      </c>
      <c r="GD188" s="431" t="str">
        <f>IF(_tag_month_day!BO178="","",_tag_month_day!BO178/100)</f>
        <v/>
      </c>
      <c r="GE188" s="431" t="str">
        <f>IF(_tag_month_day!BP178="","",_tag_month_day!BP178/100)</f>
        <v/>
      </c>
      <c r="GF188" s="431" t="str">
        <f>IF(_tag_month_day!BQ178="","",_tag_month_day!BQ178/100)</f>
        <v/>
      </c>
      <c r="GG188" s="431" t="str">
        <f>IF(_tag_month_day!BR178="","",_tag_month_day!BR178/100)</f>
        <v/>
      </c>
      <c r="GH188" s="431" t="str">
        <f>IF(_tag_month_day!BS178="","",_tag_month_day!BS178/100)</f>
        <v/>
      </c>
      <c r="GI188" s="467" t="str">
        <f>IF(_tag_month_day!BT178="","",_tag_month_day!BT178/100)</f>
        <v/>
      </c>
      <c r="GJ188" s="469" t="str">
        <f>IF(_tag_month_day!BU178="","",_tag_month_day!BU178/100)</f>
        <v/>
      </c>
      <c r="GK188" s="470">
        <f>GK187</f>
        <v>0.070000000000000007</v>
      </c>
      <c r="GL188" s="470">
        <f>GL187</f>
        <v>0.029999999999999999</v>
      </c>
      <c r="GM188" s="471" t="str">
        <f>IF(_tag_month_day!BX178="","",_tag_month_day!BX178/100)</f>
        <v/>
      </c>
      <c r="GN188" s="470">
        <f>GN187</f>
        <v>0.070000000000000007</v>
      </c>
      <c r="GO188" s="470">
        <f>GO187</f>
        <v>0.029999999999999999</v>
      </c>
      <c r="GP188" s="470">
        <f>GP187</f>
        <v>0.089999999999999997</v>
      </c>
      <c r="GQ188" s="470">
        <f>GQ187</f>
        <v>0.029999999999999999</v>
      </c>
      <c r="GR188" s="471" t="str">
        <f>IF(_tag_month_day!CA178="","",_tag_month_day!CA178/100)</f>
        <v/>
      </c>
      <c r="GS188" s="472">
        <f>GS187</f>
        <v>0.95299999999999996</v>
      </c>
      <c r="GT188" s="472">
        <f>GT187</f>
        <v>0.55000000000000004</v>
      </c>
      <c r="GU188" s="472">
        <f>GU187</f>
        <v>0.55000000000000004</v>
      </c>
      <c r="GV188" s="472">
        <f>GV187</f>
        <v>0.55000000000000004</v>
      </c>
      <c r="GW188" s="472">
        <f>GW187</f>
        <v>0.5</v>
      </c>
      <c r="GX188" s="472">
        <f>GX187</f>
        <v>0.93500000000000005</v>
      </c>
      <c r="GY188" s="472">
        <f>GY187</f>
        <v>0.14999999999999999</v>
      </c>
      <c r="GZ188" s="472">
        <f>GZ187</f>
        <v>1</v>
      </c>
      <c r="HA188" s="474">
        <f>HA187</f>
        <v>0.047</v>
      </c>
      <c r="HB188" s="474">
        <f>HB187</f>
        <v>0.45000000000000001</v>
      </c>
      <c r="HC188" s="474">
        <f>HC187</f>
        <v>0.45000000000000001</v>
      </c>
      <c r="HD188" s="474">
        <f>HD187</f>
        <v>0.45000000000000001</v>
      </c>
      <c r="HE188" s="474">
        <f>HE187</f>
        <v>0.5</v>
      </c>
      <c r="HF188" s="474">
        <f>HF187</f>
        <v>0.065000000000000002</v>
      </c>
      <c r="HG188" s="474">
        <f>HG187</f>
        <v>0.84999999999999998</v>
      </c>
      <c r="HH188" s="474">
        <f>HH187</f>
        <v>0</v>
      </c>
      <c r="HI188" s="10" t="e">
        <f>IF(BZ188&lt;&gt;"",CK188-BV188,0)</f>
        <v>#VALUE!</v>
      </c>
      <c r="HJ188" s="10" t="e">
        <f>IF(AJ188&gt;0,AH188-AJ188,0)</f>
        <v>#VALUE!</v>
      </c>
      <c r="HK188" s="466">
        <f>HK187</f>
        <v>0.84999999999999998</v>
      </c>
      <c r="HL188" s="424">
        <f>HL187</f>
        <v>550000</v>
      </c>
      <c r="HM188" s="424">
        <f>HM187</f>
        <v>480000</v>
      </c>
      <c r="HN188" s="465" t="e">
        <f>(DJ188*EZ188+DK188*FH188+DL188*FM188+DM188*FR188+DN188*FW188+DO188*GB188+DS188*GI188+DP188*GM188+DR188*GR188)*1000*2</f>
        <v>#VALUE!</v>
      </c>
      <c r="HO188" s="465" t="e">
        <f>HN188*HK188*$HO$2/HL188*1000000</f>
        <v>#VALUE!</v>
      </c>
      <c r="HP188" s="465" t="e">
        <f>HN188*HK188*$HP$2/HM188*1000000</f>
        <v>#VALUE!</v>
      </c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</row>
    <row customFormat="1" r="189" s="0">
      <c r="A189" s="420">
        <v>178</v>
      </c>
      <c r="B189" s="421">
        <f ca="1">IF(D189=D188,B188,IF(D189="夜班",B188+1,B188))</f>
        <v>43593</v>
      </c>
      <c r="C189" s="422">
        <f>C188</f>
        <v>0.041666666666666699</v>
      </c>
      <c r="D189" s="10" t="str">
        <f ca="1">IF(HOUR(G189)&lt;8,"夜班",IF(HOUR(G189)&lt;16,"白班",IF(HOUR(G189)&lt;24,"中班",0)))</f>
        <v>白班</v>
      </c>
      <c r="E189" s="10" t="e">
        <f ca="1">IF(F189=1,"甲",IF(F189=2,"乙",IF(F189=3,"丙",IF(F189=4,"丁",""))))</f>
        <v>#REF!</v>
      </c>
      <c r="F189" s="10" t="e">
        <f ca="1">SUMPRODUCT((成本日报!$A$3:$A$95=计划!B189)*(成本日报!$B$3:$B$95=计划!$D189),成本日报!$C$3:$C$95)</f>
        <v>#REF!</v>
      </c>
      <c r="G189" s="423">
        <f ca="1">G188+C188</f>
        <v>43593.374999999571</v>
      </c>
      <c r="H189" s="423">
        <f ca="1">$G189+$C189/60*10+$C189*0</f>
        <v>43593.381944444016</v>
      </c>
      <c r="I189" s="423">
        <f ca="1">$G189+$C189/60*18+$C189*0</f>
        <v>43593.387499999568</v>
      </c>
      <c r="J189" s="423">
        <f ca="1">$G189+$C189/60*0+$C189*1</f>
        <v>43593.416666666235</v>
      </c>
      <c r="K189" s="423">
        <f ca="1">$G189+$C189/60*30+$C189*2</f>
        <v>43593.479166666242</v>
      </c>
      <c r="L189" s="423">
        <f ca="1">$G189+$C189/60*0+$C189*3</f>
        <v>43593.499999999571</v>
      </c>
      <c r="M189" s="424" t="str">
        <f>IF(_tag_month_day!A179="","",_tag_month_day!A179)</f>
        <v/>
      </c>
      <c r="N189" s="424" t="str">
        <f>IF(_tag_month_day!B179="","",_tag_month_day!B179)</f>
        <v/>
      </c>
      <c r="O189" s="425" t="e">
        <f>IF(M189+N189=0,"",M189+N189)</f>
        <v>#VALUE!</v>
      </c>
      <c r="P189" s="424" t="str">
        <f>IF(_tag_month_day!C179="","",_tag_month_day!C179)</f>
        <v/>
      </c>
      <c r="Q189" s="424" t="str">
        <f>IF(_tag_month_day!D179="","",_tag_month_day!D179)</f>
        <v/>
      </c>
      <c r="R189" s="426" t="str">
        <f>IF(_tag_month_day!CB179="","",_tag_month_day!CB179/100)</f>
        <v/>
      </c>
      <c r="S189" s="427" t="str">
        <f>IF(_tag_month_day!E179="","",_tag_month_day!E179)</f>
        <v/>
      </c>
      <c r="T189" s="427" t="str">
        <f>IF(_tag_month_day!F179="","",_tag_month_day!F179)</f>
        <v/>
      </c>
      <c r="U189" s="428" t="e">
        <f>S189+T189</f>
        <v>#VALUE!</v>
      </c>
      <c r="V189" s="429" t="e">
        <f>U189/AJ189</f>
        <v>#VALUE!</v>
      </c>
      <c r="W189" s="430" t="str">
        <f>IF(_jhy_month_day!A179="","",_jhy_month_day!A179)</f>
        <v/>
      </c>
      <c r="X189" s="431" t="str">
        <f>IF(_jhy_month_day!B179="","",_jhy_month_day!B179/100)</f>
        <v/>
      </c>
      <c r="Y189" s="431" t="str">
        <f>IF(_jhy_month_day!C179="","",_jhy_month_day!C179/100)</f>
        <v/>
      </c>
      <c r="Z189" s="432">
        <f>Z185+1</f>
        <v>45</v>
      </c>
      <c r="AA189" s="433" t="str">
        <f>IF(_tag_month_day!G179="","",_tag_month_day!G179/100)</f>
        <v/>
      </c>
      <c r="AB189" s="433" t="str">
        <f>IF(_tag_month_day!H179="","",_tag_month_day!H179/100)</f>
        <v/>
      </c>
      <c r="AC189" s="434">
        <f>IF(X189="",AC188,BK189*($AV188*X189+$AW188*FD188+$AX188*FI188+$AY188*FN188+$AZ188*FS188+$BA188*FX188+$BG188*GE188)/(AV188*Y189+AX188*FK188+AW188*FF188+AY188*FP188+AZ188*FU188+BA188*FZ188+BG188*GG188+BB188*GK188+BC188*GN188+BD188*GP188))</f>
        <v>1.59963432013121</v>
      </c>
      <c r="AD189" s="435" t="str">
        <f>IF(AC189=AC188,"",AC189-AC188)</f>
        <v/>
      </c>
      <c r="AE189" s="436" t="str">
        <f>IF(1-AF189=0,"",(1-AF189))</f>
        <v/>
      </c>
      <c r="AF189" s="437">
        <v>1</v>
      </c>
      <c r="AG189" s="10" t="str">
        <f>AG188</f>
        <v>8B4</v>
      </c>
      <c r="AH189" s="438" t="str">
        <f>AH188</f>
        <v/>
      </c>
      <c r="AI189" s="424" t="e">
        <f>IF(ROUND(AJ189-AJ188,1)=0,"",AJ189-AJ188)</f>
        <v>#VALUE!</v>
      </c>
      <c r="AJ189" s="10" t="str">
        <f>IF(_tag_month_day!I179="","",_tag_month_day!I179)</f>
        <v/>
      </c>
      <c r="AK189" s="440" t="s">
        <v>113</v>
      </c>
      <c r="AL189" s="440" t="s">
        <v>468</v>
      </c>
      <c r="AM189" s="440" t="s">
        <v>443</v>
      </c>
      <c r="AN189" s="441">
        <f>AN188</f>
        <v>2</v>
      </c>
      <c r="AO189" s="441">
        <f>AO188</f>
        <v>8</v>
      </c>
      <c r="AP189" s="442" t="e">
        <f>(IF(AN189=0,AS188,AS188*(1+AO189/AN189)/(AR189+AO189/AN189)))+AT189</f>
        <v>#VALUE!</v>
      </c>
      <c r="AQ189" s="443" t="str">
        <f>IF(_tag_month_day!J179="","",_tag_month_day!J179/100)</f>
        <v/>
      </c>
      <c r="AR189" s="444">
        <f>AR188</f>
        <v>1.3</v>
      </c>
      <c r="AS189" s="445" t="e">
        <f>AQ189*(AN189*AR189+AO189)/(AN189+AO189)</f>
        <v>#VALUE!</v>
      </c>
      <c r="AT189" s="445" t="e">
        <f>(SUM(BE189:BF189)-SUM(BE188:BF188))*0.05</f>
        <v>#VALUE!</v>
      </c>
      <c r="AU189" s="446" t="str">
        <f>IF(_tag_month_day!CC179="","",IF(_tag_month_day!CC179&gt;0,_tag_month_day!CD179,_tag_month_day!CE179))</f>
        <v/>
      </c>
      <c r="AV189" s="447" t="str">
        <f>IF(_tag_month_day!L179="","",_tag_month_day!L179/100)</f>
        <v/>
      </c>
      <c r="AW189" s="431">
        <f>AW188</f>
        <v>0</v>
      </c>
      <c r="AX189" s="431">
        <f>AX188</f>
        <v>0</v>
      </c>
      <c r="AY189" s="431" t="str">
        <f>IF(_tag_month_day!M179="","",_tag_month_day!M179/100)</f>
        <v/>
      </c>
      <c r="AZ189" s="431" t="str">
        <f>IF(_tag_month_day!N179="","",_tag_month_day!N179/100)</f>
        <v/>
      </c>
      <c r="BA189" s="431" t="str">
        <f>IF(_tag_month_day!O179="","",_tag_month_day!O179/100)</f>
        <v/>
      </c>
      <c r="BB189" s="448" t="str">
        <f>IF(_tag_month_day!P179="","",_tag_month_day!P179/100)</f>
        <v/>
      </c>
      <c r="BC189" s="448">
        <f>BC188</f>
        <v>0</v>
      </c>
      <c r="BD189" s="448" t="str">
        <f>IF(_tag_month_day!Q179="","",_tag_month_day!Q179/100)</f>
        <v/>
      </c>
      <c r="BE189" s="449" t="str">
        <f>IF(_tag_month_day!R179="","",_tag_month_day!R179/100)</f>
        <v/>
      </c>
      <c r="BF189" s="388" t="e">
        <f>(AU189*(100+BE189*100))/(AJ189-AU189)/100</f>
        <v>#VALUE!</v>
      </c>
      <c r="BG189" s="450" t="e">
        <f>BE189+BF189</f>
        <v>#VALUE!</v>
      </c>
      <c r="BH189" s="451" t="e">
        <f>SUM(AV189:BF189)</f>
        <v>#VALUE!</v>
      </c>
      <c r="BI189" s="452" t="e">
        <f>IF(CX189=0,BI188,(DK189*查询!$R$5+DL189*查询!$Q$5+DM189*查询!$N$5+DN189*查询!$O$5+DO189*查询!$P$5)*AF189/CX189)</f>
        <v>#VALUE!</v>
      </c>
      <c r="BJ189" s="452" t="e">
        <f>IF(CX189=0,BJ188,(DP189*查询!$S$5+DQ189*查询!$T$5+DR189*查询!$U$5)*AF189/CX189)</f>
        <v>#VALUE!</v>
      </c>
      <c r="BK189" s="452">
        <f>BK188</f>
        <v>1</v>
      </c>
      <c r="BL189" s="453" t="e">
        <f>SUMPRODUCT((AV189:BA189)*(GS189:GX189))/((GS189:GX189)+SUM(BB189:BD189)*GY189+BG189*GZ189)</f>
        <v>#VALUE!</v>
      </c>
      <c r="BM189" s="453" t="e">
        <f>BK189*($AV189*FB189+$AW189*FD189+$AX189*FI189+$AY189*FN189+$AZ189*FS189+$BA189*FX189+$BG189*GE189)/(AV189*EY189+AX189*FK189+AW189*FF189+AY189*FP189+AZ189*FU189+BA189*FZ189+BG189*GG189+BB189*GK189+BC189*GN189+BD189*GP189)</f>
        <v>#VALUE!</v>
      </c>
      <c r="BN189" s="453" t="e">
        <f>($AV189*FC189+$AX189*FJ189+$AW189*FE189+$AY189*FO189+$AZ189*FT189+$BA189*FY189+$BG189*GF189)/($AV189*FA189+BG189*GH189+BB189*GL189+BC189*GO189+BD189*GQ189+BA189*GA189)</f>
        <v>#VALUE!</v>
      </c>
      <c r="BO189" s="454" t="e">
        <f>SUMPRODUCT(AV189:BA189*GS189:GX189)/(GS189:GX189+(BB189+BC189+BD189)*GY189+BG189)</f>
        <v>#VALUE!</v>
      </c>
      <c r="BP189" s="454" t="e">
        <f>SUMPRODUCT(AV189:BA189*GS189:GX189)/(GS189:GX189+(BB189+BC189+BD189)*GY189+BG189)</f>
        <v>#VALUE!</v>
      </c>
      <c r="BQ189" s="454" t="e">
        <f>SUMPRODUCT(AV189:BA189*GS189:GX189)/(GS189:GX189+(BB189+BC189+BD189)*GY189+BG189)</f>
        <v>#VALUE!</v>
      </c>
      <c r="BR189" s="453" t="str">
        <f>IF(_tag_month_day!T179="","",_tag_month_day!T179)</f>
        <v/>
      </c>
      <c r="BS189" s="453" t="str">
        <f>IF(_tag_month_day!U179="","",_tag_month_day!U179)</f>
        <v/>
      </c>
      <c r="BT189" s="455" t="str">
        <f>IF(CK189="","",IF((CK189&gt;=BV189-0.12)*(CK189&lt;=BV189+0.12),"合格","不合格"))</f>
        <v/>
      </c>
      <c r="BU189" s="456" t="str">
        <f>IF(_tag_month_day!V179="","",_tag_month_day!V179)</f>
        <v/>
      </c>
      <c r="BV189" s="457" t="str">
        <f>IF(_tag_month_day!W179="","",_tag_month_day!W179)</f>
        <v/>
      </c>
      <c r="BW189" s="458" t="str">
        <f>IF(_tag_month_day!X179="","",_tag_month_day!X179)</f>
        <v/>
      </c>
      <c r="BX189" s="458" t="str">
        <f>IF(_tag_month_day!Y179="","",_tag_month_day!Y179)</f>
        <v/>
      </c>
      <c r="BY189" s="459">
        <f ca="1">L189</f>
        <v>43593.499999999571</v>
      </c>
      <c r="BZ189" s="460"/>
      <c r="CA189" s="461"/>
      <c r="CB189" s="424" t="str">
        <f>IF(_tag_month_day!Z179="","",_tag_month_day!Z179)</f>
        <v/>
      </c>
      <c r="CC189" s="424" t="str">
        <f>IF(_tag_month_day!AA179="","",_tag_month_day!AA179)</f>
        <v/>
      </c>
      <c r="CD189" s="424" t="str">
        <f>IF(_tag_month_day!AB179="","",_tag_month_day!AB179)</f>
        <v/>
      </c>
      <c r="CE189" s="424" t="str">
        <f>IF(_tag_month_day!AC179="","",_tag_month_day!AC179)</f>
        <v/>
      </c>
      <c r="CF189" s="424" t="str">
        <f>IF(_tag_month_day!AD179="","",_tag_month_day!AD179)</f>
        <v/>
      </c>
      <c r="CG189" s="424" t="str">
        <f>IF(_tag_month_day!AE179="","",_tag_month_day!AE179)</f>
        <v/>
      </c>
      <c r="CH189" s="424" t="str">
        <f>IF(_tag_month_day!AF179="","",_tag_month_day!AF179)</f>
        <v/>
      </c>
      <c r="CI189" s="424" t="str">
        <f>IF(_tag_month_day!AG179="","",_tag_month_day!AG179)</f>
        <v/>
      </c>
      <c r="CJ189" s="424" t="str">
        <f>IF(_tag_month_day!AH179="","",_tag_month_day!AH179)</f>
        <v/>
      </c>
      <c r="CK189" s="424" t="str">
        <f>IF(_tag_month_day!AI179="","",_tag_month_day!AI179)</f>
        <v/>
      </c>
      <c r="CL189" s="4" t="str">
        <f>IF(_tag_month_day!AJ179="","",_tag_month_day!AJ179)</f>
        <v/>
      </c>
      <c r="CM189" s="4" t="str">
        <f>IF(_tag_month_day!AK179="","",_tag_month_day!AK179)</f>
        <v/>
      </c>
      <c r="CN189" s="4" t="str">
        <f>IF(_tag_month_day!AL179="","",_tag_month_day!AL179)</f>
        <v/>
      </c>
      <c r="CO189" s="4" t="str">
        <f>IF(_tag_month_day!AM179="","",_tag_month_day!AM179)</f>
        <v/>
      </c>
      <c r="CP189" s="4" t="str">
        <f>IF(_tag_month_day!AN179="","",_tag_month_day!AN179)</f>
        <v/>
      </c>
      <c r="CQ189" s="4" t="str">
        <f>IF(_tag_month_day!AO179="","",_tag_month_day!AO179)</f>
        <v/>
      </c>
      <c r="CR189" s="462" t="str">
        <f>IF(_tag_month_day!AP179="","",_tag_month_day!AP179)</f>
        <v/>
      </c>
      <c r="CS189" s="463" t="str">
        <f>IF(_tag_month_day!AQ179="","",_tag_month_day!AQ179)</f>
        <v/>
      </c>
      <c r="CT189" s="4" t="str">
        <f>IF(_tag_month_day!AR179="","",_tag_month_day!AR179)</f>
        <v/>
      </c>
      <c r="CU189" s="464" t="e">
        <f>DU189/AJ189</f>
        <v>#VALUE!</v>
      </c>
      <c r="CV189" s="451" t="e">
        <f>BG189/BH189</f>
        <v>#VALUE!</v>
      </c>
      <c r="CW189" s="465" t="e">
        <f>AJ189*(1-CV189)*CU189*AF189</f>
        <v>#VALUE!</v>
      </c>
      <c r="CX189" s="465" t="e">
        <f>CW189*94%</f>
        <v>#VALUE!</v>
      </c>
      <c r="CY189" s="466" t="e">
        <f>IF(CX189=0,0,DS189/(DS189+CX189))</f>
        <v>#VALUE!</v>
      </c>
      <c r="CZ189" s="465" t="e">
        <f>$AJ189*EF189</f>
        <v>#VALUE!</v>
      </c>
      <c r="DA189" s="465" t="e">
        <f>$AJ189*EG189</f>
        <v>#VALUE!</v>
      </c>
      <c r="DB189" s="465" t="e">
        <f>$AJ189*EH189</f>
        <v>#VALUE!</v>
      </c>
      <c r="DC189" s="465" t="e">
        <f>$AJ189*EI189</f>
        <v>#VALUE!</v>
      </c>
      <c r="DD189" s="465" t="e">
        <f>$AJ189*EJ189</f>
        <v>#VALUE!</v>
      </c>
      <c r="DE189" s="465" t="e">
        <f>$AJ189*EK189</f>
        <v>#VALUE!</v>
      </c>
      <c r="DF189" s="465" t="e">
        <f>$AJ189*EL189</f>
        <v>#VALUE!</v>
      </c>
      <c r="DG189" s="465" t="e">
        <f>$AJ189*EM189</f>
        <v>#VALUE!</v>
      </c>
      <c r="DH189" s="465" t="e">
        <f>$AJ189*EN189</f>
        <v>#VALUE!</v>
      </c>
      <c r="DI189" s="465" t="e">
        <f>$AJ189*EO189</f>
        <v>#VALUE!</v>
      </c>
      <c r="DJ189" s="465" t="e">
        <f>CZ189*(1-EP189)</f>
        <v>#VALUE!</v>
      </c>
      <c r="DK189" s="465" t="e">
        <f>DA189*(1-ER189)</f>
        <v>#VALUE!</v>
      </c>
      <c r="DL189" s="465" t="e">
        <f>DB189*(1-EQ189)</f>
        <v>#VALUE!</v>
      </c>
      <c r="DM189" s="465" t="e">
        <f>DC189*(1-ES189)</f>
        <v>#VALUE!</v>
      </c>
      <c r="DN189" s="465" t="e">
        <f>DD189*(1-ET189)</f>
        <v>#VALUE!</v>
      </c>
      <c r="DO189" s="465" t="e">
        <f>DE189</f>
        <v>#VALUE!</v>
      </c>
      <c r="DP189" s="465" t="e">
        <f>DF189*(1-EU189)</f>
        <v>#VALUE!</v>
      </c>
      <c r="DQ189" s="465" t="e">
        <f>DG189*(1-EV189)</f>
        <v>#VALUE!</v>
      </c>
      <c r="DR189" s="465" t="e">
        <f>DH189*(1-EW189)</f>
        <v>#VALUE!</v>
      </c>
      <c r="DS189" s="465" t="e">
        <f>DI189</f>
        <v>#VALUE!</v>
      </c>
      <c r="DT189" s="465" t="e">
        <f>SUM(DJ189:DS189)</f>
        <v>#VALUE!</v>
      </c>
      <c r="DU189" s="465" t="e">
        <f>(GS189:GX189)+(DP189+DQ189+DR189)*GY189+DS189</f>
        <v>#VALUE!</v>
      </c>
      <c r="DV189" s="451" t="e">
        <f>AV189/$BH189/(1-EP189)</f>
        <v>#VALUE!</v>
      </c>
      <c r="DW189" s="451" t="e">
        <f>AW189/$BH189/(1-ER189)</f>
        <v>#VALUE!</v>
      </c>
      <c r="DX189" s="451" t="e">
        <f>AX189/$BH189/(1-EQ189)</f>
        <v>#VALUE!</v>
      </c>
      <c r="DY189" s="451" t="e">
        <f>AY189/$BH189/(1-ES189)</f>
        <v>#VALUE!</v>
      </c>
      <c r="DZ189" s="451" t="e">
        <f>AZ189/$BH189/(1-ET189)</f>
        <v>#VALUE!</v>
      </c>
      <c r="EA189" s="451" t="e">
        <f>BA189/$BH189/(1-AX189)</f>
        <v>#VALUE!</v>
      </c>
      <c r="EB189" s="451" t="e">
        <f>BB189/$BH189/(1-EU189)</f>
        <v>#VALUE!</v>
      </c>
      <c r="EC189" s="451" t="e">
        <f>BC189/$BH189/(1-EV189)</f>
        <v>#VALUE!</v>
      </c>
      <c r="ED189" s="451" t="e">
        <f>BD189/$BH189/(1-EW189)</f>
        <v>#VALUE!</v>
      </c>
      <c r="EE189" s="451" t="e">
        <f>BG189/BH189</f>
        <v>#VALUE!</v>
      </c>
      <c r="EF189" s="451" t="e">
        <f>DV189/SUM($DV189:$EE189)</f>
        <v>#VALUE!</v>
      </c>
      <c r="EG189" s="451" t="e">
        <f>DW189/SUM($DV189:$EE189)</f>
        <v>#VALUE!</v>
      </c>
      <c r="EH189" s="451" t="e">
        <f>DX189/SUM($DV189:$EE189)</f>
        <v>#VALUE!</v>
      </c>
      <c r="EI189" s="451" t="e">
        <f>DY189/SUM($DV189:$EE189)</f>
        <v>#VALUE!</v>
      </c>
      <c r="EJ189" s="451" t="e">
        <f>DZ189/SUM($DV189:$EE189)</f>
        <v>#VALUE!</v>
      </c>
      <c r="EK189" s="451" t="e">
        <f>EA189/SUM($DV189:$EE189)</f>
        <v>#VALUE!</v>
      </c>
      <c r="EL189" s="451" t="e">
        <f>EB189/SUM($DV189:$EE189)</f>
        <v>#VALUE!</v>
      </c>
      <c r="EM189" s="451" t="e">
        <f>EC189/SUM($DV189:$EE189)</f>
        <v>#VALUE!</v>
      </c>
      <c r="EN189" s="451" t="e">
        <f>ED189/SUM($DV189:$EE189)</f>
        <v>#VALUE!</v>
      </c>
      <c r="EO189" s="451" t="e">
        <f>EE189/SUM($DV189:$EE189)</f>
        <v>#VALUE!</v>
      </c>
      <c r="EP189" s="450">
        <f>EP188</f>
        <v>0.080000000000000002</v>
      </c>
      <c r="EQ189" s="450">
        <f>EQ188</f>
        <v>0.014999999999999999</v>
      </c>
      <c r="ER189" s="450">
        <f>ER188</f>
        <v>0.014999999999999999</v>
      </c>
      <c r="ES189" s="450">
        <f>ES188</f>
        <v>0.014999999999999999</v>
      </c>
      <c r="ET189" s="450">
        <f>ET188</f>
        <v>0.014999999999999999</v>
      </c>
      <c r="EU189" s="450">
        <f>EU188</f>
        <v>0.089999999999999997</v>
      </c>
      <c r="EV189" s="450">
        <f>EV188</f>
        <v>0.089999999999999997</v>
      </c>
      <c r="EW189" s="450">
        <f>EW188</f>
        <v>0.089999999999999997</v>
      </c>
      <c r="EX189" s="431" t="str">
        <f>IF(_tag_month_day!AS179="","",_tag_month_day!AS179/100)</f>
        <v/>
      </c>
      <c r="EY189" s="431" t="str">
        <f>IF(_tag_month_day!AT179="","",_tag_month_day!AT179/100)</f>
        <v/>
      </c>
      <c r="EZ189" s="431" t="str">
        <f>IF(_tag_month_day!AU179="","",_tag_month_day!AU179/100)</f>
        <v/>
      </c>
      <c r="FA189" s="431" t="str">
        <f>IF(_tag_month_day!AV179="","",_tag_month_day!AV179/100)</f>
        <v/>
      </c>
      <c r="FB189" s="431" t="str">
        <f>IF(_tag_month_day!AW179="","",_tag_month_day!AW179/100)</f>
        <v/>
      </c>
      <c r="FC189" s="431" t="str">
        <f>IF(_tag_month_day!AX179="","",_tag_month_day!AX179/100)</f>
        <v/>
      </c>
      <c r="FD189" s="449" t="str">
        <f>IF(_tag_month_day!AY179="","",_tag_month_day!AY179/100)</f>
        <v/>
      </c>
      <c r="FE189" s="449" t="str">
        <f>IF(_tag_month_day!AZ179="","",_tag_month_day!AZ179/100)</f>
        <v/>
      </c>
      <c r="FF189" s="449" t="str">
        <f>IF(_tag_month_day!BA179="","",_tag_month_day!BA179/100)</f>
        <v/>
      </c>
      <c r="FG189" s="449" t="str">
        <f>IF(_tag_month_day!BB179="","",_tag_month_day!BB179/100)</f>
        <v/>
      </c>
      <c r="FH189" s="467" t="str">
        <f>IF(_tag_month_day!BC179="","",_tag_month_day!BC179/100)</f>
        <v/>
      </c>
      <c r="FI189" s="449">
        <f>FI188</f>
        <v>0.40999999999999998</v>
      </c>
      <c r="FJ189" s="449">
        <f>FJ188</f>
        <v>0.11</v>
      </c>
      <c r="FK189" s="449">
        <f>FK188</f>
        <v>0.014999999999999999</v>
      </c>
      <c r="FL189" s="449">
        <f>FL188</f>
        <v>0</v>
      </c>
      <c r="FM189" s="467">
        <f>FM188</f>
        <v>0.0001</v>
      </c>
      <c r="FN189" s="449">
        <f>FN188</f>
        <v>0.32000000000000001</v>
      </c>
      <c r="FO189" s="449">
        <f>FO188</f>
        <v>0.20000000000000001</v>
      </c>
      <c r="FP189" s="449">
        <f>FP188</f>
        <v>0.01</v>
      </c>
      <c r="FQ189" s="449">
        <f>FQ188</f>
        <v>0</v>
      </c>
      <c r="FR189" s="467">
        <f>FR188</f>
        <v>0.0001</v>
      </c>
      <c r="FS189" s="449" t="str">
        <f>IF(_tag_month_day!BD179="","",_tag_month_day!BD179/100)</f>
        <v/>
      </c>
      <c r="FT189" s="449" t="str">
        <f>IF(_tag_month_day!BE179="","",_tag_month_day!BE179/100)</f>
        <v/>
      </c>
      <c r="FU189" s="449" t="str">
        <f>IF(_tag_month_day!BF179="","",_tag_month_day!BF179/100)</f>
        <v/>
      </c>
      <c r="FV189" s="449" t="str">
        <f>IF(_tag_month_day!BG179="","",_tag_month_day!BG179/100)</f>
        <v/>
      </c>
      <c r="FW189" s="467" t="str">
        <f>IF(_tag_month_day!BH179="","",_tag_month_day!BH179/100)</f>
        <v/>
      </c>
      <c r="FX189" s="449" t="str">
        <f>IF(_tag_month_day!BI179="","",_tag_month_day!BI179/100)</f>
        <v/>
      </c>
      <c r="FY189" s="449" t="str">
        <f>IF(_tag_month_day!BJ179="","",_tag_month_day!BJ179/100)</f>
        <v/>
      </c>
      <c r="FZ189" s="468" t="str">
        <f>IF(_tag_month_day!BK179="","",_tag_month_day!BK179/100)</f>
        <v/>
      </c>
      <c r="GA189" s="449" t="str">
        <f>IF(_tag_month_day!BL179="","",_tag_month_day!BL179/100)</f>
        <v/>
      </c>
      <c r="GB189" s="467" t="str">
        <f>IF(_tag_month_day!BM179="","",_tag_month_day!BM179/100)</f>
        <v/>
      </c>
      <c r="GC189" s="431" t="str">
        <f>IF(_tag_month_day!BN179="","",_tag_month_day!BN179/100)</f>
        <v/>
      </c>
      <c r="GD189" s="431" t="str">
        <f>IF(_tag_month_day!BO179="","",_tag_month_day!BO179/100)</f>
        <v/>
      </c>
      <c r="GE189" s="431" t="str">
        <f>IF(_tag_month_day!BP179="","",_tag_month_day!BP179/100)</f>
        <v/>
      </c>
      <c r="GF189" s="431" t="str">
        <f>IF(_tag_month_day!BQ179="","",_tag_month_day!BQ179/100)</f>
        <v/>
      </c>
      <c r="GG189" s="431" t="str">
        <f>IF(_tag_month_day!BR179="","",_tag_month_day!BR179/100)</f>
        <v/>
      </c>
      <c r="GH189" s="431" t="str">
        <f>IF(_tag_month_day!BS179="","",_tag_month_day!BS179/100)</f>
        <v/>
      </c>
      <c r="GI189" s="467" t="str">
        <f>IF(_tag_month_day!BT179="","",_tag_month_day!BT179/100)</f>
        <v/>
      </c>
      <c r="GJ189" s="469" t="str">
        <f>IF(_tag_month_day!BU179="","",_tag_month_day!BU179/100)</f>
        <v/>
      </c>
      <c r="GK189" s="470">
        <f>GK188</f>
        <v>0.070000000000000007</v>
      </c>
      <c r="GL189" s="470">
        <f>GL188</f>
        <v>0.029999999999999999</v>
      </c>
      <c r="GM189" s="471" t="str">
        <f>IF(_tag_month_day!BX179="","",_tag_month_day!BX179/100)</f>
        <v/>
      </c>
      <c r="GN189" s="470">
        <f>GN188</f>
        <v>0.070000000000000007</v>
      </c>
      <c r="GO189" s="470">
        <f>GO188</f>
        <v>0.029999999999999999</v>
      </c>
      <c r="GP189" s="470">
        <f>GP188</f>
        <v>0.089999999999999997</v>
      </c>
      <c r="GQ189" s="470">
        <f>GQ188</f>
        <v>0.029999999999999999</v>
      </c>
      <c r="GR189" s="471" t="str">
        <f>IF(_tag_month_day!CA179="","",_tag_month_day!CA179/100)</f>
        <v/>
      </c>
      <c r="GS189" s="472">
        <f>GS188</f>
        <v>0.95299999999999996</v>
      </c>
      <c r="GT189" s="472">
        <f>GT188</f>
        <v>0.55000000000000004</v>
      </c>
      <c r="GU189" s="472">
        <f>GU188</f>
        <v>0.55000000000000004</v>
      </c>
      <c r="GV189" s="472">
        <f>GV188</f>
        <v>0.55000000000000004</v>
      </c>
      <c r="GW189" s="472">
        <f>GW188</f>
        <v>0.5</v>
      </c>
      <c r="GX189" s="472">
        <f>GX188</f>
        <v>0.93500000000000005</v>
      </c>
      <c r="GY189" s="472">
        <f>GY188</f>
        <v>0.14999999999999999</v>
      </c>
      <c r="GZ189" s="472">
        <f>GZ188</f>
        <v>1</v>
      </c>
      <c r="HA189" s="474">
        <f>HA188</f>
        <v>0.047</v>
      </c>
      <c r="HB189" s="474">
        <f>HB188</f>
        <v>0.45000000000000001</v>
      </c>
      <c r="HC189" s="474">
        <f>HC188</f>
        <v>0.45000000000000001</v>
      </c>
      <c r="HD189" s="474">
        <f>HD188</f>
        <v>0.45000000000000001</v>
      </c>
      <c r="HE189" s="474">
        <f>HE188</f>
        <v>0.5</v>
      </c>
      <c r="HF189" s="474">
        <f>HF188</f>
        <v>0.065000000000000002</v>
      </c>
      <c r="HG189" s="474">
        <f>HG188</f>
        <v>0.84999999999999998</v>
      </c>
      <c r="HH189" s="474">
        <f>HH188</f>
        <v>0</v>
      </c>
      <c r="HI189" s="10">
        <f>IF(BZ189&lt;&gt;"",CK189-BV189,0)</f>
        <v>0</v>
      </c>
      <c r="HJ189" s="10" t="e">
        <f>IF(AJ189&gt;0,AH189-AJ189,0)</f>
        <v>#VALUE!</v>
      </c>
      <c r="HK189" s="466">
        <f>HK188</f>
        <v>0.84999999999999998</v>
      </c>
      <c r="HL189" s="424">
        <f>HL188</f>
        <v>550000</v>
      </c>
      <c r="HM189" s="424">
        <f>HM188</f>
        <v>480000</v>
      </c>
      <c r="HN189" s="465" t="e">
        <f>(DJ189*EZ189+DK189*FH189+DL189*FM189+DM189*FR189+DN189*FW189+DO189*GB189+DS189*GI189+DP189*GM189+DR189*GR189)*1000*2</f>
        <v>#VALUE!</v>
      </c>
      <c r="HO189" s="465" t="e">
        <f>HN189*HK189*$HO$2/HL189*1000000</f>
        <v>#VALUE!</v>
      </c>
      <c r="HP189" s="465" t="e">
        <f>HN189*HK189*$HP$2/HM189*1000000</f>
        <v>#VALUE!</v>
      </c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</row>
    <row customFormat="1" r="190" s="0">
      <c r="A190" s="420">
        <v>179</v>
      </c>
      <c r="B190" s="421">
        <f ca="1">IF(D190=D189,B189,IF(D190="夜班",B189+1,B189))</f>
        <v>43593</v>
      </c>
      <c r="C190" s="422">
        <f>C189</f>
        <v>0.041666666666666699</v>
      </c>
      <c r="D190" s="10" t="str">
        <f ca="1">IF(HOUR(G190)&lt;8,"夜班",IF(HOUR(G190)&lt;16,"白班",IF(HOUR(G190)&lt;24,"中班",0)))</f>
        <v>白班</v>
      </c>
      <c r="E190" s="10" t="e">
        <f ca="1">IF(F190=1,"甲",IF(F190=2,"乙",IF(F190=3,"丙",IF(F190=4,"丁",""))))</f>
        <v>#REF!</v>
      </c>
      <c r="F190" s="10" t="e">
        <f ca="1">SUMPRODUCT((成本日报!$A$3:$A$95=计划!B190)*(成本日报!$B$3:$B$95=计划!$D190),成本日报!$C$3:$C$95)</f>
        <v>#REF!</v>
      </c>
      <c r="G190" s="423">
        <f ca="1">G189+C189</f>
        <v>43593.416666666235</v>
      </c>
      <c r="H190" s="423">
        <f ca="1">$G190+$C190/60*10+$C190*0</f>
        <v>43593.42361111068</v>
      </c>
      <c r="I190" s="423">
        <f ca="1">$G190+$C190/60*18+$C190*0</f>
        <v>43593.429166666232</v>
      </c>
      <c r="J190" s="423">
        <f ca="1">$G190+$C190/60*0+$C190*1</f>
        <v>43593.458333332899</v>
      </c>
      <c r="K190" s="423">
        <f ca="1">$G190+$C190/60*30+$C190*2</f>
        <v>43593.520833332906</v>
      </c>
      <c r="L190" s="423">
        <f ca="1">$G190+$C190/60*0+$C190*3</f>
        <v>43593.541666666235</v>
      </c>
      <c r="M190" s="424" t="str">
        <f>IF(_tag_month_day!A180="","",_tag_month_day!A180)</f>
        <v/>
      </c>
      <c r="N190" s="424" t="str">
        <f>IF(_tag_month_day!B180="","",_tag_month_day!B180)</f>
        <v/>
      </c>
      <c r="O190" s="425" t="e">
        <f>IF(M190+N190=0,"",M190+N190)</f>
        <v>#VALUE!</v>
      </c>
      <c r="P190" s="424" t="str">
        <f>IF(_tag_month_day!C180="","",_tag_month_day!C180)</f>
        <v/>
      </c>
      <c r="Q190" s="424" t="str">
        <f>IF(_tag_month_day!D180="","",_tag_month_day!D180)</f>
        <v/>
      </c>
      <c r="R190" s="426" t="str">
        <f>IF(_tag_month_day!CB180="","",_tag_month_day!CB180/100)</f>
        <v/>
      </c>
      <c r="S190" s="427" t="str">
        <f>IF(_tag_month_day!E180="","",_tag_month_day!E180)</f>
        <v/>
      </c>
      <c r="T190" s="427" t="str">
        <f>IF(_tag_month_day!F180="","",_tag_month_day!F180)</f>
        <v/>
      </c>
      <c r="U190" s="428" t="e">
        <f>S190+T190</f>
        <v>#VALUE!</v>
      </c>
      <c r="V190" s="429" t="e">
        <f>U190/AJ190</f>
        <v>#VALUE!</v>
      </c>
      <c r="W190" s="430" t="str">
        <f>IF(_jhy_month_day!A180="","",_jhy_month_day!A180)</f>
        <v/>
      </c>
      <c r="X190" s="431" t="str">
        <f>IF(_jhy_month_day!B180="","",_jhy_month_day!B180/100)</f>
        <v/>
      </c>
      <c r="Y190" s="431" t="str">
        <f>IF(_jhy_month_day!C180="","",_jhy_month_day!C180/100)</f>
        <v/>
      </c>
      <c r="Z190" s="432">
        <f>Z186+1</f>
        <v>45</v>
      </c>
      <c r="AA190" s="433" t="str">
        <f>IF(_tag_month_day!G180="","",_tag_month_day!G180/100)</f>
        <v/>
      </c>
      <c r="AB190" s="433" t="str">
        <f>IF(_tag_month_day!H180="","",_tag_month_day!H180/100)</f>
        <v/>
      </c>
      <c r="AC190" s="434">
        <f>IF(X190="",AC189,BK190*($AV189*X190+$AW189*FD189+$AX189*FI189+$AY189*FN189+$AZ189*FS189+$BA189*FX189+$BG189*GE189)/(AV189*Y190+AX189*FK189+AW189*FF189+AY189*FP189+AZ189*FU189+BA189*FZ189+BG189*GG189+BB189*GK189+BC189*GN189+BD189*GP189))</f>
        <v>1.59963432013121</v>
      </c>
      <c r="AD190" s="435" t="str">
        <f>IF(AC190=AC189,"",AC190-AC189)</f>
        <v/>
      </c>
      <c r="AE190" s="436" t="str">
        <f>IF(1-AF190=0,"",(1-AF190))</f>
        <v/>
      </c>
      <c r="AF190" s="437">
        <v>1</v>
      </c>
      <c r="AG190" s="10" t="str">
        <f>AG189</f>
        <v>8B4</v>
      </c>
      <c r="AH190" s="438" t="str">
        <f>AH189</f>
        <v/>
      </c>
      <c r="AI190" s="424" t="e">
        <f>IF(ROUND(AJ190-AJ189,1)=0,"",AJ190-AJ189)</f>
        <v>#VALUE!</v>
      </c>
      <c r="AJ190" s="10" t="str">
        <f>IF(_tag_month_day!I180="","",_tag_month_day!I180)</f>
        <v/>
      </c>
      <c r="AK190" s="440"/>
      <c r="AL190" s="440"/>
      <c r="AM190" s="440"/>
      <c r="AN190" s="441">
        <f>AN189</f>
        <v>2</v>
      </c>
      <c r="AO190" s="441">
        <f>AO189</f>
        <v>8</v>
      </c>
      <c r="AP190" s="442" t="e">
        <f>(IF(AN190=0,AS189,AS189*(1+AO190/AN190)/(AR190+AO190/AN190)))+AT190</f>
        <v>#VALUE!</v>
      </c>
      <c r="AQ190" s="443" t="str">
        <f>IF(_tag_month_day!J180="","",_tag_month_day!J180/100)</f>
        <v/>
      </c>
      <c r="AR190" s="444">
        <f>AR189</f>
        <v>1.3</v>
      </c>
      <c r="AS190" s="445" t="e">
        <f>AQ190*(AN190*AR190+AO190)/(AN190+AO190)</f>
        <v>#VALUE!</v>
      </c>
      <c r="AT190" s="445" t="e">
        <f>(SUM(BE190:BF190)-SUM(BE189:BF189))*0.05</f>
        <v>#VALUE!</v>
      </c>
      <c r="AU190" s="446" t="str">
        <f>IF(_tag_month_day!CC180="","",IF(_tag_month_day!CC180&gt;0,_tag_month_day!CD180,_tag_month_day!CE180))</f>
        <v/>
      </c>
      <c r="AV190" s="447" t="str">
        <f>IF(_tag_month_day!L180="","",_tag_month_day!L180/100)</f>
        <v/>
      </c>
      <c r="AW190" s="431">
        <f>AW189</f>
        <v>0</v>
      </c>
      <c r="AX190" s="431">
        <f>AX189</f>
        <v>0</v>
      </c>
      <c r="AY190" s="431" t="str">
        <f>IF(_tag_month_day!M180="","",_tag_month_day!M180/100)</f>
        <v/>
      </c>
      <c r="AZ190" s="431" t="str">
        <f>IF(_tag_month_day!N180="","",_tag_month_day!N180/100)</f>
        <v/>
      </c>
      <c r="BA190" s="431" t="str">
        <f>IF(_tag_month_day!O180="","",_tag_month_day!O180/100)</f>
        <v/>
      </c>
      <c r="BB190" s="448" t="str">
        <f>IF(_tag_month_day!P180="","",_tag_month_day!P180/100)</f>
        <v/>
      </c>
      <c r="BC190" s="448">
        <f>BC189</f>
        <v>0</v>
      </c>
      <c r="BD190" s="448" t="str">
        <f>IF(_tag_month_day!Q180="","",_tag_month_day!Q180/100)</f>
        <v/>
      </c>
      <c r="BE190" s="449" t="str">
        <f>IF(_tag_month_day!R180="","",_tag_month_day!R180/100)</f>
        <v/>
      </c>
      <c r="BF190" s="388" t="e">
        <f>(AU190*(100+BE190*100))/(AJ190-AU190)/100</f>
        <v>#VALUE!</v>
      </c>
      <c r="BG190" s="450" t="e">
        <f>BE190+BF190</f>
        <v>#VALUE!</v>
      </c>
      <c r="BH190" s="451" t="e">
        <f>SUM(AV190:BF190)</f>
        <v>#VALUE!</v>
      </c>
      <c r="BI190" s="452" t="e">
        <f>IF(CX190=0,BI189,(DK190*查询!$R$5+DL190*查询!$Q$5+DM190*查询!$N$5+DN190*查询!$O$5+DO190*查询!$P$5)*AF190/CX190)</f>
        <v>#VALUE!</v>
      </c>
      <c r="BJ190" s="452" t="e">
        <f>IF(CX190=0,BJ189,(DP190*查询!$S$5+DQ190*查询!$T$5+DR190*查询!$U$5)*AF190/CX190)</f>
        <v>#VALUE!</v>
      </c>
      <c r="BK190" s="452">
        <f>BK189</f>
        <v>1</v>
      </c>
      <c r="BL190" s="453" t="e">
        <f>SUMPRODUCT((AV190:BA190)*(GS190:GX190))/((GS190:GX190)+SUM(BB190:BD190)*GY190+BG190*GZ190)</f>
        <v>#VALUE!</v>
      </c>
      <c r="BM190" s="453" t="e">
        <f>BK190*($AV190*FB190+$AW190*FD190+$AX190*FI190+$AY190*FN190+$AZ190*FS190+$BA190*FX190+$BG190*GE190)/(AV190*EY190+AX190*FK190+AW190*FF190+AY190*FP190+AZ190*FU190+BA190*FZ190+BG190*GG190+BB190*GK190+BC190*GN190+BD190*GP190)</f>
        <v>#VALUE!</v>
      </c>
      <c r="BN190" s="453" t="e">
        <f>($AV190*FC190+$AX190*FJ190+$AW190*FE190+$AY190*FO190+$AZ190*FT190+$BA190*FY190+$BG190*GF190)/($AV190*FA190+BG190*GH190+BB190*GL190+BC190*GO190+BD190*GQ190+BA190*GA190)</f>
        <v>#VALUE!</v>
      </c>
      <c r="BO190" s="454" t="e">
        <f>SUMPRODUCT(AV190:BA190*GS190:GX190)/(GS190:GX190+(BB190+BC190+BD190)*GY190+BG190)</f>
        <v>#VALUE!</v>
      </c>
      <c r="BP190" s="454" t="e">
        <f>SUMPRODUCT(AV190:BA190*GS190:GX190)/(GS190:GX190+(BB190+BC190+BD190)*GY190+BG190)</f>
        <v>#VALUE!</v>
      </c>
      <c r="BQ190" s="454" t="e">
        <f>SUMPRODUCT(AV190:BA190*GS190:GX190)/(GS190:GX190+(BB190+BC190+BD190)*GY190+BG190)</f>
        <v>#VALUE!</v>
      </c>
      <c r="BR190" s="453" t="str">
        <f>IF(_tag_month_day!T180="","",_tag_month_day!T180)</f>
        <v/>
      </c>
      <c r="BS190" s="453" t="str">
        <f>IF(_tag_month_day!U180="","",_tag_month_day!U180)</f>
        <v/>
      </c>
      <c r="BT190" s="455" t="str">
        <f>IF(CK190="","",IF((CK190&gt;=BV190-0.12)*(CK190&lt;=BV190+0.12),"合格","不合格"))</f>
        <v/>
      </c>
      <c r="BU190" s="456" t="str">
        <f>IF(_tag_month_day!V180="","",_tag_month_day!V180)</f>
        <v/>
      </c>
      <c r="BV190" s="457" t="str">
        <f>IF(_tag_month_day!W180="","",_tag_month_day!W180)</f>
        <v/>
      </c>
      <c r="BW190" s="458" t="str">
        <f>IF(_tag_month_day!X180="","",_tag_month_day!X180)</f>
        <v/>
      </c>
      <c r="BX190" s="458" t="str">
        <f>IF(_tag_month_day!Y180="","",_tag_month_day!Y180)</f>
        <v/>
      </c>
      <c r="BY190" s="459">
        <f ca="1">L190</f>
        <v>43593.541666666235</v>
      </c>
      <c r="BZ190" s="460"/>
      <c r="CA190" s="461"/>
      <c r="CB190" s="424" t="str">
        <f>IF(_tag_month_day!Z180="","",_tag_month_day!Z180)</f>
        <v/>
      </c>
      <c r="CC190" s="424" t="str">
        <f>IF(_tag_month_day!AA180="","",_tag_month_day!AA180)</f>
        <v/>
      </c>
      <c r="CD190" s="424" t="str">
        <f>IF(_tag_month_day!AB180="","",_tag_month_day!AB180)</f>
        <v/>
      </c>
      <c r="CE190" s="424" t="str">
        <f>IF(_tag_month_day!AC180="","",_tag_month_day!AC180)</f>
        <v/>
      </c>
      <c r="CF190" s="424" t="str">
        <f>IF(_tag_month_day!AD180="","",_tag_month_day!AD180)</f>
        <v/>
      </c>
      <c r="CG190" s="424" t="str">
        <f>IF(_tag_month_day!AE180="","",_tag_month_day!AE180)</f>
        <v/>
      </c>
      <c r="CH190" s="424" t="str">
        <f>IF(_tag_month_day!AF180="","",_tag_month_day!AF180)</f>
        <v/>
      </c>
      <c r="CI190" s="424" t="str">
        <f>IF(_tag_month_day!AG180="","",_tag_month_day!AG180)</f>
        <v/>
      </c>
      <c r="CJ190" s="424" t="str">
        <f>IF(_tag_month_day!AH180="","",_tag_month_day!AH180)</f>
        <v/>
      </c>
      <c r="CK190" s="424" t="str">
        <f>IF(_tag_month_day!AI180="","",_tag_month_day!AI180)</f>
        <v/>
      </c>
      <c r="CL190" s="4" t="str">
        <f>IF(_tag_month_day!AJ180="","",_tag_month_day!AJ180)</f>
        <v/>
      </c>
      <c r="CM190" s="4" t="str">
        <f>IF(_tag_month_day!AK180="","",_tag_month_day!AK180)</f>
        <v/>
      </c>
      <c r="CN190" s="4" t="str">
        <f>IF(_tag_month_day!AL180="","",_tag_month_day!AL180)</f>
        <v/>
      </c>
      <c r="CO190" s="4" t="str">
        <f>IF(_tag_month_day!AM180="","",_tag_month_day!AM180)</f>
        <v/>
      </c>
      <c r="CP190" s="4" t="str">
        <f>IF(_tag_month_day!AN180="","",_tag_month_day!AN180)</f>
        <v/>
      </c>
      <c r="CQ190" s="4" t="str">
        <f>IF(_tag_month_day!AO180="","",_tag_month_day!AO180)</f>
        <v/>
      </c>
      <c r="CR190" s="462" t="str">
        <f>IF(_tag_month_day!AP180="","",_tag_month_day!AP180)</f>
        <v/>
      </c>
      <c r="CS190" s="463" t="str">
        <f>IF(_tag_month_day!AQ180="","",_tag_month_day!AQ180)</f>
        <v/>
      </c>
      <c r="CT190" s="4" t="str">
        <f>IF(_tag_month_day!AR180="","",_tag_month_day!AR180)</f>
        <v/>
      </c>
      <c r="CU190" s="464" t="e">
        <f>DU190/AJ190</f>
        <v>#VALUE!</v>
      </c>
      <c r="CV190" s="451" t="e">
        <f>BG190/BH190</f>
        <v>#VALUE!</v>
      </c>
      <c r="CW190" s="465" t="e">
        <f>AJ190*(1-CV190)*CU190*AF190</f>
        <v>#VALUE!</v>
      </c>
      <c r="CX190" s="465" t="e">
        <f>CW190*94%</f>
        <v>#VALUE!</v>
      </c>
      <c r="CY190" s="466" t="e">
        <f>IF(CX190=0,0,DS190/(DS190+CX190))</f>
        <v>#VALUE!</v>
      </c>
      <c r="CZ190" s="465" t="e">
        <f>$AJ190*EF190</f>
        <v>#VALUE!</v>
      </c>
      <c r="DA190" s="465" t="e">
        <f>$AJ190*EG190</f>
        <v>#VALUE!</v>
      </c>
      <c r="DB190" s="465" t="e">
        <f>$AJ190*EH190</f>
        <v>#VALUE!</v>
      </c>
      <c r="DC190" s="465" t="e">
        <f>$AJ190*EI190</f>
        <v>#VALUE!</v>
      </c>
      <c r="DD190" s="465" t="e">
        <f>$AJ190*EJ190</f>
        <v>#VALUE!</v>
      </c>
      <c r="DE190" s="465" t="e">
        <f>$AJ190*EK190</f>
        <v>#VALUE!</v>
      </c>
      <c r="DF190" s="465" t="e">
        <f>$AJ190*EL190</f>
        <v>#VALUE!</v>
      </c>
      <c r="DG190" s="465" t="e">
        <f>$AJ190*EM190</f>
        <v>#VALUE!</v>
      </c>
      <c r="DH190" s="465" t="e">
        <f>$AJ190*EN190</f>
        <v>#VALUE!</v>
      </c>
      <c r="DI190" s="465" t="e">
        <f>$AJ190*EO190</f>
        <v>#VALUE!</v>
      </c>
      <c r="DJ190" s="465" t="e">
        <f>CZ190*(1-EP190)</f>
        <v>#VALUE!</v>
      </c>
      <c r="DK190" s="465" t="e">
        <f>DA190*(1-ER190)</f>
        <v>#VALUE!</v>
      </c>
      <c r="DL190" s="465" t="e">
        <f>DB190*(1-EQ190)</f>
        <v>#VALUE!</v>
      </c>
      <c r="DM190" s="465" t="e">
        <f>DC190*(1-ES190)</f>
        <v>#VALUE!</v>
      </c>
      <c r="DN190" s="465" t="e">
        <f>DD190*(1-ET190)</f>
        <v>#VALUE!</v>
      </c>
      <c r="DO190" s="465" t="e">
        <f>DE190</f>
        <v>#VALUE!</v>
      </c>
      <c r="DP190" s="465" t="e">
        <f>DF190*(1-EU190)</f>
        <v>#VALUE!</v>
      </c>
      <c r="DQ190" s="465" t="e">
        <f>DG190*(1-EV190)</f>
        <v>#VALUE!</v>
      </c>
      <c r="DR190" s="465" t="e">
        <f>DH190*(1-EW190)</f>
        <v>#VALUE!</v>
      </c>
      <c r="DS190" s="465" t="e">
        <f>DI190</f>
        <v>#VALUE!</v>
      </c>
      <c r="DT190" s="465" t="e">
        <f>SUM(DJ190:DS190)</f>
        <v>#VALUE!</v>
      </c>
      <c r="DU190" s="465" t="e">
        <f>(GS190:GX190)+(DP190+DQ190+DR190)*GY190+DS190</f>
        <v>#VALUE!</v>
      </c>
      <c r="DV190" s="451" t="e">
        <f>AV190/$BH190/(1-EP190)</f>
        <v>#VALUE!</v>
      </c>
      <c r="DW190" s="451" t="e">
        <f>AW190/$BH190/(1-ER190)</f>
        <v>#VALUE!</v>
      </c>
      <c r="DX190" s="451" t="e">
        <f>AX190/$BH190/(1-EQ190)</f>
        <v>#VALUE!</v>
      </c>
      <c r="DY190" s="451" t="e">
        <f>AY190/$BH190/(1-ES190)</f>
        <v>#VALUE!</v>
      </c>
      <c r="DZ190" s="451" t="e">
        <f>AZ190/$BH190/(1-ET190)</f>
        <v>#VALUE!</v>
      </c>
      <c r="EA190" s="451" t="e">
        <f>BA190/$BH190/(1-AX190)</f>
        <v>#VALUE!</v>
      </c>
      <c r="EB190" s="451" t="e">
        <f>BB190/$BH190/(1-EU190)</f>
        <v>#VALUE!</v>
      </c>
      <c r="EC190" s="451" t="e">
        <f>BC190/$BH190/(1-EV190)</f>
        <v>#VALUE!</v>
      </c>
      <c r="ED190" s="451" t="e">
        <f>BD190/$BH190/(1-EW190)</f>
        <v>#VALUE!</v>
      </c>
      <c r="EE190" s="451" t="e">
        <f>BG190/BH190</f>
        <v>#VALUE!</v>
      </c>
      <c r="EF190" s="451" t="e">
        <f>DV190/SUM($DV190:$EE190)</f>
        <v>#VALUE!</v>
      </c>
      <c r="EG190" s="451" t="e">
        <f>DW190/SUM($DV190:$EE190)</f>
        <v>#VALUE!</v>
      </c>
      <c r="EH190" s="451" t="e">
        <f>DX190/SUM($DV190:$EE190)</f>
        <v>#VALUE!</v>
      </c>
      <c r="EI190" s="451" t="e">
        <f>DY190/SUM($DV190:$EE190)</f>
        <v>#VALUE!</v>
      </c>
      <c r="EJ190" s="451" t="e">
        <f>DZ190/SUM($DV190:$EE190)</f>
        <v>#VALUE!</v>
      </c>
      <c r="EK190" s="451" t="e">
        <f>EA190/SUM($DV190:$EE190)</f>
        <v>#VALUE!</v>
      </c>
      <c r="EL190" s="451" t="e">
        <f>EB190/SUM($DV190:$EE190)</f>
        <v>#VALUE!</v>
      </c>
      <c r="EM190" s="451" t="e">
        <f>EC190/SUM($DV190:$EE190)</f>
        <v>#VALUE!</v>
      </c>
      <c r="EN190" s="451" t="e">
        <f>ED190/SUM($DV190:$EE190)</f>
        <v>#VALUE!</v>
      </c>
      <c r="EO190" s="451" t="e">
        <f>EE190/SUM($DV190:$EE190)</f>
        <v>#VALUE!</v>
      </c>
      <c r="EP190" s="450">
        <f>EP189</f>
        <v>0.080000000000000002</v>
      </c>
      <c r="EQ190" s="450">
        <f>EQ189</f>
        <v>0.014999999999999999</v>
      </c>
      <c r="ER190" s="450">
        <f>ER189</f>
        <v>0.014999999999999999</v>
      </c>
      <c r="ES190" s="450">
        <f>ES189</f>
        <v>0.014999999999999999</v>
      </c>
      <c r="ET190" s="450">
        <f>ET189</f>
        <v>0.014999999999999999</v>
      </c>
      <c r="EU190" s="450">
        <f>EU189</f>
        <v>0.089999999999999997</v>
      </c>
      <c r="EV190" s="450">
        <f>EV189</f>
        <v>0.089999999999999997</v>
      </c>
      <c r="EW190" s="450">
        <f>EW189</f>
        <v>0.089999999999999997</v>
      </c>
      <c r="EX190" s="431" t="str">
        <f>IF(_tag_month_day!AS180="","",_tag_month_day!AS180/100)</f>
        <v/>
      </c>
      <c r="EY190" s="431" t="str">
        <f>IF(_tag_month_day!AT180="","",_tag_month_day!AT180/100)</f>
        <v/>
      </c>
      <c r="EZ190" s="431" t="str">
        <f>IF(_tag_month_day!AU180="","",_tag_month_day!AU180/100)</f>
        <v/>
      </c>
      <c r="FA190" s="431" t="str">
        <f>IF(_tag_month_day!AV180="","",_tag_month_day!AV180/100)</f>
        <v/>
      </c>
      <c r="FB190" s="431" t="str">
        <f>IF(_tag_month_day!AW180="","",_tag_month_day!AW180/100)</f>
        <v/>
      </c>
      <c r="FC190" s="431" t="str">
        <f>IF(_tag_month_day!AX180="","",_tag_month_day!AX180/100)</f>
        <v/>
      </c>
      <c r="FD190" s="449" t="str">
        <f>IF(_tag_month_day!AY180="","",_tag_month_day!AY180/100)</f>
        <v/>
      </c>
      <c r="FE190" s="449" t="str">
        <f>IF(_tag_month_day!AZ180="","",_tag_month_day!AZ180/100)</f>
        <v/>
      </c>
      <c r="FF190" s="449" t="str">
        <f>IF(_tag_month_day!BA180="","",_tag_month_day!BA180/100)</f>
        <v/>
      </c>
      <c r="FG190" s="449" t="str">
        <f>IF(_tag_month_day!BB180="","",_tag_month_day!BB180/100)</f>
        <v/>
      </c>
      <c r="FH190" s="467" t="str">
        <f>IF(_tag_month_day!BC180="","",_tag_month_day!BC180/100)</f>
        <v/>
      </c>
      <c r="FI190" s="449">
        <f>FI189</f>
        <v>0.40999999999999998</v>
      </c>
      <c r="FJ190" s="449">
        <f>FJ189</f>
        <v>0.11</v>
      </c>
      <c r="FK190" s="449">
        <f>FK189</f>
        <v>0.014999999999999999</v>
      </c>
      <c r="FL190" s="449">
        <f>FL189</f>
        <v>0</v>
      </c>
      <c r="FM190" s="467">
        <f>FM189</f>
        <v>0.0001</v>
      </c>
      <c r="FN190" s="449">
        <f>FN189</f>
        <v>0.32000000000000001</v>
      </c>
      <c r="FO190" s="449">
        <f>FO189</f>
        <v>0.20000000000000001</v>
      </c>
      <c r="FP190" s="449">
        <f>FP189</f>
        <v>0.01</v>
      </c>
      <c r="FQ190" s="449">
        <f>FQ189</f>
        <v>0</v>
      </c>
      <c r="FR190" s="467">
        <f>FR189</f>
        <v>0.0001</v>
      </c>
      <c r="FS190" s="449" t="str">
        <f>IF(_tag_month_day!BD180="","",_tag_month_day!BD180/100)</f>
        <v/>
      </c>
      <c r="FT190" s="449" t="str">
        <f>IF(_tag_month_day!BE180="","",_tag_month_day!BE180/100)</f>
        <v/>
      </c>
      <c r="FU190" s="449" t="str">
        <f>IF(_tag_month_day!BF180="","",_tag_month_day!BF180/100)</f>
        <v/>
      </c>
      <c r="FV190" s="449" t="str">
        <f>IF(_tag_month_day!BG180="","",_tag_month_day!BG180/100)</f>
        <v/>
      </c>
      <c r="FW190" s="467" t="str">
        <f>IF(_tag_month_day!BH180="","",_tag_month_day!BH180/100)</f>
        <v/>
      </c>
      <c r="FX190" s="449" t="str">
        <f>IF(_tag_month_day!BI180="","",_tag_month_day!BI180/100)</f>
        <v/>
      </c>
      <c r="FY190" s="449" t="str">
        <f>IF(_tag_month_day!BJ180="","",_tag_month_day!BJ180/100)</f>
        <v/>
      </c>
      <c r="FZ190" s="468" t="str">
        <f>IF(_tag_month_day!BK180="","",_tag_month_day!BK180/100)</f>
        <v/>
      </c>
      <c r="GA190" s="449" t="str">
        <f>IF(_tag_month_day!BL180="","",_tag_month_day!BL180/100)</f>
        <v/>
      </c>
      <c r="GB190" s="467" t="str">
        <f>IF(_tag_month_day!BM180="","",_tag_month_day!BM180/100)</f>
        <v/>
      </c>
      <c r="GC190" s="431" t="str">
        <f>IF(_tag_month_day!BN180="","",_tag_month_day!BN180/100)</f>
        <v/>
      </c>
      <c r="GD190" s="431" t="str">
        <f>IF(_tag_month_day!BO180="","",_tag_month_day!BO180/100)</f>
        <v/>
      </c>
      <c r="GE190" s="431" t="str">
        <f>IF(_tag_month_day!BP180="","",_tag_month_day!BP180/100)</f>
        <v/>
      </c>
      <c r="GF190" s="431" t="str">
        <f>IF(_tag_month_day!BQ180="","",_tag_month_day!BQ180/100)</f>
        <v/>
      </c>
      <c r="GG190" s="431" t="str">
        <f>IF(_tag_month_day!BR180="","",_tag_month_day!BR180/100)</f>
        <v/>
      </c>
      <c r="GH190" s="431" t="str">
        <f>IF(_tag_month_day!BS180="","",_tag_month_day!BS180/100)</f>
        <v/>
      </c>
      <c r="GI190" s="467" t="str">
        <f>IF(_tag_month_day!BT180="","",_tag_month_day!BT180/100)</f>
        <v/>
      </c>
      <c r="GJ190" s="469" t="str">
        <f>IF(_tag_month_day!BU180="","",_tag_month_day!BU180/100)</f>
        <v/>
      </c>
      <c r="GK190" s="470">
        <f>GK189</f>
        <v>0.070000000000000007</v>
      </c>
      <c r="GL190" s="470">
        <f>GL189</f>
        <v>0.029999999999999999</v>
      </c>
      <c r="GM190" s="471" t="str">
        <f>IF(_tag_month_day!BX180="","",_tag_month_day!BX180/100)</f>
        <v/>
      </c>
      <c r="GN190" s="470">
        <f>GN189</f>
        <v>0.070000000000000007</v>
      </c>
      <c r="GO190" s="470">
        <f>GO189</f>
        <v>0.029999999999999999</v>
      </c>
      <c r="GP190" s="470">
        <f>GP189</f>
        <v>0.089999999999999997</v>
      </c>
      <c r="GQ190" s="470">
        <f>GQ189</f>
        <v>0.029999999999999999</v>
      </c>
      <c r="GR190" s="471" t="str">
        <f>IF(_tag_month_day!CA180="","",_tag_month_day!CA180/100)</f>
        <v/>
      </c>
      <c r="GS190" s="472">
        <f>GS189</f>
        <v>0.95299999999999996</v>
      </c>
      <c r="GT190" s="472">
        <f>GT189</f>
        <v>0.55000000000000004</v>
      </c>
      <c r="GU190" s="472">
        <f>GU189</f>
        <v>0.55000000000000004</v>
      </c>
      <c r="GV190" s="472">
        <f>GV189</f>
        <v>0.55000000000000004</v>
      </c>
      <c r="GW190" s="472">
        <f>GW189</f>
        <v>0.5</v>
      </c>
      <c r="GX190" s="472">
        <f>GX189</f>
        <v>0.93500000000000005</v>
      </c>
      <c r="GY190" s="472">
        <f>GY189</f>
        <v>0.14999999999999999</v>
      </c>
      <c r="GZ190" s="472">
        <f>GZ189</f>
        <v>1</v>
      </c>
      <c r="HA190" s="474">
        <f>HA189</f>
        <v>0.047</v>
      </c>
      <c r="HB190" s="474">
        <f>HB189</f>
        <v>0.45000000000000001</v>
      </c>
      <c r="HC190" s="474">
        <f>HC189</f>
        <v>0.45000000000000001</v>
      </c>
      <c r="HD190" s="474">
        <f>HD189</f>
        <v>0.45000000000000001</v>
      </c>
      <c r="HE190" s="474">
        <f>HE189</f>
        <v>0.5</v>
      </c>
      <c r="HF190" s="474">
        <f>HF189</f>
        <v>0.065000000000000002</v>
      </c>
      <c r="HG190" s="474">
        <f>HG189</f>
        <v>0.84999999999999998</v>
      </c>
      <c r="HH190" s="474">
        <f>HH189</f>
        <v>0</v>
      </c>
      <c r="HI190" s="10">
        <f>IF(BZ190&lt;&gt;"",CK190-BV190,0)</f>
        <v>0</v>
      </c>
      <c r="HJ190" s="10" t="e">
        <f>IF(AJ190&gt;0,AH190-AJ190,0)</f>
        <v>#VALUE!</v>
      </c>
      <c r="HK190" s="466">
        <f>HK189</f>
        <v>0.84999999999999998</v>
      </c>
      <c r="HL190" s="424">
        <f>HL189</f>
        <v>550000</v>
      </c>
      <c r="HM190" s="424">
        <f>HM189</f>
        <v>480000</v>
      </c>
      <c r="HN190" s="465" t="e">
        <f>(DJ190*EZ190+DK190*FH190+DL190*FM190+DM190*FR190+DN190*FW190+DO190*GB190+DS190*GI190+DP190*GM190+DR190*GR190)*1000*2</f>
        <v>#VALUE!</v>
      </c>
      <c r="HO190" s="465" t="e">
        <f>HN190*HK190*$HO$2/HL190*1000000</f>
        <v>#VALUE!</v>
      </c>
      <c r="HP190" s="465" t="e">
        <f>HN190*HK190*$HP$2/HM190*1000000</f>
        <v>#VALUE!</v>
      </c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</row>
    <row customFormat="1" r="191" s="0">
      <c r="A191" s="420">
        <v>180</v>
      </c>
      <c r="B191" s="421">
        <f ca="1">IF(D191=D190,B190,IF(D191="夜班",B190+1,B190))</f>
        <v>43593</v>
      </c>
      <c r="C191" s="422">
        <f>C190</f>
        <v>0.041666666666666699</v>
      </c>
      <c r="D191" s="10" t="str">
        <f ca="1">IF(HOUR(G191)&lt;8,"夜班",IF(HOUR(G191)&lt;16,"白班",IF(HOUR(G191)&lt;24,"中班",0)))</f>
        <v>白班</v>
      </c>
      <c r="E191" s="10" t="e">
        <f ca="1">IF(F191=1,"甲",IF(F191=2,"乙",IF(F191=3,"丙",IF(F191=4,"丁",""))))</f>
        <v>#REF!</v>
      </c>
      <c r="F191" s="10" t="e">
        <f ca="1">SUMPRODUCT((成本日报!$A$3:$A$95=计划!B191)*(成本日报!$B$3:$B$95=计划!$D191),成本日报!$C$3:$C$95)</f>
        <v>#REF!</v>
      </c>
      <c r="G191" s="423">
        <f ca="1">G190+C190</f>
        <v>43593.458333332899</v>
      </c>
      <c r="H191" s="423">
        <f ca="1">$G191+$C191/60*10+$C191*0</f>
        <v>43593.465277777344</v>
      </c>
      <c r="I191" s="423">
        <f ca="1">$G191+$C191/60*18+$C191*0</f>
        <v>43593.470833332896</v>
      </c>
      <c r="J191" s="423">
        <f ca="1">$G191+$C191/60*0+$C191*1</f>
        <v>43593.499999999563</v>
      </c>
      <c r="K191" s="423">
        <f ca="1">$G191+$C191/60*30+$C191*2</f>
        <v>43593.562499999571</v>
      </c>
      <c r="L191" s="423">
        <f ca="1">$G191+$C191/60*0+$C191*3</f>
        <v>43593.583333332899</v>
      </c>
      <c r="M191" s="424" t="str">
        <f>IF(_tag_month_day!A181="","",_tag_month_day!A181)</f>
        <v/>
      </c>
      <c r="N191" s="424" t="str">
        <f>IF(_tag_month_day!B181="","",_tag_month_day!B181)</f>
        <v/>
      </c>
      <c r="O191" s="425" t="e">
        <f>IF(M191+N191=0,"",M191+N191)</f>
        <v>#VALUE!</v>
      </c>
      <c r="P191" s="424" t="str">
        <f>IF(_tag_month_day!C181="","",_tag_month_day!C181)</f>
        <v/>
      </c>
      <c r="Q191" s="424" t="str">
        <f>IF(_tag_month_day!D181="","",_tag_month_day!D181)</f>
        <v/>
      </c>
      <c r="R191" s="426" t="str">
        <f>IF(_tag_month_day!CB181="","",_tag_month_day!CB181/100)</f>
        <v/>
      </c>
      <c r="S191" s="427" t="str">
        <f>IF(_tag_month_day!E181="","",_tag_month_day!E181)</f>
        <v/>
      </c>
      <c r="T191" s="427" t="str">
        <f>IF(_tag_month_day!F181="","",_tag_month_day!F181)</f>
        <v/>
      </c>
      <c r="U191" s="428" t="e">
        <f>S191+T191</f>
        <v>#VALUE!</v>
      </c>
      <c r="V191" s="429" t="e">
        <f>U191/AJ191</f>
        <v>#VALUE!</v>
      </c>
      <c r="W191" s="430" t="str">
        <f>IF(_jhy_month_day!A181="","",_jhy_month_day!A181)</f>
        <v/>
      </c>
      <c r="X191" s="431" t="str">
        <f>IF(_jhy_month_day!B181="","",_jhy_month_day!B181/100)</f>
        <v/>
      </c>
      <c r="Y191" s="431" t="str">
        <f>IF(_jhy_month_day!C181="","",_jhy_month_day!C181/100)</f>
        <v/>
      </c>
      <c r="Z191" s="432">
        <f>Z187+1</f>
        <v>45</v>
      </c>
      <c r="AA191" s="433" t="str">
        <f>IF(_tag_month_day!G181="","",_tag_month_day!G181/100)</f>
        <v/>
      </c>
      <c r="AB191" s="433" t="str">
        <f>IF(_tag_month_day!H181="","",_tag_month_day!H181/100)</f>
        <v/>
      </c>
      <c r="AC191" s="434">
        <f>IF(X191="",AC190,BK191*($AV190*X191+$AW190*FD190+$AX190*FI190+$AY190*FN190+$AZ190*FS190+$BA190*FX190+$BG190*GE190)/(AV190*Y191+AX190*FK190+AW190*FF190+AY190*FP190+AZ190*FU190+BA190*FZ190+BG190*GG190+BB190*GK190+BC190*GN190+BD190*GP190))</f>
        <v>1.59963432013121</v>
      </c>
      <c r="AD191" s="435" t="str">
        <f>IF(AC191=AC190,"",AC191-AC190)</f>
        <v/>
      </c>
      <c r="AE191" s="436" t="str">
        <f>IF(1-AF191=0,"",(1-AF191))</f>
        <v/>
      </c>
      <c r="AF191" s="437">
        <v>1</v>
      </c>
      <c r="AG191" s="10" t="str">
        <f>AG190</f>
        <v>8B4</v>
      </c>
      <c r="AH191" s="438" t="str">
        <f>AH190</f>
        <v/>
      </c>
      <c r="AI191" s="424" t="e">
        <f>IF(ROUND(AJ191-AJ190,1)=0,"",AJ191-AJ190)</f>
        <v>#VALUE!</v>
      </c>
      <c r="AJ191" s="10" t="str">
        <f>IF(_tag_month_day!I181="","",_tag_month_day!I181)</f>
        <v/>
      </c>
      <c r="AK191" s="440" t="s">
        <v>457</v>
      </c>
      <c r="AL191" s="440" t="s">
        <v>469</v>
      </c>
      <c r="AM191" s="440" t="s">
        <v>443</v>
      </c>
      <c r="AN191" s="441">
        <f>AN190</f>
        <v>2</v>
      </c>
      <c r="AO191" s="441">
        <f>AO190</f>
        <v>8</v>
      </c>
      <c r="AP191" s="442" t="e">
        <f>(IF(AN191=0,AS190,AS190*(1+AO191/AN191)/(AR191+AO191/AN191)))+AT191</f>
        <v>#VALUE!</v>
      </c>
      <c r="AQ191" s="443" t="str">
        <f>IF(_tag_month_day!J181="","",_tag_month_day!J181/100)</f>
        <v/>
      </c>
      <c r="AR191" s="444">
        <f>AR190</f>
        <v>1.3</v>
      </c>
      <c r="AS191" s="445" t="e">
        <f>AQ191*(AN191*AR191+AO191)/(AN191+AO191)</f>
        <v>#VALUE!</v>
      </c>
      <c r="AT191" s="445" t="e">
        <f>(SUM(BE191:BF191)-SUM(BE190:BF190))*0.05</f>
        <v>#VALUE!</v>
      </c>
      <c r="AU191" s="446" t="str">
        <f>IF(_tag_month_day!CC181="","",IF(_tag_month_day!CC181&gt;0,_tag_month_day!CD181,_tag_month_day!CE181))</f>
        <v/>
      </c>
      <c r="AV191" s="447" t="str">
        <f>IF(_tag_month_day!L181="","",_tag_month_day!L181/100)</f>
        <v/>
      </c>
      <c r="AW191" s="431">
        <f>AW190</f>
        <v>0</v>
      </c>
      <c r="AX191" s="431">
        <f>AX190</f>
        <v>0</v>
      </c>
      <c r="AY191" s="431" t="str">
        <f>IF(_tag_month_day!M181="","",_tag_month_day!M181/100)</f>
        <v/>
      </c>
      <c r="AZ191" s="431" t="str">
        <f>IF(_tag_month_day!N181="","",_tag_month_day!N181/100)</f>
        <v/>
      </c>
      <c r="BA191" s="431" t="str">
        <f>IF(_tag_month_day!O181="","",_tag_month_day!O181/100)</f>
        <v/>
      </c>
      <c r="BB191" s="448" t="str">
        <f>IF(_tag_month_day!P181="","",_tag_month_day!P181/100)</f>
        <v/>
      </c>
      <c r="BC191" s="448">
        <f>BC190</f>
        <v>0</v>
      </c>
      <c r="BD191" s="448" t="str">
        <f>IF(_tag_month_day!Q181="","",_tag_month_day!Q181/100)</f>
        <v/>
      </c>
      <c r="BE191" s="449" t="str">
        <f>IF(_tag_month_day!R181="","",_tag_month_day!R181/100)</f>
        <v/>
      </c>
      <c r="BF191" s="388" t="e">
        <f>(AU191*(100+BE191*100))/(AJ191-AU191)/100</f>
        <v>#VALUE!</v>
      </c>
      <c r="BG191" s="450" t="e">
        <f>BE191+BF191</f>
        <v>#VALUE!</v>
      </c>
      <c r="BH191" s="451" t="e">
        <f>SUM(AV191:BF191)</f>
        <v>#VALUE!</v>
      </c>
      <c r="BI191" s="452" t="e">
        <f>IF(CX191=0,BI190,(DK191*查询!$R$5+DL191*查询!$Q$5+DM191*查询!$N$5+DN191*查询!$O$5+DO191*查询!$P$5)*AF191/CX191)</f>
        <v>#VALUE!</v>
      </c>
      <c r="BJ191" s="452" t="e">
        <f>IF(CX191=0,BJ190,(DP191*查询!$S$5+DQ191*查询!$T$5+DR191*查询!$U$5)*AF191/CX191)</f>
        <v>#VALUE!</v>
      </c>
      <c r="BK191" s="452">
        <f>BK190</f>
        <v>1</v>
      </c>
      <c r="BL191" s="453" t="e">
        <f>SUMPRODUCT((AV191:BA191)*(GS191:GX191))/((GS191:GX191)+SUM(BB191:BD191)*GY191+BG191*GZ191)</f>
        <v>#VALUE!</v>
      </c>
      <c r="BM191" s="453" t="e">
        <f>BK191*($AV191*FB191+$AW191*FD191+$AX191*FI191+$AY191*FN191+$AZ191*FS191+$BA191*FX191+$BG191*GE191)/(AV191*EY191+AX191*FK191+AW191*FF191+AY191*FP191+AZ191*FU191+BA191*FZ191+BG191*GG191+BB191*GK191+BC191*GN191+BD191*GP191)</f>
        <v>#VALUE!</v>
      </c>
      <c r="BN191" s="453" t="e">
        <f>($AV191*FC191+$AX191*FJ191+$AW191*FE191+$AY191*FO191+$AZ191*FT191+$BA191*FY191+$BG191*GF191)/($AV191*FA191+BG191*GH191+BB191*GL191+BC191*GO191+BD191*GQ191+BA191*GA191)</f>
        <v>#VALUE!</v>
      </c>
      <c r="BO191" s="454" t="e">
        <f>SUMPRODUCT(AV191:BA191*GS191:GX191)/(GS191:GX191+(BB191+BC191+BD191)*GY191+BG191)</f>
        <v>#VALUE!</v>
      </c>
      <c r="BP191" s="454" t="e">
        <f>SUMPRODUCT(AV191:BA191*GS191:GX191)/(GS191:GX191+(BB191+BC191+BD191)*GY191+BG191)</f>
        <v>#VALUE!</v>
      </c>
      <c r="BQ191" s="454" t="e">
        <f>SUMPRODUCT(AV191:BA191*GS191:GX191)/(GS191:GX191+(BB191+BC191+BD191)*GY191+BG191)</f>
        <v>#VALUE!</v>
      </c>
      <c r="BR191" s="453" t="str">
        <f>IF(_tag_month_day!T181="","",_tag_month_day!T181)</f>
        <v/>
      </c>
      <c r="BS191" s="453" t="str">
        <f>IF(_tag_month_day!U181="","",_tag_month_day!U181)</f>
        <v/>
      </c>
      <c r="BT191" s="455" t="str">
        <f>IF(CK191="","",IF((CK191&gt;=BV191-0.12)*(CK191&lt;=BV191+0.12),"合格","不合格"))</f>
        <v/>
      </c>
      <c r="BU191" s="456" t="str">
        <f>IF(_tag_month_day!V181="","",_tag_month_day!V181)</f>
        <v/>
      </c>
      <c r="BV191" s="457" t="str">
        <f>IF(_tag_month_day!W181="","",_tag_month_day!W181)</f>
        <v/>
      </c>
      <c r="BW191" s="458" t="str">
        <f>IF(_tag_month_day!X181="","",_tag_month_day!X181)</f>
        <v/>
      </c>
      <c r="BX191" s="458" t="str">
        <f>IF(_tag_month_day!Y181="","",_tag_month_day!Y181)</f>
        <v/>
      </c>
      <c r="BY191" s="459">
        <f ca="1">L191</f>
        <v>43593.583333332899</v>
      </c>
      <c r="BZ191" s="460" t="s">
        <v>429</v>
      </c>
      <c r="CA191" s="461">
        <v>0.57291666666666696</v>
      </c>
      <c r="CB191" s="424" t="str">
        <f>IF(_tag_month_day!Z181="","",_tag_month_day!Z181)</f>
        <v/>
      </c>
      <c r="CC191" s="424" t="str">
        <f>IF(_tag_month_day!AA181="","",_tag_month_day!AA181)</f>
        <v/>
      </c>
      <c r="CD191" s="424" t="str">
        <f>IF(_tag_month_day!AB181="","",_tag_month_day!AB181)</f>
        <v/>
      </c>
      <c r="CE191" s="424" t="str">
        <f>IF(_tag_month_day!AC181="","",_tag_month_day!AC181)</f>
        <v/>
      </c>
      <c r="CF191" s="424" t="str">
        <f>IF(_tag_month_day!AD181="","",_tag_month_day!AD181)</f>
        <v/>
      </c>
      <c r="CG191" s="424" t="str">
        <f>IF(_tag_month_day!AE181="","",_tag_month_day!AE181)</f>
        <v/>
      </c>
      <c r="CH191" s="424" t="str">
        <f>IF(_tag_month_day!AF181="","",_tag_month_day!AF181)</f>
        <v/>
      </c>
      <c r="CI191" s="424" t="str">
        <f>IF(_tag_month_day!AG181="","",_tag_month_day!AG181)</f>
        <v/>
      </c>
      <c r="CJ191" s="424" t="str">
        <f>IF(_tag_month_day!AH181="","",_tag_month_day!AH181)</f>
        <v/>
      </c>
      <c r="CK191" s="424" t="str">
        <f>IF(_tag_month_day!AI181="","",_tag_month_day!AI181)</f>
        <v/>
      </c>
      <c r="CL191" s="4" t="str">
        <f>IF(_tag_month_day!AJ181="","",_tag_month_day!AJ181)</f>
        <v/>
      </c>
      <c r="CM191" s="4" t="str">
        <f>IF(_tag_month_day!AK181="","",_tag_month_day!AK181)</f>
        <v/>
      </c>
      <c r="CN191" s="4" t="str">
        <f>IF(_tag_month_day!AL181="","",_tag_month_day!AL181)</f>
        <v/>
      </c>
      <c r="CO191" s="4" t="str">
        <f>IF(_tag_month_day!AM181="","",_tag_month_day!AM181)</f>
        <v/>
      </c>
      <c r="CP191" s="4" t="str">
        <f>IF(_tag_month_day!AN181="","",_tag_month_day!AN181)</f>
        <v/>
      </c>
      <c r="CQ191" s="4" t="str">
        <f>IF(_tag_month_day!AO181="","",_tag_month_day!AO181)</f>
        <v/>
      </c>
      <c r="CR191" s="462" t="str">
        <f>IF(_tag_month_day!AP181="","",_tag_month_day!AP181)</f>
        <v/>
      </c>
      <c r="CS191" s="463" t="str">
        <f>IF(_tag_month_day!AQ181="","",_tag_month_day!AQ181)</f>
        <v/>
      </c>
      <c r="CT191" s="4" t="str">
        <f>IF(_tag_month_day!AR181="","",_tag_month_day!AR181)</f>
        <v/>
      </c>
      <c r="CU191" s="464" t="e">
        <f>DU191/AJ191</f>
        <v>#VALUE!</v>
      </c>
      <c r="CV191" s="451" t="e">
        <f>BG191/BH191</f>
        <v>#VALUE!</v>
      </c>
      <c r="CW191" s="465" t="e">
        <f>AJ191*(1-CV191)*CU191*AF191</f>
        <v>#VALUE!</v>
      </c>
      <c r="CX191" s="465" t="e">
        <f>CW191*94%</f>
        <v>#VALUE!</v>
      </c>
      <c r="CY191" s="466" t="e">
        <f>IF(CX191=0,0,DS191/(DS191+CX191))</f>
        <v>#VALUE!</v>
      </c>
      <c r="CZ191" s="465" t="e">
        <f>$AJ191*EF191</f>
        <v>#VALUE!</v>
      </c>
      <c r="DA191" s="465" t="e">
        <f>$AJ191*EG191</f>
        <v>#VALUE!</v>
      </c>
      <c r="DB191" s="465" t="e">
        <f>$AJ191*EH191</f>
        <v>#VALUE!</v>
      </c>
      <c r="DC191" s="465" t="e">
        <f>$AJ191*EI191</f>
        <v>#VALUE!</v>
      </c>
      <c r="DD191" s="465" t="e">
        <f>$AJ191*EJ191</f>
        <v>#VALUE!</v>
      </c>
      <c r="DE191" s="465" t="e">
        <f>$AJ191*EK191</f>
        <v>#VALUE!</v>
      </c>
      <c r="DF191" s="465" t="e">
        <f>$AJ191*EL191</f>
        <v>#VALUE!</v>
      </c>
      <c r="DG191" s="465" t="e">
        <f>$AJ191*EM191</f>
        <v>#VALUE!</v>
      </c>
      <c r="DH191" s="465" t="e">
        <f>$AJ191*EN191</f>
        <v>#VALUE!</v>
      </c>
      <c r="DI191" s="465" t="e">
        <f>$AJ191*EO191</f>
        <v>#VALUE!</v>
      </c>
      <c r="DJ191" s="465" t="e">
        <f>CZ191*(1-EP191)</f>
        <v>#VALUE!</v>
      </c>
      <c r="DK191" s="465" t="e">
        <f>DA191*(1-ER191)</f>
        <v>#VALUE!</v>
      </c>
      <c r="DL191" s="465" t="e">
        <f>DB191*(1-EQ191)</f>
        <v>#VALUE!</v>
      </c>
      <c r="DM191" s="465" t="e">
        <f>DC191*(1-ES191)</f>
        <v>#VALUE!</v>
      </c>
      <c r="DN191" s="465" t="e">
        <f>DD191*(1-ET191)</f>
        <v>#VALUE!</v>
      </c>
      <c r="DO191" s="465" t="e">
        <f>DE191</f>
        <v>#VALUE!</v>
      </c>
      <c r="DP191" s="465" t="e">
        <f>DF191*(1-EU191)</f>
        <v>#VALUE!</v>
      </c>
      <c r="DQ191" s="465" t="e">
        <f>DG191*(1-EV191)</f>
        <v>#VALUE!</v>
      </c>
      <c r="DR191" s="465" t="e">
        <f>DH191*(1-EW191)</f>
        <v>#VALUE!</v>
      </c>
      <c r="DS191" s="465" t="e">
        <f>DI191</f>
        <v>#VALUE!</v>
      </c>
      <c r="DT191" s="465" t="e">
        <f>SUM(DJ191:DS191)</f>
        <v>#VALUE!</v>
      </c>
      <c r="DU191" s="465" t="e">
        <f>(GS191:GX191)+(DP191+DQ191+DR191)*GY191+DS191</f>
        <v>#VALUE!</v>
      </c>
      <c r="DV191" s="451" t="e">
        <f>AV191/$BH191/(1-EP191)</f>
        <v>#VALUE!</v>
      </c>
      <c r="DW191" s="451" t="e">
        <f>AW191/$BH191/(1-ER191)</f>
        <v>#VALUE!</v>
      </c>
      <c r="DX191" s="451" t="e">
        <f>AX191/$BH191/(1-EQ191)</f>
        <v>#VALUE!</v>
      </c>
      <c r="DY191" s="451" t="e">
        <f>AY191/$BH191/(1-ES191)</f>
        <v>#VALUE!</v>
      </c>
      <c r="DZ191" s="451" t="e">
        <f>AZ191/$BH191/(1-ET191)</f>
        <v>#VALUE!</v>
      </c>
      <c r="EA191" s="451" t="e">
        <f>BA191/$BH191/(1-AX191)</f>
        <v>#VALUE!</v>
      </c>
      <c r="EB191" s="451" t="e">
        <f>BB191/$BH191/(1-EU191)</f>
        <v>#VALUE!</v>
      </c>
      <c r="EC191" s="451" t="e">
        <f>BC191/$BH191/(1-EV191)</f>
        <v>#VALUE!</v>
      </c>
      <c r="ED191" s="451" t="e">
        <f>BD191/$BH191/(1-EW191)</f>
        <v>#VALUE!</v>
      </c>
      <c r="EE191" s="451" t="e">
        <f>BG191/BH191</f>
        <v>#VALUE!</v>
      </c>
      <c r="EF191" s="451" t="e">
        <f>DV191/SUM($DV191:$EE191)</f>
        <v>#VALUE!</v>
      </c>
      <c r="EG191" s="451" t="e">
        <f>DW191/SUM($DV191:$EE191)</f>
        <v>#VALUE!</v>
      </c>
      <c r="EH191" s="451" t="e">
        <f>DX191/SUM($DV191:$EE191)</f>
        <v>#VALUE!</v>
      </c>
      <c r="EI191" s="451" t="e">
        <f>DY191/SUM($DV191:$EE191)</f>
        <v>#VALUE!</v>
      </c>
      <c r="EJ191" s="451" t="e">
        <f>DZ191/SUM($DV191:$EE191)</f>
        <v>#VALUE!</v>
      </c>
      <c r="EK191" s="451" t="e">
        <f>EA191/SUM($DV191:$EE191)</f>
        <v>#VALUE!</v>
      </c>
      <c r="EL191" s="451" t="e">
        <f>EB191/SUM($DV191:$EE191)</f>
        <v>#VALUE!</v>
      </c>
      <c r="EM191" s="451" t="e">
        <f>EC191/SUM($DV191:$EE191)</f>
        <v>#VALUE!</v>
      </c>
      <c r="EN191" s="451" t="e">
        <f>ED191/SUM($DV191:$EE191)</f>
        <v>#VALUE!</v>
      </c>
      <c r="EO191" s="451" t="e">
        <f>EE191/SUM($DV191:$EE191)</f>
        <v>#VALUE!</v>
      </c>
      <c r="EP191" s="450">
        <f>EP190</f>
        <v>0.080000000000000002</v>
      </c>
      <c r="EQ191" s="450">
        <f>EQ190</f>
        <v>0.014999999999999999</v>
      </c>
      <c r="ER191" s="450">
        <f>ER190</f>
        <v>0.014999999999999999</v>
      </c>
      <c r="ES191" s="450">
        <f>ES190</f>
        <v>0.014999999999999999</v>
      </c>
      <c r="ET191" s="450">
        <f>ET190</f>
        <v>0.014999999999999999</v>
      </c>
      <c r="EU191" s="450">
        <f>EU190</f>
        <v>0.089999999999999997</v>
      </c>
      <c r="EV191" s="450">
        <f>EV190</f>
        <v>0.089999999999999997</v>
      </c>
      <c r="EW191" s="450">
        <f>EW190</f>
        <v>0.089999999999999997</v>
      </c>
      <c r="EX191" s="431" t="str">
        <f>IF(_tag_month_day!AS181="","",_tag_month_day!AS181/100)</f>
        <v/>
      </c>
      <c r="EY191" s="431" t="str">
        <f>IF(_tag_month_day!AT181="","",_tag_month_day!AT181/100)</f>
        <v/>
      </c>
      <c r="EZ191" s="431" t="str">
        <f>IF(_tag_month_day!AU181="","",_tag_month_day!AU181/100)</f>
        <v/>
      </c>
      <c r="FA191" s="431" t="str">
        <f>IF(_tag_month_day!AV181="","",_tag_month_day!AV181/100)</f>
        <v/>
      </c>
      <c r="FB191" s="431" t="str">
        <f>IF(_tag_month_day!AW181="","",_tag_month_day!AW181/100)</f>
        <v/>
      </c>
      <c r="FC191" s="431" t="str">
        <f>IF(_tag_month_day!AX181="","",_tag_month_day!AX181/100)</f>
        <v/>
      </c>
      <c r="FD191" s="449" t="str">
        <f>IF(_tag_month_day!AY181="","",_tag_month_day!AY181/100)</f>
        <v/>
      </c>
      <c r="FE191" s="449" t="str">
        <f>IF(_tag_month_day!AZ181="","",_tag_month_day!AZ181/100)</f>
        <v/>
      </c>
      <c r="FF191" s="449" t="str">
        <f>IF(_tag_month_day!BA181="","",_tag_month_day!BA181/100)</f>
        <v/>
      </c>
      <c r="FG191" s="449" t="str">
        <f>IF(_tag_month_day!BB181="","",_tag_month_day!BB181/100)</f>
        <v/>
      </c>
      <c r="FH191" s="467" t="str">
        <f>IF(_tag_month_day!BC181="","",_tag_month_day!BC181/100)</f>
        <v/>
      </c>
      <c r="FI191" s="449">
        <f>FI190</f>
        <v>0.40999999999999998</v>
      </c>
      <c r="FJ191" s="449">
        <f>FJ190</f>
        <v>0.11</v>
      </c>
      <c r="FK191" s="449">
        <f>FK190</f>
        <v>0.014999999999999999</v>
      </c>
      <c r="FL191" s="449">
        <f>FL190</f>
        <v>0</v>
      </c>
      <c r="FM191" s="467">
        <f>FM190</f>
        <v>0.0001</v>
      </c>
      <c r="FN191" s="449">
        <f>FN190</f>
        <v>0.32000000000000001</v>
      </c>
      <c r="FO191" s="449">
        <f>FO190</f>
        <v>0.20000000000000001</v>
      </c>
      <c r="FP191" s="449">
        <f>FP190</f>
        <v>0.01</v>
      </c>
      <c r="FQ191" s="449">
        <f>FQ190</f>
        <v>0</v>
      </c>
      <c r="FR191" s="467">
        <f>FR190</f>
        <v>0.0001</v>
      </c>
      <c r="FS191" s="449" t="str">
        <f>IF(_tag_month_day!BD181="","",_tag_month_day!BD181/100)</f>
        <v/>
      </c>
      <c r="FT191" s="449" t="str">
        <f>IF(_tag_month_day!BE181="","",_tag_month_day!BE181/100)</f>
        <v/>
      </c>
      <c r="FU191" s="449" t="str">
        <f>IF(_tag_month_day!BF181="","",_tag_month_day!BF181/100)</f>
        <v/>
      </c>
      <c r="FV191" s="449" t="str">
        <f>IF(_tag_month_day!BG181="","",_tag_month_day!BG181/100)</f>
        <v/>
      </c>
      <c r="FW191" s="467" t="str">
        <f>IF(_tag_month_day!BH181="","",_tag_month_day!BH181/100)</f>
        <v/>
      </c>
      <c r="FX191" s="449" t="str">
        <f>IF(_tag_month_day!BI181="","",_tag_month_day!BI181/100)</f>
        <v/>
      </c>
      <c r="FY191" s="449" t="str">
        <f>IF(_tag_month_day!BJ181="","",_tag_month_day!BJ181/100)</f>
        <v/>
      </c>
      <c r="FZ191" s="468" t="str">
        <f>IF(_tag_month_day!BK181="","",_tag_month_day!BK181/100)</f>
        <v/>
      </c>
      <c r="GA191" s="449" t="str">
        <f>IF(_tag_month_day!BL181="","",_tag_month_day!BL181/100)</f>
        <v/>
      </c>
      <c r="GB191" s="467" t="str">
        <f>IF(_tag_month_day!BM181="","",_tag_month_day!BM181/100)</f>
        <v/>
      </c>
      <c r="GC191" s="431" t="str">
        <f>IF(_tag_month_day!BN181="","",_tag_month_day!BN181/100)</f>
        <v/>
      </c>
      <c r="GD191" s="431" t="str">
        <f>IF(_tag_month_day!BO181="","",_tag_month_day!BO181/100)</f>
        <v/>
      </c>
      <c r="GE191" s="431" t="str">
        <f>IF(_tag_month_day!BP181="","",_tag_month_day!BP181/100)</f>
        <v/>
      </c>
      <c r="GF191" s="431" t="str">
        <f>IF(_tag_month_day!BQ181="","",_tag_month_day!BQ181/100)</f>
        <v/>
      </c>
      <c r="GG191" s="431" t="str">
        <f>IF(_tag_month_day!BR181="","",_tag_month_day!BR181/100)</f>
        <v/>
      </c>
      <c r="GH191" s="431" t="str">
        <f>IF(_tag_month_day!BS181="","",_tag_month_day!BS181/100)</f>
        <v/>
      </c>
      <c r="GI191" s="467" t="str">
        <f>IF(_tag_month_day!BT181="","",_tag_month_day!BT181/100)</f>
        <v/>
      </c>
      <c r="GJ191" s="469" t="str">
        <f>IF(_tag_month_day!BU181="","",_tag_month_day!BU181/100)</f>
        <v/>
      </c>
      <c r="GK191" s="470">
        <f>GK190</f>
        <v>0.070000000000000007</v>
      </c>
      <c r="GL191" s="470">
        <f>GL190</f>
        <v>0.029999999999999999</v>
      </c>
      <c r="GM191" s="471" t="str">
        <f>IF(_tag_month_day!BX181="","",_tag_month_day!BX181/100)</f>
        <v/>
      </c>
      <c r="GN191" s="470">
        <f>GN190</f>
        <v>0.070000000000000007</v>
      </c>
      <c r="GO191" s="470">
        <f>GO190</f>
        <v>0.029999999999999999</v>
      </c>
      <c r="GP191" s="470">
        <f>GP190</f>
        <v>0.089999999999999997</v>
      </c>
      <c r="GQ191" s="470">
        <f>GQ190</f>
        <v>0.029999999999999999</v>
      </c>
      <c r="GR191" s="471" t="str">
        <f>IF(_tag_month_day!CA181="","",_tag_month_day!CA181/100)</f>
        <v/>
      </c>
      <c r="GS191" s="472">
        <f>GS190</f>
        <v>0.95299999999999996</v>
      </c>
      <c r="GT191" s="472">
        <f>GT190</f>
        <v>0.55000000000000004</v>
      </c>
      <c r="GU191" s="472">
        <f>GU190</f>
        <v>0.55000000000000004</v>
      </c>
      <c r="GV191" s="472">
        <f>GV190</f>
        <v>0.55000000000000004</v>
      </c>
      <c r="GW191" s="472">
        <f>GW190</f>
        <v>0.5</v>
      </c>
      <c r="GX191" s="472">
        <f>GX190</f>
        <v>0.93500000000000005</v>
      </c>
      <c r="GY191" s="472">
        <f>GY190</f>
        <v>0.14999999999999999</v>
      </c>
      <c r="GZ191" s="472">
        <f>GZ190</f>
        <v>1</v>
      </c>
      <c r="HA191" s="474">
        <f>HA190</f>
        <v>0.047</v>
      </c>
      <c r="HB191" s="474">
        <f>HB190</f>
        <v>0.45000000000000001</v>
      </c>
      <c r="HC191" s="474">
        <f>HC190</f>
        <v>0.45000000000000001</v>
      </c>
      <c r="HD191" s="474">
        <f>HD190</f>
        <v>0.45000000000000001</v>
      </c>
      <c r="HE191" s="474">
        <f>HE190</f>
        <v>0.5</v>
      </c>
      <c r="HF191" s="474">
        <f>HF190</f>
        <v>0.065000000000000002</v>
      </c>
      <c r="HG191" s="474">
        <f>HG190</f>
        <v>0.84999999999999998</v>
      </c>
      <c r="HH191" s="474">
        <f>HH190</f>
        <v>0</v>
      </c>
      <c r="HI191" s="10" t="e">
        <f>IF(BZ191&lt;&gt;"",CK191-BV191,0)</f>
        <v>#VALUE!</v>
      </c>
      <c r="HJ191" s="10" t="e">
        <f>IF(AJ191&gt;0,AH191-AJ191,0)</f>
        <v>#VALUE!</v>
      </c>
      <c r="HK191" s="466">
        <f>HK190</f>
        <v>0.84999999999999998</v>
      </c>
      <c r="HL191" s="424">
        <f>HL190</f>
        <v>550000</v>
      </c>
      <c r="HM191" s="424">
        <f>HM190</f>
        <v>480000</v>
      </c>
      <c r="HN191" s="465" t="e">
        <f>(DJ191*EZ191+DK191*FH191+DL191*FM191+DM191*FR191+DN191*FW191+DO191*GB191+DS191*GI191+DP191*GM191+DR191*GR191)*1000*2</f>
        <v>#VALUE!</v>
      </c>
      <c r="HO191" s="465" t="e">
        <f>HN191*HK191*$HO$2/HL191*1000000</f>
        <v>#VALUE!</v>
      </c>
      <c r="HP191" s="465" t="e">
        <f>HN191*HK191*$HP$2/HM191*1000000</f>
        <v>#VALUE!</v>
      </c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</row>
    <row customFormat="1" r="192" s="0">
      <c r="A192" s="420">
        <v>181</v>
      </c>
      <c r="B192" s="421">
        <f ca="1">IF(D192=D191,B191,IF(D192="夜班",B191+1,B191))</f>
        <v>43593</v>
      </c>
      <c r="C192" s="422">
        <f>C191</f>
        <v>0.041666666666666699</v>
      </c>
      <c r="D192" s="10" t="str">
        <f ca="1">IF(HOUR(G192)&lt;8,"夜班",IF(HOUR(G192)&lt;16,"白班",IF(HOUR(G192)&lt;24,"中班",0)))</f>
        <v>白班</v>
      </c>
      <c r="E192" s="10" t="e">
        <f ca="1">IF(F192=1,"甲",IF(F192=2,"乙",IF(F192=3,"丙",IF(F192=4,"丁",""))))</f>
        <v>#REF!</v>
      </c>
      <c r="F192" s="10" t="e">
        <f ca="1">SUMPRODUCT((成本日报!$A$3:$A$95=计划!B192)*(成本日报!$B$3:$B$95=计划!$D192),成本日报!$C$3:$C$95)</f>
        <v>#REF!</v>
      </c>
      <c r="G192" s="423">
        <f ca="1">G191+C191</f>
        <v>43593.499999999563</v>
      </c>
      <c r="H192" s="423">
        <f ca="1">$G192+$C192/60*10+$C192*0</f>
        <v>43593.506944444009</v>
      </c>
      <c r="I192" s="423">
        <f ca="1">$G192+$C192/60*18+$C192*0</f>
        <v>43593.512499999561</v>
      </c>
      <c r="J192" s="423">
        <f ca="1">$G192+$C192/60*0+$C192*1</f>
        <v>43593.541666666228</v>
      </c>
      <c r="K192" s="423">
        <f ca="1">$G192+$C192/60*30+$C192*2</f>
        <v>43593.604166666235</v>
      </c>
      <c r="L192" s="423">
        <f ca="1">$G192+$C192/60*0+$C192*3</f>
        <v>43593.624999999563</v>
      </c>
      <c r="M192" s="424" t="str">
        <f>IF(_tag_month_day!A182="","",_tag_month_day!A182)</f>
        <v/>
      </c>
      <c r="N192" s="424" t="str">
        <f>IF(_tag_month_day!B182="","",_tag_month_day!B182)</f>
        <v/>
      </c>
      <c r="O192" s="425" t="e">
        <f>IF(M192+N192=0,"",M192+N192)</f>
        <v>#VALUE!</v>
      </c>
      <c r="P192" s="424" t="str">
        <f>IF(_tag_month_day!C182="","",_tag_month_day!C182)</f>
        <v/>
      </c>
      <c r="Q192" s="424" t="str">
        <f>IF(_tag_month_day!D182="","",_tag_month_day!D182)</f>
        <v/>
      </c>
      <c r="R192" s="426" t="str">
        <f>IF(_tag_month_day!CB182="","",_tag_month_day!CB182/100)</f>
        <v/>
      </c>
      <c r="S192" s="427" t="str">
        <f>IF(_tag_month_day!E182="","",_tag_month_day!E182)</f>
        <v/>
      </c>
      <c r="T192" s="427" t="str">
        <f>IF(_tag_month_day!F182="","",_tag_month_day!F182)</f>
        <v/>
      </c>
      <c r="U192" s="428" t="e">
        <f>S192+T192</f>
        <v>#VALUE!</v>
      </c>
      <c r="V192" s="429" t="e">
        <f>U192/AJ192</f>
        <v>#VALUE!</v>
      </c>
      <c r="W192" s="430" t="str">
        <f>IF(_jhy_month_day!A182="","",_jhy_month_day!A182)</f>
        <v/>
      </c>
      <c r="X192" s="431" t="str">
        <f>IF(_jhy_month_day!B182="","",_jhy_month_day!B182/100)</f>
        <v/>
      </c>
      <c r="Y192" s="431" t="str">
        <f>IF(_jhy_month_day!C182="","",_jhy_month_day!C182/100)</f>
        <v/>
      </c>
      <c r="Z192" s="432">
        <f>Z188+1</f>
        <v>46</v>
      </c>
      <c r="AA192" s="433" t="str">
        <f>IF(_tag_month_day!G182="","",_tag_month_day!G182/100)</f>
        <v/>
      </c>
      <c r="AB192" s="433" t="str">
        <f>IF(_tag_month_day!H182="","",_tag_month_day!H182/100)</f>
        <v/>
      </c>
      <c r="AC192" s="434">
        <f>IF(X192="",AC191,BK192*($AV191*X192+$AW191*FD191+$AX191*FI191+$AY191*FN191+$AZ191*FS191+$BA191*FX191+$BG191*GE191)/(AV191*Y192+AX191*FK191+AW191*FF191+AY191*FP191+AZ191*FU191+BA191*FZ191+BG191*GG191+BB191*GK191+BC191*GN191+BD191*GP191))</f>
        <v>1.59963432013121</v>
      </c>
      <c r="AD192" s="435" t="str">
        <f>IF(AC192=AC191,"",AC192-AC191)</f>
        <v/>
      </c>
      <c r="AE192" s="436" t="str">
        <f>IF(1-AF192=0,"",(1-AF192))</f>
        <v/>
      </c>
      <c r="AF192" s="437">
        <v>1</v>
      </c>
      <c r="AG192" s="10" t="str">
        <f>AG191</f>
        <v>8B4</v>
      </c>
      <c r="AH192" s="438" t="str">
        <f>AH191</f>
        <v/>
      </c>
      <c r="AI192" s="424" t="e">
        <f>IF(ROUND(AJ192-AJ191,1)=0,"",AJ192-AJ191)</f>
        <v>#VALUE!</v>
      </c>
      <c r="AJ192" s="10" t="str">
        <f>IF(_tag_month_day!I182="","",_tag_month_day!I182)</f>
        <v/>
      </c>
      <c r="AK192" s="440"/>
      <c r="AL192" s="440"/>
      <c r="AM192" s="440"/>
      <c r="AN192" s="441">
        <f>AN191</f>
        <v>2</v>
      </c>
      <c r="AO192" s="441">
        <f>AO191</f>
        <v>8</v>
      </c>
      <c r="AP192" s="442" t="e">
        <f>(IF(AN192=0,AS191,AS191*(1+AO192/AN192)/(AR192+AO192/AN192)))+AT192</f>
        <v>#VALUE!</v>
      </c>
      <c r="AQ192" s="443" t="str">
        <f>IF(_tag_month_day!J182="","",_tag_month_day!J182/100)</f>
        <v/>
      </c>
      <c r="AR192" s="444">
        <f>AR191</f>
        <v>1.3</v>
      </c>
      <c r="AS192" s="445" t="e">
        <f>AQ192*(AN192*AR192+AO192)/(AN192+AO192)</f>
        <v>#VALUE!</v>
      </c>
      <c r="AT192" s="445" t="e">
        <f>(SUM(BE192:BF192)-SUM(BE191:BF191))*0.05</f>
        <v>#VALUE!</v>
      </c>
      <c r="AU192" s="446" t="str">
        <f>IF(_tag_month_day!CC182="","",IF(_tag_month_day!CC182&gt;0,_tag_month_day!CD182,_tag_month_day!CE182))</f>
        <v/>
      </c>
      <c r="AV192" s="447" t="str">
        <f>IF(_tag_month_day!L182="","",_tag_month_day!L182/100)</f>
        <v/>
      </c>
      <c r="AW192" s="431">
        <f>AW191</f>
        <v>0</v>
      </c>
      <c r="AX192" s="431">
        <f>AX191</f>
        <v>0</v>
      </c>
      <c r="AY192" s="431" t="str">
        <f>IF(_tag_month_day!M182="","",_tag_month_day!M182/100)</f>
        <v/>
      </c>
      <c r="AZ192" s="431" t="str">
        <f>IF(_tag_month_day!N182="","",_tag_month_day!N182/100)</f>
        <v/>
      </c>
      <c r="BA192" s="431" t="str">
        <f>IF(_tag_month_day!O182="","",_tag_month_day!O182/100)</f>
        <v/>
      </c>
      <c r="BB192" s="448" t="str">
        <f>IF(_tag_month_day!P182="","",_tag_month_day!P182/100)</f>
        <v/>
      </c>
      <c r="BC192" s="448">
        <f>BC191</f>
        <v>0</v>
      </c>
      <c r="BD192" s="448" t="str">
        <f>IF(_tag_month_day!Q182="","",_tag_month_day!Q182/100)</f>
        <v/>
      </c>
      <c r="BE192" s="449" t="str">
        <f>IF(_tag_month_day!R182="","",_tag_month_day!R182/100)</f>
        <v/>
      </c>
      <c r="BF192" s="388" t="e">
        <f>(AU192*(100+BE192*100))/(AJ192-AU192)/100</f>
        <v>#VALUE!</v>
      </c>
      <c r="BG192" s="450" t="e">
        <f>BE192+BF192</f>
        <v>#VALUE!</v>
      </c>
      <c r="BH192" s="451" t="e">
        <f>SUM(AV192:BF192)</f>
        <v>#VALUE!</v>
      </c>
      <c r="BI192" s="452" t="e">
        <f>IF(CX192=0,BI191,(DK192*查询!$R$5+DL192*查询!$Q$5+DM192*查询!$N$5+DN192*查询!$O$5+DO192*查询!$P$5)*AF192/CX192)</f>
        <v>#VALUE!</v>
      </c>
      <c r="BJ192" s="452" t="e">
        <f>IF(CX192=0,BJ191,(DP192*查询!$S$5+DQ192*查询!$T$5+DR192*查询!$U$5)*AF192/CX192)</f>
        <v>#VALUE!</v>
      </c>
      <c r="BK192" s="452">
        <f>BK191</f>
        <v>1</v>
      </c>
      <c r="BL192" s="453" t="e">
        <f>SUMPRODUCT((AV192:BA192)*(GS192:GX192))/((GS192:GX192)+SUM(BB192:BD192)*GY192+BG192*GZ192)</f>
        <v>#VALUE!</v>
      </c>
      <c r="BM192" s="453" t="e">
        <f>BK192*($AV192*FB192+$AW192*FD192+$AX192*FI192+$AY192*FN192+$AZ192*FS192+$BA192*FX192+$BG192*GE192)/(AV192*EY192+AX192*FK192+AW192*FF192+AY192*FP192+AZ192*FU192+BA192*FZ192+BG192*GG192+BB192*GK192+BC192*GN192+BD192*GP192)</f>
        <v>#VALUE!</v>
      </c>
      <c r="BN192" s="453" t="e">
        <f>($AV192*FC192+$AX192*FJ192+$AW192*FE192+$AY192*FO192+$AZ192*FT192+$BA192*FY192+$BG192*GF192)/($AV192*FA192+BG192*GH192+BB192*GL192+BC192*GO192+BD192*GQ192+BA192*GA192)</f>
        <v>#VALUE!</v>
      </c>
      <c r="BO192" s="454" t="e">
        <f>SUMPRODUCT(AV192:BA192*GS192:GX192)/(GS192:GX192+(BB192+BC192+BD192)*GY192+BG192)</f>
        <v>#VALUE!</v>
      </c>
      <c r="BP192" s="454" t="e">
        <f>SUMPRODUCT(AV192:BA192*GS192:GX192)/(GS192:GX192+(BB192+BC192+BD192)*GY192+BG192)</f>
        <v>#VALUE!</v>
      </c>
      <c r="BQ192" s="454" t="e">
        <f>SUMPRODUCT(AV192:BA192*GS192:GX192)/(GS192:GX192+(BB192+BC192+BD192)*GY192+BG192)</f>
        <v>#VALUE!</v>
      </c>
      <c r="BR192" s="453" t="str">
        <f>IF(_tag_month_day!T182="","",_tag_month_day!T182)</f>
        <v/>
      </c>
      <c r="BS192" s="453" t="str">
        <f>IF(_tag_month_day!U182="","",_tag_month_day!U182)</f>
        <v/>
      </c>
      <c r="BT192" s="455" t="str">
        <f>IF(CK192="","",IF((CK192&gt;=BV192-0.12)*(CK192&lt;=BV192+0.12),"合格","不合格"))</f>
        <v/>
      </c>
      <c r="BU192" s="456" t="str">
        <f>IF(_tag_month_day!V182="","",_tag_month_day!V182)</f>
        <v/>
      </c>
      <c r="BV192" s="457" t="str">
        <f>IF(_tag_month_day!W182="","",_tag_month_day!W182)</f>
        <v/>
      </c>
      <c r="BW192" s="458" t="str">
        <f>IF(_tag_month_day!X182="","",_tag_month_day!X182)</f>
        <v/>
      </c>
      <c r="BX192" s="458" t="str">
        <f>IF(_tag_month_day!Y182="","",_tag_month_day!Y182)</f>
        <v/>
      </c>
      <c r="BY192" s="459">
        <f ca="1">L192</f>
        <v>43593.624999999563</v>
      </c>
      <c r="BZ192" s="460"/>
      <c r="CA192" s="461"/>
      <c r="CB192" s="424" t="str">
        <f>IF(_tag_month_day!Z182="","",_tag_month_day!Z182)</f>
        <v/>
      </c>
      <c r="CC192" s="424" t="str">
        <f>IF(_tag_month_day!AA182="","",_tag_month_day!AA182)</f>
        <v/>
      </c>
      <c r="CD192" s="424" t="str">
        <f>IF(_tag_month_day!AB182="","",_tag_month_day!AB182)</f>
        <v/>
      </c>
      <c r="CE192" s="424" t="str">
        <f>IF(_tag_month_day!AC182="","",_tag_month_day!AC182)</f>
        <v/>
      </c>
      <c r="CF192" s="424" t="str">
        <f>IF(_tag_month_day!AD182="","",_tag_month_day!AD182)</f>
        <v/>
      </c>
      <c r="CG192" s="424" t="str">
        <f>IF(_tag_month_day!AE182="","",_tag_month_day!AE182)</f>
        <v/>
      </c>
      <c r="CH192" s="424" t="str">
        <f>IF(_tag_month_day!AF182="","",_tag_month_day!AF182)</f>
        <v/>
      </c>
      <c r="CI192" s="424" t="str">
        <f>IF(_tag_month_day!AG182="","",_tag_month_day!AG182)</f>
        <v/>
      </c>
      <c r="CJ192" s="424" t="str">
        <f>IF(_tag_month_day!AH182="","",_tag_month_day!AH182)</f>
        <v/>
      </c>
      <c r="CK192" s="424" t="str">
        <f>IF(_tag_month_day!AI182="","",_tag_month_day!AI182)</f>
        <v/>
      </c>
      <c r="CL192" s="4" t="str">
        <f>IF(_tag_month_day!AJ182="","",_tag_month_day!AJ182)</f>
        <v/>
      </c>
      <c r="CM192" s="4" t="str">
        <f>IF(_tag_month_day!AK182="","",_tag_month_day!AK182)</f>
        <v/>
      </c>
      <c r="CN192" s="4" t="str">
        <f>IF(_tag_month_day!AL182="","",_tag_month_day!AL182)</f>
        <v/>
      </c>
      <c r="CO192" s="4" t="str">
        <f>IF(_tag_month_day!AM182="","",_tag_month_day!AM182)</f>
        <v/>
      </c>
      <c r="CP192" s="4" t="str">
        <f>IF(_tag_month_day!AN182="","",_tag_month_day!AN182)</f>
        <v/>
      </c>
      <c r="CQ192" s="4" t="str">
        <f>IF(_tag_month_day!AO182="","",_tag_month_day!AO182)</f>
        <v/>
      </c>
      <c r="CR192" s="462" t="str">
        <f>IF(_tag_month_day!AP182="","",_tag_month_day!AP182)</f>
        <v/>
      </c>
      <c r="CS192" s="463" t="str">
        <f>IF(_tag_month_day!AQ182="","",_tag_month_day!AQ182)</f>
        <v/>
      </c>
      <c r="CT192" s="4" t="str">
        <f>IF(_tag_month_day!AR182="","",_tag_month_day!AR182)</f>
        <v/>
      </c>
      <c r="CU192" s="464" t="e">
        <f>DU192/AJ192</f>
        <v>#VALUE!</v>
      </c>
      <c r="CV192" s="451" t="e">
        <f>BG192/BH192</f>
        <v>#VALUE!</v>
      </c>
      <c r="CW192" s="465" t="e">
        <f>AJ192*(1-CV192)*CU192*AF192</f>
        <v>#VALUE!</v>
      </c>
      <c r="CX192" s="465" t="e">
        <f>CW192*94%</f>
        <v>#VALUE!</v>
      </c>
      <c r="CY192" s="466" t="e">
        <f>IF(CX192=0,0,DS192/(DS192+CX192))</f>
        <v>#VALUE!</v>
      </c>
      <c r="CZ192" s="465" t="e">
        <f>$AJ192*EF192</f>
        <v>#VALUE!</v>
      </c>
      <c r="DA192" s="465" t="e">
        <f>$AJ192*EG192</f>
        <v>#VALUE!</v>
      </c>
      <c r="DB192" s="465" t="e">
        <f>$AJ192*EH192</f>
        <v>#VALUE!</v>
      </c>
      <c r="DC192" s="465" t="e">
        <f>$AJ192*EI192</f>
        <v>#VALUE!</v>
      </c>
      <c r="DD192" s="465" t="e">
        <f>$AJ192*EJ192</f>
        <v>#VALUE!</v>
      </c>
      <c r="DE192" s="465" t="e">
        <f>$AJ192*EK192</f>
        <v>#VALUE!</v>
      </c>
      <c r="DF192" s="465" t="e">
        <f>$AJ192*EL192</f>
        <v>#VALUE!</v>
      </c>
      <c r="DG192" s="465" t="e">
        <f>$AJ192*EM192</f>
        <v>#VALUE!</v>
      </c>
      <c r="DH192" s="465" t="e">
        <f>$AJ192*EN192</f>
        <v>#VALUE!</v>
      </c>
      <c r="DI192" s="465" t="e">
        <f>$AJ192*EO192</f>
        <v>#VALUE!</v>
      </c>
      <c r="DJ192" s="465" t="e">
        <f>CZ192*(1-EP192)</f>
        <v>#VALUE!</v>
      </c>
      <c r="DK192" s="465" t="e">
        <f>DA192*(1-ER192)</f>
        <v>#VALUE!</v>
      </c>
      <c r="DL192" s="465" t="e">
        <f>DB192*(1-EQ192)</f>
        <v>#VALUE!</v>
      </c>
      <c r="DM192" s="465" t="e">
        <f>DC192*(1-ES192)</f>
        <v>#VALUE!</v>
      </c>
      <c r="DN192" s="465" t="e">
        <f>DD192*(1-ET192)</f>
        <v>#VALUE!</v>
      </c>
      <c r="DO192" s="465" t="e">
        <f>DE192</f>
        <v>#VALUE!</v>
      </c>
      <c r="DP192" s="465" t="e">
        <f>DF192*(1-EU192)</f>
        <v>#VALUE!</v>
      </c>
      <c r="DQ192" s="465" t="e">
        <f>DG192*(1-EV192)</f>
        <v>#VALUE!</v>
      </c>
      <c r="DR192" s="465" t="e">
        <f>DH192*(1-EW192)</f>
        <v>#VALUE!</v>
      </c>
      <c r="DS192" s="465" t="e">
        <f>DI192</f>
        <v>#VALUE!</v>
      </c>
      <c r="DT192" s="465" t="e">
        <f>SUM(DJ192:DS192)</f>
        <v>#VALUE!</v>
      </c>
      <c r="DU192" s="465" t="e">
        <f>(GS192:GX192)+(DP192+DQ192+DR192)*GY192+DS192</f>
        <v>#VALUE!</v>
      </c>
      <c r="DV192" s="451" t="e">
        <f>AV192/$BH192/(1-EP192)</f>
        <v>#VALUE!</v>
      </c>
      <c r="DW192" s="451" t="e">
        <f>AW192/$BH192/(1-ER192)</f>
        <v>#VALUE!</v>
      </c>
      <c r="DX192" s="451" t="e">
        <f>AX192/$BH192/(1-EQ192)</f>
        <v>#VALUE!</v>
      </c>
      <c r="DY192" s="451" t="e">
        <f>AY192/$BH192/(1-ES192)</f>
        <v>#VALUE!</v>
      </c>
      <c r="DZ192" s="451" t="e">
        <f>AZ192/$BH192/(1-ET192)</f>
        <v>#VALUE!</v>
      </c>
      <c r="EA192" s="451" t="e">
        <f>BA192/$BH192/(1-AX192)</f>
        <v>#VALUE!</v>
      </c>
      <c r="EB192" s="451" t="e">
        <f>BB192/$BH192/(1-EU192)</f>
        <v>#VALUE!</v>
      </c>
      <c r="EC192" s="451" t="e">
        <f>BC192/$BH192/(1-EV192)</f>
        <v>#VALUE!</v>
      </c>
      <c r="ED192" s="451" t="e">
        <f>BD192/$BH192/(1-EW192)</f>
        <v>#VALUE!</v>
      </c>
      <c r="EE192" s="451" t="e">
        <f>BG192/BH192</f>
        <v>#VALUE!</v>
      </c>
      <c r="EF192" s="451" t="e">
        <f>DV192/SUM($DV192:$EE192)</f>
        <v>#VALUE!</v>
      </c>
      <c r="EG192" s="451" t="e">
        <f>DW192/SUM($DV192:$EE192)</f>
        <v>#VALUE!</v>
      </c>
      <c r="EH192" s="451" t="e">
        <f>DX192/SUM($DV192:$EE192)</f>
        <v>#VALUE!</v>
      </c>
      <c r="EI192" s="451" t="e">
        <f>DY192/SUM($DV192:$EE192)</f>
        <v>#VALUE!</v>
      </c>
      <c r="EJ192" s="451" t="e">
        <f>DZ192/SUM($DV192:$EE192)</f>
        <v>#VALUE!</v>
      </c>
      <c r="EK192" s="451" t="e">
        <f>EA192/SUM($DV192:$EE192)</f>
        <v>#VALUE!</v>
      </c>
      <c r="EL192" s="451" t="e">
        <f>EB192/SUM($DV192:$EE192)</f>
        <v>#VALUE!</v>
      </c>
      <c r="EM192" s="451" t="e">
        <f>EC192/SUM($DV192:$EE192)</f>
        <v>#VALUE!</v>
      </c>
      <c r="EN192" s="451" t="e">
        <f>ED192/SUM($DV192:$EE192)</f>
        <v>#VALUE!</v>
      </c>
      <c r="EO192" s="451" t="e">
        <f>EE192/SUM($DV192:$EE192)</f>
        <v>#VALUE!</v>
      </c>
      <c r="EP192" s="450">
        <f>EP191</f>
        <v>0.080000000000000002</v>
      </c>
      <c r="EQ192" s="450">
        <f>EQ191</f>
        <v>0.014999999999999999</v>
      </c>
      <c r="ER192" s="450">
        <f>ER191</f>
        <v>0.014999999999999999</v>
      </c>
      <c r="ES192" s="450">
        <f>ES191</f>
        <v>0.014999999999999999</v>
      </c>
      <c r="ET192" s="450">
        <f>ET191</f>
        <v>0.014999999999999999</v>
      </c>
      <c r="EU192" s="450">
        <f>EU191</f>
        <v>0.089999999999999997</v>
      </c>
      <c r="EV192" s="450">
        <f>EV191</f>
        <v>0.089999999999999997</v>
      </c>
      <c r="EW192" s="450">
        <f>EW191</f>
        <v>0.089999999999999997</v>
      </c>
      <c r="EX192" s="431" t="str">
        <f>IF(_tag_month_day!AS182="","",_tag_month_day!AS182/100)</f>
        <v/>
      </c>
      <c r="EY192" s="431" t="str">
        <f>IF(_tag_month_day!AT182="","",_tag_month_day!AT182/100)</f>
        <v/>
      </c>
      <c r="EZ192" s="431" t="str">
        <f>IF(_tag_month_day!AU182="","",_tag_month_day!AU182/100)</f>
        <v/>
      </c>
      <c r="FA192" s="431" t="str">
        <f>IF(_tag_month_day!AV182="","",_tag_month_day!AV182/100)</f>
        <v/>
      </c>
      <c r="FB192" s="431" t="str">
        <f>IF(_tag_month_day!AW182="","",_tag_month_day!AW182/100)</f>
        <v/>
      </c>
      <c r="FC192" s="431" t="str">
        <f>IF(_tag_month_day!AX182="","",_tag_month_day!AX182/100)</f>
        <v/>
      </c>
      <c r="FD192" s="449" t="str">
        <f>IF(_tag_month_day!AY182="","",_tag_month_day!AY182/100)</f>
        <v/>
      </c>
      <c r="FE192" s="449" t="str">
        <f>IF(_tag_month_day!AZ182="","",_tag_month_day!AZ182/100)</f>
        <v/>
      </c>
      <c r="FF192" s="449" t="str">
        <f>IF(_tag_month_day!BA182="","",_tag_month_day!BA182/100)</f>
        <v/>
      </c>
      <c r="FG192" s="449" t="str">
        <f>IF(_tag_month_day!BB182="","",_tag_month_day!BB182/100)</f>
        <v/>
      </c>
      <c r="FH192" s="467" t="str">
        <f>IF(_tag_month_day!BC182="","",_tag_month_day!BC182/100)</f>
        <v/>
      </c>
      <c r="FI192" s="449">
        <f>FI191</f>
        <v>0.40999999999999998</v>
      </c>
      <c r="FJ192" s="449">
        <f>FJ191</f>
        <v>0.11</v>
      </c>
      <c r="FK192" s="449">
        <f>FK191</f>
        <v>0.014999999999999999</v>
      </c>
      <c r="FL192" s="449">
        <f>FL191</f>
        <v>0</v>
      </c>
      <c r="FM192" s="467">
        <f>FM191</f>
        <v>0.0001</v>
      </c>
      <c r="FN192" s="449">
        <f>FN191</f>
        <v>0.32000000000000001</v>
      </c>
      <c r="FO192" s="449">
        <f>FO191</f>
        <v>0.20000000000000001</v>
      </c>
      <c r="FP192" s="449">
        <f>FP191</f>
        <v>0.01</v>
      </c>
      <c r="FQ192" s="449">
        <f>FQ191</f>
        <v>0</v>
      </c>
      <c r="FR192" s="467">
        <f>FR191</f>
        <v>0.0001</v>
      </c>
      <c r="FS192" s="449" t="str">
        <f>IF(_tag_month_day!BD182="","",_tag_month_day!BD182/100)</f>
        <v/>
      </c>
      <c r="FT192" s="449" t="str">
        <f>IF(_tag_month_day!BE182="","",_tag_month_day!BE182/100)</f>
        <v/>
      </c>
      <c r="FU192" s="449" t="str">
        <f>IF(_tag_month_day!BF182="","",_tag_month_day!BF182/100)</f>
        <v/>
      </c>
      <c r="FV192" s="449" t="str">
        <f>IF(_tag_month_day!BG182="","",_tag_month_day!BG182/100)</f>
        <v/>
      </c>
      <c r="FW192" s="467" t="str">
        <f>IF(_tag_month_day!BH182="","",_tag_month_day!BH182/100)</f>
        <v/>
      </c>
      <c r="FX192" s="449" t="str">
        <f>IF(_tag_month_day!BI182="","",_tag_month_day!BI182/100)</f>
        <v/>
      </c>
      <c r="FY192" s="449" t="str">
        <f>IF(_tag_month_day!BJ182="","",_tag_month_day!BJ182/100)</f>
        <v/>
      </c>
      <c r="FZ192" s="468" t="str">
        <f>IF(_tag_month_day!BK182="","",_tag_month_day!BK182/100)</f>
        <v/>
      </c>
      <c r="GA192" s="449" t="str">
        <f>IF(_tag_month_day!BL182="","",_tag_month_day!BL182/100)</f>
        <v/>
      </c>
      <c r="GB192" s="467" t="str">
        <f>IF(_tag_month_day!BM182="","",_tag_month_day!BM182/100)</f>
        <v/>
      </c>
      <c r="GC192" s="431" t="str">
        <f>IF(_tag_month_day!BN182="","",_tag_month_day!BN182/100)</f>
        <v/>
      </c>
      <c r="GD192" s="431" t="str">
        <f>IF(_tag_month_day!BO182="","",_tag_month_day!BO182/100)</f>
        <v/>
      </c>
      <c r="GE192" s="431" t="str">
        <f>IF(_tag_month_day!BP182="","",_tag_month_day!BP182/100)</f>
        <v/>
      </c>
      <c r="GF192" s="431" t="str">
        <f>IF(_tag_month_day!BQ182="","",_tag_month_day!BQ182/100)</f>
        <v/>
      </c>
      <c r="GG192" s="431" t="str">
        <f>IF(_tag_month_day!BR182="","",_tag_month_day!BR182/100)</f>
        <v/>
      </c>
      <c r="GH192" s="431" t="str">
        <f>IF(_tag_month_day!BS182="","",_tag_month_day!BS182/100)</f>
        <v/>
      </c>
      <c r="GI192" s="467" t="str">
        <f>IF(_tag_month_day!BT182="","",_tag_month_day!BT182/100)</f>
        <v/>
      </c>
      <c r="GJ192" s="469" t="str">
        <f>IF(_tag_month_day!BU182="","",_tag_month_day!BU182/100)</f>
        <v/>
      </c>
      <c r="GK192" s="470">
        <f>GK191</f>
        <v>0.070000000000000007</v>
      </c>
      <c r="GL192" s="470">
        <f>GL191</f>
        <v>0.029999999999999999</v>
      </c>
      <c r="GM192" s="471" t="str">
        <f>IF(_tag_month_day!BX182="","",_tag_month_day!BX182/100)</f>
        <v/>
      </c>
      <c r="GN192" s="470">
        <f>GN191</f>
        <v>0.070000000000000007</v>
      </c>
      <c r="GO192" s="470">
        <f>GO191</f>
        <v>0.029999999999999999</v>
      </c>
      <c r="GP192" s="470">
        <f>GP191</f>
        <v>0.089999999999999997</v>
      </c>
      <c r="GQ192" s="470">
        <f>GQ191</f>
        <v>0.029999999999999999</v>
      </c>
      <c r="GR192" s="471" t="str">
        <f>IF(_tag_month_day!CA182="","",_tag_month_day!CA182/100)</f>
        <v/>
      </c>
      <c r="GS192" s="472">
        <f>GS191</f>
        <v>0.95299999999999996</v>
      </c>
      <c r="GT192" s="472">
        <f>GT191</f>
        <v>0.55000000000000004</v>
      </c>
      <c r="GU192" s="472">
        <f>GU191</f>
        <v>0.55000000000000004</v>
      </c>
      <c r="GV192" s="472">
        <f>GV191</f>
        <v>0.55000000000000004</v>
      </c>
      <c r="GW192" s="472">
        <f>GW191</f>
        <v>0.5</v>
      </c>
      <c r="GX192" s="472">
        <f>GX191</f>
        <v>0.93500000000000005</v>
      </c>
      <c r="GY192" s="472">
        <f>GY191</f>
        <v>0.14999999999999999</v>
      </c>
      <c r="GZ192" s="472">
        <f>GZ191</f>
        <v>1</v>
      </c>
      <c r="HA192" s="474">
        <f>HA191</f>
        <v>0.047</v>
      </c>
      <c r="HB192" s="474">
        <f>HB191</f>
        <v>0.45000000000000001</v>
      </c>
      <c r="HC192" s="474">
        <f>HC191</f>
        <v>0.45000000000000001</v>
      </c>
      <c r="HD192" s="474">
        <f>HD191</f>
        <v>0.45000000000000001</v>
      </c>
      <c r="HE192" s="474">
        <f>HE191</f>
        <v>0.5</v>
      </c>
      <c r="HF192" s="474">
        <f>HF191</f>
        <v>0.065000000000000002</v>
      </c>
      <c r="HG192" s="474">
        <f>HG191</f>
        <v>0.84999999999999998</v>
      </c>
      <c r="HH192" s="474">
        <f>HH191</f>
        <v>0</v>
      </c>
      <c r="HI192" s="10">
        <f>IF(BZ192&lt;&gt;"",CK192-BV192,0)</f>
        <v>0</v>
      </c>
      <c r="HJ192" s="10" t="e">
        <f>IF(AJ192&gt;0,AH192-AJ192,0)</f>
        <v>#VALUE!</v>
      </c>
      <c r="HK192" s="466">
        <f>HK191</f>
        <v>0.84999999999999998</v>
      </c>
      <c r="HL192" s="424">
        <f>HL191</f>
        <v>550000</v>
      </c>
      <c r="HM192" s="424">
        <f>HM191</f>
        <v>480000</v>
      </c>
      <c r="HN192" s="465" t="e">
        <f>(DJ192*EZ192+DK192*FH192+DL192*FM192+DM192*FR192+DN192*FW192+DO192*GB192+DS192*GI192+DP192*GM192+DR192*GR192)*1000*2</f>
        <v>#VALUE!</v>
      </c>
      <c r="HO192" s="465" t="e">
        <f>HN192*HK192*$HO$2/HL192*1000000</f>
        <v>#VALUE!</v>
      </c>
      <c r="HP192" s="465" t="e">
        <f>HN192*HK192*$HP$2/HM192*1000000</f>
        <v>#VALUE!</v>
      </c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</row>
    <row customFormat="1" r="193" s="0">
      <c r="A193" s="420">
        <v>182</v>
      </c>
      <c r="B193" s="421">
        <f ca="1">IF(D193=D192,B192,IF(D193="夜班",B192+1,B192))</f>
        <v>43593</v>
      </c>
      <c r="C193" s="422">
        <f>C192</f>
        <v>0.041666666666666699</v>
      </c>
      <c r="D193" s="10" t="str">
        <f ca="1">IF(HOUR(G193)&lt;8,"夜班",IF(HOUR(G193)&lt;16,"白班",IF(HOUR(G193)&lt;24,"中班",0)))</f>
        <v>白班</v>
      </c>
      <c r="E193" s="10" t="e">
        <f ca="1">IF(F193=1,"甲",IF(F193=2,"乙",IF(F193=3,"丙",IF(F193=4,"丁",""))))</f>
        <v>#REF!</v>
      </c>
      <c r="F193" s="10" t="e">
        <f ca="1">SUMPRODUCT((成本日报!$A$3:$A$95=计划!B193)*(成本日报!$B$3:$B$95=计划!$D193),成本日报!$C$3:$C$95)</f>
        <v>#REF!</v>
      </c>
      <c r="G193" s="423">
        <f ca="1">G192+C192</f>
        <v>43593.541666666228</v>
      </c>
      <c r="H193" s="423">
        <f ca="1">$G193+$C193/60*10+$C193*0</f>
        <v>43593.548611110673</v>
      </c>
      <c r="I193" s="423">
        <f ca="1">$G193+$C193/60*18+$C193*0</f>
        <v>43593.554166666225</v>
      </c>
      <c r="J193" s="423">
        <f ca="1">$G193+$C193/60*0+$C193*1</f>
        <v>43593.583333332892</v>
      </c>
      <c r="K193" s="423">
        <f ca="1">$G193+$C193/60*30+$C193*2</f>
        <v>43593.645833332899</v>
      </c>
      <c r="L193" s="423">
        <f ca="1">$G193+$C193/60*0+$C193*3</f>
        <v>43593.666666666228</v>
      </c>
      <c r="M193" s="424" t="str">
        <f>IF(_tag_month_day!A183="","",_tag_month_day!A183)</f>
        <v/>
      </c>
      <c r="N193" s="424" t="str">
        <f>IF(_tag_month_day!B183="","",_tag_month_day!B183)</f>
        <v/>
      </c>
      <c r="O193" s="425" t="e">
        <f>IF(M193+N193=0,"",M193+N193)</f>
        <v>#VALUE!</v>
      </c>
      <c r="P193" s="424" t="str">
        <f>IF(_tag_month_day!C183="","",_tag_month_day!C183)</f>
        <v/>
      </c>
      <c r="Q193" s="424" t="str">
        <f>IF(_tag_month_day!D183="","",_tag_month_day!D183)</f>
        <v/>
      </c>
      <c r="R193" s="426" t="str">
        <f>IF(_tag_month_day!CB183="","",_tag_month_day!CB183/100)</f>
        <v/>
      </c>
      <c r="S193" s="427" t="str">
        <f>IF(_tag_month_day!E183="","",_tag_month_day!E183)</f>
        <v/>
      </c>
      <c r="T193" s="427" t="str">
        <f>IF(_tag_month_day!F183="","",_tag_month_day!F183)</f>
        <v/>
      </c>
      <c r="U193" s="428" t="e">
        <f>S193+T193</f>
        <v>#VALUE!</v>
      </c>
      <c r="V193" s="429" t="e">
        <f>U193/AJ193</f>
        <v>#VALUE!</v>
      </c>
      <c r="W193" s="430" t="str">
        <f>IF(_jhy_month_day!A183="","",_jhy_month_day!A183)</f>
        <v/>
      </c>
      <c r="X193" s="431" t="str">
        <f>IF(_jhy_month_day!B183="","",_jhy_month_day!B183/100)</f>
        <v/>
      </c>
      <c r="Y193" s="431" t="str">
        <f>IF(_jhy_month_day!C183="","",_jhy_month_day!C183/100)</f>
        <v/>
      </c>
      <c r="Z193" s="432">
        <f>Z189+1</f>
        <v>46</v>
      </c>
      <c r="AA193" s="433" t="str">
        <f>IF(_tag_month_day!G183="","",_tag_month_day!G183/100)</f>
        <v/>
      </c>
      <c r="AB193" s="433" t="str">
        <f>IF(_tag_month_day!H183="","",_tag_month_day!H183/100)</f>
        <v/>
      </c>
      <c r="AC193" s="434">
        <f>IF(X193="",AC192,BK193*($AV192*X193+$AW192*FD192+$AX192*FI192+$AY192*FN192+$AZ192*FS192+$BA192*FX192+$BG192*GE192)/(AV192*Y193+AX192*FK192+AW192*FF192+AY192*FP192+AZ192*FU192+BA192*FZ192+BG192*GG192+BB192*GK192+BC192*GN192+BD192*GP192))</f>
        <v>1.59963432013121</v>
      </c>
      <c r="AD193" s="435" t="str">
        <f>IF(AC193=AC192,"",AC193-AC192)</f>
        <v/>
      </c>
      <c r="AE193" s="436" t="str">
        <f>IF(1-AF193=0,"",(1-AF193))</f>
        <v/>
      </c>
      <c r="AF193" s="437">
        <v>1</v>
      </c>
      <c r="AG193" s="10" t="str">
        <f>AG192</f>
        <v>8B4</v>
      </c>
      <c r="AH193" s="438" t="str">
        <f>AH192</f>
        <v/>
      </c>
      <c r="AI193" s="424" t="e">
        <f>IF(ROUND(AJ193-AJ192,1)=0,"",AJ193-AJ192)</f>
        <v>#VALUE!</v>
      </c>
      <c r="AJ193" s="10" t="str">
        <f>IF(_tag_month_day!I183="","",_tag_month_day!I183)</f>
        <v/>
      </c>
      <c r="AK193" s="440"/>
      <c r="AL193" s="440"/>
      <c r="AM193" s="440"/>
      <c r="AN193" s="441">
        <f>AN192</f>
        <v>2</v>
      </c>
      <c r="AO193" s="441">
        <f>AO192</f>
        <v>8</v>
      </c>
      <c r="AP193" s="442" t="e">
        <f>(IF(AN193=0,AS192,AS192*(1+AO193/AN193)/(AR193+AO193/AN193)))+AT193</f>
        <v>#VALUE!</v>
      </c>
      <c r="AQ193" s="443" t="str">
        <f>IF(_tag_month_day!J183="","",_tag_month_day!J183/100)</f>
        <v/>
      </c>
      <c r="AR193" s="444">
        <f>AR192</f>
        <v>1.3</v>
      </c>
      <c r="AS193" s="445" t="e">
        <f>AQ193*(AN193*AR193+AO193)/(AN193+AO193)</f>
        <v>#VALUE!</v>
      </c>
      <c r="AT193" s="445" t="e">
        <f>(SUM(BE193:BF193)-SUM(BE192:BF192))*0.05</f>
        <v>#VALUE!</v>
      </c>
      <c r="AU193" s="446" t="str">
        <f>IF(_tag_month_day!CC183="","",IF(_tag_month_day!CC183&gt;0,_tag_month_day!CD183,_tag_month_day!CE183))</f>
        <v/>
      </c>
      <c r="AV193" s="447" t="str">
        <f>IF(_tag_month_day!L183="","",_tag_month_day!L183/100)</f>
        <v/>
      </c>
      <c r="AW193" s="431">
        <f>AW192</f>
        <v>0</v>
      </c>
      <c r="AX193" s="431">
        <f>AX192</f>
        <v>0</v>
      </c>
      <c r="AY193" s="431" t="str">
        <f>IF(_tag_month_day!M183="","",_tag_month_day!M183/100)</f>
        <v/>
      </c>
      <c r="AZ193" s="431" t="str">
        <f>IF(_tag_month_day!N183="","",_tag_month_day!N183/100)</f>
        <v/>
      </c>
      <c r="BA193" s="431" t="str">
        <f>IF(_tag_month_day!O183="","",_tag_month_day!O183/100)</f>
        <v/>
      </c>
      <c r="BB193" s="448" t="str">
        <f>IF(_tag_month_day!P183="","",_tag_month_day!P183/100)</f>
        <v/>
      </c>
      <c r="BC193" s="448">
        <f>BC192</f>
        <v>0</v>
      </c>
      <c r="BD193" s="448" t="str">
        <f>IF(_tag_month_day!Q183="","",_tag_month_day!Q183/100)</f>
        <v/>
      </c>
      <c r="BE193" s="449" t="str">
        <f>IF(_tag_month_day!R183="","",_tag_month_day!R183/100)</f>
        <v/>
      </c>
      <c r="BF193" s="388" t="e">
        <f>(AU193*(100+BE193*100))/(AJ193-AU193)/100</f>
        <v>#VALUE!</v>
      </c>
      <c r="BG193" s="450" t="e">
        <f>BE193+BF193</f>
        <v>#VALUE!</v>
      </c>
      <c r="BH193" s="451" t="e">
        <f>SUM(AV193:BF193)</f>
        <v>#VALUE!</v>
      </c>
      <c r="BI193" s="452" t="e">
        <f>IF(CX193=0,BI192,(DK193*查询!$R$5+DL193*查询!$Q$5+DM193*查询!$N$5+DN193*查询!$O$5+DO193*查询!$P$5)*AF193/CX193)</f>
        <v>#VALUE!</v>
      </c>
      <c r="BJ193" s="452" t="e">
        <f>IF(CX193=0,BJ192,(DP193*查询!$S$5+DQ193*查询!$T$5+DR193*查询!$U$5)*AF193/CX193)</f>
        <v>#VALUE!</v>
      </c>
      <c r="BK193" s="452">
        <f>BK192</f>
        <v>1</v>
      </c>
      <c r="BL193" s="453" t="e">
        <f>SUMPRODUCT((AV193:BA193)*(GS193:GX193))/((GS193:GX193)+SUM(BB193:BD193)*GY193+BG193*GZ193)</f>
        <v>#VALUE!</v>
      </c>
      <c r="BM193" s="453" t="e">
        <f>BK193*($AV193*FB193+$AW193*FD193+$AX193*FI193+$AY193*FN193+$AZ193*FS193+$BA193*FX193+$BG193*GE193)/(AV193*EY193+AX193*FK193+AW193*FF193+AY193*FP193+AZ193*FU193+BA193*FZ193+BG193*GG193+BB193*GK193+BC193*GN193+BD193*GP193)</f>
        <v>#VALUE!</v>
      </c>
      <c r="BN193" s="453" t="e">
        <f>($AV193*FC193+$AX193*FJ193+$AW193*FE193+$AY193*FO193+$AZ193*FT193+$BA193*FY193+$BG193*GF193)/($AV193*FA193+BG193*GH193+BB193*GL193+BC193*GO193+BD193*GQ193+BA193*GA193)</f>
        <v>#VALUE!</v>
      </c>
      <c r="BO193" s="454" t="e">
        <f>SUMPRODUCT(AV193:BA193*GS193:GX193)/(GS193:GX193+(BB193+BC193+BD193)*GY193+BG193)</f>
        <v>#VALUE!</v>
      </c>
      <c r="BP193" s="454" t="e">
        <f>SUMPRODUCT(AV193:BA193*GS193:GX193)/(GS193:GX193+(BB193+BC193+BD193)*GY193+BG193)</f>
        <v>#VALUE!</v>
      </c>
      <c r="BQ193" s="454" t="e">
        <f>SUMPRODUCT(AV193:BA193*GS193:GX193)/(GS193:GX193+(BB193+BC193+BD193)*GY193+BG193)</f>
        <v>#VALUE!</v>
      </c>
      <c r="BR193" s="453" t="str">
        <f>IF(_tag_month_day!T183="","",_tag_month_day!T183)</f>
        <v/>
      </c>
      <c r="BS193" s="453" t="str">
        <f>IF(_tag_month_day!U183="","",_tag_month_day!U183)</f>
        <v/>
      </c>
      <c r="BT193" s="455" t="str">
        <f>IF(CK193="","",IF((CK193&gt;=BV193-0.12)*(CK193&lt;=BV193+0.12),"合格","不合格"))</f>
        <v/>
      </c>
      <c r="BU193" s="456" t="str">
        <f>IF(_tag_month_day!V183="","",_tag_month_day!V183)</f>
        <v/>
      </c>
      <c r="BV193" s="457" t="str">
        <f>IF(_tag_month_day!W183="","",_tag_month_day!W183)</f>
        <v/>
      </c>
      <c r="BW193" s="458" t="str">
        <f>IF(_tag_month_day!X183="","",_tag_month_day!X183)</f>
        <v/>
      </c>
      <c r="BX193" s="458" t="str">
        <f>IF(_tag_month_day!Y183="","",_tag_month_day!Y183)</f>
        <v/>
      </c>
      <c r="BY193" s="459">
        <f ca="1">L193</f>
        <v>43593.666666666228</v>
      </c>
      <c r="BZ193" s="460" t="s">
        <v>429</v>
      </c>
      <c r="CA193" s="461">
        <v>0.68402777777777801</v>
      </c>
      <c r="CB193" s="424" t="str">
        <f>IF(_tag_month_day!Z183="","",_tag_month_day!Z183)</f>
        <v/>
      </c>
      <c r="CC193" s="424" t="str">
        <f>IF(_tag_month_day!AA183="","",_tag_month_day!AA183)</f>
        <v/>
      </c>
      <c r="CD193" s="424" t="str">
        <f>IF(_tag_month_day!AB183="","",_tag_month_day!AB183)</f>
        <v/>
      </c>
      <c r="CE193" s="424" t="str">
        <f>IF(_tag_month_day!AC183="","",_tag_month_day!AC183)</f>
        <v/>
      </c>
      <c r="CF193" s="424" t="str">
        <f>IF(_tag_month_day!AD183="","",_tag_month_day!AD183)</f>
        <v/>
      </c>
      <c r="CG193" s="424" t="str">
        <f>IF(_tag_month_day!AE183="","",_tag_month_day!AE183)</f>
        <v/>
      </c>
      <c r="CH193" s="424" t="str">
        <f>IF(_tag_month_day!AF183="","",_tag_month_day!AF183)</f>
        <v/>
      </c>
      <c r="CI193" s="424" t="str">
        <f>IF(_tag_month_day!AG183="","",_tag_month_day!AG183)</f>
        <v/>
      </c>
      <c r="CJ193" s="424" t="str">
        <f>IF(_tag_month_day!AH183="","",_tag_month_day!AH183)</f>
        <v/>
      </c>
      <c r="CK193" s="424" t="str">
        <f>IF(_tag_month_day!AI183="","",_tag_month_day!AI183)</f>
        <v/>
      </c>
      <c r="CL193" s="4" t="str">
        <f>IF(_tag_month_day!AJ183="","",_tag_month_day!AJ183)</f>
        <v/>
      </c>
      <c r="CM193" s="4" t="str">
        <f>IF(_tag_month_day!AK183="","",_tag_month_day!AK183)</f>
        <v/>
      </c>
      <c r="CN193" s="4" t="str">
        <f>IF(_tag_month_day!AL183="","",_tag_month_day!AL183)</f>
        <v/>
      </c>
      <c r="CO193" s="4" t="str">
        <f>IF(_tag_month_day!AM183="","",_tag_month_day!AM183)</f>
        <v/>
      </c>
      <c r="CP193" s="4" t="str">
        <f>IF(_tag_month_day!AN183="","",_tag_month_day!AN183)</f>
        <v/>
      </c>
      <c r="CQ193" s="4" t="str">
        <f>IF(_tag_month_day!AO183="","",_tag_month_day!AO183)</f>
        <v/>
      </c>
      <c r="CR193" s="462" t="str">
        <f>IF(_tag_month_day!AP183="","",_tag_month_day!AP183)</f>
        <v/>
      </c>
      <c r="CS193" s="463" t="str">
        <f>IF(_tag_month_day!AQ183="","",_tag_month_day!AQ183)</f>
        <v/>
      </c>
      <c r="CT193" s="4" t="str">
        <f>IF(_tag_month_day!AR183="","",_tag_month_day!AR183)</f>
        <v/>
      </c>
      <c r="CU193" s="464" t="e">
        <f>DU193/AJ193</f>
        <v>#VALUE!</v>
      </c>
      <c r="CV193" s="451" t="e">
        <f>BG193/BH193</f>
        <v>#VALUE!</v>
      </c>
      <c r="CW193" s="465" t="e">
        <f>AJ193*(1-CV193)*CU193*AF193</f>
        <v>#VALUE!</v>
      </c>
      <c r="CX193" s="465" t="e">
        <f>CW193*94%</f>
        <v>#VALUE!</v>
      </c>
      <c r="CY193" s="466" t="e">
        <f>IF(CX193=0,0,DS193/(DS193+CX193))</f>
        <v>#VALUE!</v>
      </c>
      <c r="CZ193" s="465" t="e">
        <f>$AJ193*EF193</f>
        <v>#VALUE!</v>
      </c>
      <c r="DA193" s="465" t="e">
        <f>$AJ193*EG193</f>
        <v>#VALUE!</v>
      </c>
      <c r="DB193" s="465" t="e">
        <f>$AJ193*EH193</f>
        <v>#VALUE!</v>
      </c>
      <c r="DC193" s="465" t="e">
        <f>$AJ193*EI193</f>
        <v>#VALUE!</v>
      </c>
      <c r="DD193" s="465" t="e">
        <f>$AJ193*EJ193</f>
        <v>#VALUE!</v>
      </c>
      <c r="DE193" s="465" t="e">
        <f>$AJ193*EK193</f>
        <v>#VALUE!</v>
      </c>
      <c r="DF193" s="465" t="e">
        <f>$AJ193*EL193</f>
        <v>#VALUE!</v>
      </c>
      <c r="DG193" s="465" t="e">
        <f>$AJ193*EM193</f>
        <v>#VALUE!</v>
      </c>
      <c r="DH193" s="465" t="e">
        <f>$AJ193*EN193</f>
        <v>#VALUE!</v>
      </c>
      <c r="DI193" s="465" t="e">
        <f>$AJ193*EO193</f>
        <v>#VALUE!</v>
      </c>
      <c r="DJ193" s="465" t="e">
        <f>CZ193*(1-EP193)</f>
        <v>#VALUE!</v>
      </c>
      <c r="DK193" s="465" t="e">
        <f>DA193*(1-ER193)</f>
        <v>#VALUE!</v>
      </c>
      <c r="DL193" s="465" t="e">
        <f>DB193*(1-EQ193)</f>
        <v>#VALUE!</v>
      </c>
      <c r="DM193" s="465" t="e">
        <f>DC193*(1-ES193)</f>
        <v>#VALUE!</v>
      </c>
      <c r="DN193" s="465" t="e">
        <f>DD193*(1-ET193)</f>
        <v>#VALUE!</v>
      </c>
      <c r="DO193" s="465" t="e">
        <f>DE193</f>
        <v>#VALUE!</v>
      </c>
      <c r="DP193" s="465" t="e">
        <f>DF193*(1-EU193)</f>
        <v>#VALUE!</v>
      </c>
      <c r="DQ193" s="465" t="e">
        <f>DG193*(1-EV193)</f>
        <v>#VALUE!</v>
      </c>
      <c r="DR193" s="465" t="e">
        <f>DH193*(1-EW193)</f>
        <v>#VALUE!</v>
      </c>
      <c r="DS193" s="465" t="e">
        <f>DI193</f>
        <v>#VALUE!</v>
      </c>
      <c r="DT193" s="465" t="e">
        <f>SUM(DJ193:DS193)</f>
        <v>#VALUE!</v>
      </c>
      <c r="DU193" s="465" t="e">
        <f>(GS193:GX193)+(DP193+DQ193+DR193)*GY193+DS193</f>
        <v>#VALUE!</v>
      </c>
      <c r="DV193" s="451" t="e">
        <f>AV193/$BH193/(1-EP193)</f>
        <v>#VALUE!</v>
      </c>
      <c r="DW193" s="451" t="e">
        <f>AW193/$BH193/(1-ER193)</f>
        <v>#VALUE!</v>
      </c>
      <c r="DX193" s="451" t="e">
        <f>AX193/$BH193/(1-EQ193)</f>
        <v>#VALUE!</v>
      </c>
      <c r="DY193" s="451" t="e">
        <f>AY193/$BH193/(1-ES193)</f>
        <v>#VALUE!</v>
      </c>
      <c r="DZ193" s="451" t="e">
        <f>AZ193/$BH193/(1-ET193)</f>
        <v>#VALUE!</v>
      </c>
      <c r="EA193" s="451" t="e">
        <f>BA193/$BH193/(1-AX193)</f>
        <v>#VALUE!</v>
      </c>
      <c r="EB193" s="451" t="e">
        <f>BB193/$BH193/(1-EU193)</f>
        <v>#VALUE!</v>
      </c>
      <c r="EC193" s="451" t="e">
        <f>BC193/$BH193/(1-EV193)</f>
        <v>#VALUE!</v>
      </c>
      <c r="ED193" s="451" t="e">
        <f>BD193/$BH193/(1-EW193)</f>
        <v>#VALUE!</v>
      </c>
      <c r="EE193" s="451" t="e">
        <f>BG193/BH193</f>
        <v>#VALUE!</v>
      </c>
      <c r="EF193" s="451" t="e">
        <f>DV193/SUM($DV193:$EE193)</f>
        <v>#VALUE!</v>
      </c>
      <c r="EG193" s="451" t="e">
        <f>DW193/SUM($DV193:$EE193)</f>
        <v>#VALUE!</v>
      </c>
      <c r="EH193" s="451" t="e">
        <f>DX193/SUM($DV193:$EE193)</f>
        <v>#VALUE!</v>
      </c>
      <c r="EI193" s="451" t="e">
        <f>DY193/SUM($DV193:$EE193)</f>
        <v>#VALUE!</v>
      </c>
      <c r="EJ193" s="451" t="e">
        <f>DZ193/SUM($DV193:$EE193)</f>
        <v>#VALUE!</v>
      </c>
      <c r="EK193" s="451" t="e">
        <f>EA193/SUM($DV193:$EE193)</f>
        <v>#VALUE!</v>
      </c>
      <c r="EL193" s="451" t="e">
        <f>EB193/SUM($DV193:$EE193)</f>
        <v>#VALUE!</v>
      </c>
      <c r="EM193" s="451" t="e">
        <f>EC193/SUM($DV193:$EE193)</f>
        <v>#VALUE!</v>
      </c>
      <c r="EN193" s="451" t="e">
        <f>ED193/SUM($DV193:$EE193)</f>
        <v>#VALUE!</v>
      </c>
      <c r="EO193" s="451" t="e">
        <f>EE193/SUM($DV193:$EE193)</f>
        <v>#VALUE!</v>
      </c>
      <c r="EP193" s="450">
        <f>EP192</f>
        <v>0.080000000000000002</v>
      </c>
      <c r="EQ193" s="450">
        <f>EQ192</f>
        <v>0.014999999999999999</v>
      </c>
      <c r="ER193" s="450">
        <f>ER192</f>
        <v>0.014999999999999999</v>
      </c>
      <c r="ES193" s="450">
        <f>ES192</f>
        <v>0.014999999999999999</v>
      </c>
      <c r="ET193" s="450">
        <f>ET192</f>
        <v>0.014999999999999999</v>
      </c>
      <c r="EU193" s="450">
        <f>EU192</f>
        <v>0.089999999999999997</v>
      </c>
      <c r="EV193" s="450">
        <f>EV192</f>
        <v>0.089999999999999997</v>
      </c>
      <c r="EW193" s="450">
        <f>EW192</f>
        <v>0.089999999999999997</v>
      </c>
      <c r="EX193" s="431" t="str">
        <f>IF(_tag_month_day!AS183="","",_tag_month_day!AS183/100)</f>
        <v/>
      </c>
      <c r="EY193" s="431" t="str">
        <f>IF(_tag_month_day!AT183="","",_tag_month_day!AT183/100)</f>
        <v/>
      </c>
      <c r="EZ193" s="431" t="str">
        <f>IF(_tag_month_day!AU183="","",_tag_month_day!AU183/100)</f>
        <v/>
      </c>
      <c r="FA193" s="431" t="str">
        <f>IF(_tag_month_day!AV183="","",_tag_month_day!AV183/100)</f>
        <v/>
      </c>
      <c r="FB193" s="431" t="str">
        <f>IF(_tag_month_day!AW183="","",_tag_month_day!AW183/100)</f>
        <v/>
      </c>
      <c r="FC193" s="431" t="str">
        <f>IF(_tag_month_day!AX183="","",_tag_month_day!AX183/100)</f>
        <v/>
      </c>
      <c r="FD193" s="449" t="str">
        <f>IF(_tag_month_day!AY183="","",_tag_month_day!AY183/100)</f>
        <v/>
      </c>
      <c r="FE193" s="449" t="str">
        <f>IF(_tag_month_day!AZ183="","",_tag_month_day!AZ183/100)</f>
        <v/>
      </c>
      <c r="FF193" s="449" t="str">
        <f>IF(_tag_month_day!BA183="","",_tag_month_day!BA183/100)</f>
        <v/>
      </c>
      <c r="FG193" s="449" t="str">
        <f>IF(_tag_month_day!BB183="","",_tag_month_day!BB183/100)</f>
        <v/>
      </c>
      <c r="FH193" s="467" t="str">
        <f>IF(_tag_month_day!BC183="","",_tag_month_day!BC183/100)</f>
        <v/>
      </c>
      <c r="FI193" s="449">
        <f>FI192</f>
        <v>0.40999999999999998</v>
      </c>
      <c r="FJ193" s="449">
        <f>FJ192</f>
        <v>0.11</v>
      </c>
      <c r="FK193" s="449">
        <f>FK192</f>
        <v>0.014999999999999999</v>
      </c>
      <c r="FL193" s="449">
        <f>FL192</f>
        <v>0</v>
      </c>
      <c r="FM193" s="467">
        <f>FM192</f>
        <v>0.0001</v>
      </c>
      <c r="FN193" s="449">
        <f>FN192</f>
        <v>0.32000000000000001</v>
      </c>
      <c r="FO193" s="449">
        <f>FO192</f>
        <v>0.20000000000000001</v>
      </c>
      <c r="FP193" s="449">
        <f>FP192</f>
        <v>0.01</v>
      </c>
      <c r="FQ193" s="449">
        <f>FQ192</f>
        <v>0</v>
      </c>
      <c r="FR193" s="467">
        <f>FR192</f>
        <v>0.0001</v>
      </c>
      <c r="FS193" s="449" t="str">
        <f>IF(_tag_month_day!BD183="","",_tag_month_day!BD183/100)</f>
        <v/>
      </c>
      <c r="FT193" s="449" t="str">
        <f>IF(_tag_month_day!BE183="","",_tag_month_day!BE183/100)</f>
        <v/>
      </c>
      <c r="FU193" s="449" t="str">
        <f>IF(_tag_month_day!BF183="","",_tag_month_day!BF183/100)</f>
        <v/>
      </c>
      <c r="FV193" s="449" t="str">
        <f>IF(_tag_month_day!BG183="","",_tag_month_day!BG183/100)</f>
        <v/>
      </c>
      <c r="FW193" s="467" t="str">
        <f>IF(_tag_month_day!BH183="","",_tag_month_day!BH183/100)</f>
        <v/>
      </c>
      <c r="FX193" s="449" t="str">
        <f>IF(_tag_month_day!BI183="","",_tag_month_day!BI183/100)</f>
        <v/>
      </c>
      <c r="FY193" s="449" t="str">
        <f>IF(_tag_month_day!BJ183="","",_tag_month_day!BJ183/100)</f>
        <v/>
      </c>
      <c r="FZ193" s="468" t="str">
        <f>IF(_tag_month_day!BK183="","",_tag_month_day!BK183/100)</f>
        <v/>
      </c>
      <c r="GA193" s="449" t="str">
        <f>IF(_tag_month_day!BL183="","",_tag_month_day!BL183/100)</f>
        <v/>
      </c>
      <c r="GB193" s="467" t="str">
        <f>IF(_tag_month_day!BM183="","",_tag_month_day!BM183/100)</f>
        <v/>
      </c>
      <c r="GC193" s="431" t="str">
        <f>IF(_tag_month_day!BN183="","",_tag_month_day!BN183/100)</f>
        <v/>
      </c>
      <c r="GD193" s="431" t="str">
        <f>IF(_tag_month_day!BO183="","",_tag_month_day!BO183/100)</f>
        <v/>
      </c>
      <c r="GE193" s="431" t="str">
        <f>IF(_tag_month_day!BP183="","",_tag_month_day!BP183/100)</f>
        <v/>
      </c>
      <c r="GF193" s="431" t="str">
        <f>IF(_tag_month_day!BQ183="","",_tag_month_day!BQ183/100)</f>
        <v/>
      </c>
      <c r="GG193" s="431" t="str">
        <f>IF(_tag_month_day!BR183="","",_tag_month_day!BR183/100)</f>
        <v/>
      </c>
      <c r="GH193" s="431" t="str">
        <f>IF(_tag_month_day!BS183="","",_tag_month_day!BS183/100)</f>
        <v/>
      </c>
      <c r="GI193" s="467" t="str">
        <f>IF(_tag_month_day!BT183="","",_tag_month_day!BT183/100)</f>
        <v/>
      </c>
      <c r="GJ193" s="469" t="str">
        <f>IF(_tag_month_day!BU183="","",_tag_month_day!BU183/100)</f>
        <v/>
      </c>
      <c r="GK193" s="470">
        <f>GK192</f>
        <v>0.070000000000000007</v>
      </c>
      <c r="GL193" s="470">
        <f>GL192</f>
        <v>0.029999999999999999</v>
      </c>
      <c r="GM193" s="471" t="str">
        <f>IF(_tag_month_day!BX183="","",_tag_month_day!BX183/100)</f>
        <v/>
      </c>
      <c r="GN193" s="470">
        <f>GN192</f>
        <v>0.070000000000000007</v>
      </c>
      <c r="GO193" s="470">
        <f>GO192</f>
        <v>0.029999999999999999</v>
      </c>
      <c r="GP193" s="470">
        <f>GP192</f>
        <v>0.089999999999999997</v>
      </c>
      <c r="GQ193" s="470">
        <f>GQ192</f>
        <v>0.029999999999999999</v>
      </c>
      <c r="GR193" s="471" t="str">
        <f>IF(_tag_month_day!CA183="","",_tag_month_day!CA183/100)</f>
        <v/>
      </c>
      <c r="GS193" s="472">
        <f>GS192</f>
        <v>0.95299999999999996</v>
      </c>
      <c r="GT193" s="472">
        <f>GT192</f>
        <v>0.55000000000000004</v>
      </c>
      <c r="GU193" s="472">
        <f>GU192</f>
        <v>0.55000000000000004</v>
      </c>
      <c r="GV193" s="472">
        <f>GV192</f>
        <v>0.55000000000000004</v>
      </c>
      <c r="GW193" s="472">
        <f>GW192</f>
        <v>0.5</v>
      </c>
      <c r="GX193" s="472">
        <f>GX192</f>
        <v>0.93500000000000005</v>
      </c>
      <c r="GY193" s="472">
        <f>GY192</f>
        <v>0.14999999999999999</v>
      </c>
      <c r="GZ193" s="472">
        <f>GZ192</f>
        <v>1</v>
      </c>
      <c r="HA193" s="474">
        <f>HA192</f>
        <v>0.047</v>
      </c>
      <c r="HB193" s="474">
        <f>HB192</f>
        <v>0.45000000000000001</v>
      </c>
      <c r="HC193" s="474">
        <f>HC192</f>
        <v>0.45000000000000001</v>
      </c>
      <c r="HD193" s="474">
        <f>HD192</f>
        <v>0.45000000000000001</v>
      </c>
      <c r="HE193" s="474">
        <f>HE192</f>
        <v>0.5</v>
      </c>
      <c r="HF193" s="474">
        <f>HF192</f>
        <v>0.065000000000000002</v>
      </c>
      <c r="HG193" s="474">
        <f>HG192</f>
        <v>0.84999999999999998</v>
      </c>
      <c r="HH193" s="474">
        <f>HH192</f>
        <v>0</v>
      </c>
      <c r="HI193" s="10" t="e">
        <f>IF(BZ193&lt;&gt;"",CK193-BV193,0)</f>
        <v>#VALUE!</v>
      </c>
      <c r="HJ193" s="10" t="e">
        <f>IF(AJ193&gt;0,AH193-AJ193,0)</f>
        <v>#VALUE!</v>
      </c>
      <c r="HK193" s="466">
        <f>HK192</f>
        <v>0.84999999999999998</v>
      </c>
      <c r="HL193" s="424">
        <f>HL192</f>
        <v>550000</v>
      </c>
      <c r="HM193" s="424">
        <f>HM192</f>
        <v>480000</v>
      </c>
      <c r="HN193" s="465" t="e">
        <f>(DJ193*EZ193+DK193*FH193+DL193*FM193+DM193*FR193+DN193*FW193+DO193*GB193+DS193*GI193+DP193*GM193+DR193*GR193)*1000*2</f>
        <v>#VALUE!</v>
      </c>
      <c r="HO193" s="465" t="e">
        <f>HN193*HK193*$HO$2/HL193*1000000</f>
        <v>#VALUE!</v>
      </c>
      <c r="HP193" s="465" t="e">
        <f>HN193*HK193*$HP$2/HM193*1000000</f>
        <v>#VALUE!</v>
      </c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</row>
    <row customFormat="1" r="194" s="0">
      <c r="A194" s="420">
        <v>183</v>
      </c>
      <c r="B194" s="421">
        <f ca="1">IF(D194=D193,B193,IF(D194="夜班",B193+1,B193))</f>
        <v>43593</v>
      </c>
      <c r="C194" s="422">
        <f>C193</f>
        <v>0.041666666666666699</v>
      </c>
      <c r="D194" s="10" t="str">
        <f ca="1">IF(HOUR(G194)&lt;8,"夜班",IF(HOUR(G194)&lt;16,"白班",IF(HOUR(G194)&lt;24,"中班",0)))</f>
        <v>白班</v>
      </c>
      <c r="E194" s="10" t="e">
        <f ca="1">IF(F194=1,"甲",IF(F194=2,"乙",IF(F194=3,"丙",IF(F194=4,"丁",""))))</f>
        <v>#REF!</v>
      </c>
      <c r="F194" s="10" t="e">
        <f ca="1">SUMPRODUCT((成本日报!$A$3:$A$95=计划!B194)*(成本日报!$B$3:$B$95=计划!$D194),成本日报!$C$3:$C$95)</f>
        <v>#REF!</v>
      </c>
      <c r="G194" s="423">
        <f ca="1">G193+C193</f>
        <v>43593.583333332892</v>
      </c>
      <c r="H194" s="423">
        <f ca="1">$G194+$C194/60*10+$C194*0</f>
        <v>43593.590277777337</v>
      </c>
      <c r="I194" s="423">
        <f ca="1">$G194+$C194/60*18+$C194*0</f>
        <v>43593.595833332889</v>
      </c>
      <c r="J194" s="423">
        <f ca="1">$G194+$C194/60*0+$C194*1</f>
        <v>43593.624999999556</v>
      </c>
      <c r="K194" s="423">
        <f ca="1">$G194+$C194/60*30+$C194*2</f>
        <v>43593.687499999563</v>
      </c>
      <c r="L194" s="423">
        <f ca="1">$G194+$C194/60*0+$C194*3</f>
        <v>43593.708333332892</v>
      </c>
      <c r="M194" s="424" t="str">
        <f>IF(_tag_month_day!A184="","",_tag_month_day!A184)</f>
        <v/>
      </c>
      <c r="N194" s="424" t="str">
        <f>IF(_tag_month_day!B184="","",_tag_month_day!B184)</f>
        <v/>
      </c>
      <c r="O194" s="425" t="e">
        <f>IF(M194+N194=0,"",M194+N194)</f>
        <v>#VALUE!</v>
      </c>
      <c r="P194" s="424" t="str">
        <f>IF(_tag_month_day!C184="","",_tag_month_day!C184)</f>
        <v/>
      </c>
      <c r="Q194" s="424" t="str">
        <f>IF(_tag_month_day!D184="","",_tag_month_day!D184)</f>
        <v/>
      </c>
      <c r="R194" s="426" t="str">
        <f>IF(_tag_month_day!CB184="","",_tag_month_day!CB184/100)</f>
        <v/>
      </c>
      <c r="S194" s="427" t="str">
        <f>IF(_tag_month_day!E184="","",_tag_month_day!E184)</f>
        <v/>
      </c>
      <c r="T194" s="427" t="str">
        <f>IF(_tag_month_day!F184="","",_tag_month_day!F184)</f>
        <v/>
      </c>
      <c r="U194" s="428" t="e">
        <f>S194+T194</f>
        <v>#VALUE!</v>
      </c>
      <c r="V194" s="429" t="e">
        <f>U194/AJ194</f>
        <v>#VALUE!</v>
      </c>
      <c r="W194" s="430" t="str">
        <f>IF(_jhy_month_day!A184="","",_jhy_month_day!A184)</f>
        <v/>
      </c>
      <c r="X194" s="431" t="str">
        <f>IF(_jhy_month_day!B184="","",_jhy_month_day!B184/100)</f>
        <v/>
      </c>
      <c r="Y194" s="431" t="str">
        <f>IF(_jhy_month_day!C184="","",_jhy_month_day!C184/100)</f>
        <v/>
      </c>
      <c r="Z194" s="432">
        <f>Z190+1</f>
        <v>46</v>
      </c>
      <c r="AA194" s="433" t="str">
        <f>IF(_tag_month_day!G184="","",_tag_month_day!G184/100)</f>
        <v/>
      </c>
      <c r="AB194" s="433" t="str">
        <f>IF(_tag_month_day!H184="","",_tag_month_day!H184/100)</f>
        <v/>
      </c>
      <c r="AC194" s="434">
        <f>IF(X194="",AC193,BK194*($AV193*X194+$AW193*FD193+$AX193*FI193+$AY193*FN193+$AZ193*FS193+$BA193*FX193+$BG193*GE193)/(AV193*Y194+AX193*FK193+AW193*FF193+AY193*FP193+AZ193*FU193+BA193*FZ193+BG193*GG193+BB193*GK193+BC193*GN193+BD193*GP193))</f>
        <v>1.59963432013121</v>
      </c>
      <c r="AD194" s="435" t="str">
        <f>IF(AC194=AC193,"",AC194-AC193)</f>
        <v/>
      </c>
      <c r="AE194" s="436" t="str">
        <f>IF(1-AF194=0,"",(1-AF194))</f>
        <v/>
      </c>
      <c r="AF194" s="437">
        <v>1</v>
      </c>
      <c r="AG194" s="10" t="str">
        <f>AG193</f>
        <v>8B4</v>
      </c>
      <c r="AH194" s="438" t="str">
        <f>AH193</f>
        <v/>
      </c>
      <c r="AI194" s="424" t="e">
        <f>IF(ROUND(AJ194-AJ193,1)=0,"",AJ194-AJ193)</f>
        <v>#VALUE!</v>
      </c>
      <c r="AJ194" s="10" t="str">
        <f>IF(_tag_month_day!I184="","",_tag_month_day!I184)</f>
        <v/>
      </c>
      <c r="AK194" s="440"/>
      <c r="AL194" s="440"/>
      <c r="AM194" s="440"/>
      <c r="AN194" s="441">
        <f>AN193</f>
        <v>2</v>
      </c>
      <c r="AO194" s="441">
        <f>AO193</f>
        <v>8</v>
      </c>
      <c r="AP194" s="442" t="e">
        <f>(IF(AN194=0,AS193,AS193*(1+AO194/AN194)/(AR194+AO194/AN194)))+AT194</f>
        <v>#VALUE!</v>
      </c>
      <c r="AQ194" s="443" t="str">
        <f>IF(_tag_month_day!J184="","",_tag_month_day!J184/100)</f>
        <v/>
      </c>
      <c r="AR194" s="444">
        <f>AR193</f>
        <v>1.3</v>
      </c>
      <c r="AS194" s="445" t="e">
        <f>AQ194*(AN194*AR194+AO194)/(AN194+AO194)</f>
        <v>#VALUE!</v>
      </c>
      <c r="AT194" s="445" t="e">
        <f>(SUM(BE194:BF194)-SUM(BE193:BF193))*0.05</f>
        <v>#VALUE!</v>
      </c>
      <c r="AU194" s="446" t="str">
        <f>IF(_tag_month_day!CC184="","",IF(_tag_month_day!CC184&gt;0,_tag_month_day!CD184,_tag_month_day!CE184))</f>
        <v/>
      </c>
      <c r="AV194" s="447" t="str">
        <f>IF(_tag_month_day!L184="","",_tag_month_day!L184/100)</f>
        <v/>
      </c>
      <c r="AW194" s="431">
        <f>AW193</f>
        <v>0</v>
      </c>
      <c r="AX194" s="431">
        <f>AX193</f>
        <v>0</v>
      </c>
      <c r="AY194" s="431" t="str">
        <f>IF(_tag_month_day!M184="","",_tag_month_day!M184/100)</f>
        <v/>
      </c>
      <c r="AZ194" s="431" t="str">
        <f>IF(_tag_month_day!N184="","",_tag_month_day!N184/100)</f>
        <v/>
      </c>
      <c r="BA194" s="431" t="str">
        <f>IF(_tag_month_day!O184="","",_tag_month_day!O184/100)</f>
        <v/>
      </c>
      <c r="BB194" s="448" t="str">
        <f>IF(_tag_month_day!P184="","",_tag_month_day!P184/100)</f>
        <v/>
      </c>
      <c r="BC194" s="448">
        <f>BC193</f>
        <v>0</v>
      </c>
      <c r="BD194" s="448" t="str">
        <f>IF(_tag_month_day!Q184="","",_tag_month_day!Q184/100)</f>
        <v/>
      </c>
      <c r="BE194" s="449" t="str">
        <f>IF(_tag_month_day!R184="","",_tag_month_day!R184/100)</f>
        <v/>
      </c>
      <c r="BF194" s="388" t="e">
        <f>(AU194*(100+BE194*100))/(AJ194-AU194)/100</f>
        <v>#VALUE!</v>
      </c>
      <c r="BG194" s="450" t="e">
        <f>BE194+BF194</f>
        <v>#VALUE!</v>
      </c>
      <c r="BH194" s="451" t="e">
        <f>SUM(AV194:BF194)</f>
        <v>#VALUE!</v>
      </c>
      <c r="BI194" s="452" t="e">
        <f>IF(CX194=0,BI193,(DK194*查询!$R$5+DL194*查询!$Q$5+DM194*查询!$N$5+DN194*查询!$O$5+DO194*查询!$P$5)*AF194/CX194)</f>
        <v>#VALUE!</v>
      </c>
      <c r="BJ194" s="452" t="e">
        <f>IF(CX194=0,BJ193,(DP194*查询!$S$5+DQ194*查询!$T$5+DR194*查询!$U$5)*AF194/CX194)</f>
        <v>#VALUE!</v>
      </c>
      <c r="BK194" s="452">
        <f>BK193</f>
        <v>1</v>
      </c>
      <c r="BL194" s="453" t="e">
        <f>SUMPRODUCT((AV194:BA194)*(GS194:GX194))/((GS194:GX194)+SUM(BB194:BD194)*GY194+BG194*GZ194)</f>
        <v>#VALUE!</v>
      </c>
      <c r="BM194" s="453" t="e">
        <f>BK194*($AV194*FB194+$AW194*FD194+$AX194*FI194+$AY194*FN194+$AZ194*FS194+$BA194*FX194+$BG194*GE194)/(AV194*EY194+AX194*FK194+AW194*FF194+AY194*FP194+AZ194*FU194+BA194*FZ194+BG194*GG194+BB194*GK194+BC194*GN194+BD194*GP194)</f>
        <v>#VALUE!</v>
      </c>
      <c r="BN194" s="453" t="e">
        <f>($AV194*FC194+$AX194*FJ194+$AW194*FE194+$AY194*FO194+$AZ194*FT194+$BA194*FY194+$BG194*GF194)/($AV194*FA194+BG194*GH194+BB194*GL194+BC194*GO194+BD194*GQ194+BA194*GA194)</f>
        <v>#VALUE!</v>
      </c>
      <c r="BO194" s="454" t="e">
        <f>SUMPRODUCT(AV194:BA194*GS194:GX194)/(GS194:GX194+(BB194+BC194+BD194)*GY194+BG194)</f>
        <v>#VALUE!</v>
      </c>
      <c r="BP194" s="454" t="e">
        <f>SUMPRODUCT(AV194:BA194*GS194:GX194)/(GS194:GX194+(BB194+BC194+BD194)*GY194+BG194)</f>
        <v>#VALUE!</v>
      </c>
      <c r="BQ194" s="454" t="e">
        <f>SUMPRODUCT(AV194:BA194*GS194:GX194)/(GS194:GX194+(BB194+BC194+BD194)*GY194+BG194)</f>
        <v>#VALUE!</v>
      </c>
      <c r="BR194" s="453" t="str">
        <f>IF(_tag_month_day!T184="","",_tag_month_day!T184)</f>
        <v/>
      </c>
      <c r="BS194" s="453" t="str">
        <f>IF(_tag_month_day!U184="","",_tag_month_day!U184)</f>
        <v/>
      </c>
      <c r="BT194" s="455" t="str">
        <f>IF(CK194="","",IF((CK194&gt;=BV194-0.12)*(CK194&lt;=BV194+0.12),"合格","不合格"))</f>
        <v/>
      </c>
      <c r="BU194" s="456" t="str">
        <f>IF(_tag_month_day!V184="","",_tag_month_day!V184)</f>
        <v/>
      </c>
      <c r="BV194" s="457" t="str">
        <f>IF(_tag_month_day!W184="","",_tag_month_day!W184)</f>
        <v/>
      </c>
      <c r="BW194" s="458" t="str">
        <f>IF(_tag_month_day!X184="","",_tag_month_day!X184)</f>
        <v/>
      </c>
      <c r="BX194" s="458" t="str">
        <f>IF(_tag_month_day!Y184="","",_tag_month_day!Y184)</f>
        <v/>
      </c>
      <c r="BY194" s="459">
        <f ca="1">L194</f>
        <v>43593.708333332892</v>
      </c>
      <c r="BZ194" s="460"/>
      <c r="CA194" s="461"/>
      <c r="CB194" s="424" t="str">
        <f>IF(_tag_month_day!Z184="","",_tag_month_day!Z184)</f>
        <v/>
      </c>
      <c r="CC194" s="424" t="str">
        <f>IF(_tag_month_day!AA184="","",_tag_month_day!AA184)</f>
        <v/>
      </c>
      <c r="CD194" s="424" t="str">
        <f>IF(_tag_month_day!AB184="","",_tag_month_day!AB184)</f>
        <v/>
      </c>
      <c r="CE194" s="424" t="str">
        <f>IF(_tag_month_day!AC184="","",_tag_month_day!AC184)</f>
        <v/>
      </c>
      <c r="CF194" s="424" t="str">
        <f>IF(_tag_month_day!AD184="","",_tag_month_day!AD184)</f>
        <v/>
      </c>
      <c r="CG194" s="424" t="str">
        <f>IF(_tag_month_day!AE184="","",_tag_month_day!AE184)</f>
        <v/>
      </c>
      <c r="CH194" s="424" t="str">
        <f>IF(_tag_month_day!AF184="","",_tag_month_day!AF184)</f>
        <v/>
      </c>
      <c r="CI194" s="424" t="str">
        <f>IF(_tag_month_day!AG184="","",_tag_month_day!AG184)</f>
        <v/>
      </c>
      <c r="CJ194" s="424" t="str">
        <f>IF(_tag_month_day!AH184="","",_tag_month_day!AH184)</f>
        <v/>
      </c>
      <c r="CK194" s="424" t="str">
        <f>IF(_tag_month_day!AI184="","",_tag_month_day!AI184)</f>
        <v/>
      </c>
      <c r="CL194" s="4" t="str">
        <f>IF(_tag_month_day!AJ184="","",_tag_month_day!AJ184)</f>
        <v/>
      </c>
      <c r="CM194" s="4" t="str">
        <f>IF(_tag_month_day!AK184="","",_tag_month_day!AK184)</f>
        <v/>
      </c>
      <c r="CN194" s="4" t="str">
        <f>IF(_tag_month_day!AL184="","",_tag_month_day!AL184)</f>
        <v/>
      </c>
      <c r="CO194" s="4" t="str">
        <f>IF(_tag_month_day!AM184="","",_tag_month_day!AM184)</f>
        <v/>
      </c>
      <c r="CP194" s="4" t="str">
        <f>IF(_tag_month_day!AN184="","",_tag_month_day!AN184)</f>
        <v/>
      </c>
      <c r="CQ194" s="4" t="str">
        <f>IF(_tag_month_day!AO184="","",_tag_month_day!AO184)</f>
        <v/>
      </c>
      <c r="CR194" s="462" t="str">
        <f>IF(_tag_month_day!AP184="","",_tag_month_day!AP184)</f>
        <v/>
      </c>
      <c r="CS194" s="463" t="str">
        <f>IF(_tag_month_day!AQ184="","",_tag_month_day!AQ184)</f>
        <v/>
      </c>
      <c r="CT194" s="4" t="str">
        <f>IF(_tag_month_day!AR184="","",_tag_month_day!AR184)</f>
        <v/>
      </c>
      <c r="CU194" s="464" t="e">
        <f>DU194/AJ194</f>
        <v>#VALUE!</v>
      </c>
      <c r="CV194" s="451" t="e">
        <f>BG194/BH194</f>
        <v>#VALUE!</v>
      </c>
      <c r="CW194" s="465" t="e">
        <f>AJ194*(1-CV194)*CU194*AF194</f>
        <v>#VALUE!</v>
      </c>
      <c r="CX194" s="465" t="e">
        <f>CW194*94%</f>
        <v>#VALUE!</v>
      </c>
      <c r="CY194" s="466" t="e">
        <f>IF(CX194=0,0,DS194/(DS194+CX194))</f>
        <v>#VALUE!</v>
      </c>
      <c r="CZ194" s="465" t="e">
        <f>$AJ194*EF194</f>
        <v>#VALUE!</v>
      </c>
      <c r="DA194" s="465" t="e">
        <f>$AJ194*EG194</f>
        <v>#VALUE!</v>
      </c>
      <c r="DB194" s="465" t="e">
        <f>$AJ194*EH194</f>
        <v>#VALUE!</v>
      </c>
      <c r="DC194" s="465" t="e">
        <f>$AJ194*EI194</f>
        <v>#VALUE!</v>
      </c>
      <c r="DD194" s="465" t="e">
        <f>$AJ194*EJ194</f>
        <v>#VALUE!</v>
      </c>
      <c r="DE194" s="465" t="e">
        <f>$AJ194*EK194</f>
        <v>#VALUE!</v>
      </c>
      <c r="DF194" s="465" t="e">
        <f>$AJ194*EL194</f>
        <v>#VALUE!</v>
      </c>
      <c r="DG194" s="465" t="e">
        <f>$AJ194*EM194</f>
        <v>#VALUE!</v>
      </c>
      <c r="DH194" s="465" t="e">
        <f>$AJ194*EN194</f>
        <v>#VALUE!</v>
      </c>
      <c r="DI194" s="465" t="e">
        <f>$AJ194*EO194</f>
        <v>#VALUE!</v>
      </c>
      <c r="DJ194" s="465" t="e">
        <f>CZ194*(1-EP194)</f>
        <v>#VALUE!</v>
      </c>
      <c r="DK194" s="465" t="e">
        <f>DA194*(1-ER194)</f>
        <v>#VALUE!</v>
      </c>
      <c r="DL194" s="465" t="e">
        <f>DB194*(1-EQ194)</f>
        <v>#VALUE!</v>
      </c>
      <c r="DM194" s="465" t="e">
        <f>DC194*(1-ES194)</f>
        <v>#VALUE!</v>
      </c>
      <c r="DN194" s="465" t="e">
        <f>DD194*(1-ET194)</f>
        <v>#VALUE!</v>
      </c>
      <c r="DO194" s="465" t="e">
        <f>DE194</f>
        <v>#VALUE!</v>
      </c>
      <c r="DP194" s="465" t="e">
        <f>DF194*(1-EU194)</f>
        <v>#VALUE!</v>
      </c>
      <c r="DQ194" s="465" t="e">
        <f>DG194*(1-EV194)</f>
        <v>#VALUE!</v>
      </c>
      <c r="DR194" s="465" t="e">
        <f>DH194*(1-EW194)</f>
        <v>#VALUE!</v>
      </c>
      <c r="DS194" s="465" t="e">
        <f>DI194</f>
        <v>#VALUE!</v>
      </c>
      <c r="DT194" s="465" t="e">
        <f>SUM(DJ194:DS194)</f>
        <v>#VALUE!</v>
      </c>
      <c r="DU194" s="465" t="e">
        <f>(GS194:GX194)+(DP194+DQ194+DR194)*GY194+DS194</f>
        <v>#VALUE!</v>
      </c>
      <c r="DV194" s="451" t="e">
        <f>AV194/$BH194/(1-EP194)</f>
        <v>#VALUE!</v>
      </c>
      <c r="DW194" s="451" t="e">
        <f>AW194/$BH194/(1-ER194)</f>
        <v>#VALUE!</v>
      </c>
      <c r="DX194" s="451" t="e">
        <f>AX194/$BH194/(1-EQ194)</f>
        <v>#VALUE!</v>
      </c>
      <c r="DY194" s="451" t="e">
        <f>AY194/$BH194/(1-ES194)</f>
        <v>#VALUE!</v>
      </c>
      <c r="DZ194" s="451" t="e">
        <f>AZ194/$BH194/(1-ET194)</f>
        <v>#VALUE!</v>
      </c>
      <c r="EA194" s="451" t="e">
        <f>BA194/$BH194/(1-AX194)</f>
        <v>#VALUE!</v>
      </c>
      <c r="EB194" s="451" t="e">
        <f>BB194/$BH194/(1-EU194)</f>
        <v>#VALUE!</v>
      </c>
      <c r="EC194" s="451" t="e">
        <f>BC194/$BH194/(1-EV194)</f>
        <v>#VALUE!</v>
      </c>
      <c r="ED194" s="451" t="e">
        <f>BD194/$BH194/(1-EW194)</f>
        <v>#VALUE!</v>
      </c>
      <c r="EE194" s="451" t="e">
        <f>BG194/BH194</f>
        <v>#VALUE!</v>
      </c>
      <c r="EF194" s="451" t="e">
        <f>DV194/SUM($DV194:$EE194)</f>
        <v>#VALUE!</v>
      </c>
      <c r="EG194" s="451" t="e">
        <f>DW194/SUM($DV194:$EE194)</f>
        <v>#VALUE!</v>
      </c>
      <c r="EH194" s="451" t="e">
        <f>DX194/SUM($DV194:$EE194)</f>
        <v>#VALUE!</v>
      </c>
      <c r="EI194" s="451" t="e">
        <f>DY194/SUM($DV194:$EE194)</f>
        <v>#VALUE!</v>
      </c>
      <c r="EJ194" s="451" t="e">
        <f>DZ194/SUM($DV194:$EE194)</f>
        <v>#VALUE!</v>
      </c>
      <c r="EK194" s="451" t="e">
        <f>EA194/SUM($DV194:$EE194)</f>
        <v>#VALUE!</v>
      </c>
      <c r="EL194" s="451" t="e">
        <f>EB194/SUM($DV194:$EE194)</f>
        <v>#VALUE!</v>
      </c>
      <c r="EM194" s="451" t="e">
        <f>EC194/SUM($DV194:$EE194)</f>
        <v>#VALUE!</v>
      </c>
      <c r="EN194" s="451" t="e">
        <f>ED194/SUM($DV194:$EE194)</f>
        <v>#VALUE!</v>
      </c>
      <c r="EO194" s="451" t="e">
        <f>EE194/SUM($DV194:$EE194)</f>
        <v>#VALUE!</v>
      </c>
      <c r="EP194" s="450">
        <f>EP193</f>
        <v>0.080000000000000002</v>
      </c>
      <c r="EQ194" s="450">
        <f>EQ193</f>
        <v>0.014999999999999999</v>
      </c>
      <c r="ER194" s="450">
        <f>ER193</f>
        <v>0.014999999999999999</v>
      </c>
      <c r="ES194" s="450">
        <f>ES193</f>
        <v>0.014999999999999999</v>
      </c>
      <c r="ET194" s="450">
        <f>ET193</f>
        <v>0.014999999999999999</v>
      </c>
      <c r="EU194" s="450">
        <f>EU193</f>
        <v>0.089999999999999997</v>
      </c>
      <c r="EV194" s="450">
        <f>EV193</f>
        <v>0.089999999999999997</v>
      </c>
      <c r="EW194" s="450">
        <f>EW193</f>
        <v>0.089999999999999997</v>
      </c>
      <c r="EX194" s="431" t="str">
        <f>IF(_tag_month_day!AS184="","",_tag_month_day!AS184/100)</f>
        <v/>
      </c>
      <c r="EY194" s="431" t="str">
        <f>IF(_tag_month_day!AT184="","",_tag_month_day!AT184/100)</f>
        <v/>
      </c>
      <c r="EZ194" s="431" t="str">
        <f>IF(_tag_month_day!AU184="","",_tag_month_day!AU184/100)</f>
        <v/>
      </c>
      <c r="FA194" s="431" t="str">
        <f>IF(_tag_month_day!AV184="","",_tag_month_day!AV184/100)</f>
        <v/>
      </c>
      <c r="FB194" s="431" t="str">
        <f>IF(_tag_month_day!AW184="","",_tag_month_day!AW184/100)</f>
        <v/>
      </c>
      <c r="FC194" s="431" t="str">
        <f>IF(_tag_month_day!AX184="","",_tag_month_day!AX184/100)</f>
        <v/>
      </c>
      <c r="FD194" s="449" t="str">
        <f>IF(_tag_month_day!AY184="","",_tag_month_day!AY184/100)</f>
        <v/>
      </c>
      <c r="FE194" s="449" t="str">
        <f>IF(_tag_month_day!AZ184="","",_tag_month_day!AZ184/100)</f>
        <v/>
      </c>
      <c r="FF194" s="449" t="str">
        <f>IF(_tag_month_day!BA184="","",_tag_month_day!BA184/100)</f>
        <v/>
      </c>
      <c r="FG194" s="449" t="str">
        <f>IF(_tag_month_day!BB184="","",_tag_month_day!BB184/100)</f>
        <v/>
      </c>
      <c r="FH194" s="467" t="str">
        <f>IF(_tag_month_day!BC184="","",_tag_month_day!BC184/100)</f>
        <v/>
      </c>
      <c r="FI194" s="449">
        <f>FI193</f>
        <v>0.40999999999999998</v>
      </c>
      <c r="FJ194" s="449">
        <f>FJ193</f>
        <v>0.11</v>
      </c>
      <c r="FK194" s="449">
        <f>FK193</f>
        <v>0.014999999999999999</v>
      </c>
      <c r="FL194" s="449">
        <f>FL193</f>
        <v>0</v>
      </c>
      <c r="FM194" s="467">
        <f>FM193</f>
        <v>0.0001</v>
      </c>
      <c r="FN194" s="449">
        <f>FN193</f>
        <v>0.32000000000000001</v>
      </c>
      <c r="FO194" s="449">
        <f>FO193</f>
        <v>0.20000000000000001</v>
      </c>
      <c r="FP194" s="449">
        <f>FP193</f>
        <v>0.01</v>
      </c>
      <c r="FQ194" s="449">
        <f>FQ193</f>
        <v>0</v>
      </c>
      <c r="FR194" s="467">
        <f>FR193</f>
        <v>0.0001</v>
      </c>
      <c r="FS194" s="449" t="str">
        <f>IF(_tag_month_day!BD184="","",_tag_month_day!BD184/100)</f>
        <v/>
      </c>
      <c r="FT194" s="449" t="str">
        <f>IF(_tag_month_day!BE184="","",_tag_month_day!BE184/100)</f>
        <v/>
      </c>
      <c r="FU194" s="449" t="str">
        <f>IF(_tag_month_day!BF184="","",_tag_month_day!BF184/100)</f>
        <v/>
      </c>
      <c r="FV194" s="449" t="str">
        <f>IF(_tag_month_day!BG184="","",_tag_month_day!BG184/100)</f>
        <v/>
      </c>
      <c r="FW194" s="467" t="str">
        <f>IF(_tag_month_day!BH184="","",_tag_month_day!BH184/100)</f>
        <v/>
      </c>
      <c r="FX194" s="449" t="str">
        <f>IF(_tag_month_day!BI184="","",_tag_month_day!BI184/100)</f>
        <v/>
      </c>
      <c r="FY194" s="449" t="str">
        <f>IF(_tag_month_day!BJ184="","",_tag_month_day!BJ184/100)</f>
        <v/>
      </c>
      <c r="FZ194" s="468" t="str">
        <f>IF(_tag_month_day!BK184="","",_tag_month_day!BK184/100)</f>
        <v/>
      </c>
      <c r="GA194" s="449" t="str">
        <f>IF(_tag_month_day!BL184="","",_tag_month_day!BL184/100)</f>
        <v/>
      </c>
      <c r="GB194" s="467" t="str">
        <f>IF(_tag_month_day!BM184="","",_tag_month_day!BM184/100)</f>
        <v/>
      </c>
      <c r="GC194" s="431" t="str">
        <f>IF(_tag_month_day!BN184="","",_tag_month_day!BN184/100)</f>
        <v/>
      </c>
      <c r="GD194" s="431" t="str">
        <f>IF(_tag_month_day!BO184="","",_tag_month_day!BO184/100)</f>
        <v/>
      </c>
      <c r="GE194" s="431" t="str">
        <f>IF(_tag_month_day!BP184="","",_tag_month_day!BP184/100)</f>
        <v/>
      </c>
      <c r="GF194" s="431" t="str">
        <f>IF(_tag_month_day!BQ184="","",_tag_month_day!BQ184/100)</f>
        <v/>
      </c>
      <c r="GG194" s="431" t="str">
        <f>IF(_tag_month_day!BR184="","",_tag_month_day!BR184/100)</f>
        <v/>
      </c>
      <c r="GH194" s="431" t="str">
        <f>IF(_tag_month_day!BS184="","",_tag_month_day!BS184/100)</f>
        <v/>
      </c>
      <c r="GI194" s="467" t="str">
        <f>IF(_tag_month_day!BT184="","",_tag_month_day!BT184/100)</f>
        <v/>
      </c>
      <c r="GJ194" s="469" t="str">
        <f>IF(_tag_month_day!BU184="","",_tag_month_day!BU184/100)</f>
        <v/>
      </c>
      <c r="GK194" s="470">
        <f>GK193</f>
        <v>0.070000000000000007</v>
      </c>
      <c r="GL194" s="470">
        <f>GL193</f>
        <v>0.029999999999999999</v>
      </c>
      <c r="GM194" s="471" t="str">
        <f>IF(_tag_month_day!BX184="","",_tag_month_day!BX184/100)</f>
        <v/>
      </c>
      <c r="GN194" s="470">
        <f>GN193</f>
        <v>0.070000000000000007</v>
      </c>
      <c r="GO194" s="470">
        <f>GO193</f>
        <v>0.029999999999999999</v>
      </c>
      <c r="GP194" s="470">
        <f>GP193</f>
        <v>0.089999999999999997</v>
      </c>
      <c r="GQ194" s="470">
        <f>GQ193</f>
        <v>0.029999999999999999</v>
      </c>
      <c r="GR194" s="471" t="str">
        <f>IF(_tag_month_day!CA184="","",_tag_month_day!CA184/100)</f>
        <v/>
      </c>
      <c r="GS194" s="472">
        <f>GS193</f>
        <v>0.95299999999999996</v>
      </c>
      <c r="GT194" s="472">
        <f>GT193</f>
        <v>0.55000000000000004</v>
      </c>
      <c r="GU194" s="472">
        <f>GU193</f>
        <v>0.55000000000000004</v>
      </c>
      <c r="GV194" s="472">
        <f>GV193</f>
        <v>0.55000000000000004</v>
      </c>
      <c r="GW194" s="472">
        <f>GW193</f>
        <v>0.5</v>
      </c>
      <c r="GX194" s="472">
        <f>GX193</f>
        <v>0.93500000000000005</v>
      </c>
      <c r="GY194" s="472">
        <f>GY193</f>
        <v>0.14999999999999999</v>
      </c>
      <c r="GZ194" s="472">
        <f>GZ193</f>
        <v>1</v>
      </c>
      <c r="HA194" s="474">
        <f>HA193</f>
        <v>0.047</v>
      </c>
      <c r="HB194" s="474">
        <f>HB193</f>
        <v>0.45000000000000001</v>
      </c>
      <c r="HC194" s="474">
        <f>HC193</f>
        <v>0.45000000000000001</v>
      </c>
      <c r="HD194" s="474">
        <f>HD193</f>
        <v>0.45000000000000001</v>
      </c>
      <c r="HE194" s="474">
        <f>HE193</f>
        <v>0.5</v>
      </c>
      <c r="HF194" s="474">
        <f>HF193</f>
        <v>0.065000000000000002</v>
      </c>
      <c r="HG194" s="474">
        <f>HG193</f>
        <v>0.84999999999999998</v>
      </c>
      <c r="HH194" s="474">
        <f>HH193</f>
        <v>0</v>
      </c>
      <c r="HI194" s="10">
        <f>IF(BZ194&lt;&gt;"",CK194-BV194,0)</f>
        <v>0</v>
      </c>
      <c r="HJ194" s="10" t="e">
        <f>IF(AJ194&gt;0,AH194-AJ194,0)</f>
        <v>#VALUE!</v>
      </c>
      <c r="HK194" s="466">
        <f>HK193</f>
        <v>0.84999999999999998</v>
      </c>
      <c r="HL194" s="424">
        <f>HL193</f>
        <v>550000</v>
      </c>
      <c r="HM194" s="424">
        <f>HM193</f>
        <v>480000</v>
      </c>
      <c r="HN194" s="465" t="e">
        <f>(DJ194*EZ194+DK194*FH194+DL194*FM194+DM194*FR194+DN194*FW194+DO194*GB194+DS194*GI194+DP194*GM194+DR194*GR194)*1000*2</f>
        <v>#VALUE!</v>
      </c>
      <c r="HO194" s="465" t="e">
        <f>HN194*HK194*$HO$2/HL194*1000000</f>
        <v>#VALUE!</v>
      </c>
      <c r="HP194" s="465" t="e">
        <f>HN194*HK194*$HP$2/HM194*1000000</f>
        <v>#VALUE!</v>
      </c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</row>
    <row customFormat="1" r="195" s="0">
      <c r="A195" s="420">
        <v>184</v>
      </c>
      <c r="B195" s="421">
        <f ca="1">IF(D195=D194,B194,IF(D195="夜班",B194+1,B194))</f>
        <v>43593</v>
      </c>
      <c r="C195" s="422">
        <f>C194</f>
        <v>0.041666666666666699</v>
      </c>
      <c r="D195" s="10" t="str">
        <f ca="1">IF(HOUR(G195)&lt;8,"夜班",IF(HOUR(G195)&lt;16,"白班",IF(HOUR(G195)&lt;24,"中班",0)))</f>
        <v>白班</v>
      </c>
      <c r="E195" s="10" t="e">
        <f ca="1">IF(F195=1,"甲",IF(F195=2,"乙",IF(F195=3,"丙",IF(F195=4,"丁",""))))</f>
        <v>#REF!</v>
      </c>
      <c r="F195" s="10" t="e">
        <f ca="1">SUMPRODUCT((成本日报!$A$3:$A$95=计划!B195)*(成本日报!$B$3:$B$95=计划!$D195),成本日报!$C$3:$C$95)</f>
        <v>#REF!</v>
      </c>
      <c r="G195" s="423">
        <f ca="1">G194+C194</f>
        <v>43593.624999999556</v>
      </c>
      <c r="H195" s="423">
        <f ca="1">$G195+$C195/60*10+$C195*0</f>
        <v>43593.631944444001</v>
      </c>
      <c r="I195" s="423">
        <f ca="1">$G195+$C195/60*18+$C195*0</f>
        <v>43593.637499999553</v>
      </c>
      <c r="J195" s="423">
        <f ca="1">$G195+$C195/60*0+$C195*1</f>
        <v>43593.66666666622</v>
      </c>
      <c r="K195" s="423">
        <f ca="1">$G195+$C195/60*30+$C195*2</f>
        <v>43593.729166666228</v>
      </c>
      <c r="L195" s="423">
        <f ca="1">$G195+$C195/60*0+$C195*3</f>
        <v>43593.749999999556</v>
      </c>
      <c r="M195" s="424" t="str">
        <f>IF(_tag_month_day!A185="","",_tag_month_day!A185)</f>
        <v/>
      </c>
      <c r="N195" s="424" t="str">
        <f>IF(_tag_month_day!B185="","",_tag_month_day!B185)</f>
        <v/>
      </c>
      <c r="O195" s="425" t="e">
        <f>IF(M195+N195=0,"",M195+N195)</f>
        <v>#VALUE!</v>
      </c>
      <c r="P195" s="424" t="str">
        <f>IF(_tag_month_day!C185="","",_tag_month_day!C185)</f>
        <v/>
      </c>
      <c r="Q195" s="424" t="str">
        <f>IF(_tag_month_day!D185="","",_tag_month_day!D185)</f>
        <v/>
      </c>
      <c r="R195" s="426" t="str">
        <f>IF(_tag_month_day!CB185="","",_tag_month_day!CB185/100)</f>
        <v/>
      </c>
      <c r="S195" s="427" t="str">
        <f>IF(_tag_month_day!E185="","",_tag_month_day!E185)</f>
        <v/>
      </c>
      <c r="T195" s="427" t="str">
        <f>IF(_tag_month_day!F185="","",_tag_month_day!F185)</f>
        <v/>
      </c>
      <c r="U195" s="428" t="e">
        <f>S195+T195</f>
        <v>#VALUE!</v>
      </c>
      <c r="V195" s="429" t="e">
        <f>U195/AJ195</f>
        <v>#VALUE!</v>
      </c>
      <c r="W195" s="430" t="str">
        <f>IF(_jhy_month_day!A185="","",_jhy_month_day!A185)</f>
        <v/>
      </c>
      <c r="X195" s="431" t="str">
        <f>IF(_jhy_month_day!B185="","",_jhy_month_day!B185/100)</f>
        <v/>
      </c>
      <c r="Y195" s="431" t="str">
        <f>IF(_jhy_month_day!C185="","",_jhy_month_day!C185/100)</f>
        <v/>
      </c>
      <c r="Z195" s="432">
        <f>Z191+1</f>
        <v>46</v>
      </c>
      <c r="AA195" s="433" t="str">
        <f>IF(_tag_month_day!G185="","",_tag_month_day!G185/100)</f>
        <v/>
      </c>
      <c r="AB195" s="433" t="str">
        <f>IF(_tag_month_day!H185="","",_tag_month_day!H185/100)</f>
        <v/>
      </c>
      <c r="AC195" s="434">
        <f>IF(X195="",AC194,BK195*($AV194*X195+$AW194*FD194+$AX194*FI194+$AY194*FN194+$AZ194*FS194+$BA194*FX194+$BG194*GE194)/(AV194*Y195+AX194*FK194+AW194*FF194+AY194*FP194+AZ194*FU194+BA194*FZ194+BG194*GG194+BB194*GK194+BC194*GN194+BD194*GP194))</f>
        <v>1.59963432013121</v>
      </c>
      <c r="AD195" s="435" t="str">
        <f>IF(AC195=AC194,"",AC195-AC194)</f>
        <v/>
      </c>
      <c r="AE195" s="436" t="str">
        <f>IF(1-AF195=0,"",(1-AF195))</f>
        <v/>
      </c>
      <c r="AF195" s="437">
        <v>1</v>
      </c>
      <c r="AG195" s="10" t="str">
        <f>AG194</f>
        <v>8B4</v>
      </c>
      <c r="AH195" s="438" t="str">
        <f>AH194</f>
        <v/>
      </c>
      <c r="AI195" s="424" t="e">
        <f>IF(ROUND(AJ195-AJ194,1)=0,"",AJ195-AJ194)</f>
        <v>#VALUE!</v>
      </c>
      <c r="AJ195" s="10" t="str">
        <f>IF(_tag_month_day!I185="","",_tag_month_day!I185)</f>
        <v/>
      </c>
      <c r="AK195" s="440"/>
      <c r="AL195" s="440"/>
      <c r="AM195" s="440"/>
      <c r="AN195" s="441">
        <f>AN194</f>
        <v>2</v>
      </c>
      <c r="AO195" s="441">
        <f>AO194</f>
        <v>8</v>
      </c>
      <c r="AP195" s="442" t="e">
        <f>(IF(AN195=0,AS194,AS194*(1+AO195/AN195)/(AR195+AO195/AN195)))+AT195</f>
        <v>#VALUE!</v>
      </c>
      <c r="AQ195" s="443" t="str">
        <f>IF(_tag_month_day!J185="","",_tag_month_day!J185/100)</f>
        <v/>
      </c>
      <c r="AR195" s="444">
        <f>AR194</f>
        <v>1.3</v>
      </c>
      <c r="AS195" s="445" t="e">
        <f>AQ195*(AN195*AR195+AO195)/(AN195+AO195)</f>
        <v>#VALUE!</v>
      </c>
      <c r="AT195" s="445" t="e">
        <f>(SUM(BE195:BF195)-SUM(BE194:BF194))*0.05</f>
        <v>#VALUE!</v>
      </c>
      <c r="AU195" s="446" t="str">
        <f>IF(_tag_month_day!CC185="","",IF(_tag_month_day!CC185&gt;0,_tag_month_day!CD185,_tag_month_day!CE185))</f>
        <v/>
      </c>
      <c r="AV195" s="447" t="str">
        <f>IF(_tag_month_day!L185="","",_tag_month_day!L185/100)</f>
        <v/>
      </c>
      <c r="AW195" s="431">
        <f>AW194</f>
        <v>0</v>
      </c>
      <c r="AX195" s="431">
        <f>AX194</f>
        <v>0</v>
      </c>
      <c r="AY195" s="431" t="str">
        <f>IF(_tag_month_day!M185="","",_tag_month_day!M185/100)</f>
        <v/>
      </c>
      <c r="AZ195" s="431" t="str">
        <f>IF(_tag_month_day!N185="","",_tag_month_day!N185/100)</f>
        <v/>
      </c>
      <c r="BA195" s="431" t="str">
        <f>IF(_tag_month_day!O185="","",_tag_month_day!O185/100)</f>
        <v/>
      </c>
      <c r="BB195" s="448" t="str">
        <f>IF(_tag_month_day!P185="","",_tag_month_day!P185/100)</f>
        <v/>
      </c>
      <c r="BC195" s="448">
        <f>BC194</f>
        <v>0</v>
      </c>
      <c r="BD195" s="448" t="str">
        <f>IF(_tag_month_day!Q185="","",_tag_month_day!Q185/100)</f>
        <v/>
      </c>
      <c r="BE195" s="449" t="str">
        <f>IF(_tag_month_day!R185="","",_tag_month_day!R185/100)</f>
        <v/>
      </c>
      <c r="BF195" s="388" t="e">
        <f>(AU195*(100+BE195*100))/(AJ195-AU195)/100</f>
        <v>#VALUE!</v>
      </c>
      <c r="BG195" s="450" t="e">
        <f>BE195+BF195</f>
        <v>#VALUE!</v>
      </c>
      <c r="BH195" s="451" t="e">
        <f>SUM(AV195:BF195)</f>
        <v>#VALUE!</v>
      </c>
      <c r="BI195" s="452" t="e">
        <f>IF(CX195=0,BI194,(DK195*查询!$R$5+DL195*查询!$Q$5+DM195*查询!$N$5+DN195*查询!$O$5+DO195*查询!$P$5)*AF195/CX195)</f>
        <v>#VALUE!</v>
      </c>
      <c r="BJ195" s="452" t="e">
        <f>IF(CX195=0,BJ194,(DP195*查询!$S$5+DQ195*查询!$T$5+DR195*查询!$U$5)*AF195/CX195)</f>
        <v>#VALUE!</v>
      </c>
      <c r="BK195" s="452">
        <f>BK194</f>
        <v>1</v>
      </c>
      <c r="BL195" s="453" t="e">
        <f>SUMPRODUCT((AV195:BA195)*(GS195:GX195))/((GS195:GX195)+SUM(BB195:BD195)*GY195+BG195*GZ195)</f>
        <v>#VALUE!</v>
      </c>
      <c r="BM195" s="453" t="e">
        <f>BK195*($AV195*FB195+$AW195*FD195+$AX195*FI195+$AY195*FN195+$AZ195*FS195+$BA195*FX195+$BG195*GE195)/(AV195*EY195+AX195*FK195+AW195*FF195+AY195*FP195+AZ195*FU195+BA195*FZ195+BG195*GG195+BB195*GK195+BC195*GN195+BD195*GP195)</f>
        <v>#VALUE!</v>
      </c>
      <c r="BN195" s="453" t="e">
        <f>($AV195*FC195+$AX195*FJ195+$AW195*FE195+$AY195*FO195+$AZ195*FT195+$BA195*FY195+$BG195*GF195)/($AV195*FA195+BG195*GH195+BB195*GL195+BC195*GO195+BD195*GQ195+BA195*GA195)</f>
        <v>#VALUE!</v>
      </c>
      <c r="BO195" s="454" t="e">
        <f>SUMPRODUCT(AV195:BA195*GS195:GX195)/(GS195:GX195+(BB195+BC195+BD195)*GY195+BG195)</f>
        <v>#VALUE!</v>
      </c>
      <c r="BP195" s="454" t="e">
        <f>SUMPRODUCT(AV195:BA195*GS195:GX195)/(GS195:GX195+(BB195+BC195+BD195)*GY195+BG195)</f>
        <v>#VALUE!</v>
      </c>
      <c r="BQ195" s="454" t="e">
        <f>SUMPRODUCT(AV195:BA195*GS195:GX195)/(GS195:GX195+(BB195+BC195+BD195)*GY195+BG195)</f>
        <v>#VALUE!</v>
      </c>
      <c r="BR195" s="453" t="str">
        <f>IF(_tag_month_day!T185="","",_tag_month_day!T185)</f>
        <v/>
      </c>
      <c r="BS195" s="453" t="str">
        <f>IF(_tag_month_day!U185="","",_tag_month_day!U185)</f>
        <v/>
      </c>
      <c r="BT195" s="455" t="str">
        <f>IF(CK195="","",IF((CK195&gt;=BV195-0.12)*(CK195&lt;=BV195+0.12),"合格","不合格"))</f>
        <v/>
      </c>
      <c r="BU195" s="456" t="str">
        <f>IF(_tag_month_day!V185="","",_tag_month_day!V185)</f>
        <v/>
      </c>
      <c r="BV195" s="457" t="str">
        <f>IF(_tag_month_day!W185="","",_tag_month_day!W185)</f>
        <v/>
      </c>
      <c r="BW195" s="458" t="str">
        <f>IF(_tag_month_day!X185="","",_tag_month_day!X185)</f>
        <v/>
      </c>
      <c r="BX195" s="458" t="str">
        <f>IF(_tag_month_day!Y185="","",_tag_month_day!Y185)</f>
        <v/>
      </c>
      <c r="BY195" s="459">
        <f ca="1">L195</f>
        <v>43593.749999999556</v>
      </c>
      <c r="BZ195" s="460"/>
      <c r="CA195" s="461"/>
      <c r="CB195" s="424" t="str">
        <f>IF(_tag_month_day!Z185="","",_tag_month_day!Z185)</f>
        <v/>
      </c>
      <c r="CC195" s="424" t="str">
        <f>IF(_tag_month_day!AA185="","",_tag_month_day!AA185)</f>
        <v/>
      </c>
      <c r="CD195" s="424" t="str">
        <f>IF(_tag_month_day!AB185="","",_tag_month_day!AB185)</f>
        <v/>
      </c>
      <c r="CE195" s="424" t="str">
        <f>IF(_tag_month_day!AC185="","",_tag_month_day!AC185)</f>
        <v/>
      </c>
      <c r="CF195" s="424" t="str">
        <f>IF(_tag_month_day!AD185="","",_tag_month_day!AD185)</f>
        <v/>
      </c>
      <c r="CG195" s="424" t="str">
        <f>IF(_tag_month_day!AE185="","",_tag_month_day!AE185)</f>
        <v/>
      </c>
      <c r="CH195" s="424" t="str">
        <f>IF(_tag_month_day!AF185="","",_tag_month_day!AF185)</f>
        <v/>
      </c>
      <c r="CI195" s="424" t="str">
        <f>IF(_tag_month_day!AG185="","",_tag_month_day!AG185)</f>
        <v/>
      </c>
      <c r="CJ195" s="424" t="str">
        <f>IF(_tag_month_day!AH185="","",_tag_month_day!AH185)</f>
        <v/>
      </c>
      <c r="CK195" s="424" t="str">
        <f>IF(_tag_month_day!AI185="","",_tag_month_day!AI185)</f>
        <v/>
      </c>
      <c r="CL195" s="4" t="str">
        <f>IF(_tag_month_day!AJ185="","",_tag_month_day!AJ185)</f>
        <v/>
      </c>
      <c r="CM195" s="4" t="str">
        <f>IF(_tag_month_day!AK185="","",_tag_month_day!AK185)</f>
        <v/>
      </c>
      <c r="CN195" s="4" t="str">
        <f>IF(_tag_month_day!AL185="","",_tag_month_day!AL185)</f>
        <v/>
      </c>
      <c r="CO195" s="4" t="str">
        <f>IF(_tag_month_day!AM185="","",_tag_month_day!AM185)</f>
        <v/>
      </c>
      <c r="CP195" s="4" t="str">
        <f>IF(_tag_month_day!AN185="","",_tag_month_day!AN185)</f>
        <v/>
      </c>
      <c r="CQ195" s="4" t="str">
        <f>IF(_tag_month_day!AO185="","",_tag_month_day!AO185)</f>
        <v/>
      </c>
      <c r="CR195" s="462" t="str">
        <f>IF(_tag_month_day!AP185="","",_tag_month_day!AP185)</f>
        <v/>
      </c>
      <c r="CS195" s="463" t="str">
        <f>IF(_tag_month_day!AQ185="","",_tag_month_day!AQ185)</f>
        <v/>
      </c>
      <c r="CT195" s="4" t="str">
        <f>IF(_tag_month_day!AR185="","",_tag_month_day!AR185)</f>
        <v/>
      </c>
      <c r="CU195" s="464" t="e">
        <f>DU195/AJ195</f>
        <v>#VALUE!</v>
      </c>
      <c r="CV195" s="451" t="e">
        <f>BG195/BH195</f>
        <v>#VALUE!</v>
      </c>
      <c r="CW195" s="465" t="e">
        <f>AJ195*(1-CV195)*CU195*AF195</f>
        <v>#VALUE!</v>
      </c>
      <c r="CX195" s="465" t="e">
        <f>CW195*94%</f>
        <v>#VALUE!</v>
      </c>
      <c r="CY195" s="466" t="e">
        <f>IF(CX195=0,0,DS195/(DS195+CX195))</f>
        <v>#VALUE!</v>
      </c>
      <c r="CZ195" s="465" t="e">
        <f>$AJ195*EF195</f>
        <v>#VALUE!</v>
      </c>
      <c r="DA195" s="465" t="e">
        <f>$AJ195*EG195</f>
        <v>#VALUE!</v>
      </c>
      <c r="DB195" s="465" t="e">
        <f>$AJ195*EH195</f>
        <v>#VALUE!</v>
      </c>
      <c r="DC195" s="465" t="e">
        <f>$AJ195*EI195</f>
        <v>#VALUE!</v>
      </c>
      <c r="DD195" s="465" t="e">
        <f>$AJ195*EJ195</f>
        <v>#VALUE!</v>
      </c>
      <c r="DE195" s="465" t="e">
        <f>$AJ195*EK195</f>
        <v>#VALUE!</v>
      </c>
      <c r="DF195" s="465" t="e">
        <f>$AJ195*EL195</f>
        <v>#VALUE!</v>
      </c>
      <c r="DG195" s="465" t="e">
        <f>$AJ195*EM195</f>
        <v>#VALUE!</v>
      </c>
      <c r="DH195" s="465" t="e">
        <f>$AJ195*EN195</f>
        <v>#VALUE!</v>
      </c>
      <c r="DI195" s="465" t="e">
        <f>$AJ195*EO195</f>
        <v>#VALUE!</v>
      </c>
      <c r="DJ195" s="465" t="e">
        <f>CZ195*(1-EP195)</f>
        <v>#VALUE!</v>
      </c>
      <c r="DK195" s="465" t="e">
        <f>DA195*(1-ER195)</f>
        <v>#VALUE!</v>
      </c>
      <c r="DL195" s="465" t="e">
        <f>DB195*(1-EQ195)</f>
        <v>#VALUE!</v>
      </c>
      <c r="DM195" s="465" t="e">
        <f>DC195*(1-ES195)</f>
        <v>#VALUE!</v>
      </c>
      <c r="DN195" s="465" t="e">
        <f>DD195*(1-ET195)</f>
        <v>#VALUE!</v>
      </c>
      <c r="DO195" s="465" t="e">
        <f>DE195</f>
        <v>#VALUE!</v>
      </c>
      <c r="DP195" s="465" t="e">
        <f>DF195*(1-EU195)</f>
        <v>#VALUE!</v>
      </c>
      <c r="DQ195" s="465" t="e">
        <f>DG195*(1-EV195)</f>
        <v>#VALUE!</v>
      </c>
      <c r="DR195" s="465" t="e">
        <f>DH195*(1-EW195)</f>
        <v>#VALUE!</v>
      </c>
      <c r="DS195" s="465" t="e">
        <f>DI195</f>
        <v>#VALUE!</v>
      </c>
      <c r="DT195" s="465" t="e">
        <f>SUM(DJ195:DS195)</f>
        <v>#VALUE!</v>
      </c>
      <c r="DU195" s="465" t="e">
        <f>(GS195:GX195)+(DP195+DQ195+DR195)*GY195+DS195</f>
        <v>#VALUE!</v>
      </c>
      <c r="DV195" s="451" t="e">
        <f>AV195/$BH195/(1-EP195)</f>
        <v>#VALUE!</v>
      </c>
      <c r="DW195" s="451" t="e">
        <f>AW195/$BH195/(1-ER195)</f>
        <v>#VALUE!</v>
      </c>
      <c r="DX195" s="451" t="e">
        <f>AX195/$BH195/(1-EQ195)</f>
        <v>#VALUE!</v>
      </c>
      <c r="DY195" s="451" t="e">
        <f>AY195/$BH195/(1-ES195)</f>
        <v>#VALUE!</v>
      </c>
      <c r="DZ195" s="451" t="e">
        <f>AZ195/$BH195/(1-ET195)</f>
        <v>#VALUE!</v>
      </c>
      <c r="EA195" s="451" t="e">
        <f>BA195/$BH195/(1-AX195)</f>
        <v>#VALUE!</v>
      </c>
      <c r="EB195" s="451" t="e">
        <f>BB195/$BH195/(1-EU195)</f>
        <v>#VALUE!</v>
      </c>
      <c r="EC195" s="451" t="e">
        <f>BC195/$BH195/(1-EV195)</f>
        <v>#VALUE!</v>
      </c>
      <c r="ED195" s="451" t="e">
        <f>BD195/$BH195/(1-EW195)</f>
        <v>#VALUE!</v>
      </c>
      <c r="EE195" s="451" t="e">
        <f>BG195/BH195</f>
        <v>#VALUE!</v>
      </c>
      <c r="EF195" s="451" t="e">
        <f>DV195/SUM($DV195:$EE195)</f>
        <v>#VALUE!</v>
      </c>
      <c r="EG195" s="451" t="e">
        <f>DW195/SUM($DV195:$EE195)</f>
        <v>#VALUE!</v>
      </c>
      <c r="EH195" s="451" t="e">
        <f>DX195/SUM($DV195:$EE195)</f>
        <v>#VALUE!</v>
      </c>
      <c r="EI195" s="451" t="e">
        <f>DY195/SUM($DV195:$EE195)</f>
        <v>#VALUE!</v>
      </c>
      <c r="EJ195" s="451" t="e">
        <f>DZ195/SUM($DV195:$EE195)</f>
        <v>#VALUE!</v>
      </c>
      <c r="EK195" s="451" t="e">
        <f>EA195/SUM($DV195:$EE195)</f>
        <v>#VALUE!</v>
      </c>
      <c r="EL195" s="451" t="e">
        <f>EB195/SUM($DV195:$EE195)</f>
        <v>#VALUE!</v>
      </c>
      <c r="EM195" s="451" t="e">
        <f>EC195/SUM($DV195:$EE195)</f>
        <v>#VALUE!</v>
      </c>
      <c r="EN195" s="451" t="e">
        <f>ED195/SUM($DV195:$EE195)</f>
        <v>#VALUE!</v>
      </c>
      <c r="EO195" s="451" t="e">
        <f>EE195/SUM($DV195:$EE195)</f>
        <v>#VALUE!</v>
      </c>
      <c r="EP195" s="450">
        <f>EP194</f>
        <v>0.080000000000000002</v>
      </c>
      <c r="EQ195" s="450">
        <f>EQ194</f>
        <v>0.014999999999999999</v>
      </c>
      <c r="ER195" s="450">
        <f>ER194</f>
        <v>0.014999999999999999</v>
      </c>
      <c r="ES195" s="450">
        <f>ES194</f>
        <v>0.014999999999999999</v>
      </c>
      <c r="ET195" s="450">
        <f>ET194</f>
        <v>0.014999999999999999</v>
      </c>
      <c r="EU195" s="450">
        <f>EU194</f>
        <v>0.089999999999999997</v>
      </c>
      <c r="EV195" s="450">
        <f>EV194</f>
        <v>0.089999999999999997</v>
      </c>
      <c r="EW195" s="450">
        <f>EW194</f>
        <v>0.089999999999999997</v>
      </c>
      <c r="EX195" s="431" t="str">
        <f>IF(_tag_month_day!AS185="","",_tag_month_day!AS185/100)</f>
        <v/>
      </c>
      <c r="EY195" s="431" t="str">
        <f>IF(_tag_month_day!AT185="","",_tag_month_day!AT185/100)</f>
        <v/>
      </c>
      <c r="EZ195" s="431" t="str">
        <f>IF(_tag_month_day!AU185="","",_tag_month_day!AU185/100)</f>
        <v/>
      </c>
      <c r="FA195" s="431" t="str">
        <f>IF(_tag_month_day!AV185="","",_tag_month_day!AV185/100)</f>
        <v/>
      </c>
      <c r="FB195" s="431" t="str">
        <f>IF(_tag_month_day!AW185="","",_tag_month_day!AW185/100)</f>
        <v/>
      </c>
      <c r="FC195" s="431" t="str">
        <f>IF(_tag_month_day!AX185="","",_tag_month_day!AX185/100)</f>
        <v/>
      </c>
      <c r="FD195" s="449" t="str">
        <f>IF(_tag_month_day!AY185="","",_tag_month_day!AY185/100)</f>
        <v/>
      </c>
      <c r="FE195" s="449" t="str">
        <f>IF(_tag_month_day!AZ185="","",_tag_month_day!AZ185/100)</f>
        <v/>
      </c>
      <c r="FF195" s="449" t="str">
        <f>IF(_tag_month_day!BA185="","",_tag_month_day!BA185/100)</f>
        <v/>
      </c>
      <c r="FG195" s="449" t="str">
        <f>IF(_tag_month_day!BB185="","",_tag_month_day!BB185/100)</f>
        <v/>
      </c>
      <c r="FH195" s="467" t="str">
        <f>IF(_tag_month_day!BC185="","",_tag_month_day!BC185/100)</f>
        <v/>
      </c>
      <c r="FI195" s="449">
        <f>FI194</f>
        <v>0.40999999999999998</v>
      </c>
      <c r="FJ195" s="449">
        <f>FJ194</f>
        <v>0.11</v>
      </c>
      <c r="FK195" s="449">
        <f>FK194</f>
        <v>0.014999999999999999</v>
      </c>
      <c r="FL195" s="449">
        <f>FL194</f>
        <v>0</v>
      </c>
      <c r="FM195" s="467">
        <f>FM194</f>
        <v>0.0001</v>
      </c>
      <c r="FN195" s="449">
        <f>FN194</f>
        <v>0.32000000000000001</v>
      </c>
      <c r="FO195" s="449">
        <f>FO194</f>
        <v>0.20000000000000001</v>
      </c>
      <c r="FP195" s="449">
        <f>FP194</f>
        <v>0.01</v>
      </c>
      <c r="FQ195" s="449">
        <f>FQ194</f>
        <v>0</v>
      </c>
      <c r="FR195" s="467">
        <f>FR194</f>
        <v>0.0001</v>
      </c>
      <c r="FS195" s="449" t="str">
        <f>IF(_tag_month_day!BD185="","",_tag_month_day!BD185/100)</f>
        <v/>
      </c>
      <c r="FT195" s="449" t="str">
        <f>IF(_tag_month_day!BE185="","",_tag_month_day!BE185/100)</f>
        <v/>
      </c>
      <c r="FU195" s="449" t="str">
        <f>IF(_tag_month_day!BF185="","",_tag_month_day!BF185/100)</f>
        <v/>
      </c>
      <c r="FV195" s="449" t="str">
        <f>IF(_tag_month_day!BG185="","",_tag_month_day!BG185/100)</f>
        <v/>
      </c>
      <c r="FW195" s="467" t="str">
        <f>IF(_tag_month_day!BH185="","",_tag_month_day!BH185/100)</f>
        <v/>
      </c>
      <c r="FX195" s="449" t="str">
        <f>IF(_tag_month_day!BI185="","",_tag_month_day!BI185/100)</f>
        <v/>
      </c>
      <c r="FY195" s="449" t="str">
        <f>IF(_tag_month_day!BJ185="","",_tag_month_day!BJ185/100)</f>
        <v/>
      </c>
      <c r="FZ195" s="468" t="str">
        <f>IF(_tag_month_day!BK185="","",_tag_month_day!BK185/100)</f>
        <v/>
      </c>
      <c r="GA195" s="449" t="str">
        <f>IF(_tag_month_day!BL185="","",_tag_month_day!BL185/100)</f>
        <v/>
      </c>
      <c r="GB195" s="467" t="str">
        <f>IF(_tag_month_day!BM185="","",_tag_month_day!BM185/100)</f>
        <v/>
      </c>
      <c r="GC195" s="431" t="str">
        <f>IF(_tag_month_day!BN185="","",_tag_month_day!BN185/100)</f>
        <v/>
      </c>
      <c r="GD195" s="431" t="str">
        <f>IF(_tag_month_day!BO185="","",_tag_month_day!BO185/100)</f>
        <v/>
      </c>
      <c r="GE195" s="431" t="str">
        <f>IF(_tag_month_day!BP185="","",_tag_month_day!BP185/100)</f>
        <v/>
      </c>
      <c r="GF195" s="431" t="str">
        <f>IF(_tag_month_day!BQ185="","",_tag_month_day!BQ185/100)</f>
        <v/>
      </c>
      <c r="GG195" s="431" t="str">
        <f>IF(_tag_month_day!BR185="","",_tag_month_day!BR185/100)</f>
        <v/>
      </c>
      <c r="GH195" s="431" t="str">
        <f>IF(_tag_month_day!BS185="","",_tag_month_day!BS185/100)</f>
        <v/>
      </c>
      <c r="GI195" s="467" t="str">
        <f>IF(_tag_month_day!BT185="","",_tag_month_day!BT185/100)</f>
        <v/>
      </c>
      <c r="GJ195" s="469" t="str">
        <f>IF(_tag_month_day!BU185="","",_tag_month_day!BU185/100)</f>
        <v/>
      </c>
      <c r="GK195" s="470">
        <f>GK194</f>
        <v>0.070000000000000007</v>
      </c>
      <c r="GL195" s="470">
        <f>GL194</f>
        <v>0.029999999999999999</v>
      </c>
      <c r="GM195" s="471" t="str">
        <f>IF(_tag_month_day!BX185="","",_tag_month_day!BX185/100)</f>
        <v/>
      </c>
      <c r="GN195" s="470">
        <f>GN194</f>
        <v>0.070000000000000007</v>
      </c>
      <c r="GO195" s="470">
        <f>GO194</f>
        <v>0.029999999999999999</v>
      </c>
      <c r="GP195" s="470">
        <f>GP194</f>
        <v>0.089999999999999997</v>
      </c>
      <c r="GQ195" s="470">
        <f>GQ194</f>
        <v>0.029999999999999999</v>
      </c>
      <c r="GR195" s="471" t="str">
        <f>IF(_tag_month_day!CA185="","",_tag_month_day!CA185/100)</f>
        <v/>
      </c>
      <c r="GS195" s="472">
        <f>GS194</f>
        <v>0.95299999999999996</v>
      </c>
      <c r="GT195" s="472">
        <f>GT194</f>
        <v>0.55000000000000004</v>
      </c>
      <c r="GU195" s="472">
        <f>GU194</f>
        <v>0.55000000000000004</v>
      </c>
      <c r="GV195" s="472">
        <f>GV194</f>
        <v>0.55000000000000004</v>
      </c>
      <c r="GW195" s="472">
        <f>GW194</f>
        <v>0.5</v>
      </c>
      <c r="GX195" s="472">
        <f>GX194</f>
        <v>0.93500000000000005</v>
      </c>
      <c r="GY195" s="472">
        <f>GY194</f>
        <v>0.14999999999999999</v>
      </c>
      <c r="GZ195" s="472">
        <f>GZ194</f>
        <v>1</v>
      </c>
      <c r="HA195" s="474">
        <f>HA194</f>
        <v>0.047</v>
      </c>
      <c r="HB195" s="474">
        <f>HB194</f>
        <v>0.45000000000000001</v>
      </c>
      <c r="HC195" s="474">
        <f>HC194</f>
        <v>0.45000000000000001</v>
      </c>
      <c r="HD195" s="474">
        <f>HD194</f>
        <v>0.45000000000000001</v>
      </c>
      <c r="HE195" s="474">
        <f>HE194</f>
        <v>0.5</v>
      </c>
      <c r="HF195" s="474">
        <f>HF194</f>
        <v>0.065000000000000002</v>
      </c>
      <c r="HG195" s="474">
        <f>HG194</f>
        <v>0.84999999999999998</v>
      </c>
      <c r="HH195" s="474">
        <f>HH194</f>
        <v>0</v>
      </c>
      <c r="HI195" s="10">
        <f>IF(BZ195&lt;&gt;"",CK195-BV195,0)</f>
        <v>0</v>
      </c>
      <c r="HJ195" s="10" t="e">
        <f>IF(AJ195&gt;0,AH195-AJ195,0)</f>
        <v>#VALUE!</v>
      </c>
      <c r="HK195" s="466">
        <f>HK194</f>
        <v>0.84999999999999998</v>
      </c>
      <c r="HL195" s="424">
        <f>HL194</f>
        <v>550000</v>
      </c>
      <c r="HM195" s="424">
        <f>HM194</f>
        <v>480000</v>
      </c>
      <c r="HN195" s="465" t="e">
        <f>(DJ195*EZ195+DK195*FH195+DL195*FM195+DM195*FR195+DN195*FW195+DO195*GB195+DS195*GI195+DP195*GM195+DR195*GR195)*1000*2</f>
        <v>#VALUE!</v>
      </c>
      <c r="HO195" s="465" t="e">
        <f>HN195*HK195*$HO$2/HL195*1000000</f>
        <v>#VALUE!</v>
      </c>
      <c r="HP195" s="465" t="e">
        <f>HN195*HK195*$HP$2/HM195*1000000</f>
        <v>#VALUE!</v>
      </c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</row>
    <row customFormat="1" r="196" s="0">
      <c r="A196" s="420">
        <v>185</v>
      </c>
      <c r="B196" s="421">
        <f ca="1">IF(D196=D195,B195,IF(D196="夜班",B195+1,B195))</f>
        <v>43593</v>
      </c>
      <c r="C196" s="422">
        <f>C195</f>
        <v>0.041666666666666699</v>
      </c>
      <c r="D196" s="10" t="str">
        <f ca="1">IF(HOUR(G196)&lt;8,"夜班",IF(HOUR(G196)&lt;16,"白班",IF(HOUR(G196)&lt;24,"中班",0)))</f>
        <v>白班</v>
      </c>
      <c r="E196" s="10" t="e">
        <f ca="1">IF(F196=1,"甲",IF(F196=2,"乙",IF(F196=3,"丙",IF(F196=4,"丁",""))))</f>
        <v>#REF!</v>
      </c>
      <c r="F196" s="10" t="e">
        <f ca="1">SUMPRODUCT((成本日报!$A$3:$A$95=计划!B196)*(成本日报!$B$3:$B$95=计划!$D196),成本日报!$C$3:$C$95)</f>
        <v>#REF!</v>
      </c>
      <c r="G196" s="423">
        <f ca="1">G195+C195</f>
        <v>43593.66666666622</v>
      </c>
      <c r="H196" s="423">
        <f ca="1">$G196+$C196/60*10+$C196*0</f>
        <v>43593.673611110666</v>
      </c>
      <c r="I196" s="423">
        <f ca="1">$G196+$C196/60*18+$C196*0</f>
        <v>43593.679166666217</v>
      </c>
      <c r="J196" s="423">
        <f ca="1">$G196+$C196/60*0+$C196*1</f>
        <v>43593.708333332885</v>
      </c>
      <c r="K196" s="423">
        <f ca="1">$G196+$C196/60*30+$C196*2</f>
        <v>43593.770833332892</v>
      </c>
      <c r="L196" s="423">
        <f ca="1">$G196+$C196/60*0+$C196*3</f>
        <v>43593.79166666622</v>
      </c>
      <c r="M196" s="424" t="str">
        <f>IF(_tag_month_day!A186="","",_tag_month_day!A186)</f>
        <v/>
      </c>
      <c r="N196" s="424" t="str">
        <f>IF(_tag_month_day!B186="","",_tag_month_day!B186)</f>
        <v/>
      </c>
      <c r="O196" s="425" t="e">
        <f>IF(M196+N196=0,"",M196+N196)</f>
        <v>#VALUE!</v>
      </c>
      <c r="P196" s="424" t="str">
        <f>IF(_tag_month_day!C186="","",_tag_month_day!C186)</f>
        <v/>
      </c>
      <c r="Q196" s="424" t="str">
        <f>IF(_tag_month_day!D186="","",_tag_month_day!D186)</f>
        <v/>
      </c>
      <c r="R196" s="426" t="str">
        <f>IF(_tag_month_day!CB186="","",_tag_month_day!CB186/100)</f>
        <v/>
      </c>
      <c r="S196" s="427" t="str">
        <f>IF(_tag_month_day!E186="","",_tag_month_day!E186)</f>
        <v/>
      </c>
      <c r="T196" s="427" t="str">
        <f>IF(_tag_month_day!F186="","",_tag_month_day!F186)</f>
        <v/>
      </c>
      <c r="U196" s="428" t="e">
        <f>S196+T196</f>
        <v>#VALUE!</v>
      </c>
      <c r="V196" s="429" t="e">
        <f>U196/AJ196</f>
        <v>#VALUE!</v>
      </c>
      <c r="W196" s="430" t="str">
        <f>IF(_jhy_month_day!A186="","",_jhy_month_day!A186)</f>
        <v/>
      </c>
      <c r="X196" s="431" t="str">
        <f>IF(_jhy_month_day!B186="","",_jhy_month_day!B186/100)</f>
        <v/>
      </c>
      <c r="Y196" s="431" t="str">
        <f>IF(_jhy_month_day!C186="","",_jhy_month_day!C186/100)</f>
        <v/>
      </c>
      <c r="Z196" s="432">
        <f>Z192+1</f>
        <v>47</v>
      </c>
      <c r="AA196" s="433" t="str">
        <f>IF(_tag_month_day!G186="","",_tag_month_day!G186/100)</f>
        <v/>
      </c>
      <c r="AB196" s="433" t="str">
        <f>IF(_tag_month_day!H186="","",_tag_month_day!H186/100)</f>
        <v/>
      </c>
      <c r="AC196" s="434">
        <f>IF(X196="",AC195,BK196*($AV195*X196+$AW195*FD195+$AX195*FI195+$AY195*FN195+$AZ195*FS195+$BA195*FX195+$BG195*GE195)/(AV195*Y196+AX195*FK195+AW195*FF195+AY195*FP195+AZ195*FU195+BA195*FZ195+BG195*GG195+BB195*GK195+BC195*GN195+BD195*GP195))</f>
        <v>1.59963432013121</v>
      </c>
      <c r="AD196" s="435" t="str">
        <f>IF(AC196=AC195,"",AC196-AC195)</f>
        <v/>
      </c>
      <c r="AE196" s="436" t="str">
        <f>IF(1-AF196=0,"",(1-AF196))</f>
        <v/>
      </c>
      <c r="AF196" s="437">
        <v>1</v>
      </c>
      <c r="AG196" s="10" t="str">
        <f>AG195</f>
        <v>8B4</v>
      </c>
      <c r="AH196" s="438" t="str">
        <f>AH195</f>
        <v/>
      </c>
      <c r="AI196" s="424" t="e">
        <f>IF(ROUND(AJ196-AJ195,1)=0,"",AJ196-AJ195)</f>
        <v>#VALUE!</v>
      </c>
      <c r="AJ196" s="10" t="str">
        <f>IF(_tag_month_day!I186="","",_tag_month_day!I186)</f>
        <v/>
      </c>
      <c r="AK196" s="440"/>
      <c r="AL196" s="440"/>
      <c r="AM196" s="440"/>
      <c r="AN196" s="441">
        <f>AN195</f>
        <v>2</v>
      </c>
      <c r="AO196" s="441">
        <f>AO195</f>
        <v>8</v>
      </c>
      <c r="AP196" s="442" t="e">
        <f>(IF(AN196=0,AS195,AS195*(1+AO196/AN196)/(AR196+AO196/AN196)))+AT196</f>
        <v>#VALUE!</v>
      </c>
      <c r="AQ196" s="443" t="str">
        <f>IF(_tag_month_day!J186="","",_tag_month_day!J186/100)</f>
        <v/>
      </c>
      <c r="AR196" s="444">
        <f>AR195</f>
        <v>1.3</v>
      </c>
      <c r="AS196" s="445" t="e">
        <f>AQ196*(AN196*AR196+AO196)/(AN196+AO196)</f>
        <v>#VALUE!</v>
      </c>
      <c r="AT196" s="445" t="e">
        <f>(SUM(BE196:BF196)-SUM(BE195:BF195))*0.05</f>
        <v>#VALUE!</v>
      </c>
      <c r="AU196" s="446" t="str">
        <f>IF(_tag_month_day!CC186="","",IF(_tag_month_day!CC186&gt;0,_tag_month_day!CD186,_tag_month_day!CE186))</f>
        <v/>
      </c>
      <c r="AV196" s="447" t="str">
        <f>IF(_tag_month_day!L186="","",_tag_month_day!L186/100)</f>
        <v/>
      </c>
      <c r="AW196" s="431">
        <f>AW195</f>
        <v>0</v>
      </c>
      <c r="AX196" s="431">
        <f>AX195</f>
        <v>0</v>
      </c>
      <c r="AY196" s="431" t="str">
        <f>IF(_tag_month_day!M186="","",_tag_month_day!M186/100)</f>
        <v/>
      </c>
      <c r="AZ196" s="431" t="str">
        <f>IF(_tag_month_day!N186="","",_tag_month_day!N186/100)</f>
        <v/>
      </c>
      <c r="BA196" s="431" t="str">
        <f>IF(_tag_month_day!O186="","",_tag_month_day!O186/100)</f>
        <v/>
      </c>
      <c r="BB196" s="448" t="str">
        <f>IF(_tag_month_day!P186="","",_tag_month_day!P186/100)</f>
        <v/>
      </c>
      <c r="BC196" s="448">
        <f>BC195</f>
        <v>0</v>
      </c>
      <c r="BD196" s="448" t="str">
        <f>IF(_tag_month_day!Q186="","",_tag_month_day!Q186/100)</f>
        <v/>
      </c>
      <c r="BE196" s="449" t="str">
        <f>IF(_tag_month_day!R186="","",_tag_month_day!R186/100)</f>
        <v/>
      </c>
      <c r="BF196" s="388" t="e">
        <f>(AU196*(100+BE196*100))/(AJ196-AU196)/100</f>
        <v>#VALUE!</v>
      </c>
      <c r="BG196" s="450" t="e">
        <f>BE196+BF196</f>
        <v>#VALUE!</v>
      </c>
      <c r="BH196" s="451" t="e">
        <f>SUM(AV196:BF196)</f>
        <v>#VALUE!</v>
      </c>
      <c r="BI196" s="452" t="e">
        <f>IF(CX196=0,BI195,(DK196*查询!$R$5+DL196*查询!$Q$5+DM196*查询!$N$5+DN196*查询!$O$5+DO196*查询!$P$5)*AF196/CX196)</f>
        <v>#VALUE!</v>
      </c>
      <c r="BJ196" s="452" t="e">
        <f>IF(CX196=0,BJ195,(DP196*查询!$S$5+DQ196*查询!$T$5+DR196*查询!$U$5)*AF196/CX196)</f>
        <v>#VALUE!</v>
      </c>
      <c r="BK196" s="452">
        <f>BK195</f>
        <v>1</v>
      </c>
      <c r="BL196" s="453" t="e">
        <f>SUMPRODUCT((AV196:BA196)*(GS196:GX196))/((GS196:GX196)+SUM(BB196:BD196)*GY196+BG196*GZ196)</f>
        <v>#VALUE!</v>
      </c>
      <c r="BM196" s="453" t="e">
        <f>BK196*($AV196*FB196+$AW196*FD196+$AX196*FI196+$AY196*FN196+$AZ196*FS196+$BA196*FX196+$BG196*GE196)/(AV196*EY196+AX196*FK196+AW196*FF196+AY196*FP196+AZ196*FU196+BA196*FZ196+BG196*GG196+BB196*GK196+BC196*GN196+BD196*GP196)</f>
        <v>#VALUE!</v>
      </c>
      <c r="BN196" s="453" t="e">
        <f>($AV196*FC196+$AX196*FJ196+$AW196*FE196+$AY196*FO196+$AZ196*FT196+$BA196*FY196+$BG196*GF196)/($AV196*FA196+BG196*GH196+BB196*GL196+BC196*GO196+BD196*GQ196+BA196*GA196)</f>
        <v>#VALUE!</v>
      </c>
      <c r="BO196" s="454" t="e">
        <f>SUMPRODUCT(AV196:BA196*GS196:GX196)/(GS196:GX196+(BB196+BC196+BD196)*GY196+BG196)</f>
        <v>#VALUE!</v>
      </c>
      <c r="BP196" s="454" t="e">
        <f>SUMPRODUCT(AV196:BA196*GS196:GX196)/(GS196:GX196+(BB196+BC196+BD196)*GY196+BG196)</f>
        <v>#VALUE!</v>
      </c>
      <c r="BQ196" s="454" t="e">
        <f>SUMPRODUCT(AV196:BA196*GS196:GX196)/(GS196:GX196+(BB196+BC196+BD196)*GY196+BG196)</f>
        <v>#VALUE!</v>
      </c>
      <c r="BR196" s="453" t="str">
        <f>IF(_tag_month_day!T186="","",_tag_month_day!T186)</f>
        <v/>
      </c>
      <c r="BS196" s="453" t="str">
        <f>IF(_tag_month_day!U186="","",_tag_month_day!U186)</f>
        <v/>
      </c>
      <c r="BT196" s="455" t="str">
        <f>IF(CK196="","",IF((CK196&gt;=BV196-0.12)*(CK196&lt;=BV196+0.12),"合格","不合格"))</f>
        <v/>
      </c>
      <c r="BU196" s="456" t="str">
        <f>IF(_tag_month_day!V186="","",_tag_month_day!V186)</f>
        <v/>
      </c>
      <c r="BV196" s="457" t="str">
        <f>IF(_tag_month_day!W186="","",_tag_month_day!W186)</f>
        <v/>
      </c>
      <c r="BW196" s="458" t="str">
        <f>IF(_tag_month_day!X186="","",_tag_month_day!X186)</f>
        <v/>
      </c>
      <c r="BX196" s="458" t="str">
        <f>IF(_tag_month_day!Y186="","",_tag_month_day!Y186)</f>
        <v/>
      </c>
      <c r="BY196" s="459">
        <f ca="1">L196</f>
        <v>43593.79166666622</v>
      </c>
      <c r="BZ196" s="460"/>
      <c r="CA196" s="461"/>
      <c r="CB196" s="424" t="str">
        <f>IF(_tag_month_day!Z186="","",_tag_month_day!Z186)</f>
        <v/>
      </c>
      <c r="CC196" s="424" t="str">
        <f>IF(_tag_month_day!AA186="","",_tag_month_day!AA186)</f>
        <v/>
      </c>
      <c r="CD196" s="424" t="str">
        <f>IF(_tag_month_day!AB186="","",_tag_month_day!AB186)</f>
        <v/>
      </c>
      <c r="CE196" s="424" t="str">
        <f>IF(_tag_month_day!AC186="","",_tag_month_day!AC186)</f>
        <v/>
      </c>
      <c r="CF196" s="424" t="str">
        <f>IF(_tag_month_day!AD186="","",_tag_month_day!AD186)</f>
        <v/>
      </c>
      <c r="CG196" s="424" t="str">
        <f>IF(_tag_month_day!AE186="","",_tag_month_day!AE186)</f>
        <v/>
      </c>
      <c r="CH196" s="424" t="str">
        <f>IF(_tag_month_day!AF186="","",_tag_month_day!AF186)</f>
        <v/>
      </c>
      <c r="CI196" s="424" t="str">
        <f>IF(_tag_month_day!AG186="","",_tag_month_day!AG186)</f>
        <v/>
      </c>
      <c r="CJ196" s="424" t="str">
        <f>IF(_tag_month_day!AH186="","",_tag_month_day!AH186)</f>
        <v/>
      </c>
      <c r="CK196" s="424" t="str">
        <f>IF(_tag_month_day!AI186="","",_tag_month_day!AI186)</f>
        <v/>
      </c>
      <c r="CL196" s="4" t="str">
        <f>IF(_tag_month_day!AJ186="","",_tag_month_day!AJ186)</f>
        <v/>
      </c>
      <c r="CM196" s="4" t="str">
        <f>IF(_tag_month_day!AK186="","",_tag_month_day!AK186)</f>
        <v/>
      </c>
      <c r="CN196" s="4" t="str">
        <f>IF(_tag_month_day!AL186="","",_tag_month_day!AL186)</f>
        <v/>
      </c>
      <c r="CO196" s="4" t="str">
        <f>IF(_tag_month_day!AM186="","",_tag_month_day!AM186)</f>
        <v/>
      </c>
      <c r="CP196" s="4" t="str">
        <f>IF(_tag_month_day!AN186="","",_tag_month_day!AN186)</f>
        <v/>
      </c>
      <c r="CQ196" s="4" t="str">
        <f>IF(_tag_month_day!AO186="","",_tag_month_day!AO186)</f>
        <v/>
      </c>
      <c r="CR196" s="462" t="str">
        <f>IF(_tag_month_day!AP186="","",_tag_month_day!AP186)</f>
        <v/>
      </c>
      <c r="CS196" s="463" t="str">
        <f>IF(_tag_month_day!AQ186="","",_tag_month_day!AQ186)</f>
        <v/>
      </c>
      <c r="CT196" s="4" t="str">
        <f>IF(_tag_month_day!AR186="","",_tag_month_day!AR186)</f>
        <v/>
      </c>
      <c r="CU196" s="464" t="e">
        <f>DU196/AJ196</f>
        <v>#VALUE!</v>
      </c>
      <c r="CV196" s="451" t="e">
        <f>BG196/BH196</f>
        <v>#VALUE!</v>
      </c>
      <c r="CW196" s="465" t="e">
        <f>AJ196*(1-CV196)*CU196*AF196</f>
        <v>#VALUE!</v>
      </c>
      <c r="CX196" s="465" t="e">
        <f>CW196*94%</f>
        <v>#VALUE!</v>
      </c>
      <c r="CY196" s="466" t="e">
        <f>IF(CX196=0,0,DS196/(DS196+CX196))</f>
        <v>#VALUE!</v>
      </c>
      <c r="CZ196" s="465" t="e">
        <f>$AJ196*EF196</f>
        <v>#VALUE!</v>
      </c>
      <c r="DA196" s="465" t="e">
        <f>$AJ196*EG196</f>
        <v>#VALUE!</v>
      </c>
      <c r="DB196" s="465" t="e">
        <f>$AJ196*EH196</f>
        <v>#VALUE!</v>
      </c>
      <c r="DC196" s="465" t="e">
        <f>$AJ196*EI196</f>
        <v>#VALUE!</v>
      </c>
      <c r="DD196" s="465" t="e">
        <f>$AJ196*EJ196</f>
        <v>#VALUE!</v>
      </c>
      <c r="DE196" s="465" t="e">
        <f>$AJ196*EK196</f>
        <v>#VALUE!</v>
      </c>
      <c r="DF196" s="465" t="e">
        <f>$AJ196*EL196</f>
        <v>#VALUE!</v>
      </c>
      <c r="DG196" s="465" t="e">
        <f>$AJ196*EM196</f>
        <v>#VALUE!</v>
      </c>
      <c r="DH196" s="465" t="e">
        <f>$AJ196*EN196</f>
        <v>#VALUE!</v>
      </c>
      <c r="DI196" s="465" t="e">
        <f>$AJ196*EO196</f>
        <v>#VALUE!</v>
      </c>
      <c r="DJ196" s="465" t="e">
        <f>CZ196*(1-EP196)</f>
        <v>#VALUE!</v>
      </c>
      <c r="DK196" s="465" t="e">
        <f>DA196*(1-ER196)</f>
        <v>#VALUE!</v>
      </c>
      <c r="DL196" s="465" t="e">
        <f>DB196*(1-EQ196)</f>
        <v>#VALUE!</v>
      </c>
      <c r="DM196" s="465" t="e">
        <f>DC196*(1-ES196)</f>
        <v>#VALUE!</v>
      </c>
      <c r="DN196" s="465" t="e">
        <f>DD196*(1-ET196)</f>
        <v>#VALUE!</v>
      </c>
      <c r="DO196" s="465" t="e">
        <f>DE196</f>
        <v>#VALUE!</v>
      </c>
      <c r="DP196" s="465" t="e">
        <f>DF196*(1-EU196)</f>
        <v>#VALUE!</v>
      </c>
      <c r="DQ196" s="465" t="e">
        <f>DG196*(1-EV196)</f>
        <v>#VALUE!</v>
      </c>
      <c r="DR196" s="465" t="e">
        <f>DH196*(1-EW196)</f>
        <v>#VALUE!</v>
      </c>
      <c r="DS196" s="465" t="e">
        <f>DI196</f>
        <v>#VALUE!</v>
      </c>
      <c r="DT196" s="465" t="e">
        <f>SUM(DJ196:DS196)</f>
        <v>#VALUE!</v>
      </c>
      <c r="DU196" s="465" t="e">
        <f>(GS196:GX196)+(DP196+DQ196+DR196)*GY196+DS196</f>
        <v>#VALUE!</v>
      </c>
      <c r="DV196" s="451" t="e">
        <f>AV196/$BH196/(1-EP196)</f>
        <v>#VALUE!</v>
      </c>
      <c r="DW196" s="451" t="e">
        <f>AW196/$BH196/(1-ER196)</f>
        <v>#VALUE!</v>
      </c>
      <c r="DX196" s="451" t="e">
        <f>AX196/$BH196/(1-EQ196)</f>
        <v>#VALUE!</v>
      </c>
      <c r="DY196" s="451" t="e">
        <f>AY196/$BH196/(1-ES196)</f>
        <v>#VALUE!</v>
      </c>
      <c r="DZ196" s="451" t="e">
        <f>AZ196/$BH196/(1-ET196)</f>
        <v>#VALUE!</v>
      </c>
      <c r="EA196" s="451" t="e">
        <f>BA196/$BH196/(1-AX196)</f>
        <v>#VALUE!</v>
      </c>
      <c r="EB196" s="451" t="e">
        <f>BB196/$BH196/(1-EU196)</f>
        <v>#VALUE!</v>
      </c>
      <c r="EC196" s="451" t="e">
        <f>BC196/$BH196/(1-EV196)</f>
        <v>#VALUE!</v>
      </c>
      <c r="ED196" s="451" t="e">
        <f>BD196/$BH196/(1-EW196)</f>
        <v>#VALUE!</v>
      </c>
      <c r="EE196" s="451" t="e">
        <f>BG196/BH196</f>
        <v>#VALUE!</v>
      </c>
      <c r="EF196" s="451" t="e">
        <f>DV196/SUM($DV196:$EE196)</f>
        <v>#VALUE!</v>
      </c>
      <c r="EG196" s="451" t="e">
        <f>DW196/SUM($DV196:$EE196)</f>
        <v>#VALUE!</v>
      </c>
      <c r="EH196" s="451" t="e">
        <f>DX196/SUM($DV196:$EE196)</f>
        <v>#VALUE!</v>
      </c>
      <c r="EI196" s="451" t="e">
        <f>DY196/SUM($DV196:$EE196)</f>
        <v>#VALUE!</v>
      </c>
      <c r="EJ196" s="451" t="e">
        <f>DZ196/SUM($DV196:$EE196)</f>
        <v>#VALUE!</v>
      </c>
      <c r="EK196" s="451" t="e">
        <f>EA196/SUM($DV196:$EE196)</f>
        <v>#VALUE!</v>
      </c>
      <c r="EL196" s="451" t="e">
        <f>EB196/SUM($DV196:$EE196)</f>
        <v>#VALUE!</v>
      </c>
      <c r="EM196" s="451" t="e">
        <f>EC196/SUM($DV196:$EE196)</f>
        <v>#VALUE!</v>
      </c>
      <c r="EN196" s="451" t="e">
        <f>ED196/SUM($DV196:$EE196)</f>
        <v>#VALUE!</v>
      </c>
      <c r="EO196" s="451" t="e">
        <f>EE196/SUM($DV196:$EE196)</f>
        <v>#VALUE!</v>
      </c>
      <c r="EP196" s="450">
        <f>EP195</f>
        <v>0.080000000000000002</v>
      </c>
      <c r="EQ196" s="450">
        <f>EQ195</f>
        <v>0.014999999999999999</v>
      </c>
      <c r="ER196" s="450">
        <f>ER195</f>
        <v>0.014999999999999999</v>
      </c>
      <c r="ES196" s="450">
        <f>ES195</f>
        <v>0.014999999999999999</v>
      </c>
      <c r="ET196" s="450">
        <f>ET195</f>
        <v>0.014999999999999999</v>
      </c>
      <c r="EU196" s="450">
        <f>EU195</f>
        <v>0.089999999999999997</v>
      </c>
      <c r="EV196" s="450">
        <f>EV195</f>
        <v>0.089999999999999997</v>
      </c>
      <c r="EW196" s="450">
        <f>EW195</f>
        <v>0.089999999999999997</v>
      </c>
      <c r="EX196" s="431" t="str">
        <f>IF(_tag_month_day!AS186="","",_tag_month_day!AS186/100)</f>
        <v/>
      </c>
      <c r="EY196" s="431" t="str">
        <f>IF(_tag_month_day!AT186="","",_tag_month_day!AT186/100)</f>
        <v/>
      </c>
      <c r="EZ196" s="431" t="str">
        <f>IF(_tag_month_day!AU186="","",_tag_month_day!AU186/100)</f>
        <v/>
      </c>
      <c r="FA196" s="431" t="str">
        <f>IF(_tag_month_day!AV186="","",_tag_month_day!AV186/100)</f>
        <v/>
      </c>
      <c r="FB196" s="431" t="str">
        <f>IF(_tag_month_day!AW186="","",_tag_month_day!AW186/100)</f>
        <v/>
      </c>
      <c r="FC196" s="431" t="str">
        <f>IF(_tag_month_day!AX186="","",_tag_month_day!AX186/100)</f>
        <v/>
      </c>
      <c r="FD196" s="449" t="str">
        <f>IF(_tag_month_day!AY186="","",_tag_month_day!AY186/100)</f>
        <v/>
      </c>
      <c r="FE196" s="449" t="str">
        <f>IF(_tag_month_day!AZ186="","",_tag_month_day!AZ186/100)</f>
        <v/>
      </c>
      <c r="FF196" s="449" t="str">
        <f>IF(_tag_month_day!BA186="","",_tag_month_day!BA186/100)</f>
        <v/>
      </c>
      <c r="FG196" s="449" t="str">
        <f>IF(_tag_month_day!BB186="","",_tag_month_day!BB186/100)</f>
        <v/>
      </c>
      <c r="FH196" s="467" t="str">
        <f>IF(_tag_month_day!BC186="","",_tag_month_day!BC186/100)</f>
        <v/>
      </c>
      <c r="FI196" s="449">
        <f>FI195</f>
        <v>0.40999999999999998</v>
      </c>
      <c r="FJ196" s="449">
        <f>FJ195</f>
        <v>0.11</v>
      </c>
      <c r="FK196" s="449">
        <f>FK195</f>
        <v>0.014999999999999999</v>
      </c>
      <c r="FL196" s="449">
        <f>FL195</f>
        <v>0</v>
      </c>
      <c r="FM196" s="467">
        <f>FM195</f>
        <v>0.0001</v>
      </c>
      <c r="FN196" s="449">
        <f>FN195</f>
        <v>0.32000000000000001</v>
      </c>
      <c r="FO196" s="449">
        <f>FO195</f>
        <v>0.20000000000000001</v>
      </c>
      <c r="FP196" s="449">
        <f>FP195</f>
        <v>0.01</v>
      </c>
      <c r="FQ196" s="449">
        <f>FQ195</f>
        <v>0</v>
      </c>
      <c r="FR196" s="467">
        <f>FR195</f>
        <v>0.0001</v>
      </c>
      <c r="FS196" s="449" t="str">
        <f>IF(_tag_month_day!BD186="","",_tag_month_day!BD186/100)</f>
        <v/>
      </c>
      <c r="FT196" s="449" t="str">
        <f>IF(_tag_month_day!BE186="","",_tag_month_day!BE186/100)</f>
        <v/>
      </c>
      <c r="FU196" s="449" t="str">
        <f>IF(_tag_month_day!BF186="","",_tag_month_day!BF186/100)</f>
        <v/>
      </c>
      <c r="FV196" s="449" t="str">
        <f>IF(_tag_month_day!BG186="","",_tag_month_day!BG186/100)</f>
        <v/>
      </c>
      <c r="FW196" s="467" t="str">
        <f>IF(_tag_month_day!BH186="","",_tag_month_day!BH186/100)</f>
        <v/>
      </c>
      <c r="FX196" s="449" t="str">
        <f>IF(_tag_month_day!BI186="","",_tag_month_day!BI186/100)</f>
        <v/>
      </c>
      <c r="FY196" s="449" t="str">
        <f>IF(_tag_month_day!BJ186="","",_tag_month_day!BJ186/100)</f>
        <v/>
      </c>
      <c r="FZ196" s="468" t="str">
        <f>IF(_tag_month_day!BK186="","",_tag_month_day!BK186/100)</f>
        <v/>
      </c>
      <c r="GA196" s="449" t="str">
        <f>IF(_tag_month_day!BL186="","",_tag_month_day!BL186/100)</f>
        <v/>
      </c>
      <c r="GB196" s="467" t="str">
        <f>IF(_tag_month_day!BM186="","",_tag_month_day!BM186/100)</f>
        <v/>
      </c>
      <c r="GC196" s="431" t="str">
        <f>IF(_tag_month_day!BN186="","",_tag_month_day!BN186/100)</f>
        <v/>
      </c>
      <c r="GD196" s="431" t="str">
        <f>IF(_tag_month_day!BO186="","",_tag_month_day!BO186/100)</f>
        <v/>
      </c>
      <c r="GE196" s="431" t="str">
        <f>IF(_tag_month_day!BP186="","",_tag_month_day!BP186/100)</f>
        <v/>
      </c>
      <c r="GF196" s="431" t="str">
        <f>IF(_tag_month_day!BQ186="","",_tag_month_day!BQ186/100)</f>
        <v/>
      </c>
      <c r="GG196" s="431" t="str">
        <f>IF(_tag_month_day!BR186="","",_tag_month_day!BR186/100)</f>
        <v/>
      </c>
      <c r="GH196" s="431" t="str">
        <f>IF(_tag_month_day!BS186="","",_tag_month_day!BS186/100)</f>
        <v/>
      </c>
      <c r="GI196" s="467" t="str">
        <f>IF(_tag_month_day!BT186="","",_tag_month_day!BT186/100)</f>
        <v/>
      </c>
      <c r="GJ196" s="469" t="str">
        <f>IF(_tag_month_day!BU186="","",_tag_month_day!BU186/100)</f>
        <v/>
      </c>
      <c r="GK196" s="470">
        <f>GK195</f>
        <v>0.070000000000000007</v>
      </c>
      <c r="GL196" s="470">
        <f>GL195</f>
        <v>0.029999999999999999</v>
      </c>
      <c r="GM196" s="471" t="str">
        <f>IF(_tag_month_day!BX186="","",_tag_month_day!BX186/100)</f>
        <v/>
      </c>
      <c r="GN196" s="470">
        <f>GN195</f>
        <v>0.070000000000000007</v>
      </c>
      <c r="GO196" s="470">
        <f>GO195</f>
        <v>0.029999999999999999</v>
      </c>
      <c r="GP196" s="470">
        <f>GP195</f>
        <v>0.089999999999999997</v>
      </c>
      <c r="GQ196" s="470">
        <f>GQ195</f>
        <v>0.029999999999999999</v>
      </c>
      <c r="GR196" s="471" t="str">
        <f>IF(_tag_month_day!CA186="","",_tag_month_day!CA186/100)</f>
        <v/>
      </c>
      <c r="GS196" s="472">
        <f>GS195</f>
        <v>0.95299999999999996</v>
      </c>
      <c r="GT196" s="472">
        <f>GT195</f>
        <v>0.55000000000000004</v>
      </c>
      <c r="GU196" s="472">
        <f>GU195</f>
        <v>0.55000000000000004</v>
      </c>
      <c r="GV196" s="472">
        <f>GV195</f>
        <v>0.55000000000000004</v>
      </c>
      <c r="GW196" s="472">
        <f>GW195</f>
        <v>0.5</v>
      </c>
      <c r="GX196" s="472">
        <f>GX195</f>
        <v>0.93500000000000005</v>
      </c>
      <c r="GY196" s="472">
        <f>GY195</f>
        <v>0.14999999999999999</v>
      </c>
      <c r="GZ196" s="472">
        <f>GZ195</f>
        <v>1</v>
      </c>
      <c r="HA196" s="474">
        <f>HA195</f>
        <v>0.047</v>
      </c>
      <c r="HB196" s="474">
        <f>HB195</f>
        <v>0.45000000000000001</v>
      </c>
      <c r="HC196" s="474">
        <f>HC195</f>
        <v>0.45000000000000001</v>
      </c>
      <c r="HD196" s="474">
        <f>HD195</f>
        <v>0.45000000000000001</v>
      </c>
      <c r="HE196" s="474">
        <f>HE195</f>
        <v>0.5</v>
      </c>
      <c r="HF196" s="474">
        <f>HF195</f>
        <v>0.065000000000000002</v>
      </c>
      <c r="HG196" s="474">
        <f>HG195</f>
        <v>0.84999999999999998</v>
      </c>
      <c r="HH196" s="474">
        <f>HH195</f>
        <v>0</v>
      </c>
      <c r="HI196" s="10">
        <f>IF(BZ196&lt;&gt;"",CK196-BV196,0)</f>
        <v>0</v>
      </c>
      <c r="HJ196" s="10" t="e">
        <f>IF(AJ196&gt;0,AH196-AJ196,0)</f>
        <v>#VALUE!</v>
      </c>
      <c r="HK196" s="466">
        <f>HK195</f>
        <v>0.84999999999999998</v>
      </c>
      <c r="HL196" s="424">
        <f>HL195</f>
        <v>550000</v>
      </c>
      <c r="HM196" s="424">
        <f>HM195</f>
        <v>480000</v>
      </c>
      <c r="HN196" s="465" t="e">
        <f>(DJ196*EZ196+DK196*FH196+DL196*FM196+DM196*FR196+DN196*FW196+DO196*GB196+DS196*GI196+DP196*GM196+DR196*GR196)*1000*2</f>
        <v>#VALUE!</v>
      </c>
      <c r="HO196" s="465" t="e">
        <f>HN196*HK196*$HO$2/HL196*1000000</f>
        <v>#VALUE!</v>
      </c>
      <c r="HP196" s="465" t="e">
        <f>HN196*HK196*$HP$2/HM196*1000000</f>
        <v>#VALUE!</v>
      </c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</row>
    <row customFormat="1" r="197" s="0">
      <c r="A197" s="420">
        <v>186</v>
      </c>
      <c r="B197" s="421">
        <f ca="1">IF(D197=D196,B196,IF(D197="夜班",B196+1,B196))</f>
        <v>43593</v>
      </c>
      <c r="C197" s="422">
        <f>C196</f>
        <v>0.041666666666666699</v>
      </c>
      <c r="D197" s="10" t="str">
        <f ca="1">IF(HOUR(G197)&lt;8,"夜班",IF(HOUR(G197)&lt;16,"白班",IF(HOUR(G197)&lt;24,"中班",0)))</f>
        <v>中班</v>
      </c>
      <c r="E197" s="10" t="e">
        <f ca="1">IF(F197=1,"甲",IF(F197=2,"乙",IF(F197=3,"丙",IF(F197=4,"丁",""))))</f>
        <v>#REF!</v>
      </c>
      <c r="F197" s="10" t="e">
        <f ca="1">SUMPRODUCT((成本日报!$A$3:$A$95=计划!B197)*(成本日报!$B$3:$B$95=计划!$D197),成本日报!$C$3:$C$95)</f>
        <v>#REF!</v>
      </c>
      <c r="G197" s="423">
        <f ca="1">G196+C196</f>
        <v>43593.708333332885</v>
      </c>
      <c r="H197" s="423">
        <f ca="1">$G197+$C197/60*10+$C197*0</f>
        <v>43593.71527777733</v>
      </c>
      <c r="I197" s="423">
        <f ca="1">$G197+$C197/60*18+$C197*0</f>
        <v>43593.720833332882</v>
      </c>
      <c r="J197" s="423">
        <f ca="1">$G197+$C197/60*0+$C197*1</f>
        <v>43593.749999999549</v>
      </c>
      <c r="K197" s="423">
        <f ca="1">$G197+$C197/60*30+$C197*2</f>
        <v>43593.812499999556</v>
      </c>
      <c r="L197" s="423">
        <f ca="1">$G197+$C197/60*0+$C197*3</f>
        <v>43593.833333332885</v>
      </c>
      <c r="M197" s="424" t="str">
        <f>IF(_tag_month_day!A187="","",_tag_month_day!A187)</f>
        <v/>
      </c>
      <c r="N197" s="424" t="str">
        <f>IF(_tag_month_day!B187="","",_tag_month_day!B187)</f>
        <v/>
      </c>
      <c r="O197" s="425" t="e">
        <f>IF(M197+N197=0,"",M197+N197)</f>
        <v>#VALUE!</v>
      </c>
      <c r="P197" s="424" t="str">
        <f>IF(_tag_month_day!C187="","",_tag_month_day!C187)</f>
        <v/>
      </c>
      <c r="Q197" s="424" t="str">
        <f>IF(_tag_month_day!D187="","",_tag_month_day!D187)</f>
        <v/>
      </c>
      <c r="R197" s="426" t="str">
        <f>IF(_tag_month_day!CB187="","",_tag_month_day!CB187/100)</f>
        <v/>
      </c>
      <c r="S197" s="427" t="str">
        <f>IF(_tag_month_day!E187="","",_tag_month_day!E187)</f>
        <v/>
      </c>
      <c r="T197" s="427" t="str">
        <f>IF(_tag_month_day!F187="","",_tag_month_day!F187)</f>
        <v/>
      </c>
      <c r="U197" s="428" t="e">
        <f>S197+T197</f>
        <v>#VALUE!</v>
      </c>
      <c r="V197" s="429" t="e">
        <f>U197/AJ197</f>
        <v>#VALUE!</v>
      </c>
      <c r="W197" s="430" t="str">
        <f>IF(_jhy_month_day!A187="","",_jhy_month_day!A187)</f>
        <v/>
      </c>
      <c r="X197" s="431" t="str">
        <f>IF(_jhy_month_day!B187="","",_jhy_month_day!B187/100)</f>
        <v/>
      </c>
      <c r="Y197" s="431" t="str">
        <f>IF(_jhy_month_day!C187="","",_jhy_month_day!C187/100)</f>
        <v/>
      </c>
      <c r="Z197" s="432">
        <f>Z193+1</f>
        <v>47</v>
      </c>
      <c r="AA197" s="433" t="str">
        <f>IF(_tag_month_day!G187="","",_tag_month_day!G187/100)</f>
        <v/>
      </c>
      <c r="AB197" s="433" t="str">
        <f>IF(_tag_month_day!H187="","",_tag_month_day!H187/100)</f>
        <v/>
      </c>
      <c r="AC197" s="434">
        <f>IF(X197="",AC196,BK197*($AV196*X197+$AW196*FD196+$AX196*FI196+$AY196*FN196+$AZ196*FS196+$BA196*FX196+$BG196*GE196)/(AV196*Y197+AX196*FK196+AW196*FF196+AY196*FP196+AZ196*FU196+BA196*FZ196+BG196*GG196+BB196*GK196+BC196*GN196+BD196*GP196))</f>
        <v>1.59963432013121</v>
      </c>
      <c r="AD197" s="435" t="str">
        <f>IF(AC197=AC196,"",AC197-AC196)</f>
        <v/>
      </c>
      <c r="AE197" s="436" t="str">
        <f>IF(1-AF197=0,"",(1-AF197))</f>
        <v/>
      </c>
      <c r="AF197" s="437">
        <v>1</v>
      </c>
      <c r="AG197" s="10" t="str">
        <f>AG196</f>
        <v>8B4</v>
      </c>
      <c r="AH197" s="438" t="str">
        <f>AH196</f>
        <v/>
      </c>
      <c r="AI197" s="424" t="e">
        <f>IF(ROUND(AJ197-AJ196,1)=0,"",AJ197-AJ196)</f>
        <v>#VALUE!</v>
      </c>
      <c r="AJ197" s="10" t="str">
        <f>IF(_tag_month_day!I187="","",_tag_month_day!I187)</f>
        <v/>
      </c>
      <c r="AK197" s="440"/>
      <c r="AL197" s="440"/>
      <c r="AM197" s="440"/>
      <c r="AN197" s="441">
        <f>AN196</f>
        <v>2</v>
      </c>
      <c r="AO197" s="441">
        <f>AO196</f>
        <v>8</v>
      </c>
      <c r="AP197" s="442" t="e">
        <f>(IF(AN197=0,AS196,AS196*(1+AO197/AN197)/(AR197+AO197/AN197)))+AT197</f>
        <v>#VALUE!</v>
      </c>
      <c r="AQ197" s="443" t="str">
        <f>IF(_tag_month_day!J187="","",_tag_month_day!J187/100)</f>
        <v/>
      </c>
      <c r="AR197" s="444">
        <f>AR196</f>
        <v>1.3</v>
      </c>
      <c r="AS197" s="445" t="e">
        <f>AQ197*(AN197*AR197+AO197)/(AN197+AO197)</f>
        <v>#VALUE!</v>
      </c>
      <c r="AT197" s="445" t="e">
        <f>(SUM(BE197:BF197)-SUM(BE196:BF196))*0.05</f>
        <v>#VALUE!</v>
      </c>
      <c r="AU197" s="446" t="str">
        <f>IF(_tag_month_day!CC187="","",IF(_tag_month_day!CC187&gt;0,_tag_month_day!CD187,_tag_month_day!CE187))</f>
        <v/>
      </c>
      <c r="AV197" s="447" t="str">
        <f>IF(_tag_month_day!L187="","",_tag_month_day!L187/100)</f>
        <v/>
      </c>
      <c r="AW197" s="431">
        <f>AW196</f>
        <v>0</v>
      </c>
      <c r="AX197" s="431">
        <f>AX196</f>
        <v>0</v>
      </c>
      <c r="AY197" s="431" t="str">
        <f>IF(_tag_month_day!M187="","",_tag_month_day!M187/100)</f>
        <v/>
      </c>
      <c r="AZ197" s="431" t="str">
        <f>IF(_tag_month_day!N187="","",_tag_month_day!N187/100)</f>
        <v/>
      </c>
      <c r="BA197" s="431" t="str">
        <f>IF(_tag_month_day!O187="","",_tag_month_day!O187/100)</f>
        <v/>
      </c>
      <c r="BB197" s="448" t="str">
        <f>IF(_tag_month_day!P187="","",_tag_month_day!P187/100)</f>
        <v/>
      </c>
      <c r="BC197" s="448">
        <f>BC196</f>
        <v>0</v>
      </c>
      <c r="BD197" s="448" t="str">
        <f>IF(_tag_month_day!Q187="","",_tag_month_day!Q187/100)</f>
        <v/>
      </c>
      <c r="BE197" s="449" t="str">
        <f>IF(_tag_month_day!R187="","",_tag_month_day!R187/100)</f>
        <v/>
      </c>
      <c r="BF197" s="388" t="e">
        <f>(AU197*(100+BE197*100))/(AJ197-AU197)/100</f>
        <v>#VALUE!</v>
      </c>
      <c r="BG197" s="450" t="e">
        <f>BE197+BF197</f>
        <v>#VALUE!</v>
      </c>
      <c r="BH197" s="451" t="e">
        <f>SUM(AV197:BF197)</f>
        <v>#VALUE!</v>
      </c>
      <c r="BI197" s="452" t="e">
        <f>IF(CX197=0,BI196,(DK197*查询!$R$5+DL197*查询!$Q$5+DM197*查询!$N$5+DN197*查询!$O$5+DO197*查询!$P$5)*AF197/CX197)</f>
        <v>#VALUE!</v>
      </c>
      <c r="BJ197" s="452" t="e">
        <f>IF(CX197=0,BJ196,(DP197*查询!$S$5+DQ197*查询!$T$5+DR197*查询!$U$5)*AF197/CX197)</f>
        <v>#VALUE!</v>
      </c>
      <c r="BK197" s="452">
        <f>BK196</f>
        <v>1</v>
      </c>
      <c r="BL197" s="453" t="e">
        <f>SUMPRODUCT((AV197:BA197)*(GS197:GX197))/((GS197:GX197)+SUM(BB197:BD197)*GY197+BG197*GZ197)</f>
        <v>#VALUE!</v>
      </c>
      <c r="BM197" s="453" t="e">
        <f>BK197*($AV197*FB197+$AW197*FD197+$AX197*FI197+$AY197*FN197+$AZ197*FS197+$BA197*FX197+$BG197*GE197)/(AV197*EY197+AX197*FK197+AW197*FF197+AY197*FP197+AZ197*FU197+BA197*FZ197+BG197*GG197+BB197*GK197+BC197*GN197+BD197*GP197)</f>
        <v>#VALUE!</v>
      </c>
      <c r="BN197" s="453" t="e">
        <f>($AV197*FC197+$AX197*FJ197+$AW197*FE197+$AY197*FO197+$AZ197*FT197+$BA197*FY197+$BG197*GF197)/($AV197*FA197+BG197*GH197+BB197*GL197+BC197*GO197+BD197*GQ197+BA197*GA197)</f>
        <v>#VALUE!</v>
      </c>
      <c r="BO197" s="454" t="e">
        <f>SUMPRODUCT(AV197:BA197*GS197:GX197)/(GS197:GX197+(BB197+BC197+BD197)*GY197+BG197)</f>
        <v>#VALUE!</v>
      </c>
      <c r="BP197" s="454" t="e">
        <f>SUMPRODUCT(AV197:BA197*GS197:GX197)/(GS197:GX197+(BB197+BC197+BD197)*GY197+BG197)</f>
        <v>#VALUE!</v>
      </c>
      <c r="BQ197" s="454" t="e">
        <f>SUMPRODUCT(AV197:BA197*GS197:GX197)/(GS197:GX197+(BB197+BC197+BD197)*GY197+BG197)</f>
        <v>#VALUE!</v>
      </c>
      <c r="BR197" s="453" t="str">
        <f>IF(_tag_month_day!T187="","",_tag_month_day!T187)</f>
        <v/>
      </c>
      <c r="BS197" s="453" t="str">
        <f>IF(_tag_month_day!U187="","",_tag_month_day!U187)</f>
        <v/>
      </c>
      <c r="BT197" s="455" t="str">
        <f>IF(CK197="","",IF((CK197&gt;=BV197-0.12)*(CK197&lt;=BV197+0.12),"合格","不合格"))</f>
        <v/>
      </c>
      <c r="BU197" s="456" t="str">
        <f>IF(_tag_month_day!V187="","",_tag_month_day!V187)</f>
        <v/>
      </c>
      <c r="BV197" s="457" t="str">
        <f>IF(_tag_month_day!W187="","",_tag_month_day!W187)</f>
        <v/>
      </c>
      <c r="BW197" s="458" t="str">
        <f>IF(_tag_month_day!X187="","",_tag_month_day!X187)</f>
        <v/>
      </c>
      <c r="BX197" s="458" t="str">
        <f>IF(_tag_month_day!Y187="","",_tag_month_day!Y187)</f>
        <v/>
      </c>
      <c r="BY197" s="459">
        <f ca="1">L197</f>
        <v>43593.833333332885</v>
      </c>
      <c r="BZ197" s="460" t="s">
        <v>429</v>
      </c>
      <c r="CA197" s="461">
        <v>0.82291666666666696</v>
      </c>
      <c r="CB197" s="424" t="str">
        <f>IF(_tag_month_day!Z187="","",_tag_month_day!Z187)</f>
        <v/>
      </c>
      <c r="CC197" s="424" t="str">
        <f>IF(_tag_month_day!AA187="","",_tag_month_day!AA187)</f>
        <v/>
      </c>
      <c r="CD197" s="424" t="str">
        <f>IF(_tag_month_day!AB187="","",_tag_month_day!AB187)</f>
        <v/>
      </c>
      <c r="CE197" s="424" t="str">
        <f>IF(_tag_month_day!AC187="","",_tag_month_day!AC187)</f>
        <v/>
      </c>
      <c r="CF197" s="424" t="str">
        <f>IF(_tag_month_day!AD187="","",_tag_month_day!AD187)</f>
        <v/>
      </c>
      <c r="CG197" s="424" t="str">
        <f>IF(_tag_month_day!AE187="","",_tag_month_day!AE187)</f>
        <v/>
      </c>
      <c r="CH197" s="424" t="str">
        <f>IF(_tag_month_day!AF187="","",_tag_month_day!AF187)</f>
        <v/>
      </c>
      <c r="CI197" s="424" t="str">
        <f>IF(_tag_month_day!AG187="","",_tag_month_day!AG187)</f>
        <v/>
      </c>
      <c r="CJ197" s="424" t="str">
        <f>IF(_tag_month_day!AH187="","",_tag_month_day!AH187)</f>
        <v/>
      </c>
      <c r="CK197" s="424" t="str">
        <f>IF(_tag_month_day!AI187="","",_tag_month_day!AI187)</f>
        <v/>
      </c>
      <c r="CL197" s="4" t="str">
        <f>IF(_tag_month_day!AJ187="","",_tag_month_day!AJ187)</f>
        <v/>
      </c>
      <c r="CM197" s="4" t="str">
        <f>IF(_tag_month_day!AK187="","",_tag_month_day!AK187)</f>
        <v/>
      </c>
      <c r="CN197" s="4" t="str">
        <f>IF(_tag_month_day!AL187="","",_tag_month_day!AL187)</f>
        <v/>
      </c>
      <c r="CO197" s="4" t="str">
        <f>IF(_tag_month_day!AM187="","",_tag_month_day!AM187)</f>
        <v/>
      </c>
      <c r="CP197" s="4" t="str">
        <f>IF(_tag_month_day!AN187="","",_tag_month_day!AN187)</f>
        <v/>
      </c>
      <c r="CQ197" s="4" t="str">
        <f>IF(_tag_month_day!AO187="","",_tag_month_day!AO187)</f>
        <v/>
      </c>
      <c r="CR197" s="462" t="str">
        <f>IF(_tag_month_day!AP187="","",_tag_month_day!AP187)</f>
        <v/>
      </c>
      <c r="CS197" s="463" t="str">
        <f>IF(_tag_month_day!AQ187="","",_tag_month_day!AQ187)</f>
        <v/>
      </c>
      <c r="CT197" s="4" t="str">
        <f>IF(_tag_month_day!AR187="","",_tag_month_day!AR187)</f>
        <v/>
      </c>
      <c r="CU197" s="464" t="e">
        <f>DU197/AJ197</f>
        <v>#VALUE!</v>
      </c>
      <c r="CV197" s="451" t="e">
        <f>BG197/BH197</f>
        <v>#VALUE!</v>
      </c>
      <c r="CW197" s="465" t="e">
        <f>AJ197*(1-CV197)*CU197*AF197</f>
        <v>#VALUE!</v>
      </c>
      <c r="CX197" s="465" t="e">
        <f>CW197*94%</f>
        <v>#VALUE!</v>
      </c>
      <c r="CY197" s="466" t="e">
        <f>IF(CX197=0,0,DS197/(DS197+CX197))</f>
        <v>#VALUE!</v>
      </c>
      <c r="CZ197" s="465" t="e">
        <f>$AJ197*EF197</f>
        <v>#VALUE!</v>
      </c>
      <c r="DA197" s="465" t="e">
        <f>$AJ197*EG197</f>
        <v>#VALUE!</v>
      </c>
      <c r="DB197" s="465" t="e">
        <f>$AJ197*EH197</f>
        <v>#VALUE!</v>
      </c>
      <c r="DC197" s="465" t="e">
        <f>$AJ197*EI197</f>
        <v>#VALUE!</v>
      </c>
      <c r="DD197" s="465" t="e">
        <f>$AJ197*EJ197</f>
        <v>#VALUE!</v>
      </c>
      <c r="DE197" s="465" t="e">
        <f>$AJ197*EK197</f>
        <v>#VALUE!</v>
      </c>
      <c r="DF197" s="465" t="e">
        <f>$AJ197*EL197</f>
        <v>#VALUE!</v>
      </c>
      <c r="DG197" s="465" t="e">
        <f>$AJ197*EM197</f>
        <v>#VALUE!</v>
      </c>
      <c r="DH197" s="465" t="e">
        <f>$AJ197*EN197</f>
        <v>#VALUE!</v>
      </c>
      <c r="DI197" s="465" t="e">
        <f>$AJ197*EO197</f>
        <v>#VALUE!</v>
      </c>
      <c r="DJ197" s="465" t="e">
        <f>CZ197*(1-EP197)</f>
        <v>#VALUE!</v>
      </c>
      <c r="DK197" s="465" t="e">
        <f>DA197*(1-ER197)</f>
        <v>#VALUE!</v>
      </c>
      <c r="DL197" s="465" t="e">
        <f>DB197*(1-EQ197)</f>
        <v>#VALUE!</v>
      </c>
      <c r="DM197" s="465" t="e">
        <f>DC197*(1-ES197)</f>
        <v>#VALUE!</v>
      </c>
      <c r="DN197" s="465" t="e">
        <f>DD197*(1-ET197)</f>
        <v>#VALUE!</v>
      </c>
      <c r="DO197" s="465" t="e">
        <f>DE197</f>
        <v>#VALUE!</v>
      </c>
      <c r="DP197" s="465" t="e">
        <f>DF197*(1-EU197)</f>
        <v>#VALUE!</v>
      </c>
      <c r="DQ197" s="465" t="e">
        <f>DG197*(1-EV197)</f>
        <v>#VALUE!</v>
      </c>
      <c r="DR197" s="465" t="e">
        <f>DH197*(1-EW197)</f>
        <v>#VALUE!</v>
      </c>
      <c r="DS197" s="465" t="e">
        <f>DI197</f>
        <v>#VALUE!</v>
      </c>
      <c r="DT197" s="465" t="e">
        <f>SUM(DJ197:DS197)</f>
        <v>#VALUE!</v>
      </c>
      <c r="DU197" s="465" t="e">
        <f>(GS197:GX197)+(DP197+DQ197+DR197)*GY197+DS197</f>
        <v>#VALUE!</v>
      </c>
      <c r="DV197" s="451" t="e">
        <f>AV197/$BH197/(1-EP197)</f>
        <v>#VALUE!</v>
      </c>
      <c r="DW197" s="451" t="e">
        <f>AW197/$BH197/(1-ER197)</f>
        <v>#VALUE!</v>
      </c>
      <c r="DX197" s="451" t="e">
        <f>AX197/$BH197/(1-EQ197)</f>
        <v>#VALUE!</v>
      </c>
      <c r="DY197" s="451" t="e">
        <f>AY197/$BH197/(1-ES197)</f>
        <v>#VALUE!</v>
      </c>
      <c r="DZ197" s="451" t="e">
        <f>AZ197/$BH197/(1-ET197)</f>
        <v>#VALUE!</v>
      </c>
      <c r="EA197" s="451" t="e">
        <f>BA197/$BH197/(1-AX197)</f>
        <v>#VALUE!</v>
      </c>
      <c r="EB197" s="451" t="e">
        <f>BB197/$BH197/(1-EU197)</f>
        <v>#VALUE!</v>
      </c>
      <c r="EC197" s="451" t="e">
        <f>BC197/$BH197/(1-EV197)</f>
        <v>#VALUE!</v>
      </c>
      <c r="ED197" s="451" t="e">
        <f>BD197/$BH197/(1-EW197)</f>
        <v>#VALUE!</v>
      </c>
      <c r="EE197" s="451" t="e">
        <f>BG197/BH197</f>
        <v>#VALUE!</v>
      </c>
      <c r="EF197" s="451" t="e">
        <f>DV197/SUM($DV197:$EE197)</f>
        <v>#VALUE!</v>
      </c>
      <c r="EG197" s="451" t="e">
        <f>DW197/SUM($DV197:$EE197)</f>
        <v>#VALUE!</v>
      </c>
      <c r="EH197" s="451" t="e">
        <f>DX197/SUM($DV197:$EE197)</f>
        <v>#VALUE!</v>
      </c>
      <c r="EI197" s="451" t="e">
        <f>DY197/SUM($DV197:$EE197)</f>
        <v>#VALUE!</v>
      </c>
      <c r="EJ197" s="451" t="e">
        <f>DZ197/SUM($DV197:$EE197)</f>
        <v>#VALUE!</v>
      </c>
      <c r="EK197" s="451" t="e">
        <f>EA197/SUM($DV197:$EE197)</f>
        <v>#VALUE!</v>
      </c>
      <c r="EL197" s="451" t="e">
        <f>EB197/SUM($DV197:$EE197)</f>
        <v>#VALUE!</v>
      </c>
      <c r="EM197" s="451" t="e">
        <f>EC197/SUM($DV197:$EE197)</f>
        <v>#VALUE!</v>
      </c>
      <c r="EN197" s="451" t="e">
        <f>ED197/SUM($DV197:$EE197)</f>
        <v>#VALUE!</v>
      </c>
      <c r="EO197" s="451" t="e">
        <f>EE197/SUM($DV197:$EE197)</f>
        <v>#VALUE!</v>
      </c>
      <c r="EP197" s="450">
        <f>EP196</f>
        <v>0.080000000000000002</v>
      </c>
      <c r="EQ197" s="450">
        <f>EQ196</f>
        <v>0.014999999999999999</v>
      </c>
      <c r="ER197" s="450">
        <f>ER196</f>
        <v>0.014999999999999999</v>
      </c>
      <c r="ES197" s="450">
        <f>ES196</f>
        <v>0.014999999999999999</v>
      </c>
      <c r="ET197" s="450">
        <f>ET196</f>
        <v>0.014999999999999999</v>
      </c>
      <c r="EU197" s="450">
        <f>EU196</f>
        <v>0.089999999999999997</v>
      </c>
      <c r="EV197" s="450">
        <f>EV196</f>
        <v>0.089999999999999997</v>
      </c>
      <c r="EW197" s="450">
        <f>EW196</f>
        <v>0.089999999999999997</v>
      </c>
      <c r="EX197" s="431" t="str">
        <f>IF(_tag_month_day!AS187="","",_tag_month_day!AS187/100)</f>
        <v/>
      </c>
      <c r="EY197" s="431" t="str">
        <f>IF(_tag_month_day!AT187="","",_tag_month_day!AT187/100)</f>
        <v/>
      </c>
      <c r="EZ197" s="431" t="str">
        <f>IF(_tag_month_day!AU187="","",_tag_month_day!AU187/100)</f>
        <v/>
      </c>
      <c r="FA197" s="431" t="str">
        <f>IF(_tag_month_day!AV187="","",_tag_month_day!AV187/100)</f>
        <v/>
      </c>
      <c r="FB197" s="431" t="str">
        <f>IF(_tag_month_day!AW187="","",_tag_month_day!AW187/100)</f>
        <v/>
      </c>
      <c r="FC197" s="431" t="str">
        <f>IF(_tag_month_day!AX187="","",_tag_month_day!AX187/100)</f>
        <v/>
      </c>
      <c r="FD197" s="449" t="str">
        <f>IF(_tag_month_day!AY187="","",_tag_month_day!AY187/100)</f>
        <v/>
      </c>
      <c r="FE197" s="449" t="str">
        <f>IF(_tag_month_day!AZ187="","",_tag_month_day!AZ187/100)</f>
        <v/>
      </c>
      <c r="FF197" s="449" t="str">
        <f>IF(_tag_month_day!BA187="","",_tag_month_day!BA187/100)</f>
        <v/>
      </c>
      <c r="FG197" s="449" t="str">
        <f>IF(_tag_month_day!BB187="","",_tag_month_day!BB187/100)</f>
        <v/>
      </c>
      <c r="FH197" s="467" t="str">
        <f>IF(_tag_month_day!BC187="","",_tag_month_day!BC187/100)</f>
        <v/>
      </c>
      <c r="FI197" s="449">
        <f>FI196</f>
        <v>0.40999999999999998</v>
      </c>
      <c r="FJ197" s="449">
        <f>FJ196</f>
        <v>0.11</v>
      </c>
      <c r="FK197" s="449">
        <f>FK196</f>
        <v>0.014999999999999999</v>
      </c>
      <c r="FL197" s="449">
        <f>FL196</f>
        <v>0</v>
      </c>
      <c r="FM197" s="467">
        <f>FM196</f>
        <v>0.0001</v>
      </c>
      <c r="FN197" s="449">
        <f>FN196</f>
        <v>0.32000000000000001</v>
      </c>
      <c r="FO197" s="449">
        <f>FO196</f>
        <v>0.20000000000000001</v>
      </c>
      <c r="FP197" s="449">
        <f>FP196</f>
        <v>0.01</v>
      </c>
      <c r="FQ197" s="449">
        <f>FQ196</f>
        <v>0</v>
      </c>
      <c r="FR197" s="467">
        <f>FR196</f>
        <v>0.0001</v>
      </c>
      <c r="FS197" s="449" t="str">
        <f>IF(_tag_month_day!BD187="","",_tag_month_day!BD187/100)</f>
        <v/>
      </c>
      <c r="FT197" s="449" t="str">
        <f>IF(_tag_month_day!BE187="","",_tag_month_day!BE187/100)</f>
        <v/>
      </c>
      <c r="FU197" s="449" t="str">
        <f>IF(_tag_month_day!BF187="","",_tag_month_day!BF187/100)</f>
        <v/>
      </c>
      <c r="FV197" s="449" t="str">
        <f>IF(_tag_month_day!BG187="","",_tag_month_day!BG187/100)</f>
        <v/>
      </c>
      <c r="FW197" s="467" t="str">
        <f>IF(_tag_month_day!BH187="","",_tag_month_day!BH187/100)</f>
        <v/>
      </c>
      <c r="FX197" s="449" t="str">
        <f>IF(_tag_month_day!BI187="","",_tag_month_day!BI187/100)</f>
        <v/>
      </c>
      <c r="FY197" s="449" t="str">
        <f>IF(_tag_month_day!BJ187="","",_tag_month_day!BJ187/100)</f>
        <v/>
      </c>
      <c r="FZ197" s="468" t="str">
        <f>IF(_tag_month_day!BK187="","",_tag_month_day!BK187/100)</f>
        <v/>
      </c>
      <c r="GA197" s="449" t="str">
        <f>IF(_tag_month_day!BL187="","",_tag_month_day!BL187/100)</f>
        <v/>
      </c>
      <c r="GB197" s="467" t="str">
        <f>IF(_tag_month_day!BM187="","",_tag_month_day!BM187/100)</f>
        <v/>
      </c>
      <c r="GC197" s="431" t="str">
        <f>IF(_tag_month_day!BN187="","",_tag_month_day!BN187/100)</f>
        <v/>
      </c>
      <c r="GD197" s="431" t="str">
        <f>IF(_tag_month_day!BO187="","",_tag_month_day!BO187/100)</f>
        <v/>
      </c>
      <c r="GE197" s="431" t="str">
        <f>IF(_tag_month_day!BP187="","",_tag_month_day!BP187/100)</f>
        <v/>
      </c>
      <c r="GF197" s="431" t="str">
        <f>IF(_tag_month_day!BQ187="","",_tag_month_day!BQ187/100)</f>
        <v/>
      </c>
      <c r="GG197" s="431" t="str">
        <f>IF(_tag_month_day!BR187="","",_tag_month_day!BR187/100)</f>
        <v/>
      </c>
      <c r="GH197" s="431" t="str">
        <f>IF(_tag_month_day!BS187="","",_tag_month_day!BS187/100)</f>
        <v/>
      </c>
      <c r="GI197" s="467" t="str">
        <f>IF(_tag_month_day!BT187="","",_tag_month_day!BT187/100)</f>
        <v/>
      </c>
      <c r="GJ197" s="469" t="str">
        <f>IF(_tag_month_day!BU187="","",_tag_month_day!BU187/100)</f>
        <v/>
      </c>
      <c r="GK197" s="470">
        <f>GK196</f>
        <v>0.070000000000000007</v>
      </c>
      <c r="GL197" s="470">
        <f>GL196</f>
        <v>0.029999999999999999</v>
      </c>
      <c r="GM197" s="471" t="str">
        <f>IF(_tag_month_day!BX187="","",_tag_month_day!BX187/100)</f>
        <v/>
      </c>
      <c r="GN197" s="470">
        <f>GN196</f>
        <v>0.070000000000000007</v>
      </c>
      <c r="GO197" s="470">
        <f>GO196</f>
        <v>0.029999999999999999</v>
      </c>
      <c r="GP197" s="470">
        <f>GP196</f>
        <v>0.089999999999999997</v>
      </c>
      <c r="GQ197" s="470">
        <f>GQ196</f>
        <v>0.029999999999999999</v>
      </c>
      <c r="GR197" s="471" t="str">
        <f>IF(_tag_month_day!CA187="","",_tag_month_day!CA187/100)</f>
        <v/>
      </c>
      <c r="GS197" s="472">
        <f>GS196</f>
        <v>0.95299999999999996</v>
      </c>
      <c r="GT197" s="472">
        <f>GT196</f>
        <v>0.55000000000000004</v>
      </c>
      <c r="GU197" s="472">
        <f>GU196</f>
        <v>0.55000000000000004</v>
      </c>
      <c r="GV197" s="472">
        <f>GV196</f>
        <v>0.55000000000000004</v>
      </c>
      <c r="GW197" s="472">
        <f>GW196</f>
        <v>0.5</v>
      </c>
      <c r="GX197" s="472">
        <f>GX196</f>
        <v>0.93500000000000005</v>
      </c>
      <c r="GY197" s="472">
        <f>GY196</f>
        <v>0.14999999999999999</v>
      </c>
      <c r="GZ197" s="472">
        <f>GZ196</f>
        <v>1</v>
      </c>
      <c r="HA197" s="474">
        <f>HA196</f>
        <v>0.047</v>
      </c>
      <c r="HB197" s="474">
        <f>HB196</f>
        <v>0.45000000000000001</v>
      </c>
      <c r="HC197" s="474">
        <f>HC196</f>
        <v>0.45000000000000001</v>
      </c>
      <c r="HD197" s="474">
        <f>HD196</f>
        <v>0.45000000000000001</v>
      </c>
      <c r="HE197" s="474">
        <f>HE196</f>
        <v>0.5</v>
      </c>
      <c r="HF197" s="474">
        <f>HF196</f>
        <v>0.065000000000000002</v>
      </c>
      <c r="HG197" s="474">
        <f>HG196</f>
        <v>0.84999999999999998</v>
      </c>
      <c r="HH197" s="474">
        <f>HH196</f>
        <v>0</v>
      </c>
      <c r="HI197" s="10" t="e">
        <f>IF(BZ197&lt;&gt;"",CK197-BV197,0)</f>
        <v>#VALUE!</v>
      </c>
      <c r="HJ197" s="10" t="e">
        <f>IF(AJ197&gt;0,AH197-AJ197,0)</f>
        <v>#VALUE!</v>
      </c>
      <c r="HK197" s="466">
        <f>HK196</f>
        <v>0.84999999999999998</v>
      </c>
      <c r="HL197" s="424">
        <f>HL196</f>
        <v>550000</v>
      </c>
      <c r="HM197" s="424">
        <f>HM196</f>
        <v>480000</v>
      </c>
      <c r="HN197" s="465" t="e">
        <f>(DJ197*EZ197+DK197*FH197+DL197*FM197+DM197*FR197+DN197*FW197+DO197*GB197+DS197*GI197+DP197*GM197+DR197*GR197)*1000*2</f>
        <v>#VALUE!</v>
      </c>
      <c r="HO197" s="465" t="e">
        <f>HN197*HK197*$HO$2/HL197*1000000</f>
        <v>#VALUE!</v>
      </c>
      <c r="HP197" s="465" t="e">
        <f>HN197*HK197*$HP$2/HM197*1000000</f>
        <v>#VALUE!</v>
      </c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</row>
    <row customFormat="1" r="198" s="0">
      <c r="A198" s="420">
        <v>187</v>
      </c>
      <c r="B198" s="421">
        <f ca="1">IF(D198=D197,B197,IF(D198="夜班",B197+1,B197))</f>
        <v>43593</v>
      </c>
      <c r="C198" s="422">
        <f>C197</f>
        <v>0.041666666666666699</v>
      </c>
      <c r="D198" s="10" t="str">
        <f ca="1">IF(HOUR(G198)&lt;8,"夜班",IF(HOUR(G198)&lt;16,"白班",IF(HOUR(G198)&lt;24,"中班",0)))</f>
        <v>中班</v>
      </c>
      <c r="E198" s="10" t="e">
        <f ca="1">IF(F198=1,"甲",IF(F198=2,"乙",IF(F198=3,"丙",IF(F198=4,"丁",""))))</f>
        <v>#REF!</v>
      </c>
      <c r="F198" s="10" t="e">
        <f ca="1">SUMPRODUCT((成本日报!$A$3:$A$95=计划!B198)*(成本日报!$B$3:$B$95=计划!$D198),成本日报!$C$3:$C$95)</f>
        <v>#REF!</v>
      </c>
      <c r="G198" s="423">
        <f ca="1">G197+C197</f>
        <v>43593.749999999549</v>
      </c>
      <c r="H198" s="423">
        <f ca="1">$G198+$C198/60*10+$C198*0</f>
        <v>43593.756944443994</v>
      </c>
      <c r="I198" s="423">
        <f ca="1">$G198+$C198/60*18+$C198*0</f>
        <v>43593.762499999546</v>
      </c>
      <c r="J198" s="423">
        <f ca="1">$G198+$C198/60*0+$C198*1</f>
        <v>43593.791666666213</v>
      </c>
      <c r="K198" s="423">
        <f ca="1">$G198+$C198/60*30+$C198*2</f>
        <v>43593.85416666622</v>
      </c>
      <c r="L198" s="423">
        <f ca="1">$G198+$C198/60*0+$C198*3</f>
        <v>43593.874999999549</v>
      </c>
      <c r="M198" s="424" t="str">
        <f>IF(_tag_month_day!A188="","",_tag_month_day!A188)</f>
        <v/>
      </c>
      <c r="N198" s="424" t="str">
        <f>IF(_tag_month_day!B188="","",_tag_month_day!B188)</f>
        <v/>
      </c>
      <c r="O198" s="425" t="e">
        <f>IF(M198+N198=0,"",M198+N198)</f>
        <v>#VALUE!</v>
      </c>
      <c r="P198" s="424" t="str">
        <f>IF(_tag_month_day!C188="","",_tag_month_day!C188)</f>
        <v/>
      </c>
      <c r="Q198" s="424" t="str">
        <f>IF(_tag_month_day!D188="","",_tag_month_day!D188)</f>
        <v/>
      </c>
      <c r="R198" s="426" t="str">
        <f>IF(_tag_month_day!CB188="","",_tag_month_day!CB188/100)</f>
        <v/>
      </c>
      <c r="S198" s="427" t="str">
        <f>IF(_tag_month_day!E188="","",_tag_month_day!E188)</f>
        <v/>
      </c>
      <c r="T198" s="427" t="str">
        <f>IF(_tag_month_day!F188="","",_tag_month_day!F188)</f>
        <v/>
      </c>
      <c r="U198" s="428" t="e">
        <f>S198+T198</f>
        <v>#VALUE!</v>
      </c>
      <c r="V198" s="429" t="e">
        <f>U198/AJ198</f>
        <v>#VALUE!</v>
      </c>
      <c r="W198" s="430" t="str">
        <f>IF(_jhy_month_day!A188="","",_jhy_month_day!A188)</f>
        <v/>
      </c>
      <c r="X198" s="431" t="str">
        <f>IF(_jhy_month_day!B188="","",_jhy_month_day!B188/100)</f>
        <v/>
      </c>
      <c r="Y198" s="431" t="str">
        <f>IF(_jhy_month_day!C188="","",_jhy_month_day!C188/100)</f>
        <v/>
      </c>
      <c r="Z198" s="432">
        <f>Z194+1</f>
        <v>47</v>
      </c>
      <c r="AA198" s="433" t="str">
        <f>IF(_tag_month_day!G188="","",_tag_month_day!G188/100)</f>
        <v/>
      </c>
      <c r="AB198" s="433" t="str">
        <f>IF(_tag_month_day!H188="","",_tag_month_day!H188/100)</f>
        <v/>
      </c>
      <c r="AC198" s="434">
        <f>IF(X198="",AC197,BK198*($AV197*X198+$AW197*FD197+$AX197*FI197+$AY197*FN197+$AZ197*FS197+$BA197*FX197+$BG197*GE197)/(AV197*Y198+AX197*FK197+AW197*FF197+AY197*FP197+AZ197*FU197+BA197*FZ197+BG197*GG197+BB197*GK197+BC197*GN197+BD197*GP197))</f>
        <v>1.59963432013121</v>
      </c>
      <c r="AD198" s="435" t="str">
        <f>IF(AC198=AC197,"",AC198-AC197)</f>
        <v/>
      </c>
      <c r="AE198" s="436" t="str">
        <f>IF(1-AF198=0,"",(1-AF198))</f>
        <v/>
      </c>
      <c r="AF198" s="437">
        <v>1</v>
      </c>
      <c r="AG198" s="10" t="str">
        <f>AG197</f>
        <v>8B4</v>
      </c>
      <c r="AH198" s="438" t="str">
        <f>AH197</f>
        <v/>
      </c>
      <c r="AI198" s="424" t="e">
        <f>IF(ROUND(AJ198-AJ197,1)=0,"",AJ198-AJ197)</f>
        <v>#VALUE!</v>
      </c>
      <c r="AJ198" s="10" t="str">
        <f>IF(_tag_month_day!I188="","",_tag_month_day!I188)</f>
        <v/>
      </c>
      <c r="AK198" s="440" t="s">
        <v>457</v>
      </c>
      <c r="AL198" s="440" t="s">
        <v>470</v>
      </c>
      <c r="AM198" s="440" t="s">
        <v>439</v>
      </c>
      <c r="AN198" s="441">
        <f>AN197</f>
        <v>2</v>
      </c>
      <c r="AO198" s="441">
        <f>AO197</f>
        <v>8</v>
      </c>
      <c r="AP198" s="442" t="e">
        <f>(IF(AN198=0,AS197,AS197*(1+AO198/AN198)/(AR198+AO198/AN198)))+AT198</f>
        <v>#VALUE!</v>
      </c>
      <c r="AQ198" s="443" t="str">
        <f>IF(_tag_month_day!J188="","",_tag_month_day!J188/100)</f>
        <v/>
      </c>
      <c r="AR198" s="444">
        <f>AR197</f>
        <v>1.3</v>
      </c>
      <c r="AS198" s="445" t="e">
        <f>AQ198*(AN198*AR198+AO198)/(AN198+AO198)</f>
        <v>#VALUE!</v>
      </c>
      <c r="AT198" s="445" t="e">
        <f>(SUM(BE198:BF198)-SUM(BE197:BF197))*0.05</f>
        <v>#VALUE!</v>
      </c>
      <c r="AU198" s="446" t="str">
        <f>IF(_tag_month_day!CC188="","",IF(_tag_month_day!CC188&gt;0,_tag_month_day!CD188,_tag_month_day!CE188))</f>
        <v/>
      </c>
      <c r="AV198" s="447" t="str">
        <f>IF(_tag_month_day!L188="","",_tag_month_day!L188/100)</f>
        <v/>
      </c>
      <c r="AW198" s="431">
        <f>AW197</f>
        <v>0</v>
      </c>
      <c r="AX198" s="431">
        <f>AX197</f>
        <v>0</v>
      </c>
      <c r="AY198" s="431" t="str">
        <f>IF(_tag_month_day!M188="","",_tag_month_day!M188/100)</f>
        <v/>
      </c>
      <c r="AZ198" s="431" t="str">
        <f>IF(_tag_month_day!N188="","",_tag_month_day!N188/100)</f>
        <v/>
      </c>
      <c r="BA198" s="431" t="str">
        <f>IF(_tag_month_day!O188="","",_tag_month_day!O188/100)</f>
        <v/>
      </c>
      <c r="BB198" s="448" t="str">
        <f>IF(_tag_month_day!P188="","",_tag_month_day!P188/100)</f>
        <v/>
      </c>
      <c r="BC198" s="448">
        <f>BC197</f>
        <v>0</v>
      </c>
      <c r="BD198" s="448" t="str">
        <f>IF(_tag_month_day!Q188="","",_tag_month_day!Q188/100)</f>
        <v/>
      </c>
      <c r="BE198" s="449" t="str">
        <f>IF(_tag_month_day!R188="","",_tag_month_day!R188/100)</f>
        <v/>
      </c>
      <c r="BF198" s="388" t="e">
        <f>(AU198*(100+BE198*100))/(AJ198-AU198)/100</f>
        <v>#VALUE!</v>
      </c>
      <c r="BG198" s="450" t="e">
        <f>BE198+BF198</f>
        <v>#VALUE!</v>
      </c>
      <c r="BH198" s="451" t="e">
        <f>SUM(AV198:BF198)</f>
        <v>#VALUE!</v>
      </c>
      <c r="BI198" s="452" t="e">
        <f>IF(CX198=0,BI197,(DK198*查询!$R$5+DL198*查询!$Q$5+DM198*查询!$N$5+DN198*查询!$O$5+DO198*查询!$P$5)*AF198/CX198)</f>
        <v>#VALUE!</v>
      </c>
      <c r="BJ198" s="452" t="e">
        <f>IF(CX198=0,BJ197,(DP198*查询!$S$5+DQ198*查询!$T$5+DR198*查询!$U$5)*AF198/CX198)</f>
        <v>#VALUE!</v>
      </c>
      <c r="BK198" s="452">
        <f>BK197</f>
        <v>1</v>
      </c>
      <c r="BL198" s="453" t="e">
        <f>SUMPRODUCT((AV198:BA198)*(GS198:GX198))/((GS198:GX198)+SUM(BB198:BD198)*GY198+BG198*GZ198)</f>
        <v>#VALUE!</v>
      </c>
      <c r="BM198" s="453" t="e">
        <f>BK198*($AV198*FB198+$AW198*FD198+$AX198*FI198+$AY198*FN198+$AZ198*FS198+$BA198*FX198+$BG198*GE198)/(AV198*EY198+AX198*FK198+AW198*FF198+AY198*FP198+AZ198*FU198+BA198*FZ198+BG198*GG198+BB198*GK198+BC198*GN198+BD198*GP198)</f>
        <v>#VALUE!</v>
      </c>
      <c r="BN198" s="453" t="e">
        <f>($AV198*FC198+$AX198*FJ198+$AW198*FE198+$AY198*FO198+$AZ198*FT198+$BA198*FY198+$BG198*GF198)/($AV198*FA198+BG198*GH198+BB198*GL198+BC198*GO198+BD198*GQ198+BA198*GA198)</f>
        <v>#VALUE!</v>
      </c>
      <c r="BO198" s="454" t="e">
        <f>SUMPRODUCT(AV198:BA198*GS198:GX198)/(GS198:GX198+(BB198+BC198+BD198)*GY198+BG198)</f>
        <v>#VALUE!</v>
      </c>
      <c r="BP198" s="454" t="e">
        <f>SUMPRODUCT(AV198:BA198*GS198:GX198)/(GS198:GX198+(BB198+BC198+BD198)*GY198+BG198)</f>
        <v>#VALUE!</v>
      </c>
      <c r="BQ198" s="454" t="e">
        <f>SUMPRODUCT(AV198:BA198*GS198:GX198)/(GS198:GX198+(BB198+BC198+BD198)*GY198+BG198)</f>
        <v>#VALUE!</v>
      </c>
      <c r="BR198" s="453" t="str">
        <f>IF(_tag_month_day!T188="","",_tag_month_day!T188)</f>
        <v/>
      </c>
      <c r="BS198" s="453" t="str">
        <f>IF(_tag_month_day!U188="","",_tag_month_day!U188)</f>
        <v/>
      </c>
      <c r="BT198" s="455" t="str">
        <f>IF(CK198="","",IF((CK198&gt;=BV198-0.12)*(CK198&lt;=BV198+0.12),"合格","不合格"))</f>
        <v/>
      </c>
      <c r="BU198" s="456" t="str">
        <f>IF(_tag_month_day!V188="","",_tag_month_day!V188)</f>
        <v/>
      </c>
      <c r="BV198" s="457" t="str">
        <f>IF(_tag_month_day!W188="","",_tag_month_day!W188)</f>
        <v/>
      </c>
      <c r="BW198" s="458" t="str">
        <f>IF(_tag_month_day!X188="","",_tag_month_day!X188)</f>
        <v/>
      </c>
      <c r="BX198" s="458" t="str">
        <f>IF(_tag_month_day!Y188="","",_tag_month_day!Y188)</f>
        <v/>
      </c>
      <c r="BY198" s="459">
        <f ca="1">L198</f>
        <v>43593.874999999549</v>
      </c>
      <c r="BZ198" s="460"/>
      <c r="CA198" s="461"/>
      <c r="CB198" s="424" t="str">
        <f>IF(_tag_month_day!Z188="","",_tag_month_day!Z188)</f>
        <v/>
      </c>
      <c r="CC198" s="424" t="str">
        <f>IF(_tag_month_day!AA188="","",_tag_month_day!AA188)</f>
        <v/>
      </c>
      <c r="CD198" s="424" t="str">
        <f>IF(_tag_month_day!AB188="","",_tag_month_day!AB188)</f>
        <v/>
      </c>
      <c r="CE198" s="424" t="str">
        <f>IF(_tag_month_day!AC188="","",_tag_month_day!AC188)</f>
        <v/>
      </c>
      <c r="CF198" s="424" t="str">
        <f>IF(_tag_month_day!AD188="","",_tag_month_day!AD188)</f>
        <v/>
      </c>
      <c r="CG198" s="424" t="str">
        <f>IF(_tag_month_day!AE188="","",_tag_month_day!AE188)</f>
        <v/>
      </c>
      <c r="CH198" s="424" t="str">
        <f>IF(_tag_month_day!AF188="","",_tag_month_day!AF188)</f>
        <v/>
      </c>
      <c r="CI198" s="424" t="str">
        <f>IF(_tag_month_day!AG188="","",_tag_month_day!AG188)</f>
        <v/>
      </c>
      <c r="CJ198" s="424" t="str">
        <f>IF(_tag_month_day!AH188="","",_tag_month_day!AH188)</f>
        <v/>
      </c>
      <c r="CK198" s="424" t="str">
        <f>IF(_tag_month_day!AI188="","",_tag_month_day!AI188)</f>
        <v/>
      </c>
      <c r="CL198" s="4" t="str">
        <f>IF(_tag_month_day!AJ188="","",_tag_month_day!AJ188)</f>
        <v/>
      </c>
      <c r="CM198" s="4" t="str">
        <f>IF(_tag_month_day!AK188="","",_tag_month_day!AK188)</f>
        <v/>
      </c>
      <c r="CN198" s="4" t="str">
        <f>IF(_tag_month_day!AL188="","",_tag_month_day!AL188)</f>
        <v/>
      </c>
      <c r="CO198" s="4" t="str">
        <f>IF(_tag_month_day!AM188="","",_tag_month_day!AM188)</f>
        <v/>
      </c>
      <c r="CP198" s="4" t="str">
        <f>IF(_tag_month_day!AN188="","",_tag_month_day!AN188)</f>
        <v/>
      </c>
      <c r="CQ198" s="4" t="str">
        <f>IF(_tag_month_day!AO188="","",_tag_month_day!AO188)</f>
        <v/>
      </c>
      <c r="CR198" s="462" t="str">
        <f>IF(_tag_month_day!AP188="","",_tag_month_day!AP188)</f>
        <v/>
      </c>
      <c r="CS198" s="463" t="str">
        <f>IF(_tag_month_day!AQ188="","",_tag_month_day!AQ188)</f>
        <v/>
      </c>
      <c r="CT198" s="4" t="str">
        <f>IF(_tag_month_day!AR188="","",_tag_month_day!AR188)</f>
        <v/>
      </c>
      <c r="CU198" s="464" t="e">
        <f>DU198/AJ198</f>
        <v>#VALUE!</v>
      </c>
      <c r="CV198" s="451" t="e">
        <f>BG198/BH198</f>
        <v>#VALUE!</v>
      </c>
      <c r="CW198" s="465" t="e">
        <f>AJ198*(1-CV198)*CU198*AF198</f>
        <v>#VALUE!</v>
      </c>
      <c r="CX198" s="465" t="e">
        <f>CW198*94%</f>
        <v>#VALUE!</v>
      </c>
      <c r="CY198" s="466" t="e">
        <f>IF(CX198=0,0,DS198/(DS198+CX198))</f>
        <v>#VALUE!</v>
      </c>
      <c r="CZ198" s="465" t="e">
        <f>$AJ198*EF198</f>
        <v>#VALUE!</v>
      </c>
      <c r="DA198" s="465" t="e">
        <f>$AJ198*EG198</f>
        <v>#VALUE!</v>
      </c>
      <c r="DB198" s="465" t="e">
        <f>$AJ198*EH198</f>
        <v>#VALUE!</v>
      </c>
      <c r="DC198" s="465" t="e">
        <f>$AJ198*EI198</f>
        <v>#VALUE!</v>
      </c>
      <c r="DD198" s="465" t="e">
        <f>$AJ198*EJ198</f>
        <v>#VALUE!</v>
      </c>
      <c r="DE198" s="465" t="e">
        <f>$AJ198*EK198</f>
        <v>#VALUE!</v>
      </c>
      <c r="DF198" s="465" t="e">
        <f>$AJ198*EL198</f>
        <v>#VALUE!</v>
      </c>
      <c r="DG198" s="465" t="e">
        <f>$AJ198*EM198</f>
        <v>#VALUE!</v>
      </c>
      <c r="DH198" s="465" t="e">
        <f>$AJ198*EN198</f>
        <v>#VALUE!</v>
      </c>
      <c r="DI198" s="465" t="e">
        <f>$AJ198*EO198</f>
        <v>#VALUE!</v>
      </c>
      <c r="DJ198" s="465" t="e">
        <f>CZ198*(1-EP198)</f>
        <v>#VALUE!</v>
      </c>
      <c r="DK198" s="465" t="e">
        <f>DA198*(1-ER198)</f>
        <v>#VALUE!</v>
      </c>
      <c r="DL198" s="465" t="e">
        <f>DB198*(1-EQ198)</f>
        <v>#VALUE!</v>
      </c>
      <c r="DM198" s="465" t="e">
        <f>DC198*(1-ES198)</f>
        <v>#VALUE!</v>
      </c>
      <c r="DN198" s="465" t="e">
        <f>DD198*(1-ET198)</f>
        <v>#VALUE!</v>
      </c>
      <c r="DO198" s="465" t="e">
        <f>DE198</f>
        <v>#VALUE!</v>
      </c>
      <c r="DP198" s="465" t="e">
        <f>DF198*(1-EU198)</f>
        <v>#VALUE!</v>
      </c>
      <c r="DQ198" s="465" t="e">
        <f>DG198*(1-EV198)</f>
        <v>#VALUE!</v>
      </c>
      <c r="DR198" s="465" t="e">
        <f>DH198*(1-EW198)</f>
        <v>#VALUE!</v>
      </c>
      <c r="DS198" s="465" t="e">
        <f>DI198</f>
        <v>#VALUE!</v>
      </c>
      <c r="DT198" s="465" t="e">
        <f>SUM(DJ198:DS198)</f>
        <v>#VALUE!</v>
      </c>
      <c r="DU198" s="465" t="e">
        <f>(GS198:GX198)+(DP198+DQ198+DR198)*GY198+DS198</f>
        <v>#VALUE!</v>
      </c>
      <c r="DV198" s="451" t="e">
        <f>AV198/$BH198/(1-EP198)</f>
        <v>#VALUE!</v>
      </c>
      <c r="DW198" s="451" t="e">
        <f>AW198/$BH198/(1-ER198)</f>
        <v>#VALUE!</v>
      </c>
      <c r="DX198" s="451" t="e">
        <f>AX198/$BH198/(1-EQ198)</f>
        <v>#VALUE!</v>
      </c>
      <c r="DY198" s="451" t="e">
        <f>AY198/$BH198/(1-ES198)</f>
        <v>#VALUE!</v>
      </c>
      <c r="DZ198" s="451" t="e">
        <f>AZ198/$BH198/(1-ET198)</f>
        <v>#VALUE!</v>
      </c>
      <c r="EA198" s="451" t="e">
        <f>BA198/$BH198/(1-AX198)</f>
        <v>#VALUE!</v>
      </c>
      <c r="EB198" s="451" t="e">
        <f>BB198/$BH198/(1-EU198)</f>
        <v>#VALUE!</v>
      </c>
      <c r="EC198" s="451" t="e">
        <f>BC198/$BH198/(1-EV198)</f>
        <v>#VALUE!</v>
      </c>
      <c r="ED198" s="451" t="e">
        <f>BD198/$BH198/(1-EW198)</f>
        <v>#VALUE!</v>
      </c>
      <c r="EE198" s="451" t="e">
        <f>BG198/BH198</f>
        <v>#VALUE!</v>
      </c>
      <c r="EF198" s="451" t="e">
        <f>DV198/SUM($DV198:$EE198)</f>
        <v>#VALUE!</v>
      </c>
      <c r="EG198" s="451" t="e">
        <f>DW198/SUM($DV198:$EE198)</f>
        <v>#VALUE!</v>
      </c>
      <c r="EH198" s="451" t="e">
        <f>DX198/SUM($DV198:$EE198)</f>
        <v>#VALUE!</v>
      </c>
      <c r="EI198" s="451" t="e">
        <f>DY198/SUM($DV198:$EE198)</f>
        <v>#VALUE!</v>
      </c>
      <c r="EJ198" s="451" t="e">
        <f>DZ198/SUM($DV198:$EE198)</f>
        <v>#VALUE!</v>
      </c>
      <c r="EK198" s="451" t="e">
        <f>EA198/SUM($DV198:$EE198)</f>
        <v>#VALUE!</v>
      </c>
      <c r="EL198" s="451" t="e">
        <f>EB198/SUM($DV198:$EE198)</f>
        <v>#VALUE!</v>
      </c>
      <c r="EM198" s="451" t="e">
        <f>EC198/SUM($DV198:$EE198)</f>
        <v>#VALUE!</v>
      </c>
      <c r="EN198" s="451" t="e">
        <f>ED198/SUM($DV198:$EE198)</f>
        <v>#VALUE!</v>
      </c>
      <c r="EO198" s="451" t="e">
        <f>EE198/SUM($DV198:$EE198)</f>
        <v>#VALUE!</v>
      </c>
      <c r="EP198" s="450">
        <f>EP197</f>
        <v>0.080000000000000002</v>
      </c>
      <c r="EQ198" s="450">
        <f>EQ197</f>
        <v>0.014999999999999999</v>
      </c>
      <c r="ER198" s="450">
        <f>ER197</f>
        <v>0.014999999999999999</v>
      </c>
      <c r="ES198" s="450">
        <f>ES197</f>
        <v>0.014999999999999999</v>
      </c>
      <c r="ET198" s="450">
        <f>ET197</f>
        <v>0.014999999999999999</v>
      </c>
      <c r="EU198" s="450">
        <f>EU197</f>
        <v>0.089999999999999997</v>
      </c>
      <c r="EV198" s="450">
        <f>EV197</f>
        <v>0.089999999999999997</v>
      </c>
      <c r="EW198" s="450">
        <f>EW197</f>
        <v>0.089999999999999997</v>
      </c>
      <c r="EX198" s="431" t="str">
        <f>IF(_tag_month_day!AS188="","",_tag_month_day!AS188/100)</f>
        <v/>
      </c>
      <c r="EY198" s="431" t="str">
        <f>IF(_tag_month_day!AT188="","",_tag_month_day!AT188/100)</f>
        <v/>
      </c>
      <c r="EZ198" s="431" t="str">
        <f>IF(_tag_month_day!AU188="","",_tag_month_day!AU188/100)</f>
        <v/>
      </c>
      <c r="FA198" s="431" t="str">
        <f>IF(_tag_month_day!AV188="","",_tag_month_day!AV188/100)</f>
        <v/>
      </c>
      <c r="FB198" s="431" t="str">
        <f>IF(_tag_month_day!AW188="","",_tag_month_day!AW188/100)</f>
        <v/>
      </c>
      <c r="FC198" s="431" t="str">
        <f>IF(_tag_month_day!AX188="","",_tag_month_day!AX188/100)</f>
        <v/>
      </c>
      <c r="FD198" s="449" t="str">
        <f>IF(_tag_month_day!AY188="","",_tag_month_day!AY188/100)</f>
        <v/>
      </c>
      <c r="FE198" s="449" t="str">
        <f>IF(_tag_month_day!AZ188="","",_tag_month_day!AZ188/100)</f>
        <v/>
      </c>
      <c r="FF198" s="449" t="str">
        <f>IF(_tag_month_day!BA188="","",_tag_month_day!BA188/100)</f>
        <v/>
      </c>
      <c r="FG198" s="449" t="str">
        <f>IF(_tag_month_day!BB188="","",_tag_month_day!BB188/100)</f>
        <v/>
      </c>
      <c r="FH198" s="467" t="str">
        <f>IF(_tag_month_day!BC188="","",_tag_month_day!BC188/100)</f>
        <v/>
      </c>
      <c r="FI198" s="449">
        <f>FI197</f>
        <v>0.40999999999999998</v>
      </c>
      <c r="FJ198" s="449">
        <f>FJ197</f>
        <v>0.11</v>
      </c>
      <c r="FK198" s="449">
        <f>FK197</f>
        <v>0.014999999999999999</v>
      </c>
      <c r="FL198" s="449">
        <f>FL197</f>
        <v>0</v>
      </c>
      <c r="FM198" s="467">
        <f>FM197</f>
        <v>0.0001</v>
      </c>
      <c r="FN198" s="449">
        <f>FN197</f>
        <v>0.32000000000000001</v>
      </c>
      <c r="FO198" s="449">
        <f>FO197</f>
        <v>0.20000000000000001</v>
      </c>
      <c r="FP198" s="449">
        <f>FP197</f>
        <v>0.01</v>
      </c>
      <c r="FQ198" s="449">
        <f>FQ197</f>
        <v>0</v>
      </c>
      <c r="FR198" s="467">
        <f>FR197</f>
        <v>0.0001</v>
      </c>
      <c r="FS198" s="449" t="str">
        <f>IF(_tag_month_day!BD188="","",_tag_month_day!BD188/100)</f>
        <v/>
      </c>
      <c r="FT198" s="449" t="str">
        <f>IF(_tag_month_day!BE188="","",_tag_month_day!BE188/100)</f>
        <v/>
      </c>
      <c r="FU198" s="449" t="str">
        <f>IF(_tag_month_day!BF188="","",_tag_month_day!BF188/100)</f>
        <v/>
      </c>
      <c r="FV198" s="449" t="str">
        <f>IF(_tag_month_day!BG188="","",_tag_month_day!BG188/100)</f>
        <v/>
      </c>
      <c r="FW198" s="467" t="str">
        <f>IF(_tag_month_day!BH188="","",_tag_month_day!BH188/100)</f>
        <v/>
      </c>
      <c r="FX198" s="449" t="str">
        <f>IF(_tag_month_day!BI188="","",_tag_month_day!BI188/100)</f>
        <v/>
      </c>
      <c r="FY198" s="449" t="str">
        <f>IF(_tag_month_day!BJ188="","",_tag_month_day!BJ188/100)</f>
        <v/>
      </c>
      <c r="FZ198" s="468" t="str">
        <f>IF(_tag_month_day!BK188="","",_tag_month_day!BK188/100)</f>
        <v/>
      </c>
      <c r="GA198" s="449" t="str">
        <f>IF(_tag_month_day!BL188="","",_tag_month_day!BL188/100)</f>
        <v/>
      </c>
      <c r="GB198" s="467" t="str">
        <f>IF(_tag_month_day!BM188="","",_tag_month_day!BM188/100)</f>
        <v/>
      </c>
      <c r="GC198" s="431" t="str">
        <f>IF(_tag_month_day!BN188="","",_tag_month_day!BN188/100)</f>
        <v/>
      </c>
      <c r="GD198" s="431" t="str">
        <f>IF(_tag_month_day!BO188="","",_tag_month_day!BO188/100)</f>
        <v/>
      </c>
      <c r="GE198" s="431" t="str">
        <f>IF(_tag_month_day!BP188="","",_tag_month_day!BP188/100)</f>
        <v/>
      </c>
      <c r="GF198" s="431" t="str">
        <f>IF(_tag_month_day!BQ188="","",_tag_month_day!BQ188/100)</f>
        <v/>
      </c>
      <c r="GG198" s="431" t="str">
        <f>IF(_tag_month_day!BR188="","",_tag_month_day!BR188/100)</f>
        <v/>
      </c>
      <c r="GH198" s="431" t="str">
        <f>IF(_tag_month_day!BS188="","",_tag_month_day!BS188/100)</f>
        <v/>
      </c>
      <c r="GI198" s="467" t="str">
        <f>IF(_tag_month_day!BT188="","",_tag_month_day!BT188/100)</f>
        <v/>
      </c>
      <c r="GJ198" s="469" t="str">
        <f>IF(_tag_month_day!BU188="","",_tag_month_day!BU188/100)</f>
        <v/>
      </c>
      <c r="GK198" s="470">
        <f>GK197</f>
        <v>0.070000000000000007</v>
      </c>
      <c r="GL198" s="470">
        <f>GL197</f>
        <v>0.029999999999999999</v>
      </c>
      <c r="GM198" s="471" t="str">
        <f>IF(_tag_month_day!BX188="","",_tag_month_day!BX188/100)</f>
        <v/>
      </c>
      <c r="GN198" s="470">
        <f>GN197</f>
        <v>0.070000000000000007</v>
      </c>
      <c r="GO198" s="470">
        <f>GO197</f>
        <v>0.029999999999999999</v>
      </c>
      <c r="GP198" s="470">
        <f>GP197</f>
        <v>0.089999999999999997</v>
      </c>
      <c r="GQ198" s="470">
        <f>GQ197</f>
        <v>0.029999999999999999</v>
      </c>
      <c r="GR198" s="471" t="str">
        <f>IF(_tag_month_day!CA188="","",_tag_month_day!CA188/100)</f>
        <v/>
      </c>
      <c r="GS198" s="472">
        <f>GS197</f>
        <v>0.95299999999999996</v>
      </c>
      <c r="GT198" s="472">
        <f>GT197</f>
        <v>0.55000000000000004</v>
      </c>
      <c r="GU198" s="472">
        <f>GU197</f>
        <v>0.55000000000000004</v>
      </c>
      <c r="GV198" s="472">
        <f>GV197</f>
        <v>0.55000000000000004</v>
      </c>
      <c r="GW198" s="472">
        <f>GW197</f>
        <v>0.5</v>
      </c>
      <c r="GX198" s="472">
        <f>GX197</f>
        <v>0.93500000000000005</v>
      </c>
      <c r="GY198" s="472">
        <f>GY197</f>
        <v>0.14999999999999999</v>
      </c>
      <c r="GZ198" s="472">
        <f>GZ197</f>
        <v>1</v>
      </c>
      <c r="HA198" s="474">
        <f>HA197</f>
        <v>0.047</v>
      </c>
      <c r="HB198" s="474">
        <f>HB197</f>
        <v>0.45000000000000001</v>
      </c>
      <c r="HC198" s="474">
        <f>HC197</f>
        <v>0.45000000000000001</v>
      </c>
      <c r="HD198" s="474">
        <f>HD197</f>
        <v>0.45000000000000001</v>
      </c>
      <c r="HE198" s="474">
        <f>HE197</f>
        <v>0.5</v>
      </c>
      <c r="HF198" s="474">
        <f>HF197</f>
        <v>0.065000000000000002</v>
      </c>
      <c r="HG198" s="474">
        <f>HG197</f>
        <v>0.84999999999999998</v>
      </c>
      <c r="HH198" s="474">
        <f>HH197</f>
        <v>0</v>
      </c>
      <c r="HI198" s="10">
        <f>IF(BZ198&lt;&gt;"",CK198-BV198,0)</f>
        <v>0</v>
      </c>
      <c r="HJ198" s="10" t="e">
        <f>IF(AJ198&gt;0,AH198-AJ198,0)</f>
        <v>#VALUE!</v>
      </c>
      <c r="HK198" s="466">
        <f>HK197</f>
        <v>0.84999999999999998</v>
      </c>
      <c r="HL198" s="424">
        <f>HL197</f>
        <v>550000</v>
      </c>
      <c r="HM198" s="424">
        <f>HM197</f>
        <v>480000</v>
      </c>
      <c r="HN198" s="465" t="e">
        <f>(DJ198*EZ198+DK198*FH198+DL198*FM198+DM198*FR198+DN198*FW198+DO198*GB198+DS198*GI198+DP198*GM198+DR198*GR198)*1000*2</f>
        <v>#VALUE!</v>
      </c>
      <c r="HO198" s="465" t="e">
        <f>HN198*HK198*$HO$2/HL198*1000000</f>
        <v>#VALUE!</v>
      </c>
      <c r="HP198" s="465" t="e">
        <f>HN198*HK198*$HP$2/HM198*1000000</f>
        <v>#VALUE!</v>
      </c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</row>
    <row customFormat="1" r="199" s="0">
      <c r="A199" s="420">
        <v>188</v>
      </c>
      <c r="B199" s="421">
        <f ca="1">IF(D199=D198,B198,IF(D199="夜班",B198+1,B198))</f>
        <v>43593</v>
      </c>
      <c r="C199" s="422">
        <f>C198</f>
        <v>0.041666666666666699</v>
      </c>
      <c r="D199" s="10" t="str">
        <f ca="1">IF(HOUR(G199)&lt;8,"夜班",IF(HOUR(G199)&lt;16,"白班",IF(HOUR(G199)&lt;24,"中班",0)))</f>
        <v>中班</v>
      </c>
      <c r="E199" s="10" t="e">
        <f ca="1">IF(F199=1,"甲",IF(F199=2,"乙",IF(F199=3,"丙",IF(F199=4,"丁",""))))</f>
        <v>#REF!</v>
      </c>
      <c r="F199" s="10" t="e">
        <f ca="1">SUMPRODUCT((成本日报!$A$3:$A$95=计划!B199)*(成本日报!$B$3:$B$95=计划!$D199),成本日报!$C$3:$C$95)</f>
        <v>#REF!</v>
      </c>
      <c r="G199" s="423">
        <f ca="1">G198+C198</f>
        <v>43593.791666666213</v>
      </c>
      <c r="H199" s="423">
        <f ca="1">$G199+$C199/60*10+$C199*0</f>
        <v>43593.798611110658</v>
      </c>
      <c r="I199" s="423">
        <f ca="1">$G199+$C199/60*18+$C199*0</f>
        <v>43593.80416666621</v>
      </c>
      <c r="J199" s="423">
        <f ca="1">$G199+$C199/60*0+$C199*1</f>
        <v>43593.833333332877</v>
      </c>
      <c r="K199" s="423">
        <f ca="1">$G199+$C199/60*30+$C199*2</f>
        <v>43593.895833332885</v>
      </c>
      <c r="L199" s="423">
        <f ca="1">$G199+$C199/60*0+$C199*3</f>
        <v>43593.916666666213</v>
      </c>
      <c r="M199" s="424" t="str">
        <f>IF(_tag_month_day!A189="","",_tag_month_day!A189)</f>
        <v/>
      </c>
      <c r="N199" s="424" t="str">
        <f>IF(_tag_month_day!B189="","",_tag_month_day!B189)</f>
        <v/>
      </c>
      <c r="O199" s="425" t="e">
        <f>IF(M199+N199=0,"",M199+N199)</f>
        <v>#VALUE!</v>
      </c>
      <c r="P199" s="424" t="str">
        <f>IF(_tag_month_day!C189="","",_tag_month_day!C189)</f>
        <v/>
      </c>
      <c r="Q199" s="424" t="str">
        <f>IF(_tag_month_day!D189="","",_tag_month_day!D189)</f>
        <v/>
      </c>
      <c r="R199" s="426" t="str">
        <f>IF(_tag_month_day!CB189="","",_tag_month_day!CB189/100)</f>
        <v/>
      </c>
      <c r="S199" s="427" t="str">
        <f>IF(_tag_month_day!E189="","",_tag_month_day!E189)</f>
        <v/>
      </c>
      <c r="T199" s="427" t="str">
        <f>IF(_tag_month_day!F189="","",_tag_month_day!F189)</f>
        <v/>
      </c>
      <c r="U199" s="428" t="e">
        <f>S199+T199</f>
        <v>#VALUE!</v>
      </c>
      <c r="V199" s="429" t="e">
        <f>U199/AJ199</f>
        <v>#VALUE!</v>
      </c>
      <c r="W199" s="430" t="str">
        <f>IF(_jhy_month_day!A189="","",_jhy_month_day!A189)</f>
        <v/>
      </c>
      <c r="X199" s="431" t="str">
        <f>IF(_jhy_month_day!B189="","",_jhy_month_day!B189/100)</f>
        <v/>
      </c>
      <c r="Y199" s="431" t="str">
        <f>IF(_jhy_month_day!C189="","",_jhy_month_day!C189/100)</f>
        <v/>
      </c>
      <c r="Z199" s="432">
        <f>Z195+1</f>
        <v>47</v>
      </c>
      <c r="AA199" s="433" t="str">
        <f>IF(_tag_month_day!G189="","",_tag_month_day!G189/100)</f>
        <v/>
      </c>
      <c r="AB199" s="433" t="str">
        <f>IF(_tag_month_day!H189="","",_tag_month_day!H189/100)</f>
        <v/>
      </c>
      <c r="AC199" s="434">
        <f>IF(X199="",AC198,BK199*($AV198*X199+$AW198*FD198+$AX198*FI198+$AY198*FN198+$AZ198*FS198+$BA198*FX198+$BG198*GE198)/(AV198*Y199+AX198*FK198+AW198*FF198+AY198*FP198+AZ198*FU198+BA198*FZ198+BG198*GG198+BB198*GK198+BC198*GN198+BD198*GP198))</f>
        <v>1.59963432013121</v>
      </c>
      <c r="AD199" s="435" t="str">
        <f>IF(AC199=AC198,"",AC199-AC198)</f>
        <v/>
      </c>
      <c r="AE199" s="436" t="str">
        <f>IF(1-AF199=0,"",(1-AF199))</f>
        <v/>
      </c>
      <c r="AF199" s="437">
        <v>1</v>
      </c>
      <c r="AG199" s="10" t="str">
        <f>AG198</f>
        <v>8B4</v>
      </c>
      <c r="AH199" s="438" t="str">
        <f>AH198</f>
        <v/>
      </c>
      <c r="AI199" s="424" t="e">
        <f>IF(ROUND(AJ199-AJ198,1)=0,"",AJ199-AJ198)</f>
        <v>#VALUE!</v>
      </c>
      <c r="AJ199" s="10" t="str">
        <f>IF(_tag_month_day!I189="","",_tag_month_day!I189)</f>
        <v/>
      </c>
      <c r="AK199" s="440"/>
      <c r="AL199" s="440"/>
      <c r="AM199" s="440"/>
      <c r="AN199" s="441">
        <f>AN198</f>
        <v>2</v>
      </c>
      <c r="AO199" s="441">
        <f>AO198</f>
        <v>8</v>
      </c>
      <c r="AP199" s="442" t="e">
        <f>(IF(AN199=0,AS198,AS198*(1+AO199/AN199)/(AR199+AO199/AN199)))+AT199</f>
        <v>#VALUE!</v>
      </c>
      <c r="AQ199" s="443" t="str">
        <f>IF(_tag_month_day!J189="","",_tag_month_day!J189/100)</f>
        <v/>
      </c>
      <c r="AR199" s="444">
        <f>AR198</f>
        <v>1.3</v>
      </c>
      <c r="AS199" s="445" t="e">
        <f>AQ199*(AN199*AR199+AO199)/(AN199+AO199)</f>
        <v>#VALUE!</v>
      </c>
      <c r="AT199" s="445" t="e">
        <f>(SUM(BE199:BF199)-SUM(BE198:BF198))*0.05</f>
        <v>#VALUE!</v>
      </c>
      <c r="AU199" s="446" t="str">
        <f>IF(_tag_month_day!CC189="","",IF(_tag_month_day!CC189&gt;0,_tag_month_day!CD189,_tag_month_day!CE189))</f>
        <v/>
      </c>
      <c r="AV199" s="447" t="str">
        <f>IF(_tag_month_day!L189="","",_tag_month_day!L189/100)</f>
        <v/>
      </c>
      <c r="AW199" s="431">
        <f>AW198</f>
        <v>0</v>
      </c>
      <c r="AX199" s="431">
        <f>AX198</f>
        <v>0</v>
      </c>
      <c r="AY199" s="431" t="str">
        <f>IF(_tag_month_day!M189="","",_tag_month_day!M189/100)</f>
        <v/>
      </c>
      <c r="AZ199" s="431" t="str">
        <f>IF(_tag_month_day!N189="","",_tag_month_day!N189/100)</f>
        <v/>
      </c>
      <c r="BA199" s="431" t="str">
        <f>IF(_tag_month_day!O189="","",_tag_month_day!O189/100)</f>
        <v/>
      </c>
      <c r="BB199" s="448" t="str">
        <f>IF(_tag_month_day!P189="","",_tag_month_day!P189/100)</f>
        <v/>
      </c>
      <c r="BC199" s="448">
        <f>BC198</f>
        <v>0</v>
      </c>
      <c r="BD199" s="448" t="str">
        <f>IF(_tag_month_day!Q189="","",_tag_month_day!Q189/100)</f>
        <v/>
      </c>
      <c r="BE199" s="449" t="str">
        <f>IF(_tag_month_day!R189="","",_tag_month_day!R189/100)</f>
        <v/>
      </c>
      <c r="BF199" s="388" t="e">
        <f>(AU199*(100+BE199*100))/(AJ199-AU199)/100</f>
        <v>#VALUE!</v>
      </c>
      <c r="BG199" s="450" t="e">
        <f>BE199+BF199</f>
        <v>#VALUE!</v>
      </c>
      <c r="BH199" s="451" t="e">
        <f>SUM(AV199:BF199)</f>
        <v>#VALUE!</v>
      </c>
      <c r="BI199" s="452" t="e">
        <f>IF(CX199=0,BI198,(DK199*查询!$R$5+DL199*查询!$Q$5+DM199*查询!$N$5+DN199*查询!$O$5+DO199*查询!$P$5)*AF199/CX199)</f>
        <v>#VALUE!</v>
      </c>
      <c r="BJ199" s="452" t="e">
        <f>IF(CX199=0,BJ198,(DP199*查询!$S$5+DQ199*查询!$T$5+DR199*查询!$U$5)*AF199/CX199)</f>
        <v>#VALUE!</v>
      </c>
      <c r="BK199" s="452">
        <f>BK198</f>
        <v>1</v>
      </c>
      <c r="BL199" s="453" t="e">
        <f>SUMPRODUCT((AV199:BA199)*(GS199:GX199))/((GS199:GX199)+SUM(BB199:BD199)*GY199+BG199*GZ199)</f>
        <v>#VALUE!</v>
      </c>
      <c r="BM199" s="453" t="e">
        <f>BK199*($AV199*FB199+$AW199*FD199+$AX199*FI199+$AY199*FN199+$AZ199*FS199+$BA199*FX199+$BG199*GE199)/(AV199*EY199+AX199*FK199+AW199*FF199+AY199*FP199+AZ199*FU199+BA199*FZ199+BG199*GG199+BB199*GK199+BC199*GN199+BD199*GP199)</f>
        <v>#VALUE!</v>
      </c>
      <c r="BN199" s="453" t="e">
        <f>($AV199*FC199+$AX199*FJ199+$AW199*FE199+$AY199*FO199+$AZ199*FT199+$BA199*FY199+$BG199*GF199)/($AV199*FA199+BG199*GH199+BB199*GL199+BC199*GO199+BD199*GQ199+BA199*GA199)</f>
        <v>#VALUE!</v>
      </c>
      <c r="BO199" s="454" t="e">
        <f>SUMPRODUCT(AV199:BA199*GS199:GX199)/(GS199:GX199+(BB199+BC199+BD199)*GY199+BG199)</f>
        <v>#VALUE!</v>
      </c>
      <c r="BP199" s="454" t="e">
        <f>SUMPRODUCT(AV199:BA199*GS199:GX199)/(GS199:GX199+(BB199+BC199+BD199)*GY199+BG199)</f>
        <v>#VALUE!</v>
      </c>
      <c r="BQ199" s="454" t="e">
        <f>SUMPRODUCT(AV199:BA199*GS199:GX199)/(GS199:GX199+(BB199+BC199+BD199)*GY199+BG199)</f>
        <v>#VALUE!</v>
      </c>
      <c r="BR199" s="453" t="str">
        <f>IF(_tag_month_day!T189="","",_tag_month_day!T189)</f>
        <v/>
      </c>
      <c r="BS199" s="453" t="str">
        <f>IF(_tag_month_day!U189="","",_tag_month_day!U189)</f>
        <v/>
      </c>
      <c r="BT199" s="455" t="str">
        <f>IF(CK199="","",IF((CK199&gt;=BV199-0.12)*(CK199&lt;=BV199+0.12),"合格","不合格"))</f>
        <v/>
      </c>
      <c r="BU199" s="456" t="str">
        <f>IF(_tag_month_day!V189="","",_tag_month_day!V189)</f>
        <v/>
      </c>
      <c r="BV199" s="457" t="str">
        <f>IF(_tag_month_day!W189="","",_tag_month_day!W189)</f>
        <v/>
      </c>
      <c r="BW199" s="458" t="str">
        <f>IF(_tag_month_day!X189="","",_tag_month_day!X189)</f>
        <v/>
      </c>
      <c r="BX199" s="458" t="str">
        <f>IF(_tag_month_day!Y189="","",_tag_month_day!Y189)</f>
        <v/>
      </c>
      <c r="BY199" s="459">
        <f ca="1">L199</f>
        <v>43593.916666666213</v>
      </c>
      <c r="BZ199" s="460" t="s">
        <v>429</v>
      </c>
      <c r="CA199" s="461">
        <v>0.90625</v>
      </c>
      <c r="CB199" s="424" t="str">
        <f>IF(_tag_month_day!Z189="","",_tag_month_day!Z189)</f>
        <v/>
      </c>
      <c r="CC199" s="424" t="str">
        <f>IF(_tag_month_day!AA189="","",_tag_month_day!AA189)</f>
        <v/>
      </c>
      <c r="CD199" s="424" t="str">
        <f>IF(_tag_month_day!AB189="","",_tag_month_day!AB189)</f>
        <v/>
      </c>
      <c r="CE199" s="424" t="str">
        <f>IF(_tag_month_day!AC189="","",_tag_month_day!AC189)</f>
        <v/>
      </c>
      <c r="CF199" s="424" t="str">
        <f>IF(_tag_month_day!AD189="","",_tag_month_day!AD189)</f>
        <v/>
      </c>
      <c r="CG199" s="424" t="str">
        <f>IF(_tag_month_day!AE189="","",_tag_month_day!AE189)</f>
        <v/>
      </c>
      <c r="CH199" s="424" t="str">
        <f>IF(_tag_month_day!AF189="","",_tag_month_day!AF189)</f>
        <v/>
      </c>
      <c r="CI199" s="424" t="str">
        <f>IF(_tag_month_day!AG189="","",_tag_month_day!AG189)</f>
        <v/>
      </c>
      <c r="CJ199" s="424" t="str">
        <f>IF(_tag_month_day!AH189="","",_tag_month_day!AH189)</f>
        <v/>
      </c>
      <c r="CK199" s="424" t="str">
        <f>IF(_tag_month_day!AI189="","",_tag_month_day!AI189)</f>
        <v/>
      </c>
      <c r="CL199" s="4" t="str">
        <f>IF(_tag_month_day!AJ189="","",_tag_month_day!AJ189)</f>
        <v/>
      </c>
      <c r="CM199" s="4" t="str">
        <f>IF(_tag_month_day!AK189="","",_tag_month_day!AK189)</f>
        <v/>
      </c>
      <c r="CN199" s="4" t="str">
        <f>IF(_tag_month_day!AL189="","",_tag_month_day!AL189)</f>
        <v/>
      </c>
      <c r="CO199" s="4" t="str">
        <f>IF(_tag_month_day!AM189="","",_tag_month_day!AM189)</f>
        <v/>
      </c>
      <c r="CP199" s="4" t="str">
        <f>IF(_tag_month_day!AN189="","",_tag_month_day!AN189)</f>
        <v/>
      </c>
      <c r="CQ199" s="4" t="str">
        <f>IF(_tag_month_day!AO189="","",_tag_month_day!AO189)</f>
        <v/>
      </c>
      <c r="CR199" s="462" t="str">
        <f>IF(_tag_month_day!AP189="","",_tag_month_day!AP189)</f>
        <v/>
      </c>
      <c r="CS199" s="463" t="str">
        <f>IF(_tag_month_day!AQ189="","",_tag_month_day!AQ189)</f>
        <v/>
      </c>
      <c r="CT199" s="4" t="str">
        <f>IF(_tag_month_day!AR189="","",_tag_month_day!AR189)</f>
        <v/>
      </c>
      <c r="CU199" s="464" t="e">
        <f>DU199/AJ199</f>
        <v>#VALUE!</v>
      </c>
      <c r="CV199" s="451" t="e">
        <f>BG199/BH199</f>
        <v>#VALUE!</v>
      </c>
      <c r="CW199" s="465" t="e">
        <f>AJ199*(1-CV199)*CU199*AF199</f>
        <v>#VALUE!</v>
      </c>
      <c r="CX199" s="465" t="e">
        <f>CW199*94%</f>
        <v>#VALUE!</v>
      </c>
      <c r="CY199" s="466" t="e">
        <f>IF(CX199=0,0,DS199/(DS199+CX199))</f>
        <v>#VALUE!</v>
      </c>
      <c r="CZ199" s="465" t="e">
        <f>$AJ199*EF199</f>
        <v>#VALUE!</v>
      </c>
      <c r="DA199" s="465" t="e">
        <f>$AJ199*EG199</f>
        <v>#VALUE!</v>
      </c>
      <c r="DB199" s="465" t="e">
        <f>$AJ199*EH199</f>
        <v>#VALUE!</v>
      </c>
      <c r="DC199" s="465" t="e">
        <f>$AJ199*EI199</f>
        <v>#VALUE!</v>
      </c>
      <c r="DD199" s="465" t="e">
        <f>$AJ199*EJ199</f>
        <v>#VALUE!</v>
      </c>
      <c r="DE199" s="465" t="e">
        <f>$AJ199*EK199</f>
        <v>#VALUE!</v>
      </c>
      <c r="DF199" s="465" t="e">
        <f>$AJ199*EL199</f>
        <v>#VALUE!</v>
      </c>
      <c r="DG199" s="465" t="e">
        <f>$AJ199*EM199</f>
        <v>#VALUE!</v>
      </c>
      <c r="DH199" s="465" t="e">
        <f>$AJ199*EN199</f>
        <v>#VALUE!</v>
      </c>
      <c r="DI199" s="465" t="e">
        <f>$AJ199*EO199</f>
        <v>#VALUE!</v>
      </c>
      <c r="DJ199" s="465" t="e">
        <f>CZ199*(1-EP199)</f>
        <v>#VALUE!</v>
      </c>
      <c r="DK199" s="465" t="e">
        <f>DA199*(1-ER199)</f>
        <v>#VALUE!</v>
      </c>
      <c r="DL199" s="465" t="e">
        <f>DB199*(1-EQ199)</f>
        <v>#VALUE!</v>
      </c>
      <c r="DM199" s="465" t="e">
        <f>DC199*(1-ES199)</f>
        <v>#VALUE!</v>
      </c>
      <c r="DN199" s="465" t="e">
        <f>DD199*(1-ET199)</f>
        <v>#VALUE!</v>
      </c>
      <c r="DO199" s="465" t="e">
        <f>DE199</f>
        <v>#VALUE!</v>
      </c>
      <c r="DP199" s="465" t="e">
        <f>DF199*(1-EU199)</f>
        <v>#VALUE!</v>
      </c>
      <c r="DQ199" s="465" t="e">
        <f>DG199*(1-EV199)</f>
        <v>#VALUE!</v>
      </c>
      <c r="DR199" s="465" t="e">
        <f>DH199*(1-EW199)</f>
        <v>#VALUE!</v>
      </c>
      <c r="DS199" s="465" t="e">
        <f>DI199</f>
        <v>#VALUE!</v>
      </c>
      <c r="DT199" s="465" t="e">
        <f>SUM(DJ199:DS199)</f>
        <v>#VALUE!</v>
      </c>
      <c r="DU199" s="465" t="e">
        <f>(GS199:GX199)+(DP199+DQ199+DR199)*GY199+DS199</f>
        <v>#VALUE!</v>
      </c>
      <c r="DV199" s="451" t="e">
        <f>AV199/$BH199/(1-EP199)</f>
        <v>#VALUE!</v>
      </c>
      <c r="DW199" s="451" t="e">
        <f>AW199/$BH199/(1-ER199)</f>
        <v>#VALUE!</v>
      </c>
      <c r="DX199" s="451" t="e">
        <f>AX199/$BH199/(1-EQ199)</f>
        <v>#VALUE!</v>
      </c>
      <c r="DY199" s="451" t="e">
        <f>AY199/$BH199/(1-ES199)</f>
        <v>#VALUE!</v>
      </c>
      <c r="DZ199" s="451" t="e">
        <f>AZ199/$BH199/(1-ET199)</f>
        <v>#VALUE!</v>
      </c>
      <c r="EA199" s="451" t="e">
        <f>BA199/$BH199/(1-AX199)</f>
        <v>#VALUE!</v>
      </c>
      <c r="EB199" s="451" t="e">
        <f>BB199/$BH199/(1-EU199)</f>
        <v>#VALUE!</v>
      </c>
      <c r="EC199" s="451" t="e">
        <f>BC199/$BH199/(1-EV199)</f>
        <v>#VALUE!</v>
      </c>
      <c r="ED199" s="451" t="e">
        <f>BD199/$BH199/(1-EW199)</f>
        <v>#VALUE!</v>
      </c>
      <c r="EE199" s="451" t="e">
        <f>BG199/BH199</f>
        <v>#VALUE!</v>
      </c>
      <c r="EF199" s="451" t="e">
        <f>DV199/SUM($DV199:$EE199)</f>
        <v>#VALUE!</v>
      </c>
      <c r="EG199" s="451" t="e">
        <f>DW199/SUM($DV199:$EE199)</f>
        <v>#VALUE!</v>
      </c>
      <c r="EH199" s="451" t="e">
        <f>DX199/SUM($DV199:$EE199)</f>
        <v>#VALUE!</v>
      </c>
      <c r="EI199" s="451" t="e">
        <f>DY199/SUM($DV199:$EE199)</f>
        <v>#VALUE!</v>
      </c>
      <c r="EJ199" s="451" t="e">
        <f>DZ199/SUM($DV199:$EE199)</f>
        <v>#VALUE!</v>
      </c>
      <c r="EK199" s="451" t="e">
        <f>EA199/SUM($DV199:$EE199)</f>
        <v>#VALUE!</v>
      </c>
      <c r="EL199" s="451" t="e">
        <f>EB199/SUM($DV199:$EE199)</f>
        <v>#VALUE!</v>
      </c>
      <c r="EM199" s="451" t="e">
        <f>EC199/SUM($DV199:$EE199)</f>
        <v>#VALUE!</v>
      </c>
      <c r="EN199" s="451" t="e">
        <f>ED199/SUM($DV199:$EE199)</f>
        <v>#VALUE!</v>
      </c>
      <c r="EO199" s="451" t="e">
        <f>EE199/SUM($DV199:$EE199)</f>
        <v>#VALUE!</v>
      </c>
      <c r="EP199" s="450">
        <f>EP198</f>
        <v>0.080000000000000002</v>
      </c>
      <c r="EQ199" s="450">
        <f>EQ198</f>
        <v>0.014999999999999999</v>
      </c>
      <c r="ER199" s="450">
        <f>ER198</f>
        <v>0.014999999999999999</v>
      </c>
      <c r="ES199" s="450">
        <f>ES198</f>
        <v>0.014999999999999999</v>
      </c>
      <c r="ET199" s="450">
        <f>ET198</f>
        <v>0.014999999999999999</v>
      </c>
      <c r="EU199" s="450">
        <f>EU198</f>
        <v>0.089999999999999997</v>
      </c>
      <c r="EV199" s="450">
        <f>EV198</f>
        <v>0.089999999999999997</v>
      </c>
      <c r="EW199" s="450">
        <f>EW198</f>
        <v>0.089999999999999997</v>
      </c>
      <c r="EX199" s="431" t="str">
        <f>IF(_tag_month_day!AS189="","",_tag_month_day!AS189/100)</f>
        <v/>
      </c>
      <c r="EY199" s="431" t="str">
        <f>IF(_tag_month_day!AT189="","",_tag_month_day!AT189/100)</f>
        <v/>
      </c>
      <c r="EZ199" s="431" t="str">
        <f>IF(_tag_month_day!AU189="","",_tag_month_day!AU189/100)</f>
        <v/>
      </c>
      <c r="FA199" s="431" t="str">
        <f>IF(_tag_month_day!AV189="","",_tag_month_day!AV189/100)</f>
        <v/>
      </c>
      <c r="FB199" s="431" t="str">
        <f>IF(_tag_month_day!AW189="","",_tag_month_day!AW189/100)</f>
        <v/>
      </c>
      <c r="FC199" s="431" t="str">
        <f>IF(_tag_month_day!AX189="","",_tag_month_day!AX189/100)</f>
        <v/>
      </c>
      <c r="FD199" s="449" t="str">
        <f>IF(_tag_month_day!AY189="","",_tag_month_day!AY189/100)</f>
        <v/>
      </c>
      <c r="FE199" s="449" t="str">
        <f>IF(_tag_month_day!AZ189="","",_tag_month_day!AZ189/100)</f>
        <v/>
      </c>
      <c r="FF199" s="449" t="str">
        <f>IF(_tag_month_day!BA189="","",_tag_month_day!BA189/100)</f>
        <v/>
      </c>
      <c r="FG199" s="449" t="str">
        <f>IF(_tag_month_day!BB189="","",_tag_month_day!BB189/100)</f>
        <v/>
      </c>
      <c r="FH199" s="467" t="str">
        <f>IF(_tag_month_day!BC189="","",_tag_month_day!BC189/100)</f>
        <v/>
      </c>
      <c r="FI199" s="449">
        <f>FI198</f>
        <v>0.40999999999999998</v>
      </c>
      <c r="FJ199" s="449">
        <f>FJ198</f>
        <v>0.11</v>
      </c>
      <c r="FK199" s="449">
        <f>FK198</f>
        <v>0.014999999999999999</v>
      </c>
      <c r="FL199" s="449">
        <f>FL198</f>
        <v>0</v>
      </c>
      <c r="FM199" s="467">
        <f>FM198</f>
        <v>0.0001</v>
      </c>
      <c r="FN199" s="449">
        <f>FN198</f>
        <v>0.32000000000000001</v>
      </c>
      <c r="FO199" s="449">
        <f>FO198</f>
        <v>0.20000000000000001</v>
      </c>
      <c r="FP199" s="449">
        <f>FP198</f>
        <v>0.01</v>
      </c>
      <c r="FQ199" s="449">
        <f>FQ198</f>
        <v>0</v>
      </c>
      <c r="FR199" s="467">
        <f>FR198</f>
        <v>0.0001</v>
      </c>
      <c r="FS199" s="449" t="str">
        <f>IF(_tag_month_day!BD189="","",_tag_month_day!BD189/100)</f>
        <v/>
      </c>
      <c r="FT199" s="449" t="str">
        <f>IF(_tag_month_day!BE189="","",_tag_month_day!BE189/100)</f>
        <v/>
      </c>
      <c r="FU199" s="449" t="str">
        <f>IF(_tag_month_day!BF189="","",_tag_month_day!BF189/100)</f>
        <v/>
      </c>
      <c r="FV199" s="449" t="str">
        <f>IF(_tag_month_day!BG189="","",_tag_month_day!BG189/100)</f>
        <v/>
      </c>
      <c r="FW199" s="467" t="str">
        <f>IF(_tag_month_day!BH189="","",_tag_month_day!BH189/100)</f>
        <v/>
      </c>
      <c r="FX199" s="449" t="str">
        <f>IF(_tag_month_day!BI189="","",_tag_month_day!BI189/100)</f>
        <v/>
      </c>
      <c r="FY199" s="449" t="str">
        <f>IF(_tag_month_day!BJ189="","",_tag_month_day!BJ189/100)</f>
        <v/>
      </c>
      <c r="FZ199" s="468" t="str">
        <f>IF(_tag_month_day!BK189="","",_tag_month_day!BK189/100)</f>
        <v/>
      </c>
      <c r="GA199" s="449" t="str">
        <f>IF(_tag_month_day!BL189="","",_tag_month_day!BL189/100)</f>
        <v/>
      </c>
      <c r="GB199" s="467" t="str">
        <f>IF(_tag_month_day!BM189="","",_tag_month_day!BM189/100)</f>
        <v/>
      </c>
      <c r="GC199" s="431" t="str">
        <f>IF(_tag_month_day!BN189="","",_tag_month_day!BN189/100)</f>
        <v/>
      </c>
      <c r="GD199" s="431" t="str">
        <f>IF(_tag_month_day!BO189="","",_tag_month_day!BO189/100)</f>
        <v/>
      </c>
      <c r="GE199" s="431" t="str">
        <f>IF(_tag_month_day!BP189="","",_tag_month_day!BP189/100)</f>
        <v/>
      </c>
      <c r="GF199" s="431" t="str">
        <f>IF(_tag_month_day!BQ189="","",_tag_month_day!BQ189/100)</f>
        <v/>
      </c>
      <c r="GG199" s="431" t="str">
        <f>IF(_tag_month_day!BR189="","",_tag_month_day!BR189/100)</f>
        <v/>
      </c>
      <c r="GH199" s="431" t="str">
        <f>IF(_tag_month_day!BS189="","",_tag_month_day!BS189/100)</f>
        <v/>
      </c>
      <c r="GI199" s="467" t="str">
        <f>IF(_tag_month_day!BT189="","",_tag_month_day!BT189/100)</f>
        <v/>
      </c>
      <c r="GJ199" s="469" t="str">
        <f>IF(_tag_month_day!BU189="","",_tag_month_day!BU189/100)</f>
        <v/>
      </c>
      <c r="GK199" s="470">
        <f>GK198</f>
        <v>0.070000000000000007</v>
      </c>
      <c r="GL199" s="470">
        <f>GL198</f>
        <v>0.029999999999999999</v>
      </c>
      <c r="GM199" s="471" t="str">
        <f>IF(_tag_month_day!BX189="","",_tag_month_day!BX189/100)</f>
        <v/>
      </c>
      <c r="GN199" s="470">
        <f>GN198</f>
        <v>0.070000000000000007</v>
      </c>
      <c r="GO199" s="470">
        <f>GO198</f>
        <v>0.029999999999999999</v>
      </c>
      <c r="GP199" s="470">
        <f>GP198</f>
        <v>0.089999999999999997</v>
      </c>
      <c r="GQ199" s="470">
        <f>GQ198</f>
        <v>0.029999999999999999</v>
      </c>
      <c r="GR199" s="471" t="str">
        <f>IF(_tag_month_day!CA189="","",_tag_month_day!CA189/100)</f>
        <v/>
      </c>
      <c r="GS199" s="472">
        <f>GS198</f>
        <v>0.95299999999999996</v>
      </c>
      <c r="GT199" s="472">
        <f>GT198</f>
        <v>0.55000000000000004</v>
      </c>
      <c r="GU199" s="472">
        <f>GU198</f>
        <v>0.55000000000000004</v>
      </c>
      <c r="GV199" s="472">
        <f>GV198</f>
        <v>0.55000000000000004</v>
      </c>
      <c r="GW199" s="472">
        <f>GW198</f>
        <v>0.5</v>
      </c>
      <c r="GX199" s="472">
        <f>GX198</f>
        <v>0.93500000000000005</v>
      </c>
      <c r="GY199" s="472">
        <f>GY198</f>
        <v>0.14999999999999999</v>
      </c>
      <c r="GZ199" s="472">
        <f>GZ198</f>
        <v>1</v>
      </c>
      <c r="HA199" s="474">
        <f>HA198</f>
        <v>0.047</v>
      </c>
      <c r="HB199" s="474">
        <f>HB198</f>
        <v>0.45000000000000001</v>
      </c>
      <c r="HC199" s="474">
        <f>HC198</f>
        <v>0.45000000000000001</v>
      </c>
      <c r="HD199" s="474">
        <f>HD198</f>
        <v>0.45000000000000001</v>
      </c>
      <c r="HE199" s="474">
        <f>HE198</f>
        <v>0.5</v>
      </c>
      <c r="HF199" s="474">
        <f>HF198</f>
        <v>0.065000000000000002</v>
      </c>
      <c r="HG199" s="474">
        <f>HG198</f>
        <v>0.84999999999999998</v>
      </c>
      <c r="HH199" s="474">
        <f>HH198</f>
        <v>0</v>
      </c>
      <c r="HI199" s="10" t="e">
        <f>IF(BZ199&lt;&gt;"",CK199-BV199,0)</f>
        <v>#VALUE!</v>
      </c>
      <c r="HJ199" s="10" t="e">
        <f>IF(AJ199&gt;0,AH199-AJ199,0)</f>
        <v>#VALUE!</v>
      </c>
      <c r="HK199" s="466">
        <f>HK198</f>
        <v>0.84999999999999998</v>
      </c>
      <c r="HL199" s="424">
        <f>HL198</f>
        <v>550000</v>
      </c>
      <c r="HM199" s="424">
        <f>HM198</f>
        <v>480000</v>
      </c>
      <c r="HN199" s="465" t="e">
        <f>(DJ199*EZ199+DK199*FH199+DL199*FM199+DM199*FR199+DN199*FW199+DO199*GB199+DS199*GI199+DP199*GM199+DR199*GR199)*1000*2</f>
        <v>#VALUE!</v>
      </c>
      <c r="HO199" s="465" t="e">
        <f>HN199*HK199*$HO$2/HL199*1000000</f>
        <v>#VALUE!</v>
      </c>
      <c r="HP199" s="465" t="e">
        <f>HN199*HK199*$HP$2/HM199*1000000</f>
        <v>#VALUE!</v>
      </c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</row>
    <row customFormat="1" r="200" s="0">
      <c r="A200" s="420">
        <v>189</v>
      </c>
      <c r="B200" s="421">
        <f ca="1">IF(D200=D199,B199,IF(D200="夜班",B199+1,B199))</f>
        <v>43593</v>
      </c>
      <c r="C200" s="422">
        <f>C199</f>
        <v>0.041666666666666699</v>
      </c>
      <c r="D200" s="10" t="str">
        <f ca="1">IF(HOUR(G200)&lt;8,"夜班",IF(HOUR(G200)&lt;16,"白班",IF(HOUR(G200)&lt;24,"中班",0)))</f>
        <v>中班</v>
      </c>
      <c r="E200" s="10" t="e">
        <f ca="1">IF(F200=1,"甲",IF(F200=2,"乙",IF(F200=3,"丙",IF(F200=4,"丁",""))))</f>
        <v>#REF!</v>
      </c>
      <c r="F200" s="10" t="e">
        <f ca="1">SUMPRODUCT((成本日报!$A$3:$A$95=计划!B200)*(成本日报!$B$3:$B$95=计划!$D200),成本日报!$C$3:$C$95)</f>
        <v>#REF!</v>
      </c>
      <c r="G200" s="423">
        <f ca="1">G199+C199</f>
        <v>43593.833333332877</v>
      </c>
      <c r="H200" s="423">
        <f ca="1">$G200+$C200/60*10+$C200*0</f>
        <v>43593.840277777323</v>
      </c>
      <c r="I200" s="423">
        <f ca="1">$G200+$C200/60*18+$C200*0</f>
        <v>43593.845833332874</v>
      </c>
      <c r="J200" s="423">
        <f ca="1">$G200+$C200/60*0+$C200*1</f>
        <v>43593.874999999542</v>
      </c>
      <c r="K200" s="423">
        <f ca="1">$G200+$C200/60*30+$C200*2</f>
        <v>43593.937499999549</v>
      </c>
      <c r="L200" s="423">
        <f ca="1">$G200+$C200/60*0+$C200*3</f>
        <v>43593.958333332877</v>
      </c>
      <c r="M200" s="424" t="str">
        <f>IF(_tag_month_day!A190="","",_tag_month_day!A190)</f>
        <v/>
      </c>
      <c r="N200" s="424" t="str">
        <f>IF(_tag_month_day!B190="","",_tag_month_day!B190)</f>
        <v/>
      </c>
      <c r="O200" s="425" t="e">
        <f>IF(M200+N200=0,"",M200+N200)</f>
        <v>#VALUE!</v>
      </c>
      <c r="P200" s="424" t="str">
        <f>IF(_tag_month_day!C190="","",_tag_month_day!C190)</f>
        <v/>
      </c>
      <c r="Q200" s="424" t="str">
        <f>IF(_tag_month_day!D190="","",_tag_month_day!D190)</f>
        <v/>
      </c>
      <c r="R200" s="426" t="str">
        <f>IF(_tag_month_day!CB190="","",_tag_month_day!CB190/100)</f>
        <v/>
      </c>
      <c r="S200" s="427" t="str">
        <f>IF(_tag_month_day!E190="","",_tag_month_day!E190)</f>
        <v/>
      </c>
      <c r="T200" s="427" t="str">
        <f>IF(_tag_month_day!F190="","",_tag_month_day!F190)</f>
        <v/>
      </c>
      <c r="U200" s="428" t="e">
        <f>S200+T200</f>
        <v>#VALUE!</v>
      </c>
      <c r="V200" s="429" t="e">
        <f>U200/AJ200</f>
        <v>#VALUE!</v>
      </c>
      <c r="W200" s="430" t="str">
        <f>IF(_jhy_month_day!A190="","",_jhy_month_day!A190)</f>
        <v/>
      </c>
      <c r="X200" s="431" t="str">
        <f>IF(_jhy_month_day!B190="","",_jhy_month_day!B190/100)</f>
        <v/>
      </c>
      <c r="Y200" s="431" t="str">
        <f>IF(_jhy_month_day!C190="","",_jhy_month_day!C190/100)</f>
        <v/>
      </c>
      <c r="Z200" s="432">
        <f>Z196+1</f>
        <v>48</v>
      </c>
      <c r="AA200" s="433" t="str">
        <f>IF(_tag_month_day!G190="","",_tag_month_day!G190/100)</f>
        <v/>
      </c>
      <c r="AB200" s="433" t="str">
        <f>IF(_tag_month_day!H190="","",_tag_month_day!H190/100)</f>
        <v/>
      </c>
      <c r="AC200" s="434">
        <f>IF(X200="",AC199,BK200*($AV199*X200+$AW199*FD199+$AX199*FI199+$AY199*FN199+$AZ199*FS199+$BA199*FX199+$BG199*GE199)/(AV199*Y200+AX199*FK199+AW199*FF199+AY199*FP199+AZ199*FU199+BA199*FZ199+BG199*GG199+BB199*GK199+BC199*GN199+BD199*GP199))</f>
        <v>1.59963432013121</v>
      </c>
      <c r="AD200" s="435" t="str">
        <f>IF(AC200=AC199,"",AC200-AC199)</f>
        <v/>
      </c>
      <c r="AE200" s="436" t="str">
        <f>IF(1-AF200=0,"",(1-AF200))</f>
        <v/>
      </c>
      <c r="AF200" s="437">
        <v>1</v>
      </c>
      <c r="AG200" s="10" t="str">
        <f>AG199</f>
        <v>8B4</v>
      </c>
      <c r="AH200" s="438" t="str">
        <f>AH199</f>
        <v/>
      </c>
      <c r="AI200" s="424" t="e">
        <f>IF(ROUND(AJ200-AJ199,1)=0,"",AJ200-AJ199)</f>
        <v>#VALUE!</v>
      </c>
      <c r="AJ200" s="10" t="str">
        <f>IF(_tag_month_day!I190="","",_tag_month_day!I190)</f>
        <v/>
      </c>
      <c r="AK200" s="440"/>
      <c r="AL200" s="440"/>
      <c r="AM200" s="440"/>
      <c r="AN200" s="441">
        <f>AN199</f>
        <v>2</v>
      </c>
      <c r="AO200" s="441">
        <f>AO199</f>
        <v>8</v>
      </c>
      <c r="AP200" s="442" t="e">
        <f>(IF(AN200=0,AS199,AS199*(1+AO200/AN200)/(AR200+AO200/AN200)))+AT200</f>
        <v>#VALUE!</v>
      </c>
      <c r="AQ200" s="443" t="str">
        <f>IF(_tag_month_day!J190="","",_tag_month_day!J190/100)</f>
        <v/>
      </c>
      <c r="AR200" s="444">
        <f>AR199</f>
        <v>1.3</v>
      </c>
      <c r="AS200" s="445" t="e">
        <f>AQ200*(AN200*AR200+AO200)/(AN200+AO200)</f>
        <v>#VALUE!</v>
      </c>
      <c r="AT200" s="445" t="e">
        <f>(SUM(BE200:BF200)-SUM(BE199:BF199))*0.05</f>
        <v>#VALUE!</v>
      </c>
      <c r="AU200" s="446" t="str">
        <f>IF(_tag_month_day!CC190="","",IF(_tag_month_day!CC190&gt;0,_tag_month_day!CD190,_tag_month_day!CE190))</f>
        <v/>
      </c>
      <c r="AV200" s="447" t="str">
        <f>IF(_tag_month_day!L190="","",_tag_month_day!L190/100)</f>
        <v/>
      </c>
      <c r="AW200" s="431">
        <f>AW199</f>
        <v>0</v>
      </c>
      <c r="AX200" s="431">
        <f>AX199</f>
        <v>0</v>
      </c>
      <c r="AY200" s="431" t="str">
        <f>IF(_tag_month_day!M190="","",_tag_month_day!M190/100)</f>
        <v/>
      </c>
      <c r="AZ200" s="431" t="str">
        <f>IF(_tag_month_day!N190="","",_tag_month_day!N190/100)</f>
        <v/>
      </c>
      <c r="BA200" s="431" t="str">
        <f>IF(_tag_month_day!O190="","",_tag_month_day!O190/100)</f>
        <v/>
      </c>
      <c r="BB200" s="448" t="str">
        <f>IF(_tag_month_day!P190="","",_tag_month_day!P190/100)</f>
        <v/>
      </c>
      <c r="BC200" s="448">
        <f>BC199</f>
        <v>0</v>
      </c>
      <c r="BD200" s="448" t="str">
        <f>IF(_tag_month_day!Q190="","",_tag_month_day!Q190/100)</f>
        <v/>
      </c>
      <c r="BE200" s="449" t="str">
        <f>IF(_tag_month_day!R190="","",_tag_month_day!R190/100)</f>
        <v/>
      </c>
      <c r="BF200" s="388" t="e">
        <f>(AU200*(100+BE200*100))/(AJ200-AU200)/100</f>
        <v>#VALUE!</v>
      </c>
      <c r="BG200" s="450" t="e">
        <f>BE200+BF200</f>
        <v>#VALUE!</v>
      </c>
      <c r="BH200" s="451" t="e">
        <f>SUM(AV200:BF200)</f>
        <v>#VALUE!</v>
      </c>
      <c r="BI200" s="452" t="e">
        <f>IF(CX200=0,BI199,(DK200*查询!$R$5+DL200*查询!$Q$5+DM200*查询!$N$5+DN200*查询!$O$5+DO200*查询!$P$5)*AF200/CX200)</f>
        <v>#VALUE!</v>
      </c>
      <c r="BJ200" s="452" t="e">
        <f>IF(CX200=0,BJ199,(DP200*查询!$S$5+DQ200*查询!$T$5+DR200*查询!$U$5)*AF200/CX200)</f>
        <v>#VALUE!</v>
      </c>
      <c r="BK200" s="452">
        <f>BK199</f>
        <v>1</v>
      </c>
      <c r="BL200" s="453" t="e">
        <f>SUMPRODUCT((AV200:BA200)*(GS200:GX200))/((GS200:GX200)+SUM(BB200:BD200)*GY200+BG200*GZ200)</f>
        <v>#VALUE!</v>
      </c>
      <c r="BM200" s="453" t="e">
        <f>BK200*($AV200*FB200+$AW200*FD200+$AX200*FI200+$AY200*FN200+$AZ200*FS200+$BA200*FX200+$BG200*GE200)/(AV200*EY200+AX200*FK200+AW200*FF200+AY200*FP200+AZ200*FU200+BA200*FZ200+BG200*GG200+BB200*GK200+BC200*GN200+BD200*GP200)</f>
        <v>#VALUE!</v>
      </c>
      <c r="BN200" s="453" t="e">
        <f>($AV200*FC200+$AX200*FJ200+$AW200*FE200+$AY200*FO200+$AZ200*FT200+$BA200*FY200+$BG200*GF200)/($AV200*FA200+BG200*GH200+BB200*GL200+BC200*GO200+BD200*GQ200+BA200*GA200)</f>
        <v>#VALUE!</v>
      </c>
      <c r="BO200" s="454" t="e">
        <f>SUMPRODUCT(AV200:BA200*GS200:GX200)/(GS200:GX200+(BB200+BC200+BD200)*GY200+BG200)</f>
        <v>#VALUE!</v>
      </c>
      <c r="BP200" s="454" t="e">
        <f>SUMPRODUCT(AV200:BA200*GS200:GX200)/(GS200:GX200+(BB200+BC200+BD200)*GY200+BG200)</f>
        <v>#VALUE!</v>
      </c>
      <c r="BQ200" s="454" t="e">
        <f>SUMPRODUCT(AV200:BA200*GS200:GX200)/(GS200:GX200+(BB200+BC200+BD200)*GY200+BG200)</f>
        <v>#VALUE!</v>
      </c>
      <c r="BR200" s="453" t="str">
        <f>IF(_tag_month_day!T190="","",_tag_month_day!T190)</f>
        <v/>
      </c>
      <c r="BS200" s="453" t="str">
        <f>IF(_tag_month_day!U190="","",_tag_month_day!U190)</f>
        <v/>
      </c>
      <c r="BT200" s="455" t="str">
        <f>IF(CK200="","",IF((CK200&gt;=BV200-0.12)*(CK200&lt;=BV200+0.12),"合格","不合格"))</f>
        <v/>
      </c>
      <c r="BU200" s="456" t="str">
        <f>IF(_tag_month_day!V190="","",_tag_month_day!V190)</f>
        <v/>
      </c>
      <c r="BV200" s="457" t="str">
        <f>IF(_tag_month_day!W190="","",_tag_month_day!W190)</f>
        <v/>
      </c>
      <c r="BW200" s="458" t="str">
        <f>IF(_tag_month_day!X190="","",_tag_month_day!X190)</f>
        <v/>
      </c>
      <c r="BX200" s="458" t="str">
        <f>IF(_tag_month_day!Y190="","",_tag_month_day!Y190)</f>
        <v/>
      </c>
      <c r="BY200" s="459">
        <f ca="1">L200</f>
        <v>43593.958333332877</v>
      </c>
      <c r="BZ200" s="460"/>
      <c r="CA200" s="461"/>
      <c r="CB200" s="424" t="str">
        <f>IF(_tag_month_day!Z190="","",_tag_month_day!Z190)</f>
        <v/>
      </c>
      <c r="CC200" s="424" t="str">
        <f>IF(_tag_month_day!AA190="","",_tag_month_day!AA190)</f>
        <v/>
      </c>
      <c r="CD200" s="424" t="str">
        <f>IF(_tag_month_day!AB190="","",_tag_month_day!AB190)</f>
        <v/>
      </c>
      <c r="CE200" s="424" t="str">
        <f>IF(_tag_month_day!AC190="","",_tag_month_day!AC190)</f>
        <v/>
      </c>
      <c r="CF200" s="424" t="str">
        <f>IF(_tag_month_day!AD190="","",_tag_month_day!AD190)</f>
        <v/>
      </c>
      <c r="CG200" s="424" t="str">
        <f>IF(_tag_month_day!AE190="","",_tag_month_day!AE190)</f>
        <v/>
      </c>
      <c r="CH200" s="424" t="str">
        <f>IF(_tag_month_day!AF190="","",_tag_month_day!AF190)</f>
        <v/>
      </c>
      <c r="CI200" s="424" t="str">
        <f>IF(_tag_month_day!AG190="","",_tag_month_day!AG190)</f>
        <v/>
      </c>
      <c r="CJ200" s="424" t="str">
        <f>IF(_tag_month_day!AH190="","",_tag_month_day!AH190)</f>
        <v/>
      </c>
      <c r="CK200" s="424" t="str">
        <f>IF(_tag_month_day!AI190="","",_tag_month_day!AI190)</f>
        <v/>
      </c>
      <c r="CL200" s="4" t="str">
        <f>IF(_tag_month_day!AJ190="","",_tag_month_day!AJ190)</f>
        <v/>
      </c>
      <c r="CM200" s="4" t="str">
        <f>IF(_tag_month_day!AK190="","",_tag_month_day!AK190)</f>
        <v/>
      </c>
      <c r="CN200" s="4" t="str">
        <f>IF(_tag_month_day!AL190="","",_tag_month_day!AL190)</f>
        <v/>
      </c>
      <c r="CO200" s="4" t="str">
        <f>IF(_tag_month_day!AM190="","",_tag_month_day!AM190)</f>
        <v/>
      </c>
      <c r="CP200" s="4" t="str">
        <f>IF(_tag_month_day!AN190="","",_tag_month_day!AN190)</f>
        <v/>
      </c>
      <c r="CQ200" s="4" t="str">
        <f>IF(_tag_month_day!AO190="","",_tag_month_day!AO190)</f>
        <v/>
      </c>
      <c r="CR200" s="462" t="str">
        <f>IF(_tag_month_day!AP190="","",_tag_month_day!AP190)</f>
        <v/>
      </c>
      <c r="CS200" s="463" t="str">
        <f>IF(_tag_month_day!AQ190="","",_tag_month_day!AQ190)</f>
        <v/>
      </c>
      <c r="CT200" s="4" t="str">
        <f>IF(_tag_month_day!AR190="","",_tag_month_day!AR190)</f>
        <v/>
      </c>
      <c r="CU200" s="464" t="e">
        <f>DU200/AJ200</f>
        <v>#VALUE!</v>
      </c>
      <c r="CV200" s="451" t="e">
        <f>BG200/BH200</f>
        <v>#VALUE!</v>
      </c>
      <c r="CW200" s="465" t="e">
        <f>AJ200*(1-CV200)*CU200*AF200</f>
        <v>#VALUE!</v>
      </c>
      <c r="CX200" s="465" t="e">
        <f>CW200*94%</f>
        <v>#VALUE!</v>
      </c>
      <c r="CY200" s="466" t="e">
        <f>IF(CX200=0,0,DS200/(DS200+CX200))</f>
        <v>#VALUE!</v>
      </c>
      <c r="CZ200" s="465" t="e">
        <f>$AJ200*EF200</f>
        <v>#VALUE!</v>
      </c>
      <c r="DA200" s="465" t="e">
        <f>$AJ200*EG200</f>
        <v>#VALUE!</v>
      </c>
      <c r="DB200" s="465" t="e">
        <f>$AJ200*EH200</f>
        <v>#VALUE!</v>
      </c>
      <c r="DC200" s="465" t="e">
        <f>$AJ200*EI200</f>
        <v>#VALUE!</v>
      </c>
      <c r="DD200" s="465" t="e">
        <f>$AJ200*EJ200</f>
        <v>#VALUE!</v>
      </c>
      <c r="DE200" s="465" t="e">
        <f>$AJ200*EK200</f>
        <v>#VALUE!</v>
      </c>
      <c r="DF200" s="465" t="e">
        <f>$AJ200*EL200</f>
        <v>#VALUE!</v>
      </c>
      <c r="DG200" s="465" t="e">
        <f>$AJ200*EM200</f>
        <v>#VALUE!</v>
      </c>
      <c r="DH200" s="465" t="e">
        <f>$AJ200*EN200</f>
        <v>#VALUE!</v>
      </c>
      <c r="DI200" s="465" t="e">
        <f>$AJ200*EO200</f>
        <v>#VALUE!</v>
      </c>
      <c r="DJ200" s="465" t="e">
        <f>CZ200*(1-EP200)</f>
        <v>#VALUE!</v>
      </c>
      <c r="DK200" s="465" t="e">
        <f>DA200*(1-ER200)</f>
        <v>#VALUE!</v>
      </c>
      <c r="DL200" s="465" t="e">
        <f>DB200*(1-EQ200)</f>
        <v>#VALUE!</v>
      </c>
      <c r="DM200" s="465" t="e">
        <f>DC200*(1-ES200)</f>
        <v>#VALUE!</v>
      </c>
      <c r="DN200" s="465" t="e">
        <f>DD200*(1-ET200)</f>
        <v>#VALUE!</v>
      </c>
      <c r="DO200" s="465" t="e">
        <f>DE200</f>
        <v>#VALUE!</v>
      </c>
      <c r="DP200" s="465" t="e">
        <f>DF200*(1-EU200)</f>
        <v>#VALUE!</v>
      </c>
      <c r="DQ200" s="465" t="e">
        <f>DG200*(1-EV200)</f>
        <v>#VALUE!</v>
      </c>
      <c r="DR200" s="465" t="e">
        <f>DH200*(1-EW200)</f>
        <v>#VALUE!</v>
      </c>
      <c r="DS200" s="465" t="e">
        <f>DI200</f>
        <v>#VALUE!</v>
      </c>
      <c r="DT200" s="465" t="e">
        <f>SUM(DJ200:DS200)</f>
        <v>#VALUE!</v>
      </c>
      <c r="DU200" s="465" t="e">
        <f>(GS200:GX200)+(DP200+DQ200+DR200)*GY200+DS200</f>
        <v>#VALUE!</v>
      </c>
      <c r="DV200" s="451" t="e">
        <f>AV200/$BH200/(1-EP200)</f>
        <v>#VALUE!</v>
      </c>
      <c r="DW200" s="451" t="e">
        <f>AW200/$BH200/(1-ER200)</f>
        <v>#VALUE!</v>
      </c>
      <c r="DX200" s="451" t="e">
        <f>AX200/$BH200/(1-EQ200)</f>
        <v>#VALUE!</v>
      </c>
      <c r="DY200" s="451" t="e">
        <f>AY200/$BH200/(1-ES200)</f>
        <v>#VALUE!</v>
      </c>
      <c r="DZ200" s="451" t="e">
        <f>AZ200/$BH200/(1-ET200)</f>
        <v>#VALUE!</v>
      </c>
      <c r="EA200" s="451" t="e">
        <f>BA200/$BH200/(1-AX200)</f>
        <v>#VALUE!</v>
      </c>
      <c r="EB200" s="451" t="e">
        <f>BB200/$BH200/(1-EU200)</f>
        <v>#VALUE!</v>
      </c>
      <c r="EC200" s="451" t="e">
        <f>BC200/$BH200/(1-EV200)</f>
        <v>#VALUE!</v>
      </c>
      <c r="ED200" s="451" t="e">
        <f>BD200/$BH200/(1-EW200)</f>
        <v>#VALUE!</v>
      </c>
      <c r="EE200" s="451" t="e">
        <f>BG200/BH200</f>
        <v>#VALUE!</v>
      </c>
      <c r="EF200" s="451" t="e">
        <f>DV200/SUM($DV200:$EE200)</f>
        <v>#VALUE!</v>
      </c>
      <c r="EG200" s="451" t="e">
        <f>DW200/SUM($DV200:$EE200)</f>
        <v>#VALUE!</v>
      </c>
      <c r="EH200" s="451" t="e">
        <f>DX200/SUM($DV200:$EE200)</f>
        <v>#VALUE!</v>
      </c>
      <c r="EI200" s="451" t="e">
        <f>DY200/SUM($DV200:$EE200)</f>
        <v>#VALUE!</v>
      </c>
      <c r="EJ200" s="451" t="e">
        <f>DZ200/SUM($DV200:$EE200)</f>
        <v>#VALUE!</v>
      </c>
      <c r="EK200" s="451" t="e">
        <f>EA200/SUM($DV200:$EE200)</f>
        <v>#VALUE!</v>
      </c>
      <c r="EL200" s="451" t="e">
        <f>EB200/SUM($DV200:$EE200)</f>
        <v>#VALUE!</v>
      </c>
      <c r="EM200" s="451" t="e">
        <f>EC200/SUM($DV200:$EE200)</f>
        <v>#VALUE!</v>
      </c>
      <c r="EN200" s="451" t="e">
        <f>ED200/SUM($DV200:$EE200)</f>
        <v>#VALUE!</v>
      </c>
      <c r="EO200" s="451" t="e">
        <f>EE200/SUM($DV200:$EE200)</f>
        <v>#VALUE!</v>
      </c>
      <c r="EP200" s="450">
        <f>EP199</f>
        <v>0.080000000000000002</v>
      </c>
      <c r="EQ200" s="450">
        <f>EQ199</f>
        <v>0.014999999999999999</v>
      </c>
      <c r="ER200" s="450">
        <f>ER199</f>
        <v>0.014999999999999999</v>
      </c>
      <c r="ES200" s="450">
        <f>ES199</f>
        <v>0.014999999999999999</v>
      </c>
      <c r="ET200" s="450">
        <f>ET199</f>
        <v>0.014999999999999999</v>
      </c>
      <c r="EU200" s="450">
        <f>EU199</f>
        <v>0.089999999999999997</v>
      </c>
      <c r="EV200" s="450">
        <f>EV199</f>
        <v>0.089999999999999997</v>
      </c>
      <c r="EW200" s="450">
        <f>EW199</f>
        <v>0.089999999999999997</v>
      </c>
      <c r="EX200" s="431" t="str">
        <f>IF(_tag_month_day!AS190="","",_tag_month_day!AS190/100)</f>
        <v/>
      </c>
      <c r="EY200" s="431" t="str">
        <f>IF(_tag_month_day!AT190="","",_tag_month_day!AT190/100)</f>
        <v/>
      </c>
      <c r="EZ200" s="431" t="str">
        <f>IF(_tag_month_day!AU190="","",_tag_month_day!AU190/100)</f>
        <v/>
      </c>
      <c r="FA200" s="431" t="str">
        <f>IF(_tag_month_day!AV190="","",_tag_month_day!AV190/100)</f>
        <v/>
      </c>
      <c r="FB200" s="431" t="str">
        <f>IF(_tag_month_day!AW190="","",_tag_month_day!AW190/100)</f>
        <v/>
      </c>
      <c r="FC200" s="431" t="str">
        <f>IF(_tag_month_day!AX190="","",_tag_month_day!AX190/100)</f>
        <v/>
      </c>
      <c r="FD200" s="449" t="str">
        <f>IF(_tag_month_day!AY190="","",_tag_month_day!AY190/100)</f>
        <v/>
      </c>
      <c r="FE200" s="449" t="str">
        <f>IF(_tag_month_day!AZ190="","",_tag_month_day!AZ190/100)</f>
        <v/>
      </c>
      <c r="FF200" s="449" t="str">
        <f>IF(_tag_month_day!BA190="","",_tag_month_day!BA190/100)</f>
        <v/>
      </c>
      <c r="FG200" s="449" t="str">
        <f>IF(_tag_month_day!BB190="","",_tag_month_day!BB190/100)</f>
        <v/>
      </c>
      <c r="FH200" s="467" t="str">
        <f>IF(_tag_month_day!BC190="","",_tag_month_day!BC190/100)</f>
        <v/>
      </c>
      <c r="FI200" s="449">
        <f>FI199</f>
        <v>0.40999999999999998</v>
      </c>
      <c r="FJ200" s="449">
        <f>FJ199</f>
        <v>0.11</v>
      </c>
      <c r="FK200" s="449">
        <f>FK199</f>
        <v>0.014999999999999999</v>
      </c>
      <c r="FL200" s="449">
        <f>FL199</f>
        <v>0</v>
      </c>
      <c r="FM200" s="467">
        <f>FM199</f>
        <v>0.0001</v>
      </c>
      <c r="FN200" s="449">
        <f>FN199</f>
        <v>0.32000000000000001</v>
      </c>
      <c r="FO200" s="449">
        <f>FO199</f>
        <v>0.20000000000000001</v>
      </c>
      <c r="FP200" s="449">
        <f>FP199</f>
        <v>0.01</v>
      </c>
      <c r="FQ200" s="449">
        <f>FQ199</f>
        <v>0</v>
      </c>
      <c r="FR200" s="467">
        <f>FR199</f>
        <v>0.0001</v>
      </c>
      <c r="FS200" s="449" t="str">
        <f>IF(_tag_month_day!BD190="","",_tag_month_day!BD190/100)</f>
        <v/>
      </c>
      <c r="FT200" s="449" t="str">
        <f>IF(_tag_month_day!BE190="","",_tag_month_day!BE190/100)</f>
        <v/>
      </c>
      <c r="FU200" s="449" t="str">
        <f>IF(_tag_month_day!BF190="","",_tag_month_day!BF190/100)</f>
        <v/>
      </c>
      <c r="FV200" s="449" t="str">
        <f>IF(_tag_month_day!BG190="","",_tag_month_day!BG190/100)</f>
        <v/>
      </c>
      <c r="FW200" s="467" t="str">
        <f>IF(_tag_month_day!BH190="","",_tag_month_day!BH190/100)</f>
        <v/>
      </c>
      <c r="FX200" s="449" t="str">
        <f>IF(_tag_month_day!BI190="","",_tag_month_day!BI190/100)</f>
        <v/>
      </c>
      <c r="FY200" s="449" t="str">
        <f>IF(_tag_month_day!BJ190="","",_tag_month_day!BJ190/100)</f>
        <v/>
      </c>
      <c r="FZ200" s="468" t="str">
        <f>IF(_tag_month_day!BK190="","",_tag_month_day!BK190/100)</f>
        <v/>
      </c>
      <c r="GA200" s="449" t="str">
        <f>IF(_tag_month_day!BL190="","",_tag_month_day!BL190/100)</f>
        <v/>
      </c>
      <c r="GB200" s="467" t="str">
        <f>IF(_tag_month_day!BM190="","",_tag_month_day!BM190/100)</f>
        <v/>
      </c>
      <c r="GC200" s="431" t="str">
        <f>IF(_tag_month_day!BN190="","",_tag_month_day!BN190/100)</f>
        <v/>
      </c>
      <c r="GD200" s="431" t="str">
        <f>IF(_tag_month_day!BO190="","",_tag_month_day!BO190/100)</f>
        <v/>
      </c>
      <c r="GE200" s="431" t="str">
        <f>IF(_tag_month_day!BP190="","",_tag_month_day!BP190/100)</f>
        <v/>
      </c>
      <c r="GF200" s="431" t="str">
        <f>IF(_tag_month_day!BQ190="","",_tag_month_day!BQ190/100)</f>
        <v/>
      </c>
      <c r="GG200" s="431" t="str">
        <f>IF(_tag_month_day!BR190="","",_tag_month_day!BR190/100)</f>
        <v/>
      </c>
      <c r="GH200" s="431" t="str">
        <f>IF(_tag_month_day!BS190="","",_tag_month_day!BS190/100)</f>
        <v/>
      </c>
      <c r="GI200" s="467" t="str">
        <f>IF(_tag_month_day!BT190="","",_tag_month_day!BT190/100)</f>
        <v/>
      </c>
      <c r="GJ200" s="469" t="str">
        <f>IF(_tag_month_day!BU190="","",_tag_month_day!BU190/100)</f>
        <v/>
      </c>
      <c r="GK200" s="470">
        <f>GK199</f>
        <v>0.070000000000000007</v>
      </c>
      <c r="GL200" s="470">
        <f>GL199</f>
        <v>0.029999999999999999</v>
      </c>
      <c r="GM200" s="471" t="str">
        <f>IF(_tag_month_day!BX190="","",_tag_month_day!BX190/100)</f>
        <v/>
      </c>
      <c r="GN200" s="470">
        <f>GN199</f>
        <v>0.070000000000000007</v>
      </c>
      <c r="GO200" s="470">
        <f>GO199</f>
        <v>0.029999999999999999</v>
      </c>
      <c r="GP200" s="470">
        <f>GP199</f>
        <v>0.089999999999999997</v>
      </c>
      <c r="GQ200" s="470">
        <f>GQ199</f>
        <v>0.029999999999999999</v>
      </c>
      <c r="GR200" s="471" t="str">
        <f>IF(_tag_month_day!CA190="","",_tag_month_day!CA190/100)</f>
        <v/>
      </c>
      <c r="GS200" s="472">
        <f>GS199</f>
        <v>0.95299999999999996</v>
      </c>
      <c r="GT200" s="472">
        <f>GT199</f>
        <v>0.55000000000000004</v>
      </c>
      <c r="GU200" s="472">
        <f>GU199</f>
        <v>0.55000000000000004</v>
      </c>
      <c r="GV200" s="472">
        <f>GV199</f>
        <v>0.55000000000000004</v>
      </c>
      <c r="GW200" s="472">
        <f>GW199</f>
        <v>0.5</v>
      </c>
      <c r="GX200" s="472">
        <f>GX199</f>
        <v>0.93500000000000005</v>
      </c>
      <c r="GY200" s="472">
        <f>GY199</f>
        <v>0.14999999999999999</v>
      </c>
      <c r="GZ200" s="472">
        <f>GZ199</f>
        <v>1</v>
      </c>
      <c r="HA200" s="474">
        <f>HA199</f>
        <v>0.047</v>
      </c>
      <c r="HB200" s="474">
        <f>HB199</f>
        <v>0.45000000000000001</v>
      </c>
      <c r="HC200" s="474">
        <f>HC199</f>
        <v>0.45000000000000001</v>
      </c>
      <c r="HD200" s="474">
        <f>HD199</f>
        <v>0.45000000000000001</v>
      </c>
      <c r="HE200" s="474">
        <f>HE199</f>
        <v>0.5</v>
      </c>
      <c r="HF200" s="474">
        <f>HF199</f>
        <v>0.065000000000000002</v>
      </c>
      <c r="HG200" s="474">
        <f>HG199</f>
        <v>0.84999999999999998</v>
      </c>
      <c r="HH200" s="474">
        <f>HH199</f>
        <v>0</v>
      </c>
      <c r="HI200" s="10">
        <f>IF(BZ200&lt;&gt;"",CK200-BV200,0)</f>
        <v>0</v>
      </c>
      <c r="HJ200" s="10" t="e">
        <f>IF(AJ200&gt;0,AH200-AJ200,0)</f>
        <v>#VALUE!</v>
      </c>
      <c r="HK200" s="466">
        <f>HK199</f>
        <v>0.84999999999999998</v>
      </c>
      <c r="HL200" s="424">
        <f>HL199</f>
        <v>550000</v>
      </c>
      <c r="HM200" s="424">
        <f>HM199</f>
        <v>480000</v>
      </c>
      <c r="HN200" s="465" t="e">
        <f>(DJ200*EZ200+DK200*FH200+DL200*FM200+DM200*FR200+DN200*FW200+DO200*GB200+DS200*GI200+DP200*GM200+DR200*GR200)*1000*2</f>
        <v>#VALUE!</v>
      </c>
      <c r="HO200" s="465" t="e">
        <f>HN200*HK200*$HO$2/HL200*1000000</f>
        <v>#VALUE!</v>
      </c>
      <c r="HP200" s="465" t="e">
        <f>HN200*HK200*$HP$2/HM200*1000000</f>
        <v>#VALUE!</v>
      </c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</row>
    <row customFormat="1" r="201" s="0">
      <c r="A201" s="420">
        <v>190</v>
      </c>
      <c r="B201" s="421">
        <f ca="1">IF(D201=D200,B200,IF(D201="夜班",B200+1,B200))</f>
        <v>43593</v>
      </c>
      <c r="C201" s="422">
        <f>C200</f>
        <v>0.041666666666666699</v>
      </c>
      <c r="D201" s="10" t="str">
        <f ca="1">IF(HOUR(G201)&lt;8,"夜班",IF(HOUR(G201)&lt;16,"白班",IF(HOUR(G201)&lt;24,"中班",0)))</f>
        <v>中班</v>
      </c>
      <c r="E201" s="10" t="e">
        <f ca="1">IF(F201=1,"甲",IF(F201=2,"乙",IF(F201=3,"丙",IF(F201=4,"丁",""))))</f>
        <v>#REF!</v>
      </c>
      <c r="F201" s="10" t="e">
        <f ca="1">SUMPRODUCT((成本日报!$A$3:$A$95=计划!B201)*(成本日报!$B$3:$B$95=计划!$D201),成本日报!$C$3:$C$95)</f>
        <v>#REF!</v>
      </c>
      <c r="G201" s="423">
        <f ca="1">G200+C200</f>
        <v>43593.874999999542</v>
      </c>
      <c r="H201" s="423">
        <f ca="1">$G201+$C201/60*10+$C201*0</f>
        <v>43593.881944443987</v>
      </c>
      <c r="I201" s="423">
        <f ca="1">$G201+$C201/60*18+$C201*0</f>
        <v>43593.887499999539</v>
      </c>
      <c r="J201" s="423">
        <f ca="1">$G201+$C201/60*0+$C201*1</f>
        <v>43593.916666666206</v>
      </c>
      <c r="K201" s="423">
        <f ca="1">$G201+$C201/60*30+$C201*2</f>
        <v>43593.979166666213</v>
      </c>
      <c r="L201" s="423">
        <f ca="1">$G201+$C201/60*0+$C201*3</f>
        <v>43593.999999999542</v>
      </c>
      <c r="M201" s="424" t="str">
        <f>IF(_tag_month_day!A191="","",_tag_month_day!A191)</f>
        <v/>
      </c>
      <c r="N201" s="424" t="str">
        <f>IF(_tag_month_day!B191="","",_tag_month_day!B191)</f>
        <v/>
      </c>
      <c r="O201" s="425" t="e">
        <f>IF(M201+N201=0,"",M201+N201)</f>
        <v>#VALUE!</v>
      </c>
      <c r="P201" s="424" t="str">
        <f>IF(_tag_month_day!C191="","",_tag_month_day!C191)</f>
        <v/>
      </c>
      <c r="Q201" s="424" t="str">
        <f>IF(_tag_month_day!D191="","",_tag_month_day!D191)</f>
        <v/>
      </c>
      <c r="R201" s="426" t="str">
        <f>IF(_tag_month_day!CB191="","",_tag_month_day!CB191/100)</f>
        <v/>
      </c>
      <c r="S201" s="427" t="str">
        <f>IF(_tag_month_day!E191="","",_tag_month_day!E191)</f>
        <v/>
      </c>
      <c r="T201" s="427" t="str">
        <f>IF(_tag_month_day!F191="","",_tag_month_day!F191)</f>
        <v/>
      </c>
      <c r="U201" s="428" t="e">
        <f>S201+T201</f>
        <v>#VALUE!</v>
      </c>
      <c r="V201" s="429" t="e">
        <f>U201/AJ201</f>
        <v>#VALUE!</v>
      </c>
      <c r="W201" s="430" t="str">
        <f>IF(_jhy_month_day!A191="","",_jhy_month_day!A191)</f>
        <v/>
      </c>
      <c r="X201" s="431" t="str">
        <f>IF(_jhy_month_day!B191="","",_jhy_month_day!B191/100)</f>
        <v/>
      </c>
      <c r="Y201" s="431" t="str">
        <f>IF(_jhy_month_day!C191="","",_jhy_month_day!C191/100)</f>
        <v/>
      </c>
      <c r="Z201" s="432">
        <f>Z197+1</f>
        <v>48</v>
      </c>
      <c r="AA201" s="433" t="str">
        <f>IF(_tag_month_day!G191="","",_tag_month_day!G191/100)</f>
        <v/>
      </c>
      <c r="AB201" s="433" t="str">
        <f>IF(_tag_month_day!H191="","",_tag_month_day!H191/100)</f>
        <v/>
      </c>
      <c r="AC201" s="434">
        <f>IF(X201="",AC200,BK201*($AV200*X201+$AW200*FD200+$AX200*FI200+$AY200*FN200+$AZ200*FS200+$BA200*FX200+$BG200*GE200)/(AV200*Y201+AX200*FK200+AW200*FF200+AY200*FP200+AZ200*FU200+BA200*FZ200+BG200*GG200+BB200*GK200+BC200*GN200+BD200*GP200))</f>
        <v>1.59963432013121</v>
      </c>
      <c r="AD201" s="435" t="str">
        <f>IF(AC201=AC200,"",AC201-AC200)</f>
        <v/>
      </c>
      <c r="AE201" s="436" t="str">
        <f>IF(1-AF201=0,"",(1-AF201))</f>
        <v/>
      </c>
      <c r="AF201" s="437">
        <v>1</v>
      </c>
      <c r="AG201" s="10" t="str">
        <f>AG200</f>
        <v>8B4</v>
      </c>
      <c r="AH201" s="438" t="str">
        <f>AH200</f>
        <v/>
      </c>
      <c r="AI201" s="424" t="e">
        <f>IF(ROUND(AJ201-AJ200,1)=0,"",AJ201-AJ200)</f>
        <v>#VALUE!</v>
      </c>
      <c r="AJ201" s="10" t="str">
        <f>IF(_tag_month_day!I191="","",_tag_month_day!I191)</f>
        <v/>
      </c>
      <c r="AK201" s="440"/>
      <c r="AL201" s="440"/>
      <c r="AM201" s="440"/>
      <c r="AN201" s="441">
        <f>AN200</f>
        <v>2</v>
      </c>
      <c r="AO201" s="441">
        <f>AO200</f>
        <v>8</v>
      </c>
      <c r="AP201" s="442" t="e">
        <f>(IF(AN201=0,AS200,AS200*(1+AO201/AN201)/(AR201+AO201/AN201)))+AT201</f>
        <v>#VALUE!</v>
      </c>
      <c r="AQ201" s="443" t="str">
        <f>IF(_tag_month_day!J191="","",_tag_month_day!J191/100)</f>
        <v/>
      </c>
      <c r="AR201" s="444">
        <f>AR200</f>
        <v>1.3</v>
      </c>
      <c r="AS201" s="445" t="e">
        <f>AQ201*(AN201*AR201+AO201)/(AN201+AO201)</f>
        <v>#VALUE!</v>
      </c>
      <c r="AT201" s="445" t="e">
        <f>(SUM(BE201:BF201)-SUM(BE200:BF200))*0.05</f>
        <v>#VALUE!</v>
      </c>
      <c r="AU201" s="446" t="str">
        <f>IF(_tag_month_day!CC191="","",IF(_tag_month_day!CC191&gt;0,_tag_month_day!CD191,_tag_month_day!CE191))</f>
        <v/>
      </c>
      <c r="AV201" s="447" t="str">
        <f>IF(_tag_month_day!L191="","",_tag_month_day!L191/100)</f>
        <v/>
      </c>
      <c r="AW201" s="431">
        <f>AW200</f>
        <v>0</v>
      </c>
      <c r="AX201" s="431">
        <f>AX200</f>
        <v>0</v>
      </c>
      <c r="AY201" s="431" t="str">
        <f>IF(_tag_month_day!M191="","",_tag_month_day!M191/100)</f>
        <v/>
      </c>
      <c r="AZ201" s="431" t="str">
        <f>IF(_tag_month_day!N191="","",_tag_month_day!N191/100)</f>
        <v/>
      </c>
      <c r="BA201" s="431" t="str">
        <f>IF(_tag_month_day!O191="","",_tag_month_day!O191/100)</f>
        <v/>
      </c>
      <c r="BB201" s="448" t="str">
        <f>IF(_tag_month_day!P191="","",_tag_month_day!P191/100)</f>
        <v/>
      </c>
      <c r="BC201" s="448">
        <f>BC200</f>
        <v>0</v>
      </c>
      <c r="BD201" s="448" t="str">
        <f>IF(_tag_month_day!Q191="","",_tag_month_day!Q191/100)</f>
        <v/>
      </c>
      <c r="BE201" s="449" t="str">
        <f>IF(_tag_month_day!R191="","",_tag_month_day!R191/100)</f>
        <v/>
      </c>
      <c r="BF201" s="388" t="e">
        <f>(AU201*(100+BE201*100))/(AJ201-AU201)/100</f>
        <v>#VALUE!</v>
      </c>
      <c r="BG201" s="450" t="e">
        <f>BE201+BF201</f>
        <v>#VALUE!</v>
      </c>
      <c r="BH201" s="451" t="e">
        <f>SUM(AV201:BF201)</f>
        <v>#VALUE!</v>
      </c>
      <c r="BI201" s="452" t="e">
        <f>IF(CX201=0,BI200,(DK201*查询!$R$5+DL201*查询!$Q$5+DM201*查询!$N$5+DN201*查询!$O$5+DO201*查询!$P$5)*AF201/CX201)</f>
        <v>#VALUE!</v>
      </c>
      <c r="BJ201" s="452" t="e">
        <f>IF(CX201=0,BJ200,(DP201*查询!$S$5+DQ201*查询!$T$5+DR201*查询!$U$5)*AF201/CX201)</f>
        <v>#VALUE!</v>
      </c>
      <c r="BK201" s="452">
        <f>BK200</f>
        <v>1</v>
      </c>
      <c r="BL201" s="453" t="e">
        <f>SUMPRODUCT((AV201:BA201)*(GS201:GX201))/((GS201:GX201)+SUM(BB201:BD201)*GY201+BG201*GZ201)</f>
        <v>#VALUE!</v>
      </c>
      <c r="BM201" s="453" t="e">
        <f>BK201*($AV201*FB201+$AW201*FD201+$AX201*FI201+$AY201*FN201+$AZ201*FS201+$BA201*FX201+$BG201*GE201)/(AV201*EY201+AX201*FK201+AW201*FF201+AY201*FP201+AZ201*FU201+BA201*FZ201+BG201*GG201+BB201*GK201+BC201*GN201+BD201*GP201)</f>
        <v>#VALUE!</v>
      </c>
      <c r="BN201" s="453" t="e">
        <f>($AV201*FC201+$AX201*FJ201+$AW201*FE201+$AY201*FO201+$AZ201*FT201+$BA201*FY201+$BG201*GF201)/($AV201*FA201+BG201*GH201+BB201*GL201+BC201*GO201+BD201*GQ201+BA201*GA201)</f>
        <v>#VALUE!</v>
      </c>
      <c r="BO201" s="454" t="e">
        <f>SUMPRODUCT(AV201:BA201*GS201:GX201)/(GS201:GX201+(BB201+BC201+BD201)*GY201+BG201)</f>
        <v>#VALUE!</v>
      </c>
      <c r="BP201" s="454" t="e">
        <f>SUMPRODUCT(AV201:BA201*GS201:GX201)/(GS201:GX201+(BB201+BC201+BD201)*GY201+BG201)</f>
        <v>#VALUE!</v>
      </c>
      <c r="BQ201" s="454" t="e">
        <f>SUMPRODUCT(AV201:BA201*GS201:GX201)/(GS201:GX201+(BB201+BC201+BD201)*GY201+BG201)</f>
        <v>#VALUE!</v>
      </c>
      <c r="BR201" s="453" t="str">
        <f>IF(_tag_month_day!T191="","",_tag_month_day!T191)</f>
        <v/>
      </c>
      <c r="BS201" s="453" t="str">
        <f>IF(_tag_month_day!U191="","",_tag_month_day!U191)</f>
        <v/>
      </c>
      <c r="BT201" s="455" t="str">
        <f>IF(CK201="","",IF((CK201&gt;=BV201-0.12)*(CK201&lt;=BV201+0.12),"合格","不合格"))</f>
        <v/>
      </c>
      <c r="BU201" s="456" t="str">
        <f>IF(_tag_month_day!V191="","",_tag_month_day!V191)</f>
        <v/>
      </c>
      <c r="BV201" s="457" t="str">
        <f>IF(_tag_month_day!W191="","",_tag_month_day!W191)</f>
        <v/>
      </c>
      <c r="BW201" s="458" t="str">
        <f>IF(_tag_month_day!X191="","",_tag_month_day!X191)</f>
        <v/>
      </c>
      <c r="BX201" s="458" t="str">
        <f>IF(_tag_month_day!Y191="","",_tag_month_day!Y191)</f>
        <v/>
      </c>
      <c r="BY201" s="459">
        <f ca="1">L201</f>
        <v>43593.999999999542</v>
      </c>
      <c r="BZ201" s="460" t="s">
        <v>429</v>
      </c>
      <c r="CA201" s="461">
        <v>0.024305555555555601</v>
      </c>
      <c r="CB201" s="424" t="str">
        <f>IF(_tag_month_day!Z191="","",_tag_month_day!Z191)</f>
        <v/>
      </c>
      <c r="CC201" s="424" t="str">
        <f>IF(_tag_month_day!AA191="","",_tag_month_day!AA191)</f>
        <v/>
      </c>
      <c r="CD201" s="424" t="str">
        <f>IF(_tag_month_day!AB191="","",_tag_month_day!AB191)</f>
        <v/>
      </c>
      <c r="CE201" s="424" t="str">
        <f>IF(_tag_month_day!AC191="","",_tag_month_day!AC191)</f>
        <v/>
      </c>
      <c r="CF201" s="424" t="str">
        <f>IF(_tag_month_day!AD191="","",_tag_month_day!AD191)</f>
        <v/>
      </c>
      <c r="CG201" s="424" t="str">
        <f>IF(_tag_month_day!AE191="","",_tag_month_day!AE191)</f>
        <v/>
      </c>
      <c r="CH201" s="424" t="str">
        <f>IF(_tag_month_day!AF191="","",_tag_month_day!AF191)</f>
        <v/>
      </c>
      <c r="CI201" s="424" t="str">
        <f>IF(_tag_month_day!AG191="","",_tag_month_day!AG191)</f>
        <v/>
      </c>
      <c r="CJ201" s="424" t="str">
        <f>IF(_tag_month_day!AH191="","",_tag_month_day!AH191)</f>
        <v/>
      </c>
      <c r="CK201" s="424" t="str">
        <f>IF(_tag_month_day!AI191="","",_tag_month_day!AI191)</f>
        <v/>
      </c>
      <c r="CL201" s="4" t="str">
        <f>IF(_tag_month_day!AJ191="","",_tag_month_day!AJ191)</f>
        <v/>
      </c>
      <c r="CM201" s="4" t="str">
        <f>IF(_tag_month_day!AK191="","",_tag_month_day!AK191)</f>
        <v/>
      </c>
      <c r="CN201" s="4" t="str">
        <f>IF(_tag_month_day!AL191="","",_tag_month_day!AL191)</f>
        <v/>
      </c>
      <c r="CO201" s="4" t="str">
        <f>IF(_tag_month_day!AM191="","",_tag_month_day!AM191)</f>
        <v/>
      </c>
      <c r="CP201" s="4" t="str">
        <f>IF(_tag_month_day!AN191="","",_tag_month_day!AN191)</f>
        <v/>
      </c>
      <c r="CQ201" s="4" t="str">
        <f>IF(_tag_month_day!AO191="","",_tag_month_day!AO191)</f>
        <v/>
      </c>
      <c r="CR201" s="462" t="str">
        <f>IF(_tag_month_day!AP191="","",_tag_month_day!AP191)</f>
        <v/>
      </c>
      <c r="CS201" s="463" t="str">
        <f>IF(_tag_month_day!AQ191="","",_tag_month_day!AQ191)</f>
        <v/>
      </c>
      <c r="CT201" s="4" t="str">
        <f>IF(_tag_month_day!AR191="","",_tag_month_day!AR191)</f>
        <v/>
      </c>
      <c r="CU201" s="464" t="e">
        <f>DU201/AJ201</f>
        <v>#VALUE!</v>
      </c>
      <c r="CV201" s="451" t="e">
        <f>BG201/BH201</f>
        <v>#VALUE!</v>
      </c>
      <c r="CW201" s="465" t="e">
        <f>AJ201*(1-CV201)*CU201*AF201</f>
        <v>#VALUE!</v>
      </c>
      <c r="CX201" s="465" t="e">
        <f>CW201*94%</f>
        <v>#VALUE!</v>
      </c>
      <c r="CY201" s="466" t="e">
        <f>IF(CX201=0,0,DS201/(DS201+CX201))</f>
        <v>#VALUE!</v>
      </c>
      <c r="CZ201" s="465" t="e">
        <f>$AJ201*EF201</f>
        <v>#VALUE!</v>
      </c>
      <c r="DA201" s="465" t="e">
        <f>$AJ201*EG201</f>
        <v>#VALUE!</v>
      </c>
      <c r="DB201" s="465" t="e">
        <f>$AJ201*EH201</f>
        <v>#VALUE!</v>
      </c>
      <c r="DC201" s="465" t="e">
        <f>$AJ201*EI201</f>
        <v>#VALUE!</v>
      </c>
      <c r="DD201" s="465" t="e">
        <f>$AJ201*EJ201</f>
        <v>#VALUE!</v>
      </c>
      <c r="DE201" s="465" t="e">
        <f>$AJ201*EK201</f>
        <v>#VALUE!</v>
      </c>
      <c r="DF201" s="465" t="e">
        <f>$AJ201*EL201</f>
        <v>#VALUE!</v>
      </c>
      <c r="DG201" s="465" t="e">
        <f>$AJ201*EM201</f>
        <v>#VALUE!</v>
      </c>
      <c r="DH201" s="465" t="e">
        <f>$AJ201*EN201</f>
        <v>#VALUE!</v>
      </c>
      <c r="DI201" s="465" t="e">
        <f>$AJ201*EO201</f>
        <v>#VALUE!</v>
      </c>
      <c r="DJ201" s="465" t="e">
        <f>CZ201*(1-EP201)</f>
        <v>#VALUE!</v>
      </c>
      <c r="DK201" s="465" t="e">
        <f>DA201*(1-ER201)</f>
        <v>#VALUE!</v>
      </c>
      <c r="DL201" s="465" t="e">
        <f>DB201*(1-EQ201)</f>
        <v>#VALUE!</v>
      </c>
      <c r="DM201" s="465" t="e">
        <f>DC201*(1-ES201)</f>
        <v>#VALUE!</v>
      </c>
      <c r="DN201" s="465" t="e">
        <f>DD201*(1-ET201)</f>
        <v>#VALUE!</v>
      </c>
      <c r="DO201" s="465" t="e">
        <f>DE201</f>
        <v>#VALUE!</v>
      </c>
      <c r="DP201" s="465" t="e">
        <f>DF201*(1-EU201)</f>
        <v>#VALUE!</v>
      </c>
      <c r="DQ201" s="465" t="e">
        <f>DG201*(1-EV201)</f>
        <v>#VALUE!</v>
      </c>
      <c r="DR201" s="465" t="e">
        <f>DH201*(1-EW201)</f>
        <v>#VALUE!</v>
      </c>
      <c r="DS201" s="465" t="e">
        <f>DI201</f>
        <v>#VALUE!</v>
      </c>
      <c r="DT201" s="465" t="e">
        <f>SUM(DJ201:DS201)</f>
        <v>#VALUE!</v>
      </c>
      <c r="DU201" s="465" t="e">
        <f>(GS201:GX201)+(DP201+DQ201+DR201)*GY201+DS201</f>
        <v>#VALUE!</v>
      </c>
      <c r="DV201" s="451" t="e">
        <f>AV201/$BH201/(1-EP201)</f>
        <v>#VALUE!</v>
      </c>
      <c r="DW201" s="451" t="e">
        <f>AW201/$BH201/(1-ER201)</f>
        <v>#VALUE!</v>
      </c>
      <c r="DX201" s="451" t="e">
        <f>AX201/$BH201/(1-EQ201)</f>
        <v>#VALUE!</v>
      </c>
      <c r="DY201" s="451" t="e">
        <f>AY201/$BH201/(1-ES201)</f>
        <v>#VALUE!</v>
      </c>
      <c r="DZ201" s="451" t="e">
        <f>AZ201/$BH201/(1-ET201)</f>
        <v>#VALUE!</v>
      </c>
      <c r="EA201" s="451" t="e">
        <f>BA201/$BH201/(1-AX201)</f>
        <v>#VALUE!</v>
      </c>
      <c r="EB201" s="451" t="e">
        <f>BB201/$BH201/(1-EU201)</f>
        <v>#VALUE!</v>
      </c>
      <c r="EC201" s="451" t="e">
        <f>BC201/$BH201/(1-EV201)</f>
        <v>#VALUE!</v>
      </c>
      <c r="ED201" s="451" t="e">
        <f>BD201/$BH201/(1-EW201)</f>
        <v>#VALUE!</v>
      </c>
      <c r="EE201" s="451" t="e">
        <f>BG201/BH201</f>
        <v>#VALUE!</v>
      </c>
      <c r="EF201" s="451" t="e">
        <f>DV201/SUM($DV201:$EE201)</f>
        <v>#VALUE!</v>
      </c>
      <c r="EG201" s="451" t="e">
        <f>DW201/SUM($DV201:$EE201)</f>
        <v>#VALUE!</v>
      </c>
      <c r="EH201" s="451" t="e">
        <f>DX201/SUM($DV201:$EE201)</f>
        <v>#VALUE!</v>
      </c>
      <c r="EI201" s="451" t="e">
        <f>DY201/SUM($DV201:$EE201)</f>
        <v>#VALUE!</v>
      </c>
      <c r="EJ201" s="451" t="e">
        <f>DZ201/SUM($DV201:$EE201)</f>
        <v>#VALUE!</v>
      </c>
      <c r="EK201" s="451" t="e">
        <f>EA201/SUM($DV201:$EE201)</f>
        <v>#VALUE!</v>
      </c>
      <c r="EL201" s="451" t="e">
        <f>EB201/SUM($DV201:$EE201)</f>
        <v>#VALUE!</v>
      </c>
      <c r="EM201" s="451" t="e">
        <f>EC201/SUM($DV201:$EE201)</f>
        <v>#VALUE!</v>
      </c>
      <c r="EN201" s="451" t="e">
        <f>ED201/SUM($DV201:$EE201)</f>
        <v>#VALUE!</v>
      </c>
      <c r="EO201" s="451" t="e">
        <f>EE201/SUM($DV201:$EE201)</f>
        <v>#VALUE!</v>
      </c>
      <c r="EP201" s="450">
        <f>EP200</f>
        <v>0.080000000000000002</v>
      </c>
      <c r="EQ201" s="450">
        <f>EQ200</f>
        <v>0.014999999999999999</v>
      </c>
      <c r="ER201" s="450">
        <f>ER200</f>
        <v>0.014999999999999999</v>
      </c>
      <c r="ES201" s="450">
        <f>ES200</f>
        <v>0.014999999999999999</v>
      </c>
      <c r="ET201" s="450">
        <f>ET200</f>
        <v>0.014999999999999999</v>
      </c>
      <c r="EU201" s="450">
        <f>EU200</f>
        <v>0.089999999999999997</v>
      </c>
      <c r="EV201" s="450">
        <f>EV200</f>
        <v>0.089999999999999997</v>
      </c>
      <c r="EW201" s="450">
        <f>EW200</f>
        <v>0.089999999999999997</v>
      </c>
      <c r="EX201" s="431" t="str">
        <f>IF(_tag_month_day!AS191="","",_tag_month_day!AS191/100)</f>
        <v/>
      </c>
      <c r="EY201" s="431" t="str">
        <f>IF(_tag_month_day!AT191="","",_tag_month_day!AT191/100)</f>
        <v/>
      </c>
      <c r="EZ201" s="431" t="str">
        <f>IF(_tag_month_day!AU191="","",_tag_month_day!AU191/100)</f>
        <v/>
      </c>
      <c r="FA201" s="431" t="str">
        <f>IF(_tag_month_day!AV191="","",_tag_month_day!AV191/100)</f>
        <v/>
      </c>
      <c r="FB201" s="431" t="str">
        <f>IF(_tag_month_day!AW191="","",_tag_month_day!AW191/100)</f>
        <v/>
      </c>
      <c r="FC201" s="431" t="str">
        <f>IF(_tag_month_day!AX191="","",_tag_month_day!AX191/100)</f>
        <v/>
      </c>
      <c r="FD201" s="449" t="str">
        <f>IF(_tag_month_day!AY191="","",_tag_month_day!AY191/100)</f>
        <v/>
      </c>
      <c r="FE201" s="449" t="str">
        <f>IF(_tag_month_day!AZ191="","",_tag_month_day!AZ191/100)</f>
        <v/>
      </c>
      <c r="FF201" s="449" t="str">
        <f>IF(_tag_month_day!BA191="","",_tag_month_day!BA191/100)</f>
        <v/>
      </c>
      <c r="FG201" s="449" t="str">
        <f>IF(_tag_month_day!BB191="","",_tag_month_day!BB191/100)</f>
        <v/>
      </c>
      <c r="FH201" s="467" t="str">
        <f>IF(_tag_month_day!BC191="","",_tag_month_day!BC191/100)</f>
        <v/>
      </c>
      <c r="FI201" s="449">
        <f>FI200</f>
        <v>0.40999999999999998</v>
      </c>
      <c r="FJ201" s="449">
        <f>FJ200</f>
        <v>0.11</v>
      </c>
      <c r="FK201" s="449">
        <f>FK200</f>
        <v>0.014999999999999999</v>
      </c>
      <c r="FL201" s="449">
        <f>FL200</f>
        <v>0</v>
      </c>
      <c r="FM201" s="467">
        <f>FM200</f>
        <v>0.0001</v>
      </c>
      <c r="FN201" s="449">
        <f>FN200</f>
        <v>0.32000000000000001</v>
      </c>
      <c r="FO201" s="449">
        <f>FO200</f>
        <v>0.20000000000000001</v>
      </c>
      <c r="FP201" s="449">
        <f>FP200</f>
        <v>0.01</v>
      </c>
      <c r="FQ201" s="449">
        <f>FQ200</f>
        <v>0</v>
      </c>
      <c r="FR201" s="467">
        <f>FR200</f>
        <v>0.0001</v>
      </c>
      <c r="FS201" s="449" t="str">
        <f>IF(_tag_month_day!BD191="","",_tag_month_day!BD191/100)</f>
        <v/>
      </c>
      <c r="FT201" s="449" t="str">
        <f>IF(_tag_month_day!BE191="","",_tag_month_day!BE191/100)</f>
        <v/>
      </c>
      <c r="FU201" s="449" t="str">
        <f>IF(_tag_month_day!BF191="","",_tag_month_day!BF191/100)</f>
        <v/>
      </c>
      <c r="FV201" s="449" t="str">
        <f>IF(_tag_month_day!BG191="","",_tag_month_day!BG191/100)</f>
        <v/>
      </c>
      <c r="FW201" s="467" t="str">
        <f>IF(_tag_month_day!BH191="","",_tag_month_day!BH191/100)</f>
        <v/>
      </c>
      <c r="FX201" s="449" t="str">
        <f>IF(_tag_month_day!BI191="","",_tag_month_day!BI191/100)</f>
        <v/>
      </c>
      <c r="FY201" s="449" t="str">
        <f>IF(_tag_month_day!BJ191="","",_tag_month_day!BJ191/100)</f>
        <v/>
      </c>
      <c r="FZ201" s="468" t="str">
        <f>IF(_tag_month_day!BK191="","",_tag_month_day!BK191/100)</f>
        <v/>
      </c>
      <c r="GA201" s="449" t="str">
        <f>IF(_tag_month_day!BL191="","",_tag_month_day!BL191/100)</f>
        <v/>
      </c>
      <c r="GB201" s="467" t="str">
        <f>IF(_tag_month_day!BM191="","",_tag_month_day!BM191/100)</f>
        <v/>
      </c>
      <c r="GC201" s="431" t="str">
        <f>IF(_tag_month_day!BN191="","",_tag_month_day!BN191/100)</f>
        <v/>
      </c>
      <c r="GD201" s="431" t="str">
        <f>IF(_tag_month_day!BO191="","",_tag_month_day!BO191/100)</f>
        <v/>
      </c>
      <c r="GE201" s="431" t="str">
        <f>IF(_tag_month_day!BP191="","",_tag_month_day!BP191/100)</f>
        <v/>
      </c>
      <c r="GF201" s="431" t="str">
        <f>IF(_tag_month_day!BQ191="","",_tag_month_day!BQ191/100)</f>
        <v/>
      </c>
      <c r="GG201" s="431" t="str">
        <f>IF(_tag_month_day!BR191="","",_tag_month_day!BR191/100)</f>
        <v/>
      </c>
      <c r="GH201" s="431" t="str">
        <f>IF(_tag_month_day!BS191="","",_tag_month_day!BS191/100)</f>
        <v/>
      </c>
      <c r="GI201" s="467" t="str">
        <f>IF(_tag_month_day!BT191="","",_tag_month_day!BT191/100)</f>
        <v/>
      </c>
      <c r="GJ201" s="469" t="str">
        <f>IF(_tag_month_day!BU191="","",_tag_month_day!BU191/100)</f>
        <v/>
      </c>
      <c r="GK201" s="470">
        <f>GK200</f>
        <v>0.070000000000000007</v>
      </c>
      <c r="GL201" s="470">
        <f>GL200</f>
        <v>0.029999999999999999</v>
      </c>
      <c r="GM201" s="471" t="str">
        <f>IF(_tag_month_day!BX191="","",_tag_month_day!BX191/100)</f>
        <v/>
      </c>
      <c r="GN201" s="470">
        <f>GN200</f>
        <v>0.070000000000000007</v>
      </c>
      <c r="GO201" s="470">
        <f>GO200</f>
        <v>0.029999999999999999</v>
      </c>
      <c r="GP201" s="470">
        <f>GP200</f>
        <v>0.089999999999999997</v>
      </c>
      <c r="GQ201" s="470">
        <f>GQ200</f>
        <v>0.029999999999999999</v>
      </c>
      <c r="GR201" s="471" t="str">
        <f>IF(_tag_month_day!CA191="","",_tag_month_day!CA191/100)</f>
        <v/>
      </c>
      <c r="GS201" s="472">
        <f>GS200</f>
        <v>0.95299999999999996</v>
      </c>
      <c r="GT201" s="472">
        <f>GT200</f>
        <v>0.55000000000000004</v>
      </c>
      <c r="GU201" s="472">
        <f>GU200</f>
        <v>0.55000000000000004</v>
      </c>
      <c r="GV201" s="472">
        <f>GV200</f>
        <v>0.55000000000000004</v>
      </c>
      <c r="GW201" s="472">
        <f>GW200</f>
        <v>0.5</v>
      </c>
      <c r="GX201" s="472">
        <f>GX200</f>
        <v>0.93500000000000005</v>
      </c>
      <c r="GY201" s="472">
        <f>GY200</f>
        <v>0.14999999999999999</v>
      </c>
      <c r="GZ201" s="472">
        <f>GZ200</f>
        <v>1</v>
      </c>
      <c r="HA201" s="474">
        <f>HA200</f>
        <v>0.047</v>
      </c>
      <c r="HB201" s="474">
        <f>HB200</f>
        <v>0.45000000000000001</v>
      </c>
      <c r="HC201" s="474">
        <f>HC200</f>
        <v>0.45000000000000001</v>
      </c>
      <c r="HD201" s="474">
        <f>HD200</f>
        <v>0.45000000000000001</v>
      </c>
      <c r="HE201" s="474">
        <f>HE200</f>
        <v>0.5</v>
      </c>
      <c r="HF201" s="474">
        <f>HF200</f>
        <v>0.065000000000000002</v>
      </c>
      <c r="HG201" s="474">
        <f>HG200</f>
        <v>0.84999999999999998</v>
      </c>
      <c r="HH201" s="474">
        <f>HH200</f>
        <v>0</v>
      </c>
      <c r="HI201" s="10" t="e">
        <f>IF(BZ201&lt;&gt;"",CK201-BV201,0)</f>
        <v>#VALUE!</v>
      </c>
      <c r="HJ201" s="10" t="e">
        <f>IF(AJ201&gt;0,AH201-AJ201,0)</f>
        <v>#VALUE!</v>
      </c>
      <c r="HK201" s="466">
        <f>HK200</f>
        <v>0.84999999999999998</v>
      </c>
      <c r="HL201" s="424">
        <f>HL200</f>
        <v>550000</v>
      </c>
      <c r="HM201" s="424">
        <f>HM200</f>
        <v>480000</v>
      </c>
      <c r="HN201" s="465" t="e">
        <f>(DJ201*EZ201+DK201*FH201+DL201*FM201+DM201*FR201+DN201*FW201+DO201*GB201+DS201*GI201+DP201*GM201+DR201*GR201)*1000*2</f>
        <v>#VALUE!</v>
      </c>
      <c r="HO201" s="465" t="e">
        <f>HN201*HK201*$HO$2/HL201*1000000</f>
        <v>#VALUE!</v>
      </c>
      <c r="HP201" s="465" t="e">
        <f>HN201*HK201*$HP$2/HM201*1000000</f>
        <v>#VALUE!</v>
      </c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</row>
    <row customFormat="1" r="202" s="0">
      <c r="A202" s="420">
        <v>191</v>
      </c>
      <c r="B202" s="421">
        <f ca="1">IF(D202=D201,B201,IF(D202="夜班",B201+1,B201))</f>
        <v>43593</v>
      </c>
      <c r="C202" s="422">
        <f>C201</f>
        <v>0.041666666666666699</v>
      </c>
      <c r="D202" s="10" t="str">
        <f ca="1">IF(HOUR(G202)&lt;8,"夜班",IF(HOUR(G202)&lt;16,"白班",IF(HOUR(G202)&lt;24,"中班",0)))</f>
        <v>中班</v>
      </c>
      <c r="E202" s="10" t="e">
        <f ca="1">IF(F202=1,"甲",IF(F202=2,"乙",IF(F202=3,"丙",IF(F202=4,"丁",""))))</f>
        <v>#REF!</v>
      </c>
      <c r="F202" s="10" t="e">
        <f ca="1">SUMPRODUCT((成本日报!$A$3:$A$95=计划!B202)*(成本日报!$B$3:$B$95=计划!$D202),成本日报!$C$3:$C$95)</f>
        <v>#REF!</v>
      </c>
      <c r="G202" s="423">
        <f ca="1">G201+C201</f>
        <v>43593.916666666206</v>
      </c>
      <c r="H202" s="423">
        <f ca="1">$G202+$C202/60*10+$C202*0</f>
        <v>43593.923611110651</v>
      </c>
      <c r="I202" s="423">
        <f ca="1">$G202+$C202/60*18+$C202*0</f>
        <v>43593.929166666203</v>
      </c>
      <c r="J202" s="423">
        <f ca="1">$G202+$C202/60*0+$C202*1</f>
        <v>43593.95833333287</v>
      </c>
      <c r="K202" s="423">
        <f ca="1">$G202+$C202/60*30+$C202*2</f>
        <v>43594.020833332877</v>
      </c>
      <c r="L202" s="423">
        <f ca="1">$G202+$C202/60*0+$C202*3</f>
        <v>43594.041666666206</v>
      </c>
      <c r="M202" s="424" t="str">
        <f>IF(_tag_month_day!A192="","",_tag_month_day!A192)</f>
        <v/>
      </c>
      <c r="N202" s="424" t="str">
        <f>IF(_tag_month_day!B192="","",_tag_month_day!B192)</f>
        <v/>
      </c>
      <c r="O202" s="425" t="e">
        <f>IF(M202+N202=0,"",M202+N202)</f>
        <v>#VALUE!</v>
      </c>
      <c r="P202" s="424" t="str">
        <f>IF(_tag_month_day!C192="","",_tag_month_day!C192)</f>
        <v/>
      </c>
      <c r="Q202" s="424" t="str">
        <f>IF(_tag_month_day!D192="","",_tag_month_day!D192)</f>
        <v/>
      </c>
      <c r="R202" s="426" t="str">
        <f>IF(_tag_month_day!CB192="","",_tag_month_day!CB192/100)</f>
        <v/>
      </c>
      <c r="S202" s="427" t="str">
        <f>IF(_tag_month_day!E192="","",_tag_month_day!E192)</f>
        <v/>
      </c>
      <c r="T202" s="427" t="str">
        <f>IF(_tag_month_day!F192="","",_tag_month_day!F192)</f>
        <v/>
      </c>
      <c r="U202" s="428" t="e">
        <f>S202+T202</f>
        <v>#VALUE!</v>
      </c>
      <c r="V202" s="429" t="e">
        <f>U202/AJ202</f>
        <v>#VALUE!</v>
      </c>
      <c r="W202" s="430" t="str">
        <f>IF(_jhy_month_day!A192="","",_jhy_month_day!A192)</f>
        <v/>
      </c>
      <c r="X202" s="431" t="str">
        <f>IF(_jhy_month_day!B192="","",_jhy_month_day!B192/100)</f>
        <v/>
      </c>
      <c r="Y202" s="431" t="str">
        <f>IF(_jhy_month_day!C192="","",_jhy_month_day!C192/100)</f>
        <v/>
      </c>
      <c r="Z202" s="432">
        <f>Z198+1</f>
        <v>48</v>
      </c>
      <c r="AA202" s="433" t="str">
        <f>IF(_tag_month_day!G192="","",_tag_month_day!G192/100)</f>
        <v/>
      </c>
      <c r="AB202" s="433" t="str">
        <f>IF(_tag_month_day!H192="","",_tag_month_day!H192/100)</f>
        <v/>
      </c>
      <c r="AC202" s="434">
        <f>IF(X202="",AC201,BK202*($AV201*X202+$AW201*FD201+$AX201*FI201+$AY201*FN201+$AZ201*FS201+$BA201*FX201+$BG201*GE201)/(AV201*Y202+AX201*FK201+AW201*FF201+AY201*FP201+AZ201*FU201+BA201*FZ201+BG201*GG201+BB201*GK201+BC201*GN201+BD201*GP201))</f>
        <v>1.59963432013121</v>
      </c>
      <c r="AD202" s="435" t="str">
        <f>IF(AC202=AC201,"",AC202-AC201)</f>
        <v/>
      </c>
      <c r="AE202" s="436" t="str">
        <f>IF(1-AF202=0,"",(1-AF202))</f>
        <v/>
      </c>
      <c r="AF202" s="437">
        <v>1</v>
      </c>
      <c r="AG202" s="10" t="str">
        <f>AG201</f>
        <v>8B4</v>
      </c>
      <c r="AH202" s="438" t="str">
        <f>AH201</f>
        <v/>
      </c>
      <c r="AI202" s="424" t="e">
        <f>IF(ROUND(AJ202-AJ201,1)=0,"",AJ202-AJ201)</f>
        <v>#VALUE!</v>
      </c>
      <c r="AJ202" s="10" t="str">
        <f>IF(_tag_month_day!I192="","",_tag_month_day!I192)</f>
        <v/>
      </c>
      <c r="AK202" s="440" t="s">
        <v>113</v>
      </c>
      <c r="AL202" s="440" t="s">
        <v>471</v>
      </c>
      <c r="AM202" s="440" t="s">
        <v>439</v>
      </c>
      <c r="AN202" s="441">
        <f>AN201</f>
        <v>2</v>
      </c>
      <c r="AO202" s="441">
        <f>AO201</f>
        <v>8</v>
      </c>
      <c r="AP202" s="442" t="e">
        <f>(IF(AN202=0,AS201,AS201*(1+AO202/AN202)/(AR202+AO202/AN202)))+AT202</f>
        <v>#VALUE!</v>
      </c>
      <c r="AQ202" s="443" t="str">
        <f>IF(_tag_month_day!J192="","",_tag_month_day!J192/100)</f>
        <v/>
      </c>
      <c r="AR202" s="444">
        <f>AR201</f>
        <v>1.3</v>
      </c>
      <c r="AS202" s="445" t="e">
        <f>AQ202*(AN202*AR202+AO202)/(AN202+AO202)</f>
        <v>#VALUE!</v>
      </c>
      <c r="AT202" s="445" t="e">
        <f>(SUM(BE202:BF202)-SUM(BE201:BF201))*0.05</f>
        <v>#VALUE!</v>
      </c>
      <c r="AU202" s="446" t="str">
        <f>IF(_tag_month_day!CC192="","",IF(_tag_month_day!CC192&gt;0,_tag_month_day!CD192,_tag_month_day!CE192))</f>
        <v/>
      </c>
      <c r="AV202" s="447" t="str">
        <f>IF(_tag_month_day!L192="","",_tag_month_day!L192/100)</f>
        <v/>
      </c>
      <c r="AW202" s="431">
        <f>AW201</f>
        <v>0</v>
      </c>
      <c r="AX202" s="431">
        <f>AX201</f>
        <v>0</v>
      </c>
      <c r="AY202" s="431" t="str">
        <f>IF(_tag_month_day!M192="","",_tag_month_day!M192/100)</f>
        <v/>
      </c>
      <c r="AZ202" s="431" t="str">
        <f>IF(_tag_month_day!N192="","",_tag_month_day!N192/100)</f>
        <v/>
      </c>
      <c r="BA202" s="431" t="str">
        <f>IF(_tag_month_day!O192="","",_tag_month_day!O192/100)</f>
        <v/>
      </c>
      <c r="BB202" s="448" t="str">
        <f>IF(_tag_month_day!P192="","",_tag_month_day!P192/100)</f>
        <v/>
      </c>
      <c r="BC202" s="448">
        <f>BC201</f>
        <v>0</v>
      </c>
      <c r="BD202" s="448" t="str">
        <f>IF(_tag_month_day!Q192="","",_tag_month_day!Q192/100)</f>
        <v/>
      </c>
      <c r="BE202" s="449" t="str">
        <f>IF(_tag_month_day!R192="","",_tag_month_day!R192/100)</f>
        <v/>
      </c>
      <c r="BF202" s="388" t="e">
        <f>(AU202*(100+BE202*100))/(AJ202-AU202)/100</f>
        <v>#VALUE!</v>
      </c>
      <c r="BG202" s="450" t="e">
        <f>BE202+BF202</f>
        <v>#VALUE!</v>
      </c>
      <c r="BH202" s="451" t="e">
        <f>SUM(AV202:BF202)</f>
        <v>#VALUE!</v>
      </c>
      <c r="BI202" s="452" t="e">
        <f>IF(CX202=0,BI201,(DK202*查询!$R$5+DL202*查询!$Q$5+DM202*查询!$N$5+DN202*查询!$O$5+DO202*查询!$P$5)*AF202/CX202)</f>
        <v>#VALUE!</v>
      </c>
      <c r="BJ202" s="452" t="e">
        <f>IF(CX202=0,BJ201,(DP202*查询!$S$5+DQ202*查询!$T$5+DR202*查询!$U$5)*AF202/CX202)</f>
        <v>#VALUE!</v>
      </c>
      <c r="BK202" s="452">
        <f>BK201</f>
        <v>1</v>
      </c>
      <c r="BL202" s="453" t="e">
        <f>SUMPRODUCT((AV202:BA202)*(GS202:GX202))/((GS202:GX202)+SUM(BB202:BD202)*GY202+BG202*GZ202)</f>
        <v>#VALUE!</v>
      </c>
      <c r="BM202" s="453" t="e">
        <f>BK202*($AV202*FB202+$AW202*FD202+$AX202*FI202+$AY202*FN202+$AZ202*FS202+$BA202*FX202+$BG202*GE202)/(AV202*EY202+AX202*FK202+AW202*FF202+AY202*FP202+AZ202*FU202+BA202*FZ202+BG202*GG202+BB202*GK202+BC202*GN202+BD202*GP202)</f>
        <v>#VALUE!</v>
      </c>
      <c r="BN202" s="453" t="e">
        <f>($AV202*FC202+$AX202*FJ202+$AW202*FE202+$AY202*FO202+$AZ202*FT202+$BA202*FY202+$BG202*GF202)/($AV202*FA202+BG202*GH202+BB202*GL202+BC202*GO202+BD202*GQ202+BA202*GA202)</f>
        <v>#VALUE!</v>
      </c>
      <c r="BO202" s="454" t="e">
        <f>SUMPRODUCT(AV202:BA202*GS202:GX202)/(GS202:GX202+(BB202+BC202+BD202)*GY202+BG202)</f>
        <v>#VALUE!</v>
      </c>
      <c r="BP202" s="454" t="e">
        <f>SUMPRODUCT(AV202:BA202*GS202:GX202)/(GS202:GX202+(BB202+BC202+BD202)*GY202+BG202)</f>
        <v>#VALUE!</v>
      </c>
      <c r="BQ202" s="454" t="e">
        <f>SUMPRODUCT(AV202:BA202*GS202:GX202)/(GS202:GX202+(BB202+BC202+BD202)*GY202+BG202)</f>
        <v>#VALUE!</v>
      </c>
      <c r="BR202" s="453" t="str">
        <f>IF(_tag_month_day!T192="","",_tag_month_day!T192)</f>
        <v/>
      </c>
      <c r="BS202" s="453" t="str">
        <f>IF(_tag_month_day!U192="","",_tag_month_day!U192)</f>
        <v/>
      </c>
      <c r="BT202" s="455" t="str">
        <f>IF(CK202="","",IF((CK202&gt;=BV202-0.12)*(CK202&lt;=BV202+0.12),"合格","不合格"))</f>
        <v/>
      </c>
      <c r="BU202" s="456" t="str">
        <f>IF(_tag_month_day!V192="","",_tag_month_day!V192)</f>
        <v/>
      </c>
      <c r="BV202" s="457" t="str">
        <f>IF(_tag_month_day!W192="","",_tag_month_day!W192)</f>
        <v/>
      </c>
      <c r="BW202" s="458" t="str">
        <f>IF(_tag_month_day!X192="","",_tag_month_day!X192)</f>
        <v/>
      </c>
      <c r="BX202" s="458" t="str">
        <f>IF(_tag_month_day!Y192="","",_tag_month_day!Y192)</f>
        <v/>
      </c>
      <c r="BY202" s="459">
        <f ca="1">L202</f>
        <v>43594.041666666206</v>
      </c>
      <c r="BZ202" s="460"/>
      <c r="CA202" s="461"/>
      <c r="CB202" s="424" t="str">
        <f>IF(_tag_month_day!Z192="","",_tag_month_day!Z192)</f>
        <v/>
      </c>
      <c r="CC202" s="424" t="str">
        <f>IF(_tag_month_day!AA192="","",_tag_month_day!AA192)</f>
        <v/>
      </c>
      <c r="CD202" s="424" t="str">
        <f>IF(_tag_month_day!AB192="","",_tag_month_day!AB192)</f>
        <v/>
      </c>
      <c r="CE202" s="424" t="str">
        <f>IF(_tag_month_day!AC192="","",_tag_month_day!AC192)</f>
        <v/>
      </c>
      <c r="CF202" s="424" t="str">
        <f>IF(_tag_month_day!AD192="","",_tag_month_day!AD192)</f>
        <v/>
      </c>
      <c r="CG202" s="424" t="str">
        <f>IF(_tag_month_day!AE192="","",_tag_month_day!AE192)</f>
        <v/>
      </c>
      <c r="CH202" s="424" t="str">
        <f>IF(_tag_month_day!AF192="","",_tag_month_day!AF192)</f>
        <v/>
      </c>
      <c r="CI202" s="424" t="str">
        <f>IF(_tag_month_day!AG192="","",_tag_month_day!AG192)</f>
        <v/>
      </c>
      <c r="CJ202" s="424" t="str">
        <f>IF(_tag_month_day!AH192="","",_tag_month_day!AH192)</f>
        <v/>
      </c>
      <c r="CK202" s="424" t="str">
        <f>IF(_tag_month_day!AI192="","",_tag_month_day!AI192)</f>
        <v/>
      </c>
      <c r="CL202" s="4" t="str">
        <f>IF(_tag_month_day!AJ192="","",_tag_month_day!AJ192)</f>
        <v/>
      </c>
      <c r="CM202" s="4" t="str">
        <f>IF(_tag_month_day!AK192="","",_tag_month_day!AK192)</f>
        <v/>
      </c>
      <c r="CN202" s="4" t="str">
        <f>IF(_tag_month_day!AL192="","",_tag_month_day!AL192)</f>
        <v/>
      </c>
      <c r="CO202" s="4" t="str">
        <f>IF(_tag_month_day!AM192="","",_tag_month_day!AM192)</f>
        <v/>
      </c>
      <c r="CP202" s="4" t="str">
        <f>IF(_tag_month_day!AN192="","",_tag_month_day!AN192)</f>
        <v/>
      </c>
      <c r="CQ202" s="4" t="str">
        <f>IF(_tag_month_day!AO192="","",_tag_month_day!AO192)</f>
        <v/>
      </c>
      <c r="CR202" s="462" t="str">
        <f>IF(_tag_month_day!AP192="","",_tag_month_day!AP192)</f>
        <v/>
      </c>
      <c r="CS202" s="463" t="str">
        <f>IF(_tag_month_day!AQ192="","",_tag_month_day!AQ192)</f>
        <v/>
      </c>
      <c r="CT202" s="4" t="str">
        <f>IF(_tag_month_day!AR192="","",_tag_month_day!AR192)</f>
        <v/>
      </c>
      <c r="CU202" s="464" t="e">
        <f>DU202/AJ202</f>
        <v>#VALUE!</v>
      </c>
      <c r="CV202" s="451" t="e">
        <f>BG202/BH202</f>
        <v>#VALUE!</v>
      </c>
      <c r="CW202" s="465" t="e">
        <f>AJ202*(1-CV202)*CU202*AF202</f>
        <v>#VALUE!</v>
      </c>
      <c r="CX202" s="465" t="e">
        <f>CW202*94%</f>
        <v>#VALUE!</v>
      </c>
      <c r="CY202" s="466" t="e">
        <f>IF(CX202=0,0,DS202/(DS202+CX202))</f>
        <v>#VALUE!</v>
      </c>
      <c r="CZ202" s="465" t="e">
        <f>$AJ202*EF202</f>
        <v>#VALUE!</v>
      </c>
      <c r="DA202" s="465" t="e">
        <f>$AJ202*EG202</f>
        <v>#VALUE!</v>
      </c>
      <c r="DB202" s="465" t="e">
        <f>$AJ202*EH202</f>
        <v>#VALUE!</v>
      </c>
      <c r="DC202" s="465" t="e">
        <f>$AJ202*EI202</f>
        <v>#VALUE!</v>
      </c>
      <c r="DD202" s="465" t="e">
        <f>$AJ202*EJ202</f>
        <v>#VALUE!</v>
      </c>
      <c r="DE202" s="465" t="e">
        <f>$AJ202*EK202</f>
        <v>#VALUE!</v>
      </c>
      <c r="DF202" s="465" t="e">
        <f>$AJ202*EL202</f>
        <v>#VALUE!</v>
      </c>
      <c r="DG202" s="465" t="e">
        <f>$AJ202*EM202</f>
        <v>#VALUE!</v>
      </c>
      <c r="DH202" s="465" t="e">
        <f>$AJ202*EN202</f>
        <v>#VALUE!</v>
      </c>
      <c r="DI202" s="465" t="e">
        <f>$AJ202*EO202</f>
        <v>#VALUE!</v>
      </c>
      <c r="DJ202" s="465" t="e">
        <f>CZ202*(1-EP202)</f>
        <v>#VALUE!</v>
      </c>
      <c r="DK202" s="465" t="e">
        <f>DA202*(1-ER202)</f>
        <v>#VALUE!</v>
      </c>
      <c r="DL202" s="465" t="e">
        <f>DB202*(1-EQ202)</f>
        <v>#VALUE!</v>
      </c>
      <c r="DM202" s="465" t="e">
        <f>DC202*(1-ES202)</f>
        <v>#VALUE!</v>
      </c>
      <c r="DN202" s="465" t="e">
        <f>DD202*(1-ET202)</f>
        <v>#VALUE!</v>
      </c>
      <c r="DO202" s="465" t="e">
        <f>DE202</f>
        <v>#VALUE!</v>
      </c>
      <c r="DP202" s="465" t="e">
        <f>DF202*(1-EU202)</f>
        <v>#VALUE!</v>
      </c>
      <c r="DQ202" s="465" t="e">
        <f>DG202*(1-EV202)</f>
        <v>#VALUE!</v>
      </c>
      <c r="DR202" s="465" t="e">
        <f>DH202*(1-EW202)</f>
        <v>#VALUE!</v>
      </c>
      <c r="DS202" s="465" t="e">
        <f>DI202</f>
        <v>#VALUE!</v>
      </c>
      <c r="DT202" s="465" t="e">
        <f>SUM(DJ202:DS202)</f>
        <v>#VALUE!</v>
      </c>
      <c r="DU202" s="465" t="e">
        <f>(GS202:GX202)+(DP202+DQ202+DR202)*GY202+DS202</f>
        <v>#VALUE!</v>
      </c>
      <c r="DV202" s="451" t="e">
        <f>AV202/$BH202/(1-EP202)</f>
        <v>#VALUE!</v>
      </c>
      <c r="DW202" s="451" t="e">
        <f>AW202/$BH202/(1-ER202)</f>
        <v>#VALUE!</v>
      </c>
      <c r="DX202" s="451" t="e">
        <f>AX202/$BH202/(1-EQ202)</f>
        <v>#VALUE!</v>
      </c>
      <c r="DY202" s="451" t="e">
        <f>AY202/$BH202/(1-ES202)</f>
        <v>#VALUE!</v>
      </c>
      <c r="DZ202" s="451" t="e">
        <f>AZ202/$BH202/(1-ET202)</f>
        <v>#VALUE!</v>
      </c>
      <c r="EA202" s="451" t="e">
        <f>BA202/$BH202/(1-AX202)</f>
        <v>#VALUE!</v>
      </c>
      <c r="EB202" s="451" t="e">
        <f>BB202/$BH202/(1-EU202)</f>
        <v>#VALUE!</v>
      </c>
      <c r="EC202" s="451" t="e">
        <f>BC202/$BH202/(1-EV202)</f>
        <v>#VALUE!</v>
      </c>
      <c r="ED202" s="451" t="e">
        <f>BD202/$BH202/(1-EW202)</f>
        <v>#VALUE!</v>
      </c>
      <c r="EE202" s="451" t="e">
        <f>BG202/BH202</f>
        <v>#VALUE!</v>
      </c>
      <c r="EF202" s="451" t="e">
        <f>DV202/SUM($DV202:$EE202)</f>
        <v>#VALUE!</v>
      </c>
      <c r="EG202" s="451" t="e">
        <f>DW202/SUM($DV202:$EE202)</f>
        <v>#VALUE!</v>
      </c>
      <c r="EH202" s="451" t="e">
        <f>DX202/SUM($DV202:$EE202)</f>
        <v>#VALUE!</v>
      </c>
      <c r="EI202" s="451" t="e">
        <f>DY202/SUM($DV202:$EE202)</f>
        <v>#VALUE!</v>
      </c>
      <c r="EJ202" s="451" t="e">
        <f>DZ202/SUM($DV202:$EE202)</f>
        <v>#VALUE!</v>
      </c>
      <c r="EK202" s="451" t="e">
        <f>EA202/SUM($DV202:$EE202)</f>
        <v>#VALUE!</v>
      </c>
      <c r="EL202" s="451" t="e">
        <f>EB202/SUM($DV202:$EE202)</f>
        <v>#VALUE!</v>
      </c>
      <c r="EM202" s="451" t="e">
        <f>EC202/SUM($DV202:$EE202)</f>
        <v>#VALUE!</v>
      </c>
      <c r="EN202" s="451" t="e">
        <f>ED202/SUM($DV202:$EE202)</f>
        <v>#VALUE!</v>
      </c>
      <c r="EO202" s="451" t="e">
        <f>EE202/SUM($DV202:$EE202)</f>
        <v>#VALUE!</v>
      </c>
      <c r="EP202" s="450">
        <f>EP201</f>
        <v>0.080000000000000002</v>
      </c>
      <c r="EQ202" s="450">
        <f>EQ201</f>
        <v>0.014999999999999999</v>
      </c>
      <c r="ER202" s="450">
        <f>ER201</f>
        <v>0.014999999999999999</v>
      </c>
      <c r="ES202" s="450">
        <f>ES201</f>
        <v>0.014999999999999999</v>
      </c>
      <c r="ET202" s="450">
        <f>ET201</f>
        <v>0.014999999999999999</v>
      </c>
      <c r="EU202" s="450">
        <f>EU201</f>
        <v>0.089999999999999997</v>
      </c>
      <c r="EV202" s="450">
        <f>EV201</f>
        <v>0.089999999999999997</v>
      </c>
      <c r="EW202" s="450">
        <f>EW201</f>
        <v>0.089999999999999997</v>
      </c>
      <c r="EX202" s="431" t="str">
        <f>IF(_tag_month_day!AS192="","",_tag_month_day!AS192/100)</f>
        <v/>
      </c>
      <c r="EY202" s="431" t="str">
        <f>IF(_tag_month_day!AT192="","",_tag_month_day!AT192/100)</f>
        <v/>
      </c>
      <c r="EZ202" s="431" t="str">
        <f>IF(_tag_month_day!AU192="","",_tag_month_day!AU192/100)</f>
        <v/>
      </c>
      <c r="FA202" s="431" t="str">
        <f>IF(_tag_month_day!AV192="","",_tag_month_day!AV192/100)</f>
        <v/>
      </c>
      <c r="FB202" s="431" t="str">
        <f>IF(_tag_month_day!AW192="","",_tag_month_day!AW192/100)</f>
        <v/>
      </c>
      <c r="FC202" s="431" t="str">
        <f>IF(_tag_month_day!AX192="","",_tag_month_day!AX192/100)</f>
        <v/>
      </c>
      <c r="FD202" s="449" t="str">
        <f>IF(_tag_month_day!AY192="","",_tag_month_day!AY192/100)</f>
        <v/>
      </c>
      <c r="FE202" s="449" t="str">
        <f>IF(_tag_month_day!AZ192="","",_tag_month_day!AZ192/100)</f>
        <v/>
      </c>
      <c r="FF202" s="449" t="str">
        <f>IF(_tag_month_day!BA192="","",_tag_month_day!BA192/100)</f>
        <v/>
      </c>
      <c r="FG202" s="449" t="str">
        <f>IF(_tag_month_day!BB192="","",_tag_month_day!BB192/100)</f>
        <v/>
      </c>
      <c r="FH202" s="467" t="str">
        <f>IF(_tag_month_day!BC192="","",_tag_month_day!BC192/100)</f>
        <v/>
      </c>
      <c r="FI202" s="449">
        <f>FI201</f>
        <v>0.40999999999999998</v>
      </c>
      <c r="FJ202" s="449">
        <f>FJ201</f>
        <v>0.11</v>
      </c>
      <c r="FK202" s="449">
        <f>FK201</f>
        <v>0.014999999999999999</v>
      </c>
      <c r="FL202" s="449">
        <f>FL201</f>
        <v>0</v>
      </c>
      <c r="FM202" s="467">
        <f>FM201</f>
        <v>0.0001</v>
      </c>
      <c r="FN202" s="449">
        <f>FN201</f>
        <v>0.32000000000000001</v>
      </c>
      <c r="FO202" s="449">
        <f>FO201</f>
        <v>0.20000000000000001</v>
      </c>
      <c r="FP202" s="449">
        <f>FP201</f>
        <v>0.01</v>
      </c>
      <c r="FQ202" s="449">
        <f>FQ201</f>
        <v>0</v>
      </c>
      <c r="FR202" s="467">
        <f>FR201</f>
        <v>0.0001</v>
      </c>
      <c r="FS202" s="449" t="str">
        <f>IF(_tag_month_day!BD192="","",_tag_month_day!BD192/100)</f>
        <v/>
      </c>
      <c r="FT202" s="449" t="str">
        <f>IF(_tag_month_day!BE192="","",_tag_month_day!BE192/100)</f>
        <v/>
      </c>
      <c r="FU202" s="449" t="str">
        <f>IF(_tag_month_day!BF192="","",_tag_month_day!BF192/100)</f>
        <v/>
      </c>
      <c r="FV202" s="449" t="str">
        <f>IF(_tag_month_day!BG192="","",_tag_month_day!BG192/100)</f>
        <v/>
      </c>
      <c r="FW202" s="467" t="str">
        <f>IF(_tag_month_day!BH192="","",_tag_month_day!BH192/100)</f>
        <v/>
      </c>
      <c r="FX202" s="449" t="str">
        <f>IF(_tag_month_day!BI192="","",_tag_month_day!BI192/100)</f>
        <v/>
      </c>
      <c r="FY202" s="449" t="str">
        <f>IF(_tag_month_day!BJ192="","",_tag_month_day!BJ192/100)</f>
        <v/>
      </c>
      <c r="FZ202" s="468" t="str">
        <f>IF(_tag_month_day!BK192="","",_tag_month_day!BK192/100)</f>
        <v/>
      </c>
      <c r="GA202" s="449" t="str">
        <f>IF(_tag_month_day!BL192="","",_tag_month_day!BL192/100)</f>
        <v/>
      </c>
      <c r="GB202" s="467" t="str">
        <f>IF(_tag_month_day!BM192="","",_tag_month_day!BM192/100)</f>
        <v/>
      </c>
      <c r="GC202" s="431" t="str">
        <f>IF(_tag_month_day!BN192="","",_tag_month_day!BN192/100)</f>
        <v/>
      </c>
      <c r="GD202" s="431" t="str">
        <f>IF(_tag_month_day!BO192="","",_tag_month_day!BO192/100)</f>
        <v/>
      </c>
      <c r="GE202" s="431" t="str">
        <f>IF(_tag_month_day!BP192="","",_tag_month_day!BP192/100)</f>
        <v/>
      </c>
      <c r="GF202" s="431" t="str">
        <f>IF(_tag_month_day!BQ192="","",_tag_month_day!BQ192/100)</f>
        <v/>
      </c>
      <c r="GG202" s="431" t="str">
        <f>IF(_tag_month_day!BR192="","",_tag_month_day!BR192/100)</f>
        <v/>
      </c>
      <c r="GH202" s="431" t="str">
        <f>IF(_tag_month_day!BS192="","",_tag_month_day!BS192/100)</f>
        <v/>
      </c>
      <c r="GI202" s="467" t="str">
        <f>IF(_tag_month_day!BT192="","",_tag_month_day!BT192/100)</f>
        <v/>
      </c>
      <c r="GJ202" s="469" t="str">
        <f>IF(_tag_month_day!BU192="","",_tag_month_day!BU192/100)</f>
        <v/>
      </c>
      <c r="GK202" s="470">
        <f>GK201</f>
        <v>0.070000000000000007</v>
      </c>
      <c r="GL202" s="470">
        <f>GL201</f>
        <v>0.029999999999999999</v>
      </c>
      <c r="GM202" s="471" t="str">
        <f>IF(_tag_month_day!BX192="","",_tag_month_day!BX192/100)</f>
        <v/>
      </c>
      <c r="GN202" s="470">
        <f>GN201</f>
        <v>0.070000000000000007</v>
      </c>
      <c r="GO202" s="470">
        <f>GO201</f>
        <v>0.029999999999999999</v>
      </c>
      <c r="GP202" s="470">
        <f>GP201</f>
        <v>0.089999999999999997</v>
      </c>
      <c r="GQ202" s="470">
        <f>GQ201</f>
        <v>0.029999999999999999</v>
      </c>
      <c r="GR202" s="471" t="str">
        <f>IF(_tag_month_day!CA192="","",_tag_month_day!CA192/100)</f>
        <v/>
      </c>
      <c r="GS202" s="472">
        <f>GS201</f>
        <v>0.95299999999999996</v>
      </c>
      <c r="GT202" s="472">
        <f>GT201</f>
        <v>0.55000000000000004</v>
      </c>
      <c r="GU202" s="472">
        <f>GU201</f>
        <v>0.55000000000000004</v>
      </c>
      <c r="GV202" s="472">
        <f>GV201</f>
        <v>0.55000000000000004</v>
      </c>
      <c r="GW202" s="472">
        <f>GW201</f>
        <v>0.5</v>
      </c>
      <c r="GX202" s="472">
        <f>GX201</f>
        <v>0.93500000000000005</v>
      </c>
      <c r="GY202" s="472">
        <f>GY201</f>
        <v>0.14999999999999999</v>
      </c>
      <c r="GZ202" s="472">
        <f>GZ201</f>
        <v>1</v>
      </c>
      <c r="HA202" s="474">
        <f>HA201</f>
        <v>0.047</v>
      </c>
      <c r="HB202" s="474">
        <f>HB201</f>
        <v>0.45000000000000001</v>
      </c>
      <c r="HC202" s="474">
        <f>HC201</f>
        <v>0.45000000000000001</v>
      </c>
      <c r="HD202" s="474">
        <f>HD201</f>
        <v>0.45000000000000001</v>
      </c>
      <c r="HE202" s="474">
        <f>HE201</f>
        <v>0.5</v>
      </c>
      <c r="HF202" s="474">
        <f>HF201</f>
        <v>0.065000000000000002</v>
      </c>
      <c r="HG202" s="474">
        <f>HG201</f>
        <v>0.84999999999999998</v>
      </c>
      <c r="HH202" s="474">
        <f>HH201</f>
        <v>0</v>
      </c>
      <c r="HI202" s="10">
        <f>IF(BZ202&lt;&gt;"",CK202-BV202,0)</f>
        <v>0</v>
      </c>
      <c r="HJ202" s="10" t="e">
        <f>IF(AJ202&gt;0,AH202-AJ202,0)</f>
        <v>#VALUE!</v>
      </c>
      <c r="HK202" s="466">
        <f>HK201</f>
        <v>0.84999999999999998</v>
      </c>
      <c r="HL202" s="424">
        <f>HL201</f>
        <v>550000</v>
      </c>
      <c r="HM202" s="424">
        <f>HM201</f>
        <v>480000</v>
      </c>
      <c r="HN202" s="465" t="e">
        <f>(DJ202*EZ202+DK202*FH202+DL202*FM202+DM202*FR202+DN202*FW202+DO202*GB202+DS202*GI202+DP202*GM202+DR202*GR202)*1000*2</f>
        <v>#VALUE!</v>
      </c>
      <c r="HO202" s="465" t="e">
        <f>HN202*HK202*$HO$2/HL202*1000000</f>
        <v>#VALUE!</v>
      </c>
      <c r="HP202" s="465" t="e">
        <f>HN202*HK202*$HP$2/HM202*1000000</f>
        <v>#VALUE!</v>
      </c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</row>
    <row customFormat="1" r="203" s="0">
      <c r="A203" s="420">
        <v>192</v>
      </c>
      <c r="B203" s="421">
        <f ca="1">IF(D203=D202,B202,IF(D203="夜班",B202+1,B202))</f>
        <v>43593</v>
      </c>
      <c r="C203" s="422">
        <f>C202</f>
        <v>0.041666666666666699</v>
      </c>
      <c r="D203" s="10" t="str">
        <f ca="1">IF(HOUR(G203)&lt;8,"夜班",IF(HOUR(G203)&lt;16,"白班",IF(HOUR(G203)&lt;24,"中班",0)))</f>
        <v>中班</v>
      </c>
      <c r="E203" s="10" t="e">
        <f ca="1">IF(F203=1,"甲",IF(F203=2,"乙",IF(F203=3,"丙",IF(F203=4,"丁",""))))</f>
        <v>#REF!</v>
      </c>
      <c r="F203" s="10" t="e">
        <f ca="1">SUMPRODUCT((成本日报!$A$3:$A$95=计划!B203)*(成本日报!$B$3:$B$95=计划!$D203),成本日报!$C$3:$C$95)</f>
        <v>#REF!</v>
      </c>
      <c r="G203" s="423">
        <f ca="1">G202+C202</f>
        <v>43593.95833333287</v>
      </c>
      <c r="H203" s="423">
        <f ca="1">$G203+$C203/60*10+$C203*0</f>
        <v>43593.965277777315</v>
      </c>
      <c r="I203" s="423">
        <f ca="1">$G203+$C203/60*18+$C203*0</f>
        <v>43593.970833332867</v>
      </c>
      <c r="J203" s="423">
        <f ca="1">$G203+$C203/60*0+$C203*1</f>
        <v>43593.999999999534</v>
      </c>
      <c r="K203" s="423">
        <f ca="1">$G203+$C203/60*30+$C203*2</f>
        <v>43594.062499999542</v>
      </c>
      <c r="L203" s="423">
        <f ca="1">$G203+$C203/60*0+$C203*3</f>
        <v>43594.08333333287</v>
      </c>
      <c r="M203" s="424" t="str">
        <f>IF(_tag_month_day!A193="","",_tag_month_day!A193)</f>
        <v/>
      </c>
      <c r="N203" s="424" t="str">
        <f>IF(_tag_month_day!B193="","",_tag_month_day!B193)</f>
        <v/>
      </c>
      <c r="O203" s="425" t="e">
        <f>IF(M203+N203=0,"",M203+N203)</f>
        <v>#VALUE!</v>
      </c>
      <c r="P203" s="424" t="str">
        <f>IF(_tag_month_day!C193="","",_tag_month_day!C193)</f>
        <v/>
      </c>
      <c r="Q203" s="424" t="str">
        <f>IF(_tag_month_day!D193="","",_tag_month_day!D193)</f>
        <v/>
      </c>
      <c r="R203" s="426" t="str">
        <f>IF(_tag_month_day!CB193="","",_tag_month_day!CB193/100)</f>
        <v/>
      </c>
      <c r="S203" s="427" t="str">
        <f>IF(_tag_month_day!E193="","",_tag_month_day!E193)</f>
        <v/>
      </c>
      <c r="T203" s="427" t="str">
        <f>IF(_tag_month_day!F193="","",_tag_month_day!F193)</f>
        <v/>
      </c>
      <c r="U203" s="428" t="e">
        <f>S203+T203</f>
        <v>#VALUE!</v>
      </c>
      <c r="V203" s="429" t="e">
        <f>U203/AJ203</f>
        <v>#VALUE!</v>
      </c>
      <c r="W203" s="430" t="str">
        <f>IF(_jhy_month_day!A193="","",_jhy_month_day!A193)</f>
        <v/>
      </c>
      <c r="X203" s="431" t="str">
        <f>IF(_jhy_month_day!B193="","",_jhy_month_day!B193/100)</f>
        <v/>
      </c>
      <c r="Y203" s="431" t="str">
        <f>IF(_jhy_month_day!C193="","",_jhy_month_day!C193/100)</f>
        <v/>
      </c>
      <c r="Z203" s="432">
        <f>Z199+1</f>
        <v>48</v>
      </c>
      <c r="AA203" s="433" t="str">
        <f>IF(_tag_month_day!G193="","",_tag_month_day!G193/100)</f>
        <v/>
      </c>
      <c r="AB203" s="433" t="str">
        <f>IF(_tag_month_day!H193="","",_tag_month_day!H193/100)</f>
        <v/>
      </c>
      <c r="AC203" s="434">
        <f>IF(X203="",AC202,BK203*($AV202*X203+$AW202*FD202+$AX202*FI202+$AY202*FN202+$AZ202*FS202+$BA202*FX202+$BG202*GE202)/(AV202*Y203+AX202*FK202+AW202*FF202+AY202*FP202+AZ202*FU202+BA202*FZ202+BG202*GG202+BB202*GK202+BC202*GN202+BD202*GP202))</f>
        <v>1.59963432013121</v>
      </c>
      <c r="AD203" s="435" t="str">
        <f>IF(AC203=AC202,"",AC203-AC202)</f>
        <v/>
      </c>
      <c r="AE203" s="436" t="str">
        <f>IF(1-AF203=0,"",(1-AF203))</f>
        <v/>
      </c>
      <c r="AF203" s="437">
        <v>1</v>
      </c>
      <c r="AG203" s="10" t="str">
        <f>AG202</f>
        <v>8B4</v>
      </c>
      <c r="AH203" s="438" t="str">
        <f>AH202</f>
        <v/>
      </c>
      <c r="AI203" s="424" t="e">
        <f>IF(ROUND(AJ203-AJ202,1)=0,"",AJ203-AJ202)</f>
        <v>#VALUE!</v>
      </c>
      <c r="AJ203" s="10" t="str">
        <f>IF(_tag_month_day!I193="","",_tag_month_day!I193)</f>
        <v/>
      </c>
      <c r="AK203" s="440"/>
      <c r="AL203" s="440"/>
      <c r="AM203" s="440"/>
      <c r="AN203" s="441">
        <f>AN202</f>
        <v>2</v>
      </c>
      <c r="AO203" s="441">
        <f>AO202</f>
        <v>8</v>
      </c>
      <c r="AP203" s="442" t="e">
        <f>(IF(AN203=0,AS202,AS202*(1+AO203/AN203)/(AR203+AO203/AN203)))+AT203</f>
        <v>#VALUE!</v>
      </c>
      <c r="AQ203" s="443" t="str">
        <f>IF(_tag_month_day!J193="","",_tag_month_day!J193/100)</f>
        <v/>
      </c>
      <c r="AR203" s="444">
        <f>AR202</f>
        <v>1.3</v>
      </c>
      <c r="AS203" s="445" t="e">
        <f>AQ203*(AN203*AR203+AO203)/(AN203+AO203)</f>
        <v>#VALUE!</v>
      </c>
      <c r="AT203" s="445" t="e">
        <f>(SUM(BE203:BF203)-SUM(BE202:BF202))*0.05</f>
        <v>#VALUE!</v>
      </c>
      <c r="AU203" s="446" t="str">
        <f>IF(_tag_month_day!CC193="","",IF(_tag_month_day!CC193&gt;0,_tag_month_day!CD193,_tag_month_day!CE193))</f>
        <v/>
      </c>
      <c r="AV203" s="447" t="str">
        <f>IF(_tag_month_day!L193="","",_tag_month_day!L193/100)</f>
        <v/>
      </c>
      <c r="AW203" s="431">
        <f>AW202</f>
        <v>0</v>
      </c>
      <c r="AX203" s="431">
        <f>AX202</f>
        <v>0</v>
      </c>
      <c r="AY203" s="431" t="str">
        <f>IF(_tag_month_day!M193="","",_tag_month_day!M193/100)</f>
        <v/>
      </c>
      <c r="AZ203" s="431" t="str">
        <f>IF(_tag_month_day!N193="","",_tag_month_day!N193/100)</f>
        <v/>
      </c>
      <c r="BA203" s="431" t="str">
        <f>IF(_tag_month_day!O193="","",_tag_month_day!O193/100)</f>
        <v/>
      </c>
      <c r="BB203" s="448" t="str">
        <f>IF(_tag_month_day!P193="","",_tag_month_day!P193/100)</f>
        <v/>
      </c>
      <c r="BC203" s="448">
        <f>BC202</f>
        <v>0</v>
      </c>
      <c r="BD203" s="448" t="str">
        <f>IF(_tag_month_day!Q193="","",_tag_month_day!Q193/100)</f>
        <v/>
      </c>
      <c r="BE203" s="449" t="str">
        <f>IF(_tag_month_day!R193="","",_tag_month_day!R193/100)</f>
        <v/>
      </c>
      <c r="BF203" s="388" t="e">
        <f>(AU203*(100+BE203*100))/(AJ203-AU203)/100</f>
        <v>#VALUE!</v>
      </c>
      <c r="BG203" s="450" t="e">
        <f>BE203+BF203</f>
        <v>#VALUE!</v>
      </c>
      <c r="BH203" s="451" t="e">
        <f>SUM(AV203:BF203)</f>
        <v>#VALUE!</v>
      </c>
      <c r="BI203" s="452" t="e">
        <f>IF(CX203=0,BI202,(DK203*查询!$R$5+DL203*查询!$Q$5+DM203*查询!$N$5+DN203*查询!$O$5+DO203*查询!$P$5)*AF203/CX203)</f>
        <v>#VALUE!</v>
      </c>
      <c r="BJ203" s="452" t="e">
        <f>IF(CX203=0,BJ202,(DP203*查询!$S$5+DQ203*查询!$T$5+DR203*查询!$U$5)*AF203/CX203)</f>
        <v>#VALUE!</v>
      </c>
      <c r="BK203" s="452">
        <f>BK202</f>
        <v>1</v>
      </c>
      <c r="BL203" s="453" t="e">
        <f>(AV203*EX203*100+BG203*GC203*100)/(SUMPRODUCT((AV203:BA203)*(GS203:GX203))+SUM(BB203:BD203)*GY203+BG203*GZ203)</f>
        <v>#VALUE!</v>
      </c>
      <c r="BM203" s="453" t="e">
        <f>BK203*($AV203*FB203+$AW203*FD203+$AX203*FI203+$AY203*FN203+$AZ203*FS203+$BA203*FX203+$BG203*GE203)/(AV203*EY203+AX203*FK203+AW203*FF203+AY203*FP203+AZ203*FU203+BA203*FZ203+BG203*GG203+BB203*GK203+BC203*GN203+BD203*GP203)</f>
        <v>#VALUE!</v>
      </c>
      <c r="BN203" s="453" t="e">
        <f>($AV203*FC203+$AX203*FJ203+$AW203*FE203+$AY203*FO203+$AZ203*FT203+$BA203*FY203+$BG203*GF203)/($AV203*FA203+BG203*GH203+BB203*GL203+BC203*GO203+BD203*GQ203+BA203*GA203)</f>
        <v>#VALUE!</v>
      </c>
      <c r="BO203" s="454" t="e">
        <f>SUMPRODUCT(AV203:BA203*GS203:GX203)/(GS203:GX203+(BB203+BC203+BD203)*GY203+BG203)</f>
        <v>#VALUE!</v>
      </c>
      <c r="BP203" s="454" t="e">
        <f>SUMPRODUCT(AV203:BA203*GS203:GX203)/(GS203:GX203+(BB203+BC203+BD203)*GY203+BG203)</f>
        <v>#VALUE!</v>
      </c>
      <c r="BQ203" s="454" t="e">
        <f>SUMPRODUCT(AV203:BA203*GS203:GX203)/(GS203:GX203+(BB203+BC203+BD203)*GY203+BG203)</f>
        <v>#VALUE!</v>
      </c>
      <c r="BR203" s="453" t="str">
        <f>IF(_tag_month_day!T193="","",_tag_month_day!T193)</f>
        <v/>
      </c>
      <c r="BS203" s="453" t="str">
        <f>IF(_tag_month_day!U193="","",_tag_month_day!U193)</f>
        <v/>
      </c>
      <c r="BT203" s="455" t="str">
        <f>IF(CK203="","",IF((CK203&gt;=BV203-0.12)*(CK203&lt;=BV203+0.12),"合格","不合格"))</f>
        <v/>
      </c>
      <c r="BU203" s="456" t="str">
        <f>IF(_tag_month_day!V193="","",_tag_month_day!V193)</f>
        <v/>
      </c>
      <c r="BV203" s="457" t="str">
        <f>IF(_tag_month_day!W193="","",_tag_month_day!W193)</f>
        <v/>
      </c>
      <c r="BW203" s="458" t="str">
        <f>IF(_tag_month_day!X193="","",_tag_month_day!X193)</f>
        <v/>
      </c>
      <c r="BX203" s="458" t="str">
        <f>IF(_tag_month_day!Y193="","",_tag_month_day!Y193)</f>
        <v/>
      </c>
      <c r="BY203" s="459">
        <f ca="1">L203</f>
        <v>43594.08333333287</v>
      </c>
      <c r="BZ203" s="460"/>
      <c r="CA203" s="461"/>
      <c r="CB203" s="424" t="str">
        <f>IF(_tag_month_day!Z193="","",_tag_month_day!Z193)</f>
        <v/>
      </c>
      <c r="CC203" s="424" t="str">
        <f>IF(_tag_month_day!AA193="","",_tag_month_day!AA193)</f>
        <v/>
      </c>
      <c r="CD203" s="424" t="str">
        <f>IF(_tag_month_day!AB193="","",_tag_month_day!AB193)</f>
        <v/>
      </c>
      <c r="CE203" s="424" t="str">
        <f>IF(_tag_month_day!AC193="","",_tag_month_day!AC193)</f>
        <v/>
      </c>
      <c r="CF203" s="424" t="str">
        <f>IF(_tag_month_day!AD193="","",_tag_month_day!AD193)</f>
        <v/>
      </c>
      <c r="CG203" s="424" t="str">
        <f>IF(_tag_month_day!AE193="","",_tag_month_day!AE193)</f>
        <v/>
      </c>
      <c r="CH203" s="424" t="str">
        <f>IF(_tag_month_day!AF193="","",_tag_month_day!AF193)</f>
        <v/>
      </c>
      <c r="CI203" s="424" t="str">
        <f>IF(_tag_month_day!AG193="","",_tag_month_day!AG193)</f>
        <v/>
      </c>
      <c r="CJ203" s="424" t="str">
        <f>IF(_tag_month_day!AH193="","",_tag_month_day!AH193)</f>
        <v/>
      </c>
      <c r="CK203" s="424" t="str">
        <f>IF(_tag_month_day!AI193="","",_tag_month_day!AI193)</f>
        <v/>
      </c>
      <c r="CL203" s="4" t="str">
        <f>IF(_tag_month_day!AJ193="","",_tag_month_day!AJ193)</f>
        <v/>
      </c>
      <c r="CM203" s="4" t="str">
        <f>IF(_tag_month_day!AK193="","",_tag_month_day!AK193)</f>
        <v/>
      </c>
      <c r="CN203" s="4" t="str">
        <f>IF(_tag_month_day!AL193="","",_tag_month_day!AL193)</f>
        <v/>
      </c>
      <c r="CO203" s="4" t="str">
        <f>IF(_tag_month_day!AM193="","",_tag_month_day!AM193)</f>
        <v/>
      </c>
      <c r="CP203" s="4" t="str">
        <f>IF(_tag_month_day!AN193="","",_tag_month_day!AN193)</f>
        <v/>
      </c>
      <c r="CQ203" s="4" t="str">
        <f>IF(_tag_month_day!AO193="","",_tag_month_day!AO193)</f>
        <v/>
      </c>
      <c r="CR203" s="462" t="str">
        <f>IF(_tag_month_day!AP193="","",_tag_month_day!AP193)</f>
        <v/>
      </c>
      <c r="CS203" s="463" t="str">
        <f>IF(_tag_month_day!AQ193="","",_tag_month_day!AQ193)</f>
        <v/>
      </c>
      <c r="CT203" s="4" t="str">
        <f>IF(_tag_month_day!AR193="","",_tag_month_day!AR193)</f>
        <v/>
      </c>
      <c r="CU203" s="464" t="e">
        <f>DU203/AJ203</f>
        <v>#VALUE!</v>
      </c>
      <c r="CV203" s="451" t="e">
        <f>BG203/BH203</f>
        <v>#VALUE!</v>
      </c>
      <c r="CW203" s="465" t="e">
        <f>AJ203*(1-CV203)*CU203*AF203</f>
        <v>#VALUE!</v>
      </c>
      <c r="CX203" s="465" t="e">
        <f>CW203*94%</f>
        <v>#VALUE!</v>
      </c>
      <c r="CY203" s="466" t="e">
        <f>IF(CX203=0,0,DS203/(DS203+CX203))</f>
        <v>#VALUE!</v>
      </c>
      <c r="CZ203" s="465" t="e">
        <f>$AJ203*EF203</f>
        <v>#VALUE!</v>
      </c>
      <c r="DA203" s="465" t="e">
        <f>$AJ203*EG203</f>
        <v>#VALUE!</v>
      </c>
      <c r="DB203" s="465" t="e">
        <f>$AJ203*EH203</f>
        <v>#VALUE!</v>
      </c>
      <c r="DC203" s="465" t="e">
        <f>$AJ203*EI203</f>
        <v>#VALUE!</v>
      </c>
      <c r="DD203" s="465" t="e">
        <f>$AJ203*EJ203</f>
        <v>#VALUE!</v>
      </c>
      <c r="DE203" s="465" t="e">
        <f>$AJ203*EK203</f>
        <v>#VALUE!</v>
      </c>
      <c r="DF203" s="465" t="e">
        <f>$AJ203*EL203</f>
        <v>#VALUE!</v>
      </c>
      <c r="DG203" s="465" t="e">
        <f>$AJ203*EM203</f>
        <v>#VALUE!</v>
      </c>
      <c r="DH203" s="465" t="e">
        <f>$AJ203*EN203</f>
        <v>#VALUE!</v>
      </c>
      <c r="DI203" s="465" t="e">
        <f>$AJ203*EO203</f>
        <v>#VALUE!</v>
      </c>
      <c r="DJ203" s="465" t="e">
        <f>CZ203*(1-EP203)</f>
        <v>#VALUE!</v>
      </c>
      <c r="DK203" s="465" t="e">
        <f>DA203*(1-ER203)</f>
        <v>#VALUE!</v>
      </c>
      <c r="DL203" s="465" t="e">
        <f>DB203*(1-EQ203)</f>
        <v>#VALUE!</v>
      </c>
      <c r="DM203" s="465" t="e">
        <f>DC203*(1-ES203)</f>
        <v>#VALUE!</v>
      </c>
      <c r="DN203" s="465" t="e">
        <f>DD203*(1-ET203)</f>
        <v>#VALUE!</v>
      </c>
      <c r="DO203" s="465" t="e">
        <f>DE203</f>
        <v>#VALUE!</v>
      </c>
      <c r="DP203" s="465" t="e">
        <f>DF203*(1-EU203)</f>
        <v>#VALUE!</v>
      </c>
      <c r="DQ203" s="465" t="e">
        <f>DG203*(1-EV203)</f>
        <v>#VALUE!</v>
      </c>
      <c r="DR203" s="465" t="e">
        <f>DH203*(1-EW203)</f>
        <v>#VALUE!</v>
      </c>
      <c r="DS203" s="465" t="e">
        <f>DI203</f>
        <v>#VALUE!</v>
      </c>
      <c r="DT203" s="465" t="e">
        <f>SUM(DJ203:DS203)</f>
        <v>#VALUE!</v>
      </c>
      <c r="DU203" s="465" t="e">
        <f>SUMPRODUCT((DJ203:DO203)*(GS203:GX203))+(DP203+DQ203+DR203)*GY203+DS203</f>
        <v>#VALUE!</v>
      </c>
      <c r="DV203" s="451" t="e">
        <f>AV203/$BH203/(1-EP203)</f>
        <v>#VALUE!</v>
      </c>
      <c r="DW203" s="451" t="e">
        <f>AW203/$BH203/(1-ER203)</f>
        <v>#VALUE!</v>
      </c>
      <c r="DX203" s="451" t="e">
        <f>AX203/$BH203/(1-EQ203)</f>
        <v>#VALUE!</v>
      </c>
      <c r="DY203" s="451" t="e">
        <f>AY203/$BH203/(1-ES203)</f>
        <v>#VALUE!</v>
      </c>
      <c r="DZ203" s="451" t="e">
        <f>AZ203/$BH203/(1-ET203)</f>
        <v>#VALUE!</v>
      </c>
      <c r="EA203" s="451" t="e">
        <f>BA203/$BH203/(1-AX203)</f>
        <v>#VALUE!</v>
      </c>
      <c r="EB203" s="451" t="e">
        <f>BB203/$BH203/(1-EU203)</f>
        <v>#VALUE!</v>
      </c>
      <c r="EC203" s="451" t="e">
        <f>BC203/$BH203/(1-EV203)</f>
        <v>#VALUE!</v>
      </c>
      <c r="ED203" s="451" t="e">
        <f>BD203/$BH203/(1-EW203)</f>
        <v>#VALUE!</v>
      </c>
      <c r="EE203" s="451" t="e">
        <f>BG203/BH203</f>
        <v>#VALUE!</v>
      </c>
      <c r="EF203" s="451" t="e">
        <f>DV203/SUM($DV203:$EE203)</f>
        <v>#VALUE!</v>
      </c>
      <c r="EG203" s="451" t="e">
        <f>DW203/SUM($DV203:$EE203)</f>
        <v>#VALUE!</v>
      </c>
      <c r="EH203" s="451" t="e">
        <f>DX203/SUM($DV203:$EE203)</f>
        <v>#VALUE!</v>
      </c>
      <c r="EI203" s="451" t="e">
        <f>DY203/SUM($DV203:$EE203)</f>
        <v>#VALUE!</v>
      </c>
      <c r="EJ203" s="451" t="e">
        <f>DZ203/SUM($DV203:$EE203)</f>
        <v>#VALUE!</v>
      </c>
      <c r="EK203" s="451" t="e">
        <f>EA203/SUM($DV203:$EE203)</f>
        <v>#VALUE!</v>
      </c>
      <c r="EL203" s="451" t="e">
        <f>EB203/SUM($DV203:$EE203)</f>
        <v>#VALUE!</v>
      </c>
      <c r="EM203" s="451" t="e">
        <f>EC203/SUM($DV203:$EE203)</f>
        <v>#VALUE!</v>
      </c>
      <c r="EN203" s="451" t="e">
        <f>ED203/SUM($DV203:$EE203)</f>
        <v>#VALUE!</v>
      </c>
      <c r="EO203" s="451" t="e">
        <f>EE203/SUM($DV203:$EE203)</f>
        <v>#VALUE!</v>
      </c>
      <c r="EP203" s="450">
        <f>EP202</f>
        <v>0.080000000000000002</v>
      </c>
      <c r="EQ203" s="450">
        <f>EQ202</f>
        <v>0.014999999999999999</v>
      </c>
      <c r="ER203" s="450">
        <f>ER202</f>
        <v>0.014999999999999999</v>
      </c>
      <c r="ES203" s="450">
        <f>ES202</f>
        <v>0.014999999999999999</v>
      </c>
      <c r="ET203" s="450">
        <f>ET202</f>
        <v>0.014999999999999999</v>
      </c>
      <c r="EU203" s="450">
        <f>EU202</f>
        <v>0.089999999999999997</v>
      </c>
      <c r="EV203" s="450">
        <f>EV202</f>
        <v>0.089999999999999997</v>
      </c>
      <c r="EW203" s="450">
        <f>EW202</f>
        <v>0.089999999999999997</v>
      </c>
      <c r="EX203" s="431" t="str">
        <f>IF(_tag_month_day!AS193="","",_tag_month_day!AS193/100)</f>
        <v/>
      </c>
      <c r="EY203" s="431" t="str">
        <f>IF(_tag_month_day!AT193="","",_tag_month_day!AT193/100)</f>
        <v/>
      </c>
      <c r="EZ203" s="431" t="str">
        <f>IF(_tag_month_day!AU193="","",_tag_month_day!AU193/100)</f>
        <v/>
      </c>
      <c r="FA203" s="431" t="str">
        <f>IF(_tag_month_day!AV193="","",_tag_month_day!AV193/100)</f>
        <v/>
      </c>
      <c r="FB203" s="431" t="str">
        <f>IF(_tag_month_day!AW193="","",_tag_month_day!AW193/100)</f>
        <v/>
      </c>
      <c r="FC203" s="431" t="str">
        <f>IF(_tag_month_day!AX193="","",_tag_month_day!AX193/100)</f>
        <v/>
      </c>
      <c r="FD203" s="449" t="str">
        <f>IF(_tag_month_day!AY193="","",_tag_month_day!AY193/100)</f>
        <v/>
      </c>
      <c r="FE203" s="449" t="str">
        <f>IF(_tag_month_day!AZ193="","",_tag_month_day!AZ193/100)</f>
        <v/>
      </c>
      <c r="FF203" s="449" t="str">
        <f>IF(_tag_month_day!BA193="","",_tag_month_day!BA193/100)</f>
        <v/>
      </c>
      <c r="FG203" s="449" t="str">
        <f>IF(_tag_month_day!BB193="","",_tag_month_day!BB193/100)</f>
        <v/>
      </c>
      <c r="FH203" s="467" t="str">
        <f>IF(_tag_month_day!BC193="","",_tag_month_day!BC193/100)</f>
        <v/>
      </c>
      <c r="FI203" s="449">
        <f>FI202</f>
        <v>0.40999999999999998</v>
      </c>
      <c r="FJ203" s="449">
        <f>FJ202</f>
        <v>0.11</v>
      </c>
      <c r="FK203" s="449">
        <f>FK202</f>
        <v>0.014999999999999999</v>
      </c>
      <c r="FL203" s="449">
        <f>FL202</f>
        <v>0</v>
      </c>
      <c r="FM203" s="467">
        <f>FM202</f>
        <v>0.0001</v>
      </c>
      <c r="FN203" s="449">
        <f>FN202</f>
        <v>0.32000000000000001</v>
      </c>
      <c r="FO203" s="449">
        <f>FO202</f>
        <v>0.20000000000000001</v>
      </c>
      <c r="FP203" s="449">
        <f>FP202</f>
        <v>0.01</v>
      </c>
      <c r="FQ203" s="449">
        <f>FQ202</f>
        <v>0</v>
      </c>
      <c r="FR203" s="467">
        <f>FR202</f>
        <v>0.0001</v>
      </c>
      <c r="FS203" s="449" t="str">
        <f>IF(_tag_month_day!BD193="","",_tag_month_day!BD193/100)</f>
        <v/>
      </c>
      <c r="FT203" s="449" t="str">
        <f>IF(_tag_month_day!BE193="","",_tag_month_day!BE193/100)</f>
        <v/>
      </c>
      <c r="FU203" s="449" t="str">
        <f>IF(_tag_month_day!BF193="","",_tag_month_day!BF193/100)</f>
        <v/>
      </c>
      <c r="FV203" s="449" t="str">
        <f>IF(_tag_month_day!BG193="","",_tag_month_day!BG193/100)</f>
        <v/>
      </c>
      <c r="FW203" s="467" t="str">
        <f>IF(_tag_month_day!BH193="","",_tag_month_day!BH193/100)</f>
        <v/>
      </c>
      <c r="FX203" s="449" t="str">
        <f>IF(_tag_month_day!BI193="","",_tag_month_day!BI193/100)</f>
        <v/>
      </c>
      <c r="FY203" s="449" t="str">
        <f>IF(_tag_month_day!BJ193="","",_tag_month_day!BJ193/100)</f>
        <v/>
      </c>
      <c r="FZ203" s="468" t="str">
        <f>IF(_tag_month_day!BK193="","",_tag_month_day!BK193/100)</f>
        <v/>
      </c>
      <c r="GA203" s="449" t="str">
        <f>IF(_tag_month_day!BL193="","",_tag_month_day!BL193/100)</f>
        <v/>
      </c>
      <c r="GB203" s="467" t="str">
        <f>IF(_tag_month_day!BM193="","",_tag_month_day!BM193/100)</f>
        <v/>
      </c>
      <c r="GC203" s="431" t="str">
        <f>IF(_tag_month_day!BN193="","",_tag_month_day!BN193/100)</f>
        <v/>
      </c>
      <c r="GD203" s="431" t="str">
        <f>IF(_tag_month_day!BO193="","",_tag_month_day!BO193/100)</f>
        <v/>
      </c>
      <c r="GE203" s="431" t="str">
        <f>IF(_tag_month_day!BP193="","",_tag_month_day!BP193/100)</f>
        <v/>
      </c>
      <c r="GF203" s="431" t="str">
        <f>IF(_tag_month_day!BQ193="","",_tag_month_day!BQ193/100)</f>
        <v/>
      </c>
      <c r="GG203" s="431" t="str">
        <f>IF(_tag_month_day!BR193="","",_tag_month_day!BR193/100)</f>
        <v/>
      </c>
      <c r="GH203" s="431" t="str">
        <f>IF(_tag_month_day!BS193="","",_tag_month_day!BS193/100)</f>
        <v/>
      </c>
      <c r="GI203" s="467" t="str">
        <f>IF(_tag_month_day!BT193="","",_tag_month_day!BT193/100)</f>
        <v/>
      </c>
      <c r="GJ203" s="469" t="str">
        <f>IF(_tag_month_day!BU193="","",_tag_month_day!BU193/100)</f>
        <v/>
      </c>
      <c r="GK203" s="470">
        <f>GK202</f>
        <v>0.070000000000000007</v>
      </c>
      <c r="GL203" s="470">
        <f>GL202</f>
        <v>0.029999999999999999</v>
      </c>
      <c r="GM203" s="471" t="str">
        <f>IF(_tag_month_day!BX193="","",_tag_month_day!BX193/100)</f>
        <v/>
      </c>
      <c r="GN203" s="470">
        <f>GN202</f>
        <v>0.070000000000000007</v>
      </c>
      <c r="GO203" s="470">
        <f>GO202</f>
        <v>0.029999999999999999</v>
      </c>
      <c r="GP203" s="470">
        <f>GP202</f>
        <v>0.089999999999999997</v>
      </c>
      <c r="GQ203" s="470">
        <f>GQ202</f>
        <v>0.029999999999999999</v>
      </c>
      <c r="GR203" s="471" t="str">
        <f>IF(_tag_month_day!CA193="","",_tag_month_day!CA193/100)</f>
        <v/>
      </c>
      <c r="GS203" s="472">
        <f>GS202</f>
        <v>0.95299999999999996</v>
      </c>
      <c r="GT203" s="472">
        <f>GT202</f>
        <v>0.55000000000000004</v>
      </c>
      <c r="GU203" s="472">
        <f>GU202</f>
        <v>0.55000000000000004</v>
      </c>
      <c r="GV203" s="472">
        <f>GV202</f>
        <v>0.55000000000000004</v>
      </c>
      <c r="GW203" s="472">
        <f>GW202</f>
        <v>0.5</v>
      </c>
      <c r="GX203" s="472">
        <f>GX202</f>
        <v>0.93500000000000005</v>
      </c>
      <c r="GY203" s="472">
        <f>GY202</f>
        <v>0.14999999999999999</v>
      </c>
      <c r="GZ203" s="472">
        <f>GZ202</f>
        <v>1</v>
      </c>
      <c r="HA203" s="474">
        <f>HA202</f>
        <v>0.047</v>
      </c>
      <c r="HB203" s="474">
        <f>HB202</f>
        <v>0.45000000000000001</v>
      </c>
      <c r="HC203" s="474">
        <f>HC202</f>
        <v>0.45000000000000001</v>
      </c>
      <c r="HD203" s="474">
        <f>HD202</f>
        <v>0.45000000000000001</v>
      </c>
      <c r="HE203" s="474">
        <f>HE202</f>
        <v>0.5</v>
      </c>
      <c r="HF203" s="474">
        <f>HF202</f>
        <v>0.065000000000000002</v>
      </c>
      <c r="HG203" s="474">
        <f>HG202</f>
        <v>0.84999999999999998</v>
      </c>
      <c r="HH203" s="474">
        <f>HH202</f>
        <v>0</v>
      </c>
      <c r="HI203" s="10">
        <f>IF(BZ203&lt;&gt;"",CK203-BV203,0)</f>
        <v>0</v>
      </c>
      <c r="HJ203" s="10" t="e">
        <f>IF(AJ203&gt;0,AH203-AJ203,0)</f>
        <v>#VALUE!</v>
      </c>
      <c r="HK203" s="466">
        <f>HK202</f>
        <v>0.84999999999999998</v>
      </c>
      <c r="HL203" s="424">
        <f>HL202</f>
        <v>550000</v>
      </c>
      <c r="HM203" s="424">
        <f>HM202</f>
        <v>480000</v>
      </c>
      <c r="HN203" s="465" t="e">
        <f>(DJ203*EZ203+DK203*FH203+DL203*FM203+DM203*FR203+DN203*FW203+DO203*GB203+DS203*GI203+DP203*GM203+DR203*GR203)*1000*2</f>
        <v>#VALUE!</v>
      </c>
      <c r="HO203" s="465" t="e">
        <f>HN203*HK203*$HO$2/HL203*1000000</f>
        <v>#VALUE!</v>
      </c>
      <c r="HP203" s="465" t="e">
        <f>HN203*HK203*$HP$2/HM203*1000000</f>
        <v>#VALUE!</v>
      </c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</row>
    <row customFormat="1" r="204" s="0">
      <c r="A204" s="420">
        <v>193</v>
      </c>
      <c r="B204" s="421">
        <f ca="1">IF(D204=D203,B203,IF(D204="夜班",B203+1,B203))</f>
        <v>43593</v>
      </c>
      <c r="C204" s="422">
        <f>C203</f>
        <v>0.041666666666666699</v>
      </c>
      <c r="D204" s="10" t="str">
        <f ca="1">IF(HOUR(G204)&lt;8,"夜班",IF(HOUR(G204)&lt;16,"白班",IF(HOUR(G204)&lt;24,"中班",0)))</f>
        <v>中班</v>
      </c>
      <c r="E204" s="10" t="e">
        <f ca="1">IF(F204=1,"甲",IF(F204=2,"乙",IF(F204=3,"丙",IF(F204=4,"丁",""))))</f>
        <v>#REF!</v>
      </c>
      <c r="F204" s="10" t="e">
        <f ca="1">SUMPRODUCT((成本日报!$A$3:$A$95=计划!B204)*(成本日报!$B$3:$B$95=计划!$D204),成本日报!$C$3:$C$95)</f>
        <v>#REF!</v>
      </c>
      <c r="G204" s="423">
        <f ca="1">G203+C203</f>
        <v>43593.999999999534</v>
      </c>
      <c r="H204" s="423">
        <f ca="1">$G204+$C204/60*10+$C204*0</f>
        <v>43594.00694444398</v>
      </c>
      <c r="I204" s="423">
        <f ca="1">$G204+$C204/60*18+$C204*0</f>
        <v>43594.012499999531</v>
      </c>
      <c r="J204" s="423">
        <f ca="1">$G204+$C204/60*0+$C204*1</f>
        <v>43594.041666666199</v>
      </c>
      <c r="K204" s="423">
        <f ca="1">$G204+$C204/60*30+$C204*2</f>
        <v>43594.104166666206</v>
      </c>
      <c r="L204" s="423">
        <f ca="1">$G204+$C204/60*0+$C204*3</f>
        <v>43594.124999999534</v>
      </c>
      <c r="M204" s="424" t="str">
        <f>IF(_tag_month_day!A194="","",_tag_month_day!A194)</f>
        <v/>
      </c>
      <c r="N204" s="424" t="str">
        <f>IF(_tag_month_day!B194="","",_tag_month_day!B194)</f>
        <v/>
      </c>
      <c r="O204" s="425" t="e">
        <f>IF(M204+N204=0,"",M204+N204)</f>
        <v>#VALUE!</v>
      </c>
      <c r="P204" s="424" t="str">
        <f>IF(_tag_month_day!C194="","",_tag_month_day!C194)</f>
        <v/>
      </c>
      <c r="Q204" s="424" t="str">
        <f>IF(_tag_month_day!D194="","",_tag_month_day!D194)</f>
        <v/>
      </c>
      <c r="R204" s="426" t="str">
        <f>IF(_tag_month_day!CB194="","",_tag_month_day!CB194/100)</f>
        <v/>
      </c>
      <c r="S204" s="427" t="str">
        <f>IF(_tag_month_day!E194="","",_tag_month_day!E194)</f>
        <v/>
      </c>
      <c r="T204" s="427" t="str">
        <f>IF(_tag_month_day!F194="","",_tag_month_day!F194)</f>
        <v/>
      </c>
      <c r="U204" s="428" t="e">
        <f>S204+T204</f>
        <v>#VALUE!</v>
      </c>
      <c r="V204" s="429" t="e">
        <f>U204/AJ204</f>
        <v>#VALUE!</v>
      </c>
      <c r="W204" s="430" t="str">
        <f>IF(_jhy_month_day!A194="","",_jhy_month_day!A194)</f>
        <v/>
      </c>
      <c r="X204" s="431" t="str">
        <f>IF(_jhy_month_day!B194="","",_jhy_month_day!B194/100)</f>
        <v/>
      </c>
      <c r="Y204" s="431" t="str">
        <f>IF(_jhy_month_day!C194="","",_jhy_month_day!C194/100)</f>
        <v/>
      </c>
      <c r="Z204" s="432">
        <f>Z200+1</f>
        <v>49</v>
      </c>
      <c r="AA204" s="433" t="str">
        <f>IF(_tag_month_day!G194="","",_tag_month_day!G194/100)</f>
        <v/>
      </c>
      <c r="AB204" s="433" t="str">
        <f>IF(_tag_month_day!H194="","",_tag_month_day!H194/100)</f>
        <v/>
      </c>
      <c r="AC204" s="434">
        <f>IF(X204="",AC203,BK204*($AV203*X204+$AW203*FD203+$AX203*FI203+$AY203*FN203+$AZ203*FS203+$BA203*FX203+$BG203*GE203)/(AV203*Y204+AX203*FK203+AW203*FF203+AY203*FP203+AZ203*FU203+BA203*FZ203+BG203*GG203+BB203*GK203+BC203*GN203+BD203*GP203))</f>
        <v>1.59963432013121</v>
      </c>
      <c r="AD204" s="435" t="str">
        <f>IF(AC204=AC203,"",AC204-AC203)</f>
        <v/>
      </c>
      <c r="AE204" s="436" t="str">
        <f>IF(1-AF204=0,"",(1-AF204))</f>
        <v/>
      </c>
      <c r="AF204" s="437">
        <v>1</v>
      </c>
      <c r="AG204" s="10" t="str">
        <f>AG203</f>
        <v>8B4</v>
      </c>
      <c r="AH204" s="438" t="str">
        <f>AH203</f>
        <v/>
      </c>
      <c r="AI204" s="424" t="e">
        <f>IF(ROUND(AJ204-AJ203,1)=0,"",AJ204-AJ203)</f>
        <v>#VALUE!</v>
      </c>
      <c r="AJ204" s="10" t="str">
        <f>IF(_tag_month_day!I194="","",_tag_month_day!I194)</f>
        <v/>
      </c>
      <c r="AK204" s="440"/>
      <c r="AL204" s="440"/>
      <c r="AM204" s="440"/>
      <c r="AN204" s="441">
        <f>AN203</f>
        <v>2</v>
      </c>
      <c r="AO204" s="441">
        <f>AO203</f>
        <v>8</v>
      </c>
      <c r="AP204" s="442" t="e">
        <f>(IF(AN204=0,AS203,AS203*(1+AO204/AN204)/(AR204+AO204/AN204)))+AT204</f>
        <v>#VALUE!</v>
      </c>
      <c r="AQ204" s="443" t="str">
        <f>IF(_tag_month_day!J194="","",_tag_month_day!J194/100)</f>
        <v/>
      </c>
      <c r="AR204" s="444">
        <f>AR203</f>
        <v>1.3</v>
      </c>
      <c r="AS204" s="445" t="e">
        <f>AQ204*(AN204*AR204+AO204)/(AN204+AO204)</f>
        <v>#VALUE!</v>
      </c>
      <c r="AT204" s="445" t="e">
        <f>(SUM(BE204:BF204)-SUM(BE203:BF203))*0.05</f>
        <v>#VALUE!</v>
      </c>
      <c r="AU204" s="446" t="str">
        <f>IF(_tag_month_day!CC194="","",IF(_tag_month_day!CC194&gt;0,_tag_month_day!CD194,_tag_month_day!CE194))</f>
        <v/>
      </c>
      <c r="AV204" s="447" t="str">
        <f>IF(_tag_month_day!L194="","",_tag_month_day!L194/100)</f>
        <v/>
      </c>
      <c r="AW204" s="431">
        <f>AW203</f>
        <v>0</v>
      </c>
      <c r="AX204" s="431">
        <f>AX203</f>
        <v>0</v>
      </c>
      <c r="AY204" s="431" t="str">
        <f>IF(_tag_month_day!M194="","",_tag_month_day!M194/100)</f>
        <v/>
      </c>
      <c r="AZ204" s="431" t="str">
        <f>IF(_tag_month_day!N194="","",_tag_month_day!N194/100)</f>
        <v/>
      </c>
      <c r="BA204" s="431" t="str">
        <f>IF(_tag_month_day!O194="","",_tag_month_day!O194/100)</f>
        <v/>
      </c>
      <c r="BB204" s="448" t="str">
        <f>IF(_tag_month_day!P194="","",_tag_month_day!P194/100)</f>
        <v/>
      </c>
      <c r="BC204" s="448">
        <f>BC203</f>
        <v>0</v>
      </c>
      <c r="BD204" s="448" t="str">
        <f>IF(_tag_month_day!Q194="","",_tag_month_day!Q194/100)</f>
        <v/>
      </c>
      <c r="BE204" s="449" t="str">
        <f>IF(_tag_month_day!R194="","",_tag_month_day!R194/100)</f>
        <v/>
      </c>
      <c r="BF204" s="388" t="e">
        <f>(AU204*(100+BE204*100))/(AJ204-AU204)/100</f>
        <v>#VALUE!</v>
      </c>
      <c r="BG204" s="450" t="e">
        <f>BE204+BF204</f>
        <v>#VALUE!</v>
      </c>
      <c r="BH204" s="451" t="e">
        <f>SUM(AV204:BF204)</f>
        <v>#VALUE!</v>
      </c>
      <c r="BI204" s="452" t="e">
        <f>IF(CX204=0,BI203,(DK204*查询!$R$5+DL204*查询!$Q$5+DM204*查询!$N$5+DN204*查询!$O$5+DO204*查询!$P$5)*AF204/CX204)</f>
        <v>#VALUE!</v>
      </c>
      <c r="BJ204" s="452" t="e">
        <f>IF(CX204=0,BJ203,(DP204*查询!$S$5+DQ204*查询!$T$5+DR204*查询!$U$5)*AF204/CX204)</f>
        <v>#VALUE!</v>
      </c>
      <c r="BK204" s="452">
        <f>BK203</f>
        <v>1</v>
      </c>
      <c r="BL204" s="453" t="e">
        <f>SUMPRODUCT((AV204:BA204)*(GS204:GX204))/((GS204:GX204)+SUM(BB204:BD204)*GY204+BG204*GZ204)</f>
        <v>#VALUE!</v>
      </c>
      <c r="BM204" s="453" t="e">
        <f>BK204*($AV204*FB204+$AW204*FD204+$AX204*FI204+$AY204*FN204+$AZ204*FS204+$BA204*FX204+$BG204*GE204)/(AV204*EY204+AX204*FK204+AW204*FF204+AY204*FP204+AZ204*FU204+BA204*FZ204+BG204*GG204+BB204*GK204+BC204*GN204+BD204*GP204)</f>
        <v>#VALUE!</v>
      </c>
      <c r="BN204" s="453" t="e">
        <f>($AV204*FC204+$AX204*FJ204+$AW204*FE204+$AY204*FO204+$AZ204*FT204+$BA204*FY204+$BG204*GF204)/($AV204*FA204+BG204*GH204+BB204*GL204+BC204*GO204+BD204*GQ204+BA204*GA204)</f>
        <v>#VALUE!</v>
      </c>
      <c r="BO204" s="454" t="e">
        <f>SUMPRODUCT(AV204:BA204*GS204:GX204)/(GS204:GX204+(BB204+BC204+BD204)*GY204+BG204)</f>
        <v>#VALUE!</v>
      </c>
      <c r="BP204" s="454" t="e">
        <f>SUMPRODUCT(AV204:BA204*GS204:GX204)/(GS204:GX204+(BB204+BC204+BD204)*GY204+BG204)</f>
        <v>#VALUE!</v>
      </c>
      <c r="BQ204" s="454" t="e">
        <f>SUMPRODUCT(AV204:BA204*GS204:GX204)/(GS204:GX204+(BB204+BC204+BD204)*GY204+BG204)</f>
        <v>#VALUE!</v>
      </c>
      <c r="BR204" s="453" t="str">
        <f>IF(_tag_month_day!T194="","",_tag_month_day!T194)</f>
        <v/>
      </c>
      <c r="BS204" s="453" t="str">
        <f>IF(_tag_month_day!U194="","",_tag_month_day!U194)</f>
        <v/>
      </c>
      <c r="BT204" s="455" t="str">
        <f>IF(CK204="","",IF((CK204&gt;=BV204-0.12)*(CK204&lt;=BV204+0.12),"合格","不合格"))</f>
        <v/>
      </c>
      <c r="BU204" s="456" t="str">
        <f>IF(_tag_month_day!V194="","",_tag_month_day!V194)</f>
        <v/>
      </c>
      <c r="BV204" s="457" t="str">
        <f>IF(_tag_month_day!W194="","",_tag_month_day!W194)</f>
        <v/>
      </c>
      <c r="BW204" s="458" t="str">
        <f>IF(_tag_month_day!X194="","",_tag_month_day!X194)</f>
        <v/>
      </c>
      <c r="BX204" s="458" t="str">
        <f>IF(_tag_month_day!Y194="","",_tag_month_day!Y194)</f>
        <v/>
      </c>
      <c r="BY204" s="459">
        <f ca="1">L204</f>
        <v>43594.124999999534</v>
      </c>
      <c r="BZ204" s="460"/>
      <c r="CA204" s="461"/>
      <c r="CB204" s="424" t="str">
        <f>IF(_tag_month_day!Z194="","",_tag_month_day!Z194)</f>
        <v/>
      </c>
      <c r="CC204" s="424" t="str">
        <f>IF(_tag_month_day!AA194="","",_tag_month_day!AA194)</f>
        <v/>
      </c>
      <c r="CD204" s="424" t="str">
        <f>IF(_tag_month_day!AB194="","",_tag_month_day!AB194)</f>
        <v/>
      </c>
      <c r="CE204" s="424" t="str">
        <f>IF(_tag_month_day!AC194="","",_tag_month_day!AC194)</f>
        <v/>
      </c>
      <c r="CF204" s="424" t="str">
        <f>IF(_tag_month_day!AD194="","",_tag_month_day!AD194)</f>
        <v/>
      </c>
      <c r="CG204" s="424" t="str">
        <f>IF(_tag_month_day!AE194="","",_tag_month_day!AE194)</f>
        <v/>
      </c>
      <c r="CH204" s="424" t="str">
        <f>IF(_tag_month_day!AF194="","",_tag_month_day!AF194)</f>
        <v/>
      </c>
      <c r="CI204" s="424" t="str">
        <f>IF(_tag_month_day!AG194="","",_tag_month_day!AG194)</f>
        <v/>
      </c>
      <c r="CJ204" s="424" t="str">
        <f>IF(_tag_month_day!AH194="","",_tag_month_day!AH194)</f>
        <v/>
      </c>
      <c r="CK204" s="424" t="str">
        <f>IF(_tag_month_day!AI194="","",_tag_month_day!AI194)</f>
        <v/>
      </c>
      <c r="CL204" s="4" t="str">
        <f>IF(_tag_month_day!AJ194="","",_tag_month_day!AJ194)</f>
        <v/>
      </c>
      <c r="CM204" s="4" t="str">
        <f>IF(_tag_month_day!AK194="","",_tag_month_day!AK194)</f>
        <v/>
      </c>
      <c r="CN204" s="4" t="str">
        <f>IF(_tag_month_day!AL194="","",_tag_month_day!AL194)</f>
        <v/>
      </c>
      <c r="CO204" s="4" t="str">
        <f>IF(_tag_month_day!AM194="","",_tag_month_day!AM194)</f>
        <v/>
      </c>
      <c r="CP204" s="4" t="str">
        <f>IF(_tag_month_day!AN194="","",_tag_month_day!AN194)</f>
        <v/>
      </c>
      <c r="CQ204" s="4" t="str">
        <f>IF(_tag_month_day!AO194="","",_tag_month_day!AO194)</f>
        <v/>
      </c>
      <c r="CR204" s="462" t="str">
        <f>IF(_tag_month_day!AP194="","",_tag_month_day!AP194)</f>
        <v/>
      </c>
      <c r="CS204" s="463" t="str">
        <f>IF(_tag_month_day!AQ194="","",_tag_month_day!AQ194)</f>
        <v/>
      </c>
      <c r="CT204" s="4" t="str">
        <f>IF(_tag_month_day!AR194="","",_tag_month_day!AR194)</f>
        <v/>
      </c>
      <c r="CU204" s="464" t="e">
        <f>DU204/AJ204</f>
        <v>#VALUE!</v>
      </c>
      <c r="CV204" s="451" t="e">
        <f>BG204/BH204</f>
        <v>#VALUE!</v>
      </c>
      <c r="CW204" s="465" t="e">
        <f>AJ204*(1-CV204)*CU204*AF204</f>
        <v>#VALUE!</v>
      </c>
      <c r="CX204" s="465" t="e">
        <f>CW204*94%</f>
        <v>#VALUE!</v>
      </c>
      <c r="CY204" s="466" t="e">
        <f>IF(CX204=0,0,DS204/(DS204+CX204))</f>
        <v>#VALUE!</v>
      </c>
      <c r="CZ204" s="465" t="e">
        <f>$AJ204*EF204</f>
        <v>#VALUE!</v>
      </c>
      <c r="DA204" s="465" t="e">
        <f>$AJ204*EG204</f>
        <v>#VALUE!</v>
      </c>
      <c r="DB204" s="465" t="e">
        <f>$AJ204*EH204</f>
        <v>#VALUE!</v>
      </c>
      <c r="DC204" s="465" t="e">
        <f>$AJ204*EI204</f>
        <v>#VALUE!</v>
      </c>
      <c r="DD204" s="465" t="e">
        <f>$AJ204*EJ204</f>
        <v>#VALUE!</v>
      </c>
      <c r="DE204" s="465" t="e">
        <f>$AJ204*EK204</f>
        <v>#VALUE!</v>
      </c>
      <c r="DF204" s="465" t="e">
        <f>$AJ204*EL204</f>
        <v>#VALUE!</v>
      </c>
      <c r="DG204" s="465" t="e">
        <f>$AJ204*EM204</f>
        <v>#VALUE!</v>
      </c>
      <c r="DH204" s="465" t="e">
        <f>$AJ204*EN204</f>
        <v>#VALUE!</v>
      </c>
      <c r="DI204" s="465" t="e">
        <f>$AJ204*EO204</f>
        <v>#VALUE!</v>
      </c>
      <c r="DJ204" s="465" t="e">
        <f>CZ204*(1-EP204)</f>
        <v>#VALUE!</v>
      </c>
      <c r="DK204" s="465" t="e">
        <f>DA204*(1-ER204)</f>
        <v>#VALUE!</v>
      </c>
      <c r="DL204" s="465" t="e">
        <f>DB204*(1-EQ204)</f>
        <v>#VALUE!</v>
      </c>
      <c r="DM204" s="465" t="e">
        <f>DC204*(1-ES204)</f>
        <v>#VALUE!</v>
      </c>
      <c r="DN204" s="465" t="e">
        <f>DD204*(1-ET204)</f>
        <v>#VALUE!</v>
      </c>
      <c r="DO204" s="465" t="e">
        <f>DE204</f>
        <v>#VALUE!</v>
      </c>
      <c r="DP204" s="465" t="e">
        <f>DF204*(1-EU204)</f>
        <v>#VALUE!</v>
      </c>
      <c r="DQ204" s="465" t="e">
        <f>DG204*(1-EV204)</f>
        <v>#VALUE!</v>
      </c>
      <c r="DR204" s="465" t="e">
        <f>DH204*(1-EW204)</f>
        <v>#VALUE!</v>
      </c>
      <c r="DS204" s="465" t="e">
        <f>DI204</f>
        <v>#VALUE!</v>
      </c>
      <c r="DT204" s="465" t="e">
        <f>SUM(DJ204:DS204)</f>
        <v>#VALUE!</v>
      </c>
      <c r="DU204" s="465" t="e">
        <f>(GS204:GX204)+(DP204+DQ204+DR204)*GY204+DS204</f>
        <v>#VALUE!</v>
      </c>
      <c r="DV204" s="451" t="e">
        <f>AV204/$BH204/(1-EP204)</f>
        <v>#VALUE!</v>
      </c>
      <c r="DW204" s="451" t="e">
        <f>AW204/$BH204/(1-ER204)</f>
        <v>#VALUE!</v>
      </c>
      <c r="DX204" s="451" t="e">
        <f>AX204/$BH204/(1-EQ204)</f>
        <v>#VALUE!</v>
      </c>
      <c r="DY204" s="451" t="e">
        <f>AY204/$BH204/(1-ES204)</f>
        <v>#VALUE!</v>
      </c>
      <c r="DZ204" s="451" t="e">
        <f>AZ204/$BH204/(1-ET204)</f>
        <v>#VALUE!</v>
      </c>
      <c r="EA204" s="451" t="e">
        <f>BA204/$BH204/(1-AX204)</f>
        <v>#VALUE!</v>
      </c>
      <c r="EB204" s="451" t="e">
        <f>BB204/$BH204/(1-EU204)</f>
        <v>#VALUE!</v>
      </c>
      <c r="EC204" s="451" t="e">
        <f>BC204/$BH204/(1-EV204)</f>
        <v>#VALUE!</v>
      </c>
      <c r="ED204" s="451" t="e">
        <f>BD204/$BH204/(1-EW204)</f>
        <v>#VALUE!</v>
      </c>
      <c r="EE204" s="451" t="e">
        <f>BG204/BH204</f>
        <v>#VALUE!</v>
      </c>
      <c r="EF204" s="451" t="e">
        <f>DV204/SUM($DV204:$EE204)</f>
        <v>#VALUE!</v>
      </c>
      <c r="EG204" s="451" t="e">
        <f>DW204/SUM($DV204:$EE204)</f>
        <v>#VALUE!</v>
      </c>
      <c r="EH204" s="451" t="e">
        <f>DX204/SUM($DV204:$EE204)</f>
        <v>#VALUE!</v>
      </c>
      <c r="EI204" s="451" t="e">
        <f>DY204/SUM($DV204:$EE204)</f>
        <v>#VALUE!</v>
      </c>
      <c r="EJ204" s="451" t="e">
        <f>DZ204/SUM($DV204:$EE204)</f>
        <v>#VALUE!</v>
      </c>
      <c r="EK204" s="451" t="e">
        <f>EA204/SUM($DV204:$EE204)</f>
        <v>#VALUE!</v>
      </c>
      <c r="EL204" s="451" t="e">
        <f>EB204/SUM($DV204:$EE204)</f>
        <v>#VALUE!</v>
      </c>
      <c r="EM204" s="451" t="e">
        <f>EC204/SUM($DV204:$EE204)</f>
        <v>#VALUE!</v>
      </c>
      <c r="EN204" s="451" t="e">
        <f>ED204/SUM($DV204:$EE204)</f>
        <v>#VALUE!</v>
      </c>
      <c r="EO204" s="451" t="e">
        <f>EE204/SUM($DV204:$EE204)</f>
        <v>#VALUE!</v>
      </c>
      <c r="EP204" s="450">
        <f>EP203</f>
        <v>0.080000000000000002</v>
      </c>
      <c r="EQ204" s="450">
        <f>EQ203</f>
        <v>0.014999999999999999</v>
      </c>
      <c r="ER204" s="450">
        <f>ER203</f>
        <v>0.014999999999999999</v>
      </c>
      <c r="ES204" s="450">
        <f>ES203</f>
        <v>0.014999999999999999</v>
      </c>
      <c r="ET204" s="450">
        <f>ET203</f>
        <v>0.014999999999999999</v>
      </c>
      <c r="EU204" s="450">
        <f>EU203</f>
        <v>0.089999999999999997</v>
      </c>
      <c r="EV204" s="450">
        <f>EV203</f>
        <v>0.089999999999999997</v>
      </c>
      <c r="EW204" s="450">
        <f>EW203</f>
        <v>0.089999999999999997</v>
      </c>
      <c r="EX204" s="431" t="str">
        <f>IF(_tag_month_day!AS194="","",_tag_month_day!AS194/100)</f>
        <v/>
      </c>
      <c r="EY204" s="431" t="str">
        <f>IF(_tag_month_day!AT194="","",_tag_month_day!AT194/100)</f>
        <v/>
      </c>
      <c r="EZ204" s="431" t="str">
        <f>IF(_tag_month_day!AU194="","",_tag_month_day!AU194/100)</f>
        <v/>
      </c>
      <c r="FA204" s="431" t="str">
        <f>IF(_tag_month_day!AV194="","",_tag_month_day!AV194/100)</f>
        <v/>
      </c>
      <c r="FB204" s="431" t="str">
        <f>IF(_tag_month_day!AW194="","",_tag_month_day!AW194/100)</f>
        <v/>
      </c>
      <c r="FC204" s="431" t="str">
        <f>IF(_tag_month_day!AX194="","",_tag_month_day!AX194/100)</f>
        <v/>
      </c>
      <c r="FD204" s="449" t="str">
        <f>IF(_tag_month_day!AY194="","",_tag_month_day!AY194/100)</f>
        <v/>
      </c>
      <c r="FE204" s="449" t="str">
        <f>IF(_tag_month_day!AZ194="","",_tag_month_day!AZ194/100)</f>
        <v/>
      </c>
      <c r="FF204" s="449" t="str">
        <f>IF(_tag_month_day!BA194="","",_tag_month_day!BA194/100)</f>
        <v/>
      </c>
      <c r="FG204" s="449" t="str">
        <f>IF(_tag_month_day!BB194="","",_tag_month_day!BB194/100)</f>
        <v/>
      </c>
      <c r="FH204" s="467" t="str">
        <f>IF(_tag_month_day!BC194="","",_tag_month_day!BC194/100)</f>
        <v/>
      </c>
      <c r="FI204" s="449">
        <f>FI203</f>
        <v>0.40999999999999998</v>
      </c>
      <c r="FJ204" s="449">
        <f>FJ203</f>
        <v>0.11</v>
      </c>
      <c r="FK204" s="449">
        <f>FK203</f>
        <v>0.014999999999999999</v>
      </c>
      <c r="FL204" s="449">
        <f>FL203</f>
        <v>0</v>
      </c>
      <c r="FM204" s="467">
        <f>FM203</f>
        <v>0.0001</v>
      </c>
      <c r="FN204" s="449">
        <f>FN203</f>
        <v>0.32000000000000001</v>
      </c>
      <c r="FO204" s="449">
        <f>FO203</f>
        <v>0.20000000000000001</v>
      </c>
      <c r="FP204" s="449">
        <f>FP203</f>
        <v>0.01</v>
      </c>
      <c r="FQ204" s="449">
        <f>FQ203</f>
        <v>0</v>
      </c>
      <c r="FR204" s="467">
        <f>FR203</f>
        <v>0.0001</v>
      </c>
      <c r="FS204" s="449" t="str">
        <f>IF(_tag_month_day!BD194="","",_tag_month_day!BD194/100)</f>
        <v/>
      </c>
      <c r="FT204" s="449" t="str">
        <f>IF(_tag_month_day!BE194="","",_tag_month_day!BE194/100)</f>
        <v/>
      </c>
      <c r="FU204" s="449" t="str">
        <f>IF(_tag_month_day!BF194="","",_tag_month_day!BF194/100)</f>
        <v/>
      </c>
      <c r="FV204" s="449" t="str">
        <f>IF(_tag_month_day!BG194="","",_tag_month_day!BG194/100)</f>
        <v/>
      </c>
      <c r="FW204" s="467" t="str">
        <f>IF(_tag_month_day!BH194="","",_tag_month_day!BH194/100)</f>
        <v/>
      </c>
      <c r="FX204" s="449" t="str">
        <f>IF(_tag_month_day!BI194="","",_tag_month_day!BI194/100)</f>
        <v/>
      </c>
      <c r="FY204" s="449" t="str">
        <f>IF(_tag_month_day!BJ194="","",_tag_month_day!BJ194/100)</f>
        <v/>
      </c>
      <c r="FZ204" s="468" t="str">
        <f>IF(_tag_month_day!BK194="","",_tag_month_day!BK194/100)</f>
        <v/>
      </c>
      <c r="GA204" s="449" t="str">
        <f>IF(_tag_month_day!BL194="","",_tag_month_day!BL194/100)</f>
        <v/>
      </c>
      <c r="GB204" s="467" t="str">
        <f>IF(_tag_month_day!BM194="","",_tag_month_day!BM194/100)</f>
        <v/>
      </c>
      <c r="GC204" s="431" t="str">
        <f>IF(_tag_month_day!BN194="","",_tag_month_day!BN194/100)</f>
        <v/>
      </c>
      <c r="GD204" s="431" t="str">
        <f>IF(_tag_month_day!BO194="","",_tag_month_day!BO194/100)</f>
        <v/>
      </c>
      <c r="GE204" s="431" t="str">
        <f>IF(_tag_month_day!BP194="","",_tag_month_day!BP194/100)</f>
        <v/>
      </c>
      <c r="GF204" s="431" t="str">
        <f>IF(_tag_month_day!BQ194="","",_tag_month_day!BQ194/100)</f>
        <v/>
      </c>
      <c r="GG204" s="431" t="str">
        <f>IF(_tag_month_day!BR194="","",_tag_month_day!BR194/100)</f>
        <v/>
      </c>
      <c r="GH204" s="431" t="str">
        <f>IF(_tag_month_day!BS194="","",_tag_month_day!BS194/100)</f>
        <v/>
      </c>
      <c r="GI204" s="467" t="str">
        <f>IF(_tag_month_day!BT194="","",_tag_month_day!BT194/100)</f>
        <v/>
      </c>
      <c r="GJ204" s="469" t="str">
        <f>IF(_tag_month_day!BU194="","",_tag_month_day!BU194/100)</f>
        <v/>
      </c>
      <c r="GK204" s="470">
        <f>GK203</f>
        <v>0.070000000000000007</v>
      </c>
      <c r="GL204" s="470">
        <f>GL203</f>
        <v>0.029999999999999999</v>
      </c>
      <c r="GM204" s="471" t="str">
        <f>IF(_tag_month_day!BX194="","",_tag_month_day!BX194/100)</f>
        <v/>
      </c>
      <c r="GN204" s="470">
        <f>GN203</f>
        <v>0.070000000000000007</v>
      </c>
      <c r="GO204" s="470">
        <f>GO203</f>
        <v>0.029999999999999999</v>
      </c>
      <c r="GP204" s="470">
        <f>GP203</f>
        <v>0.089999999999999997</v>
      </c>
      <c r="GQ204" s="470">
        <f>GQ203</f>
        <v>0.029999999999999999</v>
      </c>
      <c r="GR204" s="471" t="str">
        <f>IF(_tag_month_day!CA194="","",_tag_month_day!CA194/100)</f>
        <v/>
      </c>
      <c r="GS204" s="472">
        <f>GS203</f>
        <v>0.95299999999999996</v>
      </c>
      <c r="GT204" s="472">
        <f>GT203</f>
        <v>0.55000000000000004</v>
      </c>
      <c r="GU204" s="472">
        <f>GU203</f>
        <v>0.55000000000000004</v>
      </c>
      <c r="GV204" s="472">
        <f>GV203</f>
        <v>0.55000000000000004</v>
      </c>
      <c r="GW204" s="472">
        <f>GW203</f>
        <v>0.5</v>
      </c>
      <c r="GX204" s="472">
        <f>GX203</f>
        <v>0.93500000000000005</v>
      </c>
      <c r="GY204" s="472">
        <f>GY203</f>
        <v>0.14999999999999999</v>
      </c>
      <c r="GZ204" s="472">
        <f>GZ203</f>
        <v>1</v>
      </c>
      <c r="HA204" s="474">
        <f>HA203</f>
        <v>0.047</v>
      </c>
      <c r="HB204" s="474">
        <f>HB203</f>
        <v>0.45000000000000001</v>
      </c>
      <c r="HC204" s="474">
        <f>HC203</f>
        <v>0.45000000000000001</v>
      </c>
      <c r="HD204" s="474">
        <f>HD203</f>
        <v>0.45000000000000001</v>
      </c>
      <c r="HE204" s="474">
        <f>HE203</f>
        <v>0.5</v>
      </c>
      <c r="HF204" s="474">
        <f>HF203</f>
        <v>0.065000000000000002</v>
      </c>
      <c r="HG204" s="474">
        <f>HG203</f>
        <v>0.84999999999999998</v>
      </c>
      <c r="HH204" s="474">
        <f>HH203</f>
        <v>0</v>
      </c>
      <c r="HI204" s="10">
        <f>IF(BZ204&lt;&gt;"",CK204-BV204,0)</f>
        <v>0</v>
      </c>
      <c r="HJ204" s="10" t="e">
        <f>IF(AJ204&gt;0,AH204-AJ204,0)</f>
        <v>#VALUE!</v>
      </c>
      <c r="HK204" s="466">
        <f>HK203</f>
        <v>0.84999999999999998</v>
      </c>
      <c r="HL204" s="424">
        <f>HL203</f>
        <v>550000</v>
      </c>
      <c r="HM204" s="424">
        <f>HM203</f>
        <v>480000</v>
      </c>
      <c r="HN204" s="465" t="e">
        <f>(DJ204*EZ204+DK204*FH204+DL204*FM204+DM204*FR204+DN204*FW204+DO204*GB204+DS204*GI204+DP204*GM204+DR204*GR204)*1000*2</f>
        <v>#VALUE!</v>
      </c>
      <c r="HO204" s="465" t="e">
        <f>HN204*HK204*$HO$2/HL204*1000000</f>
        <v>#VALUE!</v>
      </c>
      <c r="HP204" s="465" t="e">
        <f>HN204*HK204*$HP$2/HM204*1000000</f>
        <v>#VALUE!</v>
      </c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</row>
    <row customFormat="1" r="205" s="0">
      <c r="A205" s="420">
        <v>194</v>
      </c>
      <c r="B205" s="421">
        <f ca="1">IF(D205=D204,B204,IF(D205="夜班",B204+1,B204))</f>
        <v>43594</v>
      </c>
      <c r="C205" s="422">
        <f>C204</f>
        <v>0.041666666666666699</v>
      </c>
      <c r="D205" s="10" t="str">
        <f ca="1">IF(HOUR(G205)&lt;8,"夜班",IF(HOUR(G205)&lt;16,"白班",IF(HOUR(G205)&lt;24,"中班",0)))</f>
        <v>夜班</v>
      </c>
      <c r="E205" s="10" t="e">
        <f ca="1">IF(F205=1,"甲",IF(F205=2,"乙",IF(F205=3,"丙",IF(F205=4,"丁",""))))</f>
        <v>#REF!</v>
      </c>
      <c r="F205" s="10" t="e">
        <f ca="1">SUMPRODUCT((成本日报!$A$3:$A$95=计划!B205)*(成本日报!$B$3:$B$95=计划!$D205),成本日报!$C$3:$C$95)</f>
        <v>#REF!</v>
      </c>
      <c r="G205" s="423">
        <f ca="1">G204+C204</f>
        <v>43594.041666666199</v>
      </c>
      <c r="H205" s="423">
        <f ca="1">$G205+$C205/60*10+$C205*0</f>
        <v>43594.048611110644</v>
      </c>
      <c r="I205" s="423">
        <f ca="1">$G205+$C205/60*18+$C205*0</f>
        <v>43594.054166666196</v>
      </c>
      <c r="J205" s="423">
        <f ca="1">$G205+$C205/60*0+$C205*1</f>
        <v>43594.083333332863</v>
      </c>
      <c r="K205" s="423">
        <f ca="1">$G205+$C205/60*30+$C205*2</f>
        <v>43594.14583333287</v>
      </c>
      <c r="L205" s="423">
        <f ca="1">$G205+$C205/60*0+$C205*3</f>
        <v>43594.166666666199</v>
      </c>
      <c r="M205" s="424" t="str">
        <f>IF(_tag_month_day!A195="","",_tag_month_day!A195)</f>
        <v/>
      </c>
      <c r="N205" s="424" t="str">
        <f>IF(_tag_month_day!B195="","",_tag_month_day!B195)</f>
        <v/>
      </c>
      <c r="O205" s="425" t="e">
        <f>IF(M205+N205=0,"",M205+N205)</f>
        <v>#VALUE!</v>
      </c>
      <c r="P205" s="424" t="str">
        <f>IF(_tag_month_day!C195="","",_tag_month_day!C195)</f>
        <v/>
      </c>
      <c r="Q205" s="424" t="str">
        <f>IF(_tag_month_day!D195="","",_tag_month_day!D195)</f>
        <v/>
      </c>
      <c r="R205" s="426" t="str">
        <f>IF(_tag_month_day!CB195="","",_tag_month_day!CB195/100)</f>
        <v/>
      </c>
      <c r="S205" s="427" t="str">
        <f>IF(_tag_month_day!E195="","",_tag_month_day!E195)</f>
        <v/>
      </c>
      <c r="T205" s="427" t="str">
        <f>IF(_tag_month_day!F195="","",_tag_month_day!F195)</f>
        <v/>
      </c>
      <c r="U205" s="428" t="e">
        <f>S205+T205</f>
        <v>#VALUE!</v>
      </c>
      <c r="V205" s="429" t="e">
        <f>U205/AJ205</f>
        <v>#VALUE!</v>
      </c>
      <c r="W205" s="430" t="str">
        <f>IF(_jhy_month_day!A195="","",_jhy_month_day!A195)</f>
        <v/>
      </c>
      <c r="X205" s="431" t="str">
        <f>IF(_jhy_month_day!B195="","",_jhy_month_day!B195/100)</f>
        <v/>
      </c>
      <c r="Y205" s="431" t="str">
        <f>IF(_jhy_month_day!C195="","",_jhy_month_day!C195/100)</f>
        <v/>
      </c>
      <c r="Z205" s="432">
        <f>Z201+1</f>
        <v>49</v>
      </c>
      <c r="AA205" s="433" t="str">
        <f>IF(_tag_month_day!G195="","",_tag_month_day!G195/100)</f>
        <v/>
      </c>
      <c r="AB205" s="433" t="str">
        <f>IF(_tag_month_day!H195="","",_tag_month_day!H195/100)</f>
        <v/>
      </c>
      <c r="AC205" s="434">
        <f>IF(X205="",AC204,BK205*($AV204*X205+$AW204*FD204+$AX204*FI204+$AY204*FN204+$AZ204*FS204+$BA204*FX204+$BG204*GE204)/(AV204*Y205+AX204*FK204+AW204*FF204+AY204*FP204+AZ204*FU204+BA204*FZ204+BG204*GG204+BB204*GK204+BC204*GN204+BD204*GP204))</f>
        <v>1.59963432013121</v>
      </c>
      <c r="AD205" s="435" t="str">
        <f>IF(AC205=AC204,"",AC205-AC204)</f>
        <v/>
      </c>
      <c r="AE205" s="436" t="str">
        <f>IF(1-AF205=0,"",(1-AF205))</f>
        <v/>
      </c>
      <c r="AF205" s="437">
        <v>1</v>
      </c>
      <c r="AG205" s="10" t="str">
        <f>AG204</f>
        <v>8B4</v>
      </c>
      <c r="AH205" s="438" t="str">
        <f>AH204</f>
        <v/>
      </c>
      <c r="AI205" s="424" t="e">
        <f>IF(ROUND(AJ205-AJ204,1)=0,"",AJ205-AJ204)</f>
        <v>#VALUE!</v>
      </c>
      <c r="AJ205" s="10" t="str">
        <f>IF(_tag_month_day!I195="","",_tag_month_day!I195)</f>
        <v/>
      </c>
      <c r="AK205" s="440"/>
      <c r="AL205" s="440" t="s">
        <v>472</v>
      </c>
      <c r="AM205" s="440" t="s">
        <v>433</v>
      </c>
      <c r="AN205" s="441">
        <f>AN204</f>
        <v>2</v>
      </c>
      <c r="AO205" s="441">
        <f>AO204</f>
        <v>8</v>
      </c>
      <c r="AP205" s="442" t="e">
        <f>(IF(AN205=0,AS204,AS204*(1+AO205/AN205)/(AR205+AO205/AN205)))+AT205</f>
        <v>#VALUE!</v>
      </c>
      <c r="AQ205" s="443" t="str">
        <f>IF(_tag_month_day!J195="","",_tag_month_day!J195/100)</f>
        <v/>
      </c>
      <c r="AR205" s="444">
        <f>AR204</f>
        <v>1.3</v>
      </c>
      <c r="AS205" s="445" t="e">
        <f>AQ205*(AN205*AR205+AO205)/(AN205+AO205)</f>
        <v>#VALUE!</v>
      </c>
      <c r="AT205" s="445" t="e">
        <f>(SUM(BE205:BF205)-SUM(BE204:BF204))*0.05</f>
        <v>#VALUE!</v>
      </c>
      <c r="AU205" s="446" t="str">
        <f>IF(_tag_month_day!CC195="","",IF(_tag_month_day!CC195&gt;0,_tag_month_day!CD195,_tag_month_day!CE195))</f>
        <v/>
      </c>
      <c r="AV205" s="447" t="str">
        <f>IF(_tag_month_day!L195="","",_tag_month_day!L195/100)</f>
        <v/>
      </c>
      <c r="AW205" s="431">
        <f>AW204</f>
        <v>0</v>
      </c>
      <c r="AX205" s="431">
        <f>AX204</f>
        <v>0</v>
      </c>
      <c r="AY205" s="431" t="str">
        <f>IF(_tag_month_day!M195="","",_tag_month_day!M195/100)</f>
        <v/>
      </c>
      <c r="AZ205" s="431" t="str">
        <f>IF(_tag_month_day!N195="","",_tag_month_day!N195/100)</f>
        <v/>
      </c>
      <c r="BA205" s="431" t="str">
        <f>IF(_tag_month_day!O195="","",_tag_month_day!O195/100)</f>
        <v/>
      </c>
      <c r="BB205" s="448" t="str">
        <f>IF(_tag_month_day!P195="","",_tag_month_day!P195/100)</f>
        <v/>
      </c>
      <c r="BC205" s="448">
        <f>BC204</f>
        <v>0</v>
      </c>
      <c r="BD205" s="448" t="str">
        <f>IF(_tag_month_day!Q195="","",_tag_month_day!Q195/100)</f>
        <v/>
      </c>
      <c r="BE205" s="449" t="str">
        <f>IF(_tag_month_day!R195="","",_tag_month_day!R195/100)</f>
        <v/>
      </c>
      <c r="BF205" s="388" t="e">
        <f>(AU205*(100+BE205*100))/(AJ205-AU205)/100</f>
        <v>#VALUE!</v>
      </c>
      <c r="BG205" s="450" t="e">
        <f>BE205+BF205</f>
        <v>#VALUE!</v>
      </c>
      <c r="BH205" s="451" t="e">
        <f>SUM(AV205:BF205)</f>
        <v>#VALUE!</v>
      </c>
      <c r="BI205" s="452" t="e">
        <f>IF(CX205=0,BI204,(DK205*查询!$R$5+DL205*查询!$Q$5+DM205*查询!$N$5+DN205*查询!$O$5+DO205*查询!$P$5)*AF205/CX205)</f>
        <v>#VALUE!</v>
      </c>
      <c r="BJ205" s="452" t="e">
        <f>IF(CX205=0,BJ204,(DP205*查询!$S$5+DQ205*查询!$T$5+DR205*查询!$U$5)*AF205/CX205)</f>
        <v>#VALUE!</v>
      </c>
      <c r="BK205" s="452">
        <f>BK204</f>
        <v>1</v>
      </c>
      <c r="BL205" s="453" t="e">
        <f>SUMPRODUCT((AV205:BA205)*(GS205:GX205))/((GS205:GX205)+SUM(BB205:BD205)*GY205+BG205*GZ205)</f>
        <v>#VALUE!</v>
      </c>
      <c r="BM205" s="453" t="e">
        <f>BK205*($AV205*FB205+$AW205*FD205+$AX205*FI205+$AY205*FN205+$AZ205*FS205+$BA205*FX205+$BG205*GE205)/(AV205*EY205+AX205*FK205+AW205*FF205+AY205*FP205+AZ205*FU205+BA205*FZ205+BG205*GG205+BB205*GK205+BC205*GN205+BD205*GP205)</f>
        <v>#VALUE!</v>
      </c>
      <c r="BN205" s="453" t="e">
        <f>($AV205*FC205+$AX205*FJ205+$AW205*FE205+$AY205*FO205+$AZ205*FT205+$BA205*FY205+$BG205*GF205)/($AV205*FA205+BG205*GH205+BB205*GL205+BC205*GO205+BD205*GQ205+BA205*GA205)</f>
        <v>#VALUE!</v>
      </c>
      <c r="BO205" s="454" t="e">
        <f>BK205*($AV205*FB205+$AW205*FD205+$AX205*FI205+$AY205*FN205+$AZ205*FS205+$BA205*FX205+$BG205*GE205)*100/(SUMPRODUCT(AV205:BA205*GS205:GX205)+(BB205+BC205+BD205)*GY205+BG205)</f>
        <v>#VALUE!</v>
      </c>
      <c r="BP205" s="454" t="e">
        <f>(AV205*EY205+AX205*FK205+AW205*FF205+AY205*FP205+AZ205*FU205+BA205*FZ205+BG205*GG205+BB205*GK205+BC205*GN205+BD205*GP205)*100/(SUMPRODUCT(AV205:BA205*GS205:GX205)+(BB205+BC205+BD205)*GY205+BG205)</f>
        <v>#VALUE!</v>
      </c>
      <c r="BQ205" s="454" t="e">
        <f>BK205*($AV205*FC205+$AX205*FJ205+$AW205*FE205+$AY205*FO205+$AZ205*FT205+$BA205*FY205+$BG205*GF205)*100/(SUMPRODUCT(AV205:BA205*GS205:GX205)+(BB205+BC205+BD205)*GY205+BG205)</f>
        <v>#VALUE!</v>
      </c>
      <c r="BR205" s="453" t="str">
        <f>IF(_tag_month_day!T195="","",_tag_month_day!T195)</f>
        <v/>
      </c>
      <c r="BS205" s="453" t="str">
        <f>IF(_tag_month_day!U195="","",_tag_month_day!U195)</f>
        <v/>
      </c>
      <c r="BT205" s="455" t="str">
        <f>IF(CK205="","",IF((CK205&gt;=BV205-0.12)*(CK205&lt;=BV205+0.12),"合格","不合格"))</f>
        <v/>
      </c>
      <c r="BU205" s="456" t="str">
        <f>IF(_tag_month_day!V195="","",_tag_month_day!V195)</f>
        <v/>
      </c>
      <c r="BV205" s="457" t="str">
        <f>IF(_tag_month_day!W195="","",_tag_month_day!W195)</f>
        <v/>
      </c>
      <c r="BW205" s="458" t="str">
        <f>IF(_tag_month_day!X195="","",_tag_month_day!X195)</f>
        <v/>
      </c>
      <c r="BX205" s="458" t="str">
        <f>IF(_tag_month_day!Y195="","",_tag_month_day!Y195)</f>
        <v/>
      </c>
      <c r="BY205" s="459">
        <f ca="1">L205</f>
        <v>43594.166666666199</v>
      </c>
      <c r="BZ205" s="460" t="s">
        <v>429</v>
      </c>
      <c r="CA205" s="461">
        <v>0.15625</v>
      </c>
      <c r="CB205" s="424" t="str">
        <f>IF(_tag_month_day!Z195="","",_tag_month_day!Z195)</f>
        <v/>
      </c>
      <c r="CC205" s="424" t="str">
        <f>IF(_tag_month_day!AA195="","",_tag_month_day!AA195)</f>
        <v/>
      </c>
      <c r="CD205" s="424" t="str">
        <f>IF(_tag_month_day!AB195="","",_tag_month_day!AB195)</f>
        <v/>
      </c>
      <c r="CE205" s="424" t="str">
        <f>IF(_tag_month_day!AC195="","",_tag_month_day!AC195)</f>
        <v/>
      </c>
      <c r="CF205" s="424" t="str">
        <f>IF(_tag_month_day!AD195="","",_tag_month_day!AD195)</f>
        <v/>
      </c>
      <c r="CG205" s="424" t="str">
        <f>IF(_tag_month_day!AE195="","",_tag_month_day!AE195)</f>
        <v/>
      </c>
      <c r="CH205" s="424" t="str">
        <f>IF(_tag_month_day!AF195="","",_tag_month_day!AF195)</f>
        <v/>
      </c>
      <c r="CI205" s="424" t="str">
        <f>IF(_tag_month_day!AG195="","",_tag_month_day!AG195)</f>
        <v/>
      </c>
      <c r="CJ205" s="424" t="str">
        <f>IF(_tag_month_day!AH195="","",_tag_month_day!AH195)</f>
        <v/>
      </c>
      <c r="CK205" s="424" t="str">
        <f>IF(_tag_month_day!AI195="","",_tag_month_day!AI195)</f>
        <v/>
      </c>
      <c r="CL205" s="4" t="str">
        <f>IF(_tag_month_day!AJ195="","",_tag_month_day!AJ195)</f>
        <v/>
      </c>
      <c r="CM205" s="4" t="str">
        <f>IF(_tag_month_day!AK195="","",_tag_month_day!AK195)</f>
        <v/>
      </c>
      <c r="CN205" s="4" t="str">
        <f>IF(_tag_month_day!AL195="","",_tag_month_day!AL195)</f>
        <v/>
      </c>
      <c r="CO205" s="4" t="str">
        <f>IF(_tag_month_day!AM195="","",_tag_month_day!AM195)</f>
        <v/>
      </c>
      <c r="CP205" s="4" t="str">
        <f>IF(_tag_month_day!AN195="","",_tag_month_day!AN195)</f>
        <v/>
      </c>
      <c r="CQ205" s="4" t="str">
        <f>IF(_tag_month_day!AO195="","",_tag_month_day!AO195)</f>
        <v/>
      </c>
      <c r="CR205" s="462" t="str">
        <f>IF(_tag_month_day!AP195="","",_tag_month_day!AP195)</f>
        <v/>
      </c>
      <c r="CS205" s="463" t="str">
        <f>IF(_tag_month_day!AQ195="","",_tag_month_day!AQ195)</f>
        <v/>
      </c>
      <c r="CT205" s="4" t="str">
        <f>IF(_tag_month_day!AR195="","",_tag_month_day!AR195)</f>
        <v/>
      </c>
      <c r="CU205" s="464" t="e">
        <f>DU205/AJ205</f>
        <v>#VALUE!</v>
      </c>
      <c r="CV205" s="451" t="e">
        <f>BG205/BH205</f>
        <v>#VALUE!</v>
      </c>
      <c r="CW205" s="465" t="e">
        <f>AJ205*(1-CV205)*CU205*AF205</f>
        <v>#VALUE!</v>
      </c>
      <c r="CX205" s="465" t="e">
        <f>CW205*94%</f>
        <v>#VALUE!</v>
      </c>
      <c r="CY205" s="466" t="e">
        <f>IF(CX205=0,0,DS205/(DS205+CX205))</f>
        <v>#VALUE!</v>
      </c>
      <c r="CZ205" s="465" t="e">
        <f>$AJ205*EF205</f>
        <v>#VALUE!</v>
      </c>
      <c r="DA205" s="465" t="e">
        <f>$AJ205*EG205</f>
        <v>#VALUE!</v>
      </c>
      <c r="DB205" s="465" t="e">
        <f>$AJ205*EH205</f>
        <v>#VALUE!</v>
      </c>
      <c r="DC205" s="465" t="e">
        <f>$AJ205*EI205</f>
        <v>#VALUE!</v>
      </c>
      <c r="DD205" s="465" t="e">
        <f>$AJ205*EJ205</f>
        <v>#VALUE!</v>
      </c>
      <c r="DE205" s="465" t="e">
        <f>$AJ205*EK205</f>
        <v>#VALUE!</v>
      </c>
      <c r="DF205" s="465" t="e">
        <f>$AJ205*EL205</f>
        <v>#VALUE!</v>
      </c>
      <c r="DG205" s="465" t="e">
        <f>$AJ205*EM205</f>
        <v>#VALUE!</v>
      </c>
      <c r="DH205" s="465" t="e">
        <f>$AJ205*EN205</f>
        <v>#VALUE!</v>
      </c>
      <c r="DI205" s="465" t="e">
        <f>$AJ205*EO205</f>
        <v>#VALUE!</v>
      </c>
      <c r="DJ205" s="465" t="e">
        <f>CZ205*(1-EP205)</f>
        <v>#VALUE!</v>
      </c>
      <c r="DK205" s="465" t="e">
        <f>DA205*(1-ER205)</f>
        <v>#VALUE!</v>
      </c>
      <c r="DL205" s="465" t="e">
        <f>DB205*(1-EQ205)</f>
        <v>#VALUE!</v>
      </c>
      <c r="DM205" s="465" t="e">
        <f>DC205*(1-ES205)</f>
        <v>#VALUE!</v>
      </c>
      <c r="DN205" s="465" t="e">
        <f>DD205*(1-ET205)</f>
        <v>#VALUE!</v>
      </c>
      <c r="DO205" s="465" t="e">
        <f>DE205</f>
        <v>#VALUE!</v>
      </c>
      <c r="DP205" s="465" t="e">
        <f>DF205*(1-EU205)</f>
        <v>#VALUE!</v>
      </c>
      <c r="DQ205" s="465" t="e">
        <f>DG205*(1-EV205)</f>
        <v>#VALUE!</v>
      </c>
      <c r="DR205" s="465" t="e">
        <f>DH205*(1-EW205)</f>
        <v>#VALUE!</v>
      </c>
      <c r="DS205" s="465" t="e">
        <f>DI205</f>
        <v>#VALUE!</v>
      </c>
      <c r="DT205" s="465" t="e">
        <f>SUM(DJ205:DS205)</f>
        <v>#VALUE!</v>
      </c>
      <c r="DU205" s="465" t="e">
        <f>(GS205:GX205)+(DP205+DQ205+DR205)*GY205+DS205</f>
        <v>#VALUE!</v>
      </c>
      <c r="DV205" s="451" t="e">
        <f>AV205/$BH205/(1-EP205)</f>
        <v>#VALUE!</v>
      </c>
      <c r="DW205" s="451" t="e">
        <f>AW205/$BH205/(1-ER205)</f>
        <v>#VALUE!</v>
      </c>
      <c r="DX205" s="451" t="e">
        <f>AX205/$BH205/(1-EQ205)</f>
        <v>#VALUE!</v>
      </c>
      <c r="DY205" s="451" t="e">
        <f>AY205/$BH205/(1-ES205)</f>
        <v>#VALUE!</v>
      </c>
      <c r="DZ205" s="451" t="e">
        <f>AZ205/$BH205/(1-ET205)</f>
        <v>#VALUE!</v>
      </c>
      <c r="EA205" s="451" t="e">
        <f>BA205/$BH205/(1-AX205)</f>
        <v>#VALUE!</v>
      </c>
      <c r="EB205" s="451" t="e">
        <f>BB205/$BH205/(1-EU205)</f>
        <v>#VALUE!</v>
      </c>
      <c r="EC205" s="451" t="e">
        <f>BC205/$BH205/(1-EV205)</f>
        <v>#VALUE!</v>
      </c>
      <c r="ED205" s="451" t="e">
        <f>BD205/$BH205/(1-EW205)</f>
        <v>#VALUE!</v>
      </c>
      <c r="EE205" s="451" t="e">
        <f>BG205/BH205</f>
        <v>#VALUE!</v>
      </c>
      <c r="EF205" s="451" t="e">
        <f>DV205/SUM($DV205:$EE205)</f>
        <v>#VALUE!</v>
      </c>
      <c r="EG205" s="451" t="e">
        <f>DW205/SUM($DV205:$EE205)</f>
        <v>#VALUE!</v>
      </c>
      <c r="EH205" s="451" t="e">
        <f>DX205/SUM($DV205:$EE205)</f>
        <v>#VALUE!</v>
      </c>
      <c r="EI205" s="451" t="e">
        <f>DY205/SUM($DV205:$EE205)</f>
        <v>#VALUE!</v>
      </c>
      <c r="EJ205" s="451" t="e">
        <f>DZ205/SUM($DV205:$EE205)</f>
        <v>#VALUE!</v>
      </c>
      <c r="EK205" s="451" t="e">
        <f>EA205/SUM($DV205:$EE205)</f>
        <v>#VALUE!</v>
      </c>
      <c r="EL205" s="451" t="e">
        <f>EB205/SUM($DV205:$EE205)</f>
        <v>#VALUE!</v>
      </c>
      <c r="EM205" s="451" t="e">
        <f>EC205/SUM($DV205:$EE205)</f>
        <v>#VALUE!</v>
      </c>
      <c r="EN205" s="451" t="e">
        <f>ED205/SUM($DV205:$EE205)</f>
        <v>#VALUE!</v>
      </c>
      <c r="EO205" s="451" t="e">
        <f>EE205/SUM($DV205:$EE205)</f>
        <v>#VALUE!</v>
      </c>
      <c r="EP205" s="450">
        <f>EP204</f>
        <v>0.080000000000000002</v>
      </c>
      <c r="EQ205" s="450">
        <f>EQ204</f>
        <v>0.014999999999999999</v>
      </c>
      <c r="ER205" s="450">
        <f>ER204</f>
        <v>0.014999999999999999</v>
      </c>
      <c r="ES205" s="450">
        <f>ES204</f>
        <v>0.014999999999999999</v>
      </c>
      <c r="ET205" s="450">
        <f>ET204</f>
        <v>0.014999999999999999</v>
      </c>
      <c r="EU205" s="450">
        <f>EU204</f>
        <v>0.089999999999999997</v>
      </c>
      <c r="EV205" s="450">
        <f>EV204</f>
        <v>0.089999999999999997</v>
      </c>
      <c r="EW205" s="450">
        <f>EW204</f>
        <v>0.089999999999999997</v>
      </c>
      <c r="EX205" s="431" t="str">
        <f>IF(_tag_month_day!AS195="","",_tag_month_day!AS195/100)</f>
        <v/>
      </c>
      <c r="EY205" s="431" t="str">
        <f>IF(_tag_month_day!AT195="","",_tag_month_day!AT195/100)</f>
        <v/>
      </c>
      <c r="EZ205" s="431" t="str">
        <f>IF(_tag_month_day!AU195="","",_tag_month_day!AU195/100)</f>
        <v/>
      </c>
      <c r="FA205" s="431" t="str">
        <f>IF(_tag_month_day!AV195="","",_tag_month_day!AV195/100)</f>
        <v/>
      </c>
      <c r="FB205" s="431" t="str">
        <f>IF(_tag_month_day!AW195="","",_tag_month_day!AW195/100)</f>
        <v/>
      </c>
      <c r="FC205" s="431" t="str">
        <f>IF(_tag_month_day!AX195="","",_tag_month_day!AX195/100)</f>
        <v/>
      </c>
      <c r="FD205" s="449" t="str">
        <f>IF(_tag_month_day!AY195="","",_tag_month_day!AY195/100)</f>
        <v/>
      </c>
      <c r="FE205" s="449" t="str">
        <f>IF(_tag_month_day!AZ195="","",_tag_month_day!AZ195/100)</f>
        <v/>
      </c>
      <c r="FF205" s="449" t="str">
        <f>IF(_tag_month_day!BA195="","",_tag_month_day!BA195/100)</f>
        <v/>
      </c>
      <c r="FG205" s="449" t="str">
        <f>IF(_tag_month_day!BB195="","",_tag_month_day!BB195/100)</f>
        <v/>
      </c>
      <c r="FH205" s="467" t="str">
        <f>IF(_tag_month_day!BC195="","",_tag_month_day!BC195/100)</f>
        <v/>
      </c>
      <c r="FI205" s="449">
        <f>FI204</f>
        <v>0.40999999999999998</v>
      </c>
      <c r="FJ205" s="449">
        <f>FJ204</f>
        <v>0.11</v>
      </c>
      <c r="FK205" s="449">
        <f>FK204</f>
        <v>0.014999999999999999</v>
      </c>
      <c r="FL205" s="449">
        <f>FL204</f>
        <v>0</v>
      </c>
      <c r="FM205" s="467">
        <f>FM204</f>
        <v>0.0001</v>
      </c>
      <c r="FN205" s="449">
        <f>FN204</f>
        <v>0.32000000000000001</v>
      </c>
      <c r="FO205" s="449">
        <f>FO204</f>
        <v>0.20000000000000001</v>
      </c>
      <c r="FP205" s="449">
        <f>FP204</f>
        <v>0.01</v>
      </c>
      <c r="FQ205" s="449">
        <f>FQ204</f>
        <v>0</v>
      </c>
      <c r="FR205" s="467">
        <f>FR204</f>
        <v>0.0001</v>
      </c>
      <c r="FS205" s="449" t="str">
        <f>IF(_tag_month_day!BD195="","",_tag_month_day!BD195/100)</f>
        <v/>
      </c>
      <c r="FT205" s="449" t="str">
        <f>IF(_tag_month_day!BE195="","",_tag_month_day!BE195/100)</f>
        <v/>
      </c>
      <c r="FU205" s="449" t="str">
        <f>IF(_tag_month_day!BF195="","",_tag_month_day!BF195/100)</f>
        <v/>
      </c>
      <c r="FV205" s="449" t="str">
        <f>IF(_tag_month_day!BG195="","",_tag_month_day!BG195/100)</f>
        <v/>
      </c>
      <c r="FW205" s="467" t="str">
        <f>IF(_tag_month_day!BH195="","",_tag_month_day!BH195/100)</f>
        <v/>
      </c>
      <c r="FX205" s="449" t="str">
        <f>IF(_tag_month_day!BI195="","",_tag_month_day!BI195/100)</f>
        <v/>
      </c>
      <c r="FY205" s="449" t="str">
        <f>IF(_tag_month_day!BJ195="","",_tag_month_day!BJ195/100)</f>
        <v/>
      </c>
      <c r="FZ205" s="468" t="str">
        <f>IF(_tag_month_day!BK195="","",_tag_month_day!BK195/100)</f>
        <v/>
      </c>
      <c r="GA205" s="449" t="str">
        <f>IF(_tag_month_day!BL195="","",_tag_month_day!BL195/100)</f>
        <v/>
      </c>
      <c r="GB205" s="467" t="str">
        <f>IF(_tag_month_day!BM195="","",_tag_month_day!BM195/100)</f>
        <v/>
      </c>
      <c r="GC205" s="431" t="str">
        <f>IF(_tag_month_day!BN195="","",_tag_month_day!BN195/100)</f>
        <v/>
      </c>
      <c r="GD205" s="431" t="str">
        <f>IF(_tag_month_day!BO195="","",_tag_month_day!BO195/100)</f>
        <v/>
      </c>
      <c r="GE205" s="431" t="str">
        <f>IF(_tag_month_day!BP195="","",_tag_month_day!BP195/100)</f>
        <v/>
      </c>
      <c r="GF205" s="431" t="str">
        <f>IF(_tag_month_day!BQ195="","",_tag_month_day!BQ195/100)</f>
        <v/>
      </c>
      <c r="GG205" s="431" t="str">
        <f>IF(_tag_month_day!BR195="","",_tag_month_day!BR195/100)</f>
        <v/>
      </c>
      <c r="GH205" s="431" t="str">
        <f>IF(_tag_month_day!BS195="","",_tag_month_day!BS195/100)</f>
        <v/>
      </c>
      <c r="GI205" s="467" t="str">
        <f>IF(_tag_month_day!BT195="","",_tag_month_day!BT195/100)</f>
        <v/>
      </c>
      <c r="GJ205" s="469" t="str">
        <f>IF(_tag_month_day!BU195="","",_tag_month_day!BU195/100)</f>
        <v/>
      </c>
      <c r="GK205" s="470">
        <f>GK204</f>
        <v>0.070000000000000007</v>
      </c>
      <c r="GL205" s="470">
        <f>GL204</f>
        <v>0.029999999999999999</v>
      </c>
      <c r="GM205" s="471" t="str">
        <f>IF(_tag_month_day!BX195="","",_tag_month_day!BX195/100)</f>
        <v/>
      </c>
      <c r="GN205" s="470">
        <f>GN204</f>
        <v>0.070000000000000007</v>
      </c>
      <c r="GO205" s="470">
        <f>GO204</f>
        <v>0.029999999999999999</v>
      </c>
      <c r="GP205" s="470">
        <f>GP204</f>
        <v>0.089999999999999997</v>
      </c>
      <c r="GQ205" s="470">
        <f>GQ204</f>
        <v>0.029999999999999999</v>
      </c>
      <c r="GR205" s="471" t="str">
        <f>IF(_tag_month_day!CA195="","",_tag_month_day!CA195/100)</f>
        <v/>
      </c>
      <c r="GS205" s="472">
        <f>GS204</f>
        <v>0.95299999999999996</v>
      </c>
      <c r="GT205" s="472">
        <f>GT204</f>
        <v>0.55000000000000004</v>
      </c>
      <c r="GU205" s="472">
        <f>GU204</f>
        <v>0.55000000000000004</v>
      </c>
      <c r="GV205" s="472">
        <f>GV204</f>
        <v>0.55000000000000004</v>
      </c>
      <c r="GW205" s="472">
        <f>GW204</f>
        <v>0.5</v>
      </c>
      <c r="GX205" s="472">
        <f>GX204</f>
        <v>0.93500000000000005</v>
      </c>
      <c r="GY205" s="472">
        <f>GY204</f>
        <v>0.14999999999999999</v>
      </c>
      <c r="GZ205" s="472">
        <f>GZ204</f>
        <v>1</v>
      </c>
      <c r="HA205" s="474">
        <f>HA204</f>
        <v>0.047</v>
      </c>
      <c r="HB205" s="474">
        <f>HB204</f>
        <v>0.45000000000000001</v>
      </c>
      <c r="HC205" s="474">
        <f>HC204</f>
        <v>0.45000000000000001</v>
      </c>
      <c r="HD205" s="474">
        <f>HD204</f>
        <v>0.45000000000000001</v>
      </c>
      <c r="HE205" s="474">
        <f>HE204</f>
        <v>0.5</v>
      </c>
      <c r="HF205" s="474">
        <f>HF204</f>
        <v>0.065000000000000002</v>
      </c>
      <c r="HG205" s="474">
        <f>HG204</f>
        <v>0.84999999999999998</v>
      </c>
      <c r="HH205" s="474">
        <f>HH204</f>
        <v>0</v>
      </c>
      <c r="HI205" s="10" t="e">
        <f>IF(BZ205&lt;&gt;"",CK205-BV205,0)</f>
        <v>#VALUE!</v>
      </c>
      <c r="HJ205" s="10" t="e">
        <f>IF(AJ205&gt;0,AH205-AJ205,0)</f>
        <v>#VALUE!</v>
      </c>
      <c r="HK205" s="466">
        <f>HK204</f>
        <v>0.84999999999999998</v>
      </c>
      <c r="HL205" s="424">
        <f>HL204</f>
        <v>550000</v>
      </c>
      <c r="HM205" s="424">
        <f>HM204</f>
        <v>480000</v>
      </c>
      <c r="HN205" s="465" t="e">
        <f>(DJ205*EZ205+DK205*FH205+DL205*FM205+DM205*FR205+DN205*FW205+DO205*GB205+DS205*GI205+DP205*GM205+DR205*GR205)*1000*2</f>
        <v>#VALUE!</v>
      </c>
      <c r="HO205" s="465" t="e">
        <f>HN205*HK205*$HO$2/HL205*1000000</f>
        <v>#VALUE!</v>
      </c>
      <c r="HP205" s="465" t="e">
        <f>HN205*HK205*$HP$2/HM205*1000000</f>
        <v>#VALUE!</v>
      </c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</row>
    <row customFormat="1" r="206" s="0">
      <c r="A206" s="420">
        <v>195</v>
      </c>
      <c r="B206" s="421">
        <f ca="1">IF(D206=D205,B205,IF(D206="夜班",B205+1,B205))</f>
        <v>43594</v>
      </c>
      <c r="C206" s="422">
        <f>C205</f>
        <v>0.041666666666666699</v>
      </c>
      <c r="D206" s="10" t="str">
        <f ca="1">IF(HOUR(G206)&lt;8,"夜班",IF(HOUR(G206)&lt;16,"白班",IF(HOUR(G206)&lt;24,"中班",0)))</f>
        <v>夜班</v>
      </c>
      <c r="E206" s="10" t="e">
        <f ca="1">IF(F206=1,"甲",IF(F206=2,"乙",IF(F206=3,"丙",IF(F206=4,"丁",""))))</f>
        <v>#REF!</v>
      </c>
      <c r="F206" s="10" t="e">
        <f ca="1">SUMPRODUCT((成本日报!$A$3:$A$95=计划!B206)*(成本日报!$B$3:$B$95=计划!$D206),成本日报!$C$3:$C$95)</f>
        <v>#REF!</v>
      </c>
      <c r="G206" s="423">
        <f ca="1">G205+C205</f>
        <v>43594.083333332863</v>
      </c>
      <c r="H206" s="423">
        <f ca="1">$G206+$C206/60*10+$C206*0</f>
        <v>43594.090277777308</v>
      </c>
      <c r="I206" s="423">
        <f ca="1">$G206+$C206/60*18+$C206*0</f>
        <v>43594.09583333286</v>
      </c>
      <c r="J206" s="423">
        <f ca="1">$G206+$C206/60*0+$C206*1</f>
        <v>43594.124999999527</v>
      </c>
      <c r="K206" s="423">
        <f ca="1">$G206+$C206/60*30+$C206*2</f>
        <v>43594.187499999534</v>
      </c>
      <c r="L206" s="423">
        <f ca="1">$G206+$C206/60*0+$C206*3</f>
        <v>43594.208333332863</v>
      </c>
      <c r="M206" s="424" t="str">
        <f>IF(_tag_month_day!A196="","",_tag_month_day!A196)</f>
        <v/>
      </c>
      <c r="N206" s="424" t="str">
        <f>IF(_tag_month_day!B196="","",_tag_month_day!B196)</f>
        <v/>
      </c>
      <c r="O206" s="425" t="e">
        <f>IF(M206+N206=0,"",M206+N206)</f>
        <v>#VALUE!</v>
      </c>
      <c r="P206" s="424" t="str">
        <f>IF(_tag_month_day!C196="","",_tag_month_day!C196)</f>
        <v/>
      </c>
      <c r="Q206" s="424" t="str">
        <f>IF(_tag_month_day!D196="","",_tag_month_day!D196)</f>
        <v/>
      </c>
      <c r="R206" s="426" t="str">
        <f>IF(_tag_month_day!CB196="","",_tag_month_day!CB196/100)</f>
        <v/>
      </c>
      <c r="S206" s="427" t="str">
        <f>IF(_tag_month_day!E196="","",_tag_month_day!E196)</f>
        <v/>
      </c>
      <c r="T206" s="427" t="str">
        <f>IF(_tag_month_day!F196="","",_tag_month_day!F196)</f>
        <v/>
      </c>
      <c r="U206" s="428" t="e">
        <f>S206+T206</f>
        <v>#VALUE!</v>
      </c>
      <c r="V206" s="429" t="e">
        <f>U206/AJ206</f>
        <v>#VALUE!</v>
      </c>
      <c r="W206" s="430" t="str">
        <f>IF(_jhy_month_day!A196="","",_jhy_month_day!A196)</f>
        <v/>
      </c>
      <c r="X206" s="431" t="str">
        <f>IF(_jhy_month_day!B196="","",_jhy_month_day!B196/100)</f>
        <v/>
      </c>
      <c r="Y206" s="431" t="str">
        <f>IF(_jhy_month_day!C196="","",_jhy_month_day!C196/100)</f>
        <v/>
      </c>
      <c r="Z206" s="432">
        <f>Z202+1</f>
        <v>49</v>
      </c>
      <c r="AA206" s="433" t="str">
        <f>IF(_tag_month_day!G196="","",_tag_month_day!G196/100)</f>
        <v/>
      </c>
      <c r="AB206" s="433" t="str">
        <f>IF(_tag_month_day!H196="","",_tag_month_day!H196/100)</f>
        <v/>
      </c>
      <c r="AC206" s="434">
        <f>IF(X206="",AC205,BK206*($AV205*X206+$AW205*FD205+$AX205*FI205+$AY205*FN205+$AZ205*FS205+$BA205*FX205+$BG205*GE205)/(AV205*Y206+AX205*FK205+AW205*FF205+AY205*FP205+AZ205*FU205+BA205*FZ205+BG205*GG205+BB205*GK205+BC205*GN205+BD205*GP205))</f>
        <v>1.59963432013121</v>
      </c>
      <c r="AD206" s="435" t="str">
        <f>IF(AC206=AC205,"",AC206-AC205)</f>
        <v/>
      </c>
      <c r="AE206" s="436" t="str">
        <f>IF(1-AF206=0,"",(1-AF206))</f>
        <v/>
      </c>
      <c r="AF206" s="437">
        <v>1</v>
      </c>
      <c r="AG206" s="10" t="str">
        <f>AG205</f>
        <v>8B4</v>
      </c>
      <c r="AH206" s="438" t="str">
        <f>AH205</f>
        <v/>
      </c>
      <c r="AI206" s="424" t="e">
        <f>IF(ROUND(AJ206-AJ205,1)=0,"",AJ206-AJ205)</f>
        <v>#VALUE!</v>
      </c>
      <c r="AJ206" s="10" t="str">
        <f>IF(_tag_month_day!I196="","",_tag_month_day!I196)</f>
        <v/>
      </c>
      <c r="AK206" s="440"/>
      <c r="AL206" s="440"/>
      <c r="AM206" s="440"/>
      <c r="AN206" s="441">
        <f>AN205</f>
        <v>2</v>
      </c>
      <c r="AO206" s="441">
        <f>AO205</f>
        <v>8</v>
      </c>
      <c r="AP206" s="442" t="e">
        <f>(IF(AN206=0,AS205,AS205*(1+AO206/AN206)/(AR206+AO206/AN206)))+AT206</f>
        <v>#VALUE!</v>
      </c>
      <c r="AQ206" s="443" t="str">
        <f>IF(_tag_month_day!J196="","",_tag_month_day!J196/100)</f>
        <v/>
      </c>
      <c r="AR206" s="444">
        <f>AR205</f>
        <v>1.3</v>
      </c>
      <c r="AS206" s="445" t="e">
        <f>AQ206*(AN206*AR206+AO206)/(AN206+AO206)</f>
        <v>#VALUE!</v>
      </c>
      <c r="AT206" s="445" t="e">
        <f>(SUM(BE206:BF206)-SUM(BE205:BF205))*0.05</f>
        <v>#VALUE!</v>
      </c>
      <c r="AU206" s="446" t="str">
        <f>IF(_tag_month_day!CC196="","",IF(_tag_month_day!CC196&gt;0,_tag_month_day!CD196,_tag_month_day!CE196))</f>
        <v/>
      </c>
      <c r="AV206" s="447" t="str">
        <f>IF(_tag_month_day!L196="","",_tag_month_day!L196/100)</f>
        <v/>
      </c>
      <c r="AW206" s="431">
        <f>AW205</f>
        <v>0</v>
      </c>
      <c r="AX206" s="431">
        <f>AX205</f>
        <v>0</v>
      </c>
      <c r="AY206" s="431" t="str">
        <f>IF(_tag_month_day!M196="","",_tag_month_day!M196/100)</f>
        <v/>
      </c>
      <c r="AZ206" s="431" t="str">
        <f>IF(_tag_month_day!N196="","",_tag_month_day!N196/100)</f>
        <v/>
      </c>
      <c r="BA206" s="431" t="str">
        <f>IF(_tag_month_day!O196="","",_tag_month_day!O196/100)</f>
        <v/>
      </c>
      <c r="BB206" s="448" t="str">
        <f>IF(_tag_month_day!P196="","",_tag_month_day!P196/100)</f>
        <v/>
      </c>
      <c r="BC206" s="448">
        <f>BC205</f>
        <v>0</v>
      </c>
      <c r="BD206" s="448" t="str">
        <f>IF(_tag_month_day!Q196="","",_tag_month_day!Q196/100)</f>
        <v/>
      </c>
      <c r="BE206" s="449" t="str">
        <f>IF(_tag_month_day!R196="","",_tag_month_day!R196/100)</f>
        <v/>
      </c>
      <c r="BF206" s="388" t="e">
        <f>(AU206*(100+BE206*100))/(AJ206-AU206)/100</f>
        <v>#VALUE!</v>
      </c>
      <c r="BG206" s="450" t="e">
        <f>BE206+BF206</f>
        <v>#VALUE!</v>
      </c>
      <c r="BH206" s="451" t="e">
        <f>SUM(AV206:BF206)</f>
        <v>#VALUE!</v>
      </c>
      <c r="BI206" s="452" t="e">
        <f>IF(CX206=0,BI205,(DK206*查询!$R$5+DL206*查询!$Q$5+DM206*查询!$N$5+DN206*查询!$O$5+DO206*查询!$P$5)*AF206/CX206)</f>
        <v>#VALUE!</v>
      </c>
      <c r="BJ206" s="452" t="e">
        <f>IF(CX206=0,BJ205,(DP206*查询!$S$5+DQ206*查询!$T$5+DR206*查询!$U$5)*AF206/CX206)</f>
        <v>#VALUE!</v>
      </c>
      <c r="BK206" s="452">
        <f>BK205</f>
        <v>1</v>
      </c>
      <c r="BL206" s="453" t="e">
        <f>SUMPRODUCT((AV206:BA206)*(GS206:GX206))/((GS206:GX206)+SUM(BB206:BD206)*GY206+BG206*GZ206)</f>
        <v>#VALUE!</v>
      </c>
      <c r="BM206" s="453" t="e">
        <f>BK206*($AV206*FB206+$AW206*FD206+$AX206*FI206+$AY206*FN206+$AZ206*FS206+$BA206*FX206+$BG206*GE206)/(AV206*EY206+AX206*FK206+AW206*FF206+AY206*FP206+AZ206*FU206+BA206*FZ206+BG206*GG206+BB206*GK206+BC206*GN206+BD206*GP206)</f>
        <v>#VALUE!</v>
      </c>
      <c r="BN206" s="453" t="e">
        <f>($AV206*FC206+$AX206*FJ206+$AW206*FE206+$AY206*FO206+$AZ206*FT206+$BA206*FY206+$BG206*GF206)/($AV206*FA206+BG206*GH206+BB206*GL206+BC206*GO206+BD206*GQ206+BA206*GA206)</f>
        <v>#VALUE!</v>
      </c>
      <c r="BO206" s="454" t="e">
        <f>SUMPRODUCT(AV206:BA206*GS206:GX206)/(GS206:GX206+(BB206+BC206+BD206)*GY206+BG206)</f>
        <v>#VALUE!</v>
      </c>
      <c r="BP206" s="454" t="e">
        <f>SUMPRODUCT(AV206:BA206*GS206:GX206)/(GS206:GX206+(BB206+BC206+BD206)*GY206+BG206)</f>
        <v>#VALUE!</v>
      </c>
      <c r="BQ206" s="454" t="e">
        <f>SUMPRODUCT(AV206:BA206*GS206:GX206)/(GS206:GX206+(BB206+BC206+BD206)*GY206+BG206)</f>
        <v>#VALUE!</v>
      </c>
      <c r="BR206" s="453" t="str">
        <f>IF(_tag_month_day!T196="","",_tag_month_day!T196)</f>
        <v/>
      </c>
      <c r="BS206" s="453" t="str">
        <f>IF(_tag_month_day!U196="","",_tag_month_day!U196)</f>
        <v/>
      </c>
      <c r="BT206" s="455" t="str">
        <f>IF(CK206="","",IF((CK206&gt;=BV206-0.12)*(CK206&lt;=BV206+0.12),"合格","不合格"))</f>
        <v/>
      </c>
      <c r="BU206" s="456" t="str">
        <f>IF(_tag_month_day!V196="","",_tag_month_day!V196)</f>
        <v/>
      </c>
      <c r="BV206" s="457" t="str">
        <f>IF(_tag_month_day!W196="","",_tag_month_day!W196)</f>
        <v/>
      </c>
      <c r="BW206" s="458" t="str">
        <f>IF(_tag_month_day!X196="","",_tag_month_day!X196)</f>
        <v/>
      </c>
      <c r="BX206" s="458" t="str">
        <f>IF(_tag_month_day!Y196="","",_tag_month_day!Y196)</f>
        <v/>
      </c>
      <c r="BY206" s="459">
        <f ca="1">L206</f>
        <v>43594.208333332863</v>
      </c>
      <c r="BZ206" s="460"/>
      <c r="CA206" s="461"/>
      <c r="CB206" s="424" t="str">
        <f>IF(_tag_month_day!Z196="","",_tag_month_day!Z196)</f>
        <v/>
      </c>
      <c r="CC206" s="424" t="str">
        <f>IF(_tag_month_day!AA196="","",_tag_month_day!AA196)</f>
        <v/>
      </c>
      <c r="CD206" s="424" t="str">
        <f>IF(_tag_month_day!AB196="","",_tag_month_day!AB196)</f>
        <v/>
      </c>
      <c r="CE206" s="424" t="str">
        <f>IF(_tag_month_day!AC196="","",_tag_month_day!AC196)</f>
        <v/>
      </c>
      <c r="CF206" s="424" t="str">
        <f>IF(_tag_month_day!AD196="","",_tag_month_day!AD196)</f>
        <v/>
      </c>
      <c r="CG206" s="424" t="str">
        <f>IF(_tag_month_day!AE196="","",_tag_month_day!AE196)</f>
        <v/>
      </c>
      <c r="CH206" s="424" t="str">
        <f>IF(_tag_month_day!AF196="","",_tag_month_day!AF196)</f>
        <v/>
      </c>
      <c r="CI206" s="424" t="str">
        <f>IF(_tag_month_day!AG196="","",_tag_month_day!AG196)</f>
        <v/>
      </c>
      <c r="CJ206" s="424" t="str">
        <f>IF(_tag_month_day!AH196="","",_tag_month_day!AH196)</f>
        <v/>
      </c>
      <c r="CK206" s="424" t="str">
        <f>IF(_tag_month_day!AI196="","",_tag_month_day!AI196)</f>
        <v/>
      </c>
      <c r="CL206" s="4" t="str">
        <f>IF(_tag_month_day!AJ196="","",_tag_month_day!AJ196)</f>
        <v/>
      </c>
      <c r="CM206" s="4" t="str">
        <f>IF(_tag_month_day!AK196="","",_tag_month_day!AK196)</f>
        <v/>
      </c>
      <c r="CN206" s="4" t="str">
        <f>IF(_tag_month_day!AL196="","",_tag_month_day!AL196)</f>
        <v/>
      </c>
      <c r="CO206" s="4" t="str">
        <f>IF(_tag_month_day!AM196="","",_tag_month_day!AM196)</f>
        <v/>
      </c>
      <c r="CP206" s="4" t="str">
        <f>IF(_tag_month_day!AN196="","",_tag_month_day!AN196)</f>
        <v/>
      </c>
      <c r="CQ206" s="4" t="str">
        <f>IF(_tag_month_day!AO196="","",_tag_month_day!AO196)</f>
        <v/>
      </c>
      <c r="CR206" s="462" t="str">
        <f>IF(_tag_month_day!AP196="","",_tag_month_day!AP196)</f>
        <v/>
      </c>
      <c r="CS206" s="463" t="str">
        <f>IF(_tag_month_day!AQ196="","",_tag_month_day!AQ196)</f>
        <v/>
      </c>
      <c r="CT206" s="4" t="str">
        <f>IF(_tag_month_day!AR196="","",_tag_month_day!AR196)</f>
        <v/>
      </c>
      <c r="CU206" s="464" t="e">
        <f>DU206/AJ206</f>
        <v>#VALUE!</v>
      </c>
      <c r="CV206" s="451" t="e">
        <f>BG206/BH206</f>
        <v>#VALUE!</v>
      </c>
      <c r="CW206" s="465" t="e">
        <f>AJ206*(1-CV206)*CU206*AF206</f>
        <v>#VALUE!</v>
      </c>
      <c r="CX206" s="465" t="e">
        <f>CW206*94%</f>
        <v>#VALUE!</v>
      </c>
      <c r="CY206" s="466" t="e">
        <f>IF(CX206=0,0,DS206/(DS206+CX206))</f>
        <v>#VALUE!</v>
      </c>
      <c r="CZ206" s="465" t="e">
        <f>$AJ206*EF206</f>
        <v>#VALUE!</v>
      </c>
      <c r="DA206" s="465" t="e">
        <f>$AJ206*EG206</f>
        <v>#VALUE!</v>
      </c>
      <c r="DB206" s="465" t="e">
        <f>$AJ206*EH206</f>
        <v>#VALUE!</v>
      </c>
      <c r="DC206" s="465" t="e">
        <f>$AJ206*EI206</f>
        <v>#VALUE!</v>
      </c>
      <c r="DD206" s="465" t="e">
        <f>$AJ206*EJ206</f>
        <v>#VALUE!</v>
      </c>
      <c r="DE206" s="465" t="e">
        <f>$AJ206*EK206</f>
        <v>#VALUE!</v>
      </c>
      <c r="DF206" s="465" t="e">
        <f>$AJ206*EL206</f>
        <v>#VALUE!</v>
      </c>
      <c r="DG206" s="465" t="e">
        <f>$AJ206*EM206</f>
        <v>#VALUE!</v>
      </c>
      <c r="DH206" s="465" t="e">
        <f>$AJ206*EN206</f>
        <v>#VALUE!</v>
      </c>
      <c r="DI206" s="465" t="e">
        <f>$AJ206*EO206</f>
        <v>#VALUE!</v>
      </c>
      <c r="DJ206" s="465" t="e">
        <f>CZ206*(1-EP206)</f>
        <v>#VALUE!</v>
      </c>
      <c r="DK206" s="465" t="e">
        <f>DA206*(1-ER206)</f>
        <v>#VALUE!</v>
      </c>
      <c r="DL206" s="465" t="e">
        <f>DB206*(1-EQ206)</f>
        <v>#VALUE!</v>
      </c>
      <c r="DM206" s="465" t="e">
        <f>DC206*(1-ES206)</f>
        <v>#VALUE!</v>
      </c>
      <c r="DN206" s="465" t="e">
        <f>DD206*(1-ET206)</f>
        <v>#VALUE!</v>
      </c>
      <c r="DO206" s="465" t="e">
        <f>DE206</f>
        <v>#VALUE!</v>
      </c>
      <c r="DP206" s="465" t="e">
        <f>DF206*(1-EU206)</f>
        <v>#VALUE!</v>
      </c>
      <c r="DQ206" s="465" t="e">
        <f>DG206*(1-EV206)</f>
        <v>#VALUE!</v>
      </c>
      <c r="DR206" s="465" t="e">
        <f>DH206*(1-EW206)</f>
        <v>#VALUE!</v>
      </c>
      <c r="DS206" s="465" t="e">
        <f>DI206</f>
        <v>#VALUE!</v>
      </c>
      <c r="DT206" s="465" t="e">
        <f>SUM(DJ206:DS206)</f>
        <v>#VALUE!</v>
      </c>
      <c r="DU206" s="465" t="e">
        <f>(GS206:GX206)+(DP206+DQ206+DR206)*GY206+DS206</f>
        <v>#VALUE!</v>
      </c>
      <c r="DV206" s="451" t="e">
        <f>AV206/$BH206/(1-EP206)</f>
        <v>#VALUE!</v>
      </c>
      <c r="DW206" s="451" t="e">
        <f>AW206/$BH206/(1-ER206)</f>
        <v>#VALUE!</v>
      </c>
      <c r="DX206" s="451" t="e">
        <f>AX206/$BH206/(1-EQ206)</f>
        <v>#VALUE!</v>
      </c>
      <c r="DY206" s="451" t="e">
        <f>AY206/$BH206/(1-ES206)</f>
        <v>#VALUE!</v>
      </c>
      <c r="DZ206" s="451" t="e">
        <f>AZ206/$BH206/(1-ET206)</f>
        <v>#VALUE!</v>
      </c>
      <c r="EA206" s="451" t="e">
        <f>BA206/$BH206/(1-AX206)</f>
        <v>#VALUE!</v>
      </c>
      <c r="EB206" s="451" t="e">
        <f>BB206/$BH206/(1-EU206)</f>
        <v>#VALUE!</v>
      </c>
      <c r="EC206" s="451" t="e">
        <f>BC206/$BH206/(1-EV206)</f>
        <v>#VALUE!</v>
      </c>
      <c r="ED206" s="451" t="e">
        <f>BD206/$BH206/(1-EW206)</f>
        <v>#VALUE!</v>
      </c>
      <c r="EE206" s="451" t="e">
        <f>BG206/BH206</f>
        <v>#VALUE!</v>
      </c>
      <c r="EF206" s="451" t="e">
        <f>DV206/SUM($DV206:$EE206)</f>
        <v>#VALUE!</v>
      </c>
      <c r="EG206" s="451" t="e">
        <f>DW206/SUM($DV206:$EE206)</f>
        <v>#VALUE!</v>
      </c>
      <c r="EH206" s="451" t="e">
        <f>DX206/SUM($DV206:$EE206)</f>
        <v>#VALUE!</v>
      </c>
      <c r="EI206" s="451" t="e">
        <f>DY206/SUM($DV206:$EE206)</f>
        <v>#VALUE!</v>
      </c>
      <c r="EJ206" s="451" t="e">
        <f>DZ206/SUM($DV206:$EE206)</f>
        <v>#VALUE!</v>
      </c>
      <c r="EK206" s="451" t="e">
        <f>EA206/SUM($DV206:$EE206)</f>
        <v>#VALUE!</v>
      </c>
      <c r="EL206" s="451" t="e">
        <f>EB206/SUM($DV206:$EE206)</f>
        <v>#VALUE!</v>
      </c>
      <c r="EM206" s="451" t="e">
        <f>EC206/SUM($DV206:$EE206)</f>
        <v>#VALUE!</v>
      </c>
      <c r="EN206" s="451" t="e">
        <f>ED206/SUM($DV206:$EE206)</f>
        <v>#VALUE!</v>
      </c>
      <c r="EO206" s="451" t="e">
        <f>EE206/SUM($DV206:$EE206)</f>
        <v>#VALUE!</v>
      </c>
      <c r="EP206" s="450">
        <f>EP205</f>
        <v>0.080000000000000002</v>
      </c>
      <c r="EQ206" s="450">
        <f>EQ205</f>
        <v>0.014999999999999999</v>
      </c>
      <c r="ER206" s="450">
        <f>ER205</f>
        <v>0.014999999999999999</v>
      </c>
      <c r="ES206" s="450">
        <f>ES205</f>
        <v>0.014999999999999999</v>
      </c>
      <c r="ET206" s="450">
        <f>ET205</f>
        <v>0.014999999999999999</v>
      </c>
      <c r="EU206" s="450">
        <f>EU205</f>
        <v>0.089999999999999997</v>
      </c>
      <c r="EV206" s="450">
        <f>EV205</f>
        <v>0.089999999999999997</v>
      </c>
      <c r="EW206" s="450">
        <f>EW205</f>
        <v>0.089999999999999997</v>
      </c>
      <c r="EX206" s="431" t="str">
        <f>IF(_tag_month_day!AS196="","",_tag_month_day!AS196/100)</f>
        <v/>
      </c>
      <c r="EY206" s="431" t="str">
        <f>IF(_tag_month_day!AT196="","",_tag_month_day!AT196/100)</f>
        <v/>
      </c>
      <c r="EZ206" s="431" t="str">
        <f>IF(_tag_month_day!AU196="","",_tag_month_day!AU196/100)</f>
        <v/>
      </c>
      <c r="FA206" s="431" t="str">
        <f>IF(_tag_month_day!AV196="","",_tag_month_day!AV196/100)</f>
        <v/>
      </c>
      <c r="FB206" s="431" t="str">
        <f>IF(_tag_month_day!AW196="","",_tag_month_day!AW196/100)</f>
        <v/>
      </c>
      <c r="FC206" s="431" t="str">
        <f>IF(_tag_month_day!AX196="","",_tag_month_day!AX196/100)</f>
        <v/>
      </c>
      <c r="FD206" s="449" t="str">
        <f>IF(_tag_month_day!AY196="","",_tag_month_day!AY196/100)</f>
        <v/>
      </c>
      <c r="FE206" s="449" t="str">
        <f>IF(_tag_month_day!AZ196="","",_tag_month_day!AZ196/100)</f>
        <v/>
      </c>
      <c r="FF206" s="449" t="str">
        <f>IF(_tag_month_day!BA196="","",_tag_month_day!BA196/100)</f>
        <v/>
      </c>
      <c r="FG206" s="449" t="str">
        <f>IF(_tag_month_day!BB196="","",_tag_month_day!BB196/100)</f>
        <v/>
      </c>
      <c r="FH206" s="467" t="str">
        <f>IF(_tag_month_day!BC196="","",_tag_month_day!BC196/100)</f>
        <v/>
      </c>
      <c r="FI206" s="449">
        <f>FI205</f>
        <v>0.40999999999999998</v>
      </c>
      <c r="FJ206" s="449">
        <f>FJ205</f>
        <v>0.11</v>
      </c>
      <c r="FK206" s="449">
        <f>FK205</f>
        <v>0.014999999999999999</v>
      </c>
      <c r="FL206" s="449">
        <f>FL205</f>
        <v>0</v>
      </c>
      <c r="FM206" s="467">
        <f>FM205</f>
        <v>0.0001</v>
      </c>
      <c r="FN206" s="449">
        <f>FN205</f>
        <v>0.32000000000000001</v>
      </c>
      <c r="FO206" s="449">
        <f>FO205</f>
        <v>0.20000000000000001</v>
      </c>
      <c r="FP206" s="449">
        <f>FP205</f>
        <v>0.01</v>
      </c>
      <c r="FQ206" s="449">
        <f>FQ205</f>
        <v>0</v>
      </c>
      <c r="FR206" s="467">
        <f>FR205</f>
        <v>0.0001</v>
      </c>
      <c r="FS206" s="449" t="str">
        <f>IF(_tag_month_day!BD196="","",_tag_month_day!BD196/100)</f>
        <v/>
      </c>
      <c r="FT206" s="449" t="str">
        <f>IF(_tag_month_day!BE196="","",_tag_month_day!BE196/100)</f>
        <v/>
      </c>
      <c r="FU206" s="449" t="str">
        <f>IF(_tag_month_day!BF196="","",_tag_month_day!BF196/100)</f>
        <v/>
      </c>
      <c r="FV206" s="449" t="str">
        <f>IF(_tag_month_day!BG196="","",_tag_month_day!BG196/100)</f>
        <v/>
      </c>
      <c r="FW206" s="467" t="str">
        <f>IF(_tag_month_day!BH196="","",_tag_month_day!BH196/100)</f>
        <v/>
      </c>
      <c r="FX206" s="449" t="str">
        <f>IF(_tag_month_day!BI196="","",_tag_month_day!BI196/100)</f>
        <v/>
      </c>
      <c r="FY206" s="449" t="str">
        <f>IF(_tag_month_day!BJ196="","",_tag_month_day!BJ196/100)</f>
        <v/>
      </c>
      <c r="FZ206" s="468" t="str">
        <f>IF(_tag_month_day!BK196="","",_tag_month_day!BK196/100)</f>
        <v/>
      </c>
      <c r="GA206" s="449" t="str">
        <f>IF(_tag_month_day!BL196="","",_tag_month_day!BL196/100)</f>
        <v/>
      </c>
      <c r="GB206" s="467" t="str">
        <f>IF(_tag_month_day!BM196="","",_tag_month_day!BM196/100)</f>
        <v/>
      </c>
      <c r="GC206" s="431" t="str">
        <f>IF(_tag_month_day!BN196="","",_tag_month_day!BN196/100)</f>
        <v/>
      </c>
      <c r="GD206" s="431" t="str">
        <f>IF(_tag_month_day!BO196="","",_tag_month_day!BO196/100)</f>
        <v/>
      </c>
      <c r="GE206" s="431" t="str">
        <f>IF(_tag_month_day!BP196="","",_tag_month_day!BP196/100)</f>
        <v/>
      </c>
      <c r="GF206" s="431" t="str">
        <f>IF(_tag_month_day!BQ196="","",_tag_month_day!BQ196/100)</f>
        <v/>
      </c>
      <c r="GG206" s="431" t="str">
        <f>IF(_tag_month_day!BR196="","",_tag_month_day!BR196/100)</f>
        <v/>
      </c>
      <c r="GH206" s="431" t="str">
        <f>IF(_tag_month_day!BS196="","",_tag_month_day!BS196/100)</f>
        <v/>
      </c>
      <c r="GI206" s="467" t="str">
        <f>IF(_tag_month_day!BT196="","",_tag_month_day!BT196/100)</f>
        <v/>
      </c>
      <c r="GJ206" s="469" t="str">
        <f>IF(_tag_month_day!BU196="","",_tag_month_day!BU196/100)</f>
        <v/>
      </c>
      <c r="GK206" s="470">
        <f>GK205</f>
        <v>0.070000000000000007</v>
      </c>
      <c r="GL206" s="470">
        <f>GL205</f>
        <v>0.029999999999999999</v>
      </c>
      <c r="GM206" s="471" t="str">
        <f>IF(_tag_month_day!BX196="","",_tag_month_day!BX196/100)</f>
        <v/>
      </c>
      <c r="GN206" s="470">
        <f>GN205</f>
        <v>0.070000000000000007</v>
      </c>
      <c r="GO206" s="470">
        <f>GO205</f>
        <v>0.029999999999999999</v>
      </c>
      <c r="GP206" s="470">
        <f>GP205</f>
        <v>0.089999999999999997</v>
      </c>
      <c r="GQ206" s="470">
        <f>GQ205</f>
        <v>0.029999999999999999</v>
      </c>
      <c r="GR206" s="471" t="str">
        <f>IF(_tag_month_day!CA196="","",_tag_month_day!CA196/100)</f>
        <v/>
      </c>
      <c r="GS206" s="472">
        <f>GS205</f>
        <v>0.95299999999999996</v>
      </c>
      <c r="GT206" s="472">
        <f>GT205</f>
        <v>0.55000000000000004</v>
      </c>
      <c r="GU206" s="472">
        <f>GU205</f>
        <v>0.55000000000000004</v>
      </c>
      <c r="GV206" s="472">
        <f>GV205</f>
        <v>0.55000000000000004</v>
      </c>
      <c r="GW206" s="472">
        <f>GW205</f>
        <v>0.5</v>
      </c>
      <c r="GX206" s="472">
        <f>GX205</f>
        <v>0.93500000000000005</v>
      </c>
      <c r="GY206" s="472">
        <f>GY205</f>
        <v>0.14999999999999999</v>
      </c>
      <c r="GZ206" s="472">
        <f>GZ205</f>
        <v>1</v>
      </c>
      <c r="HA206" s="474">
        <f>HA205</f>
        <v>0.047</v>
      </c>
      <c r="HB206" s="474">
        <f>HB205</f>
        <v>0.45000000000000001</v>
      </c>
      <c r="HC206" s="474">
        <f>HC205</f>
        <v>0.45000000000000001</v>
      </c>
      <c r="HD206" s="474">
        <f>HD205</f>
        <v>0.45000000000000001</v>
      </c>
      <c r="HE206" s="474">
        <f>HE205</f>
        <v>0.5</v>
      </c>
      <c r="HF206" s="474">
        <f>HF205</f>
        <v>0.065000000000000002</v>
      </c>
      <c r="HG206" s="474">
        <f>HG205</f>
        <v>0.84999999999999998</v>
      </c>
      <c r="HH206" s="474">
        <f>HH205</f>
        <v>0</v>
      </c>
      <c r="HI206" s="10">
        <f>IF(BZ206&lt;&gt;"",CK206-BV206,0)</f>
        <v>0</v>
      </c>
      <c r="HJ206" s="10" t="e">
        <f>IF(AJ206&gt;0,AH206-AJ206,0)</f>
        <v>#VALUE!</v>
      </c>
      <c r="HK206" s="466">
        <f>HK205</f>
        <v>0.84999999999999998</v>
      </c>
      <c r="HL206" s="424">
        <f>HL205</f>
        <v>550000</v>
      </c>
      <c r="HM206" s="424">
        <f>HM205</f>
        <v>480000</v>
      </c>
      <c r="HN206" s="465" t="e">
        <f>(DJ206*EZ206+DK206*FH206+DL206*FM206+DM206*FR206+DN206*FW206+DO206*GB206+DS206*GI206+DP206*GM206+DR206*GR206)*1000*2</f>
        <v>#VALUE!</v>
      </c>
      <c r="HO206" s="465" t="e">
        <f>HN206*HK206*$HO$2/HL206*1000000</f>
        <v>#VALUE!</v>
      </c>
      <c r="HP206" s="465" t="e">
        <f>HN206*HK206*$HP$2/HM206*1000000</f>
        <v>#VALUE!</v>
      </c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</row>
    <row customFormat="1" r="207" s="0">
      <c r="A207" s="420">
        <v>196</v>
      </c>
      <c r="B207" s="421">
        <f ca="1">IF(D207=D206,B206,IF(D207="夜班",B206+1,B206))</f>
        <v>43594</v>
      </c>
      <c r="C207" s="422">
        <f>C206</f>
        <v>0.041666666666666699</v>
      </c>
      <c r="D207" s="10" t="str">
        <f ca="1">IF(HOUR(G207)&lt;8,"夜班",IF(HOUR(G207)&lt;16,"白班",IF(HOUR(G207)&lt;24,"中班",0)))</f>
        <v>夜班</v>
      </c>
      <c r="E207" s="10" t="e">
        <f ca="1">IF(F207=1,"甲",IF(F207=2,"乙",IF(F207=3,"丙",IF(F207=4,"丁",""))))</f>
        <v>#REF!</v>
      </c>
      <c r="F207" s="10" t="e">
        <f ca="1">SUMPRODUCT((成本日报!$A$3:$A$95=计划!B207)*(成本日报!$B$3:$B$95=计划!$D207),成本日报!$C$3:$C$95)</f>
        <v>#REF!</v>
      </c>
      <c r="G207" s="423">
        <f ca="1">G206+C206</f>
        <v>43594.124999999527</v>
      </c>
      <c r="H207" s="423">
        <f ca="1">$G207+$C207/60*10+$C207*0</f>
        <v>43594.131944443972</v>
      </c>
      <c r="I207" s="423">
        <f ca="1">$G207+$C207/60*18+$C207*0</f>
        <v>43594.137499999524</v>
      </c>
      <c r="J207" s="423">
        <f ca="1">$G207+$C207/60*0+$C207*1</f>
        <v>43594.166666666191</v>
      </c>
      <c r="K207" s="423">
        <f ca="1">$G207+$C207/60*30+$C207*2</f>
        <v>43594.229166666199</v>
      </c>
      <c r="L207" s="423">
        <f ca="1">$G207+$C207/60*0+$C207*3</f>
        <v>43594.249999999527</v>
      </c>
      <c r="M207" s="424" t="str">
        <f>IF(_tag_month_day!A197="","",_tag_month_day!A197)</f>
        <v/>
      </c>
      <c r="N207" s="424" t="str">
        <f>IF(_tag_month_day!B197="","",_tag_month_day!B197)</f>
        <v/>
      </c>
      <c r="O207" s="425" t="e">
        <f>IF(M207+N207=0,"",M207+N207)</f>
        <v>#VALUE!</v>
      </c>
      <c r="P207" s="424" t="str">
        <f>IF(_tag_month_day!C197="","",_tag_month_day!C197)</f>
        <v/>
      </c>
      <c r="Q207" s="424" t="str">
        <f>IF(_tag_month_day!D197="","",_tag_month_day!D197)</f>
        <v/>
      </c>
      <c r="R207" s="426" t="str">
        <f>IF(_tag_month_day!CB197="","",_tag_month_day!CB197/100)</f>
        <v/>
      </c>
      <c r="S207" s="427" t="str">
        <f>IF(_tag_month_day!E197="","",_tag_month_day!E197)</f>
        <v/>
      </c>
      <c r="T207" s="427" t="str">
        <f>IF(_tag_month_day!F197="","",_tag_month_day!F197)</f>
        <v/>
      </c>
      <c r="U207" s="428" t="e">
        <f>S207+T207</f>
        <v>#VALUE!</v>
      </c>
      <c r="V207" s="429" t="e">
        <f>U207/AJ207</f>
        <v>#VALUE!</v>
      </c>
      <c r="W207" s="430" t="str">
        <f>IF(_jhy_month_day!A197="","",_jhy_month_day!A197)</f>
        <v/>
      </c>
      <c r="X207" s="431" t="str">
        <f>IF(_jhy_month_day!B197="","",_jhy_month_day!B197/100)</f>
        <v/>
      </c>
      <c r="Y207" s="431" t="str">
        <f>IF(_jhy_month_day!C197="","",_jhy_month_day!C197/100)</f>
        <v/>
      </c>
      <c r="Z207" s="432">
        <f>Z203+1</f>
        <v>49</v>
      </c>
      <c r="AA207" s="433" t="str">
        <f>IF(_tag_month_day!G197="","",_tag_month_day!G197/100)</f>
        <v/>
      </c>
      <c r="AB207" s="433" t="str">
        <f>IF(_tag_month_day!H197="","",_tag_month_day!H197/100)</f>
        <v/>
      </c>
      <c r="AC207" s="434">
        <f>IF(X207="",AC206,BK207*($AV206*X207+$AW206*FD206+$AX206*FI206+$AY206*FN206+$AZ206*FS206+$BA206*FX206+$BG206*GE206)/(AV206*Y207+AX206*FK206+AW206*FF206+AY206*FP206+AZ206*FU206+BA206*FZ206+BG206*GG206+BB206*GK206+BC206*GN206+BD206*GP206))</f>
        <v>1.59963432013121</v>
      </c>
      <c r="AD207" s="435" t="str">
        <f>IF(AC207=AC206,"",AC207-AC206)</f>
        <v/>
      </c>
      <c r="AE207" s="436" t="str">
        <f>IF(1-AF207=0,"",(1-AF207))</f>
        <v/>
      </c>
      <c r="AF207" s="437">
        <v>1</v>
      </c>
      <c r="AG207" s="10" t="str">
        <f>AG206</f>
        <v>8B4</v>
      </c>
      <c r="AH207" s="438" t="str">
        <f>AH206</f>
        <v/>
      </c>
      <c r="AI207" s="424" t="e">
        <f>IF(ROUND(AJ207-AJ206,1)=0,"",AJ207-AJ206)</f>
        <v>#VALUE!</v>
      </c>
      <c r="AJ207" s="10" t="str">
        <f>IF(_tag_month_day!I197="","",_tag_month_day!I197)</f>
        <v/>
      </c>
      <c r="AK207" s="440"/>
      <c r="AL207" s="440"/>
      <c r="AM207" s="440"/>
      <c r="AN207" s="441">
        <f>AN206</f>
        <v>2</v>
      </c>
      <c r="AO207" s="441">
        <f>AO206</f>
        <v>8</v>
      </c>
      <c r="AP207" s="442" t="e">
        <f>(IF(AN207=0,AS206,AS206*(1+AO207/AN207)/(AR207+AO207/AN207)))+AT207</f>
        <v>#VALUE!</v>
      </c>
      <c r="AQ207" s="443" t="str">
        <f>IF(_tag_month_day!J197="","",_tag_month_day!J197/100)</f>
        <v/>
      </c>
      <c r="AR207" s="444">
        <f>AR206</f>
        <v>1.3</v>
      </c>
      <c r="AS207" s="445" t="e">
        <f>AQ207*(AN207*AR207+AO207)/(AN207+AO207)</f>
        <v>#VALUE!</v>
      </c>
      <c r="AT207" s="445" t="e">
        <f>(SUM(BE207:BF207)-SUM(BE206:BF206))*0.05</f>
        <v>#VALUE!</v>
      </c>
      <c r="AU207" s="446" t="str">
        <f>IF(_tag_month_day!CC197="","",IF(_tag_month_day!CC197&gt;0,_tag_month_day!CD197,_tag_month_day!CE197))</f>
        <v/>
      </c>
      <c r="AV207" s="447" t="str">
        <f>IF(_tag_month_day!L197="","",_tag_month_day!L197/100)</f>
        <v/>
      </c>
      <c r="AW207" s="431">
        <f>AW206</f>
        <v>0</v>
      </c>
      <c r="AX207" s="431">
        <f>AX206</f>
        <v>0</v>
      </c>
      <c r="AY207" s="431" t="str">
        <f>IF(_tag_month_day!M197="","",_tag_month_day!M197/100)</f>
        <v/>
      </c>
      <c r="AZ207" s="431" t="str">
        <f>IF(_tag_month_day!N197="","",_tag_month_day!N197/100)</f>
        <v/>
      </c>
      <c r="BA207" s="431" t="str">
        <f>IF(_tag_month_day!O197="","",_tag_month_day!O197/100)</f>
        <v/>
      </c>
      <c r="BB207" s="448" t="str">
        <f>IF(_tag_month_day!P197="","",_tag_month_day!P197/100)</f>
        <v/>
      </c>
      <c r="BC207" s="448">
        <f>BC206</f>
        <v>0</v>
      </c>
      <c r="BD207" s="448" t="str">
        <f>IF(_tag_month_day!Q197="","",_tag_month_day!Q197/100)</f>
        <v/>
      </c>
      <c r="BE207" s="449" t="str">
        <f>IF(_tag_month_day!R197="","",_tag_month_day!R197/100)</f>
        <v/>
      </c>
      <c r="BF207" s="388" t="e">
        <f>(AU207*(100+BE207*100))/(AJ207-AU207)/100</f>
        <v>#VALUE!</v>
      </c>
      <c r="BG207" s="450" t="e">
        <f>BE207+BF207</f>
        <v>#VALUE!</v>
      </c>
      <c r="BH207" s="451" t="e">
        <f>SUM(AV207:BF207)</f>
        <v>#VALUE!</v>
      </c>
      <c r="BI207" s="452" t="e">
        <f>IF(CX207=0,BI206,(DK207*查询!$R$5+DL207*查询!$Q$5+DM207*查询!$N$5+DN207*查询!$O$5+DO207*查询!$P$5)*AF207/CX207)</f>
        <v>#VALUE!</v>
      </c>
      <c r="BJ207" s="452" t="e">
        <f>IF(CX207=0,BJ206,(DP207*查询!$S$5+DQ207*查询!$T$5+DR207*查询!$U$5)*AF207/CX207)</f>
        <v>#VALUE!</v>
      </c>
      <c r="BK207" s="452">
        <f>BK206</f>
        <v>1</v>
      </c>
      <c r="BL207" s="453" t="e">
        <f>SUMPRODUCT((AV207:BA207)*(GS207:GX207))/((GS207:GX207)+SUM(BB207:BD207)*GY207+BG207*GZ207)</f>
        <v>#VALUE!</v>
      </c>
      <c r="BM207" s="453" t="e">
        <f>BK207*($AV207*FB207+$AW207*FD207+$AX207*FI207+$AY207*FN207+$AZ207*FS207+$BA207*FX207+$BG207*GE207)/(AV207*EY207+AX207*FK207+AW207*FF207+AY207*FP207+AZ207*FU207+BA207*FZ207+BG207*GG207+BB207*GK207+BC207*GN207+BD207*GP207)</f>
        <v>#VALUE!</v>
      </c>
      <c r="BN207" s="453" t="e">
        <f>($AV207*FC207+$AX207*FJ207+$AW207*FE207+$AY207*FO207+$AZ207*FT207+$BA207*FY207+$BG207*GF207)/($AV207*FA207+BG207*GH207+BB207*GL207+BC207*GO207+BD207*GQ207+BA207*GA207)</f>
        <v>#VALUE!</v>
      </c>
      <c r="BO207" s="454" t="e">
        <f>SUMPRODUCT(AV207:BA207*GS207:GX207)/(GS207:GX207+(BB207+BC207+BD207)*GY207+BG207)</f>
        <v>#VALUE!</v>
      </c>
      <c r="BP207" s="454" t="e">
        <f>SUMPRODUCT(AV207:BA207*GS207:GX207)/(GS207:GX207+(BB207+BC207+BD207)*GY207+BG207)</f>
        <v>#VALUE!</v>
      </c>
      <c r="BQ207" s="454" t="e">
        <f>SUMPRODUCT(AV207:BA207*GS207:GX207)/(GS207:GX207+(BB207+BC207+BD207)*GY207+BG207)</f>
        <v>#VALUE!</v>
      </c>
      <c r="BR207" s="453" t="str">
        <f>IF(_tag_month_day!T197="","",_tag_month_day!T197)</f>
        <v/>
      </c>
      <c r="BS207" s="453" t="str">
        <f>IF(_tag_month_day!U197="","",_tag_month_day!U197)</f>
        <v/>
      </c>
      <c r="BT207" s="455" t="str">
        <f>IF(CK207="","",IF((CK207&gt;=BV207-0.12)*(CK207&lt;=BV207+0.12),"合格","不合格"))</f>
        <v/>
      </c>
      <c r="BU207" s="456" t="str">
        <f>IF(_tag_month_day!V197="","",_tag_month_day!V197)</f>
        <v/>
      </c>
      <c r="BV207" s="457" t="str">
        <f>IF(_tag_month_day!W197="","",_tag_month_day!W197)</f>
        <v/>
      </c>
      <c r="BW207" s="458" t="str">
        <f>IF(_tag_month_day!X197="","",_tag_month_day!X197)</f>
        <v/>
      </c>
      <c r="BX207" s="458" t="str">
        <f>IF(_tag_month_day!Y197="","",_tag_month_day!Y197)</f>
        <v/>
      </c>
      <c r="BY207" s="459">
        <f ca="1">L207</f>
        <v>43594.249999999527</v>
      </c>
      <c r="BZ207" s="460" t="s">
        <v>429</v>
      </c>
      <c r="CA207" s="461">
        <v>0.25347222222222199</v>
      </c>
      <c r="CB207" s="424" t="str">
        <f>IF(_tag_month_day!Z197="","",_tag_month_day!Z197)</f>
        <v/>
      </c>
      <c r="CC207" s="424" t="str">
        <f>IF(_tag_month_day!AA197="","",_tag_month_day!AA197)</f>
        <v/>
      </c>
      <c r="CD207" s="424" t="str">
        <f>IF(_tag_month_day!AB197="","",_tag_month_day!AB197)</f>
        <v/>
      </c>
      <c r="CE207" s="424" t="str">
        <f>IF(_tag_month_day!AC197="","",_tag_month_day!AC197)</f>
        <v/>
      </c>
      <c r="CF207" s="424" t="str">
        <f>IF(_tag_month_day!AD197="","",_tag_month_day!AD197)</f>
        <v/>
      </c>
      <c r="CG207" s="424" t="str">
        <f>IF(_tag_month_day!AE197="","",_tag_month_day!AE197)</f>
        <v/>
      </c>
      <c r="CH207" s="424" t="str">
        <f>IF(_tag_month_day!AF197="","",_tag_month_day!AF197)</f>
        <v/>
      </c>
      <c r="CI207" s="424" t="str">
        <f>IF(_tag_month_day!AG197="","",_tag_month_day!AG197)</f>
        <v/>
      </c>
      <c r="CJ207" s="424" t="str">
        <f>IF(_tag_month_day!AH197="","",_tag_month_day!AH197)</f>
        <v/>
      </c>
      <c r="CK207" s="424" t="str">
        <f>IF(_tag_month_day!AI197="","",_tag_month_day!AI197)</f>
        <v/>
      </c>
      <c r="CL207" s="4" t="str">
        <f>IF(_tag_month_day!AJ197="","",_tag_month_day!AJ197)</f>
        <v/>
      </c>
      <c r="CM207" s="4" t="str">
        <f>IF(_tag_month_day!AK197="","",_tag_month_day!AK197)</f>
        <v/>
      </c>
      <c r="CN207" s="4" t="str">
        <f>IF(_tag_month_day!AL197="","",_tag_month_day!AL197)</f>
        <v/>
      </c>
      <c r="CO207" s="4" t="str">
        <f>IF(_tag_month_day!AM197="","",_tag_month_day!AM197)</f>
        <v/>
      </c>
      <c r="CP207" s="4" t="str">
        <f>IF(_tag_month_day!AN197="","",_tag_month_day!AN197)</f>
        <v/>
      </c>
      <c r="CQ207" s="4" t="str">
        <f>IF(_tag_month_day!AO197="","",_tag_month_day!AO197)</f>
        <v/>
      </c>
      <c r="CR207" s="462" t="str">
        <f>IF(_tag_month_day!AP197="","",_tag_month_day!AP197)</f>
        <v/>
      </c>
      <c r="CS207" s="463" t="str">
        <f>IF(_tag_month_day!AQ197="","",_tag_month_day!AQ197)</f>
        <v/>
      </c>
      <c r="CT207" s="4" t="str">
        <f>IF(_tag_month_day!AR197="","",_tag_month_day!AR197)</f>
        <v/>
      </c>
      <c r="CU207" s="464" t="e">
        <f>DU207/AJ207</f>
        <v>#VALUE!</v>
      </c>
      <c r="CV207" s="451" t="e">
        <f>BG207/BH207</f>
        <v>#VALUE!</v>
      </c>
      <c r="CW207" s="465" t="e">
        <f>AJ207*(1-CV207)*CU207*AF207</f>
        <v>#VALUE!</v>
      </c>
      <c r="CX207" s="465" t="e">
        <f>CW207*94%</f>
        <v>#VALUE!</v>
      </c>
      <c r="CY207" s="466" t="e">
        <f>IF(CX207=0,0,DS207/(DS207+CX207))</f>
        <v>#VALUE!</v>
      </c>
      <c r="CZ207" s="465" t="e">
        <f>$AJ207*EF207</f>
        <v>#VALUE!</v>
      </c>
      <c r="DA207" s="465" t="e">
        <f>$AJ207*EG207</f>
        <v>#VALUE!</v>
      </c>
      <c r="DB207" s="465" t="e">
        <f>$AJ207*EH207</f>
        <v>#VALUE!</v>
      </c>
      <c r="DC207" s="465" t="e">
        <f>$AJ207*EI207</f>
        <v>#VALUE!</v>
      </c>
      <c r="DD207" s="465" t="e">
        <f>$AJ207*EJ207</f>
        <v>#VALUE!</v>
      </c>
      <c r="DE207" s="465" t="e">
        <f>$AJ207*EK207</f>
        <v>#VALUE!</v>
      </c>
      <c r="DF207" s="465" t="e">
        <f>$AJ207*EL207</f>
        <v>#VALUE!</v>
      </c>
      <c r="DG207" s="465" t="e">
        <f>$AJ207*EM207</f>
        <v>#VALUE!</v>
      </c>
      <c r="DH207" s="465" t="e">
        <f>$AJ207*EN207</f>
        <v>#VALUE!</v>
      </c>
      <c r="DI207" s="465" t="e">
        <f>$AJ207*EO207</f>
        <v>#VALUE!</v>
      </c>
      <c r="DJ207" s="465" t="e">
        <f>CZ207*(1-EP207)</f>
        <v>#VALUE!</v>
      </c>
      <c r="DK207" s="465" t="e">
        <f>DA207*(1-ER207)</f>
        <v>#VALUE!</v>
      </c>
      <c r="DL207" s="465" t="e">
        <f>DB207*(1-EQ207)</f>
        <v>#VALUE!</v>
      </c>
      <c r="DM207" s="465" t="e">
        <f>DC207*(1-ES207)</f>
        <v>#VALUE!</v>
      </c>
      <c r="DN207" s="465" t="e">
        <f>DD207*(1-ET207)</f>
        <v>#VALUE!</v>
      </c>
      <c r="DO207" s="465" t="e">
        <f>DE207</f>
        <v>#VALUE!</v>
      </c>
      <c r="DP207" s="465" t="e">
        <f>DF207*(1-EU207)</f>
        <v>#VALUE!</v>
      </c>
      <c r="DQ207" s="465" t="e">
        <f>DG207*(1-EV207)</f>
        <v>#VALUE!</v>
      </c>
      <c r="DR207" s="465" t="e">
        <f>DH207*(1-EW207)</f>
        <v>#VALUE!</v>
      </c>
      <c r="DS207" s="465" t="e">
        <f>DI207</f>
        <v>#VALUE!</v>
      </c>
      <c r="DT207" s="465" t="e">
        <f>SUM(DJ207:DS207)</f>
        <v>#VALUE!</v>
      </c>
      <c r="DU207" s="465" t="e">
        <f>(GS207:GX207)+(DP207+DQ207+DR207)*GY207+DS207</f>
        <v>#VALUE!</v>
      </c>
      <c r="DV207" s="451" t="e">
        <f>AV207/$BH207/(1-EP207)</f>
        <v>#VALUE!</v>
      </c>
      <c r="DW207" s="451" t="e">
        <f>AW207/$BH207/(1-ER207)</f>
        <v>#VALUE!</v>
      </c>
      <c r="DX207" s="451" t="e">
        <f>AX207/$BH207/(1-EQ207)</f>
        <v>#VALUE!</v>
      </c>
      <c r="DY207" s="451" t="e">
        <f>AY207/$BH207/(1-ES207)</f>
        <v>#VALUE!</v>
      </c>
      <c r="DZ207" s="451" t="e">
        <f>AZ207/$BH207/(1-ET207)</f>
        <v>#VALUE!</v>
      </c>
      <c r="EA207" s="451" t="e">
        <f>BA207/$BH207/(1-AX207)</f>
        <v>#VALUE!</v>
      </c>
      <c r="EB207" s="451" t="e">
        <f>BB207/$BH207/(1-EU207)</f>
        <v>#VALUE!</v>
      </c>
      <c r="EC207" s="451" t="e">
        <f>BC207/$BH207/(1-EV207)</f>
        <v>#VALUE!</v>
      </c>
      <c r="ED207" s="451" t="e">
        <f>BD207/$BH207/(1-EW207)</f>
        <v>#VALUE!</v>
      </c>
      <c r="EE207" s="451" t="e">
        <f>BG207/BH207</f>
        <v>#VALUE!</v>
      </c>
      <c r="EF207" s="451" t="e">
        <f>DV207/SUM($DV207:$EE207)</f>
        <v>#VALUE!</v>
      </c>
      <c r="EG207" s="451" t="e">
        <f>DW207/SUM($DV207:$EE207)</f>
        <v>#VALUE!</v>
      </c>
      <c r="EH207" s="451" t="e">
        <f>DX207/SUM($DV207:$EE207)</f>
        <v>#VALUE!</v>
      </c>
      <c r="EI207" s="451" t="e">
        <f>DY207/SUM($DV207:$EE207)</f>
        <v>#VALUE!</v>
      </c>
      <c r="EJ207" s="451" t="e">
        <f>DZ207/SUM($DV207:$EE207)</f>
        <v>#VALUE!</v>
      </c>
      <c r="EK207" s="451" t="e">
        <f>EA207/SUM($DV207:$EE207)</f>
        <v>#VALUE!</v>
      </c>
      <c r="EL207" s="451" t="e">
        <f>EB207/SUM($DV207:$EE207)</f>
        <v>#VALUE!</v>
      </c>
      <c r="EM207" s="451" t="e">
        <f>EC207/SUM($DV207:$EE207)</f>
        <v>#VALUE!</v>
      </c>
      <c r="EN207" s="451" t="e">
        <f>ED207/SUM($DV207:$EE207)</f>
        <v>#VALUE!</v>
      </c>
      <c r="EO207" s="451" t="e">
        <f>EE207/SUM($DV207:$EE207)</f>
        <v>#VALUE!</v>
      </c>
      <c r="EP207" s="450">
        <f>EP206</f>
        <v>0.080000000000000002</v>
      </c>
      <c r="EQ207" s="450">
        <f>EQ206</f>
        <v>0.014999999999999999</v>
      </c>
      <c r="ER207" s="450">
        <f>ER206</f>
        <v>0.014999999999999999</v>
      </c>
      <c r="ES207" s="450">
        <f>ES206</f>
        <v>0.014999999999999999</v>
      </c>
      <c r="ET207" s="450">
        <f>ET206</f>
        <v>0.014999999999999999</v>
      </c>
      <c r="EU207" s="450">
        <f>EU206</f>
        <v>0.089999999999999997</v>
      </c>
      <c r="EV207" s="450">
        <f>EV206</f>
        <v>0.089999999999999997</v>
      </c>
      <c r="EW207" s="450">
        <f>EW206</f>
        <v>0.089999999999999997</v>
      </c>
      <c r="EX207" s="431" t="str">
        <f>IF(_tag_month_day!AS197="","",_tag_month_day!AS197/100)</f>
        <v/>
      </c>
      <c r="EY207" s="431" t="str">
        <f>IF(_tag_month_day!AT197="","",_tag_month_day!AT197/100)</f>
        <v/>
      </c>
      <c r="EZ207" s="431" t="str">
        <f>IF(_tag_month_day!AU197="","",_tag_month_day!AU197/100)</f>
        <v/>
      </c>
      <c r="FA207" s="431" t="str">
        <f>IF(_tag_month_day!AV197="","",_tag_month_day!AV197/100)</f>
        <v/>
      </c>
      <c r="FB207" s="431" t="str">
        <f>IF(_tag_month_day!AW197="","",_tag_month_day!AW197/100)</f>
        <v/>
      </c>
      <c r="FC207" s="431" t="str">
        <f>IF(_tag_month_day!AX197="","",_tag_month_day!AX197/100)</f>
        <v/>
      </c>
      <c r="FD207" s="449" t="str">
        <f>IF(_tag_month_day!AY197="","",_tag_month_day!AY197/100)</f>
        <v/>
      </c>
      <c r="FE207" s="449" t="str">
        <f>IF(_tag_month_day!AZ197="","",_tag_month_day!AZ197/100)</f>
        <v/>
      </c>
      <c r="FF207" s="449" t="str">
        <f>IF(_tag_month_day!BA197="","",_tag_month_day!BA197/100)</f>
        <v/>
      </c>
      <c r="FG207" s="449" t="str">
        <f>IF(_tag_month_day!BB197="","",_tag_month_day!BB197/100)</f>
        <v/>
      </c>
      <c r="FH207" s="467" t="str">
        <f>IF(_tag_month_day!BC197="","",_tag_month_day!BC197/100)</f>
        <v/>
      </c>
      <c r="FI207" s="449">
        <f>FI206</f>
        <v>0.40999999999999998</v>
      </c>
      <c r="FJ207" s="449">
        <f>FJ206</f>
        <v>0.11</v>
      </c>
      <c r="FK207" s="449">
        <f>FK206</f>
        <v>0.014999999999999999</v>
      </c>
      <c r="FL207" s="449">
        <f>FL206</f>
        <v>0</v>
      </c>
      <c r="FM207" s="467">
        <f>FM206</f>
        <v>0.0001</v>
      </c>
      <c r="FN207" s="449">
        <f>FN206</f>
        <v>0.32000000000000001</v>
      </c>
      <c r="FO207" s="449">
        <f>FO206</f>
        <v>0.20000000000000001</v>
      </c>
      <c r="FP207" s="449">
        <f>FP206</f>
        <v>0.01</v>
      </c>
      <c r="FQ207" s="449">
        <f>FQ206</f>
        <v>0</v>
      </c>
      <c r="FR207" s="467">
        <f>FR206</f>
        <v>0.0001</v>
      </c>
      <c r="FS207" s="449" t="str">
        <f>IF(_tag_month_day!BD197="","",_tag_month_day!BD197/100)</f>
        <v/>
      </c>
      <c r="FT207" s="449" t="str">
        <f>IF(_tag_month_day!BE197="","",_tag_month_day!BE197/100)</f>
        <v/>
      </c>
      <c r="FU207" s="449" t="str">
        <f>IF(_tag_month_day!BF197="","",_tag_month_day!BF197/100)</f>
        <v/>
      </c>
      <c r="FV207" s="449" t="str">
        <f>IF(_tag_month_day!BG197="","",_tag_month_day!BG197/100)</f>
        <v/>
      </c>
      <c r="FW207" s="467" t="str">
        <f>IF(_tag_month_day!BH197="","",_tag_month_day!BH197/100)</f>
        <v/>
      </c>
      <c r="FX207" s="449" t="str">
        <f>IF(_tag_month_day!BI197="","",_tag_month_day!BI197/100)</f>
        <v/>
      </c>
      <c r="FY207" s="449" t="str">
        <f>IF(_tag_month_day!BJ197="","",_tag_month_day!BJ197/100)</f>
        <v/>
      </c>
      <c r="FZ207" s="468" t="str">
        <f>IF(_tag_month_day!BK197="","",_tag_month_day!BK197/100)</f>
        <v/>
      </c>
      <c r="GA207" s="449" t="str">
        <f>IF(_tag_month_day!BL197="","",_tag_month_day!BL197/100)</f>
        <v/>
      </c>
      <c r="GB207" s="467" t="str">
        <f>IF(_tag_month_day!BM197="","",_tag_month_day!BM197/100)</f>
        <v/>
      </c>
      <c r="GC207" s="431" t="str">
        <f>IF(_tag_month_day!BN197="","",_tag_month_day!BN197/100)</f>
        <v/>
      </c>
      <c r="GD207" s="431" t="str">
        <f>IF(_tag_month_day!BO197="","",_tag_month_day!BO197/100)</f>
        <v/>
      </c>
      <c r="GE207" s="431" t="str">
        <f>IF(_tag_month_day!BP197="","",_tag_month_day!BP197/100)</f>
        <v/>
      </c>
      <c r="GF207" s="431" t="str">
        <f>IF(_tag_month_day!BQ197="","",_tag_month_day!BQ197/100)</f>
        <v/>
      </c>
      <c r="GG207" s="431" t="str">
        <f>IF(_tag_month_day!BR197="","",_tag_month_day!BR197/100)</f>
        <v/>
      </c>
      <c r="GH207" s="431" t="str">
        <f>IF(_tag_month_day!BS197="","",_tag_month_day!BS197/100)</f>
        <v/>
      </c>
      <c r="GI207" s="467" t="str">
        <f>IF(_tag_month_day!BT197="","",_tag_month_day!BT197/100)</f>
        <v/>
      </c>
      <c r="GJ207" s="469" t="str">
        <f>IF(_tag_month_day!BU197="","",_tag_month_day!BU197/100)</f>
        <v/>
      </c>
      <c r="GK207" s="470">
        <f>GK206</f>
        <v>0.070000000000000007</v>
      </c>
      <c r="GL207" s="470">
        <f>GL206</f>
        <v>0.029999999999999999</v>
      </c>
      <c r="GM207" s="471" t="str">
        <f>IF(_tag_month_day!BX197="","",_tag_month_day!BX197/100)</f>
        <v/>
      </c>
      <c r="GN207" s="470">
        <f>GN206</f>
        <v>0.070000000000000007</v>
      </c>
      <c r="GO207" s="470">
        <f>GO206</f>
        <v>0.029999999999999999</v>
      </c>
      <c r="GP207" s="470">
        <f>GP206</f>
        <v>0.089999999999999997</v>
      </c>
      <c r="GQ207" s="470">
        <f>GQ206</f>
        <v>0.029999999999999999</v>
      </c>
      <c r="GR207" s="471" t="str">
        <f>IF(_tag_month_day!CA197="","",_tag_month_day!CA197/100)</f>
        <v/>
      </c>
      <c r="GS207" s="472">
        <f>GS206</f>
        <v>0.95299999999999996</v>
      </c>
      <c r="GT207" s="472">
        <f>GT206</f>
        <v>0.55000000000000004</v>
      </c>
      <c r="GU207" s="472">
        <f>GU206</f>
        <v>0.55000000000000004</v>
      </c>
      <c r="GV207" s="472">
        <f>GV206</f>
        <v>0.55000000000000004</v>
      </c>
      <c r="GW207" s="472">
        <f>GW206</f>
        <v>0.5</v>
      </c>
      <c r="GX207" s="472">
        <f>GX206</f>
        <v>0.93500000000000005</v>
      </c>
      <c r="GY207" s="472">
        <f>GY206</f>
        <v>0.14999999999999999</v>
      </c>
      <c r="GZ207" s="472">
        <f>GZ206</f>
        <v>1</v>
      </c>
      <c r="HA207" s="474">
        <f>HA206</f>
        <v>0.047</v>
      </c>
      <c r="HB207" s="474">
        <f>HB206</f>
        <v>0.45000000000000001</v>
      </c>
      <c r="HC207" s="474">
        <f>HC206</f>
        <v>0.45000000000000001</v>
      </c>
      <c r="HD207" s="474">
        <f>HD206</f>
        <v>0.45000000000000001</v>
      </c>
      <c r="HE207" s="474">
        <f>HE206</f>
        <v>0.5</v>
      </c>
      <c r="HF207" s="474">
        <f>HF206</f>
        <v>0.065000000000000002</v>
      </c>
      <c r="HG207" s="474">
        <f>HG206</f>
        <v>0.84999999999999998</v>
      </c>
      <c r="HH207" s="474">
        <f>HH206</f>
        <v>0</v>
      </c>
      <c r="HI207" s="10" t="e">
        <f>IF(BZ207&lt;&gt;"",CK207-BV207,0)</f>
        <v>#VALUE!</v>
      </c>
      <c r="HJ207" s="10" t="e">
        <f>IF(AJ207&gt;0,AH207-AJ207,0)</f>
        <v>#VALUE!</v>
      </c>
      <c r="HK207" s="466">
        <f>HK206</f>
        <v>0.84999999999999998</v>
      </c>
      <c r="HL207" s="424">
        <f>HL206</f>
        <v>550000</v>
      </c>
      <c r="HM207" s="424">
        <f>HM206</f>
        <v>480000</v>
      </c>
      <c r="HN207" s="465" t="e">
        <f>(DJ207*EZ207+DK207*FH207+DL207*FM207+DM207*FR207+DN207*FW207+DO207*GB207+DS207*GI207+DP207*GM207+DR207*GR207)*1000*2</f>
        <v>#VALUE!</v>
      </c>
      <c r="HO207" s="465" t="e">
        <f>HN207*HK207*$HO$2/HL207*1000000</f>
        <v>#VALUE!</v>
      </c>
      <c r="HP207" s="465" t="e">
        <f>HN207*HK207*$HP$2/HM207*1000000</f>
        <v>#VALUE!</v>
      </c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</row>
    <row customFormat="1" r="208" s="0">
      <c r="A208" s="420">
        <v>197</v>
      </c>
      <c r="B208" s="421">
        <f ca="1">IF(D208=D207,B207,IF(D208="夜班",B207+1,B207))</f>
        <v>43594</v>
      </c>
      <c r="C208" s="422">
        <f>C207</f>
        <v>0.041666666666666699</v>
      </c>
      <c r="D208" s="10" t="str">
        <f ca="1">IF(HOUR(G208)&lt;8,"夜班",IF(HOUR(G208)&lt;16,"白班",IF(HOUR(G208)&lt;24,"中班",0)))</f>
        <v>夜班</v>
      </c>
      <c r="E208" s="10" t="e">
        <f ca="1">IF(F208=1,"甲",IF(F208=2,"乙",IF(F208=3,"丙",IF(F208=4,"丁",""))))</f>
        <v>#REF!</v>
      </c>
      <c r="F208" s="10" t="e">
        <f ca="1">SUMPRODUCT((成本日报!$A$3:$A$95=计划!B208)*(成本日报!$B$3:$B$95=计划!$D208),成本日报!$C$3:$C$95)</f>
        <v>#REF!</v>
      </c>
      <c r="G208" s="423">
        <f ca="1">G207+C207</f>
        <v>43594.166666666191</v>
      </c>
      <c r="H208" s="423">
        <f ca="1">$G208+$C208/60*10+$C208*0</f>
        <v>43594.173611110637</v>
      </c>
      <c r="I208" s="423">
        <f ca="1">$G208+$C208/60*18+$C208*0</f>
        <v>43594.179166666188</v>
      </c>
      <c r="J208" s="423">
        <f ca="1">$G208+$C208/60*0+$C208*1</f>
        <v>43594.208333332856</v>
      </c>
      <c r="K208" s="423">
        <f ca="1">$G208+$C208/60*30+$C208*2</f>
        <v>43594.270833332863</v>
      </c>
      <c r="L208" s="423">
        <f ca="1">$G208+$C208/60*0+$C208*3</f>
        <v>43594.291666666191</v>
      </c>
      <c r="M208" s="424" t="str">
        <f>IF(_tag_month_day!A198="","",_tag_month_day!A198)</f>
        <v/>
      </c>
      <c r="N208" s="424" t="str">
        <f>IF(_tag_month_day!B198="","",_tag_month_day!B198)</f>
        <v/>
      </c>
      <c r="O208" s="425" t="e">
        <f>IF(M208+N208=0,"",M208+N208)</f>
        <v>#VALUE!</v>
      </c>
      <c r="P208" s="424" t="str">
        <f>IF(_tag_month_day!C198="","",_tag_month_day!C198)</f>
        <v/>
      </c>
      <c r="Q208" s="424" t="str">
        <f>IF(_tag_month_day!D198="","",_tag_month_day!D198)</f>
        <v/>
      </c>
      <c r="R208" s="426" t="str">
        <f>IF(_tag_month_day!CB198="","",_tag_month_day!CB198/100)</f>
        <v/>
      </c>
      <c r="S208" s="427" t="str">
        <f>IF(_tag_month_day!E198="","",_tag_month_day!E198)</f>
        <v/>
      </c>
      <c r="T208" s="427" t="str">
        <f>IF(_tag_month_day!F198="","",_tag_month_day!F198)</f>
        <v/>
      </c>
      <c r="U208" s="428" t="e">
        <f>S208+T208</f>
        <v>#VALUE!</v>
      </c>
      <c r="V208" s="429" t="e">
        <f>U208/AJ208</f>
        <v>#VALUE!</v>
      </c>
      <c r="W208" s="430" t="str">
        <f>IF(_jhy_month_day!A198="","",_jhy_month_day!A198)</f>
        <v/>
      </c>
      <c r="X208" s="431" t="str">
        <f>IF(_jhy_month_day!B198="","",_jhy_month_day!B198/100)</f>
        <v/>
      </c>
      <c r="Y208" s="431" t="str">
        <f>IF(_jhy_month_day!C198="","",_jhy_month_day!C198/100)</f>
        <v/>
      </c>
      <c r="Z208" s="432">
        <f>Z204+1</f>
        <v>50</v>
      </c>
      <c r="AA208" s="433" t="str">
        <f>IF(_tag_month_day!G198="","",_tag_month_day!G198/100)</f>
        <v/>
      </c>
      <c r="AB208" s="433" t="str">
        <f>IF(_tag_month_day!H198="","",_tag_month_day!H198/100)</f>
        <v/>
      </c>
      <c r="AC208" s="434">
        <f>IF(X208="",AC207,BK208*($AV207*X208+$AW207*FD207+$AX207*FI207+$AY207*FN207+$AZ207*FS207+$BA207*FX207+$BG207*GE207)/(AV207*Y208+AX207*FK207+AW207*FF207+AY207*FP207+AZ207*FU207+BA207*FZ207+BG207*GG207+BB207*GK207+BC207*GN207+BD207*GP207))</f>
        <v>1.59963432013121</v>
      </c>
      <c r="AD208" s="435" t="str">
        <f>IF(AC208=AC207,"",AC208-AC207)</f>
        <v/>
      </c>
      <c r="AE208" s="436" t="str">
        <f>IF(1-AF208=0,"",(1-AF208))</f>
        <v/>
      </c>
      <c r="AF208" s="437">
        <v>1</v>
      </c>
      <c r="AG208" s="10" t="str">
        <f>AG207</f>
        <v>8B4</v>
      </c>
      <c r="AH208" s="438" t="str">
        <f>AH207</f>
        <v/>
      </c>
      <c r="AI208" s="424" t="e">
        <f>IF(ROUND(AJ208-AJ207,1)=0,"",AJ208-AJ207)</f>
        <v>#VALUE!</v>
      </c>
      <c r="AJ208" s="10" t="str">
        <f>IF(_tag_month_day!I198="","",_tag_month_day!I198)</f>
        <v/>
      </c>
      <c r="AK208" s="440"/>
      <c r="AL208" s="440"/>
      <c r="AM208" s="440"/>
      <c r="AN208" s="441">
        <f>AN207</f>
        <v>2</v>
      </c>
      <c r="AO208" s="441">
        <f>AO207</f>
        <v>8</v>
      </c>
      <c r="AP208" s="442" t="e">
        <f>(IF(AN208=0,AS207,AS207*(1+AO208/AN208)/(AR208+AO208/AN208)))+AT208</f>
        <v>#VALUE!</v>
      </c>
      <c r="AQ208" s="443" t="str">
        <f>IF(_tag_month_day!J198="","",_tag_month_day!J198/100)</f>
        <v/>
      </c>
      <c r="AR208" s="444">
        <f>AR207</f>
        <v>1.3</v>
      </c>
      <c r="AS208" s="445" t="e">
        <f>AQ208*(AN208*AR208+AO208)/(AN208+AO208)</f>
        <v>#VALUE!</v>
      </c>
      <c r="AT208" s="445" t="e">
        <f>(SUM(BE208:BF208)-SUM(BE207:BF207))*0.05</f>
        <v>#VALUE!</v>
      </c>
      <c r="AU208" s="446" t="str">
        <f>IF(_tag_month_day!CC198="","",IF(_tag_month_day!CC198&gt;0,_tag_month_day!CD198,_tag_month_day!CE198))</f>
        <v/>
      </c>
      <c r="AV208" s="447" t="str">
        <f>IF(_tag_month_day!L198="","",_tag_month_day!L198/100)</f>
        <v/>
      </c>
      <c r="AW208" s="431">
        <f>AW207</f>
        <v>0</v>
      </c>
      <c r="AX208" s="431">
        <f>AX207</f>
        <v>0</v>
      </c>
      <c r="AY208" s="431" t="str">
        <f>IF(_tag_month_day!M198="","",_tag_month_day!M198/100)</f>
        <v/>
      </c>
      <c r="AZ208" s="431" t="str">
        <f>IF(_tag_month_day!N198="","",_tag_month_day!N198/100)</f>
        <v/>
      </c>
      <c r="BA208" s="431" t="str">
        <f>IF(_tag_month_day!O198="","",_tag_month_day!O198/100)</f>
        <v/>
      </c>
      <c r="BB208" s="448" t="str">
        <f>IF(_tag_month_day!P198="","",_tag_month_day!P198/100)</f>
        <v/>
      </c>
      <c r="BC208" s="448">
        <f>BC207</f>
        <v>0</v>
      </c>
      <c r="BD208" s="448" t="str">
        <f>IF(_tag_month_day!Q198="","",_tag_month_day!Q198/100)</f>
        <v/>
      </c>
      <c r="BE208" s="449" t="str">
        <f>IF(_tag_month_day!R198="","",_tag_month_day!R198/100)</f>
        <v/>
      </c>
      <c r="BF208" s="388" t="e">
        <f>(AU208*(100+BE208*100))/(AJ208-AU208)/100</f>
        <v>#VALUE!</v>
      </c>
      <c r="BG208" s="450" t="e">
        <f>BE208+BF208</f>
        <v>#VALUE!</v>
      </c>
      <c r="BH208" s="451" t="e">
        <f>SUM(AV208:BF208)</f>
        <v>#VALUE!</v>
      </c>
      <c r="BI208" s="452" t="e">
        <f>IF(CX208=0,BI207,(DK208*查询!$R$5+DL208*查询!$Q$5+DM208*查询!$N$5+DN208*查询!$O$5+DO208*查询!$P$5)*AF208/CX208)</f>
        <v>#VALUE!</v>
      </c>
      <c r="BJ208" s="452" t="e">
        <f>IF(CX208=0,BJ207,(DP208*查询!$S$5+DQ208*查询!$T$5+DR208*查询!$U$5)*AF208/CX208)</f>
        <v>#VALUE!</v>
      </c>
      <c r="BK208" s="452">
        <f>BK207</f>
        <v>1</v>
      </c>
      <c r="BL208" s="453" t="e">
        <f>SUMPRODUCT((AV208:BA208)*(GS208:GX208))/((GS208:GX208)+SUM(BB208:BD208)*GY208+BG208*GZ208)</f>
        <v>#VALUE!</v>
      </c>
      <c r="BM208" s="453" t="e">
        <f>BK208*($AV208*FB208+$AW208*FD208+$AX208*FI208+$AY208*FN208+$AZ208*FS208+$BA208*FX208+$BG208*GE208)/(AV208*EY208+AX208*FK208+AW208*FF208+AY208*FP208+AZ208*FU208+BA208*FZ208+BG208*GG208+BB208*GK208+BC208*GN208+BD208*GP208)</f>
        <v>#VALUE!</v>
      </c>
      <c r="BN208" s="453" t="e">
        <f>($AV208*FC208+$AX208*FJ208+$AW208*FE208+$AY208*FO208+$AZ208*FT208+$BA208*FY208+$BG208*GF208)/($AV208*FA208+BG208*GH208+BB208*GL208+BC208*GO208+BD208*GQ208+BA208*GA208)</f>
        <v>#VALUE!</v>
      </c>
      <c r="BO208" s="454" t="e">
        <f>SUMPRODUCT(AV208:BA208*GS208:GX208)/(GS208:GX208+(BB208+BC208+BD208)*GY208+BG208)</f>
        <v>#VALUE!</v>
      </c>
      <c r="BP208" s="454" t="e">
        <f>SUMPRODUCT(AV208:BA208*GS208:GX208)/(GS208:GX208+(BB208+BC208+BD208)*GY208+BG208)</f>
        <v>#VALUE!</v>
      </c>
      <c r="BQ208" s="454" t="e">
        <f>SUMPRODUCT(AV208:BA208*GS208:GX208)/(GS208:GX208+(BB208+BC208+BD208)*GY208+BG208)</f>
        <v>#VALUE!</v>
      </c>
      <c r="BR208" s="453" t="str">
        <f>IF(_tag_month_day!T198="","",_tag_month_day!T198)</f>
        <v/>
      </c>
      <c r="BS208" s="453" t="str">
        <f>IF(_tag_month_day!U198="","",_tag_month_day!U198)</f>
        <v/>
      </c>
      <c r="BT208" s="455" t="str">
        <f>IF(CK208="","",IF((CK208&gt;=BV208-0.12)*(CK208&lt;=BV208+0.12),"合格","不合格"))</f>
        <v/>
      </c>
      <c r="BU208" s="456" t="str">
        <f>IF(_tag_month_day!V198="","",_tag_month_day!V198)</f>
        <v/>
      </c>
      <c r="BV208" s="457" t="str">
        <f>IF(_tag_month_day!W198="","",_tag_month_day!W198)</f>
        <v/>
      </c>
      <c r="BW208" s="458" t="str">
        <f>IF(_tag_month_day!X198="","",_tag_month_day!X198)</f>
        <v/>
      </c>
      <c r="BX208" s="458" t="str">
        <f>IF(_tag_month_day!Y198="","",_tag_month_day!Y198)</f>
        <v/>
      </c>
      <c r="BY208" s="459">
        <f ca="1">L208</f>
        <v>43594.291666666191</v>
      </c>
      <c r="BZ208" s="460"/>
      <c r="CA208" s="461"/>
      <c r="CB208" s="424" t="str">
        <f>IF(_tag_month_day!Z198="","",_tag_month_day!Z198)</f>
        <v/>
      </c>
      <c r="CC208" s="424" t="str">
        <f>IF(_tag_month_day!AA198="","",_tag_month_day!AA198)</f>
        <v/>
      </c>
      <c r="CD208" s="424" t="str">
        <f>IF(_tag_month_day!AB198="","",_tag_month_day!AB198)</f>
        <v/>
      </c>
      <c r="CE208" s="424" t="str">
        <f>IF(_tag_month_day!AC198="","",_tag_month_day!AC198)</f>
        <v/>
      </c>
      <c r="CF208" s="424" t="str">
        <f>IF(_tag_month_day!AD198="","",_tag_month_day!AD198)</f>
        <v/>
      </c>
      <c r="CG208" s="424" t="str">
        <f>IF(_tag_month_day!AE198="","",_tag_month_day!AE198)</f>
        <v/>
      </c>
      <c r="CH208" s="424" t="str">
        <f>IF(_tag_month_day!AF198="","",_tag_month_day!AF198)</f>
        <v/>
      </c>
      <c r="CI208" s="424" t="str">
        <f>IF(_tag_month_day!AG198="","",_tag_month_day!AG198)</f>
        <v/>
      </c>
      <c r="CJ208" s="424" t="str">
        <f>IF(_tag_month_day!AH198="","",_tag_month_day!AH198)</f>
        <v/>
      </c>
      <c r="CK208" s="424" t="str">
        <f>IF(_tag_month_day!AI198="","",_tag_month_day!AI198)</f>
        <v/>
      </c>
      <c r="CL208" s="4" t="str">
        <f>IF(_tag_month_day!AJ198="","",_tag_month_day!AJ198)</f>
        <v/>
      </c>
      <c r="CM208" s="4" t="str">
        <f>IF(_tag_month_day!AK198="","",_tag_month_day!AK198)</f>
        <v/>
      </c>
      <c r="CN208" s="4" t="str">
        <f>IF(_tag_month_day!AL198="","",_tag_month_day!AL198)</f>
        <v/>
      </c>
      <c r="CO208" s="4" t="str">
        <f>IF(_tag_month_day!AM198="","",_tag_month_day!AM198)</f>
        <v/>
      </c>
      <c r="CP208" s="4" t="str">
        <f>IF(_tag_month_day!AN198="","",_tag_month_day!AN198)</f>
        <v/>
      </c>
      <c r="CQ208" s="4" t="str">
        <f>IF(_tag_month_day!AO198="","",_tag_month_day!AO198)</f>
        <v/>
      </c>
      <c r="CR208" s="462" t="str">
        <f>IF(_tag_month_day!AP198="","",_tag_month_day!AP198)</f>
        <v/>
      </c>
      <c r="CS208" s="463" t="str">
        <f>IF(_tag_month_day!AQ198="","",_tag_month_day!AQ198)</f>
        <v/>
      </c>
      <c r="CT208" s="4" t="str">
        <f>IF(_tag_month_day!AR198="","",_tag_month_day!AR198)</f>
        <v/>
      </c>
      <c r="CU208" s="464" t="e">
        <f>DU208/AJ208</f>
        <v>#VALUE!</v>
      </c>
      <c r="CV208" s="451" t="e">
        <f>BG208/BH208</f>
        <v>#VALUE!</v>
      </c>
      <c r="CW208" s="465" t="e">
        <f>AJ208*(1-CV208)*CU208*AF208</f>
        <v>#VALUE!</v>
      </c>
      <c r="CX208" s="465" t="e">
        <f>CW208*94%</f>
        <v>#VALUE!</v>
      </c>
      <c r="CY208" s="466" t="e">
        <f>IF(CX208=0,0,DS208/(DS208+CX208))</f>
        <v>#VALUE!</v>
      </c>
      <c r="CZ208" s="465" t="e">
        <f>$AJ208*EF208</f>
        <v>#VALUE!</v>
      </c>
      <c r="DA208" s="465" t="e">
        <f>$AJ208*EG208</f>
        <v>#VALUE!</v>
      </c>
      <c r="DB208" s="465" t="e">
        <f>$AJ208*EH208</f>
        <v>#VALUE!</v>
      </c>
      <c r="DC208" s="465" t="e">
        <f>$AJ208*EI208</f>
        <v>#VALUE!</v>
      </c>
      <c r="DD208" s="465" t="e">
        <f>$AJ208*EJ208</f>
        <v>#VALUE!</v>
      </c>
      <c r="DE208" s="465" t="e">
        <f>$AJ208*EK208</f>
        <v>#VALUE!</v>
      </c>
      <c r="DF208" s="465" t="e">
        <f>$AJ208*EL208</f>
        <v>#VALUE!</v>
      </c>
      <c r="DG208" s="465" t="e">
        <f>$AJ208*EM208</f>
        <v>#VALUE!</v>
      </c>
      <c r="DH208" s="465" t="e">
        <f>$AJ208*EN208</f>
        <v>#VALUE!</v>
      </c>
      <c r="DI208" s="465" t="e">
        <f>$AJ208*EO208</f>
        <v>#VALUE!</v>
      </c>
      <c r="DJ208" s="465" t="e">
        <f>CZ208*(1-EP208)</f>
        <v>#VALUE!</v>
      </c>
      <c r="DK208" s="465" t="e">
        <f>DA208*(1-ER208)</f>
        <v>#VALUE!</v>
      </c>
      <c r="DL208" s="465" t="e">
        <f>DB208*(1-EQ208)</f>
        <v>#VALUE!</v>
      </c>
      <c r="DM208" s="465" t="e">
        <f>DC208*(1-ES208)</f>
        <v>#VALUE!</v>
      </c>
      <c r="DN208" s="465" t="e">
        <f>DD208*(1-ET208)</f>
        <v>#VALUE!</v>
      </c>
      <c r="DO208" s="465" t="e">
        <f>DE208</f>
        <v>#VALUE!</v>
      </c>
      <c r="DP208" s="465" t="e">
        <f>DF208*(1-EU208)</f>
        <v>#VALUE!</v>
      </c>
      <c r="DQ208" s="465" t="e">
        <f>DG208*(1-EV208)</f>
        <v>#VALUE!</v>
      </c>
      <c r="DR208" s="465" t="e">
        <f>DH208*(1-EW208)</f>
        <v>#VALUE!</v>
      </c>
      <c r="DS208" s="465" t="e">
        <f>DI208</f>
        <v>#VALUE!</v>
      </c>
      <c r="DT208" s="465" t="e">
        <f>SUM(DJ208:DS208)</f>
        <v>#VALUE!</v>
      </c>
      <c r="DU208" s="465" t="e">
        <f>(GS208:GX208)+(DP208+DQ208+DR208)*GY208+DS208</f>
        <v>#VALUE!</v>
      </c>
      <c r="DV208" s="451" t="e">
        <f>AV208/$BH208/(1-EP208)</f>
        <v>#VALUE!</v>
      </c>
      <c r="DW208" s="451" t="e">
        <f>AW208/$BH208/(1-ER208)</f>
        <v>#VALUE!</v>
      </c>
      <c r="DX208" s="451" t="e">
        <f>AX208/$BH208/(1-EQ208)</f>
        <v>#VALUE!</v>
      </c>
      <c r="DY208" s="451" t="e">
        <f>AY208/$BH208/(1-ES208)</f>
        <v>#VALUE!</v>
      </c>
      <c r="DZ208" s="451" t="e">
        <f>AZ208/$BH208/(1-ET208)</f>
        <v>#VALUE!</v>
      </c>
      <c r="EA208" s="451" t="e">
        <f>BA208/$BH208/(1-AX208)</f>
        <v>#VALUE!</v>
      </c>
      <c r="EB208" s="451" t="e">
        <f>BB208/$BH208/(1-EU208)</f>
        <v>#VALUE!</v>
      </c>
      <c r="EC208" s="451" t="e">
        <f>BC208/$BH208/(1-EV208)</f>
        <v>#VALUE!</v>
      </c>
      <c r="ED208" s="451" t="e">
        <f>BD208/$BH208/(1-EW208)</f>
        <v>#VALUE!</v>
      </c>
      <c r="EE208" s="451" t="e">
        <f>BG208/BH208</f>
        <v>#VALUE!</v>
      </c>
      <c r="EF208" s="451" t="e">
        <f>DV208/SUM($DV208:$EE208)</f>
        <v>#VALUE!</v>
      </c>
      <c r="EG208" s="451" t="e">
        <f>DW208/SUM($DV208:$EE208)</f>
        <v>#VALUE!</v>
      </c>
      <c r="EH208" s="451" t="e">
        <f>DX208/SUM($DV208:$EE208)</f>
        <v>#VALUE!</v>
      </c>
      <c r="EI208" s="451" t="e">
        <f>DY208/SUM($DV208:$EE208)</f>
        <v>#VALUE!</v>
      </c>
      <c r="EJ208" s="451" t="e">
        <f>DZ208/SUM($DV208:$EE208)</f>
        <v>#VALUE!</v>
      </c>
      <c r="EK208" s="451" t="e">
        <f>EA208/SUM($DV208:$EE208)</f>
        <v>#VALUE!</v>
      </c>
      <c r="EL208" s="451" t="e">
        <f>EB208/SUM($DV208:$EE208)</f>
        <v>#VALUE!</v>
      </c>
      <c r="EM208" s="451" t="e">
        <f>EC208/SUM($DV208:$EE208)</f>
        <v>#VALUE!</v>
      </c>
      <c r="EN208" s="451" t="e">
        <f>ED208/SUM($DV208:$EE208)</f>
        <v>#VALUE!</v>
      </c>
      <c r="EO208" s="451" t="e">
        <f>EE208/SUM($DV208:$EE208)</f>
        <v>#VALUE!</v>
      </c>
      <c r="EP208" s="450">
        <f>EP207</f>
        <v>0.080000000000000002</v>
      </c>
      <c r="EQ208" s="450">
        <f>EQ207</f>
        <v>0.014999999999999999</v>
      </c>
      <c r="ER208" s="450">
        <f>ER207</f>
        <v>0.014999999999999999</v>
      </c>
      <c r="ES208" s="450">
        <f>ES207</f>
        <v>0.014999999999999999</v>
      </c>
      <c r="ET208" s="450">
        <f>ET207</f>
        <v>0.014999999999999999</v>
      </c>
      <c r="EU208" s="450">
        <f>EU207</f>
        <v>0.089999999999999997</v>
      </c>
      <c r="EV208" s="450">
        <f>EV207</f>
        <v>0.089999999999999997</v>
      </c>
      <c r="EW208" s="450">
        <f>EW207</f>
        <v>0.089999999999999997</v>
      </c>
      <c r="EX208" s="431" t="str">
        <f>IF(_tag_month_day!AS198="","",_tag_month_day!AS198/100)</f>
        <v/>
      </c>
      <c r="EY208" s="431" t="str">
        <f>IF(_tag_month_day!AT198="","",_tag_month_day!AT198/100)</f>
        <v/>
      </c>
      <c r="EZ208" s="431" t="str">
        <f>IF(_tag_month_day!AU198="","",_tag_month_day!AU198/100)</f>
        <v/>
      </c>
      <c r="FA208" s="431" t="str">
        <f>IF(_tag_month_day!AV198="","",_tag_month_day!AV198/100)</f>
        <v/>
      </c>
      <c r="FB208" s="431" t="str">
        <f>IF(_tag_month_day!AW198="","",_tag_month_day!AW198/100)</f>
        <v/>
      </c>
      <c r="FC208" s="431" t="str">
        <f>IF(_tag_month_day!AX198="","",_tag_month_day!AX198/100)</f>
        <v/>
      </c>
      <c r="FD208" s="449" t="str">
        <f>IF(_tag_month_day!AY198="","",_tag_month_day!AY198/100)</f>
        <v/>
      </c>
      <c r="FE208" s="449" t="str">
        <f>IF(_tag_month_day!AZ198="","",_tag_month_day!AZ198/100)</f>
        <v/>
      </c>
      <c r="FF208" s="449" t="str">
        <f>IF(_tag_month_day!BA198="","",_tag_month_day!BA198/100)</f>
        <v/>
      </c>
      <c r="FG208" s="449" t="str">
        <f>IF(_tag_month_day!BB198="","",_tag_month_day!BB198/100)</f>
        <v/>
      </c>
      <c r="FH208" s="467" t="str">
        <f>IF(_tag_month_day!BC198="","",_tag_month_day!BC198/100)</f>
        <v/>
      </c>
      <c r="FI208" s="449">
        <f>FI207</f>
        <v>0.40999999999999998</v>
      </c>
      <c r="FJ208" s="449">
        <f>FJ207</f>
        <v>0.11</v>
      </c>
      <c r="FK208" s="449">
        <f>FK207</f>
        <v>0.014999999999999999</v>
      </c>
      <c r="FL208" s="449">
        <f>FL207</f>
        <v>0</v>
      </c>
      <c r="FM208" s="467">
        <f>FM207</f>
        <v>0.0001</v>
      </c>
      <c r="FN208" s="449">
        <f>FN207</f>
        <v>0.32000000000000001</v>
      </c>
      <c r="FO208" s="449">
        <f>FO207</f>
        <v>0.20000000000000001</v>
      </c>
      <c r="FP208" s="449">
        <f>FP207</f>
        <v>0.01</v>
      </c>
      <c r="FQ208" s="449">
        <f>FQ207</f>
        <v>0</v>
      </c>
      <c r="FR208" s="467">
        <f>FR207</f>
        <v>0.0001</v>
      </c>
      <c r="FS208" s="449" t="str">
        <f>IF(_tag_month_day!BD198="","",_tag_month_day!BD198/100)</f>
        <v/>
      </c>
      <c r="FT208" s="449" t="str">
        <f>IF(_tag_month_day!BE198="","",_tag_month_day!BE198/100)</f>
        <v/>
      </c>
      <c r="FU208" s="449" t="str">
        <f>IF(_tag_month_day!BF198="","",_tag_month_day!BF198/100)</f>
        <v/>
      </c>
      <c r="FV208" s="449" t="str">
        <f>IF(_tag_month_day!BG198="","",_tag_month_day!BG198/100)</f>
        <v/>
      </c>
      <c r="FW208" s="467" t="str">
        <f>IF(_tag_month_day!BH198="","",_tag_month_day!BH198/100)</f>
        <v/>
      </c>
      <c r="FX208" s="449" t="str">
        <f>IF(_tag_month_day!BI198="","",_tag_month_day!BI198/100)</f>
        <v/>
      </c>
      <c r="FY208" s="449" t="str">
        <f>IF(_tag_month_day!BJ198="","",_tag_month_day!BJ198/100)</f>
        <v/>
      </c>
      <c r="FZ208" s="468" t="str">
        <f>IF(_tag_month_day!BK198="","",_tag_month_day!BK198/100)</f>
        <v/>
      </c>
      <c r="GA208" s="449" t="str">
        <f>IF(_tag_month_day!BL198="","",_tag_month_day!BL198/100)</f>
        <v/>
      </c>
      <c r="GB208" s="467" t="str">
        <f>IF(_tag_month_day!BM198="","",_tag_month_day!BM198/100)</f>
        <v/>
      </c>
      <c r="GC208" s="431" t="str">
        <f>IF(_tag_month_day!BN198="","",_tag_month_day!BN198/100)</f>
        <v/>
      </c>
      <c r="GD208" s="431" t="str">
        <f>IF(_tag_month_day!BO198="","",_tag_month_day!BO198/100)</f>
        <v/>
      </c>
      <c r="GE208" s="431" t="str">
        <f>IF(_tag_month_day!BP198="","",_tag_month_day!BP198/100)</f>
        <v/>
      </c>
      <c r="GF208" s="431" t="str">
        <f>IF(_tag_month_day!BQ198="","",_tag_month_day!BQ198/100)</f>
        <v/>
      </c>
      <c r="GG208" s="431" t="str">
        <f>IF(_tag_month_day!BR198="","",_tag_month_day!BR198/100)</f>
        <v/>
      </c>
      <c r="GH208" s="431" t="str">
        <f>IF(_tag_month_day!BS198="","",_tag_month_day!BS198/100)</f>
        <v/>
      </c>
      <c r="GI208" s="467" t="str">
        <f>IF(_tag_month_day!BT198="","",_tag_month_day!BT198/100)</f>
        <v/>
      </c>
      <c r="GJ208" s="469" t="str">
        <f>IF(_tag_month_day!BU198="","",_tag_month_day!BU198/100)</f>
        <v/>
      </c>
      <c r="GK208" s="470">
        <f>GK207</f>
        <v>0.070000000000000007</v>
      </c>
      <c r="GL208" s="470">
        <f>GL207</f>
        <v>0.029999999999999999</v>
      </c>
      <c r="GM208" s="471" t="str">
        <f>IF(_tag_month_day!BX198="","",_tag_month_day!BX198/100)</f>
        <v/>
      </c>
      <c r="GN208" s="470">
        <f>GN207</f>
        <v>0.070000000000000007</v>
      </c>
      <c r="GO208" s="470">
        <f>GO207</f>
        <v>0.029999999999999999</v>
      </c>
      <c r="GP208" s="470">
        <f>GP207</f>
        <v>0.089999999999999997</v>
      </c>
      <c r="GQ208" s="470">
        <f>GQ207</f>
        <v>0.029999999999999999</v>
      </c>
      <c r="GR208" s="471" t="str">
        <f>IF(_tag_month_day!CA198="","",_tag_month_day!CA198/100)</f>
        <v/>
      </c>
      <c r="GS208" s="472">
        <f>GS207</f>
        <v>0.95299999999999996</v>
      </c>
      <c r="GT208" s="472">
        <f>GT207</f>
        <v>0.55000000000000004</v>
      </c>
      <c r="GU208" s="472">
        <f>GU207</f>
        <v>0.55000000000000004</v>
      </c>
      <c r="GV208" s="472">
        <f>GV207</f>
        <v>0.55000000000000004</v>
      </c>
      <c r="GW208" s="472">
        <f>GW207</f>
        <v>0.5</v>
      </c>
      <c r="GX208" s="472">
        <f>GX207</f>
        <v>0.93500000000000005</v>
      </c>
      <c r="GY208" s="472">
        <f>GY207</f>
        <v>0.14999999999999999</v>
      </c>
      <c r="GZ208" s="472">
        <f>GZ207</f>
        <v>1</v>
      </c>
      <c r="HA208" s="474">
        <f>HA207</f>
        <v>0.047</v>
      </c>
      <c r="HB208" s="474">
        <f>HB207</f>
        <v>0.45000000000000001</v>
      </c>
      <c r="HC208" s="474">
        <f>HC207</f>
        <v>0.45000000000000001</v>
      </c>
      <c r="HD208" s="474">
        <f>HD207</f>
        <v>0.45000000000000001</v>
      </c>
      <c r="HE208" s="474">
        <f>HE207</f>
        <v>0.5</v>
      </c>
      <c r="HF208" s="474">
        <f>HF207</f>
        <v>0.065000000000000002</v>
      </c>
      <c r="HG208" s="474">
        <f>HG207</f>
        <v>0.84999999999999998</v>
      </c>
      <c r="HH208" s="474">
        <f>HH207</f>
        <v>0</v>
      </c>
      <c r="HI208" s="10">
        <f>IF(BZ208&lt;&gt;"",CK208-BV208,0)</f>
        <v>0</v>
      </c>
      <c r="HJ208" s="10" t="e">
        <f>IF(AJ208&gt;0,AH208-AJ208,0)</f>
        <v>#VALUE!</v>
      </c>
      <c r="HK208" s="466">
        <f>HK207</f>
        <v>0.84999999999999998</v>
      </c>
      <c r="HL208" s="424">
        <f>HL207</f>
        <v>550000</v>
      </c>
      <c r="HM208" s="424">
        <f>HM207</f>
        <v>480000</v>
      </c>
      <c r="HN208" s="465" t="e">
        <f>(DJ208*EZ208+DK208*FH208+DL208*FM208+DM208*FR208+DN208*FW208+DO208*GB208+DS208*GI208+DP208*GM208+DR208*GR208)*1000*2</f>
        <v>#VALUE!</v>
      </c>
      <c r="HO208" s="465" t="e">
        <f>HN208*HK208*$HO$2/HL208*1000000</f>
        <v>#VALUE!</v>
      </c>
      <c r="HP208" s="465" t="e">
        <f>HN208*HK208*$HP$2/HM208*1000000</f>
        <v>#VALUE!</v>
      </c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</row>
    <row customFormat="1" r="209" s="0">
      <c r="A209" s="420">
        <v>198</v>
      </c>
      <c r="B209" s="421">
        <f ca="1">IF(D209=D208,B208,IF(D209="夜班",B208+1,B208))</f>
        <v>43594</v>
      </c>
      <c r="C209" s="422">
        <f>C208</f>
        <v>0.041666666666666699</v>
      </c>
      <c r="D209" s="10" t="str">
        <f ca="1">IF(HOUR(G209)&lt;8,"夜班",IF(HOUR(G209)&lt;16,"白班",IF(HOUR(G209)&lt;24,"中班",0)))</f>
        <v>夜班</v>
      </c>
      <c r="E209" s="10" t="e">
        <f ca="1">IF(F209=1,"甲",IF(F209=2,"乙",IF(F209=3,"丙",IF(F209=4,"丁",""))))</f>
        <v>#REF!</v>
      </c>
      <c r="F209" s="10" t="e">
        <f ca="1">SUMPRODUCT((成本日报!$A$3:$A$95=计划!B209)*(成本日报!$B$3:$B$95=计划!$D209),成本日报!$C$3:$C$95)</f>
        <v>#REF!</v>
      </c>
      <c r="G209" s="423">
        <f ca="1">G208+C208</f>
        <v>43594.208333332856</v>
      </c>
      <c r="H209" s="423">
        <f ca="1">$G209+$C209/60*10+$C209*0</f>
        <v>43594.215277777301</v>
      </c>
      <c r="I209" s="423">
        <f ca="1">$G209+$C209/60*18+$C209*0</f>
        <v>43594.220833332853</v>
      </c>
      <c r="J209" s="423">
        <f ca="1">$G209+$C209/60*0+$C209*1</f>
        <v>43594.24999999952</v>
      </c>
      <c r="K209" s="423">
        <f ca="1">$G209+$C209/60*30+$C209*2</f>
        <v>43594.312499999527</v>
      </c>
      <c r="L209" s="423">
        <f ca="1">$G209+$C209/60*0+$C209*3</f>
        <v>43594.333333332856</v>
      </c>
      <c r="M209" s="424" t="str">
        <f>IF(_tag_month_day!A199="","",_tag_month_day!A199)</f>
        <v/>
      </c>
      <c r="N209" s="424" t="str">
        <f>IF(_tag_month_day!B199="","",_tag_month_day!B199)</f>
        <v/>
      </c>
      <c r="O209" s="425" t="e">
        <f>IF(M209+N209=0,"",M209+N209)</f>
        <v>#VALUE!</v>
      </c>
      <c r="P209" s="424" t="str">
        <f>IF(_tag_month_day!C199="","",_tag_month_day!C199)</f>
        <v/>
      </c>
      <c r="Q209" s="424" t="str">
        <f>IF(_tag_month_day!D199="","",_tag_month_day!D199)</f>
        <v/>
      </c>
      <c r="R209" s="426" t="str">
        <f>IF(_tag_month_day!CB199="","",_tag_month_day!CB199/100)</f>
        <v/>
      </c>
      <c r="S209" s="427" t="str">
        <f>IF(_tag_month_day!E199="","",_tag_month_day!E199)</f>
        <v/>
      </c>
      <c r="T209" s="427" t="str">
        <f>IF(_tag_month_day!F199="","",_tag_month_day!F199)</f>
        <v/>
      </c>
      <c r="U209" s="428" t="e">
        <f>S209+T209</f>
        <v>#VALUE!</v>
      </c>
      <c r="V209" s="429" t="e">
        <f>U209/AJ209</f>
        <v>#VALUE!</v>
      </c>
      <c r="W209" s="430" t="str">
        <f>IF(_jhy_month_day!A199="","",_jhy_month_day!A199)</f>
        <v/>
      </c>
      <c r="X209" s="431" t="str">
        <f>IF(_jhy_month_day!B199="","",_jhy_month_day!B199/100)</f>
        <v/>
      </c>
      <c r="Y209" s="431" t="str">
        <f>IF(_jhy_month_day!C199="","",_jhy_month_day!C199/100)</f>
        <v/>
      </c>
      <c r="Z209" s="432">
        <f>Z205+1</f>
        <v>50</v>
      </c>
      <c r="AA209" s="433" t="str">
        <f>IF(_tag_month_day!G199="","",_tag_month_day!G199/100)</f>
        <v/>
      </c>
      <c r="AB209" s="433" t="str">
        <f>IF(_tag_month_day!H199="","",_tag_month_day!H199/100)</f>
        <v/>
      </c>
      <c r="AC209" s="434">
        <f>IF(X209="",AC208,BK209*($AV208*X209+$AW208*FD208+$AX208*FI208+$AY208*FN208+$AZ208*FS208+$BA208*FX208+$BG208*GE208)/(AV208*Y209+AX208*FK208+AW208*FF208+AY208*FP208+AZ208*FU208+BA208*FZ208+BG208*GG208+BB208*GK208+BC208*GN208+BD208*GP208))</f>
        <v>1.59963432013121</v>
      </c>
      <c r="AD209" s="435" t="str">
        <f>IF(AC209=AC208,"",AC209-AC208)</f>
        <v/>
      </c>
      <c r="AE209" s="436" t="str">
        <f>IF(1-AF209=0,"",(1-AF209))</f>
        <v/>
      </c>
      <c r="AF209" s="437">
        <v>1</v>
      </c>
      <c r="AG209" s="10" t="str">
        <f>AG208</f>
        <v>8B4</v>
      </c>
      <c r="AH209" s="438" t="str">
        <f>AH208</f>
        <v/>
      </c>
      <c r="AI209" s="424" t="e">
        <f>IF(ROUND(AJ209-AJ208,1)=0,"",AJ209-AJ208)</f>
        <v>#VALUE!</v>
      </c>
      <c r="AJ209" s="10" t="str">
        <f>IF(_tag_month_day!I199="","",_tag_month_day!I199)</f>
        <v/>
      </c>
      <c r="AK209" s="440"/>
      <c r="AL209" s="440"/>
      <c r="AM209" s="440"/>
      <c r="AN209" s="441">
        <f>AN208</f>
        <v>2</v>
      </c>
      <c r="AO209" s="441">
        <f>AO208</f>
        <v>8</v>
      </c>
      <c r="AP209" s="442" t="e">
        <f>(IF(AN209=0,AS208,AS208*(1+AO209/AN209)/(AR209+AO209/AN209)))+AT209</f>
        <v>#VALUE!</v>
      </c>
      <c r="AQ209" s="443" t="str">
        <f>IF(_tag_month_day!J199="","",_tag_month_day!J199/100)</f>
        <v/>
      </c>
      <c r="AR209" s="444">
        <f>AR208</f>
        <v>1.3</v>
      </c>
      <c r="AS209" s="445" t="e">
        <f>AQ209*(AN209*AR209+AO209)/(AN209+AO209)</f>
        <v>#VALUE!</v>
      </c>
      <c r="AT209" s="445" t="e">
        <f>(SUM(BE209:BF209)-SUM(BE208:BF208))*0.05</f>
        <v>#VALUE!</v>
      </c>
      <c r="AU209" s="446" t="str">
        <f>IF(_tag_month_day!CC199="","",IF(_tag_month_day!CC199&gt;0,_tag_month_day!CD199,_tag_month_day!CE199))</f>
        <v/>
      </c>
      <c r="AV209" s="447" t="str">
        <f>IF(_tag_month_day!L199="","",_tag_month_day!L199/100)</f>
        <v/>
      </c>
      <c r="AW209" s="431">
        <f>AW208</f>
        <v>0</v>
      </c>
      <c r="AX209" s="431">
        <f>AX208</f>
        <v>0</v>
      </c>
      <c r="AY209" s="431" t="str">
        <f>IF(_tag_month_day!M199="","",_tag_month_day!M199/100)</f>
        <v/>
      </c>
      <c r="AZ209" s="431" t="str">
        <f>IF(_tag_month_day!N199="","",_tag_month_day!N199/100)</f>
        <v/>
      </c>
      <c r="BA209" s="431" t="str">
        <f>IF(_tag_month_day!O199="","",_tag_month_day!O199/100)</f>
        <v/>
      </c>
      <c r="BB209" s="448" t="str">
        <f>IF(_tag_month_day!P199="","",_tag_month_day!P199/100)</f>
        <v/>
      </c>
      <c r="BC209" s="448">
        <f>BC208</f>
        <v>0</v>
      </c>
      <c r="BD209" s="448" t="str">
        <f>IF(_tag_month_day!Q199="","",_tag_month_day!Q199/100)</f>
        <v/>
      </c>
      <c r="BE209" s="449" t="str">
        <f>IF(_tag_month_day!R199="","",_tag_month_day!R199/100)</f>
        <v/>
      </c>
      <c r="BF209" s="388" t="e">
        <f>(AU209*(100+BE209*100))/(AJ209-AU209)/100</f>
        <v>#VALUE!</v>
      </c>
      <c r="BG209" s="450" t="e">
        <f>BE209+BF209</f>
        <v>#VALUE!</v>
      </c>
      <c r="BH209" s="451" t="e">
        <f>SUM(AV209:BF209)</f>
        <v>#VALUE!</v>
      </c>
      <c r="BI209" s="452" t="e">
        <f>IF(CX209=0,BI208,(DK209*查询!$R$5+DL209*查询!$Q$5+DM209*查询!$N$5+DN209*查询!$O$5+DO209*查询!$P$5)*AF209/CX209)</f>
        <v>#VALUE!</v>
      </c>
      <c r="BJ209" s="452" t="e">
        <f>IF(CX209=0,BJ208,(DP209*查询!$S$5+DQ209*查询!$T$5+DR209*查询!$U$5)*AF209/CX209)</f>
        <v>#VALUE!</v>
      </c>
      <c r="BK209" s="452">
        <f>BK208</f>
        <v>1</v>
      </c>
      <c r="BL209" s="453" t="e">
        <f>SUMPRODUCT((AV209:BA209)*(GS209:GX209))/((GS209:GX209)+SUM(BB209:BD209)*GY209+BG209*GZ209)</f>
        <v>#VALUE!</v>
      </c>
      <c r="BM209" s="453" t="e">
        <f>BK209*($AV209*FB209+$AW209*FD209+$AX209*FI209+$AY209*FN209+$AZ209*FS209+$BA209*FX209+$BG209*GE209)/(AV209*EY209+AX209*FK209+AW209*FF209+AY209*FP209+AZ209*FU209+BA209*FZ209+BG209*GG209+BB209*GK209+BC209*GN209+BD209*GP209)</f>
        <v>#VALUE!</v>
      </c>
      <c r="BN209" s="453" t="e">
        <f>($AV209*FC209+$AX209*FJ209+$AW209*FE209+$AY209*FO209+$AZ209*FT209+$BA209*FY209+$BG209*GF209)/($AV209*FA209+BG209*GH209+BB209*GL209+BC209*GO209+BD209*GQ209+BA209*GA209)</f>
        <v>#VALUE!</v>
      </c>
      <c r="BO209" s="454" t="e">
        <f>SUMPRODUCT(AV209:BA209*GS209:GX209)/(GS209:GX209+(BB209+BC209+BD209)*GY209+BG209)</f>
        <v>#VALUE!</v>
      </c>
      <c r="BP209" s="454" t="e">
        <f>SUMPRODUCT(AV209:BA209*GS209:GX209)/(GS209:GX209+(BB209+BC209+BD209)*GY209+BG209)</f>
        <v>#VALUE!</v>
      </c>
      <c r="BQ209" s="454" t="e">
        <f>SUMPRODUCT(AV209:BA209*GS209:GX209)/(GS209:GX209+(BB209+BC209+BD209)*GY209+BG209)</f>
        <v>#VALUE!</v>
      </c>
      <c r="BR209" s="453" t="str">
        <f>IF(_tag_month_day!T199="","",_tag_month_day!T199)</f>
        <v/>
      </c>
      <c r="BS209" s="453" t="str">
        <f>IF(_tag_month_day!U199="","",_tag_month_day!U199)</f>
        <v/>
      </c>
      <c r="BT209" s="455" t="str">
        <f>IF(CK209="","",IF((CK209&gt;=BV209-0.12)*(CK209&lt;=BV209+0.12),"合格","不合格"))</f>
        <v/>
      </c>
      <c r="BU209" s="456" t="str">
        <f>IF(_tag_month_day!V199="","",_tag_month_day!V199)</f>
        <v/>
      </c>
      <c r="BV209" s="457" t="str">
        <f>IF(_tag_month_day!W199="","",_tag_month_day!W199)</f>
        <v/>
      </c>
      <c r="BW209" s="458" t="str">
        <f>IF(_tag_month_day!X199="","",_tag_month_day!X199)</f>
        <v/>
      </c>
      <c r="BX209" s="458" t="str">
        <f>IF(_tag_month_day!Y199="","",_tag_month_day!Y199)</f>
        <v/>
      </c>
      <c r="BY209" s="459">
        <f ca="1">L209</f>
        <v>43594.333333332856</v>
      </c>
      <c r="BZ209" s="460"/>
      <c r="CA209" s="461"/>
      <c r="CB209" s="424" t="str">
        <f>IF(_tag_month_day!Z199="","",_tag_month_day!Z199)</f>
        <v/>
      </c>
      <c r="CC209" s="424" t="str">
        <f>IF(_tag_month_day!AA199="","",_tag_month_day!AA199)</f>
        <v/>
      </c>
      <c r="CD209" s="424" t="str">
        <f>IF(_tag_month_day!AB199="","",_tag_month_day!AB199)</f>
        <v/>
      </c>
      <c r="CE209" s="424" t="str">
        <f>IF(_tag_month_day!AC199="","",_tag_month_day!AC199)</f>
        <v/>
      </c>
      <c r="CF209" s="424" t="str">
        <f>IF(_tag_month_day!AD199="","",_tag_month_day!AD199)</f>
        <v/>
      </c>
      <c r="CG209" s="424" t="str">
        <f>IF(_tag_month_day!AE199="","",_tag_month_day!AE199)</f>
        <v/>
      </c>
      <c r="CH209" s="424" t="str">
        <f>IF(_tag_month_day!AF199="","",_tag_month_day!AF199)</f>
        <v/>
      </c>
      <c r="CI209" s="424" t="str">
        <f>IF(_tag_month_day!AG199="","",_tag_month_day!AG199)</f>
        <v/>
      </c>
      <c r="CJ209" s="424" t="str">
        <f>IF(_tag_month_day!AH199="","",_tag_month_day!AH199)</f>
        <v/>
      </c>
      <c r="CK209" s="424" t="str">
        <f>IF(_tag_month_day!AI199="","",_tag_month_day!AI199)</f>
        <v/>
      </c>
      <c r="CL209" s="4" t="str">
        <f>IF(_tag_month_day!AJ199="","",_tag_month_day!AJ199)</f>
        <v/>
      </c>
      <c r="CM209" s="4" t="str">
        <f>IF(_tag_month_day!AK199="","",_tag_month_day!AK199)</f>
        <v/>
      </c>
      <c r="CN209" s="4" t="str">
        <f>IF(_tag_month_day!AL199="","",_tag_month_day!AL199)</f>
        <v/>
      </c>
      <c r="CO209" s="4" t="str">
        <f>IF(_tag_month_day!AM199="","",_tag_month_day!AM199)</f>
        <v/>
      </c>
      <c r="CP209" s="4" t="str">
        <f>IF(_tag_month_day!AN199="","",_tag_month_day!AN199)</f>
        <v/>
      </c>
      <c r="CQ209" s="4" t="str">
        <f>IF(_tag_month_day!AO199="","",_tag_month_day!AO199)</f>
        <v/>
      </c>
      <c r="CR209" s="462" t="str">
        <f>IF(_tag_month_day!AP199="","",_tag_month_day!AP199)</f>
        <v/>
      </c>
      <c r="CS209" s="463" t="str">
        <f>IF(_tag_month_day!AQ199="","",_tag_month_day!AQ199)</f>
        <v/>
      </c>
      <c r="CT209" s="4" t="str">
        <f>IF(_tag_month_day!AR199="","",_tag_month_day!AR199)</f>
        <v/>
      </c>
      <c r="CU209" s="464" t="e">
        <f>DU209/AJ209</f>
        <v>#VALUE!</v>
      </c>
      <c r="CV209" s="451" t="e">
        <f>BG209/BH209</f>
        <v>#VALUE!</v>
      </c>
      <c r="CW209" s="465" t="e">
        <f>AJ209*(1-CV209)*CU209*AF209</f>
        <v>#VALUE!</v>
      </c>
      <c r="CX209" s="465" t="e">
        <f>CW209*94%</f>
        <v>#VALUE!</v>
      </c>
      <c r="CY209" s="466" t="e">
        <f>IF(CX209=0,0,DS209/(DS209+CX209))</f>
        <v>#VALUE!</v>
      </c>
      <c r="CZ209" s="465" t="e">
        <f>$AJ209*EF209</f>
        <v>#VALUE!</v>
      </c>
      <c r="DA209" s="465" t="e">
        <f>$AJ209*EG209</f>
        <v>#VALUE!</v>
      </c>
      <c r="DB209" s="465" t="e">
        <f>$AJ209*EH209</f>
        <v>#VALUE!</v>
      </c>
      <c r="DC209" s="465" t="e">
        <f>$AJ209*EI209</f>
        <v>#VALUE!</v>
      </c>
      <c r="DD209" s="465" t="e">
        <f>$AJ209*EJ209</f>
        <v>#VALUE!</v>
      </c>
      <c r="DE209" s="465" t="e">
        <f>$AJ209*EK209</f>
        <v>#VALUE!</v>
      </c>
      <c r="DF209" s="465" t="e">
        <f>$AJ209*EL209</f>
        <v>#VALUE!</v>
      </c>
      <c r="DG209" s="465" t="e">
        <f>$AJ209*EM209</f>
        <v>#VALUE!</v>
      </c>
      <c r="DH209" s="465" t="e">
        <f>$AJ209*EN209</f>
        <v>#VALUE!</v>
      </c>
      <c r="DI209" s="465" t="e">
        <f>$AJ209*EO209</f>
        <v>#VALUE!</v>
      </c>
      <c r="DJ209" s="465" t="e">
        <f>CZ209*(1-EP209)</f>
        <v>#VALUE!</v>
      </c>
      <c r="DK209" s="465" t="e">
        <f>DA209*(1-ER209)</f>
        <v>#VALUE!</v>
      </c>
      <c r="DL209" s="465" t="e">
        <f>DB209*(1-EQ209)</f>
        <v>#VALUE!</v>
      </c>
      <c r="DM209" s="465" t="e">
        <f>DC209*(1-ES209)</f>
        <v>#VALUE!</v>
      </c>
      <c r="DN209" s="465" t="e">
        <f>DD209*(1-ET209)</f>
        <v>#VALUE!</v>
      </c>
      <c r="DO209" s="465" t="e">
        <f>DE209</f>
        <v>#VALUE!</v>
      </c>
      <c r="DP209" s="465" t="e">
        <f>DF209*(1-EU209)</f>
        <v>#VALUE!</v>
      </c>
      <c r="DQ209" s="465" t="e">
        <f>DG209*(1-EV209)</f>
        <v>#VALUE!</v>
      </c>
      <c r="DR209" s="465" t="e">
        <f>DH209*(1-EW209)</f>
        <v>#VALUE!</v>
      </c>
      <c r="DS209" s="465" t="e">
        <f>DI209</f>
        <v>#VALUE!</v>
      </c>
      <c r="DT209" s="465" t="e">
        <f>SUM(DJ209:DS209)</f>
        <v>#VALUE!</v>
      </c>
      <c r="DU209" s="465" t="e">
        <f>(GS209:GX209)+(DP209+DQ209+DR209)*GY209+DS209</f>
        <v>#VALUE!</v>
      </c>
      <c r="DV209" s="451" t="e">
        <f>AV209/$BH209/(1-EP209)</f>
        <v>#VALUE!</v>
      </c>
      <c r="DW209" s="451" t="e">
        <f>AW209/$BH209/(1-ER209)</f>
        <v>#VALUE!</v>
      </c>
      <c r="DX209" s="451" t="e">
        <f>AX209/$BH209/(1-EQ209)</f>
        <v>#VALUE!</v>
      </c>
      <c r="DY209" s="451" t="e">
        <f>AY209/$BH209/(1-ES209)</f>
        <v>#VALUE!</v>
      </c>
      <c r="DZ209" s="451" t="e">
        <f>AZ209/$BH209/(1-ET209)</f>
        <v>#VALUE!</v>
      </c>
      <c r="EA209" s="451" t="e">
        <f>BA209/$BH209/(1-AX209)</f>
        <v>#VALUE!</v>
      </c>
      <c r="EB209" s="451" t="e">
        <f>BB209/$BH209/(1-EU209)</f>
        <v>#VALUE!</v>
      </c>
      <c r="EC209" s="451" t="e">
        <f>BC209/$BH209/(1-EV209)</f>
        <v>#VALUE!</v>
      </c>
      <c r="ED209" s="451" t="e">
        <f>BD209/$BH209/(1-EW209)</f>
        <v>#VALUE!</v>
      </c>
      <c r="EE209" s="451" t="e">
        <f>BG209/BH209</f>
        <v>#VALUE!</v>
      </c>
      <c r="EF209" s="451" t="e">
        <f>DV209/SUM($DV209:$EE209)</f>
        <v>#VALUE!</v>
      </c>
      <c r="EG209" s="451" t="e">
        <f>DW209/SUM($DV209:$EE209)</f>
        <v>#VALUE!</v>
      </c>
      <c r="EH209" s="451" t="e">
        <f>DX209/SUM($DV209:$EE209)</f>
        <v>#VALUE!</v>
      </c>
      <c r="EI209" s="451" t="e">
        <f>DY209/SUM($DV209:$EE209)</f>
        <v>#VALUE!</v>
      </c>
      <c r="EJ209" s="451" t="e">
        <f>DZ209/SUM($DV209:$EE209)</f>
        <v>#VALUE!</v>
      </c>
      <c r="EK209" s="451" t="e">
        <f>EA209/SUM($DV209:$EE209)</f>
        <v>#VALUE!</v>
      </c>
      <c r="EL209" s="451" t="e">
        <f>EB209/SUM($DV209:$EE209)</f>
        <v>#VALUE!</v>
      </c>
      <c r="EM209" s="451" t="e">
        <f>EC209/SUM($DV209:$EE209)</f>
        <v>#VALUE!</v>
      </c>
      <c r="EN209" s="451" t="e">
        <f>ED209/SUM($DV209:$EE209)</f>
        <v>#VALUE!</v>
      </c>
      <c r="EO209" s="451" t="e">
        <f>EE209/SUM($DV209:$EE209)</f>
        <v>#VALUE!</v>
      </c>
      <c r="EP209" s="450">
        <f>EP208</f>
        <v>0.080000000000000002</v>
      </c>
      <c r="EQ209" s="450">
        <f>EQ208</f>
        <v>0.014999999999999999</v>
      </c>
      <c r="ER209" s="450">
        <f>ER208</f>
        <v>0.014999999999999999</v>
      </c>
      <c r="ES209" s="450">
        <f>ES208</f>
        <v>0.014999999999999999</v>
      </c>
      <c r="ET209" s="450">
        <f>ET208</f>
        <v>0.014999999999999999</v>
      </c>
      <c r="EU209" s="450">
        <f>EU208</f>
        <v>0.089999999999999997</v>
      </c>
      <c r="EV209" s="450">
        <f>EV208</f>
        <v>0.089999999999999997</v>
      </c>
      <c r="EW209" s="450">
        <f>EW208</f>
        <v>0.089999999999999997</v>
      </c>
      <c r="EX209" s="431" t="str">
        <f>IF(_tag_month_day!AS199="","",_tag_month_day!AS199/100)</f>
        <v/>
      </c>
      <c r="EY209" s="431" t="str">
        <f>IF(_tag_month_day!AT199="","",_tag_month_day!AT199/100)</f>
        <v/>
      </c>
      <c r="EZ209" s="431" t="str">
        <f>IF(_tag_month_day!AU199="","",_tag_month_day!AU199/100)</f>
        <v/>
      </c>
      <c r="FA209" s="431" t="str">
        <f>IF(_tag_month_day!AV199="","",_tag_month_day!AV199/100)</f>
        <v/>
      </c>
      <c r="FB209" s="431" t="str">
        <f>IF(_tag_month_day!AW199="","",_tag_month_day!AW199/100)</f>
        <v/>
      </c>
      <c r="FC209" s="431" t="str">
        <f>IF(_tag_month_day!AX199="","",_tag_month_day!AX199/100)</f>
        <v/>
      </c>
      <c r="FD209" s="449" t="str">
        <f>IF(_tag_month_day!AY199="","",_tag_month_day!AY199/100)</f>
        <v/>
      </c>
      <c r="FE209" s="449" t="str">
        <f>IF(_tag_month_day!AZ199="","",_tag_month_day!AZ199/100)</f>
        <v/>
      </c>
      <c r="FF209" s="449" t="str">
        <f>IF(_tag_month_day!BA199="","",_tag_month_day!BA199/100)</f>
        <v/>
      </c>
      <c r="FG209" s="449" t="str">
        <f>IF(_tag_month_day!BB199="","",_tag_month_day!BB199/100)</f>
        <v/>
      </c>
      <c r="FH209" s="467" t="str">
        <f>IF(_tag_month_day!BC199="","",_tag_month_day!BC199/100)</f>
        <v/>
      </c>
      <c r="FI209" s="449">
        <f>FI208</f>
        <v>0.40999999999999998</v>
      </c>
      <c r="FJ209" s="449">
        <f>FJ208</f>
        <v>0.11</v>
      </c>
      <c r="FK209" s="449">
        <f>FK208</f>
        <v>0.014999999999999999</v>
      </c>
      <c r="FL209" s="449">
        <f>FL208</f>
        <v>0</v>
      </c>
      <c r="FM209" s="467">
        <f>FM208</f>
        <v>0.0001</v>
      </c>
      <c r="FN209" s="449">
        <f>FN208</f>
        <v>0.32000000000000001</v>
      </c>
      <c r="FO209" s="449">
        <f>FO208</f>
        <v>0.20000000000000001</v>
      </c>
      <c r="FP209" s="449">
        <f>FP208</f>
        <v>0.01</v>
      </c>
      <c r="FQ209" s="449">
        <f>FQ208</f>
        <v>0</v>
      </c>
      <c r="FR209" s="467">
        <f>FR208</f>
        <v>0.0001</v>
      </c>
      <c r="FS209" s="449" t="str">
        <f>IF(_tag_month_day!BD199="","",_tag_month_day!BD199/100)</f>
        <v/>
      </c>
      <c r="FT209" s="449" t="str">
        <f>IF(_tag_month_day!BE199="","",_tag_month_day!BE199/100)</f>
        <v/>
      </c>
      <c r="FU209" s="449" t="str">
        <f>IF(_tag_month_day!BF199="","",_tag_month_day!BF199/100)</f>
        <v/>
      </c>
      <c r="FV209" s="449" t="str">
        <f>IF(_tag_month_day!BG199="","",_tag_month_day!BG199/100)</f>
        <v/>
      </c>
      <c r="FW209" s="467" t="str">
        <f>IF(_tag_month_day!BH199="","",_tag_month_day!BH199/100)</f>
        <v/>
      </c>
      <c r="FX209" s="449" t="str">
        <f>IF(_tag_month_day!BI199="","",_tag_month_day!BI199/100)</f>
        <v/>
      </c>
      <c r="FY209" s="449" t="str">
        <f>IF(_tag_month_day!BJ199="","",_tag_month_day!BJ199/100)</f>
        <v/>
      </c>
      <c r="FZ209" s="468" t="str">
        <f>IF(_tag_month_day!BK199="","",_tag_month_day!BK199/100)</f>
        <v/>
      </c>
      <c r="GA209" s="449" t="str">
        <f>IF(_tag_month_day!BL199="","",_tag_month_day!BL199/100)</f>
        <v/>
      </c>
      <c r="GB209" s="467" t="str">
        <f>IF(_tag_month_day!BM199="","",_tag_month_day!BM199/100)</f>
        <v/>
      </c>
      <c r="GC209" s="431" t="str">
        <f>IF(_tag_month_day!BN199="","",_tag_month_day!BN199/100)</f>
        <v/>
      </c>
      <c r="GD209" s="431" t="str">
        <f>IF(_tag_month_day!BO199="","",_tag_month_day!BO199/100)</f>
        <v/>
      </c>
      <c r="GE209" s="431" t="str">
        <f>IF(_tag_month_day!BP199="","",_tag_month_day!BP199/100)</f>
        <v/>
      </c>
      <c r="GF209" s="431" t="str">
        <f>IF(_tag_month_day!BQ199="","",_tag_month_day!BQ199/100)</f>
        <v/>
      </c>
      <c r="GG209" s="431" t="str">
        <f>IF(_tag_month_day!BR199="","",_tag_month_day!BR199/100)</f>
        <v/>
      </c>
      <c r="GH209" s="431" t="str">
        <f>IF(_tag_month_day!BS199="","",_tag_month_day!BS199/100)</f>
        <v/>
      </c>
      <c r="GI209" s="467" t="str">
        <f>IF(_tag_month_day!BT199="","",_tag_month_day!BT199/100)</f>
        <v/>
      </c>
      <c r="GJ209" s="469" t="str">
        <f>IF(_tag_month_day!BU199="","",_tag_month_day!BU199/100)</f>
        <v/>
      </c>
      <c r="GK209" s="470">
        <f>GK208</f>
        <v>0.070000000000000007</v>
      </c>
      <c r="GL209" s="470">
        <f>GL208</f>
        <v>0.029999999999999999</v>
      </c>
      <c r="GM209" s="471" t="str">
        <f>IF(_tag_month_day!BX199="","",_tag_month_day!BX199/100)</f>
        <v/>
      </c>
      <c r="GN209" s="470">
        <f>GN208</f>
        <v>0.070000000000000007</v>
      </c>
      <c r="GO209" s="470">
        <f>GO208</f>
        <v>0.029999999999999999</v>
      </c>
      <c r="GP209" s="470">
        <f>GP208</f>
        <v>0.089999999999999997</v>
      </c>
      <c r="GQ209" s="470">
        <f>GQ208</f>
        <v>0.029999999999999999</v>
      </c>
      <c r="GR209" s="471" t="str">
        <f>IF(_tag_month_day!CA199="","",_tag_month_day!CA199/100)</f>
        <v/>
      </c>
      <c r="GS209" s="472">
        <f>GS208</f>
        <v>0.95299999999999996</v>
      </c>
      <c r="GT209" s="472">
        <f>GT208</f>
        <v>0.55000000000000004</v>
      </c>
      <c r="GU209" s="472">
        <f>GU208</f>
        <v>0.55000000000000004</v>
      </c>
      <c r="GV209" s="472">
        <f>GV208</f>
        <v>0.55000000000000004</v>
      </c>
      <c r="GW209" s="472">
        <f>GW208</f>
        <v>0.5</v>
      </c>
      <c r="GX209" s="472">
        <f>GX208</f>
        <v>0.93500000000000005</v>
      </c>
      <c r="GY209" s="472">
        <f>GY208</f>
        <v>0.14999999999999999</v>
      </c>
      <c r="GZ209" s="472">
        <f>GZ208</f>
        <v>1</v>
      </c>
      <c r="HA209" s="474">
        <f>HA208</f>
        <v>0.047</v>
      </c>
      <c r="HB209" s="474">
        <f>HB208</f>
        <v>0.45000000000000001</v>
      </c>
      <c r="HC209" s="474">
        <f>HC208</f>
        <v>0.45000000000000001</v>
      </c>
      <c r="HD209" s="474">
        <f>HD208</f>
        <v>0.45000000000000001</v>
      </c>
      <c r="HE209" s="474">
        <f>HE208</f>
        <v>0.5</v>
      </c>
      <c r="HF209" s="474">
        <f>HF208</f>
        <v>0.065000000000000002</v>
      </c>
      <c r="HG209" s="474">
        <f>HG208</f>
        <v>0.84999999999999998</v>
      </c>
      <c r="HH209" s="474">
        <f>HH208</f>
        <v>0</v>
      </c>
      <c r="HI209" s="10">
        <f>IF(BZ209&lt;&gt;"",CK209-BV209,0)</f>
        <v>0</v>
      </c>
      <c r="HJ209" s="10" t="e">
        <f>IF(AJ209&gt;0,AH209-AJ209,0)</f>
        <v>#VALUE!</v>
      </c>
      <c r="HK209" s="466">
        <f>HK208</f>
        <v>0.84999999999999998</v>
      </c>
      <c r="HL209" s="424">
        <f>HL208</f>
        <v>550000</v>
      </c>
      <c r="HM209" s="424">
        <f>HM208</f>
        <v>480000</v>
      </c>
      <c r="HN209" s="465" t="e">
        <f>(DJ209*EZ209+DK209*FH209+DL209*FM209+DM209*FR209+DN209*FW209+DO209*GB209+DS209*GI209+DP209*GM209+DR209*GR209)*1000*2</f>
        <v>#VALUE!</v>
      </c>
      <c r="HO209" s="465" t="e">
        <f>HN209*HK209*$HO$2/HL209*1000000</f>
        <v>#VALUE!</v>
      </c>
      <c r="HP209" s="465" t="e">
        <f>HN209*HK209*$HP$2/HM209*1000000</f>
        <v>#VALUE!</v>
      </c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</row>
    <row customFormat="1" r="210" s="0">
      <c r="A210" s="420">
        <v>199</v>
      </c>
      <c r="B210" s="421">
        <f ca="1">IF(D210=D209,B209,IF(D210="夜班",B209+1,B209))</f>
        <v>43594</v>
      </c>
      <c r="C210" s="422">
        <f>C209</f>
        <v>0.041666666666666699</v>
      </c>
      <c r="D210" s="10" t="str">
        <f ca="1">IF(HOUR(G210)&lt;8,"夜班",IF(HOUR(G210)&lt;16,"白班",IF(HOUR(G210)&lt;24,"中班",0)))</f>
        <v>夜班</v>
      </c>
      <c r="E210" s="10" t="e">
        <f ca="1">IF(F210=1,"甲",IF(F210=2,"乙",IF(F210=3,"丙",IF(F210=4,"丁",""))))</f>
        <v>#REF!</v>
      </c>
      <c r="F210" s="10" t="e">
        <f ca="1">SUMPRODUCT((成本日报!$A$3:$A$95=计划!B210)*(成本日报!$B$3:$B$95=计划!$D210),成本日报!$C$3:$C$95)</f>
        <v>#REF!</v>
      </c>
      <c r="G210" s="423">
        <f ca="1">G209+C209</f>
        <v>43594.24999999952</v>
      </c>
      <c r="H210" s="423">
        <f ca="1">$G210+$C210/60*10+$C210*0</f>
        <v>43594.256944443965</v>
      </c>
      <c r="I210" s="423">
        <f ca="1">$G210+$C210/60*18+$C210*0</f>
        <v>43594.262499999517</v>
      </c>
      <c r="J210" s="423">
        <f ca="1">$G210+$C210/60*0+$C210*1</f>
        <v>43594.291666666184</v>
      </c>
      <c r="K210" s="423">
        <f ca="1">$G210+$C210/60*30+$C210*2</f>
        <v>43594.354166666191</v>
      </c>
      <c r="L210" s="423">
        <f ca="1">$G210+$C210/60*0+$C210*3</f>
        <v>43594.37499999952</v>
      </c>
      <c r="M210" s="424" t="str">
        <f>IF(_tag_month_day!A200="","",_tag_month_day!A200)</f>
        <v/>
      </c>
      <c r="N210" s="424" t="str">
        <f>IF(_tag_month_day!B200="","",_tag_month_day!B200)</f>
        <v/>
      </c>
      <c r="O210" s="425" t="e">
        <f>IF(M210+N210=0,"",M210+N210)</f>
        <v>#VALUE!</v>
      </c>
      <c r="P210" s="424" t="str">
        <f>IF(_tag_month_day!C200="","",_tag_month_day!C200)</f>
        <v/>
      </c>
      <c r="Q210" s="424" t="str">
        <f>IF(_tag_month_day!D200="","",_tag_month_day!D200)</f>
        <v/>
      </c>
      <c r="R210" s="426" t="str">
        <f>IF(_tag_month_day!CB200="","",_tag_month_day!CB200/100)</f>
        <v/>
      </c>
      <c r="S210" s="427" t="str">
        <f>IF(_tag_month_day!E200="","",_tag_month_day!E200)</f>
        <v/>
      </c>
      <c r="T210" s="427" t="str">
        <f>IF(_tag_month_day!F200="","",_tag_month_day!F200)</f>
        <v/>
      </c>
      <c r="U210" s="428" t="e">
        <f>S210+T210</f>
        <v>#VALUE!</v>
      </c>
      <c r="V210" s="429" t="e">
        <f>U210/AJ210</f>
        <v>#VALUE!</v>
      </c>
      <c r="W210" s="430" t="str">
        <f>IF(_jhy_month_day!A200="","",_jhy_month_day!A200)</f>
        <v/>
      </c>
      <c r="X210" s="431" t="str">
        <f>IF(_jhy_month_day!B200="","",_jhy_month_day!B200/100)</f>
        <v/>
      </c>
      <c r="Y210" s="431" t="str">
        <f>IF(_jhy_month_day!C200="","",_jhy_month_day!C200/100)</f>
        <v/>
      </c>
      <c r="Z210" s="432">
        <f>Z206+1</f>
        <v>50</v>
      </c>
      <c r="AA210" s="433" t="str">
        <f>IF(_tag_month_day!G200="","",_tag_month_day!G200/100)</f>
        <v/>
      </c>
      <c r="AB210" s="433" t="str">
        <f>IF(_tag_month_day!H200="","",_tag_month_day!H200/100)</f>
        <v/>
      </c>
      <c r="AC210" s="434">
        <f>IF(X210="",AC209,BK210*($AV209*X210+$AW209*FD209+$AX209*FI209+$AY209*FN209+$AZ209*FS209+$BA209*FX209+$BG209*GE209)/(AV209*Y210+AX209*FK209+AW209*FF209+AY209*FP209+AZ209*FU209+BA209*FZ209+BG209*GG209+BB209*GK209+BC209*GN209+BD209*GP209))</f>
        <v>1.59963432013121</v>
      </c>
      <c r="AD210" s="435" t="str">
        <f>IF(AC210=AC209,"",AC210-AC209)</f>
        <v/>
      </c>
      <c r="AE210" s="436" t="str">
        <f>IF(1-AF210=0,"",(1-AF210))</f>
        <v/>
      </c>
      <c r="AF210" s="437">
        <v>1</v>
      </c>
      <c r="AG210" s="10" t="str">
        <f>AG209</f>
        <v>8B4</v>
      </c>
      <c r="AH210" s="438" t="str">
        <f>AH209</f>
        <v/>
      </c>
      <c r="AI210" s="424" t="e">
        <f>IF(ROUND(AJ210-AJ209,1)=0,"",AJ210-AJ209)</f>
        <v>#VALUE!</v>
      </c>
      <c r="AJ210" s="10" t="str">
        <f>IF(_tag_month_day!I200="","",_tag_month_day!I200)</f>
        <v/>
      </c>
      <c r="AK210" s="440"/>
      <c r="AL210" s="440"/>
      <c r="AM210" s="440"/>
      <c r="AN210" s="441">
        <f>AN209</f>
        <v>2</v>
      </c>
      <c r="AO210" s="441">
        <f>AO209</f>
        <v>8</v>
      </c>
      <c r="AP210" s="442" t="e">
        <f>(IF(AN210=0,AS209,AS209*(1+AO210/AN210)/(AR210+AO210/AN210)))+AT210</f>
        <v>#VALUE!</v>
      </c>
      <c r="AQ210" s="443" t="str">
        <f>IF(_tag_month_day!J200="","",_tag_month_day!J200/100)</f>
        <v/>
      </c>
      <c r="AR210" s="444">
        <f>AR209</f>
        <v>1.3</v>
      </c>
      <c r="AS210" s="445" t="e">
        <f>AQ210*(AN210*AR210+AO210)/(AN210+AO210)</f>
        <v>#VALUE!</v>
      </c>
      <c r="AT210" s="445" t="e">
        <f>(SUM(BE210:BF210)-SUM(BE209:BF209))*0.05</f>
        <v>#VALUE!</v>
      </c>
      <c r="AU210" s="446" t="str">
        <f>IF(_tag_month_day!CC200="","",IF(_tag_month_day!CC200&gt;0,_tag_month_day!CD200,_tag_month_day!CE200))</f>
        <v/>
      </c>
      <c r="AV210" s="447" t="str">
        <f>IF(_tag_month_day!L200="","",_tag_month_day!L200/100)</f>
        <v/>
      </c>
      <c r="AW210" s="431">
        <f>AW209</f>
        <v>0</v>
      </c>
      <c r="AX210" s="431">
        <f>AX209</f>
        <v>0</v>
      </c>
      <c r="AY210" s="431" t="str">
        <f>IF(_tag_month_day!M200="","",_tag_month_day!M200/100)</f>
        <v/>
      </c>
      <c r="AZ210" s="431" t="str">
        <f>IF(_tag_month_day!N200="","",_tag_month_day!N200/100)</f>
        <v/>
      </c>
      <c r="BA210" s="431" t="str">
        <f>IF(_tag_month_day!O200="","",_tag_month_day!O200/100)</f>
        <v/>
      </c>
      <c r="BB210" s="448" t="str">
        <f>IF(_tag_month_day!P200="","",_tag_month_day!P200/100)</f>
        <v/>
      </c>
      <c r="BC210" s="448">
        <f>BC209</f>
        <v>0</v>
      </c>
      <c r="BD210" s="448" t="str">
        <f>IF(_tag_month_day!Q200="","",_tag_month_day!Q200/100)</f>
        <v/>
      </c>
      <c r="BE210" s="449" t="str">
        <f>IF(_tag_month_day!R200="","",_tag_month_day!R200/100)</f>
        <v/>
      </c>
      <c r="BF210" s="388" t="e">
        <f>(AU210*(100+BE210*100))/(AJ210-AU210)/100</f>
        <v>#VALUE!</v>
      </c>
      <c r="BG210" s="450" t="e">
        <f>BE210+BF210</f>
        <v>#VALUE!</v>
      </c>
      <c r="BH210" s="451" t="e">
        <f>SUM(AV210:BF210)</f>
        <v>#VALUE!</v>
      </c>
      <c r="BI210" s="452" t="e">
        <f>IF(CX210=0,BI209,(DK210*查询!$R$5+DL210*查询!$Q$5+DM210*查询!$N$5+DN210*查询!$O$5+DO210*查询!$P$5)*AF210/CX210)</f>
        <v>#VALUE!</v>
      </c>
      <c r="BJ210" s="452" t="e">
        <f>IF(CX210=0,BJ209,(DP210*查询!$S$5+DQ210*查询!$T$5+DR210*查询!$U$5)*AF210/CX210)</f>
        <v>#VALUE!</v>
      </c>
      <c r="BK210" s="452">
        <f>BK209</f>
        <v>1</v>
      </c>
      <c r="BL210" s="453" t="e">
        <f>SUMPRODUCT((AV210:BA210)*(GS210:GX210))/((GS210:GX210)+SUM(BB210:BD210)*GY210+BG210*GZ210)</f>
        <v>#VALUE!</v>
      </c>
      <c r="BM210" s="453" t="e">
        <f>BK210*($AV210*FB210+$AW210*FD210+$AX210*FI210+$AY210*FN210+$AZ210*FS210+$BA210*FX210+$BG210*GE210)/(AV210*EY210+AX210*FK210+AW210*FF210+AY210*FP210+AZ210*FU210+BA210*FZ210+BG210*GG210+BB210*GK210+BC210*GN210+BD210*GP210)</f>
        <v>#VALUE!</v>
      </c>
      <c r="BN210" s="453" t="e">
        <f>($AV210*FC210+$AX210*FJ210+$AW210*FE210+$AY210*FO210+$AZ210*FT210+$BA210*FY210+$BG210*GF210)/($AV210*FA210+BG210*GH210+BB210*GL210+BC210*GO210+BD210*GQ210+BA210*GA210)</f>
        <v>#VALUE!</v>
      </c>
      <c r="BO210" s="454" t="e">
        <f>SUMPRODUCT(AV210:BA210*GS210:GX210)/(GS210:GX210+(BB210+BC210+BD210)*GY210+BG210)</f>
        <v>#VALUE!</v>
      </c>
      <c r="BP210" s="454" t="e">
        <f>SUMPRODUCT(AV210:BA210*GS210:GX210)/(GS210:GX210+(BB210+BC210+BD210)*GY210+BG210)</f>
        <v>#VALUE!</v>
      </c>
      <c r="BQ210" s="454" t="e">
        <f>SUMPRODUCT(AV210:BA210*GS210:GX210)/(GS210:GX210+(BB210+BC210+BD210)*GY210+BG210)</f>
        <v>#VALUE!</v>
      </c>
      <c r="BR210" s="453" t="str">
        <f>IF(_tag_month_day!T200="","",_tag_month_day!T200)</f>
        <v/>
      </c>
      <c r="BS210" s="453" t="str">
        <f>IF(_tag_month_day!U200="","",_tag_month_day!U200)</f>
        <v/>
      </c>
      <c r="BT210" s="455" t="str">
        <f>IF(CK210="","",IF((CK210&gt;=BV210-0.12)*(CK210&lt;=BV210+0.12),"合格","不合格"))</f>
        <v/>
      </c>
      <c r="BU210" s="456" t="str">
        <f>IF(_tag_month_day!V200="","",_tag_month_day!V200)</f>
        <v/>
      </c>
      <c r="BV210" s="457" t="str">
        <f>IF(_tag_month_day!W200="","",_tag_month_day!W200)</f>
        <v/>
      </c>
      <c r="BW210" s="458" t="str">
        <f>IF(_tag_month_day!X200="","",_tag_month_day!X200)</f>
        <v/>
      </c>
      <c r="BX210" s="458" t="str">
        <f>IF(_tag_month_day!Y200="","",_tag_month_day!Y200)</f>
        <v/>
      </c>
      <c r="BY210" s="459">
        <f ca="1">L210</f>
        <v>43594.37499999952</v>
      </c>
      <c r="BZ210" s="460" t="s">
        <v>429</v>
      </c>
      <c r="CA210" s="461">
        <v>0.36458333333333298</v>
      </c>
      <c r="CB210" s="424" t="str">
        <f>IF(_tag_month_day!Z200="","",_tag_month_day!Z200)</f>
        <v/>
      </c>
      <c r="CC210" s="424" t="str">
        <f>IF(_tag_month_day!AA200="","",_tag_month_day!AA200)</f>
        <v/>
      </c>
      <c r="CD210" s="424" t="str">
        <f>IF(_tag_month_day!AB200="","",_tag_month_day!AB200)</f>
        <v/>
      </c>
      <c r="CE210" s="424" t="str">
        <f>IF(_tag_month_day!AC200="","",_tag_month_day!AC200)</f>
        <v/>
      </c>
      <c r="CF210" s="424" t="str">
        <f>IF(_tag_month_day!AD200="","",_tag_month_day!AD200)</f>
        <v/>
      </c>
      <c r="CG210" s="424" t="str">
        <f>IF(_tag_month_day!AE200="","",_tag_month_day!AE200)</f>
        <v/>
      </c>
      <c r="CH210" s="424" t="str">
        <f>IF(_tag_month_day!AF200="","",_tag_month_day!AF200)</f>
        <v/>
      </c>
      <c r="CI210" s="424" t="str">
        <f>IF(_tag_month_day!AG200="","",_tag_month_day!AG200)</f>
        <v/>
      </c>
      <c r="CJ210" s="424" t="str">
        <f>IF(_tag_month_day!AH200="","",_tag_month_day!AH200)</f>
        <v/>
      </c>
      <c r="CK210" s="424" t="str">
        <f>IF(_tag_month_day!AI200="","",_tag_month_day!AI200)</f>
        <v/>
      </c>
      <c r="CL210" s="4" t="str">
        <f>IF(_tag_month_day!AJ200="","",_tag_month_day!AJ200)</f>
        <v/>
      </c>
      <c r="CM210" s="4" t="str">
        <f>IF(_tag_month_day!AK200="","",_tag_month_day!AK200)</f>
        <v/>
      </c>
      <c r="CN210" s="4" t="str">
        <f>IF(_tag_month_day!AL200="","",_tag_month_day!AL200)</f>
        <v/>
      </c>
      <c r="CO210" s="4" t="str">
        <f>IF(_tag_month_day!AM200="","",_tag_month_day!AM200)</f>
        <v/>
      </c>
      <c r="CP210" s="4" t="str">
        <f>IF(_tag_month_day!AN200="","",_tag_month_day!AN200)</f>
        <v/>
      </c>
      <c r="CQ210" s="4" t="str">
        <f>IF(_tag_month_day!AO200="","",_tag_month_day!AO200)</f>
        <v/>
      </c>
      <c r="CR210" s="462" t="str">
        <f>IF(_tag_month_day!AP200="","",_tag_month_day!AP200)</f>
        <v/>
      </c>
      <c r="CS210" s="463" t="str">
        <f>IF(_tag_month_day!AQ200="","",_tag_month_day!AQ200)</f>
        <v/>
      </c>
      <c r="CT210" s="4" t="str">
        <f>IF(_tag_month_day!AR200="","",_tag_month_day!AR200)</f>
        <v/>
      </c>
      <c r="CU210" s="464" t="e">
        <f>DU210/AJ210</f>
        <v>#VALUE!</v>
      </c>
      <c r="CV210" s="451" t="e">
        <f>BG210/BH210</f>
        <v>#VALUE!</v>
      </c>
      <c r="CW210" s="465" t="e">
        <f>AJ210*(1-CV210)*CU210*AF210</f>
        <v>#VALUE!</v>
      </c>
      <c r="CX210" s="465" t="e">
        <f>CW210*94%</f>
        <v>#VALUE!</v>
      </c>
      <c r="CY210" s="466" t="e">
        <f>IF(CX210=0,0,DS210/(DS210+CX210))</f>
        <v>#VALUE!</v>
      </c>
      <c r="CZ210" s="465" t="e">
        <f>$AJ210*EF210</f>
        <v>#VALUE!</v>
      </c>
      <c r="DA210" s="465" t="e">
        <f>$AJ210*EG210</f>
        <v>#VALUE!</v>
      </c>
      <c r="DB210" s="465" t="e">
        <f>$AJ210*EH210</f>
        <v>#VALUE!</v>
      </c>
      <c r="DC210" s="465" t="e">
        <f>$AJ210*EI210</f>
        <v>#VALUE!</v>
      </c>
      <c r="DD210" s="465" t="e">
        <f>$AJ210*EJ210</f>
        <v>#VALUE!</v>
      </c>
      <c r="DE210" s="465" t="e">
        <f>$AJ210*EK210</f>
        <v>#VALUE!</v>
      </c>
      <c r="DF210" s="465" t="e">
        <f>$AJ210*EL210</f>
        <v>#VALUE!</v>
      </c>
      <c r="DG210" s="465" t="e">
        <f>$AJ210*EM210</f>
        <v>#VALUE!</v>
      </c>
      <c r="DH210" s="465" t="e">
        <f>$AJ210*EN210</f>
        <v>#VALUE!</v>
      </c>
      <c r="DI210" s="465" t="e">
        <f>$AJ210*EO210</f>
        <v>#VALUE!</v>
      </c>
      <c r="DJ210" s="465" t="e">
        <f>CZ210*(1-EP210)</f>
        <v>#VALUE!</v>
      </c>
      <c r="DK210" s="465" t="e">
        <f>DA210*(1-ER210)</f>
        <v>#VALUE!</v>
      </c>
      <c r="DL210" s="465" t="e">
        <f>DB210*(1-EQ210)</f>
        <v>#VALUE!</v>
      </c>
      <c r="DM210" s="465" t="e">
        <f>DC210*(1-ES210)</f>
        <v>#VALUE!</v>
      </c>
      <c r="DN210" s="465" t="e">
        <f>DD210*(1-ET210)</f>
        <v>#VALUE!</v>
      </c>
      <c r="DO210" s="465" t="e">
        <f>DE210</f>
        <v>#VALUE!</v>
      </c>
      <c r="DP210" s="465" t="e">
        <f>DF210*(1-EU210)</f>
        <v>#VALUE!</v>
      </c>
      <c r="DQ210" s="465" t="e">
        <f>DG210*(1-EV210)</f>
        <v>#VALUE!</v>
      </c>
      <c r="DR210" s="465" t="e">
        <f>DH210*(1-EW210)</f>
        <v>#VALUE!</v>
      </c>
      <c r="DS210" s="465" t="e">
        <f>DI210</f>
        <v>#VALUE!</v>
      </c>
      <c r="DT210" s="465" t="e">
        <f>SUM(DJ210:DS210)</f>
        <v>#VALUE!</v>
      </c>
      <c r="DU210" s="465" t="e">
        <f>(GS210:GX210)+(DP210+DQ210+DR210)*GY210+DS210</f>
        <v>#VALUE!</v>
      </c>
      <c r="DV210" s="451" t="e">
        <f>AV210/$BH210/(1-EP210)</f>
        <v>#VALUE!</v>
      </c>
      <c r="DW210" s="451" t="e">
        <f>AW210/$BH210/(1-ER210)</f>
        <v>#VALUE!</v>
      </c>
      <c r="DX210" s="451" t="e">
        <f>AX210/$BH210/(1-EQ210)</f>
        <v>#VALUE!</v>
      </c>
      <c r="DY210" s="451" t="e">
        <f>AY210/$BH210/(1-ES210)</f>
        <v>#VALUE!</v>
      </c>
      <c r="DZ210" s="451" t="e">
        <f>AZ210/$BH210/(1-ET210)</f>
        <v>#VALUE!</v>
      </c>
      <c r="EA210" s="451" t="e">
        <f>BA210/$BH210/(1-AX210)</f>
        <v>#VALUE!</v>
      </c>
      <c r="EB210" s="451" t="e">
        <f>BB210/$BH210/(1-EU210)</f>
        <v>#VALUE!</v>
      </c>
      <c r="EC210" s="451" t="e">
        <f>BC210/$BH210/(1-EV210)</f>
        <v>#VALUE!</v>
      </c>
      <c r="ED210" s="451" t="e">
        <f>BD210/$BH210/(1-EW210)</f>
        <v>#VALUE!</v>
      </c>
      <c r="EE210" s="451" t="e">
        <f>BG210/BH210</f>
        <v>#VALUE!</v>
      </c>
      <c r="EF210" s="451" t="e">
        <f>DV210/SUM($DV210:$EE210)</f>
        <v>#VALUE!</v>
      </c>
      <c r="EG210" s="451" t="e">
        <f>DW210/SUM($DV210:$EE210)</f>
        <v>#VALUE!</v>
      </c>
      <c r="EH210" s="451" t="e">
        <f>DX210/SUM($DV210:$EE210)</f>
        <v>#VALUE!</v>
      </c>
      <c r="EI210" s="451" t="e">
        <f>DY210/SUM($DV210:$EE210)</f>
        <v>#VALUE!</v>
      </c>
      <c r="EJ210" s="451" t="e">
        <f>DZ210/SUM($DV210:$EE210)</f>
        <v>#VALUE!</v>
      </c>
      <c r="EK210" s="451" t="e">
        <f>EA210/SUM($DV210:$EE210)</f>
        <v>#VALUE!</v>
      </c>
      <c r="EL210" s="451" t="e">
        <f>EB210/SUM($DV210:$EE210)</f>
        <v>#VALUE!</v>
      </c>
      <c r="EM210" s="451" t="e">
        <f>EC210/SUM($DV210:$EE210)</f>
        <v>#VALUE!</v>
      </c>
      <c r="EN210" s="451" t="e">
        <f>ED210/SUM($DV210:$EE210)</f>
        <v>#VALUE!</v>
      </c>
      <c r="EO210" s="451" t="e">
        <f>EE210/SUM($DV210:$EE210)</f>
        <v>#VALUE!</v>
      </c>
      <c r="EP210" s="450">
        <f>EP209</f>
        <v>0.080000000000000002</v>
      </c>
      <c r="EQ210" s="450">
        <f>EQ209</f>
        <v>0.014999999999999999</v>
      </c>
      <c r="ER210" s="450">
        <f>ER209</f>
        <v>0.014999999999999999</v>
      </c>
      <c r="ES210" s="450">
        <f>ES209</f>
        <v>0.014999999999999999</v>
      </c>
      <c r="ET210" s="450">
        <f>ET209</f>
        <v>0.014999999999999999</v>
      </c>
      <c r="EU210" s="450">
        <f>EU209</f>
        <v>0.089999999999999997</v>
      </c>
      <c r="EV210" s="450">
        <f>EV209</f>
        <v>0.089999999999999997</v>
      </c>
      <c r="EW210" s="450">
        <f>EW209</f>
        <v>0.089999999999999997</v>
      </c>
      <c r="EX210" s="431" t="str">
        <f>IF(_tag_month_day!AS200="","",_tag_month_day!AS200/100)</f>
        <v/>
      </c>
      <c r="EY210" s="431" t="str">
        <f>IF(_tag_month_day!AT200="","",_tag_month_day!AT200/100)</f>
        <v/>
      </c>
      <c r="EZ210" s="431" t="str">
        <f>IF(_tag_month_day!AU200="","",_tag_month_day!AU200/100)</f>
        <v/>
      </c>
      <c r="FA210" s="431" t="str">
        <f>IF(_tag_month_day!AV200="","",_tag_month_day!AV200/100)</f>
        <v/>
      </c>
      <c r="FB210" s="431" t="str">
        <f>IF(_tag_month_day!AW200="","",_tag_month_day!AW200/100)</f>
        <v/>
      </c>
      <c r="FC210" s="431" t="str">
        <f>IF(_tag_month_day!AX200="","",_tag_month_day!AX200/100)</f>
        <v/>
      </c>
      <c r="FD210" s="449" t="str">
        <f>IF(_tag_month_day!AY200="","",_tag_month_day!AY200/100)</f>
        <v/>
      </c>
      <c r="FE210" s="449" t="str">
        <f>IF(_tag_month_day!AZ200="","",_tag_month_day!AZ200/100)</f>
        <v/>
      </c>
      <c r="FF210" s="449" t="str">
        <f>IF(_tag_month_day!BA200="","",_tag_month_day!BA200/100)</f>
        <v/>
      </c>
      <c r="FG210" s="449" t="str">
        <f>IF(_tag_month_day!BB200="","",_tag_month_day!BB200/100)</f>
        <v/>
      </c>
      <c r="FH210" s="467" t="str">
        <f>IF(_tag_month_day!BC200="","",_tag_month_day!BC200/100)</f>
        <v/>
      </c>
      <c r="FI210" s="449">
        <f>FI209</f>
        <v>0.40999999999999998</v>
      </c>
      <c r="FJ210" s="449">
        <f>FJ209</f>
        <v>0.11</v>
      </c>
      <c r="FK210" s="449">
        <f>FK209</f>
        <v>0.014999999999999999</v>
      </c>
      <c r="FL210" s="449">
        <f>FL209</f>
        <v>0</v>
      </c>
      <c r="FM210" s="467">
        <f>FM209</f>
        <v>0.0001</v>
      </c>
      <c r="FN210" s="449">
        <f>FN209</f>
        <v>0.32000000000000001</v>
      </c>
      <c r="FO210" s="449">
        <f>FO209</f>
        <v>0.20000000000000001</v>
      </c>
      <c r="FP210" s="449">
        <f>FP209</f>
        <v>0.01</v>
      </c>
      <c r="FQ210" s="449">
        <f>FQ209</f>
        <v>0</v>
      </c>
      <c r="FR210" s="467">
        <f>FR209</f>
        <v>0.0001</v>
      </c>
      <c r="FS210" s="449" t="str">
        <f>IF(_tag_month_day!BD200="","",_tag_month_day!BD200/100)</f>
        <v/>
      </c>
      <c r="FT210" s="449" t="str">
        <f>IF(_tag_month_day!BE200="","",_tag_month_day!BE200/100)</f>
        <v/>
      </c>
      <c r="FU210" s="449" t="str">
        <f>IF(_tag_month_day!BF200="","",_tag_month_day!BF200/100)</f>
        <v/>
      </c>
      <c r="FV210" s="449" t="str">
        <f>IF(_tag_month_day!BG200="","",_tag_month_day!BG200/100)</f>
        <v/>
      </c>
      <c r="FW210" s="467" t="str">
        <f>IF(_tag_month_day!BH200="","",_tag_month_day!BH200/100)</f>
        <v/>
      </c>
      <c r="FX210" s="449" t="str">
        <f>IF(_tag_month_day!BI200="","",_tag_month_day!BI200/100)</f>
        <v/>
      </c>
      <c r="FY210" s="449" t="str">
        <f>IF(_tag_month_day!BJ200="","",_tag_month_day!BJ200/100)</f>
        <v/>
      </c>
      <c r="FZ210" s="468" t="str">
        <f>IF(_tag_month_day!BK200="","",_tag_month_day!BK200/100)</f>
        <v/>
      </c>
      <c r="GA210" s="449" t="str">
        <f>IF(_tag_month_day!BL200="","",_tag_month_day!BL200/100)</f>
        <v/>
      </c>
      <c r="GB210" s="467" t="str">
        <f>IF(_tag_month_day!BM200="","",_tag_month_day!BM200/100)</f>
        <v/>
      </c>
      <c r="GC210" s="431" t="str">
        <f>IF(_tag_month_day!BN200="","",_tag_month_day!BN200/100)</f>
        <v/>
      </c>
      <c r="GD210" s="431" t="str">
        <f>IF(_tag_month_day!BO200="","",_tag_month_day!BO200/100)</f>
        <v/>
      </c>
      <c r="GE210" s="431" t="str">
        <f>IF(_tag_month_day!BP200="","",_tag_month_day!BP200/100)</f>
        <v/>
      </c>
      <c r="GF210" s="431" t="str">
        <f>IF(_tag_month_day!BQ200="","",_tag_month_day!BQ200/100)</f>
        <v/>
      </c>
      <c r="GG210" s="431" t="str">
        <f>IF(_tag_month_day!BR200="","",_tag_month_day!BR200/100)</f>
        <v/>
      </c>
      <c r="GH210" s="431" t="str">
        <f>IF(_tag_month_day!BS200="","",_tag_month_day!BS200/100)</f>
        <v/>
      </c>
      <c r="GI210" s="467" t="str">
        <f>IF(_tag_month_day!BT200="","",_tag_month_day!BT200/100)</f>
        <v/>
      </c>
      <c r="GJ210" s="469" t="str">
        <f>IF(_tag_month_day!BU200="","",_tag_month_day!BU200/100)</f>
        <v/>
      </c>
      <c r="GK210" s="470">
        <f>GK209</f>
        <v>0.070000000000000007</v>
      </c>
      <c r="GL210" s="470">
        <f>GL209</f>
        <v>0.029999999999999999</v>
      </c>
      <c r="GM210" s="471" t="str">
        <f>IF(_tag_month_day!BX200="","",_tag_month_day!BX200/100)</f>
        <v/>
      </c>
      <c r="GN210" s="470">
        <f>GN209</f>
        <v>0.070000000000000007</v>
      </c>
      <c r="GO210" s="470">
        <f>GO209</f>
        <v>0.029999999999999999</v>
      </c>
      <c r="GP210" s="470">
        <f>GP209</f>
        <v>0.089999999999999997</v>
      </c>
      <c r="GQ210" s="470">
        <f>GQ209</f>
        <v>0.029999999999999999</v>
      </c>
      <c r="GR210" s="471" t="str">
        <f>IF(_tag_month_day!CA200="","",_tag_month_day!CA200/100)</f>
        <v/>
      </c>
      <c r="GS210" s="472">
        <f>GS209</f>
        <v>0.95299999999999996</v>
      </c>
      <c r="GT210" s="472">
        <f>GT209</f>
        <v>0.55000000000000004</v>
      </c>
      <c r="GU210" s="472">
        <f>GU209</f>
        <v>0.55000000000000004</v>
      </c>
      <c r="GV210" s="472">
        <f>GV209</f>
        <v>0.55000000000000004</v>
      </c>
      <c r="GW210" s="472">
        <f>GW209</f>
        <v>0.5</v>
      </c>
      <c r="GX210" s="472">
        <f>GX209</f>
        <v>0.93500000000000005</v>
      </c>
      <c r="GY210" s="472">
        <f>GY209</f>
        <v>0.14999999999999999</v>
      </c>
      <c r="GZ210" s="472">
        <f>GZ209</f>
        <v>1</v>
      </c>
      <c r="HA210" s="474">
        <f>HA209</f>
        <v>0.047</v>
      </c>
      <c r="HB210" s="474">
        <f>HB209</f>
        <v>0.45000000000000001</v>
      </c>
      <c r="HC210" s="474">
        <f>HC209</f>
        <v>0.45000000000000001</v>
      </c>
      <c r="HD210" s="474">
        <f>HD209</f>
        <v>0.45000000000000001</v>
      </c>
      <c r="HE210" s="474">
        <f>HE209</f>
        <v>0.5</v>
      </c>
      <c r="HF210" s="474">
        <f>HF209</f>
        <v>0.065000000000000002</v>
      </c>
      <c r="HG210" s="474">
        <f>HG209</f>
        <v>0.84999999999999998</v>
      </c>
      <c r="HH210" s="474">
        <f>HH209</f>
        <v>0</v>
      </c>
      <c r="HI210" s="10" t="e">
        <f>IF(BZ210&lt;&gt;"",CK210-BV210,0)</f>
        <v>#VALUE!</v>
      </c>
      <c r="HJ210" s="10" t="e">
        <f>IF(AJ210&gt;0,AH210-AJ210,0)</f>
        <v>#VALUE!</v>
      </c>
      <c r="HK210" s="466">
        <f>HK209</f>
        <v>0.84999999999999998</v>
      </c>
      <c r="HL210" s="424">
        <f>HL209</f>
        <v>550000</v>
      </c>
      <c r="HM210" s="424">
        <f>HM209</f>
        <v>480000</v>
      </c>
      <c r="HN210" s="465" t="e">
        <f>(DJ210*EZ210+DK210*FH210+DL210*FM210+DM210*FR210+DN210*FW210+DO210*GB210+DS210*GI210+DP210*GM210+DR210*GR210)*1000*2</f>
        <v>#VALUE!</v>
      </c>
      <c r="HO210" s="465" t="e">
        <f>HN210*HK210*$HO$2/HL210*1000000</f>
        <v>#VALUE!</v>
      </c>
      <c r="HP210" s="465" t="e">
        <f>HN210*HK210*$HP$2/HM210*1000000</f>
        <v>#VALUE!</v>
      </c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</row>
    <row customFormat="1" r="211" s="0">
      <c r="A211" s="420">
        <v>200</v>
      </c>
      <c r="B211" s="421">
        <f ca="1">IF(D211=D210,B210,IF(D211="夜班",B210+1,B210))</f>
        <v>43594</v>
      </c>
      <c r="C211" s="422">
        <f>C210</f>
        <v>0.041666666666666699</v>
      </c>
      <c r="D211" s="10" t="str">
        <f ca="1">IF(HOUR(G211)&lt;8,"夜班",IF(HOUR(G211)&lt;16,"白班",IF(HOUR(G211)&lt;24,"中班",0)))</f>
        <v>夜班</v>
      </c>
      <c r="E211" s="10" t="e">
        <f ca="1">IF(F211=1,"甲",IF(F211=2,"乙",IF(F211=3,"丙",IF(F211=4,"丁",""))))</f>
        <v>#REF!</v>
      </c>
      <c r="F211" s="10" t="e">
        <f ca="1">SUMPRODUCT((成本日报!$A$3:$A$95=计划!B211)*(成本日报!$B$3:$B$95=计划!$D211),成本日报!$C$3:$C$95)</f>
        <v>#REF!</v>
      </c>
      <c r="G211" s="423">
        <f ca="1">G210+C210</f>
        <v>43594.291666666184</v>
      </c>
      <c r="H211" s="423">
        <f ca="1">$G211+$C211/60*10+$C211*0</f>
        <v>43594.298611110629</v>
      </c>
      <c r="I211" s="423">
        <f ca="1">$G211+$C211/60*18+$C211*0</f>
        <v>43594.304166666181</v>
      </c>
      <c r="J211" s="423">
        <f ca="1">$G211+$C211/60*0+$C211*1</f>
        <v>43594.333333332848</v>
      </c>
      <c r="K211" s="423">
        <f ca="1">$G211+$C211/60*30+$C211*2</f>
        <v>43594.395833332856</v>
      </c>
      <c r="L211" s="423">
        <f ca="1">$G211+$C211/60*0+$C211*3</f>
        <v>43594.416666666184</v>
      </c>
      <c r="M211" s="424" t="str">
        <f>IF(_tag_month_day!A201="","",_tag_month_day!A201)</f>
        <v/>
      </c>
      <c r="N211" s="424" t="str">
        <f>IF(_tag_month_day!B201="","",_tag_month_day!B201)</f>
        <v/>
      </c>
      <c r="O211" s="425" t="e">
        <f>IF(M211+N211=0,"",M211+N211)</f>
        <v>#VALUE!</v>
      </c>
      <c r="P211" s="424" t="str">
        <f>IF(_tag_month_day!C201="","",_tag_month_day!C201)</f>
        <v/>
      </c>
      <c r="Q211" s="424" t="str">
        <f>IF(_tag_month_day!D201="","",_tag_month_day!D201)</f>
        <v/>
      </c>
      <c r="R211" s="426" t="str">
        <f>IF(_tag_month_day!CB201="","",_tag_month_day!CB201/100)</f>
        <v/>
      </c>
      <c r="S211" s="427" t="str">
        <f>IF(_tag_month_day!E201="","",_tag_month_day!E201)</f>
        <v/>
      </c>
      <c r="T211" s="427" t="str">
        <f>IF(_tag_month_day!F201="","",_tag_month_day!F201)</f>
        <v/>
      </c>
      <c r="U211" s="428" t="e">
        <f>S211+T211</f>
        <v>#VALUE!</v>
      </c>
      <c r="V211" s="429" t="e">
        <f>U211/AJ211</f>
        <v>#VALUE!</v>
      </c>
      <c r="W211" s="430" t="str">
        <f>IF(_jhy_month_day!A201="","",_jhy_month_day!A201)</f>
        <v/>
      </c>
      <c r="X211" s="431" t="str">
        <f>IF(_jhy_month_day!B201="","",_jhy_month_day!B201/100)</f>
        <v/>
      </c>
      <c r="Y211" s="431" t="str">
        <f>IF(_jhy_month_day!C201="","",_jhy_month_day!C201/100)</f>
        <v/>
      </c>
      <c r="Z211" s="432">
        <f>Z207+1</f>
        <v>50</v>
      </c>
      <c r="AA211" s="433" t="str">
        <f>IF(_tag_month_day!G201="","",_tag_month_day!G201/100)</f>
        <v/>
      </c>
      <c r="AB211" s="433" t="str">
        <f>IF(_tag_month_day!H201="","",_tag_month_day!H201/100)</f>
        <v/>
      </c>
      <c r="AC211" s="434">
        <f>IF(X211="",AC210,BK211*($AV210*X211+$AW210*FD210+$AX210*FI210+$AY210*FN210+$AZ210*FS210+$BA210*FX210+$BG210*GE210)/(AV210*Y211+AX210*FK210+AW210*FF210+AY210*FP210+AZ210*FU210+BA210*FZ210+BG210*GG210+BB210*GK210+BC210*GN210+BD210*GP210))</f>
        <v>1.59963432013121</v>
      </c>
      <c r="AD211" s="435" t="str">
        <f>IF(AC211=AC210,"",AC211-AC210)</f>
        <v/>
      </c>
      <c r="AE211" s="436" t="str">
        <f>IF(1-AF211=0,"",(1-AF211))</f>
        <v/>
      </c>
      <c r="AF211" s="437">
        <v>1</v>
      </c>
      <c r="AG211" s="10" t="str">
        <f>AG210</f>
        <v>8B4</v>
      </c>
      <c r="AH211" s="438" t="str">
        <f>AH210</f>
        <v/>
      </c>
      <c r="AI211" s="424" t="e">
        <f>IF(ROUND(AJ211-AJ210,1)=0,"",AJ211-AJ210)</f>
        <v>#VALUE!</v>
      </c>
      <c r="AJ211" s="10" t="str">
        <f>IF(_tag_month_day!I201="","",_tag_month_day!I201)</f>
        <v/>
      </c>
      <c r="AK211" s="440"/>
      <c r="AL211" s="440"/>
      <c r="AM211" s="440"/>
      <c r="AN211" s="441">
        <f>AN210</f>
        <v>2</v>
      </c>
      <c r="AO211" s="441">
        <f>AO210</f>
        <v>8</v>
      </c>
      <c r="AP211" s="442" t="e">
        <f>(IF(AN211=0,AS210,AS210*(1+AO211/AN211)/(AR211+AO211/AN211)))+AT211</f>
        <v>#VALUE!</v>
      </c>
      <c r="AQ211" s="443" t="str">
        <f>IF(_tag_month_day!J201="","",_tag_month_day!J201/100)</f>
        <v/>
      </c>
      <c r="AR211" s="444">
        <f>AR210</f>
        <v>1.3</v>
      </c>
      <c r="AS211" s="445" t="e">
        <f>AQ211*(AN211*AR211+AO211)/(AN211+AO211)</f>
        <v>#VALUE!</v>
      </c>
      <c r="AT211" s="445" t="e">
        <f>(SUM(BE211:BF211)-SUM(BE210:BF210))*0.05</f>
        <v>#VALUE!</v>
      </c>
      <c r="AU211" s="446" t="str">
        <f>IF(_tag_month_day!CC201="","",IF(_tag_month_day!CC201&gt;0,_tag_month_day!CD201,_tag_month_day!CE201))</f>
        <v/>
      </c>
      <c r="AV211" s="447" t="str">
        <f>IF(_tag_month_day!L201="","",_tag_month_day!L201/100)</f>
        <v/>
      </c>
      <c r="AW211" s="431">
        <f>AW210</f>
        <v>0</v>
      </c>
      <c r="AX211" s="431">
        <f>AX210</f>
        <v>0</v>
      </c>
      <c r="AY211" s="431" t="str">
        <f>IF(_tag_month_day!M201="","",_tag_month_day!M201/100)</f>
        <v/>
      </c>
      <c r="AZ211" s="431" t="str">
        <f>IF(_tag_month_day!N201="","",_tag_month_day!N201/100)</f>
        <v/>
      </c>
      <c r="BA211" s="431" t="str">
        <f>IF(_tag_month_day!O201="","",_tag_month_day!O201/100)</f>
        <v/>
      </c>
      <c r="BB211" s="448" t="str">
        <f>IF(_tag_month_day!P201="","",_tag_month_day!P201/100)</f>
        <v/>
      </c>
      <c r="BC211" s="448">
        <f>BC210</f>
        <v>0</v>
      </c>
      <c r="BD211" s="448" t="str">
        <f>IF(_tag_month_day!Q201="","",_tag_month_day!Q201/100)</f>
        <v/>
      </c>
      <c r="BE211" s="449" t="str">
        <f>IF(_tag_month_day!R201="","",_tag_month_day!R201/100)</f>
        <v/>
      </c>
      <c r="BF211" s="388" t="e">
        <f>(AU211*(100+BE211*100))/(AJ211-AU211)/100</f>
        <v>#VALUE!</v>
      </c>
      <c r="BG211" s="450" t="e">
        <f>BE211+BF211</f>
        <v>#VALUE!</v>
      </c>
      <c r="BH211" s="451" t="e">
        <f>SUM(AV211:BF211)</f>
        <v>#VALUE!</v>
      </c>
      <c r="BI211" s="452" t="e">
        <f>IF(CX211=0,BI210,(DK211*查询!$R$5+DL211*查询!$Q$5+DM211*查询!$N$5+DN211*查询!$O$5+DO211*查询!$P$5)*AF211/CX211)</f>
        <v>#VALUE!</v>
      </c>
      <c r="BJ211" s="452" t="e">
        <f>IF(CX211=0,BJ210,(DP211*查询!$S$5+DQ211*查询!$T$5+DR211*查询!$U$5)*AF211/CX211)</f>
        <v>#VALUE!</v>
      </c>
      <c r="BK211" s="452">
        <f>BK210</f>
        <v>1</v>
      </c>
      <c r="BL211" s="453" t="e">
        <f>SUMPRODUCT((AV211:BA211)*(GS211:GX211))/((GS211:GX211)+SUM(BB211:BD211)*GY211+BG211*GZ211)</f>
        <v>#VALUE!</v>
      </c>
      <c r="BM211" s="453" t="e">
        <f>BK211*($AV211*FB211+$AW211*FD211+$AX211*FI211+$AY211*FN211+$AZ211*FS211+$BA211*FX211+$BG211*GE211)/(AV211*EY211+AX211*FK211+AW211*FF211+AY211*FP211+AZ211*FU211+BA211*FZ211+BG211*GG211+BB211*GK211+BC211*GN211+BD211*GP211)</f>
        <v>#VALUE!</v>
      </c>
      <c r="BN211" s="453" t="e">
        <f>($AV211*FC211+$AX211*FJ211+$AW211*FE211+$AY211*FO211+$AZ211*FT211+$BA211*FY211+$BG211*GF211)/($AV211*FA211+BG211*GH211+BB211*GL211+BC211*GO211+BD211*GQ211+BA211*GA211)</f>
        <v>#VALUE!</v>
      </c>
      <c r="BO211" s="454" t="e">
        <f>SUMPRODUCT(AV211:BA211*GS211:GX211)/(GS211:GX211+(BB211+BC211+BD211)*GY211+BG211)</f>
        <v>#VALUE!</v>
      </c>
      <c r="BP211" s="454" t="e">
        <f>SUMPRODUCT(AV211:BA211*GS211:GX211)/(GS211:GX211+(BB211+BC211+BD211)*GY211+BG211)</f>
        <v>#VALUE!</v>
      </c>
      <c r="BQ211" s="454" t="e">
        <f>SUMPRODUCT(AV211:BA211*GS211:GX211)/(GS211:GX211+(BB211+BC211+BD211)*GY211+BG211)</f>
        <v>#VALUE!</v>
      </c>
      <c r="BR211" s="453" t="str">
        <f>IF(_tag_month_day!T201="","",_tag_month_day!T201)</f>
        <v/>
      </c>
      <c r="BS211" s="453" t="str">
        <f>IF(_tag_month_day!U201="","",_tag_month_day!U201)</f>
        <v/>
      </c>
      <c r="BT211" s="455" t="str">
        <f>IF(CK211="","",IF((CK211&gt;=BV211-0.12)*(CK211&lt;=BV211+0.12),"合格","不合格"))</f>
        <v/>
      </c>
      <c r="BU211" s="456" t="str">
        <f>IF(_tag_month_day!V201="","",_tag_month_day!V201)</f>
        <v/>
      </c>
      <c r="BV211" s="457" t="str">
        <f>IF(_tag_month_day!W201="","",_tag_month_day!W201)</f>
        <v/>
      </c>
      <c r="BW211" s="458" t="str">
        <f>IF(_tag_month_day!X201="","",_tag_month_day!X201)</f>
        <v/>
      </c>
      <c r="BX211" s="458" t="str">
        <f>IF(_tag_month_day!Y201="","",_tag_month_day!Y201)</f>
        <v/>
      </c>
      <c r="BY211" s="459">
        <f ca="1">L211</f>
        <v>43594.416666666184</v>
      </c>
      <c r="BZ211" s="460"/>
      <c r="CA211" s="461"/>
      <c r="CB211" s="424" t="str">
        <f>IF(_tag_month_day!Z201="","",_tag_month_day!Z201)</f>
        <v/>
      </c>
      <c r="CC211" s="424" t="str">
        <f>IF(_tag_month_day!AA201="","",_tag_month_day!AA201)</f>
        <v/>
      </c>
      <c r="CD211" s="424" t="str">
        <f>IF(_tag_month_day!AB201="","",_tag_month_day!AB201)</f>
        <v/>
      </c>
      <c r="CE211" s="424" t="str">
        <f>IF(_tag_month_day!AC201="","",_tag_month_day!AC201)</f>
        <v/>
      </c>
      <c r="CF211" s="424" t="str">
        <f>IF(_tag_month_day!AD201="","",_tag_month_day!AD201)</f>
        <v/>
      </c>
      <c r="CG211" s="424" t="str">
        <f>IF(_tag_month_day!AE201="","",_tag_month_day!AE201)</f>
        <v/>
      </c>
      <c r="CH211" s="424" t="str">
        <f>IF(_tag_month_day!AF201="","",_tag_month_day!AF201)</f>
        <v/>
      </c>
      <c r="CI211" s="424" t="str">
        <f>IF(_tag_month_day!AG201="","",_tag_month_day!AG201)</f>
        <v/>
      </c>
      <c r="CJ211" s="424" t="str">
        <f>IF(_tag_month_day!AH201="","",_tag_month_day!AH201)</f>
        <v/>
      </c>
      <c r="CK211" s="424" t="str">
        <f>IF(_tag_month_day!AI201="","",_tag_month_day!AI201)</f>
        <v/>
      </c>
      <c r="CL211" s="4" t="str">
        <f>IF(_tag_month_day!AJ201="","",_tag_month_day!AJ201)</f>
        <v/>
      </c>
      <c r="CM211" s="4" t="str">
        <f>IF(_tag_month_day!AK201="","",_tag_month_day!AK201)</f>
        <v/>
      </c>
      <c r="CN211" s="4" t="str">
        <f>IF(_tag_month_day!AL201="","",_tag_month_day!AL201)</f>
        <v/>
      </c>
      <c r="CO211" s="4" t="str">
        <f>IF(_tag_month_day!AM201="","",_tag_month_day!AM201)</f>
        <v/>
      </c>
      <c r="CP211" s="4" t="str">
        <f>IF(_tag_month_day!AN201="","",_tag_month_day!AN201)</f>
        <v/>
      </c>
      <c r="CQ211" s="4" t="str">
        <f>IF(_tag_month_day!AO201="","",_tag_month_day!AO201)</f>
        <v/>
      </c>
      <c r="CR211" s="462" t="str">
        <f>IF(_tag_month_day!AP201="","",_tag_month_day!AP201)</f>
        <v/>
      </c>
      <c r="CS211" s="463" t="str">
        <f>IF(_tag_month_day!AQ201="","",_tag_month_day!AQ201)</f>
        <v/>
      </c>
      <c r="CT211" s="4" t="str">
        <f>IF(_tag_month_day!AR201="","",_tag_month_day!AR201)</f>
        <v/>
      </c>
      <c r="CU211" s="464" t="e">
        <f>DU211/AJ211</f>
        <v>#VALUE!</v>
      </c>
      <c r="CV211" s="451" t="e">
        <f>BG211/BH211</f>
        <v>#VALUE!</v>
      </c>
      <c r="CW211" s="465" t="e">
        <f>AJ211*(1-CV211)*CU211*AF211</f>
        <v>#VALUE!</v>
      </c>
      <c r="CX211" s="465" t="e">
        <f>CW211*94%</f>
        <v>#VALUE!</v>
      </c>
      <c r="CY211" s="466" t="e">
        <f>IF(CX211=0,0,DS211/(DS211+CX211))</f>
        <v>#VALUE!</v>
      </c>
      <c r="CZ211" s="465" t="e">
        <f>$AJ211*EF211</f>
        <v>#VALUE!</v>
      </c>
      <c r="DA211" s="465" t="e">
        <f>$AJ211*EG211</f>
        <v>#VALUE!</v>
      </c>
      <c r="DB211" s="465" t="e">
        <f>$AJ211*EH211</f>
        <v>#VALUE!</v>
      </c>
      <c r="DC211" s="465" t="e">
        <f>$AJ211*EI211</f>
        <v>#VALUE!</v>
      </c>
      <c r="DD211" s="465" t="e">
        <f>$AJ211*EJ211</f>
        <v>#VALUE!</v>
      </c>
      <c r="DE211" s="465" t="e">
        <f>$AJ211*EK211</f>
        <v>#VALUE!</v>
      </c>
      <c r="DF211" s="465" t="e">
        <f>$AJ211*EL211</f>
        <v>#VALUE!</v>
      </c>
      <c r="DG211" s="465" t="e">
        <f>$AJ211*EM211</f>
        <v>#VALUE!</v>
      </c>
      <c r="DH211" s="465" t="e">
        <f>$AJ211*EN211</f>
        <v>#VALUE!</v>
      </c>
      <c r="DI211" s="465" t="e">
        <f>$AJ211*EO211</f>
        <v>#VALUE!</v>
      </c>
      <c r="DJ211" s="465" t="e">
        <f>CZ211*(1-EP211)</f>
        <v>#VALUE!</v>
      </c>
      <c r="DK211" s="465" t="e">
        <f>DA211*(1-ER211)</f>
        <v>#VALUE!</v>
      </c>
      <c r="DL211" s="465" t="e">
        <f>DB211*(1-EQ211)</f>
        <v>#VALUE!</v>
      </c>
      <c r="DM211" s="465" t="e">
        <f>DC211*(1-ES211)</f>
        <v>#VALUE!</v>
      </c>
      <c r="DN211" s="465" t="e">
        <f>DD211*(1-ET211)</f>
        <v>#VALUE!</v>
      </c>
      <c r="DO211" s="465" t="e">
        <f>DE211</f>
        <v>#VALUE!</v>
      </c>
      <c r="DP211" s="465" t="e">
        <f>DF211*(1-EU211)</f>
        <v>#VALUE!</v>
      </c>
      <c r="DQ211" s="465" t="e">
        <f>DG211*(1-EV211)</f>
        <v>#VALUE!</v>
      </c>
      <c r="DR211" s="465" t="e">
        <f>DH211*(1-EW211)</f>
        <v>#VALUE!</v>
      </c>
      <c r="DS211" s="465" t="e">
        <f>DI211</f>
        <v>#VALUE!</v>
      </c>
      <c r="DT211" s="465" t="e">
        <f>SUM(DJ211:DS211)</f>
        <v>#VALUE!</v>
      </c>
      <c r="DU211" s="465" t="e">
        <f>(GS211:GX211)+(DP211+DQ211+DR211)*GY211+DS211</f>
        <v>#VALUE!</v>
      </c>
      <c r="DV211" s="451" t="e">
        <f>AV211/$BH211/(1-EP211)</f>
        <v>#VALUE!</v>
      </c>
      <c r="DW211" s="451" t="e">
        <f>AW211/$BH211/(1-ER211)</f>
        <v>#VALUE!</v>
      </c>
      <c r="DX211" s="451" t="e">
        <f>AX211/$BH211/(1-EQ211)</f>
        <v>#VALUE!</v>
      </c>
      <c r="DY211" s="451" t="e">
        <f>AY211/$BH211/(1-ES211)</f>
        <v>#VALUE!</v>
      </c>
      <c r="DZ211" s="451" t="e">
        <f>AZ211/$BH211/(1-ET211)</f>
        <v>#VALUE!</v>
      </c>
      <c r="EA211" s="451" t="e">
        <f>BA211/$BH211/(1-AX211)</f>
        <v>#VALUE!</v>
      </c>
      <c r="EB211" s="451" t="e">
        <f>BB211/$BH211/(1-EU211)</f>
        <v>#VALUE!</v>
      </c>
      <c r="EC211" s="451" t="e">
        <f>BC211/$BH211/(1-EV211)</f>
        <v>#VALUE!</v>
      </c>
      <c r="ED211" s="451" t="e">
        <f>BD211/$BH211/(1-EW211)</f>
        <v>#VALUE!</v>
      </c>
      <c r="EE211" s="451" t="e">
        <f>BG211/BH211</f>
        <v>#VALUE!</v>
      </c>
      <c r="EF211" s="451" t="e">
        <f>DV211/SUM($DV211:$EE211)</f>
        <v>#VALUE!</v>
      </c>
      <c r="EG211" s="451" t="e">
        <f>DW211/SUM($DV211:$EE211)</f>
        <v>#VALUE!</v>
      </c>
      <c r="EH211" s="451" t="e">
        <f>DX211/SUM($DV211:$EE211)</f>
        <v>#VALUE!</v>
      </c>
      <c r="EI211" s="451" t="e">
        <f>DY211/SUM($DV211:$EE211)</f>
        <v>#VALUE!</v>
      </c>
      <c r="EJ211" s="451" t="e">
        <f>DZ211/SUM($DV211:$EE211)</f>
        <v>#VALUE!</v>
      </c>
      <c r="EK211" s="451" t="e">
        <f>EA211/SUM($DV211:$EE211)</f>
        <v>#VALUE!</v>
      </c>
      <c r="EL211" s="451" t="e">
        <f>EB211/SUM($DV211:$EE211)</f>
        <v>#VALUE!</v>
      </c>
      <c r="EM211" s="451" t="e">
        <f>EC211/SUM($DV211:$EE211)</f>
        <v>#VALUE!</v>
      </c>
      <c r="EN211" s="451" t="e">
        <f>ED211/SUM($DV211:$EE211)</f>
        <v>#VALUE!</v>
      </c>
      <c r="EO211" s="451" t="e">
        <f>EE211/SUM($DV211:$EE211)</f>
        <v>#VALUE!</v>
      </c>
      <c r="EP211" s="450">
        <f>EP210</f>
        <v>0.080000000000000002</v>
      </c>
      <c r="EQ211" s="450">
        <f>EQ210</f>
        <v>0.014999999999999999</v>
      </c>
      <c r="ER211" s="450">
        <f>ER210</f>
        <v>0.014999999999999999</v>
      </c>
      <c r="ES211" s="450">
        <f>ES210</f>
        <v>0.014999999999999999</v>
      </c>
      <c r="ET211" s="450">
        <f>ET210</f>
        <v>0.014999999999999999</v>
      </c>
      <c r="EU211" s="450">
        <f>EU210</f>
        <v>0.089999999999999997</v>
      </c>
      <c r="EV211" s="450">
        <f>EV210</f>
        <v>0.089999999999999997</v>
      </c>
      <c r="EW211" s="450">
        <f>EW210</f>
        <v>0.089999999999999997</v>
      </c>
      <c r="EX211" s="431" t="str">
        <f>IF(_tag_month_day!AS201="","",_tag_month_day!AS201/100)</f>
        <v/>
      </c>
      <c r="EY211" s="431" t="str">
        <f>IF(_tag_month_day!AT201="","",_tag_month_day!AT201/100)</f>
        <v/>
      </c>
      <c r="EZ211" s="431" t="str">
        <f>IF(_tag_month_day!AU201="","",_tag_month_day!AU201/100)</f>
        <v/>
      </c>
      <c r="FA211" s="431" t="str">
        <f>IF(_tag_month_day!AV201="","",_tag_month_day!AV201/100)</f>
        <v/>
      </c>
      <c r="FB211" s="431" t="str">
        <f>IF(_tag_month_day!AW201="","",_tag_month_day!AW201/100)</f>
        <v/>
      </c>
      <c r="FC211" s="431" t="str">
        <f>IF(_tag_month_day!AX201="","",_tag_month_day!AX201/100)</f>
        <v/>
      </c>
      <c r="FD211" s="449" t="str">
        <f>IF(_tag_month_day!AY201="","",_tag_month_day!AY201/100)</f>
        <v/>
      </c>
      <c r="FE211" s="449" t="str">
        <f>IF(_tag_month_day!AZ201="","",_tag_month_day!AZ201/100)</f>
        <v/>
      </c>
      <c r="FF211" s="449" t="str">
        <f>IF(_tag_month_day!BA201="","",_tag_month_day!BA201/100)</f>
        <v/>
      </c>
      <c r="FG211" s="449" t="str">
        <f>IF(_tag_month_day!BB201="","",_tag_month_day!BB201/100)</f>
        <v/>
      </c>
      <c r="FH211" s="467" t="str">
        <f>IF(_tag_month_day!BC201="","",_tag_month_day!BC201/100)</f>
        <v/>
      </c>
      <c r="FI211" s="449">
        <f>FI210</f>
        <v>0.40999999999999998</v>
      </c>
      <c r="FJ211" s="449">
        <f>FJ210</f>
        <v>0.11</v>
      </c>
      <c r="FK211" s="449">
        <f>FK210</f>
        <v>0.014999999999999999</v>
      </c>
      <c r="FL211" s="449">
        <f>FL210</f>
        <v>0</v>
      </c>
      <c r="FM211" s="467">
        <f>FM210</f>
        <v>0.0001</v>
      </c>
      <c r="FN211" s="449">
        <f>FN210</f>
        <v>0.32000000000000001</v>
      </c>
      <c r="FO211" s="449">
        <f>FO210</f>
        <v>0.20000000000000001</v>
      </c>
      <c r="FP211" s="449">
        <f>FP210</f>
        <v>0.01</v>
      </c>
      <c r="FQ211" s="449">
        <f>FQ210</f>
        <v>0</v>
      </c>
      <c r="FR211" s="467">
        <f>FR210</f>
        <v>0.0001</v>
      </c>
      <c r="FS211" s="449" t="str">
        <f>IF(_tag_month_day!BD201="","",_tag_month_day!BD201/100)</f>
        <v/>
      </c>
      <c r="FT211" s="449" t="str">
        <f>IF(_tag_month_day!BE201="","",_tag_month_day!BE201/100)</f>
        <v/>
      </c>
      <c r="FU211" s="449" t="str">
        <f>IF(_tag_month_day!BF201="","",_tag_month_day!BF201/100)</f>
        <v/>
      </c>
      <c r="FV211" s="449" t="str">
        <f>IF(_tag_month_day!BG201="","",_tag_month_day!BG201/100)</f>
        <v/>
      </c>
      <c r="FW211" s="467" t="str">
        <f>IF(_tag_month_day!BH201="","",_tag_month_day!BH201/100)</f>
        <v/>
      </c>
      <c r="FX211" s="449" t="str">
        <f>IF(_tag_month_day!BI201="","",_tag_month_day!BI201/100)</f>
        <v/>
      </c>
      <c r="FY211" s="449" t="str">
        <f>IF(_tag_month_day!BJ201="","",_tag_month_day!BJ201/100)</f>
        <v/>
      </c>
      <c r="FZ211" s="468" t="str">
        <f>IF(_tag_month_day!BK201="","",_tag_month_day!BK201/100)</f>
        <v/>
      </c>
      <c r="GA211" s="449" t="str">
        <f>IF(_tag_month_day!BL201="","",_tag_month_day!BL201/100)</f>
        <v/>
      </c>
      <c r="GB211" s="467" t="str">
        <f>IF(_tag_month_day!BM201="","",_tag_month_day!BM201/100)</f>
        <v/>
      </c>
      <c r="GC211" s="431" t="str">
        <f>IF(_tag_month_day!BN201="","",_tag_month_day!BN201/100)</f>
        <v/>
      </c>
      <c r="GD211" s="431" t="str">
        <f>IF(_tag_month_day!BO201="","",_tag_month_day!BO201/100)</f>
        <v/>
      </c>
      <c r="GE211" s="431" t="str">
        <f>IF(_tag_month_day!BP201="","",_tag_month_day!BP201/100)</f>
        <v/>
      </c>
      <c r="GF211" s="431" t="str">
        <f>IF(_tag_month_day!BQ201="","",_tag_month_day!BQ201/100)</f>
        <v/>
      </c>
      <c r="GG211" s="431" t="str">
        <f>IF(_tag_month_day!BR201="","",_tag_month_day!BR201/100)</f>
        <v/>
      </c>
      <c r="GH211" s="431" t="str">
        <f>IF(_tag_month_day!BS201="","",_tag_month_day!BS201/100)</f>
        <v/>
      </c>
      <c r="GI211" s="467" t="str">
        <f>IF(_tag_month_day!BT201="","",_tag_month_day!BT201/100)</f>
        <v/>
      </c>
      <c r="GJ211" s="469" t="str">
        <f>IF(_tag_month_day!BU201="","",_tag_month_day!BU201/100)</f>
        <v/>
      </c>
      <c r="GK211" s="470">
        <f>GK210</f>
        <v>0.070000000000000007</v>
      </c>
      <c r="GL211" s="470">
        <f>GL210</f>
        <v>0.029999999999999999</v>
      </c>
      <c r="GM211" s="471" t="str">
        <f>IF(_tag_month_day!BX201="","",_tag_month_day!BX201/100)</f>
        <v/>
      </c>
      <c r="GN211" s="470">
        <f>GN210</f>
        <v>0.070000000000000007</v>
      </c>
      <c r="GO211" s="470">
        <f>GO210</f>
        <v>0.029999999999999999</v>
      </c>
      <c r="GP211" s="470">
        <f>GP210</f>
        <v>0.089999999999999997</v>
      </c>
      <c r="GQ211" s="470">
        <f>GQ210</f>
        <v>0.029999999999999999</v>
      </c>
      <c r="GR211" s="471" t="str">
        <f>IF(_tag_month_day!CA201="","",_tag_month_day!CA201/100)</f>
        <v/>
      </c>
      <c r="GS211" s="472">
        <f>GS210</f>
        <v>0.95299999999999996</v>
      </c>
      <c r="GT211" s="472">
        <f>GT210</f>
        <v>0.55000000000000004</v>
      </c>
      <c r="GU211" s="472">
        <f>GU210</f>
        <v>0.55000000000000004</v>
      </c>
      <c r="GV211" s="472">
        <f>GV210</f>
        <v>0.55000000000000004</v>
      </c>
      <c r="GW211" s="472">
        <f>GW210</f>
        <v>0.5</v>
      </c>
      <c r="GX211" s="472">
        <f>GX210</f>
        <v>0.93500000000000005</v>
      </c>
      <c r="GY211" s="472">
        <f>GY210</f>
        <v>0.14999999999999999</v>
      </c>
      <c r="GZ211" s="472">
        <f>GZ210</f>
        <v>1</v>
      </c>
      <c r="HA211" s="474">
        <f>HA210</f>
        <v>0.047</v>
      </c>
      <c r="HB211" s="474">
        <f>HB210</f>
        <v>0.45000000000000001</v>
      </c>
      <c r="HC211" s="474">
        <f>HC210</f>
        <v>0.45000000000000001</v>
      </c>
      <c r="HD211" s="474">
        <f>HD210</f>
        <v>0.45000000000000001</v>
      </c>
      <c r="HE211" s="474">
        <f>HE210</f>
        <v>0.5</v>
      </c>
      <c r="HF211" s="474">
        <f>HF210</f>
        <v>0.065000000000000002</v>
      </c>
      <c r="HG211" s="474">
        <f>HG210</f>
        <v>0.84999999999999998</v>
      </c>
      <c r="HH211" s="474">
        <f>HH210</f>
        <v>0</v>
      </c>
      <c r="HI211" s="10">
        <f>IF(BZ211&lt;&gt;"",CK211-BV211,0)</f>
        <v>0</v>
      </c>
      <c r="HJ211" s="10" t="e">
        <f>IF(AJ211&gt;0,AH211-AJ211,0)</f>
        <v>#VALUE!</v>
      </c>
      <c r="HK211" s="466">
        <f>HK210</f>
        <v>0.84999999999999998</v>
      </c>
      <c r="HL211" s="424">
        <f>HL210</f>
        <v>550000</v>
      </c>
      <c r="HM211" s="424">
        <f>HM210</f>
        <v>480000</v>
      </c>
      <c r="HN211" s="465" t="e">
        <f>(DJ211*EZ211+DK211*FH211+DL211*FM211+DM211*FR211+DN211*FW211+DO211*GB211+DS211*GI211+DP211*GM211+DR211*GR211)*1000*2</f>
        <v>#VALUE!</v>
      </c>
      <c r="HO211" s="465" t="e">
        <f>HN211*HK211*$HO$2/HL211*1000000</f>
        <v>#VALUE!</v>
      </c>
      <c r="HP211" s="465" t="e">
        <f>HN211*HK211*$HP$2/HM211*1000000</f>
        <v>#VALUE!</v>
      </c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</row>
    <row customFormat="1" r="212" s="0">
      <c r="A212" s="420">
        <v>201</v>
      </c>
      <c r="B212" s="421">
        <f ca="1">IF(D212=D211,B211,IF(D212="夜班",B211+1,B211))</f>
        <v>43594</v>
      </c>
      <c r="C212" s="422">
        <f>C211</f>
        <v>0.041666666666666699</v>
      </c>
      <c r="D212" s="10" t="str">
        <f ca="1">IF(HOUR(G212)&lt;8,"夜班",IF(HOUR(G212)&lt;16,"白班",IF(HOUR(G212)&lt;24,"中班",0)))</f>
        <v>夜班</v>
      </c>
      <c r="E212" s="10" t="e">
        <f ca="1">IF(F212=1,"甲",IF(F212=2,"乙",IF(F212=3,"丙",IF(F212=4,"丁",""))))</f>
        <v>#REF!</v>
      </c>
      <c r="F212" s="10" t="e">
        <f ca="1">SUMPRODUCT((成本日报!$A$3:$A$95=计划!B212)*(成本日报!$B$3:$B$95=计划!$D212),成本日报!$C$3:$C$95)</f>
        <v>#REF!</v>
      </c>
      <c r="G212" s="423">
        <f ca="1">G211+C211</f>
        <v>43594.333333332848</v>
      </c>
      <c r="H212" s="423">
        <f ca="1">$G212+$C212/60*10+$C212*0</f>
        <v>43594.340277777294</v>
      </c>
      <c r="I212" s="423">
        <f ca="1">$G212+$C212/60*18+$C212*0</f>
        <v>43594.345833332845</v>
      </c>
      <c r="J212" s="423">
        <f ca="1">$G212+$C212/60*0+$C212*1</f>
        <v>43594.374999999513</v>
      </c>
      <c r="K212" s="423">
        <f ca="1">$G212+$C212/60*30+$C212*2</f>
        <v>43594.43749999952</v>
      </c>
      <c r="L212" s="423">
        <f ca="1">$G212+$C212/60*0+$C212*3</f>
        <v>43594.458333332848</v>
      </c>
      <c r="M212" s="424" t="str">
        <f>IF(_tag_month_day!A202="","",_tag_month_day!A202)</f>
        <v/>
      </c>
      <c r="N212" s="424" t="str">
        <f>IF(_tag_month_day!B202="","",_tag_month_day!B202)</f>
        <v/>
      </c>
      <c r="O212" s="425" t="e">
        <f>IF(M212+N212=0,"",M212+N212)</f>
        <v>#VALUE!</v>
      </c>
      <c r="P212" s="424" t="str">
        <f>IF(_tag_month_day!C202="","",_tag_month_day!C202)</f>
        <v/>
      </c>
      <c r="Q212" s="424" t="str">
        <f>IF(_tag_month_day!D202="","",_tag_month_day!D202)</f>
        <v/>
      </c>
      <c r="R212" s="426" t="str">
        <f>IF(_tag_month_day!CB202="","",_tag_month_day!CB202/100)</f>
        <v/>
      </c>
      <c r="S212" s="427" t="str">
        <f>IF(_tag_month_day!E202="","",_tag_month_day!E202)</f>
        <v/>
      </c>
      <c r="T212" s="427" t="str">
        <f>IF(_tag_month_day!F202="","",_tag_month_day!F202)</f>
        <v/>
      </c>
      <c r="U212" s="428" t="e">
        <f>S212+T212</f>
        <v>#VALUE!</v>
      </c>
      <c r="V212" s="429" t="e">
        <f>U212/AJ212</f>
        <v>#VALUE!</v>
      </c>
      <c r="W212" s="430" t="str">
        <f>IF(_jhy_month_day!A202="","",_jhy_month_day!A202)</f>
        <v/>
      </c>
      <c r="X212" s="431" t="str">
        <f>IF(_jhy_month_day!B202="","",_jhy_month_day!B202/100)</f>
        <v/>
      </c>
      <c r="Y212" s="431" t="str">
        <f>IF(_jhy_month_day!C202="","",_jhy_month_day!C202/100)</f>
        <v/>
      </c>
      <c r="Z212" s="432">
        <f>Z208+1</f>
        <v>51</v>
      </c>
      <c r="AA212" s="433" t="str">
        <f>IF(_tag_month_day!G202="","",_tag_month_day!G202/100)</f>
        <v/>
      </c>
      <c r="AB212" s="433" t="str">
        <f>IF(_tag_month_day!H202="","",_tag_month_day!H202/100)</f>
        <v/>
      </c>
      <c r="AC212" s="434">
        <f>IF(X212="",AC211,BK212*($AV211*X212+$AW211*FD211+$AX211*FI211+$AY211*FN211+$AZ211*FS211+$BA211*FX211+$BG211*GE211)/(AV211*Y212+AX211*FK211+AW211*FF211+AY211*FP211+AZ211*FU211+BA211*FZ211+BG211*GG211+BB211*GK211+BC211*GN211+BD211*GP211))</f>
        <v>1.59963432013121</v>
      </c>
      <c r="AD212" s="435" t="str">
        <f>IF(AC212=AC211,"",AC212-AC211)</f>
        <v/>
      </c>
      <c r="AE212" s="436" t="str">
        <f>IF(1-AF212=0,"",(1-AF212))</f>
        <v/>
      </c>
      <c r="AF212" s="437">
        <v>1</v>
      </c>
      <c r="AG212" s="10" t="str">
        <f>AG211</f>
        <v>8B4</v>
      </c>
      <c r="AH212" s="438" t="str">
        <f>AH211</f>
        <v/>
      </c>
      <c r="AI212" s="424" t="e">
        <f>IF(ROUND(AJ212-AJ211,1)=0,"",AJ212-AJ211)</f>
        <v>#VALUE!</v>
      </c>
      <c r="AJ212" s="10" t="str">
        <f>IF(_tag_month_day!I202="","",_tag_month_day!I202)</f>
        <v/>
      </c>
      <c r="AK212" s="440"/>
      <c r="AL212" s="440"/>
      <c r="AM212" s="440"/>
      <c r="AN212" s="441">
        <f>AN211</f>
        <v>2</v>
      </c>
      <c r="AO212" s="441">
        <f>AO211</f>
        <v>8</v>
      </c>
      <c r="AP212" s="442" t="e">
        <f>(IF(AN212=0,AS211,AS211*(1+AO212/AN212)/(AR212+AO212/AN212)))+AT212</f>
        <v>#VALUE!</v>
      </c>
      <c r="AQ212" s="443" t="str">
        <f>IF(_tag_month_day!J202="","",_tag_month_day!J202/100)</f>
        <v/>
      </c>
      <c r="AR212" s="444">
        <f>AR211</f>
        <v>1.3</v>
      </c>
      <c r="AS212" s="445" t="e">
        <f>AQ212*(AN212*AR212+AO212)/(AN212+AO212)</f>
        <v>#VALUE!</v>
      </c>
      <c r="AT212" s="445" t="e">
        <f>(SUM(BE212:BF212)-SUM(BE211:BF211))*0.05</f>
        <v>#VALUE!</v>
      </c>
      <c r="AU212" s="446" t="str">
        <f>IF(_tag_month_day!CC202="","",IF(_tag_month_day!CC202&gt;0,_tag_month_day!CD202,_tag_month_day!CE202))</f>
        <v/>
      </c>
      <c r="AV212" s="447" t="str">
        <f>IF(_tag_month_day!L202="","",_tag_month_day!L202/100)</f>
        <v/>
      </c>
      <c r="AW212" s="431">
        <f>AW211</f>
        <v>0</v>
      </c>
      <c r="AX212" s="431">
        <f>AX211</f>
        <v>0</v>
      </c>
      <c r="AY212" s="431" t="str">
        <f>IF(_tag_month_day!M202="","",_tag_month_day!M202/100)</f>
        <v/>
      </c>
      <c r="AZ212" s="431" t="str">
        <f>IF(_tag_month_day!N202="","",_tag_month_day!N202/100)</f>
        <v/>
      </c>
      <c r="BA212" s="431" t="str">
        <f>IF(_tag_month_day!O202="","",_tag_month_day!O202/100)</f>
        <v/>
      </c>
      <c r="BB212" s="448" t="str">
        <f>IF(_tag_month_day!P202="","",_tag_month_day!P202/100)</f>
        <v/>
      </c>
      <c r="BC212" s="448">
        <f>BC211</f>
        <v>0</v>
      </c>
      <c r="BD212" s="448" t="str">
        <f>IF(_tag_month_day!Q202="","",_tag_month_day!Q202/100)</f>
        <v/>
      </c>
      <c r="BE212" s="449" t="str">
        <f>IF(_tag_month_day!R202="","",_tag_month_day!R202/100)</f>
        <v/>
      </c>
      <c r="BF212" s="388" t="e">
        <f>(AU212*(100+BE212*100))/(AJ212-AU212)/100</f>
        <v>#VALUE!</v>
      </c>
      <c r="BG212" s="450" t="e">
        <f>BE212+BF212</f>
        <v>#VALUE!</v>
      </c>
      <c r="BH212" s="451" t="e">
        <f>SUM(AV212:BF212)</f>
        <v>#VALUE!</v>
      </c>
      <c r="BI212" s="452" t="e">
        <f>IF(CX212=0,BI211,(DK212*查询!$R$5+DL212*查询!$Q$5+DM212*查询!$N$5+DN212*查询!$O$5+DO212*查询!$P$5)*AF212/CX212)</f>
        <v>#VALUE!</v>
      </c>
      <c r="BJ212" s="452" t="e">
        <f>IF(CX212=0,BJ211,(DP212*查询!$S$5+DQ212*查询!$T$5+DR212*查询!$U$5)*AF212/CX212)</f>
        <v>#VALUE!</v>
      </c>
      <c r="BK212" s="452">
        <f>BK211</f>
        <v>1</v>
      </c>
      <c r="BL212" s="453" t="e">
        <f>SUMPRODUCT((AV212:BA212)*(GS212:GX212))/((GS212:GX212)+SUM(BB212:BD212)*GY212+BG212*GZ212)</f>
        <v>#VALUE!</v>
      </c>
      <c r="BM212" s="453" t="e">
        <f>BK212*($AV212*FB212+$AW212*FD212+$AX212*FI212+$AY212*FN212+$AZ212*FS212+$BA212*FX212+$BG212*GE212)/(AV212*EY212+AX212*FK212+AW212*FF212+AY212*FP212+AZ212*FU212+BA212*FZ212+BG212*GG212+BB212*GK212+BC212*GN212+BD212*GP212)</f>
        <v>#VALUE!</v>
      </c>
      <c r="BN212" s="453" t="e">
        <f>($AV212*FC212+$AX212*FJ212+$AW212*FE212+$AY212*FO212+$AZ212*FT212+$BA212*FY212+$BG212*GF212)/($AV212*FA212+BG212*GH212+BB212*GL212+BC212*GO212+BD212*GQ212+BA212*GA212)</f>
        <v>#VALUE!</v>
      </c>
      <c r="BO212" s="454" t="e">
        <f>SUMPRODUCT(AV212:BA212*GS212:GX212)/(GS212:GX212+(BB212+BC212+BD212)*GY212+BG212)</f>
        <v>#VALUE!</v>
      </c>
      <c r="BP212" s="454" t="e">
        <f>SUMPRODUCT(AV212:BA212*GS212:GX212)/(GS212:GX212+(BB212+BC212+BD212)*GY212+BG212)</f>
        <v>#VALUE!</v>
      </c>
      <c r="BQ212" s="454" t="e">
        <f>SUMPRODUCT(AV212:BA212*GS212:GX212)/(GS212:GX212+(BB212+BC212+BD212)*GY212+BG212)</f>
        <v>#VALUE!</v>
      </c>
      <c r="BR212" s="453" t="str">
        <f>IF(_tag_month_day!T202="","",_tag_month_day!T202)</f>
        <v/>
      </c>
      <c r="BS212" s="453" t="str">
        <f>IF(_tag_month_day!U202="","",_tag_month_day!U202)</f>
        <v/>
      </c>
      <c r="BT212" s="455" t="str">
        <f>IF(CK212="","",IF((CK212&gt;=BV212-0.12)*(CK212&lt;=BV212+0.12),"合格","不合格"))</f>
        <v/>
      </c>
      <c r="BU212" s="456" t="str">
        <f>IF(_tag_month_day!V202="","",_tag_month_day!V202)</f>
        <v/>
      </c>
      <c r="BV212" s="457" t="str">
        <f>IF(_tag_month_day!W202="","",_tag_month_day!W202)</f>
        <v/>
      </c>
      <c r="BW212" s="458" t="str">
        <f>IF(_tag_month_day!X202="","",_tag_month_day!X202)</f>
        <v/>
      </c>
      <c r="BX212" s="458" t="str">
        <f>IF(_tag_month_day!Y202="","",_tag_month_day!Y202)</f>
        <v/>
      </c>
      <c r="BY212" s="459">
        <f ca="1">L212</f>
        <v>43594.458333332848</v>
      </c>
      <c r="BZ212" s="460" t="s">
        <v>429</v>
      </c>
      <c r="CA212" s="461">
        <v>0.44791666666666702</v>
      </c>
      <c r="CB212" s="424" t="str">
        <f>IF(_tag_month_day!Z202="","",_tag_month_day!Z202)</f>
        <v/>
      </c>
      <c r="CC212" s="424" t="str">
        <f>IF(_tag_month_day!AA202="","",_tag_month_day!AA202)</f>
        <v/>
      </c>
      <c r="CD212" s="424" t="str">
        <f>IF(_tag_month_day!AB202="","",_tag_month_day!AB202)</f>
        <v/>
      </c>
      <c r="CE212" s="424" t="str">
        <f>IF(_tag_month_day!AC202="","",_tag_month_day!AC202)</f>
        <v/>
      </c>
      <c r="CF212" s="424" t="str">
        <f>IF(_tag_month_day!AD202="","",_tag_month_day!AD202)</f>
        <v/>
      </c>
      <c r="CG212" s="424" t="str">
        <f>IF(_tag_month_day!AE202="","",_tag_month_day!AE202)</f>
        <v/>
      </c>
      <c r="CH212" s="424" t="str">
        <f>IF(_tag_month_day!AF202="","",_tag_month_day!AF202)</f>
        <v/>
      </c>
      <c r="CI212" s="424" t="str">
        <f>IF(_tag_month_day!AG202="","",_tag_month_day!AG202)</f>
        <v/>
      </c>
      <c r="CJ212" s="424" t="str">
        <f>IF(_tag_month_day!AH202="","",_tag_month_day!AH202)</f>
        <v/>
      </c>
      <c r="CK212" s="424" t="str">
        <f>IF(_tag_month_day!AI202="","",_tag_month_day!AI202)</f>
        <v/>
      </c>
      <c r="CL212" s="4" t="str">
        <f>IF(_tag_month_day!AJ202="","",_tag_month_day!AJ202)</f>
        <v/>
      </c>
      <c r="CM212" s="4" t="str">
        <f>IF(_tag_month_day!AK202="","",_tag_month_day!AK202)</f>
        <v/>
      </c>
      <c r="CN212" s="4" t="str">
        <f>IF(_tag_month_day!AL202="","",_tag_month_day!AL202)</f>
        <v/>
      </c>
      <c r="CO212" s="4" t="str">
        <f>IF(_tag_month_day!AM202="","",_tag_month_day!AM202)</f>
        <v/>
      </c>
      <c r="CP212" s="4" t="str">
        <f>IF(_tag_month_day!AN202="","",_tag_month_day!AN202)</f>
        <v/>
      </c>
      <c r="CQ212" s="4" t="str">
        <f>IF(_tag_month_day!AO202="","",_tag_month_day!AO202)</f>
        <v/>
      </c>
      <c r="CR212" s="462" t="str">
        <f>IF(_tag_month_day!AP202="","",_tag_month_day!AP202)</f>
        <v/>
      </c>
      <c r="CS212" s="463" t="str">
        <f>IF(_tag_month_day!AQ202="","",_tag_month_day!AQ202)</f>
        <v/>
      </c>
      <c r="CT212" s="4" t="str">
        <f>IF(_tag_month_day!AR202="","",_tag_month_day!AR202)</f>
        <v/>
      </c>
      <c r="CU212" s="464" t="e">
        <f>DU212/AJ212</f>
        <v>#VALUE!</v>
      </c>
      <c r="CV212" s="451" t="e">
        <f>BG212/BH212</f>
        <v>#VALUE!</v>
      </c>
      <c r="CW212" s="465" t="e">
        <f>AJ212*(1-CV212)*CU212*AF212</f>
        <v>#VALUE!</v>
      </c>
      <c r="CX212" s="465" t="e">
        <f>CW212*94%</f>
        <v>#VALUE!</v>
      </c>
      <c r="CY212" s="466" t="e">
        <f>IF(CX212=0,0,DS212/(DS212+CX212))</f>
        <v>#VALUE!</v>
      </c>
      <c r="CZ212" s="465" t="e">
        <f>$AJ212*EF212</f>
        <v>#VALUE!</v>
      </c>
      <c r="DA212" s="465" t="e">
        <f>$AJ212*EG212</f>
        <v>#VALUE!</v>
      </c>
      <c r="DB212" s="465" t="e">
        <f>$AJ212*EH212</f>
        <v>#VALUE!</v>
      </c>
      <c r="DC212" s="465" t="e">
        <f>$AJ212*EI212</f>
        <v>#VALUE!</v>
      </c>
      <c r="DD212" s="465" t="e">
        <f>$AJ212*EJ212</f>
        <v>#VALUE!</v>
      </c>
      <c r="DE212" s="465" t="e">
        <f>$AJ212*EK212</f>
        <v>#VALUE!</v>
      </c>
      <c r="DF212" s="465" t="e">
        <f>$AJ212*EL212</f>
        <v>#VALUE!</v>
      </c>
      <c r="DG212" s="465" t="e">
        <f>$AJ212*EM212</f>
        <v>#VALUE!</v>
      </c>
      <c r="DH212" s="465" t="e">
        <f>$AJ212*EN212</f>
        <v>#VALUE!</v>
      </c>
      <c r="DI212" s="465" t="e">
        <f>$AJ212*EO212</f>
        <v>#VALUE!</v>
      </c>
      <c r="DJ212" s="465" t="e">
        <f>CZ212*(1-EP212)</f>
        <v>#VALUE!</v>
      </c>
      <c r="DK212" s="465" t="e">
        <f>DA212*(1-ER212)</f>
        <v>#VALUE!</v>
      </c>
      <c r="DL212" s="465" t="e">
        <f>DB212*(1-EQ212)</f>
        <v>#VALUE!</v>
      </c>
      <c r="DM212" s="465" t="e">
        <f>DC212*(1-ES212)</f>
        <v>#VALUE!</v>
      </c>
      <c r="DN212" s="465" t="e">
        <f>DD212*(1-ET212)</f>
        <v>#VALUE!</v>
      </c>
      <c r="DO212" s="465" t="e">
        <f>DE212</f>
        <v>#VALUE!</v>
      </c>
      <c r="DP212" s="465" t="e">
        <f>DF212*(1-EU212)</f>
        <v>#VALUE!</v>
      </c>
      <c r="DQ212" s="465" t="e">
        <f>DG212*(1-EV212)</f>
        <v>#VALUE!</v>
      </c>
      <c r="DR212" s="465" t="e">
        <f>DH212*(1-EW212)</f>
        <v>#VALUE!</v>
      </c>
      <c r="DS212" s="465" t="e">
        <f>DI212</f>
        <v>#VALUE!</v>
      </c>
      <c r="DT212" s="465" t="e">
        <f>SUM(DJ212:DS212)</f>
        <v>#VALUE!</v>
      </c>
      <c r="DU212" s="465" t="e">
        <f>(GS212:GX212)+(DP212+DQ212+DR212)*GY212+DS212</f>
        <v>#VALUE!</v>
      </c>
      <c r="DV212" s="451" t="e">
        <f>AV212/$BH212/(1-EP212)</f>
        <v>#VALUE!</v>
      </c>
      <c r="DW212" s="451" t="e">
        <f>AW212/$BH212/(1-ER212)</f>
        <v>#VALUE!</v>
      </c>
      <c r="DX212" s="451" t="e">
        <f>AX212/$BH212/(1-EQ212)</f>
        <v>#VALUE!</v>
      </c>
      <c r="DY212" s="451" t="e">
        <f>AY212/$BH212/(1-ES212)</f>
        <v>#VALUE!</v>
      </c>
      <c r="DZ212" s="451" t="e">
        <f>AZ212/$BH212/(1-ET212)</f>
        <v>#VALUE!</v>
      </c>
      <c r="EA212" s="451" t="e">
        <f>BA212/$BH212/(1-AX212)</f>
        <v>#VALUE!</v>
      </c>
      <c r="EB212" s="451" t="e">
        <f>BB212/$BH212/(1-EU212)</f>
        <v>#VALUE!</v>
      </c>
      <c r="EC212" s="451" t="e">
        <f>BC212/$BH212/(1-EV212)</f>
        <v>#VALUE!</v>
      </c>
      <c r="ED212" s="451" t="e">
        <f>BD212/$BH212/(1-EW212)</f>
        <v>#VALUE!</v>
      </c>
      <c r="EE212" s="451" t="e">
        <f>BG212/BH212</f>
        <v>#VALUE!</v>
      </c>
      <c r="EF212" s="451" t="e">
        <f>DV212/SUM($DV212:$EE212)</f>
        <v>#VALUE!</v>
      </c>
      <c r="EG212" s="451" t="e">
        <f>DW212/SUM($DV212:$EE212)</f>
        <v>#VALUE!</v>
      </c>
      <c r="EH212" s="451" t="e">
        <f>DX212/SUM($DV212:$EE212)</f>
        <v>#VALUE!</v>
      </c>
      <c r="EI212" s="451" t="e">
        <f>DY212/SUM($DV212:$EE212)</f>
        <v>#VALUE!</v>
      </c>
      <c r="EJ212" s="451" t="e">
        <f>DZ212/SUM($DV212:$EE212)</f>
        <v>#VALUE!</v>
      </c>
      <c r="EK212" s="451" t="e">
        <f>EA212/SUM($DV212:$EE212)</f>
        <v>#VALUE!</v>
      </c>
      <c r="EL212" s="451" t="e">
        <f>EB212/SUM($DV212:$EE212)</f>
        <v>#VALUE!</v>
      </c>
      <c r="EM212" s="451" t="e">
        <f>EC212/SUM($DV212:$EE212)</f>
        <v>#VALUE!</v>
      </c>
      <c r="EN212" s="451" t="e">
        <f>ED212/SUM($DV212:$EE212)</f>
        <v>#VALUE!</v>
      </c>
      <c r="EO212" s="451" t="e">
        <f>EE212/SUM($DV212:$EE212)</f>
        <v>#VALUE!</v>
      </c>
      <c r="EP212" s="450">
        <f>EP211</f>
        <v>0.080000000000000002</v>
      </c>
      <c r="EQ212" s="450">
        <f>EQ211</f>
        <v>0.014999999999999999</v>
      </c>
      <c r="ER212" s="450">
        <f>ER211</f>
        <v>0.014999999999999999</v>
      </c>
      <c r="ES212" s="450">
        <f>ES211</f>
        <v>0.014999999999999999</v>
      </c>
      <c r="ET212" s="450">
        <f>ET211</f>
        <v>0.014999999999999999</v>
      </c>
      <c r="EU212" s="450">
        <f>EU211</f>
        <v>0.089999999999999997</v>
      </c>
      <c r="EV212" s="450">
        <f>EV211</f>
        <v>0.089999999999999997</v>
      </c>
      <c r="EW212" s="450">
        <f>EW211</f>
        <v>0.089999999999999997</v>
      </c>
      <c r="EX212" s="431" t="str">
        <f>IF(_tag_month_day!AS202="","",_tag_month_day!AS202/100)</f>
        <v/>
      </c>
      <c r="EY212" s="431" t="str">
        <f>IF(_tag_month_day!AT202="","",_tag_month_day!AT202/100)</f>
        <v/>
      </c>
      <c r="EZ212" s="431" t="str">
        <f>IF(_tag_month_day!AU202="","",_tag_month_day!AU202/100)</f>
        <v/>
      </c>
      <c r="FA212" s="431" t="str">
        <f>IF(_tag_month_day!AV202="","",_tag_month_day!AV202/100)</f>
        <v/>
      </c>
      <c r="FB212" s="431" t="str">
        <f>IF(_tag_month_day!AW202="","",_tag_month_day!AW202/100)</f>
        <v/>
      </c>
      <c r="FC212" s="431" t="str">
        <f>IF(_tag_month_day!AX202="","",_tag_month_day!AX202/100)</f>
        <v/>
      </c>
      <c r="FD212" s="449" t="str">
        <f>IF(_tag_month_day!AY202="","",_tag_month_day!AY202/100)</f>
        <v/>
      </c>
      <c r="FE212" s="449" t="str">
        <f>IF(_tag_month_day!AZ202="","",_tag_month_day!AZ202/100)</f>
        <v/>
      </c>
      <c r="FF212" s="449" t="str">
        <f>IF(_tag_month_day!BA202="","",_tag_month_day!BA202/100)</f>
        <v/>
      </c>
      <c r="FG212" s="449" t="str">
        <f>IF(_tag_month_day!BB202="","",_tag_month_day!BB202/100)</f>
        <v/>
      </c>
      <c r="FH212" s="467" t="str">
        <f>IF(_tag_month_day!BC202="","",_tag_month_day!BC202/100)</f>
        <v/>
      </c>
      <c r="FI212" s="449">
        <f>FI211</f>
        <v>0.40999999999999998</v>
      </c>
      <c r="FJ212" s="449">
        <f>FJ211</f>
        <v>0.11</v>
      </c>
      <c r="FK212" s="449">
        <f>FK211</f>
        <v>0.014999999999999999</v>
      </c>
      <c r="FL212" s="449">
        <f>FL211</f>
        <v>0</v>
      </c>
      <c r="FM212" s="467">
        <f>FM211</f>
        <v>0.0001</v>
      </c>
      <c r="FN212" s="449">
        <f>FN211</f>
        <v>0.32000000000000001</v>
      </c>
      <c r="FO212" s="449">
        <f>FO211</f>
        <v>0.20000000000000001</v>
      </c>
      <c r="FP212" s="449">
        <f>FP211</f>
        <v>0.01</v>
      </c>
      <c r="FQ212" s="449">
        <f>FQ211</f>
        <v>0</v>
      </c>
      <c r="FR212" s="467">
        <f>FR211</f>
        <v>0.0001</v>
      </c>
      <c r="FS212" s="449" t="str">
        <f>IF(_tag_month_day!BD202="","",_tag_month_day!BD202/100)</f>
        <v/>
      </c>
      <c r="FT212" s="449" t="str">
        <f>IF(_tag_month_day!BE202="","",_tag_month_day!BE202/100)</f>
        <v/>
      </c>
      <c r="FU212" s="449" t="str">
        <f>IF(_tag_month_day!BF202="","",_tag_month_day!BF202/100)</f>
        <v/>
      </c>
      <c r="FV212" s="449" t="str">
        <f>IF(_tag_month_day!BG202="","",_tag_month_day!BG202/100)</f>
        <v/>
      </c>
      <c r="FW212" s="467" t="str">
        <f>IF(_tag_month_day!BH202="","",_tag_month_day!BH202/100)</f>
        <v/>
      </c>
      <c r="FX212" s="449" t="str">
        <f>IF(_tag_month_day!BI202="","",_tag_month_day!BI202/100)</f>
        <v/>
      </c>
      <c r="FY212" s="449" t="str">
        <f>IF(_tag_month_day!BJ202="","",_tag_month_day!BJ202/100)</f>
        <v/>
      </c>
      <c r="FZ212" s="468" t="str">
        <f>IF(_tag_month_day!BK202="","",_tag_month_day!BK202/100)</f>
        <v/>
      </c>
      <c r="GA212" s="449" t="str">
        <f>IF(_tag_month_day!BL202="","",_tag_month_day!BL202/100)</f>
        <v/>
      </c>
      <c r="GB212" s="467" t="str">
        <f>IF(_tag_month_day!BM202="","",_tag_month_day!BM202/100)</f>
        <v/>
      </c>
      <c r="GC212" s="431" t="str">
        <f>IF(_tag_month_day!BN202="","",_tag_month_day!BN202/100)</f>
        <v/>
      </c>
      <c r="GD212" s="431" t="str">
        <f>IF(_tag_month_day!BO202="","",_tag_month_day!BO202/100)</f>
        <v/>
      </c>
      <c r="GE212" s="431" t="str">
        <f>IF(_tag_month_day!BP202="","",_tag_month_day!BP202/100)</f>
        <v/>
      </c>
      <c r="GF212" s="431" t="str">
        <f>IF(_tag_month_day!BQ202="","",_tag_month_day!BQ202/100)</f>
        <v/>
      </c>
      <c r="GG212" s="431" t="str">
        <f>IF(_tag_month_day!BR202="","",_tag_month_day!BR202/100)</f>
        <v/>
      </c>
      <c r="GH212" s="431" t="str">
        <f>IF(_tag_month_day!BS202="","",_tag_month_day!BS202/100)</f>
        <v/>
      </c>
      <c r="GI212" s="467" t="str">
        <f>IF(_tag_month_day!BT202="","",_tag_month_day!BT202/100)</f>
        <v/>
      </c>
      <c r="GJ212" s="469" t="str">
        <f>IF(_tag_month_day!BU202="","",_tag_month_day!BU202/100)</f>
        <v/>
      </c>
      <c r="GK212" s="470">
        <f>GK211</f>
        <v>0.070000000000000007</v>
      </c>
      <c r="GL212" s="470">
        <f>GL211</f>
        <v>0.029999999999999999</v>
      </c>
      <c r="GM212" s="471" t="str">
        <f>IF(_tag_month_day!BX202="","",_tag_month_day!BX202/100)</f>
        <v/>
      </c>
      <c r="GN212" s="470">
        <f>GN211</f>
        <v>0.070000000000000007</v>
      </c>
      <c r="GO212" s="470">
        <f>GO211</f>
        <v>0.029999999999999999</v>
      </c>
      <c r="GP212" s="470">
        <f>GP211</f>
        <v>0.089999999999999997</v>
      </c>
      <c r="GQ212" s="470">
        <f>GQ211</f>
        <v>0.029999999999999999</v>
      </c>
      <c r="GR212" s="471" t="str">
        <f>IF(_tag_month_day!CA202="","",_tag_month_day!CA202/100)</f>
        <v/>
      </c>
      <c r="GS212" s="472">
        <f>GS211</f>
        <v>0.95299999999999996</v>
      </c>
      <c r="GT212" s="472">
        <f>GT211</f>
        <v>0.55000000000000004</v>
      </c>
      <c r="GU212" s="472">
        <f>GU211</f>
        <v>0.55000000000000004</v>
      </c>
      <c r="GV212" s="472">
        <f>GV211</f>
        <v>0.55000000000000004</v>
      </c>
      <c r="GW212" s="472">
        <f>GW211</f>
        <v>0.5</v>
      </c>
      <c r="GX212" s="472">
        <f>GX211</f>
        <v>0.93500000000000005</v>
      </c>
      <c r="GY212" s="472">
        <f>GY211</f>
        <v>0.14999999999999999</v>
      </c>
      <c r="GZ212" s="472">
        <f>GZ211</f>
        <v>1</v>
      </c>
      <c r="HA212" s="474">
        <f>HA211</f>
        <v>0.047</v>
      </c>
      <c r="HB212" s="474">
        <f>HB211</f>
        <v>0.45000000000000001</v>
      </c>
      <c r="HC212" s="474">
        <f>HC211</f>
        <v>0.45000000000000001</v>
      </c>
      <c r="HD212" s="474">
        <f>HD211</f>
        <v>0.45000000000000001</v>
      </c>
      <c r="HE212" s="474">
        <f>HE211</f>
        <v>0.5</v>
      </c>
      <c r="HF212" s="474">
        <f>HF211</f>
        <v>0.065000000000000002</v>
      </c>
      <c r="HG212" s="474">
        <f>HG211</f>
        <v>0.84999999999999998</v>
      </c>
      <c r="HH212" s="474">
        <f>HH211</f>
        <v>0</v>
      </c>
      <c r="HI212" s="10" t="e">
        <f>IF(BZ212&lt;&gt;"",CK212-BV212,0)</f>
        <v>#VALUE!</v>
      </c>
      <c r="HJ212" s="10" t="e">
        <f>IF(AJ212&gt;0,AH212-AJ212,0)</f>
        <v>#VALUE!</v>
      </c>
      <c r="HK212" s="466">
        <f>HK211</f>
        <v>0.84999999999999998</v>
      </c>
      <c r="HL212" s="424">
        <f>HL211</f>
        <v>550000</v>
      </c>
      <c r="HM212" s="424">
        <f>HM211</f>
        <v>480000</v>
      </c>
      <c r="HN212" s="465" t="e">
        <f>(DJ212*EZ212+DK212*FH212+DL212*FM212+DM212*FR212+DN212*FW212+DO212*GB212+DS212*GI212+DP212*GM212+DR212*GR212)*1000*2</f>
        <v>#VALUE!</v>
      </c>
      <c r="HO212" s="465" t="e">
        <f>HN212*HK212*$HO$2/HL212*1000000</f>
        <v>#VALUE!</v>
      </c>
      <c r="HP212" s="465" t="e">
        <f>HN212*HK212*$HP$2/HM212*1000000</f>
        <v>#VALUE!</v>
      </c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</row>
    <row customFormat="1" r="213" s="0">
      <c r="A213" s="420">
        <v>202</v>
      </c>
      <c r="B213" s="421">
        <f ca="1">IF(D213=D212,B212,IF(D213="夜班",B212+1,B212))</f>
        <v>43594</v>
      </c>
      <c r="C213" s="422">
        <f>C212</f>
        <v>0.041666666666666699</v>
      </c>
      <c r="D213" s="10" t="str">
        <f ca="1">IF(HOUR(G213)&lt;8,"夜班",IF(HOUR(G213)&lt;16,"白班",IF(HOUR(G213)&lt;24,"中班",0)))</f>
        <v>白班</v>
      </c>
      <c r="E213" s="10" t="e">
        <f ca="1">IF(F213=1,"甲",IF(F213=2,"乙",IF(F213=3,"丙",IF(F213=4,"丁",""))))</f>
        <v>#REF!</v>
      </c>
      <c r="F213" s="10" t="e">
        <f ca="1">SUMPRODUCT((成本日报!$A$3:$A$95=计划!B213)*(成本日报!$B$3:$B$95=计划!$D213),成本日报!$C$3:$C$95)</f>
        <v>#REF!</v>
      </c>
      <c r="G213" s="423">
        <f ca="1">G212+C212</f>
        <v>43594.374999999513</v>
      </c>
      <c r="H213" s="423">
        <f ca="1">$G213+$C213/60*10+$C213*0</f>
        <v>43594.381944443958</v>
      </c>
      <c r="I213" s="423">
        <f ca="1">$G213+$C213/60*18+$C213*0</f>
        <v>43594.38749999951</v>
      </c>
      <c r="J213" s="423">
        <f ca="1">$G213+$C213/60*0+$C213*1</f>
        <v>43594.416666666177</v>
      </c>
      <c r="K213" s="423">
        <f ca="1">$G213+$C213/60*30+$C213*2</f>
        <v>43594.479166666184</v>
      </c>
      <c r="L213" s="423">
        <f ca="1">$G213+$C213/60*0+$C213*3</f>
        <v>43594.499999999513</v>
      </c>
      <c r="M213" s="424" t="str">
        <f>IF(_tag_month_day!A203="","",_tag_month_day!A203)</f>
        <v/>
      </c>
      <c r="N213" s="424" t="str">
        <f>IF(_tag_month_day!B203="","",_tag_month_day!B203)</f>
        <v/>
      </c>
      <c r="O213" s="425" t="e">
        <f>IF(M213+N213=0,"",M213+N213)</f>
        <v>#VALUE!</v>
      </c>
      <c r="P213" s="424" t="str">
        <f>IF(_tag_month_day!C203="","",_tag_month_day!C203)</f>
        <v/>
      </c>
      <c r="Q213" s="424" t="str">
        <f>IF(_tag_month_day!D203="","",_tag_month_day!D203)</f>
        <v/>
      </c>
      <c r="R213" s="426" t="str">
        <f>IF(_tag_month_day!CB203="","",_tag_month_day!CB203/100)</f>
        <v/>
      </c>
      <c r="S213" s="427" t="str">
        <f>IF(_tag_month_day!E203="","",_tag_month_day!E203)</f>
        <v/>
      </c>
      <c r="T213" s="427" t="str">
        <f>IF(_tag_month_day!F203="","",_tag_month_day!F203)</f>
        <v/>
      </c>
      <c r="U213" s="428" t="e">
        <f>S213+T213</f>
        <v>#VALUE!</v>
      </c>
      <c r="V213" s="429" t="e">
        <f>U213/AJ213</f>
        <v>#VALUE!</v>
      </c>
      <c r="W213" s="430" t="str">
        <f>IF(_jhy_month_day!A203="","",_jhy_month_day!A203)</f>
        <v/>
      </c>
      <c r="X213" s="431" t="str">
        <f>IF(_jhy_month_day!B203="","",_jhy_month_day!B203/100)</f>
        <v/>
      </c>
      <c r="Y213" s="431" t="str">
        <f>IF(_jhy_month_day!C203="","",_jhy_month_day!C203/100)</f>
        <v/>
      </c>
      <c r="Z213" s="432">
        <f>Z209+1</f>
        <v>51</v>
      </c>
      <c r="AA213" s="433" t="str">
        <f>IF(_tag_month_day!G203="","",_tag_month_day!G203/100)</f>
        <v/>
      </c>
      <c r="AB213" s="433" t="str">
        <f>IF(_tag_month_day!H203="","",_tag_month_day!H203/100)</f>
        <v/>
      </c>
      <c r="AC213" s="434">
        <f>IF(X213="",AC212,BK213*($AV212*X213+$AW212*FD212+$AX212*FI212+$AY212*FN212+$AZ212*FS212+$BA212*FX212+$BG212*GE212)/(AV212*Y213+AX212*FK212+AW212*FF212+AY212*FP212+AZ212*FU212+BA212*FZ212+BG212*GG212+BB212*GK212+BC212*GN212+BD212*GP212))</f>
        <v>1.59963432013121</v>
      </c>
      <c r="AD213" s="435" t="str">
        <f>IF(AC213=AC212,"",AC213-AC212)</f>
        <v/>
      </c>
      <c r="AE213" s="436" t="str">
        <f>IF(1-AF213=0,"",(1-AF213))</f>
        <v/>
      </c>
      <c r="AF213" s="437">
        <v>1</v>
      </c>
      <c r="AG213" s="10" t="str">
        <f>AG212</f>
        <v>8B4</v>
      </c>
      <c r="AH213" s="438" t="str">
        <f>AH212</f>
        <v/>
      </c>
      <c r="AI213" s="424" t="e">
        <f>IF(ROUND(AJ213-AJ212,1)=0,"",AJ213-AJ212)</f>
        <v>#VALUE!</v>
      </c>
      <c r="AJ213" s="10" t="str">
        <f>IF(_tag_month_day!I203="","",_tag_month_day!I203)</f>
        <v/>
      </c>
      <c r="AK213" s="440"/>
      <c r="AL213" s="440"/>
      <c r="AM213" s="440"/>
      <c r="AN213" s="441">
        <f>AN212</f>
        <v>2</v>
      </c>
      <c r="AO213" s="441">
        <f>AO212</f>
        <v>8</v>
      </c>
      <c r="AP213" s="442" t="e">
        <f>(IF(AN213=0,AS212,AS212*(1+AO213/AN213)/(AR213+AO213/AN213)))+AT213</f>
        <v>#VALUE!</v>
      </c>
      <c r="AQ213" s="443" t="str">
        <f>IF(_tag_month_day!J203="","",_tag_month_day!J203/100)</f>
        <v/>
      </c>
      <c r="AR213" s="444">
        <f>AR212</f>
        <v>1.3</v>
      </c>
      <c r="AS213" s="445" t="e">
        <f>AQ213*(AN213*AR213+AO213)/(AN213+AO213)</f>
        <v>#VALUE!</v>
      </c>
      <c r="AT213" s="445" t="e">
        <f>(SUM(BE213:BF213)-SUM(BE212:BF212))*0.05</f>
        <v>#VALUE!</v>
      </c>
      <c r="AU213" s="446" t="str">
        <f>IF(_tag_month_day!CC203="","",IF(_tag_month_day!CC203&gt;0,_tag_month_day!CD203,_tag_month_day!CE203))</f>
        <v/>
      </c>
      <c r="AV213" s="447" t="str">
        <f>IF(_tag_month_day!L203="","",_tag_month_day!L203/100)</f>
        <v/>
      </c>
      <c r="AW213" s="431">
        <f>AW212</f>
        <v>0</v>
      </c>
      <c r="AX213" s="431">
        <f>AX212</f>
        <v>0</v>
      </c>
      <c r="AY213" s="431" t="str">
        <f>IF(_tag_month_day!M203="","",_tag_month_day!M203/100)</f>
        <v/>
      </c>
      <c r="AZ213" s="431" t="str">
        <f>IF(_tag_month_day!N203="","",_tag_month_day!N203/100)</f>
        <v/>
      </c>
      <c r="BA213" s="431" t="str">
        <f>IF(_tag_month_day!O203="","",_tag_month_day!O203/100)</f>
        <v/>
      </c>
      <c r="BB213" s="448" t="str">
        <f>IF(_tag_month_day!P203="","",_tag_month_day!P203/100)</f>
        <v/>
      </c>
      <c r="BC213" s="448">
        <f>BC212</f>
        <v>0</v>
      </c>
      <c r="BD213" s="448" t="str">
        <f>IF(_tag_month_day!Q203="","",_tag_month_day!Q203/100)</f>
        <v/>
      </c>
      <c r="BE213" s="449" t="str">
        <f>IF(_tag_month_day!R203="","",_tag_month_day!R203/100)</f>
        <v/>
      </c>
      <c r="BF213" s="388" t="e">
        <f>(AU213*(100+BE213*100))/(AJ213-AU213)/100</f>
        <v>#VALUE!</v>
      </c>
      <c r="BG213" s="450" t="e">
        <f>BE213+BF213</f>
        <v>#VALUE!</v>
      </c>
      <c r="BH213" s="451" t="e">
        <f>SUM(AV213:BF213)</f>
        <v>#VALUE!</v>
      </c>
      <c r="BI213" s="452" t="e">
        <f>IF(CX213=0,BI212,(DK213*查询!$R$5+DL213*查询!$Q$5+DM213*查询!$N$5+DN213*查询!$O$5+DO213*查询!$P$5)*AF213/CX213)</f>
        <v>#VALUE!</v>
      </c>
      <c r="BJ213" s="452" t="e">
        <f>IF(CX213=0,BJ212,(DP213*查询!$S$5+DQ213*查询!$T$5+DR213*查询!$U$5)*AF213/CX213)</f>
        <v>#VALUE!</v>
      </c>
      <c r="BK213" s="452">
        <f>BK212</f>
        <v>1</v>
      </c>
      <c r="BL213" s="453" t="e">
        <f>SUMPRODUCT((AV213:BA213)*(GS213:GX213))/((GS213:GX213)+SUM(BB213:BD213)*GY213+BG213*GZ213)</f>
        <v>#VALUE!</v>
      </c>
      <c r="BM213" s="453" t="e">
        <f>BK213*($AV213*FB213+$AW213*FD213+$AX213*FI213+$AY213*FN213+$AZ213*FS213+$BA213*FX213+$BG213*GE213)/(AV213*EY213+AX213*FK213+AW213*FF213+AY213*FP213+AZ213*FU213+BA213*FZ213+BG213*GG213+BB213*GK213+BC213*GN213+BD213*GP213)</f>
        <v>#VALUE!</v>
      </c>
      <c r="BN213" s="453" t="e">
        <f>($AV213*FC213+$AX213*FJ213+$AW213*FE213+$AY213*FO213+$AZ213*FT213+$BA213*FY213+$BG213*GF213)/($AV213*FA213+BG213*GH213+BB213*GL213+BC213*GO213+BD213*GQ213+BA213*GA213)</f>
        <v>#VALUE!</v>
      </c>
      <c r="BO213" s="454" t="e">
        <f>SUMPRODUCT(AV213:BA213*GS213:GX213)/(GS213:GX213+(BB213+BC213+BD213)*GY213+BG213)</f>
        <v>#VALUE!</v>
      </c>
      <c r="BP213" s="454" t="e">
        <f>SUMPRODUCT(AV213:BA213*GS213:GX213)/(GS213:GX213+(BB213+BC213+BD213)*GY213+BG213)</f>
        <v>#VALUE!</v>
      </c>
      <c r="BQ213" s="454" t="e">
        <f>SUMPRODUCT(AV213:BA213*GS213:GX213)/(GS213:GX213+(BB213+BC213+BD213)*GY213+BG213)</f>
        <v>#VALUE!</v>
      </c>
      <c r="BR213" s="453" t="str">
        <f>IF(_tag_month_day!T203="","",_tag_month_day!T203)</f>
        <v/>
      </c>
      <c r="BS213" s="453" t="str">
        <f>IF(_tag_month_day!U203="","",_tag_month_day!U203)</f>
        <v/>
      </c>
      <c r="BT213" s="455" t="str">
        <f>IF(CK213="","",IF((CK213&gt;=BV213-0.12)*(CK213&lt;=BV213+0.12),"合格","不合格"))</f>
        <v/>
      </c>
      <c r="BU213" s="456" t="str">
        <f>IF(_tag_month_day!V203="","",_tag_month_day!V203)</f>
        <v/>
      </c>
      <c r="BV213" s="457" t="str">
        <f>IF(_tag_month_day!W203="","",_tag_month_day!W203)</f>
        <v/>
      </c>
      <c r="BW213" s="458" t="str">
        <f>IF(_tag_month_day!X203="","",_tag_month_day!X203)</f>
        <v/>
      </c>
      <c r="BX213" s="458" t="str">
        <f>IF(_tag_month_day!Y203="","",_tag_month_day!Y203)</f>
        <v/>
      </c>
      <c r="BY213" s="459">
        <f ca="1">L213</f>
        <v>43594.499999999513</v>
      </c>
      <c r="BZ213" s="460"/>
      <c r="CA213" s="461"/>
      <c r="CB213" s="424" t="str">
        <f>IF(_tag_month_day!Z203="","",_tag_month_day!Z203)</f>
        <v/>
      </c>
      <c r="CC213" s="424" t="str">
        <f>IF(_tag_month_day!AA203="","",_tag_month_day!AA203)</f>
        <v/>
      </c>
      <c r="CD213" s="424" t="str">
        <f>IF(_tag_month_day!AB203="","",_tag_month_day!AB203)</f>
        <v/>
      </c>
      <c r="CE213" s="424" t="str">
        <f>IF(_tag_month_day!AC203="","",_tag_month_day!AC203)</f>
        <v/>
      </c>
      <c r="CF213" s="424" t="str">
        <f>IF(_tag_month_day!AD203="","",_tag_month_day!AD203)</f>
        <v/>
      </c>
      <c r="CG213" s="424" t="str">
        <f>IF(_tag_month_day!AE203="","",_tag_month_day!AE203)</f>
        <v/>
      </c>
      <c r="CH213" s="424" t="str">
        <f>IF(_tag_month_day!AF203="","",_tag_month_day!AF203)</f>
        <v/>
      </c>
      <c r="CI213" s="424" t="str">
        <f>IF(_tag_month_day!AG203="","",_tag_month_day!AG203)</f>
        <v/>
      </c>
      <c r="CJ213" s="424" t="str">
        <f>IF(_tag_month_day!AH203="","",_tag_month_day!AH203)</f>
        <v/>
      </c>
      <c r="CK213" s="424" t="str">
        <f>IF(_tag_month_day!AI203="","",_tag_month_day!AI203)</f>
        <v/>
      </c>
      <c r="CL213" s="4" t="str">
        <f>IF(_tag_month_day!AJ203="","",_tag_month_day!AJ203)</f>
        <v/>
      </c>
      <c r="CM213" s="4" t="str">
        <f>IF(_tag_month_day!AK203="","",_tag_month_day!AK203)</f>
        <v/>
      </c>
      <c r="CN213" s="4" t="str">
        <f>IF(_tag_month_day!AL203="","",_tag_month_day!AL203)</f>
        <v/>
      </c>
      <c r="CO213" s="4" t="str">
        <f>IF(_tag_month_day!AM203="","",_tag_month_day!AM203)</f>
        <v/>
      </c>
      <c r="CP213" s="4" t="str">
        <f>IF(_tag_month_day!AN203="","",_tag_month_day!AN203)</f>
        <v/>
      </c>
      <c r="CQ213" s="4" t="str">
        <f>IF(_tag_month_day!AO203="","",_tag_month_day!AO203)</f>
        <v/>
      </c>
      <c r="CR213" s="462" t="str">
        <f>IF(_tag_month_day!AP203="","",_tag_month_day!AP203)</f>
        <v/>
      </c>
      <c r="CS213" s="463" t="str">
        <f>IF(_tag_month_day!AQ203="","",_tag_month_day!AQ203)</f>
        <v/>
      </c>
      <c r="CT213" s="4" t="str">
        <f>IF(_tag_month_day!AR203="","",_tag_month_day!AR203)</f>
        <v/>
      </c>
      <c r="CU213" s="464" t="e">
        <f>DU213/AJ213</f>
        <v>#VALUE!</v>
      </c>
      <c r="CV213" s="451" t="e">
        <f>BG213/BH213</f>
        <v>#VALUE!</v>
      </c>
      <c r="CW213" s="465" t="e">
        <f>AJ213*(1-CV213)*CU213*AF213</f>
        <v>#VALUE!</v>
      </c>
      <c r="CX213" s="465" t="e">
        <f>CW213*94%</f>
        <v>#VALUE!</v>
      </c>
      <c r="CY213" s="466" t="e">
        <f>IF(CX213=0,0,DS213/(DS213+CX213))</f>
        <v>#VALUE!</v>
      </c>
      <c r="CZ213" s="465" t="e">
        <f>$AJ213*EF213</f>
        <v>#VALUE!</v>
      </c>
      <c r="DA213" s="465" t="e">
        <f>$AJ213*EG213</f>
        <v>#VALUE!</v>
      </c>
      <c r="DB213" s="465" t="e">
        <f>$AJ213*EH213</f>
        <v>#VALUE!</v>
      </c>
      <c r="DC213" s="465" t="e">
        <f>$AJ213*EI213</f>
        <v>#VALUE!</v>
      </c>
      <c r="DD213" s="465" t="e">
        <f>$AJ213*EJ213</f>
        <v>#VALUE!</v>
      </c>
      <c r="DE213" s="465" t="e">
        <f>$AJ213*EK213</f>
        <v>#VALUE!</v>
      </c>
      <c r="DF213" s="465" t="e">
        <f>$AJ213*EL213</f>
        <v>#VALUE!</v>
      </c>
      <c r="DG213" s="465" t="e">
        <f>$AJ213*EM213</f>
        <v>#VALUE!</v>
      </c>
      <c r="DH213" s="465" t="e">
        <f>$AJ213*EN213</f>
        <v>#VALUE!</v>
      </c>
      <c r="DI213" s="465" t="e">
        <f>$AJ213*EO213</f>
        <v>#VALUE!</v>
      </c>
      <c r="DJ213" s="465" t="e">
        <f>CZ213*(1-EP213)</f>
        <v>#VALUE!</v>
      </c>
      <c r="DK213" s="465" t="e">
        <f>DA213*(1-ER213)</f>
        <v>#VALUE!</v>
      </c>
      <c r="DL213" s="465" t="e">
        <f>DB213*(1-EQ213)</f>
        <v>#VALUE!</v>
      </c>
      <c r="DM213" s="465" t="e">
        <f>DC213*(1-ES213)</f>
        <v>#VALUE!</v>
      </c>
      <c r="DN213" s="465" t="e">
        <f>DD213*(1-ET213)</f>
        <v>#VALUE!</v>
      </c>
      <c r="DO213" s="465" t="e">
        <f>DE213</f>
        <v>#VALUE!</v>
      </c>
      <c r="DP213" s="465" t="e">
        <f>DF213*(1-EU213)</f>
        <v>#VALUE!</v>
      </c>
      <c r="DQ213" s="465" t="e">
        <f>DG213*(1-EV213)</f>
        <v>#VALUE!</v>
      </c>
      <c r="DR213" s="465" t="e">
        <f>DH213*(1-EW213)</f>
        <v>#VALUE!</v>
      </c>
      <c r="DS213" s="465" t="e">
        <f>DI213</f>
        <v>#VALUE!</v>
      </c>
      <c r="DT213" s="465" t="e">
        <f>SUM(DJ213:DS213)</f>
        <v>#VALUE!</v>
      </c>
      <c r="DU213" s="465" t="e">
        <f>(GS213:GX213)+(DP213+DQ213+DR213)*GY213+DS213</f>
        <v>#VALUE!</v>
      </c>
      <c r="DV213" s="451" t="e">
        <f>AV213/$BH213/(1-EP213)</f>
        <v>#VALUE!</v>
      </c>
      <c r="DW213" s="451" t="e">
        <f>AW213/$BH213/(1-ER213)</f>
        <v>#VALUE!</v>
      </c>
      <c r="DX213" s="451" t="e">
        <f>AX213/$BH213/(1-EQ213)</f>
        <v>#VALUE!</v>
      </c>
      <c r="DY213" s="451" t="e">
        <f>AY213/$BH213/(1-ES213)</f>
        <v>#VALUE!</v>
      </c>
      <c r="DZ213" s="451" t="e">
        <f>AZ213/$BH213/(1-ET213)</f>
        <v>#VALUE!</v>
      </c>
      <c r="EA213" s="451" t="e">
        <f>BA213/$BH213/(1-AX213)</f>
        <v>#VALUE!</v>
      </c>
      <c r="EB213" s="451" t="e">
        <f>BB213/$BH213/(1-EU213)</f>
        <v>#VALUE!</v>
      </c>
      <c r="EC213" s="451" t="e">
        <f>BC213/$BH213/(1-EV213)</f>
        <v>#VALUE!</v>
      </c>
      <c r="ED213" s="451" t="e">
        <f>BD213/$BH213/(1-EW213)</f>
        <v>#VALUE!</v>
      </c>
      <c r="EE213" s="451" t="e">
        <f>BG213/BH213</f>
        <v>#VALUE!</v>
      </c>
      <c r="EF213" s="451" t="e">
        <f>DV213/SUM($DV213:$EE213)</f>
        <v>#VALUE!</v>
      </c>
      <c r="EG213" s="451" t="e">
        <f>DW213/SUM($DV213:$EE213)</f>
        <v>#VALUE!</v>
      </c>
      <c r="EH213" s="451" t="e">
        <f>DX213/SUM($DV213:$EE213)</f>
        <v>#VALUE!</v>
      </c>
      <c r="EI213" s="451" t="e">
        <f>DY213/SUM($DV213:$EE213)</f>
        <v>#VALUE!</v>
      </c>
      <c r="EJ213" s="451" t="e">
        <f>DZ213/SUM($DV213:$EE213)</f>
        <v>#VALUE!</v>
      </c>
      <c r="EK213" s="451" t="e">
        <f>EA213/SUM($DV213:$EE213)</f>
        <v>#VALUE!</v>
      </c>
      <c r="EL213" s="451" t="e">
        <f>EB213/SUM($DV213:$EE213)</f>
        <v>#VALUE!</v>
      </c>
      <c r="EM213" s="451" t="e">
        <f>EC213/SUM($DV213:$EE213)</f>
        <v>#VALUE!</v>
      </c>
      <c r="EN213" s="451" t="e">
        <f>ED213/SUM($DV213:$EE213)</f>
        <v>#VALUE!</v>
      </c>
      <c r="EO213" s="451" t="e">
        <f>EE213/SUM($DV213:$EE213)</f>
        <v>#VALUE!</v>
      </c>
      <c r="EP213" s="450">
        <f>EP212</f>
        <v>0.080000000000000002</v>
      </c>
      <c r="EQ213" s="450">
        <f>EQ212</f>
        <v>0.014999999999999999</v>
      </c>
      <c r="ER213" s="450">
        <f>ER212</f>
        <v>0.014999999999999999</v>
      </c>
      <c r="ES213" s="450">
        <f>ES212</f>
        <v>0.014999999999999999</v>
      </c>
      <c r="ET213" s="450">
        <f>ET212</f>
        <v>0.014999999999999999</v>
      </c>
      <c r="EU213" s="450">
        <f>EU212</f>
        <v>0.089999999999999997</v>
      </c>
      <c r="EV213" s="450">
        <f>EV212</f>
        <v>0.089999999999999997</v>
      </c>
      <c r="EW213" s="450">
        <f>EW212</f>
        <v>0.089999999999999997</v>
      </c>
      <c r="EX213" s="431" t="str">
        <f>IF(_tag_month_day!AS203="","",_tag_month_day!AS203/100)</f>
        <v/>
      </c>
      <c r="EY213" s="431" t="str">
        <f>IF(_tag_month_day!AT203="","",_tag_month_day!AT203/100)</f>
        <v/>
      </c>
      <c r="EZ213" s="431" t="str">
        <f>IF(_tag_month_day!AU203="","",_tag_month_day!AU203/100)</f>
        <v/>
      </c>
      <c r="FA213" s="431" t="str">
        <f>IF(_tag_month_day!AV203="","",_tag_month_day!AV203/100)</f>
        <v/>
      </c>
      <c r="FB213" s="431" t="str">
        <f>IF(_tag_month_day!AW203="","",_tag_month_day!AW203/100)</f>
        <v/>
      </c>
      <c r="FC213" s="431" t="str">
        <f>IF(_tag_month_day!AX203="","",_tag_month_day!AX203/100)</f>
        <v/>
      </c>
      <c r="FD213" s="449" t="str">
        <f>IF(_tag_month_day!AY203="","",_tag_month_day!AY203/100)</f>
        <v/>
      </c>
      <c r="FE213" s="449" t="str">
        <f>IF(_tag_month_day!AZ203="","",_tag_month_day!AZ203/100)</f>
        <v/>
      </c>
      <c r="FF213" s="449" t="str">
        <f>IF(_tag_month_day!BA203="","",_tag_month_day!BA203/100)</f>
        <v/>
      </c>
      <c r="FG213" s="449" t="str">
        <f>IF(_tag_month_day!BB203="","",_tag_month_day!BB203/100)</f>
        <v/>
      </c>
      <c r="FH213" s="467" t="str">
        <f>IF(_tag_month_day!BC203="","",_tag_month_day!BC203/100)</f>
        <v/>
      </c>
      <c r="FI213" s="449">
        <f>FI212</f>
        <v>0.40999999999999998</v>
      </c>
      <c r="FJ213" s="449">
        <f>FJ212</f>
        <v>0.11</v>
      </c>
      <c r="FK213" s="449">
        <f>FK212</f>
        <v>0.014999999999999999</v>
      </c>
      <c r="FL213" s="449">
        <f>FL212</f>
        <v>0</v>
      </c>
      <c r="FM213" s="467">
        <f>FM212</f>
        <v>0.0001</v>
      </c>
      <c r="FN213" s="449">
        <f>FN212</f>
        <v>0.32000000000000001</v>
      </c>
      <c r="FO213" s="449">
        <f>FO212</f>
        <v>0.20000000000000001</v>
      </c>
      <c r="FP213" s="449">
        <f>FP212</f>
        <v>0.01</v>
      </c>
      <c r="FQ213" s="449">
        <f>FQ212</f>
        <v>0</v>
      </c>
      <c r="FR213" s="467">
        <f>FR212</f>
        <v>0.0001</v>
      </c>
      <c r="FS213" s="449" t="str">
        <f>IF(_tag_month_day!BD203="","",_tag_month_day!BD203/100)</f>
        <v/>
      </c>
      <c r="FT213" s="449" t="str">
        <f>IF(_tag_month_day!BE203="","",_tag_month_day!BE203/100)</f>
        <v/>
      </c>
      <c r="FU213" s="449" t="str">
        <f>IF(_tag_month_day!BF203="","",_tag_month_day!BF203/100)</f>
        <v/>
      </c>
      <c r="FV213" s="449" t="str">
        <f>IF(_tag_month_day!BG203="","",_tag_month_day!BG203/100)</f>
        <v/>
      </c>
      <c r="FW213" s="467" t="str">
        <f>IF(_tag_month_day!BH203="","",_tag_month_day!BH203/100)</f>
        <v/>
      </c>
      <c r="FX213" s="449" t="str">
        <f>IF(_tag_month_day!BI203="","",_tag_month_day!BI203/100)</f>
        <v/>
      </c>
      <c r="FY213" s="449" t="str">
        <f>IF(_tag_month_day!BJ203="","",_tag_month_day!BJ203/100)</f>
        <v/>
      </c>
      <c r="FZ213" s="468" t="str">
        <f>IF(_tag_month_day!BK203="","",_tag_month_day!BK203/100)</f>
        <v/>
      </c>
      <c r="GA213" s="449" t="str">
        <f>IF(_tag_month_day!BL203="","",_tag_month_day!BL203/100)</f>
        <v/>
      </c>
      <c r="GB213" s="467" t="str">
        <f>IF(_tag_month_day!BM203="","",_tag_month_day!BM203/100)</f>
        <v/>
      </c>
      <c r="GC213" s="431" t="str">
        <f>IF(_tag_month_day!BN203="","",_tag_month_day!BN203/100)</f>
        <v/>
      </c>
      <c r="GD213" s="431" t="str">
        <f>IF(_tag_month_day!BO203="","",_tag_month_day!BO203/100)</f>
        <v/>
      </c>
      <c r="GE213" s="431" t="str">
        <f>IF(_tag_month_day!BP203="","",_tag_month_day!BP203/100)</f>
        <v/>
      </c>
      <c r="GF213" s="431" t="str">
        <f>IF(_tag_month_day!BQ203="","",_tag_month_day!BQ203/100)</f>
        <v/>
      </c>
      <c r="GG213" s="431" t="str">
        <f>IF(_tag_month_day!BR203="","",_tag_month_day!BR203/100)</f>
        <v/>
      </c>
      <c r="GH213" s="431" t="str">
        <f>IF(_tag_month_day!BS203="","",_tag_month_day!BS203/100)</f>
        <v/>
      </c>
      <c r="GI213" s="467" t="str">
        <f>IF(_tag_month_day!BT203="","",_tag_month_day!BT203/100)</f>
        <v/>
      </c>
      <c r="GJ213" s="469" t="str">
        <f>IF(_tag_month_day!BU203="","",_tag_month_day!BU203/100)</f>
        <v/>
      </c>
      <c r="GK213" s="470">
        <f>GK212</f>
        <v>0.070000000000000007</v>
      </c>
      <c r="GL213" s="470">
        <f>GL212</f>
        <v>0.029999999999999999</v>
      </c>
      <c r="GM213" s="471" t="str">
        <f>IF(_tag_month_day!BX203="","",_tag_month_day!BX203/100)</f>
        <v/>
      </c>
      <c r="GN213" s="470">
        <f>GN212</f>
        <v>0.070000000000000007</v>
      </c>
      <c r="GO213" s="470">
        <f>GO212</f>
        <v>0.029999999999999999</v>
      </c>
      <c r="GP213" s="470">
        <f>GP212</f>
        <v>0.089999999999999997</v>
      </c>
      <c r="GQ213" s="470">
        <f>GQ212</f>
        <v>0.029999999999999999</v>
      </c>
      <c r="GR213" s="471" t="str">
        <f>IF(_tag_month_day!CA203="","",_tag_month_day!CA203/100)</f>
        <v/>
      </c>
      <c r="GS213" s="472">
        <f>GS212</f>
        <v>0.95299999999999996</v>
      </c>
      <c r="GT213" s="472">
        <f>GT212</f>
        <v>0.55000000000000004</v>
      </c>
      <c r="GU213" s="472">
        <f>GU212</f>
        <v>0.55000000000000004</v>
      </c>
      <c r="GV213" s="472">
        <f>GV212</f>
        <v>0.55000000000000004</v>
      </c>
      <c r="GW213" s="472">
        <f>GW212</f>
        <v>0.5</v>
      </c>
      <c r="GX213" s="472">
        <f>GX212</f>
        <v>0.93500000000000005</v>
      </c>
      <c r="GY213" s="472">
        <f>GY212</f>
        <v>0.14999999999999999</v>
      </c>
      <c r="GZ213" s="472">
        <f>GZ212</f>
        <v>1</v>
      </c>
      <c r="HA213" s="474">
        <f>HA212</f>
        <v>0.047</v>
      </c>
      <c r="HB213" s="474">
        <f>HB212</f>
        <v>0.45000000000000001</v>
      </c>
      <c r="HC213" s="474">
        <f>HC212</f>
        <v>0.45000000000000001</v>
      </c>
      <c r="HD213" s="474">
        <f>HD212</f>
        <v>0.45000000000000001</v>
      </c>
      <c r="HE213" s="474">
        <f>HE212</f>
        <v>0.5</v>
      </c>
      <c r="HF213" s="474">
        <f>HF212</f>
        <v>0.065000000000000002</v>
      </c>
      <c r="HG213" s="474">
        <f>HG212</f>
        <v>0.84999999999999998</v>
      </c>
      <c r="HH213" s="474">
        <f>HH212</f>
        <v>0</v>
      </c>
      <c r="HI213" s="10">
        <f>IF(BZ213&lt;&gt;"",CK213-BV213,0)</f>
        <v>0</v>
      </c>
      <c r="HJ213" s="10" t="e">
        <f>IF(AJ213&gt;0,AH213-AJ213,0)</f>
        <v>#VALUE!</v>
      </c>
      <c r="HK213" s="466">
        <f>HK212</f>
        <v>0.84999999999999998</v>
      </c>
      <c r="HL213" s="424">
        <f>HL212</f>
        <v>550000</v>
      </c>
      <c r="HM213" s="424">
        <f>HM212</f>
        <v>480000</v>
      </c>
      <c r="HN213" s="465" t="e">
        <f>(DJ213*EZ213+DK213*FH213+DL213*FM213+DM213*FR213+DN213*FW213+DO213*GB213+DS213*GI213+DP213*GM213+DR213*GR213)*1000*2</f>
        <v>#VALUE!</v>
      </c>
      <c r="HO213" s="465" t="e">
        <f>HN213*HK213*$HO$2/HL213*1000000</f>
        <v>#VALUE!</v>
      </c>
      <c r="HP213" s="465" t="e">
        <f>HN213*HK213*$HP$2/HM213*1000000</f>
        <v>#VALUE!</v>
      </c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</row>
    <row customFormat="1" r="214" s="0">
      <c r="A214" s="420">
        <v>203</v>
      </c>
      <c r="B214" s="421">
        <f ca="1">IF(D214=D213,B213,IF(D214="夜班",B213+1,B213))</f>
        <v>43594</v>
      </c>
      <c r="C214" s="422">
        <f>C213</f>
        <v>0.041666666666666699</v>
      </c>
      <c r="D214" s="10" t="str">
        <f ca="1">IF(HOUR(G214)&lt;8,"夜班",IF(HOUR(G214)&lt;16,"白班",IF(HOUR(G214)&lt;24,"中班",0)))</f>
        <v>白班</v>
      </c>
      <c r="E214" s="10" t="e">
        <f ca="1">IF(F214=1,"甲",IF(F214=2,"乙",IF(F214=3,"丙",IF(F214=4,"丁",""))))</f>
        <v>#REF!</v>
      </c>
      <c r="F214" s="10" t="e">
        <f ca="1">SUMPRODUCT((成本日报!$A$3:$A$95=计划!B214)*(成本日报!$B$3:$B$95=计划!$D214),成本日报!$C$3:$C$95)</f>
        <v>#REF!</v>
      </c>
      <c r="G214" s="423">
        <f ca="1">G213+C213</f>
        <v>43594.416666666177</v>
      </c>
      <c r="H214" s="423">
        <f ca="1">$G214+$C214/60*10+$C214*0</f>
        <v>43594.423611110622</v>
      </c>
      <c r="I214" s="423">
        <f ca="1">$G214+$C214/60*18+$C214*0</f>
        <v>43594.429166666174</v>
      </c>
      <c r="J214" s="423">
        <f ca="1">$G214+$C214/60*0+$C214*1</f>
        <v>43594.458333332841</v>
      </c>
      <c r="K214" s="423">
        <f ca="1">$G214+$C214/60*30+$C214*2</f>
        <v>43594.520833332848</v>
      </c>
      <c r="L214" s="423">
        <f ca="1">$G214+$C214/60*0+$C214*3</f>
        <v>43594.541666666177</v>
      </c>
      <c r="M214" s="424" t="str">
        <f>IF(_tag_month_day!A204="","",_tag_month_day!A204)</f>
        <v/>
      </c>
      <c r="N214" s="424" t="str">
        <f>IF(_tag_month_day!B204="","",_tag_month_day!B204)</f>
        <v/>
      </c>
      <c r="O214" s="425" t="e">
        <f>IF(M214+N214=0,"",M214+N214)</f>
        <v>#VALUE!</v>
      </c>
      <c r="P214" s="424" t="str">
        <f>IF(_tag_month_day!C204="","",_tag_month_day!C204)</f>
        <v/>
      </c>
      <c r="Q214" s="424" t="str">
        <f>IF(_tag_month_day!D204="","",_tag_month_day!D204)</f>
        <v/>
      </c>
      <c r="R214" s="426" t="str">
        <f>IF(_tag_month_day!CB204="","",_tag_month_day!CB204/100)</f>
        <v/>
      </c>
      <c r="S214" s="427" t="str">
        <f>IF(_tag_month_day!E204="","",_tag_month_day!E204)</f>
        <v/>
      </c>
      <c r="T214" s="427" t="str">
        <f>IF(_tag_month_day!F204="","",_tag_month_day!F204)</f>
        <v/>
      </c>
      <c r="U214" s="428" t="e">
        <f>S214+T214</f>
        <v>#VALUE!</v>
      </c>
      <c r="V214" s="429" t="e">
        <f>U214/AJ214</f>
        <v>#VALUE!</v>
      </c>
      <c r="W214" s="430" t="str">
        <f>IF(_jhy_month_day!A204="","",_jhy_month_day!A204)</f>
        <v/>
      </c>
      <c r="X214" s="431" t="str">
        <f>IF(_jhy_month_day!B204="","",_jhy_month_day!B204/100)</f>
        <v/>
      </c>
      <c r="Y214" s="431" t="str">
        <f>IF(_jhy_month_day!C204="","",_jhy_month_day!C204/100)</f>
        <v/>
      </c>
      <c r="Z214" s="432">
        <f>Z210+1</f>
        <v>51</v>
      </c>
      <c r="AA214" s="433" t="str">
        <f>IF(_tag_month_day!G204="","",_tag_month_day!G204/100)</f>
        <v/>
      </c>
      <c r="AB214" s="433" t="str">
        <f>IF(_tag_month_day!H204="","",_tag_month_day!H204/100)</f>
        <v/>
      </c>
      <c r="AC214" s="434">
        <f>IF(X214="",AC213,BK214*($AV213*X214+$AW213*FD213+$AX213*FI213+$AY213*FN213+$AZ213*FS213+$BA213*FX213+$BG213*GE213)/(AV213*Y214+AX213*FK213+AW213*FF213+AY213*FP213+AZ213*FU213+BA213*FZ213+BG213*GG213+BB213*GK213+BC213*GN213+BD213*GP213))</f>
        <v>1.59963432013121</v>
      </c>
      <c r="AD214" s="435" t="str">
        <f>IF(AC214=AC213,"",AC214-AC213)</f>
        <v/>
      </c>
      <c r="AE214" s="436" t="str">
        <f>IF(1-AF214=0,"",(1-AF214))</f>
        <v/>
      </c>
      <c r="AF214" s="437">
        <v>1</v>
      </c>
      <c r="AG214" s="10" t="str">
        <f>AG213</f>
        <v>8B4</v>
      </c>
      <c r="AH214" s="438" t="str">
        <f>AH213</f>
        <v/>
      </c>
      <c r="AI214" s="424" t="e">
        <f>IF(ROUND(AJ214-AJ213,1)=0,"",AJ214-AJ213)</f>
        <v>#VALUE!</v>
      </c>
      <c r="AJ214" s="10" t="str">
        <f>IF(_tag_month_day!I204="","",_tag_month_day!I204)</f>
        <v/>
      </c>
      <c r="AK214" s="440"/>
      <c r="AL214" s="440"/>
      <c r="AM214" s="440"/>
      <c r="AN214" s="441">
        <f>AN213</f>
        <v>2</v>
      </c>
      <c r="AO214" s="441">
        <f>AO213</f>
        <v>8</v>
      </c>
      <c r="AP214" s="442" t="e">
        <f>(IF(AN214=0,AS213,AS213*(1+AO214/AN214)/(AR214+AO214/AN214)))+AT214</f>
        <v>#VALUE!</v>
      </c>
      <c r="AQ214" s="443" t="str">
        <f>IF(_tag_month_day!J204="","",_tag_month_day!J204/100)</f>
        <v/>
      </c>
      <c r="AR214" s="444">
        <f>AR213</f>
        <v>1.3</v>
      </c>
      <c r="AS214" s="445" t="e">
        <f>AQ214*(AN214*AR214+AO214)/(AN214+AO214)</f>
        <v>#VALUE!</v>
      </c>
      <c r="AT214" s="445" t="e">
        <f>(SUM(BE214:BF214)-SUM(BE213:BF213))*0.05</f>
        <v>#VALUE!</v>
      </c>
      <c r="AU214" s="446" t="str">
        <f>IF(_tag_month_day!CC204="","",IF(_tag_month_day!CC204&gt;0,_tag_month_day!CD204,_tag_month_day!CE204))</f>
        <v/>
      </c>
      <c r="AV214" s="447" t="str">
        <f>IF(_tag_month_day!L204="","",_tag_month_day!L204/100)</f>
        <v/>
      </c>
      <c r="AW214" s="431">
        <f>AW213</f>
        <v>0</v>
      </c>
      <c r="AX214" s="431">
        <f>AX213</f>
        <v>0</v>
      </c>
      <c r="AY214" s="431" t="str">
        <f>IF(_tag_month_day!M204="","",_tag_month_day!M204/100)</f>
        <v/>
      </c>
      <c r="AZ214" s="431" t="str">
        <f>IF(_tag_month_day!N204="","",_tag_month_day!N204/100)</f>
        <v/>
      </c>
      <c r="BA214" s="431" t="str">
        <f>IF(_tag_month_day!O204="","",_tag_month_day!O204/100)</f>
        <v/>
      </c>
      <c r="BB214" s="448" t="str">
        <f>IF(_tag_month_day!P204="","",_tag_month_day!P204/100)</f>
        <v/>
      </c>
      <c r="BC214" s="448">
        <f>BC213</f>
        <v>0</v>
      </c>
      <c r="BD214" s="448" t="str">
        <f>IF(_tag_month_day!Q204="","",_tag_month_day!Q204/100)</f>
        <v/>
      </c>
      <c r="BE214" s="449" t="str">
        <f>IF(_tag_month_day!R204="","",_tag_month_day!R204/100)</f>
        <v/>
      </c>
      <c r="BF214" s="388" t="e">
        <f>(AU214*(100+BE214*100))/(AJ214-AU214)/100</f>
        <v>#VALUE!</v>
      </c>
      <c r="BG214" s="450" t="e">
        <f>BE214+BF214</f>
        <v>#VALUE!</v>
      </c>
      <c r="BH214" s="451" t="e">
        <f>SUM(AV214:BF214)</f>
        <v>#VALUE!</v>
      </c>
      <c r="BI214" s="452" t="e">
        <f>IF(CX214=0,BI213,(DK214*查询!$R$5+DL214*查询!$Q$5+DM214*查询!$N$5+DN214*查询!$O$5+DO214*查询!$P$5)*AF214/CX214)</f>
        <v>#VALUE!</v>
      </c>
      <c r="BJ214" s="452" t="e">
        <f>IF(CX214=0,BJ213,(DP214*查询!$S$5+DQ214*查询!$T$5+DR214*查询!$U$5)*AF214/CX214)</f>
        <v>#VALUE!</v>
      </c>
      <c r="BK214" s="452">
        <f>BK213</f>
        <v>1</v>
      </c>
      <c r="BL214" s="453" t="e">
        <f>SUMPRODUCT((AV214:BA214)*(GS214:GX214))/((GS214:GX214)+SUM(BB214:BD214)*GY214+BG214*GZ214)</f>
        <v>#VALUE!</v>
      </c>
      <c r="BM214" s="453" t="e">
        <f>BK214*($AV214*FB214+$AW214*FD214+$AX214*FI214+$AY214*FN214+$AZ214*FS214+$BA214*FX214+$BG214*GE214)/(AV214*EY214+AX214*FK214+AW214*FF214+AY214*FP214+AZ214*FU214+BA214*FZ214+BG214*GG214+BB214*GK214+BC214*GN214+BD214*GP214)</f>
        <v>#VALUE!</v>
      </c>
      <c r="BN214" s="453" t="e">
        <f>($AV214*FC214+$AX214*FJ214+$AW214*FE214+$AY214*FO214+$AZ214*FT214+$BA214*FY214+$BG214*GF214)/($AV214*FA214+BG214*GH214+BB214*GL214+BC214*GO214+BD214*GQ214+BA214*GA214)</f>
        <v>#VALUE!</v>
      </c>
      <c r="BO214" s="454" t="e">
        <f>SUMPRODUCT(AV214:BA214*GS214:GX214)/(GS214:GX214+(BB214+BC214+BD214)*GY214+BG214)</f>
        <v>#VALUE!</v>
      </c>
      <c r="BP214" s="454" t="e">
        <f>SUMPRODUCT(AV214:BA214*GS214:GX214)/(GS214:GX214+(BB214+BC214+BD214)*GY214+BG214)</f>
        <v>#VALUE!</v>
      </c>
      <c r="BQ214" s="454" t="e">
        <f>SUMPRODUCT(AV214:BA214*GS214:GX214)/(GS214:GX214+(BB214+BC214+BD214)*GY214+BG214)</f>
        <v>#VALUE!</v>
      </c>
      <c r="BR214" s="453" t="str">
        <f>IF(_tag_month_day!T204="","",_tag_month_day!T204)</f>
        <v/>
      </c>
      <c r="BS214" s="453" t="str">
        <f>IF(_tag_month_day!U204="","",_tag_month_day!U204)</f>
        <v/>
      </c>
      <c r="BT214" s="455" t="str">
        <f>IF(CK214="","",IF((CK214&gt;=BV214-0.12)*(CK214&lt;=BV214+0.12),"合格","不合格"))</f>
        <v/>
      </c>
      <c r="BU214" s="456" t="str">
        <f>IF(_tag_month_day!V204="","",_tag_month_day!V204)</f>
        <v/>
      </c>
      <c r="BV214" s="457" t="str">
        <f>IF(_tag_month_day!W204="","",_tag_month_day!W204)</f>
        <v/>
      </c>
      <c r="BW214" s="458" t="str">
        <f>IF(_tag_month_day!X204="","",_tag_month_day!X204)</f>
        <v/>
      </c>
      <c r="BX214" s="458" t="str">
        <f>IF(_tag_month_day!Y204="","",_tag_month_day!Y204)</f>
        <v/>
      </c>
      <c r="BY214" s="459">
        <f ca="1">L214</f>
        <v>43594.541666666177</v>
      </c>
      <c r="BZ214" s="460"/>
      <c r="CA214" s="461"/>
      <c r="CB214" s="424" t="str">
        <f>IF(_tag_month_day!Z204="","",_tag_month_day!Z204)</f>
        <v/>
      </c>
      <c r="CC214" s="424" t="str">
        <f>IF(_tag_month_day!AA204="","",_tag_month_day!AA204)</f>
        <v/>
      </c>
      <c r="CD214" s="424" t="str">
        <f>IF(_tag_month_day!AB204="","",_tag_month_day!AB204)</f>
        <v/>
      </c>
      <c r="CE214" s="424" t="str">
        <f>IF(_tag_month_day!AC204="","",_tag_month_day!AC204)</f>
        <v/>
      </c>
      <c r="CF214" s="424" t="str">
        <f>IF(_tag_month_day!AD204="","",_tag_month_day!AD204)</f>
        <v/>
      </c>
      <c r="CG214" s="424" t="str">
        <f>IF(_tag_month_day!AE204="","",_tag_month_day!AE204)</f>
        <v/>
      </c>
      <c r="CH214" s="424" t="str">
        <f>IF(_tag_month_day!AF204="","",_tag_month_day!AF204)</f>
        <v/>
      </c>
      <c r="CI214" s="424" t="str">
        <f>IF(_tag_month_day!AG204="","",_tag_month_day!AG204)</f>
        <v/>
      </c>
      <c r="CJ214" s="424" t="str">
        <f>IF(_tag_month_day!AH204="","",_tag_month_day!AH204)</f>
        <v/>
      </c>
      <c r="CK214" s="424" t="str">
        <f>IF(_tag_month_day!AI204="","",_tag_month_day!AI204)</f>
        <v/>
      </c>
      <c r="CL214" s="4" t="str">
        <f>IF(_tag_month_day!AJ204="","",_tag_month_day!AJ204)</f>
        <v/>
      </c>
      <c r="CM214" s="4" t="str">
        <f>IF(_tag_month_day!AK204="","",_tag_month_day!AK204)</f>
        <v/>
      </c>
      <c r="CN214" s="4" t="str">
        <f>IF(_tag_month_day!AL204="","",_tag_month_day!AL204)</f>
        <v/>
      </c>
      <c r="CO214" s="4" t="str">
        <f>IF(_tag_month_day!AM204="","",_tag_month_day!AM204)</f>
        <v/>
      </c>
      <c r="CP214" s="4" t="str">
        <f>IF(_tag_month_day!AN204="","",_tag_month_day!AN204)</f>
        <v/>
      </c>
      <c r="CQ214" s="4" t="str">
        <f>IF(_tag_month_day!AO204="","",_tag_month_day!AO204)</f>
        <v/>
      </c>
      <c r="CR214" s="462" t="str">
        <f>IF(_tag_month_day!AP204="","",_tag_month_day!AP204)</f>
        <v/>
      </c>
      <c r="CS214" s="463" t="str">
        <f>IF(_tag_month_day!AQ204="","",_tag_month_day!AQ204)</f>
        <v/>
      </c>
      <c r="CT214" s="4" t="str">
        <f>IF(_tag_month_day!AR204="","",_tag_month_day!AR204)</f>
        <v/>
      </c>
      <c r="CU214" s="464" t="e">
        <f>DU214/AJ214</f>
        <v>#VALUE!</v>
      </c>
      <c r="CV214" s="451" t="e">
        <f>BG214/BH214</f>
        <v>#VALUE!</v>
      </c>
      <c r="CW214" s="465" t="e">
        <f>AJ214*(1-CV214)*CU214*AF214</f>
        <v>#VALUE!</v>
      </c>
      <c r="CX214" s="465" t="e">
        <f>CW214*94%</f>
        <v>#VALUE!</v>
      </c>
      <c r="CY214" s="466" t="e">
        <f>IF(CX214=0,0,DS214/(DS214+CX214))</f>
        <v>#VALUE!</v>
      </c>
      <c r="CZ214" s="465" t="e">
        <f>$AJ214*EF214</f>
        <v>#VALUE!</v>
      </c>
      <c r="DA214" s="465" t="e">
        <f>$AJ214*EG214</f>
        <v>#VALUE!</v>
      </c>
      <c r="DB214" s="465" t="e">
        <f>$AJ214*EH214</f>
        <v>#VALUE!</v>
      </c>
      <c r="DC214" s="465" t="e">
        <f>$AJ214*EI214</f>
        <v>#VALUE!</v>
      </c>
      <c r="DD214" s="465" t="e">
        <f>$AJ214*EJ214</f>
        <v>#VALUE!</v>
      </c>
      <c r="DE214" s="465" t="e">
        <f>$AJ214*EK214</f>
        <v>#VALUE!</v>
      </c>
      <c r="DF214" s="465" t="e">
        <f>$AJ214*EL214</f>
        <v>#VALUE!</v>
      </c>
      <c r="DG214" s="465" t="e">
        <f>$AJ214*EM214</f>
        <v>#VALUE!</v>
      </c>
      <c r="DH214" s="465" t="e">
        <f>$AJ214*EN214</f>
        <v>#VALUE!</v>
      </c>
      <c r="DI214" s="465" t="e">
        <f>$AJ214*EO214</f>
        <v>#VALUE!</v>
      </c>
      <c r="DJ214" s="465" t="e">
        <f>CZ214*(1-EP214)</f>
        <v>#VALUE!</v>
      </c>
      <c r="DK214" s="465" t="e">
        <f>DA214*(1-ER214)</f>
        <v>#VALUE!</v>
      </c>
      <c r="DL214" s="465" t="e">
        <f>DB214*(1-EQ214)</f>
        <v>#VALUE!</v>
      </c>
      <c r="DM214" s="465" t="e">
        <f>DC214*(1-ES214)</f>
        <v>#VALUE!</v>
      </c>
      <c r="DN214" s="465" t="e">
        <f>DD214*(1-ET214)</f>
        <v>#VALUE!</v>
      </c>
      <c r="DO214" s="465" t="e">
        <f>DE214</f>
        <v>#VALUE!</v>
      </c>
      <c r="DP214" s="465" t="e">
        <f>DF214*(1-EU214)</f>
        <v>#VALUE!</v>
      </c>
      <c r="DQ214" s="465" t="e">
        <f>DG214*(1-EV214)</f>
        <v>#VALUE!</v>
      </c>
      <c r="DR214" s="465" t="e">
        <f>DH214*(1-EW214)</f>
        <v>#VALUE!</v>
      </c>
      <c r="DS214" s="465" t="e">
        <f>DI214</f>
        <v>#VALUE!</v>
      </c>
      <c r="DT214" s="465" t="e">
        <f>SUM(DJ214:DS214)</f>
        <v>#VALUE!</v>
      </c>
      <c r="DU214" s="465" t="e">
        <f>(GS214:GX214)+(DP214+DQ214+DR214)*GY214+DS214</f>
        <v>#VALUE!</v>
      </c>
      <c r="DV214" s="451" t="e">
        <f>AV214/$BH214/(1-EP214)</f>
        <v>#VALUE!</v>
      </c>
      <c r="DW214" s="451" t="e">
        <f>AW214/$BH214/(1-ER214)</f>
        <v>#VALUE!</v>
      </c>
      <c r="DX214" s="451" t="e">
        <f>AX214/$BH214/(1-EQ214)</f>
        <v>#VALUE!</v>
      </c>
      <c r="DY214" s="451" t="e">
        <f>AY214/$BH214/(1-ES214)</f>
        <v>#VALUE!</v>
      </c>
      <c r="DZ214" s="451" t="e">
        <f>AZ214/$BH214/(1-ET214)</f>
        <v>#VALUE!</v>
      </c>
      <c r="EA214" s="451" t="e">
        <f>BA214/$BH214/(1-AX214)</f>
        <v>#VALUE!</v>
      </c>
      <c r="EB214" s="451" t="e">
        <f>BB214/$BH214/(1-EU214)</f>
        <v>#VALUE!</v>
      </c>
      <c r="EC214" s="451" t="e">
        <f>BC214/$BH214/(1-EV214)</f>
        <v>#VALUE!</v>
      </c>
      <c r="ED214" s="451" t="e">
        <f>BD214/$BH214/(1-EW214)</f>
        <v>#VALUE!</v>
      </c>
      <c r="EE214" s="451" t="e">
        <f>BG214/BH214</f>
        <v>#VALUE!</v>
      </c>
      <c r="EF214" s="451" t="e">
        <f>DV214/SUM($DV214:$EE214)</f>
        <v>#VALUE!</v>
      </c>
      <c r="EG214" s="451" t="e">
        <f>DW214/SUM($DV214:$EE214)</f>
        <v>#VALUE!</v>
      </c>
      <c r="EH214" s="451" t="e">
        <f>DX214/SUM($DV214:$EE214)</f>
        <v>#VALUE!</v>
      </c>
      <c r="EI214" s="451" t="e">
        <f>DY214/SUM($DV214:$EE214)</f>
        <v>#VALUE!</v>
      </c>
      <c r="EJ214" s="451" t="e">
        <f>DZ214/SUM($DV214:$EE214)</f>
        <v>#VALUE!</v>
      </c>
      <c r="EK214" s="451" t="e">
        <f>EA214/SUM($DV214:$EE214)</f>
        <v>#VALUE!</v>
      </c>
      <c r="EL214" s="451" t="e">
        <f>EB214/SUM($DV214:$EE214)</f>
        <v>#VALUE!</v>
      </c>
      <c r="EM214" s="451" t="e">
        <f>EC214/SUM($DV214:$EE214)</f>
        <v>#VALUE!</v>
      </c>
      <c r="EN214" s="451" t="e">
        <f>ED214/SUM($DV214:$EE214)</f>
        <v>#VALUE!</v>
      </c>
      <c r="EO214" s="451" t="e">
        <f>EE214/SUM($DV214:$EE214)</f>
        <v>#VALUE!</v>
      </c>
      <c r="EP214" s="450">
        <f>EP213</f>
        <v>0.080000000000000002</v>
      </c>
      <c r="EQ214" s="450">
        <f>EQ213</f>
        <v>0.014999999999999999</v>
      </c>
      <c r="ER214" s="450">
        <f>ER213</f>
        <v>0.014999999999999999</v>
      </c>
      <c r="ES214" s="450">
        <f>ES213</f>
        <v>0.014999999999999999</v>
      </c>
      <c r="ET214" s="450">
        <f>ET213</f>
        <v>0.014999999999999999</v>
      </c>
      <c r="EU214" s="450">
        <f>EU213</f>
        <v>0.089999999999999997</v>
      </c>
      <c r="EV214" s="450">
        <f>EV213</f>
        <v>0.089999999999999997</v>
      </c>
      <c r="EW214" s="450">
        <f>EW213</f>
        <v>0.089999999999999997</v>
      </c>
      <c r="EX214" s="431" t="str">
        <f>IF(_tag_month_day!AS204="","",_tag_month_day!AS204/100)</f>
        <v/>
      </c>
      <c r="EY214" s="431" t="str">
        <f>IF(_tag_month_day!AT204="","",_tag_month_day!AT204/100)</f>
        <v/>
      </c>
      <c r="EZ214" s="431" t="str">
        <f>IF(_tag_month_day!AU204="","",_tag_month_day!AU204/100)</f>
        <v/>
      </c>
      <c r="FA214" s="431" t="str">
        <f>IF(_tag_month_day!AV204="","",_tag_month_day!AV204/100)</f>
        <v/>
      </c>
      <c r="FB214" s="431" t="str">
        <f>IF(_tag_month_day!AW204="","",_tag_month_day!AW204/100)</f>
        <v/>
      </c>
      <c r="FC214" s="431" t="str">
        <f>IF(_tag_month_day!AX204="","",_tag_month_day!AX204/100)</f>
        <v/>
      </c>
      <c r="FD214" s="449" t="str">
        <f>IF(_tag_month_day!AY204="","",_tag_month_day!AY204/100)</f>
        <v/>
      </c>
      <c r="FE214" s="449" t="str">
        <f>IF(_tag_month_day!AZ204="","",_tag_month_day!AZ204/100)</f>
        <v/>
      </c>
      <c r="FF214" s="449" t="str">
        <f>IF(_tag_month_day!BA204="","",_tag_month_day!BA204/100)</f>
        <v/>
      </c>
      <c r="FG214" s="449" t="str">
        <f>IF(_tag_month_day!BB204="","",_tag_month_day!BB204/100)</f>
        <v/>
      </c>
      <c r="FH214" s="467" t="str">
        <f>IF(_tag_month_day!BC204="","",_tag_month_day!BC204/100)</f>
        <v/>
      </c>
      <c r="FI214" s="449">
        <f>FI213</f>
        <v>0.40999999999999998</v>
      </c>
      <c r="FJ214" s="449">
        <f>FJ213</f>
        <v>0.11</v>
      </c>
      <c r="FK214" s="449">
        <f>FK213</f>
        <v>0.014999999999999999</v>
      </c>
      <c r="FL214" s="449">
        <f>FL213</f>
        <v>0</v>
      </c>
      <c r="FM214" s="467">
        <f>FM213</f>
        <v>0.0001</v>
      </c>
      <c r="FN214" s="449">
        <f>FN213</f>
        <v>0.32000000000000001</v>
      </c>
      <c r="FO214" s="449">
        <f>FO213</f>
        <v>0.20000000000000001</v>
      </c>
      <c r="FP214" s="449">
        <f>FP213</f>
        <v>0.01</v>
      </c>
      <c r="FQ214" s="449">
        <f>FQ213</f>
        <v>0</v>
      </c>
      <c r="FR214" s="467">
        <f>FR213</f>
        <v>0.0001</v>
      </c>
      <c r="FS214" s="449" t="str">
        <f>IF(_tag_month_day!BD204="","",_tag_month_day!BD204/100)</f>
        <v/>
      </c>
      <c r="FT214" s="449" t="str">
        <f>IF(_tag_month_day!BE204="","",_tag_month_day!BE204/100)</f>
        <v/>
      </c>
      <c r="FU214" s="449" t="str">
        <f>IF(_tag_month_day!BF204="","",_tag_month_day!BF204/100)</f>
        <v/>
      </c>
      <c r="FV214" s="449" t="str">
        <f>IF(_tag_month_day!BG204="","",_tag_month_day!BG204/100)</f>
        <v/>
      </c>
      <c r="FW214" s="467" t="str">
        <f>IF(_tag_month_day!BH204="","",_tag_month_day!BH204/100)</f>
        <v/>
      </c>
      <c r="FX214" s="449" t="str">
        <f>IF(_tag_month_day!BI204="","",_tag_month_day!BI204/100)</f>
        <v/>
      </c>
      <c r="FY214" s="449" t="str">
        <f>IF(_tag_month_day!BJ204="","",_tag_month_day!BJ204/100)</f>
        <v/>
      </c>
      <c r="FZ214" s="468" t="str">
        <f>IF(_tag_month_day!BK204="","",_tag_month_day!BK204/100)</f>
        <v/>
      </c>
      <c r="GA214" s="449" t="str">
        <f>IF(_tag_month_day!BL204="","",_tag_month_day!BL204/100)</f>
        <v/>
      </c>
      <c r="GB214" s="467" t="str">
        <f>IF(_tag_month_day!BM204="","",_tag_month_day!BM204/100)</f>
        <v/>
      </c>
      <c r="GC214" s="431" t="str">
        <f>IF(_tag_month_day!BN204="","",_tag_month_day!BN204/100)</f>
        <v/>
      </c>
      <c r="GD214" s="431" t="str">
        <f>IF(_tag_month_day!BO204="","",_tag_month_day!BO204/100)</f>
        <v/>
      </c>
      <c r="GE214" s="431" t="str">
        <f>IF(_tag_month_day!BP204="","",_tag_month_day!BP204/100)</f>
        <v/>
      </c>
      <c r="GF214" s="431" t="str">
        <f>IF(_tag_month_day!BQ204="","",_tag_month_day!BQ204/100)</f>
        <v/>
      </c>
      <c r="GG214" s="431" t="str">
        <f>IF(_tag_month_day!BR204="","",_tag_month_day!BR204/100)</f>
        <v/>
      </c>
      <c r="GH214" s="431" t="str">
        <f>IF(_tag_month_day!BS204="","",_tag_month_day!BS204/100)</f>
        <v/>
      </c>
      <c r="GI214" s="467" t="str">
        <f>IF(_tag_month_day!BT204="","",_tag_month_day!BT204/100)</f>
        <v/>
      </c>
      <c r="GJ214" s="469" t="str">
        <f>IF(_tag_month_day!BU204="","",_tag_month_day!BU204/100)</f>
        <v/>
      </c>
      <c r="GK214" s="470">
        <f>GK213</f>
        <v>0.070000000000000007</v>
      </c>
      <c r="GL214" s="470">
        <f>GL213</f>
        <v>0.029999999999999999</v>
      </c>
      <c r="GM214" s="471" t="str">
        <f>IF(_tag_month_day!BX204="","",_tag_month_day!BX204/100)</f>
        <v/>
      </c>
      <c r="GN214" s="470">
        <f>GN213</f>
        <v>0.070000000000000007</v>
      </c>
      <c r="GO214" s="470">
        <f>GO213</f>
        <v>0.029999999999999999</v>
      </c>
      <c r="GP214" s="470">
        <f>GP213</f>
        <v>0.089999999999999997</v>
      </c>
      <c r="GQ214" s="470">
        <f>GQ213</f>
        <v>0.029999999999999999</v>
      </c>
      <c r="GR214" s="471" t="str">
        <f>IF(_tag_month_day!CA204="","",_tag_month_day!CA204/100)</f>
        <v/>
      </c>
      <c r="GS214" s="472">
        <f>GS213</f>
        <v>0.95299999999999996</v>
      </c>
      <c r="GT214" s="472">
        <f>GT213</f>
        <v>0.55000000000000004</v>
      </c>
      <c r="GU214" s="472">
        <f>GU213</f>
        <v>0.55000000000000004</v>
      </c>
      <c r="GV214" s="472">
        <f>GV213</f>
        <v>0.55000000000000004</v>
      </c>
      <c r="GW214" s="472">
        <f>GW213</f>
        <v>0.5</v>
      </c>
      <c r="GX214" s="472">
        <f>GX213</f>
        <v>0.93500000000000005</v>
      </c>
      <c r="GY214" s="472">
        <f>GY213</f>
        <v>0.14999999999999999</v>
      </c>
      <c r="GZ214" s="472">
        <f>GZ213</f>
        <v>1</v>
      </c>
      <c r="HA214" s="474">
        <f>HA213</f>
        <v>0.047</v>
      </c>
      <c r="HB214" s="474">
        <f>HB213</f>
        <v>0.45000000000000001</v>
      </c>
      <c r="HC214" s="474">
        <f>HC213</f>
        <v>0.45000000000000001</v>
      </c>
      <c r="HD214" s="474">
        <f>HD213</f>
        <v>0.45000000000000001</v>
      </c>
      <c r="HE214" s="474">
        <f>HE213</f>
        <v>0.5</v>
      </c>
      <c r="HF214" s="474">
        <f>HF213</f>
        <v>0.065000000000000002</v>
      </c>
      <c r="HG214" s="474">
        <f>HG213</f>
        <v>0.84999999999999998</v>
      </c>
      <c r="HH214" s="474">
        <f>HH213</f>
        <v>0</v>
      </c>
      <c r="HI214" s="10">
        <f>IF(BZ214&lt;&gt;"",CK214-BV214,0)</f>
        <v>0</v>
      </c>
      <c r="HJ214" s="10" t="e">
        <f>IF(AJ214&gt;0,AH214-AJ214,0)</f>
        <v>#VALUE!</v>
      </c>
      <c r="HK214" s="466">
        <f>HK213</f>
        <v>0.84999999999999998</v>
      </c>
      <c r="HL214" s="424">
        <f>HL213</f>
        <v>550000</v>
      </c>
      <c r="HM214" s="424">
        <f>HM213</f>
        <v>480000</v>
      </c>
      <c r="HN214" s="465" t="e">
        <f>(DJ214*EZ214+DK214*FH214+DL214*FM214+DM214*FR214+DN214*FW214+DO214*GB214+DS214*GI214+DP214*GM214+DR214*GR214)*1000*2</f>
        <v>#VALUE!</v>
      </c>
      <c r="HO214" s="465" t="e">
        <f>HN214*HK214*$HO$2/HL214*1000000</f>
        <v>#VALUE!</v>
      </c>
      <c r="HP214" s="465" t="e">
        <f>HN214*HK214*$HP$2/HM214*1000000</f>
        <v>#VALUE!</v>
      </c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</row>
    <row customFormat="1" r="215" s="0">
      <c r="A215" s="420">
        <v>204</v>
      </c>
      <c r="B215" s="421">
        <f ca="1">IF(D215=D214,B214,IF(D215="夜班",B214+1,B214))</f>
        <v>43594</v>
      </c>
      <c r="C215" s="422">
        <f>C214</f>
        <v>0.041666666666666699</v>
      </c>
      <c r="D215" s="10" t="str">
        <f ca="1">IF(HOUR(G215)&lt;8,"夜班",IF(HOUR(G215)&lt;16,"白班",IF(HOUR(G215)&lt;24,"中班",0)))</f>
        <v>白班</v>
      </c>
      <c r="E215" s="10" t="e">
        <f ca="1">IF(F215=1,"甲",IF(F215=2,"乙",IF(F215=3,"丙",IF(F215=4,"丁",""))))</f>
        <v>#REF!</v>
      </c>
      <c r="F215" s="10" t="e">
        <f ca="1">SUMPRODUCT((成本日报!$A$3:$A$95=计划!B215)*(成本日报!$B$3:$B$95=计划!$D215),成本日报!$C$3:$C$95)</f>
        <v>#REF!</v>
      </c>
      <c r="G215" s="423">
        <f ca="1">G214+C214</f>
        <v>43594.458333332841</v>
      </c>
      <c r="H215" s="423">
        <f ca="1">$G215+$C215/60*10+$C215*0</f>
        <v>43594.465277777286</v>
      </c>
      <c r="I215" s="423">
        <f ca="1">$G215+$C215/60*18+$C215*0</f>
        <v>43594.470833332838</v>
      </c>
      <c r="J215" s="423">
        <f ca="1">$G215+$C215/60*0+$C215*1</f>
        <v>43594.499999999505</v>
      </c>
      <c r="K215" s="423">
        <f ca="1">$G215+$C215/60*30+$C215*2</f>
        <v>43594.562499999513</v>
      </c>
      <c r="L215" s="423">
        <f ca="1">$G215+$C215/60*0+$C215*3</f>
        <v>43594.583333332841</v>
      </c>
      <c r="M215" s="424" t="str">
        <f>IF(_tag_month_day!A205="","",_tag_month_day!A205)</f>
        <v/>
      </c>
      <c r="N215" s="424" t="str">
        <f>IF(_tag_month_day!B205="","",_tag_month_day!B205)</f>
        <v/>
      </c>
      <c r="O215" s="425" t="e">
        <f>IF(M215+N215=0,"",M215+N215)</f>
        <v>#VALUE!</v>
      </c>
      <c r="P215" s="424" t="str">
        <f>IF(_tag_month_day!C205="","",_tag_month_day!C205)</f>
        <v/>
      </c>
      <c r="Q215" s="424" t="str">
        <f>IF(_tag_month_day!D205="","",_tag_month_day!D205)</f>
        <v/>
      </c>
      <c r="R215" s="426" t="str">
        <f>IF(_tag_month_day!CB205="","",_tag_month_day!CB205/100)</f>
        <v/>
      </c>
      <c r="S215" s="427" t="str">
        <f>IF(_tag_month_day!E205="","",_tag_month_day!E205)</f>
        <v/>
      </c>
      <c r="T215" s="427" t="str">
        <f>IF(_tag_month_day!F205="","",_tag_month_day!F205)</f>
        <v/>
      </c>
      <c r="U215" s="428" t="e">
        <f>S215+T215</f>
        <v>#VALUE!</v>
      </c>
      <c r="V215" s="429" t="e">
        <f>U215/AJ215</f>
        <v>#VALUE!</v>
      </c>
      <c r="W215" s="430" t="str">
        <f>IF(_jhy_month_day!A205="","",_jhy_month_day!A205)</f>
        <v/>
      </c>
      <c r="X215" s="431" t="str">
        <f>IF(_jhy_month_day!B205="","",_jhy_month_day!B205/100)</f>
        <v/>
      </c>
      <c r="Y215" s="431" t="str">
        <f>IF(_jhy_month_day!C205="","",_jhy_month_day!C205/100)</f>
        <v/>
      </c>
      <c r="Z215" s="432">
        <f>Z211+1</f>
        <v>51</v>
      </c>
      <c r="AA215" s="433" t="str">
        <f>IF(_tag_month_day!G205="","",_tag_month_day!G205/100)</f>
        <v/>
      </c>
      <c r="AB215" s="433" t="str">
        <f>IF(_tag_month_day!H205="","",_tag_month_day!H205/100)</f>
        <v/>
      </c>
      <c r="AC215" s="434">
        <f>IF(X215="",AC214,BK215*($AV214*X215+$AW214*FD214+$AX214*FI214+$AY214*FN214+$AZ214*FS214+$BA214*FX214+$BG214*GE214)/(AV214*Y215+AX214*FK214+AW214*FF214+AY214*FP214+AZ214*FU214+BA214*FZ214+BG214*GG214+BB214*GK214+BC214*GN214+BD214*GP214))</f>
        <v>1.59963432013121</v>
      </c>
      <c r="AD215" s="435" t="str">
        <f>IF(AC215=AC214,"",AC215-AC214)</f>
        <v/>
      </c>
      <c r="AE215" s="436" t="str">
        <f>IF(1-AF215=0,"",(1-AF215))</f>
        <v/>
      </c>
      <c r="AF215" s="437">
        <v>1</v>
      </c>
      <c r="AG215" s="10" t="str">
        <f>AG214</f>
        <v>8B4</v>
      </c>
      <c r="AH215" s="438" t="str">
        <f>AH214</f>
        <v/>
      </c>
      <c r="AI215" s="424" t="e">
        <f>IF(ROUND(AJ215-AJ214,1)=0,"",AJ215-AJ214)</f>
        <v>#VALUE!</v>
      </c>
      <c r="AJ215" s="10" t="str">
        <f>IF(_tag_month_day!I205="","",_tag_month_day!I205)</f>
        <v/>
      </c>
      <c r="AK215" s="440" t="s">
        <v>457</v>
      </c>
      <c r="AL215" s="440" t="s">
        <v>473</v>
      </c>
      <c r="AM215" s="440" t="s">
        <v>443</v>
      </c>
      <c r="AN215" s="441">
        <f>AN214</f>
        <v>2</v>
      </c>
      <c r="AO215" s="441">
        <f>AO214</f>
        <v>8</v>
      </c>
      <c r="AP215" s="442" t="e">
        <f>(IF(AN215=0,AS214,AS214*(1+AO215/AN215)/(AR215+AO215/AN215)))+AT215</f>
        <v>#VALUE!</v>
      </c>
      <c r="AQ215" s="443" t="str">
        <f>IF(_tag_month_day!J205="","",_tag_month_day!J205/100)</f>
        <v/>
      </c>
      <c r="AR215" s="444">
        <f>AR214</f>
        <v>1.3</v>
      </c>
      <c r="AS215" s="445" t="e">
        <f>AQ215*(AN215*AR215+AO215)/(AN215+AO215)</f>
        <v>#VALUE!</v>
      </c>
      <c r="AT215" s="445" t="e">
        <f>(SUM(BE215:BF215)-SUM(BE214:BF214))*0.05</f>
        <v>#VALUE!</v>
      </c>
      <c r="AU215" s="446" t="str">
        <f>IF(_tag_month_day!CC205="","",IF(_tag_month_day!CC205&gt;0,_tag_month_day!CD205,_tag_month_day!CE205))</f>
        <v/>
      </c>
      <c r="AV215" s="447" t="str">
        <f>IF(_tag_month_day!L205="","",_tag_month_day!L205/100)</f>
        <v/>
      </c>
      <c r="AW215" s="431">
        <f>AW214</f>
        <v>0</v>
      </c>
      <c r="AX215" s="431">
        <f>AX214</f>
        <v>0</v>
      </c>
      <c r="AY215" s="431" t="str">
        <f>IF(_tag_month_day!M205="","",_tag_month_day!M205/100)</f>
        <v/>
      </c>
      <c r="AZ215" s="431" t="str">
        <f>IF(_tag_month_day!N205="","",_tag_month_day!N205/100)</f>
        <v/>
      </c>
      <c r="BA215" s="431" t="str">
        <f>IF(_tag_month_day!O205="","",_tag_month_day!O205/100)</f>
        <v/>
      </c>
      <c r="BB215" s="448" t="str">
        <f>IF(_tag_month_day!P205="","",_tag_month_day!P205/100)</f>
        <v/>
      </c>
      <c r="BC215" s="448">
        <f>BC214</f>
        <v>0</v>
      </c>
      <c r="BD215" s="448" t="str">
        <f>IF(_tag_month_day!Q205="","",_tag_month_day!Q205/100)</f>
        <v/>
      </c>
      <c r="BE215" s="449" t="str">
        <f>IF(_tag_month_day!R205="","",_tag_month_day!R205/100)</f>
        <v/>
      </c>
      <c r="BF215" s="388" t="e">
        <f>(AU215*(100+BE215*100))/(AJ215-AU215)/100</f>
        <v>#VALUE!</v>
      </c>
      <c r="BG215" s="450" t="e">
        <f>BE215+BF215</f>
        <v>#VALUE!</v>
      </c>
      <c r="BH215" s="451" t="e">
        <f>SUM(AV215:BF215)</f>
        <v>#VALUE!</v>
      </c>
      <c r="BI215" s="452" t="e">
        <f>IF(CX215=0,BI214,(DK215*查询!$R$5+DL215*查询!$Q$5+DM215*查询!$N$5+DN215*查询!$O$5+DO215*查询!$P$5)*AF215/CX215)</f>
        <v>#VALUE!</v>
      </c>
      <c r="BJ215" s="452" t="e">
        <f>IF(CX215=0,BJ214,(DP215*查询!$S$5+DQ215*查询!$T$5+DR215*查询!$U$5)*AF215/CX215)</f>
        <v>#VALUE!</v>
      </c>
      <c r="BK215" s="452">
        <f>BK214</f>
        <v>1</v>
      </c>
      <c r="BL215" s="453" t="e">
        <f>SUMPRODUCT((AV215:BA215)*(GS215:GX215))/((GS215:GX215)+SUM(BB215:BD215)*GY215+BG215*GZ215)</f>
        <v>#VALUE!</v>
      </c>
      <c r="BM215" s="453" t="e">
        <f>BK215*($AV215*FB215+$AW215*FD215+$AX215*FI215+$AY215*FN215+$AZ215*FS215+$BA215*FX215+$BG215*GE215)/(AV215*EY215+AX215*FK215+AW215*FF215+AY215*FP215+AZ215*FU215+BA215*FZ215+BG215*GG215+BB215*GK215+BC215*GN215+BD215*GP215)</f>
        <v>#VALUE!</v>
      </c>
      <c r="BN215" s="453" t="e">
        <f>($AV215*FC215+$AX215*FJ215+$AW215*FE215+$AY215*FO215+$AZ215*FT215+$BA215*FY215+$BG215*GF215)/($AV215*FA215+BG215*GH215+BB215*GL215+BC215*GO215+BD215*GQ215+BA215*GA215)</f>
        <v>#VALUE!</v>
      </c>
      <c r="BO215" s="454" t="e">
        <f>SUMPRODUCT(AV215:BA215*GS215:GX215)/(GS215:GX215+(BB215+BC215+BD215)*GY215+BG215)</f>
        <v>#VALUE!</v>
      </c>
      <c r="BP215" s="454" t="e">
        <f>SUMPRODUCT(AV215:BA215*GS215:GX215)/(GS215:GX215+(BB215+BC215+BD215)*GY215+BG215)</f>
        <v>#VALUE!</v>
      </c>
      <c r="BQ215" s="454" t="e">
        <f>SUMPRODUCT(AV215:BA215*GS215:GX215)/(GS215:GX215+(BB215+BC215+BD215)*GY215+BG215)</f>
        <v>#VALUE!</v>
      </c>
      <c r="BR215" s="453" t="str">
        <f>IF(_tag_month_day!T205="","",_tag_month_day!T205)</f>
        <v/>
      </c>
      <c r="BS215" s="453" t="str">
        <f>IF(_tag_month_day!U205="","",_tag_month_day!U205)</f>
        <v/>
      </c>
      <c r="BT215" s="455" t="str">
        <f>IF(CK215="","",IF((CK215&gt;=BV215-0.12)*(CK215&lt;=BV215+0.12),"合格","不合格"))</f>
        <v/>
      </c>
      <c r="BU215" s="456" t="str">
        <f>IF(_tag_month_day!V205="","",_tag_month_day!V205)</f>
        <v/>
      </c>
      <c r="BV215" s="457" t="str">
        <f>IF(_tag_month_day!W205="","",_tag_month_day!W205)</f>
        <v/>
      </c>
      <c r="BW215" s="458" t="str">
        <f>IF(_tag_month_day!X205="","",_tag_month_day!X205)</f>
        <v/>
      </c>
      <c r="BX215" s="458" t="str">
        <f>IF(_tag_month_day!Y205="","",_tag_month_day!Y205)</f>
        <v/>
      </c>
      <c r="BY215" s="459">
        <f ca="1">L215</f>
        <v>43594.583333332841</v>
      </c>
      <c r="BZ215" s="460" t="s">
        <v>429</v>
      </c>
      <c r="CA215" s="461">
        <v>0.57291666666666696</v>
      </c>
      <c r="CB215" s="424" t="str">
        <f>IF(_tag_month_day!Z205="","",_tag_month_day!Z205)</f>
        <v/>
      </c>
      <c r="CC215" s="424" t="str">
        <f>IF(_tag_month_day!AA205="","",_tag_month_day!AA205)</f>
        <v/>
      </c>
      <c r="CD215" s="424" t="str">
        <f>IF(_tag_month_day!AB205="","",_tag_month_day!AB205)</f>
        <v/>
      </c>
      <c r="CE215" s="424" t="str">
        <f>IF(_tag_month_day!AC205="","",_tag_month_day!AC205)</f>
        <v/>
      </c>
      <c r="CF215" s="424" t="str">
        <f>IF(_tag_month_day!AD205="","",_tag_month_day!AD205)</f>
        <v/>
      </c>
      <c r="CG215" s="424" t="str">
        <f>IF(_tag_month_day!AE205="","",_tag_month_day!AE205)</f>
        <v/>
      </c>
      <c r="CH215" s="424" t="str">
        <f>IF(_tag_month_day!AF205="","",_tag_month_day!AF205)</f>
        <v/>
      </c>
      <c r="CI215" s="424" t="str">
        <f>IF(_tag_month_day!AG205="","",_tag_month_day!AG205)</f>
        <v/>
      </c>
      <c r="CJ215" s="424" t="str">
        <f>IF(_tag_month_day!AH205="","",_tag_month_day!AH205)</f>
        <v/>
      </c>
      <c r="CK215" s="424" t="str">
        <f>IF(_tag_month_day!AI205="","",_tag_month_day!AI205)</f>
        <v/>
      </c>
      <c r="CL215" s="4" t="str">
        <f>IF(_tag_month_day!AJ205="","",_tag_month_day!AJ205)</f>
        <v/>
      </c>
      <c r="CM215" s="4" t="str">
        <f>IF(_tag_month_day!AK205="","",_tag_month_day!AK205)</f>
        <v/>
      </c>
      <c r="CN215" s="4" t="str">
        <f>IF(_tag_month_day!AL205="","",_tag_month_day!AL205)</f>
        <v/>
      </c>
      <c r="CO215" s="4" t="str">
        <f>IF(_tag_month_day!AM205="","",_tag_month_day!AM205)</f>
        <v/>
      </c>
      <c r="CP215" s="4" t="str">
        <f>IF(_tag_month_day!AN205="","",_tag_month_day!AN205)</f>
        <v/>
      </c>
      <c r="CQ215" s="4" t="str">
        <f>IF(_tag_month_day!AO205="","",_tag_month_day!AO205)</f>
        <v/>
      </c>
      <c r="CR215" s="462" t="str">
        <f>IF(_tag_month_day!AP205="","",_tag_month_day!AP205)</f>
        <v/>
      </c>
      <c r="CS215" s="463" t="str">
        <f>IF(_tag_month_day!AQ205="","",_tag_month_day!AQ205)</f>
        <v/>
      </c>
      <c r="CT215" s="4" t="str">
        <f>IF(_tag_month_day!AR205="","",_tag_month_day!AR205)</f>
        <v/>
      </c>
      <c r="CU215" s="464" t="e">
        <f>DU215/AJ215</f>
        <v>#VALUE!</v>
      </c>
      <c r="CV215" s="451" t="e">
        <f>BG215/BH215</f>
        <v>#VALUE!</v>
      </c>
      <c r="CW215" s="465" t="e">
        <f>AJ215*(1-CV215)*CU215*AF215</f>
        <v>#VALUE!</v>
      </c>
      <c r="CX215" s="465" t="e">
        <f>CW215*94%</f>
        <v>#VALUE!</v>
      </c>
      <c r="CY215" s="466" t="e">
        <f>IF(CX215=0,0,DS215/(DS215+CX215))</f>
        <v>#VALUE!</v>
      </c>
      <c r="CZ215" s="465" t="e">
        <f>$AJ215*EF215</f>
        <v>#VALUE!</v>
      </c>
      <c r="DA215" s="465" t="e">
        <f>$AJ215*EG215</f>
        <v>#VALUE!</v>
      </c>
      <c r="DB215" s="465" t="e">
        <f>$AJ215*EH215</f>
        <v>#VALUE!</v>
      </c>
      <c r="DC215" s="465" t="e">
        <f>$AJ215*EI215</f>
        <v>#VALUE!</v>
      </c>
      <c r="DD215" s="465" t="e">
        <f>$AJ215*EJ215</f>
        <v>#VALUE!</v>
      </c>
      <c r="DE215" s="465" t="e">
        <f>$AJ215*EK215</f>
        <v>#VALUE!</v>
      </c>
      <c r="DF215" s="465" t="e">
        <f>$AJ215*EL215</f>
        <v>#VALUE!</v>
      </c>
      <c r="DG215" s="465" t="e">
        <f>$AJ215*EM215</f>
        <v>#VALUE!</v>
      </c>
      <c r="DH215" s="465" t="e">
        <f>$AJ215*EN215</f>
        <v>#VALUE!</v>
      </c>
      <c r="DI215" s="465" t="e">
        <f>$AJ215*EO215</f>
        <v>#VALUE!</v>
      </c>
      <c r="DJ215" s="465" t="e">
        <f>CZ215*(1-EP215)</f>
        <v>#VALUE!</v>
      </c>
      <c r="DK215" s="465" t="e">
        <f>DA215*(1-ER215)</f>
        <v>#VALUE!</v>
      </c>
      <c r="DL215" s="465" t="e">
        <f>DB215*(1-EQ215)</f>
        <v>#VALUE!</v>
      </c>
      <c r="DM215" s="465" t="e">
        <f>DC215*(1-ES215)</f>
        <v>#VALUE!</v>
      </c>
      <c r="DN215" s="465" t="e">
        <f>DD215*(1-ET215)</f>
        <v>#VALUE!</v>
      </c>
      <c r="DO215" s="465" t="e">
        <f>DE215</f>
        <v>#VALUE!</v>
      </c>
      <c r="DP215" s="465" t="e">
        <f>DF215*(1-EU215)</f>
        <v>#VALUE!</v>
      </c>
      <c r="DQ215" s="465" t="e">
        <f>DG215*(1-EV215)</f>
        <v>#VALUE!</v>
      </c>
      <c r="DR215" s="465" t="e">
        <f>DH215*(1-EW215)</f>
        <v>#VALUE!</v>
      </c>
      <c r="DS215" s="465" t="e">
        <f>DI215</f>
        <v>#VALUE!</v>
      </c>
      <c r="DT215" s="465" t="e">
        <f>SUM(DJ215:DS215)</f>
        <v>#VALUE!</v>
      </c>
      <c r="DU215" s="465" t="e">
        <f>(GS215:GX215)+(DP215+DQ215+DR215)*GY215+DS215</f>
        <v>#VALUE!</v>
      </c>
      <c r="DV215" s="451" t="e">
        <f>AV215/$BH215/(1-EP215)</f>
        <v>#VALUE!</v>
      </c>
      <c r="DW215" s="451" t="e">
        <f>AW215/$BH215/(1-ER215)</f>
        <v>#VALUE!</v>
      </c>
      <c r="DX215" s="451" t="e">
        <f>AX215/$BH215/(1-EQ215)</f>
        <v>#VALUE!</v>
      </c>
      <c r="DY215" s="451" t="e">
        <f>AY215/$BH215/(1-ES215)</f>
        <v>#VALUE!</v>
      </c>
      <c r="DZ215" s="451" t="e">
        <f>AZ215/$BH215/(1-ET215)</f>
        <v>#VALUE!</v>
      </c>
      <c r="EA215" s="451" t="e">
        <f>BA215/$BH215/(1-AX215)</f>
        <v>#VALUE!</v>
      </c>
      <c r="EB215" s="451" t="e">
        <f>BB215/$BH215/(1-EU215)</f>
        <v>#VALUE!</v>
      </c>
      <c r="EC215" s="451" t="e">
        <f>BC215/$BH215/(1-EV215)</f>
        <v>#VALUE!</v>
      </c>
      <c r="ED215" s="451" t="e">
        <f>BD215/$BH215/(1-EW215)</f>
        <v>#VALUE!</v>
      </c>
      <c r="EE215" s="451" t="e">
        <f>BG215/BH215</f>
        <v>#VALUE!</v>
      </c>
      <c r="EF215" s="451" t="e">
        <f>DV215/SUM($DV215:$EE215)</f>
        <v>#VALUE!</v>
      </c>
      <c r="EG215" s="451" t="e">
        <f>DW215/SUM($DV215:$EE215)</f>
        <v>#VALUE!</v>
      </c>
      <c r="EH215" s="451" t="e">
        <f>DX215/SUM($DV215:$EE215)</f>
        <v>#VALUE!</v>
      </c>
      <c r="EI215" s="451" t="e">
        <f>DY215/SUM($DV215:$EE215)</f>
        <v>#VALUE!</v>
      </c>
      <c r="EJ215" s="451" t="e">
        <f>DZ215/SUM($DV215:$EE215)</f>
        <v>#VALUE!</v>
      </c>
      <c r="EK215" s="451" t="e">
        <f>EA215/SUM($DV215:$EE215)</f>
        <v>#VALUE!</v>
      </c>
      <c r="EL215" s="451" t="e">
        <f>EB215/SUM($DV215:$EE215)</f>
        <v>#VALUE!</v>
      </c>
      <c r="EM215" s="451" t="e">
        <f>EC215/SUM($DV215:$EE215)</f>
        <v>#VALUE!</v>
      </c>
      <c r="EN215" s="451" t="e">
        <f>ED215/SUM($DV215:$EE215)</f>
        <v>#VALUE!</v>
      </c>
      <c r="EO215" s="451" t="e">
        <f>EE215/SUM($DV215:$EE215)</f>
        <v>#VALUE!</v>
      </c>
      <c r="EP215" s="450">
        <f>EP214</f>
        <v>0.080000000000000002</v>
      </c>
      <c r="EQ215" s="450">
        <f>EQ214</f>
        <v>0.014999999999999999</v>
      </c>
      <c r="ER215" s="450">
        <f>ER214</f>
        <v>0.014999999999999999</v>
      </c>
      <c r="ES215" s="450">
        <f>ES214</f>
        <v>0.014999999999999999</v>
      </c>
      <c r="ET215" s="450">
        <f>ET214</f>
        <v>0.014999999999999999</v>
      </c>
      <c r="EU215" s="450">
        <f>EU214</f>
        <v>0.089999999999999997</v>
      </c>
      <c r="EV215" s="450">
        <f>EV214</f>
        <v>0.089999999999999997</v>
      </c>
      <c r="EW215" s="450">
        <f>EW214</f>
        <v>0.089999999999999997</v>
      </c>
      <c r="EX215" s="431" t="str">
        <f>IF(_tag_month_day!AS205="","",_tag_month_day!AS205/100)</f>
        <v/>
      </c>
      <c r="EY215" s="431" t="str">
        <f>IF(_tag_month_day!AT205="","",_tag_month_day!AT205/100)</f>
        <v/>
      </c>
      <c r="EZ215" s="431" t="str">
        <f>IF(_tag_month_day!AU205="","",_tag_month_day!AU205/100)</f>
        <v/>
      </c>
      <c r="FA215" s="431" t="str">
        <f>IF(_tag_month_day!AV205="","",_tag_month_day!AV205/100)</f>
        <v/>
      </c>
      <c r="FB215" s="431" t="str">
        <f>IF(_tag_month_day!AW205="","",_tag_month_day!AW205/100)</f>
        <v/>
      </c>
      <c r="FC215" s="431" t="str">
        <f>IF(_tag_month_day!AX205="","",_tag_month_day!AX205/100)</f>
        <v/>
      </c>
      <c r="FD215" s="449" t="str">
        <f>IF(_tag_month_day!AY205="","",_tag_month_day!AY205/100)</f>
        <v/>
      </c>
      <c r="FE215" s="449" t="str">
        <f>IF(_tag_month_day!AZ205="","",_tag_month_day!AZ205/100)</f>
        <v/>
      </c>
      <c r="FF215" s="449" t="str">
        <f>IF(_tag_month_day!BA205="","",_tag_month_day!BA205/100)</f>
        <v/>
      </c>
      <c r="FG215" s="449" t="str">
        <f>IF(_tag_month_day!BB205="","",_tag_month_day!BB205/100)</f>
        <v/>
      </c>
      <c r="FH215" s="467" t="str">
        <f>IF(_tag_month_day!BC205="","",_tag_month_day!BC205/100)</f>
        <v/>
      </c>
      <c r="FI215" s="449">
        <f>FI214</f>
        <v>0.40999999999999998</v>
      </c>
      <c r="FJ215" s="449">
        <f>FJ214</f>
        <v>0.11</v>
      </c>
      <c r="FK215" s="449">
        <f>FK214</f>
        <v>0.014999999999999999</v>
      </c>
      <c r="FL215" s="449">
        <f>FL214</f>
        <v>0</v>
      </c>
      <c r="FM215" s="467">
        <f>FM214</f>
        <v>0.0001</v>
      </c>
      <c r="FN215" s="449">
        <f>FN214</f>
        <v>0.32000000000000001</v>
      </c>
      <c r="FO215" s="449">
        <f>FO214</f>
        <v>0.20000000000000001</v>
      </c>
      <c r="FP215" s="449">
        <f>FP214</f>
        <v>0.01</v>
      </c>
      <c r="FQ215" s="449">
        <f>FQ214</f>
        <v>0</v>
      </c>
      <c r="FR215" s="467">
        <f>FR214</f>
        <v>0.0001</v>
      </c>
      <c r="FS215" s="449" t="str">
        <f>IF(_tag_month_day!BD205="","",_tag_month_day!BD205/100)</f>
        <v/>
      </c>
      <c r="FT215" s="449" t="str">
        <f>IF(_tag_month_day!BE205="","",_tag_month_day!BE205/100)</f>
        <v/>
      </c>
      <c r="FU215" s="449" t="str">
        <f>IF(_tag_month_day!BF205="","",_tag_month_day!BF205/100)</f>
        <v/>
      </c>
      <c r="FV215" s="449" t="str">
        <f>IF(_tag_month_day!BG205="","",_tag_month_day!BG205/100)</f>
        <v/>
      </c>
      <c r="FW215" s="467" t="str">
        <f>IF(_tag_month_day!BH205="","",_tag_month_day!BH205/100)</f>
        <v/>
      </c>
      <c r="FX215" s="449" t="str">
        <f>IF(_tag_month_day!BI205="","",_tag_month_day!BI205/100)</f>
        <v/>
      </c>
      <c r="FY215" s="449" t="str">
        <f>IF(_tag_month_day!BJ205="","",_tag_month_day!BJ205/100)</f>
        <v/>
      </c>
      <c r="FZ215" s="468" t="str">
        <f>IF(_tag_month_day!BK205="","",_tag_month_day!BK205/100)</f>
        <v/>
      </c>
      <c r="GA215" s="449" t="str">
        <f>IF(_tag_month_day!BL205="","",_tag_month_day!BL205/100)</f>
        <v/>
      </c>
      <c r="GB215" s="467" t="str">
        <f>IF(_tag_month_day!BM205="","",_tag_month_day!BM205/100)</f>
        <v/>
      </c>
      <c r="GC215" s="431" t="str">
        <f>IF(_tag_month_day!BN205="","",_tag_month_day!BN205/100)</f>
        <v/>
      </c>
      <c r="GD215" s="431" t="str">
        <f>IF(_tag_month_day!BO205="","",_tag_month_day!BO205/100)</f>
        <v/>
      </c>
      <c r="GE215" s="431" t="str">
        <f>IF(_tag_month_day!BP205="","",_tag_month_day!BP205/100)</f>
        <v/>
      </c>
      <c r="GF215" s="431" t="str">
        <f>IF(_tag_month_day!BQ205="","",_tag_month_day!BQ205/100)</f>
        <v/>
      </c>
      <c r="GG215" s="431" t="str">
        <f>IF(_tag_month_day!BR205="","",_tag_month_day!BR205/100)</f>
        <v/>
      </c>
      <c r="GH215" s="431" t="str">
        <f>IF(_tag_month_day!BS205="","",_tag_month_day!BS205/100)</f>
        <v/>
      </c>
      <c r="GI215" s="467" t="str">
        <f>IF(_tag_month_day!BT205="","",_tag_month_day!BT205/100)</f>
        <v/>
      </c>
      <c r="GJ215" s="469" t="str">
        <f>IF(_tag_month_day!BU205="","",_tag_month_day!BU205/100)</f>
        <v/>
      </c>
      <c r="GK215" s="470">
        <f>GK214</f>
        <v>0.070000000000000007</v>
      </c>
      <c r="GL215" s="470">
        <f>GL214</f>
        <v>0.029999999999999999</v>
      </c>
      <c r="GM215" s="471" t="str">
        <f>IF(_tag_month_day!BX205="","",_tag_month_day!BX205/100)</f>
        <v/>
      </c>
      <c r="GN215" s="470">
        <f>GN214</f>
        <v>0.070000000000000007</v>
      </c>
      <c r="GO215" s="470">
        <f>GO214</f>
        <v>0.029999999999999999</v>
      </c>
      <c r="GP215" s="470">
        <f>GP214</f>
        <v>0.089999999999999997</v>
      </c>
      <c r="GQ215" s="470">
        <f>GQ214</f>
        <v>0.029999999999999999</v>
      </c>
      <c r="GR215" s="471" t="str">
        <f>IF(_tag_month_day!CA205="","",_tag_month_day!CA205/100)</f>
        <v/>
      </c>
      <c r="GS215" s="472">
        <f>GS214</f>
        <v>0.95299999999999996</v>
      </c>
      <c r="GT215" s="472">
        <f>GT214</f>
        <v>0.55000000000000004</v>
      </c>
      <c r="GU215" s="472">
        <f>GU214</f>
        <v>0.55000000000000004</v>
      </c>
      <c r="GV215" s="472">
        <f>GV214</f>
        <v>0.55000000000000004</v>
      </c>
      <c r="GW215" s="472">
        <f>GW214</f>
        <v>0.5</v>
      </c>
      <c r="GX215" s="472">
        <f>GX214</f>
        <v>0.93500000000000005</v>
      </c>
      <c r="GY215" s="472">
        <f>GY214</f>
        <v>0.14999999999999999</v>
      </c>
      <c r="GZ215" s="472">
        <f>GZ214</f>
        <v>1</v>
      </c>
      <c r="HA215" s="474">
        <f>HA214</f>
        <v>0.047</v>
      </c>
      <c r="HB215" s="474">
        <f>HB214</f>
        <v>0.45000000000000001</v>
      </c>
      <c r="HC215" s="474">
        <f>HC214</f>
        <v>0.45000000000000001</v>
      </c>
      <c r="HD215" s="474">
        <f>HD214</f>
        <v>0.45000000000000001</v>
      </c>
      <c r="HE215" s="474">
        <f>HE214</f>
        <v>0.5</v>
      </c>
      <c r="HF215" s="474">
        <f>HF214</f>
        <v>0.065000000000000002</v>
      </c>
      <c r="HG215" s="474">
        <f>HG214</f>
        <v>0.84999999999999998</v>
      </c>
      <c r="HH215" s="474">
        <f>HH214</f>
        <v>0</v>
      </c>
      <c r="HI215" s="10" t="e">
        <f>IF(BZ215&lt;&gt;"",CK215-BV215,0)</f>
        <v>#VALUE!</v>
      </c>
      <c r="HJ215" s="10" t="e">
        <f>IF(AJ215&gt;0,AH215-AJ215,0)</f>
        <v>#VALUE!</v>
      </c>
      <c r="HK215" s="466">
        <f>HK214</f>
        <v>0.84999999999999998</v>
      </c>
      <c r="HL215" s="424">
        <f>HL214</f>
        <v>550000</v>
      </c>
      <c r="HM215" s="424">
        <f>HM214</f>
        <v>480000</v>
      </c>
      <c r="HN215" s="465" t="e">
        <f>(DJ215*EZ215+DK215*FH215+DL215*FM215+DM215*FR215+DN215*FW215+DO215*GB215+DS215*GI215+DP215*GM215+DR215*GR215)*1000*2</f>
        <v>#VALUE!</v>
      </c>
      <c r="HO215" s="465" t="e">
        <f>HN215*HK215*$HO$2/HL215*1000000</f>
        <v>#VALUE!</v>
      </c>
      <c r="HP215" s="465" t="e">
        <f>HN215*HK215*$HP$2/HM215*1000000</f>
        <v>#VALUE!</v>
      </c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</row>
    <row customFormat="1" r="216" s="0">
      <c r="A216" s="420">
        <v>205</v>
      </c>
      <c r="B216" s="421">
        <f ca="1">IF(D216=D215,B215,IF(D216="夜班",B215+1,B215))</f>
        <v>43594</v>
      </c>
      <c r="C216" s="422">
        <f>C215</f>
        <v>0.041666666666666699</v>
      </c>
      <c r="D216" s="10" t="str">
        <f ca="1">IF(HOUR(G216)&lt;8,"夜班",IF(HOUR(G216)&lt;16,"白班",IF(HOUR(G216)&lt;24,"中班",0)))</f>
        <v>白班</v>
      </c>
      <c r="E216" s="10" t="e">
        <f ca="1">IF(F216=1,"甲",IF(F216=2,"乙",IF(F216=3,"丙",IF(F216=4,"丁",""))))</f>
        <v>#REF!</v>
      </c>
      <c r="F216" s="10" t="e">
        <f ca="1">SUMPRODUCT((成本日报!$A$3:$A$95=计划!B216)*(成本日报!$B$3:$B$95=计划!$D216),成本日报!$C$3:$C$95)</f>
        <v>#REF!</v>
      </c>
      <c r="G216" s="423">
        <f ca="1">G215+C215</f>
        <v>43594.499999999505</v>
      </c>
      <c r="H216" s="423">
        <f ca="1">$G216+$C216/60*10+$C216*0</f>
        <v>43594.50694444395</v>
      </c>
      <c r="I216" s="423">
        <f ca="1">$G216+$C216/60*18+$C216*0</f>
        <v>43594.512499999502</v>
      </c>
      <c r="J216" s="423">
        <f ca="1">$G216+$C216/60*0+$C216*1</f>
        <v>43594.541666666169</v>
      </c>
      <c r="K216" s="423">
        <f ca="1">$G216+$C216/60*30+$C216*2</f>
        <v>43594.604166666177</v>
      </c>
      <c r="L216" s="423">
        <f ca="1">$G216+$C216/60*0+$C216*3</f>
        <v>43594.624999999505</v>
      </c>
      <c r="M216" s="424" t="str">
        <f>IF(_tag_month_day!A206="","",_tag_month_day!A206)</f>
        <v/>
      </c>
      <c r="N216" s="424" t="str">
        <f>IF(_tag_month_day!B206="","",_tag_month_day!B206)</f>
        <v/>
      </c>
      <c r="O216" s="425" t="e">
        <f>IF(M216+N216=0,"",M216+N216)</f>
        <v>#VALUE!</v>
      </c>
      <c r="P216" s="424" t="str">
        <f>IF(_tag_month_day!C206="","",_tag_month_day!C206)</f>
        <v/>
      </c>
      <c r="Q216" s="424" t="str">
        <f>IF(_tag_month_day!D206="","",_tag_month_day!D206)</f>
        <v/>
      </c>
      <c r="R216" s="426" t="str">
        <f>IF(_tag_month_day!CB206="","",_tag_month_day!CB206/100)</f>
        <v/>
      </c>
      <c r="S216" s="427" t="str">
        <f>IF(_tag_month_day!E206="","",_tag_month_day!E206)</f>
        <v/>
      </c>
      <c r="T216" s="427" t="str">
        <f>IF(_tag_month_day!F206="","",_tag_month_day!F206)</f>
        <v/>
      </c>
      <c r="U216" s="428" t="e">
        <f>S216+T216</f>
        <v>#VALUE!</v>
      </c>
      <c r="V216" s="429" t="e">
        <f>U216/AJ216</f>
        <v>#VALUE!</v>
      </c>
      <c r="W216" s="430" t="str">
        <f>IF(_jhy_month_day!A206="","",_jhy_month_day!A206)</f>
        <v/>
      </c>
      <c r="X216" s="431" t="str">
        <f>IF(_jhy_month_day!B206="","",_jhy_month_day!B206/100)</f>
        <v/>
      </c>
      <c r="Y216" s="431" t="str">
        <f>IF(_jhy_month_day!C206="","",_jhy_month_day!C206/100)</f>
        <v/>
      </c>
      <c r="Z216" s="432">
        <f>Z212+1</f>
        <v>52</v>
      </c>
      <c r="AA216" s="433" t="str">
        <f>IF(_tag_month_day!G206="","",_tag_month_day!G206/100)</f>
        <v/>
      </c>
      <c r="AB216" s="433" t="str">
        <f>IF(_tag_month_day!H206="","",_tag_month_day!H206/100)</f>
        <v/>
      </c>
      <c r="AC216" s="434">
        <f>IF(X216="",AC215,BK216*($AV215*X216+$AW215*FD215+$AX215*FI215+$AY215*FN215+$AZ215*FS215+$BA215*FX215+$BG215*GE215)/(AV215*Y216+AX215*FK215+AW215*FF215+AY215*FP215+AZ215*FU215+BA215*FZ215+BG215*GG215+BB215*GK215+BC215*GN215+BD215*GP215))</f>
        <v>1.59963432013121</v>
      </c>
      <c r="AD216" s="435" t="str">
        <f>IF(AC216=AC215,"",AC216-AC215)</f>
        <v/>
      </c>
      <c r="AE216" s="436" t="str">
        <f>IF(1-AF216=0,"",(1-AF216))</f>
        <v/>
      </c>
      <c r="AF216" s="437">
        <v>1</v>
      </c>
      <c r="AG216" s="10" t="str">
        <f>AG215</f>
        <v>8B4</v>
      </c>
      <c r="AH216" s="438" t="str">
        <f>AH215</f>
        <v/>
      </c>
      <c r="AI216" s="424" t="e">
        <f>IF(ROUND(AJ216-AJ215,1)=0,"",AJ216-AJ215)</f>
        <v>#VALUE!</v>
      </c>
      <c r="AJ216" s="10" t="str">
        <f>IF(_tag_month_day!I206="","",_tag_month_day!I206)</f>
        <v/>
      </c>
      <c r="AK216" s="440"/>
      <c r="AL216" s="440"/>
      <c r="AM216" s="440"/>
      <c r="AN216" s="441">
        <f>AN215</f>
        <v>2</v>
      </c>
      <c r="AO216" s="441">
        <f>AO215</f>
        <v>8</v>
      </c>
      <c r="AP216" s="442" t="e">
        <f>(IF(AN216=0,AS215,AS215*(1+AO216/AN216)/(AR216+AO216/AN216)))+AT216</f>
        <v>#VALUE!</v>
      </c>
      <c r="AQ216" s="443" t="str">
        <f>IF(_tag_month_day!J206="","",_tag_month_day!J206/100)</f>
        <v/>
      </c>
      <c r="AR216" s="444">
        <f>AR215</f>
        <v>1.3</v>
      </c>
      <c r="AS216" s="445" t="e">
        <f>AQ216*(AN216*AR216+AO216)/(AN216+AO216)</f>
        <v>#VALUE!</v>
      </c>
      <c r="AT216" s="445" t="e">
        <f>(SUM(BE216:BF216)-SUM(BE215:BF215))*0.05</f>
        <v>#VALUE!</v>
      </c>
      <c r="AU216" s="446" t="str">
        <f>IF(_tag_month_day!CC206="","",IF(_tag_month_day!CC206&gt;0,_tag_month_day!CD206,_tag_month_day!CE206))</f>
        <v/>
      </c>
      <c r="AV216" s="447" t="str">
        <f>IF(_tag_month_day!L206="","",_tag_month_day!L206/100)</f>
        <v/>
      </c>
      <c r="AW216" s="431">
        <f>AW215</f>
        <v>0</v>
      </c>
      <c r="AX216" s="431">
        <f>AX215</f>
        <v>0</v>
      </c>
      <c r="AY216" s="431" t="str">
        <f>IF(_tag_month_day!M206="","",_tag_month_day!M206/100)</f>
        <v/>
      </c>
      <c r="AZ216" s="431" t="str">
        <f>IF(_tag_month_day!N206="","",_tag_month_day!N206/100)</f>
        <v/>
      </c>
      <c r="BA216" s="431" t="str">
        <f>IF(_tag_month_day!O206="","",_tag_month_day!O206/100)</f>
        <v/>
      </c>
      <c r="BB216" s="448" t="str">
        <f>IF(_tag_month_day!P206="","",_tag_month_day!P206/100)</f>
        <v/>
      </c>
      <c r="BC216" s="448">
        <f>BC215</f>
        <v>0</v>
      </c>
      <c r="BD216" s="448" t="str">
        <f>IF(_tag_month_day!Q206="","",_tag_month_day!Q206/100)</f>
        <v/>
      </c>
      <c r="BE216" s="449" t="str">
        <f>IF(_tag_month_day!R206="","",_tag_month_day!R206/100)</f>
        <v/>
      </c>
      <c r="BF216" s="388" t="e">
        <f>(AU216*(100+BE216*100))/(AJ216-AU216)/100</f>
        <v>#VALUE!</v>
      </c>
      <c r="BG216" s="450" t="e">
        <f>BE216+BF216</f>
        <v>#VALUE!</v>
      </c>
      <c r="BH216" s="451" t="e">
        <f>SUM(AV216:BF216)</f>
        <v>#VALUE!</v>
      </c>
      <c r="BI216" s="452" t="e">
        <f>IF(CX216=0,BI215,(DK216*查询!$R$5+DL216*查询!$Q$5+DM216*查询!$N$5+DN216*查询!$O$5+DO216*查询!$P$5)*AF216/CX216)</f>
        <v>#VALUE!</v>
      </c>
      <c r="BJ216" s="452" t="e">
        <f>IF(CX216=0,BJ215,(DP216*查询!$S$5+DQ216*查询!$T$5+DR216*查询!$U$5)*AF216/CX216)</f>
        <v>#VALUE!</v>
      </c>
      <c r="BK216" s="452">
        <f>BK215</f>
        <v>1</v>
      </c>
      <c r="BL216" s="453" t="e">
        <f>SUMPRODUCT((AV216:BA216)*(GS216:GX216))/((GS216:GX216)+SUM(BB216:BD216)*GY216+BG216*GZ216)</f>
        <v>#VALUE!</v>
      </c>
      <c r="BM216" s="453" t="e">
        <f>BK216*($AV216*FB216+$AW216*FD216+$AX216*FI216+$AY216*FN216+$AZ216*FS216+$BA216*FX216+$BG216*GE216)/(AV216*EY216+AX216*FK216+AW216*FF216+AY216*FP216+AZ216*FU216+BA216*FZ216+BG216*GG216+BB216*GK216+BC216*GN216+BD216*GP216)</f>
        <v>#VALUE!</v>
      </c>
      <c r="BN216" s="453" t="e">
        <f>($AV216*FC216+$AX216*FJ216+$AW216*FE216+$AY216*FO216+$AZ216*FT216+$BA216*FY216+$BG216*GF216)/($AV216*FA216+BG216*GH216+BB216*GL216+BC216*GO216+BD216*GQ216+BA216*GA216)</f>
        <v>#VALUE!</v>
      </c>
      <c r="BO216" s="454" t="e">
        <f>SUMPRODUCT(AV216:BA216*GS216:GX216)/(GS216:GX216+(BB216+BC216+BD216)*GY216+BG216)</f>
        <v>#VALUE!</v>
      </c>
      <c r="BP216" s="454" t="e">
        <f>SUMPRODUCT(AV216:BA216*GS216:GX216)/(GS216:GX216+(BB216+BC216+BD216)*GY216+BG216)</f>
        <v>#VALUE!</v>
      </c>
      <c r="BQ216" s="454" t="e">
        <f>SUMPRODUCT(AV216:BA216*GS216:GX216)/(GS216:GX216+(BB216+BC216+BD216)*GY216+BG216)</f>
        <v>#VALUE!</v>
      </c>
      <c r="BR216" s="453" t="str">
        <f>IF(_tag_month_day!T206="","",_tag_month_day!T206)</f>
        <v/>
      </c>
      <c r="BS216" s="453" t="str">
        <f>IF(_tag_month_day!U206="","",_tag_month_day!U206)</f>
        <v/>
      </c>
      <c r="BT216" s="455" t="str">
        <f>IF(CK216="","",IF((CK216&gt;=BV216-0.12)*(CK216&lt;=BV216+0.12),"合格","不合格"))</f>
        <v/>
      </c>
      <c r="BU216" s="456" t="str">
        <f>IF(_tag_month_day!V206="","",_tag_month_day!V206)</f>
        <v/>
      </c>
      <c r="BV216" s="457" t="str">
        <f>IF(_tag_month_day!W206="","",_tag_month_day!W206)</f>
        <v/>
      </c>
      <c r="BW216" s="458" t="str">
        <f>IF(_tag_month_day!X206="","",_tag_month_day!X206)</f>
        <v/>
      </c>
      <c r="BX216" s="458" t="str">
        <f>IF(_tag_month_day!Y206="","",_tag_month_day!Y206)</f>
        <v/>
      </c>
      <c r="BY216" s="459">
        <f ca="1">L216</f>
        <v>43594.624999999505</v>
      </c>
      <c r="BZ216" s="460"/>
      <c r="CA216" s="461"/>
      <c r="CB216" s="424" t="str">
        <f>IF(_tag_month_day!Z206="","",_tag_month_day!Z206)</f>
        <v/>
      </c>
      <c r="CC216" s="424" t="str">
        <f>IF(_tag_month_day!AA206="","",_tag_month_day!AA206)</f>
        <v/>
      </c>
      <c r="CD216" s="424" t="str">
        <f>IF(_tag_month_day!AB206="","",_tag_month_day!AB206)</f>
        <v/>
      </c>
      <c r="CE216" s="424" t="str">
        <f>IF(_tag_month_day!AC206="","",_tag_month_day!AC206)</f>
        <v/>
      </c>
      <c r="CF216" s="424" t="str">
        <f>IF(_tag_month_day!AD206="","",_tag_month_day!AD206)</f>
        <v/>
      </c>
      <c r="CG216" s="424" t="str">
        <f>IF(_tag_month_day!AE206="","",_tag_month_day!AE206)</f>
        <v/>
      </c>
      <c r="CH216" s="424" t="str">
        <f>IF(_tag_month_day!AF206="","",_tag_month_day!AF206)</f>
        <v/>
      </c>
      <c r="CI216" s="424" t="str">
        <f>IF(_tag_month_day!AG206="","",_tag_month_day!AG206)</f>
        <v/>
      </c>
      <c r="CJ216" s="424" t="str">
        <f>IF(_tag_month_day!AH206="","",_tag_month_day!AH206)</f>
        <v/>
      </c>
      <c r="CK216" s="424" t="str">
        <f>IF(_tag_month_day!AI206="","",_tag_month_day!AI206)</f>
        <v/>
      </c>
      <c r="CL216" s="4" t="str">
        <f>IF(_tag_month_day!AJ206="","",_tag_month_day!AJ206)</f>
        <v/>
      </c>
      <c r="CM216" s="4" t="str">
        <f>IF(_tag_month_day!AK206="","",_tag_month_day!AK206)</f>
        <v/>
      </c>
      <c r="CN216" s="4" t="str">
        <f>IF(_tag_month_day!AL206="","",_tag_month_day!AL206)</f>
        <v/>
      </c>
      <c r="CO216" s="4" t="str">
        <f>IF(_tag_month_day!AM206="","",_tag_month_day!AM206)</f>
        <v/>
      </c>
      <c r="CP216" s="4" t="str">
        <f>IF(_tag_month_day!AN206="","",_tag_month_day!AN206)</f>
        <v/>
      </c>
      <c r="CQ216" s="4" t="str">
        <f>IF(_tag_month_day!AO206="","",_tag_month_day!AO206)</f>
        <v/>
      </c>
      <c r="CR216" s="462" t="str">
        <f>IF(_tag_month_day!AP206="","",_tag_month_day!AP206)</f>
        <v/>
      </c>
      <c r="CS216" s="463" t="str">
        <f>IF(_tag_month_day!AQ206="","",_tag_month_day!AQ206)</f>
        <v/>
      </c>
      <c r="CT216" s="4" t="str">
        <f>IF(_tag_month_day!AR206="","",_tag_month_day!AR206)</f>
        <v/>
      </c>
      <c r="CU216" s="464" t="e">
        <f>DU216/AJ216</f>
        <v>#VALUE!</v>
      </c>
      <c r="CV216" s="451" t="e">
        <f>BG216/BH216</f>
        <v>#VALUE!</v>
      </c>
      <c r="CW216" s="465" t="e">
        <f>AJ216*(1-CV216)*CU216*AF216</f>
        <v>#VALUE!</v>
      </c>
      <c r="CX216" s="465" t="e">
        <f>CW216*94%</f>
        <v>#VALUE!</v>
      </c>
      <c r="CY216" s="466" t="e">
        <f>IF(CX216=0,0,DS216/(DS216+CX216))</f>
        <v>#VALUE!</v>
      </c>
      <c r="CZ216" s="465" t="e">
        <f>$AJ216*EF216</f>
        <v>#VALUE!</v>
      </c>
      <c r="DA216" s="465" t="e">
        <f>$AJ216*EG216</f>
        <v>#VALUE!</v>
      </c>
      <c r="DB216" s="465" t="e">
        <f>$AJ216*EH216</f>
        <v>#VALUE!</v>
      </c>
      <c r="DC216" s="465" t="e">
        <f>$AJ216*EI216</f>
        <v>#VALUE!</v>
      </c>
      <c r="DD216" s="465" t="e">
        <f>$AJ216*EJ216</f>
        <v>#VALUE!</v>
      </c>
      <c r="DE216" s="465" t="e">
        <f>$AJ216*EK216</f>
        <v>#VALUE!</v>
      </c>
      <c r="DF216" s="465" t="e">
        <f>$AJ216*EL216</f>
        <v>#VALUE!</v>
      </c>
      <c r="DG216" s="465" t="e">
        <f>$AJ216*EM216</f>
        <v>#VALUE!</v>
      </c>
      <c r="DH216" s="465" t="e">
        <f>$AJ216*EN216</f>
        <v>#VALUE!</v>
      </c>
      <c r="DI216" s="465" t="e">
        <f>$AJ216*EO216</f>
        <v>#VALUE!</v>
      </c>
      <c r="DJ216" s="465" t="e">
        <f>CZ216*(1-EP216)</f>
        <v>#VALUE!</v>
      </c>
      <c r="DK216" s="465" t="e">
        <f>DA216*(1-ER216)</f>
        <v>#VALUE!</v>
      </c>
      <c r="DL216" s="465" t="e">
        <f>DB216*(1-EQ216)</f>
        <v>#VALUE!</v>
      </c>
      <c r="DM216" s="465" t="e">
        <f>DC216*(1-ES216)</f>
        <v>#VALUE!</v>
      </c>
      <c r="DN216" s="465" t="e">
        <f>DD216*(1-ET216)</f>
        <v>#VALUE!</v>
      </c>
      <c r="DO216" s="465" t="e">
        <f>DE216</f>
        <v>#VALUE!</v>
      </c>
      <c r="DP216" s="465" t="e">
        <f>DF216*(1-EU216)</f>
        <v>#VALUE!</v>
      </c>
      <c r="DQ216" s="465" t="e">
        <f>DG216*(1-EV216)</f>
        <v>#VALUE!</v>
      </c>
      <c r="DR216" s="465" t="e">
        <f>DH216*(1-EW216)</f>
        <v>#VALUE!</v>
      </c>
      <c r="DS216" s="465" t="e">
        <f>DI216</f>
        <v>#VALUE!</v>
      </c>
      <c r="DT216" s="465" t="e">
        <f>SUM(DJ216:DS216)</f>
        <v>#VALUE!</v>
      </c>
      <c r="DU216" s="465" t="e">
        <f>(GS216:GX216)+(DP216+DQ216+DR216)*GY216+DS216</f>
        <v>#VALUE!</v>
      </c>
      <c r="DV216" s="451" t="e">
        <f>AV216/$BH216/(1-EP216)</f>
        <v>#VALUE!</v>
      </c>
      <c r="DW216" s="451" t="e">
        <f>AW216/$BH216/(1-ER216)</f>
        <v>#VALUE!</v>
      </c>
      <c r="DX216" s="451" t="e">
        <f>AX216/$BH216/(1-EQ216)</f>
        <v>#VALUE!</v>
      </c>
      <c r="DY216" s="451" t="e">
        <f>AY216/$BH216/(1-ES216)</f>
        <v>#VALUE!</v>
      </c>
      <c r="DZ216" s="451" t="e">
        <f>AZ216/$BH216/(1-ET216)</f>
        <v>#VALUE!</v>
      </c>
      <c r="EA216" s="451" t="e">
        <f>BA216/$BH216/(1-AX216)</f>
        <v>#VALUE!</v>
      </c>
      <c r="EB216" s="451" t="e">
        <f>BB216/$BH216/(1-EU216)</f>
        <v>#VALUE!</v>
      </c>
      <c r="EC216" s="451" t="e">
        <f>BC216/$BH216/(1-EV216)</f>
        <v>#VALUE!</v>
      </c>
      <c r="ED216" s="451" t="e">
        <f>BD216/$BH216/(1-EW216)</f>
        <v>#VALUE!</v>
      </c>
      <c r="EE216" s="451" t="e">
        <f>BG216/BH216</f>
        <v>#VALUE!</v>
      </c>
      <c r="EF216" s="451" t="e">
        <f>DV216/SUM($DV216:$EE216)</f>
        <v>#VALUE!</v>
      </c>
      <c r="EG216" s="451" t="e">
        <f>DW216/SUM($DV216:$EE216)</f>
        <v>#VALUE!</v>
      </c>
      <c r="EH216" s="451" t="e">
        <f>DX216/SUM($DV216:$EE216)</f>
        <v>#VALUE!</v>
      </c>
      <c r="EI216" s="451" t="e">
        <f>DY216/SUM($DV216:$EE216)</f>
        <v>#VALUE!</v>
      </c>
      <c r="EJ216" s="451" t="e">
        <f>DZ216/SUM($DV216:$EE216)</f>
        <v>#VALUE!</v>
      </c>
      <c r="EK216" s="451" t="e">
        <f>EA216/SUM($DV216:$EE216)</f>
        <v>#VALUE!</v>
      </c>
      <c r="EL216" s="451" t="e">
        <f>EB216/SUM($DV216:$EE216)</f>
        <v>#VALUE!</v>
      </c>
      <c r="EM216" s="451" t="e">
        <f>EC216/SUM($DV216:$EE216)</f>
        <v>#VALUE!</v>
      </c>
      <c r="EN216" s="451" t="e">
        <f>ED216/SUM($DV216:$EE216)</f>
        <v>#VALUE!</v>
      </c>
      <c r="EO216" s="451" t="e">
        <f>EE216/SUM($DV216:$EE216)</f>
        <v>#VALUE!</v>
      </c>
      <c r="EP216" s="450">
        <f>EP215</f>
        <v>0.080000000000000002</v>
      </c>
      <c r="EQ216" s="450">
        <f>EQ215</f>
        <v>0.014999999999999999</v>
      </c>
      <c r="ER216" s="450">
        <f>ER215</f>
        <v>0.014999999999999999</v>
      </c>
      <c r="ES216" s="450">
        <f>ES215</f>
        <v>0.014999999999999999</v>
      </c>
      <c r="ET216" s="450">
        <f>ET215</f>
        <v>0.014999999999999999</v>
      </c>
      <c r="EU216" s="450">
        <f>EU215</f>
        <v>0.089999999999999997</v>
      </c>
      <c r="EV216" s="450">
        <f>EV215</f>
        <v>0.089999999999999997</v>
      </c>
      <c r="EW216" s="450">
        <f>EW215</f>
        <v>0.089999999999999997</v>
      </c>
      <c r="EX216" s="431" t="str">
        <f>IF(_tag_month_day!AS206="","",_tag_month_day!AS206/100)</f>
        <v/>
      </c>
      <c r="EY216" s="431" t="str">
        <f>IF(_tag_month_day!AT206="","",_tag_month_day!AT206/100)</f>
        <v/>
      </c>
      <c r="EZ216" s="431" t="str">
        <f>IF(_tag_month_day!AU206="","",_tag_month_day!AU206/100)</f>
        <v/>
      </c>
      <c r="FA216" s="431" t="str">
        <f>IF(_tag_month_day!AV206="","",_tag_month_day!AV206/100)</f>
        <v/>
      </c>
      <c r="FB216" s="431" t="str">
        <f>IF(_tag_month_day!AW206="","",_tag_month_day!AW206/100)</f>
        <v/>
      </c>
      <c r="FC216" s="431" t="str">
        <f>IF(_tag_month_day!AX206="","",_tag_month_day!AX206/100)</f>
        <v/>
      </c>
      <c r="FD216" s="449" t="str">
        <f>IF(_tag_month_day!AY206="","",_tag_month_day!AY206/100)</f>
        <v/>
      </c>
      <c r="FE216" s="449" t="str">
        <f>IF(_tag_month_day!AZ206="","",_tag_month_day!AZ206/100)</f>
        <v/>
      </c>
      <c r="FF216" s="449" t="str">
        <f>IF(_tag_month_day!BA206="","",_tag_month_day!BA206/100)</f>
        <v/>
      </c>
      <c r="FG216" s="449" t="str">
        <f>IF(_tag_month_day!BB206="","",_tag_month_day!BB206/100)</f>
        <v/>
      </c>
      <c r="FH216" s="467" t="str">
        <f>IF(_tag_month_day!BC206="","",_tag_month_day!BC206/100)</f>
        <v/>
      </c>
      <c r="FI216" s="449">
        <f>FI215</f>
        <v>0.40999999999999998</v>
      </c>
      <c r="FJ216" s="449">
        <f>FJ215</f>
        <v>0.11</v>
      </c>
      <c r="FK216" s="449">
        <f>FK215</f>
        <v>0.014999999999999999</v>
      </c>
      <c r="FL216" s="449">
        <f>FL215</f>
        <v>0</v>
      </c>
      <c r="FM216" s="467">
        <f>FM215</f>
        <v>0.0001</v>
      </c>
      <c r="FN216" s="449">
        <f>FN215</f>
        <v>0.32000000000000001</v>
      </c>
      <c r="FO216" s="449">
        <f>FO215</f>
        <v>0.20000000000000001</v>
      </c>
      <c r="FP216" s="449">
        <f>FP215</f>
        <v>0.01</v>
      </c>
      <c r="FQ216" s="449">
        <f>FQ215</f>
        <v>0</v>
      </c>
      <c r="FR216" s="467">
        <f>FR215</f>
        <v>0.0001</v>
      </c>
      <c r="FS216" s="449" t="str">
        <f>IF(_tag_month_day!BD206="","",_tag_month_day!BD206/100)</f>
        <v/>
      </c>
      <c r="FT216" s="449" t="str">
        <f>IF(_tag_month_day!BE206="","",_tag_month_day!BE206/100)</f>
        <v/>
      </c>
      <c r="FU216" s="449" t="str">
        <f>IF(_tag_month_day!BF206="","",_tag_month_day!BF206/100)</f>
        <v/>
      </c>
      <c r="FV216" s="449" t="str">
        <f>IF(_tag_month_day!BG206="","",_tag_month_day!BG206/100)</f>
        <v/>
      </c>
      <c r="FW216" s="467" t="str">
        <f>IF(_tag_month_day!BH206="","",_tag_month_day!BH206/100)</f>
        <v/>
      </c>
      <c r="FX216" s="449" t="str">
        <f>IF(_tag_month_day!BI206="","",_tag_month_day!BI206/100)</f>
        <v/>
      </c>
      <c r="FY216" s="449" t="str">
        <f>IF(_tag_month_day!BJ206="","",_tag_month_day!BJ206/100)</f>
        <v/>
      </c>
      <c r="FZ216" s="468" t="str">
        <f>IF(_tag_month_day!BK206="","",_tag_month_day!BK206/100)</f>
        <v/>
      </c>
      <c r="GA216" s="449" t="str">
        <f>IF(_tag_month_day!BL206="","",_tag_month_day!BL206/100)</f>
        <v/>
      </c>
      <c r="GB216" s="467" t="str">
        <f>IF(_tag_month_day!BM206="","",_tag_month_day!BM206/100)</f>
        <v/>
      </c>
      <c r="GC216" s="431" t="str">
        <f>IF(_tag_month_day!BN206="","",_tag_month_day!BN206/100)</f>
        <v/>
      </c>
      <c r="GD216" s="431" t="str">
        <f>IF(_tag_month_day!BO206="","",_tag_month_day!BO206/100)</f>
        <v/>
      </c>
      <c r="GE216" s="431" t="str">
        <f>IF(_tag_month_day!BP206="","",_tag_month_day!BP206/100)</f>
        <v/>
      </c>
      <c r="GF216" s="431" t="str">
        <f>IF(_tag_month_day!BQ206="","",_tag_month_day!BQ206/100)</f>
        <v/>
      </c>
      <c r="GG216" s="431" t="str">
        <f>IF(_tag_month_day!BR206="","",_tag_month_day!BR206/100)</f>
        <v/>
      </c>
      <c r="GH216" s="431" t="str">
        <f>IF(_tag_month_day!BS206="","",_tag_month_day!BS206/100)</f>
        <v/>
      </c>
      <c r="GI216" s="467" t="str">
        <f>IF(_tag_month_day!BT206="","",_tag_month_day!BT206/100)</f>
        <v/>
      </c>
      <c r="GJ216" s="469" t="str">
        <f>IF(_tag_month_day!BU206="","",_tag_month_day!BU206/100)</f>
        <v/>
      </c>
      <c r="GK216" s="470">
        <f>GK215</f>
        <v>0.070000000000000007</v>
      </c>
      <c r="GL216" s="470">
        <f>GL215</f>
        <v>0.029999999999999999</v>
      </c>
      <c r="GM216" s="471" t="str">
        <f>IF(_tag_month_day!BX206="","",_tag_month_day!BX206/100)</f>
        <v/>
      </c>
      <c r="GN216" s="470">
        <f>GN215</f>
        <v>0.070000000000000007</v>
      </c>
      <c r="GO216" s="470">
        <f>GO215</f>
        <v>0.029999999999999999</v>
      </c>
      <c r="GP216" s="470">
        <f>GP215</f>
        <v>0.089999999999999997</v>
      </c>
      <c r="GQ216" s="470">
        <f>GQ215</f>
        <v>0.029999999999999999</v>
      </c>
      <c r="GR216" s="471" t="str">
        <f>IF(_tag_month_day!CA206="","",_tag_month_day!CA206/100)</f>
        <v/>
      </c>
      <c r="GS216" s="472">
        <f>GS215</f>
        <v>0.95299999999999996</v>
      </c>
      <c r="GT216" s="472">
        <f>GT215</f>
        <v>0.55000000000000004</v>
      </c>
      <c r="GU216" s="472">
        <f>GU215</f>
        <v>0.55000000000000004</v>
      </c>
      <c r="GV216" s="472">
        <f>GV215</f>
        <v>0.55000000000000004</v>
      </c>
      <c r="GW216" s="472">
        <f>GW215</f>
        <v>0.5</v>
      </c>
      <c r="GX216" s="472">
        <f>GX215</f>
        <v>0.93500000000000005</v>
      </c>
      <c r="GY216" s="472">
        <f>GY215</f>
        <v>0.14999999999999999</v>
      </c>
      <c r="GZ216" s="472">
        <f>GZ215</f>
        <v>1</v>
      </c>
      <c r="HA216" s="474">
        <f>HA215</f>
        <v>0.047</v>
      </c>
      <c r="HB216" s="474">
        <f>HB215</f>
        <v>0.45000000000000001</v>
      </c>
      <c r="HC216" s="474">
        <f>HC215</f>
        <v>0.45000000000000001</v>
      </c>
      <c r="HD216" s="474">
        <f>HD215</f>
        <v>0.45000000000000001</v>
      </c>
      <c r="HE216" s="474">
        <f>HE215</f>
        <v>0.5</v>
      </c>
      <c r="HF216" s="474">
        <f>HF215</f>
        <v>0.065000000000000002</v>
      </c>
      <c r="HG216" s="474">
        <f>HG215</f>
        <v>0.84999999999999998</v>
      </c>
      <c r="HH216" s="474">
        <f>HH215</f>
        <v>0</v>
      </c>
      <c r="HI216" s="10">
        <f>IF(BZ216&lt;&gt;"",CK216-BV216,0)</f>
        <v>0</v>
      </c>
      <c r="HJ216" s="10" t="e">
        <f>IF(AJ216&gt;0,AH216-AJ216,0)</f>
        <v>#VALUE!</v>
      </c>
      <c r="HK216" s="466">
        <f>HK215</f>
        <v>0.84999999999999998</v>
      </c>
      <c r="HL216" s="424">
        <f>HL215</f>
        <v>550000</v>
      </c>
      <c r="HM216" s="424">
        <f>HM215</f>
        <v>480000</v>
      </c>
      <c r="HN216" s="465" t="e">
        <f>(DJ216*EZ216+DK216*FH216+DL216*FM216+DM216*FR216+DN216*FW216+DO216*GB216+DS216*GI216+DP216*GM216+DR216*GR216)*1000*2</f>
        <v>#VALUE!</v>
      </c>
      <c r="HO216" s="465" t="e">
        <f>HN216*HK216*$HO$2/HL216*1000000</f>
        <v>#VALUE!</v>
      </c>
      <c r="HP216" s="465" t="e">
        <f>HN216*HK216*$HP$2/HM216*1000000</f>
        <v>#VALUE!</v>
      </c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</row>
    <row customFormat="1" r="217" s="0">
      <c r="A217" s="420">
        <v>206</v>
      </c>
      <c r="B217" s="421">
        <f ca="1">IF(D217=D216,B216,IF(D217="夜班",B216+1,B216))</f>
        <v>43594</v>
      </c>
      <c r="C217" s="422">
        <f>C216</f>
        <v>0.041666666666666699</v>
      </c>
      <c r="D217" s="10" t="str">
        <f ca="1">IF(HOUR(G217)&lt;8,"夜班",IF(HOUR(G217)&lt;16,"白班",IF(HOUR(G217)&lt;24,"中班",0)))</f>
        <v>白班</v>
      </c>
      <c r="E217" s="10" t="e">
        <f ca="1">IF(F217=1,"甲",IF(F217=2,"乙",IF(F217=3,"丙",IF(F217=4,"丁",""))))</f>
        <v>#REF!</v>
      </c>
      <c r="F217" s="10" t="e">
        <f ca="1">SUMPRODUCT((成本日报!$A$3:$A$95=计划!B217)*(成本日报!$B$3:$B$95=计划!$D217),成本日报!$C$3:$C$95)</f>
        <v>#REF!</v>
      </c>
      <c r="G217" s="423">
        <f ca="1">G216+C216</f>
        <v>43594.541666666169</v>
      </c>
      <c r="H217" s="423">
        <f ca="1">$G217+$C217/60*10+$C217*0</f>
        <v>43594.548611110615</v>
      </c>
      <c r="I217" s="423">
        <f ca="1">$G217+$C217/60*18+$C217*0</f>
        <v>43594.554166666167</v>
      </c>
      <c r="J217" s="423">
        <f ca="1">$G217+$C217/60*0+$C217*1</f>
        <v>43594.583333332834</v>
      </c>
      <c r="K217" s="423">
        <f ca="1">$G217+$C217/60*30+$C217*2</f>
        <v>43594.645833332841</v>
      </c>
      <c r="L217" s="423">
        <f ca="1">$G217+$C217/60*0+$C217*3</f>
        <v>43594.666666666169</v>
      </c>
      <c r="M217" s="424" t="str">
        <f>IF(_tag_month_day!A207="","",_tag_month_day!A207)</f>
        <v/>
      </c>
      <c r="N217" s="424" t="str">
        <f>IF(_tag_month_day!B207="","",_tag_month_day!B207)</f>
        <v/>
      </c>
      <c r="O217" s="425" t="e">
        <f>IF(M217+N217=0,"",M217+N217)</f>
        <v>#VALUE!</v>
      </c>
      <c r="P217" s="424" t="str">
        <f>IF(_tag_month_day!C207="","",_tag_month_day!C207)</f>
        <v/>
      </c>
      <c r="Q217" s="424" t="str">
        <f>IF(_tag_month_day!D207="","",_tag_month_day!D207)</f>
        <v/>
      </c>
      <c r="R217" s="426" t="str">
        <f>IF(_tag_month_day!CB207="","",_tag_month_day!CB207/100)</f>
        <v/>
      </c>
      <c r="S217" s="427" t="str">
        <f>IF(_tag_month_day!E207="","",_tag_month_day!E207)</f>
        <v/>
      </c>
      <c r="T217" s="427" t="str">
        <f>IF(_tag_month_day!F207="","",_tag_month_day!F207)</f>
        <v/>
      </c>
      <c r="U217" s="428" t="e">
        <f>S217+T217</f>
        <v>#VALUE!</v>
      </c>
      <c r="V217" s="429" t="e">
        <f>U217/AJ217</f>
        <v>#VALUE!</v>
      </c>
      <c r="W217" s="430" t="str">
        <f>IF(_jhy_month_day!A207="","",_jhy_month_day!A207)</f>
        <v/>
      </c>
      <c r="X217" s="431" t="str">
        <f>IF(_jhy_month_day!B207="","",_jhy_month_day!B207/100)</f>
        <v/>
      </c>
      <c r="Y217" s="431" t="str">
        <f>IF(_jhy_month_day!C207="","",_jhy_month_day!C207/100)</f>
        <v/>
      </c>
      <c r="Z217" s="432">
        <f>Z213+1</f>
        <v>52</v>
      </c>
      <c r="AA217" s="433" t="str">
        <f>IF(_tag_month_day!G207="","",_tag_month_day!G207/100)</f>
        <v/>
      </c>
      <c r="AB217" s="433" t="str">
        <f>IF(_tag_month_day!H207="","",_tag_month_day!H207/100)</f>
        <v/>
      </c>
      <c r="AC217" s="434">
        <f>IF(X217="",AC216,BK217*($AV216*X217+$AW216*FD216+$AX216*FI216+$AY216*FN216+$AZ216*FS216+$BA216*FX216+$BG216*GE216)/(AV216*Y217+AX216*FK216+AW216*FF216+AY216*FP216+AZ216*FU216+BA216*FZ216+BG216*GG216+BB216*GK216+BC216*GN216+BD216*GP216))</f>
        <v>1.59963432013121</v>
      </c>
      <c r="AD217" s="435" t="str">
        <f>IF(AC217=AC216,"",AC217-AC216)</f>
        <v/>
      </c>
      <c r="AE217" s="436" t="str">
        <f>IF(1-AF217=0,"",(1-AF217))</f>
        <v/>
      </c>
      <c r="AF217" s="437">
        <v>1</v>
      </c>
      <c r="AG217" s="10" t="str">
        <f>AG216</f>
        <v>8B4</v>
      </c>
      <c r="AH217" s="438" t="str">
        <f>AH216</f>
        <v/>
      </c>
      <c r="AI217" s="424" t="e">
        <f>IF(ROUND(AJ217-AJ216,1)=0,"",AJ217-AJ216)</f>
        <v>#VALUE!</v>
      </c>
      <c r="AJ217" s="10" t="str">
        <f>IF(_tag_month_day!I207="","",_tag_month_day!I207)</f>
        <v/>
      </c>
      <c r="AK217" s="440"/>
      <c r="AL217" s="440"/>
      <c r="AM217" s="440"/>
      <c r="AN217" s="441">
        <f>AN216</f>
        <v>2</v>
      </c>
      <c r="AO217" s="441">
        <f>AO216</f>
        <v>8</v>
      </c>
      <c r="AP217" s="442" t="e">
        <f>(IF(AN217=0,AS216,AS216*(1+AO217/AN217)/(AR217+AO217/AN217)))+AT217</f>
        <v>#VALUE!</v>
      </c>
      <c r="AQ217" s="443" t="str">
        <f>IF(_tag_month_day!J207="","",_tag_month_day!J207/100)</f>
        <v/>
      </c>
      <c r="AR217" s="444">
        <f>AR216</f>
        <v>1.3</v>
      </c>
      <c r="AS217" s="445" t="e">
        <f>AQ217*(AN217*AR217+AO217)/(AN217+AO217)</f>
        <v>#VALUE!</v>
      </c>
      <c r="AT217" s="445" t="e">
        <f>(SUM(BE217:BF217)-SUM(BE216:BF216))*0.05</f>
        <v>#VALUE!</v>
      </c>
      <c r="AU217" s="446" t="str">
        <f>IF(_tag_month_day!CC207="","",IF(_tag_month_day!CC207&gt;0,_tag_month_day!CD207,_tag_month_day!CE207))</f>
        <v/>
      </c>
      <c r="AV217" s="447" t="str">
        <f>IF(_tag_month_day!L207="","",_tag_month_day!L207/100)</f>
        <v/>
      </c>
      <c r="AW217" s="431">
        <f>AW216</f>
        <v>0</v>
      </c>
      <c r="AX217" s="431">
        <f>AX216</f>
        <v>0</v>
      </c>
      <c r="AY217" s="431" t="str">
        <f>IF(_tag_month_day!M207="","",_tag_month_day!M207/100)</f>
        <v/>
      </c>
      <c r="AZ217" s="431" t="str">
        <f>IF(_tag_month_day!N207="","",_tag_month_day!N207/100)</f>
        <v/>
      </c>
      <c r="BA217" s="431" t="str">
        <f>IF(_tag_month_day!O207="","",_tag_month_day!O207/100)</f>
        <v/>
      </c>
      <c r="BB217" s="448" t="str">
        <f>IF(_tag_month_day!P207="","",_tag_month_day!P207/100)</f>
        <v/>
      </c>
      <c r="BC217" s="448">
        <f>BC216</f>
        <v>0</v>
      </c>
      <c r="BD217" s="448" t="str">
        <f>IF(_tag_month_day!Q207="","",_tag_month_day!Q207/100)</f>
        <v/>
      </c>
      <c r="BE217" s="449" t="str">
        <f>IF(_tag_month_day!R207="","",_tag_month_day!R207/100)</f>
        <v/>
      </c>
      <c r="BF217" s="388" t="e">
        <f>(AU217*(100+BE217*100))/(AJ217-AU217)/100</f>
        <v>#VALUE!</v>
      </c>
      <c r="BG217" s="450" t="e">
        <f>BE217+BF217</f>
        <v>#VALUE!</v>
      </c>
      <c r="BH217" s="451" t="e">
        <f>SUM(AV217:BF217)</f>
        <v>#VALUE!</v>
      </c>
      <c r="BI217" s="452" t="e">
        <f>IF(CX217=0,BI216,(DK217*查询!$R$5+DL217*查询!$Q$5+DM217*查询!$N$5+DN217*查询!$O$5+DO217*查询!$P$5)*AF217/CX217)</f>
        <v>#VALUE!</v>
      </c>
      <c r="BJ217" s="452" t="e">
        <f>IF(CX217=0,BJ216,(DP217*查询!$S$5+DQ217*查询!$T$5+DR217*查询!$U$5)*AF217/CX217)</f>
        <v>#VALUE!</v>
      </c>
      <c r="BK217" s="452">
        <f>BK216</f>
        <v>1</v>
      </c>
      <c r="BL217" s="453" t="e">
        <f>SUMPRODUCT((AV217:BA217)*(GS217:GX217))/((GS217:GX217)+SUM(BB217:BD217)*GY217+BG217*GZ217)</f>
        <v>#VALUE!</v>
      </c>
      <c r="BM217" s="453" t="e">
        <f>BK217*($AV217*FB217+$AW217*FD217+$AX217*FI217+$AY217*FN217+$AZ217*FS217+$BA217*FX217+$BG217*GE217)/(AV217*EY217+AX217*FK217+AW217*FF217+AY217*FP217+AZ217*FU217+BA217*FZ217+BG217*GG217+BB217*GK217+BC217*GN217+BD217*GP217)</f>
        <v>#VALUE!</v>
      </c>
      <c r="BN217" s="453" t="e">
        <f>($AV217*FC217+$AX217*FJ217+$AW217*FE217+$AY217*FO217+$AZ217*FT217+$BA217*FY217+$BG217*GF217)/($AV217*FA217+BG217*GH217+BB217*GL217+BC217*GO217+BD217*GQ217+BA217*GA217)</f>
        <v>#VALUE!</v>
      </c>
      <c r="BO217" s="454" t="e">
        <f>SUMPRODUCT(AV217:BA217*GS217:GX217)/(GS217:GX217+(BB217+BC217+BD217)*GY217+BG217)</f>
        <v>#VALUE!</v>
      </c>
      <c r="BP217" s="454" t="e">
        <f>SUMPRODUCT(AV217:BA217*GS217:GX217)/(GS217:GX217+(BB217+BC217+BD217)*GY217+BG217)</f>
        <v>#VALUE!</v>
      </c>
      <c r="BQ217" s="454" t="e">
        <f>SUMPRODUCT(AV217:BA217*GS217:GX217)/(GS217:GX217+(BB217+BC217+BD217)*GY217+BG217)</f>
        <v>#VALUE!</v>
      </c>
      <c r="BR217" s="453" t="str">
        <f>IF(_tag_month_day!T207="","",_tag_month_day!T207)</f>
        <v/>
      </c>
      <c r="BS217" s="453" t="str">
        <f>IF(_tag_month_day!U207="","",_tag_month_day!U207)</f>
        <v/>
      </c>
      <c r="BT217" s="455" t="str">
        <f>IF(CK217="","",IF((CK217&gt;=BV217-0.12)*(CK217&lt;=BV217+0.12),"合格","不合格"))</f>
        <v/>
      </c>
      <c r="BU217" s="456" t="str">
        <f>IF(_tag_month_day!V207="","",_tag_month_day!V207)</f>
        <v/>
      </c>
      <c r="BV217" s="457" t="str">
        <f>IF(_tag_month_day!W207="","",_tag_month_day!W207)</f>
        <v/>
      </c>
      <c r="BW217" s="458" t="str">
        <f>IF(_tag_month_day!X207="","",_tag_month_day!X207)</f>
        <v/>
      </c>
      <c r="BX217" s="458" t="str">
        <f>IF(_tag_month_day!Y207="","",_tag_month_day!Y207)</f>
        <v/>
      </c>
      <c r="BY217" s="459">
        <f ca="1">L217</f>
        <v>43594.666666666169</v>
      </c>
      <c r="BZ217" s="460" t="s">
        <v>429</v>
      </c>
      <c r="CA217" s="461">
        <v>0.68402777777777801</v>
      </c>
      <c r="CB217" s="424" t="str">
        <f>IF(_tag_month_day!Z207="","",_tag_month_day!Z207)</f>
        <v/>
      </c>
      <c r="CC217" s="424" t="str">
        <f>IF(_tag_month_day!AA207="","",_tag_month_day!AA207)</f>
        <v/>
      </c>
      <c r="CD217" s="424" t="str">
        <f>IF(_tag_month_day!AB207="","",_tag_month_day!AB207)</f>
        <v/>
      </c>
      <c r="CE217" s="424" t="str">
        <f>IF(_tag_month_day!AC207="","",_tag_month_day!AC207)</f>
        <v/>
      </c>
      <c r="CF217" s="424" t="str">
        <f>IF(_tag_month_day!AD207="","",_tag_month_day!AD207)</f>
        <v/>
      </c>
      <c r="CG217" s="424" t="str">
        <f>IF(_tag_month_day!AE207="","",_tag_month_day!AE207)</f>
        <v/>
      </c>
      <c r="CH217" s="424" t="str">
        <f>IF(_tag_month_day!AF207="","",_tag_month_day!AF207)</f>
        <v/>
      </c>
      <c r="CI217" s="424" t="str">
        <f>IF(_tag_month_day!AG207="","",_tag_month_day!AG207)</f>
        <v/>
      </c>
      <c r="CJ217" s="424" t="str">
        <f>IF(_tag_month_day!AH207="","",_tag_month_day!AH207)</f>
        <v/>
      </c>
      <c r="CK217" s="424" t="str">
        <f>IF(_tag_month_day!AI207="","",_tag_month_day!AI207)</f>
        <v/>
      </c>
      <c r="CL217" s="4" t="str">
        <f>IF(_tag_month_day!AJ207="","",_tag_month_day!AJ207)</f>
        <v/>
      </c>
      <c r="CM217" s="4" t="str">
        <f>IF(_tag_month_day!AK207="","",_tag_month_day!AK207)</f>
        <v/>
      </c>
      <c r="CN217" s="4" t="str">
        <f>IF(_tag_month_day!AL207="","",_tag_month_day!AL207)</f>
        <v/>
      </c>
      <c r="CO217" s="4" t="str">
        <f>IF(_tag_month_day!AM207="","",_tag_month_day!AM207)</f>
        <v/>
      </c>
      <c r="CP217" s="4" t="str">
        <f>IF(_tag_month_day!AN207="","",_tag_month_day!AN207)</f>
        <v/>
      </c>
      <c r="CQ217" s="4" t="str">
        <f>IF(_tag_month_day!AO207="","",_tag_month_day!AO207)</f>
        <v/>
      </c>
      <c r="CR217" s="462" t="str">
        <f>IF(_tag_month_day!AP207="","",_tag_month_day!AP207)</f>
        <v/>
      </c>
      <c r="CS217" s="463" t="str">
        <f>IF(_tag_month_day!AQ207="","",_tag_month_day!AQ207)</f>
        <v/>
      </c>
      <c r="CT217" s="4" t="str">
        <f>IF(_tag_month_day!AR207="","",_tag_month_day!AR207)</f>
        <v/>
      </c>
      <c r="CU217" s="464" t="e">
        <f>DU217/AJ217</f>
        <v>#VALUE!</v>
      </c>
      <c r="CV217" s="451" t="e">
        <f>BG217/BH217</f>
        <v>#VALUE!</v>
      </c>
      <c r="CW217" s="465" t="e">
        <f>AJ217*(1-CV217)*CU217*AF217</f>
        <v>#VALUE!</v>
      </c>
      <c r="CX217" s="465" t="e">
        <f>CW217*94%</f>
        <v>#VALUE!</v>
      </c>
      <c r="CY217" s="466" t="e">
        <f>IF(CX217=0,0,DS217/(DS217+CX217))</f>
        <v>#VALUE!</v>
      </c>
      <c r="CZ217" s="465" t="e">
        <f>$AJ217*EF217</f>
        <v>#VALUE!</v>
      </c>
      <c r="DA217" s="465" t="e">
        <f>$AJ217*EG217</f>
        <v>#VALUE!</v>
      </c>
      <c r="DB217" s="465" t="e">
        <f>$AJ217*EH217</f>
        <v>#VALUE!</v>
      </c>
      <c r="DC217" s="465" t="e">
        <f>$AJ217*EI217</f>
        <v>#VALUE!</v>
      </c>
      <c r="DD217" s="465" t="e">
        <f>$AJ217*EJ217</f>
        <v>#VALUE!</v>
      </c>
      <c r="DE217" s="465" t="e">
        <f>$AJ217*EK217</f>
        <v>#VALUE!</v>
      </c>
      <c r="DF217" s="465" t="e">
        <f>$AJ217*EL217</f>
        <v>#VALUE!</v>
      </c>
      <c r="DG217" s="465" t="e">
        <f>$AJ217*EM217</f>
        <v>#VALUE!</v>
      </c>
      <c r="DH217" s="465" t="e">
        <f>$AJ217*EN217</f>
        <v>#VALUE!</v>
      </c>
      <c r="DI217" s="465" t="e">
        <f>$AJ217*EO217</f>
        <v>#VALUE!</v>
      </c>
      <c r="DJ217" s="465" t="e">
        <f>CZ217*(1-EP217)</f>
        <v>#VALUE!</v>
      </c>
      <c r="DK217" s="465" t="e">
        <f>DA217*(1-ER217)</f>
        <v>#VALUE!</v>
      </c>
      <c r="DL217" s="465" t="e">
        <f>DB217*(1-EQ217)</f>
        <v>#VALUE!</v>
      </c>
      <c r="DM217" s="465" t="e">
        <f>DC217*(1-ES217)</f>
        <v>#VALUE!</v>
      </c>
      <c r="DN217" s="465" t="e">
        <f>DD217*(1-ET217)</f>
        <v>#VALUE!</v>
      </c>
      <c r="DO217" s="465" t="e">
        <f>DE217</f>
        <v>#VALUE!</v>
      </c>
      <c r="DP217" s="465" t="e">
        <f>DF217*(1-EU217)</f>
        <v>#VALUE!</v>
      </c>
      <c r="DQ217" s="465" t="e">
        <f>DG217*(1-EV217)</f>
        <v>#VALUE!</v>
      </c>
      <c r="DR217" s="465" t="e">
        <f>DH217*(1-EW217)</f>
        <v>#VALUE!</v>
      </c>
      <c r="DS217" s="465" t="e">
        <f>DI217</f>
        <v>#VALUE!</v>
      </c>
      <c r="DT217" s="465" t="e">
        <f>SUM(DJ217:DS217)</f>
        <v>#VALUE!</v>
      </c>
      <c r="DU217" s="465" t="e">
        <f>(GS217:GX217)+(DP217+DQ217+DR217)*GY217+DS217</f>
        <v>#VALUE!</v>
      </c>
      <c r="DV217" s="451" t="e">
        <f>AV217/$BH217/(1-EP217)</f>
        <v>#VALUE!</v>
      </c>
      <c r="DW217" s="451" t="e">
        <f>AW217/$BH217/(1-ER217)</f>
        <v>#VALUE!</v>
      </c>
      <c r="DX217" s="451" t="e">
        <f>AX217/$BH217/(1-EQ217)</f>
        <v>#VALUE!</v>
      </c>
      <c r="DY217" s="451" t="e">
        <f>AY217/$BH217/(1-ES217)</f>
        <v>#VALUE!</v>
      </c>
      <c r="DZ217" s="451" t="e">
        <f>AZ217/$BH217/(1-ET217)</f>
        <v>#VALUE!</v>
      </c>
      <c r="EA217" s="451" t="e">
        <f>BA217/$BH217/(1-AX217)</f>
        <v>#VALUE!</v>
      </c>
      <c r="EB217" s="451" t="e">
        <f>BB217/$BH217/(1-EU217)</f>
        <v>#VALUE!</v>
      </c>
      <c r="EC217" s="451" t="e">
        <f>BC217/$BH217/(1-EV217)</f>
        <v>#VALUE!</v>
      </c>
      <c r="ED217" s="451" t="e">
        <f>BD217/$BH217/(1-EW217)</f>
        <v>#VALUE!</v>
      </c>
      <c r="EE217" s="451" t="e">
        <f>BG217/BH217</f>
        <v>#VALUE!</v>
      </c>
      <c r="EF217" s="451" t="e">
        <f>DV217/SUM($DV217:$EE217)</f>
        <v>#VALUE!</v>
      </c>
      <c r="EG217" s="451" t="e">
        <f>DW217/SUM($DV217:$EE217)</f>
        <v>#VALUE!</v>
      </c>
      <c r="EH217" s="451" t="e">
        <f>DX217/SUM($DV217:$EE217)</f>
        <v>#VALUE!</v>
      </c>
      <c r="EI217" s="451" t="e">
        <f>DY217/SUM($DV217:$EE217)</f>
        <v>#VALUE!</v>
      </c>
      <c r="EJ217" s="451" t="e">
        <f>DZ217/SUM($DV217:$EE217)</f>
        <v>#VALUE!</v>
      </c>
      <c r="EK217" s="451" t="e">
        <f>EA217/SUM($DV217:$EE217)</f>
        <v>#VALUE!</v>
      </c>
      <c r="EL217" s="451" t="e">
        <f>EB217/SUM($DV217:$EE217)</f>
        <v>#VALUE!</v>
      </c>
      <c r="EM217" s="451" t="e">
        <f>EC217/SUM($DV217:$EE217)</f>
        <v>#VALUE!</v>
      </c>
      <c r="EN217" s="451" t="e">
        <f>ED217/SUM($DV217:$EE217)</f>
        <v>#VALUE!</v>
      </c>
      <c r="EO217" s="451" t="e">
        <f>EE217/SUM($DV217:$EE217)</f>
        <v>#VALUE!</v>
      </c>
      <c r="EP217" s="450">
        <f>EP216</f>
        <v>0.080000000000000002</v>
      </c>
      <c r="EQ217" s="450">
        <f>EQ216</f>
        <v>0.014999999999999999</v>
      </c>
      <c r="ER217" s="450">
        <f>ER216</f>
        <v>0.014999999999999999</v>
      </c>
      <c r="ES217" s="450">
        <f>ES216</f>
        <v>0.014999999999999999</v>
      </c>
      <c r="ET217" s="450">
        <f>ET216</f>
        <v>0.014999999999999999</v>
      </c>
      <c r="EU217" s="450">
        <f>EU216</f>
        <v>0.089999999999999997</v>
      </c>
      <c r="EV217" s="450">
        <f>EV216</f>
        <v>0.089999999999999997</v>
      </c>
      <c r="EW217" s="450">
        <f>EW216</f>
        <v>0.089999999999999997</v>
      </c>
      <c r="EX217" s="431" t="str">
        <f>IF(_tag_month_day!AS207="","",_tag_month_day!AS207/100)</f>
        <v/>
      </c>
      <c r="EY217" s="431" t="str">
        <f>IF(_tag_month_day!AT207="","",_tag_month_day!AT207/100)</f>
        <v/>
      </c>
      <c r="EZ217" s="431" t="str">
        <f>IF(_tag_month_day!AU207="","",_tag_month_day!AU207/100)</f>
        <v/>
      </c>
      <c r="FA217" s="431" t="str">
        <f>IF(_tag_month_day!AV207="","",_tag_month_day!AV207/100)</f>
        <v/>
      </c>
      <c r="FB217" s="431" t="str">
        <f>IF(_tag_month_day!AW207="","",_tag_month_day!AW207/100)</f>
        <v/>
      </c>
      <c r="FC217" s="431" t="str">
        <f>IF(_tag_month_day!AX207="","",_tag_month_day!AX207/100)</f>
        <v/>
      </c>
      <c r="FD217" s="449" t="str">
        <f>IF(_tag_month_day!AY207="","",_tag_month_day!AY207/100)</f>
        <v/>
      </c>
      <c r="FE217" s="449" t="str">
        <f>IF(_tag_month_day!AZ207="","",_tag_month_day!AZ207/100)</f>
        <v/>
      </c>
      <c r="FF217" s="449" t="str">
        <f>IF(_tag_month_day!BA207="","",_tag_month_day!BA207/100)</f>
        <v/>
      </c>
      <c r="FG217" s="449" t="str">
        <f>IF(_tag_month_day!BB207="","",_tag_month_day!BB207/100)</f>
        <v/>
      </c>
      <c r="FH217" s="467" t="str">
        <f>IF(_tag_month_day!BC207="","",_tag_month_day!BC207/100)</f>
        <v/>
      </c>
      <c r="FI217" s="449">
        <f>FI216</f>
        <v>0.40999999999999998</v>
      </c>
      <c r="FJ217" s="449">
        <f>FJ216</f>
        <v>0.11</v>
      </c>
      <c r="FK217" s="449">
        <f>FK216</f>
        <v>0.014999999999999999</v>
      </c>
      <c r="FL217" s="449">
        <f>FL216</f>
        <v>0</v>
      </c>
      <c r="FM217" s="467">
        <f>FM216</f>
        <v>0.0001</v>
      </c>
      <c r="FN217" s="449">
        <f>FN216</f>
        <v>0.32000000000000001</v>
      </c>
      <c r="FO217" s="449">
        <f>FO216</f>
        <v>0.20000000000000001</v>
      </c>
      <c r="FP217" s="449">
        <f>FP216</f>
        <v>0.01</v>
      </c>
      <c r="FQ217" s="449">
        <f>FQ216</f>
        <v>0</v>
      </c>
      <c r="FR217" s="467">
        <f>FR216</f>
        <v>0.0001</v>
      </c>
      <c r="FS217" s="449" t="str">
        <f>IF(_tag_month_day!BD207="","",_tag_month_day!BD207/100)</f>
        <v/>
      </c>
      <c r="FT217" s="449" t="str">
        <f>IF(_tag_month_day!BE207="","",_tag_month_day!BE207/100)</f>
        <v/>
      </c>
      <c r="FU217" s="449" t="str">
        <f>IF(_tag_month_day!BF207="","",_tag_month_day!BF207/100)</f>
        <v/>
      </c>
      <c r="FV217" s="449" t="str">
        <f>IF(_tag_month_day!BG207="","",_tag_month_day!BG207/100)</f>
        <v/>
      </c>
      <c r="FW217" s="467" t="str">
        <f>IF(_tag_month_day!BH207="","",_tag_month_day!BH207/100)</f>
        <v/>
      </c>
      <c r="FX217" s="449" t="str">
        <f>IF(_tag_month_day!BI207="","",_tag_month_day!BI207/100)</f>
        <v/>
      </c>
      <c r="FY217" s="449" t="str">
        <f>IF(_tag_month_day!BJ207="","",_tag_month_day!BJ207/100)</f>
        <v/>
      </c>
      <c r="FZ217" s="468" t="str">
        <f>IF(_tag_month_day!BK207="","",_tag_month_day!BK207/100)</f>
        <v/>
      </c>
      <c r="GA217" s="449" t="str">
        <f>IF(_tag_month_day!BL207="","",_tag_month_day!BL207/100)</f>
        <v/>
      </c>
      <c r="GB217" s="467" t="str">
        <f>IF(_tag_month_day!BM207="","",_tag_month_day!BM207/100)</f>
        <v/>
      </c>
      <c r="GC217" s="431" t="str">
        <f>IF(_tag_month_day!BN207="","",_tag_month_day!BN207/100)</f>
        <v/>
      </c>
      <c r="GD217" s="431" t="str">
        <f>IF(_tag_month_day!BO207="","",_tag_month_day!BO207/100)</f>
        <v/>
      </c>
      <c r="GE217" s="431" t="str">
        <f>IF(_tag_month_day!BP207="","",_tag_month_day!BP207/100)</f>
        <v/>
      </c>
      <c r="GF217" s="431" t="str">
        <f>IF(_tag_month_day!BQ207="","",_tag_month_day!BQ207/100)</f>
        <v/>
      </c>
      <c r="GG217" s="431" t="str">
        <f>IF(_tag_month_day!BR207="","",_tag_month_day!BR207/100)</f>
        <v/>
      </c>
      <c r="GH217" s="431" t="str">
        <f>IF(_tag_month_day!BS207="","",_tag_month_day!BS207/100)</f>
        <v/>
      </c>
      <c r="GI217" s="467" t="str">
        <f>IF(_tag_month_day!BT207="","",_tag_month_day!BT207/100)</f>
        <v/>
      </c>
      <c r="GJ217" s="469" t="str">
        <f>IF(_tag_month_day!BU207="","",_tag_month_day!BU207/100)</f>
        <v/>
      </c>
      <c r="GK217" s="470">
        <f>GK216</f>
        <v>0.070000000000000007</v>
      </c>
      <c r="GL217" s="470">
        <f>GL216</f>
        <v>0.029999999999999999</v>
      </c>
      <c r="GM217" s="471" t="str">
        <f>IF(_tag_month_day!BX207="","",_tag_month_day!BX207/100)</f>
        <v/>
      </c>
      <c r="GN217" s="470">
        <f>GN216</f>
        <v>0.070000000000000007</v>
      </c>
      <c r="GO217" s="470">
        <f>GO216</f>
        <v>0.029999999999999999</v>
      </c>
      <c r="GP217" s="470">
        <f>GP216</f>
        <v>0.089999999999999997</v>
      </c>
      <c r="GQ217" s="470">
        <f>GQ216</f>
        <v>0.029999999999999999</v>
      </c>
      <c r="GR217" s="471" t="str">
        <f>IF(_tag_month_day!CA207="","",_tag_month_day!CA207/100)</f>
        <v/>
      </c>
      <c r="GS217" s="472">
        <f>GS216</f>
        <v>0.95299999999999996</v>
      </c>
      <c r="GT217" s="472">
        <f>GT216</f>
        <v>0.55000000000000004</v>
      </c>
      <c r="GU217" s="472">
        <f>GU216</f>
        <v>0.55000000000000004</v>
      </c>
      <c r="GV217" s="472">
        <f>GV216</f>
        <v>0.55000000000000004</v>
      </c>
      <c r="GW217" s="472">
        <f>GW216</f>
        <v>0.5</v>
      </c>
      <c r="GX217" s="472">
        <f>GX216</f>
        <v>0.93500000000000005</v>
      </c>
      <c r="GY217" s="472">
        <f>GY216</f>
        <v>0.14999999999999999</v>
      </c>
      <c r="GZ217" s="472">
        <f>GZ216</f>
        <v>1</v>
      </c>
      <c r="HA217" s="474">
        <f>HA216</f>
        <v>0.047</v>
      </c>
      <c r="HB217" s="474">
        <f>HB216</f>
        <v>0.45000000000000001</v>
      </c>
      <c r="HC217" s="474">
        <f>HC216</f>
        <v>0.45000000000000001</v>
      </c>
      <c r="HD217" s="474">
        <f>HD216</f>
        <v>0.45000000000000001</v>
      </c>
      <c r="HE217" s="474">
        <f>HE216</f>
        <v>0.5</v>
      </c>
      <c r="HF217" s="474">
        <f>HF216</f>
        <v>0.065000000000000002</v>
      </c>
      <c r="HG217" s="474">
        <f>HG216</f>
        <v>0.84999999999999998</v>
      </c>
      <c r="HH217" s="474">
        <f>HH216</f>
        <v>0</v>
      </c>
      <c r="HI217" s="10" t="e">
        <f>IF(BZ217&lt;&gt;"",CK217-BV217,0)</f>
        <v>#VALUE!</v>
      </c>
      <c r="HJ217" s="10" t="e">
        <f>IF(AJ217&gt;0,AH217-AJ217,0)</f>
        <v>#VALUE!</v>
      </c>
      <c r="HK217" s="466">
        <f>HK216</f>
        <v>0.84999999999999998</v>
      </c>
      <c r="HL217" s="424">
        <f>HL216</f>
        <v>550000</v>
      </c>
      <c r="HM217" s="424">
        <f>HM216</f>
        <v>480000</v>
      </c>
      <c r="HN217" s="465" t="e">
        <f>(DJ217*EZ217+DK217*FH217+DL217*FM217+DM217*FR217+DN217*FW217+DO217*GB217+DS217*GI217+DP217*GM217+DR217*GR217)*1000*2</f>
        <v>#VALUE!</v>
      </c>
      <c r="HO217" s="465" t="e">
        <f>HN217*HK217*$HO$2/HL217*1000000</f>
        <v>#VALUE!</v>
      </c>
      <c r="HP217" s="465" t="e">
        <f>HN217*HK217*$HP$2/HM217*1000000</f>
        <v>#VALUE!</v>
      </c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</row>
    <row customFormat="1" r="218" s="0">
      <c r="A218" s="420">
        <v>207</v>
      </c>
      <c r="B218" s="421">
        <f ca="1">IF(D218=D217,B217,IF(D218="夜班",B217+1,B217))</f>
        <v>43594</v>
      </c>
      <c r="C218" s="422">
        <f>C217</f>
        <v>0.041666666666666699</v>
      </c>
      <c r="D218" s="10" t="str">
        <f ca="1">IF(HOUR(G218)&lt;8,"夜班",IF(HOUR(G218)&lt;16,"白班",IF(HOUR(G218)&lt;24,"中班",0)))</f>
        <v>白班</v>
      </c>
      <c r="E218" s="10" t="e">
        <f ca="1">IF(F218=1,"甲",IF(F218=2,"乙",IF(F218=3,"丙",IF(F218=4,"丁",""))))</f>
        <v>#REF!</v>
      </c>
      <c r="F218" s="10" t="e">
        <f ca="1">SUMPRODUCT((成本日报!$A$3:$A$95=计划!B218)*(成本日报!$B$3:$B$95=计划!$D218),成本日报!$C$3:$C$95)</f>
        <v>#REF!</v>
      </c>
      <c r="G218" s="423">
        <f ca="1">G217+C217</f>
        <v>43594.583333332834</v>
      </c>
      <c r="H218" s="423">
        <f ca="1">$G218+$C218/60*10+$C218*0</f>
        <v>43594.590277777279</v>
      </c>
      <c r="I218" s="423">
        <f ca="1">$G218+$C218/60*18+$C218*0</f>
        <v>43594.595833332831</v>
      </c>
      <c r="J218" s="423">
        <f ca="1">$G218+$C218/60*0+$C218*1</f>
        <v>43594.624999999498</v>
      </c>
      <c r="K218" s="423">
        <f ca="1">$G218+$C218/60*30+$C218*2</f>
        <v>43594.687499999505</v>
      </c>
      <c r="L218" s="423">
        <f ca="1">$G218+$C218/60*0+$C218*3</f>
        <v>43594.708333332834</v>
      </c>
      <c r="M218" s="424" t="str">
        <f>IF(_tag_month_day!A208="","",_tag_month_day!A208)</f>
        <v/>
      </c>
      <c r="N218" s="424" t="str">
        <f>IF(_tag_month_day!B208="","",_tag_month_day!B208)</f>
        <v/>
      </c>
      <c r="O218" s="425" t="e">
        <f>IF(M218+N218=0,"",M218+N218)</f>
        <v>#VALUE!</v>
      </c>
      <c r="P218" s="424" t="str">
        <f>IF(_tag_month_day!C208="","",_tag_month_day!C208)</f>
        <v/>
      </c>
      <c r="Q218" s="424" t="str">
        <f>IF(_tag_month_day!D208="","",_tag_month_day!D208)</f>
        <v/>
      </c>
      <c r="R218" s="426" t="str">
        <f>IF(_tag_month_day!CB208="","",_tag_month_day!CB208/100)</f>
        <v/>
      </c>
      <c r="S218" s="427" t="str">
        <f>IF(_tag_month_day!E208="","",_tag_month_day!E208)</f>
        <v/>
      </c>
      <c r="T218" s="427" t="str">
        <f>IF(_tag_month_day!F208="","",_tag_month_day!F208)</f>
        <v/>
      </c>
      <c r="U218" s="428" t="e">
        <f>S218+T218</f>
        <v>#VALUE!</v>
      </c>
      <c r="V218" s="429" t="e">
        <f>U218/AJ218</f>
        <v>#VALUE!</v>
      </c>
      <c r="W218" s="430" t="str">
        <f>IF(_jhy_month_day!A208="","",_jhy_month_day!A208)</f>
        <v/>
      </c>
      <c r="X218" s="431" t="str">
        <f>IF(_jhy_month_day!B208="","",_jhy_month_day!B208/100)</f>
        <v/>
      </c>
      <c r="Y218" s="431" t="str">
        <f>IF(_jhy_month_day!C208="","",_jhy_month_day!C208/100)</f>
        <v/>
      </c>
      <c r="Z218" s="432">
        <f>Z214+1</f>
        <v>52</v>
      </c>
      <c r="AA218" s="433" t="str">
        <f>IF(_tag_month_day!G208="","",_tag_month_day!G208/100)</f>
        <v/>
      </c>
      <c r="AB218" s="433" t="str">
        <f>IF(_tag_month_day!H208="","",_tag_month_day!H208/100)</f>
        <v/>
      </c>
      <c r="AC218" s="434">
        <f>IF(X218="",AC217,BK218*($AV217*X218+$AW217*FD217+$AX217*FI217+$AY217*FN217+$AZ217*FS217+$BA217*FX217+$BG217*GE217)/(AV217*Y218+AX217*FK217+AW217*FF217+AY217*FP217+AZ217*FU217+BA217*FZ217+BG217*GG217+BB217*GK217+BC217*GN217+BD217*GP217))</f>
        <v>1.59963432013121</v>
      </c>
      <c r="AD218" s="435" t="str">
        <f>IF(AC218=AC217,"",AC218-AC217)</f>
        <v/>
      </c>
      <c r="AE218" s="436" t="str">
        <f>IF(1-AF218=0,"",(1-AF218))</f>
        <v/>
      </c>
      <c r="AF218" s="437">
        <v>1</v>
      </c>
      <c r="AG218" s="10" t="str">
        <f>AG217</f>
        <v>8B4</v>
      </c>
      <c r="AH218" s="438" t="str">
        <f>AH217</f>
        <v/>
      </c>
      <c r="AI218" s="424" t="e">
        <f>IF(ROUND(AJ218-AJ217,1)=0,"",AJ218-AJ217)</f>
        <v>#VALUE!</v>
      </c>
      <c r="AJ218" s="10" t="str">
        <f>IF(_tag_month_day!I208="","",_tag_month_day!I208)</f>
        <v/>
      </c>
      <c r="AK218" s="440"/>
      <c r="AL218" s="440"/>
      <c r="AM218" s="440"/>
      <c r="AN218" s="441">
        <f>AN217</f>
        <v>2</v>
      </c>
      <c r="AO218" s="441">
        <f>AO217</f>
        <v>8</v>
      </c>
      <c r="AP218" s="442" t="e">
        <f>(IF(AN218=0,AS217,AS217*(1+AO218/AN218)/(AR218+AO218/AN218)))+AT218</f>
        <v>#VALUE!</v>
      </c>
      <c r="AQ218" s="443" t="str">
        <f>IF(_tag_month_day!J208="","",_tag_month_day!J208/100)</f>
        <v/>
      </c>
      <c r="AR218" s="444">
        <f>AR217</f>
        <v>1.3</v>
      </c>
      <c r="AS218" s="445" t="e">
        <f>AQ218*(AN218*AR218+AO218)/(AN218+AO218)</f>
        <v>#VALUE!</v>
      </c>
      <c r="AT218" s="445" t="e">
        <f>(SUM(BE218:BF218)-SUM(BE217:BF217))*0.05</f>
        <v>#VALUE!</v>
      </c>
      <c r="AU218" s="446" t="str">
        <f>IF(_tag_month_day!CC208="","",IF(_tag_month_day!CC208&gt;0,_tag_month_day!CD208,_tag_month_day!CE208))</f>
        <v/>
      </c>
      <c r="AV218" s="447" t="str">
        <f>IF(_tag_month_day!L208="","",_tag_month_day!L208/100)</f>
        <v/>
      </c>
      <c r="AW218" s="431">
        <f>AW217</f>
        <v>0</v>
      </c>
      <c r="AX218" s="431">
        <f>AX217</f>
        <v>0</v>
      </c>
      <c r="AY218" s="431" t="str">
        <f>IF(_tag_month_day!M208="","",_tag_month_day!M208/100)</f>
        <v/>
      </c>
      <c r="AZ218" s="431" t="str">
        <f>IF(_tag_month_day!N208="","",_tag_month_day!N208/100)</f>
        <v/>
      </c>
      <c r="BA218" s="431" t="str">
        <f>IF(_tag_month_day!O208="","",_tag_month_day!O208/100)</f>
        <v/>
      </c>
      <c r="BB218" s="448" t="str">
        <f>IF(_tag_month_day!P208="","",_tag_month_day!P208/100)</f>
        <v/>
      </c>
      <c r="BC218" s="448">
        <f>BC217</f>
        <v>0</v>
      </c>
      <c r="BD218" s="448" t="str">
        <f>IF(_tag_month_day!Q208="","",_tag_month_day!Q208/100)</f>
        <v/>
      </c>
      <c r="BE218" s="449" t="str">
        <f>IF(_tag_month_day!R208="","",_tag_month_day!R208/100)</f>
        <v/>
      </c>
      <c r="BF218" s="388" t="e">
        <f>(AU218*(100+BE218*100))/(AJ218-AU218)/100</f>
        <v>#VALUE!</v>
      </c>
      <c r="BG218" s="450" t="e">
        <f>BE218+BF218</f>
        <v>#VALUE!</v>
      </c>
      <c r="BH218" s="451" t="e">
        <f>SUM(AV218:BF218)</f>
        <v>#VALUE!</v>
      </c>
      <c r="BI218" s="452" t="e">
        <f>IF(CX218=0,BI217,(DK218*查询!$R$5+DL218*查询!$Q$5+DM218*查询!$N$5+DN218*查询!$O$5+DO218*查询!$P$5)*AF218/CX218)</f>
        <v>#VALUE!</v>
      </c>
      <c r="BJ218" s="452" t="e">
        <f>IF(CX218=0,BJ217,(DP218*查询!$S$5+DQ218*查询!$T$5+DR218*查询!$U$5)*AF218/CX218)</f>
        <v>#VALUE!</v>
      </c>
      <c r="BK218" s="452">
        <f>BK217</f>
        <v>1</v>
      </c>
      <c r="BL218" s="453" t="e">
        <f>SUMPRODUCT((AV218:BA218)*(GS218:GX218))/((GS218:GX218)+SUM(BB218:BD218)*GY218+BG218*GZ218)</f>
        <v>#VALUE!</v>
      </c>
      <c r="BM218" s="453" t="e">
        <f>BK218*($AV218*FB218+$AW218*FD218+$AX218*FI218+$AY218*FN218+$AZ218*FS218+$BA218*FX218+$BG218*GE218)/(AV218*EY218+AX218*FK218+AW218*FF218+AY218*FP218+AZ218*FU218+BA218*FZ218+BG218*GG218+BB218*GK218+BC218*GN218+BD218*GP218)</f>
        <v>#VALUE!</v>
      </c>
      <c r="BN218" s="453" t="e">
        <f>($AV218*FC218+$AX218*FJ218+$AW218*FE218+$AY218*FO218+$AZ218*FT218+$BA218*FY218+$BG218*GF218)/($AV218*FA218+BG218*GH218+BB218*GL218+BC218*GO218+BD218*GQ218+BA218*GA218)</f>
        <v>#VALUE!</v>
      </c>
      <c r="BO218" s="454" t="e">
        <f>SUMPRODUCT(AV218:BA218*GS218:GX218)/(GS218:GX218+(BB218+BC218+BD218)*GY218+BG218)</f>
        <v>#VALUE!</v>
      </c>
      <c r="BP218" s="454" t="e">
        <f>SUMPRODUCT(AV218:BA218*GS218:GX218)/(GS218:GX218+(BB218+BC218+BD218)*GY218+BG218)</f>
        <v>#VALUE!</v>
      </c>
      <c r="BQ218" s="454" t="e">
        <f>SUMPRODUCT(AV218:BA218*GS218:GX218)/(GS218:GX218+(BB218+BC218+BD218)*GY218+BG218)</f>
        <v>#VALUE!</v>
      </c>
      <c r="BR218" s="453" t="str">
        <f>IF(_tag_month_day!T208="","",_tag_month_day!T208)</f>
        <v/>
      </c>
      <c r="BS218" s="453" t="str">
        <f>IF(_tag_month_day!U208="","",_tag_month_day!U208)</f>
        <v/>
      </c>
      <c r="BT218" s="455" t="str">
        <f>IF(CK218="","",IF((CK218&gt;=BV218-0.12)*(CK218&lt;=BV218+0.12),"合格","不合格"))</f>
        <v/>
      </c>
      <c r="BU218" s="456" t="str">
        <f>IF(_tag_month_day!V208="","",_tag_month_day!V208)</f>
        <v/>
      </c>
      <c r="BV218" s="457" t="str">
        <f>IF(_tag_month_day!W208="","",_tag_month_day!W208)</f>
        <v/>
      </c>
      <c r="BW218" s="458" t="str">
        <f>IF(_tag_month_day!X208="","",_tag_month_day!X208)</f>
        <v/>
      </c>
      <c r="BX218" s="458" t="str">
        <f>IF(_tag_month_day!Y208="","",_tag_month_day!Y208)</f>
        <v/>
      </c>
      <c r="BY218" s="459">
        <f ca="1">L218</f>
        <v>43594.708333332834</v>
      </c>
      <c r="BZ218" s="460"/>
      <c r="CA218" s="461"/>
      <c r="CB218" s="424" t="str">
        <f>IF(_tag_month_day!Z208="","",_tag_month_day!Z208)</f>
        <v/>
      </c>
      <c r="CC218" s="424" t="str">
        <f>IF(_tag_month_day!AA208="","",_tag_month_day!AA208)</f>
        <v/>
      </c>
      <c r="CD218" s="424" t="str">
        <f>IF(_tag_month_day!AB208="","",_tag_month_day!AB208)</f>
        <v/>
      </c>
      <c r="CE218" s="424" t="str">
        <f>IF(_tag_month_day!AC208="","",_tag_month_day!AC208)</f>
        <v/>
      </c>
      <c r="CF218" s="424" t="str">
        <f>IF(_tag_month_day!AD208="","",_tag_month_day!AD208)</f>
        <v/>
      </c>
      <c r="CG218" s="424" t="str">
        <f>IF(_tag_month_day!AE208="","",_tag_month_day!AE208)</f>
        <v/>
      </c>
      <c r="CH218" s="424" t="str">
        <f>IF(_tag_month_day!AF208="","",_tag_month_day!AF208)</f>
        <v/>
      </c>
      <c r="CI218" s="424" t="str">
        <f>IF(_tag_month_day!AG208="","",_tag_month_day!AG208)</f>
        <v/>
      </c>
      <c r="CJ218" s="424" t="str">
        <f>IF(_tag_month_day!AH208="","",_tag_month_day!AH208)</f>
        <v/>
      </c>
      <c r="CK218" s="424" t="str">
        <f>IF(_tag_month_day!AI208="","",_tag_month_day!AI208)</f>
        <v/>
      </c>
      <c r="CL218" s="4" t="str">
        <f>IF(_tag_month_day!AJ208="","",_tag_month_day!AJ208)</f>
        <v/>
      </c>
      <c r="CM218" s="4" t="str">
        <f>IF(_tag_month_day!AK208="","",_tag_month_day!AK208)</f>
        <v/>
      </c>
      <c r="CN218" s="4" t="str">
        <f>IF(_tag_month_day!AL208="","",_tag_month_day!AL208)</f>
        <v/>
      </c>
      <c r="CO218" s="4" t="str">
        <f>IF(_tag_month_day!AM208="","",_tag_month_day!AM208)</f>
        <v/>
      </c>
      <c r="CP218" s="4" t="str">
        <f>IF(_tag_month_day!AN208="","",_tag_month_day!AN208)</f>
        <v/>
      </c>
      <c r="CQ218" s="4" t="str">
        <f>IF(_tag_month_day!AO208="","",_tag_month_day!AO208)</f>
        <v/>
      </c>
      <c r="CR218" s="462" t="str">
        <f>IF(_tag_month_day!AP208="","",_tag_month_day!AP208)</f>
        <v/>
      </c>
      <c r="CS218" s="463" t="str">
        <f>IF(_tag_month_day!AQ208="","",_tag_month_day!AQ208)</f>
        <v/>
      </c>
      <c r="CT218" s="4" t="str">
        <f>IF(_tag_month_day!AR208="","",_tag_month_day!AR208)</f>
        <v/>
      </c>
      <c r="CU218" s="464" t="e">
        <f>DU218/AJ218</f>
        <v>#VALUE!</v>
      </c>
      <c r="CV218" s="451" t="e">
        <f>BG218/BH218</f>
        <v>#VALUE!</v>
      </c>
      <c r="CW218" s="465" t="e">
        <f>AJ218*(1-CV218)*CU218*AF218</f>
        <v>#VALUE!</v>
      </c>
      <c r="CX218" s="465" t="e">
        <f>CW218*94%</f>
        <v>#VALUE!</v>
      </c>
      <c r="CY218" s="466" t="e">
        <f>IF(CX218=0,0,DS218/(DS218+CX218))</f>
        <v>#VALUE!</v>
      </c>
      <c r="CZ218" s="465" t="e">
        <f>$AJ218*EF218</f>
        <v>#VALUE!</v>
      </c>
      <c r="DA218" s="465" t="e">
        <f>$AJ218*EG218</f>
        <v>#VALUE!</v>
      </c>
      <c r="DB218" s="465" t="e">
        <f>$AJ218*EH218</f>
        <v>#VALUE!</v>
      </c>
      <c r="DC218" s="465" t="e">
        <f>$AJ218*EI218</f>
        <v>#VALUE!</v>
      </c>
      <c r="DD218" s="465" t="e">
        <f>$AJ218*EJ218</f>
        <v>#VALUE!</v>
      </c>
      <c r="DE218" s="465" t="e">
        <f>$AJ218*EK218</f>
        <v>#VALUE!</v>
      </c>
      <c r="DF218" s="465" t="e">
        <f>$AJ218*EL218</f>
        <v>#VALUE!</v>
      </c>
      <c r="DG218" s="465" t="e">
        <f>$AJ218*EM218</f>
        <v>#VALUE!</v>
      </c>
      <c r="DH218" s="465" t="e">
        <f>$AJ218*EN218</f>
        <v>#VALUE!</v>
      </c>
      <c r="DI218" s="465" t="e">
        <f>$AJ218*EO218</f>
        <v>#VALUE!</v>
      </c>
      <c r="DJ218" s="465" t="e">
        <f>CZ218*(1-EP218)</f>
        <v>#VALUE!</v>
      </c>
      <c r="DK218" s="465" t="e">
        <f>DA218*(1-ER218)</f>
        <v>#VALUE!</v>
      </c>
      <c r="DL218" s="465" t="e">
        <f>DB218*(1-EQ218)</f>
        <v>#VALUE!</v>
      </c>
      <c r="DM218" s="465" t="e">
        <f>DC218*(1-ES218)</f>
        <v>#VALUE!</v>
      </c>
      <c r="DN218" s="465" t="e">
        <f>DD218*(1-ET218)</f>
        <v>#VALUE!</v>
      </c>
      <c r="DO218" s="465" t="e">
        <f>DE218</f>
        <v>#VALUE!</v>
      </c>
      <c r="DP218" s="465" t="e">
        <f>DF218*(1-EU218)</f>
        <v>#VALUE!</v>
      </c>
      <c r="DQ218" s="465" t="e">
        <f>DG218*(1-EV218)</f>
        <v>#VALUE!</v>
      </c>
      <c r="DR218" s="465" t="e">
        <f>DH218*(1-EW218)</f>
        <v>#VALUE!</v>
      </c>
      <c r="DS218" s="465" t="e">
        <f>DI218</f>
        <v>#VALUE!</v>
      </c>
      <c r="DT218" s="465" t="e">
        <f>SUM(DJ218:DS218)</f>
        <v>#VALUE!</v>
      </c>
      <c r="DU218" s="465" t="e">
        <f>(GS218:GX218)+(DP218+DQ218+DR218)*GY218+DS218</f>
        <v>#VALUE!</v>
      </c>
      <c r="DV218" s="451" t="e">
        <f>AV218/$BH218/(1-EP218)</f>
        <v>#VALUE!</v>
      </c>
      <c r="DW218" s="451" t="e">
        <f>AW218/$BH218/(1-ER218)</f>
        <v>#VALUE!</v>
      </c>
      <c r="DX218" s="451" t="e">
        <f>AX218/$BH218/(1-EQ218)</f>
        <v>#VALUE!</v>
      </c>
      <c r="DY218" s="451" t="e">
        <f>AY218/$BH218/(1-ES218)</f>
        <v>#VALUE!</v>
      </c>
      <c r="DZ218" s="451" t="e">
        <f>AZ218/$BH218/(1-ET218)</f>
        <v>#VALUE!</v>
      </c>
      <c r="EA218" s="451" t="e">
        <f>BA218/$BH218/(1-AX218)</f>
        <v>#VALUE!</v>
      </c>
      <c r="EB218" s="451" t="e">
        <f>BB218/$BH218/(1-EU218)</f>
        <v>#VALUE!</v>
      </c>
      <c r="EC218" s="451" t="e">
        <f>BC218/$BH218/(1-EV218)</f>
        <v>#VALUE!</v>
      </c>
      <c r="ED218" s="451" t="e">
        <f>BD218/$BH218/(1-EW218)</f>
        <v>#VALUE!</v>
      </c>
      <c r="EE218" s="451" t="e">
        <f>BG218/BH218</f>
        <v>#VALUE!</v>
      </c>
      <c r="EF218" s="451" t="e">
        <f>DV218/SUM($DV218:$EE218)</f>
        <v>#VALUE!</v>
      </c>
      <c r="EG218" s="451" t="e">
        <f>DW218/SUM($DV218:$EE218)</f>
        <v>#VALUE!</v>
      </c>
      <c r="EH218" s="451" t="e">
        <f>DX218/SUM($DV218:$EE218)</f>
        <v>#VALUE!</v>
      </c>
      <c r="EI218" s="451" t="e">
        <f>DY218/SUM($DV218:$EE218)</f>
        <v>#VALUE!</v>
      </c>
      <c r="EJ218" s="451" t="e">
        <f>DZ218/SUM($DV218:$EE218)</f>
        <v>#VALUE!</v>
      </c>
      <c r="EK218" s="451" t="e">
        <f>EA218/SUM($DV218:$EE218)</f>
        <v>#VALUE!</v>
      </c>
      <c r="EL218" s="451" t="e">
        <f>EB218/SUM($DV218:$EE218)</f>
        <v>#VALUE!</v>
      </c>
      <c r="EM218" s="451" t="e">
        <f>EC218/SUM($DV218:$EE218)</f>
        <v>#VALUE!</v>
      </c>
      <c r="EN218" s="451" t="e">
        <f>ED218/SUM($DV218:$EE218)</f>
        <v>#VALUE!</v>
      </c>
      <c r="EO218" s="451" t="e">
        <f>EE218/SUM($DV218:$EE218)</f>
        <v>#VALUE!</v>
      </c>
      <c r="EP218" s="450">
        <f>EP217</f>
        <v>0.080000000000000002</v>
      </c>
      <c r="EQ218" s="450">
        <f>EQ217</f>
        <v>0.014999999999999999</v>
      </c>
      <c r="ER218" s="450">
        <f>ER217</f>
        <v>0.014999999999999999</v>
      </c>
      <c r="ES218" s="450">
        <f>ES217</f>
        <v>0.014999999999999999</v>
      </c>
      <c r="ET218" s="450">
        <f>ET217</f>
        <v>0.014999999999999999</v>
      </c>
      <c r="EU218" s="450">
        <f>EU217</f>
        <v>0.089999999999999997</v>
      </c>
      <c r="EV218" s="450">
        <f>EV217</f>
        <v>0.089999999999999997</v>
      </c>
      <c r="EW218" s="450">
        <f>EW217</f>
        <v>0.089999999999999997</v>
      </c>
      <c r="EX218" s="431" t="str">
        <f>IF(_tag_month_day!AS208="","",_tag_month_day!AS208/100)</f>
        <v/>
      </c>
      <c r="EY218" s="431" t="str">
        <f>IF(_tag_month_day!AT208="","",_tag_month_day!AT208/100)</f>
        <v/>
      </c>
      <c r="EZ218" s="431" t="str">
        <f>IF(_tag_month_day!AU208="","",_tag_month_day!AU208/100)</f>
        <v/>
      </c>
      <c r="FA218" s="431" t="str">
        <f>IF(_tag_month_day!AV208="","",_tag_month_day!AV208/100)</f>
        <v/>
      </c>
      <c r="FB218" s="431" t="str">
        <f>IF(_tag_month_day!AW208="","",_tag_month_day!AW208/100)</f>
        <v/>
      </c>
      <c r="FC218" s="431" t="str">
        <f>IF(_tag_month_day!AX208="","",_tag_month_day!AX208/100)</f>
        <v/>
      </c>
      <c r="FD218" s="449" t="str">
        <f>IF(_tag_month_day!AY208="","",_tag_month_day!AY208/100)</f>
        <v/>
      </c>
      <c r="FE218" s="449" t="str">
        <f>IF(_tag_month_day!AZ208="","",_tag_month_day!AZ208/100)</f>
        <v/>
      </c>
      <c r="FF218" s="449" t="str">
        <f>IF(_tag_month_day!BA208="","",_tag_month_day!BA208/100)</f>
        <v/>
      </c>
      <c r="FG218" s="449" t="str">
        <f>IF(_tag_month_day!BB208="","",_tag_month_day!BB208/100)</f>
        <v/>
      </c>
      <c r="FH218" s="467" t="str">
        <f>IF(_tag_month_day!BC208="","",_tag_month_day!BC208/100)</f>
        <v/>
      </c>
      <c r="FI218" s="449">
        <f>FI217</f>
        <v>0.40999999999999998</v>
      </c>
      <c r="FJ218" s="449">
        <f>FJ217</f>
        <v>0.11</v>
      </c>
      <c r="FK218" s="449">
        <f>FK217</f>
        <v>0.014999999999999999</v>
      </c>
      <c r="FL218" s="449">
        <f>FL217</f>
        <v>0</v>
      </c>
      <c r="FM218" s="467">
        <f>FM217</f>
        <v>0.0001</v>
      </c>
      <c r="FN218" s="449">
        <f>FN217</f>
        <v>0.32000000000000001</v>
      </c>
      <c r="FO218" s="449">
        <f>FO217</f>
        <v>0.20000000000000001</v>
      </c>
      <c r="FP218" s="449">
        <f>FP217</f>
        <v>0.01</v>
      </c>
      <c r="FQ218" s="449">
        <f>FQ217</f>
        <v>0</v>
      </c>
      <c r="FR218" s="467">
        <f>FR217</f>
        <v>0.0001</v>
      </c>
      <c r="FS218" s="449" t="str">
        <f>IF(_tag_month_day!BD208="","",_tag_month_day!BD208/100)</f>
        <v/>
      </c>
      <c r="FT218" s="449" t="str">
        <f>IF(_tag_month_day!BE208="","",_tag_month_day!BE208/100)</f>
        <v/>
      </c>
      <c r="FU218" s="449" t="str">
        <f>IF(_tag_month_day!BF208="","",_tag_month_day!BF208/100)</f>
        <v/>
      </c>
      <c r="FV218" s="449" t="str">
        <f>IF(_tag_month_day!BG208="","",_tag_month_day!BG208/100)</f>
        <v/>
      </c>
      <c r="FW218" s="467" t="str">
        <f>IF(_tag_month_day!BH208="","",_tag_month_day!BH208/100)</f>
        <v/>
      </c>
      <c r="FX218" s="449" t="str">
        <f>IF(_tag_month_day!BI208="","",_tag_month_day!BI208/100)</f>
        <v/>
      </c>
      <c r="FY218" s="449" t="str">
        <f>IF(_tag_month_day!BJ208="","",_tag_month_day!BJ208/100)</f>
        <v/>
      </c>
      <c r="FZ218" s="468" t="str">
        <f>IF(_tag_month_day!BK208="","",_tag_month_day!BK208/100)</f>
        <v/>
      </c>
      <c r="GA218" s="449" t="str">
        <f>IF(_tag_month_day!BL208="","",_tag_month_day!BL208/100)</f>
        <v/>
      </c>
      <c r="GB218" s="467" t="str">
        <f>IF(_tag_month_day!BM208="","",_tag_month_day!BM208/100)</f>
        <v/>
      </c>
      <c r="GC218" s="431" t="str">
        <f>IF(_tag_month_day!BN208="","",_tag_month_day!BN208/100)</f>
        <v/>
      </c>
      <c r="GD218" s="431" t="str">
        <f>IF(_tag_month_day!BO208="","",_tag_month_day!BO208/100)</f>
        <v/>
      </c>
      <c r="GE218" s="431" t="str">
        <f>IF(_tag_month_day!BP208="","",_tag_month_day!BP208/100)</f>
        <v/>
      </c>
      <c r="GF218" s="431" t="str">
        <f>IF(_tag_month_day!BQ208="","",_tag_month_day!BQ208/100)</f>
        <v/>
      </c>
      <c r="GG218" s="431" t="str">
        <f>IF(_tag_month_day!BR208="","",_tag_month_day!BR208/100)</f>
        <v/>
      </c>
      <c r="GH218" s="431" t="str">
        <f>IF(_tag_month_day!BS208="","",_tag_month_day!BS208/100)</f>
        <v/>
      </c>
      <c r="GI218" s="467" t="str">
        <f>IF(_tag_month_day!BT208="","",_tag_month_day!BT208/100)</f>
        <v/>
      </c>
      <c r="GJ218" s="469" t="str">
        <f>IF(_tag_month_day!BU208="","",_tag_month_day!BU208/100)</f>
        <v/>
      </c>
      <c r="GK218" s="470">
        <f>GK217</f>
        <v>0.070000000000000007</v>
      </c>
      <c r="GL218" s="470">
        <f>GL217</f>
        <v>0.029999999999999999</v>
      </c>
      <c r="GM218" s="471" t="str">
        <f>IF(_tag_month_day!BX208="","",_tag_month_day!BX208/100)</f>
        <v/>
      </c>
      <c r="GN218" s="470">
        <f>GN217</f>
        <v>0.070000000000000007</v>
      </c>
      <c r="GO218" s="470">
        <f>GO217</f>
        <v>0.029999999999999999</v>
      </c>
      <c r="GP218" s="470">
        <f>GP217</f>
        <v>0.089999999999999997</v>
      </c>
      <c r="GQ218" s="470">
        <f>GQ217</f>
        <v>0.029999999999999999</v>
      </c>
      <c r="GR218" s="471" t="str">
        <f>IF(_tag_month_day!CA208="","",_tag_month_day!CA208/100)</f>
        <v/>
      </c>
      <c r="GS218" s="472">
        <f>GS217</f>
        <v>0.95299999999999996</v>
      </c>
      <c r="GT218" s="472">
        <f>GT217</f>
        <v>0.55000000000000004</v>
      </c>
      <c r="GU218" s="472">
        <f>GU217</f>
        <v>0.55000000000000004</v>
      </c>
      <c r="GV218" s="472">
        <f>GV217</f>
        <v>0.55000000000000004</v>
      </c>
      <c r="GW218" s="472">
        <f>GW217</f>
        <v>0.5</v>
      </c>
      <c r="GX218" s="472">
        <f>GX217</f>
        <v>0.93500000000000005</v>
      </c>
      <c r="GY218" s="472">
        <f>GY217</f>
        <v>0.14999999999999999</v>
      </c>
      <c r="GZ218" s="472">
        <f>GZ217</f>
        <v>1</v>
      </c>
      <c r="HA218" s="474">
        <f>HA217</f>
        <v>0.047</v>
      </c>
      <c r="HB218" s="474">
        <f>HB217</f>
        <v>0.45000000000000001</v>
      </c>
      <c r="HC218" s="474">
        <f>HC217</f>
        <v>0.45000000000000001</v>
      </c>
      <c r="HD218" s="474">
        <f>HD217</f>
        <v>0.45000000000000001</v>
      </c>
      <c r="HE218" s="474">
        <f>HE217</f>
        <v>0.5</v>
      </c>
      <c r="HF218" s="474">
        <f>HF217</f>
        <v>0.065000000000000002</v>
      </c>
      <c r="HG218" s="474">
        <f>HG217</f>
        <v>0.84999999999999998</v>
      </c>
      <c r="HH218" s="474">
        <f>HH217</f>
        <v>0</v>
      </c>
      <c r="HI218" s="10">
        <f>IF(BZ218&lt;&gt;"",CK218-BV218,0)</f>
        <v>0</v>
      </c>
      <c r="HJ218" s="10" t="e">
        <f>IF(AJ218&gt;0,AH218-AJ218,0)</f>
        <v>#VALUE!</v>
      </c>
      <c r="HK218" s="466">
        <f>HK217</f>
        <v>0.84999999999999998</v>
      </c>
      <c r="HL218" s="424">
        <f>HL217</f>
        <v>550000</v>
      </c>
      <c r="HM218" s="424">
        <f>HM217</f>
        <v>480000</v>
      </c>
      <c r="HN218" s="465" t="e">
        <f>(DJ218*EZ218+DK218*FH218+DL218*FM218+DM218*FR218+DN218*FW218+DO218*GB218+DS218*GI218+DP218*GM218+DR218*GR218)*1000*2</f>
        <v>#VALUE!</v>
      </c>
      <c r="HO218" s="465" t="e">
        <f>HN218*HK218*$HO$2/HL218*1000000</f>
        <v>#VALUE!</v>
      </c>
      <c r="HP218" s="465" t="e">
        <f>HN218*HK218*$HP$2/HM218*1000000</f>
        <v>#VALUE!</v>
      </c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</row>
    <row customFormat="1" r="219" s="0">
      <c r="A219" s="420">
        <v>208</v>
      </c>
      <c r="B219" s="421">
        <f ca="1">IF(D219=D218,B218,IF(D219="夜班",B218+1,B218))</f>
        <v>43594</v>
      </c>
      <c r="C219" s="422">
        <f>C218</f>
        <v>0.041666666666666699</v>
      </c>
      <c r="D219" s="10" t="str">
        <f ca="1">IF(HOUR(G219)&lt;8,"夜班",IF(HOUR(G219)&lt;16,"白班",IF(HOUR(G219)&lt;24,"中班",0)))</f>
        <v>白班</v>
      </c>
      <c r="E219" s="10" t="e">
        <f ca="1">IF(F219=1,"甲",IF(F219=2,"乙",IF(F219=3,"丙",IF(F219=4,"丁",""))))</f>
        <v>#REF!</v>
      </c>
      <c r="F219" s="10" t="e">
        <f ca="1">SUMPRODUCT((成本日报!$A$3:$A$95=计划!B219)*(成本日报!$B$3:$B$95=计划!$D219),成本日报!$C$3:$C$95)</f>
        <v>#REF!</v>
      </c>
      <c r="G219" s="423">
        <f ca="1">G218+C218</f>
        <v>43594.624999999498</v>
      </c>
      <c r="H219" s="423">
        <f ca="1">$G219+$C219/60*10+$C219*0</f>
        <v>43594.631944443943</v>
      </c>
      <c r="I219" s="423">
        <f ca="1">$G219+$C219/60*18+$C219*0</f>
        <v>43594.637499999495</v>
      </c>
      <c r="J219" s="423">
        <f ca="1">$G219+$C219/60*0+$C219*1</f>
        <v>43594.666666666162</v>
      </c>
      <c r="K219" s="423">
        <f ca="1">$G219+$C219/60*30+$C219*2</f>
        <v>43594.729166666169</v>
      </c>
      <c r="L219" s="423">
        <f ca="1">$G219+$C219/60*0+$C219*3</f>
        <v>43594.749999999498</v>
      </c>
      <c r="M219" s="424" t="str">
        <f>IF(_tag_month_day!A209="","",_tag_month_day!A209)</f>
        <v/>
      </c>
      <c r="N219" s="424" t="str">
        <f>IF(_tag_month_day!B209="","",_tag_month_day!B209)</f>
        <v/>
      </c>
      <c r="O219" s="425" t="e">
        <f>IF(M219+N219=0,"",M219+N219)</f>
        <v>#VALUE!</v>
      </c>
      <c r="P219" s="424" t="str">
        <f>IF(_tag_month_day!C209="","",_tag_month_day!C209)</f>
        <v/>
      </c>
      <c r="Q219" s="424" t="str">
        <f>IF(_tag_month_day!D209="","",_tag_month_day!D209)</f>
        <v/>
      </c>
      <c r="R219" s="426" t="str">
        <f>IF(_tag_month_day!CB209="","",_tag_month_day!CB209/100)</f>
        <v/>
      </c>
      <c r="S219" s="427" t="str">
        <f>IF(_tag_month_day!E209="","",_tag_month_day!E209)</f>
        <v/>
      </c>
      <c r="T219" s="427" t="str">
        <f>IF(_tag_month_day!F209="","",_tag_month_day!F209)</f>
        <v/>
      </c>
      <c r="U219" s="428" t="e">
        <f>S219+T219</f>
        <v>#VALUE!</v>
      </c>
      <c r="V219" s="429" t="e">
        <f>U219/AJ219</f>
        <v>#VALUE!</v>
      </c>
      <c r="W219" s="430" t="str">
        <f>IF(_jhy_month_day!A209="","",_jhy_month_day!A209)</f>
        <v/>
      </c>
      <c r="X219" s="431" t="str">
        <f>IF(_jhy_month_day!B209="","",_jhy_month_day!B209/100)</f>
        <v/>
      </c>
      <c r="Y219" s="431" t="str">
        <f>IF(_jhy_month_day!C209="","",_jhy_month_day!C209/100)</f>
        <v/>
      </c>
      <c r="Z219" s="432">
        <f>Z215+1</f>
        <v>52</v>
      </c>
      <c r="AA219" s="433" t="str">
        <f>IF(_tag_month_day!G209="","",_tag_month_day!G209/100)</f>
        <v/>
      </c>
      <c r="AB219" s="433" t="str">
        <f>IF(_tag_month_day!H209="","",_tag_month_day!H209/100)</f>
        <v/>
      </c>
      <c r="AC219" s="434">
        <f>IF(X219="",AC218,BK219*($AV218*X219+$AW218*FD218+$AX218*FI218+$AY218*FN218+$AZ218*FS218+$BA218*FX218+$BG218*GE218)/(AV218*Y219+AX218*FK218+AW218*FF218+AY218*FP218+AZ218*FU218+BA218*FZ218+BG218*GG218+BB218*GK218+BC218*GN218+BD218*GP218))</f>
        <v>1.59963432013121</v>
      </c>
      <c r="AD219" s="435" t="str">
        <f>IF(AC219=AC218,"",AC219-AC218)</f>
        <v/>
      </c>
      <c r="AE219" s="436" t="str">
        <f>IF(1-AF219=0,"",(1-AF219))</f>
        <v/>
      </c>
      <c r="AF219" s="437">
        <v>1</v>
      </c>
      <c r="AG219" s="10" t="str">
        <f>AG218</f>
        <v>8B4</v>
      </c>
      <c r="AH219" s="438" t="str">
        <f>AH218</f>
        <v/>
      </c>
      <c r="AI219" s="424" t="e">
        <f>IF(ROUND(AJ219-AJ218,1)=0,"",AJ219-AJ218)</f>
        <v>#VALUE!</v>
      </c>
      <c r="AJ219" s="10" t="str">
        <f>IF(_tag_month_day!I209="","",_tag_month_day!I209)</f>
        <v/>
      </c>
      <c r="AK219" s="440" t="s">
        <v>86</v>
      </c>
      <c r="AL219" s="440" t="s">
        <v>474</v>
      </c>
      <c r="AM219" s="440" t="s">
        <v>443</v>
      </c>
      <c r="AN219" s="441">
        <f>AN218</f>
        <v>2</v>
      </c>
      <c r="AO219" s="441">
        <f>AO218</f>
        <v>8</v>
      </c>
      <c r="AP219" s="442" t="e">
        <f>(IF(AN219=0,AS218,AS218*(1+AO219/AN219)/(AR219+AO219/AN219)))+AT219</f>
        <v>#VALUE!</v>
      </c>
      <c r="AQ219" s="443" t="str">
        <f>IF(_tag_month_day!J209="","",_tag_month_day!J209/100)</f>
        <v/>
      </c>
      <c r="AR219" s="444">
        <f>AR218</f>
        <v>1.3</v>
      </c>
      <c r="AS219" s="445" t="e">
        <f>AQ219*(AN219*AR219+AO219)/(AN219+AO219)</f>
        <v>#VALUE!</v>
      </c>
      <c r="AT219" s="445" t="e">
        <f>(SUM(BE219:BF219)-SUM(BE218:BF218))*0.05</f>
        <v>#VALUE!</v>
      </c>
      <c r="AU219" s="446" t="str">
        <f>IF(_tag_month_day!CC209="","",IF(_tag_month_day!CC209&gt;0,_tag_month_day!CD209,_tag_month_day!CE209))</f>
        <v/>
      </c>
      <c r="AV219" s="447" t="str">
        <f>IF(_tag_month_day!L209="","",_tag_month_day!L209/100)</f>
        <v/>
      </c>
      <c r="AW219" s="431">
        <f>AW218</f>
        <v>0</v>
      </c>
      <c r="AX219" s="431">
        <f>AX218</f>
        <v>0</v>
      </c>
      <c r="AY219" s="431" t="str">
        <f>IF(_tag_month_day!M209="","",_tag_month_day!M209/100)</f>
        <v/>
      </c>
      <c r="AZ219" s="431" t="str">
        <f>IF(_tag_month_day!N209="","",_tag_month_day!N209/100)</f>
        <v/>
      </c>
      <c r="BA219" s="431" t="str">
        <f>IF(_tag_month_day!O209="","",_tag_month_day!O209/100)</f>
        <v/>
      </c>
      <c r="BB219" s="448" t="str">
        <f>IF(_tag_month_day!P209="","",_tag_month_day!P209/100)</f>
        <v/>
      </c>
      <c r="BC219" s="448">
        <f>BC218</f>
        <v>0</v>
      </c>
      <c r="BD219" s="448" t="str">
        <f>IF(_tag_month_day!Q209="","",_tag_month_day!Q209/100)</f>
        <v/>
      </c>
      <c r="BE219" s="449" t="str">
        <f>IF(_tag_month_day!R209="","",_tag_month_day!R209/100)</f>
        <v/>
      </c>
      <c r="BF219" s="388" t="e">
        <f>(AU219*(100+BE219*100))/(AJ219-AU219)/100</f>
        <v>#VALUE!</v>
      </c>
      <c r="BG219" s="450" t="e">
        <f>BE219+BF219</f>
        <v>#VALUE!</v>
      </c>
      <c r="BH219" s="451" t="e">
        <f>SUM(AV219:BF219)</f>
        <v>#VALUE!</v>
      </c>
      <c r="BI219" s="452" t="e">
        <f>IF(CX219=0,BI218,(DK219*查询!$R$5+DL219*查询!$Q$5+DM219*查询!$N$5+DN219*查询!$O$5+DO219*查询!$P$5)*AF219/CX219)</f>
        <v>#VALUE!</v>
      </c>
      <c r="BJ219" s="452" t="e">
        <f>IF(CX219=0,BJ218,(DP219*查询!$S$5+DQ219*查询!$T$5+DR219*查询!$U$5)*AF219/CX219)</f>
        <v>#VALUE!</v>
      </c>
      <c r="BK219" s="452">
        <f>BK218</f>
        <v>1</v>
      </c>
      <c r="BL219" s="453" t="e">
        <f>SUMPRODUCT((AV219:BA219)*(GS219:GX219))/((GS219:GX219)+SUM(BB219:BD219)*GY219+BG219*GZ219)</f>
        <v>#VALUE!</v>
      </c>
      <c r="BM219" s="453" t="e">
        <f>BK219*($AV219*FB219+$AW219*FD219+$AX219*FI219+$AY219*FN219+$AZ219*FS219+$BA219*FX219+$BG219*GE219)/(AV219*EY219+AX219*FK219+AW219*FF219+AY219*FP219+AZ219*FU219+BA219*FZ219+BG219*GG219+BB219*GK219+BC219*GN219+BD219*GP219)</f>
        <v>#VALUE!</v>
      </c>
      <c r="BN219" s="453" t="e">
        <f>($AV219*FC219+$AX219*FJ219+$AW219*FE219+$AY219*FO219+$AZ219*FT219+$BA219*FY219+$BG219*GF219)/($AV219*FA219+BG219*GH219+BB219*GL219+BC219*GO219+BD219*GQ219+BA219*GA219)</f>
        <v>#VALUE!</v>
      </c>
      <c r="BO219" s="454" t="e">
        <f>SUMPRODUCT(AV219:BA219*GS219:GX219)/(GS219:GX219+(BB219+BC219+BD219)*GY219+BG219)</f>
        <v>#VALUE!</v>
      </c>
      <c r="BP219" s="454" t="e">
        <f>SUMPRODUCT(AV219:BA219*GS219:GX219)/(GS219:GX219+(BB219+BC219+BD219)*GY219+BG219)</f>
        <v>#VALUE!</v>
      </c>
      <c r="BQ219" s="454" t="e">
        <f>SUMPRODUCT(AV219:BA219*GS219:GX219)/(GS219:GX219+(BB219+BC219+BD219)*GY219+BG219)</f>
        <v>#VALUE!</v>
      </c>
      <c r="BR219" s="453" t="str">
        <f>IF(_tag_month_day!T209="","",_tag_month_day!T209)</f>
        <v/>
      </c>
      <c r="BS219" s="453" t="str">
        <f>IF(_tag_month_day!U209="","",_tag_month_day!U209)</f>
        <v/>
      </c>
      <c r="BT219" s="455" t="str">
        <f>IF(CK219="","",IF((CK219&gt;=BV219-0.12)*(CK219&lt;=BV219+0.12),"合格","不合格"))</f>
        <v/>
      </c>
      <c r="BU219" s="456" t="str">
        <f>IF(_tag_month_day!V209="","",_tag_month_day!V209)</f>
        <v/>
      </c>
      <c r="BV219" s="457" t="str">
        <f>IF(_tag_month_day!W209="","",_tag_month_day!W209)</f>
        <v/>
      </c>
      <c r="BW219" s="458" t="str">
        <f>IF(_tag_month_day!X209="","",_tag_month_day!X209)</f>
        <v/>
      </c>
      <c r="BX219" s="458" t="str">
        <f>IF(_tag_month_day!Y209="","",_tag_month_day!Y209)</f>
        <v/>
      </c>
      <c r="BY219" s="459">
        <f ca="1">L219</f>
        <v>43594.749999999498</v>
      </c>
      <c r="BZ219" s="460"/>
      <c r="CA219" s="461"/>
      <c r="CB219" s="424" t="str">
        <f>IF(_tag_month_day!Z209="","",_tag_month_day!Z209)</f>
        <v/>
      </c>
      <c r="CC219" s="424" t="str">
        <f>IF(_tag_month_day!AA209="","",_tag_month_day!AA209)</f>
        <v/>
      </c>
      <c r="CD219" s="424" t="str">
        <f>IF(_tag_month_day!AB209="","",_tag_month_day!AB209)</f>
        <v/>
      </c>
      <c r="CE219" s="424" t="str">
        <f>IF(_tag_month_day!AC209="","",_tag_month_day!AC209)</f>
        <v/>
      </c>
      <c r="CF219" s="424" t="str">
        <f>IF(_tag_month_day!AD209="","",_tag_month_day!AD209)</f>
        <v/>
      </c>
      <c r="CG219" s="424" t="str">
        <f>IF(_tag_month_day!AE209="","",_tag_month_day!AE209)</f>
        <v/>
      </c>
      <c r="CH219" s="424" t="str">
        <f>IF(_tag_month_day!AF209="","",_tag_month_day!AF209)</f>
        <v/>
      </c>
      <c r="CI219" s="424" t="str">
        <f>IF(_tag_month_day!AG209="","",_tag_month_day!AG209)</f>
        <v/>
      </c>
      <c r="CJ219" s="424" t="str">
        <f>IF(_tag_month_day!AH209="","",_tag_month_day!AH209)</f>
        <v/>
      </c>
      <c r="CK219" s="424" t="str">
        <f>IF(_tag_month_day!AI209="","",_tag_month_day!AI209)</f>
        <v/>
      </c>
      <c r="CL219" s="4" t="str">
        <f>IF(_tag_month_day!AJ209="","",_tag_month_day!AJ209)</f>
        <v/>
      </c>
      <c r="CM219" s="4" t="str">
        <f>IF(_tag_month_day!AK209="","",_tag_month_day!AK209)</f>
        <v/>
      </c>
      <c r="CN219" s="4" t="str">
        <f>IF(_tag_month_day!AL209="","",_tag_month_day!AL209)</f>
        <v/>
      </c>
      <c r="CO219" s="4" t="str">
        <f>IF(_tag_month_day!AM209="","",_tag_month_day!AM209)</f>
        <v/>
      </c>
      <c r="CP219" s="4" t="str">
        <f>IF(_tag_month_day!AN209="","",_tag_month_day!AN209)</f>
        <v/>
      </c>
      <c r="CQ219" s="4" t="str">
        <f>IF(_tag_month_day!AO209="","",_tag_month_day!AO209)</f>
        <v/>
      </c>
      <c r="CR219" s="462" t="str">
        <f>IF(_tag_month_day!AP209="","",_tag_month_day!AP209)</f>
        <v/>
      </c>
      <c r="CS219" s="463" t="str">
        <f>IF(_tag_month_day!AQ209="","",_tag_month_day!AQ209)</f>
        <v/>
      </c>
      <c r="CT219" s="4" t="str">
        <f>IF(_tag_month_day!AR209="","",_tag_month_day!AR209)</f>
        <v/>
      </c>
      <c r="CU219" s="464" t="e">
        <f>DU219/AJ219</f>
        <v>#VALUE!</v>
      </c>
      <c r="CV219" s="451" t="e">
        <f>BG219/BH219</f>
        <v>#VALUE!</v>
      </c>
      <c r="CW219" s="465" t="e">
        <f>AJ219*(1-CV219)*CU219*AF219</f>
        <v>#VALUE!</v>
      </c>
      <c r="CX219" s="465" t="e">
        <f>CW219*94%</f>
        <v>#VALUE!</v>
      </c>
      <c r="CY219" s="466" t="e">
        <f>IF(CX219=0,0,DS219/(DS219+CX219))</f>
        <v>#VALUE!</v>
      </c>
      <c r="CZ219" s="465" t="e">
        <f>$AJ219*EF219</f>
        <v>#VALUE!</v>
      </c>
      <c r="DA219" s="465" t="e">
        <f>$AJ219*EG219</f>
        <v>#VALUE!</v>
      </c>
      <c r="DB219" s="465" t="e">
        <f>$AJ219*EH219</f>
        <v>#VALUE!</v>
      </c>
      <c r="DC219" s="465" t="e">
        <f>$AJ219*EI219</f>
        <v>#VALUE!</v>
      </c>
      <c r="DD219" s="465" t="e">
        <f>$AJ219*EJ219</f>
        <v>#VALUE!</v>
      </c>
      <c r="DE219" s="465" t="e">
        <f>$AJ219*EK219</f>
        <v>#VALUE!</v>
      </c>
      <c r="DF219" s="465" t="e">
        <f>$AJ219*EL219</f>
        <v>#VALUE!</v>
      </c>
      <c r="DG219" s="465" t="e">
        <f>$AJ219*EM219</f>
        <v>#VALUE!</v>
      </c>
      <c r="DH219" s="465" t="e">
        <f>$AJ219*EN219</f>
        <v>#VALUE!</v>
      </c>
      <c r="DI219" s="465" t="e">
        <f>$AJ219*EO219</f>
        <v>#VALUE!</v>
      </c>
      <c r="DJ219" s="465" t="e">
        <f>CZ219*(1-EP219)</f>
        <v>#VALUE!</v>
      </c>
      <c r="DK219" s="465" t="e">
        <f>DA219*(1-ER219)</f>
        <v>#VALUE!</v>
      </c>
      <c r="DL219" s="465" t="e">
        <f>DB219*(1-EQ219)</f>
        <v>#VALUE!</v>
      </c>
      <c r="DM219" s="465" t="e">
        <f>DC219*(1-ES219)</f>
        <v>#VALUE!</v>
      </c>
      <c r="DN219" s="465" t="e">
        <f>DD219*(1-ET219)</f>
        <v>#VALUE!</v>
      </c>
      <c r="DO219" s="465" t="e">
        <f>DE219</f>
        <v>#VALUE!</v>
      </c>
      <c r="DP219" s="465" t="e">
        <f>DF219*(1-EU219)</f>
        <v>#VALUE!</v>
      </c>
      <c r="DQ219" s="465" t="e">
        <f>DG219*(1-EV219)</f>
        <v>#VALUE!</v>
      </c>
      <c r="DR219" s="465" t="e">
        <f>DH219*(1-EW219)</f>
        <v>#VALUE!</v>
      </c>
      <c r="DS219" s="465" t="e">
        <f>DI219</f>
        <v>#VALUE!</v>
      </c>
      <c r="DT219" s="465" t="e">
        <f>SUM(DJ219:DS219)</f>
        <v>#VALUE!</v>
      </c>
      <c r="DU219" s="465" t="e">
        <f>(GS219:GX219)+(DP219+DQ219+DR219)*GY219+DS219</f>
        <v>#VALUE!</v>
      </c>
      <c r="DV219" s="451" t="e">
        <f>AV219/$BH219/(1-EP219)</f>
        <v>#VALUE!</v>
      </c>
      <c r="DW219" s="451" t="e">
        <f>AW219/$BH219/(1-ER219)</f>
        <v>#VALUE!</v>
      </c>
      <c r="DX219" s="451" t="e">
        <f>AX219/$BH219/(1-EQ219)</f>
        <v>#VALUE!</v>
      </c>
      <c r="DY219" s="451" t="e">
        <f>AY219/$BH219/(1-ES219)</f>
        <v>#VALUE!</v>
      </c>
      <c r="DZ219" s="451" t="e">
        <f>AZ219/$BH219/(1-ET219)</f>
        <v>#VALUE!</v>
      </c>
      <c r="EA219" s="451" t="e">
        <f>BA219/$BH219/(1-AX219)</f>
        <v>#VALUE!</v>
      </c>
      <c r="EB219" s="451" t="e">
        <f>BB219/$BH219/(1-EU219)</f>
        <v>#VALUE!</v>
      </c>
      <c r="EC219" s="451" t="e">
        <f>BC219/$BH219/(1-EV219)</f>
        <v>#VALUE!</v>
      </c>
      <c r="ED219" s="451" t="e">
        <f>BD219/$BH219/(1-EW219)</f>
        <v>#VALUE!</v>
      </c>
      <c r="EE219" s="451" t="e">
        <f>BG219/BH219</f>
        <v>#VALUE!</v>
      </c>
      <c r="EF219" s="451" t="e">
        <f>DV219/SUM($DV219:$EE219)</f>
        <v>#VALUE!</v>
      </c>
      <c r="EG219" s="451" t="e">
        <f>DW219/SUM($DV219:$EE219)</f>
        <v>#VALUE!</v>
      </c>
      <c r="EH219" s="451" t="e">
        <f>DX219/SUM($DV219:$EE219)</f>
        <v>#VALUE!</v>
      </c>
      <c r="EI219" s="451" t="e">
        <f>DY219/SUM($DV219:$EE219)</f>
        <v>#VALUE!</v>
      </c>
      <c r="EJ219" s="451" t="e">
        <f>DZ219/SUM($DV219:$EE219)</f>
        <v>#VALUE!</v>
      </c>
      <c r="EK219" s="451" t="e">
        <f>EA219/SUM($DV219:$EE219)</f>
        <v>#VALUE!</v>
      </c>
      <c r="EL219" s="451" t="e">
        <f>EB219/SUM($DV219:$EE219)</f>
        <v>#VALUE!</v>
      </c>
      <c r="EM219" s="451" t="e">
        <f>EC219/SUM($DV219:$EE219)</f>
        <v>#VALUE!</v>
      </c>
      <c r="EN219" s="451" t="e">
        <f>ED219/SUM($DV219:$EE219)</f>
        <v>#VALUE!</v>
      </c>
      <c r="EO219" s="451" t="e">
        <f>EE219/SUM($DV219:$EE219)</f>
        <v>#VALUE!</v>
      </c>
      <c r="EP219" s="450">
        <f>EP218</f>
        <v>0.080000000000000002</v>
      </c>
      <c r="EQ219" s="450">
        <f>EQ218</f>
        <v>0.014999999999999999</v>
      </c>
      <c r="ER219" s="450">
        <f>ER218</f>
        <v>0.014999999999999999</v>
      </c>
      <c r="ES219" s="450">
        <f>ES218</f>
        <v>0.014999999999999999</v>
      </c>
      <c r="ET219" s="450">
        <f>ET218</f>
        <v>0.014999999999999999</v>
      </c>
      <c r="EU219" s="450">
        <f>EU218</f>
        <v>0.089999999999999997</v>
      </c>
      <c r="EV219" s="450">
        <f>EV218</f>
        <v>0.089999999999999997</v>
      </c>
      <c r="EW219" s="450">
        <f>EW218</f>
        <v>0.089999999999999997</v>
      </c>
      <c r="EX219" s="431" t="str">
        <f>IF(_tag_month_day!AS209="","",_tag_month_day!AS209/100)</f>
        <v/>
      </c>
      <c r="EY219" s="431" t="str">
        <f>IF(_tag_month_day!AT209="","",_tag_month_day!AT209/100)</f>
        <v/>
      </c>
      <c r="EZ219" s="431" t="str">
        <f>IF(_tag_month_day!AU209="","",_tag_month_day!AU209/100)</f>
        <v/>
      </c>
      <c r="FA219" s="431" t="str">
        <f>IF(_tag_month_day!AV209="","",_tag_month_day!AV209/100)</f>
        <v/>
      </c>
      <c r="FB219" s="431" t="str">
        <f>IF(_tag_month_day!AW209="","",_tag_month_day!AW209/100)</f>
        <v/>
      </c>
      <c r="FC219" s="431" t="str">
        <f>IF(_tag_month_day!AX209="","",_tag_month_day!AX209/100)</f>
        <v/>
      </c>
      <c r="FD219" s="449" t="str">
        <f>IF(_tag_month_day!AY209="","",_tag_month_day!AY209/100)</f>
        <v/>
      </c>
      <c r="FE219" s="449" t="str">
        <f>IF(_tag_month_day!AZ209="","",_tag_month_day!AZ209/100)</f>
        <v/>
      </c>
      <c r="FF219" s="449" t="str">
        <f>IF(_tag_month_day!BA209="","",_tag_month_day!BA209/100)</f>
        <v/>
      </c>
      <c r="FG219" s="449" t="str">
        <f>IF(_tag_month_day!BB209="","",_tag_month_day!BB209/100)</f>
        <v/>
      </c>
      <c r="FH219" s="467" t="str">
        <f>IF(_tag_month_day!BC209="","",_tag_month_day!BC209/100)</f>
        <v/>
      </c>
      <c r="FI219" s="449">
        <f>FI218</f>
        <v>0.40999999999999998</v>
      </c>
      <c r="FJ219" s="449">
        <f>FJ218</f>
        <v>0.11</v>
      </c>
      <c r="FK219" s="449">
        <f>FK218</f>
        <v>0.014999999999999999</v>
      </c>
      <c r="FL219" s="449">
        <f>FL218</f>
        <v>0</v>
      </c>
      <c r="FM219" s="467">
        <f>FM218</f>
        <v>0.0001</v>
      </c>
      <c r="FN219" s="449">
        <f>FN218</f>
        <v>0.32000000000000001</v>
      </c>
      <c r="FO219" s="449">
        <f>FO218</f>
        <v>0.20000000000000001</v>
      </c>
      <c r="FP219" s="449">
        <f>FP218</f>
        <v>0.01</v>
      </c>
      <c r="FQ219" s="449">
        <f>FQ218</f>
        <v>0</v>
      </c>
      <c r="FR219" s="467">
        <f>FR218</f>
        <v>0.0001</v>
      </c>
      <c r="FS219" s="449" t="str">
        <f>IF(_tag_month_day!BD209="","",_tag_month_day!BD209/100)</f>
        <v/>
      </c>
      <c r="FT219" s="449" t="str">
        <f>IF(_tag_month_day!BE209="","",_tag_month_day!BE209/100)</f>
        <v/>
      </c>
      <c r="FU219" s="449" t="str">
        <f>IF(_tag_month_day!BF209="","",_tag_month_day!BF209/100)</f>
        <v/>
      </c>
      <c r="FV219" s="449" t="str">
        <f>IF(_tag_month_day!BG209="","",_tag_month_day!BG209/100)</f>
        <v/>
      </c>
      <c r="FW219" s="467" t="str">
        <f>IF(_tag_month_day!BH209="","",_tag_month_day!BH209/100)</f>
        <v/>
      </c>
      <c r="FX219" s="449" t="str">
        <f>IF(_tag_month_day!BI209="","",_tag_month_day!BI209/100)</f>
        <v/>
      </c>
      <c r="FY219" s="449" t="str">
        <f>IF(_tag_month_day!BJ209="","",_tag_month_day!BJ209/100)</f>
        <v/>
      </c>
      <c r="FZ219" s="468" t="str">
        <f>IF(_tag_month_day!BK209="","",_tag_month_day!BK209/100)</f>
        <v/>
      </c>
      <c r="GA219" s="449" t="str">
        <f>IF(_tag_month_day!BL209="","",_tag_month_day!BL209/100)</f>
        <v/>
      </c>
      <c r="GB219" s="467" t="str">
        <f>IF(_tag_month_day!BM209="","",_tag_month_day!BM209/100)</f>
        <v/>
      </c>
      <c r="GC219" s="431" t="str">
        <f>IF(_tag_month_day!BN209="","",_tag_month_day!BN209/100)</f>
        <v/>
      </c>
      <c r="GD219" s="431" t="str">
        <f>IF(_tag_month_day!BO209="","",_tag_month_day!BO209/100)</f>
        <v/>
      </c>
      <c r="GE219" s="431" t="str">
        <f>IF(_tag_month_day!BP209="","",_tag_month_day!BP209/100)</f>
        <v/>
      </c>
      <c r="GF219" s="431" t="str">
        <f>IF(_tag_month_day!BQ209="","",_tag_month_day!BQ209/100)</f>
        <v/>
      </c>
      <c r="GG219" s="431" t="str">
        <f>IF(_tag_month_day!BR209="","",_tag_month_day!BR209/100)</f>
        <v/>
      </c>
      <c r="GH219" s="431" t="str">
        <f>IF(_tag_month_day!BS209="","",_tag_month_day!BS209/100)</f>
        <v/>
      </c>
      <c r="GI219" s="467" t="str">
        <f>IF(_tag_month_day!BT209="","",_tag_month_day!BT209/100)</f>
        <v/>
      </c>
      <c r="GJ219" s="469" t="str">
        <f>IF(_tag_month_day!BU209="","",_tag_month_day!BU209/100)</f>
        <v/>
      </c>
      <c r="GK219" s="470">
        <f>GK218</f>
        <v>0.070000000000000007</v>
      </c>
      <c r="GL219" s="470">
        <f>GL218</f>
        <v>0.029999999999999999</v>
      </c>
      <c r="GM219" s="471" t="str">
        <f>IF(_tag_month_day!BX209="","",_tag_month_day!BX209/100)</f>
        <v/>
      </c>
      <c r="GN219" s="470">
        <f>GN218</f>
        <v>0.070000000000000007</v>
      </c>
      <c r="GO219" s="470">
        <f>GO218</f>
        <v>0.029999999999999999</v>
      </c>
      <c r="GP219" s="470">
        <f>GP218</f>
        <v>0.089999999999999997</v>
      </c>
      <c r="GQ219" s="470">
        <f>GQ218</f>
        <v>0.029999999999999999</v>
      </c>
      <c r="GR219" s="471" t="str">
        <f>IF(_tag_month_day!CA209="","",_tag_month_day!CA209/100)</f>
        <v/>
      </c>
      <c r="GS219" s="472">
        <f>GS218</f>
        <v>0.95299999999999996</v>
      </c>
      <c r="GT219" s="472">
        <f>GT218</f>
        <v>0.55000000000000004</v>
      </c>
      <c r="GU219" s="472">
        <f>GU218</f>
        <v>0.55000000000000004</v>
      </c>
      <c r="GV219" s="472">
        <f>GV218</f>
        <v>0.55000000000000004</v>
      </c>
      <c r="GW219" s="472">
        <f>GW218</f>
        <v>0.5</v>
      </c>
      <c r="GX219" s="472">
        <f>GX218</f>
        <v>0.93500000000000005</v>
      </c>
      <c r="GY219" s="472">
        <f>GY218</f>
        <v>0.14999999999999999</v>
      </c>
      <c r="GZ219" s="472">
        <f>GZ218</f>
        <v>1</v>
      </c>
      <c r="HA219" s="474">
        <f>HA218</f>
        <v>0.047</v>
      </c>
      <c r="HB219" s="474">
        <f>HB218</f>
        <v>0.45000000000000001</v>
      </c>
      <c r="HC219" s="474">
        <f>HC218</f>
        <v>0.45000000000000001</v>
      </c>
      <c r="HD219" s="474">
        <f>HD218</f>
        <v>0.45000000000000001</v>
      </c>
      <c r="HE219" s="474">
        <f>HE218</f>
        <v>0.5</v>
      </c>
      <c r="HF219" s="474">
        <f>HF218</f>
        <v>0.065000000000000002</v>
      </c>
      <c r="HG219" s="474">
        <f>HG218</f>
        <v>0.84999999999999998</v>
      </c>
      <c r="HH219" s="474">
        <f>HH218</f>
        <v>0</v>
      </c>
      <c r="HI219" s="10">
        <f>IF(BZ219&lt;&gt;"",CK219-BV219,0)</f>
        <v>0</v>
      </c>
      <c r="HJ219" s="10" t="e">
        <f>IF(AJ219&gt;0,AH219-AJ219,0)</f>
        <v>#VALUE!</v>
      </c>
      <c r="HK219" s="466">
        <f>HK218</f>
        <v>0.84999999999999998</v>
      </c>
      <c r="HL219" s="424">
        <f>HL218</f>
        <v>550000</v>
      </c>
      <c r="HM219" s="424">
        <f>HM218</f>
        <v>480000</v>
      </c>
      <c r="HN219" s="465" t="e">
        <f>(DJ219*EZ219+DK219*FH219+DL219*FM219+DM219*FR219+DN219*FW219+DO219*GB219+DS219*GI219+DP219*GM219+DR219*GR219)*1000*2</f>
        <v>#VALUE!</v>
      </c>
      <c r="HO219" s="465" t="e">
        <f>HN219*HK219*$HO$2/HL219*1000000</f>
        <v>#VALUE!</v>
      </c>
      <c r="HP219" s="465" t="e">
        <f>HN219*HK219*$HP$2/HM219*1000000</f>
        <v>#VALUE!</v>
      </c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</row>
    <row customFormat="1" r="220" s="0">
      <c r="A220" s="420">
        <v>209</v>
      </c>
      <c r="B220" s="421">
        <f ca="1">IF(D220=D219,B219,IF(D220="夜班",B219+1,B219))</f>
        <v>43594</v>
      </c>
      <c r="C220" s="422">
        <f>C219</f>
        <v>0.041666666666666699</v>
      </c>
      <c r="D220" s="10" t="str">
        <f ca="1">IF(HOUR(G220)&lt;8,"夜班",IF(HOUR(G220)&lt;16,"白班",IF(HOUR(G220)&lt;24,"中班",0)))</f>
        <v>白班</v>
      </c>
      <c r="E220" s="10" t="e">
        <f ca="1">IF(F220=1,"甲",IF(F220=2,"乙",IF(F220=3,"丙",IF(F220=4,"丁",""))))</f>
        <v>#REF!</v>
      </c>
      <c r="F220" s="10" t="e">
        <f ca="1">SUMPRODUCT((成本日报!$A$3:$A$95=计划!B220)*(成本日报!$B$3:$B$95=计划!$D220),成本日报!$C$3:$C$95)</f>
        <v>#REF!</v>
      </c>
      <c r="G220" s="423">
        <f ca="1">G219+C219</f>
        <v>43594.666666666162</v>
      </c>
      <c r="H220" s="423">
        <f ca="1">$G220+$C220/60*10+$C220*0</f>
        <v>43594.673611110607</v>
      </c>
      <c r="I220" s="423">
        <f ca="1">$G220+$C220/60*18+$C220*0</f>
        <v>43594.679166666159</v>
      </c>
      <c r="J220" s="423">
        <f ca="1">$G220+$C220/60*0+$C220*1</f>
        <v>43594.708333332826</v>
      </c>
      <c r="K220" s="423">
        <f ca="1">$G220+$C220/60*30+$C220*2</f>
        <v>43594.770833332834</v>
      </c>
      <c r="L220" s="423">
        <f ca="1">$G220+$C220/60*0+$C220*3</f>
        <v>43594.791666666162</v>
      </c>
      <c r="M220" s="424" t="str">
        <f>IF(_tag_month_day!A210="","",_tag_month_day!A210)</f>
        <v/>
      </c>
      <c r="N220" s="424" t="str">
        <f>IF(_tag_month_day!B210="","",_tag_month_day!B210)</f>
        <v/>
      </c>
      <c r="O220" s="425" t="e">
        <f>IF(M220+N220=0,"",M220+N220)</f>
        <v>#VALUE!</v>
      </c>
      <c r="P220" s="424" t="str">
        <f>IF(_tag_month_day!C210="","",_tag_month_day!C210)</f>
        <v/>
      </c>
      <c r="Q220" s="424" t="str">
        <f>IF(_tag_month_day!D210="","",_tag_month_day!D210)</f>
        <v/>
      </c>
      <c r="R220" s="426" t="str">
        <f>IF(_tag_month_day!CB210="","",_tag_month_day!CB210/100)</f>
        <v/>
      </c>
      <c r="S220" s="427" t="str">
        <f>IF(_tag_month_day!E210="","",_tag_month_day!E210)</f>
        <v/>
      </c>
      <c r="T220" s="427" t="str">
        <f>IF(_tag_month_day!F210="","",_tag_month_day!F210)</f>
        <v/>
      </c>
      <c r="U220" s="428" t="e">
        <f>S220+T220</f>
        <v>#VALUE!</v>
      </c>
      <c r="V220" s="429" t="e">
        <f>U220/AJ220</f>
        <v>#VALUE!</v>
      </c>
      <c r="W220" s="430" t="str">
        <f>IF(_jhy_month_day!A210="","",_jhy_month_day!A210)</f>
        <v/>
      </c>
      <c r="X220" s="431" t="str">
        <f>IF(_jhy_month_day!B210="","",_jhy_month_day!B210/100)</f>
        <v/>
      </c>
      <c r="Y220" s="431" t="str">
        <f>IF(_jhy_month_day!C210="","",_jhy_month_day!C210/100)</f>
        <v/>
      </c>
      <c r="Z220" s="432">
        <f>Z216+1</f>
        <v>53</v>
      </c>
      <c r="AA220" s="433" t="str">
        <f>IF(_tag_month_day!G210="","",_tag_month_day!G210/100)</f>
        <v/>
      </c>
      <c r="AB220" s="433" t="str">
        <f>IF(_tag_month_day!H210="","",_tag_month_day!H210/100)</f>
        <v/>
      </c>
      <c r="AC220" s="434">
        <f>IF(X220="",AC219,BK220*($AV219*X220+$AW219*FD219+$AX219*FI219+$AY219*FN219+$AZ219*FS219+$BA219*FX219+$BG219*GE219)/(AV219*Y220+AX219*FK219+AW219*FF219+AY219*FP219+AZ219*FU219+BA219*FZ219+BG219*GG219+BB219*GK219+BC219*GN219+BD219*GP219))</f>
        <v>1.59963432013121</v>
      </c>
      <c r="AD220" s="435" t="str">
        <f>IF(AC220=AC219,"",AC220-AC219)</f>
        <v/>
      </c>
      <c r="AE220" s="436" t="str">
        <f>IF(1-AF220=0,"",(1-AF220))</f>
        <v/>
      </c>
      <c r="AF220" s="437">
        <v>1</v>
      </c>
      <c r="AG220" s="10" t="str">
        <f>AG219</f>
        <v>8B4</v>
      </c>
      <c r="AH220" s="438" t="str">
        <f>AH219</f>
        <v/>
      </c>
      <c r="AI220" s="424" t="e">
        <f>IF(ROUND(AJ220-AJ219,1)=0,"",AJ220-AJ219)</f>
        <v>#VALUE!</v>
      </c>
      <c r="AJ220" s="10" t="str">
        <f>IF(_tag_month_day!I210="","",_tag_month_day!I210)</f>
        <v/>
      </c>
      <c r="AK220" s="440"/>
      <c r="AL220" s="440"/>
      <c r="AM220" s="440"/>
      <c r="AN220" s="441">
        <f>AN219</f>
        <v>2</v>
      </c>
      <c r="AO220" s="441">
        <f>AO219</f>
        <v>8</v>
      </c>
      <c r="AP220" s="442" t="e">
        <f>(IF(AN220=0,AS219,AS219*(1+AO220/AN220)/(AR220+AO220/AN220)))+AT220</f>
        <v>#VALUE!</v>
      </c>
      <c r="AQ220" s="443" t="str">
        <f>IF(_tag_month_day!J210="","",_tag_month_day!J210/100)</f>
        <v/>
      </c>
      <c r="AR220" s="444">
        <f>AR219</f>
        <v>1.3</v>
      </c>
      <c r="AS220" s="445" t="e">
        <f>AQ220*(AN220*AR220+AO220)/(AN220+AO220)</f>
        <v>#VALUE!</v>
      </c>
      <c r="AT220" s="445" t="e">
        <f>(SUM(BE220:BF220)-SUM(BE219:BF219))*0.05</f>
        <v>#VALUE!</v>
      </c>
      <c r="AU220" s="446" t="str">
        <f>IF(_tag_month_day!CC210="","",IF(_tag_month_day!CC210&gt;0,_tag_month_day!CD210,_tag_month_day!CE210))</f>
        <v/>
      </c>
      <c r="AV220" s="447" t="str">
        <f>IF(_tag_month_day!L210="","",_tag_month_day!L210/100)</f>
        <v/>
      </c>
      <c r="AW220" s="431">
        <f>AW219</f>
        <v>0</v>
      </c>
      <c r="AX220" s="431">
        <f>AX219</f>
        <v>0</v>
      </c>
      <c r="AY220" s="431" t="str">
        <f>IF(_tag_month_day!M210="","",_tag_month_day!M210/100)</f>
        <v/>
      </c>
      <c r="AZ220" s="431" t="str">
        <f>IF(_tag_month_day!N210="","",_tag_month_day!N210/100)</f>
        <v/>
      </c>
      <c r="BA220" s="431" t="str">
        <f>IF(_tag_month_day!O210="","",_tag_month_day!O210/100)</f>
        <v/>
      </c>
      <c r="BB220" s="448" t="str">
        <f>IF(_tag_month_day!P210="","",_tag_month_day!P210/100)</f>
        <v/>
      </c>
      <c r="BC220" s="448">
        <f>BC219</f>
        <v>0</v>
      </c>
      <c r="BD220" s="448" t="str">
        <f>IF(_tag_month_day!Q210="","",_tag_month_day!Q210/100)</f>
        <v/>
      </c>
      <c r="BE220" s="449" t="str">
        <f>IF(_tag_month_day!R210="","",_tag_month_day!R210/100)</f>
        <v/>
      </c>
      <c r="BF220" s="388" t="e">
        <f>(AU220*(100+BE220*100))/(AJ220-AU220)/100</f>
        <v>#VALUE!</v>
      </c>
      <c r="BG220" s="450" t="e">
        <f>BE220+BF220</f>
        <v>#VALUE!</v>
      </c>
      <c r="BH220" s="451" t="e">
        <f>SUM(AV220:BF220)</f>
        <v>#VALUE!</v>
      </c>
      <c r="BI220" s="452" t="e">
        <f>IF(CX220=0,BI219,(DK220*查询!$R$5+DL220*查询!$Q$5+DM220*查询!$N$5+DN220*查询!$O$5+DO220*查询!$P$5)*AF220/CX220)</f>
        <v>#VALUE!</v>
      </c>
      <c r="BJ220" s="452" t="e">
        <f>IF(CX220=0,BJ219,(DP220*查询!$S$5+DQ220*查询!$T$5+DR220*查询!$U$5)*AF220/CX220)</f>
        <v>#VALUE!</v>
      </c>
      <c r="BK220" s="452">
        <f>BK219</f>
        <v>1</v>
      </c>
      <c r="BL220" s="453" t="e">
        <f>SUMPRODUCT((AV220:BA220)*(GS220:GX220))/((GS220:GX220)+SUM(BB220:BD220)*GY220+BG220*GZ220)</f>
        <v>#VALUE!</v>
      </c>
      <c r="BM220" s="453" t="e">
        <f>BK220*($AV220*FB220+$AW220*FD220+$AX220*FI220+$AY220*FN220+$AZ220*FS220+$BA220*FX220+$BG220*GE220)/(AV220*EY220+AX220*FK220+AW220*FF220+AY220*FP220+AZ220*FU220+BA220*FZ220+BG220*GG220+BB220*GK220+BC220*GN220+BD220*GP220)</f>
        <v>#VALUE!</v>
      </c>
      <c r="BN220" s="453" t="e">
        <f>($AV220*FC220+$AX220*FJ220+$AW220*FE220+$AY220*FO220+$AZ220*FT220+$BA220*FY220+$BG220*GF220)/($AV220*FA220+BG220*GH220+BB220*GL220+BC220*GO220+BD220*GQ220+BA220*GA220)</f>
        <v>#VALUE!</v>
      </c>
      <c r="BO220" s="454" t="e">
        <f>SUMPRODUCT(AV220:BA220*GS220:GX220)/(GS220:GX220+(BB220+BC220+BD220)*GY220+BG220)</f>
        <v>#VALUE!</v>
      </c>
      <c r="BP220" s="454" t="e">
        <f>SUMPRODUCT(AV220:BA220*GS220:GX220)/(GS220:GX220+(BB220+BC220+BD220)*GY220+BG220)</f>
        <v>#VALUE!</v>
      </c>
      <c r="BQ220" s="454" t="e">
        <f>SUMPRODUCT(AV220:BA220*GS220:GX220)/(GS220:GX220+(BB220+BC220+BD220)*GY220+BG220)</f>
        <v>#VALUE!</v>
      </c>
      <c r="BR220" s="453" t="str">
        <f>IF(_tag_month_day!T210="","",_tag_month_day!T210)</f>
        <v/>
      </c>
      <c r="BS220" s="453" t="str">
        <f>IF(_tag_month_day!U210="","",_tag_month_day!U210)</f>
        <v/>
      </c>
      <c r="BT220" s="455" t="str">
        <f>IF(CK220="","",IF((CK220&gt;=BV220-0.12)*(CK220&lt;=BV220+0.12),"合格","不合格"))</f>
        <v/>
      </c>
      <c r="BU220" s="456" t="str">
        <f>IF(_tag_month_day!V210="","",_tag_month_day!V210)</f>
        <v/>
      </c>
      <c r="BV220" s="457" t="str">
        <f>IF(_tag_month_day!W210="","",_tag_month_day!W210)</f>
        <v/>
      </c>
      <c r="BW220" s="458" t="str">
        <f>IF(_tag_month_day!X210="","",_tag_month_day!X210)</f>
        <v/>
      </c>
      <c r="BX220" s="458" t="str">
        <f>IF(_tag_month_day!Y210="","",_tag_month_day!Y210)</f>
        <v/>
      </c>
      <c r="BY220" s="459">
        <f ca="1">L220</f>
        <v>43594.791666666162</v>
      </c>
      <c r="BZ220" s="460"/>
      <c r="CA220" s="461"/>
      <c r="CB220" s="424" t="str">
        <f>IF(_tag_month_day!Z210="","",_tag_month_day!Z210)</f>
        <v/>
      </c>
      <c r="CC220" s="424" t="str">
        <f>IF(_tag_month_day!AA210="","",_tag_month_day!AA210)</f>
        <v/>
      </c>
      <c r="CD220" s="424" t="str">
        <f>IF(_tag_month_day!AB210="","",_tag_month_day!AB210)</f>
        <v/>
      </c>
      <c r="CE220" s="424" t="str">
        <f>IF(_tag_month_day!AC210="","",_tag_month_day!AC210)</f>
        <v/>
      </c>
      <c r="CF220" s="424" t="str">
        <f>IF(_tag_month_day!AD210="","",_tag_month_day!AD210)</f>
        <v/>
      </c>
      <c r="CG220" s="424" t="str">
        <f>IF(_tag_month_day!AE210="","",_tag_month_day!AE210)</f>
        <v/>
      </c>
      <c r="CH220" s="424" t="str">
        <f>IF(_tag_month_day!AF210="","",_tag_month_day!AF210)</f>
        <v/>
      </c>
      <c r="CI220" s="424" t="str">
        <f>IF(_tag_month_day!AG210="","",_tag_month_day!AG210)</f>
        <v/>
      </c>
      <c r="CJ220" s="424" t="str">
        <f>IF(_tag_month_day!AH210="","",_tag_month_day!AH210)</f>
        <v/>
      </c>
      <c r="CK220" s="424" t="str">
        <f>IF(_tag_month_day!AI210="","",_tag_month_day!AI210)</f>
        <v/>
      </c>
      <c r="CL220" s="4" t="str">
        <f>IF(_tag_month_day!AJ210="","",_tag_month_day!AJ210)</f>
        <v/>
      </c>
      <c r="CM220" s="4" t="str">
        <f>IF(_tag_month_day!AK210="","",_tag_month_day!AK210)</f>
        <v/>
      </c>
      <c r="CN220" s="4" t="str">
        <f>IF(_tag_month_day!AL210="","",_tag_month_day!AL210)</f>
        <v/>
      </c>
      <c r="CO220" s="4" t="str">
        <f>IF(_tag_month_day!AM210="","",_tag_month_day!AM210)</f>
        <v/>
      </c>
      <c r="CP220" s="4" t="str">
        <f>IF(_tag_month_day!AN210="","",_tag_month_day!AN210)</f>
        <v/>
      </c>
      <c r="CQ220" s="4" t="str">
        <f>IF(_tag_month_day!AO210="","",_tag_month_day!AO210)</f>
        <v/>
      </c>
      <c r="CR220" s="462" t="str">
        <f>IF(_tag_month_day!AP210="","",_tag_month_day!AP210)</f>
        <v/>
      </c>
      <c r="CS220" s="463" t="str">
        <f>IF(_tag_month_day!AQ210="","",_tag_month_day!AQ210)</f>
        <v/>
      </c>
      <c r="CT220" s="4" t="str">
        <f>IF(_tag_month_day!AR210="","",_tag_month_day!AR210)</f>
        <v/>
      </c>
      <c r="CU220" s="464" t="e">
        <f>DU220/AJ220</f>
        <v>#VALUE!</v>
      </c>
      <c r="CV220" s="451" t="e">
        <f>BG220/BH220</f>
        <v>#VALUE!</v>
      </c>
      <c r="CW220" s="465" t="e">
        <f>AJ220*(1-CV220)*CU220*AF220</f>
        <v>#VALUE!</v>
      </c>
      <c r="CX220" s="465" t="e">
        <f>CW220*94%</f>
        <v>#VALUE!</v>
      </c>
      <c r="CY220" s="466" t="e">
        <f>IF(CX220=0,0,DS220/(DS220+CX220))</f>
        <v>#VALUE!</v>
      </c>
      <c r="CZ220" s="465" t="e">
        <f>$AJ220*EF220</f>
        <v>#VALUE!</v>
      </c>
      <c r="DA220" s="465" t="e">
        <f>$AJ220*EG220</f>
        <v>#VALUE!</v>
      </c>
      <c r="DB220" s="465" t="e">
        <f>$AJ220*EH220</f>
        <v>#VALUE!</v>
      </c>
      <c r="DC220" s="465" t="e">
        <f>$AJ220*EI220</f>
        <v>#VALUE!</v>
      </c>
      <c r="DD220" s="465" t="e">
        <f>$AJ220*EJ220</f>
        <v>#VALUE!</v>
      </c>
      <c r="DE220" s="465" t="e">
        <f>$AJ220*EK220</f>
        <v>#VALUE!</v>
      </c>
      <c r="DF220" s="465" t="e">
        <f>$AJ220*EL220</f>
        <v>#VALUE!</v>
      </c>
      <c r="DG220" s="465" t="e">
        <f>$AJ220*EM220</f>
        <v>#VALUE!</v>
      </c>
      <c r="DH220" s="465" t="e">
        <f>$AJ220*EN220</f>
        <v>#VALUE!</v>
      </c>
      <c r="DI220" s="465" t="e">
        <f>$AJ220*EO220</f>
        <v>#VALUE!</v>
      </c>
      <c r="DJ220" s="465" t="e">
        <f>CZ220*(1-EP220)</f>
        <v>#VALUE!</v>
      </c>
      <c r="DK220" s="465" t="e">
        <f>DA220*(1-ER220)</f>
        <v>#VALUE!</v>
      </c>
      <c r="DL220" s="465" t="e">
        <f>DB220*(1-EQ220)</f>
        <v>#VALUE!</v>
      </c>
      <c r="DM220" s="465" t="e">
        <f>DC220*(1-ES220)</f>
        <v>#VALUE!</v>
      </c>
      <c r="DN220" s="465" t="e">
        <f>DD220*(1-ET220)</f>
        <v>#VALUE!</v>
      </c>
      <c r="DO220" s="465" t="e">
        <f>DE220</f>
        <v>#VALUE!</v>
      </c>
      <c r="DP220" s="465" t="e">
        <f>DF220*(1-EU220)</f>
        <v>#VALUE!</v>
      </c>
      <c r="DQ220" s="465" t="e">
        <f>DG220*(1-EV220)</f>
        <v>#VALUE!</v>
      </c>
      <c r="DR220" s="465" t="e">
        <f>DH220*(1-EW220)</f>
        <v>#VALUE!</v>
      </c>
      <c r="DS220" s="465" t="e">
        <f>DI220</f>
        <v>#VALUE!</v>
      </c>
      <c r="DT220" s="465" t="e">
        <f>SUM(DJ220:DS220)</f>
        <v>#VALUE!</v>
      </c>
      <c r="DU220" s="465" t="e">
        <f>(GS220:GX220)+(DP220+DQ220+DR220)*GY220+DS220</f>
        <v>#VALUE!</v>
      </c>
      <c r="DV220" s="451" t="e">
        <f>AV220/$BH220/(1-EP220)</f>
        <v>#VALUE!</v>
      </c>
      <c r="DW220" s="451" t="e">
        <f>AW220/$BH220/(1-ER220)</f>
        <v>#VALUE!</v>
      </c>
      <c r="DX220" s="451" t="e">
        <f>AX220/$BH220/(1-EQ220)</f>
        <v>#VALUE!</v>
      </c>
      <c r="DY220" s="451" t="e">
        <f>AY220/$BH220/(1-ES220)</f>
        <v>#VALUE!</v>
      </c>
      <c r="DZ220" s="451" t="e">
        <f>AZ220/$BH220/(1-ET220)</f>
        <v>#VALUE!</v>
      </c>
      <c r="EA220" s="451" t="e">
        <f>BA220/$BH220/(1-AX220)</f>
        <v>#VALUE!</v>
      </c>
      <c r="EB220" s="451" t="e">
        <f>BB220/$BH220/(1-EU220)</f>
        <v>#VALUE!</v>
      </c>
      <c r="EC220" s="451" t="e">
        <f>BC220/$BH220/(1-EV220)</f>
        <v>#VALUE!</v>
      </c>
      <c r="ED220" s="451" t="e">
        <f>BD220/$BH220/(1-EW220)</f>
        <v>#VALUE!</v>
      </c>
      <c r="EE220" s="451" t="e">
        <f>BG220/BH220</f>
        <v>#VALUE!</v>
      </c>
      <c r="EF220" s="451" t="e">
        <f>DV220/SUM($DV220:$EE220)</f>
        <v>#VALUE!</v>
      </c>
      <c r="EG220" s="451" t="e">
        <f>DW220/SUM($DV220:$EE220)</f>
        <v>#VALUE!</v>
      </c>
      <c r="EH220" s="451" t="e">
        <f>DX220/SUM($DV220:$EE220)</f>
        <v>#VALUE!</v>
      </c>
      <c r="EI220" s="451" t="e">
        <f>DY220/SUM($DV220:$EE220)</f>
        <v>#VALUE!</v>
      </c>
      <c r="EJ220" s="451" t="e">
        <f>DZ220/SUM($DV220:$EE220)</f>
        <v>#VALUE!</v>
      </c>
      <c r="EK220" s="451" t="e">
        <f>EA220/SUM($DV220:$EE220)</f>
        <v>#VALUE!</v>
      </c>
      <c r="EL220" s="451" t="e">
        <f>EB220/SUM($DV220:$EE220)</f>
        <v>#VALUE!</v>
      </c>
      <c r="EM220" s="451" t="e">
        <f>EC220/SUM($DV220:$EE220)</f>
        <v>#VALUE!</v>
      </c>
      <c r="EN220" s="451" t="e">
        <f>ED220/SUM($DV220:$EE220)</f>
        <v>#VALUE!</v>
      </c>
      <c r="EO220" s="451" t="e">
        <f>EE220/SUM($DV220:$EE220)</f>
        <v>#VALUE!</v>
      </c>
      <c r="EP220" s="450">
        <f>EP219</f>
        <v>0.080000000000000002</v>
      </c>
      <c r="EQ220" s="450">
        <f>EQ219</f>
        <v>0.014999999999999999</v>
      </c>
      <c r="ER220" s="450">
        <f>ER219</f>
        <v>0.014999999999999999</v>
      </c>
      <c r="ES220" s="450">
        <f>ES219</f>
        <v>0.014999999999999999</v>
      </c>
      <c r="ET220" s="450">
        <f>ET219</f>
        <v>0.014999999999999999</v>
      </c>
      <c r="EU220" s="450">
        <f>EU219</f>
        <v>0.089999999999999997</v>
      </c>
      <c r="EV220" s="450">
        <f>EV219</f>
        <v>0.089999999999999997</v>
      </c>
      <c r="EW220" s="450">
        <f>EW219</f>
        <v>0.089999999999999997</v>
      </c>
      <c r="EX220" s="431" t="str">
        <f>IF(_tag_month_day!AS210="","",_tag_month_day!AS210/100)</f>
        <v/>
      </c>
      <c r="EY220" s="431" t="str">
        <f>IF(_tag_month_day!AT210="","",_tag_month_day!AT210/100)</f>
        <v/>
      </c>
      <c r="EZ220" s="431" t="str">
        <f>IF(_tag_month_day!AU210="","",_tag_month_day!AU210/100)</f>
        <v/>
      </c>
      <c r="FA220" s="431" t="str">
        <f>IF(_tag_month_day!AV210="","",_tag_month_day!AV210/100)</f>
        <v/>
      </c>
      <c r="FB220" s="431" t="str">
        <f>IF(_tag_month_day!AW210="","",_tag_month_day!AW210/100)</f>
        <v/>
      </c>
      <c r="FC220" s="431" t="str">
        <f>IF(_tag_month_day!AX210="","",_tag_month_day!AX210/100)</f>
        <v/>
      </c>
      <c r="FD220" s="449" t="str">
        <f>IF(_tag_month_day!AY210="","",_tag_month_day!AY210/100)</f>
        <v/>
      </c>
      <c r="FE220" s="449" t="str">
        <f>IF(_tag_month_day!AZ210="","",_tag_month_day!AZ210/100)</f>
        <v/>
      </c>
      <c r="FF220" s="449" t="str">
        <f>IF(_tag_month_day!BA210="","",_tag_month_day!BA210/100)</f>
        <v/>
      </c>
      <c r="FG220" s="449" t="str">
        <f>IF(_tag_month_day!BB210="","",_tag_month_day!BB210/100)</f>
        <v/>
      </c>
      <c r="FH220" s="467" t="str">
        <f>IF(_tag_month_day!BC210="","",_tag_month_day!BC210/100)</f>
        <v/>
      </c>
      <c r="FI220" s="449">
        <f>FI219</f>
        <v>0.40999999999999998</v>
      </c>
      <c r="FJ220" s="449">
        <f>FJ219</f>
        <v>0.11</v>
      </c>
      <c r="FK220" s="449">
        <f>FK219</f>
        <v>0.014999999999999999</v>
      </c>
      <c r="FL220" s="449">
        <f>FL219</f>
        <v>0</v>
      </c>
      <c r="FM220" s="467">
        <f>FM219</f>
        <v>0.0001</v>
      </c>
      <c r="FN220" s="449">
        <f>FN219</f>
        <v>0.32000000000000001</v>
      </c>
      <c r="FO220" s="449">
        <f>FO219</f>
        <v>0.20000000000000001</v>
      </c>
      <c r="FP220" s="449">
        <f>FP219</f>
        <v>0.01</v>
      </c>
      <c r="FQ220" s="449">
        <f>FQ219</f>
        <v>0</v>
      </c>
      <c r="FR220" s="467">
        <f>FR219</f>
        <v>0.0001</v>
      </c>
      <c r="FS220" s="449" t="str">
        <f>IF(_tag_month_day!BD210="","",_tag_month_day!BD210/100)</f>
        <v/>
      </c>
      <c r="FT220" s="449" t="str">
        <f>IF(_tag_month_day!BE210="","",_tag_month_day!BE210/100)</f>
        <v/>
      </c>
      <c r="FU220" s="449" t="str">
        <f>IF(_tag_month_day!BF210="","",_tag_month_day!BF210/100)</f>
        <v/>
      </c>
      <c r="FV220" s="449" t="str">
        <f>IF(_tag_month_day!BG210="","",_tag_month_day!BG210/100)</f>
        <v/>
      </c>
      <c r="FW220" s="467" t="str">
        <f>IF(_tag_month_day!BH210="","",_tag_month_day!BH210/100)</f>
        <v/>
      </c>
      <c r="FX220" s="449" t="str">
        <f>IF(_tag_month_day!BI210="","",_tag_month_day!BI210/100)</f>
        <v/>
      </c>
      <c r="FY220" s="449" t="str">
        <f>IF(_tag_month_day!BJ210="","",_tag_month_day!BJ210/100)</f>
        <v/>
      </c>
      <c r="FZ220" s="468" t="str">
        <f>IF(_tag_month_day!BK210="","",_tag_month_day!BK210/100)</f>
        <v/>
      </c>
      <c r="GA220" s="449" t="str">
        <f>IF(_tag_month_day!BL210="","",_tag_month_day!BL210/100)</f>
        <v/>
      </c>
      <c r="GB220" s="467" t="str">
        <f>IF(_tag_month_day!BM210="","",_tag_month_day!BM210/100)</f>
        <v/>
      </c>
      <c r="GC220" s="431" t="str">
        <f>IF(_tag_month_day!BN210="","",_tag_month_day!BN210/100)</f>
        <v/>
      </c>
      <c r="GD220" s="431" t="str">
        <f>IF(_tag_month_day!BO210="","",_tag_month_day!BO210/100)</f>
        <v/>
      </c>
      <c r="GE220" s="431" t="str">
        <f>IF(_tag_month_day!BP210="","",_tag_month_day!BP210/100)</f>
        <v/>
      </c>
      <c r="GF220" s="431" t="str">
        <f>IF(_tag_month_day!BQ210="","",_tag_month_day!BQ210/100)</f>
        <v/>
      </c>
      <c r="GG220" s="431" t="str">
        <f>IF(_tag_month_day!BR210="","",_tag_month_day!BR210/100)</f>
        <v/>
      </c>
      <c r="GH220" s="431" t="str">
        <f>IF(_tag_month_day!BS210="","",_tag_month_day!BS210/100)</f>
        <v/>
      </c>
      <c r="GI220" s="467" t="str">
        <f>IF(_tag_month_day!BT210="","",_tag_month_day!BT210/100)</f>
        <v/>
      </c>
      <c r="GJ220" s="469" t="str">
        <f>IF(_tag_month_day!BU210="","",_tag_month_day!BU210/100)</f>
        <v/>
      </c>
      <c r="GK220" s="470">
        <f>GK219</f>
        <v>0.070000000000000007</v>
      </c>
      <c r="GL220" s="470">
        <f>GL219</f>
        <v>0.029999999999999999</v>
      </c>
      <c r="GM220" s="471" t="str">
        <f>IF(_tag_month_day!BX210="","",_tag_month_day!BX210/100)</f>
        <v/>
      </c>
      <c r="GN220" s="470">
        <f>GN219</f>
        <v>0.070000000000000007</v>
      </c>
      <c r="GO220" s="470">
        <f>GO219</f>
        <v>0.029999999999999999</v>
      </c>
      <c r="GP220" s="470">
        <f>GP219</f>
        <v>0.089999999999999997</v>
      </c>
      <c r="GQ220" s="470">
        <f>GQ219</f>
        <v>0.029999999999999999</v>
      </c>
      <c r="GR220" s="471" t="str">
        <f>IF(_tag_month_day!CA210="","",_tag_month_day!CA210/100)</f>
        <v/>
      </c>
      <c r="GS220" s="472">
        <f>GS219</f>
        <v>0.95299999999999996</v>
      </c>
      <c r="GT220" s="472">
        <f>GT219</f>
        <v>0.55000000000000004</v>
      </c>
      <c r="GU220" s="472">
        <f>GU219</f>
        <v>0.55000000000000004</v>
      </c>
      <c r="GV220" s="472">
        <f>GV219</f>
        <v>0.55000000000000004</v>
      </c>
      <c r="GW220" s="472">
        <f>GW219</f>
        <v>0.5</v>
      </c>
      <c r="GX220" s="472">
        <f>GX219</f>
        <v>0.93500000000000005</v>
      </c>
      <c r="GY220" s="472">
        <f>GY219</f>
        <v>0.14999999999999999</v>
      </c>
      <c r="GZ220" s="472">
        <f>GZ219</f>
        <v>1</v>
      </c>
      <c r="HA220" s="474">
        <f>HA219</f>
        <v>0.047</v>
      </c>
      <c r="HB220" s="474">
        <f>HB219</f>
        <v>0.45000000000000001</v>
      </c>
      <c r="HC220" s="474">
        <f>HC219</f>
        <v>0.45000000000000001</v>
      </c>
      <c r="HD220" s="474">
        <f>HD219</f>
        <v>0.45000000000000001</v>
      </c>
      <c r="HE220" s="474">
        <f>HE219</f>
        <v>0.5</v>
      </c>
      <c r="HF220" s="474">
        <f>HF219</f>
        <v>0.065000000000000002</v>
      </c>
      <c r="HG220" s="474">
        <f>HG219</f>
        <v>0.84999999999999998</v>
      </c>
      <c r="HH220" s="474">
        <f>HH219</f>
        <v>0</v>
      </c>
      <c r="HI220" s="10">
        <f>IF(BZ220&lt;&gt;"",CK220-BV220,0)</f>
        <v>0</v>
      </c>
      <c r="HJ220" s="10" t="e">
        <f>IF(AJ220&gt;0,AH220-AJ220,0)</f>
        <v>#VALUE!</v>
      </c>
      <c r="HK220" s="466">
        <f>HK219</f>
        <v>0.84999999999999998</v>
      </c>
      <c r="HL220" s="424">
        <f>HL219</f>
        <v>550000</v>
      </c>
      <c r="HM220" s="424">
        <f>HM219</f>
        <v>480000</v>
      </c>
      <c r="HN220" s="465" t="e">
        <f>(DJ220*EZ220+DK220*FH220+DL220*FM220+DM220*FR220+DN220*FW220+DO220*GB220+DS220*GI220+DP220*GM220+DR220*GR220)*1000*2</f>
        <v>#VALUE!</v>
      </c>
      <c r="HO220" s="465" t="e">
        <f>HN220*HK220*$HO$2/HL220*1000000</f>
        <v>#VALUE!</v>
      </c>
      <c r="HP220" s="465" t="e">
        <f>HN220*HK220*$HP$2/HM220*1000000</f>
        <v>#VALUE!</v>
      </c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</row>
    <row customFormat="1" r="221" s="0">
      <c r="A221" s="420">
        <v>210</v>
      </c>
      <c r="B221" s="421">
        <f ca="1">IF(D221=D220,B220,IF(D221="夜班",B220+1,B220))</f>
        <v>43594</v>
      </c>
      <c r="C221" s="422">
        <f>C220</f>
        <v>0.041666666666666699</v>
      </c>
      <c r="D221" s="10" t="str">
        <f ca="1">IF(HOUR(G221)&lt;8,"夜班",IF(HOUR(G221)&lt;16,"白班",IF(HOUR(G221)&lt;24,"中班",0)))</f>
        <v>中班</v>
      </c>
      <c r="E221" s="10" t="e">
        <f ca="1">IF(F221=1,"甲",IF(F221=2,"乙",IF(F221=3,"丙",IF(F221=4,"丁",""))))</f>
        <v>#REF!</v>
      </c>
      <c r="F221" s="10" t="e">
        <f ca="1">SUMPRODUCT((成本日报!$A$3:$A$95=计划!B221)*(成本日报!$B$3:$B$95=计划!$D221),成本日报!$C$3:$C$95)</f>
        <v>#REF!</v>
      </c>
      <c r="G221" s="423">
        <f ca="1">G220+C220</f>
        <v>43594.708333332826</v>
      </c>
      <c r="H221" s="423">
        <f ca="1">$G221+$C221/60*10+$C221*0</f>
        <v>43594.715277777272</v>
      </c>
      <c r="I221" s="423">
        <f ca="1">$G221+$C221/60*18+$C221*0</f>
        <v>43594.720833332824</v>
      </c>
      <c r="J221" s="423">
        <f ca="1">$G221+$C221/60*0+$C221*1</f>
        <v>43594.749999999491</v>
      </c>
      <c r="K221" s="423">
        <f ca="1">$G221+$C221/60*30+$C221*2</f>
        <v>43594.812499999498</v>
      </c>
      <c r="L221" s="423">
        <f ca="1">$G221+$C221/60*0+$C221*3</f>
        <v>43594.833333332826</v>
      </c>
      <c r="M221" s="424" t="str">
        <f>IF(_tag_month_day!A211="","",_tag_month_day!A211)</f>
        <v/>
      </c>
      <c r="N221" s="424" t="str">
        <f>IF(_tag_month_day!B211="","",_tag_month_day!B211)</f>
        <v/>
      </c>
      <c r="O221" s="425" t="e">
        <f>IF(M221+N221=0,"",M221+N221)</f>
        <v>#VALUE!</v>
      </c>
      <c r="P221" s="424" t="str">
        <f>IF(_tag_month_day!C211="","",_tag_month_day!C211)</f>
        <v/>
      </c>
      <c r="Q221" s="424" t="str">
        <f>IF(_tag_month_day!D211="","",_tag_month_day!D211)</f>
        <v/>
      </c>
      <c r="R221" s="426" t="str">
        <f>IF(_tag_month_day!CB211="","",_tag_month_day!CB211/100)</f>
        <v/>
      </c>
      <c r="S221" s="427" t="str">
        <f>IF(_tag_month_day!E211="","",_tag_month_day!E211)</f>
        <v/>
      </c>
      <c r="T221" s="427" t="str">
        <f>IF(_tag_month_day!F211="","",_tag_month_day!F211)</f>
        <v/>
      </c>
      <c r="U221" s="428" t="e">
        <f>S221+T221</f>
        <v>#VALUE!</v>
      </c>
      <c r="V221" s="429" t="e">
        <f>U221/AJ221</f>
        <v>#VALUE!</v>
      </c>
      <c r="W221" s="430" t="str">
        <f>IF(_jhy_month_day!A211="","",_jhy_month_day!A211)</f>
        <v/>
      </c>
      <c r="X221" s="431" t="str">
        <f>IF(_jhy_month_day!B211="","",_jhy_month_day!B211/100)</f>
        <v/>
      </c>
      <c r="Y221" s="431" t="str">
        <f>IF(_jhy_month_day!C211="","",_jhy_month_day!C211/100)</f>
        <v/>
      </c>
      <c r="Z221" s="432">
        <f>Z217+1</f>
        <v>53</v>
      </c>
      <c r="AA221" s="433" t="str">
        <f>IF(_tag_month_day!G211="","",_tag_month_day!G211/100)</f>
        <v/>
      </c>
      <c r="AB221" s="433" t="str">
        <f>IF(_tag_month_day!H211="","",_tag_month_day!H211/100)</f>
        <v/>
      </c>
      <c r="AC221" s="434">
        <f>IF(X221="",AC220,BK221*($AV220*X221+$AW220*FD220+$AX220*FI220+$AY220*FN220+$AZ220*FS220+$BA220*FX220+$BG220*GE220)/(AV220*Y221+AX220*FK220+AW220*FF220+AY220*FP220+AZ220*FU220+BA220*FZ220+BG220*GG220+BB220*GK220+BC220*GN220+BD220*GP220))</f>
        <v>1.59963432013121</v>
      </c>
      <c r="AD221" s="435" t="str">
        <f>IF(AC221=AC220,"",AC221-AC220)</f>
        <v/>
      </c>
      <c r="AE221" s="436" t="str">
        <f>IF(1-AF221=0,"",(1-AF221))</f>
        <v/>
      </c>
      <c r="AF221" s="437">
        <v>1</v>
      </c>
      <c r="AG221" s="10" t="str">
        <f>AG220</f>
        <v>8B4</v>
      </c>
      <c r="AH221" s="438" t="str">
        <f>AH220</f>
        <v/>
      </c>
      <c r="AI221" s="424" t="e">
        <f>IF(ROUND(AJ221-AJ220,1)=0,"",AJ221-AJ220)</f>
        <v>#VALUE!</v>
      </c>
      <c r="AJ221" s="10" t="str">
        <f>IF(_tag_month_day!I211="","",_tag_month_day!I211)</f>
        <v/>
      </c>
      <c r="AK221" s="440"/>
      <c r="AL221" s="440"/>
      <c r="AM221" s="440"/>
      <c r="AN221" s="441">
        <f>AN220</f>
        <v>2</v>
      </c>
      <c r="AO221" s="441">
        <f>AO220</f>
        <v>8</v>
      </c>
      <c r="AP221" s="442" t="e">
        <f>(IF(AN221=0,AS220,AS220*(1+AO221/AN221)/(AR221+AO221/AN221)))+AT221</f>
        <v>#VALUE!</v>
      </c>
      <c r="AQ221" s="443" t="str">
        <f>IF(_tag_month_day!J211="","",_tag_month_day!J211/100)</f>
        <v/>
      </c>
      <c r="AR221" s="444">
        <f>AR220</f>
        <v>1.3</v>
      </c>
      <c r="AS221" s="445" t="e">
        <f>AQ221*(AN221*AR221+AO221)/(AN221+AO221)</f>
        <v>#VALUE!</v>
      </c>
      <c r="AT221" s="445" t="e">
        <f>(SUM(BE221:BF221)-SUM(BE220:BF220))*0.05</f>
        <v>#VALUE!</v>
      </c>
      <c r="AU221" s="446" t="str">
        <f>IF(_tag_month_day!CC211="","",IF(_tag_month_day!CC211&gt;0,_tag_month_day!CD211,_tag_month_day!CE211))</f>
        <v/>
      </c>
      <c r="AV221" s="447" t="str">
        <f>IF(_tag_month_day!L211="","",_tag_month_day!L211/100)</f>
        <v/>
      </c>
      <c r="AW221" s="431">
        <f>AW220</f>
        <v>0</v>
      </c>
      <c r="AX221" s="431">
        <f>AX220</f>
        <v>0</v>
      </c>
      <c r="AY221" s="431" t="str">
        <f>IF(_tag_month_day!M211="","",_tag_month_day!M211/100)</f>
        <v/>
      </c>
      <c r="AZ221" s="431" t="str">
        <f>IF(_tag_month_day!N211="","",_tag_month_day!N211/100)</f>
        <v/>
      </c>
      <c r="BA221" s="431" t="str">
        <f>IF(_tag_month_day!O211="","",_tag_month_day!O211/100)</f>
        <v/>
      </c>
      <c r="BB221" s="448" t="str">
        <f>IF(_tag_month_day!P211="","",_tag_month_day!P211/100)</f>
        <v/>
      </c>
      <c r="BC221" s="448">
        <f>BC220</f>
        <v>0</v>
      </c>
      <c r="BD221" s="448" t="str">
        <f>IF(_tag_month_day!Q211="","",_tag_month_day!Q211/100)</f>
        <v/>
      </c>
      <c r="BE221" s="449" t="str">
        <f>IF(_tag_month_day!R211="","",_tag_month_day!R211/100)</f>
        <v/>
      </c>
      <c r="BF221" s="388" t="e">
        <f>(AU221*(100+BE221*100))/(AJ221-AU221)/100</f>
        <v>#VALUE!</v>
      </c>
      <c r="BG221" s="450" t="e">
        <f>BE221+BF221</f>
        <v>#VALUE!</v>
      </c>
      <c r="BH221" s="451" t="e">
        <f>SUM(AV221:BF221)</f>
        <v>#VALUE!</v>
      </c>
      <c r="BI221" s="452" t="e">
        <f>IF(CX221=0,BI220,(DK221*查询!$R$5+DL221*查询!$Q$5+DM221*查询!$N$5+DN221*查询!$O$5+DO221*查询!$P$5)*AF221/CX221)</f>
        <v>#VALUE!</v>
      </c>
      <c r="BJ221" s="452" t="e">
        <f>IF(CX221=0,BJ220,(DP221*查询!$S$5+DQ221*查询!$T$5+DR221*查询!$U$5)*AF221/CX221)</f>
        <v>#VALUE!</v>
      </c>
      <c r="BK221" s="452">
        <f>BK220</f>
        <v>1</v>
      </c>
      <c r="BL221" s="453" t="e">
        <f>SUMPRODUCT((AV221:BA221)*(GS221:GX221))/((GS221:GX221)+SUM(BB221:BD221)*GY221+BG221*GZ221)</f>
        <v>#VALUE!</v>
      </c>
      <c r="BM221" s="453" t="e">
        <f>BK221*($AV221*FB221+$AW221*FD221+$AX221*FI221+$AY221*FN221+$AZ221*FS221+$BA221*FX221+$BG221*GE221)/(AV221*EY221+AX221*FK221+AW221*FF221+AY221*FP221+AZ221*FU221+BA221*FZ221+BG221*GG221+BB221*GK221+BC221*GN221+BD221*GP221)</f>
        <v>#VALUE!</v>
      </c>
      <c r="BN221" s="453" t="e">
        <f>($AV221*FC221+$AX221*FJ221+$AW221*FE221+$AY221*FO221+$AZ221*FT221+$BA221*FY221+$BG221*GF221)/($AV221*FA221+BG221*GH221+BB221*GL221+BC221*GO221+BD221*GQ221+BA221*GA221)</f>
        <v>#VALUE!</v>
      </c>
      <c r="BO221" s="454" t="e">
        <f>SUMPRODUCT(AV221:BA221*GS221:GX221)/(GS221:GX221+(BB221+BC221+BD221)*GY221+BG221)</f>
        <v>#VALUE!</v>
      </c>
      <c r="BP221" s="454" t="e">
        <f>SUMPRODUCT(AV221:BA221*GS221:GX221)/(GS221:GX221+(BB221+BC221+BD221)*GY221+BG221)</f>
        <v>#VALUE!</v>
      </c>
      <c r="BQ221" s="454" t="e">
        <f>SUMPRODUCT(AV221:BA221*GS221:GX221)/(GS221:GX221+(BB221+BC221+BD221)*GY221+BG221)</f>
        <v>#VALUE!</v>
      </c>
      <c r="BR221" s="453" t="str">
        <f>IF(_tag_month_day!T211="","",_tag_month_day!T211)</f>
        <v/>
      </c>
      <c r="BS221" s="453" t="str">
        <f>IF(_tag_month_day!U211="","",_tag_month_day!U211)</f>
        <v/>
      </c>
      <c r="BT221" s="455" t="str">
        <f>IF(CK221="","",IF((CK221&gt;=BV221-0.12)*(CK221&lt;=BV221+0.12),"合格","不合格"))</f>
        <v/>
      </c>
      <c r="BU221" s="456" t="str">
        <f>IF(_tag_month_day!V211="","",_tag_month_day!V211)</f>
        <v/>
      </c>
      <c r="BV221" s="457" t="str">
        <f>IF(_tag_month_day!W211="","",_tag_month_day!W211)</f>
        <v/>
      </c>
      <c r="BW221" s="458" t="str">
        <f>IF(_tag_month_day!X211="","",_tag_month_day!X211)</f>
        <v/>
      </c>
      <c r="BX221" s="458" t="str">
        <f>IF(_tag_month_day!Y211="","",_tag_month_day!Y211)</f>
        <v/>
      </c>
      <c r="BY221" s="459">
        <f ca="1">L221</f>
        <v>43594.833333332826</v>
      </c>
      <c r="BZ221" s="460" t="s">
        <v>429</v>
      </c>
      <c r="CA221" s="461">
        <v>0.82291666666666696</v>
      </c>
      <c r="CB221" s="424" t="str">
        <f>IF(_tag_month_day!Z211="","",_tag_month_day!Z211)</f>
        <v/>
      </c>
      <c r="CC221" s="424" t="str">
        <f>IF(_tag_month_day!AA211="","",_tag_month_day!AA211)</f>
        <v/>
      </c>
      <c r="CD221" s="424" t="str">
        <f>IF(_tag_month_day!AB211="","",_tag_month_day!AB211)</f>
        <v/>
      </c>
      <c r="CE221" s="424" t="str">
        <f>IF(_tag_month_day!AC211="","",_tag_month_day!AC211)</f>
        <v/>
      </c>
      <c r="CF221" s="424" t="str">
        <f>IF(_tag_month_day!AD211="","",_tag_month_day!AD211)</f>
        <v/>
      </c>
      <c r="CG221" s="424" t="str">
        <f>IF(_tag_month_day!AE211="","",_tag_month_day!AE211)</f>
        <v/>
      </c>
      <c r="CH221" s="424" t="str">
        <f>IF(_tag_month_day!AF211="","",_tag_month_day!AF211)</f>
        <v/>
      </c>
      <c r="CI221" s="424" t="str">
        <f>IF(_tag_month_day!AG211="","",_tag_month_day!AG211)</f>
        <v/>
      </c>
      <c r="CJ221" s="424" t="str">
        <f>IF(_tag_month_day!AH211="","",_tag_month_day!AH211)</f>
        <v/>
      </c>
      <c r="CK221" s="424" t="str">
        <f>IF(_tag_month_day!AI211="","",_tag_month_day!AI211)</f>
        <v/>
      </c>
      <c r="CL221" s="4" t="str">
        <f>IF(_tag_month_day!AJ211="","",_tag_month_day!AJ211)</f>
        <v/>
      </c>
      <c r="CM221" s="4" t="str">
        <f>IF(_tag_month_day!AK211="","",_tag_month_day!AK211)</f>
        <v/>
      </c>
      <c r="CN221" s="4" t="str">
        <f>IF(_tag_month_day!AL211="","",_tag_month_day!AL211)</f>
        <v/>
      </c>
      <c r="CO221" s="4" t="str">
        <f>IF(_tag_month_day!AM211="","",_tag_month_day!AM211)</f>
        <v/>
      </c>
      <c r="CP221" s="4" t="str">
        <f>IF(_tag_month_day!AN211="","",_tag_month_day!AN211)</f>
        <v/>
      </c>
      <c r="CQ221" s="4" t="str">
        <f>IF(_tag_month_day!AO211="","",_tag_month_day!AO211)</f>
        <v/>
      </c>
      <c r="CR221" s="462" t="str">
        <f>IF(_tag_month_day!AP211="","",_tag_month_day!AP211)</f>
        <v/>
      </c>
      <c r="CS221" s="463" t="str">
        <f>IF(_tag_month_day!AQ211="","",_tag_month_day!AQ211)</f>
        <v/>
      </c>
      <c r="CT221" s="4" t="str">
        <f>IF(_tag_month_day!AR211="","",_tag_month_day!AR211)</f>
        <v/>
      </c>
      <c r="CU221" s="464" t="e">
        <f>DU221/AJ221</f>
        <v>#VALUE!</v>
      </c>
      <c r="CV221" s="451" t="e">
        <f>BG221/BH221</f>
        <v>#VALUE!</v>
      </c>
      <c r="CW221" s="465" t="e">
        <f>AJ221*(1-CV221)*CU221*AF221</f>
        <v>#VALUE!</v>
      </c>
      <c r="CX221" s="465" t="e">
        <f>CW221*94%</f>
        <v>#VALUE!</v>
      </c>
      <c r="CY221" s="466" t="e">
        <f>IF(CX221=0,0,DS221/(DS221+CX221))</f>
        <v>#VALUE!</v>
      </c>
      <c r="CZ221" s="465" t="e">
        <f>$AJ221*EF221</f>
        <v>#VALUE!</v>
      </c>
      <c r="DA221" s="465" t="e">
        <f>$AJ221*EG221</f>
        <v>#VALUE!</v>
      </c>
      <c r="DB221" s="465" t="e">
        <f>$AJ221*EH221</f>
        <v>#VALUE!</v>
      </c>
      <c r="DC221" s="465" t="e">
        <f>$AJ221*EI221</f>
        <v>#VALUE!</v>
      </c>
      <c r="DD221" s="465" t="e">
        <f>$AJ221*EJ221</f>
        <v>#VALUE!</v>
      </c>
      <c r="DE221" s="465" t="e">
        <f>$AJ221*EK221</f>
        <v>#VALUE!</v>
      </c>
      <c r="DF221" s="465" t="e">
        <f>$AJ221*EL221</f>
        <v>#VALUE!</v>
      </c>
      <c r="DG221" s="465" t="e">
        <f>$AJ221*EM221</f>
        <v>#VALUE!</v>
      </c>
      <c r="DH221" s="465" t="e">
        <f>$AJ221*EN221</f>
        <v>#VALUE!</v>
      </c>
      <c r="DI221" s="465" t="e">
        <f>$AJ221*EO221</f>
        <v>#VALUE!</v>
      </c>
      <c r="DJ221" s="465" t="e">
        <f>CZ221*(1-EP221)</f>
        <v>#VALUE!</v>
      </c>
      <c r="DK221" s="465" t="e">
        <f>DA221*(1-ER221)</f>
        <v>#VALUE!</v>
      </c>
      <c r="DL221" s="465" t="e">
        <f>DB221*(1-EQ221)</f>
        <v>#VALUE!</v>
      </c>
      <c r="DM221" s="465" t="e">
        <f>DC221*(1-ES221)</f>
        <v>#VALUE!</v>
      </c>
      <c r="DN221" s="465" t="e">
        <f>DD221*(1-ET221)</f>
        <v>#VALUE!</v>
      </c>
      <c r="DO221" s="465" t="e">
        <f>DE221</f>
        <v>#VALUE!</v>
      </c>
      <c r="DP221" s="465" t="e">
        <f>DF221*(1-EU221)</f>
        <v>#VALUE!</v>
      </c>
      <c r="DQ221" s="465" t="e">
        <f>DG221*(1-EV221)</f>
        <v>#VALUE!</v>
      </c>
      <c r="DR221" s="465" t="e">
        <f>DH221*(1-EW221)</f>
        <v>#VALUE!</v>
      </c>
      <c r="DS221" s="465" t="e">
        <f>DI221</f>
        <v>#VALUE!</v>
      </c>
      <c r="DT221" s="465" t="e">
        <f>SUM(DJ221:DS221)</f>
        <v>#VALUE!</v>
      </c>
      <c r="DU221" s="465" t="e">
        <f>(GS221:GX221)+(DP221+DQ221+DR221)*GY221+DS221</f>
        <v>#VALUE!</v>
      </c>
      <c r="DV221" s="451" t="e">
        <f>AV221/$BH221/(1-EP221)</f>
        <v>#VALUE!</v>
      </c>
      <c r="DW221" s="451" t="e">
        <f>AW221/$BH221/(1-ER221)</f>
        <v>#VALUE!</v>
      </c>
      <c r="DX221" s="451" t="e">
        <f>AX221/$BH221/(1-EQ221)</f>
        <v>#VALUE!</v>
      </c>
      <c r="DY221" s="451" t="e">
        <f>AY221/$BH221/(1-ES221)</f>
        <v>#VALUE!</v>
      </c>
      <c r="DZ221" s="451" t="e">
        <f>AZ221/$BH221/(1-ET221)</f>
        <v>#VALUE!</v>
      </c>
      <c r="EA221" s="451" t="e">
        <f>BA221/$BH221/(1-AX221)</f>
        <v>#VALUE!</v>
      </c>
      <c r="EB221" s="451" t="e">
        <f>BB221/$BH221/(1-EU221)</f>
        <v>#VALUE!</v>
      </c>
      <c r="EC221" s="451" t="e">
        <f>BC221/$BH221/(1-EV221)</f>
        <v>#VALUE!</v>
      </c>
      <c r="ED221" s="451" t="e">
        <f>BD221/$BH221/(1-EW221)</f>
        <v>#VALUE!</v>
      </c>
      <c r="EE221" s="451" t="e">
        <f>BG221/BH221</f>
        <v>#VALUE!</v>
      </c>
      <c r="EF221" s="451" t="e">
        <f>DV221/SUM($DV221:$EE221)</f>
        <v>#VALUE!</v>
      </c>
      <c r="EG221" s="451" t="e">
        <f>DW221/SUM($DV221:$EE221)</f>
        <v>#VALUE!</v>
      </c>
      <c r="EH221" s="451" t="e">
        <f>DX221/SUM($DV221:$EE221)</f>
        <v>#VALUE!</v>
      </c>
      <c r="EI221" s="451" t="e">
        <f>DY221/SUM($DV221:$EE221)</f>
        <v>#VALUE!</v>
      </c>
      <c r="EJ221" s="451" t="e">
        <f>DZ221/SUM($DV221:$EE221)</f>
        <v>#VALUE!</v>
      </c>
      <c r="EK221" s="451" t="e">
        <f>EA221/SUM($DV221:$EE221)</f>
        <v>#VALUE!</v>
      </c>
      <c r="EL221" s="451" t="e">
        <f>EB221/SUM($DV221:$EE221)</f>
        <v>#VALUE!</v>
      </c>
      <c r="EM221" s="451" t="e">
        <f>EC221/SUM($DV221:$EE221)</f>
        <v>#VALUE!</v>
      </c>
      <c r="EN221" s="451" t="e">
        <f>ED221/SUM($DV221:$EE221)</f>
        <v>#VALUE!</v>
      </c>
      <c r="EO221" s="451" t="e">
        <f>EE221/SUM($DV221:$EE221)</f>
        <v>#VALUE!</v>
      </c>
      <c r="EP221" s="450">
        <f>EP220</f>
        <v>0.080000000000000002</v>
      </c>
      <c r="EQ221" s="450">
        <f>EQ220</f>
        <v>0.014999999999999999</v>
      </c>
      <c r="ER221" s="450">
        <f>ER220</f>
        <v>0.014999999999999999</v>
      </c>
      <c r="ES221" s="450">
        <f>ES220</f>
        <v>0.014999999999999999</v>
      </c>
      <c r="ET221" s="450">
        <f>ET220</f>
        <v>0.014999999999999999</v>
      </c>
      <c r="EU221" s="450">
        <f>EU220</f>
        <v>0.089999999999999997</v>
      </c>
      <c r="EV221" s="450">
        <f>EV220</f>
        <v>0.089999999999999997</v>
      </c>
      <c r="EW221" s="450">
        <f>EW220</f>
        <v>0.089999999999999997</v>
      </c>
      <c r="EX221" s="431" t="str">
        <f>IF(_tag_month_day!AS211="","",_tag_month_day!AS211/100)</f>
        <v/>
      </c>
      <c r="EY221" s="431" t="str">
        <f>IF(_tag_month_day!AT211="","",_tag_month_day!AT211/100)</f>
        <v/>
      </c>
      <c r="EZ221" s="431" t="str">
        <f>IF(_tag_month_day!AU211="","",_tag_month_day!AU211/100)</f>
        <v/>
      </c>
      <c r="FA221" s="431" t="str">
        <f>IF(_tag_month_day!AV211="","",_tag_month_day!AV211/100)</f>
        <v/>
      </c>
      <c r="FB221" s="431" t="str">
        <f>IF(_tag_month_day!AW211="","",_tag_month_day!AW211/100)</f>
        <v/>
      </c>
      <c r="FC221" s="431" t="str">
        <f>IF(_tag_month_day!AX211="","",_tag_month_day!AX211/100)</f>
        <v/>
      </c>
      <c r="FD221" s="449" t="str">
        <f>IF(_tag_month_day!AY211="","",_tag_month_day!AY211/100)</f>
        <v/>
      </c>
      <c r="FE221" s="449" t="str">
        <f>IF(_tag_month_day!AZ211="","",_tag_month_day!AZ211/100)</f>
        <v/>
      </c>
      <c r="FF221" s="449" t="str">
        <f>IF(_tag_month_day!BA211="","",_tag_month_day!BA211/100)</f>
        <v/>
      </c>
      <c r="FG221" s="449" t="str">
        <f>IF(_tag_month_day!BB211="","",_tag_month_day!BB211/100)</f>
        <v/>
      </c>
      <c r="FH221" s="467" t="str">
        <f>IF(_tag_month_day!BC211="","",_tag_month_day!BC211/100)</f>
        <v/>
      </c>
      <c r="FI221" s="449">
        <f>FI220</f>
        <v>0.40999999999999998</v>
      </c>
      <c r="FJ221" s="449">
        <f>FJ220</f>
        <v>0.11</v>
      </c>
      <c r="FK221" s="449">
        <f>FK220</f>
        <v>0.014999999999999999</v>
      </c>
      <c r="FL221" s="449">
        <f>FL220</f>
        <v>0</v>
      </c>
      <c r="FM221" s="467">
        <f>FM220</f>
        <v>0.0001</v>
      </c>
      <c r="FN221" s="449">
        <f>FN220</f>
        <v>0.32000000000000001</v>
      </c>
      <c r="FO221" s="449">
        <f>FO220</f>
        <v>0.20000000000000001</v>
      </c>
      <c r="FP221" s="449">
        <f>FP220</f>
        <v>0.01</v>
      </c>
      <c r="FQ221" s="449">
        <f>FQ220</f>
        <v>0</v>
      </c>
      <c r="FR221" s="467">
        <f>FR220</f>
        <v>0.0001</v>
      </c>
      <c r="FS221" s="449" t="str">
        <f>IF(_tag_month_day!BD211="","",_tag_month_day!BD211/100)</f>
        <v/>
      </c>
      <c r="FT221" s="449" t="str">
        <f>IF(_tag_month_day!BE211="","",_tag_month_day!BE211/100)</f>
        <v/>
      </c>
      <c r="FU221" s="449" t="str">
        <f>IF(_tag_month_day!BF211="","",_tag_month_day!BF211/100)</f>
        <v/>
      </c>
      <c r="FV221" s="449" t="str">
        <f>IF(_tag_month_day!BG211="","",_tag_month_day!BG211/100)</f>
        <v/>
      </c>
      <c r="FW221" s="467" t="str">
        <f>IF(_tag_month_day!BH211="","",_tag_month_day!BH211/100)</f>
        <v/>
      </c>
      <c r="FX221" s="449" t="str">
        <f>IF(_tag_month_day!BI211="","",_tag_month_day!BI211/100)</f>
        <v/>
      </c>
      <c r="FY221" s="449" t="str">
        <f>IF(_tag_month_day!BJ211="","",_tag_month_day!BJ211/100)</f>
        <v/>
      </c>
      <c r="FZ221" s="468" t="str">
        <f>IF(_tag_month_day!BK211="","",_tag_month_day!BK211/100)</f>
        <v/>
      </c>
      <c r="GA221" s="449" t="str">
        <f>IF(_tag_month_day!BL211="","",_tag_month_day!BL211/100)</f>
        <v/>
      </c>
      <c r="GB221" s="467" t="str">
        <f>IF(_tag_month_day!BM211="","",_tag_month_day!BM211/100)</f>
        <v/>
      </c>
      <c r="GC221" s="431" t="str">
        <f>IF(_tag_month_day!BN211="","",_tag_month_day!BN211/100)</f>
        <v/>
      </c>
      <c r="GD221" s="431" t="str">
        <f>IF(_tag_month_day!BO211="","",_tag_month_day!BO211/100)</f>
        <v/>
      </c>
      <c r="GE221" s="431" t="str">
        <f>IF(_tag_month_day!BP211="","",_tag_month_day!BP211/100)</f>
        <v/>
      </c>
      <c r="GF221" s="431" t="str">
        <f>IF(_tag_month_day!BQ211="","",_tag_month_day!BQ211/100)</f>
        <v/>
      </c>
      <c r="GG221" s="431" t="str">
        <f>IF(_tag_month_day!BR211="","",_tag_month_day!BR211/100)</f>
        <v/>
      </c>
      <c r="GH221" s="431" t="str">
        <f>IF(_tag_month_day!BS211="","",_tag_month_day!BS211/100)</f>
        <v/>
      </c>
      <c r="GI221" s="467" t="str">
        <f>IF(_tag_month_day!BT211="","",_tag_month_day!BT211/100)</f>
        <v/>
      </c>
      <c r="GJ221" s="469" t="str">
        <f>IF(_tag_month_day!BU211="","",_tag_month_day!BU211/100)</f>
        <v/>
      </c>
      <c r="GK221" s="470">
        <f>GK220</f>
        <v>0.070000000000000007</v>
      </c>
      <c r="GL221" s="470">
        <f>GL220</f>
        <v>0.029999999999999999</v>
      </c>
      <c r="GM221" s="471" t="str">
        <f>IF(_tag_month_day!BX211="","",_tag_month_day!BX211/100)</f>
        <v/>
      </c>
      <c r="GN221" s="470">
        <f>GN220</f>
        <v>0.070000000000000007</v>
      </c>
      <c r="GO221" s="470">
        <f>GO220</f>
        <v>0.029999999999999999</v>
      </c>
      <c r="GP221" s="470">
        <f>GP220</f>
        <v>0.089999999999999997</v>
      </c>
      <c r="GQ221" s="470">
        <f>GQ220</f>
        <v>0.029999999999999999</v>
      </c>
      <c r="GR221" s="471" t="str">
        <f>IF(_tag_month_day!CA211="","",_tag_month_day!CA211/100)</f>
        <v/>
      </c>
      <c r="GS221" s="472">
        <f>GS220</f>
        <v>0.95299999999999996</v>
      </c>
      <c r="GT221" s="472">
        <f>GT220</f>
        <v>0.55000000000000004</v>
      </c>
      <c r="GU221" s="472">
        <f>GU220</f>
        <v>0.55000000000000004</v>
      </c>
      <c r="GV221" s="472">
        <f>GV220</f>
        <v>0.55000000000000004</v>
      </c>
      <c r="GW221" s="472">
        <f>GW220</f>
        <v>0.5</v>
      </c>
      <c r="GX221" s="472">
        <f>GX220</f>
        <v>0.93500000000000005</v>
      </c>
      <c r="GY221" s="472">
        <f>GY220</f>
        <v>0.14999999999999999</v>
      </c>
      <c r="GZ221" s="472">
        <f>GZ220</f>
        <v>1</v>
      </c>
      <c r="HA221" s="474">
        <f>HA220</f>
        <v>0.047</v>
      </c>
      <c r="HB221" s="474">
        <f>HB220</f>
        <v>0.45000000000000001</v>
      </c>
      <c r="HC221" s="474">
        <f>HC220</f>
        <v>0.45000000000000001</v>
      </c>
      <c r="HD221" s="474">
        <f>HD220</f>
        <v>0.45000000000000001</v>
      </c>
      <c r="HE221" s="474">
        <f>HE220</f>
        <v>0.5</v>
      </c>
      <c r="HF221" s="474">
        <f>HF220</f>
        <v>0.065000000000000002</v>
      </c>
      <c r="HG221" s="474">
        <f>HG220</f>
        <v>0.84999999999999998</v>
      </c>
      <c r="HH221" s="474">
        <f>HH220</f>
        <v>0</v>
      </c>
      <c r="HI221" s="10" t="e">
        <f>IF(BZ221&lt;&gt;"",CK221-BV221,0)</f>
        <v>#VALUE!</v>
      </c>
      <c r="HJ221" s="10" t="e">
        <f>IF(AJ221&gt;0,AH221-AJ221,0)</f>
        <v>#VALUE!</v>
      </c>
      <c r="HK221" s="466">
        <f>HK220</f>
        <v>0.84999999999999998</v>
      </c>
      <c r="HL221" s="424">
        <f>HL220</f>
        <v>550000</v>
      </c>
      <c r="HM221" s="424">
        <f>HM220</f>
        <v>480000</v>
      </c>
      <c r="HN221" s="465" t="e">
        <f>(DJ221*EZ221+DK221*FH221+DL221*FM221+DM221*FR221+DN221*FW221+DO221*GB221+DS221*GI221+DP221*GM221+DR221*GR221)*1000*2</f>
        <v>#VALUE!</v>
      </c>
      <c r="HO221" s="465" t="e">
        <f>HN221*HK221*$HO$2/HL221*1000000</f>
        <v>#VALUE!</v>
      </c>
      <c r="HP221" s="465" t="e">
        <f>HN221*HK221*$HP$2/HM221*1000000</f>
        <v>#VALUE!</v>
      </c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</row>
    <row customFormat="1" r="222" s="0">
      <c r="A222" s="420">
        <v>211</v>
      </c>
      <c r="B222" s="421">
        <f ca="1">IF(D222=D221,B221,IF(D222="夜班",B221+1,B221))</f>
        <v>43594</v>
      </c>
      <c r="C222" s="422">
        <f>C221</f>
        <v>0.041666666666666699</v>
      </c>
      <c r="D222" s="10" t="str">
        <f ca="1">IF(HOUR(G222)&lt;8,"夜班",IF(HOUR(G222)&lt;16,"白班",IF(HOUR(G222)&lt;24,"中班",0)))</f>
        <v>中班</v>
      </c>
      <c r="E222" s="10" t="e">
        <f ca="1">IF(F222=1,"甲",IF(F222=2,"乙",IF(F222=3,"丙",IF(F222=4,"丁",""))))</f>
        <v>#REF!</v>
      </c>
      <c r="F222" s="10" t="e">
        <f ca="1">SUMPRODUCT((成本日报!$A$3:$A$95=计划!B222)*(成本日报!$B$3:$B$95=计划!$D222),成本日报!$C$3:$C$95)</f>
        <v>#REF!</v>
      </c>
      <c r="G222" s="423">
        <f ca="1">G221+C221</f>
        <v>43594.749999999491</v>
      </c>
      <c r="H222" s="423">
        <f ca="1">$G222+$C222/60*10+$C222*0</f>
        <v>43594.756944443936</v>
      </c>
      <c r="I222" s="423">
        <f ca="1">$G222+$C222/60*18+$C222*0</f>
        <v>43594.762499999488</v>
      </c>
      <c r="J222" s="423">
        <f ca="1">$G222+$C222/60*0+$C222*1</f>
        <v>43594.791666666155</v>
      </c>
      <c r="K222" s="423">
        <f ca="1">$G222+$C222/60*30+$C222*2</f>
        <v>43594.854166666162</v>
      </c>
      <c r="L222" s="423">
        <f ca="1">$G222+$C222/60*0+$C222*3</f>
        <v>43594.874999999491</v>
      </c>
      <c r="M222" s="424" t="str">
        <f>IF(_tag_month_day!A212="","",_tag_month_day!A212)</f>
        <v/>
      </c>
      <c r="N222" s="424" t="str">
        <f>IF(_tag_month_day!B212="","",_tag_month_day!B212)</f>
        <v/>
      </c>
      <c r="O222" s="425" t="e">
        <f>IF(M222+N222=0,"",M222+N222)</f>
        <v>#VALUE!</v>
      </c>
      <c r="P222" s="424" t="str">
        <f>IF(_tag_month_day!C212="","",_tag_month_day!C212)</f>
        <v/>
      </c>
      <c r="Q222" s="424" t="str">
        <f>IF(_tag_month_day!D212="","",_tag_month_day!D212)</f>
        <v/>
      </c>
      <c r="R222" s="426" t="str">
        <f>IF(_tag_month_day!CB212="","",_tag_month_day!CB212/100)</f>
        <v/>
      </c>
      <c r="S222" s="427" t="str">
        <f>IF(_tag_month_day!E212="","",_tag_month_day!E212)</f>
        <v/>
      </c>
      <c r="T222" s="427" t="str">
        <f>IF(_tag_month_day!F212="","",_tag_month_day!F212)</f>
        <v/>
      </c>
      <c r="U222" s="428" t="e">
        <f>S222+T222</f>
        <v>#VALUE!</v>
      </c>
      <c r="V222" s="429" t="e">
        <f>U222/AJ222</f>
        <v>#VALUE!</v>
      </c>
      <c r="W222" s="430" t="str">
        <f>IF(_jhy_month_day!A212="","",_jhy_month_day!A212)</f>
        <v/>
      </c>
      <c r="X222" s="431" t="str">
        <f>IF(_jhy_month_day!B212="","",_jhy_month_day!B212/100)</f>
        <v/>
      </c>
      <c r="Y222" s="431" t="str">
        <f>IF(_jhy_month_day!C212="","",_jhy_month_day!C212/100)</f>
        <v/>
      </c>
      <c r="Z222" s="432">
        <f>Z218+1</f>
        <v>53</v>
      </c>
      <c r="AA222" s="433" t="str">
        <f>IF(_tag_month_day!G212="","",_tag_month_day!G212/100)</f>
        <v/>
      </c>
      <c r="AB222" s="433" t="str">
        <f>IF(_tag_month_day!H212="","",_tag_month_day!H212/100)</f>
        <v/>
      </c>
      <c r="AC222" s="434">
        <f>IF(X222="",AC221,BK222*($AV221*X222+$AW221*FD221+$AX221*FI221+$AY221*FN221+$AZ221*FS221+$BA221*FX221+$BG221*GE221)/(AV221*Y222+AX221*FK221+AW221*FF221+AY221*FP221+AZ221*FU221+BA221*FZ221+BG221*GG221+BB221*GK221+BC221*GN221+BD221*GP221))</f>
        <v>1.59963432013121</v>
      </c>
      <c r="AD222" s="435" t="str">
        <f>IF(AC222=AC221,"",AC222-AC221)</f>
        <v/>
      </c>
      <c r="AE222" s="436" t="str">
        <f>IF(1-AF222=0,"",(1-AF222))</f>
        <v/>
      </c>
      <c r="AF222" s="437">
        <v>1</v>
      </c>
      <c r="AG222" s="10" t="str">
        <f>AG221</f>
        <v>8B4</v>
      </c>
      <c r="AH222" s="438" t="str">
        <f>AH221</f>
        <v/>
      </c>
      <c r="AI222" s="424" t="e">
        <f>IF(ROUND(AJ222-AJ221,1)=0,"",AJ222-AJ221)</f>
        <v>#VALUE!</v>
      </c>
      <c r="AJ222" s="10" t="str">
        <f>IF(_tag_month_day!I212="","",_tag_month_day!I212)</f>
        <v/>
      </c>
      <c r="AK222" s="440"/>
      <c r="AL222" s="440"/>
      <c r="AM222" s="440"/>
      <c r="AN222" s="441">
        <f>AN221</f>
        <v>2</v>
      </c>
      <c r="AO222" s="441">
        <f>AO221</f>
        <v>8</v>
      </c>
      <c r="AP222" s="442" t="e">
        <f>(IF(AN222=0,AS221,AS221*(1+AO222/AN222)/(AR222+AO222/AN222)))+AT222</f>
        <v>#VALUE!</v>
      </c>
      <c r="AQ222" s="443" t="str">
        <f>IF(_tag_month_day!J212="","",_tag_month_day!J212/100)</f>
        <v/>
      </c>
      <c r="AR222" s="444">
        <f>AR221</f>
        <v>1.3</v>
      </c>
      <c r="AS222" s="445" t="e">
        <f>AQ222*(AN222*AR222+AO222)/(AN222+AO222)</f>
        <v>#VALUE!</v>
      </c>
      <c r="AT222" s="445" t="e">
        <f>(SUM(BE222:BF222)-SUM(BE221:BF221))*0.05</f>
        <v>#VALUE!</v>
      </c>
      <c r="AU222" s="446" t="str">
        <f>IF(_tag_month_day!CC212="","",IF(_tag_month_day!CC212&gt;0,_tag_month_day!CD212,_tag_month_day!CE212))</f>
        <v/>
      </c>
      <c r="AV222" s="447" t="str">
        <f>IF(_tag_month_day!L212="","",_tag_month_day!L212/100)</f>
        <v/>
      </c>
      <c r="AW222" s="431">
        <f>AW221</f>
        <v>0</v>
      </c>
      <c r="AX222" s="431">
        <f>AX221</f>
        <v>0</v>
      </c>
      <c r="AY222" s="431" t="str">
        <f>IF(_tag_month_day!M212="","",_tag_month_day!M212/100)</f>
        <v/>
      </c>
      <c r="AZ222" s="431" t="str">
        <f>IF(_tag_month_day!N212="","",_tag_month_day!N212/100)</f>
        <v/>
      </c>
      <c r="BA222" s="431" t="str">
        <f>IF(_tag_month_day!O212="","",_tag_month_day!O212/100)</f>
        <v/>
      </c>
      <c r="BB222" s="448" t="str">
        <f>IF(_tag_month_day!P212="","",_tag_month_day!P212/100)</f>
        <v/>
      </c>
      <c r="BC222" s="448">
        <f>BC221</f>
        <v>0</v>
      </c>
      <c r="BD222" s="448" t="str">
        <f>IF(_tag_month_day!Q212="","",_tag_month_day!Q212/100)</f>
        <v/>
      </c>
      <c r="BE222" s="449" t="str">
        <f>IF(_tag_month_day!R212="","",_tag_month_day!R212/100)</f>
        <v/>
      </c>
      <c r="BF222" s="388" t="e">
        <f>(AU222*(100+BE222*100))/(AJ222-AU222)/100</f>
        <v>#VALUE!</v>
      </c>
      <c r="BG222" s="450" t="e">
        <f>BE222+BF222</f>
        <v>#VALUE!</v>
      </c>
      <c r="BH222" s="451" t="e">
        <f>SUM(AV222:BF222)</f>
        <v>#VALUE!</v>
      </c>
      <c r="BI222" s="452" t="e">
        <f>IF(CX222=0,BI221,(DK222*查询!$R$5+DL222*查询!$Q$5+DM222*查询!$N$5+DN222*查询!$O$5+DO222*查询!$P$5)*AF222/CX222)</f>
        <v>#VALUE!</v>
      </c>
      <c r="BJ222" s="452" t="e">
        <f>IF(CX222=0,BJ221,(DP222*查询!$S$5+DQ222*查询!$T$5+DR222*查询!$U$5)*AF222/CX222)</f>
        <v>#VALUE!</v>
      </c>
      <c r="BK222" s="452">
        <f>BK221</f>
        <v>1</v>
      </c>
      <c r="BL222" s="453" t="e">
        <f>SUMPRODUCT((AV222:BA222)*(GS222:GX222))/((GS222:GX222)+SUM(BB222:BD222)*GY222+BG222*GZ222)</f>
        <v>#VALUE!</v>
      </c>
      <c r="BM222" s="453" t="e">
        <f>BK222*($AV222*FB222+$AW222*FD222+$AX222*FI222+$AY222*FN222+$AZ222*FS222+$BA222*FX222+$BG222*GE222)/(AV222*EY222+AX222*FK222+AW222*FF222+AY222*FP222+AZ222*FU222+BA222*FZ222+BG222*GG222+BB222*GK222+BC222*GN222+BD222*GP222)</f>
        <v>#VALUE!</v>
      </c>
      <c r="BN222" s="453" t="e">
        <f>($AV222*FC222+$AX222*FJ222+$AW222*FE222+$AY222*FO222+$AZ222*FT222+$BA222*FY222+$BG222*GF222)/($AV222*FA222+BG222*GH222+BB222*GL222+BC222*GO222+BD222*GQ222+BA222*GA222)</f>
        <v>#VALUE!</v>
      </c>
      <c r="BO222" s="454" t="e">
        <f>SUMPRODUCT(AV222:BA222*GS222:GX222)/(GS222:GX222+(BB222+BC222+BD222)*GY222+BG222)</f>
        <v>#VALUE!</v>
      </c>
      <c r="BP222" s="454" t="e">
        <f>SUMPRODUCT(AV222:BA222*GS222:GX222)/(GS222:GX222+(BB222+BC222+BD222)*GY222+BG222)</f>
        <v>#VALUE!</v>
      </c>
      <c r="BQ222" s="454" t="e">
        <f>SUMPRODUCT(AV222:BA222*GS222:GX222)/(GS222:GX222+(BB222+BC222+BD222)*GY222+BG222)</f>
        <v>#VALUE!</v>
      </c>
      <c r="BR222" s="453" t="str">
        <f>IF(_tag_month_day!T212="","",_tag_month_day!T212)</f>
        <v/>
      </c>
      <c r="BS222" s="453" t="str">
        <f>IF(_tag_month_day!U212="","",_tag_month_day!U212)</f>
        <v/>
      </c>
      <c r="BT222" s="455" t="str">
        <f>IF(CK222="","",IF((CK222&gt;=BV222-0.12)*(CK222&lt;=BV222+0.12),"合格","不合格"))</f>
        <v/>
      </c>
      <c r="BU222" s="456" t="str">
        <f>IF(_tag_month_day!V212="","",_tag_month_day!V212)</f>
        <v/>
      </c>
      <c r="BV222" s="457" t="str">
        <f>IF(_tag_month_day!W212="","",_tag_month_day!W212)</f>
        <v/>
      </c>
      <c r="BW222" s="458" t="str">
        <f>IF(_tag_month_day!X212="","",_tag_month_day!X212)</f>
        <v/>
      </c>
      <c r="BX222" s="458" t="str">
        <f>IF(_tag_month_day!Y212="","",_tag_month_day!Y212)</f>
        <v/>
      </c>
      <c r="BY222" s="459">
        <f ca="1">L222</f>
        <v>43594.874999999491</v>
      </c>
      <c r="BZ222" s="460"/>
      <c r="CA222" s="461"/>
      <c r="CB222" s="424" t="str">
        <f>IF(_tag_month_day!Z212="","",_tag_month_day!Z212)</f>
        <v/>
      </c>
      <c r="CC222" s="424" t="str">
        <f>IF(_tag_month_day!AA212="","",_tag_month_day!AA212)</f>
        <v/>
      </c>
      <c r="CD222" s="424" t="str">
        <f>IF(_tag_month_day!AB212="","",_tag_month_day!AB212)</f>
        <v/>
      </c>
      <c r="CE222" s="424" t="str">
        <f>IF(_tag_month_day!AC212="","",_tag_month_day!AC212)</f>
        <v/>
      </c>
      <c r="CF222" s="424" t="str">
        <f>IF(_tag_month_day!AD212="","",_tag_month_day!AD212)</f>
        <v/>
      </c>
      <c r="CG222" s="424" t="str">
        <f>IF(_tag_month_day!AE212="","",_tag_month_day!AE212)</f>
        <v/>
      </c>
      <c r="CH222" s="424" t="str">
        <f>IF(_tag_month_day!AF212="","",_tag_month_day!AF212)</f>
        <v/>
      </c>
      <c r="CI222" s="424" t="str">
        <f>IF(_tag_month_day!AG212="","",_tag_month_day!AG212)</f>
        <v/>
      </c>
      <c r="CJ222" s="424" t="str">
        <f>IF(_tag_month_day!AH212="","",_tag_month_day!AH212)</f>
        <v/>
      </c>
      <c r="CK222" s="424" t="str">
        <f>IF(_tag_month_day!AI212="","",_tag_month_day!AI212)</f>
        <v/>
      </c>
      <c r="CL222" s="4" t="str">
        <f>IF(_tag_month_day!AJ212="","",_tag_month_day!AJ212)</f>
        <v/>
      </c>
      <c r="CM222" s="4" t="str">
        <f>IF(_tag_month_day!AK212="","",_tag_month_day!AK212)</f>
        <v/>
      </c>
      <c r="CN222" s="4" t="str">
        <f>IF(_tag_month_day!AL212="","",_tag_month_day!AL212)</f>
        <v/>
      </c>
      <c r="CO222" s="4" t="str">
        <f>IF(_tag_month_day!AM212="","",_tag_month_day!AM212)</f>
        <v/>
      </c>
      <c r="CP222" s="4" t="str">
        <f>IF(_tag_month_day!AN212="","",_tag_month_day!AN212)</f>
        <v/>
      </c>
      <c r="CQ222" s="4" t="str">
        <f>IF(_tag_month_day!AO212="","",_tag_month_day!AO212)</f>
        <v/>
      </c>
      <c r="CR222" s="462" t="str">
        <f>IF(_tag_month_day!AP212="","",_tag_month_day!AP212)</f>
        <v/>
      </c>
      <c r="CS222" s="463" t="str">
        <f>IF(_tag_month_day!AQ212="","",_tag_month_day!AQ212)</f>
        <v/>
      </c>
      <c r="CT222" s="4" t="str">
        <f>IF(_tag_month_day!AR212="","",_tag_month_day!AR212)</f>
        <v/>
      </c>
      <c r="CU222" s="464" t="e">
        <f>DU222/AJ222</f>
        <v>#VALUE!</v>
      </c>
      <c r="CV222" s="451" t="e">
        <f>BG222/BH222</f>
        <v>#VALUE!</v>
      </c>
      <c r="CW222" s="465" t="e">
        <f>AJ222*(1-CV222)*CU222*AF222</f>
        <v>#VALUE!</v>
      </c>
      <c r="CX222" s="465" t="e">
        <f>CW222*94%</f>
        <v>#VALUE!</v>
      </c>
      <c r="CY222" s="466" t="e">
        <f>IF(CX222=0,0,DS222/(DS222+CX222))</f>
        <v>#VALUE!</v>
      </c>
      <c r="CZ222" s="465" t="e">
        <f>$AJ222*EF222</f>
        <v>#VALUE!</v>
      </c>
      <c r="DA222" s="465" t="e">
        <f>$AJ222*EG222</f>
        <v>#VALUE!</v>
      </c>
      <c r="DB222" s="465" t="e">
        <f>$AJ222*EH222</f>
        <v>#VALUE!</v>
      </c>
      <c r="DC222" s="465" t="e">
        <f>$AJ222*EI222</f>
        <v>#VALUE!</v>
      </c>
      <c r="DD222" s="465" t="e">
        <f>$AJ222*EJ222</f>
        <v>#VALUE!</v>
      </c>
      <c r="DE222" s="465" t="e">
        <f>$AJ222*EK222</f>
        <v>#VALUE!</v>
      </c>
      <c r="DF222" s="465" t="e">
        <f>$AJ222*EL222</f>
        <v>#VALUE!</v>
      </c>
      <c r="DG222" s="465" t="e">
        <f>$AJ222*EM222</f>
        <v>#VALUE!</v>
      </c>
      <c r="DH222" s="465" t="e">
        <f>$AJ222*EN222</f>
        <v>#VALUE!</v>
      </c>
      <c r="DI222" s="465" t="e">
        <f>$AJ222*EO222</f>
        <v>#VALUE!</v>
      </c>
      <c r="DJ222" s="465" t="e">
        <f>CZ222*(1-EP222)</f>
        <v>#VALUE!</v>
      </c>
      <c r="DK222" s="465" t="e">
        <f>DA222*(1-ER222)</f>
        <v>#VALUE!</v>
      </c>
      <c r="DL222" s="465" t="e">
        <f>DB222*(1-EQ222)</f>
        <v>#VALUE!</v>
      </c>
      <c r="DM222" s="465" t="e">
        <f>DC222*(1-ES222)</f>
        <v>#VALUE!</v>
      </c>
      <c r="DN222" s="465" t="e">
        <f>DD222*(1-ET222)</f>
        <v>#VALUE!</v>
      </c>
      <c r="DO222" s="465" t="e">
        <f>DE222</f>
        <v>#VALUE!</v>
      </c>
      <c r="DP222" s="465" t="e">
        <f>DF222*(1-EU222)</f>
        <v>#VALUE!</v>
      </c>
      <c r="DQ222" s="465" t="e">
        <f>DG222*(1-EV222)</f>
        <v>#VALUE!</v>
      </c>
      <c r="DR222" s="465" t="e">
        <f>DH222*(1-EW222)</f>
        <v>#VALUE!</v>
      </c>
      <c r="DS222" s="465" t="e">
        <f>DI222</f>
        <v>#VALUE!</v>
      </c>
      <c r="DT222" s="465" t="e">
        <f>SUM(DJ222:DS222)</f>
        <v>#VALUE!</v>
      </c>
      <c r="DU222" s="465" t="e">
        <f>(GS222:GX222)+(DP222+DQ222+DR222)*GY222+DS222</f>
        <v>#VALUE!</v>
      </c>
      <c r="DV222" s="451" t="e">
        <f>AV222/$BH222/(1-EP222)</f>
        <v>#VALUE!</v>
      </c>
      <c r="DW222" s="451" t="e">
        <f>AW222/$BH222/(1-ER222)</f>
        <v>#VALUE!</v>
      </c>
      <c r="DX222" s="451" t="e">
        <f>AX222/$BH222/(1-EQ222)</f>
        <v>#VALUE!</v>
      </c>
      <c r="DY222" s="451" t="e">
        <f>AY222/$BH222/(1-ES222)</f>
        <v>#VALUE!</v>
      </c>
      <c r="DZ222" s="451" t="e">
        <f>AZ222/$BH222/(1-ET222)</f>
        <v>#VALUE!</v>
      </c>
      <c r="EA222" s="451" t="e">
        <f>BA222/$BH222/(1-AX222)</f>
        <v>#VALUE!</v>
      </c>
      <c r="EB222" s="451" t="e">
        <f>BB222/$BH222/(1-EU222)</f>
        <v>#VALUE!</v>
      </c>
      <c r="EC222" s="451" t="e">
        <f>BC222/$BH222/(1-EV222)</f>
        <v>#VALUE!</v>
      </c>
      <c r="ED222" s="451" t="e">
        <f>BD222/$BH222/(1-EW222)</f>
        <v>#VALUE!</v>
      </c>
      <c r="EE222" s="451" t="e">
        <f>BG222/BH222</f>
        <v>#VALUE!</v>
      </c>
      <c r="EF222" s="451" t="e">
        <f>DV222/SUM($DV222:$EE222)</f>
        <v>#VALUE!</v>
      </c>
      <c r="EG222" s="451" t="e">
        <f>DW222/SUM($DV222:$EE222)</f>
        <v>#VALUE!</v>
      </c>
      <c r="EH222" s="451" t="e">
        <f>DX222/SUM($DV222:$EE222)</f>
        <v>#VALUE!</v>
      </c>
      <c r="EI222" s="451" t="e">
        <f>DY222/SUM($DV222:$EE222)</f>
        <v>#VALUE!</v>
      </c>
      <c r="EJ222" s="451" t="e">
        <f>DZ222/SUM($DV222:$EE222)</f>
        <v>#VALUE!</v>
      </c>
      <c r="EK222" s="451" t="e">
        <f>EA222/SUM($DV222:$EE222)</f>
        <v>#VALUE!</v>
      </c>
      <c r="EL222" s="451" t="e">
        <f>EB222/SUM($DV222:$EE222)</f>
        <v>#VALUE!</v>
      </c>
      <c r="EM222" s="451" t="e">
        <f>EC222/SUM($DV222:$EE222)</f>
        <v>#VALUE!</v>
      </c>
      <c r="EN222" s="451" t="e">
        <f>ED222/SUM($DV222:$EE222)</f>
        <v>#VALUE!</v>
      </c>
      <c r="EO222" s="451" t="e">
        <f>EE222/SUM($DV222:$EE222)</f>
        <v>#VALUE!</v>
      </c>
      <c r="EP222" s="450">
        <f>EP221</f>
        <v>0.080000000000000002</v>
      </c>
      <c r="EQ222" s="450">
        <f>EQ221</f>
        <v>0.014999999999999999</v>
      </c>
      <c r="ER222" s="450">
        <f>ER221</f>
        <v>0.014999999999999999</v>
      </c>
      <c r="ES222" s="450">
        <f>ES221</f>
        <v>0.014999999999999999</v>
      </c>
      <c r="ET222" s="450">
        <f>ET221</f>
        <v>0.014999999999999999</v>
      </c>
      <c r="EU222" s="450">
        <f>EU221</f>
        <v>0.089999999999999997</v>
      </c>
      <c r="EV222" s="450">
        <f>EV221</f>
        <v>0.089999999999999997</v>
      </c>
      <c r="EW222" s="450">
        <f>EW221</f>
        <v>0.089999999999999997</v>
      </c>
      <c r="EX222" s="431" t="str">
        <f>IF(_tag_month_day!AS212="","",_tag_month_day!AS212/100)</f>
        <v/>
      </c>
      <c r="EY222" s="431" t="str">
        <f>IF(_tag_month_day!AT212="","",_tag_month_day!AT212/100)</f>
        <v/>
      </c>
      <c r="EZ222" s="431" t="str">
        <f>IF(_tag_month_day!AU212="","",_tag_month_day!AU212/100)</f>
        <v/>
      </c>
      <c r="FA222" s="431" t="str">
        <f>IF(_tag_month_day!AV212="","",_tag_month_day!AV212/100)</f>
        <v/>
      </c>
      <c r="FB222" s="431" t="str">
        <f>IF(_tag_month_day!AW212="","",_tag_month_day!AW212/100)</f>
        <v/>
      </c>
      <c r="FC222" s="431" t="str">
        <f>IF(_tag_month_day!AX212="","",_tag_month_day!AX212/100)</f>
        <v/>
      </c>
      <c r="FD222" s="449" t="str">
        <f>IF(_tag_month_day!AY212="","",_tag_month_day!AY212/100)</f>
        <v/>
      </c>
      <c r="FE222" s="449" t="str">
        <f>IF(_tag_month_day!AZ212="","",_tag_month_day!AZ212/100)</f>
        <v/>
      </c>
      <c r="FF222" s="449" t="str">
        <f>IF(_tag_month_day!BA212="","",_tag_month_day!BA212/100)</f>
        <v/>
      </c>
      <c r="FG222" s="449" t="str">
        <f>IF(_tag_month_day!BB212="","",_tag_month_day!BB212/100)</f>
        <v/>
      </c>
      <c r="FH222" s="467" t="str">
        <f>IF(_tag_month_day!BC212="","",_tag_month_day!BC212/100)</f>
        <v/>
      </c>
      <c r="FI222" s="449">
        <f>FI221</f>
        <v>0.40999999999999998</v>
      </c>
      <c r="FJ222" s="449">
        <f>FJ221</f>
        <v>0.11</v>
      </c>
      <c r="FK222" s="449">
        <f>FK221</f>
        <v>0.014999999999999999</v>
      </c>
      <c r="FL222" s="449">
        <f>FL221</f>
        <v>0</v>
      </c>
      <c r="FM222" s="467">
        <f>FM221</f>
        <v>0.0001</v>
      </c>
      <c r="FN222" s="449">
        <f>FN221</f>
        <v>0.32000000000000001</v>
      </c>
      <c r="FO222" s="449">
        <f>FO221</f>
        <v>0.20000000000000001</v>
      </c>
      <c r="FP222" s="449">
        <f>FP221</f>
        <v>0.01</v>
      </c>
      <c r="FQ222" s="449">
        <f>FQ221</f>
        <v>0</v>
      </c>
      <c r="FR222" s="467">
        <f>FR221</f>
        <v>0.0001</v>
      </c>
      <c r="FS222" s="449" t="str">
        <f>IF(_tag_month_day!BD212="","",_tag_month_day!BD212/100)</f>
        <v/>
      </c>
      <c r="FT222" s="449" t="str">
        <f>IF(_tag_month_day!BE212="","",_tag_month_day!BE212/100)</f>
        <v/>
      </c>
      <c r="FU222" s="449" t="str">
        <f>IF(_tag_month_day!BF212="","",_tag_month_day!BF212/100)</f>
        <v/>
      </c>
      <c r="FV222" s="449" t="str">
        <f>IF(_tag_month_day!BG212="","",_tag_month_day!BG212/100)</f>
        <v/>
      </c>
      <c r="FW222" s="467" t="str">
        <f>IF(_tag_month_day!BH212="","",_tag_month_day!BH212/100)</f>
        <v/>
      </c>
      <c r="FX222" s="449" t="str">
        <f>IF(_tag_month_day!BI212="","",_tag_month_day!BI212/100)</f>
        <v/>
      </c>
      <c r="FY222" s="449" t="str">
        <f>IF(_tag_month_day!BJ212="","",_tag_month_day!BJ212/100)</f>
        <v/>
      </c>
      <c r="FZ222" s="468" t="str">
        <f>IF(_tag_month_day!BK212="","",_tag_month_day!BK212/100)</f>
        <v/>
      </c>
      <c r="GA222" s="449" t="str">
        <f>IF(_tag_month_day!BL212="","",_tag_month_day!BL212/100)</f>
        <v/>
      </c>
      <c r="GB222" s="467" t="str">
        <f>IF(_tag_month_day!BM212="","",_tag_month_day!BM212/100)</f>
        <v/>
      </c>
      <c r="GC222" s="431" t="str">
        <f>IF(_tag_month_day!BN212="","",_tag_month_day!BN212/100)</f>
        <v/>
      </c>
      <c r="GD222" s="431" t="str">
        <f>IF(_tag_month_day!BO212="","",_tag_month_day!BO212/100)</f>
        <v/>
      </c>
      <c r="GE222" s="431" t="str">
        <f>IF(_tag_month_day!BP212="","",_tag_month_day!BP212/100)</f>
        <v/>
      </c>
      <c r="GF222" s="431" t="str">
        <f>IF(_tag_month_day!BQ212="","",_tag_month_day!BQ212/100)</f>
        <v/>
      </c>
      <c r="GG222" s="431" t="str">
        <f>IF(_tag_month_day!BR212="","",_tag_month_day!BR212/100)</f>
        <v/>
      </c>
      <c r="GH222" s="431" t="str">
        <f>IF(_tag_month_day!BS212="","",_tag_month_day!BS212/100)</f>
        <v/>
      </c>
      <c r="GI222" s="467" t="str">
        <f>IF(_tag_month_day!BT212="","",_tag_month_day!BT212/100)</f>
        <v/>
      </c>
      <c r="GJ222" s="469" t="str">
        <f>IF(_tag_month_day!BU212="","",_tag_month_day!BU212/100)</f>
        <v/>
      </c>
      <c r="GK222" s="470">
        <f>GK221</f>
        <v>0.070000000000000007</v>
      </c>
      <c r="GL222" s="470">
        <f>GL221</f>
        <v>0.029999999999999999</v>
      </c>
      <c r="GM222" s="471" t="str">
        <f>IF(_tag_month_day!BX212="","",_tag_month_day!BX212/100)</f>
        <v/>
      </c>
      <c r="GN222" s="470">
        <f>GN221</f>
        <v>0.070000000000000007</v>
      </c>
      <c r="GO222" s="470">
        <f>GO221</f>
        <v>0.029999999999999999</v>
      </c>
      <c r="GP222" s="470">
        <f>GP221</f>
        <v>0.089999999999999997</v>
      </c>
      <c r="GQ222" s="470">
        <f>GQ221</f>
        <v>0.029999999999999999</v>
      </c>
      <c r="GR222" s="471" t="str">
        <f>IF(_tag_month_day!CA212="","",_tag_month_day!CA212/100)</f>
        <v/>
      </c>
      <c r="GS222" s="472">
        <f>GS221</f>
        <v>0.95299999999999996</v>
      </c>
      <c r="GT222" s="472">
        <f>GT221</f>
        <v>0.55000000000000004</v>
      </c>
      <c r="GU222" s="472">
        <f>GU221</f>
        <v>0.55000000000000004</v>
      </c>
      <c r="GV222" s="472">
        <f>GV221</f>
        <v>0.55000000000000004</v>
      </c>
      <c r="GW222" s="472">
        <f>GW221</f>
        <v>0.5</v>
      </c>
      <c r="GX222" s="472">
        <f>GX221</f>
        <v>0.93500000000000005</v>
      </c>
      <c r="GY222" s="472">
        <f>GY221</f>
        <v>0.14999999999999999</v>
      </c>
      <c r="GZ222" s="472">
        <f>GZ221</f>
        <v>1</v>
      </c>
      <c r="HA222" s="474">
        <f>HA221</f>
        <v>0.047</v>
      </c>
      <c r="HB222" s="474">
        <f>HB221</f>
        <v>0.45000000000000001</v>
      </c>
      <c r="HC222" s="474">
        <f>HC221</f>
        <v>0.45000000000000001</v>
      </c>
      <c r="HD222" s="474">
        <f>HD221</f>
        <v>0.45000000000000001</v>
      </c>
      <c r="HE222" s="474">
        <f>HE221</f>
        <v>0.5</v>
      </c>
      <c r="HF222" s="474">
        <f>HF221</f>
        <v>0.065000000000000002</v>
      </c>
      <c r="HG222" s="474">
        <f>HG221</f>
        <v>0.84999999999999998</v>
      </c>
      <c r="HH222" s="474">
        <f>HH221</f>
        <v>0</v>
      </c>
      <c r="HI222" s="10">
        <f>IF(BZ222&lt;&gt;"",CK222-BV222,0)</f>
        <v>0</v>
      </c>
      <c r="HJ222" s="10" t="e">
        <f>IF(AJ222&gt;0,AH222-AJ222,0)</f>
        <v>#VALUE!</v>
      </c>
      <c r="HK222" s="466">
        <f>HK221</f>
        <v>0.84999999999999998</v>
      </c>
      <c r="HL222" s="424">
        <f>HL221</f>
        <v>550000</v>
      </c>
      <c r="HM222" s="424">
        <f>HM221</f>
        <v>480000</v>
      </c>
      <c r="HN222" s="465" t="e">
        <f>(DJ222*EZ222+DK222*FH222+DL222*FM222+DM222*FR222+DN222*FW222+DO222*GB222+DS222*GI222+DP222*GM222+DR222*GR222)*1000*2</f>
        <v>#VALUE!</v>
      </c>
      <c r="HO222" s="465" t="e">
        <f>HN222*HK222*$HO$2/HL222*1000000</f>
        <v>#VALUE!</v>
      </c>
      <c r="HP222" s="465" t="e">
        <f>HN222*HK222*$HP$2/HM222*1000000</f>
        <v>#VALUE!</v>
      </c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</row>
    <row customFormat="1" r="223" s="0">
      <c r="A223" s="420">
        <v>212</v>
      </c>
      <c r="B223" s="421">
        <f ca="1">IF(D223=D222,B222,IF(D223="夜班",B222+1,B222))</f>
        <v>43594</v>
      </c>
      <c r="C223" s="422">
        <f>C222</f>
        <v>0.041666666666666699</v>
      </c>
      <c r="D223" s="10" t="str">
        <f ca="1">IF(HOUR(G223)&lt;8,"夜班",IF(HOUR(G223)&lt;16,"白班",IF(HOUR(G223)&lt;24,"中班",0)))</f>
        <v>中班</v>
      </c>
      <c r="E223" s="10" t="e">
        <f ca="1">IF(F223=1,"甲",IF(F223=2,"乙",IF(F223=3,"丙",IF(F223=4,"丁",""))))</f>
        <v>#REF!</v>
      </c>
      <c r="F223" s="10" t="e">
        <f ca="1">SUMPRODUCT((成本日报!$A$3:$A$95=计划!B223)*(成本日报!$B$3:$B$95=计划!$D223),成本日报!$C$3:$C$95)</f>
        <v>#REF!</v>
      </c>
      <c r="G223" s="423">
        <f ca="1">G222+C222</f>
        <v>43594.791666666155</v>
      </c>
      <c r="H223" s="423">
        <f ca="1">$G223+$C223/60*10+$C223*0</f>
        <v>43594.7986111106</v>
      </c>
      <c r="I223" s="423">
        <f ca="1">$G223+$C223/60*18+$C223*0</f>
        <v>43594.804166666152</v>
      </c>
      <c r="J223" s="423">
        <f ca="1">$G223+$C223/60*0+$C223*1</f>
        <v>43594.833333332819</v>
      </c>
      <c r="K223" s="423">
        <f ca="1">$G223+$C223/60*30+$C223*2</f>
        <v>43594.895833332826</v>
      </c>
      <c r="L223" s="423">
        <f ca="1">$G223+$C223/60*0+$C223*3</f>
        <v>43594.916666666155</v>
      </c>
      <c r="M223" s="424" t="str">
        <f>IF(_tag_month_day!A213="","",_tag_month_day!A213)</f>
        <v/>
      </c>
      <c r="N223" s="424" t="str">
        <f>IF(_tag_month_day!B213="","",_tag_month_day!B213)</f>
        <v/>
      </c>
      <c r="O223" s="425" t="e">
        <f>IF(M223+N223=0,"",M223+N223)</f>
        <v>#VALUE!</v>
      </c>
      <c r="P223" s="424" t="str">
        <f>IF(_tag_month_day!C213="","",_tag_month_day!C213)</f>
        <v/>
      </c>
      <c r="Q223" s="424" t="str">
        <f>IF(_tag_month_day!D213="","",_tag_month_day!D213)</f>
        <v/>
      </c>
      <c r="R223" s="426" t="str">
        <f>IF(_tag_month_day!CB213="","",_tag_month_day!CB213/100)</f>
        <v/>
      </c>
      <c r="S223" s="427" t="str">
        <f>IF(_tag_month_day!E213="","",_tag_month_day!E213)</f>
        <v/>
      </c>
      <c r="T223" s="427" t="str">
        <f>IF(_tag_month_day!F213="","",_tag_month_day!F213)</f>
        <v/>
      </c>
      <c r="U223" s="428" t="e">
        <f>S223+T223</f>
        <v>#VALUE!</v>
      </c>
      <c r="V223" s="429" t="e">
        <f>U223/AJ223</f>
        <v>#VALUE!</v>
      </c>
      <c r="W223" s="430" t="str">
        <f>IF(_jhy_month_day!A213="","",_jhy_month_day!A213)</f>
        <v/>
      </c>
      <c r="X223" s="431" t="str">
        <f>IF(_jhy_month_day!B213="","",_jhy_month_day!B213/100)</f>
        <v/>
      </c>
      <c r="Y223" s="431" t="str">
        <f>IF(_jhy_month_day!C213="","",_jhy_month_day!C213/100)</f>
        <v/>
      </c>
      <c r="Z223" s="432">
        <f>Z219+1</f>
        <v>53</v>
      </c>
      <c r="AA223" s="433" t="str">
        <f>IF(_tag_month_day!G213="","",_tag_month_day!G213/100)</f>
        <v/>
      </c>
      <c r="AB223" s="433" t="str">
        <f>IF(_tag_month_day!H213="","",_tag_month_day!H213/100)</f>
        <v/>
      </c>
      <c r="AC223" s="434">
        <f>IF(X223="",AC222,BK223*($AV222*X223+$AW222*FD222+$AX222*FI222+$AY222*FN222+$AZ222*FS222+$BA222*FX222+$BG222*GE222)/(AV222*Y223+AX222*FK222+AW222*FF222+AY222*FP222+AZ222*FU222+BA222*FZ222+BG222*GG222+BB222*GK222+BC222*GN222+BD222*GP222))</f>
        <v>1.59963432013121</v>
      </c>
      <c r="AD223" s="435" t="str">
        <f>IF(AC223=AC222,"",AC223-AC222)</f>
        <v/>
      </c>
      <c r="AE223" s="436" t="str">
        <f>IF(1-AF223=0,"",(1-AF223))</f>
        <v/>
      </c>
      <c r="AF223" s="437">
        <v>1</v>
      </c>
      <c r="AG223" s="10" t="str">
        <f>AG222</f>
        <v>8B4</v>
      </c>
      <c r="AH223" s="438" t="str">
        <f>AH222</f>
        <v/>
      </c>
      <c r="AI223" s="424" t="e">
        <f>IF(ROUND(AJ223-AJ222,1)=0,"",AJ223-AJ222)</f>
        <v>#VALUE!</v>
      </c>
      <c r="AJ223" s="10" t="str">
        <f>IF(_tag_month_day!I213="","",_tag_month_day!I213)</f>
        <v/>
      </c>
      <c r="AK223" s="440"/>
      <c r="AL223" s="440"/>
      <c r="AM223" s="440"/>
      <c r="AN223" s="441">
        <f>AN222</f>
        <v>2</v>
      </c>
      <c r="AO223" s="441">
        <f>AO222</f>
        <v>8</v>
      </c>
      <c r="AP223" s="442" t="e">
        <f>(IF(AN223=0,AS222,AS222*(1+AO223/AN223)/(AR223+AO223/AN223)))+AT223</f>
        <v>#VALUE!</v>
      </c>
      <c r="AQ223" s="443" t="str">
        <f>IF(_tag_month_day!J213="","",_tag_month_day!J213/100)</f>
        <v/>
      </c>
      <c r="AR223" s="444">
        <f>AR222</f>
        <v>1.3</v>
      </c>
      <c r="AS223" s="445" t="e">
        <f>AQ223*(AN223*AR223+AO223)/(AN223+AO223)</f>
        <v>#VALUE!</v>
      </c>
      <c r="AT223" s="445" t="e">
        <f>(SUM(BE223:BF223)-SUM(BE222:BF222))*0.05</f>
        <v>#VALUE!</v>
      </c>
      <c r="AU223" s="446" t="str">
        <f>IF(_tag_month_day!CC213="","",IF(_tag_month_day!CC213&gt;0,_tag_month_day!CD213,_tag_month_day!CE213))</f>
        <v/>
      </c>
      <c r="AV223" s="447" t="str">
        <f>IF(_tag_month_day!L213="","",_tag_month_day!L213/100)</f>
        <v/>
      </c>
      <c r="AW223" s="431">
        <f>AW222</f>
        <v>0</v>
      </c>
      <c r="AX223" s="431">
        <f>AX222</f>
        <v>0</v>
      </c>
      <c r="AY223" s="431" t="str">
        <f>IF(_tag_month_day!M213="","",_tag_month_day!M213/100)</f>
        <v/>
      </c>
      <c r="AZ223" s="431" t="str">
        <f>IF(_tag_month_day!N213="","",_tag_month_day!N213/100)</f>
        <v/>
      </c>
      <c r="BA223" s="431" t="str">
        <f>IF(_tag_month_day!O213="","",_tag_month_day!O213/100)</f>
        <v/>
      </c>
      <c r="BB223" s="448" t="str">
        <f>IF(_tag_month_day!P213="","",_tag_month_day!P213/100)</f>
        <v/>
      </c>
      <c r="BC223" s="448">
        <f>BC222</f>
        <v>0</v>
      </c>
      <c r="BD223" s="448" t="str">
        <f>IF(_tag_month_day!Q213="","",_tag_month_day!Q213/100)</f>
        <v/>
      </c>
      <c r="BE223" s="449" t="str">
        <f>IF(_tag_month_day!R213="","",_tag_month_day!R213/100)</f>
        <v/>
      </c>
      <c r="BF223" s="388" t="e">
        <f>(AU223*(100+BE223*100))/(AJ223-AU223)/100</f>
        <v>#VALUE!</v>
      </c>
      <c r="BG223" s="450" t="e">
        <f>BE223+BF223</f>
        <v>#VALUE!</v>
      </c>
      <c r="BH223" s="451" t="e">
        <f>SUM(AV223:BF223)</f>
        <v>#VALUE!</v>
      </c>
      <c r="BI223" s="452" t="e">
        <f>IF(CX223=0,BI222,(DK223*查询!$R$5+DL223*查询!$Q$5+DM223*查询!$N$5+DN223*查询!$O$5+DO223*查询!$P$5)*AF223/CX223)</f>
        <v>#VALUE!</v>
      </c>
      <c r="BJ223" s="452" t="e">
        <f>IF(CX223=0,BJ222,(DP223*查询!$S$5+DQ223*查询!$T$5+DR223*查询!$U$5)*AF223/CX223)</f>
        <v>#VALUE!</v>
      </c>
      <c r="BK223" s="452">
        <f>BK222</f>
        <v>1</v>
      </c>
      <c r="BL223" s="453" t="e">
        <f>SUMPRODUCT((AV223:BA223)*(GS223:GX223))/((GS223:GX223)+SUM(BB223:BD223)*GY223+BG223*GZ223)</f>
        <v>#VALUE!</v>
      </c>
      <c r="BM223" s="453" t="e">
        <f>BK223*($AV223*FB223+$AW223*FD223+$AX223*FI223+$AY223*FN223+$AZ223*FS223+$BA223*FX223+$BG223*GE223)/(AV223*EY223+AX223*FK223+AW223*FF223+AY223*FP223+AZ223*FU223+BA223*FZ223+BG223*GG223+BB223*GK223+BC223*GN223+BD223*GP223)</f>
        <v>#VALUE!</v>
      </c>
      <c r="BN223" s="453" t="e">
        <f>($AV223*FC223+$AX223*FJ223+$AW223*FE223+$AY223*FO223+$AZ223*FT223+$BA223*FY223+$BG223*GF223)/($AV223*FA223+BG223*GH223+BB223*GL223+BC223*GO223+BD223*GQ223+BA223*GA223)</f>
        <v>#VALUE!</v>
      </c>
      <c r="BO223" s="454" t="e">
        <f>SUMPRODUCT(AV223:BA223*GS223:GX223)/(GS223:GX223+(BB223+BC223+BD223)*GY223+BG223)</f>
        <v>#VALUE!</v>
      </c>
      <c r="BP223" s="454" t="e">
        <f>SUMPRODUCT(AV223:BA223*GS223:GX223)/(GS223:GX223+(BB223+BC223+BD223)*GY223+BG223)</f>
        <v>#VALUE!</v>
      </c>
      <c r="BQ223" s="454" t="e">
        <f>SUMPRODUCT(AV223:BA223*GS223:GX223)/(GS223:GX223+(BB223+BC223+BD223)*GY223+BG223)</f>
        <v>#VALUE!</v>
      </c>
      <c r="BR223" s="453" t="str">
        <f>IF(_tag_month_day!T213="","",_tag_month_day!T213)</f>
        <v/>
      </c>
      <c r="BS223" s="453" t="str">
        <f>IF(_tag_month_day!U213="","",_tag_month_day!U213)</f>
        <v/>
      </c>
      <c r="BT223" s="455" t="str">
        <f>IF(CK223="","",IF((CK223&gt;=BV223-0.12)*(CK223&lt;=BV223+0.12),"合格","不合格"))</f>
        <v/>
      </c>
      <c r="BU223" s="456" t="str">
        <f>IF(_tag_month_day!V213="","",_tag_month_day!V213)</f>
        <v/>
      </c>
      <c r="BV223" s="457" t="str">
        <f>IF(_tag_month_day!W213="","",_tag_month_day!W213)</f>
        <v/>
      </c>
      <c r="BW223" s="458" t="str">
        <f>IF(_tag_month_day!X213="","",_tag_month_day!X213)</f>
        <v/>
      </c>
      <c r="BX223" s="458" t="str">
        <f>IF(_tag_month_day!Y213="","",_tag_month_day!Y213)</f>
        <v/>
      </c>
      <c r="BY223" s="459">
        <f ca="1">L223</f>
        <v>43594.916666666155</v>
      </c>
      <c r="BZ223" s="460" t="s">
        <v>429</v>
      </c>
      <c r="CA223" s="461">
        <v>0.90625</v>
      </c>
      <c r="CB223" s="424" t="str">
        <f>IF(_tag_month_day!Z213="","",_tag_month_day!Z213)</f>
        <v/>
      </c>
      <c r="CC223" s="424" t="str">
        <f>IF(_tag_month_day!AA213="","",_tag_month_day!AA213)</f>
        <v/>
      </c>
      <c r="CD223" s="424" t="str">
        <f>IF(_tag_month_day!AB213="","",_tag_month_day!AB213)</f>
        <v/>
      </c>
      <c r="CE223" s="424" t="str">
        <f>IF(_tag_month_day!AC213="","",_tag_month_day!AC213)</f>
        <v/>
      </c>
      <c r="CF223" s="424" t="str">
        <f>IF(_tag_month_day!AD213="","",_tag_month_day!AD213)</f>
        <v/>
      </c>
      <c r="CG223" s="424" t="str">
        <f>IF(_tag_month_day!AE213="","",_tag_month_day!AE213)</f>
        <v/>
      </c>
      <c r="CH223" s="424" t="str">
        <f>IF(_tag_month_day!AF213="","",_tag_month_day!AF213)</f>
        <v/>
      </c>
      <c r="CI223" s="424" t="str">
        <f>IF(_tag_month_day!AG213="","",_tag_month_day!AG213)</f>
        <v/>
      </c>
      <c r="CJ223" s="424" t="str">
        <f>IF(_tag_month_day!AH213="","",_tag_month_day!AH213)</f>
        <v/>
      </c>
      <c r="CK223" s="424" t="str">
        <f>IF(_tag_month_day!AI213="","",_tag_month_day!AI213)</f>
        <v/>
      </c>
      <c r="CL223" s="4" t="str">
        <f>IF(_tag_month_day!AJ213="","",_tag_month_day!AJ213)</f>
        <v/>
      </c>
      <c r="CM223" s="4" t="str">
        <f>IF(_tag_month_day!AK213="","",_tag_month_day!AK213)</f>
        <v/>
      </c>
      <c r="CN223" s="4" t="str">
        <f>IF(_tag_month_day!AL213="","",_tag_month_day!AL213)</f>
        <v/>
      </c>
      <c r="CO223" s="4" t="str">
        <f>IF(_tag_month_day!AM213="","",_tag_month_day!AM213)</f>
        <v/>
      </c>
      <c r="CP223" s="4" t="str">
        <f>IF(_tag_month_day!AN213="","",_tag_month_day!AN213)</f>
        <v/>
      </c>
      <c r="CQ223" s="4" t="str">
        <f>IF(_tag_month_day!AO213="","",_tag_month_day!AO213)</f>
        <v/>
      </c>
      <c r="CR223" s="462" t="str">
        <f>IF(_tag_month_day!AP213="","",_tag_month_day!AP213)</f>
        <v/>
      </c>
      <c r="CS223" s="463" t="str">
        <f>IF(_tag_month_day!AQ213="","",_tag_month_day!AQ213)</f>
        <v/>
      </c>
      <c r="CT223" s="4" t="str">
        <f>IF(_tag_month_day!AR213="","",_tag_month_day!AR213)</f>
        <v/>
      </c>
      <c r="CU223" s="464" t="e">
        <f>DU223/AJ223</f>
        <v>#VALUE!</v>
      </c>
      <c r="CV223" s="451" t="e">
        <f>BG223/BH223</f>
        <v>#VALUE!</v>
      </c>
      <c r="CW223" s="465" t="e">
        <f>AJ223*(1-CV223)*CU223*AF223</f>
        <v>#VALUE!</v>
      </c>
      <c r="CX223" s="465" t="e">
        <f>CW223*94%</f>
        <v>#VALUE!</v>
      </c>
      <c r="CY223" s="466" t="e">
        <f>IF(CX223=0,0,DS223/(DS223+CX223))</f>
        <v>#VALUE!</v>
      </c>
      <c r="CZ223" s="465" t="e">
        <f>$AJ223*EF223</f>
        <v>#VALUE!</v>
      </c>
      <c r="DA223" s="465" t="e">
        <f>$AJ223*EG223</f>
        <v>#VALUE!</v>
      </c>
      <c r="DB223" s="465" t="e">
        <f>$AJ223*EH223</f>
        <v>#VALUE!</v>
      </c>
      <c r="DC223" s="465" t="e">
        <f>$AJ223*EI223</f>
        <v>#VALUE!</v>
      </c>
      <c r="DD223" s="465" t="e">
        <f>$AJ223*EJ223</f>
        <v>#VALUE!</v>
      </c>
      <c r="DE223" s="465" t="e">
        <f>$AJ223*EK223</f>
        <v>#VALUE!</v>
      </c>
      <c r="DF223" s="465" t="e">
        <f>$AJ223*EL223</f>
        <v>#VALUE!</v>
      </c>
      <c r="DG223" s="465" t="e">
        <f>$AJ223*EM223</f>
        <v>#VALUE!</v>
      </c>
      <c r="DH223" s="465" t="e">
        <f>$AJ223*EN223</f>
        <v>#VALUE!</v>
      </c>
      <c r="DI223" s="465" t="e">
        <f>$AJ223*EO223</f>
        <v>#VALUE!</v>
      </c>
      <c r="DJ223" s="465" t="e">
        <f>CZ223*(1-EP223)</f>
        <v>#VALUE!</v>
      </c>
      <c r="DK223" s="465" t="e">
        <f>DA223*(1-ER223)</f>
        <v>#VALUE!</v>
      </c>
      <c r="DL223" s="465" t="e">
        <f>DB223*(1-EQ223)</f>
        <v>#VALUE!</v>
      </c>
      <c r="DM223" s="465" t="e">
        <f>DC223*(1-ES223)</f>
        <v>#VALUE!</v>
      </c>
      <c r="DN223" s="465" t="e">
        <f>DD223*(1-ET223)</f>
        <v>#VALUE!</v>
      </c>
      <c r="DO223" s="465" t="e">
        <f>DE223</f>
        <v>#VALUE!</v>
      </c>
      <c r="DP223" s="465" t="e">
        <f>DF223*(1-EU223)</f>
        <v>#VALUE!</v>
      </c>
      <c r="DQ223" s="465" t="e">
        <f>DG223*(1-EV223)</f>
        <v>#VALUE!</v>
      </c>
      <c r="DR223" s="465" t="e">
        <f>DH223*(1-EW223)</f>
        <v>#VALUE!</v>
      </c>
      <c r="DS223" s="465" t="e">
        <f>DI223</f>
        <v>#VALUE!</v>
      </c>
      <c r="DT223" s="465" t="e">
        <f>SUM(DJ223:DS223)</f>
        <v>#VALUE!</v>
      </c>
      <c r="DU223" s="465" t="e">
        <f>(GS223:GX223)+(DP223+DQ223+DR223)*GY223+DS223</f>
        <v>#VALUE!</v>
      </c>
      <c r="DV223" s="451" t="e">
        <f>AV223/$BH223/(1-EP223)</f>
        <v>#VALUE!</v>
      </c>
      <c r="DW223" s="451" t="e">
        <f>AW223/$BH223/(1-ER223)</f>
        <v>#VALUE!</v>
      </c>
      <c r="DX223" s="451" t="e">
        <f>AX223/$BH223/(1-EQ223)</f>
        <v>#VALUE!</v>
      </c>
      <c r="DY223" s="451" t="e">
        <f>AY223/$BH223/(1-ES223)</f>
        <v>#VALUE!</v>
      </c>
      <c r="DZ223" s="451" t="e">
        <f>AZ223/$BH223/(1-ET223)</f>
        <v>#VALUE!</v>
      </c>
      <c r="EA223" s="451" t="e">
        <f>BA223/$BH223/(1-AX223)</f>
        <v>#VALUE!</v>
      </c>
      <c r="EB223" s="451" t="e">
        <f>BB223/$BH223/(1-EU223)</f>
        <v>#VALUE!</v>
      </c>
      <c r="EC223" s="451" t="e">
        <f>BC223/$BH223/(1-EV223)</f>
        <v>#VALUE!</v>
      </c>
      <c r="ED223" s="451" t="e">
        <f>BD223/$BH223/(1-EW223)</f>
        <v>#VALUE!</v>
      </c>
      <c r="EE223" s="451" t="e">
        <f>BG223/BH223</f>
        <v>#VALUE!</v>
      </c>
      <c r="EF223" s="451" t="e">
        <f>DV223/SUM($DV223:$EE223)</f>
        <v>#VALUE!</v>
      </c>
      <c r="EG223" s="451" t="e">
        <f>DW223/SUM($DV223:$EE223)</f>
        <v>#VALUE!</v>
      </c>
      <c r="EH223" s="451" t="e">
        <f>DX223/SUM($DV223:$EE223)</f>
        <v>#VALUE!</v>
      </c>
      <c r="EI223" s="451" t="e">
        <f>DY223/SUM($DV223:$EE223)</f>
        <v>#VALUE!</v>
      </c>
      <c r="EJ223" s="451" t="e">
        <f>DZ223/SUM($DV223:$EE223)</f>
        <v>#VALUE!</v>
      </c>
      <c r="EK223" s="451" t="e">
        <f>EA223/SUM($DV223:$EE223)</f>
        <v>#VALUE!</v>
      </c>
      <c r="EL223" s="451" t="e">
        <f>EB223/SUM($DV223:$EE223)</f>
        <v>#VALUE!</v>
      </c>
      <c r="EM223" s="451" t="e">
        <f>EC223/SUM($DV223:$EE223)</f>
        <v>#VALUE!</v>
      </c>
      <c r="EN223" s="451" t="e">
        <f>ED223/SUM($DV223:$EE223)</f>
        <v>#VALUE!</v>
      </c>
      <c r="EO223" s="451" t="e">
        <f>EE223/SUM($DV223:$EE223)</f>
        <v>#VALUE!</v>
      </c>
      <c r="EP223" s="450">
        <f>EP222</f>
        <v>0.080000000000000002</v>
      </c>
      <c r="EQ223" s="450">
        <f>EQ222</f>
        <v>0.014999999999999999</v>
      </c>
      <c r="ER223" s="450">
        <f>ER222</f>
        <v>0.014999999999999999</v>
      </c>
      <c r="ES223" s="450">
        <f>ES222</f>
        <v>0.014999999999999999</v>
      </c>
      <c r="ET223" s="450">
        <f>ET222</f>
        <v>0.014999999999999999</v>
      </c>
      <c r="EU223" s="450">
        <f>EU222</f>
        <v>0.089999999999999997</v>
      </c>
      <c r="EV223" s="450">
        <f>EV222</f>
        <v>0.089999999999999997</v>
      </c>
      <c r="EW223" s="450">
        <f>EW222</f>
        <v>0.089999999999999997</v>
      </c>
      <c r="EX223" s="431" t="str">
        <f>IF(_tag_month_day!AS213="","",_tag_month_day!AS213/100)</f>
        <v/>
      </c>
      <c r="EY223" s="431" t="str">
        <f>IF(_tag_month_day!AT213="","",_tag_month_day!AT213/100)</f>
        <v/>
      </c>
      <c r="EZ223" s="431" t="str">
        <f>IF(_tag_month_day!AU213="","",_tag_month_day!AU213/100)</f>
        <v/>
      </c>
      <c r="FA223" s="431" t="str">
        <f>IF(_tag_month_day!AV213="","",_tag_month_day!AV213/100)</f>
        <v/>
      </c>
      <c r="FB223" s="431" t="str">
        <f>IF(_tag_month_day!AW213="","",_tag_month_day!AW213/100)</f>
        <v/>
      </c>
      <c r="FC223" s="431" t="str">
        <f>IF(_tag_month_day!AX213="","",_tag_month_day!AX213/100)</f>
        <v/>
      </c>
      <c r="FD223" s="449" t="str">
        <f>IF(_tag_month_day!AY213="","",_tag_month_day!AY213/100)</f>
        <v/>
      </c>
      <c r="FE223" s="449" t="str">
        <f>IF(_tag_month_day!AZ213="","",_tag_month_day!AZ213/100)</f>
        <v/>
      </c>
      <c r="FF223" s="449" t="str">
        <f>IF(_tag_month_day!BA213="","",_tag_month_day!BA213/100)</f>
        <v/>
      </c>
      <c r="FG223" s="449" t="str">
        <f>IF(_tag_month_day!BB213="","",_tag_month_day!BB213/100)</f>
        <v/>
      </c>
      <c r="FH223" s="467" t="str">
        <f>IF(_tag_month_day!BC213="","",_tag_month_day!BC213/100)</f>
        <v/>
      </c>
      <c r="FI223" s="449">
        <f>FI222</f>
        <v>0.40999999999999998</v>
      </c>
      <c r="FJ223" s="449">
        <f>FJ222</f>
        <v>0.11</v>
      </c>
      <c r="FK223" s="449">
        <f>FK222</f>
        <v>0.014999999999999999</v>
      </c>
      <c r="FL223" s="449">
        <f>FL222</f>
        <v>0</v>
      </c>
      <c r="FM223" s="467">
        <f>FM222</f>
        <v>0.0001</v>
      </c>
      <c r="FN223" s="449">
        <f>FN222</f>
        <v>0.32000000000000001</v>
      </c>
      <c r="FO223" s="449">
        <f>FO222</f>
        <v>0.20000000000000001</v>
      </c>
      <c r="FP223" s="449">
        <f>FP222</f>
        <v>0.01</v>
      </c>
      <c r="FQ223" s="449">
        <f>FQ222</f>
        <v>0</v>
      </c>
      <c r="FR223" s="467">
        <f>FR222</f>
        <v>0.0001</v>
      </c>
      <c r="FS223" s="449" t="str">
        <f>IF(_tag_month_day!BD213="","",_tag_month_day!BD213/100)</f>
        <v/>
      </c>
      <c r="FT223" s="449" t="str">
        <f>IF(_tag_month_day!BE213="","",_tag_month_day!BE213/100)</f>
        <v/>
      </c>
      <c r="FU223" s="449" t="str">
        <f>IF(_tag_month_day!BF213="","",_tag_month_day!BF213/100)</f>
        <v/>
      </c>
      <c r="FV223" s="449" t="str">
        <f>IF(_tag_month_day!BG213="","",_tag_month_day!BG213/100)</f>
        <v/>
      </c>
      <c r="FW223" s="467" t="str">
        <f>IF(_tag_month_day!BH213="","",_tag_month_day!BH213/100)</f>
        <v/>
      </c>
      <c r="FX223" s="449" t="str">
        <f>IF(_tag_month_day!BI213="","",_tag_month_day!BI213/100)</f>
        <v/>
      </c>
      <c r="FY223" s="449" t="str">
        <f>IF(_tag_month_day!BJ213="","",_tag_month_day!BJ213/100)</f>
        <v/>
      </c>
      <c r="FZ223" s="468" t="str">
        <f>IF(_tag_month_day!BK213="","",_tag_month_day!BK213/100)</f>
        <v/>
      </c>
      <c r="GA223" s="449" t="str">
        <f>IF(_tag_month_day!BL213="","",_tag_month_day!BL213/100)</f>
        <v/>
      </c>
      <c r="GB223" s="467" t="str">
        <f>IF(_tag_month_day!BM213="","",_tag_month_day!BM213/100)</f>
        <v/>
      </c>
      <c r="GC223" s="431" t="str">
        <f>IF(_tag_month_day!BN213="","",_tag_month_day!BN213/100)</f>
        <v/>
      </c>
      <c r="GD223" s="431" t="str">
        <f>IF(_tag_month_day!BO213="","",_tag_month_day!BO213/100)</f>
        <v/>
      </c>
      <c r="GE223" s="431" t="str">
        <f>IF(_tag_month_day!BP213="","",_tag_month_day!BP213/100)</f>
        <v/>
      </c>
      <c r="GF223" s="431" t="str">
        <f>IF(_tag_month_day!BQ213="","",_tag_month_day!BQ213/100)</f>
        <v/>
      </c>
      <c r="GG223" s="431" t="str">
        <f>IF(_tag_month_day!BR213="","",_tag_month_day!BR213/100)</f>
        <v/>
      </c>
      <c r="GH223" s="431" t="str">
        <f>IF(_tag_month_day!BS213="","",_tag_month_day!BS213/100)</f>
        <v/>
      </c>
      <c r="GI223" s="467" t="str">
        <f>IF(_tag_month_day!BT213="","",_tag_month_day!BT213/100)</f>
        <v/>
      </c>
      <c r="GJ223" s="469" t="str">
        <f>IF(_tag_month_day!BU213="","",_tag_month_day!BU213/100)</f>
        <v/>
      </c>
      <c r="GK223" s="470">
        <f>GK222</f>
        <v>0.070000000000000007</v>
      </c>
      <c r="GL223" s="470">
        <f>GL222</f>
        <v>0.029999999999999999</v>
      </c>
      <c r="GM223" s="471" t="str">
        <f>IF(_tag_month_day!BX213="","",_tag_month_day!BX213/100)</f>
        <v/>
      </c>
      <c r="GN223" s="470">
        <f>GN222</f>
        <v>0.070000000000000007</v>
      </c>
      <c r="GO223" s="470">
        <f>GO222</f>
        <v>0.029999999999999999</v>
      </c>
      <c r="GP223" s="470">
        <f>GP222</f>
        <v>0.089999999999999997</v>
      </c>
      <c r="GQ223" s="470">
        <f>GQ222</f>
        <v>0.029999999999999999</v>
      </c>
      <c r="GR223" s="471" t="str">
        <f>IF(_tag_month_day!CA213="","",_tag_month_day!CA213/100)</f>
        <v/>
      </c>
      <c r="GS223" s="472">
        <f>GS222</f>
        <v>0.95299999999999996</v>
      </c>
      <c r="GT223" s="472">
        <f>GT222</f>
        <v>0.55000000000000004</v>
      </c>
      <c r="GU223" s="472">
        <f>GU222</f>
        <v>0.55000000000000004</v>
      </c>
      <c r="GV223" s="472">
        <f>GV222</f>
        <v>0.55000000000000004</v>
      </c>
      <c r="GW223" s="472">
        <f>GW222</f>
        <v>0.5</v>
      </c>
      <c r="GX223" s="472">
        <f>GX222</f>
        <v>0.93500000000000005</v>
      </c>
      <c r="GY223" s="472">
        <f>GY222</f>
        <v>0.14999999999999999</v>
      </c>
      <c r="GZ223" s="472">
        <f>GZ222</f>
        <v>1</v>
      </c>
      <c r="HA223" s="474">
        <f>HA222</f>
        <v>0.047</v>
      </c>
      <c r="HB223" s="474">
        <f>HB222</f>
        <v>0.45000000000000001</v>
      </c>
      <c r="HC223" s="474">
        <f>HC222</f>
        <v>0.45000000000000001</v>
      </c>
      <c r="HD223" s="474">
        <f>HD222</f>
        <v>0.45000000000000001</v>
      </c>
      <c r="HE223" s="474">
        <f>HE222</f>
        <v>0.5</v>
      </c>
      <c r="HF223" s="474">
        <f>HF222</f>
        <v>0.065000000000000002</v>
      </c>
      <c r="HG223" s="474">
        <f>HG222</f>
        <v>0.84999999999999998</v>
      </c>
      <c r="HH223" s="474">
        <f>HH222</f>
        <v>0</v>
      </c>
      <c r="HI223" s="10" t="e">
        <f>IF(BZ223&lt;&gt;"",CK223-BV223,0)</f>
        <v>#VALUE!</v>
      </c>
      <c r="HJ223" s="10" t="e">
        <f>IF(AJ223&gt;0,AH223-AJ223,0)</f>
        <v>#VALUE!</v>
      </c>
      <c r="HK223" s="466">
        <f>HK222</f>
        <v>0.84999999999999998</v>
      </c>
      <c r="HL223" s="424">
        <f>HL222</f>
        <v>550000</v>
      </c>
      <c r="HM223" s="424">
        <f>HM222</f>
        <v>480000</v>
      </c>
      <c r="HN223" s="465" t="e">
        <f>(DJ223*EZ223+DK223*FH223+DL223*FM223+DM223*FR223+DN223*FW223+DO223*GB223+DS223*GI223+DP223*GM223+DR223*GR223)*1000*2</f>
        <v>#VALUE!</v>
      </c>
      <c r="HO223" s="465" t="e">
        <f>HN223*HK223*$HO$2/HL223*1000000</f>
        <v>#VALUE!</v>
      </c>
      <c r="HP223" s="465" t="e">
        <f>HN223*HK223*$HP$2/HM223*1000000</f>
        <v>#VALUE!</v>
      </c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</row>
    <row customFormat="1" ht="15" customHeight="1" r="224" s="0">
      <c r="A224" s="420">
        <v>213</v>
      </c>
      <c r="B224" s="421">
        <f ca="1">IF(D224=D223,B223,IF(D224="夜班",B223+1,B223))</f>
        <v>43594</v>
      </c>
      <c r="C224" s="422">
        <f>C223</f>
        <v>0.041666666666666699</v>
      </c>
      <c r="D224" s="10" t="str">
        <f ca="1">IF(HOUR(G224)&lt;8,"夜班",IF(HOUR(G224)&lt;16,"白班",IF(HOUR(G224)&lt;24,"中班",0)))</f>
        <v>中班</v>
      </c>
      <c r="E224" s="10" t="e">
        <f ca="1">IF(F224=1,"甲",IF(F224=2,"乙",IF(F224=3,"丙",IF(F224=4,"丁",""))))</f>
        <v>#REF!</v>
      </c>
      <c r="F224" s="10" t="e">
        <f ca="1">SUMPRODUCT((成本日报!$A$3:$A$95=计划!B224)*(成本日报!$B$3:$B$95=计划!$D224),成本日报!$C$3:$C$95)</f>
        <v>#REF!</v>
      </c>
      <c r="G224" s="423">
        <f ca="1">G223+C223</f>
        <v>43594.833333332819</v>
      </c>
      <c r="H224" s="423">
        <f ca="1">$G224+$C224/60*10+$C224*0</f>
        <v>43594.840277777264</v>
      </c>
      <c r="I224" s="423">
        <f ca="1">$G224+$C224/60*18+$C224*0</f>
        <v>43594.845833332816</v>
      </c>
      <c r="J224" s="423">
        <f ca="1">$G224+$C224/60*0+$C224*1</f>
        <v>43594.874999999483</v>
      </c>
      <c r="K224" s="423">
        <f ca="1">$G224+$C224/60*30+$C224*2</f>
        <v>43594.937499999491</v>
      </c>
      <c r="L224" s="423">
        <f ca="1">$G224+$C224/60*0+$C224*3</f>
        <v>43594.958333332819</v>
      </c>
      <c r="M224" s="424" t="str">
        <f>IF(_tag_month_day!A214="","",_tag_month_day!A214)</f>
        <v/>
      </c>
      <c r="N224" s="424" t="str">
        <f>IF(_tag_month_day!B214="","",_tag_month_day!B214)</f>
        <v/>
      </c>
      <c r="O224" s="425" t="e">
        <f>IF(M224+N224=0,"",M224+N224)</f>
        <v>#VALUE!</v>
      </c>
      <c r="P224" s="424" t="str">
        <f>IF(_tag_month_day!C214="","",_tag_month_day!C214)</f>
        <v/>
      </c>
      <c r="Q224" s="424" t="str">
        <f>IF(_tag_month_day!D214="","",_tag_month_day!D214)</f>
        <v/>
      </c>
      <c r="R224" s="426" t="str">
        <f>IF(_tag_month_day!CB214="","",_tag_month_day!CB214/100)</f>
        <v/>
      </c>
      <c r="S224" s="427" t="str">
        <f>IF(_tag_month_day!E214="","",_tag_month_day!E214)</f>
        <v/>
      </c>
      <c r="T224" s="427" t="str">
        <f>IF(_tag_month_day!F214="","",_tag_month_day!F214)</f>
        <v/>
      </c>
      <c r="U224" s="428" t="e">
        <f>S224+T224</f>
        <v>#VALUE!</v>
      </c>
      <c r="V224" s="429" t="e">
        <f>U224/AJ224</f>
        <v>#VALUE!</v>
      </c>
      <c r="W224" s="430" t="str">
        <f>IF(_jhy_month_day!A214="","",_jhy_month_day!A214)</f>
        <v/>
      </c>
      <c r="X224" s="431" t="str">
        <f>IF(_jhy_month_day!B214="","",_jhy_month_day!B214/100)</f>
        <v/>
      </c>
      <c r="Y224" s="431" t="str">
        <f>IF(_jhy_month_day!C214="","",_jhy_month_day!C214/100)</f>
        <v/>
      </c>
      <c r="Z224" s="432">
        <f>Z220+1</f>
        <v>54</v>
      </c>
      <c r="AA224" s="433" t="str">
        <f>IF(_tag_month_day!G214="","",_tag_month_day!G214/100)</f>
        <v/>
      </c>
      <c r="AB224" s="433" t="str">
        <f>IF(_tag_month_day!H214="","",_tag_month_day!H214/100)</f>
        <v/>
      </c>
      <c r="AC224" s="434">
        <f>IF(X224="",AC223,BK224*($AV223*X224+$AW223*FD223+$AX223*FI223+$AY223*FN223+$AZ223*FS223+$BA223*FX223+$BG223*GE223)/(AV223*Y224+AX223*FK223+AW223*FF223+AY223*FP223+AZ223*FU223+BA223*FZ223+BG223*GG223+BB223*GK223+BC223*GN223+BD223*GP223))</f>
        <v>1.59963432013121</v>
      </c>
      <c r="AD224" s="435" t="str">
        <f>IF(AC224=AC223,"",AC224-AC223)</f>
        <v/>
      </c>
      <c r="AE224" s="436" t="str">
        <f>IF(1-AF224=0,"",(1-AF224))</f>
        <v/>
      </c>
      <c r="AF224" s="437">
        <v>1</v>
      </c>
      <c r="AG224" s="10" t="str">
        <f>AG223</f>
        <v>8B4</v>
      </c>
      <c r="AH224" s="438" t="str">
        <f>AH223</f>
        <v/>
      </c>
      <c r="AI224" s="424" t="e">
        <f>IF(ROUND(AJ224-AJ223,1)=0,"",AJ224-AJ223)</f>
        <v>#VALUE!</v>
      </c>
      <c r="AJ224" s="10" t="str">
        <f>IF(_tag_month_day!I214="","",_tag_month_day!I214)</f>
        <v/>
      </c>
      <c r="AK224" s="440" t="s">
        <v>452</v>
      </c>
      <c r="AL224" s="440" t="s">
        <v>475</v>
      </c>
      <c r="AM224" s="440" t="s">
        <v>439</v>
      </c>
      <c r="AN224" s="441">
        <f>AN223</f>
        <v>2</v>
      </c>
      <c r="AO224" s="441">
        <f>AO223</f>
        <v>8</v>
      </c>
      <c r="AP224" s="442" t="e">
        <f>(IF(AN224=0,AS223,AS223*(1+AO224/AN224)/(AR224+AO224/AN224)))+AT224</f>
        <v>#VALUE!</v>
      </c>
      <c r="AQ224" s="443" t="str">
        <f>IF(_tag_month_day!J214="","",_tag_month_day!J214/100)</f>
        <v/>
      </c>
      <c r="AR224" s="444">
        <f>AR223</f>
        <v>1.3</v>
      </c>
      <c r="AS224" s="445" t="e">
        <f>AQ224*(AN224*AR224+AO224)/(AN224+AO224)</f>
        <v>#VALUE!</v>
      </c>
      <c r="AT224" s="445" t="e">
        <f>(SUM(BE224:BF224)-SUM(BE223:BF223))*0.05</f>
        <v>#VALUE!</v>
      </c>
      <c r="AU224" s="446" t="str">
        <f>IF(_tag_month_day!CC214="","",IF(_tag_month_day!CC214&gt;0,_tag_month_day!CD214,_tag_month_day!CE214))</f>
        <v/>
      </c>
      <c r="AV224" s="447" t="str">
        <f>IF(_tag_month_day!L214="","",_tag_month_day!L214/100)</f>
        <v/>
      </c>
      <c r="AW224" s="431">
        <f>AW223</f>
        <v>0</v>
      </c>
      <c r="AX224" s="431">
        <f>AX223</f>
        <v>0</v>
      </c>
      <c r="AY224" s="431" t="str">
        <f>IF(_tag_month_day!M214="","",_tag_month_day!M214/100)</f>
        <v/>
      </c>
      <c r="AZ224" s="431" t="str">
        <f>IF(_tag_month_day!N214="","",_tag_month_day!N214/100)</f>
        <v/>
      </c>
      <c r="BA224" s="431" t="str">
        <f>IF(_tag_month_day!O214="","",_tag_month_day!O214/100)</f>
        <v/>
      </c>
      <c r="BB224" s="448" t="str">
        <f>IF(_tag_month_day!P214="","",_tag_month_day!P214/100)</f>
        <v/>
      </c>
      <c r="BC224" s="448">
        <f>BC223</f>
        <v>0</v>
      </c>
      <c r="BD224" s="448" t="str">
        <f>IF(_tag_month_day!Q214="","",_tag_month_day!Q214/100)</f>
        <v/>
      </c>
      <c r="BE224" s="449" t="str">
        <f>IF(_tag_month_day!R214="","",_tag_month_day!R214/100)</f>
        <v/>
      </c>
      <c r="BF224" s="388" t="e">
        <f>(AU224*(100+BE224*100))/(AJ224-AU224)/100</f>
        <v>#VALUE!</v>
      </c>
      <c r="BG224" s="450" t="e">
        <f>BE224+BF224</f>
        <v>#VALUE!</v>
      </c>
      <c r="BH224" s="451" t="e">
        <f>SUM(AV224:BF224)</f>
        <v>#VALUE!</v>
      </c>
      <c r="BI224" s="452" t="e">
        <f>IF(CX224=0,BI223,(DK224*查询!$R$5+DL224*查询!$Q$5+DM224*查询!$N$5+DN224*查询!$O$5+DO224*查询!$P$5)*AF224/CX224)</f>
        <v>#VALUE!</v>
      </c>
      <c r="BJ224" s="452" t="e">
        <f>IF(CX224=0,BJ223,(DP224*查询!$S$5+DQ224*查询!$T$5+DR224*查询!$U$5)*AF224/CX224)</f>
        <v>#VALUE!</v>
      </c>
      <c r="BK224" s="452">
        <f>BK223</f>
        <v>1</v>
      </c>
      <c r="BL224" s="453" t="e">
        <f>SUMPRODUCT((AV224:BA224)*(GS224:GX224))/((GS224:GX224)+SUM(BB224:BD224)*GY224+BG224*GZ224)</f>
        <v>#VALUE!</v>
      </c>
      <c r="BM224" s="453" t="e">
        <f>BK224*($AV224*FB224+$AW224*FD224+$AX224*FI224+$AY224*FN224+$AZ224*FS224+$BA224*FX224+$BG224*GE224)/(AV224*EY224+AX224*FK224+AW224*FF224+AY224*FP224+AZ224*FU224+BA224*FZ224+BG224*GG224+BB224*GK224+BC224*GN224+BD224*GP224)</f>
        <v>#VALUE!</v>
      </c>
      <c r="BN224" s="453" t="e">
        <f>($AV224*FC224+$AX224*FJ224+$AW224*FE224+$AY224*FO224+$AZ224*FT224+$BA224*FY224+$BG224*GF224)/($AV224*FA224+BG224*GH224+BB224*GL224+BC224*GO224+BD224*GQ224+BA224*GA224)</f>
        <v>#VALUE!</v>
      </c>
      <c r="BO224" s="454" t="e">
        <f>SUMPRODUCT(AV224:BA224*GS224:GX224)/(GS224:GX224+(BB224+BC224+BD224)*GY224+BG224)</f>
        <v>#VALUE!</v>
      </c>
      <c r="BP224" s="454" t="e">
        <f>SUMPRODUCT(AV224:BA224*GS224:GX224)/(GS224:GX224+(BB224+BC224+BD224)*GY224+BG224)</f>
        <v>#VALUE!</v>
      </c>
      <c r="BQ224" s="454" t="e">
        <f>SUMPRODUCT(AV224:BA224*GS224:GX224)/(GS224:GX224+(BB224+BC224+BD224)*GY224+BG224)</f>
        <v>#VALUE!</v>
      </c>
      <c r="BR224" s="453" t="str">
        <f>IF(_tag_month_day!T214="","",_tag_month_day!T214)</f>
        <v/>
      </c>
      <c r="BS224" s="453" t="str">
        <f>IF(_tag_month_day!U214="","",_tag_month_day!U214)</f>
        <v/>
      </c>
      <c r="BT224" s="455" t="str">
        <f>IF(CK224="","",IF((CK224&gt;=BV224-0.12)*(CK224&lt;=BV224+0.12),"合格","不合格"))</f>
        <v/>
      </c>
      <c r="BU224" s="456" t="str">
        <f>IF(_tag_month_day!V214="","",_tag_month_day!V214)</f>
        <v/>
      </c>
      <c r="BV224" s="457" t="str">
        <f>IF(_tag_month_day!W214="","",_tag_month_day!W214)</f>
        <v/>
      </c>
      <c r="BW224" s="458" t="str">
        <f>IF(_tag_month_day!X214="","",_tag_month_day!X214)</f>
        <v/>
      </c>
      <c r="BX224" s="458" t="str">
        <f>IF(_tag_month_day!Y214="","",_tag_month_day!Y214)</f>
        <v/>
      </c>
      <c r="BY224" s="459">
        <f ca="1">L224</f>
        <v>43594.958333332819</v>
      </c>
      <c r="BZ224" s="460"/>
      <c r="CA224" s="461"/>
      <c r="CB224" s="424" t="str">
        <f>IF(_tag_month_day!Z214="","",_tag_month_day!Z214)</f>
        <v/>
      </c>
      <c r="CC224" s="424" t="str">
        <f>IF(_tag_month_day!AA214="","",_tag_month_day!AA214)</f>
        <v/>
      </c>
      <c r="CD224" s="424" t="str">
        <f>IF(_tag_month_day!AB214="","",_tag_month_day!AB214)</f>
        <v/>
      </c>
      <c r="CE224" s="424" t="str">
        <f>IF(_tag_month_day!AC214="","",_tag_month_day!AC214)</f>
        <v/>
      </c>
      <c r="CF224" s="424" t="str">
        <f>IF(_tag_month_day!AD214="","",_tag_month_day!AD214)</f>
        <v/>
      </c>
      <c r="CG224" s="424" t="str">
        <f>IF(_tag_month_day!AE214="","",_tag_month_day!AE214)</f>
        <v/>
      </c>
      <c r="CH224" s="424" t="str">
        <f>IF(_tag_month_day!AF214="","",_tag_month_day!AF214)</f>
        <v/>
      </c>
      <c r="CI224" s="424" t="str">
        <f>IF(_tag_month_day!AG214="","",_tag_month_day!AG214)</f>
        <v/>
      </c>
      <c r="CJ224" s="424" t="str">
        <f>IF(_tag_month_day!AH214="","",_tag_month_day!AH214)</f>
        <v/>
      </c>
      <c r="CK224" s="424" t="str">
        <f>IF(_tag_month_day!AI214="","",_tag_month_day!AI214)</f>
        <v/>
      </c>
      <c r="CL224" s="4" t="str">
        <f>IF(_tag_month_day!AJ214="","",_tag_month_day!AJ214)</f>
        <v/>
      </c>
      <c r="CM224" s="4" t="str">
        <f>IF(_tag_month_day!AK214="","",_tag_month_day!AK214)</f>
        <v/>
      </c>
      <c r="CN224" s="4" t="str">
        <f>IF(_tag_month_day!AL214="","",_tag_month_day!AL214)</f>
        <v/>
      </c>
      <c r="CO224" s="4" t="str">
        <f>IF(_tag_month_day!AM214="","",_tag_month_day!AM214)</f>
        <v/>
      </c>
      <c r="CP224" s="4" t="str">
        <f>IF(_tag_month_day!AN214="","",_tag_month_day!AN214)</f>
        <v/>
      </c>
      <c r="CQ224" s="4" t="str">
        <f>IF(_tag_month_day!AO214="","",_tag_month_day!AO214)</f>
        <v/>
      </c>
      <c r="CR224" s="462" t="str">
        <f>IF(_tag_month_day!AP214="","",_tag_month_day!AP214)</f>
        <v/>
      </c>
      <c r="CS224" s="463" t="str">
        <f>IF(_tag_month_day!AQ214="","",_tag_month_day!AQ214)</f>
        <v/>
      </c>
      <c r="CT224" s="4" t="str">
        <f>IF(_tag_month_day!AR214="","",_tag_month_day!AR214)</f>
        <v/>
      </c>
      <c r="CU224" s="464" t="e">
        <f>DU224/AJ224</f>
        <v>#VALUE!</v>
      </c>
      <c r="CV224" s="451" t="e">
        <f>BG224/BH224</f>
        <v>#VALUE!</v>
      </c>
      <c r="CW224" s="465" t="e">
        <f>AJ224*(1-CV224)*CU224*AF224</f>
        <v>#VALUE!</v>
      </c>
      <c r="CX224" s="465" t="e">
        <f>CW224*94%</f>
        <v>#VALUE!</v>
      </c>
      <c r="CY224" s="466" t="e">
        <f>IF(CX224=0,0,DS224/(DS224+CX224))</f>
        <v>#VALUE!</v>
      </c>
      <c r="CZ224" s="465" t="e">
        <f>$AJ224*EF224</f>
        <v>#VALUE!</v>
      </c>
      <c r="DA224" s="465" t="e">
        <f>$AJ224*EG224</f>
        <v>#VALUE!</v>
      </c>
      <c r="DB224" s="465" t="e">
        <f>$AJ224*EH224</f>
        <v>#VALUE!</v>
      </c>
      <c r="DC224" s="465" t="e">
        <f>$AJ224*EI224</f>
        <v>#VALUE!</v>
      </c>
      <c r="DD224" s="465" t="e">
        <f>$AJ224*EJ224</f>
        <v>#VALUE!</v>
      </c>
      <c r="DE224" s="465" t="e">
        <f>$AJ224*EK224</f>
        <v>#VALUE!</v>
      </c>
      <c r="DF224" s="465" t="e">
        <f>$AJ224*EL224</f>
        <v>#VALUE!</v>
      </c>
      <c r="DG224" s="465" t="e">
        <f>$AJ224*EM224</f>
        <v>#VALUE!</v>
      </c>
      <c r="DH224" s="465" t="e">
        <f>$AJ224*EN224</f>
        <v>#VALUE!</v>
      </c>
      <c r="DI224" s="465" t="e">
        <f>$AJ224*EO224</f>
        <v>#VALUE!</v>
      </c>
      <c r="DJ224" s="465" t="e">
        <f>CZ224*(1-EP224)</f>
        <v>#VALUE!</v>
      </c>
      <c r="DK224" s="465" t="e">
        <f>DA224*(1-ER224)</f>
        <v>#VALUE!</v>
      </c>
      <c r="DL224" s="465" t="e">
        <f>DB224*(1-EQ224)</f>
        <v>#VALUE!</v>
      </c>
      <c r="DM224" s="465" t="e">
        <f>DC224*(1-ES224)</f>
        <v>#VALUE!</v>
      </c>
      <c r="DN224" s="465" t="e">
        <f>DD224*(1-ET224)</f>
        <v>#VALUE!</v>
      </c>
      <c r="DO224" s="465" t="e">
        <f>DE224</f>
        <v>#VALUE!</v>
      </c>
      <c r="DP224" s="465" t="e">
        <f>DF224*(1-EU224)</f>
        <v>#VALUE!</v>
      </c>
      <c r="DQ224" s="465" t="e">
        <f>DG224*(1-EV224)</f>
        <v>#VALUE!</v>
      </c>
      <c r="DR224" s="465" t="e">
        <f>DH224*(1-EW224)</f>
        <v>#VALUE!</v>
      </c>
      <c r="DS224" s="465" t="e">
        <f>DI224</f>
        <v>#VALUE!</v>
      </c>
      <c r="DT224" s="465" t="e">
        <f>SUM(DJ224:DS224)</f>
        <v>#VALUE!</v>
      </c>
      <c r="DU224" s="465" t="e">
        <f>(GS224:GX224)+(DP224+DQ224+DR224)*GY224+DS224</f>
        <v>#VALUE!</v>
      </c>
      <c r="DV224" s="451" t="e">
        <f>AV224/$BH224/(1-EP224)</f>
        <v>#VALUE!</v>
      </c>
      <c r="DW224" s="451" t="e">
        <f>AW224/$BH224/(1-ER224)</f>
        <v>#VALUE!</v>
      </c>
      <c r="DX224" s="451" t="e">
        <f>AX224/$BH224/(1-EQ224)</f>
        <v>#VALUE!</v>
      </c>
      <c r="DY224" s="451" t="e">
        <f>AY224/$BH224/(1-ES224)</f>
        <v>#VALUE!</v>
      </c>
      <c r="DZ224" s="451" t="e">
        <f>AZ224/$BH224/(1-ET224)</f>
        <v>#VALUE!</v>
      </c>
      <c r="EA224" s="451" t="e">
        <f>BA224/$BH224/(1-AX224)</f>
        <v>#VALUE!</v>
      </c>
      <c r="EB224" s="451" t="e">
        <f>BB224/$BH224/(1-EU224)</f>
        <v>#VALUE!</v>
      </c>
      <c r="EC224" s="451" t="e">
        <f>BC224/$BH224/(1-EV224)</f>
        <v>#VALUE!</v>
      </c>
      <c r="ED224" s="451" t="e">
        <f>BD224/$BH224/(1-EW224)</f>
        <v>#VALUE!</v>
      </c>
      <c r="EE224" s="451" t="e">
        <f>BG224/BH224</f>
        <v>#VALUE!</v>
      </c>
      <c r="EF224" s="451" t="e">
        <f>DV224/SUM($DV224:$EE224)</f>
        <v>#VALUE!</v>
      </c>
      <c r="EG224" s="451" t="e">
        <f>DW224/SUM($DV224:$EE224)</f>
        <v>#VALUE!</v>
      </c>
      <c r="EH224" s="451" t="e">
        <f>DX224/SUM($DV224:$EE224)</f>
        <v>#VALUE!</v>
      </c>
      <c r="EI224" s="451" t="e">
        <f>DY224/SUM($DV224:$EE224)</f>
        <v>#VALUE!</v>
      </c>
      <c r="EJ224" s="451" t="e">
        <f>DZ224/SUM($DV224:$EE224)</f>
        <v>#VALUE!</v>
      </c>
      <c r="EK224" s="451" t="e">
        <f>EA224/SUM($DV224:$EE224)</f>
        <v>#VALUE!</v>
      </c>
      <c r="EL224" s="451" t="e">
        <f>EB224/SUM($DV224:$EE224)</f>
        <v>#VALUE!</v>
      </c>
      <c r="EM224" s="451" t="e">
        <f>EC224/SUM($DV224:$EE224)</f>
        <v>#VALUE!</v>
      </c>
      <c r="EN224" s="451" t="e">
        <f>ED224/SUM($DV224:$EE224)</f>
        <v>#VALUE!</v>
      </c>
      <c r="EO224" s="451" t="e">
        <f>EE224/SUM($DV224:$EE224)</f>
        <v>#VALUE!</v>
      </c>
      <c r="EP224" s="450">
        <f>EP223</f>
        <v>0.080000000000000002</v>
      </c>
      <c r="EQ224" s="450">
        <f>EQ223</f>
        <v>0.014999999999999999</v>
      </c>
      <c r="ER224" s="450">
        <f>ER223</f>
        <v>0.014999999999999999</v>
      </c>
      <c r="ES224" s="450">
        <f>ES223</f>
        <v>0.014999999999999999</v>
      </c>
      <c r="ET224" s="450">
        <f>ET223</f>
        <v>0.014999999999999999</v>
      </c>
      <c r="EU224" s="450">
        <f>EU223</f>
        <v>0.089999999999999997</v>
      </c>
      <c r="EV224" s="450">
        <f>EV223</f>
        <v>0.089999999999999997</v>
      </c>
      <c r="EW224" s="450">
        <f>EW223</f>
        <v>0.089999999999999997</v>
      </c>
      <c r="EX224" s="431" t="str">
        <f>IF(_tag_month_day!AS214="","",_tag_month_day!AS214/100)</f>
        <v/>
      </c>
      <c r="EY224" s="431" t="str">
        <f>IF(_tag_month_day!AT214="","",_tag_month_day!AT214/100)</f>
        <v/>
      </c>
      <c r="EZ224" s="431" t="str">
        <f>IF(_tag_month_day!AU214="","",_tag_month_day!AU214/100)</f>
        <v/>
      </c>
      <c r="FA224" s="431" t="str">
        <f>IF(_tag_month_day!AV214="","",_tag_month_day!AV214/100)</f>
        <v/>
      </c>
      <c r="FB224" s="431" t="str">
        <f>IF(_tag_month_day!AW214="","",_tag_month_day!AW214/100)</f>
        <v/>
      </c>
      <c r="FC224" s="431" t="str">
        <f>IF(_tag_month_day!AX214="","",_tag_month_day!AX214/100)</f>
        <v/>
      </c>
      <c r="FD224" s="449" t="str">
        <f>IF(_tag_month_day!AY214="","",_tag_month_day!AY214/100)</f>
        <v/>
      </c>
      <c r="FE224" s="449" t="str">
        <f>IF(_tag_month_day!AZ214="","",_tag_month_day!AZ214/100)</f>
        <v/>
      </c>
      <c r="FF224" s="449" t="str">
        <f>IF(_tag_month_day!BA214="","",_tag_month_day!BA214/100)</f>
        <v/>
      </c>
      <c r="FG224" s="449" t="str">
        <f>IF(_tag_month_day!BB214="","",_tag_month_day!BB214/100)</f>
        <v/>
      </c>
      <c r="FH224" s="467" t="str">
        <f>IF(_tag_month_day!BC214="","",_tag_month_day!BC214/100)</f>
        <v/>
      </c>
      <c r="FI224" s="449">
        <f>FI223</f>
        <v>0.40999999999999998</v>
      </c>
      <c r="FJ224" s="449">
        <f>FJ223</f>
        <v>0.11</v>
      </c>
      <c r="FK224" s="449">
        <f>FK223</f>
        <v>0.014999999999999999</v>
      </c>
      <c r="FL224" s="449">
        <f>FL223</f>
        <v>0</v>
      </c>
      <c r="FM224" s="467">
        <f>FM223</f>
        <v>0.0001</v>
      </c>
      <c r="FN224" s="449">
        <f>FN223</f>
        <v>0.32000000000000001</v>
      </c>
      <c r="FO224" s="449">
        <f>FO223</f>
        <v>0.20000000000000001</v>
      </c>
      <c r="FP224" s="449">
        <f>FP223</f>
        <v>0.01</v>
      </c>
      <c r="FQ224" s="449">
        <f>FQ223</f>
        <v>0</v>
      </c>
      <c r="FR224" s="467">
        <f>FR223</f>
        <v>0.0001</v>
      </c>
      <c r="FS224" s="449" t="str">
        <f>IF(_tag_month_day!BD214="","",_tag_month_day!BD214/100)</f>
        <v/>
      </c>
      <c r="FT224" s="449" t="str">
        <f>IF(_tag_month_day!BE214="","",_tag_month_day!BE214/100)</f>
        <v/>
      </c>
      <c r="FU224" s="449" t="str">
        <f>IF(_tag_month_day!BF214="","",_tag_month_day!BF214/100)</f>
        <v/>
      </c>
      <c r="FV224" s="449" t="str">
        <f>IF(_tag_month_day!BG214="","",_tag_month_day!BG214/100)</f>
        <v/>
      </c>
      <c r="FW224" s="467" t="str">
        <f>IF(_tag_month_day!BH214="","",_tag_month_day!BH214/100)</f>
        <v/>
      </c>
      <c r="FX224" s="449" t="str">
        <f>IF(_tag_month_day!BI214="","",_tag_month_day!BI214/100)</f>
        <v/>
      </c>
      <c r="FY224" s="449" t="str">
        <f>IF(_tag_month_day!BJ214="","",_tag_month_day!BJ214/100)</f>
        <v/>
      </c>
      <c r="FZ224" s="468" t="str">
        <f>IF(_tag_month_day!BK214="","",_tag_month_day!BK214/100)</f>
        <v/>
      </c>
      <c r="GA224" s="449" t="str">
        <f>IF(_tag_month_day!BL214="","",_tag_month_day!BL214/100)</f>
        <v/>
      </c>
      <c r="GB224" s="467" t="str">
        <f>IF(_tag_month_day!BM214="","",_tag_month_day!BM214/100)</f>
        <v/>
      </c>
      <c r="GC224" s="431" t="str">
        <f>IF(_tag_month_day!BN214="","",_tag_month_day!BN214/100)</f>
        <v/>
      </c>
      <c r="GD224" s="431" t="str">
        <f>IF(_tag_month_day!BO214="","",_tag_month_day!BO214/100)</f>
        <v/>
      </c>
      <c r="GE224" s="431" t="str">
        <f>IF(_tag_month_day!BP214="","",_tag_month_day!BP214/100)</f>
        <v/>
      </c>
      <c r="GF224" s="431" t="str">
        <f>IF(_tag_month_day!BQ214="","",_tag_month_day!BQ214/100)</f>
        <v/>
      </c>
      <c r="GG224" s="431" t="str">
        <f>IF(_tag_month_day!BR214="","",_tag_month_day!BR214/100)</f>
        <v/>
      </c>
      <c r="GH224" s="431" t="str">
        <f>IF(_tag_month_day!BS214="","",_tag_month_day!BS214/100)</f>
        <v/>
      </c>
      <c r="GI224" s="467" t="str">
        <f>IF(_tag_month_day!BT214="","",_tag_month_day!BT214/100)</f>
        <v/>
      </c>
      <c r="GJ224" s="469" t="str">
        <f>IF(_tag_month_day!BU214="","",_tag_month_day!BU214/100)</f>
        <v/>
      </c>
      <c r="GK224" s="470">
        <f>GK223</f>
        <v>0.070000000000000007</v>
      </c>
      <c r="GL224" s="470">
        <f>GL223</f>
        <v>0.029999999999999999</v>
      </c>
      <c r="GM224" s="471" t="str">
        <f>IF(_tag_month_day!BX214="","",_tag_month_day!BX214/100)</f>
        <v/>
      </c>
      <c r="GN224" s="470">
        <f>GN223</f>
        <v>0.070000000000000007</v>
      </c>
      <c r="GO224" s="470">
        <f>GO223</f>
        <v>0.029999999999999999</v>
      </c>
      <c r="GP224" s="470">
        <f>GP223</f>
        <v>0.089999999999999997</v>
      </c>
      <c r="GQ224" s="470">
        <f>GQ223</f>
        <v>0.029999999999999999</v>
      </c>
      <c r="GR224" s="471" t="str">
        <f>IF(_tag_month_day!CA214="","",_tag_month_day!CA214/100)</f>
        <v/>
      </c>
      <c r="GS224" s="472">
        <f>GS223</f>
        <v>0.95299999999999996</v>
      </c>
      <c r="GT224" s="472">
        <f>GT223</f>
        <v>0.55000000000000004</v>
      </c>
      <c r="GU224" s="472">
        <f>GU223</f>
        <v>0.55000000000000004</v>
      </c>
      <c r="GV224" s="472">
        <f>GV223</f>
        <v>0.55000000000000004</v>
      </c>
      <c r="GW224" s="472">
        <f>GW223</f>
        <v>0.5</v>
      </c>
      <c r="GX224" s="472">
        <f>GX223</f>
        <v>0.93500000000000005</v>
      </c>
      <c r="GY224" s="472">
        <f>GY223</f>
        <v>0.14999999999999999</v>
      </c>
      <c r="GZ224" s="472">
        <f>GZ223</f>
        <v>1</v>
      </c>
      <c r="HA224" s="474">
        <f>HA223</f>
        <v>0.047</v>
      </c>
      <c r="HB224" s="474">
        <f>HB223</f>
        <v>0.45000000000000001</v>
      </c>
      <c r="HC224" s="474">
        <f>HC223</f>
        <v>0.45000000000000001</v>
      </c>
      <c r="HD224" s="474">
        <f>HD223</f>
        <v>0.45000000000000001</v>
      </c>
      <c r="HE224" s="474">
        <f>HE223</f>
        <v>0.5</v>
      </c>
      <c r="HF224" s="474">
        <f>HF223</f>
        <v>0.065000000000000002</v>
      </c>
      <c r="HG224" s="474">
        <f>HG223</f>
        <v>0.84999999999999998</v>
      </c>
      <c r="HH224" s="474">
        <f>HH223</f>
        <v>0</v>
      </c>
      <c r="HI224" s="10">
        <f>IF(BZ224&lt;&gt;"",CK224-BV224,0)</f>
        <v>0</v>
      </c>
      <c r="HJ224" s="10" t="e">
        <f>IF(AJ224&gt;0,AH224-AJ224,0)</f>
        <v>#VALUE!</v>
      </c>
      <c r="HK224" s="466">
        <f>HK223</f>
        <v>0.84999999999999998</v>
      </c>
      <c r="HL224" s="424">
        <f>HL223</f>
        <v>550000</v>
      </c>
      <c r="HM224" s="424">
        <f>HM223</f>
        <v>480000</v>
      </c>
      <c r="HN224" s="465" t="e">
        <f>(DJ224*EZ224+DK224*FH224+DL224*FM224+DM224*FR224+DN224*FW224+DO224*GB224+DS224*GI224+DP224*GM224+DR224*GR224)*1000*2</f>
        <v>#VALUE!</v>
      </c>
      <c r="HO224" s="465" t="e">
        <f>HN224*HK224*$HO$2/HL224*1000000</f>
        <v>#VALUE!</v>
      </c>
      <c r="HP224" s="465" t="e">
        <f>HN224*HK224*$HP$2/HM224*1000000</f>
        <v>#VALUE!</v>
      </c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</row>
    <row customFormat="1" r="225" s="0">
      <c r="A225" s="420">
        <v>214</v>
      </c>
      <c r="B225" s="421">
        <f ca="1">IF(D225=D224,B224,IF(D225="夜班",B224+1,B224))</f>
        <v>43594</v>
      </c>
      <c r="C225" s="422">
        <f>C224</f>
        <v>0.041666666666666699</v>
      </c>
      <c r="D225" s="10" t="str">
        <f ca="1">IF(HOUR(G225)&lt;8,"夜班",IF(HOUR(G225)&lt;16,"白班",IF(HOUR(G225)&lt;24,"中班",0)))</f>
        <v>中班</v>
      </c>
      <c r="E225" s="10" t="e">
        <f ca="1">IF(F225=1,"甲",IF(F225=2,"乙",IF(F225=3,"丙",IF(F225=4,"丁",""))))</f>
        <v>#REF!</v>
      </c>
      <c r="F225" s="10" t="e">
        <f ca="1">SUMPRODUCT((成本日报!$A$3:$A$95=计划!B225)*(成本日报!$B$3:$B$95=计划!$D225),成本日报!$C$3:$C$95)</f>
        <v>#REF!</v>
      </c>
      <c r="G225" s="423">
        <f ca="1">G224+C224</f>
        <v>43594.874999999483</v>
      </c>
      <c r="H225" s="423">
        <f ca="1">$G225+$C225/60*10+$C225*0</f>
        <v>43594.881944443929</v>
      </c>
      <c r="I225" s="423">
        <f ca="1">$G225+$C225/60*18+$C225*0</f>
        <v>43594.88749999948</v>
      </c>
      <c r="J225" s="423">
        <f ca="1">$G225+$C225/60*0+$C225*1</f>
        <v>43594.916666666148</v>
      </c>
      <c r="K225" s="423">
        <f ca="1">$G225+$C225/60*30+$C225*2</f>
        <v>43594.979166666155</v>
      </c>
      <c r="L225" s="423">
        <f ca="1">$G225+$C225/60*0+$C225*3</f>
        <v>43594.999999999483</v>
      </c>
      <c r="M225" s="424" t="str">
        <f>IF(_tag_month_day!A215="","",_tag_month_day!A215)</f>
        <v/>
      </c>
      <c r="N225" s="424" t="str">
        <f>IF(_tag_month_day!B215="","",_tag_month_day!B215)</f>
        <v/>
      </c>
      <c r="O225" s="425" t="e">
        <f>IF(M225+N225=0,"",M225+N225)</f>
        <v>#VALUE!</v>
      </c>
      <c r="P225" s="424" t="str">
        <f>IF(_tag_month_day!C215="","",_tag_month_day!C215)</f>
        <v/>
      </c>
      <c r="Q225" s="424" t="str">
        <f>IF(_tag_month_day!D215="","",_tag_month_day!D215)</f>
        <v/>
      </c>
      <c r="R225" s="426" t="str">
        <f>IF(_tag_month_day!CB215="","",_tag_month_day!CB215/100)</f>
        <v/>
      </c>
      <c r="S225" s="427" t="str">
        <f>IF(_tag_month_day!E215="","",_tag_month_day!E215)</f>
        <v/>
      </c>
      <c r="T225" s="427" t="str">
        <f>IF(_tag_month_day!F215="","",_tag_month_day!F215)</f>
        <v/>
      </c>
      <c r="U225" s="428" t="e">
        <f>S225+T225</f>
        <v>#VALUE!</v>
      </c>
      <c r="V225" s="429" t="e">
        <f>U225/AJ225</f>
        <v>#VALUE!</v>
      </c>
      <c r="W225" s="430" t="str">
        <f>IF(_jhy_month_day!A215="","",_jhy_month_day!A215)</f>
        <v/>
      </c>
      <c r="X225" s="431" t="str">
        <f>IF(_jhy_month_day!B215="","",_jhy_month_day!B215/100)</f>
        <v/>
      </c>
      <c r="Y225" s="431" t="str">
        <f>IF(_jhy_month_day!C215="","",_jhy_month_day!C215/100)</f>
        <v/>
      </c>
      <c r="Z225" s="432">
        <f>Z221+1</f>
        <v>54</v>
      </c>
      <c r="AA225" s="433" t="str">
        <f>IF(_tag_month_day!G215="","",_tag_month_day!G215/100)</f>
        <v/>
      </c>
      <c r="AB225" s="433" t="str">
        <f>IF(_tag_month_day!H215="","",_tag_month_day!H215/100)</f>
        <v/>
      </c>
      <c r="AC225" s="434">
        <f>IF(X225="",AC224,BK225*($AV224*X225+$AW224*FD224+$AX224*FI224+$AY224*FN224+$AZ224*FS224+$BA224*FX224+$BG224*GE224)/(AV224*Y225+AX224*FK224+AW224*FF224+AY224*FP224+AZ224*FU224+BA224*FZ224+BG224*GG224+BB224*GK224+BC224*GN224+BD224*GP224))</f>
        <v>1.59963432013121</v>
      </c>
      <c r="AD225" s="435" t="str">
        <f>IF(AC225=AC224,"",AC225-AC224)</f>
        <v/>
      </c>
      <c r="AE225" s="436" t="str">
        <f>IF(1-AF225=0,"",(1-AF225))</f>
        <v/>
      </c>
      <c r="AF225" s="437">
        <v>1</v>
      </c>
      <c r="AG225" s="10" t="str">
        <f>AG224</f>
        <v>8B4</v>
      </c>
      <c r="AH225" s="438" t="str">
        <f>AH224</f>
        <v/>
      </c>
      <c r="AI225" s="424" t="e">
        <f>IF(ROUND(AJ225-AJ224,1)=0,"",AJ225-AJ224)</f>
        <v>#VALUE!</v>
      </c>
      <c r="AJ225" s="10" t="str">
        <f>IF(_tag_month_day!I215="","",_tag_month_day!I215)</f>
        <v/>
      </c>
      <c r="AK225" s="440"/>
      <c r="AL225" s="440"/>
      <c r="AM225" s="440"/>
      <c r="AN225" s="441">
        <f>AN224</f>
        <v>2</v>
      </c>
      <c r="AO225" s="441">
        <f>AO224</f>
        <v>8</v>
      </c>
      <c r="AP225" s="442" t="e">
        <f>(IF(AN225=0,AS224,AS224*(1+AO225/AN225)/(AR225+AO225/AN225)))+AT225</f>
        <v>#VALUE!</v>
      </c>
      <c r="AQ225" s="443" t="str">
        <f>IF(_tag_month_day!J215="","",_tag_month_day!J215/100)</f>
        <v/>
      </c>
      <c r="AR225" s="444">
        <f>AR224</f>
        <v>1.3</v>
      </c>
      <c r="AS225" s="445" t="e">
        <f>AQ225*(AN225*AR225+AO225)/(AN225+AO225)</f>
        <v>#VALUE!</v>
      </c>
      <c r="AT225" s="445" t="e">
        <f>(SUM(BE225:BF225)-SUM(BE224:BF224))*0.05</f>
        <v>#VALUE!</v>
      </c>
      <c r="AU225" s="446" t="str">
        <f>IF(_tag_month_day!CC215="","",IF(_tag_month_day!CC215&gt;0,_tag_month_day!CD215,_tag_month_day!CE215))</f>
        <v/>
      </c>
      <c r="AV225" s="447" t="str">
        <f>IF(_tag_month_day!L215="","",_tag_month_day!L215/100)</f>
        <v/>
      </c>
      <c r="AW225" s="431">
        <f>AW224</f>
        <v>0</v>
      </c>
      <c r="AX225" s="431">
        <f>AX224</f>
        <v>0</v>
      </c>
      <c r="AY225" s="431" t="str">
        <f>IF(_tag_month_day!M215="","",_tag_month_day!M215/100)</f>
        <v/>
      </c>
      <c r="AZ225" s="431" t="str">
        <f>IF(_tag_month_day!N215="","",_tag_month_day!N215/100)</f>
        <v/>
      </c>
      <c r="BA225" s="431" t="str">
        <f>IF(_tag_month_day!O215="","",_tag_month_day!O215/100)</f>
        <v/>
      </c>
      <c r="BB225" s="448" t="str">
        <f>IF(_tag_month_day!P215="","",_tag_month_day!P215/100)</f>
        <v/>
      </c>
      <c r="BC225" s="448">
        <f>BC224</f>
        <v>0</v>
      </c>
      <c r="BD225" s="448" t="str">
        <f>IF(_tag_month_day!Q215="","",_tag_month_day!Q215/100)</f>
        <v/>
      </c>
      <c r="BE225" s="449" t="str">
        <f>IF(_tag_month_day!R215="","",_tag_month_day!R215/100)</f>
        <v/>
      </c>
      <c r="BF225" s="388" t="e">
        <f>(AU225*(100+BE225*100))/(AJ225-AU225)/100</f>
        <v>#VALUE!</v>
      </c>
      <c r="BG225" s="450" t="e">
        <f>BE225+BF225</f>
        <v>#VALUE!</v>
      </c>
      <c r="BH225" s="451" t="e">
        <f>SUM(AV225:BF225)</f>
        <v>#VALUE!</v>
      </c>
      <c r="BI225" s="452" t="e">
        <f>IF(CX225=0,BI224,(DK225*查询!$R$5+DL225*查询!$Q$5+DM225*查询!$N$5+DN225*查询!$O$5+DO225*查询!$P$5)*AF225/CX225)</f>
        <v>#VALUE!</v>
      </c>
      <c r="BJ225" s="452" t="e">
        <f>IF(CX225=0,BJ224,(DP225*查询!$S$5+DQ225*查询!$T$5+DR225*查询!$U$5)*AF225/CX225)</f>
        <v>#VALUE!</v>
      </c>
      <c r="BK225" s="452">
        <f>BK224</f>
        <v>1</v>
      </c>
      <c r="BL225" s="453" t="e">
        <f>SUMPRODUCT((AV225:BA225)*(GS225:GX225))/((GS225:GX225)+SUM(BB225:BD225)*GY225+BG225*GZ225)</f>
        <v>#VALUE!</v>
      </c>
      <c r="BM225" s="453" t="e">
        <f>BK225*($AV225*FB225+$AW225*FD225+$AX225*FI225+$AY225*FN225+$AZ225*FS225+$BA225*FX225+$BG225*GE225)/(AV225*EY225+AX225*FK225+AW225*FF225+AY225*FP225+AZ225*FU225+BA225*FZ225+BG225*GG225+BB225*GK225+BC225*GN225+BD225*GP225)</f>
        <v>#VALUE!</v>
      </c>
      <c r="BN225" s="453" t="e">
        <f>($AV225*FC225+$AX225*FJ225+$AW225*FE225+$AY225*FO225+$AZ225*FT225+$BA225*FY225+$BG225*GF225)/($AV225*FA225+BG225*GH225+BB225*GL225+BC225*GO225+BD225*GQ225+BA225*GA225)</f>
        <v>#VALUE!</v>
      </c>
      <c r="BO225" s="454" t="e">
        <f>SUMPRODUCT(AV225:BA225*GS225:GX225)/(GS225:GX225+(BB225+BC225+BD225)*GY225+BG225)</f>
        <v>#VALUE!</v>
      </c>
      <c r="BP225" s="454" t="e">
        <f>SUMPRODUCT(AV225:BA225*GS225:GX225)/(GS225:GX225+(BB225+BC225+BD225)*GY225+BG225)</f>
        <v>#VALUE!</v>
      </c>
      <c r="BQ225" s="454" t="e">
        <f>SUMPRODUCT(AV225:BA225*GS225:GX225)/(GS225:GX225+(BB225+BC225+BD225)*GY225+BG225)</f>
        <v>#VALUE!</v>
      </c>
      <c r="BR225" s="453" t="str">
        <f>IF(_tag_month_day!T215="","",_tag_month_day!T215)</f>
        <v/>
      </c>
      <c r="BS225" s="453" t="str">
        <f>IF(_tag_month_day!U215="","",_tag_month_day!U215)</f>
        <v/>
      </c>
      <c r="BT225" s="455" t="str">
        <f>IF(CK225="","",IF((CK225&gt;=BV225-0.12)*(CK225&lt;=BV225+0.12),"合格","不合格"))</f>
        <v/>
      </c>
      <c r="BU225" s="456" t="str">
        <f>IF(_tag_month_day!V215="","",_tag_month_day!V215)</f>
        <v/>
      </c>
      <c r="BV225" s="457" t="str">
        <f>IF(_tag_month_day!W215="","",_tag_month_day!W215)</f>
        <v/>
      </c>
      <c r="BW225" s="458" t="str">
        <f>IF(_tag_month_day!X215="","",_tag_month_day!X215)</f>
        <v/>
      </c>
      <c r="BX225" s="458" t="str">
        <f>IF(_tag_month_day!Y215="","",_tag_month_day!Y215)</f>
        <v/>
      </c>
      <c r="BY225" s="459">
        <f ca="1">L225</f>
        <v>43594.999999999483</v>
      </c>
      <c r="BZ225" s="460" t="s">
        <v>429</v>
      </c>
      <c r="CA225" s="461">
        <v>0.024305555555555601</v>
      </c>
      <c r="CB225" s="424" t="str">
        <f>IF(_tag_month_day!Z215="","",_tag_month_day!Z215)</f>
        <v/>
      </c>
      <c r="CC225" s="424" t="str">
        <f>IF(_tag_month_day!AA215="","",_tag_month_day!AA215)</f>
        <v/>
      </c>
      <c r="CD225" s="424" t="str">
        <f>IF(_tag_month_day!AB215="","",_tag_month_day!AB215)</f>
        <v/>
      </c>
      <c r="CE225" s="424" t="str">
        <f>IF(_tag_month_day!AC215="","",_tag_month_day!AC215)</f>
        <v/>
      </c>
      <c r="CF225" s="424" t="str">
        <f>IF(_tag_month_day!AD215="","",_tag_month_day!AD215)</f>
        <v/>
      </c>
      <c r="CG225" s="424" t="str">
        <f>IF(_tag_month_day!AE215="","",_tag_month_day!AE215)</f>
        <v/>
      </c>
      <c r="CH225" s="424" t="str">
        <f>IF(_tag_month_day!AF215="","",_tag_month_day!AF215)</f>
        <v/>
      </c>
      <c r="CI225" s="424" t="str">
        <f>IF(_tag_month_day!AG215="","",_tag_month_day!AG215)</f>
        <v/>
      </c>
      <c r="CJ225" s="424" t="str">
        <f>IF(_tag_month_day!AH215="","",_tag_month_day!AH215)</f>
        <v/>
      </c>
      <c r="CK225" s="424" t="str">
        <f>IF(_tag_month_day!AI215="","",_tag_month_day!AI215)</f>
        <v/>
      </c>
      <c r="CL225" s="4" t="str">
        <f>IF(_tag_month_day!AJ215="","",_tag_month_day!AJ215)</f>
        <v/>
      </c>
      <c r="CM225" s="4" t="str">
        <f>IF(_tag_month_day!AK215="","",_tag_month_day!AK215)</f>
        <v/>
      </c>
      <c r="CN225" s="4" t="str">
        <f>IF(_tag_month_day!AL215="","",_tag_month_day!AL215)</f>
        <v/>
      </c>
      <c r="CO225" s="4" t="str">
        <f>IF(_tag_month_day!AM215="","",_tag_month_day!AM215)</f>
        <v/>
      </c>
      <c r="CP225" s="4" t="str">
        <f>IF(_tag_month_day!AN215="","",_tag_month_day!AN215)</f>
        <v/>
      </c>
      <c r="CQ225" s="4" t="str">
        <f>IF(_tag_month_day!AO215="","",_tag_month_day!AO215)</f>
        <v/>
      </c>
      <c r="CR225" s="462" t="str">
        <f>IF(_tag_month_day!AP215="","",_tag_month_day!AP215)</f>
        <v/>
      </c>
      <c r="CS225" s="463" t="str">
        <f>IF(_tag_month_day!AQ215="","",_tag_month_day!AQ215)</f>
        <v/>
      </c>
      <c r="CT225" s="4" t="str">
        <f>IF(_tag_month_day!AR215="","",_tag_month_day!AR215)</f>
        <v/>
      </c>
      <c r="CU225" s="464" t="e">
        <f>DU225/AJ225</f>
        <v>#VALUE!</v>
      </c>
      <c r="CV225" s="451" t="e">
        <f>BG225/BH225</f>
        <v>#VALUE!</v>
      </c>
      <c r="CW225" s="465" t="e">
        <f>AJ225*(1-CV225)*CU225*AF225</f>
        <v>#VALUE!</v>
      </c>
      <c r="CX225" s="465" t="e">
        <f>CW225*94%</f>
        <v>#VALUE!</v>
      </c>
      <c r="CY225" s="466" t="e">
        <f>IF(CX225=0,0,DS225/(DS225+CX225))</f>
        <v>#VALUE!</v>
      </c>
      <c r="CZ225" s="465" t="e">
        <f>$AJ225*EF225</f>
        <v>#VALUE!</v>
      </c>
      <c r="DA225" s="465" t="e">
        <f>$AJ225*EG225</f>
        <v>#VALUE!</v>
      </c>
      <c r="DB225" s="465" t="e">
        <f>$AJ225*EH225</f>
        <v>#VALUE!</v>
      </c>
      <c r="DC225" s="465" t="e">
        <f>$AJ225*EI225</f>
        <v>#VALUE!</v>
      </c>
      <c r="DD225" s="465" t="e">
        <f>$AJ225*EJ225</f>
        <v>#VALUE!</v>
      </c>
      <c r="DE225" s="465" t="e">
        <f>$AJ225*EK225</f>
        <v>#VALUE!</v>
      </c>
      <c r="DF225" s="465" t="e">
        <f>$AJ225*EL225</f>
        <v>#VALUE!</v>
      </c>
      <c r="DG225" s="465" t="e">
        <f>$AJ225*EM225</f>
        <v>#VALUE!</v>
      </c>
      <c r="DH225" s="465" t="e">
        <f>$AJ225*EN225</f>
        <v>#VALUE!</v>
      </c>
      <c r="DI225" s="465" t="e">
        <f>$AJ225*EO225</f>
        <v>#VALUE!</v>
      </c>
      <c r="DJ225" s="465" t="e">
        <f>CZ225*(1-EP225)</f>
        <v>#VALUE!</v>
      </c>
      <c r="DK225" s="465" t="e">
        <f>DA225*(1-ER225)</f>
        <v>#VALUE!</v>
      </c>
      <c r="DL225" s="465" t="e">
        <f>DB225*(1-EQ225)</f>
        <v>#VALUE!</v>
      </c>
      <c r="DM225" s="465" t="e">
        <f>DC225*(1-ES225)</f>
        <v>#VALUE!</v>
      </c>
      <c r="DN225" s="465" t="e">
        <f>DD225*(1-ET225)</f>
        <v>#VALUE!</v>
      </c>
      <c r="DO225" s="465" t="e">
        <f>DE225</f>
        <v>#VALUE!</v>
      </c>
      <c r="DP225" s="465" t="e">
        <f>DF225*(1-EU225)</f>
        <v>#VALUE!</v>
      </c>
      <c r="DQ225" s="465" t="e">
        <f>DG225*(1-EV225)</f>
        <v>#VALUE!</v>
      </c>
      <c r="DR225" s="465" t="e">
        <f>DH225*(1-EW225)</f>
        <v>#VALUE!</v>
      </c>
      <c r="DS225" s="465" t="e">
        <f>DI225</f>
        <v>#VALUE!</v>
      </c>
      <c r="DT225" s="465" t="e">
        <f>SUM(DJ225:DS225)</f>
        <v>#VALUE!</v>
      </c>
      <c r="DU225" s="465" t="e">
        <f>(GS225:GX225)+(DP225+DQ225+DR225)*GY225+DS225</f>
        <v>#VALUE!</v>
      </c>
      <c r="DV225" s="451" t="e">
        <f>AV225/$BH225/(1-EP225)</f>
        <v>#VALUE!</v>
      </c>
      <c r="DW225" s="451" t="e">
        <f>AW225/$BH225/(1-ER225)</f>
        <v>#VALUE!</v>
      </c>
      <c r="DX225" s="451" t="e">
        <f>AX225/$BH225/(1-EQ225)</f>
        <v>#VALUE!</v>
      </c>
      <c r="DY225" s="451" t="e">
        <f>AY225/$BH225/(1-ES225)</f>
        <v>#VALUE!</v>
      </c>
      <c r="DZ225" s="451" t="e">
        <f>AZ225/$BH225/(1-ET225)</f>
        <v>#VALUE!</v>
      </c>
      <c r="EA225" s="451" t="e">
        <f>BA225/$BH225/(1-AX225)</f>
        <v>#VALUE!</v>
      </c>
      <c r="EB225" s="451" t="e">
        <f>BB225/$BH225/(1-EU225)</f>
        <v>#VALUE!</v>
      </c>
      <c r="EC225" s="451" t="e">
        <f>BC225/$BH225/(1-EV225)</f>
        <v>#VALUE!</v>
      </c>
      <c r="ED225" s="451" t="e">
        <f>BD225/$BH225/(1-EW225)</f>
        <v>#VALUE!</v>
      </c>
      <c r="EE225" s="451" t="e">
        <f>BG225/BH225</f>
        <v>#VALUE!</v>
      </c>
      <c r="EF225" s="451" t="e">
        <f>DV225/SUM($DV225:$EE225)</f>
        <v>#VALUE!</v>
      </c>
      <c r="EG225" s="451" t="e">
        <f>DW225/SUM($DV225:$EE225)</f>
        <v>#VALUE!</v>
      </c>
      <c r="EH225" s="451" t="e">
        <f>DX225/SUM($DV225:$EE225)</f>
        <v>#VALUE!</v>
      </c>
      <c r="EI225" s="451" t="e">
        <f>DY225/SUM($DV225:$EE225)</f>
        <v>#VALUE!</v>
      </c>
      <c r="EJ225" s="451" t="e">
        <f>DZ225/SUM($DV225:$EE225)</f>
        <v>#VALUE!</v>
      </c>
      <c r="EK225" s="451" t="e">
        <f>EA225/SUM($DV225:$EE225)</f>
        <v>#VALUE!</v>
      </c>
      <c r="EL225" s="451" t="e">
        <f>EB225/SUM($DV225:$EE225)</f>
        <v>#VALUE!</v>
      </c>
      <c r="EM225" s="451" t="e">
        <f>EC225/SUM($DV225:$EE225)</f>
        <v>#VALUE!</v>
      </c>
      <c r="EN225" s="451" t="e">
        <f>ED225/SUM($DV225:$EE225)</f>
        <v>#VALUE!</v>
      </c>
      <c r="EO225" s="451" t="e">
        <f>EE225/SUM($DV225:$EE225)</f>
        <v>#VALUE!</v>
      </c>
      <c r="EP225" s="450">
        <f>EP224</f>
        <v>0.080000000000000002</v>
      </c>
      <c r="EQ225" s="450">
        <f>EQ224</f>
        <v>0.014999999999999999</v>
      </c>
      <c r="ER225" s="450">
        <f>ER224</f>
        <v>0.014999999999999999</v>
      </c>
      <c r="ES225" s="450">
        <f>ES224</f>
        <v>0.014999999999999999</v>
      </c>
      <c r="ET225" s="450">
        <f>ET224</f>
        <v>0.014999999999999999</v>
      </c>
      <c r="EU225" s="450">
        <f>EU224</f>
        <v>0.089999999999999997</v>
      </c>
      <c r="EV225" s="450">
        <f>EV224</f>
        <v>0.089999999999999997</v>
      </c>
      <c r="EW225" s="450">
        <f>EW224</f>
        <v>0.089999999999999997</v>
      </c>
      <c r="EX225" s="431" t="str">
        <f>IF(_tag_month_day!AS215="","",_tag_month_day!AS215/100)</f>
        <v/>
      </c>
      <c r="EY225" s="431" t="str">
        <f>IF(_tag_month_day!AT215="","",_tag_month_day!AT215/100)</f>
        <v/>
      </c>
      <c r="EZ225" s="431" t="str">
        <f>IF(_tag_month_day!AU215="","",_tag_month_day!AU215/100)</f>
        <v/>
      </c>
      <c r="FA225" s="431" t="str">
        <f>IF(_tag_month_day!AV215="","",_tag_month_day!AV215/100)</f>
        <v/>
      </c>
      <c r="FB225" s="431" t="str">
        <f>IF(_tag_month_day!AW215="","",_tag_month_day!AW215/100)</f>
        <v/>
      </c>
      <c r="FC225" s="431" t="str">
        <f>IF(_tag_month_day!AX215="","",_tag_month_day!AX215/100)</f>
        <v/>
      </c>
      <c r="FD225" s="449" t="str">
        <f>IF(_tag_month_day!AY215="","",_tag_month_day!AY215/100)</f>
        <v/>
      </c>
      <c r="FE225" s="449" t="str">
        <f>IF(_tag_month_day!AZ215="","",_tag_month_day!AZ215/100)</f>
        <v/>
      </c>
      <c r="FF225" s="449" t="str">
        <f>IF(_tag_month_day!BA215="","",_tag_month_day!BA215/100)</f>
        <v/>
      </c>
      <c r="FG225" s="449" t="str">
        <f>IF(_tag_month_day!BB215="","",_tag_month_day!BB215/100)</f>
        <v/>
      </c>
      <c r="FH225" s="467" t="str">
        <f>IF(_tag_month_day!BC215="","",_tag_month_day!BC215/100)</f>
        <v/>
      </c>
      <c r="FI225" s="449">
        <f>FI224</f>
        <v>0.40999999999999998</v>
      </c>
      <c r="FJ225" s="449">
        <f>FJ224</f>
        <v>0.11</v>
      </c>
      <c r="FK225" s="449">
        <f>FK224</f>
        <v>0.014999999999999999</v>
      </c>
      <c r="FL225" s="449">
        <f>FL224</f>
        <v>0</v>
      </c>
      <c r="FM225" s="467">
        <f>FM224</f>
        <v>0.0001</v>
      </c>
      <c r="FN225" s="449">
        <f>FN224</f>
        <v>0.32000000000000001</v>
      </c>
      <c r="FO225" s="449">
        <f>FO224</f>
        <v>0.20000000000000001</v>
      </c>
      <c r="FP225" s="449">
        <f>FP224</f>
        <v>0.01</v>
      </c>
      <c r="FQ225" s="449">
        <f>FQ224</f>
        <v>0</v>
      </c>
      <c r="FR225" s="467">
        <f>FR224</f>
        <v>0.0001</v>
      </c>
      <c r="FS225" s="449" t="str">
        <f>IF(_tag_month_day!BD215="","",_tag_month_day!BD215/100)</f>
        <v/>
      </c>
      <c r="FT225" s="449" t="str">
        <f>IF(_tag_month_day!BE215="","",_tag_month_day!BE215/100)</f>
        <v/>
      </c>
      <c r="FU225" s="449" t="str">
        <f>IF(_tag_month_day!BF215="","",_tag_month_day!BF215/100)</f>
        <v/>
      </c>
      <c r="FV225" s="449" t="str">
        <f>IF(_tag_month_day!BG215="","",_tag_month_day!BG215/100)</f>
        <v/>
      </c>
      <c r="FW225" s="467" t="str">
        <f>IF(_tag_month_day!BH215="","",_tag_month_day!BH215/100)</f>
        <v/>
      </c>
      <c r="FX225" s="449" t="str">
        <f>IF(_tag_month_day!BI215="","",_tag_month_day!BI215/100)</f>
        <v/>
      </c>
      <c r="FY225" s="449" t="str">
        <f>IF(_tag_month_day!BJ215="","",_tag_month_day!BJ215/100)</f>
        <v/>
      </c>
      <c r="FZ225" s="468" t="str">
        <f>IF(_tag_month_day!BK215="","",_tag_month_day!BK215/100)</f>
        <v/>
      </c>
      <c r="GA225" s="449" t="str">
        <f>IF(_tag_month_day!BL215="","",_tag_month_day!BL215/100)</f>
        <v/>
      </c>
      <c r="GB225" s="467" t="str">
        <f>IF(_tag_month_day!BM215="","",_tag_month_day!BM215/100)</f>
        <v/>
      </c>
      <c r="GC225" s="431" t="str">
        <f>IF(_tag_month_day!BN215="","",_tag_month_day!BN215/100)</f>
        <v/>
      </c>
      <c r="GD225" s="431" t="str">
        <f>IF(_tag_month_day!BO215="","",_tag_month_day!BO215/100)</f>
        <v/>
      </c>
      <c r="GE225" s="431" t="str">
        <f>IF(_tag_month_day!BP215="","",_tag_month_day!BP215/100)</f>
        <v/>
      </c>
      <c r="GF225" s="431" t="str">
        <f>IF(_tag_month_day!BQ215="","",_tag_month_day!BQ215/100)</f>
        <v/>
      </c>
      <c r="GG225" s="431" t="str">
        <f>IF(_tag_month_day!BR215="","",_tag_month_day!BR215/100)</f>
        <v/>
      </c>
      <c r="GH225" s="431" t="str">
        <f>IF(_tag_month_day!BS215="","",_tag_month_day!BS215/100)</f>
        <v/>
      </c>
      <c r="GI225" s="467" t="str">
        <f>IF(_tag_month_day!BT215="","",_tag_month_day!BT215/100)</f>
        <v/>
      </c>
      <c r="GJ225" s="469" t="str">
        <f>IF(_tag_month_day!BU215="","",_tag_month_day!BU215/100)</f>
        <v/>
      </c>
      <c r="GK225" s="470">
        <f>GK224</f>
        <v>0.070000000000000007</v>
      </c>
      <c r="GL225" s="470">
        <f>GL224</f>
        <v>0.029999999999999999</v>
      </c>
      <c r="GM225" s="471" t="str">
        <f>IF(_tag_month_day!BX215="","",_tag_month_day!BX215/100)</f>
        <v/>
      </c>
      <c r="GN225" s="470">
        <f>GN224</f>
        <v>0.070000000000000007</v>
      </c>
      <c r="GO225" s="470">
        <f>GO224</f>
        <v>0.029999999999999999</v>
      </c>
      <c r="GP225" s="470">
        <f>GP224</f>
        <v>0.089999999999999997</v>
      </c>
      <c r="GQ225" s="470">
        <f>GQ224</f>
        <v>0.029999999999999999</v>
      </c>
      <c r="GR225" s="471" t="str">
        <f>IF(_tag_month_day!CA215="","",_tag_month_day!CA215/100)</f>
        <v/>
      </c>
      <c r="GS225" s="472">
        <f>GS224</f>
        <v>0.95299999999999996</v>
      </c>
      <c r="GT225" s="472">
        <f>GT224</f>
        <v>0.55000000000000004</v>
      </c>
      <c r="GU225" s="472">
        <f>GU224</f>
        <v>0.55000000000000004</v>
      </c>
      <c r="GV225" s="472">
        <f>GV224</f>
        <v>0.55000000000000004</v>
      </c>
      <c r="GW225" s="472">
        <f>GW224</f>
        <v>0.5</v>
      </c>
      <c r="GX225" s="472">
        <f>GX224</f>
        <v>0.93500000000000005</v>
      </c>
      <c r="GY225" s="472">
        <f>GY224</f>
        <v>0.14999999999999999</v>
      </c>
      <c r="GZ225" s="472">
        <f>GZ224</f>
        <v>1</v>
      </c>
      <c r="HA225" s="474">
        <f>HA224</f>
        <v>0.047</v>
      </c>
      <c r="HB225" s="474">
        <f>HB224</f>
        <v>0.45000000000000001</v>
      </c>
      <c r="HC225" s="474">
        <f>HC224</f>
        <v>0.45000000000000001</v>
      </c>
      <c r="HD225" s="474">
        <f>HD224</f>
        <v>0.45000000000000001</v>
      </c>
      <c r="HE225" s="474">
        <f>HE224</f>
        <v>0.5</v>
      </c>
      <c r="HF225" s="474">
        <f>HF224</f>
        <v>0.065000000000000002</v>
      </c>
      <c r="HG225" s="474">
        <f>HG224</f>
        <v>0.84999999999999998</v>
      </c>
      <c r="HH225" s="474">
        <f>HH224</f>
        <v>0</v>
      </c>
      <c r="HI225" s="10" t="e">
        <f>IF(BZ225&lt;&gt;"",CK225-BV225,0)</f>
        <v>#VALUE!</v>
      </c>
      <c r="HJ225" s="10" t="e">
        <f>IF(AJ225&gt;0,AH225-AJ225,0)</f>
        <v>#VALUE!</v>
      </c>
      <c r="HK225" s="466">
        <f>HK224</f>
        <v>0.84999999999999998</v>
      </c>
      <c r="HL225" s="424">
        <f>HL224</f>
        <v>550000</v>
      </c>
      <c r="HM225" s="424">
        <f>HM224</f>
        <v>480000</v>
      </c>
      <c r="HN225" s="465" t="e">
        <f>(DJ225*EZ225+DK225*FH225+DL225*FM225+DM225*FR225+DN225*FW225+DO225*GB225+DS225*GI225+DP225*GM225+DR225*GR225)*1000*2</f>
        <v>#VALUE!</v>
      </c>
      <c r="HO225" s="465" t="e">
        <f>HN225*HK225*$HO$2/HL225*1000000</f>
        <v>#VALUE!</v>
      </c>
      <c r="HP225" s="465" t="e">
        <f>HN225*HK225*$HP$2/HM225*1000000</f>
        <v>#VALUE!</v>
      </c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</row>
    <row customFormat="1" r="226" s="0">
      <c r="A226" s="420">
        <v>215</v>
      </c>
      <c r="B226" s="421">
        <f ca="1">IF(D226=D225,B225,IF(D226="夜班",B225+1,B225))</f>
        <v>43594</v>
      </c>
      <c r="C226" s="422">
        <f>C225</f>
        <v>0.041666666666666699</v>
      </c>
      <c r="D226" s="10" t="str">
        <f ca="1">IF(HOUR(G226)&lt;8,"夜班",IF(HOUR(G226)&lt;16,"白班",IF(HOUR(G226)&lt;24,"中班",0)))</f>
        <v>中班</v>
      </c>
      <c r="E226" s="10" t="e">
        <f ca="1">IF(F226=1,"甲",IF(F226=2,"乙",IF(F226=3,"丙",IF(F226=4,"丁",""))))</f>
        <v>#REF!</v>
      </c>
      <c r="F226" s="10" t="e">
        <f ca="1">SUMPRODUCT((成本日报!$A$3:$A$95=计划!B226)*(成本日报!$B$3:$B$95=计划!$D226),成本日报!$C$3:$C$95)</f>
        <v>#REF!</v>
      </c>
      <c r="G226" s="423">
        <f ca="1">G225+C225</f>
        <v>43594.916666666148</v>
      </c>
      <c r="H226" s="423">
        <f ca="1">$G226+$C226/60*10+$C226*0</f>
        <v>43594.923611110593</v>
      </c>
      <c r="I226" s="423">
        <f ca="1">$G226+$C226/60*18+$C226*0</f>
        <v>43594.929166666145</v>
      </c>
      <c r="J226" s="423">
        <f ca="1">$G226+$C226/60*0+$C226*1</f>
        <v>43594.958333332812</v>
      </c>
      <c r="K226" s="423">
        <f ca="1">$G226+$C226/60*30+$C226*2</f>
        <v>43595.020833332819</v>
      </c>
      <c r="L226" s="423">
        <f ca="1">$G226+$C226/60*0+$C226*3</f>
        <v>43595.041666666148</v>
      </c>
      <c r="M226" s="424" t="str">
        <f>IF(_tag_month_day!A216="","",_tag_month_day!A216)</f>
        <v/>
      </c>
      <c r="N226" s="424" t="str">
        <f>IF(_tag_month_day!B216="","",_tag_month_day!B216)</f>
        <v/>
      </c>
      <c r="O226" s="425" t="e">
        <f>IF(M226+N226=0,"",M226+N226)</f>
        <v>#VALUE!</v>
      </c>
      <c r="P226" s="424" t="str">
        <f>IF(_tag_month_day!C216="","",_tag_month_day!C216)</f>
        <v/>
      </c>
      <c r="Q226" s="424" t="str">
        <f>IF(_tag_month_day!D216="","",_tag_month_day!D216)</f>
        <v/>
      </c>
      <c r="R226" s="426" t="str">
        <f>IF(_tag_month_day!CB216="","",_tag_month_day!CB216/100)</f>
        <v/>
      </c>
      <c r="S226" s="427" t="str">
        <f>IF(_tag_month_day!E216="","",_tag_month_day!E216)</f>
        <v/>
      </c>
      <c r="T226" s="427" t="str">
        <f>IF(_tag_month_day!F216="","",_tag_month_day!F216)</f>
        <v/>
      </c>
      <c r="U226" s="428" t="e">
        <f>S226+T226</f>
        <v>#VALUE!</v>
      </c>
      <c r="V226" s="429" t="e">
        <f>U226/AJ226</f>
        <v>#VALUE!</v>
      </c>
      <c r="W226" s="430" t="str">
        <f>IF(_jhy_month_day!A216="","",_jhy_month_day!A216)</f>
        <v/>
      </c>
      <c r="X226" s="431" t="str">
        <f>IF(_jhy_month_day!B216="","",_jhy_month_day!B216/100)</f>
        <v/>
      </c>
      <c r="Y226" s="431" t="str">
        <f>IF(_jhy_month_day!C216="","",_jhy_month_day!C216/100)</f>
        <v/>
      </c>
      <c r="Z226" s="432">
        <f>Z222+1</f>
        <v>54</v>
      </c>
      <c r="AA226" s="433" t="str">
        <f>IF(_tag_month_day!G216="","",_tag_month_day!G216/100)</f>
        <v/>
      </c>
      <c r="AB226" s="433" t="str">
        <f>IF(_tag_month_day!H216="","",_tag_month_day!H216/100)</f>
        <v/>
      </c>
      <c r="AC226" s="434">
        <f>IF(X226="",AC225,BK226*($AV225*X226+$AW225*FD225+$AX225*FI225+$AY225*FN225+$AZ225*FS225+$BA225*FX225+$BG225*GE225)/(AV225*Y226+AX225*FK225+AW225*FF225+AY225*FP225+AZ225*FU225+BA225*FZ225+BG225*GG225+BB225*GK225+BC225*GN225+BD225*GP225))</f>
        <v>1.59963432013121</v>
      </c>
      <c r="AD226" s="435" t="str">
        <f>IF(AC226=AC225,"",AC226-AC225)</f>
        <v/>
      </c>
      <c r="AE226" s="436" t="str">
        <f>IF(1-AF226=0,"",(1-AF226))</f>
        <v/>
      </c>
      <c r="AF226" s="437">
        <v>1</v>
      </c>
      <c r="AG226" s="10" t="str">
        <f>AG225</f>
        <v>8B4</v>
      </c>
      <c r="AH226" s="438" t="str">
        <f>AH225</f>
        <v/>
      </c>
      <c r="AI226" s="424" t="e">
        <f>IF(ROUND(AJ226-AJ225,1)=0,"",AJ226-AJ225)</f>
        <v>#VALUE!</v>
      </c>
      <c r="AJ226" s="10" t="str">
        <f>IF(_tag_month_day!I216="","",_tag_month_day!I216)</f>
        <v/>
      </c>
      <c r="AK226" s="440"/>
      <c r="AL226" s="440"/>
      <c r="AM226" s="440"/>
      <c r="AN226" s="441">
        <f>AN225</f>
        <v>2</v>
      </c>
      <c r="AO226" s="441">
        <f>AO225</f>
        <v>8</v>
      </c>
      <c r="AP226" s="442" t="e">
        <f>(IF(AN226=0,AS225,AS225*(1+AO226/AN226)/(AR226+AO226/AN226)))+AT226</f>
        <v>#VALUE!</v>
      </c>
      <c r="AQ226" s="443" t="str">
        <f>IF(_tag_month_day!J216="","",_tag_month_day!J216/100)</f>
        <v/>
      </c>
      <c r="AR226" s="444">
        <f>AR225</f>
        <v>1.3</v>
      </c>
      <c r="AS226" s="445" t="e">
        <f>AQ226*(AN226*AR226+AO226)/(AN226+AO226)</f>
        <v>#VALUE!</v>
      </c>
      <c r="AT226" s="445" t="e">
        <f>(SUM(BE226:BF226)-SUM(BE225:BF225))*0.05</f>
        <v>#VALUE!</v>
      </c>
      <c r="AU226" s="446" t="str">
        <f>IF(_tag_month_day!CC216="","",IF(_tag_month_day!CC216&gt;0,_tag_month_day!CD216,_tag_month_day!CE216))</f>
        <v/>
      </c>
      <c r="AV226" s="447" t="str">
        <f>IF(_tag_month_day!L216="","",_tag_month_day!L216/100)</f>
        <v/>
      </c>
      <c r="AW226" s="431">
        <f>AW225</f>
        <v>0</v>
      </c>
      <c r="AX226" s="431">
        <f>AX225</f>
        <v>0</v>
      </c>
      <c r="AY226" s="431" t="str">
        <f>IF(_tag_month_day!M216="","",_tag_month_day!M216/100)</f>
        <v/>
      </c>
      <c r="AZ226" s="431" t="str">
        <f>IF(_tag_month_day!N216="","",_tag_month_day!N216/100)</f>
        <v/>
      </c>
      <c r="BA226" s="431" t="str">
        <f>IF(_tag_month_day!O216="","",_tag_month_day!O216/100)</f>
        <v/>
      </c>
      <c r="BB226" s="448" t="str">
        <f>IF(_tag_month_day!P216="","",_tag_month_day!P216/100)</f>
        <v/>
      </c>
      <c r="BC226" s="448">
        <f>BC225</f>
        <v>0</v>
      </c>
      <c r="BD226" s="448" t="str">
        <f>IF(_tag_month_day!Q216="","",_tag_month_day!Q216/100)</f>
        <v/>
      </c>
      <c r="BE226" s="449" t="str">
        <f>IF(_tag_month_day!R216="","",_tag_month_day!R216/100)</f>
        <v/>
      </c>
      <c r="BF226" s="388" t="e">
        <f>(AU226*(100+BE226*100))/(AJ226-AU226)/100</f>
        <v>#VALUE!</v>
      </c>
      <c r="BG226" s="450" t="e">
        <f>BE226+BF226</f>
        <v>#VALUE!</v>
      </c>
      <c r="BH226" s="451" t="e">
        <f>SUM(AV226:BF226)</f>
        <v>#VALUE!</v>
      </c>
      <c r="BI226" s="452" t="e">
        <f>IF(CX226=0,BI225,(DK226*查询!$R$5+DL226*查询!$Q$5+DM226*查询!$N$5+DN226*查询!$O$5+DO226*查询!$P$5)*AF226/CX226)</f>
        <v>#VALUE!</v>
      </c>
      <c r="BJ226" s="452" t="e">
        <f>IF(CX226=0,BJ225,(DP226*查询!$S$5+DQ226*查询!$T$5+DR226*查询!$U$5)*AF226/CX226)</f>
        <v>#VALUE!</v>
      </c>
      <c r="BK226" s="452">
        <f>BK225</f>
        <v>1</v>
      </c>
      <c r="BL226" s="453" t="e">
        <f>SUMPRODUCT((AV226:BA226)*(GS226:GX226))/((GS226:GX226)+SUM(BB226:BD226)*GY226+BG226*GZ226)</f>
        <v>#VALUE!</v>
      </c>
      <c r="BM226" s="453" t="e">
        <f>BK226*($AV226*FB226+$AW226*FD226+$AX226*FI226+$AY226*FN226+$AZ226*FS226+$BA226*FX226+$BG226*GE226)/(AV226*EY226+AX226*FK226+AW226*FF226+AY226*FP226+AZ226*FU226+BA226*FZ226+BG226*GG226+BB226*GK226+BC226*GN226+BD226*GP226)</f>
        <v>#VALUE!</v>
      </c>
      <c r="BN226" s="453" t="e">
        <f>($AV226*FC226+$AX226*FJ226+$AW226*FE226+$AY226*FO226+$AZ226*FT226+$BA226*FY226+$BG226*GF226)/($AV226*FA226+BG226*GH226+BB226*GL226+BC226*GO226+BD226*GQ226+BA226*GA226)</f>
        <v>#VALUE!</v>
      </c>
      <c r="BO226" s="454" t="e">
        <f>SUMPRODUCT(AV226:BA226*GS226:GX226)/(GS226:GX226+(BB226+BC226+BD226)*GY226+BG226)</f>
        <v>#VALUE!</v>
      </c>
      <c r="BP226" s="454" t="e">
        <f>SUMPRODUCT(AV226:BA226*GS226:GX226)/(GS226:GX226+(BB226+BC226+BD226)*GY226+BG226)</f>
        <v>#VALUE!</v>
      </c>
      <c r="BQ226" s="454" t="e">
        <f>SUMPRODUCT(AV226:BA226*GS226:GX226)/(GS226:GX226+(BB226+BC226+BD226)*GY226+BG226)</f>
        <v>#VALUE!</v>
      </c>
      <c r="BR226" s="453" t="str">
        <f>IF(_tag_month_day!T216="","",_tag_month_day!T216)</f>
        <v/>
      </c>
      <c r="BS226" s="453" t="str">
        <f>IF(_tag_month_day!U216="","",_tag_month_day!U216)</f>
        <v/>
      </c>
      <c r="BT226" s="455" t="str">
        <f>IF(CK226="","",IF((CK226&gt;=BV226-0.12)*(CK226&lt;=BV226+0.12),"合格","不合格"))</f>
        <v/>
      </c>
      <c r="BU226" s="456" t="str">
        <f>IF(_tag_month_day!V216="","",_tag_month_day!V216)</f>
        <v/>
      </c>
      <c r="BV226" s="457" t="str">
        <f>IF(_tag_month_day!W216="","",_tag_month_day!W216)</f>
        <v/>
      </c>
      <c r="BW226" s="458" t="str">
        <f>IF(_tag_month_day!X216="","",_tag_month_day!X216)</f>
        <v/>
      </c>
      <c r="BX226" s="458" t="str">
        <f>IF(_tag_month_day!Y216="","",_tag_month_day!Y216)</f>
        <v/>
      </c>
      <c r="BY226" s="459">
        <f ca="1">L226</f>
        <v>43595.041666666148</v>
      </c>
      <c r="BZ226" s="460"/>
      <c r="CA226" s="461"/>
      <c r="CB226" s="424" t="str">
        <f>IF(_tag_month_day!Z216="","",_tag_month_day!Z216)</f>
        <v/>
      </c>
      <c r="CC226" s="424" t="str">
        <f>IF(_tag_month_day!AA216="","",_tag_month_day!AA216)</f>
        <v/>
      </c>
      <c r="CD226" s="424" t="str">
        <f>IF(_tag_month_day!AB216="","",_tag_month_day!AB216)</f>
        <v/>
      </c>
      <c r="CE226" s="424" t="str">
        <f>IF(_tag_month_day!AC216="","",_tag_month_day!AC216)</f>
        <v/>
      </c>
      <c r="CF226" s="424" t="str">
        <f>IF(_tag_month_day!AD216="","",_tag_month_day!AD216)</f>
        <v/>
      </c>
      <c r="CG226" s="424" t="str">
        <f>IF(_tag_month_day!AE216="","",_tag_month_day!AE216)</f>
        <v/>
      </c>
      <c r="CH226" s="424" t="str">
        <f>IF(_tag_month_day!AF216="","",_tag_month_day!AF216)</f>
        <v/>
      </c>
      <c r="CI226" s="424" t="str">
        <f>IF(_tag_month_day!AG216="","",_tag_month_day!AG216)</f>
        <v/>
      </c>
      <c r="CJ226" s="424" t="str">
        <f>IF(_tag_month_day!AH216="","",_tag_month_day!AH216)</f>
        <v/>
      </c>
      <c r="CK226" s="424" t="str">
        <f>IF(_tag_month_day!AI216="","",_tag_month_day!AI216)</f>
        <v/>
      </c>
      <c r="CL226" s="4" t="str">
        <f>IF(_tag_month_day!AJ216="","",_tag_month_day!AJ216)</f>
        <v/>
      </c>
      <c r="CM226" s="4" t="str">
        <f>IF(_tag_month_day!AK216="","",_tag_month_day!AK216)</f>
        <v/>
      </c>
      <c r="CN226" s="4" t="str">
        <f>IF(_tag_month_day!AL216="","",_tag_month_day!AL216)</f>
        <v/>
      </c>
      <c r="CO226" s="4" t="str">
        <f>IF(_tag_month_day!AM216="","",_tag_month_day!AM216)</f>
        <v/>
      </c>
      <c r="CP226" s="4" t="str">
        <f>IF(_tag_month_day!AN216="","",_tag_month_day!AN216)</f>
        <v/>
      </c>
      <c r="CQ226" s="4" t="str">
        <f>IF(_tag_month_day!AO216="","",_tag_month_day!AO216)</f>
        <v/>
      </c>
      <c r="CR226" s="462" t="str">
        <f>IF(_tag_month_day!AP216="","",_tag_month_day!AP216)</f>
        <v/>
      </c>
      <c r="CS226" s="463" t="str">
        <f>IF(_tag_month_day!AQ216="","",_tag_month_day!AQ216)</f>
        <v/>
      </c>
      <c r="CT226" s="4" t="str">
        <f>IF(_tag_month_day!AR216="","",_tag_month_day!AR216)</f>
        <v/>
      </c>
      <c r="CU226" s="464" t="e">
        <f>DU226/AJ226</f>
        <v>#VALUE!</v>
      </c>
      <c r="CV226" s="451" t="e">
        <f>BG226/BH226</f>
        <v>#VALUE!</v>
      </c>
      <c r="CW226" s="465" t="e">
        <f>AJ226*(1-CV226)*CU226*AF226</f>
        <v>#VALUE!</v>
      </c>
      <c r="CX226" s="465" t="e">
        <f>CW226*94%</f>
        <v>#VALUE!</v>
      </c>
      <c r="CY226" s="466" t="e">
        <f>IF(CX226=0,0,DS226/(DS226+CX226))</f>
        <v>#VALUE!</v>
      </c>
      <c r="CZ226" s="465" t="e">
        <f>$AJ226*EF226</f>
        <v>#VALUE!</v>
      </c>
      <c r="DA226" s="465" t="e">
        <f>$AJ226*EG226</f>
        <v>#VALUE!</v>
      </c>
      <c r="DB226" s="465" t="e">
        <f>$AJ226*EH226</f>
        <v>#VALUE!</v>
      </c>
      <c r="DC226" s="465" t="e">
        <f>$AJ226*EI226</f>
        <v>#VALUE!</v>
      </c>
      <c r="DD226" s="465" t="e">
        <f>$AJ226*EJ226</f>
        <v>#VALUE!</v>
      </c>
      <c r="DE226" s="465" t="e">
        <f>$AJ226*EK226</f>
        <v>#VALUE!</v>
      </c>
      <c r="DF226" s="465" t="e">
        <f>$AJ226*EL226</f>
        <v>#VALUE!</v>
      </c>
      <c r="DG226" s="465" t="e">
        <f>$AJ226*EM226</f>
        <v>#VALUE!</v>
      </c>
      <c r="DH226" s="465" t="e">
        <f>$AJ226*EN226</f>
        <v>#VALUE!</v>
      </c>
      <c r="DI226" s="465" t="e">
        <f>$AJ226*EO226</f>
        <v>#VALUE!</v>
      </c>
      <c r="DJ226" s="465" t="e">
        <f>CZ226*(1-EP226)</f>
        <v>#VALUE!</v>
      </c>
      <c r="DK226" s="465" t="e">
        <f>DA226*(1-ER226)</f>
        <v>#VALUE!</v>
      </c>
      <c r="DL226" s="465" t="e">
        <f>DB226*(1-EQ226)</f>
        <v>#VALUE!</v>
      </c>
      <c r="DM226" s="465" t="e">
        <f>DC226*(1-ES226)</f>
        <v>#VALUE!</v>
      </c>
      <c r="DN226" s="465" t="e">
        <f>DD226*(1-ET226)</f>
        <v>#VALUE!</v>
      </c>
      <c r="DO226" s="465" t="e">
        <f>DE226</f>
        <v>#VALUE!</v>
      </c>
      <c r="DP226" s="465" t="e">
        <f>DF226*(1-EU226)</f>
        <v>#VALUE!</v>
      </c>
      <c r="DQ226" s="465" t="e">
        <f>DG226*(1-EV226)</f>
        <v>#VALUE!</v>
      </c>
      <c r="DR226" s="465" t="e">
        <f>DH226*(1-EW226)</f>
        <v>#VALUE!</v>
      </c>
      <c r="DS226" s="465" t="e">
        <f>DI226</f>
        <v>#VALUE!</v>
      </c>
      <c r="DT226" s="465" t="e">
        <f>SUM(DJ226:DS226)</f>
        <v>#VALUE!</v>
      </c>
      <c r="DU226" s="465" t="e">
        <f>(GS226:GX226)+(DP226+DQ226+DR226)*GY226+DS226</f>
        <v>#VALUE!</v>
      </c>
      <c r="DV226" s="451" t="e">
        <f>AV226/$BH226/(1-EP226)</f>
        <v>#VALUE!</v>
      </c>
      <c r="DW226" s="451" t="e">
        <f>AW226/$BH226/(1-ER226)</f>
        <v>#VALUE!</v>
      </c>
      <c r="DX226" s="451" t="e">
        <f>AX226/$BH226/(1-EQ226)</f>
        <v>#VALUE!</v>
      </c>
      <c r="DY226" s="451" t="e">
        <f>AY226/$BH226/(1-ES226)</f>
        <v>#VALUE!</v>
      </c>
      <c r="DZ226" s="451" t="e">
        <f>AZ226/$BH226/(1-ET226)</f>
        <v>#VALUE!</v>
      </c>
      <c r="EA226" s="451" t="e">
        <f>BA226/$BH226/(1-AX226)</f>
        <v>#VALUE!</v>
      </c>
      <c r="EB226" s="451" t="e">
        <f>BB226/$BH226/(1-EU226)</f>
        <v>#VALUE!</v>
      </c>
      <c r="EC226" s="451" t="e">
        <f>BC226/$BH226/(1-EV226)</f>
        <v>#VALUE!</v>
      </c>
      <c r="ED226" s="451" t="e">
        <f>BD226/$BH226/(1-EW226)</f>
        <v>#VALUE!</v>
      </c>
      <c r="EE226" s="451" t="e">
        <f>BG226/BH226</f>
        <v>#VALUE!</v>
      </c>
      <c r="EF226" s="451" t="e">
        <f>DV226/SUM($DV226:$EE226)</f>
        <v>#VALUE!</v>
      </c>
      <c r="EG226" s="451" t="e">
        <f>DW226/SUM($DV226:$EE226)</f>
        <v>#VALUE!</v>
      </c>
      <c r="EH226" s="451" t="e">
        <f>DX226/SUM($DV226:$EE226)</f>
        <v>#VALUE!</v>
      </c>
      <c r="EI226" s="451" t="e">
        <f>DY226/SUM($DV226:$EE226)</f>
        <v>#VALUE!</v>
      </c>
      <c r="EJ226" s="451" t="e">
        <f>DZ226/SUM($DV226:$EE226)</f>
        <v>#VALUE!</v>
      </c>
      <c r="EK226" s="451" t="e">
        <f>EA226/SUM($DV226:$EE226)</f>
        <v>#VALUE!</v>
      </c>
      <c r="EL226" s="451" t="e">
        <f>EB226/SUM($DV226:$EE226)</f>
        <v>#VALUE!</v>
      </c>
      <c r="EM226" s="451" t="e">
        <f>EC226/SUM($DV226:$EE226)</f>
        <v>#VALUE!</v>
      </c>
      <c r="EN226" s="451" t="e">
        <f>ED226/SUM($DV226:$EE226)</f>
        <v>#VALUE!</v>
      </c>
      <c r="EO226" s="451" t="e">
        <f>EE226/SUM($DV226:$EE226)</f>
        <v>#VALUE!</v>
      </c>
      <c r="EP226" s="450">
        <f>EP225</f>
        <v>0.080000000000000002</v>
      </c>
      <c r="EQ226" s="450">
        <f>EQ225</f>
        <v>0.014999999999999999</v>
      </c>
      <c r="ER226" s="450">
        <f>ER225</f>
        <v>0.014999999999999999</v>
      </c>
      <c r="ES226" s="450">
        <f>ES225</f>
        <v>0.014999999999999999</v>
      </c>
      <c r="ET226" s="450">
        <f>ET225</f>
        <v>0.014999999999999999</v>
      </c>
      <c r="EU226" s="450">
        <f>EU225</f>
        <v>0.089999999999999997</v>
      </c>
      <c r="EV226" s="450">
        <f>EV225</f>
        <v>0.089999999999999997</v>
      </c>
      <c r="EW226" s="450">
        <f>EW225</f>
        <v>0.089999999999999997</v>
      </c>
      <c r="EX226" s="431" t="str">
        <f>IF(_tag_month_day!AS216="","",_tag_month_day!AS216/100)</f>
        <v/>
      </c>
      <c r="EY226" s="431" t="str">
        <f>IF(_tag_month_day!AT216="","",_tag_month_day!AT216/100)</f>
        <v/>
      </c>
      <c r="EZ226" s="431" t="str">
        <f>IF(_tag_month_day!AU216="","",_tag_month_day!AU216/100)</f>
        <v/>
      </c>
      <c r="FA226" s="431" t="str">
        <f>IF(_tag_month_day!AV216="","",_tag_month_day!AV216/100)</f>
        <v/>
      </c>
      <c r="FB226" s="431" t="str">
        <f>IF(_tag_month_day!AW216="","",_tag_month_day!AW216/100)</f>
        <v/>
      </c>
      <c r="FC226" s="431" t="str">
        <f>IF(_tag_month_day!AX216="","",_tag_month_day!AX216/100)</f>
        <v/>
      </c>
      <c r="FD226" s="449" t="str">
        <f>IF(_tag_month_day!AY216="","",_tag_month_day!AY216/100)</f>
        <v/>
      </c>
      <c r="FE226" s="449" t="str">
        <f>IF(_tag_month_day!AZ216="","",_tag_month_day!AZ216/100)</f>
        <v/>
      </c>
      <c r="FF226" s="449" t="str">
        <f>IF(_tag_month_day!BA216="","",_tag_month_day!BA216/100)</f>
        <v/>
      </c>
      <c r="FG226" s="449" t="str">
        <f>IF(_tag_month_day!BB216="","",_tag_month_day!BB216/100)</f>
        <v/>
      </c>
      <c r="FH226" s="467" t="str">
        <f>IF(_tag_month_day!BC216="","",_tag_month_day!BC216/100)</f>
        <v/>
      </c>
      <c r="FI226" s="449">
        <f>FI225</f>
        <v>0.40999999999999998</v>
      </c>
      <c r="FJ226" s="449">
        <f>FJ225</f>
        <v>0.11</v>
      </c>
      <c r="FK226" s="449">
        <f>FK225</f>
        <v>0.014999999999999999</v>
      </c>
      <c r="FL226" s="449">
        <f>FL225</f>
        <v>0</v>
      </c>
      <c r="FM226" s="467">
        <f>FM225</f>
        <v>0.0001</v>
      </c>
      <c r="FN226" s="449">
        <f>FN225</f>
        <v>0.32000000000000001</v>
      </c>
      <c r="FO226" s="449">
        <f>FO225</f>
        <v>0.20000000000000001</v>
      </c>
      <c r="FP226" s="449">
        <f>FP225</f>
        <v>0.01</v>
      </c>
      <c r="FQ226" s="449">
        <f>FQ225</f>
        <v>0</v>
      </c>
      <c r="FR226" s="467">
        <f>FR225</f>
        <v>0.0001</v>
      </c>
      <c r="FS226" s="449" t="str">
        <f>IF(_tag_month_day!BD216="","",_tag_month_day!BD216/100)</f>
        <v/>
      </c>
      <c r="FT226" s="449" t="str">
        <f>IF(_tag_month_day!BE216="","",_tag_month_day!BE216/100)</f>
        <v/>
      </c>
      <c r="FU226" s="449" t="str">
        <f>IF(_tag_month_day!BF216="","",_tag_month_day!BF216/100)</f>
        <v/>
      </c>
      <c r="FV226" s="449" t="str">
        <f>IF(_tag_month_day!BG216="","",_tag_month_day!BG216/100)</f>
        <v/>
      </c>
      <c r="FW226" s="467" t="str">
        <f>IF(_tag_month_day!BH216="","",_tag_month_day!BH216/100)</f>
        <v/>
      </c>
      <c r="FX226" s="449" t="str">
        <f>IF(_tag_month_day!BI216="","",_tag_month_day!BI216/100)</f>
        <v/>
      </c>
      <c r="FY226" s="449" t="str">
        <f>IF(_tag_month_day!BJ216="","",_tag_month_day!BJ216/100)</f>
        <v/>
      </c>
      <c r="FZ226" s="468" t="str">
        <f>IF(_tag_month_day!BK216="","",_tag_month_day!BK216/100)</f>
        <v/>
      </c>
      <c r="GA226" s="449" t="str">
        <f>IF(_tag_month_day!BL216="","",_tag_month_day!BL216/100)</f>
        <v/>
      </c>
      <c r="GB226" s="467" t="str">
        <f>IF(_tag_month_day!BM216="","",_tag_month_day!BM216/100)</f>
        <v/>
      </c>
      <c r="GC226" s="431" t="str">
        <f>IF(_tag_month_day!BN216="","",_tag_month_day!BN216/100)</f>
        <v/>
      </c>
      <c r="GD226" s="431" t="str">
        <f>IF(_tag_month_day!BO216="","",_tag_month_day!BO216/100)</f>
        <v/>
      </c>
      <c r="GE226" s="431" t="str">
        <f>IF(_tag_month_day!BP216="","",_tag_month_day!BP216/100)</f>
        <v/>
      </c>
      <c r="GF226" s="431" t="str">
        <f>IF(_tag_month_day!BQ216="","",_tag_month_day!BQ216/100)</f>
        <v/>
      </c>
      <c r="GG226" s="431" t="str">
        <f>IF(_tag_month_day!BR216="","",_tag_month_day!BR216/100)</f>
        <v/>
      </c>
      <c r="GH226" s="431" t="str">
        <f>IF(_tag_month_day!BS216="","",_tag_month_day!BS216/100)</f>
        <v/>
      </c>
      <c r="GI226" s="467" t="str">
        <f>IF(_tag_month_day!BT216="","",_tag_month_day!BT216/100)</f>
        <v/>
      </c>
      <c r="GJ226" s="469" t="str">
        <f>IF(_tag_month_day!BU216="","",_tag_month_day!BU216/100)</f>
        <v/>
      </c>
      <c r="GK226" s="470">
        <f>GK225</f>
        <v>0.070000000000000007</v>
      </c>
      <c r="GL226" s="470">
        <f>GL225</f>
        <v>0.029999999999999999</v>
      </c>
      <c r="GM226" s="471" t="str">
        <f>IF(_tag_month_day!BX216="","",_tag_month_day!BX216/100)</f>
        <v/>
      </c>
      <c r="GN226" s="470">
        <f>GN225</f>
        <v>0.070000000000000007</v>
      </c>
      <c r="GO226" s="470">
        <f>GO225</f>
        <v>0.029999999999999999</v>
      </c>
      <c r="GP226" s="470">
        <f>GP225</f>
        <v>0.089999999999999997</v>
      </c>
      <c r="GQ226" s="470">
        <f>GQ225</f>
        <v>0.029999999999999999</v>
      </c>
      <c r="GR226" s="471" t="str">
        <f>IF(_tag_month_day!CA216="","",_tag_month_day!CA216/100)</f>
        <v/>
      </c>
      <c r="GS226" s="472">
        <f>GS225</f>
        <v>0.95299999999999996</v>
      </c>
      <c r="GT226" s="472">
        <f>GT225</f>
        <v>0.55000000000000004</v>
      </c>
      <c r="GU226" s="472">
        <f>GU225</f>
        <v>0.55000000000000004</v>
      </c>
      <c r="GV226" s="472">
        <f>GV225</f>
        <v>0.55000000000000004</v>
      </c>
      <c r="GW226" s="472">
        <f>GW225</f>
        <v>0.5</v>
      </c>
      <c r="GX226" s="472">
        <f>GX225</f>
        <v>0.93500000000000005</v>
      </c>
      <c r="GY226" s="472">
        <f>GY225</f>
        <v>0.14999999999999999</v>
      </c>
      <c r="GZ226" s="472">
        <f>GZ225</f>
        <v>1</v>
      </c>
      <c r="HA226" s="474">
        <f>HA225</f>
        <v>0.047</v>
      </c>
      <c r="HB226" s="474">
        <f>HB225</f>
        <v>0.45000000000000001</v>
      </c>
      <c r="HC226" s="474">
        <f>HC225</f>
        <v>0.45000000000000001</v>
      </c>
      <c r="HD226" s="474">
        <f>HD225</f>
        <v>0.45000000000000001</v>
      </c>
      <c r="HE226" s="474">
        <f>HE225</f>
        <v>0.5</v>
      </c>
      <c r="HF226" s="474">
        <f>HF225</f>
        <v>0.065000000000000002</v>
      </c>
      <c r="HG226" s="474">
        <f>HG225</f>
        <v>0.84999999999999998</v>
      </c>
      <c r="HH226" s="474">
        <f>HH225</f>
        <v>0</v>
      </c>
      <c r="HI226" s="10">
        <f>IF(BZ226&lt;&gt;"",CK226-BV226,0)</f>
        <v>0</v>
      </c>
      <c r="HJ226" s="10" t="e">
        <f>IF(AJ226&gt;0,AH226-AJ226,0)</f>
        <v>#VALUE!</v>
      </c>
      <c r="HK226" s="466">
        <f>HK225</f>
        <v>0.84999999999999998</v>
      </c>
      <c r="HL226" s="424">
        <f>HL225</f>
        <v>550000</v>
      </c>
      <c r="HM226" s="424">
        <f>HM225</f>
        <v>480000</v>
      </c>
      <c r="HN226" s="465" t="e">
        <f>(DJ226*EZ226+DK226*FH226+DL226*FM226+DM226*FR226+DN226*FW226+DO226*GB226+DS226*GI226+DP226*GM226+DR226*GR226)*1000*2</f>
        <v>#VALUE!</v>
      </c>
      <c r="HO226" s="465" t="e">
        <f>HN226*HK226*$HO$2/HL226*1000000</f>
        <v>#VALUE!</v>
      </c>
      <c r="HP226" s="465" t="e">
        <f>HN226*HK226*$HP$2/HM226*1000000</f>
        <v>#VALUE!</v>
      </c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</row>
    <row customFormat="1" r="227" s="0">
      <c r="A227" s="420">
        <v>216</v>
      </c>
      <c r="B227" s="421">
        <f ca="1">IF(D227=D226,B226,IF(D227="夜班",B226+1,B226))</f>
        <v>43594</v>
      </c>
      <c r="C227" s="422">
        <f>C226</f>
        <v>0.041666666666666699</v>
      </c>
      <c r="D227" s="10" t="str">
        <f ca="1">IF(HOUR(G227)&lt;8,"夜班",IF(HOUR(G227)&lt;16,"白班",IF(HOUR(G227)&lt;24,"中班",0)))</f>
        <v>中班</v>
      </c>
      <c r="E227" s="10" t="e">
        <f ca="1">IF(F227=1,"甲",IF(F227=2,"乙",IF(F227=3,"丙",IF(F227=4,"丁",""))))</f>
        <v>#REF!</v>
      </c>
      <c r="F227" s="10" t="e">
        <f ca="1">SUMPRODUCT((成本日报!$A$3:$A$95=计划!B227)*(成本日报!$B$3:$B$95=计划!$D227),成本日报!$C$3:$C$95)</f>
        <v>#REF!</v>
      </c>
      <c r="G227" s="423">
        <f ca="1">G226+C226</f>
        <v>43594.958333332812</v>
      </c>
      <c r="H227" s="423">
        <f ca="1">$G227+$C227/60*10+$C227*0</f>
        <v>43594.965277777257</v>
      </c>
      <c r="I227" s="423">
        <f ca="1">$G227+$C227/60*18+$C227*0</f>
        <v>43594.970833332809</v>
      </c>
      <c r="J227" s="423">
        <f ca="1">$G227+$C227/60*0+$C227*1</f>
        <v>43594.999999999476</v>
      </c>
      <c r="K227" s="423">
        <f ca="1">$G227+$C227/60*30+$C227*2</f>
        <v>43595.062499999483</v>
      </c>
      <c r="L227" s="423">
        <f ca="1">$G227+$C227/60*0+$C227*3</f>
        <v>43595.083333332812</v>
      </c>
      <c r="M227" s="424" t="str">
        <f>IF(_tag_month_day!A217="","",_tag_month_day!A217)</f>
        <v/>
      </c>
      <c r="N227" s="424" t="str">
        <f>IF(_tag_month_day!B217="","",_tag_month_day!B217)</f>
        <v/>
      </c>
      <c r="O227" s="425" t="e">
        <f>IF(M227+N227=0,"",M227+N227)</f>
        <v>#VALUE!</v>
      </c>
      <c r="P227" s="424" t="str">
        <f>IF(_tag_month_day!C217="","",_tag_month_day!C217)</f>
        <v/>
      </c>
      <c r="Q227" s="424" t="str">
        <f>IF(_tag_month_day!D217="","",_tag_month_day!D217)</f>
        <v/>
      </c>
      <c r="R227" s="426" t="str">
        <f>IF(_tag_month_day!CB217="","",_tag_month_day!CB217/100)</f>
        <v/>
      </c>
      <c r="S227" s="427" t="str">
        <f>IF(_tag_month_day!E217="","",_tag_month_day!E217)</f>
        <v/>
      </c>
      <c r="T227" s="427" t="str">
        <f>IF(_tag_month_day!F217="","",_tag_month_day!F217)</f>
        <v/>
      </c>
      <c r="U227" s="428" t="e">
        <f>S227+T227</f>
        <v>#VALUE!</v>
      </c>
      <c r="V227" s="429" t="e">
        <f>U227/AJ227</f>
        <v>#VALUE!</v>
      </c>
      <c r="W227" s="430" t="str">
        <f>IF(_jhy_month_day!A217="","",_jhy_month_day!A217)</f>
        <v/>
      </c>
      <c r="X227" s="431" t="str">
        <f>IF(_jhy_month_day!B217="","",_jhy_month_day!B217/100)</f>
        <v/>
      </c>
      <c r="Y227" s="431" t="str">
        <f>IF(_jhy_month_day!C217="","",_jhy_month_day!C217/100)</f>
        <v/>
      </c>
      <c r="Z227" s="432">
        <f>Z223+1</f>
        <v>54</v>
      </c>
      <c r="AA227" s="433" t="str">
        <f>IF(_tag_month_day!G217="","",_tag_month_day!G217/100)</f>
        <v/>
      </c>
      <c r="AB227" s="433" t="str">
        <f>IF(_tag_month_day!H217="","",_tag_month_day!H217/100)</f>
        <v/>
      </c>
      <c r="AC227" s="434">
        <f>IF(X227="",AC226,BK227*($AV226*X227+$AW226*FD226+$AX226*FI226+$AY226*FN226+$AZ226*FS226+$BA226*FX226+$BG226*GE226)/(AV226*Y227+AX226*FK226+AW226*FF226+AY226*FP226+AZ226*FU226+BA226*FZ226+BG226*GG226+BB226*GK226+BC226*GN226+BD226*GP226))</f>
        <v>1.59963432013121</v>
      </c>
      <c r="AD227" s="435" t="str">
        <f>IF(AC227=AC226,"",AC227-AC226)</f>
        <v/>
      </c>
      <c r="AE227" s="436" t="str">
        <f>IF(1-AF227=0,"",(1-AF227))</f>
        <v/>
      </c>
      <c r="AF227" s="437">
        <v>1</v>
      </c>
      <c r="AG227" s="10" t="str">
        <f>AG226</f>
        <v>8B4</v>
      </c>
      <c r="AH227" s="438" t="str">
        <f>AH226</f>
        <v/>
      </c>
      <c r="AI227" s="424" t="e">
        <f>IF(ROUND(AJ227-AJ226,1)=0,"",AJ227-AJ226)</f>
        <v>#VALUE!</v>
      </c>
      <c r="AJ227" s="10" t="str">
        <f>IF(_tag_month_day!I217="","",_tag_month_day!I217)</f>
        <v/>
      </c>
      <c r="AK227" s="440"/>
      <c r="AL227" s="440"/>
      <c r="AM227" s="440"/>
      <c r="AN227" s="441">
        <f>AN226</f>
        <v>2</v>
      </c>
      <c r="AO227" s="441">
        <f>AO226</f>
        <v>8</v>
      </c>
      <c r="AP227" s="442" t="e">
        <f>(IF(AN227=0,AS226,AS226*(1+AO227/AN227)/(AR227+AO227/AN227)))+AT227</f>
        <v>#VALUE!</v>
      </c>
      <c r="AQ227" s="443" t="str">
        <f>IF(_tag_month_day!J217="","",_tag_month_day!J217/100)</f>
        <v/>
      </c>
      <c r="AR227" s="444">
        <f>AR226</f>
        <v>1.3</v>
      </c>
      <c r="AS227" s="445" t="e">
        <f>AQ227*(AN227*AR227+AO227)/(AN227+AO227)</f>
        <v>#VALUE!</v>
      </c>
      <c r="AT227" s="445" t="e">
        <f>(SUM(BE227:BF227)-SUM(BE226:BF226))*0.05</f>
        <v>#VALUE!</v>
      </c>
      <c r="AU227" s="446" t="str">
        <f>IF(_tag_month_day!CC217="","",IF(_tag_month_day!CC217&gt;0,_tag_month_day!CD217,_tag_month_day!CE217))</f>
        <v/>
      </c>
      <c r="AV227" s="447" t="str">
        <f>IF(_tag_month_day!L217="","",_tag_month_day!L217/100)</f>
        <v/>
      </c>
      <c r="AW227" s="431">
        <f>AW226</f>
        <v>0</v>
      </c>
      <c r="AX227" s="431">
        <f>AX226</f>
        <v>0</v>
      </c>
      <c r="AY227" s="431" t="str">
        <f>IF(_tag_month_day!M217="","",_tag_month_day!M217/100)</f>
        <v/>
      </c>
      <c r="AZ227" s="431" t="str">
        <f>IF(_tag_month_day!N217="","",_tag_month_day!N217/100)</f>
        <v/>
      </c>
      <c r="BA227" s="431" t="str">
        <f>IF(_tag_month_day!O217="","",_tag_month_day!O217/100)</f>
        <v/>
      </c>
      <c r="BB227" s="448" t="str">
        <f>IF(_tag_month_day!P217="","",_tag_month_day!P217/100)</f>
        <v/>
      </c>
      <c r="BC227" s="448">
        <f>BC226</f>
        <v>0</v>
      </c>
      <c r="BD227" s="448" t="str">
        <f>IF(_tag_month_day!Q217="","",_tag_month_day!Q217/100)</f>
        <v/>
      </c>
      <c r="BE227" s="449" t="str">
        <f>IF(_tag_month_day!R217="","",_tag_month_day!R217/100)</f>
        <v/>
      </c>
      <c r="BF227" s="388" t="e">
        <f>(AU227*(100+BE227*100))/(AJ227-AU227)/100</f>
        <v>#VALUE!</v>
      </c>
      <c r="BG227" s="450" t="e">
        <f>BE227+BF227</f>
        <v>#VALUE!</v>
      </c>
      <c r="BH227" s="451" t="e">
        <f>SUM(AV227:BF227)</f>
        <v>#VALUE!</v>
      </c>
      <c r="BI227" s="452" t="e">
        <f>IF(CX227=0,BI226,(DK227*查询!$R$5+DL227*查询!$Q$5+DM227*查询!$N$5+DN227*查询!$O$5+DO227*查询!$P$5)*AF227/CX227)</f>
        <v>#VALUE!</v>
      </c>
      <c r="BJ227" s="452" t="e">
        <f>IF(CX227=0,BJ226,(DP227*查询!$S$5+DQ227*查询!$T$5+DR227*查询!$U$5)*AF227/CX227)</f>
        <v>#VALUE!</v>
      </c>
      <c r="BK227" s="452">
        <f>BK226</f>
        <v>1</v>
      </c>
      <c r="BL227" s="453" t="e">
        <f>SUMPRODUCT((AV227:BA227)*(GS227:GX227))/((GS227:GX227)+SUM(BB227:BD227)*GY227+BG227*GZ227)</f>
        <v>#VALUE!</v>
      </c>
      <c r="BM227" s="453" t="e">
        <f>BK227*($AV227*FB227+$AW227*FD227+$AX227*FI227+$AY227*FN227+$AZ227*FS227+$BA227*FX227+$BG227*GE227)/(AV227*EY227+AX227*FK227+AW227*FF227+AY227*FP227+AZ227*FU227+BA227*FZ227+BG227*GG227+BB227*GK227+BC227*GN227+BD227*GP227)</f>
        <v>#VALUE!</v>
      </c>
      <c r="BN227" s="453" t="e">
        <f>($AV227*FC227+$AX227*FJ227+$AW227*FE227+$AY227*FO227+$AZ227*FT227+$BA227*FY227+$BG227*GF227)/($AV227*FA227+BG227*GH227+BB227*GL227+BC227*GO227+BD227*GQ227+BA227*GA227)</f>
        <v>#VALUE!</v>
      </c>
      <c r="BO227" s="454" t="e">
        <f>SUMPRODUCT(AV227:BA227*GS227:GX227)/(GS227:GX227+(BB227+BC227+BD227)*GY227+BG227)</f>
        <v>#VALUE!</v>
      </c>
      <c r="BP227" s="454" t="e">
        <f>SUMPRODUCT(AV227:BA227*GS227:GX227)/(GS227:GX227+(BB227+BC227+BD227)*GY227+BG227)</f>
        <v>#VALUE!</v>
      </c>
      <c r="BQ227" s="454" t="e">
        <f>SUMPRODUCT(AV227:BA227*GS227:GX227)/(GS227:GX227+(BB227+BC227+BD227)*GY227+BG227)</f>
        <v>#VALUE!</v>
      </c>
      <c r="BR227" s="453" t="str">
        <f>IF(_tag_month_day!T217="","",_tag_month_day!T217)</f>
        <v/>
      </c>
      <c r="BS227" s="453" t="str">
        <f>IF(_tag_month_day!U217="","",_tag_month_day!U217)</f>
        <v/>
      </c>
      <c r="BT227" s="455" t="str">
        <f>IF(CK227="","",IF((CK227&gt;=BV227-0.12)*(CK227&lt;=BV227+0.12),"合格","不合格"))</f>
        <v/>
      </c>
      <c r="BU227" s="456" t="str">
        <f>IF(_tag_month_day!V217="","",_tag_month_day!V217)</f>
        <v/>
      </c>
      <c r="BV227" s="457" t="str">
        <f>IF(_tag_month_day!W217="","",_tag_month_day!W217)</f>
        <v/>
      </c>
      <c r="BW227" s="458" t="str">
        <f>IF(_tag_month_day!X217="","",_tag_month_day!X217)</f>
        <v/>
      </c>
      <c r="BX227" s="458" t="str">
        <f>IF(_tag_month_day!Y217="","",_tag_month_day!Y217)</f>
        <v/>
      </c>
      <c r="BY227" s="459">
        <f ca="1">L227</f>
        <v>43595.083333332812</v>
      </c>
      <c r="BZ227" s="460"/>
      <c r="CA227" s="461"/>
      <c r="CB227" s="424" t="str">
        <f>IF(_tag_month_day!Z217="","",_tag_month_day!Z217)</f>
        <v/>
      </c>
      <c r="CC227" s="424" t="str">
        <f>IF(_tag_month_day!AA217="","",_tag_month_day!AA217)</f>
        <v/>
      </c>
      <c r="CD227" s="424" t="str">
        <f>IF(_tag_month_day!AB217="","",_tag_month_day!AB217)</f>
        <v/>
      </c>
      <c r="CE227" s="424" t="str">
        <f>IF(_tag_month_day!AC217="","",_tag_month_day!AC217)</f>
        <v/>
      </c>
      <c r="CF227" s="424" t="str">
        <f>IF(_tag_month_day!AD217="","",_tag_month_day!AD217)</f>
        <v/>
      </c>
      <c r="CG227" s="424" t="str">
        <f>IF(_tag_month_day!AE217="","",_tag_month_day!AE217)</f>
        <v/>
      </c>
      <c r="CH227" s="424" t="str">
        <f>IF(_tag_month_day!AF217="","",_tag_month_day!AF217)</f>
        <v/>
      </c>
      <c r="CI227" s="424" t="str">
        <f>IF(_tag_month_day!AG217="","",_tag_month_day!AG217)</f>
        <v/>
      </c>
      <c r="CJ227" s="424" t="str">
        <f>IF(_tag_month_day!AH217="","",_tag_month_day!AH217)</f>
        <v/>
      </c>
      <c r="CK227" s="424" t="str">
        <f>IF(_tag_month_day!AI217="","",_tag_month_day!AI217)</f>
        <v/>
      </c>
      <c r="CL227" s="4" t="str">
        <f>IF(_tag_month_day!AJ217="","",_tag_month_day!AJ217)</f>
        <v/>
      </c>
      <c r="CM227" s="4" t="str">
        <f>IF(_tag_month_day!AK217="","",_tag_month_day!AK217)</f>
        <v/>
      </c>
      <c r="CN227" s="4" t="str">
        <f>IF(_tag_month_day!AL217="","",_tag_month_day!AL217)</f>
        <v/>
      </c>
      <c r="CO227" s="4" t="str">
        <f>IF(_tag_month_day!AM217="","",_tag_month_day!AM217)</f>
        <v/>
      </c>
      <c r="CP227" s="4" t="str">
        <f>IF(_tag_month_day!AN217="","",_tag_month_day!AN217)</f>
        <v/>
      </c>
      <c r="CQ227" s="4" t="str">
        <f>IF(_tag_month_day!AO217="","",_tag_month_day!AO217)</f>
        <v/>
      </c>
      <c r="CR227" s="462" t="str">
        <f>IF(_tag_month_day!AP217="","",_tag_month_day!AP217)</f>
        <v/>
      </c>
      <c r="CS227" s="463" t="str">
        <f>IF(_tag_month_day!AQ217="","",_tag_month_day!AQ217)</f>
        <v/>
      </c>
      <c r="CT227" s="4" t="str">
        <f>IF(_tag_month_day!AR217="","",_tag_month_day!AR217)</f>
        <v/>
      </c>
      <c r="CU227" s="464" t="e">
        <f>DU227/AJ227</f>
        <v>#VALUE!</v>
      </c>
      <c r="CV227" s="451" t="e">
        <f>BG227/BH227</f>
        <v>#VALUE!</v>
      </c>
      <c r="CW227" s="465" t="e">
        <f>AJ227*(1-CV227)*CU227*AF227</f>
        <v>#VALUE!</v>
      </c>
      <c r="CX227" s="465" t="e">
        <f>CW227*94%</f>
        <v>#VALUE!</v>
      </c>
      <c r="CY227" s="466" t="e">
        <f>IF(CX227=0,0,DS227/(DS227+CX227))</f>
        <v>#VALUE!</v>
      </c>
      <c r="CZ227" s="465" t="e">
        <f>$AJ227*EF227</f>
        <v>#VALUE!</v>
      </c>
      <c r="DA227" s="465" t="e">
        <f>$AJ227*EG227</f>
        <v>#VALUE!</v>
      </c>
      <c r="DB227" s="465" t="e">
        <f>$AJ227*EH227</f>
        <v>#VALUE!</v>
      </c>
      <c r="DC227" s="465" t="e">
        <f>$AJ227*EI227</f>
        <v>#VALUE!</v>
      </c>
      <c r="DD227" s="465" t="e">
        <f>$AJ227*EJ227</f>
        <v>#VALUE!</v>
      </c>
      <c r="DE227" s="465" t="e">
        <f>$AJ227*EK227</f>
        <v>#VALUE!</v>
      </c>
      <c r="DF227" s="465" t="e">
        <f>$AJ227*EL227</f>
        <v>#VALUE!</v>
      </c>
      <c r="DG227" s="465" t="e">
        <f>$AJ227*EM227</f>
        <v>#VALUE!</v>
      </c>
      <c r="DH227" s="465" t="e">
        <f>$AJ227*EN227</f>
        <v>#VALUE!</v>
      </c>
      <c r="DI227" s="465" t="e">
        <f>$AJ227*EO227</f>
        <v>#VALUE!</v>
      </c>
      <c r="DJ227" s="465" t="e">
        <f>CZ227*(1-EP227)</f>
        <v>#VALUE!</v>
      </c>
      <c r="DK227" s="465" t="e">
        <f>DA227*(1-ER227)</f>
        <v>#VALUE!</v>
      </c>
      <c r="DL227" s="465" t="e">
        <f>DB227*(1-EQ227)</f>
        <v>#VALUE!</v>
      </c>
      <c r="DM227" s="465" t="e">
        <f>DC227*(1-ES227)</f>
        <v>#VALUE!</v>
      </c>
      <c r="DN227" s="465" t="e">
        <f>DD227*(1-ET227)</f>
        <v>#VALUE!</v>
      </c>
      <c r="DO227" s="465" t="e">
        <f>DE227</f>
        <v>#VALUE!</v>
      </c>
      <c r="DP227" s="465" t="e">
        <f>DF227*(1-EU227)</f>
        <v>#VALUE!</v>
      </c>
      <c r="DQ227" s="465" t="e">
        <f>DG227*(1-EV227)</f>
        <v>#VALUE!</v>
      </c>
      <c r="DR227" s="465" t="e">
        <f>DH227*(1-EW227)</f>
        <v>#VALUE!</v>
      </c>
      <c r="DS227" s="465" t="e">
        <f>DI227</f>
        <v>#VALUE!</v>
      </c>
      <c r="DT227" s="465" t="e">
        <f>SUM(DJ227:DS227)</f>
        <v>#VALUE!</v>
      </c>
      <c r="DU227" s="465" t="e">
        <f>(GS227:GX227)+(DP227+DQ227+DR227)*GY227+DS227</f>
        <v>#VALUE!</v>
      </c>
      <c r="DV227" s="451" t="e">
        <f>AV227/$BH227/(1-EP227)</f>
        <v>#VALUE!</v>
      </c>
      <c r="DW227" s="451" t="e">
        <f>AW227/$BH227/(1-ER227)</f>
        <v>#VALUE!</v>
      </c>
      <c r="DX227" s="451" t="e">
        <f>AX227/$BH227/(1-EQ227)</f>
        <v>#VALUE!</v>
      </c>
      <c r="DY227" s="451" t="e">
        <f>AY227/$BH227/(1-ES227)</f>
        <v>#VALUE!</v>
      </c>
      <c r="DZ227" s="451" t="e">
        <f>AZ227/$BH227/(1-ET227)</f>
        <v>#VALUE!</v>
      </c>
      <c r="EA227" s="451" t="e">
        <f>BA227/$BH227/(1-AX227)</f>
        <v>#VALUE!</v>
      </c>
      <c r="EB227" s="451" t="e">
        <f>BB227/$BH227/(1-EU227)</f>
        <v>#VALUE!</v>
      </c>
      <c r="EC227" s="451" t="e">
        <f>BC227/$BH227/(1-EV227)</f>
        <v>#VALUE!</v>
      </c>
      <c r="ED227" s="451" t="e">
        <f>BD227/$BH227/(1-EW227)</f>
        <v>#VALUE!</v>
      </c>
      <c r="EE227" s="451" t="e">
        <f>BG227/BH227</f>
        <v>#VALUE!</v>
      </c>
      <c r="EF227" s="451" t="e">
        <f>DV227/SUM($DV227:$EE227)</f>
        <v>#VALUE!</v>
      </c>
      <c r="EG227" s="451" t="e">
        <f>DW227/SUM($DV227:$EE227)</f>
        <v>#VALUE!</v>
      </c>
      <c r="EH227" s="451" t="e">
        <f>DX227/SUM($DV227:$EE227)</f>
        <v>#VALUE!</v>
      </c>
      <c r="EI227" s="451" t="e">
        <f>DY227/SUM($DV227:$EE227)</f>
        <v>#VALUE!</v>
      </c>
      <c r="EJ227" s="451" t="e">
        <f>DZ227/SUM($DV227:$EE227)</f>
        <v>#VALUE!</v>
      </c>
      <c r="EK227" s="451" t="e">
        <f>EA227/SUM($DV227:$EE227)</f>
        <v>#VALUE!</v>
      </c>
      <c r="EL227" s="451" t="e">
        <f>EB227/SUM($DV227:$EE227)</f>
        <v>#VALUE!</v>
      </c>
      <c r="EM227" s="451" t="e">
        <f>EC227/SUM($DV227:$EE227)</f>
        <v>#VALUE!</v>
      </c>
      <c r="EN227" s="451" t="e">
        <f>ED227/SUM($DV227:$EE227)</f>
        <v>#VALUE!</v>
      </c>
      <c r="EO227" s="451" t="e">
        <f>EE227/SUM($DV227:$EE227)</f>
        <v>#VALUE!</v>
      </c>
      <c r="EP227" s="450">
        <f>EP226</f>
        <v>0.080000000000000002</v>
      </c>
      <c r="EQ227" s="450">
        <f>EQ226</f>
        <v>0.014999999999999999</v>
      </c>
      <c r="ER227" s="450">
        <f>ER226</f>
        <v>0.014999999999999999</v>
      </c>
      <c r="ES227" s="450">
        <f>ES226</f>
        <v>0.014999999999999999</v>
      </c>
      <c r="ET227" s="450">
        <f>ET226</f>
        <v>0.014999999999999999</v>
      </c>
      <c r="EU227" s="450">
        <f>EU226</f>
        <v>0.089999999999999997</v>
      </c>
      <c r="EV227" s="450">
        <f>EV226</f>
        <v>0.089999999999999997</v>
      </c>
      <c r="EW227" s="450">
        <f>EW226</f>
        <v>0.089999999999999997</v>
      </c>
      <c r="EX227" s="431" t="str">
        <f>IF(_tag_month_day!AS217="","",_tag_month_day!AS217/100)</f>
        <v/>
      </c>
      <c r="EY227" s="431" t="str">
        <f>IF(_tag_month_day!AT217="","",_tag_month_day!AT217/100)</f>
        <v/>
      </c>
      <c r="EZ227" s="431" t="str">
        <f>IF(_tag_month_day!AU217="","",_tag_month_day!AU217/100)</f>
        <v/>
      </c>
      <c r="FA227" s="431" t="str">
        <f>IF(_tag_month_day!AV217="","",_tag_month_day!AV217/100)</f>
        <v/>
      </c>
      <c r="FB227" s="431" t="str">
        <f>IF(_tag_month_day!AW217="","",_tag_month_day!AW217/100)</f>
        <v/>
      </c>
      <c r="FC227" s="431" t="str">
        <f>IF(_tag_month_day!AX217="","",_tag_month_day!AX217/100)</f>
        <v/>
      </c>
      <c r="FD227" s="449" t="str">
        <f>IF(_tag_month_day!AY217="","",_tag_month_day!AY217/100)</f>
        <v/>
      </c>
      <c r="FE227" s="449" t="str">
        <f>IF(_tag_month_day!AZ217="","",_tag_month_day!AZ217/100)</f>
        <v/>
      </c>
      <c r="FF227" s="449" t="str">
        <f>IF(_tag_month_day!BA217="","",_tag_month_day!BA217/100)</f>
        <v/>
      </c>
      <c r="FG227" s="449" t="str">
        <f>IF(_tag_month_day!BB217="","",_tag_month_day!BB217/100)</f>
        <v/>
      </c>
      <c r="FH227" s="467" t="str">
        <f>IF(_tag_month_day!BC217="","",_tag_month_day!BC217/100)</f>
        <v/>
      </c>
      <c r="FI227" s="449">
        <f>FI226</f>
        <v>0.40999999999999998</v>
      </c>
      <c r="FJ227" s="449">
        <f>FJ226</f>
        <v>0.11</v>
      </c>
      <c r="FK227" s="449">
        <f>FK226</f>
        <v>0.014999999999999999</v>
      </c>
      <c r="FL227" s="449">
        <f>FL226</f>
        <v>0</v>
      </c>
      <c r="FM227" s="467">
        <f>FM226</f>
        <v>0.0001</v>
      </c>
      <c r="FN227" s="449">
        <f>FN226</f>
        <v>0.32000000000000001</v>
      </c>
      <c r="FO227" s="449">
        <f>FO226</f>
        <v>0.20000000000000001</v>
      </c>
      <c r="FP227" s="449">
        <f>FP226</f>
        <v>0.01</v>
      </c>
      <c r="FQ227" s="449">
        <f>FQ226</f>
        <v>0</v>
      </c>
      <c r="FR227" s="467">
        <f>FR226</f>
        <v>0.0001</v>
      </c>
      <c r="FS227" s="449" t="str">
        <f>IF(_tag_month_day!BD217="","",_tag_month_day!BD217/100)</f>
        <v/>
      </c>
      <c r="FT227" s="449" t="str">
        <f>IF(_tag_month_day!BE217="","",_tag_month_day!BE217/100)</f>
        <v/>
      </c>
      <c r="FU227" s="449" t="str">
        <f>IF(_tag_month_day!BF217="","",_tag_month_day!BF217/100)</f>
        <v/>
      </c>
      <c r="FV227" s="449" t="str">
        <f>IF(_tag_month_day!BG217="","",_tag_month_day!BG217/100)</f>
        <v/>
      </c>
      <c r="FW227" s="467" t="str">
        <f>IF(_tag_month_day!BH217="","",_tag_month_day!BH217/100)</f>
        <v/>
      </c>
      <c r="FX227" s="449" t="str">
        <f>IF(_tag_month_day!BI217="","",_tag_month_day!BI217/100)</f>
        <v/>
      </c>
      <c r="FY227" s="449" t="str">
        <f>IF(_tag_month_day!BJ217="","",_tag_month_day!BJ217/100)</f>
        <v/>
      </c>
      <c r="FZ227" s="468" t="str">
        <f>IF(_tag_month_day!BK217="","",_tag_month_day!BK217/100)</f>
        <v/>
      </c>
      <c r="GA227" s="449" t="str">
        <f>IF(_tag_month_day!BL217="","",_tag_month_day!BL217/100)</f>
        <v/>
      </c>
      <c r="GB227" s="467" t="str">
        <f>IF(_tag_month_day!BM217="","",_tag_month_day!BM217/100)</f>
        <v/>
      </c>
      <c r="GC227" s="431" t="str">
        <f>IF(_tag_month_day!BN217="","",_tag_month_day!BN217/100)</f>
        <v/>
      </c>
      <c r="GD227" s="431" t="str">
        <f>IF(_tag_month_day!BO217="","",_tag_month_day!BO217/100)</f>
        <v/>
      </c>
      <c r="GE227" s="431" t="str">
        <f>IF(_tag_month_day!BP217="","",_tag_month_day!BP217/100)</f>
        <v/>
      </c>
      <c r="GF227" s="431" t="str">
        <f>IF(_tag_month_day!BQ217="","",_tag_month_day!BQ217/100)</f>
        <v/>
      </c>
      <c r="GG227" s="431" t="str">
        <f>IF(_tag_month_day!BR217="","",_tag_month_day!BR217/100)</f>
        <v/>
      </c>
      <c r="GH227" s="431" t="str">
        <f>IF(_tag_month_day!BS217="","",_tag_month_day!BS217/100)</f>
        <v/>
      </c>
      <c r="GI227" s="467" t="str">
        <f>IF(_tag_month_day!BT217="","",_tag_month_day!BT217/100)</f>
        <v/>
      </c>
      <c r="GJ227" s="469" t="str">
        <f>IF(_tag_month_day!BU217="","",_tag_month_day!BU217/100)</f>
        <v/>
      </c>
      <c r="GK227" s="470">
        <f>GK226</f>
        <v>0.070000000000000007</v>
      </c>
      <c r="GL227" s="470">
        <f>GL226</f>
        <v>0.029999999999999999</v>
      </c>
      <c r="GM227" s="471" t="str">
        <f>IF(_tag_month_day!BX217="","",_tag_month_day!BX217/100)</f>
        <v/>
      </c>
      <c r="GN227" s="470">
        <f>GN226</f>
        <v>0.070000000000000007</v>
      </c>
      <c r="GO227" s="470">
        <f>GO226</f>
        <v>0.029999999999999999</v>
      </c>
      <c r="GP227" s="470">
        <f>GP226</f>
        <v>0.089999999999999997</v>
      </c>
      <c r="GQ227" s="470">
        <f>GQ226</f>
        <v>0.029999999999999999</v>
      </c>
      <c r="GR227" s="471" t="str">
        <f>IF(_tag_month_day!CA217="","",_tag_month_day!CA217/100)</f>
        <v/>
      </c>
      <c r="GS227" s="472">
        <f>GS226</f>
        <v>0.95299999999999996</v>
      </c>
      <c r="GT227" s="472">
        <f>GT226</f>
        <v>0.55000000000000004</v>
      </c>
      <c r="GU227" s="472">
        <f>GU226</f>
        <v>0.55000000000000004</v>
      </c>
      <c r="GV227" s="472">
        <f>GV226</f>
        <v>0.55000000000000004</v>
      </c>
      <c r="GW227" s="472">
        <f>GW226</f>
        <v>0.5</v>
      </c>
      <c r="GX227" s="472">
        <f>GX226</f>
        <v>0.93500000000000005</v>
      </c>
      <c r="GY227" s="472">
        <f>GY226</f>
        <v>0.14999999999999999</v>
      </c>
      <c r="GZ227" s="472">
        <f>GZ226</f>
        <v>1</v>
      </c>
      <c r="HA227" s="474">
        <f>HA226</f>
        <v>0.047</v>
      </c>
      <c r="HB227" s="474">
        <f>HB226</f>
        <v>0.45000000000000001</v>
      </c>
      <c r="HC227" s="474">
        <f>HC226</f>
        <v>0.45000000000000001</v>
      </c>
      <c r="HD227" s="474">
        <f>HD226</f>
        <v>0.45000000000000001</v>
      </c>
      <c r="HE227" s="474">
        <f>HE226</f>
        <v>0.5</v>
      </c>
      <c r="HF227" s="474">
        <f>HF226</f>
        <v>0.065000000000000002</v>
      </c>
      <c r="HG227" s="474">
        <f>HG226</f>
        <v>0.84999999999999998</v>
      </c>
      <c r="HH227" s="474">
        <f>HH226</f>
        <v>0</v>
      </c>
      <c r="HI227" s="10">
        <f>IF(BZ227&lt;&gt;"",CK227-BV227,0)</f>
        <v>0</v>
      </c>
      <c r="HJ227" s="10" t="e">
        <f>IF(AJ227&gt;0,AH227-AJ227,0)</f>
        <v>#VALUE!</v>
      </c>
      <c r="HK227" s="466">
        <f>HK226</f>
        <v>0.84999999999999998</v>
      </c>
      <c r="HL227" s="424">
        <f>HL226</f>
        <v>550000</v>
      </c>
      <c r="HM227" s="424">
        <f>HM226</f>
        <v>480000</v>
      </c>
      <c r="HN227" s="465" t="e">
        <f>(DJ227*EZ227+DK227*FH227+DL227*FM227+DM227*FR227+DN227*FW227+DO227*GB227+DS227*GI227+DP227*GM227+DR227*GR227)*1000*2</f>
        <v>#VALUE!</v>
      </c>
      <c r="HO227" s="465" t="e">
        <f>HN227*HK227*$HO$2/HL227*1000000</f>
        <v>#VALUE!</v>
      </c>
      <c r="HP227" s="465" t="e">
        <f>HN227*HK227*$HP$2/HM227*1000000</f>
        <v>#VALUE!</v>
      </c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</row>
    <row customFormat="1" r="228" s="0">
      <c r="A228" s="420">
        <v>217</v>
      </c>
      <c r="B228" s="421">
        <f ca="1">IF(D228=D227,B227,IF(D228="夜班",B227+1,B227))</f>
        <v>43594</v>
      </c>
      <c r="C228" s="422">
        <f>C227</f>
        <v>0.041666666666666699</v>
      </c>
      <c r="D228" s="10" t="str">
        <f ca="1">IF(HOUR(G228)&lt;8,"夜班",IF(HOUR(G228)&lt;16,"白班",IF(HOUR(G228)&lt;24,"中班",0)))</f>
        <v>中班</v>
      </c>
      <c r="E228" s="10" t="e">
        <f ca="1">IF(F228=1,"甲",IF(F228=2,"乙",IF(F228=3,"丙",IF(F228=4,"丁",""))))</f>
        <v>#REF!</v>
      </c>
      <c r="F228" s="10" t="e">
        <f ca="1">SUMPRODUCT((成本日报!$A$3:$A$95=计划!B228)*(成本日报!$B$3:$B$95=计划!$D228),成本日报!$C$3:$C$95)</f>
        <v>#REF!</v>
      </c>
      <c r="G228" s="423">
        <f ca="1">G227+C227</f>
        <v>43594.999999999476</v>
      </c>
      <c r="H228" s="423">
        <f ca="1">$G228+$C228/60*10+$C228*0</f>
        <v>43595.006944443921</v>
      </c>
      <c r="I228" s="423">
        <f ca="1">$G228+$C228/60*18+$C228*0</f>
        <v>43595.012499999473</v>
      </c>
      <c r="J228" s="423">
        <f ca="1">$G228+$C228/60*0+$C228*1</f>
        <v>43595.04166666614</v>
      </c>
      <c r="K228" s="423">
        <f ca="1">$G228+$C228/60*30+$C228*2</f>
        <v>43595.104166666148</v>
      </c>
      <c r="L228" s="423">
        <f ca="1">$G228+$C228/60*0+$C228*3</f>
        <v>43595.124999999476</v>
      </c>
      <c r="M228" s="424" t="str">
        <f>IF(_tag_month_day!A218="","",_tag_month_day!A218)</f>
        <v/>
      </c>
      <c r="N228" s="424" t="str">
        <f>IF(_tag_month_day!B218="","",_tag_month_day!B218)</f>
        <v/>
      </c>
      <c r="O228" s="425" t="e">
        <f>IF(M228+N228=0,"",M228+N228)</f>
        <v>#VALUE!</v>
      </c>
      <c r="P228" s="424" t="str">
        <f>IF(_tag_month_day!C218="","",_tag_month_day!C218)</f>
        <v/>
      </c>
      <c r="Q228" s="424" t="str">
        <f>IF(_tag_month_day!D218="","",_tag_month_day!D218)</f>
        <v/>
      </c>
      <c r="R228" s="426" t="str">
        <f>IF(_tag_month_day!CB218="","",_tag_month_day!CB218/100)</f>
        <v/>
      </c>
      <c r="S228" s="427" t="str">
        <f>IF(_tag_month_day!E218="","",_tag_month_day!E218)</f>
        <v/>
      </c>
      <c r="T228" s="427" t="str">
        <f>IF(_tag_month_day!F218="","",_tag_month_day!F218)</f>
        <v/>
      </c>
      <c r="U228" s="428" t="e">
        <f>S228+T228</f>
        <v>#VALUE!</v>
      </c>
      <c r="V228" s="429" t="e">
        <f>U228/AJ228</f>
        <v>#VALUE!</v>
      </c>
      <c r="W228" s="430" t="str">
        <f>IF(_jhy_month_day!A218="","",_jhy_month_day!A218)</f>
        <v/>
      </c>
      <c r="X228" s="431" t="str">
        <f>IF(_jhy_month_day!B218="","",_jhy_month_day!B218/100)</f>
        <v/>
      </c>
      <c r="Y228" s="431" t="str">
        <f>IF(_jhy_month_day!C218="","",_jhy_month_day!C218/100)</f>
        <v/>
      </c>
      <c r="Z228" s="432">
        <f>Z224+1</f>
        <v>55</v>
      </c>
      <c r="AA228" s="433" t="str">
        <f>IF(_tag_month_day!G218="","",_tag_month_day!G218/100)</f>
        <v/>
      </c>
      <c r="AB228" s="433" t="str">
        <f>IF(_tag_month_day!H218="","",_tag_month_day!H218/100)</f>
        <v/>
      </c>
      <c r="AC228" s="434">
        <f>IF(X228="",AC227,BK228*($AV227*X228+$AW227*FD227+$AX227*FI227+$AY227*FN227+$AZ227*FS227+$BA227*FX227+$BG227*GE227)/(AV227*Y228+AX227*FK227+AW227*FF227+AY227*FP227+AZ227*FU227+BA227*FZ227+BG227*GG227+BB227*GK227+BC227*GN227+BD227*GP227))</f>
        <v>1.59963432013121</v>
      </c>
      <c r="AD228" s="435" t="str">
        <f>IF(AC228=AC227,"",AC228-AC227)</f>
        <v/>
      </c>
      <c r="AE228" s="436" t="str">
        <f>IF(1-AF228=0,"",(1-AF228))</f>
        <v/>
      </c>
      <c r="AF228" s="437">
        <v>1</v>
      </c>
      <c r="AG228" s="10" t="str">
        <f>AG227</f>
        <v>8B4</v>
      </c>
      <c r="AH228" s="438" t="str">
        <f>AH227</f>
        <v/>
      </c>
      <c r="AI228" s="424" t="e">
        <f>IF(ROUND(AJ228-AJ227,1)=0,"",AJ228-AJ227)</f>
        <v>#VALUE!</v>
      </c>
      <c r="AJ228" s="10" t="str">
        <f>IF(_tag_month_day!I218="","",_tag_month_day!I218)</f>
        <v/>
      </c>
      <c r="AK228" s="440"/>
      <c r="AL228" s="440"/>
      <c r="AM228" s="440"/>
      <c r="AN228" s="441">
        <f>AN227</f>
        <v>2</v>
      </c>
      <c r="AO228" s="441">
        <f>AO227</f>
        <v>8</v>
      </c>
      <c r="AP228" s="442" t="e">
        <f>(IF(AN228=0,AS227,AS227*(1+AO228/AN228)/(AR228+AO228/AN228)))+AT228</f>
        <v>#VALUE!</v>
      </c>
      <c r="AQ228" s="443" t="str">
        <f>IF(_tag_month_day!J218="","",_tag_month_day!J218/100)</f>
        <v/>
      </c>
      <c r="AR228" s="444">
        <f>AR227</f>
        <v>1.3</v>
      </c>
      <c r="AS228" s="445" t="e">
        <f>AQ228*(AN228*AR228+AO228)/(AN228+AO228)</f>
        <v>#VALUE!</v>
      </c>
      <c r="AT228" s="445" t="e">
        <f>(SUM(BE228:BF228)-SUM(BE227:BF227))*0.05</f>
        <v>#VALUE!</v>
      </c>
      <c r="AU228" s="446" t="str">
        <f>IF(_tag_month_day!CC218="","",IF(_tag_month_day!CC218&gt;0,_tag_month_day!CD218,_tag_month_day!CE218))</f>
        <v/>
      </c>
      <c r="AV228" s="447" t="str">
        <f>IF(_tag_month_day!L218="","",_tag_month_day!L218/100)</f>
        <v/>
      </c>
      <c r="AW228" s="431">
        <f>AW227</f>
        <v>0</v>
      </c>
      <c r="AX228" s="431">
        <f>AX227</f>
        <v>0</v>
      </c>
      <c r="AY228" s="431" t="str">
        <f>IF(_tag_month_day!M218="","",_tag_month_day!M218/100)</f>
        <v/>
      </c>
      <c r="AZ228" s="431" t="str">
        <f>IF(_tag_month_day!N218="","",_tag_month_day!N218/100)</f>
        <v/>
      </c>
      <c r="BA228" s="431" t="str">
        <f>IF(_tag_month_day!O218="","",_tag_month_day!O218/100)</f>
        <v/>
      </c>
      <c r="BB228" s="448" t="str">
        <f>IF(_tag_month_day!P218="","",_tag_month_day!P218/100)</f>
        <v/>
      </c>
      <c r="BC228" s="448">
        <f>BC227</f>
        <v>0</v>
      </c>
      <c r="BD228" s="448" t="str">
        <f>IF(_tag_month_day!Q218="","",_tag_month_day!Q218/100)</f>
        <v/>
      </c>
      <c r="BE228" s="449" t="str">
        <f>IF(_tag_month_day!R218="","",_tag_month_day!R218/100)</f>
        <v/>
      </c>
      <c r="BF228" s="388" t="e">
        <f>(AU228*(100+BE228*100))/(AJ228-AU228)/100</f>
        <v>#VALUE!</v>
      </c>
      <c r="BG228" s="450" t="e">
        <f>BE228+BF228</f>
        <v>#VALUE!</v>
      </c>
      <c r="BH228" s="451" t="e">
        <f>SUM(AV228:BF228)</f>
        <v>#VALUE!</v>
      </c>
      <c r="BI228" s="452" t="e">
        <f>IF(CX228=0,BI227,(DK228*查询!$R$5+DL228*查询!$Q$5+DM228*查询!$N$5+DN228*查询!$O$5+DO228*查询!$P$5)*AF228/CX228)</f>
        <v>#VALUE!</v>
      </c>
      <c r="BJ228" s="452" t="e">
        <f>IF(CX228=0,BJ227,(DP228*查询!$S$5+DQ228*查询!$T$5+DR228*查询!$U$5)*AF228/CX228)</f>
        <v>#VALUE!</v>
      </c>
      <c r="BK228" s="452">
        <f>BK227</f>
        <v>1</v>
      </c>
      <c r="BL228" s="453" t="e">
        <f>SUMPRODUCT((AV228:BA228)*(GS228:GX228))/((GS228:GX228)+SUM(BB228:BD228)*GY228+BG228*GZ228)</f>
        <v>#VALUE!</v>
      </c>
      <c r="BM228" s="453" t="e">
        <f>BK228*($AV228*FB228+$AW228*FD228+$AX228*FI228+$AY228*FN228+$AZ228*FS228+$BA228*FX228+$BG228*GE228)/(AV228*EY228+AX228*FK228+AW228*FF228+AY228*FP228+AZ228*FU228+BA228*FZ228+BG228*GG228+BB228*GK228+BC228*GN228+BD228*GP228)</f>
        <v>#VALUE!</v>
      </c>
      <c r="BN228" s="453" t="e">
        <f>($AV228*FC228+$AX228*FJ228+$AW228*FE228+$AY228*FO228+$AZ228*FT228+$BA228*FY228+$BG228*GF228)/($AV228*FA228+BG228*GH228+BB228*GL228+BC228*GO228+BD228*GQ228+BA228*GA228)</f>
        <v>#VALUE!</v>
      </c>
      <c r="BO228" s="454" t="e">
        <f>SUMPRODUCT(AV228:BA228*GS228:GX228)/(GS228:GX228+(BB228+BC228+BD228)*GY228+BG228)</f>
        <v>#VALUE!</v>
      </c>
      <c r="BP228" s="454" t="e">
        <f>SUMPRODUCT(AV228:BA228*GS228:GX228)/(GS228:GX228+(BB228+BC228+BD228)*GY228+BG228)</f>
        <v>#VALUE!</v>
      </c>
      <c r="BQ228" s="454" t="e">
        <f>SUMPRODUCT(AV228:BA228*GS228:GX228)/(GS228:GX228+(BB228+BC228+BD228)*GY228+BG228)</f>
        <v>#VALUE!</v>
      </c>
      <c r="BR228" s="453" t="str">
        <f>IF(_tag_month_day!T218="","",_tag_month_day!T218)</f>
        <v/>
      </c>
      <c r="BS228" s="453" t="str">
        <f>IF(_tag_month_day!U218="","",_tag_month_day!U218)</f>
        <v/>
      </c>
      <c r="BT228" s="455" t="str">
        <f>IF(CK228="","",IF((CK228&gt;=BV228-0.12)*(CK228&lt;=BV228+0.12),"合格","不合格"))</f>
        <v/>
      </c>
      <c r="BU228" s="456" t="str">
        <f>IF(_tag_month_day!V218="","",_tag_month_day!V218)</f>
        <v/>
      </c>
      <c r="BV228" s="457" t="str">
        <f>IF(_tag_month_day!W218="","",_tag_month_day!W218)</f>
        <v/>
      </c>
      <c r="BW228" s="458" t="str">
        <f>IF(_tag_month_day!X218="","",_tag_month_day!X218)</f>
        <v/>
      </c>
      <c r="BX228" s="458" t="str">
        <f>IF(_tag_month_day!Y218="","",_tag_month_day!Y218)</f>
        <v/>
      </c>
      <c r="BY228" s="459">
        <f ca="1">L228</f>
        <v>43595.124999999476</v>
      </c>
      <c r="BZ228" s="460"/>
      <c r="CA228" s="461"/>
      <c r="CB228" s="424" t="str">
        <f>IF(_tag_month_day!Z218="","",_tag_month_day!Z218)</f>
        <v/>
      </c>
      <c r="CC228" s="424" t="str">
        <f>IF(_tag_month_day!AA218="","",_tag_month_day!AA218)</f>
        <v/>
      </c>
      <c r="CD228" s="424" t="str">
        <f>IF(_tag_month_day!AB218="","",_tag_month_day!AB218)</f>
        <v/>
      </c>
      <c r="CE228" s="424" t="str">
        <f>IF(_tag_month_day!AC218="","",_tag_month_day!AC218)</f>
        <v/>
      </c>
      <c r="CF228" s="424" t="str">
        <f>IF(_tag_month_day!AD218="","",_tag_month_day!AD218)</f>
        <v/>
      </c>
      <c r="CG228" s="424" t="str">
        <f>IF(_tag_month_day!AE218="","",_tag_month_day!AE218)</f>
        <v/>
      </c>
      <c r="CH228" s="424" t="str">
        <f>IF(_tag_month_day!AF218="","",_tag_month_day!AF218)</f>
        <v/>
      </c>
      <c r="CI228" s="424" t="str">
        <f>IF(_tag_month_day!AG218="","",_tag_month_day!AG218)</f>
        <v/>
      </c>
      <c r="CJ228" s="424" t="str">
        <f>IF(_tag_month_day!AH218="","",_tag_month_day!AH218)</f>
        <v/>
      </c>
      <c r="CK228" s="424" t="str">
        <f>IF(_tag_month_day!AI218="","",_tag_month_day!AI218)</f>
        <v/>
      </c>
      <c r="CL228" s="4" t="str">
        <f>IF(_tag_month_day!AJ218="","",_tag_month_day!AJ218)</f>
        <v/>
      </c>
      <c r="CM228" s="4" t="str">
        <f>IF(_tag_month_day!AK218="","",_tag_month_day!AK218)</f>
        <v/>
      </c>
      <c r="CN228" s="4" t="str">
        <f>IF(_tag_month_day!AL218="","",_tag_month_day!AL218)</f>
        <v/>
      </c>
      <c r="CO228" s="4" t="str">
        <f>IF(_tag_month_day!AM218="","",_tag_month_day!AM218)</f>
        <v/>
      </c>
      <c r="CP228" s="4" t="str">
        <f>IF(_tag_month_day!AN218="","",_tag_month_day!AN218)</f>
        <v/>
      </c>
      <c r="CQ228" s="4" t="str">
        <f>IF(_tag_month_day!AO218="","",_tag_month_day!AO218)</f>
        <v/>
      </c>
      <c r="CR228" s="462" t="str">
        <f>IF(_tag_month_day!AP218="","",_tag_month_day!AP218)</f>
        <v/>
      </c>
      <c r="CS228" s="463" t="str">
        <f>IF(_tag_month_day!AQ218="","",_tag_month_day!AQ218)</f>
        <v/>
      </c>
      <c r="CT228" s="4" t="str">
        <f>IF(_tag_month_day!AR218="","",_tag_month_day!AR218)</f>
        <v/>
      </c>
      <c r="CU228" s="464" t="e">
        <f>DU228/AJ228</f>
        <v>#VALUE!</v>
      </c>
      <c r="CV228" s="451" t="e">
        <f>BG228/BH228</f>
        <v>#VALUE!</v>
      </c>
      <c r="CW228" s="465" t="e">
        <f>AJ228*(1-CV228)*CU228*AF228</f>
        <v>#VALUE!</v>
      </c>
      <c r="CX228" s="465" t="e">
        <f>CW228*94%</f>
        <v>#VALUE!</v>
      </c>
      <c r="CY228" s="466" t="e">
        <f>IF(CX228=0,0,DS228/(DS228+CX228))</f>
        <v>#VALUE!</v>
      </c>
      <c r="CZ228" s="465" t="e">
        <f>$AJ228*EF228</f>
        <v>#VALUE!</v>
      </c>
      <c r="DA228" s="465" t="e">
        <f>$AJ228*EG228</f>
        <v>#VALUE!</v>
      </c>
      <c r="DB228" s="465" t="e">
        <f>$AJ228*EH228</f>
        <v>#VALUE!</v>
      </c>
      <c r="DC228" s="465" t="e">
        <f>$AJ228*EI228</f>
        <v>#VALUE!</v>
      </c>
      <c r="DD228" s="465" t="e">
        <f>$AJ228*EJ228</f>
        <v>#VALUE!</v>
      </c>
      <c r="DE228" s="465" t="e">
        <f>$AJ228*EK228</f>
        <v>#VALUE!</v>
      </c>
      <c r="DF228" s="465" t="e">
        <f>$AJ228*EL228</f>
        <v>#VALUE!</v>
      </c>
      <c r="DG228" s="465" t="e">
        <f>$AJ228*EM228</f>
        <v>#VALUE!</v>
      </c>
      <c r="DH228" s="465" t="e">
        <f>$AJ228*EN228</f>
        <v>#VALUE!</v>
      </c>
      <c r="DI228" s="465" t="e">
        <f>$AJ228*EO228</f>
        <v>#VALUE!</v>
      </c>
      <c r="DJ228" s="465" t="e">
        <f>CZ228*(1-EP228)</f>
        <v>#VALUE!</v>
      </c>
      <c r="DK228" s="465" t="e">
        <f>DA228*(1-ER228)</f>
        <v>#VALUE!</v>
      </c>
      <c r="DL228" s="465" t="e">
        <f>DB228*(1-EQ228)</f>
        <v>#VALUE!</v>
      </c>
      <c r="DM228" s="465" t="e">
        <f>DC228*(1-ES228)</f>
        <v>#VALUE!</v>
      </c>
      <c r="DN228" s="465" t="e">
        <f>DD228*(1-ET228)</f>
        <v>#VALUE!</v>
      </c>
      <c r="DO228" s="465" t="e">
        <f>DE228</f>
        <v>#VALUE!</v>
      </c>
      <c r="DP228" s="465" t="e">
        <f>DF228*(1-EU228)</f>
        <v>#VALUE!</v>
      </c>
      <c r="DQ228" s="465" t="e">
        <f>DG228*(1-EV228)</f>
        <v>#VALUE!</v>
      </c>
      <c r="DR228" s="465" t="e">
        <f>DH228*(1-EW228)</f>
        <v>#VALUE!</v>
      </c>
      <c r="DS228" s="465" t="e">
        <f>DI228</f>
        <v>#VALUE!</v>
      </c>
      <c r="DT228" s="465" t="e">
        <f>SUM(DJ228:DS228)</f>
        <v>#VALUE!</v>
      </c>
      <c r="DU228" s="465" t="e">
        <f>(GS228:GX228)+(DP228+DQ228+DR228)*GY228+DS228</f>
        <v>#VALUE!</v>
      </c>
      <c r="DV228" s="451" t="e">
        <f>AV228/$BH228/(1-EP228)</f>
        <v>#VALUE!</v>
      </c>
      <c r="DW228" s="451" t="e">
        <f>AW228/$BH228/(1-ER228)</f>
        <v>#VALUE!</v>
      </c>
      <c r="DX228" s="451" t="e">
        <f>AX228/$BH228/(1-EQ228)</f>
        <v>#VALUE!</v>
      </c>
      <c r="DY228" s="451" t="e">
        <f>AY228/$BH228/(1-ES228)</f>
        <v>#VALUE!</v>
      </c>
      <c r="DZ228" s="451" t="e">
        <f>AZ228/$BH228/(1-ET228)</f>
        <v>#VALUE!</v>
      </c>
      <c r="EA228" s="451" t="e">
        <f>BA228/$BH228/(1-AX228)</f>
        <v>#VALUE!</v>
      </c>
      <c r="EB228" s="451" t="e">
        <f>BB228/$BH228/(1-EU228)</f>
        <v>#VALUE!</v>
      </c>
      <c r="EC228" s="451" t="e">
        <f>BC228/$BH228/(1-EV228)</f>
        <v>#VALUE!</v>
      </c>
      <c r="ED228" s="451" t="e">
        <f>BD228/$BH228/(1-EW228)</f>
        <v>#VALUE!</v>
      </c>
      <c r="EE228" s="451" t="e">
        <f>BG228/BH228</f>
        <v>#VALUE!</v>
      </c>
      <c r="EF228" s="451" t="e">
        <f>DV228/SUM($DV228:$EE228)</f>
        <v>#VALUE!</v>
      </c>
      <c r="EG228" s="451" t="e">
        <f>DW228/SUM($DV228:$EE228)</f>
        <v>#VALUE!</v>
      </c>
      <c r="EH228" s="451" t="e">
        <f>DX228/SUM($DV228:$EE228)</f>
        <v>#VALUE!</v>
      </c>
      <c r="EI228" s="451" t="e">
        <f>DY228/SUM($DV228:$EE228)</f>
        <v>#VALUE!</v>
      </c>
      <c r="EJ228" s="451" t="e">
        <f>DZ228/SUM($DV228:$EE228)</f>
        <v>#VALUE!</v>
      </c>
      <c r="EK228" s="451" t="e">
        <f>EA228/SUM($DV228:$EE228)</f>
        <v>#VALUE!</v>
      </c>
      <c r="EL228" s="451" t="e">
        <f>EB228/SUM($DV228:$EE228)</f>
        <v>#VALUE!</v>
      </c>
      <c r="EM228" s="451" t="e">
        <f>EC228/SUM($DV228:$EE228)</f>
        <v>#VALUE!</v>
      </c>
      <c r="EN228" s="451" t="e">
        <f>ED228/SUM($DV228:$EE228)</f>
        <v>#VALUE!</v>
      </c>
      <c r="EO228" s="451" t="e">
        <f>EE228/SUM($DV228:$EE228)</f>
        <v>#VALUE!</v>
      </c>
      <c r="EP228" s="450">
        <f>EP227</f>
        <v>0.080000000000000002</v>
      </c>
      <c r="EQ228" s="450">
        <f>EQ227</f>
        <v>0.014999999999999999</v>
      </c>
      <c r="ER228" s="450">
        <f>ER227</f>
        <v>0.014999999999999999</v>
      </c>
      <c r="ES228" s="450">
        <f>ES227</f>
        <v>0.014999999999999999</v>
      </c>
      <c r="ET228" s="450">
        <f>ET227</f>
        <v>0.014999999999999999</v>
      </c>
      <c r="EU228" s="450">
        <f>EU227</f>
        <v>0.089999999999999997</v>
      </c>
      <c r="EV228" s="450">
        <f>EV227</f>
        <v>0.089999999999999997</v>
      </c>
      <c r="EW228" s="450">
        <f>EW227</f>
        <v>0.089999999999999997</v>
      </c>
      <c r="EX228" s="431" t="str">
        <f>IF(_tag_month_day!AS218="","",_tag_month_day!AS218/100)</f>
        <v/>
      </c>
      <c r="EY228" s="431" t="str">
        <f>IF(_tag_month_day!AT218="","",_tag_month_day!AT218/100)</f>
        <v/>
      </c>
      <c r="EZ228" s="431" t="str">
        <f>IF(_tag_month_day!AU218="","",_tag_month_day!AU218/100)</f>
        <v/>
      </c>
      <c r="FA228" s="431" t="str">
        <f>IF(_tag_month_day!AV218="","",_tag_month_day!AV218/100)</f>
        <v/>
      </c>
      <c r="FB228" s="431" t="str">
        <f>IF(_tag_month_day!AW218="","",_tag_month_day!AW218/100)</f>
        <v/>
      </c>
      <c r="FC228" s="431" t="str">
        <f>IF(_tag_month_day!AX218="","",_tag_month_day!AX218/100)</f>
        <v/>
      </c>
      <c r="FD228" s="449" t="str">
        <f>IF(_tag_month_day!AY218="","",_tag_month_day!AY218/100)</f>
        <v/>
      </c>
      <c r="FE228" s="449" t="str">
        <f>IF(_tag_month_day!AZ218="","",_tag_month_day!AZ218/100)</f>
        <v/>
      </c>
      <c r="FF228" s="449" t="str">
        <f>IF(_tag_month_day!BA218="","",_tag_month_day!BA218/100)</f>
        <v/>
      </c>
      <c r="FG228" s="449" t="str">
        <f>IF(_tag_month_day!BB218="","",_tag_month_day!BB218/100)</f>
        <v/>
      </c>
      <c r="FH228" s="467" t="str">
        <f>IF(_tag_month_day!BC218="","",_tag_month_day!BC218/100)</f>
        <v/>
      </c>
      <c r="FI228" s="449">
        <f>FI227</f>
        <v>0.40999999999999998</v>
      </c>
      <c r="FJ228" s="449">
        <f>FJ227</f>
        <v>0.11</v>
      </c>
      <c r="FK228" s="449">
        <f>FK227</f>
        <v>0.014999999999999999</v>
      </c>
      <c r="FL228" s="449">
        <f>FL227</f>
        <v>0</v>
      </c>
      <c r="FM228" s="467">
        <f>FM227</f>
        <v>0.0001</v>
      </c>
      <c r="FN228" s="449">
        <f>FN227</f>
        <v>0.32000000000000001</v>
      </c>
      <c r="FO228" s="449">
        <f>FO227</f>
        <v>0.20000000000000001</v>
      </c>
      <c r="FP228" s="449">
        <f>FP227</f>
        <v>0.01</v>
      </c>
      <c r="FQ228" s="449">
        <f>FQ227</f>
        <v>0</v>
      </c>
      <c r="FR228" s="467">
        <f>FR227</f>
        <v>0.0001</v>
      </c>
      <c r="FS228" s="449" t="str">
        <f>IF(_tag_month_day!BD218="","",_tag_month_day!BD218/100)</f>
        <v/>
      </c>
      <c r="FT228" s="449" t="str">
        <f>IF(_tag_month_day!BE218="","",_tag_month_day!BE218/100)</f>
        <v/>
      </c>
      <c r="FU228" s="449" t="str">
        <f>IF(_tag_month_day!BF218="","",_tag_month_day!BF218/100)</f>
        <v/>
      </c>
      <c r="FV228" s="449" t="str">
        <f>IF(_tag_month_day!BG218="","",_tag_month_day!BG218/100)</f>
        <v/>
      </c>
      <c r="FW228" s="467" t="str">
        <f>IF(_tag_month_day!BH218="","",_tag_month_day!BH218/100)</f>
        <v/>
      </c>
      <c r="FX228" s="449" t="str">
        <f>IF(_tag_month_day!BI218="","",_tag_month_day!BI218/100)</f>
        <v/>
      </c>
      <c r="FY228" s="449" t="str">
        <f>IF(_tag_month_day!BJ218="","",_tag_month_day!BJ218/100)</f>
        <v/>
      </c>
      <c r="FZ228" s="468" t="str">
        <f>IF(_tag_month_day!BK218="","",_tag_month_day!BK218/100)</f>
        <v/>
      </c>
      <c r="GA228" s="449" t="str">
        <f>IF(_tag_month_day!BL218="","",_tag_month_day!BL218/100)</f>
        <v/>
      </c>
      <c r="GB228" s="467" t="str">
        <f>IF(_tag_month_day!BM218="","",_tag_month_day!BM218/100)</f>
        <v/>
      </c>
      <c r="GC228" s="431" t="str">
        <f>IF(_tag_month_day!BN218="","",_tag_month_day!BN218/100)</f>
        <v/>
      </c>
      <c r="GD228" s="431" t="str">
        <f>IF(_tag_month_day!BO218="","",_tag_month_day!BO218/100)</f>
        <v/>
      </c>
      <c r="GE228" s="431" t="str">
        <f>IF(_tag_month_day!BP218="","",_tag_month_day!BP218/100)</f>
        <v/>
      </c>
      <c r="GF228" s="431" t="str">
        <f>IF(_tag_month_day!BQ218="","",_tag_month_day!BQ218/100)</f>
        <v/>
      </c>
      <c r="GG228" s="431" t="str">
        <f>IF(_tag_month_day!BR218="","",_tag_month_day!BR218/100)</f>
        <v/>
      </c>
      <c r="GH228" s="431" t="str">
        <f>IF(_tag_month_day!BS218="","",_tag_month_day!BS218/100)</f>
        <v/>
      </c>
      <c r="GI228" s="467" t="str">
        <f>IF(_tag_month_day!BT218="","",_tag_month_day!BT218/100)</f>
        <v/>
      </c>
      <c r="GJ228" s="469" t="str">
        <f>IF(_tag_month_day!BU218="","",_tag_month_day!BU218/100)</f>
        <v/>
      </c>
      <c r="GK228" s="470">
        <f>GK227</f>
        <v>0.070000000000000007</v>
      </c>
      <c r="GL228" s="470">
        <f>GL227</f>
        <v>0.029999999999999999</v>
      </c>
      <c r="GM228" s="471" t="str">
        <f>IF(_tag_month_day!BX218="","",_tag_month_day!BX218/100)</f>
        <v/>
      </c>
      <c r="GN228" s="470">
        <f>GN227</f>
        <v>0.070000000000000007</v>
      </c>
      <c r="GO228" s="470">
        <f>GO227</f>
        <v>0.029999999999999999</v>
      </c>
      <c r="GP228" s="470">
        <f>GP227</f>
        <v>0.089999999999999997</v>
      </c>
      <c r="GQ228" s="470">
        <f>GQ227</f>
        <v>0.029999999999999999</v>
      </c>
      <c r="GR228" s="471" t="str">
        <f>IF(_tag_month_day!CA218="","",_tag_month_day!CA218/100)</f>
        <v/>
      </c>
      <c r="GS228" s="472">
        <f>GS227</f>
        <v>0.95299999999999996</v>
      </c>
      <c r="GT228" s="472">
        <f>GT227</f>
        <v>0.55000000000000004</v>
      </c>
      <c r="GU228" s="472">
        <f>GU227</f>
        <v>0.55000000000000004</v>
      </c>
      <c r="GV228" s="472">
        <f>GV227</f>
        <v>0.55000000000000004</v>
      </c>
      <c r="GW228" s="472">
        <f>GW227</f>
        <v>0.5</v>
      </c>
      <c r="GX228" s="472">
        <f>GX227</f>
        <v>0.93500000000000005</v>
      </c>
      <c r="GY228" s="472">
        <f>GY227</f>
        <v>0.14999999999999999</v>
      </c>
      <c r="GZ228" s="472">
        <f>GZ227</f>
        <v>1</v>
      </c>
      <c r="HA228" s="474">
        <f>HA227</f>
        <v>0.047</v>
      </c>
      <c r="HB228" s="474">
        <f>HB227</f>
        <v>0.45000000000000001</v>
      </c>
      <c r="HC228" s="474">
        <f>HC227</f>
        <v>0.45000000000000001</v>
      </c>
      <c r="HD228" s="474">
        <f>HD227</f>
        <v>0.45000000000000001</v>
      </c>
      <c r="HE228" s="474">
        <f>HE227</f>
        <v>0.5</v>
      </c>
      <c r="HF228" s="474">
        <f>HF227</f>
        <v>0.065000000000000002</v>
      </c>
      <c r="HG228" s="474">
        <f>HG227</f>
        <v>0.84999999999999998</v>
      </c>
      <c r="HH228" s="474">
        <f>HH227</f>
        <v>0</v>
      </c>
      <c r="HI228" s="10">
        <f>IF(BZ228&lt;&gt;"",CK228-BV228,0)</f>
        <v>0</v>
      </c>
      <c r="HJ228" s="10" t="e">
        <f>IF(AJ228&gt;0,AH228-AJ228,0)</f>
        <v>#VALUE!</v>
      </c>
      <c r="HK228" s="466">
        <f>HK227</f>
        <v>0.84999999999999998</v>
      </c>
      <c r="HL228" s="424">
        <f>HL227</f>
        <v>550000</v>
      </c>
      <c r="HM228" s="424">
        <f>HM227</f>
        <v>480000</v>
      </c>
      <c r="HN228" s="465" t="e">
        <f>(DJ228*EZ228+DK228*FH228+DL228*FM228+DM228*FR228+DN228*FW228+DO228*GB228+DS228*GI228+DP228*GM228+DR228*GR228)*1000*2</f>
        <v>#VALUE!</v>
      </c>
      <c r="HO228" s="465" t="e">
        <f>HN228*HK228*$HO$2/HL228*1000000</f>
        <v>#VALUE!</v>
      </c>
      <c r="HP228" s="465" t="e">
        <f>HN228*HK228*$HP$2/HM228*1000000</f>
        <v>#VALUE!</v>
      </c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</row>
    <row customFormat="1" r="229" s="0">
      <c r="A229" s="420">
        <v>218</v>
      </c>
      <c r="B229" s="421">
        <f ca="1">IF(D229=D228,B228,IF(D229="夜班",B228+1,B228))</f>
        <v>43595</v>
      </c>
      <c r="C229" s="422">
        <f>C228</f>
        <v>0.041666666666666699</v>
      </c>
      <c r="D229" s="10" t="str">
        <f ca="1">IF(HOUR(G229)&lt;8,"夜班",IF(HOUR(G229)&lt;16,"白班",IF(HOUR(G229)&lt;24,"中班",0)))</f>
        <v>夜班</v>
      </c>
      <c r="E229" s="10" t="e">
        <f ca="1">IF(F229=1,"甲",IF(F229=2,"乙",IF(F229=3,"丙",IF(F229=4,"丁",""))))</f>
        <v>#REF!</v>
      </c>
      <c r="F229" s="10" t="e">
        <f ca="1">SUMPRODUCT((成本日报!$A$3:$A$95=计划!B229)*(成本日报!$B$3:$B$95=计划!$D229),成本日报!$C$3:$C$95)</f>
        <v>#REF!</v>
      </c>
      <c r="G229" s="423">
        <f ca="1">G228+C228</f>
        <v>43595.04166666614</v>
      </c>
      <c r="H229" s="423">
        <f ca="1">$G229+$C229/60*10+$C229*0</f>
        <v>43595.048611110586</v>
      </c>
      <c r="I229" s="423">
        <f ca="1">$G229+$C229/60*18+$C229*0</f>
        <v>43595.054166666137</v>
      </c>
      <c r="J229" s="423">
        <f ca="1">$G229+$C229/60*0+$C229*1</f>
        <v>43595.083333332805</v>
      </c>
      <c r="K229" s="423">
        <f ca="1">$G229+$C229/60*30+$C229*2</f>
        <v>43595.145833332812</v>
      </c>
      <c r="L229" s="423">
        <f ca="1">$G229+$C229/60*0+$C229*3</f>
        <v>43595.16666666614</v>
      </c>
      <c r="M229" s="424" t="str">
        <f>IF(_tag_month_day!A219="","",_tag_month_day!A219)</f>
        <v/>
      </c>
      <c r="N229" s="424" t="str">
        <f>IF(_tag_month_day!B219="","",_tag_month_day!B219)</f>
        <v/>
      </c>
      <c r="O229" s="425" t="e">
        <f>IF(M229+N229=0,"",M229+N229)</f>
        <v>#VALUE!</v>
      </c>
      <c r="P229" s="424" t="str">
        <f>IF(_tag_month_day!C219="","",_tag_month_day!C219)</f>
        <v/>
      </c>
      <c r="Q229" s="424" t="str">
        <f>IF(_tag_month_day!D219="","",_tag_month_day!D219)</f>
        <v/>
      </c>
      <c r="R229" s="426" t="str">
        <f>IF(_tag_month_day!CB219="","",_tag_month_day!CB219/100)</f>
        <v/>
      </c>
      <c r="S229" s="427" t="str">
        <f>IF(_tag_month_day!E219="","",_tag_month_day!E219)</f>
        <v/>
      </c>
      <c r="T229" s="427" t="str">
        <f>IF(_tag_month_day!F219="","",_tag_month_day!F219)</f>
        <v/>
      </c>
      <c r="U229" s="428" t="e">
        <f>S229+T229</f>
        <v>#VALUE!</v>
      </c>
      <c r="V229" s="429" t="e">
        <f>U229/AJ229</f>
        <v>#VALUE!</v>
      </c>
      <c r="W229" s="430" t="str">
        <f>IF(_jhy_month_day!A219="","",_jhy_month_day!A219)</f>
        <v/>
      </c>
      <c r="X229" s="431" t="str">
        <f>IF(_jhy_month_day!B219="","",_jhy_month_day!B219/100)</f>
        <v/>
      </c>
      <c r="Y229" s="431" t="str">
        <f>IF(_jhy_month_day!C219="","",_jhy_month_day!C219/100)</f>
        <v/>
      </c>
      <c r="Z229" s="432">
        <f>Z225+1</f>
        <v>55</v>
      </c>
      <c r="AA229" s="433" t="str">
        <f>IF(_tag_month_day!G219="","",_tag_month_day!G219/100)</f>
        <v/>
      </c>
      <c r="AB229" s="433" t="str">
        <f>IF(_tag_month_day!H219="","",_tag_month_day!H219/100)</f>
        <v/>
      </c>
      <c r="AC229" s="434">
        <f>IF(X229="",AC228,BK229*($AV228*X229+$AW228*FD228+$AX228*FI228+$AY228*FN228+$AZ228*FS228+$BA228*FX228+$BG228*GE228)/(AV228*Y229+AX228*FK228+AW228*FF228+AY228*FP228+AZ228*FU228+BA228*FZ228+BG228*GG228+BB228*GK228+BC228*GN228+BD228*GP228))</f>
        <v>1.59963432013121</v>
      </c>
      <c r="AD229" s="435" t="str">
        <f>IF(AC229=AC228,"",AC229-AC228)</f>
        <v/>
      </c>
      <c r="AE229" s="436" t="str">
        <f>IF(1-AF229=0,"",(1-AF229))</f>
        <v/>
      </c>
      <c r="AF229" s="437">
        <v>1</v>
      </c>
      <c r="AG229" s="10" t="str">
        <f>AG228</f>
        <v>8B4</v>
      </c>
      <c r="AH229" s="438" t="str">
        <f>AH228</f>
        <v/>
      </c>
      <c r="AI229" s="424" t="e">
        <f>IF(ROUND(AJ229-AJ228,1)=0,"",AJ229-AJ228)</f>
        <v>#VALUE!</v>
      </c>
      <c r="AJ229" s="10" t="str">
        <f>IF(_tag_month_day!I219="","",_tag_month_day!I219)</f>
        <v/>
      </c>
      <c r="AK229" s="440"/>
      <c r="AL229" s="440"/>
      <c r="AM229" s="440"/>
      <c r="AN229" s="441">
        <f>AN228</f>
        <v>2</v>
      </c>
      <c r="AO229" s="441">
        <f>AO228</f>
        <v>8</v>
      </c>
      <c r="AP229" s="442" t="e">
        <f>(IF(AN229=0,AS228,AS228*(1+AO229/AN229)/(AR229+AO229/AN229)))+AT229</f>
        <v>#VALUE!</v>
      </c>
      <c r="AQ229" s="443" t="str">
        <f>IF(_tag_month_day!J219="","",_tag_month_day!J219/100)</f>
        <v/>
      </c>
      <c r="AR229" s="444">
        <f>AR228</f>
        <v>1.3</v>
      </c>
      <c r="AS229" s="445" t="e">
        <f>AQ229*(AN229*AR229+AO229)/(AN229+AO229)</f>
        <v>#VALUE!</v>
      </c>
      <c r="AT229" s="445" t="e">
        <f>(SUM(BE229:BF229)-SUM(BE228:BF228))*0.05</f>
        <v>#VALUE!</v>
      </c>
      <c r="AU229" s="446" t="str">
        <f>IF(_tag_month_day!CC219="","",IF(_tag_month_day!CC219&gt;0,_tag_month_day!CD219,_tag_month_day!CE219))</f>
        <v/>
      </c>
      <c r="AV229" s="447" t="str">
        <f>IF(_tag_month_day!L219="","",_tag_month_day!L219/100)</f>
        <v/>
      </c>
      <c r="AW229" s="431">
        <f>AW228</f>
        <v>0</v>
      </c>
      <c r="AX229" s="431">
        <f>AX228</f>
        <v>0</v>
      </c>
      <c r="AY229" s="431" t="str">
        <f>IF(_tag_month_day!M219="","",_tag_month_day!M219/100)</f>
        <v/>
      </c>
      <c r="AZ229" s="431" t="str">
        <f>IF(_tag_month_day!N219="","",_tag_month_day!N219/100)</f>
        <v/>
      </c>
      <c r="BA229" s="431" t="str">
        <f>IF(_tag_month_day!O219="","",_tag_month_day!O219/100)</f>
        <v/>
      </c>
      <c r="BB229" s="448" t="str">
        <f>IF(_tag_month_day!P219="","",_tag_month_day!P219/100)</f>
        <v/>
      </c>
      <c r="BC229" s="448">
        <f>BC228</f>
        <v>0</v>
      </c>
      <c r="BD229" s="448" t="str">
        <f>IF(_tag_month_day!Q219="","",_tag_month_day!Q219/100)</f>
        <v/>
      </c>
      <c r="BE229" s="449" t="str">
        <f>IF(_tag_month_day!R219="","",_tag_month_day!R219/100)</f>
        <v/>
      </c>
      <c r="BF229" s="388" t="e">
        <f>(AU229*(100+BE229*100))/(AJ229-AU229)/100</f>
        <v>#VALUE!</v>
      </c>
      <c r="BG229" s="450" t="e">
        <f>BE229+BF229</f>
        <v>#VALUE!</v>
      </c>
      <c r="BH229" s="451" t="e">
        <f>SUM(AV229:BF229)</f>
        <v>#VALUE!</v>
      </c>
      <c r="BI229" s="452" t="e">
        <f>IF(CX229=0,BI228,(DK229*查询!$R$5+DL229*查询!$Q$5+DM229*查询!$N$5+DN229*查询!$O$5+DO229*查询!$P$5)*AF229/CX229)</f>
        <v>#VALUE!</v>
      </c>
      <c r="BJ229" s="452" t="e">
        <f>IF(CX229=0,BJ228,(DP229*查询!$S$5+DQ229*查询!$T$5+DR229*查询!$U$5)*AF229/CX229)</f>
        <v>#VALUE!</v>
      </c>
      <c r="BK229" s="452">
        <f>BK228</f>
        <v>1</v>
      </c>
      <c r="BL229" s="453" t="e">
        <f>SUMPRODUCT((AV229:BA229)*(GS229:GX229))/((GS229:GX229)+SUM(BB229:BD229)*GY229+BG229*GZ229)</f>
        <v>#VALUE!</v>
      </c>
      <c r="BM229" s="453" t="e">
        <f>BK229*($AV229*FB229+$AW229*FD229+$AX229*FI229+$AY229*FN229+$AZ229*FS229+$BA229*FX229+$BG229*GE229)/(AV229*EY229+AX229*FK229+AW229*FF229+AY229*FP229+AZ229*FU229+BA229*FZ229+BG229*GG229+BB229*GK229+BC229*GN229+BD229*GP229)</f>
        <v>#VALUE!</v>
      </c>
      <c r="BN229" s="453" t="e">
        <f>($AV229*FC229+$AX229*FJ229+$AW229*FE229+$AY229*FO229+$AZ229*FT229+$BA229*FY229+$BG229*GF229)/($AV229*FA229+BG229*GH229+BB229*GL229+BC229*GO229+BD229*GQ229+BA229*GA229)</f>
        <v>#VALUE!</v>
      </c>
      <c r="BO229" s="454" t="e">
        <f>SUMPRODUCT(AV229:BA229*GS229:GX229)/(GS229:GX229+(BB229+BC229+BD229)*GY229+BG229)</f>
        <v>#VALUE!</v>
      </c>
      <c r="BP229" s="454" t="e">
        <f>SUMPRODUCT(AV229:BA229*GS229:GX229)/(GS229:GX229+(BB229+BC229+BD229)*GY229+BG229)</f>
        <v>#VALUE!</v>
      </c>
      <c r="BQ229" s="454" t="e">
        <f>SUMPRODUCT(AV229:BA229*GS229:GX229)/(GS229:GX229+(BB229+BC229+BD229)*GY229+BG229)</f>
        <v>#VALUE!</v>
      </c>
      <c r="BR229" s="453" t="str">
        <f>IF(_tag_month_day!T219="","",_tag_month_day!T219)</f>
        <v/>
      </c>
      <c r="BS229" s="453" t="str">
        <f>IF(_tag_month_day!U219="","",_tag_month_day!U219)</f>
        <v/>
      </c>
      <c r="BT229" s="455" t="str">
        <f>IF(CK229="","",IF((CK229&gt;=BV229-0.12)*(CK229&lt;=BV229+0.12),"合格","不合格"))</f>
        <v/>
      </c>
      <c r="BU229" s="456" t="str">
        <f>IF(_tag_month_day!V219="","",_tag_month_day!V219)</f>
        <v/>
      </c>
      <c r="BV229" s="457" t="str">
        <f>IF(_tag_month_day!W219="","",_tag_month_day!W219)</f>
        <v/>
      </c>
      <c r="BW229" s="458" t="str">
        <f>IF(_tag_month_day!X219="","",_tag_month_day!X219)</f>
        <v/>
      </c>
      <c r="BX229" s="458" t="str">
        <f>IF(_tag_month_day!Y219="","",_tag_month_day!Y219)</f>
        <v/>
      </c>
      <c r="BY229" s="459">
        <f ca="1">L229</f>
        <v>43595.16666666614</v>
      </c>
      <c r="BZ229" s="460" t="s">
        <v>429</v>
      </c>
      <c r="CA229" s="461">
        <v>0.15625</v>
      </c>
      <c r="CB229" s="424" t="str">
        <f>IF(_tag_month_day!Z219="","",_tag_month_day!Z219)</f>
        <v/>
      </c>
      <c r="CC229" s="424" t="str">
        <f>IF(_tag_month_day!AA219="","",_tag_month_day!AA219)</f>
        <v/>
      </c>
      <c r="CD229" s="424" t="str">
        <f>IF(_tag_month_day!AB219="","",_tag_month_day!AB219)</f>
        <v/>
      </c>
      <c r="CE229" s="424" t="str">
        <f>IF(_tag_month_day!AC219="","",_tag_month_day!AC219)</f>
        <v/>
      </c>
      <c r="CF229" s="424" t="str">
        <f>IF(_tag_month_day!AD219="","",_tag_month_day!AD219)</f>
        <v/>
      </c>
      <c r="CG229" s="424" t="str">
        <f>IF(_tag_month_day!AE219="","",_tag_month_day!AE219)</f>
        <v/>
      </c>
      <c r="CH229" s="424" t="str">
        <f>IF(_tag_month_day!AF219="","",_tag_month_day!AF219)</f>
        <v/>
      </c>
      <c r="CI229" s="424" t="str">
        <f>IF(_tag_month_day!AG219="","",_tag_month_day!AG219)</f>
        <v/>
      </c>
      <c r="CJ229" s="424" t="str">
        <f>IF(_tag_month_day!AH219="","",_tag_month_day!AH219)</f>
        <v/>
      </c>
      <c r="CK229" s="424" t="str">
        <f>IF(_tag_month_day!AI219="","",_tag_month_day!AI219)</f>
        <v/>
      </c>
      <c r="CL229" s="4" t="str">
        <f>IF(_tag_month_day!AJ219="","",_tag_month_day!AJ219)</f>
        <v/>
      </c>
      <c r="CM229" s="4" t="str">
        <f>IF(_tag_month_day!AK219="","",_tag_month_day!AK219)</f>
        <v/>
      </c>
      <c r="CN229" s="4" t="str">
        <f>IF(_tag_month_day!AL219="","",_tag_month_day!AL219)</f>
        <v/>
      </c>
      <c r="CO229" s="4" t="str">
        <f>IF(_tag_month_day!AM219="","",_tag_month_day!AM219)</f>
        <v/>
      </c>
      <c r="CP229" s="4" t="str">
        <f>IF(_tag_month_day!AN219="","",_tag_month_day!AN219)</f>
        <v/>
      </c>
      <c r="CQ229" s="4" t="str">
        <f>IF(_tag_month_day!AO219="","",_tag_month_day!AO219)</f>
        <v/>
      </c>
      <c r="CR229" s="462" t="str">
        <f>IF(_tag_month_day!AP219="","",_tag_month_day!AP219)</f>
        <v/>
      </c>
      <c r="CS229" s="463" t="str">
        <f>IF(_tag_month_day!AQ219="","",_tag_month_day!AQ219)</f>
        <v/>
      </c>
      <c r="CT229" s="4" t="str">
        <f>IF(_tag_month_day!AR219="","",_tag_month_day!AR219)</f>
        <v/>
      </c>
      <c r="CU229" s="464" t="e">
        <f>DU229/AJ229</f>
        <v>#VALUE!</v>
      </c>
      <c r="CV229" s="451" t="e">
        <f>BG229/BH229</f>
        <v>#VALUE!</v>
      </c>
      <c r="CW229" s="465" t="e">
        <f>AJ229*(1-CV229)*CU229*AF229</f>
        <v>#VALUE!</v>
      </c>
      <c r="CX229" s="465" t="e">
        <f>CW229*94%</f>
        <v>#VALUE!</v>
      </c>
      <c r="CY229" s="466" t="e">
        <f>IF(CX229=0,0,DS229/(DS229+CX229))</f>
        <v>#VALUE!</v>
      </c>
      <c r="CZ229" s="465" t="e">
        <f>$AJ229*EF229</f>
        <v>#VALUE!</v>
      </c>
      <c r="DA229" s="465" t="e">
        <f>$AJ229*EG229</f>
        <v>#VALUE!</v>
      </c>
      <c r="DB229" s="465" t="e">
        <f>$AJ229*EH229</f>
        <v>#VALUE!</v>
      </c>
      <c r="DC229" s="465" t="e">
        <f>$AJ229*EI229</f>
        <v>#VALUE!</v>
      </c>
      <c r="DD229" s="465" t="e">
        <f>$AJ229*EJ229</f>
        <v>#VALUE!</v>
      </c>
      <c r="DE229" s="465" t="e">
        <f>$AJ229*EK229</f>
        <v>#VALUE!</v>
      </c>
      <c r="DF229" s="465" t="e">
        <f>$AJ229*EL229</f>
        <v>#VALUE!</v>
      </c>
      <c r="DG229" s="465" t="e">
        <f>$AJ229*EM229</f>
        <v>#VALUE!</v>
      </c>
      <c r="DH229" s="465" t="e">
        <f>$AJ229*EN229</f>
        <v>#VALUE!</v>
      </c>
      <c r="DI229" s="465" t="e">
        <f>$AJ229*EO229</f>
        <v>#VALUE!</v>
      </c>
      <c r="DJ229" s="465" t="e">
        <f>CZ229*(1-EP229)</f>
        <v>#VALUE!</v>
      </c>
      <c r="DK229" s="465" t="e">
        <f>DA229*(1-ER229)</f>
        <v>#VALUE!</v>
      </c>
      <c r="DL229" s="465" t="e">
        <f>DB229*(1-EQ229)</f>
        <v>#VALUE!</v>
      </c>
      <c r="DM229" s="465" t="e">
        <f>DC229*(1-ES229)</f>
        <v>#VALUE!</v>
      </c>
      <c r="DN229" s="465" t="e">
        <f>DD229*(1-ET229)</f>
        <v>#VALUE!</v>
      </c>
      <c r="DO229" s="465" t="e">
        <f>DE229</f>
        <v>#VALUE!</v>
      </c>
      <c r="DP229" s="465" t="e">
        <f>DF229*(1-EU229)</f>
        <v>#VALUE!</v>
      </c>
      <c r="DQ229" s="465" t="e">
        <f>DG229*(1-EV229)</f>
        <v>#VALUE!</v>
      </c>
      <c r="DR229" s="465" t="e">
        <f>DH229*(1-EW229)</f>
        <v>#VALUE!</v>
      </c>
      <c r="DS229" s="465" t="e">
        <f>DI229</f>
        <v>#VALUE!</v>
      </c>
      <c r="DT229" s="465" t="e">
        <f>SUM(DJ229:DS229)</f>
        <v>#VALUE!</v>
      </c>
      <c r="DU229" s="465" t="e">
        <f>(GS229:GX229)+(DP229+DQ229+DR229)*GY229+DS229</f>
        <v>#VALUE!</v>
      </c>
      <c r="DV229" s="451" t="e">
        <f>AV229/$BH229/(1-EP229)</f>
        <v>#VALUE!</v>
      </c>
      <c r="DW229" s="451" t="e">
        <f>AW229/$BH229/(1-ER229)</f>
        <v>#VALUE!</v>
      </c>
      <c r="DX229" s="451" t="e">
        <f>AX229/$BH229/(1-EQ229)</f>
        <v>#VALUE!</v>
      </c>
      <c r="DY229" s="451" t="e">
        <f>AY229/$BH229/(1-ES229)</f>
        <v>#VALUE!</v>
      </c>
      <c r="DZ229" s="451" t="e">
        <f>AZ229/$BH229/(1-ET229)</f>
        <v>#VALUE!</v>
      </c>
      <c r="EA229" s="451" t="e">
        <f>BA229/$BH229/(1-AX229)</f>
        <v>#VALUE!</v>
      </c>
      <c r="EB229" s="451" t="e">
        <f>BB229/$BH229/(1-EU229)</f>
        <v>#VALUE!</v>
      </c>
      <c r="EC229" s="451" t="e">
        <f>BC229/$BH229/(1-EV229)</f>
        <v>#VALUE!</v>
      </c>
      <c r="ED229" s="451" t="e">
        <f>BD229/$BH229/(1-EW229)</f>
        <v>#VALUE!</v>
      </c>
      <c r="EE229" s="451" t="e">
        <f>BG229/BH229</f>
        <v>#VALUE!</v>
      </c>
      <c r="EF229" s="451" t="e">
        <f>DV229/SUM($DV229:$EE229)</f>
        <v>#VALUE!</v>
      </c>
      <c r="EG229" s="451" t="e">
        <f>DW229/SUM($DV229:$EE229)</f>
        <v>#VALUE!</v>
      </c>
      <c r="EH229" s="451" t="e">
        <f>DX229/SUM($DV229:$EE229)</f>
        <v>#VALUE!</v>
      </c>
      <c r="EI229" s="451" t="e">
        <f>DY229/SUM($DV229:$EE229)</f>
        <v>#VALUE!</v>
      </c>
      <c r="EJ229" s="451" t="e">
        <f>DZ229/SUM($DV229:$EE229)</f>
        <v>#VALUE!</v>
      </c>
      <c r="EK229" s="451" t="e">
        <f>EA229/SUM($DV229:$EE229)</f>
        <v>#VALUE!</v>
      </c>
      <c r="EL229" s="451" t="e">
        <f>EB229/SUM($DV229:$EE229)</f>
        <v>#VALUE!</v>
      </c>
      <c r="EM229" s="451" t="e">
        <f>EC229/SUM($DV229:$EE229)</f>
        <v>#VALUE!</v>
      </c>
      <c r="EN229" s="451" t="e">
        <f>ED229/SUM($DV229:$EE229)</f>
        <v>#VALUE!</v>
      </c>
      <c r="EO229" s="451" t="e">
        <f>EE229/SUM($DV229:$EE229)</f>
        <v>#VALUE!</v>
      </c>
      <c r="EP229" s="450">
        <f>EP228</f>
        <v>0.080000000000000002</v>
      </c>
      <c r="EQ229" s="450">
        <f>EQ228</f>
        <v>0.014999999999999999</v>
      </c>
      <c r="ER229" s="450">
        <f>ER228</f>
        <v>0.014999999999999999</v>
      </c>
      <c r="ES229" s="450">
        <f>ES228</f>
        <v>0.014999999999999999</v>
      </c>
      <c r="ET229" s="450">
        <f>ET228</f>
        <v>0.014999999999999999</v>
      </c>
      <c r="EU229" s="450">
        <f>EU228</f>
        <v>0.089999999999999997</v>
      </c>
      <c r="EV229" s="450">
        <f>EV228</f>
        <v>0.089999999999999997</v>
      </c>
      <c r="EW229" s="450">
        <f>EW228</f>
        <v>0.089999999999999997</v>
      </c>
      <c r="EX229" s="431" t="str">
        <f>IF(_tag_month_day!AS219="","",_tag_month_day!AS219/100)</f>
        <v/>
      </c>
      <c r="EY229" s="431" t="str">
        <f>IF(_tag_month_day!AT219="","",_tag_month_day!AT219/100)</f>
        <v/>
      </c>
      <c r="EZ229" s="431" t="str">
        <f>IF(_tag_month_day!AU219="","",_tag_month_day!AU219/100)</f>
        <v/>
      </c>
      <c r="FA229" s="431" t="str">
        <f>IF(_tag_month_day!AV219="","",_tag_month_day!AV219/100)</f>
        <v/>
      </c>
      <c r="FB229" s="431" t="str">
        <f>IF(_tag_month_day!AW219="","",_tag_month_day!AW219/100)</f>
        <v/>
      </c>
      <c r="FC229" s="431" t="str">
        <f>IF(_tag_month_day!AX219="","",_tag_month_day!AX219/100)</f>
        <v/>
      </c>
      <c r="FD229" s="449" t="str">
        <f>IF(_tag_month_day!AY219="","",_tag_month_day!AY219/100)</f>
        <v/>
      </c>
      <c r="FE229" s="449" t="str">
        <f>IF(_tag_month_day!AZ219="","",_tag_month_day!AZ219/100)</f>
        <v/>
      </c>
      <c r="FF229" s="449" t="str">
        <f>IF(_tag_month_day!BA219="","",_tag_month_day!BA219/100)</f>
        <v/>
      </c>
      <c r="FG229" s="449" t="str">
        <f>IF(_tag_month_day!BB219="","",_tag_month_day!BB219/100)</f>
        <v/>
      </c>
      <c r="FH229" s="467" t="str">
        <f>IF(_tag_month_day!BC219="","",_tag_month_day!BC219/100)</f>
        <v/>
      </c>
      <c r="FI229" s="449">
        <f>FI228</f>
        <v>0.40999999999999998</v>
      </c>
      <c r="FJ229" s="449">
        <f>FJ228</f>
        <v>0.11</v>
      </c>
      <c r="FK229" s="449">
        <f>FK228</f>
        <v>0.014999999999999999</v>
      </c>
      <c r="FL229" s="449">
        <f>FL228</f>
        <v>0</v>
      </c>
      <c r="FM229" s="467">
        <f>FM228</f>
        <v>0.0001</v>
      </c>
      <c r="FN229" s="449">
        <f>FN228</f>
        <v>0.32000000000000001</v>
      </c>
      <c r="FO229" s="449">
        <f>FO228</f>
        <v>0.20000000000000001</v>
      </c>
      <c r="FP229" s="449">
        <f>FP228</f>
        <v>0.01</v>
      </c>
      <c r="FQ229" s="449">
        <f>FQ228</f>
        <v>0</v>
      </c>
      <c r="FR229" s="467">
        <f>FR228</f>
        <v>0.0001</v>
      </c>
      <c r="FS229" s="449" t="str">
        <f>IF(_tag_month_day!BD219="","",_tag_month_day!BD219/100)</f>
        <v/>
      </c>
      <c r="FT229" s="449" t="str">
        <f>IF(_tag_month_day!BE219="","",_tag_month_day!BE219/100)</f>
        <v/>
      </c>
      <c r="FU229" s="449" t="str">
        <f>IF(_tag_month_day!BF219="","",_tag_month_day!BF219/100)</f>
        <v/>
      </c>
      <c r="FV229" s="449" t="str">
        <f>IF(_tag_month_day!BG219="","",_tag_month_day!BG219/100)</f>
        <v/>
      </c>
      <c r="FW229" s="467" t="str">
        <f>IF(_tag_month_day!BH219="","",_tag_month_day!BH219/100)</f>
        <v/>
      </c>
      <c r="FX229" s="449" t="str">
        <f>IF(_tag_month_day!BI219="","",_tag_month_day!BI219/100)</f>
        <v/>
      </c>
      <c r="FY229" s="449" t="str">
        <f>IF(_tag_month_day!BJ219="","",_tag_month_day!BJ219/100)</f>
        <v/>
      </c>
      <c r="FZ229" s="468" t="str">
        <f>IF(_tag_month_day!BK219="","",_tag_month_day!BK219/100)</f>
        <v/>
      </c>
      <c r="GA229" s="449" t="str">
        <f>IF(_tag_month_day!BL219="","",_tag_month_day!BL219/100)</f>
        <v/>
      </c>
      <c r="GB229" s="467" t="str">
        <f>IF(_tag_month_day!BM219="","",_tag_month_day!BM219/100)</f>
        <v/>
      </c>
      <c r="GC229" s="431" t="str">
        <f>IF(_tag_month_day!BN219="","",_tag_month_day!BN219/100)</f>
        <v/>
      </c>
      <c r="GD229" s="431" t="str">
        <f>IF(_tag_month_day!BO219="","",_tag_month_day!BO219/100)</f>
        <v/>
      </c>
      <c r="GE229" s="431" t="str">
        <f>IF(_tag_month_day!BP219="","",_tag_month_day!BP219/100)</f>
        <v/>
      </c>
      <c r="GF229" s="431" t="str">
        <f>IF(_tag_month_day!BQ219="","",_tag_month_day!BQ219/100)</f>
        <v/>
      </c>
      <c r="GG229" s="431" t="str">
        <f>IF(_tag_month_day!BR219="","",_tag_month_day!BR219/100)</f>
        <v/>
      </c>
      <c r="GH229" s="431" t="str">
        <f>IF(_tag_month_day!BS219="","",_tag_month_day!BS219/100)</f>
        <v/>
      </c>
      <c r="GI229" s="467" t="str">
        <f>IF(_tag_month_day!BT219="","",_tag_month_day!BT219/100)</f>
        <v/>
      </c>
      <c r="GJ229" s="469" t="str">
        <f>IF(_tag_month_day!BU219="","",_tag_month_day!BU219/100)</f>
        <v/>
      </c>
      <c r="GK229" s="470">
        <f>GK228</f>
        <v>0.070000000000000007</v>
      </c>
      <c r="GL229" s="470">
        <f>GL228</f>
        <v>0.029999999999999999</v>
      </c>
      <c r="GM229" s="471" t="str">
        <f>IF(_tag_month_day!BX219="","",_tag_month_day!BX219/100)</f>
        <v/>
      </c>
      <c r="GN229" s="470">
        <f>GN228</f>
        <v>0.070000000000000007</v>
      </c>
      <c r="GO229" s="470">
        <f>GO228</f>
        <v>0.029999999999999999</v>
      </c>
      <c r="GP229" s="470">
        <f>GP228</f>
        <v>0.089999999999999997</v>
      </c>
      <c r="GQ229" s="470">
        <f>GQ228</f>
        <v>0.029999999999999999</v>
      </c>
      <c r="GR229" s="471" t="str">
        <f>IF(_tag_month_day!CA219="","",_tag_month_day!CA219/100)</f>
        <v/>
      </c>
      <c r="GS229" s="472">
        <f>GS228</f>
        <v>0.95299999999999996</v>
      </c>
      <c r="GT229" s="472">
        <f>GT228</f>
        <v>0.55000000000000004</v>
      </c>
      <c r="GU229" s="472">
        <f>GU228</f>
        <v>0.55000000000000004</v>
      </c>
      <c r="GV229" s="472">
        <f>GV228</f>
        <v>0.55000000000000004</v>
      </c>
      <c r="GW229" s="472">
        <f>GW228</f>
        <v>0.5</v>
      </c>
      <c r="GX229" s="472">
        <f>GX228</f>
        <v>0.93500000000000005</v>
      </c>
      <c r="GY229" s="472">
        <f>GY228</f>
        <v>0.14999999999999999</v>
      </c>
      <c r="GZ229" s="472">
        <f>GZ228</f>
        <v>1</v>
      </c>
      <c r="HA229" s="474">
        <f>HA228</f>
        <v>0.047</v>
      </c>
      <c r="HB229" s="474">
        <f>HB228</f>
        <v>0.45000000000000001</v>
      </c>
      <c r="HC229" s="474">
        <f>HC228</f>
        <v>0.45000000000000001</v>
      </c>
      <c r="HD229" s="474">
        <f>HD228</f>
        <v>0.45000000000000001</v>
      </c>
      <c r="HE229" s="474">
        <f>HE228</f>
        <v>0.5</v>
      </c>
      <c r="HF229" s="474">
        <f>HF228</f>
        <v>0.065000000000000002</v>
      </c>
      <c r="HG229" s="474">
        <f>HG228</f>
        <v>0.84999999999999998</v>
      </c>
      <c r="HH229" s="474">
        <f>HH228</f>
        <v>0</v>
      </c>
      <c r="HI229" s="10" t="e">
        <f>IF(BZ229&lt;&gt;"",CK229-BV229,0)</f>
        <v>#VALUE!</v>
      </c>
      <c r="HJ229" s="10" t="e">
        <f>IF(AJ229&gt;0,AH229-AJ229,0)</f>
        <v>#VALUE!</v>
      </c>
      <c r="HK229" s="466">
        <f>HK228</f>
        <v>0.84999999999999998</v>
      </c>
      <c r="HL229" s="424">
        <f>HL228</f>
        <v>550000</v>
      </c>
      <c r="HM229" s="424">
        <f>HM228</f>
        <v>480000</v>
      </c>
      <c r="HN229" s="465" t="e">
        <f>(DJ229*EZ229+DK229*FH229+DL229*FM229+DM229*FR229+DN229*FW229+DO229*GB229+DS229*GI229+DP229*GM229+DR229*GR229)*1000*2</f>
        <v>#VALUE!</v>
      </c>
      <c r="HO229" s="465" t="e">
        <f>HN229*HK229*$HO$2/HL229*1000000</f>
        <v>#VALUE!</v>
      </c>
      <c r="HP229" s="465" t="e">
        <f>HN229*HK229*$HP$2/HM229*1000000</f>
        <v>#VALUE!</v>
      </c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</row>
    <row customFormat="1" r="230" s="0">
      <c r="A230" s="420">
        <v>219</v>
      </c>
      <c r="B230" s="421">
        <f ca="1">IF(D230=D229,B229,IF(D230="夜班",B229+1,B229))</f>
        <v>43595</v>
      </c>
      <c r="C230" s="422">
        <f>C229</f>
        <v>0.041666666666666699</v>
      </c>
      <c r="D230" s="10" t="str">
        <f ca="1">IF(HOUR(G230)&lt;8,"夜班",IF(HOUR(G230)&lt;16,"白班",IF(HOUR(G230)&lt;24,"中班",0)))</f>
        <v>夜班</v>
      </c>
      <c r="E230" s="10" t="e">
        <f ca="1">IF(F230=1,"甲",IF(F230=2,"乙",IF(F230=3,"丙",IF(F230=4,"丁",""))))</f>
        <v>#REF!</v>
      </c>
      <c r="F230" s="10" t="e">
        <f ca="1">SUMPRODUCT((成本日报!$A$3:$A$95=计划!B230)*(成本日报!$B$3:$B$95=计划!$D230),成本日报!$C$3:$C$95)</f>
        <v>#REF!</v>
      </c>
      <c r="G230" s="423">
        <f ca="1">G229+C229</f>
        <v>43595.083333332805</v>
      </c>
      <c r="H230" s="423">
        <f ca="1">$G230+$C230/60*10+$C230*0</f>
        <v>43595.09027777725</v>
      </c>
      <c r="I230" s="423">
        <f ca="1">$G230+$C230/60*18+$C230*0</f>
        <v>43595.095833332802</v>
      </c>
      <c r="J230" s="423">
        <f ca="1">$G230+$C230/60*0+$C230*1</f>
        <v>43595.124999999469</v>
      </c>
      <c r="K230" s="423">
        <f ca="1">$G230+$C230/60*30+$C230*2</f>
        <v>43595.187499999476</v>
      </c>
      <c r="L230" s="423">
        <f ca="1">$G230+$C230/60*0+$C230*3</f>
        <v>43595.208333332805</v>
      </c>
      <c r="M230" s="424" t="str">
        <f>IF(_tag_month_day!A220="","",_tag_month_day!A220)</f>
        <v/>
      </c>
      <c r="N230" s="424" t="str">
        <f>IF(_tag_month_day!B220="","",_tag_month_day!B220)</f>
        <v/>
      </c>
      <c r="O230" s="425" t="e">
        <f>IF(M230+N230=0,"",M230+N230)</f>
        <v>#VALUE!</v>
      </c>
      <c r="P230" s="424" t="str">
        <f>IF(_tag_month_day!C220="","",_tag_month_day!C220)</f>
        <v/>
      </c>
      <c r="Q230" s="424" t="str">
        <f>IF(_tag_month_day!D220="","",_tag_month_day!D220)</f>
        <v/>
      </c>
      <c r="R230" s="426" t="str">
        <f>IF(_tag_month_day!CB220="","",_tag_month_day!CB220/100)</f>
        <v/>
      </c>
      <c r="S230" s="427" t="str">
        <f>IF(_tag_month_day!E220="","",_tag_month_day!E220)</f>
        <v/>
      </c>
      <c r="T230" s="427" t="str">
        <f>IF(_tag_month_day!F220="","",_tag_month_day!F220)</f>
        <v/>
      </c>
      <c r="U230" s="428" t="e">
        <f>S230+T230</f>
        <v>#VALUE!</v>
      </c>
      <c r="V230" s="429" t="e">
        <f>U230/AJ230</f>
        <v>#VALUE!</v>
      </c>
      <c r="W230" s="430" t="str">
        <f>IF(_jhy_month_day!A220="","",_jhy_month_day!A220)</f>
        <v/>
      </c>
      <c r="X230" s="431" t="str">
        <f>IF(_jhy_month_day!B220="","",_jhy_month_day!B220/100)</f>
        <v/>
      </c>
      <c r="Y230" s="431" t="str">
        <f>IF(_jhy_month_day!C220="","",_jhy_month_day!C220/100)</f>
        <v/>
      </c>
      <c r="Z230" s="432">
        <f>Z226+1</f>
        <v>55</v>
      </c>
      <c r="AA230" s="433" t="str">
        <f>IF(_tag_month_day!G220="","",_tag_month_day!G220/100)</f>
        <v/>
      </c>
      <c r="AB230" s="433" t="str">
        <f>IF(_tag_month_day!H220="","",_tag_month_day!H220/100)</f>
        <v/>
      </c>
      <c r="AC230" s="434">
        <f>IF(X230="",AC229,BK230*($AV229*X230+$AW229*FD229+$AX229*FI229+$AY229*FN229+$AZ229*FS229+$BA229*FX229+$BG229*GE229)/(AV229*Y230+AX229*FK229+AW229*FF229+AY229*FP229+AZ229*FU229+BA229*FZ229+BG229*GG229+BB229*GK229+BC229*GN229+BD229*GP229))</f>
        <v>1.59963432013121</v>
      </c>
      <c r="AD230" s="435" t="str">
        <f>IF(AC230=AC229,"",AC230-AC229)</f>
        <v/>
      </c>
      <c r="AE230" s="436" t="str">
        <f>IF(1-AF230=0,"",(1-AF230))</f>
        <v/>
      </c>
      <c r="AF230" s="437">
        <v>1</v>
      </c>
      <c r="AG230" s="10" t="str">
        <f>AG229</f>
        <v>8B4</v>
      </c>
      <c r="AH230" s="438" t="str">
        <f>AH229</f>
        <v/>
      </c>
      <c r="AI230" s="424" t="e">
        <f>IF(ROUND(AJ230-AJ229,1)=0,"",AJ230-AJ229)</f>
        <v>#VALUE!</v>
      </c>
      <c r="AJ230" s="10" t="str">
        <f>IF(_tag_month_day!I220="","",_tag_month_day!I220)</f>
        <v/>
      </c>
      <c r="AK230" s="440"/>
      <c r="AL230" s="440"/>
      <c r="AM230" s="440"/>
      <c r="AN230" s="441">
        <f>AN229</f>
        <v>2</v>
      </c>
      <c r="AO230" s="441">
        <f>AO229</f>
        <v>8</v>
      </c>
      <c r="AP230" s="442" t="e">
        <f>(IF(AN230=0,AS229,AS229*(1+AO230/AN230)/(AR230+AO230/AN230)))+AT230</f>
        <v>#VALUE!</v>
      </c>
      <c r="AQ230" s="443" t="str">
        <f>IF(_tag_month_day!J220="","",_tag_month_day!J220/100)</f>
        <v/>
      </c>
      <c r="AR230" s="444">
        <f>AR229</f>
        <v>1.3</v>
      </c>
      <c r="AS230" s="445" t="e">
        <f>AQ230*(AN230*AR230+AO230)/(AN230+AO230)</f>
        <v>#VALUE!</v>
      </c>
      <c r="AT230" s="445" t="e">
        <f>(SUM(BE230:BF230)-SUM(BE229:BF229))*0.05</f>
        <v>#VALUE!</v>
      </c>
      <c r="AU230" s="446" t="str">
        <f>IF(_tag_month_day!CC220="","",IF(_tag_month_day!CC220&gt;0,_tag_month_day!CD220,_tag_month_day!CE220))</f>
        <v/>
      </c>
      <c r="AV230" s="447" t="str">
        <f>IF(_tag_month_day!L220="","",_tag_month_day!L220/100)</f>
        <v/>
      </c>
      <c r="AW230" s="431">
        <f>AW229</f>
        <v>0</v>
      </c>
      <c r="AX230" s="431">
        <f>AX229</f>
        <v>0</v>
      </c>
      <c r="AY230" s="431" t="str">
        <f>IF(_tag_month_day!M220="","",_tag_month_day!M220/100)</f>
        <v/>
      </c>
      <c r="AZ230" s="431" t="str">
        <f>IF(_tag_month_day!N220="","",_tag_month_day!N220/100)</f>
        <v/>
      </c>
      <c r="BA230" s="431" t="str">
        <f>IF(_tag_month_day!O220="","",_tag_month_day!O220/100)</f>
        <v/>
      </c>
      <c r="BB230" s="448" t="str">
        <f>IF(_tag_month_day!P220="","",_tag_month_day!P220/100)</f>
        <v/>
      </c>
      <c r="BC230" s="448">
        <f>BC229</f>
        <v>0</v>
      </c>
      <c r="BD230" s="448" t="str">
        <f>IF(_tag_month_day!Q220="","",_tag_month_day!Q220/100)</f>
        <v/>
      </c>
      <c r="BE230" s="449" t="str">
        <f>IF(_tag_month_day!R220="","",_tag_month_day!R220/100)</f>
        <v/>
      </c>
      <c r="BF230" s="388" t="e">
        <f>(AU230*(100+BE230*100))/(AJ230-AU230)/100</f>
        <v>#VALUE!</v>
      </c>
      <c r="BG230" s="450" t="e">
        <f>BE230+BF230</f>
        <v>#VALUE!</v>
      </c>
      <c r="BH230" s="451" t="e">
        <f>SUM(AV230:BF230)</f>
        <v>#VALUE!</v>
      </c>
      <c r="BI230" s="452" t="e">
        <f>IF(CX230=0,BI229,(DK230*查询!$R$5+DL230*查询!$Q$5+DM230*查询!$N$5+DN230*查询!$O$5+DO230*查询!$P$5)*AF230/CX230)</f>
        <v>#VALUE!</v>
      </c>
      <c r="BJ230" s="452" t="e">
        <f>IF(CX230=0,BJ229,(DP230*查询!$S$5+DQ230*查询!$T$5+DR230*查询!$U$5)*AF230/CX230)</f>
        <v>#VALUE!</v>
      </c>
      <c r="BK230" s="452">
        <f>BK229</f>
        <v>1</v>
      </c>
      <c r="BL230" s="453" t="e">
        <f>SUMPRODUCT((AV230:BA230)*(GS230:GX230))/((GS230:GX230)+SUM(BB230:BD230)*GY230+BG230*GZ230)</f>
        <v>#VALUE!</v>
      </c>
      <c r="BM230" s="453" t="e">
        <f>BK230*($AV230*FB230+$AW230*FD230+$AX230*FI230+$AY230*FN230+$AZ230*FS230+$BA230*FX230+$BG230*GE230)/(AV230*EY230+AX230*FK230+AW230*FF230+AY230*FP230+AZ230*FU230+BA230*FZ230+BG230*GG230+BB230*GK230+BC230*GN230+BD230*GP230)</f>
        <v>#VALUE!</v>
      </c>
      <c r="BN230" s="453" t="e">
        <f>($AV230*FC230+$AX230*FJ230+$AW230*FE230+$AY230*FO230+$AZ230*FT230+$BA230*FY230+$BG230*GF230)/($AV230*FA230+BG230*GH230+BB230*GL230+BC230*GO230+BD230*GQ230+BA230*GA230)</f>
        <v>#VALUE!</v>
      </c>
      <c r="BO230" s="454" t="e">
        <f>SUMPRODUCT(AV230:BA230*GS230:GX230)/(GS230:GX230+(BB230+BC230+BD230)*GY230+BG230)</f>
        <v>#VALUE!</v>
      </c>
      <c r="BP230" s="454" t="e">
        <f>SUMPRODUCT(AV230:BA230*GS230:GX230)/(GS230:GX230+(BB230+BC230+BD230)*GY230+BG230)</f>
        <v>#VALUE!</v>
      </c>
      <c r="BQ230" s="454" t="e">
        <f>SUMPRODUCT(AV230:BA230*GS230:GX230)/(GS230:GX230+(BB230+BC230+BD230)*GY230+BG230)</f>
        <v>#VALUE!</v>
      </c>
      <c r="BR230" s="453" t="str">
        <f>IF(_tag_month_day!T220="","",_tag_month_day!T220)</f>
        <v/>
      </c>
      <c r="BS230" s="453" t="str">
        <f>IF(_tag_month_day!U220="","",_tag_month_day!U220)</f>
        <v/>
      </c>
      <c r="BT230" s="455" t="str">
        <f>IF(CK230="","",IF((CK230&gt;=BV230-0.12)*(CK230&lt;=BV230+0.12),"合格","不合格"))</f>
        <v/>
      </c>
      <c r="BU230" s="456" t="str">
        <f>IF(_tag_month_day!V220="","",_tag_month_day!V220)</f>
        <v/>
      </c>
      <c r="BV230" s="457" t="str">
        <f>IF(_tag_month_day!W220="","",_tag_month_day!W220)</f>
        <v/>
      </c>
      <c r="BW230" s="458" t="str">
        <f>IF(_tag_month_day!X220="","",_tag_month_day!X220)</f>
        <v/>
      </c>
      <c r="BX230" s="458" t="str">
        <f>IF(_tag_month_day!Y220="","",_tag_month_day!Y220)</f>
        <v/>
      </c>
      <c r="BY230" s="459">
        <f ca="1">L230</f>
        <v>43595.208333332805</v>
      </c>
      <c r="BZ230" s="460"/>
      <c r="CA230" s="461"/>
      <c r="CB230" s="424" t="str">
        <f>IF(_tag_month_day!Z220="","",_tag_month_day!Z220)</f>
        <v/>
      </c>
      <c r="CC230" s="424" t="str">
        <f>IF(_tag_month_day!AA220="","",_tag_month_day!AA220)</f>
        <v/>
      </c>
      <c r="CD230" s="424" t="str">
        <f>IF(_tag_month_day!AB220="","",_tag_month_day!AB220)</f>
        <v/>
      </c>
      <c r="CE230" s="424" t="str">
        <f>IF(_tag_month_day!AC220="","",_tag_month_day!AC220)</f>
        <v/>
      </c>
      <c r="CF230" s="424" t="str">
        <f>IF(_tag_month_day!AD220="","",_tag_month_day!AD220)</f>
        <v/>
      </c>
      <c r="CG230" s="424" t="str">
        <f>IF(_tag_month_day!AE220="","",_tag_month_day!AE220)</f>
        <v/>
      </c>
      <c r="CH230" s="424" t="str">
        <f>IF(_tag_month_day!AF220="","",_tag_month_day!AF220)</f>
        <v/>
      </c>
      <c r="CI230" s="424" t="str">
        <f>IF(_tag_month_day!AG220="","",_tag_month_day!AG220)</f>
        <v/>
      </c>
      <c r="CJ230" s="424" t="str">
        <f>IF(_tag_month_day!AH220="","",_tag_month_day!AH220)</f>
        <v/>
      </c>
      <c r="CK230" s="424" t="str">
        <f>IF(_tag_month_day!AI220="","",_tag_month_day!AI220)</f>
        <v/>
      </c>
      <c r="CL230" s="4" t="str">
        <f>IF(_tag_month_day!AJ220="","",_tag_month_day!AJ220)</f>
        <v/>
      </c>
      <c r="CM230" s="4" t="str">
        <f>IF(_tag_month_day!AK220="","",_tag_month_day!AK220)</f>
        <v/>
      </c>
      <c r="CN230" s="4" t="str">
        <f>IF(_tag_month_day!AL220="","",_tag_month_day!AL220)</f>
        <v/>
      </c>
      <c r="CO230" s="4" t="str">
        <f>IF(_tag_month_day!AM220="","",_tag_month_day!AM220)</f>
        <v/>
      </c>
      <c r="CP230" s="4" t="str">
        <f>IF(_tag_month_day!AN220="","",_tag_month_day!AN220)</f>
        <v/>
      </c>
      <c r="CQ230" s="4" t="str">
        <f>IF(_tag_month_day!AO220="","",_tag_month_day!AO220)</f>
        <v/>
      </c>
      <c r="CR230" s="462" t="str">
        <f>IF(_tag_month_day!AP220="","",_tag_month_day!AP220)</f>
        <v/>
      </c>
      <c r="CS230" s="463" t="str">
        <f>IF(_tag_month_day!AQ220="","",_tag_month_day!AQ220)</f>
        <v/>
      </c>
      <c r="CT230" s="4" t="str">
        <f>IF(_tag_month_day!AR220="","",_tag_month_day!AR220)</f>
        <v/>
      </c>
      <c r="CU230" s="464" t="e">
        <f>DU230/AJ230</f>
        <v>#VALUE!</v>
      </c>
      <c r="CV230" s="451" t="e">
        <f>BG230/BH230</f>
        <v>#VALUE!</v>
      </c>
      <c r="CW230" s="465" t="e">
        <f>AJ230*(1-CV230)*CU230*AF230</f>
        <v>#VALUE!</v>
      </c>
      <c r="CX230" s="465" t="e">
        <f>CW230*94%</f>
        <v>#VALUE!</v>
      </c>
      <c r="CY230" s="466" t="e">
        <f>IF(CX230=0,0,DS230/(DS230+CX230))</f>
        <v>#VALUE!</v>
      </c>
      <c r="CZ230" s="465" t="e">
        <f>$AJ230*EF230</f>
        <v>#VALUE!</v>
      </c>
      <c r="DA230" s="465" t="e">
        <f>$AJ230*EG230</f>
        <v>#VALUE!</v>
      </c>
      <c r="DB230" s="465" t="e">
        <f>$AJ230*EH230</f>
        <v>#VALUE!</v>
      </c>
      <c r="DC230" s="465" t="e">
        <f>$AJ230*EI230</f>
        <v>#VALUE!</v>
      </c>
      <c r="DD230" s="465" t="e">
        <f>$AJ230*EJ230</f>
        <v>#VALUE!</v>
      </c>
      <c r="DE230" s="465" t="e">
        <f>$AJ230*EK230</f>
        <v>#VALUE!</v>
      </c>
      <c r="DF230" s="465" t="e">
        <f>$AJ230*EL230</f>
        <v>#VALUE!</v>
      </c>
      <c r="DG230" s="465" t="e">
        <f>$AJ230*EM230</f>
        <v>#VALUE!</v>
      </c>
      <c r="DH230" s="465" t="e">
        <f>$AJ230*EN230</f>
        <v>#VALUE!</v>
      </c>
      <c r="DI230" s="465" t="e">
        <f>$AJ230*EO230</f>
        <v>#VALUE!</v>
      </c>
      <c r="DJ230" s="465" t="e">
        <f>CZ230*(1-EP230)</f>
        <v>#VALUE!</v>
      </c>
      <c r="DK230" s="465" t="e">
        <f>DA230*(1-ER230)</f>
        <v>#VALUE!</v>
      </c>
      <c r="DL230" s="465" t="e">
        <f>DB230*(1-EQ230)</f>
        <v>#VALUE!</v>
      </c>
      <c r="DM230" s="465" t="e">
        <f>DC230*(1-ES230)</f>
        <v>#VALUE!</v>
      </c>
      <c r="DN230" s="465" t="e">
        <f>DD230*(1-ET230)</f>
        <v>#VALUE!</v>
      </c>
      <c r="DO230" s="465" t="e">
        <f>DE230</f>
        <v>#VALUE!</v>
      </c>
      <c r="DP230" s="465" t="e">
        <f>DF230*(1-EU230)</f>
        <v>#VALUE!</v>
      </c>
      <c r="DQ230" s="465" t="e">
        <f>DG230*(1-EV230)</f>
        <v>#VALUE!</v>
      </c>
      <c r="DR230" s="465" t="e">
        <f>DH230*(1-EW230)</f>
        <v>#VALUE!</v>
      </c>
      <c r="DS230" s="465" t="e">
        <f>DI230</f>
        <v>#VALUE!</v>
      </c>
      <c r="DT230" s="465" t="e">
        <f>SUM(DJ230:DS230)</f>
        <v>#VALUE!</v>
      </c>
      <c r="DU230" s="465" t="e">
        <f>(GS230:GX230)+(DP230+DQ230+DR230)*GY230+DS230</f>
        <v>#VALUE!</v>
      </c>
      <c r="DV230" s="451" t="e">
        <f>AV230/$BH230/(1-EP230)</f>
        <v>#VALUE!</v>
      </c>
      <c r="DW230" s="451" t="e">
        <f>AW230/$BH230/(1-ER230)</f>
        <v>#VALUE!</v>
      </c>
      <c r="DX230" s="451" t="e">
        <f>AX230/$BH230/(1-EQ230)</f>
        <v>#VALUE!</v>
      </c>
      <c r="DY230" s="451" t="e">
        <f>AY230/$BH230/(1-ES230)</f>
        <v>#VALUE!</v>
      </c>
      <c r="DZ230" s="451" t="e">
        <f>AZ230/$BH230/(1-ET230)</f>
        <v>#VALUE!</v>
      </c>
      <c r="EA230" s="451" t="e">
        <f>BA230/$BH230/(1-AX230)</f>
        <v>#VALUE!</v>
      </c>
      <c r="EB230" s="451" t="e">
        <f>BB230/$BH230/(1-EU230)</f>
        <v>#VALUE!</v>
      </c>
      <c r="EC230" s="451" t="e">
        <f>BC230/$BH230/(1-EV230)</f>
        <v>#VALUE!</v>
      </c>
      <c r="ED230" s="451" t="e">
        <f>BD230/$BH230/(1-EW230)</f>
        <v>#VALUE!</v>
      </c>
      <c r="EE230" s="451" t="e">
        <f>BG230/BH230</f>
        <v>#VALUE!</v>
      </c>
      <c r="EF230" s="451" t="e">
        <f>DV230/SUM($DV230:$EE230)</f>
        <v>#VALUE!</v>
      </c>
      <c r="EG230" s="451" t="e">
        <f>DW230/SUM($DV230:$EE230)</f>
        <v>#VALUE!</v>
      </c>
      <c r="EH230" s="451" t="e">
        <f>DX230/SUM($DV230:$EE230)</f>
        <v>#VALUE!</v>
      </c>
      <c r="EI230" s="451" t="e">
        <f>DY230/SUM($DV230:$EE230)</f>
        <v>#VALUE!</v>
      </c>
      <c r="EJ230" s="451" t="e">
        <f>DZ230/SUM($DV230:$EE230)</f>
        <v>#VALUE!</v>
      </c>
      <c r="EK230" s="451" t="e">
        <f>EA230/SUM($DV230:$EE230)</f>
        <v>#VALUE!</v>
      </c>
      <c r="EL230" s="451" t="e">
        <f>EB230/SUM($DV230:$EE230)</f>
        <v>#VALUE!</v>
      </c>
      <c r="EM230" s="451" t="e">
        <f>EC230/SUM($DV230:$EE230)</f>
        <v>#VALUE!</v>
      </c>
      <c r="EN230" s="451" t="e">
        <f>ED230/SUM($DV230:$EE230)</f>
        <v>#VALUE!</v>
      </c>
      <c r="EO230" s="451" t="e">
        <f>EE230/SUM($DV230:$EE230)</f>
        <v>#VALUE!</v>
      </c>
      <c r="EP230" s="450">
        <f>EP229</f>
        <v>0.080000000000000002</v>
      </c>
      <c r="EQ230" s="450">
        <f>EQ229</f>
        <v>0.014999999999999999</v>
      </c>
      <c r="ER230" s="450">
        <f>ER229</f>
        <v>0.014999999999999999</v>
      </c>
      <c r="ES230" s="450">
        <f>ES229</f>
        <v>0.014999999999999999</v>
      </c>
      <c r="ET230" s="450">
        <f>ET229</f>
        <v>0.014999999999999999</v>
      </c>
      <c r="EU230" s="450">
        <f>EU229</f>
        <v>0.089999999999999997</v>
      </c>
      <c r="EV230" s="450">
        <f>EV229</f>
        <v>0.089999999999999997</v>
      </c>
      <c r="EW230" s="450">
        <f>EW229</f>
        <v>0.089999999999999997</v>
      </c>
      <c r="EX230" s="431" t="str">
        <f>IF(_tag_month_day!AS220="","",_tag_month_day!AS220/100)</f>
        <v/>
      </c>
      <c r="EY230" s="431" t="str">
        <f>IF(_tag_month_day!AT220="","",_tag_month_day!AT220/100)</f>
        <v/>
      </c>
      <c r="EZ230" s="431" t="str">
        <f>IF(_tag_month_day!AU220="","",_tag_month_day!AU220/100)</f>
        <v/>
      </c>
      <c r="FA230" s="431" t="str">
        <f>IF(_tag_month_day!AV220="","",_tag_month_day!AV220/100)</f>
        <v/>
      </c>
      <c r="FB230" s="431" t="str">
        <f>IF(_tag_month_day!AW220="","",_tag_month_day!AW220/100)</f>
        <v/>
      </c>
      <c r="FC230" s="431" t="str">
        <f>IF(_tag_month_day!AX220="","",_tag_month_day!AX220/100)</f>
        <v/>
      </c>
      <c r="FD230" s="449" t="str">
        <f>IF(_tag_month_day!AY220="","",_tag_month_day!AY220/100)</f>
        <v/>
      </c>
      <c r="FE230" s="449" t="str">
        <f>IF(_tag_month_day!AZ220="","",_tag_month_day!AZ220/100)</f>
        <v/>
      </c>
      <c r="FF230" s="449" t="str">
        <f>IF(_tag_month_day!BA220="","",_tag_month_day!BA220/100)</f>
        <v/>
      </c>
      <c r="FG230" s="449" t="str">
        <f>IF(_tag_month_day!BB220="","",_tag_month_day!BB220/100)</f>
        <v/>
      </c>
      <c r="FH230" s="467" t="str">
        <f>IF(_tag_month_day!BC220="","",_tag_month_day!BC220/100)</f>
        <v/>
      </c>
      <c r="FI230" s="449">
        <f>FI229</f>
        <v>0.40999999999999998</v>
      </c>
      <c r="FJ230" s="449">
        <f>FJ229</f>
        <v>0.11</v>
      </c>
      <c r="FK230" s="449">
        <f>FK229</f>
        <v>0.014999999999999999</v>
      </c>
      <c r="FL230" s="449">
        <f>FL229</f>
        <v>0</v>
      </c>
      <c r="FM230" s="467">
        <f>FM229</f>
        <v>0.0001</v>
      </c>
      <c r="FN230" s="449">
        <f>FN229</f>
        <v>0.32000000000000001</v>
      </c>
      <c r="FO230" s="449">
        <f>FO229</f>
        <v>0.20000000000000001</v>
      </c>
      <c r="FP230" s="449">
        <f>FP229</f>
        <v>0.01</v>
      </c>
      <c r="FQ230" s="449">
        <f>FQ229</f>
        <v>0</v>
      </c>
      <c r="FR230" s="467">
        <f>FR229</f>
        <v>0.0001</v>
      </c>
      <c r="FS230" s="449" t="str">
        <f>IF(_tag_month_day!BD220="","",_tag_month_day!BD220/100)</f>
        <v/>
      </c>
      <c r="FT230" s="449" t="str">
        <f>IF(_tag_month_day!BE220="","",_tag_month_day!BE220/100)</f>
        <v/>
      </c>
      <c r="FU230" s="449" t="str">
        <f>IF(_tag_month_day!BF220="","",_tag_month_day!BF220/100)</f>
        <v/>
      </c>
      <c r="FV230" s="449" t="str">
        <f>IF(_tag_month_day!BG220="","",_tag_month_day!BG220/100)</f>
        <v/>
      </c>
      <c r="FW230" s="467" t="str">
        <f>IF(_tag_month_day!BH220="","",_tag_month_day!BH220/100)</f>
        <v/>
      </c>
      <c r="FX230" s="449" t="str">
        <f>IF(_tag_month_day!BI220="","",_tag_month_day!BI220/100)</f>
        <v/>
      </c>
      <c r="FY230" s="449" t="str">
        <f>IF(_tag_month_day!BJ220="","",_tag_month_day!BJ220/100)</f>
        <v/>
      </c>
      <c r="FZ230" s="468" t="str">
        <f>IF(_tag_month_day!BK220="","",_tag_month_day!BK220/100)</f>
        <v/>
      </c>
      <c r="GA230" s="449" t="str">
        <f>IF(_tag_month_day!BL220="","",_tag_month_day!BL220/100)</f>
        <v/>
      </c>
      <c r="GB230" s="467" t="str">
        <f>IF(_tag_month_day!BM220="","",_tag_month_day!BM220/100)</f>
        <v/>
      </c>
      <c r="GC230" s="431" t="str">
        <f>IF(_tag_month_day!BN220="","",_tag_month_day!BN220/100)</f>
        <v/>
      </c>
      <c r="GD230" s="431" t="str">
        <f>IF(_tag_month_day!BO220="","",_tag_month_day!BO220/100)</f>
        <v/>
      </c>
      <c r="GE230" s="431" t="str">
        <f>IF(_tag_month_day!BP220="","",_tag_month_day!BP220/100)</f>
        <v/>
      </c>
      <c r="GF230" s="431" t="str">
        <f>IF(_tag_month_day!BQ220="","",_tag_month_day!BQ220/100)</f>
        <v/>
      </c>
      <c r="GG230" s="431" t="str">
        <f>IF(_tag_month_day!BR220="","",_tag_month_day!BR220/100)</f>
        <v/>
      </c>
      <c r="GH230" s="431" t="str">
        <f>IF(_tag_month_day!BS220="","",_tag_month_day!BS220/100)</f>
        <v/>
      </c>
      <c r="GI230" s="467" t="str">
        <f>IF(_tag_month_day!BT220="","",_tag_month_day!BT220/100)</f>
        <v/>
      </c>
      <c r="GJ230" s="469" t="str">
        <f>IF(_tag_month_day!BU220="","",_tag_month_day!BU220/100)</f>
        <v/>
      </c>
      <c r="GK230" s="470">
        <f>GK229</f>
        <v>0.070000000000000007</v>
      </c>
      <c r="GL230" s="470">
        <f>GL229</f>
        <v>0.029999999999999999</v>
      </c>
      <c r="GM230" s="471" t="str">
        <f>IF(_tag_month_day!BX220="","",_tag_month_day!BX220/100)</f>
        <v/>
      </c>
      <c r="GN230" s="470">
        <f>GN229</f>
        <v>0.070000000000000007</v>
      </c>
      <c r="GO230" s="470">
        <f>GO229</f>
        <v>0.029999999999999999</v>
      </c>
      <c r="GP230" s="470">
        <f>GP229</f>
        <v>0.089999999999999997</v>
      </c>
      <c r="GQ230" s="470">
        <f>GQ229</f>
        <v>0.029999999999999999</v>
      </c>
      <c r="GR230" s="471" t="str">
        <f>IF(_tag_month_day!CA220="","",_tag_month_day!CA220/100)</f>
        <v/>
      </c>
      <c r="GS230" s="472">
        <f>GS229</f>
        <v>0.95299999999999996</v>
      </c>
      <c r="GT230" s="472">
        <f>GT229</f>
        <v>0.55000000000000004</v>
      </c>
      <c r="GU230" s="472">
        <f>GU229</f>
        <v>0.55000000000000004</v>
      </c>
      <c r="GV230" s="472">
        <f>GV229</f>
        <v>0.55000000000000004</v>
      </c>
      <c r="GW230" s="472">
        <f>GW229</f>
        <v>0.5</v>
      </c>
      <c r="GX230" s="472">
        <f>GX229</f>
        <v>0.93500000000000005</v>
      </c>
      <c r="GY230" s="472">
        <f>GY229</f>
        <v>0.14999999999999999</v>
      </c>
      <c r="GZ230" s="472">
        <f>GZ229</f>
        <v>1</v>
      </c>
      <c r="HA230" s="474">
        <f>HA229</f>
        <v>0.047</v>
      </c>
      <c r="HB230" s="474">
        <f>HB229</f>
        <v>0.45000000000000001</v>
      </c>
      <c r="HC230" s="474">
        <f>HC229</f>
        <v>0.45000000000000001</v>
      </c>
      <c r="HD230" s="474">
        <f>HD229</f>
        <v>0.45000000000000001</v>
      </c>
      <c r="HE230" s="474">
        <f>HE229</f>
        <v>0.5</v>
      </c>
      <c r="HF230" s="474">
        <f>HF229</f>
        <v>0.065000000000000002</v>
      </c>
      <c r="HG230" s="474">
        <f>HG229</f>
        <v>0.84999999999999998</v>
      </c>
      <c r="HH230" s="474">
        <f>HH229</f>
        <v>0</v>
      </c>
      <c r="HI230" s="10">
        <f>IF(BZ230&lt;&gt;"",CK230-BV230,0)</f>
        <v>0</v>
      </c>
      <c r="HJ230" s="10" t="e">
        <f>IF(AJ230&gt;0,AH230-AJ230,0)</f>
        <v>#VALUE!</v>
      </c>
      <c r="HK230" s="466">
        <f>HK229</f>
        <v>0.84999999999999998</v>
      </c>
      <c r="HL230" s="424">
        <f>HL229</f>
        <v>550000</v>
      </c>
      <c r="HM230" s="424">
        <f>HM229</f>
        <v>480000</v>
      </c>
      <c r="HN230" s="465" t="e">
        <f>(DJ230*EZ230+DK230*FH230+DL230*FM230+DM230*FR230+DN230*FW230+DO230*GB230+DS230*GI230+DP230*GM230+DR230*GR230)*1000*2</f>
        <v>#VALUE!</v>
      </c>
      <c r="HO230" s="465" t="e">
        <f>HN230*HK230*$HO$2/HL230*1000000</f>
        <v>#VALUE!</v>
      </c>
      <c r="HP230" s="465" t="e">
        <f>HN230*HK230*$HP$2/HM230*1000000</f>
        <v>#VALUE!</v>
      </c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</row>
    <row customFormat="1" r="231" s="0">
      <c r="A231" s="420">
        <v>220</v>
      </c>
      <c r="B231" s="421">
        <f ca="1">IF(D231=D230,B230,IF(D231="夜班",B230+1,B230))</f>
        <v>43595</v>
      </c>
      <c r="C231" s="422">
        <f>C230</f>
        <v>0.041666666666666699</v>
      </c>
      <c r="D231" s="10" t="str">
        <f ca="1">IF(HOUR(G231)&lt;8,"夜班",IF(HOUR(G231)&lt;16,"白班",IF(HOUR(G231)&lt;24,"中班",0)))</f>
        <v>夜班</v>
      </c>
      <c r="E231" s="10" t="e">
        <f ca="1">IF(F231=1,"甲",IF(F231=2,"乙",IF(F231=3,"丙",IF(F231=4,"丁",""))))</f>
        <v>#REF!</v>
      </c>
      <c r="F231" s="10" t="e">
        <f ca="1">SUMPRODUCT((成本日报!$A$3:$A$95=计划!B231)*(成本日报!$B$3:$B$95=计划!$D231),成本日报!$C$3:$C$95)</f>
        <v>#REF!</v>
      </c>
      <c r="G231" s="423">
        <f ca="1">G230+C230</f>
        <v>43595.124999999469</v>
      </c>
      <c r="H231" s="423">
        <f ca="1">$G231+$C231/60*10+$C231*0</f>
        <v>43595.131944443914</v>
      </c>
      <c r="I231" s="423">
        <f ca="1">$G231+$C231/60*18+$C231*0</f>
        <v>43595.137499999466</v>
      </c>
      <c r="J231" s="423">
        <f ca="1">$G231+$C231/60*0+$C231*1</f>
        <v>43595.166666666133</v>
      </c>
      <c r="K231" s="423">
        <f ca="1">$G231+$C231/60*30+$C231*2</f>
        <v>43595.22916666614</v>
      </c>
      <c r="L231" s="423">
        <f ca="1">$G231+$C231/60*0+$C231*3</f>
        <v>43595.249999999469</v>
      </c>
      <c r="M231" s="424" t="str">
        <f>IF(_tag_month_day!A221="","",_tag_month_day!A221)</f>
        <v/>
      </c>
      <c r="N231" s="424" t="str">
        <f>IF(_tag_month_day!B221="","",_tag_month_day!B221)</f>
        <v/>
      </c>
      <c r="O231" s="425" t="e">
        <f>IF(M231+N231=0,"",M231+N231)</f>
        <v>#VALUE!</v>
      </c>
      <c r="P231" s="424" t="str">
        <f>IF(_tag_month_day!C221="","",_tag_month_day!C221)</f>
        <v/>
      </c>
      <c r="Q231" s="424" t="str">
        <f>IF(_tag_month_day!D221="","",_tag_month_day!D221)</f>
        <v/>
      </c>
      <c r="R231" s="426" t="str">
        <f>IF(_tag_month_day!CB221="","",_tag_month_day!CB221/100)</f>
        <v/>
      </c>
      <c r="S231" s="427" t="str">
        <f>IF(_tag_month_day!E221="","",_tag_month_day!E221)</f>
        <v/>
      </c>
      <c r="T231" s="427" t="str">
        <f>IF(_tag_month_day!F221="","",_tag_month_day!F221)</f>
        <v/>
      </c>
      <c r="U231" s="428" t="e">
        <f>S231+T231</f>
        <v>#VALUE!</v>
      </c>
      <c r="V231" s="429" t="e">
        <f>U231/AJ231</f>
        <v>#VALUE!</v>
      </c>
      <c r="W231" s="430" t="str">
        <f>IF(_jhy_month_day!A221="","",_jhy_month_day!A221)</f>
        <v/>
      </c>
      <c r="X231" s="431" t="str">
        <f>IF(_jhy_month_day!B221="","",_jhy_month_day!B221/100)</f>
        <v/>
      </c>
      <c r="Y231" s="431" t="str">
        <f>IF(_jhy_month_day!C221="","",_jhy_month_day!C221/100)</f>
        <v/>
      </c>
      <c r="Z231" s="432">
        <f>Z227+1</f>
        <v>55</v>
      </c>
      <c r="AA231" s="433" t="str">
        <f>IF(_tag_month_day!G221="","",_tag_month_day!G221/100)</f>
        <v/>
      </c>
      <c r="AB231" s="433" t="str">
        <f>IF(_tag_month_day!H221="","",_tag_month_day!H221/100)</f>
        <v/>
      </c>
      <c r="AC231" s="434">
        <f>IF(X231="",AC230,BK231*($AV230*X231+$AW230*FD230+$AX230*FI230+$AY230*FN230+$AZ230*FS230+$BA230*FX230+$BG230*GE230)/(AV230*Y231+AX230*FK230+AW230*FF230+AY230*FP230+AZ230*FU230+BA230*FZ230+BG230*GG230+BB230*GK230+BC230*GN230+BD230*GP230))</f>
        <v>1.59963432013121</v>
      </c>
      <c r="AD231" s="435" t="str">
        <f>IF(AC231=AC230,"",AC231-AC230)</f>
        <v/>
      </c>
      <c r="AE231" s="436" t="str">
        <f>IF(1-AF231=0,"",(1-AF231))</f>
        <v/>
      </c>
      <c r="AF231" s="437">
        <v>1</v>
      </c>
      <c r="AG231" s="10" t="str">
        <f>AG230</f>
        <v>8B4</v>
      </c>
      <c r="AH231" s="438" t="str">
        <f>AH230</f>
        <v/>
      </c>
      <c r="AI231" s="424" t="e">
        <f>IF(ROUND(AJ231-AJ230,1)=0,"",AJ231-AJ230)</f>
        <v>#VALUE!</v>
      </c>
      <c r="AJ231" s="10" t="str">
        <f>IF(_tag_month_day!I221="","",_tag_month_day!I221)</f>
        <v/>
      </c>
      <c r="AK231" s="440"/>
      <c r="AL231" s="440"/>
      <c r="AM231" s="440"/>
      <c r="AN231" s="441">
        <f>AN230</f>
        <v>2</v>
      </c>
      <c r="AO231" s="441">
        <f>AO230</f>
        <v>8</v>
      </c>
      <c r="AP231" s="442" t="e">
        <f>(IF(AN231=0,AS230,AS230*(1+AO231/AN231)/(AR231+AO231/AN231)))+AT231</f>
        <v>#VALUE!</v>
      </c>
      <c r="AQ231" s="443" t="str">
        <f>IF(_tag_month_day!J221="","",_tag_month_day!J221/100)</f>
        <v/>
      </c>
      <c r="AR231" s="444">
        <f>AR230</f>
        <v>1.3</v>
      </c>
      <c r="AS231" s="445" t="e">
        <f>AQ231*(AN231*AR231+AO231)/(AN231+AO231)</f>
        <v>#VALUE!</v>
      </c>
      <c r="AT231" s="445" t="e">
        <f>(SUM(BE231:BF231)-SUM(BE230:BF230))*0.05</f>
        <v>#VALUE!</v>
      </c>
      <c r="AU231" s="446" t="str">
        <f>IF(_tag_month_day!CC221="","",IF(_tag_month_day!CC221&gt;0,_tag_month_day!CD221,_tag_month_day!CE221))</f>
        <v/>
      </c>
      <c r="AV231" s="447" t="str">
        <f>IF(_tag_month_day!L221="","",_tag_month_day!L221/100)</f>
        <v/>
      </c>
      <c r="AW231" s="431">
        <f>AW230</f>
        <v>0</v>
      </c>
      <c r="AX231" s="431">
        <f>AX230</f>
        <v>0</v>
      </c>
      <c r="AY231" s="431" t="str">
        <f>IF(_tag_month_day!M221="","",_tag_month_day!M221/100)</f>
        <v/>
      </c>
      <c r="AZ231" s="431" t="str">
        <f>IF(_tag_month_day!N221="","",_tag_month_day!N221/100)</f>
        <v/>
      </c>
      <c r="BA231" s="431" t="str">
        <f>IF(_tag_month_day!O221="","",_tag_month_day!O221/100)</f>
        <v/>
      </c>
      <c r="BB231" s="448" t="str">
        <f>IF(_tag_month_day!P221="","",_tag_month_day!P221/100)</f>
        <v/>
      </c>
      <c r="BC231" s="448">
        <f>BC230</f>
        <v>0</v>
      </c>
      <c r="BD231" s="448" t="str">
        <f>IF(_tag_month_day!Q221="","",_tag_month_day!Q221/100)</f>
        <v/>
      </c>
      <c r="BE231" s="449" t="str">
        <f>IF(_tag_month_day!R221="","",_tag_month_day!R221/100)</f>
        <v/>
      </c>
      <c r="BF231" s="388" t="e">
        <f>(AU231*(100+BE231*100))/(AJ231-AU231)/100</f>
        <v>#VALUE!</v>
      </c>
      <c r="BG231" s="450" t="e">
        <f>BE231+BF231</f>
        <v>#VALUE!</v>
      </c>
      <c r="BH231" s="451" t="e">
        <f>SUM(AV231:BF231)</f>
        <v>#VALUE!</v>
      </c>
      <c r="BI231" s="452" t="e">
        <f>IF(CX231=0,BI230,(DK231*查询!$R$5+DL231*查询!$Q$5+DM231*查询!$N$5+DN231*查询!$O$5+DO231*查询!$P$5)*AF231/CX231)</f>
        <v>#VALUE!</v>
      </c>
      <c r="BJ231" s="452" t="e">
        <f>IF(CX231=0,BJ230,(DP231*查询!$S$5+DQ231*查询!$T$5+DR231*查询!$U$5)*AF231/CX231)</f>
        <v>#VALUE!</v>
      </c>
      <c r="BK231" s="452">
        <f>BK230</f>
        <v>1</v>
      </c>
      <c r="BL231" s="453" t="e">
        <f>SUMPRODUCT((AV231:BA231)*(GS231:GX231))/((GS231:GX231)+SUM(BB231:BD231)*GY231+BG231*GZ231)</f>
        <v>#VALUE!</v>
      </c>
      <c r="BM231" s="453" t="e">
        <f>BK231*($AV231*FB231+$AW231*FD231+$AX231*FI231+$AY231*FN231+$AZ231*FS231+$BA231*FX231+$BG231*GE231)/(AV231*EY231+AX231*FK231+AW231*FF231+AY231*FP231+AZ231*FU231+BA231*FZ231+BG231*GG231+BB231*GK231+BC231*GN231+BD231*GP231)</f>
        <v>#VALUE!</v>
      </c>
      <c r="BN231" s="453" t="e">
        <f>($AV231*FC231+$AX231*FJ231+$AW231*FE231+$AY231*FO231+$AZ231*FT231+$BA231*FY231+$BG231*GF231)/($AV231*FA231+BG231*GH231+BB231*GL231+BC231*GO231+BD231*GQ231+BA231*GA231)</f>
        <v>#VALUE!</v>
      </c>
      <c r="BO231" s="454" t="e">
        <f>SUMPRODUCT(AV231:BA231*GS231:GX231)/(GS231:GX231+(BB231+BC231+BD231)*GY231+BG231)</f>
        <v>#VALUE!</v>
      </c>
      <c r="BP231" s="454" t="e">
        <f>SUMPRODUCT(AV231:BA231*GS231:GX231)/(GS231:GX231+(BB231+BC231+BD231)*GY231+BG231)</f>
        <v>#VALUE!</v>
      </c>
      <c r="BQ231" s="454" t="e">
        <f>SUMPRODUCT(AV231:BA231*GS231:GX231)/(GS231:GX231+(BB231+BC231+BD231)*GY231+BG231)</f>
        <v>#VALUE!</v>
      </c>
      <c r="BR231" s="453" t="str">
        <f>IF(_tag_month_day!T221="","",_tag_month_day!T221)</f>
        <v/>
      </c>
      <c r="BS231" s="453" t="str">
        <f>IF(_tag_month_day!U221="","",_tag_month_day!U221)</f>
        <v/>
      </c>
      <c r="BT231" s="455" t="str">
        <f>IF(CK231="","",IF((CK231&gt;=BV231-0.12)*(CK231&lt;=BV231+0.12),"合格","不合格"))</f>
        <v/>
      </c>
      <c r="BU231" s="456" t="str">
        <f>IF(_tag_month_day!V221="","",_tag_month_day!V221)</f>
        <v/>
      </c>
      <c r="BV231" s="457" t="str">
        <f>IF(_tag_month_day!W221="","",_tag_month_day!W221)</f>
        <v/>
      </c>
      <c r="BW231" s="458" t="str">
        <f>IF(_tag_month_day!X221="","",_tag_month_day!X221)</f>
        <v/>
      </c>
      <c r="BX231" s="458" t="str">
        <f>IF(_tag_month_day!Y221="","",_tag_month_day!Y221)</f>
        <v/>
      </c>
      <c r="BY231" s="459">
        <f ca="1">L231</f>
        <v>43595.249999999469</v>
      </c>
      <c r="BZ231" s="460" t="s">
        <v>429</v>
      </c>
      <c r="CA231" s="461">
        <v>0.25347222222222199</v>
      </c>
      <c r="CB231" s="424" t="str">
        <f>IF(_tag_month_day!Z221="","",_tag_month_day!Z221)</f>
        <v/>
      </c>
      <c r="CC231" s="424" t="str">
        <f>IF(_tag_month_day!AA221="","",_tag_month_day!AA221)</f>
        <v/>
      </c>
      <c r="CD231" s="424" t="str">
        <f>IF(_tag_month_day!AB221="","",_tag_month_day!AB221)</f>
        <v/>
      </c>
      <c r="CE231" s="424" t="str">
        <f>IF(_tag_month_day!AC221="","",_tag_month_day!AC221)</f>
        <v/>
      </c>
      <c r="CF231" s="424" t="str">
        <f>IF(_tag_month_day!AD221="","",_tag_month_day!AD221)</f>
        <v/>
      </c>
      <c r="CG231" s="424" t="str">
        <f>IF(_tag_month_day!AE221="","",_tag_month_day!AE221)</f>
        <v/>
      </c>
      <c r="CH231" s="424" t="str">
        <f>IF(_tag_month_day!AF221="","",_tag_month_day!AF221)</f>
        <v/>
      </c>
      <c r="CI231" s="424" t="str">
        <f>IF(_tag_month_day!AG221="","",_tag_month_day!AG221)</f>
        <v/>
      </c>
      <c r="CJ231" s="424" t="str">
        <f>IF(_tag_month_day!AH221="","",_tag_month_day!AH221)</f>
        <v/>
      </c>
      <c r="CK231" s="424" t="str">
        <f>IF(_tag_month_day!AI221="","",_tag_month_day!AI221)</f>
        <v/>
      </c>
      <c r="CL231" s="4" t="str">
        <f>IF(_tag_month_day!AJ221="","",_tag_month_day!AJ221)</f>
        <v/>
      </c>
      <c r="CM231" s="4" t="str">
        <f>IF(_tag_month_day!AK221="","",_tag_month_day!AK221)</f>
        <v/>
      </c>
      <c r="CN231" s="4" t="str">
        <f>IF(_tag_month_day!AL221="","",_tag_month_day!AL221)</f>
        <v/>
      </c>
      <c r="CO231" s="4" t="str">
        <f>IF(_tag_month_day!AM221="","",_tag_month_day!AM221)</f>
        <v/>
      </c>
      <c r="CP231" s="4" t="str">
        <f>IF(_tag_month_day!AN221="","",_tag_month_day!AN221)</f>
        <v/>
      </c>
      <c r="CQ231" s="4" t="str">
        <f>IF(_tag_month_day!AO221="","",_tag_month_day!AO221)</f>
        <v/>
      </c>
      <c r="CR231" s="462" t="str">
        <f>IF(_tag_month_day!AP221="","",_tag_month_day!AP221)</f>
        <v/>
      </c>
      <c r="CS231" s="463" t="str">
        <f>IF(_tag_month_day!AQ221="","",_tag_month_day!AQ221)</f>
        <v/>
      </c>
      <c r="CT231" s="4" t="str">
        <f>IF(_tag_month_day!AR221="","",_tag_month_day!AR221)</f>
        <v/>
      </c>
      <c r="CU231" s="464" t="e">
        <f>DU231/AJ231</f>
        <v>#VALUE!</v>
      </c>
      <c r="CV231" s="451" t="e">
        <f>BG231/BH231</f>
        <v>#VALUE!</v>
      </c>
      <c r="CW231" s="465" t="e">
        <f>AJ231*(1-CV231)*CU231*AF231</f>
        <v>#VALUE!</v>
      </c>
      <c r="CX231" s="465" t="e">
        <f>CW231*94%</f>
        <v>#VALUE!</v>
      </c>
      <c r="CY231" s="466" t="e">
        <f>IF(CX231=0,0,DS231/(DS231+CX231))</f>
        <v>#VALUE!</v>
      </c>
      <c r="CZ231" s="465" t="e">
        <f>$AJ231*EF231</f>
        <v>#VALUE!</v>
      </c>
      <c r="DA231" s="465" t="e">
        <f>$AJ231*EG231</f>
        <v>#VALUE!</v>
      </c>
      <c r="DB231" s="465" t="e">
        <f>$AJ231*EH231</f>
        <v>#VALUE!</v>
      </c>
      <c r="DC231" s="465" t="e">
        <f>$AJ231*EI231</f>
        <v>#VALUE!</v>
      </c>
      <c r="DD231" s="465" t="e">
        <f>$AJ231*EJ231</f>
        <v>#VALUE!</v>
      </c>
      <c r="DE231" s="465" t="e">
        <f>$AJ231*EK231</f>
        <v>#VALUE!</v>
      </c>
      <c r="DF231" s="465" t="e">
        <f>$AJ231*EL231</f>
        <v>#VALUE!</v>
      </c>
      <c r="DG231" s="465" t="e">
        <f>$AJ231*EM231</f>
        <v>#VALUE!</v>
      </c>
      <c r="DH231" s="465" t="e">
        <f>$AJ231*EN231</f>
        <v>#VALUE!</v>
      </c>
      <c r="DI231" s="465" t="e">
        <f>$AJ231*EO231</f>
        <v>#VALUE!</v>
      </c>
      <c r="DJ231" s="465" t="e">
        <f>CZ231*(1-EP231)</f>
        <v>#VALUE!</v>
      </c>
      <c r="DK231" s="465" t="e">
        <f>DA231*(1-ER231)</f>
        <v>#VALUE!</v>
      </c>
      <c r="DL231" s="465" t="e">
        <f>DB231*(1-EQ231)</f>
        <v>#VALUE!</v>
      </c>
      <c r="DM231" s="465" t="e">
        <f>DC231*(1-ES231)</f>
        <v>#VALUE!</v>
      </c>
      <c r="DN231" s="465" t="e">
        <f>DD231*(1-ET231)</f>
        <v>#VALUE!</v>
      </c>
      <c r="DO231" s="465" t="e">
        <f>DE231</f>
        <v>#VALUE!</v>
      </c>
      <c r="DP231" s="465" t="e">
        <f>DF231*(1-EU231)</f>
        <v>#VALUE!</v>
      </c>
      <c r="DQ231" s="465" t="e">
        <f>DG231*(1-EV231)</f>
        <v>#VALUE!</v>
      </c>
      <c r="DR231" s="465" t="e">
        <f>DH231*(1-EW231)</f>
        <v>#VALUE!</v>
      </c>
      <c r="DS231" s="465" t="e">
        <f>DI231</f>
        <v>#VALUE!</v>
      </c>
      <c r="DT231" s="465" t="e">
        <f>SUM(DJ231:DS231)</f>
        <v>#VALUE!</v>
      </c>
      <c r="DU231" s="465" t="e">
        <f>(GS231:GX231)+(DP231+DQ231+DR231)*GY231+DS231</f>
        <v>#VALUE!</v>
      </c>
      <c r="DV231" s="451" t="e">
        <f>AV231/$BH231/(1-EP231)</f>
        <v>#VALUE!</v>
      </c>
      <c r="DW231" s="451" t="e">
        <f>AW231/$BH231/(1-ER231)</f>
        <v>#VALUE!</v>
      </c>
      <c r="DX231" s="451" t="e">
        <f>AX231/$BH231/(1-EQ231)</f>
        <v>#VALUE!</v>
      </c>
      <c r="DY231" s="451" t="e">
        <f>AY231/$BH231/(1-ES231)</f>
        <v>#VALUE!</v>
      </c>
      <c r="DZ231" s="451" t="e">
        <f>AZ231/$BH231/(1-ET231)</f>
        <v>#VALUE!</v>
      </c>
      <c r="EA231" s="451" t="e">
        <f>BA231/$BH231/(1-AX231)</f>
        <v>#VALUE!</v>
      </c>
      <c r="EB231" s="451" t="e">
        <f>BB231/$BH231/(1-EU231)</f>
        <v>#VALUE!</v>
      </c>
      <c r="EC231" s="451" t="e">
        <f>BC231/$BH231/(1-EV231)</f>
        <v>#VALUE!</v>
      </c>
      <c r="ED231" s="451" t="e">
        <f>BD231/$BH231/(1-EW231)</f>
        <v>#VALUE!</v>
      </c>
      <c r="EE231" s="451" t="e">
        <f>BG231/BH231</f>
        <v>#VALUE!</v>
      </c>
      <c r="EF231" s="451" t="e">
        <f>DV231/SUM($DV231:$EE231)</f>
        <v>#VALUE!</v>
      </c>
      <c r="EG231" s="451" t="e">
        <f>DW231/SUM($DV231:$EE231)</f>
        <v>#VALUE!</v>
      </c>
      <c r="EH231" s="451" t="e">
        <f>DX231/SUM($DV231:$EE231)</f>
        <v>#VALUE!</v>
      </c>
      <c r="EI231" s="451" t="e">
        <f>DY231/SUM($DV231:$EE231)</f>
        <v>#VALUE!</v>
      </c>
      <c r="EJ231" s="451" t="e">
        <f>DZ231/SUM($DV231:$EE231)</f>
        <v>#VALUE!</v>
      </c>
      <c r="EK231" s="451" t="e">
        <f>EA231/SUM($DV231:$EE231)</f>
        <v>#VALUE!</v>
      </c>
      <c r="EL231" s="451" t="e">
        <f>EB231/SUM($DV231:$EE231)</f>
        <v>#VALUE!</v>
      </c>
      <c r="EM231" s="451" t="e">
        <f>EC231/SUM($DV231:$EE231)</f>
        <v>#VALUE!</v>
      </c>
      <c r="EN231" s="451" t="e">
        <f>ED231/SUM($DV231:$EE231)</f>
        <v>#VALUE!</v>
      </c>
      <c r="EO231" s="451" t="e">
        <f>EE231/SUM($DV231:$EE231)</f>
        <v>#VALUE!</v>
      </c>
      <c r="EP231" s="450">
        <f>EP230</f>
        <v>0.080000000000000002</v>
      </c>
      <c r="EQ231" s="450">
        <f>EQ230</f>
        <v>0.014999999999999999</v>
      </c>
      <c r="ER231" s="450">
        <f>ER230</f>
        <v>0.014999999999999999</v>
      </c>
      <c r="ES231" s="450">
        <f>ES230</f>
        <v>0.014999999999999999</v>
      </c>
      <c r="ET231" s="450">
        <f>ET230</f>
        <v>0.014999999999999999</v>
      </c>
      <c r="EU231" s="450">
        <f>EU230</f>
        <v>0.089999999999999997</v>
      </c>
      <c r="EV231" s="450">
        <f>EV230</f>
        <v>0.089999999999999997</v>
      </c>
      <c r="EW231" s="450">
        <f>EW230</f>
        <v>0.089999999999999997</v>
      </c>
      <c r="EX231" s="431" t="str">
        <f>IF(_tag_month_day!AS221="","",_tag_month_day!AS221/100)</f>
        <v/>
      </c>
      <c r="EY231" s="431" t="str">
        <f>IF(_tag_month_day!AT221="","",_tag_month_day!AT221/100)</f>
        <v/>
      </c>
      <c r="EZ231" s="431" t="str">
        <f>IF(_tag_month_day!AU221="","",_tag_month_day!AU221/100)</f>
        <v/>
      </c>
      <c r="FA231" s="431" t="str">
        <f>IF(_tag_month_day!AV221="","",_tag_month_day!AV221/100)</f>
        <v/>
      </c>
      <c r="FB231" s="431" t="str">
        <f>IF(_tag_month_day!AW221="","",_tag_month_day!AW221/100)</f>
        <v/>
      </c>
      <c r="FC231" s="431" t="str">
        <f>IF(_tag_month_day!AX221="","",_tag_month_day!AX221/100)</f>
        <v/>
      </c>
      <c r="FD231" s="449" t="str">
        <f>IF(_tag_month_day!AY221="","",_tag_month_day!AY221/100)</f>
        <v/>
      </c>
      <c r="FE231" s="449" t="str">
        <f>IF(_tag_month_day!AZ221="","",_tag_month_day!AZ221/100)</f>
        <v/>
      </c>
      <c r="FF231" s="449" t="str">
        <f>IF(_tag_month_day!BA221="","",_tag_month_day!BA221/100)</f>
        <v/>
      </c>
      <c r="FG231" s="449" t="str">
        <f>IF(_tag_month_day!BB221="","",_tag_month_day!BB221/100)</f>
        <v/>
      </c>
      <c r="FH231" s="467" t="str">
        <f>IF(_tag_month_day!BC221="","",_tag_month_day!BC221/100)</f>
        <v/>
      </c>
      <c r="FI231" s="449">
        <f>FI230</f>
        <v>0.40999999999999998</v>
      </c>
      <c r="FJ231" s="449">
        <f>FJ230</f>
        <v>0.11</v>
      </c>
      <c r="FK231" s="449">
        <f>FK230</f>
        <v>0.014999999999999999</v>
      </c>
      <c r="FL231" s="449">
        <f>FL230</f>
        <v>0</v>
      </c>
      <c r="FM231" s="467">
        <f>FM230</f>
        <v>0.0001</v>
      </c>
      <c r="FN231" s="449">
        <f>FN230</f>
        <v>0.32000000000000001</v>
      </c>
      <c r="FO231" s="449">
        <f>FO230</f>
        <v>0.20000000000000001</v>
      </c>
      <c r="FP231" s="449">
        <f>FP230</f>
        <v>0.01</v>
      </c>
      <c r="FQ231" s="449">
        <f>FQ230</f>
        <v>0</v>
      </c>
      <c r="FR231" s="467">
        <f>FR230</f>
        <v>0.0001</v>
      </c>
      <c r="FS231" s="449" t="str">
        <f>IF(_tag_month_day!BD221="","",_tag_month_day!BD221/100)</f>
        <v/>
      </c>
      <c r="FT231" s="449" t="str">
        <f>IF(_tag_month_day!BE221="","",_tag_month_day!BE221/100)</f>
        <v/>
      </c>
      <c r="FU231" s="449" t="str">
        <f>IF(_tag_month_day!BF221="","",_tag_month_day!BF221/100)</f>
        <v/>
      </c>
      <c r="FV231" s="449" t="str">
        <f>IF(_tag_month_day!BG221="","",_tag_month_day!BG221/100)</f>
        <v/>
      </c>
      <c r="FW231" s="467" t="str">
        <f>IF(_tag_month_day!BH221="","",_tag_month_day!BH221/100)</f>
        <v/>
      </c>
      <c r="FX231" s="449" t="str">
        <f>IF(_tag_month_day!BI221="","",_tag_month_day!BI221/100)</f>
        <v/>
      </c>
      <c r="FY231" s="449" t="str">
        <f>IF(_tag_month_day!BJ221="","",_tag_month_day!BJ221/100)</f>
        <v/>
      </c>
      <c r="FZ231" s="468" t="str">
        <f>IF(_tag_month_day!BK221="","",_tag_month_day!BK221/100)</f>
        <v/>
      </c>
      <c r="GA231" s="449" t="str">
        <f>IF(_tag_month_day!BL221="","",_tag_month_day!BL221/100)</f>
        <v/>
      </c>
      <c r="GB231" s="467" t="str">
        <f>IF(_tag_month_day!BM221="","",_tag_month_day!BM221/100)</f>
        <v/>
      </c>
      <c r="GC231" s="431" t="str">
        <f>IF(_tag_month_day!BN221="","",_tag_month_day!BN221/100)</f>
        <v/>
      </c>
      <c r="GD231" s="431" t="str">
        <f>IF(_tag_month_day!BO221="","",_tag_month_day!BO221/100)</f>
        <v/>
      </c>
      <c r="GE231" s="431" t="str">
        <f>IF(_tag_month_day!BP221="","",_tag_month_day!BP221/100)</f>
        <v/>
      </c>
      <c r="GF231" s="431" t="str">
        <f>IF(_tag_month_day!BQ221="","",_tag_month_day!BQ221/100)</f>
        <v/>
      </c>
      <c r="GG231" s="431" t="str">
        <f>IF(_tag_month_day!BR221="","",_tag_month_day!BR221/100)</f>
        <v/>
      </c>
      <c r="GH231" s="431" t="str">
        <f>IF(_tag_month_day!BS221="","",_tag_month_day!BS221/100)</f>
        <v/>
      </c>
      <c r="GI231" s="467" t="str">
        <f>IF(_tag_month_day!BT221="","",_tag_month_day!BT221/100)</f>
        <v/>
      </c>
      <c r="GJ231" s="469" t="str">
        <f>IF(_tag_month_day!BU221="","",_tag_month_day!BU221/100)</f>
        <v/>
      </c>
      <c r="GK231" s="470">
        <f>GK230</f>
        <v>0.070000000000000007</v>
      </c>
      <c r="GL231" s="470">
        <f>GL230</f>
        <v>0.029999999999999999</v>
      </c>
      <c r="GM231" s="471" t="str">
        <f>IF(_tag_month_day!BX221="","",_tag_month_day!BX221/100)</f>
        <v/>
      </c>
      <c r="GN231" s="470">
        <f>GN230</f>
        <v>0.070000000000000007</v>
      </c>
      <c r="GO231" s="470">
        <f>GO230</f>
        <v>0.029999999999999999</v>
      </c>
      <c r="GP231" s="470">
        <f>GP230</f>
        <v>0.089999999999999997</v>
      </c>
      <c r="GQ231" s="470">
        <f>GQ230</f>
        <v>0.029999999999999999</v>
      </c>
      <c r="GR231" s="471" t="str">
        <f>IF(_tag_month_day!CA221="","",_tag_month_day!CA221/100)</f>
        <v/>
      </c>
      <c r="GS231" s="472">
        <f>GS230</f>
        <v>0.95299999999999996</v>
      </c>
      <c r="GT231" s="472">
        <f>GT230</f>
        <v>0.55000000000000004</v>
      </c>
      <c r="GU231" s="472">
        <f>GU230</f>
        <v>0.55000000000000004</v>
      </c>
      <c r="GV231" s="472">
        <f>GV230</f>
        <v>0.55000000000000004</v>
      </c>
      <c r="GW231" s="472">
        <f>GW230</f>
        <v>0.5</v>
      </c>
      <c r="GX231" s="472">
        <f>GX230</f>
        <v>0.93500000000000005</v>
      </c>
      <c r="GY231" s="472">
        <f>GY230</f>
        <v>0.14999999999999999</v>
      </c>
      <c r="GZ231" s="472">
        <f>GZ230</f>
        <v>1</v>
      </c>
      <c r="HA231" s="474">
        <f>HA230</f>
        <v>0.047</v>
      </c>
      <c r="HB231" s="474">
        <f>HB230</f>
        <v>0.45000000000000001</v>
      </c>
      <c r="HC231" s="474">
        <f>HC230</f>
        <v>0.45000000000000001</v>
      </c>
      <c r="HD231" s="474">
        <f>HD230</f>
        <v>0.45000000000000001</v>
      </c>
      <c r="HE231" s="474">
        <f>HE230</f>
        <v>0.5</v>
      </c>
      <c r="HF231" s="474">
        <f>HF230</f>
        <v>0.065000000000000002</v>
      </c>
      <c r="HG231" s="474">
        <f>HG230</f>
        <v>0.84999999999999998</v>
      </c>
      <c r="HH231" s="474">
        <f>HH230</f>
        <v>0</v>
      </c>
      <c r="HI231" s="10" t="e">
        <f>IF(BZ231&lt;&gt;"",CK231-BV231,0)</f>
        <v>#VALUE!</v>
      </c>
      <c r="HJ231" s="10" t="e">
        <f>IF(AJ231&gt;0,AH231-AJ231,0)</f>
        <v>#VALUE!</v>
      </c>
      <c r="HK231" s="466">
        <f>HK230</f>
        <v>0.84999999999999998</v>
      </c>
      <c r="HL231" s="424">
        <f>HL230</f>
        <v>550000</v>
      </c>
      <c r="HM231" s="424">
        <f>HM230</f>
        <v>480000</v>
      </c>
      <c r="HN231" s="465" t="e">
        <f>(DJ231*EZ231+DK231*FH231+DL231*FM231+DM231*FR231+DN231*FW231+DO231*GB231+DS231*GI231+DP231*GM231+DR231*GR231)*1000*2</f>
        <v>#VALUE!</v>
      </c>
      <c r="HO231" s="465" t="e">
        <f>HN231*HK231*$HO$2/HL231*1000000</f>
        <v>#VALUE!</v>
      </c>
      <c r="HP231" s="465" t="e">
        <f>HN231*HK231*$HP$2/HM231*1000000</f>
        <v>#VALUE!</v>
      </c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</row>
    <row customFormat="1" r="232" s="0">
      <c r="A232" s="420">
        <v>221</v>
      </c>
      <c r="B232" s="421">
        <f ca="1">IF(D232=D231,B231,IF(D232="夜班",B231+1,B231))</f>
        <v>43595</v>
      </c>
      <c r="C232" s="422">
        <f>C231</f>
        <v>0.041666666666666699</v>
      </c>
      <c r="D232" s="10" t="str">
        <f ca="1">IF(HOUR(G232)&lt;8,"夜班",IF(HOUR(G232)&lt;16,"白班",IF(HOUR(G232)&lt;24,"中班",0)))</f>
        <v>夜班</v>
      </c>
      <c r="E232" s="10" t="e">
        <f ca="1">IF(F232=1,"甲",IF(F232=2,"乙",IF(F232=3,"丙",IF(F232=4,"丁",""))))</f>
        <v>#REF!</v>
      </c>
      <c r="F232" s="10" t="e">
        <f ca="1">SUMPRODUCT((成本日报!$A$3:$A$95=计划!B232)*(成本日报!$B$3:$B$95=计划!$D232),成本日报!$C$3:$C$95)</f>
        <v>#REF!</v>
      </c>
      <c r="G232" s="423">
        <f ca="1">G231+C231</f>
        <v>43595.166666666133</v>
      </c>
      <c r="H232" s="423">
        <f ca="1">$G232+$C232/60*10+$C232*0</f>
        <v>43595.173611110578</v>
      </c>
      <c r="I232" s="423">
        <f ca="1">$G232+$C232/60*18+$C232*0</f>
        <v>43595.17916666613</v>
      </c>
      <c r="J232" s="423">
        <f ca="1">$G232+$C232/60*0+$C232*1</f>
        <v>43595.208333332797</v>
      </c>
      <c r="K232" s="423">
        <f ca="1">$G232+$C232/60*30+$C232*2</f>
        <v>43595.270833332805</v>
      </c>
      <c r="L232" s="423">
        <f ca="1">$G232+$C232/60*0+$C232*3</f>
        <v>43595.291666666133</v>
      </c>
      <c r="M232" s="424" t="str">
        <f>IF(_tag_month_day!A222="","",_tag_month_day!A222)</f>
        <v/>
      </c>
      <c r="N232" s="424" t="str">
        <f>IF(_tag_month_day!B222="","",_tag_month_day!B222)</f>
        <v/>
      </c>
      <c r="O232" s="425" t="e">
        <f>IF(M232+N232=0,"",M232+N232)</f>
        <v>#VALUE!</v>
      </c>
      <c r="P232" s="424" t="str">
        <f>IF(_tag_month_day!C222="","",_tag_month_day!C222)</f>
        <v/>
      </c>
      <c r="Q232" s="424" t="str">
        <f>IF(_tag_month_day!D222="","",_tag_month_day!D222)</f>
        <v/>
      </c>
      <c r="R232" s="426" t="str">
        <f>IF(_tag_month_day!CB222="","",_tag_month_day!CB222/100)</f>
        <v/>
      </c>
      <c r="S232" s="427" t="str">
        <f>IF(_tag_month_day!E222="","",_tag_month_day!E222)</f>
        <v/>
      </c>
      <c r="T232" s="427" t="str">
        <f>IF(_tag_month_day!F222="","",_tag_month_day!F222)</f>
        <v/>
      </c>
      <c r="U232" s="428" t="e">
        <f>S232+T232</f>
        <v>#VALUE!</v>
      </c>
      <c r="V232" s="429" t="e">
        <f>U232/AJ232</f>
        <v>#VALUE!</v>
      </c>
      <c r="W232" s="430" t="str">
        <f>IF(_jhy_month_day!A222="","",_jhy_month_day!A222)</f>
        <v/>
      </c>
      <c r="X232" s="431" t="str">
        <f>IF(_jhy_month_day!B222="","",_jhy_month_day!B222/100)</f>
        <v/>
      </c>
      <c r="Y232" s="431" t="str">
        <f>IF(_jhy_month_day!C222="","",_jhy_month_day!C222/100)</f>
        <v/>
      </c>
      <c r="Z232" s="432">
        <f>Z228+1</f>
        <v>56</v>
      </c>
      <c r="AA232" s="433" t="str">
        <f>IF(_tag_month_day!G222="","",_tag_month_day!G222/100)</f>
        <v/>
      </c>
      <c r="AB232" s="433" t="str">
        <f>IF(_tag_month_day!H222="","",_tag_month_day!H222/100)</f>
        <v/>
      </c>
      <c r="AC232" s="434">
        <f>IF(X232="",AC231,BK232*($AV231*X232+$AW231*FD231+$AX231*FI231+$AY231*FN231+$AZ231*FS231+$BA231*FX231+$BG231*GE231)/(AV231*Y232+AX231*FK231+AW231*FF231+AY231*FP231+AZ231*FU231+BA231*FZ231+BG231*GG231+BB231*GK231+BC231*GN231+BD231*GP231))</f>
        <v>1.59963432013121</v>
      </c>
      <c r="AD232" s="435" t="str">
        <f>IF(AC232=AC231,"",AC232-AC231)</f>
        <v/>
      </c>
      <c r="AE232" s="436" t="str">
        <f>IF(1-AF232=0,"",(1-AF232))</f>
        <v/>
      </c>
      <c r="AF232" s="437">
        <v>1</v>
      </c>
      <c r="AG232" s="10" t="str">
        <f>AG231</f>
        <v>8B4</v>
      </c>
      <c r="AH232" s="438" t="str">
        <f>AH231</f>
        <v/>
      </c>
      <c r="AI232" s="424" t="e">
        <f>IF(ROUND(AJ232-AJ231,1)=0,"",AJ232-AJ231)</f>
        <v>#VALUE!</v>
      </c>
      <c r="AJ232" s="10" t="str">
        <f>IF(_tag_month_day!I222="","",_tag_month_day!I222)</f>
        <v/>
      </c>
      <c r="AK232" s="440"/>
      <c r="AL232" s="440"/>
      <c r="AM232" s="440"/>
      <c r="AN232" s="441">
        <f>AN231</f>
        <v>2</v>
      </c>
      <c r="AO232" s="441">
        <f>AO231</f>
        <v>8</v>
      </c>
      <c r="AP232" s="442" t="e">
        <f>(IF(AN232=0,AS231,AS231*(1+AO232/AN232)/(AR232+AO232/AN232)))+AT232</f>
        <v>#VALUE!</v>
      </c>
      <c r="AQ232" s="443" t="str">
        <f>IF(_tag_month_day!J222="","",_tag_month_day!J222/100)</f>
        <v/>
      </c>
      <c r="AR232" s="444">
        <f>AR231</f>
        <v>1.3</v>
      </c>
      <c r="AS232" s="445" t="e">
        <f>AQ232*(AN232*AR232+AO232)/(AN232+AO232)</f>
        <v>#VALUE!</v>
      </c>
      <c r="AT232" s="445" t="e">
        <f>(SUM(BE232:BF232)-SUM(BE231:BF231))*0.05</f>
        <v>#VALUE!</v>
      </c>
      <c r="AU232" s="446" t="str">
        <f>IF(_tag_month_day!CC222="","",IF(_tag_month_day!CC222&gt;0,_tag_month_day!CD222,_tag_month_day!CE222))</f>
        <v/>
      </c>
      <c r="AV232" s="447" t="str">
        <f>IF(_tag_month_day!L222="","",_tag_month_day!L222/100)</f>
        <v/>
      </c>
      <c r="AW232" s="431">
        <f>AW231</f>
        <v>0</v>
      </c>
      <c r="AX232" s="431">
        <f>AX231</f>
        <v>0</v>
      </c>
      <c r="AY232" s="431" t="str">
        <f>IF(_tag_month_day!M222="","",_tag_month_day!M222/100)</f>
        <v/>
      </c>
      <c r="AZ232" s="431" t="str">
        <f>IF(_tag_month_day!N222="","",_tag_month_day!N222/100)</f>
        <v/>
      </c>
      <c r="BA232" s="431" t="str">
        <f>IF(_tag_month_day!O222="","",_tag_month_day!O222/100)</f>
        <v/>
      </c>
      <c r="BB232" s="448" t="str">
        <f>IF(_tag_month_day!P222="","",_tag_month_day!P222/100)</f>
        <v/>
      </c>
      <c r="BC232" s="448">
        <f>BC231</f>
        <v>0</v>
      </c>
      <c r="BD232" s="448" t="str">
        <f>IF(_tag_month_day!Q222="","",_tag_month_day!Q222/100)</f>
        <v/>
      </c>
      <c r="BE232" s="449" t="str">
        <f>IF(_tag_month_day!R222="","",_tag_month_day!R222/100)</f>
        <v/>
      </c>
      <c r="BF232" s="388" t="e">
        <f>(AU232*(100+BE232*100))/(AJ232-AU232)/100</f>
        <v>#VALUE!</v>
      </c>
      <c r="BG232" s="450" t="e">
        <f>BE232+BF232</f>
        <v>#VALUE!</v>
      </c>
      <c r="BH232" s="451" t="e">
        <f>SUM(AV232:BF232)</f>
        <v>#VALUE!</v>
      </c>
      <c r="BI232" s="452" t="e">
        <f>IF(CX232=0,BI231,(DK232*查询!$R$5+DL232*查询!$Q$5+DM232*查询!$N$5+DN232*查询!$O$5+DO232*查询!$P$5)*AF232/CX232)</f>
        <v>#VALUE!</v>
      </c>
      <c r="BJ232" s="452" t="e">
        <f>IF(CX232=0,BJ231,(DP232*查询!$S$5+DQ232*查询!$T$5+DR232*查询!$U$5)*AF232/CX232)</f>
        <v>#VALUE!</v>
      </c>
      <c r="BK232" s="452">
        <f>BK231</f>
        <v>1</v>
      </c>
      <c r="BL232" s="453" t="e">
        <f>SUMPRODUCT((AV232:BA232)*(GS232:GX232))/((GS232:GX232)+SUM(BB232:BD232)*GY232+BG232*GZ232)</f>
        <v>#VALUE!</v>
      </c>
      <c r="BM232" s="453" t="e">
        <f>BK232*($AV232*FB232+$AW232*FD232+$AX232*FI232+$AY232*FN232+$AZ232*FS232+$BA232*FX232+$BG232*GE232)/(AV232*EY232+AX232*FK232+AW232*FF232+AY232*FP232+AZ232*FU232+BA232*FZ232+BG232*GG232+BB232*GK232+BC232*GN232+BD232*GP232)</f>
        <v>#VALUE!</v>
      </c>
      <c r="BN232" s="453" t="e">
        <f>($AV232*FC232+$AX232*FJ232+$AW232*FE232+$AY232*FO232+$AZ232*FT232+$BA232*FY232+$BG232*GF232)/($AV232*FA232+BG232*GH232+BB232*GL232+BC232*GO232+BD232*GQ232+BA232*GA232)</f>
        <v>#VALUE!</v>
      </c>
      <c r="BO232" s="454" t="e">
        <f>SUMPRODUCT(AV232:BA232*GS232:GX232)/(GS232:GX232+(BB232+BC232+BD232)*GY232+BG232)</f>
        <v>#VALUE!</v>
      </c>
      <c r="BP232" s="454" t="e">
        <f>SUMPRODUCT(AV232:BA232*GS232:GX232)/(GS232:GX232+(BB232+BC232+BD232)*GY232+BG232)</f>
        <v>#VALUE!</v>
      </c>
      <c r="BQ232" s="454" t="e">
        <f>SUMPRODUCT(AV232:BA232*GS232:GX232)/(GS232:GX232+(BB232+BC232+BD232)*GY232+BG232)</f>
        <v>#VALUE!</v>
      </c>
      <c r="BR232" s="453" t="str">
        <f>IF(_tag_month_day!T222="","",_tag_month_day!T222)</f>
        <v/>
      </c>
      <c r="BS232" s="453" t="str">
        <f>IF(_tag_month_day!U222="","",_tag_month_day!U222)</f>
        <v/>
      </c>
      <c r="BT232" s="455" t="str">
        <f>IF(CK232="","",IF((CK232&gt;=BV232-0.12)*(CK232&lt;=BV232+0.12),"合格","不合格"))</f>
        <v/>
      </c>
      <c r="BU232" s="456" t="str">
        <f>IF(_tag_month_day!V222="","",_tag_month_day!V222)</f>
        <v/>
      </c>
      <c r="BV232" s="457" t="str">
        <f>IF(_tag_month_day!W222="","",_tag_month_day!W222)</f>
        <v/>
      </c>
      <c r="BW232" s="458" t="str">
        <f>IF(_tag_month_day!X222="","",_tag_month_day!X222)</f>
        <v/>
      </c>
      <c r="BX232" s="458" t="str">
        <f>IF(_tag_month_day!Y222="","",_tag_month_day!Y222)</f>
        <v/>
      </c>
      <c r="BY232" s="459">
        <f ca="1">L232</f>
        <v>43595.291666666133</v>
      </c>
      <c r="BZ232" s="460"/>
      <c r="CA232" s="461"/>
      <c r="CB232" s="424" t="str">
        <f>IF(_tag_month_day!Z222="","",_tag_month_day!Z222)</f>
        <v/>
      </c>
      <c r="CC232" s="424" t="str">
        <f>IF(_tag_month_day!AA222="","",_tag_month_day!AA222)</f>
        <v/>
      </c>
      <c r="CD232" s="424" t="str">
        <f>IF(_tag_month_day!AB222="","",_tag_month_day!AB222)</f>
        <v/>
      </c>
      <c r="CE232" s="424" t="str">
        <f>IF(_tag_month_day!AC222="","",_tag_month_day!AC222)</f>
        <v/>
      </c>
      <c r="CF232" s="424" t="str">
        <f>IF(_tag_month_day!AD222="","",_tag_month_day!AD222)</f>
        <v/>
      </c>
      <c r="CG232" s="424" t="str">
        <f>IF(_tag_month_day!AE222="","",_tag_month_day!AE222)</f>
        <v/>
      </c>
      <c r="CH232" s="424" t="str">
        <f>IF(_tag_month_day!AF222="","",_tag_month_day!AF222)</f>
        <v/>
      </c>
      <c r="CI232" s="424" t="str">
        <f>IF(_tag_month_day!AG222="","",_tag_month_day!AG222)</f>
        <v/>
      </c>
      <c r="CJ232" s="424" t="str">
        <f>IF(_tag_month_day!AH222="","",_tag_month_day!AH222)</f>
        <v/>
      </c>
      <c r="CK232" s="424" t="str">
        <f>IF(_tag_month_day!AI222="","",_tag_month_day!AI222)</f>
        <v/>
      </c>
      <c r="CL232" s="4" t="str">
        <f>IF(_tag_month_day!AJ222="","",_tag_month_day!AJ222)</f>
        <v/>
      </c>
      <c r="CM232" s="4" t="str">
        <f>IF(_tag_month_day!AK222="","",_tag_month_day!AK222)</f>
        <v/>
      </c>
      <c r="CN232" s="4" t="str">
        <f>IF(_tag_month_day!AL222="","",_tag_month_day!AL222)</f>
        <v/>
      </c>
      <c r="CO232" s="4" t="str">
        <f>IF(_tag_month_day!AM222="","",_tag_month_day!AM222)</f>
        <v/>
      </c>
      <c r="CP232" s="4" t="str">
        <f>IF(_tag_month_day!AN222="","",_tag_month_day!AN222)</f>
        <v/>
      </c>
      <c r="CQ232" s="4" t="str">
        <f>IF(_tag_month_day!AO222="","",_tag_month_day!AO222)</f>
        <v/>
      </c>
      <c r="CR232" s="462" t="str">
        <f>IF(_tag_month_day!AP222="","",_tag_month_day!AP222)</f>
        <v/>
      </c>
      <c r="CS232" s="463" t="str">
        <f>IF(_tag_month_day!AQ222="","",_tag_month_day!AQ222)</f>
        <v/>
      </c>
      <c r="CT232" s="4" t="str">
        <f>IF(_tag_month_day!AR222="","",_tag_month_day!AR222)</f>
        <v/>
      </c>
      <c r="CU232" s="464" t="e">
        <f>DU232/AJ232</f>
        <v>#VALUE!</v>
      </c>
      <c r="CV232" s="451" t="e">
        <f>BG232/BH232</f>
        <v>#VALUE!</v>
      </c>
      <c r="CW232" s="465" t="e">
        <f>AJ232*(1-CV232)*CU232*AF232</f>
        <v>#VALUE!</v>
      </c>
      <c r="CX232" s="465" t="e">
        <f>CW232*94%</f>
        <v>#VALUE!</v>
      </c>
      <c r="CY232" s="466" t="e">
        <f>IF(CX232=0,0,DS232/(DS232+CX232))</f>
        <v>#VALUE!</v>
      </c>
      <c r="CZ232" s="465" t="e">
        <f>$AJ232*EF232</f>
        <v>#VALUE!</v>
      </c>
      <c r="DA232" s="465" t="e">
        <f>$AJ232*EG232</f>
        <v>#VALUE!</v>
      </c>
      <c r="DB232" s="465" t="e">
        <f>$AJ232*EH232</f>
        <v>#VALUE!</v>
      </c>
      <c r="DC232" s="465" t="e">
        <f>$AJ232*EI232</f>
        <v>#VALUE!</v>
      </c>
      <c r="DD232" s="465" t="e">
        <f>$AJ232*EJ232</f>
        <v>#VALUE!</v>
      </c>
      <c r="DE232" s="465" t="e">
        <f>$AJ232*EK232</f>
        <v>#VALUE!</v>
      </c>
      <c r="DF232" s="465" t="e">
        <f>$AJ232*EL232</f>
        <v>#VALUE!</v>
      </c>
      <c r="DG232" s="465" t="e">
        <f>$AJ232*EM232</f>
        <v>#VALUE!</v>
      </c>
      <c r="DH232" s="465" t="e">
        <f>$AJ232*EN232</f>
        <v>#VALUE!</v>
      </c>
      <c r="DI232" s="465" t="e">
        <f>$AJ232*EO232</f>
        <v>#VALUE!</v>
      </c>
      <c r="DJ232" s="465" t="e">
        <f>CZ232*(1-EP232)</f>
        <v>#VALUE!</v>
      </c>
      <c r="DK232" s="465" t="e">
        <f>DA232*(1-ER232)</f>
        <v>#VALUE!</v>
      </c>
      <c r="DL232" s="465" t="e">
        <f>DB232*(1-EQ232)</f>
        <v>#VALUE!</v>
      </c>
      <c r="DM232" s="465" t="e">
        <f>DC232*(1-ES232)</f>
        <v>#VALUE!</v>
      </c>
      <c r="DN232" s="465" t="e">
        <f>DD232*(1-ET232)</f>
        <v>#VALUE!</v>
      </c>
      <c r="DO232" s="465" t="e">
        <f>DE232</f>
        <v>#VALUE!</v>
      </c>
      <c r="DP232" s="465" t="e">
        <f>DF232*(1-EU232)</f>
        <v>#VALUE!</v>
      </c>
      <c r="DQ232" s="465" t="e">
        <f>DG232*(1-EV232)</f>
        <v>#VALUE!</v>
      </c>
      <c r="DR232" s="465" t="e">
        <f>DH232*(1-EW232)</f>
        <v>#VALUE!</v>
      </c>
      <c r="DS232" s="465" t="e">
        <f>DI232</f>
        <v>#VALUE!</v>
      </c>
      <c r="DT232" s="465" t="e">
        <f>SUM(DJ232:DS232)</f>
        <v>#VALUE!</v>
      </c>
      <c r="DU232" s="465" t="e">
        <f>(GS232:GX232)+(DP232+DQ232+DR232)*GY232+DS232</f>
        <v>#VALUE!</v>
      </c>
      <c r="DV232" s="451" t="e">
        <f>AV232/$BH232/(1-EP232)</f>
        <v>#VALUE!</v>
      </c>
      <c r="DW232" s="451" t="e">
        <f>AW232/$BH232/(1-ER232)</f>
        <v>#VALUE!</v>
      </c>
      <c r="DX232" s="451" t="e">
        <f>AX232/$BH232/(1-EQ232)</f>
        <v>#VALUE!</v>
      </c>
      <c r="DY232" s="451" t="e">
        <f>AY232/$BH232/(1-ES232)</f>
        <v>#VALUE!</v>
      </c>
      <c r="DZ232" s="451" t="e">
        <f>AZ232/$BH232/(1-ET232)</f>
        <v>#VALUE!</v>
      </c>
      <c r="EA232" s="451" t="e">
        <f>BA232/$BH232/(1-AX232)</f>
        <v>#VALUE!</v>
      </c>
      <c r="EB232" s="451" t="e">
        <f>BB232/$BH232/(1-EU232)</f>
        <v>#VALUE!</v>
      </c>
      <c r="EC232" s="451" t="e">
        <f>BC232/$BH232/(1-EV232)</f>
        <v>#VALUE!</v>
      </c>
      <c r="ED232" s="451" t="e">
        <f>BD232/$BH232/(1-EW232)</f>
        <v>#VALUE!</v>
      </c>
      <c r="EE232" s="451" t="e">
        <f>BG232/BH232</f>
        <v>#VALUE!</v>
      </c>
      <c r="EF232" s="451" t="e">
        <f>DV232/SUM($DV232:$EE232)</f>
        <v>#VALUE!</v>
      </c>
      <c r="EG232" s="451" t="e">
        <f>DW232/SUM($DV232:$EE232)</f>
        <v>#VALUE!</v>
      </c>
      <c r="EH232" s="451" t="e">
        <f>DX232/SUM($DV232:$EE232)</f>
        <v>#VALUE!</v>
      </c>
      <c r="EI232" s="451" t="e">
        <f>DY232/SUM($DV232:$EE232)</f>
        <v>#VALUE!</v>
      </c>
      <c r="EJ232" s="451" t="e">
        <f>DZ232/SUM($DV232:$EE232)</f>
        <v>#VALUE!</v>
      </c>
      <c r="EK232" s="451" t="e">
        <f>EA232/SUM($DV232:$EE232)</f>
        <v>#VALUE!</v>
      </c>
      <c r="EL232" s="451" t="e">
        <f>EB232/SUM($DV232:$EE232)</f>
        <v>#VALUE!</v>
      </c>
      <c r="EM232" s="451" t="e">
        <f>EC232/SUM($DV232:$EE232)</f>
        <v>#VALUE!</v>
      </c>
      <c r="EN232" s="451" t="e">
        <f>ED232/SUM($DV232:$EE232)</f>
        <v>#VALUE!</v>
      </c>
      <c r="EO232" s="451" t="e">
        <f>EE232/SUM($DV232:$EE232)</f>
        <v>#VALUE!</v>
      </c>
      <c r="EP232" s="450">
        <f>EP231</f>
        <v>0.080000000000000002</v>
      </c>
      <c r="EQ232" s="450">
        <f>EQ231</f>
        <v>0.014999999999999999</v>
      </c>
      <c r="ER232" s="450">
        <f>ER231</f>
        <v>0.014999999999999999</v>
      </c>
      <c r="ES232" s="450">
        <f>ES231</f>
        <v>0.014999999999999999</v>
      </c>
      <c r="ET232" s="450">
        <f>ET231</f>
        <v>0.014999999999999999</v>
      </c>
      <c r="EU232" s="450">
        <f>EU231</f>
        <v>0.089999999999999997</v>
      </c>
      <c r="EV232" s="450">
        <f>EV231</f>
        <v>0.089999999999999997</v>
      </c>
      <c r="EW232" s="450">
        <f>EW231</f>
        <v>0.089999999999999997</v>
      </c>
      <c r="EX232" s="431" t="str">
        <f>IF(_tag_month_day!AS222="","",_tag_month_day!AS222/100)</f>
        <v/>
      </c>
      <c r="EY232" s="431" t="str">
        <f>IF(_tag_month_day!AT222="","",_tag_month_day!AT222/100)</f>
        <v/>
      </c>
      <c r="EZ232" s="431" t="str">
        <f>IF(_tag_month_day!AU222="","",_tag_month_day!AU222/100)</f>
        <v/>
      </c>
      <c r="FA232" s="431" t="str">
        <f>IF(_tag_month_day!AV222="","",_tag_month_day!AV222/100)</f>
        <v/>
      </c>
      <c r="FB232" s="431" t="str">
        <f>IF(_tag_month_day!AW222="","",_tag_month_day!AW222/100)</f>
        <v/>
      </c>
      <c r="FC232" s="431" t="str">
        <f>IF(_tag_month_day!AX222="","",_tag_month_day!AX222/100)</f>
        <v/>
      </c>
      <c r="FD232" s="449" t="str">
        <f>IF(_tag_month_day!AY222="","",_tag_month_day!AY222/100)</f>
        <v/>
      </c>
      <c r="FE232" s="449" t="str">
        <f>IF(_tag_month_day!AZ222="","",_tag_month_day!AZ222/100)</f>
        <v/>
      </c>
      <c r="FF232" s="449" t="str">
        <f>IF(_tag_month_day!BA222="","",_tag_month_day!BA222/100)</f>
        <v/>
      </c>
      <c r="FG232" s="449" t="str">
        <f>IF(_tag_month_day!BB222="","",_tag_month_day!BB222/100)</f>
        <v/>
      </c>
      <c r="FH232" s="467" t="str">
        <f>IF(_tag_month_day!BC222="","",_tag_month_day!BC222/100)</f>
        <v/>
      </c>
      <c r="FI232" s="449">
        <f>FI231</f>
        <v>0.40999999999999998</v>
      </c>
      <c r="FJ232" s="449">
        <f>FJ231</f>
        <v>0.11</v>
      </c>
      <c r="FK232" s="449">
        <f>FK231</f>
        <v>0.014999999999999999</v>
      </c>
      <c r="FL232" s="449">
        <f>FL231</f>
        <v>0</v>
      </c>
      <c r="FM232" s="467">
        <f>FM231</f>
        <v>0.0001</v>
      </c>
      <c r="FN232" s="449">
        <f>FN231</f>
        <v>0.32000000000000001</v>
      </c>
      <c r="FO232" s="449">
        <f>FO231</f>
        <v>0.20000000000000001</v>
      </c>
      <c r="FP232" s="449">
        <f>FP231</f>
        <v>0.01</v>
      </c>
      <c r="FQ232" s="449">
        <f>FQ231</f>
        <v>0</v>
      </c>
      <c r="FR232" s="467">
        <f>FR231</f>
        <v>0.0001</v>
      </c>
      <c r="FS232" s="449" t="str">
        <f>IF(_tag_month_day!BD222="","",_tag_month_day!BD222/100)</f>
        <v/>
      </c>
      <c r="FT232" s="449" t="str">
        <f>IF(_tag_month_day!BE222="","",_tag_month_day!BE222/100)</f>
        <v/>
      </c>
      <c r="FU232" s="449" t="str">
        <f>IF(_tag_month_day!BF222="","",_tag_month_day!BF222/100)</f>
        <v/>
      </c>
      <c r="FV232" s="449" t="str">
        <f>IF(_tag_month_day!BG222="","",_tag_month_day!BG222/100)</f>
        <v/>
      </c>
      <c r="FW232" s="467" t="str">
        <f>IF(_tag_month_day!BH222="","",_tag_month_day!BH222/100)</f>
        <v/>
      </c>
      <c r="FX232" s="449" t="str">
        <f>IF(_tag_month_day!BI222="","",_tag_month_day!BI222/100)</f>
        <v/>
      </c>
      <c r="FY232" s="449" t="str">
        <f>IF(_tag_month_day!BJ222="","",_tag_month_day!BJ222/100)</f>
        <v/>
      </c>
      <c r="FZ232" s="468" t="str">
        <f>IF(_tag_month_day!BK222="","",_tag_month_day!BK222/100)</f>
        <v/>
      </c>
      <c r="GA232" s="449" t="str">
        <f>IF(_tag_month_day!BL222="","",_tag_month_day!BL222/100)</f>
        <v/>
      </c>
      <c r="GB232" s="467" t="str">
        <f>IF(_tag_month_day!BM222="","",_tag_month_day!BM222/100)</f>
        <v/>
      </c>
      <c r="GC232" s="431" t="str">
        <f>IF(_tag_month_day!BN222="","",_tag_month_day!BN222/100)</f>
        <v/>
      </c>
      <c r="GD232" s="431" t="str">
        <f>IF(_tag_month_day!BO222="","",_tag_month_day!BO222/100)</f>
        <v/>
      </c>
      <c r="GE232" s="431" t="str">
        <f>IF(_tag_month_day!BP222="","",_tag_month_day!BP222/100)</f>
        <v/>
      </c>
      <c r="GF232" s="431" t="str">
        <f>IF(_tag_month_day!BQ222="","",_tag_month_day!BQ222/100)</f>
        <v/>
      </c>
      <c r="GG232" s="431" t="str">
        <f>IF(_tag_month_day!BR222="","",_tag_month_day!BR222/100)</f>
        <v/>
      </c>
      <c r="GH232" s="431" t="str">
        <f>IF(_tag_month_day!BS222="","",_tag_month_day!BS222/100)</f>
        <v/>
      </c>
      <c r="GI232" s="467" t="str">
        <f>IF(_tag_month_day!BT222="","",_tag_month_day!BT222/100)</f>
        <v/>
      </c>
      <c r="GJ232" s="469" t="str">
        <f>IF(_tag_month_day!BU222="","",_tag_month_day!BU222/100)</f>
        <v/>
      </c>
      <c r="GK232" s="470">
        <f>GK231</f>
        <v>0.070000000000000007</v>
      </c>
      <c r="GL232" s="470">
        <f>GL231</f>
        <v>0.029999999999999999</v>
      </c>
      <c r="GM232" s="471" t="str">
        <f>IF(_tag_month_day!BX222="","",_tag_month_day!BX222/100)</f>
        <v/>
      </c>
      <c r="GN232" s="470">
        <f>GN231</f>
        <v>0.070000000000000007</v>
      </c>
      <c r="GO232" s="470">
        <f>GO231</f>
        <v>0.029999999999999999</v>
      </c>
      <c r="GP232" s="470">
        <f>GP231</f>
        <v>0.089999999999999997</v>
      </c>
      <c r="GQ232" s="470">
        <f>GQ231</f>
        <v>0.029999999999999999</v>
      </c>
      <c r="GR232" s="471" t="str">
        <f>IF(_tag_month_day!CA222="","",_tag_month_day!CA222/100)</f>
        <v/>
      </c>
      <c r="GS232" s="472">
        <f>GS231</f>
        <v>0.95299999999999996</v>
      </c>
      <c r="GT232" s="472">
        <f>GT231</f>
        <v>0.55000000000000004</v>
      </c>
      <c r="GU232" s="472">
        <f>GU231</f>
        <v>0.55000000000000004</v>
      </c>
      <c r="GV232" s="472">
        <f>GV231</f>
        <v>0.55000000000000004</v>
      </c>
      <c r="GW232" s="472">
        <f>GW231</f>
        <v>0.5</v>
      </c>
      <c r="GX232" s="472">
        <f>GX231</f>
        <v>0.93500000000000005</v>
      </c>
      <c r="GY232" s="472">
        <f>GY231</f>
        <v>0.14999999999999999</v>
      </c>
      <c r="GZ232" s="472">
        <f>GZ231</f>
        <v>1</v>
      </c>
      <c r="HA232" s="474">
        <f>HA231</f>
        <v>0.047</v>
      </c>
      <c r="HB232" s="474">
        <f>HB231</f>
        <v>0.45000000000000001</v>
      </c>
      <c r="HC232" s="474">
        <f>HC231</f>
        <v>0.45000000000000001</v>
      </c>
      <c r="HD232" s="474">
        <f>HD231</f>
        <v>0.45000000000000001</v>
      </c>
      <c r="HE232" s="474">
        <f>HE231</f>
        <v>0.5</v>
      </c>
      <c r="HF232" s="474">
        <f>HF231</f>
        <v>0.065000000000000002</v>
      </c>
      <c r="HG232" s="474">
        <f>HG231</f>
        <v>0.84999999999999998</v>
      </c>
      <c r="HH232" s="474">
        <f>HH231</f>
        <v>0</v>
      </c>
      <c r="HI232" s="10">
        <f>IF(BZ232&lt;&gt;"",CK232-BV232,0)</f>
        <v>0</v>
      </c>
      <c r="HJ232" s="10" t="e">
        <f>IF(AJ232&gt;0,AH232-AJ232,0)</f>
        <v>#VALUE!</v>
      </c>
      <c r="HK232" s="466">
        <f>HK231</f>
        <v>0.84999999999999998</v>
      </c>
      <c r="HL232" s="424">
        <f>HL231</f>
        <v>550000</v>
      </c>
      <c r="HM232" s="424">
        <f>HM231</f>
        <v>480000</v>
      </c>
      <c r="HN232" s="465" t="e">
        <f>(DJ232*EZ232+DK232*FH232+DL232*FM232+DM232*FR232+DN232*FW232+DO232*GB232+DS232*GI232+DP232*GM232+DR232*GR232)*1000*2</f>
        <v>#VALUE!</v>
      </c>
      <c r="HO232" s="465" t="e">
        <f>HN232*HK232*$HO$2/HL232*1000000</f>
        <v>#VALUE!</v>
      </c>
      <c r="HP232" s="465" t="e">
        <f>HN232*HK232*$HP$2/HM232*1000000</f>
        <v>#VALUE!</v>
      </c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</row>
    <row customFormat="1" r="233" s="0">
      <c r="A233" s="420">
        <v>222</v>
      </c>
      <c r="B233" s="421">
        <f ca="1">IF(D233=D232,B232,IF(D233="夜班",B232+1,B232))</f>
        <v>43595</v>
      </c>
      <c r="C233" s="422">
        <f>C232</f>
        <v>0.041666666666666699</v>
      </c>
      <c r="D233" s="10" t="str">
        <f ca="1">IF(HOUR(G233)&lt;8,"夜班",IF(HOUR(G233)&lt;16,"白班",IF(HOUR(G233)&lt;24,"中班",0)))</f>
        <v>夜班</v>
      </c>
      <c r="E233" s="10" t="e">
        <f ca="1">IF(F233=1,"甲",IF(F233=2,"乙",IF(F233=3,"丙",IF(F233=4,"丁",""))))</f>
        <v>#REF!</v>
      </c>
      <c r="F233" s="10" t="e">
        <f ca="1">SUMPRODUCT((成本日报!$A$3:$A$95=计划!B233)*(成本日报!$B$3:$B$95=计划!$D233),成本日报!$C$3:$C$95)</f>
        <v>#REF!</v>
      </c>
      <c r="G233" s="423">
        <f ca="1">G232+C232</f>
        <v>43595.208333332797</v>
      </c>
      <c r="H233" s="423">
        <f ca="1">$G233+$C233/60*10+$C233*0</f>
        <v>43595.215277777243</v>
      </c>
      <c r="I233" s="423">
        <f ca="1">$G233+$C233/60*18+$C233*0</f>
        <v>43595.220833332794</v>
      </c>
      <c r="J233" s="423">
        <f ca="1">$G233+$C233/60*0+$C233*1</f>
        <v>43595.249999999462</v>
      </c>
      <c r="K233" s="423">
        <f ca="1">$G233+$C233/60*30+$C233*2</f>
        <v>43595.312499999469</v>
      </c>
      <c r="L233" s="423">
        <f ca="1">$G233+$C233/60*0+$C233*3</f>
        <v>43595.333333332797</v>
      </c>
      <c r="M233" s="424" t="str">
        <f>IF(_tag_month_day!A223="","",_tag_month_day!A223)</f>
        <v/>
      </c>
      <c r="N233" s="424" t="str">
        <f>IF(_tag_month_day!B223="","",_tag_month_day!B223)</f>
        <v/>
      </c>
      <c r="O233" s="425" t="e">
        <f>IF(M233+N233=0,"",M233+N233)</f>
        <v>#VALUE!</v>
      </c>
      <c r="P233" s="424" t="str">
        <f>IF(_tag_month_day!C223="","",_tag_month_day!C223)</f>
        <v/>
      </c>
      <c r="Q233" s="424" t="str">
        <f>IF(_tag_month_day!D223="","",_tag_month_day!D223)</f>
        <v/>
      </c>
      <c r="R233" s="426" t="str">
        <f>IF(_tag_month_day!CB223="","",_tag_month_day!CB223/100)</f>
        <v/>
      </c>
      <c r="S233" s="427" t="str">
        <f>IF(_tag_month_day!E223="","",_tag_month_day!E223)</f>
        <v/>
      </c>
      <c r="T233" s="427" t="str">
        <f>IF(_tag_month_day!F223="","",_tag_month_day!F223)</f>
        <v/>
      </c>
      <c r="U233" s="428" t="e">
        <f>S233+T233</f>
        <v>#VALUE!</v>
      </c>
      <c r="V233" s="429" t="e">
        <f>U233/AJ233</f>
        <v>#VALUE!</v>
      </c>
      <c r="W233" s="430" t="str">
        <f>IF(_jhy_month_day!A223="","",_jhy_month_day!A223)</f>
        <v/>
      </c>
      <c r="X233" s="431" t="str">
        <f>IF(_jhy_month_day!B223="","",_jhy_month_day!B223/100)</f>
        <v/>
      </c>
      <c r="Y233" s="431" t="str">
        <f>IF(_jhy_month_day!C223="","",_jhy_month_day!C223/100)</f>
        <v/>
      </c>
      <c r="Z233" s="432">
        <f>Z229+1</f>
        <v>56</v>
      </c>
      <c r="AA233" s="433" t="str">
        <f>IF(_tag_month_day!G223="","",_tag_month_day!G223/100)</f>
        <v/>
      </c>
      <c r="AB233" s="433" t="str">
        <f>IF(_tag_month_day!H223="","",_tag_month_day!H223/100)</f>
        <v/>
      </c>
      <c r="AC233" s="434">
        <f>IF(X233="",AC232,BK233*($AV232*X233+$AW232*FD232+$AX232*FI232+$AY232*FN232+$AZ232*FS232+$BA232*FX232+$BG232*GE232)/(AV232*Y233+AX232*FK232+AW232*FF232+AY232*FP232+AZ232*FU232+BA232*FZ232+BG232*GG232+BB232*GK232+BC232*GN232+BD232*GP232))</f>
        <v>1.59963432013121</v>
      </c>
      <c r="AD233" s="435" t="str">
        <f>IF(AC233=AC232,"",AC233-AC232)</f>
        <v/>
      </c>
      <c r="AE233" s="436" t="str">
        <f>IF(1-AF233=0,"",(1-AF233))</f>
        <v/>
      </c>
      <c r="AF233" s="437">
        <v>1</v>
      </c>
      <c r="AG233" s="10" t="str">
        <f>AG232</f>
        <v>8B4</v>
      </c>
      <c r="AH233" s="438" t="str">
        <f>AH232</f>
        <v/>
      </c>
      <c r="AI233" s="424" t="e">
        <f>IF(ROUND(AJ233-AJ232,1)=0,"",AJ233-AJ232)</f>
        <v>#VALUE!</v>
      </c>
      <c r="AJ233" s="10" t="str">
        <f>IF(_tag_month_day!I223="","",_tag_month_day!I223)</f>
        <v/>
      </c>
      <c r="AK233" s="440"/>
      <c r="AL233" s="440"/>
      <c r="AM233" s="440"/>
      <c r="AN233" s="441">
        <f>AN232</f>
        <v>2</v>
      </c>
      <c r="AO233" s="441">
        <f>AO232</f>
        <v>8</v>
      </c>
      <c r="AP233" s="442" t="e">
        <f>(IF(AN233=0,AS232,AS232*(1+AO233/AN233)/(AR233+AO233/AN233)))+AT233</f>
        <v>#VALUE!</v>
      </c>
      <c r="AQ233" s="443" t="str">
        <f>IF(_tag_month_day!J223="","",_tag_month_day!J223/100)</f>
        <v/>
      </c>
      <c r="AR233" s="444">
        <f>AR232</f>
        <v>1.3</v>
      </c>
      <c r="AS233" s="445" t="e">
        <f>AQ233*(AN233*AR233+AO233)/(AN233+AO233)</f>
        <v>#VALUE!</v>
      </c>
      <c r="AT233" s="445" t="e">
        <f>(SUM(BE233:BF233)-SUM(BE232:BF232))*0.05</f>
        <v>#VALUE!</v>
      </c>
      <c r="AU233" s="446" t="str">
        <f>IF(_tag_month_day!CC223="","",IF(_tag_month_day!CC223&gt;0,_tag_month_day!CD223,_tag_month_day!CE223))</f>
        <v/>
      </c>
      <c r="AV233" s="447" t="str">
        <f>IF(_tag_month_day!L223="","",_tag_month_day!L223/100)</f>
        <v/>
      </c>
      <c r="AW233" s="431">
        <f>AW232</f>
        <v>0</v>
      </c>
      <c r="AX233" s="431">
        <f>AX232</f>
        <v>0</v>
      </c>
      <c r="AY233" s="431" t="str">
        <f>IF(_tag_month_day!M223="","",_tag_month_day!M223/100)</f>
        <v/>
      </c>
      <c r="AZ233" s="431" t="str">
        <f>IF(_tag_month_day!N223="","",_tag_month_day!N223/100)</f>
        <v/>
      </c>
      <c r="BA233" s="431" t="str">
        <f>IF(_tag_month_day!O223="","",_tag_month_day!O223/100)</f>
        <v/>
      </c>
      <c r="BB233" s="448" t="str">
        <f>IF(_tag_month_day!P223="","",_tag_month_day!P223/100)</f>
        <v/>
      </c>
      <c r="BC233" s="448">
        <f>BC232</f>
        <v>0</v>
      </c>
      <c r="BD233" s="448" t="str">
        <f>IF(_tag_month_day!Q223="","",_tag_month_day!Q223/100)</f>
        <v/>
      </c>
      <c r="BE233" s="449" t="str">
        <f>IF(_tag_month_day!R223="","",_tag_month_day!R223/100)</f>
        <v/>
      </c>
      <c r="BF233" s="388" t="e">
        <f>(AU233*(100+BE233*100))/(AJ233-AU233)/100</f>
        <v>#VALUE!</v>
      </c>
      <c r="BG233" s="450" t="e">
        <f>BE233+BF233</f>
        <v>#VALUE!</v>
      </c>
      <c r="BH233" s="451" t="e">
        <f>SUM(AV233:BF233)</f>
        <v>#VALUE!</v>
      </c>
      <c r="BI233" s="452" t="e">
        <f>IF(CX233=0,BI232,(DK233*查询!$R$5+DL233*查询!$Q$5+DM233*查询!$N$5+DN233*查询!$O$5+DO233*查询!$P$5)*AF233/CX233)</f>
        <v>#VALUE!</v>
      </c>
      <c r="BJ233" s="452" t="e">
        <f>IF(CX233=0,BJ232,(DP233*查询!$S$5+DQ233*查询!$T$5+DR233*查询!$U$5)*AF233/CX233)</f>
        <v>#VALUE!</v>
      </c>
      <c r="BK233" s="452">
        <f>BK232</f>
        <v>1</v>
      </c>
      <c r="BL233" s="453" t="e">
        <f>SUMPRODUCT((AV233:BA233)*(GS233:GX233))/((GS233:GX233)+SUM(BB233:BD233)*GY233+BG233*GZ233)</f>
        <v>#VALUE!</v>
      </c>
      <c r="BM233" s="453" t="e">
        <f>BK233*($AV233*FB233+$AW233*FD233+$AX233*FI233+$AY233*FN233+$AZ233*FS233+$BA233*FX233+$BG233*GE233)/(AV233*EY233+AX233*FK233+AW233*FF233+AY233*FP233+AZ233*FU233+BA233*FZ233+BG233*GG233+BB233*GK233+BC233*GN233+BD233*GP233)</f>
        <v>#VALUE!</v>
      </c>
      <c r="BN233" s="453" t="e">
        <f>($AV233*FC233+$AX233*FJ233+$AW233*FE233+$AY233*FO233+$AZ233*FT233+$BA233*FY233+$BG233*GF233)/($AV233*FA233+BG233*GH233+BB233*GL233+BC233*GO233+BD233*GQ233+BA233*GA233)</f>
        <v>#VALUE!</v>
      </c>
      <c r="BO233" s="454" t="e">
        <f>SUMPRODUCT(AV233:BA233*GS233:GX233)/(GS233:GX233+(BB233+BC233+BD233)*GY233+BG233)</f>
        <v>#VALUE!</v>
      </c>
      <c r="BP233" s="454" t="e">
        <f>SUMPRODUCT(AV233:BA233*GS233:GX233)/(GS233:GX233+(BB233+BC233+BD233)*GY233+BG233)</f>
        <v>#VALUE!</v>
      </c>
      <c r="BQ233" s="454" t="e">
        <f>SUMPRODUCT(AV233:BA233*GS233:GX233)/(GS233:GX233+(BB233+BC233+BD233)*GY233+BG233)</f>
        <v>#VALUE!</v>
      </c>
      <c r="BR233" s="453" t="str">
        <f>IF(_tag_month_day!T223="","",_tag_month_day!T223)</f>
        <v/>
      </c>
      <c r="BS233" s="453" t="str">
        <f>IF(_tag_month_day!U223="","",_tag_month_day!U223)</f>
        <v/>
      </c>
      <c r="BT233" s="455" t="str">
        <f>IF(CK233="","",IF((CK233&gt;=BV233-0.12)*(CK233&lt;=BV233+0.12),"合格","不合格"))</f>
        <v/>
      </c>
      <c r="BU233" s="456" t="str">
        <f>IF(_tag_month_day!V223="","",_tag_month_day!V223)</f>
        <v/>
      </c>
      <c r="BV233" s="457" t="str">
        <f>IF(_tag_month_day!W223="","",_tag_month_day!W223)</f>
        <v/>
      </c>
      <c r="BW233" s="458" t="str">
        <f>IF(_tag_month_day!X223="","",_tag_month_day!X223)</f>
        <v/>
      </c>
      <c r="BX233" s="458" t="str">
        <f>IF(_tag_month_day!Y223="","",_tag_month_day!Y223)</f>
        <v/>
      </c>
      <c r="BY233" s="459">
        <f ca="1">L233</f>
        <v>43595.333333332797</v>
      </c>
      <c r="BZ233" s="460"/>
      <c r="CA233" s="461"/>
      <c r="CB233" s="424" t="str">
        <f>IF(_tag_month_day!Z223="","",_tag_month_day!Z223)</f>
        <v/>
      </c>
      <c r="CC233" s="424" t="str">
        <f>IF(_tag_month_day!AA223="","",_tag_month_day!AA223)</f>
        <v/>
      </c>
      <c r="CD233" s="424" t="str">
        <f>IF(_tag_month_day!AB223="","",_tag_month_day!AB223)</f>
        <v/>
      </c>
      <c r="CE233" s="424" t="str">
        <f>IF(_tag_month_day!AC223="","",_tag_month_day!AC223)</f>
        <v/>
      </c>
      <c r="CF233" s="424" t="str">
        <f>IF(_tag_month_day!AD223="","",_tag_month_day!AD223)</f>
        <v/>
      </c>
      <c r="CG233" s="424" t="str">
        <f>IF(_tag_month_day!AE223="","",_tag_month_day!AE223)</f>
        <v/>
      </c>
      <c r="CH233" s="424" t="str">
        <f>IF(_tag_month_day!AF223="","",_tag_month_day!AF223)</f>
        <v/>
      </c>
      <c r="CI233" s="424" t="str">
        <f>IF(_tag_month_day!AG223="","",_tag_month_day!AG223)</f>
        <v/>
      </c>
      <c r="CJ233" s="424" t="str">
        <f>IF(_tag_month_day!AH223="","",_tag_month_day!AH223)</f>
        <v/>
      </c>
      <c r="CK233" s="424" t="str">
        <f>IF(_tag_month_day!AI223="","",_tag_month_day!AI223)</f>
        <v/>
      </c>
      <c r="CL233" s="4" t="str">
        <f>IF(_tag_month_day!AJ223="","",_tag_month_day!AJ223)</f>
        <v/>
      </c>
      <c r="CM233" s="4" t="str">
        <f>IF(_tag_month_day!AK223="","",_tag_month_day!AK223)</f>
        <v/>
      </c>
      <c r="CN233" s="4" t="str">
        <f>IF(_tag_month_day!AL223="","",_tag_month_day!AL223)</f>
        <v/>
      </c>
      <c r="CO233" s="4" t="str">
        <f>IF(_tag_month_day!AM223="","",_tag_month_day!AM223)</f>
        <v/>
      </c>
      <c r="CP233" s="4" t="str">
        <f>IF(_tag_month_day!AN223="","",_tag_month_day!AN223)</f>
        <v/>
      </c>
      <c r="CQ233" s="4" t="str">
        <f>IF(_tag_month_day!AO223="","",_tag_month_day!AO223)</f>
        <v/>
      </c>
      <c r="CR233" s="462" t="str">
        <f>IF(_tag_month_day!AP223="","",_tag_month_day!AP223)</f>
        <v/>
      </c>
      <c r="CS233" s="463" t="str">
        <f>IF(_tag_month_day!AQ223="","",_tag_month_day!AQ223)</f>
        <v/>
      </c>
      <c r="CT233" s="4" t="str">
        <f>IF(_tag_month_day!AR223="","",_tag_month_day!AR223)</f>
        <v/>
      </c>
      <c r="CU233" s="464" t="e">
        <f>DU233/AJ233</f>
        <v>#VALUE!</v>
      </c>
      <c r="CV233" s="451" t="e">
        <f>BG233/BH233</f>
        <v>#VALUE!</v>
      </c>
      <c r="CW233" s="465" t="e">
        <f>AJ233*(1-CV233)*CU233*AF233</f>
        <v>#VALUE!</v>
      </c>
      <c r="CX233" s="465" t="e">
        <f>CW233*94%</f>
        <v>#VALUE!</v>
      </c>
      <c r="CY233" s="466" t="e">
        <f>IF(CX233=0,0,DS233/(DS233+CX233))</f>
        <v>#VALUE!</v>
      </c>
      <c r="CZ233" s="465" t="e">
        <f>$AJ233*EF233</f>
        <v>#VALUE!</v>
      </c>
      <c r="DA233" s="465" t="e">
        <f>$AJ233*EG233</f>
        <v>#VALUE!</v>
      </c>
      <c r="DB233" s="465" t="e">
        <f>$AJ233*EH233</f>
        <v>#VALUE!</v>
      </c>
      <c r="DC233" s="465" t="e">
        <f>$AJ233*EI233</f>
        <v>#VALUE!</v>
      </c>
      <c r="DD233" s="465" t="e">
        <f>$AJ233*EJ233</f>
        <v>#VALUE!</v>
      </c>
      <c r="DE233" s="465" t="e">
        <f>$AJ233*EK233</f>
        <v>#VALUE!</v>
      </c>
      <c r="DF233" s="465" t="e">
        <f>$AJ233*EL233</f>
        <v>#VALUE!</v>
      </c>
      <c r="DG233" s="465" t="e">
        <f>$AJ233*EM233</f>
        <v>#VALUE!</v>
      </c>
      <c r="DH233" s="465" t="e">
        <f>$AJ233*EN233</f>
        <v>#VALUE!</v>
      </c>
      <c r="DI233" s="465" t="e">
        <f>$AJ233*EO233</f>
        <v>#VALUE!</v>
      </c>
      <c r="DJ233" s="465" t="e">
        <f>CZ233*(1-EP233)</f>
        <v>#VALUE!</v>
      </c>
      <c r="DK233" s="465" t="e">
        <f>DA233*(1-ER233)</f>
        <v>#VALUE!</v>
      </c>
      <c r="DL233" s="465" t="e">
        <f>DB233*(1-EQ233)</f>
        <v>#VALUE!</v>
      </c>
      <c r="DM233" s="465" t="e">
        <f>DC233*(1-ES233)</f>
        <v>#VALUE!</v>
      </c>
      <c r="DN233" s="465" t="e">
        <f>DD233*(1-ET233)</f>
        <v>#VALUE!</v>
      </c>
      <c r="DO233" s="465" t="e">
        <f>DE233</f>
        <v>#VALUE!</v>
      </c>
      <c r="DP233" s="465" t="e">
        <f>DF233*(1-EU233)</f>
        <v>#VALUE!</v>
      </c>
      <c r="DQ233" s="465" t="e">
        <f>DG233*(1-EV233)</f>
        <v>#VALUE!</v>
      </c>
      <c r="DR233" s="465" t="e">
        <f>DH233*(1-EW233)</f>
        <v>#VALUE!</v>
      </c>
      <c r="DS233" s="465" t="e">
        <f>DI233</f>
        <v>#VALUE!</v>
      </c>
      <c r="DT233" s="465" t="e">
        <f>SUM(DJ233:DS233)</f>
        <v>#VALUE!</v>
      </c>
      <c r="DU233" s="465" t="e">
        <f>(GS233:GX233)+(DP233+DQ233+DR233)*GY233+DS233</f>
        <v>#VALUE!</v>
      </c>
      <c r="DV233" s="451" t="e">
        <f>AV233/$BH233/(1-EP233)</f>
        <v>#VALUE!</v>
      </c>
      <c r="DW233" s="451" t="e">
        <f>AW233/$BH233/(1-ER233)</f>
        <v>#VALUE!</v>
      </c>
      <c r="DX233" s="451" t="e">
        <f>AX233/$BH233/(1-EQ233)</f>
        <v>#VALUE!</v>
      </c>
      <c r="DY233" s="451" t="e">
        <f>AY233/$BH233/(1-ES233)</f>
        <v>#VALUE!</v>
      </c>
      <c r="DZ233" s="451" t="e">
        <f>AZ233/$BH233/(1-ET233)</f>
        <v>#VALUE!</v>
      </c>
      <c r="EA233" s="451" t="e">
        <f>BA233/$BH233/(1-AX233)</f>
        <v>#VALUE!</v>
      </c>
      <c r="EB233" s="451" t="e">
        <f>BB233/$BH233/(1-EU233)</f>
        <v>#VALUE!</v>
      </c>
      <c r="EC233" s="451" t="e">
        <f>BC233/$BH233/(1-EV233)</f>
        <v>#VALUE!</v>
      </c>
      <c r="ED233" s="451" t="e">
        <f>BD233/$BH233/(1-EW233)</f>
        <v>#VALUE!</v>
      </c>
      <c r="EE233" s="451" t="e">
        <f>BG233/BH233</f>
        <v>#VALUE!</v>
      </c>
      <c r="EF233" s="451" t="e">
        <f>DV233/SUM($DV233:$EE233)</f>
        <v>#VALUE!</v>
      </c>
      <c r="EG233" s="451" t="e">
        <f>DW233/SUM($DV233:$EE233)</f>
        <v>#VALUE!</v>
      </c>
      <c r="EH233" s="451" t="e">
        <f>DX233/SUM($DV233:$EE233)</f>
        <v>#VALUE!</v>
      </c>
      <c r="EI233" s="451" t="e">
        <f>DY233/SUM($DV233:$EE233)</f>
        <v>#VALUE!</v>
      </c>
      <c r="EJ233" s="451" t="e">
        <f>DZ233/SUM($DV233:$EE233)</f>
        <v>#VALUE!</v>
      </c>
      <c r="EK233" s="451" t="e">
        <f>EA233/SUM($DV233:$EE233)</f>
        <v>#VALUE!</v>
      </c>
      <c r="EL233" s="451" t="e">
        <f>EB233/SUM($DV233:$EE233)</f>
        <v>#VALUE!</v>
      </c>
      <c r="EM233" s="451" t="e">
        <f>EC233/SUM($DV233:$EE233)</f>
        <v>#VALUE!</v>
      </c>
      <c r="EN233" s="451" t="e">
        <f>ED233/SUM($DV233:$EE233)</f>
        <v>#VALUE!</v>
      </c>
      <c r="EO233" s="451" t="e">
        <f>EE233/SUM($DV233:$EE233)</f>
        <v>#VALUE!</v>
      </c>
      <c r="EP233" s="450">
        <f>EP232</f>
        <v>0.080000000000000002</v>
      </c>
      <c r="EQ233" s="450">
        <f>EQ232</f>
        <v>0.014999999999999999</v>
      </c>
      <c r="ER233" s="450">
        <f>ER232</f>
        <v>0.014999999999999999</v>
      </c>
      <c r="ES233" s="450">
        <f>ES232</f>
        <v>0.014999999999999999</v>
      </c>
      <c r="ET233" s="450">
        <f>ET232</f>
        <v>0.014999999999999999</v>
      </c>
      <c r="EU233" s="450">
        <f>EU232</f>
        <v>0.089999999999999997</v>
      </c>
      <c r="EV233" s="450">
        <f>EV232</f>
        <v>0.089999999999999997</v>
      </c>
      <c r="EW233" s="450">
        <f>EW232</f>
        <v>0.089999999999999997</v>
      </c>
      <c r="EX233" s="431" t="str">
        <f>IF(_tag_month_day!AS223="","",_tag_month_day!AS223/100)</f>
        <v/>
      </c>
      <c r="EY233" s="431" t="str">
        <f>IF(_tag_month_day!AT223="","",_tag_month_day!AT223/100)</f>
        <v/>
      </c>
      <c r="EZ233" s="431" t="str">
        <f>IF(_tag_month_day!AU223="","",_tag_month_day!AU223/100)</f>
        <v/>
      </c>
      <c r="FA233" s="431" t="str">
        <f>IF(_tag_month_day!AV223="","",_tag_month_day!AV223/100)</f>
        <v/>
      </c>
      <c r="FB233" s="431" t="str">
        <f>IF(_tag_month_day!AW223="","",_tag_month_day!AW223/100)</f>
        <v/>
      </c>
      <c r="FC233" s="431" t="str">
        <f>IF(_tag_month_day!AX223="","",_tag_month_day!AX223/100)</f>
        <v/>
      </c>
      <c r="FD233" s="449" t="str">
        <f>IF(_tag_month_day!AY223="","",_tag_month_day!AY223/100)</f>
        <v/>
      </c>
      <c r="FE233" s="449" t="str">
        <f>IF(_tag_month_day!AZ223="","",_tag_month_day!AZ223/100)</f>
        <v/>
      </c>
      <c r="FF233" s="449" t="str">
        <f>IF(_tag_month_day!BA223="","",_tag_month_day!BA223/100)</f>
        <v/>
      </c>
      <c r="FG233" s="449" t="str">
        <f>IF(_tag_month_day!BB223="","",_tag_month_day!BB223/100)</f>
        <v/>
      </c>
      <c r="FH233" s="467" t="str">
        <f>IF(_tag_month_day!BC223="","",_tag_month_day!BC223/100)</f>
        <v/>
      </c>
      <c r="FI233" s="449">
        <f>FI232</f>
        <v>0.40999999999999998</v>
      </c>
      <c r="FJ233" s="449">
        <f>FJ232</f>
        <v>0.11</v>
      </c>
      <c r="FK233" s="449">
        <f>FK232</f>
        <v>0.014999999999999999</v>
      </c>
      <c r="FL233" s="449">
        <f>FL232</f>
        <v>0</v>
      </c>
      <c r="FM233" s="467">
        <f>FM232</f>
        <v>0.0001</v>
      </c>
      <c r="FN233" s="449">
        <f>FN232</f>
        <v>0.32000000000000001</v>
      </c>
      <c r="FO233" s="449">
        <f>FO232</f>
        <v>0.20000000000000001</v>
      </c>
      <c r="FP233" s="449">
        <f>FP232</f>
        <v>0.01</v>
      </c>
      <c r="FQ233" s="449">
        <f>FQ232</f>
        <v>0</v>
      </c>
      <c r="FR233" s="467">
        <f>FR232</f>
        <v>0.0001</v>
      </c>
      <c r="FS233" s="449" t="str">
        <f>IF(_tag_month_day!BD223="","",_tag_month_day!BD223/100)</f>
        <v/>
      </c>
      <c r="FT233" s="449" t="str">
        <f>IF(_tag_month_day!BE223="","",_tag_month_day!BE223/100)</f>
        <v/>
      </c>
      <c r="FU233" s="449" t="str">
        <f>IF(_tag_month_day!BF223="","",_tag_month_day!BF223/100)</f>
        <v/>
      </c>
      <c r="FV233" s="449" t="str">
        <f>IF(_tag_month_day!BG223="","",_tag_month_day!BG223/100)</f>
        <v/>
      </c>
      <c r="FW233" s="467" t="str">
        <f>IF(_tag_month_day!BH223="","",_tag_month_day!BH223/100)</f>
        <v/>
      </c>
      <c r="FX233" s="449" t="str">
        <f>IF(_tag_month_day!BI223="","",_tag_month_day!BI223/100)</f>
        <v/>
      </c>
      <c r="FY233" s="449" t="str">
        <f>IF(_tag_month_day!BJ223="","",_tag_month_day!BJ223/100)</f>
        <v/>
      </c>
      <c r="FZ233" s="468" t="str">
        <f>IF(_tag_month_day!BK223="","",_tag_month_day!BK223/100)</f>
        <v/>
      </c>
      <c r="GA233" s="449" t="str">
        <f>IF(_tag_month_day!BL223="","",_tag_month_day!BL223/100)</f>
        <v/>
      </c>
      <c r="GB233" s="467" t="str">
        <f>IF(_tag_month_day!BM223="","",_tag_month_day!BM223/100)</f>
        <v/>
      </c>
      <c r="GC233" s="431" t="str">
        <f>IF(_tag_month_day!BN223="","",_tag_month_day!BN223/100)</f>
        <v/>
      </c>
      <c r="GD233" s="431" t="str">
        <f>IF(_tag_month_day!BO223="","",_tag_month_day!BO223/100)</f>
        <v/>
      </c>
      <c r="GE233" s="431" t="str">
        <f>IF(_tag_month_day!BP223="","",_tag_month_day!BP223/100)</f>
        <v/>
      </c>
      <c r="GF233" s="431" t="str">
        <f>IF(_tag_month_day!BQ223="","",_tag_month_day!BQ223/100)</f>
        <v/>
      </c>
      <c r="GG233" s="431" t="str">
        <f>IF(_tag_month_day!BR223="","",_tag_month_day!BR223/100)</f>
        <v/>
      </c>
      <c r="GH233" s="431" t="str">
        <f>IF(_tag_month_day!BS223="","",_tag_month_day!BS223/100)</f>
        <v/>
      </c>
      <c r="GI233" s="467" t="str">
        <f>IF(_tag_month_day!BT223="","",_tag_month_day!BT223/100)</f>
        <v/>
      </c>
      <c r="GJ233" s="469" t="str">
        <f>IF(_tag_month_day!BU223="","",_tag_month_day!BU223/100)</f>
        <v/>
      </c>
      <c r="GK233" s="470">
        <f>GK232</f>
        <v>0.070000000000000007</v>
      </c>
      <c r="GL233" s="470">
        <f>GL232</f>
        <v>0.029999999999999999</v>
      </c>
      <c r="GM233" s="471" t="str">
        <f>IF(_tag_month_day!BX223="","",_tag_month_day!BX223/100)</f>
        <v/>
      </c>
      <c r="GN233" s="470">
        <f>GN232</f>
        <v>0.070000000000000007</v>
      </c>
      <c r="GO233" s="470">
        <f>GO232</f>
        <v>0.029999999999999999</v>
      </c>
      <c r="GP233" s="470">
        <f>GP232</f>
        <v>0.089999999999999997</v>
      </c>
      <c r="GQ233" s="470">
        <f>GQ232</f>
        <v>0.029999999999999999</v>
      </c>
      <c r="GR233" s="471" t="str">
        <f>IF(_tag_month_day!CA223="","",_tag_month_day!CA223/100)</f>
        <v/>
      </c>
      <c r="GS233" s="472">
        <f>GS232</f>
        <v>0.95299999999999996</v>
      </c>
      <c r="GT233" s="472">
        <f>GT232</f>
        <v>0.55000000000000004</v>
      </c>
      <c r="GU233" s="472">
        <f>GU232</f>
        <v>0.55000000000000004</v>
      </c>
      <c r="GV233" s="472">
        <f>GV232</f>
        <v>0.55000000000000004</v>
      </c>
      <c r="GW233" s="472">
        <f>GW232</f>
        <v>0.5</v>
      </c>
      <c r="GX233" s="472">
        <f>GX232</f>
        <v>0.93500000000000005</v>
      </c>
      <c r="GY233" s="472">
        <f>GY232</f>
        <v>0.14999999999999999</v>
      </c>
      <c r="GZ233" s="472">
        <f>GZ232</f>
        <v>1</v>
      </c>
      <c r="HA233" s="474">
        <f>HA232</f>
        <v>0.047</v>
      </c>
      <c r="HB233" s="474">
        <f>HB232</f>
        <v>0.45000000000000001</v>
      </c>
      <c r="HC233" s="474">
        <f>HC232</f>
        <v>0.45000000000000001</v>
      </c>
      <c r="HD233" s="474">
        <f>HD232</f>
        <v>0.45000000000000001</v>
      </c>
      <c r="HE233" s="474">
        <f>HE232</f>
        <v>0.5</v>
      </c>
      <c r="HF233" s="474">
        <f>HF232</f>
        <v>0.065000000000000002</v>
      </c>
      <c r="HG233" s="474">
        <f>HG232</f>
        <v>0.84999999999999998</v>
      </c>
      <c r="HH233" s="474">
        <f>HH232</f>
        <v>0</v>
      </c>
      <c r="HI233" s="10">
        <f>IF(BZ233&lt;&gt;"",CK233-BV233,0)</f>
        <v>0</v>
      </c>
      <c r="HJ233" s="10" t="e">
        <f>IF(AJ233&gt;0,AH233-AJ233,0)</f>
        <v>#VALUE!</v>
      </c>
      <c r="HK233" s="466">
        <f>HK232</f>
        <v>0.84999999999999998</v>
      </c>
      <c r="HL233" s="424">
        <f>HL232</f>
        <v>550000</v>
      </c>
      <c r="HM233" s="424">
        <f>HM232</f>
        <v>480000</v>
      </c>
      <c r="HN233" s="465" t="e">
        <f>(DJ233*EZ233+DK233*FH233+DL233*FM233+DM233*FR233+DN233*FW233+DO233*GB233+DS233*GI233+DP233*GM233+DR233*GR233)*1000*2</f>
        <v>#VALUE!</v>
      </c>
      <c r="HO233" s="465" t="e">
        <f>HN233*HK233*$HO$2/HL233*1000000</f>
        <v>#VALUE!</v>
      </c>
      <c r="HP233" s="465" t="e">
        <f>HN233*HK233*$HP$2/HM233*1000000</f>
        <v>#VALUE!</v>
      </c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</row>
    <row customFormat="1" r="234" s="0">
      <c r="A234" s="420">
        <v>223</v>
      </c>
      <c r="B234" s="421">
        <f ca="1">IF(D234=D233,B233,IF(D234="夜班",B233+1,B233))</f>
        <v>43595</v>
      </c>
      <c r="C234" s="422">
        <f>C233</f>
        <v>0.041666666666666699</v>
      </c>
      <c r="D234" s="10" t="str">
        <f ca="1">IF(HOUR(G234)&lt;8,"夜班",IF(HOUR(G234)&lt;16,"白班",IF(HOUR(G234)&lt;24,"中班",0)))</f>
        <v>夜班</v>
      </c>
      <c r="E234" s="10" t="e">
        <f ca="1">IF(F234=1,"甲",IF(F234=2,"乙",IF(F234=3,"丙",IF(F234=4,"丁",""))))</f>
        <v>#REF!</v>
      </c>
      <c r="F234" s="10" t="e">
        <f ca="1">SUMPRODUCT((成本日报!$A$3:$A$95=计划!B234)*(成本日报!$B$3:$B$95=计划!$D234),成本日报!$C$3:$C$95)</f>
        <v>#REF!</v>
      </c>
      <c r="G234" s="423">
        <f ca="1">G233+C233</f>
        <v>43595.249999999462</v>
      </c>
      <c r="H234" s="423">
        <f ca="1">$G234+$C234/60*10+$C234*0</f>
        <v>43595.256944443907</v>
      </c>
      <c r="I234" s="423">
        <f ca="1">$G234+$C234/60*18+$C234*0</f>
        <v>43595.262499999459</v>
      </c>
      <c r="J234" s="423">
        <f ca="1">$G234+$C234/60*0+$C234*1</f>
        <v>43595.291666666126</v>
      </c>
      <c r="K234" s="423">
        <f ca="1">$G234+$C234/60*30+$C234*2</f>
        <v>43595.354166666133</v>
      </c>
      <c r="L234" s="423">
        <f ca="1">$G234+$C234/60*0+$C234*3</f>
        <v>43595.374999999462</v>
      </c>
      <c r="M234" s="424" t="str">
        <f>IF(_tag_month_day!A224="","",_tag_month_day!A224)</f>
        <v/>
      </c>
      <c r="N234" s="424" t="str">
        <f>IF(_tag_month_day!B224="","",_tag_month_day!B224)</f>
        <v/>
      </c>
      <c r="O234" s="425" t="e">
        <f>IF(M234+N234=0,"",M234+N234)</f>
        <v>#VALUE!</v>
      </c>
      <c r="P234" s="424" t="str">
        <f>IF(_tag_month_day!C224="","",_tag_month_day!C224)</f>
        <v/>
      </c>
      <c r="Q234" s="424" t="str">
        <f>IF(_tag_month_day!D224="","",_tag_month_day!D224)</f>
        <v/>
      </c>
      <c r="R234" s="426" t="str">
        <f>IF(_tag_month_day!CB224="","",_tag_month_day!CB224/100)</f>
        <v/>
      </c>
      <c r="S234" s="427" t="str">
        <f>IF(_tag_month_day!E224="","",_tag_month_day!E224)</f>
        <v/>
      </c>
      <c r="T234" s="427" t="str">
        <f>IF(_tag_month_day!F224="","",_tag_month_day!F224)</f>
        <v/>
      </c>
      <c r="U234" s="428" t="e">
        <f>S234+T234</f>
        <v>#VALUE!</v>
      </c>
      <c r="V234" s="429" t="e">
        <f>U234/AJ234</f>
        <v>#VALUE!</v>
      </c>
      <c r="W234" s="430" t="str">
        <f>IF(_jhy_month_day!A224="","",_jhy_month_day!A224)</f>
        <v/>
      </c>
      <c r="X234" s="431" t="str">
        <f>IF(_jhy_month_day!B224="","",_jhy_month_day!B224/100)</f>
        <v/>
      </c>
      <c r="Y234" s="431" t="str">
        <f>IF(_jhy_month_day!C224="","",_jhy_month_day!C224/100)</f>
        <v/>
      </c>
      <c r="Z234" s="432">
        <f>Z230+1</f>
        <v>56</v>
      </c>
      <c r="AA234" s="433" t="str">
        <f>IF(_tag_month_day!G224="","",_tag_month_day!G224/100)</f>
        <v/>
      </c>
      <c r="AB234" s="433" t="str">
        <f>IF(_tag_month_day!H224="","",_tag_month_day!H224/100)</f>
        <v/>
      </c>
      <c r="AC234" s="434">
        <f>IF(X234="",AC233,BK234*($AV233*X234+$AW233*FD233+$AX233*FI233+$AY233*FN233+$AZ233*FS233+$BA233*FX233+$BG233*GE233)/(AV233*Y234+AX233*FK233+AW233*FF233+AY233*FP233+AZ233*FU233+BA233*FZ233+BG233*GG233+BB233*GK233+BC233*GN233+BD233*GP233))</f>
        <v>1.59963432013121</v>
      </c>
      <c r="AD234" s="435" t="str">
        <f>IF(AC234=AC233,"",AC234-AC233)</f>
        <v/>
      </c>
      <c r="AE234" s="436" t="str">
        <f>IF(1-AF234=0,"",(1-AF234))</f>
        <v/>
      </c>
      <c r="AF234" s="437">
        <v>1</v>
      </c>
      <c r="AG234" s="10" t="str">
        <f>AG233</f>
        <v>8B4</v>
      </c>
      <c r="AH234" s="438" t="str">
        <f>AH233</f>
        <v/>
      </c>
      <c r="AI234" s="424" t="e">
        <f>IF(ROUND(AJ234-AJ233,1)=0,"",AJ234-AJ233)</f>
        <v>#VALUE!</v>
      </c>
      <c r="AJ234" s="10" t="str">
        <f>IF(_tag_month_day!I224="","",_tag_month_day!I224)</f>
        <v/>
      </c>
      <c r="AK234" s="440"/>
      <c r="AL234" s="440"/>
      <c r="AM234" s="440"/>
      <c r="AN234" s="441">
        <f>AN233</f>
        <v>2</v>
      </c>
      <c r="AO234" s="441">
        <f>AO233</f>
        <v>8</v>
      </c>
      <c r="AP234" s="442" t="e">
        <f>(IF(AN234=0,AS233,AS233*(1+AO234/AN234)/(AR234+AO234/AN234)))+AT234</f>
        <v>#VALUE!</v>
      </c>
      <c r="AQ234" s="443" t="str">
        <f>IF(_tag_month_day!J224="","",_tag_month_day!J224/100)</f>
        <v/>
      </c>
      <c r="AR234" s="444">
        <f>AR233</f>
        <v>1.3</v>
      </c>
      <c r="AS234" s="445" t="e">
        <f>AQ234*(AN234*AR234+AO234)/(AN234+AO234)</f>
        <v>#VALUE!</v>
      </c>
      <c r="AT234" s="445" t="e">
        <f>(SUM(BE234:BF234)-SUM(BE233:BF233))*0.05</f>
        <v>#VALUE!</v>
      </c>
      <c r="AU234" s="446" t="str">
        <f>IF(_tag_month_day!CC224="","",IF(_tag_month_day!CC224&gt;0,_tag_month_day!CD224,_tag_month_day!CE224))</f>
        <v/>
      </c>
      <c r="AV234" s="447" t="str">
        <f>IF(_tag_month_day!L224="","",_tag_month_day!L224/100)</f>
        <v/>
      </c>
      <c r="AW234" s="431">
        <f>AW233</f>
        <v>0</v>
      </c>
      <c r="AX234" s="431">
        <f>AX233</f>
        <v>0</v>
      </c>
      <c r="AY234" s="431" t="str">
        <f>IF(_tag_month_day!M224="","",_tag_month_day!M224/100)</f>
        <v/>
      </c>
      <c r="AZ234" s="431" t="str">
        <f>IF(_tag_month_day!N224="","",_tag_month_day!N224/100)</f>
        <v/>
      </c>
      <c r="BA234" s="431" t="str">
        <f>IF(_tag_month_day!O224="","",_tag_month_day!O224/100)</f>
        <v/>
      </c>
      <c r="BB234" s="448" t="str">
        <f>IF(_tag_month_day!P224="","",_tag_month_day!P224/100)</f>
        <v/>
      </c>
      <c r="BC234" s="448">
        <f>BC233</f>
        <v>0</v>
      </c>
      <c r="BD234" s="448" t="str">
        <f>IF(_tag_month_day!Q224="","",_tag_month_day!Q224/100)</f>
        <v/>
      </c>
      <c r="BE234" s="449" t="str">
        <f>IF(_tag_month_day!R224="","",_tag_month_day!R224/100)</f>
        <v/>
      </c>
      <c r="BF234" s="388" t="e">
        <f>(AU234*(100+BE234*100))/(AJ234-AU234)/100</f>
        <v>#VALUE!</v>
      </c>
      <c r="BG234" s="450" t="e">
        <f>BE234+BF234</f>
        <v>#VALUE!</v>
      </c>
      <c r="BH234" s="451" t="e">
        <f>SUM(AV234:BF234)</f>
        <v>#VALUE!</v>
      </c>
      <c r="BI234" s="452" t="e">
        <f>IF(CX234=0,BI233,(DK234*查询!$R$5+DL234*查询!$Q$5+DM234*查询!$N$5+DN234*查询!$O$5+DO234*查询!$P$5)*AF234/CX234)</f>
        <v>#VALUE!</v>
      </c>
      <c r="BJ234" s="452" t="e">
        <f>IF(CX234=0,BJ233,(DP234*查询!$S$5+DQ234*查询!$T$5+DR234*查询!$U$5)*AF234/CX234)</f>
        <v>#VALUE!</v>
      </c>
      <c r="BK234" s="452">
        <f>BK233</f>
        <v>1</v>
      </c>
      <c r="BL234" s="453" t="e">
        <f>SUMPRODUCT((AV234:BA234)*(GS234:GX234))/((GS234:GX234)+SUM(BB234:BD234)*GY234+BG234*GZ234)</f>
        <v>#VALUE!</v>
      </c>
      <c r="BM234" s="453" t="e">
        <f>BK234*($AV234*FB234+$AW234*FD234+$AX234*FI234+$AY234*FN234+$AZ234*FS234+$BA234*FX234+$BG234*GE234)/(AV234*EY234+AX234*FK234+AW234*FF234+AY234*FP234+AZ234*FU234+BA234*FZ234+BG234*GG234+BB234*GK234+BC234*GN234+BD234*GP234)</f>
        <v>#VALUE!</v>
      </c>
      <c r="BN234" s="453" t="e">
        <f>($AV234*FC234+$AX234*FJ234+$AW234*FE234+$AY234*FO234+$AZ234*FT234+$BA234*FY234+$BG234*GF234)/($AV234*FA234+BG234*GH234+BB234*GL234+BC234*GO234+BD234*GQ234+BA234*GA234)</f>
        <v>#VALUE!</v>
      </c>
      <c r="BO234" s="454" t="e">
        <f>SUMPRODUCT(AV234:BA234*GS234:GX234)/(GS234:GX234+(BB234+BC234+BD234)*GY234+BG234)</f>
        <v>#VALUE!</v>
      </c>
      <c r="BP234" s="454" t="e">
        <f>SUMPRODUCT(AV234:BA234*GS234:GX234)/(GS234:GX234+(BB234+BC234+BD234)*GY234+BG234)</f>
        <v>#VALUE!</v>
      </c>
      <c r="BQ234" s="454" t="e">
        <f>SUMPRODUCT(AV234:BA234*GS234:GX234)/(GS234:GX234+(BB234+BC234+BD234)*GY234+BG234)</f>
        <v>#VALUE!</v>
      </c>
      <c r="BR234" s="453" t="str">
        <f>IF(_tag_month_day!T224="","",_tag_month_day!T224)</f>
        <v/>
      </c>
      <c r="BS234" s="453" t="str">
        <f>IF(_tag_month_day!U224="","",_tag_month_day!U224)</f>
        <v/>
      </c>
      <c r="BT234" s="455" t="str">
        <f>IF(CK234="","",IF((CK234&gt;=BV234-0.12)*(CK234&lt;=BV234+0.12),"合格","不合格"))</f>
        <v/>
      </c>
      <c r="BU234" s="456" t="str">
        <f>IF(_tag_month_day!V224="","",_tag_month_day!V224)</f>
        <v/>
      </c>
      <c r="BV234" s="457" t="str">
        <f>IF(_tag_month_day!W224="","",_tag_month_day!W224)</f>
        <v/>
      </c>
      <c r="BW234" s="458" t="str">
        <f>IF(_tag_month_day!X224="","",_tag_month_day!X224)</f>
        <v/>
      </c>
      <c r="BX234" s="458" t="str">
        <f>IF(_tag_month_day!Y224="","",_tag_month_day!Y224)</f>
        <v/>
      </c>
      <c r="BY234" s="459">
        <f ca="1">L234</f>
        <v>43595.374999999462</v>
      </c>
      <c r="BZ234" s="460" t="s">
        <v>429</v>
      </c>
      <c r="CA234" s="461">
        <v>0.36458333333333298</v>
      </c>
      <c r="CB234" s="424" t="str">
        <f>IF(_tag_month_day!Z224="","",_tag_month_day!Z224)</f>
        <v/>
      </c>
      <c r="CC234" s="424" t="str">
        <f>IF(_tag_month_day!AA224="","",_tag_month_day!AA224)</f>
        <v/>
      </c>
      <c r="CD234" s="424" t="str">
        <f>IF(_tag_month_day!AB224="","",_tag_month_day!AB224)</f>
        <v/>
      </c>
      <c r="CE234" s="424" t="str">
        <f>IF(_tag_month_day!AC224="","",_tag_month_day!AC224)</f>
        <v/>
      </c>
      <c r="CF234" s="424" t="str">
        <f>IF(_tag_month_day!AD224="","",_tag_month_day!AD224)</f>
        <v/>
      </c>
      <c r="CG234" s="424" t="str">
        <f>IF(_tag_month_day!AE224="","",_tag_month_day!AE224)</f>
        <v/>
      </c>
      <c r="CH234" s="424" t="str">
        <f>IF(_tag_month_day!AF224="","",_tag_month_day!AF224)</f>
        <v/>
      </c>
      <c r="CI234" s="424" t="str">
        <f>IF(_tag_month_day!AG224="","",_tag_month_day!AG224)</f>
        <v/>
      </c>
      <c r="CJ234" s="424" t="str">
        <f>IF(_tag_month_day!AH224="","",_tag_month_day!AH224)</f>
        <v/>
      </c>
      <c r="CK234" s="424" t="str">
        <f>IF(_tag_month_day!AI224="","",_tag_month_day!AI224)</f>
        <v/>
      </c>
      <c r="CL234" s="4" t="str">
        <f>IF(_tag_month_day!AJ224="","",_tag_month_day!AJ224)</f>
        <v/>
      </c>
      <c r="CM234" s="4" t="str">
        <f>IF(_tag_month_day!AK224="","",_tag_month_day!AK224)</f>
        <v/>
      </c>
      <c r="CN234" s="4" t="str">
        <f>IF(_tag_month_day!AL224="","",_tag_month_day!AL224)</f>
        <v/>
      </c>
      <c r="CO234" s="4" t="str">
        <f>IF(_tag_month_day!AM224="","",_tag_month_day!AM224)</f>
        <v/>
      </c>
      <c r="CP234" s="4" t="str">
        <f>IF(_tag_month_day!AN224="","",_tag_month_day!AN224)</f>
        <v/>
      </c>
      <c r="CQ234" s="4" t="str">
        <f>IF(_tag_month_day!AO224="","",_tag_month_day!AO224)</f>
        <v/>
      </c>
      <c r="CR234" s="462" t="str">
        <f>IF(_tag_month_day!AP224="","",_tag_month_day!AP224)</f>
        <v/>
      </c>
      <c r="CS234" s="463" t="str">
        <f>IF(_tag_month_day!AQ224="","",_tag_month_day!AQ224)</f>
        <v/>
      </c>
      <c r="CT234" s="4" t="str">
        <f>IF(_tag_month_day!AR224="","",_tag_month_day!AR224)</f>
        <v/>
      </c>
      <c r="CU234" s="464" t="e">
        <f>DU234/AJ234</f>
        <v>#VALUE!</v>
      </c>
      <c r="CV234" s="451" t="e">
        <f>BG234/BH234</f>
        <v>#VALUE!</v>
      </c>
      <c r="CW234" s="465" t="e">
        <f>AJ234*(1-CV234)*CU234*AF234</f>
        <v>#VALUE!</v>
      </c>
      <c r="CX234" s="465" t="e">
        <f>CW234*94%</f>
        <v>#VALUE!</v>
      </c>
      <c r="CY234" s="466" t="e">
        <f>IF(CX234=0,0,DS234/(DS234+CX234))</f>
        <v>#VALUE!</v>
      </c>
      <c r="CZ234" s="465" t="e">
        <f>$AJ234*EF234</f>
        <v>#VALUE!</v>
      </c>
      <c r="DA234" s="465" t="e">
        <f>$AJ234*EG234</f>
        <v>#VALUE!</v>
      </c>
      <c r="DB234" s="465" t="e">
        <f>$AJ234*EH234</f>
        <v>#VALUE!</v>
      </c>
      <c r="DC234" s="465" t="e">
        <f>$AJ234*EI234</f>
        <v>#VALUE!</v>
      </c>
      <c r="DD234" s="465" t="e">
        <f>$AJ234*EJ234</f>
        <v>#VALUE!</v>
      </c>
      <c r="DE234" s="465" t="e">
        <f>$AJ234*EK234</f>
        <v>#VALUE!</v>
      </c>
      <c r="DF234" s="465" t="e">
        <f>$AJ234*EL234</f>
        <v>#VALUE!</v>
      </c>
      <c r="DG234" s="465" t="e">
        <f>$AJ234*EM234</f>
        <v>#VALUE!</v>
      </c>
      <c r="DH234" s="465" t="e">
        <f>$AJ234*EN234</f>
        <v>#VALUE!</v>
      </c>
      <c r="DI234" s="465" t="e">
        <f>$AJ234*EO234</f>
        <v>#VALUE!</v>
      </c>
      <c r="DJ234" s="465" t="e">
        <f>CZ234*(1-EP234)</f>
        <v>#VALUE!</v>
      </c>
      <c r="DK234" s="465" t="e">
        <f>DA234*(1-ER234)</f>
        <v>#VALUE!</v>
      </c>
      <c r="DL234" s="465" t="e">
        <f>DB234*(1-EQ234)</f>
        <v>#VALUE!</v>
      </c>
      <c r="DM234" s="465" t="e">
        <f>DC234*(1-ES234)</f>
        <v>#VALUE!</v>
      </c>
      <c r="DN234" s="465" t="e">
        <f>DD234*(1-ET234)</f>
        <v>#VALUE!</v>
      </c>
      <c r="DO234" s="465" t="e">
        <f>DE234</f>
        <v>#VALUE!</v>
      </c>
      <c r="DP234" s="465" t="e">
        <f>DF234*(1-EU234)</f>
        <v>#VALUE!</v>
      </c>
      <c r="DQ234" s="465" t="e">
        <f>DG234*(1-EV234)</f>
        <v>#VALUE!</v>
      </c>
      <c r="DR234" s="465" t="e">
        <f>DH234*(1-EW234)</f>
        <v>#VALUE!</v>
      </c>
      <c r="DS234" s="465" t="e">
        <f>DI234</f>
        <v>#VALUE!</v>
      </c>
      <c r="DT234" s="465" t="e">
        <f>SUM(DJ234:DS234)</f>
        <v>#VALUE!</v>
      </c>
      <c r="DU234" s="465" t="e">
        <f>(GS234:GX234)+(DP234+DQ234+DR234)*GY234+DS234</f>
        <v>#VALUE!</v>
      </c>
      <c r="DV234" s="451" t="e">
        <f>AV234/$BH234/(1-EP234)</f>
        <v>#VALUE!</v>
      </c>
      <c r="DW234" s="451" t="e">
        <f>AW234/$BH234/(1-ER234)</f>
        <v>#VALUE!</v>
      </c>
      <c r="DX234" s="451" t="e">
        <f>AX234/$BH234/(1-EQ234)</f>
        <v>#VALUE!</v>
      </c>
      <c r="DY234" s="451" t="e">
        <f>AY234/$BH234/(1-ES234)</f>
        <v>#VALUE!</v>
      </c>
      <c r="DZ234" s="451" t="e">
        <f>AZ234/$BH234/(1-ET234)</f>
        <v>#VALUE!</v>
      </c>
      <c r="EA234" s="451" t="e">
        <f>BA234/$BH234/(1-AX234)</f>
        <v>#VALUE!</v>
      </c>
      <c r="EB234" s="451" t="e">
        <f>BB234/$BH234/(1-EU234)</f>
        <v>#VALUE!</v>
      </c>
      <c r="EC234" s="451" t="e">
        <f>BC234/$BH234/(1-EV234)</f>
        <v>#VALUE!</v>
      </c>
      <c r="ED234" s="451" t="e">
        <f>BD234/$BH234/(1-EW234)</f>
        <v>#VALUE!</v>
      </c>
      <c r="EE234" s="451" t="e">
        <f>BG234/BH234</f>
        <v>#VALUE!</v>
      </c>
      <c r="EF234" s="451" t="e">
        <f>DV234/SUM($DV234:$EE234)</f>
        <v>#VALUE!</v>
      </c>
      <c r="EG234" s="451" t="e">
        <f>DW234/SUM($DV234:$EE234)</f>
        <v>#VALUE!</v>
      </c>
      <c r="EH234" s="451" t="e">
        <f>DX234/SUM($DV234:$EE234)</f>
        <v>#VALUE!</v>
      </c>
      <c r="EI234" s="451" t="e">
        <f>DY234/SUM($DV234:$EE234)</f>
        <v>#VALUE!</v>
      </c>
      <c r="EJ234" s="451" t="e">
        <f>DZ234/SUM($DV234:$EE234)</f>
        <v>#VALUE!</v>
      </c>
      <c r="EK234" s="451" t="e">
        <f>EA234/SUM($DV234:$EE234)</f>
        <v>#VALUE!</v>
      </c>
      <c r="EL234" s="451" t="e">
        <f>EB234/SUM($DV234:$EE234)</f>
        <v>#VALUE!</v>
      </c>
      <c r="EM234" s="451" t="e">
        <f>EC234/SUM($DV234:$EE234)</f>
        <v>#VALUE!</v>
      </c>
      <c r="EN234" s="451" t="e">
        <f>ED234/SUM($DV234:$EE234)</f>
        <v>#VALUE!</v>
      </c>
      <c r="EO234" s="451" t="e">
        <f>EE234/SUM($DV234:$EE234)</f>
        <v>#VALUE!</v>
      </c>
      <c r="EP234" s="450">
        <f>EP233</f>
        <v>0.080000000000000002</v>
      </c>
      <c r="EQ234" s="450">
        <f>EQ233</f>
        <v>0.014999999999999999</v>
      </c>
      <c r="ER234" s="450">
        <f>ER233</f>
        <v>0.014999999999999999</v>
      </c>
      <c r="ES234" s="450">
        <f>ES233</f>
        <v>0.014999999999999999</v>
      </c>
      <c r="ET234" s="450">
        <f>ET233</f>
        <v>0.014999999999999999</v>
      </c>
      <c r="EU234" s="450">
        <f>EU233</f>
        <v>0.089999999999999997</v>
      </c>
      <c r="EV234" s="450">
        <f>EV233</f>
        <v>0.089999999999999997</v>
      </c>
      <c r="EW234" s="450">
        <f>EW233</f>
        <v>0.089999999999999997</v>
      </c>
      <c r="EX234" s="431" t="str">
        <f>IF(_tag_month_day!AS224="","",_tag_month_day!AS224/100)</f>
        <v/>
      </c>
      <c r="EY234" s="431" t="str">
        <f>IF(_tag_month_day!AT224="","",_tag_month_day!AT224/100)</f>
        <v/>
      </c>
      <c r="EZ234" s="431" t="str">
        <f>IF(_tag_month_day!AU224="","",_tag_month_day!AU224/100)</f>
        <v/>
      </c>
      <c r="FA234" s="431" t="str">
        <f>IF(_tag_month_day!AV224="","",_tag_month_day!AV224/100)</f>
        <v/>
      </c>
      <c r="FB234" s="431" t="str">
        <f>IF(_tag_month_day!AW224="","",_tag_month_day!AW224/100)</f>
        <v/>
      </c>
      <c r="FC234" s="431" t="str">
        <f>IF(_tag_month_day!AX224="","",_tag_month_day!AX224/100)</f>
        <v/>
      </c>
      <c r="FD234" s="449" t="str">
        <f>IF(_tag_month_day!AY224="","",_tag_month_day!AY224/100)</f>
        <v/>
      </c>
      <c r="FE234" s="449" t="str">
        <f>IF(_tag_month_day!AZ224="","",_tag_month_day!AZ224/100)</f>
        <v/>
      </c>
      <c r="FF234" s="449" t="str">
        <f>IF(_tag_month_day!BA224="","",_tag_month_day!BA224/100)</f>
        <v/>
      </c>
      <c r="FG234" s="449" t="str">
        <f>IF(_tag_month_day!BB224="","",_tag_month_day!BB224/100)</f>
        <v/>
      </c>
      <c r="FH234" s="467" t="str">
        <f>IF(_tag_month_day!BC224="","",_tag_month_day!BC224/100)</f>
        <v/>
      </c>
      <c r="FI234" s="449">
        <f>FI233</f>
        <v>0.40999999999999998</v>
      </c>
      <c r="FJ234" s="449">
        <f>FJ233</f>
        <v>0.11</v>
      </c>
      <c r="FK234" s="449">
        <f>FK233</f>
        <v>0.014999999999999999</v>
      </c>
      <c r="FL234" s="449">
        <f>FL233</f>
        <v>0</v>
      </c>
      <c r="FM234" s="467">
        <f>FM233</f>
        <v>0.0001</v>
      </c>
      <c r="FN234" s="449">
        <f>FN233</f>
        <v>0.32000000000000001</v>
      </c>
      <c r="FO234" s="449">
        <f>FO233</f>
        <v>0.20000000000000001</v>
      </c>
      <c r="FP234" s="449">
        <f>FP233</f>
        <v>0.01</v>
      </c>
      <c r="FQ234" s="449">
        <f>FQ233</f>
        <v>0</v>
      </c>
      <c r="FR234" s="467">
        <f>FR233</f>
        <v>0.0001</v>
      </c>
      <c r="FS234" s="449" t="str">
        <f>IF(_tag_month_day!BD224="","",_tag_month_day!BD224/100)</f>
        <v/>
      </c>
      <c r="FT234" s="449" t="str">
        <f>IF(_tag_month_day!BE224="","",_tag_month_day!BE224/100)</f>
        <v/>
      </c>
      <c r="FU234" s="449" t="str">
        <f>IF(_tag_month_day!BF224="","",_tag_month_day!BF224/100)</f>
        <v/>
      </c>
      <c r="FV234" s="449" t="str">
        <f>IF(_tag_month_day!BG224="","",_tag_month_day!BG224/100)</f>
        <v/>
      </c>
      <c r="FW234" s="467" t="str">
        <f>IF(_tag_month_day!BH224="","",_tag_month_day!BH224/100)</f>
        <v/>
      </c>
      <c r="FX234" s="449" t="str">
        <f>IF(_tag_month_day!BI224="","",_tag_month_day!BI224/100)</f>
        <v/>
      </c>
      <c r="FY234" s="449" t="str">
        <f>IF(_tag_month_day!BJ224="","",_tag_month_day!BJ224/100)</f>
        <v/>
      </c>
      <c r="FZ234" s="468" t="str">
        <f>IF(_tag_month_day!BK224="","",_tag_month_day!BK224/100)</f>
        <v/>
      </c>
      <c r="GA234" s="449" t="str">
        <f>IF(_tag_month_day!BL224="","",_tag_month_day!BL224/100)</f>
        <v/>
      </c>
      <c r="GB234" s="467" t="str">
        <f>IF(_tag_month_day!BM224="","",_tag_month_day!BM224/100)</f>
        <v/>
      </c>
      <c r="GC234" s="431" t="str">
        <f>IF(_tag_month_day!BN224="","",_tag_month_day!BN224/100)</f>
        <v/>
      </c>
      <c r="GD234" s="431" t="str">
        <f>IF(_tag_month_day!BO224="","",_tag_month_day!BO224/100)</f>
        <v/>
      </c>
      <c r="GE234" s="431" t="str">
        <f>IF(_tag_month_day!BP224="","",_tag_month_day!BP224/100)</f>
        <v/>
      </c>
      <c r="GF234" s="431" t="str">
        <f>IF(_tag_month_day!BQ224="","",_tag_month_day!BQ224/100)</f>
        <v/>
      </c>
      <c r="GG234" s="431" t="str">
        <f>IF(_tag_month_day!BR224="","",_tag_month_day!BR224/100)</f>
        <v/>
      </c>
      <c r="GH234" s="431" t="str">
        <f>IF(_tag_month_day!BS224="","",_tag_month_day!BS224/100)</f>
        <v/>
      </c>
      <c r="GI234" s="467" t="str">
        <f>IF(_tag_month_day!BT224="","",_tag_month_day!BT224/100)</f>
        <v/>
      </c>
      <c r="GJ234" s="469" t="str">
        <f>IF(_tag_month_day!BU224="","",_tag_month_day!BU224/100)</f>
        <v/>
      </c>
      <c r="GK234" s="470">
        <f>GK233</f>
        <v>0.070000000000000007</v>
      </c>
      <c r="GL234" s="470">
        <f>GL233</f>
        <v>0.029999999999999999</v>
      </c>
      <c r="GM234" s="471" t="str">
        <f>IF(_tag_month_day!BX224="","",_tag_month_day!BX224/100)</f>
        <v/>
      </c>
      <c r="GN234" s="470">
        <f>GN233</f>
        <v>0.070000000000000007</v>
      </c>
      <c r="GO234" s="470">
        <f>GO233</f>
        <v>0.029999999999999999</v>
      </c>
      <c r="GP234" s="470">
        <f>GP233</f>
        <v>0.089999999999999997</v>
      </c>
      <c r="GQ234" s="470">
        <f>GQ233</f>
        <v>0.029999999999999999</v>
      </c>
      <c r="GR234" s="471" t="str">
        <f>IF(_tag_month_day!CA224="","",_tag_month_day!CA224/100)</f>
        <v/>
      </c>
      <c r="GS234" s="472">
        <f>GS233</f>
        <v>0.95299999999999996</v>
      </c>
      <c r="GT234" s="472">
        <f>GT233</f>
        <v>0.55000000000000004</v>
      </c>
      <c r="GU234" s="472">
        <f>GU233</f>
        <v>0.55000000000000004</v>
      </c>
      <c r="GV234" s="472">
        <f>GV233</f>
        <v>0.55000000000000004</v>
      </c>
      <c r="GW234" s="472">
        <f>GW233</f>
        <v>0.5</v>
      </c>
      <c r="GX234" s="472">
        <f>GX233</f>
        <v>0.93500000000000005</v>
      </c>
      <c r="GY234" s="472">
        <f>GY233</f>
        <v>0.14999999999999999</v>
      </c>
      <c r="GZ234" s="472">
        <f>GZ233</f>
        <v>1</v>
      </c>
      <c r="HA234" s="474">
        <f>HA233</f>
        <v>0.047</v>
      </c>
      <c r="HB234" s="474">
        <f>HB233</f>
        <v>0.45000000000000001</v>
      </c>
      <c r="HC234" s="474">
        <f>HC233</f>
        <v>0.45000000000000001</v>
      </c>
      <c r="HD234" s="474">
        <f>HD233</f>
        <v>0.45000000000000001</v>
      </c>
      <c r="HE234" s="474">
        <f>HE233</f>
        <v>0.5</v>
      </c>
      <c r="HF234" s="474">
        <f>HF233</f>
        <v>0.065000000000000002</v>
      </c>
      <c r="HG234" s="474">
        <f>HG233</f>
        <v>0.84999999999999998</v>
      </c>
      <c r="HH234" s="474">
        <f>HH233</f>
        <v>0</v>
      </c>
      <c r="HI234" s="10" t="e">
        <f>IF(BZ234&lt;&gt;"",CK234-BV234,0)</f>
        <v>#VALUE!</v>
      </c>
      <c r="HJ234" s="10" t="e">
        <f>IF(AJ234&gt;0,AH234-AJ234,0)</f>
        <v>#VALUE!</v>
      </c>
      <c r="HK234" s="466">
        <f>HK233</f>
        <v>0.84999999999999998</v>
      </c>
      <c r="HL234" s="424">
        <f>HL233</f>
        <v>550000</v>
      </c>
      <c r="HM234" s="424">
        <f>HM233</f>
        <v>480000</v>
      </c>
      <c r="HN234" s="465" t="e">
        <f>(DJ234*EZ234+DK234*FH234+DL234*FM234+DM234*FR234+DN234*FW234+DO234*GB234+DS234*GI234+DP234*GM234+DR234*GR234)*1000*2</f>
        <v>#VALUE!</v>
      </c>
      <c r="HO234" s="465" t="e">
        <f>HN234*HK234*$HO$2/HL234*1000000</f>
        <v>#VALUE!</v>
      </c>
      <c r="HP234" s="465" t="e">
        <f>HN234*HK234*$HP$2/HM234*1000000</f>
        <v>#VALUE!</v>
      </c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</row>
    <row customFormat="1" r="235" s="0">
      <c r="A235" s="420">
        <v>224</v>
      </c>
      <c r="B235" s="421">
        <f ca="1">IF(D235=D234,B234,IF(D235="夜班",B234+1,B234))</f>
        <v>43595</v>
      </c>
      <c r="C235" s="422">
        <f>C234</f>
        <v>0.041666666666666699</v>
      </c>
      <c r="D235" s="10" t="str">
        <f ca="1">IF(HOUR(G235)&lt;8,"夜班",IF(HOUR(G235)&lt;16,"白班",IF(HOUR(G235)&lt;24,"中班",0)))</f>
        <v>夜班</v>
      </c>
      <c r="E235" s="10" t="e">
        <f ca="1">IF(F235=1,"甲",IF(F235=2,"乙",IF(F235=3,"丙",IF(F235=4,"丁",""))))</f>
        <v>#REF!</v>
      </c>
      <c r="F235" s="10" t="e">
        <f ca="1">SUMPRODUCT((成本日报!$A$3:$A$95=计划!B235)*(成本日报!$B$3:$B$95=计划!$D235),成本日报!$C$3:$C$95)</f>
        <v>#REF!</v>
      </c>
      <c r="G235" s="423">
        <f ca="1">G234+C234</f>
        <v>43595.291666666126</v>
      </c>
      <c r="H235" s="423">
        <f ca="1">$G235+$C235/60*10+$C235*0</f>
        <v>43595.298611110571</v>
      </c>
      <c r="I235" s="423">
        <f ca="1">$G235+$C235/60*18+$C235*0</f>
        <v>43595.304166666123</v>
      </c>
      <c r="J235" s="423">
        <f ca="1">$G235+$C235/60*0+$C235*1</f>
        <v>43595.33333333279</v>
      </c>
      <c r="K235" s="423">
        <f ca="1">$G235+$C235/60*30+$C235*2</f>
        <v>43595.395833332797</v>
      </c>
      <c r="L235" s="423">
        <f ca="1">$G235+$C235/60*0+$C235*3</f>
        <v>43595.416666666126</v>
      </c>
      <c r="M235" s="424" t="str">
        <f>IF(_tag_month_day!A225="","",_tag_month_day!A225)</f>
        <v/>
      </c>
      <c r="N235" s="424" t="str">
        <f>IF(_tag_month_day!B225="","",_tag_month_day!B225)</f>
        <v/>
      </c>
      <c r="O235" s="425" t="e">
        <f>IF(M235+N235=0,"",M235+N235)</f>
        <v>#VALUE!</v>
      </c>
      <c r="P235" s="424" t="str">
        <f>IF(_tag_month_day!C225="","",_tag_month_day!C225)</f>
        <v/>
      </c>
      <c r="Q235" s="424" t="str">
        <f>IF(_tag_month_day!D225="","",_tag_month_day!D225)</f>
        <v/>
      </c>
      <c r="R235" s="426" t="str">
        <f>IF(_tag_month_day!CB225="","",_tag_month_day!CB225/100)</f>
        <v/>
      </c>
      <c r="S235" s="427" t="str">
        <f>IF(_tag_month_day!E225="","",_tag_month_day!E225)</f>
        <v/>
      </c>
      <c r="T235" s="427" t="str">
        <f>IF(_tag_month_day!F225="","",_tag_month_day!F225)</f>
        <v/>
      </c>
      <c r="U235" s="428" t="e">
        <f>S235+T235</f>
        <v>#VALUE!</v>
      </c>
      <c r="V235" s="429" t="e">
        <f>U235/AJ235</f>
        <v>#VALUE!</v>
      </c>
      <c r="W235" s="430" t="str">
        <f>IF(_jhy_month_day!A225="","",_jhy_month_day!A225)</f>
        <v/>
      </c>
      <c r="X235" s="431" t="str">
        <f>IF(_jhy_month_day!B225="","",_jhy_month_day!B225/100)</f>
        <v/>
      </c>
      <c r="Y235" s="431" t="str">
        <f>IF(_jhy_month_day!C225="","",_jhy_month_day!C225/100)</f>
        <v/>
      </c>
      <c r="Z235" s="432">
        <f>Z231+1</f>
        <v>56</v>
      </c>
      <c r="AA235" s="433" t="str">
        <f>IF(_tag_month_day!G225="","",_tag_month_day!G225/100)</f>
        <v/>
      </c>
      <c r="AB235" s="433" t="str">
        <f>IF(_tag_month_day!H225="","",_tag_month_day!H225/100)</f>
        <v/>
      </c>
      <c r="AC235" s="434">
        <f>IF(X235="",AC234,BK235*($AV234*X235+$AW234*FD234+$AX234*FI234+$AY234*FN234+$AZ234*FS234+$BA234*FX234+$BG234*GE234)/(AV234*Y235+AX234*FK234+AW234*FF234+AY234*FP234+AZ234*FU234+BA234*FZ234+BG234*GG234+BB234*GK234+BC234*GN234+BD234*GP234))</f>
        <v>1.59963432013121</v>
      </c>
      <c r="AD235" s="435" t="str">
        <f>IF(AC235=AC234,"",AC235-AC234)</f>
        <v/>
      </c>
      <c r="AE235" s="436" t="str">
        <f>IF(1-AF235=0,"",(1-AF235))</f>
        <v/>
      </c>
      <c r="AF235" s="437">
        <v>1</v>
      </c>
      <c r="AG235" s="10" t="str">
        <f>AG234</f>
        <v>8B4</v>
      </c>
      <c r="AH235" s="438" t="str">
        <f>AH234</f>
        <v/>
      </c>
      <c r="AI235" s="424" t="e">
        <f>IF(ROUND(AJ235-AJ234,1)=0,"",AJ235-AJ234)</f>
        <v>#VALUE!</v>
      </c>
      <c r="AJ235" s="10" t="str">
        <f>IF(_tag_month_day!I225="","",_tag_month_day!I225)</f>
        <v/>
      </c>
      <c r="AK235" s="440"/>
      <c r="AL235" s="440"/>
      <c r="AM235" s="440"/>
      <c r="AN235" s="441">
        <f>AN234</f>
        <v>2</v>
      </c>
      <c r="AO235" s="441">
        <f>AO234</f>
        <v>8</v>
      </c>
      <c r="AP235" s="442" t="e">
        <f>(IF(AN235=0,AS234,AS234*(1+AO235/AN235)/(AR235+AO235/AN235)))+AT235</f>
        <v>#VALUE!</v>
      </c>
      <c r="AQ235" s="443" t="str">
        <f>IF(_tag_month_day!J225="","",_tag_month_day!J225/100)</f>
        <v/>
      </c>
      <c r="AR235" s="444">
        <f>AR234</f>
        <v>1.3</v>
      </c>
      <c r="AS235" s="445" t="e">
        <f>AQ235*(AN235*AR235+AO235)/(AN235+AO235)</f>
        <v>#VALUE!</v>
      </c>
      <c r="AT235" s="445" t="e">
        <f>(SUM(BE235:BF235)-SUM(BE234:BF234))*0.05</f>
        <v>#VALUE!</v>
      </c>
      <c r="AU235" s="446" t="str">
        <f>IF(_tag_month_day!CC225="","",IF(_tag_month_day!CC225&gt;0,_tag_month_day!CD225,_tag_month_day!CE225))</f>
        <v/>
      </c>
      <c r="AV235" s="447" t="str">
        <f>IF(_tag_month_day!L225="","",_tag_month_day!L225/100)</f>
        <v/>
      </c>
      <c r="AW235" s="431">
        <f>AW234</f>
        <v>0</v>
      </c>
      <c r="AX235" s="431">
        <f>AX234</f>
        <v>0</v>
      </c>
      <c r="AY235" s="431" t="str">
        <f>IF(_tag_month_day!M225="","",_tag_month_day!M225/100)</f>
        <v/>
      </c>
      <c r="AZ235" s="431" t="str">
        <f>IF(_tag_month_day!N225="","",_tag_month_day!N225/100)</f>
        <v/>
      </c>
      <c r="BA235" s="431" t="str">
        <f>IF(_tag_month_day!O225="","",_tag_month_day!O225/100)</f>
        <v/>
      </c>
      <c r="BB235" s="448" t="str">
        <f>IF(_tag_month_day!P225="","",_tag_month_day!P225/100)</f>
        <v/>
      </c>
      <c r="BC235" s="448">
        <f>BC234</f>
        <v>0</v>
      </c>
      <c r="BD235" s="448" t="str">
        <f>IF(_tag_month_day!Q225="","",_tag_month_day!Q225/100)</f>
        <v/>
      </c>
      <c r="BE235" s="449" t="str">
        <f>IF(_tag_month_day!R225="","",_tag_month_day!R225/100)</f>
        <v/>
      </c>
      <c r="BF235" s="388" t="e">
        <f>(AU235*(100+BE235*100))/(AJ235-AU235)/100</f>
        <v>#VALUE!</v>
      </c>
      <c r="BG235" s="450" t="e">
        <f>BE235+BF235</f>
        <v>#VALUE!</v>
      </c>
      <c r="BH235" s="451" t="e">
        <f>SUM(AV235:BF235)</f>
        <v>#VALUE!</v>
      </c>
      <c r="BI235" s="452" t="e">
        <f>IF(CX235=0,BI234,(DK235*查询!$R$5+DL235*查询!$Q$5+DM235*查询!$N$5+DN235*查询!$O$5+DO235*查询!$P$5)*AF235/CX235)</f>
        <v>#VALUE!</v>
      </c>
      <c r="BJ235" s="452" t="e">
        <f>IF(CX235=0,BJ234,(DP235*查询!$S$5+DQ235*查询!$T$5+DR235*查询!$U$5)*AF235/CX235)</f>
        <v>#VALUE!</v>
      </c>
      <c r="BK235" s="452">
        <f>BK234</f>
        <v>1</v>
      </c>
      <c r="BL235" s="453" t="e">
        <f>SUMPRODUCT((AV235:BA235)*(GS235:GX235))/((GS235:GX235)+SUM(BB235:BD235)*GY235+BG235*GZ235)</f>
        <v>#VALUE!</v>
      </c>
      <c r="BM235" s="453" t="e">
        <f>BK235*($AV235*FB235+$AW235*FD235+$AX235*FI235+$AY235*FN235+$AZ235*FS235+$BA235*FX235+$BG235*GE235)/(AV235*EY235+AX235*FK235+AW235*FF235+AY235*FP235+AZ235*FU235+BA235*FZ235+BG235*GG235+BB235*GK235+BC235*GN235+BD235*GP235)</f>
        <v>#VALUE!</v>
      </c>
      <c r="BN235" s="453" t="e">
        <f>($AV235*FC235+$AX235*FJ235+$AW235*FE235+$AY235*FO235+$AZ235*FT235+$BA235*FY235+$BG235*GF235)/($AV235*FA235+BG235*GH235+BB235*GL235+BC235*GO235+BD235*GQ235+BA235*GA235)</f>
        <v>#VALUE!</v>
      </c>
      <c r="BO235" s="454" t="e">
        <f>SUMPRODUCT(AV235:BA235*GS235:GX235)/(GS235:GX235+(BB235+BC235+BD235)*GY235+BG235)</f>
        <v>#VALUE!</v>
      </c>
      <c r="BP235" s="454" t="e">
        <f>SUMPRODUCT(AV235:BA235*GS235:GX235)/(GS235:GX235+(BB235+BC235+BD235)*GY235+BG235)</f>
        <v>#VALUE!</v>
      </c>
      <c r="BQ235" s="454" t="e">
        <f>SUMPRODUCT(AV235:BA235*GS235:GX235)/(GS235:GX235+(BB235+BC235+BD235)*GY235+BG235)</f>
        <v>#VALUE!</v>
      </c>
      <c r="BR235" s="453" t="str">
        <f>IF(_tag_month_day!T225="","",_tag_month_day!T225)</f>
        <v/>
      </c>
      <c r="BS235" s="453" t="str">
        <f>IF(_tag_month_day!U225="","",_tag_month_day!U225)</f>
        <v/>
      </c>
      <c r="BT235" s="455" t="str">
        <f>IF(CK235="","",IF((CK235&gt;=BV235-0.12)*(CK235&lt;=BV235+0.12),"合格","不合格"))</f>
        <v/>
      </c>
      <c r="BU235" s="456" t="str">
        <f>IF(_tag_month_day!V225="","",_tag_month_day!V225)</f>
        <v/>
      </c>
      <c r="BV235" s="457" t="str">
        <f>IF(_tag_month_day!W225="","",_tag_month_day!W225)</f>
        <v/>
      </c>
      <c r="BW235" s="458" t="str">
        <f>IF(_tag_month_day!X225="","",_tag_month_day!X225)</f>
        <v/>
      </c>
      <c r="BX235" s="458" t="str">
        <f>IF(_tag_month_day!Y225="","",_tag_month_day!Y225)</f>
        <v/>
      </c>
      <c r="BY235" s="459">
        <f ca="1">L235</f>
        <v>43595.416666666126</v>
      </c>
      <c r="BZ235" s="460"/>
      <c r="CA235" s="461"/>
      <c r="CB235" s="424" t="str">
        <f>IF(_tag_month_day!Z225="","",_tag_month_day!Z225)</f>
        <v/>
      </c>
      <c r="CC235" s="424" t="str">
        <f>IF(_tag_month_day!AA225="","",_tag_month_day!AA225)</f>
        <v/>
      </c>
      <c r="CD235" s="424" t="str">
        <f>IF(_tag_month_day!AB225="","",_tag_month_day!AB225)</f>
        <v/>
      </c>
      <c r="CE235" s="424" t="str">
        <f>IF(_tag_month_day!AC225="","",_tag_month_day!AC225)</f>
        <v/>
      </c>
      <c r="CF235" s="424" t="str">
        <f>IF(_tag_month_day!AD225="","",_tag_month_day!AD225)</f>
        <v/>
      </c>
      <c r="CG235" s="424" t="str">
        <f>IF(_tag_month_day!AE225="","",_tag_month_day!AE225)</f>
        <v/>
      </c>
      <c r="CH235" s="424" t="str">
        <f>IF(_tag_month_day!AF225="","",_tag_month_day!AF225)</f>
        <v/>
      </c>
      <c r="CI235" s="424" t="str">
        <f>IF(_tag_month_day!AG225="","",_tag_month_day!AG225)</f>
        <v/>
      </c>
      <c r="CJ235" s="424" t="str">
        <f>IF(_tag_month_day!AH225="","",_tag_month_day!AH225)</f>
        <v/>
      </c>
      <c r="CK235" s="424" t="str">
        <f>IF(_tag_month_day!AI225="","",_tag_month_day!AI225)</f>
        <v/>
      </c>
      <c r="CL235" s="4" t="str">
        <f>IF(_tag_month_day!AJ225="","",_tag_month_day!AJ225)</f>
        <v/>
      </c>
      <c r="CM235" s="4" t="str">
        <f>IF(_tag_month_day!AK225="","",_tag_month_day!AK225)</f>
        <v/>
      </c>
      <c r="CN235" s="4" t="str">
        <f>IF(_tag_month_day!AL225="","",_tag_month_day!AL225)</f>
        <v/>
      </c>
      <c r="CO235" s="4" t="str">
        <f>IF(_tag_month_day!AM225="","",_tag_month_day!AM225)</f>
        <v/>
      </c>
      <c r="CP235" s="4" t="str">
        <f>IF(_tag_month_day!AN225="","",_tag_month_day!AN225)</f>
        <v/>
      </c>
      <c r="CQ235" s="4" t="str">
        <f>IF(_tag_month_day!AO225="","",_tag_month_day!AO225)</f>
        <v/>
      </c>
      <c r="CR235" s="462" t="str">
        <f>IF(_tag_month_day!AP225="","",_tag_month_day!AP225)</f>
        <v/>
      </c>
      <c r="CS235" s="463" t="str">
        <f>IF(_tag_month_day!AQ225="","",_tag_month_day!AQ225)</f>
        <v/>
      </c>
      <c r="CT235" s="4" t="str">
        <f>IF(_tag_month_day!AR225="","",_tag_month_day!AR225)</f>
        <v/>
      </c>
      <c r="CU235" s="464" t="e">
        <f>DU235/AJ235</f>
        <v>#VALUE!</v>
      </c>
      <c r="CV235" s="451" t="e">
        <f>BG235/BH235</f>
        <v>#VALUE!</v>
      </c>
      <c r="CW235" s="465" t="e">
        <f>AJ235*(1-CV235)*CU235*AF235</f>
        <v>#VALUE!</v>
      </c>
      <c r="CX235" s="465" t="e">
        <f>CW235*94%</f>
        <v>#VALUE!</v>
      </c>
      <c r="CY235" s="466" t="e">
        <f>IF(CX235=0,0,DS235/(DS235+CX235))</f>
        <v>#VALUE!</v>
      </c>
      <c r="CZ235" s="465" t="e">
        <f>$AJ235*EF235</f>
        <v>#VALUE!</v>
      </c>
      <c r="DA235" s="465" t="e">
        <f>$AJ235*EG235</f>
        <v>#VALUE!</v>
      </c>
      <c r="DB235" s="465" t="e">
        <f>$AJ235*EH235</f>
        <v>#VALUE!</v>
      </c>
      <c r="DC235" s="465" t="e">
        <f>$AJ235*EI235</f>
        <v>#VALUE!</v>
      </c>
      <c r="DD235" s="465" t="e">
        <f>$AJ235*EJ235</f>
        <v>#VALUE!</v>
      </c>
      <c r="DE235" s="465" t="e">
        <f>$AJ235*EK235</f>
        <v>#VALUE!</v>
      </c>
      <c r="DF235" s="465" t="e">
        <f>$AJ235*EL235</f>
        <v>#VALUE!</v>
      </c>
      <c r="DG235" s="465" t="e">
        <f>$AJ235*EM235</f>
        <v>#VALUE!</v>
      </c>
      <c r="DH235" s="465" t="e">
        <f>$AJ235*EN235</f>
        <v>#VALUE!</v>
      </c>
      <c r="DI235" s="465" t="e">
        <f>$AJ235*EO235</f>
        <v>#VALUE!</v>
      </c>
      <c r="DJ235" s="465" t="e">
        <f>CZ235*(1-EP235)</f>
        <v>#VALUE!</v>
      </c>
      <c r="DK235" s="465" t="e">
        <f>DA235*(1-ER235)</f>
        <v>#VALUE!</v>
      </c>
      <c r="DL235" s="465" t="e">
        <f>DB235*(1-EQ235)</f>
        <v>#VALUE!</v>
      </c>
      <c r="DM235" s="465" t="e">
        <f>DC235*(1-ES235)</f>
        <v>#VALUE!</v>
      </c>
      <c r="DN235" s="465" t="e">
        <f>DD235*(1-ET235)</f>
        <v>#VALUE!</v>
      </c>
      <c r="DO235" s="465" t="e">
        <f>DE235</f>
        <v>#VALUE!</v>
      </c>
      <c r="DP235" s="465" t="e">
        <f>DF235*(1-EU235)</f>
        <v>#VALUE!</v>
      </c>
      <c r="DQ235" s="465" t="e">
        <f>DG235*(1-EV235)</f>
        <v>#VALUE!</v>
      </c>
      <c r="DR235" s="465" t="e">
        <f>DH235*(1-EW235)</f>
        <v>#VALUE!</v>
      </c>
      <c r="DS235" s="465" t="e">
        <f>DI235</f>
        <v>#VALUE!</v>
      </c>
      <c r="DT235" s="465" t="e">
        <f>SUM(DJ235:DS235)</f>
        <v>#VALUE!</v>
      </c>
      <c r="DU235" s="465" t="e">
        <f>(GS235:GX235)+(DP235+DQ235+DR235)*GY235+DS235</f>
        <v>#VALUE!</v>
      </c>
      <c r="DV235" s="451" t="e">
        <f>AV235/$BH235/(1-EP235)</f>
        <v>#VALUE!</v>
      </c>
      <c r="DW235" s="451" t="e">
        <f>AW235/$BH235/(1-ER235)</f>
        <v>#VALUE!</v>
      </c>
      <c r="DX235" s="451" t="e">
        <f>AX235/$BH235/(1-EQ235)</f>
        <v>#VALUE!</v>
      </c>
      <c r="DY235" s="451" t="e">
        <f>AY235/$BH235/(1-ES235)</f>
        <v>#VALUE!</v>
      </c>
      <c r="DZ235" s="451" t="e">
        <f>AZ235/$BH235/(1-ET235)</f>
        <v>#VALUE!</v>
      </c>
      <c r="EA235" s="451" t="e">
        <f>BA235/$BH235/(1-AX235)</f>
        <v>#VALUE!</v>
      </c>
      <c r="EB235" s="451" t="e">
        <f>BB235/$BH235/(1-EU235)</f>
        <v>#VALUE!</v>
      </c>
      <c r="EC235" s="451" t="e">
        <f>BC235/$BH235/(1-EV235)</f>
        <v>#VALUE!</v>
      </c>
      <c r="ED235" s="451" t="e">
        <f>BD235/$BH235/(1-EW235)</f>
        <v>#VALUE!</v>
      </c>
      <c r="EE235" s="451" t="e">
        <f>BG235/BH235</f>
        <v>#VALUE!</v>
      </c>
      <c r="EF235" s="451" t="e">
        <f>DV235/SUM($DV235:$EE235)</f>
        <v>#VALUE!</v>
      </c>
      <c r="EG235" s="451" t="e">
        <f>DW235/SUM($DV235:$EE235)</f>
        <v>#VALUE!</v>
      </c>
      <c r="EH235" s="451" t="e">
        <f>DX235/SUM($DV235:$EE235)</f>
        <v>#VALUE!</v>
      </c>
      <c r="EI235" s="451" t="e">
        <f>DY235/SUM($DV235:$EE235)</f>
        <v>#VALUE!</v>
      </c>
      <c r="EJ235" s="451" t="e">
        <f>DZ235/SUM($DV235:$EE235)</f>
        <v>#VALUE!</v>
      </c>
      <c r="EK235" s="451" t="e">
        <f>EA235/SUM($DV235:$EE235)</f>
        <v>#VALUE!</v>
      </c>
      <c r="EL235" s="451" t="e">
        <f>EB235/SUM($DV235:$EE235)</f>
        <v>#VALUE!</v>
      </c>
      <c r="EM235" s="451" t="e">
        <f>EC235/SUM($DV235:$EE235)</f>
        <v>#VALUE!</v>
      </c>
      <c r="EN235" s="451" t="e">
        <f>ED235/SUM($DV235:$EE235)</f>
        <v>#VALUE!</v>
      </c>
      <c r="EO235" s="451" t="e">
        <f>EE235/SUM($DV235:$EE235)</f>
        <v>#VALUE!</v>
      </c>
      <c r="EP235" s="450">
        <f>EP234</f>
        <v>0.080000000000000002</v>
      </c>
      <c r="EQ235" s="450">
        <f>EQ234</f>
        <v>0.014999999999999999</v>
      </c>
      <c r="ER235" s="450">
        <f>ER234</f>
        <v>0.014999999999999999</v>
      </c>
      <c r="ES235" s="450">
        <f>ES234</f>
        <v>0.014999999999999999</v>
      </c>
      <c r="ET235" s="450">
        <f>ET234</f>
        <v>0.014999999999999999</v>
      </c>
      <c r="EU235" s="450">
        <f>EU234</f>
        <v>0.089999999999999997</v>
      </c>
      <c r="EV235" s="450">
        <f>EV234</f>
        <v>0.089999999999999997</v>
      </c>
      <c r="EW235" s="450">
        <f>EW234</f>
        <v>0.089999999999999997</v>
      </c>
      <c r="EX235" s="431" t="str">
        <f>IF(_tag_month_day!AS225="","",_tag_month_day!AS225/100)</f>
        <v/>
      </c>
      <c r="EY235" s="431" t="str">
        <f>IF(_tag_month_day!AT225="","",_tag_month_day!AT225/100)</f>
        <v/>
      </c>
      <c r="EZ235" s="431" t="str">
        <f>IF(_tag_month_day!AU225="","",_tag_month_day!AU225/100)</f>
        <v/>
      </c>
      <c r="FA235" s="431" t="str">
        <f>IF(_tag_month_day!AV225="","",_tag_month_day!AV225/100)</f>
        <v/>
      </c>
      <c r="FB235" s="431" t="str">
        <f>IF(_tag_month_day!AW225="","",_tag_month_day!AW225/100)</f>
        <v/>
      </c>
      <c r="FC235" s="431" t="str">
        <f>IF(_tag_month_day!AX225="","",_tag_month_day!AX225/100)</f>
        <v/>
      </c>
      <c r="FD235" s="449" t="str">
        <f>IF(_tag_month_day!AY225="","",_tag_month_day!AY225/100)</f>
        <v/>
      </c>
      <c r="FE235" s="449" t="str">
        <f>IF(_tag_month_day!AZ225="","",_tag_month_day!AZ225/100)</f>
        <v/>
      </c>
      <c r="FF235" s="449" t="str">
        <f>IF(_tag_month_day!BA225="","",_tag_month_day!BA225/100)</f>
        <v/>
      </c>
      <c r="FG235" s="449" t="str">
        <f>IF(_tag_month_day!BB225="","",_tag_month_day!BB225/100)</f>
        <v/>
      </c>
      <c r="FH235" s="467" t="str">
        <f>IF(_tag_month_day!BC225="","",_tag_month_day!BC225/100)</f>
        <v/>
      </c>
      <c r="FI235" s="449">
        <f>FI234</f>
        <v>0.40999999999999998</v>
      </c>
      <c r="FJ235" s="449">
        <f>FJ234</f>
        <v>0.11</v>
      </c>
      <c r="FK235" s="449">
        <f>FK234</f>
        <v>0.014999999999999999</v>
      </c>
      <c r="FL235" s="449">
        <f>FL234</f>
        <v>0</v>
      </c>
      <c r="FM235" s="467">
        <f>FM234</f>
        <v>0.0001</v>
      </c>
      <c r="FN235" s="449">
        <f>FN234</f>
        <v>0.32000000000000001</v>
      </c>
      <c r="FO235" s="449">
        <f>FO234</f>
        <v>0.20000000000000001</v>
      </c>
      <c r="FP235" s="449">
        <f>FP234</f>
        <v>0.01</v>
      </c>
      <c r="FQ235" s="449">
        <f>FQ234</f>
        <v>0</v>
      </c>
      <c r="FR235" s="467">
        <f>FR234</f>
        <v>0.0001</v>
      </c>
      <c r="FS235" s="449" t="str">
        <f>IF(_tag_month_day!BD225="","",_tag_month_day!BD225/100)</f>
        <v/>
      </c>
      <c r="FT235" s="449" t="str">
        <f>IF(_tag_month_day!BE225="","",_tag_month_day!BE225/100)</f>
        <v/>
      </c>
      <c r="FU235" s="449" t="str">
        <f>IF(_tag_month_day!BF225="","",_tag_month_day!BF225/100)</f>
        <v/>
      </c>
      <c r="FV235" s="449" t="str">
        <f>IF(_tag_month_day!BG225="","",_tag_month_day!BG225/100)</f>
        <v/>
      </c>
      <c r="FW235" s="467" t="str">
        <f>IF(_tag_month_day!BH225="","",_tag_month_day!BH225/100)</f>
        <v/>
      </c>
      <c r="FX235" s="449" t="str">
        <f>IF(_tag_month_day!BI225="","",_tag_month_day!BI225/100)</f>
        <v/>
      </c>
      <c r="FY235" s="449" t="str">
        <f>IF(_tag_month_day!BJ225="","",_tag_month_day!BJ225/100)</f>
        <v/>
      </c>
      <c r="FZ235" s="468" t="str">
        <f>IF(_tag_month_day!BK225="","",_tag_month_day!BK225/100)</f>
        <v/>
      </c>
      <c r="GA235" s="449" t="str">
        <f>IF(_tag_month_day!BL225="","",_tag_month_day!BL225/100)</f>
        <v/>
      </c>
      <c r="GB235" s="467" t="str">
        <f>IF(_tag_month_day!BM225="","",_tag_month_day!BM225/100)</f>
        <v/>
      </c>
      <c r="GC235" s="431" t="str">
        <f>IF(_tag_month_day!BN225="","",_tag_month_day!BN225/100)</f>
        <v/>
      </c>
      <c r="GD235" s="431" t="str">
        <f>IF(_tag_month_day!BO225="","",_tag_month_day!BO225/100)</f>
        <v/>
      </c>
      <c r="GE235" s="431" t="str">
        <f>IF(_tag_month_day!BP225="","",_tag_month_day!BP225/100)</f>
        <v/>
      </c>
      <c r="GF235" s="431" t="str">
        <f>IF(_tag_month_day!BQ225="","",_tag_month_day!BQ225/100)</f>
        <v/>
      </c>
      <c r="GG235" s="431" t="str">
        <f>IF(_tag_month_day!BR225="","",_tag_month_day!BR225/100)</f>
        <v/>
      </c>
      <c r="GH235" s="431" t="str">
        <f>IF(_tag_month_day!BS225="","",_tag_month_day!BS225/100)</f>
        <v/>
      </c>
      <c r="GI235" s="467" t="str">
        <f>IF(_tag_month_day!BT225="","",_tag_month_day!BT225/100)</f>
        <v/>
      </c>
      <c r="GJ235" s="469" t="str">
        <f>IF(_tag_month_day!BU225="","",_tag_month_day!BU225/100)</f>
        <v/>
      </c>
      <c r="GK235" s="470">
        <f>GK234</f>
        <v>0.070000000000000007</v>
      </c>
      <c r="GL235" s="470">
        <f>GL234</f>
        <v>0.029999999999999999</v>
      </c>
      <c r="GM235" s="471" t="str">
        <f>IF(_tag_month_day!BX225="","",_tag_month_day!BX225/100)</f>
        <v/>
      </c>
      <c r="GN235" s="470">
        <f>GN234</f>
        <v>0.070000000000000007</v>
      </c>
      <c r="GO235" s="470">
        <f>GO234</f>
        <v>0.029999999999999999</v>
      </c>
      <c r="GP235" s="470">
        <f>GP234</f>
        <v>0.089999999999999997</v>
      </c>
      <c r="GQ235" s="470">
        <f>GQ234</f>
        <v>0.029999999999999999</v>
      </c>
      <c r="GR235" s="471" t="str">
        <f>IF(_tag_month_day!CA225="","",_tag_month_day!CA225/100)</f>
        <v/>
      </c>
      <c r="GS235" s="472">
        <f>GS234</f>
        <v>0.95299999999999996</v>
      </c>
      <c r="GT235" s="472">
        <f>GT234</f>
        <v>0.55000000000000004</v>
      </c>
      <c r="GU235" s="472">
        <f>GU234</f>
        <v>0.55000000000000004</v>
      </c>
      <c r="GV235" s="472">
        <f>GV234</f>
        <v>0.55000000000000004</v>
      </c>
      <c r="GW235" s="472">
        <f>GW234</f>
        <v>0.5</v>
      </c>
      <c r="GX235" s="472">
        <f>GX234</f>
        <v>0.93500000000000005</v>
      </c>
      <c r="GY235" s="472">
        <f>GY234</f>
        <v>0.14999999999999999</v>
      </c>
      <c r="GZ235" s="472">
        <f>GZ234</f>
        <v>1</v>
      </c>
      <c r="HA235" s="474">
        <f>HA234</f>
        <v>0.047</v>
      </c>
      <c r="HB235" s="474">
        <f>HB234</f>
        <v>0.45000000000000001</v>
      </c>
      <c r="HC235" s="474">
        <f>HC234</f>
        <v>0.45000000000000001</v>
      </c>
      <c r="HD235" s="474">
        <f>HD234</f>
        <v>0.45000000000000001</v>
      </c>
      <c r="HE235" s="474">
        <f>HE234</f>
        <v>0.5</v>
      </c>
      <c r="HF235" s="474">
        <f>HF234</f>
        <v>0.065000000000000002</v>
      </c>
      <c r="HG235" s="474">
        <f>HG234</f>
        <v>0.84999999999999998</v>
      </c>
      <c r="HH235" s="474">
        <f>HH234</f>
        <v>0</v>
      </c>
      <c r="HI235" s="10">
        <f>IF(BZ235&lt;&gt;"",CK235-BV235,0)</f>
        <v>0</v>
      </c>
      <c r="HJ235" s="10" t="e">
        <f>IF(AJ235&gt;0,AH235-AJ235,0)</f>
        <v>#VALUE!</v>
      </c>
      <c r="HK235" s="466">
        <f>HK234</f>
        <v>0.84999999999999998</v>
      </c>
      <c r="HL235" s="424">
        <f>HL234</f>
        <v>550000</v>
      </c>
      <c r="HM235" s="424">
        <f>HM234</f>
        <v>480000</v>
      </c>
      <c r="HN235" s="465" t="e">
        <f>(DJ235*EZ235+DK235*FH235+DL235*FM235+DM235*FR235+DN235*FW235+DO235*GB235+DS235*GI235+DP235*GM235+DR235*GR235)*1000*2</f>
        <v>#VALUE!</v>
      </c>
      <c r="HO235" s="465" t="e">
        <f>HN235*HK235*$HO$2/HL235*1000000</f>
        <v>#VALUE!</v>
      </c>
      <c r="HP235" s="465" t="e">
        <f>HN235*HK235*$HP$2/HM235*1000000</f>
        <v>#VALUE!</v>
      </c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</row>
    <row customFormat="1" r="236" s="0">
      <c r="A236" s="420">
        <v>225</v>
      </c>
      <c r="B236" s="421">
        <f ca="1">IF(D236=D235,B235,IF(D236="夜班",B235+1,B235))</f>
        <v>43595</v>
      </c>
      <c r="C236" s="422">
        <f>C235</f>
        <v>0.041666666666666699</v>
      </c>
      <c r="D236" s="10" t="str">
        <f ca="1">IF(HOUR(G236)&lt;8,"夜班",IF(HOUR(G236)&lt;16,"白班",IF(HOUR(G236)&lt;24,"中班",0)))</f>
        <v>夜班</v>
      </c>
      <c r="E236" s="10" t="e">
        <f ca="1">IF(F236=1,"甲",IF(F236=2,"乙",IF(F236=3,"丙",IF(F236=4,"丁",""))))</f>
        <v>#REF!</v>
      </c>
      <c r="F236" s="10" t="e">
        <f ca="1">SUMPRODUCT((成本日报!$A$3:$A$95=计划!B236)*(成本日报!$B$3:$B$95=计划!$D236),成本日报!$C$3:$C$95)</f>
        <v>#REF!</v>
      </c>
      <c r="G236" s="423">
        <f ca="1">G235+C235</f>
        <v>43595.33333333279</v>
      </c>
      <c r="H236" s="423">
        <f ca="1">$G236+$C236/60*10+$C236*0</f>
        <v>43595.340277777235</v>
      </c>
      <c r="I236" s="423">
        <f ca="1">$G236+$C236/60*18+$C236*0</f>
        <v>43595.345833332787</v>
      </c>
      <c r="J236" s="423">
        <f ca="1">$G236+$C236/60*0+$C236*1</f>
        <v>43595.374999999454</v>
      </c>
      <c r="K236" s="423">
        <f ca="1">$G236+$C236/60*30+$C236*2</f>
        <v>43595.437499999462</v>
      </c>
      <c r="L236" s="423">
        <f ca="1">$G236+$C236/60*0+$C236*3</f>
        <v>43595.45833333279</v>
      </c>
      <c r="M236" s="424" t="str">
        <f>IF(_tag_month_day!A226="","",_tag_month_day!A226)</f>
        <v/>
      </c>
      <c r="N236" s="424" t="str">
        <f>IF(_tag_month_day!B226="","",_tag_month_day!B226)</f>
        <v/>
      </c>
      <c r="O236" s="425" t="e">
        <f>IF(M236+N236=0,"",M236+N236)</f>
        <v>#VALUE!</v>
      </c>
      <c r="P236" s="424" t="str">
        <f>IF(_tag_month_day!C226="","",_tag_month_day!C226)</f>
        <v/>
      </c>
      <c r="Q236" s="424" t="str">
        <f>IF(_tag_month_day!D226="","",_tag_month_day!D226)</f>
        <v/>
      </c>
      <c r="R236" s="426" t="str">
        <f>IF(_tag_month_day!CB226="","",_tag_month_day!CB226/100)</f>
        <v/>
      </c>
      <c r="S236" s="427" t="str">
        <f>IF(_tag_month_day!E226="","",_tag_month_day!E226)</f>
        <v/>
      </c>
      <c r="T236" s="427" t="str">
        <f>IF(_tag_month_day!F226="","",_tag_month_day!F226)</f>
        <v/>
      </c>
      <c r="U236" s="428" t="e">
        <f>S236+T236</f>
        <v>#VALUE!</v>
      </c>
      <c r="V236" s="429" t="e">
        <f>U236/AJ236</f>
        <v>#VALUE!</v>
      </c>
      <c r="W236" s="430" t="str">
        <f>IF(_jhy_month_day!A226="","",_jhy_month_day!A226)</f>
        <v/>
      </c>
      <c r="X236" s="431" t="str">
        <f>IF(_jhy_month_day!B226="","",_jhy_month_day!B226/100)</f>
        <v/>
      </c>
      <c r="Y236" s="431" t="str">
        <f>IF(_jhy_month_day!C226="","",_jhy_month_day!C226/100)</f>
        <v/>
      </c>
      <c r="Z236" s="432">
        <f>Z232+1</f>
        <v>57</v>
      </c>
      <c r="AA236" s="433" t="str">
        <f>IF(_tag_month_day!G226="","",_tag_month_day!G226/100)</f>
        <v/>
      </c>
      <c r="AB236" s="433" t="str">
        <f>IF(_tag_month_day!H226="","",_tag_month_day!H226/100)</f>
        <v/>
      </c>
      <c r="AC236" s="434">
        <f>IF(X236="",AC235,BK236*($AV235*X236+$AW235*FD235+$AX235*FI235+$AY235*FN235+$AZ235*FS235+$BA235*FX235+$BG235*GE235)/(AV235*Y236+AX235*FK235+AW235*FF235+AY235*FP235+AZ235*FU235+BA235*FZ235+BG235*GG235+BB235*GK235+BC235*GN235+BD235*GP235))</f>
        <v>1.59963432013121</v>
      </c>
      <c r="AD236" s="435" t="str">
        <f>IF(AC236=AC235,"",AC236-AC235)</f>
        <v/>
      </c>
      <c r="AE236" s="436" t="str">
        <f>IF(1-AF236=0,"",(1-AF236))</f>
        <v/>
      </c>
      <c r="AF236" s="437">
        <v>1</v>
      </c>
      <c r="AG236" s="10" t="str">
        <f>AG235</f>
        <v>8B4</v>
      </c>
      <c r="AH236" s="438" t="str">
        <f>AH235</f>
        <v/>
      </c>
      <c r="AI236" s="424" t="e">
        <f>IF(ROUND(AJ236-AJ235,1)=0,"",AJ236-AJ235)</f>
        <v>#VALUE!</v>
      </c>
      <c r="AJ236" s="10" t="str">
        <f>IF(_tag_month_day!I226="","",_tag_month_day!I226)</f>
        <v/>
      </c>
      <c r="AK236" s="440"/>
      <c r="AL236" s="440"/>
      <c r="AM236" s="440"/>
      <c r="AN236" s="441">
        <f>AN235</f>
        <v>2</v>
      </c>
      <c r="AO236" s="441">
        <f>AO235</f>
        <v>8</v>
      </c>
      <c r="AP236" s="442" t="e">
        <f>(IF(AN236=0,AS235,AS235*(1+AO236/AN236)/(AR236+AO236/AN236)))+AT236</f>
        <v>#VALUE!</v>
      </c>
      <c r="AQ236" s="443" t="str">
        <f>IF(_tag_month_day!J226="","",_tag_month_day!J226/100)</f>
        <v/>
      </c>
      <c r="AR236" s="444">
        <f>AR235</f>
        <v>1.3</v>
      </c>
      <c r="AS236" s="445" t="e">
        <f>AQ236*(AN236*AR236+AO236)/(AN236+AO236)</f>
        <v>#VALUE!</v>
      </c>
      <c r="AT236" s="445" t="e">
        <f>(SUM(BE236:BF236)-SUM(BE235:BF235))*0.05</f>
        <v>#VALUE!</v>
      </c>
      <c r="AU236" s="446" t="str">
        <f>IF(_tag_month_day!CC226="","",IF(_tag_month_day!CC226&gt;0,_tag_month_day!CD226,_tag_month_day!CE226))</f>
        <v/>
      </c>
      <c r="AV236" s="447" t="str">
        <f>IF(_tag_month_day!L226="","",_tag_month_day!L226/100)</f>
        <v/>
      </c>
      <c r="AW236" s="431">
        <f>AW235</f>
        <v>0</v>
      </c>
      <c r="AX236" s="431">
        <f>AX235</f>
        <v>0</v>
      </c>
      <c r="AY236" s="431" t="str">
        <f>IF(_tag_month_day!M226="","",_tag_month_day!M226/100)</f>
        <v/>
      </c>
      <c r="AZ236" s="431" t="str">
        <f>IF(_tag_month_day!N226="","",_tag_month_day!N226/100)</f>
        <v/>
      </c>
      <c r="BA236" s="431" t="str">
        <f>IF(_tag_month_day!O226="","",_tag_month_day!O226/100)</f>
        <v/>
      </c>
      <c r="BB236" s="448" t="str">
        <f>IF(_tag_month_day!P226="","",_tag_month_day!P226/100)</f>
        <v/>
      </c>
      <c r="BC236" s="448">
        <f>BC235</f>
        <v>0</v>
      </c>
      <c r="BD236" s="448" t="str">
        <f>IF(_tag_month_day!Q226="","",_tag_month_day!Q226/100)</f>
        <v/>
      </c>
      <c r="BE236" s="449" t="str">
        <f>IF(_tag_month_day!R226="","",_tag_month_day!R226/100)</f>
        <v/>
      </c>
      <c r="BF236" s="388" t="e">
        <f>(AU236*(100+BE236*100))/(AJ236-AU236)/100</f>
        <v>#VALUE!</v>
      </c>
      <c r="BG236" s="450" t="e">
        <f>BE236+BF236</f>
        <v>#VALUE!</v>
      </c>
      <c r="BH236" s="451" t="e">
        <f>SUM(AV236:BF236)</f>
        <v>#VALUE!</v>
      </c>
      <c r="BI236" s="452" t="e">
        <f>IF(CX236=0,BI235,(DK236*查询!$R$5+DL236*查询!$Q$5+DM236*查询!$N$5+DN236*查询!$O$5+DO236*查询!$P$5)*AF236/CX236)</f>
        <v>#VALUE!</v>
      </c>
      <c r="BJ236" s="452" t="e">
        <f>IF(CX236=0,BJ235,(DP236*查询!$S$5+DQ236*查询!$T$5+DR236*查询!$U$5)*AF236/CX236)</f>
        <v>#VALUE!</v>
      </c>
      <c r="BK236" s="452">
        <f>BK235</f>
        <v>1</v>
      </c>
      <c r="BL236" s="453" t="e">
        <f>SUMPRODUCT((AV236:BA236)*(GS236:GX236))/((GS236:GX236)+SUM(BB236:BD236)*GY236+BG236*GZ236)</f>
        <v>#VALUE!</v>
      </c>
      <c r="BM236" s="453" t="e">
        <f>BK236*($AV236*FB236+$AW236*FD236+$AX236*FI236+$AY236*FN236+$AZ236*FS236+$BA236*FX236+$BG236*GE236)/(AV236*EY236+AX236*FK236+AW236*FF236+AY236*FP236+AZ236*FU236+BA236*FZ236+BG236*GG236+BB236*GK236+BC236*GN236+BD236*GP236)</f>
        <v>#VALUE!</v>
      </c>
      <c r="BN236" s="453" t="e">
        <f>($AV236*FC236+$AX236*FJ236+$AW236*FE236+$AY236*FO236+$AZ236*FT236+$BA236*FY236+$BG236*GF236)/($AV236*FA236+BG236*GH236+BB236*GL236+BC236*GO236+BD236*GQ236+BA236*GA236)</f>
        <v>#VALUE!</v>
      </c>
      <c r="BO236" s="454" t="e">
        <f>SUMPRODUCT(AV236:BA236*GS236:GX236)/(GS236:GX236+(BB236+BC236+BD236)*GY236+BG236)</f>
        <v>#VALUE!</v>
      </c>
      <c r="BP236" s="454" t="e">
        <f>SUMPRODUCT(AV236:BA236*GS236:GX236)/(GS236:GX236+(BB236+BC236+BD236)*GY236+BG236)</f>
        <v>#VALUE!</v>
      </c>
      <c r="BQ236" s="454" t="e">
        <f>SUMPRODUCT(AV236:BA236*GS236:GX236)/(GS236:GX236+(BB236+BC236+BD236)*GY236+BG236)</f>
        <v>#VALUE!</v>
      </c>
      <c r="BR236" s="453" t="str">
        <f>IF(_tag_month_day!T226="","",_tag_month_day!T226)</f>
        <v/>
      </c>
      <c r="BS236" s="453" t="str">
        <f>IF(_tag_month_day!U226="","",_tag_month_day!U226)</f>
        <v/>
      </c>
      <c r="BT236" s="455" t="str">
        <f>IF(CK236="","",IF((CK236&gt;=BV236-0.12)*(CK236&lt;=BV236+0.12),"合格","不合格"))</f>
        <v/>
      </c>
      <c r="BU236" s="456" t="str">
        <f>IF(_tag_month_day!V226="","",_tag_month_day!V226)</f>
        <v/>
      </c>
      <c r="BV236" s="457" t="str">
        <f>IF(_tag_month_day!W226="","",_tag_month_day!W226)</f>
        <v/>
      </c>
      <c r="BW236" s="458" t="str">
        <f>IF(_tag_month_day!X226="","",_tag_month_day!X226)</f>
        <v/>
      </c>
      <c r="BX236" s="458" t="str">
        <f>IF(_tag_month_day!Y226="","",_tag_month_day!Y226)</f>
        <v/>
      </c>
      <c r="BY236" s="459">
        <f ca="1">L236</f>
        <v>43595.45833333279</v>
      </c>
      <c r="BZ236" s="460" t="s">
        <v>429</v>
      </c>
      <c r="CA236" s="461">
        <v>0.44791666666666702</v>
      </c>
      <c r="CB236" s="424" t="str">
        <f>IF(_tag_month_day!Z226="","",_tag_month_day!Z226)</f>
        <v/>
      </c>
      <c r="CC236" s="424" t="str">
        <f>IF(_tag_month_day!AA226="","",_tag_month_day!AA226)</f>
        <v/>
      </c>
      <c r="CD236" s="424" t="str">
        <f>IF(_tag_month_day!AB226="","",_tag_month_day!AB226)</f>
        <v/>
      </c>
      <c r="CE236" s="424" t="str">
        <f>IF(_tag_month_day!AC226="","",_tag_month_day!AC226)</f>
        <v/>
      </c>
      <c r="CF236" s="424" t="str">
        <f>IF(_tag_month_day!AD226="","",_tag_month_day!AD226)</f>
        <v/>
      </c>
      <c r="CG236" s="424" t="str">
        <f>IF(_tag_month_day!AE226="","",_tag_month_day!AE226)</f>
        <v/>
      </c>
      <c r="CH236" s="424" t="str">
        <f>IF(_tag_month_day!AF226="","",_tag_month_day!AF226)</f>
        <v/>
      </c>
      <c r="CI236" s="424" t="str">
        <f>IF(_tag_month_day!AG226="","",_tag_month_day!AG226)</f>
        <v/>
      </c>
      <c r="CJ236" s="424" t="str">
        <f>IF(_tag_month_day!AH226="","",_tag_month_day!AH226)</f>
        <v/>
      </c>
      <c r="CK236" s="424" t="str">
        <f>IF(_tag_month_day!AI226="","",_tag_month_day!AI226)</f>
        <v/>
      </c>
      <c r="CL236" s="4" t="str">
        <f>IF(_tag_month_day!AJ226="","",_tag_month_day!AJ226)</f>
        <v/>
      </c>
      <c r="CM236" s="4" t="str">
        <f>IF(_tag_month_day!AK226="","",_tag_month_day!AK226)</f>
        <v/>
      </c>
      <c r="CN236" s="4" t="str">
        <f>IF(_tag_month_day!AL226="","",_tag_month_day!AL226)</f>
        <v/>
      </c>
      <c r="CO236" s="4" t="str">
        <f>IF(_tag_month_day!AM226="","",_tag_month_day!AM226)</f>
        <v/>
      </c>
      <c r="CP236" s="4" t="str">
        <f>IF(_tag_month_day!AN226="","",_tag_month_day!AN226)</f>
        <v/>
      </c>
      <c r="CQ236" s="4" t="str">
        <f>IF(_tag_month_day!AO226="","",_tag_month_day!AO226)</f>
        <v/>
      </c>
      <c r="CR236" s="462" t="str">
        <f>IF(_tag_month_day!AP226="","",_tag_month_day!AP226)</f>
        <v/>
      </c>
      <c r="CS236" s="463" t="str">
        <f>IF(_tag_month_day!AQ226="","",_tag_month_day!AQ226)</f>
        <v/>
      </c>
      <c r="CT236" s="4" t="str">
        <f>IF(_tag_month_day!AR226="","",_tag_month_day!AR226)</f>
        <v/>
      </c>
      <c r="CU236" s="464" t="e">
        <f>DU236/AJ236</f>
        <v>#VALUE!</v>
      </c>
      <c r="CV236" s="451" t="e">
        <f>BG236/BH236</f>
        <v>#VALUE!</v>
      </c>
      <c r="CW236" s="465" t="e">
        <f>AJ236*(1-CV236)*CU236*AF236</f>
        <v>#VALUE!</v>
      </c>
      <c r="CX236" s="465" t="e">
        <f>CW236*94%</f>
        <v>#VALUE!</v>
      </c>
      <c r="CY236" s="466" t="e">
        <f>IF(CX236=0,0,DS236/(DS236+CX236))</f>
        <v>#VALUE!</v>
      </c>
      <c r="CZ236" s="465" t="e">
        <f>$AJ236*EF236</f>
        <v>#VALUE!</v>
      </c>
      <c r="DA236" s="465" t="e">
        <f>$AJ236*EG236</f>
        <v>#VALUE!</v>
      </c>
      <c r="DB236" s="465" t="e">
        <f>$AJ236*EH236</f>
        <v>#VALUE!</v>
      </c>
      <c r="DC236" s="465" t="e">
        <f>$AJ236*EI236</f>
        <v>#VALUE!</v>
      </c>
      <c r="DD236" s="465" t="e">
        <f>$AJ236*EJ236</f>
        <v>#VALUE!</v>
      </c>
      <c r="DE236" s="465" t="e">
        <f>$AJ236*EK236</f>
        <v>#VALUE!</v>
      </c>
      <c r="DF236" s="465" t="e">
        <f>$AJ236*EL236</f>
        <v>#VALUE!</v>
      </c>
      <c r="DG236" s="465" t="e">
        <f>$AJ236*EM236</f>
        <v>#VALUE!</v>
      </c>
      <c r="DH236" s="465" t="e">
        <f>$AJ236*EN236</f>
        <v>#VALUE!</v>
      </c>
      <c r="DI236" s="465" t="e">
        <f>$AJ236*EO236</f>
        <v>#VALUE!</v>
      </c>
      <c r="DJ236" s="465" t="e">
        <f>CZ236*(1-EP236)</f>
        <v>#VALUE!</v>
      </c>
      <c r="DK236" s="465" t="e">
        <f>DA236*(1-ER236)</f>
        <v>#VALUE!</v>
      </c>
      <c r="DL236" s="465" t="e">
        <f>DB236*(1-EQ236)</f>
        <v>#VALUE!</v>
      </c>
      <c r="DM236" s="465" t="e">
        <f>DC236*(1-ES236)</f>
        <v>#VALUE!</v>
      </c>
      <c r="DN236" s="465" t="e">
        <f>DD236*(1-ET236)</f>
        <v>#VALUE!</v>
      </c>
      <c r="DO236" s="465" t="e">
        <f>DE236</f>
        <v>#VALUE!</v>
      </c>
      <c r="DP236" s="465" t="e">
        <f>DF236*(1-EU236)</f>
        <v>#VALUE!</v>
      </c>
      <c r="DQ236" s="465" t="e">
        <f>DG236*(1-EV236)</f>
        <v>#VALUE!</v>
      </c>
      <c r="DR236" s="465" t="e">
        <f>DH236*(1-EW236)</f>
        <v>#VALUE!</v>
      </c>
      <c r="DS236" s="465" t="e">
        <f>DI236</f>
        <v>#VALUE!</v>
      </c>
      <c r="DT236" s="465" t="e">
        <f>SUM(DJ236:DS236)</f>
        <v>#VALUE!</v>
      </c>
      <c r="DU236" s="465" t="e">
        <f>(GS236:GX236)+(DP236+DQ236+DR236)*GY236+DS236</f>
        <v>#VALUE!</v>
      </c>
      <c r="DV236" s="451" t="e">
        <f>AV236/$BH236/(1-EP236)</f>
        <v>#VALUE!</v>
      </c>
      <c r="DW236" s="451" t="e">
        <f>AW236/$BH236/(1-ER236)</f>
        <v>#VALUE!</v>
      </c>
      <c r="DX236" s="451" t="e">
        <f>AX236/$BH236/(1-EQ236)</f>
        <v>#VALUE!</v>
      </c>
      <c r="DY236" s="451" t="e">
        <f>AY236/$BH236/(1-ES236)</f>
        <v>#VALUE!</v>
      </c>
      <c r="DZ236" s="451" t="e">
        <f>AZ236/$BH236/(1-ET236)</f>
        <v>#VALUE!</v>
      </c>
      <c r="EA236" s="451" t="e">
        <f>BA236/$BH236/(1-AX236)</f>
        <v>#VALUE!</v>
      </c>
      <c r="EB236" s="451" t="e">
        <f>BB236/$BH236/(1-EU236)</f>
        <v>#VALUE!</v>
      </c>
      <c r="EC236" s="451" t="e">
        <f>BC236/$BH236/(1-EV236)</f>
        <v>#VALUE!</v>
      </c>
      <c r="ED236" s="451" t="e">
        <f>BD236/$BH236/(1-EW236)</f>
        <v>#VALUE!</v>
      </c>
      <c r="EE236" s="451" t="e">
        <f>BG236/BH236</f>
        <v>#VALUE!</v>
      </c>
      <c r="EF236" s="451" t="e">
        <f>DV236/SUM($DV236:$EE236)</f>
        <v>#VALUE!</v>
      </c>
      <c r="EG236" s="451" t="e">
        <f>DW236/SUM($DV236:$EE236)</f>
        <v>#VALUE!</v>
      </c>
      <c r="EH236" s="451" t="e">
        <f>DX236/SUM($DV236:$EE236)</f>
        <v>#VALUE!</v>
      </c>
      <c r="EI236" s="451" t="e">
        <f>DY236/SUM($DV236:$EE236)</f>
        <v>#VALUE!</v>
      </c>
      <c r="EJ236" s="451" t="e">
        <f>DZ236/SUM($DV236:$EE236)</f>
        <v>#VALUE!</v>
      </c>
      <c r="EK236" s="451" t="e">
        <f>EA236/SUM($DV236:$EE236)</f>
        <v>#VALUE!</v>
      </c>
      <c r="EL236" s="451" t="e">
        <f>EB236/SUM($DV236:$EE236)</f>
        <v>#VALUE!</v>
      </c>
      <c r="EM236" s="451" t="e">
        <f>EC236/SUM($DV236:$EE236)</f>
        <v>#VALUE!</v>
      </c>
      <c r="EN236" s="451" t="e">
        <f>ED236/SUM($DV236:$EE236)</f>
        <v>#VALUE!</v>
      </c>
      <c r="EO236" s="451" t="e">
        <f>EE236/SUM($DV236:$EE236)</f>
        <v>#VALUE!</v>
      </c>
      <c r="EP236" s="450">
        <f>EP235</f>
        <v>0.080000000000000002</v>
      </c>
      <c r="EQ236" s="450">
        <f>EQ235</f>
        <v>0.014999999999999999</v>
      </c>
      <c r="ER236" s="450">
        <f>ER235</f>
        <v>0.014999999999999999</v>
      </c>
      <c r="ES236" s="450">
        <f>ES235</f>
        <v>0.014999999999999999</v>
      </c>
      <c r="ET236" s="450">
        <f>ET235</f>
        <v>0.014999999999999999</v>
      </c>
      <c r="EU236" s="450">
        <f>EU235</f>
        <v>0.089999999999999997</v>
      </c>
      <c r="EV236" s="450">
        <f>EV235</f>
        <v>0.089999999999999997</v>
      </c>
      <c r="EW236" s="450">
        <f>EW235</f>
        <v>0.089999999999999997</v>
      </c>
      <c r="EX236" s="431" t="str">
        <f>IF(_tag_month_day!AS226="","",_tag_month_day!AS226/100)</f>
        <v/>
      </c>
      <c r="EY236" s="431" t="str">
        <f>IF(_tag_month_day!AT226="","",_tag_month_day!AT226/100)</f>
        <v/>
      </c>
      <c r="EZ236" s="431" t="str">
        <f>IF(_tag_month_day!AU226="","",_tag_month_day!AU226/100)</f>
        <v/>
      </c>
      <c r="FA236" s="431" t="str">
        <f>IF(_tag_month_day!AV226="","",_tag_month_day!AV226/100)</f>
        <v/>
      </c>
      <c r="FB236" s="431" t="str">
        <f>IF(_tag_month_day!AW226="","",_tag_month_day!AW226/100)</f>
        <v/>
      </c>
      <c r="FC236" s="431" t="str">
        <f>IF(_tag_month_day!AX226="","",_tag_month_day!AX226/100)</f>
        <v/>
      </c>
      <c r="FD236" s="449" t="str">
        <f>IF(_tag_month_day!AY226="","",_tag_month_day!AY226/100)</f>
        <v/>
      </c>
      <c r="FE236" s="449" t="str">
        <f>IF(_tag_month_day!AZ226="","",_tag_month_day!AZ226/100)</f>
        <v/>
      </c>
      <c r="FF236" s="449" t="str">
        <f>IF(_tag_month_day!BA226="","",_tag_month_day!BA226/100)</f>
        <v/>
      </c>
      <c r="FG236" s="449" t="str">
        <f>IF(_tag_month_day!BB226="","",_tag_month_day!BB226/100)</f>
        <v/>
      </c>
      <c r="FH236" s="467" t="str">
        <f>IF(_tag_month_day!BC226="","",_tag_month_day!BC226/100)</f>
        <v/>
      </c>
      <c r="FI236" s="449">
        <f>FI235</f>
        <v>0.40999999999999998</v>
      </c>
      <c r="FJ236" s="449">
        <f>FJ235</f>
        <v>0.11</v>
      </c>
      <c r="FK236" s="449">
        <f>FK235</f>
        <v>0.014999999999999999</v>
      </c>
      <c r="FL236" s="449">
        <f>FL235</f>
        <v>0</v>
      </c>
      <c r="FM236" s="467">
        <f>FM235</f>
        <v>0.0001</v>
      </c>
      <c r="FN236" s="449">
        <f>FN235</f>
        <v>0.32000000000000001</v>
      </c>
      <c r="FO236" s="449">
        <f>FO235</f>
        <v>0.20000000000000001</v>
      </c>
      <c r="FP236" s="449">
        <f>FP235</f>
        <v>0.01</v>
      </c>
      <c r="FQ236" s="449">
        <f>FQ235</f>
        <v>0</v>
      </c>
      <c r="FR236" s="467">
        <f>FR235</f>
        <v>0.0001</v>
      </c>
      <c r="FS236" s="449" t="str">
        <f>IF(_tag_month_day!BD226="","",_tag_month_day!BD226/100)</f>
        <v/>
      </c>
      <c r="FT236" s="449" t="str">
        <f>IF(_tag_month_day!BE226="","",_tag_month_day!BE226/100)</f>
        <v/>
      </c>
      <c r="FU236" s="449" t="str">
        <f>IF(_tag_month_day!BF226="","",_tag_month_day!BF226/100)</f>
        <v/>
      </c>
      <c r="FV236" s="449" t="str">
        <f>IF(_tag_month_day!BG226="","",_tag_month_day!BG226/100)</f>
        <v/>
      </c>
      <c r="FW236" s="467" t="str">
        <f>IF(_tag_month_day!BH226="","",_tag_month_day!BH226/100)</f>
        <v/>
      </c>
      <c r="FX236" s="449" t="str">
        <f>IF(_tag_month_day!BI226="","",_tag_month_day!BI226/100)</f>
        <v/>
      </c>
      <c r="FY236" s="449" t="str">
        <f>IF(_tag_month_day!BJ226="","",_tag_month_day!BJ226/100)</f>
        <v/>
      </c>
      <c r="FZ236" s="468" t="str">
        <f>IF(_tag_month_day!BK226="","",_tag_month_day!BK226/100)</f>
        <v/>
      </c>
      <c r="GA236" s="449" t="str">
        <f>IF(_tag_month_day!BL226="","",_tag_month_day!BL226/100)</f>
        <v/>
      </c>
      <c r="GB236" s="467" t="str">
        <f>IF(_tag_month_day!BM226="","",_tag_month_day!BM226/100)</f>
        <v/>
      </c>
      <c r="GC236" s="431" t="str">
        <f>IF(_tag_month_day!BN226="","",_tag_month_day!BN226/100)</f>
        <v/>
      </c>
      <c r="GD236" s="431" t="str">
        <f>IF(_tag_month_day!BO226="","",_tag_month_day!BO226/100)</f>
        <v/>
      </c>
      <c r="GE236" s="431" t="str">
        <f>IF(_tag_month_day!BP226="","",_tag_month_day!BP226/100)</f>
        <v/>
      </c>
      <c r="GF236" s="431" t="str">
        <f>IF(_tag_month_day!BQ226="","",_tag_month_day!BQ226/100)</f>
        <v/>
      </c>
      <c r="GG236" s="431" t="str">
        <f>IF(_tag_month_day!BR226="","",_tag_month_day!BR226/100)</f>
        <v/>
      </c>
      <c r="GH236" s="431" t="str">
        <f>IF(_tag_month_day!BS226="","",_tag_month_day!BS226/100)</f>
        <v/>
      </c>
      <c r="GI236" s="467" t="str">
        <f>IF(_tag_month_day!BT226="","",_tag_month_day!BT226/100)</f>
        <v/>
      </c>
      <c r="GJ236" s="469" t="str">
        <f>IF(_tag_month_day!BU226="","",_tag_month_day!BU226/100)</f>
        <v/>
      </c>
      <c r="GK236" s="470">
        <f>GK235</f>
        <v>0.070000000000000007</v>
      </c>
      <c r="GL236" s="470">
        <f>GL235</f>
        <v>0.029999999999999999</v>
      </c>
      <c r="GM236" s="471" t="str">
        <f>IF(_tag_month_day!BX226="","",_tag_month_day!BX226/100)</f>
        <v/>
      </c>
      <c r="GN236" s="470">
        <f>GN235</f>
        <v>0.070000000000000007</v>
      </c>
      <c r="GO236" s="470">
        <f>GO235</f>
        <v>0.029999999999999999</v>
      </c>
      <c r="GP236" s="470">
        <f>GP235</f>
        <v>0.089999999999999997</v>
      </c>
      <c r="GQ236" s="470">
        <f>GQ235</f>
        <v>0.029999999999999999</v>
      </c>
      <c r="GR236" s="471" t="str">
        <f>IF(_tag_month_day!CA226="","",_tag_month_day!CA226/100)</f>
        <v/>
      </c>
      <c r="GS236" s="472">
        <f>GS235</f>
        <v>0.95299999999999996</v>
      </c>
      <c r="GT236" s="472">
        <f>GT235</f>
        <v>0.55000000000000004</v>
      </c>
      <c r="GU236" s="472">
        <f>GU235</f>
        <v>0.55000000000000004</v>
      </c>
      <c r="GV236" s="472">
        <f>GV235</f>
        <v>0.55000000000000004</v>
      </c>
      <c r="GW236" s="472">
        <f>GW235</f>
        <v>0.5</v>
      </c>
      <c r="GX236" s="472">
        <f>GX235</f>
        <v>0.93500000000000005</v>
      </c>
      <c r="GY236" s="472">
        <f>GY235</f>
        <v>0.14999999999999999</v>
      </c>
      <c r="GZ236" s="472">
        <f>GZ235</f>
        <v>1</v>
      </c>
      <c r="HA236" s="474">
        <f>HA235</f>
        <v>0.047</v>
      </c>
      <c r="HB236" s="474">
        <f>HB235</f>
        <v>0.45000000000000001</v>
      </c>
      <c r="HC236" s="474">
        <f>HC235</f>
        <v>0.45000000000000001</v>
      </c>
      <c r="HD236" s="474">
        <f>HD235</f>
        <v>0.45000000000000001</v>
      </c>
      <c r="HE236" s="474">
        <f>HE235</f>
        <v>0.5</v>
      </c>
      <c r="HF236" s="474">
        <f>HF235</f>
        <v>0.065000000000000002</v>
      </c>
      <c r="HG236" s="474">
        <f>HG235</f>
        <v>0.84999999999999998</v>
      </c>
      <c r="HH236" s="474">
        <f>HH235</f>
        <v>0</v>
      </c>
      <c r="HI236" s="10" t="e">
        <f>IF(BZ236&lt;&gt;"",CK236-BV236,0)</f>
        <v>#VALUE!</v>
      </c>
      <c r="HJ236" s="10" t="e">
        <f>IF(AJ236&gt;0,AH236-AJ236,0)</f>
        <v>#VALUE!</v>
      </c>
      <c r="HK236" s="466">
        <f>HK235</f>
        <v>0.84999999999999998</v>
      </c>
      <c r="HL236" s="424">
        <f>HL235</f>
        <v>550000</v>
      </c>
      <c r="HM236" s="424">
        <f>HM235</f>
        <v>480000</v>
      </c>
      <c r="HN236" s="465" t="e">
        <f>(DJ236*EZ236+DK236*FH236+DL236*FM236+DM236*FR236+DN236*FW236+DO236*GB236+DS236*GI236+DP236*GM236+DR236*GR236)*1000*2</f>
        <v>#VALUE!</v>
      </c>
      <c r="HO236" s="465" t="e">
        <f>HN236*HK236*$HO$2/HL236*1000000</f>
        <v>#VALUE!</v>
      </c>
      <c r="HP236" s="465" t="e">
        <f>HN236*HK236*$HP$2/HM236*1000000</f>
        <v>#VALUE!</v>
      </c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</row>
    <row customFormat="1" r="237" s="0">
      <c r="A237" s="420">
        <v>226</v>
      </c>
      <c r="B237" s="421">
        <f ca="1">IF(D237=D236,B236,IF(D237="夜班",B236+1,B236))</f>
        <v>43595</v>
      </c>
      <c r="C237" s="422">
        <f>C236</f>
        <v>0.041666666666666699</v>
      </c>
      <c r="D237" s="10" t="str">
        <f ca="1">IF(HOUR(G237)&lt;8,"夜班",IF(HOUR(G237)&lt;16,"白班",IF(HOUR(G237)&lt;24,"中班",0)))</f>
        <v>白班</v>
      </c>
      <c r="E237" s="10" t="e">
        <f ca="1">IF(F237=1,"甲",IF(F237=2,"乙",IF(F237=3,"丙",IF(F237=4,"丁",""))))</f>
        <v>#REF!</v>
      </c>
      <c r="F237" s="10" t="e">
        <f ca="1">SUMPRODUCT((成本日报!$A$3:$A$95=计划!B237)*(成本日报!$B$3:$B$95=计划!$D237),成本日报!$C$3:$C$95)</f>
        <v>#REF!</v>
      </c>
      <c r="G237" s="423">
        <f ca="1">G236+C236</f>
        <v>43595.374999999454</v>
      </c>
      <c r="H237" s="423">
        <f ca="1">$G237+$C237/60*10+$C237*0</f>
        <v>43595.3819444439</v>
      </c>
      <c r="I237" s="423">
        <f ca="1">$G237+$C237/60*18+$C237*0</f>
        <v>43595.387499999451</v>
      </c>
      <c r="J237" s="423">
        <f ca="1">$G237+$C237/60*0+$C237*1</f>
        <v>43595.416666666119</v>
      </c>
      <c r="K237" s="423">
        <f ca="1">$G237+$C237/60*30+$C237*2</f>
        <v>43595.479166666126</v>
      </c>
      <c r="L237" s="423">
        <f ca="1">$G237+$C237/60*0+$C237*3</f>
        <v>43595.499999999454</v>
      </c>
      <c r="M237" s="424" t="str">
        <f>IF(_tag_month_day!A227="","",_tag_month_day!A227)</f>
        <v/>
      </c>
      <c r="N237" s="424" t="str">
        <f>IF(_tag_month_day!B227="","",_tag_month_day!B227)</f>
        <v/>
      </c>
      <c r="O237" s="425" t="e">
        <f>IF(M237+N237=0,"",M237+N237)</f>
        <v>#VALUE!</v>
      </c>
      <c r="P237" s="424" t="str">
        <f>IF(_tag_month_day!C227="","",_tag_month_day!C227)</f>
        <v/>
      </c>
      <c r="Q237" s="424" t="str">
        <f>IF(_tag_month_day!D227="","",_tag_month_day!D227)</f>
        <v/>
      </c>
      <c r="R237" s="426" t="str">
        <f>IF(_tag_month_day!CB227="","",_tag_month_day!CB227/100)</f>
        <v/>
      </c>
      <c r="S237" s="427" t="str">
        <f>IF(_tag_month_day!E227="","",_tag_month_day!E227)</f>
        <v/>
      </c>
      <c r="T237" s="427" t="str">
        <f>IF(_tag_month_day!F227="","",_tag_month_day!F227)</f>
        <v/>
      </c>
      <c r="U237" s="428" t="e">
        <f>S237+T237</f>
        <v>#VALUE!</v>
      </c>
      <c r="V237" s="429" t="e">
        <f>U237/AJ237</f>
        <v>#VALUE!</v>
      </c>
      <c r="W237" s="430" t="str">
        <f>IF(_jhy_month_day!A227="","",_jhy_month_day!A227)</f>
        <v/>
      </c>
      <c r="X237" s="430" t="str">
        <f>IF(_jhy_month_day!B227="","",_jhy_month_day!B227/100)</f>
        <v/>
      </c>
      <c r="Y237" s="430" t="str">
        <f>IF(_jhy_month_day!C227="","",_jhy_month_day!C227/100)</f>
        <v/>
      </c>
      <c r="Z237" s="432">
        <f>Z233+1</f>
        <v>57</v>
      </c>
      <c r="AA237" s="433" t="str">
        <f>IF(_tag_month_day!G227="","",_tag_month_day!G227/100)</f>
        <v/>
      </c>
      <c r="AB237" s="433" t="str">
        <f>IF(_tag_month_day!H227="","",_tag_month_day!H227/100)</f>
        <v/>
      </c>
      <c r="AC237" s="434">
        <f>IF(X237="",AC236,BK237*($AV236*X237+$AW236*FD236+$AX236*FI236+$AY236*FN236+$AZ236*FS236+$BA236*FX236+$BG236*GE236)/(AV236*Y237+AX236*FK236+AW236*FF236+AY236*FP236+AZ236*FU236+BA236*FZ236+BG236*GG236+BB236*GK236+BC236*GN236+BD236*GP236))</f>
        <v>1.59963432013121</v>
      </c>
      <c r="AD237" s="435" t="str">
        <f>IF(AC237=AC236,"",AC237-AC236)</f>
        <v/>
      </c>
      <c r="AE237" s="436" t="str">
        <f>IF(1-AF237=0,"",(1-AF237))</f>
        <v/>
      </c>
      <c r="AF237" s="437">
        <v>1</v>
      </c>
      <c r="AG237" s="10" t="str">
        <f>AG236</f>
        <v>8B4</v>
      </c>
      <c r="AH237" s="438" t="str">
        <f>AH236</f>
        <v/>
      </c>
      <c r="AI237" s="424" t="e">
        <f>IF(ROUND(AJ237-AJ236,1)=0,"",AJ237-AJ236)</f>
        <v>#VALUE!</v>
      </c>
      <c r="AJ237" s="10" t="str">
        <f>IF(_tag_month_day!I227="","",_tag_month_day!I227)</f>
        <v/>
      </c>
      <c r="AK237" s="440"/>
      <c r="AL237" s="440"/>
      <c r="AM237" s="440"/>
      <c r="AN237" s="441">
        <f>AN236</f>
        <v>2</v>
      </c>
      <c r="AO237" s="441">
        <f>AO236</f>
        <v>8</v>
      </c>
      <c r="AP237" s="442" t="e">
        <f>(IF(AN237=0,AS236,AS236*(1+AO237/AN237)/(AR237+AO237/AN237)))+AT237</f>
        <v>#VALUE!</v>
      </c>
      <c r="AQ237" s="443" t="str">
        <f>IF(_tag_month_day!J227="","",_tag_month_day!J227/100)</f>
        <v/>
      </c>
      <c r="AR237" s="444">
        <f>AR236</f>
        <v>1.3</v>
      </c>
      <c r="AS237" s="445" t="e">
        <f>AQ237*(AN237*AR237+AO237)/(AN237+AO237)</f>
        <v>#VALUE!</v>
      </c>
      <c r="AT237" s="445" t="e">
        <f>(SUM(BE237:BF237)-SUM(BE236:BF236))*0.05</f>
        <v>#VALUE!</v>
      </c>
      <c r="AU237" s="446" t="str">
        <f>IF(_tag_month_day!CC227="","",IF(_tag_month_day!CC227&gt;0,_tag_month_day!CD227,_tag_month_day!CE227))</f>
        <v/>
      </c>
      <c r="AV237" s="447" t="str">
        <f>IF(_tag_month_day!L227="","",_tag_month_day!L227/100)</f>
        <v/>
      </c>
      <c r="AW237" s="431">
        <f>AW236</f>
        <v>0</v>
      </c>
      <c r="AX237" s="431">
        <f>AX236</f>
        <v>0</v>
      </c>
      <c r="AY237" s="431" t="str">
        <f>IF(_tag_month_day!M227="","",_tag_month_day!M227/100)</f>
        <v/>
      </c>
      <c r="AZ237" s="431" t="str">
        <f>IF(_tag_month_day!N227="","",_tag_month_day!N227/100)</f>
        <v/>
      </c>
      <c r="BA237" s="431" t="str">
        <f>IF(_tag_month_day!O227="","",_tag_month_day!O227/100)</f>
        <v/>
      </c>
      <c r="BB237" s="448" t="str">
        <f>IF(_tag_month_day!P227="","",_tag_month_day!P227/100)</f>
        <v/>
      </c>
      <c r="BC237" s="448">
        <f>BC236</f>
        <v>0</v>
      </c>
      <c r="BD237" s="448" t="str">
        <f>IF(_tag_month_day!Q227="","",_tag_month_day!Q227/100)</f>
        <v/>
      </c>
      <c r="BE237" s="449" t="str">
        <f>IF(_tag_month_day!R227="","",_tag_month_day!R227/100)</f>
        <v/>
      </c>
      <c r="BF237" s="388" t="e">
        <f>(AU237*(100+BE237*100))/(AJ237-AU237)/100</f>
        <v>#VALUE!</v>
      </c>
      <c r="BG237" s="450" t="e">
        <f>BE237+BF237</f>
        <v>#VALUE!</v>
      </c>
      <c r="BH237" s="451" t="e">
        <f>SUM(AV237:BF237)</f>
        <v>#VALUE!</v>
      </c>
      <c r="BI237" s="452" t="e">
        <f>IF(CX237=0,BI236,(DK237*查询!$R$5+DL237*查询!$Q$5+DM237*查询!$N$5+DN237*查询!$O$5+DO237*查询!$P$5)*AF237/CX237)</f>
        <v>#VALUE!</v>
      </c>
      <c r="BJ237" s="452" t="e">
        <f>IF(CX237=0,BJ236,(DP237*查询!$S$5+DQ237*查询!$T$5+DR237*查询!$U$5)*AF237/CX237)</f>
        <v>#VALUE!</v>
      </c>
      <c r="BK237" s="452">
        <f>BK236</f>
        <v>1</v>
      </c>
      <c r="BL237" s="453" t="e">
        <f>SUMPRODUCT((AV237:BA237)*(GS237:GX237))/((GS237:GX237)+SUM(BB237:BD237)*GY237+BG237*GZ237)</f>
        <v>#VALUE!</v>
      </c>
      <c r="BM237" s="453" t="e">
        <f>BK237*($AV237*FB237+$AW237*FD237+$AX237*FI237+$AY237*FN237+$AZ237*FS237+$BA237*FX237+$BG237*GE237)/(AV237*EY237+AX237*FK237+AW237*FF237+AY237*FP237+AZ237*FU237+BA237*FZ237+BG237*GG237+BB237*GK237+BC237*GN237+BD237*GP237)</f>
        <v>#VALUE!</v>
      </c>
      <c r="BN237" s="453" t="e">
        <f>($AV237*FC237+$AX237*FJ237+$AW237*FE237+$AY237*FO237+$AZ237*FT237+$BA237*FY237+$BG237*GF237)/($AV237*FA237+BG237*GH237+BB237*GL237+BC237*GO237+BD237*GQ237+BA237*GA237)</f>
        <v>#VALUE!</v>
      </c>
      <c r="BO237" s="454" t="e">
        <f>SUMPRODUCT(AV237:BA237*GS237:GX237)/(GS237:GX237+(BB237+BC237+BD237)*GY237+BG237)</f>
        <v>#VALUE!</v>
      </c>
      <c r="BP237" s="454" t="e">
        <f>SUMPRODUCT(AV237:BA237*GS237:GX237)/(GS237:GX237+(BB237+BC237+BD237)*GY237+BG237)</f>
        <v>#VALUE!</v>
      </c>
      <c r="BQ237" s="454" t="e">
        <f>SUMPRODUCT(AV237:BA237*GS237:GX237)/(GS237:GX237+(BB237+BC237+BD237)*GY237+BG237)</f>
        <v>#VALUE!</v>
      </c>
      <c r="BR237" s="453" t="str">
        <f>IF(_tag_month_day!T227="","",_tag_month_day!T227)</f>
        <v/>
      </c>
      <c r="BS237" s="453" t="str">
        <f>IF(_tag_month_day!U227="","",_tag_month_day!U227)</f>
        <v/>
      </c>
      <c r="BT237" s="455" t="str">
        <f>IF(CK237="","",IF((CK237&gt;=BV237-0.12)*(CK237&lt;=BV237+0.12),"合格","不合格"))</f>
        <v/>
      </c>
      <c r="BU237" s="456" t="str">
        <f>IF(_tag_month_day!V227="","",_tag_month_day!V227)</f>
        <v/>
      </c>
      <c r="BV237" s="457" t="str">
        <f>IF(_tag_month_day!W227="","",_tag_month_day!W227)</f>
        <v/>
      </c>
      <c r="BW237" s="458" t="str">
        <f>IF(_tag_month_day!X227="","",_tag_month_day!X227)</f>
        <v/>
      </c>
      <c r="BX237" s="458" t="str">
        <f>IF(_tag_month_day!Y227="","",_tag_month_day!Y227)</f>
        <v/>
      </c>
      <c r="BY237" s="459">
        <f ca="1">L237</f>
        <v>43595.499999999454</v>
      </c>
      <c r="BZ237" s="460"/>
      <c r="CA237" s="461"/>
      <c r="CB237" s="424" t="str">
        <f>IF(_tag_month_day!Z227="","",_tag_month_day!Z227)</f>
        <v/>
      </c>
      <c r="CC237" s="424" t="str">
        <f>IF(_tag_month_day!AA227="","",_tag_month_day!AA227)</f>
        <v/>
      </c>
      <c r="CD237" s="424" t="str">
        <f>IF(_tag_month_day!AB227="","",_tag_month_day!AB227)</f>
        <v/>
      </c>
      <c r="CE237" s="424" t="str">
        <f>IF(_tag_month_day!AC227="","",_tag_month_day!AC227)</f>
        <v/>
      </c>
      <c r="CF237" s="424" t="str">
        <f>IF(_tag_month_day!AD227="","",_tag_month_day!AD227)</f>
        <v/>
      </c>
      <c r="CG237" s="424" t="str">
        <f>IF(_tag_month_day!AE227="","",_tag_month_day!AE227)</f>
        <v/>
      </c>
      <c r="CH237" s="424" t="str">
        <f>IF(_tag_month_day!AF227="","",_tag_month_day!AF227)</f>
        <v/>
      </c>
      <c r="CI237" s="424" t="str">
        <f>IF(_tag_month_day!AG227="","",_tag_month_day!AG227)</f>
        <v/>
      </c>
      <c r="CJ237" s="424" t="str">
        <f>IF(_tag_month_day!AH227="","",_tag_month_day!AH227)</f>
        <v/>
      </c>
      <c r="CK237" s="424" t="str">
        <f>IF(_tag_month_day!AI227="","",_tag_month_day!AI227)</f>
        <v/>
      </c>
      <c r="CL237" s="4" t="str">
        <f>IF(_tag_month_day!AJ227="","",_tag_month_day!AJ227)</f>
        <v/>
      </c>
      <c r="CM237" s="4" t="str">
        <f>IF(_tag_month_day!AK227="","",_tag_month_day!AK227)</f>
        <v/>
      </c>
      <c r="CN237" s="4" t="str">
        <f>IF(_tag_month_day!AL227="","",_tag_month_day!AL227)</f>
        <v/>
      </c>
      <c r="CO237" s="4" t="str">
        <f>IF(_tag_month_day!AM227="","",_tag_month_day!AM227)</f>
        <v/>
      </c>
      <c r="CP237" s="4" t="str">
        <f>IF(_tag_month_day!AN227="","",_tag_month_day!AN227)</f>
        <v/>
      </c>
      <c r="CQ237" s="4" t="str">
        <f>IF(_tag_month_day!AO227="","",_tag_month_day!AO227)</f>
        <v/>
      </c>
      <c r="CR237" s="462" t="str">
        <f>IF(_tag_month_day!AP227="","",_tag_month_day!AP227)</f>
        <v/>
      </c>
      <c r="CS237" s="463" t="str">
        <f>IF(_tag_month_day!AQ227="","",_tag_month_day!AQ227)</f>
        <v/>
      </c>
      <c r="CT237" s="4" t="str">
        <f>IF(_tag_month_day!AR227="","",_tag_month_day!AR227)</f>
        <v/>
      </c>
      <c r="CU237" s="464" t="e">
        <f>DU237/AJ237</f>
        <v>#VALUE!</v>
      </c>
      <c r="CV237" s="451" t="e">
        <f>BG237/BH237</f>
        <v>#VALUE!</v>
      </c>
      <c r="CW237" s="465" t="e">
        <f>AJ237*(1-CV237)*CU237*AF237</f>
        <v>#VALUE!</v>
      </c>
      <c r="CX237" s="465" t="e">
        <f>CW237*94%</f>
        <v>#VALUE!</v>
      </c>
      <c r="CY237" s="466" t="e">
        <f>IF(CX237=0,0,DS237/(DS237+CX237))</f>
        <v>#VALUE!</v>
      </c>
      <c r="CZ237" s="465" t="e">
        <f>$AJ237*EF237</f>
        <v>#VALUE!</v>
      </c>
      <c r="DA237" s="465" t="e">
        <f>$AJ237*EG237</f>
        <v>#VALUE!</v>
      </c>
      <c r="DB237" s="465" t="e">
        <f>$AJ237*EH237</f>
        <v>#VALUE!</v>
      </c>
      <c r="DC237" s="465" t="e">
        <f>$AJ237*EI237</f>
        <v>#VALUE!</v>
      </c>
      <c r="DD237" s="465" t="e">
        <f>$AJ237*EJ237</f>
        <v>#VALUE!</v>
      </c>
      <c r="DE237" s="465" t="e">
        <f>$AJ237*EK237</f>
        <v>#VALUE!</v>
      </c>
      <c r="DF237" s="465" t="e">
        <f>$AJ237*EL237</f>
        <v>#VALUE!</v>
      </c>
      <c r="DG237" s="465" t="e">
        <f>$AJ237*EM237</f>
        <v>#VALUE!</v>
      </c>
      <c r="DH237" s="465" t="e">
        <f>$AJ237*EN237</f>
        <v>#VALUE!</v>
      </c>
      <c r="DI237" s="465" t="e">
        <f>$AJ237*EO237</f>
        <v>#VALUE!</v>
      </c>
      <c r="DJ237" s="465" t="e">
        <f>CZ237*(1-EP237)</f>
        <v>#VALUE!</v>
      </c>
      <c r="DK237" s="465" t="e">
        <f>DA237*(1-ER237)</f>
        <v>#VALUE!</v>
      </c>
      <c r="DL237" s="465" t="e">
        <f>DB237*(1-EQ237)</f>
        <v>#VALUE!</v>
      </c>
      <c r="DM237" s="465" t="e">
        <f>DC237*(1-ES237)</f>
        <v>#VALUE!</v>
      </c>
      <c r="DN237" s="465" t="e">
        <f>DD237*(1-ET237)</f>
        <v>#VALUE!</v>
      </c>
      <c r="DO237" s="465" t="e">
        <f>DE237</f>
        <v>#VALUE!</v>
      </c>
      <c r="DP237" s="465" t="e">
        <f>DF237*(1-EU237)</f>
        <v>#VALUE!</v>
      </c>
      <c r="DQ237" s="465" t="e">
        <f>DG237*(1-EV237)</f>
        <v>#VALUE!</v>
      </c>
      <c r="DR237" s="465" t="e">
        <f>DH237*(1-EW237)</f>
        <v>#VALUE!</v>
      </c>
      <c r="DS237" s="465" t="e">
        <f>DI237</f>
        <v>#VALUE!</v>
      </c>
      <c r="DT237" s="465" t="e">
        <f>SUM(DJ237:DS237)</f>
        <v>#VALUE!</v>
      </c>
      <c r="DU237" s="465" t="e">
        <f>(GS237:GX237)+(DP237+DQ237+DR237)*GY237+DS237</f>
        <v>#VALUE!</v>
      </c>
      <c r="DV237" s="451" t="e">
        <f>AV237/$BH237/(1-EP237)</f>
        <v>#VALUE!</v>
      </c>
      <c r="DW237" s="451" t="e">
        <f>AW237/$BH237/(1-ER237)</f>
        <v>#VALUE!</v>
      </c>
      <c r="DX237" s="451" t="e">
        <f>AX237/$BH237/(1-EQ237)</f>
        <v>#VALUE!</v>
      </c>
      <c r="DY237" s="451" t="e">
        <f>AY237/$BH237/(1-ES237)</f>
        <v>#VALUE!</v>
      </c>
      <c r="DZ237" s="451" t="e">
        <f>AZ237/$BH237/(1-ET237)</f>
        <v>#VALUE!</v>
      </c>
      <c r="EA237" s="451" t="e">
        <f>BA237/$BH237/(1-AX237)</f>
        <v>#VALUE!</v>
      </c>
      <c r="EB237" s="451" t="e">
        <f>BB237/$BH237/(1-EU237)</f>
        <v>#VALUE!</v>
      </c>
      <c r="EC237" s="451" t="e">
        <f>BC237/$BH237/(1-EV237)</f>
        <v>#VALUE!</v>
      </c>
      <c r="ED237" s="451" t="e">
        <f>BD237/$BH237/(1-EW237)</f>
        <v>#VALUE!</v>
      </c>
      <c r="EE237" s="451" t="e">
        <f>BG237/BH237</f>
        <v>#VALUE!</v>
      </c>
      <c r="EF237" s="451" t="e">
        <f>DV237/SUM($DV237:$EE237)</f>
        <v>#VALUE!</v>
      </c>
      <c r="EG237" s="451" t="e">
        <f>DW237/SUM($DV237:$EE237)</f>
        <v>#VALUE!</v>
      </c>
      <c r="EH237" s="451" t="e">
        <f>DX237/SUM($DV237:$EE237)</f>
        <v>#VALUE!</v>
      </c>
      <c r="EI237" s="451" t="e">
        <f>DY237/SUM($DV237:$EE237)</f>
        <v>#VALUE!</v>
      </c>
      <c r="EJ237" s="451" t="e">
        <f>DZ237/SUM($DV237:$EE237)</f>
        <v>#VALUE!</v>
      </c>
      <c r="EK237" s="451" t="e">
        <f>EA237/SUM($DV237:$EE237)</f>
        <v>#VALUE!</v>
      </c>
      <c r="EL237" s="451" t="e">
        <f>EB237/SUM($DV237:$EE237)</f>
        <v>#VALUE!</v>
      </c>
      <c r="EM237" s="451" t="e">
        <f>EC237/SUM($DV237:$EE237)</f>
        <v>#VALUE!</v>
      </c>
      <c r="EN237" s="451" t="e">
        <f>ED237/SUM($DV237:$EE237)</f>
        <v>#VALUE!</v>
      </c>
      <c r="EO237" s="451" t="e">
        <f>EE237/SUM($DV237:$EE237)</f>
        <v>#VALUE!</v>
      </c>
      <c r="EP237" s="450">
        <f>EP236</f>
        <v>0.080000000000000002</v>
      </c>
      <c r="EQ237" s="450">
        <f>EQ236</f>
        <v>0.014999999999999999</v>
      </c>
      <c r="ER237" s="450">
        <f>ER236</f>
        <v>0.014999999999999999</v>
      </c>
      <c r="ES237" s="450">
        <f>ES236</f>
        <v>0.014999999999999999</v>
      </c>
      <c r="ET237" s="450">
        <f>ET236</f>
        <v>0.014999999999999999</v>
      </c>
      <c r="EU237" s="450">
        <f>EU236</f>
        <v>0.089999999999999997</v>
      </c>
      <c r="EV237" s="450">
        <f>EV236</f>
        <v>0.089999999999999997</v>
      </c>
      <c r="EW237" s="450">
        <f>EW236</f>
        <v>0.089999999999999997</v>
      </c>
      <c r="EX237" s="431" t="str">
        <f>IF(_tag_month_day!AS227="","",_tag_month_day!AS227/100)</f>
        <v/>
      </c>
      <c r="EY237" s="431" t="str">
        <f>IF(_tag_month_day!AT227="","",_tag_month_day!AT227/100)</f>
        <v/>
      </c>
      <c r="EZ237" s="431" t="str">
        <f>IF(_tag_month_day!AU227="","",_tag_month_day!AU227/100)</f>
        <v/>
      </c>
      <c r="FA237" s="431" t="str">
        <f>IF(_tag_month_day!AV227="","",_tag_month_day!AV227/100)</f>
        <v/>
      </c>
      <c r="FB237" s="431" t="str">
        <f>IF(_tag_month_day!AW227="","",_tag_month_day!AW227/100)</f>
        <v/>
      </c>
      <c r="FC237" s="431" t="str">
        <f>IF(_tag_month_day!AX227="","",_tag_month_day!AX227/100)</f>
        <v/>
      </c>
      <c r="FD237" s="449" t="str">
        <f>IF(_tag_month_day!AY227="","",_tag_month_day!AY227/100)</f>
        <v/>
      </c>
      <c r="FE237" s="449" t="str">
        <f>IF(_tag_month_day!AZ227="","",_tag_month_day!AZ227/100)</f>
        <v/>
      </c>
      <c r="FF237" s="449" t="str">
        <f>IF(_tag_month_day!BA227="","",_tag_month_day!BA227/100)</f>
        <v/>
      </c>
      <c r="FG237" s="449" t="str">
        <f>IF(_tag_month_day!BB227="","",_tag_month_day!BB227/100)</f>
        <v/>
      </c>
      <c r="FH237" s="467" t="str">
        <f>IF(_tag_month_day!BC227="","",_tag_month_day!BC227/100)</f>
        <v/>
      </c>
      <c r="FI237" s="449">
        <f>FI236</f>
        <v>0.40999999999999998</v>
      </c>
      <c r="FJ237" s="449">
        <f>FJ236</f>
        <v>0.11</v>
      </c>
      <c r="FK237" s="449">
        <f>FK236</f>
        <v>0.014999999999999999</v>
      </c>
      <c r="FL237" s="449">
        <f>FL236</f>
        <v>0</v>
      </c>
      <c r="FM237" s="467">
        <f>FM236</f>
        <v>0.0001</v>
      </c>
      <c r="FN237" s="449">
        <f>FN236</f>
        <v>0.32000000000000001</v>
      </c>
      <c r="FO237" s="449">
        <f>FO236</f>
        <v>0.20000000000000001</v>
      </c>
      <c r="FP237" s="449">
        <f>FP236</f>
        <v>0.01</v>
      </c>
      <c r="FQ237" s="449">
        <f>FQ236</f>
        <v>0</v>
      </c>
      <c r="FR237" s="467">
        <f>FR236</f>
        <v>0.0001</v>
      </c>
      <c r="FS237" s="449" t="str">
        <f>IF(_tag_month_day!BD227="","",_tag_month_day!BD227/100)</f>
        <v/>
      </c>
      <c r="FT237" s="449" t="str">
        <f>IF(_tag_month_day!BE227="","",_tag_month_day!BE227/100)</f>
        <v/>
      </c>
      <c r="FU237" s="449" t="str">
        <f>IF(_tag_month_day!BF227="","",_tag_month_day!BF227/100)</f>
        <v/>
      </c>
      <c r="FV237" s="449" t="str">
        <f>IF(_tag_month_day!BG227="","",_tag_month_day!BG227/100)</f>
        <v/>
      </c>
      <c r="FW237" s="467" t="str">
        <f>IF(_tag_month_day!BH227="","",_tag_month_day!BH227/100)</f>
        <v/>
      </c>
      <c r="FX237" s="449" t="str">
        <f>IF(_tag_month_day!BI227="","",_tag_month_day!BI227/100)</f>
        <v/>
      </c>
      <c r="FY237" s="449" t="str">
        <f>IF(_tag_month_day!BJ227="","",_tag_month_day!BJ227/100)</f>
        <v/>
      </c>
      <c r="FZ237" s="468" t="str">
        <f>IF(_tag_month_day!BK227="","",_tag_month_day!BK227/100)</f>
        <v/>
      </c>
      <c r="GA237" s="449" t="str">
        <f>IF(_tag_month_day!BL227="","",_tag_month_day!BL227/100)</f>
        <v/>
      </c>
      <c r="GB237" s="467" t="str">
        <f>IF(_tag_month_day!BM227="","",_tag_month_day!BM227/100)</f>
        <v/>
      </c>
      <c r="GC237" s="431" t="str">
        <f>IF(_tag_month_day!BN227="","",_tag_month_day!BN227/100)</f>
        <v/>
      </c>
      <c r="GD237" s="431" t="str">
        <f>IF(_tag_month_day!BO227="","",_tag_month_day!BO227/100)</f>
        <v/>
      </c>
      <c r="GE237" s="431" t="str">
        <f>IF(_tag_month_day!BP227="","",_tag_month_day!BP227/100)</f>
        <v/>
      </c>
      <c r="GF237" s="431" t="str">
        <f>IF(_tag_month_day!BQ227="","",_tag_month_day!BQ227/100)</f>
        <v/>
      </c>
      <c r="GG237" s="431" t="str">
        <f>IF(_tag_month_day!BR227="","",_tag_month_day!BR227/100)</f>
        <v/>
      </c>
      <c r="GH237" s="431" t="str">
        <f>IF(_tag_month_day!BS227="","",_tag_month_day!BS227/100)</f>
        <v/>
      </c>
      <c r="GI237" s="467" t="str">
        <f>IF(_tag_month_day!BT227="","",_tag_month_day!BT227/100)</f>
        <v/>
      </c>
      <c r="GJ237" s="469" t="str">
        <f>IF(_tag_month_day!BU227="","",_tag_month_day!BU227/100)</f>
        <v/>
      </c>
      <c r="GK237" s="470">
        <f>GK236</f>
        <v>0.070000000000000007</v>
      </c>
      <c r="GL237" s="470">
        <f>GL236</f>
        <v>0.029999999999999999</v>
      </c>
      <c r="GM237" s="471" t="str">
        <f>IF(_tag_month_day!BX227="","",_tag_month_day!BX227/100)</f>
        <v/>
      </c>
      <c r="GN237" s="470">
        <f>GN236</f>
        <v>0.070000000000000007</v>
      </c>
      <c r="GO237" s="470">
        <f>GO236</f>
        <v>0.029999999999999999</v>
      </c>
      <c r="GP237" s="470">
        <f>GP236</f>
        <v>0.089999999999999997</v>
      </c>
      <c r="GQ237" s="470">
        <f>GQ236</f>
        <v>0.029999999999999999</v>
      </c>
      <c r="GR237" s="471" t="str">
        <f>IF(_tag_month_day!CA227="","",_tag_month_day!CA227/100)</f>
        <v/>
      </c>
      <c r="GS237" s="472">
        <f>GS236</f>
        <v>0.95299999999999996</v>
      </c>
      <c r="GT237" s="472">
        <f>GT236</f>
        <v>0.55000000000000004</v>
      </c>
      <c r="GU237" s="472">
        <f>GU236</f>
        <v>0.55000000000000004</v>
      </c>
      <c r="GV237" s="472">
        <f>GV236</f>
        <v>0.55000000000000004</v>
      </c>
      <c r="GW237" s="472">
        <f>GW236</f>
        <v>0.5</v>
      </c>
      <c r="GX237" s="472">
        <f>GX236</f>
        <v>0.93500000000000005</v>
      </c>
      <c r="GY237" s="472">
        <f>GY236</f>
        <v>0.14999999999999999</v>
      </c>
      <c r="GZ237" s="472">
        <f>GZ236</f>
        <v>1</v>
      </c>
      <c r="HA237" s="474">
        <f>HA236</f>
        <v>0.047</v>
      </c>
      <c r="HB237" s="474">
        <f>HB236</f>
        <v>0.45000000000000001</v>
      </c>
      <c r="HC237" s="474">
        <f>HC236</f>
        <v>0.45000000000000001</v>
      </c>
      <c r="HD237" s="474">
        <f>HD236</f>
        <v>0.45000000000000001</v>
      </c>
      <c r="HE237" s="474">
        <f>HE236</f>
        <v>0.5</v>
      </c>
      <c r="HF237" s="474">
        <f>HF236</f>
        <v>0.065000000000000002</v>
      </c>
      <c r="HG237" s="474">
        <f>HG236</f>
        <v>0.84999999999999998</v>
      </c>
      <c r="HH237" s="474">
        <f>HH236</f>
        <v>0</v>
      </c>
      <c r="HI237" s="10">
        <f>IF(BZ237&lt;&gt;"",CK237-BV237,0)</f>
        <v>0</v>
      </c>
      <c r="HJ237" s="10" t="e">
        <f>IF(AJ237&gt;0,AH237-AJ237,0)</f>
        <v>#VALUE!</v>
      </c>
      <c r="HK237" s="466">
        <f>HK236</f>
        <v>0.84999999999999998</v>
      </c>
      <c r="HL237" s="424">
        <f>HL236</f>
        <v>550000</v>
      </c>
      <c r="HM237" s="424">
        <f>HM236</f>
        <v>480000</v>
      </c>
      <c r="HN237" s="465" t="e">
        <f>(DJ237*EZ237+DK237*FH237+DL237*FM237+DM237*FR237+DN237*FW237+DO237*GB237+DS237*GI237+DP237*GM237+DR237*GR237)*1000*2</f>
        <v>#VALUE!</v>
      </c>
      <c r="HO237" s="465" t="e">
        <f>HN237*HK237*$HO$2/HL237*1000000</f>
        <v>#VALUE!</v>
      </c>
      <c r="HP237" s="465" t="e">
        <f>HN237*HK237*$HP$2/HM237*1000000</f>
        <v>#VALUE!</v>
      </c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</row>
    <row customFormat="1" r="238" s="0">
      <c r="A238" s="420">
        <v>227</v>
      </c>
      <c r="B238" s="421">
        <f ca="1">IF(D238=D237,B237,IF(D238="夜班",B237+1,B237))</f>
        <v>43595</v>
      </c>
      <c r="C238" s="422">
        <f>C237</f>
        <v>0.041666666666666699</v>
      </c>
      <c r="D238" s="10" t="str">
        <f ca="1">IF(HOUR(G238)&lt;8,"夜班",IF(HOUR(G238)&lt;16,"白班",IF(HOUR(G238)&lt;24,"中班",0)))</f>
        <v>白班</v>
      </c>
      <c r="E238" s="10" t="e">
        <f ca="1">IF(F238=1,"甲",IF(F238=2,"乙",IF(F238=3,"丙",IF(F238=4,"丁",""))))</f>
        <v>#REF!</v>
      </c>
      <c r="F238" s="10" t="e">
        <f ca="1">SUMPRODUCT((成本日报!$A$3:$A$95=计划!B238)*(成本日报!$B$3:$B$95=计划!$D238),成本日报!$C$3:$C$95)</f>
        <v>#REF!</v>
      </c>
      <c r="G238" s="423">
        <f ca="1">G237+C237</f>
        <v>43595.416666666119</v>
      </c>
      <c r="H238" s="423">
        <f ca="1">$G238+$C238/60*10+$C238*0</f>
        <v>43595.423611110564</v>
      </c>
      <c r="I238" s="423">
        <f ca="1">$G238+$C238/60*18+$C238*0</f>
        <v>43595.429166666116</v>
      </c>
      <c r="J238" s="423">
        <f ca="1">$G238+$C238/60*0+$C238*1</f>
        <v>43595.458333332783</v>
      </c>
      <c r="K238" s="423">
        <f ca="1">$G238+$C238/60*30+$C238*2</f>
        <v>43595.52083333279</v>
      </c>
      <c r="L238" s="423">
        <f ca="1">$G238+$C238/60*0+$C238*3</f>
        <v>43595.541666666119</v>
      </c>
      <c r="M238" s="424" t="str">
        <f>IF(_tag_month_day!A228="","",_tag_month_day!A228)</f>
        <v/>
      </c>
      <c r="N238" s="424" t="str">
        <f>IF(_tag_month_day!B228="","",_tag_month_day!B228)</f>
        <v/>
      </c>
      <c r="O238" s="425" t="e">
        <f>IF(M238+N238=0,"",M238+N238)</f>
        <v>#VALUE!</v>
      </c>
      <c r="P238" s="424" t="str">
        <f>IF(_tag_month_day!C228="","",_tag_month_day!C228)</f>
        <v/>
      </c>
      <c r="Q238" s="424" t="str">
        <f>IF(_tag_month_day!D228="","",_tag_month_day!D228)</f>
        <v/>
      </c>
      <c r="R238" s="426" t="str">
        <f>IF(_tag_month_day!CB228="","",_tag_month_day!CB228/100)</f>
        <v/>
      </c>
      <c r="S238" s="427" t="str">
        <f>IF(_tag_month_day!E228="","",_tag_month_day!E228)</f>
        <v/>
      </c>
      <c r="T238" s="427" t="str">
        <f>IF(_tag_month_day!F228="","",_tag_month_day!F228)</f>
        <v/>
      </c>
      <c r="U238" s="428" t="e">
        <f>S238+T238</f>
        <v>#VALUE!</v>
      </c>
      <c r="V238" s="429" t="e">
        <f>U238/AJ238</f>
        <v>#VALUE!</v>
      </c>
      <c r="W238" s="430" t="str">
        <f>IF(_jhy_month_day!A228="","",_jhy_month_day!A228)</f>
        <v/>
      </c>
      <c r="X238" s="431" t="str">
        <f>IF(_jhy_month_day!B228="","",_jhy_month_day!B228/100)</f>
        <v/>
      </c>
      <c r="Y238" s="431" t="str">
        <f>IF(_jhy_month_day!C228="","",_jhy_month_day!C228/100)</f>
        <v/>
      </c>
      <c r="Z238" s="432">
        <f>Z234+1</f>
        <v>57</v>
      </c>
      <c r="AA238" s="433" t="str">
        <f>IF(_tag_month_day!G228="","",_tag_month_day!G228/100)</f>
        <v/>
      </c>
      <c r="AB238" s="433" t="str">
        <f>IF(_tag_month_day!H228="","",_tag_month_day!H228/100)</f>
        <v/>
      </c>
      <c r="AC238" s="434">
        <f>IF(X238="",AC237,BK238*($AV237*X238+$AW237*FD237+$AX237*FI237+$AY237*FN237+$AZ237*FS237+$BA237*FX237+$BG237*GE237)/(AV237*Y238+AX237*FK237+AW237*FF237+AY237*FP237+AZ237*FU237+BA237*FZ237+BG237*GG237+BB237*GK237+BC237*GN237+BD237*GP237))</f>
        <v>1.59963432013121</v>
      </c>
      <c r="AD238" s="435" t="str">
        <f>IF(AC238=AC237,"",AC238-AC237)</f>
        <v/>
      </c>
      <c r="AE238" s="436" t="str">
        <f>IF(1-AF238=0,"",(1-AF238))</f>
        <v/>
      </c>
      <c r="AF238" s="437">
        <v>1</v>
      </c>
      <c r="AG238" s="10" t="str">
        <f>AG237</f>
        <v>8B4</v>
      </c>
      <c r="AH238" s="438" t="str">
        <f>AH237</f>
        <v/>
      </c>
      <c r="AI238" s="424" t="e">
        <f>IF(ROUND(AJ238-AJ237,1)=0,"",AJ238-AJ237)</f>
        <v>#VALUE!</v>
      </c>
      <c r="AJ238" s="10" t="str">
        <f>IF(_tag_month_day!I228="","",_tag_month_day!I228)</f>
        <v/>
      </c>
      <c r="AK238" s="440"/>
      <c r="AL238" s="440"/>
      <c r="AM238" s="440"/>
      <c r="AN238" s="441">
        <f>AN237</f>
        <v>2</v>
      </c>
      <c r="AO238" s="441">
        <f>AO237</f>
        <v>8</v>
      </c>
      <c r="AP238" s="442" t="e">
        <f>(IF(AN238=0,AS237,AS237*(1+AO238/AN238)/(AR238+AO238/AN238)))+AT238</f>
        <v>#VALUE!</v>
      </c>
      <c r="AQ238" s="443" t="str">
        <f>IF(_tag_month_day!J228="","",_tag_month_day!J228/100)</f>
        <v/>
      </c>
      <c r="AR238" s="444">
        <f>AR237</f>
        <v>1.3</v>
      </c>
      <c r="AS238" s="445" t="e">
        <f>AQ238*(AN238*AR238+AO238)/(AN238+AO238)</f>
        <v>#VALUE!</v>
      </c>
      <c r="AT238" s="445" t="e">
        <f>(SUM(BE238:BF238)-SUM(BE237:BF237))*0.05</f>
        <v>#VALUE!</v>
      </c>
      <c r="AU238" s="446" t="str">
        <f>IF(_tag_month_day!CC228="","",IF(_tag_month_day!CC228&gt;0,_tag_month_day!CD228,_tag_month_day!CE228))</f>
        <v/>
      </c>
      <c r="AV238" s="447" t="str">
        <f>IF(_tag_month_day!L228="","",_tag_month_day!L228/100)</f>
        <v/>
      </c>
      <c r="AW238" s="431">
        <f>AW237</f>
        <v>0</v>
      </c>
      <c r="AX238" s="431">
        <f>AX237</f>
        <v>0</v>
      </c>
      <c r="AY238" s="431" t="str">
        <f>IF(_tag_month_day!M228="","",_tag_month_day!M228/100)</f>
        <v/>
      </c>
      <c r="AZ238" s="431" t="str">
        <f>IF(_tag_month_day!N228="","",_tag_month_day!N228/100)</f>
        <v/>
      </c>
      <c r="BA238" s="431" t="str">
        <f>IF(_tag_month_day!O228="","",_tag_month_day!O228/100)</f>
        <v/>
      </c>
      <c r="BB238" s="448" t="str">
        <f>IF(_tag_month_day!P228="","",_tag_month_day!P228/100)</f>
        <v/>
      </c>
      <c r="BC238" s="448">
        <f>BC237</f>
        <v>0</v>
      </c>
      <c r="BD238" s="448" t="str">
        <f>IF(_tag_month_day!Q228="","",_tag_month_day!Q228/100)</f>
        <v/>
      </c>
      <c r="BE238" s="449" t="str">
        <f>IF(_tag_month_day!R228="","",_tag_month_day!R228/100)</f>
        <v/>
      </c>
      <c r="BF238" s="388" t="e">
        <f>(AU238*(100+BE238*100))/(AJ238-AU238)/100</f>
        <v>#VALUE!</v>
      </c>
      <c r="BG238" s="450" t="e">
        <f>BE238+BF238</f>
        <v>#VALUE!</v>
      </c>
      <c r="BH238" s="451" t="e">
        <f>SUM(AV238:BF238)</f>
        <v>#VALUE!</v>
      </c>
      <c r="BI238" s="452" t="e">
        <f>IF(CX238=0,BI237,(DK238*查询!$R$5+DL238*查询!$Q$5+DM238*查询!$N$5+DN238*查询!$O$5+DO238*查询!$P$5)*AF238/CX238)</f>
        <v>#VALUE!</v>
      </c>
      <c r="BJ238" s="452" t="e">
        <f>IF(CX238=0,BJ237,(DP238*查询!$S$5+DQ238*查询!$T$5+DR238*查询!$U$5)*AF238/CX238)</f>
        <v>#VALUE!</v>
      </c>
      <c r="BK238" s="452">
        <f>BK237</f>
        <v>1</v>
      </c>
      <c r="BL238" s="453" t="e">
        <f>SUMPRODUCT((AV238:BA238)*(GS238:GX238))/((GS238:GX238)+SUM(BB238:BD238)*GY238+BG238*GZ238)</f>
        <v>#VALUE!</v>
      </c>
      <c r="BM238" s="453" t="e">
        <f>BK238*($AV238*FB238+$AW238*FD238+$AX238*FI238+$AY238*FN238+$AZ238*FS238+$BA238*FX238+$BG238*GE238)/(AV238*EY238+AX238*FK238+AW238*FF238+AY238*FP238+AZ238*FU238+BA238*FZ238+BG238*GG238+BB238*GK238+BC238*GN238+BD238*GP238)</f>
        <v>#VALUE!</v>
      </c>
      <c r="BN238" s="453" t="e">
        <f>($AV238*FC238+$AX238*FJ238+$AW238*FE238+$AY238*FO238+$AZ238*FT238+$BA238*FY238+$BG238*GF238)/($AV238*FA238+BG238*GH238+BB238*GL238+BC238*GO238+BD238*GQ238+BA238*GA238)</f>
        <v>#VALUE!</v>
      </c>
      <c r="BO238" s="454" t="e">
        <f>SUMPRODUCT(AV238:BA238*GS238:GX238)/(GS238:GX238+(BB238+BC238+BD238)*GY238+BG238)</f>
        <v>#VALUE!</v>
      </c>
      <c r="BP238" s="454" t="e">
        <f>SUMPRODUCT(AV238:BA238*GS238:GX238)/(GS238:GX238+(BB238+BC238+BD238)*GY238+BG238)</f>
        <v>#VALUE!</v>
      </c>
      <c r="BQ238" s="454" t="e">
        <f>SUMPRODUCT(AV238:BA238*GS238:GX238)/(GS238:GX238+(BB238+BC238+BD238)*GY238+BG238)</f>
        <v>#VALUE!</v>
      </c>
      <c r="BR238" s="453" t="str">
        <f>IF(_tag_month_day!T228="","",_tag_month_day!T228)</f>
        <v/>
      </c>
      <c r="BS238" s="453" t="str">
        <f>IF(_tag_month_day!U228="","",_tag_month_day!U228)</f>
        <v/>
      </c>
      <c r="BT238" s="455" t="str">
        <f>IF(CK238="","",IF((CK238&gt;=BV238-0.12)*(CK238&lt;=BV238+0.12),"合格","不合格"))</f>
        <v/>
      </c>
      <c r="BU238" s="456" t="str">
        <f>IF(_tag_month_day!V228="","",_tag_month_day!V228)</f>
        <v/>
      </c>
      <c r="BV238" s="457" t="str">
        <f>IF(_tag_month_day!W228="","",_tag_month_day!W228)</f>
        <v/>
      </c>
      <c r="BW238" s="458" t="str">
        <f>IF(_tag_month_day!X228="","",_tag_month_day!X228)</f>
        <v/>
      </c>
      <c r="BX238" s="458" t="str">
        <f>IF(_tag_month_day!Y228="","",_tag_month_day!Y228)</f>
        <v/>
      </c>
      <c r="BY238" s="459">
        <f ca="1">L238</f>
        <v>43595.541666666119</v>
      </c>
      <c r="BZ238" s="460"/>
      <c r="CA238" s="461"/>
      <c r="CB238" s="424" t="str">
        <f>IF(_tag_month_day!Z228="","",_tag_month_day!Z228)</f>
        <v/>
      </c>
      <c r="CC238" s="424" t="str">
        <f>IF(_tag_month_day!AA228="","",_tag_month_day!AA228)</f>
        <v/>
      </c>
      <c r="CD238" s="424" t="str">
        <f>IF(_tag_month_day!AB228="","",_tag_month_day!AB228)</f>
        <v/>
      </c>
      <c r="CE238" s="424" t="str">
        <f>IF(_tag_month_day!AC228="","",_tag_month_day!AC228)</f>
        <v/>
      </c>
      <c r="CF238" s="424" t="str">
        <f>IF(_tag_month_day!AD228="","",_tag_month_day!AD228)</f>
        <v/>
      </c>
      <c r="CG238" s="424" t="str">
        <f>IF(_tag_month_day!AE228="","",_tag_month_day!AE228)</f>
        <v/>
      </c>
      <c r="CH238" s="424" t="str">
        <f>IF(_tag_month_day!AF228="","",_tag_month_day!AF228)</f>
        <v/>
      </c>
      <c r="CI238" s="424" t="str">
        <f>IF(_tag_month_day!AG228="","",_tag_month_day!AG228)</f>
        <v/>
      </c>
      <c r="CJ238" s="424" t="str">
        <f>IF(_tag_month_day!AH228="","",_tag_month_day!AH228)</f>
        <v/>
      </c>
      <c r="CK238" s="424" t="str">
        <f>IF(_tag_month_day!AI228="","",_tag_month_day!AI228)</f>
        <v/>
      </c>
      <c r="CL238" s="4" t="str">
        <f>IF(_tag_month_day!AJ228="","",_tag_month_day!AJ228)</f>
        <v/>
      </c>
      <c r="CM238" s="4" t="str">
        <f>IF(_tag_month_day!AK228="","",_tag_month_day!AK228)</f>
        <v/>
      </c>
      <c r="CN238" s="4" t="str">
        <f>IF(_tag_month_day!AL228="","",_tag_month_day!AL228)</f>
        <v/>
      </c>
      <c r="CO238" s="4" t="str">
        <f>IF(_tag_month_day!AM228="","",_tag_month_day!AM228)</f>
        <v/>
      </c>
      <c r="CP238" s="4" t="str">
        <f>IF(_tag_month_day!AN228="","",_tag_month_day!AN228)</f>
        <v/>
      </c>
      <c r="CQ238" s="4" t="str">
        <f>IF(_tag_month_day!AO228="","",_tag_month_day!AO228)</f>
        <v/>
      </c>
      <c r="CR238" s="462" t="str">
        <f>IF(_tag_month_day!AP228="","",_tag_month_day!AP228)</f>
        <v/>
      </c>
      <c r="CS238" s="463" t="str">
        <f>IF(_tag_month_day!AQ228="","",_tag_month_day!AQ228)</f>
        <v/>
      </c>
      <c r="CT238" s="4" t="str">
        <f>IF(_tag_month_day!AR228="","",_tag_month_day!AR228)</f>
        <v/>
      </c>
      <c r="CU238" s="464" t="e">
        <f>DU238/AJ238</f>
        <v>#VALUE!</v>
      </c>
      <c r="CV238" s="451" t="e">
        <f>BG238/BH238</f>
        <v>#VALUE!</v>
      </c>
      <c r="CW238" s="465" t="e">
        <f>AJ238*(1-CV238)*CU238*AF238</f>
        <v>#VALUE!</v>
      </c>
      <c r="CX238" s="465" t="e">
        <f>CW238*94%</f>
        <v>#VALUE!</v>
      </c>
      <c r="CY238" s="466" t="e">
        <f>IF(CX238=0,0,DS238/(DS238+CX238))</f>
        <v>#VALUE!</v>
      </c>
      <c r="CZ238" s="465" t="e">
        <f>$AJ238*EF238</f>
        <v>#VALUE!</v>
      </c>
      <c r="DA238" s="465" t="e">
        <f>$AJ238*EG238</f>
        <v>#VALUE!</v>
      </c>
      <c r="DB238" s="465" t="e">
        <f>$AJ238*EH238</f>
        <v>#VALUE!</v>
      </c>
      <c r="DC238" s="465" t="e">
        <f>$AJ238*EI238</f>
        <v>#VALUE!</v>
      </c>
      <c r="DD238" s="465" t="e">
        <f>$AJ238*EJ238</f>
        <v>#VALUE!</v>
      </c>
      <c r="DE238" s="465" t="e">
        <f>$AJ238*EK238</f>
        <v>#VALUE!</v>
      </c>
      <c r="DF238" s="465" t="e">
        <f>$AJ238*EL238</f>
        <v>#VALUE!</v>
      </c>
      <c r="DG238" s="465" t="e">
        <f>$AJ238*EM238</f>
        <v>#VALUE!</v>
      </c>
      <c r="DH238" s="465" t="e">
        <f>$AJ238*EN238</f>
        <v>#VALUE!</v>
      </c>
      <c r="DI238" s="465" t="e">
        <f>$AJ238*EO238</f>
        <v>#VALUE!</v>
      </c>
      <c r="DJ238" s="465" t="e">
        <f>CZ238*(1-EP238)</f>
        <v>#VALUE!</v>
      </c>
      <c r="DK238" s="465" t="e">
        <f>DA238*(1-ER238)</f>
        <v>#VALUE!</v>
      </c>
      <c r="DL238" s="465" t="e">
        <f>DB238*(1-EQ238)</f>
        <v>#VALUE!</v>
      </c>
      <c r="DM238" s="465" t="e">
        <f>DC238*(1-ES238)</f>
        <v>#VALUE!</v>
      </c>
      <c r="DN238" s="465" t="e">
        <f>DD238*(1-ET238)</f>
        <v>#VALUE!</v>
      </c>
      <c r="DO238" s="465" t="e">
        <f>DE238</f>
        <v>#VALUE!</v>
      </c>
      <c r="DP238" s="465" t="e">
        <f>DF238*(1-EU238)</f>
        <v>#VALUE!</v>
      </c>
      <c r="DQ238" s="465" t="e">
        <f>DG238*(1-EV238)</f>
        <v>#VALUE!</v>
      </c>
      <c r="DR238" s="465" t="e">
        <f>DH238*(1-EW238)</f>
        <v>#VALUE!</v>
      </c>
      <c r="DS238" s="465" t="e">
        <f>DI238</f>
        <v>#VALUE!</v>
      </c>
      <c r="DT238" s="465" t="e">
        <f>SUM(DJ238:DS238)</f>
        <v>#VALUE!</v>
      </c>
      <c r="DU238" s="465" t="e">
        <f>(GS238:GX238)+(DP238+DQ238+DR238)*GY238+DS238</f>
        <v>#VALUE!</v>
      </c>
      <c r="DV238" s="451" t="e">
        <f>AV238/$BH238/(1-EP238)</f>
        <v>#VALUE!</v>
      </c>
      <c r="DW238" s="451" t="e">
        <f>AW238/$BH238/(1-ER238)</f>
        <v>#VALUE!</v>
      </c>
      <c r="DX238" s="451" t="e">
        <f>AX238/$BH238/(1-EQ238)</f>
        <v>#VALUE!</v>
      </c>
      <c r="DY238" s="451" t="e">
        <f>AY238/$BH238/(1-ES238)</f>
        <v>#VALUE!</v>
      </c>
      <c r="DZ238" s="451" t="e">
        <f>AZ238/$BH238/(1-ET238)</f>
        <v>#VALUE!</v>
      </c>
      <c r="EA238" s="451" t="e">
        <f>BA238/$BH238/(1-AX238)</f>
        <v>#VALUE!</v>
      </c>
      <c r="EB238" s="451" t="e">
        <f>BB238/$BH238/(1-EU238)</f>
        <v>#VALUE!</v>
      </c>
      <c r="EC238" s="451" t="e">
        <f>BC238/$BH238/(1-EV238)</f>
        <v>#VALUE!</v>
      </c>
      <c r="ED238" s="451" t="e">
        <f>BD238/$BH238/(1-EW238)</f>
        <v>#VALUE!</v>
      </c>
      <c r="EE238" s="451" t="e">
        <f>BG238/BH238</f>
        <v>#VALUE!</v>
      </c>
      <c r="EF238" s="451" t="e">
        <f>DV238/SUM($DV238:$EE238)</f>
        <v>#VALUE!</v>
      </c>
      <c r="EG238" s="451" t="e">
        <f>DW238/SUM($DV238:$EE238)</f>
        <v>#VALUE!</v>
      </c>
      <c r="EH238" s="451" t="e">
        <f>DX238/SUM($DV238:$EE238)</f>
        <v>#VALUE!</v>
      </c>
      <c r="EI238" s="451" t="e">
        <f>DY238/SUM($DV238:$EE238)</f>
        <v>#VALUE!</v>
      </c>
      <c r="EJ238" s="451" t="e">
        <f>DZ238/SUM($DV238:$EE238)</f>
        <v>#VALUE!</v>
      </c>
      <c r="EK238" s="451" t="e">
        <f>EA238/SUM($DV238:$EE238)</f>
        <v>#VALUE!</v>
      </c>
      <c r="EL238" s="451" t="e">
        <f>EB238/SUM($DV238:$EE238)</f>
        <v>#VALUE!</v>
      </c>
      <c r="EM238" s="451" t="e">
        <f>EC238/SUM($DV238:$EE238)</f>
        <v>#VALUE!</v>
      </c>
      <c r="EN238" s="451" t="e">
        <f>ED238/SUM($DV238:$EE238)</f>
        <v>#VALUE!</v>
      </c>
      <c r="EO238" s="451" t="e">
        <f>EE238/SUM($DV238:$EE238)</f>
        <v>#VALUE!</v>
      </c>
      <c r="EP238" s="450">
        <f>EP237</f>
        <v>0.080000000000000002</v>
      </c>
      <c r="EQ238" s="450">
        <f>EQ237</f>
        <v>0.014999999999999999</v>
      </c>
      <c r="ER238" s="450">
        <f>ER237</f>
        <v>0.014999999999999999</v>
      </c>
      <c r="ES238" s="450">
        <f>ES237</f>
        <v>0.014999999999999999</v>
      </c>
      <c r="ET238" s="450">
        <f>ET237</f>
        <v>0.014999999999999999</v>
      </c>
      <c r="EU238" s="450">
        <f>EU237</f>
        <v>0.089999999999999997</v>
      </c>
      <c r="EV238" s="450">
        <f>EV237</f>
        <v>0.089999999999999997</v>
      </c>
      <c r="EW238" s="450">
        <f>EW237</f>
        <v>0.089999999999999997</v>
      </c>
      <c r="EX238" s="431" t="str">
        <f>IF(_tag_month_day!AS228="","",_tag_month_day!AS228/100)</f>
        <v/>
      </c>
      <c r="EY238" s="431" t="str">
        <f>IF(_tag_month_day!AT228="","",_tag_month_day!AT228/100)</f>
        <v/>
      </c>
      <c r="EZ238" s="431" t="str">
        <f>IF(_tag_month_day!AU228="","",_tag_month_day!AU228/100)</f>
        <v/>
      </c>
      <c r="FA238" s="431" t="str">
        <f>IF(_tag_month_day!AV228="","",_tag_month_day!AV228/100)</f>
        <v/>
      </c>
      <c r="FB238" s="431" t="str">
        <f>IF(_tag_month_day!AW228="","",_tag_month_day!AW228/100)</f>
        <v/>
      </c>
      <c r="FC238" s="431" t="str">
        <f>IF(_tag_month_day!AX228="","",_tag_month_day!AX228/100)</f>
        <v/>
      </c>
      <c r="FD238" s="449" t="str">
        <f>IF(_tag_month_day!AY228="","",_tag_month_day!AY228/100)</f>
        <v/>
      </c>
      <c r="FE238" s="449" t="str">
        <f>IF(_tag_month_day!AZ228="","",_tag_month_day!AZ228/100)</f>
        <v/>
      </c>
      <c r="FF238" s="449" t="str">
        <f>IF(_tag_month_day!BA228="","",_tag_month_day!BA228/100)</f>
        <v/>
      </c>
      <c r="FG238" s="449" t="str">
        <f>IF(_tag_month_day!BB228="","",_tag_month_day!BB228/100)</f>
        <v/>
      </c>
      <c r="FH238" s="467" t="str">
        <f>IF(_tag_month_day!BC228="","",_tag_month_day!BC228/100)</f>
        <v/>
      </c>
      <c r="FI238" s="449">
        <f>FI237</f>
        <v>0.40999999999999998</v>
      </c>
      <c r="FJ238" s="449">
        <f>FJ237</f>
        <v>0.11</v>
      </c>
      <c r="FK238" s="449">
        <f>FK237</f>
        <v>0.014999999999999999</v>
      </c>
      <c r="FL238" s="449">
        <f>FL237</f>
        <v>0</v>
      </c>
      <c r="FM238" s="467">
        <f>FM237</f>
        <v>0.0001</v>
      </c>
      <c r="FN238" s="449">
        <f>FN237</f>
        <v>0.32000000000000001</v>
      </c>
      <c r="FO238" s="449">
        <f>FO237</f>
        <v>0.20000000000000001</v>
      </c>
      <c r="FP238" s="449">
        <f>FP237</f>
        <v>0.01</v>
      </c>
      <c r="FQ238" s="449">
        <f>FQ237</f>
        <v>0</v>
      </c>
      <c r="FR238" s="467">
        <f>FR237</f>
        <v>0.0001</v>
      </c>
      <c r="FS238" s="449" t="str">
        <f>IF(_tag_month_day!BD228="","",_tag_month_day!BD228/100)</f>
        <v/>
      </c>
      <c r="FT238" s="449" t="str">
        <f>IF(_tag_month_day!BE228="","",_tag_month_day!BE228/100)</f>
        <v/>
      </c>
      <c r="FU238" s="449" t="str">
        <f>IF(_tag_month_day!BF228="","",_tag_month_day!BF228/100)</f>
        <v/>
      </c>
      <c r="FV238" s="449" t="str">
        <f>IF(_tag_month_day!BG228="","",_tag_month_day!BG228/100)</f>
        <v/>
      </c>
      <c r="FW238" s="467" t="str">
        <f>IF(_tag_month_day!BH228="","",_tag_month_day!BH228/100)</f>
        <v/>
      </c>
      <c r="FX238" s="449" t="str">
        <f>IF(_tag_month_day!BI228="","",_tag_month_day!BI228/100)</f>
        <v/>
      </c>
      <c r="FY238" s="449" t="str">
        <f>IF(_tag_month_day!BJ228="","",_tag_month_day!BJ228/100)</f>
        <v/>
      </c>
      <c r="FZ238" s="468" t="str">
        <f>IF(_tag_month_day!BK228="","",_tag_month_day!BK228/100)</f>
        <v/>
      </c>
      <c r="GA238" s="449" t="str">
        <f>IF(_tag_month_day!BL228="","",_tag_month_day!BL228/100)</f>
        <v/>
      </c>
      <c r="GB238" s="467" t="str">
        <f>IF(_tag_month_day!BM228="","",_tag_month_day!BM228/100)</f>
        <v/>
      </c>
      <c r="GC238" s="431" t="str">
        <f>IF(_tag_month_day!BN228="","",_tag_month_day!BN228/100)</f>
        <v/>
      </c>
      <c r="GD238" s="431" t="str">
        <f>IF(_tag_month_day!BO228="","",_tag_month_day!BO228/100)</f>
        <v/>
      </c>
      <c r="GE238" s="431" t="str">
        <f>IF(_tag_month_day!BP228="","",_tag_month_day!BP228/100)</f>
        <v/>
      </c>
      <c r="GF238" s="431" t="str">
        <f>IF(_tag_month_day!BQ228="","",_tag_month_day!BQ228/100)</f>
        <v/>
      </c>
      <c r="GG238" s="431" t="str">
        <f>IF(_tag_month_day!BR228="","",_tag_month_day!BR228/100)</f>
        <v/>
      </c>
      <c r="GH238" s="431" t="str">
        <f>IF(_tag_month_day!BS228="","",_tag_month_day!BS228/100)</f>
        <v/>
      </c>
      <c r="GI238" s="467" t="str">
        <f>IF(_tag_month_day!BT228="","",_tag_month_day!BT228/100)</f>
        <v/>
      </c>
      <c r="GJ238" s="469" t="str">
        <f>IF(_tag_month_day!BU228="","",_tag_month_day!BU228/100)</f>
        <v/>
      </c>
      <c r="GK238" s="470">
        <f>GK237</f>
        <v>0.070000000000000007</v>
      </c>
      <c r="GL238" s="470">
        <f>GL237</f>
        <v>0.029999999999999999</v>
      </c>
      <c r="GM238" s="471" t="str">
        <f>IF(_tag_month_day!BX228="","",_tag_month_day!BX228/100)</f>
        <v/>
      </c>
      <c r="GN238" s="470">
        <f>GN237</f>
        <v>0.070000000000000007</v>
      </c>
      <c r="GO238" s="470">
        <f>GO237</f>
        <v>0.029999999999999999</v>
      </c>
      <c r="GP238" s="470">
        <f>GP237</f>
        <v>0.089999999999999997</v>
      </c>
      <c r="GQ238" s="470">
        <f>GQ237</f>
        <v>0.029999999999999999</v>
      </c>
      <c r="GR238" s="471" t="str">
        <f>IF(_tag_month_day!CA228="","",_tag_month_day!CA228/100)</f>
        <v/>
      </c>
      <c r="GS238" s="472">
        <f>GS237</f>
        <v>0.95299999999999996</v>
      </c>
      <c r="GT238" s="472">
        <f>GT237</f>
        <v>0.55000000000000004</v>
      </c>
      <c r="GU238" s="472">
        <f>GU237</f>
        <v>0.55000000000000004</v>
      </c>
      <c r="GV238" s="472">
        <f>GV237</f>
        <v>0.55000000000000004</v>
      </c>
      <c r="GW238" s="472">
        <f>GW237</f>
        <v>0.5</v>
      </c>
      <c r="GX238" s="472">
        <f>GX237</f>
        <v>0.93500000000000005</v>
      </c>
      <c r="GY238" s="472">
        <f>GY237</f>
        <v>0.14999999999999999</v>
      </c>
      <c r="GZ238" s="472">
        <f>GZ237</f>
        <v>1</v>
      </c>
      <c r="HA238" s="474">
        <f>HA237</f>
        <v>0.047</v>
      </c>
      <c r="HB238" s="474">
        <f>HB237</f>
        <v>0.45000000000000001</v>
      </c>
      <c r="HC238" s="474">
        <f>HC237</f>
        <v>0.45000000000000001</v>
      </c>
      <c r="HD238" s="474">
        <f>HD237</f>
        <v>0.45000000000000001</v>
      </c>
      <c r="HE238" s="474">
        <f>HE237</f>
        <v>0.5</v>
      </c>
      <c r="HF238" s="474">
        <f>HF237</f>
        <v>0.065000000000000002</v>
      </c>
      <c r="HG238" s="474">
        <f>HG237</f>
        <v>0.84999999999999998</v>
      </c>
      <c r="HH238" s="474">
        <f>HH237</f>
        <v>0</v>
      </c>
      <c r="HI238" s="10">
        <f>IF(BZ238&lt;&gt;"",CK238-BV238,0)</f>
        <v>0</v>
      </c>
      <c r="HJ238" s="10" t="e">
        <f>IF(AJ238&gt;0,AH238-AJ238,0)</f>
        <v>#VALUE!</v>
      </c>
      <c r="HK238" s="466">
        <f>HK237</f>
        <v>0.84999999999999998</v>
      </c>
      <c r="HL238" s="424">
        <f>HL237</f>
        <v>550000</v>
      </c>
      <c r="HM238" s="424">
        <f>HM237</f>
        <v>480000</v>
      </c>
      <c r="HN238" s="465" t="e">
        <f>(DJ238*EZ238+DK238*FH238+DL238*FM238+DM238*FR238+DN238*FW238+DO238*GB238+DS238*GI238+DP238*GM238+DR238*GR238)*1000*2</f>
        <v>#VALUE!</v>
      </c>
      <c r="HO238" s="465" t="e">
        <f>HN238*HK238*$HO$2/HL238*1000000</f>
        <v>#VALUE!</v>
      </c>
      <c r="HP238" s="465" t="e">
        <f>HN238*HK238*$HP$2/HM238*1000000</f>
        <v>#VALUE!</v>
      </c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</row>
    <row customFormat="1" r="239" s="0">
      <c r="A239" s="420">
        <v>228</v>
      </c>
      <c r="B239" s="421">
        <f ca="1">IF(D239=D238,B238,IF(D239="夜班",B238+1,B238))</f>
        <v>43595</v>
      </c>
      <c r="C239" s="422">
        <f>C238</f>
        <v>0.041666666666666699</v>
      </c>
      <c r="D239" s="10" t="str">
        <f ca="1">IF(HOUR(G239)&lt;8,"夜班",IF(HOUR(G239)&lt;16,"白班",IF(HOUR(G239)&lt;24,"中班",0)))</f>
        <v>白班</v>
      </c>
      <c r="E239" s="10" t="e">
        <f ca="1">IF(F239=1,"甲",IF(F239=2,"乙",IF(F239=3,"丙",IF(F239=4,"丁",""))))</f>
        <v>#REF!</v>
      </c>
      <c r="F239" s="10" t="e">
        <f ca="1">SUMPRODUCT((成本日报!$A$3:$A$95=计划!B239)*(成本日报!$B$3:$B$95=计划!$D239),成本日报!$C$3:$C$95)</f>
        <v>#REF!</v>
      </c>
      <c r="G239" s="423">
        <f ca="1">G238+C238</f>
        <v>43595.458333332783</v>
      </c>
      <c r="H239" s="423">
        <f ca="1">$G239+$C239/60*10+$C239*0</f>
        <v>43595.465277777228</v>
      </c>
      <c r="I239" s="423">
        <f ca="1">$G239+$C239/60*18+$C239*0</f>
        <v>43595.47083333278</v>
      </c>
      <c r="J239" s="423">
        <f ca="1">$G239+$C239/60*0+$C239*1</f>
        <v>43595.499999999447</v>
      </c>
      <c r="K239" s="423">
        <f ca="1">$G239+$C239/60*30+$C239*2</f>
        <v>43595.562499999454</v>
      </c>
      <c r="L239" s="423">
        <f ca="1">$G239+$C239/60*0+$C239*3</f>
        <v>43595.583333332783</v>
      </c>
      <c r="M239" s="424" t="str">
        <f>IF(_tag_month_day!A229="","",_tag_month_day!A229)</f>
        <v/>
      </c>
      <c r="N239" s="424" t="str">
        <f>IF(_tag_month_day!B229="","",_tag_month_day!B229)</f>
        <v/>
      </c>
      <c r="O239" s="425" t="e">
        <f>IF(M239+N239=0,"",M239+N239)</f>
        <v>#VALUE!</v>
      </c>
      <c r="P239" s="424" t="str">
        <f>IF(_tag_month_day!C229="","",_tag_month_day!C229)</f>
        <v/>
      </c>
      <c r="Q239" s="424" t="str">
        <f>IF(_tag_month_day!D229="","",_tag_month_day!D229)</f>
        <v/>
      </c>
      <c r="R239" s="426" t="str">
        <f>IF(_tag_month_day!CB229="","",_tag_month_day!CB229/100)</f>
        <v/>
      </c>
      <c r="S239" s="427" t="str">
        <f>IF(_tag_month_day!E229="","",_tag_month_day!E229)</f>
        <v/>
      </c>
      <c r="T239" s="427" t="str">
        <f>IF(_tag_month_day!F229="","",_tag_month_day!F229)</f>
        <v/>
      </c>
      <c r="U239" s="428" t="e">
        <f>S239+T239</f>
        <v>#VALUE!</v>
      </c>
      <c r="V239" s="429" t="e">
        <f>U239/AJ239</f>
        <v>#VALUE!</v>
      </c>
      <c r="W239" s="430" t="str">
        <f>IF(_jhy_month_day!A229="","",_jhy_month_day!A229)</f>
        <v/>
      </c>
      <c r="X239" s="431" t="str">
        <f>IF(_jhy_month_day!B229="","",_jhy_month_day!B229/100)</f>
        <v/>
      </c>
      <c r="Y239" s="431" t="str">
        <f>IF(_jhy_month_day!C229="","",_jhy_month_day!C229/100)</f>
        <v/>
      </c>
      <c r="Z239" s="432">
        <f>Z235+1</f>
        <v>57</v>
      </c>
      <c r="AA239" s="433" t="str">
        <f>IF(_tag_month_day!G229="","",_tag_month_day!G229/100)</f>
        <v/>
      </c>
      <c r="AB239" s="433" t="str">
        <f>IF(_tag_month_day!H229="","",_tag_month_day!H229/100)</f>
        <v/>
      </c>
      <c r="AC239" s="434">
        <f>IF(X239="",AC238,BK239*($AV238*X239+$AW238*FD238+$AX238*FI238+$AY238*FN238+$AZ238*FS238+$BA238*FX238+$BG238*GE238)/(AV238*Y239+AX238*FK238+AW238*FF238+AY238*FP238+AZ238*FU238+BA238*FZ238+BG238*GG238+BB238*GK238+BC238*GN238+BD238*GP238))</f>
        <v>1.59963432013121</v>
      </c>
      <c r="AD239" s="435" t="str">
        <f>IF(AC239=AC238,"",AC239-AC238)</f>
        <v/>
      </c>
      <c r="AE239" s="436" t="str">
        <f>IF(1-AF239=0,"",(1-AF239))</f>
        <v/>
      </c>
      <c r="AF239" s="437">
        <v>1</v>
      </c>
      <c r="AG239" s="10" t="str">
        <f>AG238</f>
        <v>8B4</v>
      </c>
      <c r="AH239" s="438" t="str">
        <f>AH238</f>
        <v/>
      </c>
      <c r="AI239" s="424" t="e">
        <f>IF(ROUND(AJ239-AJ238,1)=0,"",AJ239-AJ238)</f>
        <v>#VALUE!</v>
      </c>
      <c r="AJ239" s="10" t="str">
        <f>IF(_tag_month_day!I229="","",_tag_month_day!I229)</f>
        <v/>
      </c>
      <c r="AK239" s="440" t="s">
        <v>157</v>
      </c>
      <c r="AL239" s="440" t="s">
        <v>476</v>
      </c>
      <c r="AM239" s="440" t="s">
        <v>433</v>
      </c>
      <c r="AN239" s="441">
        <f>AN238</f>
        <v>2</v>
      </c>
      <c r="AO239" s="441">
        <f>AO238</f>
        <v>8</v>
      </c>
      <c r="AP239" s="442" t="e">
        <f>(IF(AN239=0,AS238,AS238*(1+AO239/AN239)/(AR239+AO239/AN239)))+AT239</f>
        <v>#VALUE!</v>
      </c>
      <c r="AQ239" s="443" t="str">
        <f>IF(_tag_month_day!J229="","",_tag_month_day!J229/100)</f>
        <v/>
      </c>
      <c r="AR239" s="444">
        <f>AR238</f>
        <v>1.3</v>
      </c>
      <c r="AS239" s="445" t="e">
        <f>AQ239*(AN239*AR239+AO239)/(AN239+AO239)</f>
        <v>#VALUE!</v>
      </c>
      <c r="AT239" s="445" t="e">
        <f>(SUM(BE239:BF239)-SUM(BE238:BF238))*0.05</f>
        <v>#VALUE!</v>
      </c>
      <c r="AU239" s="446" t="str">
        <f>IF(_tag_month_day!CC229="","",IF(_tag_month_day!CC229&gt;0,_tag_month_day!CD229,_tag_month_day!CE229))</f>
        <v/>
      </c>
      <c r="AV239" s="447" t="str">
        <f>IF(_tag_month_day!L229="","",_tag_month_day!L229/100)</f>
        <v/>
      </c>
      <c r="AW239" s="431">
        <f>AW238</f>
        <v>0</v>
      </c>
      <c r="AX239" s="431">
        <f>AX238</f>
        <v>0</v>
      </c>
      <c r="AY239" s="431" t="str">
        <f>IF(_tag_month_day!M229="","",_tag_month_day!M229/100)</f>
        <v/>
      </c>
      <c r="AZ239" s="431" t="str">
        <f>IF(_tag_month_day!N229="","",_tag_month_day!N229/100)</f>
        <v/>
      </c>
      <c r="BA239" s="431" t="str">
        <f>IF(_tag_month_day!O229="","",_tag_month_day!O229/100)</f>
        <v/>
      </c>
      <c r="BB239" s="448" t="str">
        <f>IF(_tag_month_day!P229="","",_tag_month_day!P229/100)</f>
        <v/>
      </c>
      <c r="BC239" s="448">
        <f>BC238</f>
        <v>0</v>
      </c>
      <c r="BD239" s="448" t="str">
        <f>IF(_tag_month_day!Q229="","",_tag_month_day!Q229/100)</f>
        <v/>
      </c>
      <c r="BE239" s="449" t="str">
        <f>IF(_tag_month_day!R229="","",_tag_month_day!R229/100)</f>
        <v/>
      </c>
      <c r="BF239" s="388" t="e">
        <f>(AU239*(100+BE239*100))/(AJ239-AU239)/100</f>
        <v>#VALUE!</v>
      </c>
      <c r="BG239" s="450" t="e">
        <f>BE239+BF239</f>
        <v>#VALUE!</v>
      </c>
      <c r="BH239" s="451" t="e">
        <f>SUM(AV239:BF239)</f>
        <v>#VALUE!</v>
      </c>
      <c r="BI239" s="452" t="e">
        <f>IF(CX239=0,BI238,(DK239*查询!$R$5+DL239*查询!$Q$5+DM239*查询!$N$5+DN239*查询!$O$5+DO239*查询!$P$5)*AF239/CX239)</f>
        <v>#VALUE!</v>
      </c>
      <c r="BJ239" s="452" t="e">
        <f>IF(CX239=0,BJ238,(DP239*查询!$S$5+DQ239*查询!$T$5+DR239*查询!$U$5)*AF239/CX239)</f>
        <v>#VALUE!</v>
      </c>
      <c r="BK239" s="452">
        <f>BK238</f>
        <v>1</v>
      </c>
      <c r="BL239" s="453" t="e">
        <f>SUMPRODUCT((AV239:BA239)*(GS239:GX239))/((GS239:GX239)+SUM(BB239:BD239)*GY239+BG239*GZ239)</f>
        <v>#VALUE!</v>
      </c>
      <c r="BM239" s="453" t="e">
        <f>BK239*($AV239*FB239+$AW239*FD239+$AX239*FI239+$AY239*FN239+$AZ239*FS239+$BA239*FX239+$BG239*GE239)/(AV239*EY239+AX239*FK239+AW239*FF239+AY239*FP239+AZ239*FU239+BA239*FZ239+BG239*GG239+BB239*GK239+BC239*GN239+BD239*GP239)</f>
        <v>#VALUE!</v>
      </c>
      <c r="BN239" s="453" t="e">
        <f>($AV239*FC239+$AX239*FJ239+$AW239*FE239+$AY239*FO239+$AZ239*FT239+$BA239*FY239+$BG239*GF239)/($AV239*FA239+BG239*GH239+BB239*GL239+BC239*GO239+BD239*GQ239+BA239*GA239)</f>
        <v>#VALUE!</v>
      </c>
      <c r="BO239" s="454" t="e">
        <f>SUMPRODUCT(AV239:BA239*GS239:GX239)/(GS239:GX239+(BB239+BC239+BD239)*GY239+BG239)</f>
        <v>#VALUE!</v>
      </c>
      <c r="BP239" s="454" t="e">
        <f>SUMPRODUCT(AV239:BA239*GS239:GX239)/(GS239:GX239+(BB239+BC239+BD239)*GY239+BG239)</f>
        <v>#VALUE!</v>
      </c>
      <c r="BQ239" s="454" t="e">
        <f>SUMPRODUCT(AV239:BA239*GS239:GX239)/(GS239:GX239+(BB239+BC239+BD239)*GY239+BG239)</f>
        <v>#VALUE!</v>
      </c>
      <c r="BR239" s="453" t="str">
        <f>IF(_tag_month_day!T229="","",_tag_month_day!T229)</f>
        <v/>
      </c>
      <c r="BS239" s="453" t="str">
        <f>IF(_tag_month_day!U229="","",_tag_month_day!U229)</f>
        <v/>
      </c>
      <c r="BT239" s="455" t="str">
        <f>IF(CK239="","",IF((CK239&gt;=BV239-0.12)*(CK239&lt;=BV239+0.12),"合格","不合格"))</f>
        <v/>
      </c>
      <c r="BU239" s="456" t="str">
        <f>IF(_tag_month_day!V229="","",_tag_month_day!V229)</f>
        <v/>
      </c>
      <c r="BV239" s="457" t="str">
        <f>IF(_tag_month_day!W229="","",_tag_month_day!W229)</f>
        <v/>
      </c>
      <c r="BW239" s="458" t="str">
        <f>IF(_tag_month_day!X229="","",_tag_month_day!X229)</f>
        <v/>
      </c>
      <c r="BX239" s="458" t="str">
        <f>IF(_tag_month_day!Y229="","",_tag_month_day!Y229)</f>
        <v/>
      </c>
      <c r="BY239" s="459">
        <f ca="1">L239</f>
        <v>43595.583333332783</v>
      </c>
      <c r="BZ239" s="460" t="s">
        <v>429</v>
      </c>
      <c r="CA239" s="461">
        <v>0.57291666666666696</v>
      </c>
      <c r="CB239" s="424" t="str">
        <f>IF(_tag_month_day!Z229="","",_tag_month_day!Z229)</f>
        <v/>
      </c>
      <c r="CC239" s="424" t="str">
        <f>IF(_tag_month_day!AA229="","",_tag_month_day!AA229)</f>
        <v/>
      </c>
      <c r="CD239" s="424" t="str">
        <f>IF(_tag_month_day!AB229="","",_tag_month_day!AB229)</f>
        <v/>
      </c>
      <c r="CE239" s="424" t="str">
        <f>IF(_tag_month_day!AC229="","",_tag_month_day!AC229)</f>
        <v/>
      </c>
      <c r="CF239" s="424" t="str">
        <f>IF(_tag_month_day!AD229="","",_tag_month_day!AD229)</f>
        <v/>
      </c>
      <c r="CG239" s="424" t="str">
        <f>IF(_tag_month_day!AE229="","",_tag_month_day!AE229)</f>
        <v/>
      </c>
      <c r="CH239" s="424" t="str">
        <f>IF(_tag_month_day!AF229="","",_tag_month_day!AF229)</f>
        <v/>
      </c>
      <c r="CI239" s="424" t="str">
        <f>IF(_tag_month_day!AG229="","",_tag_month_day!AG229)</f>
        <v/>
      </c>
      <c r="CJ239" s="424" t="str">
        <f>IF(_tag_month_day!AH229="","",_tag_month_day!AH229)</f>
        <v/>
      </c>
      <c r="CK239" s="424" t="str">
        <f>IF(_tag_month_day!AI229="","",_tag_month_day!AI229)</f>
        <v/>
      </c>
      <c r="CL239" s="4" t="str">
        <f>IF(_tag_month_day!AJ229="","",_tag_month_day!AJ229)</f>
        <v/>
      </c>
      <c r="CM239" s="4" t="str">
        <f>IF(_tag_month_day!AK229="","",_tag_month_day!AK229)</f>
        <v/>
      </c>
      <c r="CN239" s="4" t="str">
        <f>IF(_tag_month_day!AL229="","",_tag_month_day!AL229)</f>
        <v/>
      </c>
      <c r="CO239" s="4" t="str">
        <f>IF(_tag_month_day!AM229="","",_tag_month_day!AM229)</f>
        <v/>
      </c>
      <c r="CP239" s="4" t="str">
        <f>IF(_tag_month_day!AN229="","",_tag_month_day!AN229)</f>
        <v/>
      </c>
      <c r="CQ239" s="4" t="str">
        <f>IF(_tag_month_day!AO229="","",_tag_month_day!AO229)</f>
        <v/>
      </c>
      <c r="CR239" s="462" t="str">
        <f>IF(_tag_month_day!AP229="","",_tag_month_day!AP229)</f>
        <v/>
      </c>
      <c r="CS239" s="463" t="str">
        <f>IF(_tag_month_day!AQ229="","",_tag_month_day!AQ229)</f>
        <v/>
      </c>
      <c r="CT239" s="4" t="str">
        <f>IF(_tag_month_day!AR229="","",_tag_month_day!AR229)</f>
        <v/>
      </c>
      <c r="CU239" s="464" t="e">
        <f>DU239/AJ239</f>
        <v>#VALUE!</v>
      </c>
      <c r="CV239" s="451" t="e">
        <f>BG239/BH239</f>
        <v>#VALUE!</v>
      </c>
      <c r="CW239" s="465" t="e">
        <f>AJ239*(1-CV239)*CU239*AF239</f>
        <v>#VALUE!</v>
      </c>
      <c r="CX239" s="465" t="e">
        <f>CW239*94%</f>
        <v>#VALUE!</v>
      </c>
      <c r="CY239" s="466" t="e">
        <f>IF(CX239=0,0,DS239/(DS239+CX239))</f>
        <v>#VALUE!</v>
      </c>
      <c r="CZ239" s="465" t="e">
        <f>$AJ239*EF239</f>
        <v>#VALUE!</v>
      </c>
      <c r="DA239" s="465" t="e">
        <f>$AJ239*EG239</f>
        <v>#VALUE!</v>
      </c>
      <c r="DB239" s="465" t="e">
        <f>$AJ239*EH239</f>
        <v>#VALUE!</v>
      </c>
      <c r="DC239" s="465" t="e">
        <f>$AJ239*EI239</f>
        <v>#VALUE!</v>
      </c>
      <c r="DD239" s="465" t="e">
        <f>$AJ239*EJ239</f>
        <v>#VALUE!</v>
      </c>
      <c r="DE239" s="465" t="e">
        <f>$AJ239*EK239</f>
        <v>#VALUE!</v>
      </c>
      <c r="DF239" s="465" t="e">
        <f>$AJ239*EL239</f>
        <v>#VALUE!</v>
      </c>
      <c r="DG239" s="465" t="e">
        <f>$AJ239*EM239</f>
        <v>#VALUE!</v>
      </c>
      <c r="DH239" s="465" t="e">
        <f>$AJ239*EN239</f>
        <v>#VALUE!</v>
      </c>
      <c r="DI239" s="465" t="e">
        <f>$AJ239*EO239</f>
        <v>#VALUE!</v>
      </c>
      <c r="DJ239" s="465" t="e">
        <f>CZ239*(1-EP239)</f>
        <v>#VALUE!</v>
      </c>
      <c r="DK239" s="465" t="e">
        <f>DA239*(1-ER239)</f>
        <v>#VALUE!</v>
      </c>
      <c r="DL239" s="465" t="e">
        <f>DB239*(1-EQ239)</f>
        <v>#VALUE!</v>
      </c>
      <c r="DM239" s="465" t="e">
        <f>DC239*(1-ES239)</f>
        <v>#VALUE!</v>
      </c>
      <c r="DN239" s="465" t="e">
        <f>DD239*(1-ET239)</f>
        <v>#VALUE!</v>
      </c>
      <c r="DO239" s="465" t="e">
        <f>DE239</f>
        <v>#VALUE!</v>
      </c>
      <c r="DP239" s="465" t="e">
        <f>DF239*(1-EU239)</f>
        <v>#VALUE!</v>
      </c>
      <c r="DQ239" s="465" t="e">
        <f>DG239*(1-EV239)</f>
        <v>#VALUE!</v>
      </c>
      <c r="DR239" s="465" t="e">
        <f>DH239*(1-EW239)</f>
        <v>#VALUE!</v>
      </c>
      <c r="DS239" s="465" t="e">
        <f>DI239</f>
        <v>#VALUE!</v>
      </c>
      <c r="DT239" s="465" t="e">
        <f>SUM(DJ239:DS239)</f>
        <v>#VALUE!</v>
      </c>
      <c r="DU239" s="465" t="e">
        <f>(GS239:GX239)+(DP239+DQ239+DR239)*GY239+DS239</f>
        <v>#VALUE!</v>
      </c>
      <c r="DV239" s="451" t="e">
        <f>AV239/$BH239/(1-EP239)</f>
        <v>#VALUE!</v>
      </c>
      <c r="DW239" s="451" t="e">
        <f>AW239/$BH239/(1-ER239)</f>
        <v>#VALUE!</v>
      </c>
      <c r="DX239" s="451" t="e">
        <f>AX239/$BH239/(1-EQ239)</f>
        <v>#VALUE!</v>
      </c>
      <c r="DY239" s="451" t="e">
        <f>AY239/$BH239/(1-ES239)</f>
        <v>#VALUE!</v>
      </c>
      <c r="DZ239" s="451" t="e">
        <f>AZ239/$BH239/(1-ET239)</f>
        <v>#VALUE!</v>
      </c>
      <c r="EA239" s="451" t="e">
        <f>BA239/$BH239/(1-AX239)</f>
        <v>#VALUE!</v>
      </c>
      <c r="EB239" s="451" t="e">
        <f>BB239/$BH239/(1-EU239)</f>
        <v>#VALUE!</v>
      </c>
      <c r="EC239" s="451" t="e">
        <f>BC239/$BH239/(1-EV239)</f>
        <v>#VALUE!</v>
      </c>
      <c r="ED239" s="451" t="e">
        <f>BD239/$BH239/(1-EW239)</f>
        <v>#VALUE!</v>
      </c>
      <c r="EE239" s="451" t="e">
        <f>BG239/BH239</f>
        <v>#VALUE!</v>
      </c>
      <c r="EF239" s="451" t="e">
        <f>DV239/SUM($DV239:$EE239)</f>
        <v>#VALUE!</v>
      </c>
      <c r="EG239" s="451" t="e">
        <f>DW239/SUM($DV239:$EE239)</f>
        <v>#VALUE!</v>
      </c>
      <c r="EH239" s="451" t="e">
        <f>DX239/SUM($DV239:$EE239)</f>
        <v>#VALUE!</v>
      </c>
      <c r="EI239" s="451" t="e">
        <f>DY239/SUM($DV239:$EE239)</f>
        <v>#VALUE!</v>
      </c>
      <c r="EJ239" s="451" t="e">
        <f>DZ239/SUM($DV239:$EE239)</f>
        <v>#VALUE!</v>
      </c>
      <c r="EK239" s="451" t="e">
        <f>EA239/SUM($DV239:$EE239)</f>
        <v>#VALUE!</v>
      </c>
      <c r="EL239" s="451" t="e">
        <f>EB239/SUM($DV239:$EE239)</f>
        <v>#VALUE!</v>
      </c>
      <c r="EM239" s="451" t="e">
        <f>EC239/SUM($DV239:$EE239)</f>
        <v>#VALUE!</v>
      </c>
      <c r="EN239" s="451" t="e">
        <f>ED239/SUM($DV239:$EE239)</f>
        <v>#VALUE!</v>
      </c>
      <c r="EO239" s="451" t="e">
        <f>EE239/SUM($DV239:$EE239)</f>
        <v>#VALUE!</v>
      </c>
      <c r="EP239" s="450">
        <f>EP238</f>
        <v>0.080000000000000002</v>
      </c>
      <c r="EQ239" s="450">
        <f>EQ238</f>
        <v>0.014999999999999999</v>
      </c>
      <c r="ER239" s="450">
        <f>ER238</f>
        <v>0.014999999999999999</v>
      </c>
      <c r="ES239" s="450">
        <f>ES238</f>
        <v>0.014999999999999999</v>
      </c>
      <c r="ET239" s="450">
        <f>ET238</f>
        <v>0.014999999999999999</v>
      </c>
      <c r="EU239" s="450">
        <f>EU238</f>
        <v>0.089999999999999997</v>
      </c>
      <c r="EV239" s="450">
        <f>EV238</f>
        <v>0.089999999999999997</v>
      </c>
      <c r="EW239" s="450">
        <f>EW238</f>
        <v>0.089999999999999997</v>
      </c>
      <c r="EX239" s="431" t="str">
        <f>IF(_tag_month_day!AS229="","",_tag_month_day!AS229/100)</f>
        <v/>
      </c>
      <c r="EY239" s="431" t="str">
        <f>IF(_tag_month_day!AT229="","",_tag_month_day!AT229/100)</f>
        <v/>
      </c>
      <c r="EZ239" s="431" t="str">
        <f>IF(_tag_month_day!AU229="","",_tag_month_day!AU229/100)</f>
        <v/>
      </c>
      <c r="FA239" s="431" t="str">
        <f>IF(_tag_month_day!AV229="","",_tag_month_day!AV229/100)</f>
        <v/>
      </c>
      <c r="FB239" s="431" t="str">
        <f>IF(_tag_month_day!AW229="","",_tag_month_day!AW229/100)</f>
        <v/>
      </c>
      <c r="FC239" s="431" t="str">
        <f>IF(_tag_month_day!AX229="","",_tag_month_day!AX229/100)</f>
        <v/>
      </c>
      <c r="FD239" s="449" t="str">
        <f>IF(_tag_month_day!AY229="","",_tag_month_day!AY229/100)</f>
        <v/>
      </c>
      <c r="FE239" s="449" t="str">
        <f>IF(_tag_month_day!AZ229="","",_tag_month_day!AZ229/100)</f>
        <v/>
      </c>
      <c r="FF239" s="449" t="str">
        <f>IF(_tag_month_day!BA229="","",_tag_month_day!BA229/100)</f>
        <v/>
      </c>
      <c r="FG239" s="449" t="str">
        <f>IF(_tag_month_day!BB229="","",_tag_month_day!BB229/100)</f>
        <v/>
      </c>
      <c r="FH239" s="467" t="str">
        <f>IF(_tag_month_day!BC229="","",_tag_month_day!BC229/100)</f>
        <v/>
      </c>
      <c r="FI239" s="449">
        <f>FI238</f>
        <v>0.40999999999999998</v>
      </c>
      <c r="FJ239" s="449">
        <f>FJ238</f>
        <v>0.11</v>
      </c>
      <c r="FK239" s="449">
        <f>FK238</f>
        <v>0.014999999999999999</v>
      </c>
      <c r="FL239" s="449">
        <f>FL238</f>
        <v>0</v>
      </c>
      <c r="FM239" s="467">
        <f>FM238</f>
        <v>0.0001</v>
      </c>
      <c r="FN239" s="449">
        <f>FN238</f>
        <v>0.32000000000000001</v>
      </c>
      <c r="FO239" s="449">
        <f>FO238</f>
        <v>0.20000000000000001</v>
      </c>
      <c r="FP239" s="449">
        <f>FP238</f>
        <v>0.01</v>
      </c>
      <c r="FQ239" s="449">
        <f>FQ238</f>
        <v>0</v>
      </c>
      <c r="FR239" s="467">
        <f>FR238</f>
        <v>0.0001</v>
      </c>
      <c r="FS239" s="449" t="str">
        <f>IF(_tag_month_day!BD229="","",_tag_month_day!BD229/100)</f>
        <v/>
      </c>
      <c r="FT239" s="449" t="str">
        <f>IF(_tag_month_day!BE229="","",_tag_month_day!BE229/100)</f>
        <v/>
      </c>
      <c r="FU239" s="449" t="str">
        <f>IF(_tag_month_day!BF229="","",_tag_month_day!BF229/100)</f>
        <v/>
      </c>
      <c r="FV239" s="449" t="str">
        <f>IF(_tag_month_day!BG229="","",_tag_month_day!BG229/100)</f>
        <v/>
      </c>
      <c r="FW239" s="467" t="str">
        <f>IF(_tag_month_day!BH229="","",_tag_month_day!BH229/100)</f>
        <v/>
      </c>
      <c r="FX239" s="449" t="str">
        <f>IF(_tag_month_day!BI229="","",_tag_month_day!BI229/100)</f>
        <v/>
      </c>
      <c r="FY239" s="449" t="str">
        <f>IF(_tag_month_day!BJ229="","",_tag_month_day!BJ229/100)</f>
        <v/>
      </c>
      <c r="FZ239" s="468" t="str">
        <f>IF(_tag_month_day!BK229="","",_tag_month_day!BK229/100)</f>
        <v/>
      </c>
      <c r="GA239" s="449" t="str">
        <f>IF(_tag_month_day!BL229="","",_tag_month_day!BL229/100)</f>
        <v/>
      </c>
      <c r="GB239" s="467" t="str">
        <f>IF(_tag_month_day!BM229="","",_tag_month_day!BM229/100)</f>
        <v/>
      </c>
      <c r="GC239" s="431" t="str">
        <f>IF(_tag_month_day!BN229="","",_tag_month_day!BN229/100)</f>
        <v/>
      </c>
      <c r="GD239" s="431" t="str">
        <f>IF(_tag_month_day!BO229="","",_tag_month_day!BO229/100)</f>
        <v/>
      </c>
      <c r="GE239" s="431" t="str">
        <f>IF(_tag_month_day!BP229="","",_tag_month_day!BP229/100)</f>
        <v/>
      </c>
      <c r="GF239" s="431" t="str">
        <f>IF(_tag_month_day!BQ229="","",_tag_month_day!BQ229/100)</f>
        <v/>
      </c>
      <c r="GG239" s="431" t="str">
        <f>IF(_tag_month_day!BR229="","",_tag_month_day!BR229/100)</f>
        <v/>
      </c>
      <c r="GH239" s="431" t="str">
        <f>IF(_tag_month_day!BS229="","",_tag_month_day!BS229/100)</f>
        <v/>
      </c>
      <c r="GI239" s="467" t="str">
        <f>IF(_tag_month_day!BT229="","",_tag_month_day!BT229/100)</f>
        <v/>
      </c>
      <c r="GJ239" s="469" t="str">
        <f>IF(_tag_month_day!BU229="","",_tag_month_day!BU229/100)</f>
        <v/>
      </c>
      <c r="GK239" s="470">
        <f>GK238</f>
        <v>0.070000000000000007</v>
      </c>
      <c r="GL239" s="470">
        <f>GL238</f>
        <v>0.029999999999999999</v>
      </c>
      <c r="GM239" s="471" t="str">
        <f>IF(_tag_month_day!BX229="","",_tag_month_day!BX229/100)</f>
        <v/>
      </c>
      <c r="GN239" s="470">
        <f>GN238</f>
        <v>0.070000000000000007</v>
      </c>
      <c r="GO239" s="470">
        <f>GO238</f>
        <v>0.029999999999999999</v>
      </c>
      <c r="GP239" s="470">
        <f>GP238</f>
        <v>0.089999999999999997</v>
      </c>
      <c r="GQ239" s="470">
        <f>GQ238</f>
        <v>0.029999999999999999</v>
      </c>
      <c r="GR239" s="471" t="str">
        <f>IF(_tag_month_day!CA229="","",_tag_month_day!CA229/100)</f>
        <v/>
      </c>
      <c r="GS239" s="472">
        <f>GS238</f>
        <v>0.95299999999999996</v>
      </c>
      <c r="GT239" s="472">
        <f>GT238</f>
        <v>0.55000000000000004</v>
      </c>
      <c r="GU239" s="472">
        <f>GU238</f>
        <v>0.55000000000000004</v>
      </c>
      <c r="GV239" s="472">
        <f>GV238</f>
        <v>0.55000000000000004</v>
      </c>
      <c r="GW239" s="472">
        <f>GW238</f>
        <v>0.5</v>
      </c>
      <c r="GX239" s="472">
        <f>GX238</f>
        <v>0.93500000000000005</v>
      </c>
      <c r="GY239" s="472">
        <f>GY238</f>
        <v>0.14999999999999999</v>
      </c>
      <c r="GZ239" s="472">
        <f>GZ238</f>
        <v>1</v>
      </c>
      <c r="HA239" s="474">
        <f>HA238</f>
        <v>0.047</v>
      </c>
      <c r="HB239" s="474">
        <f>HB238</f>
        <v>0.45000000000000001</v>
      </c>
      <c r="HC239" s="474">
        <f>HC238</f>
        <v>0.45000000000000001</v>
      </c>
      <c r="HD239" s="474">
        <f>HD238</f>
        <v>0.45000000000000001</v>
      </c>
      <c r="HE239" s="474">
        <f>HE238</f>
        <v>0.5</v>
      </c>
      <c r="HF239" s="474">
        <f>HF238</f>
        <v>0.065000000000000002</v>
      </c>
      <c r="HG239" s="474">
        <f>HG238</f>
        <v>0.84999999999999998</v>
      </c>
      <c r="HH239" s="474">
        <f>HH238</f>
        <v>0</v>
      </c>
      <c r="HI239" s="10" t="e">
        <f>IF(BZ239&lt;&gt;"",CK239-BV239,0)</f>
        <v>#VALUE!</v>
      </c>
      <c r="HJ239" s="10" t="e">
        <f>IF(AJ239&gt;0,AH239-AJ239,0)</f>
        <v>#VALUE!</v>
      </c>
      <c r="HK239" s="466">
        <f>HK238</f>
        <v>0.84999999999999998</v>
      </c>
      <c r="HL239" s="424">
        <f>HL238</f>
        <v>550000</v>
      </c>
      <c r="HM239" s="424">
        <f>HM238</f>
        <v>480000</v>
      </c>
      <c r="HN239" s="465" t="e">
        <f>(DJ239*EZ239+DK239*FH239+DL239*FM239+DM239*FR239+DN239*FW239+DO239*GB239+DS239*GI239+DP239*GM239+DR239*GR239)*1000*2</f>
        <v>#VALUE!</v>
      </c>
      <c r="HO239" s="465" t="e">
        <f>HN239*HK239*$HO$2/HL239*1000000</f>
        <v>#VALUE!</v>
      </c>
      <c r="HP239" s="465" t="e">
        <f>HN239*HK239*$HP$2/HM239*1000000</f>
        <v>#VALUE!</v>
      </c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</row>
    <row customFormat="1" r="240" s="0">
      <c r="A240" s="420">
        <v>229</v>
      </c>
      <c r="B240" s="421">
        <f ca="1">IF(D240=D239,B239,IF(D240="夜班",B239+1,B239))</f>
        <v>43595</v>
      </c>
      <c r="C240" s="422">
        <f>C239</f>
        <v>0.041666666666666699</v>
      </c>
      <c r="D240" s="10" t="str">
        <f ca="1">IF(HOUR(G240)&lt;8,"夜班",IF(HOUR(G240)&lt;16,"白班",IF(HOUR(G240)&lt;24,"中班",0)))</f>
        <v>白班</v>
      </c>
      <c r="E240" s="10" t="e">
        <f ca="1">IF(F240=1,"甲",IF(F240=2,"乙",IF(F240=3,"丙",IF(F240=4,"丁",""))))</f>
        <v>#REF!</v>
      </c>
      <c r="F240" s="10" t="e">
        <f ca="1">SUMPRODUCT((成本日报!$A$3:$A$95=计划!B240)*(成本日报!$B$3:$B$95=计划!$D240),成本日报!$C$3:$C$95)</f>
        <v>#REF!</v>
      </c>
      <c r="G240" s="423">
        <f ca="1">G239+C239</f>
        <v>43595.499999999447</v>
      </c>
      <c r="H240" s="423">
        <f ca="1">$G240+$C240/60*10+$C240*0</f>
        <v>43595.506944443892</v>
      </c>
      <c r="I240" s="423">
        <f ca="1">$G240+$C240/60*18+$C240*0</f>
        <v>43595.512499999444</v>
      </c>
      <c r="J240" s="423">
        <f ca="1">$G240+$C240/60*0+$C240*1</f>
        <v>43595.541666666111</v>
      </c>
      <c r="K240" s="423">
        <f ca="1">$G240+$C240/60*30+$C240*2</f>
        <v>43595.604166666119</v>
      </c>
      <c r="L240" s="423">
        <f ca="1">$G240+$C240/60*0+$C240*3</f>
        <v>43595.624999999447</v>
      </c>
      <c r="M240" s="424" t="str">
        <f>IF(_tag_month_day!A230="","",_tag_month_day!A230)</f>
        <v/>
      </c>
      <c r="N240" s="424" t="str">
        <f>IF(_tag_month_day!B230="","",_tag_month_day!B230)</f>
        <v/>
      </c>
      <c r="O240" s="425" t="e">
        <f>IF(M240+N240=0,"",M240+N240)</f>
        <v>#VALUE!</v>
      </c>
      <c r="P240" s="424" t="str">
        <f>IF(_tag_month_day!C230="","",_tag_month_day!C230)</f>
        <v/>
      </c>
      <c r="Q240" s="424" t="str">
        <f>IF(_tag_month_day!D230="","",_tag_month_day!D230)</f>
        <v/>
      </c>
      <c r="R240" s="426" t="str">
        <f>IF(_tag_month_day!CB230="","",_tag_month_day!CB230/100)</f>
        <v/>
      </c>
      <c r="S240" s="427" t="str">
        <f>IF(_tag_month_day!E230="","",_tag_month_day!E230)</f>
        <v/>
      </c>
      <c r="T240" s="427" t="str">
        <f>IF(_tag_month_day!F230="","",_tag_month_day!F230)</f>
        <v/>
      </c>
      <c r="U240" s="428" t="e">
        <f>S240+T240</f>
        <v>#VALUE!</v>
      </c>
      <c r="V240" s="429" t="e">
        <f>U240/AJ240</f>
        <v>#VALUE!</v>
      </c>
      <c r="W240" s="430" t="str">
        <f>IF(_jhy_month_day!A230="","",_jhy_month_day!A230)</f>
        <v/>
      </c>
      <c r="X240" s="431" t="str">
        <f>IF(_jhy_month_day!B230="","",_jhy_month_day!B230/100)</f>
        <v/>
      </c>
      <c r="Y240" s="431" t="str">
        <f>IF(_jhy_month_day!C230="","",_jhy_month_day!C230/100)</f>
        <v/>
      </c>
      <c r="Z240" s="432">
        <f>Z236+1</f>
        <v>58</v>
      </c>
      <c r="AA240" s="433" t="str">
        <f>IF(_tag_month_day!G230="","",_tag_month_day!G230/100)</f>
        <v/>
      </c>
      <c r="AB240" s="433" t="str">
        <f>IF(_tag_month_day!H230="","",_tag_month_day!H230/100)</f>
        <v/>
      </c>
      <c r="AC240" s="434">
        <f>IF(X240="",AC239,BK240*($AV239*X240+$AW239*FD239+$AX239*FI239+$AY239*FN239+$AZ239*FS239+$BA239*FX239+$BG239*GE239)/(AV239*Y240+AX239*FK239+AW239*FF239+AY239*FP239+AZ239*FU239+BA239*FZ239+BG239*GG239+BB239*GK239+BC239*GN239+BD239*GP239))</f>
        <v>1.59963432013121</v>
      </c>
      <c r="AD240" s="435" t="str">
        <f>IF(AC240=AC239,"",AC240-AC239)</f>
        <v/>
      </c>
      <c r="AE240" s="436" t="str">
        <f>IF(1-AF240=0,"",(1-AF240))</f>
        <v/>
      </c>
      <c r="AF240" s="437">
        <v>1</v>
      </c>
      <c r="AG240" s="10" t="str">
        <f>AG239</f>
        <v>8B4</v>
      </c>
      <c r="AH240" s="438" t="str">
        <f>AH239</f>
        <v/>
      </c>
      <c r="AI240" s="424" t="e">
        <f>IF(ROUND(AJ240-AJ239,1)=0,"",AJ240-AJ239)</f>
        <v>#VALUE!</v>
      </c>
      <c r="AJ240" s="10" t="str">
        <f>IF(_tag_month_day!I230="","",_tag_month_day!I230)</f>
        <v/>
      </c>
      <c r="AK240" s="440"/>
      <c r="AL240" s="440"/>
      <c r="AM240" s="440"/>
      <c r="AN240" s="441">
        <f>AN239</f>
        <v>2</v>
      </c>
      <c r="AO240" s="441">
        <f>AO239</f>
        <v>8</v>
      </c>
      <c r="AP240" s="442" t="e">
        <f>(IF(AN240=0,AS239,AS239*(1+AO240/AN240)/(AR240+AO240/AN240)))+AT240</f>
        <v>#VALUE!</v>
      </c>
      <c r="AQ240" s="443" t="str">
        <f>IF(_tag_month_day!J230="","",_tag_month_day!J230/100)</f>
        <v/>
      </c>
      <c r="AR240" s="444">
        <f>AR239</f>
        <v>1.3</v>
      </c>
      <c r="AS240" s="445" t="e">
        <f>AQ240*(AN240*AR240+AO240)/(AN240+AO240)</f>
        <v>#VALUE!</v>
      </c>
      <c r="AT240" s="445" t="e">
        <f>(SUM(BE240:BF240)-SUM(BE239:BF239))*0.05</f>
        <v>#VALUE!</v>
      </c>
      <c r="AU240" s="446" t="str">
        <f>IF(_tag_month_day!CC230="","",IF(_tag_month_day!CC230&gt;0,_tag_month_day!CD230,_tag_month_day!CE230))</f>
        <v/>
      </c>
      <c r="AV240" s="447" t="str">
        <f>IF(_tag_month_day!L230="","",_tag_month_day!L230/100)</f>
        <v/>
      </c>
      <c r="AW240" s="431">
        <f>AW239</f>
        <v>0</v>
      </c>
      <c r="AX240" s="431">
        <f>AX239</f>
        <v>0</v>
      </c>
      <c r="AY240" s="431" t="str">
        <f>IF(_tag_month_day!M230="","",_tag_month_day!M230/100)</f>
        <v/>
      </c>
      <c r="AZ240" s="431" t="str">
        <f>IF(_tag_month_day!N230="","",_tag_month_day!N230/100)</f>
        <v/>
      </c>
      <c r="BA240" s="431" t="str">
        <f>IF(_tag_month_day!O230="","",_tag_month_day!O230/100)</f>
        <v/>
      </c>
      <c r="BB240" s="448" t="str">
        <f>IF(_tag_month_day!P230="","",_tag_month_day!P230/100)</f>
        <v/>
      </c>
      <c r="BC240" s="448">
        <f>BC239</f>
        <v>0</v>
      </c>
      <c r="BD240" s="448" t="str">
        <f>IF(_tag_month_day!Q230="","",_tag_month_day!Q230/100)</f>
        <v/>
      </c>
      <c r="BE240" s="449" t="str">
        <f>IF(_tag_month_day!R230="","",_tag_month_day!R230/100)</f>
        <v/>
      </c>
      <c r="BF240" s="388" t="e">
        <f>(AU240*(100+BE240*100))/(AJ240-AU240)/100</f>
        <v>#VALUE!</v>
      </c>
      <c r="BG240" s="450" t="e">
        <f>BE240+BF240</f>
        <v>#VALUE!</v>
      </c>
      <c r="BH240" s="451" t="e">
        <f>SUM(AV240:BF240)</f>
        <v>#VALUE!</v>
      </c>
      <c r="BI240" s="452" t="e">
        <f>IF(CX240=0,BI239,(DK240*查询!$R$5+DL240*查询!$Q$5+DM240*查询!$N$5+DN240*查询!$O$5+DO240*查询!$P$5)*AF240/CX240)</f>
        <v>#VALUE!</v>
      </c>
      <c r="BJ240" s="452" t="e">
        <f>IF(CX240=0,BJ239,(DP240*查询!$S$5+DQ240*查询!$T$5+DR240*查询!$U$5)*AF240/CX240)</f>
        <v>#VALUE!</v>
      </c>
      <c r="BK240" s="452">
        <f>BK239</f>
        <v>1</v>
      </c>
      <c r="BL240" s="453" t="e">
        <f>SUMPRODUCT((AV240:BA240)*(GS240:GX240))/((GS240:GX240)+SUM(BB240:BD240)*GY240+BG240*GZ240)</f>
        <v>#VALUE!</v>
      </c>
      <c r="BM240" s="453" t="e">
        <f>BK240*($AV240*FB240+$AW240*FD240+$AX240*FI240+$AY240*FN240+$AZ240*FS240+$BA240*FX240+$BG240*GE240)/(AV240*EY240+AX240*FK240+AW240*FF240+AY240*FP240+AZ240*FU240+BA240*FZ240+BG240*GG240+BB240*GK240+BC240*GN240+BD240*GP240)</f>
        <v>#VALUE!</v>
      </c>
      <c r="BN240" s="453" t="e">
        <f>($AV240*FC240+$AX240*FJ240+$AW240*FE240+$AY240*FO240+$AZ240*FT240+$BA240*FY240+$BG240*GF240)/($AV240*FA240+BG240*GH240+BB240*GL240+BC240*GO240+BD240*GQ240+BA240*GA240)</f>
        <v>#VALUE!</v>
      </c>
      <c r="BO240" s="454" t="e">
        <f>SUMPRODUCT(AV240:BA240*GS240:GX240)/(GS240:GX240+(BB240+BC240+BD240)*GY240+BG240)</f>
        <v>#VALUE!</v>
      </c>
      <c r="BP240" s="454" t="e">
        <f>SUMPRODUCT(AV240:BA240*GS240:GX240)/(GS240:GX240+(BB240+BC240+BD240)*GY240+BG240)</f>
        <v>#VALUE!</v>
      </c>
      <c r="BQ240" s="454" t="e">
        <f>SUMPRODUCT(AV240:BA240*GS240:GX240)/(GS240:GX240+(BB240+BC240+BD240)*GY240+BG240)</f>
        <v>#VALUE!</v>
      </c>
      <c r="BR240" s="453" t="str">
        <f>IF(_tag_month_day!T230="","",_tag_month_day!T230)</f>
        <v/>
      </c>
      <c r="BS240" s="453" t="str">
        <f>IF(_tag_month_day!U230="","",_tag_month_day!U230)</f>
        <v/>
      </c>
      <c r="BT240" s="455" t="str">
        <f>IF(CK240="","",IF((CK240&gt;=BV240-0.12)*(CK240&lt;=BV240+0.12),"合格","不合格"))</f>
        <v/>
      </c>
      <c r="BU240" s="456" t="str">
        <f>IF(_tag_month_day!V230="","",_tag_month_day!V230)</f>
        <v/>
      </c>
      <c r="BV240" s="457" t="str">
        <f>IF(_tag_month_day!W230="","",_tag_month_day!W230)</f>
        <v/>
      </c>
      <c r="BW240" s="458" t="str">
        <f>IF(_tag_month_day!X230="","",_tag_month_day!X230)</f>
        <v/>
      </c>
      <c r="BX240" s="458" t="str">
        <f>IF(_tag_month_day!Y230="","",_tag_month_day!Y230)</f>
        <v/>
      </c>
      <c r="BY240" s="459">
        <f ca="1">L240</f>
        <v>43595.624999999447</v>
      </c>
      <c r="BZ240" s="460"/>
      <c r="CA240" s="461"/>
      <c r="CB240" s="424" t="str">
        <f>IF(_tag_month_day!Z230="","",_tag_month_day!Z230)</f>
        <v/>
      </c>
      <c r="CC240" s="424" t="str">
        <f>IF(_tag_month_day!AA230="","",_tag_month_day!AA230)</f>
        <v/>
      </c>
      <c r="CD240" s="424" t="str">
        <f>IF(_tag_month_day!AB230="","",_tag_month_day!AB230)</f>
        <v/>
      </c>
      <c r="CE240" s="424" t="str">
        <f>IF(_tag_month_day!AC230="","",_tag_month_day!AC230)</f>
        <v/>
      </c>
      <c r="CF240" s="424" t="str">
        <f>IF(_tag_month_day!AD230="","",_tag_month_day!AD230)</f>
        <v/>
      </c>
      <c r="CG240" s="424" t="str">
        <f>IF(_tag_month_day!AE230="","",_tag_month_day!AE230)</f>
        <v/>
      </c>
      <c r="CH240" s="424" t="str">
        <f>IF(_tag_month_day!AF230="","",_tag_month_day!AF230)</f>
        <v/>
      </c>
      <c r="CI240" s="424" t="str">
        <f>IF(_tag_month_day!AG230="","",_tag_month_day!AG230)</f>
        <v/>
      </c>
      <c r="CJ240" s="424" t="str">
        <f>IF(_tag_month_day!AH230="","",_tag_month_day!AH230)</f>
        <v/>
      </c>
      <c r="CK240" s="424" t="str">
        <f>IF(_tag_month_day!AI230="","",_tag_month_day!AI230)</f>
        <v/>
      </c>
      <c r="CL240" s="4" t="str">
        <f>IF(_tag_month_day!AJ230="","",_tag_month_day!AJ230)</f>
        <v/>
      </c>
      <c r="CM240" s="4" t="str">
        <f>IF(_tag_month_day!AK230="","",_tag_month_day!AK230)</f>
        <v/>
      </c>
      <c r="CN240" s="4" t="str">
        <f>IF(_tag_month_day!AL230="","",_tag_month_day!AL230)</f>
        <v/>
      </c>
      <c r="CO240" s="4" t="str">
        <f>IF(_tag_month_day!AM230="","",_tag_month_day!AM230)</f>
        <v/>
      </c>
      <c r="CP240" s="4" t="str">
        <f>IF(_tag_month_day!AN230="","",_tag_month_day!AN230)</f>
        <v/>
      </c>
      <c r="CQ240" s="4" t="str">
        <f>IF(_tag_month_day!AO230="","",_tag_month_day!AO230)</f>
        <v/>
      </c>
      <c r="CR240" s="462" t="str">
        <f>IF(_tag_month_day!AP230="","",_tag_month_day!AP230)</f>
        <v/>
      </c>
      <c r="CS240" s="463" t="str">
        <f>IF(_tag_month_day!AQ230="","",_tag_month_day!AQ230)</f>
        <v/>
      </c>
      <c r="CT240" s="4" t="str">
        <f>IF(_tag_month_day!AR230="","",_tag_month_day!AR230)</f>
        <v/>
      </c>
      <c r="CU240" s="464" t="e">
        <f>DU240/AJ240</f>
        <v>#VALUE!</v>
      </c>
      <c r="CV240" s="451" t="e">
        <f>BG240/BH240</f>
        <v>#VALUE!</v>
      </c>
      <c r="CW240" s="465" t="e">
        <f>AJ240*(1-CV240)*CU240*AF240</f>
        <v>#VALUE!</v>
      </c>
      <c r="CX240" s="465" t="e">
        <f>CW240*94%</f>
        <v>#VALUE!</v>
      </c>
      <c r="CY240" s="466" t="e">
        <f>IF(CX240=0,0,DS240/(DS240+CX240))</f>
        <v>#VALUE!</v>
      </c>
      <c r="CZ240" s="465" t="e">
        <f>$AJ240*EF240</f>
        <v>#VALUE!</v>
      </c>
      <c r="DA240" s="465" t="e">
        <f>$AJ240*EG240</f>
        <v>#VALUE!</v>
      </c>
      <c r="DB240" s="465" t="e">
        <f>$AJ240*EH240</f>
        <v>#VALUE!</v>
      </c>
      <c r="DC240" s="465" t="e">
        <f>$AJ240*EI240</f>
        <v>#VALUE!</v>
      </c>
      <c r="DD240" s="465" t="e">
        <f>$AJ240*EJ240</f>
        <v>#VALUE!</v>
      </c>
      <c r="DE240" s="465" t="e">
        <f>$AJ240*EK240</f>
        <v>#VALUE!</v>
      </c>
      <c r="DF240" s="465" t="e">
        <f>$AJ240*EL240</f>
        <v>#VALUE!</v>
      </c>
      <c r="DG240" s="465" t="e">
        <f>$AJ240*EM240</f>
        <v>#VALUE!</v>
      </c>
      <c r="DH240" s="465" t="e">
        <f>$AJ240*EN240</f>
        <v>#VALUE!</v>
      </c>
      <c r="DI240" s="465" t="e">
        <f>$AJ240*EO240</f>
        <v>#VALUE!</v>
      </c>
      <c r="DJ240" s="465" t="e">
        <f>CZ240*(1-EP240)</f>
        <v>#VALUE!</v>
      </c>
      <c r="DK240" s="465" t="e">
        <f>DA240*(1-ER240)</f>
        <v>#VALUE!</v>
      </c>
      <c r="DL240" s="465" t="e">
        <f>DB240*(1-EQ240)</f>
        <v>#VALUE!</v>
      </c>
      <c r="DM240" s="465" t="e">
        <f>DC240*(1-ES240)</f>
        <v>#VALUE!</v>
      </c>
      <c r="DN240" s="465" t="e">
        <f>DD240*(1-ET240)</f>
        <v>#VALUE!</v>
      </c>
      <c r="DO240" s="465" t="e">
        <f>DE240</f>
        <v>#VALUE!</v>
      </c>
      <c r="DP240" s="465" t="e">
        <f>DF240*(1-EU240)</f>
        <v>#VALUE!</v>
      </c>
      <c r="DQ240" s="465" t="e">
        <f>DG240*(1-EV240)</f>
        <v>#VALUE!</v>
      </c>
      <c r="DR240" s="465" t="e">
        <f>DH240*(1-EW240)</f>
        <v>#VALUE!</v>
      </c>
      <c r="DS240" s="465" t="e">
        <f>DI240</f>
        <v>#VALUE!</v>
      </c>
      <c r="DT240" s="465" t="e">
        <f>SUM(DJ240:DS240)</f>
        <v>#VALUE!</v>
      </c>
      <c r="DU240" s="465" t="e">
        <f>(GS240:GX240)+(DP240+DQ240+DR240)*GY240+DS240</f>
        <v>#VALUE!</v>
      </c>
      <c r="DV240" s="451" t="e">
        <f>AV240/$BH240/(1-EP240)</f>
        <v>#VALUE!</v>
      </c>
      <c r="DW240" s="451" t="e">
        <f>AW240/$BH240/(1-ER240)</f>
        <v>#VALUE!</v>
      </c>
      <c r="DX240" s="451" t="e">
        <f>AX240/$BH240/(1-EQ240)</f>
        <v>#VALUE!</v>
      </c>
      <c r="DY240" s="451" t="e">
        <f>AY240/$BH240/(1-ES240)</f>
        <v>#VALUE!</v>
      </c>
      <c r="DZ240" s="451" t="e">
        <f>AZ240/$BH240/(1-ET240)</f>
        <v>#VALUE!</v>
      </c>
      <c r="EA240" s="451" t="e">
        <f>BA240/$BH240/(1-AX240)</f>
        <v>#VALUE!</v>
      </c>
      <c r="EB240" s="451" t="e">
        <f>BB240/$BH240/(1-EU240)</f>
        <v>#VALUE!</v>
      </c>
      <c r="EC240" s="451" t="e">
        <f>BC240/$BH240/(1-EV240)</f>
        <v>#VALUE!</v>
      </c>
      <c r="ED240" s="451" t="e">
        <f>BD240/$BH240/(1-EW240)</f>
        <v>#VALUE!</v>
      </c>
      <c r="EE240" s="451" t="e">
        <f>BG240/BH240</f>
        <v>#VALUE!</v>
      </c>
      <c r="EF240" s="451" t="e">
        <f>DV240/SUM($DV240:$EE240)</f>
        <v>#VALUE!</v>
      </c>
      <c r="EG240" s="451" t="e">
        <f>DW240/SUM($DV240:$EE240)</f>
        <v>#VALUE!</v>
      </c>
      <c r="EH240" s="451" t="e">
        <f>DX240/SUM($DV240:$EE240)</f>
        <v>#VALUE!</v>
      </c>
      <c r="EI240" s="451" t="e">
        <f>DY240/SUM($DV240:$EE240)</f>
        <v>#VALUE!</v>
      </c>
      <c r="EJ240" s="451" t="e">
        <f>DZ240/SUM($DV240:$EE240)</f>
        <v>#VALUE!</v>
      </c>
      <c r="EK240" s="451" t="e">
        <f>EA240/SUM($DV240:$EE240)</f>
        <v>#VALUE!</v>
      </c>
      <c r="EL240" s="451" t="e">
        <f>EB240/SUM($DV240:$EE240)</f>
        <v>#VALUE!</v>
      </c>
      <c r="EM240" s="451" t="e">
        <f>EC240/SUM($DV240:$EE240)</f>
        <v>#VALUE!</v>
      </c>
      <c r="EN240" s="451" t="e">
        <f>ED240/SUM($DV240:$EE240)</f>
        <v>#VALUE!</v>
      </c>
      <c r="EO240" s="451" t="e">
        <f>EE240/SUM($DV240:$EE240)</f>
        <v>#VALUE!</v>
      </c>
      <c r="EP240" s="450">
        <f>EP239</f>
        <v>0.080000000000000002</v>
      </c>
      <c r="EQ240" s="450">
        <f>EQ239</f>
        <v>0.014999999999999999</v>
      </c>
      <c r="ER240" s="450">
        <f>ER239</f>
        <v>0.014999999999999999</v>
      </c>
      <c r="ES240" s="450">
        <f>ES239</f>
        <v>0.014999999999999999</v>
      </c>
      <c r="ET240" s="450">
        <f>ET239</f>
        <v>0.014999999999999999</v>
      </c>
      <c r="EU240" s="450">
        <f>EU239</f>
        <v>0.089999999999999997</v>
      </c>
      <c r="EV240" s="450">
        <f>EV239</f>
        <v>0.089999999999999997</v>
      </c>
      <c r="EW240" s="450">
        <f>EW239</f>
        <v>0.089999999999999997</v>
      </c>
      <c r="EX240" s="431" t="str">
        <f>IF(_tag_month_day!AS230="","",_tag_month_day!AS230/100)</f>
        <v/>
      </c>
      <c r="EY240" s="431" t="str">
        <f>IF(_tag_month_day!AT230="","",_tag_month_day!AT230/100)</f>
        <v/>
      </c>
      <c r="EZ240" s="431" t="str">
        <f>IF(_tag_month_day!AU230="","",_tag_month_day!AU230/100)</f>
        <v/>
      </c>
      <c r="FA240" s="431" t="str">
        <f>IF(_tag_month_day!AV230="","",_tag_month_day!AV230/100)</f>
        <v/>
      </c>
      <c r="FB240" s="431" t="str">
        <f>IF(_tag_month_day!AW230="","",_tag_month_day!AW230/100)</f>
        <v/>
      </c>
      <c r="FC240" s="431" t="str">
        <f>IF(_tag_month_day!AX230="","",_tag_month_day!AX230/100)</f>
        <v/>
      </c>
      <c r="FD240" s="449" t="str">
        <f>IF(_tag_month_day!AY230="","",_tag_month_day!AY230/100)</f>
        <v/>
      </c>
      <c r="FE240" s="449" t="str">
        <f>IF(_tag_month_day!AZ230="","",_tag_month_day!AZ230/100)</f>
        <v/>
      </c>
      <c r="FF240" s="449" t="str">
        <f>IF(_tag_month_day!BA230="","",_tag_month_day!BA230/100)</f>
        <v/>
      </c>
      <c r="FG240" s="449" t="str">
        <f>IF(_tag_month_day!BB230="","",_tag_month_day!BB230/100)</f>
        <v/>
      </c>
      <c r="FH240" s="467" t="str">
        <f>IF(_tag_month_day!BC230="","",_tag_month_day!BC230/100)</f>
        <v/>
      </c>
      <c r="FI240" s="449">
        <f>FI239</f>
        <v>0.40999999999999998</v>
      </c>
      <c r="FJ240" s="449">
        <f>FJ239</f>
        <v>0.11</v>
      </c>
      <c r="FK240" s="449">
        <f>FK239</f>
        <v>0.014999999999999999</v>
      </c>
      <c r="FL240" s="449">
        <f>FL239</f>
        <v>0</v>
      </c>
      <c r="FM240" s="467">
        <f>FM239</f>
        <v>0.0001</v>
      </c>
      <c r="FN240" s="449">
        <f>FN239</f>
        <v>0.32000000000000001</v>
      </c>
      <c r="FO240" s="449">
        <f>FO239</f>
        <v>0.20000000000000001</v>
      </c>
      <c r="FP240" s="449">
        <f>FP239</f>
        <v>0.01</v>
      </c>
      <c r="FQ240" s="449">
        <f>FQ239</f>
        <v>0</v>
      </c>
      <c r="FR240" s="467">
        <f>FR239</f>
        <v>0.0001</v>
      </c>
      <c r="FS240" s="449" t="str">
        <f>IF(_tag_month_day!BD230="","",_tag_month_day!BD230/100)</f>
        <v/>
      </c>
      <c r="FT240" s="449" t="str">
        <f>IF(_tag_month_day!BE230="","",_tag_month_day!BE230/100)</f>
        <v/>
      </c>
      <c r="FU240" s="449" t="str">
        <f>IF(_tag_month_day!BF230="","",_tag_month_day!BF230/100)</f>
        <v/>
      </c>
      <c r="FV240" s="449" t="str">
        <f>IF(_tag_month_day!BG230="","",_tag_month_day!BG230/100)</f>
        <v/>
      </c>
      <c r="FW240" s="467" t="str">
        <f>IF(_tag_month_day!BH230="","",_tag_month_day!BH230/100)</f>
        <v/>
      </c>
      <c r="FX240" s="449" t="str">
        <f>IF(_tag_month_day!BI230="","",_tag_month_day!BI230/100)</f>
        <v/>
      </c>
      <c r="FY240" s="449" t="str">
        <f>IF(_tag_month_day!BJ230="","",_tag_month_day!BJ230/100)</f>
        <v/>
      </c>
      <c r="FZ240" s="468" t="str">
        <f>IF(_tag_month_day!BK230="","",_tag_month_day!BK230/100)</f>
        <v/>
      </c>
      <c r="GA240" s="449" t="str">
        <f>IF(_tag_month_day!BL230="","",_tag_month_day!BL230/100)</f>
        <v/>
      </c>
      <c r="GB240" s="467" t="str">
        <f>IF(_tag_month_day!BM230="","",_tag_month_day!BM230/100)</f>
        <v/>
      </c>
      <c r="GC240" s="431" t="str">
        <f>IF(_tag_month_day!BN230="","",_tag_month_day!BN230/100)</f>
        <v/>
      </c>
      <c r="GD240" s="431" t="str">
        <f>IF(_tag_month_day!BO230="","",_tag_month_day!BO230/100)</f>
        <v/>
      </c>
      <c r="GE240" s="431" t="str">
        <f>IF(_tag_month_day!BP230="","",_tag_month_day!BP230/100)</f>
        <v/>
      </c>
      <c r="GF240" s="431" t="str">
        <f>IF(_tag_month_day!BQ230="","",_tag_month_day!BQ230/100)</f>
        <v/>
      </c>
      <c r="GG240" s="431" t="str">
        <f>IF(_tag_month_day!BR230="","",_tag_month_day!BR230/100)</f>
        <v/>
      </c>
      <c r="GH240" s="431" t="str">
        <f>IF(_tag_month_day!BS230="","",_tag_month_day!BS230/100)</f>
        <v/>
      </c>
      <c r="GI240" s="467" t="str">
        <f>IF(_tag_month_day!BT230="","",_tag_month_day!BT230/100)</f>
        <v/>
      </c>
      <c r="GJ240" s="469" t="str">
        <f>IF(_tag_month_day!BU230="","",_tag_month_day!BU230/100)</f>
        <v/>
      </c>
      <c r="GK240" s="470">
        <f>GK239</f>
        <v>0.070000000000000007</v>
      </c>
      <c r="GL240" s="470">
        <f>GL239</f>
        <v>0.029999999999999999</v>
      </c>
      <c r="GM240" s="471" t="str">
        <f>IF(_tag_month_day!BX230="","",_tag_month_day!BX230/100)</f>
        <v/>
      </c>
      <c r="GN240" s="470">
        <f>GN239</f>
        <v>0.070000000000000007</v>
      </c>
      <c r="GO240" s="470">
        <f>GO239</f>
        <v>0.029999999999999999</v>
      </c>
      <c r="GP240" s="470">
        <f>GP239</f>
        <v>0.089999999999999997</v>
      </c>
      <c r="GQ240" s="470">
        <f>GQ239</f>
        <v>0.029999999999999999</v>
      </c>
      <c r="GR240" s="471" t="str">
        <f>IF(_tag_month_day!CA230="","",_tag_month_day!CA230/100)</f>
        <v/>
      </c>
      <c r="GS240" s="472">
        <f>GS239</f>
        <v>0.95299999999999996</v>
      </c>
      <c r="GT240" s="472">
        <f>GT239</f>
        <v>0.55000000000000004</v>
      </c>
      <c r="GU240" s="472">
        <f>GU239</f>
        <v>0.55000000000000004</v>
      </c>
      <c r="GV240" s="472">
        <f>GV239</f>
        <v>0.55000000000000004</v>
      </c>
      <c r="GW240" s="472">
        <f>GW239</f>
        <v>0.5</v>
      </c>
      <c r="GX240" s="472">
        <f>GX239</f>
        <v>0.93500000000000005</v>
      </c>
      <c r="GY240" s="472">
        <f>GY239</f>
        <v>0.14999999999999999</v>
      </c>
      <c r="GZ240" s="472">
        <f>GZ239</f>
        <v>1</v>
      </c>
      <c r="HA240" s="474">
        <f>HA239</f>
        <v>0.047</v>
      </c>
      <c r="HB240" s="474">
        <f>HB239</f>
        <v>0.45000000000000001</v>
      </c>
      <c r="HC240" s="474">
        <f>HC239</f>
        <v>0.45000000000000001</v>
      </c>
      <c r="HD240" s="474">
        <f>HD239</f>
        <v>0.45000000000000001</v>
      </c>
      <c r="HE240" s="474">
        <f>HE239</f>
        <v>0.5</v>
      </c>
      <c r="HF240" s="474">
        <f>HF239</f>
        <v>0.065000000000000002</v>
      </c>
      <c r="HG240" s="474">
        <f>HG239</f>
        <v>0.84999999999999998</v>
      </c>
      <c r="HH240" s="474">
        <f>HH239</f>
        <v>0</v>
      </c>
      <c r="HI240" s="10">
        <f>IF(BZ240&lt;&gt;"",CK240-BV240,0)</f>
        <v>0</v>
      </c>
      <c r="HJ240" s="10" t="e">
        <f>IF(AJ240&gt;0,AH240-AJ240,0)</f>
        <v>#VALUE!</v>
      </c>
      <c r="HK240" s="466">
        <f>HK239</f>
        <v>0.84999999999999998</v>
      </c>
      <c r="HL240" s="424">
        <f>HL239</f>
        <v>550000</v>
      </c>
      <c r="HM240" s="424">
        <f>HM239</f>
        <v>480000</v>
      </c>
      <c r="HN240" s="465" t="e">
        <f>(DJ240*EZ240+DK240*FH240+DL240*FM240+DM240*FR240+DN240*FW240+DO240*GB240+DS240*GI240+DP240*GM240+DR240*GR240)*1000*2</f>
        <v>#VALUE!</v>
      </c>
      <c r="HO240" s="465" t="e">
        <f>HN240*HK240*$HO$2/HL240*1000000</f>
        <v>#VALUE!</v>
      </c>
      <c r="HP240" s="465" t="e">
        <f>HN240*HK240*$HP$2/HM240*1000000</f>
        <v>#VALUE!</v>
      </c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</row>
    <row customFormat="1" r="241" s="0">
      <c r="A241" s="420">
        <v>230</v>
      </c>
      <c r="B241" s="421">
        <f ca="1">IF(D241=D240,B240,IF(D241="夜班",B240+1,B240))</f>
        <v>43595</v>
      </c>
      <c r="C241" s="422">
        <f>C240</f>
        <v>0.041666666666666699</v>
      </c>
      <c r="D241" s="10" t="str">
        <f ca="1">IF(HOUR(G241)&lt;8,"夜班",IF(HOUR(G241)&lt;16,"白班",IF(HOUR(G241)&lt;24,"中班",0)))</f>
        <v>白班</v>
      </c>
      <c r="E241" s="10" t="e">
        <f ca="1">IF(F241=1,"甲",IF(F241=2,"乙",IF(F241=3,"丙",IF(F241=4,"丁",""))))</f>
        <v>#REF!</v>
      </c>
      <c r="F241" s="10" t="e">
        <f ca="1">SUMPRODUCT((成本日报!$A$3:$A$95=计划!B241)*(成本日报!$B$3:$B$95=计划!$D241),成本日报!$C$3:$C$95)</f>
        <v>#REF!</v>
      </c>
      <c r="G241" s="423">
        <f ca="1">G240+C240</f>
        <v>43595.541666666111</v>
      </c>
      <c r="H241" s="423">
        <f ca="1">$G241+$C241/60*10+$C241*0</f>
        <v>43595.548611110557</v>
      </c>
      <c r="I241" s="423">
        <f ca="1">$G241+$C241/60*18+$C241*0</f>
        <v>43595.554166666108</v>
      </c>
      <c r="J241" s="423">
        <f ca="1">$G241+$C241/60*0+$C241*1</f>
        <v>43595.583333332776</v>
      </c>
      <c r="K241" s="423">
        <f ca="1">$G241+$C241/60*30+$C241*2</f>
        <v>43595.645833332783</v>
      </c>
      <c r="L241" s="423">
        <f ca="1">$G241+$C241/60*0+$C241*3</f>
        <v>43595.666666666111</v>
      </c>
      <c r="M241" s="424" t="str">
        <f>IF(_tag_month_day!A231="","",_tag_month_day!A231)</f>
        <v/>
      </c>
      <c r="N241" s="424" t="str">
        <f>IF(_tag_month_day!B231="","",_tag_month_day!B231)</f>
        <v/>
      </c>
      <c r="O241" s="425" t="e">
        <f>IF(M241+N241=0,"",M241+N241)</f>
        <v>#VALUE!</v>
      </c>
      <c r="P241" s="424" t="str">
        <f>IF(_tag_month_day!C231="","",_tag_month_day!C231)</f>
        <v/>
      </c>
      <c r="Q241" s="424" t="str">
        <f>IF(_tag_month_day!D231="","",_tag_month_day!D231)</f>
        <v/>
      </c>
      <c r="R241" s="426" t="str">
        <f>IF(_tag_month_day!CB231="","",_tag_month_day!CB231/100)</f>
        <v/>
      </c>
      <c r="S241" s="427" t="str">
        <f>IF(_tag_month_day!E231="","",_tag_month_day!E231)</f>
        <v/>
      </c>
      <c r="T241" s="427" t="str">
        <f>IF(_tag_month_day!F231="","",_tag_month_day!F231)</f>
        <v/>
      </c>
      <c r="U241" s="428" t="e">
        <f>S241+T241</f>
        <v>#VALUE!</v>
      </c>
      <c r="V241" s="429" t="e">
        <f>U241/AJ241</f>
        <v>#VALUE!</v>
      </c>
      <c r="W241" s="430" t="str">
        <f>IF(_jhy_month_day!A231="","",_jhy_month_day!A231)</f>
        <v/>
      </c>
      <c r="X241" s="431" t="str">
        <f>IF(_jhy_month_day!B231="","",_jhy_month_day!B231/100)</f>
        <v/>
      </c>
      <c r="Y241" s="431" t="str">
        <f>IF(_jhy_month_day!C231="","",_jhy_month_day!C231/100)</f>
        <v/>
      </c>
      <c r="Z241" s="432">
        <f>Z237+1</f>
        <v>58</v>
      </c>
      <c r="AA241" s="433" t="str">
        <f>IF(_tag_month_day!G231="","",_tag_month_day!G231/100)</f>
        <v/>
      </c>
      <c r="AB241" s="433" t="str">
        <f>IF(_tag_month_day!H231="","",_tag_month_day!H231/100)</f>
        <v/>
      </c>
      <c r="AC241" s="434">
        <f>IF(X241="",AC240,BK241*($AV240*X241+$AW240*FD240+$AX240*FI240+$AY240*FN240+$AZ240*FS240+$BA240*FX240+$BG240*GE240)/(AV240*Y241+AX240*FK240+AW240*FF240+AY240*FP240+AZ240*FU240+BA240*FZ240+BG240*GG240+BB240*GK240+BC240*GN240+BD240*GP240))</f>
        <v>1.59963432013121</v>
      </c>
      <c r="AD241" s="435" t="str">
        <f>IF(AC241=AC240,"",AC241-AC240)</f>
        <v/>
      </c>
      <c r="AE241" s="436" t="str">
        <f>IF(1-AF241=0,"",(1-AF241))</f>
        <v/>
      </c>
      <c r="AF241" s="437">
        <v>1</v>
      </c>
      <c r="AG241" s="10" t="str">
        <f>AG240</f>
        <v>8B4</v>
      </c>
      <c r="AH241" s="438" t="str">
        <f>AH240</f>
        <v/>
      </c>
      <c r="AI241" s="424" t="e">
        <f>IF(ROUND(AJ241-AJ240,1)=0,"",AJ241-AJ240)</f>
        <v>#VALUE!</v>
      </c>
      <c r="AJ241" s="10" t="str">
        <f>IF(_tag_month_day!I231="","",_tag_month_day!I231)</f>
        <v/>
      </c>
      <c r="AK241" s="440"/>
      <c r="AL241" s="440"/>
      <c r="AM241" s="440"/>
      <c r="AN241" s="441">
        <f>AN240</f>
        <v>2</v>
      </c>
      <c r="AO241" s="441">
        <f>AO240</f>
        <v>8</v>
      </c>
      <c r="AP241" s="442" t="e">
        <f>(IF(AN241=0,AS240,AS240*(1+AO241/AN241)/(AR241+AO241/AN241)))+AT241</f>
        <v>#VALUE!</v>
      </c>
      <c r="AQ241" s="443" t="str">
        <f>IF(_tag_month_day!J231="","",_tag_month_day!J231/100)</f>
        <v/>
      </c>
      <c r="AR241" s="444">
        <f>AR240</f>
        <v>1.3</v>
      </c>
      <c r="AS241" s="445" t="e">
        <f>AQ241*(AN241*AR241+AO241)/(AN241+AO241)</f>
        <v>#VALUE!</v>
      </c>
      <c r="AT241" s="445" t="e">
        <f>(SUM(BE241:BF241)-SUM(BE240:BF240))*0.05</f>
        <v>#VALUE!</v>
      </c>
      <c r="AU241" s="446" t="str">
        <f>IF(_tag_month_day!CC231="","",IF(_tag_month_day!CC231&gt;0,_tag_month_day!CD231,_tag_month_day!CE231))</f>
        <v/>
      </c>
      <c r="AV241" s="447" t="str">
        <f>IF(_tag_month_day!L231="","",_tag_month_day!L231/100)</f>
        <v/>
      </c>
      <c r="AW241" s="431">
        <f>AW240</f>
        <v>0</v>
      </c>
      <c r="AX241" s="431">
        <f>AX240</f>
        <v>0</v>
      </c>
      <c r="AY241" s="431" t="str">
        <f>IF(_tag_month_day!M231="","",_tag_month_day!M231/100)</f>
        <v/>
      </c>
      <c r="AZ241" s="431" t="str">
        <f>IF(_tag_month_day!N231="","",_tag_month_day!N231/100)</f>
        <v/>
      </c>
      <c r="BA241" s="431" t="str">
        <f>IF(_tag_month_day!O231="","",_tag_month_day!O231/100)</f>
        <v/>
      </c>
      <c r="BB241" s="448" t="str">
        <f>IF(_tag_month_day!P231="","",_tag_month_day!P231/100)</f>
        <v/>
      </c>
      <c r="BC241" s="448">
        <f>BC240</f>
        <v>0</v>
      </c>
      <c r="BD241" s="448" t="str">
        <f>IF(_tag_month_day!Q231="","",_tag_month_day!Q231/100)</f>
        <v/>
      </c>
      <c r="BE241" s="449" t="str">
        <f>IF(_tag_month_day!R231="","",_tag_month_day!R231/100)</f>
        <v/>
      </c>
      <c r="BF241" s="388" t="e">
        <f>(AU241*(100+BE241*100))/(AJ241-AU241)/100</f>
        <v>#VALUE!</v>
      </c>
      <c r="BG241" s="450" t="e">
        <f>BE241+BF241</f>
        <v>#VALUE!</v>
      </c>
      <c r="BH241" s="451" t="e">
        <f>SUM(AV241:BF241)</f>
        <v>#VALUE!</v>
      </c>
      <c r="BI241" s="452" t="e">
        <f>IF(CX241=0,BI240,(DK241*查询!$R$5+DL241*查询!$Q$5+DM241*查询!$N$5+DN241*查询!$O$5+DO241*查询!$P$5)*AF241/CX241)</f>
        <v>#VALUE!</v>
      </c>
      <c r="BJ241" s="452" t="e">
        <f>IF(CX241=0,BJ240,(DP241*查询!$S$5+DQ241*查询!$T$5+DR241*查询!$U$5)*AF241/CX241)</f>
        <v>#VALUE!</v>
      </c>
      <c r="BK241" s="452">
        <f>BK240</f>
        <v>1</v>
      </c>
      <c r="BL241" s="453" t="e">
        <f>SUMPRODUCT((AV241:BA241)*(GS241:GX241))/((GS241:GX241)+SUM(BB241:BD241)*GY241+BG241*GZ241)</f>
        <v>#VALUE!</v>
      </c>
      <c r="BM241" s="453" t="e">
        <f>BK241*($AV241*FB241+$AW241*FD241+$AX241*FI241+$AY241*FN241+$AZ241*FS241+$BA241*FX241+$BG241*GE241)/(AV241*EY241+AX241*FK241+AW241*FF241+AY241*FP241+AZ241*FU241+BA241*FZ241+BG241*GG241+BB241*GK241+BC241*GN241+BD241*GP241)</f>
        <v>#VALUE!</v>
      </c>
      <c r="BN241" s="453" t="e">
        <f>($AV241*FC241+$AX241*FJ241+$AW241*FE241+$AY241*FO241+$AZ241*FT241+$BA241*FY241+$BG241*GF241)/($AV241*FA241+BG241*GH241+BB241*GL241+BC241*GO241+BD241*GQ241+BA241*GA241)</f>
        <v>#VALUE!</v>
      </c>
      <c r="BO241" s="454" t="e">
        <f>SUMPRODUCT(AV241:BA241*GS241:GX241)/(GS241:GX241+(BB241+BC241+BD241)*GY241+BG241)</f>
        <v>#VALUE!</v>
      </c>
      <c r="BP241" s="454" t="e">
        <f>SUMPRODUCT(AV241:BA241*GS241:GX241)/(GS241:GX241+(BB241+BC241+BD241)*GY241+BG241)</f>
        <v>#VALUE!</v>
      </c>
      <c r="BQ241" s="454" t="e">
        <f>SUMPRODUCT(AV241:BA241*GS241:GX241)/(GS241:GX241+(BB241+BC241+BD241)*GY241+BG241)</f>
        <v>#VALUE!</v>
      </c>
      <c r="BR241" s="453" t="str">
        <f>IF(_tag_month_day!T231="","",_tag_month_day!T231)</f>
        <v/>
      </c>
      <c r="BS241" s="453" t="str">
        <f>IF(_tag_month_day!U231="","",_tag_month_day!U231)</f>
        <v/>
      </c>
      <c r="BT241" s="455" t="str">
        <f>IF(CK241="","",IF((CK241&gt;=BV241-0.12)*(CK241&lt;=BV241+0.12),"合格","不合格"))</f>
        <v/>
      </c>
      <c r="BU241" s="456" t="str">
        <f>IF(_tag_month_day!V231="","",_tag_month_day!V231)</f>
        <v/>
      </c>
      <c r="BV241" s="457" t="str">
        <f>IF(_tag_month_day!W231="","",_tag_month_day!W231)</f>
        <v/>
      </c>
      <c r="BW241" s="458" t="str">
        <f>IF(_tag_month_day!X231="","",_tag_month_day!X231)</f>
        <v/>
      </c>
      <c r="BX241" s="458" t="str">
        <f>IF(_tag_month_day!Y231="","",_tag_month_day!Y231)</f>
        <v/>
      </c>
      <c r="BY241" s="459">
        <f ca="1">L241</f>
        <v>43595.666666666111</v>
      </c>
      <c r="BZ241" s="460" t="s">
        <v>429</v>
      </c>
      <c r="CA241" s="461">
        <v>0.68402777777777801</v>
      </c>
      <c r="CB241" s="424" t="str">
        <f>IF(_tag_month_day!Z231="","",_tag_month_day!Z231)</f>
        <v/>
      </c>
      <c r="CC241" s="424" t="str">
        <f>IF(_tag_month_day!AA231="","",_tag_month_day!AA231)</f>
        <v/>
      </c>
      <c r="CD241" s="424" t="str">
        <f>IF(_tag_month_day!AB231="","",_tag_month_day!AB231)</f>
        <v/>
      </c>
      <c r="CE241" s="424" t="str">
        <f>IF(_tag_month_day!AC231="","",_tag_month_day!AC231)</f>
        <v/>
      </c>
      <c r="CF241" s="424" t="str">
        <f>IF(_tag_month_day!AD231="","",_tag_month_day!AD231)</f>
        <v/>
      </c>
      <c r="CG241" s="424" t="str">
        <f>IF(_tag_month_day!AE231="","",_tag_month_day!AE231)</f>
        <v/>
      </c>
      <c r="CH241" s="424" t="str">
        <f>IF(_tag_month_day!AF231="","",_tag_month_day!AF231)</f>
        <v/>
      </c>
      <c r="CI241" s="424" t="str">
        <f>IF(_tag_month_day!AG231="","",_tag_month_day!AG231)</f>
        <v/>
      </c>
      <c r="CJ241" s="424" t="str">
        <f>IF(_tag_month_day!AH231="","",_tag_month_day!AH231)</f>
        <v/>
      </c>
      <c r="CK241" s="424" t="str">
        <f>IF(_tag_month_day!AI231="","",_tag_month_day!AI231)</f>
        <v/>
      </c>
      <c r="CL241" s="4" t="str">
        <f>IF(_tag_month_day!AJ231="","",_tag_month_day!AJ231)</f>
        <v/>
      </c>
      <c r="CM241" s="4" t="str">
        <f>IF(_tag_month_day!AK231="","",_tag_month_day!AK231)</f>
        <v/>
      </c>
      <c r="CN241" s="4" t="str">
        <f>IF(_tag_month_day!AL231="","",_tag_month_day!AL231)</f>
        <v/>
      </c>
      <c r="CO241" s="4" t="str">
        <f>IF(_tag_month_day!AM231="","",_tag_month_day!AM231)</f>
        <v/>
      </c>
      <c r="CP241" s="4" t="str">
        <f>IF(_tag_month_day!AN231="","",_tag_month_day!AN231)</f>
        <v/>
      </c>
      <c r="CQ241" s="4" t="str">
        <f>IF(_tag_month_day!AO231="","",_tag_month_day!AO231)</f>
        <v/>
      </c>
      <c r="CR241" s="462" t="str">
        <f>IF(_tag_month_day!AP231="","",_tag_month_day!AP231)</f>
        <v/>
      </c>
      <c r="CS241" s="463" t="str">
        <f>IF(_tag_month_day!AQ231="","",_tag_month_day!AQ231)</f>
        <v/>
      </c>
      <c r="CT241" s="4" t="str">
        <f>IF(_tag_month_day!AR231="","",_tag_month_day!AR231)</f>
        <v/>
      </c>
      <c r="CU241" s="464" t="e">
        <f>DU241/AJ241</f>
        <v>#VALUE!</v>
      </c>
      <c r="CV241" s="451" t="e">
        <f>BG241/BH241</f>
        <v>#VALUE!</v>
      </c>
      <c r="CW241" s="465" t="e">
        <f>AJ241*(1-CV241)*CU241*AF241</f>
        <v>#VALUE!</v>
      </c>
      <c r="CX241" s="465" t="e">
        <f>CW241*94%</f>
        <v>#VALUE!</v>
      </c>
      <c r="CY241" s="466" t="e">
        <f>IF(CX241=0,0,DS241/(DS241+CX241))</f>
        <v>#VALUE!</v>
      </c>
      <c r="CZ241" s="465" t="e">
        <f>$AJ241*EF241</f>
        <v>#VALUE!</v>
      </c>
      <c r="DA241" s="465" t="e">
        <f>$AJ241*EG241</f>
        <v>#VALUE!</v>
      </c>
      <c r="DB241" s="465" t="e">
        <f>$AJ241*EH241</f>
        <v>#VALUE!</v>
      </c>
      <c r="DC241" s="465" t="e">
        <f>$AJ241*EI241</f>
        <v>#VALUE!</v>
      </c>
      <c r="DD241" s="465" t="e">
        <f>$AJ241*EJ241</f>
        <v>#VALUE!</v>
      </c>
      <c r="DE241" s="465" t="e">
        <f>$AJ241*EK241</f>
        <v>#VALUE!</v>
      </c>
      <c r="DF241" s="465" t="e">
        <f>$AJ241*EL241</f>
        <v>#VALUE!</v>
      </c>
      <c r="DG241" s="465" t="e">
        <f>$AJ241*EM241</f>
        <v>#VALUE!</v>
      </c>
      <c r="DH241" s="465" t="e">
        <f>$AJ241*EN241</f>
        <v>#VALUE!</v>
      </c>
      <c r="DI241" s="465" t="e">
        <f>$AJ241*EO241</f>
        <v>#VALUE!</v>
      </c>
      <c r="DJ241" s="465" t="e">
        <f>CZ241*(1-EP241)</f>
        <v>#VALUE!</v>
      </c>
      <c r="DK241" s="465" t="e">
        <f>DA241*(1-ER241)</f>
        <v>#VALUE!</v>
      </c>
      <c r="DL241" s="465" t="e">
        <f>DB241*(1-EQ241)</f>
        <v>#VALUE!</v>
      </c>
      <c r="DM241" s="465" t="e">
        <f>DC241*(1-ES241)</f>
        <v>#VALUE!</v>
      </c>
      <c r="DN241" s="465" t="e">
        <f>DD241*(1-ET241)</f>
        <v>#VALUE!</v>
      </c>
      <c r="DO241" s="465" t="e">
        <f>DE241</f>
        <v>#VALUE!</v>
      </c>
      <c r="DP241" s="465" t="e">
        <f>DF241*(1-EU241)</f>
        <v>#VALUE!</v>
      </c>
      <c r="DQ241" s="465" t="e">
        <f>DG241*(1-EV241)</f>
        <v>#VALUE!</v>
      </c>
      <c r="DR241" s="465" t="e">
        <f>DH241*(1-EW241)</f>
        <v>#VALUE!</v>
      </c>
      <c r="DS241" s="465" t="e">
        <f>DI241</f>
        <v>#VALUE!</v>
      </c>
      <c r="DT241" s="465" t="e">
        <f>SUM(DJ241:DS241)</f>
        <v>#VALUE!</v>
      </c>
      <c r="DU241" s="465" t="e">
        <f>(GS241:GX241)+(DP241+DQ241+DR241)*GY241+DS241</f>
        <v>#VALUE!</v>
      </c>
      <c r="DV241" s="451" t="e">
        <f>AV241/$BH241/(1-EP241)</f>
        <v>#VALUE!</v>
      </c>
      <c r="DW241" s="451" t="e">
        <f>AW241/$BH241/(1-ER241)</f>
        <v>#VALUE!</v>
      </c>
      <c r="DX241" s="451" t="e">
        <f>AX241/$BH241/(1-EQ241)</f>
        <v>#VALUE!</v>
      </c>
      <c r="DY241" s="451" t="e">
        <f>AY241/$BH241/(1-ES241)</f>
        <v>#VALUE!</v>
      </c>
      <c r="DZ241" s="451" t="e">
        <f>AZ241/$BH241/(1-ET241)</f>
        <v>#VALUE!</v>
      </c>
      <c r="EA241" s="451" t="e">
        <f>BA241/$BH241/(1-AX241)</f>
        <v>#VALUE!</v>
      </c>
      <c r="EB241" s="451" t="e">
        <f>BB241/$BH241/(1-EU241)</f>
        <v>#VALUE!</v>
      </c>
      <c r="EC241" s="451" t="e">
        <f>BC241/$BH241/(1-EV241)</f>
        <v>#VALUE!</v>
      </c>
      <c r="ED241" s="451" t="e">
        <f>BD241/$BH241/(1-EW241)</f>
        <v>#VALUE!</v>
      </c>
      <c r="EE241" s="451" t="e">
        <f>BG241/BH241</f>
        <v>#VALUE!</v>
      </c>
      <c r="EF241" s="451" t="e">
        <f>DV241/SUM($DV241:$EE241)</f>
        <v>#VALUE!</v>
      </c>
      <c r="EG241" s="451" t="e">
        <f>DW241/SUM($DV241:$EE241)</f>
        <v>#VALUE!</v>
      </c>
      <c r="EH241" s="451" t="e">
        <f>DX241/SUM($DV241:$EE241)</f>
        <v>#VALUE!</v>
      </c>
      <c r="EI241" s="451" t="e">
        <f>DY241/SUM($DV241:$EE241)</f>
        <v>#VALUE!</v>
      </c>
      <c r="EJ241" s="451" t="e">
        <f>DZ241/SUM($DV241:$EE241)</f>
        <v>#VALUE!</v>
      </c>
      <c r="EK241" s="451" t="e">
        <f>EA241/SUM($DV241:$EE241)</f>
        <v>#VALUE!</v>
      </c>
      <c r="EL241" s="451" t="e">
        <f>EB241/SUM($DV241:$EE241)</f>
        <v>#VALUE!</v>
      </c>
      <c r="EM241" s="451" t="e">
        <f>EC241/SUM($DV241:$EE241)</f>
        <v>#VALUE!</v>
      </c>
      <c r="EN241" s="451" t="e">
        <f>ED241/SUM($DV241:$EE241)</f>
        <v>#VALUE!</v>
      </c>
      <c r="EO241" s="451" t="e">
        <f>EE241/SUM($DV241:$EE241)</f>
        <v>#VALUE!</v>
      </c>
      <c r="EP241" s="450">
        <f>EP240</f>
        <v>0.080000000000000002</v>
      </c>
      <c r="EQ241" s="450">
        <f>EQ240</f>
        <v>0.014999999999999999</v>
      </c>
      <c r="ER241" s="450">
        <f>ER240</f>
        <v>0.014999999999999999</v>
      </c>
      <c r="ES241" s="450">
        <f>ES240</f>
        <v>0.014999999999999999</v>
      </c>
      <c r="ET241" s="450">
        <f>ET240</f>
        <v>0.014999999999999999</v>
      </c>
      <c r="EU241" s="450">
        <f>EU240</f>
        <v>0.089999999999999997</v>
      </c>
      <c r="EV241" s="450">
        <f>EV240</f>
        <v>0.089999999999999997</v>
      </c>
      <c r="EW241" s="450">
        <f>EW240</f>
        <v>0.089999999999999997</v>
      </c>
      <c r="EX241" s="431" t="str">
        <f>IF(_tag_month_day!AS231="","",_tag_month_day!AS231/100)</f>
        <v/>
      </c>
      <c r="EY241" s="431" t="str">
        <f>IF(_tag_month_day!AT231="","",_tag_month_day!AT231/100)</f>
        <v/>
      </c>
      <c r="EZ241" s="431" t="str">
        <f>IF(_tag_month_day!AU231="","",_tag_month_day!AU231/100)</f>
        <v/>
      </c>
      <c r="FA241" s="431" t="str">
        <f>IF(_tag_month_day!AV231="","",_tag_month_day!AV231/100)</f>
        <v/>
      </c>
      <c r="FB241" s="431" t="str">
        <f>IF(_tag_month_day!AW231="","",_tag_month_day!AW231/100)</f>
        <v/>
      </c>
      <c r="FC241" s="431" t="str">
        <f>IF(_tag_month_day!AX231="","",_tag_month_day!AX231/100)</f>
        <v/>
      </c>
      <c r="FD241" s="449" t="str">
        <f>IF(_tag_month_day!AY231="","",_tag_month_day!AY231/100)</f>
        <v/>
      </c>
      <c r="FE241" s="449" t="str">
        <f>IF(_tag_month_day!AZ231="","",_tag_month_day!AZ231/100)</f>
        <v/>
      </c>
      <c r="FF241" s="449" t="str">
        <f>IF(_tag_month_day!BA231="","",_tag_month_day!BA231/100)</f>
        <v/>
      </c>
      <c r="FG241" s="449" t="str">
        <f>IF(_tag_month_day!BB231="","",_tag_month_day!BB231/100)</f>
        <v/>
      </c>
      <c r="FH241" s="467" t="str">
        <f>IF(_tag_month_day!BC231="","",_tag_month_day!BC231/100)</f>
        <v/>
      </c>
      <c r="FI241" s="449">
        <f>FI240</f>
        <v>0.40999999999999998</v>
      </c>
      <c r="FJ241" s="449">
        <f>FJ240</f>
        <v>0.11</v>
      </c>
      <c r="FK241" s="449">
        <f>FK240</f>
        <v>0.014999999999999999</v>
      </c>
      <c r="FL241" s="449">
        <f>FL240</f>
        <v>0</v>
      </c>
      <c r="FM241" s="467">
        <f>FM240</f>
        <v>0.0001</v>
      </c>
      <c r="FN241" s="449">
        <f>FN240</f>
        <v>0.32000000000000001</v>
      </c>
      <c r="FO241" s="449">
        <f>FO240</f>
        <v>0.20000000000000001</v>
      </c>
      <c r="FP241" s="449">
        <f>FP240</f>
        <v>0.01</v>
      </c>
      <c r="FQ241" s="449">
        <f>FQ240</f>
        <v>0</v>
      </c>
      <c r="FR241" s="467">
        <f>FR240</f>
        <v>0.0001</v>
      </c>
      <c r="FS241" s="449" t="str">
        <f>IF(_tag_month_day!BD231="","",_tag_month_day!BD231/100)</f>
        <v/>
      </c>
      <c r="FT241" s="449" t="str">
        <f>IF(_tag_month_day!BE231="","",_tag_month_day!BE231/100)</f>
        <v/>
      </c>
      <c r="FU241" s="449" t="str">
        <f>IF(_tag_month_day!BF231="","",_tag_month_day!BF231/100)</f>
        <v/>
      </c>
      <c r="FV241" s="449" t="str">
        <f>IF(_tag_month_day!BG231="","",_tag_month_day!BG231/100)</f>
        <v/>
      </c>
      <c r="FW241" s="467" t="str">
        <f>IF(_tag_month_day!BH231="","",_tag_month_day!BH231/100)</f>
        <v/>
      </c>
      <c r="FX241" s="449" t="str">
        <f>IF(_tag_month_day!BI231="","",_tag_month_day!BI231/100)</f>
        <v/>
      </c>
      <c r="FY241" s="449" t="str">
        <f>IF(_tag_month_day!BJ231="","",_tag_month_day!BJ231/100)</f>
        <v/>
      </c>
      <c r="FZ241" s="468" t="str">
        <f>IF(_tag_month_day!BK231="","",_tag_month_day!BK231/100)</f>
        <v/>
      </c>
      <c r="GA241" s="449" t="str">
        <f>IF(_tag_month_day!BL231="","",_tag_month_day!BL231/100)</f>
        <v/>
      </c>
      <c r="GB241" s="467" t="str">
        <f>IF(_tag_month_day!BM231="","",_tag_month_day!BM231/100)</f>
        <v/>
      </c>
      <c r="GC241" s="431" t="str">
        <f>IF(_tag_month_day!BN231="","",_tag_month_day!BN231/100)</f>
        <v/>
      </c>
      <c r="GD241" s="431" t="str">
        <f>IF(_tag_month_day!BO231="","",_tag_month_day!BO231/100)</f>
        <v/>
      </c>
      <c r="GE241" s="431" t="str">
        <f>IF(_tag_month_day!BP231="","",_tag_month_day!BP231/100)</f>
        <v/>
      </c>
      <c r="GF241" s="431" t="str">
        <f>IF(_tag_month_day!BQ231="","",_tag_month_day!BQ231/100)</f>
        <v/>
      </c>
      <c r="GG241" s="431" t="str">
        <f>IF(_tag_month_day!BR231="","",_tag_month_day!BR231/100)</f>
        <v/>
      </c>
      <c r="GH241" s="431" t="str">
        <f>IF(_tag_month_day!BS231="","",_tag_month_day!BS231/100)</f>
        <v/>
      </c>
      <c r="GI241" s="467" t="str">
        <f>IF(_tag_month_day!BT231="","",_tag_month_day!BT231/100)</f>
        <v/>
      </c>
      <c r="GJ241" s="469" t="str">
        <f>IF(_tag_month_day!BU231="","",_tag_month_day!BU231/100)</f>
        <v/>
      </c>
      <c r="GK241" s="470">
        <f>GK240</f>
        <v>0.070000000000000007</v>
      </c>
      <c r="GL241" s="470">
        <f>GL240</f>
        <v>0.029999999999999999</v>
      </c>
      <c r="GM241" s="471" t="str">
        <f>IF(_tag_month_day!BX231="","",_tag_month_day!BX231/100)</f>
        <v/>
      </c>
      <c r="GN241" s="470">
        <f>GN240</f>
        <v>0.070000000000000007</v>
      </c>
      <c r="GO241" s="470">
        <f>GO240</f>
        <v>0.029999999999999999</v>
      </c>
      <c r="GP241" s="470">
        <f>GP240</f>
        <v>0.089999999999999997</v>
      </c>
      <c r="GQ241" s="470">
        <f>GQ240</f>
        <v>0.029999999999999999</v>
      </c>
      <c r="GR241" s="471" t="str">
        <f>IF(_tag_month_day!CA231="","",_tag_month_day!CA231/100)</f>
        <v/>
      </c>
      <c r="GS241" s="472">
        <f>GS240</f>
        <v>0.95299999999999996</v>
      </c>
      <c r="GT241" s="472">
        <f>GT240</f>
        <v>0.55000000000000004</v>
      </c>
      <c r="GU241" s="472">
        <f>GU240</f>
        <v>0.55000000000000004</v>
      </c>
      <c r="GV241" s="472">
        <f>GV240</f>
        <v>0.55000000000000004</v>
      </c>
      <c r="GW241" s="472">
        <f>GW240</f>
        <v>0.5</v>
      </c>
      <c r="GX241" s="472">
        <f>GX240</f>
        <v>0.93500000000000005</v>
      </c>
      <c r="GY241" s="472">
        <f>GY240</f>
        <v>0.14999999999999999</v>
      </c>
      <c r="GZ241" s="472">
        <f>GZ240</f>
        <v>1</v>
      </c>
      <c r="HA241" s="474">
        <f>HA240</f>
        <v>0.047</v>
      </c>
      <c r="HB241" s="474">
        <f>HB240</f>
        <v>0.45000000000000001</v>
      </c>
      <c r="HC241" s="474">
        <f>HC240</f>
        <v>0.45000000000000001</v>
      </c>
      <c r="HD241" s="474">
        <f>HD240</f>
        <v>0.45000000000000001</v>
      </c>
      <c r="HE241" s="474">
        <f>HE240</f>
        <v>0.5</v>
      </c>
      <c r="HF241" s="474">
        <f>HF240</f>
        <v>0.065000000000000002</v>
      </c>
      <c r="HG241" s="474">
        <f>HG240</f>
        <v>0.84999999999999998</v>
      </c>
      <c r="HH241" s="474">
        <f>HH240</f>
        <v>0</v>
      </c>
      <c r="HI241" s="10" t="e">
        <f>IF(BZ241&lt;&gt;"",CK241-BV241,0)</f>
        <v>#VALUE!</v>
      </c>
      <c r="HJ241" s="10" t="e">
        <f>IF(AJ241&gt;0,AH241-AJ241,0)</f>
        <v>#VALUE!</v>
      </c>
      <c r="HK241" s="466">
        <f>HK240</f>
        <v>0.84999999999999998</v>
      </c>
      <c r="HL241" s="424">
        <f>HL240</f>
        <v>550000</v>
      </c>
      <c r="HM241" s="424">
        <f>HM240</f>
        <v>480000</v>
      </c>
      <c r="HN241" s="465" t="e">
        <f>(DJ241*EZ241+DK241*FH241+DL241*FM241+DM241*FR241+DN241*FW241+DO241*GB241+DS241*GI241+DP241*GM241+DR241*GR241)*1000*2</f>
        <v>#VALUE!</v>
      </c>
      <c r="HO241" s="465" t="e">
        <f>HN241*HK241*$HO$2/HL241*1000000</f>
        <v>#VALUE!</v>
      </c>
      <c r="HP241" s="465" t="e">
        <f>HN241*HK241*$HP$2/HM241*1000000</f>
        <v>#VALUE!</v>
      </c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</row>
    <row customFormat="1" r="242" s="0">
      <c r="A242" s="420">
        <v>231</v>
      </c>
      <c r="B242" s="421">
        <f ca="1">IF(D242=D241,B241,IF(D242="夜班",B241+1,B241))</f>
        <v>43595</v>
      </c>
      <c r="C242" s="422">
        <f>C241</f>
        <v>0.041666666666666699</v>
      </c>
      <c r="D242" s="10" t="str">
        <f ca="1">IF(HOUR(G242)&lt;8,"夜班",IF(HOUR(G242)&lt;16,"白班",IF(HOUR(G242)&lt;24,"中班",0)))</f>
        <v>白班</v>
      </c>
      <c r="E242" s="10" t="e">
        <f ca="1">IF(F242=1,"甲",IF(F242=2,"乙",IF(F242=3,"丙",IF(F242=4,"丁",""))))</f>
        <v>#REF!</v>
      </c>
      <c r="F242" s="10" t="e">
        <f ca="1">SUMPRODUCT((成本日报!$A$3:$A$95=计划!B242)*(成本日报!$B$3:$B$95=计划!$D242),成本日报!$C$3:$C$95)</f>
        <v>#REF!</v>
      </c>
      <c r="G242" s="423">
        <f ca="1">G241+C241</f>
        <v>43595.583333332776</v>
      </c>
      <c r="H242" s="423">
        <f ca="1">$G242+$C242/60*10+$C242*0</f>
        <v>43595.590277777221</v>
      </c>
      <c r="I242" s="423">
        <f ca="1">$G242+$C242/60*18+$C242*0</f>
        <v>43595.595833332773</v>
      </c>
      <c r="J242" s="423">
        <f ca="1">$G242+$C242/60*0+$C242*1</f>
        <v>43595.62499999944</v>
      </c>
      <c r="K242" s="423">
        <f ca="1">$G242+$C242/60*30+$C242*2</f>
        <v>43595.687499999447</v>
      </c>
      <c r="L242" s="423">
        <f ca="1">$G242+$C242/60*0+$C242*3</f>
        <v>43595.708333332776</v>
      </c>
      <c r="M242" s="424" t="str">
        <f>IF(_tag_month_day!A232="","",_tag_month_day!A232)</f>
        <v/>
      </c>
      <c r="N242" s="424" t="str">
        <f>IF(_tag_month_day!B232="","",_tag_month_day!B232)</f>
        <v/>
      </c>
      <c r="O242" s="425" t="e">
        <f>IF(M242+N242=0,"",M242+N242)</f>
        <v>#VALUE!</v>
      </c>
      <c r="P242" s="424" t="str">
        <f>IF(_tag_month_day!C232="","",_tag_month_day!C232)</f>
        <v/>
      </c>
      <c r="Q242" s="424" t="str">
        <f>IF(_tag_month_day!D232="","",_tag_month_day!D232)</f>
        <v/>
      </c>
      <c r="R242" s="426" t="str">
        <f>IF(_tag_month_day!CB232="","",_tag_month_day!CB232/100)</f>
        <v/>
      </c>
      <c r="S242" s="427" t="str">
        <f>IF(_tag_month_day!E232="","",_tag_month_day!E232)</f>
        <v/>
      </c>
      <c r="T242" s="427" t="str">
        <f>IF(_tag_month_day!F232="","",_tag_month_day!F232)</f>
        <v/>
      </c>
      <c r="U242" s="428" t="e">
        <f>S242+T242</f>
        <v>#VALUE!</v>
      </c>
      <c r="V242" s="429" t="e">
        <f>U242/AJ242</f>
        <v>#VALUE!</v>
      </c>
      <c r="W242" s="430" t="str">
        <f>IF(_jhy_month_day!A232="","",_jhy_month_day!A232)</f>
        <v/>
      </c>
      <c r="X242" s="431" t="str">
        <f>IF(_jhy_month_day!B232="","",_jhy_month_day!B232/100)</f>
        <v/>
      </c>
      <c r="Y242" s="431" t="str">
        <f>IF(_jhy_month_day!C232="","",_jhy_month_day!C232/100)</f>
        <v/>
      </c>
      <c r="Z242" s="432">
        <f>Z238+1</f>
        <v>58</v>
      </c>
      <c r="AA242" s="433" t="str">
        <f>IF(_tag_month_day!G232="","",_tag_month_day!G232/100)</f>
        <v/>
      </c>
      <c r="AB242" s="433" t="str">
        <f>IF(_tag_month_day!H232="","",_tag_month_day!H232/100)</f>
        <v/>
      </c>
      <c r="AC242" s="434">
        <f>IF(X242="",AC241,BK242*($AV241*X242+$AW241*FD241+$AX241*FI241+$AY241*FN241+$AZ241*FS241+$BA241*FX241+$BG241*GE241)/(AV241*Y242+AX241*FK241+AW241*FF241+AY241*FP241+AZ241*FU241+BA241*FZ241+BG241*GG241+BB241*GK241+BC241*GN241+BD241*GP241))</f>
        <v>1.59963432013121</v>
      </c>
      <c r="AD242" s="435" t="str">
        <f>IF(AC242=AC241,"",AC242-AC241)</f>
        <v/>
      </c>
      <c r="AE242" s="436" t="str">
        <f>IF(1-AF242=0,"",(1-AF242))</f>
        <v/>
      </c>
      <c r="AF242" s="437">
        <v>1</v>
      </c>
      <c r="AG242" s="10" t="str">
        <f>AG241</f>
        <v>8B4</v>
      </c>
      <c r="AH242" s="438" t="str">
        <f>AH241</f>
        <v/>
      </c>
      <c r="AI242" s="424" t="e">
        <f>IF(ROUND(AJ242-AJ241,1)=0,"",AJ242-AJ241)</f>
        <v>#VALUE!</v>
      </c>
      <c r="AJ242" s="10" t="str">
        <f>IF(_tag_month_day!I232="","",_tag_month_day!I232)</f>
        <v/>
      </c>
      <c r="AK242" s="440"/>
      <c r="AL242" s="440"/>
      <c r="AM242" s="440"/>
      <c r="AN242" s="441">
        <f>AN241</f>
        <v>2</v>
      </c>
      <c r="AO242" s="441">
        <f>AO241</f>
        <v>8</v>
      </c>
      <c r="AP242" s="442" t="e">
        <f>(IF(AN242=0,AS241,AS241*(1+AO242/AN242)/(AR242+AO242/AN242)))+AT242</f>
        <v>#VALUE!</v>
      </c>
      <c r="AQ242" s="443" t="str">
        <f>IF(_tag_month_day!J232="","",_tag_month_day!J232/100)</f>
        <v/>
      </c>
      <c r="AR242" s="444">
        <f>AR241</f>
        <v>1.3</v>
      </c>
      <c r="AS242" s="445" t="e">
        <f>AQ242*(AN242*AR242+AO242)/(AN242+AO242)</f>
        <v>#VALUE!</v>
      </c>
      <c r="AT242" s="445" t="e">
        <f>(SUM(BE242:BF242)-SUM(BE241:BF241))*0.05</f>
        <v>#VALUE!</v>
      </c>
      <c r="AU242" s="446" t="str">
        <f>IF(_tag_month_day!CC232="","",IF(_tag_month_day!CC232&gt;0,_tag_month_day!CD232,_tag_month_day!CE232))</f>
        <v/>
      </c>
      <c r="AV242" s="447" t="str">
        <f>IF(_tag_month_day!L232="","",_tag_month_day!L232/100)</f>
        <v/>
      </c>
      <c r="AW242" s="431">
        <f>AW241</f>
        <v>0</v>
      </c>
      <c r="AX242" s="431">
        <f>AX241</f>
        <v>0</v>
      </c>
      <c r="AY242" s="431" t="str">
        <f>IF(_tag_month_day!M232="","",_tag_month_day!M232/100)</f>
        <v/>
      </c>
      <c r="AZ242" s="431" t="str">
        <f>IF(_tag_month_day!N232="","",_tag_month_day!N232/100)</f>
        <v/>
      </c>
      <c r="BA242" s="431" t="str">
        <f>IF(_tag_month_day!O232="","",_tag_month_day!O232/100)</f>
        <v/>
      </c>
      <c r="BB242" s="448" t="str">
        <f>IF(_tag_month_day!P232="","",_tag_month_day!P232/100)</f>
        <v/>
      </c>
      <c r="BC242" s="448">
        <f>BC241</f>
        <v>0</v>
      </c>
      <c r="BD242" s="448" t="str">
        <f>IF(_tag_month_day!Q232="","",_tag_month_day!Q232/100)</f>
        <v/>
      </c>
      <c r="BE242" s="449" t="str">
        <f>IF(_tag_month_day!R232="","",_tag_month_day!R232/100)</f>
        <v/>
      </c>
      <c r="BF242" s="388" t="e">
        <f>(AU242*(100+BE242*100))/(AJ242-AU242)/100</f>
        <v>#VALUE!</v>
      </c>
      <c r="BG242" s="450" t="e">
        <f>BE242+BF242</f>
        <v>#VALUE!</v>
      </c>
      <c r="BH242" s="451" t="e">
        <f>SUM(AV242:BF242)</f>
        <v>#VALUE!</v>
      </c>
      <c r="BI242" s="452" t="e">
        <f>IF(CX242=0,BI241,(DK242*查询!$R$5+DL242*查询!$Q$5+DM242*查询!$N$5+DN242*查询!$O$5+DO242*查询!$P$5)*AF242/CX242)</f>
        <v>#VALUE!</v>
      </c>
      <c r="BJ242" s="452" t="e">
        <f>IF(CX242=0,BJ241,(DP242*查询!$S$5+DQ242*查询!$T$5+DR242*查询!$U$5)*AF242/CX242)</f>
        <v>#VALUE!</v>
      </c>
      <c r="BK242" s="452">
        <f>BK241</f>
        <v>1</v>
      </c>
      <c r="BL242" s="453" t="e">
        <f>SUMPRODUCT((AV242:BA242)*(GS242:GX242))/((GS242:GX242)+SUM(BB242:BD242)*GY242+BG242*GZ242)</f>
        <v>#VALUE!</v>
      </c>
      <c r="BM242" s="453" t="e">
        <f>BK242*($AV242*FB242+$AW242*FD242+$AX242*FI242+$AY242*FN242+$AZ242*FS242+$BA242*FX242+$BG242*GE242)/(AV242*EY242+AX242*FK242+AW242*FF242+AY242*FP242+AZ242*FU242+BA242*FZ242+BG242*GG242+BB242*GK242+BC242*GN242+BD242*GP242)</f>
        <v>#VALUE!</v>
      </c>
      <c r="BN242" s="453" t="e">
        <f>($AV242*FC242+$AX242*FJ242+$AW242*FE242+$AY242*FO242+$AZ242*FT242+$BA242*FY242+$BG242*GF242)/($AV242*FA242+BG242*GH242+BB242*GL242+BC242*GO242+BD242*GQ242+BA242*GA242)</f>
        <v>#VALUE!</v>
      </c>
      <c r="BO242" s="454" t="e">
        <f>SUMPRODUCT(AV242:BA242*GS242:GX242)/(GS242:GX242+(BB242+BC242+BD242)*GY242+BG242)</f>
        <v>#VALUE!</v>
      </c>
      <c r="BP242" s="454" t="e">
        <f>SUMPRODUCT(AV242:BA242*GS242:GX242)/(GS242:GX242+(BB242+BC242+BD242)*GY242+BG242)</f>
        <v>#VALUE!</v>
      </c>
      <c r="BQ242" s="454" t="e">
        <f>SUMPRODUCT(AV242:BA242*GS242:GX242)/(GS242:GX242+(BB242+BC242+BD242)*GY242+BG242)</f>
        <v>#VALUE!</v>
      </c>
      <c r="BR242" s="453" t="str">
        <f>IF(_tag_month_day!T232="","",_tag_month_day!T232)</f>
        <v/>
      </c>
      <c r="BS242" s="453" t="str">
        <f>IF(_tag_month_day!U232="","",_tag_month_day!U232)</f>
        <v/>
      </c>
      <c r="BT242" s="455" t="str">
        <f>IF(CK242="","",IF((CK242&gt;=BV242-0.12)*(CK242&lt;=BV242+0.12),"合格","不合格"))</f>
        <v/>
      </c>
      <c r="BU242" s="456" t="str">
        <f>IF(_tag_month_day!V232="","",_tag_month_day!V232)</f>
        <v/>
      </c>
      <c r="BV242" s="457" t="str">
        <f>IF(_tag_month_day!W232="","",_tag_month_day!W232)</f>
        <v/>
      </c>
      <c r="BW242" s="458" t="str">
        <f>IF(_tag_month_day!X232="","",_tag_month_day!X232)</f>
        <v/>
      </c>
      <c r="BX242" s="458" t="str">
        <f>IF(_tag_month_day!Y232="","",_tag_month_day!Y232)</f>
        <v/>
      </c>
      <c r="BY242" s="459">
        <f ca="1">L242</f>
        <v>43595.708333332776</v>
      </c>
      <c r="BZ242" s="460"/>
      <c r="CA242" s="461"/>
      <c r="CB242" s="424" t="str">
        <f>IF(_tag_month_day!Z232="","",_tag_month_day!Z232)</f>
        <v/>
      </c>
      <c r="CC242" s="424" t="str">
        <f>IF(_tag_month_day!AA232="","",_tag_month_day!AA232)</f>
        <v/>
      </c>
      <c r="CD242" s="424" t="str">
        <f>IF(_tag_month_day!AB232="","",_tag_month_day!AB232)</f>
        <v/>
      </c>
      <c r="CE242" s="424" t="str">
        <f>IF(_tag_month_day!AC232="","",_tag_month_day!AC232)</f>
        <v/>
      </c>
      <c r="CF242" s="424" t="str">
        <f>IF(_tag_month_day!AD232="","",_tag_month_day!AD232)</f>
        <v/>
      </c>
      <c r="CG242" s="424" t="str">
        <f>IF(_tag_month_day!AE232="","",_tag_month_day!AE232)</f>
        <v/>
      </c>
      <c r="CH242" s="424" t="str">
        <f>IF(_tag_month_day!AF232="","",_tag_month_day!AF232)</f>
        <v/>
      </c>
      <c r="CI242" s="424" t="str">
        <f>IF(_tag_month_day!AG232="","",_tag_month_day!AG232)</f>
        <v/>
      </c>
      <c r="CJ242" s="424" t="str">
        <f>IF(_tag_month_day!AH232="","",_tag_month_day!AH232)</f>
        <v/>
      </c>
      <c r="CK242" s="424" t="str">
        <f>IF(_tag_month_day!AI232="","",_tag_month_day!AI232)</f>
        <v/>
      </c>
      <c r="CL242" s="4" t="str">
        <f>IF(_tag_month_day!AJ232="","",_tag_month_day!AJ232)</f>
        <v/>
      </c>
      <c r="CM242" s="4" t="str">
        <f>IF(_tag_month_day!AK232="","",_tag_month_day!AK232)</f>
        <v/>
      </c>
      <c r="CN242" s="4" t="str">
        <f>IF(_tag_month_day!AL232="","",_tag_month_day!AL232)</f>
        <v/>
      </c>
      <c r="CO242" s="4" t="str">
        <f>IF(_tag_month_day!AM232="","",_tag_month_day!AM232)</f>
        <v/>
      </c>
      <c r="CP242" s="4" t="str">
        <f>IF(_tag_month_day!AN232="","",_tag_month_day!AN232)</f>
        <v/>
      </c>
      <c r="CQ242" s="4" t="str">
        <f>IF(_tag_month_day!AO232="","",_tag_month_day!AO232)</f>
        <v/>
      </c>
      <c r="CR242" s="462" t="str">
        <f>IF(_tag_month_day!AP232="","",_tag_month_day!AP232)</f>
        <v/>
      </c>
      <c r="CS242" s="463" t="str">
        <f>IF(_tag_month_day!AQ232="","",_tag_month_day!AQ232)</f>
        <v/>
      </c>
      <c r="CT242" s="4" t="str">
        <f>IF(_tag_month_day!AR232="","",_tag_month_day!AR232)</f>
        <v/>
      </c>
      <c r="CU242" s="464" t="e">
        <f>DU242/AJ242</f>
        <v>#VALUE!</v>
      </c>
      <c r="CV242" s="451" t="e">
        <f>BG242/BH242</f>
        <v>#VALUE!</v>
      </c>
      <c r="CW242" s="465" t="e">
        <f>AJ242*(1-CV242)*CU242*AF242</f>
        <v>#VALUE!</v>
      </c>
      <c r="CX242" s="465" t="e">
        <f>CW242*94%</f>
        <v>#VALUE!</v>
      </c>
      <c r="CY242" s="466" t="e">
        <f>IF(CX242=0,0,DS242/(DS242+CX242))</f>
        <v>#VALUE!</v>
      </c>
      <c r="CZ242" s="465" t="e">
        <f>$AJ242*EF242</f>
        <v>#VALUE!</v>
      </c>
      <c r="DA242" s="465" t="e">
        <f>$AJ242*EG242</f>
        <v>#VALUE!</v>
      </c>
      <c r="DB242" s="465" t="e">
        <f>$AJ242*EH242</f>
        <v>#VALUE!</v>
      </c>
      <c r="DC242" s="465" t="e">
        <f>$AJ242*EI242</f>
        <v>#VALUE!</v>
      </c>
      <c r="DD242" s="465" t="e">
        <f>$AJ242*EJ242</f>
        <v>#VALUE!</v>
      </c>
      <c r="DE242" s="465" t="e">
        <f>$AJ242*EK242</f>
        <v>#VALUE!</v>
      </c>
      <c r="DF242" s="465" t="e">
        <f>$AJ242*EL242</f>
        <v>#VALUE!</v>
      </c>
      <c r="DG242" s="465" t="e">
        <f>$AJ242*EM242</f>
        <v>#VALUE!</v>
      </c>
      <c r="DH242" s="465" t="e">
        <f>$AJ242*EN242</f>
        <v>#VALUE!</v>
      </c>
      <c r="DI242" s="465" t="e">
        <f>$AJ242*EO242</f>
        <v>#VALUE!</v>
      </c>
      <c r="DJ242" s="465" t="e">
        <f>CZ242*(1-EP242)</f>
        <v>#VALUE!</v>
      </c>
      <c r="DK242" s="465" t="e">
        <f>DA242*(1-ER242)</f>
        <v>#VALUE!</v>
      </c>
      <c r="DL242" s="465" t="e">
        <f>DB242*(1-EQ242)</f>
        <v>#VALUE!</v>
      </c>
      <c r="DM242" s="465" t="e">
        <f>DC242*(1-ES242)</f>
        <v>#VALUE!</v>
      </c>
      <c r="DN242" s="465" t="e">
        <f>DD242*(1-ET242)</f>
        <v>#VALUE!</v>
      </c>
      <c r="DO242" s="465" t="e">
        <f>DE242</f>
        <v>#VALUE!</v>
      </c>
      <c r="DP242" s="465" t="e">
        <f>DF242*(1-EU242)</f>
        <v>#VALUE!</v>
      </c>
      <c r="DQ242" s="465" t="e">
        <f>DG242*(1-EV242)</f>
        <v>#VALUE!</v>
      </c>
      <c r="DR242" s="465" t="e">
        <f>DH242*(1-EW242)</f>
        <v>#VALUE!</v>
      </c>
      <c r="DS242" s="465" t="e">
        <f>DI242</f>
        <v>#VALUE!</v>
      </c>
      <c r="DT242" s="465" t="e">
        <f>SUM(DJ242:DS242)</f>
        <v>#VALUE!</v>
      </c>
      <c r="DU242" s="465" t="e">
        <f>(GS242:GX242)+(DP242+DQ242+DR242)*GY242+DS242</f>
        <v>#VALUE!</v>
      </c>
      <c r="DV242" s="451" t="e">
        <f>AV242/$BH242/(1-EP242)</f>
        <v>#VALUE!</v>
      </c>
      <c r="DW242" s="451" t="e">
        <f>AW242/$BH242/(1-ER242)</f>
        <v>#VALUE!</v>
      </c>
      <c r="DX242" s="451" t="e">
        <f>AX242/$BH242/(1-EQ242)</f>
        <v>#VALUE!</v>
      </c>
      <c r="DY242" s="451" t="e">
        <f>AY242/$BH242/(1-ES242)</f>
        <v>#VALUE!</v>
      </c>
      <c r="DZ242" s="451" t="e">
        <f>AZ242/$BH242/(1-ET242)</f>
        <v>#VALUE!</v>
      </c>
      <c r="EA242" s="451" t="e">
        <f>BA242/$BH242/(1-AX242)</f>
        <v>#VALUE!</v>
      </c>
      <c r="EB242" s="451" t="e">
        <f>BB242/$BH242/(1-EU242)</f>
        <v>#VALUE!</v>
      </c>
      <c r="EC242" s="451" t="e">
        <f>BC242/$BH242/(1-EV242)</f>
        <v>#VALUE!</v>
      </c>
      <c r="ED242" s="451" t="e">
        <f>BD242/$BH242/(1-EW242)</f>
        <v>#VALUE!</v>
      </c>
      <c r="EE242" s="451" t="e">
        <f>BG242/BH242</f>
        <v>#VALUE!</v>
      </c>
      <c r="EF242" s="451" t="e">
        <f>DV242/SUM($DV242:$EE242)</f>
        <v>#VALUE!</v>
      </c>
      <c r="EG242" s="451" t="e">
        <f>DW242/SUM($DV242:$EE242)</f>
        <v>#VALUE!</v>
      </c>
      <c r="EH242" s="451" t="e">
        <f>DX242/SUM($DV242:$EE242)</f>
        <v>#VALUE!</v>
      </c>
      <c r="EI242" s="451" t="e">
        <f>DY242/SUM($DV242:$EE242)</f>
        <v>#VALUE!</v>
      </c>
      <c r="EJ242" s="451" t="e">
        <f>DZ242/SUM($DV242:$EE242)</f>
        <v>#VALUE!</v>
      </c>
      <c r="EK242" s="451" t="e">
        <f>EA242/SUM($DV242:$EE242)</f>
        <v>#VALUE!</v>
      </c>
      <c r="EL242" s="451" t="e">
        <f>EB242/SUM($DV242:$EE242)</f>
        <v>#VALUE!</v>
      </c>
      <c r="EM242" s="451" t="e">
        <f>EC242/SUM($DV242:$EE242)</f>
        <v>#VALUE!</v>
      </c>
      <c r="EN242" s="451" t="e">
        <f>ED242/SUM($DV242:$EE242)</f>
        <v>#VALUE!</v>
      </c>
      <c r="EO242" s="451" t="e">
        <f>EE242/SUM($DV242:$EE242)</f>
        <v>#VALUE!</v>
      </c>
      <c r="EP242" s="450">
        <f>EP241</f>
        <v>0.080000000000000002</v>
      </c>
      <c r="EQ242" s="450">
        <f>EQ241</f>
        <v>0.014999999999999999</v>
      </c>
      <c r="ER242" s="450">
        <f>ER241</f>
        <v>0.014999999999999999</v>
      </c>
      <c r="ES242" s="450">
        <f>ES241</f>
        <v>0.014999999999999999</v>
      </c>
      <c r="ET242" s="450">
        <f>ET241</f>
        <v>0.014999999999999999</v>
      </c>
      <c r="EU242" s="450">
        <f>EU241</f>
        <v>0.089999999999999997</v>
      </c>
      <c r="EV242" s="450">
        <f>EV241</f>
        <v>0.089999999999999997</v>
      </c>
      <c r="EW242" s="450">
        <f>EW241</f>
        <v>0.089999999999999997</v>
      </c>
      <c r="EX242" s="431" t="str">
        <f>IF(_tag_month_day!AS232="","",_tag_month_day!AS232/100)</f>
        <v/>
      </c>
      <c r="EY242" s="431" t="str">
        <f>IF(_tag_month_day!AT232="","",_tag_month_day!AT232/100)</f>
        <v/>
      </c>
      <c r="EZ242" s="431" t="str">
        <f>IF(_tag_month_day!AU232="","",_tag_month_day!AU232/100)</f>
        <v/>
      </c>
      <c r="FA242" s="431" t="str">
        <f>IF(_tag_month_day!AV232="","",_tag_month_day!AV232/100)</f>
        <v/>
      </c>
      <c r="FB242" s="431" t="str">
        <f>IF(_tag_month_day!AW232="","",_tag_month_day!AW232/100)</f>
        <v/>
      </c>
      <c r="FC242" s="431" t="str">
        <f>IF(_tag_month_day!AX232="","",_tag_month_day!AX232/100)</f>
        <v/>
      </c>
      <c r="FD242" s="449" t="str">
        <f>IF(_tag_month_day!AY232="","",_tag_month_day!AY232/100)</f>
        <v/>
      </c>
      <c r="FE242" s="449" t="str">
        <f>IF(_tag_month_day!AZ232="","",_tag_month_day!AZ232/100)</f>
        <v/>
      </c>
      <c r="FF242" s="449" t="str">
        <f>IF(_tag_month_day!BA232="","",_tag_month_day!BA232/100)</f>
        <v/>
      </c>
      <c r="FG242" s="449" t="str">
        <f>IF(_tag_month_day!BB232="","",_tag_month_day!BB232/100)</f>
        <v/>
      </c>
      <c r="FH242" s="467" t="str">
        <f>IF(_tag_month_day!BC232="","",_tag_month_day!BC232/100)</f>
        <v/>
      </c>
      <c r="FI242" s="449">
        <f>FI241</f>
        <v>0.40999999999999998</v>
      </c>
      <c r="FJ242" s="449">
        <f>FJ241</f>
        <v>0.11</v>
      </c>
      <c r="FK242" s="449">
        <f>FK241</f>
        <v>0.014999999999999999</v>
      </c>
      <c r="FL242" s="449">
        <f>FL241</f>
        <v>0</v>
      </c>
      <c r="FM242" s="467">
        <f>FM241</f>
        <v>0.0001</v>
      </c>
      <c r="FN242" s="449">
        <f>FN241</f>
        <v>0.32000000000000001</v>
      </c>
      <c r="FO242" s="449">
        <f>FO241</f>
        <v>0.20000000000000001</v>
      </c>
      <c r="FP242" s="449">
        <f>FP241</f>
        <v>0.01</v>
      </c>
      <c r="FQ242" s="449">
        <f>FQ241</f>
        <v>0</v>
      </c>
      <c r="FR242" s="467">
        <f>FR241</f>
        <v>0.0001</v>
      </c>
      <c r="FS242" s="449" t="str">
        <f>IF(_tag_month_day!BD232="","",_tag_month_day!BD232/100)</f>
        <v/>
      </c>
      <c r="FT242" s="449" t="str">
        <f>IF(_tag_month_day!BE232="","",_tag_month_day!BE232/100)</f>
        <v/>
      </c>
      <c r="FU242" s="449" t="str">
        <f>IF(_tag_month_day!BF232="","",_tag_month_day!BF232/100)</f>
        <v/>
      </c>
      <c r="FV242" s="449" t="str">
        <f>IF(_tag_month_day!BG232="","",_tag_month_day!BG232/100)</f>
        <v/>
      </c>
      <c r="FW242" s="467" t="str">
        <f>IF(_tag_month_day!BH232="","",_tag_month_day!BH232/100)</f>
        <v/>
      </c>
      <c r="FX242" s="449" t="str">
        <f>IF(_tag_month_day!BI232="","",_tag_month_day!BI232/100)</f>
        <v/>
      </c>
      <c r="FY242" s="449" t="str">
        <f>IF(_tag_month_day!BJ232="","",_tag_month_day!BJ232/100)</f>
        <v/>
      </c>
      <c r="FZ242" s="468" t="str">
        <f>IF(_tag_month_day!BK232="","",_tag_month_day!BK232/100)</f>
        <v/>
      </c>
      <c r="GA242" s="449" t="str">
        <f>IF(_tag_month_day!BL232="","",_tag_month_day!BL232/100)</f>
        <v/>
      </c>
      <c r="GB242" s="467" t="str">
        <f>IF(_tag_month_day!BM232="","",_tag_month_day!BM232/100)</f>
        <v/>
      </c>
      <c r="GC242" s="431" t="str">
        <f>IF(_tag_month_day!BN232="","",_tag_month_day!BN232/100)</f>
        <v/>
      </c>
      <c r="GD242" s="431" t="str">
        <f>IF(_tag_month_day!BO232="","",_tag_month_day!BO232/100)</f>
        <v/>
      </c>
      <c r="GE242" s="431" t="str">
        <f>IF(_tag_month_day!BP232="","",_tag_month_day!BP232/100)</f>
        <v/>
      </c>
      <c r="GF242" s="431" t="str">
        <f>IF(_tag_month_day!BQ232="","",_tag_month_day!BQ232/100)</f>
        <v/>
      </c>
      <c r="GG242" s="431" t="str">
        <f>IF(_tag_month_day!BR232="","",_tag_month_day!BR232/100)</f>
        <v/>
      </c>
      <c r="GH242" s="431" t="str">
        <f>IF(_tag_month_day!BS232="","",_tag_month_day!BS232/100)</f>
        <v/>
      </c>
      <c r="GI242" s="467" t="str">
        <f>IF(_tag_month_day!BT232="","",_tag_month_day!BT232/100)</f>
        <v/>
      </c>
      <c r="GJ242" s="469" t="str">
        <f>IF(_tag_month_day!BU232="","",_tag_month_day!BU232/100)</f>
        <v/>
      </c>
      <c r="GK242" s="470">
        <f>GK241</f>
        <v>0.070000000000000007</v>
      </c>
      <c r="GL242" s="470">
        <f>GL241</f>
        <v>0.029999999999999999</v>
      </c>
      <c r="GM242" s="471" t="str">
        <f>IF(_tag_month_day!BX232="","",_tag_month_day!BX232/100)</f>
        <v/>
      </c>
      <c r="GN242" s="470">
        <f>GN241</f>
        <v>0.070000000000000007</v>
      </c>
      <c r="GO242" s="470">
        <f>GO241</f>
        <v>0.029999999999999999</v>
      </c>
      <c r="GP242" s="470">
        <f>GP241</f>
        <v>0.089999999999999997</v>
      </c>
      <c r="GQ242" s="470">
        <f>GQ241</f>
        <v>0.029999999999999999</v>
      </c>
      <c r="GR242" s="471" t="str">
        <f>IF(_tag_month_day!CA232="","",_tag_month_day!CA232/100)</f>
        <v/>
      </c>
      <c r="GS242" s="472">
        <f>GS241</f>
        <v>0.95299999999999996</v>
      </c>
      <c r="GT242" s="472">
        <f>GT241</f>
        <v>0.55000000000000004</v>
      </c>
      <c r="GU242" s="472">
        <f>GU241</f>
        <v>0.55000000000000004</v>
      </c>
      <c r="GV242" s="472">
        <f>GV241</f>
        <v>0.55000000000000004</v>
      </c>
      <c r="GW242" s="472">
        <f>GW241</f>
        <v>0.5</v>
      </c>
      <c r="GX242" s="472">
        <f>GX241</f>
        <v>0.93500000000000005</v>
      </c>
      <c r="GY242" s="472">
        <f>GY241</f>
        <v>0.14999999999999999</v>
      </c>
      <c r="GZ242" s="472">
        <f>GZ241</f>
        <v>1</v>
      </c>
      <c r="HA242" s="474">
        <f>HA241</f>
        <v>0.047</v>
      </c>
      <c r="HB242" s="474">
        <f>HB241</f>
        <v>0.45000000000000001</v>
      </c>
      <c r="HC242" s="474">
        <f>HC241</f>
        <v>0.45000000000000001</v>
      </c>
      <c r="HD242" s="474">
        <f>HD241</f>
        <v>0.45000000000000001</v>
      </c>
      <c r="HE242" s="474">
        <f>HE241</f>
        <v>0.5</v>
      </c>
      <c r="HF242" s="474">
        <f>HF241</f>
        <v>0.065000000000000002</v>
      </c>
      <c r="HG242" s="474">
        <f>HG241</f>
        <v>0.84999999999999998</v>
      </c>
      <c r="HH242" s="474">
        <f>HH241</f>
        <v>0</v>
      </c>
      <c r="HI242" s="10">
        <f>IF(BZ242&lt;&gt;"",CK242-BV242,0)</f>
        <v>0</v>
      </c>
      <c r="HJ242" s="10" t="e">
        <f>IF(AJ242&gt;0,AH242-AJ242,0)</f>
        <v>#VALUE!</v>
      </c>
      <c r="HK242" s="466">
        <f>HK241</f>
        <v>0.84999999999999998</v>
      </c>
      <c r="HL242" s="424">
        <f>HL241</f>
        <v>550000</v>
      </c>
      <c r="HM242" s="424">
        <f>HM241</f>
        <v>480000</v>
      </c>
      <c r="HN242" s="465" t="e">
        <f>(DJ242*EZ242+DK242*FH242+DL242*FM242+DM242*FR242+DN242*FW242+DO242*GB242+DS242*GI242+DP242*GM242+DR242*GR242)*1000*2</f>
        <v>#VALUE!</v>
      </c>
      <c r="HO242" s="465" t="e">
        <f>HN242*HK242*$HO$2/HL242*1000000</f>
        <v>#VALUE!</v>
      </c>
      <c r="HP242" s="465" t="e">
        <f>HN242*HK242*$HP$2/HM242*1000000</f>
        <v>#VALUE!</v>
      </c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</row>
    <row customFormat="1" r="243" s="0">
      <c r="A243" s="420">
        <v>232</v>
      </c>
      <c r="B243" s="421">
        <f ca="1">IF(D243=D242,B242,IF(D243="夜班",B242+1,B242))</f>
        <v>43595</v>
      </c>
      <c r="C243" s="422">
        <f>C242</f>
        <v>0.041666666666666699</v>
      </c>
      <c r="D243" s="10" t="str">
        <f ca="1">IF(HOUR(G243)&lt;8,"夜班",IF(HOUR(G243)&lt;16,"白班",IF(HOUR(G243)&lt;24,"中班",0)))</f>
        <v>白班</v>
      </c>
      <c r="E243" s="10" t="e">
        <f ca="1">IF(F243=1,"甲",IF(F243=2,"乙",IF(F243=3,"丙",IF(F243=4,"丁",""))))</f>
        <v>#REF!</v>
      </c>
      <c r="F243" s="10" t="e">
        <f ca="1">SUMPRODUCT((成本日报!$A$3:$A$95=计划!B243)*(成本日报!$B$3:$B$95=计划!$D243),成本日报!$C$3:$C$95)</f>
        <v>#REF!</v>
      </c>
      <c r="G243" s="423">
        <f ca="1">G242+C242</f>
        <v>43595.62499999944</v>
      </c>
      <c r="H243" s="423">
        <f ca="1">$G243+$C243/60*10+$C243*0</f>
        <v>43595.631944443885</v>
      </c>
      <c r="I243" s="423">
        <f ca="1">$G243+$C243/60*18+$C243*0</f>
        <v>43595.637499999437</v>
      </c>
      <c r="J243" s="423">
        <f ca="1">$G243+$C243/60*0+$C243*1</f>
        <v>43595.666666666104</v>
      </c>
      <c r="K243" s="423">
        <f ca="1">$G243+$C243/60*30+$C243*2</f>
        <v>43595.729166666111</v>
      </c>
      <c r="L243" s="423">
        <f ca="1">$G243+$C243/60*0+$C243*3</f>
        <v>43595.74999999944</v>
      </c>
      <c r="M243" s="424" t="str">
        <f>IF(_tag_month_day!A233="","",_tag_month_day!A233)</f>
        <v/>
      </c>
      <c r="N243" s="424" t="str">
        <f>IF(_tag_month_day!B233="","",_tag_month_day!B233)</f>
        <v/>
      </c>
      <c r="O243" s="425" t="e">
        <f>IF(M243+N243=0,"",M243+N243)</f>
        <v>#VALUE!</v>
      </c>
      <c r="P243" s="424" t="str">
        <f>IF(_tag_month_day!C233="","",_tag_month_day!C233)</f>
        <v/>
      </c>
      <c r="Q243" s="424" t="str">
        <f>IF(_tag_month_day!D233="","",_tag_month_day!D233)</f>
        <v/>
      </c>
      <c r="R243" s="426" t="str">
        <f>IF(_tag_month_day!CB233="","",_tag_month_day!CB233/100)</f>
        <v/>
      </c>
      <c r="S243" s="427" t="str">
        <f>IF(_tag_month_day!E233="","",_tag_month_day!E233)</f>
        <v/>
      </c>
      <c r="T243" s="427" t="str">
        <f>IF(_tag_month_day!F233="","",_tag_month_day!F233)</f>
        <v/>
      </c>
      <c r="U243" s="428" t="e">
        <f>S243+T243</f>
        <v>#VALUE!</v>
      </c>
      <c r="V243" s="429" t="e">
        <f>U243/AJ243</f>
        <v>#VALUE!</v>
      </c>
      <c r="W243" s="430" t="str">
        <f>IF(_jhy_month_day!A233="","",_jhy_month_day!A233)</f>
        <v/>
      </c>
      <c r="X243" s="431" t="str">
        <f>IF(_jhy_month_day!B233="","",_jhy_month_day!B233/100)</f>
        <v/>
      </c>
      <c r="Y243" s="431" t="str">
        <f>IF(_jhy_month_day!C233="","",_jhy_month_day!C233/100)</f>
        <v/>
      </c>
      <c r="Z243" s="432">
        <f>Z239+1</f>
        <v>58</v>
      </c>
      <c r="AA243" s="433" t="str">
        <f>IF(_tag_month_day!G233="","",_tag_month_day!G233/100)</f>
        <v/>
      </c>
      <c r="AB243" s="433" t="str">
        <f>IF(_tag_month_day!H233="","",_tag_month_day!H233/100)</f>
        <v/>
      </c>
      <c r="AC243" s="434">
        <f>IF(X243="",AC242,BK243*($AV242*X243+$AW242*FD242+$AX242*FI242+$AY242*FN242+$AZ242*FS242+$BA242*FX242+$BG242*GE242)/(AV242*Y243+AX242*FK242+AW242*FF242+AY242*FP242+AZ242*FU242+BA242*FZ242+BG242*GG242+BB242*GK242+BC242*GN242+BD242*GP242))</f>
        <v>1.59963432013121</v>
      </c>
      <c r="AD243" s="435" t="str">
        <f>IF(AC243=AC242,"",AC243-AC242)</f>
        <v/>
      </c>
      <c r="AE243" s="436" t="str">
        <f>IF(1-AF243=0,"",(1-AF243))</f>
        <v/>
      </c>
      <c r="AF243" s="437">
        <v>1</v>
      </c>
      <c r="AG243" s="10" t="str">
        <f>AG242</f>
        <v>8B4</v>
      </c>
      <c r="AH243" s="438" t="str">
        <f>AH242</f>
        <v/>
      </c>
      <c r="AI243" s="424" t="e">
        <f>IF(ROUND(AJ243-AJ242,1)=0,"",AJ243-AJ242)</f>
        <v>#VALUE!</v>
      </c>
      <c r="AJ243" s="10" t="str">
        <f>IF(_tag_month_day!I233="","",_tag_month_day!I233)</f>
        <v/>
      </c>
      <c r="AK243" s="440"/>
      <c r="AL243" s="440"/>
      <c r="AM243" s="440"/>
      <c r="AN243" s="441">
        <f>AN242</f>
        <v>2</v>
      </c>
      <c r="AO243" s="441">
        <f>AO242</f>
        <v>8</v>
      </c>
      <c r="AP243" s="442" t="e">
        <f>(IF(AN243=0,AS242,AS242*(1+AO243/AN243)/(AR243+AO243/AN243)))+AT243</f>
        <v>#VALUE!</v>
      </c>
      <c r="AQ243" s="443" t="str">
        <f>IF(_tag_month_day!J233="","",_tag_month_day!J233/100)</f>
        <v/>
      </c>
      <c r="AR243" s="444">
        <f>AR242</f>
        <v>1.3</v>
      </c>
      <c r="AS243" s="445" t="e">
        <f>AQ243*(AN243*AR243+AO243)/(AN243+AO243)</f>
        <v>#VALUE!</v>
      </c>
      <c r="AT243" s="445" t="e">
        <f>(SUM(BE243:BF243)-SUM(BE242:BF242))*0.05</f>
        <v>#VALUE!</v>
      </c>
      <c r="AU243" s="446" t="str">
        <f>IF(_tag_month_day!CC233="","",IF(_tag_month_day!CC233&gt;0,_tag_month_day!CD233,_tag_month_day!CE233))</f>
        <v/>
      </c>
      <c r="AV243" s="447" t="str">
        <f>IF(_tag_month_day!L233="","",_tag_month_day!L233/100)</f>
        <v/>
      </c>
      <c r="AW243" s="431">
        <f>AW242</f>
        <v>0</v>
      </c>
      <c r="AX243" s="431">
        <f>AX242</f>
        <v>0</v>
      </c>
      <c r="AY243" s="431" t="str">
        <f>IF(_tag_month_day!M233="","",_tag_month_day!M233/100)</f>
        <v/>
      </c>
      <c r="AZ243" s="431" t="str">
        <f>IF(_tag_month_day!N233="","",_tag_month_day!N233/100)</f>
        <v/>
      </c>
      <c r="BA243" s="431" t="str">
        <f>IF(_tag_month_day!O233="","",_tag_month_day!O233/100)</f>
        <v/>
      </c>
      <c r="BB243" s="448" t="str">
        <f>IF(_tag_month_day!P233="","",_tag_month_day!P233/100)</f>
        <v/>
      </c>
      <c r="BC243" s="448">
        <f>BC242</f>
        <v>0</v>
      </c>
      <c r="BD243" s="448" t="str">
        <f>IF(_tag_month_day!Q233="","",_tag_month_day!Q233/100)</f>
        <v/>
      </c>
      <c r="BE243" s="449" t="str">
        <f>IF(_tag_month_day!R233="","",_tag_month_day!R233/100)</f>
        <v/>
      </c>
      <c r="BF243" s="388" t="e">
        <f>(AU243*(100+BE243*100))/(AJ243-AU243)/100</f>
        <v>#VALUE!</v>
      </c>
      <c r="BG243" s="450" t="e">
        <f>BE243+BF243</f>
        <v>#VALUE!</v>
      </c>
      <c r="BH243" s="451" t="e">
        <f>SUM(AV243:BF243)</f>
        <v>#VALUE!</v>
      </c>
      <c r="BI243" s="452" t="e">
        <f>IF(CX243=0,BI242,(DK243*查询!$R$5+DL243*查询!$Q$5+DM243*查询!$N$5+DN243*查询!$O$5+DO243*查询!$P$5)*AF243/CX243)</f>
        <v>#VALUE!</v>
      </c>
      <c r="BJ243" s="452" t="e">
        <f>IF(CX243=0,BJ242,(DP243*查询!$S$5+DQ243*查询!$T$5+DR243*查询!$U$5)*AF243/CX243)</f>
        <v>#VALUE!</v>
      </c>
      <c r="BK243" s="452">
        <f>BK242</f>
        <v>1</v>
      </c>
      <c r="BL243" s="453" t="e">
        <f>SUMPRODUCT((AV243:BA243)*(GS243:GX243))/((GS243:GX243)+SUM(BB243:BD243)*GY243+BG243*GZ243)</f>
        <v>#VALUE!</v>
      </c>
      <c r="BM243" s="453" t="e">
        <f>BK243*($AV243*FB243+$AW243*FD243+$AX243*FI243+$AY243*FN243+$AZ243*FS243+$BA243*FX243+$BG243*GE243)/(AV243*EY243+AX243*FK243+AW243*FF243+AY243*FP243+AZ243*FU243+BA243*FZ243+BG243*GG243+BB243*GK243+BC243*GN243+BD243*GP243)</f>
        <v>#VALUE!</v>
      </c>
      <c r="BN243" s="453" t="e">
        <f>($AV243*FC243+$AX243*FJ243+$AW243*FE243+$AY243*FO243+$AZ243*FT243+$BA243*FY243+$BG243*GF243)/($AV243*FA243+BG243*GH243+BB243*GL243+BC243*GO243+BD243*GQ243+BA243*GA243)</f>
        <v>#VALUE!</v>
      </c>
      <c r="BO243" s="454" t="e">
        <f>SUMPRODUCT(AV243:BA243*GS243:GX243)/(GS243:GX243+(BB243+BC243+BD243)*GY243+BG243)</f>
        <v>#VALUE!</v>
      </c>
      <c r="BP243" s="454" t="e">
        <f>SUMPRODUCT(AV243:BA243*GS243:GX243)/(GS243:GX243+(BB243+BC243+BD243)*GY243+BG243)</f>
        <v>#VALUE!</v>
      </c>
      <c r="BQ243" s="454" t="e">
        <f>SUMPRODUCT(AV243:BA243*GS243:GX243)/(GS243:GX243+(BB243+BC243+BD243)*GY243+BG243)</f>
        <v>#VALUE!</v>
      </c>
      <c r="BR243" s="453" t="str">
        <f>IF(_tag_month_day!T233="","",_tag_month_day!T233)</f>
        <v/>
      </c>
      <c r="BS243" s="453" t="str">
        <f>IF(_tag_month_day!U233="","",_tag_month_day!U233)</f>
        <v/>
      </c>
      <c r="BT243" s="455" t="str">
        <f>IF(CK243="","",IF((CK243&gt;=BV243-0.12)*(CK243&lt;=BV243+0.12),"合格","不合格"))</f>
        <v/>
      </c>
      <c r="BU243" s="456" t="str">
        <f>IF(_tag_month_day!V233="","",_tag_month_day!V233)</f>
        <v/>
      </c>
      <c r="BV243" s="457" t="str">
        <f>IF(_tag_month_day!W233="","",_tag_month_day!W233)</f>
        <v/>
      </c>
      <c r="BW243" s="458" t="str">
        <f>IF(_tag_month_day!X233="","",_tag_month_day!X233)</f>
        <v/>
      </c>
      <c r="BX243" s="458" t="str">
        <f>IF(_tag_month_day!Y233="","",_tag_month_day!Y233)</f>
        <v/>
      </c>
      <c r="BY243" s="459">
        <f ca="1">L243</f>
        <v>43595.74999999944</v>
      </c>
      <c r="BZ243" s="460"/>
      <c r="CA243" s="461"/>
      <c r="CB243" s="424" t="str">
        <f>IF(_tag_month_day!Z233="","",_tag_month_day!Z233)</f>
        <v/>
      </c>
      <c r="CC243" s="424" t="str">
        <f>IF(_tag_month_day!AA233="","",_tag_month_day!AA233)</f>
        <v/>
      </c>
      <c r="CD243" s="424" t="str">
        <f>IF(_tag_month_day!AB233="","",_tag_month_day!AB233)</f>
        <v/>
      </c>
      <c r="CE243" s="424" t="str">
        <f>IF(_tag_month_day!AC233="","",_tag_month_day!AC233)</f>
        <v/>
      </c>
      <c r="CF243" s="424" t="str">
        <f>IF(_tag_month_day!AD233="","",_tag_month_day!AD233)</f>
        <v/>
      </c>
      <c r="CG243" s="424" t="str">
        <f>IF(_tag_month_day!AE233="","",_tag_month_day!AE233)</f>
        <v/>
      </c>
      <c r="CH243" s="424" t="str">
        <f>IF(_tag_month_day!AF233="","",_tag_month_day!AF233)</f>
        <v/>
      </c>
      <c r="CI243" s="424" t="str">
        <f>IF(_tag_month_day!AG233="","",_tag_month_day!AG233)</f>
        <v/>
      </c>
      <c r="CJ243" s="424" t="str">
        <f>IF(_tag_month_day!AH233="","",_tag_month_day!AH233)</f>
        <v/>
      </c>
      <c r="CK243" s="424" t="str">
        <f>IF(_tag_month_day!AI233="","",_tag_month_day!AI233)</f>
        <v/>
      </c>
      <c r="CL243" s="4" t="str">
        <f>IF(_tag_month_day!AJ233="","",_tag_month_day!AJ233)</f>
        <v/>
      </c>
      <c r="CM243" s="4" t="str">
        <f>IF(_tag_month_day!AK233="","",_tag_month_day!AK233)</f>
        <v/>
      </c>
      <c r="CN243" s="4" t="str">
        <f>IF(_tag_month_day!AL233="","",_tag_month_day!AL233)</f>
        <v/>
      </c>
      <c r="CO243" s="4" t="str">
        <f>IF(_tag_month_day!AM233="","",_tag_month_day!AM233)</f>
        <v/>
      </c>
      <c r="CP243" s="4" t="str">
        <f>IF(_tag_month_day!AN233="","",_tag_month_day!AN233)</f>
        <v/>
      </c>
      <c r="CQ243" s="4" t="str">
        <f>IF(_tag_month_day!AO233="","",_tag_month_day!AO233)</f>
        <v/>
      </c>
      <c r="CR243" s="462" t="str">
        <f>IF(_tag_month_day!AP233="","",_tag_month_day!AP233)</f>
        <v/>
      </c>
      <c r="CS243" s="463" t="str">
        <f>IF(_tag_month_day!AQ233="","",_tag_month_day!AQ233)</f>
        <v/>
      </c>
      <c r="CT243" s="4" t="str">
        <f>IF(_tag_month_day!AR233="","",_tag_month_day!AR233)</f>
        <v/>
      </c>
      <c r="CU243" s="464" t="e">
        <f>DU243/AJ243</f>
        <v>#VALUE!</v>
      </c>
      <c r="CV243" s="451" t="e">
        <f>BG243/BH243</f>
        <v>#VALUE!</v>
      </c>
      <c r="CW243" s="465" t="e">
        <f>AJ243*(1-CV243)*CU243*AF243</f>
        <v>#VALUE!</v>
      </c>
      <c r="CX243" s="465" t="e">
        <f>CW243*94%</f>
        <v>#VALUE!</v>
      </c>
      <c r="CY243" s="466" t="e">
        <f>IF(CX243=0,0,DS243/(DS243+CX243))</f>
        <v>#VALUE!</v>
      </c>
      <c r="CZ243" s="465" t="e">
        <f>$AJ243*EF243</f>
        <v>#VALUE!</v>
      </c>
      <c r="DA243" s="465" t="e">
        <f>$AJ243*EG243</f>
        <v>#VALUE!</v>
      </c>
      <c r="DB243" s="465" t="e">
        <f>$AJ243*EH243</f>
        <v>#VALUE!</v>
      </c>
      <c r="DC243" s="465" t="e">
        <f>$AJ243*EI243</f>
        <v>#VALUE!</v>
      </c>
      <c r="DD243" s="465" t="e">
        <f>$AJ243*EJ243</f>
        <v>#VALUE!</v>
      </c>
      <c r="DE243" s="465" t="e">
        <f>$AJ243*EK243</f>
        <v>#VALUE!</v>
      </c>
      <c r="DF243" s="465" t="e">
        <f>$AJ243*EL243</f>
        <v>#VALUE!</v>
      </c>
      <c r="DG243" s="465" t="e">
        <f>$AJ243*EM243</f>
        <v>#VALUE!</v>
      </c>
      <c r="DH243" s="465" t="e">
        <f>$AJ243*EN243</f>
        <v>#VALUE!</v>
      </c>
      <c r="DI243" s="465" t="e">
        <f>$AJ243*EO243</f>
        <v>#VALUE!</v>
      </c>
      <c r="DJ243" s="465" t="e">
        <f>CZ243*(1-EP243)</f>
        <v>#VALUE!</v>
      </c>
      <c r="DK243" s="465" t="e">
        <f>DA243*(1-ER243)</f>
        <v>#VALUE!</v>
      </c>
      <c r="DL243" s="465" t="e">
        <f>DB243*(1-EQ243)</f>
        <v>#VALUE!</v>
      </c>
      <c r="DM243" s="465" t="e">
        <f>DC243*(1-ES243)</f>
        <v>#VALUE!</v>
      </c>
      <c r="DN243" s="465" t="e">
        <f>DD243*(1-ET243)</f>
        <v>#VALUE!</v>
      </c>
      <c r="DO243" s="465" t="e">
        <f>DE243</f>
        <v>#VALUE!</v>
      </c>
      <c r="DP243" s="465" t="e">
        <f>DF243*(1-EU243)</f>
        <v>#VALUE!</v>
      </c>
      <c r="DQ243" s="465" t="e">
        <f>DG243*(1-EV243)</f>
        <v>#VALUE!</v>
      </c>
      <c r="DR243" s="465" t="e">
        <f>DH243*(1-EW243)</f>
        <v>#VALUE!</v>
      </c>
      <c r="DS243" s="465" t="e">
        <f>DI243</f>
        <v>#VALUE!</v>
      </c>
      <c r="DT243" s="465" t="e">
        <f>SUM(DJ243:DS243)</f>
        <v>#VALUE!</v>
      </c>
      <c r="DU243" s="465" t="e">
        <f>(GS243:GX243)+(DP243+DQ243+DR243)*GY243+DS243</f>
        <v>#VALUE!</v>
      </c>
      <c r="DV243" s="451" t="e">
        <f>AV243/$BH243/(1-EP243)</f>
        <v>#VALUE!</v>
      </c>
      <c r="DW243" s="451" t="e">
        <f>AW243/$BH243/(1-ER243)</f>
        <v>#VALUE!</v>
      </c>
      <c r="DX243" s="451" t="e">
        <f>AX243/$BH243/(1-EQ243)</f>
        <v>#VALUE!</v>
      </c>
      <c r="DY243" s="451" t="e">
        <f>AY243/$BH243/(1-ES243)</f>
        <v>#VALUE!</v>
      </c>
      <c r="DZ243" s="451" t="e">
        <f>AZ243/$BH243/(1-ET243)</f>
        <v>#VALUE!</v>
      </c>
      <c r="EA243" s="451" t="e">
        <f>BA243/$BH243/(1-AX243)</f>
        <v>#VALUE!</v>
      </c>
      <c r="EB243" s="451" t="e">
        <f>BB243/$BH243/(1-EU243)</f>
        <v>#VALUE!</v>
      </c>
      <c r="EC243" s="451" t="e">
        <f>BC243/$BH243/(1-EV243)</f>
        <v>#VALUE!</v>
      </c>
      <c r="ED243" s="451" t="e">
        <f>BD243/$BH243/(1-EW243)</f>
        <v>#VALUE!</v>
      </c>
      <c r="EE243" s="451" t="e">
        <f>BG243/BH243</f>
        <v>#VALUE!</v>
      </c>
      <c r="EF243" s="451" t="e">
        <f>DV243/SUM($DV243:$EE243)</f>
        <v>#VALUE!</v>
      </c>
      <c r="EG243" s="451" t="e">
        <f>DW243/SUM($DV243:$EE243)</f>
        <v>#VALUE!</v>
      </c>
      <c r="EH243" s="451" t="e">
        <f>DX243/SUM($DV243:$EE243)</f>
        <v>#VALUE!</v>
      </c>
      <c r="EI243" s="451" t="e">
        <f>DY243/SUM($DV243:$EE243)</f>
        <v>#VALUE!</v>
      </c>
      <c r="EJ243" s="451" t="e">
        <f>DZ243/SUM($DV243:$EE243)</f>
        <v>#VALUE!</v>
      </c>
      <c r="EK243" s="451" t="e">
        <f>EA243/SUM($DV243:$EE243)</f>
        <v>#VALUE!</v>
      </c>
      <c r="EL243" s="451" t="e">
        <f>EB243/SUM($DV243:$EE243)</f>
        <v>#VALUE!</v>
      </c>
      <c r="EM243" s="451" t="e">
        <f>EC243/SUM($DV243:$EE243)</f>
        <v>#VALUE!</v>
      </c>
      <c r="EN243" s="451" t="e">
        <f>ED243/SUM($DV243:$EE243)</f>
        <v>#VALUE!</v>
      </c>
      <c r="EO243" s="451" t="e">
        <f>EE243/SUM($DV243:$EE243)</f>
        <v>#VALUE!</v>
      </c>
      <c r="EP243" s="450">
        <f>EP242</f>
        <v>0.080000000000000002</v>
      </c>
      <c r="EQ243" s="450">
        <f>EQ242</f>
        <v>0.014999999999999999</v>
      </c>
      <c r="ER243" s="450">
        <f>ER242</f>
        <v>0.014999999999999999</v>
      </c>
      <c r="ES243" s="450">
        <f>ES242</f>
        <v>0.014999999999999999</v>
      </c>
      <c r="ET243" s="450">
        <f>ET242</f>
        <v>0.014999999999999999</v>
      </c>
      <c r="EU243" s="450">
        <f>EU242</f>
        <v>0.089999999999999997</v>
      </c>
      <c r="EV243" s="450">
        <f>EV242</f>
        <v>0.089999999999999997</v>
      </c>
      <c r="EW243" s="450">
        <f>EW242</f>
        <v>0.089999999999999997</v>
      </c>
      <c r="EX243" s="431" t="str">
        <f>IF(_tag_month_day!AS233="","",_tag_month_day!AS233/100)</f>
        <v/>
      </c>
      <c r="EY243" s="431" t="str">
        <f>IF(_tag_month_day!AT233="","",_tag_month_day!AT233/100)</f>
        <v/>
      </c>
      <c r="EZ243" s="431" t="str">
        <f>IF(_tag_month_day!AU233="","",_tag_month_day!AU233/100)</f>
        <v/>
      </c>
      <c r="FA243" s="431" t="str">
        <f>IF(_tag_month_day!AV233="","",_tag_month_day!AV233/100)</f>
        <v/>
      </c>
      <c r="FB243" s="431" t="str">
        <f>IF(_tag_month_day!AW233="","",_tag_month_day!AW233/100)</f>
        <v/>
      </c>
      <c r="FC243" s="431" t="str">
        <f>IF(_tag_month_day!AX233="","",_tag_month_day!AX233/100)</f>
        <v/>
      </c>
      <c r="FD243" s="449" t="str">
        <f>IF(_tag_month_day!AY233="","",_tag_month_day!AY233/100)</f>
        <v/>
      </c>
      <c r="FE243" s="449" t="str">
        <f>IF(_tag_month_day!AZ233="","",_tag_month_day!AZ233/100)</f>
        <v/>
      </c>
      <c r="FF243" s="449" t="str">
        <f>IF(_tag_month_day!BA233="","",_tag_month_day!BA233/100)</f>
        <v/>
      </c>
      <c r="FG243" s="449" t="str">
        <f>IF(_tag_month_day!BB233="","",_tag_month_day!BB233/100)</f>
        <v/>
      </c>
      <c r="FH243" s="467" t="str">
        <f>IF(_tag_month_day!BC233="","",_tag_month_day!BC233/100)</f>
        <v/>
      </c>
      <c r="FI243" s="449">
        <f>FI242</f>
        <v>0.40999999999999998</v>
      </c>
      <c r="FJ243" s="449">
        <f>FJ242</f>
        <v>0.11</v>
      </c>
      <c r="FK243" s="449">
        <f>FK242</f>
        <v>0.014999999999999999</v>
      </c>
      <c r="FL243" s="449">
        <f>FL242</f>
        <v>0</v>
      </c>
      <c r="FM243" s="467">
        <f>FM242</f>
        <v>0.0001</v>
      </c>
      <c r="FN243" s="449">
        <f>FN242</f>
        <v>0.32000000000000001</v>
      </c>
      <c r="FO243" s="449">
        <f>FO242</f>
        <v>0.20000000000000001</v>
      </c>
      <c r="FP243" s="449">
        <f>FP242</f>
        <v>0.01</v>
      </c>
      <c r="FQ243" s="449">
        <f>FQ242</f>
        <v>0</v>
      </c>
      <c r="FR243" s="467">
        <f>FR242</f>
        <v>0.0001</v>
      </c>
      <c r="FS243" s="449" t="str">
        <f>IF(_tag_month_day!BD233="","",_tag_month_day!BD233/100)</f>
        <v/>
      </c>
      <c r="FT243" s="449" t="str">
        <f>IF(_tag_month_day!BE233="","",_tag_month_day!BE233/100)</f>
        <v/>
      </c>
      <c r="FU243" s="449" t="str">
        <f>IF(_tag_month_day!BF233="","",_tag_month_day!BF233/100)</f>
        <v/>
      </c>
      <c r="FV243" s="449" t="str">
        <f>IF(_tag_month_day!BG233="","",_tag_month_day!BG233/100)</f>
        <v/>
      </c>
      <c r="FW243" s="467" t="str">
        <f>IF(_tag_month_day!BH233="","",_tag_month_day!BH233/100)</f>
        <v/>
      </c>
      <c r="FX243" s="449" t="str">
        <f>IF(_tag_month_day!BI233="","",_tag_month_day!BI233/100)</f>
        <v/>
      </c>
      <c r="FY243" s="449" t="str">
        <f>IF(_tag_month_day!BJ233="","",_tag_month_day!BJ233/100)</f>
        <v/>
      </c>
      <c r="FZ243" s="468" t="str">
        <f>IF(_tag_month_day!BK233="","",_tag_month_day!BK233/100)</f>
        <v/>
      </c>
      <c r="GA243" s="449" t="str">
        <f>IF(_tag_month_day!BL233="","",_tag_month_day!BL233/100)</f>
        <v/>
      </c>
      <c r="GB243" s="467" t="str">
        <f>IF(_tag_month_day!BM233="","",_tag_month_day!BM233/100)</f>
        <v/>
      </c>
      <c r="GC243" s="431" t="str">
        <f>IF(_tag_month_day!BN233="","",_tag_month_day!BN233/100)</f>
        <v/>
      </c>
      <c r="GD243" s="431" t="str">
        <f>IF(_tag_month_day!BO233="","",_tag_month_day!BO233/100)</f>
        <v/>
      </c>
      <c r="GE243" s="431" t="str">
        <f>IF(_tag_month_day!BP233="","",_tag_month_day!BP233/100)</f>
        <v/>
      </c>
      <c r="GF243" s="431" t="str">
        <f>IF(_tag_month_day!BQ233="","",_tag_month_day!BQ233/100)</f>
        <v/>
      </c>
      <c r="GG243" s="431" t="str">
        <f>IF(_tag_month_day!BR233="","",_tag_month_day!BR233/100)</f>
        <v/>
      </c>
      <c r="GH243" s="431" t="str">
        <f>IF(_tag_month_day!BS233="","",_tag_month_day!BS233/100)</f>
        <v/>
      </c>
      <c r="GI243" s="467" t="str">
        <f>IF(_tag_month_day!BT233="","",_tag_month_day!BT233/100)</f>
        <v/>
      </c>
      <c r="GJ243" s="469" t="str">
        <f>IF(_tag_month_day!BU233="","",_tag_month_day!BU233/100)</f>
        <v/>
      </c>
      <c r="GK243" s="470">
        <f>GK242</f>
        <v>0.070000000000000007</v>
      </c>
      <c r="GL243" s="470">
        <f>GL242</f>
        <v>0.029999999999999999</v>
      </c>
      <c r="GM243" s="471" t="str">
        <f>IF(_tag_month_day!BX233="","",_tag_month_day!BX233/100)</f>
        <v/>
      </c>
      <c r="GN243" s="470">
        <f>GN242</f>
        <v>0.070000000000000007</v>
      </c>
      <c r="GO243" s="470">
        <f>GO242</f>
        <v>0.029999999999999999</v>
      </c>
      <c r="GP243" s="470">
        <f>GP242</f>
        <v>0.089999999999999997</v>
      </c>
      <c r="GQ243" s="470">
        <f>GQ242</f>
        <v>0.029999999999999999</v>
      </c>
      <c r="GR243" s="471" t="str">
        <f>IF(_tag_month_day!CA233="","",_tag_month_day!CA233/100)</f>
        <v/>
      </c>
      <c r="GS243" s="472">
        <f>GS242</f>
        <v>0.95299999999999996</v>
      </c>
      <c r="GT243" s="472">
        <f>GT242</f>
        <v>0.55000000000000004</v>
      </c>
      <c r="GU243" s="472">
        <f>GU242</f>
        <v>0.55000000000000004</v>
      </c>
      <c r="GV243" s="472">
        <f>GV242</f>
        <v>0.55000000000000004</v>
      </c>
      <c r="GW243" s="472">
        <f>GW242</f>
        <v>0.5</v>
      </c>
      <c r="GX243" s="472">
        <f>GX242</f>
        <v>0.93500000000000005</v>
      </c>
      <c r="GY243" s="472">
        <f>GY242</f>
        <v>0.14999999999999999</v>
      </c>
      <c r="GZ243" s="472">
        <f>GZ242</f>
        <v>1</v>
      </c>
      <c r="HA243" s="474">
        <f>HA242</f>
        <v>0.047</v>
      </c>
      <c r="HB243" s="474">
        <f>HB242</f>
        <v>0.45000000000000001</v>
      </c>
      <c r="HC243" s="474">
        <f>HC242</f>
        <v>0.45000000000000001</v>
      </c>
      <c r="HD243" s="474">
        <f>HD242</f>
        <v>0.45000000000000001</v>
      </c>
      <c r="HE243" s="474">
        <f>HE242</f>
        <v>0.5</v>
      </c>
      <c r="HF243" s="474">
        <f>HF242</f>
        <v>0.065000000000000002</v>
      </c>
      <c r="HG243" s="474">
        <f>HG242</f>
        <v>0.84999999999999998</v>
      </c>
      <c r="HH243" s="474">
        <f>HH242</f>
        <v>0</v>
      </c>
      <c r="HI243" s="10">
        <f>IF(BZ243&lt;&gt;"",CK243-BV243,0)</f>
        <v>0</v>
      </c>
      <c r="HJ243" s="10" t="e">
        <f>IF(AJ243&gt;0,AH243-AJ243,0)</f>
        <v>#VALUE!</v>
      </c>
      <c r="HK243" s="466">
        <f>HK242</f>
        <v>0.84999999999999998</v>
      </c>
      <c r="HL243" s="424">
        <f>HL242</f>
        <v>550000</v>
      </c>
      <c r="HM243" s="424">
        <f>HM242</f>
        <v>480000</v>
      </c>
      <c r="HN243" s="465" t="e">
        <f>(DJ243*EZ243+DK243*FH243+DL243*FM243+DM243*FR243+DN243*FW243+DO243*GB243+DS243*GI243+DP243*GM243+DR243*GR243)*1000*2</f>
        <v>#VALUE!</v>
      </c>
      <c r="HO243" s="465" t="e">
        <f>HN243*HK243*$HO$2/HL243*1000000</f>
        <v>#VALUE!</v>
      </c>
      <c r="HP243" s="465" t="e">
        <f>HN243*HK243*$HP$2/HM243*1000000</f>
        <v>#VALUE!</v>
      </c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</row>
    <row customFormat="1" ht="17.25" customHeight="1" r="244" s="0">
      <c r="A244" s="420">
        <v>233</v>
      </c>
      <c r="B244" s="421">
        <f ca="1">IF(D244=D243,B243,IF(D244="夜班",B243+1,B243))</f>
        <v>43595</v>
      </c>
      <c r="C244" s="422">
        <f>C243</f>
        <v>0.041666666666666699</v>
      </c>
      <c r="D244" s="10" t="str">
        <f ca="1">IF(HOUR(G244)&lt;8,"夜班",IF(HOUR(G244)&lt;16,"白班",IF(HOUR(G244)&lt;24,"中班",0)))</f>
        <v>白班</v>
      </c>
      <c r="E244" s="10" t="e">
        <f ca="1">IF(F244=1,"甲",IF(F244=2,"乙",IF(F244=3,"丙",IF(F244=4,"丁",""))))</f>
        <v>#REF!</v>
      </c>
      <c r="F244" s="10" t="e">
        <f ca="1">SUMPRODUCT((成本日报!$A$3:$A$95=计划!B244)*(成本日报!$B$3:$B$95=计划!$D244),成本日报!$C$3:$C$95)</f>
        <v>#REF!</v>
      </c>
      <c r="G244" s="423">
        <f ca="1">G243+C243</f>
        <v>43595.666666666104</v>
      </c>
      <c r="H244" s="423">
        <f ca="1">$G244+$C244/60*10+$C244*0</f>
        <v>43595.673611110549</v>
      </c>
      <c r="I244" s="423">
        <f ca="1">$G244+$C244/60*18+$C244*0</f>
        <v>43595.679166666101</v>
      </c>
      <c r="J244" s="423">
        <f ca="1">$G244+$C244/60*0+$C244*1</f>
        <v>43595.708333332768</v>
      </c>
      <c r="K244" s="423">
        <f ca="1">$G244+$C244/60*30+$C244*2</f>
        <v>43595.770833332776</v>
      </c>
      <c r="L244" s="423">
        <f ca="1">$G244+$C244/60*0+$C244*3</f>
        <v>43595.791666666104</v>
      </c>
      <c r="M244" s="424" t="str">
        <f>IF(_tag_month_day!A234="","",_tag_month_day!A234)</f>
        <v/>
      </c>
      <c r="N244" s="424" t="str">
        <f>IF(_tag_month_day!B234="","",_tag_month_day!B234)</f>
        <v/>
      </c>
      <c r="O244" s="425" t="e">
        <f>IF(M244+N244=0,"",M244+N244)</f>
        <v>#VALUE!</v>
      </c>
      <c r="P244" s="424" t="str">
        <f>IF(_tag_month_day!C234="","",_tag_month_day!C234)</f>
        <v/>
      </c>
      <c r="Q244" s="424" t="str">
        <f>IF(_tag_month_day!D234="","",_tag_month_day!D234)</f>
        <v/>
      </c>
      <c r="R244" s="426" t="str">
        <f>IF(_tag_month_day!CB234="","",_tag_month_day!CB234/100)</f>
        <v/>
      </c>
      <c r="S244" s="427" t="str">
        <f>IF(_tag_month_day!E234="","",_tag_month_day!E234)</f>
        <v/>
      </c>
      <c r="T244" s="427" t="str">
        <f>IF(_tag_month_day!F234="","",_tag_month_day!F234)</f>
        <v/>
      </c>
      <c r="U244" s="428" t="e">
        <f>S244+T244</f>
        <v>#VALUE!</v>
      </c>
      <c r="V244" s="429" t="e">
        <f>U244/AJ244</f>
        <v>#VALUE!</v>
      </c>
      <c r="W244" s="430" t="str">
        <f>IF(_jhy_month_day!A234="","",_jhy_month_day!A234)</f>
        <v/>
      </c>
      <c r="X244" s="431" t="str">
        <f>IF(_jhy_month_day!B234="","",_jhy_month_day!B234/100)</f>
        <v/>
      </c>
      <c r="Y244" s="431" t="str">
        <f>IF(_jhy_month_day!C234="","",_jhy_month_day!C234/100)</f>
        <v/>
      </c>
      <c r="Z244" s="432">
        <f>Z240+1</f>
        <v>59</v>
      </c>
      <c r="AA244" s="433" t="str">
        <f>IF(_tag_month_day!G234="","",_tag_month_day!G234/100)</f>
        <v/>
      </c>
      <c r="AB244" s="433" t="str">
        <f>IF(_tag_month_day!H234="","",_tag_month_day!H234/100)</f>
        <v/>
      </c>
      <c r="AC244" s="434">
        <f>IF(X244="",AC243,BK244*($AV243*X244+$AW243*FD243+$AX243*FI243+$AY243*FN243+$AZ243*FS243+$BA243*FX243+$BG243*GE243)/(AV243*Y244+AX243*FK243+AW243*FF243+AY243*FP243+AZ243*FU243+BA243*FZ243+BG243*GG243+BB243*GK243+BC243*GN243+BD243*GP243))</f>
        <v>1.59963432013121</v>
      </c>
      <c r="AD244" s="435" t="str">
        <f>IF(AC244=AC243,"",AC244-AC243)</f>
        <v/>
      </c>
      <c r="AE244" s="436" t="str">
        <f>IF(1-AF244=0,"",(1-AF244))</f>
        <v/>
      </c>
      <c r="AF244" s="437">
        <v>1</v>
      </c>
      <c r="AG244" s="10" t="str">
        <f>AG243</f>
        <v>8B4</v>
      </c>
      <c r="AH244" s="438" t="str">
        <f>AH243</f>
        <v/>
      </c>
      <c r="AI244" s="424" t="e">
        <f>IF(ROUND(AJ244-AJ243,1)=0,"",AJ244-AJ243)</f>
        <v>#VALUE!</v>
      </c>
      <c r="AJ244" s="10" t="str">
        <f>IF(_tag_month_day!I234="","",_tag_month_day!I234)</f>
        <v/>
      </c>
      <c r="AK244" s="440"/>
      <c r="AL244" s="440"/>
      <c r="AM244" s="440"/>
      <c r="AN244" s="441">
        <f>AN243</f>
        <v>2</v>
      </c>
      <c r="AO244" s="441">
        <f>AO243</f>
        <v>8</v>
      </c>
      <c r="AP244" s="442" t="e">
        <f>(IF(AN244=0,AS243,AS243*(1+AO244/AN244)/(AR244+AO244/AN244)))+AT244</f>
        <v>#VALUE!</v>
      </c>
      <c r="AQ244" s="443" t="str">
        <f>IF(_tag_month_day!J234="","",_tag_month_day!J234/100)</f>
        <v/>
      </c>
      <c r="AR244" s="444">
        <f>AR243</f>
        <v>1.3</v>
      </c>
      <c r="AS244" s="445" t="e">
        <f>AQ244*(AN244*AR244+AO244)/(AN244+AO244)</f>
        <v>#VALUE!</v>
      </c>
      <c r="AT244" s="445" t="e">
        <f>(SUM(BE244:BF244)-SUM(BE243:BF243))*0.05</f>
        <v>#VALUE!</v>
      </c>
      <c r="AU244" s="446" t="str">
        <f>IF(_tag_month_day!CC234="","",IF(_tag_month_day!CC234&gt;0,_tag_month_day!CD234,_tag_month_day!CE234))</f>
        <v/>
      </c>
      <c r="AV244" s="447" t="str">
        <f>IF(_tag_month_day!L234="","",_tag_month_day!L234/100)</f>
        <v/>
      </c>
      <c r="AW244" s="431">
        <f>AW243</f>
        <v>0</v>
      </c>
      <c r="AX244" s="431">
        <f>AX243</f>
        <v>0</v>
      </c>
      <c r="AY244" s="431" t="str">
        <f>IF(_tag_month_day!M234="","",_tag_month_day!M234/100)</f>
        <v/>
      </c>
      <c r="AZ244" s="431" t="str">
        <f>IF(_tag_month_day!N234="","",_tag_month_day!N234/100)</f>
        <v/>
      </c>
      <c r="BA244" s="431" t="str">
        <f>IF(_tag_month_day!O234="","",_tag_month_day!O234/100)</f>
        <v/>
      </c>
      <c r="BB244" s="448" t="str">
        <f>IF(_tag_month_day!P234="","",_tag_month_day!P234/100)</f>
        <v/>
      </c>
      <c r="BC244" s="448">
        <f>BC243</f>
        <v>0</v>
      </c>
      <c r="BD244" s="448" t="str">
        <f>IF(_tag_month_day!Q234="","",_tag_month_day!Q234/100)</f>
        <v/>
      </c>
      <c r="BE244" s="449" t="str">
        <f>IF(_tag_month_day!R234="","",_tag_month_day!R234/100)</f>
        <v/>
      </c>
      <c r="BF244" s="388" t="e">
        <f>(AU244*(100+BE244*100))/(AJ244-AU244)/100</f>
        <v>#VALUE!</v>
      </c>
      <c r="BG244" s="450" t="e">
        <f>BE244+BF244</f>
        <v>#VALUE!</v>
      </c>
      <c r="BH244" s="451" t="e">
        <f>SUM(AV244:BF244)</f>
        <v>#VALUE!</v>
      </c>
      <c r="BI244" s="452" t="e">
        <f>IF(CX244=0,BI243,(DK244*查询!$R$5+DL244*查询!$Q$5+DM244*查询!$N$5+DN244*查询!$O$5+DO244*查询!$P$5)*AF244/CX244)</f>
        <v>#VALUE!</v>
      </c>
      <c r="BJ244" s="452" t="e">
        <f>IF(CX244=0,BJ243,(DP244*查询!$S$5+DQ244*查询!$T$5+DR244*查询!$U$5)*AF244/CX244)</f>
        <v>#VALUE!</v>
      </c>
      <c r="BK244" s="452">
        <f>BK243</f>
        <v>1</v>
      </c>
      <c r="BL244" s="453" t="e">
        <f>SUMPRODUCT((AV244:BA244)*(GS244:GX244))/((GS244:GX244)+SUM(BB244:BD244)*GY244+BG244*GZ244)</f>
        <v>#VALUE!</v>
      </c>
      <c r="BM244" s="453" t="e">
        <f>BK244*($AV244*FB244+$AW244*FD244+$AX244*FI244+$AY244*FN244+$AZ244*FS244+$BA244*FX244+$BG244*GE244)/(AV244*EY244+AX244*FK244+AW244*FF244+AY244*FP244+AZ244*FU244+BA244*FZ244+BG244*GG244+BB244*GK244+BC244*GN244+BD244*GP244)</f>
        <v>#VALUE!</v>
      </c>
      <c r="BN244" s="453" t="e">
        <f>($AV244*FC244+$AX244*FJ244+$AW244*FE244+$AY244*FO244+$AZ244*FT244+$BA244*FY244+$BG244*GF244)/($AV244*FA244+BG244*GH244+BB244*GL244+BC244*GO244+BD244*GQ244+BA244*GA244)</f>
        <v>#VALUE!</v>
      </c>
      <c r="BO244" s="454" t="e">
        <f>SUMPRODUCT(AV244:BA244*GS244:GX244)/(GS244:GX244+(BB244+BC244+BD244)*GY244+BG244)</f>
        <v>#VALUE!</v>
      </c>
      <c r="BP244" s="454" t="e">
        <f>SUMPRODUCT(AV244:BA244*GS244:GX244)/(GS244:GX244+(BB244+BC244+BD244)*GY244+BG244)</f>
        <v>#VALUE!</v>
      </c>
      <c r="BQ244" s="454" t="e">
        <f>SUMPRODUCT(AV244:BA244*GS244:GX244)/(GS244:GX244+(BB244+BC244+BD244)*GY244+BG244)</f>
        <v>#VALUE!</v>
      </c>
      <c r="BR244" s="453" t="str">
        <f>IF(_tag_month_day!T234="","",_tag_month_day!T234)</f>
        <v/>
      </c>
      <c r="BS244" s="453" t="str">
        <f>IF(_tag_month_day!U234="","",_tag_month_day!U234)</f>
        <v/>
      </c>
      <c r="BT244" s="455" t="str">
        <f>IF(CK244="","",IF((CK244&gt;=BV244-0.12)*(CK244&lt;=BV244+0.12),"合格","不合格"))</f>
        <v/>
      </c>
      <c r="BU244" s="456" t="str">
        <f>IF(_tag_month_day!V234="","",_tag_month_day!V234)</f>
        <v/>
      </c>
      <c r="BV244" s="457" t="str">
        <f>IF(_tag_month_day!W234="","",_tag_month_day!W234)</f>
        <v/>
      </c>
      <c r="BW244" s="458" t="str">
        <f>IF(_tag_month_day!X234="","",_tag_month_day!X234)</f>
        <v/>
      </c>
      <c r="BX244" s="458" t="str">
        <f>IF(_tag_month_day!Y234="","",_tag_month_day!Y234)</f>
        <v/>
      </c>
      <c r="BY244" s="459">
        <f ca="1">L244</f>
        <v>43595.791666666104</v>
      </c>
      <c r="BZ244" s="460"/>
      <c r="CA244" s="461"/>
      <c r="CB244" s="424" t="str">
        <f>IF(_tag_month_day!Z234="","",_tag_month_day!Z234)</f>
        <v/>
      </c>
      <c r="CC244" s="424" t="str">
        <f>IF(_tag_month_day!AA234="","",_tag_month_day!AA234)</f>
        <v/>
      </c>
      <c r="CD244" s="424" t="str">
        <f>IF(_tag_month_day!AB234="","",_tag_month_day!AB234)</f>
        <v/>
      </c>
      <c r="CE244" s="424" t="str">
        <f>IF(_tag_month_day!AC234="","",_tag_month_day!AC234)</f>
        <v/>
      </c>
      <c r="CF244" s="424" t="str">
        <f>IF(_tag_month_day!AD234="","",_tag_month_day!AD234)</f>
        <v/>
      </c>
      <c r="CG244" s="424" t="str">
        <f>IF(_tag_month_day!AE234="","",_tag_month_day!AE234)</f>
        <v/>
      </c>
      <c r="CH244" s="424" t="str">
        <f>IF(_tag_month_day!AF234="","",_tag_month_day!AF234)</f>
        <v/>
      </c>
      <c r="CI244" s="424" t="str">
        <f>IF(_tag_month_day!AG234="","",_tag_month_day!AG234)</f>
        <v/>
      </c>
      <c r="CJ244" s="424" t="str">
        <f>IF(_tag_month_day!AH234="","",_tag_month_day!AH234)</f>
        <v/>
      </c>
      <c r="CK244" s="424" t="str">
        <f>IF(_tag_month_day!AI234="","",_tag_month_day!AI234)</f>
        <v/>
      </c>
      <c r="CL244" s="4" t="str">
        <f>IF(_tag_month_day!AJ234="","",_tag_month_day!AJ234)</f>
        <v/>
      </c>
      <c r="CM244" s="4" t="str">
        <f>IF(_tag_month_day!AK234="","",_tag_month_day!AK234)</f>
        <v/>
      </c>
      <c r="CN244" s="4" t="str">
        <f>IF(_tag_month_day!AL234="","",_tag_month_day!AL234)</f>
        <v/>
      </c>
      <c r="CO244" s="4" t="str">
        <f>IF(_tag_month_day!AM234="","",_tag_month_day!AM234)</f>
        <v/>
      </c>
      <c r="CP244" s="4" t="str">
        <f>IF(_tag_month_day!AN234="","",_tag_month_day!AN234)</f>
        <v/>
      </c>
      <c r="CQ244" s="4" t="str">
        <f>IF(_tag_month_day!AO234="","",_tag_month_day!AO234)</f>
        <v/>
      </c>
      <c r="CR244" s="462" t="str">
        <f>IF(_tag_month_day!AP234="","",_tag_month_day!AP234)</f>
        <v/>
      </c>
      <c r="CS244" s="463" t="str">
        <f>IF(_tag_month_day!AQ234="","",_tag_month_day!AQ234)</f>
        <v/>
      </c>
      <c r="CT244" s="4" t="str">
        <f>IF(_tag_month_day!AR234="","",_tag_month_day!AR234)</f>
        <v/>
      </c>
      <c r="CU244" s="464" t="e">
        <f>DU244/AJ244</f>
        <v>#VALUE!</v>
      </c>
      <c r="CV244" s="451" t="e">
        <f>BG244/BH244</f>
        <v>#VALUE!</v>
      </c>
      <c r="CW244" s="465" t="e">
        <f>AJ244*(1-CV244)*CU244*AF244</f>
        <v>#VALUE!</v>
      </c>
      <c r="CX244" s="465" t="e">
        <f>CW244*94%</f>
        <v>#VALUE!</v>
      </c>
      <c r="CY244" s="466" t="e">
        <f>IF(CX244=0,0,DS244/(DS244+CX244))</f>
        <v>#VALUE!</v>
      </c>
      <c r="CZ244" s="465" t="e">
        <f>$AJ244*EF244</f>
        <v>#VALUE!</v>
      </c>
      <c r="DA244" s="465" t="e">
        <f>$AJ244*EG244</f>
        <v>#VALUE!</v>
      </c>
      <c r="DB244" s="465" t="e">
        <f>$AJ244*EH244</f>
        <v>#VALUE!</v>
      </c>
      <c r="DC244" s="465" t="e">
        <f>$AJ244*EI244</f>
        <v>#VALUE!</v>
      </c>
      <c r="DD244" s="465" t="e">
        <f>$AJ244*EJ244</f>
        <v>#VALUE!</v>
      </c>
      <c r="DE244" s="465" t="e">
        <f>$AJ244*EK244</f>
        <v>#VALUE!</v>
      </c>
      <c r="DF244" s="465" t="e">
        <f>$AJ244*EL244</f>
        <v>#VALUE!</v>
      </c>
      <c r="DG244" s="465" t="e">
        <f>$AJ244*EM244</f>
        <v>#VALUE!</v>
      </c>
      <c r="DH244" s="465" t="e">
        <f>$AJ244*EN244</f>
        <v>#VALUE!</v>
      </c>
      <c r="DI244" s="465" t="e">
        <f>$AJ244*EO244</f>
        <v>#VALUE!</v>
      </c>
      <c r="DJ244" s="465" t="e">
        <f>CZ244*(1-EP244)</f>
        <v>#VALUE!</v>
      </c>
      <c r="DK244" s="465" t="e">
        <f>DA244*(1-ER244)</f>
        <v>#VALUE!</v>
      </c>
      <c r="DL244" s="465" t="e">
        <f>DB244*(1-EQ244)</f>
        <v>#VALUE!</v>
      </c>
      <c r="DM244" s="465" t="e">
        <f>DC244*(1-ES244)</f>
        <v>#VALUE!</v>
      </c>
      <c r="DN244" s="465" t="e">
        <f>DD244*(1-ET244)</f>
        <v>#VALUE!</v>
      </c>
      <c r="DO244" s="465" t="e">
        <f>DE244</f>
        <v>#VALUE!</v>
      </c>
      <c r="DP244" s="465" t="e">
        <f>DF244*(1-EU244)</f>
        <v>#VALUE!</v>
      </c>
      <c r="DQ244" s="465" t="e">
        <f>DG244*(1-EV244)</f>
        <v>#VALUE!</v>
      </c>
      <c r="DR244" s="465" t="e">
        <f>DH244*(1-EW244)</f>
        <v>#VALUE!</v>
      </c>
      <c r="DS244" s="465" t="e">
        <f>DI244</f>
        <v>#VALUE!</v>
      </c>
      <c r="DT244" s="465" t="e">
        <f>SUM(DJ244:DS244)</f>
        <v>#VALUE!</v>
      </c>
      <c r="DU244" s="465" t="e">
        <f>(GS244:GX244)+(DP244+DQ244+DR244)*GY244+DS244</f>
        <v>#VALUE!</v>
      </c>
      <c r="DV244" s="451" t="e">
        <f>AV244/$BH244/(1-EP244)</f>
        <v>#VALUE!</v>
      </c>
      <c r="DW244" s="451" t="e">
        <f>AW244/$BH244/(1-ER244)</f>
        <v>#VALUE!</v>
      </c>
      <c r="DX244" s="451" t="e">
        <f>AX244/$BH244/(1-EQ244)</f>
        <v>#VALUE!</v>
      </c>
      <c r="DY244" s="451" t="e">
        <f>AY244/$BH244/(1-ES244)</f>
        <v>#VALUE!</v>
      </c>
      <c r="DZ244" s="451" t="e">
        <f>AZ244/$BH244/(1-ET244)</f>
        <v>#VALUE!</v>
      </c>
      <c r="EA244" s="451" t="e">
        <f>BA244/$BH244/(1-AX244)</f>
        <v>#VALUE!</v>
      </c>
      <c r="EB244" s="451" t="e">
        <f>BB244/$BH244/(1-EU244)</f>
        <v>#VALUE!</v>
      </c>
      <c r="EC244" s="451" t="e">
        <f>BC244/$BH244/(1-EV244)</f>
        <v>#VALUE!</v>
      </c>
      <c r="ED244" s="451" t="e">
        <f>BD244/$BH244/(1-EW244)</f>
        <v>#VALUE!</v>
      </c>
      <c r="EE244" s="451" t="e">
        <f>BG244/BH244</f>
        <v>#VALUE!</v>
      </c>
      <c r="EF244" s="451" t="e">
        <f>DV244/SUM($DV244:$EE244)</f>
        <v>#VALUE!</v>
      </c>
      <c r="EG244" s="451" t="e">
        <f>DW244/SUM($DV244:$EE244)</f>
        <v>#VALUE!</v>
      </c>
      <c r="EH244" s="451" t="e">
        <f>DX244/SUM($DV244:$EE244)</f>
        <v>#VALUE!</v>
      </c>
      <c r="EI244" s="451" t="e">
        <f>DY244/SUM($DV244:$EE244)</f>
        <v>#VALUE!</v>
      </c>
      <c r="EJ244" s="451" t="e">
        <f>DZ244/SUM($DV244:$EE244)</f>
        <v>#VALUE!</v>
      </c>
      <c r="EK244" s="451" t="e">
        <f>EA244/SUM($DV244:$EE244)</f>
        <v>#VALUE!</v>
      </c>
      <c r="EL244" s="451" t="e">
        <f>EB244/SUM($DV244:$EE244)</f>
        <v>#VALUE!</v>
      </c>
      <c r="EM244" s="451" t="e">
        <f>EC244/SUM($DV244:$EE244)</f>
        <v>#VALUE!</v>
      </c>
      <c r="EN244" s="451" t="e">
        <f>ED244/SUM($DV244:$EE244)</f>
        <v>#VALUE!</v>
      </c>
      <c r="EO244" s="451" t="e">
        <f>EE244/SUM($DV244:$EE244)</f>
        <v>#VALUE!</v>
      </c>
      <c r="EP244" s="450">
        <f>EP243</f>
        <v>0.080000000000000002</v>
      </c>
      <c r="EQ244" s="450">
        <f>EQ243</f>
        <v>0.014999999999999999</v>
      </c>
      <c r="ER244" s="450">
        <f>ER243</f>
        <v>0.014999999999999999</v>
      </c>
      <c r="ES244" s="450">
        <f>ES243</f>
        <v>0.014999999999999999</v>
      </c>
      <c r="ET244" s="450">
        <f>ET243</f>
        <v>0.014999999999999999</v>
      </c>
      <c r="EU244" s="450">
        <f>EU243</f>
        <v>0.089999999999999997</v>
      </c>
      <c r="EV244" s="450">
        <f>EV243</f>
        <v>0.089999999999999997</v>
      </c>
      <c r="EW244" s="450">
        <f>EW243</f>
        <v>0.089999999999999997</v>
      </c>
      <c r="EX244" s="431" t="str">
        <f>IF(_tag_month_day!AS234="","",_tag_month_day!AS234/100)</f>
        <v/>
      </c>
      <c r="EY244" s="431" t="str">
        <f>IF(_tag_month_day!AT234="","",_tag_month_day!AT234/100)</f>
        <v/>
      </c>
      <c r="EZ244" s="431" t="str">
        <f>IF(_tag_month_day!AU234="","",_tag_month_day!AU234/100)</f>
        <v/>
      </c>
      <c r="FA244" s="431" t="str">
        <f>IF(_tag_month_day!AV234="","",_tag_month_day!AV234/100)</f>
        <v/>
      </c>
      <c r="FB244" s="431" t="str">
        <f>IF(_tag_month_day!AW234="","",_tag_month_day!AW234/100)</f>
        <v/>
      </c>
      <c r="FC244" s="431" t="str">
        <f>IF(_tag_month_day!AX234="","",_tag_month_day!AX234/100)</f>
        <v/>
      </c>
      <c r="FD244" s="449" t="str">
        <f>IF(_tag_month_day!AY234="","",_tag_month_day!AY234/100)</f>
        <v/>
      </c>
      <c r="FE244" s="449" t="str">
        <f>IF(_tag_month_day!AZ234="","",_tag_month_day!AZ234/100)</f>
        <v/>
      </c>
      <c r="FF244" s="449" t="str">
        <f>IF(_tag_month_day!BA234="","",_tag_month_day!BA234/100)</f>
        <v/>
      </c>
      <c r="FG244" s="449" t="str">
        <f>IF(_tag_month_day!BB234="","",_tag_month_day!BB234/100)</f>
        <v/>
      </c>
      <c r="FH244" s="467" t="str">
        <f>IF(_tag_month_day!BC234="","",_tag_month_day!BC234/100)</f>
        <v/>
      </c>
      <c r="FI244" s="449">
        <f>FI243</f>
        <v>0.40999999999999998</v>
      </c>
      <c r="FJ244" s="449">
        <f>FJ243</f>
        <v>0.11</v>
      </c>
      <c r="FK244" s="449">
        <f>FK243</f>
        <v>0.014999999999999999</v>
      </c>
      <c r="FL244" s="449">
        <f>FL243</f>
        <v>0</v>
      </c>
      <c r="FM244" s="467">
        <f>FM243</f>
        <v>0.0001</v>
      </c>
      <c r="FN244" s="449">
        <f>FN243</f>
        <v>0.32000000000000001</v>
      </c>
      <c r="FO244" s="449">
        <f>FO243</f>
        <v>0.20000000000000001</v>
      </c>
      <c r="FP244" s="449">
        <f>FP243</f>
        <v>0.01</v>
      </c>
      <c r="FQ244" s="449">
        <f>FQ243</f>
        <v>0</v>
      </c>
      <c r="FR244" s="467">
        <f>FR243</f>
        <v>0.0001</v>
      </c>
      <c r="FS244" s="449" t="str">
        <f>IF(_tag_month_day!BD234="","",_tag_month_day!BD234/100)</f>
        <v/>
      </c>
      <c r="FT244" s="449" t="str">
        <f>IF(_tag_month_day!BE234="","",_tag_month_day!BE234/100)</f>
        <v/>
      </c>
      <c r="FU244" s="449" t="str">
        <f>IF(_tag_month_day!BF234="","",_tag_month_day!BF234/100)</f>
        <v/>
      </c>
      <c r="FV244" s="449" t="str">
        <f>IF(_tag_month_day!BG234="","",_tag_month_day!BG234/100)</f>
        <v/>
      </c>
      <c r="FW244" s="467" t="str">
        <f>IF(_tag_month_day!BH234="","",_tag_month_day!BH234/100)</f>
        <v/>
      </c>
      <c r="FX244" s="449" t="str">
        <f>IF(_tag_month_day!BI234="","",_tag_month_day!BI234/100)</f>
        <v/>
      </c>
      <c r="FY244" s="449" t="str">
        <f>IF(_tag_month_day!BJ234="","",_tag_month_day!BJ234/100)</f>
        <v/>
      </c>
      <c r="FZ244" s="468" t="str">
        <f>IF(_tag_month_day!BK234="","",_tag_month_day!BK234/100)</f>
        <v/>
      </c>
      <c r="GA244" s="449" t="str">
        <f>IF(_tag_month_day!BL234="","",_tag_month_day!BL234/100)</f>
        <v/>
      </c>
      <c r="GB244" s="467" t="str">
        <f>IF(_tag_month_day!BM234="","",_tag_month_day!BM234/100)</f>
        <v/>
      </c>
      <c r="GC244" s="431" t="str">
        <f>IF(_tag_month_day!BN234="","",_tag_month_day!BN234/100)</f>
        <v/>
      </c>
      <c r="GD244" s="431" t="str">
        <f>IF(_tag_month_day!BO234="","",_tag_month_day!BO234/100)</f>
        <v/>
      </c>
      <c r="GE244" s="431" t="str">
        <f>IF(_tag_month_day!BP234="","",_tag_month_day!BP234/100)</f>
        <v/>
      </c>
      <c r="GF244" s="431" t="str">
        <f>IF(_tag_month_day!BQ234="","",_tag_month_day!BQ234/100)</f>
        <v/>
      </c>
      <c r="GG244" s="431" t="str">
        <f>IF(_tag_month_day!BR234="","",_tag_month_day!BR234/100)</f>
        <v/>
      </c>
      <c r="GH244" s="431" t="str">
        <f>IF(_tag_month_day!BS234="","",_tag_month_day!BS234/100)</f>
        <v/>
      </c>
      <c r="GI244" s="467" t="str">
        <f>IF(_tag_month_day!BT234="","",_tag_month_day!BT234/100)</f>
        <v/>
      </c>
      <c r="GJ244" s="469" t="str">
        <f>IF(_tag_month_day!BU234="","",_tag_month_day!BU234/100)</f>
        <v/>
      </c>
      <c r="GK244" s="470">
        <f>GK243</f>
        <v>0.070000000000000007</v>
      </c>
      <c r="GL244" s="470">
        <f>GL243</f>
        <v>0.029999999999999999</v>
      </c>
      <c r="GM244" s="471" t="str">
        <f>IF(_tag_month_day!BX234="","",_tag_month_day!BX234/100)</f>
        <v/>
      </c>
      <c r="GN244" s="470">
        <f>GN243</f>
        <v>0.070000000000000007</v>
      </c>
      <c r="GO244" s="470">
        <f>GO243</f>
        <v>0.029999999999999999</v>
      </c>
      <c r="GP244" s="470">
        <f>GP243</f>
        <v>0.089999999999999997</v>
      </c>
      <c r="GQ244" s="470">
        <f>GQ243</f>
        <v>0.029999999999999999</v>
      </c>
      <c r="GR244" s="471" t="str">
        <f>IF(_tag_month_day!CA234="","",_tag_month_day!CA234/100)</f>
        <v/>
      </c>
      <c r="GS244" s="472">
        <f>GS243</f>
        <v>0.95299999999999996</v>
      </c>
      <c r="GT244" s="472">
        <f>GT243</f>
        <v>0.55000000000000004</v>
      </c>
      <c r="GU244" s="472">
        <f>GU243</f>
        <v>0.55000000000000004</v>
      </c>
      <c r="GV244" s="472">
        <f>GV243</f>
        <v>0.55000000000000004</v>
      </c>
      <c r="GW244" s="472">
        <f>GW243</f>
        <v>0.5</v>
      </c>
      <c r="GX244" s="472">
        <f>GX243</f>
        <v>0.93500000000000005</v>
      </c>
      <c r="GY244" s="472">
        <f>GY243</f>
        <v>0.14999999999999999</v>
      </c>
      <c r="GZ244" s="472">
        <f>GZ243</f>
        <v>1</v>
      </c>
      <c r="HA244" s="474">
        <f>HA243</f>
        <v>0.047</v>
      </c>
      <c r="HB244" s="474">
        <f>HB243</f>
        <v>0.45000000000000001</v>
      </c>
      <c r="HC244" s="474">
        <f>HC243</f>
        <v>0.45000000000000001</v>
      </c>
      <c r="HD244" s="474">
        <f>HD243</f>
        <v>0.45000000000000001</v>
      </c>
      <c r="HE244" s="474">
        <f>HE243</f>
        <v>0.5</v>
      </c>
      <c r="HF244" s="474">
        <f>HF243</f>
        <v>0.065000000000000002</v>
      </c>
      <c r="HG244" s="474">
        <f>HG243</f>
        <v>0.84999999999999998</v>
      </c>
      <c r="HH244" s="474">
        <f>HH243</f>
        <v>0</v>
      </c>
      <c r="HI244" s="10">
        <f>IF(BZ244&lt;&gt;"",CK244-BV244,0)</f>
        <v>0</v>
      </c>
      <c r="HJ244" s="10" t="e">
        <f>IF(AJ244&gt;0,AH244-AJ244,0)</f>
        <v>#VALUE!</v>
      </c>
      <c r="HK244" s="466">
        <f>HK243</f>
        <v>0.84999999999999998</v>
      </c>
      <c r="HL244" s="424">
        <f>HL243</f>
        <v>550000</v>
      </c>
      <c r="HM244" s="424">
        <f>HM243</f>
        <v>480000</v>
      </c>
      <c r="HN244" s="465" t="e">
        <f>(DJ244*EZ244+DK244*FH244+DL244*FM244+DM244*FR244+DN244*FW244+DO244*GB244+DS244*GI244+DP244*GM244+DR244*GR244)*1000*2</f>
        <v>#VALUE!</v>
      </c>
      <c r="HO244" s="465" t="e">
        <f>HN244*HK244*$HO$2/HL244*1000000</f>
        <v>#VALUE!</v>
      </c>
      <c r="HP244" s="465" t="e">
        <f>HN244*HK244*$HP$2/HM244*1000000</f>
        <v>#VALUE!</v>
      </c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</row>
    <row customFormat="1" r="245" s="0">
      <c r="A245" s="420">
        <v>234</v>
      </c>
      <c r="B245" s="421">
        <f ca="1">IF(D245=D244,B244,IF(D245="夜班",B244+1,B244))</f>
        <v>43595</v>
      </c>
      <c r="C245" s="422">
        <f>C244</f>
        <v>0.041666666666666699</v>
      </c>
      <c r="D245" s="10" t="str">
        <f ca="1">IF(HOUR(G245)&lt;8,"夜班",IF(HOUR(G245)&lt;16,"白班",IF(HOUR(G245)&lt;24,"中班",0)))</f>
        <v>中班</v>
      </c>
      <c r="E245" s="10" t="e">
        <f ca="1">IF(F245=1,"甲",IF(F245=2,"乙",IF(F245=3,"丙",IF(F245=4,"丁",""))))</f>
        <v>#REF!</v>
      </c>
      <c r="F245" s="10" t="e">
        <f ca="1">SUMPRODUCT((成本日报!$A$3:$A$95=计划!B245)*(成本日报!$B$3:$B$95=计划!$D245),成本日报!$C$3:$C$95)</f>
        <v>#REF!</v>
      </c>
      <c r="G245" s="423">
        <f ca="1">G244+C244</f>
        <v>43595.708333332768</v>
      </c>
      <c r="H245" s="423">
        <f ca="1">$G245+$C245/60*10+$C245*0</f>
        <v>43595.715277777213</v>
      </c>
      <c r="I245" s="423">
        <f ca="1">$G245+$C245/60*18+$C245*0</f>
        <v>43595.720833332765</v>
      </c>
      <c r="J245" s="423">
        <f ca="1">$G245+$C245/60*0+$C245*1</f>
        <v>43595.749999999432</v>
      </c>
      <c r="K245" s="423">
        <f ca="1">$G245+$C245/60*30+$C245*2</f>
        <v>43595.81249999944</v>
      </c>
      <c r="L245" s="423">
        <f ca="1">$G245+$C245/60*0+$C245*3</f>
        <v>43595.833333332768</v>
      </c>
      <c r="M245" s="424" t="str">
        <f>IF(_tag_month_day!A235="","",_tag_month_day!A235)</f>
        <v/>
      </c>
      <c r="N245" s="424" t="str">
        <f>IF(_tag_month_day!B235="","",_tag_month_day!B235)</f>
        <v/>
      </c>
      <c r="O245" s="425" t="e">
        <f>IF(M245+N245=0,"",M245+N245)</f>
        <v>#VALUE!</v>
      </c>
      <c r="P245" s="424" t="str">
        <f>IF(_tag_month_day!C235="","",_tag_month_day!C235)</f>
        <v/>
      </c>
      <c r="Q245" s="424" t="str">
        <f>IF(_tag_month_day!D235="","",_tag_month_day!D235)</f>
        <v/>
      </c>
      <c r="R245" s="426" t="str">
        <f>IF(_tag_month_day!CB235="","",_tag_month_day!CB235/100)</f>
        <v/>
      </c>
      <c r="S245" s="427" t="str">
        <f>IF(_tag_month_day!E235="","",_tag_month_day!E235)</f>
        <v/>
      </c>
      <c r="T245" s="427" t="str">
        <f>IF(_tag_month_day!F235="","",_tag_month_day!F235)</f>
        <v/>
      </c>
      <c r="U245" s="428" t="e">
        <f>S245+T245</f>
        <v>#VALUE!</v>
      </c>
      <c r="V245" s="429" t="e">
        <f>U245/AJ245</f>
        <v>#VALUE!</v>
      </c>
      <c r="W245" s="430" t="str">
        <f>IF(_jhy_month_day!A235="","",_jhy_month_day!A235)</f>
        <v/>
      </c>
      <c r="X245" s="431" t="str">
        <f>IF(_jhy_month_day!B235="","",_jhy_month_day!B235/100)</f>
        <v/>
      </c>
      <c r="Y245" s="431" t="str">
        <f>IF(_jhy_month_day!C235="","",_jhy_month_day!C235/100)</f>
        <v/>
      </c>
      <c r="Z245" s="432">
        <f>Z241+1</f>
        <v>59</v>
      </c>
      <c r="AA245" s="433" t="str">
        <f>IF(_tag_month_day!G235="","",_tag_month_day!G235/100)</f>
        <v/>
      </c>
      <c r="AB245" s="433" t="str">
        <f>IF(_tag_month_day!H235="","",_tag_month_day!H235/100)</f>
        <v/>
      </c>
      <c r="AC245" s="434">
        <f>IF(X245="",AC244,BK245*($AV244*X245+$AW244*FD244+$AX244*FI244+$AY244*FN244+$AZ244*FS244+$BA244*FX244+$BG244*GE244)/(AV244*Y245+AX244*FK244+AW244*FF244+AY244*FP244+AZ244*FU244+BA244*FZ244+BG244*GG244+BB244*GK244+BC244*GN244+BD244*GP244))</f>
        <v>1.59963432013121</v>
      </c>
      <c r="AD245" s="435" t="str">
        <f>IF(AC245=AC244,"",AC245-AC244)</f>
        <v/>
      </c>
      <c r="AE245" s="436" t="str">
        <f>IF(1-AF245=0,"",(1-AF245))</f>
        <v/>
      </c>
      <c r="AF245" s="437">
        <v>1</v>
      </c>
      <c r="AG245" s="10" t="str">
        <f>AG244</f>
        <v>8B4</v>
      </c>
      <c r="AH245" s="438" t="str">
        <f>AH244</f>
        <v/>
      </c>
      <c r="AI245" s="424" t="e">
        <f>IF(ROUND(AJ245-AJ244,1)=0,"",AJ245-AJ244)</f>
        <v>#VALUE!</v>
      </c>
      <c r="AJ245" s="10" t="str">
        <f>IF(_tag_month_day!I235="","",_tag_month_day!I235)</f>
        <v/>
      </c>
      <c r="AK245" s="440"/>
      <c r="AL245" s="440"/>
      <c r="AM245" s="440"/>
      <c r="AN245" s="441">
        <f>AN244</f>
        <v>2</v>
      </c>
      <c r="AO245" s="441">
        <f>AO244</f>
        <v>8</v>
      </c>
      <c r="AP245" s="442" t="e">
        <f>(IF(AN245=0,AS244,AS244*(1+AO245/AN245)/(AR245+AO245/AN245)))+AT245</f>
        <v>#VALUE!</v>
      </c>
      <c r="AQ245" s="443" t="str">
        <f>IF(_tag_month_day!J235="","",_tag_month_day!J235/100)</f>
        <v/>
      </c>
      <c r="AR245" s="444">
        <f>AR244</f>
        <v>1.3</v>
      </c>
      <c r="AS245" s="445" t="e">
        <f>AQ245*(AN245*AR245+AO245)/(AN245+AO245)</f>
        <v>#VALUE!</v>
      </c>
      <c r="AT245" s="445" t="e">
        <f>(SUM(BE245:BF245)-SUM(BE244:BF244))*0.05</f>
        <v>#VALUE!</v>
      </c>
      <c r="AU245" s="446" t="str">
        <f>IF(_tag_month_day!CC235="","",IF(_tag_month_day!CC235&gt;0,_tag_month_day!CD235,_tag_month_day!CE235))</f>
        <v/>
      </c>
      <c r="AV245" s="447" t="str">
        <f>IF(_tag_month_day!L235="","",_tag_month_day!L235/100)</f>
        <v/>
      </c>
      <c r="AW245" s="431">
        <f>AW244</f>
        <v>0</v>
      </c>
      <c r="AX245" s="431">
        <f>AX244</f>
        <v>0</v>
      </c>
      <c r="AY245" s="431" t="str">
        <f>IF(_tag_month_day!M235="","",_tag_month_day!M235/100)</f>
        <v/>
      </c>
      <c r="AZ245" s="431" t="str">
        <f>IF(_tag_month_day!N235="","",_tag_month_day!N235/100)</f>
        <v/>
      </c>
      <c r="BA245" s="431" t="str">
        <f>IF(_tag_month_day!O235="","",_tag_month_day!O235/100)</f>
        <v/>
      </c>
      <c r="BB245" s="448" t="str">
        <f>IF(_tag_month_day!P235="","",_tag_month_day!P235/100)</f>
        <v/>
      </c>
      <c r="BC245" s="448">
        <f>BC244</f>
        <v>0</v>
      </c>
      <c r="BD245" s="448" t="str">
        <f>IF(_tag_month_day!Q235="","",_tag_month_day!Q235/100)</f>
        <v/>
      </c>
      <c r="BE245" s="449" t="str">
        <f>IF(_tag_month_day!R235="","",_tag_month_day!R235/100)</f>
        <v/>
      </c>
      <c r="BF245" s="388" t="e">
        <f>(AU245*(100+BE245*100))/(AJ245-AU245)/100</f>
        <v>#VALUE!</v>
      </c>
      <c r="BG245" s="450" t="e">
        <f>BE245+BF245</f>
        <v>#VALUE!</v>
      </c>
      <c r="BH245" s="451" t="e">
        <f>SUM(AV245:BF245)</f>
        <v>#VALUE!</v>
      </c>
      <c r="BI245" s="452" t="e">
        <f>IF(CX245=0,BI244,(DK245*查询!$R$5+DL245*查询!$Q$5+DM245*查询!$N$5+DN245*查询!$O$5+DO245*查询!$P$5)*AF245/CX245)</f>
        <v>#VALUE!</v>
      </c>
      <c r="BJ245" s="452" t="e">
        <f>IF(CX245=0,BJ244,(DP245*查询!$S$5+DQ245*查询!$T$5+DR245*查询!$U$5)*AF245/CX245)</f>
        <v>#VALUE!</v>
      </c>
      <c r="BK245" s="452">
        <f>BK244</f>
        <v>1</v>
      </c>
      <c r="BL245" s="453" t="e">
        <f>SUMPRODUCT((AV245:BA245)*(GS245:GX245))/((GS245:GX245)+SUM(BB245:BD245)*GY245+BG245*GZ245)</f>
        <v>#VALUE!</v>
      </c>
      <c r="BM245" s="453" t="e">
        <f>BK245*($AV245*FB245+$AW245*FD245+$AX245*FI245+$AY245*FN245+$AZ245*FS245+$BA245*FX245+$BG245*GE245)/(AV245*EY245+AX245*FK245+AW245*FF245+AY245*FP245+AZ245*FU245+BA245*FZ245+BG245*GG245+BB245*GK245+BC245*GN245+BD245*GP245)</f>
        <v>#VALUE!</v>
      </c>
      <c r="BN245" s="453" t="e">
        <f>($AV245*FC245+$AX245*FJ245+$AW245*FE245+$AY245*FO245+$AZ245*FT245+$BA245*FY245+$BG245*GF245)/($AV245*FA245+BG245*GH245+BB245*GL245+BC245*GO245+BD245*GQ245+BA245*GA245)</f>
        <v>#VALUE!</v>
      </c>
      <c r="BO245" s="454" t="e">
        <f>SUMPRODUCT(AV245:BA245*GS245:GX245)/(GS245:GX245+(BB245+BC245+BD245)*GY245+BG245)</f>
        <v>#VALUE!</v>
      </c>
      <c r="BP245" s="454" t="e">
        <f>SUMPRODUCT(AV245:BA245*GS245:GX245)/(GS245:GX245+(BB245+BC245+BD245)*GY245+BG245)</f>
        <v>#VALUE!</v>
      </c>
      <c r="BQ245" s="454" t="e">
        <f>SUMPRODUCT(AV245:BA245*GS245:GX245)/(GS245:GX245+(BB245+BC245+BD245)*GY245+BG245)</f>
        <v>#VALUE!</v>
      </c>
      <c r="BR245" s="453" t="str">
        <f>IF(_tag_month_day!T235="","",_tag_month_day!T235)</f>
        <v/>
      </c>
      <c r="BS245" s="453" t="str">
        <f>IF(_tag_month_day!U235="","",_tag_month_day!U235)</f>
        <v/>
      </c>
      <c r="BT245" s="455" t="str">
        <f>IF(CK245="","",IF((CK245&gt;=BV245-0.12)*(CK245&lt;=BV245+0.12),"合格","不合格"))</f>
        <v/>
      </c>
      <c r="BU245" s="456" t="str">
        <f>IF(_tag_month_day!V235="","",_tag_month_day!V235)</f>
        <v/>
      </c>
      <c r="BV245" s="457" t="str">
        <f>IF(_tag_month_day!W235="","",_tag_month_day!W235)</f>
        <v/>
      </c>
      <c r="BW245" s="458" t="str">
        <f>IF(_tag_month_day!X235="","",_tag_month_day!X235)</f>
        <v/>
      </c>
      <c r="BX245" s="458" t="str">
        <f>IF(_tag_month_day!Y235="","",_tag_month_day!Y235)</f>
        <v/>
      </c>
      <c r="BY245" s="459">
        <f ca="1">L245</f>
        <v>43595.833333332768</v>
      </c>
      <c r="BZ245" s="460" t="s">
        <v>429</v>
      </c>
      <c r="CA245" s="461">
        <v>0.82291666666666696</v>
      </c>
      <c r="CB245" s="424" t="str">
        <f>IF(_tag_month_day!Z235="","",_tag_month_day!Z235)</f>
        <v/>
      </c>
      <c r="CC245" s="424" t="str">
        <f>IF(_tag_month_day!AA235="","",_tag_month_day!AA235)</f>
        <v/>
      </c>
      <c r="CD245" s="424" t="str">
        <f>IF(_tag_month_day!AB235="","",_tag_month_day!AB235)</f>
        <v/>
      </c>
      <c r="CE245" s="424" t="str">
        <f>IF(_tag_month_day!AC235="","",_tag_month_day!AC235)</f>
        <v/>
      </c>
      <c r="CF245" s="424" t="str">
        <f>IF(_tag_month_day!AD235="","",_tag_month_day!AD235)</f>
        <v/>
      </c>
      <c r="CG245" s="424" t="str">
        <f>IF(_tag_month_day!AE235="","",_tag_month_day!AE235)</f>
        <v/>
      </c>
      <c r="CH245" s="424" t="str">
        <f>IF(_tag_month_day!AF235="","",_tag_month_day!AF235)</f>
        <v/>
      </c>
      <c r="CI245" s="424" t="str">
        <f>IF(_tag_month_day!AG235="","",_tag_month_day!AG235)</f>
        <v/>
      </c>
      <c r="CJ245" s="424" t="str">
        <f>IF(_tag_month_day!AH235="","",_tag_month_day!AH235)</f>
        <v/>
      </c>
      <c r="CK245" s="424" t="str">
        <f>IF(_tag_month_day!AI235="","",_tag_month_day!AI235)</f>
        <v/>
      </c>
      <c r="CL245" s="4" t="str">
        <f>IF(_tag_month_day!AJ235="","",_tag_month_day!AJ235)</f>
        <v/>
      </c>
      <c r="CM245" s="4" t="str">
        <f>IF(_tag_month_day!AK235="","",_tag_month_day!AK235)</f>
        <v/>
      </c>
      <c r="CN245" s="4" t="str">
        <f>IF(_tag_month_day!AL235="","",_tag_month_day!AL235)</f>
        <v/>
      </c>
      <c r="CO245" s="4" t="str">
        <f>IF(_tag_month_day!AM235="","",_tag_month_day!AM235)</f>
        <v/>
      </c>
      <c r="CP245" s="4" t="str">
        <f>IF(_tag_month_day!AN235="","",_tag_month_day!AN235)</f>
        <v/>
      </c>
      <c r="CQ245" s="4" t="str">
        <f>IF(_tag_month_day!AO235="","",_tag_month_day!AO235)</f>
        <v/>
      </c>
      <c r="CR245" s="462" t="str">
        <f>IF(_tag_month_day!AP235="","",_tag_month_day!AP235)</f>
        <v/>
      </c>
      <c r="CS245" s="463" t="str">
        <f>IF(_tag_month_day!AQ235="","",_tag_month_day!AQ235)</f>
        <v/>
      </c>
      <c r="CT245" s="4" t="str">
        <f>IF(_tag_month_day!AR235="","",_tag_month_day!AR235)</f>
        <v/>
      </c>
      <c r="CU245" s="464" t="e">
        <f>DU245/AJ245</f>
        <v>#VALUE!</v>
      </c>
      <c r="CV245" s="451" t="e">
        <f>BG245/BH245</f>
        <v>#VALUE!</v>
      </c>
      <c r="CW245" s="465" t="e">
        <f>AJ245*(1-CV245)*CU245*AF245</f>
        <v>#VALUE!</v>
      </c>
      <c r="CX245" s="465" t="e">
        <f>CW245*94%</f>
        <v>#VALUE!</v>
      </c>
      <c r="CY245" s="466" t="e">
        <f>IF(CX245=0,0,DS245/(DS245+CX245))</f>
        <v>#VALUE!</v>
      </c>
      <c r="CZ245" s="465" t="e">
        <f>$AJ245*EF245</f>
        <v>#VALUE!</v>
      </c>
      <c r="DA245" s="465" t="e">
        <f>$AJ245*EG245</f>
        <v>#VALUE!</v>
      </c>
      <c r="DB245" s="465" t="e">
        <f>$AJ245*EH245</f>
        <v>#VALUE!</v>
      </c>
      <c r="DC245" s="465" t="e">
        <f>$AJ245*EI245</f>
        <v>#VALUE!</v>
      </c>
      <c r="DD245" s="465" t="e">
        <f>$AJ245*EJ245</f>
        <v>#VALUE!</v>
      </c>
      <c r="DE245" s="465" t="e">
        <f>$AJ245*EK245</f>
        <v>#VALUE!</v>
      </c>
      <c r="DF245" s="465" t="e">
        <f>$AJ245*EL245</f>
        <v>#VALUE!</v>
      </c>
      <c r="DG245" s="465" t="e">
        <f>$AJ245*EM245</f>
        <v>#VALUE!</v>
      </c>
      <c r="DH245" s="465" t="e">
        <f>$AJ245*EN245</f>
        <v>#VALUE!</v>
      </c>
      <c r="DI245" s="465" t="e">
        <f>$AJ245*EO245</f>
        <v>#VALUE!</v>
      </c>
      <c r="DJ245" s="465" t="e">
        <f>CZ245*(1-EP245)</f>
        <v>#VALUE!</v>
      </c>
      <c r="DK245" s="465" t="e">
        <f>DA245*(1-ER245)</f>
        <v>#VALUE!</v>
      </c>
      <c r="DL245" s="465" t="e">
        <f>DB245*(1-EQ245)</f>
        <v>#VALUE!</v>
      </c>
      <c r="DM245" s="465" t="e">
        <f>DC245*(1-ES245)</f>
        <v>#VALUE!</v>
      </c>
      <c r="DN245" s="465" t="e">
        <f>DD245*(1-ET245)</f>
        <v>#VALUE!</v>
      </c>
      <c r="DO245" s="465" t="e">
        <f>DE245</f>
        <v>#VALUE!</v>
      </c>
      <c r="DP245" s="465" t="e">
        <f>DF245*(1-EU245)</f>
        <v>#VALUE!</v>
      </c>
      <c r="DQ245" s="465" t="e">
        <f>DG245*(1-EV245)</f>
        <v>#VALUE!</v>
      </c>
      <c r="DR245" s="465" t="e">
        <f>DH245*(1-EW245)</f>
        <v>#VALUE!</v>
      </c>
      <c r="DS245" s="465" t="e">
        <f>DI245</f>
        <v>#VALUE!</v>
      </c>
      <c r="DT245" s="465" t="e">
        <f>SUM(DJ245:DS245)</f>
        <v>#VALUE!</v>
      </c>
      <c r="DU245" s="465" t="e">
        <f>(GS245:GX245)+(DP245+DQ245+DR245)*GY245+DS245</f>
        <v>#VALUE!</v>
      </c>
      <c r="DV245" s="451" t="e">
        <f>AV245/$BH245/(1-EP245)</f>
        <v>#VALUE!</v>
      </c>
      <c r="DW245" s="451" t="e">
        <f>AW245/$BH245/(1-ER245)</f>
        <v>#VALUE!</v>
      </c>
      <c r="DX245" s="451" t="e">
        <f>AX245/$BH245/(1-EQ245)</f>
        <v>#VALUE!</v>
      </c>
      <c r="DY245" s="451" t="e">
        <f>AY245/$BH245/(1-ES245)</f>
        <v>#VALUE!</v>
      </c>
      <c r="DZ245" s="451" t="e">
        <f>AZ245/$BH245/(1-ET245)</f>
        <v>#VALUE!</v>
      </c>
      <c r="EA245" s="451" t="e">
        <f>BA245/$BH245/(1-AX245)</f>
        <v>#VALUE!</v>
      </c>
      <c r="EB245" s="451" t="e">
        <f>BB245/$BH245/(1-EU245)</f>
        <v>#VALUE!</v>
      </c>
      <c r="EC245" s="451" t="e">
        <f>BC245/$BH245/(1-EV245)</f>
        <v>#VALUE!</v>
      </c>
      <c r="ED245" s="451" t="e">
        <f>BD245/$BH245/(1-EW245)</f>
        <v>#VALUE!</v>
      </c>
      <c r="EE245" s="451" t="e">
        <f>BG245/BH245</f>
        <v>#VALUE!</v>
      </c>
      <c r="EF245" s="451" t="e">
        <f>DV245/SUM($DV245:$EE245)</f>
        <v>#VALUE!</v>
      </c>
      <c r="EG245" s="451" t="e">
        <f>DW245/SUM($DV245:$EE245)</f>
        <v>#VALUE!</v>
      </c>
      <c r="EH245" s="451" t="e">
        <f>DX245/SUM($DV245:$EE245)</f>
        <v>#VALUE!</v>
      </c>
      <c r="EI245" s="451" t="e">
        <f>DY245/SUM($DV245:$EE245)</f>
        <v>#VALUE!</v>
      </c>
      <c r="EJ245" s="451" t="e">
        <f>DZ245/SUM($DV245:$EE245)</f>
        <v>#VALUE!</v>
      </c>
      <c r="EK245" s="451" t="e">
        <f>EA245/SUM($DV245:$EE245)</f>
        <v>#VALUE!</v>
      </c>
      <c r="EL245" s="451" t="e">
        <f>EB245/SUM($DV245:$EE245)</f>
        <v>#VALUE!</v>
      </c>
      <c r="EM245" s="451" t="e">
        <f>EC245/SUM($DV245:$EE245)</f>
        <v>#VALUE!</v>
      </c>
      <c r="EN245" s="451" t="e">
        <f>ED245/SUM($DV245:$EE245)</f>
        <v>#VALUE!</v>
      </c>
      <c r="EO245" s="451" t="e">
        <f>EE245/SUM($DV245:$EE245)</f>
        <v>#VALUE!</v>
      </c>
      <c r="EP245" s="450">
        <f>EP244</f>
        <v>0.080000000000000002</v>
      </c>
      <c r="EQ245" s="450">
        <f>EQ244</f>
        <v>0.014999999999999999</v>
      </c>
      <c r="ER245" s="450">
        <f>ER244</f>
        <v>0.014999999999999999</v>
      </c>
      <c r="ES245" s="450">
        <f>ES244</f>
        <v>0.014999999999999999</v>
      </c>
      <c r="ET245" s="450">
        <f>ET244</f>
        <v>0.014999999999999999</v>
      </c>
      <c r="EU245" s="450">
        <f>EU244</f>
        <v>0.089999999999999997</v>
      </c>
      <c r="EV245" s="450">
        <f>EV244</f>
        <v>0.089999999999999997</v>
      </c>
      <c r="EW245" s="450">
        <f>EW244</f>
        <v>0.089999999999999997</v>
      </c>
      <c r="EX245" s="431" t="str">
        <f>IF(_tag_month_day!AS235="","",_tag_month_day!AS235/100)</f>
        <v/>
      </c>
      <c r="EY245" s="431" t="str">
        <f>IF(_tag_month_day!AT235="","",_tag_month_day!AT235/100)</f>
        <v/>
      </c>
      <c r="EZ245" s="431" t="str">
        <f>IF(_tag_month_day!AU235="","",_tag_month_day!AU235/100)</f>
        <v/>
      </c>
      <c r="FA245" s="431" t="str">
        <f>IF(_tag_month_day!AV235="","",_tag_month_day!AV235/100)</f>
        <v/>
      </c>
      <c r="FB245" s="431" t="str">
        <f>IF(_tag_month_day!AW235="","",_tag_month_day!AW235/100)</f>
        <v/>
      </c>
      <c r="FC245" s="431" t="str">
        <f>IF(_tag_month_day!AX235="","",_tag_month_day!AX235/100)</f>
        <v/>
      </c>
      <c r="FD245" s="449" t="str">
        <f>IF(_tag_month_day!AY235="","",_tag_month_day!AY235/100)</f>
        <v/>
      </c>
      <c r="FE245" s="449" t="str">
        <f>IF(_tag_month_day!AZ235="","",_tag_month_day!AZ235/100)</f>
        <v/>
      </c>
      <c r="FF245" s="449" t="str">
        <f>IF(_tag_month_day!BA235="","",_tag_month_day!BA235/100)</f>
        <v/>
      </c>
      <c r="FG245" s="449" t="str">
        <f>IF(_tag_month_day!BB235="","",_tag_month_day!BB235/100)</f>
        <v/>
      </c>
      <c r="FH245" s="467" t="str">
        <f>IF(_tag_month_day!BC235="","",_tag_month_day!BC235/100)</f>
        <v/>
      </c>
      <c r="FI245" s="449">
        <f>FI244</f>
        <v>0.40999999999999998</v>
      </c>
      <c r="FJ245" s="449">
        <f>FJ244</f>
        <v>0.11</v>
      </c>
      <c r="FK245" s="449">
        <f>FK244</f>
        <v>0.014999999999999999</v>
      </c>
      <c r="FL245" s="449">
        <f>FL244</f>
        <v>0</v>
      </c>
      <c r="FM245" s="467">
        <f>FM244</f>
        <v>0.0001</v>
      </c>
      <c r="FN245" s="449">
        <f>FN244</f>
        <v>0.32000000000000001</v>
      </c>
      <c r="FO245" s="449">
        <f>FO244</f>
        <v>0.20000000000000001</v>
      </c>
      <c r="FP245" s="449">
        <f>FP244</f>
        <v>0.01</v>
      </c>
      <c r="FQ245" s="449">
        <f>FQ244</f>
        <v>0</v>
      </c>
      <c r="FR245" s="467">
        <f>FR244</f>
        <v>0.0001</v>
      </c>
      <c r="FS245" s="449" t="str">
        <f>IF(_tag_month_day!BD235="","",_tag_month_day!BD235/100)</f>
        <v/>
      </c>
      <c r="FT245" s="449" t="str">
        <f>IF(_tag_month_day!BE235="","",_tag_month_day!BE235/100)</f>
        <v/>
      </c>
      <c r="FU245" s="449" t="str">
        <f>IF(_tag_month_day!BF235="","",_tag_month_day!BF235/100)</f>
        <v/>
      </c>
      <c r="FV245" s="449" t="str">
        <f>IF(_tag_month_day!BG235="","",_tag_month_day!BG235/100)</f>
        <v/>
      </c>
      <c r="FW245" s="467" t="str">
        <f>IF(_tag_month_day!BH235="","",_tag_month_day!BH235/100)</f>
        <v/>
      </c>
      <c r="FX245" s="449" t="str">
        <f>IF(_tag_month_day!BI235="","",_tag_month_day!BI235/100)</f>
        <v/>
      </c>
      <c r="FY245" s="449" t="str">
        <f>IF(_tag_month_day!BJ235="","",_tag_month_day!BJ235/100)</f>
        <v/>
      </c>
      <c r="FZ245" s="468" t="str">
        <f>IF(_tag_month_day!BK235="","",_tag_month_day!BK235/100)</f>
        <v/>
      </c>
      <c r="GA245" s="449" t="str">
        <f>IF(_tag_month_day!BL235="","",_tag_month_day!BL235/100)</f>
        <v/>
      </c>
      <c r="GB245" s="467" t="str">
        <f>IF(_tag_month_day!BM235="","",_tag_month_day!BM235/100)</f>
        <v/>
      </c>
      <c r="GC245" s="431" t="str">
        <f>IF(_tag_month_day!BN235="","",_tag_month_day!BN235/100)</f>
        <v/>
      </c>
      <c r="GD245" s="431" t="str">
        <f>IF(_tag_month_day!BO235="","",_tag_month_day!BO235/100)</f>
        <v/>
      </c>
      <c r="GE245" s="431" t="str">
        <f>IF(_tag_month_day!BP235="","",_tag_month_day!BP235/100)</f>
        <v/>
      </c>
      <c r="GF245" s="431" t="str">
        <f>IF(_tag_month_day!BQ235="","",_tag_month_day!BQ235/100)</f>
        <v/>
      </c>
      <c r="GG245" s="431" t="str">
        <f>IF(_tag_month_day!BR235="","",_tag_month_day!BR235/100)</f>
        <v/>
      </c>
      <c r="GH245" s="431" t="str">
        <f>IF(_tag_month_day!BS235="","",_tag_month_day!BS235/100)</f>
        <v/>
      </c>
      <c r="GI245" s="467" t="str">
        <f>IF(_tag_month_day!BT235="","",_tag_month_day!BT235/100)</f>
        <v/>
      </c>
      <c r="GJ245" s="469" t="str">
        <f>IF(_tag_month_day!BU235="","",_tag_month_day!BU235/100)</f>
        <v/>
      </c>
      <c r="GK245" s="470">
        <f>GK244</f>
        <v>0.070000000000000007</v>
      </c>
      <c r="GL245" s="470">
        <f>GL244</f>
        <v>0.029999999999999999</v>
      </c>
      <c r="GM245" s="471" t="str">
        <f>IF(_tag_month_day!BX235="","",_tag_month_day!BX235/100)</f>
        <v/>
      </c>
      <c r="GN245" s="470">
        <f>GN244</f>
        <v>0.070000000000000007</v>
      </c>
      <c r="GO245" s="470">
        <f>GO244</f>
        <v>0.029999999999999999</v>
      </c>
      <c r="GP245" s="470">
        <f>GP244</f>
        <v>0.089999999999999997</v>
      </c>
      <c r="GQ245" s="470">
        <f>GQ244</f>
        <v>0.029999999999999999</v>
      </c>
      <c r="GR245" s="471" t="str">
        <f>IF(_tag_month_day!CA235="","",_tag_month_day!CA235/100)</f>
        <v/>
      </c>
      <c r="GS245" s="472">
        <f>GS244</f>
        <v>0.95299999999999996</v>
      </c>
      <c r="GT245" s="472">
        <f>GT244</f>
        <v>0.55000000000000004</v>
      </c>
      <c r="GU245" s="472">
        <f>GU244</f>
        <v>0.55000000000000004</v>
      </c>
      <c r="GV245" s="472">
        <f>GV244</f>
        <v>0.55000000000000004</v>
      </c>
      <c r="GW245" s="472">
        <f>GW244</f>
        <v>0.5</v>
      </c>
      <c r="GX245" s="472">
        <f>GX244</f>
        <v>0.93500000000000005</v>
      </c>
      <c r="GY245" s="472">
        <f>GY244</f>
        <v>0.14999999999999999</v>
      </c>
      <c r="GZ245" s="472">
        <f>GZ244</f>
        <v>1</v>
      </c>
      <c r="HA245" s="474">
        <f>HA244</f>
        <v>0.047</v>
      </c>
      <c r="HB245" s="474">
        <f>HB244</f>
        <v>0.45000000000000001</v>
      </c>
      <c r="HC245" s="474">
        <f>HC244</f>
        <v>0.45000000000000001</v>
      </c>
      <c r="HD245" s="474">
        <f>HD244</f>
        <v>0.45000000000000001</v>
      </c>
      <c r="HE245" s="474">
        <f>HE244</f>
        <v>0.5</v>
      </c>
      <c r="HF245" s="474">
        <f>HF244</f>
        <v>0.065000000000000002</v>
      </c>
      <c r="HG245" s="474">
        <f>HG244</f>
        <v>0.84999999999999998</v>
      </c>
      <c r="HH245" s="474">
        <f>HH244</f>
        <v>0</v>
      </c>
      <c r="HI245" s="10" t="e">
        <f>IF(BZ245&lt;&gt;"",CK245-BV245,0)</f>
        <v>#VALUE!</v>
      </c>
      <c r="HJ245" s="10" t="e">
        <f>IF(AJ245&gt;0,AH245-AJ245,0)</f>
        <v>#VALUE!</v>
      </c>
      <c r="HK245" s="466">
        <f>HK244</f>
        <v>0.84999999999999998</v>
      </c>
      <c r="HL245" s="424">
        <f>HL244</f>
        <v>550000</v>
      </c>
      <c r="HM245" s="424">
        <f>HM244</f>
        <v>480000</v>
      </c>
      <c r="HN245" s="465" t="e">
        <f>(DJ245*EZ245+DK245*FH245+DL245*FM245+DM245*FR245+DN245*FW245+DO245*GB245+DS245*GI245+DP245*GM245+DR245*GR245)*1000*2</f>
        <v>#VALUE!</v>
      </c>
      <c r="HO245" s="465" t="e">
        <f>HN245*HK245*$HO$2/HL245*1000000</f>
        <v>#VALUE!</v>
      </c>
      <c r="HP245" s="465" t="e">
        <f>HN245*HK245*$HP$2/HM245*1000000</f>
        <v>#VALUE!</v>
      </c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</row>
    <row customFormat="1" r="246" s="0">
      <c r="A246" s="420">
        <v>235</v>
      </c>
      <c r="B246" s="421">
        <f ca="1">IF(D246=D245,B245,IF(D246="夜班",B245+1,B245))</f>
        <v>43595</v>
      </c>
      <c r="C246" s="422">
        <f>C245</f>
        <v>0.041666666666666699</v>
      </c>
      <c r="D246" s="10" t="str">
        <f ca="1">IF(HOUR(G246)&lt;8,"夜班",IF(HOUR(G246)&lt;16,"白班",IF(HOUR(G246)&lt;24,"中班",0)))</f>
        <v>中班</v>
      </c>
      <c r="E246" s="10" t="e">
        <f ca="1">IF(F246=1,"甲",IF(F246=2,"乙",IF(F246=3,"丙",IF(F246=4,"丁",""))))</f>
        <v>#REF!</v>
      </c>
      <c r="F246" s="10" t="e">
        <f ca="1">SUMPRODUCT((成本日报!$A$3:$A$95=计划!B246)*(成本日报!$B$3:$B$95=计划!$D246),成本日报!$C$3:$C$95)</f>
        <v>#REF!</v>
      </c>
      <c r="G246" s="423">
        <f ca="1">G245+C245</f>
        <v>43595.749999999432</v>
      </c>
      <c r="H246" s="423">
        <f ca="1">$G246+$C246/60*10+$C246*0</f>
        <v>43595.756944443878</v>
      </c>
      <c r="I246" s="423">
        <f ca="1">$G246+$C246/60*18+$C246*0</f>
        <v>43595.76249999943</v>
      </c>
      <c r="J246" s="423">
        <f ca="1">$G246+$C246/60*0+$C246*1</f>
        <v>43595.791666666097</v>
      </c>
      <c r="K246" s="423">
        <f ca="1">$G246+$C246/60*30+$C246*2</f>
        <v>43595.854166666104</v>
      </c>
      <c r="L246" s="423">
        <f ca="1">$G246+$C246/60*0+$C246*3</f>
        <v>43595.874999999432</v>
      </c>
      <c r="M246" s="424" t="str">
        <f>IF(_tag_month_day!A236="","",_tag_month_day!A236)</f>
        <v/>
      </c>
      <c r="N246" s="424" t="str">
        <f>IF(_tag_month_day!B236="","",_tag_month_day!B236)</f>
        <v/>
      </c>
      <c r="O246" s="425" t="e">
        <f>IF(M246+N246=0,"",M246+N246)</f>
        <v>#VALUE!</v>
      </c>
      <c r="P246" s="424" t="str">
        <f>IF(_tag_month_day!C236="","",_tag_month_day!C236)</f>
        <v/>
      </c>
      <c r="Q246" s="424" t="str">
        <f>IF(_tag_month_day!D236="","",_tag_month_day!D236)</f>
        <v/>
      </c>
      <c r="R246" s="426" t="str">
        <f>IF(_tag_month_day!CB236="","",_tag_month_day!CB236/100)</f>
        <v/>
      </c>
      <c r="S246" s="427" t="str">
        <f>IF(_tag_month_day!E236="","",_tag_month_day!E236)</f>
        <v/>
      </c>
      <c r="T246" s="427" t="str">
        <f>IF(_tag_month_day!F236="","",_tag_month_day!F236)</f>
        <v/>
      </c>
      <c r="U246" s="428" t="e">
        <f>S246+T246</f>
        <v>#VALUE!</v>
      </c>
      <c r="V246" s="429" t="e">
        <f>U246/AJ246</f>
        <v>#VALUE!</v>
      </c>
      <c r="W246" s="430" t="str">
        <f>IF(_jhy_month_day!A236="","",_jhy_month_day!A236)</f>
        <v/>
      </c>
      <c r="X246" s="431" t="str">
        <f>IF(_jhy_month_day!B236="","",_jhy_month_day!B236/100)</f>
        <v/>
      </c>
      <c r="Y246" s="431" t="str">
        <f>IF(_jhy_month_day!C236="","",_jhy_month_day!C236/100)</f>
        <v/>
      </c>
      <c r="Z246" s="432">
        <f>Z242+1</f>
        <v>59</v>
      </c>
      <c r="AA246" s="433" t="str">
        <f>IF(_tag_month_day!G236="","",_tag_month_day!G236/100)</f>
        <v/>
      </c>
      <c r="AB246" s="433" t="str">
        <f>IF(_tag_month_day!H236="","",_tag_month_day!H236/100)</f>
        <v/>
      </c>
      <c r="AC246" s="434">
        <f>IF(X246="",AC245,BK246*($AV245*X246+$AW245*FD245+$AX245*FI245+$AY245*FN245+$AZ245*FS245+$BA245*FX245+$BG245*GE245)/(AV245*Y246+AX245*FK245+AW245*FF245+AY245*FP245+AZ245*FU245+BA245*FZ245+BG245*GG245+BB245*GK245+BC245*GN245+BD245*GP245))</f>
        <v>1.59963432013121</v>
      </c>
      <c r="AD246" s="435" t="str">
        <f>IF(AC246=AC245,"",AC246-AC245)</f>
        <v/>
      </c>
      <c r="AE246" s="436" t="str">
        <f>IF(1-AF246=0,"",(1-AF246))</f>
        <v/>
      </c>
      <c r="AF246" s="437">
        <v>1</v>
      </c>
      <c r="AG246" s="10" t="str">
        <f>AG245</f>
        <v>8B4</v>
      </c>
      <c r="AH246" s="438" t="str">
        <f>AH245</f>
        <v/>
      </c>
      <c r="AI246" s="424" t="e">
        <f>IF(ROUND(AJ246-AJ245,1)=0,"",AJ246-AJ245)</f>
        <v>#VALUE!</v>
      </c>
      <c r="AJ246" s="10" t="str">
        <f>IF(_tag_month_day!I236="","",_tag_month_day!I236)</f>
        <v/>
      </c>
      <c r="AK246" s="440"/>
      <c r="AL246" s="440"/>
      <c r="AM246" s="440"/>
      <c r="AN246" s="441">
        <f>AN245</f>
        <v>2</v>
      </c>
      <c r="AO246" s="441">
        <f>AO245</f>
        <v>8</v>
      </c>
      <c r="AP246" s="442" t="e">
        <f>(IF(AN246=0,AS245,AS245*(1+AO246/AN246)/(AR246+AO246/AN246)))+AT246</f>
        <v>#VALUE!</v>
      </c>
      <c r="AQ246" s="443" t="str">
        <f>IF(_tag_month_day!J236="","",_tag_month_day!J236/100)</f>
        <v/>
      </c>
      <c r="AR246" s="444">
        <f>AR245</f>
        <v>1.3</v>
      </c>
      <c r="AS246" s="445" t="e">
        <f>AQ246*(AN246*AR246+AO246)/(AN246+AO246)</f>
        <v>#VALUE!</v>
      </c>
      <c r="AT246" s="445" t="e">
        <f>(SUM(BE246:BF246)-SUM(BE245:BF245))*0.05</f>
        <v>#VALUE!</v>
      </c>
      <c r="AU246" s="446" t="str">
        <f>IF(_tag_month_day!CC236="","",IF(_tag_month_day!CC236&gt;0,_tag_month_day!CD236,_tag_month_day!CE236))</f>
        <v/>
      </c>
      <c r="AV246" s="447" t="str">
        <f>IF(_tag_month_day!L236="","",_tag_month_day!L236/100)</f>
        <v/>
      </c>
      <c r="AW246" s="431">
        <f>AW245</f>
        <v>0</v>
      </c>
      <c r="AX246" s="431">
        <f>AX245</f>
        <v>0</v>
      </c>
      <c r="AY246" s="431" t="str">
        <f>IF(_tag_month_day!M236="","",_tag_month_day!M236/100)</f>
        <v/>
      </c>
      <c r="AZ246" s="431" t="str">
        <f>IF(_tag_month_day!N236="","",_tag_month_day!N236/100)</f>
        <v/>
      </c>
      <c r="BA246" s="431" t="str">
        <f>IF(_tag_month_day!O236="","",_tag_month_day!O236/100)</f>
        <v/>
      </c>
      <c r="BB246" s="448" t="str">
        <f>IF(_tag_month_day!P236="","",_tag_month_day!P236/100)</f>
        <v/>
      </c>
      <c r="BC246" s="448">
        <f>BC245</f>
        <v>0</v>
      </c>
      <c r="BD246" s="448" t="str">
        <f>IF(_tag_month_day!Q236="","",_tag_month_day!Q236/100)</f>
        <v/>
      </c>
      <c r="BE246" s="449" t="str">
        <f>IF(_tag_month_day!R236="","",_tag_month_day!R236/100)</f>
        <v/>
      </c>
      <c r="BF246" s="388" t="e">
        <f>(AU246*(100+BE246*100))/(AJ246-AU246)/100</f>
        <v>#VALUE!</v>
      </c>
      <c r="BG246" s="450" t="e">
        <f>BE246+BF246</f>
        <v>#VALUE!</v>
      </c>
      <c r="BH246" s="451" t="e">
        <f>SUM(AV246:BF246)</f>
        <v>#VALUE!</v>
      </c>
      <c r="BI246" s="452" t="e">
        <f>IF(CX246=0,BI245,(DK246*查询!$R$5+DL246*查询!$Q$5+DM246*查询!$N$5+DN246*查询!$O$5+DO246*查询!$P$5)*AF246/CX246)</f>
        <v>#VALUE!</v>
      </c>
      <c r="BJ246" s="452" t="e">
        <f>IF(CX246=0,BJ245,(DP246*查询!$S$5+DQ246*查询!$T$5+DR246*查询!$U$5)*AF246/CX246)</f>
        <v>#VALUE!</v>
      </c>
      <c r="BK246" s="452">
        <f>BK245</f>
        <v>1</v>
      </c>
      <c r="BL246" s="453" t="e">
        <f>SUMPRODUCT((AV246:BA246)*(GS246:GX246))/((GS246:GX246)+SUM(BB246:BD246)*GY246+BG246*GZ246)</f>
        <v>#VALUE!</v>
      </c>
      <c r="BM246" s="453" t="e">
        <f>BK246*($AV246*FB246+$AW246*FD246+$AX246*FI246+$AY246*FN246+$AZ246*FS246+$BA246*FX246+$BG246*GE246)/(AV246*EY246+AX246*FK246+AW246*FF246+AY246*FP246+AZ246*FU246+BA246*FZ246+BG246*GG246+BB246*GK246+BC246*GN246+BD246*GP246)</f>
        <v>#VALUE!</v>
      </c>
      <c r="BN246" s="453" t="e">
        <f>($AV246*FC246+$AX246*FJ246+$AW246*FE246+$AY246*FO246+$AZ246*FT246+$BA246*FY246+$BG246*GF246)/($AV246*FA246+BG246*GH246+BB246*GL246+BC246*GO246+BD246*GQ246+BA246*GA246)</f>
        <v>#VALUE!</v>
      </c>
      <c r="BO246" s="454" t="e">
        <f>SUMPRODUCT(AV246:BA246*GS246:GX246)/(GS246:GX246+(BB246+BC246+BD246)*GY246+BG246)</f>
        <v>#VALUE!</v>
      </c>
      <c r="BP246" s="454" t="e">
        <f>SUMPRODUCT(AV246:BA246*GS246:GX246)/(GS246:GX246+(BB246+BC246+BD246)*GY246+BG246)</f>
        <v>#VALUE!</v>
      </c>
      <c r="BQ246" s="454" t="e">
        <f>SUMPRODUCT(AV246:BA246*GS246:GX246)/(GS246:GX246+(BB246+BC246+BD246)*GY246+BG246)</f>
        <v>#VALUE!</v>
      </c>
      <c r="BR246" s="453" t="str">
        <f>IF(_tag_month_day!T236="","",_tag_month_day!T236)</f>
        <v/>
      </c>
      <c r="BS246" s="453" t="str">
        <f>IF(_tag_month_day!U236="","",_tag_month_day!U236)</f>
        <v/>
      </c>
      <c r="BT246" s="455" t="str">
        <f>IF(CK246="","",IF((CK246&gt;=BV246-0.12)*(CK246&lt;=BV246+0.12),"合格","不合格"))</f>
        <v/>
      </c>
      <c r="BU246" s="456" t="str">
        <f>IF(_tag_month_day!V236="","",_tag_month_day!V236)</f>
        <v/>
      </c>
      <c r="BV246" s="457" t="str">
        <f>IF(_tag_month_day!W236="","",_tag_month_day!W236)</f>
        <v/>
      </c>
      <c r="BW246" s="458" t="str">
        <f>IF(_tag_month_day!X236="","",_tag_month_day!X236)</f>
        <v/>
      </c>
      <c r="BX246" s="458" t="str">
        <f>IF(_tag_month_day!Y236="","",_tag_month_day!Y236)</f>
        <v/>
      </c>
      <c r="BY246" s="459">
        <f ca="1">L246</f>
        <v>43595.874999999432</v>
      </c>
      <c r="BZ246" s="460"/>
      <c r="CA246" s="461"/>
      <c r="CB246" s="424" t="str">
        <f>IF(_tag_month_day!Z236="","",_tag_month_day!Z236)</f>
        <v/>
      </c>
      <c r="CC246" s="424" t="str">
        <f>IF(_tag_month_day!AA236="","",_tag_month_day!AA236)</f>
        <v/>
      </c>
      <c r="CD246" s="424" t="str">
        <f>IF(_tag_month_day!AB236="","",_tag_month_day!AB236)</f>
        <v/>
      </c>
      <c r="CE246" s="424" t="str">
        <f>IF(_tag_month_day!AC236="","",_tag_month_day!AC236)</f>
        <v/>
      </c>
      <c r="CF246" s="424" t="str">
        <f>IF(_tag_month_day!AD236="","",_tag_month_day!AD236)</f>
        <v/>
      </c>
      <c r="CG246" s="424" t="str">
        <f>IF(_tag_month_day!AE236="","",_tag_month_day!AE236)</f>
        <v/>
      </c>
      <c r="CH246" s="424" t="str">
        <f>IF(_tag_month_day!AF236="","",_tag_month_day!AF236)</f>
        <v/>
      </c>
      <c r="CI246" s="424" t="str">
        <f>IF(_tag_month_day!AG236="","",_tag_month_day!AG236)</f>
        <v/>
      </c>
      <c r="CJ246" s="424" t="str">
        <f>IF(_tag_month_day!AH236="","",_tag_month_day!AH236)</f>
        <v/>
      </c>
      <c r="CK246" s="424" t="str">
        <f>IF(_tag_month_day!AI236="","",_tag_month_day!AI236)</f>
        <v/>
      </c>
      <c r="CL246" s="4" t="str">
        <f>IF(_tag_month_day!AJ236="","",_tag_month_day!AJ236)</f>
        <v/>
      </c>
      <c r="CM246" s="4" t="str">
        <f>IF(_tag_month_day!AK236="","",_tag_month_day!AK236)</f>
        <v/>
      </c>
      <c r="CN246" s="4" t="str">
        <f>IF(_tag_month_day!AL236="","",_tag_month_day!AL236)</f>
        <v/>
      </c>
      <c r="CO246" s="4" t="str">
        <f>IF(_tag_month_day!AM236="","",_tag_month_day!AM236)</f>
        <v/>
      </c>
      <c r="CP246" s="4" t="str">
        <f>IF(_tag_month_day!AN236="","",_tag_month_day!AN236)</f>
        <v/>
      </c>
      <c r="CQ246" s="4" t="str">
        <f>IF(_tag_month_day!AO236="","",_tag_month_day!AO236)</f>
        <v/>
      </c>
      <c r="CR246" s="462" t="str">
        <f>IF(_tag_month_day!AP236="","",_tag_month_day!AP236)</f>
        <v/>
      </c>
      <c r="CS246" s="463" t="str">
        <f>IF(_tag_month_day!AQ236="","",_tag_month_day!AQ236)</f>
        <v/>
      </c>
      <c r="CT246" s="4" t="str">
        <f>IF(_tag_month_day!AR236="","",_tag_month_day!AR236)</f>
        <v/>
      </c>
      <c r="CU246" s="464" t="e">
        <f>DU246/AJ246</f>
        <v>#VALUE!</v>
      </c>
      <c r="CV246" s="451" t="e">
        <f>BG246/BH246</f>
        <v>#VALUE!</v>
      </c>
      <c r="CW246" s="465" t="e">
        <f>AJ246*(1-CV246)*CU246*AF246</f>
        <v>#VALUE!</v>
      </c>
      <c r="CX246" s="465" t="e">
        <f>CW246*94%</f>
        <v>#VALUE!</v>
      </c>
      <c r="CY246" s="466" t="e">
        <f>IF(CX246=0,0,DS246/(DS246+CX246))</f>
        <v>#VALUE!</v>
      </c>
      <c r="CZ246" s="465" t="e">
        <f>$AJ246*EF246</f>
        <v>#VALUE!</v>
      </c>
      <c r="DA246" s="465" t="e">
        <f>$AJ246*EG246</f>
        <v>#VALUE!</v>
      </c>
      <c r="DB246" s="465" t="e">
        <f>$AJ246*EH246</f>
        <v>#VALUE!</v>
      </c>
      <c r="DC246" s="465" t="e">
        <f>$AJ246*EI246</f>
        <v>#VALUE!</v>
      </c>
      <c r="DD246" s="465" t="e">
        <f>$AJ246*EJ246</f>
        <v>#VALUE!</v>
      </c>
      <c r="DE246" s="465" t="e">
        <f>$AJ246*EK246</f>
        <v>#VALUE!</v>
      </c>
      <c r="DF246" s="465" t="e">
        <f>$AJ246*EL246</f>
        <v>#VALUE!</v>
      </c>
      <c r="DG246" s="465" t="e">
        <f>$AJ246*EM246</f>
        <v>#VALUE!</v>
      </c>
      <c r="DH246" s="465" t="e">
        <f>$AJ246*EN246</f>
        <v>#VALUE!</v>
      </c>
      <c r="DI246" s="465" t="e">
        <f>$AJ246*EO246</f>
        <v>#VALUE!</v>
      </c>
      <c r="DJ246" s="465" t="e">
        <f>CZ246*(1-EP246)</f>
        <v>#VALUE!</v>
      </c>
      <c r="DK246" s="465" t="e">
        <f>DA246*(1-ER246)</f>
        <v>#VALUE!</v>
      </c>
      <c r="DL246" s="465" t="e">
        <f>DB246*(1-EQ246)</f>
        <v>#VALUE!</v>
      </c>
      <c r="DM246" s="465" t="e">
        <f>DC246*(1-ES246)</f>
        <v>#VALUE!</v>
      </c>
      <c r="DN246" s="465" t="e">
        <f>DD246*(1-ET246)</f>
        <v>#VALUE!</v>
      </c>
      <c r="DO246" s="465" t="e">
        <f>DE246</f>
        <v>#VALUE!</v>
      </c>
      <c r="DP246" s="465" t="e">
        <f>DF246*(1-EU246)</f>
        <v>#VALUE!</v>
      </c>
      <c r="DQ246" s="465" t="e">
        <f>DG246*(1-EV246)</f>
        <v>#VALUE!</v>
      </c>
      <c r="DR246" s="465" t="e">
        <f>DH246*(1-EW246)</f>
        <v>#VALUE!</v>
      </c>
      <c r="DS246" s="465" t="e">
        <f>DI246</f>
        <v>#VALUE!</v>
      </c>
      <c r="DT246" s="465" t="e">
        <f>SUM(DJ246:DS246)</f>
        <v>#VALUE!</v>
      </c>
      <c r="DU246" s="465" t="e">
        <f>(GS246:GX246)+(DP246+DQ246+DR246)*GY246+DS246</f>
        <v>#VALUE!</v>
      </c>
      <c r="DV246" s="451" t="e">
        <f>AV246/$BH246/(1-EP246)</f>
        <v>#VALUE!</v>
      </c>
      <c r="DW246" s="451" t="e">
        <f>AW246/$BH246/(1-ER246)</f>
        <v>#VALUE!</v>
      </c>
      <c r="DX246" s="451" t="e">
        <f>AX246/$BH246/(1-EQ246)</f>
        <v>#VALUE!</v>
      </c>
      <c r="DY246" s="451" t="e">
        <f>AY246/$BH246/(1-ES246)</f>
        <v>#VALUE!</v>
      </c>
      <c r="DZ246" s="451" t="e">
        <f>AZ246/$BH246/(1-ET246)</f>
        <v>#VALUE!</v>
      </c>
      <c r="EA246" s="451" t="e">
        <f>BA246/$BH246/(1-AX246)</f>
        <v>#VALUE!</v>
      </c>
      <c r="EB246" s="451" t="e">
        <f>BB246/$BH246/(1-EU246)</f>
        <v>#VALUE!</v>
      </c>
      <c r="EC246" s="451" t="e">
        <f>BC246/$BH246/(1-EV246)</f>
        <v>#VALUE!</v>
      </c>
      <c r="ED246" s="451" t="e">
        <f>BD246/$BH246/(1-EW246)</f>
        <v>#VALUE!</v>
      </c>
      <c r="EE246" s="451" t="e">
        <f>BG246/BH246</f>
        <v>#VALUE!</v>
      </c>
      <c r="EF246" s="451" t="e">
        <f>DV246/SUM($DV246:$EE246)</f>
        <v>#VALUE!</v>
      </c>
      <c r="EG246" s="451" t="e">
        <f>DW246/SUM($DV246:$EE246)</f>
        <v>#VALUE!</v>
      </c>
      <c r="EH246" s="451" t="e">
        <f>DX246/SUM($DV246:$EE246)</f>
        <v>#VALUE!</v>
      </c>
      <c r="EI246" s="451" t="e">
        <f>DY246/SUM($DV246:$EE246)</f>
        <v>#VALUE!</v>
      </c>
      <c r="EJ246" s="451" t="e">
        <f>DZ246/SUM($DV246:$EE246)</f>
        <v>#VALUE!</v>
      </c>
      <c r="EK246" s="451" t="e">
        <f>EA246/SUM($DV246:$EE246)</f>
        <v>#VALUE!</v>
      </c>
      <c r="EL246" s="451" t="e">
        <f>EB246/SUM($DV246:$EE246)</f>
        <v>#VALUE!</v>
      </c>
      <c r="EM246" s="451" t="e">
        <f>EC246/SUM($DV246:$EE246)</f>
        <v>#VALUE!</v>
      </c>
      <c r="EN246" s="451" t="e">
        <f>ED246/SUM($DV246:$EE246)</f>
        <v>#VALUE!</v>
      </c>
      <c r="EO246" s="451" t="e">
        <f>EE246/SUM($DV246:$EE246)</f>
        <v>#VALUE!</v>
      </c>
      <c r="EP246" s="450">
        <f>EP245</f>
        <v>0.080000000000000002</v>
      </c>
      <c r="EQ246" s="450">
        <f>EQ245</f>
        <v>0.014999999999999999</v>
      </c>
      <c r="ER246" s="450">
        <f>ER245</f>
        <v>0.014999999999999999</v>
      </c>
      <c r="ES246" s="450">
        <f>ES245</f>
        <v>0.014999999999999999</v>
      </c>
      <c r="ET246" s="450">
        <f>ET245</f>
        <v>0.014999999999999999</v>
      </c>
      <c r="EU246" s="450">
        <f>EU245</f>
        <v>0.089999999999999997</v>
      </c>
      <c r="EV246" s="450">
        <f>EV245</f>
        <v>0.089999999999999997</v>
      </c>
      <c r="EW246" s="450">
        <f>EW245</f>
        <v>0.089999999999999997</v>
      </c>
      <c r="EX246" s="431" t="str">
        <f>IF(_tag_month_day!AS236="","",_tag_month_day!AS236/100)</f>
        <v/>
      </c>
      <c r="EY246" s="431" t="str">
        <f>IF(_tag_month_day!AT236="","",_tag_month_day!AT236/100)</f>
        <v/>
      </c>
      <c r="EZ246" s="431" t="str">
        <f>IF(_tag_month_day!AU236="","",_tag_month_day!AU236/100)</f>
        <v/>
      </c>
      <c r="FA246" s="431" t="str">
        <f>IF(_tag_month_day!AV236="","",_tag_month_day!AV236/100)</f>
        <v/>
      </c>
      <c r="FB246" s="431" t="str">
        <f>IF(_tag_month_day!AW236="","",_tag_month_day!AW236/100)</f>
        <v/>
      </c>
      <c r="FC246" s="431" t="str">
        <f>IF(_tag_month_day!AX236="","",_tag_month_day!AX236/100)</f>
        <v/>
      </c>
      <c r="FD246" s="449" t="str">
        <f>IF(_tag_month_day!AY236="","",_tag_month_day!AY236/100)</f>
        <v/>
      </c>
      <c r="FE246" s="449" t="str">
        <f>IF(_tag_month_day!AZ236="","",_tag_month_day!AZ236/100)</f>
        <v/>
      </c>
      <c r="FF246" s="449" t="str">
        <f>IF(_tag_month_day!BA236="","",_tag_month_day!BA236/100)</f>
        <v/>
      </c>
      <c r="FG246" s="449" t="str">
        <f>IF(_tag_month_day!BB236="","",_tag_month_day!BB236/100)</f>
        <v/>
      </c>
      <c r="FH246" s="467" t="str">
        <f>IF(_tag_month_day!BC236="","",_tag_month_day!BC236/100)</f>
        <v/>
      </c>
      <c r="FI246" s="449">
        <f>FI245</f>
        <v>0.40999999999999998</v>
      </c>
      <c r="FJ246" s="449">
        <f>FJ245</f>
        <v>0.11</v>
      </c>
      <c r="FK246" s="449">
        <f>FK245</f>
        <v>0.014999999999999999</v>
      </c>
      <c r="FL246" s="449">
        <f>FL245</f>
        <v>0</v>
      </c>
      <c r="FM246" s="467">
        <f>FM245</f>
        <v>0.0001</v>
      </c>
      <c r="FN246" s="449">
        <f>FN245</f>
        <v>0.32000000000000001</v>
      </c>
      <c r="FO246" s="449">
        <f>FO245</f>
        <v>0.20000000000000001</v>
      </c>
      <c r="FP246" s="449">
        <f>FP245</f>
        <v>0.01</v>
      </c>
      <c r="FQ246" s="449">
        <f>FQ245</f>
        <v>0</v>
      </c>
      <c r="FR246" s="467">
        <f>FR245</f>
        <v>0.0001</v>
      </c>
      <c r="FS246" s="449" t="str">
        <f>IF(_tag_month_day!BD236="","",_tag_month_day!BD236/100)</f>
        <v/>
      </c>
      <c r="FT246" s="449" t="str">
        <f>IF(_tag_month_day!BE236="","",_tag_month_day!BE236/100)</f>
        <v/>
      </c>
      <c r="FU246" s="449" t="str">
        <f>IF(_tag_month_day!BF236="","",_tag_month_day!BF236/100)</f>
        <v/>
      </c>
      <c r="FV246" s="449" t="str">
        <f>IF(_tag_month_day!BG236="","",_tag_month_day!BG236/100)</f>
        <v/>
      </c>
      <c r="FW246" s="467" t="str">
        <f>IF(_tag_month_day!BH236="","",_tag_month_day!BH236/100)</f>
        <v/>
      </c>
      <c r="FX246" s="449" t="str">
        <f>IF(_tag_month_day!BI236="","",_tag_month_day!BI236/100)</f>
        <v/>
      </c>
      <c r="FY246" s="449" t="str">
        <f>IF(_tag_month_day!BJ236="","",_tag_month_day!BJ236/100)</f>
        <v/>
      </c>
      <c r="FZ246" s="468" t="str">
        <f>IF(_tag_month_day!BK236="","",_tag_month_day!BK236/100)</f>
        <v/>
      </c>
      <c r="GA246" s="449" t="str">
        <f>IF(_tag_month_day!BL236="","",_tag_month_day!BL236/100)</f>
        <v/>
      </c>
      <c r="GB246" s="467" t="str">
        <f>IF(_tag_month_day!BM236="","",_tag_month_day!BM236/100)</f>
        <v/>
      </c>
      <c r="GC246" s="431" t="str">
        <f>IF(_tag_month_day!BN236="","",_tag_month_day!BN236/100)</f>
        <v/>
      </c>
      <c r="GD246" s="431" t="str">
        <f>IF(_tag_month_day!BO236="","",_tag_month_day!BO236/100)</f>
        <v/>
      </c>
      <c r="GE246" s="431" t="str">
        <f>IF(_tag_month_day!BP236="","",_tag_month_day!BP236/100)</f>
        <v/>
      </c>
      <c r="GF246" s="431" t="str">
        <f>IF(_tag_month_day!BQ236="","",_tag_month_day!BQ236/100)</f>
        <v/>
      </c>
      <c r="GG246" s="431" t="str">
        <f>IF(_tag_month_day!BR236="","",_tag_month_day!BR236/100)</f>
        <v/>
      </c>
      <c r="GH246" s="431" t="str">
        <f>IF(_tag_month_day!BS236="","",_tag_month_day!BS236/100)</f>
        <v/>
      </c>
      <c r="GI246" s="467" t="str">
        <f>IF(_tag_month_day!BT236="","",_tag_month_day!BT236/100)</f>
        <v/>
      </c>
      <c r="GJ246" s="469" t="str">
        <f>IF(_tag_month_day!BU236="","",_tag_month_day!BU236/100)</f>
        <v/>
      </c>
      <c r="GK246" s="470">
        <f>GK245</f>
        <v>0.070000000000000007</v>
      </c>
      <c r="GL246" s="470">
        <f>GL245</f>
        <v>0.029999999999999999</v>
      </c>
      <c r="GM246" s="471" t="str">
        <f>IF(_tag_month_day!BX236="","",_tag_month_day!BX236/100)</f>
        <v/>
      </c>
      <c r="GN246" s="470">
        <f>GN245</f>
        <v>0.070000000000000007</v>
      </c>
      <c r="GO246" s="470">
        <f>GO245</f>
        <v>0.029999999999999999</v>
      </c>
      <c r="GP246" s="470">
        <f>GP245</f>
        <v>0.089999999999999997</v>
      </c>
      <c r="GQ246" s="470">
        <f>GQ245</f>
        <v>0.029999999999999999</v>
      </c>
      <c r="GR246" s="471" t="str">
        <f>IF(_tag_month_day!CA236="","",_tag_month_day!CA236/100)</f>
        <v/>
      </c>
      <c r="GS246" s="472">
        <f>GS245</f>
        <v>0.95299999999999996</v>
      </c>
      <c r="GT246" s="472">
        <f>GT245</f>
        <v>0.55000000000000004</v>
      </c>
      <c r="GU246" s="472">
        <f>GU245</f>
        <v>0.55000000000000004</v>
      </c>
      <c r="GV246" s="472">
        <f>GV245</f>
        <v>0.55000000000000004</v>
      </c>
      <c r="GW246" s="472">
        <f>GW245</f>
        <v>0.5</v>
      </c>
      <c r="GX246" s="472">
        <f>GX245</f>
        <v>0.93500000000000005</v>
      </c>
      <c r="GY246" s="472">
        <f>GY245</f>
        <v>0.14999999999999999</v>
      </c>
      <c r="GZ246" s="472">
        <f>GZ245</f>
        <v>1</v>
      </c>
      <c r="HA246" s="474">
        <f>HA245</f>
        <v>0.047</v>
      </c>
      <c r="HB246" s="474">
        <f>HB245</f>
        <v>0.45000000000000001</v>
      </c>
      <c r="HC246" s="474">
        <f>HC245</f>
        <v>0.45000000000000001</v>
      </c>
      <c r="HD246" s="474">
        <f>HD245</f>
        <v>0.45000000000000001</v>
      </c>
      <c r="HE246" s="474">
        <f>HE245</f>
        <v>0.5</v>
      </c>
      <c r="HF246" s="474">
        <f>HF245</f>
        <v>0.065000000000000002</v>
      </c>
      <c r="HG246" s="474">
        <f>HG245</f>
        <v>0.84999999999999998</v>
      </c>
      <c r="HH246" s="474">
        <f>HH245</f>
        <v>0</v>
      </c>
      <c r="HI246" s="10">
        <f>IF(BZ246&lt;&gt;"",CK246-BV246,0)</f>
        <v>0</v>
      </c>
      <c r="HJ246" s="10" t="e">
        <f>IF(AJ246&gt;0,AH246-AJ246,0)</f>
        <v>#VALUE!</v>
      </c>
      <c r="HK246" s="466">
        <f>HK245</f>
        <v>0.84999999999999998</v>
      </c>
      <c r="HL246" s="424">
        <f>HL245</f>
        <v>550000</v>
      </c>
      <c r="HM246" s="424">
        <f>HM245</f>
        <v>480000</v>
      </c>
      <c r="HN246" s="465" t="e">
        <f>(DJ246*EZ246+DK246*FH246+DL246*FM246+DM246*FR246+DN246*FW246+DO246*GB246+DS246*GI246+DP246*GM246+DR246*GR246)*1000*2</f>
        <v>#VALUE!</v>
      </c>
      <c r="HO246" s="465" t="e">
        <f>HN246*HK246*$HO$2/HL246*1000000</f>
        <v>#VALUE!</v>
      </c>
      <c r="HP246" s="465" t="e">
        <f>HN246*HK246*$HP$2/HM246*1000000</f>
        <v>#VALUE!</v>
      </c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</row>
    <row customFormat="1" r="247" s="0">
      <c r="A247" s="420">
        <v>236</v>
      </c>
      <c r="B247" s="421">
        <f ca="1">IF(D247=D246,B246,IF(D247="夜班",B246+1,B246))</f>
        <v>43595</v>
      </c>
      <c r="C247" s="422">
        <f>C246</f>
        <v>0.041666666666666699</v>
      </c>
      <c r="D247" s="10" t="str">
        <f ca="1">IF(HOUR(G247)&lt;8,"夜班",IF(HOUR(G247)&lt;16,"白班",IF(HOUR(G247)&lt;24,"中班",0)))</f>
        <v>中班</v>
      </c>
      <c r="E247" s="10" t="e">
        <f ca="1">IF(F247=1,"甲",IF(F247=2,"乙",IF(F247=3,"丙",IF(F247=4,"丁",""))))</f>
        <v>#REF!</v>
      </c>
      <c r="F247" s="10" t="e">
        <f ca="1">SUMPRODUCT((成本日报!$A$3:$A$95=计划!B247)*(成本日报!$B$3:$B$95=计划!$D247),成本日报!$C$3:$C$95)</f>
        <v>#REF!</v>
      </c>
      <c r="G247" s="423">
        <f ca="1">G246+C246</f>
        <v>43595.791666666097</v>
      </c>
      <c r="H247" s="423">
        <f ca="1">$G247+$C247/60*10+$C247*0</f>
        <v>43595.798611110542</v>
      </c>
      <c r="I247" s="423">
        <f ca="1">$G247+$C247/60*18+$C247*0</f>
        <v>43595.804166666094</v>
      </c>
      <c r="J247" s="423">
        <f ca="1">$G247+$C247/60*0+$C247*1</f>
        <v>43595.833333332761</v>
      </c>
      <c r="K247" s="423">
        <f ca="1">$G247+$C247/60*30+$C247*2</f>
        <v>43595.895833332768</v>
      </c>
      <c r="L247" s="423">
        <f ca="1">$G247+$C247/60*0+$C247*3</f>
        <v>43595.916666666097</v>
      </c>
      <c r="M247" s="424" t="str">
        <f>IF(_tag_month_day!A237="","",_tag_month_day!A237)</f>
        <v/>
      </c>
      <c r="N247" s="424" t="str">
        <f>IF(_tag_month_day!B237="","",_tag_month_day!B237)</f>
        <v/>
      </c>
      <c r="O247" s="425" t="e">
        <f>IF(M247+N247=0,"",M247+N247)</f>
        <v>#VALUE!</v>
      </c>
      <c r="P247" s="424" t="str">
        <f>IF(_tag_month_day!C237="","",_tag_month_day!C237)</f>
        <v/>
      </c>
      <c r="Q247" s="424" t="str">
        <f>IF(_tag_month_day!D237="","",_tag_month_day!D237)</f>
        <v/>
      </c>
      <c r="R247" s="426" t="str">
        <f>IF(_tag_month_day!CB237="","",_tag_month_day!CB237/100)</f>
        <v/>
      </c>
      <c r="S247" s="427" t="str">
        <f>IF(_tag_month_day!E237="","",_tag_month_day!E237)</f>
        <v/>
      </c>
      <c r="T247" s="427" t="str">
        <f>IF(_tag_month_day!F237="","",_tag_month_day!F237)</f>
        <v/>
      </c>
      <c r="U247" s="428" t="e">
        <f>S247+T247</f>
        <v>#VALUE!</v>
      </c>
      <c r="V247" s="429" t="e">
        <f>U247/AJ247</f>
        <v>#VALUE!</v>
      </c>
      <c r="W247" s="430" t="str">
        <f>IF(_jhy_month_day!A237="","",_jhy_month_day!A237)</f>
        <v/>
      </c>
      <c r="X247" s="431" t="str">
        <f>IF(_jhy_month_day!B237="","",_jhy_month_day!B237/100)</f>
        <v/>
      </c>
      <c r="Y247" s="431" t="str">
        <f>IF(_jhy_month_day!C237="","",_jhy_month_day!C237/100)</f>
        <v/>
      </c>
      <c r="Z247" s="432">
        <f>Z243+1</f>
        <v>59</v>
      </c>
      <c r="AA247" s="433" t="str">
        <f>IF(_tag_month_day!G237="","",_tag_month_day!G237/100)</f>
        <v/>
      </c>
      <c r="AB247" s="433" t="str">
        <f>IF(_tag_month_day!H237="","",_tag_month_day!H237/100)</f>
        <v/>
      </c>
      <c r="AC247" s="434">
        <f>IF(X247="",AC246,BK247*($AV246*X247+$AW246*FD246+$AX246*FI246+$AY246*FN246+$AZ246*FS246+$BA246*FX246+$BG246*GE246)/(AV246*Y247+AX246*FK246+AW246*FF246+AY246*FP246+AZ246*FU246+BA246*FZ246+BG246*GG246+BB246*GK246+BC246*GN246+BD246*GP246))</f>
        <v>1.59963432013121</v>
      </c>
      <c r="AD247" s="435" t="str">
        <f>IF(AC247=AC246,"",AC247-AC246)</f>
        <v/>
      </c>
      <c r="AE247" s="436" t="str">
        <f>IF(1-AF247=0,"",(1-AF247))</f>
        <v/>
      </c>
      <c r="AF247" s="437">
        <v>1</v>
      </c>
      <c r="AG247" s="10" t="str">
        <f>AG246</f>
        <v>8B4</v>
      </c>
      <c r="AH247" s="438" t="str">
        <f>AH246</f>
        <v/>
      </c>
      <c r="AI247" s="424" t="e">
        <f>IF(ROUND(AJ247-AJ246,1)=0,"",AJ247-AJ246)</f>
        <v>#VALUE!</v>
      </c>
      <c r="AJ247" s="10" t="str">
        <f>IF(_tag_month_day!I237="","",_tag_month_day!I237)</f>
        <v/>
      </c>
      <c r="AK247" s="440"/>
      <c r="AL247" s="440"/>
      <c r="AM247" s="440"/>
      <c r="AN247" s="441">
        <f>AN246</f>
        <v>2</v>
      </c>
      <c r="AO247" s="441">
        <f>AO246</f>
        <v>8</v>
      </c>
      <c r="AP247" s="442" t="e">
        <f>(IF(AN247=0,AS246,AS246*(1+AO247/AN247)/(AR247+AO247/AN247)))+AT247</f>
        <v>#VALUE!</v>
      </c>
      <c r="AQ247" s="443" t="str">
        <f>IF(_tag_month_day!J237="","",_tag_month_day!J237/100)</f>
        <v/>
      </c>
      <c r="AR247" s="444">
        <f>AR246</f>
        <v>1.3</v>
      </c>
      <c r="AS247" s="445" t="e">
        <f>AQ247*(AN247*AR247+AO247)/(AN247+AO247)</f>
        <v>#VALUE!</v>
      </c>
      <c r="AT247" s="445" t="e">
        <f>(SUM(BE247:BF247)-SUM(BE246:BF246))*0.05</f>
        <v>#VALUE!</v>
      </c>
      <c r="AU247" s="446" t="str">
        <f>IF(_tag_month_day!CC237="","",IF(_tag_month_day!CC237&gt;0,_tag_month_day!CD237,_tag_month_day!CE237))</f>
        <v/>
      </c>
      <c r="AV247" s="447" t="str">
        <f>IF(_tag_month_day!L237="","",_tag_month_day!L237/100)</f>
        <v/>
      </c>
      <c r="AW247" s="431">
        <f>AW246</f>
        <v>0</v>
      </c>
      <c r="AX247" s="431">
        <f>AX246</f>
        <v>0</v>
      </c>
      <c r="AY247" s="431" t="str">
        <f>IF(_tag_month_day!M237="","",_tag_month_day!M237/100)</f>
        <v/>
      </c>
      <c r="AZ247" s="431" t="str">
        <f>IF(_tag_month_day!N237="","",_tag_month_day!N237/100)</f>
        <v/>
      </c>
      <c r="BA247" s="431" t="str">
        <f>IF(_tag_month_day!O237="","",_tag_month_day!O237/100)</f>
        <v/>
      </c>
      <c r="BB247" s="448" t="str">
        <f>IF(_tag_month_day!P237="","",_tag_month_day!P237/100)</f>
        <v/>
      </c>
      <c r="BC247" s="448">
        <f>BC246</f>
        <v>0</v>
      </c>
      <c r="BD247" s="448" t="str">
        <f>IF(_tag_month_day!Q237="","",_tag_month_day!Q237/100)</f>
        <v/>
      </c>
      <c r="BE247" s="449" t="str">
        <f>IF(_tag_month_day!R237="","",_tag_month_day!R237/100)</f>
        <v/>
      </c>
      <c r="BF247" s="388" t="e">
        <f>(AU247*(100+BE247*100))/(AJ247-AU247)/100</f>
        <v>#VALUE!</v>
      </c>
      <c r="BG247" s="450" t="e">
        <f>BE247+BF247</f>
        <v>#VALUE!</v>
      </c>
      <c r="BH247" s="451" t="e">
        <f>SUM(AV247:BF247)</f>
        <v>#VALUE!</v>
      </c>
      <c r="BI247" s="452" t="e">
        <f>IF(CX247=0,BI246,(DK247*查询!$R$5+DL247*查询!$Q$5+DM247*查询!$N$5+DN247*查询!$O$5+DO247*查询!$P$5)*AF247/CX247)</f>
        <v>#VALUE!</v>
      </c>
      <c r="BJ247" s="452" t="e">
        <f>IF(CX247=0,BJ246,(DP247*查询!$S$5+DQ247*查询!$T$5+DR247*查询!$U$5)*AF247/CX247)</f>
        <v>#VALUE!</v>
      </c>
      <c r="BK247" s="452">
        <f>BK246</f>
        <v>1</v>
      </c>
      <c r="BL247" s="453" t="e">
        <f>SUMPRODUCT((AV247:BA247)*(GS247:GX247))/((GS247:GX247)+SUM(BB247:BD247)*GY247+BG247*GZ247)</f>
        <v>#VALUE!</v>
      </c>
      <c r="BM247" s="453" t="e">
        <f>BK247*($AV247*FB247+$AW247*FD247+$AX247*FI247+$AY247*FN247+$AZ247*FS247+$BA247*FX247+$BG247*GE247)/(AV247*EY247+AX247*FK247+AW247*FF247+AY247*FP247+AZ247*FU247+BA247*FZ247+BG247*GG247+BB247*GK247+BC247*GN247+BD247*GP247)</f>
        <v>#VALUE!</v>
      </c>
      <c r="BN247" s="453" t="e">
        <f>($AV247*FC247+$AX247*FJ247+$AW247*FE247+$AY247*FO247+$AZ247*FT247+$BA247*FY247+$BG247*GF247)/($AV247*FA247+BG247*GH247+BB247*GL247+BC247*GO247+BD247*GQ247+BA247*GA247)</f>
        <v>#VALUE!</v>
      </c>
      <c r="BO247" s="454" t="e">
        <f>SUMPRODUCT(AV247:BA247*GS247:GX247)/(GS247:GX247+(BB247+BC247+BD247)*GY247+BG247)</f>
        <v>#VALUE!</v>
      </c>
      <c r="BP247" s="454" t="e">
        <f>SUMPRODUCT(AV247:BA247*GS247:GX247)/(GS247:GX247+(BB247+BC247+BD247)*GY247+BG247)</f>
        <v>#VALUE!</v>
      </c>
      <c r="BQ247" s="454" t="e">
        <f>SUMPRODUCT(AV247:BA247*GS247:GX247)/(GS247:GX247+(BB247+BC247+BD247)*GY247+BG247)</f>
        <v>#VALUE!</v>
      </c>
      <c r="BR247" s="453" t="str">
        <f>IF(_tag_month_day!T237="","",_tag_month_day!T237)</f>
        <v/>
      </c>
      <c r="BS247" s="453" t="str">
        <f>IF(_tag_month_day!U237="","",_tag_month_day!U237)</f>
        <v/>
      </c>
      <c r="BT247" s="455" t="str">
        <f>IF(CK247="","",IF((CK247&gt;=BV247-0.12)*(CK247&lt;=BV247+0.12),"合格","不合格"))</f>
        <v/>
      </c>
      <c r="BU247" s="456" t="str">
        <f>IF(_tag_month_day!V237="","",_tag_month_day!V237)</f>
        <v/>
      </c>
      <c r="BV247" s="457" t="str">
        <f>IF(_tag_month_day!W237="","",_tag_month_day!W237)</f>
        <v/>
      </c>
      <c r="BW247" s="458" t="str">
        <f>IF(_tag_month_day!X237="","",_tag_month_day!X237)</f>
        <v/>
      </c>
      <c r="BX247" s="458" t="str">
        <f>IF(_tag_month_day!Y237="","",_tag_month_day!Y237)</f>
        <v/>
      </c>
      <c r="BY247" s="459">
        <f ca="1">L247</f>
        <v>43595.916666666097</v>
      </c>
      <c r="BZ247" s="460" t="s">
        <v>429</v>
      </c>
      <c r="CA247" s="461">
        <v>0.90625</v>
      </c>
      <c r="CB247" s="424" t="str">
        <f>IF(_tag_month_day!Z237="","",_tag_month_day!Z237)</f>
        <v/>
      </c>
      <c r="CC247" s="424" t="str">
        <f>IF(_tag_month_day!AA237="","",_tag_month_day!AA237)</f>
        <v/>
      </c>
      <c r="CD247" s="424" t="str">
        <f>IF(_tag_month_day!AB237="","",_tag_month_day!AB237)</f>
        <v/>
      </c>
      <c r="CE247" s="424" t="str">
        <f>IF(_tag_month_day!AC237="","",_tag_month_day!AC237)</f>
        <v/>
      </c>
      <c r="CF247" s="424" t="str">
        <f>IF(_tag_month_day!AD237="","",_tag_month_day!AD237)</f>
        <v/>
      </c>
      <c r="CG247" s="424" t="str">
        <f>IF(_tag_month_day!AE237="","",_tag_month_day!AE237)</f>
        <v/>
      </c>
      <c r="CH247" s="424" t="str">
        <f>IF(_tag_month_day!AF237="","",_tag_month_day!AF237)</f>
        <v/>
      </c>
      <c r="CI247" s="424" t="str">
        <f>IF(_tag_month_day!AG237="","",_tag_month_day!AG237)</f>
        <v/>
      </c>
      <c r="CJ247" s="424" t="str">
        <f>IF(_tag_month_day!AH237="","",_tag_month_day!AH237)</f>
        <v/>
      </c>
      <c r="CK247" s="424" t="str">
        <f>IF(_tag_month_day!AI237="","",_tag_month_day!AI237)</f>
        <v/>
      </c>
      <c r="CL247" s="4" t="str">
        <f>IF(_tag_month_day!AJ237="","",_tag_month_day!AJ237)</f>
        <v/>
      </c>
      <c r="CM247" s="4" t="str">
        <f>IF(_tag_month_day!AK237="","",_tag_month_day!AK237)</f>
        <v/>
      </c>
      <c r="CN247" s="4" t="str">
        <f>IF(_tag_month_day!AL237="","",_tag_month_day!AL237)</f>
        <v/>
      </c>
      <c r="CO247" s="4" t="str">
        <f>IF(_tag_month_day!AM237="","",_tag_month_day!AM237)</f>
        <v/>
      </c>
      <c r="CP247" s="4" t="str">
        <f>IF(_tag_month_day!AN237="","",_tag_month_day!AN237)</f>
        <v/>
      </c>
      <c r="CQ247" s="4" t="str">
        <f>IF(_tag_month_day!AO237="","",_tag_month_day!AO237)</f>
        <v/>
      </c>
      <c r="CR247" s="462" t="str">
        <f>IF(_tag_month_day!AP237="","",_tag_month_day!AP237)</f>
        <v/>
      </c>
      <c r="CS247" s="463" t="str">
        <f>IF(_tag_month_day!AQ237="","",_tag_month_day!AQ237)</f>
        <v/>
      </c>
      <c r="CT247" s="4" t="str">
        <f>IF(_tag_month_day!AR237="","",_tag_month_day!AR237)</f>
        <v/>
      </c>
      <c r="CU247" s="464" t="e">
        <f>DU247/AJ247</f>
        <v>#VALUE!</v>
      </c>
      <c r="CV247" s="451" t="e">
        <f>BG247/BH247</f>
        <v>#VALUE!</v>
      </c>
      <c r="CW247" s="465" t="e">
        <f>AJ247*(1-CV247)*CU247*AF247</f>
        <v>#VALUE!</v>
      </c>
      <c r="CX247" s="465" t="e">
        <f>CW247*94%</f>
        <v>#VALUE!</v>
      </c>
      <c r="CY247" s="466" t="e">
        <f>IF(CX247=0,0,DS247/(DS247+CX247))</f>
        <v>#VALUE!</v>
      </c>
      <c r="CZ247" s="465" t="e">
        <f>$AJ247*EF247</f>
        <v>#VALUE!</v>
      </c>
      <c r="DA247" s="465" t="e">
        <f>$AJ247*EG247</f>
        <v>#VALUE!</v>
      </c>
      <c r="DB247" s="465" t="e">
        <f>$AJ247*EH247</f>
        <v>#VALUE!</v>
      </c>
      <c r="DC247" s="465" t="e">
        <f>$AJ247*EI247</f>
        <v>#VALUE!</v>
      </c>
      <c r="DD247" s="465" t="e">
        <f>$AJ247*EJ247</f>
        <v>#VALUE!</v>
      </c>
      <c r="DE247" s="465" t="e">
        <f>$AJ247*EK247</f>
        <v>#VALUE!</v>
      </c>
      <c r="DF247" s="465" t="e">
        <f>$AJ247*EL247</f>
        <v>#VALUE!</v>
      </c>
      <c r="DG247" s="465" t="e">
        <f>$AJ247*EM247</f>
        <v>#VALUE!</v>
      </c>
      <c r="DH247" s="465" t="e">
        <f>$AJ247*EN247</f>
        <v>#VALUE!</v>
      </c>
      <c r="DI247" s="465" t="e">
        <f>$AJ247*EO247</f>
        <v>#VALUE!</v>
      </c>
      <c r="DJ247" s="465" t="e">
        <f>CZ247*(1-EP247)</f>
        <v>#VALUE!</v>
      </c>
      <c r="DK247" s="465" t="e">
        <f>DA247*(1-ER247)</f>
        <v>#VALUE!</v>
      </c>
      <c r="DL247" s="465" t="e">
        <f>DB247*(1-EQ247)</f>
        <v>#VALUE!</v>
      </c>
      <c r="DM247" s="465" t="e">
        <f>DC247*(1-ES247)</f>
        <v>#VALUE!</v>
      </c>
      <c r="DN247" s="465" t="e">
        <f>DD247*(1-ET247)</f>
        <v>#VALUE!</v>
      </c>
      <c r="DO247" s="465" t="e">
        <f>DE247</f>
        <v>#VALUE!</v>
      </c>
      <c r="DP247" s="465" t="e">
        <f>DF247*(1-EU247)</f>
        <v>#VALUE!</v>
      </c>
      <c r="DQ247" s="465" t="e">
        <f>DG247*(1-EV247)</f>
        <v>#VALUE!</v>
      </c>
      <c r="DR247" s="465" t="e">
        <f>DH247*(1-EW247)</f>
        <v>#VALUE!</v>
      </c>
      <c r="DS247" s="465" t="e">
        <f>DI247</f>
        <v>#VALUE!</v>
      </c>
      <c r="DT247" s="465" t="e">
        <f>SUM(DJ247:DS247)</f>
        <v>#VALUE!</v>
      </c>
      <c r="DU247" s="465" t="e">
        <f>(GS247:GX247)+(DP247+DQ247+DR247)*GY247+DS247</f>
        <v>#VALUE!</v>
      </c>
      <c r="DV247" s="451" t="e">
        <f>AV247/$BH247/(1-EP247)</f>
        <v>#VALUE!</v>
      </c>
      <c r="DW247" s="451" t="e">
        <f>AW247/$BH247/(1-ER247)</f>
        <v>#VALUE!</v>
      </c>
      <c r="DX247" s="451" t="e">
        <f>AX247/$BH247/(1-EQ247)</f>
        <v>#VALUE!</v>
      </c>
      <c r="DY247" s="451" t="e">
        <f>AY247/$BH247/(1-ES247)</f>
        <v>#VALUE!</v>
      </c>
      <c r="DZ247" s="451" t="e">
        <f>AZ247/$BH247/(1-ET247)</f>
        <v>#VALUE!</v>
      </c>
      <c r="EA247" s="451" t="e">
        <f>BA247/$BH247/(1-AX247)</f>
        <v>#VALUE!</v>
      </c>
      <c r="EB247" s="451" t="e">
        <f>BB247/$BH247/(1-EU247)</f>
        <v>#VALUE!</v>
      </c>
      <c r="EC247" s="451" t="e">
        <f>BC247/$BH247/(1-EV247)</f>
        <v>#VALUE!</v>
      </c>
      <c r="ED247" s="451" t="e">
        <f>BD247/$BH247/(1-EW247)</f>
        <v>#VALUE!</v>
      </c>
      <c r="EE247" s="451" t="e">
        <f>BG247/BH247</f>
        <v>#VALUE!</v>
      </c>
      <c r="EF247" s="451" t="e">
        <f>DV247/SUM($DV247:$EE247)</f>
        <v>#VALUE!</v>
      </c>
      <c r="EG247" s="451" t="e">
        <f>DW247/SUM($DV247:$EE247)</f>
        <v>#VALUE!</v>
      </c>
      <c r="EH247" s="451" t="e">
        <f>DX247/SUM($DV247:$EE247)</f>
        <v>#VALUE!</v>
      </c>
      <c r="EI247" s="451" t="e">
        <f>DY247/SUM($DV247:$EE247)</f>
        <v>#VALUE!</v>
      </c>
      <c r="EJ247" s="451" t="e">
        <f>DZ247/SUM($DV247:$EE247)</f>
        <v>#VALUE!</v>
      </c>
      <c r="EK247" s="451" t="e">
        <f>EA247/SUM($DV247:$EE247)</f>
        <v>#VALUE!</v>
      </c>
      <c r="EL247" s="451" t="e">
        <f>EB247/SUM($DV247:$EE247)</f>
        <v>#VALUE!</v>
      </c>
      <c r="EM247" s="451" t="e">
        <f>EC247/SUM($DV247:$EE247)</f>
        <v>#VALUE!</v>
      </c>
      <c r="EN247" s="451" t="e">
        <f>ED247/SUM($DV247:$EE247)</f>
        <v>#VALUE!</v>
      </c>
      <c r="EO247" s="451" t="e">
        <f>EE247/SUM($DV247:$EE247)</f>
        <v>#VALUE!</v>
      </c>
      <c r="EP247" s="450">
        <f>EP246</f>
        <v>0.080000000000000002</v>
      </c>
      <c r="EQ247" s="450">
        <f>EQ246</f>
        <v>0.014999999999999999</v>
      </c>
      <c r="ER247" s="450">
        <f>ER246</f>
        <v>0.014999999999999999</v>
      </c>
      <c r="ES247" s="450">
        <f>ES246</f>
        <v>0.014999999999999999</v>
      </c>
      <c r="ET247" s="450">
        <f>ET246</f>
        <v>0.014999999999999999</v>
      </c>
      <c r="EU247" s="450">
        <f>EU246</f>
        <v>0.089999999999999997</v>
      </c>
      <c r="EV247" s="450">
        <f>EV246</f>
        <v>0.089999999999999997</v>
      </c>
      <c r="EW247" s="450">
        <f>EW246</f>
        <v>0.089999999999999997</v>
      </c>
      <c r="EX247" s="431" t="str">
        <f>IF(_tag_month_day!AS237="","",_tag_month_day!AS237/100)</f>
        <v/>
      </c>
      <c r="EY247" s="431" t="str">
        <f>IF(_tag_month_day!AT237="","",_tag_month_day!AT237/100)</f>
        <v/>
      </c>
      <c r="EZ247" s="431" t="str">
        <f>IF(_tag_month_day!AU237="","",_tag_month_day!AU237/100)</f>
        <v/>
      </c>
      <c r="FA247" s="431" t="str">
        <f>IF(_tag_month_day!AV237="","",_tag_month_day!AV237/100)</f>
        <v/>
      </c>
      <c r="FB247" s="431" t="str">
        <f>IF(_tag_month_day!AW237="","",_tag_month_day!AW237/100)</f>
        <v/>
      </c>
      <c r="FC247" s="431" t="str">
        <f>IF(_tag_month_day!AX237="","",_tag_month_day!AX237/100)</f>
        <v/>
      </c>
      <c r="FD247" s="449" t="str">
        <f>IF(_tag_month_day!AY237="","",_tag_month_day!AY237/100)</f>
        <v/>
      </c>
      <c r="FE247" s="449" t="str">
        <f>IF(_tag_month_day!AZ237="","",_tag_month_day!AZ237/100)</f>
        <v/>
      </c>
      <c r="FF247" s="449" t="str">
        <f>IF(_tag_month_day!BA237="","",_tag_month_day!BA237/100)</f>
        <v/>
      </c>
      <c r="FG247" s="449" t="str">
        <f>IF(_tag_month_day!BB237="","",_tag_month_day!BB237/100)</f>
        <v/>
      </c>
      <c r="FH247" s="467" t="str">
        <f>IF(_tag_month_day!BC237="","",_tag_month_day!BC237/100)</f>
        <v/>
      </c>
      <c r="FI247" s="449">
        <f>FI246</f>
        <v>0.40999999999999998</v>
      </c>
      <c r="FJ247" s="449">
        <f>FJ246</f>
        <v>0.11</v>
      </c>
      <c r="FK247" s="449">
        <f>FK246</f>
        <v>0.014999999999999999</v>
      </c>
      <c r="FL247" s="449">
        <f>FL246</f>
        <v>0</v>
      </c>
      <c r="FM247" s="467">
        <f>FM246</f>
        <v>0.0001</v>
      </c>
      <c r="FN247" s="449">
        <f>FN246</f>
        <v>0.32000000000000001</v>
      </c>
      <c r="FO247" s="449">
        <f>FO246</f>
        <v>0.20000000000000001</v>
      </c>
      <c r="FP247" s="449">
        <f>FP246</f>
        <v>0.01</v>
      </c>
      <c r="FQ247" s="449">
        <f>FQ246</f>
        <v>0</v>
      </c>
      <c r="FR247" s="467">
        <f>FR246</f>
        <v>0.0001</v>
      </c>
      <c r="FS247" s="449" t="str">
        <f>IF(_tag_month_day!BD237="","",_tag_month_day!BD237/100)</f>
        <v/>
      </c>
      <c r="FT247" s="449" t="str">
        <f>IF(_tag_month_day!BE237="","",_tag_month_day!BE237/100)</f>
        <v/>
      </c>
      <c r="FU247" s="449" t="str">
        <f>IF(_tag_month_day!BF237="","",_tag_month_day!BF237/100)</f>
        <v/>
      </c>
      <c r="FV247" s="449" t="str">
        <f>IF(_tag_month_day!BG237="","",_tag_month_day!BG237/100)</f>
        <v/>
      </c>
      <c r="FW247" s="467" t="str">
        <f>IF(_tag_month_day!BH237="","",_tag_month_day!BH237/100)</f>
        <v/>
      </c>
      <c r="FX247" s="449" t="str">
        <f>IF(_tag_month_day!BI237="","",_tag_month_day!BI237/100)</f>
        <v/>
      </c>
      <c r="FY247" s="449" t="str">
        <f>IF(_tag_month_day!BJ237="","",_tag_month_day!BJ237/100)</f>
        <v/>
      </c>
      <c r="FZ247" s="468" t="str">
        <f>IF(_tag_month_day!BK237="","",_tag_month_day!BK237/100)</f>
        <v/>
      </c>
      <c r="GA247" s="449" t="str">
        <f>IF(_tag_month_day!BL237="","",_tag_month_day!BL237/100)</f>
        <v/>
      </c>
      <c r="GB247" s="467" t="str">
        <f>IF(_tag_month_day!BM237="","",_tag_month_day!BM237/100)</f>
        <v/>
      </c>
      <c r="GC247" s="431" t="str">
        <f>IF(_tag_month_day!BN237="","",_tag_month_day!BN237/100)</f>
        <v/>
      </c>
      <c r="GD247" s="431" t="str">
        <f>IF(_tag_month_day!BO237="","",_tag_month_day!BO237/100)</f>
        <v/>
      </c>
      <c r="GE247" s="431" t="str">
        <f>IF(_tag_month_day!BP237="","",_tag_month_day!BP237/100)</f>
        <v/>
      </c>
      <c r="GF247" s="431" t="str">
        <f>IF(_tag_month_day!BQ237="","",_tag_month_day!BQ237/100)</f>
        <v/>
      </c>
      <c r="GG247" s="431" t="str">
        <f>IF(_tag_month_day!BR237="","",_tag_month_day!BR237/100)</f>
        <v/>
      </c>
      <c r="GH247" s="431" t="str">
        <f>IF(_tag_month_day!BS237="","",_tag_month_day!BS237/100)</f>
        <v/>
      </c>
      <c r="GI247" s="467" t="str">
        <f>IF(_tag_month_day!BT237="","",_tag_month_day!BT237/100)</f>
        <v/>
      </c>
      <c r="GJ247" s="469" t="str">
        <f>IF(_tag_month_day!BU237="","",_tag_month_day!BU237/100)</f>
        <v/>
      </c>
      <c r="GK247" s="470">
        <f>GK246</f>
        <v>0.070000000000000007</v>
      </c>
      <c r="GL247" s="470">
        <f>GL246</f>
        <v>0.029999999999999999</v>
      </c>
      <c r="GM247" s="471" t="str">
        <f>IF(_tag_month_day!BX237="","",_tag_month_day!BX237/100)</f>
        <v/>
      </c>
      <c r="GN247" s="470">
        <f>GN246</f>
        <v>0.070000000000000007</v>
      </c>
      <c r="GO247" s="470">
        <f>GO246</f>
        <v>0.029999999999999999</v>
      </c>
      <c r="GP247" s="470">
        <f>GP246</f>
        <v>0.089999999999999997</v>
      </c>
      <c r="GQ247" s="470">
        <f>GQ246</f>
        <v>0.029999999999999999</v>
      </c>
      <c r="GR247" s="471" t="str">
        <f>IF(_tag_month_day!CA237="","",_tag_month_day!CA237/100)</f>
        <v/>
      </c>
      <c r="GS247" s="472">
        <f>GS246</f>
        <v>0.95299999999999996</v>
      </c>
      <c r="GT247" s="472">
        <f>GT246</f>
        <v>0.55000000000000004</v>
      </c>
      <c r="GU247" s="472">
        <f>GU246</f>
        <v>0.55000000000000004</v>
      </c>
      <c r="GV247" s="472">
        <f>GV246</f>
        <v>0.55000000000000004</v>
      </c>
      <c r="GW247" s="472">
        <f>GW246</f>
        <v>0.5</v>
      </c>
      <c r="GX247" s="472">
        <f>GX246</f>
        <v>0.93500000000000005</v>
      </c>
      <c r="GY247" s="472">
        <f>GY246</f>
        <v>0.14999999999999999</v>
      </c>
      <c r="GZ247" s="472">
        <f>GZ246</f>
        <v>1</v>
      </c>
      <c r="HA247" s="474">
        <f>HA246</f>
        <v>0.047</v>
      </c>
      <c r="HB247" s="474">
        <f>HB246</f>
        <v>0.45000000000000001</v>
      </c>
      <c r="HC247" s="474">
        <f>HC246</f>
        <v>0.45000000000000001</v>
      </c>
      <c r="HD247" s="474">
        <f>HD246</f>
        <v>0.45000000000000001</v>
      </c>
      <c r="HE247" s="474">
        <f>HE246</f>
        <v>0.5</v>
      </c>
      <c r="HF247" s="474">
        <f>HF246</f>
        <v>0.065000000000000002</v>
      </c>
      <c r="HG247" s="474">
        <f>HG246</f>
        <v>0.84999999999999998</v>
      </c>
      <c r="HH247" s="474">
        <f>HH246</f>
        <v>0</v>
      </c>
      <c r="HI247" s="10" t="e">
        <f>IF(BZ247&lt;&gt;"",CK247-BV247,0)</f>
        <v>#VALUE!</v>
      </c>
      <c r="HJ247" s="10" t="e">
        <f>IF(AJ247&gt;0,AH247-AJ247,0)</f>
        <v>#VALUE!</v>
      </c>
      <c r="HK247" s="466">
        <f>HK246</f>
        <v>0.84999999999999998</v>
      </c>
      <c r="HL247" s="424">
        <f>HL246</f>
        <v>550000</v>
      </c>
      <c r="HM247" s="424">
        <f>HM246</f>
        <v>480000</v>
      </c>
      <c r="HN247" s="465" t="e">
        <f>(DJ247*EZ247+DK247*FH247+DL247*FM247+DM247*FR247+DN247*FW247+DO247*GB247+DS247*GI247+DP247*GM247+DR247*GR247)*1000*2</f>
        <v>#VALUE!</v>
      </c>
      <c r="HO247" s="465" t="e">
        <f>HN247*HK247*$HO$2/HL247*1000000</f>
        <v>#VALUE!</v>
      </c>
      <c r="HP247" s="465" t="e">
        <f>HN247*HK247*$HP$2/HM247*1000000</f>
        <v>#VALUE!</v>
      </c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</row>
    <row customFormat="1" r="248" s="0">
      <c r="A248" s="420">
        <v>237</v>
      </c>
      <c r="B248" s="421">
        <f ca="1">IF(D248=D247,B247,IF(D248="夜班",B247+1,B247))</f>
        <v>43595</v>
      </c>
      <c r="C248" s="422">
        <f>C247</f>
        <v>0.041666666666666699</v>
      </c>
      <c r="D248" s="10" t="str">
        <f ca="1">IF(HOUR(G248)&lt;8,"夜班",IF(HOUR(G248)&lt;16,"白班",IF(HOUR(G248)&lt;24,"中班",0)))</f>
        <v>中班</v>
      </c>
      <c r="E248" s="10" t="e">
        <f ca="1">IF(F248=1,"甲",IF(F248=2,"乙",IF(F248=3,"丙",IF(F248=4,"丁",""))))</f>
        <v>#REF!</v>
      </c>
      <c r="F248" s="10" t="e">
        <f ca="1">SUMPRODUCT((成本日报!$A$3:$A$95=计划!B248)*(成本日报!$B$3:$B$95=计划!$D248),成本日报!$C$3:$C$95)</f>
        <v>#REF!</v>
      </c>
      <c r="G248" s="423">
        <f ca="1">G247+C247</f>
        <v>43595.833333332761</v>
      </c>
      <c r="H248" s="423">
        <f ca="1">$G248+$C248/60*10+$C248*0</f>
        <v>43595.840277777206</v>
      </c>
      <c r="I248" s="423">
        <f ca="1">$G248+$C248/60*18+$C248*0</f>
        <v>43595.845833332758</v>
      </c>
      <c r="J248" s="423">
        <f ca="1">$G248+$C248/60*0+$C248*1</f>
        <v>43595.874999999425</v>
      </c>
      <c r="K248" s="423">
        <f ca="1">$G248+$C248/60*30+$C248*2</f>
        <v>43595.937499999432</v>
      </c>
      <c r="L248" s="423">
        <f ca="1">$G248+$C248/60*0+$C248*3</f>
        <v>43595.958333332761</v>
      </c>
      <c r="M248" s="424" t="str">
        <f>IF(_tag_month_day!A238="","",_tag_month_day!A238)</f>
        <v/>
      </c>
      <c r="N248" s="424" t="str">
        <f>IF(_tag_month_day!B238="","",_tag_month_day!B238)</f>
        <v/>
      </c>
      <c r="O248" s="425" t="e">
        <f>IF(M248+N248=0,"",M248+N248)</f>
        <v>#VALUE!</v>
      </c>
      <c r="P248" s="424" t="str">
        <f>IF(_tag_month_day!C238="","",_tag_month_day!C238)</f>
        <v/>
      </c>
      <c r="Q248" s="424" t="str">
        <f>IF(_tag_month_day!D238="","",_tag_month_day!D238)</f>
        <v/>
      </c>
      <c r="R248" s="426" t="str">
        <f>IF(_tag_month_day!CB238="","",_tag_month_day!CB238/100)</f>
        <v/>
      </c>
      <c r="S248" s="427" t="str">
        <f>IF(_tag_month_day!E238="","",_tag_month_day!E238)</f>
        <v/>
      </c>
      <c r="T248" s="427" t="str">
        <f>IF(_tag_month_day!F238="","",_tag_month_day!F238)</f>
        <v/>
      </c>
      <c r="U248" s="428" t="e">
        <f>S248+T248</f>
        <v>#VALUE!</v>
      </c>
      <c r="V248" s="429" t="e">
        <f>U248/AJ248</f>
        <v>#VALUE!</v>
      </c>
      <c r="W248" s="430" t="str">
        <f>IF(_jhy_month_day!A238="","",_jhy_month_day!A238)</f>
        <v/>
      </c>
      <c r="X248" s="431" t="str">
        <f>IF(_jhy_month_day!B238="","",_jhy_month_day!B238/100)</f>
        <v/>
      </c>
      <c r="Y248" s="431" t="str">
        <f>IF(_jhy_month_day!C238="","",_jhy_month_day!C238/100)</f>
        <v/>
      </c>
      <c r="Z248" s="432">
        <f>Z244+1</f>
        <v>60</v>
      </c>
      <c r="AA248" s="433" t="str">
        <f>IF(_tag_month_day!G238="","",_tag_month_day!G238/100)</f>
        <v/>
      </c>
      <c r="AB248" s="433" t="str">
        <f>IF(_tag_month_day!H238="","",_tag_month_day!H238/100)</f>
        <v/>
      </c>
      <c r="AC248" s="434">
        <f>IF(X248="",AC247,BK248*($AV247*X248+$AW247*FD247+$AX247*FI247+$AY247*FN247+$AZ247*FS247+$BA247*FX247+$BG247*GE247)/(AV247*Y248+AX247*FK247+AW247*FF247+AY247*FP247+AZ247*FU247+BA247*FZ247+BG247*GG247+BB247*GK247+BC247*GN247+BD247*GP247))</f>
        <v>1.59963432013121</v>
      </c>
      <c r="AD248" s="435" t="str">
        <f>IF(AC248=AC247,"",AC248-AC247)</f>
        <v/>
      </c>
      <c r="AE248" s="436" t="str">
        <f>IF(1-AF248=0,"",(1-AF248))</f>
        <v/>
      </c>
      <c r="AF248" s="437">
        <v>1</v>
      </c>
      <c r="AG248" s="10" t="str">
        <f>AG247</f>
        <v>8B4</v>
      </c>
      <c r="AH248" s="438" t="str">
        <f>AH247</f>
        <v/>
      </c>
      <c r="AI248" s="424" t="e">
        <f>IF(ROUND(AJ248-AJ247,1)=0,"",AJ248-AJ247)</f>
        <v>#VALUE!</v>
      </c>
      <c r="AJ248" s="10" t="str">
        <f>IF(_tag_month_day!I238="","",_tag_month_day!I238)</f>
        <v/>
      </c>
      <c r="AK248" s="440"/>
      <c r="AL248" s="440"/>
      <c r="AM248" s="440"/>
      <c r="AN248" s="441">
        <f>AN247</f>
        <v>2</v>
      </c>
      <c r="AO248" s="441">
        <f>AO247</f>
        <v>8</v>
      </c>
      <c r="AP248" s="442" t="e">
        <f>(IF(AN248=0,AS247,AS247*(1+AO248/AN248)/(AR248+AO248/AN248)))+AT248</f>
        <v>#VALUE!</v>
      </c>
      <c r="AQ248" s="443" t="str">
        <f>IF(_tag_month_day!J238="","",_tag_month_day!J238/100)</f>
        <v/>
      </c>
      <c r="AR248" s="444">
        <f>AR247</f>
        <v>1.3</v>
      </c>
      <c r="AS248" s="445" t="e">
        <f>AQ248*(AN248*AR248+AO248)/(AN248+AO248)</f>
        <v>#VALUE!</v>
      </c>
      <c r="AT248" s="445" t="e">
        <f>(SUM(BE248:BF248)-SUM(BE247:BF247))*0.05</f>
        <v>#VALUE!</v>
      </c>
      <c r="AU248" s="446" t="str">
        <f>IF(_tag_month_day!CC238="","",IF(_tag_month_day!CC238&gt;0,_tag_month_day!CD238,_tag_month_day!CE238))</f>
        <v/>
      </c>
      <c r="AV248" s="447" t="str">
        <f>IF(_tag_month_day!L238="","",_tag_month_day!L238/100)</f>
        <v/>
      </c>
      <c r="AW248" s="431">
        <f>AW247</f>
        <v>0</v>
      </c>
      <c r="AX248" s="431">
        <f>AX247</f>
        <v>0</v>
      </c>
      <c r="AY248" s="431" t="str">
        <f>IF(_tag_month_day!M238="","",_tag_month_day!M238/100)</f>
        <v/>
      </c>
      <c r="AZ248" s="431" t="str">
        <f>IF(_tag_month_day!N238="","",_tag_month_day!N238/100)</f>
        <v/>
      </c>
      <c r="BA248" s="431" t="str">
        <f>IF(_tag_month_day!O238="","",_tag_month_day!O238/100)</f>
        <v/>
      </c>
      <c r="BB248" s="448" t="str">
        <f>IF(_tag_month_day!P238="","",_tag_month_day!P238/100)</f>
        <v/>
      </c>
      <c r="BC248" s="448">
        <f>BC247</f>
        <v>0</v>
      </c>
      <c r="BD248" s="448" t="str">
        <f>IF(_tag_month_day!Q238="","",_tag_month_day!Q238/100)</f>
        <v/>
      </c>
      <c r="BE248" s="449" t="str">
        <f>IF(_tag_month_day!R238="","",_tag_month_day!R238/100)</f>
        <v/>
      </c>
      <c r="BF248" s="388" t="e">
        <f>(AU248*(100+BE248*100))/(AJ248-AU248)/100</f>
        <v>#VALUE!</v>
      </c>
      <c r="BG248" s="450" t="e">
        <f>BE248+BF248</f>
        <v>#VALUE!</v>
      </c>
      <c r="BH248" s="451" t="e">
        <f>SUM(AV248:BF248)</f>
        <v>#VALUE!</v>
      </c>
      <c r="BI248" s="452" t="e">
        <f>IF(CX248=0,BI247,(DK248*查询!$R$5+DL248*查询!$Q$5+DM248*查询!$N$5+DN248*查询!$O$5+DO248*查询!$P$5)*AF248/CX248)</f>
        <v>#VALUE!</v>
      </c>
      <c r="BJ248" s="452" t="e">
        <f>IF(CX248=0,BJ247,(DP248*查询!$S$5+DQ248*查询!$T$5+DR248*查询!$U$5)*AF248/CX248)</f>
        <v>#VALUE!</v>
      </c>
      <c r="BK248" s="452">
        <f>BK247</f>
        <v>1</v>
      </c>
      <c r="BL248" s="453" t="e">
        <f>SUMPRODUCT((AV248:BA248)*(GS248:GX248))/((GS248:GX248)+SUM(BB248:BD248)*GY248+BG248*GZ248)</f>
        <v>#VALUE!</v>
      </c>
      <c r="BM248" s="453" t="e">
        <f>BK248*($AV248*FB248+$AW248*FD248+$AX248*FI248+$AY248*FN248+$AZ248*FS248+$BA248*FX248+$BG248*GE248)/(AV248*EY248+AX248*FK248+AW248*FF248+AY248*FP248+AZ248*FU248+BA248*FZ248+BG248*GG248+BB248*GK248+BC248*GN248+BD248*GP248)</f>
        <v>#VALUE!</v>
      </c>
      <c r="BN248" s="453" t="e">
        <f>($AV248*FC248+$AX248*FJ248+$AW248*FE248+$AY248*FO248+$AZ248*FT248+$BA248*FY248+$BG248*GF248)/($AV248*FA248+BG248*GH248+BB248*GL248+BC248*GO248+BD248*GQ248+BA248*GA248)</f>
        <v>#VALUE!</v>
      </c>
      <c r="BO248" s="454" t="e">
        <f>SUMPRODUCT(AV248:BA248*GS248:GX248)/(GS248:GX248+(BB248+BC248+BD248)*GY248+BG248)</f>
        <v>#VALUE!</v>
      </c>
      <c r="BP248" s="454" t="e">
        <f>SUMPRODUCT(AV248:BA248*GS248:GX248)/(GS248:GX248+(BB248+BC248+BD248)*GY248+BG248)</f>
        <v>#VALUE!</v>
      </c>
      <c r="BQ248" s="454" t="e">
        <f>SUMPRODUCT(AV248:BA248*GS248:GX248)/(GS248:GX248+(BB248+BC248+BD248)*GY248+BG248)</f>
        <v>#VALUE!</v>
      </c>
      <c r="BR248" s="453" t="str">
        <f>IF(_tag_month_day!T238="","",_tag_month_day!T238)</f>
        <v/>
      </c>
      <c r="BS248" s="453" t="str">
        <f>IF(_tag_month_day!U238="","",_tag_month_day!U238)</f>
        <v/>
      </c>
      <c r="BT248" s="455" t="str">
        <f>IF(CK248="","",IF((CK248&gt;=BV248-0.12)*(CK248&lt;=BV248+0.12),"合格","不合格"))</f>
        <v/>
      </c>
      <c r="BU248" s="456" t="str">
        <f>IF(_tag_month_day!V238="","",_tag_month_day!V238)</f>
        <v/>
      </c>
      <c r="BV248" s="457" t="str">
        <f>IF(_tag_month_day!W238="","",_tag_month_day!W238)</f>
        <v/>
      </c>
      <c r="BW248" s="458" t="str">
        <f>IF(_tag_month_day!X238="","",_tag_month_day!X238)</f>
        <v/>
      </c>
      <c r="BX248" s="458" t="str">
        <f>IF(_tag_month_day!Y238="","",_tag_month_day!Y238)</f>
        <v/>
      </c>
      <c r="BY248" s="459">
        <f ca="1">L248</f>
        <v>43595.958333332761</v>
      </c>
      <c r="BZ248" s="460"/>
      <c r="CA248" s="461"/>
      <c r="CB248" s="424" t="str">
        <f>IF(_tag_month_day!Z238="","",_tag_month_day!Z238)</f>
        <v/>
      </c>
      <c r="CC248" s="424" t="str">
        <f>IF(_tag_month_day!AA238="","",_tag_month_day!AA238)</f>
        <v/>
      </c>
      <c r="CD248" s="424" t="str">
        <f>IF(_tag_month_day!AB238="","",_tag_month_day!AB238)</f>
        <v/>
      </c>
      <c r="CE248" s="424" t="str">
        <f>IF(_tag_month_day!AC238="","",_tag_month_day!AC238)</f>
        <v/>
      </c>
      <c r="CF248" s="424" t="str">
        <f>IF(_tag_month_day!AD238="","",_tag_month_day!AD238)</f>
        <v/>
      </c>
      <c r="CG248" s="424" t="str">
        <f>IF(_tag_month_day!AE238="","",_tag_month_day!AE238)</f>
        <v/>
      </c>
      <c r="CH248" s="424" t="str">
        <f>IF(_tag_month_day!AF238="","",_tag_month_day!AF238)</f>
        <v/>
      </c>
      <c r="CI248" s="424" t="str">
        <f>IF(_tag_month_day!AG238="","",_tag_month_day!AG238)</f>
        <v/>
      </c>
      <c r="CJ248" s="424" t="str">
        <f>IF(_tag_month_day!AH238="","",_tag_month_day!AH238)</f>
        <v/>
      </c>
      <c r="CK248" s="424" t="str">
        <f>IF(_tag_month_day!AI238="","",_tag_month_day!AI238)</f>
        <v/>
      </c>
      <c r="CL248" s="4" t="str">
        <f>IF(_tag_month_day!AJ238="","",_tag_month_day!AJ238)</f>
        <v/>
      </c>
      <c r="CM248" s="4" t="str">
        <f>IF(_tag_month_day!AK238="","",_tag_month_day!AK238)</f>
        <v/>
      </c>
      <c r="CN248" s="4" t="str">
        <f>IF(_tag_month_day!AL238="","",_tag_month_day!AL238)</f>
        <v/>
      </c>
      <c r="CO248" s="4" t="str">
        <f>IF(_tag_month_day!AM238="","",_tag_month_day!AM238)</f>
        <v/>
      </c>
      <c r="CP248" s="4" t="str">
        <f>IF(_tag_month_day!AN238="","",_tag_month_day!AN238)</f>
        <v/>
      </c>
      <c r="CQ248" s="4" t="str">
        <f>IF(_tag_month_day!AO238="","",_tag_month_day!AO238)</f>
        <v/>
      </c>
      <c r="CR248" s="462" t="str">
        <f>IF(_tag_month_day!AP238="","",_tag_month_day!AP238)</f>
        <v/>
      </c>
      <c r="CS248" s="463" t="str">
        <f>IF(_tag_month_day!AQ238="","",_tag_month_day!AQ238)</f>
        <v/>
      </c>
      <c r="CT248" s="4" t="str">
        <f>IF(_tag_month_day!AR238="","",_tag_month_day!AR238)</f>
        <v/>
      </c>
      <c r="CU248" s="464" t="e">
        <f>DU248/AJ248</f>
        <v>#VALUE!</v>
      </c>
      <c r="CV248" s="451" t="e">
        <f>BG248/BH248</f>
        <v>#VALUE!</v>
      </c>
      <c r="CW248" s="465" t="e">
        <f>AJ248*(1-CV248)*CU248*AF248</f>
        <v>#VALUE!</v>
      </c>
      <c r="CX248" s="465" t="e">
        <f>CW248*94%</f>
        <v>#VALUE!</v>
      </c>
      <c r="CY248" s="466" t="e">
        <f>IF(CX248=0,0,DS248/(DS248+CX248))</f>
        <v>#VALUE!</v>
      </c>
      <c r="CZ248" s="465" t="e">
        <f>$AJ248*EF248</f>
        <v>#VALUE!</v>
      </c>
      <c r="DA248" s="465" t="e">
        <f>$AJ248*EG248</f>
        <v>#VALUE!</v>
      </c>
      <c r="DB248" s="465" t="e">
        <f>$AJ248*EH248</f>
        <v>#VALUE!</v>
      </c>
      <c r="DC248" s="465" t="e">
        <f>$AJ248*EI248</f>
        <v>#VALUE!</v>
      </c>
      <c r="DD248" s="465" t="e">
        <f>$AJ248*EJ248</f>
        <v>#VALUE!</v>
      </c>
      <c r="DE248" s="465" t="e">
        <f>$AJ248*EK248</f>
        <v>#VALUE!</v>
      </c>
      <c r="DF248" s="465" t="e">
        <f>$AJ248*EL248</f>
        <v>#VALUE!</v>
      </c>
      <c r="DG248" s="465" t="e">
        <f>$AJ248*EM248</f>
        <v>#VALUE!</v>
      </c>
      <c r="DH248" s="465" t="e">
        <f>$AJ248*EN248</f>
        <v>#VALUE!</v>
      </c>
      <c r="DI248" s="465" t="e">
        <f>$AJ248*EO248</f>
        <v>#VALUE!</v>
      </c>
      <c r="DJ248" s="465" t="e">
        <f>CZ248*(1-EP248)</f>
        <v>#VALUE!</v>
      </c>
      <c r="DK248" s="465" t="e">
        <f>DA248*(1-ER248)</f>
        <v>#VALUE!</v>
      </c>
      <c r="DL248" s="465" t="e">
        <f>DB248*(1-EQ248)</f>
        <v>#VALUE!</v>
      </c>
      <c r="DM248" s="465" t="e">
        <f>DC248*(1-ES248)</f>
        <v>#VALUE!</v>
      </c>
      <c r="DN248" s="465" t="e">
        <f>DD248*(1-ET248)</f>
        <v>#VALUE!</v>
      </c>
      <c r="DO248" s="465" t="e">
        <f>DE248</f>
        <v>#VALUE!</v>
      </c>
      <c r="DP248" s="465" t="e">
        <f>DF248*(1-EU248)</f>
        <v>#VALUE!</v>
      </c>
      <c r="DQ248" s="465" t="e">
        <f>DG248*(1-EV248)</f>
        <v>#VALUE!</v>
      </c>
      <c r="DR248" s="465" t="e">
        <f>DH248*(1-EW248)</f>
        <v>#VALUE!</v>
      </c>
      <c r="DS248" s="465" t="e">
        <f>DI248</f>
        <v>#VALUE!</v>
      </c>
      <c r="DT248" s="465" t="e">
        <f>SUM(DJ248:DS248)</f>
        <v>#VALUE!</v>
      </c>
      <c r="DU248" s="465" t="e">
        <f>(GS248:GX248)+(DP248+DQ248+DR248)*GY248+DS248</f>
        <v>#VALUE!</v>
      </c>
      <c r="DV248" s="451" t="e">
        <f>AV248/$BH248/(1-EP248)</f>
        <v>#VALUE!</v>
      </c>
      <c r="DW248" s="451" t="e">
        <f>AW248/$BH248/(1-ER248)</f>
        <v>#VALUE!</v>
      </c>
      <c r="DX248" s="451" t="e">
        <f>AX248/$BH248/(1-EQ248)</f>
        <v>#VALUE!</v>
      </c>
      <c r="DY248" s="451" t="e">
        <f>AY248/$BH248/(1-ES248)</f>
        <v>#VALUE!</v>
      </c>
      <c r="DZ248" s="451" t="e">
        <f>AZ248/$BH248/(1-ET248)</f>
        <v>#VALUE!</v>
      </c>
      <c r="EA248" s="451" t="e">
        <f>BA248/$BH248/(1-AX248)</f>
        <v>#VALUE!</v>
      </c>
      <c r="EB248" s="451" t="e">
        <f>BB248/$BH248/(1-EU248)</f>
        <v>#VALUE!</v>
      </c>
      <c r="EC248" s="451" t="e">
        <f>BC248/$BH248/(1-EV248)</f>
        <v>#VALUE!</v>
      </c>
      <c r="ED248" s="451" t="e">
        <f>BD248/$BH248/(1-EW248)</f>
        <v>#VALUE!</v>
      </c>
      <c r="EE248" s="451" t="e">
        <f>BG248/BH248</f>
        <v>#VALUE!</v>
      </c>
      <c r="EF248" s="451" t="e">
        <f>DV248/SUM($DV248:$EE248)</f>
        <v>#VALUE!</v>
      </c>
      <c r="EG248" s="451" t="e">
        <f>DW248/SUM($DV248:$EE248)</f>
        <v>#VALUE!</v>
      </c>
      <c r="EH248" s="451" t="e">
        <f>DX248/SUM($DV248:$EE248)</f>
        <v>#VALUE!</v>
      </c>
      <c r="EI248" s="451" t="e">
        <f>DY248/SUM($DV248:$EE248)</f>
        <v>#VALUE!</v>
      </c>
      <c r="EJ248" s="451" t="e">
        <f>DZ248/SUM($DV248:$EE248)</f>
        <v>#VALUE!</v>
      </c>
      <c r="EK248" s="451" t="e">
        <f>EA248/SUM($DV248:$EE248)</f>
        <v>#VALUE!</v>
      </c>
      <c r="EL248" s="451" t="e">
        <f>EB248/SUM($DV248:$EE248)</f>
        <v>#VALUE!</v>
      </c>
      <c r="EM248" s="451" t="e">
        <f>EC248/SUM($DV248:$EE248)</f>
        <v>#VALUE!</v>
      </c>
      <c r="EN248" s="451" t="e">
        <f>ED248/SUM($DV248:$EE248)</f>
        <v>#VALUE!</v>
      </c>
      <c r="EO248" s="451" t="e">
        <f>EE248/SUM($DV248:$EE248)</f>
        <v>#VALUE!</v>
      </c>
      <c r="EP248" s="450">
        <f>EP247</f>
        <v>0.080000000000000002</v>
      </c>
      <c r="EQ248" s="450">
        <f>EQ247</f>
        <v>0.014999999999999999</v>
      </c>
      <c r="ER248" s="450">
        <f>ER247</f>
        <v>0.014999999999999999</v>
      </c>
      <c r="ES248" s="450">
        <f>ES247</f>
        <v>0.014999999999999999</v>
      </c>
      <c r="ET248" s="450">
        <f>ET247</f>
        <v>0.014999999999999999</v>
      </c>
      <c r="EU248" s="450">
        <f>EU247</f>
        <v>0.089999999999999997</v>
      </c>
      <c r="EV248" s="450">
        <f>EV247</f>
        <v>0.089999999999999997</v>
      </c>
      <c r="EW248" s="450">
        <f>EW247</f>
        <v>0.089999999999999997</v>
      </c>
      <c r="EX248" s="431" t="str">
        <f>IF(_tag_month_day!AS238="","",_tag_month_day!AS238/100)</f>
        <v/>
      </c>
      <c r="EY248" s="431" t="str">
        <f>IF(_tag_month_day!AT238="","",_tag_month_day!AT238/100)</f>
        <v/>
      </c>
      <c r="EZ248" s="431" t="str">
        <f>IF(_tag_month_day!AU238="","",_tag_month_day!AU238/100)</f>
        <v/>
      </c>
      <c r="FA248" s="431" t="str">
        <f>IF(_tag_month_day!AV238="","",_tag_month_day!AV238/100)</f>
        <v/>
      </c>
      <c r="FB248" s="431" t="str">
        <f>IF(_tag_month_day!AW238="","",_tag_month_day!AW238/100)</f>
        <v/>
      </c>
      <c r="FC248" s="431" t="str">
        <f>IF(_tag_month_day!AX238="","",_tag_month_day!AX238/100)</f>
        <v/>
      </c>
      <c r="FD248" s="449" t="str">
        <f>IF(_tag_month_day!AY238="","",_tag_month_day!AY238/100)</f>
        <v/>
      </c>
      <c r="FE248" s="449" t="str">
        <f>IF(_tag_month_day!AZ238="","",_tag_month_day!AZ238/100)</f>
        <v/>
      </c>
      <c r="FF248" s="449" t="str">
        <f>IF(_tag_month_day!BA238="","",_tag_month_day!BA238/100)</f>
        <v/>
      </c>
      <c r="FG248" s="449" t="str">
        <f>IF(_tag_month_day!BB238="","",_tag_month_day!BB238/100)</f>
        <v/>
      </c>
      <c r="FH248" s="467" t="str">
        <f>IF(_tag_month_day!BC238="","",_tag_month_day!BC238/100)</f>
        <v/>
      </c>
      <c r="FI248" s="449">
        <f>FI247</f>
        <v>0.40999999999999998</v>
      </c>
      <c r="FJ248" s="449">
        <f>FJ247</f>
        <v>0.11</v>
      </c>
      <c r="FK248" s="449">
        <f>FK247</f>
        <v>0.014999999999999999</v>
      </c>
      <c r="FL248" s="449">
        <f>FL247</f>
        <v>0</v>
      </c>
      <c r="FM248" s="467">
        <f>FM247</f>
        <v>0.0001</v>
      </c>
      <c r="FN248" s="449">
        <f>FN247</f>
        <v>0.32000000000000001</v>
      </c>
      <c r="FO248" s="449">
        <f>FO247</f>
        <v>0.20000000000000001</v>
      </c>
      <c r="FP248" s="449">
        <f>FP247</f>
        <v>0.01</v>
      </c>
      <c r="FQ248" s="449">
        <f>FQ247</f>
        <v>0</v>
      </c>
      <c r="FR248" s="467">
        <f>FR247</f>
        <v>0.0001</v>
      </c>
      <c r="FS248" s="449" t="str">
        <f>IF(_tag_month_day!BD238="","",_tag_month_day!BD238/100)</f>
        <v/>
      </c>
      <c r="FT248" s="449" t="str">
        <f>IF(_tag_month_day!BE238="","",_tag_month_day!BE238/100)</f>
        <v/>
      </c>
      <c r="FU248" s="449" t="str">
        <f>IF(_tag_month_day!BF238="","",_tag_month_day!BF238/100)</f>
        <v/>
      </c>
      <c r="FV248" s="449" t="str">
        <f>IF(_tag_month_day!BG238="","",_tag_month_day!BG238/100)</f>
        <v/>
      </c>
      <c r="FW248" s="467" t="str">
        <f>IF(_tag_month_day!BH238="","",_tag_month_day!BH238/100)</f>
        <v/>
      </c>
      <c r="FX248" s="449" t="str">
        <f>IF(_tag_month_day!BI238="","",_tag_month_day!BI238/100)</f>
        <v/>
      </c>
      <c r="FY248" s="449" t="str">
        <f>IF(_tag_month_day!BJ238="","",_tag_month_day!BJ238/100)</f>
        <v/>
      </c>
      <c r="FZ248" s="468" t="str">
        <f>IF(_tag_month_day!BK238="","",_tag_month_day!BK238/100)</f>
        <v/>
      </c>
      <c r="GA248" s="449" t="str">
        <f>IF(_tag_month_day!BL238="","",_tag_month_day!BL238/100)</f>
        <v/>
      </c>
      <c r="GB248" s="467" t="str">
        <f>IF(_tag_month_day!BM238="","",_tag_month_day!BM238/100)</f>
        <v/>
      </c>
      <c r="GC248" s="431" t="str">
        <f>IF(_tag_month_day!BN238="","",_tag_month_day!BN238/100)</f>
        <v/>
      </c>
      <c r="GD248" s="431" t="str">
        <f>IF(_tag_month_day!BO238="","",_tag_month_day!BO238/100)</f>
        <v/>
      </c>
      <c r="GE248" s="431" t="str">
        <f>IF(_tag_month_day!BP238="","",_tag_month_day!BP238/100)</f>
        <v/>
      </c>
      <c r="GF248" s="431" t="str">
        <f>IF(_tag_month_day!BQ238="","",_tag_month_day!BQ238/100)</f>
        <v/>
      </c>
      <c r="GG248" s="431" t="str">
        <f>IF(_tag_month_day!BR238="","",_tag_month_day!BR238/100)</f>
        <v/>
      </c>
      <c r="GH248" s="431" t="str">
        <f>IF(_tag_month_day!BS238="","",_tag_month_day!BS238/100)</f>
        <v/>
      </c>
      <c r="GI248" s="467" t="str">
        <f>IF(_tag_month_day!BT238="","",_tag_month_day!BT238/100)</f>
        <v/>
      </c>
      <c r="GJ248" s="469" t="str">
        <f>IF(_tag_month_day!BU238="","",_tag_month_day!BU238/100)</f>
        <v/>
      </c>
      <c r="GK248" s="470">
        <f>GK247</f>
        <v>0.070000000000000007</v>
      </c>
      <c r="GL248" s="470">
        <f>GL247</f>
        <v>0.029999999999999999</v>
      </c>
      <c r="GM248" s="471" t="str">
        <f>IF(_tag_month_day!BX238="","",_tag_month_day!BX238/100)</f>
        <v/>
      </c>
      <c r="GN248" s="470">
        <f>GN247</f>
        <v>0.070000000000000007</v>
      </c>
      <c r="GO248" s="470">
        <f>GO247</f>
        <v>0.029999999999999999</v>
      </c>
      <c r="GP248" s="470">
        <f>GP247</f>
        <v>0.089999999999999997</v>
      </c>
      <c r="GQ248" s="470">
        <f>GQ247</f>
        <v>0.029999999999999999</v>
      </c>
      <c r="GR248" s="471" t="str">
        <f>IF(_tag_month_day!CA238="","",_tag_month_day!CA238/100)</f>
        <v/>
      </c>
      <c r="GS248" s="472">
        <f>GS247</f>
        <v>0.95299999999999996</v>
      </c>
      <c r="GT248" s="472">
        <f>GT247</f>
        <v>0.55000000000000004</v>
      </c>
      <c r="GU248" s="472">
        <f>GU247</f>
        <v>0.55000000000000004</v>
      </c>
      <c r="GV248" s="472">
        <f>GV247</f>
        <v>0.55000000000000004</v>
      </c>
      <c r="GW248" s="472">
        <f>GW247</f>
        <v>0.5</v>
      </c>
      <c r="GX248" s="472">
        <f>GX247</f>
        <v>0.93500000000000005</v>
      </c>
      <c r="GY248" s="472">
        <f>GY247</f>
        <v>0.14999999999999999</v>
      </c>
      <c r="GZ248" s="472">
        <f>GZ247</f>
        <v>1</v>
      </c>
      <c r="HA248" s="474">
        <f>HA247</f>
        <v>0.047</v>
      </c>
      <c r="HB248" s="474">
        <f>HB247</f>
        <v>0.45000000000000001</v>
      </c>
      <c r="HC248" s="474">
        <f>HC247</f>
        <v>0.45000000000000001</v>
      </c>
      <c r="HD248" s="474">
        <f>HD247</f>
        <v>0.45000000000000001</v>
      </c>
      <c r="HE248" s="474">
        <f>HE247</f>
        <v>0.5</v>
      </c>
      <c r="HF248" s="474">
        <f>HF247</f>
        <v>0.065000000000000002</v>
      </c>
      <c r="HG248" s="474">
        <f>HG247</f>
        <v>0.84999999999999998</v>
      </c>
      <c r="HH248" s="474">
        <f>HH247</f>
        <v>0</v>
      </c>
      <c r="HI248" s="10">
        <f>IF(BZ248&lt;&gt;"",CK248-BV248,0)</f>
        <v>0</v>
      </c>
      <c r="HJ248" s="10" t="e">
        <f>IF(AJ248&gt;0,AH248-AJ248,0)</f>
        <v>#VALUE!</v>
      </c>
      <c r="HK248" s="466">
        <f>HK247</f>
        <v>0.84999999999999998</v>
      </c>
      <c r="HL248" s="424">
        <f>HL247</f>
        <v>550000</v>
      </c>
      <c r="HM248" s="424">
        <f>HM247</f>
        <v>480000</v>
      </c>
      <c r="HN248" s="465" t="e">
        <f>(DJ248*EZ248+DK248*FH248+DL248*FM248+DM248*FR248+DN248*FW248+DO248*GB248+DS248*GI248+DP248*GM248+DR248*GR248)*1000*2</f>
        <v>#VALUE!</v>
      </c>
      <c r="HO248" s="465" t="e">
        <f>HN248*HK248*$HO$2/HL248*1000000</f>
        <v>#VALUE!</v>
      </c>
      <c r="HP248" s="465" t="e">
        <f>HN248*HK248*$HP$2/HM248*1000000</f>
        <v>#VALUE!</v>
      </c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</row>
    <row customFormat="1" ht="15" customHeight="1" r="249" s="0">
      <c r="A249" s="420">
        <v>238</v>
      </c>
      <c r="B249" s="421">
        <f ca="1">IF(D249=D248,B248,IF(D249="夜班",B248+1,B248))</f>
        <v>43595</v>
      </c>
      <c r="C249" s="422">
        <f>C248</f>
        <v>0.041666666666666699</v>
      </c>
      <c r="D249" s="10" t="str">
        <f ca="1">IF(HOUR(G249)&lt;8,"夜班",IF(HOUR(G249)&lt;16,"白班",IF(HOUR(G249)&lt;24,"中班",0)))</f>
        <v>中班</v>
      </c>
      <c r="E249" s="10" t="e">
        <f ca="1">IF(F249=1,"甲",IF(F249=2,"乙",IF(F249=3,"丙",IF(F249=4,"丁",""))))</f>
        <v>#REF!</v>
      </c>
      <c r="F249" s="10" t="e">
        <f ca="1">SUMPRODUCT((成本日报!$A$3:$A$95=计划!B249)*(成本日报!$B$3:$B$95=计划!$D249),成本日报!$C$3:$C$95)</f>
        <v>#REF!</v>
      </c>
      <c r="G249" s="423">
        <f ca="1">G248+C248</f>
        <v>43595.874999999425</v>
      </c>
      <c r="H249" s="423">
        <f ca="1">$G249+$C249/60*10+$C249*0</f>
        <v>43595.88194444387</v>
      </c>
      <c r="I249" s="423">
        <f ca="1">$G249+$C249/60*18+$C249*0</f>
        <v>43595.887499999422</v>
      </c>
      <c r="J249" s="423">
        <f ca="1">$G249+$C249/60*0+$C249*1</f>
        <v>43595.916666666089</v>
      </c>
      <c r="K249" s="423">
        <f ca="1">$G249+$C249/60*30+$C249*2</f>
        <v>43595.979166666097</v>
      </c>
      <c r="L249" s="423">
        <f ca="1">$G249+$C249/60*0+$C249*3</f>
        <v>43595.999999999425</v>
      </c>
      <c r="M249" s="424" t="str">
        <f>IF(_tag_month_day!A239="","",_tag_month_day!A239)</f>
        <v/>
      </c>
      <c r="N249" s="424" t="str">
        <f>IF(_tag_month_day!B239="","",_tag_month_day!B239)</f>
        <v/>
      </c>
      <c r="O249" s="425" t="e">
        <f>IF(M249+N249=0,"",M249+N249)</f>
        <v>#VALUE!</v>
      </c>
      <c r="P249" s="424" t="str">
        <f>IF(_tag_month_day!C239="","",_tag_month_day!C239)</f>
        <v/>
      </c>
      <c r="Q249" s="424" t="str">
        <f>IF(_tag_month_day!D239="","",_tag_month_day!D239)</f>
        <v/>
      </c>
      <c r="R249" s="426" t="str">
        <f>IF(_tag_month_day!CB239="","",_tag_month_day!CB239/100)</f>
        <v/>
      </c>
      <c r="S249" s="427" t="str">
        <f>IF(_tag_month_day!E239="","",_tag_month_day!E239)</f>
        <v/>
      </c>
      <c r="T249" s="427" t="str">
        <f>IF(_tag_month_day!F239="","",_tag_month_day!F239)</f>
        <v/>
      </c>
      <c r="U249" s="428" t="e">
        <f>S249+T249</f>
        <v>#VALUE!</v>
      </c>
      <c r="V249" s="429" t="e">
        <f>U249/AJ249</f>
        <v>#VALUE!</v>
      </c>
      <c r="W249" s="430" t="str">
        <f>IF(_jhy_month_day!A239="","",_jhy_month_day!A239)</f>
        <v/>
      </c>
      <c r="X249" s="431" t="str">
        <f>IF(_jhy_month_day!B239="","",_jhy_month_day!B239/100)</f>
        <v/>
      </c>
      <c r="Y249" s="431" t="str">
        <f>IF(_jhy_month_day!C239="","",_jhy_month_day!C239/100)</f>
        <v/>
      </c>
      <c r="Z249" s="432">
        <f>Z245+1</f>
        <v>60</v>
      </c>
      <c r="AA249" s="433" t="str">
        <f>IF(_tag_month_day!G239="","",_tag_month_day!G239/100)</f>
        <v/>
      </c>
      <c r="AB249" s="433" t="str">
        <f>IF(_tag_month_day!H239="","",_tag_month_day!H239/100)</f>
        <v/>
      </c>
      <c r="AC249" s="434">
        <f>IF(X249="",AC248,BK249*($AV248*X249+$AW248*FD248+$AX248*FI248+$AY248*FN248+$AZ248*FS248+$BA248*FX248+$BG248*GE248)/(AV248*Y249+AX248*FK248+AW248*FF248+AY248*FP248+AZ248*FU248+BA248*FZ248+BG248*GG248+BB248*GK248+BC248*GN248+BD248*GP248))</f>
        <v>1.59963432013121</v>
      </c>
      <c r="AD249" s="435" t="str">
        <f>IF(AC249=AC248,"",AC249-AC248)</f>
        <v/>
      </c>
      <c r="AE249" s="436" t="str">
        <f>IF(1-AF249=0,"",(1-AF249))</f>
        <v/>
      </c>
      <c r="AF249" s="437">
        <v>1</v>
      </c>
      <c r="AG249" s="10" t="str">
        <f>AG248</f>
        <v>8B4</v>
      </c>
      <c r="AH249" s="438" t="str">
        <f>AH248</f>
        <v/>
      </c>
      <c r="AI249" s="424" t="e">
        <f>IF(ROUND(AJ249-AJ248,1)=0,"",AJ249-AJ248)</f>
        <v>#VALUE!</v>
      </c>
      <c r="AJ249" s="10" t="str">
        <f>IF(_tag_month_day!I239="","",_tag_month_day!I239)</f>
        <v/>
      </c>
      <c r="AK249" s="440"/>
      <c r="AL249" s="440"/>
      <c r="AM249" s="440"/>
      <c r="AN249" s="441">
        <f>AN248</f>
        <v>2</v>
      </c>
      <c r="AO249" s="441">
        <f>AO248</f>
        <v>8</v>
      </c>
      <c r="AP249" s="442" t="e">
        <f>(IF(AN249=0,AS248,AS248*(1+AO249/AN249)/(AR249+AO249/AN249)))+AT249</f>
        <v>#VALUE!</v>
      </c>
      <c r="AQ249" s="443" t="str">
        <f>IF(_tag_month_day!J239="","",_tag_month_day!J239/100)</f>
        <v/>
      </c>
      <c r="AR249" s="444">
        <f>AR248</f>
        <v>1.3</v>
      </c>
      <c r="AS249" s="445" t="e">
        <f>AQ249*(AN249*AR249+AO249)/(AN249+AO249)</f>
        <v>#VALUE!</v>
      </c>
      <c r="AT249" s="445" t="e">
        <f>(SUM(BE249:BF249)-SUM(BE248:BF248))*0.05</f>
        <v>#VALUE!</v>
      </c>
      <c r="AU249" s="446" t="str">
        <f>IF(_tag_month_day!CC239="","",IF(_tag_month_day!CC239&gt;0,_tag_month_day!CD239,_tag_month_day!CE239))</f>
        <v/>
      </c>
      <c r="AV249" s="447" t="str">
        <f>IF(_tag_month_day!L239="","",_tag_month_day!L239/100)</f>
        <v/>
      </c>
      <c r="AW249" s="431">
        <f>AW248</f>
        <v>0</v>
      </c>
      <c r="AX249" s="431">
        <f>AX248</f>
        <v>0</v>
      </c>
      <c r="AY249" s="431" t="str">
        <f>IF(_tag_month_day!M239="","",_tag_month_day!M239/100)</f>
        <v/>
      </c>
      <c r="AZ249" s="431" t="str">
        <f>IF(_tag_month_day!N239="","",_tag_month_day!N239/100)</f>
        <v/>
      </c>
      <c r="BA249" s="431" t="str">
        <f>IF(_tag_month_day!O239="","",_tag_month_day!O239/100)</f>
        <v/>
      </c>
      <c r="BB249" s="448" t="str">
        <f>IF(_tag_month_day!P239="","",_tag_month_day!P239/100)</f>
        <v/>
      </c>
      <c r="BC249" s="448">
        <f>BC248</f>
        <v>0</v>
      </c>
      <c r="BD249" s="448" t="str">
        <f>IF(_tag_month_day!Q239="","",_tag_month_day!Q239/100)</f>
        <v/>
      </c>
      <c r="BE249" s="449" t="str">
        <f>IF(_tag_month_day!R239="","",_tag_month_day!R239/100)</f>
        <v/>
      </c>
      <c r="BF249" s="388" t="e">
        <f>(AU249*(100+BE249*100))/(AJ249-AU249)/100</f>
        <v>#VALUE!</v>
      </c>
      <c r="BG249" s="450" t="e">
        <f>BE249+BF249</f>
        <v>#VALUE!</v>
      </c>
      <c r="BH249" s="451" t="e">
        <f>SUM(AV249:BF249)</f>
        <v>#VALUE!</v>
      </c>
      <c r="BI249" s="452" t="e">
        <f>IF(CX249=0,BI248,(DK249*查询!$R$5+DL249*查询!$Q$5+DM249*查询!$N$5+DN249*查询!$O$5+DO249*查询!$P$5)*AF249/CX249)</f>
        <v>#VALUE!</v>
      </c>
      <c r="BJ249" s="452" t="e">
        <f>IF(CX249=0,BJ248,(DP249*查询!$S$5+DQ249*查询!$T$5+DR249*查询!$U$5)*AF249/CX249)</f>
        <v>#VALUE!</v>
      </c>
      <c r="BK249" s="452">
        <f>BK248</f>
        <v>1</v>
      </c>
      <c r="BL249" s="453" t="e">
        <f>SUMPRODUCT((AV249:BA249)*(GS249:GX249))/((GS249:GX249)+SUM(BB249:BD249)*GY249+BG249*GZ249)</f>
        <v>#VALUE!</v>
      </c>
      <c r="BM249" s="453" t="e">
        <f>BK249*($AV249*FB249+$AW249*FD249+$AX249*FI249+$AY249*FN249+$AZ249*FS249+$BA249*FX249+$BG249*GE249)/(AV249*EY249+AX249*FK249+AW249*FF249+AY249*FP249+AZ249*FU249+BA249*FZ249+BG249*GG249+BB249*GK249+BC249*GN249+BD249*GP249)</f>
        <v>#VALUE!</v>
      </c>
      <c r="BN249" s="453" t="e">
        <f>($AV249*FC249+$AX249*FJ249+$AW249*FE249+$AY249*FO249+$AZ249*FT249+$BA249*FY249+$BG249*GF249)/($AV249*FA249+BG249*GH249+BB249*GL249+BC249*GO249+BD249*GQ249+BA249*GA249)</f>
        <v>#VALUE!</v>
      </c>
      <c r="BO249" s="454" t="e">
        <f>SUMPRODUCT(AV249:BA249*GS249:GX249)/(GS249:GX249+(BB249+BC249+BD249)*GY249+BG249)</f>
        <v>#VALUE!</v>
      </c>
      <c r="BP249" s="454" t="e">
        <f>SUMPRODUCT(AV249:BA249*GS249:GX249)/(GS249:GX249+(BB249+BC249+BD249)*GY249+BG249)</f>
        <v>#VALUE!</v>
      </c>
      <c r="BQ249" s="454" t="e">
        <f>SUMPRODUCT(AV249:BA249*GS249:GX249)/(GS249:GX249+(BB249+BC249+BD249)*GY249+BG249)</f>
        <v>#VALUE!</v>
      </c>
      <c r="BR249" s="453" t="str">
        <f>IF(_tag_month_day!T239="","",_tag_month_day!T239)</f>
        <v/>
      </c>
      <c r="BS249" s="453" t="str">
        <f>IF(_tag_month_day!U239="","",_tag_month_day!U239)</f>
        <v/>
      </c>
      <c r="BT249" s="455" t="str">
        <f>IF(CK249="","",IF((CK249&gt;=BV249-0.12)*(CK249&lt;=BV249+0.12),"合格","不合格"))</f>
        <v/>
      </c>
      <c r="BU249" s="456" t="str">
        <f>IF(_tag_month_day!V239="","",_tag_month_day!V239)</f>
        <v/>
      </c>
      <c r="BV249" s="457" t="str">
        <f>IF(_tag_month_day!W239="","",_tag_month_day!W239)</f>
        <v/>
      </c>
      <c r="BW249" s="458" t="str">
        <f>IF(_tag_month_day!X239="","",_tag_month_day!X239)</f>
        <v/>
      </c>
      <c r="BX249" s="458" t="str">
        <f>IF(_tag_month_day!Y239="","",_tag_month_day!Y239)</f>
        <v/>
      </c>
      <c r="BY249" s="459">
        <f ca="1">L249</f>
        <v>43595.999999999425</v>
      </c>
      <c r="BZ249" s="460" t="s">
        <v>429</v>
      </c>
      <c r="CA249" s="461">
        <v>0.024305555555555601</v>
      </c>
      <c r="CB249" s="424" t="str">
        <f>IF(_tag_month_day!Z239="","",_tag_month_day!Z239)</f>
        <v/>
      </c>
      <c r="CC249" s="424" t="str">
        <f>IF(_tag_month_day!AA239="","",_tag_month_day!AA239)</f>
        <v/>
      </c>
      <c r="CD249" s="424" t="str">
        <f>IF(_tag_month_day!AB239="","",_tag_month_day!AB239)</f>
        <v/>
      </c>
      <c r="CE249" s="424" t="str">
        <f>IF(_tag_month_day!AC239="","",_tag_month_day!AC239)</f>
        <v/>
      </c>
      <c r="CF249" s="424" t="str">
        <f>IF(_tag_month_day!AD239="","",_tag_month_day!AD239)</f>
        <v/>
      </c>
      <c r="CG249" s="424" t="str">
        <f>IF(_tag_month_day!AE239="","",_tag_month_day!AE239)</f>
        <v/>
      </c>
      <c r="CH249" s="424" t="str">
        <f>IF(_tag_month_day!AF239="","",_tag_month_day!AF239)</f>
        <v/>
      </c>
      <c r="CI249" s="424" t="str">
        <f>IF(_tag_month_day!AG239="","",_tag_month_day!AG239)</f>
        <v/>
      </c>
      <c r="CJ249" s="424" t="str">
        <f>IF(_tag_month_day!AH239="","",_tag_month_day!AH239)</f>
        <v/>
      </c>
      <c r="CK249" s="424" t="str">
        <f>IF(_tag_month_day!AI239="","",_tag_month_day!AI239)</f>
        <v/>
      </c>
      <c r="CL249" s="4" t="str">
        <f>IF(_tag_month_day!AJ239="","",_tag_month_day!AJ239)</f>
        <v/>
      </c>
      <c r="CM249" s="4" t="str">
        <f>IF(_tag_month_day!AK239="","",_tag_month_day!AK239)</f>
        <v/>
      </c>
      <c r="CN249" s="4" t="str">
        <f>IF(_tag_month_day!AL239="","",_tag_month_day!AL239)</f>
        <v/>
      </c>
      <c r="CO249" s="4" t="str">
        <f>IF(_tag_month_day!AM239="","",_tag_month_day!AM239)</f>
        <v/>
      </c>
      <c r="CP249" s="4" t="str">
        <f>IF(_tag_month_day!AN239="","",_tag_month_day!AN239)</f>
        <v/>
      </c>
      <c r="CQ249" s="4" t="str">
        <f>IF(_tag_month_day!AO239="","",_tag_month_day!AO239)</f>
        <v/>
      </c>
      <c r="CR249" s="462" t="str">
        <f>IF(_tag_month_day!AP239="","",_tag_month_day!AP239)</f>
        <v/>
      </c>
      <c r="CS249" s="463" t="str">
        <f>IF(_tag_month_day!AQ239="","",_tag_month_day!AQ239)</f>
        <v/>
      </c>
      <c r="CT249" s="4" t="str">
        <f>IF(_tag_month_day!AR239="","",_tag_month_day!AR239)</f>
        <v/>
      </c>
      <c r="CU249" s="464" t="e">
        <f>DU249/AJ249</f>
        <v>#VALUE!</v>
      </c>
      <c r="CV249" s="451" t="e">
        <f>BG249/BH249</f>
        <v>#VALUE!</v>
      </c>
      <c r="CW249" s="465" t="e">
        <f>AJ249*(1-CV249)*CU249*AF249</f>
        <v>#VALUE!</v>
      </c>
      <c r="CX249" s="465" t="e">
        <f>CW249*94%</f>
        <v>#VALUE!</v>
      </c>
      <c r="CY249" s="466" t="e">
        <f>IF(CX249=0,0,DS249/(DS249+CX249))</f>
        <v>#VALUE!</v>
      </c>
      <c r="CZ249" s="465" t="e">
        <f>$AJ249*EF249</f>
        <v>#VALUE!</v>
      </c>
      <c r="DA249" s="465" t="e">
        <f>$AJ249*EG249</f>
        <v>#VALUE!</v>
      </c>
      <c r="DB249" s="465" t="e">
        <f>$AJ249*EH249</f>
        <v>#VALUE!</v>
      </c>
      <c r="DC249" s="465" t="e">
        <f>$AJ249*EI249</f>
        <v>#VALUE!</v>
      </c>
      <c r="DD249" s="465" t="e">
        <f>$AJ249*EJ249</f>
        <v>#VALUE!</v>
      </c>
      <c r="DE249" s="465" t="e">
        <f>$AJ249*EK249</f>
        <v>#VALUE!</v>
      </c>
      <c r="DF249" s="465" t="e">
        <f>$AJ249*EL249</f>
        <v>#VALUE!</v>
      </c>
      <c r="DG249" s="465" t="e">
        <f>$AJ249*EM249</f>
        <v>#VALUE!</v>
      </c>
      <c r="DH249" s="465" t="e">
        <f>$AJ249*EN249</f>
        <v>#VALUE!</v>
      </c>
      <c r="DI249" s="465" t="e">
        <f>$AJ249*EO249</f>
        <v>#VALUE!</v>
      </c>
      <c r="DJ249" s="465" t="e">
        <f>CZ249*(1-EP249)</f>
        <v>#VALUE!</v>
      </c>
      <c r="DK249" s="465" t="e">
        <f>DA249*(1-ER249)</f>
        <v>#VALUE!</v>
      </c>
      <c r="DL249" s="465" t="e">
        <f>DB249*(1-EQ249)</f>
        <v>#VALUE!</v>
      </c>
      <c r="DM249" s="465" t="e">
        <f>DC249*(1-ES249)</f>
        <v>#VALUE!</v>
      </c>
      <c r="DN249" s="465" t="e">
        <f>DD249*(1-ET249)</f>
        <v>#VALUE!</v>
      </c>
      <c r="DO249" s="465" t="e">
        <f>DE249</f>
        <v>#VALUE!</v>
      </c>
      <c r="DP249" s="465" t="e">
        <f>DF249*(1-EU249)</f>
        <v>#VALUE!</v>
      </c>
      <c r="DQ249" s="465" t="e">
        <f>DG249*(1-EV249)</f>
        <v>#VALUE!</v>
      </c>
      <c r="DR249" s="465" t="e">
        <f>DH249*(1-EW249)</f>
        <v>#VALUE!</v>
      </c>
      <c r="DS249" s="465" t="e">
        <f>DI249</f>
        <v>#VALUE!</v>
      </c>
      <c r="DT249" s="465" t="e">
        <f>SUM(DJ249:DS249)</f>
        <v>#VALUE!</v>
      </c>
      <c r="DU249" s="465" t="e">
        <f>(GS249:GX249)+(DP249+DQ249+DR249)*GY249+DS249</f>
        <v>#VALUE!</v>
      </c>
      <c r="DV249" s="451" t="e">
        <f>AV249/$BH249/(1-EP249)</f>
        <v>#VALUE!</v>
      </c>
      <c r="DW249" s="451" t="e">
        <f>AW249/$BH249/(1-ER249)</f>
        <v>#VALUE!</v>
      </c>
      <c r="DX249" s="451" t="e">
        <f>AX249/$BH249/(1-EQ249)</f>
        <v>#VALUE!</v>
      </c>
      <c r="DY249" s="451" t="e">
        <f>AY249/$BH249/(1-ES249)</f>
        <v>#VALUE!</v>
      </c>
      <c r="DZ249" s="451" t="e">
        <f>AZ249/$BH249/(1-ET249)</f>
        <v>#VALUE!</v>
      </c>
      <c r="EA249" s="451" t="e">
        <f>BA249/$BH249/(1-AX249)</f>
        <v>#VALUE!</v>
      </c>
      <c r="EB249" s="451" t="e">
        <f>BB249/$BH249/(1-EU249)</f>
        <v>#VALUE!</v>
      </c>
      <c r="EC249" s="451" t="e">
        <f>BC249/$BH249/(1-EV249)</f>
        <v>#VALUE!</v>
      </c>
      <c r="ED249" s="451" t="e">
        <f>BD249/$BH249/(1-EW249)</f>
        <v>#VALUE!</v>
      </c>
      <c r="EE249" s="451" t="e">
        <f>BG249/BH249</f>
        <v>#VALUE!</v>
      </c>
      <c r="EF249" s="451" t="e">
        <f>DV249/SUM($DV249:$EE249)</f>
        <v>#VALUE!</v>
      </c>
      <c r="EG249" s="451" t="e">
        <f>DW249/SUM($DV249:$EE249)</f>
        <v>#VALUE!</v>
      </c>
      <c r="EH249" s="451" t="e">
        <f>DX249/SUM($DV249:$EE249)</f>
        <v>#VALUE!</v>
      </c>
      <c r="EI249" s="451" t="e">
        <f>DY249/SUM($DV249:$EE249)</f>
        <v>#VALUE!</v>
      </c>
      <c r="EJ249" s="451" t="e">
        <f>DZ249/SUM($DV249:$EE249)</f>
        <v>#VALUE!</v>
      </c>
      <c r="EK249" s="451" t="e">
        <f>EA249/SUM($DV249:$EE249)</f>
        <v>#VALUE!</v>
      </c>
      <c r="EL249" s="451" t="e">
        <f>EB249/SUM($DV249:$EE249)</f>
        <v>#VALUE!</v>
      </c>
      <c r="EM249" s="451" t="e">
        <f>EC249/SUM($DV249:$EE249)</f>
        <v>#VALUE!</v>
      </c>
      <c r="EN249" s="451" t="e">
        <f>ED249/SUM($DV249:$EE249)</f>
        <v>#VALUE!</v>
      </c>
      <c r="EO249" s="451" t="e">
        <f>EE249/SUM($DV249:$EE249)</f>
        <v>#VALUE!</v>
      </c>
      <c r="EP249" s="450">
        <f>EP248</f>
        <v>0.080000000000000002</v>
      </c>
      <c r="EQ249" s="450">
        <f>EQ248</f>
        <v>0.014999999999999999</v>
      </c>
      <c r="ER249" s="450">
        <f>ER248</f>
        <v>0.014999999999999999</v>
      </c>
      <c r="ES249" s="450">
        <f>ES248</f>
        <v>0.014999999999999999</v>
      </c>
      <c r="ET249" s="450">
        <f>ET248</f>
        <v>0.014999999999999999</v>
      </c>
      <c r="EU249" s="450">
        <f>EU248</f>
        <v>0.089999999999999997</v>
      </c>
      <c r="EV249" s="450">
        <f>EV248</f>
        <v>0.089999999999999997</v>
      </c>
      <c r="EW249" s="450">
        <f>EW248</f>
        <v>0.089999999999999997</v>
      </c>
      <c r="EX249" s="431" t="str">
        <f>IF(_tag_month_day!AS239="","",_tag_month_day!AS239/100)</f>
        <v/>
      </c>
      <c r="EY249" s="431" t="str">
        <f>IF(_tag_month_day!AT239="","",_tag_month_day!AT239/100)</f>
        <v/>
      </c>
      <c r="EZ249" s="431" t="str">
        <f>IF(_tag_month_day!AU239="","",_tag_month_day!AU239/100)</f>
        <v/>
      </c>
      <c r="FA249" s="431" t="str">
        <f>IF(_tag_month_day!AV239="","",_tag_month_day!AV239/100)</f>
        <v/>
      </c>
      <c r="FB249" s="431" t="str">
        <f>IF(_tag_month_day!AW239="","",_tag_month_day!AW239/100)</f>
        <v/>
      </c>
      <c r="FC249" s="431" t="str">
        <f>IF(_tag_month_day!AX239="","",_tag_month_day!AX239/100)</f>
        <v/>
      </c>
      <c r="FD249" s="449" t="str">
        <f>IF(_tag_month_day!AY239="","",_tag_month_day!AY239/100)</f>
        <v/>
      </c>
      <c r="FE249" s="449" t="str">
        <f>IF(_tag_month_day!AZ239="","",_tag_month_day!AZ239/100)</f>
        <v/>
      </c>
      <c r="FF249" s="449" t="str">
        <f>IF(_tag_month_day!BA239="","",_tag_month_day!BA239/100)</f>
        <v/>
      </c>
      <c r="FG249" s="449" t="str">
        <f>IF(_tag_month_day!BB239="","",_tag_month_day!BB239/100)</f>
        <v/>
      </c>
      <c r="FH249" s="467" t="str">
        <f>IF(_tag_month_day!BC239="","",_tag_month_day!BC239/100)</f>
        <v/>
      </c>
      <c r="FI249" s="449">
        <f>FI248</f>
        <v>0.40999999999999998</v>
      </c>
      <c r="FJ249" s="449">
        <f>FJ248</f>
        <v>0.11</v>
      </c>
      <c r="FK249" s="449">
        <f>FK248</f>
        <v>0.014999999999999999</v>
      </c>
      <c r="FL249" s="449">
        <f>FL248</f>
        <v>0</v>
      </c>
      <c r="FM249" s="467">
        <f>FM248</f>
        <v>0.0001</v>
      </c>
      <c r="FN249" s="449">
        <f>FN248</f>
        <v>0.32000000000000001</v>
      </c>
      <c r="FO249" s="449">
        <f>FO248</f>
        <v>0.20000000000000001</v>
      </c>
      <c r="FP249" s="449">
        <f>FP248</f>
        <v>0.01</v>
      </c>
      <c r="FQ249" s="449">
        <f>FQ248</f>
        <v>0</v>
      </c>
      <c r="FR249" s="467">
        <f>FR248</f>
        <v>0.0001</v>
      </c>
      <c r="FS249" s="449" t="str">
        <f>IF(_tag_month_day!BD239="","",_tag_month_day!BD239/100)</f>
        <v/>
      </c>
      <c r="FT249" s="449" t="str">
        <f>IF(_tag_month_day!BE239="","",_tag_month_day!BE239/100)</f>
        <v/>
      </c>
      <c r="FU249" s="449" t="str">
        <f>IF(_tag_month_day!BF239="","",_tag_month_day!BF239/100)</f>
        <v/>
      </c>
      <c r="FV249" s="449" t="str">
        <f>IF(_tag_month_day!BG239="","",_tag_month_day!BG239/100)</f>
        <v/>
      </c>
      <c r="FW249" s="467" t="str">
        <f>IF(_tag_month_day!BH239="","",_tag_month_day!BH239/100)</f>
        <v/>
      </c>
      <c r="FX249" s="449" t="str">
        <f>IF(_tag_month_day!BI239="","",_tag_month_day!BI239/100)</f>
        <v/>
      </c>
      <c r="FY249" s="449" t="str">
        <f>IF(_tag_month_day!BJ239="","",_tag_month_day!BJ239/100)</f>
        <v/>
      </c>
      <c r="FZ249" s="468" t="str">
        <f>IF(_tag_month_day!BK239="","",_tag_month_day!BK239/100)</f>
        <v/>
      </c>
      <c r="GA249" s="449" t="str">
        <f>IF(_tag_month_day!BL239="","",_tag_month_day!BL239/100)</f>
        <v/>
      </c>
      <c r="GB249" s="467" t="str">
        <f>IF(_tag_month_day!BM239="","",_tag_month_day!BM239/100)</f>
        <v/>
      </c>
      <c r="GC249" s="431" t="str">
        <f>IF(_tag_month_day!BN239="","",_tag_month_day!BN239/100)</f>
        <v/>
      </c>
      <c r="GD249" s="431" t="str">
        <f>IF(_tag_month_day!BO239="","",_tag_month_day!BO239/100)</f>
        <v/>
      </c>
      <c r="GE249" s="431" t="str">
        <f>IF(_tag_month_day!BP239="","",_tag_month_day!BP239/100)</f>
        <v/>
      </c>
      <c r="GF249" s="431" t="str">
        <f>IF(_tag_month_day!BQ239="","",_tag_month_day!BQ239/100)</f>
        <v/>
      </c>
      <c r="GG249" s="431" t="str">
        <f>IF(_tag_month_day!BR239="","",_tag_month_day!BR239/100)</f>
        <v/>
      </c>
      <c r="GH249" s="431" t="str">
        <f>IF(_tag_month_day!BS239="","",_tag_month_day!BS239/100)</f>
        <v/>
      </c>
      <c r="GI249" s="467" t="str">
        <f>IF(_tag_month_day!BT239="","",_tag_month_day!BT239/100)</f>
        <v/>
      </c>
      <c r="GJ249" s="469" t="str">
        <f>IF(_tag_month_day!BU239="","",_tag_month_day!BU239/100)</f>
        <v/>
      </c>
      <c r="GK249" s="470">
        <f>GK248</f>
        <v>0.070000000000000007</v>
      </c>
      <c r="GL249" s="470">
        <f>GL248</f>
        <v>0.029999999999999999</v>
      </c>
      <c r="GM249" s="471" t="str">
        <f>IF(_tag_month_day!BX239="","",_tag_month_day!BX239/100)</f>
        <v/>
      </c>
      <c r="GN249" s="470">
        <f>GN248</f>
        <v>0.070000000000000007</v>
      </c>
      <c r="GO249" s="470">
        <f>GO248</f>
        <v>0.029999999999999999</v>
      </c>
      <c r="GP249" s="470">
        <f>GP248</f>
        <v>0.089999999999999997</v>
      </c>
      <c r="GQ249" s="470">
        <f>GQ248</f>
        <v>0.029999999999999999</v>
      </c>
      <c r="GR249" s="471" t="str">
        <f>IF(_tag_month_day!CA239="","",_tag_month_day!CA239/100)</f>
        <v/>
      </c>
      <c r="GS249" s="472">
        <f>GS248</f>
        <v>0.95299999999999996</v>
      </c>
      <c r="GT249" s="472">
        <f>GT248</f>
        <v>0.55000000000000004</v>
      </c>
      <c r="GU249" s="472">
        <f>GU248</f>
        <v>0.55000000000000004</v>
      </c>
      <c r="GV249" s="472">
        <f>GV248</f>
        <v>0.55000000000000004</v>
      </c>
      <c r="GW249" s="472">
        <f>GW248</f>
        <v>0.5</v>
      </c>
      <c r="GX249" s="472">
        <f>GX248</f>
        <v>0.93500000000000005</v>
      </c>
      <c r="GY249" s="472">
        <f>GY248</f>
        <v>0.14999999999999999</v>
      </c>
      <c r="GZ249" s="472">
        <f>GZ248</f>
        <v>1</v>
      </c>
      <c r="HA249" s="474">
        <f>HA248</f>
        <v>0.047</v>
      </c>
      <c r="HB249" s="474">
        <f>HB248</f>
        <v>0.45000000000000001</v>
      </c>
      <c r="HC249" s="474">
        <f>HC248</f>
        <v>0.45000000000000001</v>
      </c>
      <c r="HD249" s="474">
        <f>HD248</f>
        <v>0.45000000000000001</v>
      </c>
      <c r="HE249" s="474">
        <f>HE248</f>
        <v>0.5</v>
      </c>
      <c r="HF249" s="474">
        <f>HF248</f>
        <v>0.065000000000000002</v>
      </c>
      <c r="HG249" s="474">
        <f>HG248</f>
        <v>0.84999999999999998</v>
      </c>
      <c r="HH249" s="474">
        <f>HH248</f>
        <v>0</v>
      </c>
      <c r="HI249" s="10" t="e">
        <f>IF(BZ249&lt;&gt;"",CK249-BV249,0)</f>
        <v>#VALUE!</v>
      </c>
      <c r="HJ249" s="10" t="e">
        <f>IF(AJ249&gt;0,AH249-AJ249,0)</f>
        <v>#VALUE!</v>
      </c>
      <c r="HK249" s="466">
        <f>HK248</f>
        <v>0.84999999999999998</v>
      </c>
      <c r="HL249" s="424">
        <f>HL248</f>
        <v>550000</v>
      </c>
      <c r="HM249" s="424">
        <f>HM248</f>
        <v>480000</v>
      </c>
      <c r="HN249" s="465" t="e">
        <f>(DJ249*EZ249+DK249*FH249+DL249*FM249+DM249*FR249+DN249*FW249+DO249*GB249+DS249*GI249+DP249*GM249+DR249*GR249)*1000*2</f>
        <v>#VALUE!</v>
      </c>
      <c r="HO249" s="465" t="e">
        <f>HN249*HK249*$HO$2/HL249*1000000</f>
        <v>#VALUE!</v>
      </c>
      <c r="HP249" s="465" t="e">
        <f>HN249*HK249*$HP$2/HM249*1000000</f>
        <v>#VALUE!</v>
      </c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</row>
    <row customFormat="1" r="250" s="0">
      <c r="A250" s="420">
        <v>239</v>
      </c>
      <c r="B250" s="421">
        <f ca="1">IF(D250=D249,B249,IF(D250="夜班",B249+1,B249))</f>
        <v>43595</v>
      </c>
      <c r="C250" s="422">
        <f>C249</f>
        <v>0.041666666666666699</v>
      </c>
      <c r="D250" s="10" t="str">
        <f ca="1">IF(HOUR(G250)&lt;8,"夜班",IF(HOUR(G250)&lt;16,"白班",IF(HOUR(G250)&lt;24,"中班",0)))</f>
        <v>中班</v>
      </c>
      <c r="E250" s="10" t="e">
        <f ca="1">IF(F250=1,"甲",IF(F250=2,"乙",IF(F250=3,"丙",IF(F250=4,"丁",""))))</f>
        <v>#REF!</v>
      </c>
      <c r="F250" s="10" t="e">
        <f ca="1">SUMPRODUCT((成本日报!$A$3:$A$95=计划!B250)*(成本日报!$B$3:$B$95=计划!$D250),成本日报!$C$3:$C$95)</f>
        <v>#REF!</v>
      </c>
      <c r="G250" s="423">
        <f ca="1">G249+C249</f>
        <v>43595.916666666089</v>
      </c>
      <c r="H250" s="423">
        <f ca="1">$G250+$C250/60*10+$C250*0</f>
        <v>43595.923611110535</v>
      </c>
      <c r="I250" s="423">
        <f ca="1">$G250+$C250/60*18+$C250*0</f>
        <v>43595.929166666087</v>
      </c>
      <c r="J250" s="423">
        <f ca="1">$G250+$C250/60*0+$C250*1</f>
        <v>43595.958333332754</v>
      </c>
      <c r="K250" s="423">
        <f ca="1">$G250+$C250/60*30+$C250*2</f>
        <v>43596.020833332761</v>
      </c>
      <c r="L250" s="423">
        <f ca="1">$G250+$C250/60*0+$C250*3</f>
        <v>43596.041666666089</v>
      </c>
      <c r="M250" s="424" t="str">
        <f>IF(_tag_month_day!A240="","",_tag_month_day!A240)</f>
        <v/>
      </c>
      <c r="N250" s="424" t="str">
        <f>IF(_tag_month_day!B240="","",_tag_month_day!B240)</f>
        <v/>
      </c>
      <c r="O250" s="425" t="e">
        <f>IF(M250+N250=0,"",M250+N250)</f>
        <v>#VALUE!</v>
      </c>
      <c r="P250" s="424" t="str">
        <f>IF(_tag_month_day!C240="","",_tag_month_day!C240)</f>
        <v/>
      </c>
      <c r="Q250" s="424" t="str">
        <f>IF(_tag_month_day!D240="","",_tag_month_day!D240)</f>
        <v/>
      </c>
      <c r="R250" s="426" t="str">
        <f>IF(_tag_month_day!CB240="","",_tag_month_day!CB240/100)</f>
        <v/>
      </c>
      <c r="S250" s="427" t="str">
        <f>IF(_tag_month_day!E240="","",_tag_month_day!E240)</f>
        <v/>
      </c>
      <c r="T250" s="427" t="str">
        <f>IF(_tag_month_day!F240="","",_tag_month_day!F240)</f>
        <v/>
      </c>
      <c r="U250" s="428" t="e">
        <f>S250+T250</f>
        <v>#VALUE!</v>
      </c>
      <c r="V250" s="429" t="e">
        <f>U250/AJ250</f>
        <v>#VALUE!</v>
      </c>
      <c r="W250" s="430" t="str">
        <f>IF(_jhy_month_day!A240="","",_jhy_month_day!A240)</f>
        <v/>
      </c>
      <c r="X250" s="431" t="str">
        <f>IF(_jhy_month_day!B240="","",_jhy_month_day!B240/100)</f>
        <v/>
      </c>
      <c r="Y250" s="431" t="str">
        <f>IF(_jhy_month_day!C240="","",_jhy_month_day!C240/100)</f>
        <v/>
      </c>
      <c r="Z250" s="432">
        <f>Z246+1</f>
        <v>60</v>
      </c>
      <c r="AA250" s="433" t="str">
        <f>IF(_tag_month_day!G240="","",_tag_month_day!G240/100)</f>
        <v/>
      </c>
      <c r="AB250" s="433" t="str">
        <f>IF(_tag_month_day!H240="","",_tag_month_day!H240/100)</f>
        <v/>
      </c>
      <c r="AC250" s="434">
        <f>IF(X250="",AC249,BK250*($AV249*X250+$AW249*FD249+$AX249*FI249+$AY249*FN249+$AZ249*FS249+$BA249*FX249+$BG249*GE249)/(AV249*Y250+AX249*FK249+AW249*FF249+AY249*FP249+AZ249*FU249+BA249*FZ249+BG249*GG249+BB249*GK249+BC249*GN249+BD249*GP249))</f>
        <v>1.59963432013121</v>
      </c>
      <c r="AD250" s="435" t="str">
        <f>IF(AC250=AC249,"",AC250-AC249)</f>
        <v/>
      </c>
      <c r="AE250" s="436" t="str">
        <f>IF(1-AF250=0,"",(1-AF250))</f>
        <v/>
      </c>
      <c r="AF250" s="437">
        <v>1</v>
      </c>
      <c r="AG250" s="10" t="str">
        <f>AG249</f>
        <v>8B4</v>
      </c>
      <c r="AH250" s="438" t="str">
        <f>AH249</f>
        <v/>
      </c>
      <c r="AI250" s="424" t="e">
        <f>IF(ROUND(AJ250-AJ249,1)=0,"",AJ250-AJ249)</f>
        <v>#VALUE!</v>
      </c>
      <c r="AJ250" s="10" t="str">
        <f>IF(_tag_month_day!I240="","",_tag_month_day!I240)</f>
        <v/>
      </c>
      <c r="AK250" s="440"/>
      <c r="AL250" s="440"/>
      <c r="AM250" s="440"/>
      <c r="AN250" s="441">
        <f>AN249</f>
        <v>2</v>
      </c>
      <c r="AO250" s="441">
        <f>AO249</f>
        <v>8</v>
      </c>
      <c r="AP250" s="442" t="e">
        <f>(IF(AN250=0,AS249,AS249*(1+AO250/AN250)/(AR250+AO250/AN250)))+AT250</f>
        <v>#VALUE!</v>
      </c>
      <c r="AQ250" s="443" t="str">
        <f>IF(_tag_month_day!J240="","",_tag_month_day!J240/100)</f>
        <v/>
      </c>
      <c r="AR250" s="444">
        <f>AR249</f>
        <v>1.3</v>
      </c>
      <c r="AS250" s="445" t="e">
        <f>AQ250*(AN250*AR250+AO250)/(AN250+AO250)</f>
        <v>#VALUE!</v>
      </c>
      <c r="AT250" s="445" t="e">
        <f>(SUM(BE250:BF250)-SUM(BE249:BF249))*0.05</f>
        <v>#VALUE!</v>
      </c>
      <c r="AU250" s="446" t="str">
        <f>IF(_tag_month_day!CC240="","",IF(_tag_month_day!CC240&gt;0,_tag_month_day!CD240,_tag_month_day!CE240))</f>
        <v/>
      </c>
      <c r="AV250" s="447" t="str">
        <f>IF(_tag_month_day!L240="","",_tag_month_day!L240/100)</f>
        <v/>
      </c>
      <c r="AW250" s="431">
        <f>AW249</f>
        <v>0</v>
      </c>
      <c r="AX250" s="431">
        <f>AX249</f>
        <v>0</v>
      </c>
      <c r="AY250" s="431" t="str">
        <f>IF(_tag_month_day!M240="","",_tag_month_day!M240/100)</f>
        <v/>
      </c>
      <c r="AZ250" s="431" t="str">
        <f>IF(_tag_month_day!N240="","",_tag_month_day!N240/100)</f>
        <v/>
      </c>
      <c r="BA250" s="431" t="str">
        <f>IF(_tag_month_day!O240="","",_tag_month_day!O240/100)</f>
        <v/>
      </c>
      <c r="BB250" s="448" t="str">
        <f>IF(_tag_month_day!P240="","",_tag_month_day!P240/100)</f>
        <v/>
      </c>
      <c r="BC250" s="448">
        <f>BC249</f>
        <v>0</v>
      </c>
      <c r="BD250" s="448" t="str">
        <f>IF(_tag_month_day!Q240="","",_tag_month_day!Q240/100)</f>
        <v/>
      </c>
      <c r="BE250" s="449" t="str">
        <f>IF(_tag_month_day!R240="","",_tag_month_day!R240/100)</f>
        <v/>
      </c>
      <c r="BF250" s="388" t="e">
        <f>(AU250*(100+BE250*100))/(AJ250-AU250)/100</f>
        <v>#VALUE!</v>
      </c>
      <c r="BG250" s="450" t="e">
        <f>BE250+BF250</f>
        <v>#VALUE!</v>
      </c>
      <c r="BH250" s="451" t="e">
        <f>SUM(AV250:BF250)</f>
        <v>#VALUE!</v>
      </c>
      <c r="BI250" s="452" t="e">
        <f>IF(CX250=0,BI249,(DK250*查询!$R$5+DL250*查询!$Q$5+DM250*查询!$N$5+DN250*查询!$O$5+DO250*查询!$P$5)*AF250/CX250)</f>
        <v>#VALUE!</v>
      </c>
      <c r="BJ250" s="452" t="e">
        <f>IF(CX250=0,BJ249,(DP250*查询!$S$5+DQ250*查询!$T$5+DR250*查询!$U$5)*AF250/CX250)</f>
        <v>#VALUE!</v>
      </c>
      <c r="BK250" s="452">
        <f>BK249</f>
        <v>1</v>
      </c>
      <c r="BL250" s="453" t="e">
        <f>SUMPRODUCT((AV250:BA250)*(GS250:GX250))/((GS250:GX250)+SUM(BB250:BD250)*GY250+BG250*GZ250)</f>
        <v>#VALUE!</v>
      </c>
      <c r="BM250" s="453" t="e">
        <f>BK250*($AV250*FB250+$AW250*FD250+$AX250*FI250+$AY250*FN250+$AZ250*FS250+$BA250*FX250+$BG250*GE250)/(AV250*EY250+AX250*FK250+AW250*FF250+AY250*FP250+AZ250*FU250+BA250*FZ250+BG250*GG250+BB250*GK250+BC250*GN250+BD250*GP250)</f>
        <v>#VALUE!</v>
      </c>
      <c r="BN250" s="453" t="e">
        <f>($AV250*FC250+$AX250*FJ250+$AW250*FE250+$AY250*FO250+$AZ250*FT250+$BA250*FY250+$BG250*GF250)/($AV250*FA250+BG250*GH250+BB250*GL250+BC250*GO250+BD250*GQ250+BA250*GA250)</f>
        <v>#VALUE!</v>
      </c>
      <c r="BO250" s="454" t="e">
        <f>SUMPRODUCT(AV250:BA250*GS250:GX250)/(GS250:GX250+(BB250+BC250+BD250)*GY250+BG250)</f>
        <v>#VALUE!</v>
      </c>
      <c r="BP250" s="454" t="e">
        <f>SUMPRODUCT(AV250:BA250*GS250:GX250)/(GS250:GX250+(BB250+BC250+BD250)*GY250+BG250)</f>
        <v>#VALUE!</v>
      </c>
      <c r="BQ250" s="454" t="e">
        <f>SUMPRODUCT(AV250:BA250*GS250:GX250)/(GS250:GX250+(BB250+BC250+BD250)*GY250+BG250)</f>
        <v>#VALUE!</v>
      </c>
      <c r="BR250" s="453" t="str">
        <f>IF(_tag_month_day!T240="","",_tag_month_day!T240)</f>
        <v/>
      </c>
      <c r="BS250" s="453" t="str">
        <f>IF(_tag_month_day!U240="","",_tag_month_day!U240)</f>
        <v/>
      </c>
      <c r="BT250" s="455" t="str">
        <f>IF(CK250="","",IF((CK250&gt;=BV250-0.12)*(CK250&lt;=BV250+0.12),"合格","不合格"))</f>
        <v/>
      </c>
      <c r="BU250" s="456" t="str">
        <f>IF(_tag_month_day!V240="","",_tag_month_day!V240)</f>
        <v/>
      </c>
      <c r="BV250" s="457" t="str">
        <f>IF(_tag_month_day!W240="","",_tag_month_day!W240)</f>
        <v/>
      </c>
      <c r="BW250" s="458" t="str">
        <f>IF(_tag_month_day!X240="","",_tag_month_day!X240)</f>
        <v/>
      </c>
      <c r="BX250" s="458" t="str">
        <f>IF(_tag_month_day!Y240="","",_tag_month_day!Y240)</f>
        <v/>
      </c>
      <c r="BY250" s="459">
        <f ca="1">L250</f>
        <v>43596.041666666089</v>
      </c>
      <c r="BZ250" s="460"/>
      <c r="CA250" s="461"/>
      <c r="CB250" s="424" t="str">
        <f>IF(_tag_month_day!Z240="","",_tag_month_day!Z240)</f>
        <v/>
      </c>
      <c r="CC250" s="424" t="str">
        <f>IF(_tag_month_day!AA240="","",_tag_month_day!AA240)</f>
        <v/>
      </c>
      <c r="CD250" s="424" t="str">
        <f>IF(_tag_month_day!AB240="","",_tag_month_day!AB240)</f>
        <v/>
      </c>
      <c r="CE250" s="424" t="str">
        <f>IF(_tag_month_day!AC240="","",_tag_month_day!AC240)</f>
        <v/>
      </c>
      <c r="CF250" s="424" t="str">
        <f>IF(_tag_month_day!AD240="","",_tag_month_day!AD240)</f>
        <v/>
      </c>
      <c r="CG250" s="424" t="str">
        <f>IF(_tag_month_day!AE240="","",_tag_month_day!AE240)</f>
        <v/>
      </c>
      <c r="CH250" s="424" t="str">
        <f>IF(_tag_month_day!AF240="","",_tag_month_day!AF240)</f>
        <v/>
      </c>
      <c r="CI250" s="424" t="str">
        <f>IF(_tag_month_day!AG240="","",_tag_month_day!AG240)</f>
        <v/>
      </c>
      <c r="CJ250" s="424" t="str">
        <f>IF(_tag_month_day!AH240="","",_tag_month_day!AH240)</f>
        <v/>
      </c>
      <c r="CK250" s="424" t="str">
        <f>IF(_tag_month_day!AI240="","",_tag_month_day!AI240)</f>
        <v/>
      </c>
      <c r="CL250" s="4" t="str">
        <f>IF(_tag_month_day!AJ240="","",_tag_month_day!AJ240)</f>
        <v/>
      </c>
      <c r="CM250" s="4" t="str">
        <f>IF(_tag_month_day!AK240="","",_tag_month_day!AK240)</f>
        <v/>
      </c>
      <c r="CN250" s="4" t="str">
        <f>IF(_tag_month_day!AL240="","",_tag_month_day!AL240)</f>
        <v/>
      </c>
      <c r="CO250" s="4" t="str">
        <f>IF(_tag_month_day!AM240="","",_tag_month_day!AM240)</f>
        <v/>
      </c>
      <c r="CP250" s="4" t="str">
        <f>IF(_tag_month_day!AN240="","",_tag_month_day!AN240)</f>
        <v/>
      </c>
      <c r="CQ250" s="4" t="str">
        <f>IF(_tag_month_day!AO240="","",_tag_month_day!AO240)</f>
        <v/>
      </c>
      <c r="CR250" s="462" t="str">
        <f>IF(_tag_month_day!AP240="","",_tag_month_day!AP240)</f>
        <v/>
      </c>
      <c r="CS250" s="463" t="str">
        <f>IF(_tag_month_day!AQ240="","",_tag_month_day!AQ240)</f>
        <v/>
      </c>
      <c r="CT250" s="4" t="str">
        <f>IF(_tag_month_day!AR240="","",_tag_month_day!AR240)</f>
        <v/>
      </c>
      <c r="CU250" s="464" t="e">
        <f>DU250/AJ250</f>
        <v>#VALUE!</v>
      </c>
      <c r="CV250" s="451" t="e">
        <f>BG250/BH250</f>
        <v>#VALUE!</v>
      </c>
      <c r="CW250" s="465" t="e">
        <f>AJ250*(1-CV250)*CU250*AF250</f>
        <v>#VALUE!</v>
      </c>
      <c r="CX250" s="465" t="e">
        <f>CW250*94%</f>
        <v>#VALUE!</v>
      </c>
      <c r="CY250" s="466" t="e">
        <f>IF(CX250=0,0,DS250/(DS250+CX250))</f>
        <v>#VALUE!</v>
      </c>
      <c r="CZ250" s="465" t="e">
        <f>$AJ250*EF250</f>
        <v>#VALUE!</v>
      </c>
      <c r="DA250" s="465" t="e">
        <f>$AJ250*EG250</f>
        <v>#VALUE!</v>
      </c>
      <c r="DB250" s="465" t="e">
        <f>$AJ250*EH250</f>
        <v>#VALUE!</v>
      </c>
      <c r="DC250" s="465" t="e">
        <f>$AJ250*EI250</f>
        <v>#VALUE!</v>
      </c>
      <c r="DD250" s="465" t="e">
        <f>$AJ250*EJ250</f>
        <v>#VALUE!</v>
      </c>
      <c r="DE250" s="465" t="e">
        <f>$AJ250*EK250</f>
        <v>#VALUE!</v>
      </c>
      <c r="DF250" s="465" t="e">
        <f>$AJ250*EL250</f>
        <v>#VALUE!</v>
      </c>
      <c r="DG250" s="465" t="e">
        <f>$AJ250*EM250</f>
        <v>#VALUE!</v>
      </c>
      <c r="DH250" s="465" t="e">
        <f>$AJ250*EN250</f>
        <v>#VALUE!</v>
      </c>
      <c r="DI250" s="465" t="e">
        <f>$AJ250*EO250</f>
        <v>#VALUE!</v>
      </c>
      <c r="DJ250" s="465" t="e">
        <f>CZ250*(1-EP250)</f>
        <v>#VALUE!</v>
      </c>
      <c r="DK250" s="465" t="e">
        <f>DA250*(1-ER250)</f>
        <v>#VALUE!</v>
      </c>
      <c r="DL250" s="465" t="e">
        <f>DB250*(1-EQ250)</f>
        <v>#VALUE!</v>
      </c>
      <c r="DM250" s="465" t="e">
        <f>DC250*(1-ES250)</f>
        <v>#VALUE!</v>
      </c>
      <c r="DN250" s="465" t="e">
        <f>DD250*(1-ET250)</f>
        <v>#VALUE!</v>
      </c>
      <c r="DO250" s="465" t="e">
        <f>DE250</f>
        <v>#VALUE!</v>
      </c>
      <c r="DP250" s="465" t="e">
        <f>DF250*(1-EU250)</f>
        <v>#VALUE!</v>
      </c>
      <c r="DQ250" s="465" t="e">
        <f>DG250*(1-EV250)</f>
        <v>#VALUE!</v>
      </c>
      <c r="DR250" s="465" t="e">
        <f>DH250*(1-EW250)</f>
        <v>#VALUE!</v>
      </c>
      <c r="DS250" s="465" t="e">
        <f>DI250</f>
        <v>#VALUE!</v>
      </c>
      <c r="DT250" s="465" t="e">
        <f>SUM(DJ250:DS250)</f>
        <v>#VALUE!</v>
      </c>
      <c r="DU250" s="465" t="e">
        <f>(GS250:GX250)+(DP250+DQ250+DR250)*GY250+DS250</f>
        <v>#VALUE!</v>
      </c>
      <c r="DV250" s="451" t="e">
        <f>AV250/$BH250/(1-EP250)</f>
        <v>#VALUE!</v>
      </c>
      <c r="DW250" s="451" t="e">
        <f>AW250/$BH250/(1-ER250)</f>
        <v>#VALUE!</v>
      </c>
      <c r="DX250" s="451" t="e">
        <f>AX250/$BH250/(1-EQ250)</f>
        <v>#VALUE!</v>
      </c>
      <c r="DY250" s="451" t="e">
        <f>AY250/$BH250/(1-ES250)</f>
        <v>#VALUE!</v>
      </c>
      <c r="DZ250" s="451" t="e">
        <f>AZ250/$BH250/(1-ET250)</f>
        <v>#VALUE!</v>
      </c>
      <c r="EA250" s="451" t="e">
        <f>BA250/$BH250/(1-AX250)</f>
        <v>#VALUE!</v>
      </c>
      <c r="EB250" s="451" t="e">
        <f>BB250/$BH250/(1-EU250)</f>
        <v>#VALUE!</v>
      </c>
      <c r="EC250" s="451" t="e">
        <f>BC250/$BH250/(1-EV250)</f>
        <v>#VALUE!</v>
      </c>
      <c r="ED250" s="451" t="e">
        <f>BD250/$BH250/(1-EW250)</f>
        <v>#VALUE!</v>
      </c>
      <c r="EE250" s="451" t="e">
        <f>BG250/BH250</f>
        <v>#VALUE!</v>
      </c>
      <c r="EF250" s="451" t="e">
        <f>DV250/SUM($DV250:$EE250)</f>
        <v>#VALUE!</v>
      </c>
      <c r="EG250" s="451" t="e">
        <f>DW250/SUM($DV250:$EE250)</f>
        <v>#VALUE!</v>
      </c>
      <c r="EH250" s="451" t="e">
        <f>DX250/SUM($DV250:$EE250)</f>
        <v>#VALUE!</v>
      </c>
      <c r="EI250" s="451" t="e">
        <f>DY250/SUM($DV250:$EE250)</f>
        <v>#VALUE!</v>
      </c>
      <c r="EJ250" s="451" t="e">
        <f>DZ250/SUM($DV250:$EE250)</f>
        <v>#VALUE!</v>
      </c>
      <c r="EK250" s="451" t="e">
        <f>EA250/SUM($DV250:$EE250)</f>
        <v>#VALUE!</v>
      </c>
      <c r="EL250" s="451" t="e">
        <f>EB250/SUM($DV250:$EE250)</f>
        <v>#VALUE!</v>
      </c>
      <c r="EM250" s="451" t="e">
        <f>EC250/SUM($DV250:$EE250)</f>
        <v>#VALUE!</v>
      </c>
      <c r="EN250" s="451" t="e">
        <f>ED250/SUM($DV250:$EE250)</f>
        <v>#VALUE!</v>
      </c>
      <c r="EO250" s="451" t="e">
        <f>EE250/SUM($DV250:$EE250)</f>
        <v>#VALUE!</v>
      </c>
      <c r="EP250" s="450">
        <f>EP249</f>
        <v>0.080000000000000002</v>
      </c>
      <c r="EQ250" s="450">
        <f>EQ249</f>
        <v>0.014999999999999999</v>
      </c>
      <c r="ER250" s="450">
        <f>ER249</f>
        <v>0.014999999999999999</v>
      </c>
      <c r="ES250" s="450">
        <f>ES249</f>
        <v>0.014999999999999999</v>
      </c>
      <c r="ET250" s="450">
        <f>ET249</f>
        <v>0.014999999999999999</v>
      </c>
      <c r="EU250" s="450">
        <f>EU249</f>
        <v>0.089999999999999997</v>
      </c>
      <c r="EV250" s="450">
        <f>EV249</f>
        <v>0.089999999999999997</v>
      </c>
      <c r="EW250" s="450">
        <f>EW249</f>
        <v>0.089999999999999997</v>
      </c>
      <c r="EX250" s="431" t="str">
        <f>IF(_tag_month_day!AS240="","",_tag_month_day!AS240/100)</f>
        <v/>
      </c>
      <c r="EY250" s="431" t="str">
        <f>IF(_tag_month_day!AT240="","",_tag_month_day!AT240/100)</f>
        <v/>
      </c>
      <c r="EZ250" s="431" t="str">
        <f>IF(_tag_month_day!AU240="","",_tag_month_day!AU240/100)</f>
        <v/>
      </c>
      <c r="FA250" s="431" t="str">
        <f>IF(_tag_month_day!AV240="","",_tag_month_day!AV240/100)</f>
        <v/>
      </c>
      <c r="FB250" s="431" t="str">
        <f>IF(_tag_month_day!AW240="","",_tag_month_day!AW240/100)</f>
        <v/>
      </c>
      <c r="FC250" s="431" t="str">
        <f>IF(_tag_month_day!AX240="","",_tag_month_day!AX240/100)</f>
        <v/>
      </c>
      <c r="FD250" s="449" t="str">
        <f>IF(_tag_month_day!AY240="","",_tag_month_day!AY240/100)</f>
        <v/>
      </c>
      <c r="FE250" s="449" t="str">
        <f>IF(_tag_month_day!AZ240="","",_tag_month_day!AZ240/100)</f>
        <v/>
      </c>
      <c r="FF250" s="449" t="str">
        <f>IF(_tag_month_day!BA240="","",_tag_month_day!BA240/100)</f>
        <v/>
      </c>
      <c r="FG250" s="449" t="str">
        <f>IF(_tag_month_day!BB240="","",_tag_month_day!BB240/100)</f>
        <v/>
      </c>
      <c r="FH250" s="467" t="str">
        <f>IF(_tag_month_day!BC240="","",_tag_month_day!BC240/100)</f>
        <v/>
      </c>
      <c r="FI250" s="449">
        <f>FI249</f>
        <v>0.40999999999999998</v>
      </c>
      <c r="FJ250" s="449">
        <f>FJ249</f>
        <v>0.11</v>
      </c>
      <c r="FK250" s="449">
        <f>FK249</f>
        <v>0.014999999999999999</v>
      </c>
      <c r="FL250" s="449">
        <f>FL249</f>
        <v>0</v>
      </c>
      <c r="FM250" s="467">
        <f>FM249</f>
        <v>0.0001</v>
      </c>
      <c r="FN250" s="449">
        <f>FN249</f>
        <v>0.32000000000000001</v>
      </c>
      <c r="FO250" s="449">
        <f>FO249</f>
        <v>0.20000000000000001</v>
      </c>
      <c r="FP250" s="449">
        <f>FP249</f>
        <v>0.01</v>
      </c>
      <c r="FQ250" s="449">
        <f>FQ249</f>
        <v>0</v>
      </c>
      <c r="FR250" s="467">
        <f>FR249</f>
        <v>0.0001</v>
      </c>
      <c r="FS250" s="449" t="str">
        <f>IF(_tag_month_day!BD240="","",_tag_month_day!BD240/100)</f>
        <v/>
      </c>
      <c r="FT250" s="449" t="str">
        <f>IF(_tag_month_day!BE240="","",_tag_month_day!BE240/100)</f>
        <v/>
      </c>
      <c r="FU250" s="449" t="str">
        <f>IF(_tag_month_day!BF240="","",_tag_month_day!BF240/100)</f>
        <v/>
      </c>
      <c r="FV250" s="449" t="str">
        <f>IF(_tag_month_day!BG240="","",_tag_month_day!BG240/100)</f>
        <v/>
      </c>
      <c r="FW250" s="467" t="str">
        <f>IF(_tag_month_day!BH240="","",_tag_month_day!BH240/100)</f>
        <v/>
      </c>
      <c r="FX250" s="449" t="str">
        <f>IF(_tag_month_day!BI240="","",_tag_month_day!BI240/100)</f>
        <v/>
      </c>
      <c r="FY250" s="449" t="str">
        <f>IF(_tag_month_day!BJ240="","",_tag_month_day!BJ240/100)</f>
        <v/>
      </c>
      <c r="FZ250" s="468" t="str">
        <f>IF(_tag_month_day!BK240="","",_tag_month_day!BK240/100)</f>
        <v/>
      </c>
      <c r="GA250" s="449" t="str">
        <f>IF(_tag_month_day!BL240="","",_tag_month_day!BL240/100)</f>
        <v/>
      </c>
      <c r="GB250" s="467" t="str">
        <f>IF(_tag_month_day!BM240="","",_tag_month_day!BM240/100)</f>
        <v/>
      </c>
      <c r="GC250" s="431" t="str">
        <f>IF(_tag_month_day!BN240="","",_tag_month_day!BN240/100)</f>
        <v/>
      </c>
      <c r="GD250" s="431" t="str">
        <f>IF(_tag_month_day!BO240="","",_tag_month_day!BO240/100)</f>
        <v/>
      </c>
      <c r="GE250" s="431" t="str">
        <f>IF(_tag_month_day!BP240="","",_tag_month_day!BP240/100)</f>
        <v/>
      </c>
      <c r="GF250" s="431" t="str">
        <f>IF(_tag_month_day!BQ240="","",_tag_month_day!BQ240/100)</f>
        <v/>
      </c>
      <c r="GG250" s="431" t="str">
        <f>IF(_tag_month_day!BR240="","",_tag_month_day!BR240/100)</f>
        <v/>
      </c>
      <c r="GH250" s="431" t="str">
        <f>IF(_tag_month_day!BS240="","",_tag_month_day!BS240/100)</f>
        <v/>
      </c>
      <c r="GI250" s="467" t="str">
        <f>IF(_tag_month_day!BT240="","",_tag_month_day!BT240/100)</f>
        <v/>
      </c>
      <c r="GJ250" s="469" t="str">
        <f>IF(_tag_month_day!BU240="","",_tag_month_day!BU240/100)</f>
        <v/>
      </c>
      <c r="GK250" s="470">
        <f>GK249</f>
        <v>0.070000000000000007</v>
      </c>
      <c r="GL250" s="470">
        <f>GL249</f>
        <v>0.029999999999999999</v>
      </c>
      <c r="GM250" s="471" t="str">
        <f>IF(_tag_month_day!BX240="","",_tag_month_day!BX240/100)</f>
        <v/>
      </c>
      <c r="GN250" s="470">
        <f>GN249</f>
        <v>0.070000000000000007</v>
      </c>
      <c r="GO250" s="470">
        <f>GO249</f>
        <v>0.029999999999999999</v>
      </c>
      <c r="GP250" s="470">
        <f>GP249</f>
        <v>0.089999999999999997</v>
      </c>
      <c r="GQ250" s="470">
        <f>GQ249</f>
        <v>0.029999999999999999</v>
      </c>
      <c r="GR250" s="471" t="str">
        <f>IF(_tag_month_day!CA240="","",_tag_month_day!CA240/100)</f>
        <v/>
      </c>
      <c r="GS250" s="472">
        <f>GS249</f>
        <v>0.95299999999999996</v>
      </c>
      <c r="GT250" s="472">
        <f>GT249</f>
        <v>0.55000000000000004</v>
      </c>
      <c r="GU250" s="472">
        <f>GU249</f>
        <v>0.55000000000000004</v>
      </c>
      <c r="GV250" s="472">
        <f>GV249</f>
        <v>0.55000000000000004</v>
      </c>
      <c r="GW250" s="472">
        <f>GW249</f>
        <v>0.5</v>
      </c>
      <c r="GX250" s="472">
        <f>GX249</f>
        <v>0.93500000000000005</v>
      </c>
      <c r="GY250" s="472">
        <f>GY249</f>
        <v>0.14999999999999999</v>
      </c>
      <c r="GZ250" s="472">
        <f>GZ249</f>
        <v>1</v>
      </c>
      <c r="HA250" s="474">
        <f>HA249</f>
        <v>0.047</v>
      </c>
      <c r="HB250" s="474">
        <f>HB249</f>
        <v>0.45000000000000001</v>
      </c>
      <c r="HC250" s="474">
        <f>HC249</f>
        <v>0.45000000000000001</v>
      </c>
      <c r="HD250" s="474">
        <f>HD249</f>
        <v>0.45000000000000001</v>
      </c>
      <c r="HE250" s="474">
        <f>HE249</f>
        <v>0.5</v>
      </c>
      <c r="HF250" s="474">
        <f>HF249</f>
        <v>0.065000000000000002</v>
      </c>
      <c r="HG250" s="474">
        <f>HG249</f>
        <v>0.84999999999999998</v>
      </c>
      <c r="HH250" s="474">
        <f>HH249</f>
        <v>0</v>
      </c>
      <c r="HI250" s="10">
        <f>IF(BZ250&lt;&gt;"",CK250-BV250,0)</f>
        <v>0</v>
      </c>
      <c r="HJ250" s="10" t="e">
        <f>IF(AJ250&gt;0,AH250-AJ250,0)</f>
        <v>#VALUE!</v>
      </c>
      <c r="HK250" s="466">
        <f>HK249</f>
        <v>0.84999999999999998</v>
      </c>
      <c r="HL250" s="424">
        <f>HL249</f>
        <v>550000</v>
      </c>
      <c r="HM250" s="424">
        <f>HM249</f>
        <v>480000</v>
      </c>
      <c r="HN250" s="465" t="e">
        <f>(DJ250*EZ250+DK250*FH250+DL250*FM250+DM250*FR250+DN250*FW250+DO250*GB250+DS250*GI250+DP250*GM250+DR250*GR250)*1000*2</f>
        <v>#VALUE!</v>
      </c>
      <c r="HO250" s="465" t="e">
        <f>HN250*HK250*$HO$2/HL250*1000000</f>
        <v>#VALUE!</v>
      </c>
      <c r="HP250" s="465" t="e">
        <f>HN250*HK250*$HP$2/HM250*1000000</f>
        <v>#VALUE!</v>
      </c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</row>
    <row customFormat="1" r="251" s="0">
      <c r="A251" s="420">
        <v>240</v>
      </c>
      <c r="B251" s="421">
        <f ca="1">IF(D251=D250,B250,IF(D251="夜班",B250+1,B250))</f>
        <v>43595</v>
      </c>
      <c r="C251" s="422">
        <f>C250</f>
        <v>0.041666666666666699</v>
      </c>
      <c r="D251" s="10" t="str">
        <f ca="1">IF(HOUR(G251)&lt;8,"夜班",IF(HOUR(G251)&lt;16,"白班",IF(HOUR(G251)&lt;24,"中班",0)))</f>
        <v>中班</v>
      </c>
      <c r="E251" s="10" t="e">
        <f ca="1">IF(F251=1,"甲",IF(F251=2,"乙",IF(F251=3,"丙",IF(F251=4,"丁",""))))</f>
        <v>#REF!</v>
      </c>
      <c r="F251" s="10" t="e">
        <f ca="1">SUMPRODUCT((成本日报!$A$3:$A$95=计划!B251)*(成本日报!$B$3:$B$95=计划!$D251),成本日报!$C$3:$C$95)</f>
        <v>#REF!</v>
      </c>
      <c r="G251" s="423">
        <f ca="1">G250+C250</f>
        <v>43595.958333332754</v>
      </c>
      <c r="H251" s="423">
        <f ca="1">$G251+$C251/60*10+$C251*0</f>
        <v>43595.965277777199</v>
      </c>
      <c r="I251" s="423">
        <f ca="1">$G251+$C251/60*18+$C251*0</f>
        <v>43595.970833332751</v>
      </c>
      <c r="J251" s="423">
        <f ca="1">$G251+$C251/60*0+$C251*1</f>
        <v>43595.999999999418</v>
      </c>
      <c r="K251" s="423">
        <f ca="1">$G251+$C251/60*30+$C251*2</f>
        <v>43596.062499999425</v>
      </c>
      <c r="L251" s="423">
        <f ca="1">$G251+$C251/60*0+$C251*3</f>
        <v>43596.083333332754</v>
      </c>
      <c r="M251" s="424" t="str">
        <f>IF(_tag_month_day!A241="","",_tag_month_day!A241)</f>
        <v/>
      </c>
      <c r="N251" s="424" t="str">
        <f>IF(_tag_month_day!B241="","",_tag_month_day!B241)</f>
        <v/>
      </c>
      <c r="O251" s="425" t="e">
        <f>IF(M251+N251=0,"",M251+N251)</f>
        <v>#VALUE!</v>
      </c>
      <c r="P251" s="424" t="str">
        <f>IF(_tag_month_day!C241="","",_tag_month_day!C241)</f>
        <v/>
      </c>
      <c r="Q251" s="424" t="str">
        <f>IF(_tag_month_day!D241="","",_tag_month_day!D241)</f>
        <v/>
      </c>
      <c r="R251" s="426" t="str">
        <f>IF(_tag_month_day!CB241="","",_tag_month_day!CB241/100)</f>
        <v/>
      </c>
      <c r="S251" s="427" t="str">
        <f>IF(_tag_month_day!E241="","",_tag_month_day!E241)</f>
        <v/>
      </c>
      <c r="T251" s="427" t="str">
        <f>IF(_tag_month_day!F241="","",_tag_month_day!F241)</f>
        <v/>
      </c>
      <c r="U251" s="428" t="e">
        <f>S251+T251</f>
        <v>#VALUE!</v>
      </c>
      <c r="V251" s="429" t="e">
        <f>U251/AJ251</f>
        <v>#VALUE!</v>
      </c>
      <c r="W251" s="430" t="str">
        <f>IF(_jhy_month_day!A241="","",_jhy_month_day!A241)</f>
        <v/>
      </c>
      <c r="X251" s="431" t="str">
        <f>IF(_jhy_month_day!B241="","",_jhy_month_day!B241/100)</f>
        <v/>
      </c>
      <c r="Y251" s="431" t="str">
        <f>IF(_jhy_month_day!C241="","",_jhy_month_day!C241/100)</f>
        <v/>
      </c>
      <c r="Z251" s="432">
        <f>Z247+1</f>
        <v>60</v>
      </c>
      <c r="AA251" s="433" t="str">
        <f>IF(_tag_month_day!G241="","",_tag_month_day!G241/100)</f>
        <v/>
      </c>
      <c r="AB251" s="433" t="str">
        <f>IF(_tag_month_day!H241="","",_tag_month_day!H241/100)</f>
        <v/>
      </c>
      <c r="AC251" s="434">
        <f>IF(X251="",AC250,BK251*($AV250*X251+$AW250*FD250+$AX250*FI250+$AY250*FN250+$AZ250*FS250+$BA250*FX250+$BG250*GE250)/(AV250*Y251+AX250*FK250+AW250*FF250+AY250*FP250+AZ250*FU250+BA250*FZ250+BG250*GG250+BB250*GK250+BC250*GN250+BD250*GP250))</f>
        <v>1.59963432013121</v>
      </c>
      <c r="AD251" s="435" t="str">
        <f>IF(AC251=AC250,"",AC251-AC250)</f>
        <v/>
      </c>
      <c r="AE251" s="436" t="str">
        <f>IF(1-AF251=0,"",(1-AF251))</f>
        <v/>
      </c>
      <c r="AF251" s="437">
        <v>1</v>
      </c>
      <c r="AG251" s="10" t="str">
        <f>AG250</f>
        <v>8B4</v>
      </c>
      <c r="AH251" s="438" t="str">
        <f>AH250</f>
        <v/>
      </c>
      <c r="AI251" s="424" t="e">
        <f>IF(ROUND(AJ251-AJ250,1)=0,"",AJ251-AJ250)</f>
        <v>#VALUE!</v>
      </c>
      <c r="AJ251" s="10" t="str">
        <f>IF(_tag_month_day!I241="","",_tag_month_day!I241)</f>
        <v/>
      </c>
      <c r="AK251" s="440"/>
      <c r="AL251" s="440"/>
      <c r="AM251" s="440"/>
      <c r="AN251" s="441">
        <f>AN250</f>
        <v>2</v>
      </c>
      <c r="AO251" s="441">
        <f>AO250</f>
        <v>8</v>
      </c>
      <c r="AP251" s="442" t="e">
        <f>(IF(AN251=0,AS250,AS250*(1+AO251/AN251)/(AR251+AO251/AN251)))+AT251</f>
        <v>#VALUE!</v>
      </c>
      <c r="AQ251" s="443" t="str">
        <f>IF(_tag_month_day!J241="","",_tag_month_day!J241/100)</f>
        <v/>
      </c>
      <c r="AR251" s="444">
        <f>AR250</f>
        <v>1.3</v>
      </c>
      <c r="AS251" s="445" t="e">
        <f>AQ251*(AN251*AR251+AO251)/(AN251+AO251)</f>
        <v>#VALUE!</v>
      </c>
      <c r="AT251" s="445" t="e">
        <f>(SUM(BE251:BF251)-SUM(BE250:BF250))*0.05</f>
        <v>#VALUE!</v>
      </c>
      <c r="AU251" s="446" t="str">
        <f>IF(_tag_month_day!CC241="","",IF(_tag_month_day!CC241&gt;0,_tag_month_day!CD241,_tag_month_day!CE241))</f>
        <v/>
      </c>
      <c r="AV251" s="447" t="str">
        <f>IF(_tag_month_day!L241="","",_tag_month_day!L241/100)</f>
        <v/>
      </c>
      <c r="AW251" s="431">
        <f>AW250</f>
        <v>0</v>
      </c>
      <c r="AX251" s="431">
        <f>AX250</f>
        <v>0</v>
      </c>
      <c r="AY251" s="431" t="str">
        <f>IF(_tag_month_day!M241="","",_tag_month_day!M241/100)</f>
        <v/>
      </c>
      <c r="AZ251" s="431" t="str">
        <f>IF(_tag_month_day!N241="","",_tag_month_day!N241/100)</f>
        <v/>
      </c>
      <c r="BA251" s="431" t="str">
        <f>IF(_tag_month_day!O241="","",_tag_month_day!O241/100)</f>
        <v/>
      </c>
      <c r="BB251" s="448" t="str">
        <f>IF(_tag_month_day!P241="","",_tag_month_day!P241/100)</f>
        <v/>
      </c>
      <c r="BC251" s="448">
        <f>BC250</f>
        <v>0</v>
      </c>
      <c r="BD251" s="448" t="str">
        <f>IF(_tag_month_day!Q241="","",_tag_month_day!Q241/100)</f>
        <v/>
      </c>
      <c r="BE251" s="449" t="str">
        <f>IF(_tag_month_day!R241="","",_tag_month_day!R241/100)</f>
        <v/>
      </c>
      <c r="BF251" s="388" t="e">
        <f>(AU251*(100+BE251*100))/(AJ251-AU251)/100</f>
        <v>#VALUE!</v>
      </c>
      <c r="BG251" s="450" t="e">
        <f>BE251+BF251</f>
        <v>#VALUE!</v>
      </c>
      <c r="BH251" s="451" t="e">
        <f>SUM(AV251:BF251)</f>
        <v>#VALUE!</v>
      </c>
      <c r="BI251" s="452" t="e">
        <f>IF(CX251=0,BI250,(DK251*查询!$R$5+DL251*查询!$Q$5+DM251*查询!$N$5+DN251*查询!$O$5+DO251*查询!$P$5)*AF251/CX251)</f>
        <v>#VALUE!</v>
      </c>
      <c r="BJ251" s="452" t="e">
        <f>IF(CX251=0,BJ250,(DP251*查询!$S$5+DQ251*查询!$T$5+DR251*查询!$U$5)*AF251/CX251)</f>
        <v>#VALUE!</v>
      </c>
      <c r="BK251" s="452">
        <f>BK250</f>
        <v>1</v>
      </c>
      <c r="BL251" s="453" t="e">
        <f>SUMPRODUCT((AV251:BA251)*(GS251:GX251))/((GS251:GX251)+SUM(BB251:BD251)*GY251+BG251*GZ251)</f>
        <v>#VALUE!</v>
      </c>
      <c r="BM251" s="453" t="e">
        <f>BK251*($AV251*FB251+$AW251*FD251+$AX251*FI251+$AY251*FN251+$AZ251*FS251+$BA251*FX251+$BG251*GE251)/(AV251*EY251+AX251*FK251+AW251*FF251+AY251*FP251+AZ251*FU251+BA251*FZ251+BG251*GG251+BB251*GK251+BC251*GN251+BD251*GP251)</f>
        <v>#VALUE!</v>
      </c>
      <c r="BN251" s="453" t="e">
        <f>($AV251*FC251+$AX251*FJ251+$AW251*FE251+$AY251*FO251+$AZ251*FT251+$BA251*FY251+$BG251*GF251)/($AV251*FA251+BG251*GH251+BB251*GL251+BC251*GO251+BD251*GQ251+BA251*GA251)</f>
        <v>#VALUE!</v>
      </c>
      <c r="BO251" s="454" t="e">
        <f>SUMPRODUCT(AV251:BA251*GS251:GX251)/(GS251:GX251+(BB251+BC251+BD251)*GY251+BG251)</f>
        <v>#VALUE!</v>
      </c>
      <c r="BP251" s="454" t="e">
        <f>SUMPRODUCT(AV251:BA251*GS251:GX251)/(GS251:GX251+(BB251+BC251+BD251)*GY251+BG251)</f>
        <v>#VALUE!</v>
      </c>
      <c r="BQ251" s="454" t="e">
        <f>SUMPRODUCT(AV251:BA251*GS251:GX251)/(GS251:GX251+(BB251+BC251+BD251)*GY251+BG251)</f>
        <v>#VALUE!</v>
      </c>
      <c r="BR251" s="453" t="str">
        <f>IF(_tag_month_day!T241="","",_tag_month_day!T241)</f>
        <v/>
      </c>
      <c r="BS251" s="453" t="str">
        <f>IF(_tag_month_day!U241="","",_tag_month_day!U241)</f>
        <v/>
      </c>
      <c r="BT251" s="455" t="str">
        <f>IF(CK251="","",IF((CK251&gt;=BV251-0.12)*(CK251&lt;=BV251+0.12),"合格","不合格"))</f>
        <v/>
      </c>
      <c r="BU251" s="456" t="str">
        <f>IF(_tag_month_day!V241="","",_tag_month_day!V241)</f>
        <v/>
      </c>
      <c r="BV251" s="457" t="str">
        <f>IF(_tag_month_day!W241="","",_tag_month_day!W241)</f>
        <v/>
      </c>
      <c r="BW251" s="458" t="str">
        <f>IF(_tag_month_day!X241="","",_tag_month_day!X241)</f>
        <v/>
      </c>
      <c r="BX251" s="458" t="str">
        <f>IF(_tag_month_day!Y241="","",_tag_month_day!Y241)</f>
        <v/>
      </c>
      <c r="BY251" s="459">
        <f ca="1">L251</f>
        <v>43596.083333332754</v>
      </c>
      <c r="BZ251" s="460"/>
      <c r="CA251" s="461"/>
      <c r="CB251" s="424" t="str">
        <f>IF(_tag_month_day!Z241="","",_tag_month_day!Z241)</f>
        <v/>
      </c>
      <c r="CC251" s="424" t="str">
        <f>IF(_tag_month_day!AA241="","",_tag_month_day!AA241)</f>
        <v/>
      </c>
      <c r="CD251" s="424" t="str">
        <f>IF(_tag_month_day!AB241="","",_tag_month_day!AB241)</f>
        <v/>
      </c>
      <c r="CE251" s="424" t="str">
        <f>IF(_tag_month_day!AC241="","",_tag_month_day!AC241)</f>
        <v/>
      </c>
      <c r="CF251" s="424" t="str">
        <f>IF(_tag_month_day!AD241="","",_tag_month_day!AD241)</f>
        <v/>
      </c>
      <c r="CG251" s="424" t="str">
        <f>IF(_tag_month_day!AE241="","",_tag_month_day!AE241)</f>
        <v/>
      </c>
      <c r="CH251" s="424" t="str">
        <f>IF(_tag_month_day!AF241="","",_tag_month_day!AF241)</f>
        <v/>
      </c>
      <c r="CI251" s="424" t="str">
        <f>IF(_tag_month_day!AG241="","",_tag_month_day!AG241)</f>
        <v/>
      </c>
      <c r="CJ251" s="424" t="str">
        <f>IF(_tag_month_day!AH241="","",_tag_month_day!AH241)</f>
        <v/>
      </c>
      <c r="CK251" s="424" t="str">
        <f>IF(_tag_month_day!AI241="","",_tag_month_day!AI241)</f>
        <v/>
      </c>
      <c r="CL251" s="4" t="str">
        <f>IF(_tag_month_day!AJ241="","",_tag_month_day!AJ241)</f>
        <v/>
      </c>
      <c r="CM251" s="4" t="str">
        <f>IF(_tag_month_day!AK241="","",_tag_month_day!AK241)</f>
        <v/>
      </c>
      <c r="CN251" s="4" t="str">
        <f>IF(_tag_month_day!AL241="","",_tag_month_day!AL241)</f>
        <v/>
      </c>
      <c r="CO251" s="4" t="str">
        <f>IF(_tag_month_day!AM241="","",_tag_month_day!AM241)</f>
        <v/>
      </c>
      <c r="CP251" s="4" t="str">
        <f>IF(_tag_month_day!AN241="","",_tag_month_day!AN241)</f>
        <v/>
      </c>
      <c r="CQ251" s="4" t="str">
        <f>IF(_tag_month_day!AO241="","",_tag_month_day!AO241)</f>
        <v/>
      </c>
      <c r="CR251" s="462" t="str">
        <f>IF(_tag_month_day!AP241="","",_tag_month_day!AP241)</f>
        <v/>
      </c>
      <c r="CS251" s="463" t="str">
        <f>IF(_tag_month_day!AQ241="","",_tag_month_day!AQ241)</f>
        <v/>
      </c>
      <c r="CT251" s="4" t="str">
        <f>IF(_tag_month_day!AR241="","",_tag_month_day!AR241)</f>
        <v/>
      </c>
      <c r="CU251" s="464" t="e">
        <f>DU251/AJ251</f>
        <v>#VALUE!</v>
      </c>
      <c r="CV251" s="451" t="e">
        <f>BG251/BH251</f>
        <v>#VALUE!</v>
      </c>
      <c r="CW251" s="465" t="e">
        <f>AJ251*(1-CV251)*CU251*AF251</f>
        <v>#VALUE!</v>
      </c>
      <c r="CX251" s="465" t="e">
        <f>CW251*94%</f>
        <v>#VALUE!</v>
      </c>
      <c r="CY251" s="466" t="e">
        <f>IF(CX251=0,0,DS251/(DS251+CX251))</f>
        <v>#VALUE!</v>
      </c>
      <c r="CZ251" s="465" t="e">
        <f>$AJ251*EF251</f>
        <v>#VALUE!</v>
      </c>
      <c r="DA251" s="465" t="e">
        <f>$AJ251*EG251</f>
        <v>#VALUE!</v>
      </c>
      <c r="DB251" s="465" t="e">
        <f>$AJ251*EH251</f>
        <v>#VALUE!</v>
      </c>
      <c r="DC251" s="465" t="e">
        <f>$AJ251*EI251</f>
        <v>#VALUE!</v>
      </c>
      <c r="DD251" s="465" t="e">
        <f>$AJ251*EJ251</f>
        <v>#VALUE!</v>
      </c>
      <c r="DE251" s="465" t="e">
        <f>$AJ251*EK251</f>
        <v>#VALUE!</v>
      </c>
      <c r="DF251" s="465" t="e">
        <f>$AJ251*EL251</f>
        <v>#VALUE!</v>
      </c>
      <c r="DG251" s="465" t="e">
        <f>$AJ251*EM251</f>
        <v>#VALUE!</v>
      </c>
      <c r="DH251" s="465" t="e">
        <f>$AJ251*EN251</f>
        <v>#VALUE!</v>
      </c>
      <c r="DI251" s="465" t="e">
        <f>$AJ251*EO251</f>
        <v>#VALUE!</v>
      </c>
      <c r="DJ251" s="465" t="e">
        <f>CZ251*(1-EP251)</f>
        <v>#VALUE!</v>
      </c>
      <c r="DK251" s="465" t="e">
        <f>DA251*(1-ER251)</f>
        <v>#VALUE!</v>
      </c>
      <c r="DL251" s="465" t="e">
        <f>DB251*(1-EQ251)</f>
        <v>#VALUE!</v>
      </c>
      <c r="DM251" s="465" t="e">
        <f>DC251*(1-ES251)</f>
        <v>#VALUE!</v>
      </c>
      <c r="DN251" s="465" t="e">
        <f>DD251*(1-ET251)</f>
        <v>#VALUE!</v>
      </c>
      <c r="DO251" s="465" t="e">
        <f>DE251</f>
        <v>#VALUE!</v>
      </c>
      <c r="DP251" s="465" t="e">
        <f>DF251*(1-EU251)</f>
        <v>#VALUE!</v>
      </c>
      <c r="DQ251" s="465" t="e">
        <f>DG251*(1-EV251)</f>
        <v>#VALUE!</v>
      </c>
      <c r="DR251" s="465" t="e">
        <f>DH251*(1-EW251)</f>
        <v>#VALUE!</v>
      </c>
      <c r="DS251" s="465" t="e">
        <f>DI251</f>
        <v>#VALUE!</v>
      </c>
      <c r="DT251" s="465" t="e">
        <f>SUM(DJ251:DS251)</f>
        <v>#VALUE!</v>
      </c>
      <c r="DU251" s="465" t="e">
        <f>(GS251:GX251)+(DP251+DQ251+DR251)*GY251+DS251</f>
        <v>#VALUE!</v>
      </c>
      <c r="DV251" s="451" t="e">
        <f>AV251/$BH251/(1-EP251)</f>
        <v>#VALUE!</v>
      </c>
      <c r="DW251" s="451" t="e">
        <f>AW251/$BH251/(1-ER251)</f>
        <v>#VALUE!</v>
      </c>
      <c r="DX251" s="451" t="e">
        <f>AX251/$BH251/(1-EQ251)</f>
        <v>#VALUE!</v>
      </c>
      <c r="DY251" s="451" t="e">
        <f>AY251/$BH251/(1-ES251)</f>
        <v>#VALUE!</v>
      </c>
      <c r="DZ251" s="451" t="e">
        <f>AZ251/$BH251/(1-ET251)</f>
        <v>#VALUE!</v>
      </c>
      <c r="EA251" s="451" t="e">
        <f>BA251/$BH251/(1-AX251)</f>
        <v>#VALUE!</v>
      </c>
      <c r="EB251" s="451" t="e">
        <f>BB251/$BH251/(1-EU251)</f>
        <v>#VALUE!</v>
      </c>
      <c r="EC251" s="451" t="e">
        <f>BC251/$BH251/(1-EV251)</f>
        <v>#VALUE!</v>
      </c>
      <c r="ED251" s="451" t="e">
        <f>BD251/$BH251/(1-EW251)</f>
        <v>#VALUE!</v>
      </c>
      <c r="EE251" s="451" t="e">
        <f>BG251/BH251</f>
        <v>#VALUE!</v>
      </c>
      <c r="EF251" s="451" t="e">
        <f>DV251/SUM($DV251:$EE251)</f>
        <v>#VALUE!</v>
      </c>
      <c r="EG251" s="451" t="e">
        <f>DW251/SUM($DV251:$EE251)</f>
        <v>#VALUE!</v>
      </c>
      <c r="EH251" s="451" t="e">
        <f>DX251/SUM($DV251:$EE251)</f>
        <v>#VALUE!</v>
      </c>
      <c r="EI251" s="451" t="e">
        <f>DY251/SUM($DV251:$EE251)</f>
        <v>#VALUE!</v>
      </c>
      <c r="EJ251" s="451" t="e">
        <f>DZ251/SUM($DV251:$EE251)</f>
        <v>#VALUE!</v>
      </c>
      <c r="EK251" s="451" t="e">
        <f>EA251/SUM($DV251:$EE251)</f>
        <v>#VALUE!</v>
      </c>
      <c r="EL251" s="451" t="e">
        <f>EB251/SUM($DV251:$EE251)</f>
        <v>#VALUE!</v>
      </c>
      <c r="EM251" s="451" t="e">
        <f>EC251/SUM($DV251:$EE251)</f>
        <v>#VALUE!</v>
      </c>
      <c r="EN251" s="451" t="e">
        <f>ED251/SUM($DV251:$EE251)</f>
        <v>#VALUE!</v>
      </c>
      <c r="EO251" s="451" t="e">
        <f>EE251/SUM($DV251:$EE251)</f>
        <v>#VALUE!</v>
      </c>
      <c r="EP251" s="450">
        <f>EP250</f>
        <v>0.080000000000000002</v>
      </c>
      <c r="EQ251" s="450">
        <f>EQ250</f>
        <v>0.014999999999999999</v>
      </c>
      <c r="ER251" s="450">
        <f>ER250</f>
        <v>0.014999999999999999</v>
      </c>
      <c r="ES251" s="450">
        <f>ES250</f>
        <v>0.014999999999999999</v>
      </c>
      <c r="ET251" s="450">
        <f>ET250</f>
        <v>0.014999999999999999</v>
      </c>
      <c r="EU251" s="450">
        <f>EU250</f>
        <v>0.089999999999999997</v>
      </c>
      <c r="EV251" s="450">
        <f>EV250</f>
        <v>0.089999999999999997</v>
      </c>
      <c r="EW251" s="450">
        <f>EW250</f>
        <v>0.089999999999999997</v>
      </c>
      <c r="EX251" s="431" t="str">
        <f>IF(_tag_month_day!AS241="","",_tag_month_day!AS241/100)</f>
        <v/>
      </c>
      <c r="EY251" s="431" t="str">
        <f>IF(_tag_month_day!AT241="","",_tag_month_day!AT241/100)</f>
        <v/>
      </c>
      <c r="EZ251" s="431" t="str">
        <f>IF(_tag_month_day!AU241="","",_tag_month_day!AU241/100)</f>
        <v/>
      </c>
      <c r="FA251" s="431" t="str">
        <f>IF(_tag_month_day!AV241="","",_tag_month_day!AV241/100)</f>
        <v/>
      </c>
      <c r="FB251" s="431" t="str">
        <f>IF(_tag_month_day!AW241="","",_tag_month_day!AW241/100)</f>
        <v/>
      </c>
      <c r="FC251" s="431" t="str">
        <f>IF(_tag_month_day!AX241="","",_tag_month_day!AX241/100)</f>
        <v/>
      </c>
      <c r="FD251" s="449" t="str">
        <f>IF(_tag_month_day!AY241="","",_tag_month_day!AY241/100)</f>
        <v/>
      </c>
      <c r="FE251" s="449" t="str">
        <f>IF(_tag_month_day!AZ241="","",_tag_month_day!AZ241/100)</f>
        <v/>
      </c>
      <c r="FF251" s="449" t="str">
        <f>IF(_tag_month_day!BA241="","",_tag_month_day!BA241/100)</f>
        <v/>
      </c>
      <c r="FG251" s="449" t="str">
        <f>IF(_tag_month_day!BB241="","",_tag_month_day!BB241/100)</f>
        <v/>
      </c>
      <c r="FH251" s="467" t="str">
        <f>IF(_tag_month_day!BC241="","",_tag_month_day!BC241/100)</f>
        <v/>
      </c>
      <c r="FI251" s="449">
        <f>FI250</f>
        <v>0.40999999999999998</v>
      </c>
      <c r="FJ251" s="449">
        <f>FJ250</f>
        <v>0.11</v>
      </c>
      <c r="FK251" s="449">
        <f>FK250</f>
        <v>0.014999999999999999</v>
      </c>
      <c r="FL251" s="449">
        <f>FL250</f>
        <v>0</v>
      </c>
      <c r="FM251" s="467">
        <f>FM250</f>
        <v>0.0001</v>
      </c>
      <c r="FN251" s="449">
        <f>FN250</f>
        <v>0.32000000000000001</v>
      </c>
      <c r="FO251" s="449">
        <f>FO250</f>
        <v>0.20000000000000001</v>
      </c>
      <c r="FP251" s="449">
        <f>FP250</f>
        <v>0.01</v>
      </c>
      <c r="FQ251" s="449">
        <f>FQ250</f>
        <v>0</v>
      </c>
      <c r="FR251" s="467">
        <f>FR250</f>
        <v>0.0001</v>
      </c>
      <c r="FS251" s="449" t="str">
        <f>IF(_tag_month_day!BD241="","",_tag_month_day!BD241/100)</f>
        <v/>
      </c>
      <c r="FT251" s="449" t="str">
        <f>IF(_tag_month_day!BE241="","",_tag_month_day!BE241/100)</f>
        <v/>
      </c>
      <c r="FU251" s="449" t="str">
        <f>IF(_tag_month_day!BF241="","",_tag_month_day!BF241/100)</f>
        <v/>
      </c>
      <c r="FV251" s="449" t="str">
        <f>IF(_tag_month_day!BG241="","",_tag_month_day!BG241/100)</f>
        <v/>
      </c>
      <c r="FW251" s="467" t="str">
        <f>IF(_tag_month_day!BH241="","",_tag_month_day!BH241/100)</f>
        <v/>
      </c>
      <c r="FX251" s="449" t="str">
        <f>IF(_tag_month_day!BI241="","",_tag_month_day!BI241/100)</f>
        <v/>
      </c>
      <c r="FY251" s="449" t="str">
        <f>IF(_tag_month_day!BJ241="","",_tag_month_day!BJ241/100)</f>
        <v/>
      </c>
      <c r="FZ251" s="468" t="str">
        <f>IF(_tag_month_day!BK241="","",_tag_month_day!BK241/100)</f>
        <v/>
      </c>
      <c r="GA251" s="449" t="str">
        <f>IF(_tag_month_day!BL241="","",_tag_month_day!BL241/100)</f>
        <v/>
      </c>
      <c r="GB251" s="467" t="str">
        <f>IF(_tag_month_day!BM241="","",_tag_month_day!BM241/100)</f>
        <v/>
      </c>
      <c r="GC251" s="431" t="str">
        <f>IF(_tag_month_day!BN241="","",_tag_month_day!BN241/100)</f>
        <v/>
      </c>
      <c r="GD251" s="431" t="str">
        <f>IF(_tag_month_day!BO241="","",_tag_month_day!BO241/100)</f>
        <v/>
      </c>
      <c r="GE251" s="431" t="str">
        <f>IF(_tag_month_day!BP241="","",_tag_month_day!BP241/100)</f>
        <v/>
      </c>
      <c r="GF251" s="431" t="str">
        <f>IF(_tag_month_day!BQ241="","",_tag_month_day!BQ241/100)</f>
        <v/>
      </c>
      <c r="GG251" s="431" t="str">
        <f>IF(_tag_month_day!BR241="","",_tag_month_day!BR241/100)</f>
        <v/>
      </c>
      <c r="GH251" s="431" t="str">
        <f>IF(_tag_month_day!BS241="","",_tag_month_day!BS241/100)</f>
        <v/>
      </c>
      <c r="GI251" s="467" t="str">
        <f>IF(_tag_month_day!BT241="","",_tag_month_day!BT241/100)</f>
        <v/>
      </c>
      <c r="GJ251" s="469" t="str">
        <f>IF(_tag_month_day!BU241="","",_tag_month_day!BU241/100)</f>
        <v/>
      </c>
      <c r="GK251" s="470">
        <f>GK250</f>
        <v>0.070000000000000007</v>
      </c>
      <c r="GL251" s="470">
        <f>GL250</f>
        <v>0.029999999999999999</v>
      </c>
      <c r="GM251" s="471" t="str">
        <f>IF(_tag_month_day!BX241="","",_tag_month_day!BX241/100)</f>
        <v/>
      </c>
      <c r="GN251" s="470">
        <f>GN250</f>
        <v>0.070000000000000007</v>
      </c>
      <c r="GO251" s="470">
        <f>GO250</f>
        <v>0.029999999999999999</v>
      </c>
      <c r="GP251" s="470">
        <f>GP250</f>
        <v>0.089999999999999997</v>
      </c>
      <c r="GQ251" s="470">
        <f>GQ250</f>
        <v>0.029999999999999999</v>
      </c>
      <c r="GR251" s="471" t="str">
        <f>IF(_tag_month_day!CA241="","",_tag_month_day!CA241/100)</f>
        <v/>
      </c>
      <c r="GS251" s="472">
        <f>GS250</f>
        <v>0.95299999999999996</v>
      </c>
      <c r="GT251" s="472">
        <f>GT250</f>
        <v>0.55000000000000004</v>
      </c>
      <c r="GU251" s="472">
        <f>GU250</f>
        <v>0.55000000000000004</v>
      </c>
      <c r="GV251" s="472">
        <f>GV250</f>
        <v>0.55000000000000004</v>
      </c>
      <c r="GW251" s="472">
        <f>GW250</f>
        <v>0.5</v>
      </c>
      <c r="GX251" s="472">
        <f>GX250</f>
        <v>0.93500000000000005</v>
      </c>
      <c r="GY251" s="472">
        <f>GY250</f>
        <v>0.14999999999999999</v>
      </c>
      <c r="GZ251" s="472">
        <f>GZ250</f>
        <v>1</v>
      </c>
      <c r="HA251" s="474">
        <f>HA250</f>
        <v>0.047</v>
      </c>
      <c r="HB251" s="474">
        <f>HB250</f>
        <v>0.45000000000000001</v>
      </c>
      <c r="HC251" s="474">
        <f>HC250</f>
        <v>0.45000000000000001</v>
      </c>
      <c r="HD251" s="474">
        <f>HD250</f>
        <v>0.45000000000000001</v>
      </c>
      <c r="HE251" s="474">
        <f>HE250</f>
        <v>0.5</v>
      </c>
      <c r="HF251" s="474">
        <f>HF250</f>
        <v>0.065000000000000002</v>
      </c>
      <c r="HG251" s="474">
        <f>HG250</f>
        <v>0.84999999999999998</v>
      </c>
      <c r="HH251" s="474">
        <f>HH250</f>
        <v>0</v>
      </c>
      <c r="HI251" s="10">
        <f>IF(BZ251&lt;&gt;"",CK251-BV251,0)</f>
        <v>0</v>
      </c>
      <c r="HJ251" s="10" t="e">
        <f>IF(AJ251&gt;0,AH251-AJ251,0)</f>
        <v>#VALUE!</v>
      </c>
      <c r="HK251" s="466">
        <f>HK250</f>
        <v>0.84999999999999998</v>
      </c>
      <c r="HL251" s="424">
        <f>HL250</f>
        <v>550000</v>
      </c>
      <c r="HM251" s="424">
        <f>HM250</f>
        <v>480000</v>
      </c>
      <c r="HN251" s="465" t="e">
        <f>(DJ251*EZ251+DK251*FH251+DL251*FM251+DM251*FR251+DN251*FW251+DO251*GB251+DS251*GI251+DP251*GM251+DR251*GR251)*1000*2</f>
        <v>#VALUE!</v>
      </c>
      <c r="HO251" s="465" t="e">
        <f>HN251*HK251*$HO$2/HL251*1000000</f>
        <v>#VALUE!</v>
      </c>
      <c r="HP251" s="465" t="e">
        <f>HN251*HK251*$HP$2/HM251*1000000</f>
        <v>#VALUE!</v>
      </c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</row>
    <row customFormat="1" ht="13.5" customHeight="1" r="252" s="0">
      <c r="A252" s="420">
        <v>241</v>
      </c>
      <c r="B252" s="421">
        <f ca="1">IF(D252=D251,B251,IF(D252="夜班",B251+1,B251))</f>
        <v>43595</v>
      </c>
      <c r="C252" s="422">
        <f>C251</f>
        <v>0.041666666666666699</v>
      </c>
      <c r="D252" s="10" t="str">
        <f ca="1">IF(HOUR(G252)&lt;8,"夜班",IF(HOUR(G252)&lt;16,"白班",IF(HOUR(G252)&lt;24,"中班",0)))</f>
        <v>中班</v>
      </c>
      <c r="E252" s="10" t="e">
        <f ca="1">IF(F252=1,"甲",IF(F252=2,"乙",IF(F252=3,"丙",IF(F252=4,"丁",""))))</f>
        <v>#REF!</v>
      </c>
      <c r="F252" s="10" t="e">
        <f ca="1">SUMPRODUCT((成本日报!$A$3:$A$95=计划!B252)*(成本日报!$B$3:$B$95=计划!$D252),成本日报!$C$3:$C$95)</f>
        <v>#REF!</v>
      </c>
      <c r="G252" s="423">
        <f ca="1">G251+C251</f>
        <v>43595.999999999418</v>
      </c>
      <c r="H252" s="423">
        <f ca="1">$G252+$C252/60*10+$C252*0</f>
        <v>43596.006944443863</v>
      </c>
      <c r="I252" s="423">
        <f ca="1">$G252+$C252/60*18+$C252*0</f>
        <v>43596.012499999415</v>
      </c>
      <c r="J252" s="423">
        <f ca="1">$G252+$C252/60*0+$C252*1</f>
        <v>43596.041666666082</v>
      </c>
      <c r="K252" s="423">
        <f ca="1">$G252+$C252/60*30+$C252*2</f>
        <v>43596.104166666089</v>
      </c>
      <c r="L252" s="423">
        <f ca="1">$G252+$C252/60*0+$C252*3</f>
        <v>43596.124999999418</v>
      </c>
      <c r="M252" s="424" t="str">
        <f>IF(_tag_month_day!A242="","",_tag_month_day!A242)</f>
        <v/>
      </c>
      <c r="N252" s="424" t="str">
        <f>IF(_tag_month_day!B242="","",_tag_month_day!B242)</f>
        <v/>
      </c>
      <c r="O252" s="425" t="e">
        <f>IF(M252+N252=0,"",M252+N252)</f>
        <v>#VALUE!</v>
      </c>
      <c r="P252" s="424" t="str">
        <f>IF(_tag_month_day!C242="","",_tag_month_day!C242)</f>
        <v/>
      </c>
      <c r="Q252" s="424" t="str">
        <f>IF(_tag_month_day!D242="","",_tag_month_day!D242)</f>
        <v/>
      </c>
      <c r="R252" s="426" t="str">
        <f>IF(_tag_month_day!CB242="","",_tag_month_day!CB242/100)</f>
        <v/>
      </c>
      <c r="S252" s="427" t="str">
        <f>IF(_tag_month_day!E242="","",_tag_month_day!E242)</f>
        <v/>
      </c>
      <c r="T252" s="427" t="str">
        <f>IF(_tag_month_day!F242="","",_tag_month_day!F242)</f>
        <v/>
      </c>
      <c r="U252" s="428" t="e">
        <f>S252+T252</f>
        <v>#VALUE!</v>
      </c>
      <c r="V252" s="429" t="e">
        <f>U252/AJ252</f>
        <v>#VALUE!</v>
      </c>
      <c r="W252" s="430" t="str">
        <f>IF(_jhy_month_day!A242="","",_jhy_month_day!A242)</f>
        <v/>
      </c>
      <c r="X252" s="431" t="str">
        <f>IF(_jhy_month_day!B242="","",_jhy_month_day!B242/100)</f>
        <v/>
      </c>
      <c r="Y252" s="431" t="str">
        <f>IF(_jhy_month_day!C242="","",_jhy_month_day!C242/100)</f>
        <v/>
      </c>
      <c r="Z252" s="432">
        <f>Z248+1</f>
        <v>61</v>
      </c>
      <c r="AA252" s="433" t="str">
        <f>IF(_tag_month_day!G242="","",_tag_month_day!G242/100)</f>
        <v/>
      </c>
      <c r="AB252" s="433" t="str">
        <f>IF(_tag_month_day!H242="","",_tag_month_day!H242/100)</f>
        <v/>
      </c>
      <c r="AC252" s="434">
        <f>IF(X252="",AC251,BK252*($AV251*X252+$AW251*FD251+$AX251*FI251+$AY251*FN251+$AZ251*FS251+$BA251*FX251+$BG251*GE251)/(AV251*Y252+AX251*FK251+AW251*FF251+AY251*FP251+AZ251*FU251+BA251*FZ251+BG251*GG251+BB251*GK251+BC251*GN251+BD251*GP251))</f>
        <v>1.59963432013121</v>
      </c>
      <c r="AD252" s="435" t="str">
        <f>IF(AC252=AC251,"",AC252-AC251)</f>
        <v/>
      </c>
      <c r="AE252" s="436" t="str">
        <f>IF(1-AF252=0,"",(1-AF252))</f>
        <v/>
      </c>
      <c r="AF252" s="437">
        <v>1</v>
      </c>
      <c r="AG252" s="10" t="str">
        <f>AG251</f>
        <v>8B4</v>
      </c>
      <c r="AH252" s="438" t="str">
        <f>AH251</f>
        <v/>
      </c>
      <c r="AI252" s="424" t="e">
        <f>IF(ROUND(AJ252-AJ251,1)=0,"",AJ252-AJ251)</f>
        <v>#VALUE!</v>
      </c>
      <c r="AJ252" s="10" t="str">
        <f>IF(_tag_month_day!I242="","",_tag_month_day!I242)</f>
        <v/>
      </c>
      <c r="AK252" s="440"/>
      <c r="AL252" s="440"/>
      <c r="AM252" s="440"/>
      <c r="AN252" s="441">
        <f>AN251</f>
        <v>2</v>
      </c>
      <c r="AO252" s="441">
        <f>AO251</f>
        <v>8</v>
      </c>
      <c r="AP252" s="442" t="e">
        <f>(IF(AN252=0,AS251,AS251*(1+AO252/AN252)/(AR252+AO252/AN252)))+AT252</f>
        <v>#VALUE!</v>
      </c>
      <c r="AQ252" s="443" t="str">
        <f>IF(_tag_month_day!J242="","",_tag_month_day!J242/100)</f>
        <v/>
      </c>
      <c r="AR252" s="444">
        <f>AR251</f>
        <v>1.3</v>
      </c>
      <c r="AS252" s="445" t="e">
        <f>AQ252*(AN252*AR252+AO252)/(AN252+AO252)</f>
        <v>#VALUE!</v>
      </c>
      <c r="AT252" s="445" t="e">
        <f>(SUM(BE252:BF252)-SUM(BE251:BF251))*0.05</f>
        <v>#VALUE!</v>
      </c>
      <c r="AU252" s="446" t="str">
        <f>IF(_tag_month_day!CC242="","",IF(_tag_month_day!CC242&gt;0,_tag_month_day!CD242,_tag_month_day!CE242))</f>
        <v/>
      </c>
      <c r="AV252" s="447" t="str">
        <f>IF(_tag_month_day!L242="","",_tag_month_day!L242/100)</f>
        <v/>
      </c>
      <c r="AW252" s="431">
        <f>AW251</f>
        <v>0</v>
      </c>
      <c r="AX252" s="431">
        <f>AX251</f>
        <v>0</v>
      </c>
      <c r="AY252" s="431" t="str">
        <f>IF(_tag_month_day!M242="","",_tag_month_day!M242/100)</f>
        <v/>
      </c>
      <c r="AZ252" s="431" t="str">
        <f>IF(_tag_month_day!N242="","",_tag_month_day!N242/100)</f>
        <v/>
      </c>
      <c r="BA252" s="431" t="str">
        <f>IF(_tag_month_day!O242="","",_tag_month_day!O242/100)</f>
        <v/>
      </c>
      <c r="BB252" s="448" t="str">
        <f>IF(_tag_month_day!P242="","",_tag_month_day!P242/100)</f>
        <v/>
      </c>
      <c r="BC252" s="448">
        <f>BC251</f>
        <v>0</v>
      </c>
      <c r="BD252" s="448" t="str">
        <f>IF(_tag_month_day!Q242="","",_tag_month_day!Q242/100)</f>
        <v/>
      </c>
      <c r="BE252" s="449" t="str">
        <f>IF(_tag_month_day!R242="","",_tag_month_day!R242/100)</f>
        <v/>
      </c>
      <c r="BF252" s="388" t="e">
        <f>(AU252*(100+BE252*100))/(AJ252-AU252)/100</f>
        <v>#VALUE!</v>
      </c>
      <c r="BG252" s="450" t="e">
        <f>BE252+BF252</f>
        <v>#VALUE!</v>
      </c>
      <c r="BH252" s="451" t="e">
        <f>SUM(AV252:BF252)</f>
        <v>#VALUE!</v>
      </c>
      <c r="BI252" s="452" t="e">
        <f>IF(CX252=0,BI251,(DK252*查询!$R$5+DL252*查询!$Q$5+DM252*查询!$N$5+DN252*查询!$O$5+DO252*查询!$P$5)*AF252/CX252)</f>
        <v>#VALUE!</v>
      </c>
      <c r="BJ252" s="452" t="e">
        <f>IF(CX252=0,BJ251,(DP252*查询!$S$5+DQ252*查询!$T$5+DR252*查询!$U$5)*AF252/CX252)</f>
        <v>#VALUE!</v>
      </c>
      <c r="BK252" s="452">
        <f>BK251</f>
        <v>1</v>
      </c>
      <c r="BL252" s="453" t="e">
        <f>SUMPRODUCT((AV252:BA252)*(GS252:GX252))/((GS252:GX252)+SUM(BB252:BD252)*GY252+BG252*GZ252)</f>
        <v>#VALUE!</v>
      </c>
      <c r="BM252" s="453" t="e">
        <f>BK252*($AV252*FB252+$AW252*FD252+$AX252*FI252+$AY252*FN252+$AZ252*FS252+$BA252*FX252+$BG252*GE252)/(AV252*EY252+AX252*FK252+AW252*FF252+AY252*FP252+AZ252*FU252+BA252*FZ252+BG252*GG252+BB252*GK252+BC252*GN252+BD252*GP252)</f>
        <v>#VALUE!</v>
      </c>
      <c r="BN252" s="453" t="e">
        <f>($AV252*FC252+$AX252*FJ252+$AW252*FE252+$AY252*FO252+$AZ252*FT252+$BA252*FY252+$BG252*GF252)/($AV252*FA252+BG252*GH252+BB252*GL252+BC252*GO252+BD252*GQ252+BA252*GA252)</f>
        <v>#VALUE!</v>
      </c>
      <c r="BO252" s="454" t="e">
        <f>SUMPRODUCT(AV252:BA252*GS252:GX252)/(GS252:GX252+(BB252+BC252+BD252)*GY252+BG252)</f>
        <v>#VALUE!</v>
      </c>
      <c r="BP252" s="454" t="e">
        <f>SUMPRODUCT(AV252:BA252*GS252:GX252)/(GS252:GX252+(BB252+BC252+BD252)*GY252+BG252)</f>
        <v>#VALUE!</v>
      </c>
      <c r="BQ252" s="454" t="e">
        <f>SUMPRODUCT(AV252:BA252*GS252:GX252)/(GS252:GX252+(BB252+BC252+BD252)*GY252+BG252)</f>
        <v>#VALUE!</v>
      </c>
      <c r="BR252" s="453" t="str">
        <f>IF(_tag_month_day!T242="","",_tag_month_day!T242)</f>
        <v/>
      </c>
      <c r="BS252" s="453" t="str">
        <f>IF(_tag_month_day!U242="","",_tag_month_day!U242)</f>
        <v/>
      </c>
      <c r="BT252" s="455" t="str">
        <f>IF(CK252="","",IF((CK252&gt;=BV252-0.12)*(CK252&lt;=BV252+0.12),"合格","不合格"))</f>
        <v/>
      </c>
      <c r="BU252" s="456" t="str">
        <f>IF(_tag_month_day!V242="","",_tag_month_day!V242)</f>
        <v/>
      </c>
      <c r="BV252" s="457" t="str">
        <f>IF(_tag_month_day!W242="","",_tag_month_day!W242)</f>
        <v/>
      </c>
      <c r="BW252" s="458" t="str">
        <f>IF(_tag_month_day!X242="","",_tag_month_day!X242)</f>
        <v/>
      </c>
      <c r="BX252" s="458" t="str">
        <f>IF(_tag_month_day!Y242="","",_tag_month_day!Y242)</f>
        <v/>
      </c>
      <c r="BY252" s="459">
        <f ca="1">L252</f>
        <v>43596.124999999418</v>
      </c>
      <c r="BZ252" s="460"/>
      <c r="CA252" s="461"/>
      <c r="CB252" s="424" t="str">
        <f>IF(_tag_month_day!Z242="","",_tag_month_day!Z242)</f>
        <v/>
      </c>
      <c r="CC252" s="424" t="str">
        <f>IF(_tag_month_day!AA242="","",_tag_month_day!AA242)</f>
        <v/>
      </c>
      <c r="CD252" s="424" t="str">
        <f>IF(_tag_month_day!AB242="","",_tag_month_day!AB242)</f>
        <v/>
      </c>
      <c r="CE252" s="424" t="str">
        <f>IF(_tag_month_day!AC242="","",_tag_month_day!AC242)</f>
        <v/>
      </c>
      <c r="CF252" s="424" t="str">
        <f>IF(_tag_month_day!AD242="","",_tag_month_day!AD242)</f>
        <v/>
      </c>
      <c r="CG252" s="424" t="str">
        <f>IF(_tag_month_day!AE242="","",_tag_month_day!AE242)</f>
        <v/>
      </c>
      <c r="CH252" s="424" t="str">
        <f>IF(_tag_month_day!AF242="","",_tag_month_day!AF242)</f>
        <v/>
      </c>
      <c r="CI252" s="424" t="str">
        <f>IF(_tag_month_day!AG242="","",_tag_month_day!AG242)</f>
        <v/>
      </c>
      <c r="CJ252" s="424" t="str">
        <f>IF(_tag_month_day!AH242="","",_tag_month_day!AH242)</f>
        <v/>
      </c>
      <c r="CK252" s="424" t="str">
        <f>IF(_tag_month_day!AI242="","",_tag_month_day!AI242)</f>
        <v/>
      </c>
      <c r="CL252" s="4" t="str">
        <f>IF(_tag_month_day!AJ242="","",_tag_month_day!AJ242)</f>
        <v/>
      </c>
      <c r="CM252" s="4" t="str">
        <f>IF(_tag_month_day!AK242="","",_tag_month_day!AK242)</f>
        <v/>
      </c>
      <c r="CN252" s="4" t="str">
        <f>IF(_tag_month_day!AL242="","",_tag_month_day!AL242)</f>
        <v/>
      </c>
      <c r="CO252" s="4" t="str">
        <f>IF(_tag_month_day!AM242="","",_tag_month_day!AM242)</f>
        <v/>
      </c>
      <c r="CP252" s="4" t="str">
        <f>IF(_tag_month_day!AN242="","",_tag_month_day!AN242)</f>
        <v/>
      </c>
      <c r="CQ252" s="4" t="str">
        <f>IF(_tag_month_day!AO242="","",_tag_month_day!AO242)</f>
        <v/>
      </c>
      <c r="CR252" s="462" t="str">
        <f>IF(_tag_month_day!AP242="","",_tag_month_day!AP242)</f>
        <v/>
      </c>
      <c r="CS252" s="463" t="str">
        <f>IF(_tag_month_day!AQ242="","",_tag_month_day!AQ242)</f>
        <v/>
      </c>
      <c r="CT252" s="4" t="str">
        <f>IF(_tag_month_day!AR242="","",_tag_month_day!AR242)</f>
        <v/>
      </c>
      <c r="CU252" s="464" t="e">
        <f>DU252/AJ252</f>
        <v>#VALUE!</v>
      </c>
      <c r="CV252" s="451" t="e">
        <f>BG252/BH252</f>
        <v>#VALUE!</v>
      </c>
      <c r="CW252" s="465" t="e">
        <f>AJ252*(1-CV252)*CU252*AF252</f>
        <v>#VALUE!</v>
      </c>
      <c r="CX252" s="465" t="e">
        <f>CW252*94%</f>
        <v>#VALUE!</v>
      </c>
      <c r="CY252" s="466" t="e">
        <f>IF(CX252=0,0,DS252/(DS252+CX252))</f>
        <v>#VALUE!</v>
      </c>
      <c r="CZ252" s="465" t="e">
        <f>$AJ252*EF252</f>
        <v>#VALUE!</v>
      </c>
      <c r="DA252" s="465" t="e">
        <f>$AJ252*EG252</f>
        <v>#VALUE!</v>
      </c>
      <c r="DB252" s="465" t="e">
        <f>$AJ252*EH252</f>
        <v>#VALUE!</v>
      </c>
      <c r="DC252" s="465" t="e">
        <f>$AJ252*EI252</f>
        <v>#VALUE!</v>
      </c>
      <c r="DD252" s="465" t="e">
        <f>$AJ252*EJ252</f>
        <v>#VALUE!</v>
      </c>
      <c r="DE252" s="465" t="e">
        <f>$AJ252*EK252</f>
        <v>#VALUE!</v>
      </c>
      <c r="DF252" s="465" t="e">
        <f>$AJ252*EL252</f>
        <v>#VALUE!</v>
      </c>
      <c r="DG252" s="465" t="e">
        <f>$AJ252*EM252</f>
        <v>#VALUE!</v>
      </c>
      <c r="DH252" s="465" t="e">
        <f>$AJ252*EN252</f>
        <v>#VALUE!</v>
      </c>
      <c r="DI252" s="465" t="e">
        <f>$AJ252*EO252</f>
        <v>#VALUE!</v>
      </c>
      <c r="DJ252" s="465" t="e">
        <f>CZ252*(1-EP252)</f>
        <v>#VALUE!</v>
      </c>
      <c r="DK252" s="465" t="e">
        <f>DA252*(1-ER252)</f>
        <v>#VALUE!</v>
      </c>
      <c r="DL252" s="465" t="e">
        <f>DB252*(1-EQ252)</f>
        <v>#VALUE!</v>
      </c>
      <c r="DM252" s="465" t="e">
        <f>DC252*(1-ES252)</f>
        <v>#VALUE!</v>
      </c>
      <c r="DN252" s="465" t="e">
        <f>DD252*(1-ET252)</f>
        <v>#VALUE!</v>
      </c>
      <c r="DO252" s="465" t="e">
        <f>DE252</f>
        <v>#VALUE!</v>
      </c>
      <c r="DP252" s="465" t="e">
        <f>DF252*(1-EU252)</f>
        <v>#VALUE!</v>
      </c>
      <c r="DQ252" s="465" t="e">
        <f>DG252*(1-EV252)</f>
        <v>#VALUE!</v>
      </c>
      <c r="DR252" s="465" t="e">
        <f>DH252*(1-EW252)</f>
        <v>#VALUE!</v>
      </c>
      <c r="DS252" s="465" t="e">
        <f>DI252</f>
        <v>#VALUE!</v>
      </c>
      <c r="DT252" s="465" t="e">
        <f>SUM(DJ252:DS252)</f>
        <v>#VALUE!</v>
      </c>
      <c r="DU252" s="465" t="e">
        <f>(GS252:GX252)+(DP252+DQ252+DR252)*GY252+DS252</f>
        <v>#VALUE!</v>
      </c>
      <c r="DV252" s="451" t="e">
        <f>AV252/$BH252/(1-EP252)</f>
        <v>#VALUE!</v>
      </c>
      <c r="DW252" s="451" t="e">
        <f>AW252/$BH252/(1-ER252)</f>
        <v>#VALUE!</v>
      </c>
      <c r="DX252" s="451" t="e">
        <f>AX252/$BH252/(1-EQ252)</f>
        <v>#VALUE!</v>
      </c>
      <c r="DY252" s="451" t="e">
        <f>AY252/$BH252/(1-ES252)</f>
        <v>#VALUE!</v>
      </c>
      <c r="DZ252" s="451" t="e">
        <f>AZ252/$BH252/(1-ET252)</f>
        <v>#VALUE!</v>
      </c>
      <c r="EA252" s="451" t="e">
        <f>BA252/$BH252/(1-AX252)</f>
        <v>#VALUE!</v>
      </c>
      <c r="EB252" s="451" t="e">
        <f>BB252/$BH252/(1-EU252)</f>
        <v>#VALUE!</v>
      </c>
      <c r="EC252" s="451" t="e">
        <f>BC252/$BH252/(1-EV252)</f>
        <v>#VALUE!</v>
      </c>
      <c r="ED252" s="451" t="e">
        <f>BD252/$BH252/(1-EW252)</f>
        <v>#VALUE!</v>
      </c>
      <c r="EE252" s="451" t="e">
        <f>BG252/BH252</f>
        <v>#VALUE!</v>
      </c>
      <c r="EF252" s="451" t="e">
        <f>DV252/SUM($DV252:$EE252)</f>
        <v>#VALUE!</v>
      </c>
      <c r="EG252" s="451" t="e">
        <f>DW252/SUM($DV252:$EE252)</f>
        <v>#VALUE!</v>
      </c>
      <c r="EH252" s="451" t="e">
        <f>DX252/SUM($DV252:$EE252)</f>
        <v>#VALUE!</v>
      </c>
      <c r="EI252" s="451" t="e">
        <f>DY252/SUM($DV252:$EE252)</f>
        <v>#VALUE!</v>
      </c>
      <c r="EJ252" s="451" t="e">
        <f>DZ252/SUM($DV252:$EE252)</f>
        <v>#VALUE!</v>
      </c>
      <c r="EK252" s="451" t="e">
        <f>EA252/SUM($DV252:$EE252)</f>
        <v>#VALUE!</v>
      </c>
      <c r="EL252" s="451" t="e">
        <f>EB252/SUM($DV252:$EE252)</f>
        <v>#VALUE!</v>
      </c>
      <c r="EM252" s="451" t="e">
        <f>EC252/SUM($DV252:$EE252)</f>
        <v>#VALUE!</v>
      </c>
      <c r="EN252" s="451" t="e">
        <f>ED252/SUM($DV252:$EE252)</f>
        <v>#VALUE!</v>
      </c>
      <c r="EO252" s="451" t="e">
        <f>EE252/SUM($DV252:$EE252)</f>
        <v>#VALUE!</v>
      </c>
      <c r="EP252" s="450">
        <f>EP251</f>
        <v>0.080000000000000002</v>
      </c>
      <c r="EQ252" s="450">
        <f>EQ251</f>
        <v>0.014999999999999999</v>
      </c>
      <c r="ER252" s="450">
        <f>ER251</f>
        <v>0.014999999999999999</v>
      </c>
      <c r="ES252" s="450">
        <f>ES251</f>
        <v>0.014999999999999999</v>
      </c>
      <c r="ET252" s="450">
        <f>ET251</f>
        <v>0.014999999999999999</v>
      </c>
      <c r="EU252" s="450">
        <f>EU251</f>
        <v>0.089999999999999997</v>
      </c>
      <c r="EV252" s="450">
        <f>EV251</f>
        <v>0.089999999999999997</v>
      </c>
      <c r="EW252" s="450">
        <f>EW251</f>
        <v>0.089999999999999997</v>
      </c>
      <c r="EX252" s="431" t="str">
        <f>IF(_tag_month_day!AS242="","",_tag_month_day!AS242/100)</f>
        <v/>
      </c>
      <c r="EY252" s="431" t="str">
        <f>IF(_tag_month_day!AT242="","",_tag_month_day!AT242/100)</f>
        <v/>
      </c>
      <c r="EZ252" s="431" t="str">
        <f>IF(_tag_month_day!AU242="","",_tag_month_day!AU242/100)</f>
        <v/>
      </c>
      <c r="FA252" s="431" t="str">
        <f>IF(_tag_month_day!AV242="","",_tag_month_day!AV242/100)</f>
        <v/>
      </c>
      <c r="FB252" s="431" t="str">
        <f>IF(_tag_month_day!AW242="","",_tag_month_day!AW242/100)</f>
        <v/>
      </c>
      <c r="FC252" s="431" t="str">
        <f>IF(_tag_month_day!AX242="","",_tag_month_day!AX242/100)</f>
        <v/>
      </c>
      <c r="FD252" s="449" t="str">
        <f>IF(_tag_month_day!AY242="","",_tag_month_day!AY242/100)</f>
        <v/>
      </c>
      <c r="FE252" s="449" t="str">
        <f>IF(_tag_month_day!AZ242="","",_tag_month_day!AZ242/100)</f>
        <v/>
      </c>
      <c r="FF252" s="449" t="str">
        <f>IF(_tag_month_day!BA242="","",_tag_month_day!BA242/100)</f>
        <v/>
      </c>
      <c r="FG252" s="449" t="str">
        <f>IF(_tag_month_day!BB242="","",_tag_month_day!BB242/100)</f>
        <v/>
      </c>
      <c r="FH252" s="467" t="str">
        <f>IF(_tag_month_day!BC242="","",_tag_month_day!BC242/100)</f>
        <v/>
      </c>
      <c r="FI252" s="449">
        <f>FI251</f>
        <v>0.40999999999999998</v>
      </c>
      <c r="FJ252" s="449">
        <f>FJ251</f>
        <v>0.11</v>
      </c>
      <c r="FK252" s="449">
        <f>FK251</f>
        <v>0.014999999999999999</v>
      </c>
      <c r="FL252" s="449">
        <f>FL251</f>
        <v>0</v>
      </c>
      <c r="FM252" s="467">
        <f>FM251</f>
        <v>0.0001</v>
      </c>
      <c r="FN252" s="449">
        <f>FN251</f>
        <v>0.32000000000000001</v>
      </c>
      <c r="FO252" s="449">
        <f>FO251</f>
        <v>0.20000000000000001</v>
      </c>
      <c r="FP252" s="449">
        <f>FP251</f>
        <v>0.01</v>
      </c>
      <c r="FQ252" s="449">
        <f>FQ251</f>
        <v>0</v>
      </c>
      <c r="FR252" s="467">
        <f>FR251</f>
        <v>0.0001</v>
      </c>
      <c r="FS252" s="449" t="str">
        <f>IF(_tag_month_day!BD242="","",_tag_month_day!BD242/100)</f>
        <v/>
      </c>
      <c r="FT252" s="449" t="str">
        <f>IF(_tag_month_day!BE242="","",_tag_month_day!BE242/100)</f>
        <v/>
      </c>
      <c r="FU252" s="449" t="str">
        <f>IF(_tag_month_day!BF242="","",_tag_month_day!BF242/100)</f>
        <v/>
      </c>
      <c r="FV252" s="449" t="str">
        <f>IF(_tag_month_day!BG242="","",_tag_month_day!BG242/100)</f>
        <v/>
      </c>
      <c r="FW252" s="467" t="str">
        <f>IF(_tag_month_day!BH242="","",_tag_month_day!BH242/100)</f>
        <v/>
      </c>
      <c r="FX252" s="449" t="str">
        <f>IF(_tag_month_day!BI242="","",_tag_month_day!BI242/100)</f>
        <v/>
      </c>
      <c r="FY252" s="449" t="str">
        <f>IF(_tag_month_day!BJ242="","",_tag_month_day!BJ242/100)</f>
        <v/>
      </c>
      <c r="FZ252" s="468" t="str">
        <f>IF(_tag_month_day!BK242="","",_tag_month_day!BK242/100)</f>
        <v/>
      </c>
      <c r="GA252" s="449" t="str">
        <f>IF(_tag_month_day!BL242="","",_tag_month_day!BL242/100)</f>
        <v/>
      </c>
      <c r="GB252" s="467" t="str">
        <f>IF(_tag_month_day!BM242="","",_tag_month_day!BM242/100)</f>
        <v/>
      </c>
      <c r="GC252" s="431" t="str">
        <f>IF(_tag_month_day!BN242="","",_tag_month_day!BN242/100)</f>
        <v/>
      </c>
      <c r="GD252" s="431" t="str">
        <f>IF(_tag_month_day!BO242="","",_tag_month_day!BO242/100)</f>
        <v/>
      </c>
      <c r="GE252" s="431" t="str">
        <f>IF(_tag_month_day!BP242="","",_tag_month_day!BP242/100)</f>
        <v/>
      </c>
      <c r="GF252" s="431" t="str">
        <f>IF(_tag_month_day!BQ242="","",_tag_month_day!BQ242/100)</f>
        <v/>
      </c>
      <c r="GG252" s="431" t="str">
        <f>IF(_tag_month_day!BR242="","",_tag_month_day!BR242/100)</f>
        <v/>
      </c>
      <c r="GH252" s="431" t="str">
        <f>IF(_tag_month_day!BS242="","",_tag_month_day!BS242/100)</f>
        <v/>
      </c>
      <c r="GI252" s="467" t="str">
        <f>IF(_tag_month_day!BT242="","",_tag_month_day!BT242/100)</f>
        <v/>
      </c>
      <c r="GJ252" s="469" t="str">
        <f>IF(_tag_month_day!BU242="","",_tag_month_day!BU242/100)</f>
        <v/>
      </c>
      <c r="GK252" s="470">
        <f>GK251</f>
        <v>0.070000000000000007</v>
      </c>
      <c r="GL252" s="470">
        <f>GL251</f>
        <v>0.029999999999999999</v>
      </c>
      <c r="GM252" s="471" t="str">
        <f>IF(_tag_month_day!BX242="","",_tag_month_day!BX242/100)</f>
        <v/>
      </c>
      <c r="GN252" s="470">
        <f>GN251</f>
        <v>0.070000000000000007</v>
      </c>
      <c r="GO252" s="470">
        <f>GO251</f>
        <v>0.029999999999999999</v>
      </c>
      <c r="GP252" s="470">
        <f>GP251</f>
        <v>0.089999999999999997</v>
      </c>
      <c r="GQ252" s="470">
        <f>GQ251</f>
        <v>0.029999999999999999</v>
      </c>
      <c r="GR252" s="471" t="str">
        <f>IF(_tag_month_day!CA242="","",_tag_month_day!CA242/100)</f>
        <v/>
      </c>
      <c r="GS252" s="472">
        <f>GS251</f>
        <v>0.95299999999999996</v>
      </c>
      <c r="GT252" s="472">
        <f>GT251</f>
        <v>0.55000000000000004</v>
      </c>
      <c r="GU252" s="472">
        <f>GU251</f>
        <v>0.55000000000000004</v>
      </c>
      <c r="GV252" s="472">
        <f>GV251</f>
        <v>0.55000000000000004</v>
      </c>
      <c r="GW252" s="472">
        <f>GW251</f>
        <v>0.5</v>
      </c>
      <c r="GX252" s="472">
        <f>GX251</f>
        <v>0.93500000000000005</v>
      </c>
      <c r="GY252" s="472">
        <f>GY251</f>
        <v>0.14999999999999999</v>
      </c>
      <c r="GZ252" s="472">
        <f>GZ251</f>
        <v>1</v>
      </c>
      <c r="HA252" s="474">
        <f>HA251</f>
        <v>0.047</v>
      </c>
      <c r="HB252" s="474">
        <f>HB251</f>
        <v>0.45000000000000001</v>
      </c>
      <c r="HC252" s="474">
        <f>HC251</f>
        <v>0.45000000000000001</v>
      </c>
      <c r="HD252" s="474">
        <f>HD251</f>
        <v>0.45000000000000001</v>
      </c>
      <c r="HE252" s="474">
        <f>HE251</f>
        <v>0.5</v>
      </c>
      <c r="HF252" s="474">
        <f>HF251</f>
        <v>0.065000000000000002</v>
      </c>
      <c r="HG252" s="474">
        <f>HG251</f>
        <v>0.84999999999999998</v>
      </c>
      <c r="HH252" s="474">
        <f>HH251</f>
        <v>0</v>
      </c>
      <c r="HI252" s="10">
        <f>IF(BZ252&lt;&gt;"",CK252-BV252,0)</f>
        <v>0</v>
      </c>
      <c r="HJ252" s="10" t="e">
        <f>IF(AJ252&gt;0,AH252-AJ252,0)</f>
        <v>#VALUE!</v>
      </c>
      <c r="HK252" s="466">
        <f>HK251</f>
        <v>0.84999999999999998</v>
      </c>
      <c r="HL252" s="424">
        <f>HL251</f>
        <v>550000</v>
      </c>
      <c r="HM252" s="424">
        <f>HM251</f>
        <v>480000</v>
      </c>
      <c r="HN252" s="465" t="e">
        <f>(DJ252*EZ252+DK252*FH252+DL252*FM252+DM252*FR252+DN252*FW252+DO252*GB252+DS252*GI252+DP252*GM252+DR252*GR252)*1000*2</f>
        <v>#VALUE!</v>
      </c>
      <c r="HO252" s="465" t="e">
        <f>HN252*HK252*$HO$2/HL252*1000000</f>
        <v>#VALUE!</v>
      </c>
      <c r="HP252" s="465" t="e">
        <f>HN252*HK252*$HP$2/HM252*1000000</f>
        <v>#VALUE!</v>
      </c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</row>
    <row customFormat="1" r="253" s="0">
      <c r="A253" s="420">
        <v>242</v>
      </c>
      <c r="B253" s="421">
        <f ca="1">IF(D253=D252,B252,IF(D253="夜班",B252+1,B252))</f>
        <v>43596</v>
      </c>
      <c r="C253" s="422">
        <f>C252</f>
        <v>0.041666666666666699</v>
      </c>
      <c r="D253" s="10" t="str">
        <f ca="1">IF(HOUR(G253)&lt;8,"夜班",IF(HOUR(G253)&lt;16,"白班",IF(HOUR(G253)&lt;24,"中班",0)))</f>
        <v>夜班</v>
      </c>
      <c r="E253" s="10" t="e">
        <f ca="1">IF(F253=1,"甲",IF(F253=2,"乙",IF(F253=3,"丙",IF(F253=4,"丁",""))))</f>
        <v>#REF!</v>
      </c>
      <c r="F253" s="10" t="e">
        <f ca="1">SUMPRODUCT((成本日报!$A$3:$A$95=计划!B253)*(成本日报!$B$3:$B$95=计划!$D253),成本日报!$C$3:$C$95)</f>
        <v>#REF!</v>
      </c>
      <c r="G253" s="423">
        <f ca="1">G252+C252</f>
        <v>43596.041666666082</v>
      </c>
      <c r="H253" s="423">
        <f ca="1">$G253+$C253/60*10+$C253*0</f>
        <v>43596.048611110527</v>
      </c>
      <c r="I253" s="423">
        <f ca="1">$G253+$C253/60*18+$C253*0</f>
        <v>43596.054166666079</v>
      </c>
      <c r="J253" s="423">
        <f ca="1">$G253+$C253/60*0+$C253*1</f>
        <v>43596.083333332746</v>
      </c>
      <c r="K253" s="423">
        <f ca="1">$G253+$C253/60*30+$C253*2</f>
        <v>43596.145833332754</v>
      </c>
      <c r="L253" s="423">
        <f ca="1">$G253+$C253/60*0+$C253*3</f>
        <v>43596.166666666082</v>
      </c>
      <c r="M253" s="424" t="str">
        <f>IF(_tag_month_day!A243="","",_tag_month_day!A243)</f>
        <v/>
      </c>
      <c r="N253" s="424" t="str">
        <f>IF(_tag_month_day!B243="","",_tag_month_day!B243)</f>
        <v/>
      </c>
      <c r="O253" s="425" t="e">
        <f>IF(M253+N253=0,"",M253+N253)</f>
        <v>#VALUE!</v>
      </c>
      <c r="P253" s="424" t="str">
        <f>IF(_tag_month_day!C243="","",_tag_month_day!C243)</f>
        <v/>
      </c>
      <c r="Q253" s="424" t="str">
        <f>IF(_tag_month_day!D243="","",_tag_month_day!D243)</f>
        <v/>
      </c>
      <c r="R253" s="426" t="str">
        <f>IF(_tag_month_day!CB243="","",_tag_month_day!CB243/100)</f>
        <v/>
      </c>
      <c r="S253" s="427" t="str">
        <f>IF(_tag_month_day!E243="","",_tag_month_day!E243)</f>
        <v/>
      </c>
      <c r="T253" s="427" t="str">
        <f>IF(_tag_month_day!F243="","",_tag_month_day!F243)</f>
        <v/>
      </c>
      <c r="U253" s="428" t="e">
        <f>S253+T253</f>
        <v>#VALUE!</v>
      </c>
      <c r="V253" s="429" t="e">
        <f>U253/AJ253</f>
        <v>#VALUE!</v>
      </c>
      <c r="W253" s="430" t="str">
        <f>IF(_jhy_month_day!A243="","",_jhy_month_day!A243)</f>
        <v/>
      </c>
      <c r="X253" s="431" t="str">
        <f>IF(_jhy_month_day!B243="","",_jhy_month_day!B243/100)</f>
        <v/>
      </c>
      <c r="Y253" s="431" t="str">
        <f>IF(_jhy_month_day!C243="","",_jhy_month_day!C243/100)</f>
        <v/>
      </c>
      <c r="Z253" s="432">
        <f>Z249+1</f>
        <v>61</v>
      </c>
      <c r="AA253" s="433" t="str">
        <f>IF(_tag_month_day!G243="","",_tag_month_day!G243/100)</f>
        <v/>
      </c>
      <c r="AB253" s="433" t="str">
        <f>IF(_tag_month_day!H243="","",_tag_month_day!H243/100)</f>
        <v/>
      </c>
      <c r="AC253" s="434">
        <f>IF(X253="",AC252,BK253*($AV252*X253+$AW252*FD252+$AX252*FI252+$AY252*FN252+$AZ252*FS252+$BA252*FX252+$BG252*GE252)/(AV252*Y253+AX252*FK252+AW252*FF252+AY252*FP252+AZ252*FU252+BA252*FZ252+BG252*GG252+BB252*GK252+BC252*GN252+BD252*GP252))</f>
        <v>1.59963432013121</v>
      </c>
      <c r="AD253" s="435" t="str">
        <f>IF(AC253=AC252,"",AC253-AC252)</f>
        <v/>
      </c>
      <c r="AE253" s="436" t="str">
        <f>IF(1-AF253=0,"",(1-AF253))</f>
        <v/>
      </c>
      <c r="AF253" s="437">
        <v>1</v>
      </c>
      <c r="AG253" s="10" t="str">
        <f>AG252</f>
        <v>8B4</v>
      </c>
      <c r="AH253" s="438" t="str">
        <f>AH252</f>
        <v/>
      </c>
      <c r="AI253" s="424" t="e">
        <f>IF(ROUND(AJ253-AJ252,1)=0,"",AJ253-AJ252)</f>
        <v>#VALUE!</v>
      </c>
      <c r="AJ253" s="10" t="str">
        <f>IF(_tag_month_day!I243="","",_tag_month_day!I243)</f>
        <v/>
      </c>
      <c r="AK253" s="440"/>
      <c r="AL253" s="440"/>
      <c r="AM253" s="440"/>
      <c r="AN253" s="441">
        <f>AN252</f>
        <v>2</v>
      </c>
      <c r="AO253" s="441">
        <f>AO252</f>
        <v>8</v>
      </c>
      <c r="AP253" s="442" t="e">
        <f>(IF(AN253=0,AS252,AS252*(1+AO253/AN253)/(AR253+AO253/AN253)))+AT253</f>
        <v>#VALUE!</v>
      </c>
      <c r="AQ253" s="443" t="str">
        <f>IF(_tag_month_day!J243="","",_tag_month_day!J243/100)</f>
        <v/>
      </c>
      <c r="AR253" s="444">
        <f>AR252</f>
        <v>1.3</v>
      </c>
      <c r="AS253" s="445" t="e">
        <f>AQ253*(AN253*AR253+AO253)/(AN253+AO253)</f>
        <v>#VALUE!</v>
      </c>
      <c r="AT253" s="445" t="e">
        <f>(SUM(BE253:BF253)-SUM(BE252:BF252))*0.05</f>
        <v>#VALUE!</v>
      </c>
      <c r="AU253" s="446" t="str">
        <f>IF(_tag_month_day!CC243="","",IF(_tag_month_day!CC243&gt;0,_tag_month_day!CD243,_tag_month_day!CE243))</f>
        <v/>
      </c>
      <c r="AV253" s="447" t="str">
        <f>IF(_tag_month_day!L243="","",_tag_month_day!L243/100)</f>
        <v/>
      </c>
      <c r="AW253" s="431">
        <f>AW252</f>
        <v>0</v>
      </c>
      <c r="AX253" s="431">
        <f>AX252</f>
        <v>0</v>
      </c>
      <c r="AY253" s="431" t="str">
        <f>IF(_tag_month_day!M243="","",_tag_month_day!M243/100)</f>
        <v/>
      </c>
      <c r="AZ253" s="431" t="str">
        <f>IF(_tag_month_day!N243="","",_tag_month_day!N243/100)</f>
        <v/>
      </c>
      <c r="BA253" s="431" t="str">
        <f>IF(_tag_month_day!O243="","",_tag_month_day!O243/100)</f>
        <v/>
      </c>
      <c r="BB253" s="448" t="str">
        <f>IF(_tag_month_day!P243="","",_tag_month_day!P243/100)</f>
        <v/>
      </c>
      <c r="BC253" s="448">
        <f>BC252</f>
        <v>0</v>
      </c>
      <c r="BD253" s="448" t="str">
        <f>IF(_tag_month_day!Q243="","",_tag_month_day!Q243/100)</f>
        <v/>
      </c>
      <c r="BE253" s="449" t="str">
        <f>IF(_tag_month_day!R243="","",_tag_month_day!R243/100)</f>
        <v/>
      </c>
      <c r="BF253" s="388" t="e">
        <f>(AU253*(100+BE253*100))/(AJ253-AU253)/100</f>
        <v>#VALUE!</v>
      </c>
      <c r="BG253" s="450" t="e">
        <f>BE253+BF253</f>
        <v>#VALUE!</v>
      </c>
      <c r="BH253" s="451" t="e">
        <f>SUM(AV253:BF253)</f>
        <v>#VALUE!</v>
      </c>
      <c r="BI253" s="452" t="e">
        <f>IF(CX253=0,BI252,(DK253*查询!$R$5+DL253*查询!$Q$5+DM253*查询!$N$5+DN253*查询!$O$5+DO253*查询!$P$5)*AF253/CX253)</f>
        <v>#VALUE!</v>
      </c>
      <c r="BJ253" s="452" t="e">
        <f>IF(CX253=0,BJ252,(DP253*查询!$S$5+DQ253*查询!$T$5+DR253*查询!$U$5)*AF253/CX253)</f>
        <v>#VALUE!</v>
      </c>
      <c r="BK253" s="452">
        <f>BK252</f>
        <v>1</v>
      </c>
      <c r="BL253" s="453" t="e">
        <f>SUMPRODUCT((AV253:BA253)*(GS253:GX253))/((GS253:GX253)+SUM(BB253:BD253)*GY253+BG253*GZ253)</f>
        <v>#VALUE!</v>
      </c>
      <c r="BM253" s="453" t="e">
        <f>BK253*($AV253*FB253+$AW253*FD253+$AX253*FI253+$AY253*FN253+$AZ253*FS253+$BA253*FX253+$BG253*GE253)/(AV253*EY253+AX253*FK253+AW253*FF253+AY253*FP253+AZ253*FU253+BA253*FZ253+BG253*GG253+BB253*GK253+BC253*GN253+BD253*GP253)</f>
        <v>#VALUE!</v>
      </c>
      <c r="BN253" s="453" t="e">
        <f>($AV253*FC253+$AX253*FJ253+$AW253*FE253+$AY253*FO253+$AZ253*FT253+$BA253*FY253+$BG253*GF253)/($AV253*FA253+BG253*GH253+BB253*GL253+BC253*GO253+BD253*GQ253+BA253*GA253)</f>
        <v>#VALUE!</v>
      </c>
      <c r="BO253" s="454" t="e">
        <f>SUMPRODUCT(AV253:BA253*GS253:GX253)/(GS253:GX253+(BB253+BC253+BD253)*GY253+BG253)</f>
        <v>#VALUE!</v>
      </c>
      <c r="BP253" s="454" t="e">
        <f>SUMPRODUCT(AV253:BA253*GS253:GX253)/(GS253:GX253+(BB253+BC253+BD253)*GY253+BG253)</f>
        <v>#VALUE!</v>
      </c>
      <c r="BQ253" s="454" t="e">
        <f>SUMPRODUCT(AV253:BA253*GS253:GX253)/(GS253:GX253+(BB253+BC253+BD253)*GY253+BG253)</f>
        <v>#VALUE!</v>
      </c>
      <c r="BR253" s="453" t="str">
        <f>IF(_tag_month_day!T243="","",_tag_month_day!T243)</f>
        <v/>
      </c>
      <c r="BS253" s="453" t="str">
        <f>IF(_tag_month_day!U243="","",_tag_month_day!U243)</f>
        <v/>
      </c>
      <c r="BT253" s="455" t="str">
        <f>IF(CK253="","",IF((CK253&gt;=BV253-0.12)*(CK253&lt;=BV253+0.12),"合格","不合格"))</f>
        <v/>
      </c>
      <c r="BU253" s="456" t="str">
        <f>IF(_tag_month_day!V243="","",_tag_month_day!V243)</f>
        <v/>
      </c>
      <c r="BV253" s="457" t="str">
        <f>IF(_tag_month_day!W243="","",_tag_month_day!W243)</f>
        <v/>
      </c>
      <c r="BW253" s="458" t="str">
        <f>IF(_tag_month_day!X243="","",_tag_month_day!X243)</f>
        <v/>
      </c>
      <c r="BX253" s="458" t="str">
        <f>IF(_tag_month_day!Y243="","",_tag_month_day!Y243)</f>
        <v/>
      </c>
      <c r="BY253" s="459">
        <f ca="1">L253</f>
        <v>43596.166666666082</v>
      </c>
      <c r="BZ253" s="460" t="s">
        <v>429</v>
      </c>
      <c r="CA253" s="461">
        <v>0.15625</v>
      </c>
      <c r="CB253" s="424" t="str">
        <f>IF(_tag_month_day!Z243="","",_tag_month_day!Z243)</f>
        <v/>
      </c>
      <c r="CC253" s="424" t="str">
        <f>IF(_tag_month_day!AA243="","",_tag_month_day!AA243)</f>
        <v/>
      </c>
      <c r="CD253" s="424" t="str">
        <f>IF(_tag_month_day!AB243="","",_tag_month_day!AB243)</f>
        <v/>
      </c>
      <c r="CE253" s="424" t="str">
        <f>IF(_tag_month_day!AC243="","",_tag_month_day!AC243)</f>
        <v/>
      </c>
      <c r="CF253" s="424" t="str">
        <f>IF(_tag_month_day!AD243="","",_tag_month_day!AD243)</f>
        <v/>
      </c>
      <c r="CG253" s="424" t="str">
        <f>IF(_tag_month_day!AE243="","",_tag_month_day!AE243)</f>
        <v/>
      </c>
      <c r="CH253" s="424" t="str">
        <f>IF(_tag_month_day!AF243="","",_tag_month_day!AF243)</f>
        <v/>
      </c>
      <c r="CI253" s="424" t="str">
        <f>IF(_tag_month_day!AG243="","",_tag_month_day!AG243)</f>
        <v/>
      </c>
      <c r="CJ253" s="424" t="str">
        <f>IF(_tag_month_day!AH243="","",_tag_month_day!AH243)</f>
        <v/>
      </c>
      <c r="CK253" s="424" t="str">
        <f>IF(_tag_month_day!AI243="","",_tag_month_day!AI243)</f>
        <v/>
      </c>
      <c r="CL253" s="4" t="str">
        <f>IF(_tag_month_day!AJ243="","",_tag_month_day!AJ243)</f>
        <v/>
      </c>
      <c r="CM253" s="4" t="str">
        <f>IF(_tag_month_day!AK243="","",_tag_month_day!AK243)</f>
        <v/>
      </c>
      <c r="CN253" s="4" t="str">
        <f>IF(_tag_month_day!AL243="","",_tag_month_day!AL243)</f>
        <v/>
      </c>
      <c r="CO253" s="4" t="str">
        <f>IF(_tag_month_day!AM243="","",_tag_month_day!AM243)</f>
        <v/>
      </c>
      <c r="CP253" s="4" t="str">
        <f>IF(_tag_month_day!AN243="","",_tag_month_day!AN243)</f>
        <v/>
      </c>
      <c r="CQ253" s="4" t="str">
        <f>IF(_tag_month_day!AO243="","",_tag_month_day!AO243)</f>
        <v/>
      </c>
      <c r="CR253" s="462" t="str">
        <f>IF(_tag_month_day!AP243="","",_tag_month_day!AP243)</f>
        <v/>
      </c>
      <c r="CS253" s="463" t="str">
        <f>IF(_tag_month_day!AQ243="","",_tag_month_day!AQ243)</f>
        <v/>
      </c>
      <c r="CT253" s="4" t="str">
        <f>IF(_tag_month_day!AR243="","",_tag_month_day!AR243)</f>
        <v/>
      </c>
      <c r="CU253" s="464" t="e">
        <f>DU253/AJ253</f>
        <v>#VALUE!</v>
      </c>
      <c r="CV253" s="451" t="e">
        <f>BG253/BH253</f>
        <v>#VALUE!</v>
      </c>
      <c r="CW253" s="465" t="e">
        <f>AJ253*(1-CV253)*CU253*AF253</f>
        <v>#VALUE!</v>
      </c>
      <c r="CX253" s="465" t="e">
        <f>CW253*94%</f>
        <v>#VALUE!</v>
      </c>
      <c r="CY253" s="466" t="e">
        <f>IF(CX253=0,0,DS253/(DS253+CX253))</f>
        <v>#VALUE!</v>
      </c>
      <c r="CZ253" s="465" t="e">
        <f>$AJ253*EF253</f>
        <v>#VALUE!</v>
      </c>
      <c r="DA253" s="465" t="e">
        <f>$AJ253*EG253</f>
        <v>#VALUE!</v>
      </c>
      <c r="DB253" s="465" t="e">
        <f>$AJ253*EH253</f>
        <v>#VALUE!</v>
      </c>
      <c r="DC253" s="465" t="e">
        <f>$AJ253*EI253</f>
        <v>#VALUE!</v>
      </c>
      <c r="DD253" s="465" t="e">
        <f>$AJ253*EJ253</f>
        <v>#VALUE!</v>
      </c>
      <c r="DE253" s="465" t="e">
        <f>$AJ253*EK253</f>
        <v>#VALUE!</v>
      </c>
      <c r="DF253" s="465" t="e">
        <f>$AJ253*EL253</f>
        <v>#VALUE!</v>
      </c>
      <c r="DG253" s="465" t="e">
        <f>$AJ253*EM253</f>
        <v>#VALUE!</v>
      </c>
      <c r="DH253" s="465" t="e">
        <f>$AJ253*EN253</f>
        <v>#VALUE!</v>
      </c>
      <c r="DI253" s="465" t="e">
        <f>$AJ253*EO253</f>
        <v>#VALUE!</v>
      </c>
      <c r="DJ253" s="465" t="e">
        <f>CZ253*(1-EP253)</f>
        <v>#VALUE!</v>
      </c>
      <c r="DK253" s="465" t="e">
        <f>DA253*(1-ER253)</f>
        <v>#VALUE!</v>
      </c>
      <c r="DL253" s="465" t="e">
        <f>DB253*(1-EQ253)</f>
        <v>#VALUE!</v>
      </c>
      <c r="DM253" s="465" t="e">
        <f>DC253*(1-ES253)</f>
        <v>#VALUE!</v>
      </c>
      <c r="DN253" s="465" t="e">
        <f>DD253*(1-ET253)</f>
        <v>#VALUE!</v>
      </c>
      <c r="DO253" s="465" t="e">
        <f>DE253</f>
        <v>#VALUE!</v>
      </c>
      <c r="DP253" s="465" t="e">
        <f>DF253*(1-EU253)</f>
        <v>#VALUE!</v>
      </c>
      <c r="DQ253" s="465" t="e">
        <f>DG253*(1-EV253)</f>
        <v>#VALUE!</v>
      </c>
      <c r="DR253" s="465" t="e">
        <f>DH253*(1-EW253)</f>
        <v>#VALUE!</v>
      </c>
      <c r="DS253" s="465" t="e">
        <f>DI253</f>
        <v>#VALUE!</v>
      </c>
      <c r="DT253" s="465" t="e">
        <f>SUM(DJ253:DS253)</f>
        <v>#VALUE!</v>
      </c>
      <c r="DU253" s="465" t="e">
        <f>(GS253:GX253)+(DP253+DQ253+DR253)*GY253+DS253</f>
        <v>#VALUE!</v>
      </c>
      <c r="DV253" s="451" t="e">
        <f>AV253/$BH253/(1-EP253)</f>
        <v>#VALUE!</v>
      </c>
      <c r="DW253" s="451" t="e">
        <f>AW253/$BH253/(1-ER253)</f>
        <v>#VALUE!</v>
      </c>
      <c r="DX253" s="451" t="e">
        <f>AX253/$BH253/(1-EQ253)</f>
        <v>#VALUE!</v>
      </c>
      <c r="DY253" s="451" t="e">
        <f>AY253/$BH253/(1-ES253)</f>
        <v>#VALUE!</v>
      </c>
      <c r="DZ253" s="451" t="e">
        <f>AZ253/$BH253/(1-ET253)</f>
        <v>#VALUE!</v>
      </c>
      <c r="EA253" s="451" t="e">
        <f>BA253/$BH253/(1-AX253)</f>
        <v>#VALUE!</v>
      </c>
      <c r="EB253" s="451" t="e">
        <f>BB253/$BH253/(1-EU253)</f>
        <v>#VALUE!</v>
      </c>
      <c r="EC253" s="451" t="e">
        <f>BC253/$BH253/(1-EV253)</f>
        <v>#VALUE!</v>
      </c>
      <c r="ED253" s="451" t="e">
        <f>BD253/$BH253/(1-EW253)</f>
        <v>#VALUE!</v>
      </c>
      <c r="EE253" s="451" t="e">
        <f>BG253/BH253</f>
        <v>#VALUE!</v>
      </c>
      <c r="EF253" s="451" t="e">
        <f>DV253/SUM($DV253:$EE253)</f>
        <v>#VALUE!</v>
      </c>
      <c r="EG253" s="451" t="e">
        <f>DW253/SUM($DV253:$EE253)</f>
        <v>#VALUE!</v>
      </c>
      <c r="EH253" s="451" t="e">
        <f>DX253/SUM($DV253:$EE253)</f>
        <v>#VALUE!</v>
      </c>
      <c r="EI253" s="451" t="e">
        <f>DY253/SUM($DV253:$EE253)</f>
        <v>#VALUE!</v>
      </c>
      <c r="EJ253" s="451" t="e">
        <f>DZ253/SUM($DV253:$EE253)</f>
        <v>#VALUE!</v>
      </c>
      <c r="EK253" s="451" t="e">
        <f>EA253/SUM($DV253:$EE253)</f>
        <v>#VALUE!</v>
      </c>
      <c r="EL253" s="451" t="e">
        <f>EB253/SUM($DV253:$EE253)</f>
        <v>#VALUE!</v>
      </c>
      <c r="EM253" s="451" t="e">
        <f>EC253/SUM($DV253:$EE253)</f>
        <v>#VALUE!</v>
      </c>
      <c r="EN253" s="451" t="e">
        <f>ED253/SUM($DV253:$EE253)</f>
        <v>#VALUE!</v>
      </c>
      <c r="EO253" s="451" t="e">
        <f>EE253/SUM($DV253:$EE253)</f>
        <v>#VALUE!</v>
      </c>
      <c r="EP253" s="450">
        <f>EP252</f>
        <v>0.080000000000000002</v>
      </c>
      <c r="EQ253" s="450">
        <f>EQ252</f>
        <v>0.014999999999999999</v>
      </c>
      <c r="ER253" s="450">
        <f>ER252</f>
        <v>0.014999999999999999</v>
      </c>
      <c r="ES253" s="450">
        <f>ES252</f>
        <v>0.014999999999999999</v>
      </c>
      <c r="ET253" s="450">
        <f>ET252</f>
        <v>0.014999999999999999</v>
      </c>
      <c r="EU253" s="450">
        <f>EU252</f>
        <v>0.089999999999999997</v>
      </c>
      <c r="EV253" s="450">
        <f>EV252</f>
        <v>0.089999999999999997</v>
      </c>
      <c r="EW253" s="450">
        <f>EW252</f>
        <v>0.089999999999999997</v>
      </c>
      <c r="EX253" s="431" t="str">
        <f>IF(_tag_month_day!AS243="","",_tag_month_day!AS243/100)</f>
        <v/>
      </c>
      <c r="EY253" s="431" t="str">
        <f>IF(_tag_month_day!AT243="","",_tag_month_day!AT243/100)</f>
        <v/>
      </c>
      <c r="EZ253" s="431" t="str">
        <f>IF(_tag_month_day!AU243="","",_tag_month_day!AU243/100)</f>
        <v/>
      </c>
      <c r="FA253" s="431" t="str">
        <f>IF(_tag_month_day!AV243="","",_tag_month_day!AV243/100)</f>
        <v/>
      </c>
      <c r="FB253" s="431" t="str">
        <f>IF(_tag_month_day!AW243="","",_tag_month_day!AW243/100)</f>
        <v/>
      </c>
      <c r="FC253" s="431" t="str">
        <f>IF(_tag_month_day!AX243="","",_tag_month_day!AX243/100)</f>
        <v/>
      </c>
      <c r="FD253" s="449" t="str">
        <f>IF(_tag_month_day!AY243="","",_tag_month_day!AY243/100)</f>
        <v/>
      </c>
      <c r="FE253" s="449" t="str">
        <f>IF(_tag_month_day!AZ243="","",_tag_month_day!AZ243/100)</f>
        <v/>
      </c>
      <c r="FF253" s="449" t="str">
        <f>IF(_tag_month_day!BA243="","",_tag_month_day!BA243/100)</f>
        <v/>
      </c>
      <c r="FG253" s="449" t="str">
        <f>IF(_tag_month_day!BB243="","",_tag_month_day!BB243/100)</f>
        <v/>
      </c>
      <c r="FH253" s="467" t="str">
        <f>IF(_tag_month_day!BC243="","",_tag_month_day!BC243/100)</f>
        <v/>
      </c>
      <c r="FI253" s="449">
        <f>FI252</f>
        <v>0.40999999999999998</v>
      </c>
      <c r="FJ253" s="449">
        <f>FJ252</f>
        <v>0.11</v>
      </c>
      <c r="FK253" s="449">
        <f>FK252</f>
        <v>0.014999999999999999</v>
      </c>
      <c r="FL253" s="449">
        <f>FL252</f>
        <v>0</v>
      </c>
      <c r="FM253" s="467">
        <f>FM252</f>
        <v>0.0001</v>
      </c>
      <c r="FN253" s="449">
        <f>FN252</f>
        <v>0.32000000000000001</v>
      </c>
      <c r="FO253" s="449">
        <f>FO252</f>
        <v>0.20000000000000001</v>
      </c>
      <c r="FP253" s="449">
        <f>FP252</f>
        <v>0.01</v>
      </c>
      <c r="FQ253" s="449">
        <f>FQ252</f>
        <v>0</v>
      </c>
      <c r="FR253" s="467">
        <f>FR252</f>
        <v>0.0001</v>
      </c>
      <c r="FS253" s="449" t="str">
        <f>IF(_tag_month_day!BD243="","",_tag_month_day!BD243/100)</f>
        <v/>
      </c>
      <c r="FT253" s="449" t="str">
        <f>IF(_tag_month_day!BE243="","",_tag_month_day!BE243/100)</f>
        <v/>
      </c>
      <c r="FU253" s="449" t="str">
        <f>IF(_tag_month_day!BF243="","",_tag_month_day!BF243/100)</f>
        <v/>
      </c>
      <c r="FV253" s="449" t="str">
        <f>IF(_tag_month_day!BG243="","",_tag_month_day!BG243/100)</f>
        <v/>
      </c>
      <c r="FW253" s="467" t="str">
        <f>IF(_tag_month_day!BH243="","",_tag_month_day!BH243/100)</f>
        <v/>
      </c>
      <c r="FX253" s="449" t="str">
        <f>IF(_tag_month_day!BI243="","",_tag_month_day!BI243/100)</f>
        <v/>
      </c>
      <c r="FY253" s="449" t="str">
        <f>IF(_tag_month_day!BJ243="","",_tag_month_day!BJ243/100)</f>
        <v/>
      </c>
      <c r="FZ253" s="468" t="str">
        <f>IF(_tag_month_day!BK243="","",_tag_month_day!BK243/100)</f>
        <v/>
      </c>
      <c r="GA253" s="449" t="str">
        <f>IF(_tag_month_day!BL243="","",_tag_month_day!BL243/100)</f>
        <v/>
      </c>
      <c r="GB253" s="467" t="str">
        <f>IF(_tag_month_day!BM243="","",_tag_month_day!BM243/100)</f>
        <v/>
      </c>
      <c r="GC253" s="431" t="str">
        <f>IF(_tag_month_day!BN243="","",_tag_month_day!BN243/100)</f>
        <v/>
      </c>
      <c r="GD253" s="431" t="str">
        <f>IF(_tag_month_day!BO243="","",_tag_month_day!BO243/100)</f>
        <v/>
      </c>
      <c r="GE253" s="431" t="str">
        <f>IF(_tag_month_day!BP243="","",_tag_month_day!BP243/100)</f>
        <v/>
      </c>
      <c r="GF253" s="431" t="str">
        <f>IF(_tag_month_day!BQ243="","",_tag_month_day!BQ243/100)</f>
        <v/>
      </c>
      <c r="GG253" s="431" t="str">
        <f>IF(_tag_month_day!BR243="","",_tag_month_day!BR243/100)</f>
        <v/>
      </c>
      <c r="GH253" s="431" t="str">
        <f>IF(_tag_month_day!BS243="","",_tag_month_day!BS243/100)</f>
        <v/>
      </c>
      <c r="GI253" s="467" t="str">
        <f>IF(_tag_month_day!BT243="","",_tag_month_day!BT243/100)</f>
        <v/>
      </c>
      <c r="GJ253" s="469" t="str">
        <f>IF(_tag_month_day!BU243="","",_tag_month_day!BU243/100)</f>
        <v/>
      </c>
      <c r="GK253" s="470">
        <f>GK252</f>
        <v>0.070000000000000007</v>
      </c>
      <c r="GL253" s="470">
        <f>GL252</f>
        <v>0.029999999999999999</v>
      </c>
      <c r="GM253" s="471" t="str">
        <f>IF(_tag_month_day!BX243="","",_tag_month_day!BX243/100)</f>
        <v/>
      </c>
      <c r="GN253" s="470">
        <f>GN252</f>
        <v>0.070000000000000007</v>
      </c>
      <c r="GO253" s="470">
        <f>GO252</f>
        <v>0.029999999999999999</v>
      </c>
      <c r="GP253" s="470">
        <f>GP252</f>
        <v>0.089999999999999997</v>
      </c>
      <c r="GQ253" s="470">
        <f>GQ252</f>
        <v>0.029999999999999999</v>
      </c>
      <c r="GR253" s="471" t="str">
        <f>IF(_tag_month_day!CA243="","",_tag_month_day!CA243/100)</f>
        <v/>
      </c>
      <c r="GS253" s="472">
        <f>GS252</f>
        <v>0.95299999999999996</v>
      </c>
      <c r="GT253" s="472">
        <f>GT252</f>
        <v>0.55000000000000004</v>
      </c>
      <c r="GU253" s="472">
        <f>GU252</f>
        <v>0.55000000000000004</v>
      </c>
      <c r="GV253" s="472">
        <f>GV252</f>
        <v>0.55000000000000004</v>
      </c>
      <c r="GW253" s="472">
        <f>GW252</f>
        <v>0.5</v>
      </c>
      <c r="GX253" s="472">
        <f>GX252</f>
        <v>0.93500000000000005</v>
      </c>
      <c r="GY253" s="472">
        <f>GY252</f>
        <v>0.14999999999999999</v>
      </c>
      <c r="GZ253" s="472">
        <f>GZ252</f>
        <v>1</v>
      </c>
      <c r="HA253" s="474">
        <f>HA252</f>
        <v>0.047</v>
      </c>
      <c r="HB253" s="474">
        <f>HB252</f>
        <v>0.45000000000000001</v>
      </c>
      <c r="HC253" s="474">
        <f>HC252</f>
        <v>0.45000000000000001</v>
      </c>
      <c r="HD253" s="474">
        <f>HD252</f>
        <v>0.45000000000000001</v>
      </c>
      <c r="HE253" s="474">
        <f>HE252</f>
        <v>0.5</v>
      </c>
      <c r="HF253" s="474">
        <f>HF252</f>
        <v>0.065000000000000002</v>
      </c>
      <c r="HG253" s="474">
        <f>HG252</f>
        <v>0.84999999999999998</v>
      </c>
      <c r="HH253" s="474">
        <f>HH252</f>
        <v>0</v>
      </c>
      <c r="HI253" s="10" t="e">
        <f>IF(BZ253&lt;&gt;"",CK253-BV253,0)</f>
        <v>#VALUE!</v>
      </c>
      <c r="HJ253" s="10" t="e">
        <f>IF(AJ253&gt;0,AH253-AJ253,0)</f>
        <v>#VALUE!</v>
      </c>
      <c r="HK253" s="466">
        <f>HK252</f>
        <v>0.84999999999999998</v>
      </c>
      <c r="HL253" s="424">
        <f>HL252</f>
        <v>550000</v>
      </c>
      <c r="HM253" s="424">
        <f>HM252</f>
        <v>480000</v>
      </c>
      <c r="HN253" s="465" t="e">
        <f>(DJ253*EZ253+DK253*FH253+DL253*FM253+DM253*FR253+DN253*FW253+DO253*GB253+DS253*GI253+DP253*GM253+DR253*GR253)*1000*2</f>
        <v>#VALUE!</v>
      </c>
      <c r="HO253" s="465" t="e">
        <f>HN253*HK253*$HO$2/HL253*1000000</f>
        <v>#VALUE!</v>
      </c>
      <c r="HP253" s="465" t="e">
        <f>HN253*HK253*$HP$2/HM253*1000000</f>
        <v>#VALUE!</v>
      </c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</row>
    <row customFormat="1" r="254" s="0">
      <c r="A254" s="420">
        <v>243</v>
      </c>
      <c r="B254" s="421">
        <f ca="1">IF(D254=D253,B253,IF(D254="夜班",B253+1,B253))</f>
        <v>43596</v>
      </c>
      <c r="C254" s="422">
        <f>C253</f>
        <v>0.041666666666666699</v>
      </c>
      <c r="D254" s="10" t="str">
        <f ca="1">IF(HOUR(G254)&lt;8,"夜班",IF(HOUR(G254)&lt;16,"白班",IF(HOUR(G254)&lt;24,"中班",0)))</f>
        <v>夜班</v>
      </c>
      <c r="E254" s="10" t="e">
        <f ca="1">IF(F254=1,"甲",IF(F254=2,"乙",IF(F254=3,"丙",IF(F254=4,"丁",""))))</f>
        <v>#REF!</v>
      </c>
      <c r="F254" s="10" t="e">
        <f ca="1">SUMPRODUCT((成本日报!$A$3:$A$95=计划!B254)*(成本日报!$B$3:$B$95=计划!$D254),成本日报!$C$3:$C$95)</f>
        <v>#REF!</v>
      </c>
      <c r="G254" s="423">
        <f ca="1">G253+C253</f>
        <v>43596.083333332746</v>
      </c>
      <c r="H254" s="423">
        <f ca="1">$G254+$C254/60*10+$C254*0</f>
        <v>43596.090277777192</v>
      </c>
      <c r="I254" s="423">
        <f ca="1">$G254+$C254/60*18+$C254*0</f>
        <v>43596.095833332743</v>
      </c>
      <c r="J254" s="423">
        <f ca="1">$G254+$C254/60*0+$C254*1</f>
        <v>43596.124999999411</v>
      </c>
      <c r="K254" s="423">
        <f ca="1">$G254+$C254/60*30+$C254*2</f>
        <v>43596.187499999418</v>
      </c>
      <c r="L254" s="423">
        <f ca="1">$G254+$C254/60*0+$C254*3</f>
        <v>43596.208333332746</v>
      </c>
      <c r="M254" s="424" t="str">
        <f>IF(_tag_month_day!A244="","",_tag_month_day!A244)</f>
        <v/>
      </c>
      <c r="N254" s="424" t="str">
        <f>IF(_tag_month_day!B244="","",_tag_month_day!B244)</f>
        <v/>
      </c>
      <c r="O254" s="425" t="e">
        <f>IF(M254+N254=0,"",M254+N254)</f>
        <v>#VALUE!</v>
      </c>
      <c r="P254" s="424" t="str">
        <f>IF(_tag_month_day!C244="","",_tag_month_day!C244)</f>
        <v/>
      </c>
      <c r="Q254" s="424" t="str">
        <f>IF(_tag_month_day!D244="","",_tag_month_day!D244)</f>
        <v/>
      </c>
      <c r="R254" s="426" t="str">
        <f>IF(_tag_month_day!CB244="","",_tag_month_day!CB244/100)</f>
        <v/>
      </c>
      <c r="S254" s="427" t="str">
        <f>IF(_tag_month_day!E244="","",_tag_month_day!E244)</f>
        <v/>
      </c>
      <c r="T254" s="427" t="str">
        <f>IF(_tag_month_day!F244="","",_tag_month_day!F244)</f>
        <v/>
      </c>
      <c r="U254" s="428" t="e">
        <f>S254+T254</f>
        <v>#VALUE!</v>
      </c>
      <c r="V254" s="429" t="e">
        <f>U254/AJ254</f>
        <v>#VALUE!</v>
      </c>
      <c r="W254" s="430" t="str">
        <f>IF(_jhy_month_day!A244="","",_jhy_month_day!A244)</f>
        <v/>
      </c>
      <c r="X254" s="431" t="str">
        <f>IF(_jhy_month_day!B244="","",_jhy_month_day!B244/100)</f>
        <v/>
      </c>
      <c r="Y254" s="431" t="str">
        <f>IF(_jhy_month_day!C244="","",_jhy_month_day!C244/100)</f>
        <v/>
      </c>
      <c r="Z254" s="432">
        <f>Z250+1</f>
        <v>61</v>
      </c>
      <c r="AA254" s="433" t="str">
        <f>IF(_tag_month_day!G244="","",_tag_month_day!G244/100)</f>
        <v/>
      </c>
      <c r="AB254" s="433" t="str">
        <f>IF(_tag_month_day!H244="","",_tag_month_day!H244/100)</f>
        <v/>
      </c>
      <c r="AC254" s="434">
        <f>IF(X254="",AC253,BK254*($AV253*X254+$AW253*FD253+$AX253*FI253+$AY253*FN253+$AZ253*FS253+$BA253*FX253+$BG253*GE253)/(AV253*Y254+AX253*FK253+AW253*FF253+AY253*FP253+AZ253*FU253+BA253*FZ253+BG253*GG253+BB253*GK253+BC253*GN253+BD253*GP253))</f>
        <v>1.59963432013121</v>
      </c>
      <c r="AD254" s="435" t="str">
        <f>IF(AC254=AC253,"",AC254-AC253)</f>
        <v/>
      </c>
      <c r="AE254" s="436" t="str">
        <f>IF(1-AF254=0,"",(1-AF254))</f>
        <v/>
      </c>
      <c r="AF254" s="437">
        <v>1</v>
      </c>
      <c r="AG254" s="10" t="str">
        <f>AG253</f>
        <v>8B4</v>
      </c>
      <c r="AH254" s="438" t="str">
        <f>AH253</f>
        <v/>
      </c>
      <c r="AI254" s="424" t="e">
        <f>IF(ROUND(AJ254-AJ253,1)=0,"",AJ254-AJ253)</f>
        <v>#VALUE!</v>
      </c>
      <c r="AJ254" s="10" t="str">
        <f>IF(_tag_month_day!I244="","",_tag_month_day!I244)</f>
        <v/>
      </c>
      <c r="AK254" s="440"/>
      <c r="AL254" s="440"/>
      <c r="AM254" s="440"/>
      <c r="AN254" s="441">
        <f>AN253</f>
        <v>2</v>
      </c>
      <c r="AO254" s="441">
        <f>AO253</f>
        <v>8</v>
      </c>
      <c r="AP254" s="442" t="e">
        <f>(IF(AN254=0,AS253,AS253*(1+AO254/AN254)/(AR254+AO254/AN254)))+AT254</f>
        <v>#VALUE!</v>
      </c>
      <c r="AQ254" s="443" t="str">
        <f>IF(_tag_month_day!J244="","",_tag_month_day!J244/100)</f>
        <v/>
      </c>
      <c r="AR254" s="444">
        <f>AR253</f>
        <v>1.3</v>
      </c>
      <c r="AS254" s="445" t="e">
        <f>AQ254*(AN254*AR254+AO254)/(AN254+AO254)</f>
        <v>#VALUE!</v>
      </c>
      <c r="AT254" s="445" t="e">
        <f>(SUM(BE254:BF254)-SUM(BE253:BF253))*0.05</f>
        <v>#VALUE!</v>
      </c>
      <c r="AU254" s="446" t="str">
        <f>IF(_tag_month_day!CC244="","",IF(_tag_month_day!CC244&gt;0,_tag_month_day!CD244,_tag_month_day!CE244))</f>
        <v/>
      </c>
      <c r="AV254" s="447" t="str">
        <f>IF(_tag_month_day!L244="","",_tag_month_day!L244/100)</f>
        <v/>
      </c>
      <c r="AW254" s="431">
        <f>AW253</f>
        <v>0</v>
      </c>
      <c r="AX254" s="431">
        <f>AX253</f>
        <v>0</v>
      </c>
      <c r="AY254" s="431" t="str">
        <f>IF(_tag_month_day!M244="","",_tag_month_day!M244/100)</f>
        <v/>
      </c>
      <c r="AZ254" s="431" t="str">
        <f>IF(_tag_month_day!N244="","",_tag_month_day!N244/100)</f>
        <v/>
      </c>
      <c r="BA254" s="431" t="str">
        <f>IF(_tag_month_day!O244="","",_tag_month_day!O244/100)</f>
        <v/>
      </c>
      <c r="BB254" s="448" t="str">
        <f>IF(_tag_month_day!P244="","",_tag_month_day!P244/100)</f>
        <v/>
      </c>
      <c r="BC254" s="448">
        <f>BC253</f>
        <v>0</v>
      </c>
      <c r="BD254" s="448" t="str">
        <f>IF(_tag_month_day!Q244="","",_tag_month_day!Q244/100)</f>
        <v/>
      </c>
      <c r="BE254" s="449" t="str">
        <f>IF(_tag_month_day!R244="","",_tag_month_day!R244/100)</f>
        <v/>
      </c>
      <c r="BF254" s="388" t="e">
        <f>(AU254*(100+BE254*100))/(AJ254-AU254)/100</f>
        <v>#VALUE!</v>
      </c>
      <c r="BG254" s="450" t="e">
        <f>BE254+BF254</f>
        <v>#VALUE!</v>
      </c>
      <c r="BH254" s="451" t="e">
        <f>SUM(AV254:BF254)</f>
        <v>#VALUE!</v>
      </c>
      <c r="BI254" s="452" t="e">
        <f>IF(CX254=0,BI253,(DK254*查询!$R$5+DL254*查询!$Q$5+DM254*查询!$N$5+DN254*查询!$O$5+DO254*查询!$P$5)*AF254/CX254)</f>
        <v>#VALUE!</v>
      </c>
      <c r="BJ254" s="452" t="e">
        <f>IF(CX254=0,BJ253,(DP254*查询!$S$5+DQ254*查询!$T$5+DR254*查询!$U$5)*AF254/CX254)</f>
        <v>#VALUE!</v>
      </c>
      <c r="BK254" s="452">
        <f>BK253</f>
        <v>1</v>
      </c>
      <c r="BL254" s="453" t="e">
        <f>SUMPRODUCT((AV254:BA254)*(GS254:GX254))/((GS254:GX254)+SUM(BB254:BD254)*GY254+BG254*GZ254)</f>
        <v>#VALUE!</v>
      </c>
      <c r="BM254" s="453" t="e">
        <f>BK254*($AV254*FB254+$AW254*FD254+$AX254*FI254+$AY254*FN254+$AZ254*FS254+$BA254*FX254+$BG254*GE254)/(AV254*EY254+AX254*FK254+AW254*FF254+AY254*FP254+AZ254*FU254+BA254*FZ254+BG254*GG254+BB254*GK254+BC254*GN254+BD254*GP254)</f>
        <v>#VALUE!</v>
      </c>
      <c r="BN254" s="453" t="e">
        <f>($AV254*FC254+$AX254*FJ254+$AW254*FE254+$AY254*FO254+$AZ254*FT254+$BA254*FY254+$BG254*GF254)/($AV254*FA254+BG254*GH254+BB254*GL254+BC254*GO254+BD254*GQ254+BA254*GA254)</f>
        <v>#VALUE!</v>
      </c>
      <c r="BO254" s="454" t="e">
        <f>SUMPRODUCT(AV254:BA254*GS254:GX254)/(GS254:GX254+(BB254+BC254+BD254)*GY254+BG254)</f>
        <v>#VALUE!</v>
      </c>
      <c r="BP254" s="454" t="e">
        <f>SUMPRODUCT(AV254:BA254*GS254:GX254)/(GS254:GX254+(BB254+BC254+BD254)*GY254+BG254)</f>
        <v>#VALUE!</v>
      </c>
      <c r="BQ254" s="454" t="e">
        <f>SUMPRODUCT(AV254:BA254*GS254:GX254)/(GS254:GX254+(BB254+BC254+BD254)*GY254+BG254)</f>
        <v>#VALUE!</v>
      </c>
      <c r="BR254" s="453" t="str">
        <f>IF(_tag_month_day!T244="","",_tag_month_day!T244)</f>
        <v/>
      </c>
      <c r="BS254" s="453" t="str">
        <f>IF(_tag_month_day!U244="","",_tag_month_day!U244)</f>
        <v/>
      </c>
      <c r="BT254" s="455" t="str">
        <f>IF(CK254="","",IF((CK254&gt;=BV254-0.12)*(CK254&lt;=BV254+0.12),"合格","不合格"))</f>
        <v/>
      </c>
      <c r="BU254" s="456" t="str">
        <f>IF(_tag_month_day!V244="","",_tag_month_day!V244)</f>
        <v/>
      </c>
      <c r="BV254" s="457" t="str">
        <f>IF(_tag_month_day!W244="","",_tag_month_day!W244)</f>
        <v/>
      </c>
      <c r="BW254" s="458" t="str">
        <f>IF(_tag_month_day!X244="","",_tag_month_day!X244)</f>
        <v/>
      </c>
      <c r="BX254" s="458" t="str">
        <f>IF(_tag_month_day!Y244="","",_tag_month_day!Y244)</f>
        <v/>
      </c>
      <c r="BY254" s="459">
        <f ca="1">L254</f>
        <v>43596.208333332746</v>
      </c>
      <c r="BZ254" s="460"/>
      <c r="CA254" s="461"/>
      <c r="CB254" s="424" t="str">
        <f>IF(_tag_month_day!Z244="","",_tag_month_day!Z244)</f>
        <v/>
      </c>
      <c r="CC254" s="424" t="str">
        <f>IF(_tag_month_day!AA244="","",_tag_month_day!AA244)</f>
        <v/>
      </c>
      <c r="CD254" s="424" t="str">
        <f>IF(_tag_month_day!AB244="","",_tag_month_day!AB244)</f>
        <v/>
      </c>
      <c r="CE254" s="424" t="str">
        <f>IF(_tag_month_day!AC244="","",_tag_month_day!AC244)</f>
        <v/>
      </c>
      <c r="CF254" s="424" t="str">
        <f>IF(_tag_month_day!AD244="","",_tag_month_day!AD244)</f>
        <v/>
      </c>
      <c r="CG254" s="424" t="str">
        <f>IF(_tag_month_day!AE244="","",_tag_month_day!AE244)</f>
        <v/>
      </c>
      <c r="CH254" s="424" t="str">
        <f>IF(_tag_month_day!AF244="","",_tag_month_day!AF244)</f>
        <v/>
      </c>
      <c r="CI254" s="424" t="str">
        <f>IF(_tag_month_day!AG244="","",_tag_month_day!AG244)</f>
        <v/>
      </c>
      <c r="CJ254" s="424" t="str">
        <f>IF(_tag_month_day!AH244="","",_tag_month_day!AH244)</f>
        <v/>
      </c>
      <c r="CK254" s="424" t="str">
        <f>IF(_tag_month_day!AI244="","",_tag_month_day!AI244)</f>
        <v/>
      </c>
      <c r="CL254" s="4" t="str">
        <f>IF(_tag_month_day!AJ244="","",_tag_month_day!AJ244)</f>
        <v/>
      </c>
      <c r="CM254" s="4" t="str">
        <f>IF(_tag_month_day!AK244="","",_tag_month_day!AK244)</f>
        <v/>
      </c>
      <c r="CN254" s="4" t="str">
        <f>IF(_tag_month_day!AL244="","",_tag_month_day!AL244)</f>
        <v/>
      </c>
      <c r="CO254" s="4" t="str">
        <f>IF(_tag_month_day!AM244="","",_tag_month_day!AM244)</f>
        <v/>
      </c>
      <c r="CP254" s="4" t="str">
        <f>IF(_tag_month_day!AN244="","",_tag_month_day!AN244)</f>
        <v/>
      </c>
      <c r="CQ254" s="4" t="str">
        <f>IF(_tag_month_day!AO244="","",_tag_month_day!AO244)</f>
        <v/>
      </c>
      <c r="CR254" s="462" t="str">
        <f>IF(_tag_month_day!AP244="","",_tag_month_day!AP244)</f>
        <v/>
      </c>
      <c r="CS254" s="463" t="str">
        <f>IF(_tag_month_day!AQ244="","",_tag_month_day!AQ244)</f>
        <v/>
      </c>
      <c r="CT254" s="4" t="str">
        <f>IF(_tag_month_day!AR244="","",_tag_month_day!AR244)</f>
        <v/>
      </c>
      <c r="CU254" s="464" t="e">
        <f>DU254/AJ254</f>
        <v>#VALUE!</v>
      </c>
      <c r="CV254" s="451" t="e">
        <f>BG254/BH254</f>
        <v>#VALUE!</v>
      </c>
      <c r="CW254" s="465" t="e">
        <f>AJ254*(1-CV254)*CU254*AF254</f>
        <v>#VALUE!</v>
      </c>
      <c r="CX254" s="465" t="e">
        <f>CW254*94%</f>
        <v>#VALUE!</v>
      </c>
      <c r="CY254" s="466" t="e">
        <f>IF(CX254=0,0,DS254/(DS254+CX254))</f>
        <v>#VALUE!</v>
      </c>
      <c r="CZ254" s="465" t="e">
        <f>$AJ254*EF254</f>
        <v>#VALUE!</v>
      </c>
      <c r="DA254" s="465" t="e">
        <f>$AJ254*EG254</f>
        <v>#VALUE!</v>
      </c>
      <c r="DB254" s="465" t="e">
        <f>$AJ254*EH254</f>
        <v>#VALUE!</v>
      </c>
      <c r="DC254" s="465" t="e">
        <f>$AJ254*EI254</f>
        <v>#VALUE!</v>
      </c>
      <c r="DD254" s="465" t="e">
        <f>$AJ254*EJ254</f>
        <v>#VALUE!</v>
      </c>
      <c r="DE254" s="465" t="e">
        <f>$AJ254*EK254</f>
        <v>#VALUE!</v>
      </c>
      <c r="DF254" s="465" t="e">
        <f>$AJ254*EL254</f>
        <v>#VALUE!</v>
      </c>
      <c r="DG254" s="465" t="e">
        <f>$AJ254*EM254</f>
        <v>#VALUE!</v>
      </c>
      <c r="DH254" s="465" t="e">
        <f>$AJ254*EN254</f>
        <v>#VALUE!</v>
      </c>
      <c r="DI254" s="465" t="e">
        <f>$AJ254*EO254</f>
        <v>#VALUE!</v>
      </c>
      <c r="DJ254" s="465" t="e">
        <f>CZ254*(1-EP254)</f>
        <v>#VALUE!</v>
      </c>
      <c r="DK254" s="465" t="e">
        <f>DA254*(1-ER254)</f>
        <v>#VALUE!</v>
      </c>
      <c r="DL254" s="465" t="e">
        <f>DB254*(1-EQ254)</f>
        <v>#VALUE!</v>
      </c>
      <c r="DM254" s="465" t="e">
        <f>DC254*(1-ES254)</f>
        <v>#VALUE!</v>
      </c>
      <c r="DN254" s="465" t="e">
        <f>DD254*(1-ET254)</f>
        <v>#VALUE!</v>
      </c>
      <c r="DO254" s="465" t="e">
        <f>DE254</f>
        <v>#VALUE!</v>
      </c>
      <c r="DP254" s="465" t="e">
        <f>DF254*(1-EU254)</f>
        <v>#VALUE!</v>
      </c>
      <c r="DQ254" s="465" t="e">
        <f>DG254*(1-EV254)</f>
        <v>#VALUE!</v>
      </c>
      <c r="DR254" s="465" t="e">
        <f>DH254*(1-EW254)</f>
        <v>#VALUE!</v>
      </c>
      <c r="DS254" s="465" t="e">
        <f>DI254</f>
        <v>#VALUE!</v>
      </c>
      <c r="DT254" s="465" t="e">
        <f>SUM(DJ254:DS254)</f>
        <v>#VALUE!</v>
      </c>
      <c r="DU254" s="465" t="e">
        <f>(GS254:GX254)+(DP254+DQ254+DR254)*GY254+DS254</f>
        <v>#VALUE!</v>
      </c>
      <c r="DV254" s="451" t="e">
        <f>AV254/$BH254/(1-EP254)</f>
        <v>#VALUE!</v>
      </c>
      <c r="DW254" s="451" t="e">
        <f>AW254/$BH254/(1-ER254)</f>
        <v>#VALUE!</v>
      </c>
      <c r="DX254" s="451" t="e">
        <f>AX254/$BH254/(1-EQ254)</f>
        <v>#VALUE!</v>
      </c>
      <c r="DY254" s="451" t="e">
        <f>AY254/$BH254/(1-ES254)</f>
        <v>#VALUE!</v>
      </c>
      <c r="DZ254" s="451" t="e">
        <f>AZ254/$BH254/(1-ET254)</f>
        <v>#VALUE!</v>
      </c>
      <c r="EA254" s="451" t="e">
        <f>BA254/$BH254/(1-AX254)</f>
        <v>#VALUE!</v>
      </c>
      <c r="EB254" s="451" t="e">
        <f>BB254/$BH254/(1-EU254)</f>
        <v>#VALUE!</v>
      </c>
      <c r="EC254" s="451" t="e">
        <f>BC254/$BH254/(1-EV254)</f>
        <v>#VALUE!</v>
      </c>
      <c r="ED254" s="451" t="e">
        <f>BD254/$BH254/(1-EW254)</f>
        <v>#VALUE!</v>
      </c>
      <c r="EE254" s="451" t="e">
        <f>BG254/BH254</f>
        <v>#VALUE!</v>
      </c>
      <c r="EF254" s="451" t="e">
        <f>DV254/SUM($DV254:$EE254)</f>
        <v>#VALUE!</v>
      </c>
      <c r="EG254" s="451" t="e">
        <f>DW254/SUM($DV254:$EE254)</f>
        <v>#VALUE!</v>
      </c>
      <c r="EH254" s="451" t="e">
        <f>DX254/SUM($DV254:$EE254)</f>
        <v>#VALUE!</v>
      </c>
      <c r="EI254" s="451" t="e">
        <f>DY254/SUM($DV254:$EE254)</f>
        <v>#VALUE!</v>
      </c>
      <c r="EJ254" s="451" t="e">
        <f>DZ254/SUM($DV254:$EE254)</f>
        <v>#VALUE!</v>
      </c>
      <c r="EK254" s="451" t="e">
        <f>EA254/SUM($DV254:$EE254)</f>
        <v>#VALUE!</v>
      </c>
      <c r="EL254" s="451" t="e">
        <f>EB254/SUM($DV254:$EE254)</f>
        <v>#VALUE!</v>
      </c>
      <c r="EM254" s="451" t="e">
        <f>EC254/SUM($DV254:$EE254)</f>
        <v>#VALUE!</v>
      </c>
      <c r="EN254" s="451" t="e">
        <f>ED254/SUM($DV254:$EE254)</f>
        <v>#VALUE!</v>
      </c>
      <c r="EO254" s="451" t="e">
        <f>EE254/SUM($DV254:$EE254)</f>
        <v>#VALUE!</v>
      </c>
      <c r="EP254" s="450">
        <f>EP253</f>
        <v>0.080000000000000002</v>
      </c>
      <c r="EQ254" s="450">
        <f>EQ253</f>
        <v>0.014999999999999999</v>
      </c>
      <c r="ER254" s="450">
        <f>ER253</f>
        <v>0.014999999999999999</v>
      </c>
      <c r="ES254" s="450">
        <f>ES253</f>
        <v>0.014999999999999999</v>
      </c>
      <c r="ET254" s="450">
        <f>ET253</f>
        <v>0.014999999999999999</v>
      </c>
      <c r="EU254" s="450">
        <f>EU253</f>
        <v>0.089999999999999997</v>
      </c>
      <c r="EV254" s="450">
        <f>EV253</f>
        <v>0.089999999999999997</v>
      </c>
      <c r="EW254" s="450">
        <f>EW253</f>
        <v>0.089999999999999997</v>
      </c>
      <c r="EX254" s="431" t="str">
        <f>IF(_tag_month_day!AS244="","",_tag_month_day!AS244/100)</f>
        <v/>
      </c>
      <c r="EY254" s="431" t="str">
        <f>IF(_tag_month_day!AT244="","",_tag_month_day!AT244/100)</f>
        <v/>
      </c>
      <c r="EZ254" s="431" t="str">
        <f>IF(_tag_month_day!AU244="","",_tag_month_day!AU244/100)</f>
        <v/>
      </c>
      <c r="FA254" s="431" t="str">
        <f>IF(_tag_month_day!AV244="","",_tag_month_day!AV244/100)</f>
        <v/>
      </c>
      <c r="FB254" s="431" t="str">
        <f>IF(_tag_month_day!AW244="","",_tag_month_day!AW244/100)</f>
        <v/>
      </c>
      <c r="FC254" s="431" t="str">
        <f>IF(_tag_month_day!AX244="","",_tag_month_day!AX244/100)</f>
        <v/>
      </c>
      <c r="FD254" s="449" t="str">
        <f>IF(_tag_month_day!AY244="","",_tag_month_day!AY244/100)</f>
        <v/>
      </c>
      <c r="FE254" s="449" t="str">
        <f>IF(_tag_month_day!AZ244="","",_tag_month_day!AZ244/100)</f>
        <v/>
      </c>
      <c r="FF254" s="449" t="str">
        <f>IF(_tag_month_day!BA244="","",_tag_month_day!BA244/100)</f>
        <v/>
      </c>
      <c r="FG254" s="449" t="str">
        <f>IF(_tag_month_day!BB244="","",_tag_month_day!BB244/100)</f>
        <v/>
      </c>
      <c r="FH254" s="467" t="str">
        <f>IF(_tag_month_day!BC244="","",_tag_month_day!BC244/100)</f>
        <v/>
      </c>
      <c r="FI254" s="449">
        <f>FI253</f>
        <v>0.40999999999999998</v>
      </c>
      <c r="FJ254" s="449">
        <f>FJ253</f>
        <v>0.11</v>
      </c>
      <c r="FK254" s="449">
        <f>FK253</f>
        <v>0.014999999999999999</v>
      </c>
      <c r="FL254" s="449">
        <f>FL253</f>
        <v>0</v>
      </c>
      <c r="FM254" s="467">
        <f>FM253</f>
        <v>0.0001</v>
      </c>
      <c r="FN254" s="449">
        <f>FN253</f>
        <v>0.32000000000000001</v>
      </c>
      <c r="FO254" s="449">
        <f>FO253</f>
        <v>0.20000000000000001</v>
      </c>
      <c r="FP254" s="449">
        <f>FP253</f>
        <v>0.01</v>
      </c>
      <c r="FQ254" s="449">
        <f>FQ253</f>
        <v>0</v>
      </c>
      <c r="FR254" s="467">
        <f>FR253</f>
        <v>0.0001</v>
      </c>
      <c r="FS254" s="449" t="str">
        <f>IF(_tag_month_day!BD244="","",_tag_month_day!BD244/100)</f>
        <v/>
      </c>
      <c r="FT254" s="449" t="str">
        <f>IF(_tag_month_day!BE244="","",_tag_month_day!BE244/100)</f>
        <v/>
      </c>
      <c r="FU254" s="449" t="str">
        <f>IF(_tag_month_day!BF244="","",_tag_month_day!BF244/100)</f>
        <v/>
      </c>
      <c r="FV254" s="449" t="str">
        <f>IF(_tag_month_day!BG244="","",_tag_month_day!BG244/100)</f>
        <v/>
      </c>
      <c r="FW254" s="467" t="str">
        <f>IF(_tag_month_day!BH244="","",_tag_month_day!BH244/100)</f>
        <v/>
      </c>
      <c r="FX254" s="449" t="str">
        <f>IF(_tag_month_day!BI244="","",_tag_month_day!BI244/100)</f>
        <v/>
      </c>
      <c r="FY254" s="449" t="str">
        <f>IF(_tag_month_day!BJ244="","",_tag_month_day!BJ244/100)</f>
        <v/>
      </c>
      <c r="FZ254" s="468" t="str">
        <f>IF(_tag_month_day!BK244="","",_tag_month_day!BK244/100)</f>
        <v/>
      </c>
      <c r="GA254" s="449" t="str">
        <f>IF(_tag_month_day!BL244="","",_tag_month_day!BL244/100)</f>
        <v/>
      </c>
      <c r="GB254" s="467" t="str">
        <f>IF(_tag_month_day!BM244="","",_tag_month_day!BM244/100)</f>
        <v/>
      </c>
      <c r="GC254" s="431" t="str">
        <f>IF(_tag_month_day!BN244="","",_tag_month_day!BN244/100)</f>
        <v/>
      </c>
      <c r="GD254" s="431" t="str">
        <f>IF(_tag_month_day!BO244="","",_tag_month_day!BO244/100)</f>
        <v/>
      </c>
      <c r="GE254" s="431" t="str">
        <f>IF(_tag_month_day!BP244="","",_tag_month_day!BP244/100)</f>
        <v/>
      </c>
      <c r="GF254" s="431" t="str">
        <f>IF(_tag_month_day!BQ244="","",_tag_month_day!BQ244/100)</f>
        <v/>
      </c>
      <c r="GG254" s="431" t="str">
        <f>IF(_tag_month_day!BR244="","",_tag_month_day!BR244/100)</f>
        <v/>
      </c>
      <c r="GH254" s="431" t="str">
        <f>IF(_tag_month_day!BS244="","",_tag_month_day!BS244/100)</f>
        <v/>
      </c>
      <c r="GI254" s="467" t="str">
        <f>IF(_tag_month_day!BT244="","",_tag_month_day!BT244/100)</f>
        <v/>
      </c>
      <c r="GJ254" s="469" t="str">
        <f>IF(_tag_month_day!BU244="","",_tag_month_day!BU244/100)</f>
        <v/>
      </c>
      <c r="GK254" s="470">
        <f>GK253</f>
        <v>0.070000000000000007</v>
      </c>
      <c r="GL254" s="470">
        <f>GL253</f>
        <v>0.029999999999999999</v>
      </c>
      <c r="GM254" s="471" t="str">
        <f>IF(_tag_month_day!BX244="","",_tag_month_day!BX244/100)</f>
        <v/>
      </c>
      <c r="GN254" s="470">
        <f>GN253</f>
        <v>0.070000000000000007</v>
      </c>
      <c r="GO254" s="470">
        <f>GO253</f>
        <v>0.029999999999999999</v>
      </c>
      <c r="GP254" s="470">
        <f>GP253</f>
        <v>0.089999999999999997</v>
      </c>
      <c r="GQ254" s="470">
        <f>GQ253</f>
        <v>0.029999999999999999</v>
      </c>
      <c r="GR254" s="471" t="str">
        <f>IF(_tag_month_day!CA244="","",_tag_month_day!CA244/100)</f>
        <v/>
      </c>
      <c r="GS254" s="472">
        <f>GS253</f>
        <v>0.95299999999999996</v>
      </c>
      <c r="GT254" s="472">
        <f>GT253</f>
        <v>0.55000000000000004</v>
      </c>
      <c r="GU254" s="472">
        <f>GU253</f>
        <v>0.55000000000000004</v>
      </c>
      <c r="GV254" s="472">
        <f>GV253</f>
        <v>0.55000000000000004</v>
      </c>
      <c r="GW254" s="472">
        <f>GW253</f>
        <v>0.5</v>
      </c>
      <c r="GX254" s="472">
        <f>GX253</f>
        <v>0.93500000000000005</v>
      </c>
      <c r="GY254" s="472">
        <f>GY253</f>
        <v>0.14999999999999999</v>
      </c>
      <c r="GZ254" s="472">
        <f>GZ253</f>
        <v>1</v>
      </c>
      <c r="HA254" s="474">
        <f>HA253</f>
        <v>0.047</v>
      </c>
      <c r="HB254" s="474">
        <f>HB253</f>
        <v>0.45000000000000001</v>
      </c>
      <c r="HC254" s="474">
        <f>HC253</f>
        <v>0.45000000000000001</v>
      </c>
      <c r="HD254" s="474">
        <f>HD253</f>
        <v>0.45000000000000001</v>
      </c>
      <c r="HE254" s="474">
        <f>HE253</f>
        <v>0.5</v>
      </c>
      <c r="HF254" s="474">
        <f>HF253</f>
        <v>0.065000000000000002</v>
      </c>
      <c r="HG254" s="474">
        <f>HG253</f>
        <v>0.84999999999999998</v>
      </c>
      <c r="HH254" s="474">
        <f>HH253</f>
        <v>0</v>
      </c>
      <c r="HI254" s="10">
        <f>IF(BZ254&lt;&gt;"",CK254-BV254,0)</f>
        <v>0</v>
      </c>
      <c r="HJ254" s="10" t="e">
        <f>IF(AJ254&gt;0,AH254-AJ254,0)</f>
        <v>#VALUE!</v>
      </c>
      <c r="HK254" s="466">
        <f>HK253</f>
        <v>0.84999999999999998</v>
      </c>
      <c r="HL254" s="424">
        <f>HL253</f>
        <v>550000</v>
      </c>
      <c r="HM254" s="424">
        <f>HM253</f>
        <v>480000</v>
      </c>
      <c r="HN254" s="465" t="e">
        <f>(DJ254*EZ254+DK254*FH254+DL254*FM254+DM254*FR254+DN254*FW254+DO254*GB254+DS254*GI254+DP254*GM254+DR254*GR254)*1000*2</f>
        <v>#VALUE!</v>
      </c>
      <c r="HO254" s="465" t="e">
        <f>HN254*HK254*$HO$2/HL254*1000000</f>
        <v>#VALUE!</v>
      </c>
      <c r="HP254" s="465" t="e">
        <f>HN254*HK254*$HP$2/HM254*1000000</f>
        <v>#VALUE!</v>
      </c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</row>
    <row customFormat="1" r="255" s="0">
      <c r="A255" s="420">
        <v>244</v>
      </c>
      <c r="B255" s="421">
        <f ca="1">IF(D255=D254,B254,IF(D255="夜班",B254+1,B254))</f>
        <v>43596</v>
      </c>
      <c r="C255" s="422">
        <f>C254</f>
        <v>0.041666666666666699</v>
      </c>
      <c r="D255" s="10" t="str">
        <f ca="1">IF(HOUR(G255)&lt;8,"夜班",IF(HOUR(G255)&lt;16,"白班",IF(HOUR(G255)&lt;24,"中班",0)))</f>
        <v>夜班</v>
      </c>
      <c r="E255" s="10" t="e">
        <f ca="1">IF(F255=1,"甲",IF(F255=2,"乙",IF(F255=3,"丙",IF(F255=4,"丁",""))))</f>
        <v>#REF!</v>
      </c>
      <c r="F255" s="10" t="e">
        <f ca="1">SUMPRODUCT((成本日报!$A$3:$A$95=计划!B255)*(成本日报!$B$3:$B$95=计划!$D255),成本日报!$C$3:$C$95)</f>
        <v>#REF!</v>
      </c>
      <c r="G255" s="423">
        <f ca="1">G254+C254</f>
        <v>43596.124999999411</v>
      </c>
      <c r="H255" s="423">
        <f ca="1">$G255+$C255/60*10+$C255*0</f>
        <v>43596.131944443856</v>
      </c>
      <c r="I255" s="423">
        <f ca="1">$G255+$C255/60*18+$C255*0</f>
        <v>43596.137499999408</v>
      </c>
      <c r="J255" s="423">
        <f ca="1">$G255+$C255/60*0+$C255*1</f>
        <v>43596.166666666075</v>
      </c>
      <c r="K255" s="423">
        <f ca="1">$G255+$C255/60*30+$C255*2</f>
        <v>43596.229166666082</v>
      </c>
      <c r="L255" s="423">
        <f ca="1">$G255+$C255/60*0+$C255*3</f>
        <v>43596.249999999411</v>
      </c>
      <c r="M255" s="424" t="str">
        <f>IF(_tag_month_day!A245="","",_tag_month_day!A245)</f>
        <v/>
      </c>
      <c r="N255" s="424" t="str">
        <f>IF(_tag_month_day!B245="","",_tag_month_day!B245)</f>
        <v/>
      </c>
      <c r="O255" s="425" t="e">
        <f>IF(M255+N255=0,"",M255+N255)</f>
        <v>#VALUE!</v>
      </c>
      <c r="P255" s="424" t="str">
        <f>IF(_tag_month_day!C245="","",_tag_month_day!C245)</f>
        <v/>
      </c>
      <c r="Q255" s="424" t="str">
        <f>IF(_tag_month_day!D245="","",_tag_month_day!D245)</f>
        <v/>
      </c>
      <c r="R255" s="426" t="str">
        <f>IF(_tag_month_day!CB245="","",_tag_month_day!CB245/100)</f>
        <v/>
      </c>
      <c r="S255" s="427" t="str">
        <f>IF(_tag_month_day!E245="","",_tag_month_day!E245)</f>
        <v/>
      </c>
      <c r="T255" s="427" t="str">
        <f>IF(_tag_month_day!F245="","",_tag_month_day!F245)</f>
        <v/>
      </c>
      <c r="U255" s="428" t="e">
        <f>S255+T255</f>
        <v>#VALUE!</v>
      </c>
      <c r="V255" s="429" t="e">
        <f>U255/AJ255</f>
        <v>#VALUE!</v>
      </c>
      <c r="W255" s="430" t="str">
        <f>IF(_jhy_month_day!A245="","",_jhy_month_day!A245)</f>
        <v/>
      </c>
      <c r="X255" s="431" t="str">
        <f>IF(_jhy_month_day!B245="","",_jhy_month_day!B245/100)</f>
        <v/>
      </c>
      <c r="Y255" s="431" t="str">
        <f>IF(_jhy_month_day!C245="","",_jhy_month_day!C245/100)</f>
        <v/>
      </c>
      <c r="Z255" s="432">
        <f>Z251+1</f>
        <v>61</v>
      </c>
      <c r="AA255" s="433" t="str">
        <f>IF(_tag_month_day!G245="","",_tag_month_day!G245/100)</f>
        <v/>
      </c>
      <c r="AB255" s="433" t="str">
        <f>IF(_tag_month_day!H245="","",_tag_month_day!H245/100)</f>
        <v/>
      </c>
      <c r="AC255" s="434">
        <f>IF(X255="",AC254,BK255*($AV254*X255+$AW254*FD254+$AX254*FI254+$AY254*FN254+$AZ254*FS254+$BA254*FX254+$BG254*GE254)/(AV254*Y255+AX254*FK254+AW254*FF254+AY254*FP254+AZ254*FU254+BA254*FZ254+BG254*GG254+BB254*GK254+BC254*GN254+BD254*GP254))</f>
        <v>1.59963432013121</v>
      </c>
      <c r="AD255" s="435" t="str">
        <f>IF(AC255=AC254,"",AC255-AC254)</f>
        <v/>
      </c>
      <c r="AE255" s="436" t="str">
        <f>IF(1-AF255=0,"",(1-AF255))</f>
        <v/>
      </c>
      <c r="AF255" s="437">
        <v>1</v>
      </c>
      <c r="AG255" s="10" t="str">
        <f>AG254</f>
        <v>8B4</v>
      </c>
      <c r="AH255" s="438" t="str">
        <f>AH254</f>
        <v/>
      </c>
      <c r="AI255" s="424" t="e">
        <f>IF(ROUND(AJ255-AJ254,1)=0,"",AJ255-AJ254)</f>
        <v>#VALUE!</v>
      </c>
      <c r="AJ255" s="10" t="str">
        <f>IF(_tag_month_day!I245="","",_tag_month_day!I245)</f>
        <v/>
      </c>
      <c r="AK255" s="440"/>
      <c r="AL255" s="440"/>
      <c r="AM255" s="440"/>
      <c r="AN255" s="441">
        <f>AN254</f>
        <v>2</v>
      </c>
      <c r="AO255" s="441">
        <f>AO254</f>
        <v>8</v>
      </c>
      <c r="AP255" s="442" t="e">
        <f>(IF(AN255=0,AS254,AS254*(1+AO255/AN255)/(AR255+AO255/AN255)))+AT255</f>
        <v>#VALUE!</v>
      </c>
      <c r="AQ255" s="443" t="str">
        <f>IF(_tag_month_day!J245="","",_tag_month_day!J245/100)</f>
        <v/>
      </c>
      <c r="AR255" s="444">
        <f>AR254</f>
        <v>1.3</v>
      </c>
      <c r="AS255" s="445" t="e">
        <f>AQ255*(AN255*AR255+AO255)/(AN255+AO255)</f>
        <v>#VALUE!</v>
      </c>
      <c r="AT255" s="445" t="e">
        <f>(SUM(BE255:BF255)-SUM(BE254:BF254))*0.05</f>
        <v>#VALUE!</v>
      </c>
      <c r="AU255" s="446" t="str">
        <f>IF(_tag_month_day!CC245="","",IF(_tag_month_day!CC245&gt;0,_tag_month_day!CD245,_tag_month_day!CE245))</f>
        <v/>
      </c>
      <c r="AV255" s="447" t="str">
        <f>IF(_tag_month_day!L245="","",_tag_month_day!L245/100)</f>
        <v/>
      </c>
      <c r="AW255" s="431">
        <f>AW254</f>
        <v>0</v>
      </c>
      <c r="AX255" s="431">
        <f>AX254</f>
        <v>0</v>
      </c>
      <c r="AY255" s="431" t="str">
        <f>IF(_tag_month_day!M245="","",_tag_month_day!M245/100)</f>
        <v/>
      </c>
      <c r="AZ255" s="431" t="str">
        <f>IF(_tag_month_day!N245="","",_tag_month_day!N245/100)</f>
        <v/>
      </c>
      <c r="BA255" s="431" t="str">
        <f>IF(_tag_month_day!O245="","",_tag_month_day!O245/100)</f>
        <v/>
      </c>
      <c r="BB255" s="448" t="str">
        <f>IF(_tag_month_day!P245="","",_tag_month_day!P245/100)</f>
        <v/>
      </c>
      <c r="BC255" s="448">
        <f>BC254</f>
        <v>0</v>
      </c>
      <c r="BD255" s="448" t="str">
        <f>IF(_tag_month_day!Q245="","",_tag_month_day!Q245/100)</f>
        <v/>
      </c>
      <c r="BE255" s="449" t="str">
        <f>IF(_tag_month_day!R245="","",_tag_month_day!R245/100)</f>
        <v/>
      </c>
      <c r="BF255" s="388" t="e">
        <f>(AU255*(100+BE255*100))/(AJ255-AU255)/100</f>
        <v>#VALUE!</v>
      </c>
      <c r="BG255" s="450" t="e">
        <f>BE255+BF255</f>
        <v>#VALUE!</v>
      </c>
      <c r="BH255" s="451" t="e">
        <f>SUM(AV255:BF255)</f>
        <v>#VALUE!</v>
      </c>
      <c r="BI255" s="452" t="e">
        <f>IF(CX255=0,BI254,(DK255*查询!$R$5+DL255*查询!$Q$5+DM255*查询!$N$5+DN255*查询!$O$5+DO255*查询!$P$5)*AF255/CX255)</f>
        <v>#VALUE!</v>
      </c>
      <c r="BJ255" s="452" t="e">
        <f>IF(CX255=0,BJ254,(DP255*查询!$S$5+DQ255*查询!$T$5+DR255*查询!$U$5)*AF255/CX255)</f>
        <v>#VALUE!</v>
      </c>
      <c r="BK255" s="452">
        <f>BK254</f>
        <v>1</v>
      </c>
      <c r="BL255" s="453" t="e">
        <f>SUMPRODUCT((AV255:BA255)*(GS255:GX255))/((GS255:GX255)+SUM(BB255:BD255)*GY255+BG255*GZ255)</f>
        <v>#VALUE!</v>
      </c>
      <c r="BM255" s="453" t="e">
        <f>BK255*($AV255*FB255+$AW255*FD255+$AX255*FI255+$AY255*FN255+$AZ255*FS255+$BA255*FX255+$BG255*GE255)/(AV255*EY255+AX255*FK255+AW255*FF255+AY255*FP255+AZ255*FU255+BA255*FZ255+BG255*GG255+BB255*GK255+BC255*GN255+BD255*GP255)</f>
        <v>#VALUE!</v>
      </c>
      <c r="BN255" s="453" t="e">
        <f>($AV255*FC255+$AX255*FJ255+$AW255*FE255+$AY255*FO255+$AZ255*FT255+$BA255*FY255+$BG255*GF255)/($AV255*FA255+BG255*GH255+BB255*GL255+BC255*GO255+BD255*GQ255+BA255*GA255)</f>
        <v>#VALUE!</v>
      </c>
      <c r="BO255" s="454" t="e">
        <f>SUMPRODUCT(AV255:BA255*GS255:GX255)/(GS255:GX255+(BB255+BC255+BD255)*GY255+BG255)</f>
        <v>#VALUE!</v>
      </c>
      <c r="BP255" s="454" t="e">
        <f>SUMPRODUCT(AV255:BA255*GS255:GX255)/(GS255:GX255+(BB255+BC255+BD255)*GY255+BG255)</f>
        <v>#VALUE!</v>
      </c>
      <c r="BQ255" s="454" t="e">
        <f>SUMPRODUCT(AV255:BA255*GS255:GX255)/(GS255:GX255+(BB255+BC255+BD255)*GY255+BG255)</f>
        <v>#VALUE!</v>
      </c>
      <c r="BR255" s="453" t="str">
        <f>IF(_tag_month_day!T245="","",_tag_month_day!T245)</f>
        <v/>
      </c>
      <c r="BS255" s="453" t="str">
        <f>IF(_tag_month_day!U245="","",_tag_month_day!U245)</f>
        <v/>
      </c>
      <c r="BT255" s="455" t="str">
        <f>IF(CK255="","",IF((CK255&gt;=BV255-0.12)*(CK255&lt;=BV255+0.12),"合格","不合格"))</f>
        <v/>
      </c>
      <c r="BU255" s="456" t="str">
        <f>IF(_tag_month_day!V245="","",_tag_month_day!V245)</f>
        <v/>
      </c>
      <c r="BV255" s="457" t="str">
        <f>IF(_tag_month_day!W245="","",_tag_month_day!W245)</f>
        <v/>
      </c>
      <c r="BW255" s="458" t="str">
        <f>IF(_tag_month_day!X245="","",_tag_month_day!X245)</f>
        <v/>
      </c>
      <c r="BX255" s="458" t="str">
        <f>IF(_tag_month_day!Y245="","",_tag_month_day!Y245)</f>
        <v/>
      </c>
      <c r="BY255" s="459">
        <f ca="1">L255</f>
        <v>43596.249999999411</v>
      </c>
      <c r="BZ255" s="460" t="s">
        <v>429</v>
      </c>
      <c r="CA255" s="461">
        <v>0.25347222222222199</v>
      </c>
      <c r="CB255" s="424" t="str">
        <f>IF(_tag_month_day!Z245="","",_tag_month_day!Z245)</f>
        <v/>
      </c>
      <c r="CC255" s="424" t="str">
        <f>IF(_tag_month_day!AA245="","",_tag_month_day!AA245)</f>
        <v/>
      </c>
      <c r="CD255" s="424" t="str">
        <f>IF(_tag_month_day!AB245="","",_tag_month_day!AB245)</f>
        <v/>
      </c>
      <c r="CE255" s="424" t="str">
        <f>IF(_tag_month_day!AC245="","",_tag_month_day!AC245)</f>
        <v/>
      </c>
      <c r="CF255" s="424" t="str">
        <f>IF(_tag_month_day!AD245="","",_tag_month_day!AD245)</f>
        <v/>
      </c>
      <c r="CG255" s="424" t="str">
        <f>IF(_tag_month_day!AE245="","",_tag_month_day!AE245)</f>
        <v/>
      </c>
      <c r="CH255" s="424" t="str">
        <f>IF(_tag_month_day!AF245="","",_tag_month_day!AF245)</f>
        <v/>
      </c>
      <c r="CI255" s="424" t="str">
        <f>IF(_tag_month_day!AG245="","",_tag_month_day!AG245)</f>
        <v/>
      </c>
      <c r="CJ255" s="424" t="str">
        <f>IF(_tag_month_day!AH245="","",_tag_month_day!AH245)</f>
        <v/>
      </c>
      <c r="CK255" s="424" t="str">
        <f>IF(_tag_month_day!AI245="","",_tag_month_day!AI245)</f>
        <v/>
      </c>
      <c r="CL255" s="4" t="str">
        <f>IF(_tag_month_day!AJ245="","",_tag_month_day!AJ245)</f>
        <v/>
      </c>
      <c r="CM255" s="4" t="str">
        <f>IF(_tag_month_day!AK245="","",_tag_month_day!AK245)</f>
        <v/>
      </c>
      <c r="CN255" s="4" t="str">
        <f>IF(_tag_month_day!AL245="","",_tag_month_day!AL245)</f>
        <v/>
      </c>
      <c r="CO255" s="4" t="str">
        <f>IF(_tag_month_day!AM245="","",_tag_month_day!AM245)</f>
        <v/>
      </c>
      <c r="CP255" s="4" t="str">
        <f>IF(_tag_month_day!AN245="","",_tag_month_day!AN245)</f>
        <v/>
      </c>
      <c r="CQ255" s="4" t="str">
        <f>IF(_tag_month_day!AO245="","",_tag_month_day!AO245)</f>
        <v/>
      </c>
      <c r="CR255" s="462" t="str">
        <f>IF(_tag_month_day!AP245="","",_tag_month_day!AP245)</f>
        <v/>
      </c>
      <c r="CS255" s="463" t="str">
        <f>IF(_tag_month_day!AQ245="","",_tag_month_day!AQ245)</f>
        <v/>
      </c>
      <c r="CT255" s="4" t="str">
        <f>IF(_tag_month_day!AR245="","",_tag_month_day!AR245)</f>
        <v/>
      </c>
      <c r="CU255" s="464" t="e">
        <f>DU255/AJ255</f>
        <v>#VALUE!</v>
      </c>
      <c r="CV255" s="451" t="e">
        <f>BG255/BH255</f>
        <v>#VALUE!</v>
      </c>
      <c r="CW255" s="465" t="e">
        <f>AJ255*(1-CV255)*CU255*AF255</f>
        <v>#VALUE!</v>
      </c>
      <c r="CX255" s="465" t="e">
        <f>CW255*94%</f>
        <v>#VALUE!</v>
      </c>
      <c r="CY255" s="466" t="e">
        <f>IF(CX255=0,0,DS255/(DS255+CX255))</f>
        <v>#VALUE!</v>
      </c>
      <c r="CZ255" s="465" t="e">
        <f>$AJ255*EF255</f>
        <v>#VALUE!</v>
      </c>
      <c r="DA255" s="465" t="e">
        <f>$AJ255*EG255</f>
        <v>#VALUE!</v>
      </c>
      <c r="DB255" s="465" t="e">
        <f>$AJ255*EH255</f>
        <v>#VALUE!</v>
      </c>
      <c r="DC255" s="465" t="e">
        <f>$AJ255*EI255</f>
        <v>#VALUE!</v>
      </c>
      <c r="DD255" s="465" t="e">
        <f>$AJ255*EJ255</f>
        <v>#VALUE!</v>
      </c>
      <c r="DE255" s="465" t="e">
        <f>$AJ255*EK255</f>
        <v>#VALUE!</v>
      </c>
      <c r="DF255" s="465" t="e">
        <f>$AJ255*EL255</f>
        <v>#VALUE!</v>
      </c>
      <c r="DG255" s="465" t="e">
        <f>$AJ255*EM255</f>
        <v>#VALUE!</v>
      </c>
      <c r="DH255" s="465" t="e">
        <f>$AJ255*EN255</f>
        <v>#VALUE!</v>
      </c>
      <c r="DI255" s="465" t="e">
        <f>$AJ255*EO255</f>
        <v>#VALUE!</v>
      </c>
      <c r="DJ255" s="465" t="e">
        <f>CZ255*(1-EP255)</f>
        <v>#VALUE!</v>
      </c>
      <c r="DK255" s="465" t="e">
        <f>DA255*(1-ER255)</f>
        <v>#VALUE!</v>
      </c>
      <c r="DL255" s="465" t="e">
        <f>DB255*(1-EQ255)</f>
        <v>#VALUE!</v>
      </c>
      <c r="DM255" s="465" t="e">
        <f>DC255*(1-ES255)</f>
        <v>#VALUE!</v>
      </c>
      <c r="DN255" s="465" t="e">
        <f>DD255*(1-ET255)</f>
        <v>#VALUE!</v>
      </c>
      <c r="DO255" s="465" t="e">
        <f>DE255</f>
        <v>#VALUE!</v>
      </c>
      <c r="DP255" s="465" t="e">
        <f>DF255*(1-EU255)</f>
        <v>#VALUE!</v>
      </c>
      <c r="DQ255" s="465" t="e">
        <f>DG255*(1-EV255)</f>
        <v>#VALUE!</v>
      </c>
      <c r="DR255" s="465" t="e">
        <f>DH255*(1-EW255)</f>
        <v>#VALUE!</v>
      </c>
      <c r="DS255" s="465" t="e">
        <f>DI255</f>
        <v>#VALUE!</v>
      </c>
      <c r="DT255" s="465" t="e">
        <f>SUM(DJ255:DS255)</f>
        <v>#VALUE!</v>
      </c>
      <c r="DU255" s="465" t="e">
        <f>(GS255:GX255)+(DP255+DQ255+DR255)*GY255+DS255</f>
        <v>#VALUE!</v>
      </c>
      <c r="DV255" s="451" t="e">
        <f>AV255/$BH255/(1-EP255)</f>
        <v>#VALUE!</v>
      </c>
      <c r="DW255" s="451" t="e">
        <f>AW255/$BH255/(1-ER255)</f>
        <v>#VALUE!</v>
      </c>
      <c r="DX255" s="451" t="e">
        <f>AX255/$BH255/(1-EQ255)</f>
        <v>#VALUE!</v>
      </c>
      <c r="DY255" s="451" t="e">
        <f>AY255/$BH255/(1-ES255)</f>
        <v>#VALUE!</v>
      </c>
      <c r="DZ255" s="451" t="e">
        <f>AZ255/$BH255/(1-ET255)</f>
        <v>#VALUE!</v>
      </c>
      <c r="EA255" s="451" t="e">
        <f>BA255/$BH255/(1-AX255)</f>
        <v>#VALUE!</v>
      </c>
      <c r="EB255" s="451" t="e">
        <f>BB255/$BH255/(1-EU255)</f>
        <v>#VALUE!</v>
      </c>
      <c r="EC255" s="451" t="e">
        <f>BC255/$BH255/(1-EV255)</f>
        <v>#VALUE!</v>
      </c>
      <c r="ED255" s="451" t="e">
        <f>BD255/$BH255/(1-EW255)</f>
        <v>#VALUE!</v>
      </c>
      <c r="EE255" s="451" t="e">
        <f>BG255/BH255</f>
        <v>#VALUE!</v>
      </c>
      <c r="EF255" s="451" t="e">
        <f>DV255/SUM($DV255:$EE255)</f>
        <v>#VALUE!</v>
      </c>
      <c r="EG255" s="451" t="e">
        <f>DW255/SUM($DV255:$EE255)</f>
        <v>#VALUE!</v>
      </c>
      <c r="EH255" s="451" t="e">
        <f>DX255/SUM($DV255:$EE255)</f>
        <v>#VALUE!</v>
      </c>
      <c r="EI255" s="451" t="e">
        <f>DY255/SUM($DV255:$EE255)</f>
        <v>#VALUE!</v>
      </c>
      <c r="EJ255" s="451" t="e">
        <f>DZ255/SUM($DV255:$EE255)</f>
        <v>#VALUE!</v>
      </c>
      <c r="EK255" s="451" t="e">
        <f>EA255/SUM($DV255:$EE255)</f>
        <v>#VALUE!</v>
      </c>
      <c r="EL255" s="451" t="e">
        <f>EB255/SUM($DV255:$EE255)</f>
        <v>#VALUE!</v>
      </c>
      <c r="EM255" s="451" t="e">
        <f>EC255/SUM($DV255:$EE255)</f>
        <v>#VALUE!</v>
      </c>
      <c r="EN255" s="451" t="e">
        <f>ED255/SUM($DV255:$EE255)</f>
        <v>#VALUE!</v>
      </c>
      <c r="EO255" s="451" t="e">
        <f>EE255/SUM($DV255:$EE255)</f>
        <v>#VALUE!</v>
      </c>
      <c r="EP255" s="450">
        <f>EP254</f>
        <v>0.080000000000000002</v>
      </c>
      <c r="EQ255" s="450">
        <f>EQ254</f>
        <v>0.014999999999999999</v>
      </c>
      <c r="ER255" s="450">
        <f>ER254</f>
        <v>0.014999999999999999</v>
      </c>
      <c r="ES255" s="450">
        <f>ES254</f>
        <v>0.014999999999999999</v>
      </c>
      <c r="ET255" s="450">
        <f>ET254</f>
        <v>0.014999999999999999</v>
      </c>
      <c r="EU255" s="450">
        <f>EU254</f>
        <v>0.089999999999999997</v>
      </c>
      <c r="EV255" s="450">
        <f>EV254</f>
        <v>0.089999999999999997</v>
      </c>
      <c r="EW255" s="450">
        <f>EW254</f>
        <v>0.089999999999999997</v>
      </c>
      <c r="EX255" s="431" t="str">
        <f>IF(_tag_month_day!AS245="","",_tag_month_day!AS245/100)</f>
        <v/>
      </c>
      <c r="EY255" s="431" t="str">
        <f>IF(_tag_month_day!AT245="","",_tag_month_day!AT245/100)</f>
        <v/>
      </c>
      <c r="EZ255" s="431" t="str">
        <f>IF(_tag_month_day!AU245="","",_tag_month_day!AU245/100)</f>
        <v/>
      </c>
      <c r="FA255" s="431" t="str">
        <f>IF(_tag_month_day!AV245="","",_tag_month_day!AV245/100)</f>
        <v/>
      </c>
      <c r="FB255" s="431" t="str">
        <f>IF(_tag_month_day!AW245="","",_tag_month_day!AW245/100)</f>
        <v/>
      </c>
      <c r="FC255" s="431" t="str">
        <f>IF(_tag_month_day!AX245="","",_tag_month_day!AX245/100)</f>
        <v/>
      </c>
      <c r="FD255" s="449" t="str">
        <f>IF(_tag_month_day!AY245="","",_tag_month_day!AY245/100)</f>
        <v/>
      </c>
      <c r="FE255" s="449" t="str">
        <f>IF(_tag_month_day!AZ245="","",_tag_month_day!AZ245/100)</f>
        <v/>
      </c>
      <c r="FF255" s="449" t="str">
        <f>IF(_tag_month_day!BA245="","",_tag_month_day!BA245/100)</f>
        <v/>
      </c>
      <c r="FG255" s="449" t="str">
        <f>IF(_tag_month_day!BB245="","",_tag_month_day!BB245/100)</f>
        <v/>
      </c>
      <c r="FH255" s="467" t="str">
        <f>IF(_tag_month_day!BC245="","",_tag_month_day!BC245/100)</f>
        <v/>
      </c>
      <c r="FI255" s="449">
        <f>FI254</f>
        <v>0.40999999999999998</v>
      </c>
      <c r="FJ255" s="449">
        <f>FJ254</f>
        <v>0.11</v>
      </c>
      <c r="FK255" s="449">
        <f>FK254</f>
        <v>0.014999999999999999</v>
      </c>
      <c r="FL255" s="449">
        <f>FL254</f>
        <v>0</v>
      </c>
      <c r="FM255" s="467">
        <f>FM254</f>
        <v>0.0001</v>
      </c>
      <c r="FN255" s="449">
        <f>FN254</f>
        <v>0.32000000000000001</v>
      </c>
      <c r="FO255" s="449">
        <f>FO254</f>
        <v>0.20000000000000001</v>
      </c>
      <c r="FP255" s="449">
        <f>FP254</f>
        <v>0.01</v>
      </c>
      <c r="FQ255" s="449">
        <f>FQ254</f>
        <v>0</v>
      </c>
      <c r="FR255" s="467">
        <f>FR254</f>
        <v>0.0001</v>
      </c>
      <c r="FS255" s="449" t="str">
        <f>IF(_tag_month_day!BD245="","",_tag_month_day!BD245/100)</f>
        <v/>
      </c>
      <c r="FT255" s="449" t="str">
        <f>IF(_tag_month_day!BE245="","",_tag_month_day!BE245/100)</f>
        <v/>
      </c>
      <c r="FU255" s="449" t="str">
        <f>IF(_tag_month_day!BF245="","",_tag_month_day!BF245/100)</f>
        <v/>
      </c>
      <c r="FV255" s="449" t="str">
        <f>IF(_tag_month_day!BG245="","",_tag_month_day!BG245/100)</f>
        <v/>
      </c>
      <c r="FW255" s="467" t="str">
        <f>IF(_tag_month_day!BH245="","",_tag_month_day!BH245/100)</f>
        <v/>
      </c>
      <c r="FX255" s="449" t="str">
        <f>IF(_tag_month_day!BI245="","",_tag_month_day!BI245/100)</f>
        <v/>
      </c>
      <c r="FY255" s="449" t="str">
        <f>IF(_tag_month_day!BJ245="","",_tag_month_day!BJ245/100)</f>
        <v/>
      </c>
      <c r="FZ255" s="468" t="str">
        <f>IF(_tag_month_day!BK245="","",_tag_month_day!BK245/100)</f>
        <v/>
      </c>
      <c r="GA255" s="449" t="str">
        <f>IF(_tag_month_day!BL245="","",_tag_month_day!BL245/100)</f>
        <v/>
      </c>
      <c r="GB255" s="467" t="str">
        <f>IF(_tag_month_day!BM245="","",_tag_month_day!BM245/100)</f>
        <v/>
      </c>
      <c r="GC255" s="431" t="str">
        <f>IF(_tag_month_day!BN245="","",_tag_month_day!BN245/100)</f>
        <v/>
      </c>
      <c r="GD255" s="431" t="str">
        <f>IF(_tag_month_day!BO245="","",_tag_month_day!BO245/100)</f>
        <v/>
      </c>
      <c r="GE255" s="431" t="str">
        <f>IF(_tag_month_day!BP245="","",_tag_month_day!BP245/100)</f>
        <v/>
      </c>
      <c r="GF255" s="431" t="str">
        <f>IF(_tag_month_day!BQ245="","",_tag_month_day!BQ245/100)</f>
        <v/>
      </c>
      <c r="GG255" s="431" t="str">
        <f>IF(_tag_month_day!BR245="","",_tag_month_day!BR245/100)</f>
        <v/>
      </c>
      <c r="GH255" s="431" t="str">
        <f>IF(_tag_month_day!BS245="","",_tag_month_day!BS245/100)</f>
        <v/>
      </c>
      <c r="GI255" s="467" t="str">
        <f>IF(_tag_month_day!BT245="","",_tag_month_day!BT245/100)</f>
        <v/>
      </c>
      <c r="GJ255" s="469" t="str">
        <f>IF(_tag_month_day!BU245="","",_tag_month_day!BU245/100)</f>
        <v/>
      </c>
      <c r="GK255" s="470">
        <f>GK254</f>
        <v>0.070000000000000007</v>
      </c>
      <c r="GL255" s="470">
        <f>GL254</f>
        <v>0.029999999999999999</v>
      </c>
      <c r="GM255" s="471" t="str">
        <f>IF(_tag_month_day!BX245="","",_tag_month_day!BX245/100)</f>
        <v/>
      </c>
      <c r="GN255" s="470">
        <f>GN254</f>
        <v>0.070000000000000007</v>
      </c>
      <c r="GO255" s="470">
        <f>GO254</f>
        <v>0.029999999999999999</v>
      </c>
      <c r="GP255" s="470">
        <f>GP254</f>
        <v>0.089999999999999997</v>
      </c>
      <c r="GQ255" s="470">
        <f>GQ254</f>
        <v>0.029999999999999999</v>
      </c>
      <c r="GR255" s="471" t="str">
        <f>IF(_tag_month_day!CA245="","",_tag_month_day!CA245/100)</f>
        <v/>
      </c>
      <c r="GS255" s="472">
        <f>GS254</f>
        <v>0.95299999999999996</v>
      </c>
      <c r="GT255" s="472">
        <f>GT254</f>
        <v>0.55000000000000004</v>
      </c>
      <c r="GU255" s="472">
        <f>GU254</f>
        <v>0.55000000000000004</v>
      </c>
      <c r="GV255" s="472">
        <f>GV254</f>
        <v>0.55000000000000004</v>
      </c>
      <c r="GW255" s="472">
        <f>GW254</f>
        <v>0.5</v>
      </c>
      <c r="GX255" s="472">
        <f>GX254</f>
        <v>0.93500000000000005</v>
      </c>
      <c r="GY255" s="472">
        <f>GY254</f>
        <v>0.14999999999999999</v>
      </c>
      <c r="GZ255" s="472">
        <f>GZ254</f>
        <v>1</v>
      </c>
      <c r="HA255" s="474">
        <f>HA254</f>
        <v>0.047</v>
      </c>
      <c r="HB255" s="474">
        <f>HB254</f>
        <v>0.45000000000000001</v>
      </c>
      <c r="HC255" s="474">
        <f>HC254</f>
        <v>0.45000000000000001</v>
      </c>
      <c r="HD255" s="474">
        <f>HD254</f>
        <v>0.45000000000000001</v>
      </c>
      <c r="HE255" s="474">
        <f>HE254</f>
        <v>0.5</v>
      </c>
      <c r="HF255" s="474">
        <f>HF254</f>
        <v>0.065000000000000002</v>
      </c>
      <c r="HG255" s="474">
        <f>HG254</f>
        <v>0.84999999999999998</v>
      </c>
      <c r="HH255" s="474">
        <f>HH254</f>
        <v>0</v>
      </c>
      <c r="HI255" s="10" t="e">
        <f>IF(BZ255&lt;&gt;"",CK255-BV255,0)</f>
        <v>#VALUE!</v>
      </c>
      <c r="HJ255" s="10" t="e">
        <f>IF(AJ255&gt;0,AH255-AJ255,0)</f>
        <v>#VALUE!</v>
      </c>
      <c r="HK255" s="466">
        <f>HK254</f>
        <v>0.84999999999999998</v>
      </c>
      <c r="HL255" s="424">
        <f>HL254</f>
        <v>550000</v>
      </c>
      <c r="HM255" s="424">
        <f>HM254</f>
        <v>480000</v>
      </c>
      <c r="HN255" s="465" t="e">
        <f>(DJ255*EZ255+DK255*FH255+DL255*FM255+DM255*FR255+DN255*FW255+DO255*GB255+DS255*GI255+DP255*GM255+DR255*GR255)*1000*2</f>
        <v>#VALUE!</v>
      </c>
      <c r="HO255" s="465" t="e">
        <f>HN255*HK255*$HO$2/HL255*1000000</f>
        <v>#VALUE!</v>
      </c>
      <c r="HP255" s="465" t="e">
        <f>HN255*HK255*$HP$2/HM255*1000000</f>
        <v>#VALUE!</v>
      </c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</row>
    <row customFormat="1" r="256" s="0">
      <c r="A256" s="420">
        <v>245</v>
      </c>
      <c r="B256" s="421">
        <f ca="1">IF(D256=D255,B255,IF(D256="夜班",B255+1,B255))</f>
        <v>43596</v>
      </c>
      <c r="C256" s="422">
        <f>C255</f>
        <v>0.041666666666666699</v>
      </c>
      <c r="D256" s="10" t="str">
        <f ca="1">IF(HOUR(G256)&lt;8,"夜班",IF(HOUR(G256)&lt;16,"白班",IF(HOUR(G256)&lt;24,"中班",0)))</f>
        <v>夜班</v>
      </c>
      <c r="E256" s="10" t="e">
        <f ca="1">IF(F256=1,"甲",IF(F256=2,"乙",IF(F256=3,"丙",IF(F256=4,"丁",""))))</f>
        <v>#REF!</v>
      </c>
      <c r="F256" s="10" t="e">
        <f ca="1">SUMPRODUCT((成本日报!$A$3:$A$95=计划!B256)*(成本日报!$B$3:$B$95=计划!$D256),成本日报!$C$3:$C$95)</f>
        <v>#REF!</v>
      </c>
      <c r="G256" s="423">
        <f ca="1">G255+C255</f>
        <v>43596.166666666075</v>
      </c>
      <c r="H256" s="423">
        <f ca="1">$G256+$C256/60*10+$C256*0</f>
        <v>43596.17361111052</v>
      </c>
      <c r="I256" s="423">
        <f ca="1">$G256+$C256/60*18+$C256*0</f>
        <v>43596.179166666072</v>
      </c>
      <c r="J256" s="423">
        <f ca="1">$G256+$C256/60*0+$C256*1</f>
        <v>43596.208333332739</v>
      </c>
      <c r="K256" s="423">
        <f ca="1">$G256+$C256/60*30+$C256*2</f>
        <v>43596.270833332746</v>
      </c>
      <c r="L256" s="423">
        <f ca="1">$G256+$C256/60*0+$C256*3</f>
        <v>43596.291666666075</v>
      </c>
      <c r="M256" s="424" t="str">
        <f>IF(_tag_month_day!A246="","",_tag_month_day!A246)</f>
        <v/>
      </c>
      <c r="N256" s="424" t="str">
        <f>IF(_tag_month_day!B246="","",_tag_month_day!B246)</f>
        <v/>
      </c>
      <c r="O256" s="425" t="e">
        <f>IF(M256+N256=0,"",M256+N256)</f>
        <v>#VALUE!</v>
      </c>
      <c r="P256" s="424" t="str">
        <f>IF(_tag_month_day!C246="","",_tag_month_day!C246)</f>
        <v/>
      </c>
      <c r="Q256" s="424" t="str">
        <f>IF(_tag_month_day!D246="","",_tag_month_day!D246)</f>
        <v/>
      </c>
      <c r="R256" s="426" t="str">
        <f>IF(_tag_month_day!CB246="","",_tag_month_day!CB246/100)</f>
        <v/>
      </c>
      <c r="S256" s="427" t="str">
        <f>IF(_tag_month_day!E246="","",_tag_month_day!E246)</f>
        <v/>
      </c>
      <c r="T256" s="427" t="str">
        <f>IF(_tag_month_day!F246="","",_tag_month_day!F246)</f>
        <v/>
      </c>
      <c r="U256" s="428" t="e">
        <f>S256+T256</f>
        <v>#VALUE!</v>
      </c>
      <c r="V256" s="429" t="e">
        <f>U256/AJ256</f>
        <v>#VALUE!</v>
      </c>
      <c r="W256" s="430" t="str">
        <f>IF(_jhy_month_day!A246="","",_jhy_month_day!A246)</f>
        <v/>
      </c>
      <c r="X256" s="431" t="str">
        <f>IF(_jhy_month_day!B246="","",_jhy_month_day!B246/100)</f>
        <v/>
      </c>
      <c r="Y256" s="431" t="str">
        <f>IF(_jhy_month_day!C246="","",_jhy_month_day!C246/100)</f>
        <v/>
      </c>
      <c r="Z256" s="432">
        <f>Z252+1</f>
        <v>62</v>
      </c>
      <c r="AA256" s="433" t="str">
        <f>IF(_tag_month_day!G246="","",_tag_month_day!G246/100)</f>
        <v/>
      </c>
      <c r="AB256" s="433" t="str">
        <f>IF(_tag_month_day!H246="","",_tag_month_day!H246/100)</f>
        <v/>
      </c>
      <c r="AC256" s="434">
        <f>IF(X256="",AC255,BK256*($AV255*X256+$AW255*FD255+$AX255*FI255+$AY255*FN255+$AZ255*FS255+$BA255*FX255+$BG255*GE255)/(AV255*Y256+AX255*FK255+AW255*FF255+AY255*FP255+AZ255*FU255+BA255*FZ255+BG255*GG255+BB255*GK255+BC255*GN255+BD255*GP255))</f>
        <v>1.59963432013121</v>
      </c>
      <c r="AD256" s="435" t="str">
        <f>IF(AC256=AC255,"",AC256-AC255)</f>
        <v/>
      </c>
      <c r="AE256" s="436" t="str">
        <f>IF(1-AF256=0,"",(1-AF256))</f>
        <v/>
      </c>
      <c r="AF256" s="437">
        <v>1</v>
      </c>
      <c r="AG256" s="10" t="str">
        <f>AG255</f>
        <v>8B4</v>
      </c>
      <c r="AH256" s="438" t="str">
        <f>AH255</f>
        <v/>
      </c>
      <c r="AI256" s="424" t="e">
        <f>IF(ROUND(AJ256-AJ255,1)=0,"",AJ256-AJ255)</f>
        <v>#VALUE!</v>
      </c>
      <c r="AJ256" s="10" t="str">
        <f>IF(_tag_month_day!I246="","",_tag_month_day!I246)</f>
        <v/>
      </c>
      <c r="AK256" s="440"/>
      <c r="AL256" s="440"/>
      <c r="AM256" s="440"/>
      <c r="AN256" s="441">
        <f>AN255</f>
        <v>2</v>
      </c>
      <c r="AO256" s="441">
        <f>AO255</f>
        <v>8</v>
      </c>
      <c r="AP256" s="442" t="e">
        <f>(IF(AN256=0,AS255,AS255*(1+AO256/AN256)/(AR256+AO256/AN256)))+AT256</f>
        <v>#VALUE!</v>
      </c>
      <c r="AQ256" s="443" t="str">
        <f>IF(_tag_month_day!J246="","",_tag_month_day!J246/100)</f>
        <v/>
      </c>
      <c r="AR256" s="444">
        <f>AR255</f>
        <v>1.3</v>
      </c>
      <c r="AS256" s="445" t="e">
        <f>AQ256*(AN256*AR256+AO256)/(AN256+AO256)</f>
        <v>#VALUE!</v>
      </c>
      <c r="AT256" s="445" t="e">
        <f>(SUM(BE256:BF256)-SUM(BE255:BF255))*0.05</f>
        <v>#VALUE!</v>
      </c>
      <c r="AU256" s="446" t="str">
        <f>IF(_tag_month_day!CC246="","",IF(_tag_month_day!CC246&gt;0,_tag_month_day!CD246,_tag_month_day!CE246))</f>
        <v/>
      </c>
      <c r="AV256" s="447" t="str">
        <f>IF(_tag_month_day!L246="","",_tag_month_day!L246/100)</f>
        <v/>
      </c>
      <c r="AW256" s="431">
        <f>AW255</f>
        <v>0</v>
      </c>
      <c r="AX256" s="431">
        <f>AX255</f>
        <v>0</v>
      </c>
      <c r="AY256" s="431" t="str">
        <f>IF(_tag_month_day!M246="","",_tag_month_day!M246/100)</f>
        <v/>
      </c>
      <c r="AZ256" s="431" t="str">
        <f>IF(_tag_month_day!N246="","",_tag_month_day!N246/100)</f>
        <v/>
      </c>
      <c r="BA256" s="431" t="str">
        <f>IF(_tag_month_day!O246="","",_tag_month_day!O246/100)</f>
        <v/>
      </c>
      <c r="BB256" s="448" t="str">
        <f>IF(_tag_month_day!P246="","",_tag_month_day!P246/100)</f>
        <v/>
      </c>
      <c r="BC256" s="448">
        <f>BC255</f>
        <v>0</v>
      </c>
      <c r="BD256" s="448" t="str">
        <f>IF(_tag_month_day!Q246="","",_tag_month_day!Q246/100)</f>
        <v/>
      </c>
      <c r="BE256" s="449" t="str">
        <f>IF(_tag_month_day!R246="","",_tag_month_day!R246/100)</f>
        <v/>
      </c>
      <c r="BF256" s="388" t="e">
        <f>(AU256*(100+BE256*100))/(AJ256-AU256)/100</f>
        <v>#VALUE!</v>
      </c>
      <c r="BG256" s="450" t="e">
        <f>BE256+BF256</f>
        <v>#VALUE!</v>
      </c>
      <c r="BH256" s="451" t="e">
        <f>SUM(AV256:BF256)</f>
        <v>#VALUE!</v>
      </c>
      <c r="BI256" s="452" t="e">
        <f>IF(CX256=0,BI255,(DK256*查询!$R$5+DL256*查询!$Q$5+DM256*查询!$N$5+DN256*查询!$O$5+DO256*查询!$P$5)*AF256/CX256)</f>
        <v>#VALUE!</v>
      </c>
      <c r="BJ256" s="452" t="e">
        <f>IF(CX256=0,BJ255,(DP256*查询!$S$5+DQ256*查询!$T$5+DR256*查询!$U$5)*AF256/CX256)</f>
        <v>#VALUE!</v>
      </c>
      <c r="BK256" s="452">
        <f>BK255</f>
        <v>1</v>
      </c>
      <c r="BL256" s="453" t="e">
        <f>SUMPRODUCT((AV256:BA256)*(GS256:GX256))/((GS256:GX256)+SUM(BB256:BD256)*GY256+BG256*GZ256)</f>
        <v>#VALUE!</v>
      </c>
      <c r="BM256" s="453" t="e">
        <f>BK256*($AV256*FB256+$AW256*FD256+$AX256*FI256+$AY256*FN256+$AZ256*FS256+$BA256*FX256+$BG256*GE256)/(AV256*EY256+AX256*FK256+AW256*FF256+AY256*FP256+AZ256*FU256+BA256*FZ256+BG256*GG256+BB256*GK256+BC256*GN256+BD256*GP256)</f>
        <v>#VALUE!</v>
      </c>
      <c r="BN256" s="453" t="e">
        <f>($AV256*FC256+$AX256*FJ256+$AW256*FE256+$AY256*FO256+$AZ256*FT256+$BA256*FY256+$BG256*GF256)/($AV256*FA256+BG256*GH256+BB256*GL256+BC256*GO256+BD256*GQ256+BA256*GA256)</f>
        <v>#VALUE!</v>
      </c>
      <c r="BO256" s="454" t="e">
        <f>SUMPRODUCT(AV256:BA256*GS256:GX256)/(GS256:GX256+(BB256+BC256+BD256)*GY256+BG256)</f>
        <v>#VALUE!</v>
      </c>
      <c r="BP256" s="454" t="e">
        <f>SUMPRODUCT(AV256:BA256*GS256:GX256)/(GS256:GX256+(BB256+BC256+BD256)*GY256+BG256)</f>
        <v>#VALUE!</v>
      </c>
      <c r="BQ256" s="454" t="e">
        <f>SUMPRODUCT(AV256:BA256*GS256:GX256)/(GS256:GX256+(BB256+BC256+BD256)*GY256+BG256)</f>
        <v>#VALUE!</v>
      </c>
      <c r="BR256" s="453" t="str">
        <f>IF(_tag_month_day!T246="","",_tag_month_day!T246)</f>
        <v/>
      </c>
      <c r="BS256" s="453" t="str">
        <f>IF(_tag_month_day!U246="","",_tag_month_day!U246)</f>
        <v/>
      </c>
      <c r="BT256" s="455" t="str">
        <f>IF(CK256="","",IF((CK256&gt;=BV256-0.12)*(CK256&lt;=BV256+0.12),"合格","不合格"))</f>
        <v/>
      </c>
      <c r="BU256" s="456" t="str">
        <f>IF(_tag_month_day!V246="","",_tag_month_day!V246)</f>
        <v/>
      </c>
      <c r="BV256" s="457" t="str">
        <f>IF(_tag_month_day!W246="","",_tag_month_day!W246)</f>
        <v/>
      </c>
      <c r="BW256" s="458" t="str">
        <f>IF(_tag_month_day!X246="","",_tag_month_day!X246)</f>
        <v/>
      </c>
      <c r="BX256" s="458" t="str">
        <f>IF(_tag_month_day!Y246="","",_tag_month_day!Y246)</f>
        <v/>
      </c>
      <c r="BY256" s="459">
        <f ca="1">L256</f>
        <v>43596.291666666075</v>
      </c>
      <c r="BZ256" s="460"/>
      <c r="CA256" s="461"/>
      <c r="CB256" s="424" t="str">
        <f>IF(_tag_month_day!Z246="","",_tag_month_day!Z246)</f>
        <v/>
      </c>
      <c r="CC256" s="424" t="str">
        <f>IF(_tag_month_day!AA246="","",_tag_month_day!AA246)</f>
        <v/>
      </c>
      <c r="CD256" s="424" t="str">
        <f>IF(_tag_month_day!AB246="","",_tag_month_day!AB246)</f>
        <v/>
      </c>
      <c r="CE256" s="424" t="str">
        <f>IF(_tag_month_day!AC246="","",_tag_month_day!AC246)</f>
        <v/>
      </c>
      <c r="CF256" s="424" t="str">
        <f>IF(_tag_month_day!AD246="","",_tag_month_day!AD246)</f>
        <v/>
      </c>
      <c r="CG256" s="424" t="str">
        <f>IF(_tag_month_day!AE246="","",_tag_month_day!AE246)</f>
        <v/>
      </c>
      <c r="CH256" s="424" t="str">
        <f>IF(_tag_month_day!AF246="","",_tag_month_day!AF246)</f>
        <v/>
      </c>
      <c r="CI256" s="424" t="str">
        <f>IF(_tag_month_day!AG246="","",_tag_month_day!AG246)</f>
        <v/>
      </c>
      <c r="CJ256" s="424" t="str">
        <f>IF(_tag_month_day!AH246="","",_tag_month_day!AH246)</f>
        <v/>
      </c>
      <c r="CK256" s="424" t="str">
        <f>IF(_tag_month_day!AI246="","",_tag_month_day!AI246)</f>
        <v/>
      </c>
      <c r="CL256" s="4" t="str">
        <f>IF(_tag_month_day!AJ246="","",_tag_month_day!AJ246)</f>
        <v/>
      </c>
      <c r="CM256" s="4" t="str">
        <f>IF(_tag_month_day!AK246="","",_tag_month_day!AK246)</f>
        <v/>
      </c>
      <c r="CN256" s="4" t="str">
        <f>IF(_tag_month_day!AL246="","",_tag_month_day!AL246)</f>
        <v/>
      </c>
      <c r="CO256" s="4" t="str">
        <f>IF(_tag_month_day!AM246="","",_tag_month_day!AM246)</f>
        <v/>
      </c>
      <c r="CP256" s="4" t="str">
        <f>IF(_tag_month_day!AN246="","",_tag_month_day!AN246)</f>
        <v/>
      </c>
      <c r="CQ256" s="4" t="str">
        <f>IF(_tag_month_day!AO246="","",_tag_month_day!AO246)</f>
        <v/>
      </c>
      <c r="CR256" s="462" t="str">
        <f>IF(_tag_month_day!AP246="","",_tag_month_day!AP246)</f>
        <v/>
      </c>
      <c r="CS256" s="463" t="str">
        <f>IF(_tag_month_day!AQ246="","",_tag_month_day!AQ246)</f>
        <v/>
      </c>
      <c r="CT256" s="4" t="str">
        <f>IF(_tag_month_day!AR246="","",_tag_month_day!AR246)</f>
        <v/>
      </c>
      <c r="CU256" s="464" t="e">
        <f>DU256/AJ256</f>
        <v>#VALUE!</v>
      </c>
      <c r="CV256" s="451" t="e">
        <f>BG256/BH256</f>
        <v>#VALUE!</v>
      </c>
      <c r="CW256" s="465" t="e">
        <f>AJ256*(1-CV256)*CU256*AF256</f>
        <v>#VALUE!</v>
      </c>
      <c r="CX256" s="465" t="e">
        <f>CW256*94%</f>
        <v>#VALUE!</v>
      </c>
      <c r="CY256" s="466" t="e">
        <f>IF(CX256=0,0,DS256/(DS256+CX256))</f>
        <v>#VALUE!</v>
      </c>
      <c r="CZ256" s="465" t="e">
        <f>$AJ256*EF256</f>
        <v>#VALUE!</v>
      </c>
      <c r="DA256" s="465" t="e">
        <f>$AJ256*EG256</f>
        <v>#VALUE!</v>
      </c>
      <c r="DB256" s="465" t="e">
        <f>$AJ256*EH256</f>
        <v>#VALUE!</v>
      </c>
      <c r="DC256" s="465" t="e">
        <f>$AJ256*EI256</f>
        <v>#VALUE!</v>
      </c>
      <c r="DD256" s="465" t="e">
        <f>$AJ256*EJ256</f>
        <v>#VALUE!</v>
      </c>
      <c r="DE256" s="465" t="e">
        <f>$AJ256*EK256</f>
        <v>#VALUE!</v>
      </c>
      <c r="DF256" s="465" t="e">
        <f>$AJ256*EL256</f>
        <v>#VALUE!</v>
      </c>
      <c r="DG256" s="465" t="e">
        <f>$AJ256*EM256</f>
        <v>#VALUE!</v>
      </c>
      <c r="DH256" s="465" t="e">
        <f>$AJ256*EN256</f>
        <v>#VALUE!</v>
      </c>
      <c r="DI256" s="465" t="e">
        <f>$AJ256*EO256</f>
        <v>#VALUE!</v>
      </c>
      <c r="DJ256" s="465" t="e">
        <f>CZ256*(1-EP256)</f>
        <v>#VALUE!</v>
      </c>
      <c r="DK256" s="465" t="e">
        <f>DA256*(1-ER256)</f>
        <v>#VALUE!</v>
      </c>
      <c r="DL256" s="465" t="e">
        <f>DB256*(1-EQ256)</f>
        <v>#VALUE!</v>
      </c>
      <c r="DM256" s="465" t="e">
        <f>DC256*(1-ES256)</f>
        <v>#VALUE!</v>
      </c>
      <c r="DN256" s="465" t="e">
        <f>DD256*(1-ET256)</f>
        <v>#VALUE!</v>
      </c>
      <c r="DO256" s="465" t="e">
        <f>DE256</f>
        <v>#VALUE!</v>
      </c>
      <c r="DP256" s="465" t="e">
        <f>DF256*(1-EU256)</f>
        <v>#VALUE!</v>
      </c>
      <c r="DQ256" s="465" t="e">
        <f>DG256*(1-EV256)</f>
        <v>#VALUE!</v>
      </c>
      <c r="DR256" s="465" t="e">
        <f>DH256*(1-EW256)</f>
        <v>#VALUE!</v>
      </c>
      <c r="DS256" s="465" t="e">
        <f>DI256</f>
        <v>#VALUE!</v>
      </c>
      <c r="DT256" s="465" t="e">
        <f>SUM(DJ256:DS256)</f>
        <v>#VALUE!</v>
      </c>
      <c r="DU256" s="465" t="e">
        <f>(GS256:GX256)+(DP256+DQ256+DR256)*GY256+DS256</f>
        <v>#VALUE!</v>
      </c>
      <c r="DV256" s="451" t="e">
        <f>AV256/$BH256/(1-EP256)</f>
        <v>#VALUE!</v>
      </c>
      <c r="DW256" s="451" t="e">
        <f>AW256/$BH256/(1-ER256)</f>
        <v>#VALUE!</v>
      </c>
      <c r="DX256" s="451" t="e">
        <f>AX256/$BH256/(1-EQ256)</f>
        <v>#VALUE!</v>
      </c>
      <c r="DY256" s="451" t="e">
        <f>AY256/$BH256/(1-ES256)</f>
        <v>#VALUE!</v>
      </c>
      <c r="DZ256" s="451" t="e">
        <f>AZ256/$BH256/(1-ET256)</f>
        <v>#VALUE!</v>
      </c>
      <c r="EA256" s="451" t="e">
        <f>BA256/$BH256/(1-AX256)</f>
        <v>#VALUE!</v>
      </c>
      <c r="EB256" s="451" t="e">
        <f>BB256/$BH256/(1-EU256)</f>
        <v>#VALUE!</v>
      </c>
      <c r="EC256" s="451" t="e">
        <f>BC256/$BH256/(1-EV256)</f>
        <v>#VALUE!</v>
      </c>
      <c r="ED256" s="451" t="e">
        <f>BD256/$BH256/(1-EW256)</f>
        <v>#VALUE!</v>
      </c>
      <c r="EE256" s="451" t="e">
        <f>BG256/BH256</f>
        <v>#VALUE!</v>
      </c>
      <c r="EF256" s="451" t="e">
        <f>DV256/SUM($DV256:$EE256)</f>
        <v>#VALUE!</v>
      </c>
      <c r="EG256" s="451" t="e">
        <f>DW256/SUM($DV256:$EE256)</f>
        <v>#VALUE!</v>
      </c>
      <c r="EH256" s="451" t="e">
        <f>DX256/SUM($DV256:$EE256)</f>
        <v>#VALUE!</v>
      </c>
      <c r="EI256" s="451" t="e">
        <f>DY256/SUM($DV256:$EE256)</f>
        <v>#VALUE!</v>
      </c>
      <c r="EJ256" s="451" t="e">
        <f>DZ256/SUM($DV256:$EE256)</f>
        <v>#VALUE!</v>
      </c>
      <c r="EK256" s="451" t="e">
        <f>EA256/SUM($DV256:$EE256)</f>
        <v>#VALUE!</v>
      </c>
      <c r="EL256" s="451" t="e">
        <f>EB256/SUM($DV256:$EE256)</f>
        <v>#VALUE!</v>
      </c>
      <c r="EM256" s="451" t="e">
        <f>EC256/SUM($DV256:$EE256)</f>
        <v>#VALUE!</v>
      </c>
      <c r="EN256" s="451" t="e">
        <f>ED256/SUM($DV256:$EE256)</f>
        <v>#VALUE!</v>
      </c>
      <c r="EO256" s="451" t="e">
        <f>EE256/SUM($DV256:$EE256)</f>
        <v>#VALUE!</v>
      </c>
      <c r="EP256" s="450">
        <f>EP255</f>
        <v>0.080000000000000002</v>
      </c>
      <c r="EQ256" s="450">
        <f>EQ255</f>
        <v>0.014999999999999999</v>
      </c>
      <c r="ER256" s="450">
        <f>ER255</f>
        <v>0.014999999999999999</v>
      </c>
      <c r="ES256" s="450">
        <f>ES255</f>
        <v>0.014999999999999999</v>
      </c>
      <c r="ET256" s="450">
        <f>ET255</f>
        <v>0.014999999999999999</v>
      </c>
      <c r="EU256" s="450">
        <f>EU255</f>
        <v>0.089999999999999997</v>
      </c>
      <c r="EV256" s="450">
        <f>EV255</f>
        <v>0.089999999999999997</v>
      </c>
      <c r="EW256" s="450">
        <f>EW255</f>
        <v>0.089999999999999997</v>
      </c>
      <c r="EX256" s="431" t="str">
        <f>IF(_tag_month_day!AS246="","",_tag_month_day!AS246/100)</f>
        <v/>
      </c>
      <c r="EY256" s="431" t="str">
        <f>IF(_tag_month_day!AT246="","",_tag_month_day!AT246/100)</f>
        <v/>
      </c>
      <c r="EZ256" s="431" t="str">
        <f>IF(_tag_month_day!AU246="","",_tag_month_day!AU246/100)</f>
        <v/>
      </c>
      <c r="FA256" s="431" t="str">
        <f>IF(_tag_month_day!AV246="","",_tag_month_day!AV246/100)</f>
        <v/>
      </c>
      <c r="FB256" s="431" t="str">
        <f>IF(_tag_month_day!AW246="","",_tag_month_day!AW246/100)</f>
        <v/>
      </c>
      <c r="FC256" s="431" t="str">
        <f>IF(_tag_month_day!AX246="","",_tag_month_day!AX246/100)</f>
        <v/>
      </c>
      <c r="FD256" s="449" t="str">
        <f>IF(_tag_month_day!AY246="","",_tag_month_day!AY246/100)</f>
        <v/>
      </c>
      <c r="FE256" s="449" t="str">
        <f>IF(_tag_month_day!AZ246="","",_tag_month_day!AZ246/100)</f>
        <v/>
      </c>
      <c r="FF256" s="449" t="str">
        <f>IF(_tag_month_day!BA246="","",_tag_month_day!BA246/100)</f>
        <v/>
      </c>
      <c r="FG256" s="449" t="str">
        <f>IF(_tag_month_day!BB246="","",_tag_month_day!BB246/100)</f>
        <v/>
      </c>
      <c r="FH256" s="467" t="str">
        <f>IF(_tag_month_day!BC246="","",_tag_month_day!BC246/100)</f>
        <v/>
      </c>
      <c r="FI256" s="449">
        <f>FI255</f>
        <v>0.40999999999999998</v>
      </c>
      <c r="FJ256" s="449">
        <f>FJ255</f>
        <v>0.11</v>
      </c>
      <c r="FK256" s="449">
        <f>FK255</f>
        <v>0.014999999999999999</v>
      </c>
      <c r="FL256" s="449">
        <f>FL255</f>
        <v>0</v>
      </c>
      <c r="FM256" s="467">
        <f>FM255</f>
        <v>0.0001</v>
      </c>
      <c r="FN256" s="449">
        <f>FN255</f>
        <v>0.32000000000000001</v>
      </c>
      <c r="FO256" s="449">
        <f>FO255</f>
        <v>0.20000000000000001</v>
      </c>
      <c r="FP256" s="449">
        <f>FP255</f>
        <v>0.01</v>
      </c>
      <c r="FQ256" s="449">
        <f>FQ255</f>
        <v>0</v>
      </c>
      <c r="FR256" s="467">
        <f>FR255</f>
        <v>0.0001</v>
      </c>
      <c r="FS256" s="449" t="str">
        <f>IF(_tag_month_day!BD246="","",_tag_month_day!BD246/100)</f>
        <v/>
      </c>
      <c r="FT256" s="449" t="str">
        <f>IF(_tag_month_day!BE246="","",_tag_month_day!BE246/100)</f>
        <v/>
      </c>
      <c r="FU256" s="449" t="str">
        <f>IF(_tag_month_day!BF246="","",_tag_month_day!BF246/100)</f>
        <v/>
      </c>
      <c r="FV256" s="449" t="str">
        <f>IF(_tag_month_day!BG246="","",_tag_month_day!BG246/100)</f>
        <v/>
      </c>
      <c r="FW256" s="467" t="str">
        <f>IF(_tag_month_day!BH246="","",_tag_month_day!BH246/100)</f>
        <v/>
      </c>
      <c r="FX256" s="449" t="str">
        <f>IF(_tag_month_day!BI246="","",_tag_month_day!BI246/100)</f>
        <v/>
      </c>
      <c r="FY256" s="449" t="str">
        <f>IF(_tag_month_day!BJ246="","",_tag_month_day!BJ246/100)</f>
        <v/>
      </c>
      <c r="FZ256" s="468" t="str">
        <f>IF(_tag_month_day!BK246="","",_tag_month_day!BK246/100)</f>
        <v/>
      </c>
      <c r="GA256" s="449" t="str">
        <f>IF(_tag_month_day!BL246="","",_tag_month_day!BL246/100)</f>
        <v/>
      </c>
      <c r="GB256" s="467" t="str">
        <f>IF(_tag_month_day!BM246="","",_tag_month_day!BM246/100)</f>
        <v/>
      </c>
      <c r="GC256" s="431" t="str">
        <f>IF(_tag_month_day!BN246="","",_tag_month_day!BN246/100)</f>
        <v/>
      </c>
      <c r="GD256" s="431" t="str">
        <f>IF(_tag_month_day!BO246="","",_tag_month_day!BO246/100)</f>
        <v/>
      </c>
      <c r="GE256" s="431" t="str">
        <f>IF(_tag_month_day!BP246="","",_tag_month_day!BP246/100)</f>
        <v/>
      </c>
      <c r="GF256" s="431" t="str">
        <f>IF(_tag_month_day!BQ246="","",_tag_month_day!BQ246/100)</f>
        <v/>
      </c>
      <c r="GG256" s="431" t="str">
        <f>IF(_tag_month_day!BR246="","",_tag_month_day!BR246/100)</f>
        <v/>
      </c>
      <c r="GH256" s="431" t="str">
        <f>IF(_tag_month_day!BS246="","",_tag_month_day!BS246/100)</f>
        <v/>
      </c>
      <c r="GI256" s="467" t="str">
        <f>IF(_tag_month_day!BT246="","",_tag_month_day!BT246/100)</f>
        <v/>
      </c>
      <c r="GJ256" s="469" t="str">
        <f>IF(_tag_month_day!BU246="","",_tag_month_day!BU246/100)</f>
        <v/>
      </c>
      <c r="GK256" s="470">
        <f>GK255</f>
        <v>0.070000000000000007</v>
      </c>
      <c r="GL256" s="470">
        <f>GL255</f>
        <v>0.029999999999999999</v>
      </c>
      <c r="GM256" s="471" t="str">
        <f>IF(_tag_month_day!BX246="","",_tag_month_day!BX246/100)</f>
        <v/>
      </c>
      <c r="GN256" s="470">
        <f>GN255</f>
        <v>0.070000000000000007</v>
      </c>
      <c r="GO256" s="470">
        <f>GO255</f>
        <v>0.029999999999999999</v>
      </c>
      <c r="GP256" s="470">
        <f>GP255</f>
        <v>0.089999999999999997</v>
      </c>
      <c r="GQ256" s="470">
        <f>GQ255</f>
        <v>0.029999999999999999</v>
      </c>
      <c r="GR256" s="471" t="str">
        <f>IF(_tag_month_day!CA246="","",_tag_month_day!CA246/100)</f>
        <v/>
      </c>
      <c r="GS256" s="472">
        <f>GS255</f>
        <v>0.95299999999999996</v>
      </c>
      <c r="GT256" s="472">
        <f>GT255</f>
        <v>0.55000000000000004</v>
      </c>
      <c r="GU256" s="472">
        <f>GU255</f>
        <v>0.55000000000000004</v>
      </c>
      <c r="GV256" s="472">
        <f>GV255</f>
        <v>0.55000000000000004</v>
      </c>
      <c r="GW256" s="472">
        <f>GW255</f>
        <v>0.5</v>
      </c>
      <c r="GX256" s="472">
        <f>GX255</f>
        <v>0.93500000000000005</v>
      </c>
      <c r="GY256" s="472">
        <f>GY255</f>
        <v>0.14999999999999999</v>
      </c>
      <c r="GZ256" s="472">
        <f>GZ255</f>
        <v>1</v>
      </c>
      <c r="HA256" s="474">
        <f>HA255</f>
        <v>0.047</v>
      </c>
      <c r="HB256" s="474">
        <f>HB255</f>
        <v>0.45000000000000001</v>
      </c>
      <c r="HC256" s="474">
        <f>HC255</f>
        <v>0.45000000000000001</v>
      </c>
      <c r="HD256" s="474">
        <f>HD255</f>
        <v>0.45000000000000001</v>
      </c>
      <c r="HE256" s="474">
        <f>HE255</f>
        <v>0.5</v>
      </c>
      <c r="HF256" s="474">
        <f>HF255</f>
        <v>0.065000000000000002</v>
      </c>
      <c r="HG256" s="474">
        <f>HG255</f>
        <v>0.84999999999999998</v>
      </c>
      <c r="HH256" s="474">
        <f>HH255</f>
        <v>0</v>
      </c>
      <c r="HI256" s="10">
        <f>IF(BZ256&lt;&gt;"",CK256-BV256,0)</f>
        <v>0</v>
      </c>
      <c r="HJ256" s="10" t="e">
        <f>IF(AJ256&gt;0,AH256-AJ256,0)</f>
        <v>#VALUE!</v>
      </c>
      <c r="HK256" s="466">
        <f>HK255</f>
        <v>0.84999999999999998</v>
      </c>
      <c r="HL256" s="424">
        <f>HL255</f>
        <v>550000</v>
      </c>
      <c r="HM256" s="424">
        <f>HM255</f>
        <v>480000</v>
      </c>
      <c r="HN256" s="465" t="e">
        <f>(DJ256*EZ256+DK256*FH256+DL256*FM256+DM256*FR256+DN256*FW256+DO256*GB256+DS256*GI256+DP256*GM256+DR256*GR256)*1000*2</f>
        <v>#VALUE!</v>
      </c>
      <c r="HO256" s="465" t="e">
        <f>HN256*HK256*$HO$2/HL256*1000000</f>
        <v>#VALUE!</v>
      </c>
      <c r="HP256" s="465" t="e">
        <f>HN256*HK256*$HP$2/HM256*1000000</f>
        <v>#VALUE!</v>
      </c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</row>
    <row customFormat="1" r="257" s="0">
      <c r="A257" s="420">
        <v>246</v>
      </c>
      <c r="B257" s="421">
        <f ca="1">IF(D257=D256,B256,IF(D257="夜班",B256+1,B256))</f>
        <v>43596</v>
      </c>
      <c r="C257" s="422">
        <f>C256</f>
        <v>0.041666666666666699</v>
      </c>
      <c r="D257" s="10" t="str">
        <f ca="1">IF(HOUR(G257)&lt;8,"夜班",IF(HOUR(G257)&lt;16,"白班",IF(HOUR(G257)&lt;24,"中班",0)))</f>
        <v>夜班</v>
      </c>
      <c r="E257" s="10" t="e">
        <f ca="1">IF(F257=1,"甲",IF(F257=2,"乙",IF(F257=3,"丙",IF(F257=4,"丁",""))))</f>
        <v>#REF!</v>
      </c>
      <c r="F257" s="10" t="e">
        <f ca="1">SUMPRODUCT((成本日报!$A$3:$A$95=计划!B257)*(成本日报!$B$3:$B$95=计划!$D257),成本日报!$C$3:$C$95)</f>
        <v>#REF!</v>
      </c>
      <c r="G257" s="423">
        <f ca="1">G256+C256</f>
        <v>43596.208333332739</v>
      </c>
      <c r="H257" s="423">
        <f ca="1">$G257+$C257/60*10+$C257*0</f>
        <v>43596.215277777184</v>
      </c>
      <c r="I257" s="423">
        <f ca="1">$G257+$C257/60*18+$C257*0</f>
        <v>43596.220833332736</v>
      </c>
      <c r="J257" s="423">
        <f ca="1">$G257+$C257/60*0+$C257*1</f>
        <v>43596.249999999403</v>
      </c>
      <c r="K257" s="423">
        <f ca="1">$G257+$C257/60*30+$C257*2</f>
        <v>43596.312499999411</v>
      </c>
      <c r="L257" s="423">
        <f ca="1">$G257+$C257/60*0+$C257*3</f>
        <v>43596.333333332739</v>
      </c>
      <c r="M257" s="424" t="str">
        <f>IF(_tag_month_day!A247="","",_tag_month_day!A247)</f>
        <v/>
      </c>
      <c r="N257" s="424" t="str">
        <f>IF(_tag_month_day!B247="","",_tag_month_day!B247)</f>
        <v/>
      </c>
      <c r="O257" s="425" t="e">
        <f>IF(M257+N257=0,"",M257+N257)</f>
        <v>#VALUE!</v>
      </c>
      <c r="P257" s="424" t="str">
        <f>IF(_tag_month_day!C247="","",_tag_month_day!C247)</f>
        <v/>
      </c>
      <c r="Q257" s="424" t="str">
        <f>IF(_tag_month_day!D247="","",_tag_month_day!D247)</f>
        <v/>
      </c>
      <c r="R257" s="426" t="str">
        <f>IF(_tag_month_day!CB247="","",_tag_month_day!CB247/100)</f>
        <v/>
      </c>
      <c r="S257" s="427" t="str">
        <f>IF(_tag_month_day!E247="","",_tag_month_day!E247)</f>
        <v/>
      </c>
      <c r="T257" s="427" t="str">
        <f>IF(_tag_month_day!F247="","",_tag_month_day!F247)</f>
        <v/>
      </c>
      <c r="U257" s="428" t="e">
        <f>S257+T257</f>
        <v>#VALUE!</v>
      </c>
      <c r="V257" s="429" t="e">
        <f>U257/AJ257</f>
        <v>#VALUE!</v>
      </c>
      <c r="W257" s="430" t="str">
        <f>IF(_jhy_month_day!A247="","",_jhy_month_day!A247)</f>
        <v/>
      </c>
      <c r="X257" s="431" t="str">
        <f>IF(_jhy_month_day!B247="","",_jhy_month_day!B247/100)</f>
        <v/>
      </c>
      <c r="Y257" s="431" t="str">
        <f>IF(_jhy_month_day!C247="","",_jhy_month_day!C247/100)</f>
        <v/>
      </c>
      <c r="Z257" s="432">
        <f>Z253+1</f>
        <v>62</v>
      </c>
      <c r="AA257" s="433" t="str">
        <f>IF(_tag_month_day!G247="","",_tag_month_day!G247/100)</f>
        <v/>
      </c>
      <c r="AB257" s="433" t="str">
        <f>IF(_tag_month_day!H247="","",_tag_month_day!H247/100)</f>
        <v/>
      </c>
      <c r="AC257" s="434">
        <f>IF(X257="",AC256,BK257*($AV256*X257+$AW256*FD256+$AX256*FI256+$AY256*FN256+$AZ256*FS256+$BA256*FX256+$BG256*GE256)/(AV256*Y257+AX256*FK256+AW256*FF256+AY256*FP256+AZ256*FU256+BA256*FZ256+BG256*GG256+BB256*GK256+BC256*GN256+BD256*GP256))</f>
        <v>1.59963432013121</v>
      </c>
      <c r="AD257" s="435" t="str">
        <f>IF(AC257=AC256,"",AC257-AC256)</f>
        <v/>
      </c>
      <c r="AE257" s="436" t="str">
        <f>IF(1-AF257=0,"",(1-AF257))</f>
        <v/>
      </c>
      <c r="AF257" s="437">
        <v>1</v>
      </c>
      <c r="AG257" s="10" t="str">
        <f>AG256</f>
        <v>8B4</v>
      </c>
      <c r="AH257" s="438" t="str">
        <f>AH256</f>
        <v/>
      </c>
      <c r="AI257" s="424" t="e">
        <f>IF(ROUND(AJ257-AJ256,1)=0,"",AJ257-AJ256)</f>
        <v>#VALUE!</v>
      </c>
      <c r="AJ257" s="10" t="str">
        <f>IF(_tag_month_day!I247="","",_tag_month_day!I247)</f>
        <v/>
      </c>
      <c r="AK257" s="440"/>
      <c r="AL257" s="440"/>
      <c r="AM257" s="440"/>
      <c r="AN257" s="441">
        <f>AN256</f>
        <v>2</v>
      </c>
      <c r="AO257" s="441">
        <f>AO256</f>
        <v>8</v>
      </c>
      <c r="AP257" s="442" t="e">
        <f>(IF(AN257=0,AS256,AS256*(1+AO257/AN257)/(AR257+AO257/AN257)))+AT257</f>
        <v>#VALUE!</v>
      </c>
      <c r="AQ257" s="443" t="str">
        <f>IF(_tag_month_day!J247="","",_tag_month_day!J247/100)</f>
        <v/>
      </c>
      <c r="AR257" s="444">
        <f>AR256</f>
        <v>1.3</v>
      </c>
      <c r="AS257" s="445" t="e">
        <f>AQ257*(AN257*AR257+AO257)/(AN257+AO257)</f>
        <v>#VALUE!</v>
      </c>
      <c r="AT257" s="445" t="e">
        <f>(SUM(BE257:BF257)-SUM(BE256:BF256))*0.05</f>
        <v>#VALUE!</v>
      </c>
      <c r="AU257" s="446" t="str">
        <f>IF(_tag_month_day!CC247="","",IF(_tag_month_day!CC247&gt;0,_tag_month_day!CD247,_tag_month_day!CE247))</f>
        <v/>
      </c>
      <c r="AV257" s="447" t="str">
        <f>IF(_tag_month_day!L247="","",_tag_month_day!L247/100)</f>
        <v/>
      </c>
      <c r="AW257" s="431">
        <f>AW256</f>
        <v>0</v>
      </c>
      <c r="AX257" s="431">
        <f>AX256</f>
        <v>0</v>
      </c>
      <c r="AY257" s="431" t="str">
        <f>IF(_tag_month_day!M247="","",_tag_month_day!M247/100)</f>
        <v/>
      </c>
      <c r="AZ257" s="431" t="str">
        <f>IF(_tag_month_day!N247="","",_tag_month_day!N247/100)</f>
        <v/>
      </c>
      <c r="BA257" s="431" t="str">
        <f>IF(_tag_month_day!O247="","",_tag_month_day!O247/100)</f>
        <v/>
      </c>
      <c r="BB257" s="448" t="str">
        <f>IF(_tag_month_day!P247="","",_tag_month_day!P247/100)</f>
        <v/>
      </c>
      <c r="BC257" s="448">
        <f>BC256</f>
        <v>0</v>
      </c>
      <c r="BD257" s="448" t="str">
        <f>IF(_tag_month_day!Q247="","",_tag_month_day!Q247/100)</f>
        <v/>
      </c>
      <c r="BE257" s="449" t="str">
        <f>IF(_tag_month_day!R247="","",_tag_month_day!R247/100)</f>
        <v/>
      </c>
      <c r="BF257" s="388" t="e">
        <f>(AU257*(100+BE257*100))/(AJ257-AU257)/100</f>
        <v>#VALUE!</v>
      </c>
      <c r="BG257" s="450" t="e">
        <f>BE257+BF257</f>
        <v>#VALUE!</v>
      </c>
      <c r="BH257" s="451" t="e">
        <f>SUM(AV257:BF257)</f>
        <v>#VALUE!</v>
      </c>
      <c r="BI257" s="452" t="e">
        <f>IF(CX257=0,BI256,(DK257*查询!$R$5+DL257*查询!$Q$5+DM257*查询!$N$5+DN257*查询!$O$5+DO257*查询!$P$5)*AF257/CX257)</f>
        <v>#VALUE!</v>
      </c>
      <c r="BJ257" s="452" t="e">
        <f>IF(CX257=0,BJ256,(DP257*查询!$S$5+DQ257*查询!$T$5+DR257*查询!$U$5)*AF257/CX257)</f>
        <v>#VALUE!</v>
      </c>
      <c r="BK257" s="452">
        <f>BK256</f>
        <v>1</v>
      </c>
      <c r="BL257" s="453" t="e">
        <f>SUMPRODUCT((AV257:BA257)*(GS257:GX257))/((GS257:GX257)+SUM(BB257:BD257)*GY257+BG257*GZ257)</f>
        <v>#VALUE!</v>
      </c>
      <c r="BM257" s="453" t="e">
        <f>BK257*($AV257*FB257+$AW257*FD257+$AX257*FI257+$AY257*FN257+$AZ257*FS257+$BA257*FX257+$BG257*GE257)/(AV257*EY257+AX257*FK257+AW257*FF257+AY257*FP257+AZ257*FU257+BA257*FZ257+BG257*GG257+BB257*GK257+BC257*GN257+BD257*GP257)</f>
        <v>#VALUE!</v>
      </c>
      <c r="BN257" s="453" t="e">
        <f>($AV257*FC257+$AX257*FJ257+$AW257*FE257+$AY257*FO257+$AZ257*FT257+$BA257*FY257+$BG257*GF257)/($AV257*FA257+BG257*GH257+BB257*GL257+BC257*GO257+BD257*GQ257+BA257*GA257)</f>
        <v>#VALUE!</v>
      </c>
      <c r="BO257" s="454" t="e">
        <f>SUMPRODUCT(AV257:BA257*GS257:GX257)/(GS257:GX257+(BB257+BC257+BD257)*GY257+BG257)</f>
        <v>#VALUE!</v>
      </c>
      <c r="BP257" s="454" t="e">
        <f>SUMPRODUCT(AV257:BA257*GS257:GX257)/(GS257:GX257+(BB257+BC257+BD257)*GY257+BG257)</f>
        <v>#VALUE!</v>
      </c>
      <c r="BQ257" s="454" t="e">
        <f>SUMPRODUCT(AV257:BA257*GS257:GX257)/(GS257:GX257+(BB257+BC257+BD257)*GY257+BG257)</f>
        <v>#VALUE!</v>
      </c>
      <c r="BR257" s="453" t="str">
        <f>IF(_tag_month_day!T247="","",_tag_month_day!T247)</f>
        <v/>
      </c>
      <c r="BS257" s="453" t="str">
        <f>IF(_tag_month_day!U247="","",_tag_month_day!U247)</f>
        <v/>
      </c>
      <c r="BT257" s="455" t="str">
        <f>IF(CK257="","",IF((CK257&gt;=BV257-0.12)*(CK257&lt;=BV257+0.12),"合格","不合格"))</f>
        <v/>
      </c>
      <c r="BU257" s="456" t="str">
        <f>IF(_tag_month_day!V247="","",_tag_month_day!V247)</f>
        <v/>
      </c>
      <c r="BV257" s="457" t="str">
        <f>IF(_tag_month_day!W247="","",_tag_month_day!W247)</f>
        <v/>
      </c>
      <c r="BW257" s="458" t="str">
        <f>IF(_tag_month_day!X247="","",_tag_month_day!X247)</f>
        <v/>
      </c>
      <c r="BX257" s="458" t="str">
        <f>IF(_tag_month_day!Y247="","",_tag_month_day!Y247)</f>
        <v/>
      </c>
      <c r="BY257" s="459">
        <f ca="1">L257</f>
        <v>43596.333333332739</v>
      </c>
      <c r="BZ257" s="460"/>
      <c r="CA257" s="461"/>
      <c r="CB257" s="424" t="str">
        <f>IF(_tag_month_day!Z247="","",_tag_month_day!Z247)</f>
        <v/>
      </c>
      <c r="CC257" s="424" t="str">
        <f>IF(_tag_month_day!AA247="","",_tag_month_day!AA247)</f>
        <v/>
      </c>
      <c r="CD257" s="424" t="str">
        <f>IF(_tag_month_day!AB247="","",_tag_month_day!AB247)</f>
        <v/>
      </c>
      <c r="CE257" s="424" t="str">
        <f>IF(_tag_month_day!AC247="","",_tag_month_day!AC247)</f>
        <v/>
      </c>
      <c r="CF257" s="424" t="str">
        <f>IF(_tag_month_day!AD247="","",_tag_month_day!AD247)</f>
        <v/>
      </c>
      <c r="CG257" s="424" t="str">
        <f>IF(_tag_month_day!AE247="","",_tag_month_day!AE247)</f>
        <v/>
      </c>
      <c r="CH257" s="424" t="str">
        <f>IF(_tag_month_day!AF247="","",_tag_month_day!AF247)</f>
        <v/>
      </c>
      <c r="CI257" s="424" t="str">
        <f>IF(_tag_month_day!AG247="","",_tag_month_day!AG247)</f>
        <v/>
      </c>
      <c r="CJ257" s="424" t="str">
        <f>IF(_tag_month_day!AH247="","",_tag_month_day!AH247)</f>
        <v/>
      </c>
      <c r="CK257" s="424" t="str">
        <f>IF(_tag_month_day!AI247="","",_tag_month_day!AI247)</f>
        <v/>
      </c>
      <c r="CL257" s="4" t="str">
        <f>IF(_tag_month_day!AJ247="","",_tag_month_day!AJ247)</f>
        <v/>
      </c>
      <c r="CM257" s="4" t="str">
        <f>IF(_tag_month_day!AK247="","",_tag_month_day!AK247)</f>
        <v/>
      </c>
      <c r="CN257" s="4" t="str">
        <f>IF(_tag_month_day!AL247="","",_tag_month_day!AL247)</f>
        <v/>
      </c>
      <c r="CO257" s="4" t="str">
        <f>IF(_tag_month_day!AM247="","",_tag_month_day!AM247)</f>
        <v/>
      </c>
      <c r="CP257" s="4" t="str">
        <f>IF(_tag_month_day!AN247="","",_tag_month_day!AN247)</f>
        <v/>
      </c>
      <c r="CQ257" s="4" t="str">
        <f>IF(_tag_month_day!AO247="","",_tag_month_day!AO247)</f>
        <v/>
      </c>
      <c r="CR257" s="462" t="str">
        <f>IF(_tag_month_day!AP247="","",_tag_month_day!AP247)</f>
        <v/>
      </c>
      <c r="CS257" s="463" t="str">
        <f>IF(_tag_month_day!AQ247="","",_tag_month_day!AQ247)</f>
        <v/>
      </c>
      <c r="CT257" s="4" t="str">
        <f>IF(_tag_month_day!AR247="","",_tag_month_day!AR247)</f>
        <v/>
      </c>
      <c r="CU257" s="464" t="e">
        <f>DU257/AJ257</f>
        <v>#VALUE!</v>
      </c>
      <c r="CV257" s="451" t="e">
        <f>BG257/BH257</f>
        <v>#VALUE!</v>
      </c>
      <c r="CW257" s="465" t="e">
        <f>AJ257*(1-CV257)*CU257*AF257</f>
        <v>#VALUE!</v>
      </c>
      <c r="CX257" s="465" t="e">
        <f>CW257*94%</f>
        <v>#VALUE!</v>
      </c>
      <c r="CY257" s="466" t="e">
        <f>IF(CX257=0,0,DS257/(DS257+CX257))</f>
        <v>#VALUE!</v>
      </c>
      <c r="CZ257" s="465" t="e">
        <f>$AJ257*EF257</f>
        <v>#VALUE!</v>
      </c>
      <c r="DA257" s="465" t="e">
        <f>$AJ257*EG257</f>
        <v>#VALUE!</v>
      </c>
      <c r="DB257" s="465" t="e">
        <f>$AJ257*EH257</f>
        <v>#VALUE!</v>
      </c>
      <c r="DC257" s="465" t="e">
        <f>$AJ257*EI257</f>
        <v>#VALUE!</v>
      </c>
      <c r="DD257" s="465" t="e">
        <f>$AJ257*EJ257</f>
        <v>#VALUE!</v>
      </c>
      <c r="DE257" s="465" t="e">
        <f>$AJ257*EK257</f>
        <v>#VALUE!</v>
      </c>
      <c r="DF257" s="465" t="e">
        <f>$AJ257*EL257</f>
        <v>#VALUE!</v>
      </c>
      <c r="DG257" s="465" t="e">
        <f>$AJ257*EM257</f>
        <v>#VALUE!</v>
      </c>
      <c r="DH257" s="465" t="e">
        <f>$AJ257*EN257</f>
        <v>#VALUE!</v>
      </c>
      <c r="DI257" s="465" t="e">
        <f>$AJ257*EO257</f>
        <v>#VALUE!</v>
      </c>
      <c r="DJ257" s="465" t="e">
        <f>CZ257*(1-EP257)</f>
        <v>#VALUE!</v>
      </c>
      <c r="DK257" s="465" t="e">
        <f>DA257*(1-ER257)</f>
        <v>#VALUE!</v>
      </c>
      <c r="DL257" s="465" t="e">
        <f>DB257*(1-EQ257)</f>
        <v>#VALUE!</v>
      </c>
      <c r="DM257" s="465" t="e">
        <f>DC257*(1-ES257)</f>
        <v>#VALUE!</v>
      </c>
      <c r="DN257" s="465" t="e">
        <f>DD257*(1-ET257)</f>
        <v>#VALUE!</v>
      </c>
      <c r="DO257" s="465" t="e">
        <f>DE257</f>
        <v>#VALUE!</v>
      </c>
      <c r="DP257" s="465" t="e">
        <f>DF257*(1-EU257)</f>
        <v>#VALUE!</v>
      </c>
      <c r="DQ257" s="465" t="e">
        <f>DG257*(1-EV257)</f>
        <v>#VALUE!</v>
      </c>
      <c r="DR257" s="465" t="e">
        <f>DH257*(1-EW257)</f>
        <v>#VALUE!</v>
      </c>
      <c r="DS257" s="465" t="e">
        <f>DI257</f>
        <v>#VALUE!</v>
      </c>
      <c r="DT257" s="465" t="e">
        <f>SUM(DJ257:DS257)</f>
        <v>#VALUE!</v>
      </c>
      <c r="DU257" s="465" t="e">
        <f>(GS257:GX257)+(DP257+DQ257+DR257)*GY257+DS257</f>
        <v>#VALUE!</v>
      </c>
      <c r="DV257" s="451" t="e">
        <f>AV257/$BH257/(1-EP257)</f>
        <v>#VALUE!</v>
      </c>
      <c r="DW257" s="451" t="e">
        <f>AW257/$BH257/(1-ER257)</f>
        <v>#VALUE!</v>
      </c>
      <c r="DX257" s="451" t="e">
        <f>AX257/$BH257/(1-EQ257)</f>
        <v>#VALUE!</v>
      </c>
      <c r="DY257" s="451" t="e">
        <f>AY257/$BH257/(1-ES257)</f>
        <v>#VALUE!</v>
      </c>
      <c r="DZ257" s="451" t="e">
        <f>AZ257/$BH257/(1-ET257)</f>
        <v>#VALUE!</v>
      </c>
      <c r="EA257" s="451" t="e">
        <f>BA257/$BH257/(1-AX257)</f>
        <v>#VALUE!</v>
      </c>
      <c r="EB257" s="451" t="e">
        <f>BB257/$BH257/(1-EU257)</f>
        <v>#VALUE!</v>
      </c>
      <c r="EC257" s="451" t="e">
        <f>BC257/$BH257/(1-EV257)</f>
        <v>#VALUE!</v>
      </c>
      <c r="ED257" s="451" t="e">
        <f>BD257/$BH257/(1-EW257)</f>
        <v>#VALUE!</v>
      </c>
      <c r="EE257" s="451" t="e">
        <f>BG257/BH257</f>
        <v>#VALUE!</v>
      </c>
      <c r="EF257" s="451" t="e">
        <f>DV257/SUM($DV257:$EE257)</f>
        <v>#VALUE!</v>
      </c>
      <c r="EG257" s="451" t="e">
        <f>DW257/SUM($DV257:$EE257)</f>
        <v>#VALUE!</v>
      </c>
      <c r="EH257" s="451" t="e">
        <f>DX257/SUM($DV257:$EE257)</f>
        <v>#VALUE!</v>
      </c>
      <c r="EI257" s="451" t="e">
        <f>DY257/SUM($DV257:$EE257)</f>
        <v>#VALUE!</v>
      </c>
      <c r="EJ257" s="451" t="e">
        <f>DZ257/SUM($DV257:$EE257)</f>
        <v>#VALUE!</v>
      </c>
      <c r="EK257" s="451" t="e">
        <f>EA257/SUM($DV257:$EE257)</f>
        <v>#VALUE!</v>
      </c>
      <c r="EL257" s="451" t="e">
        <f>EB257/SUM($DV257:$EE257)</f>
        <v>#VALUE!</v>
      </c>
      <c r="EM257" s="451" t="e">
        <f>EC257/SUM($DV257:$EE257)</f>
        <v>#VALUE!</v>
      </c>
      <c r="EN257" s="451" t="e">
        <f>ED257/SUM($DV257:$EE257)</f>
        <v>#VALUE!</v>
      </c>
      <c r="EO257" s="451" t="e">
        <f>EE257/SUM($DV257:$EE257)</f>
        <v>#VALUE!</v>
      </c>
      <c r="EP257" s="450">
        <f>EP256</f>
        <v>0.080000000000000002</v>
      </c>
      <c r="EQ257" s="450">
        <f>EQ256</f>
        <v>0.014999999999999999</v>
      </c>
      <c r="ER257" s="450">
        <f>ER256</f>
        <v>0.014999999999999999</v>
      </c>
      <c r="ES257" s="450">
        <f>ES256</f>
        <v>0.014999999999999999</v>
      </c>
      <c r="ET257" s="450">
        <f>ET256</f>
        <v>0.014999999999999999</v>
      </c>
      <c r="EU257" s="450">
        <f>EU256</f>
        <v>0.089999999999999997</v>
      </c>
      <c r="EV257" s="450">
        <f>EV256</f>
        <v>0.089999999999999997</v>
      </c>
      <c r="EW257" s="450">
        <f>EW256</f>
        <v>0.089999999999999997</v>
      </c>
      <c r="EX257" s="431" t="str">
        <f>IF(_tag_month_day!AS247="","",_tag_month_day!AS247/100)</f>
        <v/>
      </c>
      <c r="EY257" s="431" t="str">
        <f>IF(_tag_month_day!AT247="","",_tag_month_day!AT247/100)</f>
        <v/>
      </c>
      <c r="EZ257" s="431" t="str">
        <f>IF(_tag_month_day!AU247="","",_tag_month_day!AU247/100)</f>
        <v/>
      </c>
      <c r="FA257" s="431" t="str">
        <f>IF(_tag_month_day!AV247="","",_tag_month_day!AV247/100)</f>
        <v/>
      </c>
      <c r="FB257" s="431" t="str">
        <f>IF(_tag_month_day!AW247="","",_tag_month_day!AW247/100)</f>
        <v/>
      </c>
      <c r="FC257" s="431" t="str">
        <f>IF(_tag_month_day!AX247="","",_tag_month_day!AX247/100)</f>
        <v/>
      </c>
      <c r="FD257" s="449" t="str">
        <f>IF(_tag_month_day!AY247="","",_tag_month_day!AY247/100)</f>
        <v/>
      </c>
      <c r="FE257" s="449" t="str">
        <f>IF(_tag_month_day!AZ247="","",_tag_month_day!AZ247/100)</f>
        <v/>
      </c>
      <c r="FF257" s="449" t="str">
        <f>IF(_tag_month_day!BA247="","",_tag_month_day!BA247/100)</f>
        <v/>
      </c>
      <c r="FG257" s="449" t="str">
        <f>IF(_tag_month_day!BB247="","",_tag_month_day!BB247/100)</f>
        <v/>
      </c>
      <c r="FH257" s="467" t="str">
        <f>IF(_tag_month_day!BC247="","",_tag_month_day!BC247/100)</f>
        <v/>
      </c>
      <c r="FI257" s="449">
        <f>FI256</f>
        <v>0.40999999999999998</v>
      </c>
      <c r="FJ257" s="449">
        <f>FJ256</f>
        <v>0.11</v>
      </c>
      <c r="FK257" s="449">
        <f>FK256</f>
        <v>0.014999999999999999</v>
      </c>
      <c r="FL257" s="449">
        <f>FL256</f>
        <v>0</v>
      </c>
      <c r="FM257" s="467">
        <f>FM256</f>
        <v>0.0001</v>
      </c>
      <c r="FN257" s="449">
        <f>FN256</f>
        <v>0.32000000000000001</v>
      </c>
      <c r="FO257" s="449">
        <f>FO256</f>
        <v>0.20000000000000001</v>
      </c>
      <c r="FP257" s="449">
        <f>FP256</f>
        <v>0.01</v>
      </c>
      <c r="FQ257" s="449">
        <f>FQ256</f>
        <v>0</v>
      </c>
      <c r="FR257" s="467">
        <f>FR256</f>
        <v>0.0001</v>
      </c>
      <c r="FS257" s="449" t="str">
        <f>IF(_tag_month_day!BD247="","",_tag_month_day!BD247/100)</f>
        <v/>
      </c>
      <c r="FT257" s="449" t="str">
        <f>IF(_tag_month_day!BE247="","",_tag_month_day!BE247/100)</f>
        <v/>
      </c>
      <c r="FU257" s="449" t="str">
        <f>IF(_tag_month_day!BF247="","",_tag_month_day!BF247/100)</f>
        <v/>
      </c>
      <c r="FV257" s="449" t="str">
        <f>IF(_tag_month_day!BG247="","",_tag_month_day!BG247/100)</f>
        <v/>
      </c>
      <c r="FW257" s="467" t="str">
        <f>IF(_tag_month_day!BH247="","",_tag_month_day!BH247/100)</f>
        <v/>
      </c>
      <c r="FX257" s="449" t="str">
        <f>IF(_tag_month_day!BI247="","",_tag_month_day!BI247/100)</f>
        <v/>
      </c>
      <c r="FY257" s="449" t="str">
        <f>IF(_tag_month_day!BJ247="","",_tag_month_day!BJ247/100)</f>
        <v/>
      </c>
      <c r="FZ257" s="468" t="str">
        <f>IF(_tag_month_day!BK247="","",_tag_month_day!BK247/100)</f>
        <v/>
      </c>
      <c r="GA257" s="449" t="str">
        <f>IF(_tag_month_day!BL247="","",_tag_month_day!BL247/100)</f>
        <v/>
      </c>
      <c r="GB257" s="467" t="str">
        <f>IF(_tag_month_day!BM247="","",_tag_month_day!BM247/100)</f>
        <v/>
      </c>
      <c r="GC257" s="431" t="str">
        <f>IF(_tag_month_day!BN247="","",_tag_month_day!BN247/100)</f>
        <v/>
      </c>
      <c r="GD257" s="431" t="str">
        <f>IF(_tag_month_day!BO247="","",_tag_month_day!BO247/100)</f>
        <v/>
      </c>
      <c r="GE257" s="431" t="str">
        <f>IF(_tag_month_day!BP247="","",_tag_month_day!BP247/100)</f>
        <v/>
      </c>
      <c r="GF257" s="431" t="str">
        <f>IF(_tag_month_day!BQ247="","",_tag_month_day!BQ247/100)</f>
        <v/>
      </c>
      <c r="GG257" s="431" t="str">
        <f>IF(_tag_month_day!BR247="","",_tag_month_day!BR247/100)</f>
        <v/>
      </c>
      <c r="GH257" s="431" t="str">
        <f>IF(_tag_month_day!BS247="","",_tag_month_day!BS247/100)</f>
        <v/>
      </c>
      <c r="GI257" s="467" t="str">
        <f>IF(_tag_month_day!BT247="","",_tag_month_day!BT247/100)</f>
        <v/>
      </c>
      <c r="GJ257" s="469" t="str">
        <f>IF(_tag_month_day!BU247="","",_tag_month_day!BU247/100)</f>
        <v/>
      </c>
      <c r="GK257" s="470">
        <f>GK256</f>
        <v>0.070000000000000007</v>
      </c>
      <c r="GL257" s="470">
        <f>GL256</f>
        <v>0.029999999999999999</v>
      </c>
      <c r="GM257" s="471" t="str">
        <f>IF(_tag_month_day!BX247="","",_tag_month_day!BX247/100)</f>
        <v/>
      </c>
      <c r="GN257" s="470">
        <f>GN256</f>
        <v>0.070000000000000007</v>
      </c>
      <c r="GO257" s="470">
        <f>GO256</f>
        <v>0.029999999999999999</v>
      </c>
      <c r="GP257" s="470">
        <f>GP256</f>
        <v>0.089999999999999997</v>
      </c>
      <c r="GQ257" s="470">
        <f>GQ256</f>
        <v>0.029999999999999999</v>
      </c>
      <c r="GR257" s="471" t="str">
        <f>IF(_tag_month_day!CA247="","",_tag_month_day!CA247/100)</f>
        <v/>
      </c>
      <c r="GS257" s="472">
        <f>GS256</f>
        <v>0.95299999999999996</v>
      </c>
      <c r="GT257" s="472">
        <f>GT256</f>
        <v>0.55000000000000004</v>
      </c>
      <c r="GU257" s="472">
        <f>GU256</f>
        <v>0.55000000000000004</v>
      </c>
      <c r="GV257" s="472">
        <f>GV256</f>
        <v>0.55000000000000004</v>
      </c>
      <c r="GW257" s="472">
        <f>GW256</f>
        <v>0.5</v>
      </c>
      <c r="GX257" s="472">
        <f>GX256</f>
        <v>0.93500000000000005</v>
      </c>
      <c r="GY257" s="472">
        <f>GY256</f>
        <v>0.14999999999999999</v>
      </c>
      <c r="GZ257" s="472">
        <f>GZ256</f>
        <v>1</v>
      </c>
      <c r="HA257" s="474">
        <f>HA256</f>
        <v>0.047</v>
      </c>
      <c r="HB257" s="474">
        <f>HB256</f>
        <v>0.45000000000000001</v>
      </c>
      <c r="HC257" s="474">
        <f>HC256</f>
        <v>0.45000000000000001</v>
      </c>
      <c r="HD257" s="474">
        <f>HD256</f>
        <v>0.45000000000000001</v>
      </c>
      <c r="HE257" s="474">
        <f>HE256</f>
        <v>0.5</v>
      </c>
      <c r="HF257" s="474">
        <f>HF256</f>
        <v>0.065000000000000002</v>
      </c>
      <c r="HG257" s="474">
        <f>HG256</f>
        <v>0.84999999999999998</v>
      </c>
      <c r="HH257" s="474">
        <f>HH256</f>
        <v>0</v>
      </c>
      <c r="HI257" s="10">
        <f>IF(BZ257&lt;&gt;"",CK257-BV257,0)</f>
        <v>0</v>
      </c>
      <c r="HJ257" s="10" t="e">
        <f>IF(AJ257&gt;0,AH257-AJ257,0)</f>
        <v>#VALUE!</v>
      </c>
      <c r="HK257" s="466">
        <f>HK256</f>
        <v>0.84999999999999998</v>
      </c>
      <c r="HL257" s="424">
        <f>HL256</f>
        <v>550000</v>
      </c>
      <c r="HM257" s="424">
        <f>HM256</f>
        <v>480000</v>
      </c>
      <c r="HN257" s="465" t="e">
        <f>(DJ257*EZ257+DK257*FH257+DL257*FM257+DM257*FR257+DN257*FW257+DO257*GB257+DS257*GI257+DP257*GM257+DR257*GR257)*1000*2</f>
        <v>#VALUE!</v>
      </c>
      <c r="HO257" s="465" t="e">
        <f>HN257*HK257*$HO$2/HL257*1000000</f>
        <v>#VALUE!</v>
      </c>
      <c r="HP257" s="465" t="e">
        <f>HN257*HK257*$HP$2/HM257*1000000</f>
        <v>#VALUE!</v>
      </c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</row>
    <row customFormat="1" r="258" s="0">
      <c r="A258" s="420">
        <v>247</v>
      </c>
      <c r="B258" s="421">
        <f ca="1">IF(D258=D257,B257,IF(D258="夜班",B257+1,B257))</f>
        <v>43596</v>
      </c>
      <c r="C258" s="422">
        <f>C257</f>
        <v>0.041666666666666699</v>
      </c>
      <c r="D258" s="10" t="str">
        <f ca="1">IF(HOUR(G258)&lt;8,"夜班",IF(HOUR(G258)&lt;16,"白班",IF(HOUR(G258)&lt;24,"中班",0)))</f>
        <v>夜班</v>
      </c>
      <c r="E258" s="10" t="e">
        <f ca="1">IF(F258=1,"甲",IF(F258=2,"乙",IF(F258=3,"丙",IF(F258=4,"丁",""))))</f>
        <v>#REF!</v>
      </c>
      <c r="F258" s="10" t="e">
        <f ca="1">SUMPRODUCT((成本日报!$A$3:$A$95=计划!B258)*(成本日报!$B$3:$B$95=计划!$D258),成本日报!$C$3:$C$95)</f>
        <v>#REF!</v>
      </c>
      <c r="G258" s="423">
        <f ca="1">G257+C257</f>
        <v>43596.249999999403</v>
      </c>
      <c r="H258" s="423">
        <f ca="1">$G258+$C258/60*10+$C258*0</f>
        <v>43596.256944443849</v>
      </c>
      <c r="I258" s="423">
        <f ca="1">$G258+$C258/60*18+$C258*0</f>
        <v>43596.2624999994</v>
      </c>
      <c r="J258" s="423">
        <f ca="1">$G258+$C258/60*0+$C258*1</f>
        <v>43596.291666666068</v>
      </c>
      <c r="K258" s="423">
        <f ca="1">$G258+$C258/60*30+$C258*2</f>
        <v>43596.354166666075</v>
      </c>
      <c r="L258" s="423">
        <f ca="1">$G258+$C258/60*0+$C258*3</f>
        <v>43596.374999999403</v>
      </c>
      <c r="M258" s="424" t="str">
        <f>IF(_tag_month_day!A248="","",_tag_month_day!A248)</f>
        <v/>
      </c>
      <c r="N258" s="424" t="str">
        <f>IF(_tag_month_day!B248="","",_tag_month_day!B248)</f>
        <v/>
      </c>
      <c r="O258" s="425" t="e">
        <f>IF(M258+N258=0,"",M258+N258)</f>
        <v>#VALUE!</v>
      </c>
      <c r="P258" s="424" t="str">
        <f>IF(_tag_month_day!C248="","",_tag_month_day!C248)</f>
        <v/>
      </c>
      <c r="Q258" s="424" t="str">
        <f>IF(_tag_month_day!D248="","",_tag_month_day!D248)</f>
        <v/>
      </c>
      <c r="R258" s="426" t="str">
        <f>IF(_tag_month_day!CB248="","",_tag_month_day!CB248/100)</f>
        <v/>
      </c>
      <c r="S258" s="427" t="str">
        <f>IF(_tag_month_day!E248="","",_tag_month_day!E248)</f>
        <v/>
      </c>
      <c r="T258" s="427" t="str">
        <f>IF(_tag_month_day!F248="","",_tag_month_day!F248)</f>
        <v/>
      </c>
      <c r="U258" s="428" t="e">
        <f>S258+T258</f>
        <v>#VALUE!</v>
      </c>
      <c r="V258" s="429" t="e">
        <f>U258/AJ258</f>
        <v>#VALUE!</v>
      </c>
      <c r="W258" s="430" t="str">
        <f>IF(_jhy_month_day!A248="","",_jhy_month_day!A248)</f>
        <v/>
      </c>
      <c r="X258" s="431" t="str">
        <f>IF(_jhy_month_day!B248="","",_jhy_month_day!B248/100)</f>
        <v/>
      </c>
      <c r="Y258" s="431" t="str">
        <f>IF(_jhy_month_day!C248="","",_jhy_month_day!C248/100)</f>
        <v/>
      </c>
      <c r="Z258" s="432">
        <f>Z254+1</f>
        <v>62</v>
      </c>
      <c r="AA258" s="433" t="str">
        <f>IF(_tag_month_day!G248="","",_tag_month_day!G248/100)</f>
        <v/>
      </c>
      <c r="AB258" s="433" t="str">
        <f>IF(_tag_month_day!H248="","",_tag_month_day!H248/100)</f>
        <v/>
      </c>
      <c r="AC258" s="434">
        <f>IF(X258="",AC257,BK258*($AV257*X258+$AW257*FD257+$AX257*FI257+$AY257*FN257+$AZ257*FS257+$BA257*FX257+$BG257*GE257)/(AV257*Y258+AX257*FK257+AW257*FF257+AY257*FP257+AZ257*FU257+BA257*FZ257+BG257*GG257+BB257*GK257+BC257*GN257+BD257*GP257))</f>
        <v>1.59963432013121</v>
      </c>
      <c r="AD258" s="435" t="str">
        <f>IF(AC258=AC257,"",AC258-AC257)</f>
        <v/>
      </c>
      <c r="AE258" s="436" t="str">
        <f>IF(1-AF258=0,"",(1-AF258))</f>
        <v/>
      </c>
      <c r="AF258" s="437">
        <v>1</v>
      </c>
      <c r="AG258" s="10" t="str">
        <f>AG257</f>
        <v>8B4</v>
      </c>
      <c r="AH258" s="438" t="str">
        <f>AH257</f>
        <v/>
      </c>
      <c r="AI258" s="424" t="e">
        <f>IF(ROUND(AJ258-AJ257,1)=0,"",AJ258-AJ257)</f>
        <v>#VALUE!</v>
      </c>
      <c r="AJ258" s="10" t="str">
        <f>IF(_tag_month_day!I248="","",_tag_month_day!I248)</f>
        <v/>
      </c>
      <c r="AK258" s="440"/>
      <c r="AL258" s="440"/>
      <c r="AM258" s="440"/>
      <c r="AN258" s="441">
        <f>AN257</f>
        <v>2</v>
      </c>
      <c r="AO258" s="441">
        <f>AO257</f>
        <v>8</v>
      </c>
      <c r="AP258" s="442" t="e">
        <f>(IF(AN258=0,AS257,AS257*(1+AO258/AN258)/(AR258+AO258/AN258)))+AT258</f>
        <v>#VALUE!</v>
      </c>
      <c r="AQ258" s="443" t="str">
        <f>IF(_tag_month_day!J248="","",_tag_month_day!J248/100)</f>
        <v/>
      </c>
      <c r="AR258" s="444">
        <f>AR257</f>
        <v>1.3</v>
      </c>
      <c r="AS258" s="445" t="e">
        <f>AQ258*(AN258*AR258+AO258)/(AN258+AO258)</f>
        <v>#VALUE!</v>
      </c>
      <c r="AT258" s="445" t="e">
        <f>(SUM(BE258:BF258)-SUM(BE257:BF257))*0.05</f>
        <v>#VALUE!</v>
      </c>
      <c r="AU258" s="446" t="str">
        <f>IF(_tag_month_day!CC248="","",IF(_tag_month_day!CC248&gt;0,_tag_month_day!CD248,_tag_month_day!CE248))</f>
        <v/>
      </c>
      <c r="AV258" s="447" t="str">
        <f>IF(_tag_month_day!L248="","",_tag_month_day!L248/100)</f>
        <v/>
      </c>
      <c r="AW258" s="431">
        <f>AW257</f>
        <v>0</v>
      </c>
      <c r="AX258" s="431">
        <f>AX257</f>
        <v>0</v>
      </c>
      <c r="AY258" s="431" t="str">
        <f>IF(_tag_month_day!M248="","",_tag_month_day!M248/100)</f>
        <v/>
      </c>
      <c r="AZ258" s="431" t="str">
        <f>IF(_tag_month_day!N248="","",_tag_month_day!N248/100)</f>
        <v/>
      </c>
      <c r="BA258" s="431" t="str">
        <f>IF(_tag_month_day!O248="","",_tag_month_day!O248/100)</f>
        <v/>
      </c>
      <c r="BB258" s="448" t="str">
        <f>IF(_tag_month_day!P248="","",_tag_month_day!P248/100)</f>
        <v/>
      </c>
      <c r="BC258" s="448">
        <f>BC257</f>
        <v>0</v>
      </c>
      <c r="BD258" s="448" t="str">
        <f>IF(_tag_month_day!Q248="","",_tag_month_day!Q248/100)</f>
        <v/>
      </c>
      <c r="BE258" s="449" t="str">
        <f>IF(_tag_month_day!R248="","",_tag_month_day!R248/100)</f>
        <v/>
      </c>
      <c r="BF258" s="388" t="e">
        <f>(AU258*(100+BE258*100))/(AJ258-AU258)/100</f>
        <v>#VALUE!</v>
      </c>
      <c r="BG258" s="450" t="e">
        <f>BE258+BF258</f>
        <v>#VALUE!</v>
      </c>
      <c r="BH258" s="451" t="e">
        <f>SUM(AV258:BF258)</f>
        <v>#VALUE!</v>
      </c>
      <c r="BI258" s="452" t="e">
        <f>IF(CX258=0,BI257,(DK258*查询!$R$5+DL258*查询!$Q$5+DM258*查询!$N$5+DN258*查询!$O$5+DO258*查询!$P$5)*AF258/CX258)</f>
        <v>#VALUE!</v>
      </c>
      <c r="BJ258" s="452" t="e">
        <f>IF(CX258=0,BJ257,(DP258*查询!$S$5+DQ258*查询!$T$5+DR258*查询!$U$5)*AF258/CX258)</f>
        <v>#VALUE!</v>
      </c>
      <c r="BK258" s="452">
        <f>BK257</f>
        <v>1</v>
      </c>
      <c r="BL258" s="453" t="e">
        <f>SUMPRODUCT((AV258:BA258)*(GS258:GX258))/((GS258:GX258)+SUM(BB258:BD258)*GY258+BG258*GZ258)</f>
        <v>#VALUE!</v>
      </c>
      <c r="BM258" s="453" t="e">
        <f>BK258*($AV258*FB258+$AW258*FD258+$AX258*FI258+$AY258*FN258+$AZ258*FS258+$BA258*FX258+$BG258*GE258)/(AV258*EY258+AX258*FK258+AW258*FF258+AY258*FP258+AZ258*FU258+BA258*FZ258+BG258*GG258+BB258*GK258+BC258*GN258+BD258*GP258)</f>
        <v>#VALUE!</v>
      </c>
      <c r="BN258" s="453" t="e">
        <f>($AV258*FC258+$AX258*FJ258+$AW258*FE258+$AY258*FO258+$AZ258*FT258+$BA258*FY258+$BG258*GF258)/($AV258*FA258+BG258*GH258+BB258*GL258+BC258*GO258+BD258*GQ258+BA258*GA258)</f>
        <v>#VALUE!</v>
      </c>
      <c r="BO258" s="454" t="e">
        <f>SUMPRODUCT(AV258:BA258*GS258:GX258)/(GS258:GX258+(BB258+BC258+BD258)*GY258+BG258)</f>
        <v>#VALUE!</v>
      </c>
      <c r="BP258" s="454" t="e">
        <f>SUMPRODUCT(AV258:BA258*GS258:GX258)/(GS258:GX258+(BB258+BC258+BD258)*GY258+BG258)</f>
        <v>#VALUE!</v>
      </c>
      <c r="BQ258" s="454" t="e">
        <f>SUMPRODUCT(AV258:BA258*GS258:GX258)/(GS258:GX258+(BB258+BC258+BD258)*GY258+BG258)</f>
        <v>#VALUE!</v>
      </c>
      <c r="BR258" s="453" t="str">
        <f>IF(_tag_month_day!T248="","",_tag_month_day!T248)</f>
        <v/>
      </c>
      <c r="BS258" s="453" t="str">
        <f>IF(_tag_month_day!U248="","",_tag_month_day!U248)</f>
        <v/>
      </c>
      <c r="BT258" s="455" t="str">
        <f>IF(CK258="","",IF((CK258&gt;=BV258-0.12)*(CK258&lt;=BV258+0.12),"合格","不合格"))</f>
        <v/>
      </c>
      <c r="BU258" s="456" t="str">
        <f>IF(_tag_month_day!V248="","",_tag_month_day!V248)</f>
        <v/>
      </c>
      <c r="BV258" s="457" t="str">
        <f>IF(_tag_month_day!W248="","",_tag_month_day!W248)</f>
        <v/>
      </c>
      <c r="BW258" s="458" t="str">
        <f>IF(_tag_month_day!X248="","",_tag_month_day!X248)</f>
        <v/>
      </c>
      <c r="BX258" s="458" t="str">
        <f>IF(_tag_month_day!Y248="","",_tag_month_day!Y248)</f>
        <v/>
      </c>
      <c r="BY258" s="459">
        <f ca="1">L258</f>
        <v>43596.374999999403</v>
      </c>
      <c r="BZ258" s="460" t="s">
        <v>429</v>
      </c>
      <c r="CA258" s="461">
        <v>0.36458333333333298</v>
      </c>
      <c r="CB258" s="424" t="str">
        <f>IF(_tag_month_day!Z248="","",_tag_month_day!Z248)</f>
        <v/>
      </c>
      <c r="CC258" s="424" t="str">
        <f>IF(_tag_month_day!AA248="","",_tag_month_day!AA248)</f>
        <v/>
      </c>
      <c r="CD258" s="424" t="str">
        <f>IF(_tag_month_day!AB248="","",_tag_month_day!AB248)</f>
        <v/>
      </c>
      <c r="CE258" s="424" t="str">
        <f>IF(_tag_month_day!AC248="","",_tag_month_day!AC248)</f>
        <v/>
      </c>
      <c r="CF258" s="424" t="str">
        <f>IF(_tag_month_day!AD248="","",_tag_month_day!AD248)</f>
        <v/>
      </c>
      <c r="CG258" s="424" t="str">
        <f>IF(_tag_month_day!AE248="","",_tag_month_day!AE248)</f>
        <v/>
      </c>
      <c r="CH258" s="424" t="str">
        <f>IF(_tag_month_day!AF248="","",_tag_month_day!AF248)</f>
        <v/>
      </c>
      <c r="CI258" s="424" t="str">
        <f>IF(_tag_month_day!AG248="","",_tag_month_day!AG248)</f>
        <v/>
      </c>
      <c r="CJ258" s="424" t="str">
        <f>IF(_tag_month_day!AH248="","",_tag_month_day!AH248)</f>
        <v/>
      </c>
      <c r="CK258" s="424" t="str">
        <f>IF(_tag_month_day!AI248="","",_tag_month_day!AI248)</f>
        <v/>
      </c>
      <c r="CL258" s="4" t="str">
        <f>IF(_tag_month_day!AJ248="","",_tag_month_day!AJ248)</f>
        <v/>
      </c>
      <c r="CM258" s="4" t="str">
        <f>IF(_tag_month_day!AK248="","",_tag_month_day!AK248)</f>
        <v/>
      </c>
      <c r="CN258" s="4" t="str">
        <f>IF(_tag_month_day!AL248="","",_tag_month_day!AL248)</f>
        <v/>
      </c>
      <c r="CO258" s="4" t="str">
        <f>IF(_tag_month_day!AM248="","",_tag_month_day!AM248)</f>
        <v/>
      </c>
      <c r="CP258" s="4" t="str">
        <f>IF(_tag_month_day!AN248="","",_tag_month_day!AN248)</f>
        <v/>
      </c>
      <c r="CQ258" s="4" t="str">
        <f>IF(_tag_month_day!AO248="","",_tag_month_day!AO248)</f>
        <v/>
      </c>
      <c r="CR258" s="462" t="str">
        <f>IF(_tag_month_day!AP248="","",_tag_month_day!AP248)</f>
        <v/>
      </c>
      <c r="CS258" s="463" t="str">
        <f>IF(_tag_month_day!AQ248="","",_tag_month_day!AQ248)</f>
        <v/>
      </c>
      <c r="CT258" s="4" t="str">
        <f>IF(_tag_month_day!AR248="","",_tag_month_day!AR248)</f>
        <v/>
      </c>
      <c r="CU258" s="464" t="e">
        <f>DU258/AJ258</f>
        <v>#VALUE!</v>
      </c>
      <c r="CV258" s="451" t="e">
        <f>BG258/BH258</f>
        <v>#VALUE!</v>
      </c>
      <c r="CW258" s="465" t="e">
        <f>AJ258*(1-CV258)*CU258*AF258</f>
        <v>#VALUE!</v>
      </c>
      <c r="CX258" s="465" t="e">
        <f>CW258*94%</f>
        <v>#VALUE!</v>
      </c>
      <c r="CY258" s="466" t="e">
        <f>IF(CX258=0,0,DS258/(DS258+CX258))</f>
        <v>#VALUE!</v>
      </c>
      <c r="CZ258" s="465" t="e">
        <f>$AJ258*EF258</f>
        <v>#VALUE!</v>
      </c>
      <c r="DA258" s="465" t="e">
        <f>$AJ258*EG258</f>
        <v>#VALUE!</v>
      </c>
      <c r="DB258" s="465" t="e">
        <f>$AJ258*EH258</f>
        <v>#VALUE!</v>
      </c>
      <c r="DC258" s="465" t="e">
        <f>$AJ258*EI258</f>
        <v>#VALUE!</v>
      </c>
      <c r="DD258" s="465" t="e">
        <f>$AJ258*EJ258</f>
        <v>#VALUE!</v>
      </c>
      <c r="DE258" s="465" t="e">
        <f>$AJ258*EK258</f>
        <v>#VALUE!</v>
      </c>
      <c r="DF258" s="465" t="e">
        <f>$AJ258*EL258</f>
        <v>#VALUE!</v>
      </c>
      <c r="DG258" s="465" t="e">
        <f>$AJ258*EM258</f>
        <v>#VALUE!</v>
      </c>
      <c r="DH258" s="465" t="e">
        <f>$AJ258*EN258</f>
        <v>#VALUE!</v>
      </c>
      <c r="DI258" s="465" t="e">
        <f>$AJ258*EO258</f>
        <v>#VALUE!</v>
      </c>
      <c r="DJ258" s="465" t="e">
        <f>CZ258*(1-EP258)</f>
        <v>#VALUE!</v>
      </c>
      <c r="DK258" s="465" t="e">
        <f>DA258*(1-ER258)</f>
        <v>#VALUE!</v>
      </c>
      <c r="DL258" s="465" t="e">
        <f>DB258*(1-EQ258)</f>
        <v>#VALUE!</v>
      </c>
      <c r="DM258" s="465" t="e">
        <f>DC258*(1-ES258)</f>
        <v>#VALUE!</v>
      </c>
      <c r="DN258" s="465" t="e">
        <f>DD258*(1-ET258)</f>
        <v>#VALUE!</v>
      </c>
      <c r="DO258" s="465" t="e">
        <f>DE258</f>
        <v>#VALUE!</v>
      </c>
      <c r="DP258" s="465" t="e">
        <f>DF258*(1-EU258)</f>
        <v>#VALUE!</v>
      </c>
      <c r="DQ258" s="465" t="e">
        <f>DG258*(1-EV258)</f>
        <v>#VALUE!</v>
      </c>
      <c r="DR258" s="465" t="e">
        <f>DH258*(1-EW258)</f>
        <v>#VALUE!</v>
      </c>
      <c r="DS258" s="465" t="e">
        <f>DI258</f>
        <v>#VALUE!</v>
      </c>
      <c r="DT258" s="465" t="e">
        <f>SUM(DJ258:DS258)</f>
        <v>#VALUE!</v>
      </c>
      <c r="DU258" s="465" t="e">
        <f>(GS258:GX258)+(DP258+DQ258+DR258)*GY258+DS258</f>
        <v>#VALUE!</v>
      </c>
      <c r="DV258" s="451" t="e">
        <f>AV258/$BH258/(1-EP258)</f>
        <v>#VALUE!</v>
      </c>
      <c r="DW258" s="451" t="e">
        <f>AW258/$BH258/(1-ER258)</f>
        <v>#VALUE!</v>
      </c>
      <c r="DX258" s="451" t="e">
        <f>AX258/$BH258/(1-EQ258)</f>
        <v>#VALUE!</v>
      </c>
      <c r="DY258" s="451" t="e">
        <f>AY258/$BH258/(1-ES258)</f>
        <v>#VALUE!</v>
      </c>
      <c r="DZ258" s="451" t="e">
        <f>AZ258/$BH258/(1-ET258)</f>
        <v>#VALUE!</v>
      </c>
      <c r="EA258" s="451" t="e">
        <f>BA258/$BH258/(1-AX258)</f>
        <v>#VALUE!</v>
      </c>
      <c r="EB258" s="451" t="e">
        <f>BB258/$BH258/(1-EU258)</f>
        <v>#VALUE!</v>
      </c>
      <c r="EC258" s="451" t="e">
        <f>BC258/$BH258/(1-EV258)</f>
        <v>#VALUE!</v>
      </c>
      <c r="ED258" s="451" t="e">
        <f>BD258/$BH258/(1-EW258)</f>
        <v>#VALUE!</v>
      </c>
      <c r="EE258" s="451" t="e">
        <f>BG258/BH258</f>
        <v>#VALUE!</v>
      </c>
      <c r="EF258" s="451" t="e">
        <f>DV258/SUM($DV258:$EE258)</f>
        <v>#VALUE!</v>
      </c>
      <c r="EG258" s="451" t="e">
        <f>DW258/SUM($DV258:$EE258)</f>
        <v>#VALUE!</v>
      </c>
      <c r="EH258" s="451" t="e">
        <f>DX258/SUM($DV258:$EE258)</f>
        <v>#VALUE!</v>
      </c>
      <c r="EI258" s="451" t="e">
        <f>DY258/SUM($DV258:$EE258)</f>
        <v>#VALUE!</v>
      </c>
      <c r="EJ258" s="451" t="e">
        <f>DZ258/SUM($DV258:$EE258)</f>
        <v>#VALUE!</v>
      </c>
      <c r="EK258" s="451" t="e">
        <f>EA258/SUM($DV258:$EE258)</f>
        <v>#VALUE!</v>
      </c>
      <c r="EL258" s="451" t="e">
        <f>EB258/SUM($DV258:$EE258)</f>
        <v>#VALUE!</v>
      </c>
      <c r="EM258" s="451" t="e">
        <f>EC258/SUM($DV258:$EE258)</f>
        <v>#VALUE!</v>
      </c>
      <c r="EN258" s="451" t="e">
        <f>ED258/SUM($DV258:$EE258)</f>
        <v>#VALUE!</v>
      </c>
      <c r="EO258" s="451" t="e">
        <f>EE258/SUM($DV258:$EE258)</f>
        <v>#VALUE!</v>
      </c>
      <c r="EP258" s="450">
        <f>EP257</f>
        <v>0.080000000000000002</v>
      </c>
      <c r="EQ258" s="450">
        <f>EQ257</f>
        <v>0.014999999999999999</v>
      </c>
      <c r="ER258" s="450">
        <f>ER257</f>
        <v>0.014999999999999999</v>
      </c>
      <c r="ES258" s="450">
        <f>ES257</f>
        <v>0.014999999999999999</v>
      </c>
      <c r="ET258" s="450">
        <f>ET257</f>
        <v>0.014999999999999999</v>
      </c>
      <c r="EU258" s="450">
        <f>EU257</f>
        <v>0.089999999999999997</v>
      </c>
      <c r="EV258" s="450">
        <f>EV257</f>
        <v>0.089999999999999997</v>
      </c>
      <c r="EW258" s="450">
        <f>EW257</f>
        <v>0.089999999999999997</v>
      </c>
      <c r="EX258" s="431" t="str">
        <f>IF(_tag_month_day!AS248="","",_tag_month_day!AS248/100)</f>
        <v/>
      </c>
      <c r="EY258" s="431" t="str">
        <f>IF(_tag_month_day!AT248="","",_tag_month_day!AT248/100)</f>
        <v/>
      </c>
      <c r="EZ258" s="431" t="str">
        <f>IF(_tag_month_day!AU248="","",_tag_month_day!AU248/100)</f>
        <v/>
      </c>
      <c r="FA258" s="431" t="str">
        <f>IF(_tag_month_day!AV248="","",_tag_month_day!AV248/100)</f>
        <v/>
      </c>
      <c r="FB258" s="431" t="str">
        <f>IF(_tag_month_day!AW248="","",_tag_month_day!AW248/100)</f>
        <v/>
      </c>
      <c r="FC258" s="431" t="str">
        <f>IF(_tag_month_day!AX248="","",_tag_month_day!AX248/100)</f>
        <v/>
      </c>
      <c r="FD258" s="449" t="str">
        <f>IF(_tag_month_day!AY248="","",_tag_month_day!AY248/100)</f>
        <v/>
      </c>
      <c r="FE258" s="449" t="str">
        <f>IF(_tag_month_day!AZ248="","",_tag_month_day!AZ248/100)</f>
        <v/>
      </c>
      <c r="FF258" s="449" t="str">
        <f>IF(_tag_month_day!BA248="","",_tag_month_day!BA248/100)</f>
        <v/>
      </c>
      <c r="FG258" s="449" t="str">
        <f>IF(_tag_month_day!BB248="","",_tag_month_day!BB248/100)</f>
        <v/>
      </c>
      <c r="FH258" s="467" t="str">
        <f>IF(_tag_month_day!BC248="","",_tag_month_day!BC248/100)</f>
        <v/>
      </c>
      <c r="FI258" s="449">
        <f>FI257</f>
        <v>0.40999999999999998</v>
      </c>
      <c r="FJ258" s="449">
        <f>FJ257</f>
        <v>0.11</v>
      </c>
      <c r="FK258" s="449">
        <f>FK257</f>
        <v>0.014999999999999999</v>
      </c>
      <c r="FL258" s="449">
        <f>FL257</f>
        <v>0</v>
      </c>
      <c r="FM258" s="467">
        <f>FM257</f>
        <v>0.0001</v>
      </c>
      <c r="FN258" s="449">
        <f>FN257</f>
        <v>0.32000000000000001</v>
      </c>
      <c r="FO258" s="449">
        <f>FO257</f>
        <v>0.20000000000000001</v>
      </c>
      <c r="FP258" s="449">
        <f>FP257</f>
        <v>0.01</v>
      </c>
      <c r="FQ258" s="449">
        <f>FQ257</f>
        <v>0</v>
      </c>
      <c r="FR258" s="467">
        <f>FR257</f>
        <v>0.0001</v>
      </c>
      <c r="FS258" s="449" t="str">
        <f>IF(_tag_month_day!BD248="","",_tag_month_day!BD248/100)</f>
        <v/>
      </c>
      <c r="FT258" s="449" t="str">
        <f>IF(_tag_month_day!BE248="","",_tag_month_day!BE248/100)</f>
        <v/>
      </c>
      <c r="FU258" s="449" t="str">
        <f>IF(_tag_month_day!BF248="","",_tag_month_day!BF248/100)</f>
        <v/>
      </c>
      <c r="FV258" s="449" t="str">
        <f>IF(_tag_month_day!BG248="","",_tag_month_day!BG248/100)</f>
        <v/>
      </c>
      <c r="FW258" s="467" t="str">
        <f>IF(_tag_month_day!BH248="","",_tag_month_day!BH248/100)</f>
        <v/>
      </c>
      <c r="FX258" s="449" t="str">
        <f>IF(_tag_month_day!BI248="","",_tag_month_day!BI248/100)</f>
        <v/>
      </c>
      <c r="FY258" s="449" t="str">
        <f>IF(_tag_month_day!BJ248="","",_tag_month_day!BJ248/100)</f>
        <v/>
      </c>
      <c r="FZ258" s="468" t="str">
        <f>IF(_tag_month_day!BK248="","",_tag_month_day!BK248/100)</f>
        <v/>
      </c>
      <c r="GA258" s="449" t="str">
        <f>IF(_tag_month_day!BL248="","",_tag_month_day!BL248/100)</f>
        <v/>
      </c>
      <c r="GB258" s="467" t="str">
        <f>IF(_tag_month_day!BM248="","",_tag_month_day!BM248/100)</f>
        <v/>
      </c>
      <c r="GC258" s="431" t="str">
        <f>IF(_tag_month_day!BN248="","",_tag_month_day!BN248/100)</f>
        <v/>
      </c>
      <c r="GD258" s="431" t="str">
        <f>IF(_tag_month_day!BO248="","",_tag_month_day!BO248/100)</f>
        <v/>
      </c>
      <c r="GE258" s="431" t="str">
        <f>IF(_tag_month_day!BP248="","",_tag_month_day!BP248/100)</f>
        <v/>
      </c>
      <c r="GF258" s="431" t="str">
        <f>IF(_tag_month_day!BQ248="","",_tag_month_day!BQ248/100)</f>
        <v/>
      </c>
      <c r="GG258" s="431" t="str">
        <f>IF(_tag_month_day!BR248="","",_tag_month_day!BR248/100)</f>
        <v/>
      </c>
      <c r="GH258" s="431" t="str">
        <f>IF(_tag_month_day!BS248="","",_tag_month_day!BS248/100)</f>
        <v/>
      </c>
      <c r="GI258" s="467" t="str">
        <f>IF(_tag_month_day!BT248="","",_tag_month_day!BT248/100)</f>
        <v/>
      </c>
      <c r="GJ258" s="469" t="str">
        <f>IF(_tag_month_day!BU248="","",_tag_month_day!BU248/100)</f>
        <v/>
      </c>
      <c r="GK258" s="470">
        <f>GK257</f>
        <v>0.070000000000000007</v>
      </c>
      <c r="GL258" s="470">
        <f>GL257</f>
        <v>0.029999999999999999</v>
      </c>
      <c r="GM258" s="471" t="str">
        <f>IF(_tag_month_day!BX248="","",_tag_month_day!BX248/100)</f>
        <v/>
      </c>
      <c r="GN258" s="470">
        <f>GN257</f>
        <v>0.070000000000000007</v>
      </c>
      <c r="GO258" s="470">
        <f>GO257</f>
        <v>0.029999999999999999</v>
      </c>
      <c r="GP258" s="470">
        <f>GP257</f>
        <v>0.089999999999999997</v>
      </c>
      <c r="GQ258" s="470">
        <f>GQ257</f>
        <v>0.029999999999999999</v>
      </c>
      <c r="GR258" s="471" t="str">
        <f>IF(_tag_month_day!CA248="","",_tag_month_day!CA248/100)</f>
        <v/>
      </c>
      <c r="GS258" s="472">
        <f>GS257</f>
        <v>0.95299999999999996</v>
      </c>
      <c r="GT258" s="472">
        <f>GT257</f>
        <v>0.55000000000000004</v>
      </c>
      <c r="GU258" s="472">
        <f>GU257</f>
        <v>0.55000000000000004</v>
      </c>
      <c r="GV258" s="472">
        <f>GV257</f>
        <v>0.55000000000000004</v>
      </c>
      <c r="GW258" s="472">
        <f>GW257</f>
        <v>0.5</v>
      </c>
      <c r="GX258" s="472">
        <f>GX257</f>
        <v>0.93500000000000005</v>
      </c>
      <c r="GY258" s="472">
        <f>GY257</f>
        <v>0.14999999999999999</v>
      </c>
      <c r="GZ258" s="472">
        <f>GZ257</f>
        <v>1</v>
      </c>
      <c r="HA258" s="474">
        <f>HA257</f>
        <v>0.047</v>
      </c>
      <c r="HB258" s="474">
        <f>HB257</f>
        <v>0.45000000000000001</v>
      </c>
      <c r="HC258" s="474">
        <f>HC257</f>
        <v>0.45000000000000001</v>
      </c>
      <c r="HD258" s="474">
        <f>HD257</f>
        <v>0.45000000000000001</v>
      </c>
      <c r="HE258" s="474">
        <f>HE257</f>
        <v>0.5</v>
      </c>
      <c r="HF258" s="474">
        <f>HF257</f>
        <v>0.065000000000000002</v>
      </c>
      <c r="HG258" s="474">
        <f>HG257</f>
        <v>0.84999999999999998</v>
      </c>
      <c r="HH258" s="474">
        <f>HH257</f>
        <v>0</v>
      </c>
      <c r="HI258" s="10" t="e">
        <f>IF(BZ258&lt;&gt;"",CK258-BV258,0)</f>
        <v>#VALUE!</v>
      </c>
      <c r="HJ258" s="10" t="e">
        <f>IF(AJ258&gt;0,AH258-AJ258,0)</f>
        <v>#VALUE!</v>
      </c>
      <c r="HK258" s="466">
        <f>HK257</f>
        <v>0.84999999999999998</v>
      </c>
      <c r="HL258" s="424">
        <f>HL257</f>
        <v>550000</v>
      </c>
      <c r="HM258" s="424">
        <f>HM257</f>
        <v>480000</v>
      </c>
      <c r="HN258" s="465" t="e">
        <f>(DJ258*EZ258+DK258*FH258+DL258*FM258+DM258*FR258+DN258*FW258+DO258*GB258+DS258*GI258+DP258*GM258+DR258*GR258)*1000*2</f>
        <v>#VALUE!</v>
      </c>
      <c r="HO258" s="465" t="e">
        <f>HN258*HK258*$HO$2/HL258*1000000</f>
        <v>#VALUE!</v>
      </c>
      <c r="HP258" s="465" t="e">
        <f>HN258*HK258*$HP$2/HM258*1000000</f>
        <v>#VALUE!</v>
      </c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</row>
    <row customFormat="1" r="259" s="0">
      <c r="A259" s="420">
        <v>248</v>
      </c>
      <c r="B259" s="421">
        <f ca="1">IF(D259=D258,B258,IF(D259="夜班",B258+1,B258))</f>
        <v>43596</v>
      </c>
      <c r="C259" s="422">
        <f>C258</f>
        <v>0.041666666666666699</v>
      </c>
      <c r="D259" s="10" t="str">
        <f ca="1">IF(HOUR(G259)&lt;8,"夜班",IF(HOUR(G259)&lt;16,"白班",IF(HOUR(G259)&lt;24,"中班",0)))</f>
        <v>夜班</v>
      </c>
      <c r="E259" s="10" t="e">
        <f ca="1">IF(F259=1,"甲",IF(F259=2,"乙",IF(F259=3,"丙",IF(F259=4,"丁",""))))</f>
        <v>#REF!</v>
      </c>
      <c r="F259" s="10" t="e">
        <f ca="1">SUMPRODUCT((成本日报!$A$3:$A$95=计划!B259)*(成本日报!$B$3:$B$95=计划!$D259),成本日报!$C$3:$C$95)</f>
        <v>#REF!</v>
      </c>
      <c r="G259" s="423">
        <f ca="1">G258+C258</f>
        <v>43596.291666666068</v>
      </c>
      <c r="H259" s="423">
        <f ca="1">$G259+$C259/60*10+$C259*0</f>
        <v>43596.298611110513</v>
      </c>
      <c r="I259" s="423">
        <f ca="1">$G259+$C259/60*18+$C259*0</f>
        <v>43596.304166666065</v>
      </c>
      <c r="J259" s="423">
        <f ca="1">$G259+$C259/60*0+$C259*1</f>
        <v>43596.333333332732</v>
      </c>
      <c r="K259" s="423">
        <f ca="1">$G259+$C259/60*30+$C259*2</f>
        <v>43596.395833332739</v>
      </c>
      <c r="L259" s="423">
        <f ca="1">$G259+$C259/60*0+$C259*3</f>
        <v>43596.416666666068</v>
      </c>
      <c r="M259" s="424" t="str">
        <f>IF(_tag_month_day!A249="","",_tag_month_day!A249)</f>
        <v/>
      </c>
      <c r="N259" s="424" t="str">
        <f>IF(_tag_month_day!B249="","",_tag_month_day!B249)</f>
        <v/>
      </c>
      <c r="O259" s="425" t="e">
        <f>IF(M259+N259=0,"",M259+N259)</f>
        <v>#VALUE!</v>
      </c>
      <c r="P259" s="424" t="str">
        <f>IF(_tag_month_day!C249="","",_tag_month_day!C249)</f>
        <v/>
      </c>
      <c r="Q259" s="424" t="str">
        <f>IF(_tag_month_day!D249="","",_tag_month_day!D249)</f>
        <v/>
      </c>
      <c r="R259" s="426" t="str">
        <f>IF(_tag_month_day!CB249="","",_tag_month_day!CB249/100)</f>
        <v/>
      </c>
      <c r="S259" s="427" t="str">
        <f>IF(_tag_month_day!E249="","",_tag_month_day!E249)</f>
        <v/>
      </c>
      <c r="T259" s="427" t="str">
        <f>IF(_tag_month_day!F249="","",_tag_month_day!F249)</f>
        <v/>
      </c>
      <c r="U259" s="428" t="e">
        <f>S259+T259</f>
        <v>#VALUE!</v>
      </c>
      <c r="V259" s="429" t="e">
        <f>U259/AJ259</f>
        <v>#VALUE!</v>
      </c>
      <c r="W259" s="430" t="str">
        <f>IF(_jhy_month_day!A249="","",_jhy_month_day!A249)</f>
        <v/>
      </c>
      <c r="X259" s="431" t="str">
        <f>IF(_jhy_month_day!B249="","",_jhy_month_day!B249/100)</f>
        <v/>
      </c>
      <c r="Y259" s="431" t="str">
        <f>IF(_jhy_month_day!C249="","",_jhy_month_day!C249/100)</f>
        <v/>
      </c>
      <c r="Z259" s="432">
        <f>Z255+1</f>
        <v>62</v>
      </c>
      <c r="AA259" s="433" t="str">
        <f>IF(_tag_month_day!G249="","",_tag_month_day!G249/100)</f>
        <v/>
      </c>
      <c r="AB259" s="433" t="str">
        <f>IF(_tag_month_day!H249="","",_tag_month_day!H249/100)</f>
        <v/>
      </c>
      <c r="AC259" s="434">
        <f>IF(X259="",AC258,BK259*($AV258*X259+$AW258*FD258+$AX258*FI258+$AY258*FN258+$AZ258*FS258+$BA258*FX258+$BG258*GE258)/(AV258*Y259+AX258*FK258+AW258*FF258+AY258*FP258+AZ258*FU258+BA258*FZ258+BG258*GG258+BB258*GK258+BC258*GN258+BD258*GP258))</f>
        <v>1.59963432013121</v>
      </c>
      <c r="AD259" s="435" t="str">
        <f>IF(AC259=AC258,"",AC259-AC258)</f>
        <v/>
      </c>
      <c r="AE259" s="436" t="str">
        <f>IF(1-AF259=0,"",(1-AF259))</f>
        <v/>
      </c>
      <c r="AF259" s="437">
        <v>1</v>
      </c>
      <c r="AG259" s="10" t="str">
        <f>AG258</f>
        <v>8B4</v>
      </c>
      <c r="AH259" s="438" t="str">
        <f>AH258</f>
        <v/>
      </c>
      <c r="AI259" s="424" t="e">
        <f>IF(ROUND(AJ259-AJ258,1)=0,"",AJ259-AJ258)</f>
        <v>#VALUE!</v>
      </c>
      <c r="AJ259" s="10" t="str">
        <f>IF(_tag_month_day!I249="","",_tag_month_day!I249)</f>
        <v/>
      </c>
      <c r="AK259" s="440"/>
      <c r="AL259" s="440"/>
      <c r="AM259" s="440"/>
      <c r="AN259" s="441">
        <f>AN258</f>
        <v>2</v>
      </c>
      <c r="AO259" s="441">
        <f>AO258</f>
        <v>8</v>
      </c>
      <c r="AP259" s="442" t="e">
        <f>(IF(AN259=0,AS258,AS258*(1+AO259/AN259)/(AR259+AO259/AN259)))+AT259</f>
        <v>#VALUE!</v>
      </c>
      <c r="AQ259" s="443" t="str">
        <f>IF(_tag_month_day!J249="","",_tag_month_day!J249/100)</f>
        <v/>
      </c>
      <c r="AR259" s="444">
        <f>AR258</f>
        <v>1.3</v>
      </c>
      <c r="AS259" s="445" t="e">
        <f>AQ259*(AN259*AR259+AO259)/(AN259+AO259)</f>
        <v>#VALUE!</v>
      </c>
      <c r="AT259" s="445" t="e">
        <f>(SUM(BE259:BF259)-SUM(BE258:BF258))*0.05</f>
        <v>#VALUE!</v>
      </c>
      <c r="AU259" s="446" t="str">
        <f>IF(_tag_month_day!CC249="","",IF(_tag_month_day!CC249&gt;0,_tag_month_day!CD249,_tag_month_day!CE249))</f>
        <v/>
      </c>
      <c r="AV259" s="447" t="str">
        <f>IF(_tag_month_day!L249="","",_tag_month_day!L249/100)</f>
        <v/>
      </c>
      <c r="AW259" s="431">
        <f>AW258</f>
        <v>0</v>
      </c>
      <c r="AX259" s="431">
        <f>AX258</f>
        <v>0</v>
      </c>
      <c r="AY259" s="431" t="str">
        <f>IF(_tag_month_day!M249="","",_tag_month_day!M249/100)</f>
        <v/>
      </c>
      <c r="AZ259" s="431" t="str">
        <f>IF(_tag_month_day!N249="","",_tag_month_day!N249/100)</f>
        <v/>
      </c>
      <c r="BA259" s="431" t="str">
        <f>IF(_tag_month_day!O249="","",_tag_month_day!O249/100)</f>
        <v/>
      </c>
      <c r="BB259" s="448" t="str">
        <f>IF(_tag_month_day!P249="","",_tag_month_day!P249/100)</f>
        <v/>
      </c>
      <c r="BC259" s="448">
        <f>BC258</f>
        <v>0</v>
      </c>
      <c r="BD259" s="448" t="str">
        <f>IF(_tag_month_day!Q249="","",_tag_month_day!Q249/100)</f>
        <v/>
      </c>
      <c r="BE259" s="449" t="str">
        <f>IF(_tag_month_day!R249="","",_tag_month_day!R249/100)</f>
        <v/>
      </c>
      <c r="BF259" s="388" t="e">
        <f>(AU259*(100+BE259*100))/(AJ259-AU259)/100</f>
        <v>#VALUE!</v>
      </c>
      <c r="BG259" s="450" t="e">
        <f>BE259+BF259</f>
        <v>#VALUE!</v>
      </c>
      <c r="BH259" s="451" t="e">
        <f>SUM(AV259:BF259)</f>
        <v>#VALUE!</v>
      </c>
      <c r="BI259" s="452" t="e">
        <f>IF(CX259=0,BI258,(DK259*查询!$R$5+DL259*查询!$Q$5+DM259*查询!$N$5+DN259*查询!$O$5+DO259*查询!$P$5)*AF259/CX259)</f>
        <v>#VALUE!</v>
      </c>
      <c r="BJ259" s="452" t="e">
        <f>IF(CX259=0,BJ258,(DP259*查询!$S$5+DQ259*查询!$T$5+DR259*查询!$U$5)*AF259/CX259)</f>
        <v>#VALUE!</v>
      </c>
      <c r="BK259" s="452">
        <f>BK258</f>
        <v>1</v>
      </c>
      <c r="BL259" s="453" t="e">
        <f>SUMPRODUCT((AV259:BA259)*(GS259:GX259))/((GS259:GX259)+SUM(BB259:BD259)*GY259+BG259*GZ259)</f>
        <v>#VALUE!</v>
      </c>
      <c r="BM259" s="453" t="e">
        <f>BK259*($AV259*FB259+$AW259*FD259+$AX259*FI259+$AY259*FN259+$AZ259*FS259+$BA259*FX259+$BG259*GE259)/(AV259*EY259+AX259*FK259+AW259*FF259+AY259*FP259+AZ259*FU259+BA259*FZ259+BG259*GG259+BB259*GK259+BC259*GN259+BD259*GP259)</f>
        <v>#VALUE!</v>
      </c>
      <c r="BN259" s="453" t="e">
        <f>($AV259*FC259+$AX259*FJ259+$AW259*FE259+$AY259*FO259+$AZ259*FT259+$BA259*FY259+$BG259*GF259)/($AV259*FA259+BG259*GH259+BB259*GL259+BC259*GO259+BD259*GQ259+BA259*GA259)</f>
        <v>#VALUE!</v>
      </c>
      <c r="BO259" s="454" t="e">
        <f>SUMPRODUCT(AV259:BA259*GS259:GX259)/(GS259:GX259+(BB259+BC259+BD259)*GY259+BG259)</f>
        <v>#VALUE!</v>
      </c>
      <c r="BP259" s="454" t="e">
        <f>SUMPRODUCT(AV259:BA259*GS259:GX259)/(GS259:GX259+(BB259+BC259+BD259)*GY259+BG259)</f>
        <v>#VALUE!</v>
      </c>
      <c r="BQ259" s="454" t="e">
        <f>SUMPRODUCT(AV259:BA259*GS259:GX259)/(GS259:GX259+(BB259+BC259+BD259)*GY259+BG259)</f>
        <v>#VALUE!</v>
      </c>
      <c r="BR259" s="453" t="str">
        <f>IF(_tag_month_day!T249="","",_tag_month_day!T249)</f>
        <v/>
      </c>
      <c r="BS259" s="453" t="str">
        <f>IF(_tag_month_day!U249="","",_tag_month_day!U249)</f>
        <v/>
      </c>
      <c r="BT259" s="455" t="str">
        <f>IF(CK259="","",IF((CK259&gt;=BV259-0.12)*(CK259&lt;=BV259+0.12),"合格","不合格"))</f>
        <v/>
      </c>
      <c r="BU259" s="456" t="str">
        <f>IF(_tag_month_day!V249="","",_tag_month_day!V249)</f>
        <v/>
      </c>
      <c r="BV259" s="457" t="str">
        <f>IF(_tag_month_day!W249="","",_tag_month_day!W249)</f>
        <v/>
      </c>
      <c r="BW259" s="458" t="str">
        <f>IF(_tag_month_day!X249="","",_tag_month_day!X249)</f>
        <v/>
      </c>
      <c r="BX259" s="458" t="str">
        <f>IF(_tag_month_day!Y249="","",_tag_month_day!Y249)</f>
        <v/>
      </c>
      <c r="BY259" s="459">
        <f ca="1">L259</f>
        <v>43596.416666666068</v>
      </c>
      <c r="BZ259" s="460"/>
      <c r="CA259" s="461"/>
      <c r="CB259" s="424" t="str">
        <f>IF(_tag_month_day!Z249="","",_tag_month_day!Z249)</f>
        <v/>
      </c>
      <c r="CC259" s="424" t="str">
        <f>IF(_tag_month_day!AA249="","",_tag_month_day!AA249)</f>
        <v/>
      </c>
      <c r="CD259" s="424" t="str">
        <f>IF(_tag_month_day!AB249="","",_tag_month_day!AB249)</f>
        <v/>
      </c>
      <c r="CE259" s="424" t="str">
        <f>IF(_tag_month_day!AC249="","",_tag_month_day!AC249)</f>
        <v/>
      </c>
      <c r="CF259" s="424" t="str">
        <f>IF(_tag_month_day!AD249="","",_tag_month_day!AD249)</f>
        <v/>
      </c>
      <c r="CG259" s="424" t="str">
        <f>IF(_tag_month_day!AE249="","",_tag_month_day!AE249)</f>
        <v/>
      </c>
      <c r="CH259" s="424" t="str">
        <f>IF(_tag_month_day!AF249="","",_tag_month_day!AF249)</f>
        <v/>
      </c>
      <c r="CI259" s="424" t="str">
        <f>IF(_tag_month_day!AG249="","",_tag_month_day!AG249)</f>
        <v/>
      </c>
      <c r="CJ259" s="424" t="str">
        <f>IF(_tag_month_day!AH249="","",_tag_month_day!AH249)</f>
        <v/>
      </c>
      <c r="CK259" s="424" t="str">
        <f>IF(_tag_month_day!AI249="","",_tag_month_day!AI249)</f>
        <v/>
      </c>
      <c r="CL259" s="4" t="str">
        <f>IF(_tag_month_day!AJ249="","",_tag_month_day!AJ249)</f>
        <v/>
      </c>
      <c r="CM259" s="4" t="str">
        <f>IF(_tag_month_day!AK249="","",_tag_month_day!AK249)</f>
        <v/>
      </c>
      <c r="CN259" s="4" t="str">
        <f>IF(_tag_month_day!AL249="","",_tag_month_day!AL249)</f>
        <v/>
      </c>
      <c r="CO259" s="4" t="str">
        <f>IF(_tag_month_day!AM249="","",_tag_month_day!AM249)</f>
        <v/>
      </c>
      <c r="CP259" s="4" t="str">
        <f>IF(_tag_month_day!AN249="","",_tag_month_day!AN249)</f>
        <v/>
      </c>
      <c r="CQ259" s="4" t="str">
        <f>IF(_tag_month_day!AO249="","",_tag_month_day!AO249)</f>
        <v/>
      </c>
      <c r="CR259" s="462" t="str">
        <f>IF(_tag_month_day!AP249="","",_tag_month_day!AP249)</f>
        <v/>
      </c>
      <c r="CS259" s="463" t="str">
        <f>IF(_tag_month_day!AQ249="","",_tag_month_day!AQ249)</f>
        <v/>
      </c>
      <c r="CT259" s="4" t="str">
        <f>IF(_tag_month_day!AR249="","",_tag_month_day!AR249)</f>
        <v/>
      </c>
      <c r="CU259" s="464" t="e">
        <f>DU259/AJ259</f>
        <v>#VALUE!</v>
      </c>
      <c r="CV259" s="451" t="e">
        <f>BG259/BH259</f>
        <v>#VALUE!</v>
      </c>
      <c r="CW259" s="465" t="e">
        <f>AJ259*(1-CV259)*CU259*AF259</f>
        <v>#VALUE!</v>
      </c>
      <c r="CX259" s="465" t="e">
        <f>CW259*94%</f>
        <v>#VALUE!</v>
      </c>
      <c r="CY259" s="466" t="e">
        <f>IF(CX259=0,0,DS259/(DS259+CX259))</f>
        <v>#VALUE!</v>
      </c>
      <c r="CZ259" s="465" t="e">
        <f>$AJ259*EF259</f>
        <v>#VALUE!</v>
      </c>
      <c r="DA259" s="465" t="e">
        <f>$AJ259*EG259</f>
        <v>#VALUE!</v>
      </c>
      <c r="DB259" s="465" t="e">
        <f>$AJ259*EH259</f>
        <v>#VALUE!</v>
      </c>
      <c r="DC259" s="465" t="e">
        <f>$AJ259*EI259</f>
        <v>#VALUE!</v>
      </c>
      <c r="DD259" s="465" t="e">
        <f>$AJ259*EJ259</f>
        <v>#VALUE!</v>
      </c>
      <c r="DE259" s="465" t="e">
        <f>$AJ259*EK259</f>
        <v>#VALUE!</v>
      </c>
      <c r="DF259" s="465" t="e">
        <f>$AJ259*EL259</f>
        <v>#VALUE!</v>
      </c>
      <c r="DG259" s="465" t="e">
        <f>$AJ259*EM259</f>
        <v>#VALUE!</v>
      </c>
      <c r="DH259" s="465" t="e">
        <f>$AJ259*EN259</f>
        <v>#VALUE!</v>
      </c>
      <c r="DI259" s="465" t="e">
        <f>$AJ259*EO259</f>
        <v>#VALUE!</v>
      </c>
      <c r="DJ259" s="465" t="e">
        <f>CZ259*(1-EP259)</f>
        <v>#VALUE!</v>
      </c>
      <c r="DK259" s="465" t="e">
        <f>DA259*(1-ER259)</f>
        <v>#VALUE!</v>
      </c>
      <c r="DL259" s="465" t="e">
        <f>DB259*(1-EQ259)</f>
        <v>#VALUE!</v>
      </c>
      <c r="DM259" s="465" t="e">
        <f>DC259*(1-ES259)</f>
        <v>#VALUE!</v>
      </c>
      <c r="DN259" s="465" t="e">
        <f>DD259*(1-ET259)</f>
        <v>#VALUE!</v>
      </c>
      <c r="DO259" s="465" t="e">
        <f>DE259</f>
        <v>#VALUE!</v>
      </c>
      <c r="DP259" s="465" t="e">
        <f>DF259*(1-EU259)</f>
        <v>#VALUE!</v>
      </c>
      <c r="DQ259" s="465" t="e">
        <f>DG259*(1-EV259)</f>
        <v>#VALUE!</v>
      </c>
      <c r="DR259" s="465" t="e">
        <f>DH259*(1-EW259)</f>
        <v>#VALUE!</v>
      </c>
      <c r="DS259" s="465" t="e">
        <f>DI259</f>
        <v>#VALUE!</v>
      </c>
      <c r="DT259" s="465" t="e">
        <f>SUM(DJ259:DS259)</f>
        <v>#VALUE!</v>
      </c>
      <c r="DU259" s="465" t="e">
        <f>(GS259:GX259)+(DP259+DQ259+DR259)*GY259+DS259</f>
        <v>#VALUE!</v>
      </c>
      <c r="DV259" s="451" t="e">
        <f>AV259/$BH259/(1-EP259)</f>
        <v>#VALUE!</v>
      </c>
      <c r="DW259" s="451" t="e">
        <f>AW259/$BH259/(1-ER259)</f>
        <v>#VALUE!</v>
      </c>
      <c r="DX259" s="451" t="e">
        <f>AX259/$BH259/(1-EQ259)</f>
        <v>#VALUE!</v>
      </c>
      <c r="DY259" s="451" t="e">
        <f>AY259/$BH259/(1-ES259)</f>
        <v>#VALUE!</v>
      </c>
      <c r="DZ259" s="451" t="e">
        <f>AZ259/$BH259/(1-ET259)</f>
        <v>#VALUE!</v>
      </c>
      <c r="EA259" s="451" t="e">
        <f>BA259/$BH259/(1-AX259)</f>
        <v>#VALUE!</v>
      </c>
      <c r="EB259" s="451" t="e">
        <f>BB259/$BH259/(1-EU259)</f>
        <v>#VALUE!</v>
      </c>
      <c r="EC259" s="451" t="e">
        <f>BC259/$BH259/(1-EV259)</f>
        <v>#VALUE!</v>
      </c>
      <c r="ED259" s="451" t="e">
        <f>BD259/$BH259/(1-EW259)</f>
        <v>#VALUE!</v>
      </c>
      <c r="EE259" s="451" t="e">
        <f>BG259/BH259</f>
        <v>#VALUE!</v>
      </c>
      <c r="EF259" s="451" t="e">
        <f>DV259/SUM($DV259:$EE259)</f>
        <v>#VALUE!</v>
      </c>
      <c r="EG259" s="451" t="e">
        <f>DW259/SUM($DV259:$EE259)</f>
        <v>#VALUE!</v>
      </c>
      <c r="EH259" s="451" t="e">
        <f>DX259/SUM($DV259:$EE259)</f>
        <v>#VALUE!</v>
      </c>
      <c r="EI259" s="451" t="e">
        <f>DY259/SUM($DV259:$EE259)</f>
        <v>#VALUE!</v>
      </c>
      <c r="EJ259" s="451" t="e">
        <f>DZ259/SUM($DV259:$EE259)</f>
        <v>#VALUE!</v>
      </c>
      <c r="EK259" s="451" t="e">
        <f>EA259/SUM($DV259:$EE259)</f>
        <v>#VALUE!</v>
      </c>
      <c r="EL259" s="451" t="e">
        <f>EB259/SUM($DV259:$EE259)</f>
        <v>#VALUE!</v>
      </c>
      <c r="EM259" s="451" t="e">
        <f>EC259/SUM($DV259:$EE259)</f>
        <v>#VALUE!</v>
      </c>
      <c r="EN259" s="451" t="e">
        <f>ED259/SUM($DV259:$EE259)</f>
        <v>#VALUE!</v>
      </c>
      <c r="EO259" s="451" t="e">
        <f>EE259/SUM($DV259:$EE259)</f>
        <v>#VALUE!</v>
      </c>
      <c r="EP259" s="450">
        <f>EP258</f>
        <v>0.080000000000000002</v>
      </c>
      <c r="EQ259" s="450">
        <f>EQ258</f>
        <v>0.014999999999999999</v>
      </c>
      <c r="ER259" s="450">
        <f>ER258</f>
        <v>0.014999999999999999</v>
      </c>
      <c r="ES259" s="450">
        <f>ES258</f>
        <v>0.014999999999999999</v>
      </c>
      <c r="ET259" s="450">
        <f>ET258</f>
        <v>0.014999999999999999</v>
      </c>
      <c r="EU259" s="450">
        <f>EU258</f>
        <v>0.089999999999999997</v>
      </c>
      <c r="EV259" s="450">
        <f>EV258</f>
        <v>0.089999999999999997</v>
      </c>
      <c r="EW259" s="450">
        <f>EW258</f>
        <v>0.089999999999999997</v>
      </c>
      <c r="EX259" s="431" t="str">
        <f>IF(_tag_month_day!AS249="","",_tag_month_day!AS249/100)</f>
        <v/>
      </c>
      <c r="EY259" s="431" t="str">
        <f>IF(_tag_month_day!AT249="","",_tag_month_day!AT249/100)</f>
        <v/>
      </c>
      <c r="EZ259" s="431" t="str">
        <f>IF(_tag_month_day!AU249="","",_tag_month_day!AU249/100)</f>
        <v/>
      </c>
      <c r="FA259" s="431" t="str">
        <f>IF(_tag_month_day!AV249="","",_tag_month_day!AV249/100)</f>
        <v/>
      </c>
      <c r="FB259" s="431" t="str">
        <f>IF(_tag_month_day!AW249="","",_tag_month_day!AW249/100)</f>
        <v/>
      </c>
      <c r="FC259" s="431" t="str">
        <f>IF(_tag_month_day!AX249="","",_tag_month_day!AX249/100)</f>
        <v/>
      </c>
      <c r="FD259" s="449" t="str">
        <f>IF(_tag_month_day!AY249="","",_tag_month_day!AY249/100)</f>
        <v/>
      </c>
      <c r="FE259" s="449" t="str">
        <f>IF(_tag_month_day!AZ249="","",_tag_month_day!AZ249/100)</f>
        <v/>
      </c>
      <c r="FF259" s="449" t="str">
        <f>IF(_tag_month_day!BA249="","",_tag_month_day!BA249/100)</f>
        <v/>
      </c>
      <c r="FG259" s="449" t="str">
        <f>IF(_tag_month_day!BB249="","",_tag_month_day!BB249/100)</f>
        <v/>
      </c>
      <c r="FH259" s="467" t="str">
        <f>IF(_tag_month_day!BC249="","",_tag_month_day!BC249/100)</f>
        <v/>
      </c>
      <c r="FI259" s="449">
        <f>FI258</f>
        <v>0.40999999999999998</v>
      </c>
      <c r="FJ259" s="449">
        <f>FJ258</f>
        <v>0.11</v>
      </c>
      <c r="FK259" s="449">
        <f>FK258</f>
        <v>0.014999999999999999</v>
      </c>
      <c r="FL259" s="449">
        <f>FL258</f>
        <v>0</v>
      </c>
      <c r="FM259" s="467">
        <f>FM258</f>
        <v>0.0001</v>
      </c>
      <c r="FN259" s="449">
        <f>FN258</f>
        <v>0.32000000000000001</v>
      </c>
      <c r="FO259" s="449">
        <f>FO258</f>
        <v>0.20000000000000001</v>
      </c>
      <c r="FP259" s="449">
        <f>FP258</f>
        <v>0.01</v>
      </c>
      <c r="FQ259" s="449">
        <f>FQ258</f>
        <v>0</v>
      </c>
      <c r="FR259" s="467">
        <f>FR258</f>
        <v>0.0001</v>
      </c>
      <c r="FS259" s="449" t="str">
        <f>IF(_tag_month_day!BD249="","",_tag_month_day!BD249/100)</f>
        <v/>
      </c>
      <c r="FT259" s="449" t="str">
        <f>IF(_tag_month_day!BE249="","",_tag_month_day!BE249/100)</f>
        <v/>
      </c>
      <c r="FU259" s="449" t="str">
        <f>IF(_tag_month_day!BF249="","",_tag_month_day!BF249/100)</f>
        <v/>
      </c>
      <c r="FV259" s="449" t="str">
        <f>IF(_tag_month_day!BG249="","",_tag_month_day!BG249/100)</f>
        <v/>
      </c>
      <c r="FW259" s="467" t="str">
        <f>IF(_tag_month_day!BH249="","",_tag_month_day!BH249/100)</f>
        <v/>
      </c>
      <c r="FX259" s="449" t="str">
        <f>IF(_tag_month_day!BI249="","",_tag_month_day!BI249/100)</f>
        <v/>
      </c>
      <c r="FY259" s="449" t="str">
        <f>IF(_tag_month_day!BJ249="","",_tag_month_day!BJ249/100)</f>
        <v/>
      </c>
      <c r="FZ259" s="468" t="str">
        <f>IF(_tag_month_day!BK249="","",_tag_month_day!BK249/100)</f>
        <v/>
      </c>
      <c r="GA259" s="449" t="str">
        <f>IF(_tag_month_day!BL249="","",_tag_month_day!BL249/100)</f>
        <v/>
      </c>
      <c r="GB259" s="467" t="str">
        <f>IF(_tag_month_day!BM249="","",_tag_month_day!BM249/100)</f>
        <v/>
      </c>
      <c r="GC259" s="431" t="str">
        <f>IF(_tag_month_day!BN249="","",_tag_month_day!BN249/100)</f>
        <v/>
      </c>
      <c r="GD259" s="431" t="str">
        <f>IF(_tag_month_day!BO249="","",_tag_month_day!BO249/100)</f>
        <v/>
      </c>
      <c r="GE259" s="431" t="str">
        <f>IF(_tag_month_day!BP249="","",_tag_month_day!BP249/100)</f>
        <v/>
      </c>
      <c r="GF259" s="431" t="str">
        <f>IF(_tag_month_day!BQ249="","",_tag_month_day!BQ249/100)</f>
        <v/>
      </c>
      <c r="GG259" s="431" t="str">
        <f>IF(_tag_month_day!BR249="","",_tag_month_day!BR249/100)</f>
        <v/>
      </c>
      <c r="GH259" s="431" t="str">
        <f>IF(_tag_month_day!BS249="","",_tag_month_day!BS249/100)</f>
        <v/>
      </c>
      <c r="GI259" s="467" t="str">
        <f>IF(_tag_month_day!BT249="","",_tag_month_day!BT249/100)</f>
        <v/>
      </c>
      <c r="GJ259" s="469" t="str">
        <f>IF(_tag_month_day!BU249="","",_tag_month_day!BU249/100)</f>
        <v/>
      </c>
      <c r="GK259" s="470">
        <f>GK258</f>
        <v>0.070000000000000007</v>
      </c>
      <c r="GL259" s="470">
        <f>GL258</f>
        <v>0.029999999999999999</v>
      </c>
      <c r="GM259" s="471" t="str">
        <f>IF(_tag_month_day!BX249="","",_tag_month_day!BX249/100)</f>
        <v/>
      </c>
      <c r="GN259" s="470">
        <f>GN258</f>
        <v>0.070000000000000007</v>
      </c>
      <c r="GO259" s="470">
        <f>GO258</f>
        <v>0.029999999999999999</v>
      </c>
      <c r="GP259" s="470">
        <f>GP258</f>
        <v>0.089999999999999997</v>
      </c>
      <c r="GQ259" s="470">
        <f>GQ258</f>
        <v>0.029999999999999999</v>
      </c>
      <c r="GR259" s="471" t="str">
        <f>IF(_tag_month_day!CA249="","",_tag_month_day!CA249/100)</f>
        <v/>
      </c>
      <c r="GS259" s="472">
        <f>GS258</f>
        <v>0.95299999999999996</v>
      </c>
      <c r="GT259" s="472">
        <f>GT258</f>
        <v>0.55000000000000004</v>
      </c>
      <c r="GU259" s="472">
        <f>GU258</f>
        <v>0.55000000000000004</v>
      </c>
      <c r="GV259" s="472">
        <f>GV258</f>
        <v>0.55000000000000004</v>
      </c>
      <c r="GW259" s="472">
        <f>GW258</f>
        <v>0.5</v>
      </c>
      <c r="GX259" s="472">
        <f>GX258</f>
        <v>0.93500000000000005</v>
      </c>
      <c r="GY259" s="472">
        <f>GY258</f>
        <v>0.14999999999999999</v>
      </c>
      <c r="GZ259" s="472">
        <f>GZ258</f>
        <v>1</v>
      </c>
      <c r="HA259" s="474">
        <f>HA258</f>
        <v>0.047</v>
      </c>
      <c r="HB259" s="474">
        <f>HB258</f>
        <v>0.45000000000000001</v>
      </c>
      <c r="HC259" s="474">
        <f>HC258</f>
        <v>0.45000000000000001</v>
      </c>
      <c r="HD259" s="474">
        <f>HD258</f>
        <v>0.45000000000000001</v>
      </c>
      <c r="HE259" s="474">
        <f>HE258</f>
        <v>0.5</v>
      </c>
      <c r="HF259" s="474">
        <f>HF258</f>
        <v>0.065000000000000002</v>
      </c>
      <c r="HG259" s="474">
        <f>HG258</f>
        <v>0.84999999999999998</v>
      </c>
      <c r="HH259" s="474">
        <f>HH258</f>
        <v>0</v>
      </c>
      <c r="HI259" s="10">
        <f>IF(BZ259&lt;&gt;"",CK259-BV259,0)</f>
        <v>0</v>
      </c>
      <c r="HJ259" s="10" t="e">
        <f>IF(AJ259&gt;0,AH259-AJ259,0)</f>
        <v>#VALUE!</v>
      </c>
      <c r="HK259" s="466">
        <f>HK258</f>
        <v>0.84999999999999998</v>
      </c>
      <c r="HL259" s="424">
        <f>HL258</f>
        <v>550000</v>
      </c>
      <c r="HM259" s="424">
        <f>HM258</f>
        <v>480000</v>
      </c>
      <c r="HN259" s="465" t="e">
        <f>(DJ259*EZ259+DK259*FH259+DL259*FM259+DM259*FR259+DN259*FW259+DO259*GB259+DS259*GI259+DP259*GM259+DR259*GR259)*1000*2</f>
        <v>#VALUE!</v>
      </c>
      <c r="HO259" s="465" t="e">
        <f>HN259*HK259*$HO$2/HL259*1000000</f>
        <v>#VALUE!</v>
      </c>
      <c r="HP259" s="465" t="e">
        <f>HN259*HK259*$HP$2/HM259*1000000</f>
        <v>#VALUE!</v>
      </c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</row>
    <row customFormat="1" r="260" s="0">
      <c r="A260" s="420">
        <v>249</v>
      </c>
      <c r="B260" s="421">
        <f ca="1">IF(D260=D259,B259,IF(D260="夜班",B259+1,B259))</f>
        <v>43596</v>
      </c>
      <c r="C260" s="422">
        <f>C259</f>
        <v>0.041666666666666699</v>
      </c>
      <c r="D260" s="10" t="str">
        <f ca="1">IF(HOUR(G260)&lt;8,"夜班",IF(HOUR(G260)&lt;16,"白班",IF(HOUR(G260)&lt;24,"中班",0)))</f>
        <v>夜班</v>
      </c>
      <c r="E260" s="10" t="e">
        <f ca="1">IF(F260=1,"甲",IF(F260=2,"乙",IF(F260=3,"丙",IF(F260=4,"丁",""))))</f>
        <v>#REF!</v>
      </c>
      <c r="F260" s="10" t="e">
        <f ca="1">SUMPRODUCT((成本日报!$A$3:$A$95=计划!B260)*(成本日报!$B$3:$B$95=计划!$D260),成本日报!$C$3:$C$95)</f>
        <v>#REF!</v>
      </c>
      <c r="G260" s="423">
        <f ca="1">G259+C259</f>
        <v>43596.333333332732</v>
      </c>
      <c r="H260" s="423">
        <f ca="1">$G260+$C260/60*10+$C260*0</f>
        <v>43596.340277777177</v>
      </c>
      <c r="I260" s="423">
        <f ca="1">$G260+$C260/60*18+$C260*0</f>
        <v>43596.345833332729</v>
      </c>
      <c r="J260" s="423">
        <f ca="1">$G260+$C260/60*0+$C260*1</f>
        <v>43596.374999999396</v>
      </c>
      <c r="K260" s="423">
        <f ca="1">$G260+$C260/60*30+$C260*2</f>
        <v>43596.437499999403</v>
      </c>
      <c r="L260" s="423">
        <f ca="1">$G260+$C260/60*0+$C260*3</f>
        <v>43596.458333332732</v>
      </c>
      <c r="M260" s="424" t="str">
        <f>IF(_tag_month_day!A250="","",_tag_month_day!A250)</f>
        <v/>
      </c>
      <c r="N260" s="424" t="str">
        <f>IF(_tag_month_day!B250="","",_tag_month_day!B250)</f>
        <v/>
      </c>
      <c r="O260" s="425" t="e">
        <f>IF(M260+N260=0,"",M260+N260)</f>
        <v>#VALUE!</v>
      </c>
      <c r="P260" s="424" t="str">
        <f>IF(_tag_month_day!C250="","",_tag_month_day!C250)</f>
        <v/>
      </c>
      <c r="Q260" s="424" t="str">
        <f>IF(_tag_month_day!D250="","",_tag_month_day!D250)</f>
        <v/>
      </c>
      <c r="R260" s="426" t="str">
        <f>IF(_tag_month_day!CB250="","",_tag_month_day!CB250/100)</f>
        <v/>
      </c>
      <c r="S260" s="427" t="str">
        <f>IF(_tag_month_day!E250="","",_tag_month_day!E250)</f>
        <v/>
      </c>
      <c r="T260" s="427" t="str">
        <f>IF(_tag_month_day!F250="","",_tag_month_day!F250)</f>
        <v/>
      </c>
      <c r="U260" s="428" t="e">
        <f>S260+T260</f>
        <v>#VALUE!</v>
      </c>
      <c r="V260" s="429" t="e">
        <f>U260/AJ260</f>
        <v>#VALUE!</v>
      </c>
      <c r="W260" s="430" t="str">
        <f>IF(_jhy_month_day!A250="","",_jhy_month_day!A250)</f>
        <v/>
      </c>
      <c r="X260" s="431" t="str">
        <f>IF(_jhy_month_day!B250="","",_jhy_month_day!B250/100)</f>
        <v/>
      </c>
      <c r="Y260" s="431" t="str">
        <f>IF(_jhy_month_day!C250="","",_jhy_month_day!C250/100)</f>
        <v/>
      </c>
      <c r="Z260" s="432">
        <f>Z256+1</f>
        <v>63</v>
      </c>
      <c r="AA260" s="433" t="str">
        <f>IF(_tag_month_day!G250="","",_tag_month_day!G250/100)</f>
        <v/>
      </c>
      <c r="AB260" s="433" t="str">
        <f>IF(_tag_month_day!H250="","",_tag_month_day!H250/100)</f>
        <v/>
      </c>
      <c r="AC260" s="434">
        <f>IF(X260="",AC259,BK260*($AV259*X260+$AW259*FD259+$AX259*FI259+$AY259*FN259+$AZ259*FS259+$BA259*FX259+$BG259*GE259)/(AV259*Y260+AX259*FK259+AW259*FF259+AY259*FP259+AZ259*FU259+BA259*FZ259+BG259*GG259+BB259*GK259+BC259*GN259+BD259*GP259))</f>
        <v>1.59963432013121</v>
      </c>
      <c r="AD260" s="435" t="str">
        <f>IF(AC260=AC259,"",AC260-AC259)</f>
        <v/>
      </c>
      <c r="AE260" s="436" t="str">
        <f>IF(1-AF260=0,"",(1-AF260))</f>
        <v/>
      </c>
      <c r="AF260" s="437">
        <v>1</v>
      </c>
      <c r="AG260" s="10" t="str">
        <f>AG259</f>
        <v>8B4</v>
      </c>
      <c r="AH260" s="438" t="str">
        <f>AH259</f>
        <v/>
      </c>
      <c r="AI260" s="424" t="e">
        <f>IF(ROUND(AJ260-AJ259,1)=0,"",AJ260-AJ259)</f>
        <v>#VALUE!</v>
      </c>
      <c r="AJ260" s="10" t="str">
        <f>IF(_tag_month_day!I250="","",_tag_month_day!I250)</f>
        <v/>
      </c>
      <c r="AK260" s="440"/>
      <c r="AL260" s="440"/>
      <c r="AM260" s="440"/>
      <c r="AN260" s="441">
        <f>AN259</f>
        <v>2</v>
      </c>
      <c r="AO260" s="441">
        <f>AO259</f>
        <v>8</v>
      </c>
      <c r="AP260" s="442" t="e">
        <f>(IF(AN260=0,AS259,AS259*(1+AO260/AN260)/(AR260+AO260/AN260)))+AT260</f>
        <v>#VALUE!</v>
      </c>
      <c r="AQ260" s="443" t="str">
        <f>IF(_tag_month_day!J250="","",_tag_month_day!J250/100)</f>
        <v/>
      </c>
      <c r="AR260" s="444">
        <f>AR259</f>
        <v>1.3</v>
      </c>
      <c r="AS260" s="445" t="e">
        <f>AQ260*(AN260*AR260+AO260)/(AN260+AO260)</f>
        <v>#VALUE!</v>
      </c>
      <c r="AT260" s="445" t="e">
        <f>(SUM(BE260:BF260)-SUM(BE259:BF259))*0.05</f>
        <v>#VALUE!</v>
      </c>
      <c r="AU260" s="446" t="str">
        <f>IF(_tag_month_day!CC250="","",IF(_tag_month_day!CC250&gt;0,_tag_month_day!CD250,_tag_month_day!CE250))</f>
        <v/>
      </c>
      <c r="AV260" s="447" t="str">
        <f>IF(_tag_month_day!L250="","",_tag_month_day!L250/100)</f>
        <v/>
      </c>
      <c r="AW260" s="431">
        <f>AW259</f>
        <v>0</v>
      </c>
      <c r="AX260" s="431">
        <f>AX259</f>
        <v>0</v>
      </c>
      <c r="AY260" s="431" t="str">
        <f>IF(_tag_month_day!M250="","",_tag_month_day!M250/100)</f>
        <v/>
      </c>
      <c r="AZ260" s="431" t="str">
        <f>IF(_tag_month_day!N250="","",_tag_month_day!N250/100)</f>
        <v/>
      </c>
      <c r="BA260" s="431" t="str">
        <f>IF(_tag_month_day!O250="","",_tag_month_day!O250/100)</f>
        <v/>
      </c>
      <c r="BB260" s="448" t="str">
        <f>IF(_tag_month_day!P250="","",_tag_month_day!P250/100)</f>
        <v/>
      </c>
      <c r="BC260" s="448">
        <f>BC259</f>
        <v>0</v>
      </c>
      <c r="BD260" s="448" t="str">
        <f>IF(_tag_month_day!Q250="","",_tag_month_day!Q250/100)</f>
        <v/>
      </c>
      <c r="BE260" s="449" t="str">
        <f>IF(_tag_month_day!R250="","",_tag_month_day!R250/100)</f>
        <v/>
      </c>
      <c r="BF260" s="388" t="e">
        <f>(AU260*(100+BE260*100))/(AJ260-AU260)/100</f>
        <v>#VALUE!</v>
      </c>
      <c r="BG260" s="450" t="e">
        <f>BE260+BF260</f>
        <v>#VALUE!</v>
      </c>
      <c r="BH260" s="451" t="e">
        <f>SUM(AV260:BF260)</f>
        <v>#VALUE!</v>
      </c>
      <c r="BI260" s="452" t="e">
        <f>IF(CX260=0,BI259,(DK260*查询!$R$5+DL260*查询!$Q$5+DM260*查询!$N$5+DN260*查询!$O$5+DO260*查询!$P$5)*AF260/CX260)</f>
        <v>#VALUE!</v>
      </c>
      <c r="BJ260" s="452" t="e">
        <f>IF(CX260=0,BJ259,(DP260*查询!$S$5+DQ260*查询!$T$5+DR260*查询!$U$5)*AF260/CX260)</f>
        <v>#VALUE!</v>
      </c>
      <c r="BK260" s="452">
        <f>BK259</f>
        <v>1</v>
      </c>
      <c r="BL260" s="453" t="e">
        <f>SUMPRODUCT((AV260:BA260)*(GS260:GX260))/((GS260:GX260)+SUM(BB260:BD260)*GY260+BG260*GZ260)</f>
        <v>#VALUE!</v>
      </c>
      <c r="BM260" s="453" t="e">
        <f>BK260*($AV260*FB260+$AW260*FD260+$AX260*FI260+$AY260*FN260+$AZ260*FS260+$BA260*FX260+$BG260*GE260)/(AV260*EY260+AX260*FK260+AW260*FF260+AY260*FP260+AZ260*FU260+BA260*FZ260+BG260*GG260+BB260*GK260+BC260*GN260+BD260*GP260)</f>
        <v>#VALUE!</v>
      </c>
      <c r="BN260" s="453" t="e">
        <f>($AV260*FC260+$AX260*FJ260+$AW260*FE260+$AY260*FO260+$AZ260*FT260+$BA260*FY260+$BG260*GF260)/($AV260*FA260+BG260*GH260+BB260*GL260+BC260*GO260+BD260*GQ260+BA260*GA260)</f>
        <v>#VALUE!</v>
      </c>
      <c r="BO260" s="454" t="e">
        <f>SUMPRODUCT(AV260:BA260*GS260:GX260)/(GS260:GX260+(BB260+BC260+BD260)*GY260+BG260)</f>
        <v>#VALUE!</v>
      </c>
      <c r="BP260" s="454" t="e">
        <f>SUMPRODUCT(AV260:BA260*GS260:GX260)/(GS260:GX260+(BB260+BC260+BD260)*GY260+BG260)</f>
        <v>#VALUE!</v>
      </c>
      <c r="BQ260" s="454" t="e">
        <f>SUMPRODUCT(AV260:BA260*GS260:GX260)/(GS260:GX260+(BB260+BC260+BD260)*GY260+BG260)</f>
        <v>#VALUE!</v>
      </c>
      <c r="BR260" s="453" t="str">
        <f>IF(_tag_month_day!T250="","",_tag_month_day!T250)</f>
        <v/>
      </c>
      <c r="BS260" s="453" t="str">
        <f>IF(_tag_month_day!U250="","",_tag_month_day!U250)</f>
        <v/>
      </c>
      <c r="BT260" s="455" t="str">
        <f>IF(CK260="","",IF((CK260&gt;=BV260-0.12)*(CK260&lt;=BV260+0.12),"合格","不合格"))</f>
        <v/>
      </c>
      <c r="BU260" s="456" t="str">
        <f>IF(_tag_month_day!V250="","",_tag_month_day!V250)</f>
        <v/>
      </c>
      <c r="BV260" s="457" t="str">
        <f>IF(_tag_month_day!W250="","",_tag_month_day!W250)</f>
        <v/>
      </c>
      <c r="BW260" s="458" t="str">
        <f>IF(_tag_month_day!X250="","",_tag_month_day!X250)</f>
        <v/>
      </c>
      <c r="BX260" s="458" t="str">
        <f>IF(_tag_month_day!Y250="","",_tag_month_day!Y250)</f>
        <v/>
      </c>
      <c r="BY260" s="459">
        <f ca="1">L260</f>
        <v>43596.458333332732</v>
      </c>
      <c r="BZ260" s="460" t="s">
        <v>429</v>
      </c>
      <c r="CA260" s="461">
        <v>0.44791666666666702</v>
      </c>
      <c r="CB260" s="424" t="str">
        <f>IF(_tag_month_day!Z250="","",_tag_month_day!Z250)</f>
        <v/>
      </c>
      <c r="CC260" s="424" t="str">
        <f>IF(_tag_month_day!AA250="","",_tag_month_day!AA250)</f>
        <v/>
      </c>
      <c r="CD260" s="424" t="str">
        <f>IF(_tag_month_day!AB250="","",_tag_month_day!AB250)</f>
        <v/>
      </c>
      <c r="CE260" s="424" t="str">
        <f>IF(_tag_month_day!AC250="","",_tag_month_day!AC250)</f>
        <v/>
      </c>
      <c r="CF260" s="424" t="str">
        <f>IF(_tag_month_day!AD250="","",_tag_month_day!AD250)</f>
        <v/>
      </c>
      <c r="CG260" s="424" t="str">
        <f>IF(_tag_month_day!AE250="","",_tag_month_day!AE250)</f>
        <v/>
      </c>
      <c r="CH260" s="424" t="str">
        <f>IF(_tag_month_day!AF250="","",_tag_month_day!AF250)</f>
        <v/>
      </c>
      <c r="CI260" s="424" t="str">
        <f>IF(_tag_month_day!AG250="","",_tag_month_day!AG250)</f>
        <v/>
      </c>
      <c r="CJ260" s="424" t="str">
        <f>IF(_tag_month_day!AH250="","",_tag_month_day!AH250)</f>
        <v/>
      </c>
      <c r="CK260" s="424" t="str">
        <f>IF(_tag_month_day!AI250="","",_tag_month_day!AI250)</f>
        <v/>
      </c>
      <c r="CL260" s="4" t="str">
        <f>IF(_tag_month_day!AJ250="","",_tag_month_day!AJ250)</f>
        <v/>
      </c>
      <c r="CM260" s="4" t="str">
        <f>IF(_tag_month_day!AK250="","",_tag_month_day!AK250)</f>
        <v/>
      </c>
      <c r="CN260" s="4" t="str">
        <f>IF(_tag_month_day!AL250="","",_tag_month_day!AL250)</f>
        <v/>
      </c>
      <c r="CO260" s="4" t="str">
        <f>IF(_tag_month_day!AM250="","",_tag_month_day!AM250)</f>
        <v/>
      </c>
      <c r="CP260" s="4" t="str">
        <f>IF(_tag_month_day!AN250="","",_tag_month_day!AN250)</f>
        <v/>
      </c>
      <c r="CQ260" s="4" t="str">
        <f>IF(_tag_month_day!AO250="","",_tag_month_day!AO250)</f>
        <v/>
      </c>
      <c r="CR260" s="462" t="str">
        <f>IF(_tag_month_day!AP250="","",_tag_month_day!AP250)</f>
        <v/>
      </c>
      <c r="CS260" s="463" t="str">
        <f>IF(_tag_month_day!AQ250="","",_tag_month_day!AQ250)</f>
        <v/>
      </c>
      <c r="CT260" s="4" t="str">
        <f>IF(_tag_month_day!AR250="","",_tag_month_day!AR250)</f>
        <v/>
      </c>
      <c r="CU260" s="464" t="e">
        <f>DU260/AJ260</f>
        <v>#VALUE!</v>
      </c>
      <c r="CV260" s="451" t="e">
        <f>BG260/BH260</f>
        <v>#VALUE!</v>
      </c>
      <c r="CW260" s="465" t="e">
        <f>AJ260*(1-CV260)*CU260*AF260</f>
        <v>#VALUE!</v>
      </c>
      <c r="CX260" s="465" t="e">
        <f>CW260*94%</f>
        <v>#VALUE!</v>
      </c>
      <c r="CY260" s="466" t="e">
        <f>IF(CX260=0,0,DS260/(DS260+CX260))</f>
        <v>#VALUE!</v>
      </c>
      <c r="CZ260" s="465" t="e">
        <f>$AJ260*EF260</f>
        <v>#VALUE!</v>
      </c>
      <c r="DA260" s="465" t="e">
        <f>$AJ260*EG260</f>
        <v>#VALUE!</v>
      </c>
      <c r="DB260" s="465" t="e">
        <f>$AJ260*EH260</f>
        <v>#VALUE!</v>
      </c>
      <c r="DC260" s="465" t="e">
        <f>$AJ260*EI260</f>
        <v>#VALUE!</v>
      </c>
      <c r="DD260" s="465" t="e">
        <f>$AJ260*EJ260</f>
        <v>#VALUE!</v>
      </c>
      <c r="DE260" s="465" t="e">
        <f>$AJ260*EK260</f>
        <v>#VALUE!</v>
      </c>
      <c r="DF260" s="465" t="e">
        <f>$AJ260*EL260</f>
        <v>#VALUE!</v>
      </c>
      <c r="DG260" s="465" t="e">
        <f>$AJ260*EM260</f>
        <v>#VALUE!</v>
      </c>
      <c r="DH260" s="465" t="e">
        <f>$AJ260*EN260</f>
        <v>#VALUE!</v>
      </c>
      <c r="DI260" s="465" t="e">
        <f>$AJ260*EO260</f>
        <v>#VALUE!</v>
      </c>
      <c r="DJ260" s="465" t="e">
        <f>CZ260*(1-EP260)</f>
        <v>#VALUE!</v>
      </c>
      <c r="DK260" s="465" t="e">
        <f>DA260*(1-ER260)</f>
        <v>#VALUE!</v>
      </c>
      <c r="DL260" s="465" t="e">
        <f>DB260*(1-EQ260)</f>
        <v>#VALUE!</v>
      </c>
      <c r="DM260" s="465" t="e">
        <f>DC260*(1-ES260)</f>
        <v>#VALUE!</v>
      </c>
      <c r="DN260" s="465" t="e">
        <f>DD260*(1-ET260)</f>
        <v>#VALUE!</v>
      </c>
      <c r="DO260" s="465" t="e">
        <f>DE260</f>
        <v>#VALUE!</v>
      </c>
      <c r="DP260" s="465" t="e">
        <f>DF260*(1-EU260)</f>
        <v>#VALUE!</v>
      </c>
      <c r="DQ260" s="465" t="e">
        <f>DG260*(1-EV260)</f>
        <v>#VALUE!</v>
      </c>
      <c r="DR260" s="465" t="e">
        <f>DH260*(1-EW260)</f>
        <v>#VALUE!</v>
      </c>
      <c r="DS260" s="465" t="e">
        <f>DI260</f>
        <v>#VALUE!</v>
      </c>
      <c r="DT260" s="465" t="e">
        <f>SUM(DJ260:DS260)</f>
        <v>#VALUE!</v>
      </c>
      <c r="DU260" s="465" t="e">
        <f>(GS260:GX260)+(DP260+DQ260+DR260)*GY260+DS260</f>
        <v>#VALUE!</v>
      </c>
      <c r="DV260" s="451" t="e">
        <f>AV260/$BH260/(1-EP260)</f>
        <v>#VALUE!</v>
      </c>
      <c r="DW260" s="451" t="e">
        <f>AW260/$BH260/(1-ER260)</f>
        <v>#VALUE!</v>
      </c>
      <c r="DX260" s="451" t="e">
        <f>AX260/$BH260/(1-EQ260)</f>
        <v>#VALUE!</v>
      </c>
      <c r="DY260" s="451" t="e">
        <f>AY260/$BH260/(1-ES260)</f>
        <v>#VALUE!</v>
      </c>
      <c r="DZ260" s="451" t="e">
        <f>AZ260/$BH260/(1-ET260)</f>
        <v>#VALUE!</v>
      </c>
      <c r="EA260" s="451" t="e">
        <f>BA260/$BH260/(1-AX260)</f>
        <v>#VALUE!</v>
      </c>
      <c r="EB260" s="451" t="e">
        <f>BB260/$BH260/(1-EU260)</f>
        <v>#VALUE!</v>
      </c>
      <c r="EC260" s="451" t="e">
        <f>BC260/$BH260/(1-EV260)</f>
        <v>#VALUE!</v>
      </c>
      <c r="ED260" s="451" t="e">
        <f>BD260/$BH260/(1-EW260)</f>
        <v>#VALUE!</v>
      </c>
      <c r="EE260" s="451" t="e">
        <f>BG260/BH260</f>
        <v>#VALUE!</v>
      </c>
      <c r="EF260" s="451" t="e">
        <f>DV260/SUM($DV260:$EE260)</f>
        <v>#VALUE!</v>
      </c>
      <c r="EG260" s="451" t="e">
        <f>DW260/SUM($DV260:$EE260)</f>
        <v>#VALUE!</v>
      </c>
      <c r="EH260" s="451" t="e">
        <f>DX260/SUM($DV260:$EE260)</f>
        <v>#VALUE!</v>
      </c>
      <c r="EI260" s="451" t="e">
        <f>DY260/SUM($DV260:$EE260)</f>
        <v>#VALUE!</v>
      </c>
      <c r="EJ260" s="451" t="e">
        <f>DZ260/SUM($DV260:$EE260)</f>
        <v>#VALUE!</v>
      </c>
      <c r="EK260" s="451" t="e">
        <f>EA260/SUM($DV260:$EE260)</f>
        <v>#VALUE!</v>
      </c>
      <c r="EL260" s="451" t="e">
        <f>EB260/SUM($DV260:$EE260)</f>
        <v>#VALUE!</v>
      </c>
      <c r="EM260" s="451" t="e">
        <f>EC260/SUM($DV260:$EE260)</f>
        <v>#VALUE!</v>
      </c>
      <c r="EN260" s="451" t="e">
        <f>ED260/SUM($DV260:$EE260)</f>
        <v>#VALUE!</v>
      </c>
      <c r="EO260" s="451" t="e">
        <f>EE260/SUM($DV260:$EE260)</f>
        <v>#VALUE!</v>
      </c>
      <c r="EP260" s="450">
        <f>EP259</f>
        <v>0.080000000000000002</v>
      </c>
      <c r="EQ260" s="450">
        <f>EQ259</f>
        <v>0.014999999999999999</v>
      </c>
      <c r="ER260" s="450">
        <f>ER259</f>
        <v>0.014999999999999999</v>
      </c>
      <c r="ES260" s="450">
        <f>ES259</f>
        <v>0.014999999999999999</v>
      </c>
      <c r="ET260" s="450">
        <f>ET259</f>
        <v>0.014999999999999999</v>
      </c>
      <c r="EU260" s="450">
        <f>EU259</f>
        <v>0.089999999999999997</v>
      </c>
      <c r="EV260" s="450">
        <f>EV259</f>
        <v>0.089999999999999997</v>
      </c>
      <c r="EW260" s="450">
        <f>EW259</f>
        <v>0.089999999999999997</v>
      </c>
      <c r="EX260" s="431" t="str">
        <f>IF(_tag_month_day!AS250="","",_tag_month_day!AS250/100)</f>
        <v/>
      </c>
      <c r="EY260" s="431" t="str">
        <f>IF(_tag_month_day!AT250="","",_tag_month_day!AT250/100)</f>
        <v/>
      </c>
      <c r="EZ260" s="431" t="str">
        <f>IF(_tag_month_day!AU250="","",_tag_month_day!AU250/100)</f>
        <v/>
      </c>
      <c r="FA260" s="431" t="str">
        <f>IF(_tag_month_day!AV250="","",_tag_month_day!AV250/100)</f>
        <v/>
      </c>
      <c r="FB260" s="431" t="str">
        <f>IF(_tag_month_day!AW250="","",_tag_month_day!AW250/100)</f>
        <v/>
      </c>
      <c r="FC260" s="431" t="str">
        <f>IF(_tag_month_day!AX250="","",_tag_month_day!AX250/100)</f>
        <v/>
      </c>
      <c r="FD260" s="449" t="str">
        <f>IF(_tag_month_day!AY250="","",_tag_month_day!AY250/100)</f>
        <v/>
      </c>
      <c r="FE260" s="449" t="str">
        <f>IF(_tag_month_day!AZ250="","",_tag_month_day!AZ250/100)</f>
        <v/>
      </c>
      <c r="FF260" s="449" t="str">
        <f>IF(_tag_month_day!BA250="","",_tag_month_day!BA250/100)</f>
        <v/>
      </c>
      <c r="FG260" s="449" t="str">
        <f>IF(_tag_month_day!BB250="","",_tag_month_day!BB250/100)</f>
        <v/>
      </c>
      <c r="FH260" s="467" t="str">
        <f>IF(_tag_month_day!BC250="","",_tag_month_day!BC250/100)</f>
        <v/>
      </c>
      <c r="FI260" s="449">
        <f>FI259</f>
        <v>0.40999999999999998</v>
      </c>
      <c r="FJ260" s="449">
        <f>FJ259</f>
        <v>0.11</v>
      </c>
      <c r="FK260" s="449">
        <f>FK259</f>
        <v>0.014999999999999999</v>
      </c>
      <c r="FL260" s="449">
        <f>FL259</f>
        <v>0</v>
      </c>
      <c r="FM260" s="467">
        <f>FM259</f>
        <v>0.0001</v>
      </c>
      <c r="FN260" s="449">
        <f>FN259</f>
        <v>0.32000000000000001</v>
      </c>
      <c r="FO260" s="449">
        <f>FO259</f>
        <v>0.20000000000000001</v>
      </c>
      <c r="FP260" s="449">
        <f>FP259</f>
        <v>0.01</v>
      </c>
      <c r="FQ260" s="449">
        <f>FQ259</f>
        <v>0</v>
      </c>
      <c r="FR260" s="467">
        <f>FR259</f>
        <v>0.0001</v>
      </c>
      <c r="FS260" s="449" t="str">
        <f>IF(_tag_month_day!BD250="","",_tag_month_day!BD250/100)</f>
        <v/>
      </c>
      <c r="FT260" s="449" t="str">
        <f>IF(_tag_month_day!BE250="","",_tag_month_day!BE250/100)</f>
        <v/>
      </c>
      <c r="FU260" s="449" t="str">
        <f>IF(_tag_month_day!BF250="","",_tag_month_day!BF250/100)</f>
        <v/>
      </c>
      <c r="FV260" s="449" t="str">
        <f>IF(_tag_month_day!BG250="","",_tag_month_day!BG250/100)</f>
        <v/>
      </c>
      <c r="FW260" s="467" t="str">
        <f>IF(_tag_month_day!BH250="","",_tag_month_day!BH250/100)</f>
        <v/>
      </c>
      <c r="FX260" s="449" t="str">
        <f>IF(_tag_month_day!BI250="","",_tag_month_day!BI250/100)</f>
        <v/>
      </c>
      <c r="FY260" s="449" t="str">
        <f>IF(_tag_month_day!BJ250="","",_tag_month_day!BJ250/100)</f>
        <v/>
      </c>
      <c r="FZ260" s="468" t="str">
        <f>IF(_tag_month_day!BK250="","",_tag_month_day!BK250/100)</f>
        <v/>
      </c>
      <c r="GA260" s="449" t="str">
        <f>IF(_tag_month_day!BL250="","",_tag_month_day!BL250/100)</f>
        <v/>
      </c>
      <c r="GB260" s="467" t="str">
        <f>IF(_tag_month_day!BM250="","",_tag_month_day!BM250/100)</f>
        <v/>
      </c>
      <c r="GC260" s="431" t="str">
        <f>IF(_tag_month_day!BN250="","",_tag_month_day!BN250/100)</f>
        <v/>
      </c>
      <c r="GD260" s="431" t="str">
        <f>IF(_tag_month_day!BO250="","",_tag_month_day!BO250/100)</f>
        <v/>
      </c>
      <c r="GE260" s="431" t="str">
        <f>IF(_tag_month_day!BP250="","",_tag_month_day!BP250/100)</f>
        <v/>
      </c>
      <c r="GF260" s="431" t="str">
        <f>IF(_tag_month_day!BQ250="","",_tag_month_day!BQ250/100)</f>
        <v/>
      </c>
      <c r="GG260" s="431" t="str">
        <f>IF(_tag_month_day!BR250="","",_tag_month_day!BR250/100)</f>
        <v/>
      </c>
      <c r="GH260" s="431" t="str">
        <f>IF(_tag_month_day!BS250="","",_tag_month_day!BS250/100)</f>
        <v/>
      </c>
      <c r="GI260" s="467" t="str">
        <f>IF(_tag_month_day!BT250="","",_tag_month_day!BT250/100)</f>
        <v/>
      </c>
      <c r="GJ260" s="469" t="str">
        <f>IF(_tag_month_day!BU250="","",_tag_month_day!BU250/100)</f>
        <v/>
      </c>
      <c r="GK260" s="470">
        <f>GK259</f>
        <v>0.070000000000000007</v>
      </c>
      <c r="GL260" s="470">
        <f>GL259</f>
        <v>0.029999999999999999</v>
      </c>
      <c r="GM260" s="471" t="str">
        <f>IF(_tag_month_day!BX250="","",_tag_month_day!BX250/100)</f>
        <v/>
      </c>
      <c r="GN260" s="470">
        <f>GN259</f>
        <v>0.070000000000000007</v>
      </c>
      <c r="GO260" s="470">
        <f>GO259</f>
        <v>0.029999999999999999</v>
      </c>
      <c r="GP260" s="470">
        <f>GP259</f>
        <v>0.089999999999999997</v>
      </c>
      <c r="GQ260" s="470">
        <f>GQ259</f>
        <v>0.029999999999999999</v>
      </c>
      <c r="GR260" s="471" t="str">
        <f>IF(_tag_month_day!CA250="","",_tag_month_day!CA250/100)</f>
        <v/>
      </c>
      <c r="GS260" s="472">
        <f>GS259</f>
        <v>0.95299999999999996</v>
      </c>
      <c r="GT260" s="472">
        <f>GT259</f>
        <v>0.55000000000000004</v>
      </c>
      <c r="GU260" s="472">
        <f>GU259</f>
        <v>0.55000000000000004</v>
      </c>
      <c r="GV260" s="472">
        <f>GV259</f>
        <v>0.55000000000000004</v>
      </c>
      <c r="GW260" s="472">
        <f>GW259</f>
        <v>0.5</v>
      </c>
      <c r="GX260" s="472">
        <f>GX259</f>
        <v>0.93500000000000005</v>
      </c>
      <c r="GY260" s="472">
        <f>GY259</f>
        <v>0.14999999999999999</v>
      </c>
      <c r="GZ260" s="472">
        <f>GZ259</f>
        <v>1</v>
      </c>
      <c r="HA260" s="474">
        <f>HA259</f>
        <v>0.047</v>
      </c>
      <c r="HB260" s="474">
        <f>HB259</f>
        <v>0.45000000000000001</v>
      </c>
      <c r="HC260" s="474">
        <f>HC259</f>
        <v>0.45000000000000001</v>
      </c>
      <c r="HD260" s="474">
        <f>HD259</f>
        <v>0.45000000000000001</v>
      </c>
      <c r="HE260" s="474">
        <f>HE259</f>
        <v>0.5</v>
      </c>
      <c r="HF260" s="474">
        <f>HF259</f>
        <v>0.065000000000000002</v>
      </c>
      <c r="HG260" s="474">
        <f>HG259</f>
        <v>0.84999999999999998</v>
      </c>
      <c r="HH260" s="474">
        <f>HH259</f>
        <v>0</v>
      </c>
      <c r="HI260" s="10" t="e">
        <f>IF(BZ260&lt;&gt;"",CK260-BV260,0)</f>
        <v>#VALUE!</v>
      </c>
      <c r="HJ260" s="10" t="e">
        <f>IF(AJ260&gt;0,AH260-AJ260,0)</f>
        <v>#VALUE!</v>
      </c>
      <c r="HK260" s="466">
        <f>HK259</f>
        <v>0.84999999999999998</v>
      </c>
      <c r="HL260" s="424">
        <f>HL259</f>
        <v>550000</v>
      </c>
      <c r="HM260" s="424">
        <f>HM259</f>
        <v>480000</v>
      </c>
      <c r="HN260" s="465" t="e">
        <f>(DJ260*EZ260+DK260*FH260+DL260*FM260+DM260*FR260+DN260*FW260+DO260*GB260+DS260*GI260+DP260*GM260+DR260*GR260)*1000*2</f>
        <v>#VALUE!</v>
      </c>
      <c r="HO260" s="465" t="e">
        <f>HN260*HK260*$HO$2/HL260*1000000</f>
        <v>#VALUE!</v>
      </c>
      <c r="HP260" s="465" t="e">
        <f>HN260*HK260*$HP$2/HM260*1000000</f>
        <v>#VALUE!</v>
      </c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</row>
    <row customFormat="1" r="261" s="0">
      <c r="A261" s="420">
        <v>250</v>
      </c>
      <c r="B261" s="421">
        <f ca="1">IF(D261=D260,B260,IF(D261="夜班",B260+1,B260))</f>
        <v>43596</v>
      </c>
      <c r="C261" s="422">
        <f>C260</f>
        <v>0.041666666666666699</v>
      </c>
      <c r="D261" s="10" t="str">
        <f ca="1">IF(HOUR(G261)&lt;8,"夜班",IF(HOUR(G261)&lt;16,"白班",IF(HOUR(G261)&lt;24,"中班",0)))</f>
        <v>白班</v>
      </c>
      <c r="E261" s="10" t="e">
        <f ca="1">IF(F261=1,"甲",IF(F261=2,"乙",IF(F261=3,"丙",IF(F261=4,"丁",""))))</f>
        <v>#REF!</v>
      </c>
      <c r="F261" s="10" t="e">
        <f ca="1">SUMPRODUCT((成本日报!$A$3:$A$95=计划!B261)*(成本日报!$B$3:$B$95=计划!$D261),成本日报!$C$3:$C$95)</f>
        <v>#REF!</v>
      </c>
      <c r="G261" s="423">
        <f ca="1">G260+C260</f>
        <v>43596.374999999396</v>
      </c>
      <c r="H261" s="423">
        <f ca="1">$G261+$C261/60*10+$C261*0</f>
        <v>43596.381944443841</v>
      </c>
      <c r="I261" s="423">
        <f ca="1">$G261+$C261/60*18+$C261*0</f>
        <v>43596.387499999393</v>
      </c>
      <c r="J261" s="423">
        <f ca="1">$G261+$C261/60*0+$C261*1</f>
        <v>43596.41666666606</v>
      </c>
      <c r="K261" s="423">
        <f ca="1">$G261+$C261/60*30+$C261*2</f>
        <v>43596.479166666068</v>
      </c>
      <c r="L261" s="423">
        <f ca="1">$G261+$C261/60*0+$C261*3</f>
        <v>43596.499999999396</v>
      </c>
      <c r="M261" s="424" t="str">
        <f>IF(_tag_month_day!A251="","",_tag_month_day!A251)</f>
        <v/>
      </c>
      <c r="N261" s="424" t="str">
        <f>IF(_tag_month_day!B251="","",_tag_month_day!B251)</f>
        <v/>
      </c>
      <c r="O261" s="425" t="e">
        <f>IF(M261+N261=0,"",M261+N261)</f>
        <v>#VALUE!</v>
      </c>
      <c r="P261" s="424" t="str">
        <f>IF(_tag_month_day!C251="","",_tag_month_day!C251)</f>
        <v/>
      </c>
      <c r="Q261" s="424" t="str">
        <f>IF(_tag_month_day!D251="","",_tag_month_day!D251)</f>
        <v/>
      </c>
      <c r="R261" s="426" t="str">
        <f>IF(_tag_month_day!CB251="","",_tag_month_day!CB251/100)</f>
        <v/>
      </c>
      <c r="S261" s="427" t="str">
        <f>IF(_tag_month_day!E251="","",_tag_month_day!E251)</f>
        <v/>
      </c>
      <c r="T261" s="427" t="str">
        <f>IF(_tag_month_day!F251="","",_tag_month_day!F251)</f>
        <v/>
      </c>
      <c r="U261" s="428" t="e">
        <f>S261+T261</f>
        <v>#VALUE!</v>
      </c>
      <c r="V261" s="429" t="e">
        <f>U261/AJ261</f>
        <v>#VALUE!</v>
      </c>
      <c r="W261" s="430" t="str">
        <f>IF(_jhy_month_day!A251="","",_jhy_month_day!A251)</f>
        <v/>
      </c>
      <c r="X261" s="431" t="str">
        <f>IF(_jhy_month_day!B251="","",_jhy_month_day!B251/100)</f>
        <v/>
      </c>
      <c r="Y261" s="431" t="str">
        <f>IF(_jhy_month_day!C251="","",_jhy_month_day!C251/100)</f>
        <v/>
      </c>
      <c r="Z261" s="432">
        <f>Z257+1</f>
        <v>63</v>
      </c>
      <c r="AA261" s="433" t="str">
        <f>IF(_tag_month_day!G251="","",_tag_month_day!G251/100)</f>
        <v/>
      </c>
      <c r="AB261" s="433" t="str">
        <f>IF(_tag_month_day!H251="","",_tag_month_day!H251/100)</f>
        <v/>
      </c>
      <c r="AC261" s="434">
        <f>IF(X261="",AC260,BK261*($AV260*X261+$AW260*FD260+$AX260*FI260+$AY260*FN260+$AZ260*FS260+$BA260*FX260+$BG260*GE260)/(AV260*Y261+AX260*FK260+AW260*FF260+AY260*FP260+AZ260*FU260+BA260*FZ260+BG260*GG260+BB260*GK260+BC260*GN260+BD260*GP260))</f>
        <v>1.59963432013121</v>
      </c>
      <c r="AD261" s="435" t="str">
        <f>IF(AC261=AC260,"",AC261-AC260)</f>
        <v/>
      </c>
      <c r="AE261" s="436" t="str">
        <f>IF(1-AF261=0,"",(1-AF261))</f>
        <v/>
      </c>
      <c r="AF261" s="437">
        <v>1</v>
      </c>
      <c r="AG261" s="10" t="str">
        <f>AG260</f>
        <v>8B4</v>
      </c>
      <c r="AH261" s="438" t="str">
        <f>AH260</f>
        <v/>
      </c>
      <c r="AI261" s="424" t="e">
        <f>IF(ROUND(AJ261-AJ260,1)=0,"",AJ261-AJ260)</f>
        <v>#VALUE!</v>
      </c>
      <c r="AJ261" s="10" t="str">
        <f>IF(_tag_month_day!I251="","",_tag_month_day!I251)</f>
        <v/>
      </c>
      <c r="AK261" s="440" t="s">
        <v>444</v>
      </c>
      <c r="AL261" s="440" t="s">
        <v>477</v>
      </c>
      <c r="AM261" s="440" t="s">
        <v>433</v>
      </c>
      <c r="AN261" s="441">
        <f>AN260</f>
        <v>2</v>
      </c>
      <c r="AO261" s="441">
        <f>AO260</f>
        <v>8</v>
      </c>
      <c r="AP261" s="442" t="e">
        <f>(IF(AN261=0,AS260,AS260*(1+AO261/AN261)/(AR261+AO261/AN261)))+AT261</f>
        <v>#VALUE!</v>
      </c>
      <c r="AQ261" s="443" t="str">
        <f>IF(_tag_month_day!J251="","",_tag_month_day!J251/100)</f>
        <v/>
      </c>
      <c r="AR261" s="444">
        <f>AR260</f>
        <v>1.3</v>
      </c>
      <c r="AS261" s="445" t="e">
        <f>AQ261*(AN261*AR261+AO261)/(AN261+AO261)</f>
        <v>#VALUE!</v>
      </c>
      <c r="AT261" s="445" t="e">
        <f>(SUM(BE261:BF261)-SUM(BE260:BF260))*0.05</f>
        <v>#VALUE!</v>
      </c>
      <c r="AU261" s="446" t="str">
        <f>IF(_tag_month_day!CC251="","",IF(_tag_month_day!CC251&gt;0,_tag_month_day!CD251,_tag_month_day!CE251))</f>
        <v/>
      </c>
      <c r="AV261" s="447" t="str">
        <f>IF(_tag_month_day!L251="","",_tag_month_day!L251/100)</f>
        <v/>
      </c>
      <c r="AW261" s="431">
        <f>AW260</f>
        <v>0</v>
      </c>
      <c r="AX261" s="431">
        <f>AX260</f>
        <v>0</v>
      </c>
      <c r="AY261" s="431" t="str">
        <f>IF(_tag_month_day!M251="","",_tag_month_day!M251/100)</f>
        <v/>
      </c>
      <c r="AZ261" s="431" t="str">
        <f>IF(_tag_month_day!N251="","",_tag_month_day!N251/100)</f>
        <v/>
      </c>
      <c r="BA261" s="431" t="str">
        <f>IF(_tag_month_day!O251="","",_tag_month_day!O251/100)</f>
        <v/>
      </c>
      <c r="BB261" s="448" t="str">
        <f>IF(_tag_month_day!P251="","",_tag_month_day!P251/100)</f>
        <v/>
      </c>
      <c r="BC261" s="448">
        <f>BC260</f>
        <v>0</v>
      </c>
      <c r="BD261" s="448" t="str">
        <f>IF(_tag_month_day!Q251="","",_tag_month_day!Q251/100)</f>
        <v/>
      </c>
      <c r="BE261" s="449" t="str">
        <f>IF(_tag_month_day!R251="","",_tag_month_day!R251/100)</f>
        <v/>
      </c>
      <c r="BF261" s="388" t="e">
        <f>(AU261*(100+BE261*100))/(AJ261-AU261)/100</f>
        <v>#VALUE!</v>
      </c>
      <c r="BG261" s="450" t="e">
        <f>BE261+BF261</f>
        <v>#VALUE!</v>
      </c>
      <c r="BH261" s="451" t="e">
        <f>SUM(AV261:BF261)</f>
        <v>#VALUE!</v>
      </c>
      <c r="BI261" s="452" t="e">
        <f>IF(CX261=0,BI260,(DK261*查询!$R$5+DL261*查询!$Q$5+DM261*查询!$N$5+DN261*查询!$O$5+DO261*查询!$P$5)*AF261/CX261)</f>
        <v>#VALUE!</v>
      </c>
      <c r="BJ261" s="452" t="e">
        <f>IF(CX261=0,BJ260,(DP261*查询!$S$5+DQ261*查询!$T$5+DR261*查询!$U$5)*AF261/CX261)</f>
        <v>#VALUE!</v>
      </c>
      <c r="BK261" s="452">
        <f>BK260</f>
        <v>1</v>
      </c>
      <c r="BL261" s="453" t="e">
        <f>SUMPRODUCT((AV261:BA261)*(GS261:GX261))/((GS261:GX261)+SUM(BB261:BD261)*GY261+BG261*GZ261)</f>
        <v>#VALUE!</v>
      </c>
      <c r="BM261" s="453" t="e">
        <f>BK261*($AV261*FB261+$AW261*FD261+$AX261*FI261+$AY261*FN261+$AZ261*FS261+$BA261*FX261+$BG261*GE261)/(AV261*EY261+AX261*FK261+AW261*FF261+AY261*FP261+AZ261*FU261+BA261*FZ261+BG261*GG261+BB261*GK261+BC261*GN261+BD261*GP261)</f>
        <v>#VALUE!</v>
      </c>
      <c r="BN261" s="453" t="e">
        <f>($AV261*FC261+$AX261*FJ261+$AW261*FE261+$AY261*FO261+$AZ261*FT261+$BA261*FY261+$BG261*GF261)/($AV261*FA261+BG261*GH261+BB261*GL261+BC261*GO261+BD261*GQ261+BA261*GA261)</f>
        <v>#VALUE!</v>
      </c>
      <c r="BO261" s="454" t="e">
        <f>SUMPRODUCT(AV261:BA261*GS261:GX261)/(GS261:GX261+(BB261+BC261+BD261)*GY261+BG261)</f>
        <v>#VALUE!</v>
      </c>
      <c r="BP261" s="454" t="e">
        <f>SUMPRODUCT(AV261:BA261*GS261:GX261)/(GS261:GX261+(BB261+BC261+BD261)*GY261+BG261)</f>
        <v>#VALUE!</v>
      </c>
      <c r="BQ261" s="454" t="e">
        <f>SUMPRODUCT(AV261:BA261*GS261:GX261)/(GS261:GX261+(BB261+BC261+BD261)*GY261+BG261)</f>
        <v>#VALUE!</v>
      </c>
      <c r="BR261" s="453" t="str">
        <f>IF(_tag_month_day!T251="","",_tag_month_day!T251)</f>
        <v/>
      </c>
      <c r="BS261" s="453" t="str">
        <f>IF(_tag_month_day!U251="","",_tag_month_day!U251)</f>
        <v/>
      </c>
      <c r="BT261" s="455" t="str">
        <f>IF(CK261="","",IF((CK261&gt;=BV261-0.12)*(CK261&lt;=BV261+0.12),"合格","不合格"))</f>
        <v/>
      </c>
      <c r="BU261" s="456" t="str">
        <f>IF(_tag_month_day!V251="","",_tag_month_day!V251)</f>
        <v/>
      </c>
      <c r="BV261" s="457" t="str">
        <f>IF(_tag_month_day!W251="","",_tag_month_day!W251)</f>
        <v/>
      </c>
      <c r="BW261" s="458" t="str">
        <f>IF(_tag_month_day!X251="","",_tag_month_day!X251)</f>
        <v/>
      </c>
      <c r="BX261" s="458" t="str">
        <f>IF(_tag_month_day!Y251="","",_tag_month_day!Y251)</f>
        <v/>
      </c>
      <c r="BY261" s="459">
        <f ca="1">L261</f>
        <v>43596.499999999396</v>
      </c>
      <c r="BZ261" s="460"/>
      <c r="CA261" s="461"/>
      <c r="CB261" s="424" t="str">
        <f>IF(_tag_month_day!Z251="","",_tag_month_day!Z251)</f>
        <v/>
      </c>
      <c r="CC261" s="424" t="str">
        <f>IF(_tag_month_day!AA251="","",_tag_month_day!AA251)</f>
        <v/>
      </c>
      <c r="CD261" s="424" t="str">
        <f>IF(_tag_month_day!AB251="","",_tag_month_day!AB251)</f>
        <v/>
      </c>
      <c r="CE261" s="424" t="str">
        <f>IF(_tag_month_day!AC251="","",_tag_month_day!AC251)</f>
        <v/>
      </c>
      <c r="CF261" s="424" t="str">
        <f>IF(_tag_month_day!AD251="","",_tag_month_day!AD251)</f>
        <v/>
      </c>
      <c r="CG261" s="424" t="str">
        <f>IF(_tag_month_day!AE251="","",_tag_month_day!AE251)</f>
        <v/>
      </c>
      <c r="CH261" s="424" t="str">
        <f>IF(_tag_month_day!AF251="","",_tag_month_day!AF251)</f>
        <v/>
      </c>
      <c r="CI261" s="424" t="str">
        <f>IF(_tag_month_day!AG251="","",_tag_month_day!AG251)</f>
        <v/>
      </c>
      <c r="CJ261" s="424" t="str">
        <f>IF(_tag_month_day!AH251="","",_tag_month_day!AH251)</f>
        <v/>
      </c>
      <c r="CK261" s="424" t="str">
        <f>IF(_tag_month_day!AI251="","",_tag_month_day!AI251)</f>
        <v/>
      </c>
      <c r="CL261" s="4" t="str">
        <f>IF(_tag_month_day!AJ251="","",_tag_month_day!AJ251)</f>
        <v/>
      </c>
      <c r="CM261" s="4" t="str">
        <f>IF(_tag_month_day!AK251="","",_tag_month_day!AK251)</f>
        <v/>
      </c>
      <c r="CN261" s="4" t="str">
        <f>IF(_tag_month_day!AL251="","",_tag_month_day!AL251)</f>
        <v/>
      </c>
      <c r="CO261" s="4" t="str">
        <f>IF(_tag_month_day!AM251="","",_tag_month_day!AM251)</f>
        <v/>
      </c>
      <c r="CP261" s="4" t="str">
        <f>IF(_tag_month_day!AN251="","",_tag_month_day!AN251)</f>
        <v/>
      </c>
      <c r="CQ261" s="4" t="str">
        <f>IF(_tag_month_day!AO251="","",_tag_month_day!AO251)</f>
        <v/>
      </c>
      <c r="CR261" s="462" t="str">
        <f>IF(_tag_month_day!AP251="","",_tag_month_day!AP251)</f>
        <v/>
      </c>
      <c r="CS261" s="463" t="str">
        <f>IF(_tag_month_day!AQ251="","",_tag_month_day!AQ251)</f>
        <v/>
      </c>
      <c r="CT261" s="4" t="str">
        <f>IF(_tag_month_day!AR251="","",_tag_month_day!AR251)</f>
        <v/>
      </c>
      <c r="CU261" s="464" t="e">
        <f>DU261/AJ261</f>
        <v>#VALUE!</v>
      </c>
      <c r="CV261" s="451" t="e">
        <f>BG261/BH261</f>
        <v>#VALUE!</v>
      </c>
      <c r="CW261" s="465" t="e">
        <f>AJ261*(1-CV261)*CU261*AF261</f>
        <v>#VALUE!</v>
      </c>
      <c r="CX261" s="465" t="e">
        <f>CW261*94%</f>
        <v>#VALUE!</v>
      </c>
      <c r="CY261" s="466" t="e">
        <f>IF(CX261=0,0,DS261/(DS261+CX261))</f>
        <v>#VALUE!</v>
      </c>
      <c r="CZ261" s="465" t="e">
        <f>$AJ261*EF261</f>
        <v>#VALUE!</v>
      </c>
      <c r="DA261" s="465" t="e">
        <f>$AJ261*EG261</f>
        <v>#VALUE!</v>
      </c>
      <c r="DB261" s="465" t="e">
        <f>$AJ261*EH261</f>
        <v>#VALUE!</v>
      </c>
      <c r="DC261" s="465" t="e">
        <f>$AJ261*EI261</f>
        <v>#VALUE!</v>
      </c>
      <c r="DD261" s="465" t="e">
        <f>$AJ261*EJ261</f>
        <v>#VALUE!</v>
      </c>
      <c r="DE261" s="465" t="e">
        <f>$AJ261*EK261</f>
        <v>#VALUE!</v>
      </c>
      <c r="DF261" s="465" t="e">
        <f>$AJ261*EL261</f>
        <v>#VALUE!</v>
      </c>
      <c r="DG261" s="465" t="e">
        <f>$AJ261*EM261</f>
        <v>#VALUE!</v>
      </c>
      <c r="DH261" s="465" t="e">
        <f>$AJ261*EN261</f>
        <v>#VALUE!</v>
      </c>
      <c r="DI261" s="465" t="e">
        <f>$AJ261*EO261</f>
        <v>#VALUE!</v>
      </c>
      <c r="DJ261" s="465" t="e">
        <f>CZ261*(1-EP261)</f>
        <v>#VALUE!</v>
      </c>
      <c r="DK261" s="465" t="e">
        <f>DA261*(1-ER261)</f>
        <v>#VALUE!</v>
      </c>
      <c r="DL261" s="465" t="e">
        <f>DB261*(1-EQ261)</f>
        <v>#VALUE!</v>
      </c>
      <c r="DM261" s="465" t="e">
        <f>DC261*(1-ES261)</f>
        <v>#VALUE!</v>
      </c>
      <c r="DN261" s="465" t="e">
        <f>DD261*(1-ET261)</f>
        <v>#VALUE!</v>
      </c>
      <c r="DO261" s="465" t="e">
        <f>DE261</f>
        <v>#VALUE!</v>
      </c>
      <c r="DP261" s="465" t="e">
        <f>DF261*(1-EU261)</f>
        <v>#VALUE!</v>
      </c>
      <c r="DQ261" s="465" t="e">
        <f>DG261*(1-EV261)</f>
        <v>#VALUE!</v>
      </c>
      <c r="DR261" s="465" t="e">
        <f>DH261*(1-EW261)</f>
        <v>#VALUE!</v>
      </c>
      <c r="DS261" s="465" t="e">
        <f>DI261</f>
        <v>#VALUE!</v>
      </c>
      <c r="DT261" s="465" t="e">
        <f>SUM(DJ261:DS261)</f>
        <v>#VALUE!</v>
      </c>
      <c r="DU261" s="465" t="e">
        <f>(GS261:GX261)+(DP261+DQ261+DR261)*GY261+DS261</f>
        <v>#VALUE!</v>
      </c>
      <c r="DV261" s="451" t="e">
        <f>AV261/$BH261/(1-EP261)</f>
        <v>#VALUE!</v>
      </c>
      <c r="DW261" s="451" t="e">
        <f>AW261/$BH261/(1-ER261)</f>
        <v>#VALUE!</v>
      </c>
      <c r="DX261" s="451" t="e">
        <f>AX261/$BH261/(1-EQ261)</f>
        <v>#VALUE!</v>
      </c>
      <c r="DY261" s="451" t="e">
        <f>AY261/$BH261/(1-ES261)</f>
        <v>#VALUE!</v>
      </c>
      <c r="DZ261" s="451" t="e">
        <f>AZ261/$BH261/(1-ET261)</f>
        <v>#VALUE!</v>
      </c>
      <c r="EA261" s="451" t="e">
        <f>BA261/$BH261/(1-AX261)</f>
        <v>#VALUE!</v>
      </c>
      <c r="EB261" s="451" t="e">
        <f>BB261/$BH261/(1-EU261)</f>
        <v>#VALUE!</v>
      </c>
      <c r="EC261" s="451" t="e">
        <f>BC261/$BH261/(1-EV261)</f>
        <v>#VALUE!</v>
      </c>
      <c r="ED261" s="451" t="e">
        <f>BD261/$BH261/(1-EW261)</f>
        <v>#VALUE!</v>
      </c>
      <c r="EE261" s="451" t="e">
        <f>BG261/BH261</f>
        <v>#VALUE!</v>
      </c>
      <c r="EF261" s="451" t="e">
        <f>DV261/SUM($DV261:$EE261)</f>
        <v>#VALUE!</v>
      </c>
      <c r="EG261" s="451" t="e">
        <f>DW261/SUM($DV261:$EE261)</f>
        <v>#VALUE!</v>
      </c>
      <c r="EH261" s="451" t="e">
        <f>DX261/SUM($DV261:$EE261)</f>
        <v>#VALUE!</v>
      </c>
      <c r="EI261" s="451" t="e">
        <f>DY261/SUM($DV261:$EE261)</f>
        <v>#VALUE!</v>
      </c>
      <c r="EJ261" s="451" t="e">
        <f>DZ261/SUM($DV261:$EE261)</f>
        <v>#VALUE!</v>
      </c>
      <c r="EK261" s="451" t="e">
        <f>EA261/SUM($DV261:$EE261)</f>
        <v>#VALUE!</v>
      </c>
      <c r="EL261" s="451" t="e">
        <f>EB261/SUM($DV261:$EE261)</f>
        <v>#VALUE!</v>
      </c>
      <c r="EM261" s="451" t="e">
        <f>EC261/SUM($DV261:$EE261)</f>
        <v>#VALUE!</v>
      </c>
      <c r="EN261" s="451" t="e">
        <f>ED261/SUM($DV261:$EE261)</f>
        <v>#VALUE!</v>
      </c>
      <c r="EO261" s="451" t="e">
        <f>EE261/SUM($DV261:$EE261)</f>
        <v>#VALUE!</v>
      </c>
      <c r="EP261" s="450">
        <f>EP260</f>
        <v>0.080000000000000002</v>
      </c>
      <c r="EQ261" s="450">
        <f>EQ260</f>
        <v>0.014999999999999999</v>
      </c>
      <c r="ER261" s="450">
        <f>ER260</f>
        <v>0.014999999999999999</v>
      </c>
      <c r="ES261" s="450">
        <f>ES260</f>
        <v>0.014999999999999999</v>
      </c>
      <c r="ET261" s="450">
        <f>ET260</f>
        <v>0.014999999999999999</v>
      </c>
      <c r="EU261" s="450">
        <f>EU260</f>
        <v>0.089999999999999997</v>
      </c>
      <c r="EV261" s="450">
        <f>EV260</f>
        <v>0.089999999999999997</v>
      </c>
      <c r="EW261" s="450">
        <f>EW260</f>
        <v>0.089999999999999997</v>
      </c>
      <c r="EX261" s="431" t="str">
        <f>IF(_tag_month_day!AS251="","",_tag_month_day!AS251/100)</f>
        <v/>
      </c>
      <c r="EY261" s="431" t="str">
        <f>IF(_tag_month_day!AT251="","",_tag_month_day!AT251/100)</f>
        <v/>
      </c>
      <c r="EZ261" s="431" t="str">
        <f>IF(_tag_month_day!AU251="","",_tag_month_day!AU251/100)</f>
        <v/>
      </c>
      <c r="FA261" s="431" t="str">
        <f>IF(_tag_month_day!AV251="","",_tag_month_day!AV251/100)</f>
        <v/>
      </c>
      <c r="FB261" s="431" t="str">
        <f>IF(_tag_month_day!AW251="","",_tag_month_day!AW251/100)</f>
        <v/>
      </c>
      <c r="FC261" s="431" t="str">
        <f>IF(_tag_month_day!AX251="","",_tag_month_day!AX251/100)</f>
        <v/>
      </c>
      <c r="FD261" s="449" t="str">
        <f>IF(_tag_month_day!AY251="","",_tag_month_day!AY251/100)</f>
        <v/>
      </c>
      <c r="FE261" s="449" t="str">
        <f>IF(_tag_month_day!AZ251="","",_tag_month_day!AZ251/100)</f>
        <v/>
      </c>
      <c r="FF261" s="449" t="str">
        <f>IF(_tag_month_day!BA251="","",_tag_month_day!BA251/100)</f>
        <v/>
      </c>
      <c r="FG261" s="449" t="str">
        <f>IF(_tag_month_day!BB251="","",_tag_month_day!BB251/100)</f>
        <v/>
      </c>
      <c r="FH261" s="467" t="str">
        <f>IF(_tag_month_day!BC251="","",_tag_month_day!BC251/100)</f>
        <v/>
      </c>
      <c r="FI261" s="449">
        <f>FI260</f>
        <v>0.40999999999999998</v>
      </c>
      <c r="FJ261" s="449">
        <f>FJ260</f>
        <v>0.11</v>
      </c>
      <c r="FK261" s="449">
        <f>FK260</f>
        <v>0.014999999999999999</v>
      </c>
      <c r="FL261" s="449">
        <f>FL260</f>
        <v>0</v>
      </c>
      <c r="FM261" s="467">
        <f>FM260</f>
        <v>0.0001</v>
      </c>
      <c r="FN261" s="449">
        <f>FN260</f>
        <v>0.32000000000000001</v>
      </c>
      <c r="FO261" s="449">
        <f>FO260</f>
        <v>0.20000000000000001</v>
      </c>
      <c r="FP261" s="449">
        <f>FP260</f>
        <v>0.01</v>
      </c>
      <c r="FQ261" s="449">
        <f>FQ260</f>
        <v>0</v>
      </c>
      <c r="FR261" s="467">
        <f>FR260</f>
        <v>0.0001</v>
      </c>
      <c r="FS261" s="449" t="str">
        <f>IF(_tag_month_day!BD251="","",_tag_month_day!BD251/100)</f>
        <v/>
      </c>
      <c r="FT261" s="449" t="str">
        <f>IF(_tag_month_day!BE251="","",_tag_month_day!BE251/100)</f>
        <v/>
      </c>
      <c r="FU261" s="449" t="str">
        <f>IF(_tag_month_day!BF251="","",_tag_month_day!BF251/100)</f>
        <v/>
      </c>
      <c r="FV261" s="449" t="str">
        <f>IF(_tag_month_day!BG251="","",_tag_month_day!BG251/100)</f>
        <v/>
      </c>
      <c r="FW261" s="467" t="str">
        <f>IF(_tag_month_day!BH251="","",_tag_month_day!BH251/100)</f>
        <v/>
      </c>
      <c r="FX261" s="449" t="str">
        <f>IF(_tag_month_day!BI251="","",_tag_month_day!BI251/100)</f>
        <v/>
      </c>
      <c r="FY261" s="449" t="str">
        <f>IF(_tag_month_day!BJ251="","",_tag_month_day!BJ251/100)</f>
        <v/>
      </c>
      <c r="FZ261" s="468" t="str">
        <f>IF(_tag_month_day!BK251="","",_tag_month_day!BK251/100)</f>
        <v/>
      </c>
      <c r="GA261" s="449" t="str">
        <f>IF(_tag_month_day!BL251="","",_tag_month_day!BL251/100)</f>
        <v/>
      </c>
      <c r="GB261" s="467" t="str">
        <f>IF(_tag_month_day!BM251="","",_tag_month_day!BM251/100)</f>
        <v/>
      </c>
      <c r="GC261" s="431" t="str">
        <f>IF(_tag_month_day!BN251="","",_tag_month_day!BN251/100)</f>
        <v/>
      </c>
      <c r="GD261" s="431" t="str">
        <f>IF(_tag_month_day!BO251="","",_tag_month_day!BO251/100)</f>
        <v/>
      </c>
      <c r="GE261" s="431" t="str">
        <f>IF(_tag_month_day!BP251="","",_tag_month_day!BP251/100)</f>
        <v/>
      </c>
      <c r="GF261" s="431" t="str">
        <f>IF(_tag_month_day!BQ251="","",_tag_month_day!BQ251/100)</f>
        <v/>
      </c>
      <c r="GG261" s="431" t="str">
        <f>IF(_tag_month_day!BR251="","",_tag_month_day!BR251/100)</f>
        <v/>
      </c>
      <c r="GH261" s="431" t="str">
        <f>IF(_tag_month_day!BS251="","",_tag_month_day!BS251/100)</f>
        <v/>
      </c>
      <c r="GI261" s="467" t="str">
        <f>IF(_tag_month_day!BT251="","",_tag_month_day!BT251/100)</f>
        <v/>
      </c>
      <c r="GJ261" s="469" t="str">
        <f>IF(_tag_month_day!BU251="","",_tag_month_day!BU251/100)</f>
        <v/>
      </c>
      <c r="GK261" s="470">
        <f>GK260</f>
        <v>0.070000000000000007</v>
      </c>
      <c r="GL261" s="470">
        <f>GL260</f>
        <v>0.029999999999999999</v>
      </c>
      <c r="GM261" s="471" t="str">
        <f>IF(_tag_month_day!BX251="","",_tag_month_day!BX251/100)</f>
        <v/>
      </c>
      <c r="GN261" s="470">
        <f>GN260</f>
        <v>0.070000000000000007</v>
      </c>
      <c r="GO261" s="470">
        <f>GO260</f>
        <v>0.029999999999999999</v>
      </c>
      <c r="GP261" s="470">
        <f>GP260</f>
        <v>0.089999999999999997</v>
      </c>
      <c r="GQ261" s="470">
        <f>GQ260</f>
        <v>0.029999999999999999</v>
      </c>
      <c r="GR261" s="471" t="str">
        <f>IF(_tag_month_day!CA251="","",_tag_month_day!CA251/100)</f>
        <v/>
      </c>
      <c r="GS261" s="472">
        <f>GS260</f>
        <v>0.95299999999999996</v>
      </c>
      <c r="GT261" s="472">
        <f>GT260</f>
        <v>0.55000000000000004</v>
      </c>
      <c r="GU261" s="472">
        <f>GU260</f>
        <v>0.55000000000000004</v>
      </c>
      <c r="GV261" s="472">
        <f>GV260</f>
        <v>0.55000000000000004</v>
      </c>
      <c r="GW261" s="472">
        <f>GW260</f>
        <v>0.5</v>
      </c>
      <c r="GX261" s="472">
        <f>GX260</f>
        <v>0.93500000000000005</v>
      </c>
      <c r="GY261" s="472">
        <f>GY260</f>
        <v>0.14999999999999999</v>
      </c>
      <c r="GZ261" s="472">
        <f>GZ260</f>
        <v>1</v>
      </c>
      <c r="HA261" s="474">
        <f>HA260</f>
        <v>0.047</v>
      </c>
      <c r="HB261" s="474">
        <f>HB260</f>
        <v>0.45000000000000001</v>
      </c>
      <c r="HC261" s="474">
        <f>HC260</f>
        <v>0.45000000000000001</v>
      </c>
      <c r="HD261" s="474">
        <f>HD260</f>
        <v>0.45000000000000001</v>
      </c>
      <c r="HE261" s="474">
        <f>HE260</f>
        <v>0.5</v>
      </c>
      <c r="HF261" s="474">
        <f>HF260</f>
        <v>0.065000000000000002</v>
      </c>
      <c r="HG261" s="474">
        <f>HG260</f>
        <v>0.84999999999999998</v>
      </c>
      <c r="HH261" s="474">
        <f>HH260</f>
        <v>0</v>
      </c>
      <c r="HI261" s="10">
        <f>IF(BZ261&lt;&gt;"",CK261-BV261,0)</f>
        <v>0</v>
      </c>
      <c r="HJ261" s="10" t="e">
        <f>IF(AJ261&gt;0,AH261-AJ261,0)</f>
        <v>#VALUE!</v>
      </c>
      <c r="HK261" s="466">
        <f>HK260</f>
        <v>0.84999999999999998</v>
      </c>
      <c r="HL261" s="424">
        <f>HL260</f>
        <v>550000</v>
      </c>
      <c r="HM261" s="424">
        <f>HM260</f>
        <v>480000</v>
      </c>
      <c r="HN261" s="465" t="e">
        <f>(DJ261*EZ261+DK261*FH261+DL261*FM261+DM261*FR261+DN261*FW261+DO261*GB261+DS261*GI261+DP261*GM261+DR261*GR261)*1000*2</f>
        <v>#VALUE!</v>
      </c>
      <c r="HO261" s="465" t="e">
        <f>HN261*HK261*$HO$2/HL261*1000000</f>
        <v>#VALUE!</v>
      </c>
      <c r="HP261" s="465" t="e">
        <f>HN261*HK261*$HP$2/HM261*1000000</f>
        <v>#VALUE!</v>
      </c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</row>
    <row customFormat="1" r="262" s="0">
      <c r="A262" s="420">
        <v>251</v>
      </c>
      <c r="B262" s="421">
        <f ca="1">IF(D262=D261,B261,IF(D262="夜班",B261+1,B261))</f>
        <v>43596</v>
      </c>
      <c r="C262" s="422">
        <f>C261</f>
        <v>0.041666666666666699</v>
      </c>
      <c r="D262" s="10" t="str">
        <f ca="1">IF(HOUR(G262)&lt;8,"夜班",IF(HOUR(G262)&lt;16,"白班",IF(HOUR(G262)&lt;24,"中班",0)))</f>
        <v>白班</v>
      </c>
      <c r="E262" s="10" t="e">
        <f ca="1">IF(F262=1,"甲",IF(F262=2,"乙",IF(F262=3,"丙",IF(F262=4,"丁",""))))</f>
        <v>#REF!</v>
      </c>
      <c r="F262" s="10" t="e">
        <f ca="1">SUMPRODUCT((成本日报!$A$3:$A$95=计划!B262)*(成本日报!$B$3:$B$95=计划!$D262),成本日报!$C$3:$C$95)</f>
        <v>#REF!</v>
      </c>
      <c r="G262" s="423">
        <f ca="1">G261+C261</f>
        <v>43596.41666666606</v>
      </c>
      <c r="H262" s="423">
        <f ca="1">$G262+$C262/60*10+$C262*0</f>
        <v>43596.423611110506</v>
      </c>
      <c r="I262" s="423">
        <f ca="1">$G262+$C262/60*18+$C262*0</f>
        <v>43596.429166666057</v>
      </c>
      <c r="J262" s="423">
        <f ca="1">$G262+$C262/60*0+$C262*1</f>
        <v>43596.458333332725</v>
      </c>
      <c r="K262" s="423">
        <f ca="1">$G262+$C262/60*30+$C262*2</f>
        <v>43596.520833332732</v>
      </c>
      <c r="L262" s="423">
        <f ca="1">$G262+$C262/60*0+$C262*3</f>
        <v>43596.54166666606</v>
      </c>
      <c r="M262" s="424" t="str">
        <f>IF(_tag_month_day!A252="","",_tag_month_day!A252)</f>
        <v/>
      </c>
      <c r="N262" s="424" t="str">
        <f>IF(_tag_month_day!B252="","",_tag_month_day!B252)</f>
        <v/>
      </c>
      <c r="O262" s="425" t="e">
        <f>IF(M262+N262=0,"",M262+N262)</f>
        <v>#VALUE!</v>
      </c>
      <c r="P262" s="424" t="str">
        <f>IF(_tag_month_day!C252="","",_tag_month_day!C252)</f>
        <v/>
      </c>
      <c r="Q262" s="424" t="str">
        <f>IF(_tag_month_day!D252="","",_tag_month_day!D252)</f>
        <v/>
      </c>
      <c r="R262" s="426" t="str">
        <f>IF(_tag_month_day!CB252="","",_tag_month_day!CB252/100)</f>
        <v/>
      </c>
      <c r="S262" s="427" t="str">
        <f>IF(_tag_month_day!E252="","",_tag_month_day!E252)</f>
        <v/>
      </c>
      <c r="T262" s="427" t="str">
        <f>IF(_tag_month_day!F252="","",_tag_month_day!F252)</f>
        <v/>
      </c>
      <c r="U262" s="428" t="e">
        <f>S262+T262</f>
        <v>#VALUE!</v>
      </c>
      <c r="V262" s="429" t="e">
        <f>U262/AJ262</f>
        <v>#VALUE!</v>
      </c>
      <c r="W262" s="430" t="str">
        <f>IF(_jhy_month_day!A252="","",_jhy_month_day!A252)</f>
        <v/>
      </c>
      <c r="X262" s="431" t="str">
        <f>IF(_jhy_month_day!B252="","",_jhy_month_day!B252/100)</f>
        <v/>
      </c>
      <c r="Y262" s="431" t="str">
        <f>IF(_jhy_month_day!C252="","",_jhy_month_day!C252/100)</f>
        <v/>
      </c>
      <c r="Z262" s="432">
        <f>Z258+1</f>
        <v>63</v>
      </c>
      <c r="AA262" s="433" t="str">
        <f>IF(_tag_month_day!G252="","",_tag_month_day!G252/100)</f>
        <v/>
      </c>
      <c r="AB262" s="433" t="str">
        <f>IF(_tag_month_day!H252="","",_tag_month_day!H252/100)</f>
        <v/>
      </c>
      <c r="AC262" s="434">
        <f>IF(X262="",AC261,BK262*($AV261*X262+$AW261*FD261+$AX261*FI261+$AY261*FN261+$AZ261*FS261+$BA261*FX261+$BG261*GE261)/(AV261*Y262+AX261*FK261+AW261*FF261+AY261*FP261+AZ261*FU261+BA261*FZ261+BG261*GG261+BB261*GK261+BC261*GN261+BD261*GP261))</f>
        <v>1.59963432013121</v>
      </c>
      <c r="AD262" s="435" t="str">
        <f>IF(AC262=AC261,"",AC262-AC261)</f>
        <v/>
      </c>
      <c r="AE262" s="436" t="str">
        <f>IF(1-AF262=0,"",(1-AF262))</f>
        <v/>
      </c>
      <c r="AF262" s="437">
        <v>1</v>
      </c>
      <c r="AG262" s="10" t="str">
        <f>AG261</f>
        <v>8B4</v>
      </c>
      <c r="AH262" s="438" t="str">
        <f>AH261</f>
        <v/>
      </c>
      <c r="AI262" s="424" t="e">
        <f>IF(ROUND(AJ262-AJ261,1)=0,"",AJ262-AJ261)</f>
        <v>#VALUE!</v>
      </c>
      <c r="AJ262" s="10" t="str">
        <f>IF(_tag_month_day!I252="","",_tag_month_day!I252)</f>
        <v/>
      </c>
      <c r="AK262" s="440" t="s">
        <v>112</v>
      </c>
      <c r="AL262" s="440" t="s">
        <v>478</v>
      </c>
      <c r="AM262" s="440" t="s">
        <v>433</v>
      </c>
      <c r="AN262" s="441">
        <f>AN261</f>
        <v>2</v>
      </c>
      <c r="AO262" s="441">
        <f>AO261</f>
        <v>8</v>
      </c>
      <c r="AP262" s="442" t="e">
        <f>(IF(AN262=0,AS261,AS261*(1+AO262/AN262)/(AR262+AO262/AN262)))+AT262</f>
        <v>#VALUE!</v>
      </c>
      <c r="AQ262" s="443" t="str">
        <f>IF(_tag_month_day!J252="","",_tag_month_day!J252/100)</f>
        <v/>
      </c>
      <c r="AR262" s="444">
        <f>AR261</f>
        <v>1.3</v>
      </c>
      <c r="AS262" s="445" t="e">
        <f>AQ262*(AN262*AR262+AO262)/(AN262+AO262)</f>
        <v>#VALUE!</v>
      </c>
      <c r="AT262" s="445" t="e">
        <f>(SUM(BE262:BF262)-SUM(BE261:BF261))*0.05</f>
        <v>#VALUE!</v>
      </c>
      <c r="AU262" s="446" t="str">
        <f>IF(_tag_month_day!CC252="","",IF(_tag_month_day!CC252&gt;0,_tag_month_day!CD252,_tag_month_day!CE252))</f>
        <v/>
      </c>
      <c r="AV262" s="447" t="str">
        <f>IF(_tag_month_day!L252="","",_tag_month_day!L252/100)</f>
        <v/>
      </c>
      <c r="AW262" s="431">
        <f>AW261</f>
        <v>0</v>
      </c>
      <c r="AX262" s="431">
        <f>AX261</f>
        <v>0</v>
      </c>
      <c r="AY262" s="431" t="str">
        <f>IF(_tag_month_day!M252="","",_tag_month_day!M252/100)</f>
        <v/>
      </c>
      <c r="AZ262" s="431" t="str">
        <f>IF(_tag_month_day!N252="","",_tag_month_day!N252/100)</f>
        <v/>
      </c>
      <c r="BA262" s="431" t="str">
        <f>IF(_tag_month_day!O252="","",_tag_month_day!O252/100)</f>
        <v/>
      </c>
      <c r="BB262" s="448" t="str">
        <f>IF(_tag_month_day!P252="","",_tag_month_day!P252/100)</f>
        <v/>
      </c>
      <c r="BC262" s="448">
        <f>BC261</f>
        <v>0</v>
      </c>
      <c r="BD262" s="448" t="str">
        <f>IF(_tag_month_day!Q252="","",_tag_month_day!Q252/100)</f>
        <v/>
      </c>
      <c r="BE262" s="449" t="str">
        <f>IF(_tag_month_day!R252="","",_tag_month_day!R252/100)</f>
        <v/>
      </c>
      <c r="BF262" s="388" t="e">
        <f>(AU262*(100+BE262*100))/(AJ262-AU262)/100</f>
        <v>#VALUE!</v>
      </c>
      <c r="BG262" s="450" t="e">
        <f>BE262+BF262</f>
        <v>#VALUE!</v>
      </c>
      <c r="BH262" s="451" t="e">
        <f>SUM(AV262:BF262)</f>
        <v>#VALUE!</v>
      </c>
      <c r="BI262" s="452" t="e">
        <f>IF(CX262=0,BI261,(DK262*查询!$R$5+DL262*查询!$Q$5+DM262*查询!$N$5+DN262*查询!$O$5+DO262*查询!$P$5)*AF262/CX262)</f>
        <v>#VALUE!</v>
      </c>
      <c r="BJ262" s="452" t="e">
        <f>IF(CX262=0,BJ261,(DP262*查询!$S$5+DQ262*查询!$T$5+DR262*查询!$U$5)*AF262/CX262)</f>
        <v>#VALUE!</v>
      </c>
      <c r="BK262" s="452">
        <f>BK261</f>
        <v>1</v>
      </c>
      <c r="BL262" s="453" t="e">
        <f>SUMPRODUCT((AV262:BA262)*(GS262:GX262))/((GS262:GX262)+SUM(BB262:BD262)*GY262+BG262*GZ262)</f>
        <v>#VALUE!</v>
      </c>
      <c r="BM262" s="453" t="e">
        <f>BK262*($AV262*FB262+$AW262*FD262+$AX262*FI262+$AY262*FN262+$AZ262*FS262+$BA262*FX262+$BG262*GE262)/(AV262*EY262+AX262*FK262+AW262*FF262+AY262*FP262+AZ262*FU262+BA262*FZ262+BG262*GG262+BB262*GK262+BC262*GN262+BD262*GP262)</f>
        <v>#VALUE!</v>
      </c>
      <c r="BN262" s="453" t="e">
        <f>($AV262*FC262+$AX262*FJ262+$AW262*FE262+$AY262*FO262+$AZ262*FT262+$BA262*FY262+$BG262*GF262)/($AV262*FA262+BG262*GH262+BB262*GL262+BC262*GO262+BD262*GQ262+BA262*GA262)</f>
        <v>#VALUE!</v>
      </c>
      <c r="BO262" s="454" t="e">
        <f>SUMPRODUCT(AV262:BA262*GS262:GX262)/(GS262:GX262+(BB262+BC262+BD262)*GY262+BG262)</f>
        <v>#VALUE!</v>
      </c>
      <c r="BP262" s="454" t="e">
        <f>SUMPRODUCT(AV262:BA262*GS262:GX262)/(GS262:GX262+(BB262+BC262+BD262)*GY262+BG262)</f>
        <v>#VALUE!</v>
      </c>
      <c r="BQ262" s="454" t="e">
        <f>SUMPRODUCT(AV262:BA262*GS262:GX262)/(GS262:GX262+(BB262+BC262+BD262)*GY262+BG262)</f>
        <v>#VALUE!</v>
      </c>
      <c r="BR262" s="453" t="str">
        <f>IF(_tag_month_day!T252="","",_tag_month_day!T252)</f>
        <v/>
      </c>
      <c r="BS262" s="453" t="str">
        <f>IF(_tag_month_day!U252="","",_tag_month_day!U252)</f>
        <v/>
      </c>
      <c r="BT262" s="455" t="str">
        <f>IF(CK262="","",IF((CK262&gt;=BV262-0.12)*(CK262&lt;=BV262+0.12),"合格","不合格"))</f>
        <v/>
      </c>
      <c r="BU262" s="456" t="str">
        <f>IF(_tag_month_day!V252="","",_tag_month_day!V252)</f>
        <v/>
      </c>
      <c r="BV262" s="457" t="str">
        <f>IF(_tag_month_day!W252="","",_tag_month_day!W252)</f>
        <v/>
      </c>
      <c r="BW262" s="458" t="str">
        <f>IF(_tag_month_day!X252="","",_tag_month_day!X252)</f>
        <v/>
      </c>
      <c r="BX262" s="458" t="str">
        <f>IF(_tag_month_day!Y252="","",_tag_month_day!Y252)</f>
        <v/>
      </c>
      <c r="BY262" s="459">
        <f ca="1">L262</f>
        <v>43596.54166666606</v>
      </c>
      <c r="BZ262" s="460"/>
      <c r="CA262" s="461"/>
      <c r="CB262" s="424" t="str">
        <f>IF(_tag_month_day!Z252="","",_tag_month_day!Z252)</f>
        <v/>
      </c>
      <c r="CC262" s="424" t="str">
        <f>IF(_tag_month_day!AA252="","",_tag_month_day!AA252)</f>
        <v/>
      </c>
      <c r="CD262" s="424" t="str">
        <f>IF(_tag_month_day!AB252="","",_tag_month_day!AB252)</f>
        <v/>
      </c>
      <c r="CE262" s="424" t="str">
        <f>IF(_tag_month_day!AC252="","",_tag_month_day!AC252)</f>
        <v/>
      </c>
      <c r="CF262" s="424" t="str">
        <f>IF(_tag_month_day!AD252="","",_tag_month_day!AD252)</f>
        <v/>
      </c>
      <c r="CG262" s="424" t="str">
        <f>IF(_tag_month_day!AE252="","",_tag_month_day!AE252)</f>
        <v/>
      </c>
      <c r="CH262" s="424" t="str">
        <f>IF(_tag_month_day!AF252="","",_tag_month_day!AF252)</f>
        <v/>
      </c>
      <c r="CI262" s="424" t="str">
        <f>IF(_tag_month_day!AG252="","",_tag_month_day!AG252)</f>
        <v/>
      </c>
      <c r="CJ262" s="424" t="str">
        <f>IF(_tag_month_day!AH252="","",_tag_month_day!AH252)</f>
        <v/>
      </c>
      <c r="CK262" s="424" t="str">
        <f>IF(_tag_month_day!AI252="","",_tag_month_day!AI252)</f>
        <v/>
      </c>
      <c r="CL262" s="4" t="str">
        <f>IF(_tag_month_day!AJ252="","",_tag_month_day!AJ252)</f>
        <v/>
      </c>
      <c r="CM262" s="4" t="str">
        <f>IF(_tag_month_day!AK252="","",_tag_month_day!AK252)</f>
        <v/>
      </c>
      <c r="CN262" s="4" t="str">
        <f>IF(_tag_month_day!AL252="","",_tag_month_day!AL252)</f>
        <v/>
      </c>
      <c r="CO262" s="4" t="str">
        <f>IF(_tag_month_day!AM252="","",_tag_month_day!AM252)</f>
        <v/>
      </c>
      <c r="CP262" s="4" t="str">
        <f>IF(_tag_month_day!AN252="","",_tag_month_day!AN252)</f>
        <v/>
      </c>
      <c r="CQ262" s="4" t="str">
        <f>IF(_tag_month_day!AO252="","",_tag_month_day!AO252)</f>
        <v/>
      </c>
      <c r="CR262" s="462" t="str">
        <f>IF(_tag_month_day!AP252="","",_tag_month_day!AP252)</f>
        <v/>
      </c>
      <c r="CS262" s="463" t="str">
        <f>IF(_tag_month_day!AQ252="","",_tag_month_day!AQ252)</f>
        <v/>
      </c>
      <c r="CT262" s="4" t="str">
        <f>IF(_tag_month_day!AR252="","",_tag_month_day!AR252)</f>
        <v/>
      </c>
      <c r="CU262" s="464" t="e">
        <f>DU262/AJ262</f>
        <v>#VALUE!</v>
      </c>
      <c r="CV262" s="451" t="e">
        <f>BG262/BH262</f>
        <v>#VALUE!</v>
      </c>
      <c r="CW262" s="465" t="e">
        <f>AJ262*(1-CV262)*CU262*AF262</f>
        <v>#VALUE!</v>
      </c>
      <c r="CX262" s="465" t="e">
        <f>CW262*94%</f>
        <v>#VALUE!</v>
      </c>
      <c r="CY262" s="466" t="e">
        <f>IF(CX262=0,0,DS262/(DS262+CX262))</f>
        <v>#VALUE!</v>
      </c>
      <c r="CZ262" s="465" t="e">
        <f>$AJ262*EF262</f>
        <v>#VALUE!</v>
      </c>
      <c r="DA262" s="465" t="e">
        <f>$AJ262*EG262</f>
        <v>#VALUE!</v>
      </c>
      <c r="DB262" s="465" t="e">
        <f>$AJ262*EH262</f>
        <v>#VALUE!</v>
      </c>
      <c r="DC262" s="465" t="e">
        <f>$AJ262*EI262</f>
        <v>#VALUE!</v>
      </c>
      <c r="DD262" s="465" t="e">
        <f>$AJ262*EJ262</f>
        <v>#VALUE!</v>
      </c>
      <c r="DE262" s="465" t="e">
        <f>$AJ262*EK262</f>
        <v>#VALUE!</v>
      </c>
      <c r="DF262" s="465" t="e">
        <f>$AJ262*EL262</f>
        <v>#VALUE!</v>
      </c>
      <c r="DG262" s="465" t="e">
        <f>$AJ262*EM262</f>
        <v>#VALUE!</v>
      </c>
      <c r="DH262" s="465" t="e">
        <f>$AJ262*EN262</f>
        <v>#VALUE!</v>
      </c>
      <c r="DI262" s="465" t="e">
        <f>$AJ262*EO262</f>
        <v>#VALUE!</v>
      </c>
      <c r="DJ262" s="465" t="e">
        <f>CZ262*(1-EP262)</f>
        <v>#VALUE!</v>
      </c>
      <c r="DK262" s="465" t="e">
        <f>DA262*(1-ER262)</f>
        <v>#VALUE!</v>
      </c>
      <c r="DL262" s="465" t="e">
        <f>DB262*(1-EQ262)</f>
        <v>#VALUE!</v>
      </c>
      <c r="DM262" s="465" t="e">
        <f>DC262*(1-ES262)</f>
        <v>#VALUE!</v>
      </c>
      <c r="DN262" s="465" t="e">
        <f>DD262*(1-ET262)</f>
        <v>#VALUE!</v>
      </c>
      <c r="DO262" s="465" t="e">
        <f>DE262</f>
        <v>#VALUE!</v>
      </c>
      <c r="DP262" s="465" t="e">
        <f>DF262*(1-EU262)</f>
        <v>#VALUE!</v>
      </c>
      <c r="DQ262" s="465" t="e">
        <f>DG262*(1-EV262)</f>
        <v>#VALUE!</v>
      </c>
      <c r="DR262" s="465" t="e">
        <f>DH262*(1-EW262)</f>
        <v>#VALUE!</v>
      </c>
      <c r="DS262" s="465" t="e">
        <f>DI262</f>
        <v>#VALUE!</v>
      </c>
      <c r="DT262" s="465" t="e">
        <f>SUM(DJ262:DS262)</f>
        <v>#VALUE!</v>
      </c>
      <c r="DU262" s="465" t="e">
        <f>(GS262:GX262)+(DP262+DQ262+DR262)*GY262+DS262</f>
        <v>#VALUE!</v>
      </c>
      <c r="DV262" s="451" t="e">
        <f>AV262/$BH262/(1-EP262)</f>
        <v>#VALUE!</v>
      </c>
      <c r="DW262" s="451" t="e">
        <f>AW262/$BH262/(1-ER262)</f>
        <v>#VALUE!</v>
      </c>
      <c r="DX262" s="451" t="e">
        <f>AX262/$BH262/(1-EQ262)</f>
        <v>#VALUE!</v>
      </c>
      <c r="DY262" s="451" t="e">
        <f>AY262/$BH262/(1-ES262)</f>
        <v>#VALUE!</v>
      </c>
      <c r="DZ262" s="451" t="e">
        <f>AZ262/$BH262/(1-ET262)</f>
        <v>#VALUE!</v>
      </c>
      <c r="EA262" s="451" t="e">
        <f>BA262/$BH262/(1-AX262)</f>
        <v>#VALUE!</v>
      </c>
      <c r="EB262" s="451" t="e">
        <f>BB262/$BH262/(1-EU262)</f>
        <v>#VALUE!</v>
      </c>
      <c r="EC262" s="451" t="e">
        <f>BC262/$BH262/(1-EV262)</f>
        <v>#VALUE!</v>
      </c>
      <c r="ED262" s="451" t="e">
        <f>BD262/$BH262/(1-EW262)</f>
        <v>#VALUE!</v>
      </c>
      <c r="EE262" s="451" t="e">
        <f>BG262/BH262</f>
        <v>#VALUE!</v>
      </c>
      <c r="EF262" s="451" t="e">
        <f>DV262/SUM($DV262:$EE262)</f>
        <v>#VALUE!</v>
      </c>
      <c r="EG262" s="451" t="e">
        <f>DW262/SUM($DV262:$EE262)</f>
        <v>#VALUE!</v>
      </c>
      <c r="EH262" s="451" t="e">
        <f>DX262/SUM($DV262:$EE262)</f>
        <v>#VALUE!</v>
      </c>
      <c r="EI262" s="451" t="e">
        <f>DY262/SUM($DV262:$EE262)</f>
        <v>#VALUE!</v>
      </c>
      <c r="EJ262" s="451" t="e">
        <f>DZ262/SUM($DV262:$EE262)</f>
        <v>#VALUE!</v>
      </c>
      <c r="EK262" s="451" t="e">
        <f>EA262/SUM($DV262:$EE262)</f>
        <v>#VALUE!</v>
      </c>
      <c r="EL262" s="451" t="e">
        <f>EB262/SUM($DV262:$EE262)</f>
        <v>#VALUE!</v>
      </c>
      <c r="EM262" s="451" t="e">
        <f>EC262/SUM($DV262:$EE262)</f>
        <v>#VALUE!</v>
      </c>
      <c r="EN262" s="451" t="e">
        <f>ED262/SUM($DV262:$EE262)</f>
        <v>#VALUE!</v>
      </c>
      <c r="EO262" s="451" t="e">
        <f>EE262/SUM($DV262:$EE262)</f>
        <v>#VALUE!</v>
      </c>
      <c r="EP262" s="450">
        <f>EP261</f>
        <v>0.080000000000000002</v>
      </c>
      <c r="EQ262" s="450">
        <f>EQ261</f>
        <v>0.014999999999999999</v>
      </c>
      <c r="ER262" s="450">
        <f>ER261</f>
        <v>0.014999999999999999</v>
      </c>
      <c r="ES262" s="450">
        <f>ES261</f>
        <v>0.014999999999999999</v>
      </c>
      <c r="ET262" s="450">
        <f>ET261</f>
        <v>0.014999999999999999</v>
      </c>
      <c r="EU262" s="450">
        <f>EU261</f>
        <v>0.089999999999999997</v>
      </c>
      <c r="EV262" s="450">
        <f>EV261</f>
        <v>0.089999999999999997</v>
      </c>
      <c r="EW262" s="450">
        <f>EW261</f>
        <v>0.089999999999999997</v>
      </c>
      <c r="EX262" s="431" t="str">
        <f>IF(_tag_month_day!AS252="","",_tag_month_day!AS252/100)</f>
        <v/>
      </c>
      <c r="EY262" s="431" t="str">
        <f>IF(_tag_month_day!AT252="","",_tag_month_day!AT252/100)</f>
        <v/>
      </c>
      <c r="EZ262" s="431" t="str">
        <f>IF(_tag_month_day!AU252="","",_tag_month_day!AU252/100)</f>
        <v/>
      </c>
      <c r="FA262" s="431" t="str">
        <f>IF(_tag_month_day!AV252="","",_tag_month_day!AV252/100)</f>
        <v/>
      </c>
      <c r="FB262" s="431" t="str">
        <f>IF(_tag_month_day!AW252="","",_tag_month_day!AW252/100)</f>
        <v/>
      </c>
      <c r="FC262" s="431" t="str">
        <f>IF(_tag_month_day!AX252="","",_tag_month_day!AX252/100)</f>
        <v/>
      </c>
      <c r="FD262" s="449" t="str">
        <f>IF(_tag_month_day!AY252="","",_tag_month_day!AY252/100)</f>
        <v/>
      </c>
      <c r="FE262" s="449" t="str">
        <f>IF(_tag_month_day!AZ252="","",_tag_month_day!AZ252/100)</f>
        <v/>
      </c>
      <c r="FF262" s="449" t="str">
        <f>IF(_tag_month_day!BA252="","",_tag_month_day!BA252/100)</f>
        <v/>
      </c>
      <c r="FG262" s="449" t="str">
        <f>IF(_tag_month_day!BB252="","",_tag_month_day!BB252/100)</f>
        <v/>
      </c>
      <c r="FH262" s="467" t="str">
        <f>IF(_tag_month_day!BC252="","",_tag_month_day!BC252/100)</f>
        <v/>
      </c>
      <c r="FI262" s="449">
        <f>FI261</f>
        <v>0.40999999999999998</v>
      </c>
      <c r="FJ262" s="449">
        <f>FJ261</f>
        <v>0.11</v>
      </c>
      <c r="FK262" s="449">
        <f>FK261</f>
        <v>0.014999999999999999</v>
      </c>
      <c r="FL262" s="449">
        <f>FL261</f>
        <v>0</v>
      </c>
      <c r="FM262" s="467">
        <f>FM261</f>
        <v>0.0001</v>
      </c>
      <c r="FN262" s="449">
        <f>FN261</f>
        <v>0.32000000000000001</v>
      </c>
      <c r="FO262" s="449">
        <f>FO261</f>
        <v>0.20000000000000001</v>
      </c>
      <c r="FP262" s="449">
        <f>FP261</f>
        <v>0.01</v>
      </c>
      <c r="FQ262" s="449">
        <f>FQ261</f>
        <v>0</v>
      </c>
      <c r="FR262" s="467">
        <f>FR261</f>
        <v>0.0001</v>
      </c>
      <c r="FS262" s="449" t="str">
        <f>IF(_tag_month_day!BD252="","",_tag_month_day!BD252/100)</f>
        <v/>
      </c>
      <c r="FT262" s="449" t="str">
        <f>IF(_tag_month_day!BE252="","",_tag_month_day!BE252/100)</f>
        <v/>
      </c>
      <c r="FU262" s="449" t="str">
        <f>IF(_tag_month_day!BF252="","",_tag_month_day!BF252/100)</f>
        <v/>
      </c>
      <c r="FV262" s="449" t="str">
        <f>IF(_tag_month_day!BG252="","",_tag_month_day!BG252/100)</f>
        <v/>
      </c>
      <c r="FW262" s="467" t="str">
        <f>IF(_tag_month_day!BH252="","",_tag_month_day!BH252/100)</f>
        <v/>
      </c>
      <c r="FX262" s="449" t="str">
        <f>IF(_tag_month_day!BI252="","",_tag_month_day!BI252/100)</f>
        <v/>
      </c>
      <c r="FY262" s="449" t="str">
        <f>IF(_tag_month_day!BJ252="","",_tag_month_day!BJ252/100)</f>
        <v/>
      </c>
      <c r="FZ262" s="468" t="str">
        <f>IF(_tag_month_day!BK252="","",_tag_month_day!BK252/100)</f>
        <v/>
      </c>
      <c r="GA262" s="449" t="str">
        <f>IF(_tag_month_day!BL252="","",_tag_month_day!BL252/100)</f>
        <v/>
      </c>
      <c r="GB262" s="467" t="str">
        <f>IF(_tag_month_day!BM252="","",_tag_month_day!BM252/100)</f>
        <v/>
      </c>
      <c r="GC262" s="431" t="str">
        <f>IF(_tag_month_day!BN252="","",_tag_month_day!BN252/100)</f>
        <v/>
      </c>
      <c r="GD262" s="431" t="str">
        <f>IF(_tag_month_day!BO252="","",_tag_month_day!BO252/100)</f>
        <v/>
      </c>
      <c r="GE262" s="431" t="str">
        <f>IF(_tag_month_day!BP252="","",_tag_month_day!BP252/100)</f>
        <v/>
      </c>
      <c r="GF262" s="431" t="str">
        <f>IF(_tag_month_day!BQ252="","",_tag_month_day!BQ252/100)</f>
        <v/>
      </c>
      <c r="GG262" s="431" t="str">
        <f>IF(_tag_month_day!BR252="","",_tag_month_day!BR252/100)</f>
        <v/>
      </c>
      <c r="GH262" s="431" t="str">
        <f>IF(_tag_month_day!BS252="","",_tag_month_day!BS252/100)</f>
        <v/>
      </c>
      <c r="GI262" s="467" t="str">
        <f>IF(_tag_month_day!BT252="","",_tag_month_day!BT252/100)</f>
        <v/>
      </c>
      <c r="GJ262" s="469" t="str">
        <f>IF(_tag_month_day!BU252="","",_tag_month_day!BU252/100)</f>
        <v/>
      </c>
      <c r="GK262" s="470">
        <f>GK261</f>
        <v>0.070000000000000007</v>
      </c>
      <c r="GL262" s="470">
        <f>GL261</f>
        <v>0.029999999999999999</v>
      </c>
      <c r="GM262" s="471" t="str">
        <f>IF(_tag_month_day!BX252="","",_tag_month_day!BX252/100)</f>
        <v/>
      </c>
      <c r="GN262" s="470">
        <f>GN261</f>
        <v>0.070000000000000007</v>
      </c>
      <c r="GO262" s="470">
        <f>GO261</f>
        <v>0.029999999999999999</v>
      </c>
      <c r="GP262" s="470">
        <f>GP261</f>
        <v>0.089999999999999997</v>
      </c>
      <c r="GQ262" s="470">
        <f>GQ261</f>
        <v>0.029999999999999999</v>
      </c>
      <c r="GR262" s="471" t="str">
        <f>IF(_tag_month_day!CA252="","",_tag_month_day!CA252/100)</f>
        <v/>
      </c>
      <c r="GS262" s="472">
        <f>GS261</f>
        <v>0.95299999999999996</v>
      </c>
      <c r="GT262" s="472">
        <f>GT261</f>
        <v>0.55000000000000004</v>
      </c>
      <c r="GU262" s="472">
        <f>GU261</f>
        <v>0.55000000000000004</v>
      </c>
      <c r="GV262" s="472">
        <f>GV261</f>
        <v>0.55000000000000004</v>
      </c>
      <c r="GW262" s="472">
        <f>GW261</f>
        <v>0.5</v>
      </c>
      <c r="GX262" s="472">
        <f>GX261</f>
        <v>0.93500000000000005</v>
      </c>
      <c r="GY262" s="472">
        <f>GY261</f>
        <v>0.14999999999999999</v>
      </c>
      <c r="GZ262" s="472">
        <f>GZ261</f>
        <v>1</v>
      </c>
      <c r="HA262" s="474">
        <f>HA261</f>
        <v>0.047</v>
      </c>
      <c r="HB262" s="474">
        <f>HB261</f>
        <v>0.45000000000000001</v>
      </c>
      <c r="HC262" s="474">
        <f>HC261</f>
        <v>0.45000000000000001</v>
      </c>
      <c r="HD262" s="474">
        <f>HD261</f>
        <v>0.45000000000000001</v>
      </c>
      <c r="HE262" s="474">
        <f>HE261</f>
        <v>0.5</v>
      </c>
      <c r="HF262" s="474">
        <f>HF261</f>
        <v>0.065000000000000002</v>
      </c>
      <c r="HG262" s="474">
        <f>HG261</f>
        <v>0.84999999999999998</v>
      </c>
      <c r="HH262" s="474">
        <f>HH261</f>
        <v>0</v>
      </c>
      <c r="HI262" s="10">
        <f>IF(BZ262&lt;&gt;"",CK262-BV262,0)</f>
        <v>0</v>
      </c>
      <c r="HJ262" s="10" t="e">
        <f>IF(AJ262&gt;0,AH262-AJ262,0)</f>
        <v>#VALUE!</v>
      </c>
      <c r="HK262" s="466">
        <f>HK261</f>
        <v>0.84999999999999998</v>
      </c>
      <c r="HL262" s="424">
        <f>HL261</f>
        <v>550000</v>
      </c>
      <c r="HM262" s="424">
        <f>HM261</f>
        <v>480000</v>
      </c>
      <c r="HN262" s="465" t="e">
        <f>(DJ262*EZ262+DK262*FH262+DL262*FM262+DM262*FR262+DN262*FW262+DO262*GB262+DS262*GI262+DP262*GM262+DR262*GR262)*1000*2</f>
        <v>#VALUE!</v>
      </c>
      <c r="HO262" s="465" t="e">
        <f>HN262*HK262*$HO$2/HL262*1000000</f>
        <v>#VALUE!</v>
      </c>
      <c r="HP262" s="465" t="e">
        <f>HN262*HK262*$HP$2/HM262*1000000</f>
        <v>#VALUE!</v>
      </c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</row>
    <row customFormat="1" r="263" s="0">
      <c r="A263" s="420">
        <v>252</v>
      </c>
      <c r="B263" s="421">
        <f ca="1">IF(D263=D262,B262,IF(D263="夜班",B262+1,B262))</f>
        <v>43596</v>
      </c>
      <c r="C263" s="422">
        <f>C262</f>
        <v>0.041666666666666699</v>
      </c>
      <c r="D263" s="10" t="str">
        <f ca="1">IF(HOUR(G263)&lt;8,"夜班",IF(HOUR(G263)&lt;16,"白班",IF(HOUR(G263)&lt;24,"中班",0)))</f>
        <v>白班</v>
      </c>
      <c r="E263" s="10" t="e">
        <f ca="1">IF(F263=1,"甲",IF(F263=2,"乙",IF(F263=3,"丙",IF(F263=4,"丁",""))))</f>
        <v>#REF!</v>
      </c>
      <c r="F263" s="10" t="e">
        <f ca="1">SUMPRODUCT((成本日报!$A$3:$A$95=计划!B263)*(成本日报!$B$3:$B$95=计划!$D263),成本日报!$C$3:$C$95)</f>
        <v>#REF!</v>
      </c>
      <c r="G263" s="423">
        <f ca="1">G262+C262</f>
        <v>43596.458333332725</v>
      </c>
      <c r="H263" s="423">
        <f ca="1">$G263+$C263/60*10+$C263*0</f>
        <v>43596.46527777717</v>
      </c>
      <c r="I263" s="423">
        <f ca="1">$G263+$C263/60*18+$C263*0</f>
        <v>43596.470833332722</v>
      </c>
      <c r="J263" s="423">
        <f ca="1">$G263+$C263/60*0+$C263*1</f>
        <v>43596.499999999389</v>
      </c>
      <c r="K263" s="423">
        <f ca="1">$G263+$C263/60*30+$C263*2</f>
        <v>43596.562499999396</v>
      </c>
      <c r="L263" s="423">
        <f ca="1">$G263+$C263/60*0+$C263*3</f>
        <v>43596.583333332725</v>
      </c>
      <c r="M263" s="424" t="str">
        <f>IF(_tag_month_day!A253="","",_tag_month_day!A253)</f>
        <v/>
      </c>
      <c r="N263" s="424" t="str">
        <f>IF(_tag_month_day!B253="","",_tag_month_day!B253)</f>
        <v/>
      </c>
      <c r="O263" s="425" t="e">
        <f>IF(M263+N263=0,"",M263+N263)</f>
        <v>#VALUE!</v>
      </c>
      <c r="P263" s="424" t="str">
        <f>IF(_tag_month_day!C253="","",_tag_month_day!C253)</f>
        <v/>
      </c>
      <c r="Q263" s="424" t="str">
        <f>IF(_tag_month_day!D253="","",_tag_month_day!D253)</f>
        <v/>
      </c>
      <c r="R263" s="426" t="str">
        <f>IF(_tag_month_day!CB253="","",_tag_month_day!CB253/100)</f>
        <v/>
      </c>
      <c r="S263" s="427" t="str">
        <f>IF(_tag_month_day!E253="","",_tag_month_day!E253)</f>
        <v/>
      </c>
      <c r="T263" s="427" t="str">
        <f>IF(_tag_month_day!F253="","",_tag_month_day!F253)</f>
        <v/>
      </c>
      <c r="U263" s="428" t="e">
        <f>S263+T263</f>
        <v>#VALUE!</v>
      </c>
      <c r="V263" s="429" t="e">
        <f>U263/AJ263</f>
        <v>#VALUE!</v>
      </c>
      <c r="W263" s="430" t="str">
        <f>IF(_jhy_month_day!A253="","",_jhy_month_day!A253)</f>
        <v/>
      </c>
      <c r="X263" s="431" t="str">
        <f>IF(_jhy_month_day!B253="","",_jhy_month_day!B253/100)</f>
        <v/>
      </c>
      <c r="Y263" s="431" t="str">
        <f>IF(_jhy_month_day!C253="","",_jhy_month_day!C253/100)</f>
        <v/>
      </c>
      <c r="Z263" s="432">
        <f>Z259+1</f>
        <v>63</v>
      </c>
      <c r="AA263" s="433" t="str">
        <f>IF(_tag_month_day!G253="","",_tag_month_day!G253/100)</f>
        <v/>
      </c>
      <c r="AB263" s="433" t="str">
        <f>IF(_tag_month_day!H253="","",_tag_month_day!H253/100)</f>
        <v/>
      </c>
      <c r="AC263" s="434">
        <f>IF(X263="",AC262,BK263*($AV262*X263+$AW262*FD262+$AX262*FI262+$AY262*FN262+$AZ262*FS262+$BA262*FX262+$BG262*GE262)/(AV262*Y263+AX262*FK262+AW262*FF262+AY262*FP262+AZ262*FU262+BA262*FZ262+BG262*GG262+BB262*GK262+BC262*GN262+BD262*GP262))</f>
        <v>1.59963432013121</v>
      </c>
      <c r="AD263" s="435" t="str">
        <f>IF(AC263=AC262,"",AC263-AC262)</f>
        <v/>
      </c>
      <c r="AE263" s="436" t="str">
        <f>IF(1-AF263=0,"",(1-AF263))</f>
        <v/>
      </c>
      <c r="AF263" s="437">
        <v>1</v>
      </c>
      <c r="AG263" s="10" t="str">
        <f>AG262</f>
        <v>8B4</v>
      </c>
      <c r="AH263" s="438" t="str">
        <f>AH262</f>
        <v/>
      </c>
      <c r="AI263" s="424" t="e">
        <f>IF(ROUND(AJ263-AJ262,1)=0,"",AJ263-AJ262)</f>
        <v>#VALUE!</v>
      </c>
      <c r="AJ263" s="10" t="str">
        <f>IF(_tag_month_day!I253="","",_tag_month_day!I253)</f>
        <v/>
      </c>
      <c r="AK263" s="440"/>
      <c r="AL263" s="440"/>
      <c r="AM263" s="440"/>
      <c r="AN263" s="441">
        <f>AN262</f>
        <v>2</v>
      </c>
      <c r="AO263" s="441">
        <f>AO262</f>
        <v>8</v>
      </c>
      <c r="AP263" s="442" t="e">
        <f>(IF(AN263=0,AS262,AS262*(1+AO263/AN263)/(AR263+AO263/AN263)))+AT263</f>
        <v>#VALUE!</v>
      </c>
      <c r="AQ263" s="443" t="str">
        <f>IF(_tag_month_day!J253="","",_tag_month_day!J253/100)</f>
        <v/>
      </c>
      <c r="AR263" s="444">
        <f>AR262</f>
        <v>1.3</v>
      </c>
      <c r="AS263" s="445" t="e">
        <f>AQ263*(AN263*AR263+AO263)/(AN263+AO263)</f>
        <v>#VALUE!</v>
      </c>
      <c r="AT263" s="445" t="e">
        <f>(SUM(BE263:BF263)-SUM(BE262:BF262))*0.05</f>
        <v>#VALUE!</v>
      </c>
      <c r="AU263" s="446" t="str">
        <f>IF(_tag_month_day!CC253="","",IF(_tag_month_day!CC253&gt;0,_tag_month_day!CD253,_tag_month_day!CE253))</f>
        <v/>
      </c>
      <c r="AV263" s="447" t="str">
        <f>IF(_tag_month_day!L253="","",_tag_month_day!L253/100)</f>
        <v/>
      </c>
      <c r="AW263" s="431">
        <f>AW262</f>
        <v>0</v>
      </c>
      <c r="AX263" s="431">
        <f>AX262</f>
        <v>0</v>
      </c>
      <c r="AY263" s="431" t="str">
        <f>IF(_tag_month_day!M253="","",_tag_month_day!M253/100)</f>
        <v/>
      </c>
      <c r="AZ263" s="431" t="str">
        <f>IF(_tag_month_day!N253="","",_tag_month_day!N253/100)</f>
        <v/>
      </c>
      <c r="BA263" s="431" t="str">
        <f>IF(_tag_month_day!O253="","",_tag_month_day!O253/100)</f>
        <v/>
      </c>
      <c r="BB263" s="448" t="str">
        <f>IF(_tag_month_day!P253="","",_tag_month_day!P253/100)</f>
        <v/>
      </c>
      <c r="BC263" s="448">
        <f>BC262</f>
        <v>0</v>
      </c>
      <c r="BD263" s="448" t="str">
        <f>IF(_tag_month_day!Q253="","",_tag_month_day!Q253/100)</f>
        <v/>
      </c>
      <c r="BE263" s="449" t="str">
        <f>IF(_tag_month_day!R253="","",_tag_month_day!R253/100)</f>
        <v/>
      </c>
      <c r="BF263" s="388" t="e">
        <f>(AU263*(100+BE263*100))/(AJ263-AU263)/100</f>
        <v>#VALUE!</v>
      </c>
      <c r="BG263" s="450" t="e">
        <f>BE263+BF263</f>
        <v>#VALUE!</v>
      </c>
      <c r="BH263" s="451" t="e">
        <f>SUM(AV263:BF263)</f>
        <v>#VALUE!</v>
      </c>
      <c r="BI263" s="452" t="e">
        <f>IF(CX263=0,BI262,(DK263*查询!$R$5+DL263*查询!$Q$5+DM263*查询!$N$5+DN263*查询!$O$5+DO263*查询!$P$5)*AF263/CX263)</f>
        <v>#VALUE!</v>
      </c>
      <c r="BJ263" s="452" t="e">
        <f>IF(CX263=0,BJ262,(DP263*查询!$S$5+DQ263*查询!$T$5+DR263*查询!$U$5)*AF263/CX263)</f>
        <v>#VALUE!</v>
      </c>
      <c r="BK263" s="452">
        <f>BK262</f>
        <v>1</v>
      </c>
      <c r="BL263" s="453" t="e">
        <f>SUMPRODUCT((AV263:BA263)*(GS263:GX263))/((GS263:GX263)+SUM(BB263:BD263)*GY263+BG263*GZ263)</f>
        <v>#VALUE!</v>
      </c>
      <c r="BM263" s="453" t="e">
        <f>BK263*($AV263*FB263+$AW263*FD263+$AX263*FI263+$AY263*FN263+$AZ263*FS263+$BA263*FX263+$BG263*GE263)/(AV263*EY263+AX263*FK263+AW263*FF263+AY263*FP263+AZ263*FU263+BA263*FZ263+BG263*GG263+BB263*GK263+BC263*GN263+BD263*GP263)</f>
        <v>#VALUE!</v>
      </c>
      <c r="BN263" s="453" t="e">
        <f>($AV263*FC263+$AX263*FJ263+$AW263*FE263+$AY263*FO263+$AZ263*FT263+$BA263*FY263+$BG263*GF263)/($AV263*FA263+BG263*GH263+BB263*GL263+BC263*GO263+BD263*GQ263+BA263*GA263)</f>
        <v>#VALUE!</v>
      </c>
      <c r="BO263" s="454" t="e">
        <f>SUMPRODUCT(AV263:BA263*GS263:GX263)/(GS263:GX263+(BB263+BC263+BD263)*GY263+BG263)</f>
        <v>#VALUE!</v>
      </c>
      <c r="BP263" s="454" t="e">
        <f>SUMPRODUCT(AV263:BA263*GS263:GX263)/(GS263:GX263+(BB263+BC263+BD263)*GY263+BG263)</f>
        <v>#VALUE!</v>
      </c>
      <c r="BQ263" s="454" t="e">
        <f>SUMPRODUCT(AV263:BA263*GS263:GX263)/(GS263:GX263+(BB263+BC263+BD263)*GY263+BG263)</f>
        <v>#VALUE!</v>
      </c>
      <c r="BR263" s="453" t="str">
        <f>IF(_tag_month_day!T253="","",_tag_month_day!T253)</f>
        <v/>
      </c>
      <c r="BS263" s="453" t="str">
        <f>IF(_tag_month_day!U253="","",_tag_month_day!U253)</f>
        <v/>
      </c>
      <c r="BT263" s="455" t="str">
        <f>IF(CK263="","",IF((CK263&gt;=BV263-0.12)*(CK263&lt;=BV263+0.12),"合格","不合格"))</f>
        <v/>
      </c>
      <c r="BU263" s="456" t="str">
        <f>IF(_tag_month_day!V253="","",_tag_month_day!V253)</f>
        <v/>
      </c>
      <c r="BV263" s="457" t="str">
        <f>IF(_tag_month_day!W253="","",_tag_month_day!W253)</f>
        <v/>
      </c>
      <c r="BW263" s="458" t="str">
        <f>IF(_tag_month_day!X253="","",_tag_month_day!X253)</f>
        <v/>
      </c>
      <c r="BX263" s="458" t="str">
        <f>IF(_tag_month_day!Y253="","",_tag_month_day!Y253)</f>
        <v/>
      </c>
      <c r="BY263" s="459">
        <f ca="1">L263</f>
        <v>43596.583333332725</v>
      </c>
      <c r="BZ263" s="460" t="s">
        <v>429</v>
      </c>
      <c r="CA263" s="461">
        <v>0.57291666666666696</v>
      </c>
      <c r="CB263" s="424" t="str">
        <f>IF(_tag_month_day!Z253="","",_tag_month_day!Z253)</f>
        <v/>
      </c>
      <c r="CC263" s="424" t="str">
        <f>IF(_tag_month_day!AA253="","",_tag_month_day!AA253)</f>
        <v/>
      </c>
      <c r="CD263" s="424" t="str">
        <f>IF(_tag_month_day!AB253="","",_tag_month_day!AB253)</f>
        <v/>
      </c>
      <c r="CE263" s="424" t="str">
        <f>IF(_tag_month_day!AC253="","",_tag_month_day!AC253)</f>
        <v/>
      </c>
      <c r="CF263" s="424" t="str">
        <f>IF(_tag_month_day!AD253="","",_tag_month_day!AD253)</f>
        <v/>
      </c>
      <c r="CG263" s="424" t="str">
        <f>IF(_tag_month_day!AE253="","",_tag_month_day!AE253)</f>
        <v/>
      </c>
      <c r="CH263" s="424" t="str">
        <f>IF(_tag_month_day!AF253="","",_tag_month_day!AF253)</f>
        <v/>
      </c>
      <c r="CI263" s="424" t="str">
        <f>IF(_tag_month_day!AG253="","",_tag_month_day!AG253)</f>
        <v/>
      </c>
      <c r="CJ263" s="424" t="str">
        <f>IF(_tag_month_day!AH253="","",_tag_month_day!AH253)</f>
        <v/>
      </c>
      <c r="CK263" s="424" t="str">
        <f>IF(_tag_month_day!AI253="","",_tag_month_day!AI253)</f>
        <v/>
      </c>
      <c r="CL263" s="4" t="str">
        <f>IF(_tag_month_day!AJ253="","",_tag_month_day!AJ253)</f>
        <v/>
      </c>
      <c r="CM263" s="4" t="str">
        <f>IF(_tag_month_day!AK253="","",_tag_month_day!AK253)</f>
        <v/>
      </c>
      <c r="CN263" s="4" t="str">
        <f>IF(_tag_month_day!AL253="","",_tag_month_day!AL253)</f>
        <v/>
      </c>
      <c r="CO263" s="4" t="str">
        <f>IF(_tag_month_day!AM253="","",_tag_month_day!AM253)</f>
        <v/>
      </c>
      <c r="CP263" s="4" t="str">
        <f>IF(_tag_month_day!AN253="","",_tag_month_day!AN253)</f>
        <v/>
      </c>
      <c r="CQ263" s="4" t="str">
        <f>IF(_tag_month_day!AO253="","",_tag_month_day!AO253)</f>
        <v/>
      </c>
      <c r="CR263" s="462" t="str">
        <f>IF(_tag_month_day!AP253="","",_tag_month_day!AP253)</f>
        <v/>
      </c>
      <c r="CS263" s="463" t="str">
        <f>IF(_tag_month_day!AQ253="","",_tag_month_day!AQ253)</f>
        <v/>
      </c>
      <c r="CT263" s="4" t="str">
        <f>IF(_tag_month_day!AR253="","",_tag_month_day!AR253)</f>
        <v/>
      </c>
      <c r="CU263" s="464" t="e">
        <f>DU263/AJ263</f>
        <v>#VALUE!</v>
      </c>
      <c r="CV263" s="451" t="e">
        <f>BG263/BH263</f>
        <v>#VALUE!</v>
      </c>
      <c r="CW263" s="465" t="e">
        <f>AJ263*(1-CV263)*CU263*AF263</f>
        <v>#VALUE!</v>
      </c>
      <c r="CX263" s="465" t="e">
        <f>CW263*94%</f>
        <v>#VALUE!</v>
      </c>
      <c r="CY263" s="466" t="e">
        <f>IF(CX263=0,0,DS263/(DS263+CX263))</f>
        <v>#VALUE!</v>
      </c>
      <c r="CZ263" s="465" t="e">
        <f>$AJ263*EF263</f>
        <v>#VALUE!</v>
      </c>
      <c r="DA263" s="465" t="e">
        <f>$AJ263*EG263</f>
        <v>#VALUE!</v>
      </c>
      <c r="DB263" s="465" t="e">
        <f>$AJ263*EH263</f>
        <v>#VALUE!</v>
      </c>
      <c r="DC263" s="465" t="e">
        <f>$AJ263*EI263</f>
        <v>#VALUE!</v>
      </c>
      <c r="DD263" s="465" t="e">
        <f>$AJ263*EJ263</f>
        <v>#VALUE!</v>
      </c>
      <c r="DE263" s="465" t="e">
        <f>$AJ263*EK263</f>
        <v>#VALUE!</v>
      </c>
      <c r="DF263" s="465" t="e">
        <f>$AJ263*EL263</f>
        <v>#VALUE!</v>
      </c>
      <c r="DG263" s="465" t="e">
        <f>$AJ263*EM263</f>
        <v>#VALUE!</v>
      </c>
      <c r="DH263" s="465" t="e">
        <f>$AJ263*EN263</f>
        <v>#VALUE!</v>
      </c>
      <c r="DI263" s="465" t="e">
        <f>$AJ263*EO263</f>
        <v>#VALUE!</v>
      </c>
      <c r="DJ263" s="465" t="e">
        <f>CZ263*(1-EP263)</f>
        <v>#VALUE!</v>
      </c>
      <c r="DK263" s="465" t="e">
        <f>DA263*(1-ER263)</f>
        <v>#VALUE!</v>
      </c>
      <c r="DL263" s="465" t="e">
        <f>DB263*(1-EQ263)</f>
        <v>#VALUE!</v>
      </c>
      <c r="DM263" s="465" t="e">
        <f>DC263*(1-ES263)</f>
        <v>#VALUE!</v>
      </c>
      <c r="DN263" s="465" t="e">
        <f>DD263*(1-ET263)</f>
        <v>#VALUE!</v>
      </c>
      <c r="DO263" s="465" t="e">
        <f>DE263</f>
        <v>#VALUE!</v>
      </c>
      <c r="DP263" s="465" t="e">
        <f>DF263*(1-EU263)</f>
        <v>#VALUE!</v>
      </c>
      <c r="DQ263" s="465" t="e">
        <f>DG263*(1-EV263)</f>
        <v>#VALUE!</v>
      </c>
      <c r="DR263" s="465" t="e">
        <f>DH263*(1-EW263)</f>
        <v>#VALUE!</v>
      </c>
      <c r="DS263" s="465" t="e">
        <f>DI263</f>
        <v>#VALUE!</v>
      </c>
      <c r="DT263" s="465" t="e">
        <f>SUM(DJ263:DS263)</f>
        <v>#VALUE!</v>
      </c>
      <c r="DU263" s="465" t="e">
        <f>(GS263:GX263)+(DP263+DQ263+DR263)*GY263+DS263</f>
        <v>#VALUE!</v>
      </c>
      <c r="DV263" s="451" t="e">
        <f>AV263/$BH263/(1-EP263)</f>
        <v>#VALUE!</v>
      </c>
      <c r="DW263" s="451" t="e">
        <f>AW263/$BH263/(1-ER263)</f>
        <v>#VALUE!</v>
      </c>
      <c r="DX263" s="451" t="e">
        <f>AX263/$BH263/(1-EQ263)</f>
        <v>#VALUE!</v>
      </c>
      <c r="DY263" s="451" t="e">
        <f>AY263/$BH263/(1-ES263)</f>
        <v>#VALUE!</v>
      </c>
      <c r="DZ263" s="451" t="e">
        <f>AZ263/$BH263/(1-ET263)</f>
        <v>#VALUE!</v>
      </c>
      <c r="EA263" s="451" t="e">
        <f>BA263/$BH263/(1-AX263)</f>
        <v>#VALUE!</v>
      </c>
      <c r="EB263" s="451" t="e">
        <f>BB263/$BH263/(1-EU263)</f>
        <v>#VALUE!</v>
      </c>
      <c r="EC263" s="451" t="e">
        <f>BC263/$BH263/(1-EV263)</f>
        <v>#VALUE!</v>
      </c>
      <c r="ED263" s="451" t="e">
        <f>BD263/$BH263/(1-EW263)</f>
        <v>#VALUE!</v>
      </c>
      <c r="EE263" s="451" t="e">
        <f>BG263/BH263</f>
        <v>#VALUE!</v>
      </c>
      <c r="EF263" s="451" t="e">
        <f>DV263/SUM($DV263:$EE263)</f>
        <v>#VALUE!</v>
      </c>
      <c r="EG263" s="451" t="e">
        <f>DW263/SUM($DV263:$EE263)</f>
        <v>#VALUE!</v>
      </c>
      <c r="EH263" s="451" t="e">
        <f>DX263/SUM($DV263:$EE263)</f>
        <v>#VALUE!</v>
      </c>
      <c r="EI263" s="451" t="e">
        <f>DY263/SUM($DV263:$EE263)</f>
        <v>#VALUE!</v>
      </c>
      <c r="EJ263" s="451" t="e">
        <f>DZ263/SUM($DV263:$EE263)</f>
        <v>#VALUE!</v>
      </c>
      <c r="EK263" s="451" t="e">
        <f>EA263/SUM($DV263:$EE263)</f>
        <v>#VALUE!</v>
      </c>
      <c r="EL263" s="451" t="e">
        <f>EB263/SUM($DV263:$EE263)</f>
        <v>#VALUE!</v>
      </c>
      <c r="EM263" s="451" t="e">
        <f>EC263/SUM($DV263:$EE263)</f>
        <v>#VALUE!</v>
      </c>
      <c r="EN263" s="451" t="e">
        <f>ED263/SUM($DV263:$EE263)</f>
        <v>#VALUE!</v>
      </c>
      <c r="EO263" s="451" t="e">
        <f>EE263/SUM($DV263:$EE263)</f>
        <v>#VALUE!</v>
      </c>
      <c r="EP263" s="450">
        <f>EP262</f>
        <v>0.080000000000000002</v>
      </c>
      <c r="EQ263" s="450">
        <f>EQ262</f>
        <v>0.014999999999999999</v>
      </c>
      <c r="ER263" s="450">
        <f>ER262</f>
        <v>0.014999999999999999</v>
      </c>
      <c r="ES263" s="450">
        <f>ES262</f>
        <v>0.014999999999999999</v>
      </c>
      <c r="ET263" s="450">
        <f>ET262</f>
        <v>0.014999999999999999</v>
      </c>
      <c r="EU263" s="450">
        <f>EU262</f>
        <v>0.089999999999999997</v>
      </c>
      <c r="EV263" s="450">
        <f>EV262</f>
        <v>0.089999999999999997</v>
      </c>
      <c r="EW263" s="450">
        <f>EW262</f>
        <v>0.089999999999999997</v>
      </c>
      <c r="EX263" s="431" t="str">
        <f>IF(_tag_month_day!AS253="","",_tag_month_day!AS253/100)</f>
        <v/>
      </c>
      <c r="EY263" s="431" t="str">
        <f>IF(_tag_month_day!AT253="","",_tag_month_day!AT253/100)</f>
        <v/>
      </c>
      <c r="EZ263" s="431" t="str">
        <f>IF(_tag_month_day!AU253="","",_tag_month_day!AU253/100)</f>
        <v/>
      </c>
      <c r="FA263" s="431" t="str">
        <f>IF(_tag_month_day!AV253="","",_tag_month_day!AV253/100)</f>
        <v/>
      </c>
      <c r="FB263" s="431" t="str">
        <f>IF(_tag_month_day!AW253="","",_tag_month_day!AW253/100)</f>
        <v/>
      </c>
      <c r="FC263" s="431" t="str">
        <f>IF(_tag_month_day!AX253="","",_tag_month_day!AX253/100)</f>
        <v/>
      </c>
      <c r="FD263" s="449" t="str">
        <f>IF(_tag_month_day!AY253="","",_tag_month_day!AY253/100)</f>
        <v/>
      </c>
      <c r="FE263" s="449" t="str">
        <f>IF(_tag_month_day!AZ253="","",_tag_month_day!AZ253/100)</f>
        <v/>
      </c>
      <c r="FF263" s="449" t="str">
        <f>IF(_tag_month_day!BA253="","",_tag_month_day!BA253/100)</f>
        <v/>
      </c>
      <c r="FG263" s="449" t="str">
        <f>IF(_tag_month_day!BB253="","",_tag_month_day!BB253/100)</f>
        <v/>
      </c>
      <c r="FH263" s="467" t="str">
        <f>IF(_tag_month_day!BC253="","",_tag_month_day!BC253/100)</f>
        <v/>
      </c>
      <c r="FI263" s="449">
        <f>FI262</f>
        <v>0.40999999999999998</v>
      </c>
      <c r="FJ263" s="449">
        <f>FJ262</f>
        <v>0.11</v>
      </c>
      <c r="FK263" s="449">
        <f>FK262</f>
        <v>0.014999999999999999</v>
      </c>
      <c r="FL263" s="449">
        <f>FL262</f>
        <v>0</v>
      </c>
      <c r="FM263" s="467">
        <f>FM262</f>
        <v>0.0001</v>
      </c>
      <c r="FN263" s="449">
        <f>FN262</f>
        <v>0.32000000000000001</v>
      </c>
      <c r="FO263" s="449">
        <f>FO262</f>
        <v>0.20000000000000001</v>
      </c>
      <c r="FP263" s="449">
        <f>FP262</f>
        <v>0.01</v>
      </c>
      <c r="FQ263" s="449">
        <f>FQ262</f>
        <v>0</v>
      </c>
      <c r="FR263" s="467">
        <f>FR262</f>
        <v>0.0001</v>
      </c>
      <c r="FS263" s="449" t="str">
        <f>IF(_tag_month_day!BD253="","",_tag_month_day!BD253/100)</f>
        <v/>
      </c>
      <c r="FT263" s="449" t="str">
        <f>IF(_tag_month_day!BE253="","",_tag_month_day!BE253/100)</f>
        <v/>
      </c>
      <c r="FU263" s="449" t="str">
        <f>IF(_tag_month_day!BF253="","",_tag_month_day!BF253/100)</f>
        <v/>
      </c>
      <c r="FV263" s="449" t="str">
        <f>IF(_tag_month_day!BG253="","",_tag_month_day!BG253/100)</f>
        <v/>
      </c>
      <c r="FW263" s="467" t="str">
        <f>IF(_tag_month_day!BH253="","",_tag_month_day!BH253/100)</f>
        <v/>
      </c>
      <c r="FX263" s="449" t="str">
        <f>IF(_tag_month_day!BI253="","",_tag_month_day!BI253/100)</f>
        <v/>
      </c>
      <c r="FY263" s="449" t="str">
        <f>IF(_tag_month_day!BJ253="","",_tag_month_day!BJ253/100)</f>
        <v/>
      </c>
      <c r="FZ263" s="468" t="str">
        <f>IF(_tag_month_day!BK253="","",_tag_month_day!BK253/100)</f>
        <v/>
      </c>
      <c r="GA263" s="449" t="str">
        <f>IF(_tag_month_day!BL253="","",_tag_month_day!BL253/100)</f>
        <v/>
      </c>
      <c r="GB263" s="467" t="str">
        <f>IF(_tag_month_day!BM253="","",_tag_month_day!BM253/100)</f>
        <v/>
      </c>
      <c r="GC263" s="431" t="str">
        <f>IF(_tag_month_day!BN253="","",_tag_month_day!BN253/100)</f>
        <v/>
      </c>
      <c r="GD263" s="431" t="str">
        <f>IF(_tag_month_day!BO253="","",_tag_month_day!BO253/100)</f>
        <v/>
      </c>
      <c r="GE263" s="431" t="str">
        <f>IF(_tag_month_day!BP253="","",_tag_month_day!BP253/100)</f>
        <v/>
      </c>
      <c r="GF263" s="431" t="str">
        <f>IF(_tag_month_day!BQ253="","",_tag_month_day!BQ253/100)</f>
        <v/>
      </c>
      <c r="GG263" s="431" t="str">
        <f>IF(_tag_month_day!BR253="","",_tag_month_day!BR253/100)</f>
        <v/>
      </c>
      <c r="GH263" s="431" t="str">
        <f>IF(_tag_month_day!BS253="","",_tag_month_day!BS253/100)</f>
        <v/>
      </c>
      <c r="GI263" s="467" t="str">
        <f>IF(_tag_month_day!BT253="","",_tag_month_day!BT253/100)</f>
        <v/>
      </c>
      <c r="GJ263" s="469" t="str">
        <f>IF(_tag_month_day!BU253="","",_tag_month_day!BU253/100)</f>
        <v/>
      </c>
      <c r="GK263" s="470">
        <f>GK262</f>
        <v>0.070000000000000007</v>
      </c>
      <c r="GL263" s="470">
        <f>GL262</f>
        <v>0.029999999999999999</v>
      </c>
      <c r="GM263" s="471" t="str">
        <f>IF(_tag_month_day!BX253="","",_tag_month_day!BX253/100)</f>
        <v/>
      </c>
      <c r="GN263" s="470">
        <f>GN262</f>
        <v>0.070000000000000007</v>
      </c>
      <c r="GO263" s="470">
        <f>GO262</f>
        <v>0.029999999999999999</v>
      </c>
      <c r="GP263" s="470">
        <f>GP262</f>
        <v>0.089999999999999997</v>
      </c>
      <c r="GQ263" s="470">
        <f>GQ262</f>
        <v>0.029999999999999999</v>
      </c>
      <c r="GR263" s="471" t="str">
        <f>IF(_tag_month_day!CA253="","",_tag_month_day!CA253/100)</f>
        <v/>
      </c>
      <c r="GS263" s="472">
        <f>GS262</f>
        <v>0.95299999999999996</v>
      </c>
      <c r="GT263" s="472">
        <f>GT262</f>
        <v>0.55000000000000004</v>
      </c>
      <c r="GU263" s="472">
        <f>GU262</f>
        <v>0.55000000000000004</v>
      </c>
      <c r="GV263" s="472">
        <f>GV262</f>
        <v>0.55000000000000004</v>
      </c>
      <c r="GW263" s="472">
        <f>GW262</f>
        <v>0.5</v>
      </c>
      <c r="GX263" s="472">
        <f>GX262</f>
        <v>0.93500000000000005</v>
      </c>
      <c r="GY263" s="472">
        <f>GY262</f>
        <v>0.14999999999999999</v>
      </c>
      <c r="GZ263" s="472">
        <f>GZ262</f>
        <v>1</v>
      </c>
      <c r="HA263" s="474">
        <f>HA262</f>
        <v>0.047</v>
      </c>
      <c r="HB263" s="474">
        <f>HB262</f>
        <v>0.45000000000000001</v>
      </c>
      <c r="HC263" s="474">
        <f>HC262</f>
        <v>0.45000000000000001</v>
      </c>
      <c r="HD263" s="474">
        <f>HD262</f>
        <v>0.45000000000000001</v>
      </c>
      <c r="HE263" s="474">
        <f>HE262</f>
        <v>0.5</v>
      </c>
      <c r="HF263" s="474">
        <f>HF262</f>
        <v>0.065000000000000002</v>
      </c>
      <c r="HG263" s="474">
        <f>HG262</f>
        <v>0.84999999999999998</v>
      </c>
      <c r="HH263" s="474">
        <f>HH262</f>
        <v>0</v>
      </c>
      <c r="HI263" s="10" t="e">
        <f>IF(BZ263&lt;&gt;"",CK263-BV263,0)</f>
        <v>#VALUE!</v>
      </c>
      <c r="HJ263" s="10" t="e">
        <f>IF(AJ263&gt;0,AH263-AJ263,0)</f>
        <v>#VALUE!</v>
      </c>
      <c r="HK263" s="466">
        <f>HK262</f>
        <v>0.84999999999999998</v>
      </c>
      <c r="HL263" s="424">
        <f>HL262</f>
        <v>550000</v>
      </c>
      <c r="HM263" s="424">
        <f>HM262</f>
        <v>480000</v>
      </c>
      <c r="HN263" s="465" t="e">
        <f>(DJ263*EZ263+DK263*FH263+DL263*FM263+DM263*FR263+DN263*FW263+DO263*GB263+DS263*GI263+DP263*GM263+DR263*GR263)*1000*2</f>
        <v>#VALUE!</v>
      </c>
      <c r="HO263" s="465" t="e">
        <f>HN263*HK263*$HO$2/HL263*1000000</f>
        <v>#VALUE!</v>
      </c>
      <c r="HP263" s="465" t="e">
        <f>HN263*HK263*$HP$2/HM263*1000000</f>
        <v>#VALUE!</v>
      </c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</row>
    <row customFormat="1" r="264" s="0">
      <c r="A264" s="420">
        <v>253</v>
      </c>
      <c r="B264" s="421">
        <f ca="1">IF(D264=D263,B263,IF(D264="夜班",B263+1,B263))</f>
        <v>43596</v>
      </c>
      <c r="C264" s="422">
        <f>C263</f>
        <v>0.041666666666666699</v>
      </c>
      <c r="D264" s="10" t="str">
        <f ca="1">IF(HOUR(G264)&lt;8,"夜班",IF(HOUR(G264)&lt;16,"白班",IF(HOUR(G264)&lt;24,"中班",0)))</f>
        <v>白班</v>
      </c>
      <c r="E264" s="10" t="e">
        <f ca="1">IF(F264=1,"甲",IF(F264=2,"乙",IF(F264=3,"丙",IF(F264=4,"丁",""))))</f>
        <v>#REF!</v>
      </c>
      <c r="F264" s="10" t="e">
        <f ca="1">SUMPRODUCT((成本日报!$A$3:$A$95=计划!B264)*(成本日报!$B$3:$B$95=计划!$D264),成本日报!$C$3:$C$95)</f>
        <v>#REF!</v>
      </c>
      <c r="G264" s="423">
        <f ca="1">G263+C263</f>
        <v>43596.499999999389</v>
      </c>
      <c r="H264" s="423">
        <f ca="1">$G264+$C264/60*10+$C264*0</f>
        <v>43596.506944443834</v>
      </c>
      <c r="I264" s="423">
        <f ca="1">$G264+$C264/60*18+$C264*0</f>
        <v>43596.512499999386</v>
      </c>
      <c r="J264" s="423">
        <f ca="1">$G264+$C264/60*0+$C264*1</f>
        <v>43596.541666666053</v>
      </c>
      <c r="K264" s="423">
        <f ca="1">$G264+$C264/60*30+$C264*2</f>
        <v>43596.60416666606</v>
      </c>
      <c r="L264" s="423">
        <f ca="1">$G264+$C264/60*0+$C264*3</f>
        <v>43596.624999999389</v>
      </c>
      <c r="M264" s="424" t="str">
        <f>IF(_tag_month_day!A254="","",_tag_month_day!A254)</f>
        <v/>
      </c>
      <c r="N264" s="424" t="str">
        <f>IF(_tag_month_day!B254="","",_tag_month_day!B254)</f>
        <v/>
      </c>
      <c r="O264" s="425" t="e">
        <f>IF(M264+N264=0,"",M264+N264)</f>
        <v>#VALUE!</v>
      </c>
      <c r="P264" s="424" t="str">
        <f>IF(_tag_month_day!C254="","",_tag_month_day!C254)</f>
        <v/>
      </c>
      <c r="Q264" s="424" t="str">
        <f>IF(_tag_month_day!D254="","",_tag_month_day!D254)</f>
        <v/>
      </c>
      <c r="R264" s="426" t="str">
        <f>IF(_tag_month_day!CB254="","",_tag_month_day!CB254/100)</f>
        <v/>
      </c>
      <c r="S264" s="427" t="str">
        <f>IF(_tag_month_day!E254="","",_tag_month_day!E254)</f>
        <v/>
      </c>
      <c r="T264" s="427" t="str">
        <f>IF(_tag_month_day!F254="","",_tag_month_day!F254)</f>
        <v/>
      </c>
      <c r="U264" s="428" t="e">
        <f>S264+T264</f>
        <v>#VALUE!</v>
      </c>
      <c r="V264" s="429" t="e">
        <f>U264/AJ264</f>
        <v>#VALUE!</v>
      </c>
      <c r="W264" s="430" t="str">
        <f>IF(_jhy_month_day!A254="","",_jhy_month_day!A254)</f>
        <v/>
      </c>
      <c r="X264" s="431" t="str">
        <f>IF(_jhy_month_day!B254="","",_jhy_month_day!B254/100)</f>
        <v/>
      </c>
      <c r="Y264" s="431" t="str">
        <f>IF(_jhy_month_day!C254="","",_jhy_month_day!C254/100)</f>
        <v/>
      </c>
      <c r="Z264" s="432">
        <f>Z260+1</f>
        <v>64</v>
      </c>
      <c r="AA264" s="433" t="str">
        <f>IF(_tag_month_day!G254="","",_tag_month_day!G254/100)</f>
        <v/>
      </c>
      <c r="AB264" s="433" t="str">
        <f>IF(_tag_month_day!H254="","",_tag_month_day!H254/100)</f>
        <v/>
      </c>
      <c r="AC264" s="434">
        <f>IF(X264="",AC263,BK264*($AV263*X264+$AW263*FD263+$AX263*FI263+$AY263*FN263+$AZ263*FS263+$BA263*FX263+$BG263*GE263)/(AV263*Y264+AX263*FK263+AW263*FF263+AY263*FP263+AZ263*FU263+BA263*FZ263+BG263*GG263+BB263*GK263+BC263*GN263+BD263*GP263))</f>
        <v>1.59963432013121</v>
      </c>
      <c r="AD264" s="435" t="str">
        <f>IF(AC264=AC263,"",AC264-AC263)</f>
        <v/>
      </c>
      <c r="AE264" s="436" t="str">
        <f>IF(1-AF264=0,"",(1-AF264))</f>
        <v/>
      </c>
      <c r="AF264" s="437">
        <v>1</v>
      </c>
      <c r="AG264" s="10" t="str">
        <f>AG263</f>
        <v>8B4</v>
      </c>
      <c r="AH264" s="438" t="str">
        <f>AH263</f>
        <v/>
      </c>
      <c r="AI264" s="424" t="e">
        <f>IF(ROUND(AJ264-AJ263,1)=0,"",AJ264-AJ263)</f>
        <v>#VALUE!</v>
      </c>
      <c r="AJ264" s="10" t="str">
        <f>IF(_tag_month_day!I254="","",_tag_month_day!I254)</f>
        <v/>
      </c>
      <c r="AK264" s="440" t="s">
        <v>157</v>
      </c>
      <c r="AL264" s="440" t="s">
        <v>456</v>
      </c>
      <c r="AM264" s="440" t="s">
        <v>433</v>
      </c>
      <c r="AN264" s="441">
        <f>AN263</f>
        <v>2</v>
      </c>
      <c r="AO264" s="441">
        <f>AO263</f>
        <v>8</v>
      </c>
      <c r="AP264" s="442" t="e">
        <f>(IF(AN264=0,AS263,AS263*(1+AO264/AN264)/(AR264+AO264/AN264)))+AT264</f>
        <v>#VALUE!</v>
      </c>
      <c r="AQ264" s="443" t="str">
        <f>IF(_tag_month_day!J254="","",_tag_month_day!J254/100)</f>
        <v/>
      </c>
      <c r="AR264" s="444">
        <f>AR263</f>
        <v>1.3</v>
      </c>
      <c r="AS264" s="445" t="e">
        <f>AQ264*(AN264*AR264+AO264)/(AN264+AO264)</f>
        <v>#VALUE!</v>
      </c>
      <c r="AT264" s="445" t="e">
        <f>(SUM(BE264:BF264)-SUM(BE263:BF263))*0.05</f>
        <v>#VALUE!</v>
      </c>
      <c r="AU264" s="446" t="str">
        <f>IF(_tag_month_day!CC254="","",IF(_tag_month_day!CC254&gt;0,_tag_month_day!CD254,_tag_month_day!CE254))</f>
        <v/>
      </c>
      <c r="AV264" s="447" t="str">
        <f>IF(_tag_month_day!L254="","",_tag_month_day!L254/100)</f>
        <v/>
      </c>
      <c r="AW264" s="431">
        <f>AW263</f>
        <v>0</v>
      </c>
      <c r="AX264" s="431">
        <f>AX263</f>
        <v>0</v>
      </c>
      <c r="AY264" s="431" t="str">
        <f>IF(_tag_month_day!M254="","",_tag_month_day!M254/100)</f>
        <v/>
      </c>
      <c r="AZ264" s="431" t="str">
        <f>IF(_tag_month_day!N254="","",_tag_month_day!N254/100)</f>
        <v/>
      </c>
      <c r="BA264" s="431" t="str">
        <f>IF(_tag_month_day!O254="","",_tag_month_day!O254/100)</f>
        <v/>
      </c>
      <c r="BB264" s="448" t="str">
        <f>IF(_tag_month_day!P254="","",_tag_month_day!P254/100)</f>
        <v/>
      </c>
      <c r="BC264" s="448">
        <f>BC263</f>
        <v>0</v>
      </c>
      <c r="BD264" s="448" t="str">
        <f>IF(_tag_month_day!Q254="","",_tag_month_day!Q254/100)</f>
        <v/>
      </c>
      <c r="BE264" s="449" t="str">
        <f>IF(_tag_month_day!R254="","",_tag_month_day!R254/100)</f>
        <v/>
      </c>
      <c r="BF264" s="388" t="e">
        <f>(AU264*(100+BE264*100))/(AJ264-AU264)/100</f>
        <v>#VALUE!</v>
      </c>
      <c r="BG264" s="450" t="e">
        <f>BE264+BF264</f>
        <v>#VALUE!</v>
      </c>
      <c r="BH264" s="451" t="e">
        <f>SUM(AV264:BF264)</f>
        <v>#VALUE!</v>
      </c>
      <c r="BI264" s="452" t="e">
        <f>IF(CX264=0,BI263,(DK264*查询!$R$5+DL264*查询!$Q$5+DM264*查询!$N$5+DN264*查询!$O$5+DO264*查询!$P$5)*AF264/CX264)</f>
        <v>#VALUE!</v>
      </c>
      <c r="BJ264" s="452" t="e">
        <f>IF(CX264=0,BJ263,(DP264*查询!$S$5+DQ264*查询!$T$5+DR264*查询!$U$5)*AF264/CX264)</f>
        <v>#VALUE!</v>
      </c>
      <c r="BK264" s="452">
        <f>BK263</f>
        <v>1</v>
      </c>
      <c r="BL264" s="453" t="e">
        <f>SUMPRODUCT((AV264:BA264)*(GS264:GX264))/((GS264:GX264)+SUM(BB264:BD264)*GY264+BG264*GZ264)</f>
        <v>#VALUE!</v>
      </c>
      <c r="BM264" s="453" t="e">
        <f>BK264*($AV264*FB264+$AW264*FD264+$AX264*FI264+$AY264*FN264+$AZ264*FS264+$BA264*FX264+$BG264*GE264)/(AV264*EY264+AX264*FK264+AW264*FF264+AY264*FP264+AZ264*FU264+BA264*FZ264+BG264*GG264+BB264*GK264+BC264*GN264+BD264*GP264)</f>
        <v>#VALUE!</v>
      </c>
      <c r="BN264" s="453" t="e">
        <f>($AV264*FC264+$AX264*FJ264+$AW264*FE264+$AY264*FO264+$AZ264*FT264+$BA264*FY264+$BG264*GF264)/($AV264*FA264+BG264*GH264+BB264*GL264+BC264*GO264+BD264*GQ264+BA264*GA264)</f>
        <v>#VALUE!</v>
      </c>
      <c r="BO264" s="454" t="e">
        <f>SUMPRODUCT(AV264:BA264*GS264:GX264)/(GS264:GX264+(BB264+BC264+BD264)*GY264+BG264)</f>
        <v>#VALUE!</v>
      </c>
      <c r="BP264" s="454" t="e">
        <f>SUMPRODUCT(AV264:BA264*GS264:GX264)/(GS264:GX264+(BB264+BC264+BD264)*GY264+BG264)</f>
        <v>#VALUE!</v>
      </c>
      <c r="BQ264" s="454" t="e">
        <f>SUMPRODUCT(AV264:BA264*GS264:GX264)/(GS264:GX264+(BB264+BC264+BD264)*GY264+BG264)</f>
        <v>#VALUE!</v>
      </c>
      <c r="BR264" s="453" t="str">
        <f>IF(_tag_month_day!T254="","",_tag_month_day!T254)</f>
        <v/>
      </c>
      <c r="BS264" s="453" t="str">
        <f>IF(_tag_month_day!U254="","",_tag_month_day!U254)</f>
        <v/>
      </c>
      <c r="BT264" s="455" t="str">
        <f>IF(CK264="","",IF((CK264&gt;=BV264-0.12)*(CK264&lt;=BV264+0.12),"合格","不合格"))</f>
        <v/>
      </c>
      <c r="BU264" s="456" t="str">
        <f>IF(_tag_month_day!V254="","",_tag_month_day!V254)</f>
        <v/>
      </c>
      <c r="BV264" s="457" t="str">
        <f>IF(_tag_month_day!W254="","",_tag_month_day!W254)</f>
        <v/>
      </c>
      <c r="BW264" s="458" t="str">
        <f>IF(_tag_month_day!X254="","",_tag_month_day!X254)</f>
        <v/>
      </c>
      <c r="BX264" s="458" t="str">
        <f>IF(_tag_month_day!Y254="","",_tag_month_day!Y254)</f>
        <v/>
      </c>
      <c r="BY264" s="459">
        <f ca="1">L264</f>
        <v>43596.624999999389</v>
      </c>
      <c r="BZ264" s="460"/>
      <c r="CA264" s="461"/>
      <c r="CB264" s="424" t="str">
        <f>IF(_tag_month_day!Z254="","",_tag_month_day!Z254)</f>
        <v/>
      </c>
      <c r="CC264" s="424" t="str">
        <f>IF(_tag_month_day!AA254="","",_tag_month_day!AA254)</f>
        <v/>
      </c>
      <c r="CD264" s="424" t="str">
        <f>IF(_tag_month_day!AB254="","",_tag_month_day!AB254)</f>
        <v/>
      </c>
      <c r="CE264" s="424" t="str">
        <f>IF(_tag_month_day!AC254="","",_tag_month_day!AC254)</f>
        <v/>
      </c>
      <c r="CF264" s="424" t="str">
        <f>IF(_tag_month_day!AD254="","",_tag_month_day!AD254)</f>
        <v/>
      </c>
      <c r="CG264" s="424" t="str">
        <f>IF(_tag_month_day!AE254="","",_tag_month_day!AE254)</f>
        <v/>
      </c>
      <c r="CH264" s="424" t="str">
        <f>IF(_tag_month_day!AF254="","",_tag_month_day!AF254)</f>
        <v/>
      </c>
      <c r="CI264" s="424" t="str">
        <f>IF(_tag_month_day!AG254="","",_tag_month_day!AG254)</f>
        <v/>
      </c>
      <c r="CJ264" s="424" t="str">
        <f>IF(_tag_month_day!AH254="","",_tag_month_day!AH254)</f>
        <v/>
      </c>
      <c r="CK264" s="424" t="str">
        <f>IF(_tag_month_day!AI254="","",_tag_month_day!AI254)</f>
        <v/>
      </c>
      <c r="CL264" s="4" t="str">
        <f>IF(_tag_month_day!AJ254="","",_tag_month_day!AJ254)</f>
        <v/>
      </c>
      <c r="CM264" s="4" t="str">
        <f>IF(_tag_month_day!AK254="","",_tag_month_day!AK254)</f>
        <v/>
      </c>
      <c r="CN264" s="4" t="str">
        <f>IF(_tag_month_day!AL254="","",_tag_month_day!AL254)</f>
        <v/>
      </c>
      <c r="CO264" s="4" t="str">
        <f>IF(_tag_month_day!AM254="","",_tag_month_day!AM254)</f>
        <v/>
      </c>
      <c r="CP264" s="4" t="str">
        <f>IF(_tag_month_day!AN254="","",_tag_month_day!AN254)</f>
        <v/>
      </c>
      <c r="CQ264" s="4" t="str">
        <f>IF(_tag_month_day!AO254="","",_tag_month_day!AO254)</f>
        <v/>
      </c>
      <c r="CR264" s="462" t="str">
        <f>IF(_tag_month_day!AP254="","",_tag_month_day!AP254)</f>
        <v/>
      </c>
      <c r="CS264" s="463" t="str">
        <f>IF(_tag_month_day!AQ254="","",_tag_month_day!AQ254)</f>
        <v/>
      </c>
      <c r="CT264" s="4" t="str">
        <f>IF(_tag_month_day!AR254="","",_tag_month_day!AR254)</f>
        <v/>
      </c>
      <c r="CU264" s="464" t="e">
        <f>DU264/AJ264</f>
        <v>#VALUE!</v>
      </c>
      <c r="CV264" s="451" t="e">
        <f>BG264/BH264</f>
        <v>#VALUE!</v>
      </c>
      <c r="CW264" s="465" t="e">
        <f>AJ264*(1-CV264)*CU264*AF264</f>
        <v>#VALUE!</v>
      </c>
      <c r="CX264" s="465" t="e">
        <f>CW264*94%</f>
        <v>#VALUE!</v>
      </c>
      <c r="CY264" s="466" t="e">
        <f>IF(CX264=0,0,DS264/(DS264+CX264))</f>
        <v>#VALUE!</v>
      </c>
      <c r="CZ264" s="465" t="e">
        <f>$AJ264*EF264</f>
        <v>#VALUE!</v>
      </c>
      <c r="DA264" s="465" t="e">
        <f>$AJ264*EG264</f>
        <v>#VALUE!</v>
      </c>
      <c r="DB264" s="465" t="e">
        <f>$AJ264*EH264</f>
        <v>#VALUE!</v>
      </c>
      <c r="DC264" s="465" t="e">
        <f>$AJ264*EI264</f>
        <v>#VALUE!</v>
      </c>
      <c r="DD264" s="465" t="e">
        <f>$AJ264*EJ264</f>
        <v>#VALUE!</v>
      </c>
      <c r="DE264" s="465" t="e">
        <f>$AJ264*EK264</f>
        <v>#VALUE!</v>
      </c>
      <c r="DF264" s="465" t="e">
        <f>$AJ264*EL264</f>
        <v>#VALUE!</v>
      </c>
      <c r="DG264" s="465" t="e">
        <f>$AJ264*EM264</f>
        <v>#VALUE!</v>
      </c>
      <c r="DH264" s="465" t="e">
        <f>$AJ264*EN264</f>
        <v>#VALUE!</v>
      </c>
      <c r="DI264" s="465" t="e">
        <f>$AJ264*EO264</f>
        <v>#VALUE!</v>
      </c>
      <c r="DJ264" s="465" t="e">
        <f>CZ264*(1-EP264)</f>
        <v>#VALUE!</v>
      </c>
      <c r="DK264" s="465" t="e">
        <f>DA264*(1-ER264)</f>
        <v>#VALUE!</v>
      </c>
      <c r="DL264" s="465" t="e">
        <f>DB264*(1-EQ264)</f>
        <v>#VALUE!</v>
      </c>
      <c r="DM264" s="465" t="e">
        <f>DC264*(1-ES264)</f>
        <v>#VALUE!</v>
      </c>
      <c r="DN264" s="465" t="e">
        <f>DD264*(1-ET264)</f>
        <v>#VALUE!</v>
      </c>
      <c r="DO264" s="465" t="e">
        <f>DE264</f>
        <v>#VALUE!</v>
      </c>
      <c r="DP264" s="465" t="e">
        <f>DF264*(1-EU264)</f>
        <v>#VALUE!</v>
      </c>
      <c r="DQ264" s="465" t="e">
        <f>DG264*(1-EV264)</f>
        <v>#VALUE!</v>
      </c>
      <c r="DR264" s="465" t="e">
        <f>DH264*(1-EW264)</f>
        <v>#VALUE!</v>
      </c>
      <c r="DS264" s="465" t="e">
        <f>DI264</f>
        <v>#VALUE!</v>
      </c>
      <c r="DT264" s="465" t="e">
        <f>SUM(DJ264:DS264)</f>
        <v>#VALUE!</v>
      </c>
      <c r="DU264" s="465" t="e">
        <f>(GS264:GX264)+(DP264+DQ264+DR264)*GY264+DS264</f>
        <v>#VALUE!</v>
      </c>
      <c r="DV264" s="451" t="e">
        <f>AV264/$BH264/(1-EP264)</f>
        <v>#VALUE!</v>
      </c>
      <c r="DW264" s="451" t="e">
        <f>AW264/$BH264/(1-ER264)</f>
        <v>#VALUE!</v>
      </c>
      <c r="DX264" s="451" t="e">
        <f>AX264/$BH264/(1-EQ264)</f>
        <v>#VALUE!</v>
      </c>
      <c r="DY264" s="451" t="e">
        <f>AY264/$BH264/(1-ES264)</f>
        <v>#VALUE!</v>
      </c>
      <c r="DZ264" s="451" t="e">
        <f>AZ264/$BH264/(1-ET264)</f>
        <v>#VALUE!</v>
      </c>
      <c r="EA264" s="451" t="e">
        <f>BA264/$BH264/(1-AX264)</f>
        <v>#VALUE!</v>
      </c>
      <c r="EB264" s="451" t="e">
        <f>BB264/$BH264/(1-EU264)</f>
        <v>#VALUE!</v>
      </c>
      <c r="EC264" s="451" t="e">
        <f>BC264/$BH264/(1-EV264)</f>
        <v>#VALUE!</v>
      </c>
      <c r="ED264" s="451" t="e">
        <f>BD264/$BH264/(1-EW264)</f>
        <v>#VALUE!</v>
      </c>
      <c r="EE264" s="451" t="e">
        <f>BG264/BH264</f>
        <v>#VALUE!</v>
      </c>
      <c r="EF264" s="451" t="e">
        <f>DV264/SUM($DV264:$EE264)</f>
        <v>#VALUE!</v>
      </c>
      <c r="EG264" s="451" t="e">
        <f>DW264/SUM($DV264:$EE264)</f>
        <v>#VALUE!</v>
      </c>
      <c r="EH264" s="451" t="e">
        <f>DX264/SUM($DV264:$EE264)</f>
        <v>#VALUE!</v>
      </c>
      <c r="EI264" s="451" t="e">
        <f>DY264/SUM($DV264:$EE264)</f>
        <v>#VALUE!</v>
      </c>
      <c r="EJ264" s="451" t="e">
        <f>DZ264/SUM($DV264:$EE264)</f>
        <v>#VALUE!</v>
      </c>
      <c r="EK264" s="451" t="e">
        <f>EA264/SUM($DV264:$EE264)</f>
        <v>#VALUE!</v>
      </c>
      <c r="EL264" s="451" t="e">
        <f>EB264/SUM($DV264:$EE264)</f>
        <v>#VALUE!</v>
      </c>
      <c r="EM264" s="451" t="e">
        <f>EC264/SUM($DV264:$EE264)</f>
        <v>#VALUE!</v>
      </c>
      <c r="EN264" s="451" t="e">
        <f>ED264/SUM($DV264:$EE264)</f>
        <v>#VALUE!</v>
      </c>
      <c r="EO264" s="451" t="e">
        <f>EE264/SUM($DV264:$EE264)</f>
        <v>#VALUE!</v>
      </c>
      <c r="EP264" s="450">
        <f>EP263</f>
        <v>0.080000000000000002</v>
      </c>
      <c r="EQ264" s="450">
        <f>EQ263</f>
        <v>0.014999999999999999</v>
      </c>
      <c r="ER264" s="450">
        <f>ER263</f>
        <v>0.014999999999999999</v>
      </c>
      <c r="ES264" s="450">
        <f>ES263</f>
        <v>0.014999999999999999</v>
      </c>
      <c r="ET264" s="450">
        <f>ET263</f>
        <v>0.014999999999999999</v>
      </c>
      <c r="EU264" s="450">
        <f>EU263</f>
        <v>0.089999999999999997</v>
      </c>
      <c r="EV264" s="450">
        <f>EV263</f>
        <v>0.089999999999999997</v>
      </c>
      <c r="EW264" s="450">
        <f>EW263</f>
        <v>0.089999999999999997</v>
      </c>
      <c r="EX264" s="431" t="str">
        <f>IF(_tag_month_day!AS254="","",_tag_month_day!AS254/100)</f>
        <v/>
      </c>
      <c r="EY264" s="431" t="str">
        <f>IF(_tag_month_day!AT254="","",_tag_month_day!AT254/100)</f>
        <v/>
      </c>
      <c r="EZ264" s="431" t="str">
        <f>IF(_tag_month_day!AU254="","",_tag_month_day!AU254/100)</f>
        <v/>
      </c>
      <c r="FA264" s="431" t="str">
        <f>IF(_tag_month_day!AV254="","",_tag_month_day!AV254/100)</f>
        <v/>
      </c>
      <c r="FB264" s="431" t="str">
        <f>IF(_tag_month_day!AW254="","",_tag_month_day!AW254/100)</f>
        <v/>
      </c>
      <c r="FC264" s="431" t="str">
        <f>IF(_tag_month_day!AX254="","",_tag_month_day!AX254/100)</f>
        <v/>
      </c>
      <c r="FD264" s="449" t="str">
        <f>IF(_tag_month_day!AY254="","",_tag_month_day!AY254/100)</f>
        <v/>
      </c>
      <c r="FE264" s="449" t="str">
        <f>IF(_tag_month_day!AZ254="","",_tag_month_day!AZ254/100)</f>
        <v/>
      </c>
      <c r="FF264" s="449" t="str">
        <f>IF(_tag_month_day!BA254="","",_tag_month_day!BA254/100)</f>
        <v/>
      </c>
      <c r="FG264" s="449" t="str">
        <f>IF(_tag_month_day!BB254="","",_tag_month_day!BB254/100)</f>
        <v/>
      </c>
      <c r="FH264" s="467" t="str">
        <f>IF(_tag_month_day!BC254="","",_tag_month_day!BC254/100)</f>
        <v/>
      </c>
      <c r="FI264" s="449">
        <f>FI263</f>
        <v>0.40999999999999998</v>
      </c>
      <c r="FJ264" s="449">
        <f>FJ263</f>
        <v>0.11</v>
      </c>
      <c r="FK264" s="449">
        <f>FK263</f>
        <v>0.014999999999999999</v>
      </c>
      <c r="FL264" s="449">
        <f>FL263</f>
        <v>0</v>
      </c>
      <c r="FM264" s="467">
        <f>FM263</f>
        <v>0.0001</v>
      </c>
      <c r="FN264" s="449">
        <f>FN263</f>
        <v>0.32000000000000001</v>
      </c>
      <c r="FO264" s="449">
        <f>FO263</f>
        <v>0.20000000000000001</v>
      </c>
      <c r="FP264" s="449">
        <f>FP263</f>
        <v>0.01</v>
      </c>
      <c r="FQ264" s="449">
        <f>FQ263</f>
        <v>0</v>
      </c>
      <c r="FR264" s="467">
        <f>FR263</f>
        <v>0.0001</v>
      </c>
      <c r="FS264" s="449" t="str">
        <f>IF(_tag_month_day!BD254="","",_tag_month_day!BD254/100)</f>
        <v/>
      </c>
      <c r="FT264" s="449" t="str">
        <f>IF(_tag_month_day!BE254="","",_tag_month_day!BE254/100)</f>
        <v/>
      </c>
      <c r="FU264" s="449" t="str">
        <f>IF(_tag_month_day!BF254="","",_tag_month_day!BF254/100)</f>
        <v/>
      </c>
      <c r="FV264" s="449" t="str">
        <f>IF(_tag_month_day!BG254="","",_tag_month_day!BG254/100)</f>
        <v/>
      </c>
      <c r="FW264" s="467" t="str">
        <f>IF(_tag_month_day!BH254="","",_tag_month_day!BH254/100)</f>
        <v/>
      </c>
      <c r="FX264" s="449" t="str">
        <f>IF(_tag_month_day!BI254="","",_tag_month_day!BI254/100)</f>
        <v/>
      </c>
      <c r="FY264" s="449" t="str">
        <f>IF(_tag_month_day!BJ254="","",_tag_month_day!BJ254/100)</f>
        <v/>
      </c>
      <c r="FZ264" s="468" t="str">
        <f>IF(_tag_month_day!BK254="","",_tag_month_day!BK254/100)</f>
        <v/>
      </c>
      <c r="GA264" s="449" t="str">
        <f>IF(_tag_month_day!BL254="","",_tag_month_day!BL254/100)</f>
        <v/>
      </c>
      <c r="GB264" s="467" t="str">
        <f>IF(_tag_month_day!BM254="","",_tag_month_day!BM254/100)</f>
        <v/>
      </c>
      <c r="GC264" s="431" t="str">
        <f>IF(_tag_month_day!BN254="","",_tag_month_day!BN254/100)</f>
        <v/>
      </c>
      <c r="GD264" s="431" t="str">
        <f>IF(_tag_month_day!BO254="","",_tag_month_day!BO254/100)</f>
        <v/>
      </c>
      <c r="GE264" s="431" t="str">
        <f>IF(_tag_month_day!BP254="","",_tag_month_day!BP254/100)</f>
        <v/>
      </c>
      <c r="GF264" s="431" t="str">
        <f>IF(_tag_month_day!BQ254="","",_tag_month_day!BQ254/100)</f>
        <v/>
      </c>
      <c r="GG264" s="431" t="str">
        <f>IF(_tag_month_day!BR254="","",_tag_month_day!BR254/100)</f>
        <v/>
      </c>
      <c r="GH264" s="431" t="str">
        <f>IF(_tag_month_day!BS254="","",_tag_month_day!BS254/100)</f>
        <v/>
      </c>
      <c r="GI264" s="467" t="str">
        <f>IF(_tag_month_day!BT254="","",_tag_month_day!BT254/100)</f>
        <v/>
      </c>
      <c r="GJ264" s="469" t="str">
        <f>IF(_tag_month_day!BU254="","",_tag_month_day!BU254/100)</f>
        <v/>
      </c>
      <c r="GK264" s="470">
        <f>GK263</f>
        <v>0.070000000000000007</v>
      </c>
      <c r="GL264" s="470">
        <f>GL263</f>
        <v>0.029999999999999999</v>
      </c>
      <c r="GM264" s="471" t="str">
        <f>IF(_tag_month_day!BX254="","",_tag_month_day!BX254/100)</f>
        <v/>
      </c>
      <c r="GN264" s="470">
        <f>GN263</f>
        <v>0.070000000000000007</v>
      </c>
      <c r="GO264" s="470">
        <f>GO263</f>
        <v>0.029999999999999999</v>
      </c>
      <c r="GP264" s="470">
        <f>GP263</f>
        <v>0.089999999999999997</v>
      </c>
      <c r="GQ264" s="470">
        <f>GQ263</f>
        <v>0.029999999999999999</v>
      </c>
      <c r="GR264" s="471" t="str">
        <f>IF(_tag_month_day!CA254="","",_tag_month_day!CA254/100)</f>
        <v/>
      </c>
      <c r="GS264" s="472">
        <f>GS263</f>
        <v>0.95299999999999996</v>
      </c>
      <c r="GT264" s="472">
        <f>GT263</f>
        <v>0.55000000000000004</v>
      </c>
      <c r="GU264" s="472">
        <f>GU263</f>
        <v>0.55000000000000004</v>
      </c>
      <c r="GV264" s="472">
        <f>GV263</f>
        <v>0.55000000000000004</v>
      </c>
      <c r="GW264" s="472">
        <f>GW263</f>
        <v>0.5</v>
      </c>
      <c r="GX264" s="472">
        <f>GX263</f>
        <v>0.93500000000000005</v>
      </c>
      <c r="GY264" s="472">
        <f>GY263</f>
        <v>0.14999999999999999</v>
      </c>
      <c r="GZ264" s="472">
        <f>GZ263</f>
        <v>1</v>
      </c>
      <c r="HA264" s="474">
        <f>HA263</f>
        <v>0.047</v>
      </c>
      <c r="HB264" s="474">
        <f>HB263</f>
        <v>0.45000000000000001</v>
      </c>
      <c r="HC264" s="474">
        <f>HC263</f>
        <v>0.45000000000000001</v>
      </c>
      <c r="HD264" s="474">
        <f>HD263</f>
        <v>0.45000000000000001</v>
      </c>
      <c r="HE264" s="474">
        <f>HE263</f>
        <v>0.5</v>
      </c>
      <c r="HF264" s="474">
        <f>HF263</f>
        <v>0.065000000000000002</v>
      </c>
      <c r="HG264" s="474">
        <f>HG263</f>
        <v>0.84999999999999998</v>
      </c>
      <c r="HH264" s="474">
        <f>HH263</f>
        <v>0</v>
      </c>
      <c r="HI264" s="10">
        <f>IF(BZ264&lt;&gt;"",CK264-BV264,0)</f>
        <v>0</v>
      </c>
      <c r="HJ264" s="10" t="e">
        <f>IF(AJ264&gt;0,AH264-AJ264,0)</f>
        <v>#VALUE!</v>
      </c>
      <c r="HK264" s="466">
        <f>HK263</f>
        <v>0.84999999999999998</v>
      </c>
      <c r="HL264" s="424">
        <f>HL263</f>
        <v>550000</v>
      </c>
      <c r="HM264" s="424">
        <f>HM263</f>
        <v>480000</v>
      </c>
      <c r="HN264" s="465" t="e">
        <f>(DJ264*EZ264+DK264*FH264+DL264*FM264+DM264*FR264+DN264*FW264+DO264*GB264+DS264*GI264+DP264*GM264+DR264*GR264)*1000*2</f>
        <v>#VALUE!</v>
      </c>
      <c r="HO264" s="465" t="e">
        <f>HN264*HK264*$HO$2/HL264*1000000</f>
        <v>#VALUE!</v>
      </c>
      <c r="HP264" s="465" t="e">
        <f>HN264*HK264*$HP$2/HM264*1000000</f>
        <v>#VALUE!</v>
      </c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</row>
    <row customFormat="1" r="265" s="0">
      <c r="A265" s="420">
        <v>254</v>
      </c>
      <c r="B265" s="421">
        <f ca="1">IF(D265=D264,B264,IF(D265="夜班",B264+1,B264))</f>
        <v>43596</v>
      </c>
      <c r="C265" s="422">
        <f>C264</f>
        <v>0.041666666666666699</v>
      </c>
      <c r="D265" s="10" t="str">
        <f ca="1">IF(HOUR(G265)&lt;8,"夜班",IF(HOUR(G265)&lt;16,"白班",IF(HOUR(G265)&lt;24,"中班",0)))</f>
        <v>白班</v>
      </c>
      <c r="E265" s="10" t="e">
        <f ca="1">IF(F265=1,"甲",IF(F265=2,"乙",IF(F265=3,"丙",IF(F265=4,"丁",""))))</f>
        <v>#REF!</v>
      </c>
      <c r="F265" s="10" t="e">
        <f ca="1">SUMPRODUCT((成本日报!$A$3:$A$95=计划!B265)*(成本日报!$B$3:$B$95=计划!$D265),成本日报!$C$3:$C$95)</f>
        <v>#REF!</v>
      </c>
      <c r="G265" s="423">
        <f ca="1">G264+C264</f>
        <v>43596.541666666053</v>
      </c>
      <c r="H265" s="423">
        <f ca="1">$G265+$C265/60*10+$C265*0</f>
        <v>43596.548611110498</v>
      </c>
      <c r="I265" s="423">
        <f ca="1">$G265+$C265/60*18+$C265*0</f>
        <v>43596.55416666605</v>
      </c>
      <c r="J265" s="423">
        <f ca="1">$G265+$C265/60*0+$C265*1</f>
        <v>43596.583333332717</v>
      </c>
      <c r="K265" s="423">
        <f ca="1">$G265+$C265/60*30+$C265*2</f>
        <v>43596.645833332725</v>
      </c>
      <c r="L265" s="423">
        <f ca="1">$G265+$C265/60*0+$C265*3</f>
        <v>43596.666666666053</v>
      </c>
      <c r="M265" s="424" t="str">
        <f>IF(_tag_month_day!A255="","",_tag_month_day!A255)</f>
        <v/>
      </c>
      <c r="N265" s="424" t="str">
        <f>IF(_tag_month_day!B255="","",_tag_month_day!B255)</f>
        <v/>
      </c>
      <c r="O265" s="425" t="e">
        <f>IF(M265+N265=0,"",M265+N265)</f>
        <v>#VALUE!</v>
      </c>
      <c r="P265" s="424" t="str">
        <f>IF(_tag_month_day!C255="","",_tag_month_day!C255)</f>
        <v/>
      </c>
      <c r="Q265" s="424" t="str">
        <f>IF(_tag_month_day!D255="","",_tag_month_day!D255)</f>
        <v/>
      </c>
      <c r="R265" s="426" t="str">
        <f>IF(_tag_month_day!CB255="","",_tag_month_day!CB255/100)</f>
        <v/>
      </c>
      <c r="S265" s="427" t="str">
        <f>IF(_tag_month_day!E255="","",_tag_month_day!E255)</f>
        <v/>
      </c>
      <c r="T265" s="427" t="str">
        <f>IF(_tag_month_day!F255="","",_tag_month_day!F255)</f>
        <v/>
      </c>
      <c r="U265" s="428" t="e">
        <f>S265+T265</f>
        <v>#VALUE!</v>
      </c>
      <c r="V265" s="429" t="e">
        <f>U265/AJ265</f>
        <v>#VALUE!</v>
      </c>
      <c r="W265" s="430" t="str">
        <f>IF(_jhy_month_day!A255="","",_jhy_month_day!A255)</f>
        <v/>
      </c>
      <c r="X265" s="431" t="str">
        <f>IF(_jhy_month_day!B255="","",_jhy_month_day!B255/100)</f>
        <v/>
      </c>
      <c r="Y265" s="431" t="str">
        <f>IF(_jhy_month_day!C255="","",_jhy_month_day!C255/100)</f>
        <v/>
      </c>
      <c r="Z265" s="432">
        <f>Z261+1</f>
        <v>64</v>
      </c>
      <c r="AA265" s="433" t="str">
        <f>IF(_tag_month_day!G255="","",_tag_month_day!G255/100)</f>
        <v/>
      </c>
      <c r="AB265" s="433" t="str">
        <f>IF(_tag_month_day!H255="","",_tag_month_day!H255/100)</f>
        <v/>
      </c>
      <c r="AC265" s="434">
        <f>IF(X265="",AC264,BK265*($AV264*X265+$AW264*FD264+$AX264*FI264+$AY264*FN264+$AZ264*FS264+$BA264*FX264+$BG264*GE264)/(AV264*Y265+AX264*FK264+AW264*FF264+AY264*FP264+AZ264*FU264+BA264*FZ264+BG264*GG264+BB264*GK264+BC264*GN264+BD264*GP264))</f>
        <v>1.59963432013121</v>
      </c>
      <c r="AD265" s="435" t="str">
        <f>IF(AC265=AC264,"",AC265-AC264)</f>
        <v/>
      </c>
      <c r="AE265" s="436" t="str">
        <f>IF(1-AF265=0,"",(1-AF265))</f>
        <v/>
      </c>
      <c r="AF265" s="437">
        <v>1</v>
      </c>
      <c r="AG265" s="10" t="str">
        <f>AG264</f>
        <v>8B4</v>
      </c>
      <c r="AH265" s="438" t="str">
        <f>AH264</f>
        <v/>
      </c>
      <c r="AI265" s="424" t="e">
        <f>IF(ROUND(AJ265-AJ264,1)=0,"",AJ265-AJ264)</f>
        <v>#VALUE!</v>
      </c>
      <c r="AJ265" s="10" t="str">
        <f>IF(_tag_month_day!I255="","",_tag_month_day!I255)</f>
        <v/>
      </c>
      <c r="AK265" s="440"/>
      <c r="AL265" s="440"/>
      <c r="AM265" s="440"/>
      <c r="AN265" s="441">
        <f>AN264</f>
        <v>2</v>
      </c>
      <c r="AO265" s="441">
        <f>AO264</f>
        <v>8</v>
      </c>
      <c r="AP265" s="442" t="e">
        <f>(IF(AN265=0,AS264,AS264*(1+AO265/AN265)/(AR265+AO265/AN265)))+AT265</f>
        <v>#VALUE!</v>
      </c>
      <c r="AQ265" s="443" t="str">
        <f>IF(_tag_month_day!J255="","",_tag_month_day!J255/100)</f>
        <v/>
      </c>
      <c r="AR265" s="444">
        <f>AR264</f>
        <v>1.3</v>
      </c>
      <c r="AS265" s="445" t="e">
        <f>AQ265*(AN265*AR265+AO265)/(AN265+AO265)</f>
        <v>#VALUE!</v>
      </c>
      <c r="AT265" s="445" t="e">
        <f>(SUM(BE265:BF265)-SUM(BE264:BF264))*0.05</f>
        <v>#VALUE!</v>
      </c>
      <c r="AU265" s="446" t="str">
        <f>IF(_tag_month_day!CC255="","",IF(_tag_month_day!CC255&gt;0,_tag_month_day!CD255,_tag_month_day!CE255))</f>
        <v/>
      </c>
      <c r="AV265" s="447" t="str">
        <f>IF(_tag_month_day!L255="","",_tag_month_day!L255/100)</f>
        <v/>
      </c>
      <c r="AW265" s="431">
        <f>AW264</f>
        <v>0</v>
      </c>
      <c r="AX265" s="431">
        <f>AX264</f>
        <v>0</v>
      </c>
      <c r="AY265" s="431" t="str">
        <f>IF(_tag_month_day!M255="","",_tag_month_day!M255/100)</f>
        <v/>
      </c>
      <c r="AZ265" s="431" t="str">
        <f>IF(_tag_month_day!N255="","",_tag_month_day!N255/100)</f>
        <v/>
      </c>
      <c r="BA265" s="431" t="str">
        <f>IF(_tag_month_day!O255="","",_tag_month_day!O255/100)</f>
        <v/>
      </c>
      <c r="BB265" s="448" t="str">
        <f>IF(_tag_month_day!P255="","",_tag_month_day!P255/100)</f>
        <v/>
      </c>
      <c r="BC265" s="448">
        <f>BC264</f>
        <v>0</v>
      </c>
      <c r="BD265" s="448" t="str">
        <f>IF(_tag_month_day!Q255="","",_tag_month_day!Q255/100)</f>
        <v/>
      </c>
      <c r="BE265" s="449" t="str">
        <f>IF(_tag_month_day!R255="","",_tag_month_day!R255/100)</f>
        <v/>
      </c>
      <c r="BF265" s="388" t="e">
        <f>(AU265*(100+BE265*100))/(AJ265-AU265)/100</f>
        <v>#VALUE!</v>
      </c>
      <c r="BG265" s="450" t="e">
        <f>BE265+BF265</f>
        <v>#VALUE!</v>
      </c>
      <c r="BH265" s="451" t="e">
        <f>SUM(AV265:BF265)</f>
        <v>#VALUE!</v>
      </c>
      <c r="BI265" s="452" t="e">
        <f>IF(CX265=0,BI264,(DK265*查询!$R$5+DL265*查询!$Q$5+DM265*查询!$N$5+DN265*查询!$O$5+DO265*查询!$P$5)*AF265/CX265)</f>
        <v>#VALUE!</v>
      </c>
      <c r="BJ265" s="452" t="e">
        <f>IF(CX265=0,BJ264,(DP265*查询!$S$5+DQ265*查询!$T$5+DR265*查询!$U$5)*AF265/CX265)</f>
        <v>#VALUE!</v>
      </c>
      <c r="BK265" s="452">
        <f>BK264</f>
        <v>1</v>
      </c>
      <c r="BL265" s="453" t="e">
        <f>SUMPRODUCT((AV265:BA265)*(GS265:GX265))/((GS265:GX265)+SUM(BB265:BD265)*GY265+BG265*GZ265)</f>
        <v>#VALUE!</v>
      </c>
      <c r="BM265" s="453" t="e">
        <f>BK265*($AV265*FB265+$AW265*FD265+$AX265*FI265+$AY265*FN265+$AZ265*FS265+$BA265*FX265+$BG265*GE265)/(AV265*EY265+AX265*FK265+AW265*FF265+AY265*FP265+AZ265*FU265+BA265*FZ265+BG265*GG265+BB265*GK265+BC265*GN265+BD265*GP265)</f>
        <v>#VALUE!</v>
      </c>
      <c r="BN265" s="453" t="e">
        <f>($AV265*FC265+$AX265*FJ265+$AW265*FE265+$AY265*FO265+$AZ265*FT265+$BA265*FY265+$BG265*GF265)/($AV265*FA265+BG265*GH265+BB265*GL265+BC265*GO265+BD265*GQ265+BA265*GA265)</f>
        <v>#VALUE!</v>
      </c>
      <c r="BO265" s="454" t="e">
        <f>SUMPRODUCT(AV265:BA265*GS265:GX265)/(GS265:GX265+(BB265+BC265+BD265)*GY265+BG265)</f>
        <v>#VALUE!</v>
      </c>
      <c r="BP265" s="454" t="e">
        <f>SUMPRODUCT(AV265:BA265*GS265:GX265)/(GS265:GX265+(BB265+BC265+BD265)*GY265+BG265)</f>
        <v>#VALUE!</v>
      </c>
      <c r="BQ265" s="454" t="e">
        <f>SUMPRODUCT(AV265:BA265*GS265:GX265)/(GS265:GX265+(BB265+BC265+BD265)*GY265+BG265)</f>
        <v>#VALUE!</v>
      </c>
      <c r="BR265" s="453" t="str">
        <f>IF(_tag_month_day!T255="","",_tag_month_day!T255)</f>
        <v/>
      </c>
      <c r="BS265" s="453" t="str">
        <f>IF(_tag_month_day!U255="","",_tag_month_day!U255)</f>
        <v/>
      </c>
      <c r="BT265" s="455" t="str">
        <f>IF(CK265="","",IF((CK265&gt;=BV265-0.12)*(CK265&lt;=BV265+0.12),"合格","不合格"))</f>
        <v/>
      </c>
      <c r="BU265" s="456" t="str">
        <f>IF(_tag_month_day!V255="","",_tag_month_day!V255)</f>
        <v/>
      </c>
      <c r="BV265" s="457" t="str">
        <f>IF(_tag_month_day!W255="","",_tag_month_day!W255)</f>
        <v/>
      </c>
      <c r="BW265" s="458" t="str">
        <f>IF(_tag_month_day!X255="","",_tag_month_day!X255)</f>
        <v/>
      </c>
      <c r="BX265" s="458" t="str">
        <f>IF(_tag_month_day!Y255="","",_tag_month_day!Y255)</f>
        <v/>
      </c>
      <c r="BY265" s="459">
        <f ca="1">L265</f>
        <v>43596.666666666053</v>
      </c>
      <c r="BZ265" s="460" t="s">
        <v>429</v>
      </c>
      <c r="CA265" s="461">
        <v>0.68402777777777801</v>
      </c>
      <c r="CB265" s="424" t="str">
        <f>IF(_tag_month_day!Z255="","",_tag_month_day!Z255)</f>
        <v/>
      </c>
      <c r="CC265" s="424" t="str">
        <f>IF(_tag_month_day!AA255="","",_tag_month_day!AA255)</f>
        <v/>
      </c>
      <c r="CD265" s="424" t="str">
        <f>IF(_tag_month_day!AB255="","",_tag_month_day!AB255)</f>
        <v/>
      </c>
      <c r="CE265" s="424" t="str">
        <f>IF(_tag_month_day!AC255="","",_tag_month_day!AC255)</f>
        <v/>
      </c>
      <c r="CF265" s="424" t="str">
        <f>IF(_tag_month_day!AD255="","",_tag_month_day!AD255)</f>
        <v/>
      </c>
      <c r="CG265" s="424" t="str">
        <f>IF(_tag_month_day!AE255="","",_tag_month_day!AE255)</f>
        <v/>
      </c>
      <c r="CH265" s="424" t="str">
        <f>IF(_tag_month_day!AF255="","",_tag_month_day!AF255)</f>
        <v/>
      </c>
      <c r="CI265" s="424" t="str">
        <f>IF(_tag_month_day!AG255="","",_tag_month_day!AG255)</f>
        <v/>
      </c>
      <c r="CJ265" s="424" t="str">
        <f>IF(_tag_month_day!AH255="","",_tag_month_day!AH255)</f>
        <v/>
      </c>
      <c r="CK265" s="424" t="str">
        <f>IF(_tag_month_day!AI255="","",_tag_month_day!AI255)</f>
        <v/>
      </c>
      <c r="CL265" s="4" t="str">
        <f>IF(_tag_month_day!AJ255="","",_tag_month_day!AJ255)</f>
        <v/>
      </c>
      <c r="CM265" s="4" t="str">
        <f>IF(_tag_month_day!AK255="","",_tag_month_day!AK255)</f>
        <v/>
      </c>
      <c r="CN265" s="4" t="str">
        <f>IF(_tag_month_day!AL255="","",_tag_month_day!AL255)</f>
        <v/>
      </c>
      <c r="CO265" s="4" t="str">
        <f>IF(_tag_month_day!AM255="","",_tag_month_day!AM255)</f>
        <v/>
      </c>
      <c r="CP265" s="4" t="str">
        <f>IF(_tag_month_day!AN255="","",_tag_month_day!AN255)</f>
        <v/>
      </c>
      <c r="CQ265" s="4" t="str">
        <f>IF(_tag_month_day!AO255="","",_tag_month_day!AO255)</f>
        <v/>
      </c>
      <c r="CR265" s="462" t="str">
        <f>IF(_tag_month_day!AP255="","",_tag_month_day!AP255)</f>
        <v/>
      </c>
      <c r="CS265" s="463" t="str">
        <f>IF(_tag_month_day!AQ255="","",_tag_month_day!AQ255)</f>
        <v/>
      </c>
      <c r="CT265" s="4" t="str">
        <f>IF(_tag_month_day!AR255="","",_tag_month_day!AR255)</f>
        <v/>
      </c>
      <c r="CU265" s="464" t="e">
        <f>DU265/AJ265</f>
        <v>#VALUE!</v>
      </c>
      <c r="CV265" s="451" t="e">
        <f>BG265/BH265</f>
        <v>#VALUE!</v>
      </c>
      <c r="CW265" s="465" t="e">
        <f>AJ265*(1-CV265)*CU265*AF265</f>
        <v>#VALUE!</v>
      </c>
      <c r="CX265" s="465" t="e">
        <f>CW265*94%</f>
        <v>#VALUE!</v>
      </c>
      <c r="CY265" s="466" t="e">
        <f>IF(CX265=0,0,DS265/(DS265+CX265))</f>
        <v>#VALUE!</v>
      </c>
      <c r="CZ265" s="465" t="e">
        <f>$AJ265*EF265</f>
        <v>#VALUE!</v>
      </c>
      <c r="DA265" s="465" t="e">
        <f>$AJ265*EG265</f>
        <v>#VALUE!</v>
      </c>
      <c r="DB265" s="465" t="e">
        <f>$AJ265*EH265</f>
        <v>#VALUE!</v>
      </c>
      <c r="DC265" s="465" t="e">
        <f>$AJ265*EI265</f>
        <v>#VALUE!</v>
      </c>
      <c r="DD265" s="465" t="e">
        <f>$AJ265*EJ265</f>
        <v>#VALUE!</v>
      </c>
      <c r="DE265" s="465" t="e">
        <f>$AJ265*EK265</f>
        <v>#VALUE!</v>
      </c>
      <c r="DF265" s="465" t="e">
        <f>$AJ265*EL265</f>
        <v>#VALUE!</v>
      </c>
      <c r="DG265" s="465" t="e">
        <f>$AJ265*EM265</f>
        <v>#VALUE!</v>
      </c>
      <c r="DH265" s="465" t="e">
        <f>$AJ265*EN265</f>
        <v>#VALUE!</v>
      </c>
      <c r="DI265" s="465" t="e">
        <f>$AJ265*EO265</f>
        <v>#VALUE!</v>
      </c>
      <c r="DJ265" s="465" t="e">
        <f>CZ265*(1-EP265)</f>
        <v>#VALUE!</v>
      </c>
      <c r="DK265" s="465" t="e">
        <f>DA265*(1-ER265)</f>
        <v>#VALUE!</v>
      </c>
      <c r="DL265" s="465" t="e">
        <f>DB265*(1-EQ265)</f>
        <v>#VALUE!</v>
      </c>
      <c r="DM265" s="465" t="e">
        <f>DC265*(1-ES265)</f>
        <v>#VALUE!</v>
      </c>
      <c r="DN265" s="465" t="e">
        <f>DD265*(1-ET265)</f>
        <v>#VALUE!</v>
      </c>
      <c r="DO265" s="465" t="e">
        <f>DE265</f>
        <v>#VALUE!</v>
      </c>
      <c r="DP265" s="465" t="e">
        <f>DF265*(1-EU265)</f>
        <v>#VALUE!</v>
      </c>
      <c r="DQ265" s="465" t="e">
        <f>DG265*(1-EV265)</f>
        <v>#VALUE!</v>
      </c>
      <c r="DR265" s="465" t="e">
        <f>DH265*(1-EW265)</f>
        <v>#VALUE!</v>
      </c>
      <c r="DS265" s="465" t="e">
        <f>DI265</f>
        <v>#VALUE!</v>
      </c>
      <c r="DT265" s="465" t="e">
        <f>SUM(DJ265:DS265)</f>
        <v>#VALUE!</v>
      </c>
      <c r="DU265" s="465" t="e">
        <f>(GS265:GX265)+(DP265+DQ265+DR265)*GY265+DS265</f>
        <v>#VALUE!</v>
      </c>
      <c r="DV265" s="451" t="e">
        <f>AV265/$BH265/(1-EP265)</f>
        <v>#VALUE!</v>
      </c>
      <c r="DW265" s="451" t="e">
        <f>AW265/$BH265/(1-ER265)</f>
        <v>#VALUE!</v>
      </c>
      <c r="DX265" s="451" t="e">
        <f>AX265/$BH265/(1-EQ265)</f>
        <v>#VALUE!</v>
      </c>
      <c r="DY265" s="451" t="e">
        <f>AY265/$BH265/(1-ES265)</f>
        <v>#VALUE!</v>
      </c>
      <c r="DZ265" s="451" t="e">
        <f>AZ265/$BH265/(1-ET265)</f>
        <v>#VALUE!</v>
      </c>
      <c r="EA265" s="451" t="e">
        <f>BA265/$BH265/(1-AX265)</f>
        <v>#VALUE!</v>
      </c>
      <c r="EB265" s="451" t="e">
        <f>BB265/$BH265/(1-EU265)</f>
        <v>#VALUE!</v>
      </c>
      <c r="EC265" s="451" t="e">
        <f>BC265/$BH265/(1-EV265)</f>
        <v>#VALUE!</v>
      </c>
      <c r="ED265" s="451" t="e">
        <f>BD265/$BH265/(1-EW265)</f>
        <v>#VALUE!</v>
      </c>
      <c r="EE265" s="451" t="e">
        <f>BG265/BH265</f>
        <v>#VALUE!</v>
      </c>
      <c r="EF265" s="451" t="e">
        <f>DV265/SUM($DV265:$EE265)</f>
        <v>#VALUE!</v>
      </c>
      <c r="EG265" s="451" t="e">
        <f>DW265/SUM($DV265:$EE265)</f>
        <v>#VALUE!</v>
      </c>
      <c r="EH265" s="451" t="e">
        <f>DX265/SUM($DV265:$EE265)</f>
        <v>#VALUE!</v>
      </c>
      <c r="EI265" s="451" t="e">
        <f>DY265/SUM($DV265:$EE265)</f>
        <v>#VALUE!</v>
      </c>
      <c r="EJ265" s="451" t="e">
        <f>DZ265/SUM($DV265:$EE265)</f>
        <v>#VALUE!</v>
      </c>
      <c r="EK265" s="451" t="e">
        <f>EA265/SUM($DV265:$EE265)</f>
        <v>#VALUE!</v>
      </c>
      <c r="EL265" s="451" t="e">
        <f>EB265/SUM($DV265:$EE265)</f>
        <v>#VALUE!</v>
      </c>
      <c r="EM265" s="451" t="e">
        <f>EC265/SUM($DV265:$EE265)</f>
        <v>#VALUE!</v>
      </c>
      <c r="EN265" s="451" t="e">
        <f>ED265/SUM($DV265:$EE265)</f>
        <v>#VALUE!</v>
      </c>
      <c r="EO265" s="451" t="e">
        <f>EE265/SUM($DV265:$EE265)</f>
        <v>#VALUE!</v>
      </c>
      <c r="EP265" s="450">
        <f>EP264</f>
        <v>0.080000000000000002</v>
      </c>
      <c r="EQ265" s="450">
        <f>EQ264</f>
        <v>0.014999999999999999</v>
      </c>
      <c r="ER265" s="450">
        <f>ER264</f>
        <v>0.014999999999999999</v>
      </c>
      <c r="ES265" s="450">
        <f>ES264</f>
        <v>0.014999999999999999</v>
      </c>
      <c r="ET265" s="450">
        <f>ET264</f>
        <v>0.014999999999999999</v>
      </c>
      <c r="EU265" s="450">
        <f>EU264</f>
        <v>0.089999999999999997</v>
      </c>
      <c r="EV265" s="450">
        <f>EV264</f>
        <v>0.089999999999999997</v>
      </c>
      <c r="EW265" s="450">
        <f>EW264</f>
        <v>0.089999999999999997</v>
      </c>
      <c r="EX265" s="431" t="str">
        <f>IF(_tag_month_day!AS255="","",_tag_month_day!AS255/100)</f>
        <v/>
      </c>
      <c r="EY265" s="431" t="str">
        <f>IF(_tag_month_day!AT255="","",_tag_month_day!AT255/100)</f>
        <v/>
      </c>
      <c r="EZ265" s="431" t="str">
        <f>IF(_tag_month_day!AU255="","",_tag_month_day!AU255/100)</f>
        <v/>
      </c>
      <c r="FA265" s="431" t="str">
        <f>IF(_tag_month_day!AV255="","",_tag_month_day!AV255/100)</f>
        <v/>
      </c>
      <c r="FB265" s="431" t="str">
        <f>IF(_tag_month_day!AW255="","",_tag_month_day!AW255/100)</f>
        <v/>
      </c>
      <c r="FC265" s="431" t="str">
        <f>IF(_tag_month_day!AX255="","",_tag_month_day!AX255/100)</f>
        <v/>
      </c>
      <c r="FD265" s="449" t="str">
        <f>IF(_tag_month_day!AY255="","",_tag_month_day!AY255/100)</f>
        <v/>
      </c>
      <c r="FE265" s="449" t="str">
        <f>IF(_tag_month_day!AZ255="","",_tag_month_day!AZ255/100)</f>
        <v/>
      </c>
      <c r="FF265" s="449" t="str">
        <f>IF(_tag_month_day!BA255="","",_tag_month_day!BA255/100)</f>
        <v/>
      </c>
      <c r="FG265" s="449" t="str">
        <f>IF(_tag_month_day!BB255="","",_tag_month_day!BB255/100)</f>
        <v/>
      </c>
      <c r="FH265" s="467" t="str">
        <f>IF(_tag_month_day!BC255="","",_tag_month_day!BC255/100)</f>
        <v/>
      </c>
      <c r="FI265" s="449">
        <f>FI264</f>
        <v>0.40999999999999998</v>
      </c>
      <c r="FJ265" s="449">
        <f>FJ264</f>
        <v>0.11</v>
      </c>
      <c r="FK265" s="449">
        <f>FK264</f>
        <v>0.014999999999999999</v>
      </c>
      <c r="FL265" s="449">
        <f>FL264</f>
        <v>0</v>
      </c>
      <c r="FM265" s="467">
        <f>FM264</f>
        <v>0.0001</v>
      </c>
      <c r="FN265" s="449">
        <f>FN264</f>
        <v>0.32000000000000001</v>
      </c>
      <c r="FO265" s="449">
        <f>FO264</f>
        <v>0.20000000000000001</v>
      </c>
      <c r="FP265" s="449">
        <f>FP264</f>
        <v>0.01</v>
      </c>
      <c r="FQ265" s="449">
        <f>FQ264</f>
        <v>0</v>
      </c>
      <c r="FR265" s="467">
        <f>FR264</f>
        <v>0.0001</v>
      </c>
      <c r="FS265" s="449" t="str">
        <f>IF(_tag_month_day!BD255="","",_tag_month_day!BD255/100)</f>
        <v/>
      </c>
      <c r="FT265" s="449" t="str">
        <f>IF(_tag_month_day!BE255="","",_tag_month_day!BE255/100)</f>
        <v/>
      </c>
      <c r="FU265" s="449" t="str">
        <f>IF(_tag_month_day!BF255="","",_tag_month_day!BF255/100)</f>
        <v/>
      </c>
      <c r="FV265" s="449" t="str">
        <f>IF(_tag_month_day!BG255="","",_tag_month_day!BG255/100)</f>
        <v/>
      </c>
      <c r="FW265" s="467" t="str">
        <f>IF(_tag_month_day!BH255="","",_tag_month_day!BH255/100)</f>
        <v/>
      </c>
      <c r="FX265" s="449" t="str">
        <f>IF(_tag_month_day!BI255="","",_tag_month_day!BI255/100)</f>
        <v/>
      </c>
      <c r="FY265" s="449" t="str">
        <f>IF(_tag_month_day!BJ255="","",_tag_month_day!BJ255/100)</f>
        <v/>
      </c>
      <c r="FZ265" s="468" t="str">
        <f>IF(_tag_month_day!BK255="","",_tag_month_day!BK255/100)</f>
        <v/>
      </c>
      <c r="GA265" s="449" t="str">
        <f>IF(_tag_month_day!BL255="","",_tag_month_day!BL255/100)</f>
        <v/>
      </c>
      <c r="GB265" s="467" t="str">
        <f>IF(_tag_month_day!BM255="","",_tag_month_day!BM255/100)</f>
        <v/>
      </c>
      <c r="GC265" s="431" t="str">
        <f>IF(_tag_month_day!BN255="","",_tag_month_day!BN255/100)</f>
        <v/>
      </c>
      <c r="GD265" s="431" t="str">
        <f>IF(_tag_month_day!BO255="","",_tag_month_day!BO255/100)</f>
        <v/>
      </c>
      <c r="GE265" s="431" t="str">
        <f>IF(_tag_month_day!BP255="","",_tag_month_day!BP255/100)</f>
        <v/>
      </c>
      <c r="GF265" s="431" t="str">
        <f>IF(_tag_month_day!BQ255="","",_tag_month_day!BQ255/100)</f>
        <v/>
      </c>
      <c r="GG265" s="431" t="str">
        <f>IF(_tag_month_day!BR255="","",_tag_month_day!BR255/100)</f>
        <v/>
      </c>
      <c r="GH265" s="431" t="str">
        <f>IF(_tag_month_day!BS255="","",_tag_month_day!BS255/100)</f>
        <v/>
      </c>
      <c r="GI265" s="467" t="str">
        <f>IF(_tag_month_day!BT255="","",_tag_month_day!BT255/100)</f>
        <v/>
      </c>
      <c r="GJ265" s="469" t="str">
        <f>IF(_tag_month_day!BU255="","",_tag_month_day!BU255/100)</f>
        <v/>
      </c>
      <c r="GK265" s="470">
        <f>GK264</f>
        <v>0.070000000000000007</v>
      </c>
      <c r="GL265" s="470">
        <f>GL264</f>
        <v>0.029999999999999999</v>
      </c>
      <c r="GM265" s="471" t="str">
        <f>IF(_tag_month_day!BX255="","",_tag_month_day!BX255/100)</f>
        <v/>
      </c>
      <c r="GN265" s="470">
        <f>GN264</f>
        <v>0.070000000000000007</v>
      </c>
      <c r="GO265" s="470">
        <f>GO264</f>
        <v>0.029999999999999999</v>
      </c>
      <c r="GP265" s="470">
        <f>GP264</f>
        <v>0.089999999999999997</v>
      </c>
      <c r="GQ265" s="470">
        <f>GQ264</f>
        <v>0.029999999999999999</v>
      </c>
      <c r="GR265" s="471" t="str">
        <f>IF(_tag_month_day!CA255="","",_tag_month_day!CA255/100)</f>
        <v/>
      </c>
      <c r="GS265" s="472">
        <f>GS264</f>
        <v>0.95299999999999996</v>
      </c>
      <c r="GT265" s="472">
        <f>GT264</f>
        <v>0.55000000000000004</v>
      </c>
      <c r="GU265" s="472">
        <f>GU264</f>
        <v>0.55000000000000004</v>
      </c>
      <c r="GV265" s="472">
        <f>GV264</f>
        <v>0.55000000000000004</v>
      </c>
      <c r="GW265" s="472">
        <f>GW264</f>
        <v>0.5</v>
      </c>
      <c r="GX265" s="472">
        <f>GX264</f>
        <v>0.93500000000000005</v>
      </c>
      <c r="GY265" s="472">
        <f>GY264</f>
        <v>0.14999999999999999</v>
      </c>
      <c r="GZ265" s="472">
        <f>GZ264</f>
        <v>1</v>
      </c>
      <c r="HA265" s="474">
        <f>HA264</f>
        <v>0.047</v>
      </c>
      <c r="HB265" s="474">
        <f>HB264</f>
        <v>0.45000000000000001</v>
      </c>
      <c r="HC265" s="474">
        <f>HC264</f>
        <v>0.45000000000000001</v>
      </c>
      <c r="HD265" s="474">
        <f>HD264</f>
        <v>0.45000000000000001</v>
      </c>
      <c r="HE265" s="474">
        <f>HE264</f>
        <v>0.5</v>
      </c>
      <c r="HF265" s="474">
        <f>HF264</f>
        <v>0.065000000000000002</v>
      </c>
      <c r="HG265" s="474">
        <f>HG264</f>
        <v>0.84999999999999998</v>
      </c>
      <c r="HH265" s="474">
        <f>HH264</f>
        <v>0</v>
      </c>
      <c r="HI265" s="10" t="e">
        <f>IF(BZ265&lt;&gt;"",CK265-BV265,0)</f>
        <v>#VALUE!</v>
      </c>
      <c r="HJ265" s="10" t="e">
        <f>IF(AJ265&gt;0,AH265-AJ265,0)</f>
        <v>#VALUE!</v>
      </c>
      <c r="HK265" s="466">
        <f>HK264</f>
        <v>0.84999999999999998</v>
      </c>
      <c r="HL265" s="424">
        <f>HL264</f>
        <v>550000</v>
      </c>
      <c r="HM265" s="424">
        <f>HM264</f>
        <v>480000</v>
      </c>
      <c r="HN265" s="465" t="e">
        <f>(DJ265*EZ265+DK265*FH265+DL265*FM265+DM265*FR265+DN265*FW265+DO265*GB265+DS265*GI265+DP265*GM265+DR265*GR265)*1000*2</f>
        <v>#VALUE!</v>
      </c>
      <c r="HO265" s="465" t="e">
        <f>HN265*HK265*$HO$2/HL265*1000000</f>
        <v>#VALUE!</v>
      </c>
      <c r="HP265" s="465" t="e">
        <f>HN265*HK265*$HP$2/HM265*1000000</f>
        <v>#VALUE!</v>
      </c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</row>
    <row customFormat="1" r="266" s="0">
      <c r="A266" s="420">
        <v>255</v>
      </c>
      <c r="B266" s="421">
        <f ca="1">IF(D266=D265,B265,IF(D266="夜班",B265+1,B265))</f>
        <v>43596</v>
      </c>
      <c r="C266" s="422">
        <f>C265</f>
        <v>0.041666666666666699</v>
      </c>
      <c r="D266" s="10" t="str">
        <f ca="1">IF(HOUR(G266)&lt;8,"夜班",IF(HOUR(G266)&lt;16,"白班",IF(HOUR(G266)&lt;24,"中班",0)))</f>
        <v>白班</v>
      </c>
      <c r="E266" s="10" t="e">
        <f ca="1">IF(F266=1,"甲",IF(F266=2,"乙",IF(F266=3,"丙",IF(F266=4,"丁",""))))</f>
        <v>#REF!</v>
      </c>
      <c r="F266" s="10" t="e">
        <f ca="1">SUMPRODUCT((成本日报!$A$3:$A$95=计划!B266)*(成本日报!$B$3:$B$95=计划!$D266),成本日报!$C$3:$C$95)</f>
        <v>#REF!</v>
      </c>
      <c r="G266" s="423">
        <f ca="1">G265+C265</f>
        <v>43596.583333332717</v>
      </c>
      <c r="H266" s="423">
        <f ca="1">$G266+$C266/60*10+$C266*0</f>
        <v>43596.590277777163</v>
      </c>
      <c r="I266" s="423">
        <f ca="1">$G266+$C266/60*18+$C266*0</f>
        <v>43596.595833332714</v>
      </c>
      <c r="J266" s="423">
        <f ca="1">$G266+$C266/60*0+$C266*1</f>
        <v>43596.624999999382</v>
      </c>
      <c r="K266" s="423">
        <f ca="1">$G266+$C266/60*30+$C266*2</f>
        <v>43596.687499999389</v>
      </c>
      <c r="L266" s="423">
        <f ca="1">$G266+$C266/60*0+$C266*3</f>
        <v>43596.708333332717</v>
      </c>
      <c r="M266" s="424" t="str">
        <f>IF(_tag_month_day!A256="","",_tag_month_day!A256)</f>
        <v/>
      </c>
      <c r="N266" s="424" t="str">
        <f>IF(_tag_month_day!B256="","",_tag_month_day!B256)</f>
        <v/>
      </c>
      <c r="O266" s="425" t="e">
        <f>IF(M266+N266=0,"",M266+N266)</f>
        <v>#VALUE!</v>
      </c>
      <c r="P266" s="424" t="str">
        <f>IF(_tag_month_day!C256="","",_tag_month_day!C256)</f>
        <v/>
      </c>
      <c r="Q266" s="424" t="str">
        <f>IF(_tag_month_day!D256="","",_tag_month_day!D256)</f>
        <v/>
      </c>
      <c r="R266" s="426" t="str">
        <f>IF(_tag_month_day!CB256="","",_tag_month_day!CB256/100)</f>
        <v/>
      </c>
      <c r="S266" s="427" t="str">
        <f>IF(_tag_month_day!E256="","",_tag_month_day!E256)</f>
        <v/>
      </c>
      <c r="T266" s="427" t="str">
        <f>IF(_tag_month_day!F256="","",_tag_month_day!F256)</f>
        <v/>
      </c>
      <c r="U266" s="428" t="e">
        <f>S266+T266</f>
        <v>#VALUE!</v>
      </c>
      <c r="V266" s="429" t="e">
        <f>U266/AJ266</f>
        <v>#VALUE!</v>
      </c>
      <c r="W266" s="430" t="str">
        <f>IF(_jhy_month_day!A256="","",_jhy_month_day!A256)</f>
        <v/>
      </c>
      <c r="X266" s="431" t="str">
        <f>IF(_jhy_month_day!B256="","",_jhy_month_day!B256/100)</f>
        <v/>
      </c>
      <c r="Y266" s="431" t="str">
        <f>IF(_jhy_month_day!C256="","",_jhy_month_day!C256/100)</f>
        <v/>
      </c>
      <c r="Z266" s="432">
        <f>Z262+1</f>
        <v>64</v>
      </c>
      <c r="AA266" s="433" t="str">
        <f>IF(_tag_month_day!G256="","",_tag_month_day!G256/100)</f>
        <v/>
      </c>
      <c r="AB266" s="433" t="str">
        <f>IF(_tag_month_day!H256="","",_tag_month_day!H256/100)</f>
        <v/>
      </c>
      <c r="AC266" s="434">
        <f>IF(X266="",AC265,BK266*($AV265*X266+$AW265*FD265+$AX265*FI265+$AY265*FN265+$AZ265*FS265+$BA265*FX265+$BG265*GE265)/(AV265*Y266+AX265*FK265+AW265*FF265+AY265*FP265+AZ265*FU265+BA265*FZ265+BG265*GG265+BB265*GK265+BC265*GN265+BD265*GP265))</f>
        <v>1.59963432013121</v>
      </c>
      <c r="AD266" s="435" t="str">
        <f>IF(AC266=AC265,"",AC266-AC265)</f>
        <v/>
      </c>
      <c r="AE266" s="436" t="str">
        <f>IF(1-AF266=0,"",(1-AF266))</f>
        <v/>
      </c>
      <c r="AF266" s="437">
        <v>1</v>
      </c>
      <c r="AG266" s="10" t="str">
        <f>AG265</f>
        <v>8B4</v>
      </c>
      <c r="AH266" s="438" t="str">
        <f>AH265</f>
        <v/>
      </c>
      <c r="AI266" s="424" t="e">
        <f>IF(ROUND(AJ266-AJ265,1)=0,"",AJ266-AJ265)</f>
        <v>#VALUE!</v>
      </c>
      <c r="AJ266" s="10" t="str">
        <f>IF(_tag_month_day!I256="","",_tag_month_day!I256)</f>
        <v/>
      </c>
      <c r="AK266" s="440"/>
      <c r="AL266" s="440"/>
      <c r="AM266" s="440"/>
      <c r="AN266" s="441">
        <f>AN265</f>
        <v>2</v>
      </c>
      <c r="AO266" s="441">
        <f>AO265</f>
        <v>8</v>
      </c>
      <c r="AP266" s="442" t="e">
        <f>(IF(AN266=0,AS265,AS265*(1+AO266/AN266)/(AR266+AO266/AN266)))+AT266</f>
        <v>#VALUE!</v>
      </c>
      <c r="AQ266" s="443" t="str">
        <f>IF(_tag_month_day!J256="","",_tag_month_day!J256/100)</f>
        <v/>
      </c>
      <c r="AR266" s="444">
        <f>AR265</f>
        <v>1.3</v>
      </c>
      <c r="AS266" s="445" t="e">
        <f>AQ266*(AN266*AR266+AO266)/(AN266+AO266)</f>
        <v>#VALUE!</v>
      </c>
      <c r="AT266" s="445" t="e">
        <f>(SUM(BE266:BF266)-SUM(BE265:BF265))*0.05</f>
        <v>#VALUE!</v>
      </c>
      <c r="AU266" s="446" t="str">
        <f>IF(_tag_month_day!CC256="","",IF(_tag_month_day!CC256&gt;0,_tag_month_day!CD256,_tag_month_day!CE256))</f>
        <v/>
      </c>
      <c r="AV266" s="447" t="str">
        <f>IF(_tag_month_day!L256="","",_tag_month_day!L256/100)</f>
        <v/>
      </c>
      <c r="AW266" s="431">
        <f>AW265</f>
        <v>0</v>
      </c>
      <c r="AX266" s="431">
        <f>AX265</f>
        <v>0</v>
      </c>
      <c r="AY266" s="431" t="str">
        <f>IF(_tag_month_day!M256="","",_tag_month_day!M256/100)</f>
        <v/>
      </c>
      <c r="AZ266" s="431" t="str">
        <f>IF(_tag_month_day!N256="","",_tag_month_day!N256/100)</f>
        <v/>
      </c>
      <c r="BA266" s="431" t="str">
        <f>IF(_tag_month_day!O256="","",_tag_month_day!O256/100)</f>
        <v/>
      </c>
      <c r="BB266" s="448" t="str">
        <f>IF(_tag_month_day!P256="","",_tag_month_day!P256/100)</f>
        <v/>
      </c>
      <c r="BC266" s="448">
        <f>BC265</f>
        <v>0</v>
      </c>
      <c r="BD266" s="448" t="str">
        <f>IF(_tag_month_day!Q256="","",_tag_month_day!Q256/100)</f>
        <v/>
      </c>
      <c r="BE266" s="449" t="str">
        <f>IF(_tag_month_day!R256="","",_tag_month_day!R256/100)</f>
        <v/>
      </c>
      <c r="BF266" s="388" t="e">
        <f>(AU266*(100+BE266*100))/(AJ266-AU266)/100</f>
        <v>#VALUE!</v>
      </c>
      <c r="BG266" s="450" t="e">
        <f>BE266+BF266</f>
        <v>#VALUE!</v>
      </c>
      <c r="BH266" s="451" t="e">
        <f>SUM(AV266:BF266)</f>
        <v>#VALUE!</v>
      </c>
      <c r="BI266" s="452" t="e">
        <f>IF(CX266=0,BI265,(DK266*查询!$R$5+DL266*查询!$Q$5+DM266*查询!$N$5+DN266*查询!$O$5+DO266*查询!$P$5)*AF266/CX266)</f>
        <v>#VALUE!</v>
      </c>
      <c r="BJ266" s="452" t="e">
        <f>IF(CX266=0,BJ265,(DP266*查询!$S$5+DQ266*查询!$T$5+DR266*查询!$U$5)*AF266/CX266)</f>
        <v>#VALUE!</v>
      </c>
      <c r="BK266" s="452">
        <f>BK265</f>
        <v>1</v>
      </c>
      <c r="BL266" s="453" t="e">
        <f>SUMPRODUCT((AV266:BA266)*(GS266:GX266))/((GS266:GX266)+SUM(BB266:BD266)*GY266+BG266*GZ266)</f>
        <v>#VALUE!</v>
      </c>
      <c r="BM266" s="453" t="e">
        <f>BK266*($AV266*FB266+$AW266*FD266+$AX266*FI266+$AY266*FN266+$AZ266*FS266+$BA266*FX266+$BG266*GE266)/(AV266*EY266+AX266*FK266+AW266*FF266+AY266*FP266+AZ266*FU266+BA266*FZ266+BG266*GG266+BB266*GK266+BC266*GN266+BD266*GP266)</f>
        <v>#VALUE!</v>
      </c>
      <c r="BN266" s="453" t="e">
        <f>($AV266*FC266+$AX266*FJ266+$AW266*FE266+$AY266*FO266+$AZ266*FT266+$BA266*FY266+$BG266*GF266)/($AV266*FA266+BG266*GH266+BB266*GL266+BC266*GO266+BD266*GQ266+BA266*GA266)</f>
        <v>#VALUE!</v>
      </c>
      <c r="BO266" s="454" t="e">
        <f>SUMPRODUCT(AV266:BA266*GS266:GX266)/(GS266:GX266+(BB266+BC266+BD266)*GY266+BG266)</f>
        <v>#VALUE!</v>
      </c>
      <c r="BP266" s="454" t="e">
        <f>SUMPRODUCT(AV266:BA266*GS266:GX266)/(GS266:GX266+(BB266+BC266+BD266)*GY266+BG266)</f>
        <v>#VALUE!</v>
      </c>
      <c r="BQ266" s="454" t="e">
        <f>SUMPRODUCT(AV266:BA266*GS266:GX266)/(GS266:GX266+(BB266+BC266+BD266)*GY266+BG266)</f>
        <v>#VALUE!</v>
      </c>
      <c r="BR266" s="453" t="str">
        <f>IF(_tag_month_day!T256="","",_tag_month_day!T256)</f>
        <v/>
      </c>
      <c r="BS266" s="453" t="str">
        <f>IF(_tag_month_day!U256="","",_tag_month_day!U256)</f>
        <v/>
      </c>
      <c r="BT266" s="455" t="str">
        <f>IF(CK266="","",IF((CK266&gt;=BV266-0.12)*(CK266&lt;=BV266+0.12),"合格","不合格"))</f>
        <v/>
      </c>
      <c r="BU266" s="456" t="str">
        <f>IF(_tag_month_day!V256="","",_tag_month_day!V256)</f>
        <v/>
      </c>
      <c r="BV266" s="457" t="str">
        <f>IF(_tag_month_day!W256="","",_tag_month_day!W256)</f>
        <v/>
      </c>
      <c r="BW266" s="458" t="str">
        <f>IF(_tag_month_day!X256="","",_tag_month_day!X256)</f>
        <v/>
      </c>
      <c r="BX266" s="458" t="str">
        <f>IF(_tag_month_day!Y256="","",_tag_month_day!Y256)</f>
        <v/>
      </c>
      <c r="BY266" s="459">
        <f ca="1">L266</f>
        <v>43596.708333332717</v>
      </c>
      <c r="BZ266" s="460"/>
      <c r="CA266" s="461"/>
      <c r="CB266" s="424" t="str">
        <f>IF(_tag_month_day!Z256="","",_tag_month_day!Z256)</f>
        <v/>
      </c>
      <c r="CC266" s="424" t="str">
        <f>IF(_tag_month_day!AA256="","",_tag_month_day!AA256)</f>
        <v/>
      </c>
      <c r="CD266" s="424" t="str">
        <f>IF(_tag_month_day!AB256="","",_tag_month_day!AB256)</f>
        <v/>
      </c>
      <c r="CE266" s="424" t="str">
        <f>IF(_tag_month_day!AC256="","",_tag_month_day!AC256)</f>
        <v/>
      </c>
      <c r="CF266" s="424" t="str">
        <f>IF(_tag_month_day!AD256="","",_tag_month_day!AD256)</f>
        <v/>
      </c>
      <c r="CG266" s="424" t="str">
        <f>IF(_tag_month_day!AE256="","",_tag_month_day!AE256)</f>
        <v/>
      </c>
      <c r="CH266" s="424" t="str">
        <f>IF(_tag_month_day!AF256="","",_tag_month_day!AF256)</f>
        <v/>
      </c>
      <c r="CI266" s="424" t="str">
        <f>IF(_tag_month_day!AG256="","",_tag_month_day!AG256)</f>
        <v/>
      </c>
      <c r="CJ266" s="424" t="str">
        <f>IF(_tag_month_day!AH256="","",_tag_month_day!AH256)</f>
        <v/>
      </c>
      <c r="CK266" s="424" t="str">
        <f>IF(_tag_month_day!AI256="","",_tag_month_day!AI256)</f>
        <v/>
      </c>
      <c r="CL266" s="4" t="str">
        <f>IF(_tag_month_day!AJ256="","",_tag_month_day!AJ256)</f>
        <v/>
      </c>
      <c r="CM266" s="4" t="str">
        <f>IF(_tag_month_day!AK256="","",_tag_month_day!AK256)</f>
        <v/>
      </c>
      <c r="CN266" s="4" t="str">
        <f>IF(_tag_month_day!AL256="","",_tag_month_day!AL256)</f>
        <v/>
      </c>
      <c r="CO266" s="4" t="str">
        <f>IF(_tag_month_day!AM256="","",_tag_month_day!AM256)</f>
        <v/>
      </c>
      <c r="CP266" s="4" t="str">
        <f>IF(_tag_month_day!AN256="","",_tag_month_day!AN256)</f>
        <v/>
      </c>
      <c r="CQ266" s="4" t="str">
        <f>IF(_tag_month_day!AO256="","",_tag_month_day!AO256)</f>
        <v/>
      </c>
      <c r="CR266" s="462" t="str">
        <f>IF(_tag_month_day!AP256="","",_tag_month_day!AP256)</f>
        <v/>
      </c>
      <c r="CS266" s="463" t="str">
        <f>IF(_tag_month_day!AQ256="","",_tag_month_day!AQ256)</f>
        <v/>
      </c>
      <c r="CT266" s="4" t="str">
        <f>IF(_tag_month_day!AR256="","",_tag_month_day!AR256)</f>
        <v/>
      </c>
      <c r="CU266" s="464" t="e">
        <f>DU266/AJ266</f>
        <v>#VALUE!</v>
      </c>
      <c r="CV266" s="451" t="e">
        <f>BG266/BH266</f>
        <v>#VALUE!</v>
      </c>
      <c r="CW266" s="465" t="e">
        <f>AJ266*(1-CV266)*CU266*AF266</f>
        <v>#VALUE!</v>
      </c>
      <c r="CX266" s="465" t="e">
        <f>CW266*94%</f>
        <v>#VALUE!</v>
      </c>
      <c r="CY266" s="466" t="e">
        <f>IF(CX266=0,0,DS266/(DS266+CX266))</f>
        <v>#VALUE!</v>
      </c>
      <c r="CZ266" s="465" t="e">
        <f>$AJ266*EF266</f>
        <v>#VALUE!</v>
      </c>
      <c r="DA266" s="465" t="e">
        <f>$AJ266*EG266</f>
        <v>#VALUE!</v>
      </c>
      <c r="DB266" s="465" t="e">
        <f>$AJ266*EH266</f>
        <v>#VALUE!</v>
      </c>
      <c r="DC266" s="465" t="e">
        <f>$AJ266*EI266</f>
        <v>#VALUE!</v>
      </c>
      <c r="DD266" s="465" t="e">
        <f>$AJ266*EJ266</f>
        <v>#VALUE!</v>
      </c>
      <c r="DE266" s="465" t="e">
        <f>$AJ266*EK266</f>
        <v>#VALUE!</v>
      </c>
      <c r="DF266" s="465" t="e">
        <f>$AJ266*EL266</f>
        <v>#VALUE!</v>
      </c>
      <c r="DG266" s="465" t="e">
        <f>$AJ266*EM266</f>
        <v>#VALUE!</v>
      </c>
      <c r="DH266" s="465" t="e">
        <f>$AJ266*EN266</f>
        <v>#VALUE!</v>
      </c>
      <c r="DI266" s="465" t="e">
        <f>$AJ266*EO266</f>
        <v>#VALUE!</v>
      </c>
      <c r="DJ266" s="465" t="e">
        <f>CZ266*(1-EP266)</f>
        <v>#VALUE!</v>
      </c>
      <c r="DK266" s="465" t="e">
        <f>DA266*(1-ER266)</f>
        <v>#VALUE!</v>
      </c>
      <c r="DL266" s="465" t="e">
        <f>DB266*(1-EQ266)</f>
        <v>#VALUE!</v>
      </c>
      <c r="DM266" s="465" t="e">
        <f>DC266*(1-ES266)</f>
        <v>#VALUE!</v>
      </c>
      <c r="DN266" s="465" t="e">
        <f>DD266*(1-ET266)</f>
        <v>#VALUE!</v>
      </c>
      <c r="DO266" s="465" t="e">
        <f>DE266</f>
        <v>#VALUE!</v>
      </c>
      <c r="DP266" s="465" t="e">
        <f>DF266*(1-EU266)</f>
        <v>#VALUE!</v>
      </c>
      <c r="DQ266" s="465" t="e">
        <f>DG266*(1-EV266)</f>
        <v>#VALUE!</v>
      </c>
      <c r="DR266" s="465" t="e">
        <f>DH266*(1-EW266)</f>
        <v>#VALUE!</v>
      </c>
      <c r="DS266" s="465" t="e">
        <f>DI266</f>
        <v>#VALUE!</v>
      </c>
      <c r="DT266" s="465" t="e">
        <f>SUM(DJ266:DS266)</f>
        <v>#VALUE!</v>
      </c>
      <c r="DU266" s="465" t="e">
        <f>(GS266:GX266)+(DP266+DQ266+DR266)*GY266+DS266</f>
        <v>#VALUE!</v>
      </c>
      <c r="DV266" s="451" t="e">
        <f>AV266/$BH266/(1-EP266)</f>
        <v>#VALUE!</v>
      </c>
      <c r="DW266" s="451" t="e">
        <f>AW266/$BH266/(1-ER266)</f>
        <v>#VALUE!</v>
      </c>
      <c r="DX266" s="451" t="e">
        <f>AX266/$BH266/(1-EQ266)</f>
        <v>#VALUE!</v>
      </c>
      <c r="DY266" s="451" t="e">
        <f>AY266/$BH266/(1-ES266)</f>
        <v>#VALUE!</v>
      </c>
      <c r="DZ266" s="451" t="e">
        <f>AZ266/$BH266/(1-ET266)</f>
        <v>#VALUE!</v>
      </c>
      <c r="EA266" s="451" t="e">
        <f>BA266/$BH266/(1-AX266)</f>
        <v>#VALUE!</v>
      </c>
      <c r="EB266" s="451" t="e">
        <f>BB266/$BH266/(1-EU266)</f>
        <v>#VALUE!</v>
      </c>
      <c r="EC266" s="451" t="e">
        <f>BC266/$BH266/(1-EV266)</f>
        <v>#VALUE!</v>
      </c>
      <c r="ED266" s="451" t="e">
        <f>BD266/$BH266/(1-EW266)</f>
        <v>#VALUE!</v>
      </c>
      <c r="EE266" s="451" t="e">
        <f>BG266/BH266</f>
        <v>#VALUE!</v>
      </c>
      <c r="EF266" s="451" t="e">
        <f>DV266/SUM($DV266:$EE266)</f>
        <v>#VALUE!</v>
      </c>
      <c r="EG266" s="451" t="e">
        <f>DW266/SUM($DV266:$EE266)</f>
        <v>#VALUE!</v>
      </c>
      <c r="EH266" s="451" t="e">
        <f>DX266/SUM($DV266:$EE266)</f>
        <v>#VALUE!</v>
      </c>
      <c r="EI266" s="451" t="e">
        <f>DY266/SUM($DV266:$EE266)</f>
        <v>#VALUE!</v>
      </c>
      <c r="EJ266" s="451" t="e">
        <f>DZ266/SUM($DV266:$EE266)</f>
        <v>#VALUE!</v>
      </c>
      <c r="EK266" s="451" t="e">
        <f>EA266/SUM($DV266:$EE266)</f>
        <v>#VALUE!</v>
      </c>
      <c r="EL266" s="451" t="e">
        <f>EB266/SUM($DV266:$EE266)</f>
        <v>#VALUE!</v>
      </c>
      <c r="EM266" s="451" t="e">
        <f>EC266/SUM($DV266:$EE266)</f>
        <v>#VALUE!</v>
      </c>
      <c r="EN266" s="451" t="e">
        <f>ED266/SUM($DV266:$EE266)</f>
        <v>#VALUE!</v>
      </c>
      <c r="EO266" s="451" t="e">
        <f>EE266/SUM($DV266:$EE266)</f>
        <v>#VALUE!</v>
      </c>
      <c r="EP266" s="450">
        <f>EP265</f>
        <v>0.080000000000000002</v>
      </c>
      <c r="EQ266" s="450">
        <f>EQ265</f>
        <v>0.014999999999999999</v>
      </c>
      <c r="ER266" s="450">
        <f>ER265</f>
        <v>0.014999999999999999</v>
      </c>
      <c r="ES266" s="450">
        <f>ES265</f>
        <v>0.014999999999999999</v>
      </c>
      <c r="ET266" s="450">
        <f>ET265</f>
        <v>0.014999999999999999</v>
      </c>
      <c r="EU266" s="450">
        <f>EU265</f>
        <v>0.089999999999999997</v>
      </c>
      <c r="EV266" s="450">
        <f>EV265</f>
        <v>0.089999999999999997</v>
      </c>
      <c r="EW266" s="450">
        <f>EW265</f>
        <v>0.089999999999999997</v>
      </c>
      <c r="EX266" s="431" t="str">
        <f>IF(_tag_month_day!AS256="","",_tag_month_day!AS256/100)</f>
        <v/>
      </c>
      <c r="EY266" s="431" t="str">
        <f>IF(_tag_month_day!AT256="","",_tag_month_day!AT256/100)</f>
        <v/>
      </c>
      <c r="EZ266" s="431" t="str">
        <f>IF(_tag_month_day!AU256="","",_tag_month_day!AU256/100)</f>
        <v/>
      </c>
      <c r="FA266" s="431" t="str">
        <f>IF(_tag_month_day!AV256="","",_tag_month_day!AV256/100)</f>
        <v/>
      </c>
      <c r="FB266" s="431" t="str">
        <f>IF(_tag_month_day!AW256="","",_tag_month_day!AW256/100)</f>
        <v/>
      </c>
      <c r="FC266" s="431" t="str">
        <f>IF(_tag_month_day!AX256="","",_tag_month_day!AX256/100)</f>
        <v/>
      </c>
      <c r="FD266" s="449" t="str">
        <f>IF(_tag_month_day!AY256="","",_tag_month_day!AY256/100)</f>
        <v/>
      </c>
      <c r="FE266" s="449" t="str">
        <f>IF(_tag_month_day!AZ256="","",_tag_month_day!AZ256/100)</f>
        <v/>
      </c>
      <c r="FF266" s="449" t="str">
        <f>IF(_tag_month_day!BA256="","",_tag_month_day!BA256/100)</f>
        <v/>
      </c>
      <c r="FG266" s="449" t="str">
        <f>IF(_tag_month_day!BB256="","",_tag_month_day!BB256/100)</f>
        <v/>
      </c>
      <c r="FH266" s="467" t="str">
        <f>IF(_tag_month_day!BC256="","",_tag_month_day!BC256/100)</f>
        <v/>
      </c>
      <c r="FI266" s="449">
        <f>FI265</f>
        <v>0.40999999999999998</v>
      </c>
      <c r="FJ266" s="449">
        <f>FJ265</f>
        <v>0.11</v>
      </c>
      <c r="FK266" s="449">
        <f>FK265</f>
        <v>0.014999999999999999</v>
      </c>
      <c r="FL266" s="449">
        <f>FL265</f>
        <v>0</v>
      </c>
      <c r="FM266" s="467">
        <f>FM265</f>
        <v>0.0001</v>
      </c>
      <c r="FN266" s="449">
        <f>FN265</f>
        <v>0.32000000000000001</v>
      </c>
      <c r="FO266" s="449">
        <f>FO265</f>
        <v>0.20000000000000001</v>
      </c>
      <c r="FP266" s="449">
        <f>FP265</f>
        <v>0.01</v>
      </c>
      <c r="FQ266" s="449">
        <f>FQ265</f>
        <v>0</v>
      </c>
      <c r="FR266" s="467">
        <f>FR265</f>
        <v>0.0001</v>
      </c>
      <c r="FS266" s="449" t="str">
        <f>IF(_tag_month_day!BD256="","",_tag_month_day!BD256/100)</f>
        <v/>
      </c>
      <c r="FT266" s="449" t="str">
        <f>IF(_tag_month_day!BE256="","",_tag_month_day!BE256/100)</f>
        <v/>
      </c>
      <c r="FU266" s="449" t="str">
        <f>IF(_tag_month_day!BF256="","",_tag_month_day!BF256/100)</f>
        <v/>
      </c>
      <c r="FV266" s="449" t="str">
        <f>IF(_tag_month_day!BG256="","",_tag_month_day!BG256/100)</f>
        <v/>
      </c>
      <c r="FW266" s="467" t="str">
        <f>IF(_tag_month_day!BH256="","",_tag_month_day!BH256/100)</f>
        <v/>
      </c>
      <c r="FX266" s="449" t="str">
        <f>IF(_tag_month_day!BI256="","",_tag_month_day!BI256/100)</f>
        <v/>
      </c>
      <c r="FY266" s="449" t="str">
        <f>IF(_tag_month_day!BJ256="","",_tag_month_day!BJ256/100)</f>
        <v/>
      </c>
      <c r="FZ266" s="468" t="str">
        <f>IF(_tag_month_day!BK256="","",_tag_month_day!BK256/100)</f>
        <v/>
      </c>
      <c r="GA266" s="449" t="str">
        <f>IF(_tag_month_day!BL256="","",_tag_month_day!BL256/100)</f>
        <v/>
      </c>
      <c r="GB266" s="467" t="str">
        <f>IF(_tag_month_day!BM256="","",_tag_month_day!BM256/100)</f>
        <v/>
      </c>
      <c r="GC266" s="431" t="str">
        <f>IF(_tag_month_day!BN256="","",_tag_month_day!BN256/100)</f>
        <v/>
      </c>
      <c r="GD266" s="431" t="str">
        <f>IF(_tag_month_day!BO256="","",_tag_month_day!BO256/100)</f>
        <v/>
      </c>
      <c r="GE266" s="431" t="str">
        <f>IF(_tag_month_day!BP256="","",_tag_month_day!BP256/100)</f>
        <v/>
      </c>
      <c r="GF266" s="431" t="str">
        <f>IF(_tag_month_day!BQ256="","",_tag_month_day!BQ256/100)</f>
        <v/>
      </c>
      <c r="GG266" s="431" t="str">
        <f>IF(_tag_month_day!BR256="","",_tag_month_day!BR256/100)</f>
        <v/>
      </c>
      <c r="GH266" s="431" t="str">
        <f>IF(_tag_month_day!BS256="","",_tag_month_day!BS256/100)</f>
        <v/>
      </c>
      <c r="GI266" s="467" t="str">
        <f>IF(_tag_month_day!BT256="","",_tag_month_day!BT256/100)</f>
        <v/>
      </c>
      <c r="GJ266" s="469" t="str">
        <f>IF(_tag_month_day!BU256="","",_tag_month_day!BU256/100)</f>
        <v/>
      </c>
      <c r="GK266" s="470">
        <f>GK265</f>
        <v>0.070000000000000007</v>
      </c>
      <c r="GL266" s="470">
        <f>GL265</f>
        <v>0.029999999999999999</v>
      </c>
      <c r="GM266" s="471" t="str">
        <f>IF(_tag_month_day!BX256="","",_tag_month_day!BX256/100)</f>
        <v/>
      </c>
      <c r="GN266" s="470">
        <f>GN265</f>
        <v>0.070000000000000007</v>
      </c>
      <c r="GO266" s="470">
        <f>GO265</f>
        <v>0.029999999999999999</v>
      </c>
      <c r="GP266" s="470">
        <f>GP265</f>
        <v>0.089999999999999997</v>
      </c>
      <c r="GQ266" s="470">
        <f>GQ265</f>
        <v>0.029999999999999999</v>
      </c>
      <c r="GR266" s="471" t="str">
        <f>IF(_tag_month_day!CA256="","",_tag_month_day!CA256/100)</f>
        <v/>
      </c>
      <c r="GS266" s="472">
        <f>GS265</f>
        <v>0.95299999999999996</v>
      </c>
      <c r="GT266" s="472">
        <f>GT265</f>
        <v>0.55000000000000004</v>
      </c>
      <c r="GU266" s="472">
        <f>GU265</f>
        <v>0.55000000000000004</v>
      </c>
      <c r="GV266" s="472">
        <f>GV265</f>
        <v>0.55000000000000004</v>
      </c>
      <c r="GW266" s="472">
        <f>GW265</f>
        <v>0.5</v>
      </c>
      <c r="GX266" s="472">
        <f>GX265</f>
        <v>0.93500000000000005</v>
      </c>
      <c r="GY266" s="472">
        <f>GY265</f>
        <v>0.14999999999999999</v>
      </c>
      <c r="GZ266" s="472">
        <f>GZ265</f>
        <v>1</v>
      </c>
      <c r="HA266" s="474">
        <f>HA265</f>
        <v>0.047</v>
      </c>
      <c r="HB266" s="474">
        <f>HB265</f>
        <v>0.45000000000000001</v>
      </c>
      <c r="HC266" s="474">
        <f>HC265</f>
        <v>0.45000000000000001</v>
      </c>
      <c r="HD266" s="474">
        <f>HD265</f>
        <v>0.45000000000000001</v>
      </c>
      <c r="HE266" s="474">
        <f>HE265</f>
        <v>0.5</v>
      </c>
      <c r="HF266" s="474">
        <f>HF265</f>
        <v>0.065000000000000002</v>
      </c>
      <c r="HG266" s="474">
        <f>HG265</f>
        <v>0.84999999999999998</v>
      </c>
      <c r="HH266" s="474">
        <f>HH265</f>
        <v>0</v>
      </c>
      <c r="HI266" s="10">
        <f>IF(BZ266&lt;&gt;"",CK266-BV266,0)</f>
        <v>0</v>
      </c>
      <c r="HJ266" s="10" t="e">
        <f>IF(AJ266&gt;0,AH266-AJ266,0)</f>
        <v>#VALUE!</v>
      </c>
      <c r="HK266" s="466">
        <f>HK265</f>
        <v>0.84999999999999998</v>
      </c>
      <c r="HL266" s="424">
        <f>HL265</f>
        <v>550000</v>
      </c>
      <c r="HM266" s="424">
        <f>HM265</f>
        <v>480000</v>
      </c>
      <c r="HN266" s="465" t="e">
        <f>(DJ266*EZ266+DK266*FH266+DL266*FM266+DM266*FR266+DN266*FW266+DO266*GB266+DS266*GI266+DP266*GM266+DR266*GR266)*1000*2</f>
        <v>#VALUE!</v>
      </c>
      <c r="HO266" s="465" t="e">
        <f>HN266*HK266*$HO$2/HL266*1000000</f>
        <v>#VALUE!</v>
      </c>
      <c r="HP266" s="465" t="e">
        <f>HN266*HK266*$HP$2/HM266*1000000</f>
        <v>#VALUE!</v>
      </c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</row>
    <row customFormat="1" r="267" s="0">
      <c r="A267" s="420">
        <v>256</v>
      </c>
      <c r="B267" s="421">
        <f ca="1">IF(D267=D266,B266,IF(D267="夜班",B266+1,B266))</f>
        <v>43596</v>
      </c>
      <c r="C267" s="422">
        <f>C266</f>
        <v>0.041666666666666699</v>
      </c>
      <c r="D267" s="10" t="str">
        <f ca="1">IF(HOUR(G267)&lt;8,"夜班",IF(HOUR(G267)&lt;16,"白班",IF(HOUR(G267)&lt;24,"中班",0)))</f>
        <v>白班</v>
      </c>
      <c r="E267" s="10" t="e">
        <f ca="1">IF(F267=1,"甲",IF(F267=2,"乙",IF(F267=3,"丙",IF(F267=4,"丁",""))))</f>
        <v>#REF!</v>
      </c>
      <c r="F267" s="10" t="e">
        <f ca="1">SUMPRODUCT((成本日报!$A$3:$A$95=计划!B267)*(成本日报!$B$3:$B$95=计划!$D267),成本日报!$C$3:$C$95)</f>
        <v>#REF!</v>
      </c>
      <c r="G267" s="423">
        <f ca="1">G266+C266</f>
        <v>43596.624999999382</v>
      </c>
      <c r="H267" s="423">
        <f ca="1">$G267+$C267/60*10+$C267*0</f>
        <v>43596.631944443827</v>
      </c>
      <c r="I267" s="423">
        <f ca="1">$G267+$C267/60*18+$C267*0</f>
        <v>43596.637499999379</v>
      </c>
      <c r="J267" s="423">
        <f ca="1">$G267+$C267/60*0+$C267*1</f>
        <v>43596.666666666046</v>
      </c>
      <c r="K267" s="423">
        <f ca="1">$G267+$C267/60*30+$C267*2</f>
        <v>43596.729166666053</v>
      </c>
      <c r="L267" s="423">
        <f ca="1">$G267+$C267/60*0+$C267*3</f>
        <v>43596.749999999382</v>
      </c>
      <c r="M267" s="424" t="str">
        <f>IF(_tag_month_day!A257="","",_tag_month_day!A257)</f>
        <v/>
      </c>
      <c r="N267" s="424" t="str">
        <f>IF(_tag_month_day!B257="","",_tag_month_day!B257)</f>
        <v/>
      </c>
      <c r="O267" s="425" t="e">
        <f>IF(M267+N267=0,"",M267+N267)</f>
        <v>#VALUE!</v>
      </c>
      <c r="P267" s="424" t="str">
        <f>IF(_tag_month_day!C257="","",_tag_month_day!C257)</f>
        <v/>
      </c>
      <c r="Q267" s="424" t="str">
        <f>IF(_tag_month_day!D257="","",_tag_month_day!D257)</f>
        <v/>
      </c>
      <c r="R267" s="426" t="str">
        <f>IF(_tag_month_day!CB257="","",_tag_month_day!CB257/100)</f>
        <v/>
      </c>
      <c r="S267" s="427" t="str">
        <f>IF(_tag_month_day!E257="","",_tag_month_day!E257)</f>
        <v/>
      </c>
      <c r="T267" s="427" t="str">
        <f>IF(_tag_month_day!F257="","",_tag_month_day!F257)</f>
        <v/>
      </c>
      <c r="U267" s="428" t="e">
        <f>S267+T267</f>
        <v>#VALUE!</v>
      </c>
      <c r="V267" s="429" t="e">
        <f>U267/AJ267</f>
        <v>#VALUE!</v>
      </c>
      <c r="W267" s="430" t="str">
        <f>IF(_jhy_month_day!A257="","",_jhy_month_day!A257)</f>
        <v/>
      </c>
      <c r="X267" s="431" t="str">
        <f>IF(_jhy_month_day!B257="","",_jhy_month_day!B257/100)</f>
        <v/>
      </c>
      <c r="Y267" s="431" t="str">
        <f>IF(_jhy_month_day!C257="","",_jhy_month_day!C257/100)</f>
        <v/>
      </c>
      <c r="Z267" s="432">
        <f>Z263+1</f>
        <v>64</v>
      </c>
      <c r="AA267" s="433" t="str">
        <f>IF(_tag_month_day!G257="","",_tag_month_day!G257/100)</f>
        <v/>
      </c>
      <c r="AB267" s="433" t="str">
        <f>IF(_tag_month_day!H257="","",_tag_month_day!H257/100)</f>
        <v/>
      </c>
      <c r="AC267" s="434">
        <f>IF(X267="",AC266,BK267*($AV266*X267+$AW266*FD266+$AX266*FI266+$AY266*FN266+$AZ266*FS266+$BA266*FX266+$BG266*GE266)/(AV266*Y267+AX266*FK266+AW266*FF266+AY266*FP266+AZ266*FU266+BA266*FZ266+BG266*GG266+BB266*GK266+BC266*GN266+BD266*GP266))</f>
        <v>1.59963432013121</v>
      </c>
      <c r="AD267" s="435" t="str">
        <f>IF(AC267=AC266,"",AC267-AC266)</f>
        <v/>
      </c>
      <c r="AE267" s="436" t="str">
        <f>IF(1-AF267=0,"",(1-AF267))</f>
        <v/>
      </c>
      <c r="AF267" s="437">
        <v>1</v>
      </c>
      <c r="AG267" s="10" t="str">
        <f>AG266</f>
        <v>8B4</v>
      </c>
      <c r="AH267" s="438" t="str">
        <f>AH266</f>
        <v/>
      </c>
      <c r="AI267" s="424" t="e">
        <f>IF(ROUND(AJ267-AJ266,1)=0,"",AJ267-AJ266)</f>
        <v>#VALUE!</v>
      </c>
      <c r="AJ267" s="10" t="str">
        <f>IF(_tag_month_day!I257="","",_tag_month_day!I257)</f>
        <v/>
      </c>
      <c r="AK267" s="440"/>
      <c r="AL267" s="440"/>
      <c r="AM267" s="440"/>
      <c r="AN267" s="441">
        <f>AN266</f>
        <v>2</v>
      </c>
      <c r="AO267" s="441">
        <f>AO266</f>
        <v>8</v>
      </c>
      <c r="AP267" s="442" t="e">
        <f>(IF(AN267=0,AS266,AS266*(1+AO267/AN267)/(AR267+AO267/AN267)))+AT267</f>
        <v>#VALUE!</v>
      </c>
      <c r="AQ267" s="443" t="str">
        <f>IF(_tag_month_day!J257="","",_tag_month_day!J257/100)</f>
        <v/>
      </c>
      <c r="AR267" s="444">
        <f>AR266</f>
        <v>1.3</v>
      </c>
      <c r="AS267" s="445" t="e">
        <f>AQ267*(AN267*AR267+AO267)/(AN267+AO267)</f>
        <v>#VALUE!</v>
      </c>
      <c r="AT267" s="445" t="e">
        <f>(SUM(BE267:BF267)-SUM(BE266:BF266))*0.05</f>
        <v>#VALUE!</v>
      </c>
      <c r="AU267" s="446" t="str">
        <f>IF(_tag_month_day!CC257="","",IF(_tag_month_day!CC257&gt;0,_tag_month_day!CD257,_tag_month_day!CE257))</f>
        <v/>
      </c>
      <c r="AV267" s="447" t="str">
        <f>IF(_tag_month_day!L257="","",_tag_month_day!L257/100)</f>
        <v/>
      </c>
      <c r="AW267" s="431">
        <f>AW266</f>
        <v>0</v>
      </c>
      <c r="AX267" s="431">
        <f>AX266</f>
        <v>0</v>
      </c>
      <c r="AY267" s="431" t="str">
        <f>IF(_tag_month_day!M257="","",_tag_month_day!M257/100)</f>
        <v/>
      </c>
      <c r="AZ267" s="431" t="str">
        <f>IF(_tag_month_day!N257="","",_tag_month_day!N257/100)</f>
        <v/>
      </c>
      <c r="BA267" s="431" t="str">
        <f>IF(_tag_month_day!O257="","",_tag_month_day!O257/100)</f>
        <v/>
      </c>
      <c r="BB267" s="448" t="str">
        <f>IF(_tag_month_day!P257="","",_tag_month_day!P257/100)</f>
        <v/>
      </c>
      <c r="BC267" s="448">
        <f>BC266</f>
        <v>0</v>
      </c>
      <c r="BD267" s="448" t="str">
        <f>IF(_tag_month_day!Q257="","",_tag_month_day!Q257/100)</f>
        <v/>
      </c>
      <c r="BE267" s="449" t="str">
        <f>IF(_tag_month_day!R257="","",_tag_month_day!R257/100)</f>
        <v/>
      </c>
      <c r="BF267" s="388" t="e">
        <f>(AU267*(100+BE267*100))/(AJ267-AU267)/100</f>
        <v>#VALUE!</v>
      </c>
      <c r="BG267" s="450" t="e">
        <f>BE267+BF267</f>
        <v>#VALUE!</v>
      </c>
      <c r="BH267" s="451" t="e">
        <f>SUM(AV267:BF267)</f>
        <v>#VALUE!</v>
      </c>
      <c r="BI267" s="452" t="e">
        <f>IF(CX267=0,BI266,(DK267*查询!$R$5+DL267*查询!$Q$5+DM267*查询!$N$5+DN267*查询!$O$5+DO267*查询!$P$5)*AF267/CX267)</f>
        <v>#VALUE!</v>
      </c>
      <c r="BJ267" s="452" t="e">
        <f>IF(CX267=0,BJ266,(DP267*查询!$S$5+DQ267*查询!$T$5+DR267*查询!$U$5)*AF267/CX267)</f>
        <v>#VALUE!</v>
      </c>
      <c r="BK267" s="452">
        <f>BK266</f>
        <v>1</v>
      </c>
      <c r="BL267" s="453" t="e">
        <f>(AV267*EX267*100+BG267*GC267*100)/(SUMPRODUCT((AV267:BA267)*(GS267:GX267))+SUM(BB267:BD267)*GY267+BG267*GZ267)</f>
        <v>#VALUE!</v>
      </c>
      <c r="BM267" s="453" t="e">
        <f>BK267*($AV267*FB267+$AW267*FD267+$AX267*FI267+$AY267*FN267+$AZ267*FS267+$BA267*FX267+$BG267*GE267)/(AV267*EY267+AX267*FK267+AW267*FF267+AY267*FP267+AZ267*FU267+BA267*FZ267+BG267*GG267+BB267*GK267+BC267*GN267+BD267*GP267)</f>
        <v>#VALUE!</v>
      </c>
      <c r="BN267" s="453" t="e">
        <f>($AV267*FC267+$AX267*FJ267+$AW267*FE267+$AY267*FO267+$AZ267*FT267+$BA267*FY267+$BG267*GF267)/($AV267*FA267+BG267*GH267+BB267*GL267+BC267*GO267+BD267*GQ267+BA267*GA267)</f>
        <v>#VALUE!</v>
      </c>
      <c r="BO267" s="454" t="e">
        <f>SUMPRODUCT(AV267:BA267*GS267:GX267)/(GS267:GX267+(BB267+BC267+BD267)*GY267+BG267)</f>
        <v>#VALUE!</v>
      </c>
      <c r="BP267" s="454" t="e">
        <f>SUMPRODUCT(AV267:BA267*GS267:GX267)/(GS267:GX267+(BB267+BC267+BD267)*GY267+BG267)</f>
        <v>#VALUE!</v>
      </c>
      <c r="BQ267" s="454" t="e">
        <f>SUMPRODUCT(AV267:BA267*GS267:GX267)/(GS267:GX267+(BB267+BC267+BD267)*GY267+BG267)</f>
        <v>#VALUE!</v>
      </c>
      <c r="BR267" s="453" t="str">
        <f>IF(_tag_month_day!T257="","",_tag_month_day!T257)</f>
        <v/>
      </c>
      <c r="BS267" s="453" t="str">
        <f>IF(_tag_month_day!U257="","",_tag_month_day!U257)</f>
        <v/>
      </c>
      <c r="BT267" s="455" t="str">
        <f>IF(CK267="","",IF((CK267&gt;=BV267-0.12)*(CK267&lt;=BV267+0.12),"合格","不合格"))</f>
        <v/>
      </c>
      <c r="BU267" s="456" t="str">
        <f>IF(_tag_month_day!V257="","",_tag_month_day!V257)</f>
        <v/>
      </c>
      <c r="BV267" s="457" t="str">
        <f>IF(_tag_month_day!W257="","",_tag_month_day!W257)</f>
        <v/>
      </c>
      <c r="BW267" s="458" t="str">
        <f>IF(_tag_month_day!X257="","",_tag_month_day!X257)</f>
        <v/>
      </c>
      <c r="BX267" s="458" t="str">
        <f>IF(_tag_month_day!Y257="","",_tag_month_day!Y257)</f>
        <v/>
      </c>
      <c r="BY267" s="459">
        <f ca="1">L267</f>
        <v>43596.749999999382</v>
      </c>
      <c r="BZ267" s="460"/>
      <c r="CA267" s="461"/>
      <c r="CB267" s="424" t="str">
        <f>IF(_tag_month_day!Z257="","",_tag_month_day!Z257)</f>
        <v/>
      </c>
      <c r="CC267" s="424" t="str">
        <f>IF(_tag_month_day!AA257="","",_tag_month_day!AA257)</f>
        <v/>
      </c>
      <c r="CD267" s="424" t="str">
        <f>IF(_tag_month_day!AB257="","",_tag_month_day!AB257)</f>
        <v/>
      </c>
      <c r="CE267" s="424" t="str">
        <f>IF(_tag_month_day!AC257="","",_tag_month_day!AC257)</f>
        <v/>
      </c>
      <c r="CF267" s="424" t="str">
        <f>IF(_tag_month_day!AD257="","",_tag_month_day!AD257)</f>
        <v/>
      </c>
      <c r="CG267" s="424" t="str">
        <f>IF(_tag_month_day!AE257="","",_tag_month_day!AE257)</f>
        <v/>
      </c>
      <c r="CH267" s="424" t="str">
        <f>IF(_tag_month_day!AF257="","",_tag_month_day!AF257)</f>
        <v/>
      </c>
      <c r="CI267" s="424" t="str">
        <f>IF(_tag_month_day!AG257="","",_tag_month_day!AG257)</f>
        <v/>
      </c>
      <c r="CJ267" s="424" t="str">
        <f>IF(_tag_month_day!AH257="","",_tag_month_day!AH257)</f>
        <v/>
      </c>
      <c r="CK267" s="424" t="str">
        <f>IF(_tag_month_day!AI257="","",_tag_month_day!AI257)</f>
        <v/>
      </c>
      <c r="CL267" s="4" t="str">
        <f>IF(_tag_month_day!AJ257="","",_tag_month_day!AJ257)</f>
        <v/>
      </c>
      <c r="CM267" s="4" t="str">
        <f>IF(_tag_month_day!AK257="","",_tag_month_day!AK257)</f>
        <v/>
      </c>
      <c r="CN267" s="4" t="str">
        <f>IF(_tag_month_day!AL257="","",_tag_month_day!AL257)</f>
        <v/>
      </c>
      <c r="CO267" s="4" t="str">
        <f>IF(_tag_month_day!AM257="","",_tag_month_day!AM257)</f>
        <v/>
      </c>
      <c r="CP267" s="4" t="str">
        <f>IF(_tag_month_day!AN257="","",_tag_month_day!AN257)</f>
        <v/>
      </c>
      <c r="CQ267" s="4" t="str">
        <f>IF(_tag_month_day!AO257="","",_tag_month_day!AO257)</f>
        <v/>
      </c>
      <c r="CR267" s="462" t="str">
        <f>IF(_tag_month_day!AP257="","",_tag_month_day!AP257)</f>
        <v/>
      </c>
      <c r="CS267" s="463" t="str">
        <f>IF(_tag_month_day!AQ257="","",_tag_month_day!AQ257)</f>
        <v/>
      </c>
      <c r="CT267" s="4" t="str">
        <f>IF(_tag_month_day!AR257="","",_tag_month_day!AR257)</f>
        <v/>
      </c>
      <c r="CU267" s="464" t="e">
        <f>DU267/AJ267</f>
        <v>#VALUE!</v>
      </c>
      <c r="CV267" s="451" t="e">
        <f>BG267/BH267</f>
        <v>#VALUE!</v>
      </c>
      <c r="CW267" s="465" t="e">
        <f>AJ267*(1-CV267)*CU267*AF267</f>
        <v>#VALUE!</v>
      </c>
      <c r="CX267" s="465" t="e">
        <f>CW267*94%</f>
        <v>#VALUE!</v>
      </c>
      <c r="CY267" s="466" t="e">
        <f>IF(CX267=0,0,DS267/(DS267+CX267))</f>
        <v>#VALUE!</v>
      </c>
      <c r="CZ267" s="465" t="e">
        <f>$AJ267*EF267</f>
        <v>#VALUE!</v>
      </c>
      <c r="DA267" s="465" t="e">
        <f>$AJ267*EG267</f>
        <v>#VALUE!</v>
      </c>
      <c r="DB267" s="465" t="e">
        <f>$AJ267*EH267</f>
        <v>#VALUE!</v>
      </c>
      <c r="DC267" s="465" t="e">
        <f>$AJ267*EI267</f>
        <v>#VALUE!</v>
      </c>
      <c r="DD267" s="465" t="e">
        <f>$AJ267*EJ267</f>
        <v>#VALUE!</v>
      </c>
      <c r="DE267" s="465" t="e">
        <f>$AJ267*EK267</f>
        <v>#VALUE!</v>
      </c>
      <c r="DF267" s="465" t="e">
        <f>$AJ267*EL267</f>
        <v>#VALUE!</v>
      </c>
      <c r="DG267" s="465" t="e">
        <f>$AJ267*EM267</f>
        <v>#VALUE!</v>
      </c>
      <c r="DH267" s="465" t="e">
        <f>$AJ267*EN267</f>
        <v>#VALUE!</v>
      </c>
      <c r="DI267" s="465" t="e">
        <f>$AJ267*EO267</f>
        <v>#VALUE!</v>
      </c>
      <c r="DJ267" s="465" t="e">
        <f>CZ267*(1-EP267)</f>
        <v>#VALUE!</v>
      </c>
      <c r="DK267" s="465" t="e">
        <f>DA267*(1-ER267)</f>
        <v>#VALUE!</v>
      </c>
      <c r="DL267" s="465" t="e">
        <f>DB267*(1-EQ267)</f>
        <v>#VALUE!</v>
      </c>
      <c r="DM267" s="465" t="e">
        <f>DC267*(1-ES267)</f>
        <v>#VALUE!</v>
      </c>
      <c r="DN267" s="465" t="e">
        <f>DD267*(1-ET267)</f>
        <v>#VALUE!</v>
      </c>
      <c r="DO267" s="465" t="e">
        <f>DE267</f>
        <v>#VALUE!</v>
      </c>
      <c r="DP267" s="465" t="e">
        <f>DF267*(1-EU267)</f>
        <v>#VALUE!</v>
      </c>
      <c r="DQ267" s="465" t="e">
        <f>DG267*(1-EV267)</f>
        <v>#VALUE!</v>
      </c>
      <c r="DR267" s="465" t="e">
        <f>DH267*(1-EW267)</f>
        <v>#VALUE!</v>
      </c>
      <c r="DS267" s="465" t="e">
        <f>DI267</f>
        <v>#VALUE!</v>
      </c>
      <c r="DT267" s="465" t="e">
        <f>SUM(DJ267:DS267)</f>
        <v>#VALUE!</v>
      </c>
      <c r="DU267" s="465" t="e">
        <f>SUMPRODUCT((DJ267:DO267)*(GS267:GX267))+(DP267+DQ267+DR267)*GY267+DS267</f>
        <v>#VALUE!</v>
      </c>
      <c r="DV267" s="451" t="e">
        <f>AV267/$BH267/(1-EP267)</f>
        <v>#VALUE!</v>
      </c>
      <c r="DW267" s="451" t="e">
        <f>AW267/$BH267/(1-ER267)</f>
        <v>#VALUE!</v>
      </c>
      <c r="DX267" s="451" t="e">
        <f>AX267/$BH267/(1-EQ267)</f>
        <v>#VALUE!</v>
      </c>
      <c r="DY267" s="451" t="e">
        <f>AY267/$BH267/(1-ES267)</f>
        <v>#VALUE!</v>
      </c>
      <c r="DZ267" s="451" t="e">
        <f>AZ267/$BH267/(1-ET267)</f>
        <v>#VALUE!</v>
      </c>
      <c r="EA267" s="451" t="e">
        <f>BA267/$BH267/(1-AX267)</f>
        <v>#VALUE!</v>
      </c>
      <c r="EB267" s="451" t="e">
        <f>BB267/$BH267/(1-EU267)</f>
        <v>#VALUE!</v>
      </c>
      <c r="EC267" s="451" t="e">
        <f>BC267/$BH267/(1-EV267)</f>
        <v>#VALUE!</v>
      </c>
      <c r="ED267" s="451" t="e">
        <f>BD267/$BH267/(1-EW267)</f>
        <v>#VALUE!</v>
      </c>
      <c r="EE267" s="451" t="e">
        <f>BG267/BH267</f>
        <v>#VALUE!</v>
      </c>
      <c r="EF267" s="451" t="e">
        <f>DV267/SUM($DV267:$EE267)</f>
        <v>#VALUE!</v>
      </c>
      <c r="EG267" s="451" t="e">
        <f>DW267/SUM($DV267:$EE267)</f>
        <v>#VALUE!</v>
      </c>
      <c r="EH267" s="451" t="e">
        <f>DX267/SUM($DV267:$EE267)</f>
        <v>#VALUE!</v>
      </c>
      <c r="EI267" s="451" t="e">
        <f>DY267/SUM($DV267:$EE267)</f>
        <v>#VALUE!</v>
      </c>
      <c r="EJ267" s="451" t="e">
        <f>DZ267/SUM($DV267:$EE267)</f>
        <v>#VALUE!</v>
      </c>
      <c r="EK267" s="451" t="e">
        <f>EA267/SUM($DV267:$EE267)</f>
        <v>#VALUE!</v>
      </c>
      <c r="EL267" s="451" t="e">
        <f>EB267/SUM($DV267:$EE267)</f>
        <v>#VALUE!</v>
      </c>
      <c r="EM267" s="451" t="e">
        <f>EC267/SUM($DV267:$EE267)</f>
        <v>#VALUE!</v>
      </c>
      <c r="EN267" s="451" t="e">
        <f>ED267/SUM($DV267:$EE267)</f>
        <v>#VALUE!</v>
      </c>
      <c r="EO267" s="451" t="e">
        <f>EE267/SUM($DV267:$EE267)</f>
        <v>#VALUE!</v>
      </c>
      <c r="EP267" s="450">
        <f>EP266</f>
        <v>0.080000000000000002</v>
      </c>
      <c r="EQ267" s="450">
        <f>EQ266</f>
        <v>0.014999999999999999</v>
      </c>
      <c r="ER267" s="450">
        <f>ER266</f>
        <v>0.014999999999999999</v>
      </c>
      <c r="ES267" s="450">
        <f>ES266</f>
        <v>0.014999999999999999</v>
      </c>
      <c r="ET267" s="450">
        <f>ET266</f>
        <v>0.014999999999999999</v>
      </c>
      <c r="EU267" s="450">
        <f>EU266</f>
        <v>0.089999999999999997</v>
      </c>
      <c r="EV267" s="450">
        <f>EV266</f>
        <v>0.089999999999999997</v>
      </c>
      <c r="EW267" s="450">
        <f>EW266</f>
        <v>0.089999999999999997</v>
      </c>
      <c r="EX267" s="431" t="str">
        <f>IF(_tag_month_day!AS257="","",_tag_month_day!AS257/100)</f>
        <v/>
      </c>
      <c r="EY267" s="431" t="str">
        <f>IF(_tag_month_day!AT257="","",_tag_month_day!AT257/100)</f>
        <v/>
      </c>
      <c r="EZ267" s="431" t="str">
        <f>IF(_tag_month_day!AU257="","",_tag_month_day!AU257/100)</f>
        <v/>
      </c>
      <c r="FA267" s="431" t="str">
        <f>IF(_tag_month_day!AV257="","",_tag_month_day!AV257/100)</f>
        <v/>
      </c>
      <c r="FB267" s="431" t="str">
        <f>IF(_tag_month_day!AW257="","",_tag_month_day!AW257/100)</f>
        <v/>
      </c>
      <c r="FC267" s="431" t="str">
        <f>IF(_tag_month_day!AX257="","",_tag_month_day!AX257/100)</f>
        <v/>
      </c>
      <c r="FD267" s="449" t="str">
        <f>IF(_tag_month_day!AY257="","",_tag_month_day!AY257/100)</f>
        <v/>
      </c>
      <c r="FE267" s="449" t="str">
        <f>IF(_tag_month_day!AZ257="","",_tag_month_day!AZ257/100)</f>
        <v/>
      </c>
      <c r="FF267" s="449" t="str">
        <f>IF(_tag_month_day!BA257="","",_tag_month_day!BA257/100)</f>
        <v/>
      </c>
      <c r="FG267" s="449" t="str">
        <f>IF(_tag_month_day!BB257="","",_tag_month_day!BB257/100)</f>
        <v/>
      </c>
      <c r="FH267" s="467" t="str">
        <f>IF(_tag_month_day!BC257="","",_tag_month_day!BC257/100)</f>
        <v/>
      </c>
      <c r="FI267" s="449">
        <f>FI266</f>
        <v>0.40999999999999998</v>
      </c>
      <c r="FJ267" s="449">
        <f>FJ266</f>
        <v>0.11</v>
      </c>
      <c r="FK267" s="449">
        <f>FK266</f>
        <v>0.014999999999999999</v>
      </c>
      <c r="FL267" s="449">
        <f>FL266</f>
        <v>0</v>
      </c>
      <c r="FM267" s="467">
        <f>FM266</f>
        <v>0.0001</v>
      </c>
      <c r="FN267" s="449">
        <f>FN266</f>
        <v>0.32000000000000001</v>
      </c>
      <c r="FO267" s="449">
        <f>FO266</f>
        <v>0.20000000000000001</v>
      </c>
      <c r="FP267" s="449">
        <f>FP266</f>
        <v>0.01</v>
      </c>
      <c r="FQ267" s="449">
        <f>FQ266</f>
        <v>0</v>
      </c>
      <c r="FR267" s="467">
        <f>FR266</f>
        <v>0.0001</v>
      </c>
      <c r="FS267" s="449" t="str">
        <f>IF(_tag_month_day!BD257="","",_tag_month_day!BD257/100)</f>
        <v/>
      </c>
      <c r="FT267" s="449" t="str">
        <f>IF(_tag_month_day!BE257="","",_tag_month_day!BE257/100)</f>
        <v/>
      </c>
      <c r="FU267" s="449" t="str">
        <f>IF(_tag_month_day!BF257="","",_tag_month_day!BF257/100)</f>
        <v/>
      </c>
      <c r="FV267" s="449" t="str">
        <f>IF(_tag_month_day!BG257="","",_tag_month_day!BG257/100)</f>
        <v/>
      </c>
      <c r="FW267" s="467" t="str">
        <f>IF(_tag_month_day!BH257="","",_tag_month_day!BH257/100)</f>
        <v/>
      </c>
      <c r="FX267" s="449" t="str">
        <f>IF(_tag_month_day!BI257="","",_tag_month_day!BI257/100)</f>
        <v/>
      </c>
      <c r="FY267" s="449" t="str">
        <f>IF(_tag_month_day!BJ257="","",_tag_month_day!BJ257/100)</f>
        <v/>
      </c>
      <c r="FZ267" s="468" t="str">
        <f>IF(_tag_month_day!BK257="","",_tag_month_day!BK257/100)</f>
        <v/>
      </c>
      <c r="GA267" s="449" t="str">
        <f>IF(_tag_month_day!BL257="","",_tag_month_day!BL257/100)</f>
        <v/>
      </c>
      <c r="GB267" s="467" t="str">
        <f>IF(_tag_month_day!BM257="","",_tag_month_day!BM257/100)</f>
        <v/>
      </c>
      <c r="GC267" s="431" t="str">
        <f>IF(_tag_month_day!BN257="","",_tag_month_day!BN257/100)</f>
        <v/>
      </c>
      <c r="GD267" s="431" t="str">
        <f>IF(_tag_month_day!BO257="","",_tag_month_day!BO257/100)</f>
        <v/>
      </c>
      <c r="GE267" s="431" t="str">
        <f>IF(_tag_month_day!BP257="","",_tag_month_day!BP257/100)</f>
        <v/>
      </c>
      <c r="GF267" s="431" t="str">
        <f>IF(_tag_month_day!BQ257="","",_tag_month_day!BQ257/100)</f>
        <v/>
      </c>
      <c r="GG267" s="431" t="str">
        <f>IF(_tag_month_day!BR257="","",_tag_month_day!BR257/100)</f>
        <v/>
      </c>
      <c r="GH267" s="431" t="str">
        <f>IF(_tag_month_day!BS257="","",_tag_month_day!BS257/100)</f>
        <v/>
      </c>
      <c r="GI267" s="467" t="str">
        <f>IF(_tag_month_day!BT257="","",_tag_month_day!BT257/100)</f>
        <v/>
      </c>
      <c r="GJ267" s="469" t="str">
        <f>IF(_tag_month_day!BU257="","",_tag_month_day!BU257/100)</f>
        <v/>
      </c>
      <c r="GK267" s="470">
        <f>GK266</f>
        <v>0.070000000000000007</v>
      </c>
      <c r="GL267" s="470">
        <f>GL266</f>
        <v>0.029999999999999999</v>
      </c>
      <c r="GM267" s="471" t="str">
        <f>IF(_tag_month_day!BX257="","",_tag_month_day!BX257/100)</f>
        <v/>
      </c>
      <c r="GN267" s="470">
        <f>GN266</f>
        <v>0.070000000000000007</v>
      </c>
      <c r="GO267" s="470">
        <f>GO266</f>
        <v>0.029999999999999999</v>
      </c>
      <c r="GP267" s="470">
        <f>GP266</f>
        <v>0.089999999999999997</v>
      </c>
      <c r="GQ267" s="470">
        <f>GQ266</f>
        <v>0.029999999999999999</v>
      </c>
      <c r="GR267" s="471" t="str">
        <f>IF(_tag_month_day!CA257="","",_tag_month_day!CA257/100)</f>
        <v/>
      </c>
      <c r="GS267" s="472">
        <f>GS266</f>
        <v>0.95299999999999996</v>
      </c>
      <c r="GT267" s="472">
        <f>GT266</f>
        <v>0.55000000000000004</v>
      </c>
      <c r="GU267" s="472">
        <f>GU266</f>
        <v>0.55000000000000004</v>
      </c>
      <c r="GV267" s="472">
        <f>GV266</f>
        <v>0.55000000000000004</v>
      </c>
      <c r="GW267" s="472">
        <f>GW266</f>
        <v>0.5</v>
      </c>
      <c r="GX267" s="472">
        <f>GX266</f>
        <v>0.93500000000000005</v>
      </c>
      <c r="GY267" s="472">
        <f>GY266</f>
        <v>0.14999999999999999</v>
      </c>
      <c r="GZ267" s="472">
        <f>GZ266</f>
        <v>1</v>
      </c>
      <c r="HA267" s="474">
        <f>HA266</f>
        <v>0.047</v>
      </c>
      <c r="HB267" s="474">
        <f>HB266</f>
        <v>0.45000000000000001</v>
      </c>
      <c r="HC267" s="474">
        <f>HC266</f>
        <v>0.45000000000000001</v>
      </c>
      <c r="HD267" s="474">
        <f>HD266</f>
        <v>0.45000000000000001</v>
      </c>
      <c r="HE267" s="474">
        <f>HE266</f>
        <v>0.5</v>
      </c>
      <c r="HF267" s="474">
        <f>HF266</f>
        <v>0.065000000000000002</v>
      </c>
      <c r="HG267" s="474">
        <f>HG266</f>
        <v>0.84999999999999998</v>
      </c>
      <c r="HH267" s="474">
        <f>HH266</f>
        <v>0</v>
      </c>
      <c r="HI267" s="10">
        <f>IF(BZ267&lt;&gt;"",CK267-BV267,0)</f>
        <v>0</v>
      </c>
      <c r="HJ267" s="10" t="e">
        <f>IF(AJ267&gt;0,AH267-AJ267,0)</f>
        <v>#VALUE!</v>
      </c>
      <c r="HK267" s="466">
        <f>HK266</f>
        <v>0.84999999999999998</v>
      </c>
      <c r="HL267" s="424">
        <f>HL266</f>
        <v>550000</v>
      </c>
      <c r="HM267" s="424">
        <f>HM266</f>
        <v>480000</v>
      </c>
      <c r="HN267" s="465" t="e">
        <f>(DJ267*EZ267+DK267*FH267+DL267*FM267+DM267*FR267+DN267*FW267+DO267*GB267+DS267*GI267+DP267*GM267+DR267*GR267)*1000*2</f>
        <v>#VALUE!</v>
      </c>
      <c r="HO267" s="465" t="e">
        <f>HN267*HK267*$HO$2/HL267*1000000</f>
        <v>#VALUE!</v>
      </c>
      <c r="HP267" s="465" t="e">
        <f>HN267*HK267*$HP$2/HM267*1000000</f>
        <v>#VALUE!</v>
      </c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</row>
    <row customFormat="1" r="268" s="0">
      <c r="A268" s="420">
        <v>257</v>
      </c>
      <c r="B268" s="421">
        <f ca="1">IF(D268=D267,B267,IF(D268="夜班",B267+1,B267))</f>
        <v>43596</v>
      </c>
      <c r="C268" s="422">
        <f>C267</f>
        <v>0.041666666666666699</v>
      </c>
      <c r="D268" s="10" t="str">
        <f ca="1">IF(HOUR(G268)&lt;8,"夜班",IF(HOUR(G268)&lt;16,"白班",IF(HOUR(G268)&lt;24,"中班",0)))</f>
        <v>白班</v>
      </c>
      <c r="E268" s="10" t="e">
        <f ca="1">IF(F268=1,"甲",IF(F268=2,"乙",IF(F268=3,"丙",IF(F268=4,"丁",""))))</f>
        <v>#REF!</v>
      </c>
      <c r="F268" s="10" t="e">
        <f ca="1">SUMPRODUCT((成本日报!$A$3:$A$95=计划!B268)*(成本日报!$B$3:$B$95=计划!$D268),成本日报!$C$3:$C$95)</f>
        <v>#REF!</v>
      </c>
      <c r="G268" s="423">
        <f ca="1">G267+C267</f>
        <v>43596.666666666046</v>
      </c>
      <c r="H268" s="423">
        <f ca="1">$G268+$C268/60*10+$C268*0</f>
        <v>43596.673611110491</v>
      </c>
      <c r="I268" s="423">
        <f ca="1">$G268+$C268/60*18+$C268*0</f>
        <v>43596.679166666043</v>
      </c>
      <c r="J268" s="423">
        <f ca="1">$G268+$C268/60*0+$C268*1</f>
        <v>43596.70833333271</v>
      </c>
      <c r="K268" s="423">
        <f ca="1">$G268+$C268/60*30+$C268*2</f>
        <v>43596.770833332717</v>
      </c>
      <c r="L268" s="423">
        <f ca="1">$G268+$C268/60*0+$C268*3</f>
        <v>43596.791666666046</v>
      </c>
      <c r="M268" s="424" t="str">
        <f>IF(_tag_month_day!A258="","",_tag_month_day!A258)</f>
        <v/>
      </c>
      <c r="N268" s="424" t="str">
        <f>IF(_tag_month_day!B258="","",_tag_month_day!B258)</f>
        <v/>
      </c>
      <c r="O268" s="425" t="e">
        <f>IF(M268+N268=0,"",M268+N268)</f>
        <v>#VALUE!</v>
      </c>
      <c r="P268" s="424" t="str">
        <f>IF(_tag_month_day!C258="","",_tag_month_day!C258)</f>
        <v/>
      </c>
      <c r="Q268" s="424" t="str">
        <f>IF(_tag_month_day!D258="","",_tag_month_day!D258)</f>
        <v/>
      </c>
      <c r="R268" s="426" t="str">
        <f>IF(_tag_month_day!CB258="","",_tag_month_day!CB258/100)</f>
        <v/>
      </c>
      <c r="S268" s="427" t="str">
        <f>IF(_tag_month_day!E258="","",_tag_month_day!E258)</f>
        <v/>
      </c>
      <c r="T268" s="427" t="str">
        <f>IF(_tag_month_day!F258="","",_tag_month_day!F258)</f>
        <v/>
      </c>
      <c r="U268" s="428" t="e">
        <f>S268+T268</f>
        <v>#VALUE!</v>
      </c>
      <c r="V268" s="429" t="e">
        <f>U268/AJ268</f>
        <v>#VALUE!</v>
      </c>
      <c r="W268" s="430" t="str">
        <f>IF(_jhy_month_day!A258="","",_jhy_month_day!A258)</f>
        <v/>
      </c>
      <c r="X268" s="431" t="str">
        <f>IF(_jhy_month_day!B258="","",_jhy_month_day!B258/100)</f>
        <v/>
      </c>
      <c r="Y268" s="431" t="str">
        <f>IF(_jhy_month_day!C258="","",_jhy_month_day!C258/100)</f>
        <v/>
      </c>
      <c r="Z268" s="432">
        <f>Z264+1</f>
        <v>65</v>
      </c>
      <c r="AA268" s="433" t="str">
        <f>IF(_tag_month_day!G258="","",_tag_month_day!G258/100)</f>
        <v/>
      </c>
      <c r="AB268" s="433" t="str">
        <f>IF(_tag_month_day!H258="","",_tag_month_day!H258/100)</f>
        <v/>
      </c>
      <c r="AC268" s="434">
        <f>IF(X268="",AC267,BK268*($AV267*X268+$AW267*FD267+$AX267*FI267+$AY267*FN267+$AZ267*FS267+$BA267*FX267+$BG267*GE267)/(AV267*Y268+AX267*FK267+AW267*FF267+AY267*FP267+AZ267*FU267+BA267*FZ267+BG267*GG267+BB267*GK267+BC267*GN267+BD267*GP267))</f>
        <v>1.59963432013121</v>
      </c>
      <c r="AD268" s="435" t="str">
        <f>IF(AC268=AC267,"",AC268-AC267)</f>
        <v/>
      </c>
      <c r="AE268" s="436" t="str">
        <f>IF(1-AF268=0,"",(1-AF268))</f>
        <v/>
      </c>
      <c r="AF268" s="437">
        <v>1</v>
      </c>
      <c r="AG268" s="10" t="str">
        <f>AG267</f>
        <v>8B4</v>
      </c>
      <c r="AH268" s="438" t="str">
        <f>AH267</f>
        <v/>
      </c>
      <c r="AI268" s="424" t="e">
        <f>IF(ROUND(AJ268-AJ267,1)=0,"",AJ268-AJ267)</f>
        <v>#VALUE!</v>
      </c>
      <c r="AJ268" s="10" t="str">
        <f>IF(_tag_month_day!I258="","",_tag_month_day!I258)</f>
        <v/>
      </c>
      <c r="AK268" s="440"/>
      <c r="AL268" s="440"/>
      <c r="AM268" s="440"/>
      <c r="AN268" s="441">
        <f>AN267</f>
        <v>2</v>
      </c>
      <c r="AO268" s="441">
        <f>AO267</f>
        <v>8</v>
      </c>
      <c r="AP268" s="442" t="e">
        <f>(IF(AN268=0,AS267,AS267*(1+AO268/AN268)/(AR268+AO268/AN268)))+AT268</f>
        <v>#VALUE!</v>
      </c>
      <c r="AQ268" s="443" t="str">
        <f>IF(_tag_month_day!J258="","",_tag_month_day!J258/100)</f>
        <v/>
      </c>
      <c r="AR268" s="444">
        <f>AR267</f>
        <v>1.3</v>
      </c>
      <c r="AS268" s="445" t="e">
        <f>AQ268*(AN268*AR268+AO268)/(AN268+AO268)</f>
        <v>#VALUE!</v>
      </c>
      <c r="AT268" s="445" t="e">
        <f>(SUM(BE268:BF268)-SUM(BE267:BF267))*0.05</f>
        <v>#VALUE!</v>
      </c>
      <c r="AU268" s="446" t="str">
        <f>IF(_tag_month_day!CC258="","",IF(_tag_month_day!CC258&gt;0,_tag_month_day!CD258,_tag_month_day!CE258))</f>
        <v/>
      </c>
      <c r="AV268" s="447" t="str">
        <f>IF(_tag_month_day!L258="","",_tag_month_day!L258/100)</f>
        <v/>
      </c>
      <c r="AW268" s="431">
        <f>AW267</f>
        <v>0</v>
      </c>
      <c r="AX268" s="431">
        <f>AX267</f>
        <v>0</v>
      </c>
      <c r="AY268" s="431" t="str">
        <f>IF(_tag_month_day!M258="","",_tag_month_day!M258/100)</f>
        <v/>
      </c>
      <c r="AZ268" s="431" t="str">
        <f>IF(_tag_month_day!N258="","",_tag_month_day!N258/100)</f>
        <v/>
      </c>
      <c r="BA268" s="431" t="str">
        <f>IF(_tag_month_day!O258="","",_tag_month_day!O258/100)</f>
        <v/>
      </c>
      <c r="BB268" s="448" t="str">
        <f>IF(_tag_month_day!P258="","",_tag_month_day!P258/100)</f>
        <v/>
      </c>
      <c r="BC268" s="448">
        <f>BC267</f>
        <v>0</v>
      </c>
      <c r="BD268" s="448" t="str">
        <f>IF(_tag_month_day!Q258="","",_tag_month_day!Q258/100)</f>
        <v/>
      </c>
      <c r="BE268" s="449" t="str">
        <f>IF(_tag_month_day!R258="","",_tag_month_day!R258/100)</f>
        <v/>
      </c>
      <c r="BF268" s="388" t="e">
        <f>(AU268*(100+BE268*100))/(AJ268-AU268)/100</f>
        <v>#VALUE!</v>
      </c>
      <c r="BG268" s="450" t="e">
        <f>BE268+BF268</f>
        <v>#VALUE!</v>
      </c>
      <c r="BH268" s="451" t="e">
        <f>SUM(AV268:BF268)</f>
        <v>#VALUE!</v>
      </c>
      <c r="BI268" s="452" t="e">
        <f>IF(CX268=0,BI267,(DK268*查询!$R$5+DL268*查询!$Q$5+DM268*查询!$N$5+DN268*查询!$O$5+DO268*查询!$P$5)*AF268/CX268)</f>
        <v>#VALUE!</v>
      </c>
      <c r="BJ268" s="452" t="e">
        <f>IF(CX268=0,BJ267,(DP268*查询!$S$5+DQ268*查询!$T$5+DR268*查询!$U$5)*AF268/CX268)</f>
        <v>#VALUE!</v>
      </c>
      <c r="BK268" s="452">
        <f>BK267</f>
        <v>1</v>
      </c>
      <c r="BL268" s="453" t="e">
        <f>SUMPRODUCT((AV268:BA268)*(GS268:GX268))/((GS268:GX268)+SUM(BB268:BD268)*GY268+BG268*GZ268)</f>
        <v>#VALUE!</v>
      </c>
      <c r="BM268" s="453" t="e">
        <f>BK268*($AV268*FB268+$AW268*FD268+$AX268*FI268+$AY268*FN268+$AZ268*FS268+$BA268*FX268+$BG268*GE268)/(AV268*EY268+AX268*FK268+AW268*FF268+AY268*FP268+AZ268*FU268+BA268*FZ268+BG268*GG268+BB268*GK268+BC268*GN268+BD268*GP268)</f>
        <v>#VALUE!</v>
      </c>
      <c r="BN268" s="453" t="e">
        <f>($AV268*FC268+$AX268*FJ268+$AW268*FE268+$AY268*FO268+$AZ268*FT268+$BA268*FY268+$BG268*GF268)/($AV268*FA268+BG268*GH268+BB268*GL268+BC268*GO268+BD268*GQ268+BA268*GA268)</f>
        <v>#VALUE!</v>
      </c>
      <c r="BO268" s="454" t="e">
        <f>SUMPRODUCT(AV268:BA268*GS268:GX268)/(GS268:GX268+(BB268+BC268+BD268)*GY268+BG268)</f>
        <v>#VALUE!</v>
      </c>
      <c r="BP268" s="454" t="e">
        <f>SUMPRODUCT(AV268:BA268*GS268:GX268)/(GS268:GX268+(BB268+BC268+BD268)*GY268+BG268)</f>
        <v>#VALUE!</v>
      </c>
      <c r="BQ268" s="454" t="e">
        <f>SUMPRODUCT(AV268:BA268*GS268:GX268)/(GS268:GX268+(BB268+BC268+BD268)*GY268+BG268)</f>
        <v>#VALUE!</v>
      </c>
      <c r="BR268" s="453" t="str">
        <f>IF(_tag_month_day!T258="","",_tag_month_day!T258)</f>
        <v/>
      </c>
      <c r="BS268" s="453" t="str">
        <f>IF(_tag_month_day!U258="","",_tag_month_day!U258)</f>
        <v/>
      </c>
      <c r="BT268" s="455" t="str">
        <f>IF(CK268="","",IF((CK268&gt;=BV268-0.12)*(CK268&lt;=BV268+0.12),"合格","不合格"))</f>
        <v/>
      </c>
      <c r="BU268" s="456" t="str">
        <f>IF(_tag_month_day!V258="","",_tag_month_day!V258)</f>
        <v/>
      </c>
      <c r="BV268" s="457" t="str">
        <f>IF(_tag_month_day!W258="","",_tag_month_day!W258)</f>
        <v/>
      </c>
      <c r="BW268" s="458" t="str">
        <f>IF(_tag_month_day!X258="","",_tag_month_day!X258)</f>
        <v/>
      </c>
      <c r="BX268" s="458" t="str">
        <f>IF(_tag_month_day!Y258="","",_tag_month_day!Y258)</f>
        <v/>
      </c>
      <c r="BY268" s="459">
        <f ca="1">L268</f>
        <v>43596.791666666046</v>
      </c>
      <c r="BZ268" s="460"/>
      <c r="CA268" s="461"/>
      <c r="CB268" s="424" t="str">
        <f>IF(_tag_month_day!Z258="","",_tag_month_day!Z258)</f>
        <v/>
      </c>
      <c r="CC268" s="424" t="str">
        <f>IF(_tag_month_day!AA258="","",_tag_month_day!AA258)</f>
        <v/>
      </c>
      <c r="CD268" s="424" t="str">
        <f>IF(_tag_month_day!AB258="","",_tag_month_day!AB258)</f>
        <v/>
      </c>
      <c r="CE268" s="424" t="str">
        <f>IF(_tag_month_day!AC258="","",_tag_month_day!AC258)</f>
        <v/>
      </c>
      <c r="CF268" s="424" t="str">
        <f>IF(_tag_month_day!AD258="","",_tag_month_day!AD258)</f>
        <v/>
      </c>
      <c r="CG268" s="424" t="str">
        <f>IF(_tag_month_day!AE258="","",_tag_month_day!AE258)</f>
        <v/>
      </c>
      <c r="CH268" s="424" t="str">
        <f>IF(_tag_month_day!AF258="","",_tag_month_day!AF258)</f>
        <v/>
      </c>
      <c r="CI268" s="424" t="str">
        <f>IF(_tag_month_day!AG258="","",_tag_month_day!AG258)</f>
        <v/>
      </c>
      <c r="CJ268" s="424" t="str">
        <f>IF(_tag_month_day!AH258="","",_tag_month_day!AH258)</f>
        <v/>
      </c>
      <c r="CK268" s="424" t="str">
        <f>IF(_tag_month_day!AI258="","",_tag_month_day!AI258)</f>
        <v/>
      </c>
      <c r="CL268" s="4" t="str">
        <f>IF(_tag_month_day!AJ258="","",_tag_month_day!AJ258)</f>
        <v/>
      </c>
      <c r="CM268" s="4" t="str">
        <f>IF(_tag_month_day!AK258="","",_tag_month_day!AK258)</f>
        <v/>
      </c>
      <c r="CN268" s="4" t="str">
        <f>IF(_tag_month_day!AL258="","",_tag_month_day!AL258)</f>
        <v/>
      </c>
      <c r="CO268" s="4" t="str">
        <f>IF(_tag_month_day!AM258="","",_tag_month_day!AM258)</f>
        <v/>
      </c>
      <c r="CP268" s="4" t="str">
        <f>IF(_tag_month_day!AN258="","",_tag_month_day!AN258)</f>
        <v/>
      </c>
      <c r="CQ268" s="4" t="str">
        <f>IF(_tag_month_day!AO258="","",_tag_month_day!AO258)</f>
        <v/>
      </c>
      <c r="CR268" s="462" t="str">
        <f>IF(_tag_month_day!AP258="","",_tag_month_day!AP258)</f>
        <v/>
      </c>
      <c r="CS268" s="463" t="str">
        <f>IF(_tag_month_day!AQ258="","",_tag_month_day!AQ258)</f>
        <v/>
      </c>
      <c r="CT268" s="4" t="str">
        <f>IF(_tag_month_day!AR258="","",_tag_month_day!AR258)</f>
        <v/>
      </c>
      <c r="CU268" s="464" t="e">
        <f>DU268/AJ268</f>
        <v>#VALUE!</v>
      </c>
      <c r="CV268" s="451" t="e">
        <f>BG268/BH268</f>
        <v>#VALUE!</v>
      </c>
      <c r="CW268" s="465" t="e">
        <f>AJ268*(1-CV268)*CU268*AF268</f>
        <v>#VALUE!</v>
      </c>
      <c r="CX268" s="465" t="e">
        <f>CW268*94%</f>
        <v>#VALUE!</v>
      </c>
      <c r="CY268" s="466" t="e">
        <f>IF(CX268=0,0,DS268/(DS268+CX268))</f>
        <v>#VALUE!</v>
      </c>
      <c r="CZ268" s="465" t="e">
        <f>$AJ268*EF268</f>
        <v>#VALUE!</v>
      </c>
      <c r="DA268" s="465" t="e">
        <f>$AJ268*EG268</f>
        <v>#VALUE!</v>
      </c>
      <c r="DB268" s="465" t="e">
        <f>$AJ268*EH268</f>
        <v>#VALUE!</v>
      </c>
      <c r="DC268" s="465" t="e">
        <f>$AJ268*EI268</f>
        <v>#VALUE!</v>
      </c>
      <c r="DD268" s="465" t="e">
        <f>$AJ268*EJ268</f>
        <v>#VALUE!</v>
      </c>
      <c r="DE268" s="465" t="e">
        <f>$AJ268*EK268</f>
        <v>#VALUE!</v>
      </c>
      <c r="DF268" s="465" t="e">
        <f>$AJ268*EL268</f>
        <v>#VALUE!</v>
      </c>
      <c r="DG268" s="465" t="e">
        <f>$AJ268*EM268</f>
        <v>#VALUE!</v>
      </c>
      <c r="DH268" s="465" t="e">
        <f>$AJ268*EN268</f>
        <v>#VALUE!</v>
      </c>
      <c r="DI268" s="465" t="e">
        <f>$AJ268*EO268</f>
        <v>#VALUE!</v>
      </c>
      <c r="DJ268" s="465" t="e">
        <f>CZ268*(1-EP268)</f>
        <v>#VALUE!</v>
      </c>
      <c r="DK268" s="465" t="e">
        <f>DA268*(1-ER268)</f>
        <v>#VALUE!</v>
      </c>
      <c r="DL268" s="465" t="e">
        <f>DB268*(1-EQ268)</f>
        <v>#VALUE!</v>
      </c>
      <c r="DM268" s="465" t="e">
        <f>DC268*(1-ES268)</f>
        <v>#VALUE!</v>
      </c>
      <c r="DN268" s="465" t="e">
        <f>DD268*(1-ET268)</f>
        <v>#VALUE!</v>
      </c>
      <c r="DO268" s="465" t="e">
        <f>DE268</f>
        <v>#VALUE!</v>
      </c>
      <c r="DP268" s="465" t="e">
        <f>DF268*(1-EU268)</f>
        <v>#VALUE!</v>
      </c>
      <c r="DQ268" s="465" t="e">
        <f>DG268*(1-EV268)</f>
        <v>#VALUE!</v>
      </c>
      <c r="DR268" s="465" t="e">
        <f>DH268*(1-EW268)</f>
        <v>#VALUE!</v>
      </c>
      <c r="DS268" s="465" t="e">
        <f>DI268</f>
        <v>#VALUE!</v>
      </c>
      <c r="DT268" s="465" t="e">
        <f>SUM(DJ268:DS268)</f>
        <v>#VALUE!</v>
      </c>
      <c r="DU268" s="465" t="e">
        <f>(GS268:GX268)+(DP268+DQ268+DR268)*GY268+DS268</f>
        <v>#VALUE!</v>
      </c>
      <c r="DV268" s="451" t="e">
        <f>AV268/$BH268/(1-EP268)</f>
        <v>#VALUE!</v>
      </c>
      <c r="DW268" s="451" t="e">
        <f>AW268/$BH268/(1-ER268)</f>
        <v>#VALUE!</v>
      </c>
      <c r="DX268" s="451" t="e">
        <f>AX268/$BH268/(1-EQ268)</f>
        <v>#VALUE!</v>
      </c>
      <c r="DY268" s="451" t="e">
        <f>AY268/$BH268/(1-ES268)</f>
        <v>#VALUE!</v>
      </c>
      <c r="DZ268" s="451" t="e">
        <f>AZ268/$BH268/(1-ET268)</f>
        <v>#VALUE!</v>
      </c>
      <c r="EA268" s="451" t="e">
        <f>BA268/$BH268/(1-AX268)</f>
        <v>#VALUE!</v>
      </c>
      <c r="EB268" s="451" t="e">
        <f>BB268/$BH268/(1-EU268)</f>
        <v>#VALUE!</v>
      </c>
      <c r="EC268" s="451" t="e">
        <f>BC268/$BH268/(1-EV268)</f>
        <v>#VALUE!</v>
      </c>
      <c r="ED268" s="451" t="e">
        <f>BD268/$BH268/(1-EW268)</f>
        <v>#VALUE!</v>
      </c>
      <c r="EE268" s="451" t="e">
        <f>BG268/BH268</f>
        <v>#VALUE!</v>
      </c>
      <c r="EF268" s="451" t="e">
        <f>DV268/SUM($DV268:$EE268)</f>
        <v>#VALUE!</v>
      </c>
      <c r="EG268" s="451" t="e">
        <f>DW268/SUM($DV268:$EE268)</f>
        <v>#VALUE!</v>
      </c>
      <c r="EH268" s="451" t="e">
        <f>DX268/SUM($DV268:$EE268)</f>
        <v>#VALUE!</v>
      </c>
      <c r="EI268" s="451" t="e">
        <f>DY268/SUM($DV268:$EE268)</f>
        <v>#VALUE!</v>
      </c>
      <c r="EJ268" s="451" t="e">
        <f>DZ268/SUM($DV268:$EE268)</f>
        <v>#VALUE!</v>
      </c>
      <c r="EK268" s="451" t="e">
        <f>EA268/SUM($DV268:$EE268)</f>
        <v>#VALUE!</v>
      </c>
      <c r="EL268" s="451" t="e">
        <f>EB268/SUM($DV268:$EE268)</f>
        <v>#VALUE!</v>
      </c>
      <c r="EM268" s="451" t="e">
        <f>EC268/SUM($DV268:$EE268)</f>
        <v>#VALUE!</v>
      </c>
      <c r="EN268" s="451" t="e">
        <f>ED268/SUM($DV268:$EE268)</f>
        <v>#VALUE!</v>
      </c>
      <c r="EO268" s="451" t="e">
        <f>EE268/SUM($DV268:$EE268)</f>
        <v>#VALUE!</v>
      </c>
      <c r="EP268" s="450">
        <f>EP267</f>
        <v>0.080000000000000002</v>
      </c>
      <c r="EQ268" s="450">
        <f>EQ267</f>
        <v>0.014999999999999999</v>
      </c>
      <c r="ER268" s="450">
        <f>ER267</f>
        <v>0.014999999999999999</v>
      </c>
      <c r="ES268" s="450">
        <f>ES267</f>
        <v>0.014999999999999999</v>
      </c>
      <c r="ET268" s="450">
        <f>ET267</f>
        <v>0.014999999999999999</v>
      </c>
      <c r="EU268" s="450">
        <f>EU267</f>
        <v>0.089999999999999997</v>
      </c>
      <c r="EV268" s="450">
        <f>EV267</f>
        <v>0.089999999999999997</v>
      </c>
      <c r="EW268" s="450">
        <f>EW267</f>
        <v>0.089999999999999997</v>
      </c>
      <c r="EX268" s="431" t="str">
        <f>IF(_tag_month_day!AS258="","",_tag_month_day!AS258/100)</f>
        <v/>
      </c>
      <c r="EY268" s="431" t="str">
        <f>IF(_tag_month_day!AT258="","",_tag_month_day!AT258/100)</f>
        <v/>
      </c>
      <c r="EZ268" s="431" t="str">
        <f>IF(_tag_month_day!AU258="","",_tag_month_day!AU258/100)</f>
        <v/>
      </c>
      <c r="FA268" s="431" t="str">
        <f>IF(_tag_month_day!AV258="","",_tag_month_day!AV258/100)</f>
        <v/>
      </c>
      <c r="FB268" s="431" t="str">
        <f>IF(_tag_month_day!AW258="","",_tag_month_day!AW258/100)</f>
        <v/>
      </c>
      <c r="FC268" s="431" t="str">
        <f>IF(_tag_month_day!AX258="","",_tag_month_day!AX258/100)</f>
        <v/>
      </c>
      <c r="FD268" s="449" t="str">
        <f>IF(_tag_month_day!AY258="","",_tag_month_day!AY258/100)</f>
        <v/>
      </c>
      <c r="FE268" s="449" t="str">
        <f>IF(_tag_month_day!AZ258="","",_tag_month_day!AZ258/100)</f>
        <v/>
      </c>
      <c r="FF268" s="449" t="str">
        <f>IF(_tag_month_day!BA258="","",_tag_month_day!BA258/100)</f>
        <v/>
      </c>
      <c r="FG268" s="449" t="str">
        <f>IF(_tag_month_day!BB258="","",_tag_month_day!BB258/100)</f>
        <v/>
      </c>
      <c r="FH268" s="467" t="str">
        <f>IF(_tag_month_day!BC258="","",_tag_month_day!BC258/100)</f>
        <v/>
      </c>
      <c r="FI268" s="449">
        <f>FI267</f>
        <v>0.40999999999999998</v>
      </c>
      <c r="FJ268" s="449">
        <f>FJ267</f>
        <v>0.11</v>
      </c>
      <c r="FK268" s="449">
        <f>FK267</f>
        <v>0.014999999999999999</v>
      </c>
      <c r="FL268" s="449">
        <f>FL267</f>
        <v>0</v>
      </c>
      <c r="FM268" s="467">
        <f>FM267</f>
        <v>0.0001</v>
      </c>
      <c r="FN268" s="449">
        <f>FN267</f>
        <v>0.32000000000000001</v>
      </c>
      <c r="FO268" s="449">
        <f>FO267</f>
        <v>0.20000000000000001</v>
      </c>
      <c r="FP268" s="449">
        <f>FP267</f>
        <v>0.01</v>
      </c>
      <c r="FQ268" s="449">
        <f>FQ267</f>
        <v>0</v>
      </c>
      <c r="FR268" s="467">
        <f>FR267</f>
        <v>0.0001</v>
      </c>
      <c r="FS268" s="449" t="str">
        <f>IF(_tag_month_day!BD258="","",_tag_month_day!BD258/100)</f>
        <v/>
      </c>
      <c r="FT268" s="449" t="str">
        <f>IF(_tag_month_day!BE258="","",_tag_month_day!BE258/100)</f>
        <v/>
      </c>
      <c r="FU268" s="449" t="str">
        <f>IF(_tag_month_day!BF258="","",_tag_month_day!BF258/100)</f>
        <v/>
      </c>
      <c r="FV268" s="449" t="str">
        <f>IF(_tag_month_day!BG258="","",_tag_month_day!BG258/100)</f>
        <v/>
      </c>
      <c r="FW268" s="467" t="str">
        <f>IF(_tag_month_day!BH258="","",_tag_month_day!BH258/100)</f>
        <v/>
      </c>
      <c r="FX268" s="449" t="str">
        <f>IF(_tag_month_day!BI258="","",_tag_month_day!BI258/100)</f>
        <v/>
      </c>
      <c r="FY268" s="449" t="str">
        <f>IF(_tag_month_day!BJ258="","",_tag_month_day!BJ258/100)</f>
        <v/>
      </c>
      <c r="FZ268" s="468" t="str">
        <f>IF(_tag_month_day!BK258="","",_tag_month_day!BK258/100)</f>
        <v/>
      </c>
      <c r="GA268" s="449" t="str">
        <f>IF(_tag_month_day!BL258="","",_tag_month_day!BL258/100)</f>
        <v/>
      </c>
      <c r="GB268" s="467" t="str">
        <f>IF(_tag_month_day!BM258="","",_tag_month_day!BM258/100)</f>
        <v/>
      </c>
      <c r="GC268" s="431" t="str">
        <f>IF(_tag_month_day!BN258="","",_tag_month_day!BN258/100)</f>
        <v/>
      </c>
      <c r="GD268" s="431" t="str">
        <f>IF(_tag_month_day!BO258="","",_tag_month_day!BO258/100)</f>
        <v/>
      </c>
      <c r="GE268" s="431" t="str">
        <f>IF(_tag_month_day!BP258="","",_tag_month_day!BP258/100)</f>
        <v/>
      </c>
      <c r="GF268" s="431" t="str">
        <f>IF(_tag_month_day!BQ258="","",_tag_month_day!BQ258/100)</f>
        <v/>
      </c>
      <c r="GG268" s="431" t="str">
        <f>IF(_tag_month_day!BR258="","",_tag_month_day!BR258/100)</f>
        <v/>
      </c>
      <c r="GH268" s="431" t="str">
        <f>IF(_tag_month_day!BS258="","",_tag_month_day!BS258/100)</f>
        <v/>
      </c>
      <c r="GI268" s="467" t="str">
        <f>IF(_tag_month_day!BT258="","",_tag_month_day!BT258/100)</f>
        <v/>
      </c>
      <c r="GJ268" s="469" t="str">
        <f>IF(_tag_month_day!BU258="","",_tag_month_day!BU258/100)</f>
        <v/>
      </c>
      <c r="GK268" s="470">
        <f>GK267</f>
        <v>0.070000000000000007</v>
      </c>
      <c r="GL268" s="470">
        <f>GL267</f>
        <v>0.029999999999999999</v>
      </c>
      <c r="GM268" s="471" t="str">
        <f>IF(_tag_month_day!BX258="","",_tag_month_day!BX258/100)</f>
        <v/>
      </c>
      <c r="GN268" s="470">
        <f>GN267</f>
        <v>0.070000000000000007</v>
      </c>
      <c r="GO268" s="470">
        <f>GO267</f>
        <v>0.029999999999999999</v>
      </c>
      <c r="GP268" s="470">
        <f>GP267</f>
        <v>0.089999999999999997</v>
      </c>
      <c r="GQ268" s="470">
        <f>GQ267</f>
        <v>0.029999999999999999</v>
      </c>
      <c r="GR268" s="471" t="str">
        <f>IF(_tag_month_day!CA258="","",_tag_month_day!CA258/100)</f>
        <v/>
      </c>
      <c r="GS268" s="472">
        <f>GS267</f>
        <v>0.95299999999999996</v>
      </c>
      <c r="GT268" s="472">
        <f>GT267</f>
        <v>0.55000000000000004</v>
      </c>
      <c r="GU268" s="472">
        <f>GU267</f>
        <v>0.55000000000000004</v>
      </c>
      <c r="GV268" s="472">
        <f>GV267</f>
        <v>0.55000000000000004</v>
      </c>
      <c r="GW268" s="472">
        <f>GW267</f>
        <v>0.5</v>
      </c>
      <c r="GX268" s="472">
        <f>GX267</f>
        <v>0.93500000000000005</v>
      </c>
      <c r="GY268" s="472">
        <f>GY267</f>
        <v>0.14999999999999999</v>
      </c>
      <c r="GZ268" s="472">
        <f>GZ267</f>
        <v>1</v>
      </c>
      <c r="HA268" s="474">
        <f>HA267</f>
        <v>0.047</v>
      </c>
      <c r="HB268" s="474">
        <f>HB267</f>
        <v>0.45000000000000001</v>
      </c>
      <c r="HC268" s="474">
        <f>HC267</f>
        <v>0.45000000000000001</v>
      </c>
      <c r="HD268" s="474">
        <f>HD267</f>
        <v>0.45000000000000001</v>
      </c>
      <c r="HE268" s="474">
        <f>HE267</f>
        <v>0.5</v>
      </c>
      <c r="HF268" s="474">
        <f>HF267</f>
        <v>0.065000000000000002</v>
      </c>
      <c r="HG268" s="474">
        <f>HG267</f>
        <v>0.84999999999999998</v>
      </c>
      <c r="HH268" s="474">
        <f>HH267</f>
        <v>0</v>
      </c>
      <c r="HI268" s="10">
        <f>IF(BZ268&lt;&gt;"",CK268-BV268,0)</f>
        <v>0</v>
      </c>
      <c r="HJ268" s="10" t="e">
        <f>IF(AJ268&gt;0,AH268-AJ268,0)</f>
        <v>#VALUE!</v>
      </c>
      <c r="HK268" s="466">
        <f>HK267</f>
        <v>0.84999999999999998</v>
      </c>
      <c r="HL268" s="424">
        <f>HL267</f>
        <v>550000</v>
      </c>
      <c r="HM268" s="424">
        <f>HM267</f>
        <v>480000</v>
      </c>
      <c r="HN268" s="465" t="e">
        <f>(DJ268*EZ268+DK268*FH268+DL268*FM268+DM268*FR268+DN268*FW268+DO268*GB268+DS268*GI268+DP268*GM268+DR268*GR268)*1000*2</f>
        <v>#VALUE!</v>
      </c>
      <c r="HO268" s="465" t="e">
        <f>HN268*HK268*$HO$2/HL268*1000000</f>
        <v>#VALUE!</v>
      </c>
      <c r="HP268" s="465" t="e">
        <f>HN268*HK268*$HP$2/HM268*1000000</f>
        <v>#VALUE!</v>
      </c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</row>
    <row customFormat="1" r="269" s="0">
      <c r="A269" s="420">
        <v>258</v>
      </c>
      <c r="B269" s="421">
        <f ca="1">IF(D269=D268,B268,IF(D269="夜班",B268+1,B268))</f>
        <v>43596</v>
      </c>
      <c r="C269" s="422">
        <f>C268</f>
        <v>0.041666666666666699</v>
      </c>
      <c r="D269" s="10" t="str">
        <f ca="1">IF(HOUR(G269)&lt;8,"夜班",IF(HOUR(G269)&lt;16,"白班",IF(HOUR(G269)&lt;24,"中班",0)))</f>
        <v>中班</v>
      </c>
      <c r="E269" s="10" t="e">
        <f ca="1">IF(F269=1,"甲",IF(F269=2,"乙",IF(F269=3,"丙",IF(F269=4,"丁",""))))</f>
        <v>#REF!</v>
      </c>
      <c r="F269" s="10" t="e">
        <f ca="1">SUMPRODUCT((成本日报!$A$3:$A$95=计划!B269)*(成本日报!$B$3:$B$95=计划!$D269),成本日报!$C$3:$C$95)</f>
        <v>#REF!</v>
      </c>
      <c r="G269" s="423">
        <f ca="1">G268+C268</f>
        <v>43596.70833333271</v>
      </c>
      <c r="H269" s="423">
        <f ca="1">$G269+$C269/60*10+$C269*0</f>
        <v>43596.715277777155</v>
      </c>
      <c r="I269" s="423">
        <f ca="1">$G269+$C269/60*18+$C269*0</f>
        <v>43596.720833332707</v>
      </c>
      <c r="J269" s="423">
        <f ca="1">$G269+$C269/60*0+$C269*1</f>
        <v>43596.749999999374</v>
      </c>
      <c r="K269" s="423">
        <f ca="1">$G269+$C269/60*30+$C269*2</f>
        <v>43596.812499999382</v>
      </c>
      <c r="L269" s="423">
        <f ca="1">$G269+$C269/60*0+$C269*3</f>
        <v>43596.83333333271</v>
      </c>
      <c r="M269" s="424" t="str">
        <f>IF(_tag_month_day!A259="","",_tag_month_day!A259)</f>
        <v/>
      </c>
      <c r="N269" s="424" t="str">
        <f>IF(_tag_month_day!B259="","",_tag_month_day!B259)</f>
        <v/>
      </c>
      <c r="O269" s="425" t="e">
        <f>IF(M269+N269=0,"",M269+N269)</f>
        <v>#VALUE!</v>
      </c>
      <c r="P269" s="424" t="str">
        <f>IF(_tag_month_day!C259="","",_tag_month_day!C259)</f>
        <v/>
      </c>
      <c r="Q269" s="424" t="str">
        <f>IF(_tag_month_day!D259="","",_tag_month_day!D259)</f>
        <v/>
      </c>
      <c r="R269" s="426" t="str">
        <f>IF(_tag_month_day!CB259="","",_tag_month_day!CB259/100)</f>
        <v/>
      </c>
      <c r="S269" s="427" t="str">
        <f>IF(_tag_month_day!E259="","",_tag_month_day!E259)</f>
        <v/>
      </c>
      <c r="T269" s="427" t="str">
        <f>IF(_tag_month_day!F259="","",_tag_month_day!F259)</f>
        <v/>
      </c>
      <c r="U269" s="428" t="e">
        <f>S269+T269</f>
        <v>#VALUE!</v>
      </c>
      <c r="V269" s="429" t="e">
        <f>U269/AJ269</f>
        <v>#VALUE!</v>
      </c>
      <c r="W269" s="430" t="str">
        <f>IF(_jhy_month_day!A259="","",_jhy_month_day!A259)</f>
        <v/>
      </c>
      <c r="X269" s="431" t="str">
        <f>IF(_jhy_month_day!B259="","",_jhy_month_day!B259/100)</f>
        <v/>
      </c>
      <c r="Y269" s="431" t="str">
        <f>IF(_jhy_month_day!C259="","",_jhy_month_day!C259/100)</f>
        <v/>
      </c>
      <c r="Z269" s="432">
        <f>Z265+1</f>
        <v>65</v>
      </c>
      <c r="AA269" s="433" t="str">
        <f>IF(_tag_month_day!G259="","",_tag_month_day!G259/100)</f>
        <v/>
      </c>
      <c r="AB269" s="433" t="str">
        <f>IF(_tag_month_day!H259="","",_tag_month_day!H259/100)</f>
        <v/>
      </c>
      <c r="AC269" s="434">
        <f>IF(X269="",AC268,BK269*($AV268*X269+$AW268*FD268+$AX268*FI268+$AY268*FN268+$AZ268*FS268+$BA268*FX268+$BG268*GE268)/(AV268*Y269+AX268*FK268+AW268*FF268+AY268*FP268+AZ268*FU268+BA268*FZ268+BG268*GG268+BB268*GK268+BC268*GN268+BD268*GP268))</f>
        <v>1.59963432013121</v>
      </c>
      <c r="AD269" s="435" t="str">
        <f>IF(AC269=AC268,"",AC269-AC268)</f>
        <v/>
      </c>
      <c r="AE269" s="436" t="str">
        <f>IF(1-AF269=0,"",(1-AF269))</f>
        <v/>
      </c>
      <c r="AF269" s="437">
        <v>1</v>
      </c>
      <c r="AG269" s="10" t="str">
        <f>AG268</f>
        <v>8B4</v>
      </c>
      <c r="AH269" s="438" t="str">
        <f>AH268</f>
        <v/>
      </c>
      <c r="AI269" s="424" t="e">
        <f>IF(ROUND(AJ269-AJ268,1)=0,"",AJ269-AJ268)</f>
        <v>#VALUE!</v>
      </c>
      <c r="AJ269" s="10" t="str">
        <f>IF(_tag_month_day!I259="","",_tag_month_day!I259)</f>
        <v/>
      </c>
      <c r="AK269" s="440"/>
      <c r="AL269" s="440"/>
      <c r="AM269" s="440"/>
      <c r="AN269" s="441">
        <f>AN268</f>
        <v>2</v>
      </c>
      <c r="AO269" s="441">
        <f>AO268</f>
        <v>8</v>
      </c>
      <c r="AP269" s="442" t="e">
        <f>(IF(AN269=0,AS268,AS268*(1+AO269/AN269)/(AR269+AO269/AN269)))+AT269</f>
        <v>#VALUE!</v>
      </c>
      <c r="AQ269" s="443" t="str">
        <f>IF(_tag_month_day!J259="","",_tag_month_day!J259/100)</f>
        <v/>
      </c>
      <c r="AR269" s="444">
        <f>AR268</f>
        <v>1.3</v>
      </c>
      <c r="AS269" s="445" t="e">
        <f>AQ269*(AN269*AR269+AO269)/(AN269+AO269)</f>
        <v>#VALUE!</v>
      </c>
      <c r="AT269" s="445" t="e">
        <f>(SUM(BE269:BF269)-SUM(BE268:BF268))*0.05</f>
        <v>#VALUE!</v>
      </c>
      <c r="AU269" s="446" t="str">
        <f>IF(_tag_month_day!CC259="","",IF(_tag_month_day!CC259&gt;0,_tag_month_day!CD259,_tag_month_day!CE259))</f>
        <v/>
      </c>
      <c r="AV269" s="447" t="str">
        <f>IF(_tag_month_day!L259="","",_tag_month_day!L259/100)</f>
        <v/>
      </c>
      <c r="AW269" s="431">
        <f>AW268</f>
        <v>0</v>
      </c>
      <c r="AX269" s="431">
        <f>AX268</f>
        <v>0</v>
      </c>
      <c r="AY269" s="431" t="str">
        <f>IF(_tag_month_day!M259="","",_tag_month_day!M259/100)</f>
        <v/>
      </c>
      <c r="AZ269" s="431" t="str">
        <f>IF(_tag_month_day!N259="","",_tag_month_day!N259/100)</f>
        <v/>
      </c>
      <c r="BA269" s="431" t="str">
        <f>IF(_tag_month_day!O259="","",_tag_month_day!O259/100)</f>
        <v/>
      </c>
      <c r="BB269" s="448" t="str">
        <f>IF(_tag_month_day!P259="","",_tag_month_day!P259/100)</f>
        <v/>
      </c>
      <c r="BC269" s="448">
        <f>BC268</f>
        <v>0</v>
      </c>
      <c r="BD269" s="448" t="str">
        <f>IF(_tag_month_day!Q259="","",_tag_month_day!Q259/100)</f>
        <v/>
      </c>
      <c r="BE269" s="449" t="str">
        <f>IF(_tag_month_day!R259="","",_tag_month_day!R259/100)</f>
        <v/>
      </c>
      <c r="BF269" s="388" t="e">
        <f>(AU269*(100+BE269*100))/(AJ269-AU269)/100</f>
        <v>#VALUE!</v>
      </c>
      <c r="BG269" s="450" t="e">
        <f>BE269+BF269</f>
        <v>#VALUE!</v>
      </c>
      <c r="BH269" s="451" t="e">
        <f>SUM(AV269:BF269)</f>
        <v>#VALUE!</v>
      </c>
      <c r="BI269" s="452" t="e">
        <f>IF(CX269=0,BI268,(DK269*查询!$R$5+DL269*查询!$Q$5+DM269*查询!$N$5+DN269*查询!$O$5+DO269*查询!$P$5)*AF269/CX269)</f>
        <v>#VALUE!</v>
      </c>
      <c r="BJ269" s="452" t="e">
        <f>IF(CX269=0,BJ268,(DP269*查询!$S$5+DQ269*查询!$T$5+DR269*查询!$U$5)*AF269/CX269)</f>
        <v>#VALUE!</v>
      </c>
      <c r="BK269" s="452">
        <f>BK268</f>
        <v>1</v>
      </c>
      <c r="BL269" s="453" t="e">
        <f>SUMPRODUCT((AV269:BA269)*(GS269:GX269))/((GS269:GX269)+SUM(BB269:BD269)*GY269+BG269*GZ269)</f>
        <v>#VALUE!</v>
      </c>
      <c r="BM269" s="453" t="e">
        <f>BK269*($AV269*FB269+$AW269*FD269+$AX269*FI269+$AY269*FN269+$AZ269*FS269+$BA269*FX269+$BG269*GE269)/(AV269*EY269+AX269*FK269+AW269*FF269+AY269*FP269+AZ269*FU269+BA269*FZ269+BG269*GG269+BB269*GK269+BC269*GN269+BD269*GP269)</f>
        <v>#VALUE!</v>
      </c>
      <c r="BN269" s="453" t="e">
        <f>($AV269*FC269+$AX269*FJ269+$AW269*FE269+$AY269*FO269+$AZ269*FT269+$BA269*FY269+$BG269*GF269)/($AV269*FA269+BG269*GH269+BB269*GL269+BC269*GO269+BD269*GQ269+BA269*GA269)</f>
        <v>#VALUE!</v>
      </c>
      <c r="BO269" s="454" t="e">
        <f>BK269*($AV269*FB269+$AW269*FD269+$AX269*FI269+$AY269*FN269+$AZ269*FS269+$BA269*FX269+$BG269*GE269)*100/(SUMPRODUCT(AV269:BA269*GS269:GX269)+(BB269+BC269+BD269)*GY269+BG269)</f>
        <v>#VALUE!</v>
      </c>
      <c r="BP269" s="454" t="e">
        <f>(AV269*EY269+AX269*FK269+AW269*FF269+AY269*FP269+AZ269*FU269+BA269*FZ269+BG269*GG269+BB269*GK269+BC269*GN269+BD269*GP269)*100/(SUMPRODUCT(AV269:BA269*GS269:GX269)+(BB269+BC269+BD269)*GY269+BG269)</f>
        <v>#VALUE!</v>
      </c>
      <c r="BQ269" s="454" t="e">
        <f>BK269*($AV269*FC269+$AX269*FJ269+$AW269*FE269+$AY269*FO269+$AZ269*FT269+$BA269*FY269+$BG269*GF269)*100/(SUMPRODUCT(AV269:BA269*GS269:GX269)+(BB269+BC269+BD269)*GY269+BG269)</f>
        <v>#VALUE!</v>
      </c>
      <c r="BR269" s="453" t="str">
        <f>IF(_tag_month_day!T259="","",_tag_month_day!T259)</f>
        <v/>
      </c>
      <c r="BS269" s="453" t="str">
        <f>IF(_tag_month_day!U259="","",_tag_month_day!U259)</f>
        <v/>
      </c>
      <c r="BT269" s="455" t="str">
        <f>IF(CK269="","",IF((CK269&gt;=BV269-0.12)*(CK269&lt;=BV269+0.12),"合格","不合格"))</f>
        <v/>
      </c>
      <c r="BU269" s="456" t="str">
        <f>IF(_tag_month_day!V259="","",_tag_month_day!V259)</f>
        <v/>
      </c>
      <c r="BV269" s="457" t="str">
        <f>IF(_tag_month_day!W259="","",_tag_month_day!W259)</f>
        <v/>
      </c>
      <c r="BW269" s="458" t="str">
        <f>IF(_tag_month_day!X259="","",_tag_month_day!X259)</f>
        <v/>
      </c>
      <c r="BX269" s="458" t="str">
        <f>IF(_tag_month_day!Y259="","",_tag_month_day!Y259)</f>
        <v/>
      </c>
      <c r="BY269" s="459">
        <f ca="1">L269</f>
        <v>43596.83333333271</v>
      </c>
      <c r="BZ269" s="460" t="s">
        <v>429</v>
      </c>
      <c r="CA269" s="461">
        <v>0.82291666666666696</v>
      </c>
      <c r="CB269" s="424" t="str">
        <f>IF(_tag_month_day!Z259="","",_tag_month_day!Z259)</f>
        <v/>
      </c>
      <c r="CC269" s="424" t="str">
        <f>IF(_tag_month_day!AA259="","",_tag_month_day!AA259)</f>
        <v/>
      </c>
      <c r="CD269" s="424" t="str">
        <f>IF(_tag_month_day!AB259="","",_tag_month_day!AB259)</f>
        <v/>
      </c>
      <c r="CE269" s="424" t="str">
        <f>IF(_tag_month_day!AC259="","",_tag_month_day!AC259)</f>
        <v/>
      </c>
      <c r="CF269" s="424" t="str">
        <f>IF(_tag_month_day!AD259="","",_tag_month_day!AD259)</f>
        <v/>
      </c>
      <c r="CG269" s="424" t="str">
        <f>IF(_tag_month_day!AE259="","",_tag_month_day!AE259)</f>
        <v/>
      </c>
      <c r="CH269" s="424" t="str">
        <f>IF(_tag_month_day!AF259="","",_tag_month_day!AF259)</f>
        <v/>
      </c>
      <c r="CI269" s="424" t="str">
        <f>IF(_tag_month_day!AG259="","",_tag_month_day!AG259)</f>
        <v/>
      </c>
      <c r="CJ269" s="424" t="str">
        <f>IF(_tag_month_day!AH259="","",_tag_month_day!AH259)</f>
        <v/>
      </c>
      <c r="CK269" s="424" t="str">
        <f>IF(_tag_month_day!AI259="","",_tag_month_day!AI259)</f>
        <v/>
      </c>
      <c r="CL269" s="4" t="str">
        <f>IF(_tag_month_day!AJ259="","",_tag_month_day!AJ259)</f>
        <v/>
      </c>
      <c r="CM269" s="4" t="str">
        <f>IF(_tag_month_day!AK259="","",_tag_month_day!AK259)</f>
        <v/>
      </c>
      <c r="CN269" s="4" t="str">
        <f>IF(_tag_month_day!AL259="","",_tag_month_day!AL259)</f>
        <v/>
      </c>
      <c r="CO269" s="4" t="str">
        <f>IF(_tag_month_day!AM259="","",_tag_month_day!AM259)</f>
        <v/>
      </c>
      <c r="CP269" s="4" t="str">
        <f>IF(_tag_month_day!AN259="","",_tag_month_day!AN259)</f>
        <v/>
      </c>
      <c r="CQ269" s="4" t="str">
        <f>IF(_tag_month_day!AO259="","",_tag_month_day!AO259)</f>
        <v/>
      </c>
      <c r="CR269" s="462" t="str">
        <f>IF(_tag_month_day!AP259="","",_tag_month_day!AP259)</f>
        <v/>
      </c>
      <c r="CS269" s="463" t="str">
        <f>IF(_tag_month_day!AQ259="","",_tag_month_day!AQ259)</f>
        <v/>
      </c>
      <c r="CT269" s="4" t="str">
        <f>IF(_tag_month_day!AR259="","",_tag_month_day!AR259)</f>
        <v/>
      </c>
      <c r="CU269" s="464" t="e">
        <f>DU269/AJ269</f>
        <v>#VALUE!</v>
      </c>
      <c r="CV269" s="451" t="e">
        <f>BG269/BH269</f>
        <v>#VALUE!</v>
      </c>
      <c r="CW269" s="465" t="e">
        <f>AJ269*(1-CV269)*CU269*AF269</f>
        <v>#VALUE!</v>
      </c>
      <c r="CX269" s="465" t="e">
        <f>CW269*94%</f>
        <v>#VALUE!</v>
      </c>
      <c r="CY269" s="466" t="e">
        <f>IF(CX269=0,0,DS269/(DS269+CX269))</f>
        <v>#VALUE!</v>
      </c>
      <c r="CZ269" s="465" t="e">
        <f>$AJ269*EF269</f>
        <v>#VALUE!</v>
      </c>
      <c r="DA269" s="465" t="e">
        <f>$AJ269*EG269</f>
        <v>#VALUE!</v>
      </c>
      <c r="DB269" s="465" t="e">
        <f>$AJ269*EH269</f>
        <v>#VALUE!</v>
      </c>
      <c r="DC269" s="465" t="e">
        <f>$AJ269*EI269</f>
        <v>#VALUE!</v>
      </c>
      <c r="DD269" s="465" t="e">
        <f>$AJ269*EJ269</f>
        <v>#VALUE!</v>
      </c>
      <c r="DE269" s="465" t="e">
        <f>$AJ269*EK269</f>
        <v>#VALUE!</v>
      </c>
      <c r="DF269" s="465" t="e">
        <f>$AJ269*EL269</f>
        <v>#VALUE!</v>
      </c>
      <c r="DG269" s="465" t="e">
        <f>$AJ269*EM269</f>
        <v>#VALUE!</v>
      </c>
      <c r="DH269" s="465" t="e">
        <f>$AJ269*EN269</f>
        <v>#VALUE!</v>
      </c>
      <c r="DI269" s="465" t="e">
        <f>$AJ269*EO269</f>
        <v>#VALUE!</v>
      </c>
      <c r="DJ269" s="465" t="e">
        <f>CZ269*(1-EP269)</f>
        <v>#VALUE!</v>
      </c>
      <c r="DK269" s="465" t="e">
        <f>DA269*(1-ER269)</f>
        <v>#VALUE!</v>
      </c>
      <c r="DL269" s="465" t="e">
        <f>DB269*(1-EQ269)</f>
        <v>#VALUE!</v>
      </c>
      <c r="DM269" s="465" t="e">
        <f>DC269*(1-ES269)</f>
        <v>#VALUE!</v>
      </c>
      <c r="DN269" s="465" t="e">
        <f>DD269*(1-ET269)</f>
        <v>#VALUE!</v>
      </c>
      <c r="DO269" s="465" t="e">
        <f>DE269</f>
        <v>#VALUE!</v>
      </c>
      <c r="DP269" s="465" t="e">
        <f>DF269*(1-EU269)</f>
        <v>#VALUE!</v>
      </c>
      <c r="DQ269" s="465" t="e">
        <f>DG269*(1-EV269)</f>
        <v>#VALUE!</v>
      </c>
      <c r="DR269" s="465" t="e">
        <f>DH269*(1-EW269)</f>
        <v>#VALUE!</v>
      </c>
      <c r="DS269" s="465" t="e">
        <f>DI269</f>
        <v>#VALUE!</v>
      </c>
      <c r="DT269" s="465" t="e">
        <f>SUM(DJ269:DS269)</f>
        <v>#VALUE!</v>
      </c>
      <c r="DU269" s="465" t="e">
        <f>(GS269:GX269)+(DP269+DQ269+DR269)*GY269+DS269</f>
        <v>#VALUE!</v>
      </c>
      <c r="DV269" s="451" t="e">
        <f>AV269/$BH269/(1-EP269)</f>
        <v>#VALUE!</v>
      </c>
      <c r="DW269" s="451" t="e">
        <f>AW269/$BH269/(1-ER269)</f>
        <v>#VALUE!</v>
      </c>
      <c r="DX269" s="451" t="e">
        <f>AX269/$BH269/(1-EQ269)</f>
        <v>#VALUE!</v>
      </c>
      <c r="DY269" s="451" t="e">
        <f>AY269/$BH269/(1-ES269)</f>
        <v>#VALUE!</v>
      </c>
      <c r="DZ269" s="451" t="e">
        <f>AZ269/$BH269/(1-ET269)</f>
        <v>#VALUE!</v>
      </c>
      <c r="EA269" s="451" t="e">
        <f>BA269/$BH269/(1-AX269)</f>
        <v>#VALUE!</v>
      </c>
      <c r="EB269" s="451" t="e">
        <f>BB269/$BH269/(1-EU269)</f>
        <v>#VALUE!</v>
      </c>
      <c r="EC269" s="451" t="e">
        <f>BC269/$BH269/(1-EV269)</f>
        <v>#VALUE!</v>
      </c>
      <c r="ED269" s="451" t="e">
        <f>BD269/$BH269/(1-EW269)</f>
        <v>#VALUE!</v>
      </c>
      <c r="EE269" s="451" t="e">
        <f>BG269/BH269</f>
        <v>#VALUE!</v>
      </c>
      <c r="EF269" s="451" t="e">
        <f>DV269/SUM($DV269:$EE269)</f>
        <v>#VALUE!</v>
      </c>
      <c r="EG269" s="451" t="e">
        <f>DW269/SUM($DV269:$EE269)</f>
        <v>#VALUE!</v>
      </c>
      <c r="EH269" s="451" t="e">
        <f>DX269/SUM($DV269:$EE269)</f>
        <v>#VALUE!</v>
      </c>
      <c r="EI269" s="451" t="e">
        <f>DY269/SUM($DV269:$EE269)</f>
        <v>#VALUE!</v>
      </c>
      <c r="EJ269" s="451" t="e">
        <f>DZ269/SUM($DV269:$EE269)</f>
        <v>#VALUE!</v>
      </c>
      <c r="EK269" s="451" t="e">
        <f>EA269/SUM($DV269:$EE269)</f>
        <v>#VALUE!</v>
      </c>
      <c r="EL269" s="451" t="e">
        <f>EB269/SUM($DV269:$EE269)</f>
        <v>#VALUE!</v>
      </c>
      <c r="EM269" s="451" t="e">
        <f>EC269/SUM($DV269:$EE269)</f>
        <v>#VALUE!</v>
      </c>
      <c r="EN269" s="451" t="e">
        <f>ED269/SUM($DV269:$EE269)</f>
        <v>#VALUE!</v>
      </c>
      <c r="EO269" s="451" t="e">
        <f>EE269/SUM($DV269:$EE269)</f>
        <v>#VALUE!</v>
      </c>
      <c r="EP269" s="450">
        <f>EP268</f>
        <v>0.080000000000000002</v>
      </c>
      <c r="EQ269" s="450">
        <f>EQ268</f>
        <v>0.014999999999999999</v>
      </c>
      <c r="ER269" s="450">
        <f>ER268</f>
        <v>0.014999999999999999</v>
      </c>
      <c r="ES269" s="450">
        <f>ES268</f>
        <v>0.014999999999999999</v>
      </c>
      <c r="ET269" s="450">
        <f>ET268</f>
        <v>0.014999999999999999</v>
      </c>
      <c r="EU269" s="450">
        <f>EU268</f>
        <v>0.089999999999999997</v>
      </c>
      <c r="EV269" s="450">
        <f>EV268</f>
        <v>0.089999999999999997</v>
      </c>
      <c r="EW269" s="450">
        <f>EW268</f>
        <v>0.089999999999999997</v>
      </c>
      <c r="EX269" s="431" t="str">
        <f>IF(_tag_month_day!AS259="","",_tag_month_day!AS259/100)</f>
        <v/>
      </c>
      <c r="EY269" s="431" t="str">
        <f>IF(_tag_month_day!AT259="","",_tag_month_day!AT259/100)</f>
        <v/>
      </c>
      <c r="EZ269" s="431" t="str">
        <f>IF(_tag_month_day!AU259="","",_tag_month_day!AU259/100)</f>
        <v/>
      </c>
      <c r="FA269" s="431" t="str">
        <f>IF(_tag_month_day!AV259="","",_tag_month_day!AV259/100)</f>
        <v/>
      </c>
      <c r="FB269" s="431" t="str">
        <f>IF(_tag_month_day!AW259="","",_tag_month_day!AW259/100)</f>
        <v/>
      </c>
      <c r="FC269" s="431" t="str">
        <f>IF(_tag_month_day!AX259="","",_tag_month_day!AX259/100)</f>
        <v/>
      </c>
      <c r="FD269" s="449" t="str">
        <f>IF(_tag_month_day!AY259="","",_tag_month_day!AY259/100)</f>
        <v/>
      </c>
      <c r="FE269" s="449" t="str">
        <f>IF(_tag_month_day!AZ259="","",_tag_month_day!AZ259/100)</f>
        <v/>
      </c>
      <c r="FF269" s="449" t="str">
        <f>IF(_tag_month_day!BA259="","",_tag_month_day!BA259/100)</f>
        <v/>
      </c>
      <c r="FG269" s="449" t="str">
        <f>IF(_tag_month_day!BB259="","",_tag_month_day!BB259/100)</f>
        <v/>
      </c>
      <c r="FH269" s="467" t="str">
        <f>IF(_tag_month_day!BC259="","",_tag_month_day!BC259/100)</f>
        <v/>
      </c>
      <c r="FI269" s="449">
        <f>FI268</f>
        <v>0.40999999999999998</v>
      </c>
      <c r="FJ269" s="449">
        <f>FJ268</f>
        <v>0.11</v>
      </c>
      <c r="FK269" s="449">
        <f>FK268</f>
        <v>0.014999999999999999</v>
      </c>
      <c r="FL269" s="449">
        <f>FL268</f>
        <v>0</v>
      </c>
      <c r="FM269" s="467">
        <f>FM268</f>
        <v>0.0001</v>
      </c>
      <c r="FN269" s="449">
        <f>FN268</f>
        <v>0.32000000000000001</v>
      </c>
      <c r="FO269" s="449">
        <f>FO268</f>
        <v>0.20000000000000001</v>
      </c>
      <c r="FP269" s="449">
        <f>FP268</f>
        <v>0.01</v>
      </c>
      <c r="FQ269" s="449">
        <f>FQ268</f>
        <v>0</v>
      </c>
      <c r="FR269" s="467">
        <f>FR268</f>
        <v>0.0001</v>
      </c>
      <c r="FS269" s="449" t="str">
        <f>IF(_tag_month_day!BD259="","",_tag_month_day!BD259/100)</f>
        <v/>
      </c>
      <c r="FT269" s="449" t="str">
        <f>IF(_tag_month_day!BE259="","",_tag_month_day!BE259/100)</f>
        <v/>
      </c>
      <c r="FU269" s="449" t="str">
        <f>IF(_tag_month_day!BF259="","",_tag_month_day!BF259/100)</f>
        <v/>
      </c>
      <c r="FV269" s="449" t="str">
        <f>IF(_tag_month_day!BG259="","",_tag_month_day!BG259/100)</f>
        <v/>
      </c>
      <c r="FW269" s="467" t="str">
        <f>IF(_tag_month_day!BH259="","",_tag_month_day!BH259/100)</f>
        <v/>
      </c>
      <c r="FX269" s="449" t="str">
        <f>IF(_tag_month_day!BI259="","",_tag_month_day!BI259/100)</f>
        <v/>
      </c>
      <c r="FY269" s="449" t="str">
        <f>IF(_tag_month_day!BJ259="","",_tag_month_day!BJ259/100)</f>
        <v/>
      </c>
      <c r="FZ269" s="468" t="str">
        <f>IF(_tag_month_day!BK259="","",_tag_month_day!BK259/100)</f>
        <v/>
      </c>
      <c r="GA269" s="449" t="str">
        <f>IF(_tag_month_day!BL259="","",_tag_month_day!BL259/100)</f>
        <v/>
      </c>
      <c r="GB269" s="467" t="str">
        <f>IF(_tag_month_day!BM259="","",_tag_month_day!BM259/100)</f>
        <v/>
      </c>
      <c r="GC269" s="431" t="str">
        <f>IF(_tag_month_day!BN259="","",_tag_month_day!BN259/100)</f>
        <v/>
      </c>
      <c r="GD269" s="431" t="str">
        <f>IF(_tag_month_day!BO259="","",_tag_month_day!BO259/100)</f>
        <v/>
      </c>
      <c r="GE269" s="431" t="str">
        <f>IF(_tag_month_day!BP259="","",_tag_month_day!BP259/100)</f>
        <v/>
      </c>
      <c r="GF269" s="431" t="str">
        <f>IF(_tag_month_day!BQ259="","",_tag_month_day!BQ259/100)</f>
        <v/>
      </c>
      <c r="GG269" s="431" t="str">
        <f>IF(_tag_month_day!BR259="","",_tag_month_day!BR259/100)</f>
        <v/>
      </c>
      <c r="GH269" s="431" t="str">
        <f>IF(_tag_month_day!BS259="","",_tag_month_day!BS259/100)</f>
        <v/>
      </c>
      <c r="GI269" s="467" t="str">
        <f>IF(_tag_month_day!BT259="","",_tag_month_day!BT259/100)</f>
        <v/>
      </c>
      <c r="GJ269" s="469" t="str">
        <f>IF(_tag_month_day!BU259="","",_tag_month_day!BU259/100)</f>
        <v/>
      </c>
      <c r="GK269" s="470">
        <f>GK268</f>
        <v>0.070000000000000007</v>
      </c>
      <c r="GL269" s="470">
        <f>GL268</f>
        <v>0.029999999999999999</v>
      </c>
      <c r="GM269" s="471" t="str">
        <f>IF(_tag_month_day!BX259="","",_tag_month_day!BX259/100)</f>
        <v/>
      </c>
      <c r="GN269" s="470">
        <f>GN268</f>
        <v>0.070000000000000007</v>
      </c>
      <c r="GO269" s="470">
        <f>GO268</f>
        <v>0.029999999999999999</v>
      </c>
      <c r="GP269" s="470">
        <f>GP268</f>
        <v>0.089999999999999997</v>
      </c>
      <c r="GQ269" s="470">
        <f>GQ268</f>
        <v>0.029999999999999999</v>
      </c>
      <c r="GR269" s="471" t="str">
        <f>IF(_tag_month_day!CA259="","",_tag_month_day!CA259/100)</f>
        <v/>
      </c>
      <c r="GS269" s="472">
        <f>GS268</f>
        <v>0.95299999999999996</v>
      </c>
      <c r="GT269" s="472">
        <f>GT268</f>
        <v>0.55000000000000004</v>
      </c>
      <c r="GU269" s="472">
        <f>GU268</f>
        <v>0.55000000000000004</v>
      </c>
      <c r="GV269" s="472">
        <f>GV268</f>
        <v>0.55000000000000004</v>
      </c>
      <c r="GW269" s="472">
        <f>GW268</f>
        <v>0.5</v>
      </c>
      <c r="GX269" s="472">
        <f>GX268</f>
        <v>0.93500000000000005</v>
      </c>
      <c r="GY269" s="472">
        <f>GY268</f>
        <v>0.14999999999999999</v>
      </c>
      <c r="GZ269" s="472">
        <f>GZ268</f>
        <v>1</v>
      </c>
      <c r="HA269" s="474">
        <f>HA268</f>
        <v>0.047</v>
      </c>
      <c r="HB269" s="474">
        <f>HB268</f>
        <v>0.45000000000000001</v>
      </c>
      <c r="HC269" s="474">
        <f>HC268</f>
        <v>0.45000000000000001</v>
      </c>
      <c r="HD269" s="474">
        <f>HD268</f>
        <v>0.45000000000000001</v>
      </c>
      <c r="HE269" s="474">
        <f>HE268</f>
        <v>0.5</v>
      </c>
      <c r="HF269" s="474">
        <f>HF268</f>
        <v>0.065000000000000002</v>
      </c>
      <c r="HG269" s="474">
        <f>HG268</f>
        <v>0.84999999999999998</v>
      </c>
      <c r="HH269" s="474">
        <f>HH268</f>
        <v>0</v>
      </c>
      <c r="HI269" s="10" t="e">
        <f>IF(BZ269&lt;&gt;"",CK269-BV269,0)</f>
        <v>#VALUE!</v>
      </c>
      <c r="HJ269" s="10" t="e">
        <f>IF(AJ269&gt;0,AH269-AJ269,0)</f>
        <v>#VALUE!</v>
      </c>
      <c r="HK269" s="466">
        <f>HK268</f>
        <v>0.84999999999999998</v>
      </c>
      <c r="HL269" s="424">
        <f>HL268</f>
        <v>550000</v>
      </c>
      <c r="HM269" s="424">
        <f>HM268</f>
        <v>480000</v>
      </c>
      <c r="HN269" s="465" t="e">
        <f>(DJ269*EZ269+DK269*FH269+DL269*FM269+DM269*FR269+DN269*FW269+DO269*GB269+DS269*GI269+DP269*GM269+DR269*GR269)*1000*2</f>
        <v>#VALUE!</v>
      </c>
      <c r="HO269" s="465" t="e">
        <f>HN269*HK269*$HO$2/HL269*1000000</f>
        <v>#VALUE!</v>
      </c>
      <c r="HP269" s="465" t="e">
        <f>HN269*HK269*$HP$2/HM269*1000000</f>
        <v>#VALUE!</v>
      </c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</row>
    <row customFormat="1" r="270" s="0">
      <c r="A270" s="420">
        <v>259</v>
      </c>
      <c r="B270" s="421">
        <f ca="1">IF(D270=D269,B269,IF(D270="夜班",B269+1,B269))</f>
        <v>43596</v>
      </c>
      <c r="C270" s="422">
        <f>C269</f>
        <v>0.041666666666666699</v>
      </c>
      <c r="D270" s="10" t="str">
        <f ca="1">IF(HOUR(G270)&lt;8,"夜班",IF(HOUR(G270)&lt;16,"白班",IF(HOUR(G270)&lt;24,"中班",0)))</f>
        <v>中班</v>
      </c>
      <c r="E270" s="10" t="e">
        <f ca="1">IF(F270=1,"甲",IF(F270=2,"乙",IF(F270=3,"丙",IF(F270=4,"丁",""))))</f>
        <v>#REF!</v>
      </c>
      <c r="F270" s="10" t="e">
        <f ca="1">SUMPRODUCT((成本日报!$A$3:$A$95=计划!B270)*(成本日报!$B$3:$B$95=计划!$D270),成本日报!$C$3:$C$95)</f>
        <v>#REF!</v>
      </c>
      <c r="G270" s="423">
        <f ca="1">G269+C269</f>
        <v>43596.749999999374</v>
      </c>
      <c r="H270" s="423">
        <f ca="1">$G270+$C270/60*10+$C270*0</f>
        <v>43596.75694444382</v>
      </c>
      <c r="I270" s="423">
        <f ca="1">$G270+$C270/60*18+$C270*0</f>
        <v>43596.762499999371</v>
      </c>
      <c r="J270" s="423">
        <f ca="1">$G270+$C270/60*0+$C270*1</f>
        <v>43596.791666666039</v>
      </c>
      <c r="K270" s="423">
        <f ca="1">$G270+$C270/60*30+$C270*2</f>
        <v>43596.854166666046</v>
      </c>
      <c r="L270" s="423">
        <f ca="1">$G270+$C270/60*0+$C270*3</f>
        <v>43596.874999999374</v>
      </c>
      <c r="M270" s="424" t="str">
        <f>IF(_tag_month_day!A260="","",_tag_month_day!A260)</f>
        <v/>
      </c>
      <c r="N270" s="424" t="str">
        <f>IF(_tag_month_day!B260="","",_tag_month_day!B260)</f>
        <v/>
      </c>
      <c r="O270" s="425" t="e">
        <f>IF(M270+N270=0,"",M270+N270)</f>
        <v>#VALUE!</v>
      </c>
      <c r="P270" s="424" t="str">
        <f>IF(_tag_month_day!C260="","",_tag_month_day!C260)</f>
        <v/>
      </c>
      <c r="Q270" s="424" t="str">
        <f>IF(_tag_month_day!D260="","",_tag_month_day!D260)</f>
        <v/>
      </c>
      <c r="R270" s="426" t="str">
        <f>IF(_tag_month_day!CB260="","",_tag_month_day!CB260/100)</f>
        <v/>
      </c>
      <c r="S270" s="427" t="str">
        <f>IF(_tag_month_day!E260="","",_tag_month_day!E260)</f>
        <v/>
      </c>
      <c r="T270" s="427" t="str">
        <f>IF(_tag_month_day!F260="","",_tag_month_day!F260)</f>
        <v/>
      </c>
      <c r="U270" s="428" t="e">
        <f>S270+T270</f>
        <v>#VALUE!</v>
      </c>
      <c r="V270" s="429" t="e">
        <f>U270/AJ270</f>
        <v>#VALUE!</v>
      </c>
      <c r="W270" s="430" t="str">
        <f>IF(_jhy_month_day!A260="","",_jhy_month_day!A260)</f>
        <v/>
      </c>
      <c r="X270" s="431" t="str">
        <f>IF(_jhy_month_day!B260="","",_jhy_month_day!B260/100)</f>
        <v/>
      </c>
      <c r="Y270" s="431" t="str">
        <f>IF(_jhy_month_day!C260="","",_jhy_month_day!C260/100)</f>
        <v/>
      </c>
      <c r="Z270" s="432">
        <f>Z266+1</f>
        <v>65</v>
      </c>
      <c r="AA270" s="433" t="str">
        <f>IF(_tag_month_day!G260="","",_tag_month_day!G260/100)</f>
        <v/>
      </c>
      <c r="AB270" s="433" t="str">
        <f>IF(_tag_month_day!H260="","",_tag_month_day!H260/100)</f>
        <v/>
      </c>
      <c r="AC270" s="434">
        <f>IF(X270="",AC269,BK270*($AV269*X270+$AW269*FD269+$AX269*FI269+$AY269*FN269+$AZ269*FS269+$BA269*FX269+$BG269*GE269)/(AV269*Y270+AX269*FK269+AW269*FF269+AY269*FP269+AZ269*FU269+BA269*FZ269+BG269*GG269+BB269*GK269+BC269*GN269+BD269*GP269))</f>
        <v>1.59963432013121</v>
      </c>
      <c r="AD270" s="435" t="str">
        <f>IF(AC270=AC269,"",AC270-AC269)</f>
        <v/>
      </c>
      <c r="AE270" s="436" t="str">
        <f>IF(1-AF270=0,"",(1-AF270))</f>
        <v/>
      </c>
      <c r="AF270" s="437">
        <v>1</v>
      </c>
      <c r="AG270" s="10" t="str">
        <f>AG269</f>
        <v>8B4</v>
      </c>
      <c r="AH270" s="438" t="str">
        <f>AH269</f>
        <v/>
      </c>
      <c r="AI270" s="424" t="e">
        <f>IF(ROUND(AJ270-AJ269,1)=0,"",AJ270-AJ269)</f>
        <v>#VALUE!</v>
      </c>
      <c r="AJ270" s="10" t="str">
        <f>IF(_tag_month_day!I260="","",_tag_month_day!I260)</f>
        <v/>
      </c>
      <c r="AK270" s="440"/>
      <c r="AL270" s="440"/>
      <c r="AM270" s="440"/>
      <c r="AN270" s="441">
        <f>AN269</f>
        <v>2</v>
      </c>
      <c r="AO270" s="441">
        <f>AO269</f>
        <v>8</v>
      </c>
      <c r="AP270" s="442" t="e">
        <f>(IF(AN270=0,AS269,AS269*(1+AO270/AN270)/(AR270+AO270/AN270)))+AT270</f>
        <v>#VALUE!</v>
      </c>
      <c r="AQ270" s="443" t="str">
        <f>IF(_tag_month_day!J260="","",_tag_month_day!J260/100)</f>
        <v/>
      </c>
      <c r="AR270" s="444">
        <f>AR269</f>
        <v>1.3</v>
      </c>
      <c r="AS270" s="445" t="e">
        <f>AQ270*(AN270*AR270+AO270)/(AN270+AO270)</f>
        <v>#VALUE!</v>
      </c>
      <c r="AT270" s="445" t="e">
        <f>(SUM(BE270:BF270)-SUM(BE269:BF269))*0.05</f>
        <v>#VALUE!</v>
      </c>
      <c r="AU270" s="446" t="str">
        <f>IF(_tag_month_day!CC260="","",IF(_tag_month_day!CC260&gt;0,_tag_month_day!CD260,_tag_month_day!CE260))</f>
        <v/>
      </c>
      <c r="AV270" s="447" t="str">
        <f>IF(_tag_month_day!L260="","",_tag_month_day!L260/100)</f>
        <v/>
      </c>
      <c r="AW270" s="431">
        <f>AW269</f>
        <v>0</v>
      </c>
      <c r="AX270" s="431">
        <f>AX269</f>
        <v>0</v>
      </c>
      <c r="AY270" s="431" t="str">
        <f>IF(_tag_month_day!M260="","",_tag_month_day!M260/100)</f>
        <v/>
      </c>
      <c r="AZ270" s="431" t="str">
        <f>IF(_tag_month_day!N260="","",_tag_month_day!N260/100)</f>
        <v/>
      </c>
      <c r="BA270" s="431" t="str">
        <f>IF(_tag_month_day!O260="","",_tag_month_day!O260/100)</f>
        <v/>
      </c>
      <c r="BB270" s="448" t="str">
        <f>IF(_tag_month_day!P260="","",_tag_month_day!P260/100)</f>
        <v/>
      </c>
      <c r="BC270" s="448">
        <f>BC269</f>
        <v>0</v>
      </c>
      <c r="BD270" s="448" t="str">
        <f>IF(_tag_month_day!Q260="","",_tag_month_day!Q260/100)</f>
        <v/>
      </c>
      <c r="BE270" s="449" t="str">
        <f>IF(_tag_month_day!R260="","",_tag_month_day!R260/100)</f>
        <v/>
      </c>
      <c r="BF270" s="388" t="e">
        <f>(AU270*(100+BE270*100))/(AJ270-AU270)/100</f>
        <v>#VALUE!</v>
      </c>
      <c r="BG270" s="450" t="e">
        <f>BE270+BF270</f>
        <v>#VALUE!</v>
      </c>
      <c r="BH270" s="451" t="e">
        <f>SUM(AV270:BF270)</f>
        <v>#VALUE!</v>
      </c>
      <c r="BI270" s="452" t="e">
        <f>IF(CX270=0,BI269,(DK270*查询!$R$5+DL270*查询!$Q$5+DM270*查询!$N$5+DN270*查询!$O$5+DO270*查询!$P$5)*AF270/CX270)</f>
        <v>#VALUE!</v>
      </c>
      <c r="BJ270" s="452" t="e">
        <f>IF(CX270=0,BJ269,(DP270*查询!$S$5+DQ270*查询!$T$5+DR270*查询!$U$5)*AF270/CX270)</f>
        <v>#VALUE!</v>
      </c>
      <c r="BK270" s="452">
        <f>BK269</f>
        <v>1</v>
      </c>
      <c r="BL270" s="453" t="e">
        <f>SUMPRODUCT((AV270:BA270)*(GS270:GX270))/((GS270:GX270)+SUM(BB270:BD270)*GY270+BG270*GZ270)</f>
        <v>#VALUE!</v>
      </c>
      <c r="BM270" s="453" t="e">
        <f>BK270*($AV270*FB270+$AW270*FD270+$AX270*FI270+$AY270*FN270+$AZ270*FS270+$BA270*FX270+$BG270*GE270)/(AV270*EY270+AX270*FK270+AW270*FF270+AY270*FP270+AZ270*FU270+BA270*FZ270+BG270*GG270+BB270*GK270+BC270*GN270+BD270*GP270)</f>
        <v>#VALUE!</v>
      </c>
      <c r="BN270" s="453" t="e">
        <f>($AV270*FC270+$AX270*FJ270+$AW270*FE270+$AY270*FO270+$AZ270*FT270+$BA270*FY270+$BG270*GF270)/($AV270*FA270+BG270*GH270+BB270*GL270+BC270*GO270+BD270*GQ270+BA270*GA270)</f>
        <v>#VALUE!</v>
      </c>
      <c r="BO270" s="454" t="e">
        <f>SUMPRODUCT(AV270:BA270*GS270:GX270)/(GS270:GX270+(BB270+BC270+BD270)*GY270+BG270)</f>
        <v>#VALUE!</v>
      </c>
      <c r="BP270" s="454" t="e">
        <f>SUMPRODUCT(AV270:BA270*GS270:GX270)/(GS270:GX270+(BB270+BC270+BD270)*GY270+BG270)</f>
        <v>#VALUE!</v>
      </c>
      <c r="BQ270" s="454" t="e">
        <f>SUMPRODUCT(AV270:BA270*GS270:GX270)/(GS270:GX270+(BB270+BC270+BD270)*GY270+BG270)</f>
        <v>#VALUE!</v>
      </c>
      <c r="BR270" s="453" t="str">
        <f>IF(_tag_month_day!T260="","",_tag_month_day!T260)</f>
        <v/>
      </c>
      <c r="BS270" s="453" t="str">
        <f>IF(_tag_month_day!U260="","",_tag_month_day!U260)</f>
        <v/>
      </c>
      <c r="BT270" s="455" t="str">
        <f>IF(CK270="","",IF((CK270&gt;=BV270-0.12)*(CK270&lt;=BV270+0.12),"合格","不合格"))</f>
        <v/>
      </c>
      <c r="BU270" s="456" t="str">
        <f>IF(_tag_month_day!V260="","",_tag_month_day!V260)</f>
        <v/>
      </c>
      <c r="BV270" s="457" t="str">
        <f>IF(_tag_month_day!W260="","",_tag_month_day!W260)</f>
        <v/>
      </c>
      <c r="BW270" s="458" t="str">
        <f>IF(_tag_month_day!X260="","",_tag_month_day!X260)</f>
        <v/>
      </c>
      <c r="BX270" s="458" t="str">
        <f>IF(_tag_month_day!Y260="","",_tag_month_day!Y260)</f>
        <v/>
      </c>
      <c r="BY270" s="459">
        <f ca="1">L270</f>
        <v>43596.874999999374</v>
      </c>
      <c r="BZ270" s="460"/>
      <c r="CA270" s="461"/>
      <c r="CB270" s="424" t="str">
        <f>IF(_tag_month_day!Z260="","",_tag_month_day!Z260)</f>
        <v/>
      </c>
      <c r="CC270" s="424" t="str">
        <f>IF(_tag_month_day!AA260="","",_tag_month_day!AA260)</f>
        <v/>
      </c>
      <c r="CD270" s="424" t="str">
        <f>IF(_tag_month_day!AB260="","",_tag_month_day!AB260)</f>
        <v/>
      </c>
      <c r="CE270" s="424" t="str">
        <f>IF(_tag_month_day!AC260="","",_tag_month_day!AC260)</f>
        <v/>
      </c>
      <c r="CF270" s="424" t="str">
        <f>IF(_tag_month_day!AD260="","",_tag_month_day!AD260)</f>
        <v/>
      </c>
      <c r="CG270" s="424" t="str">
        <f>IF(_tag_month_day!AE260="","",_tag_month_day!AE260)</f>
        <v/>
      </c>
      <c r="CH270" s="424" t="str">
        <f>IF(_tag_month_day!AF260="","",_tag_month_day!AF260)</f>
        <v/>
      </c>
      <c r="CI270" s="424" t="str">
        <f>IF(_tag_month_day!AG260="","",_tag_month_day!AG260)</f>
        <v/>
      </c>
      <c r="CJ270" s="424" t="str">
        <f>IF(_tag_month_day!AH260="","",_tag_month_day!AH260)</f>
        <v/>
      </c>
      <c r="CK270" s="424" t="str">
        <f>IF(_tag_month_day!AI260="","",_tag_month_day!AI260)</f>
        <v/>
      </c>
      <c r="CL270" s="4" t="str">
        <f>IF(_tag_month_day!AJ260="","",_tag_month_day!AJ260)</f>
        <v/>
      </c>
      <c r="CM270" s="4" t="str">
        <f>IF(_tag_month_day!AK260="","",_tag_month_day!AK260)</f>
        <v/>
      </c>
      <c r="CN270" s="4" t="str">
        <f>IF(_tag_month_day!AL260="","",_tag_month_day!AL260)</f>
        <v/>
      </c>
      <c r="CO270" s="4" t="str">
        <f>IF(_tag_month_day!AM260="","",_tag_month_day!AM260)</f>
        <v/>
      </c>
      <c r="CP270" s="4" t="str">
        <f>IF(_tag_month_day!AN260="","",_tag_month_day!AN260)</f>
        <v/>
      </c>
      <c r="CQ270" s="4" t="str">
        <f>IF(_tag_month_day!AO260="","",_tag_month_day!AO260)</f>
        <v/>
      </c>
      <c r="CR270" s="462" t="str">
        <f>IF(_tag_month_day!AP260="","",_tag_month_day!AP260)</f>
        <v/>
      </c>
      <c r="CS270" s="463" t="str">
        <f>IF(_tag_month_day!AQ260="","",_tag_month_day!AQ260)</f>
        <v/>
      </c>
      <c r="CT270" s="4" t="str">
        <f>IF(_tag_month_day!AR260="","",_tag_month_day!AR260)</f>
        <v/>
      </c>
      <c r="CU270" s="464" t="e">
        <f>DU270/AJ270</f>
        <v>#VALUE!</v>
      </c>
      <c r="CV270" s="451" t="e">
        <f>BG270/BH270</f>
        <v>#VALUE!</v>
      </c>
      <c r="CW270" s="465" t="e">
        <f>AJ270*(1-CV270)*CU270*AF270</f>
        <v>#VALUE!</v>
      </c>
      <c r="CX270" s="465" t="e">
        <f>CW270*94%</f>
        <v>#VALUE!</v>
      </c>
      <c r="CY270" s="466" t="e">
        <f>IF(CX270=0,0,DS270/(DS270+CX270))</f>
        <v>#VALUE!</v>
      </c>
      <c r="CZ270" s="465" t="e">
        <f>$AJ270*EF270</f>
        <v>#VALUE!</v>
      </c>
      <c r="DA270" s="465" t="e">
        <f>$AJ270*EG270</f>
        <v>#VALUE!</v>
      </c>
      <c r="DB270" s="465" t="e">
        <f>$AJ270*EH270</f>
        <v>#VALUE!</v>
      </c>
      <c r="DC270" s="465" t="e">
        <f>$AJ270*EI270</f>
        <v>#VALUE!</v>
      </c>
      <c r="DD270" s="465" t="e">
        <f>$AJ270*EJ270</f>
        <v>#VALUE!</v>
      </c>
      <c r="DE270" s="465" t="e">
        <f>$AJ270*EK270</f>
        <v>#VALUE!</v>
      </c>
      <c r="DF270" s="465" t="e">
        <f>$AJ270*EL270</f>
        <v>#VALUE!</v>
      </c>
      <c r="DG270" s="465" t="e">
        <f>$AJ270*EM270</f>
        <v>#VALUE!</v>
      </c>
      <c r="DH270" s="465" t="e">
        <f>$AJ270*EN270</f>
        <v>#VALUE!</v>
      </c>
      <c r="DI270" s="465" t="e">
        <f>$AJ270*EO270</f>
        <v>#VALUE!</v>
      </c>
      <c r="DJ270" s="465" t="e">
        <f>CZ270*(1-EP270)</f>
        <v>#VALUE!</v>
      </c>
      <c r="DK270" s="465" t="e">
        <f>DA270*(1-ER270)</f>
        <v>#VALUE!</v>
      </c>
      <c r="DL270" s="465" t="e">
        <f>DB270*(1-EQ270)</f>
        <v>#VALUE!</v>
      </c>
      <c r="DM270" s="465" t="e">
        <f>DC270*(1-ES270)</f>
        <v>#VALUE!</v>
      </c>
      <c r="DN270" s="465" t="e">
        <f>DD270*(1-ET270)</f>
        <v>#VALUE!</v>
      </c>
      <c r="DO270" s="465" t="e">
        <f>DE270</f>
        <v>#VALUE!</v>
      </c>
      <c r="DP270" s="465" t="e">
        <f>DF270*(1-EU270)</f>
        <v>#VALUE!</v>
      </c>
      <c r="DQ270" s="465" t="e">
        <f>DG270*(1-EV270)</f>
        <v>#VALUE!</v>
      </c>
      <c r="DR270" s="465" t="e">
        <f>DH270*(1-EW270)</f>
        <v>#VALUE!</v>
      </c>
      <c r="DS270" s="465" t="e">
        <f>DI270</f>
        <v>#VALUE!</v>
      </c>
      <c r="DT270" s="465" t="e">
        <f>SUM(DJ270:DS270)</f>
        <v>#VALUE!</v>
      </c>
      <c r="DU270" s="465" t="e">
        <f>(GS270:GX270)+(DP270+DQ270+DR270)*GY270+DS270</f>
        <v>#VALUE!</v>
      </c>
      <c r="DV270" s="451" t="e">
        <f>AV270/$BH270/(1-EP270)</f>
        <v>#VALUE!</v>
      </c>
      <c r="DW270" s="451" t="e">
        <f>AW270/$BH270/(1-ER270)</f>
        <v>#VALUE!</v>
      </c>
      <c r="DX270" s="451" t="e">
        <f>AX270/$BH270/(1-EQ270)</f>
        <v>#VALUE!</v>
      </c>
      <c r="DY270" s="451" t="e">
        <f>AY270/$BH270/(1-ES270)</f>
        <v>#VALUE!</v>
      </c>
      <c r="DZ270" s="451" t="e">
        <f>AZ270/$BH270/(1-ET270)</f>
        <v>#VALUE!</v>
      </c>
      <c r="EA270" s="451" t="e">
        <f>BA270/$BH270/(1-AX270)</f>
        <v>#VALUE!</v>
      </c>
      <c r="EB270" s="451" t="e">
        <f>BB270/$BH270/(1-EU270)</f>
        <v>#VALUE!</v>
      </c>
      <c r="EC270" s="451" t="e">
        <f>BC270/$BH270/(1-EV270)</f>
        <v>#VALUE!</v>
      </c>
      <c r="ED270" s="451" t="e">
        <f>BD270/$BH270/(1-EW270)</f>
        <v>#VALUE!</v>
      </c>
      <c r="EE270" s="451" t="e">
        <f>BG270/BH270</f>
        <v>#VALUE!</v>
      </c>
      <c r="EF270" s="451" t="e">
        <f>DV270/SUM($DV270:$EE270)</f>
        <v>#VALUE!</v>
      </c>
      <c r="EG270" s="451" t="e">
        <f>DW270/SUM($DV270:$EE270)</f>
        <v>#VALUE!</v>
      </c>
      <c r="EH270" s="451" t="e">
        <f>DX270/SUM($DV270:$EE270)</f>
        <v>#VALUE!</v>
      </c>
      <c r="EI270" s="451" t="e">
        <f>DY270/SUM($DV270:$EE270)</f>
        <v>#VALUE!</v>
      </c>
      <c r="EJ270" s="451" t="e">
        <f>DZ270/SUM($DV270:$EE270)</f>
        <v>#VALUE!</v>
      </c>
      <c r="EK270" s="451" t="e">
        <f>EA270/SUM($DV270:$EE270)</f>
        <v>#VALUE!</v>
      </c>
      <c r="EL270" s="451" t="e">
        <f>EB270/SUM($DV270:$EE270)</f>
        <v>#VALUE!</v>
      </c>
      <c r="EM270" s="451" t="e">
        <f>EC270/SUM($DV270:$EE270)</f>
        <v>#VALUE!</v>
      </c>
      <c r="EN270" s="451" t="e">
        <f>ED270/SUM($DV270:$EE270)</f>
        <v>#VALUE!</v>
      </c>
      <c r="EO270" s="451" t="e">
        <f>EE270/SUM($DV270:$EE270)</f>
        <v>#VALUE!</v>
      </c>
      <c r="EP270" s="450">
        <f>EP269</f>
        <v>0.080000000000000002</v>
      </c>
      <c r="EQ270" s="450">
        <f>EQ269</f>
        <v>0.014999999999999999</v>
      </c>
      <c r="ER270" s="450">
        <f>ER269</f>
        <v>0.014999999999999999</v>
      </c>
      <c r="ES270" s="450">
        <f>ES269</f>
        <v>0.014999999999999999</v>
      </c>
      <c r="ET270" s="450">
        <f>ET269</f>
        <v>0.014999999999999999</v>
      </c>
      <c r="EU270" s="450">
        <f>EU269</f>
        <v>0.089999999999999997</v>
      </c>
      <c r="EV270" s="450">
        <f>EV269</f>
        <v>0.089999999999999997</v>
      </c>
      <c r="EW270" s="450">
        <f>EW269</f>
        <v>0.089999999999999997</v>
      </c>
      <c r="EX270" s="431" t="str">
        <f>IF(_tag_month_day!AS260="","",_tag_month_day!AS260/100)</f>
        <v/>
      </c>
      <c r="EY270" s="431" t="str">
        <f>IF(_tag_month_day!AT260="","",_tag_month_day!AT260/100)</f>
        <v/>
      </c>
      <c r="EZ270" s="431" t="str">
        <f>IF(_tag_month_day!AU260="","",_tag_month_day!AU260/100)</f>
        <v/>
      </c>
      <c r="FA270" s="431" t="str">
        <f>IF(_tag_month_day!AV260="","",_tag_month_day!AV260/100)</f>
        <v/>
      </c>
      <c r="FB270" s="431" t="str">
        <f>IF(_tag_month_day!AW260="","",_tag_month_day!AW260/100)</f>
        <v/>
      </c>
      <c r="FC270" s="431" t="str">
        <f>IF(_tag_month_day!AX260="","",_tag_month_day!AX260/100)</f>
        <v/>
      </c>
      <c r="FD270" s="449" t="str">
        <f>IF(_tag_month_day!AY260="","",_tag_month_day!AY260/100)</f>
        <v/>
      </c>
      <c r="FE270" s="449" t="str">
        <f>IF(_tag_month_day!AZ260="","",_tag_month_day!AZ260/100)</f>
        <v/>
      </c>
      <c r="FF270" s="449" t="str">
        <f>IF(_tag_month_day!BA260="","",_tag_month_day!BA260/100)</f>
        <v/>
      </c>
      <c r="FG270" s="449" t="str">
        <f>IF(_tag_month_day!BB260="","",_tag_month_day!BB260/100)</f>
        <v/>
      </c>
      <c r="FH270" s="467" t="str">
        <f>IF(_tag_month_day!BC260="","",_tag_month_day!BC260/100)</f>
        <v/>
      </c>
      <c r="FI270" s="449">
        <f>FI269</f>
        <v>0.40999999999999998</v>
      </c>
      <c r="FJ270" s="449">
        <f>FJ269</f>
        <v>0.11</v>
      </c>
      <c r="FK270" s="449">
        <f>FK269</f>
        <v>0.014999999999999999</v>
      </c>
      <c r="FL270" s="449">
        <f>FL269</f>
        <v>0</v>
      </c>
      <c r="FM270" s="467">
        <f>FM269</f>
        <v>0.0001</v>
      </c>
      <c r="FN270" s="449">
        <f>FN269</f>
        <v>0.32000000000000001</v>
      </c>
      <c r="FO270" s="449">
        <f>FO269</f>
        <v>0.20000000000000001</v>
      </c>
      <c r="FP270" s="449">
        <f>FP269</f>
        <v>0.01</v>
      </c>
      <c r="FQ270" s="449">
        <f>FQ269</f>
        <v>0</v>
      </c>
      <c r="FR270" s="467">
        <f>FR269</f>
        <v>0.0001</v>
      </c>
      <c r="FS270" s="449" t="str">
        <f>IF(_tag_month_day!BD260="","",_tag_month_day!BD260/100)</f>
        <v/>
      </c>
      <c r="FT270" s="449" t="str">
        <f>IF(_tag_month_day!BE260="","",_tag_month_day!BE260/100)</f>
        <v/>
      </c>
      <c r="FU270" s="449" t="str">
        <f>IF(_tag_month_day!BF260="","",_tag_month_day!BF260/100)</f>
        <v/>
      </c>
      <c r="FV270" s="449" t="str">
        <f>IF(_tag_month_day!BG260="","",_tag_month_day!BG260/100)</f>
        <v/>
      </c>
      <c r="FW270" s="467" t="str">
        <f>IF(_tag_month_day!BH260="","",_tag_month_day!BH260/100)</f>
        <v/>
      </c>
      <c r="FX270" s="449" t="str">
        <f>IF(_tag_month_day!BI260="","",_tag_month_day!BI260/100)</f>
        <v/>
      </c>
      <c r="FY270" s="449" t="str">
        <f>IF(_tag_month_day!BJ260="","",_tag_month_day!BJ260/100)</f>
        <v/>
      </c>
      <c r="FZ270" s="468" t="str">
        <f>IF(_tag_month_day!BK260="","",_tag_month_day!BK260/100)</f>
        <v/>
      </c>
      <c r="GA270" s="449" t="str">
        <f>IF(_tag_month_day!BL260="","",_tag_month_day!BL260/100)</f>
        <v/>
      </c>
      <c r="GB270" s="467" t="str">
        <f>IF(_tag_month_day!BM260="","",_tag_month_day!BM260/100)</f>
        <v/>
      </c>
      <c r="GC270" s="431" t="str">
        <f>IF(_tag_month_day!BN260="","",_tag_month_day!BN260/100)</f>
        <v/>
      </c>
      <c r="GD270" s="431" t="str">
        <f>IF(_tag_month_day!BO260="","",_tag_month_day!BO260/100)</f>
        <v/>
      </c>
      <c r="GE270" s="431" t="str">
        <f>IF(_tag_month_day!BP260="","",_tag_month_day!BP260/100)</f>
        <v/>
      </c>
      <c r="GF270" s="431" t="str">
        <f>IF(_tag_month_day!BQ260="","",_tag_month_day!BQ260/100)</f>
        <v/>
      </c>
      <c r="GG270" s="431" t="str">
        <f>IF(_tag_month_day!BR260="","",_tag_month_day!BR260/100)</f>
        <v/>
      </c>
      <c r="GH270" s="431" t="str">
        <f>IF(_tag_month_day!BS260="","",_tag_month_day!BS260/100)</f>
        <v/>
      </c>
      <c r="GI270" s="467" t="str">
        <f>IF(_tag_month_day!BT260="","",_tag_month_day!BT260/100)</f>
        <v/>
      </c>
      <c r="GJ270" s="469" t="str">
        <f>IF(_tag_month_day!BU260="","",_tag_month_day!BU260/100)</f>
        <v/>
      </c>
      <c r="GK270" s="470">
        <f>GK269</f>
        <v>0.070000000000000007</v>
      </c>
      <c r="GL270" s="470">
        <f>GL269</f>
        <v>0.029999999999999999</v>
      </c>
      <c r="GM270" s="471" t="str">
        <f>IF(_tag_month_day!BX260="","",_tag_month_day!BX260/100)</f>
        <v/>
      </c>
      <c r="GN270" s="470">
        <f>GN269</f>
        <v>0.070000000000000007</v>
      </c>
      <c r="GO270" s="470">
        <f>GO269</f>
        <v>0.029999999999999999</v>
      </c>
      <c r="GP270" s="470">
        <f>GP269</f>
        <v>0.089999999999999997</v>
      </c>
      <c r="GQ270" s="470">
        <f>GQ269</f>
        <v>0.029999999999999999</v>
      </c>
      <c r="GR270" s="471" t="str">
        <f>IF(_tag_month_day!CA260="","",_tag_month_day!CA260/100)</f>
        <v/>
      </c>
      <c r="GS270" s="472">
        <f>GS269</f>
        <v>0.95299999999999996</v>
      </c>
      <c r="GT270" s="472">
        <f>GT269</f>
        <v>0.55000000000000004</v>
      </c>
      <c r="GU270" s="472">
        <f>GU269</f>
        <v>0.55000000000000004</v>
      </c>
      <c r="GV270" s="472">
        <f>GV269</f>
        <v>0.55000000000000004</v>
      </c>
      <c r="GW270" s="472">
        <f>GW269</f>
        <v>0.5</v>
      </c>
      <c r="GX270" s="472">
        <f>GX269</f>
        <v>0.93500000000000005</v>
      </c>
      <c r="GY270" s="472">
        <f>GY269</f>
        <v>0.14999999999999999</v>
      </c>
      <c r="GZ270" s="472">
        <f>GZ269</f>
        <v>1</v>
      </c>
      <c r="HA270" s="474">
        <f>HA269</f>
        <v>0.047</v>
      </c>
      <c r="HB270" s="474">
        <f>HB269</f>
        <v>0.45000000000000001</v>
      </c>
      <c r="HC270" s="474">
        <f>HC269</f>
        <v>0.45000000000000001</v>
      </c>
      <c r="HD270" s="474">
        <f>HD269</f>
        <v>0.45000000000000001</v>
      </c>
      <c r="HE270" s="474">
        <f>HE269</f>
        <v>0.5</v>
      </c>
      <c r="HF270" s="474">
        <f>HF269</f>
        <v>0.065000000000000002</v>
      </c>
      <c r="HG270" s="474">
        <f>HG269</f>
        <v>0.84999999999999998</v>
      </c>
      <c r="HH270" s="474">
        <f>HH269</f>
        <v>0</v>
      </c>
      <c r="HI270" s="10">
        <f>IF(BZ270&lt;&gt;"",CK270-BV270,0)</f>
        <v>0</v>
      </c>
      <c r="HJ270" s="10" t="e">
        <f>IF(AJ270&gt;0,AH270-AJ270,0)</f>
        <v>#VALUE!</v>
      </c>
      <c r="HK270" s="466">
        <f>HK269</f>
        <v>0.84999999999999998</v>
      </c>
      <c r="HL270" s="424">
        <f>HL269</f>
        <v>550000</v>
      </c>
      <c r="HM270" s="424">
        <f>HM269</f>
        <v>480000</v>
      </c>
      <c r="HN270" s="465" t="e">
        <f>(DJ270*EZ270+DK270*FH270+DL270*FM270+DM270*FR270+DN270*FW270+DO270*GB270+DS270*GI270+DP270*GM270+DR270*GR270)*1000*2</f>
        <v>#VALUE!</v>
      </c>
      <c r="HO270" s="465" t="e">
        <f>HN270*HK270*$HO$2/HL270*1000000</f>
        <v>#VALUE!</v>
      </c>
      <c r="HP270" s="465" t="e">
        <f>HN270*HK270*$HP$2/HM270*1000000</f>
        <v>#VALUE!</v>
      </c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</row>
    <row customFormat="1" r="271" s="0">
      <c r="A271" s="420">
        <v>260</v>
      </c>
      <c r="B271" s="421">
        <f ca="1">IF(D271=D270,B270,IF(D271="夜班",B270+1,B270))</f>
        <v>43596</v>
      </c>
      <c r="C271" s="422">
        <f>C270</f>
        <v>0.041666666666666699</v>
      </c>
      <c r="D271" s="10" t="str">
        <f ca="1">IF(HOUR(G271)&lt;8,"夜班",IF(HOUR(G271)&lt;16,"白班",IF(HOUR(G271)&lt;24,"中班",0)))</f>
        <v>中班</v>
      </c>
      <c r="E271" s="10" t="e">
        <f ca="1">IF(F271=1,"甲",IF(F271=2,"乙",IF(F271=3,"丙",IF(F271=4,"丁",""))))</f>
        <v>#REF!</v>
      </c>
      <c r="F271" s="10" t="e">
        <f ca="1">SUMPRODUCT((成本日报!$A$3:$A$95=计划!B271)*(成本日报!$B$3:$B$95=计划!$D271),成本日报!$C$3:$C$95)</f>
        <v>#REF!</v>
      </c>
      <c r="G271" s="423">
        <f ca="1">G270+C270</f>
        <v>43596.791666666039</v>
      </c>
      <c r="H271" s="423">
        <f ca="1">$G271+$C271/60*10+$C271*0</f>
        <v>43596.798611110484</v>
      </c>
      <c r="I271" s="423">
        <f ca="1">$G271+$C271/60*18+$C271*0</f>
        <v>43596.804166666036</v>
      </c>
      <c r="J271" s="423">
        <f ca="1">$G271+$C271/60*0+$C271*1</f>
        <v>43596.833333332703</v>
      </c>
      <c r="K271" s="423">
        <f ca="1">$G271+$C271/60*30+$C271*2</f>
        <v>43596.89583333271</v>
      </c>
      <c r="L271" s="423">
        <f ca="1">$G271+$C271/60*0+$C271*3</f>
        <v>43596.916666666039</v>
      </c>
      <c r="M271" s="424" t="str">
        <f>IF(_tag_month_day!A261="","",_tag_month_day!A261)</f>
        <v/>
      </c>
      <c r="N271" s="424" t="str">
        <f>IF(_tag_month_day!B261="","",_tag_month_day!B261)</f>
        <v/>
      </c>
      <c r="O271" s="425" t="e">
        <f>IF(M271+N271=0,"",M271+N271)</f>
        <v>#VALUE!</v>
      </c>
      <c r="P271" s="424" t="str">
        <f>IF(_tag_month_day!C261="","",_tag_month_day!C261)</f>
        <v/>
      </c>
      <c r="Q271" s="424" t="str">
        <f>IF(_tag_month_day!D261="","",_tag_month_day!D261)</f>
        <v/>
      </c>
      <c r="R271" s="426" t="str">
        <f>IF(_tag_month_day!CB261="","",_tag_month_day!CB261/100)</f>
        <v/>
      </c>
      <c r="S271" s="427" t="str">
        <f>IF(_tag_month_day!E261="","",_tag_month_day!E261)</f>
        <v/>
      </c>
      <c r="T271" s="427" t="str">
        <f>IF(_tag_month_day!F261="","",_tag_month_day!F261)</f>
        <v/>
      </c>
      <c r="U271" s="428" t="e">
        <f>S271+T271</f>
        <v>#VALUE!</v>
      </c>
      <c r="V271" s="429" t="e">
        <f>U271/AJ271</f>
        <v>#VALUE!</v>
      </c>
      <c r="W271" s="430" t="str">
        <f>IF(_jhy_month_day!A261="","",_jhy_month_day!A261)</f>
        <v/>
      </c>
      <c r="X271" s="431" t="str">
        <f>IF(_jhy_month_day!B261="","",_jhy_month_day!B261/100)</f>
        <v/>
      </c>
      <c r="Y271" s="431" t="str">
        <f>IF(_jhy_month_day!C261="","",_jhy_month_day!C261/100)</f>
        <v/>
      </c>
      <c r="Z271" s="432">
        <f>Z267+1</f>
        <v>65</v>
      </c>
      <c r="AA271" s="433" t="str">
        <f>IF(_tag_month_day!G261="","",_tag_month_day!G261/100)</f>
        <v/>
      </c>
      <c r="AB271" s="433" t="str">
        <f>IF(_tag_month_day!H261="","",_tag_month_day!H261/100)</f>
        <v/>
      </c>
      <c r="AC271" s="434">
        <f>IF(X271="",AC270,BK271*($AV270*X271+$AW270*FD270+$AX270*FI270+$AY270*FN270+$AZ270*FS270+$BA270*FX270+$BG270*GE270)/(AV270*Y271+AX270*FK270+AW270*FF270+AY270*FP270+AZ270*FU270+BA270*FZ270+BG270*GG270+BB270*GK270+BC270*GN270+BD270*GP270))</f>
        <v>1.59963432013121</v>
      </c>
      <c r="AD271" s="435" t="str">
        <f>IF(AC271=AC270,"",AC271-AC270)</f>
        <v/>
      </c>
      <c r="AE271" s="436" t="str">
        <f>IF(1-AF271=0,"",(1-AF271))</f>
        <v/>
      </c>
      <c r="AF271" s="437">
        <v>1</v>
      </c>
      <c r="AG271" s="10" t="str">
        <f>AG270</f>
        <v>8B4</v>
      </c>
      <c r="AH271" s="438" t="str">
        <f>AH270</f>
        <v/>
      </c>
      <c r="AI271" s="424" t="e">
        <f>IF(ROUND(AJ271-AJ270,1)=0,"",AJ271-AJ270)</f>
        <v>#VALUE!</v>
      </c>
      <c r="AJ271" s="10" t="str">
        <f>IF(_tag_month_day!I261="","",_tag_month_day!I261)</f>
        <v/>
      </c>
      <c r="AK271" s="440"/>
      <c r="AL271" s="440"/>
      <c r="AM271" s="440"/>
      <c r="AN271" s="441">
        <f>AN270</f>
        <v>2</v>
      </c>
      <c r="AO271" s="441">
        <f>AO270</f>
        <v>8</v>
      </c>
      <c r="AP271" s="442" t="e">
        <f>(IF(AN271=0,AS270,AS270*(1+AO271/AN271)/(AR271+AO271/AN271)))+AT271</f>
        <v>#VALUE!</v>
      </c>
      <c r="AQ271" s="443" t="str">
        <f>IF(_tag_month_day!J261="","",_tag_month_day!J261/100)</f>
        <v/>
      </c>
      <c r="AR271" s="444">
        <f>AR270</f>
        <v>1.3</v>
      </c>
      <c r="AS271" s="445" t="e">
        <f>AQ271*(AN271*AR271+AO271)/(AN271+AO271)</f>
        <v>#VALUE!</v>
      </c>
      <c r="AT271" s="445" t="e">
        <f>(SUM(BE271:BF271)-SUM(BE270:BF270))*0.05</f>
        <v>#VALUE!</v>
      </c>
      <c r="AU271" s="446" t="str">
        <f>IF(_tag_month_day!CC261="","",IF(_tag_month_day!CC261&gt;0,_tag_month_day!CD261,_tag_month_day!CE261))</f>
        <v/>
      </c>
      <c r="AV271" s="447" t="str">
        <f>IF(_tag_month_day!L261="","",_tag_month_day!L261/100)</f>
        <v/>
      </c>
      <c r="AW271" s="431">
        <f>AW270</f>
        <v>0</v>
      </c>
      <c r="AX271" s="431">
        <f>AX270</f>
        <v>0</v>
      </c>
      <c r="AY271" s="431" t="str">
        <f>IF(_tag_month_day!M261="","",_tag_month_day!M261/100)</f>
        <v/>
      </c>
      <c r="AZ271" s="431" t="str">
        <f>IF(_tag_month_day!N261="","",_tag_month_day!N261/100)</f>
        <v/>
      </c>
      <c r="BA271" s="431" t="str">
        <f>IF(_tag_month_day!O261="","",_tag_month_day!O261/100)</f>
        <v/>
      </c>
      <c r="BB271" s="448" t="str">
        <f>IF(_tag_month_day!P261="","",_tag_month_day!P261/100)</f>
        <v/>
      </c>
      <c r="BC271" s="448">
        <f>BC270</f>
        <v>0</v>
      </c>
      <c r="BD271" s="448" t="str">
        <f>IF(_tag_month_day!Q261="","",_tag_month_day!Q261/100)</f>
        <v/>
      </c>
      <c r="BE271" s="449" t="str">
        <f>IF(_tag_month_day!R261="","",_tag_month_day!R261/100)</f>
        <v/>
      </c>
      <c r="BF271" s="388" t="e">
        <f>(AU271*(100+BE271*100))/(AJ271-AU271)/100</f>
        <v>#VALUE!</v>
      </c>
      <c r="BG271" s="450" t="e">
        <f>BE271+BF271</f>
        <v>#VALUE!</v>
      </c>
      <c r="BH271" s="451" t="e">
        <f>SUM(AV271:BF271)</f>
        <v>#VALUE!</v>
      </c>
      <c r="BI271" s="452" t="e">
        <f>IF(CX271=0,BI270,(DK271*查询!$R$5+DL271*查询!$Q$5+DM271*查询!$N$5+DN271*查询!$O$5+DO271*查询!$P$5)*AF271/CX271)</f>
        <v>#VALUE!</v>
      </c>
      <c r="BJ271" s="452" t="e">
        <f>IF(CX271=0,BJ270,(DP271*查询!$S$5+DQ271*查询!$T$5+DR271*查询!$U$5)*AF271/CX271)</f>
        <v>#VALUE!</v>
      </c>
      <c r="BK271" s="452">
        <f>BK270</f>
        <v>1</v>
      </c>
      <c r="BL271" s="453" t="e">
        <f>SUMPRODUCT((AV271:BA271)*(GS271:GX271))/((GS271:GX271)+SUM(BB271:BD271)*GY271+BG271*GZ271)</f>
        <v>#VALUE!</v>
      </c>
      <c r="BM271" s="453" t="e">
        <f>BK271*($AV271*FB271+$AW271*FD271+$AX271*FI271+$AY271*FN271+$AZ271*FS271+$BA271*FX271+$BG271*GE271)/(AV271*EY271+AX271*FK271+AW271*FF271+AY271*FP271+AZ271*FU271+BA271*FZ271+BG271*GG271+BB271*GK271+BC271*GN271+BD271*GP271)</f>
        <v>#VALUE!</v>
      </c>
      <c r="BN271" s="453" t="e">
        <f>($AV271*FC271+$AX271*FJ271+$AW271*FE271+$AY271*FO271+$AZ271*FT271+$BA271*FY271+$BG271*GF271)/($AV271*FA271+BG271*GH271+BB271*GL271+BC271*GO271+BD271*GQ271+BA271*GA271)</f>
        <v>#VALUE!</v>
      </c>
      <c r="BO271" s="454" t="e">
        <f>SUMPRODUCT(AV271:BA271*GS271:GX271)/(GS271:GX271+(BB271+BC271+BD271)*GY271+BG271)</f>
        <v>#VALUE!</v>
      </c>
      <c r="BP271" s="454" t="e">
        <f>SUMPRODUCT(AV271:BA271*GS271:GX271)/(GS271:GX271+(BB271+BC271+BD271)*GY271+BG271)</f>
        <v>#VALUE!</v>
      </c>
      <c r="BQ271" s="454" t="e">
        <f>SUMPRODUCT(AV271:BA271*GS271:GX271)/(GS271:GX271+(BB271+BC271+BD271)*GY271+BG271)</f>
        <v>#VALUE!</v>
      </c>
      <c r="BR271" s="453" t="str">
        <f>IF(_tag_month_day!T261="","",_tag_month_day!T261)</f>
        <v/>
      </c>
      <c r="BS271" s="453" t="str">
        <f>IF(_tag_month_day!U261="","",_tag_month_day!U261)</f>
        <v/>
      </c>
      <c r="BT271" s="455" t="str">
        <f>IF(CK271="","",IF((CK271&gt;=BV271-0.12)*(CK271&lt;=BV271+0.12),"合格","不合格"))</f>
        <v/>
      </c>
      <c r="BU271" s="456" t="str">
        <f>IF(_tag_month_day!V261="","",_tag_month_day!V261)</f>
        <v/>
      </c>
      <c r="BV271" s="457" t="str">
        <f>IF(_tag_month_day!W261="","",_tag_month_day!W261)</f>
        <v/>
      </c>
      <c r="BW271" s="458" t="str">
        <f>IF(_tag_month_day!X261="","",_tag_month_day!X261)</f>
        <v/>
      </c>
      <c r="BX271" s="458" t="str">
        <f>IF(_tag_month_day!Y261="","",_tag_month_day!Y261)</f>
        <v/>
      </c>
      <c r="BY271" s="459">
        <f ca="1">L271</f>
        <v>43596.916666666039</v>
      </c>
      <c r="BZ271" s="460" t="s">
        <v>429</v>
      </c>
      <c r="CA271" s="461">
        <v>0.90625</v>
      </c>
      <c r="CB271" s="424" t="str">
        <f>IF(_tag_month_day!Z261="","",_tag_month_day!Z261)</f>
        <v/>
      </c>
      <c r="CC271" s="424" t="str">
        <f>IF(_tag_month_day!AA261="","",_tag_month_day!AA261)</f>
        <v/>
      </c>
      <c r="CD271" s="424" t="str">
        <f>IF(_tag_month_day!AB261="","",_tag_month_day!AB261)</f>
        <v/>
      </c>
      <c r="CE271" s="424" t="str">
        <f>IF(_tag_month_day!AC261="","",_tag_month_day!AC261)</f>
        <v/>
      </c>
      <c r="CF271" s="424" t="str">
        <f>IF(_tag_month_day!AD261="","",_tag_month_day!AD261)</f>
        <v/>
      </c>
      <c r="CG271" s="424" t="str">
        <f>IF(_tag_month_day!AE261="","",_tag_month_day!AE261)</f>
        <v/>
      </c>
      <c r="CH271" s="424" t="str">
        <f>IF(_tag_month_day!AF261="","",_tag_month_day!AF261)</f>
        <v/>
      </c>
      <c r="CI271" s="424" t="str">
        <f>IF(_tag_month_day!AG261="","",_tag_month_day!AG261)</f>
        <v/>
      </c>
      <c r="CJ271" s="424" t="str">
        <f>IF(_tag_month_day!AH261="","",_tag_month_day!AH261)</f>
        <v/>
      </c>
      <c r="CK271" s="424" t="str">
        <f>IF(_tag_month_day!AI261="","",_tag_month_day!AI261)</f>
        <v/>
      </c>
      <c r="CL271" s="4" t="str">
        <f>IF(_tag_month_day!AJ261="","",_tag_month_day!AJ261)</f>
        <v/>
      </c>
      <c r="CM271" s="4" t="str">
        <f>IF(_tag_month_day!AK261="","",_tag_month_day!AK261)</f>
        <v/>
      </c>
      <c r="CN271" s="4" t="str">
        <f>IF(_tag_month_day!AL261="","",_tag_month_day!AL261)</f>
        <v/>
      </c>
      <c r="CO271" s="4" t="str">
        <f>IF(_tag_month_day!AM261="","",_tag_month_day!AM261)</f>
        <v/>
      </c>
      <c r="CP271" s="4" t="str">
        <f>IF(_tag_month_day!AN261="","",_tag_month_day!AN261)</f>
        <v/>
      </c>
      <c r="CQ271" s="4" t="str">
        <f>IF(_tag_month_day!AO261="","",_tag_month_day!AO261)</f>
        <v/>
      </c>
      <c r="CR271" s="462" t="str">
        <f>IF(_tag_month_day!AP261="","",_tag_month_day!AP261)</f>
        <v/>
      </c>
      <c r="CS271" s="463" t="str">
        <f>IF(_tag_month_day!AQ261="","",_tag_month_day!AQ261)</f>
        <v/>
      </c>
      <c r="CT271" s="4" t="str">
        <f>IF(_tag_month_day!AR261="","",_tag_month_day!AR261)</f>
        <v/>
      </c>
      <c r="CU271" s="464" t="e">
        <f>DU271/AJ271</f>
        <v>#VALUE!</v>
      </c>
      <c r="CV271" s="451" t="e">
        <f>BG271/BH271</f>
        <v>#VALUE!</v>
      </c>
      <c r="CW271" s="465" t="e">
        <f>AJ271*(1-CV271)*CU271*AF271</f>
        <v>#VALUE!</v>
      </c>
      <c r="CX271" s="465" t="e">
        <f>CW271*94%</f>
        <v>#VALUE!</v>
      </c>
      <c r="CY271" s="466" t="e">
        <f>IF(CX271=0,0,DS271/(DS271+CX271))</f>
        <v>#VALUE!</v>
      </c>
      <c r="CZ271" s="465" t="e">
        <f>$AJ271*EF271</f>
        <v>#VALUE!</v>
      </c>
      <c r="DA271" s="465" t="e">
        <f>$AJ271*EG271</f>
        <v>#VALUE!</v>
      </c>
      <c r="DB271" s="465" t="e">
        <f>$AJ271*EH271</f>
        <v>#VALUE!</v>
      </c>
      <c r="DC271" s="465" t="e">
        <f>$AJ271*EI271</f>
        <v>#VALUE!</v>
      </c>
      <c r="DD271" s="465" t="e">
        <f>$AJ271*EJ271</f>
        <v>#VALUE!</v>
      </c>
      <c r="DE271" s="465" t="e">
        <f>$AJ271*EK271</f>
        <v>#VALUE!</v>
      </c>
      <c r="DF271" s="465" t="e">
        <f>$AJ271*EL271</f>
        <v>#VALUE!</v>
      </c>
      <c r="DG271" s="465" t="e">
        <f>$AJ271*EM271</f>
        <v>#VALUE!</v>
      </c>
      <c r="DH271" s="465" t="e">
        <f>$AJ271*EN271</f>
        <v>#VALUE!</v>
      </c>
      <c r="DI271" s="465" t="e">
        <f>$AJ271*EO271</f>
        <v>#VALUE!</v>
      </c>
      <c r="DJ271" s="465" t="e">
        <f>CZ271*(1-EP271)</f>
        <v>#VALUE!</v>
      </c>
      <c r="DK271" s="465" t="e">
        <f>DA271*(1-ER271)</f>
        <v>#VALUE!</v>
      </c>
      <c r="DL271" s="465" t="e">
        <f>DB271*(1-EQ271)</f>
        <v>#VALUE!</v>
      </c>
      <c r="DM271" s="465" t="e">
        <f>DC271*(1-ES271)</f>
        <v>#VALUE!</v>
      </c>
      <c r="DN271" s="465" t="e">
        <f>DD271*(1-ET271)</f>
        <v>#VALUE!</v>
      </c>
      <c r="DO271" s="465" t="e">
        <f>DE271</f>
        <v>#VALUE!</v>
      </c>
      <c r="DP271" s="465" t="e">
        <f>DF271*(1-EU271)</f>
        <v>#VALUE!</v>
      </c>
      <c r="DQ271" s="465" t="e">
        <f>DG271*(1-EV271)</f>
        <v>#VALUE!</v>
      </c>
      <c r="DR271" s="465" t="e">
        <f>DH271*(1-EW271)</f>
        <v>#VALUE!</v>
      </c>
      <c r="DS271" s="465" t="e">
        <f>DI271</f>
        <v>#VALUE!</v>
      </c>
      <c r="DT271" s="465" t="e">
        <f>SUM(DJ271:DS271)</f>
        <v>#VALUE!</v>
      </c>
      <c r="DU271" s="465" t="e">
        <f>(GS271:GX271)+(DP271+DQ271+DR271)*GY271+DS271</f>
        <v>#VALUE!</v>
      </c>
      <c r="DV271" s="451" t="e">
        <f>AV271/$BH271/(1-EP271)</f>
        <v>#VALUE!</v>
      </c>
      <c r="DW271" s="451" t="e">
        <f>AW271/$BH271/(1-ER271)</f>
        <v>#VALUE!</v>
      </c>
      <c r="DX271" s="451" t="e">
        <f>AX271/$BH271/(1-EQ271)</f>
        <v>#VALUE!</v>
      </c>
      <c r="DY271" s="451" t="e">
        <f>AY271/$BH271/(1-ES271)</f>
        <v>#VALUE!</v>
      </c>
      <c r="DZ271" s="451" t="e">
        <f>AZ271/$BH271/(1-ET271)</f>
        <v>#VALUE!</v>
      </c>
      <c r="EA271" s="451" t="e">
        <f>BA271/$BH271/(1-AX271)</f>
        <v>#VALUE!</v>
      </c>
      <c r="EB271" s="451" t="e">
        <f>BB271/$BH271/(1-EU271)</f>
        <v>#VALUE!</v>
      </c>
      <c r="EC271" s="451" t="e">
        <f>BC271/$BH271/(1-EV271)</f>
        <v>#VALUE!</v>
      </c>
      <c r="ED271" s="451" t="e">
        <f>BD271/$BH271/(1-EW271)</f>
        <v>#VALUE!</v>
      </c>
      <c r="EE271" s="451" t="e">
        <f>BG271/BH271</f>
        <v>#VALUE!</v>
      </c>
      <c r="EF271" s="451" t="e">
        <f>DV271/SUM($DV271:$EE271)</f>
        <v>#VALUE!</v>
      </c>
      <c r="EG271" s="451" t="e">
        <f>DW271/SUM($DV271:$EE271)</f>
        <v>#VALUE!</v>
      </c>
      <c r="EH271" s="451" t="e">
        <f>DX271/SUM($DV271:$EE271)</f>
        <v>#VALUE!</v>
      </c>
      <c r="EI271" s="451" t="e">
        <f>DY271/SUM($DV271:$EE271)</f>
        <v>#VALUE!</v>
      </c>
      <c r="EJ271" s="451" t="e">
        <f>DZ271/SUM($DV271:$EE271)</f>
        <v>#VALUE!</v>
      </c>
      <c r="EK271" s="451" t="e">
        <f>EA271/SUM($DV271:$EE271)</f>
        <v>#VALUE!</v>
      </c>
      <c r="EL271" s="451" t="e">
        <f>EB271/SUM($DV271:$EE271)</f>
        <v>#VALUE!</v>
      </c>
      <c r="EM271" s="451" t="e">
        <f>EC271/SUM($DV271:$EE271)</f>
        <v>#VALUE!</v>
      </c>
      <c r="EN271" s="451" t="e">
        <f>ED271/SUM($DV271:$EE271)</f>
        <v>#VALUE!</v>
      </c>
      <c r="EO271" s="451" t="e">
        <f>EE271/SUM($DV271:$EE271)</f>
        <v>#VALUE!</v>
      </c>
      <c r="EP271" s="450">
        <f>EP270</f>
        <v>0.080000000000000002</v>
      </c>
      <c r="EQ271" s="450">
        <f>EQ270</f>
        <v>0.014999999999999999</v>
      </c>
      <c r="ER271" s="450">
        <f>ER270</f>
        <v>0.014999999999999999</v>
      </c>
      <c r="ES271" s="450">
        <f>ES270</f>
        <v>0.014999999999999999</v>
      </c>
      <c r="ET271" s="450">
        <f>ET270</f>
        <v>0.014999999999999999</v>
      </c>
      <c r="EU271" s="450">
        <f>EU270</f>
        <v>0.089999999999999997</v>
      </c>
      <c r="EV271" s="450">
        <f>EV270</f>
        <v>0.089999999999999997</v>
      </c>
      <c r="EW271" s="450">
        <f>EW270</f>
        <v>0.089999999999999997</v>
      </c>
      <c r="EX271" s="431" t="str">
        <f>IF(_tag_month_day!AS261="","",_tag_month_day!AS261/100)</f>
        <v/>
      </c>
      <c r="EY271" s="431" t="str">
        <f>IF(_tag_month_day!AT261="","",_tag_month_day!AT261/100)</f>
        <v/>
      </c>
      <c r="EZ271" s="431" t="str">
        <f>IF(_tag_month_day!AU261="","",_tag_month_day!AU261/100)</f>
        <v/>
      </c>
      <c r="FA271" s="431" t="str">
        <f>IF(_tag_month_day!AV261="","",_tag_month_day!AV261/100)</f>
        <v/>
      </c>
      <c r="FB271" s="431" t="str">
        <f>IF(_tag_month_day!AW261="","",_tag_month_day!AW261/100)</f>
        <v/>
      </c>
      <c r="FC271" s="431" t="str">
        <f>IF(_tag_month_day!AX261="","",_tag_month_day!AX261/100)</f>
        <v/>
      </c>
      <c r="FD271" s="449" t="str">
        <f>IF(_tag_month_day!AY261="","",_tag_month_day!AY261/100)</f>
        <v/>
      </c>
      <c r="FE271" s="449" t="str">
        <f>IF(_tag_month_day!AZ261="","",_tag_month_day!AZ261/100)</f>
        <v/>
      </c>
      <c r="FF271" s="449" t="str">
        <f>IF(_tag_month_day!BA261="","",_tag_month_day!BA261/100)</f>
        <v/>
      </c>
      <c r="FG271" s="449" t="str">
        <f>IF(_tag_month_day!BB261="","",_tag_month_day!BB261/100)</f>
        <v/>
      </c>
      <c r="FH271" s="467" t="str">
        <f>IF(_tag_month_day!BC261="","",_tag_month_day!BC261/100)</f>
        <v/>
      </c>
      <c r="FI271" s="449">
        <f>FI270</f>
        <v>0.40999999999999998</v>
      </c>
      <c r="FJ271" s="449">
        <f>FJ270</f>
        <v>0.11</v>
      </c>
      <c r="FK271" s="449">
        <f>FK270</f>
        <v>0.014999999999999999</v>
      </c>
      <c r="FL271" s="449">
        <f>FL270</f>
        <v>0</v>
      </c>
      <c r="FM271" s="467">
        <f>FM270</f>
        <v>0.0001</v>
      </c>
      <c r="FN271" s="449">
        <f>FN270</f>
        <v>0.32000000000000001</v>
      </c>
      <c r="FO271" s="449">
        <f>FO270</f>
        <v>0.20000000000000001</v>
      </c>
      <c r="FP271" s="449">
        <f>FP270</f>
        <v>0.01</v>
      </c>
      <c r="FQ271" s="449">
        <f>FQ270</f>
        <v>0</v>
      </c>
      <c r="FR271" s="467">
        <f>FR270</f>
        <v>0.0001</v>
      </c>
      <c r="FS271" s="449" t="str">
        <f>IF(_tag_month_day!BD261="","",_tag_month_day!BD261/100)</f>
        <v/>
      </c>
      <c r="FT271" s="449" t="str">
        <f>IF(_tag_month_day!BE261="","",_tag_month_day!BE261/100)</f>
        <v/>
      </c>
      <c r="FU271" s="449" t="str">
        <f>IF(_tag_month_day!BF261="","",_tag_month_day!BF261/100)</f>
        <v/>
      </c>
      <c r="FV271" s="449" t="str">
        <f>IF(_tag_month_day!BG261="","",_tag_month_day!BG261/100)</f>
        <v/>
      </c>
      <c r="FW271" s="467" t="str">
        <f>IF(_tag_month_day!BH261="","",_tag_month_day!BH261/100)</f>
        <v/>
      </c>
      <c r="FX271" s="449" t="str">
        <f>IF(_tag_month_day!BI261="","",_tag_month_day!BI261/100)</f>
        <v/>
      </c>
      <c r="FY271" s="449" t="str">
        <f>IF(_tag_month_day!BJ261="","",_tag_month_day!BJ261/100)</f>
        <v/>
      </c>
      <c r="FZ271" s="468" t="str">
        <f>IF(_tag_month_day!BK261="","",_tag_month_day!BK261/100)</f>
        <v/>
      </c>
      <c r="GA271" s="449" t="str">
        <f>IF(_tag_month_day!BL261="","",_tag_month_day!BL261/100)</f>
        <v/>
      </c>
      <c r="GB271" s="467" t="str">
        <f>IF(_tag_month_day!BM261="","",_tag_month_day!BM261/100)</f>
        <v/>
      </c>
      <c r="GC271" s="431" t="str">
        <f>IF(_tag_month_day!BN261="","",_tag_month_day!BN261/100)</f>
        <v/>
      </c>
      <c r="GD271" s="431" t="str">
        <f>IF(_tag_month_day!BO261="","",_tag_month_day!BO261/100)</f>
        <v/>
      </c>
      <c r="GE271" s="431" t="str">
        <f>IF(_tag_month_day!BP261="","",_tag_month_day!BP261/100)</f>
        <v/>
      </c>
      <c r="GF271" s="431" t="str">
        <f>IF(_tag_month_day!BQ261="","",_tag_month_day!BQ261/100)</f>
        <v/>
      </c>
      <c r="GG271" s="431" t="str">
        <f>IF(_tag_month_day!BR261="","",_tag_month_day!BR261/100)</f>
        <v/>
      </c>
      <c r="GH271" s="431" t="str">
        <f>IF(_tag_month_day!BS261="","",_tag_month_day!BS261/100)</f>
        <v/>
      </c>
      <c r="GI271" s="467" t="str">
        <f>IF(_tag_month_day!BT261="","",_tag_month_day!BT261/100)</f>
        <v/>
      </c>
      <c r="GJ271" s="469" t="str">
        <f>IF(_tag_month_day!BU261="","",_tag_month_day!BU261/100)</f>
        <v/>
      </c>
      <c r="GK271" s="470">
        <f>GK270</f>
        <v>0.070000000000000007</v>
      </c>
      <c r="GL271" s="470">
        <f>GL270</f>
        <v>0.029999999999999999</v>
      </c>
      <c r="GM271" s="471" t="str">
        <f>IF(_tag_month_day!BX261="","",_tag_month_day!BX261/100)</f>
        <v/>
      </c>
      <c r="GN271" s="470">
        <f>GN270</f>
        <v>0.070000000000000007</v>
      </c>
      <c r="GO271" s="470">
        <f>GO270</f>
        <v>0.029999999999999999</v>
      </c>
      <c r="GP271" s="470">
        <f>GP270</f>
        <v>0.089999999999999997</v>
      </c>
      <c r="GQ271" s="470">
        <f>GQ270</f>
        <v>0.029999999999999999</v>
      </c>
      <c r="GR271" s="471" t="str">
        <f>IF(_tag_month_day!CA261="","",_tag_month_day!CA261/100)</f>
        <v/>
      </c>
      <c r="GS271" s="472">
        <f>GS270</f>
        <v>0.95299999999999996</v>
      </c>
      <c r="GT271" s="472">
        <f>GT270</f>
        <v>0.55000000000000004</v>
      </c>
      <c r="GU271" s="472">
        <f>GU270</f>
        <v>0.55000000000000004</v>
      </c>
      <c r="GV271" s="472">
        <f>GV270</f>
        <v>0.55000000000000004</v>
      </c>
      <c r="GW271" s="472">
        <f>GW270</f>
        <v>0.5</v>
      </c>
      <c r="GX271" s="472">
        <f>GX270</f>
        <v>0.93500000000000005</v>
      </c>
      <c r="GY271" s="472">
        <f>GY270</f>
        <v>0.14999999999999999</v>
      </c>
      <c r="GZ271" s="472">
        <f>GZ270</f>
        <v>1</v>
      </c>
      <c r="HA271" s="474">
        <f>HA270</f>
        <v>0.047</v>
      </c>
      <c r="HB271" s="474">
        <f>HB270</f>
        <v>0.45000000000000001</v>
      </c>
      <c r="HC271" s="474">
        <f>HC270</f>
        <v>0.45000000000000001</v>
      </c>
      <c r="HD271" s="474">
        <f>HD270</f>
        <v>0.45000000000000001</v>
      </c>
      <c r="HE271" s="474">
        <f>HE270</f>
        <v>0.5</v>
      </c>
      <c r="HF271" s="474">
        <f>HF270</f>
        <v>0.065000000000000002</v>
      </c>
      <c r="HG271" s="474">
        <f>HG270</f>
        <v>0.84999999999999998</v>
      </c>
      <c r="HH271" s="474">
        <f>HH270</f>
        <v>0</v>
      </c>
      <c r="HI271" s="10" t="e">
        <f>IF(BZ271&lt;&gt;"",CK271-BV271,0)</f>
        <v>#VALUE!</v>
      </c>
      <c r="HJ271" s="10" t="e">
        <f>IF(AJ271&gt;0,AH271-AJ271,0)</f>
        <v>#VALUE!</v>
      </c>
      <c r="HK271" s="466">
        <f>HK270</f>
        <v>0.84999999999999998</v>
      </c>
      <c r="HL271" s="424">
        <f>HL270</f>
        <v>550000</v>
      </c>
      <c r="HM271" s="424">
        <f>HM270</f>
        <v>480000</v>
      </c>
      <c r="HN271" s="465" t="e">
        <f>(DJ271*EZ271+DK271*FH271+DL271*FM271+DM271*FR271+DN271*FW271+DO271*GB271+DS271*GI271+DP271*GM271+DR271*GR271)*1000*2</f>
        <v>#VALUE!</v>
      </c>
      <c r="HO271" s="465" t="e">
        <f>HN271*HK271*$HO$2/HL271*1000000</f>
        <v>#VALUE!</v>
      </c>
      <c r="HP271" s="465" t="e">
        <f>HN271*HK271*$HP$2/HM271*1000000</f>
        <v>#VALUE!</v>
      </c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</row>
    <row customFormat="1" r="272" s="0">
      <c r="A272" s="420">
        <v>261</v>
      </c>
      <c r="B272" s="421">
        <f ca="1">IF(D272=D271,B271,IF(D272="夜班",B271+1,B271))</f>
        <v>43596</v>
      </c>
      <c r="C272" s="422">
        <f>C271</f>
        <v>0.041666666666666699</v>
      </c>
      <c r="D272" s="10" t="str">
        <f ca="1">IF(HOUR(G272)&lt;8,"夜班",IF(HOUR(G272)&lt;16,"白班",IF(HOUR(G272)&lt;24,"中班",0)))</f>
        <v>中班</v>
      </c>
      <c r="E272" s="10" t="e">
        <f ca="1">IF(F272=1,"甲",IF(F272=2,"乙",IF(F272=3,"丙",IF(F272=4,"丁",""))))</f>
        <v>#REF!</v>
      </c>
      <c r="F272" s="10" t="e">
        <f ca="1">SUMPRODUCT((成本日报!$A$3:$A$95=计划!B272)*(成本日报!$B$3:$B$95=计划!$D272),成本日报!$C$3:$C$95)</f>
        <v>#REF!</v>
      </c>
      <c r="G272" s="423">
        <f ca="1">G271+C271</f>
        <v>43596.833333332703</v>
      </c>
      <c r="H272" s="423">
        <f ca="1">$G272+$C272/60*10+$C272*0</f>
        <v>43596.840277777148</v>
      </c>
      <c r="I272" s="423">
        <f ca="1">$G272+$C272/60*18+$C272*0</f>
        <v>43596.8458333327</v>
      </c>
      <c r="J272" s="423">
        <f ca="1">$G272+$C272/60*0+$C272*1</f>
        <v>43596.874999999367</v>
      </c>
      <c r="K272" s="423">
        <f ca="1">$G272+$C272/60*30+$C272*2</f>
        <v>43596.937499999374</v>
      </c>
      <c r="L272" s="423">
        <f ca="1">$G272+$C272/60*0+$C272*3</f>
        <v>43596.958333332703</v>
      </c>
      <c r="M272" s="424" t="str">
        <f>IF(_tag_month_day!A262="","",_tag_month_day!A262)</f>
        <v/>
      </c>
      <c r="N272" s="424" t="str">
        <f>IF(_tag_month_day!B262="","",_tag_month_day!B262)</f>
        <v/>
      </c>
      <c r="O272" s="425" t="e">
        <f>IF(M272+N272=0,"",M272+N272)</f>
        <v>#VALUE!</v>
      </c>
      <c r="P272" s="424" t="str">
        <f>IF(_tag_month_day!C262="","",_tag_month_day!C262)</f>
        <v/>
      </c>
      <c r="Q272" s="424" t="str">
        <f>IF(_tag_month_day!D262="","",_tag_month_day!D262)</f>
        <v/>
      </c>
      <c r="R272" s="426" t="str">
        <f>IF(_tag_month_day!CB262="","",_tag_month_day!CB262/100)</f>
        <v/>
      </c>
      <c r="S272" s="427" t="str">
        <f>IF(_tag_month_day!E262="","",_tag_month_day!E262)</f>
        <v/>
      </c>
      <c r="T272" s="427" t="str">
        <f>IF(_tag_month_day!F262="","",_tag_month_day!F262)</f>
        <v/>
      </c>
      <c r="U272" s="428" t="e">
        <f>S272+T272</f>
        <v>#VALUE!</v>
      </c>
      <c r="V272" s="429" t="e">
        <f>U272/AJ272</f>
        <v>#VALUE!</v>
      </c>
      <c r="W272" s="430" t="str">
        <f>IF(_jhy_month_day!A262="","",_jhy_month_day!A262)</f>
        <v/>
      </c>
      <c r="X272" s="431" t="str">
        <f>IF(_jhy_month_day!B262="","",_jhy_month_day!B262/100)</f>
        <v/>
      </c>
      <c r="Y272" s="431" t="str">
        <f>IF(_jhy_month_day!C262="","",_jhy_month_day!C262/100)</f>
        <v/>
      </c>
      <c r="Z272" s="432">
        <f>Z268+1</f>
        <v>66</v>
      </c>
      <c r="AA272" s="433" t="str">
        <f>IF(_tag_month_day!G262="","",_tag_month_day!G262/100)</f>
        <v/>
      </c>
      <c r="AB272" s="433" t="str">
        <f>IF(_tag_month_day!H262="","",_tag_month_day!H262/100)</f>
        <v/>
      </c>
      <c r="AC272" s="434">
        <f>IF(X272="",AC271,BK272*($AV271*X272+$AW271*FD271+$AX271*FI271+$AY271*FN271+$AZ271*FS271+$BA271*FX271+$BG271*GE271)/(AV271*Y272+AX271*FK271+AW271*FF271+AY271*FP271+AZ271*FU271+BA271*FZ271+BG271*GG271+BB271*GK271+BC271*GN271+BD271*GP271))</f>
        <v>1.59963432013121</v>
      </c>
      <c r="AD272" s="435" t="str">
        <f>IF(AC272=AC271,"",AC272-AC271)</f>
        <v/>
      </c>
      <c r="AE272" s="436" t="str">
        <f>IF(1-AF272=0,"",(1-AF272))</f>
        <v/>
      </c>
      <c r="AF272" s="437">
        <v>1</v>
      </c>
      <c r="AG272" s="10" t="str">
        <f>AG271</f>
        <v>8B4</v>
      </c>
      <c r="AH272" s="438" t="str">
        <f>AH271</f>
        <v/>
      </c>
      <c r="AI272" s="424" t="e">
        <f>IF(ROUND(AJ272-AJ271,1)=0,"",AJ272-AJ271)</f>
        <v>#VALUE!</v>
      </c>
      <c r="AJ272" s="10" t="str">
        <f>IF(_tag_month_day!I262="","",_tag_month_day!I262)</f>
        <v/>
      </c>
      <c r="AK272" s="440"/>
      <c r="AL272" s="440"/>
      <c r="AM272" s="440"/>
      <c r="AN272" s="441">
        <f>AN271</f>
        <v>2</v>
      </c>
      <c r="AO272" s="441">
        <f>AO271</f>
        <v>8</v>
      </c>
      <c r="AP272" s="442" t="e">
        <f>(IF(AN272=0,AS271,AS271*(1+AO272/AN272)/(AR272+AO272/AN272)))+AT272</f>
        <v>#VALUE!</v>
      </c>
      <c r="AQ272" s="443" t="str">
        <f>IF(_tag_month_day!J262="","",_tag_month_day!J262/100)</f>
        <v/>
      </c>
      <c r="AR272" s="444">
        <f>AR271</f>
        <v>1.3</v>
      </c>
      <c r="AS272" s="445" t="e">
        <f>AQ272*(AN272*AR272+AO272)/(AN272+AO272)</f>
        <v>#VALUE!</v>
      </c>
      <c r="AT272" s="445" t="e">
        <f>(SUM(BE272:BF272)-SUM(BE271:BF271))*0.05</f>
        <v>#VALUE!</v>
      </c>
      <c r="AU272" s="446" t="str">
        <f>IF(_tag_month_day!CC262="","",IF(_tag_month_day!CC262&gt;0,_tag_month_day!CD262,_tag_month_day!CE262))</f>
        <v/>
      </c>
      <c r="AV272" s="447" t="str">
        <f>IF(_tag_month_day!L262="","",_tag_month_day!L262/100)</f>
        <v/>
      </c>
      <c r="AW272" s="431">
        <f>AW271</f>
        <v>0</v>
      </c>
      <c r="AX272" s="431">
        <f>AX271</f>
        <v>0</v>
      </c>
      <c r="AY272" s="431" t="str">
        <f>IF(_tag_month_day!M262="","",_tag_month_day!M262/100)</f>
        <v/>
      </c>
      <c r="AZ272" s="431" t="str">
        <f>IF(_tag_month_day!N262="","",_tag_month_day!N262/100)</f>
        <v/>
      </c>
      <c r="BA272" s="431" t="str">
        <f>IF(_tag_month_day!O262="","",_tag_month_day!O262/100)</f>
        <v/>
      </c>
      <c r="BB272" s="448" t="str">
        <f>IF(_tag_month_day!P262="","",_tag_month_day!P262/100)</f>
        <v/>
      </c>
      <c r="BC272" s="448">
        <f>BC271</f>
        <v>0</v>
      </c>
      <c r="BD272" s="448" t="str">
        <f>IF(_tag_month_day!Q262="","",_tag_month_day!Q262/100)</f>
        <v/>
      </c>
      <c r="BE272" s="449" t="str">
        <f>IF(_tag_month_day!R262="","",_tag_month_day!R262/100)</f>
        <v/>
      </c>
      <c r="BF272" s="388" t="e">
        <f>(AU272*(100+BE272*100))/(AJ272-AU272)/100</f>
        <v>#VALUE!</v>
      </c>
      <c r="BG272" s="450" t="e">
        <f>BE272+BF272</f>
        <v>#VALUE!</v>
      </c>
      <c r="BH272" s="451" t="e">
        <f>SUM(AV272:BF272)</f>
        <v>#VALUE!</v>
      </c>
      <c r="BI272" s="452" t="e">
        <f>IF(CX272=0,BI271,(DK272*查询!$R$5+DL272*查询!$Q$5+DM272*查询!$N$5+DN272*查询!$O$5+DO272*查询!$P$5)*AF272/CX272)</f>
        <v>#VALUE!</v>
      </c>
      <c r="BJ272" s="452" t="e">
        <f>IF(CX272=0,BJ271,(DP272*查询!$S$5+DQ272*查询!$T$5+DR272*查询!$U$5)*AF272/CX272)</f>
        <v>#VALUE!</v>
      </c>
      <c r="BK272" s="452">
        <f>BK271</f>
        <v>1</v>
      </c>
      <c r="BL272" s="453" t="e">
        <f>SUMPRODUCT((AV272:BA272)*(GS272:GX272))/((GS272:GX272)+SUM(BB272:BD272)*GY272+BG272*GZ272)</f>
        <v>#VALUE!</v>
      </c>
      <c r="BM272" s="453" t="e">
        <f>BK272*($AV272*FB272+$AW272*FD272+$AX272*FI272+$AY272*FN272+$AZ272*FS272+$BA272*FX272+$BG272*GE272)/(AV272*EY272+AX272*FK272+AW272*FF272+AY272*FP272+AZ272*FU272+BA272*FZ272+BG272*GG272+BB272*GK272+BC272*GN272+BD272*GP272)</f>
        <v>#VALUE!</v>
      </c>
      <c r="BN272" s="453" t="e">
        <f>($AV272*FC272+$AX272*FJ272+$AW272*FE272+$AY272*FO272+$AZ272*FT272+$BA272*FY272+$BG272*GF272)/($AV272*FA272+BG272*GH272+BB272*GL272+BC272*GO272+BD272*GQ272+BA272*GA272)</f>
        <v>#VALUE!</v>
      </c>
      <c r="BO272" s="454" t="e">
        <f>SUMPRODUCT(AV272:BA272*GS272:GX272)/(GS272:GX272+(BB272+BC272+BD272)*GY272+BG272)</f>
        <v>#VALUE!</v>
      </c>
      <c r="BP272" s="454" t="e">
        <f>SUMPRODUCT(AV272:BA272*GS272:GX272)/(GS272:GX272+(BB272+BC272+BD272)*GY272+BG272)</f>
        <v>#VALUE!</v>
      </c>
      <c r="BQ272" s="454" t="e">
        <f>SUMPRODUCT(AV272:BA272*GS272:GX272)/(GS272:GX272+(BB272+BC272+BD272)*GY272+BG272)</f>
        <v>#VALUE!</v>
      </c>
      <c r="BR272" s="453" t="str">
        <f>IF(_tag_month_day!T262="","",_tag_month_day!T262)</f>
        <v/>
      </c>
      <c r="BS272" s="453" t="str">
        <f>IF(_tag_month_day!U262="","",_tag_month_day!U262)</f>
        <v/>
      </c>
      <c r="BT272" s="455" t="str">
        <f>IF(CK272="","",IF((CK272&gt;=BV272-0.12)*(CK272&lt;=BV272+0.12),"合格","不合格"))</f>
        <v/>
      </c>
      <c r="BU272" s="456" t="str">
        <f>IF(_tag_month_day!V262="","",_tag_month_day!V262)</f>
        <v/>
      </c>
      <c r="BV272" s="457" t="str">
        <f>IF(_tag_month_day!W262="","",_tag_month_day!W262)</f>
        <v/>
      </c>
      <c r="BW272" s="458" t="str">
        <f>IF(_tag_month_day!X262="","",_tag_month_day!X262)</f>
        <v/>
      </c>
      <c r="BX272" s="458" t="str">
        <f>IF(_tag_month_day!Y262="","",_tag_month_day!Y262)</f>
        <v/>
      </c>
      <c r="BY272" s="459">
        <f ca="1">L272</f>
        <v>43596.958333332703</v>
      </c>
      <c r="BZ272" s="460"/>
      <c r="CA272" s="461"/>
      <c r="CB272" s="424" t="str">
        <f>IF(_tag_month_day!Z262="","",_tag_month_day!Z262)</f>
        <v/>
      </c>
      <c r="CC272" s="424" t="str">
        <f>IF(_tag_month_day!AA262="","",_tag_month_day!AA262)</f>
        <v/>
      </c>
      <c r="CD272" s="424" t="str">
        <f>IF(_tag_month_day!AB262="","",_tag_month_day!AB262)</f>
        <v/>
      </c>
      <c r="CE272" s="424" t="str">
        <f>IF(_tag_month_day!AC262="","",_tag_month_day!AC262)</f>
        <v/>
      </c>
      <c r="CF272" s="424" t="str">
        <f>IF(_tag_month_day!AD262="","",_tag_month_day!AD262)</f>
        <v/>
      </c>
      <c r="CG272" s="424" t="str">
        <f>IF(_tag_month_day!AE262="","",_tag_month_day!AE262)</f>
        <v/>
      </c>
      <c r="CH272" s="424" t="str">
        <f>IF(_tag_month_day!AF262="","",_tag_month_day!AF262)</f>
        <v/>
      </c>
      <c r="CI272" s="424" t="str">
        <f>IF(_tag_month_day!AG262="","",_tag_month_day!AG262)</f>
        <v/>
      </c>
      <c r="CJ272" s="424" t="str">
        <f>IF(_tag_month_day!AH262="","",_tag_month_day!AH262)</f>
        <v/>
      </c>
      <c r="CK272" s="424" t="str">
        <f>IF(_tag_month_day!AI262="","",_tag_month_day!AI262)</f>
        <v/>
      </c>
      <c r="CL272" s="4" t="str">
        <f>IF(_tag_month_day!AJ262="","",_tag_month_day!AJ262)</f>
        <v/>
      </c>
      <c r="CM272" s="4" t="str">
        <f>IF(_tag_month_day!AK262="","",_tag_month_day!AK262)</f>
        <v/>
      </c>
      <c r="CN272" s="4" t="str">
        <f>IF(_tag_month_day!AL262="","",_tag_month_day!AL262)</f>
        <v/>
      </c>
      <c r="CO272" s="4" t="str">
        <f>IF(_tag_month_day!AM262="","",_tag_month_day!AM262)</f>
        <v/>
      </c>
      <c r="CP272" s="4" t="str">
        <f>IF(_tag_month_day!AN262="","",_tag_month_day!AN262)</f>
        <v/>
      </c>
      <c r="CQ272" s="4" t="str">
        <f>IF(_tag_month_day!AO262="","",_tag_month_day!AO262)</f>
        <v/>
      </c>
      <c r="CR272" s="462" t="str">
        <f>IF(_tag_month_day!AP262="","",_tag_month_day!AP262)</f>
        <v/>
      </c>
      <c r="CS272" s="463" t="str">
        <f>IF(_tag_month_day!AQ262="","",_tag_month_day!AQ262)</f>
        <v/>
      </c>
      <c r="CT272" s="4" t="str">
        <f>IF(_tag_month_day!AR262="","",_tag_month_day!AR262)</f>
        <v/>
      </c>
      <c r="CU272" s="464" t="e">
        <f>DU272/AJ272</f>
        <v>#VALUE!</v>
      </c>
      <c r="CV272" s="451" t="e">
        <f>BG272/BH272</f>
        <v>#VALUE!</v>
      </c>
      <c r="CW272" s="465" t="e">
        <f>AJ272*(1-CV272)*CU272*AF272</f>
        <v>#VALUE!</v>
      </c>
      <c r="CX272" s="465" t="e">
        <f>CW272*94%</f>
        <v>#VALUE!</v>
      </c>
      <c r="CY272" s="466" t="e">
        <f>IF(CX272=0,0,DS272/(DS272+CX272))</f>
        <v>#VALUE!</v>
      </c>
      <c r="CZ272" s="465" t="e">
        <f>$AJ272*EF272</f>
        <v>#VALUE!</v>
      </c>
      <c r="DA272" s="465" t="e">
        <f>$AJ272*EG272</f>
        <v>#VALUE!</v>
      </c>
      <c r="DB272" s="465" t="e">
        <f>$AJ272*EH272</f>
        <v>#VALUE!</v>
      </c>
      <c r="DC272" s="465" t="e">
        <f>$AJ272*EI272</f>
        <v>#VALUE!</v>
      </c>
      <c r="DD272" s="465" t="e">
        <f>$AJ272*EJ272</f>
        <v>#VALUE!</v>
      </c>
      <c r="DE272" s="465" t="e">
        <f>$AJ272*EK272</f>
        <v>#VALUE!</v>
      </c>
      <c r="DF272" s="465" t="e">
        <f>$AJ272*EL272</f>
        <v>#VALUE!</v>
      </c>
      <c r="DG272" s="465" t="e">
        <f>$AJ272*EM272</f>
        <v>#VALUE!</v>
      </c>
      <c r="DH272" s="465" t="e">
        <f>$AJ272*EN272</f>
        <v>#VALUE!</v>
      </c>
      <c r="DI272" s="465" t="e">
        <f>$AJ272*EO272</f>
        <v>#VALUE!</v>
      </c>
      <c r="DJ272" s="465" t="e">
        <f>CZ272*(1-EP272)</f>
        <v>#VALUE!</v>
      </c>
      <c r="DK272" s="465" t="e">
        <f>DA272*(1-ER272)</f>
        <v>#VALUE!</v>
      </c>
      <c r="DL272" s="465" t="e">
        <f>DB272*(1-EQ272)</f>
        <v>#VALUE!</v>
      </c>
      <c r="DM272" s="465" t="e">
        <f>DC272*(1-ES272)</f>
        <v>#VALUE!</v>
      </c>
      <c r="DN272" s="465" t="e">
        <f>DD272*(1-ET272)</f>
        <v>#VALUE!</v>
      </c>
      <c r="DO272" s="465" t="e">
        <f>DE272</f>
        <v>#VALUE!</v>
      </c>
      <c r="DP272" s="465" t="e">
        <f>DF272*(1-EU272)</f>
        <v>#VALUE!</v>
      </c>
      <c r="DQ272" s="465" t="e">
        <f>DG272*(1-EV272)</f>
        <v>#VALUE!</v>
      </c>
      <c r="DR272" s="465" t="e">
        <f>DH272*(1-EW272)</f>
        <v>#VALUE!</v>
      </c>
      <c r="DS272" s="465" t="e">
        <f>DI272</f>
        <v>#VALUE!</v>
      </c>
      <c r="DT272" s="465" t="e">
        <f>SUM(DJ272:DS272)</f>
        <v>#VALUE!</v>
      </c>
      <c r="DU272" s="465" t="e">
        <f>(GS272:GX272)+(DP272+DQ272+DR272)*GY272+DS272</f>
        <v>#VALUE!</v>
      </c>
      <c r="DV272" s="451" t="e">
        <f>AV272/$BH272/(1-EP272)</f>
        <v>#VALUE!</v>
      </c>
      <c r="DW272" s="451" t="e">
        <f>AW272/$BH272/(1-ER272)</f>
        <v>#VALUE!</v>
      </c>
      <c r="DX272" s="451" t="e">
        <f>AX272/$BH272/(1-EQ272)</f>
        <v>#VALUE!</v>
      </c>
      <c r="DY272" s="451" t="e">
        <f>AY272/$BH272/(1-ES272)</f>
        <v>#VALUE!</v>
      </c>
      <c r="DZ272" s="451" t="e">
        <f>AZ272/$BH272/(1-ET272)</f>
        <v>#VALUE!</v>
      </c>
      <c r="EA272" s="451" t="e">
        <f>BA272/$BH272/(1-AX272)</f>
        <v>#VALUE!</v>
      </c>
      <c r="EB272" s="451" t="e">
        <f>BB272/$BH272/(1-EU272)</f>
        <v>#VALUE!</v>
      </c>
      <c r="EC272" s="451" t="e">
        <f>BC272/$BH272/(1-EV272)</f>
        <v>#VALUE!</v>
      </c>
      <c r="ED272" s="451" t="e">
        <f>BD272/$BH272/(1-EW272)</f>
        <v>#VALUE!</v>
      </c>
      <c r="EE272" s="451" t="e">
        <f>BG272/BH272</f>
        <v>#VALUE!</v>
      </c>
      <c r="EF272" s="451" t="e">
        <f>DV272/SUM($DV272:$EE272)</f>
        <v>#VALUE!</v>
      </c>
      <c r="EG272" s="451" t="e">
        <f>DW272/SUM($DV272:$EE272)</f>
        <v>#VALUE!</v>
      </c>
      <c r="EH272" s="451" t="e">
        <f>DX272/SUM($DV272:$EE272)</f>
        <v>#VALUE!</v>
      </c>
      <c r="EI272" s="451" t="e">
        <f>DY272/SUM($DV272:$EE272)</f>
        <v>#VALUE!</v>
      </c>
      <c r="EJ272" s="451" t="e">
        <f>DZ272/SUM($DV272:$EE272)</f>
        <v>#VALUE!</v>
      </c>
      <c r="EK272" s="451" t="e">
        <f>EA272/SUM($DV272:$EE272)</f>
        <v>#VALUE!</v>
      </c>
      <c r="EL272" s="451" t="e">
        <f>EB272/SUM($DV272:$EE272)</f>
        <v>#VALUE!</v>
      </c>
      <c r="EM272" s="451" t="e">
        <f>EC272/SUM($DV272:$EE272)</f>
        <v>#VALUE!</v>
      </c>
      <c r="EN272" s="451" t="e">
        <f>ED272/SUM($DV272:$EE272)</f>
        <v>#VALUE!</v>
      </c>
      <c r="EO272" s="451" t="e">
        <f>EE272/SUM($DV272:$EE272)</f>
        <v>#VALUE!</v>
      </c>
      <c r="EP272" s="450">
        <f>EP271</f>
        <v>0.080000000000000002</v>
      </c>
      <c r="EQ272" s="450">
        <f>EQ271</f>
        <v>0.014999999999999999</v>
      </c>
      <c r="ER272" s="450">
        <f>ER271</f>
        <v>0.014999999999999999</v>
      </c>
      <c r="ES272" s="450">
        <f>ES271</f>
        <v>0.014999999999999999</v>
      </c>
      <c r="ET272" s="450">
        <f>ET271</f>
        <v>0.014999999999999999</v>
      </c>
      <c r="EU272" s="450">
        <f>EU271</f>
        <v>0.089999999999999997</v>
      </c>
      <c r="EV272" s="450">
        <f>EV271</f>
        <v>0.089999999999999997</v>
      </c>
      <c r="EW272" s="450">
        <f>EW271</f>
        <v>0.089999999999999997</v>
      </c>
      <c r="EX272" s="431" t="str">
        <f>IF(_tag_month_day!AS262="","",_tag_month_day!AS262/100)</f>
        <v/>
      </c>
      <c r="EY272" s="431" t="str">
        <f>IF(_tag_month_day!AT262="","",_tag_month_day!AT262/100)</f>
        <v/>
      </c>
      <c r="EZ272" s="431" t="str">
        <f>IF(_tag_month_day!AU262="","",_tag_month_day!AU262/100)</f>
        <v/>
      </c>
      <c r="FA272" s="431" t="str">
        <f>IF(_tag_month_day!AV262="","",_tag_month_day!AV262/100)</f>
        <v/>
      </c>
      <c r="FB272" s="431" t="str">
        <f>IF(_tag_month_day!AW262="","",_tag_month_day!AW262/100)</f>
        <v/>
      </c>
      <c r="FC272" s="431" t="str">
        <f>IF(_tag_month_day!AX262="","",_tag_month_day!AX262/100)</f>
        <v/>
      </c>
      <c r="FD272" s="449" t="str">
        <f>IF(_tag_month_day!AY262="","",_tag_month_day!AY262/100)</f>
        <v/>
      </c>
      <c r="FE272" s="449" t="str">
        <f>IF(_tag_month_day!AZ262="","",_tag_month_day!AZ262/100)</f>
        <v/>
      </c>
      <c r="FF272" s="449" t="str">
        <f>IF(_tag_month_day!BA262="","",_tag_month_day!BA262/100)</f>
        <v/>
      </c>
      <c r="FG272" s="449" t="str">
        <f>IF(_tag_month_day!BB262="","",_tag_month_day!BB262/100)</f>
        <v/>
      </c>
      <c r="FH272" s="467" t="str">
        <f>IF(_tag_month_day!BC262="","",_tag_month_day!BC262/100)</f>
        <v/>
      </c>
      <c r="FI272" s="449">
        <f>FI271</f>
        <v>0.40999999999999998</v>
      </c>
      <c r="FJ272" s="449">
        <f>FJ271</f>
        <v>0.11</v>
      </c>
      <c r="FK272" s="449">
        <f>FK271</f>
        <v>0.014999999999999999</v>
      </c>
      <c r="FL272" s="449">
        <f>FL271</f>
        <v>0</v>
      </c>
      <c r="FM272" s="467">
        <f>FM271</f>
        <v>0.0001</v>
      </c>
      <c r="FN272" s="449">
        <f>FN271</f>
        <v>0.32000000000000001</v>
      </c>
      <c r="FO272" s="449">
        <f>FO271</f>
        <v>0.20000000000000001</v>
      </c>
      <c r="FP272" s="449">
        <f>FP271</f>
        <v>0.01</v>
      </c>
      <c r="FQ272" s="449">
        <f>FQ271</f>
        <v>0</v>
      </c>
      <c r="FR272" s="467">
        <f>FR271</f>
        <v>0.0001</v>
      </c>
      <c r="FS272" s="449" t="str">
        <f>IF(_tag_month_day!BD262="","",_tag_month_day!BD262/100)</f>
        <v/>
      </c>
      <c r="FT272" s="449" t="str">
        <f>IF(_tag_month_day!BE262="","",_tag_month_day!BE262/100)</f>
        <v/>
      </c>
      <c r="FU272" s="449" t="str">
        <f>IF(_tag_month_day!BF262="","",_tag_month_day!BF262/100)</f>
        <v/>
      </c>
      <c r="FV272" s="449" t="str">
        <f>IF(_tag_month_day!BG262="","",_tag_month_day!BG262/100)</f>
        <v/>
      </c>
      <c r="FW272" s="467" t="str">
        <f>IF(_tag_month_day!BH262="","",_tag_month_day!BH262/100)</f>
        <v/>
      </c>
      <c r="FX272" s="449" t="str">
        <f>IF(_tag_month_day!BI262="","",_tag_month_day!BI262/100)</f>
        <v/>
      </c>
      <c r="FY272" s="449" t="str">
        <f>IF(_tag_month_day!BJ262="","",_tag_month_day!BJ262/100)</f>
        <v/>
      </c>
      <c r="FZ272" s="468" t="str">
        <f>IF(_tag_month_day!BK262="","",_tag_month_day!BK262/100)</f>
        <v/>
      </c>
      <c r="GA272" s="449" t="str">
        <f>IF(_tag_month_day!BL262="","",_tag_month_day!BL262/100)</f>
        <v/>
      </c>
      <c r="GB272" s="467" t="str">
        <f>IF(_tag_month_day!BM262="","",_tag_month_day!BM262/100)</f>
        <v/>
      </c>
      <c r="GC272" s="431" t="str">
        <f>IF(_tag_month_day!BN262="","",_tag_month_day!BN262/100)</f>
        <v/>
      </c>
      <c r="GD272" s="431" t="str">
        <f>IF(_tag_month_day!BO262="","",_tag_month_day!BO262/100)</f>
        <v/>
      </c>
      <c r="GE272" s="431" t="str">
        <f>IF(_tag_month_day!BP262="","",_tag_month_day!BP262/100)</f>
        <v/>
      </c>
      <c r="GF272" s="431" t="str">
        <f>IF(_tag_month_day!BQ262="","",_tag_month_day!BQ262/100)</f>
        <v/>
      </c>
      <c r="GG272" s="431" t="str">
        <f>IF(_tag_month_day!BR262="","",_tag_month_day!BR262/100)</f>
        <v/>
      </c>
      <c r="GH272" s="431" t="str">
        <f>IF(_tag_month_day!BS262="","",_tag_month_day!BS262/100)</f>
        <v/>
      </c>
      <c r="GI272" s="467" t="str">
        <f>IF(_tag_month_day!BT262="","",_tag_month_day!BT262/100)</f>
        <v/>
      </c>
      <c r="GJ272" s="469" t="str">
        <f>IF(_tag_month_day!BU262="","",_tag_month_day!BU262/100)</f>
        <v/>
      </c>
      <c r="GK272" s="470">
        <f>GK271</f>
        <v>0.070000000000000007</v>
      </c>
      <c r="GL272" s="470">
        <f>GL271</f>
        <v>0.029999999999999999</v>
      </c>
      <c r="GM272" s="471" t="str">
        <f>IF(_tag_month_day!BX262="","",_tag_month_day!BX262/100)</f>
        <v/>
      </c>
      <c r="GN272" s="470">
        <f>GN271</f>
        <v>0.070000000000000007</v>
      </c>
      <c r="GO272" s="470">
        <f>GO271</f>
        <v>0.029999999999999999</v>
      </c>
      <c r="GP272" s="470">
        <f>GP271</f>
        <v>0.089999999999999997</v>
      </c>
      <c r="GQ272" s="470">
        <f>GQ271</f>
        <v>0.029999999999999999</v>
      </c>
      <c r="GR272" s="471" t="str">
        <f>IF(_tag_month_day!CA262="","",_tag_month_day!CA262/100)</f>
        <v/>
      </c>
      <c r="GS272" s="472">
        <f>GS271</f>
        <v>0.95299999999999996</v>
      </c>
      <c r="GT272" s="472">
        <f>GT271</f>
        <v>0.55000000000000004</v>
      </c>
      <c r="GU272" s="472">
        <f>GU271</f>
        <v>0.55000000000000004</v>
      </c>
      <c r="GV272" s="472">
        <f>GV271</f>
        <v>0.55000000000000004</v>
      </c>
      <c r="GW272" s="472">
        <f>GW271</f>
        <v>0.5</v>
      </c>
      <c r="GX272" s="472">
        <f>GX271</f>
        <v>0.93500000000000005</v>
      </c>
      <c r="GY272" s="472">
        <f>GY271</f>
        <v>0.14999999999999999</v>
      </c>
      <c r="GZ272" s="472">
        <f>GZ271</f>
        <v>1</v>
      </c>
      <c r="HA272" s="474">
        <f>HA271</f>
        <v>0.047</v>
      </c>
      <c r="HB272" s="474">
        <f>HB271</f>
        <v>0.45000000000000001</v>
      </c>
      <c r="HC272" s="474">
        <f>HC271</f>
        <v>0.45000000000000001</v>
      </c>
      <c r="HD272" s="474">
        <f>HD271</f>
        <v>0.45000000000000001</v>
      </c>
      <c r="HE272" s="474">
        <f>HE271</f>
        <v>0.5</v>
      </c>
      <c r="HF272" s="474">
        <f>HF271</f>
        <v>0.065000000000000002</v>
      </c>
      <c r="HG272" s="474">
        <f>HG271</f>
        <v>0.84999999999999998</v>
      </c>
      <c r="HH272" s="474">
        <f>HH271</f>
        <v>0</v>
      </c>
      <c r="HI272" s="10">
        <f>IF(BZ272&lt;&gt;"",CK272-BV272,0)</f>
        <v>0</v>
      </c>
      <c r="HJ272" s="10" t="e">
        <f>IF(AJ272&gt;0,AH272-AJ272,0)</f>
        <v>#VALUE!</v>
      </c>
      <c r="HK272" s="466">
        <f>HK271</f>
        <v>0.84999999999999998</v>
      </c>
      <c r="HL272" s="424">
        <f>HL271</f>
        <v>550000</v>
      </c>
      <c r="HM272" s="424">
        <f>HM271</f>
        <v>480000</v>
      </c>
      <c r="HN272" s="465" t="e">
        <f>(DJ272*EZ272+DK272*FH272+DL272*FM272+DM272*FR272+DN272*FW272+DO272*GB272+DS272*GI272+DP272*GM272+DR272*GR272)*1000*2</f>
        <v>#VALUE!</v>
      </c>
      <c r="HO272" s="465" t="e">
        <f>HN272*HK272*$HO$2/HL272*1000000</f>
        <v>#VALUE!</v>
      </c>
      <c r="HP272" s="465" t="e">
        <f>HN272*HK272*$HP$2/HM272*1000000</f>
        <v>#VALUE!</v>
      </c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</row>
    <row customFormat="1" r="273" s="0">
      <c r="A273" s="420">
        <v>262</v>
      </c>
      <c r="B273" s="421">
        <f ca="1">IF(D273=D272,B272,IF(D273="夜班",B272+1,B272))</f>
        <v>43596</v>
      </c>
      <c r="C273" s="422">
        <f>C272</f>
        <v>0.041666666666666699</v>
      </c>
      <c r="D273" s="10" t="str">
        <f ca="1">IF(HOUR(G273)&lt;8,"夜班",IF(HOUR(G273)&lt;16,"白班",IF(HOUR(G273)&lt;24,"中班",0)))</f>
        <v>中班</v>
      </c>
      <c r="E273" s="10" t="e">
        <f ca="1">IF(F273=1,"甲",IF(F273=2,"乙",IF(F273=3,"丙",IF(F273=4,"丁",""))))</f>
        <v>#REF!</v>
      </c>
      <c r="F273" s="10" t="e">
        <f ca="1">SUMPRODUCT((成本日报!$A$3:$A$95=计划!B273)*(成本日报!$B$3:$B$95=计划!$D273),成本日报!$C$3:$C$95)</f>
        <v>#REF!</v>
      </c>
      <c r="G273" s="423">
        <f ca="1">G272+C272</f>
        <v>43596.874999999367</v>
      </c>
      <c r="H273" s="423">
        <f ca="1">$G273+$C273/60*10+$C273*0</f>
        <v>43596.881944443812</v>
      </c>
      <c r="I273" s="423">
        <f ca="1">$G273+$C273/60*18+$C273*0</f>
        <v>43596.887499999364</v>
      </c>
      <c r="J273" s="423">
        <f ca="1">$G273+$C273/60*0+$C273*1</f>
        <v>43596.916666666031</v>
      </c>
      <c r="K273" s="423">
        <f ca="1">$G273+$C273/60*30+$C273*2</f>
        <v>43596.979166666039</v>
      </c>
      <c r="L273" s="423">
        <f ca="1">$G273+$C273/60*0+$C273*3</f>
        <v>43596.999999999367</v>
      </c>
      <c r="M273" s="424" t="str">
        <f>IF(_tag_month_day!A263="","",_tag_month_day!A263)</f>
        <v/>
      </c>
      <c r="N273" s="424" t="str">
        <f>IF(_tag_month_day!B263="","",_tag_month_day!B263)</f>
        <v/>
      </c>
      <c r="O273" s="425" t="e">
        <f>IF(M273+N273=0,"",M273+N273)</f>
        <v>#VALUE!</v>
      </c>
      <c r="P273" s="424" t="str">
        <f>IF(_tag_month_day!C263="","",_tag_month_day!C263)</f>
        <v/>
      </c>
      <c r="Q273" s="424" t="str">
        <f>IF(_tag_month_day!D263="","",_tag_month_day!D263)</f>
        <v/>
      </c>
      <c r="R273" s="426" t="str">
        <f>IF(_tag_month_day!CB263="","",_tag_month_day!CB263/100)</f>
        <v/>
      </c>
      <c r="S273" s="427" t="str">
        <f>IF(_tag_month_day!E263="","",_tag_month_day!E263)</f>
        <v/>
      </c>
      <c r="T273" s="427" t="str">
        <f>IF(_tag_month_day!F263="","",_tag_month_day!F263)</f>
        <v/>
      </c>
      <c r="U273" s="428" t="e">
        <f>S273+T273</f>
        <v>#VALUE!</v>
      </c>
      <c r="V273" s="429" t="e">
        <f>U273/AJ273</f>
        <v>#VALUE!</v>
      </c>
      <c r="W273" s="430" t="str">
        <f>IF(_jhy_month_day!A263="","",_jhy_month_day!A263)</f>
        <v/>
      </c>
      <c r="X273" s="431" t="str">
        <f>IF(_jhy_month_day!B263="","",_jhy_month_day!B263/100)</f>
        <v/>
      </c>
      <c r="Y273" s="431" t="str">
        <f>IF(_jhy_month_day!C263="","",_jhy_month_day!C263/100)</f>
        <v/>
      </c>
      <c r="Z273" s="432">
        <f>Z269+1</f>
        <v>66</v>
      </c>
      <c r="AA273" s="433" t="str">
        <f>IF(_tag_month_day!G263="","",_tag_month_day!G263/100)</f>
        <v/>
      </c>
      <c r="AB273" s="433" t="str">
        <f>IF(_tag_month_day!H263="","",_tag_month_day!H263/100)</f>
        <v/>
      </c>
      <c r="AC273" s="434">
        <f>IF(X273="",AC272,BK273*($AV272*X273+$AW272*FD272+$AX272*FI272+$AY272*FN272+$AZ272*FS272+$BA272*FX272+$BG272*GE272)/(AV272*Y273+AX272*FK272+AW272*FF272+AY272*FP272+AZ272*FU272+BA272*FZ272+BG272*GG272+BB272*GK272+BC272*GN272+BD272*GP272))</f>
        <v>1.59963432013121</v>
      </c>
      <c r="AD273" s="435" t="str">
        <f>IF(AC273=AC272,"",AC273-AC272)</f>
        <v/>
      </c>
      <c r="AE273" s="436" t="str">
        <f>IF(1-AF273=0,"",(1-AF273))</f>
        <v/>
      </c>
      <c r="AF273" s="437">
        <v>1</v>
      </c>
      <c r="AG273" s="10" t="str">
        <f>AG272</f>
        <v>8B4</v>
      </c>
      <c r="AH273" s="438" t="str">
        <f>AH272</f>
        <v/>
      </c>
      <c r="AI273" s="424" t="e">
        <f>IF(ROUND(AJ273-AJ272,1)=0,"",AJ273-AJ272)</f>
        <v>#VALUE!</v>
      </c>
      <c r="AJ273" s="10" t="str">
        <f>IF(_tag_month_day!I263="","",_tag_month_day!I263)</f>
        <v/>
      </c>
      <c r="AK273" s="440" t="s">
        <v>457</v>
      </c>
      <c r="AL273" s="440" t="s">
        <v>476</v>
      </c>
      <c r="AM273" s="440" t="s">
        <v>443</v>
      </c>
      <c r="AN273" s="441">
        <f>AN272</f>
        <v>2</v>
      </c>
      <c r="AO273" s="441">
        <f>AO272</f>
        <v>8</v>
      </c>
      <c r="AP273" s="442" t="e">
        <f>(IF(AN273=0,AS272,AS272*(1+AO273/AN273)/(AR273+AO273/AN273)))+AT273</f>
        <v>#VALUE!</v>
      </c>
      <c r="AQ273" s="443" t="str">
        <f>IF(_tag_month_day!J263="","",_tag_month_day!J263/100)</f>
        <v/>
      </c>
      <c r="AR273" s="444">
        <f>AR272</f>
        <v>1.3</v>
      </c>
      <c r="AS273" s="445" t="e">
        <f>AQ273*(AN273*AR273+AO273)/(AN273+AO273)</f>
        <v>#VALUE!</v>
      </c>
      <c r="AT273" s="445" t="e">
        <f>(SUM(BE273:BF273)-SUM(BE272:BF272))*0.05</f>
        <v>#VALUE!</v>
      </c>
      <c r="AU273" s="446" t="str">
        <f>IF(_tag_month_day!CC263="","",IF(_tag_month_day!CC263&gt;0,_tag_month_day!CD263,_tag_month_day!CE263))</f>
        <v/>
      </c>
      <c r="AV273" s="447" t="str">
        <f>IF(_tag_month_day!L263="","",_tag_month_day!L263/100)</f>
        <v/>
      </c>
      <c r="AW273" s="431">
        <f>AW272</f>
        <v>0</v>
      </c>
      <c r="AX273" s="431">
        <f>AX272</f>
        <v>0</v>
      </c>
      <c r="AY273" s="431" t="str">
        <f>IF(_tag_month_day!M263="","",_tag_month_day!M263/100)</f>
        <v/>
      </c>
      <c r="AZ273" s="431" t="str">
        <f>IF(_tag_month_day!N263="","",_tag_month_day!N263/100)</f>
        <v/>
      </c>
      <c r="BA273" s="431" t="str">
        <f>IF(_tag_month_day!O263="","",_tag_month_day!O263/100)</f>
        <v/>
      </c>
      <c r="BB273" s="448" t="str">
        <f>IF(_tag_month_day!P263="","",_tag_month_day!P263/100)</f>
        <v/>
      </c>
      <c r="BC273" s="448">
        <f>BC272</f>
        <v>0</v>
      </c>
      <c r="BD273" s="448" t="str">
        <f>IF(_tag_month_day!Q263="","",_tag_month_day!Q263/100)</f>
        <v/>
      </c>
      <c r="BE273" s="449" t="str">
        <f>IF(_tag_month_day!R263="","",_tag_month_day!R263/100)</f>
        <v/>
      </c>
      <c r="BF273" s="388" t="e">
        <f>(AU273*(100+BE273*100))/(AJ273-AU273)/100</f>
        <v>#VALUE!</v>
      </c>
      <c r="BG273" s="450" t="e">
        <f>BE273+BF273</f>
        <v>#VALUE!</v>
      </c>
      <c r="BH273" s="451" t="e">
        <f>SUM(AV273:BF273)</f>
        <v>#VALUE!</v>
      </c>
      <c r="BI273" s="452" t="e">
        <f>IF(CX273=0,BI272,(DK273*查询!$R$5+DL273*查询!$Q$5+DM273*查询!$N$5+DN273*查询!$O$5+DO273*查询!$P$5)*AF273/CX273)</f>
        <v>#VALUE!</v>
      </c>
      <c r="BJ273" s="452" t="e">
        <f>IF(CX273=0,BJ272,(DP273*查询!$S$5+DQ273*查询!$T$5+DR273*查询!$U$5)*AF273/CX273)</f>
        <v>#VALUE!</v>
      </c>
      <c r="BK273" s="452">
        <f>BK272</f>
        <v>1</v>
      </c>
      <c r="BL273" s="453" t="e">
        <f>SUMPRODUCT((AV273:BA273)*(GS273:GX273))/((GS273:GX273)+SUM(BB273:BD273)*GY273+BG273*GZ273)</f>
        <v>#VALUE!</v>
      </c>
      <c r="BM273" s="453" t="e">
        <f>BK273*($AV273*FB273+$AW273*FD273+$AX273*FI273+$AY273*FN273+$AZ273*FS273+$BA273*FX273+$BG273*GE273)/(AV273*EY273+AX273*FK273+AW273*FF273+AY273*FP273+AZ273*FU273+BA273*FZ273+BG273*GG273+BB273*GK273+BC273*GN273+BD273*GP273)</f>
        <v>#VALUE!</v>
      </c>
      <c r="BN273" s="453" t="e">
        <f>($AV273*FC273+$AX273*FJ273+$AW273*FE273+$AY273*FO273+$AZ273*FT273+$BA273*FY273+$BG273*GF273)/($AV273*FA273+BG273*GH273+BB273*GL273+BC273*GO273+BD273*GQ273+BA273*GA273)</f>
        <v>#VALUE!</v>
      </c>
      <c r="BO273" s="454" t="e">
        <f>SUMPRODUCT(AV273:BA273*GS273:GX273)/(GS273:GX273+(BB273+BC273+BD273)*GY273+BG273)</f>
        <v>#VALUE!</v>
      </c>
      <c r="BP273" s="454" t="e">
        <f>SUMPRODUCT(AV273:BA273*GS273:GX273)/(GS273:GX273+(BB273+BC273+BD273)*GY273+BG273)</f>
        <v>#VALUE!</v>
      </c>
      <c r="BQ273" s="454" t="e">
        <f>SUMPRODUCT(AV273:BA273*GS273:GX273)/(GS273:GX273+(BB273+BC273+BD273)*GY273+BG273)</f>
        <v>#VALUE!</v>
      </c>
      <c r="BR273" s="453" t="str">
        <f>IF(_tag_month_day!T263="","",_tag_month_day!T263)</f>
        <v/>
      </c>
      <c r="BS273" s="453" t="str">
        <f>IF(_tag_month_day!U263="","",_tag_month_day!U263)</f>
        <v/>
      </c>
      <c r="BT273" s="455" t="str">
        <f>IF(CK273="","",IF((CK273&gt;=BV273-0.12)*(CK273&lt;=BV273+0.12),"合格","不合格"))</f>
        <v/>
      </c>
      <c r="BU273" s="456" t="str">
        <f>IF(_tag_month_day!V263="","",_tag_month_day!V263)</f>
        <v/>
      </c>
      <c r="BV273" s="457" t="str">
        <f>IF(_tag_month_day!W263="","",_tag_month_day!W263)</f>
        <v/>
      </c>
      <c r="BW273" s="458" t="str">
        <f>IF(_tag_month_day!X263="","",_tag_month_day!X263)</f>
        <v/>
      </c>
      <c r="BX273" s="458" t="str">
        <f>IF(_tag_month_day!Y263="","",_tag_month_day!Y263)</f>
        <v/>
      </c>
      <c r="BY273" s="459">
        <f ca="1">L273</f>
        <v>43596.999999999367</v>
      </c>
      <c r="BZ273" s="460" t="s">
        <v>429</v>
      </c>
      <c r="CA273" s="461">
        <v>0.024305555555555601</v>
      </c>
      <c r="CB273" s="424" t="str">
        <f>IF(_tag_month_day!Z263="","",_tag_month_day!Z263)</f>
        <v/>
      </c>
      <c r="CC273" s="424" t="str">
        <f>IF(_tag_month_day!AA263="","",_tag_month_day!AA263)</f>
        <v/>
      </c>
      <c r="CD273" s="424" t="str">
        <f>IF(_tag_month_day!AB263="","",_tag_month_day!AB263)</f>
        <v/>
      </c>
      <c r="CE273" s="424" t="str">
        <f>IF(_tag_month_day!AC263="","",_tag_month_day!AC263)</f>
        <v/>
      </c>
      <c r="CF273" s="424" t="str">
        <f>IF(_tag_month_day!AD263="","",_tag_month_day!AD263)</f>
        <v/>
      </c>
      <c r="CG273" s="424" t="str">
        <f>IF(_tag_month_day!AE263="","",_tag_month_day!AE263)</f>
        <v/>
      </c>
      <c r="CH273" s="424" t="str">
        <f>IF(_tag_month_day!AF263="","",_tag_month_day!AF263)</f>
        <v/>
      </c>
      <c r="CI273" s="424" t="str">
        <f>IF(_tag_month_day!AG263="","",_tag_month_day!AG263)</f>
        <v/>
      </c>
      <c r="CJ273" s="424" t="str">
        <f>IF(_tag_month_day!AH263="","",_tag_month_day!AH263)</f>
        <v/>
      </c>
      <c r="CK273" s="424" t="str">
        <f>IF(_tag_month_day!AI263="","",_tag_month_day!AI263)</f>
        <v/>
      </c>
      <c r="CL273" s="4" t="str">
        <f>IF(_tag_month_day!AJ263="","",_tag_month_day!AJ263)</f>
        <v/>
      </c>
      <c r="CM273" s="4" t="str">
        <f>IF(_tag_month_day!AK263="","",_tag_month_day!AK263)</f>
        <v/>
      </c>
      <c r="CN273" s="4" t="str">
        <f>IF(_tag_month_day!AL263="","",_tag_month_day!AL263)</f>
        <v/>
      </c>
      <c r="CO273" s="4" t="str">
        <f>IF(_tag_month_day!AM263="","",_tag_month_day!AM263)</f>
        <v/>
      </c>
      <c r="CP273" s="4" t="str">
        <f>IF(_tag_month_day!AN263="","",_tag_month_day!AN263)</f>
        <v/>
      </c>
      <c r="CQ273" s="4" t="str">
        <f>IF(_tag_month_day!AO263="","",_tag_month_day!AO263)</f>
        <v/>
      </c>
      <c r="CR273" s="462" t="str">
        <f>IF(_tag_month_day!AP263="","",_tag_month_day!AP263)</f>
        <v/>
      </c>
      <c r="CS273" s="463" t="str">
        <f>IF(_tag_month_day!AQ263="","",_tag_month_day!AQ263)</f>
        <v/>
      </c>
      <c r="CT273" s="4" t="str">
        <f>IF(_tag_month_day!AR263="","",_tag_month_day!AR263)</f>
        <v/>
      </c>
      <c r="CU273" s="464" t="e">
        <f>DU273/AJ273</f>
        <v>#VALUE!</v>
      </c>
      <c r="CV273" s="451" t="e">
        <f>BG273/BH273</f>
        <v>#VALUE!</v>
      </c>
      <c r="CW273" s="465" t="e">
        <f>AJ273*(1-CV273)*CU273*AF273</f>
        <v>#VALUE!</v>
      </c>
      <c r="CX273" s="465" t="e">
        <f>CW273*94%</f>
        <v>#VALUE!</v>
      </c>
      <c r="CY273" s="466" t="e">
        <f>IF(CX273=0,0,DS273/(DS273+CX273))</f>
        <v>#VALUE!</v>
      </c>
      <c r="CZ273" s="465" t="e">
        <f>$AJ273*EF273</f>
        <v>#VALUE!</v>
      </c>
      <c r="DA273" s="465" t="e">
        <f>$AJ273*EG273</f>
        <v>#VALUE!</v>
      </c>
      <c r="DB273" s="465" t="e">
        <f>$AJ273*EH273</f>
        <v>#VALUE!</v>
      </c>
      <c r="DC273" s="465" t="e">
        <f>$AJ273*EI273</f>
        <v>#VALUE!</v>
      </c>
      <c r="DD273" s="465" t="e">
        <f>$AJ273*EJ273</f>
        <v>#VALUE!</v>
      </c>
      <c r="DE273" s="465" t="e">
        <f>$AJ273*EK273</f>
        <v>#VALUE!</v>
      </c>
      <c r="DF273" s="465" t="e">
        <f>$AJ273*EL273</f>
        <v>#VALUE!</v>
      </c>
      <c r="DG273" s="465" t="e">
        <f>$AJ273*EM273</f>
        <v>#VALUE!</v>
      </c>
      <c r="DH273" s="465" t="e">
        <f>$AJ273*EN273</f>
        <v>#VALUE!</v>
      </c>
      <c r="DI273" s="465" t="e">
        <f>$AJ273*EO273</f>
        <v>#VALUE!</v>
      </c>
      <c r="DJ273" s="465" t="e">
        <f>CZ273*(1-EP273)</f>
        <v>#VALUE!</v>
      </c>
      <c r="DK273" s="465" t="e">
        <f>DA273*(1-ER273)</f>
        <v>#VALUE!</v>
      </c>
      <c r="DL273" s="465" t="e">
        <f>DB273*(1-EQ273)</f>
        <v>#VALUE!</v>
      </c>
      <c r="DM273" s="465" t="e">
        <f>DC273*(1-ES273)</f>
        <v>#VALUE!</v>
      </c>
      <c r="DN273" s="465" t="e">
        <f>DD273*(1-ET273)</f>
        <v>#VALUE!</v>
      </c>
      <c r="DO273" s="465" t="e">
        <f>DE273</f>
        <v>#VALUE!</v>
      </c>
      <c r="DP273" s="465" t="e">
        <f>DF273*(1-EU273)</f>
        <v>#VALUE!</v>
      </c>
      <c r="DQ273" s="465" t="e">
        <f>DG273*(1-EV273)</f>
        <v>#VALUE!</v>
      </c>
      <c r="DR273" s="465" t="e">
        <f>DH273*(1-EW273)</f>
        <v>#VALUE!</v>
      </c>
      <c r="DS273" s="465" t="e">
        <f>DI273</f>
        <v>#VALUE!</v>
      </c>
      <c r="DT273" s="465" t="e">
        <f>SUM(DJ273:DS273)</f>
        <v>#VALUE!</v>
      </c>
      <c r="DU273" s="465" t="e">
        <f>(GS273:GX273)+(DP273+DQ273+DR273)*GY273+DS273</f>
        <v>#VALUE!</v>
      </c>
      <c r="DV273" s="451" t="e">
        <f>AV273/$BH273/(1-EP273)</f>
        <v>#VALUE!</v>
      </c>
      <c r="DW273" s="451" t="e">
        <f>AW273/$BH273/(1-ER273)</f>
        <v>#VALUE!</v>
      </c>
      <c r="DX273" s="451" t="e">
        <f>AX273/$BH273/(1-EQ273)</f>
        <v>#VALUE!</v>
      </c>
      <c r="DY273" s="451" t="e">
        <f>AY273/$BH273/(1-ES273)</f>
        <v>#VALUE!</v>
      </c>
      <c r="DZ273" s="451" t="e">
        <f>AZ273/$BH273/(1-ET273)</f>
        <v>#VALUE!</v>
      </c>
      <c r="EA273" s="451" t="e">
        <f>BA273/$BH273/(1-AX273)</f>
        <v>#VALUE!</v>
      </c>
      <c r="EB273" s="451" t="e">
        <f>BB273/$BH273/(1-EU273)</f>
        <v>#VALUE!</v>
      </c>
      <c r="EC273" s="451" t="e">
        <f>BC273/$BH273/(1-EV273)</f>
        <v>#VALUE!</v>
      </c>
      <c r="ED273" s="451" t="e">
        <f>BD273/$BH273/(1-EW273)</f>
        <v>#VALUE!</v>
      </c>
      <c r="EE273" s="451" t="e">
        <f>BG273/BH273</f>
        <v>#VALUE!</v>
      </c>
      <c r="EF273" s="451" t="e">
        <f>DV273/SUM($DV273:$EE273)</f>
        <v>#VALUE!</v>
      </c>
      <c r="EG273" s="451" t="e">
        <f>DW273/SUM($DV273:$EE273)</f>
        <v>#VALUE!</v>
      </c>
      <c r="EH273" s="451" t="e">
        <f>DX273/SUM($DV273:$EE273)</f>
        <v>#VALUE!</v>
      </c>
      <c r="EI273" s="451" t="e">
        <f>DY273/SUM($DV273:$EE273)</f>
        <v>#VALUE!</v>
      </c>
      <c r="EJ273" s="451" t="e">
        <f>DZ273/SUM($DV273:$EE273)</f>
        <v>#VALUE!</v>
      </c>
      <c r="EK273" s="451" t="e">
        <f>EA273/SUM($DV273:$EE273)</f>
        <v>#VALUE!</v>
      </c>
      <c r="EL273" s="451" t="e">
        <f>EB273/SUM($DV273:$EE273)</f>
        <v>#VALUE!</v>
      </c>
      <c r="EM273" s="451" t="e">
        <f>EC273/SUM($DV273:$EE273)</f>
        <v>#VALUE!</v>
      </c>
      <c r="EN273" s="451" t="e">
        <f>ED273/SUM($DV273:$EE273)</f>
        <v>#VALUE!</v>
      </c>
      <c r="EO273" s="451" t="e">
        <f>EE273/SUM($DV273:$EE273)</f>
        <v>#VALUE!</v>
      </c>
      <c r="EP273" s="450">
        <f>EP272</f>
        <v>0.080000000000000002</v>
      </c>
      <c r="EQ273" s="450">
        <f>EQ272</f>
        <v>0.014999999999999999</v>
      </c>
      <c r="ER273" s="450">
        <f>ER272</f>
        <v>0.014999999999999999</v>
      </c>
      <c r="ES273" s="450">
        <f>ES272</f>
        <v>0.014999999999999999</v>
      </c>
      <c r="ET273" s="450">
        <f>ET272</f>
        <v>0.014999999999999999</v>
      </c>
      <c r="EU273" s="450">
        <f>EU272</f>
        <v>0.089999999999999997</v>
      </c>
      <c r="EV273" s="450">
        <f>EV272</f>
        <v>0.089999999999999997</v>
      </c>
      <c r="EW273" s="450">
        <f>EW272</f>
        <v>0.089999999999999997</v>
      </c>
      <c r="EX273" s="431" t="str">
        <f>IF(_tag_month_day!AS263="","",_tag_month_day!AS263/100)</f>
        <v/>
      </c>
      <c r="EY273" s="431" t="str">
        <f>IF(_tag_month_day!AT263="","",_tag_month_day!AT263/100)</f>
        <v/>
      </c>
      <c r="EZ273" s="431" t="str">
        <f>IF(_tag_month_day!AU263="","",_tag_month_day!AU263/100)</f>
        <v/>
      </c>
      <c r="FA273" s="431" t="str">
        <f>IF(_tag_month_day!AV263="","",_tag_month_day!AV263/100)</f>
        <v/>
      </c>
      <c r="FB273" s="431" t="str">
        <f>IF(_tag_month_day!AW263="","",_tag_month_day!AW263/100)</f>
        <v/>
      </c>
      <c r="FC273" s="431" t="str">
        <f>IF(_tag_month_day!AX263="","",_tag_month_day!AX263/100)</f>
        <v/>
      </c>
      <c r="FD273" s="449" t="str">
        <f>IF(_tag_month_day!AY263="","",_tag_month_day!AY263/100)</f>
        <v/>
      </c>
      <c r="FE273" s="449" t="str">
        <f>IF(_tag_month_day!AZ263="","",_tag_month_day!AZ263/100)</f>
        <v/>
      </c>
      <c r="FF273" s="449" t="str">
        <f>IF(_tag_month_day!BA263="","",_tag_month_day!BA263/100)</f>
        <v/>
      </c>
      <c r="FG273" s="449" t="str">
        <f>IF(_tag_month_day!BB263="","",_tag_month_day!BB263/100)</f>
        <v/>
      </c>
      <c r="FH273" s="467" t="str">
        <f>IF(_tag_month_day!BC263="","",_tag_month_day!BC263/100)</f>
        <v/>
      </c>
      <c r="FI273" s="449">
        <f>FI272</f>
        <v>0.40999999999999998</v>
      </c>
      <c r="FJ273" s="449">
        <f>FJ272</f>
        <v>0.11</v>
      </c>
      <c r="FK273" s="449">
        <f>FK272</f>
        <v>0.014999999999999999</v>
      </c>
      <c r="FL273" s="449">
        <f>FL272</f>
        <v>0</v>
      </c>
      <c r="FM273" s="467">
        <f>FM272</f>
        <v>0.0001</v>
      </c>
      <c r="FN273" s="449">
        <f>FN272</f>
        <v>0.32000000000000001</v>
      </c>
      <c r="FO273" s="449">
        <f>FO272</f>
        <v>0.20000000000000001</v>
      </c>
      <c r="FP273" s="449">
        <f>FP272</f>
        <v>0.01</v>
      </c>
      <c r="FQ273" s="449">
        <f>FQ272</f>
        <v>0</v>
      </c>
      <c r="FR273" s="467">
        <f>FR272</f>
        <v>0.0001</v>
      </c>
      <c r="FS273" s="449" t="str">
        <f>IF(_tag_month_day!BD263="","",_tag_month_day!BD263/100)</f>
        <v/>
      </c>
      <c r="FT273" s="449" t="str">
        <f>IF(_tag_month_day!BE263="","",_tag_month_day!BE263/100)</f>
        <v/>
      </c>
      <c r="FU273" s="449" t="str">
        <f>IF(_tag_month_day!BF263="","",_tag_month_day!BF263/100)</f>
        <v/>
      </c>
      <c r="FV273" s="449" t="str">
        <f>IF(_tag_month_day!BG263="","",_tag_month_day!BG263/100)</f>
        <v/>
      </c>
      <c r="FW273" s="467" t="str">
        <f>IF(_tag_month_day!BH263="","",_tag_month_day!BH263/100)</f>
        <v/>
      </c>
      <c r="FX273" s="449" t="str">
        <f>IF(_tag_month_day!BI263="","",_tag_month_day!BI263/100)</f>
        <v/>
      </c>
      <c r="FY273" s="449" t="str">
        <f>IF(_tag_month_day!BJ263="","",_tag_month_day!BJ263/100)</f>
        <v/>
      </c>
      <c r="FZ273" s="468" t="str">
        <f>IF(_tag_month_day!BK263="","",_tag_month_day!BK263/100)</f>
        <v/>
      </c>
      <c r="GA273" s="449" t="str">
        <f>IF(_tag_month_day!BL263="","",_tag_month_day!BL263/100)</f>
        <v/>
      </c>
      <c r="GB273" s="467" t="str">
        <f>IF(_tag_month_day!BM263="","",_tag_month_day!BM263/100)</f>
        <v/>
      </c>
      <c r="GC273" s="431" t="str">
        <f>IF(_tag_month_day!BN263="","",_tag_month_day!BN263/100)</f>
        <v/>
      </c>
      <c r="GD273" s="431" t="str">
        <f>IF(_tag_month_day!BO263="","",_tag_month_day!BO263/100)</f>
        <v/>
      </c>
      <c r="GE273" s="431" t="str">
        <f>IF(_tag_month_day!BP263="","",_tag_month_day!BP263/100)</f>
        <v/>
      </c>
      <c r="GF273" s="431" t="str">
        <f>IF(_tag_month_day!BQ263="","",_tag_month_day!BQ263/100)</f>
        <v/>
      </c>
      <c r="GG273" s="431" t="str">
        <f>IF(_tag_month_day!BR263="","",_tag_month_day!BR263/100)</f>
        <v/>
      </c>
      <c r="GH273" s="431" t="str">
        <f>IF(_tag_month_day!BS263="","",_tag_month_day!BS263/100)</f>
        <v/>
      </c>
      <c r="GI273" s="467" t="str">
        <f>IF(_tag_month_day!BT263="","",_tag_month_day!BT263/100)</f>
        <v/>
      </c>
      <c r="GJ273" s="469" t="str">
        <f>IF(_tag_month_day!BU263="","",_tag_month_day!BU263/100)</f>
        <v/>
      </c>
      <c r="GK273" s="470">
        <f>GK272</f>
        <v>0.070000000000000007</v>
      </c>
      <c r="GL273" s="470">
        <f>GL272</f>
        <v>0.029999999999999999</v>
      </c>
      <c r="GM273" s="471" t="str">
        <f>IF(_tag_month_day!BX263="","",_tag_month_day!BX263/100)</f>
        <v/>
      </c>
      <c r="GN273" s="470">
        <f>GN272</f>
        <v>0.070000000000000007</v>
      </c>
      <c r="GO273" s="470">
        <f>GO272</f>
        <v>0.029999999999999999</v>
      </c>
      <c r="GP273" s="470">
        <f>GP272</f>
        <v>0.089999999999999997</v>
      </c>
      <c r="GQ273" s="470">
        <f>GQ272</f>
        <v>0.029999999999999999</v>
      </c>
      <c r="GR273" s="471" t="str">
        <f>IF(_tag_month_day!CA263="","",_tag_month_day!CA263/100)</f>
        <v/>
      </c>
      <c r="GS273" s="472">
        <f>GS272</f>
        <v>0.95299999999999996</v>
      </c>
      <c r="GT273" s="472">
        <f>GT272</f>
        <v>0.55000000000000004</v>
      </c>
      <c r="GU273" s="472">
        <f>GU272</f>
        <v>0.55000000000000004</v>
      </c>
      <c r="GV273" s="472">
        <f>GV272</f>
        <v>0.55000000000000004</v>
      </c>
      <c r="GW273" s="472">
        <f>GW272</f>
        <v>0.5</v>
      </c>
      <c r="GX273" s="472">
        <f>GX272</f>
        <v>0.93500000000000005</v>
      </c>
      <c r="GY273" s="472">
        <f>GY272</f>
        <v>0.14999999999999999</v>
      </c>
      <c r="GZ273" s="472">
        <f>GZ272</f>
        <v>1</v>
      </c>
      <c r="HA273" s="474">
        <f>HA272</f>
        <v>0.047</v>
      </c>
      <c r="HB273" s="474">
        <f>HB272</f>
        <v>0.45000000000000001</v>
      </c>
      <c r="HC273" s="474">
        <f>HC272</f>
        <v>0.45000000000000001</v>
      </c>
      <c r="HD273" s="474">
        <f>HD272</f>
        <v>0.45000000000000001</v>
      </c>
      <c r="HE273" s="474">
        <f>HE272</f>
        <v>0.5</v>
      </c>
      <c r="HF273" s="474">
        <f>HF272</f>
        <v>0.065000000000000002</v>
      </c>
      <c r="HG273" s="474">
        <f>HG272</f>
        <v>0.84999999999999998</v>
      </c>
      <c r="HH273" s="474">
        <f>HH272</f>
        <v>0</v>
      </c>
      <c r="HI273" s="10" t="e">
        <f>IF(BZ273&lt;&gt;"",CK273-BV273,0)</f>
        <v>#VALUE!</v>
      </c>
      <c r="HJ273" s="10" t="e">
        <f>IF(AJ273&gt;0,AH273-AJ273,0)</f>
        <v>#VALUE!</v>
      </c>
      <c r="HK273" s="466">
        <f>HK272</f>
        <v>0.84999999999999998</v>
      </c>
      <c r="HL273" s="424">
        <f>HL272</f>
        <v>550000</v>
      </c>
      <c r="HM273" s="424">
        <f>HM272</f>
        <v>480000</v>
      </c>
      <c r="HN273" s="465" t="e">
        <f>(DJ273*EZ273+DK273*FH273+DL273*FM273+DM273*FR273+DN273*FW273+DO273*GB273+DS273*GI273+DP273*GM273+DR273*GR273)*1000*2</f>
        <v>#VALUE!</v>
      </c>
      <c r="HO273" s="465" t="e">
        <f>HN273*HK273*$HO$2/HL273*1000000</f>
        <v>#VALUE!</v>
      </c>
      <c r="HP273" s="465" t="e">
        <f>HN273*HK273*$HP$2/HM273*1000000</f>
        <v>#VALUE!</v>
      </c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</row>
    <row customFormat="1" r="274" s="0">
      <c r="A274" s="420">
        <v>263</v>
      </c>
      <c r="B274" s="421">
        <f ca="1">IF(D274=D273,B273,IF(D274="夜班",B273+1,B273))</f>
        <v>43596</v>
      </c>
      <c r="C274" s="422">
        <f>C273</f>
        <v>0.041666666666666699</v>
      </c>
      <c r="D274" s="10" t="str">
        <f ca="1">IF(HOUR(G274)&lt;8,"夜班",IF(HOUR(G274)&lt;16,"白班",IF(HOUR(G274)&lt;24,"中班",0)))</f>
        <v>中班</v>
      </c>
      <c r="E274" s="10" t="e">
        <f ca="1">IF(F274=1,"甲",IF(F274=2,"乙",IF(F274=3,"丙",IF(F274=4,"丁",""))))</f>
        <v>#REF!</v>
      </c>
      <c r="F274" s="10" t="e">
        <f ca="1">SUMPRODUCT((成本日报!$A$3:$A$95=计划!B274)*(成本日报!$B$3:$B$95=计划!$D274),成本日报!$C$3:$C$95)</f>
        <v>#REF!</v>
      </c>
      <c r="G274" s="423">
        <f ca="1">G273+C273</f>
        <v>43596.916666666031</v>
      </c>
      <c r="H274" s="423">
        <f ca="1">$G274+$C274/60*10+$C274*0</f>
        <v>43596.923611110476</v>
      </c>
      <c r="I274" s="423">
        <f ca="1">$G274+$C274/60*18+$C274*0</f>
        <v>43596.929166666028</v>
      </c>
      <c r="J274" s="423">
        <f ca="1">$G274+$C274/60*0+$C274*1</f>
        <v>43596.958333332695</v>
      </c>
      <c r="K274" s="423">
        <f ca="1">$G274+$C274/60*30+$C274*2</f>
        <v>43597.020833332703</v>
      </c>
      <c r="L274" s="423">
        <f ca="1">$G274+$C274/60*0+$C274*3</f>
        <v>43597.041666666031</v>
      </c>
      <c r="M274" s="424" t="str">
        <f>IF(_tag_month_day!A264="","",_tag_month_day!A264)</f>
        <v/>
      </c>
      <c r="N274" s="424" t="str">
        <f>IF(_tag_month_day!B264="","",_tag_month_day!B264)</f>
        <v/>
      </c>
      <c r="O274" s="425" t="e">
        <f>IF(M274+N274=0,"",M274+N274)</f>
        <v>#VALUE!</v>
      </c>
      <c r="P274" s="424" t="str">
        <f>IF(_tag_month_day!C264="","",_tag_month_day!C264)</f>
        <v/>
      </c>
      <c r="Q274" s="424" t="str">
        <f>IF(_tag_month_day!D264="","",_tag_month_day!D264)</f>
        <v/>
      </c>
      <c r="R274" s="426" t="str">
        <f>IF(_tag_month_day!CB264="","",_tag_month_day!CB264/100)</f>
        <v/>
      </c>
      <c r="S274" s="427" t="str">
        <f>IF(_tag_month_day!E264="","",_tag_month_day!E264)</f>
        <v/>
      </c>
      <c r="T274" s="427" t="str">
        <f>IF(_tag_month_day!F264="","",_tag_month_day!F264)</f>
        <v/>
      </c>
      <c r="U274" s="428" t="e">
        <f>S274+T274</f>
        <v>#VALUE!</v>
      </c>
      <c r="V274" s="429" t="e">
        <f>U274/AJ274</f>
        <v>#VALUE!</v>
      </c>
      <c r="W274" s="430" t="str">
        <f>IF(_jhy_month_day!A264="","",_jhy_month_day!A264)</f>
        <v/>
      </c>
      <c r="X274" s="431" t="str">
        <f>IF(_jhy_month_day!B264="","",_jhy_month_day!B264/100)</f>
        <v/>
      </c>
      <c r="Y274" s="431" t="str">
        <f>IF(_jhy_month_day!C264="","",_jhy_month_day!C264/100)</f>
        <v/>
      </c>
      <c r="Z274" s="432">
        <f>Z270+1</f>
        <v>66</v>
      </c>
      <c r="AA274" s="433" t="str">
        <f>IF(_tag_month_day!G264="","",_tag_month_day!G264/100)</f>
        <v/>
      </c>
      <c r="AB274" s="433" t="str">
        <f>IF(_tag_month_day!H264="","",_tag_month_day!H264/100)</f>
        <v/>
      </c>
      <c r="AC274" s="434">
        <f>IF(X274="",AC273,BK274*($AV273*X274+$AW273*FD273+$AX273*FI273+$AY273*FN273+$AZ273*FS273+$BA273*FX273+$BG273*GE273)/(AV273*Y274+AX273*FK273+AW273*FF273+AY273*FP273+AZ273*FU273+BA273*FZ273+BG273*GG273+BB273*GK273+BC273*GN273+BD273*GP273))</f>
        <v>1.59963432013121</v>
      </c>
      <c r="AD274" s="435" t="str">
        <f>IF(AC274=AC273,"",AC274-AC273)</f>
        <v/>
      </c>
      <c r="AE274" s="436" t="str">
        <f>IF(1-AF274=0,"",(1-AF274))</f>
        <v/>
      </c>
      <c r="AF274" s="437">
        <v>1</v>
      </c>
      <c r="AG274" s="10" t="str">
        <f>AG273</f>
        <v>8B4</v>
      </c>
      <c r="AH274" s="438" t="str">
        <f>AH273</f>
        <v/>
      </c>
      <c r="AI274" s="424" t="e">
        <f>IF(ROUND(AJ274-AJ273,1)=0,"",AJ274-AJ273)</f>
        <v>#VALUE!</v>
      </c>
      <c r="AJ274" s="10" t="str">
        <f>IF(_tag_month_day!I264="","",_tag_month_day!I264)</f>
        <v/>
      </c>
      <c r="AK274" s="440"/>
      <c r="AL274" s="440"/>
      <c r="AM274" s="440"/>
      <c r="AN274" s="441">
        <f>AN273</f>
        <v>2</v>
      </c>
      <c r="AO274" s="441">
        <f>AO273</f>
        <v>8</v>
      </c>
      <c r="AP274" s="442" t="e">
        <f>(IF(AN274=0,AS273,AS273*(1+AO274/AN274)/(AR274+AO274/AN274)))+AT274</f>
        <v>#VALUE!</v>
      </c>
      <c r="AQ274" s="443" t="str">
        <f>IF(_tag_month_day!J264="","",_tag_month_day!J264/100)</f>
        <v/>
      </c>
      <c r="AR274" s="444">
        <f>AR273</f>
        <v>1.3</v>
      </c>
      <c r="AS274" s="445" t="e">
        <f>AQ274*(AN274*AR274+AO274)/(AN274+AO274)</f>
        <v>#VALUE!</v>
      </c>
      <c r="AT274" s="445" t="e">
        <f>(SUM(BE274:BF274)-SUM(BE273:BF273))*0.05</f>
        <v>#VALUE!</v>
      </c>
      <c r="AU274" s="446" t="str">
        <f>IF(_tag_month_day!CC264="","",IF(_tag_month_day!CC264&gt;0,_tag_month_day!CD264,_tag_month_day!CE264))</f>
        <v/>
      </c>
      <c r="AV274" s="447" t="str">
        <f>IF(_tag_month_day!L264="","",_tag_month_day!L264/100)</f>
        <v/>
      </c>
      <c r="AW274" s="431">
        <f>AW273</f>
        <v>0</v>
      </c>
      <c r="AX274" s="431">
        <f>AX273</f>
        <v>0</v>
      </c>
      <c r="AY274" s="431" t="str">
        <f>IF(_tag_month_day!M264="","",_tag_month_day!M264/100)</f>
        <v/>
      </c>
      <c r="AZ274" s="431" t="str">
        <f>IF(_tag_month_day!N264="","",_tag_month_day!N264/100)</f>
        <v/>
      </c>
      <c r="BA274" s="431" t="str">
        <f>IF(_tag_month_day!O264="","",_tag_month_day!O264/100)</f>
        <v/>
      </c>
      <c r="BB274" s="448" t="str">
        <f>IF(_tag_month_day!P264="","",_tag_month_day!P264/100)</f>
        <v/>
      </c>
      <c r="BC274" s="448">
        <f>BC273</f>
        <v>0</v>
      </c>
      <c r="BD274" s="448" t="str">
        <f>IF(_tag_month_day!Q264="","",_tag_month_day!Q264/100)</f>
        <v/>
      </c>
      <c r="BE274" s="449" t="str">
        <f>IF(_tag_month_day!R264="","",_tag_month_day!R264/100)</f>
        <v/>
      </c>
      <c r="BF274" s="388" t="e">
        <f>(AU274*(100+BE274*100))/(AJ274-AU274)/100</f>
        <v>#VALUE!</v>
      </c>
      <c r="BG274" s="450" t="e">
        <f>BE274+BF274</f>
        <v>#VALUE!</v>
      </c>
      <c r="BH274" s="451" t="e">
        <f>SUM(AV274:BF274)</f>
        <v>#VALUE!</v>
      </c>
      <c r="BI274" s="452" t="e">
        <f>IF(CX274=0,BI273,(DK274*查询!$R$5+DL274*查询!$Q$5+DM274*查询!$N$5+DN274*查询!$O$5+DO274*查询!$P$5)*AF274/CX274)</f>
        <v>#VALUE!</v>
      </c>
      <c r="BJ274" s="452" t="e">
        <f>IF(CX274=0,BJ273,(DP274*查询!$S$5+DQ274*查询!$T$5+DR274*查询!$U$5)*AF274/CX274)</f>
        <v>#VALUE!</v>
      </c>
      <c r="BK274" s="452">
        <f>BK273</f>
        <v>1</v>
      </c>
      <c r="BL274" s="453" t="e">
        <f>SUMPRODUCT((AV274:BA274)*(GS274:GX274))/((GS274:GX274)+SUM(BB274:BD274)*GY274+BG274*GZ274)</f>
        <v>#VALUE!</v>
      </c>
      <c r="BM274" s="453" t="e">
        <f>BK274*($AV274*FB274+$AW274*FD274+$AX274*FI274+$AY274*FN274+$AZ274*FS274+$BA274*FX274+$BG274*GE274)/(AV274*EY274+AX274*FK274+AW274*FF274+AY274*FP274+AZ274*FU274+BA274*FZ274+BG274*GG274+BB274*GK274+BC274*GN274+BD274*GP274)</f>
        <v>#VALUE!</v>
      </c>
      <c r="BN274" s="453" t="e">
        <f>($AV274*FC274+$AX274*FJ274+$AW274*FE274+$AY274*FO274+$AZ274*FT274+$BA274*FY274+$BG274*GF274)/($AV274*FA274+BG274*GH274+BB274*GL274+BC274*GO274+BD274*GQ274+BA274*GA274)</f>
        <v>#VALUE!</v>
      </c>
      <c r="BO274" s="454" t="e">
        <f>SUMPRODUCT(AV274:BA274*GS274:GX274)/(GS274:GX274+(BB274+BC274+BD274)*GY274+BG274)</f>
        <v>#VALUE!</v>
      </c>
      <c r="BP274" s="454" t="e">
        <f>SUMPRODUCT(AV274:BA274*GS274:GX274)/(GS274:GX274+(BB274+BC274+BD274)*GY274+BG274)</f>
        <v>#VALUE!</v>
      </c>
      <c r="BQ274" s="454" t="e">
        <f>SUMPRODUCT(AV274:BA274*GS274:GX274)/(GS274:GX274+(BB274+BC274+BD274)*GY274+BG274)</f>
        <v>#VALUE!</v>
      </c>
      <c r="BR274" s="453" t="str">
        <f>IF(_tag_month_day!T264="","",_tag_month_day!T264)</f>
        <v/>
      </c>
      <c r="BS274" s="453" t="str">
        <f>IF(_tag_month_day!U264="","",_tag_month_day!U264)</f>
        <v/>
      </c>
      <c r="BT274" s="455" t="str">
        <f>IF(CK274="","",IF((CK274&gt;=BV274-0.12)*(CK274&lt;=BV274+0.12),"合格","不合格"))</f>
        <v/>
      </c>
      <c r="BU274" s="456" t="str">
        <f>IF(_tag_month_day!V264="","",_tag_month_day!V264)</f>
        <v/>
      </c>
      <c r="BV274" s="457" t="str">
        <f>IF(_tag_month_day!W264="","",_tag_month_day!W264)</f>
        <v/>
      </c>
      <c r="BW274" s="458" t="str">
        <f>IF(_tag_month_day!X264="","",_tag_month_day!X264)</f>
        <v/>
      </c>
      <c r="BX274" s="458" t="str">
        <f>IF(_tag_month_day!Y264="","",_tag_month_day!Y264)</f>
        <v/>
      </c>
      <c r="BY274" s="459">
        <f ca="1">L274</f>
        <v>43597.041666666031</v>
      </c>
      <c r="BZ274" s="460"/>
      <c r="CA274" s="461"/>
      <c r="CB274" s="424" t="str">
        <f>IF(_tag_month_day!Z264="","",_tag_month_day!Z264)</f>
        <v/>
      </c>
      <c r="CC274" s="424" t="str">
        <f>IF(_tag_month_day!AA264="","",_tag_month_day!AA264)</f>
        <v/>
      </c>
      <c r="CD274" s="424" t="str">
        <f>IF(_tag_month_day!AB264="","",_tag_month_day!AB264)</f>
        <v/>
      </c>
      <c r="CE274" s="424" t="str">
        <f>IF(_tag_month_day!AC264="","",_tag_month_day!AC264)</f>
        <v/>
      </c>
      <c r="CF274" s="424" t="str">
        <f>IF(_tag_month_day!AD264="","",_tag_month_day!AD264)</f>
        <v/>
      </c>
      <c r="CG274" s="424" t="str">
        <f>IF(_tag_month_day!AE264="","",_tag_month_day!AE264)</f>
        <v/>
      </c>
      <c r="CH274" s="424" t="str">
        <f>IF(_tag_month_day!AF264="","",_tag_month_day!AF264)</f>
        <v/>
      </c>
      <c r="CI274" s="424" t="str">
        <f>IF(_tag_month_day!AG264="","",_tag_month_day!AG264)</f>
        <v/>
      </c>
      <c r="CJ274" s="424" t="str">
        <f>IF(_tag_month_day!AH264="","",_tag_month_day!AH264)</f>
        <v/>
      </c>
      <c r="CK274" s="424" t="str">
        <f>IF(_tag_month_day!AI264="","",_tag_month_day!AI264)</f>
        <v/>
      </c>
      <c r="CL274" s="4" t="str">
        <f>IF(_tag_month_day!AJ264="","",_tag_month_day!AJ264)</f>
        <v/>
      </c>
      <c r="CM274" s="4" t="str">
        <f>IF(_tag_month_day!AK264="","",_tag_month_day!AK264)</f>
        <v/>
      </c>
      <c r="CN274" s="4" t="str">
        <f>IF(_tag_month_day!AL264="","",_tag_month_day!AL264)</f>
        <v/>
      </c>
      <c r="CO274" s="4" t="str">
        <f>IF(_tag_month_day!AM264="","",_tag_month_day!AM264)</f>
        <v/>
      </c>
      <c r="CP274" s="4" t="str">
        <f>IF(_tag_month_day!AN264="","",_tag_month_day!AN264)</f>
        <v/>
      </c>
      <c r="CQ274" s="4" t="str">
        <f>IF(_tag_month_day!AO264="","",_tag_month_day!AO264)</f>
        <v/>
      </c>
      <c r="CR274" s="462" t="str">
        <f>IF(_tag_month_day!AP264="","",_tag_month_day!AP264)</f>
        <v/>
      </c>
      <c r="CS274" s="463" t="str">
        <f>IF(_tag_month_day!AQ264="","",_tag_month_day!AQ264)</f>
        <v/>
      </c>
      <c r="CT274" s="4" t="str">
        <f>IF(_tag_month_day!AR264="","",_tag_month_day!AR264)</f>
        <v/>
      </c>
      <c r="CU274" s="464" t="e">
        <f>DU274/AJ274</f>
        <v>#VALUE!</v>
      </c>
      <c r="CV274" s="451" t="e">
        <f>BG274/BH274</f>
        <v>#VALUE!</v>
      </c>
      <c r="CW274" s="465" t="e">
        <f>AJ274*(1-CV274)*CU274*AF274</f>
        <v>#VALUE!</v>
      </c>
      <c r="CX274" s="465" t="e">
        <f>CW274*94%</f>
        <v>#VALUE!</v>
      </c>
      <c r="CY274" s="466" t="e">
        <f>IF(CX274=0,0,DS274/(DS274+CX274))</f>
        <v>#VALUE!</v>
      </c>
      <c r="CZ274" s="465" t="e">
        <f>$AJ274*EF274</f>
        <v>#VALUE!</v>
      </c>
      <c r="DA274" s="465" t="e">
        <f>$AJ274*EG274</f>
        <v>#VALUE!</v>
      </c>
      <c r="DB274" s="465" t="e">
        <f>$AJ274*EH274</f>
        <v>#VALUE!</v>
      </c>
      <c r="DC274" s="465" t="e">
        <f>$AJ274*EI274</f>
        <v>#VALUE!</v>
      </c>
      <c r="DD274" s="465" t="e">
        <f>$AJ274*EJ274</f>
        <v>#VALUE!</v>
      </c>
      <c r="DE274" s="465" t="e">
        <f>$AJ274*EK274</f>
        <v>#VALUE!</v>
      </c>
      <c r="DF274" s="465" t="e">
        <f>$AJ274*EL274</f>
        <v>#VALUE!</v>
      </c>
      <c r="DG274" s="465" t="e">
        <f>$AJ274*EM274</f>
        <v>#VALUE!</v>
      </c>
      <c r="DH274" s="465" t="e">
        <f>$AJ274*EN274</f>
        <v>#VALUE!</v>
      </c>
      <c r="DI274" s="465" t="e">
        <f>$AJ274*EO274</f>
        <v>#VALUE!</v>
      </c>
      <c r="DJ274" s="465" t="e">
        <f>CZ274*(1-EP274)</f>
        <v>#VALUE!</v>
      </c>
      <c r="DK274" s="465" t="e">
        <f>DA274*(1-ER274)</f>
        <v>#VALUE!</v>
      </c>
      <c r="DL274" s="465" t="e">
        <f>DB274*(1-EQ274)</f>
        <v>#VALUE!</v>
      </c>
      <c r="DM274" s="465" t="e">
        <f>DC274*(1-ES274)</f>
        <v>#VALUE!</v>
      </c>
      <c r="DN274" s="465" t="e">
        <f>DD274*(1-ET274)</f>
        <v>#VALUE!</v>
      </c>
      <c r="DO274" s="465" t="e">
        <f>DE274</f>
        <v>#VALUE!</v>
      </c>
      <c r="DP274" s="465" t="e">
        <f>DF274*(1-EU274)</f>
        <v>#VALUE!</v>
      </c>
      <c r="DQ274" s="465" t="e">
        <f>DG274*(1-EV274)</f>
        <v>#VALUE!</v>
      </c>
      <c r="DR274" s="465" t="e">
        <f>DH274*(1-EW274)</f>
        <v>#VALUE!</v>
      </c>
      <c r="DS274" s="465" t="e">
        <f>DI274</f>
        <v>#VALUE!</v>
      </c>
      <c r="DT274" s="465" t="e">
        <f>SUM(DJ274:DS274)</f>
        <v>#VALUE!</v>
      </c>
      <c r="DU274" s="465" t="e">
        <f>(GS274:GX274)+(DP274+DQ274+DR274)*GY274+DS274</f>
        <v>#VALUE!</v>
      </c>
      <c r="DV274" s="451" t="e">
        <f>AV274/$BH274/(1-EP274)</f>
        <v>#VALUE!</v>
      </c>
      <c r="DW274" s="451" t="e">
        <f>AW274/$BH274/(1-ER274)</f>
        <v>#VALUE!</v>
      </c>
      <c r="DX274" s="451" t="e">
        <f>AX274/$BH274/(1-EQ274)</f>
        <v>#VALUE!</v>
      </c>
      <c r="DY274" s="451" t="e">
        <f>AY274/$BH274/(1-ES274)</f>
        <v>#VALUE!</v>
      </c>
      <c r="DZ274" s="451" t="e">
        <f>AZ274/$BH274/(1-ET274)</f>
        <v>#VALUE!</v>
      </c>
      <c r="EA274" s="451" t="e">
        <f>BA274/$BH274/(1-AX274)</f>
        <v>#VALUE!</v>
      </c>
      <c r="EB274" s="451" t="e">
        <f>BB274/$BH274/(1-EU274)</f>
        <v>#VALUE!</v>
      </c>
      <c r="EC274" s="451" t="e">
        <f>BC274/$BH274/(1-EV274)</f>
        <v>#VALUE!</v>
      </c>
      <c r="ED274" s="451" t="e">
        <f>BD274/$BH274/(1-EW274)</f>
        <v>#VALUE!</v>
      </c>
      <c r="EE274" s="451" t="e">
        <f>BG274/BH274</f>
        <v>#VALUE!</v>
      </c>
      <c r="EF274" s="451" t="e">
        <f>DV274/SUM($DV274:$EE274)</f>
        <v>#VALUE!</v>
      </c>
      <c r="EG274" s="451" t="e">
        <f>DW274/SUM($DV274:$EE274)</f>
        <v>#VALUE!</v>
      </c>
      <c r="EH274" s="451" t="e">
        <f>DX274/SUM($DV274:$EE274)</f>
        <v>#VALUE!</v>
      </c>
      <c r="EI274" s="451" t="e">
        <f>DY274/SUM($DV274:$EE274)</f>
        <v>#VALUE!</v>
      </c>
      <c r="EJ274" s="451" t="e">
        <f>DZ274/SUM($DV274:$EE274)</f>
        <v>#VALUE!</v>
      </c>
      <c r="EK274" s="451" t="e">
        <f>EA274/SUM($DV274:$EE274)</f>
        <v>#VALUE!</v>
      </c>
      <c r="EL274" s="451" t="e">
        <f>EB274/SUM($DV274:$EE274)</f>
        <v>#VALUE!</v>
      </c>
      <c r="EM274" s="451" t="e">
        <f>EC274/SUM($DV274:$EE274)</f>
        <v>#VALUE!</v>
      </c>
      <c r="EN274" s="451" t="e">
        <f>ED274/SUM($DV274:$EE274)</f>
        <v>#VALUE!</v>
      </c>
      <c r="EO274" s="451" t="e">
        <f>EE274/SUM($DV274:$EE274)</f>
        <v>#VALUE!</v>
      </c>
      <c r="EP274" s="450">
        <f>EP273</f>
        <v>0.080000000000000002</v>
      </c>
      <c r="EQ274" s="450">
        <f>EQ273</f>
        <v>0.014999999999999999</v>
      </c>
      <c r="ER274" s="450">
        <f>ER273</f>
        <v>0.014999999999999999</v>
      </c>
      <c r="ES274" s="450">
        <f>ES273</f>
        <v>0.014999999999999999</v>
      </c>
      <c r="ET274" s="450">
        <f>ET273</f>
        <v>0.014999999999999999</v>
      </c>
      <c r="EU274" s="450">
        <f>EU273</f>
        <v>0.089999999999999997</v>
      </c>
      <c r="EV274" s="450">
        <f>EV273</f>
        <v>0.089999999999999997</v>
      </c>
      <c r="EW274" s="450">
        <f>EW273</f>
        <v>0.089999999999999997</v>
      </c>
      <c r="EX274" s="431" t="str">
        <f>IF(_tag_month_day!AS264="","",_tag_month_day!AS264/100)</f>
        <v/>
      </c>
      <c r="EY274" s="431" t="str">
        <f>IF(_tag_month_day!AT264="","",_tag_month_day!AT264/100)</f>
        <v/>
      </c>
      <c r="EZ274" s="431" t="str">
        <f>IF(_tag_month_day!AU264="","",_tag_month_day!AU264/100)</f>
        <v/>
      </c>
      <c r="FA274" s="431" t="str">
        <f>IF(_tag_month_day!AV264="","",_tag_month_day!AV264/100)</f>
        <v/>
      </c>
      <c r="FB274" s="431" t="str">
        <f>IF(_tag_month_day!AW264="","",_tag_month_day!AW264/100)</f>
        <v/>
      </c>
      <c r="FC274" s="431" t="str">
        <f>IF(_tag_month_day!AX264="","",_tag_month_day!AX264/100)</f>
        <v/>
      </c>
      <c r="FD274" s="449" t="str">
        <f>IF(_tag_month_day!AY264="","",_tag_month_day!AY264/100)</f>
        <v/>
      </c>
      <c r="FE274" s="449" t="str">
        <f>IF(_tag_month_day!AZ264="","",_tag_month_day!AZ264/100)</f>
        <v/>
      </c>
      <c r="FF274" s="449" t="str">
        <f>IF(_tag_month_day!BA264="","",_tag_month_day!BA264/100)</f>
        <v/>
      </c>
      <c r="FG274" s="449" t="str">
        <f>IF(_tag_month_day!BB264="","",_tag_month_day!BB264/100)</f>
        <v/>
      </c>
      <c r="FH274" s="467" t="str">
        <f>IF(_tag_month_day!BC264="","",_tag_month_day!BC264/100)</f>
        <v/>
      </c>
      <c r="FI274" s="449">
        <f>FI273</f>
        <v>0.40999999999999998</v>
      </c>
      <c r="FJ274" s="449">
        <f>FJ273</f>
        <v>0.11</v>
      </c>
      <c r="FK274" s="449">
        <f>FK273</f>
        <v>0.014999999999999999</v>
      </c>
      <c r="FL274" s="449">
        <f>FL273</f>
        <v>0</v>
      </c>
      <c r="FM274" s="467">
        <f>FM273</f>
        <v>0.0001</v>
      </c>
      <c r="FN274" s="449">
        <f>FN273</f>
        <v>0.32000000000000001</v>
      </c>
      <c r="FO274" s="449">
        <f>FO273</f>
        <v>0.20000000000000001</v>
      </c>
      <c r="FP274" s="449">
        <f>FP273</f>
        <v>0.01</v>
      </c>
      <c r="FQ274" s="449">
        <f>FQ273</f>
        <v>0</v>
      </c>
      <c r="FR274" s="467">
        <f>FR273</f>
        <v>0.0001</v>
      </c>
      <c r="FS274" s="449" t="str">
        <f>IF(_tag_month_day!BD264="","",_tag_month_day!BD264/100)</f>
        <v/>
      </c>
      <c r="FT274" s="449" t="str">
        <f>IF(_tag_month_day!BE264="","",_tag_month_day!BE264/100)</f>
        <v/>
      </c>
      <c r="FU274" s="449" t="str">
        <f>IF(_tag_month_day!BF264="","",_tag_month_day!BF264/100)</f>
        <v/>
      </c>
      <c r="FV274" s="449" t="str">
        <f>IF(_tag_month_day!BG264="","",_tag_month_day!BG264/100)</f>
        <v/>
      </c>
      <c r="FW274" s="467" t="str">
        <f>IF(_tag_month_day!BH264="","",_tag_month_day!BH264/100)</f>
        <v/>
      </c>
      <c r="FX274" s="449" t="str">
        <f>IF(_tag_month_day!BI264="","",_tag_month_day!BI264/100)</f>
        <v/>
      </c>
      <c r="FY274" s="449" t="str">
        <f>IF(_tag_month_day!BJ264="","",_tag_month_day!BJ264/100)</f>
        <v/>
      </c>
      <c r="FZ274" s="468" t="str">
        <f>IF(_tag_month_day!BK264="","",_tag_month_day!BK264/100)</f>
        <v/>
      </c>
      <c r="GA274" s="449" t="str">
        <f>IF(_tag_month_day!BL264="","",_tag_month_day!BL264/100)</f>
        <v/>
      </c>
      <c r="GB274" s="467" t="str">
        <f>IF(_tag_month_day!BM264="","",_tag_month_day!BM264/100)</f>
        <v/>
      </c>
      <c r="GC274" s="431" t="str">
        <f>IF(_tag_month_day!BN264="","",_tag_month_day!BN264/100)</f>
        <v/>
      </c>
      <c r="GD274" s="431" t="str">
        <f>IF(_tag_month_day!BO264="","",_tag_month_day!BO264/100)</f>
        <v/>
      </c>
      <c r="GE274" s="431" t="str">
        <f>IF(_tag_month_day!BP264="","",_tag_month_day!BP264/100)</f>
        <v/>
      </c>
      <c r="GF274" s="431" t="str">
        <f>IF(_tag_month_day!BQ264="","",_tag_month_day!BQ264/100)</f>
        <v/>
      </c>
      <c r="GG274" s="431" t="str">
        <f>IF(_tag_month_day!BR264="","",_tag_month_day!BR264/100)</f>
        <v/>
      </c>
      <c r="GH274" s="431" t="str">
        <f>IF(_tag_month_day!BS264="","",_tag_month_day!BS264/100)</f>
        <v/>
      </c>
      <c r="GI274" s="467" t="str">
        <f>IF(_tag_month_day!BT264="","",_tag_month_day!BT264/100)</f>
        <v/>
      </c>
      <c r="GJ274" s="469" t="str">
        <f>IF(_tag_month_day!BU264="","",_tag_month_day!BU264/100)</f>
        <v/>
      </c>
      <c r="GK274" s="470">
        <f>GK273</f>
        <v>0.070000000000000007</v>
      </c>
      <c r="GL274" s="470">
        <f>GL273</f>
        <v>0.029999999999999999</v>
      </c>
      <c r="GM274" s="471" t="str">
        <f>IF(_tag_month_day!BX264="","",_tag_month_day!BX264/100)</f>
        <v/>
      </c>
      <c r="GN274" s="470">
        <f>GN273</f>
        <v>0.070000000000000007</v>
      </c>
      <c r="GO274" s="470">
        <f>GO273</f>
        <v>0.029999999999999999</v>
      </c>
      <c r="GP274" s="470">
        <f>GP273</f>
        <v>0.089999999999999997</v>
      </c>
      <c r="GQ274" s="470">
        <f>GQ273</f>
        <v>0.029999999999999999</v>
      </c>
      <c r="GR274" s="471" t="str">
        <f>IF(_tag_month_day!CA264="","",_tag_month_day!CA264/100)</f>
        <v/>
      </c>
      <c r="GS274" s="472">
        <f>GS273</f>
        <v>0.95299999999999996</v>
      </c>
      <c r="GT274" s="472">
        <f>GT273</f>
        <v>0.55000000000000004</v>
      </c>
      <c r="GU274" s="472">
        <f>GU273</f>
        <v>0.55000000000000004</v>
      </c>
      <c r="GV274" s="472">
        <f>GV273</f>
        <v>0.55000000000000004</v>
      </c>
      <c r="GW274" s="472">
        <f>GW273</f>
        <v>0.5</v>
      </c>
      <c r="GX274" s="472">
        <f>GX273</f>
        <v>0.93500000000000005</v>
      </c>
      <c r="GY274" s="472">
        <f>GY273</f>
        <v>0.14999999999999999</v>
      </c>
      <c r="GZ274" s="472">
        <f>GZ273</f>
        <v>1</v>
      </c>
      <c r="HA274" s="474">
        <f>HA273</f>
        <v>0.047</v>
      </c>
      <c r="HB274" s="474">
        <f>HB273</f>
        <v>0.45000000000000001</v>
      </c>
      <c r="HC274" s="474">
        <f>HC273</f>
        <v>0.45000000000000001</v>
      </c>
      <c r="HD274" s="474">
        <f>HD273</f>
        <v>0.45000000000000001</v>
      </c>
      <c r="HE274" s="474">
        <f>HE273</f>
        <v>0.5</v>
      </c>
      <c r="HF274" s="474">
        <f>HF273</f>
        <v>0.065000000000000002</v>
      </c>
      <c r="HG274" s="474">
        <f>HG273</f>
        <v>0.84999999999999998</v>
      </c>
      <c r="HH274" s="474">
        <f>HH273</f>
        <v>0</v>
      </c>
      <c r="HI274" s="10">
        <f>IF(BZ274&lt;&gt;"",CK274-BV274,0)</f>
        <v>0</v>
      </c>
      <c r="HJ274" s="10" t="e">
        <f>IF(AJ274&gt;0,AH274-AJ274,0)</f>
        <v>#VALUE!</v>
      </c>
      <c r="HK274" s="466">
        <f>HK273</f>
        <v>0.84999999999999998</v>
      </c>
      <c r="HL274" s="424">
        <f>HL273</f>
        <v>550000</v>
      </c>
      <c r="HM274" s="424">
        <f>HM273</f>
        <v>480000</v>
      </c>
      <c r="HN274" s="465" t="e">
        <f>(DJ274*EZ274+DK274*FH274+DL274*FM274+DM274*FR274+DN274*FW274+DO274*GB274+DS274*GI274+DP274*GM274+DR274*GR274)*1000*2</f>
        <v>#VALUE!</v>
      </c>
      <c r="HO274" s="465" t="e">
        <f>HN274*HK274*$HO$2/HL274*1000000</f>
        <v>#VALUE!</v>
      </c>
      <c r="HP274" s="465" t="e">
        <f>HN274*HK274*$HP$2/HM274*1000000</f>
        <v>#VALUE!</v>
      </c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</row>
    <row customFormat="1" r="275" s="0">
      <c r="A275" s="420">
        <v>264</v>
      </c>
      <c r="B275" s="421">
        <f ca="1">IF(D275=D274,B274,IF(D275="夜班",B274+1,B274))</f>
        <v>43596</v>
      </c>
      <c r="C275" s="422">
        <f>C274</f>
        <v>0.041666666666666699</v>
      </c>
      <c r="D275" s="10" t="str">
        <f ca="1">IF(HOUR(G275)&lt;8,"夜班",IF(HOUR(G275)&lt;16,"白班",IF(HOUR(G275)&lt;24,"中班",0)))</f>
        <v>中班</v>
      </c>
      <c r="E275" s="10" t="e">
        <f ca="1">IF(F275=1,"甲",IF(F275=2,"乙",IF(F275=3,"丙",IF(F275=4,"丁",""))))</f>
        <v>#REF!</v>
      </c>
      <c r="F275" s="10" t="e">
        <f ca="1">SUMPRODUCT((成本日报!$A$3:$A$95=计划!B275)*(成本日报!$B$3:$B$95=计划!$D275),成本日报!$C$3:$C$95)</f>
        <v>#REF!</v>
      </c>
      <c r="G275" s="423">
        <f ca="1">G274+C274</f>
        <v>43596.958333332695</v>
      </c>
      <c r="H275" s="423">
        <f ca="1">$G275+$C275/60*10+$C275*0</f>
        <v>43596.965277777141</v>
      </c>
      <c r="I275" s="423">
        <f ca="1">$G275+$C275/60*18+$C275*0</f>
        <v>43596.970833332693</v>
      </c>
      <c r="J275" s="423">
        <f ca="1">$G275+$C275/60*0+$C275*1</f>
        <v>43596.99999999936</v>
      </c>
      <c r="K275" s="423">
        <f ca="1">$G275+$C275/60*30+$C275*2</f>
        <v>43597.062499999367</v>
      </c>
      <c r="L275" s="423">
        <f ca="1">$G275+$C275/60*0+$C275*3</f>
        <v>43597.083333332695</v>
      </c>
      <c r="M275" s="424" t="str">
        <f>IF(_tag_month_day!A265="","",_tag_month_day!A265)</f>
        <v/>
      </c>
      <c r="N275" s="424" t="str">
        <f>IF(_tag_month_day!B265="","",_tag_month_day!B265)</f>
        <v/>
      </c>
      <c r="O275" s="425" t="e">
        <f>IF(M275+N275=0,"",M275+N275)</f>
        <v>#VALUE!</v>
      </c>
      <c r="P275" s="424" t="str">
        <f>IF(_tag_month_day!C265="","",_tag_month_day!C265)</f>
        <v/>
      </c>
      <c r="Q275" s="424" t="str">
        <f>IF(_tag_month_day!D265="","",_tag_month_day!D265)</f>
        <v/>
      </c>
      <c r="R275" s="426" t="str">
        <f>IF(_tag_month_day!CB265="","",_tag_month_day!CB265/100)</f>
        <v/>
      </c>
      <c r="S275" s="427" t="str">
        <f>IF(_tag_month_day!E265="","",_tag_month_day!E265)</f>
        <v/>
      </c>
      <c r="T275" s="427" t="str">
        <f>IF(_tag_month_day!F265="","",_tag_month_day!F265)</f>
        <v/>
      </c>
      <c r="U275" s="428" t="e">
        <f>S275+T275</f>
        <v>#VALUE!</v>
      </c>
      <c r="V275" s="429" t="e">
        <f>U275/AJ275</f>
        <v>#VALUE!</v>
      </c>
      <c r="W275" s="430" t="str">
        <f>IF(_jhy_month_day!A265="","",_jhy_month_day!A265)</f>
        <v/>
      </c>
      <c r="X275" s="431" t="str">
        <f>IF(_jhy_month_day!B265="","",_jhy_month_day!B265/100)</f>
        <v/>
      </c>
      <c r="Y275" s="431" t="str">
        <f>IF(_jhy_month_day!C265="","",_jhy_month_day!C265/100)</f>
        <v/>
      </c>
      <c r="Z275" s="432">
        <f>Z271+1</f>
        <v>66</v>
      </c>
      <c r="AA275" s="433" t="str">
        <f>IF(_tag_month_day!G265="","",_tag_month_day!G265/100)</f>
        <v/>
      </c>
      <c r="AB275" s="433" t="str">
        <f>IF(_tag_month_day!H265="","",_tag_month_day!H265/100)</f>
        <v/>
      </c>
      <c r="AC275" s="434">
        <f>IF(X275="",AC274,BK275*($AV274*X275+$AW274*FD274+$AX274*FI274+$AY274*FN274+$AZ274*FS274+$BA274*FX274+$BG274*GE274)/(AV274*Y275+AX274*FK274+AW274*FF274+AY274*FP274+AZ274*FU274+BA274*FZ274+BG274*GG274+BB274*GK274+BC274*GN274+BD274*GP274))</f>
        <v>1.59963432013121</v>
      </c>
      <c r="AD275" s="435" t="str">
        <f>IF(AC275=AC274,"",AC275-AC274)</f>
        <v/>
      </c>
      <c r="AE275" s="436" t="str">
        <f>IF(1-AF275=0,"",(1-AF275))</f>
        <v/>
      </c>
      <c r="AF275" s="437">
        <v>1</v>
      </c>
      <c r="AG275" s="10" t="str">
        <f>AG274</f>
        <v>8B4</v>
      </c>
      <c r="AH275" s="438" t="str">
        <f>AH274</f>
        <v/>
      </c>
      <c r="AI275" s="424" t="e">
        <f>IF(ROUND(AJ275-AJ274,1)=0,"",AJ275-AJ274)</f>
        <v>#VALUE!</v>
      </c>
      <c r="AJ275" s="10" t="str">
        <f>IF(_tag_month_day!I265="","",_tag_month_day!I265)</f>
        <v/>
      </c>
      <c r="AK275" s="440"/>
      <c r="AL275" s="440"/>
      <c r="AM275" s="440"/>
      <c r="AN275" s="441">
        <f>AN274</f>
        <v>2</v>
      </c>
      <c r="AO275" s="441">
        <f>AO274</f>
        <v>8</v>
      </c>
      <c r="AP275" s="442" t="e">
        <f>(IF(AN275=0,AS274,AS274*(1+AO275/AN275)/(AR275+AO275/AN275)))+AT275</f>
        <v>#VALUE!</v>
      </c>
      <c r="AQ275" s="443" t="str">
        <f>IF(_tag_month_day!J265="","",_tag_month_day!J265/100)</f>
        <v/>
      </c>
      <c r="AR275" s="444">
        <f>AR274</f>
        <v>1.3</v>
      </c>
      <c r="AS275" s="445" t="e">
        <f>AQ275*(AN275*AR275+AO275)/(AN275+AO275)</f>
        <v>#VALUE!</v>
      </c>
      <c r="AT275" s="445" t="e">
        <f>(SUM(BE275:BF275)-SUM(BE274:BF274))*0.05</f>
        <v>#VALUE!</v>
      </c>
      <c r="AU275" s="446" t="str">
        <f>IF(_tag_month_day!CC265="","",IF(_tag_month_day!CC265&gt;0,_tag_month_day!CD265,_tag_month_day!CE265))</f>
        <v/>
      </c>
      <c r="AV275" s="447" t="str">
        <f>IF(_tag_month_day!L265="","",_tag_month_day!L265/100)</f>
        <v/>
      </c>
      <c r="AW275" s="431">
        <f>AW274</f>
        <v>0</v>
      </c>
      <c r="AX275" s="431">
        <f>AX274</f>
        <v>0</v>
      </c>
      <c r="AY275" s="431" t="str">
        <f>IF(_tag_month_day!M265="","",_tag_month_day!M265/100)</f>
        <v/>
      </c>
      <c r="AZ275" s="431" t="str">
        <f>IF(_tag_month_day!N265="","",_tag_month_day!N265/100)</f>
        <v/>
      </c>
      <c r="BA275" s="431" t="str">
        <f>IF(_tag_month_day!O265="","",_tag_month_day!O265/100)</f>
        <v/>
      </c>
      <c r="BB275" s="448" t="str">
        <f>IF(_tag_month_day!P265="","",_tag_month_day!P265/100)</f>
        <v/>
      </c>
      <c r="BC275" s="448">
        <f>BC274</f>
        <v>0</v>
      </c>
      <c r="BD275" s="448" t="str">
        <f>IF(_tag_month_day!Q265="","",_tag_month_day!Q265/100)</f>
        <v/>
      </c>
      <c r="BE275" s="449" t="str">
        <f>IF(_tag_month_day!R265="","",_tag_month_day!R265/100)</f>
        <v/>
      </c>
      <c r="BF275" s="388" t="e">
        <f>(AU275*(100+BE275*100))/(AJ275-AU275)/100</f>
        <v>#VALUE!</v>
      </c>
      <c r="BG275" s="450" t="e">
        <f>BE275+BF275</f>
        <v>#VALUE!</v>
      </c>
      <c r="BH275" s="451" t="e">
        <f>SUM(AV275:BF275)</f>
        <v>#VALUE!</v>
      </c>
      <c r="BI275" s="452" t="e">
        <f>IF(CX275=0,BI274,(DK275*查询!$R$5+DL275*查询!$Q$5+DM275*查询!$N$5+DN275*查询!$O$5+DO275*查询!$P$5)*AF275/CX275)</f>
        <v>#VALUE!</v>
      </c>
      <c r="BJ275" s="452" t="e">
        <f>IF(CX275=0,BJ274,(DP275*查询!$S$5+DQ275*查询!$T$5+DR275*查询!$U$5)*AF275/CX275)</f>
        <v>#VALUE!</v>
      </c>
      <c r="BK275" s="452">
        <f>BK274</f>
        <v>1</v>
      </c>
      <c r="BL275" s="453" t="e">
        <f>SUMPRODUCT((AV275:BA275)*(GS275:GX275))/((GS275:GX275)+SUM(BB275:BD275)*GY275+BG275*GZ275)</f>
        <v>#VALUE!</v>
      </c>
      <c r="BM275" s="453" t="e">
        <f>BK275*($AV275*FB275+$AW275*FD275+$AX275*FI275+$AY275*FN275+$AZ275*FS275+$BA275*FX275+$BG275*GE275)/(AV275*EY275+AX275*FK275+AW275*FF275+AY275*FP275+AZ275*FU275+BA275*FZ275+BG275*GG275+BB275*GK275+BC275*GN275+BD275*GP275)</f>
        <v>#VALUE!</v>
      </c>
      <c r="BN275" s="453" t="e">
        <f>($AV275*FC275+$AX275*FJ275+$AW275*FE275+$AY275*FO275+$AZ275*FT275+$BA275*FY275+$BG275*GF275)/($AV275*FA275+BG275*GH275+BB275*GL275+BC275*GO275+BD275*GQ275+BA275*GA275)</f>
        <v>#VALUE!</v>
      </c>
      <c r="BO275" s="454" t="e">
        <f>SUMPRODUCT(AV275:BA275*GS275:GX275)/(GS275:GX275+(BB275+BC275+BD275)*GY275+BG275)</f>
        <v>#VALUE!</v>
      </c>
      <c r="BP275" s="454" t="e">
        <f>SUMPRODUCT(AV275:BA275*GS275:GX275)/(GS275:GX275+(BB275+BC275+BD275)*GY275+BG275)</f>
        <v>#VALUE!</v>
      </c>
      <c r="BQ275" s="454" t="e">
        <f>SUMPRODUCT(AV275:BA275*GS275:GX275)/(GS275:GX275+(BB275+BC275+BD275)*GY275+BG275)</f>
        <v>#VALUE!</v>
      </c>
      <c r="BR275" s="453" t="str">
        <f>IF(_tag_month_day!T265="","",_tag_month_day!T265)</f>
        <v/>
      </c>
      <c r="BS275" s="453" t="str">
        <f>IF(_tag_month_day!U265="","",_tag_month_day!U265)</f>
        <v/>
      </c>
      <c r="BT275" s="455" t="str">
        <f>IF(CK275="","",IF((CK275&gt;=BV275-0.12)*(CK275&lt;=BV275+0.12),"合格","不合格"))</f>
        <v/>
      </c>
      <c r="BU275" s="456" t="str">
        <f>IF(_tag_month_day!V265="","",_tag_month_day!V265)</f>
        <v/>
      </c>
      <c r="BV275" s="457" t="str">
        <f>IF(_tag_month_day!W265="","",_tag_month_day!W265)</f>
        <v/>
      </c>
      <c r="BW275" s="458" t="str">
        <f>IF(_tag_month_day!X265="","",_tag_month_day!X265)</f>
        <v/>
      </c>
      <c r="BX275" s="458" t="str">
        <f>IF(_tag_month_day!Y265="","",_tag_month_day!Y265)</f>
        <v/>
      </c>
      <c r="BY275" s="459">
        <f ca="1">L275</f>
        <v>43597.083333332695</v>
      </c>
      <c r="BZ275" s="460"/>
      <c r="CA275" s="461"/>
      <c r="CB275" s="424" t="str">
        <f>IF(_tag_month_day!Z265="","",_tag_month_day!Z265)</f>
        <v/>
      </c>
      <c r="CC275" s="424" t="str">
        <f>IF(_tag_month_day!AA265="","",_tag_month_day!AA265)</f>
        <v/>
      </c>
      <c r="CD275" s="424" t="str">
        <f>IF(_tag_month_day!AB265="","",_tag_month_day!AB265)</f>
        <v/>
      </c>
      <c r="CE275" s="424" t="str">
        <f>IF(_tag_month_day!AC265="","",_tag_month_day!AC265)</f>
        <v/>
      </c>
      <c r="CF275" s="424" t="str">
        <f>IF(_tag_month_day!AD265="","",_tag_month_day!AD265)</f>
        <v/>
      </c>
      <c r="CG275" s="424" t="str">
        <f>IF(_tag_month_day!AE265="","",_tag_month_day!AE265)</f>
        <v/>
      </c>
      <c r="CH275" s="424" t="str">
        <f>IF(_tag_month_day!AF265="","",_tag_month_day!AF265)</f>
        <v/>
      </c>
      <c r="CI275" s="424" t="str">
        <f>IF(_tag_month_day!AG265="","",_tag_month_day!AG265)</f>
        <v/>
      </c>
      <c r="CJ275" s="424" t="str">
        <f>IF(_tag_month_day!AH265="","",_tag_month_day!AH265)</f>
        <v/>
      </c>
      <c r="CK275" s="424" t="str">
        <f>IF(_tag_month_day!AI265="","",_tag_month_day!AI265)</f>
        <v/>
      </c>
      <c r="CL275" s="4" t="str">
        <f>IF(_tag_month_day!AJ265="","",_tag_month_day!AJ265)</f>
        <v/>
      </c>
      <c r="CM275" s="4" t="str">
        <f>IF(_tag_month_day!AK265="","",_tag_month_day!AK265)</f>
        <v/>
      </c>
      <c r="CN275" s="4" t="str">
        <f>IF(_tag_month_day!AL265="","",_tag_month_day!AL265)</f>
        <v/>
      </c>
      <c r="CO275" s="4" t="str">
        <f>IF(_tag_month_day!AM265="","",_tag_month_day!AM265)</f>
        <v/>
      </c>
      <c r="CP275" s="4" t="str">
        <f>IF(_tag_month_day!AN265="","",_tag_month_day!AN265)</f>
        <v/>
      </c>
      <c r="CQ275" s="4" t="str">
        <f>IF(_tag_month_day!AO265="","",_tag_month_day!AO265)</f>
        <v/>
      </c>
      <c r="CR275" s="462" t="str">
        <f>IF(_tag_month_day!AP265="","",_tag_month_day!AP265)</f>
        <v/>
      </c>
      <c r="CS275" s="463" t="str">
        <f>IF(_tag_month_day!AQ265="","",_tag_month_day!AQ265)</f>
        <v/>
      </c>
      <c r="CT275" s="4" t="str">
        <f>IF(_tag_month_day!AR265="","",_tag_month_day!AR265)</f>
        <v/>
      </c>
      <c r="CU275" s="464" t="e">
        <f>DU275/AJ275</f>
        <v>#VALUE!</v>
      </c>
      <c r="CV275" s="451" t="e">
        <f>BG275/BH275</f>
        <v>#VALUE!</v>
      </c>
      <c r="CW275" s="465" t="e">
        <f>AJ275*(1-CV275)*CU275*AF275</f>
        <v>#VALUE!</v>
      </c>
      <c r="CX275" s="465" t="e">
        <f>CW275*94%</f>
        <v>#VALUE!</v>
      </c>
      <c r="CY275" s="466" t="e">
        <f>IF(CX275=0,0,DS275/(DS275+CX275))</f>
        <v>#VALUE!</v>
      </c>
      <c r="CZ275" s="465" t="e">
        <f>$AJ275*EF275</f>
        <v>#VALUE!</v>
      </c>
      <c r="DA275" s="465" t="e">
        <f>$AJ275*EG275</f>
        <v>#VALUE!</v>
      </c>
      <c r="DB275" s="465" t="e">
        <f>$AJ275*EH275</f>
        <v>#VALUE!</v>
      </c>
      <c r="DC275" s="465" t="e">
        <f>$AJ275*EI275</f>
        <v>#VALUE!</v>
      </c>
      <c r="DD275" s="465" t="e">
        <f>$AJ275*EJ275</f>
        <v>#VALUE!</v>
      </c>
      <c r="DE275" s="465" t="e">
        <f>$AJ275*EK275</f>
        <v>#VALUE!</v>
      </c>
      <c r="DF275" s="465" t="e">
        <f>$AJ275*EL275</f>
        <v>#VALUE!</v>
      </c>
      <c r="DG275" s="465" t="e">
        <f>$AJ275*EM275</f>
        <v>#VALUE!</v>
      </c>
      <c r="DH275" s="465" t="e">
        <f>$AJ275*EN275</f>
        <v>#VALUE!</v>
      </c>
      <c r="DI275" s="465" t="e">
        <f>$AJ275*EO275</f>
        <v>#VALUE!</v>
      </c>
      <c r="DJ275" s="465" t="e">
        <f>CZ275*(1-EP275)</f>
        <v>#VALUE!</v>
      </c>
      <c r="DK275" s="465" t="e">
        <f>DA275*(1-ER275)</f>
        <v>#VALUE!</v>
      </c>
      <c r="DL275" s="465" t="e">
        <f>DB275*(1-EQ275)</f>
        <v>#VALUE!</v>
      </c>
      <c r="DM275" s="465" t="e">
        <f>DC275*(1-ES275)</f>
        <v>#VALUE!</v>
      </c>
      <c r="DN275" s="465" t="e">
        <f>DD275*(1-ET275)</f>
        <v>#VALUE!</v>
      </c>
      <c r="DO275" s="465" t="e">
        <f>DE275</f>
        <v>#VALUE!</v>
      </c>
      <c r="DP275" s="465" t="e">
        <f>DF275*(1-EU275)</f>
        <v>#VALUE!</v>
      </c>
      <c r="DQ275" s="465" t="e">
        <f>DG275*(1-EV275)</f>
        <v>#VALUE!</v>
      </c>
      <c r="DR275" s="465" t="e">
        <f>DH275*(1-EW275)</f>
        <v>#VALUE!</v>
      </c>
      <c r="DS275" s="465" t="e">
        <f>DI275</f>
        <v>#VALUE!</v>
      </c>
      <c r="DT275" s="465" t="e">
        <f>SUM(DJ275:DS275)</f>
        <v>#VALUE!</v>
      </c>
      <c r="DU275" s="465" t="e">
        <f>(GS275:GX275)+(DP275+DQ275+DR275)*GY275+DS275</f>
        <v>#VALUE!</v>
      </c>
      <c r="DV275" s="451" t="e">
        <f>AV275/$BH275/(1-EP275)</f>
        <v>#VALUE!</v>
      </c>
      <c r="DW275" s="451" t="e">
        <f>AW275/$BH275/(1-ER275)</f>
        <v>#VALUE!</v>
      </c>
      <c r="DX275" s="451" t="e">
        <f>AX275/$BH275/(1-EQ275)</f>
        <v>#VALUE!</v>
      </c>
      <c r="DY275" s="451" t="e">
        <f>AY275/$BH275/(1-ES275)</f>
        <v>#VALUE!</v>
      </c>
      <c r="DZ275" s="451" t="e">
        <f>AZ275/$BH275/(1-ET275)</f>
        <v>#VALUE!</v>
      </c>
      <c r="EA275" s="451" t="e">
        <f>BA275/$BH275/(1-AX275)</f>
        <v>#VALUE!</v>
      </c>
      <c r="EB275" s="451" t="e">
        <f>BB275/$BH275/(1-EU275)</f>
        <v>#VALUE!</v>
      </c>
      <c r="EC275" s="451" t="e">
        <f>BC275/$BH275/(1-EV275)</f>
        <v>#VALUE!</v>
      </c>
      <c r="ED275" s="451" t="e">
        <f>BD275/$BH275/(1-EW275)</f>
        <v>#VALUE!</v>
      </c>
      <c r="EE275" s="451" t="e">
        <f>BG275/BH275</f>
        <v>#VALUE!</v>
      </c>
      <c r="EF275" s="451" t="e">
        <f>DV275/SUM($DV275:$EE275)</f>
        <v>#VALUE!</v>
      </c>
      <c r="EG275" s="451" t="e">
        <f>DW275/SUM($DV275:$EE275)</f>
        <v>#VALUE!</v>
      </c>
      <c r="EH275" s="451" t="e">
        <f>DX275/SUM($DV275:$EE275)</f>
        <v>#VALUE!</v>
      </c>
      <c r="EI275" s="451" t="e">
        <f>DY275/SUM($DV275:$EE275)</f>
        <v>#VALUE!</v>
      </c>
      <c r="EJ275" s="451" t="e">
        <f>DZ275/SUM($DV275:$EE275)</f>
        <v>#VALUE!</v>
      </c>
      <c r="EK275" s="451" t="e">
        <f>EA275/SUM($DV275:$EE275)</f>
        <v>#VALUE!</v>
      </c>
      <c r="EL275" s="451" t="e">
        <f>EB275/SUM($DV275:$EE275)</f>
        <v>#VALUE!</v>
      </c>
      <c r="EM275" s="451" t="e">
        <f>EC275/SUM($DV275:$EE275)</f>
        <v>#VALUE!</v>
      </c>
      <c r="EN275" s="451" t="e">
        <f>ED275/SUM($DV275:$EE275)</f>
        <v>#VALUE!</v>
      </c>
      <c r="EO275" s="451" t="e">
        <f>EE275/SUM($DV275:$EE275)</f>
        <v>#VALUE!</v>
      </c>
      <c r="EP275" s="450">
        <f>EP274</f>
        <v>0.080000000000000002</v>
      </c>
      <c r="EQ275" s="450">
        <f>EQ274</f>
        <v>0.014999999999999999</v>
      </c>
      <c r="ER275" s="450">
        <f>ER274</f>
        <v>0.014999999999999999</v>
      </c>
      <c r="ES275" s="450">
        <f>ES274</f>
        <v>0.014999999999999999</v>
      </c>
      <c r="ET275" s="450">
        <f>ET274</f>
        <v>0.014999999999999999</v>
      </c>
      <c r="EU275" s="450">
        <f>EU274</f>
        <v>0.089999999999999997</v>
      </c>
      <c r="EV275" s="450">
        <f>EV274</f>
        <v>0.089999999999999997</v>
      </c>
      <c r="EW275" s="450">
        <f>EW274</f>
        <v>0.089999999999999997</v>
      </c>
      <c r="EX275" s="431" t="str">
        <f>IF(_tag_month_day!AS265="","",_tag_month_day!AS265/100)</f>
        <v/>
      </c>
      <c r="EY275" s="431" t="str">
        <f>IF(_tag_month_day!AT265="","",_tag_month_day!AT265/100)</f>
        <v/>
      </c>
      <c r="EZ275" s="431" t="str">
        <f>IF(_tag_month_day!AU265="","",_tag_month_day!AU265/100)</f>
        <v/>
      </c>
      <c r="FA275" s="431" t="str">
        <f>IF(_tag_month_day!AV265="","",_tag_month_day!AV265/100)</f>
        <v/>
      </c>
      <c r="FB275" s="431" t="str">
        <f>IF(_tag_month_day!AW265="","",_tag_month_day!AW265/100)</f>
        <v/>
      </c>
      <c r="FC275" s="431" t="str">
        <f>IF(_tag_month_day!AX265="","",_tag_month_day!AX265/100)</f>
        <v/>
      </c>
      <c r="FD275" s="449" t="str">
        <f>IF(_tag_month_day!AY265="","",_tag_month_day!AY265/100)</f>
        <v/>
      </c>
      <c r="FE275" s="449" t="str">
        <f>IF(_tag_month_day!AZ265="","",_tag_month_day!AZ265/100)</f>
        <v/>
      </c>
      <c r="FF275" s="449" t="str">
        <f>IF(_tag_month_day!BA265="","",_tag_month_day!BA265/100)</f>
        <v/>
      </c>
      <c r="FG275" s="449" t="str">
        <f>IF(_tag_month_day!BB265="","",_tag_month_day!BB265/100)</f>
        <v/>
      </c>
      <c r="FH275" s="467" t="str">
        <f>IF(_tag_month_day!BC265="","",_tag_month_day!BC265/100)</f>
        <v/>
      </c>
      <c r="FI275" s="449">
        <f>FI274</f>
        <v>0.40999999999999998</v>
      </c>
      <c r="FJ275" s="449">
        <f>FJ274</f>
        <v>0.11</v>
      </c>
      <c r="FK275" s="449">
        <f>FK274</f>
        <v>0.014999999999999999</v>
      </c>
      <c r="FL275" s="449">
        <f>FL274</f>
        <v>0</v>
      </c>
      <c r="FM275" s="467">
        <f>FM274</f>
        <v>0.0001</v>
      </c>
      <c r="FN275" s="449">
        <f>FN274</f>
        <v>0.32000000000000001</v>
      </c>
      <c r="FO275" s="449">
        <f>FO274</f>
        <v>0.20000000000000001</v>
      </c>
      <c r="FP275" s="449">
        <f>FP274</f>
        <v>0.01</v>
      </c>
      <c r="FQ275" s="449">
        <f>FQ274</f>
        <v>0</v>
      </c>
      <c r="FR275" s="467">
        <f>FR274</f>
        <v>0.0001</v>
      </c>
      <c r="FS275" s="449" t="str">
        <f>IF(_tag_month_day!BD265="","",_tag_month_day!BD265/100)</f>
        <v/>
      </c>
      <c r="FT275" s="449" t="str">
        <f>IF(_tag_month_day!BE265="","",_tag_month_day!BE265/100)</f>
        <v/>
      </c>
      <c r="FU275" s="449" t="str">
        <f>IF(_tag_month_day!BF265="","",_tag_month_day!BF265/100)</f>
        <v/>
      </c>
      <c r="FV275" s="449" t="str">
        <f>IF(_tag_month_day!BG265="","",_tag_month_day!BG265/100)</f>
        <v/>
      </c>
      <c r="FW275" s="467" t="str">
        <f>IF(_tag_month_day!BH265="","",_tag_month_day!BH265/100)</f>
        <v/>
      </c>
      <c r="FX275" s="449" t="str">
        <f>IF(_tag_month_day!BI265="","",_tag_month_day!BI265/100)</f>
        <v/>
      </c>
      <c r="FY275" s="449" t="str">
        <f>IF(_tag_month_day!BJ265="","",_tag_month_day!BJ265/100)</f>
        <v/>
      </c>
      <c r="FZ275" s="468" t="str">
        <f>IF(_tag_month_day!BK265="","",_tag_month_day!BK265/100)</f>
        <v/>
      </c>
      <c r="GA275" s="449" t="str">
        <f>IF(_tag_month_day!BL265="","",_tag_month_day!BL265/100)</f>
        <v/>
      </c>
      <c r="GB275" s="467" t="str">
        <f>IF(_tag_month_day!BM265="","",_tag_month_day!BM265/100)</f>
        <v/>
      </c>
      <c r="GC275" s="431" t="str">
        <f>IF(_tag_month_day!BN265="","",_tag_month_day!BN265/100)</f>
        <v/>
      </c>
      <c r="GD275" s="431" t="str">
        <f>IF(_tag_month_day!BO265="","",_tag_month_day!BO265/100)</f>
        <v/>
      </c>
      <c r="GE275" s="431" t="str">
        <f>IF(_tag_month_day!BP265="","",_tag_month_day!BP265/100)</f>
        <v/>
      </c>
      <c r="GF275" s="431" t="str">
        <f>IF(_tag_month_day!BQ265="","",_tag_month_day!BQ265/100)</f>
        <v/>
      </c>
      <c r="GG275" s="431" t="str">
        <f>IF(_tag_month_day!BR265="","",_tag_month_day!BR265/100)</f>
        <v/>
      </c>
      <c r="GH275" s="431" t="str">
        <f>IF(_tag_month_day!BS265="","",_tag_month_day!BS265/100)</f>
        <v/>
      </c>
      <c r="GI275" s="467" t="str">
        <f>IF(_tag_month_day!BT265="","",_tag_month_day!BT265/100)</f>
        <v/>
      </c>
      <c r="GJ275" s="469" t="str">
        <f>IF(_tag_month_day!BU265="","",_tag_month_day!BU265/100)</f>
        <v/>
      </c>
      <c r="GK275" s="470">
        <f>GK274</f>
        <v>0.070000000000000007</v>
      </c>
      <c r="GL275" s="470">
        <f>GL274</f>
        <v>0.029999999999999999</v>
      </c>
      <c r="GM275" s="471" t="str">
        <f>IF(_tag_month_day!BX265="","",_tag_month_day!BX265/100)</f>
        <v/>
      </c>
      <c r="GN275" s="470">
        <f>GN274</f>
        <v>0.070000000000000007</v>
      </c>
      <c r="GO275" s="470">
        <f>GO274</f>
        <v>0.029999999999999999</v>
      </c>
      <c r="GP275" s="470">
        <f>GP274</f>
        <v>0.089999999999999997</v>
      </c>
      <c r="GQ275" s="470">
        <f>GQ274</f>
        <v>0.029999999999999999</v>
      </c>
      <c r="GR275" s="471" t="str">
        <f>IF(_tag_month_day!CA265="","",_tag_month_day!CA265/100)</f>
        <v/>
      </c>
      <c r="GS275" s="472">
        <f>GS274</f>
        <v>0.95299999999999996</v>
      </c>
      <c r="GT275" s="472">
        <f>GT274</f>
        <v>0.55000000000000004</v>
      </c>
      <c r="GU275" s="472">
        <f>GU274</f>
        <v>0.55000000000000004</v>
      </c>
      <c r="GV275" s="472">
        <f>GV274</f>
        <v>0.55000000000000004</v>
      </c>
      <c r="GW275" s="472">
        <f>GW274</f>
        <v>0.5</v>
      </c>
      <c r="GX275" s="472">
        <f>GX274</f>
        <v>0.93500000000000005</v>
      </c>
      <c r="GY275" s="472">
        <f>GY274</f>
        <v>0.14999999999999999</v>
      </c>
      <c r="GZ275" s="472">
        <f>GZ274</f>
        <v>1</v>
      </c>
      <c r="HA275" s="474">
        <f>HA274</f>
        <v>0.047</v>
      </c>
      <c r="HB275" s="474">
        <f>HB274</f>
        <v>0.45000000000000001</v>
      </c>
      <c r="HC275" s="474">
        <f>HC274</f>
        <v>0.45000000000000001</v>
      </c>
      <c r="HD275" s="474">
        <f>HD274</f>
        <v>0.45000000000000001</v>
      </c>
      <c r="HE275" s="474">
        <f>HE274</f>
        <v>0.5</v>
      </c>
      <c r="HF275" s="474">
        <f>HF274</f>
        <v>0.065000000000000002</v>
      </c>
      <c r="HG275" s="474">
        <f>HG274</f>
        <v>0.84999999999999998</v>
      </c>
      <c r="HH275" s="474">
        <f>HH274</f>
        <v>0</v>
      </c>
      <c r="HI275" s="10">
        <f>IF(BZ275&lt;&gt;"",CK275-BV275,0)</f>
        <v>0</v>
      </c>
      <c r="HJ275" s="10" t="e">
        <f>IF(AJ275&gt;0,AH275-AJ275,0)</f>
        <v>#VALUE!</v>
      </c>
      <c r="HK275" s="466">
        <f>HK274</f>
        <v>0.84999999999999998</v>
      </c>
      <c r="HL275" s="424">
        <f>HL274</f>
        <v>550000</v>
      </c>
      <c r="HM275" s="424">
        <f>HM274</f>
        <v>480000</v>
      </c>
      <c r="HN275" s="465" t="e">
        <f>(DJ275*EZ275+DK275*FH275+DL275*FM275+DM275*FR275+DN275*FW275+DO275*GB275+DS275*GI275+DP275*GM275+DR275*GR275)*1000*2</f>
        <v>#VALUE!</v>
      </c>
      <c r="HO275" s="465" t="e">
        <f>HN275*HK275*$HO$2/HL275*1000000</f>
        <v>#VALUE!</v>
      </c>
      <c r="HP275" s="465" t="e">
        <f>HN275*HK275*$HP$2/HM275*1000000</f>
        <v>#VALUE!</v>
      </c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</row>
    <row customFormat="1" r="276" s="0">
      <c r="A276" s="420">
        <v>265</v>
      </c>
      <c r="B276" s="421">
        <f ca="1">IF(D276=D275,B275,IF(D276="夜班",B275+1,B275))</f>
        <v>43596</v>
      </c>
      <c r="C276" s="422">
        <f>C275</f>
        <v>0.041666666666666699</v>
      </c>
      <c r="D276" s="10" t="str">
        <f ca="1">IF(HOUR(G276)&lt;8,"夜班",IF(HOUR(G276)&lt;16,"白班",IF(HOUR(G276)&lt;24,"中班",0)))</f>
        <v>中班</v>
      </c>
      <c r="E276" s="10" t="e">
        <f ca="1">IF(F276=1,"甲",IF(F276=2,"乙",IF(F276=3,"丙",IF(F276=4,"丁",""))))</f>
        <v>#REF!</v>
      </c>
      <c r="F276" s="10" t="e">
        <f ca="1">SUMPRODUCT((成本日报!$A$3:$A$95=计划!B276)*(成本日报!$B$3:$B$95=计划!$D276),成本日报!$C$3:$C$95)</f>
        <v>#REF!</v>
      </c>
      <c r="G276" s="423">
        <f ca="1">G275+C275</f>
        <v>43596.99999999936</v>
      </c>
      <c r="H276" s="423">
        <f ca="1">$G276+$C276/60*10+$C276*0</f>
        <v>43597.006944443805</v>
      </c>
      <c r="I276" s="423">
        <f ca="1">$G276+$C276/60*18+$C276*0</f>
        <v>43597.012499999357</v>
      </c>
      <c r="J276" s="423">
        <f ca="1">$G276+$C276/60*0+$C276*1</f>
        <v>43597.041666666024</v>
      </c>
      <c r="K276" s="423">
        <f ca="1">$G276+$C276/60*30+$C276*2</f>
        <v>43597.104166666031</v>
      </c>
      <c r="L276" s="423">
        <f ca="1">$G276+$C276/60*0+$C276*3</f>
        <v>43597.12499999936</v>
      </c>
      <c r="M276" s="424" t="str">
        <f>IF(_tag_month_day!A266="","",_tag_month_day!A266)</f>
        <v/>
      </c>
      <c r="N276" s="424" t="str">
        <f>IF(_tag_month_day!B266="","",_tag_month_day!B266)</f>
        <v/>
      </c>
      <c r="O276" s="425" t="e">
        <f>IF(M276+N276=0,"",M276+N276)</f>
        <v>#VALUE!</v>
      </c>
      <c r="P276" s="424" t="str">
        <f>IF(_tag_month_day!C266="","",_tag_month_day!C266)</f>
        <v/>
      </c>
      <c r="Q276" s="424" t="str">
        <f>IF(_tag_month_day!D266="","",_tag_month_day!D266)</f>
        <v/>
      </c>
      <c r="R276" s="426" t="str">
        <f>IF(_tag_month_day!CB266="","",_tag_month_day!CB266/100)</f>
        <v/>
      </c>
      <c r="S276" s="427" t="str">
        <f>IF(_tag_month_day!E266="","",_tag_month_day!E266)</f>
        <v/>
      </c>
      <c r="T276" s="427" t="str">
        <f>IF(_tag_month_day!F266="","",_tag_month_day!F266)</f>
        <v/>
      </c>
      <c r="U276" s="428" t="e">
        <f>S276+T276</f>
        <v>#VALUE!</v>
      </c>
      <c r="V276" s="429" t="e">
        <f>U276/AJ276</f>
        <v>#VALUE!</v>
      </c>
      <c r="W276" s="430" t="str">
        <f>IF(_jhy_month_day!A266="","",_jhy_month_day!A266)</f>
        <v/>
      </c>
      <c r="X276" s="431" t="str">
        <f>IF(_jhy_month_day!B266="","",_jhy_month_day!B266/100)</f>
        <v/>
      </c>
      <c r="Y276" s="431" t="str">
        <f>IF(_jhy_month_day!C266="","",_jhy_month_day!C266/100)</f>
        <v/>
      </c>
      <c r="Z276" s="432">
        <f>Z272+1</f>
        <v>67</v>
      </c>
      <c r="AA276" s="433" t="str">
        <f>IF(_tag_month_day!G266="","",_tag_month_day!G266/100)</f>
        <v/>
      </c>
      <c r="AB276" s="433" t="str">
        <f>IF(_tag_month_day!H266="","",_tag_month_day!H266/100)</f>
        <v/>
      </c>
      <c r="AC276" s="434">
        <f>IF(X276="",AC275,BK276*($AV275*X276+$AW275*FD275+$AX275*FI275+$AY275*FN275+$AZ275*FS275+$BA275*FX275+$BG275*GE275)/(AV275*Y276+AX275*FK275+AW275*FF275+AY275*FP275+AZ275*FU275+BA275*FZ275+BG275*GG275+BB275*GK275+BC275*GN275+BD275*GP275))</f>
        <v>1.59963432013121</v>
      </c>
      <c r="AD276" s="435" t="str">
        <f>IF(AC276=AC275,"",AC276-AC275)</f>
        <v/>
      </c>
      <c r="AE276" s="436" t="str">
        <f>IF(1-AF276=0,"",(1-AF276))</f>
        <v/>
      </c>
      <c r="AF276" s="437">
        <v>1</v>
      </c>
      <c r="AG276" s="10" t="str">
        <f>AG275</f>
        <v>8B4</v>
      </c>
      <c r="AH276" s="438" t="str">
        <f>AH275</f>
        <v/>
      </c>
      <c r="AI276" s="424" t="e">
        <f>IF(ROUND(AJ276-AJ275,1)=0,"",AJ276-AJ275)</f>
        <v>#VALUE!</v>
      </c>
      <c r="AJ276" s="10" t="str">
        <f>IF(_tag_month_day!I266="","",_tag_month_day!I266)</f>
        <v/>
      </c>
      <c r="AK276" s="440"/>
      <c r="AL276" s="440"/>
      <c r="AM276" s="440"/>
      <c r="AN276" s="441">
        <f>AN275</f>
        <v>2</v>
      </c>
      <c r="AO276" s="441">
        <f>AO275</f>
        <v>8</v>
      </c>
      <c r="AP276" s="442" t="e">
        <f>(IF(AN276=0,AS275,AS275*(1+AO276/AN276)/(AR276+AO276/AN276)))+AT276</f>
        <v>#VALUE!</v>
      </c>
      <c r="AQ276" s="443" t="str">
        <f>IF(_tag_month_day!J266="","",_tag_month_day!J266/100)</f>
        <v/>
      </c>
      <c r="AR276" s="444">
        <f>AR275</f>
        <v>1.3</v>
      </c>
      <c r="AS276" s="445" t="e">
        <f>AQ276*(AN276*AR276+AO276)/(AN276+AO276)</f>
        <v>#VALUE!</v>
      </c>
      <c r="AT276" s="445" t="e">
        <f>(SUM(BE276:BF276)-SUM(BE275:BF275))*0.05</f>
        <v>#VALUE!</v>
      </c>
      <c r="AU276" s="446" t="str">
        <f>IF(_tag_month_day!CC266="","",IF(_tag_month_day!CC266&gt;0,_tag_month_day!CD266,_tag_month_day!CE266))</f>
        <v/>
      </c>
      <c r="AV276" s="447" t="str">
        <f>IF(_tag_month_day!L266="","",_tag_month_day!L266/100)</f>
        <v/>
      </c>
      <c r="AW276" s="431">
        <f>AW275</f>
        <v>0</v>
      </c>
      <c r="AX276" s="431">
        <f>AX275</f>
        <v>0</v>
      </c>
      <c r="AY276" s="431" t="str">
        <f>IF(_tag_month_day!M266="","",_tag_month_day!M266/100)</f>
        <v/>
      </c>
      <c r="AZ276" s="431" t="str">
        <f>IF(_tag_month_day!N266="","",_tag_month_day!N266/100)</f>
        <v/>
      </c>
      <c r="BA276" s="431" t="str">
        <f>IF(_tag_month_day!O266="","",_tag_month_day!O266/100)</f>
        <v/>
      </c>
      <c r="BB276" s="448" t="str">
        <f>IF(_tag_month_day!P266="","",_tag_month_day!P266/100)</f>
        <v/>
      </c>
      <c r="BC276" s="448">
        <f>BC275</f>
        <v>0</v>
      </c>
      <c r="BD276" s="448" t="str">
        <f>IF(_tag_month_day!Q266="","",_tag_month_day!Q266/100)</f>
        <v/>
      </c>
      <c r="BE276" s="449" t="str">
        <f>IF(_tag_month_day!R266="","",_tag_month_day!R266/100)</f>
        <v/>
      </c>
      <c r="BF276" s="388" t="e">
        <f>(AU276*(100+BE276*100))/(AJ276-AU276)/100</f>
        <v>#VALUE!</v>
      </c>
      <c r="BG276" s="450" t="e">
        <f>BE276+BF276</f>
        <v>#VALUE!</v>
      </c>
      <c r="BH276" s="451" t="e">
        <f>SUM(AV276:BF276)</f>
        <v>#VALUE!</v>
      </c>
      <c r="BI276" s="452" t="e">
        <f>IF(CX276=0,BI275,(DK276*查询!$R$5+DL276*查询!$Q$5+DM276*查询!$N$5+DN276*查询!$O$5+DO276*查询!$P$5)*AF276/CX276)</f>
        <v>#VALUE!</v>
      </c>
      <c r="BJ276" s="452" t="e">
        <f>IF(CX276=0,BJ275,(DP276*查询!$S$5+DQ276*查询!$T$5+DR276*查询!$U$5)*AF276/CX276)</f>
        <v>#VALUE!</v>
      </c>
      <c r="BK276" s="452">
        <f>BK275</f>
        <v>1</v>
      </c>
      <c r="BL276" s="453" t="e">
        <f>SUMPRODUCT((AV276:BA276)*(GS276:GX276))/((GS276:GX276)+SUM(BB276:BD276)*GY276+BG276*GZ276)</f>
        <v>#VALUE!</v>
      </c>
      <c r="BM276" s="453" t="e">
        <f>BK276*($AV276*FB276+$AW276*FD276+$AX276*FI276+$AY276*FN276+$AZ276*FS276+$BA276*FX276+$BG276*GE276)/(AV276*EY276+AX276*FK276+AW276*FF276+AY276*FP276+AZ276*FU276+BA276*FZ276+BG276*GG276+BB276*GK276+BC276*GN276+BD276*GP276)</f>
        <v>#VALUE!</v>
      </c>
      <c r="BN276" s="453" t="e">
        <f>($AV276*FC276+$AX276*FJ276+$AW276*FE276+$AY276*FO276+$AZ276*FT276+$BA276*FY276+$BG276*GF276)/($AV276*FA276+BG276*GH276+BB276*GL276+BC276*GO276+BD276*GQ276+BA276*GA276)</f>
        <v>#VALUE!</v>
      </c>
      <c r="BO276" s="454" t="e">
        <f>SUMPRODUCT(AV276:BA276*GS276:GX276)/(GS276:GX276+(BB276+BC276+BD276)*GY276+BG276)</f>
        <v>#VALUE!</v>
      </c>
      <c r="BP276" s="454" t="e">
        <f>SUMPRODUCT(AV276:BA276*GS276:GX276)/(GS276:GX276+(BB276+BC276+BD276)*GY276+BG276)</f>
        <v>#VALUE!</v>
      </c>
      <c r="BQ276" s="454" t="e">
        <f>SUMPRODUCT(AV276:BA276*GS276:GX276)/(GS276:GX276+(BB276+BC276+BD276)*GY276+BG276)</f>
        <v>#VALUE!</v>
      </c>
      <c r="BR276" s="453" t="str">
        <f>IF(_tag_month_day!T266="","",_tag_month_day!T266)</f>
        <v/>
      </c>
      <c r="BS276" s="453" t="str">
        <f>IF(_tag_month_day!U266="","",_tag_month_day!U266)</f>
        <v/>
      </c>
      <c r="BT276" s="455" t="str">
        <f>IF(CK276="","",IF((CK276&gt;=BV276-0.12)*(CK276&lt;=BV276+0.12),"合格","不合格"))</f>
        <v/>
      </c>
      <c r="BU276" s="456" t="str">
        <f>IF(_tag_month_day!V266="","",_tag_month_day!V266)</f>
        <v/>
      </c>
      <c r="BV276" s="457" t="str">
        <f>IF(_tag_month_day!W266="","",_tag_month_day!W266)</f>
        <v/>
      </c>
      <c r="BW276" s="458" t="str">
        <f>IF(_tag_month_day!X266="","",_tag_month_day!X266)</f>
        <v/>
      </c>
      <c r="BX276" s="458" t="str">
        <f>IF(_tag_month_day!Y266="","",_tag_month_day!Y266)</f>
        <v/>
      </c>
      <c r="BY276" s="459">
        <f ca="1">L276</f>
        <v>43597.12499999936</v>
      </c>
      <c r="BZ276" s="460"/>
      <c r="CA276" s="461"/>
      <c r="CB276" s="424" t="str">
        <f>IF(_tag_month_day!Z266="","",_tag_month_day!Z266)</f>
        <v/>
      </c>
      <c r="CC276" s="424" t="str">
        <f>IF(_tag_month_day!AA266="","",_tag_month_day!AA266)</f>
        <v/>
      </c>
      <c r="CD276" s="424" t="str">
        <f>IF(_tag_month_day!AB266="","",_tag_month_day!AB266)</f>
        <v/>
      </c>
      <c r="CE276" s="424" t="str">
        <f>IF(_tag_month_day!AC266="","",_tag_month_day!AC266)</f>
        <v/>
      </c>
      <c r="CF276" s="424" t="str">
        <f>IF(_tag_month_day!AD266="","",_tag_month_day!AD266)</f>
        <v/>
      </c>
      <c r="CG276" s="424" t="str">
        <f>IF(_tag_month_day!AE266="","",_tag_month_day!AE266)</f>
        <v/>
      </c>
      <c r="CH276" s="424" t="str">
        <f>IF(_tag_month_day!AF266="","",_tag_month_day!AF266)</f>
        <v/>
      </c>
      <c r="CI276" s="424" t="str">
        <f>IF(_tag_month_day!AG266="","",_tag_month_day!AG266)</f>
        <v/>
      </c>
      <c r="CJ276" s="424" t="str">
        <f>IF(_tag_month_day!AH266="","",_tag_month_day!AH266)</f>
        <v/>
      </c>
      <c r="CK276" s="424" t="str">
        <f>IF(_tag_month_day!AI266="","",_tag_month_day!AI266)</f>
        <v/>
      </c>
      <c r="CL276" s="4" t="str">
        <f>IF(_tag_month_day!AJ266="","",_tag_month_day!AJ266)</f>
        <v/>
      </c>
      <c r="CM276" s="4" t="str">
        <f>IF(_tag_month_day!AK266="","",_tag_month_day!AK266)</f>
        <v/>
      </c>
      <c r="CN276" s="4" t="str">
        <f>IF(_tag_month_day!AL266="","",_tag_month_day!AL266)</f>
        <v/>
      </c>
      <c r="CO276" s="4" t="str">
        <f>IF(_tag_month_day!AM266="","",_tag_month_day!AM266)</f>
        <v/>
      </c>
      <c r="CP276" s="4" t="str">
        <f>IF(_tag_month_day!AN266="","",_tag_month_day!AN266)</f>
        <v/>
      </c>
      <c r="CQ276" s="4" t="str">
        <f>IF(_tag_month_day!AO266="","",_tag_month_day!AO266)</f>
        <v/>
      </c>
      <c r="CR276" s="462" t="str">
        <f>IF(_tag_month_day!AP266="","",_tag_month_day!AP266)</f>
        <v/>
      </c>
      <c r="CS276" s="463" t="str">
        <f>IF(_tag_month_day!AQ266="","",_tag_month_day!AQ266)</f>
        <v/>
      </c>
      <c r="CT276" s="4" t="str">
        <f>IF(_tag_month_day!AR266="","",_tag_month_day!AR266)</f>
        <v/>
      </c>
      <c r="CU276" s="464" t="e">
        <f>DU276/AJ276</f>
        <v>#VALUE!</v>
      </c>
      <c r="CV276" s="451" t="e">
        <f>BG276/BH276</f>
        <v>#VALUE!</v>
      </c>
      <c r="CW276" s="465" t="e">
        <f>AJ276*(1-CV276)*CU276*AF276</f>
        <v>#VALUE!</v>
      </c>
      <c r="CX276" s="465" t="e">
        <f>CW276*94%</f>
        <v>#VALUE!</v>
      </c>
      <c r="CY276" s="466" t="e">
        <f>IF(CX276=0,0,DS276/(DS276+CX276))</f>
        <v>#VALUE!</v>
      </c>
      <c r="CZ276" s="465" t="e">
        <f>$AJ276*EF276</f>
        <v>#VALUE!</v>
      </c>
      <c r="DA276" s="465" t="e">
        <f>$AJ276*EG276</f>
        <v>#VALUE!</v>
      </c>
      <c r="DB276" s="465" t="e">
        <f>$AJ276*EH276</f>
        <v>#VALUE!</v>
      </c>
      <c r="DC276" s="465" t="e">
        <f>$AJ276*EI276</f>
        <v>#VALUE!</v>
      </c>
      <c r="DD276" s="465" t="e">
        <f>$AJ276*EJ276</f>
        <v>#VALUE!</v>
      </c>
      <c r="DE276" s="465" t="e">
        <f>$AJ276*EK276</f>
        <v>#VALUE!</v>
      </c>
      <c r="DF276" s="465" t="e">
        <f>$AJ276*EL276</f>
        <v>#VALUE!</v>
      </c>
      <c r="DG276" s="465" t="e">
        <f>$AJ276*EM276</f>
        <v>#VALUE!</v>
      </c>
      <c r="DH276" s="465" t="e">
        <f>$AJ276*EN276</f>
        <v>#VALUE!</v>
      </c>
      <c r="DI276" s="465" t="e">
        <f>$AJ276*EO276</f>
        <v>#VALUE!</v>
      </c>
      <c r="DJ276" s="465" t="e">
        <f>CZ276*(1-EP276)</f>
        <v>#VALUE!</v>
      </c>
      <c r="DK276" s="465" t="e">
        <f>DA276*(1-ER276)</f>
        <v>#VALUE!</v>
      </c>
      <c r="DL276" s="465" t="e">
        <f>DB276*(1-EQ276)</f>
        <v>#VALUE!</v>
      </c>
      <c r="DM276" s="465" t="e">
        <f>DC276*(1-ES276)</f>
        <v>#VALUE!</v>
      </c>
      <c r="DN276" s="465" t="e">
        <f>DD276*(1-ET276)</f>
        <v>#VALUE!</v>
      </c>
      <c r="DO276" s="465" t="e">
        <f>DE276</f>
        <v>#VALUE!</v>
      </c>
      <c r="DP276" s="465" t="e">
        <f>DF276*(1-EU276)</f>
        <v>#VALUE!</v>
      </c>
      <c r="DQ276" s="465" t="e">
        <f>DG276*(1-EV276)</f>
        <v>#VALUE!</v>
      </c>
      <c r="DR276" s="465" t="e">
        <f>DH276*(1-EW276)</f>
        <v>#VALUE!</v>
      </c>
      <c r="DS276" s="465" t="e">
        <f>DI276</f>
        <v>#VALUE!</v>
      </c>
      <c r="DT276" s="465" t="e">
        <f>SUM(DJ276:DS276)</f>
        <v>#VALUE!</v>
      </c>
      <c r="DU276" s="465" t="e">
        <f>(GS276:GX276)+(DP276+DQ276+DR276)*GY276+DS276</f>
        <v>#VALUE!</v>
      </c>
      <c r="DV276" s="451" t="e">
        <f>AV276/$BH276/(1-EP276)</f>
        <v>#VALUE!</v>
      </c>
      <c r="DW276" s="451" t="e">
        <f>AW276/$BH276/(1-ER276)</f>
        <v>#VALUE!</v>
      </c>
      <c r="DX276" s="451" t="e">
        <f>AX276/$BH276/(1-EQ276)</f>
        <v>#VALUE!</v>
      </c>
      <c r="DY276" s="451" t="e">
        <f>AY276/$BH276/(1-ES276)</f>
        <v>#VALUE!</v>
      </c>
      <c r="DZ276" s="451" t="e">
        <f>AZ276/$BH276/(1-ET276)</f>
        <v>#VALUE!</v>
      </c>
      <c r="EA276" s="451" t="e">
        <f>BA276/$BH276/(1-AX276)</f>
        <v>#VALUE!</v>
      </c>
      <c r="EB276" s="451" t="e">
        <f>BB276/$BH276/(1-EU276)</f>
        <v>#VALUE!</v>
      </c>
      <c r="EC276" s="451" t="e">
        <f>BC276/$BH276/(1-EV276)</f>
        <v>#VALUE!</v>
      </c>
      <c r="ED276" s="451" t="e">
        <f>BD276/$BH276/(1-EW276)</f>
        <v>#VALUE!</v>
      </c>
      <c r="EE276" s="451" t="e">
        <f>BG276/BH276</f>
        <v>#VALUE!</v>
      </c>
      <c r="EF276" s="451" t="e">
        <f>DV276/SUM($DV276:$EE276)</f>
        <v>#VALUE!</v>
      </c>
      <c r="EG276" s="451" t="e">
        <f>DW276/SUM($DV276:$EE276)</f>
        <v>#VALUE!</v>
      </c>
      <c r="EH276" s="451" t="e">
        <f>DX276/SUM($DV276:$EE276)</f>
        <v>#VALUE!</v>
      </c>
      <c r="EI276" s="451" t="e">
        <f>DY276/SUM($DV276:$EE276)</f>
        <v>#VALUE!</v>
      </c>
      <c r="EJ276" s="451" t="e">
        <f>DZ276/SUM($DV276:$EE276)</f>
        <v>#VALUE!</v>
      </c>
      <c r="EK276" s="451" t="e">
        <f>EA276/SUM($DV276:$EE276)</f>
        <v>#VALUE!</v>
      </c>
      <c r="EL276" s="451" t="e">
        <f>EB276/SUM($DV276:$EE276)</f>
        <v>#VALUE!</v>
      </c>
      <c r="EM276" s="451" t="e">
        <f>EC276/SUM($DV276:$EE276)</f>
        <v>#VALUE!</v>
      </c>
      <c r="EN276" s="451" t="e">
        <f>ED276/SUM($DV276:$EE276)</f>
        <v>#VALUE!</v>
      </c>
      <c r="EO276" s="451" t="e">
        <f>EE276/SUM($DV276:$EE276)</f>
        <v>#VALUE!</v>
      </c>
      <c r="EP276" s="450">
        <f>EP275</f>
        <v>0.080000000000000002</v>
      </c>
      <c r="EQ276" s="450">
        <f>EQ275</f>
        <v>0.014999999999999999</v>
      </c>
      <c r="ER276" s="450">
        <f>ER275</f>
        <v>0.014999999999999999</v>
      </c>
      <c r="ES276" s="450">
        <f>ES275</f>
        <v>0.014999999999999999</v>
      </c>
      <c r="ET276" s="450">
        <f>ET275</f>
        <v>0.014999999999999999</v>
      </c>
      <c r="EU276" s="450">
        <f>EU275</f>
        <v>0.089999999999999997</v>
      </c>
      <c r="EV276" s="450">
        <f>EV275</f>
        <v>0.089999999999999997</v>
      </c>
      <c r="EW276" s="450">
        <f>EW275</f>
        <v>0.089999999999999997</v>
      </c>
      <c r="EX276" s="431" t="str">
        <f>IF(_tag_month_day!AS266="","",_tag_month_day!AS266/100)</f>
        <v/>
      </c>
      <c r="EY276" s="431" t="str">
        <f>IF(_tag_month_day!AT266="","",_tag_month_day!AT266/100)</f>
        <v/>
      </c>
      <c r="EZ276" s="431" t="str">
        <f>IF(_tag_month_day!AU266="","",_tag_month_day!AU266/100)</f>
        <v/>
      </c>
      <c r="FA276" s="431" t="str">
        <f>IF(_tag_month_day!AV266="","",_tag_month_day!AV266/100)</f>
        <v/>
      </c>
      <c r="FB276" s="431" t="str">
        <f>IF(_tag_month_day!AW266="","",_tag_month_day!AW266/100)</f>
        <v/>
      </c>
      <c r="FC276" s="431" t="str">
        <f>IF(_tag_month_day!AX266="","",_tag_month_day!AX266/100)</f>
        <v/>
      </c>
      <c r="FD276" s="449" t="str">
        <f>IF(_tag_month_day!AY266="","",_tag_month_day!AY266/100)</f>
        <v/>
      </c>
      <c r="FE276" s="449" t="str">
        <f>IF(_tag_month_day!AZ266="","",_tag_month_day!AZ266/100)</f>
        <v/>
      </c>
      <c r="FF276" s="449" t="str">
        <f>IF(_tag_month_day!BA266="","",_tag_month_day!BA266/100)</f>
        <v/>
      </c>
      <c r="FG276" s="449" t="str">
        <f>IF(_tag_month_day!BB266="","",_tag_month_day!BB266/100)</f>
        <v/>
      </c>
      <c r="FH276" s="467" t="str">
        <f>IF(_tag_month_day!BC266="","",_tag_month_day!BC266/100)</f>
        <v/>
      </c>
      <c r="FI276" s="449">
        <f>FI275</f>
        <v>0.40999999999999998</v>
      </c>
      <c r="FJ276" s="449">
        <f>FJ275</f>
        <v>0.11</v>
      </c>
      <c r="FK276" s="449">
        <f>FK275</f>
        <v>0.014999999999999999</v>
      </c>
      <c r="FL276" s="449">
        <f>FL275</f>
        <v>0</v>
      </c>
      <c r="FM276" s="467">
        <f>FM275</f>
        <v>0.0001</v>
      </c>
      <c r="FN276" s="449">
        <f>FN275</f>
        <v>0.32000000000000001</v>
      </c>
      <c r="FO276" s="449">
        <f>FO275</f>
        <v>0.20000000000000001</v>
      </c>
      <c r="FP276" s="449">
        <f>FP275</f>
        <v>0.01</v>
      </c>
      <c r="FQ276" s="449">
        <f>FQ275</f>
        <v>0</v>
      </c>
      <c r="FR276" s="467">
        <f>FR275</f>
        <v>0.0001</v>
      </c>
      <c r="FS276" s="449" t="str">
        <f>IF(_tag_month_day!BD266="","",_tag_month_day!BD266/100)</f>
        <v/>
      </c>
      <c r="FT276" s="449" t="str">
        <f>IF(_tag_month_day!BE266="","",_tag_month_day!BE266/100)</f>
        <v/>
      </c>
      <c r="FU276" s="449" t="str">
        <f>IF(_tag_month_day!BF266="","",_tag_month_day!BF266/100)</f>
        <v/>
      </c>
      <c r="FV276" s="449" t="str">
        <f>IF(_tag_month_day!BG266="","",_tag_month_day!BG266/100)</f>
        <v/>
      </c>
      <c r="FW276" s="467" t="str">
        <f>IF(_tag_month_day!BH266="","",_tag_month_day!BH266/100)</f>
        <v/>
      </c>
      <c r="FX276" s="449" t="str">
        <f>IF(_tag_month_day!BI266="","",_tag_month_day!BI266/100)</f>
        <v/>
      </c>
      <c r="FY276" s="449" t="str">
        <f>IF(_tag_month_day!BJ266="","",_tag_month_day!BJ266/100)</f>
        <v/>
      </c>
      <c r="FZ276" s="468" t="str">
        <f>IF(_tag_month_day!BK266="","",_tag_month_day!BK266/100)</f>
        <v/>
      </c>
      <c r="GA276" s="449" t="str">
        <f>IF(_tag_month_day!BL266="","",_tag_month_day!BL266/100)</f>
        <v/>
      </c>
      <c r="GB276" s="467" t="str">
        <f>IF(_tag_month_day!BM266="","",_tag_month_day!BM266/100)</f>
        <v/>
      </c>
      <c r="GC276" s="431" t="str">
        <f>IF(_tag_month_day!BN266="","",_tag_month_day!BN266/100)</f>
        <v/>
      </c>
      <c r="GD276" s="431" t="str">
        <f>IF(_tag_month_day!BO266="","",_tag_month_day!BO266/100)</f>
        <v/>
      </c>
      <c r="GE276" s="431" t="str">
        <f>IF(_tag_month_day!BP266="","",_tag_month_day!BP266/100)</f>
        <v/>
      </c>
      <c r="GF276" s="431" t="str">
        <f>IF(_tag_month_day!BQ266="","",_tag_month_day!BQ266/100)</f>
        <v/>
      </c>
      <c r="GG276" s="431" t="str">
        <f>IF(_tag_month_day!BR266="","",_tag_month_day!BR266/100)</f>
        <v/>
      </c>
      <c r="GH276" s="431" t="str">
        <f>IF(_tag_month_day!BS266="","",_tag_month_day!BS266/100)</f>
        <v/>
      </c>
      <c r="GI276" s="467" t="str">
        <f>IF(_tag_month_day!BT266="","",_tag_month_day!BT266/100)</f>
        <v/>
      </c>
      <c r="GJ276" s="469" t="str">
        <f>IF(_tag_month_day!BU266="","",_tag_month_day!BU266/100)</f>
        <v/>
      </c>
      <c r="GK276" s="470">
        <f>GK275</f>
        <v>0.070000000000000007</v>
      </c>
      <c r="GL276" s="470">
        <f>GL275</f>
        <v>0.029999999999999999</v>
      </c>
      <c r="GM276" s="471" t="str">
        <f>IF(_tag_month_day!BX266="","",_tag_month_day!BX266/100)</f>
        <v/>
      </c>
      <c r="GN276" s="470">
        <f>GN275</f>
        <v>0.070000000000000007</v>
      </c>
      <c r="GO276" s="470">
        <f>GO275</f>
        <v>0.029999999999999999</v>
      </c>
      <c r="GP276" s="470">
        <f>GP275</f>
        <v>0.089999999999999997</v>
      </c>
      <c r="GQ276" s="470">
        <f>GQ275</f>
        <v>0.029999999999999999</v>
      </c>
      <c r="GR276" s="471" t="str">
        <f>IF(_tag_month_day!CA266="","",_tag_month_day!CA266/100)</f>
        <v/>
      </c>
      <c r="GS276" s="472">
        <f>GS275</f>
        <v>0.95299999999999996</v>
      </c>
      <c r="GT276" s="472">
        <f>GT275</f>
        <v>0.55000000000000004</v>
      </c>
      <c r="GU276" s="472">
        <f>GU275</f>
        <v>0.55000000000000004</v>
      </c>
      <c r="GV276" s="472">
        <f>GV275</f>
        <v>0.55000000000000004</v>
      </c>
      <c r="GW276" s="472">
        <f>GW275</f>
        <v>0.5</v>
      </c>
      <c r="GX276" s="472">
        <f>GX275</f>
        <v>0.93500000000000005</v>
      </c>
      <c r="GY276" s="472">
        <f>GY275</f>
        <v>0.14999999999999999</v>
      </c>
      <c r="GZ276" s="472">
        <f>GZ275</f>
        <v>1</v>
      </c>
      <c r="HA276" s="474">
        <f>HA275</f>
        <v>0.047</v>
      </c>
      <c r="HB276" s="474">
        <f>HB275</f>
        <v>0.45000000000000001</v>
      </c>
      <c r="HC276" s="474">
        <f>HC275</f>
        <v>0.45000000000000001</v>
      </c>
      <c r="HD276" s="474">
        <f>HD275</f>
        <v>0.45000000000000001</v>
      </c>
      <c r="HE276" s="474">
        <f>HE275</f>
        <v>0.5</v>
      </c>
      <c r="HF276" s="474">
        <f>HF275</f>
        <v>0.065000000000000002</v>
      </c>
      <c r="HG276" s="474">
        <f>HG275</f>
        <v>0.84999999999999998</v>
      </c>
      <c r="HH276" s="474">
        <f>HH275</f>
        <v>0</v>
      </c>
      <c r="HI276" s="10">
        <f>IF(BZ276&lt;&gt;"",CK276-BV276,0)</f>
        <v>0</v>
      </c>
      <c r="HJ276" s="10" t="e">
        <f>IF(AJ276&gt;0,AH276-AJ276,0)</f>
        <v>#VALUE!</v>
      </c>
      <c r="HK276" s="466">
        <f>HK275</f>
        <v>0.84999999999999998</v>
      </c>
      <c r="HL276" s="424">
        <f>HL275</f>
        <v>550000</v>
      </c>
      <c r="HM276" s="424">
        <f>HM275</f>
        <v>480000</v>
      </c>
      <c r="HN276" s="465" t="e">
        <f>(DJ276*EZ276+DK276*FH276+DL276*FM276+DM276*FR276+DN276*FW276+DO276*GB276+DS276*GI276+DP276*GM276+DR276*GR276)*1000*2</f>
        <v>#VALUE!</v>
      </c>
      <c r="HO276" s="465" t="e">
        <f>HN276*HK276*$HO$2/HL276*1000000</f>
        <v>#VALUE!</v>
      </c>
      <c r="HP276" s="465" t="e">
        <f>HN276*HK276*$HP$2/HM276*1000000</f>
        <v>#VALUE!</v>
      </c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</row>
    <row customFormat="1" r="277" s="0">
      <c r="A277" s="420">
        <v>266</v>
      </c>
      <c r="B277" s="421">
        <f ca="1">IF(D277=D276,B276,IF(D277="夜班",B276+1,B276))</f>
        <v>43597</v>
      </c>
      <c r="C277" s="422">
        <f>C276</f>
        <v>0.041666666666666699</v>
      </c>
      <c r="D277" s="10" t="str">
        <f ca="1">IF(HOUR(G277)&lt;8,"夜班",IF(HOUR(G277)&lt;16,"白班",IF(HOUR(G277)&lt;24,"中班",0)))</f>
        <v>夜班</v>
      </c>
      <c r="E277" s="10" t="e">
        <f ca="1">IF(F277=1,"甲",IF(F277=2,"乙",IF(F277=3,"丙",IF(F277=4,"丁",""))))</f>
        <v>#REF!</v>
      </c>
      <c r="F277" s="10" t="e">
        <f ca="1">SUMPRODUCT((成本日报!$A$3:$A$95=计划!B277)*(成本日报!$B$3:$B$95=计划!$D277),成本日报!$C$3:$C$95)</f>
        <v>#REF!</v>
      </c>
      <c r="G277" s="423">
        <f ca="1">G276+C276</f>
        <v>43597.041666666024</v>
      </c>
      <c r="H277" s="423">
        <f ca="1">$G277+$C277/60*10+$C277*0</f>
        <v>43597.048611110469</v>
      </c>
      <c r="I277" s="423">
        <f ca="1">$G277+$C277/60*18+$C277*0</f>
        <v>43597.054166666021</v>
      </c>
      <c r="J277" s="423">
        <f ca="1">$G277+$C277/60*0+$C277*1</f>
        <v>43597.083333332688</v>
      </c>
      <c r="K277" s="423">
        <f ca="1">$G277+$C277/60*30+$C277*2</f>
        <v>43597.145833332695</v>
      </c>
      <c r="L277" s="423">
        <f ca="1">$G277+$C277/60*0+$C277*3</f>
        <v>43597.166666666024</v>
      </c>
      <c r="M277" s="424" t="str">
        <f>IF(_tag_month_day!A267="","",_tag_month_day!A267)</f>
        <v/>
      </c>
      <c r="N277" s="424" t="str">
        <f>IF(_tag_month_day!B267="","",_tag_month_day!B267)</f>
        <v/>
      </c>
      <c r="O277" s="425" t="e">
        <f>IF(M277+N277=0,"",M277+N277)</f>
        <v>#VALUE!</v>
      </c>
      <c r="P277" s="424" t="str">
        <f>IF(_tag_month_day!C267="","",_tag_month_day!C267)</f>
        <v/>
      </c>
      <c r="Q277" s="424" t="str">
        <f>IF(_tag_month_day!D267="","",_tag_month_day!D267)</f>
        <v/>
      </c>
      <c r="R277" s="426" t="str">
        <f>IF(_tag_month_day!CB267="","",_tag_month_day!CB267/100)</f>
        <v/>
      </c>
      <c r="S277" s="427" t="str">
        <f>IF(_tag_month_day!E267="","",_tag_month_day!E267)</f>
        <v/>
      </c>
      <c r="T277" s="427" t="str">
        <f>IF(_tag_month_day!F267="","",_tag_month_day!F267)</f>
        <v/>
      </c>
      <c r="U277" s="428" t="e">
        <f>S277+T277</f>
        <v>#VALUE!</v>
      </c>
      <c r="V277" s="429" t="e">
        <f>U277/AJ277</f>
        <v>#VALUE!</v>
      </c>
      <c r="W277" s="430" t="str">
        <f>IF(_jhy_month_day!A267="","",_jhy_month_day!A267)</f>
        <v/>
      </c>
      <c r="X277" s="431" t="str">
        <f>IF(_jhy_month_day!B267="","",_jhy_month_day!B267/100)</f>
        <v/>
      </c>
      <c r="Y277" s="431" t="str">
        <f>IF(_jhy_month_day!C267="","",_jhy_month_day!C267/100)</f>
        <v/>
      </c>
      <c r="Z277" s="432">
        <f>Z273+1</f>
        <v>67</v>
      </c>
      <c r="AA277" s="433" t="str">
        <f>IF(_tag_month_day!G267="","",_tag_month_day!G267/100)</f>
        <v/>
      </c>
      <c r="AB277" s="433" t="str">
        <f>IF(_tag_month_day!H267="","",_tag_month_day!H267/100)</f>
        <v/>
      </c>
      <c r="AC277" s="434">
        <f>IF(X277="",AC276,BK277*($AV276*X277+$AW276*FD276+$AX276*FI276+$AY276*FN276+$AZ276*FS276+$BA276*FX276+$BG276*GE276)/(AV276*Y277+AX276*FK276+AW276*FF276+AY276*FP276+AZ276*FU276+BA276*FZ276+BG276*GG276+BB276*GK276+BC276*GN276+BD276*GP276))</f>
        <v>1.59963432013121</v>
      </c>
      <c r="AD277" s="435" t="str">
        <f>IF(AC277=AC276,"",AC277-AC276)</f>
        <v/>
      </c>
      <c r="AE277" s="436" t="str">
        <f>IF(1-AF277=0,"",(1-AF277))</f>
        <v/>
      </c>
      <c r="AF277" s="437">
        <v>1</v>
      </c>
      <c r="AG277" s="10" t="str">
        <f>AG276</f>
        <v>8B4</v>
      </c>
      <c r="AH277" s="438" t="str">
        <f>AH276</f>
        <v/>
      </c>
      <c r="AI277" s="424" t="e">
        <f>IF(ROUND(AJ277-AJ276,1)=0,"",AJ277-AJ276)</f>
        <v>#VALUE!</v>
      </c>
      <c r="AJ277" s="10" t="str">
        <f>IF(_tag_month_day!I267="","",_tag_month_day!I267)</f>
        <v/>
      </c>
      <c r="AK277" s="440"/>
      <c r="AL277" s="440"/>
      <c r="AM277" s="440"/>
      <c r="AN277" s="441">
        <f>AN276</f>
        <v>2</v>
      </c>
      <c r="AO277" s="441">
        <f>AO276</f>
        <v>8</v>
      </c>
      <c r="AP277" s="442" t="e">
        <f>(IF(AN277=0,AS276,AS276*(1+AO277/AN277)/(AR277+AO277/AN277)))+AT277</f>
        <v>#VALUE!</v>
      </c>
      <c r="AQ277" s="443" t="str">
        <f>IF(_tag_month_day!J267="","",_tag_month_day!J267/100)</f>
        <v/>
      </c>
      <c r="AR277" s="444">
        <f>AR276</f>
        <v>1.3</v>
      </c>
      <c r="AS277" s="445" t="e">
        <f>AQ277*(AN277*AR277+AO277)/(AN277+AO277)</f>
        <v>#VALUE!</v>
      </c>
      <c r="AT277" s="445" t="e">
        <f>(SUM(BE277:BF277)-SUM(BE276:BF276))*0.05</f>
        <v>#VALUE!</v>
      </c>
      <c r="AU277" s="446" t="str">
        <f>IF(_tag_month_day!CC267="","",IF(_tag_month_day!CC267&gt;0,_tag_month_day!CD267,_tag_month_day!CE267))</f>
        <v/>
      </c>
      <c r="AV277" s="447" t="str">
        <f>IF(_tag_month_day!L267="","",_tag_month_day!L267/100)</f>
        <v/>
      </c>
      <c r="AW277" s="431">
        <f>AW276</f>
        <v>0</v>
      </c>
      <c r="AX277" s="431">
        <f>AX276</f>
        <v>0</v>
      </c>
      <c r="AY277" s="431" t="str">
        <f>IF(_tag_month_day!M267="","",_tag_month_day!M267/100)</f>
        <v/>
      </c>
      <c r="AZ277" s="431" t="str">
        <f>IF(_tag_month_day!N267="","",_tag_month_day!N267/100)</f>
        <v/>
      </c>
      <c r="BA277" s="431" t="str">
        <f>IF(_tag_month_day!O267="","",_tag_month_day!O267/100)</f>
        <v/>
      </c>
      <c r="BB277" s="448" t="str">
        <f>IF(_tag_month_day!P267="","",_tag_month_day!P267/100)</f>
        <v/>
      </c>
      <c r="BC277" s="448">
        <f>BC276</f>
        <v>0</v>
      </c>
      <c r="BD277" s="448" t="str">
        <f>IF(_tag_month_day!Q267="","",_tag_month_day!Q267/100)</f>
        <v/>
      </c>
      <c r="BE277" s="449" t="str">
        <f>IF(_tag_month_day!R267="","",_tag_month_day!R267/100)</f>
        <v/>
      </c>
      <c r="BF277" s="388" t="e">
        <f>(AU277*(100+BE277*100))/(AJ277-AU277)/100</f>
        <v>#VALUE!</v>
      </c>
      <c r="BG277" s="450" t="e">
        <f>BE277+BF277</f>
        <v>#VALUE!</v>
      </c>
      <c r="BH277" s="451" t="e">
        <f>SUM(AV277:BF277)</f>
        <v>#VALUE!</v>
      </c>
      <c r="BI277" s="452" t="e">
        <f>IF(CX277=0,BI276,(DK277*查询!$R$5+DL277*查询!$Q$5+DM277*查询!$N$5+DN277*查询!$O$5+DO277*查询!$P$5)*AF277/CX277)</f>
        <v>#VALUE!</v>
      </c>
      <c r="BJ277" s="452" t="e">
        <f>IF(CX277=0,BJ276,(DP277*查询!$S$5+DQ277*查询!$T$5+DR277*查询!$U$5)*AF277/CX277)</f>
        <v>#VALUE!</v>
      </c>
      <c r="BK277" s="452">
        <f>BK276</f>
        <v>1</v>
      </c>
      <c r="BL277" s="453" t="e">
        <f>SUMPRODUCT((AV277:BA277)*(GS277:GX277))/((GS277:GX277)+SUM(BB277:BD277)*GY277+BG277*GZ277)</f>
        <v>#VALUE!</v>
      </c>
      <c r="BM277" s="453" t="e">
        <f>BK277*($AV277*FB277+$AW277*FD277+$AX277*FI277+$AY277*FN277+$AZ277*FS277+$BA277*FX277+$BG277*GE277)/(AV277*EY277+AX277*FK277+AW277*FF277+AY277*FP277+AZ277*FU277+BA277*FZ277+BG277*GG277+BB277*GK277+BC277*GN277+BD277*GP277)</f>
        <v>#VALUE!</v>
      </c>
      <c r="BN277" s="453" t="e">
        <f>($AV277*FC277+$AX277*FJ277+$AW277*FE277+$AY277*FO277+$AZ277*FT277+$BA277*FY277+$BG277*GF277)/($AV277*FA277+BG277*GH277+BB277*GL277+BC277*GO277+BD277*GQ277+BA277*GA277)</f>
        <v>#VALUE!</v>
      </c>
      <c r="BO277" s="454" t="e">
        <f>SUMPRODUCT(AV277:BA277*GS277:GX277)/(GS277:GX277+(BB277+BC277+BD277)*GY277+BG277)</f>
        <v>#VALUE!</v>
      </c>
      <c r="BP277" s="454" t="e">
        <f>SUMPRODUCT(AV277:BA277*GS277:GX277)/(GS277:GX277+(BB277+BC277+BD277)*GY277+BG277)</f>
        <v>#VALUE!</v>
      </c>
      <c r="BQ277" s="454" t="e">
        <f>SUMPRODUCT(AV277:BA277*GS277:GX277)/(GS277:GX277+(BB277+BC277+BD277)*GY277+BG277)</f>
        <v>#VALUE!</v>
      </c>
      <c r="BR277" s="453" t="str">
        <f>IF(_tag_month_day!T267="","",_tag_month_day!T267)</f>
        <v/>
      </c>
      <c r="BS277" s="453" t="str">
        <f>IF(_tag_month_day!U267="","",_tag_month_day!U267)</f>
        <v/>
      </c>
      <c r="BT277" s="455" t="str">
        <f>IF(CK277="","",IF((CK277&gt;=BV277-0.12)*(CK277&lt;=BV277+0.12),"合格","不合格"))</f>
        <v/>
      </c>
      <c r="BU277" s="456" t="str">
        <f>IF(_tag_month_day!V267="","",_tag_month_day!V267)</f>
        <v/>
      </c>
      <c r="BV277" s="457" t="str">
        <f>IF(_tag_month_day!W267="","",_tag_month_day!W267)</f>
        <v/>
      </c>
      <c r="BW277" s="458" t="str">
        <f>IF(_tag_month_day!X267="","",_tag_month_day!X267)</f>
        <v/>
      </c>
      <c r="BX277" s="458" t="str">
        <f>IF(_tag_month_day!Y267="","",_tag_month_day!Y267)</f>
        <v/>
      </c>
      <c r="BY277" s="459">
        <f ca="1">L277</f>
        <v>43597.166666666024</v>
      </c>
      <c r="BZ277" s="460" t="s">
        <v>429</v>
      </c>
      <c r="CA277" s="461">
        <v>0.15625</v>
      </c>
      <c r="CB277" s="424" t="str">
        <f>IF(_tag_month_day!Z267="","",_tag_month_day!Z267)</f>
        <v/>
      </c>
      <c r="CC277" s="424" t="str">
        <f>IF(_tag_month_day!AA267="","",_tag_month_day!AA267)</f>
        <v/>
      </c>
      <c r="CD277" s="424" t="str">
        <f>IF(_tag_month_day!AB267="","",_tag_month_day!AB267)</f>
        <v/>
      </c>
      <c r="CE277" s="424" t="str">
        <f>IF(_tag_month_day!AC267="","",_tag_month_day!AC267)</f>
        <v/>
      </c>
      <c r="CF277" s="424" t="str">
        <f>IF(_tag_month_day!AD267="","",_tag_month_day!AD267)</f>
        <v/>
      </c>
      <c r="CG277" s="424" t="str">
        <f>IF(_tag_month_day!AE267="","",_tag_month_day!AE267)</f>
        <v/>
      </c>
      <c r="CH277" s="424" t="str">
        <f>IF(_tag_month_day!AF267="","",_tag_month_day!AF267)</f>
        <v/>
      </c>
      <c r="CI277" s="424" t="str">
        <f>IF(_tag_month_day!AG267="","",_tag_month_day!AG267)</f>
        <v/>
      </c>
      <c r="CJ277" s="424" t="str">
        <f>IF(_tag_month_day!AH267="","",_tag_month_day!AH267)</f>
        <v/>
      </c>
      <c r="CK277" s="424" t="str">
        <f>IF(_tag_month_day!AI267="","",_tag_month_day!AI267)</f>
        <v/>
      </c>
      <c r="CL277" s="4" t="str">
        <f>IF(_tag_month_day!AJ267="","",_tag_month_day!AJ267)</f>
        <v/>
      </c>
      <c r="CM277" s="4" t="str">
        <f>IF(_tag_month_day!AK267="","",_tag_month_day!AK267)</f>
        <v/>
      </c>
      <c r="CN277" s="4" t="str">
        <f>IF(_tag_month_day!AL267="","",_tag_month_day!AL267)</f>
        <v/>
      </c>
      <c r="CO277" s="4" t="str">
        <f>IF(_tag_month_day!AM267="","",_tag_month_day!AM267)</f>
        <v/>
      </c>
      <c r="CP277" s="4" t="str">
        <f>IF(_tag_month_day!AN267="","",_tag_month_day!AN267)</f>
        <v/>
      </c>
      <c r="CQ277" s="4" t="str">
        <f>IF(_tag_month_day!AO267="","",_tag_month_day!AO267)</f>
        <v/>
      </c>
      <c r="CR277" s="462" t="str">
        <f>IF(_tag_month_day!AP267="","",_tag_month_day!AP267)</f>
        <v/>
      </c>
      <c r="CS277" s="463" t="str">
        <f>IF(_tag_month_day!AQ267="","",_tag_month_day!AQ267)</f>
        <v/>
      </c>
      <c r="CT277" s="4" t="str">
        <f>IF(_tag_month_day!AR267="","",_tag_month_day!AR267)</f>
        <v/>
      </c>
      <c r="CU277" s="464" t="e">
        <f>DU277/AJ277</f>
        <v>#VALUE!</v>
      </c>
      <c r="CV277" s="451" t="e">
        <f>BG277/BH277</f>
        <v>#VALUE!</v>
      </c>
      <c r="CW277" s="465" t="e">
        <f>AJ277*(1-CV277)*CU277*AF277</f>
        <v>#VALUE!</v>
      </c>
      <c r="CX277" s="465" t="e">
        <f>CW277*94%</f>
        <v>#VALUE!</v>
      </c>
      <c r="CY277" s="466" t="e">
        <f>IF(CX277=0,0,DS277/(DS277+CX277))</f>
        <v>#VALUE!</v>
      </c>
      <c r="CZ277" s="465" t="e">
        <f>$AJ277*EF277</f>
        <v>#VALUE!</v>
      </c>
      <c r="DA277" s="465" t="e">
        <f>$AJ277*EG277</f>
        <v>#VALUE!</v>
      </c>
      <c r="DB277" s="465" t="e">
        <f>$AJ277*EH277</f>
        <v>#VALUE!</v>
      </c>
      <c r="DC277" s="465" t="e">
        <f>$AJ277*EI277</f>
        <v>#VALUE!</v>
      </c>
      <c r="DD277" s="465" t="e">
        <f>$AJ277*EJ277</f>
        <v>#VALUE!</v>
      </c>
      <c r="DE277" s="465" t="e">
        <f>$AJ277*EK277</f>
        <v>#VALUE!</v>
      </c>
      <c r="DF277" s="465" t="e">
        <f>$AJ277*EL277</f>
        <v>#VALUE!</v>
      </c>
      <c r="DG277" s="465" t="e">
        <f>$AJ277*EM277</f>
        <v>#VALUE!</v>
      </c>
      <c r="DH277" s="465" t="e">
        <f>$AJ277*EN277</f>
        <v>#VALUE!</v>
      </c>
      <c r="DI277" s="465" t="e">
        <f>$AJ277*EO277</f>
        <v>#VALUE!</v>
      </c>
      <c r="DJ277" s="465" t="e">
        <f>CZ277*(1-EP277)</f>
        <v>#VALUE!</v>
      </c>
      <c r="DK277" s="465" t="e">
        <f>DA277*(1-ER277)</f>
        <v>#VALUE!</v>
      </c>
      <c r="DL277" s="465" t="e">
        <f>DB277*(1-EQ277)</f>
        <v>#VALUE!</v>
      </c>
      <c r="DM277" s="465" t="e">
        <f>DC277*(1-ES277)</f>
        <v>#VALUE!</v>
      </c>
      <c r="DN277" s="465" t="e">
        <f>DD277*(1-ET277)</f>
        <v>#VALUE!</v>
      </c>
      <c r="DO277" s="465" t="e">
        <f>DE277</f>
        <v>#VALUE!</v>
      </c>
      <c r="DP277" s="465" t="e">
        <f>DF277*(1-EU277)</f>
        <v>#VALUE!</v>
      </c>
      <c r="DQ277" s="465" t="e">
        <f>DG277*(1-EV277)</f>
        <v>#VALUE!</v>
      </c>
      <c r="DR277" s="465" t="e">
        <f>DH277*(1-EW277)</f>
        <v>#VALUE!</v>
      </c>
      <c r="DS277" s="465" t="e">
        <f>DI277</f>
        <v>#VALUE!</v>
      </c>
      <c r="DT277" s="465" t="e">
        <f>SUM(DJ277:DS277)</f>
        <v>#VALUE!</v>
      </c>
      <c r="DU277" s="465" t="e">
        <f>(GS277:GX277)+(DP277+DQ277+DR277)*GY277+DS277</f>
        <v>#VALUE!</v>
      </c>
      <c r="DV277" s="451" t="e">
        <f>AV277/$BH277/(1-EP277)</f>
        <v>#VALUE!</v>
      </c>
      <c r="DW277" s="451" t="e">
        <f>AW277/$BH277/(1-ER277)</f>
        <v>#VALUE!</v>
      </c>
      <c r="DX277" s="451" t="e">
        <f>AX277/$BH277/(1-EQ277)</f>
        <v>#VALUE!</v>
      </c>
      <c r="DY277" s="451" t="e">
        <f>AY277/$BH277/(1-ES277)</f>
        <v>#VALUE!</v>
      </c>
      <c r="DZ277" s="451" t="e">
        <f>AZ277/$BH277/(1-ET277)</f>
        <v>#VALUE!</v>
      </c>
      <c r="EA277" s="451" t="e">
        <f>BA277/$BH277/(1-AX277)</f>
        <v>#VALUE!</v>
      </c>
      <c r="EB277" s="451" t="e">
        <f>BB277/$BH277/(1-EU277)</f>
        <v>#VALUE!</v>
      </c>
      <c r="EC277" s="451" t="e">
        <f>BC277/$BH277/(1-EV277)</f>
        <v>#VALUE!</v>
      </c>
      <c r="ED277" s="451" t="e">
        <f>BD277/$BH277/(1-EW277)</f>
        <v>#VALUE!</v>
      </c>
      <c r="EE277" s="451" t="e">
        <f>BG277/BH277</f>
        <v>#VALUE!</v>
      </c>
      <c r="EF277" s="451" t="e">
        <f>DV277/SUM($DV277:$EE277)</f>
        <v>#VALUE!</v>
      </c>
      <c r="EG277" s="451" t="e">
        <f>DW277/SUM($DV277:$EE277)</f>
        <v>#VALUE!</v>
      </c>
      <c r="EH277" s="451" t="e">
        <f>DX277/SUM($DV277:$EE277)</f>
        <v>#VALUE!</v>
      </c>
      <c r="EI277" s="451" t="e">
        <f>DY277/SUM($DV277:$EE277)</f>
        <v>#VALUE!</v>
      </c>
      <c r="EJ277" s="451" t="e">
        <f>DZ277/SUM($DV277:$EE277)</f>
        <v>#VALUE!</v>
      </c>
      <c r="EK277" s="451" t="e">
        <f>EA277/SUM($DV277:$EE277)</f>
        <v>#VALUE!</v>
      </c>
      <c r="EL277" s="451" t="e">
        <f>EB277/SUM($DV277:$EE277)</f>
        <v>#VALUE!</v>
      </c>
      <c r="EM277" s="451" t="e">
        <f>EC277/SUM($DV277:$EE277)</f>
        <v>#VALUE!</v>
      </c>
      <c r="EN277" s="451" t="e">
        <f>ED277/SUM($DV277:$EE277)</f>
        <v>#VALUE!</v>
      </c>
      <c r="EO277" s="451" t="e">
        <f>EE277/SUM($DV277:$EE277)</f>
        <v>#VALUE!</v>
      </c>
      <c r="EP277" s="450">
        <f>EP276</f>
        <v>0.080000000000000002</v>
      </c>
      <c r="EQ277" s="450">
        <f>EQ276</f>
        <v>0.014999999999999999</v>
      </c>
      <c r="ER277" s="450">
        <f>ER276</f>
        <v>0.014999999999999999</v>
      </c>
      <c r="ES277" s="450">
        <f>ES276</f>
        <v>0.014999999999999999</v>
      </c>
      <c r="ET277" s="450">
        <f>ET276</f>
        <v>0.014999999999999999</v>
      </c>
      <c r="EU277" s="450">
        <f>EU276</f>
        <v>0.089999999999999997</v>
      </c>
      <c r="EV277" s="450">
        <f>EV276</f>
        <v>0.089999999999999997</v>
      </c>
      <c r="EW277" s="450">
        <f>EW276</f>
        <v>0.089999999999999997</v>
      </c>
      <c r="EX277" s="431" t="str">
        <f>IF(_tag_month_day!AS267="","",_tag_month_day!AS267/100)</f>
        <v/>
      </c>
      <c r="EY277" s="431" t="str">
        <f>IF(_tag_month_day!AT267="","",_tag_month_day!AT267/100)</f>
        <v/>
      </c>
      <c r="EZ277" s="431" t="str">
        <f>IF(_tag_month_day!AU267="","",_tag_month_day!AU267/100)</f>
        <v/>
      </c>
      <c r="FA277" s="431" t="str">
        <f>IF(_tag_month_day!AV267="","",_tag_month_day!AV267/100)</f>
        <v/>
      </c>
      <c r="FB277" s="431" t="str">
        <f>IF(_tag_month_day!AW267="","",_tag_month_day!AW267/100)</f>
        <v/>
      </c>
      <c r="FC277" s="431" t="str">
        <f>IF(_tag_month_day!AX267="","",_tag_month_day!AX267/100)</f>
        <v/>
      </c>
      <c r="FD277" s="449" t="str">
        <f>IF(_tag_month_day!AY267="","",_tag_month_day!AY267/100)</f>
        <v/>
      </c>
      <c r="FE277" s="449" t="str">
        <f>IF(_tag_month_day!AZ267="","",_tag_month_day!AZ267/100)</f>
        <v/>
      </c>
      <c r="FF277" s="449" t="str">
        <f>IF(_tag_month_day!BA267="","",_tag_month_day!BA267/100)</f>
        <v/>
      </c>
      <c r="FG277" s="449" t="str">
        <f>IF(_tag_month_day!BB267="","",_tag_month_day!BB267/100)</f>
        <v/>
      </c>
      <c r="FH277" s="467" t="str">
        <f>IF(_tag_month_day!BC267="","",_tag_month_day!BC267/100)</f>
        <v/>
      </c>
      <c r="FI277" s="449">
        <f>FI276</f>
        <v>0.40999999999999998</v>
      </c>
      <c r="FJ277" s="449">
        <f>FJ276</f>
        <v>0.11</v>
      </c>
      <c r="FK277" s="449">
        <f>FK276</f>
        <v>0.014999999999999999</v>
      </c>
      <c r="FL277" s="449">
        <f>FL276</f>
        <v>0</v>
      </c>
      <c r="FM277" s="467">
        <f>FM276</f>
        <v>0.0001</v>
      </c>
      <c r="FN277" s="449">
        <f>FN276</f>
        <v>0.32000000000000001</v>
      </c>
      <c r="FO277" s="449">
        <f>FO276</f>
        <v>0.20000000000000001</v>
      </c>
      <c r="FP277" s="449">
        <f>FP276</f>
        <v>0.01</v>
      </c>
      <c r="FQ277" s="449">
        <f>FQ276</f>
        <v>0</v>
      </c>
      <c r="FR277" s="467">
        <f>FR276</f>
        <v>0.0001</v>
      </c>
      <c r="FS277" s="449" t="str">
        <f>IF(_tag_month_day!BD267="","",_tag_month_day!BD267/100)</f>
        <v/>
      </c>
      <c r="FT277" s="449" t="str">
        <f>IF(_tag_month_day!BE267="","",_tag_month_day!BE267/100)</f>
        <v/>
      </c>
      <c r="FU277" s="449" t="str">
        <f>IF(_tag_month_day!BF267="","",_tag_month_day!BF267/100)</f>
        <v/>
      </c>
      <c r="FV277" s="449" t="str">
        <f>IF(_tag_month_day!BG267="","",_tag_month_day!BG267/100)</f>
        <v/>
      </c>
      <c r="FW277" s="467" t="str">
        <f>IF(_tag_month_day!BH267="","",_tag_month_day!BH267/100)</f>
        <v/>
      </c>
      <c r="FX277" s="449" t="str">
        <f>IF(_tag_month_day!BI267="","",_tag_month_day!BI267/100)</f>
        <v/>
      </c>
      <c r="FY277" s="449" t="str">
        <f>IF(_tag_month_day!BJ267="","",_tag_month_day!BJ267/100)</f>
        <v/>
      </c>
      <c r="FZ277" s="468" t="str">
        <f>IF(_tag_month_day!BK267="","",_tag_month_day!BK267/100)</f>
        <v/>
      </c>
      <c r="GA277" s="449" t="str">
        <f>IF(_tag_month_day!BL267="","",_tag_month_day!BL267/100)</f>
        <v/>
      </c>
      <c r="GB277" s="467" t="str">
        <f>IF(_tag_month_day!BM267="","",_tag_month_day!BM267/100)</f>
        <v/>
      </c>
      <c r="GC277" s="431" t="str">
        <f>IF(_tag_month_day!BN267="","",_tag_month_day!BN267/100)</f>
        <v/>
      </c>
      <c r="GD277" s="431" t="str">
        <f>IF(_tag_month_day!BO267="","",_tag_month_day!BO267/100)</f>
        <v/>
      </c>
      <c r="GE277" s="431" t="str">
        <f>IF(_tag_month_day!BP267="","",_tag_month_day!BP267/100)</f>
        <v/>
      </c>
      <c r="GF277" s="431" t="str">
        <f>IF(_tag_month_day!BQ267="","",_tag_month_day!BQ267/100)</f>
        <v/>
      </c>
      <c r="GG277" s="431" t="str">
        <f>IF(_tag_month_day!BR267="","",_tag_month_day!BR267/100)</f>
        <v/>
      </c>
      <c r="GH277" s="431" t="str">
        <f>IF(_tag_month_day!BS267="","",_tag_month_day!BS267/100)</f>
        <v/>
      </c>
      <c r="GI277" s="467" t="str">
        <f>IF(_tag_month_day!BT267="","",_tag_month_day!BT267/100)</f>
        <v/>
      </c>
      <c r="GJ277" s="469" t="str">
        <f>IF(_tag_month_day!BU267="","",_tag_month_day!BU267/100)</f>
        <v/>
      </c>
      <c r="GK277" s="470">
        <f>GK276</f>
        <v>0.070000000000000007</v>
      </c>
      <c r="GL277" s="470">
        <f>GL276</f>
        <v>0.029999999999999999</v>
      </c>
      <c r="GM277" s="471" t="str">
        <f>IF(_tag_month_day!BX267="","",_tag_month_day!BX267/100)</f>
        <v/>
      </c>
      <c r="GN277" s="470">
        <f>GN276</f>
        <v>0.070000000000000007</v>
      </c>
      <c r="GO277" s="470">
        <f>GO276</f>
        <v>0.029999999999999999</v>
      </c>
      <c r="GP277" s="470">
        <f>GP276</f>
        <v>0.089999999999999997</v>
      </c>
      <c r="GQ277" s="470">
        <f>GQ276</f>
        <v>0.029999999999999999</v>
      </c>
      <c r="GR277" s="471" t="str">
        <f>IF(_tag_month_day!CA267="","",_tag_month_day!CA267/100)</f>
        <v/>
      </c>
      <c r="GS277" s="472">
        <f>GS276</f>
        <v>0.95299999999999996</v>
      </c>
      <c r="GT277" s="472">
        <f>GT276</f>
        <v>0.55000000000000004</v>
      </c>
      <c r="GU277" s="472">
        <f>GU276</f>
        <v>0.55000000000000004</v>
      </c>
      <c r="GV277" s="472">
        <f>GV276</f>
        <v>0.55000000000000004</v>
      </c>
      <c r="GW277" s="472">
        <f>GW276</f>
        <v>0.5</v>
      </c>
      <c r="GX277" s="472">
        <f>GX276</f>
        <v>0.93500000000000005</v>
      </c>
      <c r="GY277" s="472">
        <f>GY276</f>
        <v>0.14999999999999999</v>
      </c>
      <c r="GZ277" s="472">
        <f>GZ276</f>
        <v>1</v>
      </c>
      <c r="HA277" s="474">
        <f>HA276</f>
        <v>0.047</v>
      </c>
      <c r="HB277" s="474">
        <f>HB276</f>
        <v>0.45000000000000001</v>
      </c>
      <c r="HC277" s="474">
        <f>HC276</f>
        <v>0.45000000000000001</v>
      </c>
      <c r="HD277" s="474">
        <f>HD276</f>
        <v>0.45000000000000001</v>
      </c>
      <c r="HE277" s="474">
        <f>HE276</f>
        <v>0.5</v>
      </c>
      <c r="HF277" s="474">
        <f>HF276</f>
        <v>0.065000000000000002</v>
      </c>
      <c r="HG277" s="474">
        <f>HG276</f>
        <v>0.84999999999999998</v>
      </c>
      <c r="HH277" s="474">
        <f>HH276</f>
        <v>0</v>
      </c>
      <c r="HI277" s="10" t="e">
        <f>IF(BZ277&lt;&gt;"",CK277-BV277,0)</f>
        <v>#VALUE!</v>
      </c>
      <c r="HJ277" s="10" t="e">
        <f>IF(AJ277&gt;0,AH277-AJ277,0)</f>
        <v>#VALUE!</v>
      </c>
      <c r="HK277" s="466">
        <f>HK276</f>
        <v>0.84999999999999998</v>
      </c>
      <c r="HL277" s="424">
        <f>HL276</f>
        <v>550000</v>
      </c>
      <c r="HM277" s="424">
        <f>HM276</f>
        <v>480000</v>
      </c>
      <c r="HN277" s="465" t="e">
        <f>(DJ277*EZ277+DK277*FH277+DL277*FM277+DM277*FR277+DN277*FW277+DO277*GB277+DS277*GI277+DP277*GM277+DR277*GR277)*1000*2</f>
        <v>#VALUE!</v>
      </c>
      <c r="HO277" s="465" t="e">
        <f>HN277*HK277*$HO$2/HL277*1000000</f>
        <v>#VALUE!</v>
      </c>
      <c r="HP277" s="465" t="e">
        <f>HN277*HK277*$HP$2/HM277*1000000</f>
        <v>#VALUE!</v>
      </c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</row>
    <row customFormat="1" r="278" s="0">
      <c r="A278" s="420">
        <v>267</v>
      </c>
      <c r="B278" s="421">
        <f ca="1">IF(D278=D277,B277,IF(D278="夜班",B277+1,B277))</f>
        <v>43597</v>
      </c>
      <c r="C278" s="422">
        <f>C277</f>
        <v>0.041666666666666699</v>
      </c>
      <c r="D278" s="10" t="str">
        <f ca="1">IF(HOUR(G278)&lt;8,"夜班",IF(HOUR(G278)&lt;16,"白班",IF(HOUR(G278)&lt;24,"中班",0)))</f>
        <v>夜班</v>
      </c>
      <c r="E278" s="10" t="e">
        <f ca="1">IF(F278=1,"甲",IF(F278=2,"乙",IF(F278=3,"丙",IF(F278=4,"丁",""))))</f>
        <v>#REF!</v>
      </c>
      <c r="F278" s="10" t="e">
        <f ca="1">SUMPRODUCT((成本日报!$A$3:$A$95=计划!B278)*(成本日报!$B$3:$B$95=计划!$D278),成本日报!$C$3:$C$95)</f>
        <v>#REF!</v>
      </c>
      <c r="G278" s="423">
        <f ca="1">G277+C277</f>
        <v>43597.083333332688</v>
      </c>
      <c r="H278" s="423">
        <f ca="1">$G278+$C278/60*10+$C278*0</f>
        <v>43597.090277777133</v>
      </c>
      <c r="I278" s="423">
        <f ca="1">$G278+$C278/60*18+$C278*0</f>
        <v>43597.095833332685</v>
      </c>
      <c r="J278" s="423">
        <f ca="1">$G278+$C278/60*0+$C278*1</f>
        <v>43597.124999999352</v>
      </c>
      <c r="K278" s="423">
        <f ca="1">$G278+$C278/60*30+$C278*2</f>
        <v>43597.18749999936</v>
      </c>
      <c r="L278" s="423">
        <f ca="1">$G278+$C278/60*0+$C278*3</f>
        <v>43597.208333332688</v>
      </c>
      <c r="M278" s="424" t="str">
        <f>IF(_tag_month_day!A268="","",_tag_month_day!A268)</f>
        <v/>
      </c>
      <c r="N278" s="424" t="str">
        <f>IF(_tag_month_day!B268="","",_tag_month_day!B268)</f>
        <v/>
      </c>
      <c r="O278" s="425" t="e">
        <f>IF(M278+N278=0,"",M278+N278)</f>
        <v>#VALUE!</v>
      </c>
      <c r="P278" s="424" t="str">
        <f>IF(_tag_month_day!C268="","",_tag_month_day!C268)</f>
        <v/>
      </c>
      <c r="Q278" s="424" t="str">
        <f>IF(_tag_month_day!D268="","",_tag_month_day!D268)</f>
        <v/>
      </c>
      <c r="R278" s="426" t="str">
        <f>IF(_tag_month_day!CB268="","",_tag_month_day!CB268/100)</f>
        <v/>
      </c>
      <c r="S278" s="427" t="str">
        <f>IF(_tag_month_day!E268="","",_tag_month_day!E268)</f>
        <v/>
      </c>
      <c r="T278" s="427" t="str">
        <f>IF(_tag_month_day!F268="","",_tag_month_day!F268)</f>
        <v/>
      </c>
      <c r="U278" s="428" t="e">
        <f>S278+T278</f>
        <v>#VALUE!</v>
      </c>
      <c r="V278" s="429" t="e">
        <f>U278/AJ278</f>
        <v>#VALUE!</v>
      </c>
      <c r="W278" s="430" t="str">
        <f>IF(_jhy_month_day!A268="","",_jhy_month_day!A268)</f>
        <v/>
      </c>
      <c r="X278" s="431" t="str">
        <f>IF(_jhy_month_day!B268="","",_jhy_month_day!B268/100)</f>
        <v/>
      </c>
      <c r="Y278" s="431" t="str">
        <f>IF(_jhy_month_day!C268="","",_jhy_month_day!C268/100)</f>
        <v/>
      </c>
      <c r="Z278" s="432">
        <f>Z274+1</f>
        <v>67</v>
      </c>
      <c r="AA278" s="433" t="str">
        <f>IF(_tag_month_day!G268="","",_tag_month_day!G268/100)</f>
        <v/>
      </c>
      <c r="AB278" s="433" t="str">
        <f>IF(_tag_month_day!H268="","",_tag_month_day!H268/100)</f>
        <v/>
      </c>
      <c r="AC278" s="434">
        <f>IF(X278="",AC277,BK278*($AV277*X278+$AW277*FD277+$AX277*FI277+$AY277*FN277+$AZ277*FS277+$BA277*FX277+$BG277*GE277)/(AV277*Y278+AX277*FK277+AW277*FF277+AY277*FP277+AZ277*FU277+BA277*FZ277+BG277*GG277+BB277*GK277+BC277*GN277+BD277*GP277))</f>
        <v>1.59963432013121</v>
      </c>
      <c r="AD278" s="435" t="str">
        <f>IF(AC278=AC277,"",AC278-AC277)</f>
        <v/>
      </c>
      <c r="AE278" s="436" t="str">
        <f>IF(1-AF278=0,"",(1-AF278))</f>
        <v/>
      </c>
      <c r="AF278" s="437">
        <v>1</v>
      </c>
      <c r="AG278" s="10" t="str">
        <f>AG277</f>
        <v>8B4</v>
      </c>
      <c r="AH278" s="438" t="str">
        <f>AH277</f>
        <v/>
      </c>
      <c r="AI278" s="424" t="e">
        <f>IF(ROUND(AJ278-AJ277,1)=0,"",AJ278-AJ277)</f>
        <v>#VALUE!</v>
      </c>
      <c r="AJ278" s="10" t="str">
        <f>IF(_tag_month_day!I268="","",_tag_month_day!I268)</f>
        <v/>
      </c>
      <c r="AK278" s="440" t="s">
        <v>457</v>
      </c>
      <c r="AL278" s="440" t="s">
        <v>479</v>
      </c>
      <c r="AM278" s="440" t="s">
        <v>480</v>
      </c>
      <c r="AN278" s="441">
        <f>AN277</f>
        <v>2</v>
      </c>
      <c r="AO278" s="441">
        <f>AO277</f>
        <v>8</v>
      </c>
      <c r="AP278" s="442" t="e">
        <f>(IF(AN278=0,AS277,AS277*(1+AO278/AN278)/(AR278+AO278/AN278)))+AT278</f>
        <v>#VALUE!</v>
      </c>
      <c r="AQ278" s="443" t="str">
        <f>IF(_tag_month_day!J268="","",_tag_month_day!J268/100)</f>
        <v/>
      </c>
      <c r="AR278" s="444">
        <f>AR277</f>
        <v>1.3</v>
      </c>
      <c r="AS278" s="445" t="e">
        <f>AQ278*(AN278*AR278+AO278)/(AN278+AO278)</f>
        <v>#VALUE!</v>
      </c>
      <c r="AT278" s="445" t="e">
        <f>(SUM(BE278:BF278)-SUM(BE277:BF277))*0.05</f>
        <v>#VALUE!</v>
      </c>
      <c r="AU278" s="446" t="str">
        <f>IF(_tag_month_day!CC268="","",IF(_tag_month_day!CC268&gt;0,_tag_month_day!CD268,_tag_month_day!CE268))</f>
        <v/>
      </c>
      <c r="AV278" s="447" t="str">
        <f>IF(_tag_month_day!L268="","",_tag_month_day!L268/100)</f>
        <v/>
      </c>
      <c r="AW278" s="431">
        <f>AW277</f>
        <v>0</v>
      </c>
      <c r="AX278" s="431">
        <f>AX277</f>
        <v>0</v>
      </c>
      <c r="AY278" s="431" t="str">
        <f>IF(_tag_month_day!M268="","",_tag_month_day!M268/100)</f>
        <v/>
      </c>
      <c r="AZ278" s="431" t="str">
        <f>IF(_tag_month_day!N268="","",_tag_month_day!N268/100)</f>
        <v/>
      </c>
      <c r="BA278" s="431" t="str">
        <f>IF(_tag_month_day!O268="","",_tag_month_day!O268/100)</f>
        <v/>
      </c>
      <c r="BB278" s="448" t="str">
        <f>IF(_tag_month_day!P268="","",_tag_month_day!P268/100)</f>
        <v/>
      </c>
      <c r="BC278" s="448">
        <f>BC277</f>
        <v>0</v>
      </c>
      <c r="BD278" s="448" t="str">
        <f>IF(_tag_month_day!Q268="","",_tag_month_day!Q268/100)</f>
        <v/>
      </c>
      <c r="BE278" s="449" t="str">
        <f>IF(_tag_month_day!R268="","",_tag_month_day!R268/100)</f>
        <v/>
      </c>
      <c r="BF278" s="388" t="e">
        <f>(AU278*(100+BE278*100))/(AJ278-AU278)/100</f>
        <v>#VALUE!</v>
      </c>
      <c r="BG278" s="450" t="e">
        <f>BE278+BF278</f>
        <v>#VALUE!</v>
      </c>
      <c r="BH278" s="451" t="e">
        <f>SUM(AV278:BF278)</f>
        <v>#VALUE!</v>
      </c>
      <c r="BI278" s="452" t="e">
        <f>IF(CX278=0,BI277,(DK278*查询!$R$5+DL278*查询!$Q$5+DM278*查询!$N$5+DN278*查询!$O$5+DO278*查询!$P$5)*AF278/CX278)</f>
        <v>#VALUE!</v>
      </c>
      <c r="BJ278" s="452" t="e">
        <f>IF(CX278=0,BJ277,(DP278*查询!$S$5+DQ278*查询!$T$5+DR278*查询!$U$5)*AF278/CX278)</f>
        <v>#VALUE!</v>
      </c>
      <c r="BK278" s="452">
        <f>BK277</f>
        <v>1</v>
      </c>
      <c r="BL278" s="453" t="e">
        <f>SUMPRODUCT((AV278:BA278)*(GS278:GX278))/((GS278:GX278)+SUM(BB278:BD278)*GY278+BG278*GZ278)</f>
        <v>#VALUE!</v>
      </c>
      <c r="BM278" s="453" t="e">
        <f>BK278*($AV278*FB278+$AW278*FD278+$AX278*FI278+$AY278*FN278+$AZ278*FS278+$BA278*FX278+$BG278*GE278)/(AV278*EY278+AX278*FK278+AW278*FF278+AY278*FP278+AZ278*FU278+BA278*FZ278+BG278*GG278+BB278*GK278+BC278*GN278+BD278*GP278)</f>
        <v>#VALUE!</v>
      </c>
      <c r="BN278" s="453" t="e">
        <f>($AV278*FC278+$AX278*FJ278+$AW278*FE278+$AY278*FO278+$AZ278*FT278+$BA278*FY278+$BG278*GF278)/($AV278*FA278+BG278*GH278+BB278*GL278+BC278*GO278+BD278*GQ278+BA278*GA278)</f>
        <v>#VALUE!</v>
      </c>
      <c r="BO278" s="454" t="e">
        <f>SUMPRODUCT(AV278:BA278*GS278:GX278)/(GS278:GX278+(BB278+BC278+BD278)*GY278+BG278)</f>
        <v>#VALUE!</v>
      </c>
      <c r="BP278" s="454" t="e">
        <f>SUMPRODUCT(AV278:BA278*GS278:GX278)/(GS278:GX278+(BB278+BC278+BD278)*GY278+BG278)</f>
        <v>#VALUE!</v>
      </c>
      <c r="BQ278" s="454" t="e">
        <f>SUMPRODUCT(AV278:BA278*GS278:GX278)/(GS278:GX278+(BB278+BC278+BD278)*GY278+BG278)</f>
        <v>#VALUE!</v>
      </c>
      <c r="BR278" s="453" t="str">
        <f>IF(_tag_month_day!T268="","",_tag_month_day!T268)</f>
        <v/>
      </c>
      <c r="BS278" s="453" t="str">
        <f>IF(_tag_month_day!U268="","",_tag_month_day!U268)</f>
        <v/>
      </c>
      <c r="BT278" s="455" t="str">
        <f>IF(CK278="","",IF((CK278&gt;=BV278-0.12)*(CK278&lt;=BV278+0.12),"合格","不合格"))</f>
        <v/>
      </c>
      <c r="BU278" s="456" t="str">
        <f>IF(_tag_month_day!V268="","",_tag_month_day!V268)</f>
        <v/>
      </c>
      <c r="BV278" s="457" t="str">
        <f>IF(_tag_month_day!W268="","",_tag_month_day!W268)</f>
        <v/>
      </c>
      <c r="BW278" s="458" t="str">
        <f>IF(_tag_month_day!X268="","",_tag_month_day!X268)</f>
        <v/>
      </c>
      <c r="BX278" s="458" t="str">
        <f>IF(_tag_month_day!Y268="","",_tag_month_day!Y268)</f>
        <v/>
      </c>
      <c r="BY278" s="459">
        <f ca="1">L278</f>
        <v>43597.208333332688</v>
      </c>
      <c r="BZ278" s="460"/>
      <c r="CA278" s="461"/>
      <c r="CB278" s="424" t="str">
        <f>IF(_tag_month_day!Z268="","",_tag_month_day!Z268)</f>
        <v/>
      </c>
      <c r="CC278" s="424" t="str">
        <f>IF(_tag_month_day!AA268="","",_tag_month_day!AA268)</f>
        <v/>
      </c>
      <c r="CD278" s="424" t="str">
        <f>IF(_tag_month_day!AB268="","",_tag_month_day!AB268)</f>
        <v/>
      </c>
      <c r="CE278" s="424" t="str">
        <f>IF(_tag_month_day!AC268="","",_tag_month_day!AC268)</f>
        <v/>
      </c>
      <c r="CF278" s="424" t="str">
        <f>IF(_tag_month_day!AD268="","",_tag_month_day!AD268)</f>
        <v/>
      </c>
      <c r="CG278" s="424" t="str">
        <f>IF(_tag_month_day!AE268="","",_tag_month_day!AE268)</f>
        <v/>
      </c>
      <c r="CH278" s="424" t="str">
        <f>IF(_tag_month_day!AF268="","",_tag_month_day!AF268)</f>
        <v/>
      </c>
      <c r="CI278" s="424" t="str">
        <f>IF(_tag_month_day!AG268="","",_tag_month_day!AG268)</f>
        <v/>
      </c>
      <c r="CJ278" s="424" t="str">
        <f>IF(_tag_month_day!AH268="","",_tag_month_day!AH268)</f>
        <v/>
      </c>
      <c r="CK278" s="424" t="str">
        <f>IF(_tag_month_day!AI268="","",_tag_month_day!AI268)</f>
        <v/>
      </c>
      <c r="CL278" s="4" t="str">
        <f>IF(_tag_month_day!AJ268="","",_tag_month_day!AJ268)</f>
        <v/>
      </c>
      <c r="CM278" s="4" t="str">
        <f>IF(_tag_month_day!AK268="","",_tag_month_day!AK268)</f>
        <v/>
      </c>
      <c r="CN278" s="4" t="str">
        <f>IF(_tag_month_day!AL268="","",_tag_month_day!AL268)</f>
        <v/>
      </c>
      <c r="CO278" s="4" t="str">
        <f>IF(_tag_month_day!AM268="","",_tag_month_day!AM268)</f>
        <v/>
      </c>
      <c r="CP278" s="4" t="str">
        <f>IF(_tag_month_day!AN268="","",_tag_month_day!AN268)</f>
        <v/>
      </c>
      <c r="CQ278" s="4" t="str">
        <f>IF(_tag_month_day!AO268="","",_tag_month_day!AO268)</f>
        <v/>
      </c>
      <c r="CR278" s="462" t="str">
        <f>IF(_tag_month_day!AP268="","",_tag_month_day!AP268)</f>
        <v/>
      </c>
      <c r="CS278" s="463" t="str">
        <f>IF(_tag_month_day!AQ268="","",_tag_month_day!AQ268)</f>
        <v/>
      </c>
      <c r="CT278" s="4" t="str">
        <f>IF(_tag_month_day!AR268="","",_tag_month_day!AR268)</f>
        <v/>
      </c>
      <c r="CU278" s="464" t="e">
        <f>DU278/AJ278</f>
        <v>#VALUE!</v>
      </c>
      <c r="CV278" s="451" t="e">
        <f>BG278/BH278</f>
        <v>#VALUE!</v>
      </c>
      <c r="CW278" s="465" t="e">
        <f>AJ278*(1-CV278)*CU278*AF278</f>
        <v>#VALUE!</v>
      </c>
      <c r="CX278" s="465" t="e">
        <f>CW278*94%</f>
        <v>#VALUE!</v>
      </c>
      <c r="CY278" s="466" t="e">
        <f>IF(CX278=0,0,DS278/(DS278+CX278))</f>
        <v>#VALUE!</v>
      </c>
      <c r="CZ278" s="465" t="e">
        <f>$AJ278*EF278</f>
        <v>#VALUE!</v>
      </c>
      <c r="DA278" s="465" t="e">
        <f>$AJ278*EG278</f>
        <v>#VALUE!</v>
      </c>
      <c r="DB278" s="465" t="e">
        <f>$AJ278*EH278</f>
        <v>#VALUE!</v>
      </c>
      <c r="DC278" s="465" t="e">
        <f>$AJ278*EI278</f>
        <v>#VALUE!</v>
      </c>
      <c r="DD278" s="465" t="e">
        <f>$AJ278*EJ278</f>
        <v>#VALUE!</v>
      </c>
      <c r="DE278" s="465" t="e">
        <f>$AJ278*EK278</f>
        <v>#VALUE!</v>
      </c>
      <c r="DF278" s="465" t="e">
        <f>$AJ278*EL278</f>
        <v>#VALUE!</v>
      </c>
      <c r="DG278" s="465" t="e">
        <f>$AJ278*EM278</f>
        <v>#VALUE!</v>
      </c>
      <c r="DH278" s="465" t="e">
        <f>$AJ278*EN278</f>
        <v>#VALUE!</v>
      </c>
      <c r="DI278" s="465" t="e">
        <f>$AJ278*EO278</f>
        <v>#VALUE!</v>
      </c>
      <c r="DJ278" s="465" t="e">
        <f>CZ278*(1-EP278)</f>
        <v>#VALUE!</v>
      </c>
      <c r="DK278" s="465" t="e">
        <f>DA278*(1-ER278)</f>
        <v>#VALUE!</v>
      </c>
      <c r="DL278" s="465" t="e">
        <f>DB278*(1-EQ278)</f>
        <v>#VALUE!</v>
      </c>
      <c r="DM278" s="465" t="e">
        <f>DC278*(1-ES278)</f>
        <v>#VALUE!</v>
      </c>
      <c r="DN278" s="465" t="e">
        <f>DD278*(1-ET278)</f>
        <v>#VALUE!</v>
      </c>
      <c r="DO278" s="465" t="e">
        <f>DE278</f>
        <v>#VALUE!</v>
      </c>
      <c r="DP278" s="465" t="e">
        <f>DF278*(1-EU278)</f>
        <v>#VALUE!</v>
      </c>
      <c r="DQ278" s="465" t="e">
        <f>DG278*(1-EV278)</f>
        <v>#VALUE!</v>
      </c>
      <c r="DR278" s="465" t="e">
        <f>DH278*(1-EW278)</f>
        <v>#VALUE!</v>
      </c>
      <c r="DS278" s="465" t="e">
        <f>DI278</f>
        <v>#VALUE!</v>
      </c>
      <c r="DT278" s="465" t="e">
        <f>SUM(DJ278:DS278)</f>
        <v>#VALUE!</v>
      </c>
      <c r="DU278" s="465" t="e">
        <f>(GS278:GX278)+(DP278+DQ278+DR278)*GY278+DS278</f>
        <v>#VALUE!</v>
      </c>
      <c r="DV278" s="451" t="e">
        <f>AV278/$BH278/(1-EP278)</f>
        <v>#VALUE!</v>
      </c>
      <c r="DW278" s="451" t="e">
        <f>AW278/$BH278/(1-ER278)</f>
        <v>#VALUE!</v>
      </c>
      <c r="DX278" s="451" t="e">
        <f>AX278/$BH278/(1-EQ278)</f>
        <v>#VALUE!</v>
      </c>
      <c r="DY278" s="451" t="e">
        <f>AY278/$BH278/(1-ES278)</f>
        <v>#VALUE!</v>
      </c>
      <c r="DZ278" s="451" t="e">
        <f>AZ278/$BH278/(1-ET278)</f>
        <v>#VALUE!</v>
      </c>
      <c r="EA278" s="451" t="e">
        <f>BA278/$BH278/(1-AX278)</f>
        <v>#VALUE!</v>
      </c>
      <c r="EB278" s="451" t="e">
        <f>BB278/$BH278/(1-EU278)</f>
        <v>#VALUE!</v>
      </c>
      <c r="EC278" s="451" t="e">
        <f>BC278/$BH278/(1-EV278)</f>
        <v>#VALUE!</v>
      </c>
      <c r="ED278" s="451" t="e">
        <f>BD278/$BH278/(1-EW278)</f>
        <v>#VALUE!</v>
      </c>
      <c r="EE278" s="451" t="e">
        <f>BG278/BH278</f>
        <v>#VALUE!</v>
      </c>
      <c r="EF278" s="451" t="e">
        <f>DV278/SUM($DV278:$EE278)</f>
        <v>#VALUE!</v>
      </c>
      <c r="EG278" s="451" t="e">
        <f>DW278/SUM($DV278:$EE278)</f>
        <v>#VALUE!</v>
      </c>
      <c r="EH278" s="451" t="e">
        <f>DX278/SUM($DV278:$EE278)</f>
        <v>#VALUE!</v>
      </c>
      <c r="EI278" s="451" t="e">
        <f>DY278/SUM($DV278:$EE278)</f>
        <v>#VALUE!</v>
      </c>
      <c r="EJ278" s="451" t="e">
        <f>DZ278/SUM($DV278:$EE278)</f>
        <v>#VALUE!</v>
      </c>
      <c r="EK278" s="451" t="e">
        <f>EA278/SUM($DV278:$EE278)</f>
        <v>#VALUE!</v>
      </c>
      <c r="EL278" s="451" t="e">
        <f>EB278/SUM($DV278:$EE278)</f>
        <v>#VALUE!</v>
      </c>
      <c r="EM278" s="451" t="e">
        <f>EC278/SUM($DV278:$EE278)</f>
        <v>#VALUE!</v>
      </c>
      <c r="EN278" s="451" t="e">
        <f>ED278/SUM($DV278:$EE278)</f>
        <v>#VALUE!</v>
      </c>
      <c r="EO278" s="451" t="e">
        <f>EE278/SUM($DV278:$EE278)</f>
        <v>#VALUE!</v>
      </c>
      <c r="EP278" s="450">
        <f>EP277</f>
        <v>0.080000000000000002</v>
      </c>
      <c r="EQ278" s="450">
        <f>EQ277</f>
        <v>0.014999999999999999</v>
      </c>
      <c r="ER278" s="450">
        <f>ER277</f>
        <v>0.014999999999999999</v>
      </c>
      <c r="ES278" s="450">
        <f>ES277</f>
        <v>0.014999999999999999</v>
      </c>
      <c r="ET278" s="450">
        <f>ET277</f>
        <v>0.014999999999999999</v>
      </c>
      <c r="EU278" s="450">
        <f>EU277</f>
        <v>0.089999999999999997</v>
      </c>
      <c r="EV278" s="450">
        <f>EV277</f>
        <v>0.089999999999999997</v>
      </c>
      <c r="EW278" s="450">
        <f>EW277</f>
        <v>0.089999999999999997</v>
      </c>
      <c r="EX278" s="431" t="str">
        <f>IF(_tag_month_day!AS268="","",_tag_month_day!AS268/100)</f>
        <v/>
      </c>
      <c r="EY278" s="431" t="str">
        <f>IF(_tag_month_day!AT268="","",_tag_month_day!AT268/100)</f>
        <v/>
      </c>
      <c r="EZ278" s="431" t="str">
        <f>IF(_tag_month_day!AU268="","",_tag_month_day!AU268/100)</f>
        <v/>
      </c>
      <c r="FA278" s="431" t="str">
        <f>IF(_tag_month_day!AV268="","",_tag_month_day!AV268/100)</f>
        <v/>
      </c>
      <c r="FB278" s="431" t="str">
        <f>IF(_tag_month_day!AW268="","",_tag_month_day!AW268/100)</f>
        <v/>
      </c>
      <c r="FC278" s="431" t="str">
        <f>IF(_tag_month_day!AX268="","",_tag_month_day!AX268/100)</f>
        <v/>
      </c>
      <c r="FD278" s="449" t="str">
        <f>IF(_tag_month_day!AY268="","",_tag_month_day!AY268/100)</f>
        <v/>
      </c>
      <c r="FE278" s="449" t="str">
        <f>IF(_tag_month_day!AZ268="","",_tag_month_day!AZ268/100)</f>
        <v/>
      </c>
      <c r="FF278" s="449" t="str">
        <f>IF(_tag_month_day!BA268="","",_tag_month_day!BA268/100)</f>
        <v/>
      </c>
      <c r="FG278" s="449" t="str">
        <f>IF(_tag_month_day!BB268="","",_tag_month_day!BB268/100)</f>
        <v/>
      </c>
      <c r="FH278" s="467" t="str">
        <f>IF(_tag_month_day!BC268="","",_tag_month_day!BC268/100)</f>
        <v/>
      </c>
      <c r="FI278" s="449">
        <f>FI277</f>
        <v>0.40999999999999998</v>
      </c>
      <c r="FJ278" s="449">
        <f>FJ277</f>
        <v>0.11</v>
      </c>
      <c r="FK278" s="449">
        <f>FK277</f>
        <v>0.014999999999999999</v>
      </c>
      <c r="FL278" s="449">
        <f>FL277</f>
        <v>0</v>
      </c>
      <c r="FM278" s="467">
        <f>FM277</f>
        <v>0.0001</v>
      </c>
      <c r="FN278" s="449">
        <f>FN277</f>
        <v>0.32000000000000001</v>
      </c>
      <c r="FO278" s="449">
        <f>FO277</f>
        <v>0.20000000000000001</v>
      </c>
      <c r="FP278" s="449">
        <f>FP277</f>
        <v>0.01</v>
      </c>
      <c r="FQ278" s="449">
        <f>FQ277</f>
        <v>0</v>
      </c>
      <c r="FR278" s="467">
        <f>FR277</f>
        <v>0.0001</v>
      </c>
      <c r="FS278" s="449" t="str">
        <f>IF(_tag_month_day!BD268="","",_tag_month_day!BD268/100)</f>
        <v/>
      </c>
      <c r="FT278" s="449" t="str">
        <f>IF(_tag_month_day!BE268="","",_tag_month_day!BE268/100)</f>
        <v/>
      </c>
      <c r="FU278" s="449" t="str">
        <f>IF(_tag_month_day!BF268="","",_tag_month_day!BF268/100)</f>
        <v/>
      </c>
      <c r="FV278" s="449" t="str">
        <f>IF(_tag_month_day!BG268="","",_tag_month_day!BG268/100)</f>
        <v/>
      </c>
      <c r="FW278" s="467" t="str">
        <f>IF(_tag_month_day!BH268="","",_tag_month_day!BH268/100)</f>
        <v/>
      </c>
      <c r="FX278" s="449" t="str">
        <f>IF(_tag_month_day!BI268="","",_tag_month_day!BI268/100)</f>
        <v/>
      </c>
      <c r="FY278" s="449" t="str">
        <f>IF(_tag_month_day!BJ268="","",_tag_month_day!BJ268/100)</f>
        <v/>
      </c>
      <c r="FZ278" s="468" t="str">
        <f>IF(_tag_month_day!BK268="","",_tag_month_day!BK268/100)</f>
        <v/>
      </c>
      <c r="GA278" s="449" t="str">
        <f>IF(_tag_month_day!BL268="","",_tag_month_day!BL268/100)</f>
        <v/>
      </c>
      <c r="GB278" s="467" t="str">
        <f>IF(_tag_month_day!BM268="","",_tag_month_day!BM268/100)</f>
        <v/>
      </c>
      <c r="GC278" s="431" t="str">
        <f>IF(_tag_month_day!BN268="","",_tag_month_day!BN268/100)</f>
        <v/>
      </c>
      <c r="GD278" s="431" t="str">
        <f>IF(_tag_month_day!BO268="","",_tag_month_day!BO268/100)</f>
        <v/>
      </c>
      <c r="GE278" s="431" t="str">
        <f>IF(_tag_month_day!BP268="","",_tag_month_day!BP268/100)</f>
        <v/>
      </c>
      <c r="GF278" s="431" t="str">
        <f>IF(_tag_month_day!BQ268="","",_tag_month_day!BQ268/100)</f>
        <v/>
      </c>
      <c r="GG278" s="431" t="str">
        <f>IF(_tag_month_day!BR268="","",_tag_month_day!BR268/100)</f>
        <v/>
      </c>
      <c r="GH278" s="431" t="str">
        <f>IF(_tag_month_day!BS268="","",_tag_month_day!BS268/100)</f>
        <v/>
      </c>
      <c r="GI278" s="467" t="str">
        <f>IF(_tag_month_day!BT268="","",_tag_month_day!BT268/100)</f>
        <v/>
      </c>
      <c r="GJ278" s="469" t="str">
        <f>IF(_tag_month_day!BU268="","",_tag_month_day!BU268/100)</f>
        <v/>
      </c>
      <c r="GK278" s="470">
        <f>GK277</f>
        <v>0.070000000000000007</v>
      </c>
      <c r="GL278" s="470">
        <f>GL277</f>
        <v>0.029999999999999999</v>
      </c>
      <c r="GM278" s="471" t="str">
        <f>IF(_tag_month_day!BX268="","",_tag_month_day!BX268/100)</f>
        <v/>
      </c>
      <c r="GN278" s="470">
        <f>GN277</f>
        <v>0.070000000000000007</v>
      </c>
      <c r="GO278" s="470">
        <f>GO277</f>
        <v>0.029999999999999999</v>
      </c>
      <c r="GP278" s="470">
        <f>GP277</f>
        <v>0.089999999999999997</v>
      </c>
      <c r="GQ278" s="470">
        <f>GQ277</f>
        <v>0.029999999999999999</v>
      </c>
      <c r="GR278" s="471" t="str">
        <f>IF(_tag_month_day!CA268="","",_tag_month_day!CA268/100)</f>
        <v/>
      </c>
      <c r="GS278" s="472">
        <f>GS277</f>
        <v>0.95299999999999996</v>
      </c>
      <c r="GT278" s="472">
        <f>GT277</f>
        <v>0.55000000000000004</v>
      </c>
      <c r="GU278" s="472">
        <f>GU277</f>
        <v>0.55000000000000004</v>
      </c>
      <c r="GV278" s="472">
        <f>GV277</f>
        <v>0.55000000000000004</v>
      </c>
      <c r="GW278" s="472">
        <f>GW277</f>
        <v>0.5</v>
      </c>
      <c r="GX278" s="472">
        <f>GX277</f>
        <v>0.93500000000000005</v>
      </c>
      <c r="GY278" s="472">
        <f>GY277</f>
        <v>0.14999999999999999</v>
      </c>
      <c r="GZ278" s="472">
        <f>GZ277</f>
        <v>1</v>
      </c>
      <c r="HA278" s="474">
        <f>HA277</f>
        <v>0.047</v>
      </c>
      <c r="HB278" s="474">
        <f>HB277</f>
        <v>0.45000000000000001</v>
      </c>
      <c r="HC278" s="474">
        <f>HC277</f>
        <v>0.45000000000000001</v>
      </c>
      <c r="HD278" s="474">
        <f>HD277</f>
        <v>0.45000000000000001</v>
      </c>
      <c r="HE278" s="474">
        <f>HE277</f>
        <v>0.5</v>
      </c>
      <c r="HF278" s="474">
        <f>HF277</f>
        <v>0.065000000000000002</v>
      </c>
      <c r="HG278" s="474">
        <f>HG277</f>
        <v>0.84999999999999998</v>
      </c>
      <c r="HH278" s="474">
        <f>HH277</f>
        <v>0</v>
      </c>
      <c r="HI278" s="10">
        <f>IF(BZ278&lt;&gt;"",CK278-BV278,0)</f>
        <v>0</v>
      </c>
      <c r="HJ278" s="10" t="e">
        <f>IF(AJ278&gt;0,AH278-AJ278,0)</f>
        <v>#VALUE!</v>
      </c>
      <c r="HK278" s="466">
        <f>HK277</f>
        <v>0.84999999999999998</v>
      </c>
      <c r="HL278" s="424">
        <f>HL277</f>
        <v>550000</v>
      </c>
      <c r="HM278" s="424">
        <f>HM277</f>
        <v>480000</v>
      </c>
      <c r="HN278" s="465" t="e">
        <f>(DJ278*EZ278+DK278*FH278+DL278*FM278+DM278*FR278+DN278*FW278+DO278*GB278+DS278*GI278+DP278*GM278+DR278*GR278)*1000*2</f>
        <v>#VALUE!</v>
      </c>
      <c r="HO278" s="465" t="e">
        <f>HN278*HK278*$HO$2/HL278*1000000</f>
        <v>#VALUE!</v>
      </c>
      <c r="HP278" s="465" t="e">
        <f>HN278*HK278*$HP$2/HM278*1000000</f>
        <v>#VALUE!</v>
      </c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</row>
    <row customFormat="1" r="279" s="0">
      <c r="A279" s="420">
        <v>268</v>
      </c>
      <c r="B279" s="421">
        <f ca="1">IF(D279=D278,B278,IF(D279="夜班",B278+1,B278))</f>
        <v>43597</v>
      </c>
      <c r="C279" s="422">
        <f>C278</f>
        <v>0.041666666666666699</v>
      </c>
      <c r="D279" s="10" t="str">
        <f ca="1">IF(HOUR(G279)&lt;8,"夜班",IF(HOUR(G279)&lt;16,"白班",IF(HOUR(G279)&lt;24,"中班",0)))</f>
        <v>夜班</v>
      </c>
      <c r="E279" s="10" t="e">
        <f ca="1">IF(F279=1,"甲",IF(F279=2,"乙",IF(F279=3,"丙",IF(F279=4,"丁",""))))</f>
        <v>#REF!</v>
      </c>
      <c r="F279" s="10" t="e">
        <f ca="1">SUMPRODUCT((成本日报!$A$3:$A$95=计划!B279)*(成本日报!$B$3:$B$95=计划!$D279),成本日报!$C$3:$C$95)</f>
        <v>#REF!</v>
      </c>
      <c r="G279" s="423">
        <f ca="1">G278+C278</f>
        <v>43597.124999999352</v>
      </c>
      <c r="H279" s="423">
        <f ca="1">$G279+$C279/60*10+$C279*0</f>
        <v>43597.131944443798</v>
      </c>
      <c r="I279" s="423">
        <f ca="1">$G279+$C279/60*18+$C279*0</f>
        <v>43597.13749999935</v>
      </c>
      <c r="J279" s="423">
        <f ca="1">$G279+$C279/60*0+$C279*1</f>
        <v>43597.166666666017</v>
      </c>
      <c r="K279" s="423">
        <f ca="1">$G279+$C279/60*30+$C279*2</f>
        <v>43597.229166666024</v>
      </c>
      <c r="L279" s="423">
        <f ca="1">$G279+$C279/60*0+$C279*3</f>
        <v>43597.249999999352</v>
      </c>
      <c r="M279" s="424" t="str">
        <f>IF(_tag_month_day!A269="","",_tag_month_day!A269)</f>
        <v/>
      </c>
      <c r="N279" s="424" t="str">
        <f>IF(_tag_month_day!B269="","",_tag_month_day!B269)</f>
        <v/>
      </c>
      <c r="O279" s="425" t="e">
        <f>IF(M279+N279=0,"",M279+N279)</f>
        <v>#VALUE!</v>
      </c>
      <c r="P279" s="424" t="str">
        <f>IF(_tag_month_day!C269="","",_tag_month_day!C269)</f>
        <v/>
      </c>
      <c r="Q279" s="424" t="str">
        <f>IF(_tag_month_day!D269="","",_tag_month_day!D269)</f>
        <v/>
      </c>
      <c r="R279" s="426" t="str">
        <f>IF(_tag_month_day!CB269="","",_tag_month_day!CB269/100)</f>
        <v/>
      </c>
      <c r="S279" s="427" t="str">
        <f>IF(_tag_month_day!E269="","",_tag_month_day!E269)</f>
        <v/>
      </c>
      <c r="T279" s="427" t="str">
        <f>IF(_tag_month_day!F269="","",_tag_month_day!F269)</f>
        <v/>
      </c>
      <c r="U279" s="428" t="e">
        <f>S279+T279</f>
        <v>#VALUE!</v>
      </c>
      <c r="V279" s="429" t="e">
        <f>U279/AJ279</f>
        <v>#VALUE!</v>
      </c>
      <c r="W279" s="430" t="str">
        <f>IF(_jhy_month_day!A269="","",_jhy_month_day!A269)</f>
        <v/>
      </c>
      <c r="X279" s="431" t="str">
        <f>IF(_jhy_month_day!B269="","",_jhy_month_day!B269/100)</f>
        <v/>
      </c>
      <c r="Y279" s="431" t="str">
        <f>IF(_jhy_month_day!C269="","",_jhy_month_day!C269/100)</f>
        <v/>
      </c>
      <c r="Z279" s="432">
        <f>Z275+1</f>
        <v>67</v>
      </c>
      <c r="AA279" s="433" t="str">
        <f>IF(_tag_month_day!G269="","",_tag_month_day!G269/100)</f>
        <v/>
      </c>
      <c r="AB279" s="433" t="str">
        <f>IF(_tag_month_day!H269="","",_tag_month_day!H269/100)</f>
        <v/>
      </c>
      <c r="AC279" s="434">
        <f>IF(X279="",AC278,BK279*($AV278*X279+$AW278*FD278+$AX278*FI278+$AY278*FN278+$AZ278*FS278+$BA278*FX278+$BG278*GE278)/(AV278*Y279+AX278*FK278+AW278*FF278+AY278*FP278+AZ278*FU278+BA278*FZ278+BG278*GG278+BB278*GK278+BC278*GN278+BD278*GP278))</f>
        <v>1.59963432013121</v>
      </c>
      <c r="AD279" s="435" t="str">
        <f>IF(AC279=AC278,"",AC279-AC278)</f>
        <v/>
      </c>
      <c r="AE279" s="436" t="str">
        <f>IF(1-AF279=0,"",(1-AF279))</f>
        <v/>
      </c>
      <c r="AF279" s="437">
        <v>1</v>
      </c>
      <c r="AG279" s="10" t="str">
        <f>AG278</f>
        <v>8B4</v>
      </c>
      <c r="AH279" s="438" t="str">
        <f>AH278</f>
        <v/>
      </c>
      <c r="AI279" s="424" t="e">
        <f>IF(ROUND(AJ279-AJ278,1)=0,"",AJ279-AJ278)</f>
        <v>#VALUE!</v>
      </c>
      <c r="AJ279" s="10" t="str">
        <f>IF(_tag_month_day!I269="","",_tag_month_day!I269)</f>
        <v/>
      </c>
      <c r="AK279" s="440"/>
      <c r="AL279" s="440"/>
      <c r="AM279" s="440"/>
      <c r="AN279" s="441">
        <f>AN278</f>
        <v>2</v>
      </c>
      <c r="AO279" s="441">
        <f>AO278</f>
        <v>8</v>
      </c>
      <c r="AP279" s="442" t="e">
        <f>(IF(AN279=0,AS278,AS278*(1+AO279/AN279)/(AR279+AO279/AN279)))+AT279</f>
        <v>#VALUE!</v>
      </c>
      <c r="AQ279" s="443" t="str">
        <f>IF(_tag_month_day!J269="","",_tag_month_day!J269/100)</f>
        <v/>
      </c>
      <c r="AR279" s="444">
        <f>AR278</f>
        <v>1.3</v>
      </c>
      <c r="AS279" s="445" t="e">
        <f>AQ279*(AN279*AR279+AO279)/(AN279+AO279)</f>
        <v>#VALUE!</v>
      </c>
      <c r="AT279" s="445" t="e">
        <f>(SUM(BE279:BF279)-SUM(BE278:BF278))*0.05</f>
        <v>#VALUE!</v>
      </c>
      <c r="AU279" s="446" t="str">
        <f>IF(_tag_month_day!CC269="","",IF(_tag_month_day!CC269&gt;0,_tag_month_day!CD269,_tag_month_day!CE269))</f>
        <v/>
      </c>
      <c r="AV279" s="447" t="str">
        <f>IF(_tag_month_day!L269="","",_tag_month_day!L269/100)</f>
        <v/>
      </c>
      <c r="AW279" s="431">
        <f>AW278</f>
        <v>0</v>
      </c>
      <c r="AX279" s="431">
        <f>AX278</f>
        <v>0</v>
      </c>
      <c r="AY279" s="431" t="str">
        <f>IF(_tag_month_day!M269="","",_tag_month_day!M269/100)</f>
        <v/>
      </c>
      <c r="AZ279" s="431" t="str">
        <f>IF(_tag_month_day!N269="","",_tag_month_day!N269/100)</f>
        <v/>
      </c>
      <c r="BA279" s="431" t="str">
        <f>IF(_tag_month_day!O269="","",_tag_month_day!O269/100)</f>
        <v/>
      </c>
      <c r="BB279" s="448" t="str">
        <f>IF(_tag_month_day!P269="","",_tag_month_day!P269/100)</f>
        <v/>
      </c>
      <c r="BC279" s="448">
        <f>BC278</f>
        <v>0</v>
      </c>
      <c r="BD279" s="448" t="str">
        <f>IF(_tag_month_day!Q269="","",_tag_month_day!Q269/100)</f>
        <v/>
      </c>
      <c r="BE279" s="449" t="str">
        <f>IF(_tag_month_day!R269="","",_tag_month_day!R269/100)</f>
        <v/>
      </c>
      <c r="BF279" s="388" t="e">
        <f>(AU279*(100+BE279*100))/(AJ279-AU279)/100</f>
        <v>#VALUE!</v>
      </c>
      <c r="BG279" s="450" t="e">
        <f>BE279+BF279</f>
        <v>#VALUE!</v>
      </c>
      <c r="BH279" s="451" t="e">
        <f>SUM(AV279:BF279)</f>
        <v>#VALUE!</v>
      </c>
      <c r="BI279" s="452" t="e">
        <f>IF(CX279=0,BI278,(DK279*查询!$R$5+DL279*查询!$Q$5+DM279*查询!$N$5+DN279*查询!$O$5+DO279*查询!$P$5)*AF279/CX279)</f>
        <v>#VALUE!</v>
      </c>
      <c r="BJ279" s="452" t="e">
        <f>IF(CX279=0,BJ278,(DP279*查询!$S$5+DQ279*查询!$T$5+DR279*查询!$U$5)*AF279/CX279)</f>
        <v>#VALUE!</v>
      </c>
      <c r="BK279" s="452">
        <f>BK278</f>
        <v>1</v>
      </c>
      <c r="BL279" s="453" t="e">
        <f>SUMPRODUCT((AV279:BA279)*(GS279:GX279))/((GS279:GX279)+SUM(BB279:BD279)*GY279+BG279*GZ279)</f>
        <v>#VALUE!</v>
      </c>
      <c r="BM279" s="453" t="e">
        <f>BK279*($AV279*FB279+$AW279*FD279+$AX279*FI279+$AY279*FN279+$AZ279*FS279+$BA279*FX279+$BG279*GE279)/(AV279*EY279+AX279*FK279+AW279*FF279+AY279*FP279+AZ279*FU279+BA279*FZ279+BG279*GG279+BB279*GK279+BC279*GN279+BD279*GP279)</f>
        <v>#VALUE!</v>
      </c>
      <c r="BN279" s="453" t="e">
        <f>($AV279*FC279+$AX279*FJ279+$AW279*FE279+$AY279*FO279+$AZ279*FT279+$BA279*FY279+$BG279*GF279)/($AV279*FA279+BG279*GH279+BB279*GL279+BC279*GO279+BD279*GQ279+BA279*GA279)</f>
        <v>#VALUE!</v>
      </c>
      <c r="BO279" s="454" t="e">
        <f>SUMPRODUCT(AV279:BA279*GS279:GX279)/(GS279:GX279+(BB279+BC279+BD279)*GY279+BG279)</f>
        <v>#VALUE!</v>
      </c>
      <c r="BP279" s="454" t="e">
        <f>SUMPRODUCT(AV279:BA279*GS279:GX279)/(GS279:GX279+(BB279+BC279+BD279)*GY279+BG279)</f>
        <v>#VALUE!</v>
      </c>
      <c r="BQ279" s="454" t="e">
        <f>SUMPRODUCT(AV279:BA279*GS279:GX279)/(GS279:GX279+(BB279+BC279+BD279)*GY279+BG279)</f>
        <v>#VALUE!</v>
      </c>
      <c r="BR279" s="453" t="str">
        <f>IF(_tag_month_day!T269="","",_tag_month_day!T269)</f>
        <v/>
      </c>
      <c r="BS279" s="453" t="str">
        <f>IF(_tag_month_day!U269="","",_tag_month_day!U269)</f>
        <v/>
      </c>
      <c r="BT279" s="455" t="str">
        <f>IF(CK279="","",IF((CK279&gt;=BV279-0.12)*(CK279&lt;=BV279+0.12),"合格","不合格"))</f>
        <v/>
      </c>
      <c r="BU279" s="456" t="str">
        <f>IF(_tag_month_day!V269="","",_tag_month_day!V269)</f>
        <v/>
      </c>
      <c r="BV279" s="457" t="str">
        <f>IF(_tag_month_day!W269="","",_tag_month_day!W269)</f>
        <v/>
      </c>
      <c r="BW279" s="458" t="str">
        <f>IF(_tag_month_day!X269="","",_tag_month_day!X269)</f>
        <v/>
      </c>
      <c r="BX279" s="458" t="str">
        <f>IF(_tag_month_day!Y269="","",_tag_month_day!Y269)</f>
        <v/>
      </c>
      <c r="BY279" s="459">
        <f ca="1">L279</f>
        <v>43597.249999999352</v>
      </c>
      <c r="BZ279" s="460" t="s">
        <v>429</v>
      </c>
      <c r="CA279" s="461">
        <v>0.25347222222222199</v>
      </c>
      <c r="CB279" s="424" t="str">
        <f>IF(_tag_month_day!Z269="","",_tag_month_day!Z269)</f>
        <v/>
      </c>
      <c r="CC279" s="424" t="str">
        <f>IF(_tag_month_day!AA269="","",_tag_month_day!AA269)</f>
        <v/>
      </c>
      <c r="CD279" s="424" t="str">
        <f>IF(_tag_month_day!AB269="","",_tag_month_day!AB269)</f>
        <v/>
      </c>
      <c r="CE279" s="424" t="str">
        <f>IF(_tag_month_day!AC269="","",_tag_month_day!AC269)</f>
        <v/>
      </c>
      <c r="CF279" s="424" t="str">
        <f>IF(_tag_month_day!AD269="","",_tag_month_day!AD269)</f>
        <v/>
      </c>
      <c r="CG279" s="424" t="str">
        <f>IF(_tag_month_day!AE269="","",_tag_month_day!AE269)</f>
        <v/>
      </c>
      <c r="CH279" s="424" t="str">
        <f>IF(_tag_month_day!AF269="","",_tag_month_day!AF269)</f>
        <v/>
      </c>
      <c r="CI279" s="424" t="str">
        <f>IF(_tag_month_day!AG269="","",_tag_month_day!AG269)</f>
        <v/>
      </c>
      <c r="CJ279" s="424" t="str">
        <f>IF(_tag_month_day!AH269="","",_tag_month_day!AH269)</f>
        <v/>
      </c>
      <c r="CK279" s="424" t="str">
        <f>IF(_tag_month_day!AI269="","",_tag_month_day!AI269)</f>
        <v/>
      </c>
      <c r="CL279" s="4" t="str">
        <f>IF(_tag_month_day!AJ269="","",_tag_month_day!AJ269)</f>
        <v/>
      </c>
      <c r="CM279" s="4" t="str">
        <f>IF(_tag_month_day!AK269="","",_tag_month_day!AK269)</f>
        <v/>
      </c>
      <c r="CN279" s="4" t="str">
        <f>IF(_tag_month_day!AL269="","",_tag_month_day!AL269)</f>
        <v/>
      </c>
      <c r="CO279" s="4" t="str">
        <f>IF(_tag_month_day!AM269="","",_tag_month_day!AM269)</f>
        <v/>
      </c>
      <c r="CP279" s="4" t="str">
        <f>IF(_tag_month_day!AN269="","",_tag_month_day!AN269)</f>
        <v/>
      </c>
      <c r="CQ279" s="4" t="str">
        <f>IF(_tag_month_day!AO269="","",_tag_month_day!AO269)</f>
        <v/>
      </c>
      <c r="CR279" s="462" t="str">
        <f>IF(_tag_month_day!AP269="","",_tag_month_day!AP269)</f>
        <v/>
      </c>
      <c r="CS279" s="463" t="str">
        <f>IF(_tag_month_day!AQ269="","",_tag_month_day!AQ269)</f>
        <v/>
      </c>
      <c r="CT279" s="4" t="str">
        <f>IF(_tag_month_day!AR269="","",_tag_month_day!AR269)</f>
        <v/>
      </c>
      <c r="CU279" s="464" t="e">
        <f>DU279/AJ279</f>
        <v>#VALUE!</v>
      </c>
      <c r="CV279" s="451" t="e">
        <f>BG279/BH279</f>
        <v>#VALUE!</v>
      </c>
      <c r="CW279" s="465" t="e">
        <f>AJ279*(1-CV279)*CU279*AF279</f>
        <v>#VALUE!</v>
      </c>
      <c r="CX279" s="465" t="e">
        <f>CW279*94%</f>
        <v>#VALUE!</v>
      </c>
      <c r="CY279" s="466" t="e">
        <f>IF(CX279=0,0,DS279/(DS279+CX279))</f>
        <v>#VALUE!</v>
      </c>
      <c r="CZ279" s="465" t="e">
        <f>$AJ279*EF279</f>
        <v>#VALUE!</v>
      </c>
      <c r="DA279" s="465" t="e">
        <f>$AJ279*EG279</f>
        <v>#VALUE!</v>
      </c>
      <c r="DB279" s="465" t="e">
        <f>$AJ279*EH279</f>
        <v>#VALUE!</v>
      </c>
      <c r="DC279" s="465" t="e">
        <f>$AJ279*EI279</f>
        <v>#VALUE!</v>
      </c>
      <c r="DD279" s="465" t="e">
        <f>$AJ279*EJ279</f>
        <v>#VALUE!</v>
      </c>
      <c r="DE279" s="465" t="e">
        <f>$AJ279*EK279</f>
        <v>#VALUE!</v>
      </c>
      <c r="DF279" s="465" t="e">
        <f>$AJ279*EL279</f>
        <v>#VALUE!</v>
      </c>
      <c r="DG279" s="465" t="e">
        <f>$AJ279*EM279</f>
        <v>#VALUE!</v>
      </c>
      <c r="DH279" s="465" t="e">
        <f>$AJ279*EN279</f>
        <v>#VALUE!</v>
      </c>
      <c r="DI279" s="465" t="e">
        <f>$AJ279*EO279</f>
        <v>#VALUE!</v>
      </c>
      <c r="DJ279" s="465" t="e">
        <f>CZ279*(1-EP279)</f>
        <v>#VALUE!</v>
      </c>
      <c r="DK279" s="465" t="e">
        <f>DA279*(1-ER279)</f>
        <v>#VALUE!</v>
      </c>
      <c r="DL279" s="465" t="e">
        <f>DB279*(1-EQ279)</f>
        <v>#VALUE!</v>
      </c>
      <c r="DM279" s="465" t="e">
        <f>DC279*(1-ES279)</f>
        <v>#VALUE!</v>
      </c>
      <c r="DN279" s="465" t="e">
        <f>DD279*(1-ET279)</f>
        <v>#VALUE!</v>
      </c>
      <c r="DO279" s="465" t="e">
        <f>DE279</f>
        <v>#VALUE!</v>
      </c>
      <c r="DP279" s="465" t="e">
        <f>DF279*(1-EU279)</f>
        <v>#VALUE!</v>
      </c>
      <c r="DQ279" s="465" t="e">
        <f>DG279*(1-EV279)</f>
        <v>#VALUE!</v>
      </c>
      <c r="DR279" s="465" t="e">
        <f>DH279*(1-EW279)</f>
        <v>#VALUE!</v>
      </c>
      <c r="DS279" s="465" t="e">
        <f>DI279</f>
        <v>#VALUE!</v>
      </c>
      <c r="DT279" s="465" t="e">
        <f>SUM(DJ279:DS279)</f>
        <v>#VALUE!</v>
      </c>
      <c r="DU279" s="465" t="e">
        <f>(GS279:GX279)+(DP279+DQ279+DR279)*GY279+DS279</f>
        <v>#VALUE!</v>
      </c>
      <c r="DV279" s="451" t="e">
        <f>AV279/$BH279/(1-EP279)</f>
        <v>#VALUE!</v>
      </c>
      <c r="DW279" s="451" t="e">
        <f>AW279/$BH279/(1-ER279)</f>
        <v>#VALUE!</v>
      </c>
      <c r="DX279" s="451" t="e">
        <f>AX279/$BH279/(1-EQ279)</f>
        <v>#VALUE!</v>
      </c>
      <c r="DY279" s="451" t="e">
        <f>AY279/$BH279/(1-ES279)</f>
        <v>#VALUE!</v>
      </c>
      <c r="DZ279" s="451" t="e">
        <f>AZ279/$BH279/(1-ET279)</f>
        <v>#VALUE!</v>
      </c>
      <c r="EA279" s="451" t="e">
        <f>BA279/$BH279/(1-AX279)</f>
        <v>#VALUE!</v>
      </c>
      <c r="EB279" s="451" t="e">
        <f>BB279/$BH279/(1-EU279)</f>
        <v>#VALUE!</v>
      </c>
      <c r="EC279" s="451" t="e">
        <f>BC279/$BH279/(1-EV279)</f>
        <v>#VALUE!</v>
      </c>
      <c r="ED279" s="451" t="e">
        <f>BD279/$BH279/(1-EW279)</f>
        <v>#VALUE!</v>
      </c>
      <c r="EE279" s="451" t="e">
        <f>BG279/BH279</f>
        <v>#VALUE!</v>
      </c>
      <c r="EF279" s="451" t="e">
        <f>DV279/SUM($DV279:$EE279)</f>
        <v>#VALUE!</v>
      </c>
      <c r="EG279" s="451" t="e">
        <f>DW279/SUM($DV279:$EE279)</f>
        <v>#VALUE!</v>
      </c>
      <c r="EH279" s="451" t="e">
        <f>DX279/SUM($DV279:$EE279)</f>
        <v>#VALUE!</v>
      </c>
      <c r="EI279" s="451" t="e">
        <f>DY279/SUM($DV279:$EE279)</f>
        <v>#VALUE!</v>
      </c>
      <c r="EJ279" s="451" t="e">
        <f>DZ279/SUM($DV279:$EE279)</f>
        <v>#VALUE!</v>
      </c>
      <c r="EK279" s="451" t="e">
        <f>EA279/SUM($DV279:$EE279)</f>
        <v>#VALUE!</v>
      </c>
      <c r="EL279" s="451" t="e">
        <f>EB279/SUM($DV279:$EE279)</f>
        <v>#VALUE!</v>
      </c>
      <c r="EM279" s="451" t="e">
        <f>EC279/SUM($DV279:$EE279)</f>
        <v>#VALUE!</v>
      </c>
      <c r="EN279" s="451" t="e">
        <f>ED279/SUM($DV279:$EE279)</f>
        <v>#VALUE!</v>
      </c>
      <c r="EO279" s="451" t="e">
        <f>EE279/SUM($DV279:$EE279)</f>
        <v>#VALUE!</v>
      </c>
      <c r="EP279" s="450">
        <f>EP278</f>
        <v>0.080000000000000002</v>
      </c>
      <c r="EQ279" s="450">
        <f>EQ278</f>
        <v>0.014999999999999999</v>
      </c>
      <c r="ER279" s="450">
        <f>ER278</f>
        <v>0.014999999999999999</v>
      </c>
      <c r="ES279" s="450">
        <f>ES278</f>
        <v>0.014999999999999999</v>
      </c>
      <c r="ET279" s="450">
        <f>ET278</f>
        <v>0.014999999999999999</v>
      </c>
      <c r="EU279" s="450">
        <f>EU278</f>
        <v>0.089999999999999997</v>
      </c>
      <c r="EV279" s="450">
        <f>EV278</f>
        <v>0.089999999999999997</v>
      </c>
      <c r="EW279" s="450">
        <f>EW278</f>
        <v>0.089999999999999997</v>
      </c>
      <c r="EX279" s="431" t="str">
        <f>IF(_tag_month_day!AS269="","",_tag_month_day!AS269/100)</f>
        <v/>
      </c>
      <c r="EY279" s="431" t="str">
        <f>IF(_tag_month_day!AT269="","",_tag_month_day!AT269/100)</f>
        <v/>
      </c>
      <c r="EZ279" s="431" t="str">
        <f>IF(_tag_month_day!AU269="","",_tag_month_day!AU269/100)</f>
        <v/>
      </c>
      <c r="FA279" s="431" t="str">
        <f>IF(_tag_month_day!AV269="","",_tag_month_day!AV269/100)</f>
        <v/>
      </c>
      <c r="FB279" s="431" t="str">
        <f>IF(_tag_month_day!AW269="","",_tag_month_day!AW269/100)</f>
        <v/>
      </c>
      <c r="FC279" s="431" t="str">
        <f>IF(_tag_month_day!AX269="","",_tag_month_day!AX269/100)</f>
        <v/>
      </c>
      <c r="FD279" s="449" t="str">
        <f>IF(_tag_month_day!AY269="","",_tag_month_day!AY269/100)</f>
        <v/>
      </c>
      <c r="FE279" s="449" t="str">
        <f>IF(_tag_month_day!AZ269="","",_tag_month_day!AZ269/100)</f>
        <v/>
      </c>
      <c r="FF279" s="449" t="str">
        <f>IF(_tag_month_day!BA269="","",_tag_month_day!BA269/100)</f>
        <v/>
      </c>
      <c r="FG279" s="449" t="str">
        <f>IF(_tag_month_day!BB269="","",_tag_month_day!BB269/100)</f>
        <v/>
      </c>
      <c r="FH279" s="467" t="str">
        <f>IF(_tag_month_day!BC269="","",_tag_month_day!BC269/100)</f>
        <v/>
      </c>
      <c r="FI279" s="449">
        <f>FI278</f>
        <v>0.40999999999999998</v>
      </c>
      <c r="FJ279" s="449">
        <f>FJ278</f>
        <v>0.11</v>
      </c>
      <c r="FK279" s="449">
        <f>FK278</f>
        <v>0.014999999999999999</v>
      </c>
      <c r="FL279" s="449">
        <f>FL278</f>
        <v>0</v>
      </c>
      <c r="FM279" s="467">
        <f>FM278</f>
        <v>0.0001</v>
      </c>
      <c r="FN279" s="449">
        <f>FN278</f>
        <v>0.32000000000000001</v>
      </c>
      <c r="FO279" s="449">
        <f>FO278</f>
        <v>0.20000000000000001</v>
      </c>
      <c r="FP279" s="449">
        <f>FP278</f>
        <v>0.01</v>
      </c>
      <c r="FQ279" s="449">
        <f>FQ278</f>
        <v>0</v>
      </c>
      <c r="FR279" s="467">
        <f>FR278</f>
        <v>0.0001</v>
      </c>
      <c r="FS279" s="449" t="str">
        <f>IF(_tag_month_day!BD269="","",_tag_month_day!BD269/100)</f>
        <v/>
      </c>
      <c r="FT279" s="449" t="str">
        <f>IF(_tag_month_day!BE269="","",_tag_month_day!BE269/100)</f>
        <v/>
      </c>
      <c r="FU279" s="449" t="str">
        <f>IF(_tag_month_day!BF269="","",_tag_month_day!BF269/100)</f>
        <v/>
      </c>
      <c r="FV279" s="449" t="str">
        <f>IF(_tag_month_day!BG269="","",_tag_month_day!BG269/100)</f>
        <v/>
      </c>
      <c r="FW279" s="467" t="str">
        <f>IF(_tag_month_day!BH269="","",_tag_month_day!BH269/100)</f>
        <v/>
      </c>
      <c r="FX279" s="449" t="str">
        <f>IF(_tag_month_day!BI269="","",_tag_month_day!BI269/100)</f>
        <v/>
      </c>
      <c r="FY279" s="449" t="str">
        <f>IF(_tag_month_day!BJ269="","",_tag_month_day!BJ269/100)</f>
        <v/>
      </c>
      <c r="FZ279" s="468" t="str">
        <f>IF(_tag_month_day!BK269="","",_tag_month_day!BK269/100)</f>
        <v/>
      </c>
      <c r="GA279" s="449" t="str">
        <f>IF(_tag_month_day!BL269="","",_tag_month_day!BL269/100)</f>
        <v/>
      </c>
      <c r="GB279" s="467" t="str">
        <f>IF(_tag_month_day!BM269="","",_tag_month_day!BM269/100)</f>
        <v/>
      </c>
      <c r="GC279" s="431" t="str">
        <f>IF(_tag_month_day!BN269="","",_tag_month_day!BN269/100)</f>
        <v/>
      </c>
      <c r="GD279" s="431" t="str">
        <f>IF(_tag_month_day!BO269="","",_tag_month_day!BO269/100)</f>
        <v/>
      </c>
      <c r="GE279" s="431" t="str">
        <f>IF(_tag_month_day!BP269="","",_tag_month_day!BP269/100)</f>
        <v/>
      </c>
      <c r="GF279" s="431" t="str">
        <f>IF(_tag_month_day!BQ269="","",_tag_month_day!BQ269/100)</f>
        <v/>
      </c>
      <c r="GG279" s="431" t="str">
        <f>IF(_tag_month_day!BR269="","",_tag_month_day!BR269/100)</f>
        <v/>
      </c>
      <c r="GH279" s="431" t="str">
        <f>IF(_tag_month_day!BS269="","",_tag_month_day!BS269/100)</f>
        <v/>
      </c>
      <c r="GI279" s="467" t="str">
        <f>IF(_tag_month_day!BT269="","",_tag_month_day!BT269/100)</f>
        <v/>
      </c>
      <c r="GJ279" s="469" t="str">
        <f>IF(_tag_month_day!BU269="","",_tag_month_day!BU269/100)</f>
        <v/>
      </c>
      <c r="GK279" s="470">
        <f>GK278</f>
        <v>0.070000000000000007</v>
      </c>
      <c r="GL279" s="470">
        <f>GL278</f>
        <v>0.029999999999999999</v>
      </c>
      <c r="GM279" s="471" t="str">
        <f>IF(_tag_month_day!BX269="","",_tag_month_day!BX269/100)</f>
        <v/>
      </c>
      <c r="GN279" s="470">
        <f>GN278</f>
        <v>0.070000000000000007</v>
      </c>
      <c r="GO279" s="470">
        <f>GO278</f>
        <v>0.029999999999999999</v>
      </c>
      <c r="GP279" s="470">
        <f>GP278</f>
        <v>0.089999999999999997</v>
      </c>
      <c r="GQ279" s="470">
        <f>GQ278</f>
        <v>0.029999999999999999</v>
      </c>
      <c r="GR279" s="471" t="str">
        <f>IF(_tag_month_day!CA269="","",_tag_month_day!CA269/100)</f>
        <v/>
      </c>
      <c r="GS279" s="472">
        <f>GS278</f>
        <v>0.95299999999999996</v>
      </c>
      <c r="GT279" s="472">
        <f>GT278</f>
        <v>0.55000000000000004</v>
      </c>
      <c r="GU279" s="472">
        <f>GU278</f>
        <v>0.55000000000000004</v>
      </c>
      <c r="GV279" s="472">
        <f>GV278</f>
        <v>0.55000000000000004</v>
      </c>
      <c r="GW279" s="472">
        <f>GW278</f>
        <v>0.5</v>
      </c>
      <c r="GX279" s="472">
        <f>GX278</f>
        <v>0.93500000000000005</v>
      </c>
      <c r="GY279" s="472">
        <f>GY278</f>
        <v>0.14999999999999999</v>
      </c>
      <c r="GZ279" s="472">
        <f>GZ278</f>
        <v>1</v>
      </c>
      <c r="HA279" s="474">
        <f>HA278</f>
        <v>0.047</v>
      </c>
      <c r="HB279" s="474">
        <f>HB278</f>
        <v>0.45000000000000001</v>
      </c>
      <c r="HC279" s="474">
        <f>HC278</f>
        <v>0.45000000000000001</v>
      </c>
      <c r="HD279" s="474">
        <f>HD278</f>
        <v>0.45000000000000001</v>
      </c>
      <c r="HE279" s="474">
        <f>HE278</f>
        <v>0.5</v>
      </c>
      <c r="HF279" s="474">
        <f>HF278</f>
        <v>0.065000000000000002</v>
      </c>
      <c r="HG279" s="474">
        <f>HG278</f>
        <v>0.84999999999999998</v>
      </c>
      <c r="HH279" s="474">
        <f>HH278</f>
        <v>0</v>
      </c>
      <c r="HI279" s="10" t="e">
        <f>IF(BZ279&lt;&gt;"",CK279-BV279,0)</f>
        <v>#VALUE!</v>
      </c>
      <c r="HJ279" s="10" t="e">
        <f>IF(AJ279&gt;0,AH279-AJ279,0)</f>
        <v>#VALUE!</v>
      </c>
      <c r="HK279" s="466">
        <f>HK278</f>
        <v>0.84999999999999998</v>
      </c>
      <c r="HL279" s="424">
        <f>HL278</f>
        <v>550000</v>
      </c>
      <c r="HM279" s="424">
        <f>HM278</f>
        <v>480000</v>
      </c>
      <c r="HN279" s="465" t="e">
        <f>(DJ279*EZ279+DK279*FH279+DL279*FM279+DM279*FR279+DN279*FW279+DO279*GB279+DS279*GI279+DP279*GM279+DR279*GR279)*1000*2</f>
        <v>#VALUE!</v>
      </c>
      <c r="HO279" s="465" t="e">
        <f>HN279*HK279*$HO$2/HL279*1000000</f>
        <v>#VALUE!</v>
      </c>
      <c r="HP279" s="465" t="e">
        <f>HN279*HK279*$HP$2/HM279*1000000</f>
        <v>#VALUE!</v>
      </c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</row>
    <row customFormat="1" r="280" s="0">
      <c r="A280" s="420">
        <v>269</v>
      </c>
      <c r="B280" s="421">
        <f ca="1">IF(D280=D279,B279,IF(D280="夜班",B279+1,B279))</f>
        <v>43597</v>
      </c>
      <c r="C280" s="422">
        <f>C279</f>
        <v>0.041666666666666699</v>
      </c>
      <c r="D280" s="10" t="str">
        <f ca="1">IF(HOUR(G280)&lt;8,"夜班",IF(HOUR(G280)&lt;16,"白班",IF(HOUR(G280)&lt;24,"中班",0)))</f>
        <v>夜班</v>
      </c>
      <c r="E280" s="10" t="e">
        <f ca="1">IF(F280=1,"甲",IF(F280=2,"乙",IF(F280=3,"丙",IF(F280=4,"丁",""))))</f>
        <v>#REF!</v>
      </c>
      <c r="F280" s="10" t="e">
        <f ca="1">SUMPRODUCT((成本日报!$A$3:$A$95=计划!B280)*(成本日报!$B$3:$B$95=计划!$D280),成本日报!$C$3:$C$95)</f>
        <v>#REF!</v>
      </c>
      <c r="G280" s="423">
        <f ca="1">G279+C279</f>
        <v>43597.166666666017</v>
      </c>
      <c r="H280" s="423">
        <f ca="1">$G280+$C280/60*10+$C280*0</f>
        <v>43597.173611110462</v>
      </c>
      <c r="I280" s="423">
        <f ca="1">$G280+$C280/60*18+$C280*0</f>
        <v>43597.179166666014</v>
      </c>
      <c r="J280" s="423">
        <f ca="1">$G280+$C280/60*0+$C280*1</f>
        <v>43597.208333332681</v>
      </c>
      <c r="K280" s="423">
        <f ca="1">$G280+$C280/60*30+$C280*2</f>
        <v>43597.270833332688</v>
      </c>
      <c r="L280" s="423">
        <f ca="1">$G280+$C280/60*0+$C280*3</f>
        <v>43597.291666666017</v>
      </c>
      <c r="M280" s="424" t="str">
        <f>IF(_tag_month_day!A270="","",_tag_month_day!A270)</f>
        <v/>
      </c>
      <c r="N280" s="424" t="str">
        <f>IF(_tag_month_day!B270="","",_tag_month_day!B270)</f>
        <v/>
      </c>
      <c r="O280" s="425" t="e">
        <f>IF(M280+N280=0,"",M280+N280)</f>
        <v>#VALUE!</v>
      </c>
      <c r="P280" s="424" t="str">
        <f>IF(_tag_month_day!C270="","",_tag_month_day!C270)</f>
        <v/>
      </c>
      <c r="Q280" s="424" t="str">
        <f>IF(_tag_month_day!D270="","",_tag_month_day!D270)</f>
        <v/>
      </c>
      <c r="R280" s="426" t="str">
        <f>IF(_tag_month_day!CB270="","",_tag_month_day!CB270/100)</f>
        <v/>
      </c>
      <c r="S280" s="427" t="str">
        <f>IF(_tag_month_day!E270="","",_tag_month_day!E270)</f>
        <v/>
      </c>
      <c r="T280" s="427" t="str">
        <f>IF(_tag_month_day!F270="","",_tag_month_day!F270)</f>
        <v/>
      </c>
      <c r="U280" s="428" t="e">
        <f>S280+T280</f>
        <v>#VALUE!</v>
      </c>
      <c r="V280" s="429" t="e">
        <f>U280/AJ280</f>
        <v>#VALUE!</v>
      </c>
      <c r="W280" s="430" t="str">
        <f>IF(_jhy_month_day!A270="","",_jhy_month_day!A270)</f>
        <v/>
      </c>
      <c r="X280" s="431" t="str">
        <f>IF(_jhy_month_day!B270="","",_jhy_month_day!B270/100)</f>
        <v/>
      </c>
      <c r="Y280" s="431" t="str">
        <f>IF(_jhy_month_day!C270="","",_jhy_month_day!C270/100)</f>
        <v/>
      </c>
      <c r="Z280" s="432">
        <f>Z276+1</f>
        <v>68</v>
      </c>
      <c r="AA280" s="433" t="str">
        <f>IF(_tag_month_day!G270="","",_tag_month_day!G270/100)</f>
        <v/>
      </c>
      <c r="AB280" s="433" t="str">
        <f>IF(_tag_month_day!H270="","",_tag_month_day!H270/100)</f>
        <v/>
      </c>
      <c r="AC280" s="434">
        <f>IF(X280="",AC279,BK280*($AV279*X280+$AW279*FD279+$AX279*FI279+$AY279*FN279+$AZ279*FS279+$BA279*FX279+$BG279*GE279)/(AV279*Y280+AX279*FK279+AW279*FF279+AY279*FP279+AZ279*FU279+BA279*FZ279+BG279*GG279+BB279*GK279+BC279*GN279+BD279*GP279))</f>
        <v>1.59963432013121</v>
      </c>
      <c r="AD280" s="435" t="str">
        <f>IF(AC280=AC279,"",AC280-AC279)</f>
        <v/>
      </c>
      <c r="AE280" s="436" t="str">
        <f>IF(1-AF280=0,"",(1-AF280))</f>
        <v/>
      </c>
      <c r="AF280" s="437">
        <v>1</v>
      </c>
      <c r="AG280" s="10" t="str">
        <f>AG279</f>
        <v>8B4</v>
      </c>
      <c r="AH280" s="438" t="str">
        <f>AH279</f>
        <v/>
      </c>
      <c r="AI280" s="424" t="e">
        <f>IF(ROUND(AJ280-AJ279,1)=0,"",AJ280-AJ279)</f>
        <v>#VALUE!</v>
      </c>
      <c r="AJ280" s="10" t="str">
        <f>IF(_tag_month_day!I270="","",_tag_month_day!I270)</f>
        <v/>
      </c>
      <c r="AK280" s="440"/>
      <c r="AL280" s="440"/>
      <c r="AM280" s="440"/>
      <c r="AN280" s="441">
        <f>AN279</f>
        <v>2</v>
      </c>
      <c r="AO280" s="441">
        <f>AO279</f>
        <v>8</v>
      </c>
      <c r="AP280" s="442" t="e">
        <f>(IF(AN280=0,AS279,AS279*(1+AO280/AN280)/(AR280+AO280/AN280)))+AT280</f>
        <v>#VALUE!</v>
      </c>
      <c r="AQ280" s="443" t="str">
        <f>IF(_tag_month_day!J270="","",_tag_month_day!J270/100)</f>
        <v/>
      </c>
      <c r="AR280" s="444">
        <f>AR279</f>
        <v>1.3</v>
      </c>
      <c r="AS280" s="445" t="e">
        <f>AQ280*(AN280*AR280+AO280)/(AN280+AO280)</f>
        <v>#VALUE!</v>
      </c>
      <c r="AT280" s="445" t="e">
        <f>(SUM(BE280:BF280)-SUM(BE279:BF279))*0.05</f>
        <v>#VALUE!</v>
      </c>
      <c r="AU280" s="446" t="str">
        <f>IF(_tag_month_day!CC270="","",IF(_tag_month_day!CC270&gt;0,_tag_month_day!CD270,_tag_month_day!CE270))</f>
        <v/>
      </c>
      <c r="AV280" s="447" t="str">
        <f>IF(_tag_month_day!L270="","",_tag_month_day!L270/100)</f>
        <v/>
      </c>
      <c r="AW280" s="431">
        <f>AW279</f>
        <v>0</v>
      </c>
      <c r="AX280" s="431">
        <f>AX279</f>
        <v>0</v>
      </c>
      <c r="AY280" s="431" t="str">
        <f>IF(_tag_month_day!M270="","",_tag_month_day!M270/100)</f>
        <v/>
      </c>
      <c r="AZ280" s="431" t="str">
        <f>IF(_tag_month_day!N270="","",_tag_month_day!N270/100)</f>
        <v/>
      </c>
      <c r="BA280" s="431" t="str">
        <f>IF(_tag_month_day!O270="","",_tag_month_day!O270/100)</f>
        <v/>
      </c>
      <c r="BB280" s="448" t="str">
        <f>IF(_tag_month_day!P270="","",_tag_month_day!P270/100)</f>
        <v/>
      </c>
      <c r="BC280" s="448">
        <f>BC279</f>
        <v>0</v>
      </c>
      <c r="BD280" s="448" t="str">
        <f>IF(_tag_month_day!Q270="","",_tag_month_day!Q270/100)</f>
        <v/>
      </c>
      <c r="BE280" s="449" t="str">
        <f>IF(_tag_month_day!R270="","",_tag_month_day!R270/100)</f>
        <v/>
      </c>
      <c r="BF280" s="388" t="e">
        <f>(AU280*(100+BE280*100))/(AJ280-AU280)/100</f>
        <v>#VALUE!</v>
      </c>
      <c r="BG280" s="450" t="e">
        <f>BE280+BF280</f>
        <v>#VALUE!</v>
      </c>
      <c r="BH280" s="451" t="e">
        <f>SUM(AV280:BF280)</f>
        <v>#VALUE!</v>
      </c>
      <c r="BI280" s="452" t="e">
        <f>IF(CX280=0,BI279,(DK280*查询!$R$5+DL280*查询!$Q$5+DM280*查询!$N$5+DN280*查询!$O$5+DO280*查询!$P$5)*AF280/CX280)</f>
        <v>#VALUE!</v>
      </c>
      <c r="BJ280" s="452" t="e">
        <f>IF(CX280=0,BJ279,(DP280*查询!$S$5+DQ280*查询!$T$5+DR280*查询!$U$5)*AF280/CX280)</f>
        <v>#VALUE!</v>
      </c>
      <c r="BK280" s="452">
        <f>BK279</f>
        <v>1</v>
      </c>
      <c r="BL280" s="453" t="e">
        <f>SUMPRODUCT((AV280:BA280)*(GS280:GX280))/((GS280:GX280)+SUM(BB280:BD280)*GY280+BG280*GZ280)</f>
        <v>#VALUE!</v>
      </c>
      <c r="BM280" s="453" t="e">
        <f>BK280*($AV280*FB280+$AW280*FD280+$AX280*FI280+$AY280*FN280+$AZ280*FS280+$BA280*FX280+$BG280*GE280)/(AV280*EY280+AX280*FK280+AW280*FF280+AY280*FP280+AZ280*FU280+BA280*FZ280+BG280*GG280+BB280*GK280+BC280*GN280+BD280*GP280)</f>
        <v>#VALUE!</v>
      </c>
      <c r="BN280" s="453" t="e">
        <f>($AV280*FC280+$AX280*FJ280+$AW280*FE280+$AY280*FO280+$AZ280*FT280+$BA280*FY280+$BG280*GF280)/($AV280*FA280+BG280*GH280+BB280*GL280+BC280*GO280+BD280*GQ280+BA280*GA280)</f>
        <v>#VALUE!</v>
      </c>
      <c r="BO280" s="454" t="e">
        <f>SUMPRODUCT(AV280:BA280*GS280:GX280)/(GS280:GX280+(BB280+BC280+BD280)*GY280+BG280)</f>
        <v>#VALUE!</v>
      </c>
      <c r="BP280" s="454" t="e">
        <f>SUMPRODUCT(AV280:BA280*GS280:GX280)/(GS280:GX280+(BB280+BC280+BD280)*GY280+BG280)</f>
        <v>#VALUE!</v>
      </c>
      <c r="BQ280" s="454" t="e">
        <f>SUMPRODUCT(AV280:BA280*GS280:GX280)/(GS280:GX280+(BB280+BC280+BD280)*GY280+BG280)</f>
        <v>#VALUE!</v>
      </c>
      <c r="BR280" s="453" t="str">
        <f>IF(_tag_month_day!T270="","",_tag_month_day!T270)</f>
        <v/>
      </c>
      <c r="BS280" s="453" t="str">
        <f>IF(_tag_month_day!U270="","",_tag_month_day!U270)</f>
        <v/>
      </c>
      <c r="BT280" s="455" t="str">
        <f>IF(CK280="","",IF((CK280&gt;=BV280-0.12)*(CK280&lt;=BV280+0.12),"合格","不合格"))</f>
        <v/>
      </c>
      <c r="BU280" s="456" t="str">
        <f>IF(_tag_month_day!V270="","",_tag_month_day!V270)</f>
        <v/>
      </c>
      <c r="BV280" s="457" t="str">
        <f>IF(_tag_month_day!W270="","",_tag_month_day!W270)</f>
        <v/>
      </c>
      <c r="BW280" s="458" t="str">
        <f>IF(_tag_month_day!X270="","",_tag_month_day!X270)</f>
        <v/>
      </c>
      <c r="BX280" s="458" t="str">
        <f>IF(_tag_month_day!Y270="","",_tag_month_day!Y270)</f>
        <v/>
      </c>
      <c r="BY280" s="459">
        <f ca="1">L280</f>
        <v>43597.291666666017</v>
      </c>
      <c r="BZ280" s="460"/>
      <c r="CA280" s="461"/>
      <c r="CB280" s="424" t="str">
        <f>IF(_tag_month_day!Z270="","",_tag_month_day!Z270)</f>
        <v/>
      </c>
      <c r="CC280" s="424" t="str">
        <f>IF(_tag_month_day!AA270="","",_tag_month_day!AA270)</f>
        <v/>
      </c>
      <c r="CD280" s="424" t="str">
        <f>IF(_tag_month_day!AB270="","",_tag_month_day!AB270)</f>
        <v/>
      </c>
      <c r="CE280" s="424" t="str">
        <f>IF(_tag_month_day!AC270="","",_tag_month_day!AC270)</f>
        <v/>
      </c>
      <c r="CF280" s="424" t="str">
        <f>IF(_tag_month_day!AD270="","",_tag_month_day!AD270)</f>
        <v/>
      </c>
      <c r="CG280" s="424" t="str">
        <f>IF(_tag_month_day!AE270="","",_tag_month_day!AE270)</f>
        <v/>
      </c>
      <c r="CH280" s="424" t="str">
        <f>IF(_tag_month_day!AF270="","",_tag_month_day!AF270)</f>
        <v/>
      </c>
      <c r="CI280" s="424" t="str">
        <f>IF(_tag_month_day!AG270="","",_tag_month_day!AG270)</f>
        <v/>
      </c>
      <c r="CJ280" s="424" t="str">
        <f>IF(_tag_month_day!AH270="","",_tag_month_day!AH270)</f>
        <v/>
      </c>
      <c r="CK280" s="424" t="str">
        <f>IF(_tag_month_day!AI270="","",_tag_month_day!AI270)</f>
        <v/>
      </c>
      <c r="CL280" s="4" t="str">
        <f>IF(_tag_month_day!AJ270="","",_tag_month_day!AJ270)</f>
        <v/>
      </c>
      <c r="CM280" s="4" t="str">
        <f>IF(_tag_month_day!AK270="","",_tag_month_day!AK270)</f>
        <v/>
      </c>
      <c r="CN280" s="4" t="str">
        <f>IF(_tag_month_day!AL270="","",_tag_month_day!AL270)</f>
        <v/>
      </c>
      <c r="CO280" s="4" t="str">
        <f>IF(_tag_month_day!AM270="","",_tag_month_day!AM270)</f>
        <v/>
      </c>
      <c r="CP280" s="4" t="str">
        <f>IF(_tag_month_day!AN270="","",_tag_month_day!AN270)</f>
        <v/>
      </c>
      <c r="CQ280" s="4" t="str">
        <f>IF(_tag_month_day!AO270="","",_tag_month_day!AO270)</f>
        <v/>
      </c>
      <c r="CR280" s="462" t="str">
        <f>IF(_tag_month_day!AP270="","",_tag_month_day!AP270)</f>
        <v/>
      </c>
      <c r="CS280" s="463" t="str">
        <f>IF(_tag_month_day!AQ270="","",_tag_month_day!AQ270)</f>
        <v/>
      </c>
      <c r="CT280" s="4" t="str">
        <f>IF(_tag_month_day!AR270="","",_tag_month_day!AR270)</f>
        <v/>
      </c>
      <c r="CU280" s="464" t="e">
        <f>DU280/AJ280</f>
        <v>#VALUE!</v>
      </c>
      <c r="CV280" s="451" t="e">
        <f>BG280/BH280</f>
        <v>#VALUE!</v>
      </c>
      <c r="CW280" s="465" t="e">
        <f>AJ280*(1-CV280)*CU280*AF280</f>
        <v>#VALUE!</v>
      </c>
      <c r="CX280" s="465" t="e">
        <f>CW280*94%</f>
        <v>#VALUE!</v>
      </c>
      <c r="CY280" s="466" t="e">
        <f>IF(CX280=0,0,DS280/(DS280+CX280))</f>
        <v>#VALUE!</v>
      </c>
      <c r="CZ280" s="465" t="e">
        <f>$AJ280*EF280</f>
        <v>#VALUE!</v>
      </c>
      <c r="DA280" s="465" t="e">
        <f>$AJ280*EG280</f>
        <v>#VALUE!</v>
      </c>
      <c r="DB280" s="465" t="e">
        <f>$AJ280*EH280</f>
        <v>#VALUE!</v>
      </c>
      <c r="DC280" s="465" t="e">
        <f>$AJ280*EI280</f>
        <v>#VALUE!</v>
      </c>
      <c r="DD280" s="465" t="e">
        <f>$AJ280*EJ280</f>
        <v>#VALUE!</v>
      </c>
      <c r="DE280" s="465" t="e">
        <f>$AJ280*EK280</f>
        <v>#VALUE!</v>
      </c>
      <c r="DF280" s="465" t="e">
        <f>$AJ280*EL280</f>
        <v>#VALUE!</v>
      </c>
      <c r="DG280" s="465" t="e">
        <f>$AJ280*EM280</f>
        <v>#VALUE!</v>
      </c>
      <c r="DH280" s="465" t="e">
        <f>$AJ280*EN280</f>
        <v>#VALUE!</v>
      </c>
      <c r="DI280" s="465" t="e">
        <f>$AJ280*EO280</f>
        <v>#VALUE!</v>
      </c>
      <c r="DJ280" s="465" t="e">
        <f>CZ280*(1-EP280)</f>
        <v>#VALUE!</v>
      </c>
      <c r="DK280" s="465" t="e">
        <f>DA280*(1-ER280)</f>
        <v>#VALUE!</v>
      </c>
      <c r="DL280" s="465" t="e">
        <f>DB280*(1-EQ280)</f>
        <v>#VALUE!</v>
      </c>
      <c r="DM280" s="465" t="e">
        <f>DC280*(1-ES280)</f>
        <v>#VALUE!</v>
      </c>
      <c r="DN280" s="465" t="e">
        <f>DD280*(1-ET280)</f>
        <v>#VALUE!</v>
      </c>
      <c r="DO280" s="465" t="e">
        <f>DE280</f>
        <v>#VALUE!</v>
      </c>
      <c r="DP280" s="465" t="e">
        <f>DF280*(1-EU280)</f>
        <v>#VALUE!</v>
      </c>
      <c r="DQ280" s="465" t="e">
        <f>DG280*(1-EV280)</f>
        <v>#VALUE!</v>
      </c>
      <c r="DR280" s="465" t="e">
        <f>DH280*(1-EW280)</f>
        <v>#VALUE!</v>
      </c>
      <c r="DS280" s="465" t="e">
        <f>DI280</f>
        <v>#VALUE!</v>
      </c>
      <c r="DT280" s="465" t="e">
        <f>SUM(DJ280:DS280)</f>
        <v>#VALUE!</v>
      </c>
      <c r="DU280" s="465" t="e">
        <f>(GS280:GX280)+(DP280+DQ280+DR280)*GY280+DS280</f>
        <v>#VALUE!</v>
      </c>
      <c r="DV280" s="451" t="e">
        <f>AV280/$BH280/(1-EP280)</f>
        <v>#VALUE!</v>
      </c>
      <c r="DW280" s="451" t="e">
        <f>AW280/$BH280/(1-ER280)</f>
        <v>#VALUE!</v>
      </c>
      <c r="DX280" s="451" t="e">
        <f>AX280/$BH280/(1-EQ280)</f>
        <v>#VALUE!</v>
      </c>
      <c r="DY280" s="451" t="e">
        <f>AY280/$BH280/(1-ES280)</f>
        <v>#VALUE!</v>
      </c>
      <c r="DZ280" s="451" t="e">
        <f>AZ280/$BH280/(1-ET280)</f>
        <v>#VALUE!</v>
      </c>
      <c r="EA280" s="451" t="e">
        <f>BA280/$BH280/(1-AX280)</f>
        <v>#VALUE!</v>
      </c>
      <c r="EB280" s="451" t="e">
        <f>BB280/$BH280/(1-EU280)</f>
        <v>#VALUE!</v>
      </c>
      <c r="EC280" s="451" t="e">
        <f>BC280/$BH280/(1-EV280)</f>
        <v>#VALUE!</v>
      </c>
      <c r="ED280" s="451" t="e">
        <f>BD280/$BH280/(1-EW280)</f>
        <v>#VALUE!</v>
      </c>
      <c r="EE280" s="451" t="e">
        <f>BG280/BH280</f>
        <v>#VALUE!</v>
      </c>
      <c r="EF280" s="451" t="e">
        <f>DV280/SUM($DV280:$EE280)</f>
        <v>#VALUE!</v>
      </c>
      <c r="EG280" s="451" t="e">
        <f>DW280/SUM($DV280:$EE280)</f>
        <v>#VALUE!</v>
      </c>
      <c r="EH280" s="451" t="e">
        <f>DX280/SUM($DV280:$EE280)</f>
        <v>#VALUE!</v>
      </c>
      <c r="EI280" s="451" t="e">
        <f>DY280/SUM($DV280:$EE280)</f>
        <v>#VALUE!</v>
      </c>
      <c r="EJ280" s="451" t="e">
        <f>DZ280/SUM($DV280:$EE280)</f>
        <v>#VALUE!</v>
      </c>
      <c r="EK280" s="451" t="e">
        <f>EA280/SUM($DV280:$EE280)</f>
        <v>#VALUE!</v>
      </c>
      <c r="EL280" s="451" t="e">
        <f>EB280/SUM($DV280:$EE280)</f>
        <v>#VALUE!</v>
      </c>
      <c r="EM280" s="451" t="e">
        <f>EC280/SUM($DV280:$EE280)</f>
        <v>#VALUE!</v>
      </c>
      <c r="EN280" s="451" t="e">
        <f>ED280/SUM($DV280:$EE280)</f>
        <v>#VALUE!</v>
      </c>
      <c r="EO280" s="451" t="e">
        <f>EE280/SUM($DV280:$EE280)</f>
        <v>#VALUE!</v>
      </c>
      <c r="EP280" s="450">
        <f>EP279</f>
        <v>0.080000000000000002</v>
      </c>
      <c r="EQ280" s="450">
        <f>EQ279</f>
        <v>0.014999999999999999</v>
      </c>
      <c r="ER280" s="450">
        <f>ER279</f>
        <v>0.014999999999999999</v>
      </c>
      <c r="ES280" s="450">
        <f>ES279</f>
        <v>0.014999999999999999</v>
      </c>
      <c r="ET280" s="450">
        <f>ET279</f>
        <v>0.014999999999999999</v>
      </c>
      <c r="EU280" s="450">
        <f>EU279</f>
        <v>0.089999999999999997</v>
      </c>
      <c r="EV280" s="450">
        <f>EV279</f>
        <v>0.089999999999999997</v>
      </c>
      <c r="EW280" s="450">
        <f>EW279</f>
        <v>0.089999999999999997</v>
      </c>
      <c r="EX280" s="431" t="str">
        <f>IF(_tag_month_day!AS270="","",_tag_month_day!AS270/100)</f>
        <v/>
      </c>
      <c r="EY280" s="431" t="str">
        <f>IF(_tag_month_day!AT270="","",_tag_month_day!AT270/100)</f>
        <v/>
      </c>
      <c r="EZ280" s="431" t="str">
        <f>IF(_tag_month_day!AU270="","",_tag_month_day!AU270/100)</f>
        <v/>
      </c>
      <c r="FA280" s="431" t="str">
        <f>IF(_tag_month_day!AV270="","",_tag_month_day!AV270/100)</f>
        <v/>
      </c>
      <c r="FB280" s="431" t="str">
        <f>IF(_tag_month_day!AW270="","",_tag_month_day!AW270/100)</f>
        <v/>
      </c>
      <c r="FC280" s="431" t="str">
        <f>IF(_tag_month_day!AX270="","",_tag_month_day!AX270/100)</f>
        <v/>
      </c>
      <c r="FD280" s="449" t="str">
        <f>IF(_tag_month_day!AY270="","",_tag_month_day!AY270/100)</f>
        <v/>
      </c>
      <c r="FE280" s="449" t="str">
        <f>IF(_tag_month_day!AZ270="","",_tag_month_day!AZ270/100)</f>
        <v/>
      </c>
      <c r="FF280" s="449" t="str">
        <f>IF(_tag_month_day!BA270="","",_tag_month_day!BA270/100)</f>
        <v/>
      </c>
      <c r="FG280" s="449" t="str">
        <f>IF(_tag_month_day!BB270="","",_tag_month_day!BB270/100)</f>
        <v/>
      </c>
      <c r="FH280" s="467" t="str">
        <f>IF(_tag_month_day!BC270="","",_tag_month_day!BC270/100)</f>
        <v/>
      </c>
      <c r="FI280" s="449">
        <f>FI279</f>
        <v>0.40999999999999998</v>
      </c>
      <c r="FJ280" s="449">
        <f>FJ279</f>
        <v>0.11</v>
      </c>
      <c r="FK280" s="449">
        <f>FK279</f>
        <v>0.014999999999999999</v>
      </c>
      <c r="FL280" s="449">
        <f>FL279</f>
        <v>0</v>
      </c>
      <c r="FM280" s="467">
        <f>FM279</f>
        <v>0.0001</v>
      </c>
      <c r="FN280" s="449">
        <f>FN279</f>
        <v>0.32000000000000001</v>
      </c>
      <c r="FO280" s="449">
        <f>FO279</f>
        <v>0.20000000000000001</v>
      </c>
      <c r="FP280" s="449">
        <f>FP279</f>
        <v>0.01</v>
      </c>
      <c r="FQ280" s="449">
        <f>FQ279</f>
        <v>0</v>
      </c>
      <c r="FR280" s="467">
        <f>FR279</f>
        <v>0.0001</v>
      </c>
      <c r="FS280" s="449" t="str">
        <f>IF(_tag_month_day!BD270="","",_tag_month_day!BD270/100)</f>
        <v/>
      </c>
      <c r="FT280" s="449" t="str">
        <f>IF(_tag_month_day!BE270="","",_tag_month_day!BE270/100)</f>
        <v/>
      </c>
      <c r="FU280" s="449" t="str">
        <f>IF(_tag_month_day!BF270="","",_tag_month_day!BF270/100)</f>
        <v/>
      </c>
      <c r="FV280" s="449" t="str">
        <f>IF(_tag_month_day!BG270="","",_tag_month_day!BG270/100)</f>
        <v/>
      </c>
      <c r="FW280" s="467" t="str">
        <f>IF(_tag_month_day!BH270="","",_tag_month_day!BH270/100)</f>
        <v/>
      </c>
      <c r="FX280" s="449" t="str">
        <f>IF(_tag_month_day!BI270="","",_tag_month_day!BI270/100)</f>
        <v/>
      </c>
      <c r="FY280" s="449" t="str">
        <f>IF(_tag_month_day!BJ270="","",_tag_month_day!BJ270/100)</f>
        <v/>
      </c>
      <c r="FZ280" s="468" t="str">
        <f>IF(_tag_month_day!BK270="","",_tag_month_day!BK270/100)</f>
        <v/>
      </c>
      <c r="GA280" s="449" t="str">
        <f>IF(_tag_month_day!BL270="","",_tag_month_day!BL270/100)</f>
        <v/>
      </c>
      <c r="GB280" s="467" t="str">
        <f>IF(_tag_month_day!BM270="","",_tag_month_day!BM270/100)</f>
        <v/>
      </c>
      <c r="GC280" s="431" t="str">
        <f>IF(_tag_month_day!BN270="","",_tag_month_day!BN270/100)</f>
        <v/>
      </c>
      <c r="GD280" s="431" t="str">
        <f>IF(_tag_month_day!BO270="","",_tag_month_day!BO270/100)</f>
        <v/>
      </c>
      <c r="GE280" s="431" t="str">
        <f>IF(_tag_month_day!BP270="","",_tag_month_day!BP270/100)</f>
        <v/>
      </c>
      <c r="GF280" s="431" t="str">
        <f>IF(_tag_month_day!BQ270="","",_tag_month_day!BQ270/100)</f>
        <v/>
      </c>
      <c r="GG280" s="431" t="str">
        <f>IF(_tag_month_day!BR270="","",_tag_month_day!BR270/100)</f>
        <v/>
      </c>
      <c r="GH280" s="431" t="str">
        <f>IF(_tag_month_day!BS270="","",_tag_month_day!BS270/100)</f>
        <v/>
      </c>
      <c r="GI280" s="467" t="str">
        <f>IF(_tag_month_day!BT270="","",_tag_month_day!BT270/100)</f>
        <v/>
      </c>
      <c r="GJ280" s="469" t="str">
        <f>IF(_tag_month_day!BU270="","",_tag_month_day!BU270/100)</f>
        <v/>
      </c>
      <c r="GK280" s="470">
        <f>GK279</f>
        <v>0.070000000000000007</v>
      </c>
      <c r="GL280" s="470">
        <f>GL279</f>
        <v>0.029999999999999999</v>
      </c>
      <c r="GM280" s="471" t="str">
        <f>IF(_tag_month_day!BX270="","",_tag_month_day!BX270/100)</f>
        <v/>
      </c>
      <c r="GN280" s="470">
        <f>GN279</f>
        <v>0.070000000000000007</v>
      </c>
      <c r="GO280" s="470">
        <f>GO279</f>
        <v>0.029999999999999999</v>
      </c>
      <c r="GP280" s="470">
        <f>GP279</f>
        <v>0.089999999999999997</v>
      </c>
      <c r="GQ280" s="470">
        <f>GQ279</f>
        <v>0.029999999999999999</v>
      </c>
      <c r="GR280" s="471" t="str">
        <f>IF(_tag_month_day!CA270="","",_tag_month_day!CA270/100)</f>
        <v/>
      </c>
      <c r="GS280" s="472">
        <f>GS279</f>
        <v>0.95299999999999996</v>
      </c>
      <c r="GT280" s="472">
        <f>GT279</f>
        <v>0.55000000000000004</v>
      </c>
      <c r="GU280" s="472">
        <f>GU279</f>
        <v>0.55000000000000004</v>
      </c>
      <c r="GV280" s="472">
        <f>GV279</f>
        <v>0.55000000000000004</v>
      </c>
      <c r="GW280" s="472">
        <f>GW279</f>
        <v>0.5</v>
      </c>
      <c r="GX280" s="472">
        <f>GX279</f>
        <v>0.93500000000000005</v>
      </c>
      <c r="GY280" s="472">
        <f>GY279</f>
        <v>0.14999999999999999</v>
      </c>
      <c r="GZ280" s="472">
        <f>GZ279</f>
        <v>1</v>
      </c>
      <c r="HA280" s="474">
        <f>HA279</f>
        <v>0.047</v>
      </c>
      <c r="HB280" s="474">
        <f>HB279</f>
        <v>0.45000000000000001</v>
      </c>
      <c r="HC280" s="474">
        <f>HC279</f>
        <v>0.45000000000000001</v>
      </c>
      <c r="HD280" s="474">
        <f>HD279</f>
        <v>0.45000000000000001</v>
      </c>
      <c r="HE280" s="474">
        <f>HE279</f>
        <v>0.5</v>
      </c>
      <c r="HF280" s="474">
        <f>HF279</f>
        <v>0.065000000000000002</v>
      </c>
      <c r="HG280" s="474">
        <f>HG279</f>
        <v>0.84999999999999998</v>
      </c>
      <c r="HH280" s="474">
        <f>HH279</f>
        <v>0</v>
      </c>
      <c r="HI280" s="10">
        <f>IF(BZ280&lt;&gt;"",CK280-BV280,0)</f>
        <v>0</v>
      </c>
      <c r="HJ280" s="10" t="e">
        <f>IF(AJ280&gt;0,AH280-AJ280,0)</f>
        <v>#VALUE!</v>
      </c>
      <c r="HK280" s="466">
        <f>HK279</f>
        <v>0.84999999999999998</v>
      </c>
      <c r="HL280" s="424">
        <f>HL279</f>
        <v>550000</v>
      </c>
      <c r="HM280" s="424">
        <f>HM279</f>
        <v>480000</v>
      </c>
      <c r="HN280" s="465" t="e">
        <f>(DJ280*EZ280+DK280*FH280+DL280*FM280+DM280*FR280+DN280*FW280+DO280*GB280+DS280*GI280+DP280*GM280+DR280*GR280)*1000*2</f>
        <v>#VALUE!</v>
      </c>
      <c r="HO280" s="465" t="e">
        <f>HN280*HK280*$HO$2/HL280*1000000</f>
        <v>#VALUE!</v>
      </c>
      <c r="HP280" s="465" t="e">
        <f>HN280*HK280*$HP$2/HM280*1000000</f>
        <v>#VALUE!</v>
      </c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</row>
    <row customFormat="1" r="281" s="0">
      <c r="A281" s="420">
        <v>270</v>
      </c>
      <c r="B281" s="421">
        <f ca="1">IF(D281=D280,B280,IF(D281="夜班",B280+1,B280))</f>
        <v>43597</v>
      </c>
      <c r="C281" s="422">
        <f>C280</f>
        <v>0.041666666666666699</v>
      </c>
      <c r="D281" s="10" t="str">
        <f ca="1">IF(HOUR(G281)&lt;8,"夜班",IF(HOUR(G281)&lt;16,"白班",IF(HOUR(G281)&lt;24,"中班",0)))</f>
        <v>夜班</v>
      </c>
      <c r="E281" s="10" t="e">
        <f ca="1">IF(F281=1,"甲",IF(F281=2,"乙",IF(F281=3,"丙",IF(F281=4,"丁",""))))</f>
        <v>#REF!</v>
      </c>
      <c r="F281" s="10" t="e">
        <f ca="1">SUMPRODUCT((成本日报!$A$3:$A$95=计划!B281)*(成本日报!$B$3:$B$95=计划!$D281),成本日报!$C$3:$C$95)</f>
        <v>#REF!</v>
      </c>
      <c r="G281" s="423">
        <f ca="1">G280+C280</f>
        <v>43597.208333332681</v>
      </c>
      <c r="H281" s="423">
        <f ca="1">$G281+$C281/60*10+$C281*0</f>
        <v>43597.215277777126</v>
      </c>
      <c r="I281" s="423">
        <f ca="1">$G281+$C281/60*18+$C281*0</f>
        <v>43597.220833332678</v>
      </c>
      <c r="J281" s="423">
        <f ca="1">$G281+$C281/60*0+$C281*1</f>
        <v>43597.249999999345</v>
      </c>
      <c r="K281" s="423">
        <f ca="1">$G281+$C281/60*30+$C281*2</f>
        <v>43597.312499999352</v>
      </c>
      <c r="L281" s="423">
        <f ca="1">$G281+$C281/60*0+$C281*3</f>
        <v>43597.333333332681</v>
      </c>
      <c r="M281" s="424" t="str">
        <f>IF(_tag_month_day!A271="","",_tag_month_day!A271)</f>
        <v/>
      </c>
      <c r="N281" s="424" t="str">
        <f>IF(_tag_month_day!B271="","",_tag_month_day!B271)</f>
        <v/>
      </c>
      <c r="O281" s="425" t="e">
        <f>IF(M281+N281=0,"",M281+N281)</f>
        <v>#VALUE!</v>
      </c>
      <c r="P281" s="424" t="str">
        <f>IF(_tag_month_day!C271="","",_tag_month_day!C271)</f>
        <v/>
      </c>
      <c r="Q281" s="424" t="str">
        <f>IF(_tag_month_day!D271="","",_tag_month_day!D271)</f>
        <v/>
      </c>
      <c r="R281" s="426" t="str">
        <f>IF(_tag_month_day!CB271="","",_tag_month_day!CB271/100)</f>
        <v/>
      </c>
      <c r="S281" s="427" t="str">
        <f>IF(_tag_month_day!E271="","",_tag_month_day!E271)</f>
        <v/>
      </c>
      <c r="T281" s="427" t="str">
        <f>IF(_tag_month_day!F271="","",_tag_month_day!F271)</f>
        <v/>
      </c>
      <c r="U281" s="428" t="e">
        <f>S281+T281</f>
        <v>#VALUE!</v>
      </c>
      <c r="V281" s="429" t="e">
        <f>U281/AJ281</f>
        <v>#VALUE!</v>
      </c>
      <c r="W281" s="430" t="str">
        <f>IF(_jhy_month_day!A271="","",_jhy_month_day!A271)</f>
        <v/>
      </c>
      <c r="X281" s="431" t="str">
        <f>IF(_jhy_month_day!B271="","",_jhy_month_day!B271/100)</f>
        <v/>
      </c>
      <c r="Y281" s="431" t="str">
        <f>IF(_jhy_month_day!C271="","",_jhy_month_day!C271/100)</f>
        <v/>
      </c>
      <c r="Z281" s="432">
        <f>Z277+1</f>
        <v>68</v>
      </c>
      <c r="AA281" s="433" t="str">
        <f>IF(_tag_month_day!G271="","",_tag_month_day!G271/100)</f>
        <v/>
      </c>
      <c r="AB281" s="433" t="str">
        <f>IF(_tag_month_day!H271="","",_tag_month_day!H271/100)</f>
        <v/>
      </c>
      <c r="AC281" s="434">
        <f>IF(X281="",AC280,BK281*($AV280*X281+$AW280*FD280+$AX280*FI280+$AY280*FN280+$AZ280*FS280+$BA280*FX280+$BG280*GE280)/(AV280*Y281+AX280*FK280+AW280*FF280+AY280*FP280+AZ280*FU280+BA280*FZ280+BG280*GG280+BB280*GK280+BC280*GN280+BD280*GP280))</f>
        <v>1.59963432013121</v>
      </c>
      <c r="AD281" s="435" t="str">
        <f>IF(AC281=AC280,"",AC281-AC280)</f>
        <v/>
      </c>
      <c r="AE281" s="436" t="str">
        <f>IF(1-AF281=0,"",(1-AF281))</f>
        <v/>
      </c>
      <c r="AF281" s="437">
        <v>1</v>
      </c>
      <c r="AG281" s="10" t="str">
        <f>AG280</f>
        <v>8B4</v>
      </c>
      <c r="AH281" s="438" t="str">
        <f>AH280</f>
        <v/>
      </c>
      <c r="AI281" s="424" t="e">
        <f>IF(ROUND(AJ281-AJ280,1)=0,"",AJ281-AJ280)</f>
        <v>#VALUE!</v>
      </c>
      <c r="AJ281" s="10" t="str">
        <f>IF(_tag_month_day!I271="","",_tag_month_day!I271)</f>
        <v/>
      </c>
      <c r="AK281" s="440"/>
      <c r="AL281" s="440"/>
      <c r="AM281" s="440"/>
      <c r="AN281" s="441">
        <f>AN280</f>
        <v>2</v>
      </c>
      <c r="AO281" s="441">
        <f>AO280</f>
        <v>8</v>
      </c>
      <c r="AP281" s="442" t="e">
        <f>(IF(AN281=0,AS280,AS280*(1+AO281/AN281)/(AR281+AO281/AN281)))+AT281</f>
        <v>#VALUE!</v>
      </c>
      <c r="AQ281" s="443" t="str">
        <f>IF(_tag_month_day!J271="","",_tag_month_day!J271/100)</f>
        <v/>
      </c>
      <c r="AR281" s="444">
        <f>AR280</f>
        <v>1.3</v>
      </c>
      <c r="AS281" s="445" t="e">
        <f>AQ281*(AN281*AR281+AO281)/(AN281+AO281)</f>
        <v>#VALUE!</v>
      </c>
      <c r="AT281" s="445" t="e">
        <f>(SUM(BE281:BF281)-SUM(BE280:BF280))*0.05</f>
        <v>#VALUE!</v>
      </c>
      <c r="AU281" s="446" t="str">
        <f>IF(_tag_month_day!CC271="","",IF(_tag_month_day!CC271&gt;0,_tag_month_day!CD271,_tag_month_day!CE271))</f>
        <v/>
      </c>
      <c r="AV281" s="447" t="str">
        <f>IF(_tag_month_day!L271="","",_tag_month_day!L271/100)</f>
        <v/>
      </c>
      <c r="AW281" s="431">
        <f>AW280</f>
        <v>0</v>
      </c>
      <c r="AX281" s="431">
        <f>AX280</f>
        <v>0</v>
      </c>
      <c r="AY281" s="431" t="str">
        <f>IF(_tag_month_day!M271="","",_tag_month_day!M271/100)</f>
        <v/>
      </c>
      <c r="AZ281" s="431" t="str">
        <f>IF(_tag_month_day!N271="","",_tag_month_day!N271/100)</f>
        <v/>
      </c>
      <c r="BA281" s="431" t="str">
        <f>IF(_tag_month_day!O271="","",_tag_month_day!O271/100)</f>
        <v/>
      </c>
      <c r="BB281" s="448" t="str">
        <f>IF(_tag_month_day!P271="","",_tag_month_day!P271/100)</f>
        <v/>
      </c>
      <c r="BC281" s="448">
        <f>BC280</f>
        <v>0</v>
      </c>
      <c r="BD281" s="448" t="str">
        <f>IF(_tag_month_day!Q271="","",_tag_month_day!Q271/100)</f>
        <v/>
      </c>
      <c r="BE281" s="449" t="str">
        <f>IF(_tag_month_day!R271="","",_tag_month_day!R271/100)</f>
        <v/>
      </c>
      <c r="BF281" s="388" t="e">
        <f>(AU281*(100+BE281*100))/(AJ281-AU281)/100</f>
        <v>#VALUE!</v>
      </c>
      <c r="BG281" s="450" t="e">
        <f>BE281+BF281</f>
        <v>#VALUE!</v>
      </c>
      <c r="BH281" s="451" t="e">
        <f>SUM(AV281:BF281)</f>
        <v>#VALUE!</v>
      </c>
      <c r="BI281" s="452" t="e">
        <f>IF(CX281=0,BI280,(DK281*查询!$R$5+DL281*查询!$Q$5+DM281*查询!$N$5+DN281*查询!$O$5+DO281*查询!$P$5)*AF281/CX281)</f>
        <v>#VALUE!</v>
      </c>
      <c r="BJ281" s="452" t="e">
        <f>IF(CX281=0,BJ280,(DP281*查询!$S$5+DQ281*查询!$T$5+DR281*查询!$U$5)*AF281/CX281)</f>
        <v>#VALUE!</v>
      </c>
      <c r="BK281" s="452">
        <f>BK280</f>
        <v>1</v>
      </c>
      <c r="BL281" s="453" t="e">
        <f>SUMPRODUCT((AV281:BA281)*(GS281:GX281))/((GS281:GX281)+SUM(BB281:BD281)*GY281+BG281*GZ281)</f>
        <v>#VALUE!</v>
      </c>
      <c r="BM281" s="453" t="e">
        <f>BK281*($AV281*FB281+$AW281*FD281+$AX281*FI281+$AY281*FN281+$AZ281*FS281+$BA281*FX281+$BG281*GE281)/(AV281*EY281+AX281*FK281+AW281*FF281+AY281*FP281+AZ281*FU281+BA281*FZ281+BG281*GG281+BB281*GK281+BC281*GN281+BD281*GP281)</f>
        <v>#VALUE!</v>
      </c>
      <c r="BN281" s="453" t="e">
        <f>($AV281*FC281+$AX281*FJ281+$AW281*FE281+$AY281*FO281+$AZ281*FT281+$BA281*FY281+$BG281*GF281)/($AV281*FA281+BG281*GH281+BB281*GL281+BC281*GO281+BD281*GQ281+BA281*GA281)</f>
        <v>#VALUE!</v>
      </c>
      <c r="BO281" s="454" t="e">
        <f>SUMPRODUCT(AV281:BA281*GS281:GX281)/(GS281:GX281+(BB281+BC281+BD281)*GY281+BG281)</f>
        <v>#VALUE!</v>
      </c>
      <c r="BP281" s="454" t="e">
        <f>SUMPRODUCT(AV281:BA281*GS281:GX281)/(GS281:GX281+(BB281+BC281+BD281)*GY281+BG281)</f>
        <v>#VALUE!</v>
      </c>
      <c r="BQ281" s="454" t="e">
        <f>SUMPRODUCT(AV281:BA281*GS281:GX281)/(GS281:GX281+(BB281+BC281+BD281)*GY281+BG281)</f>
        <v>#VALUE!</v>
      </c>
      <c r="BR281" s="453" t="str">
        <f>IF(_tag_month_day!T271="","",_tag_month_day!T271)</f>
        <v/>
      </c>
      <c r="BS281" s="453" t="str">
        <f>IF(_tag_month_day!U271="","",_tag_month_day!U271)</f>
        <v/>
      </c>
      <c r="BT281" s="455" t="str">
        <f>IF(CK281="","",IF((CK281&gt;=BV281-0.12)*(CK281&lt;=BV281+0.12),"合格","不合格"))</f>
        <v/>
      </c>
      <c r="BU281" s="456" t="str">
        <f>IF(_tag_month_day!V271="","",_tag_month_day!V271)</f>
        <v/>
      </c>
      <c r="BV281" s="457" t="str">
        <f>IF(_tag_month_day!W271="","",_tag_month_day!W271)</f>
        <v/>
      </c>
      <c r="BW281" s="458" t="str">
        <f>IF(_tag_month_day!X271="","",_tag_month_day!X271)</f>
        <v/>
      </c>
      <c r="BX281" s="458" t="str">
        <f>IF(_tag_month_day!Y271="","",_tag_month_day!Y271)</f>
        <v/>
      </c>
      <c r="BY281" s="459">
        <f ca="1">L281</f>
        <v>43597.333333332681</v>
      </c>
      <c r="BZ281" s="460"/>
      <c r="CA281" s="461"/>
      <c r="CB281" s="424" t="str">
        <f>IF(_tag_month_day!Z271="","",_tag_month_day!Z271)</f>
        <v/>
      </c>
      <c r="CC281" s="424" t="str">
        <f>IF(_tag_month_day!AA271="","",_tag_month_day!AA271)</f>
        <v/>
      </c>
      <c r="CD281" s="424" t="str">
        <f>IF(_tag_month_day!AB271="","",_tag_month_day!AB271)</f>
        <v/>
      </c>
      <c r="CE281" s="424" t="str">
        <f>IF(_tag_month_day!AC271="","",_tag_month_day!AC271)</f>
        <v/>
      </c>
      <c r="CF281" s="424" t="str">
        <f>IF(_tag_month_day!AD271="","",_tag_month_day!AD271)</f>
        <v/>
      </c>
      <c r="CG281" s="424" t="str">
        <f>IF(_tag_month_day!AE271="","",_tag_month_day!AE271)</f>
        <v/>
      </c>
      <c r="CH281" s="424" t="str">
        <f>IF(_tag_month_day!AF271="","",_tag_month_day!AF271)</f>
        <v/>
      </c>
      <c r="CI281" s="424" t="str">
        <f>IF(_tag_month_day!AG271="","",_tag_month_day!AG271)</f>
        <v/>
      </c>
      <c r="CJ281" s="424" t="str">
        <f>IF(_tag_month_day!AH271="","",_tag_month_day!AH271)</f>
        <v/>
      </c>
      <c r="CK281" s="424" t="str">
        <f>IF(_tag_month_day!AI271="","",_tag_month_day!AI271)</f>
        <v/>
      </c>
      <c r="CL281" s="4" t="str">
        <f>IF(_tag_month_day!AJ271="","",_tag_month_day!AJ271)</f>
        <v/>
      </c>
      <c r="CM281" s="4" t="str">
        <f>IF(_tag_month_day!AK271="","",_tag_month_day!AK271)</f>
        <v/>
      </c>
      <c r="CN281" s="4" t="str">
        <f>IF(_tag_month_day!AL271="","",_tag_month_day!AL271)</f>
        <v/>
      </c>
      <c r="CO281" s="4" t="str">
        <f>IF(_tag_month_day!AM271="","",_tag_month_day!AM271)</f>
        <v/>
      </c>
      <c r="CP281" s="4" t="str">
        <f>IF(_tag_month_day!AN271="","",_tag_month_day!AN271)</f>
        <v/>
      </c>
      <c r="CQ281" s="4" t="str">
        <f>IF(_tag_month_day!AO271="","",_tag_month_day!AO271)</f>
        <v/>
      </c>
      <c r="CR281" s="462" t="str">
        <f>IF(_tag_month_day!AP271="","",_tag_month_day!AP271)</f>
        <v/>
      </c>
      <c r="CS281" s="463" t="str">
        <f>IF(_tag_month_day!AQ271="","",_tag_month_day!AQ271)</f>
        <v/>
      </c>
      <c r="CT281" s="4" t="str">
        <f>IF(_tag_month_day!AR271="","",_tag_month_day!AR271)</f>
        <v/>
      </c>
      <c r="CU281" s="464" t="e">
        <f>DU281/AJ281</f>
        <v>#VALUE!</v>
      </c>
      <c r="CV281" s="451" t="e">
        <f>BG281/BH281</f>
        <v>#VALUE!</v>
      </c>
      <c r="CW281" s="465" t="e">
        <f>AJ281*(1-CV281)*CU281*AF281</f>
        <v>#VALUE!</v>
      </c>
      <c r="CX281" s="465" t="e">
        <f>CW281*94%</f>
        <v>#VALUE!</v>
      </c>
      <c r="CY281" s="466" t="e">
        <f>IF(CX281=0,0,DS281/(DS281+CX281))</f>
        <v>#VALUE!</v>
      </c>
      <c r="CZ281" s="465" t="e">
        <f>$AJ281*EF281</f>
        <v>#VALUE!</v>
      </c>
      <c r="DA281" s="465" t="e">
        <f>$AJ281*EG281</f>
        <v>#VALUE!</v>
      </c>
      <c r="DB281" s="465" t="e">
        <f>$AJ281*EH281</f>
        <v>#VALUE!</v>
      </c>
      <c r="DC281" s="465" t="e">
        <f>$AJ281*EI281</f>
        <v>#VALUE!</v>
      </c>
      <c r="DD281" s="465" t="e">
        <f>$AJ281*EJ281</f>
        <v>#VALUE!</v>
      </c>
      <c r="DE281" s="465" t="e">
        <f>$AJ281*EK281</f>
        <v>#VALUE!</v>
      </c>
      <c r="DF281" s="465" t="e">
        <f>$AJ281*EL281</f>
        <v>#VALUE!</v>
      </c>
      <c r="DG281" s="465" t="e">
        <f>$AJ281*EM281</f>
        <v>#VALUE!</v>
      </c>
      <c r="DH281" s="465" t="e">
        <f>$AJ281*EN281</f>
        <v>#VALUE!</v>
      </c>
      <c r="DI281" s="465" t="e">
        <f>$AJ281*EO281</f>
        <v>#VALUE!</v>
      </c>
      <c r="DJ281" s="465" t="e">
        <f>CZ281*(1-EP281)</f>
        <v>#VALUE!</v>
      </c>
      <c r="DK281" s="465" t="e">
        <f>DA281*(1-ER281)</f>
        <v>#VALUE!</v>
      </c>
      <c r="DL281" s="465" t="e">
        <f>DB281*(1-EQ281)</f>
        <v>#VALUE!</v>
      </c>
      <c r="DM281" s="465" t="e">
        <f>DC281*(1-ES281)</f>
        <v>#VALUE!</v>
      </c>
      <c r="DN281" s="465" t="e">
        <f>DD281*(1-ET281)</f>
        <v>#VALUE!</v>
      </c>
      <c r="DO281" s="465" t="e">
        <f>DE281</f>
        <v>#VALUE!</v>
      </c>
      <c r="DP281" s="465" t="e">
        <f>DF281*(1-EU281)</f>
        <v>#VALUE!</v>
      </c>
      <c r="DQ281" s="465" t="e">
        <f>DG281*(1-EV281)</f>
        <v>#VALUE!</v>
      </c>
      <c r="DR281" s="465" t="e">
        <f>DH281*(1-EW281)</f>
        <v>#VALUE!</v>
      </c>
      <c r="DS281" s="465" t="e">
        <f>DI281</f>
        <v>#VALUE!</v>
      </c>
      <c r="DT281" s="465" t="e">
        <f>SUM(DJ281:DS281)</f>
        <v>#VALUE!</v>
      </c>
      <c r="DU281" s="465" t="e">
        <f>(GS281:GX281)+(DP281+DQ281+DR281)*GY281+DS281</f>
        <v>#VALUE!</v>
      </c>
      <c r="DV281" s="451" t="e">
        <f>AV281/$BH281/(1-EP281)</f>
        <v>#VALUE!</v>
      </c>
      <c r="DW281" s="451" t="e">
        <f>AW281/$BH281/(1-ER281)</f>
        <v>#VALUE!</v>
      </c>
      <c r="DX281" s="451" t="e">
        <f>AX281/$BH281/(1-EQ281)</f>
        <v>#VALUE!</v>
      </c>
      <c r="DY281" s="451" t="e">
        <f>AY281/$BH281/(1-ES281)</f>
        <v>#VALUE!</v>
      </c>
      <c r="DZ281" s="451" t="e">
        <f>AZ281/$BH281/(1-ET281)</f>
        <v>#VALUE!</v>
      </c>
      <c r="EA281" s="451" t="e">
        <f>BA281/$BH281/(1-AX281)</f>
        <v>#VALUE!</v>
      </c>
      <c r="EB281" s="451" t="e">
        <f>BB281/$BH281/(1-EU281)</f>
        <v>#VALUE!</v>
      </c>
      <c r="EC281" s="451" t="e">
        <f>BC281/$BH281/(1-EV281)</f>
        <v>#VALUE!</v>
      </c>
      <c r="ED281" s="451" t="e">
        <f>BD281/$BH281/(1-EW281)</f>
        <v>#VALUE!</v>
      </c>
      <c r="EE281" s="451" t="e">
        <f>BG281/BH281</f>
        <v>#VALUE!</v>
      </c>
      <c r="EF281" s="451" t="e">
        <f>DV281/SUM($DV281:$EE281)</f>
        <v>#VALUE!</v>
      </c>
      <c r="EG281" s="451" t="e">
        <f>DW281/SUM($DV281:$EE281)</f>
        <v>#VALUE!</v>
      </c>
      <c r="EH281" s="451" t="e">
        <f>DX281/SUM($DV281:$EE281)</f>
        <v>#VALUE!</v>
      </c>
      <c r="EI281" s="451" t="e">
        <f>DY281/SUM($DV281:$EE281)</f>
        <v>#VALUE!</v>
      </c>
      <c r="EJ281" s="451" t="e">
        <f>DZ281/SUM($DV281:$EE281)</f>
        <v>#VALUE!</v>
      </c>
      <c r="EK281" s="451" t="e">
        <f>EA281/SUM($DV281:$EE281)</f>
        <v>#VALUE!</v>
      </c>
      <c r="EL281" s="451" t="e">
        <f>EB281/SUM($DV281:$EE281)</f>
        <v>#VALUE!</v>
      </c>
      <c r="EM281" s="451" t="e">
        <f>EC281/SUM($DV281:$EE281)</f>
        <v>#VALUE!</v>
      </c>
      <c r="EN281" s="451" t="e">
        <f>ED281/SUM($DV281:$EE281)</f>
        <v>#VALUE!</v>
      </c>
      <c r="EO281" s="451" t="e">
        <f>EE281/SUM($DV281:$EE281)</f>
        <v>#VALUE!</v>
      </c>
      <c r="EP281" s="450">
        <f>EP280</f>
        <v>0.080000000000000002</v>
      </c>
      <c r="EQ281" s="450">
        <f>EQ280</f>
        <v>0.014999999999999999</v>
      </c>
      <c r="ER281" s="450">
        <f>ER280</f>
        <v>0.014999999999999999</v>
      </c>
      <c r="ES281" s="450">
        <f>ES280</f>
        <v>0.014999999999999999</v>
      </c>
      <c r="ET281" s="450">
        <f>ET280</f>
        <v>0.014999999999999999</v>
      </c>
      <c r="EU281" s="450">
        <f>EU280</f>
        <v>0.089999999999999997</v>
      </c>
      <c r="EV281" s="450">
        <f>EV280</f>
        <v>0.089999999999999997</v>
      </c>
      <c r="EW281" s="450">
        <f>EW280</f>
        <v>0.089999999999999997</v>
      </c>
      <c r="EX281" s="431" t="str">
        <f>IF(_tag_month_day!AS271="","",_tag_month_day!AS271/100)</f>
        <v/>
      </c>
      <c r="EY281" s="431" t="str">
        <f>IF(_tag_month_day!AT271="","",_tag_month_day!AT271/100)</f>
        <v/>
      </c>
      <c r="EZ281" s="431" t="str">
        <f>IF(_tag_month_day!AU271="","",_tag_month_day!AU271/100)</f>
        <v/>
      </c>
      <c r="FA281" s="431" t="str">
        <f>IF(_tag_month_day!AV271="","",_tag_month_day!AV271/100)</f>
        <v/>
      </c>
      <c r="FB281" s="431" t="str">
        <f>IF(_tag_month_day!AW271="","",_tag_month_day!AW271/100)</f>
        <v/>
      </c>
      <c r="FC281" s="431" t="str">
        <f>IF(_tag_month_day!AX271="","",_tag_month_day!AX271/100)</f>
        <v/>
      </c>
      <c r="FD281" s="449" t="str">
        <f>IF(_tag_month_day!AY271="","",_tag_month_day!AY271/100)</f>
        <v/>
      </c>
      <c r="FE281" s="449" t="str">
        <f>IF(_tag_month_day!AZ271="","",_tag_month_day!AZ271/100)</f>
        <v/>
      </c>
      <c r="FF281" s="449" t="str">
        <f>IF(_tag_month_day!BA271="","",_tag_month_day!BA271/100)</f>
        <v/>
      </c>
      <c r="FG281" s="449" t="str">
        <f>IF(_tag_month_day!BB271="","",_tag_month_day!BB271/100)</f>
        <v/>
      </c>
      <c r="FH281" s="467" t="str">
        <f>IF(_tag_month_day!BC271="","",_tag_month_day!BC271/100)</f>
        <v/>
      </c>
      <c r="FI281" s="449">
        <f>FI280</f>
        <v>0.40999999999999998</v>
      </c>
      <c r="FJ281" s="449">
        <f>FJ280</f>
        <v>0.11</v>
      </c>
      <c r="FK281" s="449">
        <f>FK280</f>
        <v>0.014999999999999999</v>
      </c>
      <c r="FL281" s="449">
        <f>FL280</f>
        <v>0</v>
      </c>
      <c r="FM281" s="467">
        <f>FM280</f>
        <v>0.0001</v>
      </c>
      <c r="FN281" s="449">
        <f>FN280</f>
        <v>0.32000000000000001</v>
      </c>
      <c r="FO281" s="449">
        <f>FO280</f>
        <v>0.20000000000000001</v>
      </c>
      <c r="FP281" s="449">
        <f>FP280</f>
        <v>0.01</v>
      </c>
      <c r="FQ281" s="449">
        <f>FQ280</f>
        <v>0</v>
      </c>
      <c r="FR281" s="467">
        <f>FR280</f>
        <v>0.0001</v>
      </c>
      <c r="FS281" s="449" t="str">
        <f>IF(_tag_month_day!BD271="","",_tag_month_day!BD271/100)</f>
        <v/>
      </c>
      <c r="FT281" s="449" t="str">
        <f>IF(_tag_month_day!BE271="","",_tag_month_day!BE271/100)</f>
        <v/>
      </c>
      <c r="FU281" s="449" t="str">
        <f>IF(_tag_month_day!BF271="","",_tag_month_day!BF271/100)</f>
        <v/>
      </c>
      <c r="FV281" s="449" t="str">
        <f>IF(_tag_month_day!BG271="","",_tag_month_day!BG271/100)</f>
        <v/>
      </c>
      <c r="FW281" s="467" t="str">
        <f>IF(_tag_month_day!BH271="","",_tag_month_day!BH271/100)</f>
        <v/>
      </c>
      <c r="FX281" s="449" t="str">
        <f>IF(_tag_month_day!BI271="","",_tag_month_day!BI271/100)</f>
        <v/>
      </c>
      <c r="FY281" s="449" t="str">
        <f>IF(_tag_month_day!BJ271="","",_tag_month_day!BJ271/100)</f>
        <v/>
      </c>
      <c r="FZ281" s="468" t="str">
        <f>IF(_tag_month_day!BK271="","",_tag_month_day!BK271/100)</f>
        <v/>
      </c>
      <c r="GA281" s="449" t="str">
        <f>IF(_tag_month_day!BL271="","",_tag_month_day!BL271/100)</f>
        <v/>
      </c>
      <c r="GB281" s="467" t="str">
        <f>IF(_tag_month_day!BM271="","",_tag_month_day!BM271/100)</f>
        <v/>
      </c>
      <c r="GC281" s="431" t="str">
        <f>IF(_tag_month_day!BN271="","",_tag_month_day!BN271/100)</f>
        <v/>
      </c>
      <c r="GD281" s="431" t="str">
        <f>IF(_tag_month_day!BO271="","",_tag_month_day!BO271/100)</f>
        <v/>
      </c>
      <c r="GE281" s="431" t="str">
        <f>IF(_tag_month_day!BP271="","",_tag_month_day!BP271/100)</f>
        <v/>
      </c>
      <c r="GF281" s="431" t="str">
        <f>IF(_tag_month_day!BQ271="","",_tag_month_day!BQ271/100)</f>
        <v/>
      </c>
      <c r="GG281" s="431" t="str">
        <f>IF(_tag_month_day!BR271="","",_tag_month_day!BR271/100)</f>
        <v/>
      </c>
      <c r="GH281" s="431" t="str">
        <f>IF(_tag_month_day!BS271="","",_tag_month_day!BS271/100)</f>
        <v/>
      </c>
      <c r="GI281" s="467" t="str">
        <f>IF(_tag_month_day!BT271="","",_tag_month_day!BT271/100)</f>
        <v/>
      </c>
      <c r="GJ281" s="469" t="str">
        <f>IF(_tag_month_day!BU271="","",_tag_month_day!BU271/100)</f>
        <v/>
      </c>
      <c r="GK281" s="470">
        <f>GK280</f>
        <v>0.070000000000000007</v>
      </c>
      <c r="GL281" s="470">
        <f>GL280</f>
        <v>0.029999999999999999</v>
      </c>
      <c r="GM281" s="471" t="str">
        <f>IF(_tag_month_day!BX271="","",_tag_month_day!BX271/100)</f>
        <v/>
      </c>
      <c r="GN281" s="470">
        <f>GN280</f>
        <v>0.070000000000000007</v>
      </c>
      <c r="GO281" s="470">
        <f>GO280</f>
        <v>0.029999999999999999</v>
      </c>
      <c r="GP281" s="470">
        <f>GP280</f>
        <v>0.089999999999999997</v>
      </c>
      <c r="GQ281" s="470">
        <f>GQ280</f>
        <v>0.029999999999999999</v>
      </c>
      <c r="GR281" s="471" t="str">
        <f>IF(_tag_month_day!CA271="","",_tag_month_day!CA271/100)</f>
        <v/>
      </c>
      <c r="GS281" s="472">
        <f>GS280</f>
        <v>0.95299999999999996</v>
      </c>
      <c r="GT281" s="472">
        <f>GT280</f>
        <v>0.55000000000000004</v>
      </c>
      <c r="GU281" s="472">
        <f>GU280</f>
        <v>0.55000000000000004</v>
      </c>
      <c r="GV281" s="472">
        <f>GV280</f>
        <v>0.55000000000000004</v>
      </c>
      <c r="GW281" s="472">
        <f>GW280</f>
        <v>0.5</v>
      </c>
      <c r="GX281" s="472">
        <f>GX280</f>
        <v>0.93500000000000005</v>
      </c>
      <c r="GY281" s="472">
        <f>GY280</f>
        <v>0.14999999999999999</v>
      </c>
      <c r="GZ281" s="472">
        <f>GZ280</f>
        <v>1</v>
      </c>
      <c r="HA281" s="474">
        <f>HA280</f>
        <v>0.047</v>
      </c>
      <c r="HB281" s="474">
        <f>HB280</f>
        <v>0.45000000000000001</v>
      </c>
      <c r="HC281" s="474">
        <f>HC280</f>
        <v>0.45000000000000001</v>
      </c>
      <c r="HD281" s="474">
        <f>HD280</f>
        <v>0.45000000000000001</v>
      </c>
      <c r="HE281" s="474">
        <f>HE280</f>
        <v>0.5</v>
      </c>
      <c r="HF281" s="474">
        <f>HF280</f>
        <v>0.065000000000000002</v>
      </c>
      <c r="HG281" s="474">
        <f>HG280</f>
        <v>0.84999999999999998</v>
      </c>
      <c r="HH281" s="474">
        <f>HH280</f>
        <v>0</v>
      </c>
      <c r="HI281" s="10">
        <f>IF(BZ281&lt;&gt;"",CK281-BV281,0)</f>
        <v>0</v>
      </c>
      <c r="HJ281" s="10" t="e">
        <f>IF(AJ281&gt;0,AH281-AJ281,0)</f>
        <v>#VALUE!</v>
      </c>
      <c r="HK281" s="466">
        <f>HK280</f>
        <v>0.84999999999999998</v>
      </c>
      <c r="HL281" s="424">
        <f>HL280</f>
        <v>550000</v>
      </c>
      <c r="HM281" s="424">
        <f>HM280</f>
        <v>480000</v>
      </c>
      <c r="HN281" s="465" t="e">
        <f>(DJ281*EZ281+DK281*FH281+DL281*FM281+DM281*FR281+DN281*FW281+DO281*GB281+DS281*GI281+DP281*GM281+DR281*GR281)*1000*2</f>
        <v>#VALUE!</v>
      </c>
      <c r="HO281" s="465" t="e">
        <f>HN281*HK281*$HO$2/HL281*1000000</f>
        <v>#VALUE!</v>
      </c>
      <c r="HP281" s="465" t="e">
        <f>HN281*HK281*$HP$2/HM281*1000000</f>
        <v>#VALUE!</v>
      </c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</row>
    <row customFormat="1" r="282" s="0">
      <c r="A282" s="420">
        <v>271</v>
      </c>
      <c r="B282" s="421">
        <f ca="1">IF(D282=D281,B281,IF(D282="夜班",B281+1,B281))</f>
        <v>43597</v>
      </c>
      <c r="C282" s="422">
        <f>C281</f>
        <v>0.041666666666666699</v>
      </c>
      <c r="D282" s="10" t="str">
        <f ca="1">IF(HOUR(G282)&lt;8,"夜班",IF(HOUR(G282)&lt;16,"白班",IF(HOUR(G282)&lt;24,"中班",0)))</f>
        <v>夜班</v>
      </c>
      <c r="E282" s="10" t="e">
        <f ca="1">IF(F282=1,"甲",IF(F282=2,"乙",IF(F282=3,"丙",IF(F282=4,"丁",""))))</f>
        <v>#REF!</v>
      </c>
      <c r="F282" s="10" t="e">
        <f ca="1">SUMPRODUCT((成本日报!$A$3:$A$95=计划!B282)*(成本日报!$B$3:$B$95=计划!$D282),成本日报!$C$3:$C$95)</f>
        <v>#REF!</v>
      </c>
      <c r="G282" s="423">
        <f ca="1">G281+C281</f>
        <v>43597.249999999345</v>
      </c>
      <c r="H282" s="423">
        <f ca="1">$G282+$C282/60*10+$C282*0</f>
        <v>43597.25694444379</v>
      </c>
      <c r="I282" s="423">
        <f ca="1">$G282+$C282/60*18+$C282*0</f>
        <v>43597.262499999342</v>
      </c>
      <c r="J282" s="423">
        <f ca="1">$G282+$C282/60*0+$C282*1</f>
        <v>43597.291666666009</v>
      </c>
      <c r="K282" s="423">
        <f ca="1">$G282+$C282/60*30+$C282*2</f>
        <v>43597.354166666017</v>
      </c>
      <c r="L282" s="423">
        <f ca="1">$G282+$C282/60*0+$C282*3</f>
        <v>43597.374999999345</v>
      </c>
      <c r="M282" s="424" t="str">
        <f>IF(_tag_month_day!A272="","",_tag_month_day!A272)</f>
        <v/>
      </c>
      <c r="N282" s="424" t="str">
        <f>IF(_tag_month_day!B272="","",_tag_month_day!B272)</f>
        <v/>
      </c>
      <c r="O282" s="425" t="e">
        <f>IF(M282+N282=0,"",M282+N282)</f>
        <v>#VALUE!</v>
      </c>
      <c r="P282" s="424" t="str">
        <f>IF(_tag_month_day!C272="","",_tag_month_day!C272)</f>
        <v/>
      </c>
      <c r="Q282" s="424" t="str">
        <f>IF(_tag_month_day!D272="","",_tag_month_day!D272)</f>
        <v/>
      </c>
      <c r="R282" s="426" t="str">
        <f>IF(_tag_month_day!CB272="","",_tag_month_day!CB272/100)</f>
        <v/>
      </c>
      <c r="S282" s="427" t="str">
        <f>IF(_tag_month_day!E272="","",_tag_month_day!E272)</f>
        <v/>
      </c>
      <c r="T282" s="427" t="str">
        <f>IF(_tag_month_day!F272="","",_tag_month_day!F272)</f>
        <v/>
      </c>
      <c r="U282" s="428" t="e">
        <f>S282+T282</f>
        <v>#VALUE!</v>
      </c>
      <c r="V282" s="429" t="e">
        <f>U282/AJ282</f>
        <v>#VALUE!</v>
      </c>
      <c r="W282" s="430" t="str">
        <f>IF(_jhy_month_day!A272="","",_jhy_month_day!A272)</f>
        <v/>
      </c>
      <c r="X282" s="431" t="str">
        <f>IF(_jhy_month_day!B272="","",_jhy_month_day!B272/100)</f>
        <v/>
      </c>
      <c r="Y282" s="431" t="str">
        <f>IF(_jhy_month_day!C272="","",_jhy_month_day!C272/100)</f>
        <v/>
      </c>
      <c r="Z282" s="432">
        <f>Z278+1</f>
        <v>68</v>
      </c>
      <c r="AA282" s="433" t="str">
        <f>IF(_tag_month_day!G272="","",_tag_month_day!G272/100)</f>
        <v/>
      </c>
      <c r="AB282" s="433" t="str">
        <f>IF(_tag_month_day!H272="","",_tag_month_day!H272/100)</f>
        <v/>
      </c>
      <c r="AC282" s="434">
        <f>IF(X282="",AC281,BK282*($AV281*X282+$AW281*FD281+$AX281*FI281+$AY281*FN281+$AZ281*FS281+$BA281*FX281+$BG281*GE281)/(AV281*Y282+AX281*FK281+AW281*FF281+AY281*FP281+AZ281*FU281+BA281*FZ281+BG281*GG281+BB281*GK281+BC281*GN281+BD281*GP281))</f>
        <v>1.59963432013121</v>
      </c>
      <c r="AD282" s="435" t="str">
        <f>IF(AC282=AC281,"",AC282-AC281)</f>
        <v/>
      </c>
      <c r="AE282" s="436" t="str">
        <f>IF(1-AF282=0,"",(1-AF282))</f>
        <v/>
      </c>
      <c r="AF282" s="437">
        <v>1</v>
      </c>
      <c r="AG282" s="10" t="str">
        <f>AG281</f>
        <v>8B4</v>
      </c>
      <c r="AH282" s="438" t="str">
        <f>AH281</f>
        <v/>
      </c>
      <c r="AI282" s="424" t="e">
        <f>IF(ROUND(AJ282-AJ281,1)=0,"",AJ282-AJ281)</f>
        <v>#VALUE!</v>
      </c>
      <c r="AJ282" s="10" t="str">
        <f>IF(_tag_month_day!I272="","",_tag_month_day!I272)</f>
        <v/>
      </c>
      <c r="AK282" s="440"/>
      <c r="AL282" s="440"/>
      <c r="AM282" s="440"/>
      <c r="AN282" s="441">
        <f>AN281</f>
        <v>2</v>
      </c>
      <c r="AO282" s="441">
        <f>AO281</f>
        <v>8</v>
      </c>
      <c r="AP282" s="442" t="e">
        <f>(IF(AN282=0,AS281,AS281*(1+AO282/AN282)/(AR282+AO282/AN282)))+AT282</f>
        <v>#VALUE!</v>
      </c>
      <c r="AQ282" s="443" t="str">
        <f>IF(_tag_month_day!J272="","",_tag_month_day!J272/100)</f>
        <v/>
      </c>
      <c r="AR282" s="444">
        <f>AR281</f>
        <v>1.3</v>
      </c>
      <c r="AS282" s="445" t="e">
        <f>AQ282*(AN282*AR282+AO282)/(AN282+AO282)</f>
        <v>#VALUE!</v>
      </c>
      <c r="AT282" s="445" t="e">
        <f>(SUM(BE282:BF282)-SUM(BE281:BF281))*0.05</f>
        <v>#VALUE!</v>
      </c>
      <c r="AU282" s="446" t="str">
        <f>IF(_tag_month_day!CC272="","",IF(_tag_month_day!CC272&gt;0,_tag_month_day!CD272,_tag_month_day!CE272))</f>
        <v/>
      </c>
      <c r="AV282" s="447" t="str">
        <f>IF(_tag_month_day!L272="","",_tag_month_day!L272/100)</f>
        <v/>
      </c>
      <c r="AW282" s="431">
        <f>AW281</f>
        <v>0</v>
      </c>
      <c r="AX282" s="431">
        <f>AX281</f>
        <v>0</v>
      </c>
      <c r="AY282" s="431" t="str">
        <f>IF(_tag_month_day!M272="","",_tag_month_day!M272/100)</f>
        <v/>
      </c>
      <c r="AZ282" s="431" t="str">
        <f>IF(_tag_month_day!N272="","",_tag_month_day!N272/100)</f>
        <v/>
      </c>
      <c r="BA282" s="431" t="str">
        <f>IF(_tag_month_day!O272="","",_tag_month_day!O272/100)</f>
        <v/>
      </c>
      <c r="BB282" s="448" t="str">
        <f>IF(_tag_month_day!P272="","",_tag_month_day!P272/100)</f>
        <v/>
      </c>
      <c r="BC282" s="448">
        <f>BC281</f>
        <v>0</v>
      </c>
      <c r="BD282" s="448" t="str">
        <f>IF(_tag_month_day!Q272="","",_tag_month_day!Q272/100)</f>
        <v/>
      </c>
      <c r="BE282" s="449" t="str">
        <f>IF(_tag_month_day!R272="","",_tag_month_day!R272/100)</f>
        <v/>
      </c>
      <c r="BF282" s="388" t="e">
        <f>(AU282*(100+BE282*100))/(AJ282-AU282)/100</f>
        <v>#VALUE!</v>
      </c>
      <c r="BG282" s="450" t="e">
        <f>BE282+BF282</f>
        <v>#VALUE!</v>
      </c>
      <c r="BH282" s="451" t="e">
        <f>SUM(AV282:BF282)</f>
        <v>#VALUE!</v>
      </c>
      <c r="BI282" s="452" t="e">
        <f>IF(CX282=0,BI281,(DK282*查询!$R$5+DL282*查询!$Q$5+DM282*查询!$N$5+DN282*查询!$O$5+DO282*查询!$P$5)*AF282/CX282)</f>
        <v>#VALUE!</v>
      </c>
      <c r="BJ282" s="452" t="e">
        <f>IF(CX282=0,BJ281,(DP282*查询!$S$5+DQ282*查询!$T$5+DR282*查询!$U$5)*AF282/CX282)</f>
        <v>#VALUE!</v>
      </c>
      <c r="BK282" s="452">
        <f>BK281</f>
        <v>1</v>
      </c>
      <c r="BL282" s="453" t="e">
        <f>SUMPRODUCT((AV282:BA282)*(GS282:GX282))/((GS282:GX282)+SUM(BB282:BD282)*GY282+BG282*GZ282)</f>
        <v>#VALUE!</v>
      </c>
      <c r="BM282" s="453" t="e">
        <f>BK282*($AV282*FB282+$AW282*FD282+$AX282*FI282+$AY282*FN282+$AZ282*FS282+$BA282*FX282+$BG282*GE282)/(AV282*EY282+AX282*FK282+AW282*FF282+AY282*FP282+AZ282*FU282+BA282*FZ282+BG282*GG282+BB282*GK282+BC282*GN282+BD282*GP282)</f>
        <v>#VALUE!</v>
      </c>
      <c r="BN282" s="453" t="e">
        <f>($AV282*FC282+$AX282*FJ282+$AW282*FE282+$AY282*FO282+$AZ282*FT282+$BA282*FY282+$BG282*GF282)/($AV282*FA282+BG282*GH282+BB282*GL282+BC282*GO282+BD282*GQ282+BA282*GA282)</f>
        <v>#VALUE!</v>
      </c>
      <c r="BO282" s="454" t="e">
        <f>SUMPRODUCT(AV282:BA282*GS282:GX282)/(GS282:GX282+(BB282+BC282+BD282)*GY282+BG282)</f>
        <v>#VALUE!</v>
      </c>
      <c r="BP282" s="454" t="e">
        <f>SUMPRODUCT(AV282:BA282*GS282:GX282)/(GS282:GX282+(BB282+BC282+BD282)*GY282+BG282)</f>
        <v>#VALUE!</v>
      </c>
      <c r="BQ282" s="454" t="e">
        <f>SUMPRODUCT(AV282:BA282*GS282:GX282)/(GS282:GX282+(BB282+BC282+BD282)*GY282+BG282)</f>
        <v>#VALUE!</v>
      </c>
      <c r="BR282" s="453" t="str">
        <f>IF(_tag_month_day!T272="","",_tag_month_day!T272)</f>
        <v/>
      </c>
      <c r="BS282" s="453" t="str">
        <f>IF(_tag_month_day!U272="","",_tag_month_day!U272)</f>
        <v/>
      </c>
      <c r="BT282" s="455" t="str">
        <f>IF(CK282="","",IF((CK282&gt;=BV282-0.12)*(CK282&lt;=BV282+0.12),"合格","不合格"))</f>
        <v/>
      </c>
      <c r="BU282" s="456" t="str">
        <f>IF(_tag_month_day!V272="","",_tag_month_day!V272)</f>
        <v/>
      </c>
      <c r="BV282" s="457" t="str">
        <f>IF(_tag_month_day!W272="","",_tag_month_day!W272)</f>
        <v/>
      </c>
      <c r="BW282" s="458" t="str">
        <f>IF(_tag_month_day!X272="","",_tag_month_day!X272)</f>
        <v/>
      </c>
      <c r="BX282" s="458" t="str">
        <f>IF(_tag_month_day!Y272="","",_tag_month_day!Y272)</f>
        <v/>
      </c>
      <c r="BY282" s="459">
        <f ca="1">L282</f>
        <v>43597.374999999345</v>
      </c>
      <c r="BZ282" s="460" t="s">
        <v>429</v>
      </c>
      <c r="CA282" s="461">
        <v>0.36458333333333298</v>
      </c>
      <c r="CB282" s="424" t="str">
        <f>IF(_tag_month_day!Z272="","",_tag_month_day!Z272)</f>
        <v/>
      </c>
      <c r="CC282" s="424" t="str">
        <f>IF(_tag_month_day!AA272="","",_tag_month_day!AA272)</f>
        <v/>
      </c>
      <c r="CD282" s="424" t="str">
        <f>IF(_tag_month_day!AB272="","",_tag_month_day!AB272)</f>
        <v/>
      </c>
      <c r="CE282" s="424" t="str">
        <f>IF(_tag_month_day!AC272="","",_tag_month_day!AC272)</f>
        <v/>
      </c>
      <c r="CF282" s="424" t="str">
        <f>IF(_tag_month_day!AD272="","",_tag_month_day!AD272)</f>
        <v/>
      </c>
      <c r="CG282" s="424" t="str">
        <f>IF(_tag_month_day!AE272="","",_tag_month_day!AE272)</f>
        <v/>
      </c>
      <c r="CH282" s="424" t="str">
        <f>IF(_tag_month_day!AF272="","",_tag_month_day!AF272)</f>
        <v/>
      </c>
      <c r="CI282" s="424" t="str">
        <f>IF(_tag_month_day!AG272="","",_tag_month_day!AG272)</f>
        <v/>
      </c>
      <c r="CJ282" s="424" t="str">
        <f>IF(_tag_month_day!AH272="","",_tag_month_day!AH272)</f>
        <v/>
      </c>
      <c r="CK282" s="424" t="str">
        <f>IF(_tag_month_day!AI272="","",_tag_month_day!AI272)</f>
        <v/>
      </c>
      <c r="CL282" s="4" t="str">
        <f>IF(_tag_month_day!AJ272="","",_tag_month_day!AJ272)</f>
        <v/>
      </c>
      <c r="CM282" s="4" t="str">
        <f>IF(_tag_month_day!AK272="","",_tag_month_day!AK272)</f>
        <v/>
      </c>
      <c r="CN282" s="4" t="str">
        <f>IF(_tag_month_day!AL272="","",_tag_month_day!AL272)</f>
        <v/>
      </c>
      <c r="CO282" s="4" t="str">
        <f>IF(_tag_month_day!AM272="","",_tag_month_day!AM272)</f>
        <v/>
      </c>
      <c r="CP282" s="4" t="str">
        <f>IF(_tag_month_day!AN272="","",_tag_month_day!AN272)</f>
        <v/>
      </c>
      <c r="CQ282" s="4" t="str">
        <f>IF(_tag_month_day!AO272="","",_tag_month_day!AO272)</f>
        <v/>
      </c>
      <c r="CR282" s="462" t="str">
        <f>IF(_tag_month_day!AP272="","",_tag_month_day!AP272)</f>
        <v/>
      </c>
      <c r="CS282" s="463" t="str">
        <f>IF(_tag_month_day!AQ272="","",_tag_month_day!AQ272)</f>
        <v/>
      </c>
      <c r="CT282" s="4" t="str">
        <f>IF(_tag_month_day!AR272="","",_tag_month_day!AR272)</f>
        <v/>
      </c>
      <c r="CU282" s="464" t="e">
        <f>DU282/AJ282</f>
        <v>#VALUE!</v>
      </c>
      <c r="CV282" s="451" t="e">
        <f>BG282/BH282</f>
        <v>#VALUE!</v>
      </c>
      <c r="CW282" s="465" t="e">
        <f>AJ282*(1-CV282)*CU282*AF282</f>
        <v>#VALUE!</v>
      </c>
      <c r="CX282" s="465" t="e">
        <f>CW282*94%</f>
        <v>#VALUE!</v>
      </c>
      <c r="CY282" s="466" t="e">
        <f>IF(CX282=0,0,DS282/(DS282+CX282))</f>
        <v>#VALUE!</v>
      </c>
      <c r="CZ282" s="465" t="e">
        <f>$AJ282*EF282</f>
        <v>#VALUE!</v>
      </c>
      <c r="DA282" s="465" t="e">
        <f>$AJ282*EG282</f>
        <v>#VALUE!</v>
      </c>
      <c r="DB282" s="465" t="e">
        <f>$AJ282*EH282</f>
        <v>#VALUE!</v>
      </c>
      <c r="DC282" s="465" t="e">
        <f>$AJ282*EI282</f>
        <v>#VALUE!</v>
      </c>
      <c r="DD282" s="465" t="e">
        <f>$AJ282*EJ282</f>
        <v>#VALUE!</v>
      </c>
      <c r="DE282" s="465" t="e">
        <f>$AJ282*EK282</f>
        <v>#VALUE!</v>
      </c>
      <c r="DF282" s="465" t="e">
        <f>$AJ282*EL282</f>
        <v>#VALUE!</v>
      </c>
      <c r="DG282" s="465" t="e">
        <f>$AJ282*EM282</f>
        <v>#VALUE!</v>
      </c>
      <c r="DH282" s="465" t="e">
        <f>$AJ282*EN282</f>
        <v>#VALUE!</v>
      </c>
      <c r="DI282" s="465" t="e">
        <f>$AJ282*EO282</f>
        <v>#VALUE!</v>
      </c>
      <c r="DJ282" s="465" t="e">
        <f>CZ282*(1-EP282)</f>
        <v>#VALUE!</v>
      </c>
      <c r="DK282" s="465" t="e">
        <f>DA282*(1-ER282)</f>
        <v>#VALUE!</v>
      </c>
      <c r="DL282" s="465" t="e">
        <f>DB282*(1-EQ282)</f>
        <v>#VALUE!</v>
      </c>
      <c r="DM282" s="465" t="e">
        <f>DC282*(1-ES282)</f>
        <v>#VALUE!</v>
      </c>
      <c r="DN282" s="465" t="e">
        <f>DD282*(1-ET282)</f>
        <v>#VALUE!</v>
      </c>
      <c r="DO282" s="465" t="e">
        <f>DE282</f>
        <v>#VALUE!</v>
      </c>
      <c r="DP282" s="465" t="e">
        <f>DF282*(1-EU282)</f>
        <v>#VALUE!</v>
      </c>
      <c r="DQ282" s="465" t="e">
        <f>DG282*(1-EV282)</f>
        <v>#VALUE!</v>
      </c>
      <c r="DR282" s="465" t="e">
        <f>DH282*(1-EW282)</f>
        <v>#VALUE!</v>
      </c>
      <c r="DS282" s="465" t="e">
        <f>DI282</f>
        <v>#VALUE!</v>
      </c>
      <c r="DT282" s="465" t="e">
        <f>SUM(DJ282:DS282)</f>
        <v>#VALUE!</v>
      </c>
      <c r="DU282" s="465" t="e">
        <f>(GS282:GX282)+(DP282+DQ282+DR282)*GY282+DS282</f>
        <v>#VALUE!</v>
      </c>
      <c r="DV282" s="451" t="e">
        <f>AV282/$BH282/(1-EP282)</f>
        <v>#VALUE!</v>
      </c>
      <c r="DW282" s="451" t="e">
        <f>AW282/$BH282/(1-ER282)</f>
        <v>#VALUE!</v>
      </c>
      <c r="DX282" s="451" t="e">
        <f>AX282/$BH282/(1-EQ282)</f>
        <v>#VALUE!</v>
      </c>
      <c r="DY282" s="451" t="e">
        <f>AY282/$BH282/(1-ES282)</f>
        <v>#VALUE!</v>
      </c>
      <c r="DZ282" s="451" t="e">
        <f>AZ282/$BH282/(1-ET282)</f>
        <v>#VALUE!</v>
      </c>
      <c r="EA282" s="451" t="e">
        <f>BA282/$BH282/(1-AX282)</f>
        <v>#VALUE!</v>
      </c>
      <c r="EB282" s="451" t="e">
        <f>BB282/$BH282/(1-EU282)</f>
        <v>#VALUE!</v>
      </c>
      <c r="EC282" s="451" t="e">
        <f>BC282/$BH282/(1-EV282)</f>
        <v>#VALUE!</v>
      </c>
      <c r="ED282" s="451" t="e">
        <f>BD282/$BH282/(1-EW282)</f>
        <v>#VALUE!</v>
      </c>
      <c r="EE282" s="451" t="e">
        <f>BG282/BH282</f>
        <v>#VALUE!</v>
      </c>
      <c r="EF282" s="451" t="e">
        <f>DV282/SUM($DV282:$EE282)</f>
        <v>#VALUE!</v>
      </c>
      <c r="EG282" s="451" t="e">
        <f>DW282/SUM($DV282:$EE282)</f>
        <v>#VALUE!</v>
      </c>
      <c r="EH282" s="451" t="e">
        <f>DX282/SUM($DV282:$EE282)</f>
        <v>#VALUE!</v>
      </c>
      <c r="EI282" s="451" t="e">
        <f>DY282/SUM($DV282:$EE282)</f>
        <v>#VALUE!</v>
      </c>
      <c r="EJ282" s="451" t="e">
        <f>DZ282/SUM($DV282:$EE282)</f>
        <v>#VALUE!</v>
      </c>
      <c r="EK282" s="451" t="e">
        <f>EA282/SUM($DV282:$EE282)</f>
        <v>#VALUE!</v>
      </c>
      <c r="EL282" s="451" t="e">
        <f>EB282/SUM($DV282:$EE282)</f>
        <v>#VALUE!</v>
      </c>
      <c r="EM282" s="451" t="e">
        <f>EC282/SUM($DV282:$EE282)</f>
        <v>#VALUE!</v>
      </c>
      <c r="EN282" s="451" t="e">
        <f>ED282/SUM($DV282:$EE282)</f>
        <v>#VALUE!</v>
      </c>
      <c r="EO282" s="451" t="e">
        <f>EE282/SUM($DV282:$EE282)</f>
        <v>#VALUE!</v>
      </c>
      <c r="EP282" s="450">
        <f>EP281</f>
        <v>0.080000000000000002</v>
      </c>
      <c r="EQ282" s="450">
        <f>EQ281</f>
        <v>0.014999999999999999</v>
      </c>
      <c r="ER282" s="450">
        <f>ER281</f>
        <v>0.014999999999999999</v>
      </c>
      <c r="ES282" s="450">
        <f>ES281</f>
        <v>0.014999999999999999</v>
      </c>
      <c r="ET282" s="450">
        <f>ET281</f>
        <v>0.014999999999999999</v>
      </c>
      <c r="EU282" s="450">
        <f>EU281</f>
        <v>0.089999999999999997</v>
      </c>
      <c r="EV282" s="450">
        <f>EV281</f>
        <v>0.089999999999999997</v>
      </c>
      <c r="EW282" s="450">
        <f>EW281</f>
        <v>0.089999999999999997</v>
      </c>
      <c r="EX282" s="431" t="str">
        <f>IF(_tag_month_day!AS272="","",_tag_month_day!AS272/100)</f>
        <v/>
      </c>
      <c r="EY282" s="431" t="str">
        <f>IF(_tag_month_day!AT272="","",_tag_month_day!AT272/100)</f>
        <v/>
      </c>
      <c r="EZ282" s="431" t="str">
        <f>IF(_tag_month_day!AU272="","",_tag_month_day!AU272/100)</f>
        <v/>
      </c>
      <c r="FA282" s="431" t="str">
        <f>IF(_tag_month_day!AV272="","",_tag_month_day!AV272/100)</f>
        <v/>
      </c>
      <c r="FB282" s="431" t="str">
        <f>IF(_tag_month_day!AW272="","",_tag_month_day!AW272/100)</f>
        <v/>
      </c>
      <c r="FC282" s="431" t="str">
        <f>IF(_tag_month_day!AX272="","",_tag_month_day!AX272/100)</f>
        <v/>
      </c>
      <c r="FD282" s="449" t="str">
        <f>IF(_tag_month_day!AY272="","",_tag_month_day!AY272/100)</f>
        <v/>
      </c>
      <c r="FE282" s="449" t="str">
        <f>IF(_tag_month_day!AZ272="","",_tag_month_day!AZ272/100)</f>
        <v/>
      </c>
      <c r="FF282" s="449" t="str">
        <f>IF(_tag_month_day!BA272="","",_tag_month_day!BA272/100)</f>
        <v/>
      </c>
      <c r="FG282" s="449" t="str">
        <f>IF(_tag_month_day!BB272="","",_tag_month_day!BB272/100)</f>
        <v/>
      </c>
      <c r="FH282" s="467" t="str">
        <f>IF(_tag_month_day!BC272="","",_tag_month_day!BC272/100)</f>
        <v/>
      </c>
      <c r="FI282" s="449">
        <f>FI281</f>
        <v>0.40999999999999998</v>
      </c>
      <c r="FJ282" s="449">
        <f>FJ281</f>
        <v>0.11</v>
      </c>
      <c r="FK282" s="449">
        <f>FK281</f>
        <v>0.014999999999999999</v>
      </c>
      <c r="FL282" s="449">
        <f>FL281</f>
        <v>0</v>
      </c>
      <c r="FM282" s="467">
        <f>FM281</f>
        <v>0.0001</v>
      </c>
      <c r="FN282" s="449">
        <f>FN281</f>
        <v>0.32000000000000001</v>
      </c>
      <c r="FO282" s="449">
        <f>FO281</f>
        <v>0.20000000000000001</v>
      </c>
      <c r="FP282" s="449">
        <f>FP281</f>
        <v>0.01</v>
      </c>
      <c r="FQ282" s="449">
        <f>FQ281</f>
        <v>0</v>
      </c>
      <c r="FR282" s="467">
        <f>FR281</f>
        <v>0.0001</v>
      </c>
      <c r="FS282" s="449" t="str">
        <f>IF(_tag_month_day!BD272="","",_tag_month_day!BD272/100)</f>
        <v/>
      </c>
      <c r="FT282" s="449" t="str">
        <f>IF(_tag_month_day!BE272="","",_tag_month_day!BE272/100)</f>
        <v/>
      </c>
      <c r="FU282" s="449" t="str">
        <f>IF(_tag_month_day!BF272="","",_tag_month_day!BF272/100)</f>
        <v/>
      </c>
      <c r="FV282" s="449" t="str">
        <f>IF(_tag_month_day!BG272="","",_tag_month_day!BG272/100)</f>
        <v/>
      </c>
      <c r="FW282" s="467" t="str">
        <f>IF(_tag_month_day!BH272="","",_tag_month_day!BH272/100)</f>
        <v/>
      </c>
      <c r="FX282" s="449" t="str">
        <f>IF(_tag_month_day!BI272="","",_tag_month_day!BI272/100)</f>
        <v/>
      </c>
      <c r="FY282" s="449" t="str">
        <f>IF(_tag_month_day!BJ272="","",_tag_month_day!BJ272/100)</f>
        <v/>
      </c>
      <c r="FZ282" s="468" t="str">
        <f>IF(_tag_month_day!BK272="","",_tag_month_day!BK272/100)</f>
        <v/>
      </c>
      <c r="GA282" s="449" t="str">
        <f>IF(_tag_month_day!BL272="","",_tag_month_day!BL272/100)</f>
        <v/>
      </c>
      <c r="GB282" s="467" t="str">
        <f>IF(_tag_month_day!BM272="","",_tag_month_day!BM272/100)</f>
        <v/>
      </c>
      <c r="GC282" s="431" t="str">
        <f>IF(_tag_month_day!BN272="","",_tag_month_day!BN272/100)</f>
        <v/>
      </c>
      <c r="GD282" s="431" t="str">
        <f>IF(_tag_month_day!BO272="","",_tag_month_day!BO272/100)</f>
        <v/>
      </c>
      <c r="GE282" s="431" t="str">
        <f>IF(_tag_month_day!BP272="","",_tag_month_day!BP272/100)</f>
        <v/>
      </c>
      <c r="GF282" s="431" t="str">
        <f>IF(_tag_month_day!BQ272="","",_tag_month_day!BQ272/100)</f>
        <v/>
      </c>
      <c r="GG282" s="431" t="str">
        <f>IF(_tag_month_day!BR272="","",_tag_month_day!BR272/100)</f>
        <v/>
      </c>
      <c r="GH282" s="431" t="str">
        <f>IF(_tag_month_day!BS272="","",_tag_month_day!BS272/100)</f>
        <v/>
      </c>
      <c r="GI282" s="467" t="str">
        <f>IF(_tag_month_day!BT272="","",_tag_month_day!BT272/100)</f>
        <v/>
      </c>
      <c r="GJ282" s="469" t="str">
        <f>IF(_tag_month_day!BU272="","",_tag_month_day!BU272/100)</f>
        <v/>
      </c>
      <c r="GK282" s="470">
        <f>GK281</f>
        <v>0.070000000000000007</v>
      </c>
      <c r="GL282" s="470">
        <f>GL281</f>
        <v>0.029999999999999999</v>
      </c>
      <c r="GM282" s="471" t="str">
        <f>IF(_tag_month_day!BX272="","",_tag_month_day!BX272/100)</f>
        <v/>
      </c>
      <c r="GN282" s="470">
        <f>GN281</f>
        <v>0.070000000000000007</v>
      </c>
      <c r="GO282" s="470">
        <f>GO281</f>
        <v>0.029999999999999999</v>
      </c>
      <c r="GP282" s="470">
        <f>GP281</f>
        <v>0.089999999999999997</v>
      </c>
      <c r="GQ282" s="470">
        <f>GQ281</f>
        <v>0.029999999999999999</v>
      </c>
      <c r="GR282" s="471" t="str">
        <f>IF(_tag_month_day!CA272="","",_tag_month_day!CA272/100)</f>
        <v/>
      </c>
      <c r="GS282" s="472">
        <f>GS281</f>
        <v>0.95299999999999996</v>
      </c>
      <c r="GT282" s="472">
        <f>GT281</f>
        <v>0.55000000000000004</v>
      </c>
      <c r="GU282" s="472">
        <f>GU281</f>
        <v>0.55000000000000004</v>
      </c>
      <c r="GV282" s="472">
        <f>GV281</f>
        <v>0.55000000000000004</v>
      </c>
      <c r="GW282" s="472">
        <f>GW281</f>
        <v>0.5</v>
      </c>
      <c r="GX282" s="472">
        <f>GX281</f>
        <v>0.93500000000000005</v>
      </c>
      <c r="GY282" s="472">
        <f>GY281</f>
        <v>0.14999999999999999</v>
      </c>
      <c r="GZ282" s="472">
        <f>GZ281</f>
        <v>1</v>
      </c>
      <c r="HA282" s="474">
        <f>HA281</f>
        <v>0.047</v>
      </c>
      <c r="HB282" s="474">
        <f>HB281</f>
        <v>0.45000000000000001</v>
      </c>
      <c r="HC282" s="474">
        <f>HC281</f>
        <v>0.45000000000000001</v>
      </c>
      <c r="HD282" s="474">
        <f>HD281</f>
        <v>0.45000000000000001</v>
      </c>
      <c r="HE282" s="474">
        <f>HE281</f>
        <v>0.5</v>
      </c>
      <c r="HF282" s="474">
        <f>HF281</f>
        <v>0.065000000000000002</v>
      </c>
      <c r="HG282" s="474">
        <f>HG281</f>
        <v>0.84999999999999998</v>
      </c>
      <c r="HH282" s="474">
        <f>HH281</f>
        <v>0</v>
      </c>
      <c r="HI282" s="10" t="e">
        <f>IF(BZ282&lt;&gt;"",CK282-BV282,0)</f>
        <v>#VALUE!</v>
      </c>
      <c r="HJ282" s="10" t="e">
        <f>IF(AJ282&gt;0,AH282-AJ282,0)</f>
        <v>#VALUE!</v>
      </c>
      <c r="HK282" s="466">
        <f>HK281</f>
        <v>0.84999999999999998</v>
      </c>
      <c r="HL282" s="424">
        <f>HL281</f>
        <v>550000</v>
      </c>
      <c r="HM282" s="424">
        <f>HM281</f>
        <v>480000</v>
      </c>
      <c r="HN282" s="465" t="e">
        <f>(DJ282*EZ282+DK282*FH282+DL282*FM282+DM282*FR282+DN282*FW282+DO282*GB282+DS282*GI282+DP282*GM282+DR282*GR282)*1000*2</f>
        <v>#VALUE!</v>
      </c>
      <c r="HO282" s="465" t="e">
        <f>HN282*HK282*$HO$2/HL282*1000000</f>
        <v>#VALUE!</v>
      </c>
      <c r="HP282" s="465" t="e">
        <f>HN282*HK282*$HP$2/HM282*1000000</f>
        <v>#VALUE!</v>
      </c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</row>
    <row customFormat="1" r="283" s="0">
      <c r="A283" s="420">
        <v>272</v>
      </c>
      <c r="B283" s="421">
        <f ca="1">IF(D283=D282,B282,IF(D283="夜班",B282+1,B282))</f>
        <v>43597</v>
      </c>
      <c r="C283" s="422">
        <f>C282</f>
        <v>0.041666666666666699</v>
      </c>
      <c r="D283" s="10" t="str">
        <f ca="1">IF(HOUR(G283)&lt;8,"夜班",IF(HOUR(G283)&lt;16,"白班",IF(HOUR(G283)&lt;24,"中班",0)))</f>
        <v>夜班</v>
      </c>
      <c r="E283" s="10" t="e">
        <f ca="1">IF(F283=1,"甲",IF(F283=2,"乙",IF(F283=3,"丙",IF(F283=4,"丁",""))))</f>
        <v>#REF!</v>
      </c>
      <c r="F283" s="10" t="e">
        <f ca="1">SUMPRODUCT((成本日报!$A$3:$A$95=计划!B283)*(成本日报!$B$3:$B$95=计划!$D283),成本日报!$C$3:$C$95)</f>
        <v>#REF!</v>
      </c>
      <c r="G283" s="423">
        <f ca="1">G282+C282</f>
        <v>43597.291666666009</v>
      </c>
      <c r="H283" s="423">
        <f ca="1">$G283+$C283/60*10+$C283*0</f>
        <v>43597.298611110455</v>
      </c>
      <c r="I283" s="423">
        <f ca="1">$G283+$C283/60*18+$C283*0</f>
        <v>43597.304166666006</v>
      </c>
      <c r="J283" s="423">
        <f ca="1">$G283+$C283/60*0+$C283*1</f>
        <v>43597.333333332674</v>
      </c>
      <c r="K283" s="423">
        <f ca="1">$G283+$C283/60*30+$C283*2</f>
        <v>43597.395833332681</v>
      </c>
      <c r="L283" s="423">
        <f ca="1">$G283+$C283/60*0+$C283*3</f>
        <v>43597.416666666009</v>
      </c>
      <c r="M283" s="424" t="str">
        <f>IF(_tag_month_day!A273="","",_tag_month_day!A273)</f>
        <v/>
      </c>
      <c r="N283" s="424" t="str">
        <f>IF(_tag_month_day!B273="","",_tag_month_day!B273)</f>
        <v/>
      </c>
      <c r="O283" s="425" t="e">
        <f>IF(M283+N283=0,"",M283+N283)</f>
        <v>#VALUE!</v>
      </c>
      <c r="P283" s="424" t="str">
        <f>IF(_tag_month_day!C273="","",_tag_month_day!C273)</f>
        <v/>
      </c>
      <c r="Q283" s="424" t="str">
        <f>IF(_tag_month_day!D273="","",_tag_month_day!D273)</f>
        <v/>
      </c>
      <c r="R283" s="426" t="str">
        <f>IF(_tag_month_day!CB273="","",_tag_month_day!CB273/100)</f>
        <v/>
      </c>
      <c r="S283" s="427" t="str">
        <f>IF(_tag_month_day!E273="","",_tag_month_day!E273)</f>
        <v/>
      </c>
      <c r="T283" s="427" t="str">
        <f>IF(_tag_month_day!F273="","",_tag_month_day!F273)</f>
        <v/>
      </c>
      <c r="U283" s="428" t="e">
        <f>S283+T283</f>
        <v>#VALUE!</v>
      </c>
      <c r="V283" s="429" t="e">
        <f>U283/AJ283</f>
        <v>#VALUE!</v>
      </c>
      <c r="W283" s="430" t="str">
        <f>IF(_jhy_month_day!A273="","",_jhy_month_day!A273)</f>
        <v/>
      </c>
      <c r="X283" s="431" t="str">
        <f>IF(_jhy_month_day!B273="","",_jhy_month_day!B273/100)</f>
        <v/>
      </c>
      <c r="Y283" s="431" t="str">
        <f>IF(_jhy_month_day!C273="","",_jhy_month_day!C273/100)</f>
        <v/>
      </c>
      <c r="Z283" s="432">
        <f>Z279+1</f>
        <v>68</v>
      </c>
      <c r="AA283" s="433" t="str">
        <f>IF(_tag_month_day!G273="","",_tag_month_day!G273/100)</f>
        <v/>
      </c>
      <c r="AB283" s="433" t="str">
        <f>IF(_tag_month_day!H273="","",_tag_month_day!H273/100)</f>
        <v/>
      </c>
      <c r="AC283" s="434">
        <f>IF(X283="",AC282,BK283*($AV282*X283+$AW282*FD282+$AX282*FI282+$AY282*FN282+$AZ282*FS282+$BA282*FX282+$BG282*GE282)/(AV282*Y283+AX282*FK282+AW282*FF282+AY282*FP282+AZ282*FU282+BA282*FZ282+BG282*GG282+BB282*GK282+BC282*GN282+BD282*GP282))</f>
        <v>1.59963432013121</v>
      </c>
      <c r="AD283" s="435" t="str">
        <f>IF(AC283=AC282,"",AC283-AC282)</f>
        <v/>
      </c>
      <c r="AE283" s="436" t="str">
        <f>IF(1-AF283=0,"",(1-AF283))</f>
        <v/>
      </c>
      <c r="AF283" s="437">
        <v>1</v>
      </c>
      <c r="AG283" s="10" t="str">
        <f>AG282</f>
        <v>8B4</v>
      </c>
      <c r="AH283" s="438" t="str">
        <f>AH282</f>
        <v/>
      </c>
      <c r="AI283" s="424" t="e">
        <f>IF(ROUND(AJ283-AJ282,1)=0,"",AJ283-AJ282)</f>
        <v>#VALUE!</v>
      </c>
      <c r="AJ283" s="10" t="str">
        <f>IF(_tag_month_day!I273="","",_tag_month_day!I273)</f>
        <v/>
      </c>
      <c r="AK283" s="440" t="s">
        <v>86</v>
      </c>
      <c r="AL283" s="440" t="s">
        <v>481</v>
      </c>
      <c r="AM283" s="440" t="s">
        <v>480</v>
      </c>
      <c r="AN283" s="441">
        <f>AN282</f>
        <v>2</v>
      </c>
      <c r="AO283" s="441">
        <f>AO282</f>
        <v>8</v>
      </c>
      <c r="AP283" s="442" t="e">
        <f>(IF(AN283=0,AS282,AS282*(1+AO283/AN283)/(AR283+AO283/AN283)))+AT283</f>
        <v>#VALUE!</v>
      </c>
      <c r="AQ283" s="443" t="str">
        <f>IF(_tag_month_day!J273="","",_tag_month_day!J273/100)</f>
        <v/>
      </c>
      <c r="AR283" s="444">
        <f>AR282</f>
        <v>1.3</v>
      </c>
      <c r="AS283" s="445" t="e">
        <f>AQ283*(AN283*AR283+AO283)/(AN283+AO283)</f>
        <v>#VALUE!</v>
      </c>
      <c r="AT283" s="445" t="e">
        <f>(SUM(BE283:BF283)-SUM(BE282:BF282))*0.05</f>
        <v>#VALUE!</v>
      </c>
      <c r="AU283" s="446" t="str">
        <f>IF(_tag_month_day!CC273="","",IF(_tag_month_day!CC273&gt;0,_tag_month_day!CD273,_tag_month_day!CE273))</f>
        <v/>
      </c>
      <c r="AV283" s="447" t="str">
        <f>IF(_tag_month_day!L273="","",_tag_month_day!L273/100)</f>
        <v/>
      </c>
      <c r="AW283" s="431">
        <f>AW282</f>
        <v>0</v>
      </c>
      <c r="AX283" s="431">
        <f>AX282</f>
        <v>0</v>
      </c>
      <c r="AY283" s="431" t="str">
        <f>IF(_tag_month_day!M273="","",_tag_month_day!M273/100)</f>
        <v/>
      </c>
      <c r="AZ283" s="431" t="str">
        <f>IF(_tag_month_day!N273="","",_tag_month_day!N273/100)</f>
        <v/>
      </c>
      <c r="BA283" s="431" t="str">
        <f>IF(_tag_month_day!O273="","",_tag_month_day!O273/100)</f>
        <v/>
      </c>
      <c r="BB283" s="448" t="str">
        <f>IF(_tag_month_day!P273="","",_tag_month_day!P273/100)</f>
        <v/>
      </c>
      <c r="BC283" s="448">
        <f>BC282</f>
        <v>0</v>
      </c>
      <c r="BD283" s="448" t="str">
        <f>IF(_tag_month_day!Q273="","",_tag_month_day!Q273/100)</f>
        <v/>
      </c>
      <c r="BE283" s="449" t="str">
        <f>IF(_tag_month_day!R273="","",_tag_month_day!R273/100)</f>
        <v/>
      </c>
      <c r="BF283" s="388" t="e">
        <f>(AU283*(100+BE283*100))/(AJ283-AU283)/100</f>
        <v>#VALUE!</v>
      </c>
      <c r="BG283" s="450" t="e">
        <f>BE283+BF283</f>
        <v>#VALUE!</v>
      </c>
      <c r="BH283" s="451" t="e">
        <f>SUM(AV283:BF283)</f>
        <v>#VALUE!</v>
      </c>
      <c r="BI283" s="452" t="e">
        <f>IF(CX283=0,BI282,(DK283*查询!$R$5+DL283*查询!$Q$5+DM283*查询!$N$5+DN283*查询!$O$5+DO283*查询!$P$5)*AF283/CX283)</f>
        <v>#VALUE!</v>
      </c>
      <c r="BJ283" s="452" t="e">
        <f>IF(CX283=0,BJ282,(DP283*查询!$S$5+DQ283*查询!$T$5+DR283*查询!$U$5)*AF283/CX283)</f>
        <v>#VALUE!</v>
      </c>
      <c r="BK283" s="452">
        <f>BK282</f>
        <v>1</v>
      </c>
      <c r="BL283" s="453" t="e">
        <f>SUMPRODUCT((AV283:BA283)*(GS283:GX283))/((GS283:GX283)+SUM(BB283:BD283)*GY283+BG283*GZ283)</f>
        <v>#VALUE!</v>
      </c>
      <c r="BM283" s="453" t="e">
        <f>BK283*($AV283*FB283+$AW283*FD283+$AX283*FI283+$AY283*FN283+$AZ283*FS283+$BA283*FX283+$BG283*GE283)/(AV283*EY283+AX283*FK283+AW283*FF283+AY283*FP283+AZ283*FU283+BA283*FZ283+BG283*GG283+BB283*GK283+BC283*GN283+BD283*GP283)</f>
        <v>#VALUE!</v>
      </c>
      <c r="BN283" s="453" t="e">
        <f>($AV283*FC283+$AX283*FJ283+$AW283*FE283+$AY283*FO283+$AZ283*FT283+$BA283*FY283+$BG283*GF283)/($AV283*FA283+BG283*GH283+BB283*GL283+BC283*GO283+BD283*GQ283+BA283*GA283)</f>
        <v>#VALUE!</v>
      </c>
      <c r="BO283" s="454" t="e">
        <f>SUMPRODUCT(AV283:BA283*GS283:GX283)/(GS283:GX283+(BB283+BC283+BD283)*GY283+BG283)</f>
        <v>#VALUE!</v>
      </c>
      <c r="BP283" s="454" t="e">
        <f>SUMPRODUCT(AV283:BA283*GS283:GX283)/(GS283:GX283+(BB283+BC283+BD283)*GY283+BG283)</f>
        <v>#VALUE!</v>
      </c>
      <c r="BQ283" s="454" t="e">
        <f>SUMPRODUCT(AV283:BA283*GS283:GX283)/(GS283:GX283+(BB283+BC283+BD283)*GY283+BG283)</f>
        <v>#VALUE!</v>
      </c>
      <c r="BR283" s="453" t="str">
        <f>IF(_tag_month_day!T273="","",_tag_month_day!T273)</f>
        <v/>
      </c>
      <c r="BS283" s="453" t="str">
        <f>IF(_tag_month_day!U273="","",_tag_month_day!U273)</f>
        <v/>
      </c>
      <c r="BT283" s="455" t="str">
        <f>IF(CK283="","",IF((CK283&gt;=BV283-0.12)*(CK283&lt;=BV283+0.12),"合格","不合格"))</f>
        <v/>
      </c>
      <c r="BU283" s="456" t="str">
        <f>IF(_tag_month_day!V273="","",_tag_month_day!V273)</f>
        <v/>
      </c>
      <c r="BV283" s="457" t="str">
        <f>IF(_tag_month_day!W273="","",_tag_month_day!W273)</f>
        <v/>
      </c>
      <c r="BW283" s="458" t="str">
        <f>IF(_tag_month_day!X273="","",_tag_month_day!X273)</f>
        <v/>
      </c>
      <c r="BX283" s="458" t="str">
        <f>IF(_tag_month_day!Y273="","",_tag_month_day!Y273)</f>
        <v/>
      </c>
      <c r="BY283" s="459">
        <f ca="1">L283</f>
        <v>43597.416666666009</v>
      </c>
      <c r="BZ283" s="460"/>
      <c r="CA283" s="461"/>
      <c r="CB283" s="424" t="str">
        <f>IF(_tag_month_day!Z273="","",_tag_month_day!Z273)</f>
        <v/>
      </c>
      <c r="CC283" s="424" t="str">
        <f>IF(_tag_month_day!AA273="","",_tag_month_day!AA273)</f>
        <v/>
      </c>
      <c r="CD283" s="424" t="str">
        <f>IF(_tag_month_day!AB273="","",_tag_month_day!AB273)</f>
        <v/>
      </c>
      <c r="CE283" s="424" t="str">
        <f>IF(_tag_month_day!AC273="","",_tag_month_day!AC273)</f>
        <v/>
      </c>
      <c r="CF283" s="424" t="str">
        <f>IF(_tag_month_day!AD273="","",_tag_month_day!AD273)</f>
        <v/>
      </c>
      <c r="CG283" s="424" t="str">
        <f>IF(_tag_month_day!AE273="","",_tag_month_day!AE273)</f>
        <v/>
      </c>
      <c r="CH283" s="424" t="str">
        <f>IF(_tag_month_day!AF273="","",_tag_month_day!AF273)</f>
        <v/>
      </c>
      <c r="CI283" s="424" t="str">
        <f>IF(_tag_month_day!AG273="","",_tag_month_day!AG273)</f>
        <v/>
      </c>
      <c r="CJ283" s="424" t="str">
        <f>IF(_tag_month_day!AH273="","",_tag_month_day!AH273)</f>
        <v/>
      </c>
      <c r="CK283" s="424" t="str">
        <f>IF(_tag_month_day!AI273="","",_tag_month_day!AI273)</f>
        <v/>
      </c>
      <c r="CL283" s="4" t="str">
        <f>IF(_tag_month_day!AJ273="","",_tag_month_day!AJ273)</f>
        <v/>
      </c>
      <c r="CM283" s="4" t="str">
        <f>IF(_tag_month_day!AK273="","",_tag_month_day!AK273)</f>
        <v/>
      </c>
      <c r="CN283" s="4" t="str">
        <f>IF(_tag_month_day!AL273="","",_tag_month_day!AL273)</f>
        <v/>
      </c>
      <c r="CO283" s="4" t="str">
        <f>IF(_tag_month_day!AM273="","",_tag_month_day!AM273)</f>
        <v/>
      </c>
      <c r="CP283" s="4" t="str">
        <f>IF(_tag_month_day!AN273="","",_tag_month_day!AN273)</f>
        <v/>
      </c>
      <c r="CQ283" s="4" t="str">
        <f>IF(_tag_month_day!AO273="","",_tag_month_day!AO273)</f>
        <v/>
      </c>
      <c r="CR283" s="462" t="str">
        <f>IF(_tag_month_day!AP273="","",_tag_month_day!AP273)</f>
        <v/>
      </c>
      <c r="CS283" s="463" t="str">
        <f>IF(_tag_month_day!AQ273="","",_tag_month_day!AQ273)</f>
        <v/>
      </c>
      <c r="CT283" s="4" t="str">
        <f>IF(_tag_month_day!AR273="","",_tag_month_day!AR273)</f>
        <v/>
      </c>
      <c r="CU283" s="464" t="e">
        <f>DU283/AJ283</f>
        <v>#VALUE!</v>
      </c>
      <c r="CV283" s="451" t="e">
        <f>BG283/BH283</f>
        <v>#VALUE!</v>
      </c>
      <c r="CW283" s="465" t="e">
        <f>AJ283*(1-CV283)*CU283*AF283</f>
        <v>#VALUE!</v>
      </c>
      <c r="CX283" s="465" t="e">
        <f>CW283*94%</f>
        <v>#VALUE!</v>
      </c>
      <c r="CY283" s="466" t="e">
        <f>IF(CX283=0,0,DS283/(DS283+CX283))</f>
        <v>#VALUE!</v>
      </c>
      <c r="CZ283" s="465" t="e">
        <f>$AJ283*EF283</f>
        <v>#VALUE!</v>
      </c>
      <c r="DA283" s="465" t="e">
        <f>$AJ283*EG283</f>
        <v>#VALUE!</v>
      </c>
      <c r="DB283" s="465" t="e">
        <f>$AJ283*EH283</f>
        <v>#VALUE!</v>
      </c>
      <c r="DC283" s="465" t="e">
        <f>$AJ283*EI283</f>
        <v>#VALUE!</v>
      </c>
      <c r="DD283" s="465" t="e">
        <f>$AJ283*EJ283</f>
        <v>#VALUE!</v>
      </c>
      <c r="DE283" s="465" t="e">
        <f>$AJ283*EK283</f>
        <v>#VALUE!</v>
      </c>
      <c r="DF283" s="465" t="e">
        <f>$AJ283*EL283</f>
        <v>#VALUE!</v>
      </c>
      <c r="DG283" s="465" t="e">
        <f>$AJ283*EM283</f>
        <v>#VALUE!</v>
      </c>
      <c r="DH283" s="465" t="e">
        <f>$AJ283*EN283</f>
        <v>#VALUE!</v>
      </c>
      <c r="DI283" s="465" t="e">
        <f>$AJ283*EO283</f>
        <v>#VALUE!</v>
      </c>
      <c r="DJ283" s="465" t="e">
        <f>CZ283*(1-EP283)</f>
        <v>#VALUE!</v>
      </c>
      <c r="DK283" s="465" t="e">
        <f>DA283*(1-ER283)</f>
        <v>#VALUE!</v>
      </c>
      <c r="DL283" s="465" t="e">
        <f>DB283*(1-EQ283)</f>
        <v>#VALUE!</v>
      </c>
      <c r="DM283" s="465" t="e">
        <f>DC283*(1-ES283)</f>
        <v>#VALUE!</v>
      </c>
      <c r="DN283" s="465" t="e">
        <f>DD283*(1-ET283)</f>
        <v>#VALUE!</v>
      </c>
      <c r="DO283" s="465" t="e">
        <f>DE283</f>
        <v>#VALUE!</v>
      </c>
      <c r="DP283" s="465" t="e">
        <f>DF283*(1-EU283)</f>
        <v>#VALUE!</v>
      </c>
      <c r="DQ283" s="465" t="e">
        <f>DG283*(1-EV283)</f>
        <v>#VALUE!</v>
      </c>
      <c r="DR283" s="465" t="e">
        <f>DH283*(1-EW283)</f>
        <v>#VALUE!</v>
      </c>
      <c r="DS283" s="465" t="e">
        <f>DI283</f>
        <v>#VALUE!</v>
      </c>
      <c r="DT283" s="465" t="e">
        <f>SUM(DJ283:DS283)</f>
        <v>#VALUE!</v>
      </c>
      <c r="DU283" s="465" t="e">
        <f>(GS283:GX283)+(DP283+DQ283+DR283)*GY283+DS283</f>
        <v>#VALUE!</v>
      </c>
      <c r="DV283" s="451" t="e">
        <f>AV283/$BH283/(1-EP283)</f>
        <v>#VALUE!</v>
      </c>
      <c r="DW283" s="451" t="e">
        <f>AW283/$BH283/(1-ER283)</f>
        <v>#VALUE!</v>
      </c>
      <c r="DX283" s="451" t="e">
        <f>AX283/$BH283/(1-EQ283)</f>
        <v>#VALUE!</v>
      </c>
      <c r="DY283" s="451" t="e">
        <f>AY283/$BH283/(1-ES283)</f>
        <v>#VALUE!</v>
      </c>
      <c r="DZ283" s="451" t="e">
        <f>AZ283/$BH283/(1-ET283)</f>
        <v>#VALUE!</v>
      </c>
      <c r="EA283" s="451" t="e">
        <f>BA283/$BH283/(1-AX283)</f>
        <v>#VALUE!</v>
      </c>
      <c r="EB283" s="451" t="e">
        <f>BB283/$BH283/(1-EU283)</f>
        <v>#VALUE!</v>
      </c>
      <c r="EC283" s="451" t="e">
        <f>BC283/$BH283/(1-EV283)</f>
        <v>#VALUE!</v>
      </c>
      <c r="ED283" s="451" t="e">
        <f>BD283/$BH283/(1-EW283)</f>
        <v>#VALUE!</v>
      </c>
      <c r="EE283" s="451" t="e">
        <f>BG283/BH283</f>
        <v>#VALUE!</v>
      </c>
      <c r="EF283" s="451" t="e">
        <f>DV283/SUM($DV283:$EE283)</f>
        <v>#VALUE!</v>
      </c>
      <c r="EG283" s="451" t="e">
        <f>DW283/SUM($DV283:$EE283)</f>
        <v>#VALUE!</v>
      </c>
      <c r="EH283" s="451" t="e">
        <f>DX283/SUM($DV283:$EE283)</f>
        <v>#VALUE!</v>
      </c>
      <c r="EI283" s="451" t="e">
        <f>DY283/SUM($DV283:$EE283)</f>
        <v>#VALUE!</v>
      </c>
      <c r="EJ283" s="451" t="e">
        <f>DZ283/SUM($DV283:$EE283)</f>
        <v>#VALUE!</v>
      </c>
      <c r="EK283" s="451" t="e">
        <f>EA283/SUM($DV283:$EE283)</f>
        <v>#VALUE!</v>
      </c>
      <c r="EL283" s="451" t="e">
        <f>EB283/SUM($DV283:$EE283)</f>
        <v>#VALUE!</v>
      </c>
      <c r="EM283" s="451" t="e">
        <f>EC283/SUM($DV283:$EE283)</f>
        <v>#VALUE!</v>
      </c>
      <c r="EN283" s="451" t="e">
        <f>ED283/SUM($DV283:$EE283)</f>
        <v>#VALUE!</v>
      </c>
      <c r="EO283" s="451" t="e">
        <f>EE283/SUM($DV283:$EE283)</f>
        <v>#VALUE!</v>
      </c>
      <c r="EP283" s="450">
        <f>EP282</f>
        <v>0.080000000000000002</v>
      </c>
      <c r="EQ283" s="450">
        <f>EQ282</f>
        <v>0.014999999999999999</v>
      </c>
      <c r="ER283" s="450">
        <f>ER282</f>
        <v>0.014999999999999999</v>
      </c>
      <c r="ES283" s="450">
        <f>ES282</f>
        <v>0.014999999999999999</v>
      </c>
      <c r="ET283" s="450">
        <f>ET282</f>
        <v>0.014999999999999999</v>
      </c>
      <c r="EU283" s="450">
        <f>EU282</f>
        <v>0.089999999999999997</v>
      </c>
      <c r="EV283" s="450">
        <f>EV282</f>
        <v>0.089999999999999997</v>
      </c>
      <c r="EW283" s="450">
        <f>EW282</f>
        <v>0.089999999999999997</v>
      </c>
      <c r="EX283" s="431" t="str">
        <f>IF(_tag_month_day!AS273="","",_tag_month_day!AS273/100)</f>
        <v/>
      </c>
      <c r="EY283" s="431" t="str">
        <f>IF(_tag_month_day!AT273="","",_tag_month_day!AT273/100)</f>
        <v/>
      </c>
      <c r="EZ283" s="431" t="str">
        <f>IF(_tag_month_day!AU273="","",_tag_month_day!AU273/100)</f>
        <v/>
      </c>
      <c r="FA283" s="431" t="str">
        <f>IF(_tag_month_day!AV273="","",_tag_month_day!AV273/100)</f>
        <v/>
      </c>
      <c r="FB283" s="431" t="str">
        <f>IF(_tag_month_day!AW273="","",_tag_month_day!AW273/100)</f>
        <v/>
      </c>
      <c r="FC283" s="431" t="str">
        <f>IF(_tag_month_day!AX273="","",_tag_month_day!AX273/100)</f>
        <v/>
      </c>
      <c r="FD283" s="449" t="str">
        <f>IF(_tag_month_day!AY273="","",_tag_month_day!AY273/100)</f>
        <v/>
      </c>
      <c r="FE283" s="449" t="str">
        <f>IF(_tag_month_day!AZ273="","",_tag_month_day!AZ273/100)</f>
        <v/>
      </c>
      <c r="FF283" s="449" t="str">
        <f>IF(_tag_month_day!BA273="","",_tag_month_day!BA273/100)</f>
        <v/>
      </c>
      <c r="FG283" s="449" t="str">
        <f>IF(_tag_month_day!BB273="","",_tag_month_day!BB273/100)</f>
        <v/>
      </c>
      <c r="FH283" s="467" t="str">
        <f>IF(_tag_month_day!BC273="","",_tag_month_day!BC273/100)</f>
        <v/>
      </c>
      <c r="FI283" s="449">
        <f>FI282</f>
        <v>0.40999999999999998</v>
      </c>
      <c r="FJ283" s="449">
        <f>FJ282</f>
        <v>0.11</v>
      </c>
      <c r="FK283" s="449">
        <f>FK282</f>
        <v>0.014999999999999999</v>
      </c>
      <c r="FL283" s="449">
        <f>FL282</f>
        <v>0</v>
      </c>
      <c r="FM283" s="467">
        <f>FM282</f>
        <v>0.0001</v>
      </c>
      <c r="FN283" s="449">
        <f>FN282</f>
        <v>0.32000000000000001</v>
      </c>
      <c r="FO283" s="449">
        <f>FO282</f>
        <v>0.20000000000000001</v>
      </c>
      <c r="FP283" s="449">
        <f>FP282</f>
        <v>0.01</v>
      </c>
      <c r="FQ283" s="449">
        <f>FQ282</f>
        <v>0</v>
      </c>
      <c r="FR283" s="467">
        <f>FR282</f>
        <v>0.0001</v>
      </c>
      <c r="FS283" s="449" t="str">
        <f>IF(_tag_month_day!BD273="","",_tag_month_day!BD273/100)</f>
        <v/>
      </c>
      <c r="FT283" s="449" t="str">
        <f>IF(_tag_month_day!BE273="","",_tag_month_day!BE273/100)</f>
        <v/>
      </c>
      <c r="FU283" s="449" t="str">
        <f>IF(_tag_month_day!BF273="","",_tag_month_day!BF273/100)</f>
        <v/>
      </c>
      <c r="FV283" s="449" t="str">
        <f>IF(_tag_month_day!BG273="","",_tag_month_day!BG273/100)</f>
        <v/>
      </c>
      <c r="FW283" s="467" t="str">
        <f>IF(_tag_month_day!BH273="","",_tag_month_day!BH273/100)</f>
        <v/>
      </c>
      <c r="FX283" s="449" t="str">
        <f>IF(_tag_month_day!BI273="","",_tag_month_day!BI273/100)</f>
        <v/>
      </c>
      <c r="FY283" s="449" t="str">
        <f>IF(_tag_month_day!BJ273="","",_tag_month_day!BJ273/100)</f>
        <v/>
      </c>
      <c r="FZ283" s="468" t="str">
        <f>IF(_tag_month_day!BK273="","",_tag_month_day!BK273/100)</f>
        <v/>
      </c>
      <c r="GA283" s="449" t="str">
        <f>IF(_tag_month_day!BL273="","",_tag_month_day!BL273/100)</f>
        <v/>
      </c>
      <c r="GB283" s="467" t="str">
        <f>IF(_tag_month_day!BM273="","",_tag_month_day!BM273/100)</f>
        <v/>
      </c>
      <c r="GC283" s="431" t="str">
        <f>IF(_tag_month_day!BN273="","",_tag_month_day!BN273/100)</f>
        <v/>
      </c>
      <c r="GD283" s="431" t="str">
        <f>IF(_tag_month_day!BO273="","",_tag_month_day!BO273/100)</f>
        <v/>
      </c>
      <c r="GE283" s="431" t="str">
        <f>IF(_tag_month_day!BP273="","",_tag_month_day!BP273/100)</f>
        <v/>
      </c>
      <c r="GF283" s="431" t="str">
        <f>IF(_tag_month_day!BQ273="","",_tag_month_day!BQ273/100)</f>
        <v/>
      </c>
      <c r="GG283" s="431" t="str">
        <f>IF(_tag_month_day!BR273="","",_tag_month_day!BR273/100)</f>
        <v/>
      </c>
      <c r="GH283" s="431" t="str">
        <f>IF(_tag_month_day!BS273="","",_tag_month_day!BS273/100)</f>
        <v/>
      </c>
      <c r="GI283" s="467" t="str">
        <f>IF(_tag_month_day!BT273="","",_tag_month_day!BT273/100)</f>
        <v/>
      </c>
      <c r="GJ283" s="469" t="str">
        <f>IF(_tag_month_day!BU273="","",_tag_month_day!BU273/100)</f>
        <v/>
      </c>
      <c r="GK283" s="470">
        <f>GK282</f>
        <v>0.070000000000000007</v>
      </c>
      <c r="GL283" s="470">
        <f>GL282</f>
        <v>0.029999999999999999</v>
      </c>
      <c r="GM283" s="471" t="str">
        <f>IF(_tag_month_day!BX273="","",_tag_month_day!BX273/100)</f>
        <v/>
      </c>
      <c r="GN283" s="470">
        <f>GN282</f>
        <v>0.070000000000000007</v>
      </c>
      <c r="GO283" s="470">
        <f>GO282</f>
        <v>0.029999999999999999</v>
      </c>
      <c r="GP283" s="470">
        <f>GP282</f>
        <v>0.089999999999999997</v>
      </c>
      <c r="GQ283" s="470">
        <f>GQ282</f>
        <v>0.029999999999999999</v>
      </c>
      <c r="GR283" s="471" t="str">
        <f>IF(_tag_month_day!CA273="","",_tag_month_day!CA273/100)</f>
        <v/>
      </c>
      <c r="GS283" s="472">
        <f>GS282</f>
        <v>0.95299999999999996</v>
      </c>
      <c r="GT283" s="472">
        <f>GT282</f>
        <v>0.55000000000000004</v>
      </c>
      <c r="GU283" s="472">
        <f>GU282</f>
        <v>0.55000000000000004</v>
      </c>
      <c r="GV283" s="472">
        <f>GV282</f>
        <v>0.55000000000000004</v>
      </c>
      <c r="GW283" s="472">
        <f>GW282</f>
        <v>0.5</v>
      </c>
      <c r="GX283" s="472">
        <f>GX282</f>
        <v>0.93500000000000005</v>
      </c>
      <c r="GY283" s="472">
        <f>GY282</f>
        <v>0.14999999999999999</v>
      </c>
      <c r="GZ283" s="472">
        <f>GZ282</f>
        <v>1</v>
      </c>
      <c r="HA283" s="474">
        <f>HA282</f>
        <v>0.047</v>
      </c>
      <c r="HB283" s="474">
        <f>HB282</f>
        <v>0.45000000000000001</v>
      </c>
      <c r="HC283" s="474">
        <f>HC282</f>
        <v>0.45000000000000001</v>
      </c>
      <c r="HD283" s="474">
        <f>HD282</f>
        <v>0.45000000000000001</v>
      </c>
      <c r="HE283" s="474">
        <f>HE282</f>
        <v>0.5</v>
      </c>
      <c r="HF283" s="474">
        <f>HF282</f>
        <v>0.065000000000000002</v>
      </c>
      <c r="HG283" s="474">
        <f>HG282</f>
        <v>0.84999999999999998</v>
      </c>
      <c r="HH283" s="474">
        <f>HH282</f>
        <v>0</v>
      </c>
      <c r="HI283" s="10">
        <f>IF(BZ283&lt;&gt;"",CK283-BV283,0)</f>
        <v>0</v>
      </c>
      <c r="HJ283" s="10" t="e">
        <f>IF(AJ283&gt;0,AH283-AJ283,0)</f>
        <v>#VALUE!</v>
      </c>
      <c r="HK283" s="466">
        <f>HK282</f>
        <v>0.84999999999999998</v>
      </c>
      <c r="HL283" s="424">
        <f>HL282</f>
        <v>550000</v>
      </c>
      <c r="HM283" s="424">
        <f>HM282</f>
        <v>480000</v>
      </c>
      <c r="HN283" s="465" t="e">
        <f>(DJ283*EZ283+DK283*FH283+DL283*FM283+DM283*FR283+DN283*FW283+DO283*GB283+DS283*GI283+DP283*GM283+DR283*GR283)*1000*2</f>
        <v>#VALUE!</v>
      </c>
      <c r="HO283" s="465" t="e">
        <f>HN283*HK283*$HO$2/HL283*1000000</f>
        <v>#VALUE!</v>
      </c>
      <c r="HP283" s="465" t="e">
        <f>HN283*HK283*$HP$2/HM283*1000000</f>
        <v>#VALUE!</v>
      </c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</row>
    <row customFormat="1" r="284" s="0">
      <c r="A284" s="420">
        <v>273</v>
      </c>
      <c r="B284" s="421">
        <f ca="1">IF(D284=D283,B283,IF(D284="夜班",B283+1,B283))</f>
        <v>43597</v>
      </c>
      <c r="C284" s="422">
        <f>C283</f>
        <v>0.041666666666666699</v>
      </c>
      <c r="D284" s="10" t="str">
        <f ca="1">IF(HOUR(G284)&lt;8,"夜班",IF(HOUR(G284)&lt;16,"白班",IF(HOUR(G284)&lt;24,"中班",0)))</f>
        <v>夜班</v>
      </c>
      <c r="E284" s="10" t="e">
        <f ca="1">IF(F284=1,"甲",IF(F284=2,"乙",IF(F284=3,"丙",IF(F284=4,"丁",""))))</f>
        <v>#REF!</v>
      </c>
      <c r="F284" s="10" t="e">
        <f ca="1">SUMPRODUCT((成本日报!$A$3:$A$95=计划!B284)*(成本日报!$B$3:$B$95=计划!$D284),成本日报!$C$3:$C$95)</f>
        <v>#REF!</v>
      </c>
      <c r="G284" s="423">
        <f ca="1">G283+C283</f>
        <v>43597.333333332674</v>
      </c>
      <c r="H284" s="423">
        <f ca="1">$G284+$C284/60*10+$C284*0</f>
        <v>43597.340277777119</v>
      </c>
      <c r="I284" s="423">
        <f ca="1">$G284+$C284/60*18+$C284*0</f>
        <v>43597.345833332671</v>
      </c>
      <c r="J284" s="423">
        <f ca="1">$G284+$C284/60*0+$C284*1</f>
        <v>43597.374999999338</v>
      </c>
      <c r="K284" s="423">
        <f ca="1">$G284+$C284/60*30+$C284*2</f>
        <v>43597.437499999345</v>
      </c>
      <c r="L284" s="423">
        <f ca="1">$G284+$C284/60*0+$C284*3</f>
        <v>43597.458333332674</v>
      </c>
      <c r="M284" s="424" t="str">
        <f>IF(_tag_month_day!A274="","",_tag_month_day!A274)</f>
        <v/>
      </c>
      <c r="N284" s="424" t="str">
        <f>IF(_tag_month_day!B274="","",_tag_month_day!B274)</f>
        <v/>
      </c>
      <c r="O284" s="425" t="e">
        <f>IF(M284+N284=0,"",M284+N284)</f>
        <v>#VALUE!</v>
      </c>
      <c r="P284" s="424" t="str">
        <f>IF(_tag_month_day!C274="","",_tag_month_day!C274)</f>
        <v/>
      </c>
      <c r="Q284" s="424" t="str">
        <f>IF(_tag_month_day!D274="","",_tag_month_day!D274)</f>
        <v/>
      </c>
      <c r="R284" s="426" t="str">
        <f>IF(_tag_month_day!CB274="","",_tag_month_day!CB274/100)</f>
        <v/>
      </c>
      <c r="S284" s="427" t="str">
        <f>IF(_tag_month_day!E274="","",_tag_month_day!E274)</f>
        <v/>
      </c>
      <c r="T284" s="427" t="str">
        <f>IF(_tag_month_day!F274="","",_tag_month_day!F274)</f>
        <v/>
      </c>
      <c r="U284" s="428" t="e">
        <f>S284+T284</f>
        <v>#VALUE!</v>
      </c>
      <c r="V284" s="429" t="e">
        <f>U284/AJ284</f>
        <v>#VALUE!</v>
      </c>
      <c r="W284" s="430" t="str">
        <f>IF(_jhy_month_day!A274="","",_jhy_month_day!A274)</f>
        <v/>
      </c>
      <c r="X284" s="431" t="str">
        <f>IF(_jhy_month_day!B274="","",_jhy_month_day!B274/100)</f>
        <v/>
      </c>
      <c r="Y284" s="431" t="str">
        <f>IF(_jhy_month_day!C274="","",_jhy_month_day!C274/100)</f>
        <v/>
      </c>
      <c r="Z284" s="432">
        <f>Z280+1</f>
        <v>69</v>
      </c>
      <c r="AA284" s="433" t="str">
        <f>IF(_tag_month_day!G274="","",_tag_month_day!G274/100)</f>
        <v/>
      </c>
      <c r="AB284" s="433" t="str">
        <f>IF(_tag_month_day!H274="","",_tag_month_day!H274/100)</f>
        <v/>
      </c>
      <c r="AC284" s="434">
        <f>IF(X284="",AC283,BK284*($AV283*X284+$AW283*FD283+$AX283*FI283+$AY283*FN283+$AZ283*FS283+$BA283*FX283+$BG283*GE283)/(AV283*Y284+AX283*FK283+AW283*FF283+AY283*FP283+AZ283*FU283+BA283*FZ283+BG283*GG283+BB283*GK283+BC283*GN283+BD283*GP283))</f>
        <v>1.59963432013121</v>
      </c>
      <c r="AD284" s="435" t="str">
        <f>IF(AC284=AC283,"",AC284-AC283)</f>
        <v/>
      </c>
      <c r="AE284" s="436" t="str">
        <f>IF(1-AF284=0,"",(1-AF284))</f>
        <v/>
      </c>
      <c r="AF284" s="437">
        <v>1</v>
      </c>
      <c r="AG284" s="10" t="str">
        <f>AG283</f>
        <v>8B4</v>
      </c>
      <c r="AH284" s="438" t="str">
        <f>AH283</f>
        <v/>
      </c>
      <c r="AI284" s="424" t="e">
        <f>IF(ROUND(AJ284-AJ283,1)=0,"",AJ284-AJ283)</f>
        <v>#VALUE!</v>
      </c>
      <c r="AJ284" s="10" t="str">
        <f>IF(_tag_month_day!I274="","",_tag_month_day!I274)</f>
        <v/>
      </c>
      <c r="AK284" s="440"/>
      <c r="AL284" s="440"/>
      <c r="AM284" s="440"/>
      <c r="AN284" s="441">
        <f>AN283</f>
        <v>2</v>
      </c>
      <c r="AO284" s="441">
        <f>AO283</f>
        <v>8</v>
      </c>
      <c r="AP284" s="442" t="e">
        <f>(IF(AN284=0,AS283,AS283*(1+AO284/AN284)/(AR284+AO284/AN284)))+AT284</f>
        <v>#VALUE!</v>
      </c>
      <c r="AQ284" s="443" t="str">
        <f>IF(_tag_month_day!J274="","",_tag_month_day!J274/100)</f>
        <v/>
      </c>
      <c r="AR284" s="444">
        <f>AR283</f>
        <v>1.3</v>
      </c>
      <c r="AS284" s="445" t="e">
        <f>AQ284*(AN284*AR284+AO284)/(AN284+AO284)</f>
        <v>#VALUE!</v>
      </c>
      <c r="AT284" s="445" t="e">
        <f>(SUM(BE284:BF284)-SUM(BE283:BF283))*0.05</f>
        <v>#VALUE!</v>
      </c>
      <c r="AU284" s="446" t="str">
        <f>IF(_tag_month_day!CC274="","",IF(_tag_month_day!CC274&gt;0,_tag_month_day!CD274,_tag_month_day!CE274))</f>
        <v/>
      </c>
      <c r="AV284" s="447" t="str">
        <f>IF(_tag_month_day!L274="","",_tag_month_day!L274/100)</f>
        <v/>
      </c>
      <c r="AW284" s="431">
        <f>AW283</f>
        <v>0</v>
      </c>
      <c r="AX284" s="431">
        <f>AX283</f>
        <v>0</v>
      </c>
      <c r="AY284" s="431" t="str">
        <f>IF(_tag_month_day!M274="","",_tag_month_day!M274/100)</f>
        <v/>
      </c>
      <c r="AZ284" s="431" t="str">
        <f>IF(_tag_month_day!N274="","",_tag_month_day!N274/100)</f>
        <v/>
      </c>
      <c r="BA284" s="431" t="str">
        <f>IF(_tag_month_day!O274="","",_tag_month_day!O274/100)</f>
        <v/>
      </c>
      <c r="BB284" s="448" t="str">
        <f>IF(_tag_month_day!P274="","",_tag_month_day!P274/100)</f>
        <v/>
      </c>
      <c r="BC284" s="448">
        <f>BC283</f>
        <v>0</v>
      </c>
      <c r="BD284" s="448" t="str">
        <f>IF(_tag_month_day!Q274="","",_tag_month_day!Q274/100)</f>
        <v/>
      </c>
      <c r="BE284" s="449" t="str">
        <f>IF(_tag_month_day!R274="","",_tag_month_day!R274/100)</f>
        <v/>
      </c>
      <c r="BF284" s="388" t="e">
        <f>(AU284*(100+BE284*100))/(AJ284-AU284)/100</f>
        <v>#VALUE!</v>
      </c>
      <c r="BG284" s="450" t="e">
        <f>BE284+BF284</f>
        <v>#VALUE!</v>
      </c>
      <c r="BH284" s="451" t="e">
        <f>SUM(AV284:BF284)</f>
        <v>#VALUE!</v>
      </c>
      <c r="BI284" s="452" t="e">
        <f>IF(CX284=0,BI283,(DK284*查询!$R$5+DL284*查询!$Q$5+DM284*查询!$N$5+DN284*查询!$O$5+DO284*查询!$P$5)*AF284/CX284)</f>
        <v>#VALUE!</v>
      </c>
      <c r="BJ284" s="452" t="e">
        <f>IF(CX284=0,BJ283,(DP284*查询!$S$5+DQ284*查询!$T$5+DR284*查询!$U$5)*AF284/CX284)</f>
        <v>#VALUE!</v>
      </c>
      <c r="BK284" s="452">
        <f>BK283</f>
        <v>1</v>
      </c>
      <c r="BL284" s="453" t="e">
        <f>SUMPRODUCT((AV284:BA284)*(GS284:GX284))/((GS284:GX284)+SUM(BB284:BD284)*GY284+BG284*GZ284)</f>
        <v>#VALUE!</v>
      </c>
      <c r="BM284" s="453" t="e">
        <f>BK284*($AV284*FB284+$AW284*FD284+$AX284*FI284+$AY284*FN284+$AZ284*FS284+$BA284*FX284+$BG284*GE284)/(AV284*EY284+AX284*FK284+AW284*FF284+AY284*FP284+AZ284*FU284+BA284*FZ284+BG284*GG284+BB284*GK284+BC284*GN284+BD284*GP284)</f>
        <v>#VALUE!</v>
      </c>
      <c r="BN284" s="453" t="e">
        <f>($AV284*FC284+$AX284*FJ284+$AW284*FE284+$AY284*FO284+$AZ284*FT284+$BA284*FY284+$BG284*GF284)/($AV284*FA284+BG284*GH284+BB284*GL284+BC284*GO284+BD284*GQ284+BA284*GA284)</f>
        <v>#VALUE!</v>
      </c>
      <c r="BO284" s="454" t="e">
        <f>SUMPRODUCT(AV284:BA284*GS284:GX284)/(GS284:GX284+(BB284+BC284+BD284)*GY284+BG284)</f>
        <v>#VALUE!</v>
      </c>
      <c r="BP284" s="454" t="e">
        <f>SUMPRODUCT(AV284:BA284*GS284:GX284)/(GS284:GX284+(BB284+BC284+BD284)*GY284+BG284)</f>
        <v>#VALUE!</v>
      </c>
      <c r="BQ284" s="454" t="e">
        <f>SUMPRODUCT(AV284:BA284*GS284:GX284)/(GS284:GX284+(BB284+BC284+BD284)*GY284+BG284)</f>
        <v>#VALUE!</v>
      </c>
      <c r="BR284" s="453" t="str">
        <f>IF(_tag_month_day!T274="","",_tag_month_day!T274)</f>
        <v/>
      </c>
      <c r="BS284" s="453" t="str">
        <f>IF(_tag_month_day!U274="","",_tag_month_day!U274)</f>
        <v/>
      </c>
      <c r="BT284" s="455" t="str">
        <f>IF(CK284="","",IF((CK284&gt;=BV284-0.12)*(CK284&lt;=BV284+0.12),"合格","不合格"))</f>
        <v/>
      </c>
      <c r="BU284" s="456" t="str">
        <f>IF(_tag_month_day!V274="","",_tag_month_day!V274)</f>
        <v/>
      </c>
      <c r="BV284" s="457" t="str">
        <f>IF(_tag_month_day!W274="","",_tag_month_day!W274)</f>
        <v/>
      </c>
      <c r="BW284" s="458" t="str">
        <f>IF(_tag_month_day!X274="","",_tag_month_day!X274)</f>
        <v/>
      </c>
      <c r="BX284" s="458" t="str">
        <f>IF(_tag_month_day!Y274="","",_tag_month_day!Y274)</f>
        <v/>
      </c>
      <c r="BY284" s="459">
        <f ca="1">L284</f>
        <v>43597.458333332674</v>
      </c>
      <c r="BZ284" s="460" t="s">
        <v>429</v>
      </c>
      <c r="CA284" s="461">
        <v>0.44791666666666702</v>
      </c>
      <c r="CB284" s="424" t="str">
        <f>IF(_tag_month_day!Z274="","",_tag_month_day!Z274)</f>
        <v/>
      </c>
      <c r="CC284" s="424" t="str">
        <f>IF(_tag_month_day!AA274="","",_tag_month_day!AA274)</f>
        <v/>
      </c>
      <c r="CD284" s="424" t="str">
        <f>IF(_tag_month_day!AB274="","",_tag_month_day!AB274)</f>
        <v/>
      </c>
      <c r="CE284" s="424" t="str">
        <f>IF(_tag_month_day!AC274="","",_tag_month_day!AC274)</f>
        <v/>
      </c>
      <c r="CF284" s="424" t="str">
        <f>IF(_tag_month_day!AD274="","",_tag_month_day!AD274)</f>
        <v/>
      </c>
      <c r="CG284" s="424" t="str">
        <f>IF(_tag_month_day!AE274="","",_tag_month_day!AE274)</f>
        <v/>
      </c>
      <c r="CH284" s="424" t="str">
        <f>IF(_tag_month_day!AF274="","",_tag_month_day!AF274)</f>
        <v/>
      </c>
      <c r="CI284" s="424" t="str">
        <f>IF(_tag_month_day!AG274="","",_tag_month_day!AG274)</f>
        <v/>
      </c>
      <c r="CJ284" s="424" t="str">
        <f>IF(_tag_month_day!AH274="","",_tag_month_day!AH274)</f>
        <v/>
      </c>
      <c r="CK284" s="424" t="str">
        <f>IF(_tag_month_day!AI274="","",_tag_month_day!AI274)</f>
        <v/>
      </c>
      <c r="CL284" s="4" t="str">
        <f>IF(_tag_month_day!AJ274="","",_tag_month_day!AJ274)</f>
        <v/>
      </c>
      <c r="CM284" s="4" t="str">
        <f>IF(_tag_month_day!AK274="","",_tag_month_day!AK274)</f>
        <v/>
      </c>
      <c r="CN284" s="4" t="str">
        <f>IF(_tag_month_day!AL274="","",_tag_month_day!AL274)</f>
        <v/>
      </c>
      <c r="CO284" s="4" t="str">
        <f>IF(_tag_month_day!AM274="","",_tag_month_day!AM274)</f>
        <v/>
      </c>
      <c r="CP284" s="4" t="str">
        <f>IF(_tag_month_day!AN274="","",_tag_month_day!AN274)</f>
        <v/>
      </c>
      <c r="CQ284" s="4" t="str">
        <f>IF(_tag_month_day!AO274="","",_tag_month_day!AO274)</f>
        <v/>
      </c>
      <c r="CR284" s="462" t="str">
        <f>IF(_tag_month_day!AP274="","",_tag_month_day!AP274)</f>
        <v/>
      </c>
      <c r="CS284" s="463" t="str">
        <f>IF(_tag_month_day!AQ274="","",_tag_month_day!AQ274)</f>
        <v/>
      </c>
      <c r="CT284" s="4" t="str">
        <f>IF(_tag_month_day!AR274="","",_tag_month_day!AR274)</f>
        <v/>
      </c>
      <c r="CU284" s="464" t="e">
        <f>DU284/AJ284</f>
        <v>#VALUE!</v>
      </c>
      <c r="CV284" s="451" t="e">
        <f>BG284/BH284</f>
        <v>#VALUE!</v>
      </c>
      <c r="CW284" s="465" t="e">
        <f>AJ284*(1-CV284)*CU284*AF284</f>
        <v>#VALUE!</v>
      </c>
      <c r="CX284" s="465" t="e">
        <f>CW284*94%</f>
        <v>#VALUE!</v>
      </c>
      <c r="CY284" s="466" t="e">
        <f>IF(CX284=0,0,DS284/(DS284+CX284))</f>
        <v>#VALUE!</v>
      </c>
      <c r="CZ284" s="465" t="e">
        <f>$AJ284*EF284</f>
        <v>#VALUE!</v>
      </c>
      <c r="DA284" s="465" t="e">
        <f>$AJ284*EG284</f>
        <v>#VALUE!</v>
      </c>
      <c r="DB284" s="465" t="e">
        <f>$AJ284*EH284</f>
        <v>#VALUE!</v>
      </c>
      <c r="DC284" s="465" t="e">
        <f>$AJ284*EI284</f>
        <v>#VALUE!</v>
      </c>
      <c r="DD284" s="465" t="e">
        <f>$AJ284*EJ284</f>
        <v>#VALUE!</v>
      </c>
      <c r="DE284" s="465" t="e">
        <f>$AJ284*EK284</f>
        <v>#VALUE!</v>
      </c>
      <c r="DF284" s="465" t="e">
        <f>$AJ284*EL284</f>
        <v>#VALUE!</v>
      </c>
      <c r="DG284" s="465" t="e">
        <f>$AJ284*EM284</f>
        <v>#VALUE!</v>
      </c>
      <c r="DH284" s="465" t="e">
        <f>$AJ284*EN284</f>
        <v>#VALUE!</v>
      </c>
      <c r="DI284" s="465" t="e">
        <f>$AJ284*EO284</f>
        <v>#VALUE!</v>
      </c>
      <c r="DJ284" s="465" t="e">
        <f>CZ284*(1-EP284)</f>
        <v>#VALUE!</v>
      </c>
      <c r="DK284" s="465" t="e">
        <f>DA284*(1-ER284)</f>
        <v>#VALUE!</v>
      </c>
      <c r="DL284" s="465" t="e">
        <f>DB284*(1-EQ284)</f>
        <v>#VALUE!</v>
      </c>
      <c r="DM284" s="465" t="e">
        <f>DC284*(1-ES284)</f>
        <v>#VALUE!</v>
      </c>
      <c r="DN284" s="465" t="e">
        <f>DD284*(1-ET284)</f>
        <v>#VALUE!</v>
      </c>
      <c r="DO284" s="465" t="e">
        <f>DE284</f>
        <v>#VALUE!</v>
      </c>
      <c r="DP284" s="465" t="e">
        <f>DF284*(1-EU284)</f>
        <v>#VALUE!</v>
      </c>
      <c r="DQ284" s="465" t="e">
        <f>DG284*(1-EV284)</f>
        <v>#VALUE!</v>
      </c>
      <c r="DR284" s="465" t="e">
        <f>DH284*(1-EW284)</f>
        <v>#VALUE!</v>
      </c>
      <c r="DS284" s="465" t="e">
        <f>DI284</f>
        <v>#VALUE!</v>
      </c>
      <c r="DT284" s="465" t="e">
        <f>SUM(DJ284:DS284)</f>
        <v>#VALUE!</v>
      </c>
      <c r="DU284" s="465" t="e">
        <f>(GS284:GX284)+(DP284+DQ284+DR284)*GY284+DS284</f>
        <v>#VALUE!</v>
      </c>
      <c r="DV284" s="451" t="e">
        <f>AV284/$BH284/(1-EP284)</f>
        <v>#VALUE!</v>
      </c>
      <c r="DW284" s="451" t="e">
        <f>AW284/$BH284/(1-ER284)</f>
        <v>#VALUE!</v>
      </c>
      <c r="DX284" s="451" t="e">
        <f>AX284/$BH284/(1-EQ284)</f>
        <v>#VALUE!</v>
      </c>
      <c r="DY284" s="451" t="e">
        <f>AY284/$BH284/(1-ES284)</f>
        <v>#VALUE!</v>
      </c>
      <c r="DZ284" s="451" t="e">
        <f>AZ284/$BH284/(1-ET284)</f>
        <v>#VALUE!</v>
      </c>
      <c r="EA284" s="451" t="e">
        <f>BA284/$BH284/(1-AX284)</f>
        <v>#VALUE!</v>
      </c>
      <c r="EB284" s="451" t="e">
        <f>BB284/$BH284/(1-EU284)</f>
        <v>#VALUE!</v>
      </c>
      <c r="EC284" s="451" t="e">
        <f>BC284/$BH284/(1-EV284)</f>
        <v>#VALUE!</v>
      </c>
      <c r="ED284" s="451" t="e">
        <f>BD284/$BH284/(1-EW284)</f>
        <v>#VALUE!</v>
      </c>
      <c r="EE284" s="451" t="e">
        <f>BG284/BH284</f>
        <v>#VALUE!</v>
      </c>
      <c r="EF284" s="451" t="e">
        <f>DV284/SUM($DV284:$EE284)</f>
        <v>#VALUE!</v>
      </c>
      <c r="EG284" s="451" t="e">
        <f>DW284/SUM($DV284:$EE284)</f>
        <v>#VALUE!</v>
      </c>
      <c r="EH284" s="451" t="e">
        <f>DX284/SUM($DV284:$EE284)</f>
        <v>#VALUE!</v>
      </c>
      <c r="EI284" s="451" t="e">
        <f>DY284/SUM($DV284:$EE284)</f>
        <v>#VALUE!</v>
      </c>
      <c r="EJ284" s="451" t="e">
        <f>DZ284/SUM($DV284:$EE284)</f>
        <v>#VALUE!</v>
      </c>
      <c r="EK284" s="451" t="e">
        <f>EA284/SUM($DV284:$EE284)</f>
        <v>#VALUE!</v>
      </c>
      <c r="EL284" s="451" t="e">
        <f>EB284/SUM($DV284:$EE284)</f>
        <v>#VALUE!</v>
      </c>
      <c r="EM284" s="451" t="e">
        <f>EC284/SUM($DV284:$EE284)</f>
        <v>#VALUE!</v>
      </c>
      <c r="EN284" s="451" t="e">
        <f>ED284/SUM($DV284:$EE284)</f>
        <v>#VALUE!</v>
      </c>
      <c r="EO284" s="451" t="e">
        <f>EE284/SUM($DV284:$EE284)</f>
        <v>#VALUE!</v>
      </c>
      <c r="EP284" s="450">
        <f>EP283</f>
        <v>0.080000000000000002</v>
      </c>
      <c r="EQ284" s="450">
        <f>EQ283</f>
        <v>0.014999999999999999</v>
      </c>
      <c r="ER284" s="450">
        <f>ER283</f>
        <v>0.014999999999999999</v>
      </c>
      <c r="ES284" s="450">
        <f>ES283</f>
        <v>0.014999999999999999</v>
      </c>
      <c r="ET284" s="450">
        <f>ET283</f>
        <v>0.014999999999999999</v>
      </c>
      <c r="EU284" s="450">
        <f>EU283</f>
        <v>0.089999999999999997</v>
      </c>
      <c r="EV284" s="450">
        <f>EV283</f>
        <v>0.089999999999999997</v>
      </c>
      <c r="EW284" s="450">
        <f>EW283</f>
        <v>0.089999999999999997</v>
      </c>
      <c r="EX284" s="431" t="str">
        <f>IF(_tag_month_day!AS274="","",_tag_month_day!AS274/100)</f>
        <v/>
      </c>
      <c r="EY284" s="431" t="str">
        <f>IF(_tag_month_day!AT274="","",_tag_month_day!AT274/100)</f>
        <v/>
      </c>
      <c r="EZ284" s="431" t="str">
        <f>IF(_tag_month_day!AU274="","",_tag_month_day!AU274/100)</f>
        <v/>
      </c>
      <c r="FA284" s="431" t="str">
        <f>IF(_tag_month_day!AV274="","",_tag_month_day!AV274/100)</f>
        <v/>
      </c>
      <c r="FB284" s="431" t="str">
        <f>IF(_tag_month_day!AW274="","",_tag_month_day!AW274/100)</f>
        <v/>
      </c>
      <c r="FC284" s="431" t="str">
        <f>IF(_tag_month_day!AX274="","",_tag_month_day!AX274/100)</f>
        <v/>
      </c>
      <c r="FD284" s="449" t="str">
        <f>IF(_tag_month_day!AY274="","",_tag_month_day!AY274/100)</f>
        <v/>
      </c>
      <c r="FE284" s="449" t="str">
        <f>IF(_tag_month_day!AZ274="","",_tag_month_day!AZ274/100)</f>
        <v/>
      </c>
      <c r="FF284" s="449" t="str">
        <f>IF(_tag_month_day!BA274="","",_tag_month_day!BA274/100)</f>
        <v/>
      </c>
      <c r="FG284" s="449" t="str">
        <f>IF(_tag_month_day!BB274="","",_tag_month_day!BB274/100)</f>
        <v/>
      </c>
      <c r="FH284" s="467" t="str">
        <f>IF(_tag_month_day!BC274="","",_tag_month_day!BC274/100)</f>
        <v/>
      </c>
      <c r="FI284" s="449">
        <f>FI283</f>
        <v>0.40999999999999998</v>
      </c>
      <c r="FJ284" s="449">
        <f>FJ283</f>
        <v>0.11</v>
      </c>
      <c r="FK284" s="449">
        <f>FK283</f>
        <v>0.014999999999999999</v>
      </c>
      <c r="FL284" s="449">
        <f>FL283</f>
        <v>0</v>
      </c>
      <c r="FM284" s="467">
        <f>FM283</f>
        <v>0.0001</v>
      </c>
      <c r="FN284" s="449">
        <f>FN283</f>
        <v>0.32000000000000001</v>
      </c>
      <c r="FO284" s="449">
        <f>FO283</f>
        <v>0.20000000000000001</v>
      </c>
      <c r="FP284" s="449">
        <f>FP283</f>
        <v>0.01</v>
      </c>
      <c r="FQ284" s="449">
        <f>FQ283</f>
        <v>0</v>
      </c>
      <c r="FR284" s="467">
        <f>FR283</f>
        <v>0.0001</v>
      </c>
      <c r="FS284" s="449" t="str">
        <f>IF(_tag_month_day!BD274="","",_tag_month_day!BD274/100)</f>
        <v/>
      </c>
      <c r="FT284" s="449" t="str">
        <f>IF(_tag_month_day!BE274="","",_tag_month_day!BE274/100)</f>
        <v/>
      </c>
      <c r="FU284" s="449" t="str">
        <f>IF(_tag_month_day!BF274="","",_tag_month_day!BF274/100)</f>
        <v/>
      </c>
      <c r="FV284" s="449" t="str">
        <f>IF(_tag_month_day!BG274="","",_tag_month_day!BG274/100)</f>
        <v/>
      </c>
      <c r="FW284" s="467" t="str">
        <f>IF(_tag_month_day!BH274="","",_tag_month_day!BH274/100)</f>
        <v/>
      </c>
      <c r="FX284" s="449" t="str">
        <f>IF(_tag_month_day!BI274="","",_tag_month_day!BI274/100)</f>
        <v/>
      </c>
      <c r="FY284" s="449" t="str">
        <f>IF(_tag_month_day!BJ274="","",_tag_month_day!BJ274/100)</f>
        <v/>
      </c>
      <c r="FZ284" s="468" t="str">
        <f>IF(_tag_month_day!BK274="","",_tag_month_day!BK274/100)</f>
        <v/>
      </c>
      <c r="GA284" s="449" t="str">
        <f>IF(_tag_month_day!BL274="","",_tag_month_day!BL274/100)</f>
        <v/>
      </c>
      <c r="GB284" s="467" t="str">
        <f>IF(_tag_month_day!BM274="","",_tag_month_day!BM274/100)</f>
        <v/>
      </c>
      <c r="GC284" s="431" t="str">
        <f>IF(_tag_month_day!BN274="","",_tag_month_day!BN274/100)</f>
        <v/>
      </c>
      <c r="GD284" s="431" t="str">
        <f>IF(_tag_month_day!BO274="","",_tag_month_day!BO274/100)</f>
        <v/>
      </c>
      <c r="GE284" s="431" t="str">
        <f>IF(_tag_month_day!BP274="","",_tag_month_day!BP274/100)</f>
        <v/>
      </c>
      <c r="GF284" s="431" t="str">
        <f>IF(_tag_month_day!BQ274="","",_tag_month_day!BQ274/100)</f>
        <v/>
      </c>
      <c r="GG284" s="431" t="str">
        <f>IF(_tag_month_day!BR274="","",_tag_month_day!BR274/100)</f>
        <v/>
      </c>
      <c r="GH284" s="431" t="str">
        <f>IF(_tag_month_day!BS274="","",_tag_month_day!BS274/100)</f>
        <v/>
      </c>
      <c r="GI284" s="467" t="str">
        <f>IF(_tag_month_day!BT274="","",_tag_month_day!BT274/100)</f>
        <v/>
      </c>
      <c r="GJ284" s="469" t="str">
        <f>IF(_tag_month_day!BU274="","",_tag_month_day!BU274/100)</f>
        <v/>
      </c>
      <c r="GK284" s="470">
        <f>GK283</f>
        <v>0.070000000000000007</v>
      </c>
      <c r="GL284" s="470">
        <f>GL283</f>
        <v>0.029999999999999999</v>
      </c>
      <c r="GM284" s="471" t="str">
        <f>IF(_tag_month_day!BX274="","",_tag_month_day!BX274/100)</f>
        <v/>
      </c>
      <c r="GN284" s="470">
        <f>GN283</f>
        <v>0.070000000000000007</v>
      </c>
      <c r="GO284" s="470">
        <f>GO283</f>
        <v>0.029999999999999999</v>
      </c>
      <c r="GP284" s="470">
        <f>GP283</f>
        <v>0.089999999999999997</v>
      </c>
      <c r="GQ284" s="470">
        <f>GQ283</f>
        <v>0.029999999999999999</v>
      </c>
      <c r="GR284" s="471" t="str">
        <f>IF(_tag_month_day!CA274="","",_tag_month_day!CA274/100)</f>
        <v/>
      </c>
      <c r="GS284" s="472">
        <f>GS283</f>
        <v>0.95299999999999996</v>
      </c>
      <c r="GT284" s="472">
        <f>GT283</f>
        <v>0.55000000000000004</v>
      </c>
      <c r="GU284" s="472">
        <f>GU283</f>
        <v>0.55000000000000004</v>
      </c>
      <c r="GV284" s="472">
        <f>GV283</f>
        <v>0.55000000000000004</v>
      </c>
      <c r="GW284" s="472">
        <f>GW283</f>
        <v>0.5</v>
      </c>
      <c r="GX284" s="472">
        <f>GX283</f>
        <v>0.93500000000000005</v>
      </c>
      <c r="GY284" s="472">
        <f>GY283</f>
        <v>0.14999999999999999</v>
      </c>
      <c r="GZ284" s="472">
        <f>GZ283</f>
        <v>1</v>
      </c>
      <c r="HA284" s="474">
        <f>HA283</f>
        <v>0.047</v>
      </c>
      <c r="HB284" s="474">
        <f>HB283</f>
        <v>0.45000000000000001</v>
      </c>
      <c r="HC284" s="474">
        <f>HC283</f>
        <v>0.45000000000000001</v>
      </c>
      <c r="HD284" s="474">
        <f>HD283</f>
        <v>0.45000000000000001</v>
      </c>
      <c r="HE284" s="474">
        <f>HE283</f>
        <v>0.5</v>
      </c>
      <c r="HF284" s="474">
        <f>HF283</f>
        <v>0.065000000000000002</v>
      </c>
      <c r="HG284" s="474">
        <f>HG283</f>
        <v>0.84999999999999998</v>
      </c>
      <c r="HH284" s="474">
        <f>HH283</f>
        <v>0</v>
      </c>
      <c r="HI284" s="10" t="e">
        <f>IF(BZ284&lt;&gt;"",CK284-BV284,0)</f>
        <v>#VALUE!</v>
      </c>
      <c r="HJ284" s="10" t="e">
        <f>IF(AJ284&gt;0,AH284-AJ284,0)</f>
        <v>#VALUE!</v>
      </c>
      <c r="HK284" s="466">
        <f>HK283</f>
        <v>0.84999999999999998</v>
      </c>
      <c r="HL284" s="424">
        <f>HL283</f>
        <v>550000</v>
      </c>
      <c r="HM284" s="424">
        <f>HM283</f>
        <v>480000</v>
      </c>
      <c r="HN284" s="465" t="e">
        <f>(DJ284*EZ284+DK284*FH284+DL284*FM284+DM284*FR284+DN284*FW284+DO284*GB284+DS284*GI284+DP284*GM284+DR284*GR284)*1000*2</f>
        <v>#VALUE!</v>
      </c>
      <c r="HO284" s="465" t="e">
        <f>HN284*HK284*$HO$2/HL284*1000000</f>
        <v>#VALUE!</v>
      </c>
      <c r="HP284" s="465" t="e">
        <f>HN284*HK284*$HP$2/HM284*1000000</f>
        <v>#VALUE!</v>
      </c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</row>
    <row customFormat="1" r="285" s="0">
      <c r="A285" s="420">
        <v>274</v>
      </c>
      <c r="B285" s="421">
        <f ca="1">IF(D285=D284,B284,IF(D285="夜班",B284+1,B284))</f>
        <v>43597</v>
      </c>
      <c r="C285" s="422">
        <f>C284</f>
        <v>0.041666666666666699</v>
      </c>
      <c r="D285" s="10" t="str">
        <f ca="1">IF(HOUR(G285)&lt;8,"夜班",IF(HOUR(G285)&lt;16,"白班",IF(HOUR(G285)&lt;24,"中班",0)))</f>
        <v>白班</v>
      </c>
      <c r="E285" s="10" t="e">
        <f ca="1">IF(F285=1,"甲",IF(F285=2,"乙",IF(F285=3,"丙",IF(F285=4,"丁",""))))</f>
        <v>#REF!</v>
      </c>
      <c r="F285" s="10" t="e">
        <f ca="1">SUMPRODUCT((成本日报!$A$3:$A$95=计划!B285)*(成本日报!$B$3:$B$95=计划!$D285),成本日报!$C$3:$C$95)</f>
        <v>#REF!</v>
      </c>
      <c r="G285" s="423">
        <f ca="1">G284+C284</f>
        <v>43597.374999999338</v>
      </c>
      <c r="H285" s="423">
        <f ca="1">$G285+$C285/60*10+$C285*0</f>
        <v>43597.381944443783</v>
      </c>
      <c r="I285" s="423">
        <f ca="1">$G285+$C285/60*18+$C285*0</f>
        <v>43597.387499999335</v>
      </c>
      <c r="J285" s="423">
        <f ca="1">$G285+$C285/60*0+$C285*1</f>
        <v>43597.416666666002</v>
      </c>
      <c r="K285" s="423">
        <f ca="1">$G285+$C285/60*30+$C285*2</f>
        <v>43597.479166666009</v>
      </c>
      <c r="L285" s="423">
        <f ca="1">$G285+$C285/60*0+$C285*3</f>
        <v>43597.499999999338</v>
      </c>
      <c r="M285" s="424" t="str">
        <f>IF(_tag_month_day!A275="","",_tag_month_day!A275)</f>
        <v/>
      </c>
      <c r="N285" s="424" t="str">
        <f>IF(_tag_month_day!B275="","",_tag_month_day!B275)</f>
        <v/>
      </c>
      <c r="O285" s="425" t="e">
        <f>IF(M285+N285=0,"",M285+N285)</f>
        <v>#VALUE!</v>
      </c>
      <c r="P285" s="424" t="str">
        <f>IF(_tag_month_day!C275="","",_tag_month_day!C275)</f>
        <v/>
      </c>
      <c r="Q285" s="424" t="str">
        <f>IF(_tag_month_day!D275="","",_tag_month_day!D275)</f>
        <v/>
      </c>
      <c r="R285" s="426" t="str">
        <f>IF(_tag_month_day!CB275="","",_tag_month_day!CB275/100)</f>
        <v/>
      </c>
      <c r="S285" s="427" t="str">
        <f>IF(_tag_month_day!E275="","",_tag_month_day!E275)</f>
        <v/>
      </c>
      <c r="T285" s="427" t="str">
        <f>IF(_tag_month_day!F275="","",_tag_month_day!F275)</f>
        <v/>
      </c>
      <c r="U285" s="428" t="e">
        <f>S285+T285</f>
        <v>#VALUE!</v>
      </c>
      <c r="V285" s="429" t="e">
        <f>U285/AJ285</f>
        <v>#VALUE!</v>
      </c>
      <c r="W285" s="430" t="str">
        <f>IF(_jhy_month_day!A275="","",_jhy_month_day!A275)</f>
        <v/>
      </c>
      <c r="X285" s="431" t="str">
        <f>IF(_jhy_month_day!B275="","",_jhy_month_day!B275/100)</f>
        <v/>
      </c>
      <c r="Y285" s="431" t="str">
        <f>IF(_jhy_month_day!C275="","",_jhy_month_day!C275/100)</f>
        <v/>
      </c>
      <c r="Z285" s="432">
        <f>Z281+1</f>
        <v>69</v>
      </c>
      <c r="AA285" s="433" t="str">
        <f>IF(_tag_month_day!G275="","",_tag_month_day!G275/100)</f>
        <v/>
      </c>
      <c r="AB285" s="433" t="str">
        <f>IF(_tag_month_day!H275="","",_tag_month_day!H275/100)</f>
        <v/>
      </c>
      <c r="AC285" s="434">
        <f>IF(X285="",AC284,BK285*($AV284*X285+$AW284*FD284+$AX284*FI284+$AY284*FN284+$AZ284*FS284+$BA284*FX284+$BG284*GE284)/(AV284*Y285+AX284*FK284+AW284*FF284+AY284*FP284+AZ284*FU284+BA284*FZ284+BG284*GG284+BB284*GK284+BC284*GN284+BD284*GP284))</f>
        <v>1.59963432013121</v>
      </c>
      <c r="AD285" s="435" t="str">
        <f>IF(AC285=AC284,"",AC285-AC284)</f>
        <v/>
      </c>
      <c r="AE285" s="436" t="str">
        <f>IF(1-AF285=0,"",(1-AF285))</f>
        <v/>
      </c>
      <c r="AF285" s="437">
        <v>1</v>
      </c>
      <c r="AG285" s="10" t="str">
        <f>AG284</f>
        <v>8B4</v>
      </c>
      <c r="AH285" s="438" t="str">
        <f>AH284</f>
        <v/>
      </c>
      <c r="AI285" s="424" t="e">
        <f>IF(ROUND(AJ285-AJ284,1)=0,"",AJ285-AJ284)</f>
        <v>#VALUE!</v>
      </c>
      <c r="AJ285" s="10" t="str">
        <f>IF(_tag_month_day!I275="","",_tag_month_day!I275)</f>
        <v/>
      </c>
      <c r="AK285" s="440"/>
      <c r="AL285" s="440"/>
      <c r="AM285" s="440"/>
      <c r="AN285" s="441">
        <f>AN284</f>
        <v>2</v>
      </c>
      <c r="AO285" s="441">
        <f>AO284</f>
        <v>8</v>
      </c>
      <c r="AP285" s="442" t="e">
        <f>(IF(AN285=0,AS284,AS284*(1+AO285/AN285)/(AR285+AO285/AN285)))+AT285</f>
        <v>#VALUE!</v>
      </c>
      <c r="AQ285" s="443" t="str">
        <f>IF(_tag_month_day!J275="","",_tag_month_day!J275/100)</f>
        <v/>
      </c>
      <c r="AR285" s="444">
        <f>AR284</f>
        <v>1.3</v>
      </c>
      <c r="AS285" s="445" t="e">
        <f>AQ285*(AN285*AR285+AO285)/(AN285+AO285)</f>
        <v>#VALUE!</v>
      </c>
      <c r="AT285" s="445" t="e">
        <f>(SUM(BE285:BF285)-SUM(BE284:BF284))*0.05</f>
        <v>#VALUE!</v>
      </c>
      <c r="AU285" s="446" t="str">
        <f>IF(_tag_month_day!CC275="","",IF(_tag_month_day!CC275&gt;0,_tag_month_day!CD275,_tag_month_day!CE275))</f>
        <v/>
      </c>
      <c r="AV285" s="447" t="str">
        <f>IF(_tag_month_day!L275="","",_tag_month_day!L275/100)</f>
        <v/>
      </c>
      <c r="AW285" s="431">
        <f>AW284</f>
        <v>0</v>
      </c>
      <c r="AX285" s="431">
        <f>AX284</f>
        <v>0</v>
      </c>
      <c r="AY285" s="431" t="str">
        <f>IF(_tag_month_day!M275="","",_tag_month_day!M275/100)</f>
        <v/>
      </c>
      <c r="AZ285" s="431" t="str">
        <f>IF(_tag_month_day!N275="","",_tag_month_day!N275/100)</f>
        <v/>
      </c>
      <c r="BA285" s="431" t="str">
        <f>IF(_tag_month_day!O275="","",_tag_month_day!O275/100)</f>
        <v/>
      </c>
      <c r="BB285" s="448" t="str">
        <f>IF(_tag_month_day!P275="","",_tag_month_day!P275/100)</f>
        <v/>
      </c>
      <c r="BC285" s="448">
        <f>BC284</f>
        <v>0</v>
      </c>
      <c r="BD285" s="448" t="str">
        <f>IF(_tag_month_day!Q275="","",_tag_month_day!Q275/100)</f>
        <v/>
      </c>
      <c r="BE285" s="449" t="str">
        <f>IF(_tag_month_day!R275="","",_tag_month_day!R275/100)</f>
        <v/>
      </c>
      <c r="BF285" s="388" t="e">
        <f>(AU285*(100+BE285*100))/(AJ285-AU285)/100</f>
        <v>#VALUE!</v>
      </c>
      <c r="BG285" s="450" t="e">
        <f>BE285+BF285</f>
        <v>#VALUE!</v>
      </c>
      <c r="BH285" s="451" t="e">
        <f>SUM(AV285:BF285)</f>
        <v>#VALUE!</v>
      </c>
      <c r="BI285" s="452" t="e">
        <f>IF(CX285=0,BI284,(DK285*查询!$R$5+DL285*查询!$Q$5+DM285*查询!$N$5+DN285*查询!$O$5+DO285*查询!$P$5)*AF285/CX285)</f>
        <v>#VALUE!</v>
      </c>
      <c r="BJ285" s="452" t="e">
        <f>IF(CX285=0,BJ284,(DP285*查询!$S$5+DQ285*查询!$T$5+DR285*查询!$U$5)*AF285/CX285)</f>
        <v>#VALUE!</v>
      </c>
      <c r="BK285" s="452">
        <f>BK284</f>
        <v>1</v>
      </c>
      <c r="BL285" s="453" t="e">
        <f>SUMPRODUCT((AV285:BA285)*(GS285:GX285))/((GS285:GX285)+SUM(BB285:BD285)*GY285+BG285*GZ285)</f>
        <v>#VALUE!</v>
      </c>
      <c r="BM285" s="453" t="e">
        <f>BK285*($AV285*FB285+$AW285*FD285+$AX285*FI285+$AY285*FN285+$AZ285*FS285+$BA285*FX285+$BG285*GE285)/(AV285*EY285+AX285*FK285+AW285*FF285+AY285*FP285+AZ285*FU285+BA285*FZ285+BG285*GG285+BB285*GK285+BC285*GN285+BD285*GP285)</f>
        <v>#VALUE!</v>
      </c>
      <c r="BN285" s="453" t="e">
        <f>($AV285*FC285+$AX285*FJ285+$AW285*FE285+$AY285*FO285+$AZ285*FT285+$BA285*FY285+$BG285*GF285)/($AV285*FA285+BG285*GH285+BB285*GL285+BC285*GO285+BD285*GQ285+BA285*GA285)</f>
        <v>#VALUE!</v>
      </c>
      <c r="BO285" s="454" t="e">
        <f>SUMPRODUCT(AV285:BA285*GS285:GX285)/(GS285:GX285+(BB285+BC285+BD285)*GY285+BG285)</f>
        <v>#VALUE!</v>
      </c>
      <c r="BP285" s="454" t="e">
        <f>SUMPRODUCT(AV285:BA285*GS285:GX285)/(GS285:GX285+(BB285+BC285+BD285)*GY285+BG285)</f>
        <v>#VALUE!</v>
      </c>
      <c r="BQ285" s="454" t="e">
        <f>SUMPRODUCT(AV285:BA285*GS285:GX285)/(GS285:GX285+(BB285+BC285+BD285)*GY285+BG285)</f>
        <v>#VALUE!</v>
      </c>
      <c r="BR285" s="453" t="str">
        <f>IF(_tag_month_day!T275="","",_tag_month_day!T275)</f>
        <v/>
      </c>
      <c r="BS285" s="453" t="str">
        <f>IF(_tag_month_day!U275="","",_tag_month_day!U275)</f>
        <v/>
      </c>
      <c r="BT285" s="455" t="str">
        <f>IF(CK285="","",IF((CK285&gt;=BV285-0.12)*(CK285&lt;=BV285+0.12),"合格","不合格"))</f>
        <v/>
      </c>
      <c r="BU285" s="456" t="str">
        <f>IF(_tag_month_day!V275="","",_tag_month_day!V275)</f>
        <v/>
      </c>
      <c r="BV285" s="457" t="str">
        <f>IF(_tag_month_day!W275="","",_tag_month_day!W275)</f>
        <v/>
      </c>
      <c r="BW285" s="458" t="str">
        <f>IF(_tag_month_day!X275="","",_tag_month_day!X275)</f>
        <v/>
      </c>
      <c r="BX285" s="458" t="str">
        <f>IF(_tag_month_day!Y275="","",_tag_month_day!Y275)</f>
        <v/>
      </c>
      <c r="BY285" s="459">
        <f ca="1">L285</f>
        <v>43597.499999999338</v>
      </c>
      <c r="BZ285" s="460"/>
      <c r="CA285" s="461"/>
      <c r="CB285" s="424" t="str">
        <f>IF(_tag_month_day!Z275="","",_tag_month_day!Z275)</f>
        <v/>
      </c>
      <c r="CC285" s="424" t="str">
        <f>IF(_tag_month_day!AA275="","",_tag_month_day!AA275)</f>
        <v/>
      </c>
      <c r="CD285" s="424" t="str">
        <f>IF(_tag_month_day!AB275="","",_tag_month_day!AB275)</f>
        <v/>
      </c>
      <c r="CE285" s="424" t="str">
        <f>IF(_tag_month_day!AC275="","",_tag_month_day!AC275)</f>
        <v/>
      </c>
      <c r="CF285" s="424" t="str">
        <f>IF(_tag_month_day!AD275="","",_tag_month_day!AD275)</f>
        <v/>
      </c>
      <c r="CG285" s="424" t="str">
        <f>IF(_tag_month_day!AE275="","",_tag_month_day!AE275)</f>
        <v/>
      </c>
      <c r="CH285" s="424" t="str">
        <f>IF(_tag_month_day!AF275="","",_tag_month_day!AF275)</f>
        <v/>
      </c>
      <c r="CI285" s="424" t="str">
        <f>IF(_tag_month_day!AG275="","",_tag_month_day!AG275)</f>
        <v/>
      </c>
      <c r="CJ285" s="424" t="str">
        <f>IF(_tag_month_day!AH275="","",_tag_month_day!AH275)</f>
        <v/>
      </c>
      <c r="CK285" s="424" t="str">
        <f>IF(_tag_month_day!AI275="","",_tag_month_day!AI275)</f>
        <v/>
      </c>
      <c r="CL285" s="4" t="str">
        <f>IF(_tag_month_day!AJ275="","",_tag_month_day!AJ275)</f>
        <v/>
      </c>
      <c r="CM285" s="4" t="str">
        <f>IF(_tag_month_day!AK275="","",_tag_month_day!AK275)</f>
        <v/>
      </c>
      <c r="CN285" s="4" t="str">
        <f>IF(_tag_month_day!AL275="","",_tag_month_day!AL275)</f>
        <v/>
      </c>
      <c r="CO285" s="4" t="str">
        <f>IF(_tag_month_day!AM275="","",_tag_month_day!AM275)</f>
        <v/>
      </c>
      <c r="CP285" s="4" t="str">
        <f>IF(_tag_month_day!AN275="","",_tag_month_day!AN275)</f>
        <v/>
      </c>
      <c r="CQ285" s="4" t="str">
        <f>IF(_tag_month_day!AO275="","",_tag_month_day!AO275)</f>
        <v/>
      </c>
      <c r="CR285" s="462" t="str">
        <f>IF(_tag_month_day!AP275="","",_tag_month_day!AP275)</f>
        <v/>
      </c>
      <c r="CS285" s="463" t="str">
        <f>IF(_tag_month_day!AQ275="","",_tag_month_day!AQ275)</f>
        <v/>
      </c>
      <c r="CT285" s="4" t="str">
        <f>IF(_tag_month_day!AR275="","",_tag_month_day!AR275)</f>
        <v/>
      </c>
      <c r="CU285" s="464" t="e">
        <f>DU285/AJ285</f>
        <v>#VALUE!</v>
      </c>
      <c r="CV285" s="451" t="e">
        <f>BG285/BH285</f>
        <v>#VALUE!</v>
      </c>
      <c r="CW285" s="465" t="e">
        <f>AJ285*(1-CV285)*CU285*AF285</f>
        <v>#VALUE!</v>
      </c>
      <c r="CX285" s="465" t="e">
        <f>CW285*94%</f>
        <v>#VALUE!</v>
      </c>
      <c r="CY285" s="466" t="e">
        <f>IF(CX285=0,0,DS285/(DS285+CX285))</f>
        <v>#VALUE!</v>
      </c>
      <c r="CZ285" s="465" t="e">
        <f>$AJ285*EF285</f>
        <v>#VALUE!</v>
      </c>
      <c r="DA285" s="465" t="e">
        <f>$AJ285*EG285</f>
        <v>#VALUE!</v>
      </c>
      <c r="DB285" s="465" t="e">
        <f>$AJ285*EH285</f>
        <v>#VALUE!</v>
      </c>
      <c r="DC285" s="465" t="e">
        <f>$AJ285*EI285</f>
        <v>#VALUE!</v>
      </c>
      <c r="DD285" s="465" t="e">
        <f>$AJ285*EJ285</f>
        <v>#VALUE!</v>
      </c>
      <c r="DE285" s="465" t="e">
        <f>$AJ285*EK285</f>
        <v>#VALUE!</v>
      </c>
      <c r="DF285" s="465" t="e">
        <f>$AJ285*EL285</f>
        <v>#VALUE!</v>
      </c>
      <c r="DG285" s="465" t="e">
        <f>$AJ285*EM285</f>
        <v>#VALUE!</v>
      </c>
      <c r="DH285" s="465" t="e">
        <f>$AJ285*EN285</f>
        <v>#VALUE!</v>
      </c>
      <c r="DI285" s="465" t="e">
        <f>$AJ285*EO285</f>
        <v>#VALUE!</v>
      </c>
      <c r="DJ285" s="465" t="e">
        <f>CZ285*(1-EP285)</f>
        <v>#VALUE!</v>
      </c>
      <c r="DK285" s="465" t="e">
        <f>DA285*(1-ER285)</f>
        <v>#VALUE!</v>
      </c>
      <c r="DL285" s="465" t="e">
        <f>DB285*(1-EQ285)</f>
        <v>#VALUE!</v>
      </c>
      <c r="DM285" s="465" t="e">
        <f>DC285*(1-ES285)</f>
        <v>#VALUE!</v>
      </c>
      <c r="DN285" s="465" t="e">
        <f>DD285*(1-ET285)</f>
        <v>#VALUE!</v>
      </c>
      <c r="DO285" s="465" t="e">
        <f>DE285</f>
        <v>#VALUE!</v>
      </c>
      <c r="DP285" s="465" t="e">
        <f>DF285*(1-EU285)</f>
        <v>#VALUE!</v>
      </c>
      <c r="DQ285" s="465" t="e">
        <f>DG285*(1-EV285)</f>
        <v>#VALUE!</v>
      </c>
      <c r="DR285" s="465" t="e">
        <f>DH285*(1-EW285)</f>
        <v>#VALUE!</v>
      </c>
      <c r="DS285" s="465" t="e">
        <f>DI285</f>
        <v>#VALUE!</v>
      </c>
      <c r="DT285" s="465" t="e">
        <f>SUM(DJ285:DS285)</f>
        <v>#VALUE!</v>
      </c>
      <c r="DU285" s="465" t="e">
        <f>(GS285:GX285)+(DP285+DQ285+DR285)*GY285+DS285</f>
        <v>#VALUE!</v>
      </c>
      <c r="DV285" s="451" t="e">
        <f>AV285/$BH285/(1-EP285)</f>
        <v>#VALUE!</v>
      </c>
      <c r="DW285" s="451" t="e">
        <f>AW285/$BH285/(1-ER285)</f>
        <v>#VALUE!</v>
      </c>
      <c r="DX285" s="451" t="e">
        <f>AX285/$BH285/(1-EQ285)</f>
        <v>#VALUE!</v>
      </c>
      <c r="DY285" s="451" t="e">
        <f>AY285/$BH285/(1-ES285)</f>
        <v>#VALUE!</v>
      </c>
      <c r="DZ285" s="451" t="e">
        <f>AZ285/$BH285/(1-ET285)</f>
        <v>#VALUE!</v>
      </c>
      <c r="EA285" s="451" t="e">
        <f>BA285/$BH285/(1-AX285)</f>
        <v>#VALUE!</v>
      </c>
      <c r="EB285" s="451" t="e">
        <f>BB285/$BH285/(1-EU285)</f>
        <v>#VALUE!</v>
      </c>
      <c r="EC285" s="451" t="e">
        <f>BC285/$BH285/(1-EV285)</f>
        <v>#VALUE!</v>
      </c>
      <c r="ED285" s="451" t="e">
        <f>BD285/$BH285/(1-EW285)</f>
        <v>#VALUE!</v>
      </c>
      <c r="EE285" s="451" t="e">
        <f>BG285/BH285</f>
        <v>#VALUE!</v>
      </c>
      <c r="EF285" s="451" t="e">
        <f>DV285/SUM($DV285:$EE285)</f>
        <v>#VALUE!</v>
      </c>
      <c r="EG285" s="451" t="e">
        <f>DW285/SUM($DV285:$EE285)</f>
        <v>#VALUE!</v>
      </c>
      <c r="EH285" s="451" t="e">
        <f>DX285/SUM($DV285:$EE285)</f>
        <v>#VALUE!</v>
      </c>
      <c r="EI285" s="451" t="e">
        <f>DY285/SUM($DV285:$EE285)</f>
        <v>#VALUE!</v>
      </c>
      <c r="EJ285" s="451" t="e">
        <f>DZ285/SUM($DV285:$EE285)</f>
        <v>#VALUE!</v>
      </c>
      <c r="EK285" s="451" t="e">
        <f>EA285/SUM($DV285:$EE285)</f>
        <v>#VALUE!</v>
      </c>
      <c r="EL285" s="451" t="e">
        <f>EB285/SUM($DV285:$EE285)</f>
        <v>#VALUE!</v>
      </c>
      <c r="EM285" s="451" t="e">
        <f>EC285/SUM($DV285:$EE285)</f>
        <v>#VALUE!</v>
      </c>
      <c r="EN285" s="451" t="e">
        <f>ED285/SUM($DV285:$EE285)</f>
        <v>#VALUE!</v>
      </c>
      <c r="EO285" s="451" t="e">
        <f>EE285/SUM($DV285:$EE285)</f>
        <v>#VALUE!</v>
      </c>
      <c r="EP285" s="450">
        <f>EP284</f>
        <v>0.080000000000000002</v>
      </c>
      <c r="EQ285" s="450">
        <f>EQ284</f>
        <v>0.014999999999999999</v>
      </c>
      <c r="ER285" s="450">
        <f>ER284</f>
        <v>0.014999999999999999</v>
      </c>
      <c r="ES285" s="450">
        <f>ES284</f>
        <v>0.014999999999999999</v>
      </c>
      <c r="ET285" s="450">
        <f>ET284</f>
        <v>0.014999999999999999</v>
      </c>
      <c r="EU285" s="450">
        <f>EU284</f>
        <v>0.089999999999999997</v>
      </c>
      <c r="EV285" s="450">
        <f>EV284</f>
        <v>0.089999999999999997</v>
      </c>
      <c r="EW285" s="450">
        <f>EW284</f>
        <v>0.089999999999999997</v>
      </c>
      <c r="EX285" s="431" t="str">
        <f>IF(_tag_month_day!AS275="","",_tag_month_day!AS275/100)</f>
        <v/>
      </c>
      <c r="EY285" s="431" t="str">
        <f>IF(_tag_month_day!AT275="","",_tag_month_day!AT275/100)</f>
        <v/>
      </c>
      <c r="EZ285" s="431" t="str">
        <f>IF(_tag_month_day!AU275="","",_tag_month_day!AU275/100)</f>
        <v/>
      </c>
      <c r="FA285" s="431" t="str">
        <f>IF(_tag_month_day!AV275="","",_tag_month_day!AV275/100)</f>
        <v/>
      </c>
      <c r="FB285" s="431" t="str">
        <f>IF(_tag_month_day!AW275="","",_tag_month_day!AW275/100)</f>
        <v/>
      </c>
      <c r="FC285" s="431" t="str">
        <f>IF(_tag_month_day!AX275="","",_tag_month_day!AX275/100)</f>
        <v/>
      </c>
      <c r="FD285" s="449" t="str">
        <f>IF(_tag_month_day!AY275="","",_tag_month_day!AY275/100)</f>
        <v/>
      </c>
      <c r="FE285" s="449" t="str">
        <f>IF(_tag_month_day!AZ275="","",_tag_month_day!AZ275/100)</f>
        <v/>
      </c>
      <c r="FF285" s="449" t="str">
        <f>IF(_tag_month_day!BA275="","",_tag_month_day!BA275/100)</f>
        <v/>
      </c>
      <c r="FG285" s="449" t="str">
        <f>IF(_tag_month_day!BB275="","",_tag_month_day!BB275/100)</f>
        <v/>
      </c>
      <c r="FH285" s="467" t="str">
        <f>IF(_tag_month_day!BC275="","",_tag_month_day!BC275/100)</f>
        <v/>
      </c>
      <c r="FI285" s="449">
        <f>FI284</f>
        <v>0.40999999999999998</v>
      </c>
      <c r="FJ285" s="449">
        <f>FJ284</f>
        <v>0.11</v>
      </c>
      <c r="FK285" s="449">
        <f>FK284</f>
        <v>0.014999999999999999</v>
      </c>
      <c r="FL285" s="449">
        <f>FL284</f>
        <v>0</v>
      </c>
      <c r="FM285" s="467">
        <f>FM284</f>
        <v>0.0001</v>
      </c>
      <c r="FN285" s="449">
        <f>FN284</f>
        <v>0.32000000000000001</v>
      </c>
      <c r="FO285" s="449">
        <f>FO284</f>
        <v>0.20000000000000001</v>
      </c>
      <c r="FP285" s="449">
        <f>FP284</f>
        <v>0.01</v>
      </c>
      <c r="FQ285" s="449">
        <f>FQ284</f>
        <v>0</v>
      </c>
      <c r="FR285" s="467">
        <f>FR284</f>
        <v>0.0001</v>
      </c>
      <c r="FS285" s="449" t="str">
        <f>IF(_tag_month_day!BD275="","",_tag_month_day!BD275/100)</f>
        <v/>
      </c>
      <c r="FT285" s="449" t="str">
        <f>IF(_tag_month_day!BE275="","",_tag_month_day!BE275/100)</f>
        <v/>
      </c>
      <c r="FU285" s="449" t="str">
        <f>IF(_tag_month_day!BF275="","",_tag_month_day!BF275/100)</f>
        <v/>
      </c>
      <c r="FV285" s="449" t="str">
        <f>IF(_tag_month_day!BG275="","",_tag_month_day!BG275/100)</f>
        <v/>
      </c>
      <c r="FW285" s="467" t="str">
        <f>IF(_tag_month_day!BH275="","",_tag_month_day!BH275/100)</f>
        <v/>
      </c>
      <c r="FX285" s="449" t="str">
        <f>IF(_tag_month_day!BI275="","",_tag_month_day!BI275/100)</f>
        <v/>
      </c>
      <c r="FY285" s="449" t="str">
        <f>IF(_tag_month_day!BJ275="","",_tag_month_day!BJ275/100)</f>
        <v/>
      </c>
      <c r="FZ285" s="468" t="str">
        <f>IF(_tag_month_day!BK275="","",_tag_month_day!BK275/100)</f>
        <v/>
      </c>
      <c r="GA285" s="449" t="str">
        <f>IF(_tag_month_day!BL275="","",_tag_month_day!BL275/100)</f>
        <v/>
      </c>
      <c r="GB285" s="467" t="str">
        <f>IF(_tag_month_day!BM275="","",_tag_month_day!BM275/100)</f>
        <v/>
      </c>
      <c r="GC285" s="431" t="str">
        <f>IF(_tag_month_day!BN275="","",_tag_month_day!BN275/100)</f>
        <v/>
      </c>
      <c r="GD285" s="431" t="str">
        <f>IF(_tag_month_day!BO275="","",_tag_month_day!BO275/100)</f>
        <v/>
      </c>
      <c r="GE285" s="431" t="str">
        <f>IF(_tag_month_day!BP275="","",_tag_month_day!BP275/100)</f>
        <v/>
      </c>
      <c r="GF285" s="431" t="str">
        <f>IF(_tag_month_day!BQ275="","",_tag_month_day!BQ275/100)</f>
        <v/>
      </c>
      <c r="GG285" s="431" t="str">
        <f>IF(_tag_month_day!BR275="","",_tag_month_day!BR275/100)</f>
        <v/>
      </c>
      <c r="GH285" s="431" t="str">
        <f>IF(_tag_month_day!BS275="","",_tag_month_day!BS275/100)</f>
        <v/>
      </c>
      <c r="GI285" s="467" t="str">
        <f>IF(_tag_month_day!BT275="","",_tag_month_day!BT275/100)</f>
        <v/>
      </c>
      <c r="GJ285" s="469" t="str">
        <f>IF(_tag_month_day!BU275="","",_tag_month_day!BU275/100)</f>
        <v/>
      </c>
      <c r="GK285" s="470">
        <f>GK284</f>
        <v>0.070000000000000007</v>
      </c>
      <c r="GL285" s="470">
        <f>GL284</f>
        <v>0.029999999999999999</v>
      </c>
      <c r="GM285" s="471" t="str">
        <f>IF(_tag_month_day!BX275="","",_tag_month_day!BX275/100)</f>
        <v/>
      </c>
      <c r="GN285" s="470">
        <f>GN284</f>
        <v>0.070000000000000007</v>
      </c>
      <c r="GO285" s="470">
        <f>GO284</f>
        <v>0.029999999999999999</v>
      </c>
      <c r="GP285" s="470">
        <f>GP284</f>
        <v>0.089999999999999997</v>
      </c>
      <c r="GQ285" s="470">
        <f>GQ284</f>
        <v>0.029999999999999999</v>
      </c>
      <c r="GR285" s="471" t="str">
        <f>IF(_tag_month_day!CA275="","",_tag_month_day!CA275/100)</f>
        <v/>
      </c>
      <c r="GS285" s="472">
        <f>GS284</f>
        <v>0.95299999999999996</v>
      </c>
      <c r="GT285" s="472">
        <f>GT284</f>
        <v>0.55000000000000004</v>
      </c>
      <c r="GU285" s="472">
        <f>GU284</f>
        <v>0.55000000000000004</v>
      </c>
      <c r="GV285" s="472">
        <f>GV284</f>
        <v>0.55000000000000004</v>
      </c>
      <c r="GW285" s="472">
        <f>GW284</f>
        <v>0.5</v>
      </c>
      <c r="GX285" s="472">
        <f>GX284</f>
        <v>0.93500000000000005</v>
      </c>
      <c r="GY285" s="472">
        <f>GY284</f>
        <v>0.14999999999999999</v>
      </c>
      <c r="GZ285" s="472">
        <f>GZ284</f>
        <v>1</v>
      </c>
      <c r="HA285" s="474">
        <f>HA284</f>
        <v>0.047</v>
      </c>
      <c r="HB285" s="474">
        <f>HB284</f>
        <v>0.45000000000000001</v>
      </c>
      <c r="HC285" s="474">
        <f>HC284</f>
        <v>0.45000000000000001</v>
      </c>
      <c r="HD285" s="474">
        <f>HD284</f>
        <v>0.45000000000000001</v>
      </c>
      <c r="HE285" s="474">
        <f>HE284</f>
        <v>0.5</v>
      </c>
      <c r="HF285" s="474">
        <f>HF284</f>
        <v>0.065000000000000002</v>
      </c>
      <c r="HG285" s="474">
        <f>HG284</f>
        <v>0.84999999999999998</v>
      </c>
      <c r="HH285" s="474">
        <f>HH284</f>
        <v>0</v>
      </c>
      <c r="HI285" s="10">
        <f>IF(BZ285&lt;&gt;"",CK285-BV285,0)</f>
        <v>0</v>
      </c>
      <c r="HJ285" s="10" t="e">
        <f>IF(AJ285&gt;0,AH285-AJ285,0)</f>
        <v>#VALUE!</v>
      </c>
      <c r="HK285" s="466">
        <f>HK284</f>
        <v>0.84999999999999998</v>
      </c>
      <c r="HL285" s="424">
        <f>HL284</f>
        <v>550000</v>
      </c>
      <c r="HM285" s="424">
        <f>HM284</f>
        <v>480000</v>
      </c>
      <c r="HN285" s="465" t="e">
        <f>(DJ285*EZ285+DK285*FH285+DL285*FM285+DM285*FR285+DN285*FW285+DO285*GB285+DS285*GI285+DP285*GM285+DR285*GR285)*1000*2</f>
        <v>#VALUE!</v>
      </c>
      <c r="HO285" s="465" t="e">
        <f>HN285*HK285*$HO$2/HL285*1000000</f>
        <v>#VALUE!</v>
      </c>
      <c r="HP285" s="465" t="e">
        <f>HN285*HK285*$HP$2/HM285*1000000</f>
        <v>#VALUE!</v>
      </c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</row>
    <row customFormat="1" r="286" s="0">
      <c r="A286" s="420">
        <v>275</v>
      </c>
      <c r="B286" s="421">
        <f ca="1">IF(D286=D285,B285,IF(D286="夜班",B285+1,B285))</f>
        <v>43597</v>
      </c>
      <c r="C286" s="422">
        <f>C285</f>
        <v>0.041666666666666699</v>
      </c>
      <c r="D286" s="10" t="str">
        <f ca="1">IF(HOUR(G286)&lt;8,"夜班",IF(HOUR(G286)&lt;16,"白班",IF(HOUR(G286)&lt;24,"中班",0)))</f>
        <v>白班</v>
      </c>
      <c r="E286" s="10" t="e">
        <f ca="1">IF(F286=1,"甲",IF(F286=2,"乙",IF(F286=3,"丙",IF(F286=4,"丁",""))))</f>
        <v>#REF!</v>
      </c>
      <c r="F286" s="10" t="e">
        <f ca="1">SUMPRODUCT((成本日报!$A$3:$A$95=计划!B286)*(成本日报!$B$3:$B$95=计划!$D286),成本日报!$C$3:$C$95)</f>
        <v>#REF!</v>
      </c>
      <c r="G286" s="423">
        <f ca="1">G285+C285</f>
        <v>43597.416666666002</v>
      </c>
      <c r="H286" s="423">
        <f ca="1">$G286+$C286/60*10+$C286*0</f>
        <v>43597.423611110447</v>
      </c>
      <c r="I286" s="423">
        <f ca="1">$G286+$C286/60*18+$C286*0</f>
        <v>43597.429166665999</v>
      </c>
      <c r="J286" s="423">
        <f ca="1">$G286+$C286/60*0+$C286*1</f>
        <v>43597.458333332666</v>
      </c>
      <c r="K286" s="423">
        <f ca="1">$G286+$C286/60*30+$C286*2</f>
        <v>43597.520833332674</v>
      </c>
      <c r="L286" s="423">
        <f ca="1">$G286+$C286/60*0+$C286*3</f>
        <v>43597.541666666002</v>
      </c>
      <c r="M286" s="424" t="str">
        <f>IF(_tag_month_day!A276="","",_tag_month_day!A276)</f>
        <v/>
      </c>
      <c r="N286" s="424" t="str">
        <f>IF(_tag_month_day!B276="","",_tag_month_day!B276)</f>
        <v/>
      </c>
      <c r="O286" s="425" t="e">
        <f>IF(M286+N286=0,"",M286+N286)</f>
        <v>#VALUE!</v>
      </c>
      <c r="P286" s="424" t="str">
        <f>IF(_tag_month_day!C276="","",_tag_month_day!C276)</f>
        <v/>
      </c>
      <c r="Q286" s="424" t="str">
        <f>IF(_tag_month_day!D276="","",_tag_month_day!D276)</f>
        <v/>
      </c>
      <c r="R286" s="426" t="str">
        <f>IF(_tag_month_day!CB276="","",_tag_month_day!CB276/100)</f>
        <v/>
      </c>
      <c r="S286" s="427" t="str">
        <f>IF(_tag_month_day!E276="","",_tag_month_day!E276)</f>
        <v/>
      </c>
      <c r="T286" s="427" t="str">
        <f>IF(_tag_month_day!F276="","",_tag_month_day!F276)</f>
        <v/>
      </c>
      <c r="U286" s="428" t="e">
        <f>S286+T286</f>
        <v>#VALUE!</v>
      </c>
      <c r="V286" s="429" t="e">
        <f>U286/AJ286</f>
        <v>#VALUE!</v>
      </c>
      <c r="W286" s="430" t="str">
        <f>IF(_jhy_month_day!A276="","",_jhy_month_day!A276)</f>
        <v/>
      </c>
      <c r="X286" s="431" t="str">
        <f>IF(_jhy_month_day!B276="","",_jhy_month_day!B276/100)</f>
        <v/>
      </c>
      <c r="Y286" s="431" t="str">
        <f>IF(_jhy_month_day!C276="","",_jhy_month_day!C276/100)</f>
        <v/>
      </c>
      <c r="Z286" s="432">
        <f>Z282+1</f>
        <v>69</v>
      </c>
      <c r="AA286" s="433" t="str">
        <f>IF(_tag_month_day!G276="","",_tag_month_day!G276/100)</f>
        <v/>
      </c>
      <c r="AB286" s="433" t="str">
        <f>IF(_tag_month_day!H276="","",_tag_month_day!H276/100)</f>
        <v/>
      </c>
      <c r="AC286" s="434">
        <f>IF(X286="",AC285,BK286*($AV285*X286+$AW285*FD285+$AX285*FI285+$AY285*FN285+$AZ285*FS285+$BA285*FX285+$BG285*GE285)/(AV285*Y286+AX285*FK285+AW285*FF285+AY285*FP285+AZ285*FU285+BA285*FZ285+BG285*GG285+BB285*GK285+BC285*GN285+BD285*GP285))</f>
        <v>1.59963432013121</v>
      </c>
      <c r="AD286" s="435" t="str">
        <f>IF(AC286=AC285,"",AC286-AC285)</f>
        <v/>
      </c>
      <c r="AE286" s="436" t="str">
        <f>IF(1-AF286=0,"",(1-AF286))</f>
        <v/>
      </c>
      <c r="AF286" s="437">
        <v>1</v>
      </c>
      <c r="AG286" s="10" t="str">
        <f>AG285</f>
        <v>8B4</v>
      </c>
      <c r="AH286" s="438" t="str">
        <f>AH285</f>
        <v/>
      </c>
      <c r="AI286" s="424" t="e">
        <f>IF(ROUND(AJ286-AJ285,1)=0,"",AJ286-AJ285)</f>
        <v>#VALUE!</v>
      </c>
      <c r="AJ286" s="10" t="str">
        <f>IF(_tag_month_day!I276="","",_tag_month_day!I276)</f>
        <v/>
      </c>
      <c r="AK286" s="440"/>
      <c r="AL286" s="440"/>
      <c r="AM286" s="440"/>
      <c r="AN286" s="441">
        <f>AN285</f>
        <v>2</v>
      </c>
      <c r="AO286" s="441">
        <f>AO285</f>
        <v>8</v>
      </c>
      <c r="AP286" s="442" t="e">
        <f>(IF(AN286=0,AS285,AS285*(1+AO286/AN286)/(AR286+AO286/AN286)))+AT286</f>
        <v>#VALUE!</v>
      </c>
      <c r="AQ286" s="443" t="str">
        <f>IF(_tag_month_day!J276="","",_tag_month_day!J276/100)</f>
        <v/>
      </c>
      <c r="AR286" s="444">
        <f>AR285</f>
        <v>1.3</v>
      </c>
      <c r="AS286" s="445" t="e">
        <f>AQ286*(AN286*AR286+AO286)/(AN286+AO286)</f>
        <v>#VALUE!</v>
      </c>
      <c r="AT286" s="445" t="e">
        <f>(SUM(BE286:BF286)-SUM(BE285:BF285))*0.05</f>
        <v>#VALUE!</v>
      </c>
      <c r="AU286" s="446" t="str">
        <f>IF(_tag_month_day!CC276="","",IF(_tag_month_day!CC276&gt;0,_tag_month_day!CD276,_tag_month_day!CE276))</f>
        <v/>
      </c>
      <c r="AV286" s="447" t="str">
        <f>IF(_tag_month_day!L276="","",_tag_month_day!L276/100)</f>
        <v/>
      </c>
      <c r="AW286" s="431">
        <f>AW285</f>
        <v>0</v>
      </c>
      <c r="AX286" s="431">
        <f>AX285</f>
        <v>0</v>
      </c>
      <c r="AY286" s="431" t="str">
        <f>IF(_tag_month_day!M276="","",_tag_month_day!M276/100)</f>
        <v/>
      </c>
      <c r="AZ286" s="431" t="str">
        <f>IF(_tag_month_day!N276="","",_tag_month_day!N276/100)</f>
        <v/>
      </c>
      <c r="BA286" s="431" t="str">
        <f>IF(_tag_month_day!O276="","",_tag_month_day!O276/100)</f>
        <v/>
      </c>
      <c r="BB286" s="448" t="str">
        <f>IF(_tag_month_day!P276="","",_tag_month_day!P276/100)</f>
        <v/>
      </c>
      <c r="BC286" s="448">
        <f>BC285</f>
        <v>0</v>
      </c>
      <c r="BD286" s="448" t="str">
        <f>IF(_tag_month_day!Q276="","",_tag_month_day!Q276/100)</f>
        <v/>
      </c>
      <c r="BE286" s="449" t="str">
        <f>IF(_tag_month_day!R276="","",_tag_month_day!R276/100)</f>
        <v/>
      </c>
      <c r="BF286" s="388" t="e">
        <f>(AU286*(100+BE286*100))/(AJ286-AU286)/100</f>
        <v>#VALUE!</v>
      </c>
      <c r="BG286" s="450" t="e">
        <f>BE286+BF286</f>
        <v>#VALUE!</v>
      </c>
      <c r="BH286" s="451" t="e">
        <f>SUM(AV286:BF286)</f>
        <v>#VALUE!</v>
      </c>
      <c r="BI286" s="452" t="e">
        <f>IF(CX286=0,BI285,(DK286*查询!$R$5+DL286*查询!$Q$5+DM286*查询!$N$5+DN286*查询!$O$5+DO286*查询!$P$5)*AF286/CX286)</f>
        <v>#VALUE!</v>
      </c>
      <c r="BJ286" s="452" t="e">
        <f>IF(CX286=0,BJ285,(DP286*查询!$S$5+DQ286*查询!$T$5+DR286*查询!$U$5)*AF286/CX286)</f>
        <v>#VALUE!</v>
      </c>
      <c r="BK286" s="452">
        <f>BK285</f>
        <v>1</v>
      </c>
      <c r="BL286" s="453" t="e">
        <f>SUMPRODUCT((AV286:BA286)*(GS286:GX286))/((GS286:GX286)+SUM(BB286:BD286)*GY286+BG286*GZ286)</f>
        <v>#VALUE!</v>
      </c>
      <c r="BM286" s="453" t="e">
        <f>BK286*($AV286*FB286+$AW286*FD286+$AX286*FI286+$AY286*FN286+$AZ286*FS286+$BA286*FX286+$BG286*GE286)/(AV286*EY286+AX286*FK286+AW286*FF286+AY286*FP286+AZ286*FU286+BA286*FZ286+BG286*GG286+BB286*GK286+BC286*GN286+BD286*GP286)</f>
        <v>#VALUE!</v>
      </c>
      <c r="BN286" s="453" t="e">
        <f>($AV286*FC286+$AX286*FJ286+$AW286*FE286+$AY286*FO286+$AZ286*FT286+$BA286*FY286+$BG286*GF286)/($AV286*FA286+BG286*GH286+BB286*GL286+BC286*GO286+BD286*GQ286+BA286*GA286)</f>
        <v>#VALUE!</v>
      </c>
      <c r="BO286" s="454" t="e">
        <f>SUMPRODUCT(AV286:BA286*GS286:GX286)/(GS286:GX286+(BB286+BC286+BD286)*GY286+BG286)</f>
        <v>#VALUE!</v>
      </c>
      <c r="BP286" s="454" t="e">
        <f>SUMPRODUCT(AV286:BA286*GS286:GX286)/(GS286:GX286+(BB286+BC286+BD286)*GY286+BG286)</f>
        <v>#VALUE!</v>
      </c>
      <c r="BQ286" s="454" t="e">
        <f>SUMPRODUCT(AV286:BA286*GS286:GX286)/(GS286:GX286+(BB286+BC286+BD286)*GY286+BG286)</f>
        <v>#VALUE!</v>
      </c>
      <c r="BR286" s="453" t="str">
        <f>IF(_tag_month_day!T276="","",_tag_month_day!T276)</f>
        <v/>
      </c>
      <c r="BS286" s="453" t="str">
        <f>IF(_tag_month_day!U276="","",_tag_month_day!U276)</f>
        <v/>
      </c>
      <c r="BT286" s="455" t="str">
        <f>IF(CK286="","",IF((CK286&gt;=BV286-0.12)*(CK286&lt;=BV286+0.12),"合格","不合格"))</f>
        <v/>
      </c>
      <c r="BU286" s="456" t="str">
        <f>IF(_tag_month_day!V276="","",_tag_month_day!V276)</f>
        <v/>
      </c>
      <c r="BV286" s="457" t="str">
        <f>IF(_tag_month_day!W276="","",_tag_month_day!W276)</f>
        <v/>
      </c>
      <c r="BW286" s="458" t="str">
        <f>IF(_tag_month_day!X276="","",_tag_month_day!X276)</f>
        <v/>
      </c>
      <c r="BX286" s="458" t="str">
        <f>IF(_tag_month_day!Y276="","",_tag_month_day!Y276)</f>
        <v/>
      </c>
      <c r="BY286" s="459">
        <f ca="1">L286</f>
        <v>43597.541666666002</v>
      </c>
      <c r="BZ286" s="460"/>
      <c r="CA286" s="461"/>
      <c r="CB286" s="424" t="str">
        <f>IF(_tag_month_day!Z276="","",_tag_month_day!Z276)</f>
        <v/>
      </c>
      <c r="CC286" s="424" t="str">
        <f>IF(_tag_month_day!AA276="","",_tag_month_day!AA276)</f>
        <v/>
      </c>
      <c r="CD286" s="424" t="str">
        <f>IF(_tag_month_day!AB276="","",_tag_month_day!AB276)</f>
        <v/>
      </c>
      <c r="CE286" s="424" t="str">
        <f>IF(_tag_month_day!AC276="","",_tag_month_day!AC276)</f>
        <v/>
      </c>
      <c r="CF286" s="424" t="str">
        <f>IF(_tag_month_day!AD276="","",_tag_month_day!AD276)</f>
        <v/>
      </c>
      <c r="CG286" s="424" t="str">
        <f>IF(_tag_month_day!AE276="","",_tag_month_day!AE276)</f>
        <v/>
      </c>
      <c r="CH286" s="424" t="str">
        <f>IF(_tag_month_day!AF276="","",_tag_month_day!AF276)</f>
        <v/>
      </c>
      <c r="CI286" s="424" t="str">
        <f>IF(_tag_month_day!AG276="","",_tag_month_day!AG276)</f>
        <v/>
      </c>
      <c r="CJ286" s="424" t="str">
        <f>IF(_tag_month_day!AH276="","",_tag_month_day!AH276)</f>
        <v/>
      </c>
      <c r="CK286" s="424" t="str">
        <f>IF(_tag_month_day!AI276="","",_tag_month_day!AI276)</f>
        <v/>
      </c>
      <c r="CL286" s="4" t="str">
        <f>IF(_tag_month_day!AJ276="","",_tag_month_day!AJ276)</f>
        <v/>
      </c>
      <c r="CM286" s="4" t="str">
        <f>IF(_tag_month_day!AK276="","",_tag_month_day!AK276)</f>
        <v/>
      </c>
      <c r="CN286" s="4" t="str">
        <f>IF(_tag_month_day!AL276="","",_tag_month_day!AL276)</f>
        <v/>
      </c>
      <c r="CO286" s="4" t="str">
        <f>IF(_tag_month_day!AM276="","",_tag_month_day!AM276)</f>
        <v/>
      </c>
      <c r="CP286" s="4" t="str">
        <f>IF(_tag_month_day!AN276="","",_tag_month_day!AN276)</f>
        <v/>
      </c>
      <c r="CQ286" s="4" t="str">
        <f>IF(_tag_month_day!AO276="","",_tag_month_day!AO276)</f>
        <v/>
      </c>
      <c r="CR286" s="462" t="str">
        <f>IF(_tag_month_day!AP276="","",_tag_month_day!AP276)</f>
        <v/>
      </c>
      <c r="CS286" s="463" t="str">
        <f>IF(_tag_month_day!AQ276="","",_tag_month_day!AQ276)</f>
        <v/>
      </c>
      <c r="CT286" s="4" t="str">
        <f>IF(_tag_month_day!AR276="","",_tag_month_day!AR276)</f>
        <v/>
      </c>
      <c r="CU286" s="464" t="e">
        <f>DU286/AJ286</f>
        <v>#VALUE!</v>
      </c>
      <c r="CV286" s="451" t="e">
        <f>BG286/BH286</f>
        <v>#VALUE!</v>
      </c>
      <c r="CW286" s="465" t="e">
        <f>AJ286*(1-CV286)*CU286*AF286</f>
        <v>#VALUE!</v>
      </c>
      <c r="CX286" s="465" t="e">
        <f>CW286*94%</f>
        <v>#VALUE!</v>
      </c>
      <c r="CY286" s="466" t="e">
        <f>IF(CX286=0,0,DS286/(DS286+CX286))</f>
        <v>#VALUE!</v>
      </c>
      <c r="CZ286" s="465" t="e">
        <f>$AJ286*EF286</f>
        <v>#VALUE!</v>
      </c>
      <c r="DA286" s="465" t="e">
        <f>$AJ286*EG286</f>
        <v>#VALUE!</v>
      </c>
      <c r="DB286" s="465" t="e">
        <f>$AJ286*EH286</f>
        <v>#VALUE!</v>
      </c>
      <c r="DC286" s="465" t="e">
        <f>$AJ286*EI286</f>
        <v>#VALUE!</v>
      </c>
      <c r="DD286" s="465" t="e">
        <f>$AJ286*EJ286</f>
        <v>#VALUE!</v>
      </c>
      <c r="DE286" s="465" t="e">
        <f>$AJ286*EK286</f>
        <v>#VALUE!</v>
      </c>
      <c r="DF286" s="465" t="e">
        <f>$AJ286*EL286</f>
        <v>#VALUE!</v>
      </c>
      <c r="DG286" s="465" t="e">
        <f>$AJ286*EM286</f>
        <v>#VALUE!</v>
      </c>
      <c r="DH286" s="465" t="e">
        <f>$AJ286*EN286</f>
        <v>#VALUE!</v>
      </c>
      <c r="DI286" s="465" t="e">
        <f>$AJ286*EO286</f>
        <v>#VALUE!</v>
      </c>
      <c r="DJ286" s="465" t="e">
        <f>CZ286*(1-EP286)</f>
        <v>#VALUE!</v>
      </c>
      <c r="DK286" s="465" t="e">
        <f>DA286*(1-ER286)</f>
        <v>#VALUE!</v>
      </c>
      <c r="DL286" s="465" t="e">
        <f>DB286*(1-EQ286)</f>
        <v>#VALUE!</v>
      </c>
      <c r="DM286" s="465" t="e">
        <f>DC286*(1-ES286)</f>
        <v>#VALUE!</v>
      </c>
      <c r="DN286" s="465" t="e">
        <f>DD286*(1-ET286)</f>
        <v>#VALUE!</v>
      </c>
      <c r="DO286" s="465" t="e">
        <f>DE286</f>
        <v>#VALUE!</v>
      </c>
      <c r="DP286" s="465" t="e">
        <f>DF286*(1-EU286)</f>
        <v>#VALUE!</v>
      </c>
      <c r="DQ286" s="465" t="e">
        <f>DG286*(1-EV286)</f>
        <v>#VALUE!</v>
      </c>
      <c r="DR286" s="465" t="e">
        <f>DH286*(1-EW286)</f>
        <v>#VALUE!</v>
      </c>
      <c r="DS286" s="465" t="e">
        <f>DI286</f>
        <v>#VALUE!</v>
      </c>
      <c r="DT286" s="465" t="e">
        <f>SUM(DJ286:DS286)</f>
        <v>#VALUE!</v>
      </c>
      <c r="DU286" s="465" t="e">
        <f>(GS286:GX286)+(DP286+DQ286+DR286)*GY286+DS286</f>
        <v>#VALUE!</v>
      </c>
      <c r="DV286" s="451" t="e">
        <f>AV286/$BH286/(1-EP286)</f>
        <v>#VALUE!</v>
      </c>
      <c r="DW286" s="451" t="e">
        <f>AW286/$BH286/(1-ER286)</f>
        <v>#VALUE!</v>
      </c>
      <c r="DX286" s="451" t="e">
        <f>AX286/$BH286/(1-EQ286)</f>
        <v>#VALUE!</v>
      </c>
      <c r="DY286" s="451" t="e">
        <f>AY286/$BH286/(1-ES286)</f>
        <v>#VALUE!</v>
      </c>
      <c r="DZ286" s="451" t="e">
        <f>AZ286/$BH286/(1-ET286)</f>
        <v>#VALUE!</v>
      </c>
      <c r="EA286" s="451" t="e">
        <f>BA286/$BH286/(1-AX286)</f>
        <v>#VALUE!</v>
      </c>
      <c r="EB286" s="451" t="e">
        <f>BB286/$BH286/(1-EU286)</f>
        <v>#VALUE!</v>
      </c>
      <c r="EC286" s="451" t="e">
        <f>BC286/$BH286/(1-EV286)</f>
        <v>#VALUE!</v>
      </c>
      <c r="ED286" s="451" t="e">
        <f>BD286/$BH286/(1-EW286)</f>
        <v>#VALUE!</v>
      </c>
      <c r="EE286" s="451" t="e">
        <f>BG286/BH286</f>
        <v>#VALUE!</v>
      </c>
      <c r="EF286" s="451" t="e">
        <f>DV286/SUM($DV286:$EE286)</f>
        <v>#VALUE!</v>
      </c>
      <c r="EG286" s="451" t="e">
        <f>DW286/SUM($DV286:$EE286)</f>
        <v>#VALUE!</v>
      </c>
      <c r="EH286" s="451" t="e">
        <f>DX286/SUM($DV286:$EE286)</f>
        <v>#VALUE!</v>
      </c>
      <c r="EI286" s="451" t="e">
        <f>DY286/SUM($DV286:$EE286)</f>
        <v>#VALUE!</v>
      </c>
      <c r="EJ286" s="451" t="e">
        <f>DZ286/SUM($DV286:$EE286)</f>
        <v>#VALUE!</v>
      </c>
      <c r="EK286" s="451" t="e">
        <f>EA286/SUM($DV286:$EE286)</f>
        <v>#VALUE!</v>
      </c>
      <c r="EL286" s="451" t="e">
        <f>EB286/SUM($DV286:$EE286)</f>
        <v>#VALUE!</v>
      </c>
      <c r="EM286" s="451" t="e">
        <f>EC286/SUM($DV286:$EE286)</f>
        <v>#VALUE!</v>
      </c>
      <c r="EN286" s="451" t="e">
        <f>ED286/SUM($DV286:$EE286)</f>
        <v>#VALUE!</v>
      </c>
      <c r="EO286" s="451" t="e">
        <f>EE286/SUM($DV286:$EE286)</f>
        <v>#VALUE!</v>
      </c>
      <c r="EP286" s="450">
        <f>EP285</f>
        <v>0.080000000000000002</v>
      </c>
      <c r="EQ286" s="450">
        <f>EQ285</f>
        <v>0.014999999999999999</v>
      </c>
      <c r="ER286" s="450">
        <f>ER285</f>
        <v>0.014999999999999999</v>
      </c>
      <c r="ES286" s="450">
        <f>ES285</f>
        <v>0.014999999999999999</v>
      </c>
      <c r="ET286" s="450">
        <f>ET285</f>
        <v>0.014999999999999999</v>
      </c>
      <c r="EU286" s="450">
        <f>EU285</f>
        <v>0.089999999999999997</v>
      </c>
      <c r="EV286" s="450">
        <f>EV285</f>
        <v>0.089999999999999997</v>
      </c>
      <c r="EW286" s="450">
        <f>EW285</f>
        <v>0.089999999999999997</v>
      </c>
      <c r="EX286" s="431" t="str">
        <f>IF(_tag_month_day!AS276="","",_tag_month_day!AS276/100)</f>
        <v/>
      </c>
      <c r="EY286" s="431" t="str">
        <f>IF(_tag_month_day!AT276="","",_tag_month_day!AT276/100)</f>
        <v/>
      </c>
      <c r="EZ286" s="431" t="str">
        <f>IF(_tag_month_day!AU276="","",_tag_month_day!AU276/100)</f>
        <v/>
      </c>
      <c r="FA286" s="431" t="str">
        <f>IF(_tag_month_day!AV276="","",_tag_month_day!AV276/100)</f>
        <v/>
      </c>
      <c r="FB286" s="431" t="str">
        <f>IF(_tag_month_day!AW276="","",_tag_month_day!AW276/100)</f>
        <v/>
      </c>
      <c r="FC286" s="431" t="str">
        <f>IF(_tag_month_day!AX276="","",_tag_month_day!AX276/100)</f>
        <v/>
      </c>
      <c r="FD286" s="449" t="str">
        <f>IF(_tag_month_day!AY276="","",_tag_month_day!AY276/100)</f>
        <v/>
      </c>
      <c r="FE286" s="449" t="str">
        <f>IF(_tag_month_day!AZ276="","",_tag_month_day!AZ276/100)</f>
        <v/>
      </c>
      <c r="FF286" s="449" t="str">
        <f>IF(_tag_month_day!BA276="","",_tag_month_day!BA276/100)</f>
        <v/>
      </c>
      <c r="FG286" s="449" t="str">
        <f>IF(_tag_month_day!BB276="","",_tag_month_day!BB276/100)</f>
        <v/>
      </c>
      <c r="FH286" s="467" t="str">
        <f>IF(_tag_month_day!BC276="","",_tag_month_day!BC276/100)</f>
        <v/>
      </c>
      <c r="FI286" s="449">
        <f>FI285</f>
        <v>0.40999999999999998</v>
      </c>
      <c r="FJ286" s="449">
        <f>FJ285</f>
        <v>0.11</v>
      </c>
      <c r="FK286" s="449">
        <f>FK285</f>
        <v>0.014999999999999999</v>
      </c>
      <c r="FL286" s="449">
        <f>FL285</f>
        <v>0</v>
      </c>
      <c r="FM286" s="467">
        <f>FM285</f>
        <v>0.0001</v>
      </c>
      <c r="FN286" s="449">
        <f>FN285</f>
        <v>0.32000000000000001</v>
      </c>
      <c r="FO286" s="449">
        <f>FO285</f>
        <v>0.20000000000000001</v>
      </c>
      <c r="FP286" s="449">
        <f>FP285</f>
        <v>0.01</v>
      </c>
      <c r="FQ286" s="449">
        <f>FQ285</f>
        <v>0</v>
      </c>
      <c r="FR286" s="467">
        <f>FR285</f>
        <v>0.0001</v>
      </c>
      <c r="FS286" s="449" t="str">
        <f>IF(_tag_month_day!BD276="","",_tag_month_day!BD276/100)</f>
        <v/>
      </c>
      <c r="FT286" s="449" t="str">
        <f>IF(_tag_month_day!BE276="","",_tag_month_day!BE276/100)</f>
        <v/>
      </c>
      <c r="FU286" s="449" t="str">
        <f>IF(_tag_month_day!BF276="","",_tag_month_day!BF276/100)</f>
        <v/>
      </c>
      <c r="FV286" s="449" t="str">
        <f>IF(_tag_month_day!BG276="","",_tag_month_day!BG276/100)</f>
        <v/>
      </c>
      <c r="FW286" s="467" t="str">
        <f>IF(_tag_month_day!BH276="","",_tag_month_day!BH276/100)</f>
        <v/>
      </c>
      <c r="FX286" s="449" t="str">
        <f>IF(_tag_month_day!BI276="","",_tag_month_day!BI276/100)</f>
        <v/>
      </c>
      <c r="FY286" s="449" t="str">
        <f>IF(_tag_month_day!BJ276="","",_tag_month_day!BJ276/100)</f>
        <v/>
      </c>
      <c r="FZ286" s="468" t="str">
        <f>IF(_tag_month_day!BK276="","",_tag_month_day!BK276/100)</f>
        <v/>
      </c>
      <c r="GA286" s="449" t="str">
        <f>IF(_tag_month_day!BL276="","",_tag_month_day!BL276/100)</f>
        <v/>
      </c>
      <c r="GB286" s="467" t="str">
        <f>IF(_tag_month_day!BM276="","",_tag_month_day!BM276/100)</f>
        <v/>
      </c>
      <c r="GC286" s="431" t="str">
        <f>IF(_tag_month_day!BN276="","",_tag_month_day!BN276/100)</f>
        <v/>
      </c>
      <c r="GD286" s="431" t="str">
        <f>IF(_tag_month_day!BO276="","",_tag_month_day!BO276/100)</f>
        <v/>
      </c>
      <c r="GE286" s="431" t="str">
        <f>IF(_tag_month_day!BP276="","",_tag_month_day!BP276/100)</f>
        <v/>
      </c>
      <c r="GF286" s="431" t="str">
        <f>IF(_tag_month_day!BQ276="","",_tag_month_day!BQ276/100)</f>
        <v/>
      </c>
      <c r="GG286" s="431" t="str">
        <f>IF(_tag_month_day!BR276="","",_tag_month_day!BR276/100)</f>
        <v/>
      </c>
      <c r="GH286" s="431" t="str">
        <f>IF(_tag_month_day!BS276="","",_tag_month_day!BS276/100)</f>
        <v/>
      </c>
      <c r="GI286" s="467" t="str">
        <f>IF(_tag_month_day!BT276="","",_tag_month_day!BT276/100)</f>
        <v/>
      </c>
      <c r="GJ286" s="469" t="str">
        <f>IF(_tag_month_day!BU276="","",_tag_month_day!BU276/100)</f>
        <v/>
      </c>
      <c r="GK286" s="470">
        <f>GK285</f>
        <v>0.070000000000000007</v>
      </c>
      <c r="GL286" s="470">
        <f>GL285</f>
        <v>0.029999999999999999</v>
      </c>
      <c r="GM286" s="471" t="str">
        <f>IF(_tag_month_day!BX276="","",_tag_month_day!BX276/100)</f>
        <v/>
      </c>
      <c r="GN286" s="470">
        <f>GN285</f>
        <v>0.070000000000000007</v>
      </c>
      <c r="GO286" s="470">
        <f>GO285</f>
        <v>0.029999999999999999</v>
      </c>
      <c r="GP286" s="470">
        <f>GP285</f>
        <v>0.089999999999999997</v>
      </c>
      <c r="GQ286" s="470">
        <f>GQ285</f>
        <v>0.029999999999999999</v>
      </c>
      <c r="GR286" s="471" t="str">
        <f>IF(_tag_month_day!CA276="","",_tag_month_day!CA276/100)</f>
        <v/>
      </c>
      <c r="GS286" s="472">
        <f>GS285</f>
        <v>0.95299999999999996</v>
      </c>
      <c r="GT286" s="472">
        <f>GT285</f>
        <v>0.55000000000000004</v>
      </c>
      <c r="GU286" s="472">
        <f>GU285</f>
        <v>0.55000000000000004</v>
      </c>
      <c r="GV286" s="472">
        <f>GV285</f>
        <v>0.55000000000000004</v>
      </c>
      <c r="GW286" s="472">
        <f>GW285</f>
        <v>0.5</v>
      </c>
      <c r="GX286" s="472">
        <f>GX285</f>
        <v>0.93500000000000005</v>
      </c>
      <c r="GY286" s="472">
        <f>GY285</f>
        <v>0.14999999999999999</v>
      </c>
      <c r="GZ286" s="472">
        <f>GZ285</f>
        <v>1</v>
      </c>
      <c r="HA286" s="474">
        <f>HA285</f>
        <v>0.047</v>
      </c>
      <c r="HB286" s="474">
        <f>HB285</f>
        <v>0.45000000000000001</v>
      </c>
      <c r="HC286" s="474">
        <f>HC285</f>
        <v>0.45000000000000001</v>
      </c>
      <c r="HD286" s="474">
        <f>HD285</f>
        <v>0.45000000000000001</v>
      </c>
      <c r="HE286" s="474">
        <f>HE285</f>
        <v>0.5</v>
      </c>
      <c r="HF286" s="474">
        <f>HF285</f>
        <v>0.065000000000000002</v>
      </c>
      <c r="HG286" s="474">
        <f>HG285</f>
        <v>0.84999999999999998</v>
      </c>
      <c r="HH286" s="474">
        <f>HH285</f>
        <v>0</v>
      </c>
      <c r="HI286" s="10">
        <f>IF(BZ286&lt;&gt;"",CK286-BV286,0)</f>
        <v>0</v>
      </c>
      <c r="HJ286" s="10" t="e">
        <f>IF(AJ286&gt;0,AH286-AJ286,0)</f>
        <v>#VALUE!</v>
      </c>
      <c r="HK286" s="466">
        <f>HK285</f>
        <v>0.84999999999999998</v>
      </c>
      <c r="HL286" s="424">
        <f>HL285</f>
        <v>550000</v>
      </c>
      <c r="HM286" s="424">
        <f>HM285</f>
        <v>480000</v>
      </c>
      <c r="HN286" s="465" t="e">
        <f>(DJ286*EZ286+DK286*FH286+DL286*FM286+DM286*FR286+DN286*FW286+DO286*GB286+DS286*GI286+DP286*GM286+DR286*GR286)*1000*2</f>
        <v>#VALUE!</v>
      </c>
      <c r="HO286" s="465" t="e">
        <f>HN286*HK286*$HO$2/HL286*1000000</f>
        <v>#VALUE!</v>
      </c>
      <c r="HP286" s="465" t="e">
        <f>HN286*HK286*$HP$2/HM286*1000000</f>
        <v>#VALUE!</v>
      </c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</row>
    <row customFormat="1" r="287" s="0">
      <c r="A287" s="420">
        <v>276</v>
      </c>
      <c r="B287" s="421">
        <f ca="1">IF(D287=D286,B286,IF(D287="夜班",B286+1,B286))</f>
        <v>43597</v>
      </c>
      <c r="C287" s="422">
        <f>C286</f>
        <v>0.041666666666666699</v>
      </c>
      <c r="D287" s="10" t="str">
        <f ca="1">IF(HOUR(G287)&lt;8,"夜班",IF(HOUR(G287)&lt;16,"白班",IF(HOUR(G287)&lt;24,"中班",0)))</f>
        <v>白班</v>
      </c>
      <c r="E287" s="10" t="e">
        <f ca="1">IF(F287=1,"甲",IF(F287=2,"乙",IF(F287=3,"丙",IF(F287=4,"丁",""))))</f>
        <v>#REF!</v>
      </c>
      <c r="F287" s="10" t="e">
        <f ca="1">SUMPRODUCT((成本日报!$A$3:$A$95=计划!B287)*(成本日报!$B$3:$B$95=计划!$D287),成本日报!$C$3:$C$95)</f>
        <v>#REF!</v>
      </c>
      <c r="G287" s="423">
        <f ca="1">G286+C286</f>
        <v>43597.458333332666</v>
      </c>
      <c r="H287" s="423">
        <f ca="1">$G287+$C287/60*10+$C287*0</f>
        <v>43597.465277777112</v>
      </c>
      <c r="I287" s="423">
        <f ca="1">$G287+$C287/60*18+$C287*0</f>
        <v>43597.470833332663</v>
      </c>
      <c r="J287" s="423">
        <f ca="1">$G287+$C287/60*0+$C287*1</f>
        <v>43597.499999999331</v>
      </c>
      <c r="K287" s="423">
        <f ca="1">$G287+$C287/60*30+$C287*2</f>
        <v>43597.562499999338</v>
      </c>
      <c r="L287" s="423">
        <f ca="1">$G287+$C287/60*0+$C287*3</f>
        <v>43597.583333332666</v>
      </c>
      <c r="M287" s="424" t="str">
        <f>IF(_tag_month_day!A277="","",_tag_month_day!A277)</f>
        <v/>
      </c>
      <c r="N287" s="424" t="str">
        <f>IF(_tag_month_day!B277="","",_tag_month_day!B277)</f>
        <v/>
      </c>
      <c r="O287" s="425" t="e">
        <f>IF(M287+N287=0,"",M287+N287)</f>
        <v>#VALUE!</v>
      </c>
      <c r="P287" s="424" t="str">
        <f>IF(_tag_month_day!C277="","",_tag_month_day!C277)</f>
        <v/>
      </c>
      <c r="Q287" s="424" t="str">
        <f>IF(_tag_month_day!D277="","",_tag_month_day!D277)</f>
        <v/>
      </c>
      <c r="R287" s="426" t="str">
        <f>IF(_tag_month_day!CB277="","",_tag_month_day!CB277/100)</f>
        <v/>
      </c>
      <c r="S287" s="427" t="str">
        <f>IF(_tag_month_day!E277="","",_tag_month_day!E277)</f>
        <v/>
      </c>
      <c r="T287" s="427" t="str">
        <f>IF(_tag_month_day!F277="","",_tag_month_day!F277)</f>
        <v/>
      </c>
      <c r="U287" s="428" t="e">
        <f>S287+T287</f>
        <v>#VALUE!</v>
      </c>
      <c r="V287" s="429" t="e">
        <f>U287/AJ287</f>
        <v>#VALUE!</v>
      </c>
      <c r="W287" s="430" t="str">
        <f>IF(_jhy_month_day!A277="","",_jhy_month_day!A277)</f>
        <v/>
      </c>
      <c r="X287" s="431" t="str">
        <f>IF(_jhy_month_day!B277="","",_jhy_month_day!B277/100)</f>
        <v/>
      </c>
      <c r="Y287" s="431" t="str">
        <f>IF(_jhy_month_day!C277="","",_jhy_month_day!C277/100)</f>
        <v/>
      </c>
      <c r="Z287" s="432">
        <f>Z283+1</f>
        <v>69</v>
      </c>
      <c r="AA287" s="433" t="str">
        <f>IF(_tag_month_day!G277="","",_tag_month_day!G277/100)</f>
        <v/>
      </c>
      <c r="AB287" s="433" t="str">
        <f>IF(_tag_month_day!H277="","",_tag_month_day!H277/100)</f>
        <v/>
      </c>
      <c r="AC287" s="434">
        <f>IF(X287="",AC286,BK287*($AV286*X287+$AW286*FD286+$AX286*FI286+$AY286*FN286+$AZ286*FS286+$BA286*FX286+$BG286*GE286)/(AV286*Y287+AX286*FK286+AW286*FF286+AY286*FP286+AZ286*FU286+BA286*FZ286+BG286*GG286+BB286*GK286+BC286*GN286+BD286*GP286))</f>
        <v>1.59963432013121</v>
      </c>
      <c r="AD287" s="435" t="str">
        <f>IF(AC287=AC286,"",AC287-AC286)</f>
        <v/>
      </c>
      <c r="AE287" s="436" t="str">
        <f>IF(1-AF287=0,"",(1-AF287))</f>
        <v/>
      </c>
      <c r="AF287" s="437">
        <v>1</v>
      </c>
      <c r="AG287" s="10" t="str">
        <f>AG286</f>
        <v>8B4</v>
      </c>
      <c r="AH287" s="438" t="str">
        <f>AH286</f>
        <v/>
      </c>
      <c r="AI287" s="424" t="e">
        <f>IF(ROUND(AJ287-AJ286,1)=0,"",AJ287-AJ286)</f>
        <v>#VALUE!</v>
      </c>
      <c r="AJ287" s="10" t="str">
        <f>IF(_tag_month_day!I277="","",_tag_month_day!I277)</f>
        <v/>
      </c>
      <c r="AK287" s="440"/>
      <c r="AL287" s="440"/>
      <c r="AM287" s="440"/>
      <c r="AN287" s="441">
        <f>AN286</f>
        <v>2</v>
      </c>
      <c r="AO287" s="441">
        <f>AO286</f>
        <v>8</v>
      </c>
      <c r="AP287" s="442" t="e">
        <f>(IF(AN287=0,AS286,AS286*(1+AO287/AN287)/(AR287+AO287/AN287)))+AT287</f>
        <v>#VALUE!</v>
      </c>
      <c r="AQ287" s="443" t="str">
        <f>IF(_tag_month_day!J277="","",_tag_month_day!J277/100)</f>
        <v/>
      </c>
      <c r="AR287" s="444">
        <f>AR286</f>
        <v>1.3</v>
      </c>
      <c r="AS287" s="445" t="e">
        <f>AQ287*(AN287*AR287+AO287)/(AN287+AO287)</f>
        <v>#VALUE!</v>
      </c>
      <c r="AT287" s="445" t="e">
        <f>(SUM(BE287:BF287)-SUM(BE286:BF286))*0.05</f>
        <v>#VALUE!</v>
      </c>
      <c r="AU287" s="446" t="str">
        <f>IF(_tag_month_day!CC277="","",IF(_tag_month_day!CC277&gt;0,_tag_month_day!CD277,_tag_month_day!CE277))</f>
        <v/>
      </c>
      <c r="AV287" s="447" t="str">
        <f>IF(_tag_month_day!L277="","",_tag_month_day!L277/100)</f>
        <v/>
      </c>
      <c r="AW287" s="431">
        <f>AW286</f>
        <v>0</v>
      </c>
      <c r="AX287" s="431">
        <f>AX286</f>
        <v>0</v>
      </c>
      <c r="AY287" s="431" t="str">
        <f>IF(_tag_month_day!M277="","",_tag_month_day!M277/100)</f>
        <v/>
      </c>
      <c r="AZ287" s="431" t="str">
        <f>IF(_tag_month_day!N277="","",_tag_month_day!N277/100)</f>
        <v/>
      </c>
      <c r="BA287" s="431" t="str">
        <f>IF(_tag_month_day!O277="","",_tag_month_day!O277/100)</f>
        <v/>
      </c>
      <c r="BB287" s="448" t="str">
        <f>IF(_tag_month_day!P277="","",_tag_month_day!P277/100)</f>
        <v/>
      </c>
      <c r="BC287" s="448">
        <f>BC286</f>
        <v>0</v>
      </c>
      <c r="BD287" s="448" t="str">
        <f>IF(_tag_month_day!Q277="","",_tag_month_day!Q277/100)</f>
        <v/>
      </c>
      <c r="BE287" s="449" t="str">
        <f>IF(_tag_month_day!R277="","",_tag_month_day!R277/100)</f>
        <v/>
      </c>
      <c r="BF287" s="388" t="e">
        <f>(AU287*(100+BE287*100))/(AJ287-AU287)/100</f>
        <v>#VALUE!</v>
      </c>
      <c r="BG287" s="450" t="e">
        <f>BE287+BF287</f>
        <v>#VALUE!</v>
      </c>
      <c r="BH287" s="451" t="e">
        <f>SUM(AV287:BF287)</f>
        <v>#VALUE!</v>
      </c>
      <c r="BI287" s="452" t="e">
        <f>IF(CX287=0,BI286,(DK287*查询!$R$5+DL287*查询!$Q$5+DM287*查询!$N$5+DN287*查询!$O$5+DO287*查询!$P$5)*AF287/CX287)</f>
        <v>#VALUE!</v>
      </c>
      <c r="BJ287" s="452" t="e">
        <f>IF(CX287=0,BJ286,(DP287*查询!$S$5+DQ287*查询!$T$5+DR287*查询!$U$5)*AF287/CX287)</f>
        <v>#VALUE!</v>
      </c>
      <c r="BK287" s="452">
        <f>BK286</f>
        <v>1</v>
      </c>
      <c r="BL287" s="453" t="e">
        <f>SUMPRODUCT((AV287:BA287)*(GS287:GX287))/((GS287:GX287)+SUM(BB287:BD287)*GY287+BG287*GZ287)</f>
        <v>#VALUE!</v>
      </c>
      <c r="BM287" s="453" t="e">
        <f>BK287*($AV287*FB287+$AW287*FD287+$AX287*FI287+$AY287*FN287+$AZ287*FS287+$BA287*FX287+$BG287*GE287)/(AV287*EY287+AX287*FK287+AW287*FF287+AY287*FP287+AZ287*FU287+BA287*FZ287+BG287*GG287+BB287*GK287+BC287*GN287+BD287*GP287)</f>
        <v>#VALUE!</v>
      </c>
      <c r="BN287" s="453" t="e">
        <f>($AV287*FC287+$AX287*FJ287+$AW287*FE287+$AY287*FO287+$AZ287*FT287+$BA287*FY287+$BG287*GF287)/($AV287*FA287+BG287*GH287+BB287*GL287+BC287*GO287+BD287*GQ287+BA287*GA287)</f>
        <v>#VALUE!</v>
      </c>
      <c r="BO287" s="454" t="e">
        <f>SUMPRODUCT(AV287:BA287*GS287:GX287)/(GS287:GX287+(BB287+BC287+BD287)*GY287+BG287)</f>
        <v>#VALUE!</v>
      </c>
      <c r="BP287" s="454" t="e">
        <f>SUMPRODUCT(AV287:BA287*GS287:GX287)/(GS287:GX287+(BB287+BC287+BD287)*GY287+BG287)</f>
        <v>#VALUE!</v>
      </c>
      <c r="BQ287" s="454" t="e">
        <f>SUMPRODUCT(AV287:BA287*GS287:GX287)/(GS287:GX287+(BB287+BC287+BD287)*GY287+BG287)</f>
        <v>#VALUE!</v>
      </c>
      <c r="BR287" s="453" t="str">
        <f>IF(_tag_month_day!T277="","",_tag_month_day!T277)</f>
        <v/>
      </c>
      <c r="BS287" s="453" t="str">
        <f>IF(_tag_month_day!U277="","",_tag_month_day!U277)</f>
        <v/>
      </c>
      <c r="BT287" s="455" t="str">
        <f>IF(CK287="","",IF((CK287&gt;=BV287-0.12)*(CK287&lt;=BV287+0.12),"合格","不合格"))</f>
        <v/>
      </c>
      <c r="BU287" s="456" t="str">
        <f>IF(_tag_month_day!V277="","",_tag_month_day!V277)</f>
        <v/>
      </c>
      <c r="BV287" s="457" t="str">
        <f>IF(_tag_month_day!W277="","",_tag_month_day!W277)</f>
        <v/>
      </c>
      <c r="BW287" s="458" t="str">
        <f>IF(_tag_month_day!X277="","",_tag_month_day!X277)</f>
        <v/>
      </c>
      <c r="BX287" s="458" t="str">
        <f>IF(_tag_month_day!Y277="","",_tag_month_day!Y277)</f>
        <v/>
      </c>
      <c r="BY287" s="459">
        <f ca="1">L287</f>
        <v>43597.583333332666</v>
      </c>
      <c r="BZ287" s="460" t="s">
        <v>429</v>
      </c>
      <c r="CA287" s="461">
        <v>0.57291666666666696</v>
      </c>
      <c r="CB287" s="424" t="str">
        <f>IF(_tag_month_day!Z277="","",_tag_month_day!Z277)</f>
        <v/>
      </c>
      <c r="CC287" s="424" t="str">
        <f>IF(_tag_month_day!AA277="","",_tag_month_day!AA277)</f>
        <v/>
      </c>
      <c r="CD287" s="424" t="str">
        <f>IF(_tag_month_day!AB277="","",_tag_month_day!AB277)</f>
        <v/>
      </c>
      <c r="CE287" s="424" t="str">
        <f>IF(_tag_month_day!AC277="","",_tag_month_day!AC277)</f>
        <v/>
      </c>
      <c r="CF287" s="424" t="str">
        <f>IF(_tag_month_day!AD277="","",_tag_month_day!AD277)</f>
        <v/>
      </c>
      <c r="CG287" s="424" t="str">
        <f>IF(_tag_month_day!AE277="","",_tag_month_day!AE277)</f>
        <v/>
      </c>
      <c r="CH287" s="424" t="str">
        <f>IF(_tag_month_day!AF277="","",_tag_month_day!AF277)</f>
        <v/>
      </c>
      <c r="CI287" s="424" t="str">
        <f>IF(_tag_month_day!AG277="","",_tag_month_day!AG277)</f>
        <v/>
      </c>
      <c r="CJ287" s="424" t="str">
        <f>IF(_tag_month_day!AH277="","",_tag_month_day!AH277)</f>
        <v/>
      </c>
      <c r="CK287" s="424" t="str">
        <f>IF(_tag_month_day!AI277="","",_tag_month_day!AI277)</f>
        <v/>
      </c>
      <c r="CL287" s="4" t="str">
        <f>IF(_tag_month_day!AJ277="","",_tag_month_day!AJ277)</f>
        <v/>
      </c>
      <c r="CM287" s="4" t="str">
        <f>IF(_tag_month_day!AK277="","",_tag_month_day!AK277)</f>
        <v/>
      </c>
      <c r="CN287" s="4" t="str">
        <f>IF(_tag_month_day!AL277="","",_tag_month_day!AL277)</f>
        <v/>
      </c>
      <c r="CO287" s="4" t="str">
        <f>IF(_tag_month_day!AM277="","",_tag_month_day!AM277)</f>
        <v/>
      </c>
      <c r="CP287" s="4" t="str">
        <f>IF(_tag_month_day!AN277="","",_tag_month_day!AN277)</f>
        <v/>
      </c>
      <c r="CQ287" s="4" t="str">
        <f>IF(_tag_month_day!AO277="","",_tag_month_day!AO277)</f>
        <v/>
      </c>
      <c r="CR287" s="462" t="str">
        <f>IF(_tag_month_day!AP277="","",_tag_month_day!AP277)</f>
        <v/>
      </c>
      <c r="CS287" s="463" t="str">
        <f>IF(_tag_month_day!AQ277="","",_tag_month_day!AQ277)</f>
        <v/>
      </c>
      <c r="CT287" s="4" t="str">
        <f>IF(_tag_month_day!AR277="","",_tag_month_day!AR277)</f>
        <v/>
      </c>
      <c r="CU287" s="464" t="e">
        <f>DU287/AJ287</f>
        <v>#VALUE!</v>
      </c>
      <c r="CV287" s="451" t="e">
        <f>BG287/BH287</f>
        <v>#VALUE!</v>
      </c>
      <c r="CW287" s="465" t="e">
        <f>AJ287*(1-CV287)*CU287*AF287</f>
        <v>#VALUE!</v>
      </c>
      <c r="CX287" s="465" t="e">
        <f>CW287*94%</f>
        <v>#VALUE!</v>
      </c>
      <c r="CY287" s="466" t="e">
        <f>IF(CX287=0,0,DS287/(DS287+CX287))</f>
        <v>#VALUE!</v>
      </c>
      <c r="CZ287" s="465" t="e">
        <f>$AJ287*EF287</f>
        <v>#VALUE!</v>
      </c>
      <c r="DA287" s="465" t="e">
        <f>$AJ287*EG287</f>
        <v>#VALUE!</v>
      </c>
      <c r="DB287" s="465" t="e">
        <f>$AJ287*EH287</f>
        <v>#VALUE!</v>
      </c>
      <c r="DC287" s="465" t="e">
        <f>$AJ287*EI287</f>
        <v>#VALUE!</v>
      </c>
      <c r="DD287" s="465" t="e">
        <f>$AJ287*EJ287</f>
        <v>#VALUE!</v>
      </c>
      <c r="DE287" s="465" t="e">
        <f>$AJ287*EK287</f>
        <v>#VALUE!</v>
      </c>
      <c r="DF287" s="465" t="e">
        <f>$AJ287*EL287</f>
        <v>#VALUE!</v>
      </c>
      <c r="DG287" s="465" t="e">
        <f>$AJ287*EM287</f>
        <v>#VALUE!</v>
      </c>
      <c r="DH287" s="465" t="e">
        <f>$AJ287*EN287</f>
        <v>#VALUE!</v>
      </c>
      <c r="DI287" s="465" t="e">
        <f>$AJ287*EO287</f>
        <v>#VALUE!</v>
      </c>
      <c r="DJ287" s="465" t="e">
        <f>CZ287*(1-EP287)</f>
        <v>#VALUE!</v>
      </c>
      <c r="DK287" s="465" t="e">
        <f>DA287*(1-ER287)</f>
        <v>#VALUE!</v>
      </c>
      <c r="DL287" s="465" t="e">
        <f>DB287*(1-EQ287)</f>
        <v>#VALUE!</v>
      </c>
      <c r="DM287" s="465" t="e">
        <f>DC287*(1-ES287)</f>
        <v>#VALUE!</v>
      </c>
      <c r="DN287" s="465" t="e">
        <f>DD287*(1-ET287)</f>
        <v>#VALUE!</v>
      </c>
      <c r="DO287" s="465" t="e">
        <f>DE287</f>
        <v>#VALUE!</v>
      </c>
      <c r="DP287" s="465" t="e">
        <f>DF287*(1-EU287)</f>
        <v>#VALUE!</v>
      </c>
      <c r="DQ287" s="465" t="e">
        <f>DG287*(1-EV287)</f>
        <v>#VALUE!</v>
      </c>
      <c r="DR287" s="465" t="e">
        <f>DH287*(1-EW287)</f>
        <v>#VALUE!</v>
      </c>
      <c r="DS287" s="465" t="e">
        <f>DI287</f>
        <v>#VALUE!</v>
      </c>
      <c r="DT287" s="465" t="e">
        <f>SUM(DJ287:DS287)</f>
        <v>#VALUE!</v>
      </c>
      <c r="DU287" s="465" t="e">
        <f>(GS287:GX287)+(DP287+DQ287+DR287)*GY287+DS287</f>
        <v>#VALUE!</v>
      </c>
      <c r="DV287" s="451" t="e">
        <f>AV287/$BH287/(1-EP287)</f>
        <v>#VALUE!</v>
      </c>
      <c r="DW287" s="451" t="e">
        <f>AW287/$BH287/(1-ER287)</f>
        <v>#VALUE!</v>
      </c>
      <c r="DX287" s="451" t="e">
        <f>AX287/$BH287/(1-EQ287)</f>
        <v>#VALUE!</v>
      </c>
      <c r="DY287" s="451" t="e">
        <f>AY287/$BH287/(1-ES287)</f>
        <v>#VALUE!</v>
      </c>
      <c r="DZ287" s="451" t="e">
        <f>AZ287/$BH287/(1-ET287)</f>
        <v>#VALUE!</v>
      </c>
      <c r="EA287" s="451" t="e">
        <f>BA287/$BH287/(1-AX287)</f>
        <v>#VALUE!</v>
      </c>
      <c r="EB287" s="451" t="e">
        <f>BB287/$BH287/(1-EU287)</f>
        <v>#VALUE!</v>
      </c>
      <c r="EC287" s="451" t="e">
        <f>BC287/$BH287/(1-EV287)</f>
        <v>#VALUE!</v>
      </c>
      <c r="ED287" s="451" t="e">
        <f>BD287/$BH287/(1-EW287)</f>
        <v>#VALUE!</v>
      </c>
      <c r="EE287" s="451" t="e">
        <f>BG287/BH287</f>
        <v>#VALUE!</v>
      </c>
      <c r="EF287" s="451" t="e">
        <f>DV287/SUM($DV287:$EE287)</f>
        <v>#VALUE!</v>
      </c>
      <c r="EG287" s="451" t="e">
        <f>DW287/SUM($DV287:$EE287)</f>
        <v>#VALUE!</v>
      </c>
      <c r="EH287" s="451" t="e">
        <f>DX287/SUM($DV287:$EE287)</f>
        <v>#VALUE!</v>
      </c>
      <c r="EI287" s="451" t="e">
        <f>DY287/SUM($DV287:$EE287)</f>
        <v>#VALUE!</v>
      </c>
      <c r="EJ287" s="451" t="e">
        <f>DZ287/SUM($DV287:$EE287)</f>
        <v>#VALUE!</v>
      </c>
      <c r="EK287" s="451" t="e">
        <f>EA287/SUM($DV287:$EE287)</f>
        <v>#VALUE!</v>
      </c>
      <c r="EL287" s="451" t="e">
        <f>EB287/SUM($DV287:$EE287)</f>
        <v>#VALUE!</v>
      </c>
      <c r="EM287" s="451" t="e">
        <f>EC287/SUM($DV287:$EE287)</f>
        <v>#VALUE!</v>
      </c>
      <c r="EN287" s="451" t="e">
        <f>ED287/SUM($DV287:$EE287)</f>
        <v>#VALUE!</v>
      </c>
      <c r="EO287" s="451" t="e">
        <f>EE287/SUM($DV287:$EE287)</f>
        <v>#VALUE!</v>
      </c>
      <c r="EP287" s="450">
        <f>EP286</f>
        <v>0.080000000000000002</v>
      </c>
      <c r="EQ287" s="450">
        <f>EQ286</f>
        <v>0.014999999999999999</v>
      </c>
      <c r="ER287" s="450">
        <f>ER286</f>
        <v>0.014999999999999999</v>
      </c>
      <c r="ES287" s="450">
        <f>ES286</f>
        <v>0.014999999999999999</v>
      </c>
      <c r="ET287" s="450">
        <f>ET286</f>
        <v>0.014999999999999999</v>
      </c>
      <c r="EU287" s="450">
        <f>EU286</f>
        <v>0.089999999999999997</v>
      </c>
      <c r="EV287" s="450">
        <f>EV286</f>
        <v>0.089999999999999997</v>
      </c>
      <c r="EW287" s="450">
        <f>EW286</f>
        <v>0.089999999999999997</v>
      </c>
      <c r="EX287" s="431" t="str">
        <f>IF(_tag_month_day!AS277="","",_tag_month_day!AS277/100)</f>
        <v/>
      </c>
      <c r="EY287" s="431" t="str">
        <f>IF(_tag_month_day!AT277="","",_tag_month_day!AT277/100)</f>
        <v/>
      </c>
      <c r="EZ287" s="431" t="str">
        <f>IF(_tag_month_day!AU277="","",_tag_month_day!AU277/100)</f>
        <v/>
      </c>
      <c r="FA287" s="431" t="str">
        <f>IF(_tag_month_day!AV277="","",_tag_month_day!AV277/100)</f>
        <v/>
      </c>
      <c r="FB287" s="431" t="str">
        <f>IF(_tag_month_day!AW277="","",_tag_month_day!AW277/100)</f>
        <v/>
      </c>
      <c r="FC287" s="431" t="str">
        <f>IF(_tag_month_day!AX277="","",_tag_month_day!AX277/100)</f>
        <v/>
      </c>
      <c r="FD287" s="449" t="str">
        <f>IF(_tag_month_day!AY277="","",_tag_month_day!AY277/100)</f>
        <v/>
      </c>
      <c r="FE287" s="449" t="str">
        <f>IF(_tag_month_day!AZ277="","",_tag_month_day!AZ277/100)</f>
        <v/>
      </c>
      <c r="FF287" s="449" t="str">
        <f>IF(_tag_month_day!BA277="","",_tag_month_day!BA277/100)</f>
        <v/>
      </c>
      <c r="FG287" s="449" t="str">
        <f>IF(_tag_month_day!BB277="","",_tag_month_day!BB277/100)</f>
        <v/>
      </c>
      <c r="FH287" s="467" t="str">
        <f>IF(_tag_month_day!BC277="","",_tag_month_day!BC277/100)</f>
        <v/>
      </c>
      <c r="FI287" s="449">
        <f>FI286</f>
        <v>0.40999999999999998</v>
      </c>
      <c r="FJ287" s="449">
        <f>FJ286</f>
        <v>0.11</v>
      </c>
      <c r="FK287" s="449">
        <f>FK286</f>
        <v>0.014999999999999999</v>
      </c>
      <c r="FL287" s="449">
        <f>FL286</f>
        <v>0</v>
      </c>
      <c r="FM287" s="467">
        <f>FM286</f>
        <v>0.0001</v>
      </c>
      <c r="FN287" s="449">
        <f>FN286</f>
        <v>0.32000000000000001</v>
      </c>
      <c r="FO287" s="449">
        <f>FO286</f>
        <v>0.20000000000000001</v>
      </c>
      <c r="FP287" s="449">
        <f>FP286</f>
        <v>0.01</v>
      </c>
      <c r="FQ287" s="449">
        <f>FQ286</f>
        <v>0</v>
      </c>
      <c r="FR287" s="467">
        <f>FR286</f>
        <v>0.0001</v>
      </c>
      <c r="FS287" s="449" t="str">
        <f>IF(_tag_month_day!BD277="","",_tag_month_day!BD277/100)</f>
        <v/>
      </c>
      <c r="FT287" s="449" t="str">
        <f>IF(_tag_month_day!BE277="","",_tag_month_day!BE277/100)</f>
        <v/>
      </c>
      <c r="FU287" s="449" t="str">
        <f>IF(_tag_month_day!BF277="","",_tag_month_day!BF277/100)</f>
        <v/>
      </c>
      <c r="FV287" s="449" t="str">
        <f>IF(_tag_month_day!BG277="","",_tag_month_day!BG277/100)</f>
        <v/>
      </c>
      <c r="FW287" s="467" t="str">
        <f>IF(_tag_month_day!BH277="","",_tag_month_day!BH277/100)</f>
        <v/>
      </c>
      <c r="FX287" s="449" t="str">
        <f>IF(_tag_month_day!BI277="","",_tag_month_day!BI277/100)</f>
        <v/>
      </c>
      <c r="FY287" s="449" t="str">
        <f>IF(_tag_month_day!BJ277="","",_tag_month_day!BJ277/100)</f>
        <v/>
      </c>
      <c r="FZ287" s="468" t="str">
        <f>IF(_tag_month_day!BK277="","",_tag_month_day!BK277/100)</f>
        <v/>
      </c>
      <c r="GA287" s="449" t="str">
        <f>IF(_tag_month_day!BL277="","",_tag_month_day!BL277/100)</f>
        <v/>
      </c>
      <c r="GB287" s="467" t="str">
        <f>IF(_tag_month_day!BM277="","",_tag_month_day!BM277/100)</f>
        <v/>
      </c>
      <c r="GC287" s="431" t="str">
        <f>IF(_tag_month_day!BN277="","",_tag_month_day!BN277/100)</f>
        <v/>
      </c>
      <c r="GD287" s="431" t="str">
        <f>IF(_tag_month_day!BO277="","",_tag_month_day!BO277/100)</f>
        <v/>
      </c>
      <c r="GE287" s="431" t="str">
        <f>IF(_tag_month_day!BP277="","",_tag_month_day!BP277/100)</f>
        <v/>
      </c>
      <c r="GF287" s="431" t="str">
        <f>IF(_tag_month_day!BQ277="","",_tag_month_day!BQ277/100)</f>
        <v/>
      </c>
      <c r="GG287" s="431" t="str">
        <f>IF(_tag_month_day!BR277="","",_tag_month_day!BR277/100)</f>
        <v/>
      </c>
      <c r="GH287" s="431" t="str">
        <f>IF(_tag_month_day!BS277="","",_tag_month_day!BS277/100)</f>
        <v/>
      </c>
      <c r="GI287" s="467" t="str">
        <f>IF(_tag_month_day!BT277="","",_tag_month_day!BT277/100)</f>
        <v/>
      </c>
      <c r="GJ287" s="469" t="str">
        <f>IF(_tag_month_day!BU277="","",_tag_month_day!BU277/100)</f>
        <v/>
      </c>
      <c r="GK287" s="470">
        <f>GK286</f>
        <v>0.070000000000000007</v>
      </c>
      <c r="GL287" s="470">
        <f>GL286</f>
        <v>0.029999999999999999</v>
      </c>
      <c r="GM287" s="471" t="str">
        <f>IF(_tag_month_day!BX277="","",_tag_month_day!BX277/100)</f>
        <v/>
      </c>
      <c r="GN287" s="470">
        <f>GN286</f>
        <v>0.070000000000000007</v>
      </c>
      <c r="GO287" s="470">
        <f>GO286</f>
        <v>0.029999999999999999</v>
      </c>
      <c r="GP287" s="470">
        <f>GP286</f>
        <v>0.089999999999999997</v>
      </c>
      <c r="GQ287" s="470">
        <f>GQ286</f>
        <v>0.029999999999999999</v>
      </c>
      <c r="GR287" s="471" t="str">
        <f>IF(_tag_month_day!CA277="","",_tag_month_day!CA277/100)</f>
        <v/>
      </c>
      <c r="GS287" s="472">
        <f>GS286</f>
        <v>0.95299999999999996</v>
      </c>
      <c r="GT287" s="472">
        <f>GT286</f>
        <v>0.55000000000000004</v>
      </c>
      <c r="GU287" s="472">
        <f>GU286</f>
        <v>0.55000000000000004</v>
      </c>
      <c r="GV287" s="472">
        <f>GV286</f>
        <v>0.55000000000000004</v>
      </c>
      <c r="GW287" s="472">
        <f>GW286</f>
        <v>0.5</v>
      </c>
      <c r="GX287" s="472">
        <f>GX286</f>
        <v>0.93500000000000005</v>
      </c>
      <c r="GY287" s="472">
        <f>GY286</f>
        <v>0.14999999999999999</v>
      </c>
      <c r="GZ287" s="472">
        <f>GZ286</f>
        <v>1</v>
      </c>
      <c r="HA287" s="474">
        <f>HA286</f>
        <v>0.047</v>
      </c>
      <c r="HB287" s="474">
        <f>HB286</f>
        <v>0.45000000000000001</v>
      </c>
      <c r="HC287" s="474">
        <f>HC286</f>
        <v>0.45000000000000001</v>
      </c>
      <c r="HD287" s="474">
        <f>HD286</f>
        <v>0.45000000000000001</v>
      </c>
      <c r="HE287" s="474">
        <f>HE286</f>
        <v>0.5</v>
      </c>
      <c r="HF287" s="474">
        <f>HF286</f>
        <v>0.065000000000000002</v>
      </c>
      <c r="HG287" s="474">
        <f>HG286</f>
        <v>0.84999999999999998</v>
      </c>
      <c r="HH287" s="474">
        <f>HH286</f>
        <v>0</v>
      </c>
      <c r="HI287" s="10" t="e">
        <f>IF(BZ287&lt;&gt;"",CK287-BV287,0)</f>
        <v>#VALUE!</v>
      </c>
      <c r="HJ287" s="10" t="e">
        <f>IF(AJ287&gt;0,AH287-AJ287,0)</f>
        <v>#VALUE!</v>
      </c>
      <c r="HK287" s="466">
        <f>HK286</f>
        <v>0.84999999999999998</v>
      </c>
      <c r="HL287" s="424">
        <f>HL286</f>
        <v>550000</v>
      </c>
      <c r="HM287" s="424">
        <f>HM286</f>
        <v>480000</v>
      </c>
      <c r="HN287" s="465" t="e">
        <f>(DJ287*EZ287+DK287*FH287+DL287*FM287+DM287*FR287+DN287*FW287+DO287*GB287+DS287*GI287+DP287*GM287+DR287*GR287)*1000*2</f>
        <v>#VALUE!</v>
      </c>
      <c r="HO287" s="465" t="e">
        <f>HN287*HK287*$HO$2/HL287*1000000</f>
        <v>#VALUE!</v>
      </c>
      <c r="HP287" s="465" t="e">
        <f>HN287*HK287*$HP$2/HM287*1000000</f>
        <v>#VALUE!</v>
      </c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</row>
    <row customFormat="1" r="288" s="0">
      <c r="A288" s="420">
        <v>277</v>
      </c>
      <c r="B288" s="421">
        <f ca="1">IF(D288=D287,B287,IF(D288="夜班",B287+1,B287))</f>
        <v>43597</v>
      </c>
      <c r="C288" s="422">
        <f>C287</f>
        <v>0.041666666666666699</v>
      </c>
      <c r="D288" s="10" t="str">
        <f ca="1">IF(HOUR(G288)&lt;8,"夜班",IF(HOUR(G288)&lt;16,"白班",IF(HOUR(G288)&lt;24,"中班",0)))</f>
        <v>白班</v>
      </c>
      <c r="E288" s="10" t="e">
        <f ca="1">IF(F288=1,"甲",IF(F288=2,"乙",IF(F288=3,"丙",IF(F288=4,"丁",""))))</f>
        <v>#REF!</v>
      </c>
      <c r="F288" s="10" t="e">
        <f ca="1">SUMPRODUCT((成本日报!$A$3:$A$95=计划!B288)*(成本日报!$B$3:$B$95=计划!$D288),成本日报!$C$3:$C$95)</f>
        <v>#REF!</v>
      </c>
      <c r="G288" s="423">
        <f ca="1">G287+C287</f>
        <v>43597.499999999331</v>
      </c>
      <c r="H288" s="423">
        <f ca="1">$G288+$C288/60*10+$C288*0</f>
        <v>43597.506944443776</v>
      </c>
      <c r="I288" s="423">
        <f ca="1">$G288+$C288/60*18+$C288*0</f>
        <v>43597.512499999328</v>
      </c>
      <c r="J288" s="423">
        <f ca="1">$G288+$C288/60*0+$C288*1</f>
        <v>43597.541666665995</v>
      </c>
      <c r="K288" s="423">
        <f ca="1">$G288+$C288/60*30+$C288*2</f>
        <v>43597.604166666002</v>
      </c>
      <c r="L288" s="423">
        <f ca="1">$G288+$C288/60*0+$C288*3</f>
        <v>43597.624999999331</v>
      </c>
      <c r="M288" s="424" t="str">
        <f>IF(_tag_month_day!A278="","",_tag_month_day!A278)</f>
        <v/>
      </c>
      <c r="N288" s="424" t="str">
        <f>IF(_tag_month_day!B278="","",_tag_month_day!B278)</f>
        <v/>
      </c>
      <c r="O288" s="425" t="e">
        <f>IF(M288+N288=0,"",M288+N288)</f>
        <v>#VALUE!</v>
      </c>
      <c r="P288" s="424" t="str">
        <f>IF(_tag_month_day!C278="","",_tag_month_day!C278)</f>
        <v/>
      </c>
      <c r="Q288" s="424" t="str">
        <f>IF(_tag_month_day!D278="","",_tag_month_day!D278)</f>
        <v/>
      </c>
      <c r="R288" s="426" t="str">
        <f>IF(_tag_month_day!CB278="","",_tag_month_day!CB278/100)</f>
        <v/>
      </c>
      <c r="S288" s="427" t="str">
        <f>IF(_tag_month_day!E278="","",_tag_month_day!E278)</f>
        <v/>
      </c>
      <c r="T288" s="427" t="str">
        <f>IF(_tag_month_day!F278="","",_tag_month_day!F278)</f>
        <v/>
      </c>
      <c r="U288" s="428" t="e">
        <f>S288+T288</f>
        <v>#VALUE!</v>
      </c>
      <c r="V288" s="429" t="e">
        <f>U288/AJ288</f>
        <v>#VALUE!</v>
      </c>
      <c r="W288" s="430" t="str">
        <f>IF(_jhy_month_day!A278="","",_jhy_month_day!A278)</f>
        <v/>
      </c>
      <c r="X288" s="431" t="str">
        <f>IF(_jhy_month_day!B278="","",_jhy_month_day!B278/100)</f>
        <v/>
      </c>
      <c r="Y288" s="431" t="str">
        <f>IF(_jhy_month_day!C278="","",_jhy_month_day!C278/100)</f>
        <v/>
      </c>
      <c r="Z288" s="432">
        <f>Z284+1</f>
        <v>70</v>
      </c>
      <c r="AA288" s="433" t="str">
        <f>IF(_tag_month_day!G278="","",_tag_month_day!G278/100)</f>
        <v/>
      </c>
      <c r="AB288" s="433" t="str">
        <f>IF(_tag_month_day!H278="","",_tag_month_day!H278/100)</f>
        <v/>
      </c>
      <c r="AC288" s="434">
        <f>IF(X288="",AC287,BK288*($AV287*X288+$AW287*FD287+$AX287*FI287+$AY287*FN287+$AZ287*FS287+$BA287*FX287+$BG287*GE287)/(AV287*Y288+AX287*FK287+AW287*FF287+AY287*FP287+AZ287*FU287+BA287*FZ287+BG287*GG287+BB287*GK287+BC287*GN287+BD287*GP287))</f>
        <v>1.59963432013121</v>
      </c>
      <c r="AD288" s="435" t="str">
        <f>IF(AC288=AC287,"",AC288-AC287)</f>
        <v/>
      </c>
      <c r="AE288" s="436" t="str">
        <f>IF(1-AF288=0,"",(1-AF288))</f>
        <v/>
      </c>
      <c r="AF288" s="437">
        <v>1</v>
      </c>
      <c r="AG288" s="10" t="str">
        <f>AG287</f>
        <v>8B4</v>
      </c>
      <c r="AH288" s="438" t="str">
        <f>AH287</f>
        <v/>
      </c>
      <c r="AI288" s="424" t="e">
        <f>IF(ROUND(AJ288-AJ287,1)=0,"",AJ288-AJ287)</f>
        <v>#VALUE!</v>
      </c>
      <c r="AJ288" s="10" t="str">
        <f>IF(_tag_month_day!I278="","",_tag_month_day!I278)</f>
        <v/>
      </c>
      <c r="AK288" s="440"/>
      <c r="AL288" s="440"/>
      <c r="AM288" s="440"/>
      <c r="AN288" s="441">
        <f>AN287</f>
        <v>2</v>
      </c>
      <c r="AO288" s="441">
        <f>AO287</f>
        <v>8</v>
      </c>
      <c r="AP288" s="442" t="e">
        <f>(IF(AN288=0,AS287,AS287*(1+AO288/AN288)/(AR288+AO288/AN288)))+AT288</f>
        <v>#VALUE!</v>
      </c>
      <c r="AQ288" s="443" t="str">
        <f>IF(_tag_month_day!J278="","",_tag_month_day!J278/100)</f>
        <v/>
      </c>
      <c r="AR288" s="444">
        <f>AR287</f>
        <v>1.3</v>
      </c>
      <c r="AS288" s="445" t="e">
        <f>AQ288*(AN288*AR288+AO288)/(AN288+AO288)</f>
        <v>#VALUE!</v>
      </c>
      <c r="AT288" s="445" t="e">
        <f>(SUM(BE288:BF288)-SUM(BE287:BF287))*0.05</f>
        <v>#VALUE!</v>
      </c>
      <c r="AU288" s="446" t="str">
        <f>IF(_tag_month_day!CC278="","",IF(_tag_month_day!CC278&gt;0,_tag_month_day!CD278,_tag_month_day!CE278))</f>
        <v/>
      </c>
      <c r="AV288" s="447" t="str">
        <f>IF(_tag_month_day!L278="","",_tag_month_day!L278/100)</f>
        <v/>
      </c>
      <c r="AW288" s="431">
        <f>AW287</f>
        <v>0</v>
      </c>
      <c r="AX288" s="431">
        <f>AX287</f>
        <v>0</v>
      </c>
      <c r="AY288" s="431" t="str">
        <f>IF(_tag_month_day!M278="","",_tag_month_day!M278/100)</f>
        <v/>
      </c>
      <c r="AZ288" s="431" t="str">
        <f>IF(_tag_month_day!N278="","",_tag_month_day!N278/100)</f>
        <v/>
      </c>
      <c r="BA288" s="431" t="str">
        <f>IF(_tag_month_day!O278="","",_tag_month_day!O278/100)</f>
        <v/>
      </c>
      <c r="BB288" s="448" t="str">
        <f>IF(_tag_month_day!P278="","",_tag_month_day!P278/100)</f>
        <v/>
      </c>
      <c r="BC288" s="448">
        <f>BC287</f>
        <v>0</v>
      </c>
      <c r="BD288" s="448" t="str">
        <f>IF(_tag_month_day!Q278="","",_tag_month_day!Q278/100)</f>
        <v/>
      </c>
      <c r="BE288" s="449" t="str">
        <f>IF(_tag_month_day!R278="","",_tag_month_day!R278/100)</f>
        <v/>
      </c>
      <c r="BF288" s="388" t="e">
        <f>(AU288*(100+BE288*100))/(AJ288-AU288)/100</f>
        <v>#VALUE!</v>
      </c>
      <c r="BG288" s="450" t="e">
        <f>BE288+BF288</f>
        <v>#VALUE!</v>
      </c>
      <c r="BH288" s="451" t="e">
        <f>SUM(AV288:BF288)</f>
        <v>#VALUE!</v>
      </c>
      <c r="BI288" s="452" t="e">
        <f>IF(CX288=0,BI287,(DK288*查询!$R$5+DL288*查询!$Q$5+DM288*查询!$N$5+DN288*查询!$O$5+DO288*查询!$P$5)*AF288/CX288)</f>
        <v>#VALUE!</v>
      </c>
      <c r="BJ288" s="452" t="e">
        <f>IF(CX288=0,BJ287,(DP288*查询!$S$5+DQ288*查询!$T$5+DR288*查询!$U$5)*AF288/CX288)</f>
        <v>#VALUE!</v>
      </c>
      <c r="BK288" s="452">
        <f>BK287</f>
        <v>1</v>
      </c>
      <c r="BL288" s="453" t="e">
        <f>SUMPRODUCT((AV288:BA288)*(GS288:GX288))/((GS288:GX288)+SUM(BB288:BD288)*GY288+BG288*GZ288)</f>
        <v>#VALUE!</v>
      </c>
      <c r="BM288" s="453" t="e">
        <f>BK288*($AV288*FB288+$AW288*FD288+$AX288*FI288+$AY288*FN288+$AZ288*FS288+$BA288*FX288+$BG288*GE288)/(AV288*EY288+AX288*FK288+AW288*FF288+AY288*FP288+AZ288*FU288+BA288*FZ288+BG288*GG288+BB288*GK288+BC288*GN288+BD288*GP288)</f>
        <v>#VALUE!</v>
      </c>
      <c r="BN288" s="453" t="e">
        <f>($AV288*FC288+$AX288*FJ288+$AW288*FE288+$AY288*FO288+$AZ288*FT288+$BA288*FY288+$BG288*GF288)/($AV288*FA288+BG288*GH288+BB288*GL288+BC288*GO288+BD288*GQ288+BA288*GA288)</f>
        <v>#VALUE!</v>
      </c>
      <c r="BO288" s="454" t="e">
        <f>SUMPRODUCT(AV288:BA288*GS288:GX288)/(GS288:GX288+(BB288+BC288+BD288)*GY288+BG288)</f>
        <v>#VALUE!</v>
      </c>
      <c r="BP288" s="454" t="e">
        <f>SUMPRODUCT(AV288:BA288*GS288:GX288)/(GS288:GX288+(BB288+BC288+BD288)*GY288+BG288)</f>
        <v>#VALUE!</v>
      </c>
      <c r="BQ288" s="454" t="e">
        <f>SUMPRODUCT(AV288:BA288*GS288:GX288)/(GS288:GX288+(BB288+BC288+BD288)*GY288+BG288)</f>
        <v>#VALUE!</v>
      </c>
      <c r="BR288" s="453" t="str">
        <f>IF(_tag_month_day!T278="","",_tag_month_day!T278)</f>
        <v/>
      </c>
      <c r="BS288" s="453" t="str">
        <f>IF(_tag_month_day!U278="","",_tag_month_day!U278)</f>
        <v/>
      </c>
      <c r="BT288" s="455" t="str">
        <f>IF(CK288="","",IF((CK288&gt;=BV288-0.12)*(CK288&lt;=BV288+0.12),"合格","不合格"))</f>
        <v/>
      </c>
      <c r="BU288" s="456" t="str">
        <f>IF(_tag_month_day!V278="","",_tag_month_day!V278)</f>
        <v/>
      </c>
      <c r="BV288" s="457" t="str">
        <f>IF(_tag_month_day!W278="","",_tag_month_day!W278)</f>
        <v/>
      </c>
      <c r="BW288" s="458" t="str">
        <f>IF(_tag_month_day!X278="","",_tag_month_day!X278)</f>
        <v/>
      </c>
      <c r="BX288" s="458" t="str">
        <f>IF(_tag_month_day!Y278="","",_tag_month_day!Y278)</f>
        <v/>
      </c>
      <c r="BY288" s="459">
        <f ca="1">L288</f>
        <v>43597.624999999331</v>
      </c>
      <c r="BZ288" s="460"/>
      <c r="CA288" s="461"/>
      <c r="CB288" s="424" t="str">
        <f>IF(_tag_month_day!Z278="","",_tag_month_day!Z278)</f>
        <v/>
      </c>
      <c r="CC288" s="424" t="str">
        <f>IF(_tag_month_day!AA278="","",_tag_month_day!AA278)</f>
        <v/>
      </c>
      <c r="CD288" s="424" t="str">
        <f>IF(_tag_month_day!AB278="","",_tag_month_day!AB278)</f>
        <v/>
      </c>
      <c r="CE288" s="424" t="str">
        <f>IF(_tag_month_day!AC278="","",_tag_month_day!AC278)</f>
        <v/>
      </c>
      <c r="CF288" s="424" t="str">
        <f>IF(_tag_month_day!AD278="","",_tag_month_day!AD278)</f>
        <v/>
      </c>
      <c r="CG288" s="424" t="str">
        <f>IF(_tag_month_day!AE278="","",_tag_month_day!AE278)</f>
        <v/>
      </c>
      <c r="CH288" s="424" t="str">
        <f>IF(_tag_month_day!AF278="","",_tag_month_day!AF278)</f>
        <v/>
      </c>
      <c r="CI288" s="424" t="str">
        <f>IF(_tag_month_day!AG278="","",_tag_month_day!AG278)</f>
        <v/>
      </c>
      <c r="CJ288" s="424" t="str">
        <f>IF(_tag_month_day!AH278="","",_tag_month_day!AH278)</f>
        <v/>
      </c>
      <c r="CK288" s="424" t="str">
        <f>IF(_tag_month_day!AI278="","",_tag_month_day!AI278)</f>
        <v/>
      </c>
      <c r="CL288" s="4" t="str">
        <f>IF(_tag_month_day!AJ278="","",_tag_month_day!AJ278)</f>
        <v/>
      </c>
      <c r="CM288" s="4" t="str">
        <f>IF(_tag_month_day!AK278="","",_tag_month_day!AK278)</f>
        <v/>
      </c>
      <c r="CN288" s="4" t="str">
        <f>IF(_tag_month_day!AL278="","",_tag_month_day!AL278)</f>
        <v/>
      </c>
      <c r="CO288" s="4" t="str">
        <f>IF(_tag_month_day!AM278="","",_tag_month_day!AM278)</f>
        <v/>
      </c>
      <c r="CP288" s="4" t="str">
        <f>IF(_tag_month_day!AN278="","",_tag_month_day!AN278)</f>
        <v/>
      </c>
      <c r="CQ288" s="4" t="str">
        <f>IF(_tag_month_day!AO278="","",_tag_month_day!AO278)</f>
        <v/>
      </c>
      <c r="CR288" s="462" t="str">
        <f>IF(_tag_month_day!AP278="","",_tag_month_day!AP278)</f>
        <v/>
      </c>
      <c r="CS288" s="463" t="str">
        <f>IF(_tag_month_day!AQ278="","",_tag_month_day!AQ278)</f>
        <v/>
      </c>
      <c r="CT288" s="4" t="str">
        <f>IF(_tag_month_day!AR278="","",_tag_month_day!AR278)</f>
        <v/>
      </c>
      <c r="CU288" s="464" t="e">
        <f>DU288/AJ288</f>
        <v>#VALUE!</v>
      </c>
      <c r="CV288" s="451" t="e">
        <f>BG288/BH288</f>
        <v>#VALUE!</v>
      </c>
      <c r="CW288" s="465" t="e">
        <f>AJ288*(1-CV288)*CU288*AF288</f>
        <v>#VALUE!</v>
      </c>
      <c r="CX288" s="465" t="e">
        <f>CW288*94%</f>
        <v>#VALUE!</v>
      </c>
      <c r="CY288" s="466" t="e">
        <f>IF(CX288=0,0,DS288/(DS288+CX288))</f>
        <v>#VALUE!</v>
      </c>
      <c r="CZ288" s="465" t="e">
        <f>$AJ288*EF288</f>
        <v>#VALUE!</v>
      </c>
      <c r="DA288" s="465" t="e">
        <f>$AJ288*EG288</f>
        <v>#VALUE!</v>
      </c>
      <c r="DB288" s="465" t="e">
        <f>$AJ288*EH288</f>
        <v>#VALUE!</v>
      </c>
      <c r="DC288" s="465" t="e">
        <f>$AJ288*EI288</f>
        <v>#VALUE!</v>
      </c>
      <c r="DD288" s="465" t="e">
        <f>$AJ288*EJ288</f>
        <v>#VALUE!</v>
      </c>
      <c r="DE288" s="465" t="e">
        <f>$AJ288*EK288</f>
        <v>#VALUE!</v>
      </c>
      <c r="DF288" s="465" t="e">
        <f>$AJ288*EL288</f>
        <v>#VALUE!</v>
      </c>
      <c r="DG288" s="465" t="e">
        <f>$AJ288*EM288</f>
        <v>#VALUE!</v>
      </c>
      <c r="DH288" s="465" t="e">
        <f>$AJ288*EN288</f>
        <v>#VALUE!</v>
      </c>
      <c r="DI288" s="465" t="e">
        <f>$AJ288*EO288</f>
        <v>#VALUE!</v>
      </c>
      <c r="DJ288" s="465" t="e">
        <f>CZ288*(1-EP288)</f>
        <v>#VALUE!</v>
      </c>
      <c r="DK288" s="465" t="e">
        <f>DA288*(1-ER288)</f>
        <v>#VALUE!</v>
      </c>
      <c r="DL288" s="465" t="e">
        <f>DB288*(1-EQ288)</f>
        <v>#VALUE!</v>
      </c>
      <c r="DM288" s="465" t="e">
        <f>DC288*(1-ES288)</f>
        <v>#VALUE!</v>
      </c>
      <c r="DN288" s="465" t="e">
        <f>DD288*(1-ET288)</f>
        <v>#VALUE!</v>
      </c>
      <c r="DO288" s="465" t="e">
        <f>DE288</f>
        <v>#VALUE!</v>
      </c>
      <c r="DP288" s="465" t="e">
        <f>DF288*(1-EU288)</f>
        <v>#VALUE!</v>
      </c>
      <c r="DQ288" s="465" t="e">
        <f>DG288*(1-EV288)</f>
        <v>#VALUE!</v>
      </c>
      <c r="DR288" s="465" t="e">
        <f>DH288*(1-EW288)</f>
        <v>#VALUE!</v>
      </c>
      <c r="DS288" s="465" t="e">
        <f>DI288</f>
        <v>#VALUE!</v>
      </c>
      <c r="DT288" s="465" t="e">
        <f>SUM(DJ288:DS288)</f>
        <v>#VALUE!</v>
      </c>
      <c r="DU288" s="465" t="e">
        <f>(GS288:GX288)+(DP288+DQ288+DR288)*GY288+DS288</f>
        <v>#VALUE!</v>
      </c>
      <c r="DV288" s="451" t="e">
        <f>AV288/$BH288/(1-EP288)</f>
        <v>#VALUE!</v>
      </c>
      <c r="DW288" s="451" t="e">
        <f>AW288/$BH288/(1-ER288)</f>
        <v>#VALUE!</v>
      </c>
      <c r="DX288" s="451" t="e">
        <f>AX288/$BH288/(1-EQ288)</f>
        <v>#VALUE!</v>
      </c>
      <c r="DY288" s="451" t="e">
        <f>AY288/$BH288/(1-ES288)</f>
        <v>#VALUE!</v>
      </c>
      <c r="DZ288" s="451" t="e">
        <f>AZ288/$BH288/(1-ET288)</f>
        <v>#VALUE!</v>
      </c>
      <c r="EA288" s="451" t="e">
        <f>BA288/$BH288/(1-AX288)</f>
        <v>#VALUE!</v>
      </c>
      <c r="EB288" s="451" t="e">
        <f>BB288/$BH288/(1-EU288)</f>
        <v>#VALUE!</v>
      </c>
      <c r="EC288" s="451" t="e">
        <f>BC288/$BH288/(1-EV288)</f>
        <v>#VALUE!</v>
      </c>
      <c r="ED288" s="451" t="e">
        <f>BD288/$BH288/(1-EW288)</f>
        <v>#VALUE!</v>
      </c>
      <c r="EE288" s="451" t="e">
        <f>BG288/BH288</f>
        <v>#VALUE!</v>
      </c>
      <c r="EF288" s="451" t="e">
        <f>DV288/SUM($DV288:$EE288)</f>
        <v>#VALUE!</v>
      </c>
      <c r="EG288" s="451" t="e">
        <f>DW288/SUM($DV288:$EE288)</f>
        <v>#VALUE!</v>
      </c>
      <c r="EH288" s="451" t="e">
        <f>DX288/SUM($DV288:$EE288)</f>
        <v>#VALUE!</v>
      </c>
      <c r="EI288" s="451" t="e">
        <f>DY288/SUM($DV288:$EE288)</f>
        <v>#VALUE!</v>
      </c>
      <c r="EJ288" s="451" t="e">
        <f>DZ288/SUM($DV288:$EE288)</f>
        <v>#VALUE!</v>
      </c>
      <c r="EK288" s="451" t="e">
        <f>EA288/SUM($DV288:$EE288)</f>
        <v>#VALUE!</v>
      </c>
      <c r="EL288" s="451" t="e">
        <f>EB288/SUM($DV288:$EE288)</f>
        <v>#VALUE!</v>
      </c>
      <c r="EM288" s="451" t="e">
        <f>EC288/SUM($DV288:$EE288)</f>
        <v>#VALUE!</v>
      </c>
      <c r="EN288" s="451" t="e">
        <f>ED288/SUM($DV288:$EE288)</f>
        <v>#VALUE!</v>
      </c>
      <c r="EO288" s="451" t="e">
        <f>EE288/SUM($DV288:$EE288)</f>
        <v>#VALUE!</v>
      </c>
      <c r="EP288" s="450">
        <f>EP287</f>
        <v>0.080000000000000002</v>
      </c>
      <c r="EQ288" s="450">
        <f>EQ287</f>
        <v>0.014999999999999999</v>
      </c>
      <c r="ER288" s="450">
        <f>ER287</f>
        <v>0.014999999999999999</v>
      </c>
      <c r="ES288" s="450">
        <f>ES287</f>
        <v>0.014999999999999999</v>
      </c>
      <c r="ET288" s="450">
        <f>ET287</f>
        <v>0.014999999999999999</v>
      </c>
      <c r="EU288" s="450">
        <f>EU287</f>
        <v>0.089999999999999997</v>
      </c>
      <c r="EV288" s="450">
        <f>EV287</f>
        <v>0.089999999999999997</v>
      </c>
      <c r="EW288" s="450">
        <f>EW287</f>
        <v>0.089999999999999997</v>
      </c>
      <c r="EX288" s="431" t="str">
        <f>IF(_tag_month_day!AS278="","",_tag_month_day!AS278/100)</f>
        <v/>
      </c>
      <c r="EY288" s="431" t="str">
        <f>IF(_tag_month_day!AT278="","",_tag_month_day!AT278/100)</f>
        <v/>
      </c>
      <c r="EZ288" s="431" t="str">
        <f>IF(_tag_month_day!AU278="","",_tag_month_day!AU278/100)</f>
        <v/>
      </c>
      <c r="FA288" s="431" t="str">
        <f>IF(_tag_month_day!AV278="","",_tag_month_day!AV278/100)</f>
        <v/>
      </c>
      <c r="FB288" s="431" t="str">
        <f>IF(_tag_month_day!AW278="","",_tag_month_day!AW278/100)</f>
        <v/>
      </c>
      <c r="FC288" s="431" t="str">
        <f>IF(_tag_month_day!AX278="","",_tag_month_day!AX278/100)</f>
        <v/>
      </c>
      <c r="FD288" s="449" t="str">
        <f>IF(_tag_month_day!AY278="","",_tag_month_day!AY278/100)</f>
        <v/>
      </c>
      <c r="FE288" s="449" t="str">
        <f>IF(_tag_month_day!AZ278="","",_tag_month_day!AZ278/100)</f>
        <v/>
      </c>
      <c r="FF288" s="449" t="str">
        <f>IF(_tag_month_day!BA278="","",_tag_month_day!BA278/100)</f>
        <v/>
      </c>
      <c r="FG288" s="449" t="str">
        <f>IF(_tag_month_day!BB278="","",_tag_month_day!BB278/100)</f>
        <v/>
      </c>
      <c r="FH288" s="467" t="str">
        <f>IF(_tag_month_day!BC278="","",_tag_month_day!BC278/100)</f>
        <v/>
      </c>
      <c r="FI288" s="449">
        <f>FI287</f>
        <v>0.40999999999999998</v>
      </c>
      <c r="FJ288" s="449">
        <f>FJ287</f>
        <v>0.11</v>
      </c>
      <c r="FK288" s="449">
        <f>FK287</f>
        <v>0.014999999999999999</v>
      </c>
      <c r="FL288" s="449">
        <f>FL287</f>
        <v>0</v>
      </c>
      <c r="FM288" s="467">
        <f>FM287</f>
        <v>0.0001</v>
      </c>
      <c r="FN288" s="449">
        <f>FN287</f>
        <v>0.32000000000000001</v>
      </c>
      <c r="FO288" s="449">
        <f>FO287</f>
        <v>0.20000000000000001</v>
      </c>
      <c r="FP288" s="449">
        <f>FP287</f>
        <v>0.01</v>
      </c>
      <c r="FQ288" s="449">
        <f>FQ287</f>
        <v>0</v>
      </c>
      <c r="FR288" s="467">
        <f>FR287</f>
        <v>0.0001</v>
      </c>
      <c r="FS288" s="449" t="str">
        <f>IF(_tag_month_day!BD278="","",_tag_month_day!BD278/100)</f>
        <v/>
      </c>
      <c r="FT288" s="449" t="str">
        <f>IF(_tag_month_day!BE278="","",_tag_month_day!BE278/100)</f>
        <v/>
      </c>
      <c r="FU288" s="449" t="str">
        <f>IF(_tag_month_day!BF278="","",_tag_month_day!BF278/100)</f>
        <v/>
      </c>
      <c r="FV288" s="449" t="str">
        <f>IF(_tag_month_day!BG278="","",_tag_month_day!BG278/100)</f>
        <v/>
      </c>
      <c r="FW288" s="467" t="str">
        <f>IF(_tag_month_day!BH278="","",_tag_month_day!BH278/100)</f>
        <v/>
      </c>
      <c r="FX288" s="449" t="str">
        <f>IF(_tag_month_day!BI278="","",_tag_month_day!BI278/100)</f>
        <v/>
      </c>
      <c r="FY288" s="449" t="str">
        <f>IF(_tag_month_day!BJ278="","",_tag_month_day!BJ278/100)</f>
        <v/>
      </c>
      <c r="FZ288" s="468" t="str">
        <f>IF(_tag_month_day!BK278="","",_tag_month_day!BK278/100)</f>
        <v/>
      </c>
      <c r="GA288" s="449" t="str">
        <f>IF(_tag_month_day!BL278="","",_tag_month_day!BL278/100)</f>
        <v/>
      </c>
      <c r="GB288" s="467" t="str">
        <f>IF(_tag_month_day!BM278="","",_tag_month_day!BM278/100)</f>
        <v/>
      </c>
      <c r="GC288" s="431" t="str">
        <f>IF(_tag_month_day!BN278="","",_tag_month_day!BN278/100)</f>
        <v/>
      </c>
      <c r="GD288" s="431" t="str">
        <f>IF(_tag_month_day!BO278="","",_tag_month_day!BO278/100)</f>
        <v/>
      </c>
      <c r="GE288" s="431" t="str">
        <f>IF(_tag_month_day!BP278="","",_tag_month_day!BP278/100)</f>
        <v/>
      </c>
      <c r="GF288" s="431" t="str">
        <f>IF(_tag_month_day!BQ278="","",_tag_month_day!BQ278/100)</f>
        <v/>
      </c>
      <c r="GG288" s="431" t="str">
        <f>IF(_tag_month_day!BR278="","",_tag_month_day!BR278/100)</f>
        <v/>
      </c>
      <c r="GH288" s="431" t="str">
        <f>IF(_tag_month_day!BS278="","",_tag_month_day!BS278/100)</f>
        <v/>
      </c>
      <c r="GI288" s="467" t="str">
        <f>IF(_tag_month_day!BT278="","",_tag_month_day!BT278/100)</f>
        <v/>
      </c>
      <c r="GJ288" s="469" t="str">
        <f>IF(_tag_month_day!BU278="","",_tag_month_day!BU278/100)</f>
        <v/>
      </c>
      <c r="GK288" s="470">
        <f>GK287</f>
        <v>0.070000000000000007</v>
      </c>
      <c r="GL288" s="470">
        <f>GL287</f>
        <v>0.029999999999999999</v>
      </c>
      <c r="GM288" s="471" t="str">
        <f>IF(_tag_month_day!BX278="","",_tag_month_day!BX278/100)</f>
        <v/>
      </c>
      <c r="GN288" s="470">
        <f>GN287</f>
        <v>0.070000000000000007</v>
      </c>
      <c r="GO288" s="470">
        <f>GO287</f>
        <v>0.029999999999999999</v>
      </c>
      <c r="GP288" s="470">
        <f>GP287</f>
        <v>0.089999999999999997</v>
      </c>
      <c r="GQ288" s="470">
        <f>GQ287</f>
        <v>0.029999999999999999</v>
      </c>
      <c r="GR288" s="471" t="str">
        <f>IF(_tag_month_day!CA278="","",_tag_month_day!CA278/100)</f>
        <v/>
      </c>
      <c r="GS288" s="472">
        <f>GS287</f>
        <v>0.95299999999999996</v>
      </c>
      <c r="GT288" s="472">
        <f>GT287</f>
        <v>0.55000000000000004</v>
      </c>
      <c r="GU288" s="472">
        <f>GU287</f>
        <v>0.55000000000000004</v>
      </c>
      <c r="GV288" s="472">
        <f>GV287</f>
        <v>0.55000000000000004</v>
      </c>
      <c r="GW288" s="472">
        <f>GW287</f>
        <v>0.5</v>
      </c>
      <c r="GX288" s="472">
        <f>GX287</f>
        <v>0.93500000000000005</v>
      </c>
      <c r="GY288" s="472">
        <f>GY287</f>
        <v>0.14999999999999999</v>
      </c>
      <c r="GZ288" s="472">
        <f>GZ287</f>
        <v>1</v>
      </c>
      <c r="HA288" s="474">
        <f>HA287</f>
        <v>0.047</v>
      </c>
      <c r="HB288" s="474">
        <f>HB287</f>
        <v>0.45000000000000001</v>
      </c>
      <c r="HC288" s="474">
        <f>HC287</f>
        <v>0.45000000000000001</v>
      </c>
      <c r="HD288" s="474">
        <f>HD287</f>
        <v>0.45000000000000001</v>
      </c>
      <c r="HE288" s="474">
        <f>HE287</f>
        <v>0.5</v>
      </c>
      <c r="HF288" s="474">
        <f>HF287</f>
        <v>0.065000000000000002</v>
      </c>
      <c r="HG288" s="474">
        <f>HG287</f>
        <v>0.84999999999999998</v>
      </c>
      <c r="HH288" s="474">
        <f>HH287</f>
        <v>0</v>
      </c>
      <c r="HI288" s="10">
        <f>IF(BZ288&lt;&gt;"",CK288-BV288,0)</f>
        <v>0</v>
      </c>
      <c r="HJ288" s="10" t="e">
        <f>IF(AJ288&gt;0,AH288-AJ288,0)</f>
        <v>#VALUE!</v>
      </c>
      <c r="HK288" s="466">
        <f>HK287</f>
        <v>0.84999999999999998</v>
      </c>
      <c r="HL288" s="424">
        <f>HL287</f>
        <v>550000</v>
      </c>
      <c r="HM288" s="424">
        <f>HM287</f>
        <v>480000</v>
      </c>
      <c r="HN288" s="465" t="e">
        <f>(DJ288*EZ288+DK288*FH288+DL288*FM288+DM288*FR288+DN288*FW288+DO288*GB288+DS288*GI288+DP288*GM288+DR288*GR288)*1000*2</f>
        <v>#VALUE!</v>
      </c>
      <c r="HO288" s="465" t="e">
        <f>HN288*HK288*$HO$2/HL288*1000000</f>
        <v>#VALUE!</v>
      </c>
      <c r="HP288" s="465" t="e">
        <f>HN288*HK288*$HP$2/HM288*1000000</f>
        <v>#VALUE!</v>
      </c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</row>
    <row customFormat="1" r="289" s="0">
      <c r="A289" s="420">
        <v>278</v>
      </c>
      <c r="B289" s="421">
        <f ca="1">IF(D289=D288,B288,IF(D289="夜班",B288+1,B288))</f>
        <v>43597</v>
      </c>
      <c r="C289" s="422">
        <f>C288</f>
        <v>0.041666666666666699</v>
      </c>
      <c r="D289" s="10" t="str">
        <f ca="1">IF(HOUR(G289)&lt;8,"夜班",IF(HOUR(G289)&lt;16,"白班",IF(HOUR(G289)&lt;24,"中班",0)))</f>
        <v>白班</v>
      </c>
      <c r="E289" s="10" t="e">
        <f ca="1">IF(F289=1,"甲",IF(F289=2,"乙",IF(F289=3,"丙",IF(F289=4,"丁",""))))</f>
        <v>#REF!</v>
      </c>
      <c r="F289" s="10" t="e">
        <f ca="1">SUMPRODUCT((成本日报!$A$3:$A$95=计划!B289)*(成本日报!$B$3:$B$95=计划!$D289),成本日报!$C$3:$C$95)</f>
        <v>#REF!</v>
      </c>
      <c r="G289" s="423">
        <f ca="1">G288+C288</f>
        <v>43597.541666665995</v>
      </c>
      <c r="H289" s="423">
        <f ca="1">$G289+$C289/60*10+$C289*0</f>
        <v>43597.54861111044</v>
      </c>
      <c r="I289" s="423">
        <f ca="1">$G289+$C289/60*18+$C289*0</f>
        <v>43597.554166665992</v>
      </c>
      <c r="J289" s="423">
        <f ca="1">$G289+$C289/60*0+$C289*1</f>
        <v>43597.583333332659</v>
      </c>
      <c r="K289" s="423">
        <f ca="1">$G289+$C289/60*30+$C289*2</f>
        <v>43597.645833332666</v>
      </c>
      <c r="L289" s="423">
        <f ca="1">$G289+$C289/60*0+$C289*3</f>
        <v>43597.666666665995</v>
      </c>
      <c r="M289" s="424" t="str">
        <f>IF(_tag_month_day!A279="","",_tag_month_day!A279)</f>
        <v/>
      </c>
      <c r="N289" s="424" t="str">
        <f>IF(_tag_month_day!B279="","",_tag_month_day!B279)</f>
        <v/>
      </c>
      <c r="O289" s="425" t="e">
        <f>IF(M289+N289=0,"",M289+N289)</f>
        <v>#VALUE!</v>
      </c>
      <c r="P289" s="424" t="str">
        <f>IF(_tag_month_day!C279="","",_tag_month_day!C279)</f>
        <v/>
      </c>
      <c r="Q289" s="424" t="str">
        <f>IF(_tag_month_day!D279="","",_tag_month_day!D279)</f>
        <v/>
      </c>
      <c r="R289" s="426" t="str">
        <f>IF(_tag_month_day!CB279="","",_tag_month_day!CB279/100)</f>
        <v/>
      </c>
      <c r="S289" s="427" t="str">
        <f>IF(_tag_month_day!E279="","",_tag_month_day!E279)</f>
        <v/>
      </c>
      <c r="T289" s="427" t="str">
        <f>IF(_tag_month_day!F279="","",_tag_month_day!F279)</f>
        <v/>
      </c>
      <c r="U289" s="428" t="e">
        <f>S289+T289</f>
        <v>#VALUE!</v>
      </c>
      <c r="V289" s="429" t="e">
        <f>U289/AJ289</f>
        <v>#VALUE!</v>
      </c>
      <c r="W289" s="430" t="str">
        <f>IF(_jhy_month_day!A279="","",_jhy_month_day!A279)</f>
        <v/>
      </c>
      <c r="X289" s="431" t="str">
        <f>IF(_jhy_month_day!B279="","",_jhy_month_day!B279/100)</f>
        <v/>
      </c>
      <c r="Y289" s="431" t="str">
        <f>IF(_jhy_month_day!C279="","",_jhy_month_day!C279/100)</f>
        <v/>
      </c>
      <c r="Z289" s="432">
        <f>Z285+1</f>
        <v>70</v>
      </c>
      <c r="AA289" s="433" t="str">
        <f>IF(_tag_month_day!G279="","",_tag_month_day!G279/100)</f>
        <v/>
      </c>
      <c r="AB289" s="433" t="str">
        <f>IF(_tag_month_day!H279="","",_tag_month_day!H279/100)</f>
        <v/>
      </c>
      <c r="AC289" s="434">
        <f>IF(X289="",AC288,BK289*($AV288*X289+$AW288*FD288+$AX288*FI288+$AY288*FN288+$AZ288*FS288+$BA288*FX288+$BG288*GE288)/(AV288*Y289+AX288*FK288+AW288*FF288+AY288*FP288+AZ288*FU288+BA288*FZ288+BG288*GG288+BB288*GK288+BC288*GN288+BD288*GP288))</f>
        <v>1.59963432013121</v>
      </c>
      <c r="AD289" s="435" t="str">
        <f>IF(AC289=AC288,"",AC289-AC288)</f>
        <v/>
      </c>
      <c r="AE289" s="436" t="str">
        <f>IF(1-AF289=0,"",(1-AF289))</f>
        <v/>
      </c>
      <c r="AF289" s="437">
        <v>1</v>
      </c>
      <c r="AG289" s="10" t="str">
        <f>AG288</f>
        <v>8B4</v>
      </c>
      <c r="AH289" s="438" t="str">
        <f>AH288</f>
        <v/>
      </c>
      <c r="AI289" s="424" t="e">
        <f>IF(ROUND(AJ289-AJ288,1)=0,"",AJ289-AJ288)</f>
        <v>#VALUE!</v>
      </c>
      <c r="AJ289" s="10" t="str">
        <f>IF(_tag_month_day!I279="","",_tag_month_day!I279)</f>
        <v/>
      </c>
      <c r="AK289" s="440"/>
      <c r="AL289" s="440"/>
      <c r="AM289" s="440"/>
      <c r="AN289" s="441">
        <f>AN288</f>
        <v>2</v>
      </c>
      <c r="AO289" s="441">
        <f>AO288</f>
        <v>8</v>
      </c>
      <c r="AP289" s="442" t="e">
        <f>(IF(AN289=0,AS288,AS288*(1+AO289/AN289)/(AR289+AO289/AN289)))+AT289</f>
        <v>#VALUE!</v>
      </c>
      <c r="AQ289" s="443" t="str">
        <f>IF(_tag_month_day!J279="","",_tag_month_day!J279/100)</f>
        <v/>
      </c>
      <c r="AR289" s="444">
        <f>AR288</f>
        <v>1.3</v>
      </c>
      <c r="AS289" s="445" t="e">
        <f>AQ289*(AN289*AR289+AO289)/(AN289+AO289)</f>
        <v>#VALUE!</v>
      </c>
      <c r="AT289" s="445" t="e">
        <f>(SUM(BE289:BF289)-SUM(BE288:BF288))*0.05</f>
        <v>#VALUE!</v>
      </c>
      <c r="AU289" s="446" t="str">
        <f>IF(_tag_month_day!CC279="","",IF(_tag_month_day!CC279&gt;0,_tag_month_day!CD279,_tag_month_day!CE279))</f>
        <v/>
      </c>
      <c r="AV289" s="447" t="str">
        <f>IF(_tag_month_day!L279="","",_tag_month_day!L279/100)</f>
        <v/>
      </c>
      <c r="AW289" s="431">
        <f>AW288</f>
        <v>0</v>
      </c>
      <c r="AX289" s="431">
        <f>AX288</f>
        <v>0</v>
      </c>
      <c r="AY289" s="431" t="str">
        <f>IF(_tag_month_day!M279="","",_tag_month_day!M279/100)</f>
        <v/>
      </c>
      <c r="AZ289" s="431" t="str">
        <f>IF(_tag_month_day!N279="","",_tag_month_day!N279/100)</f>
        <v/>
      </c>
      <c r="BA289" s="431" t="str">
        <f>IF(_tag_month_day!O279="","",_tag_month_day!O279/100)</f>
        <v/>
      </c>
      <c r="BB289" s="448" t="str">
        <f>IF(_tag_month_day!P279="","",_tag_month_day!P279/100)</f>
        <v/>
      </c>
      <c r="BC289" s="448">
        <f>BC288</f>
        <v>0</v>
      </c>
      <c r="BD289" s="448" t="str">
        <f>IF(_tag_month_day!Q279="","",_tag_month_day!Q279/100)</f>
        <v/>
      </c>
      <c r="BE289" s="449" t="str">
        <f>IF(_tag_month_day!R279="","",_tag_month_day!R279/100)</f>
        <v/>
      </c>
      <c r="BF289" s="388" t="e">
        <f>(AU289*(100+BE289*100))/(AJ289-AU289)/100</f>
        <v>#VALUE!</v>
      </c>
      <c r="BG289" s="450" t="e">
        <f>BE289+BF289</f>
        <v>#VALUE!</v>
      </c>
      <c r="BH289" s="451" t="e">
        <f>SUM(AV289:BF289)</f>
        <v>#VALUE!</v>
      </c>
      <c r="BI289" s="452" t="e">
        <f>IF(CX289=0,BI288,(DK289*查询!$R$5+DL289*查询!$Q$5+DM289*查询!$N$5+DN289*查询!$O$5+DO289*查询!$P$5)*AF289/CX289)</f>
        <v>#VALUE!</v>
      </c>
      <c r="BJ289" s="452" t="e">
        <f>IF(CX289=0,BJ288,(DP289*查询!$S$5+DQ289*查询!$T$5+DR289*查询!$U$5)*AF289/CX289)</f>
        <v>#VALUE!</v>
      </c>
      <c r="BK289" s="452">
        <f>BK288</f>
        <v>1</v>
      </c>
      <c r="BL289" s="453" t="e">
        <f>SUMPRODUCT((AV289:BA289)*(GS289:GX289))/((GS289:GX289)+SUM(BB289:BD289)*GY289+BG289*GZ289)</f>
        <v>#VALUE!</v>
      </c>
      <c r="BM289" s="453" t="e">
        <f>BK289*($AV289*FB289+$AW289*FD289+$AX289*FI289+$AY289*FN289+$AZ289*FS289+$BA289*FX289+$BG289*GE289)/(AV289*EY289+AX289*FK289+AW289*FF289+AY289*FP289+AZ289*FU289+BA289*FZ289+BG289*GG289+BB289*GK289+BC289*GN289+BD289*GP289)</f>
        <v>#VALUE!</v>
      </c>
      <c r="BN289" s="453" t="e">
        <f>($AV289*FC289+$AX289*FJ289+$AW289*FE289+$AY289*FO289+$AZ289*FT289+$BA289*FY289+$BG289*GF289)/($AV289*FA289+BG289*GH289+BB289*GL289+BC289*GO289+BD289*GQ289+BA289*GA289)</f>
        <v>#VALUE!</v>
      </c>
      <c r="BO289" s="454" t="e">
        <f>SUMPRODUCT(AV289:BA289*GS289:GX289)/(GS289:GX289+(BB289+BC289+BD289)*GY289+BG289)</f>
        <v>#VALUE!</v>
      </c>
      <c r="BP289" s="454" t="e">
        <f>SUMPRODUCT(AV289:BA289*GS289:GX289)/(GS289:GX289+(BB289+BC289+BD289)*GY289+BG289)</f>
        <v>#VALUE!</v>
      </c>
      <c r="BQ289" s="454" t="e">
        <f>SUMPRODUCT(AV289:BA289*GS289:GX289)/(GS289:GX289+(BB289+BC289+BD289)*GY289+BG289)</f>
        <v>#VALUE!</v>
      </c>
      <c r="BR289" s="453" t="str">
        <f>IF(_tag_month_day!T279="","",_tag_month_day!T279)</f>
        <v/>
      </c>
      <c r="BS289" s="453" t="str">
        <f>IF(_tag_month_day!U279="","",_tag_month_day!U279)</f>
        <v/>
      </c>
      <c r="BT289" s="455" t="str">
        <f>IF(CK289="","",IF((CK289&gt;=BV289-0.12)*(CK289&lt;=BV289+0.12),"合格","不合格"))</f>
        <v/>
      </c>
      <c r="BU289" s="456" t="str">
        <f>IF(_tag_month_day!V279="","",_tag_month_day!V279)</f>
        <v/>
      </c>
      <c r="BV289" s="457" t="str">
        <f>IF(_tag_month_day!W279="","",_tag_month_day!W279)</f>
        <v/>
      </c>
      <c r="BW289" s="458" t="str">
        <f>IF(_tag_month_day!X279="","",_tag_month_day!X279)</f>
        <v/>
      </c>
      <c r="BX289" s="458" t="str">
        <f>IF(_tag_month_day!Y279="","",_tag_month_day!Y279)</f>
        <v/>
      </c>
      <c r="BY289" s="459">
        <f ca="1">L289</f>
        <v>43597.666666665995</v>
      </c>
      <c r="BZ289" s="460" t="s">
        <v>429</v>
      </c>
      <c r="CA289" s="461">
        <v>0.68402777777777801</v>
      </c>
      <c r="CB289" s="424" t="str">
        <f>IF(_tag_month_day!Z279="","",_tag_month_day!Z279)</f>
        <v/>
      </c>
      <c r="CC289" s="424" t="str">
        <f>IF(_tag_month_day!AA279="","",_tag_month_day!AA279)</f>
        <v/>
      </c>
      <c r="CD289" s="424" t="str">
        <f>IF(_tag_month_day!AB279="","",_tag_month_day!AB279)</f>
        <v/>
      </c>
      <c r="CE289" s="424" t="str">
        <f>IF(_tag_month_day!AC279="","",_tag_month_day!AC279)</f>
        <v/>
      </c>
      <c r="CF289" s="424" t="str">
        <f>IF(_tag_month_day!AD279="","",_tag_month_day!AD279)</f>
        <v/>
      </c>
      <c r="CG289" s="424" t="str">
        <f>IF(_tag_month_day!AE279="","",_tag_month_day!AE279)</f>
        <v/>
      </c>
      <c r="CH289" s="424" t="str">
        <f>IF(_tag_month_day!AF279="","",_tag_month_day!AF279)</f>
        <v/>
      </c>
      <c r="CI289" s="424" t="str">
        <f>IF(_tag_month_day!AG279="","",_tag_month_day!AG279)</f>
        <v/>
      </c>
      <c r="CJ289" s="424" t="str">
        <f>IF(_tag_month_day!AH279="","",_tag_month_day!AH279)</f>
        <v/>
      </c>
      <c r="CK289" s="424" t="str">
        <f>IF(_tag_month_day!AI279="","",_tag_month_day!AI279)</f>
        <v/>
      </c>
      <c r="CL289" s="4" t="str">
        <f>IF(_tag_month_day!AJ279="","",_tag_month_day!AJ279)</f>
        <v/>
      </c>
      <c r="CM289" s="4" t="str">
        <f>IF(_tag_month_day!AK279="","",_tag_month_day!AK279)</f>
        <v/>
      </c>
      <c r="CN289" s="4" t="str">
        <f>IF(_tag_month_day!AL279="","",_tag_month_day!AL279)</f>
        <v/>
      </c>
      <c r="CO289" s="4" t="str">
        <f>IF(_tag_month_day!AM279="","",_tag_month_day!AM279)</f>
        <v/>
      </c>
      <c r="CP289" s="4" t="str">
        <f>IF(_tag_month_day!AN279="","",_tag_month_day!AN279)</f>
        <v/>
      </c>
      <c r="CQ289" s="4" t="str">
        <f>IF(_tag_month_day!AO279="","",_tag_month_day!AO279)</f>
        <v/>
      </c>
      <c r="CR289" s="462" t="str">
        <f>IF(_tag_month_day!AP279="","",_tag_month_day!AP279)</f>
        <v/>
      </c>
      <c r="CS289" s="463" t="str">
        <f>IF(_tag_month_day!AQ279="","",_tag_month_day!AQ279)</f>
        <v/>
      </c>
      <c r="CT289" s="4" t="str">
        <f>IF(_tag_month_day!AR279="","",_tag_month_day!AR279)</f>
        <v/>
      </c>
      <c r="CU289" s="464" t="e">
        <f>DU289/AJ289</f>
        <v>#VALUE!</v>
      </c>
      <c r="CV289" s="451" t="e">
        <f>BG289/BH289</f>
        <v>#VALUE!</v>
      </c>
      <c r="CW289" s="465" t="e">
        <f>AJ289*(1-CV289)*CU289*AF289</f>
        <v>#VALUE!</v>
      </c>
      <c r="CX289" s="465" t="e">
        <f>CW289*94%</f>
        <v>#VALUE!</v>
      </c>
      <c r="CY289" s="466" t="e">
        <f>IF(CX289=0,0,DS289/(DS289+CX289))</f>
        <v>#VALUE!</v>
      </c>
      <c r="CZ289" s="465" t="e">
        <f>$AJ289*EF289</f>
        <v>#VALUE!</v>
      </c>
      <c r="DA289" s="465" t="e">
        <f>$AJ289*EG289</f>
        <v>#VALUE!</v>
      </c>
      <c r="DB289" s="465" t="e">
        <f>$AJ289*EH289</f>
        <v>#VALUE!</v>
      </c>
      <c r="DC289" s="465" t="e">
        <f>$AJ289*EI289</f>
        <v>#VALUE!</v>
      </c>
      <c r="DD289" s="465" t="e">
        <f>$AJ289*EJ289</f>
        <v>#VALUE!</v>
      </c>
      <c r="DE289" s="465" t="e">
        <f>$AJ289*EK289</f>
        <v>#VALUE!</v>
      </c>
      <c r="DF289" s="465" t="e">
        <f>$AJ289*EL289</f>
        <v>#VALUE!</v>
      </c>
      <c r="DG289" s="465" t="e">
        <f>$AJ289*EM289</f>
        <v>#VALUE!</v>
      </c>
      <c r="DH289" s="465" t="e">
        <f>$AJ289*EN289</f>
        <v>#VALUE!</v>
      </c>
      <c r="DI289" s="465" t="e">
        <f>$AJ289*EO289</f>
        <v>#VALUE!</v>
      </c>
      <c r="DJ289" s="465" t="e">
        <f>CZ289*(1-EP289)</f>
        <v>#VALUE!</v>
      </c>
      <c r="DK289" s="465" t="e">
        <f>DA289*(1-ER289)</f>
        <v>#VALUE!</v>
      </c>
      <c r="DL289" s="465" t="e">
        <f>DB289*(1-EQ289)</f>
        <v>#VALUE!</v>
      </c>
      <c r="DM289" s="465" t="e">
        <f>DC289*(1-ES289)</f>
        <v>#VALUE!</v>
      </c>
      <c r="DN289" s="465" t="e">
        <f>DD289*(1-ET289)</f>
        <v>#VALUE!</v>
      </c>
      <c r="DO289" s="465" t="e">
        <f>DE289</f>
        <v>#VALUE!</v>
      </c>
      <c r="DP289" s="465" t="e">
        <f>DF289*(1-EU289)</f>
        <v>#VALUE!</v>
      </c>
      <c r="DQ289" s="465" t="e">
        <f>DG289*(1-EV289)</f>
        <v>#VALUE!</v>
      </c>
      <c r="DR289" s="465" t="e">
        <f>DH289*(1-EW289)</f>
        <v>#VALUE!</v>
      </c>
      <c r="DS289" s="465" t="e">
        <f>DI289</f>
        <v>#VALUE!</v>
      </c>
      <c r="DT289" s="465" t="e">
        <f>SUM(DJ289:DS289)</f>
        <v>#VALUE!</v>
      </c>
      <c r="DU289" s="465" t="e">
        <f>(GS289:GX289)+(DP289+DQ289+DR289)*GY289+DS289</f>
        <v>#VALUE!</v>
      </c>
      <c r="DV289" s="451" t="e">
        <f>AV289/$BH289/(1-EP289)</f>
        <v>#VALUE!</v>
      </c>
      <c r="DW289" s="451" t="e">
        <f>AW289/$BH289/(1-ER289)</f>
        <v>#VALUE!</v>
      </c>
      <c r="DX289" s="451" t="e">
        <f>AX289/$BH289/(1-EQ289)</f>
        <v>#VALUE!</v>
      </c>
      <c r="DY289" s="451" t="e">
        <f>AY289/$BH289/(1-ES289)</f>
        <v>#VALUE!</v>
      </c>
      <c r="DZ289" s="451" t="e">
        <f>AZ289/$BH289/(1-ET289)</f>
        <v>#VALUE!</v>
      </c>
      <c r="EA289" s="451" t="e">
        <f>BA289/$BH289/(1-AX289)</f>
        <v>#VALUE!</v>
      </c>
      <c r="EB289" s="451" t="e">
        <f>BB289/$BH289/(1-EU289)</f>
        <v>#VALUE!</v>
      </c>
      <c r="EC289" s="451" t="e">
        <f>BC289/$BH289/(1-EV289)</f>
        <v>#VALUE!</v>
      </c>
      <c r="ED289" s="451" t="e">
        <f>BD289/$BH289/(1-EW289)</f>
        <v>#VALUE!</v>
      </c>
      <c r="EE289" s="451" t="e">
        <f>BG289/BH289</f>
        <v>#VALUE!</v>
      </c>
      <c r="EF289" s="451" t="e">
        <f>DV289/SUM($DV289:$EE289)</f>
        <v>#VALUE!</v>
      </c>
      <c r="EG289" s="451" t="e">
        <f>DW289/SUM($DV289:$EE289)</f>
        <v>#VALUE!</v>
      </c>
      <c r="EH289" s="451" t="e">
        <f>DX289/SUM($DV289:$EE289)</f>
        <v>#VALUE!</v>
      </c>
      <c r="EI289" s="451" t="e">
        <f>DY289/SUM($DV289:$EE289)</f>
        <v>#VALUE!</v>
      </c>
      <c r="EJ289" s="451" t="e">
        <f>DZ289/SUM($DV289:$EE289)</f>
        <v>#VALUE!</v>
      </c>
      <c r="EK289" s="451" t="e">
        <f>EA289/SUM($DV289:$EE289)</f>
        <v>#VALUE!</v>
      </c>
      <c r="EL289" s="451" t="e">
        <f>EB289/SUM($DV289:$EE289)</f>
        <v>#VALUE!</v>
      </c>
      <c r="EM289" s="451" t="e">
        <f>EC289/SUM($DV289:$EE289)</f>
        <v>#VALUE!</v>
      </c>
      <c r="EN289" s="451" t="e">
        <f>ED289/SUM($DV289:$EE289)</f>
        <v>#VALUE!</v>
      </c>
      <c r="EO289" s="451" t="e">
        <f>EE289/SUM($DV289:$EE289)</f>
        <v>#VALUE!</v>
      </c>
      <c r="EP289" s="450">
        <f>EP288</f>
        <v>0.080000000000000002</v>
      </c>
      <c r="EQ289" s="450">
        <f>EQ288</f>
        <v>0.014999999999999999</v>
      </c>
      <c r="ER289" s="450">
        <f>ER288</f>
        <v>0.014999999999999999</v>
      </c>
      <c r="ES289" s="450">
        <f>ES288</f>
        <v>0.014999999999999999</v>
      </c>
      <c r="ET289" s="450">
        <f>ET288</f>
        <v>0.014999999999999999</v>
      </c>
      <c r="EU289" s="450">
        <f>EU288</f>
        <v>0.089999999999999997</v>
      </c>
      <c r="EV289" s="450">
        <f>EV288</f>
        <v>0.089999999999999997</v>
      </c>
      <c r="EW289" s="450">
        <f>EW288</f>
        <v>0.089999999999999997</v>
      </c>
      <c r="EX289" s="431" t="str">
        <f>IF(_tag_month_day!AS279="","",_tag_month_day!AS279/100)</f>
        <v/>
      </c>
      <c r="EY289" s="431" t="str">
        <f>IF(_tag_month_day!AT279="","",_tag_month_day!AT279/100)</f>
        <v/>
      </c>
      <c r="EZ289" s="431" t="str">
        <f>IF(_tag_month_day!AU279="","",_tag_month_day!AU279/100)</f>
        <v/>
      </c>
      <c r="FA289" s="431" t="str">
        <f>IF(_tag_month_day!AV279="","",_tag_month_day!AV279/100)</f>
        <v/>
      </c>
      <c r="FB289" s="431" t="str">
        <f>IF(_tag_month_day!AW279="","",_tag_month_day!AW279/100)</f>
        <v/>
      </c>
      <c r="FC289" s="431" t="str">
        <f>IF(_tag_month_day!AX279="","",_tag_month_day!AX279/100)</f>
        <v/>
      </c>
      <c r="FD289" s="449" t="str">
        <f>IF(_tag_month_day!AY279="","",_tag_month_day!AY279/100)</f>
        <v/>
      </c>
      <c r="FE289" s="449" t="str">
        <f>IF(_tag_month_day!AZ279="","",_tag_month_day!AZ279/100)</f>
        <v/>
      </c>
      <c r="FF289" s="449" t="str">
        <f>IF(_tag_month_day!BA279="","",_tag_month_day!BA279/100)</f>
        <v/>
      </c>
      <c r="FG289" s="449" t="str">
        <f>IF(_tag_month_day!BB279="","",_tag_month_day!BB279/100)</f>
        <v/>
      </c>
      <c r="FH289" s="467" t="str">
        <f>IF(_tag_month_day!BC279="","",_tag_month_day!BC279/100)</f>
        <v/>
      </c>
      <c r="FI289" s="449">
        <f>FI288</f>
        <v>0.40999999999999998</v>
      </c>
      <c r="FJ289" s="449">
        <f>FJ288</f>
        <v>0.11</v>
      </c>
      <c r="FK289" s="449">
        <f>FK288</f>
        <v>0.014999999999999999</v>
      </c>
      <c r="FL289" s="449">
        <f>FL288</f>
        <v>0</v>
      </c>
      <c r="FM289" s="467">
        <f>FM288</f>
        <v>0.0001</v>
      </c>
      <c r="FN289" s="449">
        <f>FN288</f>
        <v>0.32000000000000001</v>
      </c>
      <c r="FO289" s="449">
        <f>FO288</f>
        <v>0.20000000000000001</v>
      </c>
      <c r="FP289" s="449">
        <f>FP288</f>
        <v>0.01</v>
      </c>
      <c r="FQ289" s="449">
        <f>FQ288</f>
        <v>0</v>
      </c>
      <c r="FR289" s="467">
        <f>FR288</f>
        <v>0.0001</v>
      </c>
      <c r="FS289" s="449" t="str">
        <f>IF(_tag_month_day!BD279="","",_tag_month_day!BD279/100)</f>
        <v/>
      </c>
      <c r="FT289" s="449" t="str">
        <f>IF(_tag_month_day!BE279="","",_tag_month_day!BE279/100)</f>
        <v/>
      </c>
      <c r="FU289" s="449" t="str">
        <f>IF(_tag_month_day!BF279="","",_tag_month_day!BF279/100)</f>
        <v/>
      </c>
      <c r="FV289" s="449" t="str">
        <f>IF(_tag_month_day!BG279="","",_tag_month_day!BG279/100)</f>
        <v/>
      </c>
      <c r="FW289" s="467" t="str">
        <f>IF(_tag_month_day!BH279="","",_tag_month_day!BH279/100)</f>
        <v/>
      </c>
      <c r="FX289" s="449" t="str">
        <f>IF(_tag_month_day!BI279="","",_tag_month_day!BI279/100)</f>
        <v/>
      </c>
      <c r="FY289" s="449" t="str">
        <f>IF(_tag_month_day!BJ279="","",_tag_month_day!BJ279/100)</f>
        <v/>
      </c>
      <c r="FZ289" s="468" t="str">
        <f>IF(_tag_month_day!BK279="","",_tag_month_day!BK279/100)</f>
        <v/>
      </c>
      <c r="GA289" s="449" t="str">
        <f>IF(_tag_month_day!BL279="","",_tag_month_day!BL279/100)</f>
        <v/>
      </c>
      <c r="GB289" s="467" t="str">
        <f>IF(_tag_month_day!BM279="","",_tag_month_day!BM279/100)</f>
        <v/>
      </c>
      <c r="GC289" s="431" t="str">
        <f>IF(_tag_month_day!BN279="","",_tag_month_day!BN279/100)</f>
        <v/>
      </c>
      <c r="GD289" s="431" t="str">
        <f>IF(_tag_month_day!BO279="","",_tag_month_day!BO279/100)</f>
        <v/>
      </c>
      <c r="GE289" s="431" t="str">
        <f>IF(_tag_month_day!BP279="","",_tag_month_day!BP279/100)</f>
        <v/>
      </c>
      <c r="GF289" s="431" t="str">
        <f>IF(_tag_month_day!BQ279="","",_tag_month_day!BQ279/100)</f>
        <v/>
      </c>
      <c r="GG289" s="431" t="str">
        <f>IF(_tag_month_day!BR279="","",_tag_month_day!BR279/100)</f>
        <v/>
      </c>
      <c r="GH289" s="431" t="str">
        <f>IF(_tag_month_day!BS279="","",_tag_month_day!BS279/100)</f>
        <v/>
      </c>
      <c r="GI289" s="467" t="str">
        <f>IF(_tag_month_day!BT279="","",_tag_month_day!BT279/100)</f>
        <v/>
      </c>
      <c r="GJ289" s="469" t="str">
        <f>IF(_tag_month_day!BU279="","",_tag_month_day!BU279/100)</f>
        <v/>
      </c>
      <c r="GK289" s="470">
        <f>GK288</f>
        <v>0.070000000000000007</v>
      </c>
      <c r="GL289" s="470">
        <f>GL288</f>
        <v>0.029999999999999999</v>
      </c>
      <c r="GM289" s="471" t="str">
        <f>IF(_tag_month_day!BX279="","",_tag_month_day!BX279/100)</f>
        <v/>
      </c>
      <c r="GN289" s="470">
        <f>GN288</f>
        <v>0.070000000000000007</v>
      </c>
      <c r="GO289" s="470">
        <f>GO288</f>
        <v>0.029999999999999999</v>
      </c>
      <c r="GP289" s="470">
        <f>GP288</f>
        <v>0.089999999999999997</v>
      </c>
      <c r="GQ289" s="470">
        <f>GQ288</f>
        <v>0.029999999999999999</v>
      </c>
      <c r="GR289" s="471" t="str">
        <f>IF(_tag_month_day!CA279="","",_tag_month_day!CA279/100)</f>
        <v/>
      </c>
      <c r="GS289" s="472">
        <f>GS288</f>
        <v>0.95299999999999996</v>
      </c>
      <c r="GT289" s="472">
        <f>GT288</f>
        <v>0.55000000000000004</v>
      </c>
      <c r="GU289" s="472">
        <f>GU288</f>
        <v>0.55000000000000004</v>
      </c>
      <c r="GV289" s="472">
        <f>GV288</f>
        <v>0.55000000000000004</v>
      </c>
      <c r="GW289" s="472">
        <f>GW288</f>
        <v>0.5</v>
      </c>
      <c r="GX289" s="472">
        <f>GX288</f>
        <v>0.93500000000000005</v>
      </c>
      <c r="GY289" s="472">
        <f>GY288</f>
        <v>0.14999999999999999</v>
      </c>
      <c r="GZ289" s="472">
        <f>GZ288</f>
        <v>1</v>
      </c>
      <c r="HA289" s="474">
        <f>HA288</f>
        <v>0.047</v>
      </c>
      <c r="HB289" s="474">
        <f>HB288</f>
        <v>0.45000000000000001</v>
      </c>
      <c r="HC289" s="474">
        <f>HC288</f>
        <v>0.45000000000000001</v>
      </c>
      <c r="HD289" s="474">
        <f>HD288</f>
        <v>0.45000000000000001</v>
      </c>
      <c r="HE289" s="474">
        <f>HE288</f>
        <v>0.5</v>
      </c>
      <c r="HF289" s="474">
        <f>HF288</f>
        <v>0.065000000000000002</v>
      </c>
      <c r="HG289" s="474">
        <f>HG288</f>
        <v>0.84999999999999998</v>
      </c>
      <c r="HH289" s="474">
        <f>HH288</f>
        <v>0</v>
      </c>
      <c r="HI289" s="10" t="e">
        <f>IF(BZ289&lt;&gt;"",CK289-BV289,0)</f>
        <v>#VALUE!</v>
      </c>
      <c r="HJ289" s="10" t="e">
        <f>IF(AJ289&gt;0,AH289-AJ289,0)</f>
        <v>#VALUE!</v>
      </c>
      <c r="HK289" s="466">
        <f>HK288</f>
        <v>0.84999999999999998</v>
      </c>
      <c r="HL289" s="424">
        <f>HL288</f>
        <v>550000</v>
      </c>
      <c r="HM289" s="424">
        <f>HM288</f>
        <v>480000</v>
      </c>
      <c r="HN289" s="465" t="e">
        <f>(DJ289*EZ289+DK289*FH289+DL289*FM289+DM289*FR289+DN289*FW289+DO289*GB289+DS289*GI289+DP289*GM289+DR289*GR289)*1000*2</f>
        <v>#VALUE!</v>
      </c>
      <c r="HO289" s="465" t="e">
        <f>HN289*HK289*$HO$2/HL289*1000000</f>
        <v>#VALUE!</v>
      </c>
      <c r="HP289" s="465" t="e">
        <f>HN289*HK289*$HP$2/HM289*1000000</f>
        <v>#VALUE!</v>
      </c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</row>
    <row customFormat="1" r="290" s="0">
      <c r="A290" s="420">
        <v>279</v>
      </c>
      <c r="B290" s="421">
        <f ca="1">IF(D290=D289,B289,IF(D290="夜班",B289+1,B289))</f>
        <v>43597</v>
      </c>
      <c r="C290" s="422">
        <f>C289</f>
        <v>0.041666666666666699</v>
      </c>
      <c r="D290" s="10" t="str">
        <f ca="1">IF(HOUR(G290)&lt;8,"夜班",IF(HOUR(G290)&lt;16,"白班",IF(HOUR(G290)&lt;24,"中班",0)))</f>
        <v>白班</v>
      </c>
      <c r="E290" s="10" t="e">
        <f ca="1">IF(F290=1,"甲",IF(F290=2,"乙",IF(F290=3,"丙",IF(F290=4,"丁",""))))</f>
        <v>#REF!</v>
      </c>
      <c r="F290" s="10" t="e">
        <f ca="1">SUMPRODUCT((成本日报!$A$3:$A$95=计划!B290)*(成本日报!$B$3:$B$95=计划!$D290),成本日报!$C$3:$C$95)</f>
        <v>#REF!</v>
      </c>
      <c r="G290" s="423">
        <f ca="1">G289+C289</f>
        <v>43597.583333332659</v>
      </c>
      <c r="H290" s="423">
        <f ca="1">$G290+$C290/60*10+$C290*0</f>
        <v>43597.590277777104</v>
      </c>
      <c r="I290" s="423">
        <f ca="1">$G290+$C290/60*18+$C290*0</f>
        <v>43597.595833332656</v>
      </c>
      <c r="J290" s="423">
        <f ca="1">$G290+$C290/60*0+$C290*1</f>
        <v>43597.624999999323</v>
      </c>
      <c r="K290" s="423">
        <f ca="1">$G290+$C290/60*30+$C290*2</f>
        <v>43597.687499999331</v>
      </c>
      <c r="L290" s="423">
        <f ca="1">$G290+$C290/60*0+$C290*3</f>
        <v>43597.708333332659</v>
      </c>
      <c r="M290" s="424" t="str">
        <f>IF(_tag_month_day!A280="","",_tag_month_day!A280)</f>
        <v/>
      </c>
      <c r="N290" s="424" t="str">
        <f>IF(_tag_month_day!B280="","",_tag_month_day!B280)</f>
        <v/>
      </c>
      <c r="O290" s="425" t="e">
        <f>IF(M290+N290=0,"",M290+N290)</f>
        <v>#VALUE!</v>
      </c>
      <c r="P290" s="424" t="str">
        <f>IF(_tag_month_day!C280="","",_tag_month_day!C280)</f>
        <v/>
      </c>
      <c r="Q290" s="424" t="str">
        <f>IF(_tag_month_day!D280="","",_tag_month_day!D280)</f>
        <v/>
      </c>
      <c r="R290" s="426" t="str">
        <f>IF(_tag_month_day!CB280="","",_tag_month_day!CB280/100)</f>
        <v/>
      </c>
      <c r="S290" s="427" t="str">
        <f>IF(_tag_month_day!E280="","",_tag_month_day!E280)</f>
        <v/>
      </c>
      <c r="T290" s="427" t="str">
        <f>IF(_tag_month_day!F280="","",_tag_month_day!F280)</f>
        <v/>
      </c>
      <c r="U290" s="428" t="e">
        <f>S290+T290</f>
        <v>#VALUE!</v>
      </c>
      <c r="V290" s="429" t="e">
        <f>U290/AJ290</f>
        <v>#VALUE!</v>
      </c>
      <c r="W290" s="430" t="str">
        <f>IF(_jhy_month_day!A280="","",_jhy_month_day!A280)</f>
        <v/>
      </c>
      <c r="X290" s="431" t="str">
        <f>IF(_jhy_month_day!B280="","",_jhy_month_day!B280/100)</f>
        <v/>
      </c>
      <c r="Y290" s="431" t="str">
        <f>IF(_jhy_month_day!C280="","",_jhy_month_day!C280/100)</f>
        <v/>
      </c>
      <c r="Z290" s="432">
        <f>Z286+1</f>
        <v>70</v>
      </c>
      <c r="AA290" s="433" t="str">
        <f>IF(_tag_month_day!G280="","",_tag_month_day!G280/100)</f>
        <v/>
      </c>
      <c r="AB290" s="433" t="str">
        <f>IF(_tag_month_day!H280="","",_tag_month_day!H280/100)</f>
        <v/>
      </c>
      <c r="AC290" s="434">
        <f>IF(X290="",AC289,BK290*($AV289*X290+$AW289*FD289+$AX289*FI289+$AY289*FN289+$AZ289*FS289+$BA289*FX289+$BG289*GE289)/(AV289*Y290+AX289*FK289+AW289*FF289+AY289*FP289+AZ289*FU289+BA289*FZ289+BG289*GG289+BB289*GK289+BC289*GN289+BD289*GP289))</f>
        <v>1.59963432013121</v>
      </c>
      <c r="AD290" s="435" t="str">
        <f>IF(AC290=AC289,"",AC290-AC289)</f>
        <v/>
      </c>
      <c r="AE290" s="436" t="str">
        <f>IF(1-AF290=0,"",(1-AF290))</f>
        <v/>
      </c>
      <c r="AF290" s="437">
        <v>1</v>
      </c>
      <c r="AG290" s="10" t="str">
        <f>AG289</f>
        <v>8B4</v>
      </c>
      <c r="AH290" s="438" t="str">
        <f>AH289</f>
        <v/>
      </c>
      <c r="AI290" s="424" t="e">
        <f>IF(ROUND(AJ290-AJ289,1)=0,"",AJ290-AJ289)</f>
        <v>#VALUE!</v>
      </c>
      <c r="AJ290" s="10" t="str">
        <f>IF(_tag_month_day!I280="","",_tag_month_day!I280)</f>
        <v/>
      </c>
      <c r="AK290" s="440"/>
      <c r="AL290" s="440"/>
      <c r="AM290" s="440"/>
      <c r="AN290" s="441">
        <f>AN289</f>
        <v>2</v>
      </c>
      <c r="AO290" s="441">
        <f>AO289</f>
        <v>8</v>
      </c>
      <c r="AP290" s="442" t="e">
        <f>(IF(AN290=0,AS289,AS289*(1+AO290/AN290)/(AR290+AO290/AN290)))+AT290</f>
        <v>#VALUE!</v>
      </c>
      <c r="AQ290" s="443" t="str">
        <f>IF(_tag_month_day!J280="","",_tag_month_day!J280/100)</f>
        <v/>
      </c>
      <c r="AR290" s="444">
        <f>AR289</f>
        <v>1.3</v>
      </c>
      <c r="AS290" s="445" t="e">
        <f>AQ290*(AN290*AR290+AO290)/(AN290+AO290)</f>
        <v>#VALUE!</v>
      </c>
      <c r="AT290" s="445" t="e">
        <f>(SUM(BE290:BF290)-SUM(BE289:BF289))*0.05</f>
        <v>#VALUE!</v>
      </c>
      <c r="AU290" s="446" t="str">
        <f>IF(_tag_month_day!CC280="","",IF(_tag_month_day!CC280&gt;0,_tag_month_day!CD280,_tag_month_day!CE280))</f>
        <v/>
      </c>
      <c r="AV290" s="447" t="str">
        <f>IF(_tag_month_day!L280="","",_tag_month_day!L280/100)</f>
        <v/>
      </c>
      <c r="AW290" s="431">
        <f>AW289</f>
        <v>0</v>
      </c>
      <c r="AX290" s="431">
        <f>AX289</f>
        <v>0</v>
      </c>
      <c r="AY290" s="431" t="str">
        <f>IF(_tag_month_day!M280="","",_tag_month_day!M280/100)</f>
        <v/>
      </c>
      <c r="AZ290" s="431" t="str">
        <f>IF(_tag_month_day!N280="","",_tag_month_day!N280/100)</f>
        <v/>
      </c>
      <c r="BA290" s="431" t="str">
        <f>IF(_tag_month_day!O280="","",_tag_month_day!O280/100)</f>
        <v/>
      </c>
      <c r="BB290" s="448" t="str">
        <f>IF(_tag_month_day!P280="","",_tag_month_day!P280/100)</f>
        <v/>
      </c>
      <c r="BC290" s="448">
        <f>BC289</f>
        <v>0</v>
      </c>
      <c r="BD290" s="448" t="str">
        <f>IF(_tag_month_day!Q280="","",_tag_month_day!Q280/100)</f>
        <v/>
      </c>
      <c r="BE290" s="449" t="str">
        <f>IF(_tag_month_day!R280="","",_tag_month_day!R280/100)</f>
        <v/>
      </c>
      <c r="BF290" s="388" t="e">
        <f>(AU290*(100+BE290*100))/(AJ290-AU290)/100</f>
        <v>#VALUE!</v>
      </c>
      <c r="BG290" s="450" t="e">
        <f>BE290+BF290</f>
        <v>#VALUE!</v>
      </c>
      <c r="BH290" s="451" t="e">
        <f>SUM(AV290:BF290)</f>
        <v>#VALUE!</v>
      </c>
      <c r="BI290" s="452" t="e">
        <f>IF(CX290=0,BI289,(DK290*查询!$R$5+DL290*查询!$Q$5+DM290*查询!$N$5+DN290*查询!$O$5+DO290*查询!$P$5)*AF290/CX290)</f>
        <v>#VALUE!</v>
      </c>
      <c r="BJ290" s="452" t="e">
        <f>IF(CX290=0,BJ289,(DP290*查询!$S$5+DQ290*查询!$T$5+DR290*查询!$U$5)*AF290/CX290)</f>
        <v>#VALUE!</v>
      </c>
      <c r="BK290" s="452">
        <f>BK289</f>
        <v>1</v>
      </c>
      <c r="BL290" s="453" t="e">
        <f>SUMPRODUCT((AV290:BA290)*(GS290:GX290))/((GS290:GX290)+SUM(BB290:BD290)*GY290+BG290*GZ290)</f>
        <v>#VALUE!</v>
      </c>
      <c r="BM290" s="453" t="e">
        <f>BK290*($AV290*FB290+$AW290*FD290+$AX290*FI290+$AY290*FN290+$AZ290*FS290+$BA290*FX290+$BG290*GE290)/(AV290*EY290+AX290*FK290+AW290*FF290+AY290*FP290+AZ290*FU290+BA290*FZ290+BG290*GG290+BB290*GK290+BC290*GN290+BD290*GP290)</f>
        <v>#VALUE!</v>
      </c>
      <c r="BN290" s="453" t="e">
        <f>($AV290*FC290+$AX290*FJ290+$AW290*FE290+$AY290*FO290+$AZ290*FT290+$BA290*FY290+$BG290*GF290)/($AV290*FA290+BG290*GH290+BB290*GL290+BC290*GO290+BD290*GQ290+BA290*GA290)</f>
        <v>#VALUE!</v>
      </c>
      <c r="BO290" s="454" t="e">
        <f>SUMPRODUCT(AV290:BA290*GS290:GX290)/(GS290:GX290+(BB290+BC290+BD290)*GY290+BG290)</f>
        <v>#VALUE!</v>
      </c>
      <c r="BP290" s="454" t="e">
        <f>SUMPRODUCT(AV290:BA290*GS290:GX290)/(GS290:GX290+(BB290+BC290+BD290)*GY290+BG290)</f>
        <v>#VALUE!</v>
      </c>
      <c r="BQ290" s="454" t="e">
        <f>SUMPRODUCT(AV290:BA290*GS290:GX290)/(GS290:GX290+(BB290+BC290+BD290)*GY290+BG290)</f>
        <v>#VALUE!</v>
      </c>
      <c r="BR290" s="453" t="str">
        <f>IF(_tag_month_day!T280="","",_tag_month_day!T280)</f>
        <v/>
      </c>
      <c r="BS290" s="453" t="str">
        <f>IF(_tag_month_day!U280="","",_tag_month_day!U280)</f>
        <v/>
      </c>
      <c r="BT290" s="455" t="str">
        <f>IF(CK290="","",IF((CK290&gt;=BV290-0.12)*(CK290&lt;=BV290+0.12),"合格","不合格"))</f>
        <v/>
      </c>
      <c r="BU290" s="456" t="str">
        <f>IF(_tag_month_day!V280="","",_tag_month_day!V280)</f>
        <v/>
      </c>
      <c r="BV290" s="457" t="str">
        <f>IF(_tag_month_day!W280="","",_tag_month_day!W280)</f>
        <v/>
      </c>
      <c r="BW290" s="458" t="str">
        <f>IF(_tag_month_day!X280="","",_tag_month_day!X280)</f>
        <v/>
      </c>
      <c r="BX290" s="458" t="str">
        <f>IF(_tag_month_day!Y280="","",_tag_month_day!Y280)</f>
        <v/>
      </c>
      <c r="BY290" s="459">
        <f ca="1">L290</f>
        <v>43597.708333332659</v>
      </c>
      <c r="BZ290" s="460"/>
      <c r="CA290" s="461"/>
      <c r="CB290" s="424" t="str">
        <f>IF(_tag_month_day!Z280="","",_tag_month_day!Z280)</f>
        <v/>
      </c>
      <c r="CC290" s="424" t="str">
        <f>IF(_tag_month_day!AA280="","",_tag_month_day!AA280)</f>
        <v/>
      </c>
      <c r="CD290" s="424" t="str">
        <f>IF(_tag_month_day!AB280="","",_tag_month_day!AB280)</f>
        <v/>
      </c>
      <c r="CE290" s="424" t="str">
        <f>IF(_tag_month_day!AC280="","",_tag_month_day!AC280)</f>
        <v/>
      </c>
      <c r="CF290" s="424" t="str">
        <f>IF(_tag_month_day!AD280="","",_tag_month_day!AD280)</f>
        <v/>
      </c>
      <c r="CG290" s="424" t="str">
        <f>IF(_tag_month_day!AE280="","",_tag_month_day!AE280)</f>
        <v/>
      </c>
      <c r="CH290" s="424" t="str">
        <f>IF(_tag_month_day!AF280="","",_tag_month_day!AF280)</f>
        <v/>
      </c>
      <c r="CI290" s="424" t="str">
        <f>IF(_tag_month_day!AG280="","",_tag_month_day!AG280)</f>
        <v/>
      </c>
      <c r="CJ290" s="424" t="str">
        <f>IF(_tag_month_day!AH280="","",_tag_month_day!AH280)</f>
        <v/>
      </c>
      <c r="CK290" s="424" t="str">
        <f>IF(_tag_month_day!AI280="","",_tag_month_day!AI280)</f>
        <v/>
      </c>
      <c r="CL290" s="4" t="str">
        <f>IF(_tag_month_day!AJ280="","",_tag_month_day!AJ280)</f>
        <v/>
      </c>
      <c r="CM290" s="4" t="str">
        <f>IF(_tag_month_day!AK280="","",_tag_month_day!AK280)</f>
        <v/>
      </c>
      <c r="CN290" s="4" t="str">
        <f>IF(_tag_month_day!AL280="","",_tag_month_day!AL280)</f>
        <v/>
      </c>
      <c r="CO290" s="4" t="str">
        <f>IF(_tag_month_day!AM280="","",_tag_month_day!AM280)</f>
        <v/>
      </c>
      <c r="CP290" s="4" t="str">
        <f>IF(_tag_month_day!AN280="","",_tag_month_day!AN280)</f>
        <v/>
      </c>
      <c r="CQ290" s="4" t="str">
        <f>IF(_tag_month_day!AO280="","",_tag_month_day!AO280)</f>
        <v/>
      </c>
      <c r="CR290" s="462" t="str">
        <f>IF(_tag_month_day!AP280="","",_tag_month_day!AP280)</f>
        <v/>
      </c>
      <c r="CS290" s="463" t="str">
        <f>IF(_tag_month_day!AQ280="","",_tag_month_day!AQ280)</f>
        <v/>
      </c>
      <c r="CT290" s="4" t="str">
        <f>IF(_tag_month_day!AR280="","",_tag_month_day!AR280)</f>
        <v/>
      </c>
      <c r="CU290" s="464" t="e">
        <f>DU290/AJ290</f>
        <v>#VALUE!</v>
      </c>
      <c r="CV290" s="451" t="e">
        <f>BG290/BH290</f>
        <v>#VALUE!</v>
      </c>
      <c r="CW290" s="465" t="e">
        <f>AJ290*(1-CV290)*CU290*AF290</f>
        <v>#VALUE!</v>
      </c>
      <c r="CX290" s="465" t="e">
        <f>CW290*94%</f>
        <v>#VALUE!</v>
      </c>
      <c r="CY290" s="466" t="e">
        <f>IF(CX290=0,0,DS290/(DS290+CX290))</f>
        <v>#VALUE!</v>
      </c>
      <c r="CZ290" s="465" t="e">
        <f>$AJ290*EF290</f>
        <v>#VALUE!</v>
      </c>
      <c r="DA290" s="465" t="e">
        <f>$AJ290*EG290</f>
        <v>#VALUE!</v>
      </c>
      <c r="DB290" s="465" t="e">
        <f>$AJ290*EH290</f>
        <v>#VALUE!</v>
      </c>
      <c r="DC290" s="465" t="e">
        <f>$AJ290*EI290</f>
        <v>#VALUE!</v>
      </c>
      <c r="DD290" s="465" t="e">
        <f>$AJ290*EJ290</f>
        <v>#VALUE!</v>
      </c>
      <c r="DE290" s="465" t="e">
        <f>$AJ290*EK290</f>
        <v>#VALUE!</v>
      </c>
      <c r="DF290" s="465" t="e">
        <f>$AJ290*EL290</f>
        <v>#VALUE!</v>
      </c>
      <c r="DG290" s="465" t="e">
        <f>$AJ290*EM290</f>
        <v>#VALUE!</v>
      </c>
      <c r="DH290" s="465" t="e">
        <f>$AJ290*EN290</f>
        <v>#VALUE!</v>
      </c>
      <c r="DI290" s="465" t="e">
        <f>$AJ290*EO290</f>
        <v>#VALUE!</v>
      </c>
      <c r="DJ290" s="465" t="e">
        <f>CZ290*(1-EP290)</f>
        <v>#VALUE!</v>
      </c>
      <c r="DK290" s="465" t="e">
        <f>DA290*(1-ER290)</f>
        <v>#VALUE!</v>
      </c>
      <c r="DL290" s="465" t="e">
        <f>DB290*(1-EQ290)</f>
        <v>#VALUE!</v>
      </c>
      <c r="DM290" s="465" t="e">
        <f>DC290*(1-ES290)</f>
        <v>#VALUE!</v>
      </c>
      <c r="DN290" s="465" t="e">
        <f>DD290*(1-ET290)</f>
        <v>#VALUE!</v>
      </c>
      <c r="DO290" s="465" t="e">
        <f>DE290</f>
        <v>#VALUE!</v>
      </c>
      <c r="DP290" s="465" t="e">
        <f>DF290*(1-EU290)</f>
        <v>#VALUE!</v>
      </c>
      <c r="DQ290" s="465" t="e">
        <f>DG290*(1-EV290)</f>
        <v>#VALUE!</v>
      </c>
      <c r="DR290" s="465" t="e">
        <f>DH290*(1-EW290)</f>
        <v>#VALUE!</v>
      </c>
      <c r="DS290" s="465" t="e">
        <f>DI290</f>
        <v>#VALUE!</v>
      </c>
      <c r="DT290" s="465" t="e">
        <f>SUM(DJ290:DS290)</f>
        <v>#VALUE!</v>
      </c>
      <c r="DU290" s="465" t="e">
        <f>(GS290:GX290)+(DP290+DQ290+DR290)*GY290+DS290</f>
        <v>#VALUE!</v>
      </c>
      <c r="DV290" s="451" t="e">
        <f>AV290/$BH290/(1-EP290)</f>
        <v>#VALUE!</v>
      </c>
      <c r="DW290" s="451" t="e">
        <f>AW290/$BH290/(1-ER290)</f>
        <v>#VALUE!</v>
      </c>
      <c r="DX290" s="451" t="e">
        <f>AX290/$BH290/(1-EQ290)</f>
        <v>#VALUE!</v>
      </c>
      <c r="DY290" s="451" t="e">
        <f>AY290/$BH290/(1-ES290)</f>
        <v>#VALUE!</v>
      </c>
      <c r="DZ290" s="451" t="e">
        <f>AZ290/$BH290/(1-ET290)</f>
        <v>#VALUE!</v>
      </c>
      <c r="EA290" s="451" t="e">
        <f>BA290/$BH290/(1-AX290)</f>
        <v>#VALUE!</v>
      </c>
      <c r="EB290" s="451" t="e">
        <f>BB290/$BH290/(1-EU290)</f>
        <v>#VALUE!</v>
      </c>
      <c r="EC290" s="451" t="e">
        <f>BC290/$BH290/(1-EV290)</f>
        <v>#VALUE!</v>
      </c>
      <c r="ED290" s="451" t="e">
        <f>BD290/$BH290/(1-EW290)</f>
        <v>#VALUE!</v>
      </c>
      <c r="EE290" s="451" t="e">
        <f>BG290/BH290</f>
        <v>#VALUE!</v>
      </c>
      <c r="EF290" s="451" t="e">
        <f>DV290/SUM($DV290:$EE290)</f>
        <v>#VALUE!</v>
      </c>
      <c r="EG290" s="451" t="e">
        <f>DW290/SUM($DV290:$EE290)</f>
        <v>#VALUE!</v>
      </c>
      <c r="EH290" s="451" t="e">
        <f>DX290/SUM($DV290:$EE290)</f>
        <v>#VALUE!</v>
      </c>
      <c r="EI290" s="451" t="e">
        <f>DY290/SUM($DV290:$EE290)</f>
        <v>#VALUE!</v>
      </c>
      <c r="EJ290" s="451" t="e">
        <f>DZ290/SUM($DV290:$EE290)</f>
        <v>#VALUE!</v>
      </c>
      <c r="EK290" s="451" t="e">
        <f>EA290/SUM($DV290:$EE290)</f>
        <v>#VALUE!</v>
      </c>
      <c r="EL290" s="451" t="e">
        <f>EB290/SUM($DV290:$EE290)</f>
        <v>#VALUE!</v>
      </c>
      <c r="EM290" s="451" t="e">
        <f>EC290/SUM($DV290:$EE290)</f>
        <v>#VALUE!</v>
      </c>
      <c r="EN290" s="451" t="e">
        <f>ED290/SUM($DV290:$EE290)</f>
        <v>#VALUE!</v>
      </c>
      <c r="EO290" s="451" t="e">
        <f>EE290/SUM($DV290:$EE290)</f>
        <v>#VALUE!</v>
      </c>
      <c r="EP290" s="450">
        <f>EP289</f>
        <v>0.080000000000000002</v>
      </c>
      <c r="EQ290" s="450">
        <f>EQ289</f>
        <v>0.014999999999999999</v>
      </c>
      <c r="ER290" s="450">
        <f>ER289</f>
        <v>0.014999999999999999</v>
      </c>
      <c r="ES290" s="450">
        <f>ES289</f>
        <v>0.014999999999999999</v>
      </c>
      <c r="ET290" s="450">
        <f>ET289</f>
        <v>0.014999999999999999</v>
      </c>
      <c r="EU290" s="450">
        <f>EU289</f>
        <v>0.089999999999999997</v>
      </c>
      <c r="EV290" s="450">
        <f>EV289</f>
        <v>0.089999999999999997</v>
      </c>
      <c r="EW290" s="450">
        <f>EW289</f>
        <v>0.089999999999999997</v>
      </c>
      <c r="EX290" s="431" t="str">
        <f>IF(_tag_month_day!AS280="","",_tag_month_day!AS280/100)</f>
        <v/>
      </c>
      <c r="EY290" s="431" t="str">
        <f>IF(_tag_month_day!AT280="","",_tag_month_day!AT280/100)</f>
        <v/>
      </c>
      <c r="EZ290" s="431" t="str">
        <f>IF(_tag_month_day!AU280="","",_tag_month_day!AU280/100)</f>
        <v/>
      </c>
      <c r="FA290" s="431" t="str">
        <f>IF(_tag_month_day!AV280="","",_tag_month_day!AV280/100)</f>
        <v/>
      </c>
      <c r="FB290" s="431" t="str">
        <f>IF(_tag_month_day!AW280="","",_tag_month_day!AW280/100)</f>
        <v/>
      </c>
      <c r="FC290" s="431" t="str">
        <f>IF(_tag_month_day!AX280="","",_tag_month_day!AX280/100)</f>
        <v/>
      </c>
      <c r="FD290" s="449" t="str">
        <f>IF(_tag_month_day!AY280="","",_tag_month_day!AY280/100)</f>
        <v/>
      </c>
      <c r="FE290" s="449" t="str">
        <f>IF(_tag_month_day!AZ280="","",_tag_month_day!AZ280/100)</f>
        <v/>
      </c>
      <c r="FF290" s="449" t="str">
        <f>IF(_tag_month_day!BA280="","",_tag_month_day!BA280/100)</f>
        <v/>
      </c>
      <c r="FG290" s="449" t="str">
        <f>IF(_tag_month_day!BB280="","",_tag_month_day!BB280/100)</f>
        <v/>
      </c>
      <c r="FH290" s="467" t="str">
        <f>IF(_tag_month_day!BC280="","",_tag_month_day!BC280/100)</f>
        <v/>
      </c>
      <c r="FI290" s="449">
        <f>FI289</f>
        <v>0.40999999999999998</v>
      </c>
      <c r="FJ290" s="449">
        <f>FJ289</f>
        <v>0.11</v>
      </c>
      <c r="FK290" s="449">
        <f>FK289</f>
        <v>0.014999999999999999</v>
      </c>
      <c r="FL290" s="449">
        <f>FL289</f>
        <v>0</v>
      </c>
      <c r="FM290" s="467">
        <f>FM289</f>
        <v>0.0001</v>
      </c>
      <c r="FN290" s="449">
        <f>FN289</f>
        <v>0.32000000000000001</v>
      </c>
      <c r="FO290" s="449">
        <f>FO289</f>
        <v>0.20000000000000001</v>
      </c>
      <c r="FP290" s="449">
        <f>FP289</f>
        <v>0.01</v>
      </c>
      <c r="FQ290" s="449">
        <f>FQ289</f>
        <v>0</v>
      </c>
      <c r="FR290" s="467">
        <f>FR289</f>
        <v>0.0001</v>
      </c>
      <c r="FS290" s="449" t="str">
        <f>IF(_tag_month_day!BD280="","",_tag_month_day!BD280/100)</f>
        <v/>
      </c>
      <c r="FT290" s="449" t="str">
        <f>IF(_tag_month_day!BE280="","",_tag_month_day!BE280/100)</f>
        <v/>
      </c>
      <c r="FU290" s="449" t="str">
        <f>IF(_tag_month_day!BF280="","",_tag_month_day!BF280/100)</f>
        <v/>
      </c>
      <c r="FV290" s="449" t="str">
        <f>IF(_tag_month_day!BG280="","",_tag_month_day!BG280/100)</f>
        <v/>
      </c>
      <c r="FW290" s="467" t="str">
        <f>IF(_tag_month_day!BH280="","",_tag_month_day!BH280/100)</f>
        <v/>
      </c>
      <c r="FX290" s="449" t="str">
        <f>IF(_tag_month_day!BI280="","",_tag_month_day!BI280/100)</f>
        <v/>
      </c>
      <c r="FY290" s="449" t="str">
        <f>IF(_tag_month_day!BJ280="","",_tag_month_day!BJ280/100)</f>
        <v/>
      </c>
      <c r="FZ290" s="468" t="str">
        <f>IF(_tag_month_day!BK280="","",_tag_month_day!BK280/100)</f>
        <v/>
      </c>
      <c r="GA290" s="449" t="str">
        <f>IF(_tag_month_day!BL280="","",_tag_month_day!BL280/100)</f>
        <v/>
      </c>
      <c r="GB290" s="467" t="str">
        <f>IF(_tag_month_day!BM280="","",_tag_month_day!BM280/100)</f>
        <v/>
      </c>
      <c r="GC290" s="431" t="str">
        <f>IF(_tag_month_day!BN280="","",_tag_month_day!BN280/100)</f>
        <v/>
      </c>
      <c r="GD290" s="431" t="str">
        <f>IF(_tag_month_day!BO280="","",_tag_month_day!BO280/100)</f>
        <v/>
      </c>
      <c r="GE290" s="431" t="str">
        <f>IF(_tag_month_day!BP280="","",_tag_month_day!BP280/100)</f>
        <v/>
      </c>
      <c r="GF290" s="431" t="str">
        <f>IF(_tag_month_day!BQ280="","",_tag_month_day!BQ280/100)</f>
        <v/>
      </c>
      <c r="GG290" s="431" t="str">
        <f>IF(_tag_month_day!BR280="","",_tag_month_day!BR280/100)</f>
        <v/>
      </c>
      <c r="GH290" s="431" t="str">
        <f>IF(_tag_month_day!BS280="","",_tag_month_day!BS280/100)</f>
        <v/>
      </c>
      <c r="GI290" s="467" t="str">
        <f>IF(_tag_month_day!BT280="","",_tag_month_day!BT280/100)</f>
        <v/>
      </c>
      <c r="GJ290" s="469" t="str">
        <f>IF(_tag_month_day!BU280="","",_tag_month_day!BU280/100)</f>
        <v/>
      </c>
      <c r="GK290" s="470">
        <f>GK289</f>
        <v>0.070000000000000007</v>
      </c>
      <c r="GL290" s="470">
        <f>GL289</f>
        <v>0.029999999999999999</v>
      </c>
      <c r="GM290" s="471" t="str">
        <f>IF(_tag_month_day!BX280="","",_tag_month_day!BX280/100)</f>
        <v/>
      </c>
      <c r="GN290" s="470">
        <f>GN289</f>
        <v>0.070000000000000007</v>
      </c>
      <c r="GO290" s="470">
        <f>GO289</f>
        <v>0.029999999999999999</v>
      </c>
      <c r="GP290" s="470">
        <f>GP289</f>
        <v>0.089999999999999997</v>
      </c>
      <c r="GQ290" s="470">
        <f>GQ289</f>
        <v>0.029999999999999999</v>
      </c>
      <c r="GR290" s="471" t="str">
        <f>IF(_tag_month_day!CA280="","",_tag_month_day!CA280/100)</f>
        <v/>
      </c>
      <c r="GS290" s="472">
        <f>GS289</f>
        <v>0.95299999999999996</v>
      </c>
      <c r="GT290" s="472">
        <f>GT289</f>
        <v>0.55000000000000004</v>
      </c>
      <c r="GU290" s="472">
        <f>GU289</f>
        <v>0.55000000000000004</v>
      </c>
      <c r="GV290" s="472">
        <f>GV289</f>
        <v>0.55000000000000004</v>
      </c>
      <c r="GW290" s="472">
        <f>GW289</f>
        <v>0.5</v>
      </c>
      <c r="GX290" s="472">
        <f>GX289</f>
        <v>0.93500000000000005</v>
      </c>
      <c r="GY290" s="472">
        <f>GY289</f>
        <v>0.14999999999999999</v>
      </c>
      <c r="GZ290" s="472">
        <f>GZ289</f>
        <v>1</v>
      </c>
      <c r="HA290" s="474">
        <f>HA289</f>
        <v>0.047</v>
      </c>
      <c r="HB290" s="474">
        <f>HB289</f>
        <v>0.45000000000000001</v>
      </c>
      <c r="HC290" s="474">
        <f>HC289</f>
        <v>0.45000000000000001</v>
      </c>
      <c r="HD290" s="474">
        <f>HD289</f>
        <v>0.45000000000000001</v>
      </c>
      <c r="HE290" s="474">
        <f>HE289</f>
        <v>0.5</v>
      </c>
      <c r="HF290" s="474">
        <f>HF289</f>
        <v>0.065000000000000002</v>
      </c>
      <c r="HG290" s="474">
        <f>HG289</f>
        <v>0.84999999999999998</v>
      </c>
      <c r="HH290" s="474">
        <f>HH289</f>
        <v>0</v>
      </c>
      <c r="HI290" s="10">
        <f>IF(BZ290&lt;&gt;"",CK290-BV290,0)</f>
        <v>0</v>
      </c>
      <c r="HJ290" s="10" t="e">
        <f>IF(AJ290&gt;0,AH290-AJ290,0)</f>
        <v>#VALUE!</v>
      </c>
      <c r="HK290" s="466">
        <f>HK289</f>
        <v>0.84999999999999998</v>
      </c>
      <c r="HL290" s="424">
        <f>HL289</f>
        <v>550000</v>
      </c>
      <c r="HM290" s="424">
        <f>HM289</f>
        <v>480000</v>
      </c>
      <c r="HN290" s="465" t="e">
        <f>(DJ290*EZ290+DK290*FH290+DL290*FM290+DM290*FR290+DN290*FW290+DO290*GB290+DS290*GI290+DP290*GM290+DR290*GR290)*1000*2</f>
        <v>#VALUE!</v>
      </c>
      <c r="HO290" s="465" t="e">
        <f>HN290*HK290*$HO$2/HL290*1000000</f>
        <v>#VALUE!</v>
      </c>
      <c r="HP290" s="465" t="e">
        <f>HN290*HK290*$HP$2/HM290*1000000</f>
        <v>#VALUE!</v>
      </c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</row>
    <row customFormat="1" r="291" s="0">
      <c r="A291" s="420">
        <v>280</v>
      </c>
      <c r="B291" s="421">
        <f ca="1">IF(D291=D290,B290,IF(D291="夜班",B290+1,B290))</f>
        <v>43597</v>
      </c>
      <c r="C291" s="422">
        <f>C290</f>
        <v>0.041666666666666699</v>
      </c>
      <c r="D291" s="10" t="str">
        <f ca="1">IF(HOUR(G291)&lt;8,"夜班",IF(HOUR(G291)&lt;16,"白班",IF(HOUR(G291)&lt;24,"中班",0)))</f>
        <v>白班</v>
      </c>
      <c r="E291" s="10" t="e">
        <f ca="1">IF(F291=1,"甲",IF(F291=2,"乙",IF(F291=3,"丙",IF(F291=4,"丁",""))))</f>
        <v>#REF!</v>
      </c>
      <c r="F291" s="10" t="e">
        <f ca="1">SUMPRODUCT((成本日报!$A$3:$A$95=计划!B291)*(成本日报!$B$3:$B$95=计划!$D291),成本日报!$C$3:$C$95)</f>
        <v>#REF!</v>
      </c>
      <c r="G291" s="423">
        <f ca="1">G290+C290</f>
        <v>43597.624999999323</v>
      </c>
      <c r="H291" s="423">
        <f ca="1">$G291+$C291/60*10+$C291*0</f>
        <v>43597.631944443769</v>
      </c>
      <c r="I291" s="423">
        <f ca="1">$G291+$C291/60*18+$C291*0</f>
        <v>43597.63749999932</v>
      </c>
      <c r="J291" s="423">
        <f ca="1">$G291+$C291/60*0+$C291*1</f>
        <v>43597.666666665988</v>
      </c>
      <c r="K291" s="423">
        <f ca="1">$G291+$C291/60*30+$C291*2</f>
        <v>43597.729166665995</v>
      </c>
      <c r="L291" s="423">
        <f ca="1">$G291+$C291/60*0+$C291*3</f>
        <v>43597.749999999323</v>
      </c>
      <c r="M291" s="424" t="str">
        <f>IF(_tag_month_day!A281="","",_tag_month_day!A281)</f>
        <v/>
      </c>
      <c r="N291" s="424" t="str">
        <f>IF(_tag_month_day!B281="","",_tag_month_day!B281)</f>
        <v/>
      </c>
      <c r="O291" s="425" t="e">
        <f>IF(M291+N291=0,"",M291+N291)</f>
        <v>#VALUE!</v>
      </c>
      <c r="P291" s="424" t="str">
        <f>IF(_tag_month_day!C281="","",_tag_month_day!C281)</f>
        <v/>
      </c>
      <c r="Q291" s="424" t="str">
        <f>IF(_tag_month_day!D281="","",_tag_month_day!D281)</f>
        <v/>
      </c>
      <c r="R291" s="426" t="str">
        <f>IF(_tag_month_day!CB281="","",_tag_month_day!CB281/100)</f>
        <v/>
      </c>
      <c r="S291" s="427" t="str">
        <f>IF(_tag_month_day!E281="","",_tag_month_day!E281)</f>
        <v/>
      </c>
      <c r="T291" s="427" t="str">
        <f>IF(_tag_month_day!F281="","",_tag_month_day!F281)</f>
        <v/>
      </c>
      <c r="U291" s="428" t="e">
        <f>S291+T291</f>
        <v>#VALUE!</v>
      </c>
      <c r="V291" s="429" t="e">
        <f>U291/AJ291</f>
        <v>#VALUE!</v>
      </c>
      <c r="W291" s="430" t="str">
        <f>IF(_jhy_month_day!A281="","",_jhy_month_day!A281)</f>
        <v/>
      </c>
      <c r="X291" s="431" t="str">
        <f>IF(_jhy_month_day!B281="","",_jhy_month_day!B281/100)</f>
        <v/>
      </c>
      <c r="Y291" s="431" t="str">
        <f>IF(_jhy_month_day!C281="","",_jhy_month_day!C281/100)</f>
        <v/>
      </c>
      <c r="Z291" s="432">
        <f>Z287+1</f>
        <v>70</v>
      </c>
      <c r="AA291" s="433" t="str">
        <f>IF(_tag_month_day!G281="","",_tag_month_day!G281/100)</f>
        <v/>
      </c>
      <c r="AB291" s="433" t="str">
        <f>IF(_tag_month_day!H281="","",_tag_month_day!H281/100)</f>
        <v/>
      </c>
      <c r="AC291" s="434">
        <f>IF(X291="",AC290,BK291*($AV290*X291+$AW290*FD290+$AX290*FI290+$AY290*FN290+$AZ290*FS290+$BA290*FX290+$BG290*GE290)/(AV290*Y291+AX290*FK290+AW290*FF290+AY290*FP290+AZ290*FU290+BA290*FZ290+BG290*GG290+BB290*GK290+BC290*GN290+BD290*GP290))</f>
        <v>1.59963432013121</v>
      </c>
      <c r="AD291" s="435" t="str">
        <f>IF(AC291=AC290,"",AC291-AC290)</f>
        <v/>
      </c>
      <c r="AE291" s="436" t="str">
        <f>IF(1-AF291=0,"",(1-AF291))</f>
        <v/>
      </c>
      <c r="AF291" s="437">
        <v>1</v>
      </c>
      <c r="AG291" s="10" t="str">
        <f>AG290</f>
        <v>8B4</v>
      </c>
      <c r="AH291" s="438" t="str">
        <f>AH290</f>
        <v/>
      </c>
      <c r="AI291" s="424" t="e">
        <f>IF(ROUND(AJ291-AJ290,1)=0,"",AJ291-AJ290)</f>
        <v>#VALUE!</v>
      </c>
      <c r="AJ291" s="10" t="str">
        <f>IF(_tag_month_day!I281="","",_tag_month_day!I281)</f>
        <v/>
      </c>
      <c r="AK291" s="440"/>
      <c r="AL291" s="440"/>
      <c r="AM291" s="440"/>
      <c r="AN291" s="441">
        <f>AN290</f>
        <v>2</v>
      </c>
      <c r="AO291" s="441">
        <f>AO290</f>
        <v>8</v>
      </c>
      <c r="AP291" s="442" t="e">
        <f>(IF(AN291=0,AS290,AS290*(1+AO291/AN291)/(AR291+AO291/AN291)))+AT291</f>
        <v>#VALUE!</v>
      </c>
      <c r="AQ291" s="443" t="str">
        <f>IF(_tag_month_day!J281="","",_tag_month_day!J281/100)</f>
        <v/>
      </c>
      <c r="AR291" s="444">
        <f>AR290</f>
        <v>1.3</v>
      </c>
      <c r="AS291" s="445" t="e">
        <f>AQ291*(AN291*AR291+AO291)/(AN291+AO291)</f>
        <v>#VALUE!</v>
      </c>
      <c r="AT291" s="445" t="e">
        <f>(SUM(BE291:BF291)-SUM(BE290:BF290))*0.05</f>
        <v>#VALUE!</v>
      </c>
      <c r="AU291" s="446" t="str">
        <f>IF(_tag_month_day!CC281="","",IF(_tag_month_day!CC281&gt;0,_tag_month_day!CD281,_tag_month_day!CE281))</f>
        <v/>
      </c>
      <c r="AV291" s="447" t="str">
        <f>IF(_tag_month_day!L281="","",_tag_month_day!L281/100)</f>
        <v/>
      </c>
      <c r="AW291" s="431">
        <f>AW290</f>
        <v>0</v>
      </c>
      <c r="AX291" s="431">
        <f>AX290</f>
        <v>0</v>
      </c>
      <c r="AY291" s="431" t="str">
        <f>IF(_tag_month_day!M281="","",_tag_month_day!M281/100)</f>
        <v/>
      </c>
      <c r="AZ291" s="431" t="str">
        <f>IF(_tag_month_day!N281="","",_tag_month_day!N281/100)</f>
        <v/>
      </c>
      <c r="BA291" s="431" t="str">
        <f>IF(_tag_month_day!O281="","",_tag_month_day!O281/100)</f>
        <v/>
      </c>
      <c r="BB291" s="448" t="str">
        <f>IF(_tag_month_day!P281="","",_tag_month_day!P281/100)</f>
        <v/>
      </c>
      <c r="BC291" s="448">
        <f>BC290</f>
        <v>0</v>
      </c>
      <c r="BD291" s="448" t="str">
        <f>IF(_tag_month_day!Q281="","",_tag_month_day!Q281/100)</f>
        <v/>
      </c>
      <c r="BE291" s="449" t="str">
        <f>IF(_tag_month_day!R281="","",_tag_month_day!R281/100)</f>
        <v/>
      </c>
      <c r="BF291" s="388" t="e">
        <f>(AU291*(100+BE291*100))/(AJ291-AU291)/100</f>
        <v>#VALUE!</v>
      </c>
      <c r="BG291" s="450" t="e">
        <f>BE291+BF291</f>
        <v>#VALUE!</v>
      </c>
      <c r="BH291" s="451" t="e">
        <f>SUM(AV291:BF291)</f>
        <v>#VALUE!</v>
      </c>
      <c r="BI291" s="452" t="e">
        <f>IF(CX291=0,BI290,(DK291*查询!$R$5+DL291*查询!$Q$5+DM291*查询!$N$5+DN291*查询!$O$5+DO291*查询!$P$5)*AF291/CX291)</f>
        <v>#VALUE!</v>
      </c>
      <c r="BJ291" s="452" t="e">
        <f>IF(CX291=0,BJ290,(DP291*查询!$S$5+DQ291*查询!$T$5+DR291*查询!$U$5)*AF291/CX291)</f>
        <v>#VALUE!</v>
      </c>
      <c r="BK291" s="452">
        <f>BK290</f>
        <v>1</v>
      </c>
      <c r="BL291" s="453" t="e">
        <f>SUMPRODUCT((AV291:BA291)*(GS291:GX291))/((GS291:GX291)+SUM(BB291:BD291)*GY291+BG291*GZ291)</f>
        <v>#VALUE!</v>
      </c>
      <c r="BM291" s="453" t="e">
        <f>BK291*($AV291*FB291+$AW291*FD291+$AX291*FI291+$AY291*FN291+$AZ291*FS291+$BA291*FX291+$BG291*GE291)/(AV291*EY291+AX291*FK291+AW291*FF291+AY291*FP291+AZ291*FU291+BA291*FZ291+BG291*GG291+BB291*GK291+BC291*GN291+BD291*GP291)</f>
        <v>#VALUE!</v>
      </c>
      <c r="BN291" s="453" t="e">
        <f>($AV291*FC291+$AX291*FJ291+$AW291*FE291+$AY291*FO291+$AZ291*FT291+$BA291*FY291+$BG291*GF291)/($AV291*FA291+BG291*GH291+BB291*GL291+BC291*GO291+BD291*GQ291+BA291*GA291)</f>
        <v>#VALUE!</v>
      </c>
      <c r="BO291" s="454" t="e">
        <f>SUMPRODUCT(AV291:BA291*GS291:GX291)/(GS291:GX291+(BB291+BC291+BD291)*GY291+BG291)</f>
        <v>#VALUE!</v>
      </c>
      <c r="BP291" s="454" t="e">
        <f>SUMPRODUCT(AV291:BA291*GS291:GX291)/(GS291:GX291+(BB291+BC291+BD291)*GY291+BG291)</f>
        <v>#VALUE!</v>
      </c>
      <c r="BQ291" s="454" t="e">
        <f>SUMPRODUCT(AV291:BA291*GS291:GX291)/(GS291:GX291+(BB291+BC291+BD291)*GY291+BG291)</f>
        <v>#VALUE!</v>
      </c>
      <c r="BR291" s="453" t="str">
        <f>IF(_tag_month_day!T281="","",_tag_month_day!T281)</f>
        <v/>
      </c>
      <c r="BS291" s="453" t="str">
        <f>IF(_tag_month_day!U281="","",_tag_month_day!U281)</f>
        <v/>
      </c>
      <c r="BT291" s="455" t="str">
        <f>IF(CK291="","",IF((CK291&gt;=BV291-0.12)*(CK291&lt;=BV291+0.12),"合格","不合格"))</f>
        <v/>
      </c>
      <c r="BU291" s="456" t="str">
        <f>IF(_tag_month_day!V281="","",_tag_month_day!V281)</f>
        <v/>
      </c>
      <c r="BV291" s="457" t="str">
        <f>IF(_tag_month_day!W281="","",_tag_month_day!W281)</f>
        <v/>
      </c>
      <c r="BW291" s="458" t="str">
        <f>IF(_tag_month_day!X281="","",_tag_month_day!X281)</f>
        <v/>
      </c>
      <c r="BX291" s="458" t="str">
        <f>IF(_tag_month_day!Y281="","",_tag_month_day!Y281)</f>
        <v/>
      </c>
      <c r="BY291" s="459">
        <f ca="1">L291</f>
        <v>43597.749999999323</v>
      </c>
      <c r="BZ291" s="460"/>
      <c r="CA291" s="461"/>
      <c r="CB291" s="424" t="str">
        <f>IF(_tag_month_day!Z281="","",_tag_month_day!Z281)</f>
        <v/>
      </c>
      <c r="CC291" s="424" t="str">
        <f>IF(_tag_month_day!AA281="","",_tag_month_day!AA281)</f>
        <v/>
      </c>
      <c r="CD291" s="424" t="str">
        <f>IF(_tag_month_day!AB281="","",_tag_month_day!AB281)</f>
        <v/>
      </c>
      <c r="CE291" s="424" t="str">
        <f>IF(_tag_month_day!AC281="","",_tag_month_day!AC281)</f>
        <v/>
      </c>
      <c r="CF291" s="424" t="str">
        <f>IF(_tag_month_day!AD281="","",_tag_month_day!AD281)</f>
        <v/>
      </c>
      <c r="CG291" s="424" t="str">
        <f>IF(_tag_month_day!AE281="","",_tag_month_day!AE281)</f>
        <v/>
      </c>
      <c r="CH291" s="424" t="str">
        <f>IF(_tag_month_day!AF281="","",_tag_month_day!AF281)</f>
        <v/>
      </c>
      <c r="CI291" s="424" t="str">
        <f>IF(_tag_month_day!AG281="","",_tag_month_day!AG281)</f>
        <v/>
      </c>
      <c r="CJ291" s="424" t="str">
        <f>IF(_tag_month_day!AH281="","",_tag_month_day!AH281)</f>
        <v/>
      </c>
      <c r="CK291" s="424" t="str">
        <f>IF(_tag_month_day!AI281="","",_tag_month_day!AI281)</f>
        <v/>
      </c>
      <c r="CL291" s="4" t="str">
        <f>IF(_tag_month_day!AJ281="","",_tag_month_day!AJ281)</f>
        <v/>
      </c>
      <c r="CM291" s="4" t="str">
        <f>IF(_tag_month_day!AK281="","",_tag_month_day!AK281)</f>
        <v/>
      </c>
      <c r="CN291" s="4" t="str">
        <f>IF(_tag_month_day!AL281="","",_tag_month_day!AL281)</f>
        <v/>
      </c>
      <c r="CO291" s="4" t="str">
        <f>IF(_tag_month_day!AM281="","",_tag_month_day!AM281)</f>
        <v/>
      </c>
      <c r="CP291" s="4" t="str">
        <f>IF(_tag_month_day!AN281="","",_tag_month_day!AN281)</f>
        <v/>
      </c>
      <c r="CQ291" s="4" t="str">
        <f>IF(_tag_month_day!AO281="","",_tag_month_day!AO281)</f>
        <v/>
      </c>
      <c r="CR291" s="462" t="str">
        <f>IF(_tag_month_day!AP281="","",_tag_month_day!AP281)</f>
        <v/>
      </c>
      <c r="CS291" s="463" t="str">
        <f>IF(_tag_month_day!AQ281="","",_tag_month_day!AQ281)</f>
        <v/>
      </c>
      <c r="CT291" s="4" t="str">
        <f>IF(_tag_month_day!AR281="","",_tag_month_day!AR281)</f>
        <v/>
      </c>
      <c r="CU291" s="464" t="e">
        <f>DU291/AJ291</f>
        <v>#VALUE!</v>
      </c>
      <c r="CV291" s="451" t="e">
        <f>BG291/BH291</f>
        <v>#VALUE!</v>
      </c>
      <c r="CW291" s="465" t="e">
        <f>AJ291*(1-CV291)*CU291*AF291</f>
        <v>#VALUE!</v>
      </c>
      <c r="CX291" s="465" t="e">
        <f>CW291*94%</f>
        <v>#VALUE!</v>
      </c>
      <c r="CY291" s="466" t="e">
        <f>IF(CX291=0,0,DS291/(DS291+CX291))</f>
        <v>#VALUE!</v>
      </c>
      <c r="CZ291" s="465" t="e">
        <f>$AJ291*EF291</f>
        <v>#VALUE!</v>
      </c>
      <c r="DA291" s="465" t="e">
        <f>$AJ291*EG291</f>
        <v>#VALUE!</v>
      </c>
      <c r="DB291" s="465" t="e">
        <f>$AJ291*EH291</f>
        <v>#VALUE!</v>
      </c>
      <c r="DC291" s="465" t="e">
        <f>$AJ291*EI291</f>
        <v>#VALUE!</v>
      </c>
      <c r="DD291" s="465" t="e">
        <f>$AJ291*EJ291</f>
        <v>#VALUE!</v>
      </c>
      <c r="DE291" s="465" t="e">
        <f>$AJ291*EK291</f>
        <v>#VALUE!</v>
      </c>
      <c r="DF291" s="465" t="e">
        <f>$AJ291*EL291</f>
        <v>#VALUE!</v>
      </c>
      <c r="DG291" s="465" t="e">
        <f>$AJ291*EM291</f>
        <v>#VALUE!</v>
      </c>
      <c r="DH291" s="465" t="e">
        <f>$AJ291*EN291</f>
        <v>#VALUE!</v>
      </c>
      <c r="DI291" s="465" t="e">
        <f>$AJ291*EO291</f>
        <v>#VALUE!</v>
      </c>
      <c r="DJ291" s="465" t="e">
        <f>CZ291*(1-EP291)</f>
        <v>#VALUE!</v>
      </c>
      <c r="DK291" s="465" t="e">
        <f>DA291*(1-ER291)</f>
        <v>#VALUE!</v>
      </c>
      <c r="DL291" s="465" t="e">
        <f>DB291*(1-EQ291)</f>
        <v>#VALUE!</v>
      </c>
      <c r="DM291" s="465" t="e">
        <f>DC291*(1-ES291)</f>
        <v>#VALUE!</v>
      </c>
      <c r="DN291" s="465" t="e">
        <f>DD291*(1-ET291)</f>
        <v>#VALUE!</v>
      </c>
      <c r="DO291" s="465" t="e">
        <f>DE291</f>
        <v>#VALUE!</v>
      </c>
      <c r="DP291" s="465" t="e">
        <f>DF291*(1-EU291)</f>
        <v>#VALUE!</v>
      </c>
      <c r="DQ291" s="465" t="e">
        <f>DG291*(1-EV291)</f>
        <v>#VALUE!</v>
      </c>
      <c r="DR291" s="465" t="e">
        <f>DH291*(1-EW291)</f>
        <v>#VALUE!</v>
      </c>
      <c r="DS291" s="465" t="e">
        <f>DI291</f>
        <v>#VALUE!</v>
      </c>
      <c r="DT291" s="465" t="e">
        <f>SUM(DJ291:DS291)</f>
        <v>#VALUE!</v>
      </c>
      <c r="DU291" s="465" t="e">
        <f>(GS291:GX291)+(DP291+DQ291+DR291)*GY291+DS291</f>
        <v>#VALUE!</v>
      </c>
      <c r="DV291" s="451" t="e">
        <f>AV291/$BH291/(1-EP291)</f>
        <v>#VALUE!</v>
      </c>
      <c r="DW291" s="451" t="e">
        <f>AW291/$BH291/(1-ER291)</f>
        <v>#VALUE!</v>
      </c>
      <c r="DX291" s="451" t="e">
        <f>AX291/$BH291/(1-EQ291)</f>
        <v>#VALUE!</v>
      </c>
      <c r="DY291" s="451" t="e">
        <f>AY291/$BH291/(1-ES291)</f>
        <v>#VALUE!</v>
      </c>
      <c r="DZ291" s="451" t="e">
        <f>AZ291/$BH291/(1-ET291)</f>
        <v>#VALUE!</v>
      </c>
      <c r="EA291" s="451" t="e">
        <f>BA291/$BH291/(1-AX291)</f>
        <v>#VALUE!</v>
      </c>
      <c r="EB291" s="451" t="e">
        <f>BB291/$BH291/(1-EU291)</f>
        <v>#VALUE!</v>
      </c>
      <c r="EC291" s="451" t="e">
        <f>BC291/$BH291/(1-EV291)</f>
        <v>#VALUE!</v>
      </c>
      <c r="ED291" s="451" t="e">
        <f>BD291/$BH291/(1-EW291)</f>
        <v>#VALUE!</v>
      </c>
      <c r="EE291" s="451" t="e">
        <f>BG291/BH291</f>
        <v>#VALUE!</v>
      </c>
      <c r="EF291" s="451" t="e">
        <f>DV291/SUM($DV291:$EE291)</f>
        <v>#VALUE!</v>
      </c>
      <c r="EG291" s="451" t="e">
        <f>DW291/SUM($DV291:$EE291)</f>
        <v>#VALUE!</v>
      </c>
      <c r="EH291" s="451" t="e">
        <f>DX291/SUM($DV291:$EE291)</f>
        <v>#VALUE!</v>
      </c>
      <c r="EI291" s="451" t="e">
        <f>DY291/SUM($DV291:$EE291)</f>
        <v>#VALUE!</v>
      </c>
      <c r="EJ291" s="451" t="e">
        <f>DZ291/SUM($DV291:$EE291)</f>
        <v>#VALUE!</v>
      </c>
      <c r="EK291" s="451" t="e">
        <f>EA291/SUM($DV291:$EE291)</f>
        <v>#VALUE!</v>
      </c>
      <c r="EL291" s="451" t="e">
        <f>EB291/SUM($DV291:$EE291)</f>
        <v>#VALUE!</v>
      </c>
      <c r="EM291" s="451" t="e">
        <f>EC291/SUM($DV291:$EE291)</f>
        <v>#VALUE!</v>
      </c>
      <c r="EN291" s="451" t="e">
        <f>ED291/SUM($DV291:$EE291)</f>
        <v>#VALUE!</v>
      </c>
      <c r="EO291" s="451" t="e">
        <f>EE291/SUM($DV291:$EE291)</f>
        <v>#VALUE!</v>
      </c>
      <c r="EP291" s="450">
        <f>EP290</f>
        <v>0.080000000000000002</v>
      </c>
      <c r="EQ291" s="450">
        <f>EQ290</f>
        <v>0.014999999999999999</v>
      </c>
      <c r="ER291" s="450">
        <f>ER290</f>
        <v>0.014999999999999999</v>
      </c>
      <c r="ES291" s="450">
        <f>ES290</f>
        <v>0.014999999999999999</v>
      </c>
      <c r="ET291" s="450">
        <f>ET290</f>
        <v>0.014999999999999999</v>
      </c>
      <c r="EU291" s="450">
        <f>EU290</f>
        <v>0.089999999999999997</v>
      </c>
      <c r="EV291" s="450">
        <f>EV290</f>
        <v>0.089999999999999997</v>
      </c>
      <c r="EW291" s="450">
        <f>EW290</f>
        <v>0.089999999999999997</v>
      </c>
      <c r="EX291" s="431" t="str">
        <f>IF(_tag_month_day!AS281="","",_tag_month_day!AS281/100)</f>
        <v/>
      </c>
      <c r="EY291" s="431" t="str">
        <f>IF(_tag_month_day!AT281="","",_tag_month_day!AT281/100)</f>
        <v/>
      </c>
      <c r="EZ291" s="431" t="str">
        <f>IF(_tag_month_day!AU281="","",_tag_month_day!AU281/100)</f>
        <v/>
      </c>
      <c r="FA291" s="431" t="str">
        <f>IF(_tag_month_day!AV281="","",_tag_month_day!AV281/100)</f>
        <v/>
      </c>
      <c r="FB291" s="431" t="str">
        <f>IF(_tag_month_day!AW281="","",_tag_month_day!AW281/100)</f>
        <v/>
      </c>
      <c r="FC291" s="431" t="str">
        <f>IF(_tag_month_day!AX281="","",_tag_month_day!AX281/100)</f>
        <v/>
      </c>
      <c r="FD291" s="449" t="str">
        <f>IF(_tag_month_day!AY281="","",_tag_month_day!AY281/100)</f>
        <v/>
      </c>
      <c r="FE291" s="449" t="str">
        <f>IF(_tag_month_day!AZ281="","",_tag_month_day!AZ281/100)</f>
        <v/>
      </c>
      <c r="FF291" s="449" t="str">
        <f>IF(_tag_month_day!BA281="","",_tag_month_day!BA281/100)</f>
        <v/>
      </c>
      <c r="FG291" s="449" t="str">
        <f>IF(_tag_month_day!BB281="","",_tag_month_day!BB281/100)</f>
        <v/>
      </c>
      <c r="FH291" s="467" t="str">
        <f>IF(_tag_month_day!BC281="","",_tag_month_day!BC281/100)</f>
        <v/>
      </c>
      <c r="FI291" s="449">
        <f>FI290</f>
        <v>0.40999999999999998</v>
      </c>
      <c r="FJ291" s="449">
        <f>FJ290</f>
        <v>0.11</v>
      </c>
      <c r="FK291" s="449">
        <f>FK290</f>
        <v>0.014999999999999999</v>
      </c>
      <c r="FL291" s="449">
        <f>FL290</f>
        <v>0</v>
      </c>
      <c r="FM291" s="467">
        <f>FM290</f>
        <v>0.0001</v>
      </c>
      <c r="FN291" s="449">
        <f>FN290</f>
        <v>0.32000000000000001</v>
      </c>
      <c r="FO291" s="449">
        <f>FO290</f>
        <v>0.20000000000000001</v>
      </c>
      <c r="FP291" s="449">
        <f>FP290</f>
        <v>0.01</v>
      </c>
      <c r="FQ291" s="449">
        <f>FQ290</f>
        <v>0</v>
      </c>
      <c r="FR291" s="467">
        <f>FR290</f>
        <v>0.0001</v>
      </c>
      <c r="FS291" s="449" t="str">
        <f>IF(_tag_month_day!BD281="","",_tag_month_day!BD281/100)</f>
        <v/>
      </c>
      <c r="FT291" s="449" t="str">
        <f>IF(_tag_month_day!BE281="","",_tag_month_day!BE281/100)</f>
        <v/>
      </c>
      <c r="FU291" s="449" t="str">
        <f>IF(_tag_month_day!BF281="","",_tag_month_day!BF281/100)</f>
        <v/>
      </c>
      <c r="FV291" s="449" t="str">
        <f>IF(_tag_month_day!BG281="","",_tag_month_day!BG281/100)</f>
        <v/>
      </c>
      <c r="FW291" s="467" t="str">
        <f>IF(_tag_month_day!BH281="","",_tag_month_day!BH281/100)</f>
        <v/>
      </c>
      <c r="FX291" s="449" t="str">
        <f>IF(_tag_month_day!BI281="","",_tag_month_day!BI281/100)</f>
        <v/>
      </c>
      <c r="FY291" s="449" t="str">
        <f>IF(_tag_month_day!BJ281="","",_tag_month_day!BJ281/100)</f>
        <v/>
      </c>
      <c r="FZ291" s="468" t="str">
        <f>IF(_tag_month_day!BK281="","",_tag_month_day!BK281/100)</f>
        <v/>
      </c>
      <c r="GA291" s="449" t="str">
        <f>IF(_tag_month_day!BL281="","",_tag_month_day!BL281/100)</f>
        <v/>
      </c>
      <c r="GB291" s="467" t="str">
        <f>IF(_tag_month_day!BM281="","",_tag_month_day!BM281/100)</f>
        <v/>
      </c>
      <c r="GC291" s="431" t="str">
        <f>IF(_tag_month_day!BN281="","",_tag_month_day!BN281/100)</f>
        <v/>
      </c>
      <c r="GD291" s="431" t="str">
        <f>IF(_tag_month_day!BO281="","",_tag_month_day!BO281/100)</f>
        <v/>
      </c>
      <c r="GE291" s="431" t="str">
        <f>IF(_tag_month_day!BP281="","",_tag_month_day!BP281/100)</f>
        <v/>
      </c>
      <c r="GF291" s="431" t="str">
        <f>IF(_tag_month_day!BQ281="","",_tag_month_day!BQ281/100)</f>
        <v/>
      </c>
      <c r="GG291" s="431" t="str">
        <f>IF(_tag_month_day!BR281="","",_tag_month_day!BR281/100)</f>
        <v/>
      </c>
      <c r="GH291" s="431" t="str">
        <f>IF(_tag_month_day!BS281="","",_tag_month_day!BS281/100)</f>
        <v/>
      </c>
      <c r="GI291" s="467" t="str">
        <f>IF(_tag_month_day!BT281="","",_tag_month_day!BT281/100)</f>
        <v/>
      </c>
      <c r="GJ291" s="469" t="str">
        <f>IF(_tag_month_day!BU281="","",_tag_month_day!BU281/100)</f>
        <v/>
      </c>
      <c r="GK291" s="470">
        <f>GK290</f>
        <v>0.070000000000000007</v>
      </c>
      <c r="GL291" s="470">
        <f>GL290</f>
        <v>0.029999999999999999</v>
      </c>
      <c r="GM291" s="471" t="str">
        <f>IF(_tag_month_day!BX281="","",_tag_month_day!BX281/100)</f>
        <v/>
      </c>
      <c r="GN291" s="470">
        <f>GN290</f>
        <v>0.070000000000000007</v>
      </c>
      <c r="GO291" s="470">
        <f>GO290</f>
        <v>0.029999999999999999</v>
      </c>
      <c r="GP291" s="470">
        <f>GP290</f>
        <v>0.089999999999999997</v>
      </c>
      <c r="GQ291" s="470">
        <f>GQ290</f>
        <v>0.029999999999999999</v>
      </c>
      <c r="GR291" s="471" t="str">
        <f>IF(_tag_month_day!CA281="","",_tag_month_day!CA281/100)</f>
        <v/>
      </c>
      <c r="GS291" s="472">
        <f>GS290</f>
        <v>0.95299999999999996</v>
      </c>
      <c r="GT291" s="472">
        <f>GT290</f>
        <v>0.55000000000000004</v>
      </c>
      <c r="GU291" s="472">
        <f>GU290</f>
        <v>0.55000000000000004</v>
      </c>
      <c r="GV291" s="472">
        <f>GV290</f>
        <v>0.55000000000000004</v>
      </c>
      <c r="GW291" s="472">
        <f>GW290</f>
        <v>0.5</v>
      </c>
      <c r="GX291" s="472">
        <f>GX290</f>
        <v>0.93500000000000005</v>
      </c>
      <c r="GY291" s="472">
        <f>GY290</f>
        <v>0.14999999999999999</v>
      </c>
      <c r="GZ291" s="472">
        <f>GZ290</f>
        <v>1</v>
      </c>
      <c r="HA291" s="474">
        <f>HA290</f>
        <v>0.047</v>
      </c>
      <c r="HB291" s="474">
        <f>HB290</f>
        <v>0.45000000000000001</v>
      </c>
      <c r="HC291" s="474">
        <f>HC290</f>
        <v>0.45000000000000001</v>
      </c>
      <c r="HD291" s="474">
        <f>HD290</f>
        <v>0.45000000000000001</v>
      </c>
      <c r="HE291" s="474">
        <f>HE290</f>
        <v>0.5</v>
      </c>
      <c r="HF291" s="474">
        <f>HF290</f>
        <v>0.065000000000000002</v>
      </c>
      <c r="HG291" s="474">
        <f>HG290</f>
        <v>0.84999999999999998</v>
      </c>
      <c r="HH291" s="474">
        <f>HH290</f>
        <v>0</v>
      </c>
      <c r="HI291" s="10">
        <f>IF(BZ291&lt;&gt;"",CK291-BV291,0)</f>
        <v>0</v>
      </c>
      <c r="HJ291" s="10" t="e">
        <f>IF(AJ291&gt;0,AH291-AJ291,0)</f>
        <v>#VALUE!</v>
      </c>
      <c r="HK291" s="466">
        <f>HK290</f>
        <v>0.84999999999999998</v>
      </c>
      <c r="HL291" s="424">
        <f>HL290</f>
        <v>550000</v>
      </c>
      <c r="HM291" s="424">
        <f>HM290</f>
        <v>480000</v>
      </c>
      <c r="HN291" s="465" t="e">
        <f>(DJ291*EZ291+DK291*FH291+DL291*FM291+DM291*FR291+DN291*FW291+DO291*GB291+DS291*GI291+DP291*GM291+DR291*GR291)*1000*2</f>
        <v>#VALUE!</v>
      </c>
      <c r="HO291" s="465" t="e">
        <f>HN291*HK291*$HO$2/HL291*1000000</f>
        <v>#VALUE!</v>
      </c>
      <c r="HP291" s="465" t="e">
        <f>HN291*HK291*$HP$2/HM291*1000000</f>
        <v>#VALUE!</v>
      </c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</row>
    <row customFormat="1" r="292" s="0">
      <c r="A292" s="420">
        <v>281</v>
      </c>
      <c r="B292" s="421">
        <f ca="1">IF(D292=D291,B291,IF(D292="夜班",B291+1,B291))</f>
        <v>43597</v>
      </c>
      <c r="C292" s="422">
        <f>C291</f>
        <v>0.041666666666666699</v>
      </c>
      <c r="D292" s="10" t="str">
        <f ca="1">IF(HOUR(G292)&lt;8,"夜班",IF(HOUR(G292)&lt;16,"白班",IF(HOUR(G292)&lt;24,"中班",0)))</f>
        <v>白班</v>
      </c>
      <c r="E292" s="10" t="e">
        <f ca="1">IF(F292=1,"甲",IF(F292=2,"乙",IF(F292=3,"丙",IF(F292=4,"丁",""))))</f>
        <v>#REF!</v>
      </c>
      <c r="F292" s="10" t="e">
        <f ca="1">SUMPRODUCT((成本日报!$A$3:$A$95=计划!B292)*(成本日报!$B$3:$B$95=计划!$D292),成本日报!$C$3:$C$95)</f>
        <v>#REF!</v>
      </c>
      <c r="G292" s="423">
        <f ca="1">G291+C291</f>
        <v>43597.666666665988</v>
      </c>
      <c r="H292" s="423">
        <f ca="1">$G292+$C292/60*10+$C292*0</f>
        <v>43597.673611110433</v>
      </c>
      <c r="I292" s="423">
        <f ca="1">$G292+$C292/60*18+$C292*0</f>
        <v>43597.679166665985</v>
      </c>
      <c r="J292" s="423">
        <f ca="1">$G292+$C292/60*0+$C292*1</f>
        <v>43597.708333332652</v>
      </c>
      <c r="K292" s="423">
        <f ca="1">$G292+$C292/60*30+$C292*2</f>
        <v>43597.770833332659</v>
      </c>
      <c r="L292" s="423">
        <f ca="1">$G292+$C292/60*0+$C292*3</f>
        <v>43597.791666665988</v>
      </c>
      <c r="M292" s="424" t="str">
        <f>IF(_tag_month_day!A282="","",_tag_month_day!A282)</f>
        <v/>
      </c>
      <c r="N292" s="424" t="str">
        <f>IF(_tag_month_day!B282="","",_tag_month_day!B282)</f>
        <v/>
      </c>
      <c r="O292" s="425" t="e">
        <f>IF(M292+N292=0,"",M292+N292)</f>
        <v>#VALUE!</v>
      </c>
      <c r="P292" s="424" t="str">
        <f>IF(_tag_month_day!C282="","",_tag_month_day!C282)</f>
        <v/>
      </c>
      <c r="Q292" s="424" t="str">
        <f>IF(_tag_month_day!D282="","",_tag_month_day!D282)</f>
        <v/>
      </c>
      <c r="R292" s="426" t="str">
        <f>IF(_tag_month_day!CB282="","",_tag_month_day!CB282/100)</f>
        <v/>
      </c>
      <c r="S292" s="427" t="str">
        <f>IF(_tag_month_day!E282="","",_tag_month_day!E282)</f>
        <v/>
      </c>
      <c r="T292" s="427" t="str">
        <f>IF(_tag_month_day!F282="","",_tag_month_day!F282)</f>
        <v/>
      </c>
      <c r="U292" s="428" t="e">
        <f>S292+T292</f>
        <v>#VALUE!</v>
      </c>
      <c r="V292" s="429" t="e">
        <f>U292/AJ292</f>
        <v>#VALUE!</v>
      </c>
      <c r="W292" s="430" t="str">
        <f>IF(_jhy_month_day!A282="","",_jhy_month_day!A282)</f>
        <v/>
      </c>
      <c r="X292" s="431" t="str">
        <f>IF(_jhy_month_day!B282="","",_jhy_month_day!B282/100)</f>
        <v/>
      </c>
      <c r="Y292" s="431" t="str">
        <f>IF(_jhy_month_day!C282="","",_jhy_month_day!C282/100)</f>
        <v/>
      </c>
      <c r="Z292" s="432">
        <f>Z288+1</f>
        <v>71</v>
      </c>
      <c r="AA292" s="433" t="str">
        <f>IF(_tag_month_day!G282="","",_tag_month_day!G282/100)</f>
        <v/>
      </c>
      <c r="AB292" s="433" t="str">
        <f>IF(_tag_month_day!H282="","",_tag_month_day!H282/100)</f>
        <v/>
      </c>
      <c r="AC292" s="434">
        <f>IF(X292="",AC291,BK292*($AV291*X292+$AW291*FD291+$AX291*FI291+$AY291*FN291+$AZ291*FS291+$BA291*FX291+$BG291*GE291)/(AV291*Y292+AX291*FK291+AW291*FF291+AY291*FP291+AZ291*FU291+BA291*FZ291+BG291*GG291+BB291*GK291+BC291*GN291+BD291*GP291))</f>
        <v>1.59963432013121</v>
      </c>
      <c r="AD292" s="435" t="str">
        <f>IF(AC292=AC291,"",AC292-AC291)</f>
        <v/>
      </c>
      <c r="AE292" s="436" t="str">
        <f>IF(1-AF292=0,"",(1-AF292))</f>
        <v/>
      </c>
      <c r="AF292" s="437">
        <v>1</v>
      </c>
      <c r="AG292" s="10" t="str">
        <f>AG291</f>
        <v>8B4</v>
      </c>
      <c r="AH292" s="438" t="str">
        <f>AH291</f>
        <v/>
      </c>
      <c r="AI292" s="424" t="e">
        <f>IF(ROUND(AJ292-AJ291,1)=0,"",AJ292-AJ291)</f>
        <v>#VALUE!</v>
      </c>
      <c r="AJ292" s="10" t="str">
        <f>IF(_tag_month_day!I282="","",_tag_month_day!I282)</f>
        <v/>
      </c>
      <c r="AK292" s="440"/>
      <c r="AL292" s="440"/>
      <c r="AM292" s="440"/>
      <c r="AN292" s="441">
        <f>AN291</f>
        <v>2</v>
      </c>
      <c r="AO292" s="441">
        <f>AO291</f>
        <v>8</v>
      </c>
      <c r="AP292" s="442" t="e">
        <f>(IF(AN292=0,AS291,AS291*(1+AO292/AN292)/(AR292+AO292/AN292)))+AT292</f>
        <v>#VALUE!</v>
      </c>
      <c r="AQ292" s="443" t="str">
        <f>IF(_tag_month_day!J282="","",_tag_month_day!J282/100)</f>
        <v/>
      </c>
      <c r="AR292" s="444">
        <f>AR291</f>
        <v>1.3</v>
      </c>
      <c r="AS292" s="445" t="e">
        <f>AQ292*(AN292*AR292+AO292)/(AN292+AO292)</f>
        <v>#VALUE!</v>
      </c>
      <c r="AT292" s="445" t="e">
        <f>(SUM(BE292:BF292)-SUM(BE291:BF291))*0.05</f>
        <v>#VALUE!</v>
      </c>
      <c r="AU292" s="446" t="str">
        <f>IF(_tag_month_day!CC282="","",IF(_tag_month_day!CC282&gt;0,_tag_month_day!CD282,_tag_month_day!CE282))</f>
        <v/>
      </c>
      <c r="AV292" s="447" t="str">
        <f>IF(_tag_month_day!L282="","",_tag_month_day!L282/100)</f>
        <v/>
      </c>
      <c r="AW292" s="431">
        <f>AW291</f>
        <v>0</v>
      </c>
      <c r="AX292" s="431">
        <f>AX291</f>
        <v>0</v>
      </c>
      <c r="AY292" s="431" t="str">
        <f>IF(_tag_month_day!M282="","",_tag_month_day!M282/100)</f>
        <v/>
      </c>
      <c r="AZ292" s="431" t="str">
        <f>IF(_tag_month_day!N282="","",_tag_month_day!N282/100)</f>
        <v/>
      </c>
      <c r="BA292" s="431" t="str">
        <f>IF(_tag_month_day!O282="","",_tag_month_day!O282/100)</f>
        <v/>
      </c>
      <c r="BB292" s="448" t="str">
        <f>IF(_tag_month_day!P282="","",_tag_month_day!P282/100)</f>
        <v/>
      </c>
      <c r="BC292" s="448">
        <f>BC291</f>
        <v>0</v>
      </c>
      <c r="BD292" s="448" t="str">
        <f>IF(_tag_month_day!Q282="","",_tag_month_day!Q282/100)</f>
        <v/>
      </c>
      <c r="BE292" s="449" t="str">
        <f>IF(_tag_month_day!R282="","",_tag_month_day!R282/100)</f>
        <v/>
      </c>
      <c r="BF292" s="388" t="e">
        <f>(AU292*(100+BE292*100))/(AJ292-AU292)/100</f>
        <v>#VALUE!</v>
      </c>
      <c r="BG292" s="450" t="e">
        <f>BE292+BF292</f>
        <v>#VALUE!</v>
      </c>
      <c r="BH292" s="451" t="e">
        <f>SUM(AV292:BF292)</f>
        <v>#VALUE!</v>
      </c>
      <c r="BI292" s="452" t="e">
        <f>IF(CX292=0,BI291,(DK292*查询!$R$5+DL292*查询!$Q$5+DM292*查询!$N$5+DN292*查询!$O$5+DO292*查询!$P$5)*AF292/CX292)</f>
        <v>#VALUE!</v>
      </c>
      <c r="BJ292" s="452" t="e">
        <f>IF(CX292=0,BJ291,(DP292*查询!$S$5+DQ292*查询!$T$5+DR292*查询!$U$5)*AF292/CX292)</f>
        <v>#VALUE!</v>
      </c>
      <c r="BK292" s="452">
        <f>BK291</f>
        <v>1</v>
      </c>
      <c r="BL292" s="453" t="e">
        <f>SUMPRODUCT((AV292:BA292)*(GS292:GX292))/((GS292:GX292)+SUM(BB292:BD292)*GY292+BG292*GZ292)</f>
        <v>#VALUE!</v>
      </c>
      <c r="BM292" s="453" t="e">
        <f>BK292*($AV292*FB292+$AW292*FD292+$AX292*FI292+$AY292*FN292+$AZ292*FS292+$BA292*FX292+$BG292*GE292)/(AV292*EY292+AX292*FK292+AW292*FF292+AY292*FP292+AZ292*FU292+BA292*FZ292+BG292*GG292+BB292*GK292+BC292*GN292+BD292*GP292)</f>
        <v>#VALUE!</v>
      </c>
      <c r="BN292" s="453" t="e">
        <f>($AV292*FC292+$AX292*FJ292+$AW292*FE292+$AY292*FO292+$AZ292*FT292+$BA292*FY292+$BG292*GF292)/($AV292*FA292+BG292*GH292+BB292*GL292+BC292*GO292+BD292*GQ292+BA292*GA292)</f>
        <v>#VALUE!</v>
      </c>
      <c r="BO292" s="454" t="e">
        <f>SUMPRODUCT(AV292:BA292*GS292:GX292)/(GS292:GX292+(BB292+BC292+BD292)*GY292+BG292)</f>
        <v>#VALUE!</v>
      </c>
      <c r="BP292" s="454" t="e">
        <f>SUMPRODUCT(AV292:BA292*GS292:GX292)/(GS292:GX292+(BB292+BC292+BD292)*GY292+BG292)</f>
        <v>#VALUE!</v>
      </c>
      <c r="BQ292" s="454" t="e">
        <f>SUMPRODUCT(AV292:BA292*GS292:GX292)/(GS292:GX292+(BB292+BC292+BD292)*GY292+BG292)</f>
        <v>#VALUE!</v>
      </c>
      <c r="BR292" s="453" t="str">
        <f>IF(_tag_month_day!T282="","",_tag_month_day!T282)</f>
        <v/>
      </c>
      <c r="BS292" s="453" t="str">
        <f>IF(_tag_month_day!U282="","",_tag_month_day!U282)</f>
        <v/>
      </c>
      <c r="BT292" s="455" t="str">
        <f>IF(CK292="","",IF((CK292&gt;=BV292-0.12)*(CK292&lt;=BV292+0.12),"合格","不合格"))</f>
        <v/>
      </c>
      <c r="BU292" s="456" t="str">
        <f>IF(_tag_month_day!V282="","",_tag_month_day!V282)</f>
        <v/>
      </c>
      <c r="BV292" s="457" t="str">
        <f>IF(_tag_month_day!W282="","",_tag_month_day!W282)</f>
        <v/>
      </c>
      <c r="BW292" s="458" t="str">
        <f>IF(_tag_month_day!X282="","",_tag_month_day!X282)</f>
        <v/>
      </c>
      <c r="BX292" s="458" t="str">
        <f>IF(_tag_month_day!Y282="","",_tag_month_day!Y282)</f>
        <v/>
      </c>
      <c r="BY292" s="459">
        <f ca="1">L292</f>
        <v>43597.791666665988</v>
      </c>
      <c r="BZ292" s="460"/>
      <c r="CA292" s="461"/>
      <c r="CB292" s="424" t="str">
        <f>IF(_tag_month_day!Z282="","",_tag_month_day!Z282)</f>
        <v/>
      </c>
      <c r="CC292" s="424" t="str">
        <f>IF(_tag_month_day!AA282="","",_tag_month_day!AA282)</f>
        <v/>
      </c>
      <c r="CD292" s="424" t="str">
        <f>IF(_tag_month_day!AB282="","",_tag_month_day!AB282)</f>
        <v/>
      </c>
      <c r="CE292" s="424" t="str">
        <f>IF(_tag_month_day!AC282="","",_tag_month_day!AC282)</f>
        <v/>
      </c>
      <c r="CF292" s="424" t="str">
        <f>IF(_tag_month_day!AD282="","",_tag_month_day!AD282)</f>
        <v/>
      </c>
      <c r="CG292" s="424" t="str">
        <f>IF(_tag_month_day!AE282="","",_tag_month_day!AE282)</f>
        <v/>
      </c>
      <c r="CH292" s="424" t="str">
        <f>IF(_tag_month_day!AF282="","",_tag_month_day!AF282)</f>
        <v/>
      </c>
      <c r="CI292" s="424" t="str">
        <f>IF(_tag_month_day!AG282="","",_tag_month_day!AG282)</f>
        <v/>
      </c>
      <c r="CJ292" s="424" t="str">
        <f>IF(_tag_month_day!AH282="","",_tag_month_day!AH282)</f>
        <v/>
      </c>
      <c r="CK292" s="424" t="str">
        <f>IF(_tag_month_day!AI282="","",_tag_month_day!AI282)</f>
        <v/>
      </c>
      <c r="CL292" s="4" t="str">
        <f>IF(_tag_month_day!AJ282="","",_tag_month_day!AJ282)</f>
        <v/>
      </c>
      <c r="CM292" s="4" t="str">
        <f>IF(_tag_month_day!AK282="","",_tag_month_day!AK282)</f>
        <v/>
      </c>
      <c r="CN292" s="4" t="str">
        <f>IF(_tag_month_day!AL282="","",_tag_month_day!AL282)</f>
        <v/>
      </c>
      <c r="CO292" s="4" t="str">
        <f>IF(_tag_month_day!AM282="","",_tag_month_day!AM282)</f>
        <v/>
      </c>
      <c r="CP292" s="4" t="str">
        <f>IF(_tag_month_day!AN282="","",_tag_month_day!AN282)</f>
        <v/>
      </c>
      <c r="CQ292" s="4" t="str">
        <f>IF(_tag_month_day!AO282="","",_tag_month_day!AO282)</f>
        <v/>
      </c>
      <c r="CR292" s="462" t="str">
        <f>IF(_tag_month_day!AP282="","",_tag_month_day!AP282)</f>
        <v/>
      </c>
      <c r="CS292" s="463" t="str">
        <f>IF(_tag_month_day!AQ282="","",_tag_month_day!AQ282)</f>
        <v/>
      </c>
      <c r="CT292" s="4" t="str">
        <f>IF(_tag_month_day!AR282="","",_tag_month_day!AR282)</f>
        <v/>
      </c>
      <c r="CU292" s="464" t="e">
        <f>DU292/AJ292</f>
        <v>#VALUE!</v>
      </c>
      <c r="CV292" s="451" t="e">
        <f>BG292/BH292</f>
        <v>#VALUE!</v>
      </c>
      <c r="CW292" s="465" t="e">
        <f>AJ292*(1-CV292)*CU292*AF292</f>
        <v>#VALUE!</v>
      </c>
      <c r="CX292" s="465" t="e">
        <f>CW292*94%</f>
        <v>#VALUE!</v>
      </c>
      <c r="CY292" s="466" t="e">
        <f>IF(CX292=0,0,DS292/(DS292+CX292))</f>
        <v>#VALUE!</v>
      </c>
      <c r="CZ292" s="465" t="e">
        <f>$AJ292*EF292</f>
        <v>#VALUE!</v>
      </c>
      <c r="DA292" s="465" t="e">
        <f>$AJ292*EG292</f>
        <v>#VALUE!</v>
      </c>
      <c r="DB292" s="465" t="e">
        <f>$AJ292*EH292</f>
        <v>#VALUE!</v>
      </c>
      <c r="DC292" s="465" t="e">
        <f>$AJ292*EI292</f>
        <v>#VALUE!</v>
      </c>
      <c r="DD292" s="465" t="e">
        <f>$AJ292*EJ292</f>
        <v>#VALUE!</v>
      </c>
      <c r="DE292" s="465" t="e">
        <f>$AJ292*EK292</f>
        <v>#VALUE!</v>
      </c>
      <c r="DF292" s="465" t="e">
        <f>$AJ292*EL292</f>
        <v>#VALUE!</v>
      </c>
      <c r="DG292" s="465" t="e">
        <f>$AJ292*EM292</f>
        <v>#VALUE!</v>
      </c>
      <c r="DH292" s="465" t="e">
        <f>$AJ292*EN292</f>
        <v>#VALUE!</v>
      </c>
      <c r="DI292" s="465" t="e">
        <f>$AJ292*EO292</f>
        <v>#VALUE!</v>
      </c>
      <c r="DJ292" s="465" t="e">
        <f>CZ292*(1-EP292)</f>
        <v>#VALUE!</v>
      </c>
      <c r="DK292" s="465" t="e">
        <f>DA292*(1-ER292)</f>
        <v>#VALUE!</v>
      </c>
      <c r="DL292" s="465" t="e">
        <f>DB292*(1-EQ292)</f>
        <v>#VALUE!</v>
      </c>
      <c r="DM292" s="465" t="e">
        <f>DC292*(1-ES292)</f>
        <v>#VALUE!</v>
      </c>
      <c r="DN292" s="465" t="e">
        <f>DD292*(1-ET292)</f>
        <v>#VALUE!</v>
      </c>
      <c r="DO292" s="465" t="e">
        <f>DE292</f>
        <v>#VALUE!</v>
      </c>
      <c r="DP292" s="465" t="e">
        <f>DF292*(1-EU292)</f>
        <v>#VALUE!</v>
      </c>
      <c r="DQ292" s="465" t="e">
        <f>DG292*(1-EV292)</f>
        <v>#VALUE!</v>
      </c>
      <c r="DR292" s="465" t="e">
        <f>DH292*(1-EW292)</f>
        <v>#VALUE!</v>
      </c>
      <c r="DS292" s="465" t="e">
        <f>DI292</f>
        <v>#VALUE!</v>
      </c>
      <c r="DT292" s="465" t="e">
        <f>SUM(DJ292:DS292)</f>
        <v>#VALUE!</v>
      </c>
      <c r="DU292" s="465" t="e">
        <f>(GS292:GX292)+(DP292+DQ292+DR292)*GY292+DS292</f>
        <v>#VALUE!</v>
      </c>
      <c r="DV292" s="451" t="e">
        <f>AV292/$BH292/(1-EP292)</f>
        <v>#VALUE!</v>
      </c>
      <c r="DW292" s="451" t="e">
        <f>AW292/$BH292/(1-ER292)</f>
        <v>#VALUE!</v>
      </c>
      <c r="DX292" s="451" t="e">
        <f>AX292/$BH292/(1-EQ292)</f>
        <v>#VALUE!</v>
      </c>
      <c r="DY292" s="451" t="e">
        <f>AY292/$BH292/(1-ES292)</f>
        <v>#VALUE!</v>
      </c>
      <c r="DZ292" s="451" t="e">
        <f>AZ292/$BH292/(1-ET292)</f>
        <v>#VALUE!</v>
      </c>
      <c r="EA292" s="451" t="e">
        <f>BA292/$BH292/(1-AX292)</f>
        <v>#VALUE!</v>
      </c>
      <c r="EB292" s="451" t="e">
        <f>BB292/$BH292/(1-EU292)</f>
        <v>#VALUE!</v>
      </c>
      <c r="EC292" s="451" t="e">
        <f>BC292/$BH292/(1-EV292)</f>
        <v>#VALUE!</v>
      </c>
      <c r="ED292" s="451" t="e">
        <f>BD292/$BH292/(1-EW292)</f>
        <v>#VALUE!</v>
      </c>
      <c r="EE292" s="451" t="e">
        <f>BG292/BH292</f>
        <v>#VALUE!</v>
      </c>
      <c r="EF292" s="451" t="e">
        <f>DV292/SUM($DV292:$EE292)</f>
        <v>#VALUE!</v>
      </c>
      <c r="EG292" s="451" t="e">
        <f>DW292/SUM($DV292:$EE292)</f>
        <v>#VALUE!</v>
      </c>
      <c r="EH292" s="451" t="e">
        <f>DX292/SUM($DV292:$EE292)</f>
        <v>#VALUE!</v>
      </c>
      <c r="EI292" s="451" t="e">
        <f>DY292/SUM($DV292:$EE292)</f>
        <v>#VALUE!</v>
      </c>
      <c r="EJ292" s="451" t="e">
        <f>DZ292/SUM($DV292:$EE292)</f>
        <v>#VALUE!</v>
      </c>
      <c r="EK292" s="451" t="e">
        <f>EA292/SUM($DV292:$EE292)</f>
        <v>#VALUE!</v>
      </c>
      <c r="EL292" s="451" t="e">
        <f>EB292/SUM($DV292:$EE292)</f>
        <v>#VALUE!</v>
      </c>
      <c r="EM292" s="451" t="e">
        <f>EC292/SUM($DV292:$EE292)</f>
        <v>#VALUE!</v>
      </c>
      <c r="EN292" s="451" t="e">
        <f>ED292/SUM($DV292:$EE292)</f>
        <v>#VALUE!</v>
      </c>
      <c r="EO292" s="451" t="e">
        <f>EE292/SUM($DV292:$EE292)</f>
        <v>#VALUE!</v>
      </c>
      <c r="EP292" s="450">
        <f>EP291</f>
        <v>0.080000000000000002</v>
      </c>
      <c r="EQ292" s="450">
        <f>EQ291</f>
        <v>0.014999999999999999</v>
      </c>
      <c r="ER292" s="450">
        <f>ER291</f>
        <v>0.014999999999999999</v>
      </c>
      <c r="ES292" s="450">
        <f>ES291</f>
        <v>0.014999999999999999</v>
      </c>
      <c r="ET292" s="450">
        <f>ET291</f>
        <v>0.014999999999999999</v>
      </c>
      <c r="EU292" s="450">
        <f>EU291</f>
        <v>0.089999999999999997</v>
      </c>
      <c r="EV292" s="450">
        <f>EV291</f>
        <v>0.089999999999999997</v>
      </c>
      <c r="EW292" s="450">
        <f>EW291</f>
        <v>0.089999999999999997</v>
      </c>
      <c r="EX292" s="431" t="str">
        <f>IF(_tag_month_day!AS282="","",_tag_month_day!AS282/100)</f>
        <v/>
      </c>
      <c r="EY292" s="431" t="str">
        <f>IF(_tag_month_day!AT282="","",_tag_month_day!AT282/100)</f>
        <v/>
      </c>
      <c r="EZ292" s="431" t="str">
        <f>IF(_tag_month_day!AU282="","",_tag_month_day!AU282/100)</f>
        <v/>
      </c>
      <c r="FA292" s="431" t="str">
        <f>IF(_tag_month_day!AV282="","",_tag_month_day!AV282/100)</f>
        <v/>
      </c>
      <c r="FB292" s="431" t="str">
        <f>IF(_tag_month_day!AW282="","",_tag_month_day!AW282/100)</f>
        <v/>
      </c>
      <c r="FC292" s="431" t="str">
        <f>IF(_tag_month_day!AX282="","",_tag_month_day!AX282/100)</f>
        <v/>
      </c>
      <c r="FD292" s="449" t="str">
        <f>IF(_tag_month_day!AY282="","",_tag_month_day!AY282/100)</f>
        <v/>
      </c>
      <c r="FE292" s="449" t="str">
        <f>IF(_tag_month_day!AZ282="","",_tag_month_day!AZ282/100)</f>
        <v/>
      </c>
      <c r="FF292" s="449" t="str">
        <f>IF(_tag_month_day!BA282="","",_tag_month_day!BA282/100)</f>
        <v/>
      </c>
      <c r="FG292" s="449" t="str">
        <f>IF(_tag_month_day!BB282="","",_tag_month_day!BB282/100)</f>
        <v/>
      </c>
      <c r="FH292" s="467" t="str">
        <f>IF(_tag_month_day!BC282="","",_tag_month_day!BC282/100)</f>
        <v/>
      </c>
      <c r="FI292" s="449">
        <f>FI291</f>
        <v>0.40999999999999998</v>
      </c>
      <c r="FJ292" s="449">
        <f>FJ291</f>
        <v>0.11</v>
      </c>
      <c r="FK292" s="449">
        <f>FK291</f>
        <v>0.014999999999999999</v>
      </c>
      <c r="FL292" s="449">
        <f>FL291</f>
        <v>0</v>
      </c>
      <c r="FM292" s="467">
        <f>FM291</f>
        <v>0.0001</v>
      </c>
      <c r="FN292" s="449">
        <f>FN291</f>
        <v>0.32000000000000001</v>
      </c>
      <c r="FO292" s="449">
        <f>FO291</f>
        <v>0.20000000000000001</v>
      </c>
      <c r="FP292" s="449">
        <f>FP291</f>
        <v>0.01</v>
      </c>
      <c r="FQ292" s="449">
        <f>FQ291</f>
        <v>0</v>
      </c>
      <c r="FR292" s="467">
        <f>FR291</f>
        <v>0.0001</v>
      </c>
      <c r="FS292" s="449" t="str">
        <f>IF(_tag_month_day!BD282="","",_tag_month_day!BD282/100)</f>
        <v/>
      </c>
      <c r="FT292" s="449" t="str">
        <f>IF(_tag_month_day!BE282="","",_tag_month_day!BE282/100)</f>
        <v/>
      </c>
      <c r="FU292" s="449" t="str">
        <f>IF(_tag_month_day!BF282="","",_tag_month_day!BF282/100)</f>
        <v/>
      </c>
      <c r="FV292" s="449" t="str">
        <f>IF(_tag_month_day!BG282="","",_tag_month_day!BG282/100)</f>
        <v/>
      </c>
      <c r="FW292" s="467" t="str">
        <f>IF(_tag_month_day!BH282="","",_tag_month_day!BH282/100)</f>
        <v/>
      </c>
      <c r="FX292" s="449" t="str">
        <f>IF(_tag_month_day!BI282="","",_tag_month_day!BI282/100)</f>
        <v/>
      </c>
      <c r="FY292" s="449" t="str">
        <f>IF(_tag_month_day!BJ282="","",_tag_month_day!BJ282/100)</f>
        <v/>
      </c>
      <c r="FZ292" s="468" t="str">
        <f>IF(_tag_month_day!BK282="","",_tag_month_day!BK282/100)</f>
        <v/>
      </c>
      <c r="GA292" s="449" t="str">
        <f>IF(_tag_month_day!BL282="","",_tag_month_day!BL282/100)</f>
        <v/>
      </c>
      <c r="GB292" s="467" t="str">
        <f>IF(_tag_month_day!BM282="","",_tag_month_day!BM282/100)</f>
        <v/>
      </c>
      <c r="GC292" s="431" t="str">
        <f>IF(_tag_month_day!BN282="","",_tag_month_day!BN282/100)</f>
        <v/>
      </c>
      <c r="GD292" s="431" t="str">
        <f>IF(_tag_month_day!BO282="","",_tag_month_day!BO282/100)</f>
        <v/>
      </c>
      <c r="GE292" s="431" t="str">
        <f>IF(_tag_month_day!BP282="","",_tag_month_day!BP282/100)</f>
        <v/>
      </c>
      <c r="GF292" s="431" t="str">
        <f>IF(_tag_month_day!BQ282="","",_tag_month_day!BQ282/100)</f>
        <v/>
      </c>
      <c r="GG292" s="431" t="str">
        <f>IF(_tag_month_day!BR282="","",_tag_month_day!BR282/100)</f>
        <v/>
      </c>
      <c r="GH292" s="431" t="str">
        <f>IF(_tag_month_day!BS282="","",_tag_month_day!BS282/100)</f>
        <v/>
      </c>
      <c r="GI292" s="467" t="str">
        <f>IF(_tag_month_day!BT282="","",_tag_month_day!BT282/100)</f>
        <v/>
      </c>
      <c r="GJ292" s="469" t="str">
        <f>IF(_tag_month_day!BU282="","",_tag_month_day!BU282/100)</f>
        <v/>
      </c>
      <c r="GK292" s="470">
        <f>GK291</f>
        <v>0.070000000000000007</v>
      </c>
      <c r="GL292" s="470">
        <f>GL291</f>
        <v>0.029999999999999999</v>
      </c>
      <c r="GM292" s="471" t="str">
        <f>IF(_tag_month_day!BX282="","",_tag_month_day!BX282/100)</f>
        <v/>
      </c>
      <c r="GN292" s="470">
        <f>GN291</f>
        <v>0.070000000000000007</v>
      </c>
      <c r="GO292" s="470">
        <f>GO291</f>
        <v>0.029999999999999999</v>
      </c>
      <c r="GP292" s="470">
        <f>GP291</f>
        <v>0.089999999999999997</v>
      </c>
      <c r="GQ292" s="470">
        <f>GQ291</f>
        <v>0.029999999999999999</v>
      </c>
      <c r="GR292" s="471" t="str">
        <f>IF(_tag_month_day!CA282="","",_tag_month_day!CA282/100)</f>
        <v/>
      </c>
      <c r="GS292" s="472">
        <f>GS291</f>
        <v>0.95299999999999996</v>
      </c>
      <c r="GT292" s="472">
        <f>GT291</f>
        <v>0.55000000000000004</v>
      </c>
      <c r="GU292" s="472">
        <f>GU291</f>
        <v>0.55000000000000004</v>
      </c>
      <c r="GV292" s="472">
        <f>GV291</f>
        <v>0.55000000000000004</v>
      </c>
      <c r="GW292" s="472">
        <f>GW291</f>
        <v>0.5</v>
      </c>
      <c r="GX292" s="472">
        <f>GX291</f>
        <v>0.93500000000000005</v>
      </c>
      <c r="GY292" s="472">
        <f>GY291</f>
        <v>0.14999999999999999</v>
      </c>
      <c r="GZ292" s="472">
        <f>GZ291</f>
        <v>1</v>
      </c>
      <c r="HA292" s="474">
        <f>HA291</f>
        <v>0.047</v>
      </c>
      <c r="HB292" s="474">
        <f>HB291</f>
        <v>0.45000000000000001</v>
      </c>
      <c r="HC292" s="474">
        <f>HC291</f>
        <v>0.45000000000000001</v>
      </c>
      <c r="HD292" s="474">
        <f>HD291</f>
        <v>0.45000000000000001</v>
      </c>
      <c r="HE292" s="474">
        <f>HE291</f>
        <v>0.5</v>
      </c>
      <c r="HF292" s="474">
        <f>HF291</f>
        <v>0.065000000000000002</v>
      </c>
      <c r="HG292" s="474">
        <f>HG291</f>
        <v>0.84999999999999998</v>
      </c>
      <c r="HH292" s="474">
        <f>HH291</f>
        <v>0</v>
      </c>
      <c r="HI292" s="10">
        <f>IF(BZ292&lt;&gt;"",CK292-BV292,0)</f>
        <v>0</v>
      </c>
      <c r="HJ292" s="10" t="e">
        <f>IF(AJ292&gt;0,AH292-AJ292,0)</f>
        <v>#VALUE!</v>
      </c>
      <c r="HK292" s="466">
        <f>HK291</f>
        <v>0.84999999999999998</v>
      </c>
      <c r="HL292" s="424">
        <f>HL291</f>
        <v>550000</v>
      </c>
      <c r="HM292" s="424">
        <f>HM291</f>
        <v>480000</v>
      </c>
      <c r="HN292" s="465" t="e">
        <f>(DJ292*EZ292+DK292*FH292+DL292*FM292+DM292*FR292+DN292*FW292+DO292*GB292+DS292*GI292+DP292*GM292+DR292*GR292)*1000*2</f>
        <v>#VALUE!</v>
      </c>
      <c r="HO292" s="465" t="e">
        <f>HN292*HK292*$HO$2/HL292*1000000</f>
        <v>#VALUE!</v>
      </c>
      <c r="HP292" s="465" t="e">
        <f>HN292*HK292*$HP$2/HM292*1000000</f>
        <v>#VALUE!</v>
      </c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</row>
    <row customFormat="1" customHeight="1" r="293" s="0">
      <c r="A293" s="420">
        <v>282</v>
      </c>
      <c r="B293" s="421">
        <f ca="1">IF(D293=D292,B292,IF(D293="夜班",B292+1,B292))</f>
        <v>43597</v>
      </c>
      <c r="C293" s="422">
        <f>C292</f>
        <v>0.041666666666666699</v>
      </c>
      <c r="D293" s="10" t="str">
        <f ca="1">IF(HOUR(G293)&lt;8,"夜班",IF(HOUR(G293)&lt;16,"白班",IF(HOUR(G293)&lt;24,"中班",0)))</f>
        <v>中班</v>
      </c>
      <c r="E293" s="10" t="e">
        <f ca="1">IF(F293=1,"甲",IF(F293=2,"乙",IF(F293=3,"丙",IF(F293=4,"丁",""))))</f>
        <v>#REF!</v>
      </c>
      <c r="F293" s="10" t="e">
        <f ca="1">SUMPRODUCT((成本日报!$A$3:$A$95=计划!B293)*(成本日报!$B$3:$B$95=计划!$D293),成本日报!$C$3:$C$95)</f>
        <v>#REF!</v>
      </c>
      <c r="G293" s="423">
        <f ca="1">G292+C292</f>
        <v>43597.708333332652</v>
      </c>
      <c r="H293" s="423">
        <f ca="1">$G293+$C293/60*10+$C293*0</f>
        <v>43597.715277777097</v>
      </c>
      <c r="I293" s="423">
        <f ca="1">$G293+$C293/60*18+$C293*0</f>
        <v>43597.720833332649</v>
      </c>
      <c r="J293" s="423">
        <f ca="1">$G293+$C293/60*0+$C293*1</f>
        <v>43597.749999999316</v>
      </c>
      <c r="K293" s="423">
        <f ca="1">$G293+$C293/60*30+$C293*2</f>
        <v>43597.812499999323</v>
      </c>
      <c r="L293" s="423">
        <f ca="1">$G293+$C293/60*0+$C293*3</f>
        <v>43597.833333332652</v>
      </c>
      <c r="M293" s="424" t="str">
        <f>IF(_tag_month_day!A283="","",_tag_month_day!A283)</f>
        <v/>
      </c>
      <c r="N293" s="424" t="str">
        <f>IF(_tag_month_day!B283="","",_tag_month_day!B283)</f>
        <v/>
      </c>
      <c r="O293" s="425" t="e">
        <f>IF(M293+N293=0,"",M293+N293)</f>
        <v>#VALUE!</v>
      </c>
      <c r="P293" s="424" t="str">
        <f>IF(_tag_month_day!C283="","",_tag_month_day!C283)</f>
        <v/>
      </c>
      <c r="Q293" s="424" t="str">
        <f>IF(_tag_month_day!D283="","",_tag_month_day!D283)</f>
        <v/>
      </c>
      <c r="R293" s="426" t="str">
        <f>IF(_tag_month_day!CB283="","",_tag_month_day!CB283/100)</f>
        <v/>
      </c>
      <c r="S293" s="427" t="str">
        <f>IF(_tag_month_day!E283="","",_tag_month_day!E283)</f>
        <v/>
      </c>
      <c r="T293" s="427" t="str">
        <f>IF(_tag_month_day!F283="","",_tag_month_day!F283)</f>
        <v/>
      </c>
      <c r="U293" s="428" t="e">
        <f>S293+T293</f>
        <v>#VALUE!</v>
      </c>
      <c r="V293" s="429" t="e">
        <f>U293/AJ293</f>
        <v>#VALUE!</v>
      </c>
      <c r="W293" s="430" t="str">
        <f>IF(_jhy_month_day!A283="","",_jhy_month_day!A283)</f>
        <v/>
      </c>
      <c r="X293" s="431" t="str">
        <f>IF(_jhy_month_day!B283="","",_jhy_month_day!B283/100)</f>
        <v/>
      </c>
      <c r="Y293" s="431" t="str">
        <f>IF(_jhy_month_day!C283="","",_jhy_month_day!C283/100)</f>
        <v/>
      </c>
      <c r="Z293" s="432">
        <f>Z289+1</f>
        <v>71</v>
      </c>
      <c r="AA293" s="433" t="str">
        <f>IF(_tag_month_day!G283="","",_tag_month_day!G283/100)</f>
        <v/>
      </c>
      <c r="AB293" s="433" t="str">
        <f>IF(_tag_month_day!H283="","",_tag_month_day!H283/100)</f>
        <v/>
      </c>
      <c r="AC293" s="434">
        <f>IF(X293="",AC292,BK293*($AV292*X293+$AW292*FD292+$AX292*FI292+$AY292*FN292+$AZ292*FS292+$BA292*FX292+$BG292*GE292)/(AV292*Y293+AX292*FK292+AW292*FF292+AY292*FP292+AZ292*FU292+BA292*FZ292+BG292*GG292+BB292*GK292+BC292*GN292+BD292*GP292))</f>
        <v>1.59963432013121</v>
      </c>
      <c r="AD293" s="435" t="str">
        <f>IF(AC293=AC292,"",AC293-AC292)</f>
        <v/>
      </c>
      <c r="AE293" s="436">
        <f>IF(1-AF293=0,"",(1-AF293))</f>
        <v>0.41999999999999998</v>
      </c>
      <c r="AF293" s="437">
        <v>0.57999999999999996</v>
      </c>
      <c r="AG293" s="10" t="str">
        <f>AG292</f>
        <v>8B4</v>
      </c>
      <c r="AH293" s="438" t="str">
        <f>AH292</f>
        <v/>
      </c>
      <c r="AI293" s="424" t="e">
        <f>IF(ROUND(AJ293-AJ292,1)=0,"",AJ293-AJ292)</f>
        <v>#VALUE!</v>
      </c>
      <c r="AJ293" s="10" t="str">
        <f>IF(_tag_month_day!I283="","",_tag_month_day!I283)</f>
        <v/>
      </c>
      <c r="AK293" s="440"/>
      <c r="AL293" s="440"/>
      <c r="AM293" s="440"/>
      <c r="AN293" s="441">
        <f>AN292</f>
        <v>2</v>
      </c>
      <c r="AO293" s="441">
        <f>AO292</f>
        <v>8</v>
      </c>
      <c r="AP293" s="442" t="e">
        <f>(IF(AN293=0,AS292,AS292*(1+AO293/AN293)/(AR293+AO293/AN293)))+AT293</f>
        <v>#VALUE!</v>
      </c>
      <c r="AQ293" s="443" t="str">
        <f>IF(_tag_month_day!J283="","",_tag_month_day!J283/100)</f>
        <v/>
      </c>
      <c r="AR293" s="444">
        <f>AR292</f>
        <v>1.3</v>
      </c>
      <c r="AS293" s="445" t="e">
        <f>AQ293*(AN293*AR293+AO293)/(AN293+AO293)</f>
        <v>#VALUE!</v>
      </c>
      <c r="AT293" s="445" t="e">
        <f>(SUM(BE293:BF293)-SUM(BE292:BF292))*0.05</f>
        <v>#VALUE!</v>
      </c>
      <c r="AU293" s="446" t="str">
        <f>IF(_tag_month_day!CC283="","",IF(_tag_month_day!CC283&gt;0,_tag_month_day!CD283,_tag_month_day!CE283))</f>
        <v/>
      </c>
      <c r="AV293" s="447" t="str">
        <f>IF(_tag_month_day!L283="","",_tag_month_day!L283/100)</f>
        <v/>
      </c>
      <c r="AW293" s="431">
        <f>AW292</f>
        <v>0</v>
      </c>
      <c r="AX293" s="431">
        <f>AX292</f>
        <v>0</v>
      </c>
      <c r="AY293" s="431" t="str">
        <f>IF(_tag_month_day!M283="","",_tag_month_day!M283/100)</f>
        <v/>
      </c>
      <c r="AZ293" s="431" t="str">
        <f>IF(_tag_month_day!N283="","",_tag_month_day!N283/100)</f>
        <v/>
      </c>
      <c r="BA293" s="431" t="str">
        <f>IF(_tag_month_day!O283="","",_tag_month_day!O283/100)</f>
        <v/>
      </c>
      <c r="BB293" s="448" t="str">
        <f>IF(_tag_month_day!P283="","",_tag_month_day!P283/100)</f>
        <v/>
      </c>
      <c r="BC293" s="448">
        <f>BC292</f>
        <v>0</v>
      </c>
      <c r="BD293" s="448" t="str">
        <f>IF(_tag_month_day!Q283="","",_tag_month_day!Q283/100)</f>
        <v/>
      </c>
      <c r="BE293" s="449" t="str">
        <f>IF(_tag_month_day!R283="","",_tag_month_day!R283/100)</f>
        <v/>
      </c>
      <c r="BF293" s="388" t="e">
        <f>(AU293*(100+BE293*100))/(AJ293-AU293)/100</f>
        <v>#VALUE!</v>
      </c>
      <c r="BG293" s="450" t="e">
        <f>BE293+BF293</f>
        <v>#VALUE!</v>
      </c>
      <c r="BH293" s="451" t="e">
        <f>SUM(AV293:BF293)</f>
        <v>#VALUE!</v>
      </c>
      <c r="BI293" s="452" t="e">
        <f>IF(CX293=0,BI292,(DK293*查询!$R$5+DL293*查询!$Q$5+DM293*查询!$N$5+DN293*查询!$O$5+DO293*查询!$P$5)*AF293/CX293)</f>
        <v>#VALUE!</v>
      </c>
      <c r="BJ293" s="452" t="e">
        <f>IF(CX293=0,BJ292,(DP293*查询!$S$5+DQ293*查询!$T$5+DR293*查询!$U$5)*AF293/CX293)</f>
        <v>#VALUE!</v>
      </c>
      <c r="BK293" s="452">
        <f>BK292</f>
        <v>1</v>
      </c>
      <c r="BL293" s="453" t="e">
        <f>SUMPRODUCT((AV293:BA293)*(GS293:GX293))/((GS293:GX293)+SUM(BB293:BD293)*GY293+BG293*GZ293)</f>
        <v>#VALUE!</v>
      </c>
      <c r="BM293" s="453" t="e">
        <f>BK293*($AV293*FB293+$AW293*FD293+$AX293*FI293+$AY293*FN293+$AZ293*FS293+$BA293*FX293+$BG293*GE293)/(AV293*EY293+AX293*FK293+AW293*FF293+AY293*FP293+AZ293*FU293+BA293*FZ293+BG293*GG293+BB293*GK293+BC293*GN293+BD293*GP293)</f>
        <v>#VALUE!</v>
      </c>
      <c r="BN293" s="453" t="e">
        <f>($AV293*FC293+$AX293*FJ293+$AW293*FE293+$AY293*FO293+$AZ293*FT293+$BA293*FY293+$BG293*GF293)/($AV293*FA293+BG293*GH293+BB293*GL293+BC293*GO293+BD293*GQ293+BA293*GA293)</f>
        <v>#VALUE!</v>
      </c>
      <c r="BO293" s="454" t="e">
        <f>SUMPRODUCT(AV293:BA293*GS293:GX293)/(GS293:GX293+(BB293+BC293+BD293)*GY293+BG293)</f>
        <v>#VALUE!</v>
      </c>
      <c r="BP293" s="454" t="e">
        <f>SUMPRODUCT(AV293:BA293*GS293:GX293)/(GS293:GX293+(BB293+BC293+BD293)*GY293+BG293)</f>
        <v>#VALUE!</v>
      </c>
      <c r="BQ293" s="454" t="e">
        <f>SUMPRODUCT(AV293:BA293*GS293:GX293)/(GS293:GX293+(BB293+BC293+BD293)*GY293+BG293)</f>
        <v>#VALUE!</v>
      </c>
      <c r="BR293" s="453" t="str">
        <f>IF(_tag_month_day!T283="","",_tag_month_day!T283)</f>
        <v/>
      </c>
      <c r="BS293" s="453" t="str">
        <f>IF(_tag_month_day!U283="","",_tag_month_day!U283)</f>
        <v/>
      </c>
      <c r="BT293" s="455" t="str">
        <f>IF(CK293="","",IF((CK293&gt;=BV293-0.12)*(CK293&lt;=BV293+0.12),"合格","不合格"))</f>
        <v/>
      </c>
      <c r="BU293" s="456" t="str">
        <f>IF(_tag_month_day!V283="","",_tag_month_day!V283)</f>
        <v/>
      </c>
      <c r="BV293" s="457" t="str">
        <f>IF(_tag_month_day!W283="","",_tag_month_day!W283)</f>
        <v/>
      </c>
      <c r="BW293" s="458" t="str">
        <f>IF(_tag_month_day!X283="","",_tag_month_day!X283)</f>
        <v/>
      </c>
      <c r="BX293" s="458" t="str">
        <f>IF(_tag_month_day!Y283="","",_tag_month_day!Y283)</f>
        <v/>
      </c>
      <c r="BY293" s="459">
        <f ca="1">L293</f>
        <v>43597.833333332652</v>
      </c>
      <c r="BZ293" s="460" t="s">
        <v>429</v>
      </c>
      <c r="CA293" s="461">
        <v>0.82291666666666696</v>
      </c>
      <c r="CB293" s="424" t="str">
        <f>IF(_tag_month_day!Z283="","",_tag_month_day!Z283)</f>
        <v/>
      </c>
      <c r="CC293" s="424" t="str">
        <f>IF(_tag_month_day!AA283="","",_tag_month_day!AA283)</f>
        <v/>
      </c>
      <c r="CD293" s="424" t="str">
        <f>IF(_tag_month_day!AB283="","",_tag_month_day!AB283)</f>
        <v/>
      </c>
      <c r="CE293" s="424" t="str">
        <f>IF(_tag_month_day!AC283="","",_tag_month_day!AC283)</f>
        <v/>
      </c>
      <c r="CF293" s="424" t="str">
        <f>IF(_tag_month_day!AD283="","",_tag_month_day!AD283)</f>
        <v/>
      </c>
      <c r="CG293" s="424" t="str">
        <f>IF(_tag_month_day!AE283="","",_tag_month_day!AE283)</f>
        <v/>
      </c>
      <c r="CH293" s="424" t="str">
        <f>IF(_tag_month_day!AF283="","",_tag_month_day!AF283)</f>
        <v/>
      </c>
      <c r="CI293" s="424" t="str">
        <f>IF(_tag_month_day!AG283="","",_tag_month_day!AG283)</f>
        <v/>
      </c>
      <c r="CJ293" s="424" t="str">
        <f>IF(_tag_month_day!AH283="","",_tag_month_day!AH283)</f>
        <v/>
      </c>
      <c r="CK293" s="424" t="str">
        <f>IF(_tag_month_day!AI283="","",_tag_month_day!AI283)</f>
        <v/>
      </c>
      <c r="CL293" s="4" t="str">
        <f>IF(_tag_month_day!AJ283="","",_tag_month_day!AJ283)</f>
        <v/>
      </c>
      <c r="CM293" s="4" t="str">
        <f>IF(_tag_month_day!AK283="","",_tag_month_day!AK283)</f>
        <v/>
      </c>
      <c r="CN293" s="4" t="str">
        <f>IF(_tag_month_day!AL283="","",_tag_month_day!AL283)</f>
        <v/>
      </c>
      <c r="CO293" s="4" t="str">
        <f>IF(_tag_month_day!AM283="","",_tag_month_day!AM283)</f>
        <v/>
      </c>
      <c r="CP293" s="4" t="str">
        <f>IF(_tag_month_day!AN283="","",_tag_month_day!AN283)</f>
        <v/>
      </c>
      <c r="CQ293" s="4" t="str">
        <f>IF(_tag_month_day!AO283="","",_tag_month_day!AO283)</f>
        <v/>
      </c>
      <c r="CR293" s="462" t="str">
        <f>IF(_tag_month_day!AP283="","",_tag_month_day!AP283)</f>
        <v/>
      </c>
      <c r="CS293" s="463" t="str">
        <f>IF(_tag_month_day!AQ283="","",_tag_month_day!AQ283)</f>
        <v/>
      </c>
      <c r="CT293" s="4" t="str">
        <f>IF(_tag_month_day!AR283="","",_tag_month_day!AR283)</f>
        <v/>
      </c>
      <c r="CU293" s="464" t="e">
        <f>DU293/AJ293</f>
        <v>#VALUE!</v>
      </c>
      <c r="CV293" s="451" t="e">
        <f>BG293/BH293</f>
        <v>#VALUE!</v>
      </c>
      <c r="CW293" s="465" t="e">
        <f>AJ293*(1-CV293)*CU293*AF293</f>
        <v>#VALUE!</v>
      </c>
      <c r="CX293" s="465" t="e">
        <f>CW293*94%</f>
        <v>#VALUE!</v>
      </c>
      <c r="CY293" s="466" t="e">
        <f>IF(CX293=0,0,DS293/(DS293+CX293))</f>
        <v>#VALUE!</v>
      </c>
      <c r="CZ293" s="465" t="e">
        <f>$AJ293*EF293</f>
        <v>#VALUE!</v>
      </c>
      <c r="DA293" s="465" t="e">
        <f>$AJ293*EG293</f>
        <v>#VALUE!</v>
      </c>
      <c r="DB293" s="465" t="e">
        <f>$AJ293*EH293</f>
        <v>#VALUE!</v>
      </c>
      <c r="DC293" s="465" t="e">
        <f>$AJ293*EI293</f>
        <v>#VALUE!</v>
      </c>
      <c r="DD293" s="465" t="e">
        <f>$AJ293*EJ293</f>
        <v>#VALUE!</v>
      </c>
      <c r="DE293" s="465" t="e">
        <f>$AJ293*EK293</f>
        <v>#VALUE!</v>
      </c>
      <c r="DF293" s="465" t="e">
        <f>$AJ293*EL293</f>
        <v>#VALUE!</v>
      </c>
      <c r="DG293" s="465" t="e">
        <f>$AJ293*EM293</f>
        <v>#VALUE!</v>
      </c>
      <c r="DH293" s="465" t="e">
        <f>$AJ293*EN293</f>
        <v>#VALUE!</v>
      </c>
      <c r="DI293" s="465" t="e">
        <f>$AJ293*EO293</f>
        <v>#VALUE!</v>
      </c>
      <c r="DJ293" s="465" t="e">
        <f>CZ293*(1-EP293)</f>
        <v>#VALUE!</v>
      </c>
      <c r="DK293" s="465" t="e">
        <f>DA293*(1-ER293)</f>
        <v>#VALUE!</v>
      </c>
      <c r="DL293" s="465" t="e">
        <f>DB293*(1-EQ293)</f>
        <v>#VALUE!</v>
      </c>
      <c r="DM293" s="465" t="e">
        <f>DC293*(1-ES293)</f>
        <v>#VALUE!</v>
      </c>
      <c r="DN293" s="465" t="e">
        <f>DD293*(1-ET293)</f>
        <v>#VALUE!</v>
      </c>
      <c r="DO293" s="465" t="e">
        <f>DE293</f>
        <v>#VALUE!</v>
      </c>
      <c r="DP293" s="465" t="e">
        <f>DF293*(1-EU293)</f>
        <v>#VALUE!</v>
      </c>
      <c r="DQ293" s="465" t="e">
        <f>DG293*(1-EV293)</f>
        <v>#VALUE!</v>
      </c>
      <c r="DR293" s="465" t="e">
        <f>DH293*(1-EW293)</f>
        <v>#VALUE!</v>
      </c>
      <c r="DS293" s="465" t="e">
        <f>DI293</f>
        <v>#VALUE!</v>
      </c>
      <c r="DT293" s="465" t="e">
        <f>SUM(DJ293:DS293)</f>
        <v>#VALUE!</v>
      </c>
      <c r="DU293" s="465" t="e">
        <f>(GS293:GX293)+(DP293+DQ293+DR293)*GY293+DS293</f>
        <v>#VALUE!</v>
      </c>
      <c r="DV293" s="451" t="e">
        <f>AV293/$BH293/(1-EP293)</f>
        <v>#VALUE!</v>
      </c>
      <c r="DW293" s="451" t="e">
        <f>AW293/$BH293/(1-ER293)</f>
        <v>#VALUE!</v>
      </c>
      <c r="DX293" s="451" t="e">
        <f>AX293/$BH293/(1-EQ293)</f>
        <v>#VALUE!</v>
      </c>
      <c r="DY293" s="451" t="e">
        <f>AY293/$BH293/(1-ES293)</f>
        <v>#VALUE!</v>
      </c>
      <c r="DZ293" s="451" t="e">
        <f>AZ293/$BH293/(1-ET293)</f>
        <v>#VALUE!</v>
      </c>
      <c r="EA293" s="451" t="e">
        <f>BA293/$BH293/(1-AX293)</f>
        <v>#VALUE!</v>
      </c>
      <c r="EB293" s="451" t="e">
        <f>BB293/$BH293/(1-EU293)</f>
        <v>#VALUE!</v>
      </c>
      <c r="EC293" s="451" t="e">
        <f>BC293/$BH293/(1-EV293)</f>
        <v>#VALUE!</v>
      </c>
      <c r="ED293" s="451" t="e">
        <f>BD293/$BH293/(1-EW293)</f>
        <v>#VALUE!</v>
      </c>
      <c r="EE293" s="451" t="e">
        <f>BG293/BH293</f>
        <v>#VALUE!</v>
      </c>
      <c r="EF293" s="451" t="e">
        <f>DV293/SUM($DV293:$EE293)</f>
        <v>#VALUE!</v>
      </c>
      <c r="EG293" s="451" t="e">
        <f>DW293/SUM($DV293:$EE293)</f>
        <v>#VALUE!</v>
      </c>
      <c r="EH293" s="451" t="e">
        <f>DX293/SUM($DV293:$EE293)</f>
        <v>#VALUE!</v>
      </c>
      <c r="EI293" s="451" t="e">
        <f>DY293/SUM($DV293:$EE293)</f>
        <v>#VALUE!</v>
      </c>
      <c r="EJ293" s="451" t="e">
        <f>DZ293/SUM($DV293:$EE293)</f>
        <v>#VALUE!</v>
      </c>
      <c r="EK293" s="451" t="e">
        <f>EA293/SUM($DV293:$EE293)</f>
        <v>#VALUE!</v>
      </c>
      <c r="EL293" s="451" t="e">
        <f>EB293/SUM($DV293:$EE293)</f>
        <v>#VALUE!</v>
      </c>
      <c r="EM293" s="451" t="e">
        <f>EC293/SUM($DV293:$EE293)</f>
        <v>#VALUE!</v>
      </c>
      <c r="EN293" s="451" t="e">
        <f>ED293/SUM($DV293:$EE293)</f>
        <v>#VALUE!</v>
      </c>
      <c r="EO293" s="451" t="e">
        <f>EE293/SUM($DV293:$EE293)</f>
        <v>#VALUE!</v>
      </c>
      <c r="EP293" s="450">
        <f>EP292</f>
        <v>0.080000000000000002</v>
      </c>
      <c r="EQ293" s="450">
        <f>EQ292</f>
        <v>0.014999999999999999</v>
      </c>
      <c r="ER293" s="450">
        <f>ER292</f>
        <v>0.014999999999999999</v>
      </c>
      <c r="ES293" s="450">
        <f>ES292</f>
        <v>0.014999999999999999</v>
      </c>
      <c r="ET293" s="450">
        <f>ET292</f>
        <v>0.014999999999999999</v>
      </c>
      <c r="EU293" s="450">
        <f>EU292</f>
        <v>0.089999999999999997</v>
      </c>
      <c r="EV293" s="450">
        <f>EV292</f>
        <v>0.089999999999999997</v>
      </c>
      <c r="EW293" s="450">
        <f>EW292</f>
        <v>0.089999999999999997</v>
      </c>
      <c r="EX293" s="431" t="str">
        <f>IF(_tag_month_day!AS283="","",_tag_month_day!AS283/100)</f>
        <v/>
      </c>
      <c r="EY293" s="431" t="str">
        <f>IF(_tag_month_day!AT283="","",_tag_month_day!AT283/100)</f>
        <v/>
      </c>
      <c r="EZ293" s="431" t="str">
        <f>IF(_tag_month_day!AU283="","",_tag_month_day!AU283/100)</f>
        <v/>
      </c>
      <c r="FA293" s="431" t="str">
        <f>IF(_tag_month_day!AV283="","",_tag_month_day!AV283/100)</f>
        <v/>
      </c>
      <c r="FB293" s="431" t="str">
        <f>IF(_tag_month_day!AW283="","",_tag_month_day!AW283/100)</f>
        <v/>
      </c>
      <c r="FC293" s="431" t="str">
        <f>IF(_tag_month_day!AX283="","",_tag_month_day!AX283/100)</f>
        <v/>
      </c>
      <c r="FD293" s="449" t="str">
        <f>IF(_tag_month_day!AY283="","",_tag_month_day!AY283/100)</f>
        <v/>
      </c>
      <c r="FE293" s="449" t="str">
        <f>IF(_tag_month_day!AZ283="","",_tag_month_day!AZ283/100)</f>
        <v/>
      </c>
      <c r="FF293" s="449" t="str">
        <f>IF(_tag_month_day!BA283="","",_tag_month_day!BA283/100)</f>
        <v/>
      </c>
      <c r="FG293" s="449" t="str">
        <f>IF(_tag_month_day!BB283="","",_tag_month_day!BB283/100)</f>
        <v/>
      </c>
      <c r="FH293" s="467" t="str">
        <f>IF(_tag_month_day!BC283="","",_tag_month_day!BC283/100)</f>
        <v/>
      </c>
      <c r="FI293" s="449">
        <f>FI292</f>
        <v>0.40999999999999998</v>
      </c>
      <c r="FJ293" s="449">
        <f>FJ292</f>
        <v>0.11</v>
      </c>
      <c r="FK293" s="449">
        <f>FK292</f>
        <v>0.014999999999999999</v>
      </c>
      <c r="FL293" s="449">
        <f>FL292</f>
        <v>0</v>
      </c>
      <c r="FM293" s="467">
        <f>FM292</f>
        <v>0.0001</v>
      </c>
      <c r="FN293" s="449">
        <f>FN292</f>
        <v>0.32000000000000001</v>
      </c>
      <c r="FO293" s="449">
        <f>FO292</f>
        <v>0.20000000000000001</v>
      </c>
      <c r="FP293" s="449">
        <f>FP292</f>
        <v>0.01</v>
      </c>
      <c r="FQ293" s="449">
        <f>FQ292</f>
        <v>0</v>
      </c>
      <c r="FR293" s="467">
        <f>FR292</f>
        <v>0.0001</v>
      </c>
      <c r="FS293" s="449" t="str">
        <f>IF(_tag_month_day!BD283="","",_tag_month_day!BD283/100)</f>
        <v/>
      </c>
      <c r="FT293" s="449" t="str">
        <f>IF(_tag_month_day!BE283="","",_tag_month_day!BE283/100)</f>
        <v/>
      </c>
      <c r="FU293" s="449" t="str">
        <f>IF(_tag_month_day!BF283="","",_tag_month_day!BF283/100)</f>
        <v/>
      </c>
      <c r="FV293" s="449" t="str">
        <f>IF(_tag_month_day!BG283="","",_tag_month_day!BG283/100)</f>
        <v/>
      </c>
      <c r="FW293" s="467" t="str">
        <f>IF(_tag_month_day!BH283="","",_tag_month_day!BH283/100)</f>
        <v/>
      </c>
      <c r="FX293" s="449" t="str">
        <f>IF(_tag_month_day!BI283="","",_tag_month_day!BI283/100)</f>
        <v/>
      </c>
      <c r="FY293" s="449" t="str">
        <f>IF(_tag_month_day!BJ283="","",_tag_month_day!BJ283/100)</f>
        <v/>
      </c>
      <c r="FZ293" s="468" t="str">
        <f>IF(_tag_month_day!BK283="","",_tag_month_day!BK283/100)</f>
        <v/>
      </c>
      <c r="GA293" s="449" t="str">
        <f>IF(_tag_month_day!BL283="","",_tag_month_day!BL283/100)</f>
        <v/>
      </c>
      <c r="GB293" s="467" t="str">
        <f>IF(_tag_month_day!BM283="","",_tag_month_day!BM283/100)</f>
        <v/>
      </c>
      <c r="GC293" s="431" t="str">
        <f>IF(_tag_month_day!BN283="","",_tag_month_day!BN283/100)</f>
        <v/>
      </c>
      <c r="GD293" s="431" t="str">
        <f>IF(_tag_month_day!BO283="","",_tag_month_day!BO283/100)</f>
        <v/>
      </c>
      <c r="GE293" s="431" t="str">
        <f>IF(_tag_month_day!BP283="","",_tag_month_day!BP283/100)</f>
        <v/>
      </c>
      <c r="GF293" s="431" t="str">
        <f>IF(_tag_month_day!BQ283="","",_tag_month_day!BQ283/100)</f>
        <v/>
      </c>
      <c r="GG293" s="431" t="str">
        <f>IF(_tag_month_day!BR283="","",_tag_month_day!BR283/100)</f>
        <v/>
      </c>
      <c r="GH293" s="431" t="str">
        <f>IF(_tag_month_day!BS283="","",_tag_month_day!BS283/100)</f>
        <v/>
      </c>
      <c r="GI293" s="467" t="str">
        <f>IF(_tag_month_day!BT283="","",_tag_month_day!BT283/100)</f>
        <v/>
      </c>
      <c r="GJ293" s="469" t="str">
        <f>IF(_tag_month_day!BU283="","",_tag_month_day!BU283/100)</f>
        <v/>
      </c>
      <c r="GK293" s="470">
        <f>GK292</f>
        <v>0.070000000000000007</v>
      </c>
      <c r="GL293" s="470">
        <f>GL292</f>
        <v>0.029999999999999999</v>
      </c>
      <c r="GM293" s="471" t="str">
        <f>IF(_tag_month_day!BX283="","",_tag_month_day!BX283/100)</f>
        <v/>
      </c>
      <c r="GN293" s="470">
        <f>GN292</f>
        <v>0.070000000000000007</v>
      </c>
      <c r="GO293" s="470">
        <f>GO292</f>
        <v>0.029999999999999999</v>
      </c>
      <c r="GP293" s="470">
        <f>GP292</f>
        <v>0.089999999999999997</v>
      </c>
      <c r="GQ293" s="470">
        <f>GQ292</f>
        <v>0.029999999999999999</v>
      </c>
      <c r="GR293" s="471" t="str">
        <f>IF(_tag_month_day!CA283="","",_tag_month_day!CA283/100)</f>
        <v/>
      </c>
      <c r="GS293" s="472">
        <f>GS292</f>
        <v>0.95299999999999996</v>
      </c>
      <c r="GT293" s="472">
        <f>GT292</f>
        <v>0.55000000000000004</v>
      </c>
      <c r="GU293" s="472">
        <f>GU292</f>
        <v>0.55000000000000004</v>
      </c>
      <c r="GV293" s="472">
        <f>GV292</f>
        <v>0.55000000000000004</v>
      </c>
      <c r="GW293" s="472">
        <f>GW292</f>
        <v>0.5</v>
      </c>
      <c r="GX293" s="472">
        <f>GX292</f>
        <v>0.93500000000000005</v>
      </c>
      <c r="GY293" s="472">
        <f>GY292</f>
        <v>0.14999999999999999</v>
      </c>
      <c r="GZ293" s="472">
        <f>GZ292</f>
        <v>1</v>
      </c>
      <c r="HA293" s="474">
        <f>HA292</f>
        <v>0.047</v>
      </c>
      <c r="HB293" s="474">
        <f>HB292</f>
        <v>0.45000000000000001</v>
      </c>
      <c r="HC293" s="474">
        <f>HC292</f>
        <v>0.45000000000000001</v>
      </c>
      <c r="HD293" s="474">
        <f>HD292</f>
        <v>0.45000000000000001</v>
      </c>
      <c r="HE293" s="474">
        <f>HE292</f>
        <v>0.5</v>
      </c>
      <c r="HF293" s="474">
        <f>HF292</f>
        <v>0.065000000000000002</v>
      </c>
      <c r="HG293" s="474">
        <f>HG292</f>
        <v>0.84999999999999998</v>
      </c>
      <c r="HH293" s="474">
        <f>HH292</f>
        <v>0</v>
      </c>
      <c r="HI293" s="10" t="e">
        <f>IF(BZ293&lt;&gt;"",CK293-BV293,0)</f>
        <v>#VALUE!</v>
      </c>
      <c r="HJ293" s="10" t="e">
        <f>IF(AJ293&gt;0,AH293-AJ293,0)</f>
        <v>#VALUE!</v>
      </c>
      <c r="HK293" s="466">
        <f>HK292</f>
        <v>0.84999999999999998</v>
      </c>
      <c r="HL293" s="424">
        <f>HL292</f>
        <v>550000</v>
      </c>
      <c r="HM293" s="424">
        <f>HM292</f>
        <v>480000</v>
      </c>
      <c r="HN293" s="465" t="e">
        <f>(DJ293*EZ293+DK293*FH293+DL293*FM293+DM293*FR293+DN293*FW293+DO293*GB293+DS293*GI293+DP293*GM293+DR293*GR293)*1000*2</f>
        <v>#VALUE!</v>
      </c>
      <c r="HO293" s="465" t="e">
        <f>HN293*HK293*$HO$2/HL293*1000000</f>
        <v>#VALUE!</v>
      </c>
      <c r="HP293" s="465" t="e">
        <f>HN293*HK293*$HP$2/HM293*1000000</f>
        <v>#VALUE!</v>
      </c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</row>
    <row customFormat="1" r="294" s="0">
      <c r="A294" s="420">
        <v>283</v>
      </c>
      <c r="B294" s="421">
        <f ca="1">IF(D294=D293,B293,IF(D294="夜班",B293+1,B293))</f>
        <v>43597</v>
      </c>
      <c r="C294" s="422">
        <f>C293</f>
        <v>0.041666666666666699</v>
      </c>
      <c r="D294" s="10" t="str">
        <f ca="1">IF(HOUR(G294)&lt;8,"夜班",IF(HOUR(G294)&lt;16,"白班",IF(HOUR(G294)&lt;24,"中班",0)))</f>
        <v>中班</v>
      </c>
      <c r="E294" s="10" t="e">
        <f ca="1">IF(F294=1,"甲",IF(F294=2,"乙",IF(F294=3,"丙",IF(F294=4,"丁",""))))</f>
        <v>#REF!</v>
      </c>
      <c r="F294" s="10" t="e">
        <f ca="1">SUMPRODUCT((成本日报!$A$3:$A$95=计划!B294)*(成本日报!$B$3:$B$95=计划!$D294),成本日报!$C$3:$C$95)</f>
        <v>#REF!</v>
      </c>
      <c r="G294" s="423">
        <f ca="1">G293+C293</f>
        <v>43597.749999999316</v>
      </c>
      <c r="H294" s="423">
        <f ca="1">$G294+$C294/60*10+$C294*0</f>
        <v>43597.756944443761</v>
      </c>
      <c r="I294" s="423">
        <f ca="1">$G294+$C294/60*18+$C294*0</f>
        <v>43597.762499999313</v>
      </c>
      <c r="J294" s="423">
        <f ca="1">$G294+$C294/60*0+$C294*1</f>
        <v>43597.79166666598</v>
      </c>
      <c r="K294" s="423">
        <f ca="1">$G294+$C294/60*30+$C294*2</f>
        <v>43597.854166665988</v>
      </c>
      <c r="L294" s="423">
        <f ca="1">$G294+$C294/60*0+$C294*3</f>
        <v>43597.874999999316</v>
      </c>
      <c r="M294" s="424" t="str">
        <f>IF(_tag_month_day!A284="","",_tag_month_day!A284)</f>
        <v/>
      </c>
      <c r="N294" s="424" t="str">
        <f>IF(_tag_month_day!B284="","",_tag_month_day!B284)</f>
        <v/>
      </c>
      <c r="O294" s="425" t="e">
        <f>IF(M294+N294=0,"",M294+N294)</f>
        <v>#VALUE!</v>
      </c>
      <c r="P294" s="424" t="str">
        <f>IF(_tag_month_day!C284="","",_tag_month_day!C284)</f>
        <v/>
      </c>
      <c r="Q294" s="424" t="str">
        <f>IF(_tag_month_day!D284="","",_tag_month_day!D284)</f>
        <v/>
      </c>
      <c r="R294" s="426" t="str">
        <f>IF(_tag_month_day!CB284="","",_tag_month_day!CB284/100)</f>
        <v/>
      </c>
      <c r="S294" s="427" t="str">
        <f>IF(_tag_month_day!E284="","",_tag_month_day!E284)</f>
        <v/>
      </c>
      <c r="T294" s="427" t="str">
        <f>IF(_tag_month_day!F284="","",_tag_month_day!F284)</f>
        <v/>
      </c>
      <c r="U294" s="428" t="e">
        <f>S294+T294</f>
        <v>#VALUE!</v>
      </c>
      <c r="V294" s="429" t="e">
        <f>U294/AJ294</f>
        <v>#VALUE!</v>
      </c>
      <c r="W294" s="430" t="str">
        <f>IF(_jhy_month_day!A284="","",_jhy_month_day!A284)</f>
        <v/>
      </c>
      <c r="X294" s="431" t="str">
        <f>IF(_jhy_month_day!B284="","",_jhy_month_day!B284/100)</f>
        <v/>
      </c>
      <c r="Y294" s="431" t="str">
        <f>IF(_jhy_month_day!C284="","",_jhy_month_day!C284/100)</f>
        <v/>
      </c>
      <c r="Z294" s="432">
        <f>Z290+1</f>
        <v>71</v>
      </c>
      <c r="AA294" s="433" t="str">
        <f>IF(_tag_month_day!G284="","",_tag_month_day!G284/100)</f>
        <v/>
      </c>
      <c r="AB294" s="433" t="str">
        <f>IF(_tag_month_day!H284="","",_tag_month_day!H284/100)</f>
        <v/>
      </c>
      <c r="AC294" s="434">
        <f>IF(X294="",AC293,BK294*($AV293*X294+$AW293*FD293+$AX293*FI293+$AY293*FN293+$AZ293*FS293+$BA293*FX293+$BG293*GE293)/(AV293*Y294+AX293*FK293+AW293*FF293+AY293*FP293+AZ293*FU293+BA293*FZ293+BG293*GG293+BB293*GK293+BC293*GN293+BD293*GP293))</f>
        <v>1.59963432013121</v>
      </c>
      <c r="AD294" s="435" t="str">
        <f>IF(AC294=AC293,"",AC294-AC293)</f>
        <v/>
      </c>
      <c r="AE294" s="436" t="str">
        <f>IF(1-AF294=0,"",(1-AF294))</f>
        <v/>
      </c>
      <c r="AF294" s="437">
        <v>1</v>
      </c>
      <c r="AG294" s="10" t="str">
        <f>AG293</f>
        <v>8B4</v>
      </c>
      <c r="AH294" s="438" t="str">
        <f>AH293</f>
        <v/>
      </c>
      <c r="AI294" s="424" t="e">
        <f>IF(ROUND(AJ294-AJ293,1)=0,"",AJ294-AJ293)</f>
        <v>#VALUE!</v>
      </c>
      <c r="AJ294" s="10" t="str">
        <f>IF(_tag_month_day!I284="","",_tag_month_day!I284)</f>
        <v/>
      </c>
      <c r="AK294" s="440"/>
      <c r="AL294" s="440"/>
      <c r="AM294" s="440"/>
      <c r="AN294" s="441">
        <f>AN293</f>
        <v>2</v>
      </c>
      <c r="AO294" s="441">
        <f>AO293</f>
        <v>8</v>
      </c>
      <c r="AP294" s="442" t="e">
        <f>(IF(AN294=0,AS293,AS293*(1+AO294/AN294)/(AR294+AO294/AN294)))+AT294</f>
        <v>#VALUE!</v>
      </c>
      <c r="AQ294" s="443" t="str">
        <f>IF(_tag_month_day!J284="","",_tag_month_day!J284/100)</f>
        <v/>
      </c>
      <c r="AR294" s="444">
        <f>AR293</f>
        <v>1.3</v>
      </c>
      <c r="AS294" s="445" t="e">
        <f>AQ294*(AN294*AR294+AO294)/(AN294+AO294)</f>
        <v>#VALUE!</v>
      </c>
      <c r="AT294" s="445" t="e">
        <f>(SUM(BE294:BF294)-SUM(BE293:BF293))*0.05</f>
        <v>#VALUE!</v>
      </c>
      <c r="AU294" s="446" t="str">
        <f>IF(_tag_month_day!CC284="","",IF(_tag_month_day!CC284&gt;0,_tag_month_day!CD284,_tag_month_day!CE284))</f>
        <v/>
      </c>
      <c r="AV294" s="447" t="str">
        <f>IF(_tag_month_day!L284="","",_tag_month_day!L284/100)</f>
        <v/>
      </c>
      <c r="AW294" s="431">
        <f>AW293</f>
        <v>0</v>
      </c>
      <c r="AX294" s="431">
        <f>AX293</f>
        <v>0</v>
      </c>
      <c r="AY294" s="431" t="str">
        <f>IF(_tag_month_day!M284="","",_tag_month_day!M284/100)</f>
        <v/>
      </c>
      <c r="AZ294" s="431" t="str">
        <f>IF(_tag_month_day!N284="","",_tag_month_day!N284/100)</f>
        <v/>
      </c>
      <c r="BA294" s="431" t="str">
        <f>IF(_tag_month_day!O284="","",_tag_month_day!O284/100)</f>
        <v/>
      </c>
      <c r="BB294" s="448" t="str">
        <f>IF(_tag_month_day!P284="","",_tag_month_day!P284/100)</f>
        <v/>
      </c>
      <c r="BC294" s="448">
        <f>BC293</f>
        <v>0</v>
      </c>
      <c r="BD294" s="448" t="str">
        <f>IF(_tag_month_day!Q284="","",_tag_month_day!Q284/100)</f>
        <v/>
      </c>
      <c r="BE294" s="449" t="str">
        <f>IF(_tag_month_day!R284="","",_tag_month_day!R284/100)</f>
        <v/>
      </c>
      <c r="BF294" s="388" t="e">
        <f>(AU294*(100+BE294*100))/(AJ294-AU294)/100</f>
        <v>#VALUE!</v>
      </c>
      <c r="BG294" s="450" t="e">
        <f>BE294+BF294</f>
        <v>#VALUE!</v>
      </c>
      <c r="BH294" s="451" t="e">
        <f>SUM(AV294:BF294)</f>
        <v>#VALUE!</v>
      </c>
      <c r="BI294" s="452" t="e">
        <f>IF(CX294=0,BI293,(DK294*查询!$R$5+DL294*查询!$Q$5+DM294*查询!$N$5+DN294*查询!$O$5+DO294*查询!$P$5)*AF294/CX294)</f>
        <v>#VALUE!</v>
      </c>
      <c r="BJ294" s="452" t="e">
        <f>IF(CX294=0,BJ293,(DP294*查询!$S$5+DQ294*查询!$T$5+DR294*查询!$U$5)*AF294/CX294)</f>
        <v>#VALUE!</v>
      </c>
      <c r="BK294" s="452">
        <f>BK293</f>
        <v>1</v>
      </c>
      <c r="BL294" s="453" t="e">
        <f>SUMPRODUCT((AV294:BA294)*(GS294:GX294))/((GS294:GX294)+SUM(BB294:BD294)*GY294+BG294*GZ294)</f>
        <v>#VALUE!</v>
      </c>
      <c r="BM294" s="453" t="e">
        <f>BK294*($AV294*FB294+$AW294*FD294+$AX294*FI294+$AY294*FN294+$AZ294*FS294+$BA294*FX294+$BG294*GE294)/(AV294*EY294+AX294*FK294+AW294*FF294+AY294*FP294+AZ294*FU294+BA294*FZ294+BG294*GG294+BB294*GK294+BC294*GN294+BD294*GP294)</f>
        <v>#VALUE!</v>
      </c>
      <c r="BN294" s="453" t="e">
        <f>($AV294*FC294+$AX294*FJ294+$AW294*FE294+$AY294*FO294+$AZ294*FT294+$BA294*FY294+$BG294*GF294)/($AV294*FA294+BG294*GH294+BB294*GL294+BC294*GO294+BD294*GQ294+BA294*GA294)</f>
        <v>#VALUE!</v>
      </c>
      <c r="BO294" s="454" t="e">
        <f>SUMPRODUCT(AV294:BA294*GS294:GX294)/(GS294:GX294+(BB294+BC294+BD294)*GY294+BG294)</f>
        <v>#VALUE!</v>
      </c>
      <c r="BP294" s="454" t="e">
        <f>SUMPRODUCT(AV294:BA294*GS294:GX294)/(GS294:GX294+(BB294+BC294+BD294)*GY294+BG294)</f>
        <v>#VALUE!</v>
      </c>
      <c r="BQ294" s="454" t="e">
        <f>SUMPRODUCT(AV294:BA294*GS294:GX294)/(GS294:GX294+(BB294+BC294+BD294)*GY294+BG294)</f>
        <v>#VALUE!</v>
      </c>
      <c r="BR294" s="453" t="str">
        <f>IF(_tag_month_day!T284="","",_tag_month_day!T284)</f>
        <v/>
      </c>
      <c r="BS294" s="453" t="str">
        <f>IF(_tag_month_day!U284="","",_tag_month_day!U284)</f>
        <v/>
      </c>
      <c r="BT294" s="455" t="str">
        <f>IF(CK294="","",IF((CK294&gt;=BV294-0.12)*(CK294&lt;=BV294+0.12),"合格","不合格"))</f>
        <v/>
      </c>
      <c r="BU294" s="456" t="str">
        <f>IF(_tag_month_day!V284="","",_tag_month_day!V284)</f>
        <v/>
      </c>
      <c r="BV294" s="457" t="str">
        <f>IF(_tag_month_day!W284="","",_tag_month_day!W284)</f>
        <v/>
      </c>
      <c r="BW294" s="458" t="str">
        <f>IF(_tag_month_day!X284="","",_tag_month_day!X284)</f>
        <v/>
      </c>
      <c r="BX294" s="458" t="str">
        <f>IF(_tag_month_day!Y284="","",_tag_month_day!Y284)</f>
        <v/>
      </c>
      <c r="BY294" s="459">
        <f ca="1">L294</f>
        <v>43597.874999999316</v>
      </c>
      <c r="BZ294" s="460"/>
      <c r="CA294" s="461"/>
      <c r="CB294" s="424" t="str">
        <f>IF(_tag_month_day!Z284="","",_tag_month_day!Z284)</f>
        <v/>
      </c>
      <c r="CC294" s="424" t="str">
        <f>IF(_tag_month_day!AA284="","",_tag_month_day!AA284)</f>
        <v/>
      </c>
      <c r="CD294" s="424" t="str">
        <f>IF(_tag_month_day!AB284="","",_tag_month_day!AB284)</f>
        <v/>
      </c>
      <c r="CE294" s="424" t="str">
        <f>IF(_tag_month_day!AC284="","",_tag_month_day!AC284)</f>
        <v/>
      </c>
      <c r="CF294" s="424" t="str">
        <f>IF(_tag_month_day!AD284="","",_tag_month_day!AD284)</f>
        <v/>
      </c>
      <c r="CG294" s="424" t="str">
        <f>IF(_tag_month_day!AE284="","",_tag_month_day!AE284)</f>
        <v/>
      </c>
      <c r="CH294" s="424" t="str">
        <f>IF(_tag_month_day!AF284="","",_tag_month_day!AF284)</f>
        <v/>
      </c>
      <c r="CI294" s="424" t="str">
        <f>IF(_tag_month_day!AG284="","",_tag_month_day!AG284)</f>
        <v/>
      </c>
      <c r="CJ294" s="424" t="str">
        <f>IF(_tag_month_day!AH284="","",_tag_month_day!AH284)</f>
        <v/>
      </c>
      <c r="CK294" s="424" t="str">
        <f>IF(_tag_month_day!AI284="","",_tag_month_day!AI284)</f>
        <v/>
      </c>
      <c r="CL294" s="4" t="str">
        <f>IF(_tag_month_day!AJ284="","",_tag_month_day!AJ284)</f>
        <v/>
      </c>
      <c r="CM294" s="4" t="str">
        <f>IF(_tag_month_day!AK284="","",_tag_month_day!AK284)</f>
        <v/>
      </c>
      <c r="CN294" s="4" t="str">
        <f>IF(_tag_month_day!AL284="","",_tag_month_day!AL284)</f>
        <v/>
      </c>
      <c r="CO294" s="4" t="str">
        <f>IF(_tag_month_day!AM284="","",_tag_month_day!AM284)</f>
        <v/>
      </c>
      <c r="CP294" s="4" t="str">
        <f>IF(_tag_month_day!AN284="","",_tag_month_day!AN284)</f>
        <v/>
      </c>
      <c r="CQ294" s="4" t="str">
        <f>IF(_tag_month_day!AO284="","",_tag_month_day!AO284)</f>
        <v/>
      </c>
      <c r="CR294" s="462" t="str">
        <f>IF(_tag_month_day!AP284="","",_tag_month_day!AP284)</f>
        <v/>
      </c>
      <c r="CS294" s="463" t="str">
        <f>IF(_tag_month_day!AQ284="","",_tag_month_day!AQ284)</f>
        <v/>
      </c>
      <c r="CT294" s="4" t="str">
        <f>IF(_tag_month_day!AR284="","",_tag_month_day!AR284)</f>
        <v/>
      </c>
      <c r="CU294" s="464" t="e">
        <f>DU294/AJ294</f>
        <v>#VALUE!</v>
      </c>
      <c r="CV294" s="451" t="e">
        <f>BG294/BH294</f>
        <v>#VALUE!</v>
      </c>
      <c r="CW294" s="465" t="e">
        <f>AJ294*(1-CV294)*CU294*AF294</f>
        <v>#VALUE!</v>
      </c>
      <c r="CX294" s="465" t="e">
        <f>CW294*94%</f>
        <v>#VALUE!</v>
      </c>
      <c r="CY294" s="466" t="e">
        <f>IF(CX294=0,0,DS294/(DS294+CX294))</f>
        <v>#VALUE!</v>
      </c>
      <c r="CZ294" s="465" t="e">
        <f>$AJ294*EF294</f>
        <v>#VALUE!</v>
      </c>
      <c r="DA294" s="465" t="e">
        <f>$AJ294*EG294</f>
        <v>#VALUE!</v>
      </c>
      <c r="DB294" s="465" t="e">
        <f>$AJ294*EH294</f>
        <v>#VALUE!</v>
      </c>
      <c r="DC294" s="465" t="e">
        <f>$AJ294*EI294</f>
        <v>#VALUE!</v>
      </c>
      <c r="DD294" s="465" t="e">
        <f>$AJ294*EJ294</f>
        <v>#VALUE!</v>
      </c>
      <c r="DE294" s="465" t="e">
        <f>$AJ294*EK294</f>
        <v>#VALUE!</v>
      </c>
      <c r="DF294" s="465" t="e">
        <f>$AJ294*EL294</f>
        <v>#VALUE!</v>
      </c>
      <c r="DG294" s="465" t="e">
        <f>$AJ294*EM294</f>
        <v>#VALUE!</v>
      </c>
      <c r="DH294" s="465" t="e">
        <f>$AJ294*EN294</f>
        <v>#VALUE!</v>
      </c>
      <c r="DI294" s="465" t="e">
        <f>$AJ294*EO294</f>
        <v>#VALUE!</v>
      </c>
      <c r="DJ294" s="465" t="e">
        <f>CZ294*(1-EP294)</f>
        <v>#VALUE!</v>
      </c>
      <c r="DK294" s="465" t="e">
        <f>DA294*(1-ER294)</f>
        <v>#VALUE!</v>
      </c>
      <c r="DL294" s="465" t="e">
        <f>DB294*(1-EQ294)</f>
        <v>#VALUE!</v>
      </c>
      <c r="DM294" s="465" t="e">
        <f>DC294*(1-ES294)</f>
        <v>#VALUE!</v>
      </c>
      <c r="DN294" s="465" t="e">
        <f>DD294*(1-ET294)</f>
        <v>#VALUE!</v>
      </c>
      <c r="DO294" s="465" t="e">
        <f>DE294</f>
        <v>#VALUE!</v>
      </c>
      <c r="DP294" s="465" t="e">
        <f>DF294*(1-EU294)</f>
        <v>#VALUE!</v>
      </c>
      <c r="DQ294" s="465" t="e">
        <f>DG294*(1-EV294)</f>
        <v>#VALUE!</v>
      </c>
      <c r="DR294" s="465" t="e">
        <f>DH294*(1-EW294)</f>
        <v>#VALUE!</v>
      </c>
      <c r="DS294" s="465" t="e">
        <f>DI294</f>
        <v>#VALUE!</v>
      </c>
      <c r="DT294" s="465" t="e">
        <f>SUM(DJ294:DS294)</f>
        <v>#VALUE!</v>
      </c>
      <c r="DU294" s="465" t="e">
        <f>(GS294:GX294)+(DP294+DQ294+DR294)*GY294+DS294</f>
        <v>#VALUE!</v>
      </c>
      <c r="DV294" s="451" t="e">
        <f>AV294/$BH294/(1-EP294)</f>
        <v>#VALUE!</v>
      </c>
      <c r="DW294" s="451" t="e">
        <f>AW294/$BH294/(1-ER294)</f>
        <v>#VALUE!</v>
      </c>
      <c r="DX294" s="451" t="e">
        <f>AX294/$BH294/(1-EQ294)</f>
        <v>#VALUE!</v>
      </c>
      <c r="DY294" s="451" t="e">
        <f>AY294/$BH294/(1-ES294)</f>
        <v>#VALUE!</v>
      </c>
      <c r="DZ294" s="451" t="e">
        <f>AZ294/$BH294/(1-ET294)</f>
        <v>#VALUE!</v>
      </c>
      <c r="EA294" s="451" t="e">
        <f>BA294/$BH294/(1-AX294)</f>
        <v>#VALUE!</v>
      </c>
      <c r="EB294" s="451" t="e">
        <f>BB294/$BH294/(1-EU294)</f>
        <v>#VALUE!</v>
      </c>
      <c r="EC294" s="451" t="e">
        <f>BC294/$BH294/(1-EV294)</f>
        <v>#VALUE!</v>
      </c>
      <c r="ED294" s="451" t="e">
        <f>BD294/$BH294/(1-EW294)</f>
        <v>#VALUE!</v>
      </c>
      <c r="EE294" s="451" t="e">
        <f>BG294/BH294</f>
        <v>#VALUE!</v>
      </c>
      <c r="EF294" s="451" t="e">
        <f>DV294/SUM($DV294:$EE294)</f>
        <v>#VALUE!</v>
      </c>
      <c r="EG294" s="451" t="e">
        <f>DW294/SUM($DV294:$EE294)</f>
        <v>#VALUE!</v>
      </c>
      <c r="EH294" s="451" t="e">
        <f>DX294/SUM($DV294:$EE294)</f>
        <v>#VALUE!</v>
      </c>
      <c r="EI294" s="451" t="e">
        <f>DY294/SUM($DV294:$EE294)</f>
        <v>#VALUE!</v>
      </c>
      <c r="EJ294" s="451" t="e">
        <f>DZ294/SUM($DV294:$EE294)</f>
        <v>#VALUE!</v>
      </c>
      <c r="EK294" s="451" t="e">
        <f>EA294/SUM($DV294:$EE294)</f>
        <v>#VALUE!</v>
      </c>
      <c r="EL294" s="451" t="e">
        <f>EB294/SUM($DV294:$EE294)</f>
        <v>#VALUE!</v>
      </c>
      <c r="EM294" s="451" t="e">
        <f>EC294/SUM($DV294:$EE294)</f>
        <v>#VALUE!</v>
      </c>
      <c r="EN294" s="451" t="e">
        <f>ED294/SUM($DV294:$EE294)</f>
        <v>#VALUE!</v>
      </c>
      <c r="EO294" s="451" t="e">
        <f>EE294/SUM($DV294:$EE294)</f>
        <v>#VALUE!</v>
      </c>
      <c r="EP294" s="450">
        <f>EP293</f>
        <v>0.080000000000000002</v>
      </c>
      <c r="EQ294" s="450">
        <f>EQ293</f>
        <v>0.014999999999999999</v>
      </c>
      <c r="ER294" s="450">
        <f>ER293</f>
        <v>0.014999999999999999</v>
      </c>
      <c r="ES294" s="450">
        <f>ES293</f>
        <v>0.014999999999999999</v>
      </c>
      <c r="ET294" s="450">
        <f>ET293</f>
        <v>0.014999999999999999</v>
      </c>
      <c r="EU294" s="450">
        <f>EU293</f>
        <v>0.089999999999999997</v>
      </c>
      <c r="EV294" s="450">
        <f>EV293</f>
        <v>0.089999999999999997</v>
      </c>
      <c r="EW294" s="450">
        <f>EW293</f>
        <v>0.089999999999999997</v>
      </c>
      <c r="EX294" s="431" t="str">
        <f>IF(_tag_month_day!AS284="","",_tag_month_day!AS284/100)</f>
        <v/>
      </c>
      <c r="EY294" s="431" t="str">
        <f>IF(_tag_month_day!AT284="","",_tag_month_day!AT284/100)</f>
        <v/>
      </c>
      <c r="EZ294" s="431" t="str">
        <f>IF(_tag_month_day!AU284="","",_tag_month_day!AU284/100)</f>
        <v/>
      </c>
      <c r="FA294" s="431" t="str">
        <f>IF(_tag_month_day!AV284="","",_tag_month_day!AV284/100)</f>
        <v/>
      </c>
      <c r="FB294" s="431" t="str">
        <f>IF(_tag_month_day!AW284="","",_tag_month_day!AW284/100)</f>
        <v/>
      </c>
      <c r="FC294" s="431" t="str">
        <f>IF(_tag_month_day!AX284="","",_tag_month_day!AX284/100)</f>
        <v/>
      </c>
      <c r="FD294" s="449" t="str">
        <f>IF(_tag_month_day!AY284="","",_tag_month_day!AY284/100)</f>
        <v/>
      </c>
      <c r="FE294" s="449" t="str">
        <f>IF(_tag_month_day!AZ284="","",_tag_month_day!AZ284/100)</f>
        <v/>
      </c>
      <c r="FF294" s="449" t="str">
        <f>IF(_tag_month_day!BA284="","",_tag_month_day!BA284/100)</f>
        <v/>
      </c>
      <c r="FG294" s="449" t="str">
        <f>IF(_tag_month_day!BB284="","",_tag_month_day!BB284/100)</f>
        <v/>
      </c>
      <c r="FH294" s="467" t="str">
        <f>IF(_tag_month_day!BC284="","",_tag_month_day!BC284/100)</f>
        <v/>
      </c>
      <c r="FI294" s="449">
        <f>FI293</f>
        <v>0.40999999999999998</v>
      </c>
      <c r="FJ294" s="449">
        <f>FJ293</f>
        <v>0.11</v>
      </c>
      <c r="FK294" s="449">
        <f>FK293</f>
        <v>0.014999999999999999</v>
      </c>
      <c r="FL294" s="449">
        <f>FL293</f>
        <v>0</v>
      </c>
      <c r="FM294" s="467">
        <f>FM293</f>
        <v>0.0001</v>
      </c>
      <c r="FN294" s="449">
        <f>FN293</f>
        <v>0.32000000000000001</v>
      </c>
      <c r="FO294" s="449">
        <f>FO293</f>
        <v>0.20000000000000001</v>
      </c>
      <c r="FP294" s="449">
        <f>FP293</f>
        <v>0.01</v>
      </c>
      <c r="FQ294" s="449">
        <f>FQ293</f>
        <v>0</v>
      </c>
      <c r="FR294" s="467">
        <f>FR293</f>
        <v>0.0001</v>
      </c>
      <c r="FS294" s="449" t="str">
        <f>IF(_tag_month_day!BD284="","",_tag_month_day!BD284/100)</f>
        <v/>
      </c>
      <c r="FT294" s="449" t="str">
        <f>IF(_tag_month_day!BE284="","",_tag_month_day!BE284/100)</f>
        <v/>
      </c>
      <c r="FU294" s="449" t="str">
        <f>IF(_tag_month_day!BF284="","",_tag_month_day!BF284/100)</f>
        <v/>
      </c>
      <c r="FV294" s="449" t="str">
        <f>IF(_tag_month_day!BG284="","",_tag_month_day!BG284/100)</f>
        <v/>
      </c>
      <c r="FW294" s="467" t="str">
        <f>IF(_tag_month_day!BH284="","",_tag_month_day!BH284/100)</f>
        <v/>
      </c>
      <c r="FX294" s="449" t="str">
        <f>IF(_tag_month_day!BI284="","",_tag_month_day!BI284/100)</f>
        <v/>
      </c>
      <c r="FY294" s="449" t="str">
        <f>IF(_tag_month_day!BJ284="","",_tag_month_day!BJ284/100)</f>
        <v/>
      </c>
      <c r="FZ294" s="468" t="str">
        <f>IF(_tag_month_day!BK284="","",_tag_month_day!BK284/100)</f>
        <v/>
      </c>
      <c r="GA294" s="449" t="str">
        <f>IF(_tag_month_day!BL284="","",_tag_month_day!BL284/100)</f>
        <v/>
      </c>
      <c r="GB294" s="467" t="str">
        <f>IF(_tag_month_day!BM284="","",_tag_month_day!BM284/100)</f>
        <v/>
      </c>
      <c r="GC294" s="431" t="str">
        <f>IF(_tag_month_day!BN284="","",_tag_month_day!BN284/100)</f>
        <v/>
      </c>
      <c r="GD294" s="431" t="str">
        <f>IF(_tag_month_day!BO284="","",_tag_month_day!BO284/100)</f>
        <v/>
      </c>
      <c r="GE294" s="431" t="str">
        <f>IF(_tag_month_day!BP284="","",_tag_month_day!BP284/100)</f>
        <v/>
      </c>
      <c r="GF294" s="431" t="str">
        <f>IF(_tag_month_day!BQ284="","",_tag_month_day!BQ284/100)</f>
        <v/>
      </c>
      <c r="GG294" s="431" t="str">
        <f>IF(_tag_month_day!BR284="","",_tag_month_day!BR284/100)</f>
        <v/>
      </c>
      <c r="GH294" s="431" t="str">
        <f>IF(_tag_month_day!BS284="","",_tag_month_day!BS284/100)</f>
        <v/>
      </c>
      <c r="GI294" s="467" t="str">
        <f>IF(_tag_month_day!BT284="","",_tag_month_day!BT284/100)</f>
        <v/>
      </c>
      <c r="GJ294" s="469" t="str">
        <f>IF(_tag_month_day!BU284="","",_tag_month_day!BU284/100)</f>
        <v/>
      </c>
      <c r="GK294" s="470">
        <f>GK293</f>
        <v>0.070000000000000007</v>
      </c>
      <c r="GL294" s="470">
        <f>GL293</f>
        <v>0.029999999999999999</v>
      </c>
      <c r="GM294" s="471" t="str">
        <f>IF(_tag_month_day!BX284="","",_tag_month_day!BX284/100)</f>
        <v/>
      </c>
      <c r="GN294" s="470">
        <f>GN293</f>
        <v>0.070000000000000007</v>
      </c>
      <c r="GO294" s="470">
        <f>GO293</f>
        <v>0.029999999999999999</v>
      </c>
      <c r="GP294" s="470">
        <f>GP293</f>
        <v>0.089999999999999997</v>
      </c>
      <c r="GQ294" s="470">
        <f>GQ293</f>
        <v>0.029999999999999999</v>
      </c>
      <c r="GR294" s="471" t="str">
        <f>IF(_tag_month_day!CA284="","",_tag_month_day!CA284/100)</f>
        <v/>
      </c>
      <c r="GS294" s="472">
        <f>GS293</f>
        <v>0.95299999999999996</v>
      </c>
      <c r="GT294" s="472">
        <f>GT293</f>
        <v>0.55000000000000004</v>
      </c>
      <c r="GU294" s="472">
        <f>GU293</f>
        <v>0.55000000000000004</v>
      </c>
      <c r="GV294" s="472">
        <f>GV293</f>
        <v>0.55000000000000004</v>
      </c>
      <c r="GW294" s="472">
        <f>GW293</f>
        <v>0.5</v>
      </c>
      <c r="GX294" s="472">
        <f>GX293</f>
        <v>0.93500000000000005</v>
      </c>
      <c r="GY294" s="472">
        <f>GY293</f>
        <v>0.14999999999999999</v>
      </c>
      <c r="GZ294" s="472">
        <f>GZ293</f>
        <v>1</v>
      </c>
      <c r="HA294" s="474">
        <f>HA293</f>
        <v>0.047</v>
      </c>
      <c r="HB294" s="474">
        <f>HB293</f>
        <v>0.45000000000000001</v>
      </c>
      <c r="HC294" s="474">
        <f>HC293</f>
        <v>0.45000000000000001</v>
      </c>
      <c r="HD294" s="474">
        <f>HD293</f>
        <v>0.45000000000000001</v>
      </c>
      <c r="HE294" s="474">
        <f>HE293</f>
        <v>0.5</v>
      </c>
      <c r="HF294" s="474">
        <f>HF293</f>
        <v>0.065000000000000002</v>
      </c>
      <c r="HG294" s="474">
        <f>HG293</f>
        <v>0.84999999999999998</v>
      </c>
      <c r="HH294" s="474">
        <f>HH293</f>
        <v>0</v>
      </c>
      <c r="HI294" s="10">
        <f>IF(BZ294&lt;&gt;"",CK294-BV294,0)</f>
        <v>0</v>
      </c>
      <c r="HJ294" s="10" t="e">
        <f>IF(AJ294&gt;0,AH294-AJ294,0)</f>
        <v>#VALUE!</v>
      </c>
      <c r="HK294" s="466">
        <f>HK293</f>
        <v>0.84999999999999998</v>
      </c>
      <c r="HL294" s="424">
        <f>HL293</f>
        <v>550000</v>
      </c>
      <c r="HM294" s="424">
        <f>HM293</f>
        <v>480000</v>
      </c>
      <c r="HN294" s="465" t="e">
        <f>(DJ294*EZ294+DK294*FH294+DL294*FM294+DM294*FR294+DN294*FW294+DO294*GB294+DS294*GI294+DP294*GM294+DR294*GR294)*1000*2</f>
        <v>#VALUE!</v>
      </c>
      <c r="HO294" s="465" t="e">
        <f>HN294*HK294*$HO$2/HL294*1000000</f>
        <v>#VALUE!</v>
      </c>
      <c r="HP294" s="465" t="e">
        <f>HN294*HK294*$HP$2/HM294*1000000</f>
        <v>#VALUE!</v>
      </c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</row>
    <row customFormat="1" r="295" s="0">
      <c r="A295" s="420">
        <v>284</v>
      </c>
      <c r="B295" s="421">
        <f ca="1">IF(D295=D294,B294,IF(D295="夜班",B294+1,B294))</f>
        <v>43597</v>
      </c>
      <c r="C295" s="422">
        <f>C294</f>
        <v>0.041666666666666699</v>
      </c>
      <c r="D295" s="10" t="str">
        <f ca="1">IF(HOUR(G295)&lt;8,"夜班",IF(HOUR(G295)&lt;16,"白班",IF(HOUR(G295)&lt;24,"中班",0)))</f>
        <v>中班</v>
      </c>
      <c r="E295" s="10" t="e">
        <f ca="1">IF(F295=1,"甲",IF(F295=2,"乙",IF(F295=3,"丙",IF(F295=4,"丁",""))))</f>
        <v>#REF!</v>
      </c>
      <c r="F295" s="10" t="e">
        <f ca="1">SUMPRODUCT((成本日报!$A$3:$A$95=计划!B295)*(成本日报!$B$3:$B$95=计划!$D295),成本日报!$C$3:$C$95)</f>
        <v>#REF!</v>
      </c>
      <c r="G295" s="423">
        <f ca="1">G294+C294</f>
        <v>43597.79166666598</v>
      </c>
      <c r="H295" s="423">
        <f ca="1">$G295+$C295/60*10+$C295*0</f>
        <v>43597.798611110426</v>
      </c>
      <c r="I295" s="423">
        <f ca="1">$G295+$C295/60*18+$C295*0</f>
        <v>43597.804166665977</v>
      </c>
      <c r="J295" s="423">
        <f ca="1">$G295+$C295/60*0+$C295*1</f>
        <v>43597.833333332645</v>
      </c>
      <c r="K295" s="423">
        <f ca="1">$G295+$C295/60*30+$C295*2</f>
        <v>43597.895833332652</v>
      </c>
      <c r="L295" s="423">
        <f ca="1">$G295+$C295/60*0+$C295*3</f>
        <v>43597.91666666598</v>
      </c>
      <c r="M295" s="424" t="str">
        <f>IF(_tag_month_day!A285="","",_tag_month_day!A285)</f>
        <v/>
      </c>
      <c r="N295" s="424" t="str">
        <f>IF(_tag_month_day!B285="","",_tag_month_day!B285)</f>
        <v/>
      </c>
      <c r="O295" s="425" t="e">
        <f>IF(M295+N295=0,"",M295+N295)</f>
        <v>#VALUE!</v>
      </c>
      <c r="P295" s="424" t="str">
        <f>IF(_tag_month_day!C285="","",_tag_month_day!C285)</f>
        <v/>
      </c>
      <c r="Q295" s="424" t="str">
        <f>IF(_tag_month_day!D285="","",_tag_month_day!D285)</f>
        <v/>
      </c>
      <c r="R295" s="426" t="str">
        <f>IF(_tag_month_day!CB285="","",_tag_month_day!CB285/100)</f>
        <v/>
      </c>
      <c r="S295" s="427" t="str">
        <f>IF(_tag_month_day!E285="","",_tag_month_day!E285)</f>
        <v/>
      </c>
      <c r="T295" s="427" t="str">
        <f>IF(_tag_month_day!F285="","",_tag_month_day!F285)</f>
        <v/>
      </c>
      <c r="U295" s="428" t="e">
        <f>S295+T295</f>
        <v>#VALUE!</v>
      </c>
      <c r="V295" s="429" t="e">
        <f>U295/AJ295</f>
        <v>#VALUE!</v>
      </c>
      <c r="W295" s="430" t="str">
        <f>IF(_jhy_month_day!A285="","",_jhy_month_day!A285)</f>
        <v/>
      </c>
      <c r="X295" s="431" t="str">
        <f>IF(_jhy_month_day!B285="","",_jhy_month_day!B285/100)</f>
        <v/>
      </c>
      <c r="Y295" s="431" t="str">
        <f>IF(_jhy_month_day!C285="","",_jhy_month_day!C285/100)</f>
        <v/>
      </c>
      <c r="Z295" s="432">
        <f>Z291+1</f>
        <v>71</v>
      </c>
      <c r="AA295" s="433" t="str">
        <f>IF(_tag_month_day!G285="","",_tag_month_day!G285/100)</f>
        <v/>
      </c>
      <c r="AB295" s="433" t="str">
        <f>IF(_tag_month_day!H285="","",_tag_month_day!H285/100)</f>
        <v/>
      </c>
      <c r="AC295" s="434">
        <f>IF(X295="",AC294,BK295*($AV294*X295+$AW294*FD294+$AX294*FI294+$AY294*FN294+$AZ294*FS294+$BA294*FX294+$BG294*GE294)/(AV294*Y295+AX294*FK294+AW294*FF294+AY294*FP294+AZ294*FU294+BA294*FZ294+BG294*GG294+BB294*GK294+BC294*GN294+BD294*GP294))</f>
        <v>1.59963432013121</v>
      </c>
      <c r="AD295" s="435" t="str">
        <f>IF(AC295=AC294,"",AC295-AC294)</f>
        <v/>
      </c>
      <c r="AE295" s="436" t="str">
        <f>IF(1-AF295=0,"",(1-AF295))</f>
        <v/>
      </c>
      <c r="AF295" s="437">
        <v>1</v>
      </c>
      <c r="AG295" s="10" t="str">
        <f>AG294</f>
        <v>8B4</v>
      </c>
      <c r="AH295" s="438" t="str">
        <f>AH294</f>
        <v/>
      </c>
      <c r="AI295" s="424" t="e">
        <f>IF(ROUND(AJ295-AJ294,1)=0,"",AJ295-AJ294)</f>
        <v>#VALUE!</v>
      </c>
      <c r="AJ295" s="10" t="str">
        <f>IF(_tag_month_day!I285="","",_tag_month_day!I285)</f>
        <v/>
      </c>
      <c r="AK295" s="440"/>
      <c r="AL295" s="440"/>
      <c r="AM295" s="440"/>
      <c r="AN295" s="441">
        <f>AN294</f>
        <v>2</v>
      </c>
      <c r="AO295" s="441">
        <f>AO294</f>
        <v>8</v>
      </c>
      <c r="AP295" s="442" t="e">
        <f>(IF(AN295=0,AS294,AS294*(1+AO295/AN295)/(AR295+AO295/AN295)))+AT295</f>
        <v>#VALUE!</v>
      </c>
      <c r="AQ295" s="443" t="str">
        <f>IF(_tag_month_day!J285="","",_tag_month_day!J285/100)</f>
        <v/>
      </c>
      <c r="AR295" s="444">
        <f>AR294</f>
        <v>1.3</v>
      </c>
      <c r="AS295" s="445" t="e">
        <f>AQ295*(AN295*AR295+AO295)/(AN295+AO295)</f>
        <v>#VALUE!</v>
      </c>
      <c r="AT295" s="445" t="e">
        <f>(SUM(BE295:BF295)-SUM(BE294:BF294))*0.05</f>
        <v>#VALUE!</v>
      </c>
      <c r="AU295" s="446" t="str">
        <f>IF(_tag_month_day!CC285="","",IF(_tag_month_day!CC285&gt;0,_tag_month_day!CD285,_tag_month_day!CE285))</f>
        <v/>
      </c>
      <c r="AV295" s="447" t="str">
        <f>IF(_tag_month_day!L285="","",_tag_month_day!L285/100)</f>
        <v/>
      </c>
      <c r="AW295" s="431">
        <f>AW294</f>
        <v>0</v>
      </c>
      <c r="AX295" s="431">
        <f>AX294</f>
        <v>0</v>
      </c>
      <c r="AY295" s="431" t="str">
        <f>IF(_tag_month_day!M285="","",_tag_month_day!M285/100)</f>
        <v/>
      </c>
      <c r="AZ295" s="431" t="str">
        <f>IF(_tag_month_day!N285="","",_tag_month_day!N285/100)</f>
        <v/>
      </c>
      <c r="BA295" s="431" t="str">
        <f>IF(_tag_month_day!O285="","",_tag_month_day!O285/100)</f>
        <v/>
      </c>
      <c r="BB295" s="448" t="str">
        <f>IF(_tag_month_day!P285="","",_tag_month_day!P285/100)</f>
        <v/>
      </c>
      <c r="BC295" s="448">
        <f>BC294</f>
        <v>0</v>
      </c>
      <c r="BD295" s="448" t="str">
        <f>IF(_tag_month_day!Q285="","",_tag_month_day!Q285/100)</f>
        <v/>
      </c>
      <c r="BE295" s="449" t="str">
        <f>IF(_tag_month_day!R285="","",_tag_month_day!R285/100)</f>
        <v/>
      </c>
      <c r="BF295" s="388" t="e">
        <f>(AU295*(100+BE295*100))/(AJ295-AU295)/100</f>
        <v>#VALUE!</v>
      </c>
      <c r="BG295" s="450" t="e">
        <f>BE295+BF295</f>
        <v>#VALUE!</v>
      </c>
      <c r="BH295" s="451" t="e">
        <f>SUM(AV295:BF295)</f>
        <v>#VALUE!</v>
      </c>
      <c r="BI295" s="452" t="e">
        <f>IF(CX295=0,BI294,(DK295*查询!$R$5+DL295*查询!$Q$5+DM295*查询!$N$5+DN295*查询!$O$5+DO295*查询!$P$5)*AF295/CX295)</f>
        <v>#VALUE!</v>
      </c>
      <c r="BJ295" s="452" t="e">
        <f>IF(CX295=0,BJ294,(DP295*查询!$S$5+DQ295*查询!$T$5+DR295*查询!$U$5)*AF295/CX295)</f>
        <v>#VALUE!</v>
      </c>
      <c r="BK295" s="452">
        <f>BK294</f>
        <v>1</v>
      </c>
      <c r="BL295" s="453" t="e">
        <f>SUMPRODUCT((AV295:BA295)*(GS295:GX295))/((GS295:GX295)+SUM(BB295:BD295)*GY295+BG295*GZ295)</f>
        <v>#VALUE!</v>
      </c>
      <c r="BM295" s="453" t="e">
        <f>BK295*($AV295*FB295+$AW295*FD295+$AX295*FI295+$AY295*FN295+$AZ295*FS295+$BA295*FX295+$BG295*GE295)/(AV295*EY295+AX295*FK295+AW295*FF295+AY295*FP295+AZ295*FU295+BA295*FZ295+BG295*GG295+BB295*GK295+BC295*GN295+BD295*GP295)</f>
        <v>#VALUE!</v>
      </c>
      <c r="BN295" s="453" t="e">
        <f>($AV295*FC295+$AX295*FJ295+$AW295*FE295+$AY295*FO295+$AZ295*FT295+$BA295*FY295+$BG295*GF295)/($AV295*FA295+BG295*GH295+BB295*GL295+BC295*GO295+BD295*GQ295+BA295*GA295)</f>
        <v>#VALUE!</v>
      </c>
      <c r="BO295" s="454" t="e">
        <f>SUMPRODUCT(AV295:BA295*GS295:GX295)/(GS295:GX295+(BB295+BC295+BD295)*GY295+BG295)</f>
        <v>#VALUE!</v>
      </c>
      <c r="BP295" s="454" t="e">
        <f>SUMPRODUCT(AV295:BA295*GS295:GX295)/(GS295:GX295+(BB295+BC295+BD295)*GY295+BG295)</f>
        <v>#VALUE!</v>
      </c>
      <c r="BQ295" s="454" t="e">
        <f>SUMPRODUCT(AV295:BA295*GS295:GX295)/(GS295:GX295+(BB295+BC295+BD295)*GY295+BG295)</f>
        <v>#VALUE!</v>
      </c>
      <c r="BR295" s="453" t="str">
        <f>IF(_tag_month_day!T285="","",_tag_month_day!T285)</f>
        <v/>
      </c>
      <c r="BS295" s="453" t="str">
        <f>IF(_tag_month_day!U285="","",_tag_month_day!U285)</f>
        <v/>
      </c>
      <c r="BT295" s="455" t="str">
        <f>IF(CK295="","",IF((CK295&gt;=BV295-0.12)*(CK295&lt;=BV295+0.12),"合格","不合格"))</f>
        <v/>
      </c>
      <c r="BU295" s="456" t="str">
        <f>IF(_tag_month_day!V285="","",_tag_month_day!V285)</f>
        <v/>
      </c>
      <c r="BV295" s="457" t="str">
        <f>IF(_tag_month_day!W285="","",_tag_month_day!W285)</f>
        <v/>
      </c>
      <c r="BW295" s="458" t="str">
        <f>IF(_tag_month_day!X285="","",_tag_month_day!X285)</f>
        <v/>
      </c>
      <c r="BX295" s="458" t="str">
        <f>IF(_tag_month_day!Y285="","",_tag_month_day!Y285)</f>
        <v/>
      </c>
      <c r="BY295" s="459">
        <f ca="1">L295</f>
        <v>43597.91666666598</v>
      </c>
      <c r="BZ295" s="460" t="s">
        <v>429</v>
      </c>
      <c r="CA295" s="461">
        <v>0.90625</v>
      </c>
      <c r="CB295" s="424" t="str">
        <f>IF(_tag_month_day!Z285="","",_tag_month_day!Z285)</f>
        <v/>
      </c>
      <c r="CC295" s="424" t="str">
        <f>IF(_tag_month_day!AA285="","",_tag_month_day!AA285)</f>
        <v/>
      </c>
      <c r="CD295" s="424" t="str">
        <f>IF(_tag_month_day!AB285="","",_tag_month_day!AB285)</f>
        <v/>
      </c>
      <c r="CE295" s="424" t="str">
        <f>IF(_tag_month_day!AC285="","",_tag_month_day!AC285)</f>
        <v/>
      </c>
      <c r="CF295" s="424" t="str">
        <f>IF(_tag_month_day!AD285="","",_tag_month_day!AD285)</f>
        <v/>
      </c>
      <c r="CG295" s="424" t="str">
        <f>IF(_tag_month_day!AE285="","",_tag_month_day!AE285)</f>
        <v/>
      </c>
      <c r="CH295" s="424" t="str">
        <f>IF(_tag_month_day!AF285="","",_tag_month_day!AF285)</f>
        <v/>
      </c>
      <c r="CI295" s="424" t="str">
        <f>IF(_tag_month_day!AG285="","",_tag_month_day!AG285)</f>
        <v/>
      </c>
      <c r="CJ295" s="424" t="str">
        <f>IF(_tag_month_day!AH285="","",_tag_month_day!AH285)</f>
        <v/>
      </c>
      <c r="CK295" s="424" t="str">
        <f>IF(_tag_month_day!AI285="","",_tag_month_day!AI285)</f>
        <v/>
      </c>
      <c r="CL295" s="4" t="str">
        <f>IF(_tag_month_day!AJ285="","",_tag_month_day!AJ285)</f>
        <v/>
      </c>
      <c r="CM295" s="4" t="str">
        <f>IF(_tag_month_day!AK285="","",_tag_month_day!AK285)</f>
        <v/>
      </c>
      <c r="CN295" s="4" t="str">
        <f>IF(_tag_month_day!AL285="","",_tag_month_day!AL285)</f>
        <v/>
      </c>
      <c r="CO295" s="4" t="str">
        <f>IF(_tag_month_day!AM285="","",_tag_month_day!AM285)</f>
        <v/>
      </c>
      <c r="CP295" s="4" t="str">
        <f>IF(_tag_month_day!AN285="","",_tag_month_day!AN285)</f>
        <v/>
      </c>
      <c r="CQ295" s="4" t="str">
        <f>IF(_tag_month_day!AO285="","",_tag_month_day!AO285)</f>
        <v/>
      </c>
      <c r="CR295" s="462" t="str">
        <f>IF(_tag_month_day!AP285="","",_tag_month_day!AP285)</f>
        <v/>
      </c>
      <c r="CS295" s="463" t="str">
        <f>IF(_tag_month_day!AQ285="","",_tag_month_day!AQ285)</f>
        <v/>
      </c>
      <c r="CT295" s="4" t="str">
        <f>IF(_tag_month_day!AR285="","",_tag_month_day!AR285)</f>
        <v/>
      </c>
      <c r="CU295" s="464" t="e">
        <f>DU295/AJ295</f>
        <v>#VALUE!</v>
      </c>
      <c r="CV295" s="451" t="e">
        <f>BG295/BH295</f>
        <v>#VALUE!</v>
      </c>
      <c r="CW295" s="465" t="e">
        <f>AJ295*(1-CV295)*CU295*AF295</f>
        <v>#VALUE!</v>
      </c>
      <c r="CX295" s="465" t="e">
        <f>CW295*94%</f>
        <v>#VALUE!</v>
      </c>
      <c r="CY295" s="466" t="e">
        <f>IF(CX295=0,0,DS295/(DS295+CX295))</f>
        <v>#VALUE!</v>
      </c>
      <c r="CZ295" s="465" t="e">
        <f>$AJ295*EF295</f>
        <v>#VALUE!</v>
      </c>
      <c r="DA295" s="465" t="e">
        <f>$AJ295*EG295</f>
        <v>#VALUE!</v>
      </c>
      <c r="DB295" s="465" t="e">
        <f>$AJ295*EH295</f>
        <v>#VALUE!</v>
      </c>
      <c r="DC295" s="465" t="e">
        <f>$AJ295*EI295</f>
        <v>#VALUE!</v>
      </c>
      <c r="DD295" s="465" t="e">
        <f>$AJ295*EJ295</f>
        <v>#VALUE!</v>
      </c>
      <c r="DE295" s="465" t="e">
        <f>$AJ295*EK295</f>
        <v>#VALUE!</v>
      </c>
      <c r="DF295" s="465" t="e">
        <f>$AJ295*EL295</f>
        <v>#VALUE!</v>
      </c>
      <c r="DG295" s="465" t="e">
        <f>$AJ295*EM295</f>
        <v>#VALUE!</v>
      </c>
      <c r="DH295" s="465" t="e">
        <f>$AJ295*EN295</f>
        <v>#VALUE!</v>
      </c>
      <c r="DI295" s="465" t="e">
        <f>$AJ295*EO295</f>
        <v>#VALUE!</v>
      </c>
      <c r="DJ295" s="465" t="e">
        <f>CZ295*(1-EP295)</f>
        <v>#VALUE!</v>
      </c>
      <c r="DK295" s="465" t="e">
        <f>DA295*(1-ER295)</f>
        <v>#VALUE!</v>
      </c>
      <c r="DL295" s="465" t="e">
        <f>DB295*(1-EQ295)</f>
        <v>#VALUE!</v>
      </c>
      <c r="DM295" s="465" t="e">
        <f>DC295*(1-ES295)</f>
        <v>#VALUE!</v>
      </c>
      <c r="DN295" s="465" t="e">
        <f>DD295*(1-ET295)</f>
        <v>#VALUE!</v>
      </c>
      <c r="DO295" s="465" t="e">
        <f>DE295</f>
        <v>#VALUE!</v>
      </c>
      <c r="DP295" s="465" t="e">
        <f>DF295*(1-EU295)</f>
        <v>#VALUE!</v>
      </c>
      <c r="DQ295" s="465" t="e">
        <f>DG295*(1-EV295)</f>
        <v>#VALUE!</v>
      </c>
      <c r="DR295" s="465" t="e">
        <f>DH295*(1-EW295)</f>
        <v>#VALUE!</v>
      </c>
      <c r="DS295" s="465" t="e">
        <f>DI295</f>
        <v>#VALUE!</v>
      </c>
      <c r="DT295" s="465" t="e">
        <f>SUM(DJ295:DS295)</f>
        <v>#VALUE!</v>
      </c>
      <c r="DU295" s="465" t="e">
        <f>(GS295:GX295)+(DP295+DQ295+DR295)*GY295+DS295</f>
        <v>#VALUE!</v>
      </c>
      <c r="DV295" s="451" t="e">
        <f>AV295/$BH295/(1-EP295)</f>
        <v>#VALUE!</v>
      </c>
      <c r="DW295" s="451" t="e">
        <f>AW295/$BH295/(1-ER295)</f>
        <v>#VALUE!</v>
      </c>
      <c r="DX295" s="451" t="e">
        <f>AX295/$BH295/(1-EQ295)</f>
        <v>#VALUE!</v>
      </c>
      <c r="DY295" s="451" t="e">
        <f>AY295/$BH295/(1-ES295)</f>
        <v>#VALUE!</v>
      </c>
      <c r="DZ295" s="451" t="e">
        <f>AZ295/$BH295/(1-ET295)</f>
        <v>#VALUE!</v>
      </c>
      <c r="EA295" s="451" t="e">
        <f>BA295/$BH295/(1-AX295)</f>
        <v>#VALUE!</v>
      </c>
      <c r="EB295" s="451" t="e">
        <f>BB295/$BH295/(1-EU295)</f>
        <v>#VALUE!</v>
      </c>
      <c r="EC295" s="451" t="e">
        <f>BC295/$BH295/(1-EV295)</f>
        <v>#VALUE!</v>
      </c>
      <c r="ED295" s="451" t="e">
        <f>BD295/$BH295/(1-EW295)</f>
        <v>#VALUE!</v>
      </c>
      <c r="EE295" s="451" t="e">
        <f>BG295/BH295</f>
        <v>#VALUE!</v>
      </c>
      <c r="EF295" s="451" t="e">
        <f>DV295/SUM($DV295:$EE295)</f>
        <v>#VALUE!</v>
      </c>
      <c r="EG295" s="451" t="e">
        <f>DW295/SUM($DV295:$EE295)</f>
        <v>#VALUE!</v>
      </c>
      <c r="EH295" s="451" t="e">
        <f>DX295/SUM($DV295:$EE295)</f>
        <v>#VALUE!</v>
      </c>
      <c r="EI295" s="451" t="e">
        <f>DY295/SUM($DV295:$EE295)</f>
        <v>#VALUE!</v>
      </c>
      <c r="EJ295" s="451" t="e">
        <f>DZ295/SUM($DV295:$EE295)</f>
        <v>#VALUE!</v>
      </c>
      <c r="EK295" s="451" t="e">
        <f>EA295/SUM($DV295:$EE295)</f>
        <v>#VALUE!</v>
      </c>
      <c r="EL295" s="451" t="e">
        <f>EB295/SUM($DV295:$EE295)</f>
        <v>#VALUE!</v>
      </c>
      <c r="EM295" s="451" t="e">
        <f>EC295/SUM($DV295:$EE295)</f>
        <v>#VALUE!</v>
      </c>
      <c r="EN295" s="451" t="e">
        <f>ED295/SUM($DV295:$EE295)</f>
        <v>#VALUE!</v>
      </c>
      <c r="EO295" s="451" t="e">
        <f>EE295/SUM($DV295:$EE295)</f>
        <v>#VALUE!</v>
      </c>
      <c r="EP295" s="450">
        <f>EP294</f>
        <v>0.080000000000000002</v>
      </c>
      <c r="EQ295" s="450">
        <f>EQ294</f>
        <v>0.014999999999999999</v>
      </c>
      <c r="ER295" s="450">
        <f>ER294</f>
        <v>0.014999999999999999</v>
      </c>
      <c r="ES295" s="450">
        <f>ES294</f>
        <v>0.014999999999999999</v>
      </c>
      <c r="ET295" s="450">
        <f>ET294</f>
        <v>0.014999999999999999</v>
      </c>
      <c r="EU295" s="450">
        <f>EU294</f>
        <v>0.089999999999999997</v>
      </c>
      <c r="EV295" s="450">
        <f>EV294</f>
        <v>0.089999999999999997</v>
      </c>
      <c r="EW295" s="450">
        <f>EW294</f>
        <v>0.089999999999999997</v>
      </c>
      <c r="EX295" s="431" t="str">
        <f>IF(_tag_month_day!AS285="","",_tag_month_day!AS285/100)</f>
        <v/>
      </c>
      <c r="EY295" s="431" t="str">
        <f>IF(_tag_month_day!AT285="","",_tag_month_day!AT285/100)</f>
        <v/>
      </c>
      <c r="EZ295" s="431" t="str">
        <f>IF(_tag_month_day!AU285="","",_tag_month_day!AU285/100)</f>
        <v/>
      </c>
      <c r="FA295" s="431" t="str">
        <f>IF(_tag_month_day!AV285="","",_tag_month_day!AV285/100)</f>
        <v/>
      </c>
      <c r="FB295" s="431" t="str">
        <f>IF(_tag_month_day!AW285="","",_tag_month_day!AW285/100)</f>
        <v/>
      </c>
      <c r="FC295" s="431" t="str">
        <f>IF(_tag_month_day!AX285="","",_tag_month_day!AX285/100)</f>
        <v/>
      </c>
      <c r="FD295" s="449" t="str">
        <f>IF(_tag_month_day!AY285="","",_tag_month_day!AY285/100)</f>
        <v/>
      </c>
      <c r="FE295" s="449" t="str">
        <f>IF(_tag_month_day!AZ285="","",_tag_month_day!AZ285/100)</f>
        <v/>
      </c>
      <c r="FF295" s="449" t="str">
        <f>IF(_tag_month_day!BA285="","",_tag_month_day!BA285/100)</f>
        <v/>
      </c>
      <c r="FG295" s="449" t="str">
        <f>IF(_tag_month_day!BB285="","",_tag_month_day!BB285/100)</f>
        <v/>
      </c>
      <c r="FH295" s="467" t="str">
        <f>IF(_tag_month_day!BC285="","",_tag_month_day!BC285/100)</f>
        <v/>
      </c>
      <c r="FI295" s="449">
        <f>FI294</f>
        <v>0.40999999999999998</v>
      </c>
      <c r="FJ295" s="449">
        <f>FJ294</f>
        <v>0.11</v>
      </c>
      <c r="FK295" s="449">
        <f>FK294</f>
        <v>0.014999999999999999</v>
      </c>
      <c r="FL295" s="449">
        <f>FL294</f>
        <v>0</v>
      </c>
      <c r="FM295" s="467">
        <f>FM294</f>
        <v>0.0001</v>
      </c>
      <c r="FN295" s="449">
        <f>FN294</f>
        <v>0.32000000000000001</v>
      </c>
      <c r="FO295" s="449">
        <f>FO294</f>
        <v>0.20000000000000001</v>
      </c>
      <c r="FP295" s="449">
        <f>FP294</f>
        <v>0.01</v>
      </c>
      <c r="FQ295" s="449">
        <f>FQ294</f>
        <v>0</v>
      </c>
      <c r="FR295" s="467">
        <f>FR294</f>
        <v>0.0001</v>
      </c>
      <c r="FS295" s="449" t="str">
        <f>IF(_tag_month_day!BD285="","",_tag_month_day!BD285/100)</f>
        <v/>
      </c>
      <c r="FT295" s="449" t="str">
        <f>IF(_tag_month_day!BE285="","",_tag_month_day!BE285/100)</f>
        <v/>
      </c>
      <c r="FU295" s="449" t="str">
        <f>IF(_tag_month_day!BF285="","",_tag_month_day!BF285/100)</f>
        <v/>
      </c>
      <c r="FV295" s="449" t="str">
        <f>IF(_tag_month_day!BG285="","",_tag_month_day!BG285/100)</f>
        <v/>
      </c>
      <c r="FW295" s="467" t="str">
        <f>IF(_tag_month_day!BH285="","",_tag_month_day!BH285/100)</f>
        <v/>
      </c>
      <c r="FX295" s="449" t="str">
        <f>IF(_tag_month_day!BI285="","",_tag_month_day!BI285/100)</f>
        <v/>
      </c>
      <c r="FY295" s="449" t="str">
        <f>IF(_tag_month_day!BJ285="","",_tag_month_day!BJ285/100)</f>
        <v/>
      </c>
      <c r="FZ295" s="468" t="str">
        <f>IF(_tag_month_day!BK285="","",_tag_month_day!BK285/100)</f>
        <v/>
      </c>
      <c r="GA295" s="449" t="str">
        <f>IF(_tag_month_day!BL285="","",_tag_month_day!BL285/100)</f>
        <v/>
      </c>
      <c r="GB295" s="467" t="str">
        <f>IF(_tag_month_day!BM285="","",_tag_month_day!BM285/100)</f>
        <v/>
      </c>
      <c r="GC295" s="431" t="str">
        <f>IF(_tag_month_day!BN285="","",_tag_month_day!BN285/100)</f>
        <v/>
      </c>
      <c r="GD295" s="431" t="str">
        <f>IF(_tag_month_day!BO285="","",_tag_month_day!BO285/100)</f>
        <v/>
      </c>
      <c r="GE295" s="431" t="str">
        <f>IF(_tag_month_day!BP285="","",_tag_month_day!BP285/100)</f>
        <v/>
      </c>
      <c r="GF295" s="431" t="str">
        <f>IF(_tag_month_day!BQ285="","",_tag_month_day!BQ285/100)</f>
        <v/>
      </c>
      <c r="GG295" s="431" t="str">
        <f>IF(_tag_month_day!BR285="","",_tag_month_day!BR285/100)</f>
        <v/>
      </c>
      <c r="GH295" s="431" t="str">
        <f>IF(_tag_month_day!BS285="","",_tag_month_day!BS285/100)</f>
        <v/>
      </c>
      <c r="GI295" s="467" t="str">
        <f>IF(_tag_month_day!BT285="","",_tag_month_day!BT285/100)</f>
        <v/>
      </c>
      <c r="GJ295" s="469" t="str">
        <f>IF(_tag_month_day!BU285="","",_tag_month_day!BU285/100)</f>
        <v/>
      </c>
      <c r="GK295" s="470">
        <f>GK294</f>
        <v>0.070000000000000007</v>
      </c>
      <c r="GL295" s="470">
        <f>GL294</f>
        <v>0.029999999999999999</v>
      </c>
      <c r="GM295" s="471" t="str">
        <f>IF(_tag_month_day!BX285="","",_tag_month_day!BX285/100)</f>
        <v/>
      </c>
      <c r="GN295" s="470">
        <f>GN294</f>
        <v>0.070000000000000007</v>
      </c>
      <c r="GO295" s="470">
        <f>GO294</f>
        <v>0.029999999999999999</v>
      </c>
      <c r="GP295" s="470">
        <f>GP294</f>
        <v>0.089999999999999997</v>
      </c>
      <c r="GQ295" s="470">
        <f>GQ294</f>
        <v>0.029999999999999999</v>
      </c>
      <c r="GR295" s="471" t="str">
        <f>IF(_tag_month_day!CA285="","",_tag_month_day!CA285/100)</f>
        <v/>
      </c>
      <c r="GS295" s="472">
        <f>GS294</f>
        <v>0.95299999999999996</v>
      </c>
      <c r="GT295" s="472">
        <f>GT294</f>
        <v>0.55000000000000004</v>
      </c>
      <c r="GU295" s="472">
        <f>GU294</f>
        <v>0.55000000000000004</v>
      </c>
      <c r="GV295" s="472">
        <f>GV294</f>
        <v>0.55000000000000004</v>
      </c>
      <c r="GW295" s="472">
        <f>GW294</f>
        <v>0.5</v>
      </c>
      <c r="GX295" s="472">
        <f>GX294</f>
        <v>0.93500000000000005</v>
      </c>
      <c r="GY295" s="472">
        <f>GY294</f>
        <v>0.14999999999999999</v>
      </c>
      <c r="GZ295" s="472">
        <f>GZ294</f>
        <v>1</v>
      </c>
      <c r="HA295" s="474">
        <f>HA294</f>
        <v>0.047</v>
      </c>
      <c r="HB295" s="474">
        <f>HB294</f>
        <v>0.45000000000000001</v>
      </c>
      <c r="HC295" s="474">
        <f>HC294</f>
        <v>0.45000000000000001</v>
      </c>
      <c r="HD295" s="474">
        <f>HD294</f>
        <v>0.45000000000000001</v>
      </c>
      <c r="HE295" s="474">
        <f>HE294</f>
        <v>0.5</v>
      </c>
      <c r="HF295" s="474">
        <f>HF294</f>
        <v>0.065000000000000002</v>
      </c>
      <c r="HG295" s="474">
        <f>HG294</f>
        <v>0.84999999999999998</v>
      </c>
      <c r="HH295" s="474">
        <f>HH294</f>
        <v>0</v>
      </c>
      <c r="HI295" s="10" t="e">
        <f>IF(BZ295&lt;&gt;"",CK295-BV295,0)</f>
        <v>#VALUE!</v>
      </c>
      <c r="HJ295" s="10" t="e">
        <f>IF(AJ295&gt;0,AH295-AJ295,0)</f>
        <v>#VALUE!</v>
      </c>
      <c r="HK295" s="466">
        <f>HK294</f>
        <v>0.84999999999999998</v>
      </c>
      <c r="HL295" s="424">
        <f>HL294</f>
        <v>550000</v>
      </c>
      <c r="HM295" s="424">
        <f>HM294</f>
        <v>480000</v>
      </c>
      <c r="HN295" s="465" t="e">
        <f>(DJ295*EZ295+DK295*FH295+DL295*FM295+DM295*FR295+DN295*FW295+DO295*GB295+DS295*GI295+DP295*GM295+DR295*GR295)*1000*2</f>
        <v>#VALUE!</v>
      </c>
      <c r="HO295" s="465" t="e">
        <f>HN295*HK295*$HO$2/HL295*1000000</f>
        <v>#VALUE!</v>
      </c>
      <c r="HP295" s="465" t="e">
        <f>HN295*HK295*$HP$2/HM295*1000000</f>
        <v>#VALUE!</v>
      </c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</row>
    <row customFormat="1" ht="13.5" customHeight="1" r="296" s="0">
      <c r="A296" s="420">
        <v>285</v>
      </c>
      <c r="B296" s="421">
        <f ca="1">IF(D296=D295,B295,IF(D296="夜班",B295+1,B295))</f>
        <v>43597</v>
      </c>
      <c r="C296" s="422">
        <f>C295</f>
        <v>0.041666666666666699</v>
      </c>
      <c r="D296" s="10" t="str">
        <f ca="1">IF(HOUR(G296)&lt;8,"夜班",IF(HOUR(G296)&lt;16,"白班",IF(HOUR(G296)&lt;24,"中班",0)))</f>
        <v>中班</v>
      </c>
      <c r="E296" s="10" t="e">
        <f ca="1">IF(F296=1,"甲",IF(F296=2,"乙",IF(F296=3,"丙",IF(F296=4,"丁",""))))</f>
        <v>#REF!</v>
      </c>
      <c r="F296" s="10" t="e">
        <f ca="1">SUMPRODUCT((成本日报!$A$3:$A$95=计划!B296)*(成本日报!$B$3:$B$95=计划!$D296),成本日报!$C$3:$C$95)</f>
        <v>#REF!</v>
      </c>
      <c r="G296" s="423">
        <f ca="1">G295+C295</f>
        <v>43597.833333332645</v>
      </c>
      <c r="H296" s="423">
        <f ca="1">$G296+$C296/60*10+$C296*0</f>
        <v>43597.84027777709</v>
      </c>
      <c r="I296" s="423">
        <f ca="1">$G296+$C296/60*18+$C296*0</f>
        <v>43597.845833332642</v>
      </c>
      <c r="J296" s="423">
        <f ca="1">$G296+$C296/60*0+$C296*1</f>
        <v>43597.874999999309</v>
      </c>
      <c r="K296" s="423">
        <f ca="1">$G296+$C296/60*30+$C296*2</f>
        <v>43597.937499999316</v>
      </c>
      <c r="L296" s="423">
        <f ca="1">$G296+$C296/60*0+$C296*3</f>
        <v>43597.958333332645</v>
      </c>
      <c r="M296" s="424" t="str">
        <f>IF(_tag_month_day!A286="","",_tag_month_day!A286)</f>
        <v/>
      </c>
      <c r="N296" s="424" t="str">
        <f>IF(_tag_month_day!B286="","",_tag_month_day!B286)</f>
        <v/>
      </c>
      <c r="O296" s="425" t="e">
        <f>IF(M296+N296=0,"",M296+N296)</f>
        <v>#VALUE!</v>
      </c>
      <c r="P296" s="424" t="str">
        <f>IF(_tag_month_day!C286="","",_tag_month_day!C286)</f>
        <v/>
      </c>
      <c r="Q296" s="424" t="str">
        <f>IF(_tag_month_day!D286="","",_tag_month_day!D286)</f>
        <v/>
      </c>
      <c r="R296" s="426" t="str">
        <f>IF(_tag_month_day!CB286="","",_tag_month_day!CB286/100)</f>
        <v/>
      </c>
      <c r="S296" s="427" t="str">
        <f>IF(_tag_month_day!E286="","",_tag_month_day!E286)</f>
        <v/>
      </c>
      <c r="T296" s="427" t="str">
        <f>IF(_tag_month_day!F286="","",_tag_month_day!F286)</f>
        <v/>
      </c>
      <c r="U296" s="428" t="e">
        <f>S296+T296</f>
        <v>#VALUE!</v>
      </c>
      <c r="V296" s="429" t="e">
        <f>U296/AJ296</f>
        <v>#VALUE!</v>
      </c>
      <c r="W296" s="430" t="str">
        <f>IF(_jhy_month_day!A286="","",_jhy_month_day!A286)</f>
        <v/>
      </c>
      <c r="X296" s="431" t="str">
        <f>IF(_jhy_month_day!B286="","",_jhy_month_day!B286/100)</f>
        <v/>
      </c>
      <c r="Y296" s="431" t="str">
        <f>IF(_jhy_month_day!C286="","",_jhy_month_day!C286/100)</f>
        <v/>
      </c>
      <c r="Z296" s="432">
        <f>Z292+1</f>
        <v>72</v>
      </c>
      <c r="AA296" s="433" t="str">
        <f>IF(_tag_month_day!G286="","",_tag_month_day!G286/100)</f>
        <v/>
      </c>
      <c r="AB296" s="433" t="str">
        <f>IF(_tag_month_day!H286="","",_tag_month_day!H286/100)</f>
        <v/>
      </c>
      <c r="AC296" s="434">
        <f>IF(X296="",AC295,BK296*($AV295*X296+$AW295*FD295+$AX295*FI295+$AY295*FN295+$AZ295*FS295+$BA295*FX295+$BG295*GE295)/(AV295*Y296+AX295*FK295+AW295*FF295+AY295*FP295+AZ295*FU295+BA295*FZ295+BG295*GG295+BB295*GK295+BC295*GN295+BD295*GP295))</f>
        <v>1.59963432013121</v>
      </c>
      <c r="AD296" s="435" t="str">
        <f>IF(AC296=AC295,"",AC296-AC295)</f>
        <v/>
      </c>
      <c r="AE296" s="436" t="str">
        <f>IF(1-AF296=0,"",(1-AF296))</f>
        <v/>
      </c>
      <c r="AF296" s="437">
        <v>1</v>
      </c>
      <c r="AG296" s="10" t="str">
        <f>AG295</f>
        <v>8B4</v>
      </c>
      <c r="AH296" s="438" t="str">
        <f>AH295</f>
        <v/>
      </c>
      <c r="AI296" s="424" t="e">
        <f>IF(ROUND(AJ296-AJ295,1)=0,"",AJ296-AJ295)</f>
        <v>#VALUE!</v>
      </c>
      <c r="AJ296" s="10" t="str">
        <f>IF(_tag_month_day!I286="","",_tag_month_day!I286)</f>
        <v/>
      </c>
      <c r="AK296" s="440"/>
      <c r="AL296" s="440"/>
      <c r="AM296" s="440"/>
      <c r="AN296" s="441">
        <f>AN295</f>
        <v>2</v>
      </c>
      <c r="AO296" s="441">
        <f>AO295</f>
        <v>8</v>
      </c>
      <c r="AP296" s="442" t="e">
        <f>(IF(AN296=0,AS295,AS295*(1+AO296/AN296)/(AR296+AO296/AN296)))+AT296</f>
        <v>#VALUE!</v>
      </c>
      <c r="AQ296" s="443" t="str">
        <f>IF(_tag_month_day!J286="","",_tag_month_day!J286/100)</f>
        <v/>
      </c>
      <c r="AR296" s="444">
        <f>AR295</f>
        <v>1.3</v>
      </c>
      <c r="AS296" s="445" t="e">
        <f>AQ296*(AN296*AR296+AO296)/(AN296+AO296)</f>
        <v>#VALUE!</v>
      </c>
      <c r="AT296" s="445" t="e">
        <f>(SUM(BE296:BF296)-SUM(BE295:BF295))*0.05</f>
        <v>#VALUE!</v>
      </c>
      <c r="AU296" s="446" t="str">
        <f>IF(_tag_month_day!CC286="","",IF(_tag_month_day!CC286&gt;0,_tag_month_day!CD286,_tag_month_day!CE286))</f>
        <v/>
      </c>
      <c r="AV296" s="447" t="str">
        <f>IF(_tag_month_day!L286="","",_tag_month_day!L286/100)</f>
        <v/>
      </c>
      <c r="AW296" s="431">
        <f>AW295</f>
        <v>0</v>
      </c>
      <c r="AX296" s="431">
        <f>AX295</f>
        <v>0</v>
      </c>
      <c r="AY296" s="431" t="str">
        <f>IF(_tag_month_day!M286="","",_tag_month_day!M286/100)</f>
        <v/>
      </c>
      <c r="AZ296" s="431" t="str">
        <f>IF(_tag_month_day!N286="","",_tag_month_day!N286/100)</f>
        <v/>
      </c>
      <c r="BA296" s="431" t="str">
        <f>IF(_tag_month_day!O286="","",_tag_month_day!O286/100)</f>
        <v/>
      </c>
      <c r="BB296" s="448" t="str">
        <f>IF(_tag_month_day!P286="","",_tag_month_day!P286/100)</f>
        <v/>
      </c>
      <c r="BC296" s="448">
        <f>BC295</f>
        <v>0</v>
      </c>
      <c r="BD296" s="448" t="str">
        <f>IF(_tag_month_day!Q286="","",_tag_month_day!Q286/100)</f>
        <v/>
      </c>
      <c r="BE296" s="449" t="str">
        <f>IF(_tag_month_day!R286="","",_tag_month_day!R286/100)</f>
        <v/>
      </c>
      <c r="BF296" s="388" t="e">
        <f>(AU296*(100+BE296*100))/(AJ296-AU296)/100</f>
        <v>#VALUE!</v>
      </c>
      <c r="BG296" s="450" t="e">
        <f>BE296+BF296</f>
        <v>#VALUE!</v>
      </c>
      <c r="BH296" s="451" t="e">
        <f>SUM(AV296:BF296)</f>
        <v>#VALUE!</v>
      </c>
      <c r="BI296" s="452" t="e">
        <f>IF(CX296=0,BI295,(DK296*查询!$R$5+DL296*查询!$Q$5+DM296*查询!$N$5+DN296*查询!$O$5+DO296*查询!$P$5)*AF296/CX296)</f>
        <v>#VALUE!</v>
      </c>
      <c r="BJ296" s="452" t="e">
        <f>IF(CX296=0,BJ295,(DP296*查询!$S$5+DQ296*查询!$T$5+DR296*查询!$U$5)*AF296/CX296)</f>
        <v>#VALUE!</v>
      </c>
      <c r="BK296" s="452">
        <f>BK295</f>
        <v>1</v>
      </c>
      <c r="BL296" s="453" t="e">
        <f>SUMPRODUCT((AV296:BA296)*(GS296:GX296))/((GS296:GX296)+SUM(BB296:BD296)*GY296+BG296*GZ296)</f>
        <v>#VALUE!</v>
      </c>
      <c r="BM296" s="453" t="e">
        <f>BK296*($AV296*FB296+$AW296*FD296+$AX296*FI296+$AY296*FN296+$AZ296*FS296+$BA296*FX296+$BG296*GE296)/(AV296*EY296+AX296*FK296+AW296*FF296+AY296*FP296+AZ296*FU296+BA296*FZ296+BG296*GG296+BB296*GK296+BC296*GN296+BD296*GP296)</f>
        <v>#VALUE!</v>
      </c>
      <c r="BN296" s="453" t="e">
        <f>($AV296*FC296+$AX296*FJ296+$AW296*FE296+$AY296*FO296+$AZ296*FT296+$BA296*FY296+$BG296*GF296)/($AV296*FA296+BG296*GH296+BB296*GL296+BC296*GO296+BD296*GQ296+BA296*GA296)</f>
        <v>#VALUE!</v>
      </c>
      <c r="BO296" s="454" t="e">
        <f>SUMPRODUCT(AV296:BA296*GS296:GX296)/(GS296:GX296+(BB296+BC296+BD296)*GY296+BG296)</f>
        <v>#VALUE!</v>
      </c>
      <c r="BP296" s="454" t="e">
        <f>SUMPRODUCT(AV296:BA296*GS296:GX296)/(GS296:GX296+(BB296+BC296+BD296)*GY296+BG296)</f>
        <v>#VALUE!</v>
      </c>
      <c r="BQ296" s="454" t="e">
        <f>SUMPRODUCT(AV296:BA296*GS296:GX296)/(GS296:GX296+(BB296+BC296+BD296)*GY296+BG296)</f>
        <v>#VALUE!</v>
      </c>
      <c r="BR296" s="453" t="str">
        <f>IF(_tag_month_day!T286="","",_tag_month_day!T286)</f>
        <v/>
      </c>
      <c r="BS296" s="453" t="str">
        <f>IF(_tag_month_day!U286="","",_tag_month_day!U286)</f>
        <v/>
      </c>
      <c r="BT296" s="455" t="str">
        <f>IF(CK296="","",IF((CK296&gt;=BV296-0.12)*(CK296&lt;=BV296+0.12),"合格","不合格"))</f>
        <v/>
      </c>
      <c r="BU296" s="456" t="str">
        <f>IF(_tag_month_day!V286="","",_tag_month_day!V286)</f>
        <v/>
      </c>
      <c r="BV296" s="457" t="str">
        <f>IF(_tag_month_day!W286="","",_tag_month_day!W286)</f>
        <v/>
      </c>
      <c r="BW296" s="458" t="str">
        <f>IF(_tag_month_day!X286="","",_tag_month_day!X286)</f>
        <v/>
      </c>
      <c r="BX296" s="458" t="str">
        <f>IF(_tag_month_day!Y286="","",_tag_month_day!Y286)</f>
        <v/>
      </c>
      <c r="BY296" s="459">
        <f ca="1">L296</f>
        <v>43597.958333332645</v>
      </c>
      <c r="BZ296" s="460"/>
      <c r="CA296" s="461"/>
      <c r="CB296" s="424" t="str">
        <f>IF(_tag_month_day!Z286="","",_tag_month_day!Z286)</f>
        <v/>
      </c>
      <c r="CC296" s="424" t="str">
        <f>IF(_tag_month_day!AA286="","",_tag_month_day!AA286)</f>
        <v/>
      </c>
      <c r="CD296" s="424" t="str">
        <f>IF(_tag_month_day!AB286="","",_tag_month_day!AB286)</f>
        <v/>
      </c>
      <c r="CE296" s="424" t="str">
        <f>IF(_tag_month_day!AC286="","",_tag_month_day!AC286)</f>
        <v/>
      </c>
      <c r="CF296" s="424" t="str">
        <f>IF(_tag_month_day!AD286="","",_tag_month_day!AD286)</f>
        <v/>
      </c>
      <c r="CG296" s="424" t="str">
        <f>IF(_tag_month_day!AE286="","",_tag_month_day!AE286)</f>
        <v/>
      </c>
      <c r="CH296" s="424" t="str">
        <f>IF(_tag_month_day!AF286="","",_tag_month_day!AF286)</f>
        <v/>
      </c>
      <c r="CI296" s="424" t="str">
        <f>IF(_tag_month_day!AG286="","",_tag_month_day!AG286)</f>
        <v/>
      </c>
      <c r="CJ296" s="424" t="str">
        <f>IF(_tag_month_day!AH286="","",_tag_month_day!AH286)</f>
        <v/>
      </c>
      <c r="CK296" s="424" t="str">
        <f>IF(_tag_month_day!AI286="","",_tag_month_day!AI286)</f>
        <v/>
      </c>
      <c r="CL296" s="4" t="str">
        <f>IF(_tag_month_day!AJ286="","",_tag_month_day!AJ286)</f>
        <v/>
      </c>
      <c r="CM296" s="4" t="str">
        <f>IF(_tag_month_day!AK286="","",_tag_month_day!AK286)</f>
        <v/>
      </c>
      <c r="CN296" s="4" t="str">
        <f>IF(_tag_month_day!AL286="","",_tag_month_day!AL286)</f>
        <v/>
      </c>
      <c r="CO296" s="4" t="str">
        <f>IF(_tag_month_day!AM286="","",_tag_month_day!AM286)</f>
        <v/>
      </c>
      <c r="CP296" s="4" t="str">
        <f>IF(_tag_month_day!AN286="","",_tag_month_day!AN286)</f>
        <v/>
      </c>
      <c r="CQ296" s="4" t="str">
        <f>IF(_tag_month_day!AO286="","",_tag_month_day!AO286)</f>
        <v/>
      </c>
      <c r="CR296" s="462" t="str">
        <f>IF(_tag_month_day!AP286="","",_tag_month_day!AP286)</f>
        <v/>
      </c>
      <c r="CS296" s="463" t="str">
        <f>IF(_tag_month_day!AQ286="","",_tag_month_day!AQ286)</f>
        <v/>
      </c>
      <c r="CT296" s="4" t="str">
        <f>IF(_tag_month_day!AR286="","",_tag_month_day!AR286)</f>
        <v/>
      </c>
      <c r="CU296" s="464" t="e">
        <f>DU296/AJ296</f>
        <v>#VALUE!</v>
      </c>
      <c r="CV296" s="451" t="e">
        <f>BG296/BH296</f>
        <v>#VALUE!</v>
      </c>
      <c r="CW296" s="465" t="e">
        <f>AJ296*(1-CV296)*CU296*AF296</f>
        <v>#VALUE!</v>
      </c>
      <c r="CX296" s="465" t="e">
        <f>CW296*94%</f>
        <v>#VALUE!</v>
      </c>
      <c r="CY296" s="466" t="e">
        <f>IF(CX296=0,0,DS296/(DS296+CX296))</f>
        <v>#VALUE!</v>
      </c>
      <c r="CZ296" s="465" t="e">
        <f>$AJ296*EF296</f>
        <v>#VALUE!</v>
      </c>
      <c r="DA296" s="465" t="e">
        <f>$AJ296*EG296</f>
        <v>#VALUE!</v>
      </c>
      <c r="DB296" s="465" t="e">
        <f>$AJ296*EH296</f>
        <v>#VALUE!</v>
      </c>
      <c r="DC296" s="465" t="e">
        <f>$AJ296*EI296</f>
        <v>#VALUE!</v>
      </c>
      <c r="DD296" s="465" t="e">
        <f>$AJ296*EJ296</f>
        <v>#VALUE!</v>
      </c>
      <c r="DE296" s="465" t="e">
        <f>$AJ296*EK296</f>
        <v>#VALUE!</v>
      </c>
      <c r="DF296" s="465" t="e">
        <f>$AJ296*EL296</f>
        <v>#VALUE!</v>
      </c>
      <c r="DG296" s="465" t="e">
        <f>$AJ296*EM296</f>
        <v>#VALUE!</v>
      </c>
      <c r="DH296" s="465" t="e">
        <f>$AJ296*EN296</f>
        <v>#VALUE!</v>
      </c>
      <c r="DI296" s="465" t="e">
        <f>$AJ296*EO296</f>
        <v>#VALUE!</v>
      </c>
      <c r="DJ296" s="465" t="e">
        <f>CZ296*(1-EP296)</f>
        <v>#VALUE!</v>
      </c>
      <c r="DK296" s="465" t="e">
        <f>DA296*(1-ER296)</f>
        <v>#VALUE!</v>
      </c>
      <c r="DL296" s="465" t="e">
        <f>DB296*(1-EQ296)</f>
        <v>#VALUE!</v>
      </c>
      <c r="DM296" s="465" t="e">
        <f>DC296*(1-ES296)</f>
        <v>#VALUE!</v>
      </c>
      <c r="DN296" s="465" t="e">
        <f>DD296*(1-ET296)</f>
        <v>#VALUE!</v>
      </c>
      <c r="DO296" s="465" t="e">
        <f>DE296</f>
        <v>#VALUE!</v>
      </c>
      <c r="DP296" s="465" t="e">
        <f>DF296*(1-EU296)</f>
        <v>#VALUE!</v>
      </c>
      <c r="DQ296" s="465" t="e">
        <f>DG296*(1-EV296)</f>
        <v>#VALUE!</v>
      </c>
      <c r="DR296" s="465" t="e">
        <f>DH296*(1-EW296)</f>
        <v>#VALUE!</v>
      </c>
      <c r="DS296" s="465" t="e">
        <f>DI296</f>
        <v>#VALUE!</v>
      </c>
      <c r="DT296" s="465" t="e">
        <f>SUM(DJ296:DS296)</f>
        <v>#VALUE!</v>
      </c>
      <c r="DU296" s="465" t="e">
        <f>(GS296:GX296)+(DP296+DQ296+DR296)*GY296+DS296</f>
        <v>#VALUE!</v>
      </c>
      <c r="DV296" s="451" t="e">
        <f>AV296/$BH296/(1-EP296)</f>
        <v>#VALUE!</v>
      </c>
      <c r="DW296" s="451" t="e">
        <f>AW296/$BH296/(1-ER296)</f>
        <v>#VALUE!</v>
      </c>
      <c r="DX296" s="451" t="e">
        <f>AX296/$BH296/(1-EQ296)</f>
        <v>#VALUE!</v>
      </c>
      <c r="DY296" s="451" t="e">
        <f>AY296/$BH296/(1-ES296)</f>
        <v>#VALUE!</v>
      </c>
      <c r="DZ296" s="451" t="e">
        <f>AZ296/$BH296/(1-ET296)</f>
        <v>#VALUE!</v>
      </c>
      <c r="EA296" s="451" t="e">
        <f>BA296/$BH296/(1-AX296)</f>
        <v>#VALUE!</v>
      </c>
      <c r="EB296" s="451" t="e">
        <f>BB296/$BH296/(1-EU296)</f>
        <v>#VALUE!</v>
      </c>
      <c r="EC296" s="451" t="e">
        <f>BC296/$BH296/(1-EV296)</f>
        <v>#VALUE!</v>
      </c>
      <c r="ED296" s="451" t="e">
        <f>BD296/$BH296/(1-EW296)</f>
        <v>#VALUE!</v>
      </c>
      <c r="EE296" s="451" t="e">
        <f>BG296/BH296</f>
        <v>#VALUE!</v>
      </c>
      <c r="EF296" s="451" t="e">
        <f>DV296/SUM($DV296:$EE296)</f>
        <v>#VALUE!</v>
      </c>
      <c r="EG296" s="451" t="e">
        <f>DW296/SUM($DV296:$EE296)</f>
        <v>#VALUE!</v>
      </c>
      <c r="EH296" s="451" t="e">
        <f>DX296/SUM($DV296:$EE296)</f>
        <v>#VALUE!</v>
      </c>
      <c r="EI296" s="451" t="e">
        <f>DY296/SUM($DV296:$EE296)</f>
        <v>#VALUE!</v>
      </c>
      <c r="EJ296" s="451" t="e">
        <f>DZ296/SUM($DV296:$EE296)</f>
        <v>#VALUE!</v>
      </c>
      <c r="EK296" s="451" t="e">
        <f>EA296/SUM($DV296:$EE296)</f>
        <v>#VALUE!</v>
      </c>
      <c r="EL296" s="451" t="e">
        <f>EB296/SUM($DV296:$EE296)</f>
        <v>#VALUE!</v>
      </c>
      <c r="EM296" s="451" t="e">
        <f>EC296/SUM($DV296:$EE296)</f>
        <v>#VALUE!</v>
      </c>
      <c r="EN296" s="451" t="e">
        <f>ED296/SUM($DV296:$EE296)</f>
        <v>#VALUE!</v>
      </c>
      <c r="EO296" s="451" t="e">
        <f>EE296/SUM($DV296:$EE296)</f>
        <v>#VALUE!</v>
      </c>
      <c r="EP296" s="450">
        <f>EP295</f>
        <v>0.080000000000000002</v>
      </c>
      <c r="EQ296" s="450">
        <f>EQ295</f>
        <v>0.014999999999999999</v>
      </c>
      <c r="ER296" s="450">
        <f>ER295</f>
        <v>0.014999999999999999</v>
      </c>
      <c r="ES296" s="450">
        <f>ES295</f>
        <v>0.014999999999999999</v>
      </c>
      <c r="ET296" s="450">
        <f>ET295</f>
        <v>0.014999999999999999</v>
      </c>
      <c r="EU296" s="450">
        <f>EU295</f>
        <v>0.089999999999999997</v>
      </c>
      <c r="EV296" s="450">
        <f>EV295</f>
        <v>0.089999999999999997</v>
      </c>
      <c r="EW296" s="450">
        <f>EW295</f>
        <v>0.089999999999999997</v>
      </c>
      <c r="EX296" s="431" t="str">
        <f>IF(_tag_month_day!AS286="","",_tag_month_day!AS286/100)</f>
        <v/>
      </c>
      <c r="EY296" s="431" t="str">
        <f>IF(_tag_month_day!AT286="","",_tag_month_day!AT286/100)</f>
        <v/>
      </c>
      <c r="EZ296" s="431" t="str">
        <f>IF(_tag_month_day!AU286="","",_tag_month_day!AU286/100)</f>
        <v/>
      </c>
      <c r="FA296" s="431" t="str">
        <f>IF(_tag_month_day!AV286="","",_tag_month_day!AV286/100)</f>
        <v/>
      </c>
      <c r="FB296" s="431" t="str">
        <f>IF(_tag_month_day!AW286="","",_tag_month_day!AW286/100)</f>
        <v/>
      </c>
      <c r="FC296" s="431" t="str">
        <f>IF(_tag_month_day!AX286="","",_tag_month_day!AX286/100)</f>
        <v/>
      </c>
      <c r="FD296" s="449" t="str">
        <f>IF(_tag_month_day!AY286="","",_tag_month_day!AY286/100)</f>
        <v/>
      </c>
      <c r="FE296" s="449" t="str">
        <f>IF(_tag_month_day!AZ286="","",_tag_month_day!AZ286/100)</f>
        <v/>
      </c>
      <c r="FF296" s="449" t="str">
        <f>IF(_tag_month_day!BA286="","",_tag_month_day!BA286/100)</f>
        <v/>
      </c>
      <c r="FG296" s="449" t="str">
        <f>IF(_tag_month_day!BB286="","",_tag_month_day!BB286/100)</f>
        <v/>
      </c>
      <c r="FH296" s="467" t="str">
        <f>IF(_tag_month_day!BC286="","",_tag_month_day!BC286/100)</f>
        <v/>
      </c>
      <c r="FI296" s="449">
        <f>FI295</f>
        <v>0.40999999999999998</v>
      </c>
      <c r="FJ296" s="449">
        <f>FJ295</f>
        <v>0.11</v>
      </c>
      <c r="FK296" s="449">
        <f>FK295</f>
        <v>0.014999999999999999</v>
      </c>
      <c r="FL296" s="449">
        <f>FL295</f>
        <v>0</v>
      </c>
      <c r="FM296" s="467">
        <f>FM295</f>
        <v>0.0001</v>
      </c>
      <c r="FN296" s="449">
        <f>FN295</f>
        <v>0.32000000000000001</v>
      </c>
      <c r="FO296" s="449">
        <f>FO295</f>
        <v>0.20000000000000001</v>
      </c>
      <c r="FP296" s="449">
        <f>FP295</f>
        <v>0.01</v>
      </c>
      <c r="FQ296" s="449">
        <f>FQ295</f>
        <v>0</v>
      </c>
      <c r="FR296" s="467">
        <f>FR295</f>
        <v>0.0001</v>
      </c>
      <c r="FS296" s="449" t="str">
        <f>IF(_tag_month_day!BD286="","",_tag_month_day!BD286/100)</f>
        <v/>
      </c>
      <c r="FT296" s="449" t="str">
        <f>IF(_tag_month_day!BE286="","",_tag_month_day!BE286/100)</f>
        <v/>
      </c>
      <c r="FU296" s="449" t="str">
        <f>IF(_tag_month_day!BF286="","",_tag_month_day!BF286/100)</f>
        <v/>
      </c>
      <c r="FV296" s="449" t="str">
        <f>IF(_tag_month_day!BG286="","",_tag_month_day!BG286/100)</f>
        <v/>
      </c>
      <c r="FW296" s="467" t="str">
        <f>IF(_tag_month_day!BH286="","",_tag_month_day!BH286/100)</f>
        <v/>
      </c>
      <c r="FX296" s="449" t="str">
        <f>IF(_tag_month_day!BI286="","",_tag_month_day!BI286/100)</f>
        <v/>
      </c>
      <c r="FY296" s="449" t="str">
        <f>IF(_tag_month_day!BJ286="","",_tag_month_day!BJ286/100)</f>
        <v/>
      </c>
      <c r="FZ296" s="468" t="str">
        <f>IF(_tag_month_day!BK286="","",_tag_month_day!BK286/100)</f>
        <v/>
      </c>
      <c r="GA296" s="449" t="str">
        <f>IF(_tag_month_day!BL286="","",_tag_month_day!BL286/100)</f>
        <v/>
      </c>
      <c r="GB296" s="467" t="str">
        <f>IF(_tag_month_day!BM286="","",_tag_month_day!BM286/100)</f>
        <v/>
      </c>
      <c r="GC296" s="431" t="str">
        <f>IF(_tag_month_day!BN286="","",_tag_month_day!BN286/100)</f>
        <v/>
      </c>
      <c r="GD296" s="431" t="str">
        <f>IF(_tag_month_day!BO286="","",_tag_month_day!BO286/100)</f>
        <v/>
      </c>
      <c r="GE296" s="431" t="str">
        <f>IF(_tag_month_day!BP286="","",_tag_month_day!BP286/100)</f>
        <v/>
      </c>
      <c r="GF296" s="431" t="str">
        <f>IF(_tag_month_day!BQ286="","",_tag_month_day!BQ286/100)</f>
        <v/>
      </c>
      <c r="GG296" s="431" t="str">
        <f>IF(_tag_month_day!BR286="","",_tag_month_day!BR286/100)</f>
        <v/>
      </c>
      <c r="GH296" s="431" t="str">
        <f>IF(_tag_month_day!BS286="","",_tag_month_day!BS286/100)</f>
        <v/>
      </c>
      <c r="GI296" s="467" t="str">
        <f>IF(_tag_month_day!BT286="","",_tag_month_day!BT286/100)</f>
        <v/>
      </c>
      <c r="GJ296" s="469" t="str">
        <f>IF(_tag_month_day!BU286="","",_tag_month_day!BU286/100)</f>
        <v/>
      </c>
      <c r="GK296" s="470">
        <f>GK295</f>
        <v>0.070000000000000007</v>
      </c>
      <c r="GL296" s="470">
        <f>GL295</f>
        <v>0.029999999999999999</v>
      </c>
      <c r="GM296" s="471" t="str">
        <f>IF(_tag_month_day!BX286="","",_tag_month_day!BX286/100)</f>
        <v/>
      </c>
      <c r="GN296" s="470">
        <f>GN295</f>
        <v>0.070000000000000007</v>
      </c>
      <c r="GO296" s="470">
        <f>GO295</f>
        <v>0.029999999999999999</v>
      </c>
      <c r="GP296" s="470">
        <f>GP295</f>
        <v>0.089999999999999997</v>
      </c>
      <c r="GQ296" s="470">
        <f>GQ295</f>
        <v>0.029999999999999999</v>
      </c>
      <c r="GR296" s="471" t="str">
        <f>IF(_tag_month_day!CA286="","",_tag_month_day!CA286/100)</f>
        <v/>
      </c>
      <c r="GS296" s="472">
        <f>GS295</f>
        <v>0.95299999999999996</v>
      </c>
      <c r="GT296" s="472">
        <f>GT295</f>
        <v>0.55000000000000004</v>
      </c>
      <c r="GU296" s="472">
        <f>GU295</f>
        <v>0.55000000000000004</v>
      </c>
      <c r="GV296" s="472">
        <f>GV295</f>
        <v>0.55000000000000004</v>
      </c>
      <c r="GW296" s="472">
        <f>GW295</f>
        <v>0.5</v>
      </c>
      <c r="GX296" s="472">
        <f>GX295</f>
        <v>0.93500000000000005</v>
      </c>
      <c r="GY296" s="472">
        <f>GY295</f>
        <v>0.14999999999999999</v>
      </c>
      <c r="GZ296" s="472">
        <f>GZ295</f>
        <v>1</v>
      </c>
      <c r="HA296" s="474">
        <f>HA295</f>
        <v>0.047</v>
      </c>
      <c r="HB296" s="474">
        <f>HB295</f>
        <v>0.45000000000000001</v>
      </c>
      <c r="HC296" s="474">
        <f>HC295</f>
        <v>0.45000000000000001</v>
      </c>
      <c r="HD296" s="474">
        <f>HD295</f>
        <v>0.45000000000000001</v>
      </c>
      <c r="HE296" s="474">
        <f>HE295</f>
        <v>0.5</v>
      </c>
      <c r="HF296" s="474">
        <f>HF295</f>
        <v>0.065000000000000002</v>
      </c>
      <c r="HG296" s="474">
        <f>HG295</f>
        <v>0.84999999999999998</v>
      </c>
      <c r="HH296" s="474">
        <f>HH295</f>
        <v>0</v>
      </c>
      <c r="HI296" s="10">
        <f>IF(BZ296&lt;&gt;"",CK296-BV296,0)</f>
        <v>0</v>
      </c>
      <c r="HJ296" s="10" t="e">
        <f>IF(AJ296&gt;0,AH296-AJ296,0)</f>
        <v>#VALUE!</v>
      </c>
      <c r="HK296" s="466">
        <f>HK295</f>
        <v>0.84999999999999998</v>
      </c>
      <c r="HL296" s="424">
        <f>HL295</f>
        <v>550000</v>
      </c>
      <c r="HM296" s="424">
        <f>HM295</f>
        <v>480000</v>
      </c>
      <c r="HN296" s="465" t="e">
        <f>(DJ296*EZ296+DK296*FH296+DL296*FM296+DM296*FR296+DN296*FW296+DO296*GB296+DS296*GI296+DP296*GM296+DR296*GR296)*1000*2</f>
        <v>#VALUE!</v>
      </c>
      <c r="HO296" s="465" t="e">
        <f>HN296*HK296*$HO$2/HL296*1000000</f>
        <v>#VALUE!</v>
      </c>
      <c r="HP296" s="465" t="e">
        <f>HN296*HK296*$HP$2/HM296*1000000</f>
        <v>#VALUE!</v>
      </c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</row>
    <row customFormat="1" r="297" s="0">
      <c r="A297" s="420">
        <v>286</v>
      </c>
      <c r="B297" s="421">
        <f ca="1">IF(D297=D296,B296,IF(D297="夜班",B296+1,B296))</f>
        <v>43597</v>
      </c>
      <c r="C297" s="422">
        <f>C296</f>
        <v>0.041666666666666699</v>
      </c>
      <c r="D297" s="10" t="str">
        <f ca="1">IF(HOUR(G297)&lt;8,"夜班",IF(HOUR(G297)&lt;16,"白班",IF(HOUR(G297)&lt;24,"中班",0)))</f>
        <v>中班</v>
      </c>
      <c r="E297" s="10" t="e">
        <f ca="1">IF(F297=1,"甲",IF(F297=2,"乙",IF(F297=3,"丙",IF(F297=4,"丁",""))))</f>
        <v>#REF!</v>
      </c>
      <c r="F297" s="10" t="e">
        <f ca="1">SUMPRODUCT((成本日报!$A$3:$A$95=计划!B297)*(成本日报!$B$3:$B$95=计划!$D297),成本日报!$C$3:$C$95)</f>
        <v>#REF!</v>
      </c>
      <c r="G297" s="423">
        <f ca="1">G296+C296</f>
        <v>43597.874999999309</v>
      </c>
      <c r="H297" s="423">
        <f ca="1">$G297+$C297/60*10+$C297*0</f>
        <v>43597.881944443754</v>
      </c>
      <c r="I297" s="423">
        <f ca="1">$G297+$C297/60*18+$C297*0</f>
        <v>43597.887499999306</v>
      </c>
      <c r="J297" s="423">
        <f ca="1">$G297+$C297/60*0+$C297*1</f>
        <v>43597.916666665973</v>
      </c>
      <c r="K297" s="423">
        <f ca="1">$G297+$C297/60*30+$C297*2</f>
        <v>43597.97916666598</v>
      </c>
      <c r="L297" s="423">
        <f ca="1">$G297+$C297/60*0+$C297*3</f>
        <v>43597.999999999309</v>
      </c>
      <c r="M297" s="424" t="str">
        <f>IF(_tag_month_day!A287="","",_tag_month_day!A287)</f>
        <v/>
      </c>
      <c r="N297" s="424" t="str">
        <f>IF(_tag_month_day!B287="","",_tag_month_day!B287)</f>
        <v/>
      </c>
      <c r="O297" s="425" t="e">
        <f>IF(M297+N297=0,"",M297+N297)</f>
        <v>#VALUE!</v>
      </c>
      <c r="P297" s="424" t="str">
        <f>IF(_tag_month_day!C287="","",_tag_month_day!C287)</f>
        <v/>
      </c>
      <c r="Q297" s="424" t="str">
        <f>IF(_tag_month_day!D287="","",_tag_month_day!D287)</f>
        <v/>
      </c>
      <c r="R297" s="426" t="str">
        <f>IF(_tag_month_day!CB287="","",_tag_month_day!CB287/100)</f>
        <v/>
      </c>
      <c r="S297" s="427" t="str">
        <f>IF(_tag_month_day!E287="","",_tag_month_day!E287)</f>
        <v/>
      </c>
      <c r="T297" s="427" t="str">
        <f>IF(_tag_month_day!F287="","",_tag_month_day!F287)</f>
        <v/>
      </c>
      <c r="U297" s="428" t="e">
        <f>S297+T297</f>
        <v>#VALUE!</v>
      </c>
      <c r="V297" s="429" t="e">
        <f>U297/AJ297</f>
        <v>#VALUE!</v>
      </c>
      <c r="W297" s="430" t="str">
        <f>IF(_jhy_month_day!A287="","",_jhy_month_day!A287)</f>
        <v/>
      </c>
      <c r="X297" s="431" t="str">
        <f>IF(_jhy_month_day!B287="","",_jhy_month_day!B287/100)</f>
        <v/>
      </c>
      <c r="Y297" s="431" t="str">
        <f>IF(_jhy_month_day!C287="","",_jhy_month_day!C287/100)</f>
        <v/>
      </c>
      <c r="Z297" s="432">
        <f>Z293+1</f>
        <v>72</v>
      </c>
      <c r="AA297" s="433" t="str">
        <f>IF(_tag_month_day!G287="","",_tag_month_day!G287/100)</f>
        <v/>
      </c>
      <c r="AB297" s="433" t="str">
        <f>IF(_tag_month_day!H287="","",_tag_month_day!H287/100)</f>
        <v/>
      </c>
      <c r="AC297" s="434">
        <f>IF(X297="",AC296,BK297*($AV296*X297+$AW296*FD296+$AX296*FI296+$AY296*FN296+$AZ296*FS296+$BA296*FX296+$BG296*GE296)/(AV296*Y297+AX296*FK296+AW296*FF296+AY296*FP296+AZ296*FU296+BA296*FZ296+BG296*GG296+BB296*GK296+BC296*GN296+BD296*GP296))</f>
        <v>1.59963432013121</v>
      </c>
      <c r="AD297" s="435" t="str">
        <f>IF(AC297=AC296,"",AC297-AC296)</f>
        <v/>
      </c>
      <c r="AE297" s="436" t="str">
        <f>IF(1-AF297=0,"",(1-AF297))</f>
        <v/>
      </c>
      <c r="AF297" s="437">
        <v>1</v>
      </c>
      <c r="AG297" s="10" t="str">
        <f>AG296</f>
        <v>8B4</v>
      </c>
      <c r="AH297" s="438" t="str">
        <f>AH296</f>
        <v/>
      </c>
      <c r="AI297" s="424" t="e">
        <f>IF(ROUND(AJ297-AJ296,1)=0,"",AJ297-AJ296)</f>
        <v>#VALUE!</v>
      </c>
      <c r="AJ297" s="10" t="str">
        <f>IF(_tag_month_day!I287="","",_tag_month_day!I287)</f>
        <v/>
      </c>
      <c r="AK297" s="440"/>
      <c r="AL297" s="440"/>
      <c r="AM297" s="440"/>
      <c r="AN297" s="441">
        <f>AN296</f>
        <v>2</v>
      </c>
      <c r="AO297" s="441">
        <f>AO296</f>
        <v>8</v>
      </c>
      <c r="AP297" s="442" t="e">
        <f>(IF(AN297=0,AS296,AS296*(1+AO297/AN297)/(AR297+AO297/AN297)))+AT297</f>
        <v>#VALUE!</v>
      </c>
      <c r="AQ297" s="443" t="str">
        <f>IF(_tag_month_day!J287="","",_tag_month_day!J287/100)</f>
        <v/>
      </c>
      <c r="AR297" s="444">
        <f>AR296</f>
        <v>1.3</v>
      </c>
      <c r="AS297" s="445" t="e">
        <f>AQ297*(AN297*AR297+AO297)/(AN297+AO297)</f>
        <v>#VALUE!</v>
      </c>
      <c r="AT297" s="445" t="e">
        <f>(SUM(BE297:BF297)-SUM(BE296:BF296))*0.05</f>
        <v>#VALUE!</v>
      </c>
      <c r="AU297" s="446" t="str">
        <f>IF(_tag_month_day!CC287="","",IF(_tag_month_day!CC287&gt;0,_tag_month_day!CD287,_tag_month_day!CE287))</f>
        <v/>
      </c>
      <c r="AV297" s="447" t="str">
        <f>IF(_tag_month_day!L287="","",_tag_month_day!L287/100)</f>
        <v/>
      </c>
      <c r="AW297" s="431">
        <f>AW296</f>
        <v>0</v>
      </c>
      <c r="AX297" s="431">
        <f>AX296</f>
        <v>0</v>
      </c>
      <c r="AY297" s="431" t="str">
        <f>IF(_tag_month_day!M287="","",_tag_month_day!M287/100)</f>
        <v/>
      </c>
      <c r="AZ297" s="431" t="str">
        <f>IF(_tag_month_day!N287="","",_tag_month_day!N287/100)</f>
        <v/>
      </c>
      <c r="BA297" s="431" t="str">
        <f>IF(_tag_month_day!O287="","",_tag_month_day!O287/100)</f>
        <v/>
      </c>
      <c r="BB297" s="448" t="str">
        <f>IF(_tag_month_day!P287="","",_tag_month_day!P287/100)</f>
        <v/>
      </c>
      <c r="BC297" s="448">
        <f>BC296</f>
        <v>0</v>
      </c>
      <c r="BD297" s="448" t="str">
        <f>IF(_tag_month_day!Q287="","",_tag_month_day!Q287/100)</f>
        <v/>
      </c>
      <c r="BE297" s="449" t="str">
        <f>IF(_tag_month_day!R287="","",_tag_month_day!R287/100)</f>
        <v/>
      </c>
      <c r="BF297" s="388" t="e">
        <f>(AU297*(100+BE297*100))/(AJ297-AU297)/100</f>
        <v>#VALUE!</v>
      </c>
      <c r="BG297" s="450" t="e">
        <f>BE297+BF297</f>
        <v>#VALUE!</v>
      </c>
      <c r="BH297" s="451" t="e">
        <f>SUM(AV297:BF297)</f>
        <v>#VALUE!</v>
      </c>
      <c r="BI297" s="452" t="e">
        <f>IF(CX297=0,BI296,(DK297*查询!$R$5+DL297*查询!$Q$5+DM297*查询!$N$5+DN297*查询!$O$5+DO297*查询!$P$5)*AF297/CX297)</f>
        <v>#VALUE!</v>
      </c>
      <c r="BJ297" s="452" t="e">
        <f>IF(CX297=0,BJ296,(DP297*查询!$S$5+DQ297*查询!$T$5+DR297*查询!$U$5)*AF297/CX297)</f>
        <v>#VALUE!</v>
      </c>
      <c r="BK297" s="452">
        <f>BK296</f>
        <v>1</v>
      </c>
      <c r="BL297" s="453" t="e">
        <f>SUMPRODUCT((AV297:BA297)*(GS297:GX297))/((GS297:GX297)+SUM(BB297:BD297)*GY297+BG297*GZ297)</f>
        <v>#VALUE!</v>
      </c>
      <c r="BM297" s="453" t="e">
        <f>BK297*($AV297*FB297+$AW297*FD297+$AX297*FI297+$AY297*FN297+$AZ297*FS297+$BA297*FX297+$BG297*GE297)/(AV297*EY297+AX297*FK297+AW297*FF297+AY297*FP297+AZ297*FU297+BA297*FZ297+BG297*GG297+BB297*GK297+BC297*GN297+BD297*GP297)</f>
        <v>#VALUE!</v>
      </c>
      <c r="BN297" s="453" t="e">
        <f>($AV297*FC297+$AX297*FJ297+$AW297*FE297+$AY297*FO297+$AZ297*FT297+$BA297*FY297+$BG297*GF297)/($AV297*FA297+BG297*GH297+BB297*GL297+BC297*GO297+BD297*GQ297+BA297*GA297)</f>
        <v>#VALUE!</v>
      </c>
      <c r="BO297" s="454" t="e">
        <f>SUMPRODUCT(AV297:BA297*GS297:GX297)/(GS297:GX297+(BB297+BC297+BD297)*GY297+BG297)</f>
        <v>#VALUE!</v>
      </c>
      <c r="BP297" s="454" t="e">
        <f>SUMPRODUCT(AV297:BA297*GS297:GX297)/(GS297:GX297+(BB297+BC297+BD297)*GY297+BG297)</f>
        <v>#VALUE!</v>
      </c>
      <c r="BQ297" s="454" t="e">
        <f>SUMPRODUCT(AV297:BA297*GS297:GX297)/(GS297:GX297+(BB297+BC297+BD297)*GY297+BG297)</f>
        <v>#VALUE!</v>
      </c>
      <c r="BR297" s="453" t="str">
        <f>IF(_tag_month_day!T287="","",_tag_month_day!T287)</f>
        <v/>
      </c>
      <c r="BS297" s="453" t="str">
        <f>IF(_tag_month_day!U287="","",_tag_month_day!U287)</f>
        <v/>
      </c>
      <c r="BT297" s="455" t="str">
        <f>IF(CK297="","",IF((CK297&gt;=BV297-0.12)*(CK297&lt;=BV297+0.12),"合格","不合格"))</f>
        <v/>
      </c>
      <c r="BU297" s="456" t="str">
        <f>IF(_tag_month_day!V287="","",_tag_month_day!V287)</f>
        <v/>
      </c>
      <c r="BV297" s="457" t="str">
        <f>IF(_tag_month_day!W287="","",_tag_month_day!W287)</f>
        <v/>
      </c>
      <c r="BW297" s="458" t="str">
        <f>IF(_tag_month_day!X287="","",_tag_month_day!X287)</f>
        <v/>
      </c>
      <c r="BX297" s="458" t="str">
        <f>IF(_tag_month_day!Y287="","",_tag_month_day!Y287)</f>
        <v/>
      </c>
      <c r="BY297" s="459">
        <f ca="1">L297</f>
        <v>43597.999999999309</v>
      </c>
      <c r="BZ297" s="460" t="s">
        <v>429</v>
      </c>
      <c r="CA297" s="461">
        <v>0.024305555555555601</v>
      </c>
      <c r="CB297" s="424" t="str">
        <f>IF(_tag_month_day!Z287="","",_tag_month_day!Z287)</f>
        <v/>
      </c>
      <c r="CC297" s="424" t="str">
        <f>IF(_tag_month_day!AA287="","",_tag_month_day!AA287)</f>
        <v/>
      </c>
      <c r="CD297" s="424" t="str">
        <f>IF(_tag_month_day!AB287="","",_tag_month_day!AB287)</f>
        <v/>
      </c>
      <c r="CE297" s="424" t="str">
        <f>IF(_tag_month_day!AC287="","",_tag_month_day!AC287)</f>
        <v/>
      </c>
      <c r="CF297" s="424" t="str">
        <f>IF(_tag_month_day!AD287="","",_tag_month_day!AD287)</f>
        <v/>
      </c>
      <c r="CG297" s="424" t="str">
        <f>IF(_tag_month_day!AE287="","",_tag_month_day!AE287)</f>
        <v/>
      </c>
      <c r="CH297" s="424" t="str">
        <f>IF(_tag_month_day!AF287="","",_tag_month_day!AF287)</f>
        <v/>
      </c>
      <c r="CI297" s="424" t="str">
        <f>IF(_tag_month_day!AG287="","",_tag_month_day!AG287)</f>
        <v/>
      </c>
      <c r="CJ297" s="424" t="str">
        <f>IF(_tag_month_day!AH287="","",_tag_month_day!AH287)</f>
        <v/>
      </c>
      <c r="CK297" s="424" t="str">
        <f>IF(_tag_month_day!AI287="","",_tag_month_day!AI287)</f>
        <v/>
      </c>
      <c r="CL297" s="4" t="str">
        <f>IF(_tag_month_day!AJ287="","",_tag_month_day!AJ287)</f>
        <v/>
      </c>
      <c r="CM297" s="4" t="str">
        <f>IF(_tag_month_day!AK287="","",_tag_month_day!AK287)</f>
        <v/>
      </c>
      <c r="CN297" s="4" t="str">
        <f>IF(_tag_month_day!AL287="","",_tag_month_day!AL287)</f>
        <v/>
      </c>
      <c r="CO297" s="4" t="str">
        <f>IF(_tag_month_day!AM287="","",_tag_month_day!AM287)</f>
        <v/>
      </c>
      <c r="CP297" s="4" t="str">
        <f>IF(_tag_month_day!AN287="","",_tag_month_day!AN287)</f>
        <v/>
      </c>
      <c r="CQ297" s="4" t="str">
        <f>IF(_tag_month_day!AO287="","",_tag_month_day!AO287)</f>
        <v/>
      </c>
      <c r="CR297" s="462" t="str">
        <f>IF(_tag_month_day!AP287="","",_tag_month_day!AP287)</f>
        <v/>
      </c>
      <c r="CS297" s="463" t="str">
        <f>IF(_tag_month_day!AQ287="","",_tag_month_day!AQ287)</f>
        <v/>
      </c>
      <c r="CT297" s="4" t="str">
        <f>IF(_tag_month_day!AR287="","",_tag_month_day!AR287)</f>
        <v/>
      </c>
      <c r="CU297" s="464" t="e">
        <f>DU297/AJ297</f>
        <v>#VALUE!</v>
      </c>
      <c r="CV297" s="451" t="e">
        <f>BG297/BH297</f>
        <v>#VALUE!</v>
      </c>
      <c r="CW297" s="465" t="e">
        <f>AJ297*(1-CV297)*CU297*AF297</f>
        <v>#VALUE!</v>
      </c>
      <c r="CX297" s="465" t="e">
        <f>CW297*94%</f>
        <v>#VALUE!</v>
      </c>
      <c r="CY297" s="466" t="e">
        <f>IF(CX297=0,0,DS297/(DS297+CX297))</f>
        <v>#VALUE!</v>
      </c>
      <c r="CZ297" s="465" t="e">
        <f>$AJ297*EF297</f>
        <v>#VALUE!</v>
      </c>
      <c r="DA297" s="465" t="e">
        <f>$AJ297*EG297</f>
        <v>#VALUE!</v>
      </c>
      <c r="DB297" s="465" t="e">
        <f>$AJ297*EH297</f>
        <v>#VALUE!</v>
      </c>
      <c r="DC297" s="465" t="e">
        <f>$AJ297*EI297</f>
        <v>#VALUE!</v>
      </c>
      <c r="DD297" s="465" t="e">
        <f>$AJ297*EJ297</f>
        <v>#VALUE!</v>
      </c>
      <c r="DE297" s="465" t="e">
        <f>$AJ297*EK297</f>
        <v>#VALUE!</v>
      </c>
      <c r="DF297" s="465" t="e">
        <f>$AJ297*EL297</f>
        <v>#VALUE!</v>
      </c>
      <c r="DG297" s="465" t="e">
        <f>$AJ297*EM297</f>
        <v>#VALUE!</v>
      </c>
      <c r="DH297" s="465" t="e">
        <f>$AJ297*EN297</f>
        <v>#VALUE!</v>
      </c>
      <c r="DI297" s="465" t="e">
        <f>$AJ297*EO297</f>
        <v>#VALUE!</v>
      </c>
      <c r="DJ297" s="465" t="e">
        <f>CZ297*(1-EP297)</f>
        <v>#VALUE!</v>
      </c>
      <c r="DK297" s="465" t="e">
        <f>DA297*(1-ER297)</f>
        <v>#VALUE!</v>
      </c>
      <c r="DL297" s="465" t="e">
        <f>DB297*(1-EQ297)</f>
        <v>#VALUE!</v>
      </c>
      <c r="DM297" s="465" t="e">
        <f>DC297*(1-ES297)</f>
        <v>#VALUE!</v>
      </c>
      <c r="DN297" s="465" t="e">
        <f>DD297*(1-ET297)</f>
        <v>#VALUE!</v>
      </c>
      <c r="DO297" s="465" t="e">
        <f>DE297</f>
        <v>#VALUE!</v>
      </c>
      <c r="DP297" s="465" t="e">
        <f>DF297*(1-EU297)</f>
        <v>#VALUE!</v>
      </c>
      <c r="DQ297" s="465" t="e">
        <f>DG297*(1-EV297)</f>
        <v>#VALUE!</v>
      </c>
      <c r="DR297" s="465" t="e">
        <f>DH297*(1-EW297)</f>
        <v>#VALUE!</v>
      </c>
      <c r="DS297" s="465" t="e">
        <f>DI297</f>
        <v>#VALUE!</v>
      </c>
      <c r="DT297" s="465" t="e">
        <f>SUM(DJ297:DS297)</f>
        <v>#VALUE!</v>
      </c>
      <c r="DU297" s="465" t="e">
        <f>(GS297:GX297)+(DP297+DQ297+DR297)*GY297+DS297</f>
        <v>#VALUE!</v>
      </c>
      <c r="DV297" s="451" t="e">
        <f>AV297/$BH297/(1-EP297)</f>
        <v>#VALUE!</v>
      </c>
      <c r="DW297" s="451" t="e">
        <f>AW297/$BH297/(1-ER297)</f>
        <v>#VALUE!</v>
      </c>
      <c r="DX297" s="451" t="e">
        <f>AX297/$BH297/(1-EQ297)</f>
        <v>#VALUE!</v>
      </c>
      <c r="DY297" s="451" t="e">
        <f>AY297/$BH297/(1-ES297)</f>
        <v>#VALUE!</v>
      </c>
      <c r="DZ297" s="451" t="e">
        <f>AZ297/$BH297/(1-ET297)</f>
        <v>#VALUE!</v>
      </c>
      <c r="EA297" s="451" t="e">
        <f>BA297/$BH297/(1-AX297)</f>
        <v>#VALUE!</v>
      </c>
      <c r="EB297" s="451" t="e">
        <f>BB297/$BH297/(1-EU297)</f>
        <v>#VALUE!</v>
      </c>
      <c r="EC297" s="451" t="e">
        <f>BC297/$BH297/(1-EV297)</f>
        <v>#VALUE!</v>
      </c>
      <c r="ED297" s="451" t="e">
        <f>BD297/$BH297/(1-EW297)</f>
        <v>#VALUE!</v>
      </c>
      <c r="EE297" s="451" t="e">
        <f>BG297/BH297</f>
        <v>#VALUE!</v>
      </c>
      <c r="EF297" s="451" t="e">
        <f>DV297/SUM($DV297:$EE297)</f>
        <v>#VALUE!</v>
      </c>
      <c r="EG297" s="451" t="e">
        <f>DW297/SUM($DV297:$EE297)</f>
        <v>#VALUE!</v>
      </c>
      <c r="EH297" s="451" t="e">
        <f>DX297/SUM($DV297:$EE297)</f>
        <v>#VALUE!</v>
      </c>
      <c r="EI297" s="451" t="e">
        <f>DY297/SUM($DV297:$EE297)</f>
        <v>#VALUE!</v>
      </c>
      <c r="EJ297" s="451" t="e">
        <f>DZ297/SUM($DV297:$EE297)</f>
        <v>#VALUE!</v>
      </c>
      <c r="EK297" s="451" t="e">
        <f>EA297/SUM($DV297:$EE297)</f>
        <v>#VALUE!</v>
      </c>
      <c r="EL297" s="451" t="e">
        <f>EB297/SUM($DV297:$EE297)</f>
        <v>#VALUE!</v>
      </c>
      <c r="EM297" s="451" t="e">
        <f>EC297/SUM($DV297:$EE297)</f>
        <v>#VALUE!</v>
      </c>
      <c r="EN297" s="451" t="e">
        <f>ED297/SUM($DV297:$EE297)</f>
        <v>#VALUE!</v>
      </c>
      <c r="EO297" s="451" t="e">
        <f>EE297/SUM($DV297:$EE297)</f>
        <v>#VALUE!</v>
      </c>
      <c r="EP297" s="450">
        <f>EP296</f>
        <v>0.080000000000000002</v>
      </c>
      <c r="EQ297" s="450">
        <f>EQ296</f>
        <v>0.014999999999999999</v>
      </c>
      <c r="ER297" s="450">
        <f>ER296</f>
        <v>0.014999999999999999</v>
      </c>
      <c r="ES297" s="450">
        <f>ES296</f>
        <v>0.014999999999999999</v>
      </c>
      <c r="ET297" s="450">
        <f>ET296</f>
        <v>0.014999999999999999</v>
      </c>
      <c r="EU297" s="450">
        <f>EU296</f>
        <v>0.089999999999999997</v>
      </c>
      <c r="EV297" s="450">
        <f>EV296</f>
        <v>0.089999999999999997</v>
      </c>
      <c r="EW297" s="450">
        <f>EW296</f>
        <v>0.089999999999999997</v>
      </c>
      <c r="EX297" s="431" t="str">
        <f>IF(_tag_month_day!AS287="","",_tag_month_day!AS287/100)</f>
        <v/>
      </c>
      <c r="EY297" s="431" t="str">
        <f>IF(_tag_month_day!AT287="","",_tag_month_day!AT287/100)</f>
        <v/>
      </c>
      <c r="EZ297" s="431" t="str">
        <f>IF(_tag_month_day!AU287="","",_tag_month_day!AU287/100)</f>
        <v/>
      </c>
      <c r="FA297" s="431" t="str">
        <f>IF(_tag_month_day!AV287="","",_tag_month_day!AV287/100)</f>
        <v/>
      </c>
      <c r="FB297" s="431" t="str">
        <f>IF(_tag_month_day!AW287="","",_tag_month_day!AW287/100)</f>
        <v/>
      </c>
      <c r="FC297" s="431" t="str">
        <f>IF(_tag_month_day!AX287="","",_tag_month_day!AX287/100)</f>
        <v/>
      </c>
      <c r="FD297" s="449" t="str">
        <f>IF(_tag_month_day!AY287="","",_tag_month_day!AY287/100)</f>
        <v/>
      </c>
      <c r="FE297" s="449" t="str">
        <f>IF(_tag_month_day!AZ287="","",_tag_month_day!AZ287/100)</f>
        <v/>
      </c>
      <c r="FF297" s="449" t="str">
        <f>IF(_tag_month_day!BA287="","",_tag_month_day!BA287/100)</f>
        <v/>
      </c>
      <c r="FG297" s="449" t="str">
        <f>IF(_tag_month_day!BB287="","",_tag_month_day!BB287/100)</f>
        <v/>
      </c>
      <c r="FH297" s="467" t="str">
        <f>IF(_tag_month_day!BC287="","",_tag_month_day!BC287/100)</f>
        <v/>
      </c>
      <c r="FI297" s="449">
        <f>FI296</f>
        <v>0.40999999999999998</v>
      </c>
      <c r="FJ297" s="449">
        <f>FJ296</f>
        <v>0.11</v>
      </c>
      <c r="FK297" s="449">
        <f>FK296</f>
        <v>0.014999999999999999</v>
      </c>
      <c r="FL297" s="449">
        <f>FL296</f>
        <v>0</v>
      </c>
      <c r="FM297" s="467">
        <f>FM296</f>
        <v>0.0001</v>
      </c>
      <c r="FN297" s="449">
        <f>FN296</f>
        <v>0.32000000000000001</v>
      </c>
      <c r="FO297" s="449">
        <f>FO296</f>
        <v>0.20000000000000001</v>
      </c>
      <c r="FP297" s="449">
        <f>FP296</f>
        <v>0.01</v>
      </c>
      <c r="FQ297" s="449">
        <f>FQ296</f>
        <v>0</v>
      </c>
      <c r="FR297" s="467">
        <f>FR296</f>
        <v>0.0001</v>
      </c>
      <c r="FS297" s="449" t="str">
        <f>IF(_tag_month_day!BD287="","",_tag_month_day!BD287/100)</f>
        <v/>
      </c>
      <c r="FT297" s="449" t="str">
        <f>IF(_tag_month_day!BE287="","",_tag_month_day!BE287/100)</f>
        <v/>
      </c>
      <c r="FU297" s="449" t="str">
        <f>IF(_tag_month_day!BF287="","",_tag_month_day!BF287/100)</f>
        <v/>
      </c>
      <c r="FV297" s="449" t="str">
        <f>IF(_tag_month_day!BG287="","",_tag_month_day!BG287/100)</f>
        <v/>
      </c>
      <c r="FW297" s="467" t="str">
        <f>IF(_tag_month_day!BH287="","",_tag_month_day!BH287/100)</f>
        <v/>
      </c>
      <c r="FX297" s="449" t="str">
        <f>IF(_tag_month_day!BI287="","",_tag_month_day!BI287/100)</f>
        <v/>
      </c>
      <c r="FY297" s="449" t="str">
        <f>IF(_tag_month_day!BJ287="","",_tag_month_day!BJ287/100)</f>
        <v/>
      </c>
      <c r="FZ297" s="468" t="str">
        <f>IF(_tag_month_day!BK287="","",_tag_month_day!BK287/100)</f>
        <v/>
      </c>
      <c r="GA297" s="449" t="str">
        <f>IF(_tag_month_day!BL287="","",_tag_month_day!BL287/100)</f>
        <v/>
      </c>
      <c r="GB297" s="467" t="str">
        <f>IF(_tag_month_day!BM287="","",_tag_month_day!BM287/100)</f>
        <v/>
      </c>
      <c r="GC297" s="431" t="str">
        <f>IF(_tag_month_day!BN287="","",_tag_month_day!BN287/100)</f>
        <v/>
      </c>
      <c r="GD297" s="431" t="str">
        <f>IF(_tag_month_day!BO287="","",_tag_month_day!BO287/100)</f>
        <v/>
      </c>
      <c r="GE297" s="431" t="str">
        <f>IF(_tag_month_day!BP287="","",_tag_month_day!BP287/100)</f>
        <v/>
      </c>
      <c r="GF297" s="431" t="str">
        <f>IF(_tag_month_day!BQ287="","",_tag_month_day!BQ287/100)</f>
        <v/>
      </c>
      <c r="GG297" s="431" t="str">
        <f>IF(_tag_month_day!BR287="","",_tag_month_day!BR287/100)</f>
        <v/>
      </c>
      <c r="GH297" s="431" t="str">
        <f>IF(_tag_month_day!BS287="","",_tag_month_day!BS287/100)</f>
        <v/>
      </c>
      <c r="GI297" s="467" t="str">
        <f>IF(_tag_month_day!BT287="","",_tag_month_day!BT287/100)</f>
        <v/>
      </c>
      <c r="GJ297" s="469" t="str">
        <f>IF(_tag_month_day!BU287="","",_tag_month_day!BU287/100)</f>
        <v/>
      </c>
      <c r="GK297" s="470">
        <f>GK296</f>
        <v>0.070000000000000007</v>
      </c>
      <c r="GL297" s="470">
        <f>GL296</f>
        <v>0.029999999999999999</v>
      </c>
      <c r="GM297" s="471" t="str">
        <f>IF(_tag_month_day!BX287="","",_tag_month_day!BX287/100)</f>
        <v/>
      </c>
      <c r="GN297" s="470">
        <f>GN296</f>
        <v>0.070000000000000007</v>
      </c>
      <c r="GO297" s="470">
        <f>GO296</f>
        <v>0.029999999999999999</v>
      </c>
      <c r="GP297" s="470">
        <f>GP296</f>
        <v>0.089999999999999997</v>
      </c>
      <c r="GQ297" s="470">
        <f>GQ296</f>
        <v>0.029999999999999999</v>
      </c>
      <c r="GR297" s="471" t="str">
        <f>IF(_tag_month_day!CA287="","",_tag_month_day!CA287/100)</f>
        <v/>
      </c>
      <c r="GS297" s="472">
        <f>GS296</f>
        <v>0.95299999999999996</v>
      </c>
      <c r="GT297" s="472">
        <f>GT296</f>
        <v>0.55000000000000004</v>
      </c>
      <c r="GU297" s="472">
        <f>GU296</f>
        <v>0.55000000000000004</v>
      </c>
      <c r="GV297" s="472">
        <f>GV296</f>
        <v>0.55000000000000004</v>
      </c>
      <c r="GW297" s="472">
        <f>GW296</f>
        <v>0.5</v>
      </c>
      <c r="GX297" s="472">
        <f>GX296</f>
        <v>0.93500000000000005</v>
      </c>
      <c r="GY297" s="472">
        <f>GY296</f>
        <v>0.14999999999999999</v>
      </c>
      <c r="GZ297" s="472">
        <f>GZ296</f>
        <v>1</v>
      </c>
      <c r="HA297" s="474">
        <f>HA296</f>
        <v>0.047</v>
      </c>
      <c r="HB297" s="474">
        <f>HB296</f>
        <v>0.45000000000000001</v>
      </c>
      <c r="HC297" s="474">
        <f>HC296</f>
        <v>0.45000000000000001</v>
      </c>
      <c r="HD297" s="474">
        <f>HD296</f>
        <v>0.45000000000000001</v>
      </c>
      <c r="HE297" s="474">
        <f>HE296</f>
        <v>0.5</v>
      </c>
      <c r="HF297" s="474">
        <f>HF296</f>
        <v>0.065000000000000002</v>
      </c>
      <c r="HG297" s="474">
        <f>HG296</f>
        <v>0.84999999999999998</v>
      </c>
      <c r="HH297" s="474">
        <f>HH296</f>
        <v>0</v>
      </c>
      <c r="HI297" s="10" t="e">
        <f>IF(BZ297&lt;&gt;"",CK297-BV297,0)</f>
        <v>#VALUE!</v>
      </c>
      <c r="HJ297" s="10" t="e">
        <f>IF(AJ297&gt;0,AH297-AJ297,0)</f>
        <v>#VALUE!</v>
      </c>
      <c r="HK297" s="466">
        <f>HK296</f>
        <v>0.84999999999999998</v>
      </c>
      <c r="HL297" s="424">
        <f>HL296</f>
        <v>550000</v>
      </c>
      <c r="HM297" s="424">
        <f>HM296</f>
        <v>480000</v>
      </c>
      <c r="HN297" s="465" t="e">
        <f>(DJ297*EZ297+DK297*FH297+DL297*FM297+DM297*FR297+DN297*FW297+DO297*GB297+DS297*GI297+DP297*GM297+DR297*GR297)*1000*2</f>
        <v>#VALUE!</v>
      </c>
      <c r="HO297" s="465" t="e">
        <f>HN297*HK297*$HO$2/HL297*1000000</f>
        <v>#VALUE!</v>
      </c>
      <c r="HP297" s="465" t="e">
        <f>HN297*HK297*$HP$2/HM297*1000000</f>
        <v>#VALUE!</v>
      </c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</row>
    <row customFormat="1" r="298" s="0">
      <c r="A298" s="420">
        <v>287</v>
      </c>
      <c r="B298" s="421">
        <f ca="1">IF(D298=D297,B297,IF(D298="夜班",B297+1,B297))</f>
        <v>43597</v>
      </c>
      <c r="C298" s="422">
        <f>C297</f>
        <v>0.041666666666666699</v>
      </c>
      <c r="D298" s="10" t="str">
        <f ca="1">IF(HOUR(G298)&lt;8,"夜班",IF(HOUR(G298)&lt;16,"白班",IF(HOUR(G298)&lt;24,"中班",0)))</f>
        <v>中班</v>
      </c>
      <c r="E298" s="10" t="e">
        <f ca="1">IF(F298=1,"甲",IF(F298=2,"乙",IF(F298=3,"丙",IF(F298=4,"丁",""))))</f>
        <v>#REF!</v>
      </c>
      <c r="F298" s="10" t="e">
        <f ca="1">SUMPRODUCT((成本日报!$A$3:$A$95=计划!B298)*(成本日报!$B$3:$B$95=计划!$D298),成本日报!$C$3:$C$95)</f>
        <v>#REF!</v>
      </c>
      <c r="G298" s="423">
        <f ca="1">G297+C297</f>
        <v>43597.916666665973</v>
      </c>
      <c r="H298" s="423">
        <f ca="1">$G298+$C298/60*10+$C298*0</f>
        <v>43597.923611110418</v>
      </c>
      <c r="I298" s="423">
        <f ca="1">$G298+$C298/60*18+$C298*0</f>
        <v>43597.92916666597</v>
      </c>
      <c r="J298" s="423">
        <f ca="1">$G298+$C298/60*0+$C298*1</f>
        <v>43597.958333332637</v>
      </c>
      <c r="K298" s="423">
        <f ca="1">$G298+$C298/60*30+$C298*2</f>
        <v>43598.020833332645</v>
      </c>
      <c r="L298" s="423">
        <f ca="1">$G298+$C298/60*0+$C298*3</f>
        <v>43598.041666665973</v>
      </c>
      <c r="M298" s="424" t="str">
        <f>IF(_tag_month_day!A288="","",_tag_month_day!A288)</f>
        <v/>
      </c>
      <c r="N298" s="424" t="str">
        <f>IF(_tag_month_day!B288="","",_tag_month_day!B288)</f>
        <v/>
      </c>
      <c r="O298" s="425" t="e">
        <f>IF(M298+N298=0,"",M298+N298)</f>
        <v>#VALUE!</v>
      </c>
      <c r="P298" s="424" t="str">
        <f>IF(_tag_month_day!C288="","",_tag_month_day!C288)</f>
        <v/>
      </c>
      <c r="Q298" s="424" t="str">
        <f>IF(_tag_month_day!D288="","",_tag_month_day!D288)</f>
        <v/>
      </c>
      <c r="R298" s="426" t="str">
        <f>IF(_tag_month_day!CB288="","",_tag_month_day!CB288/100)</f>
        <v/>
      </c>
      <c r="S298" s="427" t="str">
        <f>IF(_tag_month_day!E288="","",_tag_month_day!E288)</f>
        <v/>
      </c>
      <c r="T298" s="427" t="str">
        <f>IF(_tag_month_day!F288="","",_tag_month_day!F288)</f>
        <v/>
      </c>
      <c r="U298" s="428" t="e">
        <f>S298+T298</f>
        <v>#VALUE!</v>
      </c>
      <c r="V298" s="429" t="e">
        <f>U298/AJ298</f>
        <v>#VALUE!</v>
      </c>
      <c r="W298" s="430" t="str">
        <f>IF(_jhy_month_day!A288="","",_jhy_month_day!A288)</f>
        <v/>
      </c>
      <c r="X298" s="431" t="str">
        <f>IF(_jhy_month_day!B288="","",_jhy_month_day!B288/100)</f>
        <v/>
      </c>
      <c r="Y298" s="431" t="str">
        <f>IF(_jhy_month_day!C288="","",_jhy_month_day!C288/100)</f>
        <v/>
      </c>
      <c r="Z298" s="432">
        <f>Z294+1</f>
        <v>72</v>
      </c>
      <c r="AA298" s="433" t="str">
        <f>IF(_tag_month_day!G288="","",_tag_month_day!G288/100)</f>
        <v/>
      </c>
      <c r="AB298" s="433" t="str">
        <f>IF(_tag_month_day!H288="","",_tag_month_day!H288/100)</f>
        <v/>
      </c>
      <c r="AC298" s="434">
        <f>IF(X298="",AC297,BK298*($AV297*X298+$AW297*FD297+$AX297*FI297+$AY297*FN297+$AZ297*FS297+$BA297*FX297+$BG297*GE297)/(AV297*Y298+AX297*FK297+AW297*FF297+AY297*FP297+AZ297*FU297+BA297*FZ297+BG297*GG297+BB297*GK297+BC297*GN297+BD297*GP297))</f>
        <v>1.59963432013121</v>
      </c>
      <c r="AD298" s="435" t="str">
        <f>IF(AC298=AC297,"",AC298-AC297)</f>
        <v/>
      </c>
      <c r="AE298" s="436" t="str">
        <f>IF(1-AF298=0,"",(1-AF298))</f>
        <v/>
      </c>
      <c r="AF298" s="437">
        <v>1</v>
      </c>
      <c r="AG298" s="10" t="str">
        <f>AG297</f>
        <v>8B4</v>
      </c>
      <c r="AH298" s="438" t="str">
        <f>AH297</f>
        <v/>
      </c>
      <c r="AI298" s="424" t="e">
        <f>IF(ROUND(AJ298-AJ297,1)=0,"",AJ298-AJ297)</f>
        <v>#VALUE!</v>
      </c>
      <c r="AJ298" s="10" t="str">
        <f>IF(_tag_month_day!I288="","",_tag_month_day!I288)</f>
        <v/>
      </c>
      <c r="AK298" s="440" t="s">
        <v>457</v>
      </c>
      <c r="AL298" s="440" t="s">
        <v>476</v>
      </c>
      <c r="AM298" s="440" t="s">
        <v>433</v>
      </c>
      <c r="AN298" s="441">
        <f>AN297</f>
        <v>2</v>
      </c>
      <c r="AO298" s="441">
        <f>AO297</f>
        <v>8</v>
      </c>
      <c r="AP298" s="442" t="e">
        <f>(IF(AN298=0,AS297,AS297*(1+AO298/AN298)/(AR298+AO298/AN298)))+AT298</f>
        <v>#VALUE!</v>
      </c>
      <c r="AQ298" s="443" t="str">
        <f>IF(_tag_month_day!J288="","",_tag_month_day!J288/100)</f>
        <v/>
      </c>
      <c r="AR298" s="444">
        <f>AR297</f>
        <v>1.3</v>
      </c>
      <c r="AS298" s="445" t="e">
        <f>AQ298*(AN298*AR298+AO298)/(AN298+AO298)</f>
        <v>#VALUE!</v>
      </c>
      <c r="AT298" s="445" t="e">
        <f>(SUM(BE298:BF298)-SUM(BE297:BF297))*0.05</f>
        <v>#VALUE!</v>
      </c>
      <c r="AU298" s="446" t="str">
        <f>IF(_tag_month_day!CC288="","",IF(_tag_month_day!CC288&gt;0,_tag_month_day!CD288,_tag_month_day!CE288))</f>
        <v/>
      </c>
      <c r="AV298" s="447" t="str">
        <f>IF(_tag_month_day!L288="","",_tag_month_day!L288/100)</f>
        <v/>
      </c>
      <c r="AW298" s="431">
        <f>AW297</f>
        <v>0</v>
      </c>
      <c r="AX298" s="431">
        <f>AX297</f>
        <v>0</v>
      </c>
      <c r="AY298" s="431" t="str">
        <f>IF(_tag_month_day!M288="","",_tag_month_day!M288/100)</f>
        <v/>
      </c>
      <c r="AZ298" s="431" t="str">
        <f>IF(_tag_month_day!N288="","",_tag_month_day!N288/100)</f>
        <v/>
      </c>
      <c r="BA298" s="431" t="str">
        <f>IF(_tag_month_day!O288="","",_tag_month_day!O288/100)</f>
        <v/>
      </c>
      <c r="BB298" s="448" t="str">
        <f>IF(_tag_month_day!P288="","",_tag_month_day!P288/100)</f>
        <v/>
      </c>
      <c r="BC298" s="448">
        <f>BC297</f>
        <v>0</v>
      </c>
      <c r="BD298" s="448" t="str">
        <f>IF(_tag_month_day!Q288="","",_tag_month_day!Q288/100)</f>
        <v/>
      </c>
      <c r="BE298" s="449" t="str">
        <f>IF(_tag_month_day!R288="","",_tag_month_day!R288/100)</f>
        <v/>
      </c>
      <c r="BF298" s="388" t="e">
        <f>(AU298*(100+BE298*100))/(AJ298-AU298)/100</f>
        <v>#VALUE!</v>
      </c>
      <c r="BG298" s="450" t="e">
        <f>BE298+BF298</f>
        <v>#VALUE!</v>
      </c>
      <c r="BH298" s="451" t="e">
        <f>SUM(AV298:BF298)</f>
        <v>#VALUE!</v>
      </c>
      <c r="BI298" s="452" t="e">
        <f>IF(CX298=0,BI297,(DK298*查询!$R$5+DL298*查询!$Q$5+DM298*查询!$N$5+DN298*查询!$O$5+DO298*查询!$P$5)*AF298/CX298)</f>
        <v>#VALUE!</v>
      </c>
      <c r="BJ298" s="452" t="e">
        <f>IF(CX298=0,BJ297,(DP298*查询!$S$5+DQ298*查询!$T$5+DR298*查询!$U$5)*AF298/CX298)</f>
        <v>#VALUE!</v>
      </c>
      <c r="BK298" s="452">
        <f>BK297</f>
        <v>1</v>
      </c>
      <c r="BL298" s="453" t="e">
        <f>SUMPRODUCT((AV298:BA298)*(GS298:GX298))/((GS298:GX298)+SUM(BB298:BD298)*GY298+BG298*GZ298)</f>
        <v>#VALUE!</v>
      </c>
      <c r="BM298" s="453" t="e">
        <f>BK298*($AV298*FB298+$AW298*FD298+$AX298*FI298+$AY298*FN298+$AZ298*FS298+$BA298*FX298+$BG298*GE298)/(AV298*EY298+AX298*FK298+AW298*FF298+AY298*FP298+AZ298*FU298+BA298*FZ298+BG298*GG298+BB298*GK298+BC298*GN298+BD298*GP298)</f>
        <v>#VALUE!</v>
      </c>
      <c r="BN298" s="453" t="e">
        <f>($AV298*FC298+$AX298*FJ298+$AW298*FE298+$AY298*FO298+$AZ298*FT298+$BA298*FY298+$BG298*GF298)/($AV298*FA298+BG298*GH298+BB298*GL298+BC298*GO298+BD298*GQ298+BA298*GA298)</f>
        <v>#VALUE!</v>
      </c>
      <c r="BO298" s="454" t="e">
        <f>SUMPRODUCT(AV298:BA298*GS298:GX298)/(GS298:GX298+(BB298+BC298+BD298)*GY298+BG298)</f>
        <v>#VALUE!</v>
      </c>
      <c r="BP298" s="454" t="e">
        <f>SUMPRODUCT(AV298:BA298*GS298:GX298)/(GS298:GX298+(BB298+BC298+BD298)*GY298+BG298)</f>
        <v>#VALUE!</v>
      </c>
      <c r="BQ298" s="454" t="e">
        <f>SUMPRODUCT(AV298:BA298*GS298:GX298)/(GS298:GX298+(BB298+BC298+BD298)*GY298+BG298)</f>
        <v>#VALUE!</v>
      </c>
      <c r="BR298" s="453" t="str">
        <f>IF(_tag_month_day!T288="","",_tag_month_day!T288)</f>
        <v/>
      </c>
      <c r="BS298" s="453" t="str">
        <f>IF(_tag_month_day!U288="","",_tag_month_day!U288)</f>
        <v/>
      </c>
      <c r="BT298" s="455" t="str">
        <f>IF(CK298="","",IF((CK298&gt;=BV298-0.12)*(CK298&lt;=BV298+0.12),"合格","不合格"))</f>
        <v/>
      </c>
      <c r="BU298" s="456" t="str">
        <f>IF(_tag_month_day!V288="","",_tag_month_day!V288)</f>
        <v/>
      </c>
      <c r="BV298" s="457" t="str">
        <f>IF(_tag_month_day!W288="","",_tag_month_day!W288)</f>
        <v/>
      </c>
      <c r="BW298" s="458" t="str">
        <f>IF(_tag_month_day!X288="","",_tag_month_day!X288)</f>
        <v/>
      </c>
      <c r="BX298" s="458" t="str">
        <f>IF(_tag_month_day!Y288="","",_tag_month_day!Y288)</f>
        <v/>
      </c>
      <c r="BY298" s="459">
        <f ca="1">L298</f>
        <v>43598.041666665973</v>
      </c>
      <c r="BZ298" s="460"/>
      <c r="CA298" s="461"/>
      <c r="CB298" s="424" t="str">
        <f>IF(_tag_month_day!Z288="","",_tag_month_day!Z288)</f>
        <v/>
      </c>
      <c r="CC298" s="424" t="str">
        <f>IF(_tag_month_day!AA288="","",_tag_month_day!AA288)</f>
        <v/>
      </c>
      <c r="CD298" s="424" t="str">
        <f>IF(_tag_month_day!AB288="","",_tag_month_day!AB288)</f>
        <v/>
      </c>
      <c r="CE298" s="424" t="str">
        <f>IF(_tag_month_day!AC288="","",_tag_month_day!AC288)</f>
        <v/>
      </c>
      <c r="CF298" s="424" t="str">
        <f>IF(_tag_month_day!AD288="","",_tag_month_day!AD288)</f>
        <v/>
      </c>
      <c r="CG298" s="424" t="str">
        <f>IF(_tag_month_day!AE288="","",_tag_month_day!AE288)</f>
        <v/>
      </c>
      <c r="CH298" s="424" t="str">
        <f>IF(_tag_month_day!AF288="","",_tag_month_day!AF288)</f>
        <v/>
      </c>
      <c r="CI298" s="424" t="str">
        <f>IF(_tag_month_day!AG288="","",_tag_month_day!AG288)</f>
        <v/>
      </c>
      <c r="CJ298" s="424" t="str">
        <f>IF(_tag_month_day!AH288="","",_tag_month_day!AH288)</f>
        <v/>
      </c>
      <c r="CK298" s="424" t="str">
        <f>IF(_tag_month_day!AI288="","",_tag_month_day!AI288)</f>
        <v/>
      </c>
      <c r="CL298" s="4" t="str">
        <f>IF(_tag_month_day!AJ288="","",_tag_month_day!AJ288)</f>
        <v/>
      </c>
      <c r="CM298" s="4" t="str">
        <f>IF(_tag_month_day!AK288="","",_tag_month_day!AK288)</f>
        <v/>
      </c>
      <c r="CN298" s="4" t="str">
        <f>IF(_tag_month_day!AL288="","",_tag_month_day!AL288)</f>
        <v/>
      </c>
      <c r="CO298" s="4" t="str">
        <f>IF(_tag_month_day!AM288="","",_tag_month_day!AM288)</f>
        <v/>
      </c>
      <c r="CP298" s="4" t="str">
        <f>IF(_tag_month_day!AN288="","",_tag_month_day!AN288)</f>
        <v/>
      </c>
      <c r="CQ298" s="4" t="str">
        <f>IF(_tag_month_day!AO288="","",_tag_month_day!AO288)</f>
        <v/>
      </c>
      <c r="CR298" s="462" t="str">
        <f>IF(_tag_month_day!AP288="","",_tag_month_day!AP288)</f>
        <v/>
      </c>
      <c r="CS298" s="463" t="str">
        <f>IF(_tag_month_day!AQ288="","",_tag_month_day!AQ288)</f>
        <v/>
      </c>
      <c r="CT298" s="4" t="str">
        <f>IF(_tag_month_day!AR288="","",_tag_month_day!AR288)</f>
        <v/>
      </c>
      <c r="CU298" s="464" t="e">
        <f>DU298/AJ298</f>
        <v>#VALUE!</v>
      </c>
      <c r="CV298" s="451" t="e">
        <f>BG298/BH298</f>
        <v>#VALUE!</v>
      </c>
      <c r="CW298" s="465" t="e">
        <f>AJ298*(1-CV298)*CU298*AF298</f>
        <v>#VALUE!</v>
      </c>
      <c r="CX298" s="465" t="e">
        <f>CW298*94%</f>
        <v>#VALUE!</v>
      </c>
      <c r="CY298" s="466" t="e">
        <f>IF(CX298=0,0,DS298/(DS298+CX298))</f>
        <v>#VALUE!</v>
      </c>
      <c r="CZ298" s="465" t="e">
        <f>$AJ298*EF298</f>
        <v>#VALUE!</v>
      </c>
      <c r="DA298" s="465" t="e">
        <f>$AJ298*EG298</f>
        <v>#VALUE!</v>
      </c>
      <c r="DB298" s="465" t="e">
        <f>$AJ298*EH298</f>
        <v>#VALUE!</v>
      </c>
      <c r="DC298" s="465" t="e">
        <f>$AJ298*EI298</f>
        <v>#VALUE!</v>
      </c>
      <c r="DD298" s="465" t="e">
        <f>$AJ298*EJ298</f>
        <v>#VALUE!</v>
      </c>
      <c r="DE298" s="465" t="e">
        <f>$AJ298*EK298</f>
        <v>#VALUE!</v>
      </c>
      <c r="DF298" s="465" t="e">
        <f>$AJ298*EL298</f>
        <v>#VALUE!</v>
      </c>
      <c r="DG298" s="465" t="e">
        <f>$AJ298*EM298</f>
        <v>#VALUE!</v>
      </c>
      <c r="DH298" s="465" t="e">
        <f>$AJ298*EN298</f>
        <v>#VALUE!</v>
      </c>
      <c r="DI298" s="465" t="e">
        <f>$AJ298*EO298</f>
        <v>#VALUE!</v>
      </c>
      <c r="DJ298" s="465" t="e">
        <f>CZ298*(1-EP298)</f>
        <v>#VALUE!</v>
      </c>
      <c r="DK298" s="465" t="e">
        <f>DA298*(1-ER298)</f>
        <v>#VALUE!</v>
      </c>
      <c r="DL298" s="465" t="e">
        <f>DB298*(1-EQ298)</f>
        <v>#VALUE!</v>
      </c>
      <c r="DM298" s="465" t="e">
        <f>DC298*(1-ES298)</f>
        <v>#VALUE!</v>
      </c>
      <c r="DN298" s="465" t="e">
        <f>DD298*(1-ET298)</f>
        <v>#VALUE!</v>
      </c>
      <c r="DO298" s="465" t="e">
        <f>DE298</f>
        <v>#VALUE!</v>
      </c>
      <c r="DP298" s="465" t="e">
        <f>DF298*(1-EU298)</f>
        <v>#VALUE!</v>
      </c>
      <c r="DQ298" s="465" t="e">
        <f>DG298*(1-EV298)</f>
        <v>#VALUE!</v>
      </c>
      <c r="DR298" s="465" t="e">
        <f>DH298*(1-EW298)</f>
        <v>#VALUE!</v>
      </c>
      <c r="DS298" s="465" t="e">
        <f>DI298</f>
        <v>#VALUE!</v>
      </c>
      <c r="DT298" s="465" t="e">
        <f>SUM(DJ298:DS298)</f>
        <v>#VALUE!</v>
      </c>
      <c r="DU298" s="465" t="e">
        <f>(GS298:GX298)+(DP298+DQ298+DR298)*GY298+DS298</f>
        <v>#VALUE!</v>
      </c>
      <c r="DV298" s="451" t="e">
        <f>AV298/$BH298/(1-EP298)</f>
        <v>#VALUE!</v>
      </c>
      <c r="DW298" s="451" t="e">
        <f>AW298/$BH298/(1-ER298)</f>
        <v>#VALUE!</v>
      </c>
      <c r="DX298" s="451" t="e">
        <f>AX298/$BH298/(1-EQ298)</f>
        <v>#VALUE!</v>
      </c>
      <c r="DY298" s="451" t="e">
        <f>AY298/$BH298/(1-ES298)</f>
        <v>#VALUE!</v>
      </c>
      <c r="DZ298" s="451" t="e">
        <f>AZ298/$BH298/(1-ET298)</f>
        <v>#VALUE!</v>
      </c>
      <c r="EA298" s="451" t="e">
        <f>BA298/$BH298/(1-AX298)</f>
        <v>#VALUE!</v>
      </c>
      <c r="EB298" s="451" t="e">
        <f>BB298/$BH298/(1-EU298)</f>
        <v>#VALUE!</v>
      </c>
      <c r="EC298" s="451" t="e">
        <f>BC298/$BH298/(1-EV298)</f>
        <v>#VALUE!</v>
      </c>
      <c r="ED298" s="451" t="e">
        <f>BD298/$BH298/(1-EW298)</f>
        <v>#VALUE!</v>
      </c>
      <c r="EE298" s="451" t="e">
        <f>BG298/BH298</f>
        <v>#VALUE!</v>
      </c>
      <c r="EF298" s="451" t="e">
        <f>DV298/SUM($DV298:$EE298)</f>
        <v>#VALUE!</v>
      </c>
      <c r="EG298" s="451" t="e">
        <f>DW298/SUM($DV298:$EE298)</f>
        <v>#VALUE!</v>
      </c>
      <c r="EH298" s="451" t="e">
        <f>DX298/SUM($DV298:$EE298)</f>
        <v>#VALUE!</v>
      </c>
      <c r="EI298" s="451" t="e">
        <f>DY298/SUM($DV298:$EE298)</f>
        <v>#VALUE!</v>
      </c>
      <c r="EJ298" s="451" t="e">
        <f>DZ298/SUM($DV298:$EE298)</f>
        <v>#VALUE!</v>
      </c>
      <c r="EK298" s="451" t="e">
        <f>EA298/SUM($DV298:$EE298)</f>
        <v>#VALUE!</v>
      </c>
      <c r="EL298" s="451" t="e">
        <f>EB298/SUM($DV298:$EE298)</f>
        <v>#VALUE!</v>
      </c>
      <c r="EM298" s="451" t="e">
        <f>EC298/SUM($DV298:$EE298)</f>
        <v>#VALUE!</v>
      </c>
      <c r="EN298" s="451" t="e">
        <f>ED298/SUM($DV298:$EE298)</f>
        <v>#VALUE!</v>
      </c>
      <c r="EO298" s="451" t="e">
        <f>EE298/SUM($DV298:$EE298)</f>
        <v>#VALUE!</v>
      </c>
      <c r="EP298" s="450">
        <f>EP297</f>
        <v>0.080000000000000002</v>
      </c>
      <c r="EQ298" s="450">
        <f>EQ297</f>
        <v>0.014999999999999999</v>
      </c>
      <c r="ER298" s="450">
        <f>ER297</f>
        <v>0.014999999999999999</v>
      </c>
      <c r="ES298" s="450">
        <f>ES297</f>
        <v>0.014999999999999999</v>
      </c>
      <c r="ET298" s="450">
        <f>ET297</f>
        <v>0.014999999999999999</v>
      </c>
      <c r="EU298" s="450">
        <f>EU297</f>
        <v>0.089999999999999997</v>
      </c>
      <c r="EV298" s="450">
        <f>EV297</f>
        <v>0.089999999999999997</v>
      </c>
      <c r="EW298" s="450">
        <f>EW297</f>
        <v>0.089999999999999997</v>
      </c>
      <c r="EX298" s="431" t="str">
        <f>IF(_tag_month_day!AS288="","",_tag_month_day!AS288/100)</f>
        <v/>
      </c>
      <c r="EY298" s="431" t="str">
        <f>IF(_tag_month_day!AT288="","",_tag_month_day!AT288/100)</f>
        <v/>
      </c>
      <c r="EZ298" s="431" t="str">
        <f>IF(_tag_month_day!AU288="","",_tag_month_day!AU288/100)</f>
        <v/>
      </c>
      <c r="FA298" s="431" t="str">
        <f>IF(_tag_month_day!AV288="","",_tag_month_day!AV288/100)</f>
        <v/>
      </c>
      <c r="FB298" s="431" t="str">
        <f>IF(_tag_month_day!AW288="","",_tag_month_day!AW288/100)</f>
        <v/>
      </c>
      <c r="FC298" s="431" t="str">
        <f>IF(_tag_month_day!AX288="","",_tag_month_day!AX288/100)</f>
        <v/>
      </c>
      <c r="FD298" s="449" t="str">
        <f>IF(_tag_month_day!AY288="","",_tag_month_day!AY288/100)</f>
        <v/>
      </c>
      <c r="FE298" s="449" t="str">
        <f>IF(_tag_month_day!AZ288="","",_tag_month_day!AZ288/100)</f>
        <v/>
      </c>
      <c r="FF298" s="449" t="str">
        <f>IF(_tag_month_day!BA288="","",_tag_month_day!BA288/100)</f>
        <v/>
      </c>
      <c r="FG298" s="449" t="str">
        <f>IF(_tag_month_day!BB288="","",_tag_month_day!BB288/100)</f>
        <v/>
      </c>
      <c r="FH298" s="467" t="str">
        <f>IF(_tag_month_day!BC288="","",_tag_month_day!BC288/100)</f>
        <v/>
      </c>
      <c r="FI298" s="449">
        <f>FI297</f>
        <v>0.40999999999999998</v>
      </c>
      <c r="FJ298" s="449">
        <f>FJ297</f>
        <v>0.11</v>
      </c>
      <c r="FK298" s="449">
        <f>FK297</f>
        <v>0.014999999999999999</v>
      </c>
      <c r="FL298" s="449">
        <f>FL297</f>
        <v>0</v>
      </c>
      <c r="FM298" s="467">
        <f>FM297</f>
        <v>0.0001</v>
      </c>
      <c r="FN298" s="449">
        <f>FN297</f>
        <v>0.32000000000000001</v>
      </c>
      <c r="FO298" s="449">
        <f>FO297</f>
        <v>0.20000000000000001</v>
      </c>
      <c r="FP298" s="449">
        <f>FP297</f>
        <v>0.01</v>
      </c>
      <c r="FQ298" s="449">
        <f>FQ297</f>
        <v>0</v>
      </c>
      <c r="FR298" s="467">
        <f>FR297</f>
        <v>0.0001</v>
      </c>
      <c r="FS298" s="449" t="str">
        <f>IF(_tag_month_day!BD288="","",_tag_month_day!BD288/100)</f>
        <v/>
      </c>
      <c r="FT298" s="449" t="str">
        <f>IF(_tag_month_day!BE288="","",_tag_month_day!BE288/100)</f>
        <v/>
      </c>
      <c r="FU298" s="449" t="str">
        <f>IF(_tag_month_day!BF288="","",_tag_month_day!BF288/100)</f>
        <v/>
      </c>
      <c r="FV298" s="449" t="str">
        <f>IF(_tag_month_day!BG288="","",_tag_month_day!BG288/100)</f>
        <v/>
      </c>
      <c r="FW298" s="467" t="str">
        <f>IF(_tag_month_day!BH288="","",_tag_month_day!BH288/100)</f>
        <v/>
      </c>
      <c r="FX298" s="449" t="str">
        <f>IF(_tag_month_day!BI288="","",_tag_month_day!BI288/100)</f>
        <v/>
      </c>
      <c r="FY298" s="449" t="str">
        <f>IF(_tag_month_day!BJ288="","",_tag_month_day!BJ288/100)</f>
        <v/>
      </c>
      <c r="FZ298" s="468" t="str">
        <f>IF(_tag_month_day!BK288="","",_tag_month_day!BK288/100)</f>
        <v/>
      </c>
      <c r="GA298" s="449" t="str">
        <f>IF(_tag_month_day!BL288="","",_tag_month_day!BL288/100)</f>
        <v/>
      </c>
      <c r="GB298" s="467" t="str">
        <f>IF(_tag_month_day!BM288="","",_tag_month_day!BM288/100)</f>
        <v/>
      </c>
      <c r="GC298" s="431" t="str">
        <f>IF(_tag_month_day!BN288="","",_tag_month_day!BN288/100)</f>
        <v/>
      </c>
      <c r="GD298" s="431" t="str">
        <f>IF(_tag_month_day!BO288="","",_tag_month_day!BO288/100)</f>
        <v/>
      </c>
      <c r="GE298" s="431" t="str">
        <f>IF(_tag_month_day!BP288="","",_tag_month_day!BP288/100)</f>
        <v/>
      </c>
      <c r="GF298" s="431" t="str">
        <f>IF(_tag_month_day!BQ288="","",_tag_month_day!BQ288/100)</f>
        <v/>
      </c>
      <c r="GG298" s="431" t="str">
        <f>IF(_tag_month_day!BR288="","",_tag_month_day!BR288/100)</f>
        <v/>
      </c>
      <c r="GH298" s="431" t="str">
        <f>IF(_tag_month_day!BS288="","",_tag_month_day!BS288/100)</f>
        <v/>
      </c>
      <c r="GI298" s="467" t="str">
        <f>IF(_tag_month_day!BT288="","",_tag_month_day!BT288/100)</f>
        <v/>
      </c>
      <c r="GJ298" s="469" t="str">
        <f>IF(_tag_month_day!BU288="","",_tag_month_day!BU288/100)</f>
        <v/>
      </c>
      <c r="GK298" s="470">
        <f>GK297</f>
        <v>0.070000000000000007</v>
      </c>
      <c r="GL298" s="470">
        <f>GL297</f>
        <v>0.029999999999999999</v>
      </c>
      <c r="GM298" s="471" t="str">
        <f>IF(_tag_month_day!BX288="","",_tag_month_day!BX288/100)</f>
        <v/>
      </c>
      <c r="GN298" s="470">
        <f>GN297</f>
        <v>0.070000000000000007</v>
      </c>
      <c r="GO298" s="470">
        <f>GO297</f>
        <v>0.029999999999999999</v>
      </c>
      <c r="GP298" s="470">
        <f>GP297</f>
        <v>0.089999999999999997</v>
      </c>
      <c r="GQ298" s="470">
        <f>GQ297</f>
        <v>0.029999999999999999</v>
      </c>
      <c r="GR298" s="471" t="str">
        <f>IF(_tag_month_day!CA288="","",_tag_month_day!CA288/100)</f>
        <v/>
      </c>
      <c r="GS298" s="472">
        <f>GS297</f>
        <v>0.95299999999999996</v>
      </c>
      <c r="GT298" s="472">
        <f>GT297</f>
        <v>0.55000000000000004</v>
      </c>
      <c r="GU298" s="472">
        <f>GU297</f>
        <v>0.55000000000000004</v>
      </c>
      <c r="GV298" s="472">
        <f>GV297</f>
        <v>0.55000000000000004</v>
      </c>
      <c r="GW298" s="472">
        <f>GW297</f>
        <v>0.5</v>
      </c>
      <c r="GX298" s="472">
        <f>GX297</f>
        <v>0.93500000000000005</v>
      </c>
      <c r="GY298" s="472">
        <f>GY297</f>
        <v>0.14999999999999999</v>
      </c>
      <c r="GZ298" s="472">
        <f>GZ297</f>
        <v>1</v>
      </c>
      <c r="HA298" s="474">
        <f>HA297</f>
        <v>0.047</v>
      </c>
      <c r="HB298" s="474">
        <f>HB297</f>
        <v>0.45000000000000001</v>
      </c>
      <c r="HC298" s="474">
        <f>HC297</f>
        <v>0.45000000000000001</v>
      </c>
      <c r="HD298" s="474">
        <f>HD297</f>
        <v>0.45000000000000001</v>
      </c>
      <c r="HE298" s="474">
        <f>HE297</f>
        <v>0.5</v>
      </c>
      <c r="HF298" s="474">
        <f>HF297</f>
        <v>0.065000000000000002</v>
      </c>
      <c r="HG298" s="474">
        <f>HG297</f>
        <v>0.84999999999999998</v>
      </c>
      <c r="HH298" s="474">
        <f>HH297</f>
        <v>0</v>
      </c>
      <c r="HI298" s="10">
        <f>IF(BZ298&lt;&gt;"",CK298-BV298,0)</f>
        <v>0</v>
      </c>
      <c r="HJ298" s="10" t="e">
        <f>IF(AJ298&gt;0,AH298-AJ298,0)</f>
        <v>#VALUE!</v>
      </c>
      <c r="HK298" s="466">
        <f>HK297</f>
        <v>0.84999999999999998</v>
      </c>
      <c r="HL298" s="424">
        <f>HL297</f>
        <v>550000</v>
      </c>
      <c r="HM298" s="424">
        <f>HM297</f>
        <v>480000</v>
      </c>
      <c r="HN298" s="465" t="e">
        <f>(DJ298*EZ298+DK298*FH298+DL298*FM298+DM298*FR298+DN298*FW298+DO298*GB298+DS298*GI298+DP298*GM298+DR298*GR298)*1000*2</f>
        <v>#VALUE!</v>
      </c>
      <c r="HO298" s="465" t="e">
        <f>HN298*HK298*$HO$2/HL298*1000000</f>
        <v>#VALUE!</v>
      </c>
      <c r="HP298" s="465" t="e">
        <f>HN298*HK298*$HP$2/HM298*1000000</f>
        <v>#VALUE!</v>
      </c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</row>
    <row customFormat="1" r="299" s="0">
      <c r="A299" s="420">
        <v>288</v>
      </c>
      <c r="B299" s="421">
        <f ca="1">IF(D299=D298,B298,IF(D299="夜班",B298+1,B298))</f>
        <v>43597</v>
      </c>
      <c r="C299" s="422">
        <f>C298</f>
        <v>0.041666666666666699</v>
      </c>
      <c r="D299" s="10" t="str">
        <f ca="1">IF(HOUR(G299)&lt;8,"夜班",IF(HOUR(G299)&lt;16,"白班",IF(HOUR(G299)&lt;24,"中班",0)))</f>
        <v>中班</v>
      </c>
      <c r="E299" s="10" t="e">
        <f ca="1">IF(F299=1,"甲",IF(F299=2,"乙",IF(F299=3,"丙",IF(F299=4,"丁",""))))</f>
        <v>#REF!</v>
      </c>
      <c r="F299" s="10" t="e">
        <f ca="1">SUMPRODUCT((成本日报!$A$3:$A$95=计划!B299)*(成本日报!$B$3:$B$95=计划!$D299),成本日报!$C$3:$C$95)</f>
        <v>#REF!</v>
      </c>
      <c r="G299" s="423">
        <f ca="1">G298+C298</f>
        <v>43597.958333332637</v>
      </c>
      <c r="H299" s="423">
        <f ca="1">$G299+$C299/60*10+$C299*0</f>
        <v>43597.965277777083</v>
      </c>
      <c r="I299" s="423">
        <f ca="1">$G299+$C299/60*18+$C299*0</f>
        <v>43597.970833332634</v>
      </c>
      <c r="J299" s="423">
        <f ca="1">$G299+$C299/60*0+$C299*1</f>
        <v>43597.999999999302</v>
      </c>
      <c r="K299" s="423">
        <f ca="1">$G299+$C299/60*30+$C299*2</f>
        <v>43598.062499999309</v>
      </c>
      <c r="L299" s="423">
        <f ca="1">$G299+$C299/60*0+$C299*3</f>
        <v>43598.083333332637</v>
      </c>
      <c r="M299" s="424" t="str">
        <f>IF(_tag_month_day!A289="","",_tag_month_day!A289)</f>
        <v/>
      </c>
      <c r="N299" s="424" t="str">
        <f>IF(_tag_month_day!B289="","",_tag_month_day!B289)</f>
        <v/>
      </c>
      <c r="O299" s="425" t="e">
        <f>IF(M299+N299=0,"",M299+N299)</f>
        <v>#VALUE!</v>
      </c>
      <c r="P299" s="424" t="str">
        <f>IF(_tag_month_day!C289="","",_tag_month_day!C289)</f>
        <v/>
      </c>
      <c r="Q299" s="424" t="str">
        <f>IF(_tag_month_day!D289="","",_tag_month_day!D289)</f>
        <v/>
      </c>
      <c r="R299" s="426" t="str">
        <f>IF(_tag_month_day!CB289="","",_tag_month_day!CB289/100)</f>
        <v/>
      </c>
      <c r="S299" s="427" t="str">
        <f>IF(_tag_month_day!E289="","",_tag_month_day!E289)</f>
        <v/>
      </c>
      <c r="T299" s="427" t="str">
        <f>IF(_tag_month_day!F289="","",_tag_month_day!F289)</f>
        <v/>
      </c>
      <c r="U299" s="428" t="e">
        <f>S299+T299</f>
        <v>#VALUE!</v>
      </c>
      <c r="V299" s="429" t="e">
        <f>U299/AJ299</f>
        <v>#VALUE!</v>
      </c>
      <c r="W299" s="430" t="str">
        <f>IF(_jhy_month_day!A289="","",_jhy_month_day!A289)</f>
        <v/>
      </c>
      <c r="X299" s="431" t="str">
        <f>IF(_jhy_month_day!B289="","",_jhy_month_day!B289/100)</f>
        <v/>
      </c>
      <c r="Y299" s="431" t="str">
        <f>IF(_jhy_month_day!C289="","",_jhy_month_day!C289/100)</f>
        <v/>
      </c>
      <c r="Z299" s="432">
        <f>Z295+1</f>
        <v>72</v>
      </c>
      <c r="AA299" s="433" t="str">
        <f>IF(_tag_month_day!G289="","",_tag_month_day!G289/100)</f>
        <v/>
      </c>
      <c r="AB299" s="433" t="str">
        <f>IF(_tag_month_day!H289="","",_tag_month_day!H289/100)</f>
        <v/>
      </c>
      <c r="AC299" s="434">
        <f>IF(X299="",AC298,BK299*($AV298*X299+$AW298*FD298+$AX298*FI298+$AY298*FN298+$AZ298*FS298+$BA298*FX298+$BG298*GE298)/(AV298*Y299+AX298*FK298+AW298*FF298+AY298*FP298+AZ298*FU298+BA298*FZ298+BG298*GG298+BB298*GK298+BC298*GN298+BD298*GP298))</f>
        <v>1.59963432013121</v>
      </c>
      <c r="AD299" s="435" t="str">
        <f>IF(AC299=AC298,"",AC299-AC298)</f>
        <v/>
      </c>
      <c r="AE299" s="436" t="str">
        <f>IF(1-AF299=0,"",(1-AF299))</f>
        <v/>
      </c>
      <c r="AF299" s="437">
        <v>1</v>
      </c>
      <c r="AG299" s="10" t="str">
        <f>AG298</f>
        <v>8B4</v>
      </c>
      <c r="AH299" s="438" t="str">
        <f>AH298</f>
        <v/>
      </c>
      <c r="AI299" s="424" t="e">
        <f>IF(ROUND(AJ299-AJ298,1)=0,"",AJ299-AJ298)</f>
        <v>#VALUE!</v>
      </c>
      <c r="AJ299" s="10" t="str">
        <f>IF(_tag_month_day!I289="","",_tag_month_day!I289)</f>
        <v/>
      </c>
      <c r="AK299" s="440"/>
      <c r="AL299" s="440"/>
      <c r="AM299" s="440"/>
      <c r="AN299" s="441">
        <f>AN298</f>
        <v>2</v>
      </c>
      <c r="AO299" s="441">
        <f>AO298</f>
        <v>8</v>
      </c>
      <c r="AP299" s="442" t="e">
        <f>(IF(AN299=0,AS298,AS298*(1+AO299/AN299)/(AR299+AO299/AN299)))+AT299</f>
        <v>#VALUE!</v>
      </c>
      <c r="AQ299" s="443" t="str">
        <f>IF(_tag_month_day!J289="","",_tag_month_day!J289/100)</f>
        <v/>
      </c>
      <c r="AR299" s="444">
        <f>AR298</f>
        <v>1.3</v>
      </c>
      <c r="AS299" s="445" t="e">
        <f>AQ299*(AN299*AR299+AO299)/(AN299+AO299)</f>
        <v>#VALUE!</v>
      </c>
      <c r="AT299" s="445" t="e">
        <f>(SUM(BE299:BF299)-SUM(BE298:BF298))*0.05</f>
        <v>#VALUE!</v>
      </c>
      <c r="AU299" s="446" t="str">
        <f>IF(_tag_month_day!CC289="","",IF(_tag_month_day!CC289&gt;0,_tag_month_day!CD289,_tag_month_day!CE289))</f>
        <v/>
      </c>
      <c r="AV299" s="447" t="str">
        <f>IF(_tag_month_day!L289="","",_tag_month_day!L289/100)</f>
        <v/>
      </c>
      <c r="AW299" s="431">
        <f>AW298</f>
        <v>0</v>
      </c>
      <c r="AX299" s="431">
        <f>AX298</f>
        <v>0</v>
      </c>
      <c r="AY299" s="431" t="str">
        <f>IF(_tag_month_day!M289="","",_tag_month_day!M289/100)</f>
        <v/>
      </c>
      <c r="AZ299" s="431" t="str">
        <f>IF(_tag_month_day!N289="","",_tag_month_day!N289/100)</f>
        <v/>
      </c>
      <c r="BA299" s="431" t="str">
        <f>IF(_tag_month_day!O289="","",_tag_month_day!O289/100)</f>
        <v/>
      </c>
      <c r="BB299" s="448" t="str">
        <f>IF(_tag_month_day!P289="","",_tag_month_day!P289/100)</f>
        <v/>
      </c>
      <c r="BC299" s="448">
        <f>BC298</f>
        <v>0</v>
      </c>
      <c r="BD299" s="448" t="str">
        <f>IF(_tag_month_day!Q289="","",_tag_month_day!Q289/100)</f>
        <v/>
      </c>
      <c r="BE299" s="449" t="str">
        <f>IF(_tag_month_day!R289="","",_tag_month_day!R289/100)</f>
        <v/>
      </c>
      <c r="BF299" s="388" t="e">
        <f>(AU299*(100+BE299*100))/(AJ299-AU299)/100</f>
        <v>#VALUE!</v>
      </c>
      <c r="BG299" s="450" t="e">
        <f>BE299+BF299</f>
        <v>#VALUE!</v>
      </c>
      <c r="BH299" s="451" t="e">
        <f>SUM(AV299:BF299)</f>
        <v>#VALUE!</v>
      </c>
      <c r="BI299" s="452" t="e">
        <f>IF(CX299=0,BI298,(DK299*查询!$R$5+DL299*查询!$Q$5+DM299*查询!$N$5+DN299*查询!$O$5+DO299*查询!$P$5)*AF299/CX299)</f>
        <v>#VALUE!</v>
      </c>
      <c r="BJ299" s="452" t="e">
        <f>IF(CX299=0,BJ298,(DP299*查询!$S$5+DQ299*查询!$T$5+DR299*查询!$U$5)*AF299/CX299)</f>
        <v>#VALUE!</v>
      </c>
      <c r="BK299" s="452">
        <f>BK298</f>
        <v>1</v>
      </c>
      <c r="BL299" s="453" t="e">
        <f>SUMPRODUCT((AV299:BA299)*(GS299:GX299))/((GS299:GX299)+SUM(BB299:BD299)*GY299+BG299*GZ299)</f>
        <v>#VALUE!</v>
      </c>
      <c r="BM299" s="453" t="e">
        <f>BK299*($AV299*FB299+$AW299*FD299+$AX299*FI299+$AY299*FN299+$AZ299*FS299+$BA299*FX299+$BG299*GE299)/(AV299*EY299+AX299*FK299+AW299*FF299+AY299*FP299+AZ299*FU299+BA299*FZ299+BG299*GG299+BB299*GK299+BC299*GN299+BD299*GP299)</f>
        <v>#VALUE!</v>
      </c>
      <c r="BN299" s="453" t="e">
        <f>($AV299*FC299+$AX299*FJ299+$AW299*FE299+$AY299*FO299+$AZ299*FT299+$BA299*FY299+$BG299*GF299)/($AV299*FA299+BG299*GH299+BB299*GL299+BC299*GO299+BD299*GQ299+BA299*GA299)</f>
        <v>#VALUE!</v>
      </c>
      <c r="BO299" s="454" t="e">
        <f>SUMPRODUCT(AV299:BA299*GS299:GX299)/(GS299:GX299+(BB299+BC299+BD299)*GY299+BG299)</f>
        <v>#VALUE!</v>
      </c>
      <c r="BP299" s="454" t="e">
        <f>SUMPRODUCT(AV299:BA299*GS299:GX299)/(GS299:GX299+(BB299+BC299+BD299)*GY299+BG299)</f>
        <v>#VALUE!</v>
      </c>
      <c r="BQ299" s="454" t="e">
        <f>SUMPRODUCT(AV299:BA299*GS299:GX299)/(GS299:GX299+(BB299+BC299+BD299)*GY299+BG299)</f>
        <v>#VALUE!</v>
      </c>
      <c r="BR299" s="453" t="str">
        <f>IF(_tag_month_day!T289="","",_tag_month_day!T289)</f>
        <v/>
      </c>
      <c r="BS299" s="453" t="str">
        <f>IF(_tag_month_day!U289="","",_tag_month_day!U289)</f>
        <v/>
      </c>
      <c r="BT299" s="455" t="str">
        <f>IF(CK299="","",IF((CK299&gt;=BV299-0.12)*(CK299&lt;=BV299+0.12),"合格","不合格"))</f>
        <v/>
      </c>
      <c r="BU299" s="456" t="str">
        <f>IF(_tag_month_day!V289="","",_tag_month_day!V289)</f>
        <v/>
      </c>
      <c r="BV299" s="457" t="str">
        <f>IF(_tag_month_day!W289="","",_tag_month_day!W289)</f>
        <v/>
      </c>
      <c r="BW299" s="458" t="str">
        <f>IF(_tag_month_day!X289="","",_tag_month_day!X289)</f>
        <v/>
      </c>
      <c r="BX299" s="458" t="str">
        <f>IF(_tag_month_day!Y289="","",_tag_month_day!Y289)</f>
        <v/>
      </c>
      <c r="BY299" s="459">
        <f ca="1">L299</f>
        <v>43598.083333332637</v>
      </c>
      <c r="BZ299" s="460"/>
      <c r="CA299" s="461"/>
      <c r="CB299" s="424" t="str">
        <f>IF(_tag_month_day!Z289="","",_tag_month_day!Z289)</f>
        <v/>
      </c>
      <c r="CC299" s="424" t="str">
        <f>IF(_tag_month_day!AA289="","",_tag_month_day!AA289)</f>
        <v/>
      </c>
      <c r="CD299" s="424" t="str">
        <f>IF(_tag_month_day!AB289="","",_tag_month_day!AB289)</f>
        <v/>
      </c>
      <c r="CE299" s="424" t="str">
        <f>IF(_tag_month_day!AC289="","",_tag_month_day!AC289)</f>
        <v/>
      </c>
      <c r="CF299" s="424" t="str">
        <f>IF(_tag_month_day!AD289="","",_tag_month_day!AD289)</f>
        <v/>
      </c>
      <c r="CG299" s="424" t="str">
        <f>IF(_tag_month_day!AE289="","",_tag_month_day!AE289)</f>
        <v/>
      </c>
      <c r="CH299" s="424" t="str">
        <f>IF(_tag_month_day!AF289="","",_tag_month_day!AF289)</f>
        <v/>
      </c>
      <c r="CI299" s="424" t="str">
        <f>IF(_tag_month_day!AG289="","",_tag_month_day!AG289)</f>
        <v/>
      </c>
      <c r="CJ299" s="424" t="str">
        <f>IF(_tag_month_day!AH289="","",_tag_month_day!AH289)</f>
        <v/>
      </c>
      <c r="CK299" s="424" t="str">
        <f>IF(_tag_month_day!AI289="","",_tag_month_day!AI289)</f>
        <v/>
      </c>
      <c r="CL299" s="4" t="str">
        <f>IF(_tag_month_day!AJ289="","",_tag_month_day!AJ289)</f>
        <v/>
      </c>
      <c r="CM299" s="4" t="str">
        <f>IF(_tag_month_day!AK289="","",_tag_month_day!AK289)</f>
        <v/>
      </c>
      <c r="CN299" s="4" t="str">
        <f>IF(_tag_month_day!AL289="","",_tag_month_day!AL289)</f>
        <v/>
      </c>
      <c r="CO299" s="4" t="str">
        <f>IF(_tag_month_day!AM289="","",_tag_month_day!AM289)</f>
        <v/>
      </c>
      <c r="CP299" s="4" t="str">
        <f>IF(_tag_month_day!AN289="","",_tag_month_day!AN289)</f>
        <v/>
      </c>
      <c r="CQ299" s="4" t="str">
        <f>IF(_tag_month_day!AO289="","",_tag_month_day!AO289)</f>
        <v/>
      </c>
      <c r="CR299" s="462" t="str">
        <f>IF(_tag_month_day!AP289="","",_tag_month_day!AP289)</f>
        <v/>
      </c>
      <c r="CS299" s="463" t="str">
        <f>IF(_tag_month_day!AQ289="","",_tag_month_day!AQ289)</f>
        <v/>
      </c>
      <c r="CT299" s="4" t="str">
        <f>IF(_tag_month_day!AR289="","",_tag_month_day!AR289)</f>
        <v/>
      </c>
      <c r="CU299" s="464" t="e">
        <f>DU299/AJ299</f>
        <v>#VALUE!</v>
      </c>
      <c r="CV299" s="451" t="e">
        <f>BG299/BH299</f>
        <v>#VALUE!</v>
      </c>
      <c r="CW299" s="465" t="e">
        <f>AJ299*(1-CV299)*CU299*AF299</f>
        <v>#VALUE!</v>
      </c>
      <c r="CX299" s="465" t="e">
        <f>CW299*94%</f>
        <v>#VALUE!</v>
      </c>
      <c r="CY299" s="466" t="e">
        <f>IF(CX299=0,0,DS299/(DS299+CX299))</f>
        <v>#VALUE!</v>
      </c>
      <c r="CZ299" s="465" t="e">
        <f>$AJ299*EF299</f>
        <v>#VALUE!</v>
      </c>
      <c r="DA299" s="465" t="e">
        <f>$AJ299*EG299</f>
        <v>#VALUE!</v>
      </c>
      <c r="DB299" s="465" t="e">
        <f>$AJ299*EH299</f>
        <v>#VALUE!</v>
      </c>
      <c r="DC299" s="465" t="e">
        <f>$AJ299*EI299</f>
        <v>#VALUE!</v>
      </c>
      <c r="DD299" s="465" t="e">
        <f>$AJ299*EJ299</f>
        <v>#VALUE!</v>
      </c>
      <c r="DE299" s="465" t="e">
        <f>$AJ299*EK299</f>
        <v>#VALUE!</v>
      </c>
      <c r="DF299" s="465" t="e">
        <f>$AJ299*EL299</f>
        <v>#VALUE!</v>
      </c>
      <c r="DG299" s="465" t="e">
        <f>$AJ299*EM299</f>
        <v>#VALUE!</v>
      </c>
      <c r="DH299" s="465" t="e">
        <f>$AJ299*EN299</f>
        <v>#VALUE!</v>
      </c>
      <c r="DI299" s="465" t="e">
        <f>$AJ299*EO299</f>
        <v>#VALUE!</v>
      </c>
      <c r="DJ299" s="465" t="e">
        <f>CZ299*(1-EP299)</f>
        <v>#VALUE!</v>
      </c>
      <c r="DK299" s="465" t="e">
        <f>DA299*(1-ER299)</f>
        <v>#VALUE!</v>
      </c>
      <c r="DL299" s="465" t="e">
        <f>DB299*(1-EQ299)</f>
        <v>#VALUE!</v>
      </c>
      <c r="DM299" s="465" t="e">
        <f>DC299*(1-ES299)</f>
        <v>#VALUE!</v>
      </c>
      <c r="DN299" s="465" t="e">
        <f>DD299*(1-ET299)</f>
        <v>#VALUE!</v>
      </c>
      <c r="DO299" s="465" t="e">
        <f>DE299</f>
        <v>#VALUE!</v>
      </c>
      <c r="DP299" s="465" t="e">
        <f>DF299*(1-EU299)</f>
        <v>#VALUE!</v>
      </c>
      <c r="DQ299" s="465" t="e">
        <f>DG299*(1-EV299)</f>
        <v>#VALUE!</v>
      </c>
      <c r="DR299" s="465" t="e">
        <f>DH299*(1-EW299)</f>
        <v>#VALUE!</v>
      </c>
      <c r="DS299" s="465" t="e">
        <f>DI299</f>
        <v>#VALUE!</v>
      </c>
      <c r="DT299" s="465" t="e">
        <f>SUM(DJ299:DS299)</f>
        <v>#VALUE!</v>
      </c>
      <c r="DU299" s="465" t="e">
        <f>(GS299:GX299)+(DP299+DQ299+DR299)*GY299+DS299</f>
        <v>#VALUE!</v>
      </c>
      <c r="DV299" s="451" t="e">
        <f>AV299/$BH299/(1-EP299)</f>
        <v>#VALUE!</v>
      </c>
      <c r="DW299" s="451" t="e">
        <f>AW299/$BH299/(1-ER299)</f>
        <v>#VALUE!</v>
      </c>
      <c r="DX299" s="451" t="e">
        <f>AX299/$BH299/(1-EQ299)</f>
        <v>#VALUE!</v>
      </c>
      <c r="DY299" s="451" t="e">
        <f>AY299/$BH299/(1-ES299)</f>
        <v>#VALUE!</v>
      </c>
      <c r="DZ299" s="451" t="e">
        <f>AZ299/$BH299/(1-ET299)</f>
        <v>#VALUE!</v>
      </c>
      <c r="EA299" s="451" t="e">
        <f>BA299/$BH299/(1-AX299)</f>
        <v>#VALUE!</v>
      </c>
      <c r="EB299" s="451" t="e">
        <f>BB299/$BH299/(1-EU299)</f>
        <v>#VALUE!</v>
      </c>
      <c r="EC299" s="451" t="e">
        <f>BC299/$BH299/(1-EV299)</f>
        <v>#VALUE!</v>
      </c>
      <c r="ED299" s="451" t="e">
        <f>BD299/$BH299/(1-EW299)</f>
        <v>#VALUE!</v>
      </c>
      <c r="EE299" s="451" t="e">
        <f>BG299/BH299</f>
        <v>#VALUE!</v>
      </c>
      <c r="EF299" s="451" t="e">
        <f>DV299/SUM($DV299:$EE299)</f>
        <v>#VALUE!</v>
      </c>
      <c r="EG299" s="451" t="e">
        <f>DW299/SUM($DV299:$EE299)</f>
        <v>#VALUE!</v>
      </c>
      <c r="EH299" s="451" t="e">
        <f>DX299/SUM($DV299:$EE299)</f>
        <v>#VALUE!</v>
      </c>
      <c r="EI299" s="451" t="e">
        <f>DY299/SUM($DV299:$EE299)</f>
        <v>#VALUE!</v>
      </c>
      <c r="EJ299" s="451" t="e">
        <f>DZ299/SUM($DV299:$EE299)</f>
        <v>#VALUE!</v>
      </c>
      <c r="EK299" s="451" t="e">
        <f>EA299/SUM($DV299:$EE299)</f>
        <v>#VALUE!</v>
      </c>
      <c r="EL299" s="451" t="e">
        <f>EB299/SUM($DV299:$EE299)</f>
        <v>#VALUE!</v>
      </c>
      <c r="EM299" s="451" t="e">
        <f>EC299/SUM($DV299:$EE299)</f>
        <v>#VALUE!</v>
      </c>
      <c r="EN299" s="451" t="e">
        <f>ED299/SUM($DV299:$EE299)</f>
        <v>#VALUE!</v>
      </c>
      <c r="EO299" s="451" t="e">
        <f>EE299/SUM($DV299:$EE299)</f>
        <v>#VALUE!</v>
      </c>
      <c r="EP299" s="450">
        <f>EP298</f>
        <v>0.080000000000000002</v>
      </c>
      <c r="EQ299" s="450">
        <f>EQ298</f>
        <v>0.014999999999999999</v>
      </c>
      <c r="ER299" s="450">
        <f>ER298</f>
        <v>0.014999999999999999</v>
      </c>
      <c r="ES299" s="450">
        <f>ES298</f>
        <v>0.014999999999999999</v>
      </c>
      <c r="ET299" s="450">
        <f>ET298</f>
        <v>0.014999999999999999</v>
      </c>
      <c r="EU299" s="450">
        <f>EU298</f>
        <v>0.089999999999999997</v>
      </c>
      <c r="EV299" s="450">
        <f>EV298</f>
        <v>0.089999999999999997</v>
      </c>
      <c r="EW299" s="450">
        <f>EW298</f>
        <v>0.089999999999999997</v>
      </c>
      <c r="EX299" s="431" t="str">
        <f>IF(_tag_month_day!AS289="","",_tag_month_day!AS289/100)</f>
        <v/>
      </c>
      <c r="EY299" s="431" t="str">
        <f>IF(_tag_month_day!AT289="","",_tag_month_day!AT289/100)</f>
        <v/>
      </c>
      <c r="EZ299" s="431" t="str">
        <f>IF(_tag_month_day!AU289="","",_tag_month_day!AU289/100)</f>
        <v/>
      </c>
      <c r="FA299" s="431" t="str">
        <f>IF(_tag_month_day!AV289="","",_tag_month_day!AV289/100)</f>
        <v/>
      </c>
      <c r="FB299" s="431" t="str">
        <f>IF(_tag_month_day!AW289="","",_tag_month_day!AW289/100)</f>
        <v/>
      </c>
      <c r="FC299" s="431" t="str">
        <f>IF(_tag_month_day!AX289="","",_tag_month_day!AX289/100)</f>
        <v/>
      </c>
      <c r="FD299" s="449" t="str">
        <f>IF(_tag_month_day!AY289="","",_tag_month_day!AY289/100)</f>
        <v/>
      </c>
      <c r="FE299" s="449" t="str">
        <f>IF(_tag_month_day!AZ289="","",_tag_month_day!AZ289/100)</f>
        <v/>
      </c>
      <c r="FF299" s="449" t="str">
        <f>IF(_tag_month_day!BA289="","",_tag_month_day!BA289/100)</f>
        <v/>
      </c>
      <c r="FG299" s="449" t="str">
        <f>IF(_tag_month_day!BB289="","",_tag_month_day!BB289/100)</f>
        <v/>
      </c>
      <c r="FH299" s="467" t="str">
        <f>IF(_tag_month_day!BC289="","",_tag_month_day!BC289/100)</f>
        <v/>
      </c>
      <c r="FI299" s="449">
        <f>FI298</f>
        <v>0.40999999999999998</v>
      </c>
      <c r="FJ299" s="449">
        <f>FJ298</f>
        <v>0.11</v>
      </c>
      <c r="FK299" s="449">
        <f>FK298</f>
        <v>0.014999999999999999</v>
      </c>
      <c r="FL299" s="449">
        <f>FL298</f>
        <v>0</v>
      </c>
      <c r="FM299" s="467">
        <f>FM298</f>
        <v>0.0001</v>
      </c>
      <c r="FN299" s="449">
        <f>FN298</f>
        <v>0.32000000000000001</v>
      </c>
      <c r="FO299" s="449">
        <f>FO298</f>
        <v>0.20000000000000001</v>
      </c>
      <c r="FP299" s="449">
        <f>FP298</f>
        <v>0.01</v>
      </c>
      <c r="FQ299" s="449">
        <f>FQ298</f>
        <v>0</v>
      </c>
      <c r="FR299" s="467">
        <f>FR298</f>
        <v>0.0001</v>
      </c>
      <c r="FS299" s="449" t="str">
        <f>IF(_tag_month_day!BD289="","",_tag_month_day!BD289/100)</f>
        <v/>
      </c>
      <c r="FT299" s="449" t="str">
        <f>IF(_tag_month_day!BE289="","",_tag_month_day!BE289/100)</f>
        <v/>
      </c>
      <c r="FU299" s="449" t="str">
        <f>IF(_tag_month_day!BF289="","",_tag_month_day!BF289/100)</f>
        <v/>
      </c>
      <c r="FV299" s="449" t="str">
        <f>IF(_tag_month_day!BG289="","",_tag_month_day!BG289/100)</f>
        <v/>
      </c>
      <c r="FW299" s="467" t="str">
        <f>IF(_tag_month_day!BH289="","",_tag_month_day!BH289/100)</f>
        <v/>
      </c>
      <c r="FX299" s="449" t="str">
        <f>IF(_tag_month_day!BI289="","",_tag_month_day!BI289/100)</f>
        <v/>
      </c>
      <c r="FY299" s="449" t="str">
        <f>IF(_tag_month_day!BJ289="","",_tag_month_day!BJ289/100)</f>
        <v/>
      </c>
      <c r="FZ299" s="468" t="str">
        <f>IF(_tag_month_day!BK289="","",_tag_month_day!BK289/100)</f>
        <v/>
      </c>
      <c r="GA299" s="449" t="str">
        <f>IF(_tag_month_day!BL289="","",_tag_month_day!BL289/100)</f>
        <v/>
      </c>
      <c r="GB299" s="467" t="str">
        <f>IF(_tag_month_day!BM289="","",_tag_month_day!BM289/100)</f>
        <v/>
      </c>
      <c r="GC299" s="431" t="str">
        <f>IF(_tag_month_day!BN289="","",_tag_month_day!BN289/100)</f>
        <v/>
      </c>
      <c r="GD299" s="431" t="str">
        <f>IF(_tag_month_day!BO289="","",_tag_month_day!BO289/100)</f>
        <v/>
      </c>
      <c r="GE299" s="431" t="str">
        <f>IF(_tag_month_day!BP289="","",_tag_month_day!BP289/100)</f>
        <v/>
      </c>
      <c r="GF299" s="431" t="str">
        <f>IF(_tag_month_day!BQ289="","",_tag_month_day!BQ289/100)</f>
        <v/>
      </c>
      <c r="GG299" s="431" t="str">
        <f>IF(_tag_month_day!BR289="","",_tag_month_day!BR289/100)</f>
        <v/>
      </c>
      <c r="GH299" s="431" t="str">
        <f>IF(_tag_month_day!BS289="","",_tag_month_day!BS289/100)</f>
        <v/>
      </c>
      <c r="GI299" s="467" t="str">
        <f>IF(_tag_month_day!BT289="","",_tag_month_day!BT289/100)</f>
        <v/>
      </c>
      <c r="GJ299" s="469" t="str">
        <f>IF(_tag_month_day!BU289="","",_tag_month_day!BU289/100)</f>
        <v/>
      </c>
      <c r="GK299" s="470">
        <f>GK298</f>
        <v>0.070000000000000007</v>
      </c>
      <c r="GL299" s="470">
        <f>GL298</f>
        <v>0.029999999999999999</v>
      </c>
      <c r="GM299" s="471" t="str">
        <f>IF(_tag_month_day!BX289="","",_tag_month_day!BX289/100)</f>
        <v/>
      </c>
      <c r="GN299" s="470">
        <f>GN298</f>
        <v>0.070000000000000007</v>
      </c>
      <c r="GO299" s="470">
        <f>GO298</f>
        <v>0.029999999999999999</v>
      </c>
      <c r="GP299" s="470">
        <f>GP298</f>
        <v>0.089999999999999997</v>
      </c>
      <c r="GQ299" s="470">
        <f>GQ298</f>
        <v>0.029999999999999999</v>
      </c>
      <c r="GR299" s="471" t="str">
        <f>IF(_tag_month_day!CA289="","",_tag_month_day!CA289/100)</f>
        <v/>
      </c>
      <c r="GS299" s="472">
        <f>GS298</f>
        <v>0.95299999999999996</v>
      </c>
      <c r="GT299" s="472">
        <f>GT298</f>
        <v>0.55000000000000004</v>
      </c>
      <c r="GU299" s="472">
        <f>GU298</f>
        <v>0.55000000000000004</v>
      </c>
      <c r="GV299" s="472">
        <f>GV298</f>
        <v>0.55000000000000004</v>
      </c>
      <c r="GW299" s="472">
        <f>GW298</f>
        <v>0.5</v>
      </c>
      <c r="GX299" s="472">
        <f>GX298</f>
        <v>0.93500000000000005</v>
      </c>
      <c r="GY299" s="472">
        <f>GY298</f>
        <v>0.14999999999999999</v>
      </c>
      <c r="GZ299" s="472">
        <f>GZ298</f>
        <v>1</v>
      </c>
      <c r="HA299" s="474">
        <f>HA298</f>
        <v>0.047</v>
      </c>
      <c r="HB299" s="474">
        <f>HB298</f>
        <v>0.45000000000000001</v>
      </c>
      <c r="HC299" s="474">
        <f>HC298</f>
        <v>0.45000000000000001</v>
      </c>
      <c r="HD299" s="474">
        <f>HD298</f>
        <v>0.45000000000000001</v>
      </c>
      <c r="HE299" s="474">
        <f>HE298</f>
        <v>0.5</v>
      </c>
      <c r="HF299" s="474">
        <f>HF298</f>
        <v>0.065000000000000002</v>
      </c>
      <c r="HG299" s="474">
        <f>HG298</f>
        <v>0.84999999999999998</v>
      </c>
      <c r="HH299" s="474">
        <f>HH298</f>
        <v>0</v>
      </c>
      <c r="HI299" s="10">
        <f>IF(BZ299&lt;&gt;"",CK299-BV299,0)</f>
        <v>0</v>
      </c>
      <c r="HJ299" s="10" t="e">
        <f>IF(AJ299&gt;0,AH299-AJ299,0)</f>
        <v>#VALUE!</v>
      </c>
      <c r="HK299" s="466">
        <f>HK298</f>
        <v>0.84999999999999998</v>
      </c>
      <c r="HL299" s="424">
        <f>HL298</f>
        <v>550000</v>
      </c>
      <c r="HM299" s="424">
        <f>HM298</f>
        <v>480000</v>
      </c>
      <c r="HN299" s="465" t="e">
        <f>(DJ299*EZ299+DK299*FH299+DL299*FM299+DM299*FR299+DN299*FW299+DO299*GB299+DS299*GI299+DP299*GM299+DR299*GR299)*1000*2</f>
        <v>#VALUE!</v>
      </c>
      <c r="HO299" s="465" t="e">
        <f>HN299*HK299*$HO$2/HL299*1000000</f>
        <v>#VALUE!</v>
      </c>
      <c r="HP299" s="465" t="e">
        <f>HN299*HK299*$HP$2/HM299*1000000</f>
        <v>#VALUE!</v>
      </c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</row>
    <row customFormat="1" r="300" s="0">
      <c r="A300" s="420">
        <v>289</v>
      </c>
      <c r="B300" s="421">
        <f ca="1">IF(D300=D299,B299,IF(D300="夜班",B299+1,B299))</f>
        <v>43597</v>
      </c>
      <c r="C300" s="422">
        <f>C299</f>
        <v>0.041666666666666699</v>
      </c>
      <c r="D300" s="10" t="str">
        <f ca="1">IF(HOUR(G300)&lt;8,"夜班",IF(HOUR(G300)&lt;16,"白班",IF(HOUR(G300)&lt;24,"中班",0)))</f>
        <v>中班</v>
      </c>
      <c r="E300" s="10" t="e">
        <f ca="1">IF(F300=1,"甲",IF(F300=2,"乙",IF(F300=3,"丙",IF(F300=4,"丁",""))))</f>
        <v>#REF!</v>
      </c>
      <c r="F300" s="10" t="e">
        <f ca="1">SUMPRODUCT((成本日报!$A$3:$A$95=计划!B300)*(成本日报!$B$3:$B$95=计划!$D300),成本日报!$C$3:$C$95)</f>
        <v>#REF!</v>
      </c>
      <c r="G300" s="423">
        <f ca="1">G299+C299</f>
        <v>43597.999999999302</v>
      </c>
      <c r="H300" s="423">
        <f ca="1">$G300+$C300/60*10+$C300*0</f>
        <v>43598.006944443747</v>
      </c>
      <c r="I300" s="423">
        <f ca="1">$G300+$C300/60*18+$C300*0</f>
        <v>43598.012499999299</v>
      </c>
      <c r="J300" s="423">
        <f ca="1">$G300+$C300/60*0+$C300*1</f>
        <v>43598.041666665966</v>
      </c>
      <c r="K300" s="423">
        <f ca="1">$G300+$C300/60*30+$C300*2</f>
        <v>43598.104166665973</v>
      </c>
      <c r="L300" s="423">
        <f ca="1">$G300+$C300/60*0+$C300*3</f>
        <v>43598.124999999302</v>
      </c>
      <c r="M300" s="424" t="str">
        <f>IF(_tag_month_day!A290="","",_tag_month_day!A290)</f>
        <v/>
      </c>
      <c r="N300" s="424" t="str">
        <f>IF(_tag_month_day!B290="","",_tag_month_day!B290)</f>
        <v/>
      </c>
      <c r="O300" s="425" t="e">
        <f>IF(M300+N300=0,"",M300+N300)</f>
        <v>#VALUE!</v>
      </c>
      <c r="P300" s="424" t="str">
        <f>IF(_tag_month_day!C290="","",_tag_month_day!C290)</f>
        <v/>
      </c>
      <c r="Q300" s="424" t="str">
        <f>IF(_tag_month_day!D290="","",_tag_month_day!D290)</f>
        <v/>
      </c>
      <c r="R300" s="426" t="str">
        <f>IF(_tag_month_day!CB290="","",_tag_month_day!CB290/100)</f>
        <v/>
      </c>
      <c r="S300" s="427" t="str">
        <f>IF(_tag_month_day!E290="","",_tag_month_day!E290)</f>
        <v/>
      </c>
      <c r="T300" s="427" t="str">
        <f>IF(_tag_month_day!F290="","",_tag_month_day!F290)</f>
        <v/>
      </c>
      <c r="U300" s="428" t="e">
        <f>S300+T300</f>
        <v>#VALUE!</v>
      </c>
      <c r="V300" s="429" t="e">
        <f>U300/AJ300</f>
        <v>#VALUE!</v>
      </c>
      <c r="W300" s="430" t="str">
        <f>IF(_jhy_month_day!A290="","",_jhy_month_day!A290)</f>
        <v/>
      </c>
      <c r="X300" s="431" t="str">
        <f>IF(_jhy_month_day!B290="","",_jhy_month_day!B290/100)</f>
        <v/>
      </c>
      <c r="Y300" s="431" t="str">
        <f>IF(_jhy_month_day!C290="","",_jhy_month_day!C290/100)</f>
        <v/>
      </c>
      <c r="Z300" s="432">
        <f>Z296+1</f>
        <v>73</v>
      </c>
      <c r="AA300" s="433" t="str">
        <f>IF(_tag_month_day!G290="","",_tag_month_day!G290/100)</f>
        <v/>
      </c>
      <c r="AB300" s="433" t="str">
        <f>IF(_tag_month_day!H290="","",_tag_month_day!H290/100)</f>
        <v/>
      </c>
      <c r="AC300" s="434">
        <f>IF(X300="",AC299,BK300*($AV299*X300+$AW299*FD299+$AX299*FI299+$AY299*FN299+$AZ299*FS299+$BA299*FX299+$BG299*GE299)/(AV299*Y300+AX299*FK299+AW299*FF299+AY299*FP299+AZ299*FU299+BA299*FZ299+BG299*GG299+BB299*GK299+BC299*GN299+BD299*GP299))</f>
        <v>1.59963432013121</v>
      </c>
      <c r="AD300" s="435" t="str">
        <f>IF(AC300=AC299,"",AC300-AC299)</f>
        <v/>
      </c>
      <c r="AE300" s="436" t="str">
        <f>IF(1-AF300=0,"",(1-AF300))</f>
        <v/>
      </c>
      <c r="AF300" s="437">
        <v>1</v>
      </c>
      <c r="AG300" s="10" t="str">
        <f>AG299</f>
        <v>8B4</v>
      </c>
      <c r="AH300" s="438" t="str">
        <f>AH299</f>
        <v/>
      </c>
      <c r="AI300" s="424" t="e">
        <f>IF(ROUND(AJ300-AJ299,1)=0,"",AJ300-AJ299)</f>
        <v>#VALUE!</v>
      </c>
      <c r="AJ300" s="10" t="str">
        <f>IF(_tag_month_day!I290="","",_tag_month_day!I290)</f>
        <v/>
      </c>
      <c r="AK300" s="440"/>
      <c r="AL300" s="440"/>
      <c r="AM300" s="440"/>
      <c r="AN300" s="441">
        <f>AN299</f>
        <v>2</v>
      </c>
      <c r="AO300" s="441">
        <f>AO299</f>
        <v>8</v>
      </c>
      <c r="AP300" s="442" t="e">
        <f>(IF(AN300=0,AS299,AS299*(1+AO300/AN300)/(AR300+AO300/AN300)))+AT300</f>
        <v>#VALUE!</v>
      </c>
      <c r="AQ300" s="443" t="str">
        <f>IF(_tag_month_day!J290="","",_tag_month_day!J290/100)</f>
        <v/>
      </c>
      <c r="AR300" s="444">
        <f>AR299</f>
        <v>1.3</v>
      </c>
      <c r="AS300" s="445" t="e">
        <f>AQ300*(AN300*AR300+AO300)/(AN300+AO300)</f>
        <v>#VALUE!</v>
      </c>
      <c r="AT300" s="445" t="e">
        <f>(SUM(BE300:BF300)-SUM(BE299:BF299))*0.05</f>
        <v>#VALUE!</v>
      </c>
      <c r="AU300" s="446" t="str">
        <f>IF(_tag_month_day!CC290="","",IF(_tag_month_day!CC290&gt;0,_tag_month_day!CD290,_tag_month_day!CE290))</f>
        <v/>
      </c>
      <c r="AV300" s="447" t="str">
        <f>IF(_tag_month_day!L290="","",_tag_month_day!L290/100)</f>
        <v/>
      </c>
      <c r="AW300" s="431">
        <f>AW299</f>
        <v>0</v>
      </c>
      <c r="AX300" s="431">
        <f>AX299</f>
        <v>0</v>
      </c>
      <c r="AY300" s="431" t="str">
        <f>IF(_tag_month_day!M290="","",_tag_month_day!M290/100)</f>
        <v/>
      </c>
      <c r="AZ300" s="431" t="str">
        <f>IF(_tag_month_day!N290="","",_tag_month_day!N290/100)</f>
        <v/>
      </c>
      <c r="BA300" s="431" t="str">
        <f>IF(_tag_month_day!O290="","",_tag_month_day!O290/100)</f>
        <v/>
      </c>
      <c r="BB300" s="448" t="str">
        <f>IF(_tag_month_day!P290="","",_tag_month_day!P290/100)</f>
        <v/>
      </c>
      <c r="BC300" s="448">
        <f>BC299</f>
        <v>0</v>
      </c>
      <c r="BD300" s="448" t="str">
        <f>IF(_tag_month_day!Q290="","",_tag_month_day!Q290/100)</f>
        <v/>
      </c>
      <c r="BE300" s="449" t="str">
        <f>IF(_tag_month_day!R290="","",_tag_month_day!R290/100)</f>
        <v/>
      </c>
      <c r="BF300" s="388" t="e">
        <f>(AU300*(100+BE300*100))/(AJ300-AU300)/100</f>
        <v>#VALUE!</v>
      </c>
      <c r="BG300" s="450" t="e">
        <f>BE300+BF300</f>
        <v>#VALUE!</v>
      </c>
      <c r="BH300" s="451" t="e">
        <f>SUM(AV300:BF300)</f>
        <v>#VALUE!</v>
      </c>
      <c r="BI300" s="452" t="e">
        <f>IF(CX300=0,BI299,(DK300*查询!$R$5+DL300*查询!$Q$5+DM300*查询!$N$5+DN300*查询!$O$5+DO300*查询!$P$5)*AF300/CX300)</f>
        <v>#VALUE!</v>
      </c>
      <c r="BJ300" s="452" t="e">
        <f>IF(CX300=0,BJ299,(DP300*查询!$S$5+DQ300*查询!$T$5+DR300*查询!$U$5)*AF300/CX300)</f>
        <v>#VALUE!</v>
      </c>
      <c r="BK300" s="452">
        <f>BK299</f>
        <v>1</v>
      </c>
      <c r="BL300" s="453" t="e">
        <f>SUMPRODUCT((AV300:BA300)*(GS300:GX300))/((GS300:GX300)+SUM(BB300:BD300)*GY300+BG300*GZ300)</f>
        <v>#VALUE!</v>
      </c>
      <c r="BM300" s="453" t="e">
        <f>BK300*($AV300*FB300+$AW300*FD300+$AX300*FI300+$AY300*FN300+$AZ300*FS300+$BA300*FX300+$BG300*GE300)/(AV300*EY300+AX300*FK300+AW300*FF300+AY300*FP300+AZ300*FU300+BA300*FZ300+BG300*GG300+BB300*GK300+BC300*GN300+BD300*GP300)</f>
        <v>#VALUE!</v>
      </c>
      <c r="BN300" s="453" t="e">
        <f>($AV300*FC300+$AX300*FJ300+$AW300*FE300+$AY300*FO300+$AZ300*FT300+$BA300*FY300+$BG300*GF300)/($AV300*FA300+BG300*GH300+BB300*GL300+BC300*GO300+BD300*GQ300+BA300*GA300)</f>
        <v>#VALUE!</v>
      </c>
      <c r="BO300" s="454" t="e">
        <f>SUMPRODUCT(AV300:BA300*GS300:GX300)/(GS300:GX300+(BB300+BC300+BD300)*GY300+BG300)</f>
        <v>#VALUE!</v>
      </c>
      <c r="BP300" s="454" t="e">
        <f>SUMPRODUCT(AV300:BA300*GS300:GX300)/(GS300:GX300+(BB300+BC300+BD300)*GY300+BG300)</f>
        <v>#VALUE!</v>
      </c>
      <c r="BQ300" s="454" t="e">
        <f>SUMPRODUCT(AV300:BA300*GS300:GX300)/(GS300:GX300+(BB300+BC300+BD300)*GY300+BG300)</f>
        <v>#VALUE!</v>
      </c>
      <c r="BR300" s="453" t="str">
        <f>IF(_tag_month_day!T290="","",_tag_month_day!T290)</f>
        <v/>
      </c>
      <c r="BS300" s="453" t="str">
        <f>IF(_tag_month_day!U290="","",_tag_month_day!U290)</f>
        <v/>
      </c>
      <c r="BT300" s="455" t="str">
        <f>IF(CK300="","",IF((CK300&gt;=BV300-0.12)*(CK300&lt;=BV300+0.12),"合格","不合格"))</f>
        <v/>
      </c>
      <c r="BU300" s="456" t="str">
        <f>IF(_tag_month_day!V290="","",_tag_month_day!V290)</f>
        <v/>
      </c>
      <c r="BV300" s="457" t="str">
        <f>IF(_tag_month_day!W290="","",_tag_month_day!W290)</f>
        <v/>
      </c>
      <c r="BW300" s="458" t="str">
        <f>IF(_tag_month_day!X290="","",_tag_month_day!X290)</f>
        <v/>
      </c>
      <c r="BX300" s="458" t="str">
        <f>IF(_tag_month_day!Y290="","",_tag_month_day!Y290)</f>
        <v/>
      </c>
      <c r="BY300" s="459">
        <f ca="1">L300</f>
        <v>43598.124999999302</v>
      </c>
      <c r="BZ300" s="460"/>
      <c r="CA300" s="461"/>
      <c r="CB300" s="424" t="str">
        <f>IF(_tag_month_day!Z290="","",_tag_month_day!Z290)</f>
        <v/>
      </c>
      <c r="CC300" s="424" t="str">
        <f>IF(_tag_month_day!AA290="","",_tag_month_day!AA290)</f>
        <v/>
      </c>
      <c r="CD300" s="424" t="str">
        <f>IF(_tag_month_day!AB290="","",_tag_month_day!AB290)</f>
        <v/>
      </c>
      <c r="CE300" s="424" t="str">
        <f>IF(_tag_month_day!AC290="","",_tag_month_day!AC290)</f>
        <v/>
      </c>
      <c r="CF300" s="424" t="str">
        <f>IF(_tag_month_day!AD290="","",_tag_month_day!AD290)</f>
        <v/>
      </c>
      <c r="CG300" s="424" t="str">
        <f>IF(_tag_month_day!AE290="","",_tag_month_day!AE290)</f>
        <v/>
      </c>
      <c r="CH300" s="424" t="str">
        <f>IF(_tag_month_day!AF290="","",_tag_month_day!AF290)</f>
        <v/>
      </c>
      <c r="CI300" s="424" t="str">
        <f>IF(_tag_month_day!AG290="","",_tag_month_day!AG290)</f>
        <v/>
      </c>
      <c r="CJ300" s="424" t="str">
        <f>IF(_tag_month_day!AH290="","",_tag_month_day!AH290)</f>
        <v/>
      </c>
      <c r="CK300" s="424" t="str">
        <f>IF(_tag_month_day!AI290="","",_tag_month_day!AI290)</f>
        <v/>
      </c>
      <c r="CL300" s="4" t="str">
        <f>IF(_tag_month_day!AJ290="","",_tag_month_day!AJ290)</f>
        <v/>
      </c>
      <c r="CM300" s="4" t="str">
        <f>IF(_tag_month_day!AK290="","",_tag_month_day!AK290)</f>
        <v/>
      </c>
      <c r="CN300" s="4" t="str">
        <f>IF(_tag_month_day!AL290="","",_tag_month_day!AL290)</f>
        <v/>
      </c>
      <c r="CO300" s="4" t="str">
        <f>IF(_tag_month_day!AM290="","",_tag_month_day!AM290)</f>
        <v/>
      </c>
      <c r="CP300" s="4" t="str">
        <f>IF(_tag_month_day!AN290="","",_tag_month_day!AN290)</f>
        <v/>
      </c>
      <c r="CQ300" s="4" t="str">
        <f>IF(_tag_month_day!AO290="","",_tag_month_day!AO290)</f>
        <v/>
      </c>
      <c r="CR300" s="462" t="str">
        <f>IF(_tag_month_day!AP290="","",_tag_month_day!AP290)</f>
        <v/>
      </c>
      <c r="CS300" s="463" t="str">
        <f>IF(_tag_month_day!AQ290="","",_tag_month_day!AQ290)</f>
        <v/>
      </c>
      <c r="CT300" s="4" t="str">
        <f>IF(_tag_month_day!AR290="","",_tag_month_day!AR290)</f>
        <v/>
      </c>
      <c r="CU300" s="464" t="e">
        <f>DU300/AJ300</f>
        <v>#VALUE!</v>
      </c>
      <c r="CV300" s="451" t="e">
        <f>BG300/BH300</f>
        <v>#VALUE!</v>
      </c>
      <c r="CW300" s="465" t="e">
        <f>AJ300*(1-CV300)*CU300*AF300</f>
        <v>#VALUE!</v>
      </c>
      <c r="CX300" s="465" t="e">
        <f>CW300*94%</f>
        <v>#VALUE!</v>
      </c>
      <c r="CY300" s="466" t="e">
        <f>IF(CX300=0,0,DS300/(DS300+CX300))</f>
        <v>#VALUE!</v>
      </c>
      <c r="CZ300" s="465" t="e">
        <f>$AJ300*EF300</f>
        <v>#VALUE!</v>
      </c>
      <c r="DA300" s="465" t="e">
        <f>$AJ300*EG300</f>
        <v>#VALUE!</v>
      </c>
      <c r="DB300" s="465" t="e">
        <f>$AJ300*EH300</f>
        <v>#VALUE!</v>
      </c>
      <c r="DC300" s="465" t="e">
        <f>$AJ300*EI300</f>
        <v>#VALUE!</v>
      </c>
      <c r="DD300" s="465" t="e">
        <f>$AJ300*EJ300</f>
        <v>#VALUE!</v>
      </c>
      <c r="DE300" s="465" t="e">
        <f>$AJ300*EK300</f>
        <v>#VALUE!</v>
      </c>
      <c r="DF300" s="465" t="e">
        <f>$AJ300*EL300</f>
        <v>#VALUE!</v>
      </c>
      <c r="DG300" s="465" t="e">
        <f>$AJ300*EM300</f>
        <v>#VALUE!</v>
      </c>
      <c r="DH300" s="465" t="e">
        <f>$AJ300*EN300</f>
        <v>#VALUE!</v>
      </c>
      <c r="DI300" s="465" t="e">
        <f>$AJ300*EO300</f>
        <v>#VALUE!</v>
      </c>
      <c r="DJ300" s="465" t="e">
        <f>CZ300*(1-EP300)</f>
        <v>#VALUE!</v>
      </c>
      <c r="DK300" s="465" t="e">
        <f>DA300*(1-ER300)</f>
        <v>#VALUE!</v>
      </c>
      <c r="DL300" s="465" t="e">
        <f>DB300*(1-EQ300)</f>
        <v>#VALUE!</v>
      </c>
      <c r="DM300" s="465" t="e">
        <f>DC300*(1-ES300)</f>
        <v>#VALUE!</v>
      </c>
      <c r="DN300" s="465" t="e">
        <f>DD300*(1-ET300)</f>
        <v>#VALUE!</v>
      </c>
      <c r="DO300" s="465" t="e">
        <f>DE300</f>
        <v>#VALUE!</v>
      </c>
      <c r="DP300" s="465" t="e">
        <f>DF300*(1-EU300)</f>
        <v>#VALUE!</v>
      </c>
      <c r="DQ300" s="465" t="e">
        <f>DG300*(1-EV300)</f>
        <v>#VALUE!</v>
      </c>
      <c r="DR300" s="465" t="e">
        <f>DH300*(1-EW300)</f>
        <v>#VALUE!</v>
      </c>
      <c r="DS300" s="465" t="e">
        <f>DI300</f>
        <v>#VALUE!</v>
      </c>
      <c r="DT300" s="465" t="e">
        <f>SUM(DJ300:DS300)</f>
        <v>#VALUE!</v>
      </c>
      <c r="DU300" s="465" t="e">
        <f>(GS300:GX300)+(DP300+DQ300+DR300)*GY300+DS300</f>
        <v>#VALUE!</v>
      </c>
      <c r="DV300" s="451" t="e">
        <f>AV300/$BH300/(1-EP300)</f>
        <v>#VALUE!</v>
      </c>
      <c r="DW300" s="451" t="e">
        <f>AW300/$BH300/(1-ER300)</f>
        <v>#VALUE!</v>
      </c>
      <c r="DX300" s="451" t="e">
        <f>AX300/$BH300/(1-EQ300)</f>
        <v>#VALUE!</v>
      </c>
      <c r="DY300" s="451" t="e">
        <f>AY300/$BH300/(1-ES300)</f>
        <v>#VALUE!</v>
      </c>
      <c r="DZ300" s="451" t="e">
        <f>AZ300/$BH300/(1-ET300)</f>
        <v>#VALUE!</v>
      </c>
      <c r="EA300" s="451" t="e">
        <f>BA300/$BH300/(1-AX300)</f>
        <v>#VALUE!</v>
      </c>
      <c r="EB300" s="451" t="e">
        <f>BB300/$BH300/(1-EU300)</f>
        <v>#VALUE!</v>
      </c>
      <c r="EC300" s="451" t="e">
        <f>BC300/$BH300/(1-EV300)</f>
        <v>#VALUE!</v>
      </c>
      <c r="ED300" s="451" t="e">
        <f>BD300/$BH300/(1-EW300)</f>
        <v>#VALUE!</v>
      </c>
      <c r="EE300" s="451" t="e">
        <f>BG300/BH300</f>
        <v>#VALUE!</v>
      </c>
      <c r="EF300" s="451" t="e">
        <f>DV300/SUM($DV300:$EE300)</f>
        <v>#VALUE!</v>
      </c>
      <c r="EG300" s="451" t="e">
        <f>DW300/SUM($DV300:$EE300)</f>
        <v>#VALUE!</v>
      </c>
      <c r="EH300" s="451" t="e">
        <f>DX300/SUM($DV300:$EE300)</f>
        <v>#VALUE!</v>
      </c>
      <c r="EI300" s="451" t="e">
        <f>DY300/SUM($DV300:$EE300)</f>
        <v>#VALUE!</v>
      </c>
      <c r="EJ300" s="451" t="e">
        <f>DZ300/SUM($DV300:$EE300)</f>
        <v>#VALUE!</v>
      </c>
      <c r="EK300" s="451" t="e">
        <f>EA300/SUM($DV300:$EE300)</f>
        <v>#VALUE!</v>
      </c>
      <c r="EL300" s="451" t="e">
        <f>EB300/SUM($DV300:$EE300)</f>
        <v>#VALUE!</v>
      </c>
      <c r="EM300" s="451" t="e">
        <f>EC300/SUM($DV300:$EE300)</f>
        <v>#VALUE!</v>
      </c>
      <c r="EN300" s="451" t="e">
        <f>ED300/SUM($DV300:$EE300)</f>
        <v>#VALUE!</v>
      </c>
      <c r="EO300" s="451" t="e">
        <f>EE300/SUM($DV300:$EE300)</f>
        <v>#VALUE!</v>
      </c>
      <c r="EP300" s="450">
        <f>EP299</f>
        <v>0.080000000000000002</v>
      </c>
      <c r="EQ300" s="450">
        <f>EQ299</f>
        <v>0.014999999999999999</v>
      </c>
      <c r="ER300" s="450">
        <f>ER299</f>
        <v>0.014999999999999999</v>
      </c>
      <c r="ES300" s="450">
        <f>ES299</f>
        <v>0.014999999999999999</v>
      </c>
      <c r="ET300" s="450">
        <f>ET299</f>
        <v>0.014999999999999999</v>
      </c>
      <c r="EU300" s="450">
        <f>EU299</f>
        <v>0.089999999999999997</v>
      </c>
      <c r="EV300" s="450">
        <f>EV299</f>
        <v>0.089999999999999997</v>
      </c>
      <c r="EW300" s="450">
        <f>EW299</f>
        <v>0.089999999999999997</v>
      </c>
      <c r="EX300" s="431" t="str">
        <f>IF(_tag_month_day!AS290="","",_tag_month_day!AS290/100)</f>
        <v/>
      </c>
      <c r="EY300" s="431" t="str">
        <f>IF(_tag_month_day!AT290="","",_tag_month_day!AT290/100)</f>
        <v/>
      </c>
      <c r="EZ300" s="431" t="str">
        <f>IF(_tag_month_day!AU290="","",_tag_month_day!AU290/100)</f>
        <v/>
      </c>
      <c r="FA300" s="431" t="str">
        <f>IF(_tag_month_day!AV290="","",_tag_month_day!AV290/100)</f>
        <v/>
      </c>
      <c r="FB300" s="431" t="str">
        <f>IF(_tag_month_day!AW290="","",_tag_month_day!AW290/100)</f>
        <v/>
      </c>
      <c r="FC300" s="431" t="str">
        <f>IF(_tag_month_day!AX290="","",_tag_month_day!AX290/100)</f>
        <v/>
      </c>
      <c r="FD300" s="449" t="str">
        <f>IF(_tag_month_day!AY290="","",_tag_month_day!AY290/100)</f>
        <v/>
      </c>
      <c r="FE300" s="449" t="str">
        <f>IF(_tag_month_day!AZ290="","",_tag_month_day!AZ290/100)</f>
        <v/>
      </c>
      <c r="FF300" s="449" t="str">
        <f>IF(_tag_month_day!BA290="","",_tag_month_day!BA290/100)</f>
        <v/>
      </c>
      <c r="FG300" s="449" t="str">
        <f>IF(_tag_month_day!BB290="","",_tag_month_day!BB290/100)</f>
        <v/>
      </c>
      <c r="FH300" s="467" t="str">
        <f>IF(_tag_month_day!BC290="","",_tag_month_day!BC290/100)</f>
        <v/>
      </c>
      <c r="FI300" s="449">
        <f>FI299</f>
        <v>0.40999999999999998</v>
      </c>
      <c r="FJ300" s="449">
        <f>FJ299</f>
        <v>0.11</v>
      </c>
      <c r="FK300" s="449">
        <f>FK299</f>
        <v>0.014999999999999999</v>
      </c>
      <c r="FL300" s="449">
        <f>FL299</f>
        <v>0</v>
      </c>
      <c r="FM300" s="467">
        <f>FM299</f>
        <v>0.0001</v>
      </c>
      <c r="FN300" s="449">
        <f>FN299</f>
        <v>0.32000000000000001</v>
      </c>
      <c r="FO300" s="449">
        <f>FO299</f>
        <v>0.20000000000000001</v>
      </c>
      <c r="FP300" s="449">
        <f>FP299</f>
        <v>0.01</v>
      </c>
      <c r="FQ300" s="449">
        <f>FQ299</f>
        <v>0</v>
      </c>
      <c r="FR300" s="467">
        <f>FR299</f>
        <v>0.0001</v>
      </c>
      <c r="FS300" s="449" t="str">
        <f>IF(_tag_month_day!BD290="","",_tag_month_day!BD290/100)</f>
        <v/>
      </c>
      <c r="FT300" s="449" t="str">
        <f>IF(_tag_month_day!BE290="","",_tag_month_day!BE290/100)</f>
        <v/>
      </c>
      <c r="FU300" s="449" t="str">
        <f>IF(_tag_month_day!BF290="","",_tag_month_day!BF290/100)</f>
        <v/>
      </c>
      <c r="FV300" s="449" t="str">
        <f>IF(_tag_month_day!BG290="","",_tag_month_day!BG290/100)</f>
        <v/>
      </c>
      <c r="FW300" s="467" t="str">
        <f>IF(_tag_month_day!BH290="","",_tag_month_day!BH290/100)</f>
        <v/>
      </c>
      <c r="FX300" s="449" t="str">
        <f>IF(_tag_month_day!BI290="","",_tag_month_day!BI290/100)</f>
        <v/>
      </c>
      <c r="FY300" s="449" t="str">
        <f>IF(_tag_month_day!BJ290="","",_tag_month_day!BJ290/100)</f>
        <v/>
      </c>
      <c r="FZ300" s="468" t="str">
        <f>IF(_tag_month_day!BK290="","",_tag_month_day!BK290/100)</f>
        <v/>
      </c>
      <c r="GA300" s="449" t="str">
        <f>IF(_tag_month_day!BL290="","",_tag_month_day!BL290/100)</f>
        <v/>
      </c>
      <c r="GB300" s="467" t="str">
        <f>IF(_tag_month_day!BM290="","",_tag_month_day!BM290/100)</f>
        <v/>
      </c>
      <c r="GC300" s="431" t="str">
        <f>IF(_tag_month_day!BN290="","",_tag_month_day!BN290/100)</f>
        <v/>
      </c>
      <c r="GD300" s="431" t="str">
        <f>IF(_tag_month_day!BO290="","",_tag_month_day!BO290/100)</f>
        <v/>
      </c>
      <c r="GE300" s="431" t="str">
        <f>IF(_tag_month_day!BP290="","",_tag_month_day!BP290/100)</f>
        <v/>
      </c>
      <c r="GF300" s="431" t="str">
        <f>IF(_tag_month_day!BQ290="","",_tag_month_day!BQ290/100)</f>
        <v/>
      </c>
      <c r="GG300" s="431" t="str">
        <f>IF(_tag_month_day!BR290="","",_tag_month_day!BR290/100)</f>
        <v/>
      </c>
      <c r="GH300" s="431" t="str">
        <f>IF(_tag_month_day!BS290="","",_tag_month_day!BS290/100)</f>
        <v/>
      </c>
      <c r="GI300" s="467" t="str">
        <f>IF(_tag_month_day!BT290="","",_tag_month_day!BT290/100)</f>
        <v/>
      </c>
      <c r="GJ300" s="469" t="str">
        <f>IF(_tag_month_day!BU290="","",_tag_month_day!BU290/100)</f>
        <v/>
      </c>
      <c r="GK300" s="470">
        <f>GK299</f>
        <v>0.070000000000000007</v>
      </c>
      <c r="GL300" s="470">
        <f>GL299</f>
        <v>0.029999999999999999</v>
      </c>
      <c r="GM300" s="471" t="str">
        <f>IF(_tag_month_day!BX290="","",_tag_month_day!BX290/100)</f>
        <v/>
      </c>
      <c r="GN300" s="470">
        <f>GN299</f>
        <v>0.070000000000000007</v>
      </c>
      <c r="GO300" s="470">
        <f>GO299</f>
        <v>0.029999999999999999</v>
      </c>
      <c r="GP300" s="470">
        <f>GP299</f>
        <v>0.089999999999999997</v>
      </c>
      <c r="GQ300" s="470">
        <f>GQ299</f>
        <v>0.029999999999999999</v>
      </c>
      <c r="GR300" s="471" t="str">
        <f>IF(_tag_month_day!CA290="","",_tag_month_day!CA290/100)</f>
        <v/>
      </c>
      <c r="GS300" s="472">
        <f>GS299</f>
        <v>0.95299999999999996</v>
      </c>
      <c r="GT300" s="472">
        <f>GT299</f>
        <v>0.55000000000000004</v>
      </c>
      <c r="GU300" s="472">
        <f>GU299</f>
        <v>0.55000000000000004</v>
      </c>
      <c r="GV300" s="472">
        <f>GV299</f>
        <v>0.55000000000000004</v>
      </c>
      <c r="GW300" s="472">
        <f>GW299</f>
        <v>0.5</v>
      </c>
      <c r="GX300" s="472">
        <f>GX299</f>
        <v>0.93500000000000005</v>
      </c>
      <c r="GY300" s="472">
        <f>GY299</f>
        <v>0.14999999999999999</v>
      </c>
      <c r="GZ300" s="472">
        <f>GZ299</f>
        <v>1</v>
      </c>
      <c r="HA300" s="474">
        <f>HA299</f>
        <v>0.047</v>
      </c>
      <c r="HB300" s="474">
        <f>HB299</f>
        <v>0.45000000000000001</v>
      </c>
      <c r="HC300" s="474">
        <f>HC299</f>
        <v>0.45000000000000001</v>
      </c>
      <c r="HD300" s="474">
        <f>HD299</f>
        <v>0.45000000000000001</v>
      </c>
      <c r="HE300" s="474">
        <f>HE299</f>
        <v>0.5</v>
      </c>
      <c r="HF300" s="474">
        <f>HF299</f>
        <v>0.065000000000000002</v>
      </c>
      <c r="HG300" s="474">
        <f>HG299</f>
        <v>0.84999999999999998</v>
      </c>
      <c r="HH300" s="474">
        <f>HH299</f>
        <v>0</v>
      </c>
      <c r="HI300" s="10">
        <f>IF(BZ300&lt;&gt;"",CK300-BV300,0)</f>
        <v>0</v>
      </c>
      <c r="HJ300" s="10" t="e">
        <f>IF(AJ300&gt;0,AH300-AJ300,0)</f>
        <v>#VALUE!</v>
      </c>
      <c r="HK300" s="466">
        <f>HK299</f>
        <v>0.84999999999999998</v>
      </c>
      <c r="HL300" s="424">
        <f>HL299</f>
        <v>550000</v>
      </c>
      <c r="HM300" s="424">
        <f>HM299</f>
        <v>480000</v>
      </c>
      <c r="HN300" s="465" t="e">
        <f>(DJ300*EZ300+DK300*FH300+DL300*FM300+DM300*FR300+DN300*FW300+DO300*GB300+DS300*GI300+DP300*GM300+DR300*GR300)*1000*2</f>
        <v>#VALUE!</v>
      </c>
      <c r="HO300" s="465" t="e">
        <f>HN300*HK300*$HO$2/HL300*1000000</f>
        <v>#VALUE!</v>
      </c>
      <c r="HP300" s="465" t="e">
        <f>HN300*HK300*$HP$2/HM300*1000000</f>
        <v>#VALUE!</v>
      </c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</row>
    <row customFormat="1" r="301" s="0">
      <c r="A301" s="420">
        <v>290</v>
      </c>
      <c r="B301" s="421">
        <f ca="1">IF(D301=D300,B300,IF(D301="夜班",B300+1,B300))</f>
        <v>43598</v>
      </c>
      <c r="C301" s="422">
        <f>C300</f>
        <v>0.041666666666666699</v>
      </c>
      <c r="D301" s="10" t="str">
        <f ca="1">IF(HOUR(G301)&lt;8,"夜班",IF(HOUR(G301)&lt;16,"白班",IF(HOUR(G301)&lt;24,"中班",0)))</f>
        <v>夜班</v>
      </c>
      <c r="E301" s="10" t="e">
        <f ca="1">IF(F301=1,"甲",IF(F301=2,"乙",IF(F301=3,"丙",IF(F301=4,"丁",""))))</f>
        <v>#REF!</v>
      </c>
      <c r="F301" s="10" t="e">
        <f ca="1">SUMPRODUCT((成本日报!$A$3:$A$95=计划!B301)*(成本日报!$B$3:$B$95=计划!$D301),成本日报!$C$3:$C$95)</f>
        <v>#REF!</v>
      </c>
      <c r="G301" s="423">
        <f ca="1">G300+C300</f>
        <v>43598.041666665966</v>
      </c>
      <c r="H301" s="423">
        <f ca="1">$G301+$C301/60*10+$C301*0</f>
        <v>43598.048611110411</v>
      </c>
      <c r="I301" s="423">
        <f ca="1">$G301+$C301/60*18+$C301*0</f>
        <v>43598.054166665963</v>
      </c>
      <c r="J301" s="423">
        <f ca="1">$G301+$C301/60*0+$C301*1</f>
        <v>43598.08333333263</v>
      </c>
      <c r="K301" s="423">
        <f ca="1">$G301+$C301/60*30+$C301*2</f>
        <v>43598.145833332637</v>
      </c>
      <c r="L301" s="423">
        <f ca="1">$G301+$C301/60*0+$C301*3</f>
        <v>43598.166666665966</v>
      </c>
      <c r="M301" s="424" t="str">
        <f>IF(_tag_month_day!A291="","",_tag_month_day!A291)</f>
        <v/>
      </c>
      <c r="N301" s="424" t="str">
        <f>IF(_tag_month_day!B291="","",_tag_month_day!B291)</f>
        <v/>
      </c>
      <c r="O301" s="425" t="e">
        <f>IF(M301+N301=0,"",M301+N301)</f>
        <v>#VALUE!</v>
      </c>
      <c r="P301" s="424" t="str">
        <f>IF(_tag_month_day!C291="","",_tag_month_day!C291)</f>
        <v/>
      </c>
      <c r="Q301" s="424" t="str">
        <f>IF(_tag_month_day!D291="","",_tag_month_day!D291)</f>
        <v/>
      </c>
      <c r="R301" s="426" t="str">
        <f>IF(_tag_month_day!CB291="","",_tag_month_day!CB291/100)</f>
        <v/>
      </c>
      <c r="S301" s="427" t="str">
        <f>IF(_tag_month_day!E291="","",_tag_month_day!E291)</f>
        <v/>
      </c>
      <c r="T301" s="427" t="str">
        <f>IF(_tag_month_day!F291="","",_tag_month_day!F291)</f>
        <v/>
      </c>
      <c r="U301" s="428" t="e">
        <f>S301+T301</f>
        <v>#VALUE!</v>
      </c>
      <c r="V301" s="429" t="e">
        <f>U301/AJ301</f>
        <v>#VALUE!</v>
      </c>
      <c r="W301" s="430" t="str">
        <f>IF(_jhy_month_day!A291="","",_jhy_month_day!A291)</f>
        <v/>
      </c>
      <c r="X301" s="431" t="str">
        <f>IF(_jhy_month_day!B291="","",_jhy_month_day!B291/100)</f>
        <v/>
      </c>
      <c r="Y301" s="431" t="str">
        <f>IF(_jhy_month_day!C291="","",_jhy_month_day!C291/100)</f>
        <v/>
      </c>
      <c r="Z301" s="432">
        <f>Z297+1</f>
        <v>73</v>
      </c>
      <c r="AA301" s="433" t="str">
        <f>IF(_tag_month_day!G291="","",_tag_month_day!G291/100)</f>
        <v/>
      </c>
      <c r="AB301" s="433" t="str">
        <f>IF(_tag_month_day!H291="","",_tag_month_day!H291/100)</f>
        <v/>
      </c>
      <c r="AC301" s="434">
        <f>IF(X301="",AC300,BK301*($AV300*X301+$AW300*FD300+$AX300*FI300+$AY300*FN300+$AZ300*FS300+$BA300*FX300+$BG300*GE300)/(AV300*Y301+AX300*FK300+AW300*FF300+AY300*FP300+AZ300*FU300+BA300*FZ300+BG300*GG300+BB300*GK300+BC300*GN300+BD300*GP300))</f>
        <v>1.59963432013121</v>
      </c>
      <c r="AD301" s="435" t="str">
        <f>IF(AC301=AC300,"",AC301-AC300)</f>
        <v/>
      </c>
      <c r="AE301" s="436" t="str">
        <f>IF(1-AF301=0,"",(1-AF301))</f>
        <v/>
      </c>
      <c r="AF301" s="437">
        <v>1</v>
      </c>
      <c r="AG301" s="10" t="str">
        <f>AG300</f>
        <v>8B4</v>
      </c>
      <c r="AH301" s="438" t="str">
        <f>AH300</f>
        <v/>
      </c>
      <c r="AI301" s="424" t="e">
        <f>IF(ROUND(AJ301-AJ300,1)=0,"",AJ301-AJ300)</f>
        <v>#VALUE!</v>
      </c>
      <c r="AJ301" s="10" t="str">
        <f>IF(_tag_month_day!I291="","",_tag_month_day!I291)</f>
        <v/>
      </c>
      <c r="AK301" s="440"/>
      <c r="AL301" s="440"/>
      <c r="AM301" s="440"/>
      <c r="AN301" s="441">
        <f>AN300</f>
        <v>2</v>
      </c>
      <c r="AO301" s="441">
        <f>AO300</f>
        <v>8</v>
      </c>
      <c r="AP301" s="442" t="e">
        <f>(IF(AN301=0,AS300,AS300*(1+AO301/AN301)/(AR301+AO301/AN301)))+AT301</f>
        <v>#VALUE!</v>
      </c>
      <c r="AQ301" s="443" t="str">
        <f>IF(_tag_month_day!J291="","",_tag_month_day!J291/100)</f>
        <v/>
      </c>
      <c r="AR301" s="444">
        <f>AR300</f>
        <v>1.3</v>
      </c>
      <c r="AS301" s="445" t="e">
        <f>AQ301*(AN301*AR301+AO301)/(AN301+AO301)</f>
        <v>#VALUE!</v>
      </c>
      <c r="AT301" s="445" t="e">
        <f>(SUM(BE301:BF301)-SUM(BE300:BF300))*0.05</f>
        <v>#VALUE!</v>
      </c>
      <c r="AU301" s="446" t="str">
        <f>IF(_tag_month_day!CC291="","",IF(_tag_month_day!CC291&gt;0,_tag_month_day!CD291,_tag_month_day!CE291))</f>
        <v/>
      </c>
      <c r="AV301" s="447" t="str">
        <f>IF(_tag_month_day!L291="","",_tag_month_day!L291/100)</f>
        <v/>
      </c>
      <c r="AW301" s="431">
        <f>AW300</f>
        <v>0</v>
      </c>
      <c r="AX301" s="431">
        <f>AX300</f>
        <v>0</v>
      </c>
      <c r="AY301" s="431" t="str">
        <f>IF(_tag_month_day!M291="","",_tag_month_day!M291/100)</f>
        <v/>
      </c>
      <c r="AZ301" s="431" t="str">
        <f>IF(_tag_month_day!N291="","",_tag_month_day!N291/100)</f>
        <v/>
      </c>
      <c r="BA301" s="431" t="str">
        <f>IF(_tag_month_day!O291="","",_tag_month_day!O291/100)</f>
        <v/>
      </c>
      <c r="BB301" s="448" t="str">
        <f>IF(_tag_month_day!P291="","",_tag_month_day!P291/100)</f>
        <v/>
      </c>
      <c r="BC301" s="448">
        <f>BC300</f>
        <v>0</v>
      </c>
      <c r="BD301" s="448" t="str">
        <f>IF(_tag_month_day!Q291="","",_tag_month_day!Q291/100)</f>
        <v/>
      </c>
      <c r="BE301" s="449" t="str">
        <f>IF(_tag_month_day!R291="","",_tag_month_day!R291/100)</f>
        <v/>
      </c>
      <c r="BF301" s="388" t="e">
        <f>(AU301*(100+BE301*100))/(AJ301-AU301)/100</f>
        <v>#VALUE!</v>
      </c>
      <c r="BG301" s="450" t="e">
        <f>BE301+BF301</f>
        <v>#VALUE!</v>
      </c>
      <c r="BH301" s="451" t="e">
        <f>SUM(AV301:BF301)</f>
        <v>#VALUE!</v>
      </c>
      <c r="BI301" s="452" t="e">
        <f>IF(CX301=0,BI300,(DK301*查询!$R$5+DL301*查询!$Q$5+DM301*查询!$N$5+DN301*查询!$O$5+DO301*查询!$P$5)*AF301/CX301)</f>
        <v>#VALUE!</v>
      </c>
      <c r="BJ301" s="452" t="e">
        <f>IF(CX301=0,BJ300,(DP301*查询!$S$5+DQ301*查询!$T$5+DR301*查询!$U$5)*AF301/CX301)</f>
        <v>#VALUE!</v>
      </c>
      <c r="BK301" s="452">
        <f>BK300</f>
        <v>1</v>
      </c>
      <c r="BL301" s="453" t="e">
        <f>SUMPRODUCT((AV301:BA301)*(GS301:GX301))/((GS301:GX301)+SUM(BB301:BD301)*GY301+BG301*GZ301)</f>
        <v>#VALUE!</v>
      </c>
      <c r="BM301" s="453" t="e">
        <f>BK301*($AV301*FB301+$AW301*FD301+$AX301*FI301+$AY301*FN301+$AZ301*FS301+$BA301*FX301+$BG301*GE301)/(AV301*EY301+AX301*FK301+AW301*FF301+AY301*FP301+AZ301*FU301+BA301*FZ301+BG301*GG301+BB301*GK301+BC301*GN301+BD301*GP301)</f>
        <v>#VALUE!</v>
      </c>
      <c r="BN301" s="453" t="e">
        <f>($AV301*FC301+$AX301*FJ301+$AW301*FE301+$AY301*FO301+$AZ301*FT301+$BA301*FY301+$BG301*GF301)/($AV301*FA301+BG301*GH301+BB301*GL301+BC301*GO301+BD301*GQ301+BA301*GA301)</f>
        <v>#VALUE!</v>
      </c>
      <c r="BO301" s="454" t="e">
        <f>SUMPRODUCT(AV301:BA301*GS301:GX301)/(GS301:GX301+(BB301+BC301+BD301)*GY301+BG301)</f>
        <v>#VALUE!</v>
      </c>
      <c r="BP301" s="454" t="e">
        <f>SUMPRODUCT(AV301:BA301*GS301:GX301)/(GS301:GX301+(BB301+BC301+BD301)*GY301+BG301)</f>
        <v>#VALUE!</v>
      </c>
      <c r="BQ301" s="454" t="e">
        <f>SUMPRODUCT(AV301:BA301*GS301:GX301)/(GS301:GX301+(BB301+BC301+BD301)*GY301+BG301)</f>
        <v>#VALUE!</v>
      </c>
      <c r="BR301" s="453" t="str">
        <f>IF(_tag_month_day!T291="","",_tag_month_day!T291)</f>
        <v/>
      </c>
      <c r="BS301" s="453" t="str">
        <f>IF(_tag_month_day!U291="","",_tag_month_day!U291)</f>
        <v/>
      </c>
      <c r="BT301" s="455" t="str">
        <f>IF(CK301="","",IF((CK301&gt;=BV301-0.12)*(CK301&lt;=BV301+0.12),"合格","不合格"))</f>
        <v/>
      </c>
      <c r="BU301" s="456" t="str">
        <f>IF(_tag_month_day!V291="","",_tag_month_day!V291)</f>
        <v/>
      </c>
      <c r="BV301" s="457" t="str">
        <f>IF(_tag_month_day!W291="","",_tag_month_day!W291)</f>
        <v/>
      </c>
      <c r="BW301" s="458" t="str">
        <f>IF(_tag_month_day!X291="","",_tag_month_day!X291)</f>
        <v/>
      </c>
      <c r="BX301" s="458" t="str">
        <f>IF(_tag_month_day!Y291="","",_tag_month_day!Y291)</f>
        <v/>
      </c>
      <c r="BY301" s="459">
        <f ca="1">L301</f>
        <v>43598.166666665966</v>
      </c>
      <c r="BZ301" s="460" t="s">
        <v>429</v>
      </c>
      <c r="CA301" s="461">
        <v>0.15625</v>
      </c>
      <c r="CB301" s="424" t="str">
        <f>IF(_tag_month_day!Z291="","",_tag_month_day!Z291)</f>
        <v/>
      </c>
      <c r="CC301" s="424" t="str">
        <f>IF(_tag_month_day!AA291="","",_tag_month_day!AA291)</f>
        <v/>
      </c>
      <c r="CD301" s="424" t="str">
        <f>IF(_tag_month_day!AB291="","",_tag_month_day!AB291)</f>
        <v/>
      </c>
      <c r="CE301" s="424" t="str">
        <f>IF(_tag_month_day!AC291="","",_tag_month_day!AC291)</f>
        <v/>
      </c>
      <c r="CF301" s="424" t="str">
        <f>IF(_tag_month_day!AD291="","",_tag_month_day!AD291)</f>
        <v/>
      </c>
      <c r="CG301" s="424" t="str">
        <f>IF(_tag_month_day!AE291="","",_tag_month_day!AE291)</f>
        <v/>
      </c>
      <c r="CH301" s="424" t="str">
        <f>IF(_tag_month_day!AF291="","",_tag_month_day!AF291)</f>
        <v/>
      </c>
      <c r="CI301" s="424" t="str">
        <f>IF(_tag_month_day!AG291="","",_tag_month_day!AG291)</f>
        <v/>
      </c>
      <c r="CJ301" s="424" t="str">
        <f>IF(_tag_month_day!AH291="","",_tag_month_day!AH291)</f>
        <v/>
      </c>
      <c r="CK301" s="424" t="str">
        <f>IF(_tag_month_day!AI291="","",_tag_month_day!AI291)</f>
        <v/>
      </c>
      <c r="CL301" s="4" t="str">
        <f>IF(_tag_month_day!AJ291="","",_tag_month_day!AJ291)</f>
        <v/>
      </c>
      <c r="CM301" s="4" t="str">
        <f>IF(_tag_month_day!AK291="","",_tag_month_day!AK291)</f>
        <v/>
      </c>
      <c r="CN301" s="4" t="str">
        <f>IF(_tag_month_day!AL291="","",_tag_month_day!AL291)</f>
        <v/>
      </c>
      <c r="CO301" s="4" t="str">
        <f>IF(_tag_month_day!AM291="","",_tag_month_day!AM291)</f>
        <v/>
      </c>
      <c r="CP301" s="4" t="str">
        <f>IF(_tag_month_day!AN291="","",_tag_month_day!AN291)</f>
        <v/>
      </c>
      <c r="CQ301" s="4" t="str">
        <f>IF(_tag_month_day!AO291="","",_tag_month_day!AO291)</f>
        <v/>
      </c>
      <c r="CR301" s="462" t="str">
        <f>IF(_tag_month_day!AP291="","",_tag_month_day!AP291)</f>
        <v/>
      </c>
      <c r="CS301" s="463" t="str">
        <f>IF(_tag_month_day!AQ291="","",_tag_month_day!AQ291)</f>
        <v/>
      </c>
      <c r="CT301" s="4" t="str">
        <f>IF(_tag_month_day!AR291="","",_tag_month_day!AR291)</f>
        <v/>
      </c>
      <c r="CU301" s="464" t="e">
        <f>DU301/AJ301</f>
        <v>#VALUE!</v>
      </c>
      <c r="CV301" s="451" t="e">
        <f>BG301/BH301</f>
        <v>#VALUE!</v>
      </c>
      <c r="CW301" s="465" t="e">
        <f>AJ301*(1-CV301)*CU301*AF301</f>
        <v>#VALUE!</v>
      </c>
      <c r="CX301" s="465" t="e">
        <f>CW301*94%</f>
        <v>#VALUE!</v>
      </c>
      <c r="CY301" s="466" t="e">
        <f>IF(CX301=0,0,DS301/(DS301+CX301))</f>
        <v>#VALUE!</v>
      </c>
      <c r="CZ301" s="465" t="e">
        <f>$AJ301*EF301</f>
        <v>#VALUE!</v>
      </c>
      <c r="DA301" s="465" t="e">
        <f>$AJ301*EG301</f>
        <v>#VALUE!</v>
      </c>
      <c r="DB301" s="465" t="e">
        <f>$AJ301*EH301</f>
        <v>#VALUE!</v>
      </c>
      <c r="DC301" s="465" t="e">
        <f>$AJ301*EI301</f>
        <v>#VALUE!</v>
      </c>
      <c r="DD301" s="465" t="e">
        <f>$AJ301*EJ301</f>
        <v>#VALUE!</v>
      </c>
      <c r="DE301" s="465" t="e">
        <f>$AJ301*EK301</f>
        <v>#VALUE!</v>
      </c>
      <c r="DF301" s="465" t="e">
        <f>$AJ301*EL301</f>
        <v>#VALUE!</v>
      </c>
      <c r="DG301" s="465" t="e">
        <f>$AJ301*EM301</f>
        <v>#VALUE!</v>
      </c>
      <c r="DH301" s="465" t="e">
        <f>$AJ301*EN301</f>
        <v>#VALUE!</v>
      </c>
      <c r="DI301" s="465" t="e">
        <f>$AJ301*EO301</f>
        <v>#VALUE!</v>
      </c>
      <c r="DJ301" s="465" t="e">
        <f>CZ301*(1-EP301)</f>
        <v>#VALUE!</v>
      </c>
      <c r="DK301" s="465" t="e">
        <f>DA301*(1-ER301)</f>
        <v>#VALUE!</v>
      </c>
      <c r="DL301" s="465" t="e">
        <f>DB301*(1-EQ301)</f>
        <v>#VALUE!</v>
      </c>
      <c r="DM301" s="465" t="e">
        <f>DC301*(1-ES301)</f>
        <v>#VALUE!</v>
      </c>
      <c r="DN301" s="465" t="e">
        <f>DD301*(1-ET301)</f>
        <v>#VALUE!</v>
      </c>
      <c r="DO301" s="465" t="e">
        <f>DE301</f>
        <v>#VALUE!</v>
      </c>
      <c r="DP301" s="465" t="e">
        <f>DF301*(1-EU301)</f>
        <v>#VALUE!</v>
      </c>
      <c r="DQ301" s="465" t="e">
        <f>DG301*(1-EV301)</f>
        <v>#VALUE!</v>
      </c>
      <c r="DR301" s="465" t="e">
        <f>DH301*(1-EW301)</f>
        <v>#VALUE!</v>
      </c>
      <c r="DS301" s="465" t="e">
        <f>DI301</f>
        <v>#VALUE!</v>
      </c>
      <c r="DT301" s="465" t="e">
        <f>SUM(DJ301:DS301)</f>
        <v>#VALUE!</v>
      </c>
      <c r="DU301" s="465" t="e">
        <f>(GS301:GX301)+(DP301+DQ301+DR301)*GY301+DS301</f>
        <v>#VALUE!</v>
      </c>
      <c r="DV301" s="451" t="e">
        <f>AV301/$BH301/(1-EP301)</f>
        <v>#VALUE!</v>
      </c>
      <c r="DW301" s="451" t="e">
        <f>AW301/$BH301/(1-ER301)</f>
        <v>#VALUE!</v>
      </c>
      <c r="DX301" s="451" t="e">
        <f>AX301/$BH301/(1-EQ301)</f>
        <v>#VALUE!</v>
      </c>
      <c r="DY301" s="451" t="e">
        <f>AY301/$BH301/(1-ES301)</f>
        <v>#VALUE!</v>
      </c>
      <c r="DZ301" s="451" t="e">
        <f>AZ301/$BH301/(1-ET301)</f>
        <v>#VALUE!</v>
      </c>
      <c r="EA301" s="451" t="e">
        <f>BA301/$BH301/(1-AX301)</f>
        <v>#VALUE!</v>
      </c>
      <c r="EB301" s="451" t="e">
        <f>BB301/$BH301/(1-EU301)</f>
        <v>#VALUE!</v>
      </c>
      <c r="EC301" s="451" t="e">
        <f>BC301/$BH301/(1-EV301)</f>
        <v>#VALUE!</v>
      </c>
      <c r="ED301" s="451" t="e">
        <f>BD301/$BH301/(1-EW301)</f>
        <v>#VALUE!</v>
      </c>
      <c r="EE301" s="451" t="e">
        <f>BG301/BH301</f>
        <v>#VALUE!</v>
      </c>
      <c r="EF301" s="451" t="e">
        <f>DV301/SUM($DV301:$EE301)</f>
        <v>#VALUE!</v>
      </c>
      <c r="EG301" s="451" t="e">
        <f>DW301/SUM($DV301:$EE301)</f>
        <v>#VALUE!</v>
      </c>
      <c r="EH301" s="451" t="e">
        <f>DX301/SUM($DV301:$EE301)</f>
        <v>#VALUE!</v>
      </c>
      <c r="EI301" s="451" t="e">
        <f>DY301/SUM($DV301:$EE301)</f>
        <v>#VALUE!</v>
      </c>
      <c r="EJ301" s="451" t="e">
        <f>DZ301/SUM($DV301:$EE301)</f>
        <v>#VALUE!</v>
      </c>
      <c r="EK301" s="451" t="e">
        <f>EA301/SUM($DV301:$EE301)</f>
        <v>#VALUE!</v>
      </c>
      <c r="EL301" s="451" t="e">
        <f>EB301/SUM($DV301:$EE301)</f>
        <v>#VALUE!</v>
      </c>
      <c r="EM301" s="451" t="e">
        <f>EC301/SUM($DV301:$EE301)</f>
        <v>#VALUE!</v>
      </c>
      <c r="EN301" s="451" t="e">
        <f>ED301/SUM($DV301:$EE301)</f>
        <v>#VALUE!</v>
      </c>
      <c r="EO301" s="451" t="e">
        <f>EE301/SUM($DV301:$EE301)</f>
        <v>#VALUE!</v>
      </c>
      <c r="EP301" s="450">
        <f>EP300</f>
        <v>0.080000000000000002</v>
      </c>
      <c r="EQ301" s="450">
        <f>EQ300</f>
        <v>0.014999999999999999</v>
      </c>
      <c r="ER301" s="450">
        <f>ER300</f>
        <v>0.014999999999999999</v>
      </c>
      <c r="ES301" s="450">
        <f>ES300</f>
        <v>0.014999999999999999</v>
      </c>
      <c r="ET301" s="450">
        <f>ET300</f>
        <v>0.014999999999999999</v>
      </c>
      <c r="EU301" s="450">
        <f>EU300</f>
        <v>0.089999999999999997</v>
      </c>
      <c r="EV301" s="450">
        <f>EV300</f>
        <v>0.089999999999999997</v>
      </c>
      <c r="EW301" s="450">
        <f>EW300</f>
        <v>0.089999999999999997</v>
      </c>
      <c r="EX301" s="431" t="str">
        <f>IF(_tag_month_day!AS291="","",_tag_month_day!AS291/100)</f>
        <v/>
      </c>
      <c r="EY301" s="431" t="str">
        <f>IF(_tag_month_day!AT291="","",_tag_month_day!AT291/100)</f>
        <v/>
      </c>
      <c r="EZ301" s="431" t="str">
        <f>IF(_tag_month_day!AU291="","",_tag_month_day!AU291/100)</f>
        <v/>
      </c>
      <c r="FA301" s="431" t="str">
        <f>IF(_tag_month_day!AV291="","",_tag_month_day!AV291/100)</f>
        <v/>
      </c>
      <c r="FB301" s="431" t="str">
        <f>IF(_tag_month_day!AW291="","",_tag_month_day!AW291/100)</f>
        <v/>
      </c>
      <c r="FC301" s="431" t="str">
        <f>IF(_tag_month_day!AX291="","",_tag_month_day!AX291/100)</f>
        <v/>
      </c>
      <c r="FD301" s="449" t="str">
        <f>IF(_tag_month_day!AY291="","",_tag_month_day!AY291/100)</f>
        <v/>
      </c>
      <c r="FE301" s="449" t="str">
        <f>IF(_tag_month_day!AZ291="","",_tag_month_day!AZ291/100)</f>
        <v/>
      </c>
      <c r="FF301" s="449" t="str">
        <f>IF(_tag_month_day!BA291="","",_tag_month_day!BA291/100)</f>
        <v/>
      </c>
      <c r="FG301" s="449" t="str">
        <f>IF(_tag_month_day!BB291="","",_tag_month_day!BB291/100)</f>
        <v/>
      </c>
      <c r="FH301" s="467" t="str">
        <f>IF(_tag_month_day!BC291="","",_tag_month_day!BC291/100)</f>
        <v/>
      </c>
      <c r="FI301" s="449">
        <f>FI300</f>
        <v>0.40999999999999998</v>
      </c>
      <c r="FJ301" s="449">
        <f>FJ300</f>
        <v>0.11</v>
      </c>
      <c r="FK301" s="449">
        <f>FK300</f>
        <v>0.014999999999999999</v>
      </c>
      <c r="FL301" s="449">
        <f>FL300</f>
        <v>0</v>
      </c>
      <c r="FM301" s="467">
        <f>FM300</f>
        <v>0.0001</v>
      </c>
      <c r="FN301" s="449">
        <f>FN300</f>
        <v>0.32000000000000001</v>
      </c>
      <c r="FO301" s="449">
        <f>FO300</f>
        <v>0.20000000000000001</v>
      </c>
      <c r="FP301" s="449">
        <f>FP300</f>
        <v>0.01</v>
      </c>
      <c r="FQ301" s="449">
        <f>FQ300</f>
        <v>0</v>
      </c>
      <c r="FR301" s="467">
        <f>FR300</f>
        <v>0.0001</v>
      </c>
      <c r="FS301" s="449" t="str">
        <f>IF(_tag_month_day!BD291="","",_tag_month_day!BD291/100)</f>
        <v/>
      </c>
      <c r="FT301" s="449" t="str">
        <f>IF(_tag_month_day!BE291="","",_tag_month_day!BE291/100)</f>
        <v/>
      </c>
      <c r="FU301" s="449" t="str">
        <f>IF(_tag_month_day!BF291="","",_tag_month_day!BF291/100)</f>
        <v/>
      </c>
      <c r="FV301" s="449" t="str">
        <f>IF(_tag_month_day!BG291="","",_tag_month_day!BG291/100)</f>
        <v/>
      </c>
      <c r="FW301" s="467" t="str">
        <f>IF(_tag_month_day!BH291="","",_tag_month_day!BH291/100)</f>
        <v/>
      </c>
      <c r="FX301" s="449" t="str">
        <f>IF(_tag_month_day!BI291="","",_tag_month_day!BI291/100)</f>
        <v/>
      </c>
      <c r="FY301" s="449" t="str">
        <f>IF(_tag_month_day!BJ291="","",_tag_month_day!BJ291/100)</f>
        <v/>
      </c>
      <c r="FZ301" s="468" t="str">
        <f>IF(_tag_month_day!BK291="","",_tag_month_day!BK291/100)</f>
        <v/>
      </c>
      <c r="GA301" s="449" t="str">
        <f>IF(_tag_month_day!BL291="","",_tag_month_day!BL291/100)</f>
        <v/>
      </c>
      <c r="GB301" s="467" t="str">
        <f>IF(_tag_month_day!BM291="","",_tag_month_day!BM291/100)</f>
        <v/>
      </c>
      <c r="GC301" s="431" t="str">
        <f>IF(_tag_month_day!BN291="","",_tag_month_day!BN291/100)</f>
        <v/>
      </c>
      <c r="GD301" s="431" t="str">
        <f>IF(_tag_month_day!BO291="","",_tag_month_day!BO291/100)</f>
        <v/>
      </c>
      <c r="GE301" s="431" t="str">
        <f>IF(_tag_month_day!BP291="","",_tag_month_day!BP291/100)</f>
        <v/>
      </c>
      <c r="GF301" s="431" t="str">
        <f>IF(_tag_month_day!BQ291="","",_tag_month_day!BQ291/100)</f>
        <v/>
      </c>
      <c r="GG301" s="431" t="str">
        <f>IF(_tag_month_day!BR291="","",_tag_month_day!BR291/100)</f>
        <v/>
      </c>
      <c r="GH301" s="431" t="str">
        <f>IF(_tag_month_day!BS291="","",_tag_month_day!BS291/100)</f>
        <v/>
      </c>
      <c r="GI301" s="467" t="str">
        <f>IF(_tag_month_day!BT291="","",_tag_month_day!BT291/100)</f>
        <v/>
      </c>
      <c r="GJ301" s="469" t="str">
        <f>IF(_tag_month_day!BU291="","",_tag_month_day!BU291/100)</f>
        <v/>
      </c>
      <c r="GK301" s="470">
        <f>GK300</f>
        <v>0.070000000000000007</v>
      </c>
      <c r="GL301" s="470">
        <f>GL300</f>
        <v>0.029999999999999999</v>
      </c>
      <c r="GM301" s="471" t="str">
        <f>IF(_tag_month_day!BX291="","",_tag_month_day!BX291/100)</f>
        <v/>
      </c>
      <c r="GN301" s="470">
        <f>GN300</f>
        <v>0.070000000000000007</v>
      </c>
      <c r="GO301" s="470">
        <f>GO300</f>
        <v>0.029999999999999999</v>
      </c>
      <c r="GP301" s="470">
        <f>GP300</f>
        <v>0.089999999999999997</v>
      </c>
      <c r="GQ301" s="470">
        <f>GQ300</f>
        <v>0.029999999999999999</v>
      </c>
      <c r="GR301" s="471" t="str">
        <f>IF(_tag_month_day!CA291="","",_tag_month_day!CA291/100)</f>
        <v/>
      </c>
      <c r="GS301" s="472">
        <f>GS300</f>
        <v>0.95299999999999996</v>
      </c>
      <c r="GT301" s="472">
        <f>GT300</f>
        <v>0.55000000000000004</v>
      </c>
      <c r="GU301" s="472">
        <f>GU300</f>
        <v>0.55000000000000004</v>
      </c>
      <c r="GV301" s="472">
        <f>GV300</f>
        <v>0.55000000000000004</v>
      </c>
      <c r="GW301" s="472">
        <f>GW300</f>
        <v>0.5</v>
      </c>
      <c r="GX301" s="472">
        <f>GX300</f>
        <v>0.93500000000000005</v>
      </c>
      <c r="GY301" s="472">
        <f>GY300</f>
        <v>0.14999999999999999</v>
      </c>
      <c r="GZ301" s="472">
        <f>GZ300</f>
        <v>1</v>
      </c>
      <c r="HA301" s="474">
        <f>HA300</f>
        <v>0.047</v>
      </c>
      <c r="HB301" s="474">
        <f>HB300</f>
        <v>0.45000000000000001</v>
      </c>
      <c r="HC301" s="474">
        <f>HC300</f>
        <v>0.45000000000000001</v>
      </c>
      <c r="HD301" s="474">
        <f>HD300</f>
        <v>0.45000000000000001</v>
      </c>
      <c r="HE301" s="474">
        <f>HE300</f>
        <v>0.5</v>
      </c>
      <c r="HF301" s="474">
        <f>HF300</f>
        <v>0.065000000000000002</v>
      </c>
      <c r="HG301" s="474">
        <f>HG300</f>
        <v>0.84999999999999998</v>
      </c>
      <c r="HH301" s="474">
        <f>HH300</f>
        <v>0</v>
      </c>
      <c r="HI301" s="10" t="e">
        <f>IF(BZ301&lt;&gt;"",CK301-BV301,0)</f>
        <v>#VALUE!</v>
      </c>
      <c r="HJ301" s="10" t="e">
        <f>IF(AJ301&gt;0,AH301-AJ301,0)</f>
        <v>#VALUE!</v>
      </c>
      <c r="HK301" s="466">
        <f>HK300</f>
        <v>0.84999999999999998</v>
      </c>
      <c r="HL301" s="424">
        <f>HL300</f>
        <v>550000</v>
      </c>
      <c r="HM301" s="424">
        <f>HM300</f>
        <v>480000</v>
      </c>
      <c r="HN301" s="465" t="e">
        <f>(DJ301*EZ301+DK301*FH301+DL301*FM301+DM301*FR301+DN301*FW301+DO301*GB301+DS301*GI301+DP301*GM301+DR301*GR301)*1000*2</f>
        <v>#VALUE!</v>
      </c>
      <c r="HO301" s="465" t="e">
        <f>HN301*HK301*$HO$2/HL301*1000000</f>
        <v>#VALUE!</v>
      </c>
      <c r="HP301" s="465" t="e">
        <f>HN301*HK301*$HP$2/HM301*1000000</f>
        <v>#VALUE!</v>
      </c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</row>
    <row customFormat="1" r="302" s="0">
      <c r="A302" s="420">
        <v>291</v>
      </c>
      <c r="B302" s="421">
        <f ca="1">IF(D302=D301,B301,IF(D302="夜班",B301+1,B301))</f>
        <v>43598</v>
      </c>
      <c r="C302" s="422">
        <f>C301</f>
        <v>0.041666666666666699</v>
      </c>
      <c r="D302" s="10" t="str">
        <f ca="1">IF(HOUR(G302)&lt;8,"夜班",IF(HOUR(G302)&lt;16,"白班",IF(HOUR(G302)&lt;24,"中班",0)))</f>
        <v>夜班</v>
      </c>
      <c r="E302" s="10" t="e">
        <f ca="1">IF(F302=1,"甲",IF(F302=2,"乙",IF(F302=3,"丙",IF(F302=4,"丁",""))))</f>
        <v>#REF!</v>
      </c>
      <c r="F302" s="10" t="e">
        <f ca="1">SUMPRODUCT((成本日报!$A$3:$A$95=计划!B302)*(成本日报!$B$3:$B$95=计划!$D302),成本日报!$C$3:$C$95)</f>
        <v>#REF!</v>
      </c>
      <c r="G302" s="423">
        <f ca="1">G301+C301</f>
        <v>43598.08333333263</v>
      </c>
      <c r="H302" s="423">
        <f ca="1">$G302+$C302/60*10+$C302*0</f>
        <v>43598.090277777075</v>
      </c>
      <c r="I302" s="423">
        <f ca="1">$G302+$C302/60*18+$C302*0</f>
        <v>43598.095833332627</v>
      </c>
      <c r="J302" s="423">
        <f ca="1">$G302+$C302/60*0+$C302*1</f>
        <v>43598.124999999294</v>
      </c>
      <c r="K302" s="423">
        <f ca="1">$G302+$C302/60*30+$C302*2</f>
        <v>43598.187499999302</v>
      </c>
      <c r="L302" s="423">
        <f ca="1">$G302+$C302/60*0+$C302*3</f>
        <v>43598.20833333263</v>
      </c>
      <c r="M302" s="424" t="str">
        <f>IF(_tag_month_day!A292="","",_tag_month_day!A292)</f>
        <v/>
      </c>
      <c r="N302" s="424" t="str">
        <f>IF(_tag_month_day!B292="","",_tag_month_day!B292)</f>
        <v/>
      </c>
      <c r="O302" s="425" t="e">
        <f>IF(M302+N302=0,"",M302+N302)</f>
        <v>#VALUE!</v>
      </c>
      <c r="P302" s="424" t="str">
        <f>IF(_tag_month_day!C292="","",_tag_month_day!C292)</f>
        <v/>
      </c>
      <c r="Q302" s="424" t="str">
        <f>IF(_tag_month_day!D292="","",_tag_month_day!D292)</f>
        <v/>
      </c>
      <c r="R302" s="426" t="str">
        <f>IF(_tag_month_day!CB292="","",_tag_month_day!CB292/100)</f>
        <v/>
      </c>
      <c r="S302" s="427" t="str">
        <f>IF(_tag_month_day!E292="","",_tag_month_day!E292)</f>
        <v/>
      </c>
      <c r="T302" s="427" t="str">
        <f>IF(_tag_month_day!F292="","",_tag_month_day!F292)</f>
        <v/>
      </c>
      <c r="U302" s="428" t="e">
        <f>S302+T302</f>
        <v>#VALUE!</v>
      </c>
      <c r="V302" s="429" t="e">
        <f>U302/AJ302</f>
        <v>#VALUE!</v>
      </c>
      <c r="W302" s="430" t="str">
        <f>IF(_jhy_month_day!A292="","",_jhy_month_day!A292)</f>
        <v/>
      </c>
      <c r="X302" s="431" t="str">
        <f>IF(_jhy_month_day!B292="","",_jhy_month_day!B292/100)</f>
        <v/>
      </c>
      <c r="Y302" s="431" t="str">
        <f>IF(_jhy_month_day!C292="","",_jhy_month_day!C292/100)</f>
        <v/>
      </c>
      <c r="Z302" s="432">
        <f>Z298+1</f>
        <v>73</v>
      </c>
      <c r="AA302" s="433" t="str">
        <f>IF(_tag_month_day!G292="","",_tag_month_day!G292/100)</f>
        <v/>
      </c>
      <c r="AB302" s="433" t="str">
        <f>IF(_tag_month_day!H292="","",_tag_month_day!H292/100)</f>
        <v/>
      </c>
      <c r="AC302" s="434">
        <f>IF(X302="",AC301,BK302*($AV301*X302+$AW301*FD301+$AX301*FI301+$AY301*FN301+$AZ301*FS301+$BA301*FX301+$BG301*GE301)/(AV301*Y302+AX301*FK301+AW301*FF301+AY301*FP301+AZ301*FU301+BA301*FZ301+BG301*GG301+BB301*GK301+BC301*GN301+BD301*GP301))</f>
        <v>1.59963432013121</v>
      </c>
      <c r="AD302" s="435" t="str">
        <f>IF(AC302=AC301,"",AC302-AC301)</f>
        <v/>
      </c>
      <c r="AE302" s="436" t="str">
        <f>IF(1-AF302=0,"",(1-AF302))</f>
        <v/>
      </c>
      <c r="AF302" s="437">
        <v>1</v>
      </c>
      <c r="AG302" s="10" t="str">
        <f>AG301</f>
        <v>8B4</v>
      </c>
      <c r="AH302" s="438" t="str">
        <f>AH301</f>
        <v/>
      </c>
      <c r="AI302" s="424" t="e">
        <f>IF(ROUND(AJ302-AJ301,1)=0,"",AJ302-AJ301)</f>
        <v>#VALUE!</v>
      </c>
      <c r="AJ302" s="10" t="str">
        <f>IF(_tag_month_day!I292="","",_tag_month_day!I292)</f>
        <v/>
      </c>
      <c r="AK302" s="440"/>
      <c r="AL302" s="440"/>
      <c r="AM302" s="440"/>
      <c r="AN302" s="441">
        <f>AN301</f>
        <v>2</v>
      </c>
      <c r="AO302" s="441">
        <f>AO301</f>
        <v>8</v>
      </c>
      <c r="AP302" s="442" t="e">
        <f>(IF(AN302=0,AS301,AS301*(1+AO302/AN302)/(AR302+AO302/AN302)))+AT302</f>
        <v>#VALUE!</v>
      </c>
      <c r="AQ302" s="443" t="str">
        <f>IF(_tag_month_day!J292="","",_tag_month_day!J292/100)</f>
        <v/>
      </c>
      <c r="AR302" s="444">
        <f>AR301</f>
        <v>1.3</v>
      </c>
      <c r="AS302" s="445" t="e">
        <f>AQ302*(AN302*AR302+AO302)/(AN302+AO302)</f>
        <v>#VALUE!</v>
      </c>
      <c r="AT302" s="445" t="e">
        <f>(SUM(BE302:BF302)-SUM(BE301:BF301))*0.05</f>
        <v>#VALUE!</v>
      </c>
      <c r="AU302" s="446" t="str">
        <f>IF(_tag_month_day!CC292="","",IF(_tag_month_day!CC292&gt;0,_tag_month_day!CD292,_tag_month_day!CE292))</f>
        <v/>
      </c>
      <c r="AV302" s="447" t="str">
        <f>IF(_tag_month_day!L292="","",_tag_month_day!L292/100)</f>
        <v/>
      </c>
      <c r="AW302" s="431">
        <f>AW301</f>
        <v>0</v>
      </c>
      <c r="AX302" s="431">
        <f>AX301</f>
        <v>0</v>
      </c>
      <c r="AY302" s="431" t="str">
        <f>IF(_tag_month_day!M292="","",_tag_month_day!M292/100)</f>
        <v/>
      </c>
      <c r="AZ302" s="431" t="str">
        <f>IF(_tag_month_day!N292="","",_tag_month_day!N292/100)</f>
        <v/>
      </c>
      <c r="BA302" s="431" t="str">
        <f>IF(_tag_month_day!O292="","",_tag_month_day!O292/100)</f>
        <v/>
      </c>
      <c r="BB302" s="448" t="str">
        <f>IF(_tag_month_day!P292="","",_tag_month_day!P292/100)</f>
        <v/>
      </c>
      <c r="BC302" s="448">
        <f>BC301</f>
        <v>0</v>
      </c>
      <c r="BD302" s="448" t="str">
        <f>IF(_tag_month_day!Q292="","",_tag_month_day!Q292/100)</f>
        <v/>
      </c>
      <c r="BE302" s="449" t="str">
        <f>IF(_tag_month_day!R292="","",_tag_month_day!R292/100)</f>
        <v/>
      </c>
      <c r="BF302" s="388" t="e">
        <f>(AU302*(100+BE302*100))/(AJ302-AU302)/100</f>
        <v>#VALUE!</v>
      </c>
      <c r="BG302" s="450" t="e">
        <f>BE302+BF302</f>
        <v>#VALUE!</v>
      </c>
      <c r="BH302" s="451" t="e">
        <f>SUM(AV302:BF302)</f>
        <v>#VALUE!</v>
      </c>
      <c r="BI302" s="452" t="e">
        <f>IF(CX302=0,BI301,(DK302*查询!$R$5+DL302*查询!$Q$5+DM302*查询!$N$5+DN302*查询!$O$5+DO302*查询!$P$5)*AF302/CX302)</f>
        <v>#VALUE!</v>
      </c>
      <c r="BJ302" s="452" t="e">
        <f>IF(CX302=0,BJ301,(DP302*查询!$S$5+DQ302*查询!$T$5+DR302*查询!$U$5)*AF302/CX302)</f>
        <v>#VALUE!</v>
      </c>
      <c r="BK302" s="452">
        <f>BK301</f>
        <v>1</v>
      </c>
      <c r="BL302" s="453" t="e">
        <f>SUMPRODUCT((AV302:BA302)*(GS302:GX302))/((GS302:GX302)+SUM(BB302:BD302)*GY302+BG302*GZ302)</f>
        <v>#VALUE!</v>
      </c>
      <c r="BM302" s="453" t="e">
        <f>BK302*($AV302*FB302+$AW302*FD302+$AX302*FI302+$AY302*FN302+$AZ302*FS302+$BA302*FX302+$BG302*GE302)/(AV302*EY302+AX302*FK302+AW302*FF302+AY302*FP302+AZ302*FU302+BA302*FZ302+BG302*GG302+BB302*GK302+BC302*GN302+BD302*GP302)</f>
        <v>#VALUE!</v>
      </c>
      <c r="BN302" s="453" t="e">
        <f>($AV302*FC302+$AX302*FJ302+$AW302*FE302+$AY302*FO302+$AZ302*FT302+$BA302*FY302+$BG302*GF302)/($AV302*FA302+BG302*GH302+BB302*GL302+BC302*GO302+BD302*GQ302+BA302*GA302)</f>
        <v>#VALUE!</v>
      </c>
      <c r="BO302" s="454" t="e">
        <f>SUMPRODUCT(AV302:BA302*GS302:GX302)/(GS302:GX302+(BB302+BC302+BD302)*GY302+BG302)</f>
        <v>#VALUE!</v>
      </c>
      <c r="BP302" s="454" t="e">
        <f>SUMPRODUCT(AV302:BA302*GS302:GX302)/(GS302:GX302+(BB302+BC302+BD302)*GY302+BG302)</f>
        <v>#VALUE!</v>
      </c>
      <c r="BQ302" s="454" t="e">
        <f>SUMPRODUCT(AV302:BA302*GS302:GX302)/(GS302:GX302+(BB302+BC302+BD302)*GY302+BG302)</f>
        <v>#VALUE!</v>
      </c>
      <c r="BR302" s="453" t="str">
        <f>IF(_tag_month_day!T292="","",_tag_month_day!T292)</f>
        <v/>
      </c>
      <c r="BS302" s="453" t="str">
        <f>IF(_tag_month_day!U292="","",_tag_month_day!U292)</f>
        <v/>
      </c>
      <c r="BT302" s="455" t="str">
        <f>IF(CK302="","",IF((CK302&gt;=BV302-0.12)*(CK302&lt;=BV302+0.12),"合格","不合格"))</f>
        <v/>
      </c>
      <c r="BU302" s="456" t="str">
        <f>IF(_tag_month_day!V292="","",_tag_month_day!V292)</f>
        <v/>
      </c>
      <c r="BV302" s="457" t="str">
        <f>IF(_tag_month_day!W292="","",_tag_month_day!W292)</f>
        <v/>
      </c>
      <c r="BW302" s="458" t="str">
        <f>IF(_tag_month_day!X292="","",_tag_month_day!X292)</f>
        <v/>
      </c>
      <c r="BX302" s="458" t="str">
        <f>IF(_tag_month_day!Y292="","",_tag_month_day!Y292)</f>
        <v/>
      </c>
      <c r="BY302" s="459">
        <f ca="1">L302</f>
        <v>43598.20833333263</v>
      </c>
      <c r="BZ302" s="460"/>
      <c r="CA302" s="461"/>
      <c r="CB302" s="424" t="str">
        <f>IF(_tag_month_day!Z292="","",_tag_month_day!Z292)</f>
        <v/>
      </c>
      <c r="CC302" s="424" t="str">
        <f>IF(_tag_month_day!AA292="","",_tag_month_day!AA292)</f>
        <v/>
      </c>
      <c r="CD302" s="424" t="str">
        <f>IF(_tag_month_day!AB292="","",_tag_month_day!AB292)</f>
        <v/>
      </c>
      <c r="CE302" s="424" t="str">
        <f>IF(_tag_month_day!AC292="","",_tag_month_day!AC292)</f>
        <v/>
      </c>
      <c r="CF302" s="424" t="str">
        <f>IF(_tag_month_day!AD292="","",_tag_month_day!AD292)</f>
        <v/>
      </c>
      <c r="CG302" s="424" t="str">
        <f>IF(_tag_month_day!AE292="","",_tag_month_day!AE292)</f>
        <v/>
      </c>
      <c r="CH302" s="424" t="str">
        <f>IF(_tag_month_day!AF292="","",_tag_month_day!AF292)</f>
        <v/>
      </c>
      <c r="CI302" s="424" t="str">
        <f>IF(_tag_month_day!AG292="","",_tag_month_day!AG292)</f>
        <v/>
      </c>
      <c r="CJ302" s="424" t="str">
        <f>IF(_tag_month_day!AH292="","",_tag_month_day!AH292)</f>
        <v/>
      </c>
      <c r="CK302" s="424" t="str">
        <f>IF(_tag_month_day!AI292="","",_tag_month_day!AI292)</f>
        <v/>
      </c>
      <c r="CL302" s="4" t="str">
        <f>IF(_tag_month_day!AJ292="","",_tag_month_day!AJ292)</f>
        <v/>
      </c>
      <c r="CM302" s="4" t="str">
        <f>IF(_tag_month_day!AK292="","",_tag_month_day!AK292)</f>
        <v/>
      </c>
      <c r="CN302" s="4" t="str">
        <f>IF(_tag_month_day!AL292="","",_tag_month_day!AL292)</f>
        <v/>
      </c>
      <c r="CO302" s="4" t="str">
        <f>IF(_tag_month_day!AM292="","",_tag_month_day!AM292)</f>
        <v/>
      </c>
      <c r="CP302" s="4" t="str">
        <f>IF(_tag_month_day!AN292="","",_tag_month_day!AN292)</f>
        <v/>
      </c>
      <c r="CQ302" s="4" t="str">
        <f>IF(_tag_month_day!AO292="","",_tag_month_day!AO292)</f>
        <v/>
      </c>
      <c r="CR302" s="462" t="str">
        <f>IF(_tag_month_day!AP292="","",_tag_month_day!AP292)</f>
        <v/>
      </c>
      <c r="CS302" s="463" t="str">
        <f>IF(_tag_month_day!AQ292="","",_tag_month_day!AQ292)</f>
        <v/>
      </c>
      <c r="CT302" s="4" t="str">
        <f>IF(_tag_month_day!AR292="","",_tag_month_day!AR292)</f>
        <v/>
      </c>
      <c r="CU302" s="464" t="e">
        <f>DU302/AJ302</f>
        <v>#VALUE!</v>
      </c>
      <c r="CV302" s="451" t="e">
        <f>BG302/BH302</f>
        <v>#VALUE!</v>
      </c>
      <c r="CW302" s="465" t="e">
        <f>AJ302*(1-CV302)*CU302*AF302</f>
        <v>#VALUE!</v>
      </c>
      <c r="CX302" s="465" t="e">
        <f>CW302*94%</f>
        <v>#VALUE!</v>
      </c>
      <c r="CY302" s="466" t="e">
        <f>IF(CX302=0,0,DS302/(DS302+CX302))</f>
        <v>#VALUE!</v>
      </c>
      <c r="CZ302" s="465" t="e">
        <f>$AJ302*EF302</f>
        <v>#VALUE!</v>
      </c>
      <c r="DA302" s="465" t="e">
        <f>$AJ302*EG302</f>
        <v>#VALUE!</v>
      </c>
      <c r="DB302" s="465" t="e">
        <f>$AJ302*EH302</f>
        <v>#VALUE!</v>
      </c>
      <c r="DC302" s="465" t="e">
        <f>$AJ302*EI302</f>
        <v>#VALUE!</v>
      </c>
      <c r="DD302" s="465" t="e">
        <f>$AJ302*EJ302</f>
        <v>#VALUE!</v>
      </c>
      <c r="DE302" s="465" t="e">
        <f>$AJ302*EK302</f>
        <v>#VALUE!</v>
      </c>
      <c r="DF302" s="465" t="e">
        <f>$AJ302*EL302</f>
        <v>#VALUE!</v>
      </c>
      <c r="DG302" s="465" t="e">
        <f>$AJ302*EM302</f>
        <v>#VALUE!</v>
      </c>
      <c r="DH302" s="465" t="e">
        <f>$AJ302*EN302</f>
        <v>#VALUE!</v>
      </c>
      <c r="DI302" s="465" t="e">
        <f>$AJ302*EO302</f>
        <v>#VALUE!</v>
      </c>
      <c r="DJ302" s="465" t="e">
        <f>CZ302*(1-EP302)</f>
        <v>#VALUE!</v>
      </c>
      <c r="DK302" s="465" t="e">
        <f>DA302*(1-ER302)</f>
        <v>#VALUE!</v>
      </c>
      <c r="DL302" s="465" t="e">
        <f>DB302*(1-EQ302)</f>
        <v>#VALUE!</v>
      </c>
      <c r="DM302" s="465" t="e">
        <f>DC302*(1-ES302)</f>
        <v>#VALUE!</v>
      </c>
      <c r="DN302" s="465" t="e">
        <f>DD302*(1-ET302)</f>
        <v>#VALUE!</v>
      </c>
      <c r="DO302" s="465" t="e">
        <f>DE302</f>
        <v>#VALUE!</v>
      </c>
      <c r="DP302" s="465" t="e">
        <f>DF302*(1-EU302)</f>
        <v>#VALUE!</v>
      </c>
      <c r="DQ302" s="465" t="e">
        <f>DG302*(1-EV302)</f>
        <v>#VALUE!</v>
      </c>
      <c r="DR302" s="465" t="e">
        <f>DH302*(1-EW302)</f>
        <v>#VALUE!</v>
      </c>
      <c r="DS302" s="465" t="e">
        <f>DI302</f>
        <v>#VALUE!</v>
      </c>
      <c r="DT302" s="465" t="e">
        <f>SUM(DJ302:DS302)</f>
        <v>#VALUE!</v>
      </c>
      <c r="DU302" s="465" t="e">
        <f>(GS302:GX302)+(DP302+DQ302+DR302)*GY302+DS302</f>
        <v>#VALUE!</v>
      </c>
      <c r="DV302" s="451" t="e">
        <f>AV302/$BH302/(1-EP302)</f>
        <v>#VALUE!</v>
      </c>
      <c r="DW302" s="451" t="e">
        <f>AW302/$BH302/(1-ER302)</f>
        <v>#VALUE!</v>
      </c>
      <c r="DX302" s="451" t="e">
        <f>AX302/$BH302/(1-EQ302)</f>
        <v>#VALUE!</v>
      </c>
      <c r="DY302" s="451" t="e">
        <f>AY302/$BH302/(1-ES302)</f>
        <v>#VALUE!</v>
      </c>
      <c r="DZ302" s="451" t="e">
        <f>AZ302/$BH302/(1-ET302)</f>
        <v>#VALUE!</v>
      </c>
      <c r="EA302" s="451" t="e">
        <f>BA302/$BH302/(1-AX302)</f>
        <v>#VALUE!</v>
      </c>
      <c r="EB302" s="451" t="e">
        <f>BB302/$BH302/(1-EU302)</f>
        <v>#VALUE!</v>
      </c>
      <c r="EC302" s="451" t="e">
        <f>BC302/$BH302/(1-EV302)</f>
        <v>#VALUE!</v>
      </c>
      <c r="ED302" s="451" t="e">
        <f>BD302/$BH302/(1-EW302)</f>
        <v>#VALUE!</v>
      </c>
      <c r="EE302" s="451" t="e">
        <f>BG302/BH302</f>
        <v>#VALUE!</v>
      </c>
      <c r="EF302" s="451" t="e">
        <f>DV302/SUM($DV302:$EE302)</f>
        <v>#VALUE!</v>
      </c>
      <c r="EG302" s="451" t="e">
        <f>DW302/SUM($DV302:$EE302)</f>
        <v>#VALUE!</v>
      </c>
      <c r="EH302" s="451" t="e">
        <f>DX302/SUM($DV302:$EE302)</f>
        <v>#VALUE!</v>
      </c>
      <c r="EI302" s="451" t="e">
        <f>DY302/SUM($DV302:$EE302)</f>
        <v>#VALUE!</v>
      </c>
      <c r="EJ302" s="451" t="e">
        <f>DZ302/SUM($DV302:$EE302)</f>
        <v>#VALUE!</v>
      </c>
      <c r="EK302" s="451" t="e">
        <f>EA302/SUM($DV302:$EE302)</f>
        <v>#VALUE!</v>
      </c>
      <c r="EL302" s="451" t="e">
        <f>EB302/SUM($DV302:$EE302)</f>
        <v>#VALUE!</v>
      </c>
      <c r="EM302" s="451" t="e">
        <f>EC302/SUM($DV302:$EE302)</f>
        <v>#VALUE!</v>
      </c>
      <c r="EN302" s="451" t="e">
        <f>ED302/SUM($DV302:$EE302)</f>
        <v>#VALUE!</v>
      </c>
      <c r="EO302" s="451" t="e">
        <f>EE302/SUM($DV302:$EE302)</f>
        <v>#VALUE!</v>
      </c>
      <c r="EP302" s="450">
        <f>EP301</f>
        <v>0.080000000000000002</v>
      </c>
      <c r="EQ302" s="450">
        <f>EQ301</f>
        <v>0.014999999999999999</v>
      </c>
      <c r="ER302" s="450">
        <f>ER301</f>
        <v>0.014999999999999999</v>
      </c>
      <c r="ES302" s="450">
        <f>ES301</f>
        <v>0.014999999999999999</v>
      </c>
      <c r="ET302" s="450">
        <f>ET301</f>
        <v>0.014999999999999999</v>
      </c>
      <c r="EU302" s="450">
        <f>EU301</f>
        <v>0.089999999999999997</v>
      </c>
      <c r="EV302" s="450">
        <f>EV301</f>
        <v>0.089999999999999997</v>
      </c>
      <c r="EW302" s="450">
        <f>EW301</f>
        <v>0.089999999999999997</v>
      </c>
      <c r="EX302" s="431" t="str">
        <f>IF(_tag_month_day!AS292="","",_tag_month_day!AS292/100)</f>
        <v/>
      </c>
      <c r="EY302" s="431" t="str">
        <f>IF(_tag_month_day!AT292="","",_tag_month_day!AT292/100)</f>
        <v/>
      </c>
      <c r="EZ302" s="431" t="str">
        <f>IF(_tag_month_day!AU292="","",_tag_month_day!AU292/100)</f>
        <v/>
      </c>
      <c r="FA302" s="431" t="str">
        <f>IF(_tag_month_day!AV292="","",_tag_month_day!AV292/100)</f>
        <v/>
      </c>
      <c r="FB302" s="431" t="str">
        <f>IF(_tag_month_day!AW292="","",_tag_month_day!AW292/100)</f>
        <v/>
      </c>
      <c r="FC302" s="431" t="str">
        <f>IF(_tag_month_day!AX292="","",_tag_month_day!AX292/100)</f>
        <v/>
      </c>
      <c r="FD302" s="449" t="str">
        <f>IF(_tag_month_day!AY292="","",_tag_month_day!AY292/100)</f>
        <v/>
      </c>
      <c r="FE302" s="449" t="str">
        <f>IF(_tag_month_day!AZ292="","",_tag_month_day!AZ292/100)</f>
        <v/>
      </c>
      <c r="FF302" s="449" t="str">
        <f>IF(_tag_month_day!BA292="","",_tag_month_day!BA292/100)</f>
        <v/>
      </c>
      <c r="FG302" s="449" t="str">
        <f>IF(_tag_month_day!BB292="","",_tag_month_day!BB292/100)</f>
        <v/>
      </c>
      <c r="FH302" s="467" t="str">
        <f>IF(_tag_month_day!BC292="","",_tag_month_day!BC292/100)</f>
        <v/>
      </c>
      <c r="FI302" s="449">
        <f>FI301</f>
        <v>0.40999999999999998</v>
      </c>
      <c r="FJ302" s="449">
        <f>FJ301</f>
        <v>0.11</v>
      </c>
      <c r="FK302" s="449">
        <f>FK301</f>
        <v>0.014999999999999999</v>
      </c>
      <c r="FL302" s="449">
        <f>FL301</f>
        <v>0</v>
      </c>
      <c r="FM302" s="467">
        <f>FM301</f>
        <v>0.0001</v>
      </c>
      <c r="FN302" s="449">
        <f>FN301</f>
        <v>0.32000000000000001</v>
      </c>
      <c r="FO302" s="449">
        <f>FO301</f>
        <v>0.20000000000000001</v>
      </c>
      <c r="FP302" s="449">
        <f>FP301</f>
        <v>0.01</v>
      </c>
      <c r="FQ302" s="449">
        <f>FQ301</f>
        <v>0</v>
      </c>
      <c r="FR302" s="467">
        <f>FR301</f>
        <v>0.0001</v>
      </c>
      <c r="FS302" s="449" t="str">
        <f>IF(_tag_month_day!BD292="","",_tag_month_day!BD292/100)</f>
        <v/>
      </c>
      <c r="FT302" s="449" t="str">
        <f>IF(_tag_month_day!BE292="","",_tag_month_day!BE292/100)</f>
        <v/>
      </c>
      <c r="FU302" s="449" t="str">
        <f>IF(_tag_month_day!BF292="","",_tag_month_day!BF292/100)</f>
        <v/>
      </c>
      <c r="FV302" s="449" t="str">
        <f>IF(_tag_month_day!BG292="","",_tag_month_day!BG292/100)</f>
        <v/>
      </c>
      <c r="FW302" s="467" t="str">
        <f>IF(_tag_month_day!BH292="","",_tag_month_day!BH292/100)</f>
        <v/>
      </c>
      <c r="FX302" s="449" t="str">
        <f>IF(_tag_month_day!BI292="","",_tag_month_day!BI292/100)</f>
        <v/>
      </c>
      <c r="FY302" s="449" t="str">
        <f>IF(_tag_month_day!BJ292="","",_tag_month_day!BJ292/100)</f>
        <v/>
      </c>
      <c r="FZ302" s="468" t="str">
        <f>IF(_tag_month_day!BK292="","",_tag_month_day!BK292/100)</f>
        <v/>
      </c>
      <c r="GA302" s="449" t="str">
        <f>IF(_tag_month_day!BL292="","",_tag_month_day!BL292/100)</f>
        <v/>
      </c>
      <c r="GB302" s="467" t="str">
        <f>IF(_tag_month_day!BM292="","",_tag_month_day!BM292/100)</f>
        <v/>
      </c>
      <c r="GC302" s="431" t="str">
        <f>IF(_tag_month_day!BN292="","",_tag_month_day!BN292/100)</f>
        <v/>
      </c>
      <c r="GD302" s="431" t="str">
        <f>IF(_tag_month_day!BO292="","",_tag_month_day!BO292/100)</f>
        <v/>
      </c>
      <c r="GE302" s="431" t="str">
        <f>IF(_tag_month_day!BP292="","",_tag_month_day!BP292/100)</f>
        <v/>
      </c>
      <c r="GF302" s="431" t="str">
        <f>IF(_tag_month_day!BQ292="","",_tag_month_day!BQ292/100)</f>
        <v/>
      </c>
      <c r="GG302" s="431" t="str">
        <f>IF(_tag_month_day!BR292="","",_tag_month_day!BR292/100)</f>
        <v/>
      </c>
      <c r="GH302" s="431" t="str">
        <f>IF(_tag_month_day!BS292="","",_tag_month_day!BS292/100)</f>
        <v/>
      </c>
      <c r="GI302" s="467" t="str">
        <f>IF(_tag_month_day!BT292="","",_tag_month_day!BT292/100)</f>
        <v/>
      </c>
      <c r="GJ302" s="469" t="str">
        <f>IF(_tag_month_day!BU292="","",_tag_month_day!BU292/100)</f>
        <v/>
      </c>
      <c r="GK302" s="470">
        <f>GK301</f>
        <v>0.070000000000000007</v>
      </c>
      <c r="GL302" s="470">
        <f>GL301</f>
        <v>0.029999999999999999</v>
      </c>
      <c r="GM302" s="471" t="str">
        <f>IF(_tag_month_day!BX292="","",_tag_month_day!BX292/100)</f>
        <v/>
      </c>
      <c r="GN302" s="470">
        <f>GN301</f>
        <v>0.070000000000000007</v>
      </c>
      <c r="GO302" s="470">
        <f>GO301</f>
        <v>0.029999999999999999</v>
      </c>
      <c r="GP302" s="470">
        <f>GP301</f>
        <v>0.089999999999999997</v>
      </c>
      <c r="GQ302" s="470">
        <f>GQ301</f>
        <v>0.029999999999999999</v>
      </c>
      <c r="GR302" s="471" t="str">
        <f>IF(_tag_month_day!CA292="","",_tag_month_day!CA292/100)</f>
        <v/>
      </c>
      <c r="GS302" s="472">
        <f>GS301</f>
        <v>0.95299999999999996</v>
      </c>
      <c r="GT302" s="472">
        <f>GT301</f>
        <v>0.55000000000000004</v>
      </c>
      <c r="GU302" s="472">
        <f>GU301</f>
        <v>0.55000000000000004</v>
      </c>
      <c r="GV302" s="472">
        <f>GV301</f>
        <v>0.55000000000000004</v>
      </c>
      <c r="GW302" s="472">
        <f>GW301</f>
        <v>0.5</v>
      </c>
      <c r="GX302" s="472">
        <f>GX301</f>
        <v>0.93500000000000005</v>
      </c>
      <c r="GY302" s="472">
        <f>GY301</f>
        <v>0.14999999999999999</v>
      </c>
      <c r="GZ302" s="472">
        <f>GZ301</f>
        <v>1</v>
      </c>
      <c r="HA302" s="474">
        <f>HA301</f>
        <v>0.047</v>
      </c>
      <c r="HB302" s="474">
        <f>HB301</f>
        <v>0.45000000000000001</v>
      </c>
      <c r="HC302" s="474">
        <f>HC301</f>
        <v>0.45000000000000001</v>
      </c>
      <c r="HD302" s="474">
        <f>HD301</f>
        <v>0.45000000000000001</v>
      </c>
      <c r="HE302" s="474">
        <f>HE301</f>
        <v>0.5</v>
      </c>
      <c r="HF302" s="474">
        <f>HF301</f>
        <v>0.065000000000000002</v>
      </c>
      <c r="HG302" s="474">
        <f>HG301</f>
        <v>0.84999999999999998</v>
      </c>
      <c r="HH302" s="474">
        <f>HH301</f>
        <v>0</v>
      </c>
      <c r="HI302" s="10">
        <f>IF(BZ302&lt;&gt;"",CK302-BV302,0)</f>
        <v>0</v>
      </c>
      <c r="HJ302" s="10" t="e">
        <f>IF(AJ302&gt;0,AH302-AJ302,0)</f>
        <v>#VALUE!</v>
      </c>
      <c r="HK302" s="466">
        <f>HK301</f>
        <v>0.84999999999999998</v>
      </c>
      <c r="HL302" s="424">
        <f>HL301</f>
        <v>550000</v>
      </c>
      <c r="HM302" s="424">
        <f>HM301</f>
        <v>480000</v>
      </c>
      <c r="HN302" s="465" t="e">
        <f>(DJ302*EZ302+DK302*FH302+DL302*FM302+DM302*FR302+DN302*FW302+DO302*GB302+DS302*GI302+DP302*GM302+DR302*GR302)*1000*2</f>
        <v>#VALUE!</v>
      </c>
      <c r="HO302" s="465" t="e">
        <f>HN302*HK302*$HO$2/HL302*1000000</f>
        <v>#VALUE!</v>
      </c>
      <c r="HP302" s="465" t="e">
        <f>HN302*HK302*$HP$2/HM302*1000000</f>
        <v>#VALUE!</v>
      </c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</row>
    <row customFormat="1" r="303" s="0">
      <c r="A303" s="420">
        <v>292</v>
      </c>
      <c r="B303" s="421">
        <f ca="1">IF(D303=D302,B302,IF(D303="夜班",B302+1,B302))</f>
        <v>43598</v>
      </c>
      <c r="C303" s="422">
        <f>C302</f>
        <v>0.041666666666666699</v>
      </c>
      <c r="D303" s="10" t="str">
        <f ca="1">IF(HOUR(G303)&lt;8,"夜班",IF(HOUR(G303)&lt;16,"白班",IF(HOUR(G303)&lt;24,"中班",0)))</f>
        <v>夜班</v>
      </c>
      <c r="E303" s="10" t="e">
        <f ca="1">IF(F303=1,"甲",IF(F303=2,"乙",IF(F303=3,"丙",IF(F303=4,"丁",""))))</f>
        <v>#REF!</v>
      </c>
      <c r="F303" s="10" t="e">
        <f ca="1">SUMPRODUCT((成本日报!$A$3:$A$95=计划!B303)*(成本日报!$B$3:$B$95=计划!$D303),成本日报!$C$3:$C$95)</f>
        <v>#REF!</v>
      </c>
      <c r="G303" s="423">
        <f ca="1">G302+C302</f>
        <v>43598.124999999294</v>
      </c>
      <c r="H303" s="423">
        <f ca="1">$G303+$C303/60*10+$C303*0</f>
        <v>43598.131944443739</v>
      </c>
      <c r="I303" s="423">
        <f ca="1">$G303+$C303/60*18+$C303*0</f>
        <v>43598.137499999291</v>
      </c>
      <c r="J303" s="423">
        <f ca="1">$G303+$C303/60*0+$C303*1</f>
        <v>43598.166666665958</v>
      </c>
      <c r="K303" s="423">
        <f ca="1">$G303+$C303/60*30+$C303*2</f>
        <v>43598.229166665966</v>
      </c>
      <c r="L303" s="423">
        <f ca="1">$G303+$C303/60*0+$C303*3</f>
        <v>43598.249999999294</v>
      </c>
      <c r="M303" s="424" t="str">
        <f>IF(_tag_month_day!A293="","",_tag_month_day!A293)</f>
        <v/>
      </c>
      <c r="N303" s="424" t="str">
        <f>IF(_tag_month_day!B293="","",_tag_month_day!B293)</f>
        <v/>
      </c>
      <c r="O303" s="425" t="e">
        <f>IF(M303+N303=0,"",M303+N303)</f>
        <v>#VALUE!</v>
      </c>
      <c r="P303" s="424" t="str">
        <f>IF(_tag_month_day!C293="","",_tag_month_day!C293)</f>
        <v/>
      </c>
      <c r="Q303" s="424" t="str">
        <f>IF(_tag_month_day!D293="","",_tag_month_day!D293)</f>
        <v/>
      </c>
      <c r="R303" s="426" t="str">
        <f>IF(_tag_month_day!CB293="","",_tag_month_day!CB293/100)</f>
        <v/>
      </c>
      <c r="S303" s="427" t="str">
        <f>IF(_tag_month_day!E293="","",_tag_month_day!E293)</f>
        <v/>
      </c>
      <c r="T303" s="427" t="str">
        <f>IF(_tag_month_day!F293="","",_tag_month_day!F293)</f>
        <v/>
      </c>
      <c r="U303" s="428" t="e">
        <f>S303+T303</f>
        <v>#VALUE!</v>
      </c>
      <c r="V303" s="429" t="e">
        <f>U303/AJ303</f>
        <v>#VALUE!</v>
      </c>
      <c r="W303" s="430" t="str">
        <f>IF(_jhy_month_day!A293="","",_jhy_month_day!A293)</f>
        <v/>
      </c>
      <c r="X303" s="431" t="str">
        <f>IF(_jhy_month_day!B293="","",_jhy_month_day!B293/100)</f>
        <v/>
      </c>
      <c r="Y303" s="431" t="str">
        <f>IF(_jhy_month_day!C293="","",_jhy_month_day!C293/100)</f>
        <v/>
      </c>
      <c r="Z303" s="432">
        <f>Z299+1</f>
        <v>73</v>
      </c>
      <c r="AA303" s="433" t="str">
        <f>IF(_tag_month_day!G293="","",_tag_month_day!G293/100)</f>
        <v/>
      </c>
      <c r="AB303" s="433" t="str">
        <f>IF(_tag_month_day!H293="","",_tag_month_day!H293/100)</f>
        <v/>
      </c>
      <c r="AC303" s="434">
        <f>IF(X303="",AC302,BK303*($AV302*X303+$AW302*FD302+$AX302*FI302+$AY302*FN302+$AZ302*FS302+$BA302*FX302+$BG302*GE302)/(AV302*Y303+AX302*FK302+AW302*FF302+AY302*FP302+AZ302*FU302+BA302*FZ302+BG302*GG302+BB302*GK302+BC302*GN302+BD302*GP302))</f>
        <v>1.59963432013121</v>
      </c>
      <c r="AD303" s="435" t="str">
        <f>IF(AC303=AC302,"",AC303-AC302)</f>
        <v/>
      </c>
      <c r="AE303" s="436" t="str">
        <f>IF(1-AF303=0,"",(1-AF303))</f>
        <v/>
      </c>
      <c r="AF303" s="437">
        <v>1</v>
      </c>
      <c r="AG303" s="10" t="s">
        <v>482</v>
      </c>
      <c r="AH303" s="438" t="str">
        <f>AH302</f>
        <v/>
      </c>
      <c r="AI303" s="424" t="e">
        <f>IF(ROUND(AJ303-AJ302,1)=0,"",AJ303-AJ302)</f>
        <v>#VALUE!</v>
      </c>
      <c r="AJ303" s="10" t="str">
        <f>IF(_tag_month_day!I293="","",_tag_month_day!I293)</f>
        <v/>
      </c>
      <c r="AK303" s="440" t="s">
        <v>449</v>
      </c>
      <c r="AL303" s="440" t="s">
        <v>483</v>
      </c>
      <c r="AM303" s="440" t="s">
        <v>439</v>
      </c>
      <c r="AN303" s="441">
        <f>AN302</f>
        <v>2</v>
      </c>
      <c r="AO303" s="441">
        <f>AO302</f>
        <v>8</v>
      </c>
      <c r="AP303" s="442" t="e">
        <f>(IF(AN303=0,AS302,AS302*(1+AO303/AN303)/(AR303+AO303/AN303)))+AT303</f>
        <v>#VALUE!</v>
      </c>
      <c r="AQ303" s="443" t="str">
        <f>IF(_tag_month_day!J293="","",_tag_month_day!J293/100)</f>
        <v/>
      </c>
      <c r="AR303" s="444">
        <f>AR302</f>
        <v>1.3</v>
      </c>
      <c r="AS303" s="445" t="e">
        <f>AQ303*(AN303*AR303+AO303)/(AN303+AO303)</f>
        <v>#VALUE!</v>
      </c>
      <c r="AT303" s="445" t="e">
        <f>(SUM(BE303:BF303)-SUM(BE302:BF302))*0.05</f>
        <v>#VALUE!</v>
      </c>
      <c r="AU303" s="446" t="str">
        <f>IF(_tag_month_day!CC293="","",IF(_tag_month_day!CC293&gt;0,_tag_month_day!CD293,_tag_month_day!CE293))</f>
        <v/>
      </c>
      <c r="AV303" s="447" t="str">
        <f>IF(_tag_month_day!L293="","",_tag_month_day!L293/100)</f>
        <v/>
      </c>
      <c r="AW303" s="431">
        <f>AW302</f>
        <v>0</v>
      </c>
      <c r="AX303" s="431">
        <f>AX302</f>
        <v>0</v>
      </c>
      <c r="AY303" s="431" t="str">
        <f>IF(_tag_month_day!M293="","",_tag_month_day!M293/100)</f>
        <v/>
      </c>
      <c r="AZ303" s="431" t="str">
        <f>IF(_tag_month_day!N293="","",_tag_month_day!N293/100)</f>
        <v/>
      </c>
      <c r="BA303" s="431" t="str">
        <f>IF(_tag_month_day!O293="","",_tag_month_day!O293/100)</f>
        <v/>
      </c>
      <c r="BB303" s="448" t="str">
        <f>IF(_tag_month_day!P293="","",_tag_month_day!P293/100)</f>
        <v/>
      </c>
      <c r="BC303" s="448">
        <f>BC302</f>
        <v>0</v>
      </c>
      <c r="BD303" s="448" t="str">
        <f>IF(_tag_month_day!Q293="","",_tag_month_day!Q293/100)</f>
        <v/>
      </c>
      <c r="BE303" s="449" t="str">
        <f>IF(_tag_month_day!R293="","",_tag_month_day!R293/100)</f>
        <v/>
      </c>
      <c r="BF303" s="388" t="e">
        <f>(AU303*(100+BE303*100))/(AJ303-AU303)/100</f>
        <v>#VALUE!</v>
      </c>
      <c r="BG303" s="450" t="e">
        <f>BE303+BF303</f>
        <v>#VALUE!</v>
      </c>
      <c r="BH303" s="451" t="e">
        <f>SUM(AV303:BF303)</f>
        <v>#VALUE!</v>
      </c>
      <c r="BI303" s="452" t="e">
        <f>IF(CX303=0,BI302,(DK303*查询!$R$5+DL303*查询!$Q$5+DM303*查询!$N$5+DN303*查询!$O$5+DO303*查询!$P$5)*AF303/CX303)</f>
        <v>#VALUE!</v>
      </c>
      <c r="BJ303" s="452" t="e">
        <f>IF(CX303=0,BJ302,(DP303*查询!$S$5+DQ303*查询!$T$5+DR303*查询!$U$5)*AF303/CX303)</f>
        <v>#VALUE!</v>
      </c>
      <c r="BK303" s="452">
        <f>BK302</f>
        <v>1</v>
      </c>
      <c r="BL303" s="453" t="e">
        <f>SUMPRODUCT((AV303:BA303)*(GS303:GX303))/((GS303:GX303)+SUM(BB303:BD303)*GY303+BG303*GZ303)</f>
        <v>#VALUE!</v>
      </c>
      <c r="BM303" s="453" t="e">
        <f>BK303*($AV303*FB303+$AW303*FD303+$AX303*FI303+$AY303*FN303+$AZ303*FS303+$BA303*FX303+$BG303*GE303)/(AV303*EY303+AX303*FK303+AW303*FF303+AY303*FP303+AZ303*FU303+BA303*FZ303+BG303*GG303+BB303*GK303+BC303*GN303+BD303*GP303)</f>
        <v>#VALUE!</v>
      </c>
      <c r="BN303" s="453" t="e">
        <f>($AV303*FC303+$AX303*FJ303+$AW303*FE303+$AY303*FO303+$AZ303*FT303+$BA303*FY303+$BG303*GF303)/($AV303*FA303+BG303*GH303+BB303*GL303+BC303*GO303+BD303*GQ303+BA303*GA303)</f>
        <v>#VALUE!</v>
      </c>
      <c r="BO303" s="454" t="e">
        <f>SUMPRODUCT(AV303:BA303*GS303:GX303)/(GS303:GX303+(BB303+BC303+BD303)*GY303+BG303)</f>
        <v>#VALUE!</v>
      </c>
      <c r="BP303" s="454" t="e">
        <f>SUMPRODUCT(AV303:BA303*GS303:GX303)/(GS303:GX303+(BB303+BC303+BD303)*GY303+BG303)</f>
        <v>#VALUE!</v>
      </c>
      <c r="BQ303" s="454" t="e">
        <f>SUMPRODUCT(AV303:BA303*GS303:GX303)/(GS303:GX303+(BB303+BC303+BD303)*GY303+BG303)</f>
        <v>#VALUE!</v>
      </c>
      <c r="BR303" s="453" t="str">
        <f>IF(_tag_month_day!T293="","",_tag_month_day!T293)</f>
        <v/>
      </c>
      <c r="BS303" s="453" t="str">
        <f>IF(_tag_month_day!U293="","",_tag_month_day!U293)</f>
        <v/>
      </c>
      <c r="BT303" s="455" t="str">
        <f>IF(CK303="","",IF((CK303&gt;=BV303-0.12)*(CK303&lt;=BV303+0.12),"合格","不合格"))</f>
        <v/>
      </c>
      <c r="BU303" s="456" t="str">
        <f>IF(_tag_month_day!V293="","",_tag_month_day!V293)</f>
        <v/>
      </c>
      <c r="BV303" s="457" t="str">
        <f>IF(_tag_month_day!W293="","",_tag_month_day!W293)</f>
        <v/>
      </c>
      <c r="BW303" s="458" t="str">
        <f>IF(_tag_month_day!X293="","",_tag_month_day!X293)</f>
        <v/>
      </c>
      <c r="BX303" s="458" t="str">
        <f>IF(_tag_month_day!Y293="","",_tag_month_day!Y293)</f>
        <v/>
      </c>
      <c r="BY303" s="459">
        <f ca="1">L303</f>
        <v>43598.249999999294</v>
      </c>
      <c r="BZ303" s="460" t="s">
        <v>429</v>
      </c>
      <c r="CA303" s="461">
        <v>0.25347222222222199</v>
      </c>
      <c r="CB303" s="424" t="str">
        <f>IF(_tag_month_day!Z293="","",_tag_month_day!Z293)</f>
        <v/>
      </c>
      <c r="CC303" s="424" t="str">
        <f>IF(_tag_month_day!AA293="","",_tag_month_day!AA293)</f>
        <v/>
      </c>
      <c r="CD303" s="424" t="str">
        <f>IF(_tag_month_day!AB293="","",_tag_month_day!AB293)</f>
        <v/>
      </c>
      <c r="CE303" s="424" t="str">
        <f>IF(_tag_month_day!AC293="","",_tag_month_day!AC293)</f>
        <v/>
      </c>
      <c r="CF303" s="424" t="str">
        <f>IF(_tag_month_day!AD293="","",_tag_month_day!AD293)</f>
        <v/>
      </c>
      <c r="CG303" s="424" t="str">
        <f>IF(_tag_month_day!AE293="","",_tag_month_day!AE293)</f>
        <v/>
      </c>
      <c r="CH303" s="424" t="str">
        <f>IF(_tag_month_day!AF293="","",_tag_month_day!AF293)</f>
        <v/>
      </c>
      <c r="CI303" s="424" t="str">
        <f>IF(_tag_month_day!AG293="","",_tag_month_day!AG293)</f>
        <v/>
      </c>
      <c r="CJ303" s="424" t="str">
        <f>IF(_tag_month_day!AH293="","",_tag_month_day!AH293)</f>
        <v/>
      </c>
      <c r="CK303" s="424" t="str">
        <f>IF(_tag_month_day!AI293="","",_tag_month_day!AI293)</f>
        <v/>
      </c>
      <c r="CL303" s="4" t="str">
        <f>IF(_tag_month_day!AJ293="","",_tag_month_day!AJ293)</f>
        <v/>
      </c>
      <c r="CM303" s="4" t="str">
        <f>IF(_tag_month_day!AK293="","",_tag_month_day!AK293)</f>
        <v/>
      </c>
      <c r="CN303" s="4" t="str">
        <f>IF(_tag_month_day!AL293="","",_tag_month_day!AL293)</f>
        <v/>
      </c>
      <c r="CO303" s="4" t="str">
        <f>IF(_tag_month_day!AM293="","",_tag_month_day!AM293)</f>
        <v/>
      </c>
      <c r="CP303" s="4" t="str">
        <f>IF(_tag_month_day!AN293="","",_tag_month_day!AN293)</f>
        <v/>
      </c>
      <c r="CQ303" s="4" t="str">
        <f>IF(_tag_month_day!AO293="","",_tag_month_day!AO293)</f>
        <v/>
      </c>
      <c r="CR303" s="462" t="str">
        <f>IF(_tag_month_day!AP293="","",_tag_month_day!AP293)</f>
        <v/>
      </c>
      <c r="CS303" s="463" t="str">
        <f>IF(_tag_month_day!AQ293="","",_tag_month_day!AQ293)</f>
        <v/>
      </c>
      <c r="CT303" s="4" t="str">
        <f>IF(_tag_month_day!AR293="","",_tag_month_day!AR293)</f>
        <v/>
      </c>
      <c r="CU303" s="464" t="e">
        <f>DU303/AJ303</f>
        <v>#VALUE!</v>
      </c>
      <c r="CV303" s="451" t="e">
        <f>BG303/BH303</f>
        <v>#VALUE!</v>
      </c>
      <c r="CW303" s="465" t="e">
        <f>AJ303*(1-CV303)*CU303*AF303</f>
        <v>#VALUE!</v>
      </c>
      <c r="CX303" s="465" t="e">
        <f>CW303*94%</f>
        <v>#VALUE!</v>
      </c>
      <c r="CY303" s="466" t="e">
        <f>IF(CX303=0,0,DS303/(DS303+CX303))</f>
        <v>#VALUE!</v>
      </c>
      <c r="CZ303" s="465" t="e">
        <f>$AJ303*EF303</f>
        <v>#VALUE!</v>
      </c>
      <c r="DA303" s="465" t="e">
        <f>$AJ303*EG303</f>
        <v>#VALUE!</v>
      </c>
      <c r="DB303" s="465" t="e">
        <f>$AJ303*EH303</f>
        <v>#VALUE!</v>
      </c>
      <c r="DC303" s="465" t="e">
        <f>$AJ303*EI303</f>
        <v>#VALUE!</v>
      </c>
      <c r="DD303" s="465" t="e">
        <f>$AJ303*EJ303</f>
        <v>#VALUE!</v>
      </c>
      <c r="DE303" s="465" t="e">
        <f>$AJ303*EK303</f>
        <v>#VALUE!</v>
      </c>
      <c r="DF303" s="465" t="e">
        <f>$AJ303*EL303</f>
        <v>#VALUE!</v>
      </c>
      <c r="DG303" s="465" t="e">
        <f>$AJ303*EM303</f>
        <v>#VALUE!</v>
      </c>
      <c r="DH303" s="465" t="e">
        <f>$AJ303*EN303</f>
        <v>#VALUE!</v>
      </c>
      <c r="DI303" s="465" t="e">
        <f>$AJ303*EO303</f>
        <v>#VALUE!</v>
      </c>
      <c r="DJ303" s="465" t="e">
        <f>CZ303*(1-EP303)</f>
        <v>#VALUE!</v>
      </c>
      <c r="DK303" s="465" t="e">
        <f>DA303*(1-ER303)</f>
        <v>#VALUE!</v>
      </c>
      <c r="DL303" s="465" t="e">
        <f>DB303*(1-EQ303)</f>
        <v>#VALUE!</v>
      </c>
      <c r="DM303" s="465" t="e">
        <f>DC303*(1-ES303)</f>
        <v>#VALUE!</v>
      </c>
      <c r="DN303" s="465" t="e">
        <f>DD303*(1-ET303)</f>
        <v>#VALUE!</v>
      </c>
      <c r="DO303" s="465" t="e">
        <f>DE303</f>
        <v>#VALUE!</v>
      </c>
      <c r="DP303" s="465" t="e">
        <f>DF303*(1-EU303)</f>
        <v>#VALUE!</v>
      </c>
      <c r="DQ303" s="465" t="e">
        <f>DG303*(1-EV303)</f>
        <v>#VALUE!</v>
      </c>
      <c r="DR303" s="465" t="e">
        <f>DH303*(1-EW303)</f>
        <v>#VALUE!</v>
      </c>
      <c r="DS303" s="465" t="e">
        <f>DI303</f>
        <v>#VALUE!</v>
      </c>
      <c r="DT303" s="465" t="e">
        <f>SUM(DJ303:DS303)</f>
        <v>#VALUE!</v>
      </c>
      <c r="DU303" s="465" t="e">
        <f>(GS303:GX303)+(DP303+DQ303+DR303)*GY303+DS303</f>
        <v>#VALUE!</v>
      </c>
      <c r="DV303" s="451" t="e">
        <f>AV303/$BH303/(1-EP303)</f>
        <v>#VALUE!</v>
      </c>
      <c r="DW303" s="451" t="e">
        <f>AW303/$BH303/(1-ER303)</f>
        <v>#VALUE!</v>
      </c>
      <c r="DX303" s="451" t="e">
        <f>AX303/$BH303/(1-EQ303)</f>
        <v>#VALUE!</v>
      </c>
      <c r="DY303" s="451" t="e">
        <f>AY303/$BH303/(1-ES303)</f>
        <v>#VALUE!</v>
      </c>
      <c r="DZ303" s="451" t="e">
        <f>AZ303/$BH303/(1-ET303)</f>
        <v>#VALUE!</v>
      </c>
      <c r="EA303" s="451" t="e">
        <f>BA303/$BH303/(1-AX303)</f>
        <v>#VALUE!</v>
      </c>
      <c r="EB303" s="451" t="e">
        <f>BB303/$BH303/(1-EU303)</f>
        <v>#VALUE!</v>
      </c>
      <c r="EC303" s="451" t="e">
        <f>BC303/$BH303/(1-EV303)</f>
        <v>#VALUE!</v>
      </c>
      <c r="ED303" s="451" t="e">
        <f>BD303/$BH303/(1-EW303)</f>
        <v>#VALUE!</v>
      </c>
      <c r="EE303" s="451" t="e">
        <f>BG303/BH303</f>
        <v>#VALUE!</v>
      </c>
      <c r="EF303" s="451" t="e">
        <f>DV303/SUM($DV303:$EE303)</f>
        <v>#VALUE!</v>
      </c>
      <c r="EG303" s="451" t="e">
        <f>DW303/SUM($DV303:$EE303)</f>
        <v>#VALUE!</v>
      </c>
      <c r="EH303" s="451" t="e">
        <f>DX303/SUM($DV303:$EE303)</f>
        <v>#VALUE!</v>
      </c>
      <c r="EI303" s="451" t="e">
        <f>DY303/SUM($DV303:$EE303)</f>
        <v>#VALUE!</v>
      </c>
      <c r="EJ303" s="451" t="e">
        <f>DZ303/SUM($DV303:$EE303)</f>
        <v>#VALUE!</v>
      </c>
      <c r="EK303" s="451" t="e">
        <f>EA303/SUM($DV303:$EE303)</f>
        <v>#VALUE!</v>
      </c>
      <c r="EL303" s="451" t="e">
        <f>EB303/SUM($DV303:$EE303)</f>
        <v>#VALUE!</v>
      </c>
      <c r="EM303" s="451" t="e">
        <f>EC303/SUM($DV303:$EE303)</f>
        <v>#VALUE!</v>
      </c>
      <c r="EN303" s="451" t="e">
        <f>ED303/SUM($DV303:$EE303)</f>
        <v>#VALUE!</v>
      </c>
      <c r="EO303" s="451" t="e">
        <f>EE303/SUM($DV303:$EE303)</f>
        <v>#VALUE!</v>
      </c>
      <c r="EP303" s="450">
        <f>EP302</f>
        <v>0.080000000000000002</v>
      </c>
      <c r="EQ303" s="450">
        <f>EQ302</f>
        <v>0.014999999999999999</v>
      </c>
      <c r="ER303" s="450">
        <f>ER302</f>
        <v>0.014999999999999999</v>
      </c>
      <c r="ES303" s="450">
        <f>ES302</f>
        <v>0.014999999999999999</v>
      </c>
      <c r="ET303" s="450">
        <f>ET302</f>
        <v>0.014999999999999999</v>
      </c>
      <c r="EU303" s="450">
        <f>EU302</f>
        <v>0.089999999999999997</v>
      </c>
      <c r="EV303" s="450">
        <f>EV302</f>
        <v>0.089999999999999997</v>
      </c>
      <c r="EW303" s="450">
        <f>EW302</f>
        <v>0.089999999999999997</v>
      </c>
      <c r="EX303" s="431" t="str">
        <f>IF(_tag_month_day!AS293="","",_tag_month_day!AS293/100)</f>
        <v/>
      </c>
      <c r="EY303" s="431" t="str">
        <f>IF(_tag_month_day!AT293="","",_tag_month_day!AT293/100)</f>
        <v/>
      </c>
      <c r="EZ303" s="431" t="str">
        <f>IF(_tag_month_day!AU293="","",_tag_month_day!AU293/100)</f>
        <v/>
      </c>
      <c r="FA303" s="431" t="str">
        <f>IF(_tag_month_day!AV293="","",_tag_month_day!AV293/100)</f>
        <v/>
      </c>
      <c r="FB303" s="431" t="str">
        <f>IF(_tag_month_day!AW293="","",_tag_month_day!AW293/100)</f>
        <v/>
      </c>
      <c r="FC303" s="431" t="str">
        <f>IF(_tag_month_day!AX293="","",_tag_month_day!AX293/100)</f>
        <v/>
      </c>
      <c r="FD303" s="449" t="str">
        <f>IF(_tag_month_day!AY293="","",_tag_month_day!AY293/100)</f>
        <v/>
      </c>
      <c r="FE303" s="449" t="str">
        <f>IF(_tag_month_day!AZ293="","",_tag_month_day!AZ293/100)</f>
        <v/>
      </c>
      <c r="FF303" s="449" t="str">
        <f>IF(_tag_month_day!BA293="","",_tag_month_day!BA293/100)</f>
        <v/>
      </c>
      <c r="FG303" s="449" t="str">
        <f>IF(_tag_month_day!BB293="","",_tag_month_day!BB293/100)</f>
        <v/>
      </c>
      <c r="FH303" s="467" t="str">
        <f>IF(_tag_month_day!BC293="","",_tag_month_day!BC293/100)</f>
        <v/>
      </c>
      <c r="FI303" s="449">
        <f>FI302</f>
        <v>0.40999999999999998</v>
      </c>
      <c r="FJ303" s="449">
        <f>FJ302</f>
        <v>0.11</v>
      </c>
      <c r="FK303" s="449">
        <f>FK302</f>
        <v>0.014999999999999999</v>
      </c>
      <c r="FL303" s="449">
        <f>FL302</f>
        <v>0</v>
      </c>
      <c r="FM303" s="467">
        <f>FM302</f>
        <v>0.0001</v>
      </c>
      <c r="FN303" s="449">
        <f>FN302</f>
        <v>0.32000000000000001</v>
      </c>
      <c r="FO303" s="449">
        <f>FO302</f>
        <v>0.20000000000000001</v>
      </c>
      <c r="FP303" s="449">
        <f>FP302</f>
        <v>0.01</v>
      </c>
      <c r="FQ303" s="449">
        <f>FQ302</f>
        <v>0</v>
      </c>
      <c r="FR303" s="467">
        <f>FR302</f>
        <v>0.0001</v>
      </c>
      <c r="FS303" s="449" t="str">
        <f>IF(_tag_month_day!BD293="","",_tag_month_day!BD293/100)</f>
        <v/>
      </c>
      <c r="FT303" s="449" t="str">
        <f>IF(_tag_month_day!BE293="","",_tag_month_day!BE293/100)</f>
        <v/>
      </c>
      <c r="FU303" s="449" t="str">
        <f>IF(_tag_month_day!BF293="","",_tag_month_day!BF293/100)</f>
        <v/>
      </c>
      <c r="FV303" s="449" t="str">
        <f>IF(_tag_month_day!BG293="","",_tag_month_day!BG293/100)</f>
        <v/>
      </c>
      <c r="FW303" s="467" t="str">
        <f>IF(_tag_month_day!BH293="","",_tag_month_day!BH293/100)</f>
        <v/>
      </c>
      <c r="FX303" s="449" t="str">
        <f>IF(_tag_month_day!BI293="","",_tag_month_day!BI293/100)</f>
        <v/>
      </c>
      <c r="FY303" s="449" t="str">
        <f>IF(_tag_month_day!BJ293="","",_tag_month_day!BJ293/100)</f>
        <v/>
      </c>
      <c r="FZ303" s="468" t="str">
        <f>IF(_tag_month_day!BK293="","",_tag_month_day!BK293/100)</f>
        <v/>
      </c>
      <c r="GA303" s="449" t="str">
        <f>IF(_tag_month_day!BL293="","",_tag_month_day!BL293/100)</f>
        <v/>
      </c>
      <c r="GB303" s="467" t="str">
        <f>IF(_tag_month_day!BM293="","",_tag_month_day!BM293/100)</f>
        <v/>
      </c>
      <c r="GC303" s="431" t="str">
        <f>IF(_tag_month_day!BN293="","",_tag_month_day!BN293/100)</f>
        <v/>
      </c>
      <c r="GD303" s="431" t="str">
        <f>IF(_tag_month_day!BO293="","",_tag_month_day!BO293/100)</f>
        <v/>
      </c>
      <c r="GE303" s="431" t="str">
        <f>IF(_tag_month_day!BP293="","",_tag_month_day!BP293/100)</f>
        <v/>
      </c>
      <c r="GF303" s="431" t="str">
        <f>IF(_tag_month_day!BQ293="","",_tag_month_day!BQ293/100)</f>
        <v/>
      </c>
      <c r="GG303" s="431" t="str">
        <f>IF(_tag_month_day!BR293="","",_tag_month_day!BR293/100)</f>
        <v/>
      </c>
      <c r="GH303" s="431" t="str">
        <f>IF(_tag_month_day!BS293="","",_tag_month_day!BS293/100)</f>
        <v/>
      </c>
      <c r="GI303" s="467" t="str">
        <f>IF(_tag_month_day!BT293="","",_tag_month_day!BT293/100)</f>
        <v/>
      </c>
      <c r="GJ303" s="469" t="str">
        <f>IF(_tag_month_day!BU293="","",_tag_month_day!BU293/100)</f>
        <v/>
      </c>
      <c r="GK303" s="470">
        <f>GK302</f>
        <v>0.070000000000000007</v>
      </c>
      <c r="GL303" s="470">
        <f>GL302</f>
        <v>0.029999999999999999</v>
      </c>
      <c r="GM303" s="471" t="str">
        <f>IF(_tag_month_day!BX293="","",_tag_month_day!BX293/100)</f>
        <v/>
      </c>
      <c r="GN303" s="470">
        <f>GN302</f>
        <v>0.070000000000000007</v>
      </c>
      <c r="GO303" s="470">
        <f>GO302</f>
        <v>0.029999999999999999</v>
      </c>
      <c r="GP303" s="470">
        <f>GP302</f>
        <v>0.089999999999999997</v>
      </c>
      <c r="GQ303" s="470">
        <f>GQ302</f>
        <v>0.029999999999999999</v>
      </c>
      <c r="GR303" s="471" t="str">
        <f>IF(_tag_month_day!CA293="","",_tag_month_day!CA293/100)</f>
        <v/>
      </c>
      <c r="GS303" s="472">
        <f>GS302</f>
        <v>0.95299999999999996</v>
      </c>
      <c r="GT303" s="472">
        <f>GT302</f>
        <v>0.55000000000000004</v>
      </c>
      <c r="GU303" s="472">
        <f>GU302</f>
        <v>0.55000000000000004</v>
      </c>
      <c r="GV303" s="472">
        <f>GV302</f>
        <v>0.55000000000000004</v>
      </c>
      <c r="GW303" s="472">
        <f>GW302</f>
        <v>0.5</v>
      </c>
      <c r="GX303" s="472">
        <f>GX302</f>
        <v>0.93500000000000005</v>
      </c>
      <c r="GY303" s="472">
        <f>GY302</f>
        <v>0.14999999999999999</v>
      </c>
      <c r="GZ303" s="472">
        <f>GZ302</f>
        <v>1</v>
      </c>
      <c r="HA303" s="474">
        <f>HA302</f>
        <v>0.047</v>
      </c>
      <c r="HB303" s="474">
        <f>HB302</f>
        <v>0.45000000000000001</v>
      </c>
      <c r="HC303" s="474">
        <f>HC302</f>
        <v>0.45000000000000001</v>
      </c>
      <c r="HD303" s="474">
        <f>HD302</f>
        <v>0.45000000000000001</v>
      </c>
      <c r="HE303" s="474">
        <f>HE302</f>
        <v>0.5</v>
      </c>
      <c r="HF303" s="474">
        <f>HF302</f>
        <v>0.065000000000000002</v>
      </c>
      <c r="HG303" s="474">
        <f>HG302</f>
        <v>0.84999999999999998</v>
      </c>
      <c r="HH303" s="474">
        <f>HH302</f>
        <v>0</v>
      </c>
      <c r="HI303" s="10" t="e">
        <f>IF(BZ303&lt;&gt;"",CK303-BV303,0)</f>
        <v>#VALUE!</v>
      </c>
      <c r="HJ303" s="10" t="e">
        <f>IF(AJ303&gt;0,AH303-AJ303,0)</f>
        <v>#VALUE!</v>
      </c>
      <c r="HK303" s="466">
        <f>HK302</f>
        <v>0.84999999999999998</v>
      </c>
      <c r="HL303" s="424">
        <f>HL302</f>
        <v>550000</v>
      </c>
      <c r="HM303" s="424">
        <f>HM302</f>
        <v>480000</v>
      </c>
      <c r="HN303" s="465" t="e">
        <f>(DJ303*EZ303+DK303*FH303+DL303*FM303+DM303*FR303+DN303*FW303+DO303*GB303+DS303*GI303+DP303*GM303+DR303*GR303)*1000*2</f>
        <v>#VALUE!</v>
      </c>
      <c r="HO303" s="465" t="e">
        <f>HN303*HK303*$HO$2/HL303*1000000</f>
        <v>#VALUE!</v>
      </c>
      <c r="HP303" s="465" t="e">
        <f>HN303*HK303*$HP$2/HM303*1000000</f>
        <v>#VALUE!</v>
      </c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</row>
    <row customFormat="1" ht="13.5" customHeight="1" r="304" s="0">
      <c r="A304" s="420">
        <v>293</v>
      </c>
      <c r="B304" s="421">
        <f ca="1">IF(D304=D303,B303,IF(D304="夜班",B303+1,B303))</f>
        <v>43598</v>
      </c>
      <c r="C304" s="422">
        <f>C303</f>
        <v>0.041666666666666699</v>
      </c>
      <c r="D304" s="10" t="str">
        <f ca="1">IF(HOUR(G304)&lt;8,"夜班",IF(HOUR(G304)&lt;16,"白班",IF(HOUR(G304)&lt;24,"中班",0)))</f>
        <v>夜班</v>
      </c>
      <c r="E304" s="10" t="e">
        <f ca="1">IF(F304=1,"甲",IF(F304=2,"乙",IF(F304=3,"丙",IF(F304=4,"丁",""))))</f>
        <v>#REF!</v>
      </c>
      <c r="F304" s="10" t="e">
        <f ca="1">SUMPRODUCT((成本日报!$A$3:$A$95=计划!B304)*(成本日报!$B$3:$B$95=计划!$D304),成本日报!$C$3:$C$95)</f>
        <v>#REF!</v>
      </c>
      <c r="G304" s="423">
        <f ca="1">G303+C303</f>
        <v>43598.166666665958</v>
      </c>
      <c r="H304" s="423">
        <f ca="1">$G304+$C304/60*10+$C304*0</f>
        <v>43598.173611110404</v>
      </c>
      <c r="I304" s="423">
        <f ca="1">$G304+$C304/60*18+$C304*0</f>
        <v>43598.179166665956</v>
      </c>
      <c r="J304" s="423">
        <f ca="1">$G304+$C304/60*0+$C304*1</f>
        <v>43598.208333332623</v>
      </c>
      <c r="K304" s="423">
        <f ca="1">$G304+$C304/60*30+$C304*2</f>
        <v>43598.27083333263</v>
      </c>
      <c r="L304" s="423">
        <f ca="1">$G304+$C304/60*0+$C304*3</f>
        <v>43598.291666665958</v>
      </c>
      <c r="M304" s="424" t="str">
        <f>IF(_tag_month_day!A294="","",_tag_month_day!A294)</f>
        <v/>
      </c>
      <c r="N304" s="424" t="str">
        <f>IF(_tag_month_day!B294="","",_tag_month_day!B294)</f>
        <v/>
      </c>
      <c r="O304" s="425" t="e">
        <f>IF(M304+N304=0,"",M304+N304)</f>
        <v>#VALUE!</v>
      </c>
      <c r="P304" s="424" t="str">
        <f>IF(_tag_month_day!C294="","",_tag_month_day!C294)</f>
        <v/>
      </c>
      <c r="Q304" s="424" t="str">
        <f>IF(_tag_month_day!D294="","",_tag_month_day!D294)</f>
        <v/>
      </c>
      <c r="R304" s="426" t="str">
        <f>IF(_tag_month_day!CB294="","",_tag_month_day!CB294/100)</f>
        <v/>
      </c>
      <c r="S304" s="427" t="str">
        <f>IF(_tag_month_day!E294="","",_tag_month_day!E294)</f>
        <v/>
      </c>
      <c r="T304" s="427" t="str">
        <f>IF(_tag_month_day!F294="","",_tag_month_day!F294)</f>
        <v/>
      </c>
      <c r="U304" s="428" t="e">
        <f>S304+T304</f>
        <v>#VALUE!</v>
      </c>
      <c r="V304" s="429" t="e">
        <f>U304/AJ304</f>
        <v>#VALUE!</v>
      </c>
      <c r="W304" s="430" t="str">
        <f>IF(_jhy_month_day!A294="","",_jhy_month_day!A294)</f>
        <v/>
      </c>
      <c r="X304" s="431" t="str">
        <f>IF(_jhy_month_day!B294="","",_jhy_month_day!B294/100)</f>
        <v/>
      </c>
      <c r="Y304" s="431" t="str">
        <f>IF(_jhy_month_day!C294="","",_jhy_month_day!C294/100)</f>
        <v/>
      </c>
      <c r="Z304" s="432">
        <f>Z300+1</f>
        <v>74</v>
      </c>
      <c r="AA304" s="433" t="str">
        <f>IF(_tag_month_day!G294="","",_tag_month_day!G294/100)</f>
        <v/>
      </c>
      <c r="AB304" s="433" t="str">
        <f>IF(_tag_month_day!H294="","",_tag_month_day!H294/100)</f>
        <v/>
      </c>
      <c r="AC304" s="434">
        <f>IF(X304="",AC303,BK304*($AV303*X304+$AW303*FD303+$AX303*FI303+$AY303*FN303+$AZ303*FS303+$BA303*FX303+$BG303*GE303)/(AV303*Y304+AX303*FK303+AW303*FF303+AY303*FP303+AZ303*FU303+BA303*FZ303+BG303*GG303+BB303*GK303+BC303*GN303+BD303*GP303))</f>
        <v>1.59963432013121</v>
      </c>
      <c r="AD304" s="435" t="str">
        <f>IF(AC304=AC303,"",AC304-AC303)</f>
        <v/>
      </c>
      <c r="AE304" s="436" t="str">
        <f>IF(1-AF304=0,"",(1-AF304))</f>
        <v/>
      </c>
      <c r="AF304" s="437">
        <v>1</v>
      </c>
      <c r="AG304" s="10" t="str">
        <f>AG303</f>
        <v>9A3</v>
      </c>
      <c r="AH304" s="438" t="str">
        <f>AH303</f>
        <v/>
      </c>
      <c r="AI304" s="424" t="e">
        <f>IF(ROUND(AJ304-AJ303,1)=0,"",AJ304-AJ303)</f>
        <v>#VALUE!</v>
      </c>
      <c r="AJ304" s="10" t="str">
        <f>IF(_tag_month_day!I294="","",_tag_month_day!I294)</f>
        <v/>
      </c>
      <c r="AK304" s="440" t="s">
        <v>444</v>
      </c>
      <c r="AL304" s="440" t="s">
        <v>485</v>
      </c>
      <c r="AM304" s="440" t="s">
        <v>439</v>
      </c>
      <c r="AN304" s="441">
        <f>AN303</f>
        <v>2</v>
      </c>
      <c r="AO304" s="441">
        <f>AO303</f>
        <v>8</v>
      </c>
      <c r="AP304" s="442" t="e">
        <f>(IF(AN304=0,AS303,AS303*(1+AO304/AN304)/(AR304+AO304/AN304)))+AT304</f>
        <v>#VALUE!</v>
      </c>
      <c r="AQ304" s="443" t="str">
        <f>IF(_tag_month_day!J294="","",_tag_month_day!J294/100)</f>
        <v/>
      </c>
      <c r="AR304" s="444">
        <f>AR303</f>
        <v>1.3</v>
      </c>
      <c r="AS304" s="445" t="e">
        <f>AQ304*(AN304*AR304+AO304)/(AN304+AO304)</f>
        <v>#VALUE!</v>
      </c>
      <c r="AT304" s="445" t="e">
        <f>(SUM(BE304:BF304)-SUM(BE303:BF303))*0.05</f>
        <v>#VALUE!</v>
      </c>
      <c r="AU304" s="446" t="str">
        <f>IF(_tag_month_day!CC294="","",IF(_tag_month_day!CC294&gt;0,_tag_month_day!CD294,_tag_month_day!CE294))</f>
        <v/>
      </c>
      <c r="AV304" s="447" t="str">
        <f>IF(_tag_month_day!L294="","",_tag_month_day!L294/100)</f>
        <v/>
      </c>
      <c r="AW304" s="431">
        <f>AW303</f>
        <v>0</v>
      </c>
      <c r="AX304" s="431">
        <f>AX303</f>
        <v>0</v>
      </c>
      <c r="AY304" s="431" t="str">
        <f>IF(_tag_month_day!M294="","",_tag_month_day!M294/100)</f>
        <v/>
      </c>
      <c r="AZ304" s="431" t="str">
        <f>IF(_tag_month_day!N294="","",_tag_month_day!N294/100)</f>
        <v/>
      </c>
      <c r="BA304" s="431" t="str">
        <f>IF(_tag_month_day!O294="","",_tag_month_day!O294/100)</f>
        <v/>
      </c>
      <c r="BB304" s="448" t="str">
        <f>IF(_tag_month_day!P294="","",_tag_month_day!P294/100)</f>
        <v/>
      </c>
      <c r="BC304" s="448">
        <f>BC303</f>
        <v>0</v>
      </c>
      <c r="BD304" s="448" t="str">
        <f>IF(_tag_month_day!Q294="","",_tag_month_day!Q294/100)</f>
        <v/>
      </c>
      <c r="BE304" s="449" t="str">
        <f>IF(_tag_month_day!R294="","",_tag_month_day!R294/100)</f>
        <v/>
      </c>
      <c r="BF304" s="388" t="e">
        <f>(AU304*(100+BE304*100))/(AJ304-AU304)/100</f>
        <v>#VALUE!</v>
      </c>
      <c r="BG304" s="450" t="e">
        <f>BE304+BF304</f>
        <v>#VALUE!</v>
      </c>
      <c r="BH304" s="451" t="e">
        <f>SUM(AV304:BF304)</f>
        <v>#VALUE!</v>
      </c>
      <c r="BI304" s="452" t="e">
        <f>IF(CX304=0,BI303,(DK304*查询!$R$5+DL304*查询!$Q$5+DM304*查询!$N$5+DN304*查询!$O$5+DO304*查询!$P$5)*AF304/CX304)</f>
        <v>#VALUE!</v>
      </c>
      <c r="BJ304" s="452" t="e">
        <f>IF(CX304=0,BJ303,(DP304*查询!$S$5+DQ304*查询!$T$5+DR304*查询!$U$5)*AF304/CX304)</f>
        <v>#VALUE!</v>
      </c>
      <c r="BK304" s="452">
        <f>BK303</f>
        <v>1</v>
      </c>
      <c r="BL304" s="453" t="e">
        <f>SUMPRODUCT((AV304:BA304)*(GS304:GX304))/((GS304:GX304)+SUM(BB304:BD304)*GY304+BG304*GZ304)</f>
        <v>#VALUE!</v>
      </c>
      <c r="BM304" s="453" t="e">
        <f>BK304*($AV304*FB304+$AW304*FD304+$AX304*FI304+$AY304*FN304+$AZ304*FS304+$BA304*FX304+$BG304*GE304)/(AV304*EY304+AX304*FK304+AW304*FF304+AY304*FP304+AZ304*FU304+BA304*FZ304+BG304*GG304+BB304*GK304+BC304*GN304+BD304*GP304)</f>
        <v>#VALUE!</v>
      </c>
      <c r="BN304" s="453" t="e">
        <f>($AV304*FC304+$AX304*FJ304+$AW304*FE304+$AY304*FO304+$AZ304*FT304+$BA304*FY304+$BG304*GF304)/($AV304*FA304+BG304*GH304+BB304*GL304+BC304*GO304+BD304*GQ304+BA304*GA304)</f>
        <v>#VALUE!</v>
      </c>
      <c r="BO304" s="454" t="e">
        <f>SUMPRODUCT(AV304:BA304*GS304:GX304)/(GS304:GX304+(BB304+BC304+BD304)*GY304+BG304)</f>
        <v>#VALUE!</v>
      </c>
      <c r="BP304" s="454" t="e">
        <f>SUMPRODUCT(AV304:BA304*GS304:GX304)/(GS304:GX304+(BB304+BC304+BD304)*GY304+BG304)</f>
        <v>#VALUE!</v>
      </c>
      <c r="BQ304" s="454" t="e">
        <f>SUMPRODUCT(AV304:BA304*GS304:GX304)/(GS304:GX304+(BB304+BC304+BD304)*GY304+BG304)</f>
        <v>#VALUE!</v>
      </c>
      <c r="BR304" s="453" t="str">
        <f>IF(_tag_month_day!T294="","",_tag_month_day!T294)</f>
        <v/>
      </c>
      <c r="BS304" s="453" t="str">
        <f>IF(_tag_month_day!U294="","",_tag_month_day!U294)</f>
        <v/>
      </c>
      <c r="BT304" s="455" t="str">
        <f>IF(CK304="","",IF((CK304&gt;=BV304-0.12)*(CK304&lt;=BV304+0.12),"合格","不合格"))</f>
        <v/>
      </c>
      <c r="BU304" s="456" t="str">
        <f>IF(_tag_month_day!V294="","",_tag_month_day!V294)</f>
        <v/>
      </c>
      <c r="BV304" s="457" t="str">
        <f>IF(_tag_month_day!W294="","",_tag_month_day!W294)</f>
        <v/>
      </c>
      <c r="BW304" s="458" t="str">
        <f>IF(_tag_month_day!X294="","",_tag_month_day!X294)</f>
        <v/>
      </c>
      <c r="BX304" s="458" t="str">
        <f>IF(_tag_month_day!Y294="","",_tag_month_day!Y294)</f>
        <v/>
      </c>
      <c r="BY304" s="459">
        <f ca="1">L304</f>
        <v>43598.291666665958</v>
      </c>
      <c r="BZ304" s="460"/>
      <c r="CA304" s="461"/>
      <c r="CB304" s="424" t="str">
        <f>IF(_tag_month_day!Z294="","",_tag_month_day!Z294)</f>
        <v/>
      </c>
      <c r="CC304" s="424" t="str">
        <f>IF(_tag_month_day!AA294="","",_tag_month_day!AA294)</f>
        <v/>
      </c>
      <c r="CD304" s="424" t="str">
        <f>IF(_tag_month_day!AB294="","",_tag_month_day!AB294)</f>
        <v/>
      </c>
      <c r="CE304" s="424" t="str">
        <f>IF(_tag_month_day!AC294="","",_tag_month_day!AC294)</f>
        <v/>
      </c>
      <c r="CF304" s="424" t="str">
        <f>IF(_tag_month_day!AD294="","",_tag_month_day!AD294)</f>
        <v/>
      </c>
      <c r="CG304" s="424" t="str">
        <f>IF(_tag_month_day!AE294="","",_tag_month_day!AE294)</f>
        <v/>
      </c>
      <c r="CH304" s="424" t="str">
        <f>IF(_tag_month_day!AF294="","",_tag_month_day!AF294)</f>
        <v/>
      </c>
      <c r="CI304" s="424" t="str">
        <f>IF(_tag_month_day!AG294="","",_tag_month_day!AG294)</f>
        <v/>
      </c>
      <c r="CJ304" s="424" t="str">
        <f>IF(_tag_month_day!AH294="","",_tag_month_day!AH294)</f>
        <v/>
      </c>
      <c r="CK304" s="424" t="str">
        <f>IF(_tag_month_day!AI294="","",_tag_month_day!AI294)</f>
        <v/>
      </c>
      <c r="CL304" s="4" t="str">
        <f>IF(_tag_month_day!AJ294="","",_tag_month_day!AJ294)</f>
        <v/>
      </c>
      <c r="CM304" s="4" t="str">
        <f>IF(_tag_month_day!AK294="","",_tag_month_day!AK294)</f>
        <v/>
      </c>
      <c r="CN304" s="4" t="str">
        <f>IF(_tag_month_day!AL294="","",_tag_month_day!AL294)</f>
        <v/>
      </c>
      <c r="CO304" s="4" t="str">
        <f>IF(_tag_month_day!AM294="","",_tag_month_day!AM294)</f>
        <v/>
      </c>
      <c r="CP304" s="4" t="str">
        <f>IF(_tag_month_day!AN294="","",_tag_month_day!AN294)</f>
        <v/>
      </c>
      <c r="CQ304" s="4" t="str">
        <f>IF(_tag_month_day!AO294="","",_tag_month_day!AO294)</f>
        <v/>
      </c>
      <c r="CR304" s="462" t="str">
        <f>IF(_tag_month_day!AP294="","",_tag_month_day!AP294)</f>
        <v/>
      </c>
      <c r="CS304" s="463" t="str">
        <f>IF(_tag_month_day!AQ294="","",_tag_month_day!AQ294)</f>
        <v/>
      </c>
      <c r="CT304" s="4" t="str">
        <f>IF(_tag_month_day!AR294="","",_tag_month_day!AR294)</f>
        <v/>
      </c>
      <c r="CU304" s="464" t="e">
        <f>DU304/AJ304</f>
        <v>#VALUE!</v>
      </c>
      <c r="CV304" s="451" t="e">
        <f>BG304/BH304</f>
        <v>#VALUE!</v>
      </c>
      <c r="CW304" s="465" t="e">
        <f>AJ304*(1-CV304)*CU304*AF304</f>
        <v>#VALUE!</v>
      </c>
      <c r="CX304" s="465" t="e">
        <f>CW304*94%</f>
        <v>#VALUE!</v>
      </c>
      <c r="CY304" s="466" t="e">
        <f>IF(CX304=0,0,DS304/(DS304+CX304))</f>
        <v>#VALUE!</v>
      </c>
      <c r="CZ304" s="465" t="e">
        <f>$AJ304*EF304</f>
        <v>#VALUE!</v>
      </c>
      <c r="DA304" s="465" t="e">
        <f>$AJ304*EG304</f>
        <v>#VALUE!</v>
      </c>
      <c r="DB304" s="465" t="e">
        <f>$AJ304*EH304</f>
        <v>#VALUE!</v>
      </c>
      <c r="DC304" s="465" t="e">
        <f>$AJ304*EI304</f>
        <v>#VALUE!</v>
      </c>
      <c r="DD304" s="465" t="e">
        <f>$AJ304*EJ304</f>
        <v>#VALUE!</v>
      </c>
      <c r="DE304" s="465" t="e">
        <f>$AJ304*EK304</f>
        <v>#VALUE!</v>
      </c>
      <c r="DF304" s="465" t="e">
        <f>$AJ304*EL304</f>
        <v>#VALUE!</v>
      </c>
      <c r="DG304" s="465" t="e">
        <f>$AJ304*EM304</f>
        <v>#VALUE!</v>
      </c>
      <c r="DH304" s="465" t="e">
        <f>$AJ304*EN304</f>
        <v>#VALUE!</v>
      </c>
      <c r="DI304" s="465" t="e">
        <f>$AJ304*EO304</f>
        <v>#VALUE!</v>
      </c>
      <c r="DJ304" s="465" t="e">
        <f>CZ304*(1-EP304)</f>
        <v>#VALUE!</v>
      </c>
      <c r="DK304" s="465" t="e">
        <f>DA304*(1-ER304)</f>
        <v>#VALUE!</v>
      </c>
      <c r="DL304" s="465" t="e">
        <f>DB304*(1-EQ304)</f>
        <v>#VALUE!</v>
      </c>
      <c r="DM304" s="465" t="e">
        <f>DC304*(1-ES304)</f>
        <v>#VALUE!</v>
      </c>
      <c r="DN304" s="465" t="e">
        <f>DD304*(1-ET304)</f>
        <v>#VALUE!</v>
      </c>
      <c r="DO304" s="465" t="e">
        <f>DE304</f>
        <v>#VALUE!</v>
      </c>
      <c r="DP304" s="465" t="e">
        <f>DF304*(1-EU304)</f>
        <v>#VALUE!</v>
      </c>
      <c r="DQ304" s="465" t="e">
        <f>DG304*(1-EV304)</f>
        <v>#VALUE!</v>
      </c>
      <c r="DR304" s="465" t="e">
        <f>DH304*(1-EW304)</f>
        <v>#VALUE!</v>
      </c>
      <c r="DS304" s="465" t="e">
        <f>DI304</f>
        <v>#VALUE!</v>
      </c>
      <c r="DT304" s="465" t="e">
        <f>SUM(DJ304:DS304)</f>
        <v>#VALUE!</v>
      </c>
      <c r="DU304" s="465" t="e">
        <f>(GS304:GX304)+(DP304+DQ304+DR304)*GY304+DS304</f>
        <v>#VALUE!</v>
      </c>
      <c r="DV304" s="451" t="e">
        <f>AV304/$BH304/(1-EP304)</f>
        <v>#VALUE!</v>
      </c>
      <c r="DW304" s="451" t="e">
        <f>AW304/$BH304/(1-ER304)</f>
        <v>#VALUE!</v>
      </c>
      <c r="DX304" s="451" t="e">
        <f>AX304/$BH304/(1-EQ304)</f>
        <v>#VALUE!</v>
      </c>
      <c r="DY304" s="451" t="e">
        <f>AY304/$BH304/(1-ES304)</f>
        <v>#VALUE!</v>
      </c>
      <c r="DZ304" s="451" t="e">
        <f>AZ304/$BH304/(1-ET304)</f>
        <v>#VALUE!</v>
      </c>
      <c r="EA304" s="451" t="e">
        <f>BA304/$BH304/(1-AX304)</f>
        <v>#VALUE!</v>
      </c>
      <c r="EB304" s="451" t="e">
        <f>BB304/$BH304/(1-EU304)</f>
        <v>#VALUE!</v>
      </c>
      <c r="EC304" s="451" t="e">
        <f>BC304/$BH304/(1-EV304)</f>
        <v>#VALUE!</v>
      </c>
      <c r="ED304" s="451" t="e">
        <f>BD304/$BH304/(1-EW304)</f>
        <v>#VALUE!</v>
      </c>
      <c r="EE304" s="451" t="e">
        <f>BG304/BH304</f>
        <v>#VALUE!</v>
      </c>
      <c r="EF304" s="451" t="e">
        <f>DV304/SUM($DV304:$EE304)</f>
        <v>#VALUE!</v>
      </c>
      <c r="EG304" s="451" t="e">
        <f>DW304/SUM($DV304:$EE304)</f>
        <v>#VALUE!</v>
      </c>
      <c r="EH304" s="451" t="e">
        <f>DX304/SUM($DV304:$EE304)</f>
        <v>#VALUE!</v>
      </c>
      <c r="EI304" s="451" t="e">
        <f>DY304/SUM($DV304:$EE304)</f>
        <v>#VALUE!</v>
      </c>
      <c r="EJ304" s="451" t="e">
        <f>DZ304/SUM($DV304:$EE304)</f>
        <v>#VALUE!</v>
      </c>
      <c r="EK304" s="451" t="e">
        <f>EA304/SUM($DV304:$EE304)</f>
        <v>#VALUE!</v>
      </c>
      <c r="EL304" s="451" t="e">
        <f>EB304/SUM($DV304:$EE304)</f>
        <v>#VALUE!</v>
      </c>
      <c r="EM304" s="451" t="e">
        <f>EC304/SUM($DV304:$EE304)</f>
        <v>#VALUE!</v>
      </c>
      <c r="EN304" s="451" t="e">
        <f>ED304/SUM($DV304:$EE304)</f>
        <v>#VALUE!</v>
      </c>
      <c r="EO304" s="451" t="e">
        <f>EE304/SUM($DV304:$EE304)</f>
        <v>#VALUE!</v>
      </c>
      <c r="EP304" s="450">
        <f>EP303</f>
        <v>0.080000000000000002</v>
      </c>
      <c r="EQ304" s="450">
        <f>EQ303</f>
        <v>0.014999999999999999</v>
      </c>
      <c r="ER304" s="450">
        <f>ER303</f>
        <v>0.014999999999999999</v>
      </c>
      <c r="ES304" s="450">
        <f>ES303</f>
        <v>0.014999999999999999</v>
      </c>
      <c r="ET304" s="450">
        <f>ET303</f>
        <v>0.014999999999999999</v>
      </c>
      <c r="EU304" s="450">
        <f>EU303</f>
        <v>0.089999999999999997</v>
      </c>
      <c r="EV304" s="450">
        <f>EV303</f>
        <v>0.089999999999999997</v>
      </c>
      <c r="EW304" s="450">
        <f>EW303</f>
        <v>0.089999999999999997</v>
      </c>
      <c r="EX304" s="431" t="str">
        <f>IF(_tag_month_day!AS294="","",_tag_month_day!AS294/100)</f>
        <v/>
      </c>
      <c r="EY304" s="431" t="str">
        <f>IF(_tag_month_day!AT294="","",_tag_month_day!AT294/100)</f>
        <v/>
      </c>
      <c r="EZ304" s="431" t="str">
        <f>IF(_tag_month_day!AU294="","",_tag_month_day!AU294/100)</f>
        <v/>
      </c>
      <c r="FA304" s="431" t="str">
        <f>IF(_tag_month_day!AV294="","",_tag_month_day!AV294/100)</f>
        <v/>
      </c>
      <c r="FB304" s="431" t="str">
        <f>IF(_tag_month_day!AW294="","",_tag_month_day!AW294/100)</f>
        <v/>
      </c>
      <c r="FC304" s="431" t="str">
        <f>IF(_tag_month_day!AX294="","",_tag_month_day!AX294/100)</f>
        <v/>
      </c>
      <c r="FD304" s="449" t="str">
        <f>IF(_tag_month_day!AY294="","",_tag_month_day!AY294/100)</f>
        <v/>
      </c>
      <c r="FE304" s="449" t="str">
        <f>IF(_tag_month_day!AZ294="","",_tag_month_day!AZ294/100)</f>
        <v/>
      </c>
      <c r="FF304" s="449" t="str">
        <f>IF(_tag_month_day!BA294="","",_tag_month_day!BA294/100)</f>
        <v/>
      </c>
      <c r="FG304" s="449" t="str">
        <f>IF(_tag_month_day!BB294="","",_tag_month_day!BB294/100)</f>
        <v/>
      </c>
      <c r="FH304" s="467" t="str">
        <f>IF(_tag_month_day!BC294="","",_tag_month_day!BC294/100)</f>
        <v/>
      </c>
      <c r="FI304" s="449">
        <f>FI303</f>
        <v>0.40999999999999998</v>
      </c>
      <c r="FJ304" s="449">
        <f>FJ303</f>
        <v>0.11</v>
      </c>
      <c r="FK304" s="449">
        <f>FK303</f>
        <v>0.014999999999999999</v>
      </c>
      <c r="FL304" s="449">
        <f>FL303</f>
        <v>0</v>
      </c>
      <c r="FM304" s="467">
        <f>FM303</f>
        <v>0.0001</v>
      </c>
      <c r="FN304" s="449">
        <f>FN303</f>
        <v>0.32000000000000001</v>
      </c>
      <c r="FO304" s="449">
        <f>FO303</f>
        <v>0.20000000000000001</v>
      </c>
      <c r="FP304" s="449">
        <f>FP303</f>
        <v>0.01</v>
      </c>
      <c r="FQ304" s="449">
        <f>FQ303</f>
        <v>0</v>
      </c>
      <c r="FR304" s="467">
        <f>FR303</f>
        <v>0.0001</v>
      </c>
      <c r="FS304" s="449" t="str">
        <f>IF(_tag_month_day!BD294="","",_tag_month_day!BD294/100)</f>
        <v/>
      </c>
      <c r="FT304" s="449" t="str">
        <f>IF(_tag_month_day!BE294="","",_tag_month_day!BE294/100)</f>
        <v/>
      </c>
      <c r="FU304" s="449" t="str">
        <f>IF(_tag_month_day!BF294="","",_tag_month_day!BF294/100)</f>
        <v/>
      </c>
      <c r="FV304" s="449" t="str">
        <f>IF(_tag_month_day!BG294="","",_tag_month_day!BG294/100)</f>
        <v/>
      </c>
      <c r="FW304" s="467" t="str">
        <f>IF(_tag_month_day!BH294="","",_tag_month_day!BH294/100)</f>
        <v/>
      </c>
      <c r="FX304" s="449" t="str">
        <f>IF(_tag_month_day!BI294="","",_tag_month_day!BI294/100)</f>
        <v/>
      </c>
      <c r="FY304" s="449" t="str">
        <f>IF(_tag_month_day!BJ294="","",_tag_month_day!BJ294/100)</f>
        <v/>
      </c>
      <c r="FZ304" s="468" t="str">
        <f>IF(_tag_month_day!BK294="","",_tag_month_day!BK294/100)</f>
        <v/>
      </c>
      <c r="GA304" s="449" t="str">
        <f>IF(_tag_month_day!BL294="","",_tag_month_day!BL294/100)</f>
        <v/>
      </c>
      <c r="GB304" s="467" t="str">
        <f>IF(_tag_month_day!BM294="","",_tag_month_day!BM294/100)</f>
        <v/>
      </c>
      <c r="GC304" s="431" t="str">
        <f>IF(_tag_month_day!BN294="","",_tag_month_day!BN294/100)</f>
        <v/>
      </c>
      <c r="GD304" s="431" t="str">
        <f>IF(_tag_month_day!BO294="","",_tag_month_day!BO294/100)</f>
        <v/>
      </c>
      <c r="GE304" s="431" t="str">
        <f>IF(_tag_month_day!BP294="","",_tag_month_day!BP294/100)</f>
        <v/>
      </c>
      <c r="GF304" s="431" t="str">
        <f>IF(_tag_month_day!BQ294="","",_tag_month_day!BQ294/100)</f>
        <v/>
      </c>
      <c r="GG304" s="431" t="str">
        <f>IF(_tag_month_day!BR294="","",_tag_month_day!BR294/100)</f>
        <v/>
      </c>
      <c r="GH304" s="431" t="str">
        <f>IF(_tag_month_day!BS294="","",_tag_month_day!BS294/100)</f>
        <v/>
      </c>
      <c r="GI304" s="467" t="str">
        <f>IF(_tag_month_day!BT294="","",_tag_month_day!BT294/100)</f>
        <v/>
      </c>
      <c r="GJ304" s="469" t="str">
        <f>IF(_tag_month_day!BU294="","",_tag_month_day!BU294/100)</f>
        <v/>
      </c>
      <c r="GK304" s="470">
        <f>GK303</f>
        <v>0.070000000000000007</v>
      </c>
      <c r="GL304" s="470">
        <f>GL303</f>
        <v>0.029999999999999999</v>
      </c>
      <c r="GM304" s="471" t="str">
        <f>IF(_tag_month_day!BX294="","",_tag_month_day!BX294/100)</f>
        <v/>
      </c>
      <c r="GN304" s="470">
        <f>GN303</f>
        <v>0.070000000000000007</v>
      </c>
      <c r="GO304" s="470">
        <f>GO303</f>
        <v>0.029999999999999999</v>
      </c>
      <c r="GP304" s="470">
        <f>GP303</f>
        <v>0.089999999999999997</v>
      </c>
      <c r="GQ304" s="470">
        <f>GQ303</f>
        <v>0.029999999999999999</v>
      </c>
      <c r="GR304" s="471" t="str">
        <f>IF(_tag_month_day!CA294="","",_tag_month_day!CA294/100)</f>
        <v/>
      </c>
      <c r="GS304" s="472">
        <f>GS303</f>
        <v>0.95299999999999996</v>
      </c>
      <c r="GT304" s="472">
        <f>GT303</f>
        <v>0.55000000000000004</v>
      </c>
      <c r="GU304" s="472">
        <f>GU303</f>
        <v>0.55000000000000004</v>
      </c>
      <c r="GV304" s="472">
        <f>GV303</f>
        <v>0.55000000000000004</v>
      </c>
      <c r="GW304" s="472">
        <f>GW303</f>
        <v>0.5</v>
      </c>
      <c r="GX304" s="472">
        <f>GX303</f>
        <v>0.93500000000000005</v>
      </c>
      <c r="GY304" s="472">
        <f>GY303</f>
        <v>0.14999999999999999</v>
      </c>
      <c r="GZ304" s="472">
        <f>GZ303</f>
        <v>1</v>
      </c>
      <c r="HA304" s="474">
        <f>HA303</f>
        <v>0.047</v>
      </c>
      <c r="HB304" s="474">
        <f>HB303</f>
        <v>0.45000000000000001</v>
      </c>
      <c r="HC304" s="474">
        <f>HC303</f>
        <v>0.45000000000000001</v>
      </c>
      <c r="HD304" s="474">
        <f>HD303</f>
        <v>0.45000000000000001</v>
      </c>
      <c r="HE304" s="474">
        <f>HE303</f>
        <v>0.5</v>
      </c>
      <c r="HF304" s="474">
        <f>HF303</f>
        <v>0.065000000000000002</v>
      </c>
      <c r="HG304" s="474">
        <f>HG303</f>
        <v>0.84999999999999998</v>
      </c>
      <c r="HH304" s="474">
        <f>HH303</f>
        <v>0</v>
      </c>
      <c r="HI304" s="10">
        <f>IF(BZ304&lt;&gt;"",CK304-BV304,0)</f>
        <v>0</v>
      </c>
      <c r="HJ304" s="10" t="e">
        <f>IF(AJ304&gt;0,AH304-AJ304,0)</f>
        <v>#VALUE!</v>
      </c>
      <c r="HK304" s="466">
        <f>HK303</f>
        <v>0.84999999999999998</v>
      </c>
      <c r="HL304" s="424">
        <f>HL303</f>
        <v>550000</v>
      </c>
      <c r="HM304" s="424">
        <f>HM303</f>
        <v>480000</v>
      </c>
      <c r="HN304" s="465" t="e">
        <f>(DJ304*EZ304+DK304*FH304+DL304*FM304+DM304*FR304+DN304*FW304+DO304*GB304+DS304*GI304+DP304*GM304+DR304*GR304)*1000*2</f>
        <v>#VALUE!</v>
      </c>
      <c r="HO304" s="465" t="e">
        <f>HN304*HK304*$HO$2/HL304*1000000</f>
        <v>#VALUE!</v>
      </c>
      <c r="HP304" s="465" t="e">
        <f>HN304*HK304*$HP$2/HM304*1000000</f>
        <v>#VALUE!</v>
      </c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</row>
    <row customFormat="1" r="305" s="0">
      <c r="A305" s="420">
        <v>294</v>
      </c>
      <c r="B305" s="421">
        <f ca="1">IF(D305=D304,B304,IF(D305="夜班",B304+1,B304))</f>
        <v>43598</v>
      </c>
      <c r="C305" s="422">
        <f>C304</f>
        <v>0.041666666666666699</v>
      </c>
      <c r="D305" s="10" t="str">
        <f ca="1">IF(HOUR(G305)&lt;8,"夜班",IF(HOUR(G305)&lt;16,"白班",IF(HOUR(G305)&lt;24,"中班",0)))</f>
        <v>夜班</v>
      </c>
      <c r="E305" s="10" t="e">
        <f ca="1">IF(F305=1,"甲",IF(F305=2,"乙",IF(F305=3,"丙",IF(F305=4,"丁",""))))</f>
        <v>#REF!</v>
      </c>
      <c r="F305" s="10" t="e">
        <f ca="1">SUMPRODUCT((成本日报!$A$3:$A$95=计划!B305)*(成本日报!$B$3:$B$95=计划!$D305),成本日报!$C$3:$C$95)</f>
        <v>#REF!</v>
      </c>
      <c r="G305" s="423">
        <f ca="1">G304+C304</f>
        <v>43598.208333332623</v>
      </c>
      <c r="H305" s="423">
        <f ca="1">$G305+$C305/60*10+$C305*0</f>
        <v>43598.215277777068</v>
      </c>
      <c r="I305" s="423">
        <f ca="1">$G305+$C305/60*18+$C305*0</f>
        <v>43598.22083333262</v>
      </c>
      <c r="J305" s="423">
        <f ca="1">$G305+$C305/60*0+$C305*1</f>
        <v>43598.249999999287</v>
      </c>
      <c r="K305" s="423">
        <f ca="1">$G305+$C305/60*30+$C305*2</f>
        <v>43598.312499999294</v>
      </c>
      <c r="L305" s="423">
        <f ca="1">$G305+$C305/60*0+$C305*3</f>
        <v>43598.333333332623</v>
      </c>
      <c r="M305" s="424" t="str">
        <f>IF(_tag_month_day!A295="","",_tag_month_day!A295)</f>
        <v/>
      </c>
      <c r="N305" s="424" t="str">
        <f>IF(_tag_month_day!B295="","",_tag_month_day!B295)</f>
        <v/>
      </c>
      <c r="O305" s="425" t="e">
        <f>IF(M305+N305=0,"",M305+N305)</f>
        <v>#VALUE!</v>
      </c>
      <c r="P305" s="424" t="str">
        <f>IF(_tag_month_day!C295="","",_tag_month_day!C295)</f>
        <v/>
      </c>
      <c r="Q305" s="424" t="str">
        <f>IF(_tag_month_day!D295="","",_tag_month_day!D295)</f>
        <v/>
      </c>
      <c r="R305" s="426" t="str">
        <f>IF(_tag_month_day!CB295="","",_tag_month_day!CB295/100)</f>
        <v/>
      </c>
      <c r="S305" s="427" t="str">
        <f>IF(_tag_month_day!E295="","",_tag_month_day!E295)</f>
        <v/>
      </c>
      <c r="T305" s="427" t="str">
        <f>IF(_tag_month_day!F295="","",_tag_month_day!F295)</f>
        <v/>
      </c>
      <c r="U305" s="428" t="e">
        <f>S305+T305</f>
        <v>#VALUE!</v>
      </c>
      <c r="V305" s="429" t="e">
        <f>U305/AJ305</f>
        <v>#VALUE!</v>
      </c>
      <c r="W305" s="430" t="str">
        <f>IF(_jhy_month_day!A295="","",_jhy_month_day!A295)</f>
        <v/>
      </c>
      <c r="X305" s="431" t="str">
        <f>IF(_jhy_month_day!B295="","",_jhy_month_day!B295/100)</f>
        <v/>
      </c>
      <c r="Y305" s="431" t="str">
        <f>IF(_jhy_month_day!C295="","",_jhy_month_day!C295/100)</f>
        <v/>
      </c>
      <c r="Z305" s="432">
        <f>Z301+1</f>
        <v>74</v>
      </c>
      <c r="AA305" s="433" t="str">
        <f>IF(_tag_month_day!G295="","",_tag_month_day!G295/100)</f>
        <v/>
      </c>
      <c r="AB305" s="433" t="str">
        <f>IF(_tag_month_day!H295="","",_tag_month_day!H295/100)</f>
        <v/>
      </c>
      <c r="AC305" s="434">
        <f>IF(X305="",AC304,BK305*($AV304*X305+$AW304*FD304+$AX304*FI304+$AY304*FN304+$AZ304*FS304+$BA304*FX304+$BG304*GE304)/(AV304*Y305+AX304*FK304+AW304*FF304+AY304*FP304+AZ304*FU304+BA304*FZ304+BG304*GG304+BB304*GK304+BC304*GN304+BD304*GP304))</f>
        <v>1.59963432013121</v>
      </c>
      <c r="AD305" s="435" t="str">
        <f>IF(AC305=AC304,"",AC305-AC304)</f>
        <v/>
      </c>
      <c r="AE305" s="436" t="str">
        <f>IF(1-AF305=0,"",(1-AF305))</f>
        <v/>
      </c>
      <c r="AF305" s="437">
        <v>1</v>
      </c>
      <c r="AG305" s="10" t="str">
        <f>AG304</f>
        <v>9A3</v>
      </c>
      <c r="AH305" s="438" t="str">
        <f>AH304</f>
        <v/>
      </c>
      <c r="AI305" s="424"/>
      <c r="AJ305" s="10" t="str">
        <f>IF(_tag_month_day!I295="","",_tag_month_day!I295)</f>
        <v/>
      </c>
      <c r="AK305" s="440"/>
      <c r="AL305" s="440"/>
      <c r="AM305" s="440"/>
      <c r="AN305" s="441">
        <f>AN304</f>
        <v>2</v>
      </c>
      <c r="AO305" s="441">
        <f>AO304</f>
        <v>8</v>
      </c>
      <c r="AP305" s="442" t="e">
        <f>(IF(AN305=0,AS304,AS304*(1+AO305/AN305)/(AR305+AO305/AN305)))+AT305</f>
        <v>#VALUE!</v>
      </c>
      <c r="AQ305" s="443" t="str">
        <f>IF(_tag_month_day!J295="","",_tag_month_day!J295/100)</f>
        <v/>
      </c>
      <c r="AR305" s="444">
        <f>AR304</f>
        <v>1.3</v>
      </c>
      <c r="AS305" s="445" t="e">
        <f>AQ305*(AN305*AR305+AO305)/(AN305+AO305)</f>
        <v>#VALUE!</v>
      </c>
      <c r="AT305" s="445" t="e">
        <f>(SUM(BE305:BF305)-SUM(BE304:BF304))*0.05</f>
        <v>#VALUE!</v>
      </c>
      <c r="AU305" s="446" t="str">
        <f>IF(_tag_month_day!CC295="","",IF(_tag_month_day!CC295&gt;0,_tag_month_day!CD295,_tag_month_day!CE295))</f>
        <v/>
      </c>
      <c r="AV305" s="447" t="str">
        <f>IF(_tag_month_day!L295="","",_tag_month_day!L295/100)</f>
        <v/>
      </c>
      <c r="AW305" s="431">
        <f>AW304</f>
        <v>0</v>
      </c>
      <c r="AX305" s="431">
        <f>AX304</f>
        <v>0</v>
      </c>
      <c r="AY305" s="431" t="str">
        <f>IF(_tag_month_day!M295="","",_tag_month_day!M295/100)</f>
        <v/>
      </c>
      <c r="AZ305" s="431" t="str">
        <f>IF(_tag_month_day!N295="","",_tag_month_day!N295/100)</f>
        <v/>
      </c>
      <c r="BA305" s="431" t="str">
        <f>IF(_tag_month_day!O295="","",_tag_month_day!O295/100)</f>
        <v/>
      </c>
      <c r="BB305" s="448" t="str">
        <f>IF(_tag_month_day!P295="","",_tag_month_day!P295/100)</f>
        <v/>
      </c>
      <c r="BC305" s="448">
        <f>BC304</f>
        <v>0</v>
      </c>
      <c r="BD305" s="448" t="str">
        <f>IF(_tag_month_day!Q295="","",_tag_month_day!Q295/100)</f>
        <v/>
      </c>
      <c r="BE305" s="449" t="str">
        <f>IF(_tag_month_day!R295="","",_tag_month_day!R295/100)</f>
        <v/>
      </c>
      <c r="BF305" s="388" t="e">
        <f>(AU305*(100+BE305*100))/(AJ305-AU305)/100</f>
        <v>#VALUE!</v>
      </c>
      <c r="BG305" s="450" t="e">
        <f>BE305+BF305</f>
        <v>#VALUE!</v>
      </c>
      <c r="BH305" s="451" t="e">
        <f>SUM(AV305:BF305)</f>
        <v>#VALUE!</v>
      </c>
      <c r="BI305" s="452" t="e">
        <f>IF(CX305=0,BI304,(DK305*查询!$R$5+DL305*查询!$Q$5+DM305*查询!$N$5+DN305*查询!$O$5+DO305*查询!$P$5)*AF305/CX305)</f>
        <v>#VALUE!</v>
      </c>
      <c r="BJ305" s="452" t="e">
        <f>IF(CX305=0,BJ304,(DP305*查询!$S$5+DQ305*查询!$T$5+DR305*查询!$U$5)*AF305/CX305)</f>
        <v>#VALUE!</v>
      </c>
      <c r="BK305" s="452">
        <f>BK304</f>
        <v>1</v>
      </c>
      <c r="BL305" s="453" t="e">
        <f>SUMPRODUCT((AV305:BA305)*(GS305:GX305))/((GS305:GX305)+SUM(BB305:BD305)*GY305+BG305*GZ305)</f>
        <v>#VALUE!</v>
      </c>
      <c r="BM305" s="453" t="e">
        <f>BK305*($AV305*FB305+$AW305*FD305+$AX305*FI305+$AY305*FN305+$AZ305*FS305+$BA305*FX305+$BG305*GE305)/(AV305*EY305+AX305*FK305+AW305*FF305+AY305*FP305+AZ305*FU305+BA305*FZ305+BG305*GG305+BB305*GK305+BC305*GN305+BD305*GP305)</f>
        <v>#VALUE!</v>
      </c>
      <c r="BN305" s="453" t="e">
        <f>($AV305*FC305+$AX305*FJ305+$AW305*FE305+$AY305*FO305+$AZ305*FT305+$BA305*FY305+$BG305*GF305)/($AV305*FA305+BG305*GH305+BB305*GL305+BC305*GO305+BD305*GQ305+BA305*GA305)</f>
        <v>#VALUE!</v>
      </c>
      <c r="BO305" s="454" t="e">
        <f>SUMPRODUCT(AV305:BA305*GS305:GX305)/(GS305:GX305+(BB305+BC305+BD305)*GY305+BG305)</f>
        <v>#VALUE!</v>
      </c>
      <c r="BP305" s="454" t="e">
        <f>SUMPRODUCT(AV305:BA305*GS305:GX305)/(GS305:GX305+(BB305+BC305+BD305)*GY305+BG305)</f>
        <v>#VALUE!</v>
      </c>
      <c r="BQ305" s="454" t="e">
        <f>SUMPRODUCT(AV305:BA305*GS305:GX305)/(GS305:GX305+(BB305+BC305+BD305)*GY305+BG305)</f>
        <v>#VALUE!</v>
      </c>
      <c r="BR305" s="453" t="str">
        <f>IF(_tag_month_day!T295="","",_tag_month_day!T295)</f>
        <v/>
      </c>
      <c r="BS305" s="453" t="str">
        <f>IF(_tag_month_day!U295="","",_tag_month_day!U295)</f>
        <v/>
      </c>
      <c r="BT305" s="455" t="str">
        <f>IF(CK305="","",IF((CK305&gt;=BV305-0.12)*(CK305&lt;=BV305+0.12),"合格","不合格"))</f>
        <v/>
      </c>
      <c r="BU305" s="456" t="str">
        <f>IF(_tag_month_day!V295="","",_tag_month_day!V295)</f>
        <v/>
      </c>
      <c r="BV305" s="457" t="str">
        <f>IF(_tag_month_day!W295="","",_tag_month_day!W295)</f>
        <v/>
      </c>
      <c r="BW305" s="458" t="str">
        <f>IF(_tag_month_day!X295="","",_tag_month_day!X295)</f>
        <v/>
      </c>
      <c r="BX305" s="458" t="str">
        <f>IF(_tag_month_day!Y295="","",_tag_month_day!Y295)</f>
        <v/>
      </c>
      <c r="BY305" s="459">
        <f ca="1">L305</f>
        <v>43598.333333332623</v>
      </c>
      <c r="BZ305" s="460"/>
      <c r="CA305" s="461"/>
      <c r="CB305" s="424" t="str">
        <f>IF(_tag_month_day!Z295="","",_tag_month_day!Z295)</f>
        <v/>
      </c>
      <c r="CC305" s="424" t="str">
        <f>IF(_tag_month_day!AA295="","",_tag_month_day!AA295)</f>
        <v/>
      </c>
      <c r="CD305" s="424" t="str">
        <f>IF(_tag_month_day!AB295="","",_tag_month_day!AB295)</f>
        <v/>
      </c>
      <c r="CE305" s="424" t="str">
        <f>IF(_tag_month_day!AC295="","",_tag_month_day!AC295)</f>
        <v/>
      </c>
      <c r="CF305" s="424" t="str">
        <f>IF(_tag_month_day!AD295="","",_tag_month_day!AD295)</f>
        <v/>
      </c>
      <c r="CG305" s="424" t="str">
        <f>IF(_tag_month_day!AE295="","",_tag_month_day!AE295)</f>
        <v/>
      </c>
      <c r="CH305" s="424" t="str">
        <f>IF(_tag_month_day!AF295="","",_tag_month_day!AF295)</f>
        <v/>
      </c>
      <c r="CI305" s="424" t="str">
        <f>IF(_tag_month_day!AG295="","",_tag_month_day!AG295)</f>
        <v/>
      </c>
      <c r="CJ305" s="424" t="str">
        <f>IF(_tag_month_day!AH295="","",_tag_month_day!AH295)</f>
        <v/>
      </c>
      <c r="CK305" s="424" t="str">
        <f>IF(_tag_month_day!AI295="","",_tag_month_day!AI295)</f>
        <v/>
      </c>
      <c r="CL305" s="4" t="str">
        <f>IF(_tag_month_day!AJ295="","",_tag_month_day!AJ295)</f>
        <v/>
      </c>
      <c r="CM305" s="4" t="str">
        <f>IF(_tag_month_day!AK295="","",_tag_month_day!AK295)</f>
        <v/>
      </c>
      <c r="CN305" s="4" t="str">
        <f>IF(_tag_month_day!AL295="","",_tag_month_day!AL295)</f>
        <v/>
      </c>
      <c r="CO305" s="4" t="str">
        <f>IF(_tag_month_day!AM295="","",_tag_month_day!AM295)</f>
        <v/>
      </c>
      <c r="CP305" s="4" t="str">
        <f>IF(_tag_month_day!AN295="","",_tag_month_day!AN295)</f>
        <v/>
      </c>
      <c r="CQ305" s="4" t="str">
        <f>IF(_tag_month_day!AO295="","",_tag_month_day!AO295)</f>
        <v/>
      </c>
      <c r="CR305" s="462" t="str">
        <f>IF(_tag_month_day!AP295="","",_tag_month_day!AP295)</f>
        <v/>
      </c>
      <c r="CS305" s="463" t="str">
        <f>IF(_tag_month_day!AQ295="","",_tag_month_day!AQ295)</f>
        <v/>
      </c>
      <c r="CT305" s="4" t="str">
        <f>IF(_tag_month_day!AR295="","",_tag_month_day!AR295)</f>
        <v/>
      </c>
      <c r="CU305" s="464" t="e">
        <f>DU305/AJ305</f>
        <v>#VALUE!</v>
      </c>
      <c r="CV305" s="451" t="e">
        <f>BG305/BH305</f>
        <v>#VALUE!</v>
      </c>
      <c r="CW305" s="465" t="e">
        <f>AJ305*(1-CV305)*CU305*AF305</f>
        <v>#VALUE!</v>
      </c>
      <c r="CX305" s="465" t="e">
        <f>CW305*94%</f>
        <v>#VALUE!</v>
      </c>
      <c r="CY305" s="466" t="e">
        <f>IF(CX305=0,0,DS305/(DS305+CX305))</f>
        <v>#VALUE!</v>
      </c>
      <c r="CZ305" s="465" t="e">
        <f>$AJ305*EF305</f>
        <v>#VALUE!</v>
      </c>
      <c r="DA305" s="465" t="e">
        <f>$AJ305*EG305</f>
        <v>#VALUE!</v>
      </c>
      <c r="DB305" s="465" t="e">
        <f>$AJ305*EH305</f>
        <v>#VALUE!</v>
      </c>
      <c r="DC305" s="465" t="e">
        <f>$AJ305*EI305</f>
        <v>#VALUE!</v>
      </c>
      <c r="DD305" s="465" t="e">
        <f>$AJ305*EJ305</f>
        <v>#VALUE!</v>
      </c>
      <c r="DE305" s="465" t="e">
        <f>$AJ305*EK305</f>
        <v>#VALUE!</v>
      </c>
      <c r="DF305" s="465" t="e">
        <f>$AJ305*EL305</f>
        <v>#VALUE!</v>
      </c>
      <c r="DG305" s="465" t="e">
        <f>$AJ305*EM305</f>
        <v>#VALUE!</v>
      </c>
      <c r="DH305" s="465" t="e">
        <f>$AJ305*EN305</f>
        <v>#VALUE!</v>
      </c>
      <c r="DI305" s="465" t="e">
        <f>$AJ305*EO305</f>
        <v>#VALUE!</v>
      </c>
      <c r="DJ305" s="465" t="e">
        <f>CZ305*(1-EP305)</f>
        <v>#VALUE!</v>
      </c>
      <c r="DK305" s="465" t="e">
        <f>DA305*(1-ER305)</f>
        <v>#VALUE!</v>
      </c>
      <c r="DL305" s="465" t="e">
        <f>DB305*(1-EQ305)</f>
        <v>#VALUE!</v>
      </c>
      <c r="DM305" s="465" t="e">
        <f>DC305*(1-ES305)</f>
        <v>#VALUE!</v>
      </c>
      <c r="DN305" s="465" t="e">
        <f>DD305*(1-ET305)</f>
        <v>#VALUE!</v>
      </c>
      <c r="DO305" s="465" t="e">
        <f>DE305</f>
        <v>#VALUE!</v>
      </c>
      <c r="DP305" s="465" t="e">
        <f>DF305*(1-EU305)</f>
        <v>#VALUE!</v>
      </c>
      <c r="DQ305" s="465" t="e">
        <f>DG305*(1-EV305)</f>
        <v>#VALUE!</v>
      </c>
      <c r="DR305" s="465" t="e">
        <f>DH305*(1-EW305)</f>
        <v>#VALUE!</v>
      </c>
      <c r="DS305" s="465" t="e">
        <f>DI305</f>
        <v>#VALUE!</v>
      </c>
      <c r="DT305" s="465" t="e">
        <f>SUM(DJ305:DS305)</f>
        <v>#VALUE!</v>
      </c>
      <c r="DU305" s="465" t="e">
        <f>(GS305:GX305)+(DP305+DQ305+DR305)*GY305+DS305</f>
        <v>#VALUE!</v>
      </c>
      <c r="DV305" s="451" t="e">
        <f>AV305/$BH305/(1-EP305)</f>
        <v>#VALUE!</v>
      </c>
      <c r="DW305" s="451" t="e">
        <f>AW305/$BH305/(1-ER305)</f>
        <v>#VALUE!</v>
      </c>
      <c r="DX305" s="451" t="e">
        <f>AX305/$BH305/(1-EQ305)</f>
        <v>#VALUE!</v>
      </c>
      <c r="DY305" s="451" t="e">
        <f>AY305/$BH305/(1-ES305)</f>
        <v>#VALUE!</v>
      </c>
      <c r="DZ305" s="451" t="e">
        <f>AZ305/$BH305/(1-ET305)</f>
        <v>#VALUE!</v>
      </c>
      <c r="EA305" s="451" t="e">
        <f>BA305/$BH305/(1-AX305)</f>
        <v>#VALUE!</v>
      </c>
      <c r="EB305" s="451" t="e">
        <f>BB305/$BH305/(1-EU305)</f>
        <v>#VALUE!</v>
      </c>
      <c r="EC305" s="451" t="e">
        <f>BC305/$BH305/(1-EV305)</f>
        <v>#VALUE!</v>
      </c>
      <c r="ED305" s="451" t="e">
        <f>BD305/$BH305/(1-EW305)</f>
        <v>#VALUE!</v>
      </c>
      <c r="EE305" s="451" t="e">
        <f>BG305/BH305</f>
        <v>#VALUE!</v>
      </c>
      <c r="EF305" s="451" t="e">
        <f>DV305/SUM($DV305:$EE305)</f>
        <v>#VALUE!</v>
      </c>
      <c r="EG305" s="451" t="e">
        <f>DW305/SUM($DV305:$EE305)</f>
        <v>#VALUE!</v>
      </c>
      <c r="EH305" s="451" t="e">
        <f>DX305/SUM($DV305:$EE305)</f>
        <v>#VALUE!</v>
      </c>
      <c r="EI305" s="451" t="e">
        <f>DY305/SUM($DV305:$EE305)</f>
        <v>#VALUE!</v>
      </c>
      <c r="EJ305" s="451" t="e">
        <f>DZ305/SUM($DV305:$EE305)</f>
        <v>#VALUE!</v>
      </c>
      <c r="EK305" s="451" t="e">
        <f>EA305/SUM($DV305:$EE305)</f>
        <v>#VALUE!</v>
      </c>
      <c r="EL305" s="451" t="e">
        <f>EB305/SUM($DV305:$EE305)</f>
        <v>#VALUE!</v>
      </c>
      <c r="EM305" s="451" t="e">
        <f>EC305/SUM($DV305:$EE305)</f>
        <v>#VALUE!</v>
      </c>
      <c r="EN305" s="451" t="e">
        <f>ED305/SUM($DV305:$EE305)</f>
        <v>#VALUE!</v>
      </c>
      <c r="EO305" s="451" t="e">
        <f>EE305/SUM($DV305:$EE305)</f>
        <v>#VALUE!</v>
      </c>
      <c r="EP305" s="450">
        <f>EP304</f>
        <v>0.080000000000000002</v>
      </c>
      <c r="EQ305" s="450">
        <f>EQ304</f>
        <v>0.014999999999999999</v>
      </c>
      <c r="ER305" s="450">
        <f>ER304</f>
        <v>0.014999999999999999</v>
      </c>
      <c r="ES305" s="450">
        <f>ES304</f>
        <v>0.014999999999999999</v>
      </c>
      <c r="ET305" s="450">
        <f>ET304</f>
        <v>0.014999999999999999</v>
      </c>
      <c r="EU305" s="450">
        <f>EU304</f>
        <v>0.089999999999999997</v>
      </c>
      <c r="EV305" s="450">
        <f>EV304</f>
        <v>0.089999999999999997</v>
      </c>
      <c r="EW305" s="450">
        <f>EW304</f>
        <v>0.089999999999999997</v>
      </c>
      <c r="EX305" s="431" t="str">
        <f>IF(_tag_month_day!AS295="","",_tag_month_day!AS295/100)</f>
        <v/>
      </c>
      <c r="EY305" s="431" t="str">
        <f>IF(_tag_month_day!AT295="","",_tag_month_day!AT295/100)</f>
        <v/>
      </c>
      <c r="EZ305" s="431" t="str">
        <f>IF(_tag_month_day!AU295="","",_tag_month_day!AU295/100)</f>
        <v/>
      </c>
      <c r="FA305" s="431" t="str">
        <f>IF(_tag_month_day!AV295="","",_tag_month_day!AV295/100)</f>
        <v/>
      </c>
      <c r="FB305" s="431" t="str">
        <f>IF(_tag_month_day!AW295="","",_tag_month_day!AW295/100)</f>
        <v/>
      </c>
      <c r="FC305" s="431" t="str">
        <f>IF(_tag_month_day!AX295="","",_tag_month_day!AX295/100)</f>
        <v/>
      </c>
      <c r="FD305" s="449" t="str">
        <f>IF(_tag_month_day!AY295="","",_tag_month_day!AY295/100)</f>
        <v/>
      </c>
      <c r="FE305" s="449" t="str">
        <f>IF(_tag_month_day!AZ295="","",_tag_month_day!AZ295/100)</f>
        <v/>
      </c>
      <c r="FF305" s="449" t="str">
        <f>IF(_tag_month_day!BA295="","",_tag_month_day!BA295/100)</f>
        <v/>
      </c>
      <c r="FG305" s="449" t="str">
        <f>IF(_tag_month_day!BB295="","",_tag_month_day!BB295/100)</f>
        <v/>
      </c>
      <c r="FH305" s="467" t="str">
        <f>IF(_tag_month_day!BC295="","",_tag_month_day!BC295/100)</f>
        <v/>
      </c>
      <c r="FI305" s="449">
        <f>FI304</f>
        <v>0.40999999999999998</v>
      </c>
      <c r="FJ305" s="449">
        <f>FJ304</f>
        <v>0.11</v>
      </c>
      <c r="FK305" s="449">
        <f>FK304</f>
        <v>0.014999999999999999</v>
      </c>
      <c r="FL305" s="449">
        <f>FL304</f>
        <v>0</v>
      </c>
      <c r="FM305" s="467">
        <f>FM304</f>
        <v>0.0001</v>
      </c>
      <c r="FN305" s="449">
        <f>FN304</f>
        <v>0.32000000000000001</v>
      </c>
      <c r="FO305" s="449">
        <f>FO304</f>
        <v>0.20000000000000001</v>
      </c>
      <c r="FP305" s="449">
        <f>FP304</f>
        <v>0.01</v>
      </c>
      <c r="FQ305" s="449">
        <f>FQ304</f>
        <v>0</v>
      </c>
      <c r="FR305" s="467">
        <f>FR304</f>
        <v>0.0001</v>
      </c>
      <c r="FS305" s="449" t="str">
        <f>IF(_tag_month_day!BD295="","",_tag_month_day!BD295/100)</f>
        <v/>
      </c>
      <c r="FT305" s="449" t="str">
        <f>IF(_tag_month_day!BE295="","",_tag_month_day!BE295/100)</f>
        <v/>
      </c>
      <c r="FU305" s="449" t="str">
        <f>IF(_tag_month_day!BF295="","",_tag_month_day!BF295/100)</f>
        <v/>
      </c>
      <c r="FV305" s="449" t="str">
        <f>IF(_tag_month_day!BG295="","",_tag_month_day!BG295/100)</f>
        <v/>
      </c>
      <c r="FW305" s="467" t="str">
        <f>IF(_tag_month_day!BH295="","",_tag_month_day!BH295/100)</f>
        <v/>
      </c>
      <c r="FX305" s="449" t="str">
        <f>IF(_tag_month_day!BI295="","",_tag_month_day!BI295/100)</f>
        <v/>
      </c>
      <c r="FY305" s="449" t="str">
        <f>IF(_tag_month_day!BJ295="","",_tag_month_day!BJ295/100)</f>
        <v/>
      </c>
      <c r="FZ305" s="468" t="str">
        <f>IF(_tag_month_day!BK295="","",_tag_month_day!BK295/100)</f>
        <v/>
      </c>
      <c r="GA305" s="449" t="str">
        <f>IF(_tag_month_day!BL295="","",_tag_month_day!BL295/100)</f>
        <v/>
      </c>
      <c r="GB305" s="467" t="str">
        <f>IF(_tag_month_day!BM295="","",_tag_month_day!BM295/100)</f>
        <v/>
      </c>
      <c r="GC305" s="431" t="str">
        <f>IF(_tag_month_day!BN295="","",_tag_month_day!BN295/100)</f>
        <v/>
      </c>
      <c r="GD305" s="431" t="str">
        <f>IF(_tag_month_day!BO295="","",_tag_month_day!BO295/100)</f>
        <v/>
      </c>
      <c r="GE305" s="431" t="str">
        <f>IF(_tag_month_day!BP295="","",_tag_month_day!BP295/100)</f>
        <v/>
      </c>
      <c r="GF305" s="431" t="str">
        <f>IF(_tag_month_day!BQ295="","",_tag_month_day!BQ295/100)</f>
        <v/>
      </c>
      <c r="GG305" s="431" t="str">
        <f>IF(_tag_month_day!BR295="","",_tag_month_day!BR295/100)</f>
        <v/>
      </c>
      <c r="GH305" s="431" t="str">
        <f>IF(_tag_month_day!BS295="","",_tag_month_day!BS295/100)</f>
        <v/>
      </c>
      <c r="GI305" s="467" t="str">
        <f>IF(_tag_month_day!BT295="","",_tag_month_day!BT295/100)</f>
        <v/>
      </c>
      <c r="GJ305" s="469" t="str">
        <f>IF(_tag_month_day!BU295="","",_tag_month_day!BU295/100)</f>
        <v/>
      </c>
      <c r="GK305" s="470">
        <f>GK304</f>
        <v>0.070000000000000007</v>
      </c>
      <c r="GL305" s="470">
        <f>GL304</f>
        <v>0.029999999999999999</v>
      </c>
      <c r="GM305" s="471" t="str">
        <f>IF(_tag_month_day!BX295="","",_tag_month_day!BX295/100)</f>
        <v/>
      </c>
      <c r="GN305" s="470">
        <f>GN304</f>
        <v>0.070000000000000007</v>
      </c>
      <c r="GO305" s="470">
        <f>GO304</f>
        <v>0.029999999999999999</v>
      </c>
      <c r="GP305" s="470">
        <f>GP304</f>
        <v>0.089999999999999997</v>
      </c>
      <c r="GQ305" s="470">
        <f>GQ304</f>
        <v>0.029999999999999999</v>
      </c>
      <c r="GR305" s="471" t="str">
        <f>IF(_tag_month_day!CA295="","",_tag_month_day!CA295/100)</f>
        <v/>
      </c>
      <c r="GS305" s="472">
        <f>GS304</f>
        <v>0.95299999999999996</v>
      </c>
      <c r="GT305" s="472">
        <f>GT304</f>
        <v>0.55000000000000004</v>
      </c>
      <c r="GU305" s="472">
        <f>GU304</f>
        <v>0.55000000000000004</v>
      </c>
      <c r="GV305" s="472">
        <f>GV304</f>
        <v>0.55000000000000004</v>
      </c>
      <c r="GW305" s="472">
        <f>GW304</f>
        <v>0.5</v>
      </c>
      <c r="GX305" s="472">
        <f>GX304</f>
        <v>0.93500000000000005</v>
      </c>
      <c r="GY305" s="472">
        <f>GY304</f>
        <v>0.14999999999999999</v>
      </c>
      <c r="GZ305" s="472">
        <f>GZ304</f>
        <v>1</v>
      </c>
      <c r="HA305" s="474">
        <f>HA304</f>
        <v>0.047</v>
      </c>
      <c r="HB305" s="474">
        <f>HB304</f>
        <v>0.45000000000000001</v>
      </c>
      <c r="HC305" s="474">
        <f>HC304</f>
        <v>0.45000000000000001</v>
      </c>
      <c r="HD305" s="474">
        <f>HD304</f>
        <v>0.45000000000000001</v>
      </c>
      <c r="HE305" s="474">
        <f>HE304</f>
        <v>0.5</v>
      </c>
      <c r="HF305" s="474">
        <f>HF304</f>
        <v>0.065000000000000002</v>
      </c>
      <c r="HG305" s="474">
        <f>HG304</f>
        <v>0.84999999999999998</v>
      </c>
      <c r="HH305" s="474">
        <f>HH304</f>
        <v>0</v>
      </c>
      <c r="HI305" s="10">
        <f>IF(BZ305&lt;&gt;"",CK305-BV305,0)</f>
        <v>0</v>
      </c>
      <c r="HJ305" s="10" t="e">
        <f>IF(AJ305&gt;0,AH305-AJ305,0)</f>
        <v>#VALUE!</v>
      </c>
      <c r="HK305" s="466">
        <f>HK304</f>
        <v>0.84999999999999998</v>
      </c>
      <c r="HL305" s="424">
        <f>HL304</f>
        <v>550000</v>
      </c>
      <c r="HM305" s="424">
        <f>HM304</f>
        <v>480000</v>
      </c>
      <c r="HN305" s="465" t="e">
        <f>(DJ305*EZ305+DK305*FH305+DL305*FM305+DM305*FR305+DN305*FW305+DO305*GB305+DS305*GI305+DP305*GM305+DR305*GR305)*1000*2</f>
        <v>#VALUE!</v>
      </c>
      <c r="HO305" s="465" t="e">
        <f>HN305*HK305*$HO$2/HL305*1000000</f>
        <v>#VALUE!</v>
      </c>
      <c r="HP305" s="465" t="e">
        <f>HN305*HK305*$HP$2/HM305*1000000</f>
        <v>#VALUE!</v>
      </c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</row>
    <row customFormat="1" r="306" s="0">
      <c r="A306" s="420">
        <v>295</v>
      </c>
      <c r="B306" s="421">
        <f ca="1">IF(D306=D305,B305,IF(D306="夜班",B305+1,B305))</f>
        <v>43598</v>
      </c>
      <c r="C306" s="422">
        <f>C305</f>
        <v>0.041666666666666699</v>
      </c>
      <c r="D306" s="10" t="str">
        <f ca="1">IF(HOUR(G306)&lt;8,"夜班",IF(HOUR(G306)&lt;16,"白班",IF(HOUR(G306)&lt;24,"中班",0)))</f>
        <v>夜班</v>
      </c>
      <c r="E306" s="10" t="e">
        <f ca="1">IF(F306=1,"甲",IF(F306=2,"乙",IF(F306=3,"丙",IF(F306=4,"丁",""))))</f>
        <v>#REF!</v>
      </c>
      <c r="F306" s="10" t="e">
        <f ca="1">SUMPRODUCT((成本日报!$A$3:$A$95=计划!B306)*(成本日报!$B$3:$B$95=计划!$D306),成本日报!$C$3:$C$95)</f>
        <v>#REF!</v>
      </c>
      <c r="G306" s="423">
        <f ca="1">G305+C305</f>
        <v>43598.249999999287</v>
      </c>
      <c r="H306" s="423">
        <f ca="1">$G306+$C306/60*10+$C306*0</f>
        <v>43598.256944443732</v>
      </c>
      <c r="I306" s="423">
        <f ca="1">$G306+$C306/60*18+$C306*0</f>
        <v>43598.262499999284</v>
      </c>
      <c r="J306" s="423">
        <f ca="1">$G306+$C306/60*0+$C306*1</f>
        <v>43598.291666665951</v>
      </c>
      <c r="K306" s="423">
        <f ca="1">$G306+$C306/60*30+$C306*2</f>
        <v>43598.354166665958</v>
      </c>
      <c r="L306" s="423">
        <f ca="1">$G306+$C306/60*0+$C306*3</f>
        <v>43598.374999999287</v>
      </c>
      <c r="M306" s="424" t="str">
        <f>IF(_tag_month_day!A296="","",_tag_month_day!A296)</f>
        <v/>
      </c>
      <c r="N306" s="424" t="str">
        <f>IF(_tag_month_day!B296="","",_tag_month_day!B296)</f>
        <v/>
      </c>
      <c r="O306" s="425" t="e">
        <f>IF(M306+N306=0,"",M306+N306)</f>
        <v>#VALUE!</v>
      </c>
      <c r="P306" s="424" t="str">
        <f>IF(_tag_month_day!C296="","",_tag_month_day!C296)</f>
        <v/>
      </c>
      <c r="Q306" s="424" t="str">
        <f>IF(_tag_month_day!D296="","",_tag_month_day!D296)</f>
        <v/>
      </c>
      <c r="R306" s="426" t="str">
        <f>IF(_tag_month_day!CB296="","",_tag_month_day!CB296/100)</f>
        <v/>
      </c>
      <c r="S306" s="427" t="str">
        <f>IF(_tag_month_day!E296="","",_tag_month_day!E296)</f>
        <v/>
      </c>
      <c r="T306" s="427" t="str">
        <f>IF(_tag_month_day!F296="","",_tag_month_day!F296)</f>
        <v/>
      </c>
      <c r="U306" s="428" t="e">
        <f>S306+T306</f>
        <v>#VALUE!</v>
      </c>
      <c r="V306" s="429" t="e">
        <f>U306/AJ306</f>
        <v>#VALUE!</v>
      </c>
      <c r="W306" s="430" t="str">
        <f>IF(_jhy_month_day!A296="","",_jhy_month_day!A296)</f>
        <v/>
      </c>
      <c r="X306" s="431" t="str">
        <f>IF(_jhy_month_day!B296="","",_jhy_month_day!B296/100)</f>
        <v/>
      </c>
      <c r="Y306" s="431" t="str">
        <f>IF(_jhy_month_day!C296="","",_jhy_month_day!C296/100)</f>
        <v/>
      </c>
      <c r="Z306" s="432">
        <f>Z302+1</f>
        <v>74</v>
      </c>
      <c r="AA306" s="433" t="str">
        <f>IF(_tag_month_day!G296="","",_tag_month_day!G296/100)</f>
        <v/>
      </c>
      <c r="AB306" s="433" t="str">
        <f>IF(_tag_month_day!H296="","",_tag_month_day!H296/100)</f>
        <v/>
      </c>
      <c r="AC306" s="434">
        <f>IF(X306="",AC305,BK306*($AV305*X306+$AW305*FD305+$AX305*FI305+$AY305*FN305+$AZ305*FS305+$BA305*FX305+$BG305*GE305)/(AV305*Y306+AX305*FK305+AW305*FF305+AY305*FP305+AZ305*FU305+BA305*FZ305+BG305*GG305+BB305*GK305+BC305*GN305+BD305*GP305))</f>
        <v>1.59963432013121</v>
      </c>
      <c r="AD306" s="435" t="str">
        <f>IF(AC306=AC305,"",AC306-AC305)</f>
        <v/>
      </c>
      <c r="AE306" s="436" t="str">
        <f>IF(1-AF306=0,"",(1-AF306))</f>
        <v/>
      </c>
      <c r="AF306" s="437">
        <v>1</v>
      </c>
      <c r="AG306" s="10" t="str">
        <f>AG305</f>
        <v>9A3</v>
      </c>
      <c r="AH306" s="438" t="str">
        <f>AH305</f>
        <v/>
      </c>
      <c r="AI306" s="424"/>
      <c r="AJ306" s="10" t="str">
        <f>IF(_tag_month_day!I296="","",_tag_month_day!I296)</f>
        <v/>
      </c>
      <c r="AK306" s="440"/>
      <c r="AL306" s="440"/>
      <c r="AM306" s="440"/>
      <c r="AN306" s="441">
        <f>AN305</f>
        <v>2</v>
      </c>
      <c r="AO306" s="441">
        <f>AO305</f>
        <v>8</v>
      </c>
      <c r="AP306" s="442" t="e">
        <f>(IF(AN306=0,AS305,AS305*(1+AO306/AN306)/(AR306+AO306/AN306)))+AT306</f>
        <v>#VALUE!</v>
      </c>
      <c r="AQ306" s="443" t="str">
        <f>IF(_tag_month_day!J296="","",_tag_month_day!J296/100)</f>
        <v/>
      </c>
      <c r="AR306" s="444">
        <f>AR305</f>
        <v>1.3</v>
      </c>
      <c r="AS306" s="445" t="e">
        <f>AQ306*(AN306*AR306+AO306)/(AN306+AO306)</f>
        <v>#VALUE!</v>
      </c>
      <c r="AT306" s="445" t="e">
        <f>(SUM(BE306:BF306)-SUM(BE305:BF305))*0.05</f>
        <v>#VALUE!</v>
      </c>
      <c r="AU306" s="446" t="str">
        <f>IF(_tag_month_day!CC296="","",IF(_tag_month_day!CC296&gt;0,_tag_month_day!CD296,_tag_month_day!CE296))</f>
        <v/>
      </c>
      <c r="AV306" s="447" t="str">
        <f>IF(_tag_month_day!L296="","",_tag_month_day!L296/100)</f>
        <v/>
      </c>
      <c r="AW306" s="431">
        <f>AW305</f>
        <v>0</v>
      </c>
      <c r="AX306" s="431">
        <f>AX305</f>
        <v>0</v>
      </c>
      <c r="AY306" s="431" t="str">
        <f>IF(_tag_month_day!M296="","",_tag_month_day!M296/100)</f>
        <v/>
      </c>
      <c r="AZ306" s="431" t="str">
        <f>IF(_tag_month_day!N296="","",_tag_month_day!N296/100)</f>
        <v/>
      </c>
      <c r="BA306" s="431" t="str">
        <f>IF(_tag_month_day!O296="","",_tag_month_day!O296/100)</f>
        <v/>
      </c>
      <c r="BB306" s="448" t="str">
        <f>IF(_tag_month_day!P296="","",_tag_month_day!P296/100)</f>
        <v/>
      </c>
      <c r="BC306" s="448">
        <f>BC305</f>
        <v>0</v>
      </c>
      <c r="BD306" s="448" t="str">
        <f>IF(_tag_month_day!Q296="","",_tag_month_day!Q296/100)</f>
        <v/>
      </c>
      <c r="BE306" s="449" t="str">
        <f>IF(_tag_month_day!R296="","",_tag_month_day!R296/100)</f>
        <v/>
      </c>
      <c r="BF306" s="388" t="e">
        <f>(AU306*(100+BE306*100))/(AJ306-AU306)/100</f>
        <v>#VALUE!</v>
      </c>
      <c r="BG306" s="450" t="e">
        <f>BE306+BF306</f>
        <v>#VALUE!</v>
      </c>
      <c r="BH306" s="451" t="e">
        <f>SUM(AV306:BF306)</f>
        <v>#VALUE!</v>
      </c>
      <c r="BI306" s="452" t="e">
        <f>IF(CX306=0,BI305,(DK306*查询!$R$5+DL306*查询!$Q$5+DM306*查询!$N$5+DN306*查询!$O$5+DO306*查询!$P$5)*AF306/CX306)</f>
        <v>#VALUE!</v>
      </c>
      <c r="BJ306" s="452" t="e">
        <f>IF(CX306=0,BJ305,(DP306*查询!$S$5+DQ306*查询!$T$5+DR306*查询!$U$5)*AF306/CX306)</f>
        <v>#VALUE!</v>
      </c>
      <c r="BK306" s="452">
        <f>BK305</f>
        <v>1</v>
      </c>
      <c r="BL306" s="453" t="e">
        <f>SUMPRODUCT((AV306:BA306)*(GS306:GX306))/((GS306:GX306)+SUM(BB306:BD306)*GY306+BG306*GZ306)</f>
        <v>#VALUE!</v>
      </c>
      <c r="BM306" s="453" t="e">
        <f>BK306*($AV306*FB306+$AW306*FD306+$AX306*FI306+$AY306*FN306+$AZ306*FS306+$BA306*FX306+$BG306*GE306)/(AV306*EY306+AX306*FK306+AW306*FF306+AY306*FP306+AZ306*FU306+BA306*FZ306+BG306*GG306+BB306*GK306+BC306*GN306+BD306*GP306)</f>
        <v>#VALUE!</v>
      </c>
      <c r="BN306" s="453" t="e">
        <f>($AV306*FC306+$AX306*FJ306+$AW306*FE306+$AY306*FO306+$AZ306*FT306+$BA306*FY306+$BG306*GF306)/($AV306*FA306+BG306*GH306+BB306*GL306+BC306*GO306+BD306*GQ306+BA306*GA306)</f>
        <v>#VALUE!</v>
      </c>
      <c r="BO306" s="454" t="e">
        <f>SUMPRODUCT(AV306:BA306*GS306:GX306)/(GS306:GX306+(BB306+BC306+BD306)*GY306+BG306)</f>
        <v>#VALUE!</v>
      </c>
      <c r="BP306" s="454" t="e">
        <f>SUMPRODUCT(AV306:BA306*GS306:GX306)/(GS306:GX306+(BB306+BC306+BD306)*GY306+BG306)</f>
        <v>#VALUE!</v>
      </c>
      <c r="BQ306" s="454" t="e">
        <f>SUMPRODUCT(AV306:BA306*GS306:GX306)/(GS306:GX306+(BB306+BC306+BD306)*GY306+BG306)</f>
        <v>#VALUE!</v>
      </c>
      <c r="BR306" s="453" t="str">
        <f>IF(_tag_month_day!T296="","",_tag_month_day!T296)</f>
        <v/>
      </c>
      <c r="BS306" s="453" t="str">
        <f>IF(_tag_month_day!U296="","",_tag_month_day!U296)</f>
        <v/>
      </c>
      <c r="BT306" s="455" t="str">
        <f>IF(CK306="","",IF((CK306&gt;=BV306-0.12)*(CK306&lt;=BV306+0.12),"合格","不合格"))</f>
        <v/>
      </c>
      <c r="BU306" s="456" t="str">
        <f>IF(_tag_month_day!V296="","",_tag_month_day!V296)</f>
        <v/>
      </c>
      <c r="BV306" s="457" t="str">
        <f>IF(_tag_month_day!W296="","",_tag_month_day!W296)</f>
        <v/>
      </c>
      <c r="BW306" s="458" t="str">
        <f>IF(_tag_month_day!X296="","",_tag_month_day!X296)</f>
        <v/>
      </c>
      <c r="BX306" s="458" t="str">
        <f>IF(_tag_month_day!Y296="","",_tag_month_day!Y296)</f>
        <v/>
      </c>
      <c r="BY306" s="459">
        <f ca="1">L306</f>
        <v>43598.374999999287</v>
      </c>
      <c r="BZ306" s="460" t="s">
        <v>429</v>
      </c>
      <c r="CA306" s="461">
        <v>0.36458333333333298</v>
      </c>
      <c r="CB306" s="424" t="str">
        <f>IF(_tag_month_day!Z296="","",_tag_month_day!Z296)</f>
        <v/>
      </c>
      <c r="CC306" s="424" t="str">
        <f>IF(_tag_month_day!AA296="","",_tag_month_day!AA296)</f>
        <v/>
      </c>
      <c r="CD306" s="424" t="str">
        <f>IF(_tag_month_day!AB296="","",_tag_month_day!AB296)</f>
        <v/>
      </c>
      <c r="CE306" s="424" t="str">
        <f>IF(_tag_month_day!AC296="","",_tag_month_day!AC296)</f>
        <v/>
      </c>
      <c r="CF306" s="424" t="str">
        <f>IF(_tag_month_day!AD296="","",_tag_month_day!AD296)</f>
        <v/>
      </c>
      <c r="CG306" s="424" t="str">
        <f>IF(_tag_month_day!AE296="","",_tag_month_day!AE296)</f>
        <v/>
      </c>
      <c r="CH306" s="424" t="str">
        <f>IF(_tag_month_day!AF296="","",_tag_month_day!AF296)</f>
        <v/>
      </c>
      <c r="CI306" s="424" t="str">
        <f>IF(_tag_month_day!AG296="","",_tag_month_day!AG296)</f>
        <v/>
      </c>
      <c r="CJ306" s="424" t="str">
        <f>IF(_tag_month_day!AH296="","",_tag_month_day!AH296)</f>
        <v/>
      </c>
      <c r="CK306" s="424" t="str">
        <f>IF(_tag_month_day!AI296="","",_tag_month_day!AI296)</f>
        <v/>
      </c>
      <c r="CL306" s="4" t="str">
        <f>IF(_tag_month_day!AJ296="","",_tag_month_day!AJ296)</f>
        <v/>
      </c>
      <c r="CM306" s="4" t="str">
        <f>IF(_tag_month_day!AK296="","",_tag_month_day!AK296)</f>
        <v/>
      </c>
      <c r="CN306" s="4" t="str">
        <f>IF(_tag_month_day!AL296="","",_tag_month_day!AL296)</f>
        <v/>
      </c>
      <c r="CO306" s="4" t="str">
        <f>IF(_tag_month_day!AM296="","",_tag_month_day!AM296)</f>
        <v/>
      </c>
      <c r="CP306" s="4" t="str">
        <f>IF(_tag_month_day!AN296="","",_tag_month_day!AN296)</f>
        <v/>
      </c>
      <c r="CQ306" s="4" t="str">
        <f>IF(_tag_month_day!AO296="","",_tag_month_day!AO296)</f>
        <v/>
      </c>
      <c r="CR306" s="462" t="str">
        <f>IF(_tag_month_day!AP296="","",_tag_month_day!AP296)</f>
        <v/>
      </c>
      <c r="CS306" s="463" t="str">
        <f>IF(_tag_month_day!AQ296="","",_tag_month_day!AQ296)</f>
        <v/>
      </c>
      <c r="CT306" s="4" t="str">
        <f>IF(_tag_month_day!AR296="","",_tag_month_day!AR296)</f>
        <v/>
      </c>
      <c r="CU306" s="464" t="e">
        <f>DU306/AJ306</f>
        <v>#VALUE!</v>
      </c>
      <c r="CV306" s="451" t="e">
        <f>BG306/BH306</f>
        <v>#VALUE!</v>
      </c>
      <c r="CW306" s="465" t="e">
        <f>AJ306*(1-CV306)*CU306*AF306</f>
        <v>#VALUE!</v>
      </c>
      <c r="CX306" s="465" t="e">
        <f>CW306*94%</f>
        <v>#VALUE!</v>
      </c>
      <c r="CY306" s="466" t="e">
        <f>IF(CX306=0,0,DS306/(DS306+CX306))</f>
        <v>#VALUE!</v>
      </c>
      <c r="CZ306" s="465" t="e">
        <f>$AJ306*EF306</f>
        <v>#VALUE!</v>
      </c>
      <c r="DA306" s="465" t="e">
        <f>$AJ306*EG306</f>
        <v>#VALUE!</v>
      </c>
      <c r="DB306" s="465" t="e">
        <f>$AJ306*EH306</f>
        <v>#VALUE!</v>
      </c>
      <c r="DC306" s="465" t="e">
        <f>$AJ306*EI306</f>
        <v>#VALUE!</v>
      </c>
      <c r="DD306" s="465" t="e">
        <f>$AJ306*EJ306</f>
        <v>#VALUE!</v>
      </c>
      <c r="DE306" s="465" t="e">
        <f>$AJ306*EK306</f>
        <v>#VALUE!</v>
      </c>
      <c r="DF306" s="465" t="e">
        <f>$AJ306*EL306</f>
        <v>#VALUE!</v>
      </c>
      <c r="DG306" s="465" t="e">
        <f>$AJ306*EM306</f>
        <v>#VALUE!</v>
      </c>
      <c r="DH306" s="465" t="e">
        <f>$AJ306*EN306</f>
        <v>#VALUE!</v>
      </c>
      <c r="DI306" s="465" t="e">
        <f>$AJ306*EO306</f>
        <v>#VALUE!</v>
      </c>
      <c r="DJ306" s="465" t="e">
        <f>CZ306*(1-EP306)</f>
        <v>#VALUE!</v>
      </c>
      <c r="DK306" s="465" t="e">
        <f>DA306*(1-ER306)</f>
        <v>#VALUE!</v>
      </c>
      <c r="DL306" s="465" t="e">
        <f>DB306*(1-EQ306)</f>
        <v>#VALUE!</v>
      </c>
      <c r="DM306" s="465" t="e">
        <f>DC306*(1-ES306)</f>
        <v>#VALUE!</v>
      </c>
      <c r="DN306" s="465" t="e">
        <f>DD306*(1-ET306)</f>
        <v>#VALUE!</v>
      </c>
      <c r="DO306" s="465" t="e">
        <f>DE306</f>
        <v>#VALUE!</v>
      </c>
      <c r="DP306" s="465" t="e">
        <f>DF306*(1-EU306)</f>
        <v>#VALUE!</v>
      </c>
      <c r="DQ306" s="465" t="e">
        <f>DG306*(1-EV306)</f>
        <v>#VALUE!</v>
      </c>
      <c r="DR306" s="465" t="e">
        <f>DH306*(1-EW306)</f>
        <v>#VALUE!</v>
      </c>
      <c r="DS306" s="465" t="e">
        <f>DI306</f>
        <v>#VALUE!</v>
      </c>
      <c r="DT306" s="465" t="e">
        <f>SUM(DJ306:DS306)</f>
        <v>#VALUE!</v>
      </c>
      <c r="DU306" s="465" t="e">
        <f>(GS306:GX306)+(DP306+DQ306+DR306)*GY306+DS306</f>
        <v>#VALUE!</v>
      </c>
      <c r="DV306" s="451" t="e">
        <f>AV306/$BH306/(1-EP306)</f>
        <v>#VALUE!</v>
      </c>
      <c r="DW306" s="451" t="e">
        <f>AW306/$BH306/(1-ER306)</f>
        <v>#VALUE!</v>
      </c>
      <c r="DX306" s="451" t="e">
        <f>AX306/$BH306/(1-EQ306)</f>
        <v>#VALUE!</v>
      </c>
      <c r="DY306" s="451" t="e">
        <f>AY306/$BH306/(1-ES306)</f>
        <v>#VALUE!</v>
      </c>
      <c r="DZ306" s="451" t="e">
        <f>AZ306/$BH306/(1-ET306)</f>
        <v>#VALUE!</v>
      </c>
      <c r="EA306" s="451" t="e">
        <f>BA306/$BH306/(1-AX306)</f>
        <v>#VALUE!</v>
      </c>
      <c r="EB306" s="451" t="e">
        <f>BB306/$BH306/(1-EU306)</f>
        <v>#VALUE!</v>
      </c>
      <c r="EC306" s="451" t="e">
        <f>BC306/$BH306/(1-EV306)</f>
        <v>#VALUE!</v>
      </c>
      <c r="ED306" s="451" t="e">
        <f>BD306/$BH306/(1-EW306)</f>
        <v>#VALUE!</v>
      </c>
      <c r="EE306" s="451" t="e">
        <f>BG306/BH306</f>
        <v>#VALUE!</v>
      </c>
      <c r="EF306" s="451" t="e">
        <f>DV306/SUM($DV306:$EE306)</f>
        <v>#VALUE!</v>
      </c>
      <c r="EG306" s="451" t="e">
        <f>DW306/SUM($DV306:$EE306)</f>
        <v>#VALUE!</v>
      </c>
      <c r="EH306" s="451" t="e">
        <f>DX306/SUM($DV306:$EE306)</f>
        <v>#VALUE!</v>
      </c>
      <c r="EI306" s="451" t="e">
        <f>DY306/SUM($DV306:$EE306)</f>
        <v>#VALUE!</v>
      </c>
      <c r="EJ306" s="451" t="e">
        <f>DZ306/SUM($DV306:$EE306)</f>
        <v>#VALUE!</v>
      </c>
      <c r="EK306" s="451" t="e">
        <f>EA306/SUM($DV306:$EE306)</f>
        <v>#VALUE!</v>
      </c>
      <c r="EL306" s="451" t="e">
        <f>EB306/SUM($DV306:$EE306)</f>
        <v>#VALUE!</v>
      </c>
      <c r="EM306" s="451" t="e">
        <f>EC306/SUM($DV306:$EE306)</f>
        <v>#VALUE!</v>
      </c>
      <c r="EN306" s="451" t="e">
        <f>ED306/SUM($DV306:$EE306)</f>
        <v>#VALUE!</v>
      </c>
      <c r="EO306" s="451" t="e">
        <f>EE306/SUM($DV306:$EE306)</f>
        <v>#VALUE!</v>
      </c>
      <c r="EP306" s="450">
        <f>EP305</f>
        <v>0.080000000000000002</v>
      </c>
      <c r="EQ306" s="450">
        <f>EQ305</f>
        <v>0.014999999999999999</v>
      </c>
      <c r="ER306" s="450">
        <f>ER305</f>
        <v>0.014999999999999999</v>
      </c>
      <c r="ES306" s="450">
        <f>ES305</f>
        <v>0.014999999999999999</v>
      </c>
      <c r="ET306" s="450">
        <f>ET305</f>
        <v>0.014999999999999999</v>
      </c>
      <c r="EU306" s="450">
        <f>EU305</f>
        <v>0.089999999999999997</v>
      </c>
      <c r="EV306" s="450">
        <f>EV305</f>
        <v>0.089999999999999997</v>
      </c>
      <c r="EW306" s="450">
        <f>EW305</f>
        <v>0.089999999999999997</v>
      </c>
      <c r="EX306" s="431" t="str">
        <f>IF(_tag_month_day!AS296="","",_tag_month_day!AS296/100)</f>
        <v/>
      </c>
      <c r="EY306" s="431" t="str">
        <f>IF(_tag_month_day!AT296="","",_tag_month_day!AT296/100)</f>
        <v/>
      </c>
      <c r="EZ306" s="431" t="str">
        <f>IF(_tag_month_day!AU296="","",_tag_month_day!AU296/100)</f>
        <v/>
      </c>
      <c r="FA306" s="431" t="str">
        <f>IF(_tag_month_day!AV296="","",_tag_month_day!AV296/100)</f>
        <v/>
      </c>
      <c r="FB306" s="431" t="str">
        <f>IF(_tag_month_day!AW296="","",_tag_month_day!AW296/100)</f>
        <v/>
      </c>
      <c r="FC306" s="431" t="str">
        <f>IF(_tag_month_day!AX296="","",_tag_month_day!AX296/100)</f>
        <v/>
      </c>
      <c r="FD306" s="449" t="str">
        <f>IF(_tag_month_day!AY296="","",_tag_month_day!AY296/100)</f>
        <v/>
      </c>
      <c r="FE306" s="449" t="str">
        <f>IF(_tag_month_day!AZ296="","",_tag_month_day!AZ296/100)</f>
        <v/>
      </c>
      <c r="FF306" s="449" t="str">
        <f>IF(_tag_month_day!BA296="","",_tag_month_day!BA296/100)</f>
        <v/>
      </c>
      <c r="FG306" s="449" t="str">
        <f>IF(_tag_month_day!BB296="","",_tag_month_day!BB296/100)</f>
        <v/>
      </c>
      <c r="FH306" s="467" t="str">
        <f>IF(_tag_month_day!BC296="","",_tag_month_day!BC296/100)</f>
        <v/>
      </c>
      <c r="FI306" s="449">
        <f>FI305</f>
        <v>0.40999999999999998</v>
      </c>
      <c r="FJ306" s="449">
        <f>FJ305</f>
        <v>0.11</v>
      </c>
      <c r="FK306" s="449">
        <f>FK305</f>
        <v>0.014999999999999999</v>
      </c>
      <c r="FL306" s="449">
        <f>FL305</f>
        <v>0</v>
      </c>
      <c r="FM306" s="467">
        <f>FM305</f>
        <v>0.0001</v>
      </c>
      <c r="FN306" s="449">
        <f>FN305</f>
        <v>0.32000000000000001</v>
      </c>
      <c r="FO306" s="449">
        <f>FO305</f>
        <v>0.20000000000000001</v>
      </c>
      <c r="FP306" s="449">
        <f>FP305</f>
        <v>0.01</v>
      </c>
      <c r="FQ306" s="449">
        <f>FQ305</f>
        <v>0</v>
      </c>
      <c r="FR306" s="467">
        <f>FR305</f>
        <v>0.0001</v>
      </c>
      <c r="FS306" s="449" t="str">
        <f>IF(_tag_month_day!BD296="","",_tag_month_day!BD296/100)</f>
        <v/>
      </c>
      <c r="FT306" s="449" t="str">
        <f>IF(_tag_month_day!BE296="","",_tag_month_day!BE296/100)</f>
        <v/>
      </c>
      <c r="FU306" s="449" t="str">
        <f>IF(_tag_month_day!BF296="","",_tag_month_day!BF296/100)</f>
        <v/>
      </c>
      <c r="FV306" s="449" t="str">
        <f>IF(_tag_month_day!BG296="","",_tag_month_day!BG296/100)</f>
        <v/>
      </c>
      <c r="FW306" s="467" t="str">
        <f>IF(_tag_month_day!BH296="","",_tag_month_day!BH296/100)</f>
        <v/>
      </c>
      <c r="FX306" s="449" t="str">
        <f>IF(_tag_month_day!BI296="","",_tag_month_day!BI296/100)</f>
        <v/>
      </c>
      <c r="FY306" s="449" t="str">
        <f>IF(_tag_month_day!BJ296="","",_tag_month_day!BJ296/100)</f>
        <v/>
      </c>
      <c r="FZ306" s="468" t="str">
        <f>IF(_tag_month_day!BK296="","",_tag_month_day!BK296/100)</f>
        <v/>
      </c>
      <c r="GA306" s="449" t="str">
        <f>IF(_tag_month_day!BL296="","",_tag_month_day!BL296/100)</f>
        <v/>
      </c>
      <c r="GB306" s="467" t="str">
        <f>IF(_tag_month_day!BM296="","",_tag_month_day!BM296/100)</f>
        <v/>
      </c>
      <c r="GC306" s="431" t="str">
        <f>IF(_tag_month_day!BN296="","",_tag_month_day!BN296/100)</f>
        <v/>
      </c>
      <c r="GD306" s="431" t="str">
        <f>IF(_tag_month_day!BO296="","",_tag_month_day!BO296/100)</f>
        <v/>
      </c>
      <c r="GE306" s="431" t="str">
        <f>IF(_tag_month_day!BP296="","",_tag_month_day!BP296/100)</f>
        <v/>
      </c>
      <c r="GF306" s="431" t="str">
        <f>IF(_tag_month_day!BQ296="","",_tag_month_day!BQ296/100)</f>
        <v/>
      </c>
      <c r="GG306" s="431" t="str">
        <f>IF(_tag_month_day!BR296="","",_tag_month_day!BR296/100)</f>
        <v/>
      </c>
      <c r="GH306" s="431" t="str">
        <f>IF(_tag_month_day!BS296="","",_tag_month_day!BS296/100)</f>
        <v/>
      </c>
      <c r="GI306" s="467" t="str">
        <f>IF(_tag_month_day!BT296="","",_tag_month_day!BT296/100)</f>
        <v/>
      </c>
      <c r="GJ306" s="469" t="str">
        <f>IF(_tag_month_day!BU296="","",_tag_month_day!BU296/100)</f>
        <v/>
      </c>
      <c r="GK306" s="470">
        <f>GK305</f>
        <v>0.070000000000000007</v>
      </c>
      <c r="GL306" s="470">
        <f>GL305</f>
        <v>0.029999999999999999</v>
      </c>
      <c r="GM306" s="471" t="str">
        <f>IF(_tag_month_day!BX296="","",_tag_month_day!BX296/100)</f>
        <v/>
      </c>
      <c r="GN306" s="470">
        <f>GN305</f>
        <v>0.070000000000000007</v>
      </c>
      <c r="GO306" s="470">
        <f>GO305</f>
        <v>0.029999999999999999</v>
      </c>
      <c r="GP306" s="470">
        <f>GP305</f>
        <v>0.089999999999999997</v>
      </c>
      <c r="GQ306" s="470">
        <f>GQ305</f>
        <v>0.029999999999999999</v>
      </c>
      <c r="GR306" s="471" t="str">
        <f>IF(_tag_month_day!CA296="","",_tag_month_day!CA296/100)</f>
        <v/>
      </c>
      <c r="GS306" s="472">
        <f>GS305</f>
        <v>0.95299999999999996</v>
      </c>
      <c r="GT306" s="472">
        <f>GT305</f>
        <v>0.55000000000000004</v>
      </c>
      <c r="GU306" s="472">
        <f>GU305</f>
        <v>0.55000000000000004</v>
      </c>
      <c r="GV306" s="472">
        <f>GV305</f>
        <v>0.55000000000000004</v>
      </c>
      <c r="GW306" s="472">
        <f>GW305</f>
        <v>0.5</v>
      </c>
      <c r="GX306" s="472">
        <f>GX305</f>
        <v>0.93500000000000005</v>
      </c>
      <c r="GY306" s="472">
        <f>GY305</f>
        <v>0.14999999999999999</v>
      </c>
      <c r="GZ306" s="472">
        <f>GZ305</f>
        <v>1</v>
      </c>
      <c r="HA306" s="474">
        <f>HA305</f>
        <v>0.047</v>
      </c>
      <c r="HB306" s="474">
        <f>HB305</f>
        <v>0.45000000000000001</v>
      </c>
      <c r="HC306" s="474">
        <f>HC305</f>
        <v>0.45000000000000001</v>
      </c>
      <c r="HD306" s="474">
        <f>HD305</f>
        <v>0.45000000000000001</v>
      </c>
      <c r="HE306" s="474">
        <f>HE305</f>
        <v>0.5</v>
      </c>
      <c r="HF306" s="474">
        <f>HF305</f>
        <v>0.065000000000000002</v>
      </c>
      <c r="HG306" s="474">
        <f>HG305</f>
        <v>0.84999999999999998</v>
      </c>
      <c r="HH306" s="474">
        <f>HH305</f>
        <v>0</v>
      </c>
      <c r="HI306" s="10" t="e">
        <f>IF(BZ306&lt;&gt;"",CK306-BV306,0)</f>
        <v>#VALUE!</v>
      </c>
      <c r="HJ306" s="10" t="e">
        <f>IF(AJ306&gt;0,AH306-AJ306,0)</f>
        <v>#VALUE!</v>
      </c>
      <c r="HK306" s="466">
        <f>HK305</f>
        <v>0.84999999999999998</v>
      </c>
      <c r="HL306" s="424">
        <f>HL305</f>
        <v>550000</v>
      </c>
      <c r="HM306" s="424">
        <f>HM305</f>
        <v>480000</v>
      </c>
      <c r="HN306" s="465" t="e">
        <f>(DJ306*EZ306+DK306*FH306+DL306*FM306+DM306*FR306+DN306*FW306+DO306*GB306+DS306*GI306+DP306*GM306+DR306*GR306)*1000*2</f>
        <v>#VALUE!</v>
      </c>
      <c r="HO306" s="465" t="e">
        <f>HN306*HK306*$HO$2/HL306*1000000</f>
        <v>#VALUE!</v>
      </c>
      <c r="HP306" s="465" t="e">
        <f>HN306*HK306*$HP$2/HM306*1000000</f>
        <v>#VALUE!</v>
      </c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</row>
    <row customFormat="1" r="307" s="0">
      <c r="A307" s="420">
        <v>296</v>
      </c>
      <c r="B307" s="421">
        <f ca="1">IF(D307=D306,B306,IF(D307="夜班",B306+1,B306))</f>
        <v>43598</v>
      </c>
      <c r="C307" s="422">
        <f>C306</f>
        <v>0.041666666666666699</v>
      </c>
      <c r="D307" s="10" t="str">
        <f ca="1">IF(HOUR(G307)&lt;8,"夜班",IF(HOUR(G307)&lt;16,"白班",IF(HOUR(G307)&lt;24,"中班",0)))</f>
        <v>夜班</v>
      </c>
      <c r="E307" s="10" t="e">
        <f ca="1">IF(F307=1,"甲",IF(F307=2,"乙",IF(F307=3,"丙",IF(F307=4,"丁",""))))</f>
        <v>#REF!</v>
      </c>
      <c r="F307" s="10" t="e">
        <f ca="1">SUMPRODUCT((成本日报!$A$3:$A$95=计划!B307)*(成本日报!$B$3:$B$95=计划!$D307),成本日报!$C$3:$C$95)</f>
        <v>#REF!</v>
      </c>
      <c r="G307" s="423">
        <f ca="1">G306+C306</f>
        <v>43598.291666665951</v>
      </c>
      <c r="H307" s="423">
        <f ca="1">$G307+$C307/60*10+$C307*0</f>
        <v>43598.298611110396</v>
      </c>
      <c r="I307" s="423">
        <f ca="1">$G307+$C307/60*18+$C307*0</f>
        <v>43598.304166665948</v>
      </c>
      <c r="J307" s="423">
        <f ca="1">$G307+$C307/60*0+$C307*1</f>
        <v>43598.333333332615</v>
      </c>
      <c r="K307" s="423">
        <f ca="1">$G307+$C307/60*30+$C307*2</f>
        <v>43598.395833332623</v>
      </c>
      <c r="L307" s="423">
        <f ca="1">$G307+$C307/60*0+$C307*3</f>
        <v>43598.416666665951</v>
      </c>
      <c r="M307" s="424" t="str">
        <f>IF(_tag_month_day!A297="","",_tag_month_day!A297)</f>
        <v/>
      </c>
      <c r="N307" s="424" t="str">
        <f>IF(_tag_month_day!B297="","",_tag_month_day!B297)</f>
        <v/>
      </c>
      <c r="O307" s="425" t="e">
        <f>IF(M307+N307=0,"",M307+N307)</f>
        <v>#VALUE!</v>
      </c>
      <c r="P307" s="424" t="str">
        <f>IF(_tag_month_day!C297="","",_tag_month_day!C297)</f>
        <v/>
      </c>
      <c r="Q307" s="424" t="str">
        <f>IF(_tag_month_day!D297="","",_tag_month_day!D297)</f>
        <v/>
      </c>
      <c r="R307" s="426" t="str">
        <f>IF(_tag_month_day!CB297="","",_tag_month_day!CB297/100)</f>
        <v/>
      </c>
      <c r="S307" s="427" t="str">
        <f>IF(_tag_month_day!E297="","",_tag_month_day!E297)</f>
        <v/>
      </c>
      <c r="T307" s="427" t="str">
        <f>IF(_tag_month_day!F297="","",_tag_month_day!F297)</f>
        <v/>
      </c>
      <c r="U307" s="428" t="e">
        <f>S307+T307</f>
        <v>#VALUE!</v>
      </c>
      <c r="V307" s="429" t="e">
        <f>U307/AJ307</f>
        <v>#VALUE!</v>
      </c>
      <c r="W307" s="430" t="str">
        <f>IF(_jhy_month_day!A297="","",_jhy_month_day!A297)</f>
        <v/>
      </c>
      <c r="X307" s="431" t="str">
        <f>IF(_jhy_month_day!B297="","",_jhy_month_day!B297/100)</f>
        <v/>
      </c>
      <c r="Y307" s="431" t="str">
        <f>IF(_jhy_month_day!C297="","",_jhy_month_day!C297/100)</f>
        <v/>
      </c>
      <c r="Z307" s="432">
        <f>Z303+1</f>
        <v>74</v>
      </c>
      <c r="AA307" s="433" t="str">
        <f>IF(_tag_month_day!G297="","",_tag_month_day!G297/100)</f>
        <v/>
      </c>
      <c r="AB307" s="433" t="str">
        <f>IF(_tag_month_day!H297="","",_tag_month_day!H297/100)</f>
        <v/>
      </c>
      <c r="AC307" s="434">
        <f>IF(X307="",AC306,BK307*($AV306*X307+$AW306*FD306+$AX306*FI306+$AY306*FN306+$AZ306*FS306+$BA306*FX306+$BG306*GE306)/(AV306*Y307+AX306*FK306+AW306*FF306+AY306*FP306+AZ306*FU306+BA306*FZ306+BG306*GG306+BB306*GK306+BC306*GN306+BD306*GP306))</f>
        <v>1.59963432013121</v>
      </c>
      <c r="AD307" s="435" t="str">
        <f>IF(AC307=AC306,"",AC307-AC306)</f>
        <v/>
      </c>
      <c r="AE307" s="436" t="str">
        <f>IF(1-AF307=0,"",(1-AF307))</f>
        <v/>
      </c>
      <c r="AF307" s="437">
        <v>1</v>
      </c>
      <c r="AG307" s="10" t="str">
        <f>AG306</f>
        <v>9A3</v>
      </c>
      <c r="AH307" s="438" t="str">
        <f>AH306</f>
        <v/>
      </c>
      <c r="AI307" s="424"/>
      <c r="AJ307" s="10" t="str">
        <f>IF(_tag_month_day!I297="","",_tag_month_day!I297)</f>
        <v/>
      </c>
      <c r="AK307" s="440"/>
      <c r="AL307" s="440"/>
      <c r="AM307" s="440"/>
      <c r="AN307" s="441">
        <f>AN306</f>
        <v>2</v>
      </c>
      <c r="AO307" s="441">
        <f>AO306</f>
        <v>8</v>
      </c>
      <c r="AP307" s="442" t="e">
        <f>(IF(AN307=0,AS306,AS306*(1+AO307/AN307)/(AR307+AO307/AN307)))+AT307</f>
        <v>#VALUE!</v>
      </c>
      <c r="AQ307" s="443" t="str">
        <f>IF(_tag_month_day!J297="","",_tag_month_day!J297/100)</f>
        <v/>
      </c>
      <c r="AR307" s="444">
        <f>AR306</f>
        <v>1.3</v>
      </c>
      <c r="AS307" s="445" t="e">
        <f>AQ307*(AN307*AR307+AO307)/(AN307+AO307)</f>
        <v>#VALUE!</v>
      </c>
      <c r="AT307" s="445" t="e">
        <f>(SUM(BE307:BF307)-SUM(BE306:BF306))*0.05</f>
        <v>#VALUE!</v>
      </c>
      <c r="AU307" s="446" t="str">
        <f>IF(_tag_month_day!CC297="","",IF(_tag_month_day!CC297&gt;0,_tag_month_day!CD297,_tag_month_day!CE297))</f>
        <v/>
      </c>
      <c r="AV307" s="447" t="str">
        <f>IF(_tag_month_day!L297="","",_tag_month_day!L297/100)</f>
        <v/>
      </c>
      <c r="AW307" s="431">
        <f>AW306</f>
        <v>0</v>
      </c>
      <c r="AX307" s="431">
        <f>AX306</f>
        <v>0</v>
      </c>
      <c r="AY307" s="431" t="str">
        <f>IF(_tag_month_day!M297="","",_tag_month_day!M297/100)</f>
        <v/>
      </c>
      <c r="AZ307" s="431" t="str">
        <f>IF(_tag_month_day!N297="","",_tag_month_day!N297/100)</f>
        <v/>
      </c>
      <c r="BA307" s="431" t="str">
        <f>IF(_tag_month_day!O297="","",_tag_month_day!O297/100)</f>
        <v/>
      </c>
      <c r="BB307" s="448" t="str">
        <f>IF(_tag_month_day!P297="","",_tag_month_day!P297/100)</f>
        <v/>
      </c>
      <c r="BC307" s="448">
        <f>BC306</f>
        <v>0</v>
      </c>
      <c r="BD307" s="448" t="str">
        <f>IF(_tag_month_day!Q297="","",_tag_month_day!Q297/100)</f>
        <v/>
      </c>
      <c r="BE307" s="449" t="str">
        <f>IF(_tag_month_day!R297="","",_tag_month_day!R297/100)</f>
        <v/>
      </c>
      <c r="BF307" s="388" t="e">
        <f>(AU307*(100+BE307*100))/(AJ307-AU307)/100</f>
        <v>#VALUE!</v>
      </c>
      <c r="BG307" s="450" t="e">
        <f>BE307+BF307</f>
        <v>#VALUE!</v>
      </c>
      <c r="BH307" s="451" t="e">
        <f>SUM(AV307:BF307)</f>
        <v>#VALUE!</v>
      </c>
      <c r="BI307" s="452" t="e">
        <f>IF(CX307=0,BI306,(DK307*查询!$R$5+DL307*查询!$Q$5+DM307*查询!$N$5+DN307*查询!$O$5+DO307*查询!$P$5)*AF307/CX307)</f>
        <v>#VALUE!</v>
      </c>
      <c r="BJ307" s="452" t="e">
        <f>IF(CX307=0,BJ306,(DP307*查询!$S$5+DQ307*查询!$T$5+DR307*查询!$U$5)*AF307/CX307)</f>
        <v>#VALUE!</v>
      </c>
      <c r="BK307" s="452">
        <f>BK306</f>
        <v>1</v>
      </c>
      <c r="BL307" s="453" t="e">
        <f>SUMPRODUCT((AV307:BA307)*(GS307:GX307))/((GS307:GX307)+SUM(BB307:BD307)*GY307+BG307*GZ307)</f>
        <v>#VALUE!</v>
      </c>
      <c r="BM307" s="453" t="e">
        <f>BK307*($AV307*FB307+$AW307*FD307+$AX307*FI307+$AY307*FN307+$AZ307*FS307+$BA307*FX307+$BG307*GE307)/(AV307*EY307+AX307*FK307+AW307*FF307+AY307*FP307+AZ307*FU307+BA307*FZ307+BG307*GG307+BB307*GK307+BC307*GN307+BD307*GP307)</f>
        <v>#VALUE!</v>
      </c>
      <c r="BN307" s="453" t="e">
        <f>($AV307*FC307+$AX307*FJ307+$AW307*FE307+$AY307*FO307+$AZ307*FT307+$BA307*FY307+$BG307*GF307)/($AV307*FA307+BG307*GH307+BB307*GL307+BC307*GO307+BD307*GQ307+BA307*GA307)</f>
        <v>#VALUE!</v>
      </c>
      <c r="BO307" s="454" t="e">
        <f>SUMPRODUCT(AV307:BA307*GS307:GX307)/(GS307:GX307+(BB307+BC307+BD307)*GY307+BG307)</f>
        <v>#VALUE!</v>
      </c>
      <c r="BP307" s="454" t="e">
        <f>SUMPRODUCT(AV307:BA307*GS307:GX307)/(GS307:GX307+(BB307+BC307+BD307)*GY307+BG307)</f>
        <v>#VALUE!</v>
      </c>
      <c r="BQ307" s="454" t="e">
        <f>SUMPRODUCT(AV307:BA307*GS307:GX307)/(GS307:GX307+(BB307+BC307+BD307)*GY307+BG307)</f>
        <v>#VALUE!</v>
      </c>
      <c r="BR307" s="453" t="str">
        <f>IF(_tag_month_day!T297="","",_tag_month_day!T297)</f>
        <v/>
      </c>
      <c r="BS307" s="453" t="str">
        <f>IF(_tag_month_day!U297="","",_tag_month_day!U297)</f>
        <v/>
      </c>
      <c r="BT307" s="455" t="str">
        <f>IF(CK307="","",IF((CK307&gt;=BV307-0.12)*(CK307&lt;=BV307+0.12),"合格","不合格"))</f>
        <v/>
      </c>
      <c r="BU307" s="456" t="str">
        <f>IF(_tag_month_day!V297="","",_tag_month_day!V297)</f>
        <v/>
      </c>
      <c r="BV307" s="457" t="str">
        <f>IF(_tag_month_day!W297="","",_tag_month_day!W297)</f>
        <v/>
      </c>
      <c r="BW307" s="458" t="str">
        <f>IF(_tag_month_day!X297="","",_tag_month_day!X297)</f>
        <v/>
      </c>
      <c r="BX307" s="458" t="str">
        <f>IF(_tag_month_day!Y297="","",_tag_month_day!Y297)</f>
        <v/>
      </c>
      <c r="BY307" s="459">
        <f ca="1">L307</f>
        <v>43598.416666665951</v>
      </c>
      <c r="BZ307" s="460"/>
      <c r="CA307" s="461"/>
      <c r="CB307" s="424" t="str">
        <f>IF(_tag_month_day!Z297="","",_tag_month_day!Z297)</f>
        <v/>
      </c>
      <c r="CC307" s="424" t="str">
        <f>IF(_tag_month_day!AA297="","",_tag_month_day!AA297)</f>
        <v/>
      </c>
      <c r="CD307" s="424" t="str">
        <f>IF(_tag_month_day!AB297="","",_tag_month_day!AB297)</f>
        <v/>
      </c>
      <c r="CE307" s="424" t="str">
        <f>IF(_tag_month_day!AC297="","",_tag_month_day!AC297)</f>
        <v/>
      </c>
      <c r="CF307" s="424" t="str">
        <f>IF(_tag_month_day!AD297="","",_tag_month_day!AD297)</f>
        <v/>
      </c>
      <c r="CG307" s="424" t="str">
        <f>IF(_tag_month_day!AE297="","",_tag_month_day!AE297)</f>
        <v/>
      </c>
      <c r="CH307" s="424" t="str">
        <f>IF(_tag_month_day!AF297="","",_tag_month_day!AF297)</f>
        <v/>
      </c>
      <c r="CI307" s="424" t="str">
        <f>IF(_tag_month_day!AG297="","",_tag_month_day!AG297)</f>
        <v/>
      </c>
      <c r="CJ307" s="424" t="str">
        <f>IF(_tag_month_day!AH297="","",_tag_month_day!AH297)</f>
        <v/>
      </c>
      <c r="CK307" s="424" t="str">
        <f>IF(_tag_month_day!AI297="","",_tag_month_day!AI297)</f>
        <v/>
      </c>
      <c r="CL307" s="4" t="str">
        <f>IF(_tag_month_day!AJ297="","",_tag_month_day!AJ297)</f>
        <v/>
      </c>
      <c r="CM307" s="4" t="str">
        <f>IF(_tag_month_day!AK297="","",_tag_month_day!AK297)</f>
        <v/>
      </c>
      <c r="CN307" s="4" t="str">
        <f>IF(_tag_month_day!AL297="","",_tag_month_day!AL297)</f>
        <v/>
      </c>
      <c r="CO307" s="4" t="str">
        <f>IF(_tag_month_day!AM297="","",_tag_month_day!AM297)</f>
        <v/>
      </c>
      <c r="CP307" s="4" t="str">
        <f>IF(_tag_month_day!AN297="","",_tag_month_day!AN297)</f>
        <v/>
      </c>
      <c r="CQ307" s="4" t="str">
        <f>IF(_tag_month_day!AO297="","",_tag_month_day!AO297)</f>
        <v/>
      </c>
      <c r="CR307" s="462" t="str">
        <f>IF(_tag_month_day!AP297="","",_tag_month_day!AP297)</f>
        <v/>
      </c>
      <c r="CS307" s="463" t="str">
        <f>IF(_tag_month_day!AQ297="","",_tag_month_day!AQ297)</f>
        <v/>
      </c>
      <c r="CT307" s="4" t="str">
        <f>IF(_tag_month_day!AR297="","",_tag_month_day!AR297)</f>
        <v/>
      </c>
      <c r="CU307" s="464" t="e">
        <f>DU307/AJ307</f>
        <v>#VALUE!</v>
      </c>
      <c r="CV307" s="451" t="e">
        <f>BG307/BH307</f>
        <v>#VALUE!</v>
      </c>
      <c r="CW307" s="465" t="e">
        <f>AJ307*(1-CV307)*CU307*AF307</f>
        <v>#VALUE!</v>
      </c>
      <c r="CX307" s="465" t="e">
        <f>CW307*94%</f>
        <v>#VALUE!</v>
      </c>
      <c r="CY307" s="466" t="e">
        <f>IF(CX307=0,0,DS307/(DS307+CX307))</f>
        <v>#VALUE!</v>
      </c>
      <c r="CZ307" s="465" t="e">
        <f>$AJ307*EF307</f>
        <v>#VALUE!</v>
      </c>
      <c r="DA307" s="465" t="e">
        <f>$AJ307*EG307</f>
        <v>#VALUE!</v>
      </c>
      <c r="DB307" s="465" t="e">
        <f>$AJ307*EH307</f>
        <v>#VALUE!</v>
      </c>
      <c r="DC307" s="465" t="e">
        <f>$AJ307*EI307</f>
        <v>#VALUE!</v>
      </c>
      <c r="DD307" s="465" t="e">
        <f>$AJ307*EJ307</f>
        <v>#VALUE!</v>
      </c>
      <c r="DE307" s="465" t="e">
        <f>$AJ307*EK307</f>
        <v>#VALUE!</v>
      </c>
      <c r="DF307" s="465" t="e">
        <f>$AJ307*EL307</f>
        <v>#VALUE!</v>
      </c>
      <c r="DG307" s="465" t="e">
        <f>$AJ307*EM307</f>
        <v>#VALUE!</v>
      </c>
      <c r="DH307" s="465" t="e">
        <f>$AJ307*EN307</f>
        <v>#VALUE!</v>
      </c>
      <c r="DI307" s="465" t="e">
        <f>$AJ307*EO307</f>
        <v>#VALUE!</v>
      </c>
      <c r="DJ307" s="465" t="e">
        <f>CZ307*(1-EP307)</f>
        <v>#VALUE!</v>
      </c>
      <c r="DK307" s="465" t="e">
        <f>DA307*(1-ER307)</f>
        <v>#VALUE!</v>
      </c>
      <c r="DL307" s="465" t="e">
        <f>DB307*(1-EQ307)</f>
        <v>#VALUE!</v>
      </c>
      <c r="DM307" s="465" t="e">
        <f>DC307*(1-ES307)</f>
        <v>#VALUE!</v>
      </c>
      <c r="DN307" s="465" t="e">
        <f>DD307*(1-ET307)</f>
        <v>#VALUE!</v>
      </c>
      <c r="DO307" s="465" t="e">
        <f>DE307</f>
        <v>#VALUE!</v>
      </c>
      <c r="DP307" s="465" t="e">
        <f>DF307*(1-EU307)</f>
        <v>#VALUE!</v>
      </c>
      <c r="DQ307" s="465" t="e">
        <f>DG307*(1-EV307)</f>
        <v>#VALUE!</v>
      </c>
      <c r="DR307" s="465" t="e">
        <f>DH307*(1-EW307)</f>
        <v>#VALUE!</v>
      </c>
      <c r="DS307" s="465" t="e">
        <f>DI307</f>
        <v>#VALUE!</v>
      </c>
      <c r="DT307" s="465" t="e">
        <f>SUM(DJ307:DS307)</f>
        <v>#VALUE!</v>
      </c>
      <c r="DU307" s="465" t="e">
        <f>(GS307:GX307)+(DP307+DQ307+DR307)*GY307+DS307</f>
        <v>#VALUE!</v>
      </c>
      <c r="DV307" s="451" t="e">
        <f>AV307/$BH307/(1-EP307)</f>
        <v>#VALUE!</v>
      </c>
      <c r="DW307" s="451" t="e">
        <f>AW307/$BH307/(1-ER307)</f>
        <v>#VALUE!</v>
      </c>
      <c r="DX307" s="451" t="e">
        <f>AX307/$BH307/(1-EQ307)</f>
        <v>#VALUE!</v>
      </c>
      <c r="DY307" s="451" t="e">
        <f>AY307/$BH307/(1-ES307)</f>
        <v>#VALUE!</v>
      </c>
      <c r="DZ307" s="451" t="e">
        <f>AZ307/$BH307/(1-ET307)</f>
        <v>#VALUE!</v>
      </c>
      <c r="EA307" s="451" t="e">
        <f>BA307/$BH307/(1-AX307)</f>
        <v>#VALUE!</v>
      </c>
      <c r="EB307" s="451" t="e">
        <f>BB307/$BH307/(1-EU307)</f>
        <v>#VALUE!</v>
      </c>
      <c r="EC307" s="451" t="e">
        <f>BC307/$BH307/(1-EV307)</f>
        <v>#VALUE!</v>
      </c>
      <c r="ED307" s="451" t="e">
        <f>BD307/$BH307/(1-EW307)</f>
        <v>#VALUE!</v>
      </c>
      <c r="EE307" s="451" t="e">
        <f>BG307/BH307</f>
        <v>#VALUE!</v>
      </c>
      <c r="EF307" s="451" t="e">
        <f>DV307/SUM($DV307:$EE307)</f>
        <v>#VALUE!</v>
      </c>
      <c r="EG307" s="451" t="e">
        <f>DW307/SUM($DV307:$EE307)</f>
        <v>#VALUE!</v>
      </c>
      <c r="EH307" s="451" t="e">
        <f>DX307/SUM($DV307:$EE307)</f>
        <v>#VALUE!</v>
      </c>
      <c r="EI307" s="451" t="e">
        <f>DY307/SUM($DV307:$EE307)</f>
        <v>#VALUE!</v>
      </c>
      <c r="EJ307" s="451" t="e">
        <f>DZ307/SUM($DV307:$EE307)</f>
        <v>#VALUE!</v>
      </c>
      <c r="EK307" s="451" t="e">
        <f>EA307/SUM($DV307:$EE307)</f>
        <v>#VALUE!</v>
      </c>
      <c r="EL307" s="451" t="e">
        <f>EB307/SUM($DV307:$EE307)</f>
        <v>#VALUE!</v>
      </c>
      <c r="EM307" s="451" t="e">
        <f>EC307/SUM($DV307:$EE307)</f>
        <v>#VALUE!</v>
      </c>
      <c r="EN307" s="451" t="e">
        <f>ED307/SUM($DV307:$EE307)</f>
        <v>#VALUE!</v>
      </c>
      <c r="EO307" s="451" t="e">
        <f>EE307/SUM($DV307:$EE307)</f>
        <v>#VALUE!</v>
      </c>
      <c r="EP307" s="450">
        <f>EP306</f>
        <v>0.080000000000000002</v>
      </c>
      <c r="EQ307" s="450">
        <f>EQ306</f>
        <v>0.014999999999999999</v>
      </c>
      <c r="ER307" s="450">
        <f>ER306</f>
        <v>0.014999999999999999</v>
      </c>
      <c r="ES307" s="450">
        <f>ES306</f>
        <v>0.014999999999999999</v>
      </c>
      <c r="ET307" s="450">
        <f>ET306</f>
        <v>0.014999999999999999</v>
      </c>
      <c r="EU307" s="450">
        <f>EU306</f>
        <v>0.089999999999999997</v>
      </c>
      <c r="EV307" s="450">
        <f>EV306</f>
        <v>0.089999999999999997</v>
      </c>
      <c r="EW307" s="450">
        <f>EW306</f>
        <v>0.089999999999999997</v>
      </c>
      <c r="EX307" s="431" t="str">
        <f>IF(_tag_month_day!AS297="","",_tag_month_day!AS297/100)</f>
        <v/>
      </c>
      <c r="EY307" s="431" t="str">
        <f>IF(_tag_month_day!AT297="","",_tag_month_day!AT297/100)</f>
        <v/>
      </c>
      <c r="EZ307" s="431" t="str">
        <f>IF(_tag_month_day!AU297="","",_tag_month_day!AU297/100)</f>
        <v/>
      </c>
      <c r="FA307" s="431" t="str">
        <f>IF(_tag_month_day!AV297="","",_tag_month_day!AV297/100)</f>
        <v/>
      </c>
      <c r="FB307" s="431" t="str">
        <f>IF(_tag_month_day!AW297="","",_tag_month_day!AW297/100)</f>
        <v/>
      </c>
      <c r="FC307" s="431" t="str">
        <f>IF(_tag_month_day!AX297="","",_tag_month_day!AX297/100)</f>
        <v/>
      </c>
      <c r="FD307" s="449" t="str">
        <f>IF(_tag_month_day!AY297="","",_tag_month_day!AY297/100)</f>
        <v/>
      </c>
      <c r="FE307" s="449" t="str">
        <f>IF(_tag_month_day!AZ297="","",_tag_month_day!AZ297/100)</f>
        <v/>
      </c>
      <c r="FF307" s="449" t="str">
        <f>IF(_tag_month_day!BA297="","",_tag_month_day!BA297/100)</f>
        <v/>
      </c>
      <c r="FG307" s="449" t="str">
        <f>IF(_tag_month_day!BB297="","",_tag_month_day!BB297/100)</f>
        <v/>
      </c>
      <c r="FH307" s="467" t="str">
        <f>IF(_tag_month_day!BC297="","",_tag_month_day!BC297/100)</f>
        <v/>
      </c>
      <c r="FI307" s="449">
        <f>FI306</f>
        <v>0.40999999999999998</v>
      </c>
      <c r="FJ307" s="449">
        <f>FJ306</f>
        <v>0.11</v>
      </c>
      <c r="FK307" s="449">
        <f>FK306</f>
        <v>0.014999999999999999</v>
      </c>
      <c r="FL307" s="449">
        <f>FL306</f>
        <v>0</v>
      </c>
      <c r="FM307" s="467">
        <f>FM306</f>
        <v>0.0001</v>
      </c>
      <c r="FN307" s="449">
        <f>FN306</f>
        <v>0.32000000000000001</v>
      </c>
      <c r="FO307" s="449">
        <f>FO306</f>
        <v>0.20000000000000001</v>
      </c>
      <c r="FP307" s="449">
        <f>FP306</f>
        <v>0.01</v>
      </c>
      <c r="FQ307" s="449">
        <f>FQ306</f>
        <v>0</v>
      </c>
      <c r="FR307" s="467">
        <f>FR306</f>
        <v>0.0001</v>
      </c>
      <c r="FS307" s="449" t="str">
        <f>IF(_tag_month_day!BD297="","",_tag_month_day!BD297/100)</f>
        <v/>
      </c>
      <c r="FT307" s="449" t="str">
        <f>IF(_tag_month_day!BE297="","",_tag_month_day!BE297/100)</f>
        <v/>
      </c>
      <c r="FU307" s="449" t="str">
        <f>IF(_tag_month_day!BF297="","",_tag_month_day!BF297/100)</f>
        <v/>
      </c>
      <c r="FV307" s="449" t="str">
        <f>IF(_tag_month_day!BG297="","",_tag_month_day!BG297/100)</f>
        <v/>
      </c>
      <c r="FW307" s="467" t="str">
        <f>IF(_tag_month_day!BH297="","",_tag_month_day!BH297/100)</f>
        <v/>
      </c>
      <c r="FX307" s="449" t="str">
        <f>IF(_tag_month_day!BI297="","",_tag_month_day!BI297/100)</f>
        <v/>
      </c>
      <c r="FY307" s="449" t="str">
        <f>IF(_tag_month_day!BJ297="","",_tag_month_day!BJ297/100)</f>
        <v/>
      </c>
      <c r="FZ307" s="468" t="str">
        <f>IF(_tag_month_day!BK297="","",_tag_month_day!BK297/100)</f>
        <v/>
      </c>
      <c r="GA307" s="449" t="str">
        <f>IF(_tag_month_day!BL297="","",_tag_month_day!BL297/100)</f>
        <v/>
      </c>
      <c r="GB307" s="467" t="str">
        <f>IF(_tag_month_day!BM297="","",_tag_month_day!BM297/100)</f>
        <v/>
      </c>
      <c r="GC307" s="431" t="str">
        <f>IF(_tag_month_day!BN297="","",_tag_month_day!BN297/100)</f>
        <v/>
      </c>
      <c r="GD307" s="431" t="str">
        <f>IF(_tag_month_day!BO297="","",_tag_month_day!BO297/100)</f>
        <v/>
      </c>
      <c r="GE307" s="431" t="str">
        <f>IF(_tag_month_day!BP297="","",_tag_month_day!BP297/100)</f>
        <v/>
      </c>
      <c r="GF307" s="431" t="str">
        <f>IF(_tag_month_day!BQ297="","",_tag_month_day!BQ297/100)</f>
        <v/>
      </c>
      <c r="GG307" s="431" t="str">
        <f>IF(_tag_month_day!BR297="","",_tag_month_day!BR297/100)</f>
        <v/>
      </c>
      <c r="GH307" s="431" t="str">
        <f>IF(_tag_month_day!BS297="","",_tag_month_day!BS297/100)</f>
        <v/>
      </c>
      <c r="GI307" s="467" t="str">
        <f>IF(_tag_month_day!BT297="","",_tag_month_day!BT297/100)</f>
        <v/>
      </c>
      <c r="GJ307" s="469" t="str">
        <f>IF(_tag_month_day!BU297="","",_tag_month_day!BU297/100)</f>
        <v/>
      </c>
      <c r="GK307" s="470">
        <f>GK306</f>
        <v>0.070000000000000007</v>
      </c>
      <c r="GL307" s="470">
        <f>GL306</f>
        <v>0.029999999999999999</v>
      </c>
      <c r="GM307" s="471" t="str">
        <f>IF(_tag_month_day!BX297="","",_tag_month_day!BX297/100)</f>
        <v/>
      </c>
      <c r="GN307" s="470">
        <f>GN306</f>
        <v>0.070000000000000007</v>
      </c>
      <c r="GO307" s="470">
        <f>GO306</f>
        <v>0.029999999999999999</v>
      </c>
      <c r="GP307" s="470">
        <f>GP306</f>
        <v>0.089999999999999997</v>
      </c>
      <c r="GQ307" s="470">
        <f>GQ306</f>
        <v>0.029999999999999999</v>
      </c>
      <c r="GR307" s="471" t="str">
        <f>IF(_tag_month_day!CA297="","",_tag_month_day!CA297/100)</f>
        <v/>
      </c>
      <c r="GS307" s="472">
        <f>GS306</f>
        <v>0.95299999999999996</v>
      </c>
      <c r="GT307" s="472">
        <f>GT306</f>
        <v>0.55000000000000004</v>
      </c>
      <c r="GU307" s="472">
        <f>GU306</f>
        <v>0.55000000000000004</v>
      </c>
      <c r="GV307" s="472">
        <f>GV306</f>
        <v>0.55000000000000004</v>
      </c>
      <c r="GW307" s="472">
        <f>GW306</f>
        <v>0.5</v>
      </c>
      <c r="GX307" s="472">
        <f>GX306</f>
        <v>0.93500000000000005</v>
      </c>
      <c r="GY307" s="472">
        <f>GY306</f>
        <v>0.14999999999999999</v>
      </c>
      <c r="GZ307" s="472">
        <f>GZ306</f>
        <v>1</v>
      </c>
      <c r="HA307" s="474">
        <f>HA306</f>
        <v>0.047</v>
      </c>
      <c r="HB307" s="474">
        <f>HB306</f>
        <v>0.45000000000000001</v>
      </c>
      <c r="HC307" s="474">
        <f>HC306</f>
        <v>0.45000000000000001</v>
      </c>
      <c r="HD307" s="474">
        <f>HD306</f>
        <v>0.45000000000000001</v>
      </c>
      <c r="HE307" s="474">
        <f>HE306</f>
        <v>0.5</v>
      </c>
      <c r="HF307" s="474">
        <f>HF306</f>
        <v>0.065000000000000002</v>
      </c>
      <c r="HG307" s="474">
        <f>HG306</f>
        <v>0.84999999999999998</v>
      </c>
      <c r="HH307" s="474">
        <f>HH306</f>
        <v>0</v>
      </c>
      <c r="HI307" s="10">
        <f>IF(BZ307&lt;&gt;"",CK307-BV307,0)</f>
        <v>0</v>
      </c>
      <c r="HJ307" s="10" t="e">
        <f>IF(AJ307&gt;0,AH307-AJ307,0)</f>
        <v>#VALUE!</v>
      </c>
      <c r="HK307" s="466">
        <f>HK306</f>
        <v>0.84999999999999998</v>
      </c>
      <c r="HL307" s="424">
        <f>HL306</f>
        <v>550000</v>
      </c>
      <c r="HM307" s="424">
        <f>HM306</f>
        <v>480000</v>
      </c>
      <c r="HN307" s="465" t="e">
        <f>(DJ307*EZ307+DK307*FH307+DL307*FM307+DM307*FR307+DN307*FW307+DO307*GB307+DS307*GI307+DP307*GM307+DR307*GR307)*1000*2</f>
        <v>#VALUE!</v>
      </c>
      <c r="HO307" s="465" t="e">
        <f>HN307*HK307*$HO$2/HL307*1000000</f>
        <v>#VALUE!</v>
      </c>
      <c r="HP307" s="465" t="e">
        <f>HN307*HK307*$HP$2/HM307*1000000</f>
        <v>#VALUE!</v>
      </c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</row>
    <row customFormat="1" ht="13.5" customHeight="1" r="308" s="0">
      <c r="A308" s="420">
        <v>297</v>
      </c>
      <c r="B308" s="421">
        <f ca="1">IF(D308=D307,B307,IF(D308="夜班",B307+1,B307))</f>
        <v>43598</v>
      </c>
      <c r="C308" s="422">
        <f>C307</f>
        <v>0.041666666666666699</v>
      </c>
      <c r="D308" s="10" t="str">
        <f ca="1">IF(HOUR(G308)&lt;8,"夜班",IF(HOUR(G308)&lt;16,"白班",IF(HOUR(G308)&lt;24,"中班",0)))</f>
        <v>夜班</v>
      </c>
      <c r="E308" s="10" t="e">
        <f ca="1">IF(F308=1,"甲",IF(F308=2,"乙",IF(F308=3,"丙",IF(F308=4,"丁",""))))</f>
        <v>#REF!</v>
      </c>
      <c r="F308" s="10" t="e">
        <f ca="1">SUMPRODUCT((成本日报!$A$3:$A$95=计划!B308)*(成本日报!$B$3:$B$95=计划!$D308),成本日报!$C$3:$C$95)</f>
        <v>#REF!</v>
      </c>
      <c r="G308" s="423">
        <f ca="1">G307+C307</f>
        <v>43598.333333332615</v>
      </c>
      <c r="H308" s="423">
        <f ca="1">$G308+$C308/60*10+$C308*0</f>
        <v>43598.340277777061</v>
      </c>
      <c r="I308" s="423">
        <f ca="1">$G308+$C308/60*18+$C308*0</f>
        <v>43598.345833332613</v>
      </c>
      <c r="J308" s="423">
        <f ca="1">$G308+$C308/60*0+$C308*1</f>
        <v>43598.37499999928</v>
      </c>
      <c r="K308" s="423">
        <f ca="1">$G308+$C308/60*30+$C308*2</f>
        <v>43598.437499999287</v>
      </c>
      <c r="L308" s="423">
        <f ca="1">$G308+$C308/60*0+$C308*3</f>
        <v>43598.458333332615</v>
      </c>
      <c r="M308" s="424" t="str">
        <f>IF(_tag_month_day!A298="","",_tag_month_day!A298)</f>
        <v/>
      </c>
      <c r="N308" s="424" t="str">
        <f>IF(_tag_month_day!B298="","",_tag_month_day!B298)</f>
        <v/>
      </c>
      <c r="O308" s="425" t="e">
        <f>IF(M308+N308=0,"",M308+N308)</f>
        <v>#VALUE!</v>
      </c>
      <c r="P308" s="424" t="str">
        <f>IF(_tag_month_day!C298="","",_tag_month_day!C298)</f>
        <v/>
      </c>
      <c r="Q308" s="424" t="str">
        <f>IF(_tag_month_day!D298="","",_tag_month_day!D298)</f>
        <v/>
      </c>
      <c r="R308" s="426" t="str">
        <f>IF(_tag_month_day!CB298="","",_tag_month_day!CB298/100)</f>
        <v/>
      </c>
      <c r="S308" s="427" t="str">
        <f>IF(_tag_month_day!E298="","",_tag_month_day!E298)</f>
        <v/>
      </c>
      <c r="T308" s="427" t="str">
        <f>IF(_tag_month_day!F298="","",_tag_month_day!F298)</f>
        <v/>
      </c>
      <c r="U308" s="428" t="e">
        <f>S308+T308</f>
        <v>#VALUE!</v>
      </c>
      <c r="V308" s="429" t="e">
        <f>U308/AJ308</f>
        <v>#VALUE!</v>
      </c>
      <c r="W308" s="430" t="str">
        <f>IF(_jhy_month_day!A298="","",_jhy_month_day!A298)</f>
        <v/>
      </c>
      <c r="X308" s="431" t="str">
        <f>IF(_jhy_month_day!B298="","",_jhy_month_day!B298/100)</f>
        <v/>
      </c>
      <c r="Y308" s="431" t="str">
        <f>IF(_jhy_month_day!C298="","",_jhy_month_day!C298/100)</f>
        <v/>
      </c>
      <c r="Z308" s="432">
        <f>Z304+1</f>
        <v>75</v>
      </c>
      <c r="AA308" s="433" t="str">
        <f>IF(_tag_month_day!G298="","",_tag_month_day!G298/100)</f>
        <v/>
      </c>
      <c r="AB308" s="433" t="str">
        <f>IF(_tag_month_day!H298="","",_tag_month_day!H298/100)</f>
        <v/>
      </c>
      <c r="AC308" s="434">
        <f>IF(X308="",AC307,BK308*($AV307*X308+$AW307*FD307+$AX307*FI307+$AY307*FN307+$AZ307*FS307+$BA307*FX307+$BG307*GE307)/(AV307*Y308+AX307*FK307+AW307*FF307+AY307*FP307+AZ307*FU307+BA307*FZ307+BG307*GG307+BB307*GK307+BC307*GN307+BD307*GP307))</f>
        <v>1.59963432013121</v>
      </c>
      <c r="AD308" s="435" t="str">
        <f>IF(AC308=AC307,"",AC308-AC307)</f>
        <v/>
      </c>
      <c r="AE308" s="436" t="str">
        <f>IF(1-AF308=0,"",(1-AF308))</f>
        <v/>
      </c>
      <c r="AF308" s="437">
        <v>1</v>
      </c>
      <c r="AG308" s="10" t="str">
        <f>AG307</f>
        <v>9A3</v>
      </c>
      <c r="AH308" s="438" t="str">
        <f>AH307</f>
        <v/>
      </c>
      <c r="AI308" s="424"/>
      <c r="AJ308" s="10" t="str">
        <f>IF(_tag_month_day!I298="","",_tag_month_day!I298)</f>
        <v/>
      </c>
      <c r="AK308" s="440"/>
      <c r="AL308" s="440"/>
      <c r="AM308" s="440"/>
      <c r="AN308" s="441">
        <f>AN307</f>
        <v>2</v>
      </c>
      <c r="AO308" s="441">
        <f>AO307</f>
        <v>8</v>
      </c>
      <c r="AP308" s="442" t="e">
        <f>(IF(AN308=0,AS307,AS307*(1+AO308/AN308)/(AR308+AO308/AN308)))+AT308</f>
        <v>#VALUE!</v>
      </c>
      <c r="AQ308" s="443" t="str">
        <f>IF(_tag_month_day!J298="","",_tag_month_day!J298/100)</f>
        <v/>
      </c>
      <c r="AR308" s="444">
        <f>AR307</f>
        <v>1.3</v>
      </c>
      <c r="AS308" s="445" t="e">
        <f>AQ308*(AN308*AR308+AO308)/(AN308+AO308)</f>
        <v>#VALUE!</v>
      </c>
      <c r="AT308" s="445" t="e">
        <f>(SUM(BE308:BF308)-SUM(BE307:BF307))*0.05</f>
        <v>#VALUE!</v>
      </c>
      <c r="AU308" s="446" t="str">
        <f>IF(_tag_month_day!CC298="","",IF(_tag_month_day!CC298&gt;0,_tag_month_day!CD298,_tag_month_day!CE298))</f>
        <v/>
      </c>
      <c r="AV308" s="447" t="str">
        <f>IF(_tag_month_day!L298="","",_tag_month_day!L298/100)</f>
        <v/>
      </c>
      <c r="AW308" s="431">
        <f>AW307</f>
        <v>0</v>
      </c>
      <c r="AX308" s="431">
        <f>AX307</f>
        <v>0</v>
      </c>
      <c r="AY308" s="431" t="str">
        <f>IF(_tag_month_day!M298="","",_tag_month_day!M298/100)</f>
        <v/>
      </c>
      <c r="AZ308" s="431" t="str">
        <f>IF(_tag_month_day!N298="","",_tag_month_day!N298/100)</f>
        <v/>
      </c>
      <c r="BA308" s="431" t="str">
        <f>IF(_tag_month_day!O298="","",_tag_month_day!O298/100)</f>
        <v/>
      </c>
      <c r="BB308" s="448" t="str">
        <f>IF(_tag_month_day!P298="","",_tag_month_day!P298/100)</f>
        <v/>
      </c>
      <c r="BC308" s="448">
        <f>BC307</f>
        <v>0</v>
      </c>
      <c r="BD308" s="448" t="str">
        <f>IF(_tag_month_day!Q298="","",_tag_month_day!Q298/100)</f>
        <v/>
      </c>
      <c r="BE308" s="449" t="str">
        <f>IF(_tag_month_day!R298="","",_tag_month_day!R298/100)</f>
        <v/>
      </c>
      <c r="BF308" s="388" t="e">
        <f>(AU308*(100+BE308*100))/(AJ308-AU308)/100</f>
        <v>#VALUE!</v>
      </c>
      <c r="BG308" s="450" t="e">
        <f>BE308+BF308</f>
        <v>#VALUE!</v>
      </c>
      <c r="BH308" s="451" t="e">
        <f>SUM(AV308:BF308)</f>
        <v>#VALUE!</v>
      </c>
      <c r="BI308" s="452" t="e">
        <f>IF(CX308=0,BI307,(DK308*查询!$R$5+DL308*查询!$Q$5+DM308*查询!$N$5+DN308*查询!$O$5+DO308*查询!$P$5)*AF308/CX308)</f>
        <v>#VALUE!</v>
      </c>
      <c r="BJ308" s="452" t="e">
        <f>IF(CX308=0,BJ307,(DP308*查询!$S$5+DQ308*查询!$T$5+DR308*查询!$U$5)*AF308/CX308)</f>
        <v>#VALUE!</v>
      </c>
      <c r="BK308" s="452">
        <f>BK307</f>
        <v>1</v>
      </c>
      <c r="BL308" s="453" t="e">
        <f>SUMPRODUCT((AV308:BA308)*(GS308:GX308))/((GS308:GX308)+SUM(BB308:BD308)*GY308+BG308*GZ308)</f>
        <v>#VALUE!</v>
      </c>
      <c r="BM308" s="453" t="e">
        <f>BK308*($AV308*FB308+$AW308*FD308+$AX308*FI308+$AY308*FN308+$AZ308*FS308+$BA308*FX308+$BG308*GE308)/(AV308*EY308+AX308*FK308+AW308*FF308+AY308*FP308+AZ308*FU308+BA308*FZ308+BG308*GG308+BB308*GK308+BC308*GN308+BD308*GP308)</f>
        <v>#VALUE!</v>
      </c>
      <c r="BN308" s="453" t="e">
        <f>($AV308*FC308+$AX308*FJ308+$AW308*FE308+$AY308*FO308+$AZ308*FT308+$BA308*FY308+$BG308*GF308)/($AV308*FA308+BG308*GH308+BB308*GL308+BC308*GO308+BD308*GQ308+BA308*GA308)</f>
        <v>#VALUE!</v>
      </c>
      <c r="BO308" s="454" t="e">
        <f>SUMPRODUCT(AV308:BA308*GS308:GX308)/(GS308:GX308+(BB308+BC308+BD308)*GY308+BG308)</f>
        <v>#VALUE!</v>
      </c>
      <c r="BP308" s="454" t="e">
        <f>SUMPRODUCT(AV308:BA308*GS308:GX308)/(GS308:GX308+(BB308+BC308+BD308)*GY308+BG308)</f>
        <v>#VALUE!</v>
      </c>
      <c r="BQ308" s="454" t="e">
        <f>SUMPRODUCT(AV308:BA308*GS308:GX308)/(GS308:GX308+(BB308+BC308+BD308)*GY308+BG308)</f>
        <v>#VALUE!</v>
      </c>
      <c r="BR308" s="453" t="str">
        <f>IF(_tag_month_day!T298="","",_tag_month_day!T298)</f>
        <v/>
      </c>
      <c r="BS308" s="453" t="str">
        <f>IF(_tag_month_day!U298="","",_tag_month_day!U298)</f>
        <v/>
      </c>
      <c r="BT308" s="455" t="str">
        <f>IF(CK308="","",IF((CK308&gt;=BV308-0.12)*(CK308&lt;=BV308+0.12),"合格","不合格"))</f>
        <v/>
      </c>
      <c r="BU308" s="456" t="str">
        <f>IF(_tag_month_day!V298="","",_tag_month_day!V298)</f>
        <v/>
      </c>
      <c r="BV308" s="457" t="str">
        <f>IF(_tag_month_day!W298="","",_tag_month_day!W298)</f>
        <v/>
      </c>
      <c r="BW308" s="458" t="str">
        <f>IF(_tag_month_day!X298="","",_tag_month_day!X298)</f>
        <v/>
      </c>
      <c r="BX308" s="458" t="str">
        <f>IF(_tag_month_day!Y298="","",_tag_month_day!Y298)</f>
        <v/>
      </c>
      <c r="BY308" s="459">
        <f ca="1">L308</f>
        <v>43598.458333332615</v>
      </c>
      <c r="BZ308" s="460" t="s">
        <v>429</v>
      </c>
      <c r="CA308" s="461">
        <v>0.44791666666666702</v>
      </c>
      <c r="CB308" s="424" t="str">
        <f>IF(_tag_month_day!Z298="","",_tag_month_day!Z298)</f>
        <v/>
      </c>
      <c r="CC308" s="424" t="str">
        <f>IF(_tag_month_day!AA298="","",_tag_month_day!AA298)</f>
        <v/>
      </c>
      <c r="CD308" s="424" t="str">
        <f>IF(_tag_month_day!AB298="","",_tag_month_day!AB298)</f>
        <v/>
      </c>
      <c r="CE308" s="424" t="str">
        <f>IF(_tag_month_day!AC298="","",_tag_month_day!AC298)</f>
        <v/>
      </c>
      <c r="CF308" s="424" t="str">
        <f>IF(_tag_month_day!AD298="","",_tag_month_day!AD298)</f>
        <v/>
      </c>
      <c r="CG308" s="424" t="str">
        <f>IF(_tag_month_day!AE298="","",_tag_month_day!AE298)</f>
        <v/>
      </c>
      <c r="CH308" s="424" t="str">
        <f>IF(_tag_month_day!AF298="","",_tag_month_day!AF298)</f>
        <v/>
      </c>
      <c r="CI308" s="424" t="str">
        <f>IF(_tag_month_day!AG298="","",_tag_month_day!AG298)</f>
        <v/>
      </c>
      <c r="CJ308" s="424" t="str">
        <f>IF(_tag_month_day!AH298="","",_tag_month_day!AH298)</f>
        <v/>
      </c>
      <c r="CK308" s="424" t="str">
        <f>IF(_tag_month_day!AI298="","",_tag_month_day!AI298)</f>
        <v/>
      </c>
      <c r="CL308" s="4" t="str">
        <f>IF(_tag_month_day!AJ298="","",_tag_month_day!AJ298)</f>
        <v/>
      </c>
      <c r="CM308" s="4" t="str">
        <f>IF(_tag_month_day!AK298="","",_tag_month_day!AK298)</f>
        <v/>
      </c>
      <c r="CN308" s="4" t="str">
        <f>IF(_tag_month_day!AL298="","",_tag_month_day!AL298)</f>
        <v/>
      </c>
      <c r="CO308" s="4" t="str">
        <f>IF(_tag_month_day!AM298="","",_tag_month_day!AM298)</f>
        <v/>
      </c>
      <c r="CP308" s="4" t="str">
        <f>IF(_tag_month_day!AN298="","",_tag_month_day!AN298)</f>
        <v/>
      </c>
      <c r="CQ308" s="4" t="str">
        <f>IF(_tag_month_day!AO298="","",_tag_month_day!AO298)</f>
        <v/>
      </c>
      <c r="CR308" s="462" t="str">
        <f>IF(_tag_month_day!AP298="","",_tag_month_day!AP298)</f>
        <v/>
      </c>
      <c r="CS308" s="463" t="str">
        <f>IF(_tag_month_day!AQ298="","",_tag_month_day!AQ298)</f>
        <v/>
      </c>
      <c r="CT308" s="4" t="str">
        <f>IF(_tag_month_day!AR298="","",_tag_month_day!AR298)</f>
        <v/>
      </c>
      <c r="CU308" s="464" t="e">
        <f>DU308/AJ308</f>
        <v>#VALUE!</v>
      </c>
      <c r="CV308" s="451" t="e">
        <f>BG308/BH308</f>
        <v>#VALUE!</v>
      </c>
      <c r="CW308" s="465" t="e">
        <f>AJ308*(1-CV308)*CU308*AF308</f>
        <v>#VALUE!</v>
      </c>
      <c r="CX308" s="465" t="e">
        <f>CW308*94%</f>
        <v>#VALUE!</v>
      </c>
      <c r="CY308" s="466" t="e">
        <f>IF(CX308=0,0,DS308/(DS308+CX308))</f>
        <v>#VALUE!</v>
      </c>
      <c r="CZ308" s="465" t="e">
        <f>$AJ308*EF308</f>
        <v>#VALUE!</v>
      </c>
      <c r="DA308" s="465" t="e">
        <f>$AJ308*EG308</f>
        <v>#VALUE!</v>
      </c>
      <c r="DB308" s="465" t="e">
        <f>$AJ308*EH308</f>
        <v>#VALUE!</v>
      </c>
      <c r="DC308" s="465" t="e">
        <f>$AJ308*EI308</f>
        <v>#VALUE!</v>
      </c>
      <c r="DD308" s="465" t="e">
        <f>$AJ308*EJ308</f>
        <v>#VALUE!</v>
      </c>
      <c r="DE308" s="465" t="e">
        <f>$AJ308*EK308</f>
        <v>#VALUE!</v>
      </c>
      <c r="DF308" s="465" t="e">
        <f>$AJ308*EL308</f>
        <v>#VALUE!</v>
      </c>
      <c r="DG308" s="465" t="e">
        <f>$AJ308*EM308</f>
        <v>#VALUE!</v>
      </c>
      <c r="DH308" s="465" t="e">
        <f>$AJ308*EN308</f>
        <v>#VALUE!</v>
      </c>
      <c r="DI308" s="465" t="e">
        <f>$AJ308*EO308</f>
        <v>#VALUE!</v>
      </c>
      <c r="DJ308" s="465" t="e">
        <f>CZ308*(1-EP308)</f>
        <v>#VALUE!</v>
      </c>
      <c r="DK308" s="465" t="e">
        <f>DA308*(1-ER308)</f>
        <v>#VALUE!</v>
      </c>
      <c r="DL308" s="465" t="e">
        <f>DB308*(1-EQ308)</f>
        <v>#VALUE!</v>
      </c>
      <c r="DM308" s="465" t="e">
        <f>DC308*(1-ES308)</f>
        <v>#VALUE!</v>
      </c>
      <c r="DN308" s="465" t="e">
        <f>DD308*(1-ET308)</f>
        <v>#VALUE!</v>
      </c>
      <c r="DO308" s="465" t="e">
        <f>DE308</f>
        <v>#VALUE!</v>
      </c>
      <c r="DP308" s="465" t="e">
        <f>DF308*(1-EU308)</f>
        <v>#VALUE!</v>
      </c>
      <c r="DQ308" s="465" t="e">
        <f>DG308*(1-EV308)</f>
        <v>#VALUE!</v>
      </c>
      <c r="DR308" s="465" t="e">
        <f>DH308*(1-EW308)</f>
        <v>#VALUE!</v>
      </c>
      <c r="DS308" s="465" t="e">
        <f>DI308</f>
        <v>#VALUE!</v>
      </c>
      <c r="DT308" s="465" t="e">
        <f>SUM(DJ308:DS308)</f>
        <v>#VALUE!</v>
      </c>
      <c r="DU308" s="465" t="e">
        <f>(GS308:GX308)+(DP308+DQ308+DR308)*GY308+DS308</f>
        <v>#VALUE!</v>
      </c>
      <c r="DV308" s="451" t="e">
        <f>AV308/$BH308/(1-EP308)</f>
        <v>#VALUE!</v>
      </c>
      <c r="DW308" s="451" t="e">
        <f>AW308/$BH308/(1-ER308)</f>
        <v>#VALUE!</v>
      </c>
      <c r="DX308" s="451" t="e">
        <f>AX308/$BH308/(1-EQ308)</f>
        <v>#VALUE!</v>
      </c>
      <c r="DY308" s="451" t="e">
        <f>AY308/$BH308/(1-ES308)</f>
        <v>#VALUE!</v>
      </c>
      <c r="DZ308" s="451" t="e">
        <f>AZ308/$BH308/(1-ET308)</f>
        <v>#VALUE!</v>
      </c>
      <c r="EA308" s="451" t="e">
        <f>BA308/$BH308/(1-AX308)</f>
        <v>#VALUE!</v>
      </c>
      <c r="EB308" s="451" t="e">
        <f>BB308/$BH308/(1-EU308)</f>
        <v>#VALUE!</v>
      </c>
      <c r="EC308" s="451" t="e">
        <f>BC308/$BH308/(1-EV308)</f>
        <v>#VALUE!</v>
      </c>
      <c r="ED308" s="451" t="e">
        <f>BD308/$BH308/(1-EW308)</f>
        <v>#VALUE!</v>
      </c>
      <c r="EE308" s="451" t="e">
        <f>BG308/BH308</f>
        <v>#VALUE!</v>
      </c>
      <c r="EF308" s="451" t="e">
        <f>DV308/SUM($DV308:$EE308)</f>
        <v>#VALUE!</v>
      </c>
      <c r="EG308" s="451" t="e">
        <f>DW308/SUM($DV308:$EE308)</f>
        <v>#VALUE!</v>
      </c>
      <c r="EH308" s="451" t="e">
        <f>DX308/SUM($DV308:$EE308)</f>
        <v>#VALUE!</v>
      </c>
      <c r="EI308" s="451" t="e">
        <f>DY308/SUM($DV308:$EE308)</f>
        <v>#VALUE!</v>
      </c>
      <c r="EJ308" s="451" t="e">
        <f>DZ308/SUM($DV308:$EE308)</f>
        <v>#VALUE!</v>
      </c>
      <c r="EK308" s="451" t="e">
        <f>EA308/SUM($DV308:$EE308)</f>
        <v>#VALUE!</v>
      </c>
      <c r="EL308" s="451" t="e">
        <f>EB308/SUM($DV308:$EE308)</f>
        <v>#VALUE!</v>
      </c>
      <c r="EM308" s="451" t="e">
        <f>EC308/SUM($DV308:$EE308)</f>
        <v>#VALUE!</v>
      </c>
      <c r="EN308" s="451" t="e">
        <f>ED308/SUM($DV308:$EE308)</f>
        <v>#VALUE!</v>
      </c>
      <c r="EO308" s="451" t="e">
        <f>EE308/SUM($DV308:$EE308)</f>
        <v>#VALUE!</v>
      </c>
      <c r="EP308" s="450">
        <f>EP307</f>
        <v>0.080000000000000002</v>
      </c>
      <c r="EQ308" s="450">
        <f>EQ307</f>
        <v>0.014999999999999999</v>
      </c>
      <c r="ER308" s="450">
        <f>ER307</f>
        <v>0.014999999999999999</v>
      </c>
      <c r="ES308" s="450">
        <f>ES307</f>
        <v>0.014999999999999999</v>
      </c>
      <c r="ET308" s="450">
        <f>ET307</f>
        <v>0.014999999999999999</v>
      </c>
      <c r="EU308" s="450">
        <f>EU307</f>
        <v>0.089999999999999997</v>
      </c>
      <c r="EV308" s="450">
        <f>EV307</f>
        <v>0.089999999999999997</v>
      </c>
      <c r="EW308" s="450">
        <f>EW307</f>
        <v>0.089999999999999997</v>
      </c>
      <c r="EX308" s="431" t="str">
        <f>IF(_tag_month_day!AS298="","",_tag_month_day!AS298/100)</f>
        <v/>
      </c>
      <c r="EY308" s="431" t="str">
        <f>IF(_tag_month_day!AT298="","",_tag_month_day!AT298/100)</f>
        <v/>
      </c>
      <c r="EZ308" s="431" t="str">
        <f>IF(_tag_month_day!AU298="","",_tag_month_day!AU298/100)</f>
        <v/>
      </c>
      <c r="FA308" s="431" t="str">
        <f>IF(_tag_month_day!AV298="","",_tag_month_day!AV298/100)</f>
        <v/>
      </c>
      <c r="FB308" s="431" t="str">
        <f>IF(_tag_month_day!AW298="","",_tag_month_day!AW298/100)</f>
        <v/>
      </c>
      <c r="FC308" s="431" t="str">
        <f>IF(_tag_month_day!AX298="","",_tag_month_day!AX298/100)</f>
        <v/>
      </c>
      <c r="FD308" s="449" t="str">
        <f>IF(_tag_month_day!AY298="","",_tag_month_day!AY298/100)</f>
        <v/>
      </c>
      <c r="FE308" s="449" t="str">
        <f>IF(_tag_month_day!AZ298="","",_tag_month_day!AZ298/100)</f>
        <v/>
      </c>
      <c r="FF308" s="449" t="str">
        <f>IF(_tag_month_day!BA298="","",_tag_month_day!BA298/100)</f>
        <v/>
      </c>
      <c r="FG308" s="449" t="str">
        <f>IF(_tag_month_day!BB298="","",_tag_month_day!BB298/100)</f>
        <v/>
      </c>
      <c r="FH308" s="467" t="str">
        <f>IF(_tag_month_day!BC298="","",_tag_month_day!BC298/100)</f>
        <v/>
      </c>
      <c r="FI308" s="449">
        <f>FI307</f>
        <v>0.40999999999999998</v>
      </c>
      <c r="FJ308" s="449">
        <f>FJ307</f>
        <v>0.11</v>
      </c>
      <c r="FK308" s="449">
        <f>FK307</f>
        <v>0.014999999999999999</v>
      </c>
      <c r="FL308" s="449">
        <f>FL307</f>
        <v>0</v>
      </c>
      <c r="FM308" s="467">
        <f>FM307</f>
        <v>0.0001</v>
      </c>
      <c r="FN308" s="449">
        <f>FN307</f>
        <v>0.32000000000000001</v>
      </c>
      <c r="FO308" s="449">
        <f>FO307</f>
        <v>0.20000000000000001</v>
      </c>
      <c r="FP308" s="449">
        <f>FP307</f>
        <v>0.01</v>
      </c>
      <c r="FQ308" s="449">
        <f>FQ307</f>
        <v>0</v>
      </c>
      <c r="FR308" s="467">
        <f>FR307</f>
        <v>0.0001</v>
      </c>
      <c r="FS308" s="449" t="str">
        <f>IF(_tag_month_day!BD298="","",_tag_month_day!BD298/100)</f>
        <v/>
      </c>
      <c r="FT308" s="449" t="str">
        <f>IF(_tag_month_day!BE298="","",_tag_month_day!BE298/100)</f>
        <v/>
      </c>
      <c r="FU308" s="449" t="str">
        <f>IF(_tag_month_day!BF298="","",_tag_month_day!BF298/100)</f>
        <v/>
      </c>
      <c r="FV308" s="449" t="str">
        <f>IF(_tag_month_day!BG298="","",_tag_month_day!BG298/100)</f>
        <v/>
      </c>
      <c r="FW308" s="467" t="str">
        <f>IF(_tag_month_day!BH298="","",_tag_month_day!BH298/100)</f>
        <v/>
      </c>
      <c r="FX308" s="449" t="str">
        <f>IF(_tag_month_day!BI298="","",_tag_month_day!BI298/100)</f>
        <v/>
      </c>
      <c r="FY308" s="449" t="str">
        <f>IF(_tag_month_day!BJ298="","",_tag_month_day!BJ298/100)</f>
        <v/>
      </c>
      <c r="FZ308" s="468" t="str">
        <f>IF(_tag_month_day!BK298="","",_tag_month_day!BK298/100)</f>
        <v/>
      </c>
      <c r="GA308" s="449" t="str">
        <f>IF(_tag_month_day!BL298="","",_tag_month_day!BL298/100)</f>
        <v/>
      </c>
      <c r="GB308" s="467" t="str">
        <f>IF(_tag_month_day!BM298="","",_tag_month_day!BM298/100)</f>
        <v/>
      </c>
      <c r="GC308" s="431" t="str">
        <f>IF(_tag_month_day!BN298="","",_tag_month_day!BN298/100)</f>
        <v/>
      </c>
      <c r="GD308" s="431" t="str">
        <f>IF(_tag_month_day!BO298="","",_tag_month_day!BO298/100)</f>
        <v/>
      </c>
      <c r="GE308" s="431" t="str">
        <f>IF(_tag_month_day!BP298="","",_tag_month_day!BP298/100)</f>
        <v/>
      </c>
      <c r="GF308" s="431" t="str">
        <f>IF(_tag_month_day!BQ298="","",_tag_month_day!BQ298/100)</f>
        <v/>
      </c>
      <c r="GG308" s="431" t="str">
        <f>IF(_tag_month_day!BR298="","",_tag_month_day!BR298/100)</f>
        <v/>
      </c>
      <c r="GH308" s="431" t="str">
        <f>IF(_tag_month_day!BS298="","",_tag_month_day!BS298/100)</f>
        <v/>
      </c>
      <c r="GI308" s="467" t="str">
        <f>IF(_tag_month_day!BT298="","",_tag_month_day!BT298/100)</f>
        <v/>
      </c>
      <c r="GJ308" s="469" t="str">
        <f>IF(_tag_month_day!BU298="","",_tag_month_day!BU298/100)</f>
        <v/>
      </c>
      <c r="GK308" s="470">
        <f>GK307</f>
        <v>0.070000000000000007</v>
      </c>
      <c r="GL308" s="470">
        <f>GL307</f>
        <v>0.029999999999999999</v>
      </c>
      <c r="GM308" s="471" t="str">
        <f>IF(_tag_month_day!BX298="","",_tag_month_day!BX298/100)</f>
        <v/>
      </c>
      <c r="GN308" s="470">
        <f>GN307</f>
        <v>0.070000000000000007</v>
      </c>
      <c r="GO308" s="470">
        <f>GO307</f>
        <v>0.029999999999999999</v>
      </c>
      <c r="GP308" s="470">
        <f>GP307</f>
        <v>0.089999999999999997</v>
      </c>
      <c r="GQ308" s="470">
        <f>GQ307</f>
        <v>0.029999999999999999</v>
      </c>
      <c r="GR308" s="471" t="str">
        <f>IF(_tag_month_day!CA298="","",_tag_month_day!CA298/100)</f>
        <v/>
      </c>
      <c r="GS308" s="472">
        <f>GS307</f>
        <v>0.95299999999999996</v>
      </c>
      <c r="GT308" s="472">
        <f>GT307</f>
        <v>0.55000000000000004</v>
      </c>
      <c r="GU308" s="472">
        <f>GU307</f>
        <v>0.55000000000000004</v>
      </c>
      <c r="GV308" s="472">
        <f>GV307</f>
        <v>0.55000000000000004</v>
      </c>
      <c r="GW308" s="472">
        <f>GW307</f>
        <v>0.5</v>
      </c>
      <c r="GX308" s="472">
        <f>GX307</f>
        <v>0.93500000000000005</v>
      </c>
      <c r="GY308" s="472">
        <f>GY307</f>
        <v>0.14999999999999999</v>
      </c>
      <c r="GZ308" s="472">
        <f>GZ307</f>
        <v>1</v>
      </c>
      <c r="HA308" s="474">
        <f>HA307</f>
        <v>0.047</v>
      </c>
      <c r="HB308" s="474">
        <f>HB307</f>
        <v>0.45000000000000001</v>
      </c>
      <c r="HC308" s="474">
        <f>HC307</f>
        <v>0.45000000000000001</v>
      </c>
      <c r="HD308" s="474">
        <f>HD307</f>
        <v>0.45000000000000001</v>
      </c>
      <c r="HE308" s="474">
        <f>HE307</f>
        <v>0.5</v>
      </c>
      <c r="HF308" s="474">
        <f>HF307</f>
        <v>0.065000000000000002</v>
      </c>
      <c r="HG308" s="474">
        <f>HG307</f>
        <v>0.84999999999999998</v>
      </c>
      <c r="HH308" s="474">
        <f>HH307</f>
        <v>0</v>
      </c>
      <c r="HI308" s="10" t="e">
        <f>IF(BZ308&lt;&gt;"",CK308-BV308,0)</f>
        <v>#VALUE!</v>
      </c>
      <c r="HJ308" s="10" t="e">
        <f>IF(AJ308&gt;0,AH308-AJ308,0)</f>
        <v>#VALUE!</v>
      </c>
      <c r="HK308" s="466">
        <f>HK307</f>
        <v>0.84999999999999998</v>
      </c>
      <c r="HL308" s="424">
        <f>HL307</f>
        <v>550000</v>
      </c>
      <c r="HM308" s="424">
        <f>HM307</f>
        <v>480000</v>
      </c>
      <c r="HN308" s="465" t="e">
        <f>(DJ308*EZ308+DK308*FH308+DL308*FM308+DM308*FR308+DN308*FW308+DO308*GB308+DS308*GI308+DP308*GM308+DR308*GR308)*1000*2</f>
        <v>#VALUE!</v>
      </c>
      <c r="HO308" s="465" t="e">
        <f>HN308*HK308*$HO$2/HL308*1000000</f>
        <v>#VALUE!</v>
      </c>
      <c r="HP308" s="465" t="e">
        <f>HN308*HK308*$HP$2/HM308*1000000</f>
        <v>#VALUE!</v>
      </c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</row>
    <row customFormat="1" r="309" s="0">
      <c r="A309" s="420">
        <v>298</v>
      </c>
      <c r="B309" s="421">
        <f ca="1">IF(D309=D308,B308,IF(D309="夜班",B308+1,B308))</f>
        <v>43598</v>
      </c>
      <c r="C309" s="422">
        <f>C308</f>
        <v>0.041666666666666699</v>
      </c>
      <c r="D309" s="10" t="str">
        <f ca="1">IF(HOUR(G309)&lt;8,"夜班",IF(HOUR(G309)&lt;16,"白班",IF(HOUR(G309)&lt;24,"中班",0)))</f>
        <v>白班</v>
      </c>
      <c r="E309" s="10" t="e">
        <f ca="1">IF(F309=1,"甲",IF(F309=2,"乙",IF(F309=3,"丙",IF(F309=4,"丁",""))))</f>
        <v>#REF!</v>
      </c>
      <c r="F309" s="10" t="e">
        <f ca="1">SUMPRODUCT((成本日报!$A$3:$A$95=计划!B309)*(成本日报!$B$3:$B$95=计划!$D309),成本日报!$C$3:$C$95)</f>
        <v>#REF!</v>
      </c>
      <c r="G309" s="423">
        <f ca="1">G308+C308</f>
        <v>43598.37499999928</v>
      </c>
      <c r="H309" s="423">
        <f ca="1">$G309+$C309/60*10+$C309*0</f>
        <v>43598.381944443725</v>
      </c>
      <c r="I309" s="423">
        <f ca="1">$G309+$C309/60*18+$C309*0</f>
        <v>43598.387499999277</v>
      </c>
      <c r="J309" s="423">
        <f ca="1">$G309+$C309/60*0+$C309*1</f>
        <v>43598.416666665944</v>
      </c>
      <c r="K309" s="423">
        <f ca="1">$G309+$C309/60*30+$C309*2</f>
        <v>43598.479166665951</v>
      </c>
      <c r="L309" s="423">
        <f ca="1">$G309+$C309/60*0+$C309*3</f>
        <v>43598.49999999928</v>
      </c>
      <c r="M309" s="424" t="str">
        <f>IF(_tag_month_day!A299="","",_tag_month_day!A299)</f>
        <v/>
      </c>
      <c r="N309" s="424" t="str">
        <f>IF(_tag_month_day!B299="","",_tag_month_day!B299)</f>
        <v/>
      </c>
      <c r="O309" s="425" t="e">
        <f>IF(M309+N309=0,"",M309+N309)</f>
        <v>#VALUE!</v>
      </c>
      <c r="P309" s="424" t="str">
        <f>IF(_tag_month_day!C299="","",_tag_month_day!C299)</f>
        <v/>
      </c>
      <c r="Q309" s="424" t="str">
        <f>IF(_tag_month_day!D299="","",_tag_month_day!D299)</f>
        <v/>
      </c>
      <c r="R309" s="426" t="str">
        <f>IF(_tag_month_day!CB299="","",_tag_month_day!CB299/100)</f>
        <v/>
      </c>
      <c r="S309" s="427" t="str">
        <f>IF(_tag_month_day!E299="","",_tag_month_day!E299)</f>
        <v/>
      </c>
      <c r="T309" s="427" t="str">
        <f>IF(_tag_month_day!F299="","",_tag_month_day!F299)</f>
        <v/>
      </c>
      <c r="U309" s="428" t="e">
        <f>S309+T309</f>
        <v>#VALUE!</v>
      </c>
      <c r="V309" s="429" t="e">
        <f>U309/AJ309</f>
        <v>#VALUE!</v>
      </c>
      <c r="W309" s="430" t="str">
        <f>IF(_jhy_month_day!A299="","",_jhy_month_day!A299)</f>
        <v/>
      </c>
      <c r="X309" s="431" t="str">
        <f>IF(_jhy_month_day!B299="","",_jhy_month_day!B299/100)</f>
        <v/>
      </c>
      <c r="Y309" s="431" t="str">
        <f>IF(_jhy_month_day!C299="","",_jhy_month_day!C299/100)</f>
        <v/>
      </c>
      <c r="Z309" s="432">
        <f>Z305+1</f>
        <v>75</v>
      </c>
      <c r="AA309" s="433" t="str">
        <f>IF(_tag_month_day!G299="","",_tag_month_day!G299/100)</f>
        <v/>
      </c>
      <c r="AB309" s="433" t="str">
        <f>IF(_tag_month_day!H299="","",_tag_month_day!H299/100)</f>
        <v/>
      </c>
      <c r="AC309" s="434">
        <f>IF(X309="",AC308,BK309*($AV308*X309+$AW308*FD308+$AX308*FI308+$AY308*FN308+$AZ308*FS308+$BA308*FX308+$BG308*GE308)/(AV308*Y309+AX308*FK308+AW308*FF308+AY308*FP308+AZ308*FU308+BA308*FZ308+BG308*GG308+BB308*GK308+BC308*GN308+BD308*GP308))</f>
        <v>1.59963432013121</v>
      </c>
      <c r="AD309" s="435" t="str">
        <f>IF(AC309=AC308,"",AC309-AC308)</f>
        <v/>
      </c>
      <c r="AE309" s="436" t="str">
        <f>IF(1-AF309=0,"",(1-AF309))</f>
        <v/>
      </c>
      <c r="AF309" s="437">
        <v>1</v>
      </c>
      <c r="AG309" s="10" t="str">
        <f>AG308</f>
        <v>9A3</v>
      </c>
      <c r="AH309" s="438" t="str">
        <f>AH308</f>
        <v/>
      </c>
      <c r="AI309" s="424"/>
      <c r="AJ309" s="10" t="str">
        <f>IF(_tag_month_day!I299="","",_tag_month_day!I299)</f>
        <v/>
      </c>
      <c r="AK309" s="440" t="s">
        <v>157</v>
      </c>
      <c r="AL309" s="440" t="s">
        <v>486</v>
      </c>
      <c r="AM309" s="440" t="s">
        <v>487</v>
      </c>
      <c r="AN309" s="441">
        <f>AN308</f>
        <v>2</v>
      </c>
      <c r="AO309" s="441">
        <f>AO308</f>
        <v>8</v>
      </c>
      <c r="AP309" s="442" t="e">
        <f>(IF(AN309=0,AS308,AS308*(1+AO309/AN309)/(AR309+AO309/AN309)))+AT309</f>
        <v>#VALUE!</v>
      </c>
      <c r="AQ309" s="443" t="str">
        <f>IF(_tag_month_day!J299="","",_tag_month_day!J299/100)</f>
        <v/>
      </c>
      <c r="AR309" s="444">
        <f>AR308</f>
        <v>1.3</v>
      </c>
      <c r="AS309" s="445" t="e">
        <f>AQ309*(AN309*AR309+AO309)/(AN309+AO309)</f>
        <v>#VALUE!</v>
      </c>
      <c r="AT309" s="445" t="e">
        <f>(SUM(BE309:BF309)-SUM(BE308:BF308))*0.05</f>
        <v>#VALUE!</v>
      </c>
      <c r="AU309" s="446" t="str">
        <f>IF(_tag_month_day!CC299="","",IF(_tag_month_day!CC299&gt;0,_tag_month_day!CD299,_tag_month_day!CE299))</f>
        <v/>
      </c>
      <c r="AV309" s="447" t="str">
        <f>IF(_tag_month_day!L299="","",_tag_month_day!L299/100)</f>
        <v/>
      </c>
      <c r="AW309" s="431">
        <f>AW308</f>
        <v>0</v>
      </c>
      <c r="AX309" s="431">
        <f>AX308</f>
        <v>0</v>
      </c>
      <c r="AY309" s="431" t="str">
        <f>IF(_tag_month_day!M299="","",_tag_month_day!M299/100)</f>
        <v/>
      </c>
      <c r="AZ309" s="431" t="str">
        <f>IF(_tag_month_day!N299="","",_tag_month_day!N299/100)</f>
        <v/>
      </c>
      <c r="BA309" s="431" t="str">
        <f>IF(_tag_month_day!O299="","",_tag_month_day!O299/100)</f>
        <v/>
      </c>
      <c r="BB309" s="448" t="str">
        <f>IF(_tag_month_day!P299="","",_tag_month_day!P299/100)</f>
        <v/>
      </c>
      <c r="BC309" s="448">
        <f>BC308</f>
        <v>0</v>
      </c>
      <c r="BD309" s="448" t="str">
        <f>IF(_tag_month_day!Q299="","",_tag_month_day!Q299/100)</f>
        <v/>
      </c>
      <c r="BE309" s="449" t="str">
        <f>IF(_tag_month_day!R299="","",_tag_month_day!R299/100)</f>
        <v/>
      </c>
      <c r="BF309" s="388" t="e">
        <f>(AU309*(100+BE309*100))/(AJ309-AU309)/100</f>
        <v>#VALUE!</v>
      </c>
      <c r="BG309" s="450" t="e">
        <f>BE309+BF309</f>
        <v>#VALUE!</v>
      </c>
      <c r="BH309" s="451" t="e">
        <f>SUM(AV309:BF309)</f>
        <v>#VALUE!</v>
      </c>
      <c r="BI309" s="452" t="e">
        <f>IF(CX309=0,BI308,(DK309*查询!$R$5+DL309*查询!$Q$5+DM309*查询!$N$5+DN309*查询!$O$5+DO309*查询!$P$5)*AF309/CX309)</f>
        <v>#VALUE!</v>
      </c>
      <c r="BJ309" s="452" t="e">
        <f>IF(CX309=0,BJ308,(DP309*查询!$S$5+DQ309*查询!$T$5+DR309*查询!$U$5)*AF309/CX309)</f>
        <v>#VALUE!</v>
      </c>
      <c r="BK309" s="452">
        <f>BK308</f>
        <v>1</v>
      </c>
      <c r="BL309" s="453" t="e">
        <f>SUMPRODUCT((AV309:BA309)*(GS309:GX309))/((GS309:GX309)+SUM(BB309:BD309)*GY309+BG309*GZ309)</f>
        <v>#VALUE!</v>
      </c>
      <c r="BM309" s="453" t="e">
        <f>BK309*($AV309*FB309+$AW309*FD309+$AX309*FI309+$AY309*FN309+$AZ309*FS309+$BA309*FX309+$BG309*GE309)/(AV309*EY309+AX309*FK309+AW309*FF309+AY309*FP309+AZ309*FU309+BA309*FZ309+BG309*GG309+BB309*GK309+BC309*GN309+BD309*GP309)</f>
        <v>#VALUE!</v>
      </c>
      <c r="BN309" s="453" t="e">
        <f>($AV309*FC309+$AX309*FJ309+$AW309*FE309+$AY309*FO309+$AZ309*FT309+$BA309*FY309+$BG309*GF309)/($AV309*FA309+BG309*GH309+BB309*GL309+BC309*GO309+BD309*GQ309+BA309*GA309)</f>
        <v>#VALUE!</v>
      </c>
      <c r="BO309" s="454" t="e">
        <f>SUMPRODUCT(AV309:BA309*GS309:GX309)/(GS309:GX309+(BB309+BC309+BD309)*GY309+BG309)</f>
        <v>#VALUE!</v>
      </c>
      <c r="BP309" s="454" t="e">
        <f>SUMPRODUCT(AV309:BA309*GS309:GX309)/(GS309:GX309+(BB309+BC309+BD309)*GY309+BG309)</f>
        <v>#VALUE!</v>
      </c>
      <c r="BQ309" s="454" t="e">
        <f>SUMPRODUCT(AV309:BA309*GS309:GX309)/(GS309:GX309+(BB309+BC309+BD309)*GY309+BG309)</f>
        <v>#VALUE!</v>
      </c>
      <c r="BR309" s="453" t="str">
        <f>IF(_tag_month_day!T299="","",_tag_month_day!T299)</f>
        <v/>
      </c>
      <c r="BS309" s="453" t="str">
        <f>IF(_tag_month_day!U299="","",_tag_month_day!U299)</f>
        <v/>
      </c>
      <c r="BT309" s="455" t="str">
        <f>IF(CK309="","",IF((CK309&gt;=BV309-0.12)*(CK309&lt;=BV309+0.12),"合格","不合格"))</f>
        <v/>
      </c>
      <c r="BU309" s="456" t="str">
        <f>IF(_tag_month_day!V299="","",_tag_month_day!V299)</f>
        <v/>
      </c>
      <c r="BV309" s="457" t="str">
        <f>IF(_tag_month_day!W299="","",_tag_month_day!W299)</f>
        <v/>
      </c>
      <c r="BW309" s="458" t="str">
        <f>IF(_tag_month_day!X299="","",_tag_month_day!X299)</f>
        <v/>
      </c>
      <c r="BX309" s="458" t="str">
        <f>IF(_tag_month_day!Y299="","",_tag_month_day!Y299)</f>
        <v/>
      </c>
      <c r="BY309" s="459">
        <f ca="1">L309</f>
        <v>43598.49999999928</v>
      </c>
      <c r="BZ309" s="460"/>
      <c r="CA309" s="461"/>
      <c r="CB309" s="424" t="str">
        <f>IF(_tag_month_day!Z299="","",_tag_month_day!Z299)</f>
        <v/>
      </c>
      <c r="CC309" s="424" t="str">
        <f>IF(_tag_month_day!AA299="","",_tag_month_day!AA299)</f>
        <v/>
      </c>
      <c r="CD309" s="424" t="str">
        <f>IF(_tag_month_day!AB299="","",_tag_month_day!AB299)</f>
        <v/>
      </c>
      <c r="CE309" s="424" t="str">
        <f>IF(_tag_month_day!AC299="","",_tag_month_day!AC299)</f>
        <v/>
      </c>
      <c r="CF309" s="424" t="str">
        <f>IF(_tag_month_day!AD299="","",_tag_month_day!AD299)</f>
        <v/>
      </c>
      <c r="CG309" s="424" t="str">
        <f>IF(_tag_month_day!AE299="","",_tag_month_day!AE299)</f>
        <v/>
      </c>
      <c r="CH309" s="424" t="str">
        <f>IF(_tag_month_day!AF299="","",_tag_month_day!AF299)</f>
        <v/>
      </c>
      <c r="CI309" s="424" t="str">
        <f>IF(_tag_month_day!AG299="","",_tag_month_day!AG299)</f>
        <v/>
      </c>
      <c r="CJ309" s="424" t="str">
        <f>IF(_tag_month_day!AH299="","",_tag_month_day!AH299)</f>
        <v/>
      </c>
      <c r="CK309" s="424" t="str">
        <f>IF(_tag_month_day!AI299="","",_tag_month_day!AI299)</f>
        <v/>
      </c>
      <c r="CL309" s="4" t="str">
        <f>IF(_tag_month_day!AJ299="","",_tag_month_day!AJ299)</f>
        <v/>
      </c>
      <c r="CM309" s="4" t="str">
        <f>IF(_tag_month_day!AK299="","",_tag_month_day!AK299)</f>
        <v/>
      </c>
      <c r="CN309" s="4" t="str">
        <f>IF(_tag_month_day!AL299="","",_tag_month_day!AL299)</f>
        <v/>
      </c>
      <c r="CO309" s="4" t="str">
        <f>IF(_tag_month_day!AM299="","",_tag_month_day!AM299)</f>
        <v/>
      </c>
      <c r="CP309" s="4" t="str">
        <f>IF(_tag_month_day!AN299="","",_tag_month_day!AN299)</f>
        <v/>
      </c>
      <c r="CQ309" s="4" t="str">
        <f>IF(_tag_month_day!AO299="","",_tag_month_day!AO299)</f>
        <v/>
      </c>
      <c r="CR309" s="462" t="str">
        <f>IF(_tag_month_day!AP299="","",_tag_month_day!AP299)</f>
        <v/>
      </c>
      <c r="CS309" s="463" t="str">
        <f>IF(_tag_month_day!AQ299="","",_tag_month_day!AQ299)</f>
        <v/>
      </c>
      <c r="CT309" s="4" t="str">
        <f>IF(_tag_month_day!AR299="","",_tag_month_day!AR299)</f>
        <v/>
      </c>
      <c r="CU309" s="464" t="e">
        <f>DU309/AJ309</f>
        <v>#VALUE!</v>
      </c>
      <c r="CV309" s="451" t="e">
        <f>BG309/BH309</f>
        <v>#VALUE!</v>
      </c>
      <c r="CW309" s="465" t="e">
        <f>AJ309*(1-CV309)*CU309*AF309</f>
        <v>#VALUE!</v>
      </c>
      <c r="CX309" s="465" t="e">
        <f>CW309*94%</f>
        <v>#VALUE!</v>
      </c>
      <c r="CY309" s="466" t="e">
        <f>IF(CX309=0,0,DS309/(DS309+CX309))</f>
        <v>#VALUE!</v>
      </c>
      <c r="CZ309" s="465" t="e">
        <f>$AJ309*EF309</f>
        <v>#VALUE!</v>
      </c>
      <c r="DA309" s="465" t="e">
        <f>$AJ309*EG309</f>
        <v>#VALUE!</v>
      </c>
      <c r="DB309" s="465" t="e">
        <f>$AJ309*EH309</f>
        <v>#VALUE!</v>
      </c>
      <c r="DC309" s="465" t="e">
        <f>$AJ309*EI309</f>
        <v>#VALUE!</v>
      </c>
      <c r="DD309" s="465" t="e">
        <f>$AJ309*EJ309</f>
        <v>#VALUE!</v>
      </c>
      <c r="DE309" s="465" t="e">
        <f>$AJ309*EK309</f>
        <v>#VALUE!</v>
      </c>
      <c r="DF309" s="465" t="e">
        <f>$AJ309*EL309</f>
        <v>#VALUE!</v>
      </c>
      <c r="DG309" s="465" t="e">
        <f>$AJ309*EM309</f>
        <v>#VALUE!</v>
      </c>
      <c r="DH309" s="465" t="e">
        <f>$AJ309*EN309</f>
        <v>#VALUE!</v>
      </c>
      <c r="DI309" s="465" t="e">
        <f>$AJ309*EO309</f>
        <v>#VALUE!</v>
      </c>
      <c r="DJ309" s="465" t="e">
        <f>CZ309*(1-EP309)</f>
        <v>#VALUE!</v>
      </c>
      <c r="DK309" s="465" t="e">
        <f>DA309*(1-ER309)</f>
        <v>#VALUE!</v>
      </c>
      <c r="DL309" s="465" t="e">
        <f>DB309*(1-EQ309)</f>
        <v>#VALUE!</v>
      </c>
      <c r="DM309" s="465" t="e">
        <f>DC309*(1-ES309)</f>
        <v>#VALUE!</v>
      </c>
      <c r="DN309" s="465" t="e">
        <f>DD309*(1-ET309)</f>
        <v>#VALUE!</v>
      </c>
      <c r="DO309" s="465" t="e">
        <f>DE309</f>
        <v>#VALUE!</v>
      </c>
      <c r="DP309" s="465" t="e">
        <f>DF309*(1-EU309)</f>
        <v>#VALUE!</v>
      </c>
      <c r="DQ309" s="465" t="e">
        <f>DG309*(1-EV309)</f>
        <v>#VALUE!</v>
      </c>
      <c r="DR309" s="465" t="e">
        <f>DH309*(1-EW309)</f>
        <v>#VALUE!</v>
      </c>
      <c r="DS309" s="465" t="e">
        <f>DI309</f>
        <v>#VALUE!</v>
      </c>
      <c r="DT309" s="465" t="e">
        <f>SUM(DJ309:DS309)</f>
        <v>#VALUE!</v>
      </c>
      <c r="DU309" s="465" t="e">
        <f>(GS309:GX309)+(DP309+DQ309+DR309)*GY309+DS309</f>
        <v>#VALUE!</v>
      </c>
      <c r="DV309" s="451" t="e">
        <f>AV309/$BH309/(1-EP309)</f>
        <v>#VALUE!</v>
      </c>
      <c r="DW309" s="451" t="e">
        <f>AW309/$BH309/(1-ER309)</f>
        <v>#VALUE!</v>
      </c>
      <c r="DX309" s="451" t="e">
        <f>AX309/$BH309/(1-EQ309)</f>
        <v>#VALUE!</v>
      </c>
      <c r="DY309" s="451" t="e">
        <f>AY309/$BH309/(1-ES309)</f>
        <v>#VALUE!</v>
      </c>
      <c r="DZ309" s="451" t="e">
        <f>AZ309/$BH309/(1-ET309)</f>
        <v>#VALUE!</v>
      </c>
      <c r="EA309" s="451" t="e">
        <f>BA309/$BH309/(1-AX309)</f>
        <v>#VALUE!</v>
      </c>
      <c r="EB309" s="451" t="e">
        <f>BB309/$BH309/(1-EU309)</f>
        <v>#VALUE!</v>
      </c>
      <c r="EC309" s="451" t="e">
        <f>BC309/$BH309/(1-EV309)</f>
        <v>#VALUE!</v>
      </c>
      <c r="ED309" s="451" t="e">
        <f>BD309/$BH309/(1-EW309)</f>
        <v>#VALUE!</v>
      </c>
      <c r="EE309" s="451" t="e">
        <f>BG309/BH309</f>
        <v>#VALUE!</v>
      </c>
      <c r="EF309" s="451" t="e">
        <f>DV309/SUM($DV309:$EE309)</f>
        <v>#VALUE!</v>
      </c>
      <c r="EG309" s="451" t="e">
        <f>DW309/SUM($DV309:$EE309)</f>
        <v>#VALUE!</v>
      </c>
      <c r="EH309" s="451" t="e">
        <f>DX309/SUM($DV309:$EE309)</f>
        <v>#VALUE!</v>
      </c>
      <c r="EI309" s="451" t="e">
        <f>DY309/SUM($DV309:$EE309)</f>
        <v>#VALUE!</v>
      </c>
      <c r="EJ309" s="451" t="e">
        <f>DZ309/SUM($DV309:$EE309)</f>
        <v>#VALUE!</v>
      </c>
      <c r="EK309" s="451" t="e">
        <f>EA309/SUM($DV309:$EE309)</f>
        <v>#VALUE!</v>
      </c>
      <c r="EL309" s="451" t="e">
        <f>EB309/SUM($DV309:$EE309)</f>
        <v>#VALUE!</v>
      </c>
      <c r="EM309" s="451" t="e">
        <f>EC309/SUM($DV309:$EE309)</f>
        <v>#VALUE!</v>
      </c>
      <c r="EN309" s="451" t="e">
        <f>ED309/SUM($DV309:$EE309)</f>
        <v>#VALUE!</v>
      </c>
      <c r="EO309" s="451" t="e">
        <f>EE309/SUM($DV309:$EE309)</f>
        <v>#VALUE!</v>
      </c>
      <c r="EP309" s="450">
        <f>EP308</f>
        <v>0.080000000000000002</v>
      </c>
      <c r="EQ309" s="450">
        <f>EQ308</f>
        <v>0.014999999999999999</v>
      </c>
      <c r="ER309" s="450">
        <f>ER308</f>
        <v>0.014999999999999999</v>
      </c>
      <c r="ES309" s="450">
        <f>ES308</f>
        <v>0.014999999999999999</v>
      </c>
      <c r="ET309" s="450">
        <f>ET308</f>
        <v>0.014999999999999999</v>
      </c>
      <c r="EU309" s="450">
        <f>EU308</f>
        <v>0.089999999999999997</v>
      </c>
      <c r="EV309" s="450">
        <f>EV308</f>
        <v>0.089999999999999997</v>
      </c>
      <c r="EW309" s="450">
        <f>EW308</f>
        <v>0.089999999999999997</v>
      </c>
      <c r="EX309" s="431" t="str">
        <f>IF(_tag_month_day!AS299="","",_tag_month_day!AS299/100)</f>
        <v/>
      </c>
      <c r="EY309" s="431" t="str">
        <f>IF(_tag_month_day!AT299="","",_tag_month_day!AT299/100)</f>
        <v/>
      </c>
      <c r="EZ309" s="431" t="str">
        <f>IF(_tag_month_day!AU299="","",_tag_month_day!AU299/100)</f>
        <v/>
      </c>
      <c r="FA309" s="431" t="str">
        <f>IF(_tag_month_day!AV299="","",_tag_month_day!AV299/100)</f>
        <v/>
      </c>
      <c r="FB309" s="431" t="str">
        <f>IF(_tag_month_day!AW299="","",_tag_month_day!AW299/100)</f>
        <v/>
      </c>
      <c r="FC309" s="431" t="str">
        <f>IF(_tag_month_day!AX299="","",_tag_month_day!AX299/100)</f>
        <v/>
      </c>
      <c r="FD309" s="449" t="str">
        <f>IF(_tag_month_day!AY299="","",_tag_month_day!AY299/100)</f>
        <v/>
      </c>
      <c r="FE309" s="449" t="str">
        <f>IF(_tag_month_day!AZ299="","",_tag_month_day!AZ299/100)</f>
        <v/>
      </c>
      <c r="FF309" s="449" t="str">
        <f>IF(_tag_month_day!BA299="","",_tag_month_day!BA299/100)</f>
        <v/>
      </c>
      <c r="FG309" s="449" t="str">
        <f>IF(_tag_month_day!BB299="","",_tag_month_day!BB299/100)</f>
        <v/>
      </c>
      <c r="FH309" s="467" t="str">
        <f>IF(_tag_month_day!BC299="","",_tag_month_day!BC299/100)</f>
        <v/>
      </c>
      <c r="FI309" s="449">
        <f>FI308</f>
        <v>0.40999999999999998</v>
      </c>
      <c r="FJ309" s="449">
        <f>FJ308</f>
        <v>0.11</v>
      </c>
      <c r="FK309" s="449">
        <f>FK308</f>
        <v>0.014999999999999999</v>
      </c>
      <c r="FL309" s="449">
        <f>FL308</f>
        <v>0</v>
      </c>
      <c r="FM309" s="467">
        <f>FM308</f>
        <v>0.0001</v>
      </c>
      <c r="FN309" s="449">
        <f>FN308</f>
        <v>0.32000000000000001</v>
      </c>
      <c r="FO309" s="449">
        <f>FO308</f>
        <v>0.20000000000000001</v>
      </c>
      <c r="FP309" s="449">
        <f>FP308</f>
        <v>0.01</v>
      </c>
      <c r="FQ309" s="449">
        <f>FQ308</f>
        <v>0</v>
      </c>
      <c r="FR309" s="467">
        <f>FR308</f>
        <v>0.0001</v>
      </c>
      <c r="FS309" s="449" t="str">
        <f>IF(_tag_month_day!BD299="","",_tag_month_day!BD299/100)</f>
        <v/>
      </c>
      <c r="FT309" s="449" t="str">
        <f>IF(_tag_month_day!BE299="","",_tag_month_day!BE299/100)</f>
        <v/>
      </c>
      <c r="FU309" s="449" t="str">
        <f>IF(_tag_month_day!BF299="","",_tag_month_day!BF299/100)</f>
        <v/>
      </c>
      <c r="FV309" s="449" t="str">
        <f>IF(_tag_month_day!BG299="","",_tag_month_day!BG299/100)</f>
        <v/>
      </c>
      <c r="FW309" s="467" t="str">
        <f>IF(_tag_month_day!BH299="","",_tag_month_day!BH299/100)</f>
        <v/>
      </c>
      <c r="FX309" s="449" t="str">
        <f>IF(_tag_month_day!BI299="","",_tag_month_day!BI299/100)</f>
        <v/>
      </c>
      <c r="FY309" s="449" t="str">
        <f>IF(_tag_month_day!BJ299="","",_tag_month_day!BJ299/100)</f>
        <v/>
      </c>
      <c r="FZ309" s="468" t="str">
        <f>IF(_tag_month_day!BK299="","",_tag_month_day!BK299/100)</f>
        <v/>
      </c>
      <c r="GA309" s="449" t="str">
        <f>IF(_tag_month_day!BL299="","",_tag_month_day!BL299/100)</f>
        <v/>
      </c>
      <c r="GB309" s="467" t="str">
        <f>IF(_tag_month_day!BM299="","",_tag_month_day!BM299/100)</f>
        <v/>
      </c>
      <c r="GC309" s="431" t="str">
        <f>IF(_tag_month_day!BN299="","",_tag_month_day!BN299/100)</f>
        <v/>
      </c>
      <c r="GD309" s="431" t="str">
        <f>IF(_tag_month_day!BO299="","",_tag_month_day!BO299/100)</f>
        <v/>
      </c>
      <c r="GE309" s="431" t="str">
        <f>IF(_tag_month_day!BP299="","",_tag_month_day!BP299/100)</f>
        <v/>
      </c>
      <c r="GF309" s="431" t="str">
        <f>IF(_tag_month_day!BQ299="","",_tag_month_day!BQ299/100)</f>
        <v/>
      </c>
      <c r="GG309" s="431" t="str">
        <f>IF(_tag_month_day!BR299="","",_tag_month_day!BR299/100)</f>
        <v/>
      </c>
      <c r="GH309" s="431" t="str">
        <f>IF(_tag_month_day!BS299="","",_tag_month_day!BS299/100)</f>
        <v/>
      </c>
      <c r="GI309" s="467" t="str">
        <f>IF(_tag_month_day!BT299="","",_tag_month_day!BT299/100)</f>
        <v/>
      </c>
      <c r="GJ309" s="469" t="str">
        <f>IF(_tag_month_day!BU299="","",_tag_month_day!BU299/100)</f>
        <v/>
      </c>
      <c r="GK309" s="470">
        <f>GK308</f>
        <v>0.070000000000000007</v>
      </c>
      <c r="GL309" s="470">
        <f>GL308</f>
        <v>0.029999999999999999</v>
      </c>
      <c r="GM309" s="471" t="str">
        <f>IF(_tag_month_day!BX299="","",_tag_month_day!BX299/100)</f>
        <v/>
      </c>
      <c r="GN309" s="470">
        <f>GN308</f>
        <v>0.070000000000000007</v>
      </c>
      <c r="GO309" s="470">
        <f>GO308</f>
        <v>0.029999999999999999</v>
      </c>
      <c r="GP309" s="470">
        <f>GP308</f>
        <v>0.089999999999999997</v>
      </c>
      <c r="GQ309" s="470">
        <f>GQ308</f>
        <v>0.029999999999999999</v>
      </c>
      <c r="GR309" s="471" t="str">
        <f>IF(_tag_month_day!CA299="","",_tag_month_day!CA299/100)</f>
        <v/>
      </c>
      <c r="GS309" s="472">
        <f>GS308</f>
        <v>0.95299999999999996</v>
      </c>
      <c r="GT309" s="472">
        <f>GT308</f>
        <v>0.55000000000000004</v>
      </c>
      <c r="GU309" s="472">
        <f>GU308</f>
        <v>0.55000000000000004</v>
      </c>
      <c r="GV309" s="472">
        <f>GV308</f>
        <v>0.55000000000000004</v>
      </c>
      <c r="GW309" s="472">
        <f>GW308</f>
        <v>0.5</v>
      </c>
      <c r="GX309" s="472">
        <f>GX308</f>
        <v>0.93500000000000005</v>
      </c>
      <c r="GY309" s="472">
        <f>GY308</f>
        <v>0.14999999999999999</v>
      </c>
      <c r="GZ309" s="472">
        <f>GZ308</f>
        <v>1</v>
      </c>
      <c r="HA309" s="474">
        <f>HA308</f>
        <v>0.047</v>
      </c>
      <c r="HB309" s="474">
        <f>HB308</f>
        <v>0.45000000000000001</v>
      </c>
      <c r="HC309" s="474">
        <f>HC308</f>
        <v>0.45000000000000001</v>
      </c>
      <c r="HD309" s="474">
        <f>HD308</f>
        <v>0.45000000000000001</v>
      </c>
      <c r="HE309" s="474">
        <f>HE308</f>
        <v>0.5</v>
      </c>
      <c r="HF309" s="474">
        <f>HF308</f>
        <v>0.065000000000000002</v>
      </c>
      <c r="HG309" s="474">
        <f>HG308</f>
        <v>0.84999999999999998</v>
      </c>
      <c r="HH309" s="474">
        <f>HH308</f>
        <v>0</v>
      </c>
      <c r="HI309" s="10">
        <f>IF(BZ309&lt;&gt;"",CK309-BV309,0)</f>
        <v>0</v>
      </c>
      <c r="HJ309" s="10" t="e">
        <f>IF(AJ309&gt;0,AH309-AJ309,0)</f>
        <v>#VALUE!</v>
      </c>
      <c r="HK309" s="466">
        <f>HK308</f>
        <v>0.84999999999999998</v>
      </c>
      <c r="HL309" s="424">
        <f>HL308</f>
        <v>550000</v>
      </c>
      <c r="HM309" s="424">
        <f>HM308</f>
        <v>480000</v>
      </c>
      <c r="HN309" s="465" t="e">
        <f>(DJ309*EZ309+DK309*FH309+DL309*FM309+DM309*FR309+DN309*FW309+DO309*GB309+DS309*GI309+DP309*GM309+DR309*GR309)*1000*2</f>
        <v>#VALUE!</v>
      </c>
      <c r="HO309" s="465" t="e">
        <f>HN309*HK309*$HO$2/HL309*1000000</f>
        <v>#VALUE!</v>
      </c>
      <c r="HP309" s="465" t="e">
        <f>HN309*HK309*$HP$2/HM309*1000000</f>
        <v>#VALUE!</v>
      </c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</row>
    <row customFormat="1" r="310" s="0">
      <c r="A310" s="420">
        <v>299</v>
      </c>
      <c r="B310" s="421">
        <f ca="1">IF(D310=D309,B309,IF(D310="夜班",B309+1,B309))</f>
        <v>43598</v>
      </c>
      <c r="C310" s="422">
        <f>C309</f>
        <v>0.041666666666666699</v>
      </c>
      <c r="D310" s="10" t="str">
        <f ca="1">IF(HOUR(G310)&lt;8,"夜班",IF(HOUR(G310)&lt;16,"白班",IF(HOUR(G310)&lt;24,"中班",0)))</f>
        <v>白班</v>
      </c>
      <c r="E310" s="10" t="e">
        <f ca="1">IF(F310=1,"甲",IF(F310=2,"乙",IF(F310=3,"丙",IF(F310=4,"丁",""))))</f>
        <v>#REF!</v>
      </c>
      <c r="F310" s="10" t="e">
        <f ca="1">SUMPRODUCT((成本日报!$A$3:$A$95=计划!B310)*(成本日报!$B$3:$B$95=计划!$D310),成本日报!$C$3:$C$95)</f>
        <v>#REF!</v>
      </c>
      <c r="G310" s="423">
        <f ca="1">G309+C309</f>
        <v>43598.416666665944</v>
      </c>
      <c r="H310" s="423">
        <f ca="1">$G310+$C310/60*10+$C310*0</f>
        <v>43598.423611110389</v>
      </c>
      <c r="I310" s="423">
        <f ca="1">$G310+$C310/60*18+$C310*0</f>
        <v>43598.429166665941</v>
      </c>
      <c r="J310" s="423">
        <f ca="1">$G310+$C310/60*0+$C310*1</f>
        <v>43598.458333332608</v>
      </c>
      <c r="K310" s="423">
        <f ca="1">$G310+$C310/60*30+$C310*2</f>
        <v>43598.520833332615</v>
      </c>
      <c r="L310" s="423">
        <f ca="1">$G310+$C310/60*0+$C310*3</f>
        <v>43598.541666665944</v>
      </c>
      <c r="M310" s="424" t="str">
        <f>IF(_tag_month_day!A300="","",_tag_month_day!A300)</f>
        <v/>
      </c>
      <c r="N310" s="424" t="str">
        <f>IF(_tag_month_day!B300="","",_tag_month_day!B300)</f>
        <v/>
      </c>
      <c r="O310" s="425" t="e">
        <f>IF(M310+N310=0,"",M310+N310)</f>
        <v>#VALUE!</v>
      </c>
      <c r="P310" s="424" t="str">
        <f>IF(_tag_month_day!C300="","",_tag_month_day!C300)</f>
        <v/>
      </c>
      <c r="Q310" s="424" t="str">
        <f>IF(_tag_month_day!D300="","",_tag_month_day!D300)</f>
        <v/>
      </c>
      <c r="R310" s="426" t="str">
        <f>IF(_tag_month_day!CB300="","",_tag_month_day!CB300/100)</f>
        <v/>
      </c>
      <c r="S310" s="427" t="str">
        <f>IF(_tag_month_day!E300="","",_tag_month_day!E300)</f>
        <v/>
      </c>
      <c r="T310" s="427" t="str">
        <f>IF(_tag_month_day!F300="","",_tag_month_day!F300)</f>
        <v/>
      </c>
      <c r="U310" s="428" t="e">
        <f>S310+T310</f>
        <v>#VALUE!</v>
      </c>
      <c r="V310" s="429" t="e">
        <f>U310/AJ310</f>
        <v>#VALUE!</v>
      </c>
      <c r="W310" s="430" t="str">
        <f>IF(_jhy_month_day!A300="","",_jhy_month_day!A300)</f>
        <v/>
      </c>
      <c r="X310" s="431" t="str">
        <f>IF(_jhy_month_day!B300="","",_jhy_month_day!B300/100)</f>
        <v/>
      </c>
      <c r="Y310" s="431" t="str">
        <f>IF(_jhy_month_day!C300="","",_jhy_month_day!C300/100)</f>
        <v/>
      </c>
      <c r="Z310" s="432">
        <f>Z306+1</f>
        <v>75</v>
      </c>
      <c r="AA310" s="433" t="str">
        <f>IF(_tag_month_day!G300="","",_tag_month_day!G300/100)</f>
        <v/>
      </c>
      <c r="AB310" s="433" t="str">
        <f>IF(_tag_month_day!H300="","",_tag_month_day!H300/100)</f>
        <v/>
      </c>
      <c r="AC310" s="434">
        <f>IF(X310="",AC309,BK310*($AV309*X310+$AW309*FD309+$AX309*FI309+$AY309*FN309+$AZ309*FS309+$BA309*FX309+$BG309*GE309)/(AV309*Y310+AX309*FK309+AW309*FF309+AY309*FP309+AZ309*FU309+BA309*FZ309+BG309*GG309+BB309*GK309+BC309*GN309+BD309*GP309))</f>
        <v>1.59963432013121</v>
      </c>
      <c r="AD310" s="435" t="str">
        <f>IF(AC310=AC309,"",AC310-AC309)</f>
        <v/>
      </c>
      <c r="AE310" s="436" t="str">
        <f>IF(1-AF310=0,"",(1-AF310))</f>
        <v/>
      </c>
      <c r="AF310" s="437">
        <v>1</v>
      </c>
      <c r="AG310" s="10" t="str">
        <f>AG309</f>
        <v>9A3</v>
      </c>
      <c r="AH310" s="438" t="str">
        <f>AH309</f>
        <v/>
      </c>
      <c r="AI310" s="424"/>
      <c r="AJ310" s="10" t="str">
        <f>IF(_tag_month_day!I300="","",_tag_month_day!I300)</f>
        <v/>
      </c>
      <c r="AK310" s="440"/>
      <c r="AL310" s="440"/>
      <c r="AM310" s="440"/>
      <c r="AN310" s="441">
        <f>AN309</f>
        <v>2</v>
      </c>
      <c r="AO310" s="441">
        <f>AO309</f>
        <v>8</v>
      </c>
      <c r="AP310" s="442" t="e">
        <f>(IF(AN310=0,AS309,AS309*(1+AO310/AN310)/(AR310+AO310/AN310)))+AT310</f>
        <v>#VALUE!</v>
      </c>
      <c r="AQ310" s="443" t="str">
        <f>IF(_tag_month_day!J300="","",_tag_month_day!J300/100)</f>
        <v/>
      </c>
      <c r="AR310" s="444">
        <f>AR309</f>
        <v>1.3</v>
      </c>
      <c r="AS310" s="445" t="e">
        <f>AQ310*(AN310*AR310+AO310)/(AN310+AO310)</f>
        <v>#VALUE!</v>
      </c>
      <c r="AT310" s="445" t="e">
        <f>(SUM(BE310:BF310)-SUM(BE309:BF309))*0.05</f>
        <v>#VALUE!</v>
      </c>
      <c r="AU310" s="446" t="str">
        <f>IF(_tag_month_day!CC300="","",IF(_tag_month_day!CC300&gt;0,_tag_month_day!CD300,_tag_month_day!CE300))</f>
        <v/>
      </c>
      <c r="AV310" s="447" t="str">
        <f>IF(_tag_month_day!L300="","",_tag_month_day!L300/100)</f>
        <v/>
      </c>
      <c r="AW310" s="431">
        <f>AW309</f>
        <v>0</v>
      </c>
      <c r="AX310" s="431">
        <f>AX309</f>
        <v>0</v>
      </c>
      <c r="AY310" s="431" t="str">
        <f>IF(_tag_month_day!M300="","",_tag_month_day!M300/100)</f>
        <v/>
      </c>
      <c r="AZ310" s="431" t="str">
        <f>IF(_tag_month_day!N300="","",_tag_month_day!N300/100)</f>
        <v/>
      </c>
      <c r="BA310" s="431" t="str">
        <f>IF(_tag_month_day!O300="","",_tag_month_day!O300/100)</f>
        <v/>
      </c>
      <c r="BB310" s="448" t="str">
        <f>IF(_tag_month_day!P300="","",_tag_month_day!P300/100)</f>
        <v/>
      </c>
      <c r="BC310" s="448">
        <f>BC309</f>
        <v>0</v>
      </c>
      <c r="BD310" s="448" t="str">
        <f>IF(_tag_month_day!Q300="","",_tag_month_day!Q300/100)</f>
        <v/>
      </c>
      <c r="BE310" s="449" t="str">
        <f>IF(_tag_month_day!R300="","",_tag_month_day!R300/100)</f>
        <v/>
      </c>
      <c r="BF310" s="388" t="e">
        <f>(AU310*(100+BE310*100))/(AJ310-AU310)/100</f>
        <v>#VALUE!</v>
      </c>
      <c r="BG310" s="450" t="e">
        <f>BE310+BF310</f>
        <v>#VALUE!</v>
      </c>
      <c r="BH310" s="451" t="e">
        <f>SUM(AV310:BF310)</f>
        <v>#VALUE!</v>
      </c>
      <c r="BI310" s="452" t="e">
        <f>IF(CX310=0,BI309,(DK310*查询!$R$5+DL310*查询!$Q$5+DM310*查询!$N$5+DN310*查询!$O$5+DO310*查询!$P$5)*AF310/CX310)</f>
        <v>#VALUE!</v>
      </c>
      <c r="BJ310" s="452" t="e">
        <f>IF(CX310=0,BJ309,(DP310*查询!$S$5+DQ310*查询!$T$5+DR310*查询!$U$5)*AF310/CX310)</f>
        <v>#VALUE!</v>
      </c>
      <c r="BK310" s="452">
        <f>BK309</f>
        <v>1</v>
      </c>
      <c r="BL310" s="453" t="e">
        <f>SUMPRODUCT((AV310:BA310)*(GS310:GX310))/((GS310:GX310)+SUM(BB310:BD310)*GY310+BG310*GZ310)</f>
        <v>#VALUE!</v>
      </c>
      <c r="BM310" s="453" t="e">
        <f>BK310*($AV310*FB310+$AW310*FD310+$AX310*FI310+$AY310*FN310+$AZ310*FS310+$BA310*FX310+$BG310*GE310)/(AV310*EY310+AX310*FK310+AW310*FF310+AY310*FP310+AZ310*FU310+BA310*FZ310+BG310*GG310+BB310*GK310+BC310*GN310+BD310*GP310)</f>
        <v>#VALUE!</v>
      </c>
      <c r="BN310" s="453" t="e">
        <f>($AV310*FC310+$AX310*FJ310+$AW310*FE310+$AY310*FO310+$AZ310*FT310+$BA310*FY310+$BG310*GF310)/($AV310*FA310+BG310*GH310+BB310*GL310+BC310*GO310+BD310*GQ310+BA310*GA310)</f>
        <v>#VALUE!</v>
      </c>
      <c r="BO310" s="454" t="e">
        <f>SUMPRODUCT(AV310:BA310*GS310:GX310)/(GS310:GX310+(BB310+BC310+BD310)*GY310+BG310)</f>
        <v>#VALUE!</v>
      </c>
      <c r="BP310" s="454" t="e">
        <f>SUMPRODUCT(AV310:BA310*GS310:GX310)/(GS310:GX310+(BB310+BC310+BD310)*GY310+BG310)</f>
        <v>#VALUE!</v>
      </c>
      <c r="BQ310" s="454" t="e">
        <f>SUMPRODUCT(AV310:BA310*GS310:GX310)/(GS310:GX310+(BB310+BC310+BD310)*GY310+BG310)</f>
        <v>#VALUE!</v>
      </c>
      <c r="BR310" s="453" t="str">
        <f>IF(_tag_month_day!T300="","",_tag_month_day!T300)</f>
        <v/>
      </c>
      <c r="BS310" s="453" t="str">
        <f>IF(_tag_month_day!U300="","",_tag_month_day!U300)</f>
        <v/>
      </c>
      <c r="BT310" s="455" t="str">
        <f>IF(CK310="","",IF((CK310&gt;=BV310-0.12)*(CK310&lt;=BV310+0.12),"合格","不合格"))</f>
        <v/>
      </c>
      <c r="BU310" s="456" t="str">
        <f>IF(_tag_month_day!V300="","",_tag_month_day!V300)</f>
        <v/>
      </c>
      <c r="BV310" s="457" t="str">
        <f>IF(_tag_month_day!W300="","",_tag_month_day!W300)</f>
        <v/>
      </c>
      <c r="BW310" s="458" t="str">
        <f>IF(_tag_month_day!X300="","",_tag_month_day!X300)</f>
        <v/>
      </c>
      <c r="BX310" s="458" t="str">
        <f>IF(_tag_month_day!Y300="","",_tag_month_day!Y300)</f>
        <v/>
      </c>
      <c r="BY310" s="459">
        <f ca="1">L310</f>
        <v>43598.541666665944</v>
      </c>
      <c r="BZ310" s="460"/>
      <c r="CA310" s="461"/>
      <c r="CB310" s="424" t="str">
        <f>IF(_tag_month_day!Z300="","",_tag_month_day!Z300)</f>
        <v/>
      </c>
      <c r="CC310" s="424" t="str">
        <f>IF(_tag_month_day!AA300="","",_tag_month_day!AA300)</f>
        <v/>
      </c>
      <c r="CD310" s="424" t="str">
        <f>IF(_tag_month_day!AB300="","",_tag_month_day!AB300)</f>
        <v/>
      </c>
      <c r="CE310" s="424" t="str">
        <f>IF(_tag_month_day!AC300="","",_tag_month_day!AC300)</f>
        <v/>
      </c>
      <c r="CF310" s="424" t="str">
        <f>IF(_tag_month_day!AD300="","",_tag_month_day!AD300)</f>
        <v/>
      </c>
      <c r="CG310" s="424" t="str">
        <f>IF(_tag_month_day!AE300="","",_tag_month_day!AE300)</f>
        <v/>
      </c>
      <c r="CH310" s="424" t="str">
        <f>IF(_tag_month_day!AF300="","",_tag_month_day!AF300)</f>
        <v/>
      </c>
      <c r="CI310" s="424" t="str">
        <f>IF(_tag_month_day!AG300="","",_tag_month_day!AG300)</f>
        <v/>
      </c>
      <c r="CJ310" s="424" t="str">
        <f>IF(_tag_month_day!AH300="","",_tag_month_day!AH300)</f>
        <v/>
      </c>
      <c r="CK310" s="424" t="str">
        <f>IF(_tag_month_day!AI300="","",_tag_month_day!AI300)</f>
        <v/>
      </c>
      <c r="CL310" s="4" t="str">
        <f>IF(_tag_month_day!AJ300="","",_tag_month_day!AJ300)</f>
        <v/>
      </c>
      <c r="CM310" s="4" t="str">
        <f>IF(_tag_month_day!AK300="","",_tag_month_day!AK300)</f>
        <v/>
      </c>
      <c r="CN310" s="4" t="str">
        <f>IF(_tag_month_day!AL300="","",_tag_month_day!AL300)</f>
        <v/>
      </c>
      <c r="CO310" s="4" t="str">
        <f>IF(_tag_month_day!AM300="","",_tag_month_day!AM300)</f>
        <v/>
      </c>
      <c r="CP310" s="4" t="str">
        <f>IF(_tag_month_day!AN300="","",_tag_month_day!AN300)</f>
        <v/>
      </c>
      <c r="CQ310" s="4" t="str">
        <f>IF(_tag_month_day!AO300="","",_tag_month_day!AO300)</f>
        <v/>
      </c>
      <c r="CR310" s="462" t="str">
        <f>IF(_tag_month_day!AP300="","",_tag_month_day!AP300)</f>
        <v/>
      </c>
      <c r="CS310" s="463" t="str">
        <f>IF(_tag_month_day!AQ300="","",_tag_month_day!AQ300)</f>
        <v/>
      </c>
      <c r="CT310" s="4" t="str">
        <f>IF(_tag_month_day!AR300="","",_tag_month_day!AR300)</f>
        <v/>
      </c>
      <c r="CU310" s="464" t="e">
        <f>DU310/AJ310</f>
        <v>#VALUE!</v>
      </c>
      <c r="CV310" s="451" t="e">
        <f>BG310/BH310</f>
        <v>#VALUE!</v>
      </c>
      <c r="CW310" s="465" t="e">
        <f>AJ310*(1-CV310)*CU310*AF310</f>
        <v>#VALUE!</v>
      </c>
      <c r="CX310" s="465" t="e">
        <f>CW310*94%</f>
        <v>#VALUE!</v>
      </c>
      <c r="CY310" s="466" t="e">
        <f>IF(CX310=0,0,DS310/(DS310+CX310))</f>
        <v>#VALUE!</v>
      </c>
      <c r="CZ310" s="465" t="e">
        <f>$AJ310*EF310</f>
        <v>#VALUE!</v>
      </c>
      <c r="DA310" s="465" t="e">
        <f>$AJ310*EG310</f>
        <v>#VALUE!</v>
      </c>
      <c r="DB310" s="465" t="e">
        <f>$AJ310*EH310</f>
        <v>#VALUE!</v>
      </c>
      <c r="DC310" s="465" t="e">
        <f>$AJ310*EI310</f>
        <v>#VALUE!</v>
      </c>
      <c r="DD310" s="465" t="e">
        <f>$AJ310*EJ310</f>
        <v>#VALUE!</v>
      </c>
      <c r="DE310" s="465" t="e">
        <f>$AJ310*EK310</f>
        <v>#VALUE!</v>
      </c>
      <c r="DF310" s="465" t="e">
        <f>$AJ310*EL310</f>
        <v>#VALUE!</v>
      </c>
      <c r="DG310" s="465" t="e">
        <f>$AJ310*EM310</f>
        <v>#VALUE!</v>
      </c>
      <c r="DH310" s="465" t="e">
        <f>$AJ310*EN310</f>
        <v>#VALUE!</v>
      </c>
      <c r="DI310" s="465" t="e">
        <f>$AJ310*EO310</f>
        <v>#VALUE!</v>
      </c>
      <c r="DJ310" s="465" t="e">
        <f>CZ310*(1-EP310)</f>
        <v>#VALUE!</v>
      </c>
      <c r="DK310" s="465" t="e">
        <f>DA310*(1-ER310)</f>
        <v>#VALUE!</v>
      </c>
      <c r="DL310" s="465" t="e">
        <f>DB310*(1-EQ310)</f>
        <v>#VALUE!</v>
      </c>
      <c r="DM310" s="465" t="e">
        <f>DC310*(1-ES310)</f>
        <v>#VALUE!</v>
      </c>
      <c r="DN310" s="465" t="e">
        <f>DD310*(1-ET310)</f>
        <v>#VALUE!</v>
      </c>
      <c r="DO310" s="465" t="e">
        <f>DE310</f>
        <v>#VALUE!</v>
      </c>
      <c r="DP310" s="465" t="e">
        <f>DF310*(1-EU310)</f>
        <v>#VALUE!</v>
      </c>
      <c r="DQ310" s="465" t="e">
        <f>DG310*(1-EV310)</f>
        <v>#VALUE!</v>
      </c>
      <c r="DR310" s="465" t="e">
        <f>DH310*(1-EW310)</f>
        <v>#VALUE!</v>
      </c>
      <c r="DS310" s="465" t="e">
        <f>DI310</f>
        <v>#VALUE!</v>
      </c>
      <c r="DT310" s="465" t="e">
        <f>SUM(DJ310:DS310)</f>
        <v>#VALUE!</v>
      </c>
      <c r="DU310" s="465" t="e">
        <f>(GS310:GX310)+(DP310+DQ310+DR310)*GY310+DS310</f>
        <v>#VALUE!</v>
      </c>
      <c r="DV310" s="451" t="e">
        <f>AV310/$BH310/(1-EP310)</f>
        <v>#VALUE!</v>
      </c>
      <c r="DW310" s="451" t="e">
        <f>AW310/$BH310/(1-ER310)</f>
        <v>#VALUE!</v>
      </c>
      <c r="DX310" s="451" t="e">
        <f>AX310/$BH310/(1-EQ310)</f>
        <v>#VALUE!</v>
      </c>
      <c r="DY310" s="451" t="e">
        <f>AY310/$BH310/(1-ES310)</f>
        <v>#VALUE!</v>
      </c>
      <c r="DZ310" s="451" t="e">
        <f>AZ310/$BH310/(1-ET310)</f>
        <v>#VALUE!</v>
      </c>
      <c r="EA310" s="451" t="e">
        <f>BA310/$BH310/(1-AX310)</f>
        <v>#VALUE!</v>
      </c>
      <c r="EB310" s="451" t="e">
        <f>BB310/$BH310/(1-EU310)</f>
        <v>#VALUE!</v>
      </c>
      <c r="EC310" s="451" t="e">
        <f>BC310/$BH310/(1-EV310)</f>
        <v>#VALUE!</v>
      </c>
      <c r="ED310" s="451" t="e">
        <f>BD310/$BH310/(1-EW310)</f>
        <v>#VALUE!</v>
      </c>
      <c r="EE310" s="451" t="e">
        <f>BG310/BH310</f>
        <v>#VALUE!</v>
      </c>
      <c r="EF310" s="451" t="e">
        <f>DV310/SUM($DV310:$EE310)</f>
        <v>#VALUE!</v>
      </c>
      <c r="EG310" s="451" t="e">
        <f>DW310/SUM($DV310:$EE310)</f>
        <v>#VALUE!</v>
      </c>
      <c r="EH310" s="451" t="e">
        <f>DX310/SUM($DV310:$EE310)</f>
        <v>#VALUE!</v>
      </c>
      <c r="EI310" s="451" t="e">
        <f>DY310/SUM($DV310:$EE310)</f>
        <v>#VALUE!</v>
      </c>
      <c r="EJ310" s="451" t="e">
        <f>DZ310/SUM($DV310:$EE310)</f>
        <v>#VALUE!</v>
      </c>
      <c r="EK310" s="451" t="e">
        <f>EA310/SUM($DV310:$EE310)</f>
        <v>#VALUE!</v>
      </c>
      <c r="EL310" s="451" t="e">
        <f>EB310/SUM($DV310:$EE310)</f>
        <v>#VALUE!</v>
      </c>
      <c r="EM310" s="451" t="e">
        <f>EC310/SUM($DV310:$EE310)</f>
        <v>#VALUE!</v>
      </c>
      <c r="EN310" s="451" t="e">
        <f>ED310/SUM($DV310:$EE310)</f>
        <v>#VALUE!</v>
      </c>
      <c r="EO310" s="451" t="e">
        <f>EE310/SUM($DV310:$EE310)</f>
        <v>#VALUE!</v>
      </c>
      <c r="EP310" s="450">
        <f>EP309</f>
        <v>0.080000000000000002</v>
      </c>
      <c r="EQ310" s="450">
        <f>EQ309</f>
        <v>0.014999999999999999</v>
      </c>
      <c r="ER310" s="450">
        <f>ER309</f>
        <v>0.014999999999999999</v>
      </c>
      <c r="ES310" s="450">
        <f>ES309</f>
        <v>0.014999999999999999</v>
      </c>
      <c r="ET310" s="450">
        <f>ET309</f>
        <v>0.014999999999999999</v>
      </c>
      <c r="EU310" s="450">
        <f>EU309</f>
        <v>0.089999999999999997</v>
      </c>
      <c r="EV310" s="450">
        <f>EV309</f>
        <v>0.089999999999999997</v>
      </c>
      <c r="EW310" s="450">
        <f>EW309</f>
        <v>0.089999999999999997</v>
      </c>
      <c r="EX310" s="431" t="str">
        <f>IF(_tag_month_day!AS300="","",_tag_month_day!AS300/100)</f>
        <v/>
      </c>
      <c r="EY310" s="431" t="str">
        <f>IF(_tag_month_day!AT300="","",_tag_month_day!AT300/100)</f>
        <v/>
      </c>
      <c r="EZ310" s="431" t="str">
        <f>IF(_tag_month_day!AU300="","",_tag_month_day!AU300/100)</f>
        <v/>
      </c>
      <c r="FA310" s="431" t="str">
        <f>IF(_tag_month_day!AV300="","",_tag_month_day!AV300/100)</f>
        <v/>
      </c>
      <c r="FB310" s="431" t="str">
        <f>IF(_tag_month_day!AW300="","",_tag_month_day!AW300/100)</f>
        <v/>
      </c>
      <c r="FC310" s="431" t="str">
        <f>IF(_tag_month_day!AX300="","",_tag_month_day!AX300/100)</f>
        <v/>
      </c>
      <c r="FD310" s="449" t="str">
        <f>IF(_tag_month_day!AY300="","",_tag_month_day!AY300/100)</f>
        <v/>
      </c>
      <c r="FE310" s="449" t="str">
        <f>IF(_tag_month_day!AZ300="","",_tag_month_day!AZ300/100)</f>
        <v/>
      </c>
      <c r="FF310" s="449" t="str">
        <f>IF(_tag_month_day!BA300="","",_tag_month_day!BA300/100)</f>
        <v/>
      </c>
      <c r="FG310" s="449" t="str">
        <f>IF(_tag_month_day!BB300="","",_tag_month_day!BB300/100)</f>
        <v/>
      </c>
      <c r="FH310" s="467" t="str">
        <f>IF(_tag_month_day!BC300="","",_tag_month_day!BC300/100)</f>
        <v/>
      </c>
      <c r="FI310" s="449">
        <f>FI309</f>
        <v>0.40999999999999998</v>
      </c>
      <c r="FJ310" s="449">
        <f>FJ309</f>
        <v>0.11</v>
      </c>
      <c r="FK310" s="449">
        <f>FK309</f>
        <v>0.014999999999999999</v>
      </c>
      <c r="FL310" s="449">
        <f>FL309</f>
        <v>0</v>
      </c>
      <c r="FM310" s="467">
        <f>FM309</f>
        <v>0.0001</v>
      </c>
      <c r="FN310" s="449">
        <f>FN309</f>
        <v>0.32000000000000001</v>
      </c>
      <c r="FO310" s="449">
        <f>FO309</f>
        <v>0.20000000000000001</v>
      </c>
      <c r="FP310" s="449">
        <f>FP309</f>
        <v>0.01</v>
      </c>
      <c r="FQ310" s="449">
        <f>FQ309</f>
        <v>0</v>
      </c>
      <c r="FR310" s="467">
        <f>FR309</f>
        <v>0.0001</v>
      </c>
      <c r="FS310" s="449" t="str">
        <f>IF(_tag_month_day!BD300="","",_tag_month_day!BD300/100)</f>
        <v/>
      </c>
      <c r="FT310" s="449" t="str">
        <f>IF(_tag_month_day!BE300="","",_tag_month_day!BE300/100)</f>
        <v/>
      </c>
      <c r="FU310" s="449" t="str">
        <f>IF(_tag_month_day!BF300="","",_tag_month_day!BF300/100)</f>
        <v/>
      </c>
      <c r="FV310" s="449" t="str">
        <f>IF(_tag_month_day!BG300="","",_tag_month_day!BG300/100)</f>
        <v/>
      </c>
      <c r="FW310" s="467" t="str">
        <f>IF(_tag_month_day!BH300="","",_tag_month_day!BH300/100)</f>
        <v/>
      </c>
      <c r="FX310" s="449" t="str">
        <f>IF(_tag_month_day!BI300="","",_tag_month_day!BI300/100)</f>
        <v/>
      </c>
      <c r="FY310" s="449" t="str">
        <f>IF(_tag_month_day!BJ300="","",_tag_month_day!BJ300/100)</f>
        <v/>
      </c>
      <c r="FZ310" s="468" t="str">
        <f>IF(_tag_month_day!BK300="","",_tag_month_day!BK300/100)</f>
        <v/>
      </c>
      <c r="GA310" s="449" t="str">
        <f>IF(_tag_month_day!BL300="","",_tag_month_day!BL300/100)</f>
        <v/>
      </c>
      <c r="GB310" s="467" t="str">
        <f>IF(_tag_month_day!BM300="","",_tag_month_day!BM300/100)</f>
        <v/>
      </c>
      <c r="GC310" s="431" t="str">
        <f>IF(_tag_month_day!BN300="","",_tag_month_day!BN300/100)</f>
        <v/>
      </c>
      <c r="GD310" s="431" t="str">
        <f>IF(_tag_month_day!BO300="","",_tag_month_day!BO300/100)</f>
        <v/>
      </c>
      <c r="GE310" s="431" t="str">
        <f>IF(_tag_month_day!BP300="","",_tag_month_day!BP300/100)</f>
        <v/>
      </c>
      <c r="GF310" s="431" t="str">
        <f>IF(_tag_month_day!BQ300="","",_tag_month_day!BQ300/100)</f>
        <v/>
      </c>
      <c r="GG310" s="431" t="str">
        <f>IF(_tag_month_day!BR300="","",_tag_month_day!BR300/100)</f>
        <v/>
      </c>
      <c r="GH310" s="431" t="str">
        <f>IF(_tag_month_day!BS300="","",_tag_month_day!BS300/100)</f>
        <v/>
      </c>
      <c r="GI310" s="467" t="str">
        <f>IF(_tag_month_day!BT300="","",_tag_month_day!BT300/100)</f>
        <v/>
      </c>
      <c r="GJ310" s="469" t="str">
        <f>IF(_tag_month_day!BU300="","",_tag_month_day!BU300/100)</f>
        <v/>
      </c>
      <c r="GK310" s="470">
        <f>GK309</f>
        <v>0.070000000000000007</v>
      </c>
      <c r="GL310" s="470">
        <f>GL309</f>
        <v>0.029999999999999999</v>
      </c>
      <c r="GM310" s="471" t="str">
        <f>IF(_tag_month_day!BX300="","",_tag_month_day!BX300/100)</f>
        <v/>
      </c>
      <c r="GN310" s="470">
        <f>GN309</f>
        <v>0.070000000000000007</v>
      </c>
      <c r="GO310" s="470">
        <f>GO309</f>
        <v>0.029999999999999999</v>
      </c>
      <c r="GP310" s="470">
        <f>GP309</f>
        <v>0.089999999999999997</v>
      </c>
      <c r="GQ310" s="470">
        <f>GQ309</f>
        <v>0.029999999999999999</v>
      </c>
      <c r="GR310" s="471" t="str">
        <f>IF(_tag_month_day!CA300="","",_tag_month_day!CA300/100)</f>
        <v/>
      </c>
      <c r="GS310" s="472">
        <f>GS309</f>
        <v>0.95299999999999996</v>
      </c>
      <c r="GT310" s="472">
        <f>GT309</f>
        <v>0.55000000000000004</v>
      </c>
      <c r="GU310" s="472">
        <f>GU309</f>
        <v>0.55000000000000004</v>
      </c>
      <c r="GV310" s="472">
        <f>GV309</f>
        <v>0.55000000000000004</v>
      </c>
      <c r="GW310" s="472">
        <f>GW309</f>
        <v>0.5</v>
      </c>
      <c r="GX310" s="472">
        <f>GX309</f>
        <v>0.93500000000000005</v>
      </c>
      <c r="GY310" s="472">
        <f>GY309</f>
        <v>0.14999999999999999</v>
      </c>
      <c r="GZ310" s="472">
        <f>GZ309</f>
        <v>1</v>
      </c>
      <c r="HA310" s="474">
        <f>HA309</f>
        <v>0.047</v>
      </c>
      <c r="HB310" s="474">
        <f>HB309</f>
        <v>0.45000000000000001</v>
      </c>
      <c r="HC310" s="474">
        <f>HC309</f>
        <v>0.45000000000000001</v>
      </c>
      <c r="HD310" s="474">
        <f>HD309</f>
        <v>0.45000000000000001</v>
      </c>
      <c r="HE310" s="474">
        <f>HE309</f>
        <v>0.5</v>
      </c>
      <c r="HF310" s="474">
        <f>HF309</f>
        <v>0.065000000000000002</v>
      </c>
      <c r="HG310" s="474">
        <f>HG309</f>
        <v>0.84999999999999998</v>
      </c>
      <c r="HH310" s="474">
        <f>HH309</f>
        <v>0</v>
      </c>
      <c r="HI310" s="10">
        <f>IF(BZ310&lt;&gt;"",CK310-BV310,0)</f>
        <v>0</v>
      </c>
      <c r="HJ310" s="10" t="e">
        <f>IF(AJ310&gt;0,AH310-AJ310,0)</f>
        <v>#VALUE!</v>
      </c>
      <c r="HK310" s="466">
        <f>HK309</f>
        <v>0.84999999999999998</v>
      </c>
      <c r="HL310" s="424">
        <f>HL309</f>
        <v>550000</v>
      </c>
      <c r="HM310" s="424">
        <f>HM309</f>
        <v>480000</v>
      </c>
      <c r="HN310" s="465" t="e">
        <f>(DJ310*EZ310+DK310*FH310+DL310*FM310+DM310*FR310+DN310*FW310+DO310*GB310+DS310*GI310+DP310*GM310+DR310*GR310)*1000*2</f>
        <v>#VALUE!</v>
      </c>
      <c r="HO310" s="465" t="e">
        <f>HN310*HK310*$HO$2/HL310*1000000</f>
        <v>#VALUE!</v>
      </c>
      <c r="HP310" s="465" t="e">
        <f>HN310*HK310*$HP$2/HM310*1000000</f>
        <v>#VALUE!</v>
      </c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</row>
    <row customFormat="1" r="311" s="0">
      <c r="A311" s="420">
        <v>300</v>
      </c>
      <c r="B311" s="421">
        <f ca="1">IF(D311=D310,B310,IF(D311="夜班",B310+1,B310))</f>
        <v>43598</v>
      </c>
      <c r="C311" s="422">
        <f>C310</f>
        <v>0.041666666666666699</v>
      </c>
      <c r="D311" s="10" t="str">
        <f ca="1">IF(HOUR(G311)&lt;8,"夜班",IF(HOUR(G311)&lt;16,"白班",IF(HOUR(G311)&lt;24,"中班",0)))</f>
        <v>白班</v>
      </c>
      <c r="E311" s="10" t="e">
        <f ca="1">IF(F311=1,"甲",IF(F311=2,"乙",IF(F311=3,"丙",IF(F311=4,"丁",""))))</f>
        <v>#REF!</v>
      </c>
      <c r="F311" s="10" t="e">
        <f ca="1">SUMPRODUCT((成本日报!$A$3:$A$95=计划!B311)*(成本日报!$B$3:$B$95=计划!$D311),成本日报!$C$3:$C$95)</f>
        <v>#REF!</v>
      </c>
      <c r="G311" s="423">
        <f ca="1">G310+C310</f>
        <v>43598.458333332608</v>
      </c>
      <c r="H311" s="423">
        <f ca="1">$G311+$C311/60*10+$C311*0</f>
        <v>43598.465277777053</v>
      </c>
      <c r="I311" s="423">
        <f ca="1">$G311+$C311/60*18+$C311*0</f>
        <v>43598.470833332605</v>
      </c>
      <c r="J311" s="423">
        <f ca="1">$G311+$C311/60*0+$C311*1</f>
        <v>43598.499999999272</v>
      </c>
      <c r="K311" s="423">
        <f ca="1">$G311+$C311/60*30+$C311*2</f>
        <v>43598.56249999928</v>
      </c>
      <c r="L311" s="423">
        <f ca="1">$G311+$C311/60*0+$C311*3</f>
        <v>43598.583333332608</v>
      </c>
      <c r="M311" s="424" t="str">
        <f>IF(_tag_month_day!A301="","",_tag_month_day!A301)</f>
        <v/>
      </c>
      <c r="N311" s="424" t="str">
        <f>IF(_tag_month_day!B301="","",_tag_month_day!B301)</f>
        <v/>
      </c>
      <c r="O311" s="425" t="e">
        <f>IF(M311+N311=0,"",M311+N311)</f>
        <v>#VALUE!</v>
      </c>
      <c r="P311" s="424" t="str">
        <f>IF(_tag_month_day!C301="","",_tag_month_day!C301)</f>
        <v/>
      </c>
      <c r="Q311" s="424" t="str">
        <f>IF(_tag_month_day!D301="","",_tag_month_day!D301)</f>
        <v/>
      </c>
      <c r="R311" s="426" t="str">
        <f>IF(_tag_month_day!CB301="","",_tag_month_day!CB301/100)</f>
        <v/>
      </c>
      <c r="S311" s="427" t="str">
        <f>IF(_tag_month_day!E301="","",_tag_month_day!E301)</f>
        <v/>
      </c>
      <c r="T311" s="427" t="str">
        <f>IF(_tag_month_day!F301="","",_tag_month_day!F301)</f>
        <v/>
      </c>
      <c r="U311" s="428" t="e">
        <f>S311+T311</f>
        <v>#VALUE!</v>
      </c>
      <c r="V311" s="429" t="e">
        <f>U311/AJ311</f>
        <v>#VALUE!</v>
      </c>
      <c r="W311" s="430" t="str">
        <f>IF(_jhy_month_day!A301="","",_jhy_month_day!A301)</f>
        <v/>
      </c>
      <c r="X311" s="431" t="str">
        <f>IF(_jhy_month_day!B301="","",_jhy_month_day!B301/100)</f>
        <v/>
      </c>
      <c r="Y311" s="431" t="str">
        <f>IF(_jhy_month_day!C301="","",_jhy_month_day!C301/100)</f>
        <v/>
      </c>
      <c r="Z311" s="432">
        <f>Z307+1</f>
        <v>75</v>
      </c>
      <c r="AA311" s="433" t="str">
        <f>IF(_tag_month_day!G301="","",_tag_month_day!G301/100)</f>
        <v/>
      </c>
      <c r="AB311" s="433" t="str">
        <f>IF(_tag_month_day!H301="","",_tag_month_day!H301/100)</f>
        <v/>
      </c>
      <c r="AC311" s="434">
        <f>IF(X311="",AC310,BK311*($AV310*X311+$AW310*FD310+$AX310*FI310+$AY310*FN310+$AZ310*FS310+$BA310*FX310+$BG310*GE310)/(AV310*Y311+AX310*FK310+AW310*FF310+AY310*FP310+AZ310*FU310+BA310*FZ310+BG310*GG310+BB310*GK310+BC310*GN310+BD310*GP310))</f>
        <v>1.59963432013121</v>
      </c>
      <c r="AD311" s="435" t="str">
        <f>IF(AC311=AC310,"",AC311-AC310)</f>
        <v/>
      </c>
      <c r="AE311" s="436" t="str">
        <f>IF(1-AF311=0,"",(1-AF311))</f>
        <v/>
      </c>
      <c r="AF311" s="437">
        <v>1</v>
      </c>
      <c r="AG311" s="10" t="str">
        <f>AG310</f>
        <v>9A3</v>
      </c>
      <c r="AH311" s="438" t="str">
        <f>AH310</f>
        <v/>
      </c>
      <c r="AI311" s="424"/>
      <c r="AJ311" s="10" t="str">
        <f>IF(_tag_month_day!I301="","",_tag_month_day!I301)</f>
        <v/>
      </c>
      <c r="AK311" s="440"/>
      <c r="AL311" s="440"/>
      <c r="AM311" s="440"/>
      <c r="AN311" s="441">
        <f>AN310</f>
        <v>2</v>
      </c>
      <c r="AO311" s="441">
        <f>AO310</f>
        <v>8</v>
      </c>
      <c r="AP311" s="442" t="e">
        <f>(IF(AN311=0,AS310,AS310*(1+AO311/AN311)/(AR311+AO311/AN311)))+AT311</f>
        <v>#VALUE!</v>
      </c>
      <c r="AQ311" s="443" t="str">
        <f>IF(_tag_month_day!J301="","",_tag_month_day!J301/100)</f>
        <v/>
      </c>
      <c r="AR311" s="444">
        <f>AR310</f>
        <v>1.3</v>
      </c>
      <c r="AS311" s="445" t="e">
        <f>AQ311*(AN311*AR311+AO311)/(AN311+AO311)</f>
        <v>#VALUE!</v>
      </c>
      <c r="AT311" s="445" t="e">
        <f>(SUM(BE311:BF311)-SUM(BE310:BF310))*0.05</f>
        <v>#VALUE!</v>
      </c>
      <c r="AU311" s="446" t="str">
        <f>IF(_tag_month_day!CC301="","",IF(_tag_month_day!CC301&gt;0,_tag_month_day!CD301,_tag_month_day!CE301))</f>
        <v/>
      </c>
      <c r="AV311" s="447" t="str">
        <f>IF(_tag_month_day!L301="","",_tag_month_day!L301/100)</f>
        <v/>
      </c>
      <c r="AW311" s="431">
        <f>AW310</f>
        <v>0</v>
      </c>
      <c r="AX311" s="431">
        <f>AX310</f>
        <v>0</v>
      </c>
      <c r="AY311" s="431" t="str">
        <f>IF(_tag_month_day!M301="","",_tag_month_day!M301/100)</f>
        <v/>
      </c>
      <c r="AZ311" s="431" t="str">
        <f>IF(_tag_month_day!N301="","",_tag_month_day!N301/100)</f>
        <v/>
      </c>
      <c r="BA311" s="431" t="str">
        <f>IF(_tag_month_day!O301="","",_tag_month_day!O301/100)</f>
        <v/>
      </c>
      <c r="BB311" s="448" t="str">
        <f>IF(_tag_month_day!P301="","",_tag_month_day!P301/100)</f>
        <v/>
      </c>
      <c r="BC311" s="448">
        <f>BC310</f>
        <v>0</v>
      </c>
      <c r="BD311" s="448" t="str">
        <f>IF(_tag_month_day!Q301="","",_tag_month_day!Q301/100)</f>
        <v/>
      </c>
      <c r="BE311" s="449" t="str">
        <f>IF(_tag_month_day!R301="","",_tag_month_day!R301/100)</f>
        <v/>
      </c>
      <c r="BF311" s="388" t="e">
        <f>(AU311*(100+BE311*100))/(AJ311-AU311)/100</f>
        <v>#VALUE!</v>
      </c>
      <c r="BG311" s="450" t="e">
        <f>BE311+BF311</f>
        <v>#VALUE!</v>
      </c>
      <c r="BH311" s="451" t="e">
        <f>SUM(AV311:BF311)</f>
        <v>#VALUE!</v>
      </c>
      <c r="BI311" s="452" t="e">
        <f>IF(CX311=0,BI310,(DK311*查询!$R$5+DL311*查询!$Q$5+DM311*查询!$N$5+DN311*查询!$O$5+DO311*查询!$P$5)*AF311/CX311)</f>
        <v>#VALUE!</v>
      </c>
      <c r="BJ311" s="452" t="e">
        <f>IF(CX311=0,BJ310,(DP311*查询!$S$5+DQ311*查询!$T$5+DR311*查询!$U$5)*AF311/CX311)</f>
        <v>#VALUE!</v>
      </c>
      <c r="BK311" s="452">
        <f>BK310</f>
        <v>1</v>
      </c>
      <c r="BL311" s="453" t="e">
        <f>SUMPRODUCT((AV311:BA311)*(GS311:GX311))/((GS311:GX311)+SUM(BB311:BD311)*GY311+BG311*GZ311)</f>
        <v>#VALUE!</v>
      </c>
      <c r="BM311" s="453" t="e">
        <f>BK311*($AV311*FB311+$AW311*FD311+$AX311*FI311+$AY311*FN311+$AZ311*FS311+$BA311*FX311+$BG311*GE311)/(AV311*EY311+AX311*FK311+AW311*FF311+AY311*FP311+AZ311*FU311+BA311*FZ311+BG311*GG311+BB311*GK311+BC311*GN311+BD311*GP311)</f>
        <v>#VALUE!</v>
      </c>
      <c r="BN311" s="453" t="e">
        <f>($AV311*FC311+$AX311*FJ311+$AW311*FE311+$AY311*FO311+$AZ311*FT311+$BA311*FY311+$BG311*GF311)/($AV311*FA311+BG311*GH311+BB311*GL311+BC311*GO311+BD311*GQ311+BA311*GA311)</f>
        <v>#VALUE!</v>
      </c>
      <c r="BO311" s="454" t="e">
        <f>SUMPRODUCT(AV311:BA311*GS311:GX311)/(GS311:GX311+(BB311+BC311+BD311)*GY311+BG311)</f>
        <v>#VALUE!</v>
      </c>
      <c r="BP311" s="454" t="e">
        <f>SUMPRODUCT(AV311:BA311*GS311:GX311)/(GS311:GX311+(BB311+BC311+BD311)*GY311+BG311)</f>
        <v>#VALUE!</v>
      </c>
      <c r="BQ311" s="454" t="e">
        <f>SUMPRODUCT(AV311:BA311*GS311:GX311)/(GS311:GX311+(BB311+BC311+BD311)*GY311+BG311)</f>
        <v>#VALUE!</v>
      </c>
      <c r="BR311" s="453" t="str">
        <f>IF(_tag_month_day!T301="","",_tag_month_day!T301)</f>
        <v/>
      </c>
      <c r="BS311" s="453" t="str">
        <f>IF(_tag_month_day!U301="","",_tag_month_day!U301)</f>
        <v/>
      </c>
      <c r="BT311" s="455" t="str">
        <f>IF(CK311="","",IF((CK311&gt;=BV311-0.12)*(CK311&lt;=BV311+0.12),"合格","不合格"))</f>
        <v/>
      </c>
      <c r="BU311" s="456" t="str">
        <f>IF(_tag_month_day!V301="","",_tag_month_day!V301)</f>
        <v/>
      </c>
      <c r="BV311" s="457" t="str">
        <f>IF(_tag_month_day!W301="","",_tag_month_day!W301)</f>
        <v/>
      </c>
      <c r="BW311" s="458" t="str">
        <f>IF(_tag_month_day!X301="","",_tag_month_day!X301)</f>
        <v/>
      </c>
      <c r="BX311" s="458" t="str">
        <f>IF(_tag_month_day!Y301="","",_tag_month_day!Y301)</f>
        <v/>
      </c>
      <c r="BY311" s="459">
        <f ca="1">L311</f>
        <v>43598.583333332608</v>
      </c>
      <c r="BZ311" s="460" t="s">
        <v>429</v>
      </c>
      <c r="CA311" s="461">
        <v>0.57291666666666696</v>
      </c>
      <c r="CB311" s="424" t="str">
        <f>IF(_tag_month_day!Z301="","",_tag_month_day!Z301)</f>
        <v/>
      </c>
      <c r="CC311" s="424" t="str">
        <f>IF(_tag_month_day!AA301="","",_tag_month_day!AA301)</f>
        <v/>
      </c>
      <c r="CD311" s="424" t="str">
        <f>IF(_tag_month_day!AB301="","",_tag_month_day!AB301)</f>
        <v/>
      </c>
      <c r="CE311" s="424" t="str">
        <f>IF(_tag_month_day!AC301="","",_tag_month_day!AC301)</f>
        <v/>
      </c>
      <c r="CF311" s="424" t="str">
        <f>IF(_tag_month_day!AD301="","",_tag_month_day!AD301)</f>
        <v/>
      </c>
      <c r="CG311" s="424" t="str">
        <f>IF(_tag_month_day!AE301="","",_tag_month_day!AE301)</f>
        <v/>
      </c>
      <c r="CH311" s="424" t="str">
        <f>IF(_tag_month_day!AF301="","",_tag_month_day!AF301)</f>
        <v/>
      </c>
      <c r="CI311" s="424" t="str">
        <f>IF(_tag_month_day!AG301="","",_tag_month_day!AG301)</f>
        <v/>
      </c>
      <c r="CJ311" s="424" t="str">
        <f>IF(_tag_month_day!AH301="","",_tag_month_day!AH301)</f>
        <v/>
      </c>
      <c r="CK311" s="424" t="str">
        <f>IF(_tag_month_day!AI301="","",_tag_month_day!AI301)</f>
        <v/>
      </c>
      <c r="CL311" s="4" t="str">
        <f>IF(_tag_month_day!AJ301="","",_tag_month_day!AJ301)</f>
        <v/>
      </c>
      <c r="CM311" s="4" t="str">
        <f>IF(_tag_month_day!AK301="","",_tag_month_day!AK301)</f>
        <v/>
      </c>
      <c r="CN311" s="4" t="str">
        <f>IF(_tag_month_day!AL301="","",_tag_month_day!AL301)</f>
        <v/>
      </c>
      <c r="CO311" s="4" t="str">
        <f>IF(_tag_month_day!AM301="","",_tag_month_day!AM301)</f>
        <v/>
      </c>
      <c r="CP311" s="4" t="str">
        <f>IF(_tag_month_day!AN301="","",_tag_month_day!AN301)</f>
        <v/>
      </c>
      <c r="CQ311" s="4" t="str">
        <f>IF(_tag_month_day!AO301="","",_tag_month_day!AO301)</f>
        <v/>
      </c>
      <c r="CR311" s="462" t="str">
        <f>IF(_tag_month_day!AP301="","",_tag_month_day!AP301)</f>
        <v/>
      </c>
      <c r="CS311" s="463" t="str">
        <f>IF(_tag_month_day!AQ301="","",_tag_month_day!AQ301)</f>
        <v/>
      </c>
      <c r="CT311" s="4" t="str">
        <f>IF(_tag_month_day!AR301="","",_tag_month_day!AR301)</f>
        <v/>
      </c>
      <c r="CU311" s="464" t="e">
        <f>DU311/AJ311</f>
        <v>#VALUE!</v>
      </c>
      <c r="CV311" s="451" t="e">
        <f>BG311/BH311</f>
        <v>#VALUE!</v>
      </c>
      <c r="CW311" s="465" t="e">
        <f>AJ311*(1-CV311)*CU311*AF311</f>
        <v>#VALUE!</v>
      </c>
      <c r="CX311" s="465" t="e">
        <f>CW311*94%</f>
        <v>#VALUE!</v>
      </c>
      <c r="CY311" s="466" t="e">
        <f>IF(CX311=0,0,DS311/(DS311+CX311))</f>
        <v>#VALUE!</v>
      </c>
      <c r="CZ311" s="465" t="e">
        <f>$AJ311*EF311</f>
        <v>#VALUE!</v>
      </c>
      <c r="DA311" s="465" t="e">
        <f>$AJ311*EG311</f>
        <v>#VALUE!</v>
      </c>
      <c r="DB311" s="465" t="e">
        <f>$AJ311*EH311</f>
        <v>#VALUE!</v>
      </c>
      <c r="DC311" s="465" t="e">
        <f>$AJ311*EI311</f>
        <v>#VALUE!</v>
      </c>
      <c r="DD311" s="465" t="e">
        <f>$AJ311*EJ311</f>
        <v>#VALUE!</v>
      </c>
      <c r="DE311" s="465" t="e">
        <f>$AJ311*EK311</f>
        <v>#VALUE!</v>
      </c>
      <c r="DF311" s="465" t="e">
        <f>$AJ311*EL311</f>
        <v>#VALUE!</v>
      </c>
      <c r="DG311" s="465" t="e">
        <f>$AJ311*EM311</f>
        <v>#VALUE!</v>
      </c>
      <c r="DH311" s="465" t="e">
        <f>$AJ311*EN311</f>
        <v>#VALUE!</v>
      </c>
      <c r="DI311" s="465" t="e">
        <f>$AJ311*EO311</f>
        <v>#VALUE!</v>
      </c>
      <c r="DJ311" s="465" t="e">
        <f>CZ311*(1-EP311)</f>
        <v>#VALUE!</v>
      </c>
      <c r="DK311" s="465" t="e">
        <f>DA311*(1-ER311)</f>
        <v>#VALUE!</v>
      </c>
      <c r="DL311" s="465" t="e">
        <f>DB311*(1-EQ311)</f>
        <v>#VALUE!</v>
      </c>
      <c r="DM311" s="465" t="e">
        <f>DC311*(1-ES311)</f>
        <v>#VALUE!</v>
      </c>
      <c r="DN311" s="465" t="e">
        <f>DD311*(1-ET311)</f>
        <v>#VALUE!</v>
      </c>
      <c r="DO311" s="465" t="e">
        <f>DE311</f>
        <v>#VALUE!</v>
      </c>
      <c r="DP311" s="465" t="e">
        <f>DF311*(1-EU311)</f>
        <v>#VALUE!</v>
      </c>
      <c r="DQ311" s="465" t="e">
        <f>DG311*(1-EV311)</f>
        <v>#VALUE!</v>
      </c>
      <c r="DR311" s="465" t="e">
        <f>DH311*(1-EW311)</f>
        <v>#VALUE!</v>
      </c>
      <c r="DS311" s="465" t="e">
        <f>DI311</f>
        <v>#VALUE!</v>
      </c>
      <c r="DT311" s="465" t="e">
        <f>SUM(DJ311:DS311)</f>
        <v>#VALUE!</v>
      </c>
      <c r="DU311" s="465" t="e">
        <f>(GS311:GX311)+(DP311+DQ311+DR311)*GY311+DS311</f>
        <v>#VALUE!</v>
      </c>
      <c r="DV311" s="451" t="e">
        <f>AV311/$BH311/(1-EP311)</f>
        <v>#VALUE!</v>
      </c>
      <c r="DW311" s="451" t="e">
        <f>AW311/$BH311/(1-ER311)</f>
        <v>#VALUE!</v>
      </c>
      <c r="DX311" s="451" t="e">
        <f>AX311/$BH311/(1-EQ311)</f>
        <v>#VALUE!</v>
      </c>
      <c r="DY311" s="451" t="e">
        <f>AY311/$BH311/(1-ES311)</f>
        <v>#VALUE!</v>
      </c>
      <c r="DZ311" s="451" t="e">
        <f>AZ311/$BH311/(1-ET311)</f>
        <v>#VALUE!</v>
      </c>
      <c r="EA311" s="451" t="e">
        <f>BA311/$BH311/(1-AX311)</f>
        <v>#VALUE!</v>
      </c>
      <c r="EB311" s="451" t="e">
        <f>BB311/$BH311/(1-EU311)</f>
        <v>#VALUE!</v>
      </c>
      <c r="EC311" s="451" t="e">
        <f>BC311/$BH311/(1-EV311)</f>
        <v>#VALUE!</v>
      </c>
      <c r="ED311" s="451" t="e">
        <f>BD311/$BH311/(1-EW311)</f>
        <v>#VALUE!</v>
      </c>
      <c r="EE311" s="451" t="e">
        <f>BG311/BH311</f>
        <v>#VALUE!</v>
      </c>
      <c r="EF311" s="451" t="e">
        <f>DV311/SUM($DV311:$EE311)</f>
        <v>#VALUE!</v>
      </c>
      <c r="EG311" s="451" t="e">
        <f>DW311/SUM($DV311:$EE311)</f>
        <v>#VALUE!</v>
      </c>
      <c r="EH311" s="451" t="e">
        <f>DX311/SUM($DV311:$EE311)</f>
        <v>#VALUE!</v>
      </c>
      <c r="EI311" s="451" t="e">
        <f>DY311/SUM($DV311:$EE311)</f>
        <v>#VALUE!</v>
      </c>
      <c r="EJ311" s="451" t="e">
        <f>DZ311/SUM($DV311:$EE311)</f>
        <v>#VALUE!</v>
      </c>
      <c r="EK311" s="451" t="e">
        <f>EA311/SUM($DV311:$EE311)</f>
        <v>#VALUE!</v>
      </c>
      <c r="EL311" s="451" t="e">
        <f>EB311/SUM($DV311:$EE311)</f>
        <v>#VALUE!</v>
      </c>
      <c r="EM311" s="451" t="e">
        <f>EC311/SUM($DV311:$EE311)</f>
        <v>#VALUE!</v>
      </c>
      <c r="EN311" s="451" t="e">
        <f>ED311/SUM($DV311:$EE311)</f>
        <v>#VALUE!</v>
      </c>
      <c r="EO311" s="451" t="e">
        <f>EE311/SUM($DV311:$EE311)</f>
        <v>#VALUE!</v>
      </c>
      <c r="EP311" s="450">
        <f>EP310</f>
        <v>0.080000000000000002</v>
      </c>
      <c r="EQ311" s="450">
        <f>EQ310</f>
        <v>0.014999999999999999</v>
      </c>
      <c r="ER311" s="450">
        <f>ER310</f>
        <v>0.014999999999999999</v>
      </c>
      <c r="ES311" s="450">
        <f>ES310</f>
        <v>0.014999999999999999</v>
      </c>
      <c r="ET311" s="450">
        <f>ET310</f>
        <v>0.014999999999999999</v>
      </c>
      <c r="EU311" s="450">
        <f>EU310</f>
        <v>0.089999999999999997</v>
      </c>
      <c r="EV311" s="450">
        <f>EV310</f>
        <v>0.089999999999999997</v>
      </c>
      <c r="EW311" s="450">
        <f>EW310</f>
        <v>0.089999999999999997</v>
      </c>
      <c r="EX311" s="431" t="str">
        <f>IF(_tag_month_day!AS301="","",_tag_month_day!AS301/100)</f>
        <v/>
      </c>
      <c r="EY311" s="431" t="str">
        <f>IF(_tag_month_day!AT301="","",_tag_month_day!AT301/100)</f>
        <v/>
      </c>
      <c r="EZ311" s="431" t="str">
        <f>IF(_tag_month_day!AU301="","",_tag_month_day!AU301/100)</f>
        <v/>
      </c>
      <c r="FA311" s="431" t="str">
        <f>IF(_tag_month_day!AV301="","",_tag_month_day!AV301/100)</f>
        <v/>
      </c>
      <c r="FB311" s="431" t="str">
        <f>IF(_tag_month_day!AW301="","",_tag_month_day!AW301/100)</f>
        <v/>
      </c>
      <c r="FC311" s="431" t="str">
        <f>IF(_tag_month_day!AX301="","",_tag_month_day!AX301/100)</f>
        <v/>
      </c>
      <c r="FD311" s="449" t="str">
        <f>IF(_tag_month_day!AY301="","",_tag_month_day!AY301/100)</f>
        <v/>
      </c>
      <c r="FE311" s="449" t="str">
        <f>IF(_tag_month_day!AZ301="","",_tag_month_day!AZ301/100)</f>
        <v/>
      </c>
      <c r="FF311" s="449" t="str">
        <f>IF(_tag_month_day!BA301="","",_tag_month_day!BA301/100)</f>
        <v/>
      </c>
      <c r="FG311" s="449" t="str">
        <f>IF(_tag_month_day!BB301="","",_tag_month_day!BB301/100)</f>
        <v/>
      </c>
      <c r="FH311" s="467" t="str">
        <f>IF(_tag_month_day!BC301="","",_tag_month_day!BC301/100)</f>
        <v/>
      </c>
      <c r="FI311" s="449">
        <f>FI310</f>
        <v>0.40999999999999998</v>
      </c>
      <c r="FJ311" s="449">
        <f>FJ310</f>
        <v>0.11</v>
      </c>
      <c r="FK311" s="449">
        <f>FK310</f>
        <v>0.014999999999999999</v>
      </c>
      <c r="FL311" s="449">
        <f>FL310</f>
        <v>0</v>
      </c>
      <c r="FM311" s="467">
        <f>FM310</f>
        <v>0.0001</v>
      </c>
      <c r="FN311" s="449">
        <f>FN310</f>
        <v>0.32000000000000001</v>
      </c>
      <c r="FO311" s="449">
        <f>FO310</f>
        <v>0.20000000000000001</v>
      </c>
      <c r="FP311" s="449">
        <f>FP310</f>
        <v>0.01</v>
      </c>
      <c r="FQ311" s="449">
        <f>FQ310</f>
        <v>0</v>
      </c>
      <c r="FR311" s="467">
        <f>FR310</f>
        <v>0.0001</v>
      </c>
      <c r="FS311" s="449" t="str">
        <f>IF(_tag_month_day!BD301="","",_tag_month_day!BD301/100)</f>
        <v/>
      </c>
      <c r="FT311" s="449" t="str">
        <f>IF(_tag_month_day!BE301="","",_tag_month_day!BE301/100)</f>
        <v/>
      </c>
      <c r="FU311" s="449" t="str">
        <f>IF(_tag_month_day!BF301="","",_tag_month_day!BF301/100)</f>
        <v/>
      </c>
      <c r="FV311" s="449" t="str">
        <f>IF(_tag_month_day!BG301="","",_tag_month_day!BG301/100)</f>
        <v/>
      </c>
      <c r="FW311" s="467" t="str">
        <f>IF(_tag_month_day!BH301="","",_tag_month_day!BH301/100)</f>
        <v/>
      </c>
      <c r="FX311" s="449" t="str">
        <f>IF(_tag_month_day!BI301="","",_tag_month_day!BI301/100)</f>
        <v/>
      </c>
      <c r="FY311" s="449" t="str">
        <f>IF(_tag_month_day!BJ301="","",_tag_month_day!BJ301/100)</f>
        <v/>
      </c>
      <c r="FZ311" s="468" t="str">
        <f>IF(_tag_month_day!BK301="","",_tag_month_day!BK301/100)</f>
        <v/>
      </c>
      <c r="GA311" s="449" t="str">
        <f>IF(_tag_month_day!BL301="","",_tag_month_day!BL301/100)</f>
        <v/>
      </c>
      <c r="GB311" s="467" t="str">
        <f>IF(_tag_month_day!BM301="","",_tag_month_day!BM301/100)</f>
        <v/>
      </c>
      <c r="GC311" s="431" t="str">
        <f>IF(_tag_month_day!BN301="","",_tag_month_day!BN301/100)</f>
        <v/>
      </c>
      <c r="GD311" s="431" t="str">
        <f>IF(_tag_month_day!BO301="","",_tag_month_day!BO301/100)</f>
        <v/>
      </c>
      <c r="GE311" s="431" t="str">
        <f>IF(_tag_month_day!BP301="","",_tag_month_day!BP301/100)</f>
        <v/>
      </c>
      <c r="GF311" s="431" t="str">
        <f>IF(_tag_month_day!BQ301="","",_tag_month_day!BQ301/100)</f>
        <v/>
      </c>
      <c r="GG311" s="431" t="str">
        <f>IF(_tag_month_day!BR301="","",_tag_month_day!BR301/100)</f>
        <v/>
      </c>
      <c r="GH311" s="431" t="str">
        <f>IF(_tag_month_day!BS301="","",_tag_month_day!BS301/100)</f>
        <v/>
      </c>
      <c r="GI311" s="467" t="str">
        <f>IF(_tag_month_day!BT301="","",_tag_month_day!BT301/100)</f>
        <v/>
      </c>
      <c r="GJ311" s="469" t="str">
        <f>IF(_tag_month_day!BU301="","",_tag_month_day!BU301/100)</f>
        <v/>
      </c>
      <c r="GK311" s="470">
        <f>GK310</f>
        <v>0.070000000000000007</v>
      </c>
      <c r="GL311" s="470">
        <f>GL310</f>
        <v>0.029999999999999999</v>
      </c>
      <c r="GM311" s="471" t="str">
        <f>IF(_tag_month_day!BX301="","",_tag_month_day!BX301/100)</f>
        <v/>
      </c>
      <c r="GN311" s="470">
        <f>GN310</f>
        <v>0.070000000000000007</v>
      </c>
      <c r="GO311" s="470">
        <f>GO310</f>
        <v>0.029999999999999999</v>
      </c>
      <c r="GP311" s="470">
        <f>GP310</f>
        <v>0.089999999999999997</v>
      </c>
      <c r="GQ311" s="470">
        <f>GQ310</f>
        <v>0.029999999999999999</v>
      </c>
      <c r="GR311" s="471" t="str">
        <f>IF(_tag_month_day!CA301="","",_tag_month_day!CA301/100)</f>
        <v/>
      </c>
      <c r="GS311" s="472">
        <f>GS310</f>
        <v>0.95299999999999996</v>
      </c>
      <c r="GT311" s="472">
        <f>GT310</f>
        <v>0.55000000000000004</v>
      </c>
      <c r="GU311" s="472">
        <f>GU310</f>
        <v>0.55000000000000004</v>
      </c>
      <c r="GV311" s="472">
        <f>GV310</f>
        <v>0.55000000000000004</v>
      </c>
      <c r="GW311" s="472">
        <f>GW310</f>
        <v>0.5</v>
      </c>
      <c r="GX311" s="472">
        <f>GX310</f>
        <v>0.93500000000000005</v>
      </c>
      <c r="GY311" s="472">
        <f>GY310</f>
        <v>0.14999999999999999</v>
      </c>
      <c r="GZ311" s="472">
        <f>GZ310</f>
        <v>1</v>
      </c>
      <c r="HA311" s="474">
        <f>HA310</f>
        <v>0.047</v>
      </c>
      <c r="HB311" s="474">
        <f>HB310</f>
        <v>0.45000000000000001</v>
      </c>
      <c r="HC311" s="474">
        <f>HC310</f>
        <v>0.45000000000000001</v>
      </c>
      <c r="HD311" s="474">
        <f>HD310</f>
        <v>0.45000000000000001</v>
      </c>
      <c r="HE311" s="474">
        <f>HE310</f>
        <v>0.5</v>
      </c>
      <c r="HF311" s="474">
        <f>HF310</f>
        <v>0.065000000000000002</v>
      </c>
      <c r="HG311" s="474">
        <f>HG310</f>
        <v>0.84999999999999998</v>
      </c>
      <c r="HH311" s="474">
        <f>HH310</f>
        <v>0</v>
      </c>
      <c r="HI311" s="10" t="e">
        <f>IF(BZ311&lt;&gt;"",CK311-BV311,0)</f>
        <v>#VALUE!</v>
      </c>
      <c r="HJ311" s="10" t="e">
        <f>IF(AJ311&gt;0,AH311-AJ311,0)</f>
        <v>#VALUE!</v>
      </c>
      <c r="HK311" s="466">
        <f>HK310</f>
        <v>0.84999999999999998</v>
      </c>
      <c r="HL311" s="424">
        <f>HL310</f>
        <v>550000</v>
      </c>
      <c r="HM311" s="424">
        <f>HM310</f>
        <v>480000</v>
      </c>
      <c r="HN311" s="465" t="e">
        <f>(DJ311*EZ311+DK311*FH311+DL311*FM311+DM311*FR311+DN311*FW311+DO311*GB311+DS311*GI311+DP311*GM311+DR311*GR311)*1000*2</f>
        <v>#VALUE!</v>
      </c>
      <c r="HO311" s="465" t="e">
        <f>HN311*HK311*$HO$2/HL311*1000000</f>
        <v>#VALUE!</v>
      </c>
      <c r="HP311" s="465" t="e">
        <f>HN311*HK311*$HP$2/HM311*1000000</f>
        <v>#VALUE!</v>
      </c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</row>
    <row customFormat="1" r="312" s="0">
      <c r="A312" s="420">
        <v>301</v>
      </c>
      <c r="B312" s="421">
        <f ca="1">IF(D312=D311,B311,IF(D312="夜班",B311+1,B311))</f>
        <v>43598</v>
      </c>
      <c r="C312" s="422">
        <f>C311</f>
        <v>0.041666666666666699</v>
      </c>
      <c r="D312" s="10" t="str">
        <f ca="1">IF(HOUR(G312)&lt;8,"夜班",IF(HOUR(G312)&lt;16,"白班",IF(HOUR(G312)&lt;24,"中班",0)))</f>
        <v>白班</v>
      </c>
      <c r="E312" s="10" t="e">
        <f ca="1">IF(F312=1,"甲",IF(F312=2,"乙",IF(F312=3,"丙",IF(F312=4,"丁",""))))</f>
        <v>#REF!</v>
      </c>
      <c r="F312" s="10" t="e">
        <f ca="1">SUMPRODUCT((成本日报!$A$3:$A$95=计划!B312)*(成本日报!$B$3:$B$95=计划!$D312),成本日报!$C$3:$C$95)</f>
        <v>#REF!</v>
      </c>
      <c r="G312" s="423">
        <f ca="1">G311+C311</f>
        <v>43598.499999999272</v>
      </c>
      <c r="H312" s="423">
        <f ca="1">$G312+$C312/60*10+$C312*0</f>
        <v>43598.506944443718</v>
      </c>
      <c r="I312" s="423">
        <f ca="1">$G312+$C312/60*18+$C312*0</f>
        <v>43598.512499999269</v>
      </c>
      <c r="J312" s="423">
        <f ca="1">$G312+$C312/60*0+$C312*1</f>
        <v>43598.541666665937</v>
      </c>
      <c r="K312" s="423">
        <f ca="1">$G312+$C312/60*30+$C312*2</f>
        <v>43598.604166665944</v>
      </c>
      <c r="L312" s="423">
        <f ca="1">$G312+$C312/60*0+$C312*3</f>
        <v>43598.624999999272</v>
      </c>
      <c r="M312" s="424" t="str">
        <f>IF(_tag_month_day!A302="","",_tag_month_day!A302)</f>
        <v/>
      </c>
      <c r="N312" s="424" t="str">
        <f>IF(_tag_month_day!B302="","",_tag_month_day!B302)</f>
        <v/>
      </c>
      <c r="O312" s="425" t="e">
        <f>IF(M312+N312=0,"",M312+N312)</f>
        <v>#VALUE!</v>
      </c>
      <c r="P312" s="424" t="str">
        <f>IF(_tag_month_day!C302="","",_tag_month_day!C302)</f>
        <v/>
      </c>
      <c r="Q312" s="424" t="str">
        <f>IF(_tag_month_day!D302="","",_tag_month_day!D302)</f>
        <v/>
      </c>
      <c r="R312" s="426" t="str">
        <f>IF(_tag_month_day!CB302="","",_tag_month_day!CB302/100)</f>
        <v/>
      </c>
      <c r="S312" s="427" t="str">
        <f>IF(_tag_month_day!E302="","",_tag_month_day!E302)</f>
        <v/>
      </c>
      <c r="T312" s="427" t="str">
        <f>IF(_tag_month_day!F302="","",_tag_month_day!F302)</f>
        <v/>
      </c>
      <c r="U312" s="428" t="e">
        <f>S312+T312</f>
        <v>#VALUE!</v>
      </c>
      <c r="V312" s="429" t="e">
        <f>U312/AJ312</f>
        <v>#VALUE!</v>
      </c>
      <c r="W312" s="430" t="str">
        <f>IF(_jhy_month_day!A302="","",_jhy_month_day!A302)</f>
        <v/>
      </c>
      <c r="X312" s="431" t="str">
        <f>IF(_jhy_month_day!B302="","",_jhy_month_day!B302/100)</f>
        <v/>
      </c>
      <c r="Y312" s="431" t="str">
        <f>IF(_jhy_month_day!C302="","",_jhy_month_day!C302/100)</f>
        <v/>
      </c>
      <c r="Z312" s="432">
        <f>Z308+1</f>
        <v>76</v>
      </c>
      <c r="AA312" s="433" t="str">
        <f>IF(_tag_month_day!G302="","",_tag_month_day!G302/100)</f>
        <v/>
      </c>
      <c r="AB312" s="433" t="str">
        <f>IF(_tag_month_day!H302="","",_tag_month_day!H302/100)</f>
        <v/>
      </c>
      <c r="AC312" s="434">
        <f>IF(X312="",AC311,BK312*($AV311*X312+$AW311*FD311+$AX311*FI311+$AY311*FN311+$AZ311*FS311+$BA311*FX311+$BG311*GE311)/(AV311*Y312+AX311*FK311+AW311*FF311+AY311*FP311+AZ311*FU311+BA311*FZ311+BG311*GG311+BB311*GK311+BC311*GN311+BD311*GP311))</f>
        <v>1.59963432013121</v>
      </c>
      <c r="AD312" s="435" t="str">
        <f>IF(AC312=AC311,"",AC312-AC311)</f>
        <v/>
      </c>
      <c r="AE312" s="436" t="str">
        <f>IF(1-AF312=0,"",(1-AF312))</f>
        <v/>
      </c>
      <c r="AF312" s="437">
        <v>1</v>
      </c>
      <c r="AG312" s="10" t="str">
        <f>AG311</f>
        <v>9A3</v>
      </c>
      <c r="AH312" s="438" t="str">
        <f>AH311</f>
        <v/>
      </c>
      <c r="AI312" s="424"/>
      <c r="AJ312" s="10" t="str">
        <f>IF(_tag_month_day!I302="","",_tag_month_day!I302)</f>
        <v/>
      </c>
      <c r="AK312" s="440"/>
      <c r="AL312" s="440"/>
      <c r="AM312" s="440"/>
      <c r="AN312" s="441">
        <f>AN311</f>
        <v>2</v>
      </c>
      <c r="AO312" s="441">
        <f>AO311</f>
        <v>8</v>
      </c>
      <c r="AP312" s="442" t="e">
        <f>(IF(AN312=0,AS311,AS311*(1+AO312/AN312)/(AR312+AO312/AN312)))+AT312</f>
        <v>#VALUE!</v>
      </c>
      <c r="AQ312" s="443" t="str">
        <f>IF(_tag_month_day!J302="","",_tag_month_day!J302/100)</f>
        <v/>
      </c>
      <c r="AR312" s="444">
        <f>AR311</f>
        <v>1.3</v>
      </c>
      <c r="AS312" s="445" t="e">
        <f>AQ312*(AN312*AR312+AO312)/(AN312+AO312)</f>
        <v>#VALUE!</v>
      </c>
      <c r="AT312" s="445" t="e">
        <f>(SUM(BE312:BF312)-SUM(BE311:BF311))*0.05</f>
        <v>#VALUE!</v>
      </c>
      <c r="AU312" s="446" t="str">
        <f>IF(_tag_month_day!CC302="","",IF(_tag_month_day!CC302&gt;0,_tag_month_day!CD302,_tag_month_day!CE302))</f>
        <v/>
      </c>
      <c r="AV312" s="447" t="str">
        <f>IF(_tag_month_day!L302="","",_tag_month_day!L302/100)</f>
        <v/>
      </c>
      <c r="AW312" s="431">
        <f>AW311</f>
        <v>0</v>
      </c>
      <c r="AX312" s="431">
        <f>AX311</f>
        <v>0</v>
      </c>
      <c r="AY312" s="431" t="str">
        <f>IF(_tag_month_day!M302="","",_tag_month_day!M302/100)</f>
        <v/>
      </c>
      <c r="AZ312" s="431" t="str">
        <f>IF(_tag_month_day!N302="","",_tag_month_day!N302/100)</f>
        <v/>
      </c>
      <c r="BA312" s="431" t="str">
        <f>IF(_tag_month_day!O302="","",_tag_month_day!O302/100)</f>
        <v/>
      </c>
      <c r="BB312" s="448" t="str">
        <f>IF(_tag_month_day!P302="","",_tag_month_day!P302/100)</f>
        <v/>
      </c>
      <c r="BC312" s="448">
        <f>BC311</f>
        <v>0</v>
      </c>
      <c r="BD312" s="448" t="str">
        <f>IF(_tag_month_day!Q302="","",_tag_month_day!Q302/100)</f>
        <v/>
      </c>
      <c r="BE312" s="449" t="str">
        <f>IF(_tag_month_day!R302="","",_tag_month_day!R302/100)</f>
        <v/>
      </c>
      <c r="BF312" s="388" t="e">
        <f>(AU312*(100+BE312*100))/(AJ312-AU312)/100</f>
        <v>#VALUE!</v>
      </c>
      <c r="BG312" s="450" t="e">
        <f>BE312+BF312</f>
        <v>#VALUE!</v>
      </c>
      <c r="BH312" s="451" t="e">
        <f>SUM(AV312:BF312)</f>
        <v>#VALUE!</v>
      </c>
      <c r="BI312" s="452" t="e">
        <f>IF(CX312=0,BI311,(DK312*查询!$R$5+DL312*查询!$Q$5+DM312*查询!$N$5+DN312*查询!$O$5+DO312*查询!$P$5)*AF312/CX312)</f>
        <v>#VALUE!</v>
      </c>
      <c r="BJ312" s="452" t="e">
        <f>IF(CX312=0,BJ311,(DP312*查询!$S$5+DQ312*查询!$T$5+DR312*查询!$U$5)*AF312/CX312)</f>
        <v>#VALUE!</v>
      </c>
      <c r="BK312" s="452">
        <f>BK311</f>
        <v>1</v>
      </c>
      <c r="BL312" s="453" t="e">
        <f>SUMPRODUCT((AV312:BA312)*(GS312:GX312))/((GS312:GX312)+SUM(BB312:BD312)*GY312+BG312*GZ312)</f>
        <v>#VALUE!</v>
      </c>
      <c r="BM312" s="453" t="e">
        <f>BK312*($AV312*FB312+$AW312*FD312+$AX312*FI312+$AY312*FN312+$AZ312*FS312+$BA312*FX312+$BG312*GE312)/(AV312*EY312+AX312*FK312+AW312*FF312+AY312*FP312+AZ312*FU312+BA312*FZ312+BG312*GG312+BB312*GK312+BC312*GN312+BD312*GP312)</f>
        <v>#VALUE!</v>
      </c>
      <c r="BN312" s="453" t="e">
        <f>($AV312*FC312+$AX312*FJ312+$AW312*FE312+$AY312*FO312+$AZ312*FT312+$BA312*FY312+$BG312*GF312)/($AV312*FA312+BG312*GH312+BB312*GL312+BC312*GO312+BD312*GQ312+BA312*GA312)</f>
        <v>#VALUE!</v>
      </c>
      <c r="BO312" s="454" t="e">
        <f>SUMPRODUCT(AV312:BA312*GS312:GX312)/(GS312:GX312+(BB312+BC312+BD312)*GY312+BG312)</f>
        <v>#VALUE!</v>
      </c>
      <c r="BP312" s="454" t="e">
        <f>SUMPRODUCT(AV312:BA312*GS312:GX312)/(GS312:GX312+(BB312+BC312+BD312)*GY312+BG312)</f>
        <v>#VALUE!</v>
      </c>
      <c r="BQ312" s="454" t="e">
        <f>SUMPRODUCT(AV312:BA312*GS312:GX312)/(GS312:GX312+(BB312+BC312+BD312)*GY312+BG312)</f>
        <v>#VALUE!</v>
      </c>
      <c r="BR312" s="453" t="str">
        <f>IF(_tag_month_day!T302="","",_tag_month_day!T302)</f>
        <v/>
      </c>
      <c r="BS312" s="453" t="str">
        <f>IF(_tag_month_day!U302="","",_tag_month_day!U302)</f>
        <v/>
      </c>
      <c r="BT312" s="455" t="str">
        <f>IF(CK312="","",IF((CK312&gt;=BV312-0.12)*(CK312&lt;=BV312+0.12),"合格","不合格"))</f>
        <v/>
      </c>
      <c r="BU312" s="456" t="str">
        <f>IF(_tag_month_day!V302="","",_tag_month_day!V302)</f>
        <v/>
      </c>
      <c r="BV312" s="457" t="str">
        <f>IF(_tag_month_day!W302="","",_tag_month_day!W302)</f>
        <v/>
      </c>
      <c r="BW312" s="458" t="str">
        <f>IF(_tag_month_day!X302="","",_tag_month_day!X302)</f>
        <v/>
      </c>
      <c r="BX312" s="458" t="str">
        <f>IF(_tag_month_day!Y302="","",_tag_month_day!Y302)</f>
        <v/>
      </c>
      <c r="BY312" s="459">
        <f ca="1">L312</f>
        <v>43598.624999999272</v>
      </c>
      <c r="BZ312" s="460"/>
      <c r="CA312" s="461"/>
      <c r="CB312" s="424" t="str">
        <f>IF(_tag_month_day!Z302="","",_tag_month_day!Z302)</f>
        <v/>
      </c>
      <c r="CC312" s="424" t="str">
        <f>IF(_tag_month_day!AA302="","",_tag_month_day!AA302)</f>
        <v/>
      </c>
      <c r="CD312" s="424" t="str">
        <f>IF(_tag_month_day!AB302="","",_tag_month_day!AB302)</f>
        <v/>
      </c>
      <c r="CE312" s="424" t="str">
        <f>IF(_tag_month_day!AC302="","",_tag_month_day!AC302)</f>
        <v/>
      </c>
      <c r="CF312" s="424" t="str">
        <f>IF(_tag_month_day!AD302="","",_tag_month_day!AD302)</f>
        <v/>
      </c>
      <c r="CG312" s="424" t="str">
        <f>IF(_tag_month_day!AE302="","",_tag_month_day!AE302)</f>
        <v/>
      </c>
      <c r="CH312" s="424" t="str">
        <f>IF(_tag_month_day!AF302="","",_tag_month_day!AF302)</f>
        <v/>
      </c>
      <c r="CI312" s="424" t="str">
        <f>IF(_tag_month_day!AG302="","",_tag_month_day!AG302)</f>
        <v/>
      </c>
      <c r="CJ312" s="424" t="str">
        <f>IF(_tag_month_day!AH302="","",_tag_month_day!AH302)</f>
        <v/>
      </c>
      <c r="CK312" s="424" t="str">
        <f>IF(_tag_month_day!AI302="","",_tag_month_day!AI302)</f>
        <v/>
      </c>
      <c r="CL312" s="4" t="str">
        <f>IF(_tag_month_day!AJ302="","",_tag_month_day!AJ302)</f>
        <v/>
      </c>
      <c r="CM312" s="4" t="str">
        <f>IF(_tag_month_day!AK302="","",_tag_month_day!AK302)</f>
        <v/>
      </c>
      <c r="CN312" s="4" t="str">
        <f>IF(_tag_month_day!AL302="","",_tag_month_day!AL302)</f>
        <v/>
      </c>
      <c r="CO312" s="4" t="str">
        <f>IF(_tag_month_day!AM302="","",_tag_month_day!AM302)</f>
        <v/>
      </c>
      <c r="CP312" s="4" t="str">
        <f>IF(_tag_month_day!AN302="","",_tag_month_day!AN302)</f>
        <v/>
      </c>
      <c r="CQ312" s="4" t="str">
        <f>IF(_tag_month_day!AO302="","",_tag_month_day!AO302)</f>
        <v/>
      </c>
      <c r="CR312" s="462" t="str">
        <f>IF(_tag_month_day!AP302="","",_tag_month_day!AP302)</f>
        <v/>
      </c>
      <c r="CS312" s="463" t="str">
        <f>IF(_tag_month_day!AQ302="","",_tag_month_day!AQ302)</f>
        <v/>
      </c>
      <c r="CT312" s="4" t="str">
        <f>IF(_tag_month_day!AR302="","",_tag_month_day!AR302)</f>
        <v/>
      </c>
      <c r="CU312" s="464" t="e">
        <f>DU312/AJ312</f>
        <v>#VALUE!</v>
      </c>
      <c r="CV312" s="451" t="e">
        <f>BG312/BH312</f>
        <v>#VALUE!</v>
      </c>
      <c r="CW312" s="465" t="e">
        <f>AJ312*(1-CV312)*CU312*AF312</f>
        <v>#VALUE!</v>
      </c>
      <c r="CX312" s="465" t="e">
        <f>CW312*94%</f>
        <v>#VALUE!</v>
      </c>
      <c r="CY312" s="466" t="e">
        <f>IF(CX312=0,0,DS312/(DS312+CX312))</f>
        <v>#VALUE!</v>
      </c>
      <c r="CZ312" s="465" t="e">
        <f>$AJ312*EF312</f>
        <v>#VALUE!</v>
      </c>
      <c r="DA312" s="465" t="e">
        <f>$AJ312*EG312</f>
        <v>#VALUE!</v>
      </c>
      <c r="DB312" s="465" t="e">
        <f>$AJ312*EH312</f>
        <v>#VALUE!</v>
      </c>
      <c r="DC312" s="465" t="e">
        <f>$AJ312*EI312</f>
        <v>#VALUE!</v>
      </c>
      <c r="DD312" s="465" t="e">
        <f>$AJ312*EJ312</f>
        <v>#VALUE!</v>
      </c>
      <c r="DE312" s="465" t="e">
        <f>$AJ312*EK312</f>
        <v>#VALUE!</v>
      </c>
      <c r="DF312" s="465" t="e">
        <f>$AJ312*EL312</f>
        <v>#VALUE!</v>
      </c>
      <c r="DG312" s="465" t="e">
        <f>$AJ312*EM312</f>
        <v>#VALUE!</v>
      </c>
      <c r="DH312" s="465" t="e">
        <f>$AJ312*EN312</f>
        <v>#VALUE!</v>
      </c>
      <c r="DI312" s="465" t="e">
        <f>$AJ312*EO312</f>
        <v>#VALUE!</v>
      </c>
      <c r="DJ312" s="465" t="e">
        <f>CZ312*(1-EP312)</f>
        <v>#VALUE!</v>
      </c>
      <c r="DK312" s="465" t="e">
        <f>DA312*(1-ER312)</f>
        <v>#VALUE!</v>
      </c>
      <c r="DL312" s="465" t="e">
        <f>DB312*(1-EQ312)</f>
        <v>#VALUE!</v>
      </c>
      <c r="DM312" s="465" t="e">
        <f>DC312*(1-ES312)</f>
        <v>#VALUE!</v>
      </c>
      <c r="DN312" s="465" t="e">
        <f>DD312*(1-ET312)</f>
        <v>#VALUE!</v>
      </c>
      <c r="DO312" s="465" t="e">
        <f>DE312</f>
        <v>#VALUE!</v>
      </c>
      <c r="DP312" s="465" t="e">
        <f>DF312*(1-EU312)</f>
        <v>#VALUE!</v>
      </c>
      <c r="DQ312" s="465" t="e">
        <f>DG312*(1-EV312)</f>
        <v>#VALUE!</v>
      </c>
      <c r="DR312" s="465" t="e">
        <f>DH312*(1-EW312)</f>
        <v>#VALUE!</v>
      </c>
      <c r="DS312" s="465" t="e">
        <f>DI312</f>
        <v>#VALUE!</v>
      </c>
      <c r="DT312" s="465" t="e">
        <f>SUM(DJ312:DS312)</f>
        <v>#VALUE!</v>
      </c>
      <c r="DU312" s="465" t="e">
        <f>(GS312:GX312)+(DP312+DQ312+DR312)*GY312+DS312</f>
        <v>#VALUE!</v>
      </c>
      <c r="DV312" s="451" t="e">
        <f>AV312/$BH312/(1-EP312)</f>
        <v>#VALUE!</v>
      </c>
      <c r="DW312" s="451" t="e">
        <f>AW312/$BH312/(1-ER312)</f>
        <v>#VALUE!</v>
      </c>
      <c r="DX312" s="451" t="e">
        <f>AX312/$BH312/(1-EQ312)</f>
        <v>#VALUE!</v>
      </c>
      <c r="DY312" s="451" t="e">
        <f>AY312/$BH312/(1-ES312)</f>
        <v>#VALUE!</v>
      </c>
      <c r="DZ312" s="451" t="e">
        <f>AZ312/$BH312/(1-ET312)</f>
        <v>#VALUE!</v>
      </c>
      <c r="EA312" s="451" t="e">
        <f>BA312/$BH312/(1-AX312)</f>
        <v>#VALUE!</v>
      </c>
      <c r="EB312" s="451" t="e">
        <f>BB312/$BH312/(1-EU312)</f>
        <v>#VALUE!</v>
      </c>
      <c r="EC312" s="451" t="e">
        <f>BC312/$BH312/(1-EV312)</f>
        <v>#VALUE!</v>
      </c>
      <c r="ED312" s="451" t="e">
        <f>BD312/$BH312/(1-EW312)</f>
        <v>#VALUE!</v>
      </c>
      <c r="EE312" s="451" t="e">
        <f>BG312/BH312</f>
        <v>#VALUE!</v>
      </c>
      <c r="EF312" s="451" t="e">
        <f>DV312/SUM($DV312:$EE312)</f>
        <v>#VALUE!</v>
      </c>
      <c r="EG312" s="451" t="e">
        <f>DW312/SUM($DV312:$EE312)</f>
        <v>#VALUE!</v>
      </c>
      <c r="EH312" s="451" t="e">
        <f>DX312/SUM($DV312:$EE312)</f>
        <v>#VALUE!</v>
      </c>
      <c r="EI312" s="451" t="e">
        <f>DY312/SUM($DV312:$EE312)</f>
        <v>#VALUE!</v>
      </c>
      <c r="EJ312" s="451" t="e">
        <f>DZ312/SUM($DV312:$EE312)</f>
        <v>#VALUE!</v>
      </c>
      <c r="EK312" s="451" t="e">
        <f>EA312/SUM($DV312:$EE312)</f>
        <v>#VALUE!</v>
      </c>
      <c r="EL312" s="451" t="e">
        <f>EB312/SUM($DV312:$EE312)</f>
        <v>#VALUE!</v>
      </c>
      <c r="EM312" s="451" t="e">
        <f>EC312/SUM($DV312:$EE312)</f>
        <v>#VALUE!</v>
      </c>
      <c r="EN312" s="451" t="e">
        <f>ED312/SUM($DV312:$EE312)</f>
        <v>#VALUE!</v>
      </c>
      <c r="EO312" s="451" t="e">
        <f>EE312/SUM($DV312:$EE312)</f>
        <v>#VALUE!</v>
      </c>
      <c r="EP312" s="450">
        <f>EP311</f>
        <v>0.080000000000000002</v>
      </c>
      <c r="EQ312" s="450">
        <f>EQ311</f>
        <v>0.014999999999999999</v>
      </c>
      <c r="ER312" s="450">
        <f>ER311</f>
        <v>0.014999999999999999</v>
      </c>
      <c r="ES312" s="450">
        <f>ES311</f>
        <v>0.014999999999999999</v>
      </c>
      <c r="ET312" s="450">
        <f>ET311</f>
        <v>0.014999999999999999</v>
      </c>
      <c r="EU312" s="450">
        <f>EU311</f>
        <v>0.089999999999999997</v>
      </c>
      <c r="EV312" s="450">
        <f>EV311</f>
        <v>0.089999999999999997</v>
      </c>
      <c r="EW312" s="450">
        <f>EW311</f>
        <v>0.089999999999999997</v>
      </c>
      <c r="EX312" s="431" t="str">
        <f>IF(_tag_month_day!AS302="","",_tag_month_day!AS302/100)</f>
        <v/>
      </c>
      <c r="EY312" s="431" t="str">
        <f>IF(_tag_month_day!AT302="","",_tag_month_day!AT302/100)</f>
        <v/>
      </c>
      <c r="EZ312" s="431" t="str">
        <f>IF(_tag_month_day!AU302="","",_tag_month_day!AU302/100)</f>
        <v/>
      </c>
      <c r="FA312" s="431" t="str">
        <f>IF(_tag_month_day!AV302="","",_tag_month_day!AV302/100)</f>
        <v/>
      </c>
      <c r="FB312" s="431" t="str">
        <f>IF(_tag_month_day!AW302="","",_tag_month_day!AW302/100)</f>
        <v/>
      </c>
      <c r="FC312" s="431" t="str">
        <f>IF(_tag_month_day!AX302="","",_tag_month_day!AX302/100)</f>
        <v/>
      </c>
      <c r="FD312" s="449" t="str">
        <f>IF(_tag_month_day!AY302="","",_tag_month_day!AY302/100)</f>
        <v/>
      </c>
      <c r="FE312" s="449" t="str">
        <f>IF(_tag_month_day!AZ302="","",_tag_month_day!AZ302/100)</f>
        <v/>
      </c>
      <c r="FF312" s="449" t="str">
        <f>IF(_tag_month_day!BA302="","",_tag_month_day!BA302/100)</f>
        <v/>
      </c>
      <c r="FG312" s="449" t="str">
        <f>IF(_tag_month_day!BB302="","",_tag_month_day!BB302/100)</f>
        <v/>
      </c>
      <c r="FH312" s="467" t="str">
        <f>IF(_tag_month_day!BC302="","",_tag_month_day!BC302/100)</f>
        <v/>
      </c>
      <c r="FI312" s="449">
        <f>FI311</f>
        <v>0.40999999999999998</v>
      </c>
      <c r="FJ312" s="449">
        <f>FJ311</f>
        <v>0.11</v>
      </c>
      <c r="FK312" s="449">
        <f>FK311</f>
        <v>0.014999999999999999</v>
      </c>
      <c r="FL312" s="449">
        <f>FL311</f>
        <v>0</v>
      </c>
      <c r="FM312" s="467">
        <f>FM311</f>
        <v>0.0001</v>
      </c>
      <c r="FN312" s="449">
        <f>FN311</f>
        <v>0.32000000000000001</v>
      </c>
      <c r="FO312" s="449">
        <f>FO311</f>
        <v>0.20000000000000001</v>
      </c>
      <c r="FP312" s="449">
        <f>FP311</f>
        <v>0.01</v>
      </c>
      <c r="FQ312" s="449">
        <f>FQ311</f>
        <v>0</v>
      </c>
      <c r="FR312" s="467">
        <f>FR311</f>
        <v>0.0001</v>
      </c>
      <c r="FS312" s="449" t="str">
        <f>IF(_tag_month_day!BD302="","",_tag_month_day!BD302/100)</f>
        <v/>
      </c>
      <c r="FT312" s="449" t="str">
        <f>IF(_tag_month_day!BE302="","",_tag_month_day!BE302/100)</f>
        <v/>
      </c>
      <c r="FU312" s="449" t="str">
        <f>IF(_tag_month_day!BF302="","",_tag_month_day!BF302/100)</f>
        <v/>
      </c>
      <c r="FV312" s="449" t="str">
        <f>IF(_tag_month_day!BG302="","",_tag_month_day!BG302/100)</f>
        <v/>
      </c>
      <c r="FW312" s="467" t="str">
        <f>IF(_tag_month_day!BH302="","",_tag_month_day!BH302/100)</f>
        <v/>
      </c>
      <c r="FX312" s="449" t="str">
        <f>IF(_tag_month_day!BI302="","",_tag_month_day!BI302/100)</f>
        <v/>
      </c>
      <c r="FY312" s="449" t="str">
        <f>IF(_tag_month_day!BJ302="","",_tag_month_day!BJ302/100)</f>
        <v/>
      </c>
      <c r="FZ312" s="468" t="str">
        <f>IF(_tag_month_day!BK302="","",_tag_month_day!BK302/100)</f>
        <v/>
      </c>
      <c r="GA312" s="449" t="str">
        <f>IF(_tag_month_day!BL302="","",_tag_month_day!BL302/100)</f>
        <v/>
      </c>
      <c r="GB312" s="467" t="str">
        <f>IF(_tag_month_day!BM302="","",_tag_month_day!BM302/100)</f>
        <v/>
      </c>
      <c r="GC312" s="431" t="str">
        <f>IF(_tag_month_day!BN302="","",_tag_month_day!BN302/100)</f>
        <v/>
      </c>
      <c r="GD312" s="431" t="str">
        <f>IF(_tag_month_day!BO302="","",_tag_month_day!BO302/100)</f>
        <v/>
      </c>
      <c r="GE312" s="431" t="str">
        <f>IF(_tag_month_day!BP302="","",_tag_month_day!BP302/100)</f>
        <v/>
      </c>
      <c r="GF312" s="431" t="str">
        <f>IF(_tag_month_day!BQ302="","",_tag_month_day!BQ302/100)</f>
        <v/>
      </c>
      <c r="GG312" s="431" t="str">
        <f>IF(_tag_month_day!BR302="","",_tag_month_day!BR302/100)</f>
        <v/>
      </c>
      <c r="GH312" s="431" t="str">
        <f>IF(_tag_month_day!BS302="","",_tag_month_day!BS302/100)</f>
        <v/>
      </c>
      <c r="GI312" s="467" t="str">
        <f>IF(_tag_month_day!BT302="","",_tag_month_day!BT302/100)</f>
        <v/>
      </c>
      <c r="GJ312" s="469" t="str">
        <f>IF(_tag_month_day!BU302="","",_tag_month_day!BU302/100)</f>
        <v/>
      </c>
      <c r="GK312" s="470">
        <f>GK311</f>
        <v>0.070000000000000007</v>
      </c>
      <c r="GL312" s="470">
        <f>GL311</f>
        <v>0.029999999999999999</v>
      </c>
      <c r="GM312" s="471" t="str">
        <f>IF(_tag_month_day!BX302="","",_tag_month_day!BX302/100)</f>
        <v/>
      </c>
      <c r="GN312" s="470">
        <f>GN311</f>
        <v>0.070000000000000007</v>
      </c>
      <c r="GO312" s="470">
        <f>GO311</f>
        <v>0.029999999999999999</v>
      </c>
      <c r="GP312" s="470">
        <f>GP311</f>
        <v>0.089999999999999997</v>
      </c>
      <c r="GQ312" s="470">
        <f>GQ311</f>
        <v>0.029999999999999999</v>
      </c>
      <c r="GR312" s="471" t="str">
        <f>IF(_tag_month_day!CA302="","",_tag_month_day!CA302/100)</f>
        <v/>
      </c>
      <c r="GS312" s="472">
        <f>GS311</f>
        <v>0.95299999999999996</v>
      </c>
      <c r="GT312" s="472">
        <f>GT311</f>
        <v>0.55000000000000004</v>
      </c>
      <c r="GU312" s="472">
        <f>GU311</f>
        <v>0.55000000000000004</v>
      </c>
      <c r="GV312" s="472">
        <f>GV311</f>
        <v>0.55000000000000004</v>
      </c>
      <c r="GW312" s="472">
        <f>GW311</f>
        <v>0.5</v>
      </c>
      <c r="GX312" s="472">
        <f>GX311</f>
        <v>0.93500000000000005</v>
      </c>
      <c r="GY312" s="472">
        <f>GY311</f>
        <v>0.14999999999999999</v>
      </c>
      <c r="GZ312" s="472">
        <f>GZ311</f>
        <v>1</v>
      </c>
      <c r="HA312" s="474">
        <f>HA311</f>
        <v>0.047</v>
      </c>
      <c r="HB312" s="474">
        <f>HB311</f>
        <v>0.45000000000000001</v>
      </c>
      <c r="HC312" s="474">
        <f>HC311</f>
        <v>0.45000000000000001</v>
      </c>
      <c r="HD312" s="474">
        <f>HD311</f>
        <v>0.45000000000000001</v>
      </c>
      <c r="HE312" s="474">
        <f>HE311</f>
        <v>0.5</v>
      </c>
      <c r="HF312" s="474">
        <f>HF311</f>
        <v>0.065000000000000002</v>
      </c>
      <c r="HG312" s="474">
        <f>HG311</f>
        <v>0.84999999999999998</v>
      </c>
      <c r="HH312" s="474">
        <f>HH311</f>
        <v>0</v>
      </c>
      <c r="HI312" s="10">
        <f>IF(BZ312&lt;&gt;"",CK312-BV312,0)</f>
        <v>0</v>
      </c>
      <c r="HJ312" s="10" t="e">
        <f>IF(AJ312&gt;0,AH312-AJ312,0)</f>
        <v>#VALUE!</v>
      </c>
      <c r="HK312" s="466">
        <f>HK311</f>
        <v>0.84999999999999998</v>
      </c>
      <c r="HL312" s="424">
        <f>HL311</f>
        <v>550000</v>
      </c>
      <c r="HM312" s="424">
        <f>HM311</f>
        <v>480000</v>
      </c>
      <c r="HN312" s="465" t="e">
        <f>(DJ312*EZ312+DK312*FH312+DL312*FM312+DM312*FR312+DN312*FW312+DO312*GB312+DS312*GI312+DP312*GM312+DR312*GR312)*1000*2</f>
        <v>#VALUE!</v>
      </c>
      <c r="HO312" s="465" t="e">
        <f>HN312*HK312*$HO$2/HL312*1000000</f>
        <v>#VALUE!</v>
      </c>
      <c r="HP312" s="465" t="e">
        <f>HN312*HK312*$HP$2/HM312*1000000</f>
        <v>#VALUE!</v>
      </c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</row>
    <row customFormat="1" r="313" s="0">
      <c r="A313" s="420">
        <v>302</v>
      </c>
      <c r="B313" s="421">
        <f ca="1">IF(D313=D312,B312,IF(D313="夜班",B312+1,B312))</f>
        <v>43598</v>
      </c>
      <c r="C313" s="422">
        <f>C312</f>
        <v>0.041666666666666699</v>
      </c>
      <c r="D313" s="10" t="str">
        <f ca="1">IF(HOUR(G313)&lt;8,"夜班",IF(HOUR(G313)&lt;16,"白班",IF(HOUR(G313)&lt;24,"中班",0)))</f>
        <v>白班</v>
      </c>
      <c r="E313" s="10" t="e">
        <f ca="1">IF(F313=1,"甲",IF(F313=2,"乙",IF(F313=3,"丙",IF(F313=4,"丁",""))))</f>
        <v>#REF!</v>
      </c>
      <c r="F313" s="10" t="e">
        <f ca="1">SUMPRODUCT((成本日报!$A$3:$A$95=计划!B313)*(成本日报!$B$3:$B$95=计划!$D313),成本日报!$C$3:$C$95)</f>
        <v>#REF!</v>
      </c>
      <c r="G313" s="423">
        <f ca="1">G312+C312</f>
        <v>43598.541666665937</v>
      </c>
      <c r="H313" s="423">
        <f ca="1">$G313+$C313/60*10+$C313*0</f>
        <v>43598.548611110382</v>
      </c>
      <c r="I313" s="423">
        <f ca="1">$G313+$C313/60*18+$C313*0</f>
        <v>43598.554166665934</v>
      </c>
      <c r="J313" s="423">
        <f ca="1">$G313+$C313/60*0+$C313*1</f>
        <v>43598.583333332601</v>
      </c>
      <c r="K313" s="423">
        <f ca="1">$G313+$C313/60*30+$C313*2</f>
        <v>43598.645833332608</v>
      </c>
      <c r="L313" s="423">
        <f ca="1">$G313+$C313/60*0+$C313*3</f>
        <v>43598.666666665937</v>
      </c>
      <c r="M313" s="424" t="str">
        <f>IF(_tag_month_day!A303="","",_tag_month_day!A303)</f>
        <v/>
      </c>
      <c r="N313" s="424" t="str">
        <f>IF(_tag_month_day!B303="","",_tag_month_day!B303)</f>
        <v/>
      </c>
      <c r="O313" s="425" t="e">
        <f>IF(M313+N313=0,"",M313+N313)</f>
        <v>#VALUE!</v>
      </c>
      <c r="P313" s="424" t="str">
        <f>IF(_tag_month_day!C303="","",_tag_month_day!C303)</f>
        <v/>
      </c>
      <c r="Q313" s="424" t="str">
        <f>IF(_tag_month_day!D303="","",_tag_month_day!D303)</f>
        <v/>
      </c>
      <c r="R313" s="426" t="str">
        <f>IF(_tag_month_day!CB303="","",_tag_month_day!CB303/100)</f>
        <v/>
      </c>
      <c r="S313" s="427" t="str">
        <f>IF(_tag_month_day!E303="","",_tag_month_day!E303)</f>
        <v/>
      </c>
      <c r="T313" s="427" t="str">
        <f>IF(_tag_month_day!F303="","",_tag_month_day!F303)</f>
        <v/>
      </c>
      <c r="U313" s="428" t="e">
        <f>S313+T313</f>
        <v>#VALUE!</v>
      </c>
      <c r="V313" s="429" t="e">
        <f>U313/AJ313</f>
        <v>#VALUE!</v>
      </c>
      <c r="W313" s="430" t="str">
        <f>IF(_jhy_month_day!A303="","",_jhy_month_day!A303)</f>
        <v/>
      </c>
      <c r="X313" s="431" t="str">
        <f>IF(_jhy_month_day!B303="","",_jhy_month_day!B303/100)</f>
        <v/>
      </c>
      <c r="Y313" s="431" t="str">
        <f>IF(_jhy_month_day!C303="","",_jhy_month_day!C303/100)</f>
        <v/>
      </c>
      <c r="Z313" s="432">
        <f>Z309+1</f>
        <v>76</v>
      </c>
      <c r="AA313" s="433" t="str">
        <f>IF(_tag_month_day!G303="","",_tag_month_day!G303/100)</f>
        <v/>
      </c>
      <c r="AB313" s="433" t="str">
        <f>IF(_tag_month_day!H303="","",_tag_month_day!H303/100)</f>
        <v/>
      </c>
      <c r="AC313" s="434">
        <f>IF(X313="",AC312,BK313*($AV312*X313+$AW312*FD312+$AX312*FI312+$AY312*FN312+$AZ312*FS312+$BA312*FX312+$BG312*GE312)/(AV312*Y313+AX312*FK312+AW312*FF312+AY312*FP312+AZ312*FU312+BA312*FZ312+BG312*GG312+BB312*GK312+BC312*GN312+BD312*GP312))</f>
        <v>1.59963432013121</v>
      </c>
      <c r="AD313" s="435" t="str">
        <f>IF(AC313=AC312,"",AC313-AC312)</f>
        <v/>
      </c>
      <c r="AE313" s="436" t="str">
        <f>IF(1-AF313=0,"",(1-AF313))</f>
        <v/>
      </c>
      <c r="AF313" s="437">
        <v>1</v>
      </c>
      <c r="AG313" s="10" t="str">
        <f>AG312</f>
        <v>9A3</v>
      </c>
      <c r="AH313" s="438" t="str">
        <f>AH312</f>
        <v/>
      </c>
      <c r="AI313" s="424"/>
      <c r="AJ313" s="10" t="str">
        <f>IF(_tag_month_day!I303="","",_tag_month_day!I303)</f>
        <v/>
      </c>
      <c r="AK313" s="440"/>
      <c r="AL313" s="440"/>
      <c r="AM313" s="440"/>
      <c r="AN313" s="441">
        <f>AN312</f>
        <v>2</v>
      </c>
      <c r="AO313" s="441">
        <f>AO312</f>
        <v>8</v>
      </c>
      <c r="AP313" s="442" t="e">
        <f>(IF(AN313=0,AS312,AS312*(1+AO313/AN313)/(AR313+AO313/AN313)))+AT313</f>
        <v>#VALUE!</v>
      </c>
      <c r="AQ313" s="443" t="str">
        <f>IF(_tag_month_day!J303="","",_tag_month_day!J303/100)</f>
        <v/>
      </c>
      <c r="AR313" s="444">
        <f>AR312</f>
        <v>1.3</v>
      </c>
      <c r="AS313" s="445" t="e">
        <f>AQ313*(AN313*AR313+AO313)/(AN313+AO313)</f>
        <v>#VALUE!</v>
      </c>
      <c r="AT313" s="445" t="e">
        <f>(SUM(BE313:BF313)-SUM(BE312:BF312))*0.05</f>
        <v>#VALUE!</v>
      </c>
      <c r="AU313" s="446" t="str">
        <f>IF(_tag_month_day!CC303="","",IF(_tag_month_day!CC303&gt;0,_tag_month_day!CD303,_tag_month_day!CE303))</f>
        <v/>
      </c>
      <c r="AV313" s="447" t="str">
        <f>IF(_tag_month_day!L303="","",_tag_month_day!L303/100)</f>
        <v/>
      </c>
      <c r="AW313" s="431">
        <f>AW312</f>
        <v>0</v>
      </c>
      <c r="AX313" s="431">
        <f>AX312</f>
        <v>0</v>
      </c>
      <c r="AY313" s="431" t="str">
        <f>IF(_tag_month_day!M303="","",_tag_month_day!M303/100)</f>
        <v/>
      </c>
      <c r="AZ313" s="431" t="str">
        <f>IF(_tag_month_day!N303="","",_tag_month_day!N303/100)</f>
        <v/>
      </c>
      <c r="BA313" s="431" t="str">
        <f>IF(_tag_month_day!O303="","",_tag_month_day!O303/100)</f>
        <v/>
      </c>
      <c r="BB313" s="448" t="str">
        <f>IF(_tag_month_day!P303="","",_tag_month_day!P303/100)</f>
        <v/>
      </c>
      <c r="BC313" s="448">
        <f>BC312</f>
        <v>0</v>
      </c>
      <c r="BD313" s="448" t="str">
        <f>IF(_tag_month_day!Q303="","",_tag_month_day!Q303/100)</f>
        <v/>
      </c>
      <c r="BE313" s="449" t="str">
        <f>IF(_tag_month_day!R303="","",_tag_month_day!R303/100)</f>
        <v/>
      </c>
      <c r="BF313" s="388" t="e">
        <f>(AU313*(100+BE313*100))/(AJ313-AU313)/100</f>
        <v>#VALUE!</v>
      </c>
      <c r="BG313" s="450" t="e">
        <f>BE313+BF313</f>
        <v>#VALUE!</v>
      </c>
      <c r="BH313" s="451" t="e">
        <f>SUM(AV313:BF313)</f>
        <v>#VALUE!</v>
      </c>
      <c r="BI313" s="452" t="e">
        <f>IF(CX313=0,BI312,(DK313*查询!$R$5+DL313*查询!$Q$5+DM313*查询!$N$5+DN313*查询!$O$5+DO313*查询!$P$5)*AF313/CX313)</f>
        <v>#VALUE!</v>
      </c>
      <c r="BJ313" s="452" t="e">
        <f>IF(CX313=0,BJ312,(DP313*查询!$S$5+DQ313*查询!$T$5+DR313*查询!$U$5)*AF313/CX313)</f>
        <v>#VALUE!</v>
      </c>
      <c r="BK313" s="452">
        <f>BK312</f>
        <v>1</v>
      </c>
      <c r="BL313" s="453" t="e">
        <f>SUMPRODUCT((AV313:BA313)*(GS313:GX313))/((GS313:GX313)+SUM(BB313:BD313)*GY313+BG313*GZ313)</f>
        <v>#VALUE!</v>
      </c>
      <c r="BM313" s="453" t="e">
        <f>BK313*($AV313*FB313+$AW313*FD313+$AX313*FI313+$AY313*FN313+$AZ313*FS313+$BA313*FX313+$BG313*GE313)/(AV313*EY313+AX313*FK313+AW313*FF313+AY313*FP313+AZ313*FU313+BA313*FZ313+BG313*GG313+BB313*GK313+BC313*GN313+BD313*GP313)</f>
        <v>#VALUE!</v>
      </c>
      <c r="BN313" s="453" t="e">
        <f>($AV313*FC313+$AX313*FJ313+$AW313*FE313+$AY313*FO313+$AZ313*FT313+$BA313*FY313+$BG313*GF313)/($AV313*FA313+BG313*GH313+BB313*GL313+BC313*GO313+BD313*GQ313+BA313*GA313)</f>
        <v>#VALUE!</v>
      </c>
      <c r="BO313" s="454" t="e">
        <f>SUMPRODUCT(AV313:BA313*GS313:GX313)/(GS313:GX313+(BB313+BC313+BD313)*GY313+BG313)</f>
        <v>#VALUE!</v>
      </c>
      <c r="BP313" s="454" t="e">
        <f>SUMPRODUCT(AV313:BA313*GS313:GX313)/(GS313:GX313+(BB313+BC313+BD313)*GY313+BG313)</f>
        <v>#VALUE!</v>
      </c>
      <c r="BQ313" s="454" t="e">
        <f>SUMPRODUCT(AV313:BA313*GS313:GX313)/(GS313:GX313+(BB313+BC313+BD313)*GY313+BG313)</f>
        <v>#VALUE!</v>
      </c>
      <c r="BR313" s="453" t="str">
        <f>IF(_tag_month_day!T303="","",_tag_month_day!T303)</f>
        <v/>
      </c>
      <c r="BS313" s="453" t="str">
        <f>IF(_tag_month_day!U303="","",_tag_month_day!U303)</f>
        <v/>
      </c>
      <c r="BT313" s="455" t="str">
        <f>IF(CK313="","",IF((CK313&gt;=BV313-0.12)*(CK313&lt;=BV313+0.12),"合格","不合格"))</f>
        <v/>
      </c>
      <c r="BU313" s="456" t="str">
        <f>IF(_tag_month_day!V303="","",_tag_month_day!V303)</f>
        <v/>
      </c>
      <c r="BV313" s="457" t="str">
        <f>IF(_tag_month_day!W303="","",_tag_month_day!W303)</f>
        <v/>
      </c>
      <c r="BW313" s="458" t="str">
        <f>IF(_tag_month_day!X303="","",_tag_month_day!X303)</f>
        <v/>
      </c>
      <c r="BX313" s="458" t="str">
        <f>IF(_tag_month_day!Y303="","",_tag_month_day!Y303)</f>
        <v/>
      </c>
      <c r="BY313" s="459">
        <f ca="1">L313</f>
        <v>43598.666666665937</v>
      </c>
      <c r="BZ313" s="460" t="s">
        <v>429</v>
      </c>
      <c r="CA313" s="461">
        <v>0.68402777777777801</v>
      </c>
      <c r="CB313" s="424" t="str">
        <f>IF(_tag_month_day!Z303="","",_tag_month_day!Z303)</f>
        <v/>
      </c>
      <c r="CC313" s="424" t="str">
        <f>IF(_tag_month_day!AA303="","",_tag_month_day!AA303)</f>
        <v/>
      </c>
      <c r="CD313" s="424" t="str">
        <f>IF(_tag_month_day!AB303="","",_tag_month_day!AB303)</f>
        <v/>
      </c>
      <c r="CE313" s="424" t="str">
        <f>IF(_tag_month_day!AC303="","",_tag_month_day!AC303)</f>
        <v/>
      </c>
      <c r="CF313" s="424" t="str">
        <f>IF(_tag_month_day!AD303="","",_tag_month_day!AD303)</f>
        <v/>
      </c>
      <c r="CG313" s="424" t="str">
        <f>IF(_tag_month_day!AE303="","",_tag_month_day!AE303)</f>
        <v/>
      </c>
      <c r="CH313" s="424" t="str">
        <f>IF(_tag_month_day!AF303="","",_tag_month_day!AF303)</f>
        <v/>
      </c>
      <c r="CI313" s="424" t="str">
        <f>IF(_tag_month_day!AG303="","",_tag_month_day!AG303)</f>
        <v/>
      </c>
      <c r="CJ313" s="424" t="str">
        <f>IF(_tag_month_day!AH303="","",_tag_month_day!AH303)</f>
        <v/>
      </c>
      <c r="CK313" s="424" t="str">
        <f>IF(_tag_month_day!AI303="","",_tag_month_day!AI303)</f>
        <v/>
      </c>
      <c r="CL313" s="4" t="str">
        <f>IF(_tag_month_day!AJ303="","",_tag_month_day!AJ303)</f>
        <v/>
      </c>
      <c r="CM313" s="4" t="str">
        <f>IF(_tag_month_day!AK303="","",_tag_month_day!AK303)</f>
        <v/>
      </c>
      <c r="CN313" s="4" t="str">
        <f>IF(_tag_month_day!AL303="","",_tag_month_day!AL303)</f>
        <v/>
      </c>
      <c r="CO313" s="4" t="str">
        <f>IF(_tag_month_day!AM303="","",_tag_month_day!AM303)</f>
        <v/>
      </c>
      <c r="CP313" s="4" t="str">
        <f>IF(_tag_month_day!AN303="","",_tag_month_day!AN303)</f>
        <v/>
      </c>
      <c r="CQ313" s="4" t="str">
        <f>IF(_tag_month_day!AO303="","",_tag_month_day!AO303)</f>
        <v/>
      </c>
      <c r="CR313" s="462" t="str">
        <f>IF(_tag_month_day!AP303="","",_tag_month_day!AP303)</f>
        <v/>
      </c>
      <c r="CS313" s="463" t="str">
        <f>IF(_tag_month_day!AQ303="","",_tag_month_day!AQ303)</f>
        <v/>
      </c>
      <c r="CT313" s="4" t="str">
        <f>IF(_tag_month_day!AR303="","",_tag_month_day!AR303)</f>
        <v/>
      </c>
      <c r="CU313" s="464" t="e">
        <f>DU313/AJ313</f>
        <v>#VALUE!</v>
      </c>
      <c r="CV313" s="451" t="e">
        <f>BG313/BH313</f>
        <v>#VALUE!</v>
      </c>
      <c r="CW313" s="465" t="e">
        <f>AJ313*(1-CV313)*CU313*AF313</f>
        <v>#VALUE!</v>
      </c>
      <c r="CX313" s="465" t="e">
        <f>CW313*94%</f>
        <v>#VALUE!</v>
      </c>
      <c r="CY313" s="466" t="e">
        <f>IF(CX313=0,0,DS313/(DS313+CX313))</f>
        <v>#VALUE!</v>
      </c>
      <c r="CZ313" s="465" t="e">
        <f>$AJ313*EF313</f>
        <v>#VALUE!</v>
      </c>
      <c r="DA313" s="465" t="e">
        <f>$AJ313*EG313</f>
        <v>#VALUE!</v>
      </c>
      <c r="DB313" s="465" t="e">
        <f>$AJ313*EH313</f>
        <v>#VALUE!</v>
      </c>
      <c r="DC313" s="465" t="e">
        <f>$AJ313*EI313</f>
        <v>#VALUE!</v>
      </c>
      <c r="DD313" s="465" t="e">
        <f>$AJ313*EJ313</f>
        <v>#VALUE!</v>
      </c>
      <c r="DE313" s="465" t="e">
        <f>$AJ313*EK313</f>
        <v>#VALUE!</v>
      </c>
      <c r="DF313" s="465" t="e">
        <f>$AJ313*EL313</f>
        <v>#VALUE!</v>
      </c>
      <c r="DG313" s="465" t="e">
        <f>$AJ313*EM313</f>
        <v>#VALUE!</v>
      </c>
      <c r="DH313" s="465" t="e">
        <f>$AJ313*EN313</f>
        <v>#VALUE!</v>
      </c>
      <c r="DI313" s="465" t="e">
        <f>$AJ313*EO313</f>
        <v>#VALUE!</v>
      </c>
      <c r="DJ313" s="465" t="e">
        <f>CZ313*(1-EP313)</f>
        <v>#VALUE!</v>
      </c>
      <c r="DK313" s="465" t="e">
        <f>DA313*(1-ER313)</f>
        <v>#VALUE!</v>
      </c>
      <c r="DL313" s="465" t="e">
        <f>DB313*(1-EQ313)</f>
        <v>#VALUE!</v>
      </c>
      <c r="DM313" s="465" t="e">
        <f>DC313*(1-ES313)</f>
        <v>#VALUE!</v>
      </c>
      <c r="DN313" s="465" t="e">
        <f>DD313*(1-ET313)</f>
        <v>#VALUE!</v>
      </c>
      <c r="DO313" s="465" t="e">
        <f>DE313</f>
        <v>#VALUE!</v>
      </c>
      <c r="DP313" s="465" t="e">
        <f>DF313*(1-EU313)</f>
        <v>#VALUE!</v>
      </c>
      <c r="DQ313" s="465" t="e">
        <f>DG313*(1-EV313)</f>
        <v>#VALUE!</v>
      </c>
      <c r="DR313" s="465" t="e">
        <f>DH313*(1-EW313)</f>
        <v>#VALUE!</v>
      </c>
      <c r="DS313" s="465" t="e">
        <f>DI313</f>
        <v>#VALUE!</v>
      </c>
      <c r="DT313" s="465" t="e">
        <f>SUM(DJ313:DS313)</f>
        <v>#VALUE!</v>
      </c>
      <c r="DU313" s="465" t="e">
        <f>(GS313:GX313)+(DP313+DQ313+DR313)*GY313+DS313</f>
        <v>#VALUE!</v>
      </c>
      <c r="DV313" s="451" t="e">
        <f>AV313/$BH313/(1-EP313)</f>
        <v>#VALUE!</v>
      </c>
      <c r="DW313" s="451" t="e">
        <f>AW313/$BH313/(1-ER313)</f>
        <v>#VALUE!</v>
      </c>
      <c r="DX313" s="451" t="e">
        <f>AX313/$BH313/(1-EQ313)</f>
        <v>#VALUE!</v>
      </c>
      <c r="DY313" s="451" t="e">
        <f>AY313/$BH313/(1-ES313)</f>
        <v>#VALUE!</v>
      </c>
      <c r="DZ313" s="451" t="e">
        <f>AZ313/$BH313/(1-ET313)</f>
        <v>#VALUE!</v>
      </c>
      <c r="EA313" s="451" t="e">
        <f>BA313/$BH313/(1-AX313)</f>
        <v>#VALUE!</v>
      </c>
      <c r="EB313" s="451" t="e">
        <f>BB313/$BH313/(1-EU313)</f>
        <v>#VALUE!</v>
      </c>
      <c r="EC313" s="451" t="e">
        <f>BC313/$BH313/(1-EV313)</f>
        <v>#VALUE!</v>
      </c>
      <c r="ED313" s="451" t="e">
        <f>BD313/$BH313/(1-EW313)</f>
        <v>#VALUE!</v>
      </c>
      <c r="EE313" s="451" t="e">
        <f>BG313/BH313</f>
        <v>#VALUE!</v>
      </c>
      <c r="EF313" s="451" t="e">
        <f>DV313/SUM($DV313:$EE313)</f>
        <v>#VALUE!</v>
      </c>
      <c r="EG313" s="451" t="e">
        <f>DW313/SUM($DV313:$EE313)</f>
        <v>#VALUE!</v>
      </c>
      <c r="EH313" s="451" t="e">
        <f>DX313/SUM($DV313:$EE313)</f>
        <v>#VALUE!</v>
      </c>
      <c r="EI313" s="451" t="e">
        <f>DY313/SUM($DV313:$EE313)</f>
        <v>#VALUE!</v>
      </c>
      <c r="EJ313" s="451" t="e">
        <f>DZ313/SUM($DV313:$EE313)</f>
        <v>#VALUE!</v>
      </c>
      <c r="EK313" s="451" t="e">
        <f>EA313/SUM($DV313:$EE313)</f>
        <v>#VALUE!</v>
      </c>
      <c r="EL313" s="451" t="e">
        <f>EB313/SUM($DV313:$EE313)</f>
        <v>#VALUE!</v>
      </c>
      <c r="EM313" s="451" t="e">
        <f>EC313/SUM($DV313:$EE313)</f>
        <v>#VALUE!</v>
      </c>
      <c r="EN313" s="451" t="e">
        <f>ED313/SUM($DV313:$EE313)</f>
        <v>#VALUE!</v>
      </c>
      <c r="EO313" s="451" t="e">
        <f>EE313/SUM($DV313:$EE313)</f>
        <v>#VALUE!</v>
      </c>
      <c r="EP313" s="450">
        <f>EP312</f>
        <v>0.080000000000000002</v>
      </c>
      <c r="EQ313" s="450">
        <f>EQ312</f>
        <v>0.014999999999999999</v>
      </c>
      <c r="ER313" s="450">
        <f>ER312</f>
        <v>0.014999999999999999</v>
      </c>
      <c r="ES313" s="450">
        <f>ES312</f>
        <v>0.014999999999999999</v>
      </c>
      <c r="ET313" s="450">
        <f>ET312</f>
        <v>0.014999999999999999</v>
      </c>
      <c r="EU313" s="450">
        <f>EU312</f>
        <v>0.089999999999999997</v>
      </c>
      <c r="EV313" s="450">
        <f>EV312</f>
        <v>0.089999999999999997</v>
      </c>
      <c r="EW313" s="450">
        <f>EW312</f>
        <v>0.089999999999999997</v>
      </c>
      <c r="EX313" s="431" t="str">
        <f>IF(_tag_month_day!AS303="","",_tag_month_day!AS303/100)</f>
        <v/>
      </c>
      <c r="EY313" s="431" t="str">
        <f>IF(_tag_month_day!AT303="","",_tag_month_day!AT303/100)</f>
        <v/>
      </c>
      <c r="EZ313" s="431" t="str">
        <f>IF(_tag_month_day!AU303="","",_tag_month_day!AU303/100)</f>
        <v/>
      </c>
      <c r="FA313" s="431" t="str">
        <f>IF(_tag_month_day!AV303="","",_tag_month_day!AV303/100)</f>
        <v/>
      </c>
      <c r="FB313" s="431" t="str">
        <f>IF(_tag_month_day!AW303="","",_tag_month_day!AW303/100)</f>
        <v/>
      </c>
      <c r="FC313" s="431" t="str">
        <f>IF(_tag_month_day!AX303="","",_tag_month_day!AX303/100)</f>
        <v/>
      </c>
      <c r="FD313" s="449" t="str">
        <f>IF(_tag_month_day!AY303="","",_tag_month_day!AY303/100)</f>
        <v/>
      </c>
      <c r="FE313" s="449" t="str">
        <f>IF(_tag_month_day!AZ303="","",_tag_month_day!AZ303/100)</f>
        <v/>
      </c>
      <c r="FF313" s="449" t="str">
        <f>IF(_tag_month_day!BA303="","",_tag_month_day!BA303/100)</f>
        <v/>
      </c>
      <c r="FG313" s="449" t="str">
        <f>IF(_tag_month_day!BB303="","",_tag_month_day!BB303/100)</f>
        <v/>
      </c>
      <c r="FH313" s="467" t="str">
        <f>IF(_tag_month_day!BC303="","",_tag_month_day!BC303/100)</f>
        <v/>
      </c>
      <c r="FI313" s="449">
        <f>FI312</f>
        <v>0.40999999999999998</v>
      </c>
      <c r="FJ313" s="449">
        <f>FJ312</f>
        <v>0.11</v>
      </c>
      <c r="FK313" s="449">
        <f>FK312</f>
        <v>0.014999999999999999</v>
      </c>
      <c r="FL313" s="449">
        <f>FL312</f>
        <v>0</v>
      </c>
      <c r="FM313" s="467">
        <f>FM312</f>
        <v>0.0001</v>
      </c>
      <c r="FN313" s="449">
        <f>FN312</f>
        <v>0.32000000000000001</v>
      </c>
      <c r="FO313" s="449">
        <f>FO312</f>
        <v>0.20000000000000001</v>
      </c>
      <c r="FP313" s="449">
        <f>FP312</f>
        <v>0.01</v>
      </c>
      <c r="FQ313" s="449">
        <f>FQ312</f>
        <v>0</v>
      </c>
      <c r="FR313" s="467">
        <f>FR312</f>
        <v>0.0001</v>
      </c>
      <c r="FS313" s="449" t="str">
        <f>IF(_tag_month_day!BD303="","",_tag_month_day!BD303/100)</f>
        <v/>
      </c>
      <c r="FT313" s="449" t="str">
        <f>IF(_tag_month_day!BE303="","",_tag_month_day!BE303/100)</f>
        <v/>
      </c>
      <c r="FU313" s="449" t="str">
        <f>IF(_tag_month_day!BF303="","",_tag_month_day!BF303/100)</f>
        <v/>
      </c>
      <c r="FV313" s="449" t="str">
        <f>IF(_tag_month_day!BG303="","",_tag_month_day!BG303/100)</f>
        <v/>
      </c>
      <c r="FW313" s="467" t="str">
        <f>IF(_tag_month_day!BH303="","",_tag_month_day!BH303/100)</f>
        <v/>
      </c>
      <c r="FX313" s="449" t="str">
        <f>IF(_tag_month_day!BI303="","",_tag_month_day!BI303/100)</f>
        <v/>
      </c>
      <c r="FY313" s="449" t="str">
        <f>IF(_tag_month_day!BJ303="","",_tag_month_day!BJ303/100)</f>
        <v/>
      </c>
      <c r="FZ313" s="468" t="str">
        <f>IF(_tag_month_day!BK303="","",_tag_month_day!BK303/100)</f>
        <v/>
      </c>
      <c r="GA313" s="449" t="str">
        <f>IF(_tag_month_day!BL303="","",_tag_month_day!BL303/100)</f>
        <v/>
      </c>
      <c r="GB313" s="467" t="str">
        <f>IF(_tag_month_day!BM303="","",_tag_month_day!BM303/100)</f>
        <v/>
      </c>
      <c r="GC313" s="431" t="str">
        <f>IF(_tag_month_day!BN303="","",_tag_month_day!BN303/100)</f>
        <v/>
      </c>
      <c r="GD313" s="431" t="str">
        <f>IF(_tag_month_day!BO303="","",_tag_month_day!BO303/100)</f>
        <v/>
      </c>
      <c r="GE313" s="431" t="str">
        <f>IF(_tag_month_day!BP303="","",_tag_month_day!BP303/100)</f>
        <v/>
      </c>
      <c r="GF313" s="431" t="str">
        <f>IF(_tag_month_day!BQ303="","",_tag_month_day!BQ303/100)</f>
        <v/>
      </c>
      <c r="GG313" s="431" t="str">
        <f>IF(_tag_month_day!BR303="","",_tag_month_day!BR303/100)</f>
        <v/>
      </c>
      <c r="GH313" s="431" t="str">
        <f>IF(_tag_month_day!BS303="","",_tag_month_day!BS303/100)</f>
        <v/>
      </c>
      <c r="GI313" s="467" t="str">
        <f>IF(_tag_month_day!BT303="","",_tag_month_day!BT303/100)</f>
        <v/>
      </c>
      <c r="GJ313" s="469" t="str">
        <f>IF(_tag_month_day!BU303="","",_tag_month_day!BU303/100)</f>
        <v/>
      </c>
      <c r="GK313" s="470">
        <f>GK312</f>
        <v>0.070000000000000007</v>
      </c>
      <c r="GL313" s="470">
        <f>GL312</f>
        <v>0.029999999999999999</v>
      </c>
      <c r="GM313" s="471" t="str">
        <f>IF(_tag_month_day!BX303="","",_tag_month_day!BX303/100)</f>
        <v/>
      </c>
      <c r="GN313" s="470">
        <f>GN312</f>
        <v>0.070000000000000007</v>
      </c>
      <c r="GO313" s="470">
        <f>GO312</f>
        <v>0.029999999999999999</v>
      </c>
      <c r="GP313" s="470">
        <f>GP312</f>
        <v>0.089999999999999997</v>
      </c>
      <c r="GQ313" s="470">
        <f>GQ312</f>
        <v>0.029999999999999999</v>
      </c>
      <c r="GR313" s="471" t="str">
        <f>IF(_tag_month_day!CA303="","",_tag_month_day!CA303/100)</f>
        <v/>
      </c>
      <c r="GS313" s="472">
        <f>GS312</f>
        <v>0.95299999999999996</v>
      </c>
      <c r="GT313" s="472">
        <f>GT312</f>
        <v>0.55000000000000004</v>
      </c>
      <c r="GU313" s="472">
        <f>GU312</f>
        <v>0.55000000000000004</v>
      </c>
      <c r="GV313" s="472">
        <f>GV312</f>
        <v>0.55000000000000004</v>
      </c>
      <c r="GW313" s="472">
        <f>GW312</f>
        <v>0.5</v>
      </c>
      <c r="GX313" s="472">
        <f>GX312</f>
        <v>0.93500000000000005</v>
      </c>
      <c r="GY313" s="472">
        <f>GY312</f>
        <v>0.14999999999999999</v>
      </c>
      <c r="GZ313" s="472">
        <f>GZ312</f>
        <v>1</v>
      </c>
      <c r="HA313" s="474">
        <f>HA312</f>
        <v>0.047</v>
      </c>
      <c r="HB313" s="474">
        <f>HB312</f>
        <v>0.45000000000000001</v>
      </c>
      <c r="HC313" s="474">
        <f>HC312</f>
        <v>0.45000000000000001</v>
      </c>
      <c r="HD313" s="474">
        <f>HD312</f>
        <v>0.45000000000000001</v>
      </c>
      <c r="HE313" s="474">
        <f>HE312</f>
        <v>0.5</v>
      </c>
      <c r="HF313" s="474">
        <f>HF312</f>
        <v>0.065000000000000002</v>
      </c>
      <c r="HG313" s="474">
        <f>HG312</f>
        <v>0.84999999999999998</v>
      </c>
      <c r="HH313" s="474">
        <f>HH312</f>
        <v>0</v>
      </c>
      <c r="HI313" s="10" t="e">
        <f>IF(BZ313&lt;&gt;"",CK313-BV313,0)</f>
        <v>#VALUE!</v>
      </c>
      <c r="HJ313" s="10" t="e">
        <f>IF(AJ313&gt;0,AH313-AJ313,0)</f>
        <v>#VALUE!</v>
      </c>
      <c r="HK313" s="466">
        <f>HK312</f>
        <v>0.84999999999999998</v>
      </c>
      <c r="HL313" s="424">
        <f>HL312</f>
        <v>550000</v>
      </c>
      <c r="HM313" s="424">
        <f>HM312</f>
        <v>480000</v>
      </c>
      <c r="HN313" s="465" t="e">
        <f>(DJ313*EZ313+DK313*FH313+DL313*FM313+DM313*FR313+DN313*FW313+DO313*GB313+DS313*GI313+DP313*GM313+DR313*GR313)*1000*2</f>
        <v>#VALUE!</v>
      </c>
      <c r="HO313" s="465" t="e">
        <f>HN313*HK313*$HO$2/HL313*1000000</f>
        <v>#VALUE!</v>
      </c>
      <c r="HP313" s="465" t="e">
        <f>HN313*HK313*$HP$2/HM313*1000000</f>
        <v>#VALUE!</v>
      </c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</row>
    <row customFormat="1" r="314" s="0">
      <c r="A314" s="420">
        <v>303</v>
      </c>
      <c r="B314" s="421">
        <f ca="1">IF(D314=D313,B313,IF(D314="夜班",B313+1,B313))</f>
        <v>43598</v>
      </c>
      <c r="C314" s="422">
        <f>C313</f>
        <v>0.041666666666666699</v>
      </c>
      <c r="D314" s="10" t="str">
        <f ca="1">IF(HOUR(G314)&lt;8,"夜班",IF(HOUR(G314)&lt;16,"白班",IF(HOUR(G314)&lt;24,"中班",0)))</f>
        <v>白班</v>
      </c>
      <c r="E314" s="10" t="e">
        <f ca="1">IF(F314=1,"甲",IF(F314=2,"乙",IF(F314=3,"丙",IF(F314=4,"丁",""))))</f>
        <v>#REF!</v>
      </c>
      <c r="F314" s="10" t="e">
        <f ca="1">SUMPRODUCT((成本日报!$A$3:$A$95=计划!B314)*(成本日报!$B$3:$B$95=计划!$D314),成本日报!$C$3:$C$95)</f>
        <v>#REF!</v>
      </c>
      <c r="G314" s="423">
        <f ca="1">G313+C313</f>
        <v>43598.583333332601</v>
      </c>
      <c r="H314" s="423">
        <f ca="1">$G314+$C314/60*10+$C314*0</f>
        <v>43598.590277777046</v>
      </c>
      <c r="I314" s="423">
        <f ca="1">$G314+$C314/60*18+$C314*0</f>
        <v>43598.595833332598</v>
      </c>
      <c r="J314" s="423">
        <f ca="1">$G314+$C314/60*0+$C314*1</f>
        <v>43598.624999999265</v>
      </c>
      <c r="K314" s="423">
        <f ca="1">$G314+$C314/60*30+$C314*2</f>
        <v>43598.687499999272</v>
      </c>
      <c r="L314" s="423">
        <f ca="1">$G314+$C314/60*0+$C314*3</f>
        <v>43598.708333332601</v>
      </c>
      <c r="M314" s="424" t="str">
        <f>IF(_tag_month_day!A304="","",_tag_month_day!A304)</f>
        <v/>
      </c>
      <c r="N314" s="424" t="str">
        <f>IF(_tag_month_day!B304="","",_tag_month_day!B304)</f>
        <v/>
      </c>
      <c r="O314" s="425" t="e">
        <f>IF(M314+N314=0,"",M314+N314)</f>
        <v>#VALUE!</v>
      </c>
      <c r="P314" s="424" t="str">
        <f>IF(_tag_month_day!C304="","",_tag_month_day!C304)</f>
        <v/>
      </c>
      <c r="Q314" s="424" t="str">
        <f>IF(_tag_month_day!D304="","",_tag_month_day!D304)</f>
        <v/>
      </c>
      <c r="R314" s="426" t="str">
        <f>IF(_tag_month_day!CB304="","",_tag_month_day!CB304/100)</f>
        <v/>
      </c>
      <c r="S314" s="427" t="str">
        <f>IF(_tag_month_day!E304="","",_tag_month_day!E304)</f>
        <v/>
      </c>
      <c r="T314" s="427" t="str">
        <f>IF(_tag_month_day!F304="","",_tag_month_day!F304)</f>
        <v/>
      </c>
      <c r="U314" s="428" t="e">
        <f>S314+T314</f>
        <v>#VALUE!</v>
      </c>
      <c r="V314" s="429" t="e">
        <f>U314/AJ314</f>
        <v>#VALUE!</v>
      </c>
      <c r="W314" s="430" t="str">
        <f>IF(_jhy_month_day!A304="","",_jhy_month_day!A304)</f>
        <v/>
      </c>
      <c r="X314" s="431" t="str">
        <f>IF(_jhy_month_day!B304="","",_jhy_month_day!B304/100)</f>
        <v/>
      </c>
      <c r="Y314" s="431" t="str">
        <f>IF(_jhy_month_day!C304="","",_jhy_month_day!C304/100)</f>
        <v/>
      </c>
      <c r="Z314" s="432">
        <f>Z310+1</f>
        <v>76</v>
      </c>
      <c r="AA314" s="433" t="str">
        <f>IF(_tag_month_day!G304="","",_tag_month_day!G304/100)</f>
        <v/>
      </c>
      <c r="AB314" s="433" t="str">
        <f>IF(_tag_month_day!H304="","",_tag_month_day!H304/100)</f>
        <v/>
      </c>
      <c r="AC314" s="434">
        <f>IF(X314="",AC313,BK314*($AV313*X314+$AW313*FD313+$AX313*FI313+$AY313*FN313+$AZ313*FS313+$BA313*FX313+$BG313*GE313)/(AV313*Y314+AX313*FK313+AW313*FF313+AY313*FP313+AZ313*FU313+BA313*FZ313+BG313*GG313+BB313*GK313+BC313*GN313+BD313*GP313))</f>
        <v>1.59963432013121</v>
      </c>
      <c r="AD314" s="435" t="str">
        <f>IF(AC314=AC313,"",AC314-AC313)</f>
        <v/>
      </c>
      <c r="AE314" s="436" t="str">
        <f>IF(1-AF314=0,"",(1-AF314))</f>
        <v/>
      </c>
      <c r="AF314" s="437">
        <v>1</v>
      </c>
      <c r="AG314" s="10" t="str">
        <f>AG313</f>
        <v>9A3</v>
      </c>
      <c r="AH314" s="438" t="str">
        <f>AH313</f>
        <v/>
      </c>
      <c r="AI314" s="424"/>
      <c r="AJ314" s="10" t="str">
        <f>IF(_tag_month_day!I304="","",_tag_month_day!I304)</f>
        <v/>
      </c>
      <c r="AK314" s="440" t="s">
        <v>452</v>
      </c>
      <c r="AL314" s="440" t="s">
        <v>488</v>
      </c>
      <c r="AM314" s="440" t="s">
        <v>454</v>
      </c>
      <c r="AN314" s="441">
        <f>AN313</f>
        <v>2</v>
      </c>
      <c r="AO314" s="441">
        <f>AO313</f>
        <v>8</v>
      </c>
      <c r="AP314" s="442" t="e">
        <f>(IF(AN314=0,AS313,AS313*(1+AO314/AN314)/(AR314+AO314/AN314)))+AT314</f>
        <v>#VALUE!</v>
      </c>
      <c r="AQ314" s="443" t="str">
        <f>IF(_tag_month_day!J304="","",_tag_month_day!J304/100)</f>
        <v/>
      </c>
      <c r="AR314" s="444">
        <f>AR313</f>
        <v>1.3</v>
      </c>
      <c r="AS314" s="445" t="e">
        <f>AQ314*(AN314*AR314+AO314)/(AN314+AO314)</f>
        <v>#VALUE!</v>
      </c>
      <c r="AT314" s="445" t="e">
        <f>(SUM(BE314:BF314)-SUM(BE313:BF313))*0.05</f>
        <v>#VALUE!</v>
      </c>
      <c r="AU314" s="446" t="str">
        <f>IF(_tag_month_day!CC304="","",IF(_tag_month_day!CC304&gt;0,_tag_month_day!CD304,_tag_month_day!CE304))</f>
        <v/>
      </c>
      <c r="AV314" s="447" t="str">
        <f>IF(_tag_month_day!L304="","",_tag_month_day!L304/100)</f>
        <v/>
      </c>
      <c r="AW314" s="431">
        <f>AW313</f>
        <v>0</v>
      </c>
      <c r="AX314" s="431">
        <f>AX313</f>
        <v>0</v>
      </c>
      <c r="AY314" s="431" t="str">
        <f>IF(_tag_month_day!M304="","",_tag_month_day!M304/100)</f>
        <v/>
      </c>
      <c r="AZ314" s="431" t="str">
        <f>IF(_tag_month_day!N304="","",_tag_month_day!N304/100)</f>
        <v/>
      </c>
      <c r="BA314" s="431" t="str">
        <f>IF(_tag_month_day!O304="","",_tag_month_day!O304/100)</f>
        <v/>
      </c>
      <c r="BB314" s="448" t="str">
        <f>IF(_tag_month_day!P304="","",_tag_month_day!P304/100)</f>
        <v/>
      </c>
      <c r="BC314" s="448">
        <f>BC313</f>
        <v>0</v>
      </c>
      <c r="BD314" s="448" t="str">
        <f>IF(_tag_month_day!Q304="","",_tag_month_day!Q304/100)</f>
        <v/>
      </c>
      <c r="BE314" s="449" t="str">
        <f>IF(_tag_month_day!R304="","",_tag_month_day!R304/100)</f>
        <v/>
      </c>
      <c r="BF314" s="388" t="e">
        <f>(AU314*(100+BE314*100))/(AJ314-AU314)/100</f>
        <v>#VALUE!</v>
      </c>
      <c r="BG314" s="450" t="e">
        <f>BE314+BF314</f>
        <v>#VALUE!</v>
      </c>
      <c r="BH314" s="451" t="e">
        <f>SUM(AV314:BF314)</f>
        <v>#VALUE!</v>
      </c>
      <c r="BI314" s="452" t="e">
        <f>IF(CX314=0,BI313,(DK314*查询!$R$5+DL314*查询!$Q$5+DM314*查询!$N$5+DN314*查询!$O$5+DO314*查询!$P$5)*AF314/CX314)</f>
        <v>#VALUE!</v>
      </c>
      <c r="BJ314" s="452" t="e">
        <f>IF(CX314=0,BJ313,(DP314*查询!$S$5+DQ314*查询!$T$5+DR314*查询!$U$5)*AF314/CX314)</f>
        <v>#VALUE!</v>
      </c>
      <c r="BK314" s="452">
        <f>BK313</f>
        <v>1</v>
      </c>
      <c r="BL314" s="453" t="e">
        <f>SUMPRODUCT((AV314:BA314)*(GS314:GX314))/((GS314:GX314)+SUM(BB314:BD314)*GY314+BG314*GZ314)</f>
        <v>#VALUE!</v>
      </c>
      <c r="BM314" s="453" t="e">
        <f>BK314*($AV314*FB314+$AW314*FD314+$AX314*FI314+$AY314*FN314+$AZ314*FS314+$BA314*FX314+$BG314*GE314)/(AV314*EY314+AX314*FK314+AW314*FF314+AY314*FP314+AZ314*FU314+BA314*FZ314+BG314*GG314+BB314*GK314+BC314*GN314+BD314*GP314)</f>
        <v>#VALUE!</v>
      </c>
      <c r="BN314" s="453" t="e">
        <f>($AV314*FC314+$AX314*FJ314+$AW314*FE314+$AY314*FO314+$AZ314*FT314+$BA314*FY314+$BG314*GF314)/($AV314*FA314+BG314*GH314+BB314*GL314+BC314*GO314+BD314*GQ314+BA314*GA314)</f>
        <v>#VALUE!</v>
      </c>
      <c r="BO314" s="454" t="e">
        <f>SUMPRODUCT(AV314:BA314*GS314:GX314)/(GS314:GX314+(BB314+BC314+BD314)*GY314+BG314)</f>
        <v>#VALUE!</v>
      </c>
      <c r="BP314" s="454" t="e">
        <f>SUMPRODUCT(AV314:BA314*GS314:GX314)/(GS314:GX314+(BB314+BC314+BD314)*GY314+BG314)</f>
        <v>#VALUE!</v>
      </c>
      <c r="BQ314" s="454" t="e">
        <f>SUMPRODUCT(AV314:BA314*GS314:GX314)/(GS314:GX314+(BB314+BC314+BD314)*GY314+BG314)</f>
        <v>#VALUE!</v>
      </c>
      <c r="BR314" s="453" t="str">
        <f>IF(_tag_month_day!T304="","",_tag_month_day!T304)</f>
        <v/>
      </c>
      <c r="BS314" s="453" t="str">
        <f>IF(_tag_month_day!U304="","",_tag_month_day!U304)</f>
        <v/>
      </c>
      <c r="BT314" s="455" t="str">
        <f>IF(CK314="","",IF((CK314&gt;=BV314-0.12)*(CK314&lt;=BV314+0.12),"合格","不合格"))</f>
        <v/>
      </c>
      <c r="BU314" s="456" t="str">
        <f>IF(_tag_month_day!V304="","",_tag_month_day!V304)</f>
        <v/>
      </c>
      <c r="BV314" s="457" t="str">
        <f>IF(_tag_month_day!W304="","",_tag_month_day!W304)</f>
        <v/>
      </c>
      <c r="BW314" s="458" t="str">
        <f>IF(_tag_month_day!X304="","",_tag_month_day!X304)</f>
        <v/>
      </c>
      <c r="BX314" s="458" t="str">
        <f>IF(_tag_month_day!Y304="","",_tag_month_day!Y304)</f>
        <v/>
      </c>
      <c r="BY314" s="459">
        <f ca="1">L314</f>
        <v>43598.708333332601</v>
      </c>
      <c r="BZ314" s="460"/>
      <c r="CA314" s="461"/>
      <c r="CB314" s="424" t="str">
        <f>IF(_tag_month_day!Z304="","",_tag_month_day!Z304)</f>
        <v/>
      </c>
      <c r="CC314" s="424" t="str">
        <f>IF(_tag_month_day!AA304="","",_tag_month_day!AA304)</f>
        <v/>
      </c>
      <c r="CD314" s="424" t="str">
        <f>IF(_tag_month_day!AB304="","",_tag_month_day!AB304)</f>
        <v/>
      </c>
      <c r="CE314" s="424" t="str">
        <f>IF(_tag_month_day!AC304="","",_tag_month_day!AC304)</f>
        <v/>
      </c>
      <c r="CF314" s="424" t="str">
        <f>IF(_tag_month_day!AD304="","",_tag_month_day!AD304)</f>
        <v/>
      </c>
      <c r="CG314" s="424" t="str">
        <f>IF(_tag_month_day!AE304="","",_tag_month_day!AE304)</f>
        <v/>
      </c>
      <c r="CH314" s="424" t="str">
        <f>IF(_tag_month_day!AF304="","",_tag_month_day!AF304)</f>
        <v/>
      </c>
      <c r="CI314" s="424" t="str">
        <f>IF(_tag_month_day!AG304="","",_tag_month_day!AG304)</f>
        <v/>
      </c>
      <c r="CJ314" s="424" t="str">
        <f>IF(_tag_month_day!AH304="","",_tag_month_day!AH304)</f>
        <v/>
      </c>
      <c r="CK314" s="424" t="str">
        <f>IF(_tag_month_day!AI304="","",_tag_month_day!AI304)</f>
        <v/>
      </c>
      <c r="CL314" s="4" t="str">
        <f>IF(_tag_month_day!AJ304="","",_tag_month_day!AJ304)</f>
        <v/>
      </c>
      <c r="CM314" s="4" t="str">
        <f>IF(_tag_month_day!AK304="","",_tag_month_day!AK304)</f>
        <v/>
      </c>
      <c r="CN314" s="4" t="str">
        <f>IF(_tag_month_day!AL304="","",_tag_month_day!AL304)</f>
        <v/>
      </c>
      <c r="CO314" s="4" t="str">
        <f>IF(_tag_month_day!AM304="","",_tag_month_day!AM304)</f>
        <v/>
      </c>
      <c r="CP314" s="4" t="str">
        <f>IF(_tag_month_day!AN304="","",_tag_month_day!AN304)</f>
        <v/>
      </c>
      <c r="CQ314" s="4" t="str">
        <f>IF(_tag_month_day!AO304="","",_tag_month_day!AO304)</f>
        <v/>
      </c>
      <c r="CR314" s="462" t="str">
        <f>IF(_tag_month_day!AP304="","",_tag_month_day!AP304)</f>
        <v/>
      </c>
      <c r="CS314" s="463" t="str">
        <f>IF(_tag_month_day!AQ304="","",_tag_month_day!AQ304)</f>
        <v/>
      </c>
      <c r="CT314" s="4" t="str">
        <f>IF(_tag_month_day!AR304="","",_tag_month_day!AR304)</f>
        <v/>
      </c>
      <c r="CU314" s="464" t="e">
        <f>DU314/AJ314</f>
        <v>#VALUE!</v>
      </c>
      <c r="CV314" s="451" t="e">
        <f>BG314/BH314</f>
        <v>#VALUE!</v>
      </c>
      <c r="CW314" s="465" t="e">
        <f>AJ314*(1-CV314)*CU314*AF314</f>
        <v>#VALUE!</v>
      </c>
      <c r="CX314" s="465" t="e">
        <f>CW314*94%</f>
        <v>#VALUE!</v>
      </c>
      <c r="CY314" s="466" t="e">
        <f>IF(CX314=0,0,DS314/(DS314+CX314))</f>
        <v>#VALUE!</v>
      </c>
      <c r="CZ314" s="465" t="e">
        <f>$AJ314*EF314</f>
        <v>#VALUE!</v>
      </c>
      <c r="DA314" s="465" t="e">
        <f>$AJ314*EG314</f>
        <v>#VALUE!</v>
      </c>
      <c r="DB314" s="465" t="e">
        <f>$AJ314*EH314</f>
        <v>#VALUE!</v>
      </c>
      <c r="DC314" s="465" t="e">
        <f>$AJ314*EI314</f>
        <v>#VALUE!</v>
      </c>
      <c r="DD314" s="465" t="e">
        <f>$AJ314*EJ314</f>
        <v>#VALUE!</v>
      </c>
      <c r="DE314" s="465" t="e">
        <f>$AJ314*EK314</f>
        <v>#VALUE!</v>
      </c>
      <c r="DF314" s="465" t="e">
        <f>$AJ314*EL314</f>
        <v>#VALUE!</v>
      </c>
      <c r="DG314" s="465" t="e">
        <f>$AJ314*EM314</f>
        <v>#VALUE!</v>
      </c>
      <c r="DH314" s="465" t="e">
        <f>$AJ314*EN314</f>
        <v>#VALUE!</v>
      </c>
      <c r="DI314" s="465" t="e">
        <f>$AJ314*EO314</f>
        <v>#VALUE!</v>
      </c>
      <c r="DJ314" s="465" t="e">
        <f>CZ314*(1-EP314)</f>
        <v>#VALUE!</v>
      </c>
      <c r="DK314" s="465" t="e">
        <f>DA314*(1-ER314)</f>
        <v>#VALUE!</v>
      </c>
      <c r="DL314" s="465" t="e">
        <f>DB314*(1-EQ314)</f>
        <v>#VALUE!</v>
      </c>
      <c r="DM314" s="465" t="e">
        <f>DC314*(1-ES314)</f>
        <v>#VALUE!</v>
      </c>
      <c r="DN314" s="465" t="e">
        <f>DD314*(1-ET314)</f>
        <v>#VALUE!</v>
      </c>
      <c r="DO314" s="465" t="e">
        <f>DE314</f>
        <v>#VALUE!</v>
      </c>
      <c r="DP314" s="465" t="e">
        <f>DF314*(1-EU314)</f>
        <v>#VALUE!</v>
      </c>
      <c r="DQ314" s="465" t="e">
        <f>DG314*(1-EV314)</f>
        <v>#VALUE!</v>
      </c>
      <c r="DR314" s="465" t="e">
        <f>DH314*(1-EW314)</f>
        <v>#VALUE!</v>
      </c>
      <c r="DS314" s="465" t="e">
        <f>DI314</f>
        <v>#VALUE!</v>
      </c>
      <c r="DT314" s="465" t="e">
        <f>SUM(DJ314:DS314)</f>
        <v>#VALUE!</v>
      </c>
      <c r="DU314" s="465" t="e">
        <f>(GS314:GX314)+(DP314+DQ314+DR314)*GY314+DS314</f>
        <v>#VALUE!</v>
      </c>
      <c r="DV314" s="451" t="e">
        <f>AV314/$BH314/(1-EP314)</f>
        <v>#VALUE!</v>
      </c>
      <c r="DW314" s="451" t="e">
        <f>AW314/$BH314/(1-ER314)</f>
        <v>#VALUE!</v>
      </c>
      <c r="DX314" s="451" t="e">
        <f>AX314/$BH314/(1-EQ314)</f>
        <v>#VALUE!</v>
      </c>
      <c r="DY314" s="451" t="e">
        <f>AY314/$BH314/(1-ES314)</f>
        <v>#VALUE!</v>
      </c>
      <c r="DZ314" s="451" t="e">
        <f>AZ314/$BH314/(1-ET314)</f>
        <v>#VALUE!</v>
      </c>
      <c r="EA314" s="451" t="e">
        <f>BA314/$BH314/(1-AX314)</f>
        <v>#VALUE!</v>
      </c>
      <c r="EB314" s="451" t="e">
        <f>BB314/$BH314/(1-EU314)</f>
        <v>#VALUE!</v>
      </c>
      <c r="EC314" s="451" t="e">
        <f>BC314/$BH314/(1-EV314)</f>
        <v>#VALUE!</v>
      </c>
      <c r="ED314" s="451" t="e">
        <f>BD314/$BH314/(1-EW314)</f>
        <v>#VALUE!</v>
      </c>
      <c r="EE314" s="451" t="e">
        <f>BG314/BH314</f>
        <v>#VALUE!</v>
      </c>
      <c r="EF314" s="451" t="e">
        <f>DV314/SUM($DV314:$EE314)</f>
        <v>#VALUE!</v>
      </c>
      <c r="EG314" s="451" t="e">
        <f>DW314/SUM($DV314:$EE314)</f>
        <v>#VALUE!</v>
      </c>
      <c r="EH314" s="451" t="e">
        <f>DX314/SUM($DV314:$EE314)</f>
        <v>#VALUE!</v>
      </c>
      <c r="EI314" s="451" t="e">
        <f>DY314/SUM($DV314:$EE314)</f>
        <v>#VALUE!</v>
      </c>
      <c r="EJ314" s="451" t="e">
        <f>DZ314/SUM($DV314:$EE314)</f>
        <v>#VALUE!</v>
      </c>
      <c r="EK314" s="451" t="e">
        <f>EA314/SUM($DV314:$EE314)</f>
        <v>#VALUE!</v>
      </c>
      <c r="EL314" s="451" t="e">
        <f>EB314/SUM($DV314:$EE314)</f>
        <v>#VALUE!</v>
      </c>
      <c r="EM314" s="451" t="e">
        <f>EC314/SUM($DV314:$EE314)</f>
        <v>#VALUE!</v>
      </c>
      <c r="EN314" s="451" t="e">
        <f>ED314/SUM($DV314:$EE314)</f>
        <v>#VALUE!</v>
      </c>
      <c r="EO314" s="451" t="e">
        <f>EE314/SUM($DV314:$EE314)</f>
        <v>#VALUE!</v>
      </c>
      <c r="EP314" s="450">
        <f>EP313</f>
        <v>0.080000000000000002</v>
      </c>
      <c r="EQ314" s="450">
        <f>EQ313</f>
        <v>0.014999999999999999</v>
      </c>
      <c r="ER314" s="450">
        <f>ER313</f>
        <v>0.014999999999999999</v>
      </c>
      <c r="ES314" s="450">
        <f>ES313</f>
        <v>0.014999999999999999</v>
      </c>
      <c r="ET314" s="450">
        <f>ET313</f>
        <v>0.014999999999999999</v>
      </c>
      <c r="EU314" s="450">
        <f>EU313</f>
        <v>0.089999999999999997</v>
      </c>
      <c r="EV314" s="450">
        <f>EV313</f>
        <v>0.089999999999999997</v>
      </c>
      <c r="EW314" s="450">
        <f>EW313</f>
        <v>0.089999999999999997</v>
      </c>
      <c r="EX314" s="431" t="str">
        <f>IF(_tag_month_day!AS304="","",_tag_month_day!AS304/100)</f>
        <v/>
      </c>
      <c r="EY314" s="431" t="str">
        <f>IF(_tag_month_day!AT304="","",_tag_month_day!AT304/100)</f>
        <v/>
      </c>
      <c r="EZ314" s="431" t="str">
        <f>IF(_tag_month_day!AU304="","",_tag_month_day!AU304/100)</f>
        <v/>
      </c>
      <c r="FA314" s="431" t="str">
        <f>IF(_tag_month_day!AV304="","",_tag_month_day!AV304/100)</f>
        <v/>
      </c>
      <c r="FB314" s="431" t="str">
        <f>IF(_tag_month_day!AW304="","",_tag_month_day!AW304/100)</f>
        <v/>
      </c>
      <c r="FC314" s="431" t="str">
        <f>IF(_tag_month_day!AX304="","",_tag_month_day!AX304/100)</f>
        <v/>
      </c>
      <c r="FD314" s="449" t="str">
        <f>IF(_tag_month_day!AY304="","",_tag_month_day!AY304/100)</f>
        <v/>
      </c>
      <c r="FE314" s="449" t="str">
        <f>IF(_tag_month_day!AZ304="","",_tag_month_day!AZ304/100)</f>
        <v/>
      </c>
      <c r="FF314" s="449" t="str">
        <f>IF(_tag_month_day!BA304="","",_tag_month_day!BA304/100)</f>
        <v/>
      </c>
      <c r="FG314" s="449" t="str">
        <f>IF(_tag_month_day!BB304="","",_tag_month_day!BB304/100)</f>
        <v/>
      </c>
      <c r="FH314" s="467" t="str">
        <f>IF(_tag_month_day!BC304="","",_tag_month_day!BC304/100)</f>
        <v/>
      </c>
      <c r="FI314" s="449">
        <f>FI313</f>
        <v>0.40999999999999998</v>
      </c>
      <c r="FJ314" s="449">
        <f>FJ313</f>
        <v>0.11</v>
      </c>
      <c r="FK314" s="449">
        <f>FK313</f>
        <v>0.014999999999999999</v>
      </c>
      <c r="FL314" s="449">
        <f>FL313</f>
        <v>0</v>
      </c>
      <c r="FM314" s="467">
        <f>FM313</f>
        <v>0.0001</v>
      </c>
      <c r="FN314" s="449">
        <f>FN313</f>
        <v>0.32000000000000001</v>
      </c>
      <c r="FO314" s="449">
        <f>FO313</f>
        <v>0.20000000000000001</v>
      </c>
      <c r="FP314" s="449">
        <f>FP313</f>
        <v>0.01</v>
      </c>
      <c r="FQ314" s="449">
        <f>FQ313</f>
        <v>0</v>
      </c>
      <c r="FR314" s="467">
        <f>FR313</f>
        <v>0.0001</v>
      </c>
      <c r="FS314" s="449" t="str">
        <f>IF(_tag_month_day!BD304="","",_tag_month_day!BD304/100)</f>
        <v/>
      </c>
      <c r="FT314" s="449" t="str">
        <f>IF(_tag_month_day!BE304="","",_tag_month_day!BE304/100)</f>
        <v/>
      </c>
      <c r="FU314" s="449" t="str">
        <f>IF(_tag_month_day!BF304="","",_tag_month_day!BF304/100)</f>
        <v/>
      </c>
      <c r="FV314" s="449" t="str">
        <f>IF(_tag_month_day!BG304="","",_tag_month_day!BG304/100)</f>
        <v/>
      </c>
      <c r="FW314" s="467" t="str">
        <f>IF(_tag_month_day!BH304="","",_tag_month_day!BH304/100)</f>
        <v/>
      </c>
      <c r="FX314" s="449" t="str">
        <f>IF(_tag_month_day!BI304="","",_tag_month_day!BI304/100)</f>
        <v/>
      </c>
      <c r="FY314" s="449" t="str">
        <f>IF(_tag_month_day!BJ304="","",_tag_month_day!BJ304/100)</f>
        <v/>
      </c>
      <c r="FZ314" s="468" t="str">
        <f>IF(_tag_month_day!BK304="","",_tag_month_day!BK304/100)</f>
        <v/>
      </c>
      <c r="GA314" s="449" t="str">
        <f>IF(_tag_month_day!BL304="","",_tag_month_day!BL304/100)</f>
        <v/>
      </c>
      <c r="GB314" s="467" t="str">
        <f>IF(_tag_month_day!BM304="","",_tag_month_day!BM304/100)</f>
        <v/>
      </c>
      <c r="GC314" s="431" t="str">
        <f>IF(_tag_month_day!BN304="","",_tag_month_day!BN304/100)</f>
        <v/>
      </c>
      <c r="GD314" s="431" t="str">
        <f>IF(_tag_month_day!BO304="","",_tag_month_day!BO304/100)</f>
        <v/>
      </c>
      <c r="GE314" s="431" t="str">
        <f>IF(_tag_month_day!BP304="","",_tag_month_day!BP304/100)</f>
        <v/>
      </c>
      <c r="GF314" s="431" t="str">
        <f>IF(_tag_month_day!BQ304="","",_tag_month_day!BQ304/100)</f>
        <v/>
      </c>
      <c r="GG314" s="431" t="str">
        <f>IF(_tag_month_day!BR304="","",_tag_month_day!BR304/100)</f>
        <v/>
      </c>
      <c r="GH314" s="431" t="str">
        <f>IF(_tag_month_day!BS304="","",_tag_month_day!BS304/100)</f>
        <v/>
      </c>
      <c r="GI314" s="467" t="str">
        <f>IF(_tag_month_day!BT304="","",_tag_month_day!BT304/100)</f>
        <v/>
      </c>
      <c r="GJ314" s="469" t="str">
        <f>IF(_tag_month_day!BU304="","",_tag_month_day!BU304/100)</f>
        <v/>
      </c>
      <c r="GK314" s="470">
        <f>GK313</f>
        <v>0.070000000000000007</v>
      </c>
      <c r="GL314" s="470">
        <f>GL313</f>
        <v>0.029999999999999999</v>
      </c>
      <c r="GM314" s="471" t="str">
        <f>IF(_tag_month_day!BX304="","",_tag_month_day!BX304/100)</f>
        <v/>
      </c>
      <c r="GN314" s="470">
        <f>GN313</f>
        <v>0.070000000000000007</v>
      </c>
      <c r="GO314" s="470">
        <f>GO313</f>
        <v>0.029999999999999999</v>
      </c>
      <c r="GP314" s="470">
        <f>GP313</f>
        <v>0.089999999999999997</v>
      </c>
      <c r="GQ314" s="470">
        <f>GQ313</f>
        <v>0.029999999999999999</v>
      </c>
      <c r="GR314" s="471" t="str">
        <f>IF(_tag_month_day!CA304="","",_tag_month_day!CA304/100)</f>
        <v/>
      </c>
      <c r="GS314" s="472">
        <f>GS313</f>
        <v>0.95299999999999996</v>
      </c>
      <c r="GT314" s="472">
        <f>GT313</f>
        <v>0.55000000000000004</v>
      </c>
      <c r="GU314" s="472">
        <f>GU313</f>
        <v>0.55000000000000004</v>
      </c>
      <c r="GV314" s="472">
        <f>GV313</f>
        <v>0.55000000000000004</v>
      </c>
      <c r="GW314" s="472">
        <f>GW313</f>
        <v>0.5</v>
      </c>
      <c r="GX314" s="472">
        <f>GX313</f>
        <v>0.93500000000000005</v>
      </c>
      <c r="GY314" s="472">
        <f>GY313</f>
        <v>0.14999999999999999</v>
      </c>
      <c r="GZ314" s="472">
        <f>GZ313</f>
        <v>1</v>
      </c>
      <c r="HA314" s="474">
        <f>HA313</f>
        <v>0.047</v>
      </c>
      <c r="HB314" s="474">
        <f>HB313</f>
        <v>0.45000000000000001</v>
      </c>
      <c r="HC314" s="474">
        <f>HC313</f>
        <v>0.45000000000000001</v>
      </c>
      <c r="HD314" s="474">
        <f>HD313</f>
        <v>0.45000000000000001</v>
      </c>
      <c r="HE314" s="474">
        <f>HE313</f>
        <v>0.5</v>
      </c>
      <c r="HF314" s="474">
        <f>HF313</f>
        <v>0.065000000000000002</v>
      </c>
      <c r="HG314" s="474">
        <f>HG313</f>
        <v>0.84999999999999998</v>
      </c>
      <c r="HH314" s="474">
        <f>HH313</f>
        <v>0</v>
      </c>
      <c r="HI314" s="10">
        <f>IF(BZ314&lt;&gt;"",CK314-BV314,0)</f>
        <v>0</v>
      </c>
      <c r="HJ314" s="10" t="e">
        <f>IF(AJ314&gt;0,AH314-AJ314,0)</f>
        <v>#VALUE!</v>
      </c>
      <c r="HK314" s="466">
        <f>HK313</f>
        <v>0.84999999999999998</v>
      </c>
      <c r="HL314" s="424">
        <f>HL313</f>
        <v>550000</v>
      </c>
      <c r="HM314" s="424">
        <f>HM313</f>
        <v>480000</v>
      </c>
      <c r="HN314" s="465" t="e">
        <f>(DJ314*EZ314+DK314*FH314+DL314*FM314+DM314*FR314+DN314*FW314+DO314*GB314+DS314*GI314+DP314*GM314+DR314*GR314)*1000*2</f>
        <v>#VALUE!</v>
      </c>
      <c r="HO314" s="465" t="e">
        <f>HN314*HK314*$HO$2/HL314*1000000</f>
        <v>#VALUE!</v>
      </c>
      <c r="HP314" s="465" t="e">
        <f>HN314*HK314*$HP$2/HM314*1000000</f>
        <v>#VALUE!</v>
      </c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</row>
    <row customFormat="1" r="315" s="0">
      <c r="A315" s="420">
        <v>304</v>
      </c>
      <c r="B315" s="421">
        <f ca="1">IF(D315=D314,B314,IF(D315="夜班",B314+1,B314))</f>
        <v>43598</v>
      </c>
      <c r="C315" s="422">
        <f>C314</f>
        <v>0.041666666666666699</v>
      </c>
      <c r="D315" s="10" t="str">
        <f ca="1">IF(HOUR(G315)&lt;8,"夜班",IF(HOUR(G315)&lt;16,"白班",IF(HOUR(G315)&lt;24,"中班",0)))</f>
        <v>白班</v>
      </c>
      <c r="E315" s="10" t="e">
        <f ca="1">IF(F315=1,"甲",IF(F315=2,"乙",IF(F315=3,"丙",IF(F315=4,"丁",""))))</f>
        <v>#REF!</v>
      </c>
      <c r="F315" s="10" t="e">
        <f ca="1">SUMPRODUCT((成本日报!$A$3:$A$95=计划!B315)*(成本日报!$B$3:$B$95=计划!$D315),成本日报!$C$3:$C$95)</f>
        <v>#REF!</v>
      </c>
      <c r="G315" s="423">
        <f ca="1">G314+C314</f>
        <v>43598.624999999265</v>
      </c>
      <c r="H315" s="423">
        <f ca="1">$G315+$C315/60*10+$C315*0</f>
        <v>43598.63194444371</v>
      </c>
      <c r="I315" s="423">
        <f ca="1">$G315+$C315/60*18+$C315*0</f>
        <v>43598.637499999262</v>
      </c>
      <c r="J315" s="423">
        <f ca="1">$G315+$C315/60*0+$C315*1</f>
        <v>43598.666666665929</v>
      </c>
      <c r="K315" s="423">
        <f ca="1">$G315+$C315/60*30+$C315*2</f>
        <v>43598.729166665937</v>
      </c>
      <c r="L315" s="423">
        <f ca="1">$G315+$C315/60*0+$C315*3</f>
        <v>43598.749999999265</v>
      </c>
      <c r="M315" s="424" t="str">
        <f>IF(_tag_month_day!A305="","",_tag_month_day!A305)</f>
        <v/>
      </c>
      <c r="N315" s="424" t="str">
        <f>IF(_tag_month_day!B305="","",_tag_month_day!B305)</f>
        <v/>
      </c>
      <c r="O315" s="425" t="e">
        <f>IF(M315+N315=0,"",M315+N315)</f>
        <v>#VALUE!</v>
      </c>
      <c r="P315" s="424" t="str">
        <f>IF(_tag_month_day!C305="","",_tag_month_day!C305)</f>
        <v/>
      </c>
      <c r="Q315" s="424" t="str">
        <f>IF(_tag_month_day!D305="","",_tag_month_day!D305)</f>
        <v/>
      </c>
      <c r="R315" s="426" t="str">
        <f>IF(_tag_month_day!CB305="","",_tag_month_day!CB305/100)</f>
        <v/>
      </c>
      <c r="S315" s="427" t="str">
        <f>IF(_tag_month_day!E305="","",_tag_month_day!E305)</f>
        <v/>
      </c>
      <c r="T315" s="427" t="str">
        <f>IF(_tag_month_day!F305="","",_tag_month_day!F305)</f>
        <v/>
      </c>
      <c r="U315" s="428" t="e">
        <f>S315+T315</f>
        <v>#VALUE!</v>
      </c>
      <c r="V315" s="429" t="e">
        <f>U315/AJ315</f>
        <v>#VALUE!</v>
      </c>
      <c r="W315" s="430" t="str">
        <f>IF(_jhy_month_day!A305="","",_jhy_month_day!A305)</f>
        <v/>
      </c>
      <c r="X315" s="431" t="str">
        <f>IF(_jhy_month_day!B305="","",_jhy_month_day!B305/100)</f>
        <v/>
      </c>
      <c r="Y315" s="431" t="str">
        <f>IF(_jhy_month_day!C305="","",_jhy_month_day!C305/100)</f>
        <v/>
      </c>
      <c r="Z315" s="432">
        <f>Z311+1</f>
        <v>76</v>
      </c>
      <c r="AA315" s="433" t="str">
        <f>IF(_tag_month_day!G305="","",_tag_month_day!G305/100)</f>
        <v/>
      </c>
      <c r="AB315" s="433" t="str">
        <f>IF(_tag_month_day!H305="","",_tag_month_day!H305/100)</f>
        <v/>
      </c>
      <c r="AC315" s="434">
        <f>IF(X315="",AC314,BK315*($AV314*X315+$AW314*FD314+$AX314*FI314+$AY314*FN314+$AZ314*FS314+$BA314*FX314+$BG314*GE314)/(AV314*Y315+AX314*FK314+AW314*FF314+AY314*FP314+AZ314*FU314+BA314*FZ314+BG314*GG314+BB314*GK314+BC314*GN314+BD314*GP314))</f>
        <v>1.59963432013121</v>
      </c>
      <c r="AD315" s="435" t="str">
        <f>IF(AC315=AC314,"",AC315-AC314)</f>
        <v/>
      </c>
      <c r="AE315" s="436" t="str">
        <f>IF(1-AF315=0,"",(1-AF315))</f>
        <v/>
      </c>
      <c r="AF315" s="437">
        <v>1</v>
      </c>
      <c r="AG315" s="10" t="str">
        <f>AG314</f>
        <v>9A3</v>
      </c>
      <c r="AH315" s="438" t="str">
        <f>AH314</f>
        <v/>
      </c>
      <c r="AI315" s="424"/>
      <c r="AJ315" s="10" t="str">
        <f>IF(_tag_month_day!I305="","",_tag_month_day!I305)</f>
        <v/>
      </c>
      <c r="AK315" s="440"/>
      <c r="AL315" s="440"/>
      <c r="AM315" s="440"/>
      <c r="AN315" s="441">
        <f>AN314</f>
        <v>2</v>
      </c>
      <c r="AO315" s="441">
        <f>AO314</f>
        <v>8</v>
      </c>
      <c r="AP315" s="442" t="e">
        <f>(IF(AN315=0,AS314,AS314*(1+AO315/AN315)/(AR315+AO315/AN315)))+AT315</f>
        <v>#VALUE!</v>
      </c>
      <c r="AQ315" s="443" t="str">
        <f>IF(_tag_month_day!J305="","",_tag_month_day!J305/100)</f>
        <v/>
      </c>
      <c r="AR315" s="444">
        <f>AR314</f>
        <v>1.3</v>
      </c>
      <c r="AS315" s="445" t="e">
        <f>AQ315*(AN315*AR315+AO315)/(AN315+AO315)</f>
        <v>#VALUE!</v>
      </c>
      <c r="AT315" s="445" t="e">
        <f>(SUM(BE315:BF315)-SUM(BE314:BF314))*0.05</f>
        <v>#VALUE!</v>
      </c>
      <c r="AU315" s="446" t="str">
        <f>IF(_tag_month_day!CC305="","",IF(_tag_month_day!CC305&gt;0,_tag_month_day!CD305,_tag_month_day!CE305))</f>
        <v/>
      </c>
      <c r="AV315" s="447" t="str">
        <f>IF(_tag_month_day!L305="","",_tag_month_day!L305/100)</f>
        <v/>
      </c>
      <c r="AW315" s="431">
        <f>AW314</f>
        <v>0</v>
      </c>
      <c r="AX315" s="431">
        <f>AX314</f>
        <v>0</v>
      </c>
      <c r="AY315" s="431" t="str">
        <f>IF(_tag_month_day!M305="","",_tag_month_day!M305/100)</f>
        <v/>
      </c>
      <c r="AZ315" s="431" t="str">
        <f>IF(_tag_month_day!N305="","",_tag_month_day!N305/100)</f>
        <v/>
      </c>
      <c r="BA315" s="431" t="str">
        <f>IF(_tag_month_day!O305="","",_tag_month_day!O305/100)</f>
        <v/>
      </c>
      <c r="BB315" s="448" t="str">
        <f>IF(_tag_month_day!P305="","",_tag_month_day!P305/100)</f>
        <v/>
      </c>
      <c r="BC315" s="448">
        <f>BC314</f>
        <v>0</v>
      </c>
      <c r="BD315" s="448" t="str">
        <f>IF(_tag_month_day!Q305="","",_tag_month_day!Q305/100)</f>
        <v/>
      </c>
      <c r="BE315" s="449" t="str">
        <f>IF(_tag_month_day!R305="","",_tag_month_day!R305/100)</f>
        <v/>
      </c>
      <c r="BF315" s="388" t="e">
        <f>(AU315*(100+BE315*100))/(AJ315-AU315)/100</f>
        <v>#VALUE!</v>
      </c>
      <c r="BG315" s="450" t="e">
        <f>BE315+BF315</f>
        <v>#VALUE!</v>
      </c>
      <c r="BH315" s="451" t="e">
        <f>SUM(AV315:BF315)</f>
        <v>#VALUE!</v>
      </c>
      <c r="BI315" s="452" t="e">
        <f>IF(CX315=0,BI314,(DK315*查询!$R$5+DL315*查询!$Q$5+DM315*查询!$N$5+DN315*查询!$O$5+DO315*查询!$P$5)*AF315/CX315)</f>
        <v>#VALUE!</v>
      </c>
      <c r="BJ315" s="452" t="e">
        <f>IF(CX315=0,BJ314,(DP315*查询!$S$5+DQ315*查询!$T$5+DR315*查询!$U$5)*AF315/CX315)</f>
        <v>#VALUE!</v>
      </c>
      <c r="BK315" s="452">
        <f>BK314</f>
        <v>1</v>
      </c>
      <c r="BL315" s="453" t="e">
        <f>SUMPRODUCT((AV315:BA315)*(GS315:GX315))/((GS315:GX315)+SUM(BB315:BD315)*GY315+BG315*GZ315)</f>
        <v>#VALUE!</v>
      </c>
      <c r="BM315" s="453" t="e">
        <f>BK315*($AV315*FB315+$AW315*FD315+$AX315*FI315+$AY315*FN315+$AZ315*FS315+$BA315*FX315+$BG315*GE315)/(AV315*EY315+AX315*FK315+AW315*FF315+AY315*FP315+AZ315*FU315+BA315*FZ315+BG315*GG315+BB315*GK315+BC315*GN315+BD315*GP315)</f>
        <v>#VALUE!</v>
      </c>
      <c r="BN315" s="453" t="e">
        <f>($AV315*FC315+$AX315*FJ315+$AW315*FE315+$AY315*FO315+$AZ315*FT315+$BA315*FY315+$BG315*GF315)/($AV315*FA315+BG315*GH315+BB315*GL315+BC315*GO315+BD315*GQ315+BA315*GA315)</f>
        <v>#VALUE!</v>
      </c>
      <c r="BO315" s="454" t="e">
        <f>SUMPRODUCT(AV315:BA315*GS315:GX315)/(GS315:GX315+(BB315+BC315+BD315)*GY315+BG315)</f>
        <v>#VALUE!</v>
      </c>
      <c r="BP315" s="454" t="e">
        <f>SUMPRODUCT(AV315:BA315*GS315:GX315)/(GS315:GX315+(BB315+BC315+BD315)*GY315+BG315)</f>
        <v>#VALUE!</v>
      </c>
      <c r="BQ315" s="454" t="e">
        <f>SUMPRODUCT(AV315:BA315*GS315:GX315)/(GS315:GX315+(BB315+BC315+BD315)*GY315+BG315)</f>
        <v>#VALUE!</v>
      </c>
      <c r="BR315" s="453" t="str">
        <f>IF(_tag_month_day!T305="","",_tag_month_day!T305)</f>
        <v/>
      </c>
      <c r="BS315" s="453" t="str">
        <f>IF(_tag_month_day!U305="","",_tag_month_day!U305)</f>
        <v/>
      </c>
      <c r="BT315" s="455" t="str">
        <f>IF(CK315="","",IF((CK315&gt;=BV315-0.12)*(CK315&lt;=BV315+0.12),"合格","不合格"))</f>
        <v/>
      </c>
      <c r="BU315" s="456" t="str">
        <f>IF(_tag_month_day!V305="","",_tag_month_day!V305)</f>
        <v/>
      </c>
      <c r="BV315" s="457" t="str">
        <f>IF(_tag_month_day!W305="","",_tag_month_day!W305)</f>
        <v/>
      </c>
      <c r="BW315" s="458" t="str">
        <f>IF(_tag_month_day!X305="","",_tag_month_day!X305)</f>
        <v/>
      </c>
      <c r="BX315" s="458" t="str">
        <f>IF(_tag_month_day!Y305="","",_tag_month_day!Y305)</f>
        <v/>
      </c>
      <c r="BY315" s="459">
        <f ca="1">L315</f>
        <v>43598.749999999265</v>
      </c>
      <c r="BZ315" s="460"/>
      <c r="CA315" s="461"/>
      <c r="CB315" s="424" t="str">
        <f>IF(_tag_month_day!Z305="","",_tag_month_day!Z305)</f>
        <v/>
      </c>
      <c r="CC315" s="424" t="str">
        <f>IF(_tag_month_day!AA305="","",_tag_month_day!AA305)</f>
        <v/>
      </c>
      <c r="CD315" s="424" t="str">
        <f>IF(_tag_month_day!AB305="","",_tag_month_day!AB305)</f>
        <v/>
      </c>
      <c r="CE315" s="424" t="str">
        <f>IF(_tag_month_day!AC305="","",_tag_month_day!AC305)</f>
        <v/>
      </c>
      <c r="CF315" s="424" t="str">
        <f>IF(_tag_month_day!AD305="","",_tag_month_day!AD305)</f>
        <v/>
      </c>
      <c r="CG315" s="424" t="str">
        <f>IF(_tag_month_day!AE305="","",_tag_month_day!AE305)</f>
        <v/>
      </c>
      <c r="CH315" s="424" t="str">
        <f>IF(_tag_month_day!AF305="","",_tag_month_day!AF305)</f>
        <v/>
      </c>
      <c r="CI315" s="424" t="str">
        <f>IF(_tag_month_day!AG305="","",_tag_month_day!AG305)</f>
        <v/>
      </c>
      <c r="CJ315" s="424" t="str">
        <f>IF(_tag_month_day!AH305="","",_tag_month_day!AH305)</f>
        <v/>
      </c>
      <c r="CK315" s="424" t="str">
        <f>IF(_tag_month_day!AI305="","",_tag_month_day!AI305)</f>
        <v/>
      </c>
      <c r="CL315" s="4" t="str">
        <f>IF(_tag_month_day!AJ305="","",_tag_month_day!AJ305)</f>
        <v/>
      </c>
      <c r="CM315" s="4" t="str">
        <f>IF(_tag_month_day!AK305="","",_tag_month_day!AK305)</f>
        <v/>
      </c>
      <c r="CN315" s="4" t="str">
        <f>IF(_tag_month_day!AL305="","",_tag_month_day!AL305)</f>
        <v/>
      </c>
      <c r="CO315" s="4" t="str">
        <f>IF(_tag_month_day!AM305="","",_tag_month_day!AM305)</f>
        <v/>
      </c>
      <c r="CP315" s="4" t="str">
        <f>IF(_tag_month_day!AN305="","",_tag_month_day!AN305)</f>
        <v/>
      </c>
      <c r="CQ315" s="4" t="str">
        <f>IF(_tag_month_day!AO305="","",_tag_month_day!AO305)</f>
        <v/>
      </c>
      <c r="CR315" s="462" t="str">
        <f>IF(_tag_month_day!AP305="","",_tag_month_day!AP305)</f>
        <v/>
      </c>
      <c r="CS315" s="463" t="str">
        <f>IF(_tag_month_day!AQ305="","",_tag_month_day!AQ305)</f>
        <v/>
      </c>
      <c r="CT315" s="4" t="str">
        <f>IF(_tag_month_day!AR305="","",_tag_month_day!AR305)</f>
        <v/>
      </c>
      <c r="CU315" s="464" t="e">
        <f>DU315/AJ315</f>
        <v>#VALUE!</v>
      </c>
      <c r="CV315" s="451" t="e">
        <f>BG315/BH315</f>
        <v>#VALUE!</v>
      </c>
      <c r="CW315" s="465" t="e">
        <f>AJ315*(1-CV315)*CU315*AF315</f>
        <v>#VALUE!</v>
      </c>
      <c r="CX315" s="465" t="e">
        <f>CW315*94%</f>
        <v>#VALUE!</v>
      </c>
      <c r="CY315" s="466" t="e">
        <f>IF(CX315=0,0,DS315/(DS315+CX315))</f>
        <v>#VALUE!</v>
      </c>
      <c r="CZ315" s="465" t="e">
        <f>$AJ315*EF315</f>
        <v>#VALUE!</v>
      </c>
      <c r="DA315" s="465" t="e">
        <f>$AJ315*EG315</f>
        <v>#VALUE!</v>
      </c>
      <c r="DB315" s="465" t="e">
        <f>$AJ315*EH315</f>
        <v>#VALUE!</v>
      </c>
      <c r="DC315" s="465" t="e">
        <f>$AJ315*EI315</f>
        <v>#VALUE!</v>
      </c>
      <c r="DD315" s="465" t="e">
        <f>$AJ315*EJ315</f>
        <v>#VALUE!</v>
      </c>
      <c r="DE315" s="465" t="e">
        <f>$AJ315*EK315</f>
        <v>#VALUE!</v>
      </c>
      <c r="DF315" s="465" t="e">
        <f>$AJ315*EL315</f>
        <v>#VALUE!</v>
      </c>
      <c r="DG315" s="465" t="e">
        <f>$AJ315*EM315</f>
        <v>#VALUE!</v>
      </c>
      <c r="DH315" s="465" t="e">
        <f>$AJ315*EN315</f>
        <v>#VALUE!</v>
      </c>
      <c r="DI315" s="465" t="e">
        <f>$AJ315*EO315</f>
        <v>#VALUE!</v>
      </c>
      <c r="DJ315" s="465" t="e">
        <f>CZ315*(1-EP315)</f>
        <v>#VALUE!</v>
      </c>
      <c r="DK315" s="465" t="e">
        <f>DA315*(1-ER315)</f>
        <v>#VALUE!</v>
      </c>
      <c r="DL315" s="465" t="e">
        <f>DB315*(1-EQ315)</f>
        <v>#VALUE!</v>
      </c>
      <c r="DM315" s="465" t="e">
        <f>DC315*(1-ES315)</f>
        <v>#VALUE!</v>
      </c>
      <c r="DN315" s="465" t="e">
        <f>DD315*(1-ET315)</f>
        <v>#VALUE!</v>
      </c>
      <c r="DO315" s="465" t="e">
        <f>DE315</f>
        <v>#VALUE!</v>
      </c>
      <c r="DP315" s="465" t="e">
        <f>DF315*(1-EU315)</f>
        <v>#VALUE!</v>
      </c>
      <c r="DQ315" s="465" t="e">
        <f>DG315*(1-EV315)</f>
        <v>#VALUE!</v>
      </c>
      <c r="DR315" s="465" t="e">
        <f>DH315*(1-EW315)</f>
        <v>#VALUE!</v>
      </c>
      <c r="DS315" s="465" t="e">
        <f>DI315</f>
        <v>#VALUE!</v>
      </c>
      <c r="DT315" s="465" t="e">
        <f>SUM(DJ315:DS315)</f>
        <v>#VALUE!</v>
      </c>
      <c r="DU315" s="465" t="e">
        <f>(GS315:GX315)+(DP315+DQ315+DR315)*GY315+DS315</f>
        <v>#VALUE!</v>
      </c>
      <c r="DV315" s="451" t="e">
        <f>AV315/$BH315/(1-EP315)</f>
        <v>#VALUE!</v>
      </c>
      <c r="DW315" s="451" t="e">
        <f>AW315/$BH315/(1-ER315)</f>
        <v>#VALUE!</v>
      </c>
      <c r="DX315" s="451" t="e">
        <f>AX315/$BH315/(1-EQ315)</f>
        <v>#VALUE!</v>
      </c>
      <c r="DY315" s="451" t="e">
        <f>AY315/$BH315/(1-ES315)</f>
        <v>#VALUE!</v>
      </c>
      <c r="DZ315" s="451" t="e">
        <f>AZ315/$BH315/(1-ET315)</f>
        <v>#VALUE!</v>
      </c>
      <c r="EA315" s="451" t="e">
        <f>BA315/$BH315/(1-AX315)</f>
        <v>#VALUE!</v>
      </c>
      <c r="EB315" s="451" t="e">
        <f>BB315/$BH315/(1-EU315)</f>
        <v>#VALUE!</v>
      </c>
      <c r="EC315" s="451" t="e">
        <f>BC315/$BH315/(1-EV315)</f>
        <v>#VALUE!</v>
      </c>
      <c r="ED315" s="451" t="e">
        <f>BD315/$BH315/(1-EW315)</f>
        <v>#VALUE!</v>
      </c>
      <c r="EE315" s="451" t="e">
        <f>BG315/BH315</f>
        <v>#VALUE!</v>
      </c>
      <c r="EF315" s="451" t="e">
        <f>DV315/SUM($DV315:$EE315)</f>
        <v>#VALUE!</v>
      </c>
      <c r="EG315" s="451" t="e">
        <f>DW315/SUM($DV315:$EE315)</f>
        <v>#VALUE!</v>
      </c>
      <c r="EH315" s="451" t="e">
        <f>DX315/SUM($DV315:$EE315)</f>
        <v>#VALUE!</v>
      </c>
      <c r="EI315" s="451" t="e">
        <f>DY315/SUM($DV315:$EE315)</f>
        <v>#VALUE!</v>
      </c>
      <c r="EJ315" s="451" t="e">
        <f>DZ315/SUM($DV315:$EE315)</f>
        <v>#VALUE!</v>
      </c>
      <c r="EK315" s="451" t="e">
        <f>EA315/SUM($DV315:$EE315)</f>
        <v>#VALUE!</v>
      </c>
      <c r="EL315" s="451" t="e">
        <f>EB315/SUM($DV315:$EE315)</f>
        <v>#VALUE!</v>
      </c>
      <c r="EM315" s="451" t="e">
        <f>EC315/SUM($DV315:$EE315)</f>
        <v>#VALUE!</v>
      </c>
      <c r="EN315" s="451" t="e">
        <f>ED315/SUM($DV315:$EE315)</f>
        <v>#VALUE!</v>
      </c>
      <c r="EO315" s="451" t="e">
        <f>EE315/SUM($DV315:$EE315)</f>
        <v>#VALUE!</v>
      </c>
      <c r="EP315" s="450">
        <f>EP314</f>
        <v>0.080000000000000002</v>
      </c>
      <c r="EQ315" s="450">
        <f>EQ314</f>
        <v>0.014999999999999999</v>
      </c>
      <c r="ER315" s="450">
        <f>ER314</f>
        <v>0.014999999999999999</v>
      </c>
      <c r="ES315" s="450">
        <f>ES314</f>
        <v>0.014999999999999999</v>
      </c>
      <c r="ET315" s="450">
        <f>ET314</f>
        <v>0.014999999999999999</v>
      </c>
      <c r="EU315" s="450">
        <f>EU314</f>
        <v>0.089999999999999997</v>
      </c>
      <c r="EV315" s="450">
        <f>EV314</f>
        <v>0.089999999999999997</v>
      </c>
      <c r="EW315" s="450">
        <f>EW314</f>
        <v>0.089999999999999997</v>
      </c>
      <c r="EX315" s="431" t="str">
        <f>IF(_tag_month_day!AS305="","",_tag_month_day!AS305/100)</f>
        <v/>
      </c>
      <c r="EY315" s="431" t="str">
        <f>IF(_tag_month_day!AT305="","",_tag_month_day!AT305/100)</f>
        <v/>
      </c>
      <c r="EZ315" s="431" t="str">
        <f>IF(_tag_month_day!AU305="","",_tag_month_day!AU305/100)</f>
        <v/>
      </c>
      <c r="FA315" s="431" t="str">
        <f>IF(_tag_month_day!AV305="","",_tag_month_day!AV305/100)</f>
        <v/>
      </c>
      <c r="FB315" s="431" t="str">
        <f>IF(_tag_month_day!AW305="","",_tag_month_day!AW305/100)</f>
        <v/>
      </c>
      <c r="FC315" s="431" t="str">
        <f>IF(_tag_month_day!AX305="","",_tag_month_day!AX305/100)</f>
        <v/>
      </c>
      <c r="FD315" s="449" t="str">
        <f>IF(_tag_month_day!AY305="","",_tag_month_day!AY305/100)</f>
        <v/>
      </c>
      <c r="FE315" s="449" t="str">
        <f>IF(_tag_month_day!AZ305="","",_tag_month_day!AZ305/100)</f>
        <v/>
      </c>
      <c r="FF315" s="449" t="str">
        <f>IF(_tag_month_day!BA305="","",_tag_month_day!BA305/100)</f>
        <v/>
      </c>
      <c r="FG315" s="449" t="str">
        <f>IF(_tag_month_day!BB305="","",_tag_month_day!BB305/100)</f>
        <v/>
      </c>
      <c r="FH315" s="467" t="str">
        <f>IF(_tag_month_day!BC305="","",_tag_month_day!BC305/100)</f>
        <v/>
      </c>
      <c r="FI315" s="449">
        <f>FI314</f>
        <v>0.40999999999999998</v>
      </c>
      <c r="FJ315" s="449">
        <f>FJ314</f>
        <v>0.11</v>
      </c>
      <c r="FK315" s="449">
        <f>FK314</f>
        <v>0.014999999999999999</v>
      </c>
      <c r="FL315" s="449">
        <f>FL314</f>
        <v>0</v>
      </c>
      <c r="FM315" s="467">
        <f>FM314</f>
        <v>0.0001</v>
      </c>
      <c r="FN315" s="449">
        <f>FN314</f>
        <v>0.32000000000000001</v>
      </c>
      <c r="FO315" s="449">
        <f>FO314</f>
        <v>0.20000000000000001</v>
      </c>
      <c r="FP315" s="449">
        <f>FP314</f>
        <v>0.01</v>
      </c>
      <c r="FQ315" s="449">
        <f>FQ314</f>
        <v>0</v>
      </c>
      <c r="FR315" s="467">
        <f>FR314</f>
        <v>0.0001</v>
      </c>
      <c r="FS315" s="449" t="str">
        <f>IF(_tag_month_day!BD305="","",_tag_month_day!BD305/100)</f>
        <v/>
      </c>
      <c r="FT315" s="449" t="str">
        <f>IF(_tag_month_day!BE305="","",_tag_month_day!BE305/100)</f>
        <v/>
      </c>
      <c r="FU315" s="449" t="str">
        <f>IF(_tag_month_day!BF305="","",_tag_month_day!BF305/100)</f>
        <v/>
      </c>
      <c r="FV315" s="449" t="str">
        <f>IF(_tag_month_day!BG305="","",_tag_month_day!BG305/100)</f>
        <v/>
      </c>
      <c r="FW315" s="467" t="str">
        <f>IF(_tag_month_day!BH305="","",_tag_month_day!BH305/100)</f>
        <v/>
      </c>
      <c r="FX315" s="449" t="str">
        <f>IF(_tag_month_day!BI305="","",_tag_month_day!BI305/100)</f>
        <v/>
      </c>
      <c r="FY315" s="449" t="str">
        <f>IF(_tag_month_day!BJ305="","",_tag_month_day!BJ305/100)</f>
        <v/>
      </c>
      <c r="FZ315" s="468" t="str">
        <f>IF(_tag_month_day!BK305="","",_tag_month_day!BK305/100)</f>
        <v/>
      </c>
      <c r="GA315" s="449" t="str">
        <f>IF(_tag_month_day!BL305="","",_tag_month_day!BL305/100)</f>
        <v/>
      </c>
      <c r="GB315" s="467" t="str">
        <f>IF(_tag_month_day!BM305="","",_tag_month_day!BM305/100)</f>
        <v/>
      </c>
      <c r="GC315" s="431" t="str">
        <f>IF(_tag_month_day!BN305="","",_tag_month_day!BN305/100)</f>
        <v/>
      </c>
      <c r="GD315" s="431" t="str">
        <f>IF(_tag_month_day!BO305="","",_tag_month_day!BO305/100)</f>
        <v/>
      </c>
      <c r="GE315" s="431" t="str">
        <f>IF(_tag_month_day!BP305="","",_tag_month_day!BP305/100)</f>
        <v/>
      </c>
      <c r="GF315" s="431" t="str">
        <f>IF(_tag_month_day!BQ305="","",_tag_month_day!BQ305/100)</f>
        <v/>
      </c>
      <c r="GG315" s="431" t="str">
        <f>IF(_tag_month_day!BR305="","",_tag_month_day!BR305/100)</f>
        <v/>
      </c>
      <c r="GH315" s="431" t="str">
        <f>IF(_tag_month_day!BS305="","",_tag_month_day!BS305/100)</f>
        <v/>
      </c>
      <c r="GI315" s="467" t="str">
        <f>IF(_tag_month_day!BT305="","",_tag_month_day!BT305/100)</f>
        <v/>
      </c>
      <c r="GJ315" s="469" t="str">
        <f>IF(_tag_month_day!BU305="","",_tag_month_day!BU305/100)</f>
        <v/>
      </c>
      <c r="GK315" s="470">
        <f>GK314</f>
        <v>0.070000000000000007</v>
      </c>
      <c r="GL315" s="470">
        <f>GL314</f>
        <v>0.029999999999999999</v>
      </c>
      <c r="GM315" s="471" t="str">
        <f>IF(_tag_month_day!BX305="","",_tag_month_day!BX305/100)</f>
        <v/>
      </c>
      <c r="GN315" s="470">
        <f>GN314</f>
        <v>0.070000000000000007</v>
      </c>
      <c r="GO315" s="470">
        <f>GO314</f>
        <v>0.029999999999999999</v>
      </c>
      <c r="GP315" s="470">
        <f>GP314</f>
        <v>0.089999999999999997</v>
      </c>
      <c r="GQ315" s="470">
        <f>GQ314</f>
        <v>0.029999999999999999</v>
      </c>
      <c r="GR315" s="471" t="str">
        <f>IF(_tag_month_day!CA305="","",_tag_month_day!CA305/100)</f>
        <v/>
      </c>
      <c r="GS315" s="472">
        <f>GS314</f>
        <v>0.95299999999999996</v>
      </c>
      <c r="GT315" s="472">
        <f>GT314</f>
        <v>0.55000000000000004</v>
      </c>
      <c r="GU315" s="472">
        <f>GU314</f>
        <v>0.55000000000000004</v>
      </c>
      <c r="GV315" s="472">
        <f>GV314</f>
        <v>0.55000000000000004</v>
      </c>
      <c r="GW315" s="472">
        <f>GW314</f>
        <v>0.5</v>
      </c>
      <c r="GX315" s="472">
        <f>GX314</f>
        <v>0.93500000000000005</v>
      </c>
      <c r="GY315" s="472">
        <f>GY314</f>
        <v>0.14999999999999999</v>
      </c>
      <c r="GZ315" s="472">
        <f>GZ314</f>
        <v>1</v>
      </c>
      <c r="HA315" s="474">
        <f>HA314</f>
        <v>0.047</v>
      </c>
      <c r="HB315" s="474">
        <f>HB314</f>
        <v>0.45000000000000001</v>
      </c>
      <c r="HC315" s="474">
        <f>HC314</f>
        <v>0.45000000000000001</v>
      </c>
      <c r="HD315" s="474">
        <f>HD314</f>
        <v>0.45000000000000001</v>
      </c>
      <c r="HE315" s="474">
        <f>HE314</f>
        <v>0.5</v>
      </c>
      <c r="HF315" s="474">
        <f>HF314</f>
        <v>0.065000000000000002</v>
      </c>
      <c r="HG315" s="474">
        <f>HG314</f>
        <v>0.84999999999999998</v>
      </c>
      <c r="HH315" s="474">
        <f>HH314</f>
        <v>0</v>
      </c>
      <c r="HI315" s="10">
        <f>IF(BZ315&lt;&gt;"",CK315-BV315,0)</f>
        <v>0</v>
      </c>
      <c r="HJ315" s="10" t="e">
        <f>IF(AJ315&gt;0,AH315-AJ315,0)</f>
        <v>#VALUE!</v>
      </c>
      <c r="HK315" s="466">
        <f>HK314</f>
        <v>0.84999999999999998</v>
      </c>
      <c r="HL315" s="424">
        <f>HL314</f>
        <v>550000</v>
      </c>
      <c r="HM315" s="424">
        <f>HM314</f>
        <v>480000</v>
      </c>
      <c r="HN315" s="465" t="e">
        <f>(DJ315*EZ315+DK315*FH315+DL315*FM315+DM315*FR315+DN315*FW315+DO315*GB315+DS315*GI315+DP315*GM315+DR315*GR315)*1000*2</f>
        <v>#VALUE!</v>
      </c>
      <c r="HO315" s="465" t="e">
        <f>HN315*HK315*$HO$2/HL315*1000000</f>
        <v>#VALUE!</v>
      </c>
      <c r="HP315" s="465" t="e">
        <f>HN315*HK315*$HP$2/HM315*1000000</f>
        <v>#VALUE!</v>
      </c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</row>
    <row customFormat="1" r="316" s="0">
      <c r="A316" s="420">
        <v>305</v>
      </c>
      <c r="B316" s="421">
        <f ca="1">IF(D316=D315,B315,IF(D316="夜班",B315+1,B315))</f>
        <v>43598</v>
      </c>
      <c r="C316" s="422">
        <f>C315</f>
        <v>0.041666666666666699</v>
      </c>
      <c r="D316" s="10" t="str">
        <f ca="1">IF(HOUR(G316)&lt;8,"夜班",IF(HOUR(G316)&lt;16,"白班",IF(HOUR(G316)&lt;24,"中班",0)))</f>
        <v>白班</v>
      </c>
      <c r="E316" s="10" t="e">
        <f ca="1">IF(F316=1,"甲",IF(F316=2,"乙",IF(F316=3,"丙",IF(F316=4,"丁",""))))</f>
        <v>#REF!</v>
      </c>
      <c r="F316" s="10" t="e">
        <f ca="1">SUMPRODUCT((成本日报!$A$3:$A$95=计划!B316)*(成本日报!$B$3:$B$95=计划!$D316),成本日报!$C$3:$C$95)</f>
        <v>#REF!</v>
      </c>
      <c r="G316" s="423">
        <f ca="1">G315+C315</f>
        <v>43598.666666665929</v>
      </c>
      <c r="H316" s="423">
        <f ca="1">$G316+$C316/60*10+$C316*0</f>
        <v>43598.673611110375</v>
      </c>
      <c r="I316" s="423">
        <f ca="1">$G316+$C316/60*18+$C316*0</f>
        <v>43598.679166665926</v>
      </c>
      <c r="J316" s="423">
        <f ca="1">$G316+$C316/60*0+$C316*1</f>
        <v>43598.708333332594</v>
      </c>
      <c r="K316" s="423">
        <f ca="1">$G316+$C316/60*30+$C316*2</f>
        <v>43598.770833332601</v>
      </c>
      <c r="L316" s="423">
        <f ca="1">$G316+$C316/60*0+$C316*3</f>
        <v>43598.791666665929</v>
      </c>
      <c r="M316" s="424" t="str">
        <f>IF(_tag_month_day!A306="","",_tag_month_day!A306)</f>
        <v/>
      </c>
      <c r="N316" s="424" t="str">
        <f>IF(_tag_month_day!B306="","",_tag_month_day!B306)</f>
        <v/>
      </c>
      <c r="O316" s="425" t="e">
        <f>IF(M316+N316=0,"",M316+N316)</f>
        <v>#VALUE!</v>
      </c>
      <c r="P316" s="424" t="str">
        <f>IF(_tag_month_day!C306="","",_tag_month_day!C306)</f>
        <v/>
      </c>
      <c r="Q316" s="424" t="str">
        <f>IF(_tag_month_day!D306="","",_tag_month_day!D306)</f>
        <v/>
      </c>
      <c r="R316" s="426" t="str">
        <f>IF(_tag_month_day!CB306="","",_tag_month_day!CB306/100)</f>
        <v/>
      </c>
      <c r="S316" s="427" t="str">
        <f>IF(_tag_month_day!E306="","",_tag_month_day!E306)</f>
        <v/>
      </c>
      <c r="T316" s="427" t="str">
        <f>IF(_tag_month_day!F306="","",_tag_month_day!F306)</f>
        <v/>
      </c>
      <c r="U316" s="428" t="e">
        <f>S316+T316</f>
        <v>#VALUE!</v>
      </c>
      <c r="V316" s="429" t="e">
        <f>U316/AJ316</f>
        <v>#VALUE!</v>
      </c>
      <c r="W316" s="430" t="str">
        <f>IF(_jhy_month_day!A306="","",_jhy_month_day!A306)</f>
        <v/>
      </c>
      <c r="X316" s="431" t="str">
        <f>IF(_jhy_month_day!B306="","",_jhy_month_day!B306/100)</f>
        <v/>
      </c>
      <c r="Y316" s="431" t="str">
        <f>IF(_jhy_month_day!C306="","",_jhy_month_day!C306/100)</f>
        <v/>
      </c>
      <c r="Z316" s="432">
        <f>Z312+1</f>
        <v>77</v>
      </c>
      <c r="AA316" s="433" t="str">
        <f>IF(_tag_month_day!G306="","",_tag_month_day!G306/100)</f>
        <v/>
      </c>
      <c r="AB316" s="433" t="str">
        <f>IF(_tag_month_day!H306="","",_tag_month_day!H306/100)</f>
        <v/>
      </c>
      <c r="AC316" s="434">
        <f>IF(X316="",AC315,BK316*($AV315*X316+$AW315*FD315+$AX315*FI315+$AY315*FN315+$AZ315*FS315+$BA315*FX315+$BG315*GE315)/(AV315*Y316+AX315*FK315+AW315*FF315+AY315*FP315+AZ315*FU315+BA315*FZ315+BG315*GG315+BB315*GK315+BC315*GN315+BD315*GP315))</f>
        <v>1.59963432013121</v>
      </c>
      <c r="AD316" s="435" t="str">
        <f>IF(AC316=AC315,"",AC316-AC315)</f>
        <v/>
      </c>
      <c r="AE316" s="436" t="str">
        <f>IF(1-AF316=0,"",(1-AF316))</f>
        <v/>
      </c>
      <c r="AF316" s="437">
        <v>1</v>
      </c>
      <c r="AG316" s="10" t="str">
        <f>AG315</f>
        <v>9A3</v>
      </c>
      <c r="AH316" s="438" t="str">
        <f>AH315</f>
        <v/>
      </c>
      <c r="AI316" s="424">
        <v>-30</v>
      </c>
      <c r="AJ316" s="10" t="str">
        <f>IF(_tag_month_day!I306="","",_tag_month_day!I306)</f>
        <v/>
      </c>
      <c r="AK316" s="440"/>
      <c r="AL316" s="440"/>
      <c r="AM316" s="440"/>
      <c r="AN316" s="441">
        <f>AN315</f>
        <v>2</v>
      </c>
      <c r="AO316" s="441">
        <f>AO315</f>
        <v>8</v>
      </c>
      <c r="AP316" s="442" t="e">
        <f>(IF(AN316=0,AS315,AS315*(1+AO316/AN316)/(AR316+AO316/AN316)))+AT316</f>
        <v>#VALUE!</v>
      </c>
      <c r="AQ316" s="443" t="str">
        <f>IF(_tag_month_day!J306="","",_tag_month_day!J306/100)</f>
        <v/>
      </c>
      <c r="AR316" s="444">
        <f>AR315</f>
        <v>1.3</v>
      </c>
      <c r="AS316" s="445" t="e">
        <f>AQ316*(AN316*AR316+AO316)/(AN316+AO316)</f>
        <v>#VALUE!</v>
      </c>
      <c r="AT316" s="445" t="e">
        <f>(SUM(BE316:BF316)-SUM(BE315:BF315))*0.05</f>
        <v>#VALUE!</v>
      </c>
      <c r="AU316" s="446" t="str">
        <f>IF(_tag_month_day!CC306="","",IF(_tag_month_day!CC306&gt;0,_tag_month_day!CD306,_tag_month_day!CE306))</f>
        <v/>
      </c>
      <c r="AV316" s="447" t="str">
        <f>IF(_tag_month_day!L306="","",_tag_month_day!L306/100)</f>
        <v/>
      </c>
      <c r="AW316" s="431">
        <f>AW315</f>
        <v>0</v>
      </c>
      <c r="AX316" s="431">
        <f>AX315</f>
        <v>0</v>
      </c>
      <c r="AY316" s="431" t="str">
        <f>IF(_tag_month_day!M306="","",_tag_month_day!M306/100)</f>
        <v/>
      </c>
      <c r="AZ316" s="431" t="str">
        <f>IF(_tag_month_day!N306="","",_tag_month_day!N306/100)</f>
        <v/>
      </c>
      <c r="BA316" s="431" t="str">
        <f>IF(_tag_month_day!O306="","",_tag_month_day!O306/100)</f>
        <v/>
      </c>
      <c r="BB316" s="448" t="str">
        <f>IF(_tag_month_day!P306="","",_tag_month_day!P306/100)</f>
        <v/>
      </c>
      <c r="BC316" s="448">
        <f>BC315</f>
        <v>0</v>
      </c>
      <c r="BD316" s="448" t="str">
        <f>IF(_tag_month_day!Q306="","",_tag_month_day!Q306/100)</f>
        <v/>
      </c>
      <c r="BE316" s="449" t="str">
        <f>IF(_tag_month_day!R306="","",_tag_month_day!R306/100)</f>
        <v/>
      </c>
      <c r="BF316" s="388" t="e">
        <f>(AU316*(100+BE316*100))/(AJ316-AU316)/100</f>
        <v>#VALUE!</v>
      </c>
      <c r="BG316" s="450" t="e">
        <f>BE316+BF316</f>
        <v>#VALUE!</v>
      </c>
      <c r="BH316" s="451" t="e">
        <f>SUM(AV316:BF316)</f>
        <v>#VALUE!</v>
      </c>
      <c r="BI316" s="452" t="e">
        <f>IF(CX316=0,BI315,(DK316*查询!$R$5+DL316*查询!$Q$5+DM316*查询!$N$5+DN316*查询!$O$5+DO316*查询!$P$5)*AF316/CX316)</f>
        <v>#VALUE!</v>
      </c>
      <c r="BJ316" s="452" t="e">
        <f>IF(CX316=0,BJ315,(DP316*查询!$S$5+DQ316*查询!$T$5+DR316*查询!$U$5)*AF316/CX316)</f>
        <v>#VALUE!</v>
      </c>
      <c r="BK316" s="452">
        <f>BK315</f>
        <v>1</v>
      </c>
      <c r="BL316" s="453" t="e">
        <f>SUMPRODUCT((AV316:BA316)*(GS316:GX316))/((GS316:GX316)+SUM(BB316:BD316)*GY316+BG316*GZ316)</f>
        <v>#VALUE!</v>
      </c>
      <c r="BM316" s="453" t="e">
        <f>BK316*($AV316*FB316+$AW316*FD316+$AX316*FI316+$AY316*FN316+$AZ316*FS316+$BA316*FX316+$BG316*GE316)/(AV316*EY316+AX316*FK316+AW316*FF316+AY316*FP316+AZ316*FU316+BA316*FZ316+BG316*GG316+BB316*GK316+BC316*GN316+BD316*GP316)</f>
        <v>#VALUE!</v>
      </c>
      <c r="BN316" s="453" t="e">
        <f>($AV316*FC316+$AX316*FJ316+$AW316*FE316+$AY316*FO316+$AZ316*FT316+$BA316*FY316+$BG316*GF316)/($AV316*FA316+BG316*GH316+BB316*GL316+BC316*GO316+BD316*GQ316+BA316*GA316)</f>
        <v>#VALUE!</v>
      </c>
      <c r="BO316" s="454" t="e">
        <f>SUMPRODUCT(AV316:BA316*GS316:GX316)/(GS316:GX316+(BB316+BC316+BD316)*GY316+BG316)</f>
        <v>#VALUE!</v>
      </c>
      <c r="BP316" s="454" t="e">
        <f>SUMPRODUCT(AV316:BA316*GS316:GX316)/(GS316:GX316+(BB316+BC316+BD316)*GY316+BG316)</f>
        <v>#VALUE!</v>
      </c>
      <c r="BQ316" s="454" t="e">
        <f>SUMPRODUCT(AV316:BA316*GS316:GX316)/(GS316:GX316+(BB316+BC316+BD316)*GY316+BG316)</f>
        <v>#VALUE!</v>
      </c>
      <c r="BR316" s="453" t="str">
        <f>IF(_tag_month_day!T306="","",_tag_month_day!T306)</f>
        <v/>
      </c>
      <c r="BS316" s="453" t="str">
        <f>IF(_tag_month_day!U306="","",_tag_month_day!U306)</f>
        <v/>
      </c>
      <c r="BT316" s="455" t="str">
        <f>IF(CK316="","",IF((CK316&gt;=BV316-0.12)*(CK316&lt;=BV316+0.12),"合格","不合格"))</f>
        <v/>
      </c>
      <c r="BU316" s="456" t="str">
        <f>IF(_tag_month_day!V306="","",_tag_month_day!V306)</f>
        <v/>
      </c>
      <c r="BV316" s="457" t="str">
        <f>IF(_tag_month_day!W306="","",_tag_month_day!W306)</f>
        <v/>
      </c>
      <c r="BW316" s="458" t="str">
        <f>IF(_tag_month_day!X306="","",_tag_month_day!X306)</f>
        <v/>
      </c>
      <c r="BX316" s="458" t="str">
        <f>IF(_tag_month_day!Y306="","",_tag_month_day!Y306)</f>
        <v/>
      </c>
      <c r="BY316" s="459">
        <f ca="1">L316</f>
        <v>43598.791666665929</v>
      </c>
      <c r="BZ316" s="460"/>
      <c r="CA316" s="461"/>
      <c r="CB316" s="424" t="str">
        <f>IF(_tag_month_day!Z306="","",_tag_month_day!Z306)</f>
        <v/>
      </c>
      <c r="CC316" s="424" t="str">
        <f>IF(_tag_month_day!AA306="","",_tag_month_day!AA306)</f>
        <v/>
      </c>
      <c r="CD316" s="424" t="str">
        <f>IF(_tag_month_day!AB306="","",_tag_month_day!AB306)</f>
        <v/>
      </c>
      <c r="CE316" s="424" t="str">
        <f>IF(_tag_month_day!AC306="","",_tag_month_day!AC306)</f>
        <v/>
      </c>
      <c r="CF316" s="424" t="str">
        <f>IF(_tag_month_day!AD306="","",_tag_month_day!AD306)</f>
        <v/>
      </c>
      <c r="CG316" s="424" t="str">
        <f>IF(_tag_month_day!AE306="","",_tag_month_day!AE306)</f>
        <v/>
      </c>
      <c r="CH316" s="424" t="str">
        <f>IF(_tag_month_day!AF306="","",_tag_month_day!AF306)</f>
        <v/>
      </c>
      <c r="CI316" s="424" t="str">
        <f>IF(_tag_month_day!AG306="","",_tag_month_day!AG306)</f>
        <v/>
      </c>
      <c r="CJ316" s="424" t="str">
        <f>IF(_tag_month_day!AH306="","",_tag_month_day!AH306)</f>
        <v/>
      </c>
      <c r="CK316" s="424" t="str">
        <f>IF(_tag_month_day!AI306="","",_tag_month_day!AI306)</f>
        <v/>
      </c>
      <c r="CL316" s="4" t="str">
        <f>IF(_tag_month_day!AJ306="","",_tag_month_day!AJ306)</f>
        <v/>
      </c>
      <c r="CM316" s="4" t="str">
        <f>IF(_tag_month_day!AK306="","",_tag_month_day!AK306)</f>
        <v/>
      </c>
      <c r="CN316" s="4" t="str">
        <f>IF(_tag_month_day!AL306="","",_tag_month_day!AL306)</f>
        <v/>
      </c>
      <c r="CO316" s="4" t="str">
        <f>IF(_tag_month_day!AM306="","",_tag_month_day!AM306)</f>
        <v/>
      </c>
      <c r="CP316" s="4" t="str">
        <f>IF(_tag_month_day!AN306="","",_tag_month_day!AN306)</f>
        <v/>
      </c>
      <c r="CQ316" s="4" t="str">
        <f>IF(_tag_month_day!AO306="","",_tag_month_day!AO306)</f>
        <v/>
      </c>
      <c r="CR316" s="462" t="str">
        <f>IF(_tag_month_day!AP306="","",_tag_month_day!AP306)</f>
        <v/>
      </c>
      <c r="CS316" s="463" t="str">
        <f>IF(_tag_month_day!AQ306="","",_tag_month_day!AQ306)</f>
        <v/>
      </c>
      <c r="CT316" s="4" t="str">
        <f>IF(_tag_month_day!AR306="","",_tag_month_day!AR306)</f>
        <v/>
      </c>
      <c r="CU316" s="464" t="e">
        <f>DU316/AJ316</f>
        <v>#VALUE!</v>
      </c>
      <c r="CV316" s="451" t="e">
        <f>BG316/BH316</f>
        <v>#VALUE!</v>
      </c>
      <c r="CW316" s="465" t="e">
        <f>AJ316*(1-CV316)*CU316*AF316</f>
        <v>#VALUE!</v>
      </c>
      <c r="CX316" s="465" t="e">
        <f>CW316*94%</f>
        <v>#VALUE!</v>
      </c>
      <c r="CY316" s="466" t="e">
        <f>IF(CX316=0,0,DS316/(DS316+CX316))</f>
        <v>#VALUE!</v>
      </c>
      <c r="CZ316" s="465" t="e">
        <f>$AJ316*EF316</f>
        <v>#VALUE!</v>
      </c>
      <c r="DA316" s="465" t="e">
        <f>$AJ316*EG316</f>
        <v>#VALUE!</v>
      </c>
      <c r="DB316" s="465" t="e">
        <f>$AJ316*EH316</f>
        <v>#VALUE!</v>
      </c>
      <c r="DC316" s="465" t="e">
        <f>$AJ316*EI316</f>
        <v>#VALUE!</v>
      </c>
      <c r="DD316" s="465" t="e">
        <f>$AJ316*EJ316</f>
        <v>#VALUE!</v>
      </c>
      <c r="DE316" s="465" t="e">
        <f>$AJ316*EK316</f>
        <v>#VALUE!</v>
      </c>
      <c r="DF316" s="465" t="e">
        <f>$AJ316*EL316</f>
        <v>#VALUE!</v>
      </c>
      <c r="DG316" s="465" t="e">
        <f>$AJ316*EM316</f>
        <v>#VALUE!</v>
      </c>
      <c r="DH316" s="465" t="e">
        <f>$AJ316*EN316</f>
        <v>#VALUE!</v>
      </c>
      <c r="DI316" s="465" t="e">
        <f>$AJ316*EO316</f>
        <v>#VALUE!</v>
      </c>
      <c r="DJ316" s="465" t="e">
        <f>CZ316*(1-EP316)</f>
        <v>#VALUE!</v>
      </c>
      <c r="DK316" s="465" t="e">
        <f>DA316*(1-ER316)</f>
        <v>#VALUE!</v>
      </c>
      <c r="DL316" s="465" t="e">
        <f>DB316*(1-EQ316)</f>
        <v>#VALUE!</v>
      </c>
      <c r="DM316" s="465" t="e">
        <f>DC316*(1-ES316)</f>
        <v>#VALUE!</v>
      </c>
      <c r="DN316" s="465" t="e">
        <f>DD316*(1-ET316)</f>
        <v>#VALUE!</v>
      </c>
      <c r="DO316" s="465" t="e">
        <f>DE316</f>
        <v>#VALUE!</v>
      </c>
      <c r="DP316" s="465" t="e">
        <f>DF316*(1-EU316)</f>
        <v>#VALUE!</v>
      </c>
      <c r="DQ316" s="465" t="e">
        <f>DG316*(1-EV316)</f>
        <v>#VALUE!</v>
      </c>
      <c r="DR316" s="465" t="e">
        <f>DH316*(1-EW316)</f>
        <v>#VALUE!</v>
      </c>
      <c r="DS316" s="465" t="e">
        <f>DI316</f>
        <v>#VALUE!</v>
      </c>
      <c r="DT316" s="465" t="e">
        <f>SUM(DJ316:DS316)</f>
        <v>#VALUE!</v>
      </c>
      <c r="DU316" s="465" t="e">
        <f>(GS316:GX316)+(DP316+DQ316+DR316)*GY316+DS316</f>
        <v>#VALUE!</v>
      </c>
      <c r="DV316" s="451" t="e">
        <f>AV316/$BH316/(1-EP316)</f>
        <v>#VALUE!</v>
      </c>
      <c r="DW316" s="451" t="e">
        <f>AW316/$BH316/(1-ER316)</f>
        <v>#VALUE!</v>
      </c>
      <c r="DX316" s="451" t="e">
        <f>AX316/$BH316/(1-EQ316)</f>
        <v>#VALUE!</v>
      </c>
      <c r="DY316" s="451" t="e">
        <f>AY316/$BH316/(1-ES316)</f>
        <v>#VALUE!</v>
      </c>
      <c r="DZ316" s="451" t="e">
        <f>AZ316/$BH316/(1-ET316)</f>
        <v>#VALUE!</v>
      </c>
      <c r="EA316" s="451" t="e">
        <f>BA316/$BH316/(1-AX316)</f>
        <v>#VALUE!</v>
      </c>
      <c r="EB316" s="451" t="e">
        <f>BB316/$BH316/(1-EU316)</f>
        <v>#VALUE!</v>
      </c>
      <c r="EC316" s="451" t="e">
        <f>BC316/$BH316/(1-EV316)</f>
        <v>#VALUE!</v>
      </c>
      <c r="ED316" s="451" t="e">
        <f>BD316/$BH316/(1-EW316)</f>
        <v>#VALUE!</v>
      </c>
      <c r="EE316" s="451" t="e">
        <f>BG316/BH316</f>
        <v>#VALUE!</v>
      </c>
      <c r="EF316" s="451" t="e">
        <f>DV316/SUM($DV316:$EE316)</f>
        <v>#VALUE!</v>
      </c>
      <c r="EG316" s="451" t="e">
        <f>DW316/SUM($DV316:$EE316)</f>
        <v>#VALUE!</v>
      </c>
      <c r="EH316" s="451" t="e">
        <f>DX316/SUM($DV316:$EE316)</f>
        <v>#VALUE!</v>
      </c>
      <c r="EI316" s="451" t="e">
        <f>DY316/SUM($DV316:$EE316)</f>
        <v>#VALUE!</v>
      </c>
      <c r="EJ316" s="451" t="e">
        <f>DZ316/SUM($DV316:$EE316)</f>
        <v>#VALUE!</v>
      </c>
      <c r="EK316" s="451" t="e">
        <f>EA316/SUM($DV316:$EE316)</f>
        <v>#VALUE!</v>
      </c>
      <c r="EL316" s="451" t="e">
        <f>EB316/SUM($DV316:$EE316)</f>
        <v>#VALUE!</v>
      </c>
      <c r="EM316" s="451" t="e">
        <f>EC316/SUM($DV316:$EE316)</f>
        <v>#VALUE!</v>
      </c>
      <c r="EN316" s="451" t="e">
        <f>ED316/SUM($DV316:$EE316)</f>
        <v>#VALUE!</v>
      </c>
      <c r="EO316" s="451" t="e">
        <f>EE316/SUM($DV316:$EE316)</f>
        <v>#VALUE!</v>
      </c>
      <c r="EP316" s="450">
        <f>EP315</f>
        <v>0.080000000000000002</v>
      </c>
      <c r="EQ316" s="450">
        <f>EQ315</f>
        <v>0.014999999999999999</v>
      </c>
      <c r="ER316" s="450">
        <f>ER315</f>
        <v>0.014999999999999999</v>
      </c>
      <c r="ES316" s="450">
        <f>ES315</f>
        <v>0.014999999999999999</v>
      </c>
      <c r="ET316" s="450">
        <f>ET315</f>
        <v>0.014999999999999999</v>
      </c>
      <c r="EU316" s="450">
        <f>EU315</f>
        <v>0.089999999999999997</v>
      </c>
      <c r="EV316" s="450">
        <f>EV315</f>
        <v>0.089999999999999997</v>
      </c>
      <c r="EW316" s="450">
        <f>EW315</f>
        <v>0.089999999999999997</v>
      </c>
      <c r="EX316" s="431" t="str">
        <f>IF(_tag_month_day!AS306="","",_tag_month_day!AS306/100)</f>
        <v/>
      </c>
      <c r="EY316" s="431" t="str">
        <f>IF(_tag_month_day!AT306="","",_tag_month_day!AT306/100)</f>
        <v/>
      </c>
      <c r="EZ316" s="431" t="str">
        <f>IF(_tag_month_day!AU306="","",_tag_month_day!AU306/100)</f>
        <v/>
      </c>
      <c r="FA316" s="431" t="str">
        <f>IF(_tag_month_day!AV306="","",_tag_month_day!AV306/100)</f>
        <v/>
      </c>
      <c r="FB316" s="431" t="str">
        <f>IF(_tag_month_day!AW306="","",_tag_month_day!AW306/100)</f>
        <v/>
      </c>
      <c r="FC316" s="431" t="str">
        <f>IF(_tag_month_day!AX306="","",_tag_month_day!AX306/100)</f>
        <v/>
      </c>
      <c r="FD316" s="449" t="str">
        <f>IF(_tag_month_day!AY306="","",_tag_month_day!AY306/100)</f>
        <v/>
      </c>
      <c r="FE316" s="449" t="str">
        <f>IF(_tag_month_day!AZ306="","",_tag_month_day!AZ306/100)</f>
        <v/>
      </c>
      <c r="FF316" s="449" t="str">
        <f>IF(_tag_month_day!BA306="","",_tag_month_day!BA306/100)</f>
        <v/>
      </c>
      <c r="FG316" s="449" t="str">
        <f>IF(_tag_month_day!BB306="","",_tag_month_day!BB306/100)</f>
        <v/>
      </c>
      <c r="FH316" s="467" t="str">
        <f>IF(_tag_month_day!BC306="","",_tag_month_day!BC306/100)</f>
        <v/>
      </c>
      <c r="FI316" s="449">
        <f>FI315</f>
        <v>0.40999999999999998</v>
      </c>
      <c r="FJ316" s="449">
        <f>FJ315</f>
        <v>0.11</v>
      </c>
      <c r="FK316" s="449">
        <f>FK315</f>
        <v>0.014999999999999999</v>
      </c>
      <c r="FL316" s="449">
        <f>FL315</f>
        <v>0</v>
      </c>
      <c r="FM316" s="467">
        <f>FM315</f>
        <v>0.0001</v>
      </c>
      <c r="FN316" s="449">
        <f>FN315</f>
        <v>0.32000000000000001</v>
      </c>
      <c r="FO316" s="449">
        <f>FO315</f>
        <v>0.20000000000000001</v>
      </c>
      <c r="FP316" s="449">
        <f>FP315</f>
        <v>0.01</v>
      </c>
      <c r="FQ316" s="449">
        <f>FQ315</f>
        <v>0</v>
      </c>
      <c r="FR316" s="467">
        <f>FR315</f>
        <v>0.0001</v>
      </c>
      <c r="FS316" s="449" t="str">
        <f>IF(_tag_month_day!BD306="","",_tag_month_day!BD306/100)</f>
        <v/>
      </c>
      <c r="FT316" s="449" t="str">
        <f>IF(_tag_month_day!BE306="","",_tag_month_day!BE306/100)</f>
        <v/>
      </c>
      <c r="FU316" s="449" t="str">
        <f>IF(_tag_month_day!BF306="","",_tag_month_day!BF306/100)</f>
        <v/>
      </c>
      <c r="FV316" s="449" t="str">
        <f>IF(_tag_month_day!BG306="","",_tag_month_day!BG306/100)</f>
        <v/>
      </c>
      <c r="FW316" s="467" t="str">
        <f>IF(_tag_month_day!BH306="","",_tag_month_day!BH306/100)</f>
        <v/>
      </c>
      <c r="FX316" s="449" t="str">
        <f>IF(_tag_month_day!BI306="","",_tag_month_day!BI306/100)</f>
        <v/>
      </c>
      <c r="FY316" s="449" t="str">
        <f>IF(_tag_month_day!BJ306="","",_tag_month_day!BJ306/100)</f>
        <v/>
      </c>
      <c r="FZ316" s="468" t="str">
        <f>IF(_tag_month_day!BK306="","",_tag_month_day!BK306/100)</f>
        <v/>
      </c>
      <c r="GA316" s="449" t="str">
        <f>IF(_tag_month_day!BL306="","",_tag_month_day!BL306/100)</f>
        <v/>
      </c>
      <c r="GB316" s="467" t="str">
        <f>IF(_tag_month_day!BM306="","",_tag_month_day!BM306/100)</f>
        <v/>
      </c>
      <c r="GC316" s="431" t="str">
        <f>IF(_tag_month_day!BN306="","",_tag_month_day!BN306/100)</f>
        <v/>
      </c>
      <c r="GD316" s="431" t="str">
        <f>IF(_tag_month_day!BO306="","",_tag_month_day!BO306/100)</f>
        <v/>
      </c>
      <c r="GE316" s="431" t="str">
        <f>IF(_tag_month_day!BP306="","",_tag_month_day!BP306/100)</f>
        <v/>
      </c>
      <c r="GF316" s="431" t="str">
        <f>IF(_tag_month_day!BQ306="","",_tag_month_day!BQ306/100)</f>
        <v/>
      </c>
      <c r="GG316" s="431" t="str">
        <f>IF(_tag_month_day!BR306="","",_tag_month_day!BR306/100)</f>
        <v/>
      </c>
      <c r="GH316" s="431" t="str">
        <f>IF(_tag_month_day!BS306="","",_tag_month_day!BS306/100)</f>
        <v/>
      </c>
      <c r="GI316" s="467" t="str">
        <f>IF(_tag_month_day!BT306="","",_tag_month_day!BT306/100)</f>
        <v/>
      </c>
      <c r="GJ316" s="469" t="str">
        <f>IF(_tag_month_day!BU306="","",_tag_month_day!BU306/100)</f>
        <v/>
      </c>
      <c r="GK316" s="470">
        <f>GK315</f>
        <v>0.070000000000000007</v>
      </c>
      <c r="GL316" s="470">
        <f>GL315</f>
        <v>0.029999999999999999</v>
      </c>
      <c r="GM316" s="471" t="str">
        <f>IF(_tag_month_day!BX306="","",_tag_month_day!BX306/100)</f>
        <v/>
      </c>
      <c r="GN316" s="470">
        <f>GN315</f>
        <v>0.070000000000000007</v>
      </c>
      <c r="GO316" s="470">
        <f>GO315</f>
        <v>0.029999999999999999</v>
      </c>
      <c r="GP316" s="470">
        <f>GP315</f>
        <v>0.089999999999999997</v>
      </c>
      <c r="GQ316" s="470">
        <f>GQ315</f>
        <v>0.029999999999999999</v>
      </c>
      <c r="GR316" s="471" t="str">
        <f>IF(_tag_month_day!CA306="","",_tag_month_day!CA306/100)</f>
        <v/>
      </c>
      <c r="GS316" s="472">
        <f>GS315</f>
        <v>0.95299999999999996</v>
      </c>
      <c r="GT316" s="472">
        <f>GT315</f>
        <v>0.55000000000000004</v>
      </c>
      <c r="GU316" s="472">
        <f>GU315</f>
        <v>0.55000000000000004</v>
      </c>
      <c r="GV316" s="472">
        <f>GV315</f>
        <v>0.55000000000000004</v>
      </c>
      <c r="GW316" s="472">
        <f>GW315</f>
        <v>0.5</v>
      </c>
      <c r="GX316" s="472">
        <f>GX315</f>
        <v>0.93500000000000005</v>
      </c>
      <c r="GY316" s="472">
        <f>GY315</f>
        <v>0.14999999999999999</v>
      </c>
      <c r="GZ316" s="472">
        <f>GZ315</f>
        <v>1</v>
      </c>
      <c r="HA316" s="474">
        <f>HA315</f>
        <v>0.047</v>
      </c>
      <c r="HB316" s="474">
        <f>HB315</f>
        <v>0.45000000000000001</v>
      </c>
      <c r="HC316" s="474">
        <f>HC315</f>
        <v>0.45000000000000001</v>
      </c>
      <c r="HD316" s="474">
        <f>HD315</f>
        <v>0.45000000000000001</v>
      </c>
      <c r="HE316" s="474">
        <f>HE315</f>
        <v>0.5</v>
      </c>
      <c r="HF316" s="474">
        <f>HF315</f>
        <v>0.065000000000000002</v>
      </c>
      <c r="HG316" s="474">
        <f>HG315</f>
        <v>0.84999999999999998</v>
      </c>
      <c r="HH316" s="474">
        <f>HH315</f>
        <v>0</v>
      </c>
      <c r="HI316" s="10">
        <f>IF(BZ316&lt;&gt;"",CK316-BV316,0)</f>
        <v>0</v>
      </c>
      <c r="HJ316" s="10" t="e">
        <f>IF(AJ316&gt;0,AH316-AJ316,0)</f>
        <v>#VALUE!</v>
      </c>
      <c r="HK316" s="466">
        <f>HK315</f>
        <v>0.84999999999999998</v>
      </c>
      <c r="HL316" s="424">
        <f>HL315</f>
        <v>550000</v>
      </c>
      <c r="HM316" s="424">
        <f>HM315</f>
        <v>480000</v>
      </c>
      <c r="HN316" s="465" t="e">
        <f>(DJ316*EZ316+DK316*FH316+DL316*FM316+DM316*FR316+DN316*FW316+DO316*GB316+DS316*GI316+DP316*GM316+DR316*GR316)*1000*2</f>
        <v>#VALUE!</v>
      </c>
      <c r="HO316" s="465" t="e">
        <f>HN316*HK316*$HO$2/HL316*1000000</f>
        <v>#VALUE!</v>
      </c>
      <c r="HP316" s="465" t="e">
        <f>HN316*HK316*$HP$2/HM316*1000000</f>
        <v>#VALUE!</v>
      </c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</row>
    <row customFormat="1" r="317" s="0">
      <c r="A317" s="420">
        <v>306</v>
      </c>
      <c r="B317" s="421">
        <f ca="1">IF(D317=D316,B316,IF(D317="夜班",B316+1,B316))</f>
        <v>43598</v>
      </c>
      <c r="C317" s="422">
        <f>C316</f>
        <v>0.041666666666666699</v>
      </c>
      <c r="D317" s="10" t="str">
        <f ca="1">IF(HOUR(G317)&lt;8,"夜班",IF(HOUR(G317)&lt;16,"白班",IF(HOUR(G317)&lt;24,"中班",0)))</f>
        <v>中班</v>
      </c>
      <c r="E317" s="10" t="e">
        <f ca="1">IF(F317=1,"甲",IF(F317=2,"乙",IF(F317=3,"丙",IF(F317=4,"丁",""))))</f>
        <v>#REF!</v>
      </c>
      <c r="F317" s="10" t="e">
        <f ca="1">SUMPRODUCT((成本日报!$A$3:$A$95=计划!B317)*(成本日报!$B$3:$B$95=计划!$D317),成本日报!$C$3:$C$95)</f>
        <v>#REF!</v>
      </c>
      <c r="G317" s="423">
        <f ca="1">G316+C316</f>
        <v>43598.708333332594</v>
      </c>
      <c r="H317" s="423">
        <f ca="1">$G317+$C317/60*10+$C317*0</f>
        <v>43598.715277777039</v>
      </c>
      <c r="I317" s="423">
        <f ca="1">$G317+$C317/60*18+$C317*0</f>
        <v>43598.720833332591</v>
      </c>
      <c r="J317" s="423">
        <f ca="1">$G317+$C317/60*0+$C317*1</f>
        <v>43598.749999999258</v>
      </c>
      <c r="K317" s="423">
        <f ca="1">$G317+$C317/60*30+$C317*2</f>
        <v>43598.812499999265</v>
      </c>
      <c r="L317" s="423">
        <f ca="1">$G317+$C317/60*0+$C317*3</f>
        <v>43598.833333332594</v>
      </c>
      <c r="M317" s="424" t="str">
        <f>IF(_tag_month_day!A307="","",_tag_month_day!A307)</f>
        <v/>
      </c>
      <c r="N317" s="424" t="str">
        <f>IF(_tag_month_day!B307="","",_tag_month_day!B307)</f>
        <v/>
      </c>
      <c r="O317" s="425" t="e">
        <f>IF(M317+N317=0,"",M317+N317)</f>
        <v>#VALUE!</v>
      </c>
      <c r="P317" s="424" t="str">
        <f>IF(_tag_month_day!C307="","",_tag_month_day!C307)</f>
        <v/>
      </c>
      <c r="Q317" s="424" t="str">
        <f>IF(_tag_month_day!D307="","",_tag_month_day!D307)</f>
        <v/>
      </c>
      <c r="R317" s="426" t="str">
        <f>IF(_tag_month_day!CB307="","",_tag_month_day!CB307/100)</f>
        <v/>
      </c>
      <c r="S317" s="427" t="str">
        <f>IF(_tag_month_day!E307="","",_tag_month_day!E307)</f>
        <v/>
      </c>
      <c r="T317" s="427" t="str">
        <f>IF(_tag_month_day!F307="","",_tag_month_day!F307)</f>
        <v/>
      </c>
      <c r="U317" s="428" t="e">
        <f>S317+T317</f>
        <v>#VALUE!</v>
      </c>
      <c r="V317" s="429" t="e">
        <f>U317/AJ317</f>
        <v>#VALUE!</v>
      </c>
      <c r="W317" s="430" t="str">
        <f>IF(_jhy_month_day!A307="","",_jhy_month_day!A307)</f>
        <v/>
      </c>
      <c r="X317" s="431" t="str">
        <f>IF(_jhy_month_day!B307="","",_jhy_month_day!B307/100)</f>
        <v/>
      </c>
      <c r="Y317" s="431" t="str">
        <f>IF(_jhy_month_day!C307="","",_jhy_month_day!C307/100)</f>
        <v/>
      </c>
      <c r="Z317" s="432">
        <f>Z313+1</f>
        <v>77</v>
      </c>
      <c r="AA317" s="433" t="str">
        <f>IF(_tag_month_day!G307="","",_tag_month_day!G307/100)</f>
        <v/>
      </c>
      <c r="AB317" s="433" t="str">
        <f>IF(_tag_month_day!H307="","",_tag_month_day!H307/100)</f>
        <v/>
      </c>
      <c r="AC317" s="434">
        <f>IF(X317="",AC316,BK317*($AV316*X317+$AW316*FD316+$AX316*FI316+$AY316*FN316+$AZ316*FS316+$BA316*FX316+$BG316*GE316)/(AV316*Y317+AX316*FK316+AW316*FF316+AY316*FP316+AZ316*FU316+BA316*FZ316+BG316*GG316+BB316*GK316+BC316*GN316+BD316*GP316))</f>
        <v>1.59963432013121</v>
      </c>
      <c r="AD317" s="435" t="str">
        <f>IF(AC317=AC316,"",AC317-AC316)</f>
        <v/>
      </c>
      <c r="AE317" s="436" t="str">
        <f>IF(1-AF317=0,"",(1-AF317))</f>
        <v/>
      </c>
      <c r="AF317" s="437">
        <v>1</v>
      </c>
      <c r="AG317" s="10" t="str">
        <f>AG316</f>
        <v>9A3</v>
      </c>
      <c r="AH317" s="438" t="str">
        <f>AH316</f>
        <v/>
      </c>
      <c r="AI317" s="424"/>
      <c r="AJ317" s="10" t="str">
        <f>IF(_tag_month_day!I307="","",_tag_month_day!I307)</f>
        <v/>
      </c>
      <c r="AK317" s="440"/>
      <c r="AL317" s="440"/>
      <c r="AM317" s="440"/>
      <c r="AN317" s="441">
        <f>AN316</f>
        <v>2</v>
      </c>
      <c r="AO317" s="441">
        <f>AO316</f>
        <v>8</v>
      </c>
      <c r="AP317" s="442" t="e">
        <f>(IF(AN317=0,AS316,AS316*(1+AO317/AN317)/(AR317+AO317/AN317)))+AT317</f>
        <v>#VALUE!</v>
      </c>
      <c r="AQ317" s="443" t="str">
        <f>IF(_tag_month_day!J307="","",_tag_month_day!J307/100)</f>
        <v/>
      </c>
      <c r="AR317" s="444">
        <f>AR316</f>
        <v>1.3</v>
      </c>
      <c r="AS317" s="445" t="e">
        <f>AQ317*(AN317*AR317+AO317)/(AN317+AO317)</f>
        <v>#VALUE!</v>
      </c>
      <c r="AT317" s="445" t="e">
        <f>(SUM(BE317:BF317)-SUM(BE316:BF316))*0.05</f>
        <v>#VALUE!</v>
      </c>
      <c r="AU317" s="446" t="str">
        <f>IF(_tag_month_day!CC307="","",IF(_tag_month_day!CC307&gt;0,_tag_month_day!CD307,_tag_month_day!CE307))</f>
        <v/>
      </c>
      <c r="AV317" s="447" t="str">
        <f>IF(_tag_month_day!L307="","",_tag_month_day!L307/100)</f>
        <v/>
      </c>
      <c r="AW317" s="431">
        <f>AW316</f>
        <v>0</v>
      </c>
      <c r="AX317" s="431">
        <f>AX316</f>
        <v>0</v>
      </c>
      <c r="AY317" s="431" t="str">
        <f>IF(_tag_month_day!M307="","",_tag_month_day!M307/100)</f>
        <v/>
      </c>
      <c r="AZ317" s="431" t="str">
        <f>IF(_tag_month_day!N307="","",_tag_month_day!N307/100)</f>
        <v/>
      </c>
      <c r="BA317" s="431" t="str">
        <f>IF(_tag_month_day!O307="","",_tag_month_day!O307/100)</f>
        <v/>
      </c>
      <c r="BB317" s="448" t="str">
        <f>IF(_tag_month_day!P307="","",_tag_month_day!P307/100)</f>
        <v/>
      </c>
      <c r="BC317" s="448">
        <f>BC316</f>
        <v>0</v>
      </c>
      <c r="BD317" s="448" t="str">
        <f>IF(_tag_month_day!Q307="","",_tag_month_day!Q307/100)</f>
        <v/>
      </c>
      <c r="BE317" s="449" t="str">
        <f>IF(_tag_month_day!R307="","",_tag_month_day!R307/100)</f>
        <v/>
      </c>
      <c r="BF317" s="388" t="e">
        <f>(AU317*(100+BE317*100))/(AJ317-AU317)/100</f>
        <v>#VALUE!</v>
      </c>
      <c r="BG317" s="450" t="e">
        <f>BE317+BF317</f>
        <v>#VALUE!</v>
      </c>
      <c r="BH317" s="451" t="e">
        <f>SUM(AV317:BF317)</f>
        <v>#VALUE!</v>
      </c>
      <c r="BI317" s="452" t="e">
        <f>IF(CX317=0,BI316,(DK317*查询!$R$5+DL317*查询!$Q$5+DM317*查询!$N$5+DN317*查询!$O$5+DO317*查询!$P$5)*AF317/CX317)</f>
        <v>#VALUE!</v>
      </c>
      <c r="BJ317" s="452" t="e">
        <f>IF(CX317=0,BJ316,(DP317*查询!$S$5+DQ317*查询!$T$5+DR317*查询!$U$5)*AF317/CX317)</f>
        <v>#VALUE!</v>
      </c>
      <c r="BK317" s="452">
        <f>BK316</f>
        <v>1</v>
      </c>
      <c r="BL317" s="453" t="e">
        <f>SUMPRODUCT((AV317:BA317)*(GS317:GX317))/((GS317:GX317)+SUM(BB317:BD317)*GY317+BG317*GZ317)</f>
        <v>#VALUE!</v>
      </c>
      <c r="BM317" s="453" t="e">
        <f>BK317*($AV317*FB317+$AW317*FD317+$AX317*FI317+$AY317*FN317+$AZ317*FS317+$BA317*FX317+$BG317*GE317)/(AV317*EY317+AX317*FK317+AW317*FF317+AY317*FP317+AZ317*FU317+BA317*FZ317+BG317*GG317+BB317*GK317+BC317*GN317+BD317*GP317)</f>
        <v>#VALUE!</v>
      </c>
      <c r="BN317" s="453" t="e">
        <f>($AV317*FC317+$AX317*FJ317+$AW317*FE317+$AY317*FO317+$AZ317*FT317+$BA317*FY317+$BG317*GF317)/($AV317*FA317+BG317*GH317+BB317*GL317+BC317*GO317+BD317*GQ317+BA317*GA317)</f>
        <v>#VALUE!</v>
      </c>
      <c r="BO317" s="454" t="e">
        <f>SUMPRODUCT(AV317:BA317*GS317:GX317)/(GS317:GX317+(BB317+BC317+BD317)*GY317+BG317)</f>
        <v>#VALUE!</v>
      </c>
      <c r="BP317" s="454" t="e">
        <f>SUMPRODUCT(AV317:BA317*GS317:GX317)/(GS317:GX317+(BB317+BC317+BD317)*GY317+BG317)</f>
        <v>#VALUE!</v>
      </c>
      <c r="BQ317" s="454" t="e">
        <f>SUMPRODUCT(AV317:BA317*GS317:GX317)/(GS317:GX317+(BB317+BC317+BD317)*GY317+BG317)</f>
        <v>#VALUE!</v>
      </c>
      <c r="BR317" s="453" t="str">
        <f>IF(_tag_month_day!T307="","",_tag_month_day!T307)</f>
        <v/>
      </c>
      <c r="BS317" s="453" t="str">
        <f>IF(_tag_month_day!U307="","",_tag_month_day!U307)</f>
        <v/>
      </c>
      <c r="BT317" s="455" t="str">
        <f>IF(CK317="","",IF((CK317&gt;=BV317-0.12)*(CK317&lt;=BV317+0.12),"合格","不合格"))</f>
        <v/>
      </c>
      <c r="BU317" s="456" t="str">
        <f>IF(_tag_month_day!V307="","",_tag_month_day!V307)</f>
        <v/>
      </c>
      <c r="BV317" s="457" t="str">
        <f>IF(_tag_month_day!W307="","",_tag_month_day!W307)</f>
        <v/>
      </c>
      <c r="BW317" s="458" t="str">
        <f>IF(_tag_month_day!X307="","",_tag_month_day!X307)</f>
        <v/>
      </c>
      <c r="BX317" s="458" t="str">
        <f>IF(_tag_month_day!Y307="","",_tag_month_day!Y307)</f>
        <v/>
      </c>
      <c r="BY317" s="459">
        <f ca="1">L317</f>
        <v>43598.833333332594</v>
      </c>
      <c r="BZ317" s="460" t="s">
        <v>429</v>
      </c>
      <c r="CA317" s="461">
        <v>0.82291666666666696</v>
      </c>
      <c r="CB317" s="424" t="str">
        <f>IF(_tag_month_day!Z307="","",_tag_month_day!Z307)</f>
        <v/>
      </c>
      <c r="CC317" s="424" t="str">
        <f>IF(_tag_month_day!AA307="","",_tag_month_day!AA307)</f>
        <v/>
      </c>
      <c r="CD317" s="424" t="str">
        <f>IF(_tag_month_day!AB307="","",_tag_month_day!AB307)</f>
        <v/>
      </c>
      <c r="CE317" s="424" t="str">
        <f>IF(_tag_month_day!AC307="","",_tag_month_day!AC307)</f>
        <v/>
      </c>
      <c r="CF317" s="424" t="str">
        <f>IF(_tag_month_day!AD307="","",_tag_month_day!AD307)</f>
        <v/>
      </c>
      <c r="CG317" s="424" t="str">
        <f>IF(_tag_month_day!AE307="","",_tag_month_day!AE307)</f>
        <v/>
      </c>
      <c r="CH317" s="424" t="str">
        <f>IF(_tag_month_day!AF307="","",_tag_month_day!AF307)</f>
        <v/>
      </c>
      <c r="CI317" s="424" t="str">
        <f>IF(_tag_month_day!AG307="","",_tag_month_day!AG307)</f>
        <v/>
      </c>
      <c r="CJ317" s="424" t="str">
        <f>IF(_tag_month_day!AH307="","",_tag_month_day!AH307)</f>
        <v/>
      </c>
      <c r="CK317" s="424" t="str">
        <f>IF(_tag_month_day!AI307="","",_tag_month_day!AI307)</f>
        <v/>
      </c>
      <c r="CL317" s="4" t="str">
        <f>IF(_tag_month_day!AJ307="","",_tag_month_day!AJ307)</f>
        <v/>
      </c>
      <c r="CM317" s="4" t="str">
        <f>IF(_tag_month_day!AK307="","",_tag_month_day!AK307)</f>
        <v/>
      </c>
      <c r="CN317" s="4" t="str">
        <f>IF(_tag_month_day!AL307="","",_tag_month_day!AL307)</f>
        <v/>
      </c>
      <c r="CO317" s="4" t="str">
        <f>IF(_tag_month_day!AM307="","",_tag_month_day!AM307)</f>
        <v/>
      </c>
      <c r="CP317" s="4" t="str">
        <f>IF(_tag_month_day!AN307="","",_tag_month_day!AN307)</f>
        <v/>
      </c>
      <c r="CQ317" s="4" t="str">
        <f>IF(_tag_month_day!AO307="","",_tag_month_day!AO307)</f>
        <v/>
      </c>
      <c r="CR317" s="462" t="str">
        <f>IF(_tag_month_day!AP307="","",_tag_month_day!AP307)</f>
        <v/>
      </c>
      <c r="CS317" s="463" t="str">
        <f>IF(_tag_month_day!AQ307="","",_tag_month_day!AQ307)</f>
        <v/>
      </c>
      <c r="CT317" s="4" t="str">
        <f>IF(_tag_month_day!AR307="","",_tag_month_day!AR307)</f>
        <v/>
      </c>
      <c r="CU317" s="464" t="e">
        <f>DU317/AJ317</f>
        <v>#VALUE!</v>
      </c>
      <c r="CV317" s="451" t="e">
        <f>BG317/BH317</f>
        <v>#VALUE!</v>
      </c>
      <c r="CW317" s="465" t="e">
        <f>AJ317*(1-CV317)*CU317*AF317</f>
        <v>#VALUE!</v>
      </c>
      <c r="CX317" s="465" t="e">
        <f>CW317*94%</f>
        <v>#VALUE!</v>
      </c>
      <c r="CY317" s="466" t="e">
        <f>IF(CX317=0,0,DS317/(DS317+CX317))</f>
        <v>#VALUE!</v>
      </c>
      <c r="CZ317" s="465" t="e">
        <f>$AJ317*EF317</f>
        <v>#VALUE!</v>
      </c>
      <c r="DA317" s="465" t="e">
        <f>$AJ317*EG317</f>
        <v>#VALUE!</v>
      </c>
      <c r="DB317" s="465" t="e">
        <f>$AJ317*EH317</f>
        <v>#VALUE!</v>
      </c>
      <c r="DC317" s="465" t="e">
        <f>$AJ317*EI317</f>
        <v>#VALUE!</v>
      </c>
      <c r="DD317" s="465" t="e">
        <f>$AJ317*EJ317</f>
        <v>#VALUE!</v>
      </c>
      <c r="DE317" s="465" t="e">
        <f>$AJ317*EK317</f>
        <v>#VALUE!</v>
      </c>
      <c r="DF317" s="465" t="e">
        <f>$AJ317*EL317</f>
        <v>#VALUE!</v>
      </c>
      <c r="DG317" s="465" t="e">
        <f>$AJ317*EM317</f>
        <v>#VALUE!</v>
      </c>
      <c r="DH317" s="465" t="e">
        <f>$AJ317*EN317</f>
        <v>#VALUE!</v>
      </c>
      <c r="DI317" s="465" t="e">
        <f>$AJ317*EO317</f>
        <v>#VALUE!</v>
      </c>
      <c r="DJ317" s="465" t="e">
        <f>CZ317*(1-EP317)</f>
        <v>#VALUE!</v>
      </c>
      <c r="DK317" s="465" t="e">
        <f>DA317*(1-ER317)</f>
        <v>#VALUE!</v>
      </c>
      <c r="DL317" s="465" t="e">
        <f>DB317*(1-EQ317)</f>
        <v>#VALUE!</v>
      </c>
      <c r="DM317" s="465" t="e">
        <f>DC317*(1-ES317)</f>
        <v>#VALUE!</v>
      </c>
      <c r="DN317" s="465" t="e">
        <f>DD317*(1-ET317)</f>
        <v>#VALUE!</v>
      </c>
      <c r="DO317" s="465" t="e">
        <f>DE317</f>
        <v>#VALUE!</v>
      </c>
      <c r="DP317" s="465" t="e">
        <f>DF317*(1-EU317)</f>
        <v>#VALUE!</v>
      </c>
      <c r="DQ317" s="465" t="e">
        <f>DG317*(1-EV317)</f>
        <v>#VALUE!</v>
      </c>
      <c r="DR317" s="465" t="e">
        <f>DH317*(1-EW317)</f>
        <v>#VALUE!</v>
      </c>
      <c r="DS317" s="465" t="e">
        <f>DI317</f>
        <v>#VALUE!</v>
      </c>
      <c r="DT317" s="465" t="e">
        <f>SUM(DJ317:DS317)</f>
        <v>#VALUE!</v>
      </c>
      <c r="DU317" s="465" t="e">
        <f>(GS317:GX317)+(DP317+DQ317+DR317)*GY317+DS317</f>
        <v>#VALUE!</v>
      </c>
      <c r="DV317" s="451" t="e">
        <f>AV317/$BH317/(1-EP317)</f>
        <v>#VALUE!</v>
      </c>
      <c r="DW317" s="451" t="e">
        <f>AW317/$BH317/(1-ER317)</f>
        <v>#VALUE!</v>
      </c>
      <c r="DX317" s="451" t="e">
        <f>AX317/$BH317/(1-EQ317)</f>
        <v>#VALUE!</v>
      </c>
      <c r="DY317" s="451" t="e">
        <f>AY317/$BH317/(1-ES317)</f>
        <v>#VALUE!</v>
      </c>
      <c r="DZ317" s="451" t="e">
        <f>AZ317/$BH317/(1-ET317)</f>
        <v>#VALUE!</v>
      </c>
      <c r="EA317" s="451" t="e">
        <f>BA317/$BH317/(1-AX317)</f>
        <v>#VALUE!</v>
      </c>
      <c r="EB317" s="451" t="e">
        <f>BB317/$BH317/(1-EU317)</f>
        <v>#VALUE!</v>
      </c>
      <c r="EC317" s="451" t="e">
        <f>BC317/$BH317/(1-EV317)</f>
        <v>#VALUE!</v>
      </c>
      <c r="ED317" s="451" t="e">
        <f>BD317/$BH317/(1-EW317)</f>
        <v>#VALUE!</v>
      </c>
      <c r="EE317" s="451" t="e">
        <f>BG317/BH317</f>
        <v>#VALUE!</v>
      </c>
      <c r="EF317" s="451" t="e">
        <f>DV317/SUM($DV317:$EE317)</f>
        <v>#VALUE!</v>
      </c>
      <c r="EG317" s="451" t="e">
        <f>DW317/SUM($DV317:$EE317)</f>
        <v>#VALUE!</v>
      </c>
      <c r="EH317" s="451" t="e">
        <f>DX317/SUM($DV317:$EE317)</f>
        <v>#VALUE!</v>
      </c>
      <c r="EI317" s="451" t="e">
        <f>DY317/SUM($DV317:$EE317)</f>
        <v>#VALUE!</v>
      </c>
      <c r="EJ317" s="451" t="e">
        <f>DZ317/SUM($DV317:$EE317)</f>
        <v>#VALUE!</v>
      </c>
      <c r="EK317" s="451" t="e">
        <f>EA317/SUM($DV317:$EE317)</f>
        <v>#VALUE!</v>
      </c>
      <c r="EL317" s="451" t="e">
        <f>EB317/SUM($DV317:$EE317)</f>
        <v>#VALUE!</v>
      </c>
      <c r="EM317" s="451" t="e">
        <f>EC317/SUM($DV317:$EE317)</f>
        <v>#VALUE!</v>
      </c>
      <c r="EN317" s="451" t="e">
        <f>ED317/SUM($DV317:$EE317)</f>
        <v>#VALUE!</v>
      </c>
      <c r="EO317" s="451" t="e">
        <f>EE317/SUM($DV317:$EE317)</f>
        <v>#VALUE!</v>
      </c>
      <c r="EP317" s="450">
        <f>EP316</f>
        <v>0.080000000000000002</v>
      </c>
      <c r="EQ317" s="450">
        <f>EQ316</f>
        <v>0.014999999999999999</v>
      </c>
      <c r="ER317" s="450">
        <f>ER316</f>
        <v>0.014999999999999999</v>
      </c>
      <c r="ES317" s="450">
        <f>ES316</f>
        <v>0.014999999999999999</v>
      </c>
      <c r="ET317" s="450">
        <f>ET316</f>
        <v>0.014999999999999999</v>
      </c>
      <c r="EU317" s="450">
        <f>EU316</f>
        <v>0.089999999999999997</v>
      </c>
      <c r="EV317" s="450">
        <f>EV316</f>
        <v>0.089999999999999997</v>
      </c>
      <c r="EW317" s="450">
        <f>EW316</f>
        <v>0.089999999999999997</v>
      </c>
      <c r="EX317" s="431" t="str">
        <f>IF(_tag_month_day!AS307="","",_tag_month_day!AS307/100)</f>
        <v/>
      </c>
      <c r="EY317" s="431" t="str">
        <f>IF(_tag_month_day!AT307="","",_tag_month_day!AT307/100)</f>
        <v/>
      </c>
      <c r="EZ317" s="431" t="str">
        <f>IF(_tag_month_day!AU307="","",_tag_month_day!AU307/100)</f>
        <v/>
      </c>
      <c r="FA317" s="431" t="str">
        <f>IF(_tag_month_day!AV307="","",_tag_month_day!AV307/100)</f>
        <v/>
      </c>
      <c r="FB317" s="431" t="str">
        <f>IF(_tag_month_day!AW307="","",_tag_month_day!AW307/100)</f>
        <v/>
      </c>
      <c r="FC317" s="431" t="str">
        <f>IF(_tag_month_day!AX307="","",_tag_month_day!AX307/100)</f>
        <v/>
      </c>
      <c r="FD317" s="449" t="str">
        <f>IF(_tag_month_day!AY307="","",_tag_month_day!AY307/100)</f>
        <v/>
      </c>
      <c r="FE317" s="449" t="str">
        <f>IF(_tag_month_day!AZ307="","",_tag_month_day!AZ307/100)</f>
        <v/>
      </c>
      <c r="FF317" s="449" t="str">
        <f>IF(_tag_month_day!BA307="","",_tag_month_day!BA307/100)</f>
        <v/>
      </c>
      <c r="FG317" s="449" t="str">
        <f>IF(_tag_month_day!BB307="","",_tag_month_day!BB307/100)</f>
        <v/>
      </c>
      <c r="FH317" s="467" t="str">
        <f>IF(_tag_month_day!BC307="","",_tag_month_day!BC307/100)</f>
        <v/>
      </c>
      <c r="FI317" s="449">
        <f>FI316</f>
        <v>0.40999999999999998</v>
      </c>
      <c r="FJ317" s="449">
        <f>FJ316</f>
        <v>0.11</v>
      </c>
      <c r="FK317" s="449">
        <f>FK316</f>
        <v>0.014999999999999999</v>
      </c>
      <c r="FL317" s="449">
        <f>FL316</f>
        <v>0</v>
      </c>
      <c r="FM317" s="467">
        <f>FM316</f>
        <v>0.0001</v>
      </c>
      <c r="FN317" s="449">
        <f>FN316</f>
        <v>0.32000000000000001</v>
      </c>
      <c r="FO317" s="449">
        <f>FO316</f>
        <v>0.20000000000000001</v>
      </c>
      <c r="FP317" s="449">
        <f>FP316</f>
        <v>0.01</v>
      </c>
      <c r="FQ317" s="449">
        <f>FQ316</f>
        <v>0</v>
      </c>
      <c r="FR317" s="467">
        <f>FR316</f>
        <v>0.0001</v>
      </c>
      <c r="FS317" s="449" t="str">
        <f>IF(_tag_month_day!BD307="","",_tag_month_day!BD307/100)</f>
        <v/>
      </c>
      <c r="FT317" s="449" t="str">
        <f>IF(_tag_month_day!BE307="","",_tag_month_day!BE307/100)</f>
        <v/>
      </c>
      <c r="FU317" s="449" t="str">
        <f>IF(_tag_month_day!BF307="","",_tag_month_day!BF307/100)</f>
        <v/>
      </c>
      <c r="FV317" s="449" t="str">
        <f>IF(_tag_month_day!BG307="","",_tag_month_day!BG307/100)</f>
        <v/>
      </c>
      <c r="FW317" s="467" t="str">
        <f>IF(_tag_month_day!BH307="","",_tag_month_day!BH307/100)</f>
        <v/>
      </c>
      <c r="FX317" s="449" t="str">
        <f>IF(_tag_month_day!BI307="","",_tag_month_day!BI307/100)</f>
        <v/>
      </c>
      <c r="FY317" s="449" t="str">
        <f>IF(_tag_month_day!BJ307="","",_tag_month_day!BJ307/100)</f>
        <v/>
      </c>
      <c r="FZ317" s="468" t="str">
        <f>IF(_tag_month_day!BK307="","",_tag_month_day!BK307/100)</f>
        <v/>
      </c>
      <c r="GA317" s="449" t="str">
        <f>IF(_tag_month_day!BL307="","",_tag_month_day!BL307/100)</f>
        <v/>
      </c>
      <c r="GB317" s="467" t="str">
        <f>IF(_tag_month_day!BM307="","",_tag_month_day!BM307/100)</f>
        <v/>
      </c>
      <c r="GC317" s="431" t="str">
        <f>IF(_tag_month_day!BN307="","",_tag_month_day!BN307/100)</f>
        <v/>
      </c>
      <c r="GD317" s="431" t="str">
        <f>IF(_tag_month_day!BO307="","",_tag_month_day!BO307/100)</f>
        <v/>
      </c>
      <c r="GE317" s="431" t="str">
        <f>IF(_tag_month_day!BP307="","",_tag_month_day!BP307/100)</f>
        <v/>
      </c>
      <c r="GF317" s="431" t="str">
        <f>IF(_tag_month_day!BQ307="","",_tag_month_day!BQ307/100)</f>
        <v/>
      </c>
      <c r="GG317" s="431" t="str">
        <f>IF(_tag_month_day!BR307="","",_tag_month_day!BR307/100)</f>
        <v/>
      </c>
      <c r="GH317" s="431" t="str">
        <f>IF(_tag_month_day!BS307="","",_tag_month_day!BS307/100)</f>
        <v/>
      </c>
      <c r="GI317" s="467" t="str">
        <f>IF(_tag_month_day!BT307="","",_tag_month_day!BT307/100)</f>
        <v/>
      </c>
      <c r="GJ317" s="469" t="str">
        <f>IF(_tag_month_day!BU307="","",_tag_month_day!BU307/100)</f>
        <v/>
      </c>
      <c r="GK317" s="470">
        <f>GK316</f>
        <v>0.070000000000000007</v>
      </c>
      <c r="GL317" s="470">
        <f>GL316</f>
        <v>0.029999999999999999</v>
      </c>
      <c r="GM317" s="471" t="str">
        <f>IF(_tag_month_day!BX307="","",_tag_month_day!BX307/100)</f>
        <v/>
      </c>
      <c r="GN317" s="470">
        <f>GN316</f>
        <v>0.070000000000000007</v>
      </c>
      <c r="GO317" s="470">
        <f>GO316</f>
        <v>0.029999999999999999</v>
      </c>
      <c r="GP317" s="470">
        <f>GP316</f>
        <v>0.089999999999999997</v>
      </c>
      <c r="GQ317" s="470">
        <f>GQ316</f>
        <v>0.029999999999999999</v>
      </c>
      <c r="GR317" s="471" t="str">
        <f>IF(_tag_month_day!CA307="","",_tag_month_day!CA307/100)</f>
        <v/>
      </c>
      <c r="GS317" s="472">
        <f>GS316</f>
        <v>0.95299999999999996</v>
      </c>
      <c r="GT317" s="472">
        <f>GT316</f>
        <v>0.55000000000000004</v>
      </c>
      <c r="GU317" s="472">
        <f>GU316</f>
        <v>0.55000000000000004</v>
      </c>
      <c r="GV317" s="472">
        <f>GV316</f>
        <v>0.55000000000000004</v>
      </c>
      <c r="GW317" s="472">
        <f>GW316</f>
        <v>0.5</v>
      </c>
      <c r="GX317" s="472">
        <f>GX316</f>
        <v>0.93500000000000005</v>
      </c>
      <c r="GY317" s="472">
        <f>GY316</f>
        <v>0.14999999999999999</v>
      </c>
      <c r="GZ317" s="472">
        <f>GZ316</f>
        <v>1</v>
      </c>
      <c r="HA317" s="474">
        <f>HA316</f>
        <v>0.047</v>
      </c>
      <c r="HB317" s="474">
        <f>HB316</f>
        <v>0.45000000000000001</v>
      </c>
      <c r="HC317" s="474">
        <f>HC316</f>
        <v>0.45000000000000001</v>
      </c>
      <c r="HD317" s="474">
        <f>HD316</f>
        <v>0.45000000000000001</v>
      </c>
      <c r="HE317" s="474">
        <f>HE316</f>
        <v>0.5</v>
      </c>
      <c r="HF317" s="474">
        <f>HF316</f>
        <v>0.065000000000000002</v>
      </c>
      <c r="HG317" s="474">
        <f>HG316</f>
        <v>0.84999999999999998</v>
      </c>
      <c r="HH317" s="474">
        <f>HH316</f>
        <v>0</v>
      </c>
      <c r="HI317" s="10" t="e">
        <f>IF(BZ317&lt;&gt;"",CK317-BV317,0)</f>
        <v>#VALUE!</v>
      </c>
      <c r="HJ317" s="10" t="e">
        <f>IF(AJ317&gt;0,AH317-AJ317,0)</f>
        <v>#VALUE!</v>
      </c>
      <c r="HK317" s="466">
        <f>HK316</f>
        <v>0.84999999999999998</v>
      </c>
      <c r="HL317" s="424">
        <f>HL316</f>
        <v>550000</v>
      </c>
      <c r="HM317" s="424">
        <f>HM316</f>
        <v>480000</v>
      </c>
      <c r="HN317" s="465" t="e">
        <f>(DJ317*EZ317+DK317*FH317+DL317*FM317+DM317*FR317+DN317*FW317+DO317*GB317+DS317*GI317+DP317*GM317+DR317*GR317)*1000*2</f>
        <v>#VALUE!</v>
      </c>
      <c r="HO317" s="465" t="e">
        <f>HN317*HK317*$HO$2/HL317*1000000</f>
        <v>#VALUE!</v>
      </c>
      <c r="HP317" s="465" t="e">
        <f>HN317*HK317*$HP$2/HM317*1000000</f>
        <v>#VALUE!</v>
      </c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</row>
    <row customFormat="1" r="318" s="0">
      <c r="A318" s="420">
        <v>307</v>
      </c>
      <c r="B318" s="421">
        <f ca="1">IF(D318=D317,B317,IF(D318="夜班",B317+1,B317))</f>
        <v>43598</v>
      </c>
      <c r="C318" s="422">
        <f>C317</f>
        <v>0.041666666666666699</v>
      </c>
      <c r="D318" s="10" t="str">
        <f ca="1">IF(HOUR(G318)&lt;8,"夜班",IF(HOUR(G318)&lt;16,"白班",IF(HOUR(G318)&lt;24,"中班",0)))</f>
        <v>中班</v>
      </c>
      <c r="E318" s="10" t="e">
        <f ca="1">IF(F318=1,"甲",IF(F318=2,"乙",IF(F318=3,"丙",IF(F318=4,"丁",""))))</f>
        <v>#REF!</v>
      </c>
      <c r="F318" s="10" t="e">
        <f ca="1">SUMPRODUCT((成本日报!$A$3:$A$95=计划!B318)*(成本日报!$B$3:$B$95=计划!$D318),成本日报!$C$3:$C$95)</f>
        <v>#REF!</v>
      </c>
      <c r="G318" s="423">
        <f ca="1">G317+C317</f>
        <v>43598.749999999258</v>
      </c>
      <c r="H318" s="423">
        <f ca="1">$G318+$C318/60*10+$C318*0</f>
        <v>43598.756944443703</v>
      </c>
      <c r="I318" s="423">
        <f ca="1">$G318+$C318/60*18+$C318*0</f>
        <v>43598.762499999255</v>
      </c>
      <c r="J318" s="423">
        <f ca="1">$G318+$C318/60*0+$C318*1</f>
        <v>43598.791666665922</v>
      </c>
      <c r="K318" s="423">
        <f ca="1">$G318+$C318/60*30+$C318*2</f>
        <v>43598.854166665929</v>
      </c>
      <c r="L318" s="423">
        <f ca="1">$G318+$C318/60*0+$C318*3</f>
        <v>43598.874999999258</v>
      </c>
      <c r="M318" s="424" t="str">
        <f>IF(_tag_month_day!A308="","",_tag_month_day!A308)</f>
        <v/>
      </c>
      <c r="N318" s="424" t="str">
        <f>IF(_tag_month_day!B308="","",_tag_month_day!B308)</f>
        <v/>
      </c>
      <c r="O318" s="425" t="e">
        <f>IF(M318+N318=0,"",M318+N318)</f>
        <v>#VALUE!</v>
      </c>
      <c r="P318" s="424" t="str">
        <f>IF(_tag_month_day!C308="","",_tag_month_day!C308)</f>
        <v/>
      </c>
      <c r="Q318" s="424" t="str">
        <f>IF(_tag_month_day!D308="","",_tag_month_day!D308)</f>
        <v/>
      </c>
      <c r="R318" s="426" t="str">
        <f>IF(_tag_month_day!CB308="","",_tag_month_day!CB308/100)</f>
        <v/>
      </c>
      <c r="S318" s="427" t="str">
        <f>IF(_tag_month_day!E308="","",_tag_month_day!E308)</f>
        <v/>
      </c>
      <c r="T318" s="427" t="str">
        <f>IF(_tag_month_day!F308="","",_tag_month_day!F308)</f>
        <v/>
      </c>
      <c r="U318" s="428" t="e">
        <f>S318+T318</f>
        <v>#VALUE!</v>
      </c>
      <c r="V318" s="429" t="e">
        <f>U318/AJ318</f>
        <v>#VALUE!</v>
      </c>
      <c r="W318" s="430" t="str">
        <f>IF(_jhy_month_day!A308="","",_jhy_month_day!A308)</f>
        <v/>
      </c>
      <c r="X318" s="431" t="str">
        <f>IF(_jhy_month_day!B308="","",_jhy_month_day!B308/100)</f>
        <v/>
      </c>
      <c r="Y318" s="431" t="str">
        <f>IF(_jhy_month_day!C308="","",_jhy_month_day!C308/100)</f>
        <v/>
      </c>
      <c r="Z318" s="432">
        <f>Z314+1</f>
        <v>77</v>
      </c>
      <c r="AA318" s="433" t="str">
        <f>IF(_tag_month_day!G308="","",_tag_month_day!G308/100)</f>
        <v/>
      </c>
      <c r="AB318" s="433" t="str">
        <f>IF(_tag_month_day!H308="","",_tag_month_day!H308/100)</f>
        <v/>
      </c>
      <c r="AC318" s="434">
        <f>IF(X318="",AC317,BK318*($AV317*X318+$AW317*FD317+$AX317*FI317+$AY317*FN317+$AZ317*FS317+$BA317*FX317+$BG317*GE317)/(AV317*Y318+AX317*FK317+AW317*FF317+AY317*FP317+AZ317*FU317+BA317*FZ317+BG317*GG317+BB317*GK317+BC317*GN317+BD317*GP317))</f>
        <v>1.59963432013121</v>
      </c>
      <c r="AD318" s="435" t="str">
        <f>IF(AC318=AC317,"",AC318-AC317)</f>
        <v/>
      </c>
      <c r="AE318" s="436" t="str">
        <f>IF(1-AF318=0,"",(1-AF318))</f>
        <v/>
      </c>
      <c r="AF318" s="437">
        <v>1</v>
      </c>
      <c r="AG318" s="10" t="str">
        <f>AG317</f>
        <v>9A3</v>
      </c>
      <c r="AH318" s="438" t="str">
        <f>AH317</f>
        <v/>
      </c>
      <c r="AI318" s="424">
        <v>10</v>
      </c>
      <c r="AJ318" s="10" t="str">
        <f>IF(_tag_month_day!I308="","",_tag_month_day!I308)</f>
        <v/>
      </c>
      <c r="AK318" s="440"/>
      <c r="AL318" s="440"/>
      <c r="AM318" s="440"/>
      <c r="AN318" s="441">
        <f>AN317</f>
        <v>2</v>
      </c>
      <c r="AO318" s="441">
        <f>AO317</f>
        <v>8</v>
      </c>
      <c r="AP318" s="442" t="e">
        <f>(IF(AN318=0,AS317,AS317*(1+AO318/AN318)/(AR318+AO318/AN318)))+AT318</f>
        <v>#VALUE!</v>
      </c>
      <c r="AQ318" s="443" t="str">
        <f>IF(_tag_month_day!J308="","",_tag_month_day!J308/100)</f>
        <v/>
      </c>
      <c r="AR318" s="444">
        <f>AR317</f>
        <v>1.3</v>
      </c>
      <c r="AS318" s="445" t="e">
        <f>AQ318*(AN318*AR318+AO318)/(AN318+AO318)</f>
        <v>#VALUE!</v>
      </c>
      <c r="AT318" s="445" t="e">
        <f>(SUM(BE318:BF318)-SUM(BE317:BF317))*0.05</f>
        <v>#VALUE!</v>
      </c>
      <c r="AU318" s="446" t="str">
        <f>IF(_tag_month_day!CC308="","",IF(_tag_month_day!CC308&gt;0,_tag_month_day!CD308,_tag_month_day!CE308))</f>
        <v/>
      </c>
      <c r="AV318" s="447" t="str">
        <f>IF(_tag_month_day!L308="","",_tag_month_day!L308/100)</f>
        <v/>
      </c>
      <c r="AW318" s="431">
        <f>AW317</f>
        <v>0</v>
      </c>
      <c r="AX318" s="431">
        <f>AX317</f>
        <v>0</v>
      </c>
      <c r="AY318" s="431" t="str">
        <f>IF(_tag_month_day!M308="","",_tag_month_day!M308/100)</f>
        <v/>
      </c>
      <c r="AZ318" s="431" t="str">
        <f>IF(_tag_month_day!N308="","",_tag_month_day!N308/100)</f>
        <v/>
      </c>
      <c r="BA318" s="431" t="str">
        <f>IF(_tag_month_day!O308="","",_tag_month_day!O308/100)</f>
        <v/>
      </c>
      <c r="BB318" s="448" t="str">
        <f>IF(_tag_month_day!P308="","",_tag_month_day!P308/100)</f>
        <v/>
      </c>
      <c r="BC318" s="448">
        <f>BC317</f>
        <v>0</v>
      </c>
      <c r="BD318" s="448" t="str">
        <f>IF(_tag_month_day!Q308="","",_tag_month_day!Q308/100)</f>
        <v/>
      </c>
      <c r="BE318" s="449" t="str">
        <f>IF(_tag_month_day!R308="","",_tag_month_day!R308/100)</f>
        <v/>
      </c>
      <c r="BF318" s="388" t="e">
        <f>(AU318*(100+BE318*100))/(AJ318-AU318)/100</f>
        <v>#VALUE!</v>
      </c>
      <c r="BG318" s="450" t="e">
        <f>BE318+BF318</f>
        <v>#VALUE!</v>
      </c>
      <c r="BH318" s="451" t="e">
        <f>SUM(AV318:BF318)</f>
        <v>#VALUE!</v>
      </c>
      <c r="BI318" s="452" t="e">
        <f>IF(CX318=0,BI317,(DK318*查询!$R$5+DL318*查询!$Q$5+DM318*查询!$N$5+DN318*查询!$O$5+DO318*查询!$P$5)*AF318/CX318)</f>
        <v>#VALUE!</v>
      </c>
      <c r="BJ318" s="452" t="e">
        <f>IF(CX318=0,BJ317,(DP318*查询!$S$5+DQ318*查询!$T$5+DR318*查询!$U$5)*AF318/CX318)</f>
        <v>#VALUE!</v>
      </c>
      <c r="BK318" s="452">
        <f>BK317</f>
        <v>1</v>
      </c>
      <c r="BL318" s="453" t="e">
        <f>SUMPRODUCT((AV318:BA318)*(GS318:GX318))/((GS318:GX318)+SUM(BB318:BD318)*GY318+BG318*GZ318)</f>
        <v>#VALUE!</v>
      </c>
      <c r="BM318" s="453" t="e">
        <f>BK318*($AV318*FB318+$AW318*FD318+$AX318*FI318+$AY318*FN318+$AZ318*FS318+$BA318*FX318+$BG318*GE318)/(AV318*EY318+AX318*FK318+AW318*FF318+AY318*FP318+AZ318*FU318+BA318*FZ318+BG318*GG318+BB318*GK318+BC318*GN318+BD318*GP318)</f>
        <v>#VALUE!</v>
      </c>
      <c r="BN318" s="453" t="e">
        <f>($AV318*FC318+$AX318*FJ318+$AW318*FE318+$AY318*FO318+$AZ318*FT318+$BA318*FY318+$BG318*GF318)/($AV318*FA318+BG318*GH318+BB318*GL318+BC318*GO318+BD318*GQ318+BA318*GA318)</f>
        <v>#VALUE!</v>
      </c>
      <c r="BO318" s="454" t="e">
        <f>SUMPRODUCT(AV318:BA318*GS318:GX318)/(GS318:GX318+(BB318+BC318+BD318)*GY318+BG318)</f>
        <v>#VALUE!</v>
      </c>
      <c r="BP318" s="454" t="e">
        <f>SUMPRODUCT(AV318:BA318*GS318:GX318)/(GS318:GX318+(BB318+BC318+BD318)*GY318+BG318)</f>
        <v>#VALUE!</v>
      </c>
      <c r="BQ318" s="454" t="e">
        <f>SUMPRODUCT(AV318:BA318*GS318:GX318)/(GS318:GX318+(BB318+BC318+BD318)*GY318+BG318)</f>
        <v>#VALUE!</v>
      </c>
      <c r="BR318" s="453" t="str">
        <f>IF(_tag_month_day!T308="","",_tag_month_day!T308)</f>
        <v/>
      </c>
      <c r="BS318" s="453" t="str">
        <f>IF(_tag_month_day!U308="","",_tag_month_day!U308)</f>
        <v/>
      </c>
      <c r="BT318" s="455" t="str">
        <f>IF(CK318="","",IF((CK318&gt;=BV318-0.12)*(CK318&lt;=BV318+0.12),"合格","不合格"))</f>
        <v/>
      </c>
      <c r="BU318" s="456" t="str">
        <f>IF(_tag_month_day!V308="","",_tag_month_day!V308)</f>
        <v/>
      </c>
      <c r="BV318" s="457" t="str">
        <f>IF(_tag_month_day!W308="","",_tag_month_day!W308)</f>
        <v/>
      </c>
      <c r="BW318" s="458" t="str">
        <f>IF(_tag_month_day!X308="","",_tag_month_day!X308)</f>
        <v/>
      </c>
      <c r="BX318" s="458" t="str">
        <f>IF(_tag_month_day!Y308="","",_tag_month_day!Y308)</f>
        <v/>
      </c>
      <c r="BY318" s="459">
        <f ca="1">L318</f>
        <v>43598.874999999258</v>
      </c>
      <c r="BZ318" s="460"/>
      <c r="CA318" s="461"/>
      <c r="CB318" s="424" t="str">
        <f>IF(_tag_month_day!Z308="","",_tag_month_day!Z308)</f>
        <v/>
      </c>
      <c r="CC318" s="424" t="str">
        <f>IF(_tag_month_day!AA308="","",_tag_month_day!AA308)</f>
        <v/>
      </c>
      <c r="CD318" s="424" t="str">
        <f>IF(_tag_month_day!AB308="","",_tag_month_day!AB308)</f>
        <v/>
      </c>
      <c r="CE318" s="424" t="str">
        <f>IF(_tag_month_day!AC308="","",_tag_month_day!AC308)</f>
        <v/>
      </c>
      <c r="CF318" s="424" t="str">
        <f>IF(_tag_month_day!AD308="","",_tag_month_day!AD308)</f>
        <v/>
      </c>
      <c r="CG318" s="424" t="str">
        <f>IF(_tag_month_day!AE308="","",_tag_month_day!AE308)</f>
        <v/>
      </c>
      <c r="CH318" s="424" t="str">
        <f>IF(_tag_month_day!AF308="","",_tag_month_day!AF308)</f>
        <v/>
      </c>
      <c r="CI318" s="424" t="str">
        <f>IF(_tag_month_day!AG308="","",_tag_month_day!AG308)</f>
        <v/>
      </c>
      <c r="CJ318" s="424" t="str">
        <f>IF(_tag_month_day!AH308="","",_tag_month_day!AH308)</f>
        <v/>
      </c>
      <c r="CK318" s="424" t="str">
        <f>IF(_tag_month_day!AI308="","",_tag_month_day!AI308)</f>
        <v/>
      </c>
      <c r="CL318" s="4" t="str">
        <f>IF(_tag_month_day!AJ308="","",_tag_month_day!AJ308)</f>
        <v/>
      </c>
      <c r="CM318" s="4" t="str">
        <f>IF(_tag_month_day!AK308="","",_tag_month_day!AK308)</f>
        <v/>
      </c>
      <c r="CN318" s="4" t="str">
        <f>IF(_tag_month_day!AL308="","",_tag_month_day!AL308)</f>
        <v/>
      </c>
      <c r="CO318" s="4" t="str">
        <f>IF(_tag_month_day!AM308="","",_tag_month_day!AM308)</f>
        <v/>
      </c>
      <c r="CP318" s="4" t="str">
        <f>IF(_tag_month_day!AN308="","",_tag_month_day!AN308)</f>
        <v/>
      </c>
      <c r="CQ318" s="4" t="str">
        <f>IF(_tag_month_day!AO308="","",_tag_month_day!AO308)</f>
        <v/>
      </c>
      <c r="CR318" s="462" t="str">
        <f>IF(_tag_month_day!AP308="","",_tag_month_day!AP308)</f>
        <v/>
      </c>
      <c r="CS318" s="463" t="str">
        <f>IF(_tag_month_day!AQ308="","",_tag_month_day!AQ308)</f>
        <v/>
      </c>
      <c r="CT318" s="4" t="str">
        <f>IF(_tag_month_day!AR308="","",_tag_month_day!AR308)</f>
        <v/>
      </c>
      <c r="CU318" s="464" t="e">
        <f>DU318/AJ318</f>
        <v>#VALUE!</v>
      </c>
      <c r="CV318" s="451" t="e">
        <f>BG318/BH318</f>
        <v>#VALUE!</v>
      </c>
      <c r="CW318" s="465" t="e">
        <f>AJ318*(1-CV318)*CU318*AF318</f>
        <v>#VALUE!</v>
      </c>
      <c r="CX318" s="465" t="e">
        <f>CW318*94%</f>
        <v>#VALUE!</v>
      </c>
      <c r="CY318" s="466" t="e">
        <f>IF(CX318=0,0,DS318/(DS318+CX318))</f>
        <v>#VALUE!</v>
      </c>
      <c r="CZ318" s="465" t="e">
        <f>$AJ318*EF318</f>
        <v>#VALUE!</v>
      </c>
      <c r="DA318" s="465" t="e">
        <f>$AJ318*EG318</f>
        <v>#VALUE!</v>
      </c>
      <c r="DB318" s="465" t="e">
        <f>$AJ318*EH318</f>
        <v>#VALUE!</v>
      </c>
      <c r="DC318" s="465" t="e">
        <f>$AJ318*EI318</f>
        <v>#VALUE!</v>
      </c>
      <c r="DD318" s="465" t="e">
        <f>$AJ318*EJ318</f>
        <v>#VALUE!</v>
      </c>
      <c r="DE318" s="465" t="e">
        <f>$AJ318*EK318</f>
        <v>#VALUE!</v>
      </c>
      <c r="DF318" s="465" t="e">
        <f>$AJ318*EL318</f>
        <v>#VALUE!</v>
      </c>
      <c r="DG318" s="465" t="e">
        <f>$AJ318*EM318</f>
        <v>#VALUE!</v>
      </c>
      <c r="DH318" s="465" t="e">
        <f>$AJ318*EN318</f>
        <v>#VALUE!</v>
      </c>
      <c r="DI318" s="465" t="e">
        <f>$AJ318*EO318</f>
        <v>#VALUE!</v>
      </c>
      <c r="DJ318" s="465" t="e">
        <f>CZ318*(1-EP318)</f>
        <v>#VALUE!</v>
      </c>
      <c r="DK318" s="465" t="e">
        <f>DA318*(1-ER318)</f>
        <v>#VALUE!</v>
      </c>
      <c r="DL318" s="465" t="e">
        <f>DB318*(1-EQ318)</f>
        <v>#VALUE!</v>
      </c>
      <c r="DM318" s="465" t="e">
        <f>DC318*(1-ES318)</f>
        <v>#VALUE!</v>
      </c>
      <c r="DN318" s="465" t="e">
        <f>DD318*(1-ET318)</f>
        <v>#VALUE!</v>
      </c>
      <c r="DO318" s="465" t="e">
        <f>DE318</f>
        <v>#VALUE!</v>
      </c>
      <c r="DP318" s="465" t="e">
        <f>DF318*(1-EU318)</f>
        <v>#VALUE!</v>
      </c>
      <c r="DQ318" s="465" t="e">
        <f>DG318*(1-EV318)</f>
        <v>#VALUE!</v>
      </c>
      <c r="DR318" s="465" t="e">
        <f>DH318*(1-EW318)</f>
        <v>#VALUE!</v>
      </c>
      <c r="DS318" s="465" t="e">
        <f>DI318</f>
        <v>#VALUE!</v>
      </c>
      <c r="DT318" s="465" t="e">
        <f>SUM(DJ318:DS318)</f>
        <v>#VALUE!</v>
      </c>
      <c r="DU318" s="465" t="e">
        <f>(GS318:GX318)+(DP318+DQ318+DR318)*GY318+DS318</f>
        <v>#VALUE!</v>
      </c>
      <c r="DV318" s="451" t="e">
        <f>AV318/$BH318/(1-EP318)</f>
        <v>#VALUE!</v>
      </c>
      <c r="DW318" s="451" t="e">
        <f>AW318/$BH318/(1-ER318)</f>
        <v>#VALUE!</v>
      </c>
      <c r="DX318" s="451" t="e">
        <f>AX318/$BH318/(1-EQ318)</f>
        <v>#VALUE!</v>
      </c>
      <c r="DY318" s="451" t="e">
        <f>AY318/$BH318/(1-ES318)</f>
        <v>#VALUE!</v>
      </c>
      <c r="DZ318" s="451" t="e">
        <f>AZ318/$BH318/(1-ET318)</f>
        <v>#VALUE!</v>
      </c>
      <c r="EA318" s="451" t="e">
        <f>BA318/$BH318/(1-AX318)</f>
        <v>#VALUE!</v>
      </c>
      <c r="EB318" s="451" t="e">
        <f>BB318/$BH318/(1-EU318)</f>
        <v>#VALUE!</v>
      </c>
      <c r="EC318" s="451" t="e">
        <f>BC318/$BH318/(1-EV318)</f>
        <v>#VALUE!</v>
      </c>
      <c r="ED318" s="451" t="e">
        <f>BD318/$BH318/(1-EW318)</f>
        <v>#VALUE!</v>
      </c>
      <c r="EE318" s="451" t="e">
        <f>BG318/BH318</f>
        <v>#VALUE!</v>
      </c>
      <c r="EF318" s="451" t="e">
        <f>DV318/SUM($DV318:$EE318)</f>
        <v>#VALUE!</v>
      </c>
      <c r="EG318" s="451" t="e">
        <f>DW318/SUM($DV318:$EE318)</f>
        <v>#VALUE!</v>
      </c>
      <c r="EH318" s="451" t="e">
        <f>DX318/SUM($DV318:$EE318)</f>
        <v>#VALUE!</v>
      </c>
      <c r="EI318" s="451" t="e">
        <f>DY318/SUM($DV318:$EE318)</f>
        <v>#VALUE!</v>
      </c>
      <c r="EJ318" s="451" t="e">
        <f>DZ318/SUM($DV318:$EE318)</f>
        <v>#VALUE!</v>
      </c>
      <c r="EK318" s="451" t="e">
        <f>EA318/SUM($DV318:$EE318)</f>
        <v>#VALUE!</v>
      </c>
      <c r="EL318" s="451" t="e">
        <f>EB318/SUM($DV318:$EE318)</f>
        <v>#VALUE!</v>
      </c>
      <c r="EM318" s="451" t="e">
        <f>EC318/SUM($DV318:$EE318)</f>
        <v>#VALUE!</v>
      </c>
      <c r="EN318" s="451" t="e">
        <f>ED318/SUM($DV318:$EE318)</f>
        <v>#VALUE!</v>
      </c>
      <c r="EO318" s="451" t="e">
        <f>EE318/SUM($DV318:$EE318)</f>
        <v>#VALUE!</v>
      </c>
      <c r="EP318" s="450">
        <f>EP317</f>
        <v>0.080000000000000002</v>
      </c>
      <c r="EQ318" s="450">
        <f>EQ317</f>
        <v>0.014999999999999999</v>
      </c>
      <c r="ER318" s="450">
        <f>ER317</f>
        <v>0.014999999999999999</v>
      </c>
      <c r="ES318" s="450">
        <f>ES317</f>
        <v>0.014999999999999999</v>
      </c>
      <c r="ET318" s="450">
        <f>ET317</f>
        <v>0.014999999999999999</v>
      </c>
      <c r="EU318" s="450">
        <f>EU317</f>
        <v>0.089999999999999997</v>
      </c>
      <c r="EV318" s="450">
        <f>EV317</f>
        <v>0.089999999999999997</v>
      </c>
      <c r="EW318" s="450">
        <f>EW317</f>
        <v>0.089999999999999997</v>
      </c>
      <c r="EX318" s="431" t="str">
        <f>IF(_tag_month_day!AS308="","",_tag_month_day!AS308/100)</f>
        <v/>
      </c>
      <c r="EY318" s="431" t="str">
        <f>IF(_tag_month_day!AT308="","",_tag_month_day!AT308/100)</f>
        <v/>
      </c>
      <c r="EZ318" s="431" t="str">
        <f>IF(_tag_month_day!AU308="","",_tag_month_day!AU308/100)</f>
        <v/>
      </c>
      <c r="FA318" s="431" t="str">
        <f>IF(_tag_month_day!AV308="","",_tag_month_day!AV308/100)</f>
        <v/>
      </c>
      <c r="FB318" s="431" t="str">
        <f>IF(_tag_month_day!AW308="","",_tag_month_day!AW308/100)</f>
        <v/>
      </c>
      <c r="FC318" s="431" t="str">
        <f>IF(_tag_month_day!AX308="","",_tag_month_day!AX308/100)</f>
        <v/>
      </c>
      <c r="FD318" s="449" t="str">
        <f>IF(_tag_month_day!AY308="","",_tag_month_day!AY308/100)</f>
        <v/>
      </c>
      <c r="FE318" s="449" t="str">
        <f>IF(_tag_month_day!AZ308="","",_tag_month_day!AZ308/100)</f>
        <v/>
      </c>
      <c r="FF318" s="449" t="str">
        <f>IF(_tag_month_day!BA308="","",_tag_month_day!BA308/100)</f>
        <v/>
      </c>
      <c r="FG318" s="449" t="str">
        <f>IF(_tag_month_day!BB308="","",_tag_month_day!BB308/100)</f>
        <v/>
      </c>
      <c r="FH318" s="467" t="str">
        <f>IF(_tag_month_day!BC308="","",_tag_month_day!BC308/100)</f>
        <v/>
      </c>
      <c r="FI318" s="449">
        <f>FI317</f>
        <v>0.40999999999999998</v>
      </c>
      <c r="FJ318" s="449">
        <f>FJ317</f>
        <v>0.11</v>
      </c>
      <c r="FK318" s="449">
        <f>FK317</f>
        <v>0.014999999999999999</v>
      </c>
      <c r="FL318" s="449">
        <f>FL317</f>
        <v>0</v>
      </c>
      <c r="FM318" s="467">
        <f>FM317</f>
        <v>0.0001</v>
      </c>
      <c r="FN318" s="449">
        <f>FN317</f>
        <v>0.32000000000000001</v>
      </c>
      <c r="FO318" s="449">
        <f>FO317</f>
        <v>0.20000000000000001</v>
      </c>
      <c r="FP318" s="449">
        <f>FP317</f>
        <v>0.01</v>
      </c>
      <c r="FQ318" s="449">
        <f>FQ317</f>
        <v>0</v>
      </c>
      <c r="FR318" s="467">
        <f>FR317</f>
        <v>0.0001</v>
      </c>
      <c r="FS318" s="449" t="str">
        <f>IF(_tag_month_day!BD308="","",_tag_month_day!BD308/100)</f>
        <v/>
      </c>
      <c r="FT318" s="449" t="str">
        <f>IF(_tag_month_day!BE308="","",_tag_month_day!BE308/100)</f>
        <v/>
      </c>
      <c r="FU318" s="449" t="str">
        <f>IF(_tag_month_day!BF308="","",_tag_month_day!BF308/100)</f>
        <v/>
      </c>
      <c r="FV318" s="449" t="str">
        <f>IF(_tag_month_day!BG308="","",_tag_month_day!BG308/100)</f>
        <v/>
      </c>
      <c r="FW318" s="467" t="str">
        <f>IF(_tag_month_day!BH308="","",_tag_month_day!BH308/100)</f>
        <v/>
      </c>
      <c r="FX318" s="449" t="str">
        <f>IF(_tag_month_day!BI308="","",_tag_month_day!BI308/100)</f>
        <v/>
      </c>
      <c r="FY318" s="449" t="str">
        <f>IF(_tag_month_day!BJ308="","",_tag_month_day!BJ308/100)</f>
        <v/>
      </c>
      <c r="FZ318" s="468" t="str">
        <f>IF(_tag_month_day!BK308="","",_tag_month_day!BK308/100)</f>
        <v/>
      </c>
      <c r="GA318" s="449" t="str">
        <f>IF(_tag_month_day!BL308="","",_tag_month_day!BL308/100)</f>
        <v/>
      </c>
      <c r="GB318" s="467" t="str">
        <f>IF(_tag_month_day!BM308="","",_tag_month_day!BM308/100)</f>
        <v/>
      </c>
      <c r="GC318" s="431" t="str">
        <f>IF(_tag_month_day!BN308="","",_tag_month_day!BN308/100)</f>
        <v/>
      </c>
      <c r="GD318" s="431" t="str">
        <f>IF(_tag_month_day!BO308="","",_tag_month_day!BO308/100)</f>
        <v/>
      </c>
      <c r="GE318" s="431" t="str">
        <f>IF(_tag_month_day!BP308="","",_tag_month_day!BP308/100)</f>
        <v/>
      </c>
      <c r="GF318" s="431" t="str">
        <f>IF(_tag_month_day!BQ308="","",_tag_month_day!BQ308/100)</f>
        <v/>
      </c>
      <c r="GG318" s="431" t="str">
        <f>IF(_tag_month_day!BR308="","",_tag_month_day!BR308/100)</f>
        <v/>
      </c>
      <c r="GH318" s="431" t="str">
        <f>IF(_tag_month_day!BS308="","",_tag_month_day!BS308/100)</f>
        <v/>
      </c>
      <c r="GI318" s="467" t="str">
        <f>IF(_tag_month_day!BT308="","",_tag_month_day!BT308/100)</f>
        <v/>
      </c>
      <c r="GJ318" s="469" t="str">
        <f>IF(_tag_month_day!BU308="","",_tag_month_day!BU308/100)</f>
        <v/>
      </c>
      <c r="GK318" s="470">
        <f>GK317</f>
        <v>0.070000000000000007</v>
      </c>
      <c r="GL318" s="470">
        <f>GL317</f>
        <v>0.029999999999999999</v>
      </c>
      <c r="GM318" s="471" t="str">
        <f>IF(_tag_month_day!BX308="","",_tag_month_day!BX308/100)</f>
        <v/>
      </c>
      <c r="GN318" s="470">
        <f>GN317</f>
        <v>0.070000000000000007</v>
      </c>
      <c r="GO318" s="470">
        <f>GO317</f>
        <v>0.029999999999999999</v>
      </c>
      <c r="GP318" s="470">
        <f>GP317</f>
        <v>0.089999999999999997</v>
      </c>
      <c r="GQ318" s="470">
        <f>GQ317</f>
        <v>0.029999999999999999</v>
      </c>
      <c r="GR318" s="471" t="str">
        <f>IF(_tag_month_day!CA308="","",_tag_month_day!CA308/100)</f>
        <v/>
      </c>
      <c r="GS318" s="472">
        <f>GS317</f>
        <v>0.95299999999999996</v>
      </c>
      <c r="GT318" s="472">
        <f>GT317</f>
        <v>0.55000000000000004</v>
      </c>
      <c r="GU318" s="472">
        <f>GU317</f>
        <v>0.55000000000000004</v>
      </c>
      <c r="GV318" s="472">
        <f>GV317</f>
        <v>0.55000000000000004</v>
      </c>
      <c r="GW318" s="472">
        <f>GW317</f>
        <v>0.5</v>
      </c>
      <c r="GX318" s="472">
        <f>GX317</f>
        <v>0.93500000000000005</v>
      </c>
      <c r="GY318" s="472">
        <f>GY317</f>
        <v>0.14999999999999999</v>
      </c>
      <c r="GZ318" s="472">
        <f>GZ317</f>
        <v>1</v>
      </c>
      <c r="HA318" s="474">
        <f>HA317</f>
        <v>0.047</v>
      </c>
      <c r="HB318" s="474">
        <f>HB317</f>
        <v>0.45000000000000001</v>
      </c>
      <c r="HC318" s="474">
        <f>HC317</f>
        <v>0.45000000000000001</v>
      </c>
      <c r="HD318" s="474">
        <f>HD317</f>
        <v>0.45000000000000001</v>
      </c>
      <c r="HE318" s="474">
        <f>HE317</f>
        <v>0.5</v>
      </c>
      <c r="HF318" s="474">
        <f>HF317</f>
        <v>0.065000000000000002</v>
      </c>
      <c r="HG318" s="474">
        <f>HG317</f>
        <v>0.84999999999999998</v>
      </c>
      <c r="HH318" s="474">
        <f>HH317</f>
        <v>0</v>
      </c>
      <c r="HI318" s="10">
        <f>IF(BZ318&lt;&gt;"",CK318-BV318,0)</f>
        <v>0</v>
      </c>
      <c r="HJ318" s="10" t="e">
        <f>IF(AJ318&gt;0,AH318-AJ318,0)</f>
        <v>#VALUE!</v>
      </c>
      <c r="HK318" s="466">
        <f>HK317</f>
        <v>0.84999999999999998</v>
      </c>
      <c r="HL318" s="424">
        <f>HL317</f>
        <v>550000</v>
      </c>
      <c r="HM318" s="424">
        <f>HM317</f>
        <v>480000</v>
      </c>
      <c r="HN318" s="465" t="e">
        <f>(DJ318*EZ318+DK318*FH318+DL318*FM318+DM318*FR318+DN318*FW318+DO318*GB318+DS318*GI318+DP318*GM318+DR318*GR318)*1000*2</f>
        <v>#VALUE!</v>
      </c>
      <c r="HO318" s="465" t="e">
        <f>HN318*HK318*$HO$2/HL318*1000000</f>
        <v>#VALUE!</v>
      </c>
      <c r="HP318" s="465" t="e">
        <f>HN318*HK318*$HP$2/HM318*1000000</f>
        <v>#VALUE!</v>
      </c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</row>
    <row customFormat="1" r="319" s="0">
      <c r="A319" s="420">
        <v>308</v>
      </c>
      <c r="B319" s="421">
        <f ca="1">IF(D319=D318,B318,IF(D319="夜班",B318+1,B318))</f>
        <v>43598</v>
      </c>
      <c r="C319" s="422">
        <f>C318</f>
        <v>0.041666666666666699</v>
      </c>
      <c r="D319" s="10" t="str">
        <f ca="1">IF(HOUR(G319)&lt;8,"夜班",IF(HOUR(G319)&lt;16,"白班",IF(HOUR(G319)&lt;24,"中班",0)))</f>
        <v>中班</v>
      </c>
      <c r="E319" s="10" t="e">
        <f ca="1">IF(F319=1,"甲",IF(F319=2,"乙",IF(F319=3,"丙",IF(F319=4,"丁",""))))</f>
        <v>#REF!</v>
      </c>
      <c r="F319" s="10" t="e">
        <f ca="1">SUMPRODUCT((成本日报!$A$3:$A$95=计划!B319)*(成本日报!$B$3:$B$95=计划!$D319),成本日报!$C$3:$C$95)</f>
        <v>#REF!</v>
      </c>
      <c r="G319" s="423">
        <f ca="1">G318+C318</f>
        <v>43598.791666665922</v>
      </c>
      <c r="H319" s="423">
        <f ca="1">$G319+$C319/60*10+$C319*0</f>
        <v>43598.798611110367</v>
      </c>
      <c r="I319" s="423">
        <f ca="1">$G319+$C319/60*18+$C319*0</f>
        <v>43598.804166665919</v>
      </c>
      <c r="J319" s="423">
        <f ca="1">$G319+$C319/60*0+$C319*1</f>
        <v>43598.833333332586</v>
      </c>
      <c r="K319" s="423">
        <f ca="1">$G319+$C319/60*30+$C319*2</f>
        <v>43598.895833332594</v>
      </c>
      <c r="L319" s="423">
        <f ca="1">$G319+$C319/60*0+$C319*3</f>
        <v>43598.916666665922</v>
      </c>
      <c r="M319" s="424" t="str">
        <f>IF(_tag_month_day!A309="","",_tag_month_day!A309)</f>
        <v/>
      </c>
      <c r="N319" s="424" t="str">
        <f>IF(_tag_month_day!B309="","",_tag_month_day!B309)</f>
        <v/>
      </c>
      <c r="O319" s="425" t="e">
        <f>IF(M319+N319=0,"",M319+N319)</f>
        <v>#VALUE!</v>
      </c>
      <c r="P319" s="424" t="str">
        <f>IF(_tag_month_day!C309="","",_tag_month_day!C309)</f>
        <v/>
      </c>
      <c r="Q319" s="424" t="str">
        <f>IF(_tag_month_day!D309="","",_tag_month_day!D309)</f>
        <v/>
      </c>
      <c r="R319" s="426" t="str">
        <f>IF(_tag_month_day!CB309="","",_tag_month_day!CB309/100)</f>
        <v/>
      </c>
      <c r="S319" s="427" t="str">
        <f>IF(_tag_month_day!E309="","",_tag_month_day!E309)</f>
        <v/>
      </c>
      <c r="T319" s="427" t="str">
        <f>IF(_tag_month_day!F309="","",_tag_month_day!F309)</f>
        <v/>
      </c>
      <c r="U319" s="428" t="e">
        <f>S319+T319</f>
        <v>#VALUE!</v>
      </c>
      <c r="V319" s="429" t="e">
        <f>U319/AJ319</f>
        <v>#VALUE!</v>
      </c>
      <c r="W319" s="430" t="str">
        <f>IF(_jhy_month_day!A309="","",_jhy_month_day!A309)</f>
        <v/>
      </c>
      <c r="X319" s="431" t="str">
        <f>IF(_jhy_month_day!B309="","",_jhy_month_day!B309/100)</f>
        <v/>
      </c>
      <c r="Y319" s="431" t="str">
        <f>IF(_jhy_month_day!C309="","",_jhy_month_day!C309/100)</f>
        <v/>
      </c>
      <c r="Z319" s="432">
        <f>Z315+1</f>
        <v>77</v>
      </c>
      <c r="AA319" s="433" t="str">
        <f>IF(_tag_month_day!G309="","",_tag_month_day!G309/100)</f>
        <v/>
      </c>
      <c r="AB319" s="433" t="str">
        <f>IF(_tag_month_day!H309="","",_tag_month_day!H309/100)</f>
        <v/>
      </c>
      <c r="AC319" s="434">
        <f>IF(X319="",AC318,BK319*($AV318*X319+$AW318*FD318+$AX318*FI318+$AY318*FN318+$AZ318*FS318+$BA318*FX318+$BG318*GE318)/(AV318*Y319+AX318*FK318+AW318*FF318+AY318*FP318+AZ318*FU318+BA318*FZ318+BG318*GG318+BB318*GK318+BC318*GN318+BD318*GP318))</f>
        <v>1.59963432013121</v>
      </c>
      <c r="AD319" s="435" t="str">
        <f>IF(AC319=AC318,"",AC319-AC318)</f>
        <v/>
      </c>
      <c r="AE319" s="436" t="str">
        <f>IF(1-AF319=0,"",(1-AF319))</f>
        <v/>
      </c>
      <c r="AF319" s="437">
        <v>1</v>
      </c>
      <c r="AG319" s="10" t="str">
        <f>AG318</f>
        <v>9A3</v>
      </c>
      <c r="AH319" s="438" t="str">
        <f>AH318</f>
        <v/>
      </c>
      <c r="AI319" s="424"/>
      <c r="AJ319" s="10" t="str">
        <f>IF(_tag_month_day!I309="","",_tag_month_day!I309)</f>
        <v/>
      </c>
      <c r="AK319" s="440"/>
      <c r="AL319" s="440"/>
      <c r="AM319" s="440"/>
      <c r="AN319" s="441">
        <f>AN318</f>
        <v>2</v>
      </c>
      <c r="AO319" s="441">
        <f>AO318</f>
        <v>8</v>
      </c>
      <c r="AP319" s="442" t="e">
        <f>(IF(AN319=0,AS318,AS318*(1+AO319/AN319)/(AR319+AO319/AN319)))+AT319</f>
        <v>#VALUE!</v>
      </c>
      <c r="AQ319" s="443" t="str">
        <f>IF(_tag_month_day!J309="","",_tag_month_day!J309/100)</f>
        <v/>
      </c>
      <c r="AR319" s="444">
        <f>AR318</f>
        <v>1.3</v>
      </c>
      <c r="AS319" s="445" t="e">
        <f>AQ319*(AN319*AR319+AO319)/(AN319+AO319)</f>
        <v>#VALUE!</v>
      </c>
      <c r="AT319" s="445" t="e">
        <f>(SUM(BE319:BF319)-SUM(BE318:BF318))*0.05</f>
        <v>#VALUE!</v>
      </c>
      <c r="AU319" s="446" t="str">
        <f>IF(_tag_month_day!CC309="","",IF(_tag_month_day!CC309&gt;0,_tag_month_day!CD309,_tag_month_day!CE309))</f>
        <v/>
      </c>
      <c r="AV319" s="447" t="str">
        <f>IF(_tag_month_day!L309="","",_tag_month_day!L309/100)</f>
        <v/>
      </c>
      <c r="AW319" s="431">
        <f>AW318</f>
        <v>0</v>
      </c>
      <c r="AX319" s="431">
        <f>AX318</f>
        <v>0</v>
      </c>
      <c r="AY319" s="431" t="str">
        <f>IF(_tag_month_day!M309="","",_tag_month_day!M309/100)</f>
        <v/>
      </c>
      <c r="AZ319" s="431" t="str">
        <f>IF(_tag_month_day!N309="","",_tag_month_day!N309/100)</f>
        <v/>
      </c>
      <c r="BA319" s="431" t="str">
        <f>IF(_tag_month_day!O309="","",_tag_month_day!O309/100)</f>
        <v/>
      </c>
      <c r="BB319" s="448" t="str">
        <f>IF(_tag_month_day!P309="","",_tag_month_day!P309/100)</f>
        <v/>
      </c>
      <c r="BC319" s="448">
        <f>BC318</f>
        <v>0</v>
      </c>
      <c r="BD319" s="448" t="str">
        <f>IF(_tag_month_day!Q309="","",_tag_month_day!Q309/100)</f>
        <v/>
      </c>
      <c r="BE319" s="449" t="str">
        <f>IF(_tag_month_day!R309="","",_tag_month_day!R309/100)</f>
        <v/>
      </c>
      <c r="BF319" s="388" t="e">
        <f>(AU319*(100+BE319*100))/(AJ319-AU319)/100</f>
        <v>#VALUE!</v>
      </c>
      <c r="BG319" s="450" t="e">
        <f>BE319+BF319</f>
        <v>#VALUE!</v>
      </c>
      <c r="BH319" s="451" t="e">
        <f>SUM(AV319:BF319)</f>
        <v>#VALUE!</v>
      </c>
      <c r="BI319" s="452" t="e">
        <f>IF(CX319=0,BI318,(DK319*查询!$R$5+DL319*查询!$Q$5+DM319*查询!$N$5+DN319*查询!$O$5+DO319*查询!$P$5)*AF319/CX319)</f>
        <v>#VALUE!</v>
      </c>
      <c r="BJ319" s="452" t="e">
        <f>IF(CX319=0,BJ318,(DP319*查询!$S$5+DQ319*查询!$T$5+DR319*查询!$U$5)*AF319/CX319)</f>
        <v>#VALUE!</v>
      </c>
      <c r="BK319" s="452">
        <f>BK318</f>
        <v>1</v>
      </c>
      <c r="BL319" s="453" t="e">
        <f>SUMPRODUCT((AV319:BA319)*(GS319:GX319))/((GS319:GX319)+SUM(BB319:BD319)*GY319+BG319*GZ319)</f>
        <v>#VALUE!</v>
      </c>
      <c r="BM319" s="453" t="e">
        <f>BK319*($AV319*FB319+$AW319*FD319+$AX319*FI319+$AY319*FN319+$AZ319*FS319+$BA319*FX319+$BG319*GE319)/(AV319*EY319+AX319*FK319+AW319*FF319+AY319*FP319+AZ319*FU319+BA319*FZ319+BG319*GG319+BB319*GK319+BC319*GN319+BD319*GP319)</f>
        <v>#VALUE!</v>
      </c>
      <c r="BN319" s="453" t="e">
        <f>($AV319*FC319+$AX319*FJ319+$AW319*FE319+$AY319*FO319+$AZ319*FT319+$BA319*FY319+$BG319*GF319)/($AV319*FA319+BG319*GH319+BB319*GL319+BC319*GO319+BD319*GQ319+BA319*GA319)</f>
        <v>#VALUE!</v>
      </c>
      <c r="BO319" s="454" t="e">
        <f>SUMPRODUCT(AV319:BA319*GS319:GX319)/(GS319:GX319+(BB319+BC319+BD319)*GY319+BG319)</f>
        <v>#VALUE!</v>
      </c>
      <c r="BP319" s="454" t="e">
        <f>SUMPRODUCT(AV319:BA319*GS319:GX319)/(GS319:GX319+(BB319+BC319+BD319)*GY319+BG319)</f>
        <v>#VALUE!</v>
      </c>
      <c r="BQ319" s="454" t="e">
        <f>SUMPRODUCT(AV319:BA319*GS319:GX319)/(GS319:GX319+(BB319+BC319+BD319)*GY319+BG319)</f>
        <v>#VALUE!</v>
      </c>
      <c r="BR319" s="453" t="str">
        <f>IF(_tag_month_day!T309="","",_tag_month_day!T309)</f>
        <v/>
      </c>
      <c r="BS319" s="453" t="str">
        <f>IF(_tag_month_day!U309="","",_tag_month_day!U309)</f>
        <v/>
      </c>
      <c r="BT319" s="455" t="str">
        <f>IF(CK319="","",IF((CK319&gt;=BV319-0.12)*(CK319&lt;=BV319+0.12),"合格","不合格"))</f>
        <v/>
      </c>
      <c r="BU319" s="456" t="str">
        <f>IF(_tag_month_day!V309="","",_tag_month_day!V309)</f>
        <v/>
      </c>
      <c r="BV319" s="457" t="str">
        <f>IF(_tag_month_day!W309="","",_tag_month_day!W309)</f>
        <v/>
      </c>
      <c r="BW319" s="458" t="str">
        <f>IF(_tag_month_day!X309="","",_tag_month_day!X309)</f>
        <v/>
      </c>
      <c r="BX319" s="458" t="str">
        <f>IF(_tag_month_day!Y309="","",_tag_month_day!Y309)</f>
        <v/>
      </c>
      <c r="BY319" s="459">
        <f ca="1">L319</f>
        <v>43598.916666665922</v>
      </c>
      <c r="BZ319" s="460" t="s">
        <v>429</v>
      </c>
      <c r="CA319" s="461">
        <v>0.90625</v>
      </c>
      <c r="CB319" s="424" t="str">
        <f>IF(_tag_month_day!Z309="","",_tag_month_day!Z309)</f>
        <v/>
      </c>
      <c r="CC319" s="424" t="str">
        <f>IF(_tag_month_day!AA309="","",_tag_month_day!AA309)</f>
        <v/>
      </c>
      <c r="CD319" s="424" t="str">
        <f>IF(_tag_month_day!AB309="","",_tag_month_day!AB309)</f>
        <v/>
      </c>
      <c r="CE319" s="424" t="str">
        <f>IF(_tag_month_day!AC309="","",_tag_month_day!AC309)</f>
        <v/>
      </c>
      <c r="CF319" s="424" t="str">
        <f>IF(_tag_month_day!AD309="","",_tag_month_day!AD309)</f>
        <v/>
      </c>
      <c r="CG319" s="424" t="str">
        <f>IF(_tag_month_day!AE309="","",_tag_month_day!AE309)</f>
        <v/>
      </c>
      <c r="CH319" s="424" t="str">
        <f>IF(_tag_month_day!AF309="","",_tag_month_day!AF309)</f>
        <v/>
      </c>
      <c r="CI319" s="424" t="str">
        <f>IF(_tag_month_day!AG309="","",_tag_month_day!AG309)</f>
        <v/>
      </c>
      <c r="CJ319" s="424" t="str">
        <f>IF(_tag_month_day!AH309="","",_tag_month_day!AH309)</f>
        <v/>
      </c>
      <c r="CK319" s="424" t="str">
        <f>IF(_tag_month_day!AI309="","",_tag_month_day!AI309)</f>
        <v/>
      </c>
      <c r="CL319" s="4" t="str">
        <f>IF(_tag_month_day!AJ309="","",_tag_month_day!AJ309)</f>
        <v/>
      </c>
      <c r="CM319" s="4" t="str">
        <f>IF(_tag_month_day!AK309="","",_tag_month_day!AK309)</f>
        <v/>
      </c>
      <c r="CN319" s="4" t="str">
        <f>IF(_tag_month_day!AL309="","",_tag_month_day!AL309)</f>
        <v/>
      </c>
      <c r="CO319" s="4" t="str">
        <f>IF(_tag_month_day!AM309="","",_tag_month_day!AM309)</f>
        <v/>
      </c>
      <c r="CP319" s="4" t="str">
        <f>IF(_tag_month_day!AN309="","",_tag_month_day!AN309)</f>
        <v/>
      </c>
      <c r="CQ319" s="4" t="str">
        <f>IF(_tag_month_day!AO309="","",_tag_month_day!AO309)</f>
        <v/>
      </c>
      <c r="CR319" s="462" t="str">
        <f>IF(_tag_month_day!AP309="","",_tag_month_day!AP309)</f>
        <v/>
      </c>
      <c r="CS319" s="463" t="str">
        <f>IF(_tag_month_day!AQ309="","",_tag_month_day!AQ309)</f>
        <v/>
      </c>
      <c r="CT319" s="4" t="str">
        <f>IF(_tag_month_day!AR309="","",_tag_month_day!AR309)</f>
        <v/>
      </c>
      <c r="CU319" s="464" t="e">
        <f>DU319/AJ319</f>
        <v>#VALUE!</v>
      </c>
      <c r="CV319" s="451" t="e">
        <f>BG319/BH319</f>
        <v>#VALUE!</v>
      </c>
      <c r="CW319" s="465" t="e">
        <f>AJ319*(1-CV319)*CU319*AF319</f>
        <v>#VALUE!</v>
      </c>
      <c r="CX319" s="465" t="e">
        <f>CW319*94%</f>
        <v>#VALUE!</v>
      </c>
      <c r="CY319" s="466" t="e">
        <f>IF(CX319=0,0,DS319/(DS319+CX319))</f>
        <v>#VALUE!</v>
      </c>
      <c r="CZ319" s="465" t="e">
        <f>$AJ319*EF319</f>
        <v>#VALUE!</v>
      </c>
      <c r="DA319" s="465" t="e">
        <f>$AJ319*EG319</f>
        <v>#VALUE!</v>
      </c>
      <c r="DB319" s="465" t="e">
        <f>$AJ319*EH319</f>
        <v>#VALUE!</v>
      </c>
      <c r="DC319" s="465" t="e">
        <f>$AJ319*EI319</f>
        <v>#VALUE!</v>
      </c>
      <c r="DD319" s="465" t="e">
        <f>$AJ319*EJ319</f>
        <v>#VALUE!</v>
      </c>
      <c r="DE319" s="465" t="e">
        <f>$AJ319*EK319</f>
        <v>#VALUE!</v>
      </c>
      <c r="DF319" s="465" t="e">
        <f>$AJ319*EL319</f>
        <v>#VALUE!</v>
      </c>
      <c r="DG319" s="465" t="e">
        <f>$AJ319*EM319</f>
        <v>#VALUE!</v>
      </c>
      <c r="DH319" s="465" t="e">
        <f>$AJ319*EN319</f>
        <v>#VALUE!</v>
      </c>
      <c r="DI319" s="465" t="e">
        <f>$AJ319*EO319</f>
        <v>#VALUE!</v>
      </c>
      <c r="DJ319" s="465" t="e">
        <f>CZ319*(1-EP319)</f>
        <v>#VALUE!</v>
      </c>
      <c r="DK319" s="465" t="e">
        <f>DA319*(1-ER319)</f>
        <v>#VALUE!</v>
      </c>
      <c r="DL319" s="465" t="e">
        <f>DB319*(1-EQ319)</f>
        <v>#VALUE!</v>
      </c>
      <c r="DM319" s="465" t="e">
        <f>DC319*(1-ES319)</f>
        <v>#VALUE!</v>
      </c>
      <c r="DN319" s="465" t="e">
        <f>DD319*(1-ET319)</f>
        <v>#VALUE!</v>
      </c>
      <c r="DO319" s="465" t="e">
        <f>DE319</f>
        <v>#VALUE!</v>
      </c>
      <c r="DP319" s="465" t="e">
        <f>DF319*(1-EU319)</f>
        <v>#VALUE!</v>
      </c>
      <c r="DQ319" s="465" t="e">
        <f>DG319*(1-EV319)</f>
        <v>#VALUE!</v>
      </c>
      <c r="DR319" s="465" t="e">
        <f>DH319*(1-EW319)</f>
        <v>#VALUE!</v>
      </c>
      <c r="DS319" s="465" t="e">
        <f>DI319</f>
        <v>#VALUE!</v>
      </c>
      <c r="DT319" s="465" t="e">
        <f>SUM(DJ319:DS319)</f>
        <v>#VALUE!</v>
      </c>
      <c r="DU319" s="465" t="e">
        <f>(GS319:GX319)+(DP319+DQ319+DR319)*GY319+DS319</f>
        <v>#VALUE!</v>
      </c>
      <c r="DV319" s="451" t="e">
        <f>AV319/$BH319/(1-EP319)</f>
        <v>#VALUE!</v>
      </c>
      <c r="DW319" s="451" t="e">
        <f>AW319/$BH319/(1-ER319)</f>
        <v>#VALUE!</v>
      </c>
      <c r="DX319" s="451" t="e">
        <f>AX319/$BH319/(1-EQ319)</f>
        <v>#VALUE!</v>
      </c>
      <c r="DY319" s="451" t="e">
        <f>AY319/$BH319/(1-ES319)</f>
        <v>#VALUE!</v>
      </c>
      <c r="DZ319" s="451" t="e">
        <f>AZ319/$BH319/(1-ET319)</f>
        <v>#VALUE!</v>
      </c>
      <c r="EA319" s="451" t="e">
        <f>BA319/$BH319/(1-AX319)</f>
        <v>#VALUE!</v>
      </c>
      <c r="EB319" s="451" t="e">
        <f>BB319/$BH319/(1-EU319)</f>
        <v>#VALUE!</v>
      </c>
      <c r="EC319" s="451" t="e">
        <f>BC319/$BH319/(1-EV319)</f>
        <v>#VALUE!</v>
      </c>
      <c r="ED319" s="451" t="e">
        <f>BD319/$BH319/(1-EW319)</f>
        <v>#VALUE!</v>
      </c>
      <c r="EE319" s="451" t="e">
        <f>BG319/BH319</f>
        <v>#VALUE!</v>
      </c>
      <c r="EF319" s="451" t="e">
        <f>DV319/SUM($DV319:$EE319)</f>
        <v>#VALUE!</v>
      </c>
      <c r="EG319" s="451" t="e">
        <f>DW319/SUM($DV319:$EE319)</f>
        <v>#VALUE!</v>
      </c>
      <c r="EH319" s="451" t="e">
        <f>DX319/SUM($DV319:$EE319)</f>
        <v>#VALUE!</v>
      </c>
      <c r="EI319" s="451" t="e">
        <f>DY319/SUM($DV319:$EE319)</f>
        <v>#VALUE!</v>
      </c>
      <c r="EJ319" s="451" t="e">
        <f>DZ319/SUM($DV319:$EE319)</f>
        <v>#VALUE!</v>
      </c>
      <c r="EK319" s="451" t="e">
        <f>EA319/SUM($DV319:$EE319)</f>
        <v>#VALUE!</v>
      </c>
      <c r="EL319" s="451" t="e">
        <f>EB319/SUM($DV319:$EE319)</f>
        <v>#VALUE!</v>
      </c>
      <c r="EM319" s="451" t="e">
        <f>EC319/SUM($DV319:$EE319)</f>
        <v>#VALUE!</v>
      </c>
      <c r="EN319" s="451" t="e">
        <f>ED319/SUM($DV319:$EE319)</f>
        <v>#VALUE!</v>
      </c>
      <c r="EO319" s="451" t="e">
        <f>EE319/SUM($DV319:$EE319)</f>
        <v>#VALUE!</v>
      </c>
      <c r="EP319" s="450">
        <f>EP318</f>
        <v>0.080000000000000002</v>
      </c>
      <c r="EQ319" s="450">
        <f>EQ318</f>
        <v>0.014999999999999999</v>
      </c>
      <c r="ER319" s="450">
        <f>ER318</f>
        <v>0.014999999999999999</v>
      </c>
      <c r="ES319" s="450">
        <f>ES318</f>
        <v>0.014999999999999999</v>
      </c>
      <c r="ET319" s="450">
        <f>ET318</f>
        <v>0.014999999999999999</v>
      </c>
      <c r="EU319" s="450">
        <f>EU318</f>
        <v>0.089999999999999997</v>
      </c>
      <c r="EV319" s="450">
        <f>EV318</f>
        <v>0.089999999999999997</v>
      </c>
      <c r="EW319" s="450">
        <f>EW318</f>
        <v>0.089999999999999997</v>
      </c>
      <c r="EX319" s="431" t="str">
        <f>IF(_tag_month_day!AS309="","",_tag_month_day!AS309/100)</f>
        <v/>
      </c>
      <c r="EY319" s="431" t="str">
        <f>IF(_tag_month_day!AT309="","",_tag_month_day!AT309/100)</f>
        <v/>
      </c>
      <c r="EZ319" s="431" t="str">
        <f>IF(_tag_month_day!AU309="","",_tag_month_day!AU309/100)</f>
        <v/>
      </c>
      <c r="FA319" s="431" t="str">
        <f>IF(_tag_month_day!AV309="","",_tag_month_day!AV309/100)</f>
        <v/>
      </c>
      <c r="FB319" s="431" t="str">
        <f>IF(_tag_month_day!AW309="","",_tag_month_day!AW309/100)</f>
        <v/>
      </c>
      <c r="FC319" s="431" t="str">
        <f>IF(_tag_month_day!AX309="","",_tag_month_day!AX309/100)</f>
        <v/>
      </c>
      <c r="FD319" s="449" t="str">
        <f>IF(_tag_month_day!AY309="","",_tag_month_day!AY309/100)</f>
        <v/>
      </c>
      <c r="FE319" s="449" t="str">
        <f>IF(_tag_month_day!AZ309="","",_tag_month_day!AZ309/100)</f>
        <v/>
      </c>
      <c r="FF319" s="449" t="str">
        <f>IF(_tag_month_day!BA309="","",_tag_month_day!BA309/100)</f>
        <v/>
      </c>
      <c r="FG319" s="449" t="str">
        <f>IF(_tag_month_day!BB309="","",_tag_month_day!BB309/100)</f>
        <v/>
      </c>
      <c r="FH319" s="467" t="str">
        <f>IF(_tag_month_day!BC309="","",_tag_month_day!BC309/100)</f>
        <v/>
      </c>
      <c r="FI319" s="449">
        <f>FI318</f>
        <v>0.40999999999999998</v>
      </c>
      <c r="FJ319" s="449">
        <f>FJ318</f>
        <v>0.11</v>
      </c>
      <c r="FK319" s="449">
        <f>FK318</f>
        <v>0.014999999999999999</v>
      </c>
      <c r="FL319" s="449">
        <f>FL318</f>
        <v>0</v>
      </c>
      <c r="FM319" s="467">
        <f>FM318</f>
        <v>0.0001</v>
      </c>
      <c r="FN319" s="449">
        <f>FN318</f>
        <v>0.32000000000000001</v>
      </c>
      <c r="FO319" s="449">
        <f>FO318</f>
        <v>0.20000000000000001</v>
      </c>
      <c r="FP319" s="449">
        <f>FP318</f>
        <v>0.01</v>
      </c>
      <c r="FQ319" s="449">
        <f>FQ318</f>
        <v>0</v>
      </c>
      <c r="FR319" s="467">
        <f>FR318</f>
        <v>0.0001</v>
      </c>
      <c r="FS319" s="449" t="str">
        <f>IF(_tag_month_day!BD309="","",_tag_month_day!BD309/100)</f>
        <v/>
      </c>
      <c r="FT319" s="449" t="str">
        <f>IF(_tag_month_day!BE309="","",_tag_month_day!BE309/100)</f>
        <v/>
      </c>
      <c r="FU319" s="449" t="str">
        <f>IF(_tag_month_day!BF309="","",_tag_month_day!BF309/100)</f>
        <v/>
      </c>
      <c r="FV319" s="449" t="str">
        <f>IF(_tag_month_day!BG309="","",_tag_month_day!BG309/100)</f>
        <v/>
      </c>
      <c r="FW319" s="467" t="str">
        <f>IF(_tag_month_day!BH309="","",_tag_month_day!BH309/100)</f>
        <v/>
      </c>
      <c r="FX319" s="449" t="str">
        <f>IF(_tag_month_day!BI309="","",_tag_month_day!BI309/100)</f>
        <v/>
      </c>
      <c r="FY319" s="449" t="str">
        <f>IF(_tag_month_day!BJ309="","",_tag_month_day!BJ309/100)</f>
        <v/>
      </c>
      <c r="FZ319" s="468" t="str">
        <f>IF(_tag_month_day!BK309="","",_tag_month_day!BK309/100)</f>
        <v/>
      </c>
      <c r="GA319" s="449" t="str">
        <f>IF(_tag_month_day!BL309="","",_tag_month_day!BL309/100)</f>
        <v/>
      </c>
      <c r="GB319" s="467" t="str">
        <f>IF(_tag_month_day!BM309="","",_tag_month_day!BM309/100)</f>
        <v/>
      </c>
      <c r="GC319" s="431" t="str">
        <f>IF(_tag_month_day!BN309="","",_tag_month_day!BN309/100)</f>
        <v/>
      </c>
      <c r="GD319" s="431" t="str">
        <f>IF(_tag_month_day!BO309="","",_tag_month_day!BO309/100)</f>
        <v/>
      </c>
      <c r="GE319" s="431" t="str">
        <f>IF(_tag_month_day!BP309="","",_tag_month_day!BP309/100)</f>
        <v/>
      </c>
      <c r="GF319" s="431" t="str">
        <f>IF(_tag_month_day!BQ309="","",_tag_month_day!BQ309/100)</f>
        <v/>
      </c>
      <c r="GG319" s="431" t="str">
        <f>IF(_tag_month_day!BR309="","",_tag_month_day!BR309/100)</f>
        <v/>
      </c>
      <c r="GH319" s="431" t="str">
        <f>IF(_tag_month_day!BS309="","",_tag_month_day!BS309/100)</f>
        <v/>
      </c>
      <c r="GI319" s="467" t="str">
        <f>IF(_tag_month_day!BT309="","",_tag_month_day!BT309/100)</f>
        <v/>
      </c>
      <c r="GJ319" s="469" t="str">
        <f>IF(_tag_month_day!BU309="","",_tag_month_day!BU309/100)</f>
        <v/>
      </c>
      <c r="GK319" s="470">
        <f>GK318</f>
        <v>0.070000000000000007</v>
      </c>
      <c r="GL319" s="470">
        <f>GL318</f>
        <v>0.029999999999999999</v>
      </c>
      <c r="GM319" s="471" t="str">
        <f>IF(_tag_month_day!BX309="","",_tag_month_day!BX309/100)</f>
        <v/>
      </c>
      <c r="GN319" s="470">
        <f>GN318</f>
        <v>0.070000000000000007</v>
      </c>
      <c r="GO319" s="470">
        <f>GO318</f>
        <v>0.029999999999999999</v>
      </c>
      <c r="GP319" s="470">
        <f>GP318</f>
        <v>0.089999999999999997</v>
      </c>
      <c r="GQ319" s="470">
        <f>GQ318</f>
        <v>0.029999999999999999</v>
      </c>
      <c r="GR319" s="471" t="str">
        <f>IF(_tag_month_day!CA309="","",_tag_month_day!CA309/100)</f>
        <v/>
      </c>
      <c r="GS319" s="472">
        <f>GS318</f>
        <v>0.95299999999999996</v>
      </c>
      <c r="GT319" s="472">
        <f>GT318</f>
        <v>0.55000000000000004</v>
      </c>
      <c r="GU319" s="472">
        <f>GU318</f>
        <v>0.55000000000000004</v>
      </c>
      <c r="GV319" s="472">
        <f>GV318</f>
        <v>0.55000000000000004</v>
      </c>
      <c r="GW319" s="472">
        <f>GW318</f>
        <v>0.5</v>
      </c>
      <c r="GX319" s="472">
        <f>GX318</f>
        <v>0.93500000000000005</v>
      </c>
      <c r="GY319" s="472">
        <f>GY318</f>
        <v>0.14999999999999999</v>
      </c>
      <c r="GZ319" s="472">
        <f>GZ318</f>
        <v>1</v>
      </c>
      <c r="HA319" s="474">
        <f>HA318</f>
        <v>0.047</v>
      </c>
      <c r="HB319" s="474">
        <f>HB318</f>
        <v>0.45000000000000001</v>
      </c>
      <c r="HC319" s="474">
        <f>HC318</f>
        <v>0.45000000000000001</v>
      </c>
      <c r="HD319" s="474">
        <f>HD318</f>
        <v>0.45000000000000001</v>
      </c>
      <c r="HE319" s="474">
        <f>HE318</f>
        <v>0.5</v>
      </c>
      <c r="HF319" s="474">
        <f>HF318</f>
        <v>0.065000000000000002</v>
      </c>
      <c r="HG319" s="474">
        <f>HG318</f>
        <v>0.84999999999999998</v>
      </c>
      <c r="HH319" s="474">
        <f>HH318</f>
        <v>0</v>
      </c>
      <c r="HI319" s="10" t="e">
        <f>IF(BZ319&lt;&gt;"",CK319-BV319,0)</f>
        <v>#VALUE!</v>
      </c>
      <c r="HJ319" s="10" t="e">
        <f>IF(AJ319&gt;0,AH319-AJ319,0)</f>
        <v>#VALUE!</v>
      </c>
      <c r="HK319" s="466">
        <f>HK318</f>
        <v>0.84999999999999998</v>
      </c>
      <c r="HL319" s="424">
        <f>HL318</f>
        <v>550000</v>
      </c>
      <c r="HM319" s="424">
        <f>HM318</f>
        <v>480000</v>
      </c>
      <c r="HN319" s="465" t="e">
        <f>(DJ319*EZ319+DK319*FH319+DL319*FM319+DM319*FR319+DN319*FW319+DO319*GB319+DS319*GI319+DP319*GM319+DR319*GR319)*1000*2</f>
        <v>#VALUE!</v>
      </c>
      <c r="HO319" s="465" t="e">
        <f>HN319*HK319*$HO$2/HL319*1000000</f>
        <v>#VALUE!</v>
      </c>
      <c r="HP319" s="465" t="e">
        <f>HN319*HK319*$HP$2/HM319*1000000</f>
        <v>#VALUE!</v>
      </c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</row>
    <row customFormat="1" r="320" s="0">
      <c r="A320" s="420">
        <v>309</v>
      </c>
      <c r="B320" s="421">
        <f ca="1">IF(D320=D319,B319,IF(D320="夜班",B319+1,B319))</f>
        <v>43598</v>
      </c>
      <c r="C320" s="422">
        <f>C319</f>
        <v>0.041666666666666699</v>
      </c>
      <c r="D320" s="10" t="str">
        <f ca="1">IF(HOUR(G320)&lt;8,"夜班",IF(HOUR(G320)&lt;16,"白班",IF(HOUR(G320)&lt;24,"中班",0)))</f>
        <v>中班</v>
      </c>
      <c r="E320" s="10" t="e">
        <f ca="1">IF(F320=1,"甲",IF(F320=2,"乙",IF(F320=3,"丙",IF(F320=4,"丁",""))))</f>
        <v>#REF!</v>
      </c>
      <c r="F320" s="10" t="e">
        <f ca="1">SUMPRODUCT((成本日报!$A$3:$A$95=计划!B320)*(成本日报!$B$3:$B$95=计划!$D320),成本日报!$C$3:$C$95)</f>
        <v>#REF!</v>
      </c>
      <c r="G320" s="423">
        <f ca="1">G319+C319</f>
        <v>43598.833333332586</v>
      </c>
      <c r="H320" s="423">
        <f ca="1">$G320+$C320/60*10+$C320*0</f>
        <v>43598.840277777032</v>
      </c>
      <c r="I320" s="423">
        <f ca="1">$G320+$C320/60*18+$C320*0</f>
        <v>43598.845833332583</v>
      </c>
      <c r="J320" s="423">
        <f ca="1">$G320+$C320/60*0+$C320*1</f>
        <v>43598.874999999251</v>
      </c>
      <c r="K320" s="423">
        <f ca="1">$G320+$C320/60*30+$C320*2</f>
        <v>43598.937499999258</v>
      </c>
      <c r="L320" s="423">
        <f ca="1">$G320+$C320/60*0+$C320*3</f>
        <v>43598.958333332586</v>
      </c>
      <c r="M320" s="424" t="str">
        <f>IF(_tag_month_day!A310="","",_tag_month_day!A310)</f>
        <v/>
      </c>
      <c r="N320" s="424" t="str">
        <f>IF(_tag_month_day!B310="","",_tag_month_day!B310)</f>
        <v/>
      </c>
      <c r="O320" s="425" t="e">
        <f>IF(M320+N320=0,"",M320+N320)</f>
        <v>#VALUE!</v>
      </c>
      <c r="P320" s="424" t="str">
        <f>IF(_tag_month_day!C310="","",_tag_month_day!C310)</f>
        <v/>
      </c>
      <c r="Q320" s="424" t="str">
        <f>IF(_tag_month_day!D310="","",_tag_month_day!D310)</f>
        <v/>
      </c>
      <c r="R320" s="426" t="str">
        <f>IF(_tag_month_day!CB310="","",_tag_month_day!CB310/100)</f>
        <v/>
      </c>
      <c r="S320" s="427" t="str">
        <f>IF(_tag_month_day!E310="","",_tag_month_day!E310)</f>
        <v/>
      </c>
      <c r="T320" s="427" t="str">
        <f>IF(_tag_month_day!F310="","",_tag_month_day!F310)</f>
        <v/>
      </c>
      <c r="U320" s="428" t="e">
        <f>S320+T320</f>
        <v>#VALUE!</v>
      </c>
      <c r="V320" s="429" t="e">
        <f>U320/AJ320</f>
        <v>#VALUE!</v>
      </c>
      <c r="W320" s="430" t="str">
        <f>IF(_jhy_month_day!A310="","",_jhy_month_day!A310)</f>
        <v/>
      </c>
      <c r="X320" s="431" t="str">
        <f>IF(_jhy_month_day!B310="","",_jhy_month_day!B310/100)</f>
        <v/>
      </c>
      <c r="Y320" s="431" t="str">
        <f>IF(_jhy_month_day!C310="","",_jhy_month_day!C310/100)</f>
        <v/>
      </c>
      <c r="Z320" s="432">
        <f>Z316+1</f>
        <v>78</v>
      </c>
      <c r="AA320" s="433" t="str">
        <f>IF(_tag_month_day!G310="","",_tag_month_day!G310/100)</f>
        <v/>
      </c>
      <c r="AB320" s="433" t="str">
        <f>IF(_tag_month_day!H310="","",_tag_month_day!H310/100)</f>
        <v/>
      </c>
      <c r="AC320" s="434">
        <f>IF(X320="",AC319,BK320*($AV319*X320+$AW319*FD319+$AX319*FI319+$AY319*FN319+$AZ319*FS319+$BA319*FX319+$BG319*GE319)/(AV319*Y320+AX319*FK319+AW319*FF319+AY319*FP319+AZ319*FU319+BA319*FZ319+BG319*GG319+BB319*GK319+BC319*GN319+BD319*GP319))</f>
        <v>1.59963432013121</v>
      </c>
      <c r="AD320" s="435" t="str">
        <f>IF(AC320=AC319,"",AC320-AC319)</f>
        <v/>
      </c>
      <c r="AE320" s="436" t="str">
        <f>IF(1-AF320=0,"",(1-AF320))</f>
        <v/>
      </c>
      <c r="AF320" s="437">
        <v>1</v>
      </c>
      <c r="AG320" s="10" t="str">
        <f>AG319</f>
        <v>9A3</v>
      </c>
      <c r="AH320" s="438" t="str">
        <f>AH319</f>
        <v/>
      </c>
      <c r="AI320" s="424">
        <v>10</v>
      </c>
      <c r="AJ320" s="10" t="str">
        <f>IF(_tag_month_day!I310="","",_tag_month_day!I310)</f>
        <v/>
      </c>
      <c r="AK320" s="440"/>
      <c r="AL320" s="440"/>
      <c r="AM320" s="440"/>
      <c r="AN320" s="441">
        <f>AN319</f>
        <v>2</v>
      </c>
      <c r="AO320" s="441">
        <f>AO319</f>
        <v>8</v>
      </c>
      <c r="AP320" s="442" t="e">
        <f>(IF(AN320=0,AS319,AS319*(1+AO320/AN320)/(AR320+AO320/AN320)))+AT320</f>
        <v>#VALUE!</v>
      </c>
      <c r="AQ320" s="443" t="str">
        <f>IF(_tag_month_day!J310="","",_tag_month_day!J310/100)</f>
        <v/>
      </c>
      <c r="AR320" s="444">
        <f>AR319</f>
        <v>1.3</v>
      </c>
      <c r="AS320" s="445" t="e">
        <f>AQ320*(AN320*AR320+AO320)/(AN320+AO320)</f>
        <v>#VALUE!</v>
      </c>
      <c r="AT320" s="445" t="e">
        <f>(SUM(BE320:BF320)-SUM(BE319:BF319))*0.05</f>
        <v>#VALUE!</v>
      </c>
      <c r="AU320" s="446" t="str">
        <f>IF(_tag_month_day!CC310="","",IF(_tag_month_day!CC310&gt;0,_tag_month_day!CD310,_tag_month_day!CE310))</f>
        <v/>
      </c>
      <c r="AV320" s="447" t="str">
        <f>IF(_tag_month_day!L310="","",_tag_month_day!L310/100)</f>
        <v/>
      </c>
      <c r="AW320" s="431">
        <f>AW319</f>
        <v>0</v>
      </c>
      <c r="AX320" s="431">
        <f>AX319</f>
        <v>0</v>
      </c>
      <c r="AY320" s="431" t="str">
        <f>IF(_tag_month_day!M310="","",_tag_month_day!M310/100)</f>
        <v/>
      </c>
      <c r="AZ320" s="431" t="str">
        <f>IF(_tag_month_day!N310="","",_tag_month_day!N310/100)</f>
        <v/>
      </c>
      <c r="BA320" s="431" t="str">
        <f>IF(_tag_month_day!O310="","",_tag_month_day!O310/100)</f>
        <v/>
      </c>
      <c r="BB320" s="448" t="str">
        <f>IF(_tag_month_day!P310="","",_tag_month_day!P310/100)</f>
        <v/>
      </c>
      <c r="BC320" s="448">
        <f>BC319</f>
        <v>0</v>
      </c>
      <c r="BD320" s="448" t="str">
        <f>IF(_tag_month_day!Q310="","",_tag_month_day!Q310/100)</f>
        <v/>
      </c>
      <c r="BE320" s="449" t="str">
        <f>IF(_tag_month_day!R310="","",_tag_month_day!R310/100)</f>
        <v/>
      </c>
      <c r="BF320" s="388" t="e">
        <f>(AU320*(100+BE320*100))/(AJ320-AU320)/100</f>
        <v>#VALUE!</v>
      </c>
      <c r="BG320" s="450" t="e">
        <f>BE320+BF320</f>
        <v>#VALUE!</v>
      </c>
      <c r="BH320" s="451" t="e">
        <f>SUM(AV320:BF320)</f>
        <v>#VALUE!</v>
      </c>
      <c r="BI320" s="452" t="e">
        <f>IF(CX320=0,BI319,(DK320*查询!$R$5+DL320*查询!$Q$5+DM320*查询!$N$5+DN320*查询!$O$5+DO320*查询!$P$5)*AF320/CX320)</f>
        <v>#VALUE!</v>
      </c>
      <c r="BJ320" s="452" t="e">
        <f>IF(CX320=0,BJ319,(DP320*查询!$S$5+DQ320*查询!$T$5+DR320*查询!$U$5)*AF320/CX320)</f>
        <v>#VALUE!</v>
      </c>
      <c r="BK320" s="452">
        <f>BK319</f>
        <v>1</v>
      </c>
      <c r="BL320" s="453" t="e">
        <f>SUMPRODUCT((AV320:BA320)*(GS320:GX320))/((GS320:GX320)+SUM(BB320:BD320)*GY320+BG320*GZ320)</f>
        <v>#VALUE!</v>
      </c>
      <c r="BM320" s="453" t="e">
        <f>BK320*($AV320*FB320+$AW320*FD320+$AX320*FI320+$AY320*FN320+$AZ320*FS320+$BA320*FX320+$BG320*GE320)/(AV320*EY320+AX320*FK320+AW320*FF320+AY320*FP320+AZ320*FU320+BA320*FZ320+BG320*GG320+BB320*GK320+BC320*GN320+BD320*GP320)</f>
        <v>#VALUE!</v>
      </c>
      <c r="BN320" s="453" t="e">
        <f>($AV320*FC320+$AX320*FJ320+$AW320*FE320+$AY320*FO320+$AZ320*FT320+$BA320*FY320+$BG320*GF320)/($AV320*FA320+BG320*GH320+BB320*GL320+BC320*GO320+BD320*GQ320+BA320*GA320)</f>
        <v>#VALUE!</v>
      </c>
      <c r="BO320" s="454" t="e">
        <f>SUMPRODUCT(AV320:BA320*GS320:GX320)/(GS320:GX320+(BB320+BC320+BD320)*GY320+BG320)</f>
        <v>#VALUE!</v>
      </c>
      <c r="BP320" s="454" t="e">
        <f>SUMPRODUCT(AV320:BA320*GS320:GX320)/(GS320:GX320+(BB320+BC320+BD320)*GY320+BG320)</f>
        <v>#VALUE!</v>
      </c>
      <c r="BQ320" s="454" t="e">
        <f>SUMPRODUCT(AV320:BA320*GS320:GX320)/(GS320:GX320+(BB320+BC320+BD320)*GY320+BG320)</f>
        <v>#VALUE!</v>
      </c>
      <c r="BR320" s="453" t="str">
        <f>IF(_tag_month_day!T310="","",_tag_month_day!T310)</f>
        <v/>
      </c>
      <c r="BS320" s="453" t="str">
        <f>IF(_tag_month_day!U310="","",_tag_month_day!U310)</f>
        <v/>
      </c>
      <c r="BT320" s="455" t="str">
        <f>IF(CK320="","",IF((CK320&gt;=BV320-0.12)*(CK320&lt;=BV320+0.12),"合格","不合格"))</f>
        <v/>
      </c>
      <c r="BU320" s="456" t="str">
        <f>IF(_tag_month_day!V310="","",_tag_month_day!V310)</f>
        <v/>
      </c>
      <c r="BV320" s="457" t="str">
        <f>IF(_tag_month_day!W310="","",_tag_month_day!W310)</f>
        <v/>
      </c>
      <c r="BW320" s="458" t="str">
        <f>IF(_tag_month_day!X310="","",_tag_month_day!X310)</f>
        <v/>
      </c>
      <c r="BX320" s="458" t="str">
        <f>IF(_tag_month_day!Y310="","",_tag_month_day!Y310)</f>
        <v/>
      </c>
      <c r="BY320" s="459">
        <f ca="1">L320</f>
        <v>43598.958333332586</v>
      </c>
      <c r="BZ320" s="460"/>
      <c r="CA320" s="461"/>
      <c r="CB320" s="424" t="str">
        <f>IF(_tag_month_day!Z310="","",_tag_month_day!Z310)</f>
        <v/>
      </c>
      <c r="CC320" s="424" t="str">
        <f>IF(_tag_month_day!AA310="","",_tag_month_day!AA310)</f>
        <v/>
      </c>
      <c r="CD320" s="424" t="str">
        <f>IF(_tag_month_day!AB310="","",_tag_month_day!AB310)</f>
        <v/>
      </c>
      <c r="CE320" s="424" t="str">
        <f>IF(_tag_month_day!AC310="","",_tag_month_day!AC310)</f>
        <v/>
      </c>
      <c r="CF320" s="424" t="str">
        <f>IF(_tag_month_day!AD310="","",_tag_month_day!AD310)</f>
        <v/>
      </c>
      <c r="CG320" s="424" t="str">
        <f>IF(_tag_month_day!AE310="","",_tag_month_day!AE310)</f>
        <v/>
      </c>
      <c r="CH320" s="424" t="str">
        <f>IF(_tag_month_day!AF310="","",_tag_month_day!AF310)</f>
        <v/>
      </c>
      <c r="CI320" s="424" t="str">
        <f>IF(_tag_month_day!AG310="","",_tag_month_day!AG310)</f>
        <v/>
      </c>
      <c r="CJ320" s="424" t="str">
        <f>IF(_tag_month_day!AH310="","",_tag_month_day!AH310)</f>
        <v/>
      </c>
      <c r="CK320" s="424" t="str">
        <f>IF(_tag_month_day!AI310="","",_tag_month_day!AI310)</f>
        <v/>
      </c>
      <c r="CL320" s="4" t="str">
        <f>IF(_tag_month_day!AJ310="","",_tag_month_day!AJ310)</f>
        <v/>
      </c>
      <c r="CM320" s="4" t="str">
        <f>IF(_tag_month_day!AK310="","",_tag_month_day!AK310)</f>
        <v/>
      </c>
      <c r="CN320" s="4" t="str">
        <f>IF(_tag_month_day!AL310="","",_tag_month_day!AL310)</f>
        <v/>
      </c>
      <c r="CO320" s="4" t="str">
        <f>IF(_tag_month_day!AM310="","",_tag_month_day!AM310)</f>
        <v/>
      </c>
      <c r="CP320" s="4" t="str">
        <f>IF(_tag_month_day!AN310="","",_tag_month_day!AN310)</f>
        <v/>
      </c>
      <c r="CQ320" s="4" t="str">
        <f>IF(_tag_month_day!AO310="","",_tag_month_day!AO310)</f>
        <v/>
      </c>
      <c r="CR320" s="462" t="str">
        <f>IF(_tag_month_day!AP310="","",_tag_month_day!AP310)</f>
        <v/>
      </c>
      <c r="CS320" s="463" t="str">
        <f>IF(_tag_month_day!AQ310="","",_tag_month_day!AQ310)</f>
        <v/>
      </c>
      <c r="CT320" s="4" t="str">
        <f>IF(_tag_month_day!AR310="","",_tag_month_day!AR310)</f>
        <v/>
      </c>
      <c r="CU320" s="464" t="e">
        <f>DU320/AJ320</f>
        <v>#VALUE!</v>
      </c>
      <c r="CV320" s="451" t="e">
        <f>BG320/BH320</f>
        <v>#VALUE!</v>
      </c>
      <c r="CW320" s="465" t="e">
        <f>AJ320*(1-CV320)*CU320*AF320</f>
        <v>#VALUE!</v>
      </c>
      <c r="CX320" s="465" t="e">
        <f>CW320*94%</f>
        <v>#VALUE!</v>
      </c>
      <c r="CY320" s="466" t="e">
        <f>IF(CX320=0,0,DS320/(DS320+CX320))</f>
        <v>#VALUE!</v>
      </c>
      <c r="CZ320" s="465" t="e">
        <f>$AJ320*EF320</f>
        <v>#VALUE!</v>
      </c>
      <c r="DA320" s="465" t="e">
        <f>$AJ320*EG320</f>
        <v>#VALUE!</v>
      </c>
      <c r="DB320" s="465" t="e">
        <f>$AJ320*EH320</f>
        <v>#VALUE!</v>
      </c>
      <c r="DC320" s="465" t="e">
        <f>$AJ320*EI320</f>
        <v>#VALUE!</v>
      </c>
      <c r="DD320" s="465" t="e">
        <f>$AJ320*EJ320</f>
        <v>#VALUE!</v>
      </c>
      <c r="DE320" s="465" t="e">
        <f>$AJ320*EK320</f>
        <v>#VALUE!</v>
      </c>
      <c r="DF320" s="465" t="e">
        <f>$AJ320*EL320</f>
        <v>#VALUE!</v>
      </c>
      <c r="DG320" s="465" t="e">
        <f>$AJ320*EM320</f>
        <v>#VALUE!</v>
      </c>
      <c r="DH320" s="465" t="e">
        <f>$AJ320*EN320</f>
        <v>#VALUE!</v>
      </c>
      <c r="DI320" s="465" t="e">
        <f>$AJ320*EO320</f>
        <v>#VALUE!</v>
      </c>
      <c r="DJ320" s="465" t="e">
        <f>CZ320*(1-EP320)</f>
        <v>#VALUE!</v>
      </c>
      <c r="DK320" s="465" t="e">
        <f>DA320*(1-ER320)</f>
        <v>#VALUE!</v>
      </c>
      <c r="DL320" s="465" t="e">
        <f>DB320*(1-EQ320)</f>
        <v>#VALUE!</v>
      </c>
      <c r="DM320" s="465" t="e">
        <f>DC320*(1-ES320)</f>
        <v>#VALUE!</v>
      </c>
      <c r="DN320" s="465" t="e">
        <f>DD320*(1-ET320)</f>
        <v>#VALUE!</v>
      </c>
      <c r="DO320" s="465" t="e">
        <f>DE320</f>
        <v>#VALUE!</v>
      </c>
      <c r="DP320" s="465" t="e">
        <f>DF320*(1-EU320)</f>
        <v>#VALUE!</v>
      </c>
      <c r="DQ320" s="465" t="e">
        <f>DG320*(1-EV320)</f>
        <v>#VALUE!</v>
      </c>
      <c r="DR320" s="465" t="e">
        <f>DH320*(1-EW320)</f>
        <v>#VALUE!</v>
      </c>
      <c r="DS320" s="465" t="e">
        <f>DI320</f>
        <v>#VALUE!</v>
      </c>
      <c r="DT320" s="465" t="e">
        <f>SUM(DJ320:DS320)</f>
        <v>#VALUE!</v>
      </c>
      <c r="DU320" s="465" t="e">
        <f>(GS320:GX320)+(DP320+DQ320+DR320)*GY320+DS320</f>
        <v>#VALUE!</v>
      </c>
      <c r="DV320" s="451" t="e">
        <f>AV320/$BH320/(1-EP320)</f>
        <v>#VALUE!</v>
      </c>
      <c r="DW320" s="451" t="e">
        <f>AW320/$BH320/(1-ER320)</f>
        <v>#VALUE!</v>
      </c>
      <c r="DX320" s="451" t="e">
        <f>AX320/$BH320/(1-EQ320)</f>
        <v>#VALUE!</v>
      </c>
      <c r="DY320" s="451" t="e">
        <f>AY320/$BH320/(1-ES320)</f>
        <v>#VALUE!</v>
      </c>
      <c r="DZ320" s="451" t="e">
        <f>AZ320/$BH320/(1-ET320)</f>
        <v>#VALUE!</v>
      </c>
      <c r="EA320" s="451" t="e">
        <f>BA320/$BH320/(1-AX320)</f>
        <v>#VALUE!</v>
      </c>
      <c r="EB320" s="451" t="e">
        <f>BB320/$BH320/(1-EU320)</f>
        <v>#VALUE!</v>
      </c>
      <c r="EC320" s="451" t="e">
        <f>BC320/$BH320/(1-EV320)</f>
        <v>#VALUE!</v>
      </c>
      <c r="ED320" s="451" t="e">
        <f>BD320/$BH320/(1-EW320)</f>
        <v>#VALUE!</v>
      </c>
      <c r="EE320" s="451" t="e">
        <f>BG320/BH320</f>
        <v>#VALUE!</v>
      </c>
      <c r="EF320" s="451" t="e">
        <f>DV320/SUM($DV320:$EE320)</f>
        <v>#VALUE!</v>
      </c>
      <c r="EG320" s="451" t="e">
        <f>DW320/SUM($DV320:$EE320)</f>
        <v>#VALUE!</v>
      </c>
      <c r="EH320" s="451" t="e">
        <f>DX320/SUM($DV320:$EE320)</f>
        <v>#VALUE!</v>
      </c>
      <c r="EI320" s="451" t="e">
        <f>DY320/SUM($DV320:$EE320)</f>
        <v>#VALUE!</v>
      </c>
      <c r="EJ320" s="451" t="e">
        <f>DZ320/SUM($DV320:$EE320)</f>
        <v>#VALUE!</v>
      </c>
      <c r="EK320" s="451" t="e">
        <f>EA320/SUM($DV320:$EE320)</f>
        <v>#VALUE!</v>
      </c>
      <c r="EL320" s="451" t="e">
        <f>EB320/SUM($DV320:$EE320)</f>
        <v>#VALUE!</v>
      </c>
      <c r="EM320" s="451" t="e">
        <f>EC320/SUM($DV320:$EE320)</f>
        <v>#VALUE!</v>
      </c>
      <c r="EN320" s="451" t="e">
        <f>ED320/SUM($DV320:$EE320)</f>
        <v>#VALUE!</v>
      </c>
      <c r="EO320" s="451" t="e">
        <f>EE320/SUM($DV320:$EE320)</f>
        <v>#VALUE!</v>
      </c>
      <c r="EP320" s="450">
        <f>EP319</f>
        <v>0.080000000000000002</v>
      </c>
      <c r="EQ320" s="450">
        <f>EQ319</f>
        <v>0.014999999999999999</v>
      </c>
      <c r="ER320" s="450">
        <f>ER319</f>
        <v>0.014999999999999999</v>
      </c>
      <c r="ES320" s="450">
        <f>ES319</f>
        <v>0.014999999999999999</v>
      </c>
      <c r="ET320" s="450">
        <f>ET319</f>
        <v>0.014999999999999999</v>
      </c>
      <c r="EU320" s="450">
        <f>EU319</f>
        <v>0.089999999999999997</v>
      </c>
      <c r="EV320" s="450">
        <f>EV319</f>
        <v>0.089999999999999997</v>
      </c>
      <c r="EW320" s="450">
        <f>EW319</f>
        <v>0.089999999999999997</v>
      </c>
      <c r="EX320" s="431" t="str">
        <f>IF(_tag_month_day!AS310="","",_tag_month_day!AS310/100)</f>
        <v/>
      </c>
      <c r="EY320" s="431" t="str">
        <f>IF(_tag_month_day!AT310="","",_tag_month_day!AT310/100)</f>
        <v/>
      </c>
      <c r="EZ320" s="431" t="str">
        <f>IF(_tag_month_day!AU310="","",_tag_month_day!AU310/100)</f>
        <v/>
      </c>
      <c r="FA320" s="431" t="str">
        <f>IF(_tag_month_day!AV310="","",_tag_month_day!AV310/100)</f>
        <v/>
      </c>
      <c r="FB320" s="431" t="str">
        <f>IF(_tag_month_day!AW310="","",_tag_month_day!AW310/100)</f>
        <v/>
      </c>
      <c r="FC320" s="431" t="str">
        <f>IF(_tag_month_day!AX310="","",_tag_month_day!AX310/100)</f>
        <v/>
      </c>
      <c r="FD320" s="449" t="str">
        <f>IF(_tag_month_day!AY310="","",_tag_month_day!AY310/100)</f>
        <v/>
      </c>
      <c r="FE320" s="449" t="str">
        <f>IF(_tag_month_day!AZ310="","",_tag_month_day!AZ310/100)</f>
        <v/>
      </c>
      <c r="FF320" s="449" t="str">
        <f>IF(_tag_month_day!BA310="","",_tag_month_day!BA310/100)</f>
        <v/>
      </c>
      <c r="FG320" s="449" t="str">
        <f>IF(_tag_month_day!BB310="","",_tag_month_day!BB310/100)</f>
        <v/>
      </c>
      <c r="FH320" s="467" t="str">
        <f>IF(_tag_month_day!BC310="","",_tag_month_day!BC310/100)</f>
        <v/>
      </c>
      <c r="FI320" s="449">
        <f>FI319</f>
        <v>0.40999999999999998</v>
      </c>
      <c r="FJ320" s="449">
        <f>FJ319</f>
        <v>0.11</v>
      </c>
      <c r="FK320" s="449">
        <f>FK319</f>
        <v>0.014999999999999999</v>
      </c>
      <c r="FL320" s="449">
        <f>FL319</f>
        <v>0</v>
      </c>
      <c r="FM320" s="467">
        <f>FM319</f>
        <v>0.0001</v>
      </c>
      <c r="FN320" s="449">
        <f>FN319</f>
        <v>0.32000000000000001</v>
      </c>
      <c r="FO320" s="449">
        <f>FO319</f>
        <v>0.20000000000000001</v>
      </c>
      <c r="FP320" s="449">
        <f>FP319</f>
        <v>0.01</v>
      </c>
      <c r="FQ320" s="449">
        <f>FQ319</f>
        <v>0</v>
      </c>
      <c r="FR320" s="467">
        <f>FR319</f>
        <v>0.0001</v>
      </c>
      <c r="FS320" s="449" t="str">
        <f>IF(_tag_month_day!BD310="","",_tag_month_day!BD310/100)</f>
        <v/>
      </c>
      <c r="FT320" s="449" t="str">
        <f>IF(_tag_month_day!BE310="","",_tag_month_day!BE310/100)</f>
        <v/>
      </c>
      <c r="FU320" s="449" t="str">
        <f>IF(_tag_month_day!BF310="","",_tag_month_day!BF310/100)</f>
        <v/>
      </c>
      <c r="FV320" s="449" t="str">
        <f>IF(_tag_month_day!BG310="","",_tag_month_day!BG310/100)</f>
        <v/>
      </c>
      <c r="FW320" s="467" t="str">
        <f>IF(_tag_month_day!BH310="","",_tag_month_day!BH310/100)</f>
        <v/>
      </c>
      <c r="FX320" s="449" t="str">
        <f>IF(_tag_month_day!BI310="","",_tag_month_day!BI310/100)</f>
        <v/>
      </c>
      <c r="FY320" s="449" t="str">
        <f>IF(_tag_month_day!BJ310="","",_tag_month_day!BJ310/100)</f>
        <v/>
      </c>
      <c r="FZ320" s="468" t="str">
        <f>IF(_tag_month_day!BK310="","",_tag_month_day!BK310/100)</f>
        <v/>
      </c>
      <c r="GA320" s="449" t="str">
        <f>IF(_tag_month_day!BL310="","",_tag_month_day!BL310/100)</f>
        <v/>
      </c>
      <c r="GB320" s="467" t="str">
        <f>IF(_tag_month_day!BM310="","",_tag_month_day!BM310/100)</f>
        <v/>
      </c>
      <c r="GC320" s="431" t="str">
        <f>IF(_tag_month_day!BN310="","",_tag_month_day!BN310/100)</f>
        <v/>
      </c>
      <c r="GD320" s="431" t="str">
        <f>IF(_tag_month_day!BO310="","",_tag_month_day!BO310/100)</f>
        <v/>
      </c>
      <c r="GE320" s="431" t="str">
        <f>IF(_tag_month_day!BP310="","",_tag_month_day!BP310/100)</f>
        <v/>
      </c>
      <c r="GF320" s="431" t="str">
        <f>IF(_tag_month_day!BQ310="","",_tag_month_day!BQ310/100)</f>
        <v/>
      </c>
      <c r="GG320" s="431" t="str">
        <f>IF(_tag_month_day!BR310="","",_tag_month_day!BR310/100)</f>
        <v/>
      </c>
      <c r="GH320" s="431" t="str">
        <f>IF(_tag_month_day!BS310="","",_tag_month_day!BS310/100)</f>
        <v/>
      </c>
      <c r="GI320" s="467" t="str">
        <f>IF(_tag_month_day!BT310="","",_tag_month_day!BT310/100)</f>
        <v/>
      </c>
      <c r="GJ320" s="469" t="str">
        <f>IF(_tag_month_day!BU310="","",_tag_month_day!BU310/100)</f>
        <v/>
      </c>
      <c r="GK320" s="470">
        <f>GK319</f>
        <v>0.070000000000000007</v>
      </c>
      <c r="GL320" s="470">
        <f>GL319</f>
        <v>0.029999999999999999</v>
      </c>
      <c r="GM320" s="471" t="str">
        <f>IF(_tag_month_day!BX310="","",_tag_month_day!BX310/100)</f>
        <v/>
      </c>
      <c r="GN320" s="470">
        <f>GN319</f>
        <v>0.070000000000000007</v>
      </c>
      <c r="GO320" s="470">
        <f>GO319</f>
        <v>0.029999999999999999</v>
      </c>
      <c r="GP320" s="470">
        <f>GP319</f>
        <v>0.089999999999999997</v>
      </c>
      <c r="GQ320" s="470">
        <f>GQ319</f>
        <v>0.029999999999999999</v>
      </c>
      <c r="GR320" s="471" t="str">
        <f>IF(_tag_month_day!CA310="","",_tag_month_day!CA310/100)</f>
        <v/>
      </c>
      <c r="GS320" s="472">
        <f>GS319</f>
        <v>0.95299999999999996</v>
      </c>
      <c r="GT320" s="472">
        <f>GT319</f>
        <v>0.55000000000000004</v>
      </c>
      <c r="GU320" s="472">
        <f>GU319</f>
        <v>0.55000000000000004</v>
      </c>
      <c r="GV320" s="472">
        <f>GV319</f>
        <v>0.55000000000000004</v>
      </c>
      <c r="GW320" s="472">
        <f>GW319</f>
        <v>0.5</v>
      </c>
      <c r="GX320" s="472">
        <f>GX319</f>
        <v>0.93500000000000005</v>
      </c>
      <c r="GY320" s="472">
        <f>GY319</f>
        <v>0.14999999999999999</v>
      </c>
      <c r="GZ320" s="472">
        <f>GZ319</f>
        <v>1</v>
      </c>
      <c r="HA320" s="474">
        <f>HA319</f>
        <v>0.047</v>
      </c>
      <c r="HB320" s="474">
        <f>HB319</f>
        <v>0.45000000000000001</v>
      </c>
      <c r="HC320" s="474">
        <f>HC319</f>
        <v>0.45000000000000001</v>
      </c>
      <c r="HD320" s="474">
        <f>HD319</f>
        <v>0.45000000000000001</v>
      </c>
      <c r="HE320" s="474">
        <f>HE319</f>
        <v>0.5</v>
      </c>
      <c r="HF320" s="474">
        <f>HF319</f>
        <v>0.065000000000000002</v>
      </c>
      <c r="HG320" s="474">
        <f>HG319</f>
        <v>0.84999999999999998</v>
      </c>
      <c r="HH320" s="474">
        <f>HH319</f>
        <v>0</v>
      </c>
      <c r="HI320" s="10">
        <f>IF(BZ320&lt;&gt;"",CK320-BV320,0)</f>
        <v>0</v>
      </c>
      <c r="HJ320" s="10" t="e">
        <f>IF(AJ320&gt;0,AH320-AJ320,0)</f>
        <v>#VALUE!</v>
      </c>
      <c r="HK320" s="466">
        <f>HK319</f>
        <v>0.84999999999999998</v>
      </c>
      <c r="HL320" s="424">
        <f>HL319</f>
        <v>550000</v>
      </c>
      <c r="HM320" s="424">
        <f>HM319</f>
        <v>480000</v>
      </c>
      <c r="HN320" s="465" t="e">
        <f>(DJ320*EZ320+DK320*FH320+DL320*FM320+DM320*FR320+DN320*FW320+DO320*GB320+DS320*GI320+DP320*GM320+DR320*GR320)*1000*2</f>
        <v>#VALUE!</v>
      </c>
      <c r="HO320" s="465" t="e">
        <f>HN320*HK320*$HO$2/HL320*1000000</f>
        <v>#VALUE!</v>
      </c>
      <c r="HP320" s="465" t="e">
        <f>HN320*HK320*$HP$2/HM320*1000000</f>
        <v>#VALUE!</v>
      </c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</row>
    <row customFormat="1" r="321" s="0">
      <c r="A321" s="420">
        <v>310</v>
      </c>
      <c r="B321" s="421">
        <f ca="1">IF(D321=D320,B320,IF(D321="夜班",B320+1,B320))</f>
        <v>43598</v>
      </c>
      <c r="C321" s="422">
        <f>C320</f>
        <v>0.041666666666666699</v>
      </c>
      <c r="D321" s="10" t="str">
        <f ca="1">IF(HOUR(G321)&lt;8,"夜班",IF(HOUR(G321)&lt;16,"白班",IF(HOUR(G321)&lt;24,"中班",0)))</f>
        <v>中班</v>
      </c>
      <c r="E321" s="10" t="e">
        <f ca="1">IF(F321=1,"甲",IF(F321=2,"乙",IF(F321=3,"丙",IF(F321=4,"丁",""))))</f>
        <v>#REF!</v>
      </c>
      <c r="F321" s="10" t="e">
        <f ca="1">SUMPRODUCT((成本日报!$A$3:$A$95=计划!B321)*(成本日报!$B$3:$B$95=计划!$D321),成本日报!$C$3:$C$95)</f>
        <v>#REF!</v>
      </c>
      <c r="G321" s="423">
        <f ca="1">G320+C320</f>
        <v>43598.874999999251</v>
      </c>
      <c r="H321" s="423">
        <f ca="1">$G321+$C321/60*10+$C321*0</f>
        <v>43598.881944443696</v>
      </c>
      <c r="I321" s="423">
        <f ca="1">$G321+$C321/60*18+$C321*0</f>
        <v>43598.887499999248</v>
      </c>
      <c r="J321" s="423">
        <f ca="1">$G321+$C321/60*0+$C321*1</f>
        <v>43598.916666665915</v>
      </c>
      <c r="K321" s="423">
        <f ca="1">$G321+$C321/60*30+$C321*2</f>
        <v>43598.979166665922</v>
      </c>
      <c r="L321" s="423">
        <f ca="1">$G321+$C321/60*0+$C321*3</f>
        <v>43598.999999999251</v>
      </c>
      <c r="M321" s="424" t="str">
        <f>IF(_tag_month_day!A311="","",_tag_month_day!A311)</f>
        <v/>
      </c>
      <c r="N321" s="424" t="str">
        <f>IF(_tag_month_day!B311="","",_tag_month_day!B311)</f>
        <v/>
      </c>
      <c r="O321" s="425" t="e">
        <f>IF(M321+N321=0,"",M321+N321)</f>
        <v>#VALUE!</v>
      </c>
      <c r="P321" s="424" t="str">
        <f>IF(_tag_month_day!C311="","",_tag_month_day!C311)</f>
        <v/>
      </c>
      <c r="Q321" s="424" t="str">
        <f>IF(_tag_month_day!D311="","",_tag_month_day!D311)</f>
        <v/>
      </c>
      <c r="R321" s="426" t="str">
        <f>IF(_tag_month_day!CB311="","",_tag_month_day!CB311/100)</f>
        <v/>
      </c>
      <c r="S321" s="427" t="str">
        <f>IF(_tag_month_day!E311="","",_tag_month_day!E311)</f>
        <v/>
      </c>
      <c r="T321" s="427" t="str">
        <f>IF(_tag_month_day!F311="","",_tag_month_day!F311)</f>
        <v/>
      </c>
      <c r="U321" s="428" t="e">
        <f>S321+T321</f>
        <v>#VALUE!</v>
      </c>
      <c r="V321" s="429" t="e">
        <f>U321/AJ321</f>
        <v>#VALUE!</v>
      </c>
      <c r="W321" s="430" t="str">
        <f>IF(_jhy_month_day!A311="","",_jhy_month_day!A311)</f>
        <v/>
      </c>
      <c r="X321" s="431" t="str">
        <f>IF(_jhy_month_day!B311="","",_jhy_month_day!B311/100)</f>
        <v/>
      </c>
      <c r="Y321" s="431" t="str">
        <f>IF(_jhy_month_day!C311="","",_jhy_month_day!C311/100)</f>
        <v/>
      </c>
      <c r="Z321" s="432">
        <f>Z317+1</f>
        <v>78</v>
      </c>
      <c r="AA321" s="433" t="str">
        <f>IF(_tag_month_day!G311="","",_tag_month_day!G311/100)</f>
        <v/>
      </c>
      <c r="AB321" s="433" t="str">
        <f>IF(_tag_month_day!H311="","",_tag_month_day!H311/100)</f>
        <v/>
      </c>
      <c r="AC321" s="434">
        <f>IF(X321="",AC320,BK321*($AV320*X321+$AW320*FD320+$AX320*FI320+$AY320*FN320+$AZ320*FS320+$BA320*FX320+$BG320*GE320)/(AV320*Y321+AX320*FK320+AW320*FF320+AY320*FP320+AZ320*FU320+BA320*FZ320+BG320*GG320+BB320*GK320+BC320*GN320+BD320*GP320))</f>
        <v>1.59963432013121</v>
      </c>
      <c r="AD321" s="435" t="str">
        <f>IF(AC321=AC320,"",AC321-AC320)</f>
        <v/>
      </c>
      <c r="AE321" s="436" t="str">
        <f>IF(1-AF321=0,"",(1-AF321))</f>
        <v/>
      </c>
      <c r="AF321" s="437">
        <v>1</v>
      </c>
      <c r="AG321" s="10" t="str">
        <f>AG320</f>
        <v>9A3</v>
      </c>
      <c r="AH321" s="438" t="str">
        <f>AH320</f>
        <v/>
      </c>
      <c r="AI321" s="424"/>
      <c r="AJ321" s="10" t="str">
        <f>IF(_tag_month_day!I311="","",_tag_month_day!I311)</f>
        <v/>
      </c>
      <c r="AK321" s="440"/>
      <c r="AL321" s="440"/>
      <c r="AM321" s="440"/>
      <c r="AN321" s="441">
        <f>AN320</f>
        <v>2</v>
      </c>
      <c r="AO321" s="441">
        <f>AO320</f>
        <v>8</v>
      </c>
      <c r="AP321" s="442" t="e">
        <f>(IF(AN321=0,AS320,AS320*(1+AO321/AN321)/(AR321+AO321/AN321)))+AT321</f>
        <v>#VALUE!</v>
      </c>
      <c r="AQ321" s="443" t="str">
        <f>IF(_tag_month_day!J311="","",_tag_month_day!J311/100)</f>
        <v/>
      </c>
      <c r="AR321" s="444">
        <f>AR320</f>
        <v>1.3</v>
      </c>
      <c r="AS321" s="445" t="e">
        <f>AQ321*(AN321*AR321+AO321)/(AN321+AO321)</f>
        <v>#VALUE!</v>
      </c>
      <c r="AT321" s="445" t="e">
        <f>(SUM(BE321:BF321)-SUM(BE320:BF320))*0.05</f>
        <v>#VALUE!</v>
      </c>
      <c r="AU321" s="446" t="str">
        <f>IF(_tag_month_day!CC311="","",IF(_tag_month_day!CC311&gt;0,_tag_month_day!CD311,_tag_month_day!CE311))</f>
        <v/>
      </c>
      <c r="AV321" s="447" t="str">
        <f>IF(_tag_month_day!L311="","",_tag_month_day!L311/100)</f>
        <v/>
      </c>
      <c r="AW321" s="431">
        <f>AW320</f>
        <v>0</v>
      </c>
      <c r="AX321" s="431">
        <f>AX320</f>
        <v>0</v>
      </c>
      <c r="AY321" s="431" t="str">
        <f>IF(_tag_month_day!M311="","",_tag_month_day!M311/100)</f>
        <v/>
      </c>
      <c r="AZ321" s="431" t="str">
        <f>IF(_tag_month_day!N311="","",_tag_month_day!N311/100)</f>
        <v/>
      </c>
      <c r="BA321" s="431" t="str">
        <f>IF(_tag_month_day!O311="","",_tag_month_day!O311/100)</f>
        <v/>
      </c>
      <c r="BB321" s="448" t="str">
        <f>IF(_tag_month_day!P311="","",_tag_month_day!P311/100)</f>
        <v/>
      </c>
      <c r="BC321" s="448">
        <f>BC320</f>
        <v>0</v>
      </c>
      <c r="BD321" s="448" t="str">
        <f>IF(_tag_month_day!Q311="","",_tag_month_day!Q311/100)</f>
        <v/>
      </c>
      <c r="BE321" s="449" t="str">
        <f>IF(_tag_month_day!R311="","",_tag_month_day!R311/100)</f>
        <v/>
      </c>
      <c r="BF321" s="388" t="e">
        <f>(AU321*(100+BE321*100))/(AJ321-AU321)/100</f>
        <v>#VALUE!</v>
      </c>
      <c r="BG321" s="450" t="e">
        <f>BE321+BF321</f>
        <v>#VALUE!</v>
      </c>
      <c r="BH321" s="451" t="e">
        <f>SUM(AV321:BF321)</f>
        <v>#VALUE!</v>
      </c>
      <c r="BI321" s="452" t="e">
        <f>IF(CX321=0,BI320,(DK321*查询!$R$5+DL321*查询!$Q$5+DM321*查询!$N$5+DN321*查询!$O$5+DO321*查询!$P$5)*AF321/CX321)</f>
        <v>#VALUE!</v>
      </c>
      <c r="BJ321" s="452" t="e">
        <f>IF(CX321=0,BJ320,(DP321*查询!$S$5+DQ321*查询!$T$5+DR321*查询!$U$5)*AF321/CX321)</f>
        <v>#VALUE!</v>
      </c>
      <c r="BK321" s="452">
        <f>BK320</f>
        <v>1</v>
      </c>
      <c r="BL321" s="453" t="e">
        <f>SUMPRODUCT((AV321:BA321)*(GS321:GX321))/((GS321:GX321)+SUM(BB321:BD321)*GY321+BG321*GZ321)</f>
        <v>#VALUE!</v>
      </c>
      <c r="BM321" s="453" t="e">
        <f>BK321*($AV321*FB321+$AW321*FD321+$AX321*FI321+$AY321*FN321+$AZ321*FS321+$BA321*FX321+$BG321*GE321)/(AV321*EY321+AX321*FK321+AW321*FF321+AY321*FP321+AZ321*FU321+BA321*FZ321+BG321*GG321+BB321*GK321+BC321*GN321+BD321*GP321)</f>
        <v>#VALUE!</v>
      </c>
      <c r="BN321" s="453" t="e">
        <f>($AV321*FC321+$AX321*FJ321+$AW321*FE321+$AY321*FO321+$AZ321*FT321+$BA321*FY321+$BG321*GF321)/($AV321*FA321+BG321*GH321+BB321*GL321+BC321*GO321+BD321*GQ321+BA321*GA321)</f>
        <v>#VALUE!</v>
      </c>
      <c r="BO321" s="454" t="e">
        <f>SUMPRODUCT(AV321:BA321*GS321:GX321)/(GS321:GX321+(BB321+BC321+BD321)*GY321+BG321)</f>
        <v>#VALUE!</v>
      </c>
      <c r="BP321" s="454" t="e">
        <f>SUMPRODUCT(AV321:BA321*GS321:GX321)/(GS321:GX321+(BB321+BC321+BD321)*GY321+BG321)</f>
        <v>#VALUE!</v>
      </c>
      <c r="BQ321" s="454" t="e">
        <f>SUMPRODUCT(AV321:BA321*GS321:GX321)/(GS321:GX321+(BB321+BC321+BD321)*GY321+BG321)</f>
        <v>#VALUE!</v>
      </c>
      <c r="BR321" s="453" t="str">
        <f>IF(_tag_month_day!T311="","",_tag_month_day!T311)</f>
        <v/>
      </c>
      <c r="BS321" s="453" t="str">
        <f>IF(_tag_month_day!U311="","",_tag_month_day!U311)</f>
        <v/>
      </c>
      <c r="BT321" s="455" t="str">
        <f>IF(CK321="","",IF((CK321&gt;=BV321-0.12)*(CK321&lt;=BV321+0.12),"合格","不合格"))</f>
        <v/>
      </c>
      <c r="BU321" s="456" t="str">
        <f>IF(_tag_month_day!V311="","",_tag_month_day!V311)</f>
        <v/>
      </c>
      <c r="BV321" s="457" t="str">
        <f>IF(_tag_month_day!W311="","",_tag_month_day!W311)</f>
        <v/>
      </c>
      <c r="BW321" s="458" t="str">
        <f>IF(_tag_month_day!X311="","",_tag_month_day!X311)</f>
        <v/>
      </c>
      <c r="BX321" s="458" t="str">
        <f>IF(_tag_month_day!Y311="","",_tag_month_day!Y311)</f>
        <v/>
      </c>
      <c r="BY321" s="459">
        <f ca="1">L321</f>
        <v>43598.999999999251</v>
      </c>
      <c r="BZ321" s="460" t="s">
        <v>429</v>
      </c>
      <c r="CA321" s="461">
        <v>0.024305555555555601</v>
      </c>
      <c r="CB321" s="424" t="str">
        <f>IF(_tag_month_day!Z311="","",_tag_month_day!Z311)</f>
        <v/>
      </c>
      <c r="CC321" s="424" t="str">
        <f>IF(_tag_month_day!AA311="","",_tag_month_day!AA311)</f>
        <v/>
      </c>
      <c r="CD321" s="424" t="str">
        <f>IF(_tag_month_day!AB311="","",_tag_month_day!AB311)</f>
        <v/>
      </c>
      <c r="CE321" s="424" t="str">
        <f>IF(_tag_month_day!AC311="","",_tag_month_day!AC311)</f>
        <v/>
      </c>
      <c r="CF321" s="424" t="str">
        <f>IF(_tag_month_day!AD311="","",_tag_month_day!AD311)</f>
        <v/>
      </c>
      <c r="CG321" s="424" t="str">
        <f>IF(_tag_month_day!AE311="","",_tag_month_day!AE311)</f>
        <v/>
      </c>
      <c r="CH321" s="424" t="str">
        <f>IF(_tag_month_day!AF311="","",_tag_month_day!AF311)</f>
        <v/>
      </c>
      <c r="CI321" s="424" t="str">
        <f>IF(_tag_month_day!AG311="","",_tag_month_day!AG311)</f>
        <v/>
      </c>
      <c r="CJ321" s="424" t="str">
        <f>IF(_tag_month_day!AH311="","",_tag_month_day!AH311)</f>
        <v/>
      </c>
      <c r="CK321" s="424" t="str">
        <f>IF(_tag_month_day!AI311="","",_tag_month_day!AI311)</f>
        <v/>
      </c>
      <c r="CL321" s="4" t="str">
        <f>IF(_tag_month_day!AJ311="","",_tag_month_day!AJ311)</f>
        <v/>
      </c>
      <c r="CM321" s="4" t="str">
        <f>IF(_tag_month_day!AK311="","",_tag_month_day!AK311)</f>
        <v/>
      </c>
      <c r="CN321" s="4" t="str">
        <f>IF(_tag_month_day!AL311="","",_tag_month_day!AL311)</f>
        <v/>
      </c>
      <c r="CO321" s="4" t="str">
        <f>IF(_tag_month_day!AM311="","",_tag_month_day!AM311)</f>
        <v/>
      </c>
      <c r="CP321" s="4" t="str">
        <f>IF(_tag_month_day!AN311="","",_tag_month_day!AN311)</f>
        <v/>
      </c>
      <c r="CQ321" s="4" t="str">
        <f>IF(_tag_month_day!AO311="","",_tag_month_day!AO311)</f>
        <v/>
      </c>
      <c r="CR321" s="462" t="str">
        <f>IF(_tag_month_day!AP311="","",_tag_month_day!AP311)</f>
        <v/>
      </c>
      <c r="CS321" s="463" t="str">
        <f>IF(_tag_month_day!AQ311="","",_tag_month_day!AQ311)</f>
        <v/>
      </c>
      <c r="CT321" s="4" t="str">
        <f>IF(_tag_month_day!AR311="","",_tag_month_day!AR311)</f>
        <v/>
      </c>
      <c r="CU321" s="464" t="e">
        <f>DU321/AJ321</f>
        <v>#VALUE!</v>
      </c>
      <c r="CV321" s="451" t="e">
        <f>BG321/BH321</f>
        <v>#VALUE!</v>
      </c>
      <c r="CW321" s="465" t="e">
        <f>AJ321*(1-CV321)*CU321*AF321</f>
        <v>#VALUE!</v>
      </c>
      <c r="CX321" s="465" t="e">
        <f>CW321*94%</f>
        <v>#VALUE!</v>
      </c>
      <c r="CY321" s="466" t="e">
        <f>IF(CX321=0,0,DS321/(DS321+CX321))</f>
        <v>#VALUE!</v>
      </c>
      <c r="CZ321" s="465" t="e">
        <f>$AJ321*EF321</f>
        <v>#VALUE!</v>
      </c>
      <c r="DA321" s="465" t="e">
        <f>$AJ321*EG321</f>
        <v>#VALUE!</v>
      </c>
      <c r="DB321" s="465" t="e">
        <f>$AJ321*EH321</f>
        <v>#VALUE!</v>
      </c>
      <c r="DC321" s="465" t="e">
        <f>$AJ321*EI321</f>
        <v>#VALUE!</v>
      </c>
      <c r="DD321" s="465" t="e">
        <f>$AJ321*EJ321</f>
        <v>#VALUE!</v>
      </c>
      <c r="DE321" s="465" t="e">
        <f>$AJ321*EK321</f>
        <v>#VALUE!</v>
      </c>
      <c r="DF321" s="465" t="e">
        <f>$AJ321*EL321</f>
        <v>#VALUE!</v>
      </c>
      <c r="DG321" s="465" t="e">
        <f>$AJ321*EM321</f>
        <v>#VALUE!</v>
      </c>
      <c r="DH321" s="465" t="e">
        <f>$AJ321*EN321</f>
        <v>#VALUE!</v>
      </c>
      <c r="DI321" s="465" t="e">
        <f>$AJ321*EO321</f>
        <v>#VALUE!</v>
      </c>
      <c r="DJ321" s="465" t="e">
        <f>CZ321*(1-EP321)</f>
        <v>#VALUE!</v>
      </c>
      <c r="DK321" s="465" t="e">
        <f>DA321*(1-ER321)</f>
        <v>#VALUE!</v>
      </c>
      <c r="DL321" s="465" t="e">
        <f>DB321*(1-EQ321)</f>
        <v>#VALUE!</v>
      </c>
      <c r="DM321" s="465" t="e">
        <f>DC321*(1-ES321)</f>
        <v>#VALUE!</v>
      </c>
      <c r="DN321" s="465" t="e">
        <f>DD321*(1-ET321)</f>
        <v>#VALUE!</v>
      </c>
      <c r="DO321" s="465" t="e">
        <f>DE321</f>
        <v>#VALUE!</v>
      </c>
      <c r="DP321" s="465" t="e">
        <f>DF321*(1-EU321)</f>
        <v>#VALUE!</v>
      </c>
      <c r="DQ321" s="465" t="e">
        <f>DG321*(1-EV321)</f>
        <v>#VALUE!</v>
      </c>
      <c r="DR321" s="465" t="e">
        <f>DH321*(1-EW321)</f>
        <v>#VALUE!</v>
      </c>
      <c r="DS321" s="465" t="e">
        <f>DI321</f>
        <v>#VALUE!</v>
      </c>
      <c r="DT321" s="465" t="e">
        <f>SUM(DJ321:DS321)</f>
        <v>#VALUE!</v>
      </c>
      <c r="DU321" s="465" t="e">
        <f>(GS321:GX321)+(DP321+DQ321+DR321)*GY321+DS321</f>
        <v>#VALUE!</v>
      </c>
      <c r="DV321" s="451" t="e">
        <f>AV321/$BH321/(1-EP321)</f>
        <v>#VALUE!</v>
      </c>
      <c r="DW321" s="451" t="e">
        <f>AW321/$BH321/(1-ER321)</f>
        <v>#VALUE!</v>
      </c>
      <c r="DX321" s="451" t="e">
        <f>AX321/$BH321/(1-EQ321)</f>
        <v>#VALUE!</v>
      </c>
      <c r="DY321" s="451" t="e">
        <f>AY321/$BH321/(1-ES321)</f>
        <v>#VALUE!</v>
      </c>
      <c r="DZ321" s="451" t="e">
        <f>AZ321/$BH321/(1-ET321)</f>
        <v>#VALUE!</v>
      </c>
      <c r="EA321" s="451" t="e">
        <f>BA321/$BH321/(1-AX321)</f>
        <v>#VALUE!</v>
      </c>
      <c r="EB321" s="451" t="e">
        <f>BB321/$BH321/(1-EU321)</f>
        <v>#VALUE!</v>
      </c>
      <c r="EC321" s="451" t="e">
        <f>BC321/$BH321/(1-EV321)</f>
        <v>#VALUE!</v>
      </c>
      <c r="ED321" s="451" t="e">
        <f>BD321/$BH321/(1-EW321)</f>
        <v>#VALUE!</v>
      </c>
      <c r="EE321" s="451" t="e">
        <f>BG321/BH321</f>
        <v>#VALUE!</v>
      </c>
      <c r="EF321" s="451" t="e">
        <f>DV321/SUM($DV321:$EE321)</f>
        <v>#VALUE!</v>
      </c>
      <c r="EG321" s="451" t="e">
        <f>DW321/SUM($DV321:$EE321)</f>
        <v>#VALUE!</v>
      </c>
      <c r="EH321" s="451" t="e">
        <f>DX321/SUM($DV321:$EE321)</f>
        <v>#VALUE!</v>
      </c>
      <c r="EI321" s="451" t="e">
        <f>DY321/SUM($DV321:$EE321)</f>
        <v>#VALUE!</v>
      </c>
      <c r="EJ321" s="451" t="e">
        <f>DZ321/SUM($DV321:$EE321)</f>
        <v>#VALUE!</v>
      </c>
      <c r="EK321" s="451" t="e">
        <f>EA321/SUM($DV321:$EE321)</f>
        <v>#VALUE!</v>
      </c>
      <c r="EL321" s="451" t="e">
        <f>EB321/SUM($DV321:$EE321)</f>
        <v>#VALUE!</v>
      </c>
      <c r="EM321" s="451" t="e">
        <f>EC321/SUM($DV321:$EE321)</f>
        <v>#VALUE!</v>
      </c>
      <c r="EN321" s="451" t="e">
        <f>ED321/SUM($DV321:$EE321)</f>
        <v>#VALUE!</v>
      </c>
      <c r="EO321" s="451" t="e">
        <f>EE321/SUM($DV321:$EE321)</f>
        <v>#VALUE!</v>
      </c>
      <c r="EP321" s="450">
        <f>EP320</f>
        <v>0.080000000000000002</v>
      </c>
      <c r="EQ321" s="450">
        <f>EQ320</f>
        <v>0.014999999999999999</v>
      </c>
      <c r="ER321" s="450">
        <f>ER320</f>
        <v>0.014999999999999999</v>
      </c>
      <c r="ES321" s="450">
        <f>ES320</f>
        <v>0.014999999999999999</v>
      </c>
      <c r="ET321" s="450">
        <f>ET320</f>
        <v>0.014999999999999999</v>
      </c>
      <c r="EU321" s="450">
        <f>EU320</f>
        <v>0.089999999999999997</v>
      </c>
      <c r="EV321" s="450">
        <f>EV320</f>
        <v>0.089999999999999997</v>
      </c>
      <c r="EW321" s="450">
        <f>EW320</f>
        <v>0.089999999999999997</v>
      </c>
      <c r="EX321" s="431" t="str">
        <f>IF(_tag_month_day!AS311="","",_tag_month_day!AS311/100)</f>
        <v/>
      </c>
      <c r="EY321" s="431" t="str">
        <f>IF(_tag_month_day!AT311="","",_tag_month_day!AT311/100)</f>
        <v/>
      </c>
      <c r="EZ321" s="431" t="str">
        <f>IF(_tag_month_day!AU311="","",_tag_month_day!AU311/100)</f>
        <v/>
      </c>
      <c r="FA321" s="431" t="str">
        <f>IF(_tag_month_day!AV311="","",_tag_month_day!AV311/100)</f>
        <v/>
      </c>
      <c r="FB321" s="431" t="str">
        <f>IF(_tag_month_day!AW311="","",_tag_month_day!AW311/100)</f>
        <v/>
      </c>
      <c r="FC321" s="431" t="str">
        <f>IF(_tag_month_day!AX311="","",_tag_month_day!AX311/100)</f>
        <v/>
      </c>
      <c r="FD321" s="449" t="str">
        <f>IF(_tag_month_day!AY311="","",_tag_month_day!AY311/100)</f>
        <v/>
      </c>
      <c r="FE321" s="449" t="str">
        <f>IF(_tag_month_day!AZ311="","",_tag_month_day!AZ311/100)</f>
        <v/>
      </c>
      <c r="FF321" s="449" t="str">
        <f>IF(_tag_month_day!BA311="","",_tag_month_day!BA311/100)</f>
        <v/>
      </c>
      <c r="FG321" s="449" t="str">
        <f>IF(_tag_month_day!BB311="","",_tag_month_day!BB311/100)</f>
        <v/>
      </c>
      <c r="FH321" s="467" t="str">
        <f>IF(_tag_month_day!BC311="","",_tag_month_day!BC311/100)</f>
        <v/>
      </c>
      <c r="FI321" s="449">
        <f>FI320</f>
        <v>0.40999999999999998</v>
      </c>
      <c r="FJ321" s="449">
        <f>FJ320</f>
        <v>0.11</v>
      </c>
      <c r="FK321" s="449">
        <f>FK320</f>
        <v>0.014999999999999999</v>
      </c>
      <c r="FL321" s="449">
        <f>FL320</f>
        <v>0</v>
      </c>
      <c r="FM321" s="467">
        <f>FM320</f>
        <v>0.0001</v>
      </c>
      <c r="FN321" s="449">
        <f>FN320</f>
        <v>0.32000000000000001</v>
      </c>
      <c r="FO321" s="449">
        <f>FO320</f>
        <v>0.20000000000000001</v>
      </c>
      <c r="FP321" s="449">
        <f>FP320</f>
        <v>0.01</v>
      </c>
      <c r="FQ321" s="449">
        <f>FQ320</f>
        <v>0</v>
      </c>
      <c r="FR321" s="467">
        <f>FR320</f>
        <v>0.0001</v>
      </c>
      <c r="FS321" s="449" t="str">
        <f>IF(_tag_month_day!BD311="","",_tag_month_day!BD311/100)</f>
        <v/>
      </c>
      <c r="FT321" s="449" t="str">
        <f>IF(_tag_month_day!BE311="","",_tag_month_day!BE311/100)</f>
        <v/>
      </c>
      <c r="FU321" s="449" t="str">
        <f>IF(_tag_month_day!BF311="","",_tag_month_day!BF311/100)</f>
        <v/>
      </c>
      <c r="FV321" s="449" t="str">
        <f>IF(_tag_month_day!BG311="","",_tag_month_day!BG311/100)</f>
        <v/>
      </c>
      <c r="FW321" s="467" t="str">
        <f>IF(_tag_month_day!BH311="","",_tag_month_day!BH311/100)</f>
        <v/>
      </c>
      <c r="FX321" s="449" t="str">
        <f>IF(_tag_month_day!BI311="","",_tag_month_day!BI311/100)</f>
        <v/>
      </c>
      <c r="FY321" s="449" t="str">
        <f>IF(_tag_month_day!BJ311="","",_tag_month_day!BJ311/100)</f>
        <v/>
      </c>
      <c r="FZ321" s="468" t="str">
        <f>IF(_tag_month_day!BK311="","",_tag_month_day!BK311/100)</f>
        <v/>
      </c>
      <c r="GA321" s="449" t="str">
        <f>IF(_tag_month_day!BL311="","",_tag_month_day!BL311/100)</f>
        <v/>
      </c>
      <c r="GB321" s="467" t="str">
        <f>IF(_tag_month_day!BM311="","",_tag_month_day!BM311/100)</f>
        <v/>
      </c>
      <c r="GC321" s="431" t="str">
        <f>IF(_tag_month_day!BN311="","",_tag_month_day!BN311/100)</f>
        <v/>
      </c>
      <c r="GD321" s="431" t="str">
        <f>IF(_tag_month_day!BO311="","",_tag_month_day!BO311/100)</f>
        <v/>
      </c>
      <c r="GE321" s="431" t="str">
        <f>IF(_tag_month_day!BP311="","",_tag_month_day!BP311/100)</f>
        <v/>
      </c>
      <c r="GF321" s="431" t="str">
        <f>IF(_tag_month_day!BQ311="","",_tag_month_day!BQ311/100)</f>
        <v/>
      </c>
      <c r="GG321" s="431" t="str">
        <f>IF(_tag_month_day!BR311="","",_tag_month_day!BR311/100)</f>
        <v/>
      </c>
      <c r="GH321" s="431" t="str">
        <f>IF(_tag_month_day!BS311="","",_tag_month_day!BS311/100)</f>
        <v/>
      </c>
      <c r="GI321" s="467" t="str">
        <f>IF(_tag_month_day!BT311="","",_tag_month_day!BT311/100)</f>
        <v/>
      </c>
      <c r="GJ321" s="469" t="str">
        <f>IF(_tag_month_day!BU311="","",_tag_month_day!BU311/100)</f>
        <v/>
      </c>
      <c r="GK321" s="470">
        <f>GK320</f>
        <v>0.070000000000000007</v>
      </c>
      <c r="GL321" s="470">
        <f>GL320</f>
        <v>0.029999999999999999</v>
      </c>
      <c r="GM321" s="471" t="str">
        <f>IF(_tag_month_day!BX311="","",_tag_month_day!BX311/100)</f>
        <v/>
      </c>
      <c r="GN321" s="470">
        <f>GN320</f>
        <v>0.070000000000000007</v>
      </c>
      <c r="GO321" s="470">
        <f>GO320</f>
        <v>0.029999999999999999</v>
      </c>
      <c r="GP321" s="470">
        <f>GP320</f>
        <v>0.089999999999999997</v>
      </c>
      <c r="GQ321" s="470">
        <f>GQ320</f>
        <v>0.029999999999999999</v>
      </c>
      <c r="GR321" s="471" t="str">
        <f>IF(_tag_month_day!CA311="","",_tag_month_day!CA311/100)</f>
        <v/>
      </c>
      <c r="GS321" s="472">
        <f>GS320</f>
        <v>0.95299999999999996</v>
      </c>
      <c r="GT321" s="472">
        <f>GT320</f>
        <v>0.55000000000000004</v>
      </c>
      <c r="GU321" s="472">
        <f>GU320</f>
        <v>0.55000000000000004</v>
      </c>
      <c r="GV321" s="472">
        <f>GV320</f>
        <v>0.55000000000000004</v>
      </c>
      <c r="GW321" s="472">
        <f>GW320</f>
        <v>0.5</v>
      </c>
      <c r="GX321" s="472">
        <f>GX320</f>
        <v>0.93500000000000005</v>
      </c>
      <c r="GY321" s="472">
        <f>GY320</f>
        <v>0.14999999999999999</v>
      </c>
      <c r="GZ321" s="472">
        <f>GZ320</f>
        <v>1</v>
      </c>
      <c r="HA321" s="474">
        <f>HA320</f>
        <v>0.047</v>
      </c>
      <c r="HB321" s="474">
        <f>HB320</f>
        <v>0.45000000000000001</v>
      </c>
      <c r="HC321" s="474">
        <f>HC320</f>
        <v>0.45000000000000001</v>
      </c>
      <c r="HD321" s="474">
        <f>HD320</f>
        <v>0.45000000000000001</v>
      </c>
      <c r="HE321" s="474">
        <f>HE320</f>
        <v>0.5</v>
      </c>
      <c r="HF321" s="474">
        <f>HF320</f>
        <v>0.065000000000000002</v>
      </c>
      <c r="HG321" s="474">
        <f>HG320</f>
        <v>0.84999999999999998</v>
      </c>
      <c r="HH321" s="474">
        <f>HH320</f>
        <v>0</v>
      </c>
      <c r="HI321" s="10" t="e">
        <f>IF(BZ321&lt;&gt;"",CK321-BV321,0)</f>
        <v>#VALUE!</v>
      </c>
      <c r="HJ321" s="10" t="e">
        <f>IF(AJ321&gt;0,AH321-AJ321,0)</f>
        <v>#VALUE!</v>
      </c>
      <c r="HK321" s="466">
        <f>HK320</f>
        <v>0.84999999999999998</v>
      </c>
      <c r="HL321" s="424">
        <f>HL320</f>
        <v>550000</v>
      </c>
      <c r="HM321" s="424">
        <f>HM320</f>
        <v>480000</v>
      </c>
      <c r="HN321" s="465" t="e">
        <f>(DJ321*EZ321+DK321*FH321+DL321*FM321+DM321*FR321+DN321*FW321+DO321*GB321+DS321*GI321+DP321*GM321+DR321*GR321)*1000*2</f>
        <v>#VALUE!</v>
      </c>
      <c r="HO321" s="465" t="e">
        <f>HN321*HK321*$HO$2/HL321*1000000</f>
        <v>#VALUE!</v>
      </c>
      <c r="HP321" s="465" t="e">
        <f>HN321*HK321*$HP$2/HM321*1000000</f>
        <v>#VALUE!</v>
      </c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</row>
    <row customFormat="1" r="322" s="0">
      <c r="A322" s="420">
        <v>311</v>
      </c>
      <c r="B322" s="421">
        <f ca="1">IF(D322=D321,B321,IF(D322="夜班",B321+1,B321))</f>
        <v>43598</v>
      </c>
      <c r="C322" s="422">
        <f>C321</f>
        <v>0.041666666666666699</v>
      </c>
      <c r="D322" s="10" t="str">
        <f ca="1">IF(HOUR(G322)&lt;8,"夜班",IF(HOUR(G322)&lt;16,"白班",IF(HOUR(G322)&lt;24,"中班",0)))</f>
        <v>中班</v>
      </c>
      <c r="E322" s="10" t="e">
        <f ca="1">IF(F322=1,"甲",IF(F322=2,"乙",IF(F322=3,"丙",IF(F322=4,"丁",""))))</f>
        <v>#REF!</v>
      </c>
      <c r="F322" s="10" t="e">
        <f ca="1">SUMPRODUCT((成本日报!$A$3:$A$95=计划!B322)*(成本日报!$B$3:$B$95=计划!$D322),成本日报!$C$3:$C$95)</f>
        <v>#REF!</v>
      </c>
      <c r="G322" s="423">
        <f ca="1">G321+C321</f>
        <v>43598.916666665915</v>
      </c>
      <c r="H322" s="423">
        <f ca="1">$G322+$C322/60*10+$C322*0</f>
        <v>43598.92361111036</v>
      </c>
      <c r="I322" s="423">
        <f ca="1">$G322+$C322/60*18+$C322*0</f>
        <v>43598.929166665912</v>
      </c>
      <c r="J322" s="423">
        <f ca="1">$G322+$C322/60*0+$C322*1</f>
        <v>43598.958333332579</v>
      </c>
      <c r="K322" s="423">
        <f ca="1">$G322+$C322/60*30+$C322*2</f>
        <v>43599.020833332586</v>
      </c>
      <c r="L322" s="423">
        <f ca="1">$G322+$C322/60*0+$C322*3</f>
        <v>43599.041666665915</v>
      </c>
      <c r="M322" s="424" t="str">
        <f>IF(_tag_month_day!A312="","",_tag_month_day!A312)</f>
        <v/>
      </c>
      <c r="N322" s="424" t="str">
        <f>IF(_tag_month_day!B312="","",_tag_month_day!B312)</f>
        <v/>
      </c>
      <c r="O322" s="425" t="e">
        <f>IF(M322+N322=0,"",M322+N322)</f>
        <v>#VALUE!</v>
      </c>
      <c r="P322" s="424" t="str">
        <f>IF(_tag_month_day!C312="","",_tag_month_day!C312)</f>
        <v/>
      </c>
      <c r="Q322" s="424" t="str">
        <f>IF(_tag_month_day!D312="","",_tag_month_day!D312)</f>
        <v/>
      </c>
      <c r="R322" s="426" t="str">
        <f>IF(_tag_month_day!CB312="","",_tag_month_day!CB312/100)</f>
        <v/>
      </c>
      <c r="S322" s="427" t="str">
        <f>IF(_tag_month_day!E312="","",_tag_month_day!E312)</f>
        <v/>
      </c>
      <c r="T322" s="427" t="str">
        <f>IF(_tag_month_day!F312="","",_tag_month_day!F312)</f>
        <v/>
      </c>
      <c r="U322" s="428" t="e">
        <f>S322+T322</f>
        <v>#VALUE!</v>
      </c>
      <c r="V322" s="429" t="e">
        <f>U322/AJ322</f>
        <v>#VALUE!</v>
      </c>
      <c r="W322" s="430" t="str">
        <f>IF(_jhy_month_day!A312="","",_jhy_month_day!A312)</f>
        <v/>
      </c>
      <c r="X322" s="431" t="str">
        <f>IF(_jhy_month_day!B312="","",_jhy_month_day!B312/100)</f>
        <v/>
      </c>
      <c r="Y322" s="431" t="str">
        <f>IF(_jhy_month_day!C312="","",_jhy_month_day!C312/100)</f>
        <v/>
      </c>
      <c r="Z322" s="432">
        <f>Z318+1</f>
        <v>78</v>
      </c>
      <c r="AA322" s="433" t="str">
        <f>IF(_tag_month_day!G312="","",_tag_month_day!G312/100)</f>
        <v/>
      </c>
      <c r="AB322" s="433" t="str">
        <f>IF(_tag_month_day!H312="","",_tag_month_day!H312/100)</f>
        <v/>
      </c>
      <c r="AC322" s="434">
        <f>IF(X322="",AC321,BK322*($AV321*X322+$AW321*FD321+$AX321*FI321+$AY321*FN321+$AZ321*FS321+$BA321*FX321+$BG321*GE321)/(AV321*Y322+AX321*FK321+AW321*FF321+AY321*FP321+AZ321*FU321+BA321*FZ321+BG321*GG321+BB321*GK321+BC321*GN321+BD321*GP321))</f>
        <v>1.59963432013121</v>
      </c>
      <c r="AD322" s="435" t="str">
        <f>IF(AC322=AC321,"",AC322-AC321)</f>
        <v/>
      </c>
      <c r="AE322" s="436" t="str">
        <f>IF(1-AF322=0,"",(1-AF322))</f>
        <v/>
      </c>
      <c r="AF322" s="437">
        <v>1</v>
      </c>
      <c r="AG322" s="10" t="str">
        <f>AG321</f>
        <v>9A3</v>
      </c>
      <c r="AH322" s="438" t="str">
        <f>AH321</f>
        <v/>
      </c>
      <c r="AI322" s="424"/>
      <c r="AJ322" s="10" t="str">
        <f>IF(_tag_month_day!I312="","",_tag_month_day!I312)</f>
        <v/>
      </c>
      <c r="AK322" s="440"/>
      <c r="AL322" s="440"/>
      <c r="AM322" s="440"/>
      <c r="AN322" s="441">
        <f>AN321</f>
        <v>2</v>
      </c>
      <c r="AO322" s="441">
        <f>AO321</f>
        <v>8</v>
      </c>
      <c r="AP322" s="442" t="e">
        <f>(IF(AN322=0,AS321,AS321*(1+AO322/AN322)/(AR322+AO322/AN322)))+AT322</f>
        <v>#VALUE!</v>
      </c>
      <c r="AQ322" s="443" t="str">
        <f>IF(_tag_month_day!J312="","",_tag_month_day!J312/100)</f>
        <v/>
      </c>
      <c r="AR322" s="444">
        <f>AR321</f>
        <v>1.3</v>
      </c>
      <c r="AS322" s="445" t="e">
        <f>AQ322*(AN322*AR322+AO322)/(AN322+AO322)</f>
        <v>#VALUE!</v>
      </c>
      <c r="AT322" s="445" t="e">
        <f>(SUM(BE322:BF322)-SUM(BE321:BF321))*0.05</f>
        <v>#VALUE!</v>
      </c>
      <c r="AU322" s="446" t="str">
        <f>IF(_tag_month_day!CC312="","",IF(_tag_month_day!CC312&gt;0,_tag_month_day!CD312,_tag_month_day!CE312))</f>
        <v/>
      </c>
      <c r="AV322" s="447" t="str">
        <f>IF(_tag_month_day!L312="","",_tag_month_day!L312/100)</f>
        <v/>
      </c>
      <c r="AW322" s="431">
        <f>AW321</f>
        <v>0</v>
      </c>
      <c r="AX322" s="431">
        <f>AX321</f>
        <v>0</v>
      </c>
      <c r="AY322" s="431" t="str">
        <f>IF(_tag_month_day!M312="","",_tag_month_day!M312/100)</f>
        <v/>
      </c>
      <c r="AZ322" s="431" t="str">
        <f>IF(_tag_month_day!N312="","",_tag_month_day!N312/100)</f>
        <v/>
      </c>
      <c r="BA322" s="431" t="str">
        <f>IF(_tag_month_day!O312="","",_tag_month_day!O312/100)</f>
        <v/>
      </c>
      <c r="BB322" s="448" t="str">
        <f>IF(_tag_month_day!P312="","",_tag_month_day!P312/100)</f>
        <v/>
      </c>
      <c r="BC322" s="448">
        <f>BC321</f>
        <v>0</v>
      </c>
      <c r="BD322" s="448" t="str">
        <f>IF(_tag_month_day!Q312="","",_tag_month_day!Q312/100)</f>
        <v/>
      </c>
      <c r="BE322" s="449" t="str">
        <f>IF(_tag_month_day!R312="","",_tag_month_day!R312/100)</f>
        <v/>
      </c>
      <c r="BF322" s="388" t="e">
        <f>(AU322*(100+BE322*100))/(AJ322-AU322)/100</f>
        <v>#VALUE!</v>
      </c>
      <c r="BG322" s="450" t="e">
        <f>BE322+BF322</f>
        <v>#VALUE!</v>
      </c>
      <c r="BH322" s="451" t="e">
        <f>SUM(AV322:BF322)</f>
        <v>#VALUE!</v>
      </c>
      <c r="BI322" s="452" t="e">
        <f>IF(CX322=0,BI321,(DK322*查询!$R$5+DL322*查询!$Q$5+DM322*查询!$N$5+DN322*查询!$O$5+DO322*查询!$P$5)*AF322/CX322)</f>
        <v>#VALUE!</v>
      </c>
      <c r="BJ322" s="452" t="e">
        <f>IF(CX322=0,BJ321,(DP322*查询!$S$5+DQ322*查询!$T$5+DR322*查询!$U$5)*AF322/CX322)</f>
        <v>#VALUE!</v>
      </c>
      <c r="BK322" s="452">
        <f>BK321</f>
        <v>1</v>
      </c>
      <c r="BL322" s="453" t="e">
        <f>SUMPRODUCT((AV322:BA322)*(GS322:GX322))/((GS322:GX322)+SUM(BB322:BD322)*GY322+BG322*GZ322)</f>
        <v>#VALUE!</v>
      </c>
      <c r="BM322" s="453" t="e">
        <f>BK322*($AV322*FB322+$AW322*FD322+$AX322*FI322+$AY322*FN322+$AZ322*FS322+$BA322*FX322+$BG322*GE322)/(AV322*EY322+AX322*FK322+AW322*FF322+AY322*FP322+AZ322*FU322+BA322*FZ322+BG322*GG322+BB322*GK322+BC322*GN322+BD322*GP322)</f>
        <v>#VALUE!</v>
      </c>
      <c r="BN322" s="453" t="e">
        <f>($AV322*FC322+$AX322*FJ322+$AW322*FE322+$AY322*FO322+$AZ322*FT322+$BA322*FY322+$BG322*GF322)/($AV322*FA322+BG322*GH322+BB322*GL322+BC322*GO322+BD322*GQ322+BA322*GA322)</f>
        <v>#VALUE!</v>
      </c>
      <c r="BO322" s="454" t="e">
        <f>SUMPRODUCT(AV322:BA322*GS322:GX322)/(GS322:GX322+(BB322+BC322+BD322)*GY322+BG322)</f>
        <v>#VALUE!</v>
      </c>
      <c r="BP322" s="454" t="e">
        <f>SUMPRODUCT(AV322:BA322*GS322:GX322)/(GS322:GX322+(BB322+BC322+BD322)*GY322+BG322)</f>
        <v>#VALUE!</v>
      </c>
      <c r="BQ322" s="454" t="e">
        <f>SUMPRODUCT(AV322:BA322*GS322:GX322)/(GS322:GX322+(BB322+BC322+BD322)*GY322+BG322)</f>
        <v>#VALUE!</v>
      </c>
      <c r="BR322" s="453" t="str">
        <f>IF(_tag_month_day!T312="","",_tag_month_day!T312)</f>
        <v/>
      </c>
      <c r="BS322" s="453" t="str">
        <f>IF(_tag_month_day!U312="","",_tag_month_day!U312)</f>
        <v/>
      </c>
      <c r="BT322" s="455" t="str">
        <f>IF(CK322="","",IF((CK322&gt;=BV322-0.12)*(CK322&lt;=BV322+0.12),"合格","不合格"))</f>
        <v/>
      </c>
      <c r="BU322" s="456" t="str">
        <f>IF(_tag_month_day!V312="","",_tag_month_day!V312)</f>
        <v/>
      </c>
      <c r="BV322" s="457" t="str">
        <f>IF(_tag_month_day!W312="","",_tag_month_day!W312)</f>
        <v/>
      </c>
      <c r="BW322" s="458" t="str">
        <f>IF(_tag_month_day!X312="","",_tag_month_day!X312)</f>
        <v/>
      </c>
      <c r="BX322" s="458" t="str">
        <f>IF(_tag_month_day!Y312="","",_tag_month_day!Y312)</f>
        <v/>
      </c>
      <c r="BY322" s="459">
        <f ca="1">L322</f>
        <v>43599.041666665915</v>
      </c>
      <c r="BZ322" s="460"/>
      <c r="CA322" s="461"/>
      <c r="CB322" s="424" t="str">
        <f>IF(_tag_month_day!Z312="","",_tag_month_day!Z312)</f>
        <v/>
      </c>
      <c r="CC322" s="424" t="str">
        <f>IF(_tag_month_day!AA312="","",_tag_month_day!AA312)</f>
        <v/>
      </c>
      <c r="CD322" s="424" t="str">
        <f>IF(_tag_month_day!AB312="","",_tag_month_day!AB312)</f>
        <v/>
      </c>
      <c r="CE322" s="424" t="str">
        <f>IF(_tag_month_day!AC312="","",_tag_month_day!AC312)</f>
        <v/>
      </c>
      <c r="CF322" s="424" t="str">
        <f>IF(_tag_month_day!AD312="","",_tag_month_day!AD312)</f>
        <v/>
      </c>
      <c r="CG322" s="424" t="str">
        <f>IF(_tag_month_day!AE312="","",_tag_month_day!AE312)</f>
        <v/>
      </c>
      <c r="CH322" s="424" t="str">
        <f>IF(_tag_month_day!AF312="","",_tag_month_day!AF312)</f>
        <v/>
      </c>
      <c r="CI322" s="424" t="str">
        <f>IF(_tag_month_day!AG312="","",_tag_month_day!AG312)</f>
        <v/>
      </c>
      <c r="CJ322" s="424" t="str">
        <f>IF(_tag_month_day!AH312="","",_tag_month_day!AH312)</f>
        <v/>
      </c>
      <c r="CK322" s="424" t="str">
        <f>IF(_tag_month_day!AI312="","",_tag_month_day!AI312)</f>
        <v/>
      </c>
      <c r="CL322" s="4" t="str">
        <f>IF(_tag_month_day!AJ312="","",_tag_month_day!AJ312)</f>
        <v/>
      </c>
      <c r="CM322" s="4" t="str">
        <f>IF(_tag_month_day!AK312="","",_tag_month_day!AK312)</f>
        <v/>
      </c>
      <c r="CN322" s="4" t="str">
        <f>IF(_tag_month_day!AL312="","",_tag_month_day!AL312)</f>
        <v/>
      </c>
      <c r="CO322" s="4" t="str">
        <f>IF(_tag_month_day!AM312="","",_tag_month_day!AM312)</f>
        <v/>
      </c>
      <c r="CP322" s="4" t="str">
        <f>IF(_tag_month_day!AN312="","",_tag_month_day!AN312)</f>
        <v/>
      </c>
      <c r="CQ322" s="4" t="str">
        <f>IF(_tag_month_day!AO312="","",_tag_month_day!AO312)</f>
        <v/>
      </c>
      <c r="CR322" s="462" t="str">
        <f>IF(_tag_month_day!AP312="","",_tag_month_day!AP312)</f>
        <v/>
      </c>
      <c r="CS322" s="463" t="str">
        <f>IF(_tag_month_day!AQ312="","",_tag_month_day!AQ312)</f>
        <v/>
      </c>
      <c r="CT322" s="4" t="str">
        <f>IF(_tag_month_day!AR312="","",_tag_month_day!AR312)</f>
        <v/>
      </c>
      <c r="CU322" s="464" t="e">
        <f>DU322/AJ322</f>
        <v>#VALUE!</v>
      </c>
      <c r="CV322" s="451" t="e">
        <f>BG322/BH322</f>
        <v>#VALUE!</v>
      </c>
      <c r="CW322" s="465" t="e">
        <f>AJ322*(1-CV322)*CU322*AF322</f>
        <v>#VALUE!</v>
      </c>
      <c r="CX322" s="465" t="e">
        <f>CW322*94%</f>
        <v>#VALUE!</v>
      </c>
      <c r="CY322" s="466" t="e">
        <f>IF(CX322=0,0,DS322/(DS322+CX322))</f>
        <v>#VALUE!</v>
      </c>
      <c r="CZ322" s="465" t="e">
        <f>$AJ322*EF322</f>
        <v>#VALUE!</v>
      </c>
      <c r="DA322" s="465" t="e">
        <f>$AJ322*EG322</f>
        <v>#VALUE!</v>
      </c>
      <c r="DB322" s="465" t="e">
        <f>$AJ322*EH322</f>
        <v>#VALUE!</v>
      </c>
      <c r="DC322" s="465" t="e">
        <f>$AJ322*EI322</f>
        <v>#VALUE!</v>
      </c>
      <c r="DD322" s="465" t="e">
        <f>$AJ322*EJ322</f>
        <v>#VALUE!</v>
      </c>
      <c r="DE322" s="465" t="e">
        <f>$AJ322*EK322</f>
        <v>#VALUE!</v>
      </c>
      <c r="DF322" s="465" t="e">
        <f>$AJ322*EL322</f>
        <v>#VALUE!</v>
      </c>
      <c r="DG322" s="465" t="e">
        <f>$AJ322*EM322</f>
        <v>#VALUE!</v>
      </c>
      <c r="DH322" s="465" t="e">
        <f>$AJ322*EN322</f>
        <v>#VALUE!</v>
      </c>
      <c r="DI322" s="465" t="e">
        <f>$AJ322*EO322</f>
        <v>#VALUE!</v>
      </c>
      <c r="DJ322" s="465" t="e">
        <f>CZ322*(1-EP322)</f>
        <v>#VALUE!</v>
      </c>
      <c r="DK322" s="465" t="e">
        <f>DA322*(1-ER322)</f>
        <v>#VALUE!</v>
      </c>
      <c r="DL322" s="465" t="e">
        <f>DB322*(1-EQ322)</f>
        <v>#VALUE!</v>
      </c>
      <c r="DM322" s="465" t="e">
        <f>DC322*(1-ES322)</f>
        <v>#VALUE!</v>
      </c>
      <c r="DN322" s="465" t="e">
        <f>DD322*(1-ET322)</f>
        <v>#VALUE!</v>
      </c>
      <c r="DO322" s="465" t="e">
        <f>DE322</f>
        <v>#VALUE!</v>
      </c>
      <c r="DP322" s="465" t="e">
        <f>DF322*(1-EU322)</f>
        <v>#VALUE!</v>
      </c>
      <c r="DQ322" s="465" t="e">
        <f>DG322*(1-EV322)</f>
        <v>#VALUE!</v>
      </c>
      <c r="DR322" s="465" t="e">
        <f>DH322*(1-EW322)</f>
        <v>#VALUE!</v>
      </c>
      <c r="DS322" s="465" t="e">
        <f>DI322</f>
        <v>#VALUE!</v>
      </c>
      <c r="DT322" s="465" t="e">
        <f>SUM(DJ322:DS322)</f>
        <v>#VALUE!</v>
      </c>
      <c r="DU322" s="465" t="e">
        <f>(GS322:GX322)+(DP322+DQ322+DR322)*GY322+DS322</f>
        <v>#VALUE!</v>
      </c>
      <c r="DV322" s="451" t="e">
        <f>AV322/$BH322/(1-EP322)</f>
        <v>#VALUE!</v>
      </c>
      <c r="DW322" s="451" t="e">
        <f>AW322/$BH322/(1-ER322)</f>
        <v>#VALUE!</v>
      </c>
      <c r="DX322" s="451" t="e">
        <f>AX322/$BH322/(1-EQ322)</f>
        <v>#VALUE!</v>
      </c>
      <c r="DY322" s="451" t="e">
        <f>AY322/$BH322/(1-ES322)</f>
        <v>#VALUE!</v>
      </c>
      <c r="DZ322" s="451" t="e">
        <f>AZ322/$BH322/(1-ET322)</f>
        <v>#VALUE!</v>
      </c>
      <c r="EA322" s="451" t="e">
        <f>BA322/$BH322/(1-AX322)</f>
        <v>#VALUE!</v>
      </c>
      <c r="EB322" s="451" t="e">
        <f>BB322/$BH322/(1-EU322)</f>
        <v>#VALUE!</v>
      </c>
      <c r="EC322" s="451" t="e">
        <f>BC322/$BH322/(1-EV322)</f>
        <v>#VALUE!</v>
      </c>
      <c r="ED322" s="451" t="e">
        <f>BD322/$BH322/(1-EW322)</f>
        <v>#VALUE!</v>
      </c>
      <c r="EE322" s="451" t="e">
        <f>BG322/BH322</f>
        <v>#VALUE!</v>
      </c>
      <c r="EF322" s="451" t="e">
        <f>DV322/SUM($DV322:$EE322)</f>
        <v>#VALUE!</v>
      </c>
      <c r="EG322" s="451" t="e">
        <f>DW322/SUM($DV322:$EE322)</f>
        <v>#VALUE!</v>
      </c>
      <c r="EH322" s="451" t="e">
        <f>DX322/SUM($DV322:$EE322)</f>
        <v>#VALUE!</v>
      </c>
      <c r="EI322" s="451" t="e">
        <f>DY322/SUM($DV322:$EE322)</f>
        <v>#VALUE!</v>
      </c>
      <c r="EJ322" s="451" t="e">
        <f>DZ322/SUM($DV322:$EE322)</f>
        <v>#VALUE!</v>
      </c>
      <c r="EK322" s="451" t="e">
        <f>EA322/SUM($DV322:$EE322)</f>
        <v>#VALUE!</v>
      </c>
      <c r="EL322" s="451" t="e">
        <f>EB322/SUM($DV322:$EE322)</f>
        <v>#VALUE!</v>
      </c>
      <c r="EM322" s="451" t="e">
        <f>EC322/SUM($DV322:$EE322)</f>
        <v>#VALUE!</v>
      </c>
      <c r="EN322" s="451" t="e">
        <f>ED322/SUM($DV322:$EE322)</f>
        <v>#VALUE!</v>
      </c>
      <c r="EO322" s="451" t="e">
        <f>EE322/SUM($DV322:$EE322)</f>
        <v>#VALUE!</v>
      </c>
      <c r="EP322" s="450">
        <f>EP321</f>
        <v>0.080000000000000002</v>
      </c>
      <c r="EQ322" s="450">
        <f>EQ321</f>
        <v>0.014999999999999999</v>
      </c>
      <c r="ER322" s="450">
        <f>ER321</f>
        <v>0.014999999999999999</v>
      </c>
      <c r="ES322" s="450">
        <f>ES321</f>
        <v>0.014999999999999999</v>
      </c>
      <c r="ET322" s="450">
        <f>ET321</f>
        <v>0.014999999999999999</v>
      </c>
      <c r="EU322" s="450">
        <f>EU321</f>
        <v>0.089999999999999997</v>
      </c>
      <c r="EV322" s="450">
        <f>EV321</f>
        <v>0.089999999999999997</v>
      </c>
      <c r="EW322" s="450">
        <f>EW321</f>
        <v>0.089999999999999997</v>
      </c>
      <c r="EX322" s="431" t="str">
        <f>IF(_tag_month_day!AS312="","",_tag_month_day!AS312/100)</f>
        <v/>
      </c>
      <c r="EY322" s="431" t="str">
        <f>IF(_tag_month_day!AT312="","",_tag_month_day!AT312/100)</f>
        <v/>
      </c>
      <c r="EZ322" s="431" t="str">
        <f>IF(_tag_month_day!AU312="","",_tag_month_day!AU312/100)</f>
        <v/>
      </c>
      <c r="FA322" s="431" t="str">
        <f>IF(_tag_month_day!AV312="","",_tag_month_day!AV312/100)</f>
        <v/>
      </c>
      <c r="FB322" s="431" t="str">
        <f>IF(_tag_month_day!AW312="","",_tag_month_day!AW312/100)</f>
        <v/>
      </c>
      <c r="FC322" s="431" t="str">
        <f>IF(_tag_month_day!AX312="","",_tag_month_day!AX312/100)</f>
        <v/>
      </c>
      <c r="FD322" s="449" t="str">
        <f>IF(_tag_month_day!AY312="","",_tag_month_day!AY312/100)</f>
        <v/>
      </c>
      <c r="FE322" s="449" t="str">
        <f>IF(_tag_month_day!AZ312="","",_tag_month_day!AZ312/100)</f>
        <v/>
      </c>
      <c r="FF322" s="449" t="str">
        <f>IF(_tag_month_day!BA312="","",_tag_month_day!BA312/100)</f>
        <v/>
      </c>
      <c r="FG322" s="449" t="str">
        <f>IF(_tag_month_day!BB312="","",_tag_month_day!BB312/100)</f>
        <v/>
      </c>
      <c r="FH322" s="467" t="str">
        <f>IF(_tag_month_day!BC312="","",_tag_month_day!BC312/100)</f>
        <v/>
      </c>
      <c r="FI322" s="449">
        <f>FI321</f>
        <v>0.40999999999999998</v>
      </c>
      <c r="FJ322" s="449">
        <f>FJ321</f>
        <v>0.11</v>
      </c>
      <c r="FK322" s="449">
        <f>FK321</f>
        <v>0.014999999999999999</v>
      </c>
      <c r="FL322" s="449">
        <f>FL321</f>
        <v>0</v>
      </c>
      <c r="FM322" s="467">
        <f>FM321</f>
        <v>0.0001</v>
      </c>
      <c r="FN322" s="449">
        <f>FN321</f>
        <v>0.32000000000000001</v>
      </c>
      <c r="FO322" s="449">
        <f>FO321</f>
        <v>0.20000000000000001</v>
      </c>
      <c r="FP322" s="449">
        <f>FP321</f>
        <v>0.01</v>
      </c>
      <c r="FQ322" s="449">
        <f>FQ321</f>
        <v>0</v>
      </c>
      <c r="FR322" s="467">
        <f>FR321</f>
        <v>0.0001</v>
      </c>
      <c r="FS322" s="449" t="str">
        <f>IF(_tag_month_day!BD312="","",_tag_month_day!BD312/100)</f>
        <v/>
      </c>
      <c r="FT322" s="449" t="str">
        <f>IF(_tag_month_day!BE312="","",_tag_month_day!BE312/100)</f>
        <v/>
      </c>
      <c r="FU322" s="449" t="str">
        <f>IF(_tag_month_day!BF312="","",_tag_month_day!BF312/100)</f>
        <v/>
      </c>
      <c r="FV322" s="449" t="str">
        <f>IF(_tag_month_day!BG312="","",_tag_month_day!BG312/100)</f>
        <v/>
      </c>
      <c r="FW322" s="467" t="str">
        <f>IF(_tag_month_day!BH312="","",_tag_month_day!BH312/100)</f>
        <v/>
      </c>
      <c r="FX322" s="449" t="str">
        <f>IF(_tag_month_day!BI312="","",_tag_month_day!BI312/100)</f>
        <v/>
      </c>
      <c r="FY322" s="449" t="str">
        <f>IF(_tag_month_day!BJ312="","",_tag_month_day!BJ312/100)</f>
        <v/>
      </c>
      <c r="FZ322" s="468" t="str">
        <f>IF(_tag_month_day!BK312="","",_tag_month_day!BK312/100)</f>
        <v/>
      </c>
      <c r="GA322" s="449" t="str">
        <f>IF(_tag_month_day!BL312="","",_tag_month_day!BL312/100)</f>
        <v/>
      </c>
      <c r="GB322" s="467" t="str">
        <f>IF(_tag_month_day!BM312="","",_tag_month_day!BM312/100)</f>
        <v/>
      </c>
      <c r="GC322" s="431" t="str">
        <f>IF(_tag_month_day!BN312="","",_tag_month_day!BN312/100)</f>
        <v/>
      </c>
      <c r="GD322" s="431" t="str">
        <f>IF(_tag_month_day!BO312="","",_tag_month_day!BO312/100)</f>
        <v/>
      </c>
      <c r="GE322" s="431" t="str">
        <f>IF(_tag_month_day!BP312="","",_tag_month_day!BP312/100)</f>
        <v/>
      </c>
      <c r="GF322" s="431" t="str">
        <f>IF(_tag_month_day!BQ312="","",_tag_month_day!BQ312/100)</f>
        <v/>
      </c>
      <c r="GG322" s="431" t="str">
        <f>IF(_tag_month_day!BR312="","",_tag_month_day!BR312/100)</f>
        <v/>
      </c>
      <c r="GH322" s="431" t="str">
        <f>IF(_tag_month_day!BS312="","",_tag_month_day!BS312/100)</f>
        <v/>
      </c>
      <c r="GI322" s="467" t="str">
        <f>IF(_tag_month_day!BT312="","",_tag_month_day!BT312/100)</f>
        <v/>
      </c>
      <c r="GJ322" s="469" t="str">
        <f>IF(_tag_month_day!BU312="","",_tag_month_day!BU312/100)</f>
        <v/>
      </c>
      <c r="GK322" s="470">
        <f>GK321</f>
        <v>0.070000000000000007</v>
      </c>
      <c r="GL322" s="470">
        <f>GL321</f>
        <v>0.029999999999999999</v>
      </c>
      <c r="GM322" s="471" t="str">
        <f>IF(_tag_month_day!BX312="","",_tag_month_day!BX312/100)</f>
        <v/>
      </c>
      <c r="GN322" s="470">
        <f>GN321</f>
        <v>0.070000000000000007</v>
      </c>
      <c r="GO322" s="470">
        <f>GO321</f>
        <v>0.029999999999999999</v>
      </c>
      <c r="GP322" s="470">
        <f>GP321</f>
        <v>0.089999999999999997</v>
      </c>
      <c r="GQ322" s="470">
        <f>GQ321</f>
        <v>0.029999999999999999</v>
      </c>
      <c r="GR322" s="471" t="str">
        <f>IF(_tag_month_day!CA312="","",_tag_month_day!CA312/100)</f>
        <v/>
      </c>
      <c r="GS322" s="472">
        <f>GS321</f>
        <v>0.95299999999999996</v>
      </c>
      <c r="GT322" s="472">
        <f>GT321</f>
        <v>0.55000000000000004</v>
      </c>
      <c r="GU322" s="472">
        <f>GU321</f>
        <v>0.55000000000000004</v>
      </c>
      <c r="GV322" s="472">
        <f>GV321</f>
        <v>0.55000000000000004</v>
      </c>
      <c r="GW322" s="472">
        <f>GW321</f>
        <v>0.5</v>
      </c>
      <c r="GX322" s="472">
        <f>GX321</f>
        <v>0.93500000000000005</v>
      </c>
      <c r="GY322" s="472">
        <f>GY321</f>
        <v>0.14999999999999999</v>
      </c>
      <c r="GZ322" s="472">
        <f>GZ321</f>
        <v>1</v>
      </c>
      <c r="HA322" s="474">
        <f>HA321</f>
        <v>0.047</v>
      </c>
      <c r="HB322" s="474">
        <f>HB321</f>
        <v>0.45000000000000001</v>
      </c>
      <c r="HC322" s="474">
        <f>HC321</f>
        <v>0.45000000000000001</v>
      </c>
      <c r="HD322" s="474">
        <f>HD321</f>
        <v>0.45000000000000001</v>
      </c>
      <c r="HE322" s="474">
        <f>HE321</f>
        <v>0.5</v>
      </c>
      <c r="HF322" s="474">
        <f>HF321</f>
        <v>0.065000000000000002</v>
      </c>
      <c r="HG322" s="474">
        <f>HG321</f>
        <v>0.84999999999999998</v>
      </c>
      <c r="HH322" s="474">
        <f>HH321</f>
        <v>0</v>
      </c>
      <c r="HI322" s="10">
        <f>IF(BZ322&lt;&gt;"",CK322-BV322,0)</f>
        <v>0</v>
      </c>
      <c r="HJ322" s="10" t="e">
        <f>IF(AJ322&gt;0,AH322-AJ322,0)</f>
        <v>#VALUE!</v>
      </c>
      <c r="HK322" s="466">
        <f>HK321</f>
        <v>0.84999999999999998</v>
      </c>
      <c r="HL322" s="424">
        <f>HL321</f>
        <v>550000</v>
      </c>
      <c r="HM322" s="424">
        <f>HM321</f>
        <v>480000</v>
      </c>
      <c r="HN322" s="465" t="e">
        <f>(DJ322*EZ322+DK322*FH322+DL322*FM322+DM322*FR322+DN322*FW322+DO322*GB322+DS322*GI322+DP322*GM322+DR322*GR322)*1000*2</f>
        <v>#VALUE!</v>
      </c>
      <c r="HO322" s="465" t="e">
        <f>HN322*HK322*$HO$2/HL322*1000000</f>
        <v>#VALUE!</v>
      </c>
      <c r="HP322" s="465" t="e">
        <f>HN322*HK322*$HP$2/HM322*1000000</f>
        <v>#VALUE!</v>
      </c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</row>
    <row customFormat="1" r="323" s="0">
      <c r="A323" s="420">
        <v>312</v>
      </c>
      <c r="B323" s="421">
        <f ca="1">IF(D323=D322,B322,IF(D323="夜班",B322+1,B322))</f>
        <v>43598</v>
      </c>
      <c r="C323" s="422">
        <f>C322</f>
        <v>0.041666666666666699</v>
      </c>
      <c r="D323" s="10" t="str">
        <f ca="1">IF(HOUR(G323)&lt;8,"夜班",IF(HOUR(G323)&lt;16,"白班",IF(HOUR(G323)&lt;24,"中班",0)))</f>
        <v>中班</v>
      </c>
      <c r="E323" s="10" t="e">
        <f ca="1">IF(F323=1,"甲",IF(F323=2,"乙",IF(F323=3,"丙",IF(F323=4,"丁",""))))</f>
        <v>#REF!</v>
      </c>
      <c r="F323" s="10" t="e">
        <f ca="1">SUMPRODUCT((成本日报!$A$3:$A$95=计划!B323)*(成本日报!$B$3:$B$95=计划!$D323),成本日报!$C$3:$C$95)</f>
        <v>#REF!</v>
      </c>
      <c r="G323" s="423">
        <f ca="1">G322+C322</f>
        <v>43598.958333332579</v>
      </c>
      <c r="H323" s="423">
        <f ca="1">$G323+$C323/60*10+$C323*0</f>
        <v>43598.965277777024</v>
      </c>
      <c r="I323" s="423">
        <f ca="1">$G323+$C323/60*18+$C323*0</f>
        <v>43598.970833332576</v>
      </c>
      <c r="J323" s="423">
        <f ca="1">$G323+$C323/60*0+$C323*1</f>
        <v>43598.999999999243</v>
      </c>
      <c r="K323" s="423">
        <f ca="1">$G323+$C323/60*30+$C323*2</f>
        <v>43599.062499999251</v>
      </c>
      <c r="L323" s="423">
        <f ca="1">$G323+$C323/60*0+$C323*3</f>
        <v>43599.083333332579</v>
      </c>
      <c r="M323" s="424" t="str">
        <f>IF(_tag_month_day!A313="","",_tag_month_day!A313)</f>
        <v/>
      </c>
      <c r="N323" s="424" t="str">
        <f>IF(_tag_month_day!B313="","",_tag_month_day!B313)</f>
        <v/>
      </c>
      <c r="O323" s="425" t="e">
        <f>IF(M323+N323=0,"",M323+N323)</f>
        <v>#VALUE!</v>
      </c>
      <c r="P323" s="424" t="str">
        <f>IF(_tag_month_day!C313="","",_tag_month_day!C313)</f>
        <v/>
      </c>
      <c r="Q323" s="424" t="str">
        <f>IF(_tag_month_day!D313="","",_tag_month_day!D313)</f>
        <v/>
      </c>
      <c r="R323" s="426" t="str">
        <f>IF(_tag_month_day!CB313="","",_tag_month_day!CB313/100)</f>
        <v/>
      </c>
      <c r="S323" s="427" t="str">
        <f>IF(_tag_month_day!E313="","",_tag_month_day!E313)</f>
        <v/>
      </c>
      <c r="T323" s="427" t="str">
        <f>IF(_tag_month_day!F313="","",_tag_month_day!F313)</f>
        <v/>
      </c>
      <c r="U323" s="428" t="e">
        <f>S323+T323</f>
        <v>#VALUE!</v>
      </c>
      <c r="V323" s="429" t="e">
        <f>U323/AJ323</f>
        <v>#VALUE!</v>
      </c>
      <c r="W323" s="430" t="str">
        <f>IF(_jhy_month_day!A313="","",_jhy_month_day!A313)</f>
        <v/>
      </c>
      <c r="X323" s="431" t="str">
        <f>IF(_jhy_month_day!B313="","",_jhy_month_day!B313/100)</f>
        <v/>
      </c>
      <c r="Y323" s="431" t="str">
        <f>IF(_jhy_month_day!C313="","",_jhy_month_day!C313/100)</f>
        <v/>
      </c>
      <c r="Z323" s="432">
        <f>Z319+1</f>
        <v>78</v>
      </c>
      <c r="AA323" s="433" t="str">
        <f>IF(_tag_month_day!G313="","",_tag_month_day!G313/100)</f>
        <v/>
      </c>
      <c r="AB323" s="433" t="str">
        <f>IF(_tag_month_day!H313="","",_tag_month_day!H313/100)</f>
        <v/>
      </c>
      <c r="AC323" s="434">
        <f>IF(X323="",AC322,BK323*($AV322*X323+$AW322*FD322+$AX322*FI322+$AY322*FN322+$AZ322*FS322+$BA322*FX322+$BG322*GE322)/(AV322*Y323+AX322*FK322+AW322*FF322+AY322*FP322+AZ322*FU322+BA322*FZ322+BG322*GG322+BB322*GK322+BC322*GN322+BD322*GP322))</f>
        <v>1.59963432013121</v>
      </c>
      <c r="AD323" s="435" t="str">
        <f>IF(AC323=AC322,"",AC323-AC322)</f>
        <v/>
      </c>
      <c r="AE323" s="436" t="str">
        <f>IF(1-AF323=0,"",(1-AF323))</f>
        <v/>
      </c>
      <c r="AF323" s="437">
        <v>1</v>
      </c>
      <c r="AG323" s="10" t="str">
        <f>AG322</f>
        <v>9A3</v>
      </c>
      <c r="AH323" s="438" t="str">
        <f>AH322</f>
        <v/>
      </c>
      <c r="AI323" s="424">
        <v>10</v>
      </c>
      <c r="AJ323" s="10" t="str">
        <f>IF(_tag_month_day!I313="","",_tag_month_day!I313)</f>
        <v/>
      </c>
      <c r="AK323" s="440" t="s">
        <v>452</v>
      </c>
      <c r="AL323" s="440" t="s">
        <v>489</v>
      </c>
      <c r="AM323" s="440" t="s">
        <v>433</v>
      </c>
      <c r="AN323" s="441">
        <f>AN322</f>
        <v>2</v>
      </c>
      <c r="AO323" s="441">
        <f>AO322</f>
        <v>8</v>
      </c>
      <c r="AP323" s="442" t="e">
        <f>(IF(AN323=0,AS322,AS322*(1+AO323/AN323)/(AR323+AO323/AN323)))+AT323</f>
        <v>#VALUE!</v>
      </c>
      <c r="AQ323" s="443" t="str">
        <f>IF(_tag_month_day!J313="","",_tag_month_day!J313/100)</f>
        <v/>
      </c>
      <c r="AR323" s="444">
        <f>AR322</f>
        <v>1.3</v>
      </c>
      <c r="AS323" s="445" t="e">
        <f>AQ323*(AN323*AR323+AO323)/(AN323+AO323)</f>
        <v>#VALUE!</v>
      </c>
      <c r="AT323" s="445" t="e">
        <f>(SUM(BE323:BF323)-SUM(BE322:BF322))*0.05</f>
        <v>#VALUE!</v>
      </c>
      <c r="AU323" s="446" t="str">
        <f>IF(_tag_month_day!CC313="","",IF(_tag_month_day!CC313&gt;0,_tag_month_day!CD313,_tag_month_day!CE313))</f>
        <v/>
      </c>
      <c r="AV323" s="447" t="str">
        <f>IF(_tag_month_day!L313="","",_tag_month_day!L313/100)</f>
        <v/>
      </c>
      <c r="AW323" s="431">
        <f>AW322</f>
        <v>0</v>
      </c>
      <c r="AX323" s="431">
        <f>AX322</f>
        <v>0</v>
      </c>
      <c r="AY323" s="431" t="str">
        <f>IF(_tag_month_day!M313="","",_tag_month_day!M313/100)</f>
        <v/>
      </c>
      <c r="AZ323" s="431" t="str">
        <f>IF(_tag_month_day!N313="","",_tag_month_day!N313/100)</f>
        <v/>
      </c>
      <c r="BA323" s="431" t="str">
        <f>IF(_tag_month_day!O313="","",_tag_month_day!O313/100)</f>
        <v/>
      </c>
      <c r="BB323" s="448" t="str">
        <f>IF(_tag_month_day!P313="","",_tag_month_day!P313/100)</f>
        <v/>
      </c>
      <c r="BC323" s="448">
        <f>BC322</f>
        <v>0</v>
      </c>
      <c r="BD323" s="448" t="str">
        <f>IF(_tag_month_day!Q313="","",_tag_month_day!Q313/100)</f>
        <v/>
      </c>
      <c r="BE323" s="449" t="str">
        <f>IF(_tag_month_day!R313="","",_tag_month_day!R313/100)</f>
        <v/>
      </c>
      <c r="BF323" s="388" t="e">
        <f>(AU323*(100+BE323*100))/(AJ323-AU323)/100</f>
        <v>#VALUE!</v>
      </c>
      <c r="BG323" s="450" t="e">
        <f>BE323+BF323</f>
        <v>#VALUE!</v>
      </c>
      <c r="BH323" s="451" t="e">
        <f>SUM(AV323:BF323)</f>
        <v>#VALUE!</v>
      </c>
      <c r="BI323" s="452" t="e">
        <f>IF(CX323=0,BI322,(DK323*查询!$R$5+DL323*查询!$Q$5+DM323*查询!$N$5+DN323*查询!$O$5+DO323*查询!$P$5)*AF323/CX323)</f>
        <v>#VALUE!</v>
      </c>
      <c r="BJ323" s="452" t="e">
        <f>IF(CX323=0,BJ322,(DP323*查询!$S$5+DQ323*查询!$T$5+DR323*查询!$U$5)*AF323/CX323)</f>
        <v>#VALUE!</v>
      </c>
      <c r="BK323" s="452">
        <f>BK322</f>
        <v>1</v>
      </c>
      <c r="BL323" s="453" t="e">
        <f>SUMPRODUCT((AV323:BA323)*(GS323:GX323))/((GS323:GX323)+SUM(BB323:BD323)*GY323+BG323*GZ323)</f>
        <v>#VALUE!</v>
      </c>
      <c r="BM323" s="453" t="e">
        <f>BK323*($AV323*FB323+$AW323*FD323+$AX323*FI323+$AY323*FN323+$AZ323*FS323+$BA323*FX323+$BG323*GE323)/(AV323*EY323+AX323*FK323+AW323*FF323+AY323*FP323+AZ323*FU323+BA323*FZ323+BG323*GG323+BB323*GK323+BC323*GN323+BD323*GP323)</f>
        <v>#VALUE!</v>
      </c>
      <c r="BN323" s="453" t="e">
        <f>($AV323*FC323+$AX323*FJ323+$AW323*FE323+$AY323*FO323+$AZ323*FT323+$BA323*FY323+$BG323*GF323)/($AV323*FA323+BG323*GH323+BB323*GL323+BC323*GO323+BD323*GQ323+BA323*GA323)</f>
        <v>#VALUE!</v>
      </c>
      <c r="BO323" s="454" t="e">
        <f>SUMPRODUCT(AV323:BA323*GS323:GX323)/(GS323:GX323+(BB323+BC323+BD323)*GY323+BG323)</f>
        <v>#VALUE!</v>
      </c>
      <c r="BP323" s="454" t="e">
        <f>SUMPRODUCT(AV323:BA323*GS323:GX323)/(GS323:GX323+(BB323+BC323+BD323)*GY323+BG323)</f>
        <v>#VALUE!</v>
      </c>
      <c r="BQ323" s="454" t="e">
        <f>SUMPRODUCT(AV323:BA323*GS323:GX323)/(GS323:GX323+(BB323+BC323+BD323)*GY323+BG323)</f>
        <v>#VALUE!</v>
      </c>
      <c r="BR323" s="453" t="str">
        <f>IF(_tag_month_day!T313="","",_tag_month_day!T313)</f>
        <v/>
      </c>
      <c r="BS323" s="453" t="str">
        <f>IF(_tag_month_day!U313="","",_tag_month_day!U313)</f>
        <v/>
      </c>
      <c r="BT323" s="455" t="str">
        <f>IF(CK323="","",IF((CK323&gt;=BV323-0.12)*(CK323&lt;=BV323+0.12),"合格","不合格"))</f>
        <v/>
      </c>
      <c r="BU323" s="456" t="str">
        <f>IF(_tag_month_day!V313="","",_tag_month_day!V313)</f>
        <v/>
      </c>
      <c r="BV323" s="457" t="str">
        <f>IF(_tag_month_day!W313="","",_tag_month_day!W313)</f>
        <v/>
      </c>
      <c r="BW323" s="458" t="str">
        <f>IF(_tag_month_day!X313="","",_tag_month_day!X313)</f>
        <v/>
      </c>
      <c r="BX323" s="458" t="str">
        <f>IF(_tag_month_day!Y313="","",_tag_month_day!Y313)</f>
        <v/>
      </c>
      <c r="BY323" s="459">
        <f ca="1">L323</f>
        <v>43599.083333332579</v>
      </c>
      <c r="BZ323" s="460"/>
      <c r="CA323" s="461"/>
      <c r="CB323" s="424" t="str">
        <f>IF(_tag_month_day!Z313="","",_tag_month_day!Z313)</f>
        <v/>
      </c>
      <c r="CC323" s="424" t="str">
        <f>IF(_tag_month_day!AA313="","",_tag_month_day!AA313)</f>
        <v/>
      </c>
      <c r="CD323" s="424" t="str">
        <f>IF(_tag_month_day!AB313="","",_tag_month_day!AB313)</f>
        <v/>
      </c>
      <c r="CE323" s="424" t="str">
        <f>IF(_tag_month_day!AC313="","",_tag_month_day!AC313)</f>
        <v/>
      </c>
      <c r="CF323" s="424" t="str">
        <f>IF(_tag_month_day!AD313="","",_tag_month_day!AD313)</f>
        <v/>
      </c>
      <c r="CG323" s="424" t="str">
        <f>IF(_tag_month_day!AE313="","",_tag_month_day!AE313)</f>
        <v/>
      </c>
      <c r="CH323" s="424" t="str">
        <f>IF(_tag_month_day!AF313="","",_tag_month_day!AF313)</f>
        <v/>
      </c>
      <c r="CI323" s="424" t="str">
        <f>IF(_tag_month_day!AG313="","",_tag_month_day!AG313)</f>
        <v/>
      </c>
      <c r="CJ323" s="424" t="str">
        <f>IF(_tag_month_day!AH313="","",_tag_month_day!AH313)</f>
        <v/>
      </c>
      <c r="CK323" s="424" t="str">
        <f>IF(_tag_month_day!AI313="","",_tag_month_day!AI313)</f>
        <v/>
      </c>
      <c r="CL323" s="4" t="str">
        <f>IF(_tag_month_day!AJ313="","",_tag_month_day!AJ313)</f>
        <v/>
      </c>
      <c r="CM323" s="4" t="str">
        <f>IF(_tag_month_day!AK313="","",_tag_month_day!AK313)</f>
        <v/>
      </c>
      <c r="CN323" s="4" t="str">
        <f>IF(_tag_month_day!AL313="","",_tag_month_day!AL313)</f>
        <v/>
      </c>
      <c r="CO323" s="4" t="str">
        <f>IF(_tag_month_day!AM313="","",_tag_month_day!AM313)</f>
        <v/>
      </c>
      <c r="CP323" s="4" t="str">
        <f>IF(_tag_month_day!AN313="","",_tag_month_day!AN313)</f>
        <v/>
      </c>
      <c r="CQ323" s="4" t="str">
        <f>IF(_tag_month_day!AO313="","",_tag_month_day!AO313)</f>
        <v/>
      </c>
      <c r="CR323" s="462" t="str">
        <f>IF(_tag_month_day!AP313="","",_tag_month_day!AP313)</f>
        <v/>
      </c>
      <c r="CS323" s="463" t="str">
        <f>IF(_tag_month_day!AQ313="","",_tag_month_day!AQ313)</f>
        <v/>
      </c>
      <c r="CT323" s="4" t="str">
        <f>IF(_tag_month_day!AR313="","",_tag_month_day!AR313)</f>
        <v/>
      </c>
      <c r="CU323" s="464" t="e">
        <f>DU323/AJ323</f>
        <v>#VALUE!</v>
      </c>
      <c r="CV323" s="451" t="e">
        <f>BG323/BH323</f>
        <v>#VALUE!</v>
      </c>
      <c r="CW323" s="465" t="e">
        <f>AJ323*(1-CV323)*CU323*AF323</f>
        <v>#VALUE!</v>
      </c>
      <c r="CX323" s="465" t="e">
        <f>CW323*94%</f>
        <v>#VALUE!</v>
      </c>
      <c r="CY323" s="466" t="e">
        <f>IF(CX323=0,0,DS323/(DS323+CX323))</f>
        <v>#VALUE!</v>
      </c>
      <c r="CZ323" s="465" t="e">
        <f>$AJ323*EF323</f>
        <v>#VALUE!</v>
      </c>
      <c r="DA323" s="465" t="e">
        <f>$AJ323*EG323</f>
        <v>#VALUE!</v>
      </c>
      <c r="DB323" s="465" t="e">
        <f>$AJ323*EH323</f>
        <v>#VALUE!</v>
      </c>
      <c r="DC323" s="465" t="e">
        <f>$AJ323*EI323</f>
        <v>#VALUE!</v>
      </c>
      <c r="DD323" s="465" t="e">
        <f>$AJ323*EJ323</f>
        <v>#VALUE!</v>
      </c>
      <c r="DE323" s="465" t="e">
        <f>$AJ323*EK323</f>
        <v>#VALUE!</v>
      </c>
      <c r="DF323" s="465" t="e">
        <f>$AJ323*EL323</f>
        <v>#VALUE!</v>
      </c>
      <c r="DG323" s="465" t="e">
        <f>$AJ323*EM323</f>
        <v>#VALUE!</v>
      </c>
      <c r="DH323" s="465" t="e">
        <f>$AJ323*EN323</f>
        <v>#VALUE!</v>
      </c>
      <c r="DI323" s="465" t="e">
        <f>$AJ323*EO323</f>
        <v>#VALUE!</v>
      </c>
      <c r="DJ323" s="465" t="e">
        <f>CZ323*(1-EP323)</f>
        <v>#VALUE!</v>
      </c>
      <c r="DK323" s="465" t="e">
        <f>DA323*(1-ER323)</f>
        <v>#VALUE!</v>
      </c>
      <c r="DL323" s="465" t="e">
        <f>DB323*(1-EQ323)</f>
        <v>#VALUE!</v>
      </c>
      <c r="DM323" s="465" t="e">
        <f>DC323*(1-ES323)</f>
        <v>#VALUE!</v>
      </c>
      <c r="DN323" s="465" t="e">
        <f>DD323*(1-ET323)</f>
        <v>#VALUE!</v>
      </c>
      <c r="DO323" s="465" t="e">
        <f>DE323</f>
        <v>#VALUE!</v>
      </c>
      <c r="DP323" s="465" t="e">
        <f>DF323*(1-EU323)</f>
        <v>#VALUE!</v>
      </c>
      <c r="DQ323" s="465" t="e">
        <f>DG323*(1-EV323)</f>
        <v>#VALUE!</v>
      </c>
      <c r="DR323" s="465" t="e">
        <f>DH323*(1-EW323)</f>
        <v>#VALUE!</v>
      </c>
      <c r="DS323" s="465" t="e">
        <f>DI323</f>
        <v>#VALUE!</v>
      </c>
      <c r="DT323" s="465" t="e">
        <f>SUM(DJ323:DS323)</f>
        <v>#VALUE!</v>
      </c>
      <c r="DU323" s="465" t="e">
        <f>(GS323:GX323)+(DP323+DQ323+DR323)*GY323+DS323</f>
        <v>#VALUE!</v>
      </c>
      <c r="DV323" s="451" t="e">
        <f>AV323/$BH323/(1-EP323)</f>
        <v>#VALUE!</v>
      </c>
      <c r="DW323" s="451" t="e">
        <f>AW323/$BH323/(1-ER323)</f>
        <v>#VALUE!</v>
      </c>
      <c r="DX323" s="451" t="e">
        <f>AX323/$BH323/(1-EQ323)</f>
        <v>#VALUE!</v>
      </c>
      <c r="DY323" s="451" t="e">
        <f>AY323/$BH323/(1-ES323)</f>
        <v>#VALUE!</v>
      </c>
      <c r="DZ323" s="451" t="e">
        <f>AZ323/$BH323/(1-ET323)</f>
        <v>#VALUE!</v>
      </c>
      <c r="EA323" s="451" t="e">
        <f>BA323/$BH323/(1-AX323)</f>
        <v>#VALUE!</v>
      </c>
      <c r="EB323" s="451" t="e">
        <f>BB323/$BH323/(1-EU323)</f>
        <v>#VALUE!</v>
      </c>
      <c r="EC323" s="451" t="e">
        <f>BC323/$BH323/(1-EV323)</f>
        <v>#VALUE!</v>
      </c>
      <c r="ED323" s="451" t="e">
        <f>BD323/$BH323/(1-EW323)</f>
        <v>#VALUE!</v>
      </c>
      <c r="EE323" s="451" t="e">
        <f>BG323/BH323</f>
        <v>#VALUE!</v>
      </c>
      <c r="EF323" s="451" t="e">
        <f>DV323/SUM($DV323:$EE323)</f>
        <v>#VALUE!</v>
      </c>
      <c r="EG323" s="451" t="e">
        <f>DW323/SUM($DV323:$EE323)</f>
        <v>#VALUE!</v>
      </c>
      <c r="EH323" s="451" t="e">
        <f>DX323/SUM($DV323:$EE323)</f>
        <v>#VALUE!</v>
      </c>
      <c r="EI323" s="451" t="e">
        <f>DY323/SUM($DV323:$EE323)</f>
        <v>#VALUE!</v>
      </c>
      <c r="EJ323" s="451" t="e">
        <f>DZ323/SUM($DV323:$EE323)</f>
        <v>#VALUE!</v>
      </c>
      <c r="EK323" s="451" t="e">
        <f>EA323/SUM($DV323:$EE323)</f>
        <v>#VALUE!</v>
      </c>
      <c r="EL323" s="451" t="e">
        <f>EB323/SUM($DV323:$EE323)</f>
        <v>#VALUE!</v>
      </c>
      <c r="EM323" s="451" t="e">
        <f>EC323/SUM($DV323:$EE323)</f>
        <v>#VALUE!</v>
      </c>
      <c r="EN323" s="451" t="e">
        <f>ED323/SUM($DV323:$EE323)</f>
        <v>#VALUE!</v>
      </c>
      <c r="EO323" s="451" t="e">
        <f>EE323/SUM($DV323:$EE323)</f>
        <v>#VALUE!</v>
      </c>
      <c r="EP323" s="450">
        <f>EP322</f>
        <v>0.080000000000000002</v>
      </c>
      <c r="EQ323" s="450">
        <f>EQ322</f>
        <v>0.014999999999999999</v>
      </c>
      <c r="ER323" s="450">
        <f>ER322</f>
        <v>0.014999999999999999</v>
      </c>
      <c r="ES323" s="450">
        <f>ES322</f>
        <v>0.014999999999999999</v>
      </c>
      <c r="ET323" s="450">
        <f>ET322</f>
        <v>0.014999999999999999</v>
      </c>
      <c r="EU323" s="450">
        <f>EU322</f>
        <v>0.089999999999999997</v>
      </c>
      <c r="EV323" s="450">
        <f>EV322</f>
        <v>0.089999999999999997</v>
      </c>
      <c r="EW323" s="450">
        <f>EW322</f>
        <v>0.089999999999999997</v>
      </c>
      <c r="EX323" s="431" t="str">
        <f>IF(_tag_month_day!AS313="","",_tag_month_day!AS313/100)</f>
        <v/>
      </c>
      <c r="EY323" s="431" t="str">
        <f>IF(_tag_month_day!AT313="","",_tag_month_day!AT313/100)</f>
        <v/>
      </c>
      <c r="EZ323" s="431" t="str">
        <f>IF(_tag_month_day!AU313="","",_tag_month_day!AU313/100)</f>
        <v/>
      </c>
      <c r="FA323" s="431" t="str">
        <f>IF(_tag_month_day!AV313="","",_tag_month_day!AV313/100)</f>
        <v/>
      </c>
      <c r="FB323" s="431" t="str">
        <f>IF(_tag_month_day!AW313="","",_tag_month_day!AW313/100)</f>
        <v/>
      </c>
      <c r="FC323" s="431" t="str">
        <f>IF(_tag_month_day!AX313="","",_tag_month_day!AX313/100)</f>
        <v/>
      </c>
      <c r="FD323" s="449" t="str">
        <f>IF(_tag_month_day!AY313="","",_tag_month_day!AY313/100)</f>
        <v/>
      </c>
      <c r="FE323" s="449" t="str">
        <f>IF(_tag_month_day!AZ313="","",_tag_month_day!AZ313/100)</f>
        <v/>
      </c>
      <c r="FF323" s="449" t="str">
        <f>IF(_tag_month_day!BA313="","",_tag_month_day!BA313/100)</f>
        <v/>
      </c>
      <c r="FG323" s="449" t="str">
        <f>IF(_tag_month_day!BB313="","",_tag_month_day!BB313/100)</f>
        <v/>
      </c>
      <c r="FH323" s="467" t="str">
        <f>IF(_tag_month_day!BC313="","",_tag_month_day!BC313/100)</f>
        <v/>
      </c>
      <c r="FI323" s="449">
        <f>FI322</f>
        <v>0.40999999999999998</v>
      </c>
      <c r="FJ323" s="449">
        <f>FJ322</f>
        <v>0.11</v>
      </c>
      <c r="FK323" s="449">
        <f>FK322</f>
        <v>0.014999999999999999</v>
      </c>
      <c r="FL323" s="449">
        <f>FL322</f>
        <v>0</v>
      </c>
      <c r="FM323" s="467">
        <f>FM322</f>
        <v>0.0001</v>
      </c>
      <c r="FN323" s="449">
        <f>FN322</f>
        <v>0.32000000000000001</v>
      </c>
      <c r="FO323" s="449">
        <f>FO322</f>
        <v>0.20000000000000001</v>
      </c>
      <c r="FP323" s="449">
        <f>FP322</f>
        <v>0.01</v>
      </c>
      <c r="FQ323" s="449">
        <f>FQ322</f>
        <v>0</v>
      </c>
      <c r="FR323" s="467">
        <f>FR322</f>
        <v>0.0001</v>
      </c>
      <c r="FS323" s="449" t="str">
        <f>IF(_tag_month_day!BD313="","",_tag_month_day!BD313/100)</f>
        <v/>
      </c>
      <c r="FT323" s="449" t="str">
        <f>IF(_tag_month_day!BE313="","",_tag_month_day!BE313/100)</f>
        <v/>
      </c>
      <c r="FU323" s="449" t="str">
        <f>IF(_tag_month_day!BF313="","",_tag_month_day!BF313/100)</f>
        <v/>
      </c>
      <c r="FV323" s="449" t="str">
        <f>IF(_tag_month_day!BG313="","",_tag_month_day!BG313/100)</f>
        <v/>
      </c>
      <c r="FW323" s="467" t="str">
        <f>IF(_tag_month_day!BH313="","",_tag_month_day!BH313/100)</f>
        <v/>
      </c>
      <c r="FX323" s="449" t="str">
        <f>IF(_tag_month_day!BI313="","",_tag_month_day!BI313/100)</f>
        <v/>
      </c>
      <c r="FY323" s="449" t="str">
        <f>IF(_tag_month_day!BJ313="","",_tag_month_day!BJ313/100)</f>
        <v/>
      </c>
      <c r="FZ323" s="468" t="str">
        <f>IF(_tag_month_day!BK313="","",_tag_month_day!BK313/100)</f>
        <v/>
      </c>
      <c r="GA323" s="449" t="str">
        <f>IF(_tag_month_day!BL313="","",_tag_month_day!BL313/100)</f>
        <v/>
      </c>
      <c r="GB323" s="467" t="str">
        <f>IF(_tag_month_day!BM313="","",_tag_month_day!BM313/100)</f>
        <v/>
      </c>
      <c r="GC323" s="431" t="str">
        <f>IF(_tag_month_day!BN313="","",_tag_month_day!BN313/100)</f>
        <v/>
      </c>
      <c r="GD323" s="431" t="str">
        <f>IF(_tag_month_day!BO313="","",_tag_month_day!BO313/100)</f>
        <v/>
      </c>
      <c r="GE323" s="431" t="str">
        <f>IF(_tag_month_day!BP313="","",_tag_month_day!BP313/100)</f>
        <v/>
      </c>
      <c r="GF323" s="431" t="str">
        <f>IF(_tag_month_day!BQ313="","",_tag_month_day!BQ313/100)</f>
        <v/>
      </c>
      <c r="GG323" s="431" t="str">
        <f>IF(_tag_month_day!BR313="","",_tag_month_day!BR313/100)</f>
        <v/>
      </c>
      <c r="GH323" s="431" t="str">
        <f>IF(_tag_month_day!BS313="","",_tag_month_day!BS313/100)</f>
        <v/>
      </c>
      <c r="GI323" s="467" t="str">
        <f>IF(_tag_month_day!BT313="","",_tag_month_day!BT313/100)</f>
        <v/>
      </c>
      <c r="GJ323" s="469" t="str">
        <f>IF(_tag_month_day!BU313="","",_tag_month_day!BU313/100)</f>
        <v/>
      </c>
      <c r="GK323" s="470">
        <f>GK322</f>
        <v>0.070000000000000007</v>
      </c>
      <c r="GL323" s="470">
        <f>GL322</f>
        <v>0.029999999999999999</v>
      </c>
      <c r="GM323" s="471" t="str">
        <f>IF(_tag_month_day!BX313="","",_tag_month_day!BX313/100)</f>
        <v/>
      </c>
      <c r="GN323" s="470">
        <f>GN322</f>
        <v>0.070000000000000007</v>
      </c>
      <c r="GO323" s="470">
        <f>GO322</f>
        <v>0.029999999999999999</v>
      </c>
      <c r="GP323" s="470">
        <f>GP322</f>
        <v>0.089999999999999997</v>
      </c>
      <c r="GQ323" s="470">
        <f>GQ322</f>
        <v>0.029999999999999999</v>
      </c>
      <c r="GR323" s="471" t="str">
        <f>IF(_tag_month_day!CA313="","",_tag_month_day!CA313/100)</f>
        <v/>
      </c>
      <c r="GS323" s="472">
        <f>GS322</f>
        <v>0.95299999999999996</v>
      </c>
      <c r="GT323" s="472">
        <f>GT322</f>
        <v>0.55000000000000004</v>
      </c>
      <c r="GU323" s="472">
        <f>GU322</f>
        <v>0.55000000000000004</v>
      </c>
      <c r="GV323" s="472">
        <f>GV322</f>
        <v>0.55000000000000004</v>
      </c>
      <c r="GW323" s="472">
        <f>GW322</f>
        <v>0.5</v>
      </c>
      <c r="GX323" s="472">
        <f>GX322</f>
        <v>0.93500000000000005</v>
      </c>
      <c r="GY323" s="472">
        <f>GY322</f>
        <v>0.14999999999999999</v>
      </c>
      <c r="GZ323" s="472">
        <f>GZ322</f>
        <v>1</v>
      </c>
      <c r="HA323" s="474">
        <f>HA322</f>
        <v>0.047</v>
      </c>
      <c r="HB323" s="474">
        <f>HB322</f>
        <v>0.45000000000000001</v>
      </c>
      <c r="HC323" s="474">
        <f>HC322</f>
        <v>0.45000000000000001</v>
      </c>
      <c r="HD323" s="474">
        <f>HD322</f>
        <v>0.45000000000000001</v>
      </c>
      <c r="HE323" s="474">
        <f>HE322</f>
        <v>0.5</v>
      </c>
      <c r="HF323" s="474">
        <f>HF322</f>
        <v>0.065000000000000002</v>
      </c>
      <c r="HG323" s="474">
        <f>HG322</f>
        <v>0.84999999999999998</v>
      </c>
      <c r="HH323" s="474">
        <f>HH322</f>
        <v>0</v>
      </c>
      <c r="HI323" s="10">
        <f>IF(BZ323&lt;&gt;"",CK323-BV323,0)</f>
        <v>0</v>
      </c>
      <c r="HJ323" s="10" t="e">
        <f>IF(AJ323&gt;0,AH323-AJ323,0)</f>
        <v>#VALUE!</v>
      </c>
      <c r="HK323" s="466">
        <f>HK322</f>
        <v>0.84999999999999998</v>
      </c>
      <c r="HL323" s="424">
        <f>HL322</f>
        <v>550000</v>
      </c>
      <c r="HM323" s="424">
        <f>HM322</f>
        <v>480000</v>
      </c>
      <c r="HN323" s="465" t="e">
        <f>(DJ323*EZ323+DK323*FH323+DL323*FM323+DM323*FR323+DN323*FW323+DO323*GB323+DS323*GI323+DP323*GM323+DR323*GR323)*1000*2</f>
        <v>#VALUE!</v>
      </c>
      <c r="HO323" s="465" t="e">
        <f>HN323*HK323*$HO$2/HL323*1000000</f>
        <v>#VALUE!</v>
      </c>
      <c r="HP323" s="465" t="e">
        <f>HN323*HK323*$HP$2/HM323*1000000</f>
        <v>#VALUE!</v>
      </c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</row>
    <row customFormat="1" customHeight="1" r="324" s="0">
      <c r="A324" s="420">
        <v>313</v>
      </c>
      <c r="B324" s="421">
        <f ca="1">IF(D324=D323,B323,IF(D324="夜班",B323+1,B323))</f>
        <v>43598</v>
      </c>
      <c r="C324" s="422">
        <f>C323</f>
        <v>0.041666666666666699</v>
      </c>
      <c r="D324" s="10" t="str">
        <f ca="1">IF(HOUR(G324)&lt;8,"夜班",IF(HOUR(G324)&lt;16,"白班",IF(HOUR(G324)&lt;24,"中班",0)))</f>
        <v>中班</v>
      </c>
      <c r="E324" s="10" t="e">
        <f ca="1">IF(F324=1,"甲",IF(F324=2,"乙",IF(F324=3,"丙",IF(F324=4,"丁",""))))</f>
        <v>#REF!</v>
      </c>
      <c r="F324" s="10" t="e">
        <f ca="1">SUMPRODUCT((成本日报!$A$3:$A$95=计划!B324)*(成本日报!$B$3:$B$95=计划!$D324),成本日报!$C$3:$C$95)</f>
        <v>#REF!</v>
      </c>
      <c r="G324" s="423">
        <f ca="1">G323+C323</f>
        <v>43598.999999999243</v>
      </c>
      <c r="H324" s="423">
        <f ca="1">$G324+$C324/60*10+$C324*0</f>
        <v>43599.006944443689</v>
      </c>
      <c r="I324" s="423">
        <f ca="1">$G324+$C324/60*18+$C324*0</f>
        <v>43599.01249999924</v>
      </c>
      <c r="J324" s="423">
        <f ca="1">$G324+$C324/60*0+$C324*1</f>
        <v>43599.041666665908</v>
      </c>
      <c r="K324" s="423">
        <f ca="1">$G324+$C324/60*30+$C324*2</f>
        <v>43599.104166665915</v>
      </c>
      <c r="L324" s="423">
        <f ca="1">$G324+$C324/60*0+$C324*3</f>
        <v>43599.124999999243</v>
      </c>
      <c r="M324" s="424" t="str">
        <f>IF(_tag_month_day!A314="","",_tag_month_day!A314)</f>
        <v/>
      </c>
      <c r="N324" s="424" t="str">
        <f>IF(_tag_month_day!B314="","",_tag_month_day!B314)</f>
        <v/>
      </c>
      <c r="O324" s="425" t="e">
        <f>IF(M324+N324=0,"",M324+N324)</f>
        <v>#VALUE!</v>
      </c>
      <c r="P324" s="424" t="str">
        <f>IF(_tag_month_day!C314="","",_tag_month_day!C314)</f>
        <v/>
      </c>
      <c r="Q324" s="424" t="str">
        <f>IF(_tag_month_day!D314="","",_tag_month_day!D314)</f>
        <v/>
      </c>
      <c r="R324" s="426" t="str">
        <f>IF(_tag_month_day!CB314="","",_tag_month_day!CB314/100)</f>
        <v/>
      </c>
      <c r="S324" s="427" t="str">
        <f>IF(_tag_month_day!E314="","",_tag_month_day!E314)</f>
        <v/>
      </c>
      <c r="T324" s="427" t="str">
        <f>IF(_tag_month_day!F314="","",_tag_month_day!F314)</f>
        <v/>
      </c>
      <c r="U324" s="428" t="e">
        <f>S324+T324</f>
        <v>#VALUE!</v>
      </c>
      <c r="V324" s="429" t="e">
        <f>U324/AJ324</f>
        <v>#VALUE!</v>
      </c>
      <c r="W324" s="430" t="str">
        <f>IF(_jhy_month_day!A314="","",_jhy_month_day!A314)</f>
        <v/>
      </c>
      <c r="X324" s="431" t="str">
        <f>IF(_jhy_month_day!B314="","",_jhy_month_day!B314/100)</f>
        <v/>
      </c>
      <c r="Y324" s="431" t="str">
        <f>IF(_jhy_month_day!C314="","",_jhy_month_day!C314/100)</f>
        <v/>
      </c>
      <c r="Z324" s="432">
        <f>Z320+1</f>
        <v>79</v>
      </c>
      <c r="AA324" s="433" t="str">
        <f>IF(_tag_month_day!G314="","",_tag_month_day!G314/100)</f>
        <v/>
      </c>
      <c r="AB324" s="433" t="str">
        <f>IF(_tag_month_day!H314="","",_tag_month_day!H314/100)</f>
        <v/>
      </c>
      <c r="AC324" s="434">
        <f>IF(X324="",AC323,BK324*($AV323*X324+$AW323*FD323+$AX323*FI323+$AY323*FN323+$AZ323*FS323+$BA323*FX323+$BG323*GE323)/(AV323*Y324+AX323*FK323+AW323*FF323+AY323*FP323+AZ323*FU323+BA323*FZ323+BG323*GG323+BB323*GK323+BC323*GN323+BD323*GP323))</f>
        <v>1.59963432013121</v>
      </c>
      <c r="AD324" s="435" t="str">
        <f>IF(AC324=AC323,"",AC324-AC323)</f>
        <v/>
      </c>
      <c r="AE324" s="436" t="str">
        <f>IF(1-AF324=0,"",(1-AF324))</f>
        <v/>
      </c>
      <c r="AF324" s="437">
        <v>1</v>
      </c>
      <c r="AG324" s="10" t="str">
        <f>AG323</f>
        <v>9A3</v>
      </c>
      <c r="AH324" s="438" t="str">
        <f>AH323</f>
        <v/>
      </c>
      <c r="AI324" s="424"/>
      <c r="AJ324" s="10" t="str">
        <f>IF(_tag_month_day!I314="","",_tag_month_day!I314)</f>
        <v/>
      </c>
      <c r="AK324" s="440"/>
      <c r="AL324" s="440"/>
      <c r="AM324" s="440"/>
      <c r="AN324" s="441">
        <f>AN323</f>
        <v>2</v>
      </c>
      <c r="AO324" s="441">
        <f>AO323</f>
        <v>8</v>
      </c>
      <c r="AP324" s="442" t="e">
        <f>(IF(AN324=0,AS323,AS323*(1+AO324/AN324)/(AR324+AO324/AN324)))+AT324</f>
        <v>#VALUE!</v>
      </c>
      <c r="AQ324" s="443" t="str">
        <f>IF(_tag_month_day!J314="","",_tag_month_day!J314/100)</f>
        <v/>
      </c>
      <c r="AR324" s="444">
        <f>AR323</f>
        <v>1.3</v>
      </c>
      <c r="AS324" s="445" t="e">
        <f>AQ324*(AN324*AR324+AO324)/(AN324+AO324)</f>
        <v>#VALUE!</v>
      </c>
      <c r="AT324" s="445" t="e">
        <f>(SUM(BE324:BF324)-SUM(BE323:BF323))*0.05</f>
        <v>#VALUE!</v>
      </c>
      <c r="AU324" s="446" t="str">
        <f>IF(_tag_month_day!CC314="","",IF(_tag_month_day!CC314&gt;0,_tag_month_day!CD314,_tag_month_day!CE314))</f>
        <v/>
      </c>
      <c r="AV324" s="447" t="str">
        <f>IF(_tag_month_day!L314="","",_tag_month_day!L314/100)</f>
        <v/>
      </c>
      <c r="AW324" s="431">
        <f>AW323</f>
        <v>0</v>
      </c>
      <c r="AX324" s="431">
        <f>AX323</f>
        <v>0</v>
      </c>
      <c r="AY324" s="431" t="str">
        <f>IF(_tag_month_day!M314="","",_tag_month_day!M314/100)</f>
        <v/>
      </c>
      <c r="AZ324" s="431" t="str">
        <f>IF(_tag_month_day!N314="","",_tag_month_day!N314/100)</f>
        <v/>
      </c>
      <c r="BA324" s="431" t="str">
        <f>IF(_tag_month_day!O314="","",_tag_month_day!O314/100)</f>
        <v/>
      </c>
      <c r="BB324" s="448" t="str">
        <f>IF(_tag_month_day!P314="","",_tag_month_day!P314/100)</f>
        <v/>
      </c>
      <c r="BC324" s="448">
        <f>BC323</f>
        <v>0</v>
      </c>
      <c r="BD324" s="448" t="str">
        <f>IF(_tag_month_day!Q314="","",_tag_month_day!Q314/100)</f>
        <v/>
      </c>
      <c r="BE324" s="449" t="str">
        <f>IF(_tag_month_day!R314="","",_tag_month_day!R314/100)</f>
        <v/>
      </c>
      <c r="BF324" s="388" t="e">
        <f>(AU324*(100+BE324*100))/(AJ324-AU324)/100</f>
        <v>#VALUE!</v>
      </c>
      <c r="BG324" s="450" t="e">
        <f>BE324+BF324</f>
        <v>#VALUE!</v>
      </c>
      <c r="BH324" s="451" t="e">
        <f>SUM(AV324:BF324)</f>
        <v>#VALUE!</v>
      </c>
      <c r="BI324" s="452" t="e">
        <f>IF(CX324=0,BI323,(DK324*查询!$R$5+DL324*查询!$Q$5+DM324*查询!$N$5+DN324*查询!$O$5+DO324*查询!$P$5)*AF324/CX324)</f>
        <v>#VALUE!</v>
      </c>
      <c r="BJ324" s="452" t="e">
        <f>IF(CX324=0,BJ323,(DP324*查询!$S$5+DQ324*查询!$T$5+DR324*查询!$U$5)*AF324/CX324)</f>
        <v>#VALUE!</v>
      </c>
      <c r="BK324" s="452">
        <f>BK323</f>
        <v>1</v>
      </c>
      <c r="BL324" s="453" t="e">
        <f>SUMPRODUCT((AV324:BA324)*(GS324:GX324))/((GS324:GX324)+SUM(BB324:BD324)*GY324+BG324*GZ324)</f>
        <v>#VALUE!</v>
      </c>
      <c r="BM324" s="453" t="e">
        <f>BK324*($AV324*FB324+$AW324*FD324+$AX324*FI324+$AY324*FN324+$AZ324*FS324+$BA324*FX324+$BG324*GE324)/(AV324*EY324+AX324*FK324+AW324*FF324+AY324*FP324+AZ324*FU324+BA324*FZ324+BG324*GG324+BB324*GK324+BC324*GN324+BD324*GP324)</f>
        <v>#VALUE!</v>
      </c>
      <c r="BN324" s="453" t="e">
        <f>($AV324*FC324+$AX324*FJ324+$AW324*FE324+$AY324*FO324+$AZ324*FT324+$BA324*FY324+$BG324*GF324)/($AV324*FA324+BG324*GH324+BB324*GL324+BC324*GO324+BD324*GQ324+BA324*GA324)</f>
        <v>#VALUE!</v>
      </c>
      <c r="BO324" s="454" t="e">
        <f>SUMPRODUCT(AV324:BA324*GS324:GX324)/(GS324:GX324+(BB324+BC324+BD324)*GY324+BG324)</f>
        <v>#VALUE!</v>
      </c>
      <c r="BP324" s="454" t="e">
        <f>SUMPRODUCT(AV324:BA324*GS324:GX324)/(GS324:GX324+(BB324+BC324+BD324)*GY324+BG324)</f>
        <v>#VALUE!</v>
      </c>
      <c r="BQ324" s="454" t="e">
        <f>SUMPRODUCT(AV324:BA324*GS324:GX324)/(GS324:GX324+(BB324+BC324+BD324)*GY324+BG324)</f>
        <v>#VALUE!</v>
      </c>
      <c r="BR324" s="453" t="str">
        <f>IF(_tag_month_day!T314="","",_tag_month_day!T314)</f>
        <v/>
      </c>
      <c r="BS324" s="453" t="str">
        <f>IF(_tag_month_day!U314="","",_tag_month_day!U314)</f>
        <v/>
      </c>
      <c r="BT324" s="455" t="str">
        <f>IF(CK324="","",IF((CK324&gt;=BV324-0.12)*(CK324&lt;=BV324+0.12),"合格","不合格"))</f>
        <v/>
      </c>
      <c r="BU324" s="456" t="str">
        <f>IF(_tag_month_day!V314="","",_tag_month_day!V314)</f>
        <v/>
      </c>
      <c r="BV324" s="457" t="str">
        <f>IF(_tag_month_day!W314="","",_tag_month_day!W314)</f>
        <v/>
      </c>
      <c r="BW324" s="458" t="str">
        <f>IF(_tag_month_day!X314="","",_tag_month_day!X314)</f>
        <v/>
      </c>
      <c r="BX324" s="458" t="str">
        <f>IF(_tag_month_day!Y314="","",_tag_month_day!Y314)</f>
        <v/>
      </c>
      <c r="BY324" s="459">
        <f ca="1">L324</f>
        <v>43599.124999999243</v>
      </c>
      <c r="BZ324" s="460"/>
      <c r="CA324" s="461"/>
      <c r="CB324" s="424" t="str">
        <f>IF(_tag_month_day!Z314="","",_tag_month_day!Z314)</f>
        <v/>
      </c>
      <c r="CC324" s="424" t="str">
        <f>IF(_tag_month_day!AA314="","",_tag_month_day!AA314)</f>
        <v/>
      </c>
      <c r="CD324" s="424" t="str">
        <f>IF(_tag_month_day!AB314="","",_tag_month_day!AB314)</f>
        <v/>
      </c>
      <c r="CE324" s="424" t="str">
        <f>IF(_tag_month_day!AC314="","",_tag_month_day!AC314)</f>
        <v/>
      </c>
      <c r="CF324" s="424" t="str">
        <f>IF(_tag_month_day!AD314="","",_tag_month_day!AD314)</f>
        <v/>
      </c>
      <c r="CG324" s="424" t="str">
        <f>IF(_tag_month_day!AE314="","",_tag_month_day!AE314)</f>
        <v/>
      </c>
      <c r="CH324" s="424" t="str">
        <f>IF(_tag_month_day!AF314="","",_tag_month_day!AF314)</f>
        <v/>
      </c>
      <c r="CI324" s="424" t="str">
        <f>IF(_tag_month_day!AG314="","",_tag_month_day!AG314)</f>
        <v/>
      </c>
      <c r="CJ324" s="424" t="str">
        <f>IF(_tag_month_day!AH314="","",_tag_month_day!AH314)</f>
        <v/>
      </c>
      <c r="CK324" s="424" t="str">
        <f>IF(_tag_month_day!AI314="","",_tag_month_day!AI314)</f>
        <v/>
      </c>
      <c r="CL324" s="4" t="str">
        <f>IF(_tag_month_day!AJ314="","",_tag_month_day!AJ314)</f>
        <v/>
      </c>
      <c r="CM324" s="4" t="str">
        <f>IF(_tag_month_day!AK314="","",_tag_month_day!AK314)</f>
        <v/>
      </c>
      <c r="CN324" s="4" t="str">
        <f>IF(_tag_month_day!AL314="","",_tag_month_day!AL314)</f>
        <v/>
      </c>
      <c r="CO324" s="4" t="str">
        <f>IF(_tag_month_day!AM314="","",_tag_month_day!AM314)</f>
        <v/>
      </c>
      <c r="CP324" s="4" t="str">
        <f>IF(_tag_month_day!AN314="","",_tag_month_day!AN314)</f>
        <v/>
      </c>
      <c r="CQ324" s="4" t="str">
        <f>IF(_tag_month_day!AO314="","",_tag_month_day!AO314)</f>
        <v/>
      </c>
      <c r="CR324" s="462" t="str">
        <f>IF(_tag_month_day!AP314="","",_tag_month_day!AP314)</f>
        <v/>
      </c>
      <c r="CS324" s="463" t="str">
        <f>IF(_tag_month_day!AQ314="","",_tag_month_day!AQ314)</f>
        <v/>
      </c>
      <c r="CT324" s="4" t="str">
        <f>IF(_tag_month_day!AR314="","",_tag_month_day!AR314)</f>
        <v/>
      </c>
      <c r="CU324" s="464" t="e">
        <f>DU324/AJ324</f>
        <v>#VALUE!</v>
      </c>
      <c r="CV324" s="451" t="e">
        <f>BG324/BH324</f>
        <v>#VALUE!</v>
      </c>
      <c r="CW324" s="465" t="e">
        <f>AJ324*(1-CV324)*CU324*AF324</f>
        <v>#VALUE!</v>
      </c>
      <c r="CX324" s="465" t="e">
        <f>CW324*94%</f>
        <v>#VALUE!</v>
      </c>
      <c r="CY324" s="466" t="e">
        <f>IF(CX324=0,0,DS324/(DS324+CX324))</f>
        <v>#VALUE!</v>
      </c>
      <c r="CZ324" s="465" t="e">
        <f>$AJ324*EF324</f>
        <v>#VALUE!</v>
      </c>
      <c r="DA324" s="465" t="e">
        <f>$AJ324*EG324</f>
        <v>#VALUE!</v>
      </c>
      <c r="DB324" s="465" t="e">
        <f>$AJ324*EH324</f>
        <v>#VALUE!</v>
      </c>
      <c r="DC324" s="465" t="e">
        <f>$AJ324*EI324</f>
        <v>#VALUE!</v>
      </c>
      <c r="DD324" s="465" t="e">
        <f>$AJ324*EJ324</f>
        <v>#VALUE!</v>
      </c>
      <c r="DE324" s="465" t="e">
        <f>$AJ324*EK324</f>
        <v>#VALUE!</v>
      </c>
      <c r="DF324" s="465" t="e">
        <f>$AJ324*EL324</f>
        <v>#VALUE!</v>
      </c>
      <c r="DG324" s="465" t="e">
        <f>$AJ324*EM324</f>
        <v>#VALUE!</v>
      </c>
      <c r="DH324" s="465" t="e">
        <f>$AJ324*EN324</f>
        <v>#VALUE!</v>
      </c>
      <c r="DI324" s="465" t="e">
        <f>$AJ324*EO324</f>
        <v>#VALUE!</v>
      </c>
      <c r="DJ324" s="465" t="e">
        <f>CZ324*(1-EP324)</f>
        <v>#VALUE!</v>
      </c>
      <c r="DK324" s="465" t="e">
        <f>DA324*(1-ER324)</f>
        <v>#VALUE!</v>
      </c>
      <c r="DL324" s="465" t="e">
        <f>DB324*(1-EQ324)</f>
        <v>#VALUE!</v>
      </c>
      <c r="DM324" s="465" t="e">
        <f>DC324*(1-ES324)</f>
        <v>#VALUE!</v>
      </c>
      <c r="DN324" s="465" t="e">
        <f>DD324*(1-ET324)</f>
        <v>#VALUE!</v>
      </c>
      <c r="DO324" s="465" t="e">
        <f>DE324</f>
        <v>#VALUE!</v>
      </c>
      <c r="DP324" s="465" t="e">
        <f>DF324*(1-EU324)</f>
        <v>#VALUE!</v>
      </c>
      <c r="DQ324" s="465" t="e">
        <f>DG324*(1-EV324)</f>
        <v>#VALUE!</v>
      </c>
      <c r="DR324" s="465" t="e">
        <f>DH324*(1-EW324)</f>
        <v>#VALUE!</v>
      </c>
      <c r="DS324" s="465" t="e">
        <f>DI324</f>
        <v>#VALUE!</v>
      </c>
      <c r="DT324" s="465" t="e">
        <f>SUM(DJ324:DS324)</f>
        <v>#VALUE!</v>
      </c>
      <c r="DU324" s="465" t="e">
        <f>(GS324:GX324)+(DP324+DQ324+DR324)*GY324+DS324</f>
        <v>#VALUE!</v>
      </c>
      <c r="DV324" s="451" t="e">
        <f>AV324/$BH324/(1-EP324)</f>
        <v>#VALUE!</v>
      </c>
      <c r="DW324" s="451" t="e">
        <f>AW324/$BH324/(1-ER324)</f>
        <v>#VALUE!</v>
      </c>
      <c r="DX324" s="451" t="e">
        <f>AX324/$BH324/(1-EQ324)</f>
        <v>#VALUE!</v>
      </c>
      <c r="DY324" s="451" t="e">
        <f>AY324/$BH324/(1-ES324)</f>
        <v>#VALUE!</v>
      </c>
      <c r="DZ324" s="451" t="e">
        <f>AZ324/$BH324/(1-ET324)</f>
        <v>#VALUE!</v>
      </c>
      <c r="EA324" s="451" t="e">
        <f>BA324/$BH324/(1-AX324)</f>
        <v>#VALUE!</v>
      </c>
      <c r="EB324" s="451" t="e">
        <f>BB324/$BH324/(1-EU324)</f>
        <v>#VALUE!</v>
      </c>
      <c r="EC324" s="451" t="e">
        <f>BC324/$BH324/(1-EV324)</f>
        <v>#VALUE!</v>
      </c>
      <c r="ED324" s="451" t="e">
        <f>BD324/$BH324/(1-EW324)</f>
        <v>#VALUE!</v>
      </c>
      <c r="EE324" s="451" t="e">
        <f>BG324/BH324</f>
        <v>#VALUE!</v>
      </c>
      <c r="EF324" s="451" t="e">
        <f>DV324/SUM($DV324:$EE324)</f>
        <v>#VALUE!</v>
      </c>
      <c r="EG324" s="451" t="e">
        <f>DW324/SUM($DV324:$EE324)</f>
        <v>#VALUE!</v>
      </c>
      <c r="EH324" s="451" t="e">
        <f>DX324/SUM($DV324:$EE324)</f>
        <v>#VALUE!</v>
      </c>
      <c r="EI324" s="451" t="e">
        <f>DY324/SUM($DV324:$EE324)</f>
        <v>#VALUE!</v>
      </c>
      <c r="EJ324" s="451" t="e">
        <f>DZ324/SUM($DV324:$EE324)</f>
        <v>#VALUE!</v>
      </c>
      <c r="EK324" s="451" t="e">
        <f>EA324/SUM($DV324:$EE324)</f>
        <v>#VALUE!</v>
      </c>
      <c r="EL324" s="451" t="e">
        <f>EB324/SUM($DV324:$EE324)</f>
        <v>#VALUE!</v>
      </c>
      <c r="EM324" s="451" t="e">
        <f>EC324/SUM($DV324:$EE324)</f>
        <v>#VALUE!</v>
      </c>
      <c r="EN324" s="451" t="e">
        <f>ED324/SUM($DV324:$EE324)</f>
        <v>#VALUE!</v>
      </c>
      <c r="EO324" s="451" t="e">
        <f>EE324/SUM($DV324:$EE324)</f>
        <v>#VALUE!</v>
      </c>
      <c r="EP324" s="450">
        <f>EP323</f>
        <v>0.080000000000000002</v>
      </c>
      <c r="EQ324" s="450">
        <f>EQ323</f>
        <v>0.014999999999999999</v>
      </c>
      <c r="ER324" s="450">
        <f>ER323</f>
        <v>0.014999999999999999</v>
      </c>
      <c r="ES324" s="450">
        <f>ES323</f>
        <v>0.014999999999999999</v>
      </c>
      <c r="ET324" s="450">
        <f>ET323</f>
        <v>0.014999999999999999</v>
      </c>
      <c r="EU324" s="450">
        <f>EU323</f>
        <v>0.089999999999999997</v>
      </c>
      <c r="EV324" s="450">
        <f>EV323</f>
        <v>0.089999999999999997</v>
      </c>
      <c r="EW324" s="450">
        <f>EW323</f>
        <v>0.089999999999999997</v>
      </c>
      <c r="EX324" s="431" t="str">
        <f>IF(_tag_month_day!AS314="","",_tag_month_day!AS314/100)</f>
        <v/>
      </c>
      <c r="EY324" s="431" t="str">
        <f>IF(_tag_month_day!AT314="","",_tag_month_day!AT314/100)</f>
        <v/>
      </c>
      <c r="EZ324" s="431" t="str">
        <f>IF(_tag_month_day!AU314="","",_tag_month_day!AU314/100)</f>
        <v/>
      </c>
      <c r="FA324" s="431" t="str">
        <f>IF(_tag_month_day!AV314="","",_tag_month_day!AV314/100)</f>
        <v/>
      </c>
      <c r="FB324" s="431" t="str">
        <f>IF(_tag_month_day!AW314="","",_tag_month_day!AW314/100)</f>
        <v/>
      </c>
      <c r="FC324" s="431" t="str">
        <f>IF(_tag_month_day!AX314="","",_tag_month_day!AX314/100)</f>
        <v/>
      </c>
      <c r="FD324" s="449" t="str">
        <f>IF(_tag_month_day!AY314="","",_tag_month_day!AY314/100)</f>
        <v/>
      </c>
      <c r="FE324" s="449" t="str">
        <f>IF(_tag_month_day!AZ314="","",_tag_month_day!AZ314/100)</f>
        <v/>
      </c>
      <c r="FF324" s="449" t="str">
        <f>IF(_tag_month_day!BA314="","",_tag_month_day!BA314/100)</f>
        <v/>
      </c>
      <c r="FG324" s="449" t="str">
        <f>IF(_tag_month_day!BB314="","",_tag_month_day!BB314/100)</f>
        <v/>
      </c>
      <c r="FH324" s="467" t="str">
        <f>IF(_tag_month_day!BC314="","",_tag_month_day!BC314/100)</f>
        <v/>
      </c>
      <c r="FI324" s="449">
        <f>FI323</f>
        <v>0.40999999999999998</v>
      </c>
      <c r="FJ324" s="449">
        <f>FJ323</f>
        <v>0.11</v>
      </c>
      <c r="FK324" s="449">
        <f>FK323</f>
        <v>0.014999999999999999</v>
      </c>
      <c r="FL324" s="449">
        <f>FL323</f>
        <v>0</v>
      </c>
      <c r="FM324" s="467">
        <f>FM323</f>
        <v>0.0001</v>
      </c>
      <c r="FN324" s="449">
        <f>FN323</f>
        <v>0.32000000000000001</v>
      </c>
      <c r="FO324" s="449">
        <f>FO323</f>
        <v>0.20000000000000001</v>
      </c>
      <c r="FP324" s="449">
        <f>FP323</f>
        <v>0.01</v>
      </c>
      <c r="FQ324" s="449">
        <f>FQ323</f>
        <v>0</v>
      </c>
      <c r="FR324" s="467">
        <f>FR323</f>
        <v>0.0001</v>
      </c>
      <c r="FS324" s="449" t="str">
        <f>IF(_tag_month_day!BD314="","",_tag_month_day!BD314/100)</f>
        <v/>
      </c>
      <c r="FT324" s="449" t="str">
        <f>IF(_tag_month_day!BE314="","",_tag_month_day!BE314/100)</f>
        <v/>
      </c>
      <c r="FU324" s="449" t="str">
        <f>IF(_tag_month_day!BF314="","",_tag_month_day!BF314/100)</f>
        <v/>
      </c>
      <c r="FV324" s="449" t="str">
        <f>IF(_tag_month_day!BG314="","",_tag_month_day!BG314/100)</f>
        <v/>
      </c>
      <c r="FW324" s="467" t="str">
        <f>IF(_tag_month_day!BH314="","",_tag_month_day!BH314/100)</f>
        <v/>
      </c>
      <c r="FX324" s="449" t="str">
        <f>IF(_tag_month_day!BI314="","",_tag_month_day!BI314/100)</f>
        <v/>
      </c>
      <c r="FY324" s="449" t="str">
        <f>IF(_tag_month_day!BJ314="","",_tag_month_day!BJ314/100)</f>
        <v/>
      </c>
      <c r="FZ324" s="468" t="str">
        <f>IF(_tag_month_day!BK314="","",_tag_month_day!BK314/100)</f>
        <v/>
      </c>
      <c r="GA324" s="449" t="str">
        <f>IF(_tag_month_day!BL314="","",_tag_month_day!BL314/100)</f>
        <v/>
      </c>
      <c r="GB324" s="467" t="str">
        <f>IF(_tag_month_day!BM314="","",_tag_month_day!BM314/100)</f>
        <v/>
      </c>
      <c r="GC324" s="431" t="str">
        <f>IF(_tag_month_day!BN314="","",_tag_month_day!BN314/100)</f>
        <v/>
      </c>
      <c r="GD324" s="431" t="str">
        <f>IF(_tag_month_day!BO314="","",_tag_month_day!BO314/100)</f>
        <v/>
      </c>
      <c r="GE324" s="431" t="str">
        <f>IF(_tag_month_day!BP314="","",_tag_month_day!BP314/100)</f>
        <v/>
      </c>
      <c r="GF324" s="431" t="str">
        <f>IF(_tag_month_day!BQ314="","",_tag_month_day!BQ314/100)</f>
        <v/>
      </c>
      <c r="GG324" s="431" t="str">
        <f>IF(_tag_month_day!BR314="","",_tag_month_day!BR314/100)</f>
        <v/>
      </c>
      <c r="GH324" s="431" t="str">
        <f>IF(_tag_month_day!BS314="","",_tag_month_day!BS314/100)</f>
        <v/>
      </c>
      <c r="GI324" s="467" t="str">
        <f>IF(_tag_month_day!BT314="","",_tag_month_day!BT314/100)</f>
        <v/>
      </c>
      <c r="GJ324" s="469" t="str">
        <f>IF(_tag_month_day!BU314="","",_tag_month_day!BU314/100)</f>
        <v/>
      </c>
      <c r="GK324" s="470">
        <f>GK323</f>
        <v>0.070000000000000007</v>
      </c>
      <c r="GL324" s="470">
        <f>GL323</f>
        <v>0.029999999999999999</v>
      </c>
      <c r="GM324" s="471" t="str">
        <f>IF(_tag_month_day!BX314="","",_tag_month_day!BX314/100)</f>
        <v/>
      </c>
      <c r="GN324" s="470">
        <f>GN323</f>
        <v>0.070000000000000007</v>
      </c>
      <c r="GO324" s="470">
        <f>GO323</f>
        <v>0.029999999999999999</v>
      </c>
      <c r="GP324" s="470">
        <f>GP323</f>
        <v>0.089999999999999997</v>
      </c>
      <c r="GQ324" s="470">
        <f>GQ323</f>
        <v>0.029999999999999999</v>
      </c>
      <c r="GR324" s="471" t="str">
        <f>IF(_tag_month_day!CA314="","",_tag_month_day!CA314/100)</f>
        <v/>
      </c>
      <c r="GS324" s="472">
        <f>GS323</f>
        <v>0.95299999999999996</v>
      </c>
      <c r="GT324" s="472">
        <f>GT323</f>
        <v>0.55000000000000004</v>
      </c>
      <c r="GU324" s="472">
        <f>GU323</f>
        <v>0.55000000000000004</v>
      </c>
      <c r="GV324" s="472">
        <f>GV323</f>
        <v>0.55000000000000004</v>
      </c>
      <c r="GW324" s="472">
        <f>GW323</f>
        <v>0.5</v>
      </c>
      <c r="GX324" s="472">
        <f>GX323</f>
        <v>0.93500000000000005</v>
      </c>
      <c r="GY324" s="472">
        <f>GY323</f>
        <v>0.14999999999999999</v>
      </c>
      <c r="GZ324" s="472">
        <f>GZ323</f>
        <v>1</v>
      </c>
      <c r="HA324" s="474">
        <f>HA323</f>
        <v>0.047</v>
      </c>
      <c r="HB324" s="474">
        <f>HB323</f>
        <v>0.45000000000000001</v>
      </c>
      <c r="HC324" s="474">
        <f>HC323</f>
        <v>0.45000000000000001</v>
      </c>
      <c r="HD324" s="474">
        <f>HD323</f>
        <v>0.45000000000000001</v>
      </c>
      <c r="HE324" s="474">
        <f>HE323</f>
        <v>0.5</v>
      </c>
      <c r="HF324" s="474">
        <f>HF323</f>
        <v>0.065000000000000002</v>
      </c>
      <c r="HG324" s="474">
        <f>HG323</f>
        <v>0.84999999999999998</v>
      </c>
      <c r="HH324" s="474">
        <f>HH323</f>
        <v>0</v>
      </c>
      <c r="HI324" s="10">
        <f>IF(BZ324&lt;&gt;"",CK324-BV324,0)</f>
        <v>0</v>
      </c>
      <c r="HJ324" s="10" t="e">
        <f>IF(AJ324&gt;0,AH324-AJ324,0)</f>
        <v>#VALUE!</v>
      </c>
      <c r="HK324" s="466">
        <f>HK323</f>
        <v>0.84999999999999998</v>
      </c>
      <c r="HL324" s="424">
        <f>HL323</f>
        <v>550000</v>
      </c>
      <c r="HM324" s="424">
        <f>HM323</f>
        <v>480000</v>
      </c>
      <c r="HN324" s="465" t="e">
        <f>(DJ324*EZ324+DK324*FH324+DL324*FM324+DM324*FR324+DN324*FW324+DO324*GB324+DS324*GI324+DP324*GM324+DR324*GR324)*1000*2</f>
        <v>#VALUE!</v>
      </c>
      <c r="HO324" s="465" t="e">
        <f>HN324*HK324*$HO$2/HL324*1000000</f>
        <v>#VALUE!</v>
      </c>
      <c r="HP324" s="465" t="e">
        <f>HN324*HK324*$HP$2/HM324*1000000</f>
        <v>#VALUE!</v>
      </c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</row>
    <row customFormat="1" r="325" s="0">
      <c r="A325" s="420">
        <v>314</v>
      </c>
      <c r="B325" s="421">
        <f ca="1">IF(D325=D324,B324,IF(D325="夜班",B324+1,B324))</f>
        <v>43599</v>
      </c>
      <c r="C325" s="422">
        <f>C324</f>
        <v>0.041666666666666699</v>
      </c>
      <c r="D325" s="10" t="str">
        <f ca="1">IF(HOUR(G325)&lt;8,"夜班",IF(HOUR(G325)&lt;16,"白班",IF(HOUR(G325)&lt;24,"中班",0)))</f>
        <v>夜班</v>
      </c>
      <c r="E325" s="10" t="e">
        <f ca="1">IF(F325=1,"甲",IF(F325=2,"乙",IF(F325=3,"丙",IF(F325=4,"丁",""))))</f>
        <v>#REF!</v>
      </c>
      <c r="F325" s="10" t="e">
        <f ca="1">SUMPRODUCT((成本日报!$A$3:$A$95=计划!B325)*(成本日报!$B$3:$B$95=计划!$D325),成本日报!$C$3:$C$95)</f>
        <v>#REF!</v>
      </c>
      <c r="G325" s="423">
        <f ca="1">G324+C324</f>
        <v>43599.041666665908</v>
      </c>
      <c r="H325" s="423">
        <f ca="1">$G325+$C325/60*10+$C325*0</f>
        <v>43599.048611110353</v>
      </c>
      <c r="I325" s="423">
        <f ca="1">$G325+$C325/60*18+$C325*0</f>
        <v>43599.054166665905</v>
      </c>
      <c r="J325" s="423">
        <f ca="1">$G325+$C325/60*0+$C325*1</f>
        <v>43599.083333332572</v>
      </c>
      <c r="K325" s="423">
        <f ca="1">$G325+$C325/60*30+$C325*2</f>
        <v>43599.145833332579</v>
      </c>
      <c r="L325" s="423">
        <f ca="1">$G325+$C325/60*0+$C325*3</f>
        <v>43599.166666665908</v>
      </c>
      <c r="M325" s="424" t="str">
        <f>IF(_tag_month_day!A315="","",_tag_month_day!A315)</f>
        <v/>
      </c>
      <c r="N325" s="424" t="str">
        <f>IF(_tag_month_day!B315="","",_tag_month_day!B315)</f>
        <v/>
      </c>
      <c r="O325" s="425" t="e">
        <f>IF(M325+N325=0,"",M325+N325)</f>
        <v>#VALUE!</v>
      </c>
      <c r="P325" s="424" t="str">
        <f>IF(_tag_month_day!C315="","",_tag_month_day!C315)</f>
        <v/>
      </c>
      <c r="Q325" s="424" t="str">
        <f>IF(_tag_month_day!D315="","",_tag_month_day!D315)</f>
        <v/>
      </c>
      <c r="R325" s="426" t="str">
        <f>IF(_tag_month_day!CB315="","",_tag_month_day!CB315/100)</f>
        <v/>
      </c>
      <c r="S325" s="427" t="str">
        <f>IF(_tag_month_day!E315="","",_tag_month_day!E315)</f>
        <v/>
      </c>
      <c r="T325" s="427" t="str">
        <f>IF(_tag_month_day!F315="","",_tag_month_day!F315)</f>
        <v/>
      </c>
      <c r="U325" s="428" t="e">
        <f>S325+T325</f>
        <v>#VALUE!</v>
      </c>
      <c r="V325" s="429" t="e">
        <f>U325/AJ325</f>
        <v>#VALUE!</v>
      </c>
      <c r="W325" s="430" t="str">
        <f>IF(_jhy_month_day!A315="","",_jhy_month_day!A315)</f>
        <v/>
      </c>
      <c r="X325" s="431" t="str">
        <f>IF(_jhy_month_day!B315="","",_jhy_month_day!B315/100)</f>
        <v/>
      </c>
      <c r="Y325" s="431" t="str">
        <f>IF(_jhy_month_day!C315="","",_jhy_month_day!C315/100)</f>
        <v/>
      </c>
      <c r="Z325" s="432">
        <f>Z321+1</f>
        <v>79</v>
      </c>
      <c r="AA325" s="433" t="str">
        <f>IF(_tag_month_day!G315="","",_tag_month_day!G315/100)</f>
        <v/>
      </c>
      <c r="AB325" s="433" t="str">
        <f>IF(_tag_month_day!H315="","",_tag_month_day!H315/100)</f>
        <v/>
      </c>
      <c r="AC325" s="434">
        <f>IF(X325="",AC324,BK325*($AV324*X325+$AW324*FD324+$AX324*FI324+$AY324*FN324+$AZ324*FS324+$BA324*FX324+$BG324*GE324)/(AV324*Y325+AX324*FK324+AW324*FF324+AY324*FP324+AZ324*FU324+BA324*FZ324+BG324*GG324+BB324*GK324+BC324*GN324+BD324*GP324))</f>
        <v>1.59963432013121</v>
      </c>
      <c r="AD325" s="435" t="str">
        <f>IF(AC325=AC324,"",AC325-AC324)</f>
        <v/>
      </c>
      <c r="AE325" s="436" t="str">
        <f>IF(1-AF325=0,"",(1-AF325))</f>
        <v/>
      </c>
      <c r="AF325" s="437">
        <v>1</v>
      </c>
      <c r="AG325" s="10" t="str">
        <f>AG324</f>
        <v>9A3</v>
      </c>
      <c r="AH325" s="438" t="str">
        <f>AH324</f>
        <v/>
      </c>
      <c r="AI325" s="424"/>
      <c r="AJ325" s="10" t="str">
        <f>IF(_tag_month_day!I315="","",_tag_month_day!I315)</f>
        <v/>
      </c>
      <c r="AK325" s="440"/>
      <c r="AL325" s="440"/>
      <c r="AM325" s="440"/>
      <c r="AN325" s="441">
        <f>AN324</f>
        <v>2</v>
      </c>
      <c r="AO325" s="441">
        <f>AO324</f>
        <v>8</v>
      </c>
      <c r="AP325" s="442" t="e">
        <f>(IF(AN325=0,AS324,AS324*(1+AO325/AN325)/(AR325+AO325/AN325)))+AT325</f>
        <v>#VALUE!</v>
      </c>
      <c r="AQ325" s="443" t="str">
        <f>IF(_tag_month_day!J315="","",_tag_month_day!J315/100)</f>
        <v/>
      </c>
      <c r="AR325" s="444">
        <f>AR324</f>
        <v>1.3</v>
      </c>
      <c r="AS325" s="445" t="e">
        <f>AQ325*(AN325*AR325+AO325)/(AN325+AO325)</f>
        <v>#VALUE!</v>
      </c>
      <c r="AT325" s="445" t="e">
        <f>(SUM(BE325:BF325)-SUM(BE324:BF324))*0.05</f>
        <v>#VALUE!</v>
      </c>
      <c r="AU325" s="446" t="str">
        <f>IF(_tag_month_day!CC315="","",IF(_tag_month_day!CC315&gt;0,_tag_month_day!CD315,_tag_month_day!CE315))</f>
        <v/>
      </c>
      <c r="AV325" s="447" t="str">
        <f>IF(_tag_month_day!L315="","",_tag_month_day!L315/100)</f>
        <v/>
      </c>
      <c r="AW325" s="431">
        <f>AW324</f>
        <v>0</v>
      </c>
      <c r="AX325" s="431">
        <f>AX324</f>
        <v>0</v>
      </c>
      <c r="AY325" s="431" t="str">
        <f>IF(_tag_month_day!M315="","",_tag_month_day!M315/100)</f>
        <v/>
      </c>
      <c r="AZ325" s="431" t="str">
        <f>IF(_tag_month_day!N315="","",_tag_month_day!N315/100)</f>
        <v/>
      </c>
      <c r="BA325" s="431" t="str">
        <f>IF(_tag_month_day!O315="","",_tag_month_day!O315/100)</f>
        <v/>
      </c>
      <c r="BB325" s="448" t="str">
        <f>IF(_tag_month_day!P315="","",_tag_month_day!P315/100)</f>
        <v/>
      </c>
      <c r="BC325" s="448">
        <f>BC324</f>
        <v>0</v>
      </c>
      <c r="BD325" s="448" t="str">
        <f>IF(_tag_month_day!Q315="","",_tag_month_day!Q315/100)</f>
        <v/>
      </c>
      <c r="BE325" s="449" t="str">
        <f>IF(_tag_month_day!R315="","",_tag_month_day!R315/100)</f>
        <v/>
      </c>
      <c r="BF325" s="388" t="e">
        <f>(AU325*(100+BE325*100))/(AJ325-AU325)/100</f>
        <v>#VALUE!</v>
      </c>
      <c r="BG325" s="450" t="e">
        <f>BE325+BF325</f>
        <v>#VALUE!</v>
      </c>
      <c r="BH325" s="451" t="e">
        <f>SUM(AV325:BF325)</f>
        <v>#VALUE!</v>
      </c>
      <c r="BI325" s="452" t="e">
        <f>IF(CX325=0,BI324,(DK325*查询!$R$5+DL325*查询!$Q$5+DM325*查询!$N$5+DN325*查询!$O$5+DO325*查询!$P$5)*AF325/CX325)</f>
        <v>#VALUE!</v>
      </c>
      <c r="BJ325" s="452" t="e">
        <f>IF(CX325=0,BJ324,(DP325*查询!$S$5+DQ325*查询!$T$5+DR325*查询!$U$5)*AF325/CX325)</f>
        <v>#VALUE!</v>
      </c>
      <c r="BK325" s="452">
        <f>BK324</f>
        <v>1</v>
      </c>
      <c r="BL325" s="453" t="e">
        <f>SUMPRODUCT((AV325:BA325)*(GS325:GX325))/((GS325:GX325)+SUM(BB325:BD325)*GY325+BG325*GZ325)</f>
        <v>#VALUE!</v>
      </c>
      <c r="BM325" s="453" t="e">
        <f>BK325*($AV325*FB325+$AW325*FD325+$AX325*FI325+$AY325*FN325+$AZ325*FS325+$BA325*FX325+$BG325*GE325)/(AV325*EY325+AX325*FK325+AW325*FF325+AY325*FP325+AZ325*FU325+BA325*FZ325+BG325*GG325+BB325*GK325+BC325*GN325+BD325*GP325)</f>
        <v>#VALUE!</v>
      </c>
      <c r="BN325" s="453" t="e">
        <f>($AV325*FC325+$AX325*FJ325+$AW325*FE325+$AY325*FO325+$AZ325*FT325+$BA325*FY325+$BG325*GF325)/($AV325*FA325+BG325*GH325+BB325*GL325+BC325*GO325+BD325*GQ325+BA325*GA325)</f>
        <v>#VALUE!</v>
      </c>
      <c r="BO325" s="454" t="e">
        <f>SUMPRODUCT(AV325:BA325*GS325:GX325)/(GS325:GX325+(BB325+BC325+BD325)*GY325+BG325)</f>
        <v>#VALUE!</v>
      </c>
      <c r="BP325" s="454" t="e">
        <f>SUMPRODUCT(AV325:BA325*GS325:GX325)/(GS325:GX325+(BB325+BC325+BD325)*GY325+BG325)</f>
        <v>#VALUE!</v>
      </c>
      <c r="BQ325" s="454" t="e">
        <f>SUMPRODUCT(AV325:BA325*GS325:GX325)/(GS325:GX325+(BB325+BC325+BD325)*GY325+BG325)</f>
        <v>#VALUE!</v>
      </c>
      <c r="BR325" s="453" t="str">
        <f>IF(_tag_month_day!T315="","",_tag_month_day!T315)</f>
        <v/>
      </c>
      <c r="BS325" s="453" t="str">
        <f>IF(_tag_month_day!U315="","",_tag_month_day!U315)</f>
        <v/>
      </c>
      <c r="BT325" s="455" t="str">
        <f>IF(CK325="","",IF((CK325&gt;=BV325-0.12)*(CK325&lt;=BV325+0.12),"合格","不合格"))</f>
        <v/>
      </c>
      <c r="BU325" s="456" t="str">
        <f>IF(_tag_month_day!V315="","",_tag_month_day!V315)</f>
        <v/>
      </c>
      <c r="BV325" s="457" t="str">
        <f>IF(_tag_month_day!W315="","",_tag_month_day!W315)</f>
        <v/>
      </c>
      <c r="BW325" s="458" t="str">
        <f>IF(_tag_month_day!X315="","",_tag_month_day!X315)</f>
        <v/>
      </c>
      <c r="BX325" s="458" t="str">
        <f>IF(_tag_month_day!Y315="","",_tag_month_day!Y315)</f>
        <v/>
      </c>
      <c r="BY325" s="459">
        <f ca="1">L325</f>
        <v>43599.166666665908</v>
      </c>
      <c r="BZ325" s="460" t="s">
        <v>429</v>
      </c>
      <c r="CA325" s="461">
        <v>0.15625</v>
      </c>
      <c r="CB325" s="424" t="str">
        <f>IF(_tag_month_day!Z315="","",_tag_month_day!Z315)</f>
        <v/>
      </c>
      <c r="CC325" s="424" t="str">
        <f>IF(_tag_month_day!AA315="","",_tag_month_day!AA315)</f>
        <v/>
      </c>
      <c r="CD325" s="424" t="str">
        <f>IF(_tag_month_day!AB315="","",_tag_month_day!AB315)</f>
        <v/>
      </c>
      <c r="CE325" s="424" t="str">
        <f>IF(_tag_month_day!AC315="","",_tag_month_day!AC315)</f>
        <v/>
      </c>
      <c r="CF325" s="424" t="str">
        <f>IF(_tag_month_day!AD315="","",_tag_month_day!AD315)</f>
        <v/>
      </c>
      <c r="CG325" s="424" t="str">
        <f>IF(_tag_month_day!AE315="","",_tag_month_day!AE315)</f>
        <v/>
      </c>
      <c r="CH325" s="424" t="str">
        <f>IF(_tag_month_day!AF315="","",_tag_month_day!AF315)</f>
        <v/>
      </c>
      <c r="CI325" s="424" t="str">
        <f>IF(_tag_month_day!AG315="","",_tag_month_day!AG315)</f>
        <v/>
      </c>
      <c r="CJ325" s="424" t="str">
        <f>IF(_tag_month_day!AH315="","",_tag_month_day!AH315)</f>
        <v/>
      </c>
      <c r="CK325" s="424" t="str">
        <f>IF(_tag_month_day!AI315="","",_tag_month_day!AI315)</f>
        <v/>
      </c>
      <c r="CL325" s="4" t="str">
        <f>IF(_tag_month_day!AJ315="","",_tag_month_day!AJ315)</f>
        <v/>
      </c>
      <c r="CM325" s="4" t="str">
        <f>IF(_tag_month_day!AK315="","",_tag_month_day!AK315)</f>
        <v/>
      </c>
      <c r="CN325" s="4" t="str">
        <f>IF(_tag_month_day!AL315="","",_tag_month_day!AL315)</f>
        <v/>
      </c>
      <c r="CO325" s="4" t="str">
        <f>IF(_tag_month_day!AM315="","",_tag_month_day!AM315)</f>
        <v/>
      </c>
      <c r="CP325" s="4" t="str">
        <f>IF(_tag_month_day!AN315="","",_tag_month_day!AN315)</f>
        <v/>
      </c>
      <c r="CQ325" s="4" t="str">
        <f>IF(_tag_month_day!AO315="","",_tag_month_day!AO315)</f>
        <v/>
      </c>
      <c r="CR325" s="462" t="str">
        <f>IF(_tag_month_day!AP315="","",_tag_month_day!AP315)</f>
        <v/>
      </c>
      <c r="CS325" s="463" t="str">
        <f>IF(_tag_month_day!AQ315="","",_tag_month_day!AQ315)</f>
        <v/>
      </c>
      <c r="CT325" s="4" t="str">
        <f>IF(_tag_month_day!AR315="","",_tag_month_day!AR315)</f>
        <v/>
      </c>
      <c r="CU325" s="464" t="e">
        <f>DU325/AJ325</f>
        <v>#VALUE!</v>
      </c>
      <c r="CV325" s="451" t="e">
        <f>BG325/BH325</f>
        <v>#VALUE!</v>
      </c>
      <c r="CW325" s="465" t="e">
        <f>AJ325*(1-CV325)*CU325*AF325</f>
        <v>#VALUE!</v>
      </c>
      <c r="CX325" s="465" t="e">
        <f>CW325*94%</f>
        <v>#VALUE!</v>
      </c>
      <c r="CY325" s="466" t="e">
        <f>IF(CX325=0,0,DS325/(DS325+CX325))</f>
        <v>#VALUE!</v>
      </c>
      <c r="CZ325" s="465" t="e">
        <f>$AJ325*EF325</f>
        <v>#VALUE!</v>
      </c>
      <c r="DA325" s="465" t="e">
        <f>$AJ325*EG325</f>
        <v>#VALUE!</v>
      </c>
      <c r="DB325" s="465" t="e">
        <f>$AJ325*EH325</f>
        <v>#VALUE!</v>
      </c>
      <c r="DC325" s="465" t="e">
        <f>$AJ325*EI325</f>
        <v>#VALUE!</v>
      </c>
      <c r="DD325" s="465" t="e">
        <f>$AJ325*EJ325</f>
        <v>#VALUE!</v>
      </c>
      <c r="DE325" s="465" t="e">
        <f>$AJ325*EK325</f>
        <v>#VALUE!</v>
      </c>
      <c r="DF325" s="465" t="e">
        <f>$AJ325*EL325</f>
        <v>#VALUE!</v>
      </c>
      <c r="DG325" s="465" t="e">
        <f>$AJ325*EM325</f>
        <v>#VALUE!</v>
      </c>
      <c r="DH325" s="465" t="e">
        <f>$AJ325*EN325</f>
        <v>#VALUE!</v>
      </c>
      <c r="DI325" s="465" t="e">
        <f>$AJ325*EO325</f>
        <v>#VALUE!</v>
      </c>
      <c r="DJ325" s="465" t="e">
        <f>CZ325*(1-EP325)</f>
        <v>#VALUE!</v>
      </c>
      <c r="DK325" s="465" t="e">
        <f>DA325*(1-ER325)</f>
        <v>#VALUE!</v>
      </c>
      <c r="DL325" s="465" t="e">
        <f>DB325*(1-EQ325)</f>
        <v>#VALUE!</v>
      </c>
      <c r="DM325" s="465" t="e">
        <f>DC325*(1-ES325)</f>
        <v>#VALUE!</v>
      </c>
      <c r="DN325" s="465" t="e">
        <f>DD325*(1-ET325)</f>
        <v>#VALUE!</v>
      </c>
      <c r="DO325" s="465" t="e">
        <f>DE325</f>
        <v>#VALUE!</v>
      </c>
      <c r="DP325" s="465" t="e">
        <f>DF325*(1-EU325)</f>
        <v>#VALUE!</v>
      </c>
      <c r="DQ325" s="465" t="e">
        <f>DG325*(1-EV325)</f>
        <v>#VALUE!</v>
      </c>
      <c r="DR325" s="465" t="e">
        <f>DH325*(1-EW325)</f>
        <v>#VALUE!</v>
      </c>
      <c r="DS325" s="465" t="e">
        <f>DI325</f>
        <v>#VALUE!</v>
      </c>
      <c r="DT325" s="465" t="e">
        <f>SUM(DJ325:DS325)</f>
        <v>#VALUE!</v>
      </c>
      <c r="DU325" s="465" t="e">
        <f>(GS325:GX325)+(DP325+DQ325+DR325)*GY325+DS325</f>
        <v>#VALUE!</v>
      </c>
      <c r="DV325" s="451" t="e">
        <f>AV325/$BH325/(1-EP325)</f>
        <v>#VALUE!</v>
      </c>
      <c r="DW325" s="451" t="e">
        <f>AW325/$BH325/(1-ER325)</f>
        <v>#VALUE!</v>
      </c>
      <c r="DX325" s="451" t="e">
        <f>AX325/$BH325/(1-EQ325)</f>
        <v>#VALUE!</v>
      </c>
      <c r="DY325" s="451" t="e">
        <f>AY325/$BH325/(1-ES325)</f>
        <v>#VALUE!</v>
      </c>
      <c r="DZ325" s="451" t="e">
        <f>AZ325/$BH325/(1-ET325)</f>
        <v>#VALUE!</v>
      </c>
      <c r="EA325" s="451" t="e">
        <f>BA325/$BH325/(1-AX325)</f>
        <v>#VALUE!</v>
      </c>
      <c r="EB325" s="451" t="e">
        <f>BB325/$BH325/(1-EU325)</f>
        <v>#VALUE!</v>
      </c>
      <c r="EC325" s="451" t="e">
        <f>BC325/$BH325/(1-EV325)</f>
        <v>#VALUE!</v>
      </c>
      <c r="ED325" s="451" t="e">
        <f>BD325/$BH325/(1-EW325)</f>
        <v>#VALUE!</v>
      </c>
      <c r="EE325" s="451" t="e">
        <f>BG325/BH325</f>
        <v>#VALUE!</v>
      </c>
      <c r="EF325" s="451" t="e">
        <f>DV325/SUM($DV325:$EE325)</f>
        <v>#VALUE!</v>
      </c>
      <c r="EG325" s="451" t="e">
        <f>DW325/SUM($DV325:$EE325)</f>
        <v>#VALUE!</v>
      </c>
      <c r="EH325" s="451" t="e">
        <f>DX325/SUM($DV325:$EE325)</f>
        <v>#VALUE!</v>
      </c>
      <c r="EI325" s="451" t="e">
        <f>DY325/SUM($DV325:$EE325)</f>
        <v>#VALUE!</v>
      </c>
      <c r="EJ325" s="451" t="e">
        <f>DZ325/SUM($DV325:$EE325)</f>
        <v>#VALUE!</v>
      </c>
      <c r="EK325" s="451" t="e">
        <f>EA325/SUM($DV325:$EE325)</f>
        <v>#VALUE!</v>
      </c>
      <c r="EL325" s="451" t="e">
        <f>EB325/SUM($DV325:$EE325)</f>
        <v>#VALUE!</v>
      </c>
      <c r="EM325" s="451" t="e">
        <f>EC325/SUM($DV325:$EE325)</f>
        <v>#VALUE!</v>
      </c>
      <c r="EN325" s="451" t="e">
        <f>ED325/SUM($DV325:$EE325)</f>
        <v>#VALUE!</v>
      </c>
      <c r="EO325" s="451" t="e">
        <f>EE325/SUM($DV325:$EE325)</f>
        <v>#VALUE!</v>
      </c>
      <c r="EP325" s="450">
        <f>EP324</f>
        <v>0.080000000000000002</v>
      </c>
      <c r="EQ325" s="450">
        <f>EQ324</f>
        <v>0.014999999999999999</v>
      </c>
      <c r="ER325" s="450">
        <f>ER324</f>
        <v>0.014999999999999999</v>
      </c>
      <c r="ES325" s="450">
        <f>ES324</f>
        <v>0.014999999999999999</v>
      </c>
      <c r="ET325" s="450">
        <f>ET324</f>
        <v>0.014999999999999999</v>
      </c>
      <c r="EU325" s="450">
        <f>EU324</f>
        <v>0.089999999999999997</v>
      </c>
      <c r="EV325" s="450">
        <f>EV324</f>
        <v>0.089999999999999997</v>
      </c>
      <c r="EW325" s="450">
        <f>EW324</f>
        <v>0.089999999999999997</v>
      </c>
      <c r="EX325" s="431" t="str">
        <f>IF(_tag_month_day!AS315="","",_tag_month_day!AS315/100)</f>
        <v/>
      </c>
      <c r="EY325" s="431" t="str">
        <f>IF(_tag_month_day!AT315="","",_tag_month_day!AT315/100)</f>
        <v/>
      </c>
      <c r="EZ325" s="431" t="str">
        <f>IF(_tag_month_day!AU315="","",_tag_month_day!AU315/100)</f>
        <v/>
      </c>
      <c r="FA325" s="431" t="str">
        <f>IF(_tag_month_day!AV315="","",_tag_month_day!AV315/100)</f>
        <v/>
      </c>
      <c r="FB325" s="431" t="str">
        <f>IF(_tag_month_day!AW315="","",_tag_month_day!AW315/100)</f>
        <v/>
      </c>
      <c r="FC325" s="431" t="str">
        <f>IF(_tag_month_day!AX315="","",_tag_month_day!AX315/100)</f>
        <v/>
      </c>
      <c r="FD325" s="449" t="str">
        <f>IF(_tag_month_day!AY315="","",_tag_month_day!AY315/100)</f>
        <v/>
      </c>
      <c r="FE325" s="449" t="str">
        <f>IF(_tag_month_day!AZ315="","",_tag_month_day!AZ315/100)</f>
        <v/>
      </c>
      <c r="FF325" s="449" t="str">
        <f>IF(_tag_month_day!BA315="","",_tag_month_day!BA315/100)</f>
        <v/>
      </c>
      <c r="FG325" s="449" t="str">
        <f>IF(_tag_month_day!BB315="","",_tag_month_day!BB315/100)</f>
        <v/>
      </c>
      <c r="FH325" s="467" t="str">
        <f>IF(_tag_month_day!BC315="","",_tag_month_day!BC315/100)</f>
        <v/>
      </c>
      <c r="FI325" s="449">
        <f>FI324</f>
        <v>0.40999999999999998</v>
      </c>
      <c r="FJ325" s="449">
        <f>FJ324</f>
        <v>0.11</v>
      </c>
      <c r="FK325" s="449">
        <f>FK324</f>
        <v>0.014999999999999999</v>
      </c>
      <c r="FL325" s="449">
        <f>FL324</f>
        <v>0</v>
      </c>
      <c r="FM325" s="467">
        <f>FM324</f>
        <v>0.0001</v>
      </c>
      <c r="FN325" s="449">
        <f>FN324</f>
        <v>0.32000000000000001</v>
      </c>
      <c r="FO325" s="449">
        <f>FO324</f>
        <v>0.20000000000000001</v>
      </c>
      <c r="FP325" s="449">
        <f>FP324</f>
        <v>0.01</v>
      </c>
      <c r="FQ325" s="449">
        <f>FQ324</f>
        <v>0</v>
      </c>
      <c r="FR325" s="467">
        <f>FR324</f>
        <v>0.0001</v>
      </c>
      <c r="FS325" s="449" t="str">
        <f>IF(_tag_month_day!BD315="","",_tag_month_day!BD315/100)</f>
        <v/>
      </c>
      <c r="FT325" s="449" t="str">
        <f>IF(_tag_month_day!BE315="","",_tag_month_day!BE315/100)</f>
        <v/>
      </c>
      <c r="FU325" s="449" t="str">
        <f>IF(_tag_month_day!BF315="","",_tag_month_day!BF315/100)</f>
        <v/>
      </c>
      <c r="FV325" s="449" t="str">
        <f>IF(_tag_month_day!BG315="","",_tag_month_day!BG315/100)</f>
        <v/>
      </c>
      <c r="FW325" s="467" t="str">
        <f>IF(_tag_month_day!BH315="","",_tag_month_day!BH315/100)</f>
        <v/>
      </c>
      <c r="FX325" s="449" t="str">
        <f>IF(_tag_month_day!BI315="","",_tag_month_day!BI315/100)</f>
        <v/>
      </c>
      <c r="FY325" s="449" t="str">
        <f>IF(_tag_month_day!BJ315="","",_tag_month_day!BJ315/100)</f>
        <v/>
      </c>
      <c r="FZ325" s="468" t="str">
        <f>IF(_tag_month_day!BK315="","",_tag_month_day!BK315/100)</f>
        <v/>
      </c>
      <c r="GA325" s="449" t="str">
        <f>IF(_tag_month_day!BL315="","",_tag_month_day!BL315/100)</f>
        <v/>
      </c>
      <c r="GB325" s="467" t="str">
        <f>IF(_tag_month_day!BM315="","",_tag_month_day!BM315/100)</f>
        <v/>
      </c>
      <c r="GC325" s="431" t="str">
        <f>IF(_tag_month_day!BN315="","",_tag_month_day!BN315/100)</f>
        <v/>
      </c>
      <c r="GD325" s="431" t="str">
        <f>IF(_tag_month_day!BO315="","",_tag_month_day!BO315/100)</f>
        <v/>
      </c>
      <c r="GE325" s="431" t="str">
        <f>IF(_tag_month_day!BP315="","",_tag_month_day!BP315/100)</f>
        <v/>
      </c>
      <c r="GF325" s="431" t="str">
        <f>IF(_tag_month_day!BQ315="","",_tag_month_day!BQ315/100)</f>
        <v/>
      </c>
      <c r="GG325" s="431" t="str">
        <f>IF(_tag_month_day!BR315="","",_tag_month_day!BR315/100)</f>
        <v/>
      </c>
      <c r="GH325" s="431" t="str">
        <f>IF(_tag_month_day!BS315="","",_tag_month_day!BS315/100)</f>
        <v/>
      </c>
      <c r="GI325" s="467" t="str">
        <f>IF(_tag_month_day!BT315="","",_tag_month_day!BT315/100)</f>
        <v/>
      </c>
      <c r="GJ325" s="469" t="str">
        <f>IF(_tag_month_day!BU315="","",_tag_month_day!BU315/100)</f>
        <v/>
      </c>
      <c r="GK325" s="470">
        <f>GK324</f>
        <v>0.070000000000000007</v>
      </c>
      <c r="GL325" s="470">
        <f>GL324</f>
        <v>0.029999999999999999</v>
      </c>
      <c r="GM325" s="471" t="str">
        <f>IF(_tag_month_day!BX315="","",_tag_month_day!BX315/100)</f>
        <v/>
      </c>
      <c r="GN325" s="470">
        <f>GN324</f>
        <v>0.070000000000000007</v>
      </c>
      <c r="GO325" s="470">
        <f>GO324</f>
        <v>0.029999999999999999</v>
      </c>
      <c r="GP325" s="470">
        <f>GP324</f>
        <v>0.089999999999999997</v>
      </c>
      <c r="GQ325" s="470">
        <f>GQ324</f>
        <v>0.029999999999999999</v>
      </c>
      <c r="GR325" s="471" t="str">
        <f>IF(_tag_month_day!CA315="","",_tag_month_day!CA315/100)</f>
        <v/>
      </c>
      <c r="GS325" s="472">
        <f>GS324</f>
        <v>0.95299999999999996</v>
      </c>
      <c r="GT325" s="472">
        <f>GT324</f>
        <v>0.55000000000000004</v>
      </c>
      <c r="GU325" s="472">
        <f>GU324</f>
        <v>0.55000000000000004</v>
      </c>
      <c r="GV325" s="472">
        <f>GV324</f>
        <v>0.55000000000000004</v>
      </c>
      <c r="GW325" s="472">
        <f>GW324</f>
        <v>0.5</v>
      </c>
      <c r="GX325" s="472">
        <f>GX324</f>
        <v>0.93500000000000005</v>
      </c>
      <c r="GY325" s="472">
        <f>GY324</f>
        <v>0.14999999999999999</v>
      </c>
      <c r="GZ325" s="472">
        <f>GZ324</f>
        <v>1</v>
      </c>
      <c r="HA325" s="474">
        <f>HA324</f>
        <v>0.047</v>
      </c>
      <c r="HB325" s="474">
        <f>HB324</f>
        <v>0.45000000000000001</v>
      </c>
      <c r="HC325" s="474">
        <f>HC324</f>
        <v>0.45000000000000001</v>
      </c>
      <c r="HD325" s="474">
        <f>HD324</f>
        <v>0.45000000000000001</v>
      </c>
      <c r="HE325" s="474">
        <f>HE324</f>
        <v>0.5</v>
      </c>
      <c r="HF325" s="474">
        <f>HF324</f>
        <v>0.065000000000000002</v>
      </c>
      <c r="HG325" s="474">
        <f>HG324</f>
        <v>0.84999999999999998</v>
      </c>
      <c r="HH325" s="474">
        <f>HH324</f>
        <v>0</v>
      </c>
      <c r="HI325" s="10" t="e">
        <f>IF(BZ325&lt;&gt;"",CK325-BV325,0)</f>
        <v>#VALUE!</v>
      </c>
      <c r="HJ325" s="10" t="e">
        <f>IF(AJ325&gt;0,AH325-AJ325,0)</f>
        <v>#VALUE!</v>
      </c>
      <c r="HK325" s="466">
        <f>HK324</f>
        <v>0.84999999999999998</v>
      </c>
      <c r="HL325" s="424">
        <f>HL324</f>
        <v>550000</v>
      </c>
      <c r="HM325" s="424">
        <f>HM324</f>
        <v>480000</v>
      </c>
      <c r="HN325" s="465" t="e">
        <f>(DJ325*EZ325+DK325*FH325+DL325*FM325+DM325*FR325+DN325*FW325+DO325*GB325+DS325*GI325+DP325*GM325+DR325*GR325)*1000*2</f>
        <v>#VALUE!</v>
      </c>
      <c r="HO325" s="465" t="e">
        <f>HN325*HK325*$HO$2/HL325*1000000</f>
        <v>#VALUE!</v>
      </c>
      <c r="HP325" s="465" t="e">
        <f>HN325*HK325*$HP$2/HM325*1000000</f>
        <v>#VALUE!</v>
      </c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</row>
    <row customFormat="1" r="326" s="0">
      <c r="A326" s="420">
        <v>315</v>
      </c>
      <c r="B326" s="421">
        <f ca="1">IF(D326=D325,B325,IF(D326="夜班",B325+1,B325))</f>
        <v>43599</v>
      </c>
      <c r="C326" s="422">
        <f>C325</f>
        <v>0.041666666666666699</v>
      </c>
      <c r="D326" s="10" t="str">
        <f ca="1">IF(HOUR(G326)&lt;8,"夜班",IF(HOUR(G326)&lt;16,"白班",IF(HOUR(G326)&lt;24,"中班",0)))</f>
        <v>夜班</v>
      </c>
      <c r="E326" s="10" t="e">
        <f ca="1">IF(F326=1,"甲",IF(F326=2,"乙",IF(F326=3,"丙",IF(F326=4,"丁",""))))</f>
        <v>#REF!</v>
      </c>
      <c r="F326" s="10" t="e">
        <f ca="1">SUMPRODUCT((成本日报!$A$3:$A$95=计划!B326)*(成本日报!$B$3:$B$95=计划!$D326),成本日报!$C$3:$C$95)</f>
        <v>#REF!</v>
      </c>
      <c r="G326" s="423">
        <f ca="1">G325+C325</f>
        <v>43599.083333332572</v>
      </c>
      <c r="H326" s="423">
        <f ca="1">$G326+$C326/60*10+$C326*0</f>
        <v>43599.090277777017</v>
      </c>
      <c r="I326" s="423">
        <f ca="1">$G326+$C326/60*18+$C326*0</f>
        <v>43599.095833332569</v>
      </c>
      <c r="J326" s="423">
        <f ca="1">$G326+$C326/60*0+$C326*1</f>
        <v>43599.124999999236</v>
      </c>
      <c r="K326" s="423">
        <f ca="1">$G326+$C326/60*30+$C326*2</f>
        <v>43599.187499999243</v>
      </c>
      <c r="L326" s="423">
        <f ca="1">$G326+$C326/60*0+$C326*3</f>
        <v>43599.208333332572</v>
      </c>
      <c r="M326" s="424" t="str">
        <f>IF(_tag_month_day!A316="","",_tag_month_day!A316)</f>
        <v/>
      </c>
      <c r="N326" s="424" t="str">
        <f>IF(_tag_month_day!B316="","",_tag_month_day!B316)</f>
        <v/>
      </c>
      <c r="O326" s="425" t="e">
        <f>IF(M326+N326=0,"",M326+N326)</f>
        <v>#VALUE!</v>
      </c>
      <c r="P326" s="424" t="str">
        <f>IF(_tag_month_day!C316="","",_tag_month_day!C316)</f>
        <v/>
      </c>
      <c r="Q326" s="424" t="str">
        <f>IF(_tag_month_day!D316="","",_tag_month_day!D316)</f>
        <v/>
      </c>
      <c r="R326" s="426" t="str">
        <f>IF(_tag_month_day!CB316="","",_tag_month_day!CB316/100)</f>
        <v/>
      </c>
      <c r="S326" s="427" t="str">
        <f>IF(_tag_month_day!E316="","",_tag_month_day!E316)</f>
        <v/>
      </c>
      <c r="T326" s="427" t="str">
        <f>IF(_tag_month_day!F316="","",_tag_month_day!F316)</f>
        <v/>
      </c>
      <c r="U326" s="428" t="e">
        <f>S326+T326</f>
        <v>#VALUE!</v>
      </c>
      <c r="V326" s="429" t="e">
        <f>U326/AJ326</f>
        <v>#VALUE!</v>
      </c>
      <c r="W326" s="430" t="str">
        <f>IF(_jhy_month_day!A316="","",_jhy_month_day!A316)</f>
        <v/>
      </c>
      <c r="X326" s="431" t="str">
        <f>IF(_jhy_month_day!B316="","",_jhy_month_day!B316/100)</f>
        <v/>
      </c>
      <c r="Y326" s="431" t="str">
        <f>IF(_jhy_month_day!C316="","",_jhy_month_day!C316/100)</f>
        <v/>
      </c>
      <c r="Z326" s="432">
        <f>Z322+1</f>
        <v>79</v>
      </c>
      <c r="AA326" s="433" t="str">
        <f>IF(_tag_month_day!G316="","",_tag_month_day!G316/100)</f>
        <v/>
      </c>
      <c r="AB326" s="433" t="str">
        <f>IF(_tag_month_day!H316="","",_tag_month_day!H316/100)</f>
        <v/>
      </c>
      <c r="AC326" s="434">
        <f>IF(X326="",AC325,BK326*($AV325*X326+$AW325*FD325+$AX325*FI325+$AY325*FN325+$AZ325*FS325+$BA325*FX325+$BG325*GE325)/(AV325*Y326+AX325*FK325+AW325*FF325+AY325*FP325+AZ325*FU325+BA325*FZ325+BG325*GG325+BB325*GK325+BC325*GN325+BD325*GP325))</f>
        <v>1.59963432013121</v>
      </c>
      <c r="AD326" s="435" t="str">
        <f>IF(AC326=AC325,"",AC326-AC325)</f>
        <v/>
      </c>
      <c r="AE326" s="436" t="str">
        <f>IF(1-AF326=0,"",(1-AF326))</f>
        <v/>
      </c>
      <c r="AF326" s="437">
        <v>1</v>
      </c>
      <c r="AG326" s="10" t="str">
        <f>AG325</f>
        <v>9A3</v>
      </c>
      <c r="AH326" s="438" t="str">
        <f>AH325</f>
        <v/>
      </c>
      <c r="AI326" s="424"/>
      <c r="AJ326" s="10" t="str">
        <f>IF(_tag_month_day!I316="","",_tag_month_day!I316)</f>
        <v/>
      </c>
      <c r="AK326" s="440" t="s">
        <v>457</v>
      </c>
      <c r="AL326" s="440" t="s">
        <v>490</v>
      </c>
      <c r="AM326" s="440" t="s">
        <v>443</v>
      </c>
      <c r="AN326" s="441">
        <f>AN325</f>
        <v>2</v>
      </c>
      <c r="AO326" s="441">
        <f>AO325</f>
        <v>8</v>
      </c>
      <c r="AP326" s="442" t="e">
        <f>(IF(AN326=0,AS325,AS325*(1+AO326/AN326)/(AR326+AO326/AN326)))+AT326</f>
        <v>#VALUE!</v>
      </c>
      <c r="AQ326" s="443" t="str">
        <f>IF(_tag_month_day!J316="","",_tag_month_day!J316/100)</f>
        <v/>
      </c>
      <c r="AR326" s="444">
        <f>AR325</f>
        <v>1.3</v>
      </c>
      <c r="AS326" s="445" t="e">
        <f>AQ326*(AN326*AR326+AO326)/(AN326+AO326)</f>
        <v>#VALUE!</v>
      </c>
      <c r="AT326" s="445" t="e">
        <f>(SUM(BE326:BF326)-SUM(BE325:BF325))*0.05</f>
        <v>#VALUE!</v>
      </c>
      <c r="AU326" s="446" t="str">
        <f>IF(_tag_month_day!CC316="","",IF(_tag_month_day!CC316&gt;0,_tag_month_day!CD316,_tag_month_day!CE316))</f>
        <v/>
      </c>
      <c r="AV326" s="447" t="str">
        <f>IF(_tag_month_day!L316="","",_tag_month_day!L316/100)</f>
        <v/>
      </c>
      <c r="AW326" s="431">
        <f>AW325</f>
        <v>0</v>
      </c>
      <c r="AX326" s="431">
        <f>AX325</f>
        <v>0</v>
      </c>
      <c r="AY326" s="431" t="str">
        <f>IF(_tag_month_day!M316="","",_tag_month_day!M316/100)</f>
        <v/>
      </c>
      <c r="AZ326" s="431" t="str">
        <f>IF(_tag_month_day!N316="","",_tag_month_day!N316/100)</f>
        <v/>
      </c>
      <c r="BA326" s="431" t="str">
        <f>IF(_tag_month_day!O316="","",_tag_month_day!O316/100)</f>
        <v/>
      </c>
      <c r="BB326" s="448" t="str">
        <f>IF(_tag_month_day!P316="","",_tag_month_day!P316/100)</f>
        <v/>
      </c>
      <c r="BC326" s="448">
        <f>BC325</f>
        <v>0</v>
      </c>
      <c r="BD326" s="448" t="str">
        <f>IF(_tag_month_day!Q316="","",_tag_month_day!Q316/100)</f>
        <v/>
      </c>
      <c r="BE326" s="449" t="str">
        <f>IF(_tag_month_day!R316="","",_tag_month_day!R316/100)</f>
        <v/>
      </c>
      <c r="BF326" s="388" t="e">
        <f>(AU326*(100+BE326*100))/(AJ326-AU326)/100</f>
        <v>#VALUE!</v>
      </c>
      <c r="BG326" s="450" t="e">
        <f>BE326+BF326</f>
        <v>#VALUE!</v>
      </c>
      <c r="BH326" s="451" t="e">
        <f>SUM(AV326:BF326)</f>
        <v>#VALUE!</v>
      </c>
      <c r="BI326" s="452" t="e">
        <f>IF(CX326=0,BI325,(DK326*查询!$R$5+DL326*查询!$Q$5+DM326*查询!$N$5+DN326*查询!$O$5+DO326*查询!$P$5)*AF326/CX326)</f>
        <v>#VALUE!</v>
      </c>
      <c r="BJ326" s="452" t="e">
        <f>IF(CX326=0,BJ325,(DP326*查询!$S$5+DQ326*查询!$T$5+DR326*查询!$U$5)*AF326/CX326)</f>
        <v>#VALUE!</v>
      </c>
      <c r="BK326" s="452">
        <f>BK325</f>
        <v>1</v>
      </c>
      <c r="BL326" s="453" t="e">
        <f>SUMPRODUCT((AV326:BA326)*(GS326:GX326))/((GS326:GX326)+SUM(BB326:BD326)*GY326+BG326*GZ326)</f>
        <v>#VALUE!</v>
      </c>
      <c r="BM326" s="453" t="e">
        <f>BK326*($AV326*FB326+$AW326*FD326+$AX326*FI326+$AY326*FN326+$AZ326*FS326+$BA326*FX326+$BG326*GE326)/(AV326*EY326+AX326*FK326+AW326*FF326+AY326*FP326+AZ326*FU326+BA326*FZ326+BG326*GG326+BB326*GK326+BC326*GN326+BD326*GP326)</f>
        <v>#VALUE!</v>
      </c>
      <c r="BN326" s="453" t="e">
        <f>($AV326*FC326+$AX326*FJ326+$AW326*FE326+$AY326*FO326+$AZ326*FT326+$BA326*FY326+$BG326*GF326)/($AV326*FA326+BG326*GH326+BB326*GL326+BC326*GO326+BD326*GQ326+BA326*GA326)</f>
        <v>#VALUE!</v>
      </c>
      <c r="BO326" s="454" t="e">
        <f>SUMPRODUCT(AV326:BA326*GS326:GX326)/(GS326:GX326+(BB326+BC326+BD326)*GY326+BG326)</f>
        <v>#VALUE!</v>
      </c>
      <c r="BP326" s="454" t="e">
        <f>SUMPRODUCT(AV326:BA326*GS326:GX326)/(GS326:GX326+(BB326+BC326+BD326)*GY326+BG326)</f>
        <v>#VALUE!</v>
      </c>
      <c r="BQ326" s="454" t="e">
        <f>SUMPRODUCT(AV326:BA326*GS326:GX326)/(GS326:GX326+(BB326+BC326+BD326)*GY326+BG326)</f>
        <v>#VALUE!</v>
      </c>
      <c r="BR326" s="453" t="str">
        <f>IF(_tag_month_day!T316="","",_tag_month_day!T316)</f>
        <v/>
      </c>
      <c r="BS326" s="453" t="str">
        <f>IF(_tag_month_day!U316="","",_tag_month_day!U316)</f>
        <v/>
      </c>
      <c r="BT326" s="455" t="str">
        <f>IF(CK326="","",IF((CK326&gt;=BV326-0.12)*(CK326&lt;=BV326+0.12),"合格","不合格"))</f>
        <v/>
      </c>
      <c r="BU326" s="456" t="str">
        <f>IF(_tag_month_day!V316="","",_tag_month_day!V316)</f>
        <v/>
      </c>
      <c r="BV326" s="457" t="str">
        <f>IF(_tag_month_day!W316="","",_tag_month_day!W316)</f>
        <v/>
      </c>
      <c r="BW326" s="458" t="str">
        <f>IF(_tag_month_day!X316="","",_tag_month_day!X316)</f>
        <v/>
      </c>
      <c r="BX326" s="458" t="str">
        <f>IF(_tag_month_day!Y316="","",_tag_month_day!Y316)</f>
        <v/>
      </c>
      <c r="BY326" s="459">
        <f ca="1">L326</f>
        <v>43599.208333332572</v>
      </c>
      <c r="BZ326" s="460"/>
      <c r="CA326" s="461"/>
      <c r="CB326" s="424" t="str">
        <f>IF(_tag_month_day!Z316="","",_tag_month_day!Z316)</f>
        <v/>
      </c>
      <c r="CC326" s="424" t="str">
        <f>IF(_tag_month_day!AA316="","",_tag_month_day!AA316)</f>
        <v/>
      </c>
      <c r="CD326" s="424" t="str">
        <f>IF(_tag_month_day!AB316="","",_tag_month_day!AB316)</f>
        <v/>
      </c>
      <c r="CE326" s="424" t="str">
        <f>IF(_tag_month_day!AC316="","",_tag_month_day!AC316)</f>
        <v/>
      </c>
      <c r="CF326" s="424" t="str">
        <f>IF(_tag_month_day!AD316="","",_tag_month_day!AD316)</f>
        <v/>
      </c>
      <c r="CG326" s="424" t="str">
        <f>IF(_tag_month_day!AE316="","",_tag_month_day!AE316)</f>
        <v/>
      </c>
      <c r="CH326" s="424" t="str">
        <f>IF(_tag_month_day!AF316="","",_tag_month_day!AF316)</f>
        <v/>
      </c>
      <c r="CI326" s="424" t="str">
        <f>IF(_tag_month_day!AG316="","",_tag_month_day!AG316)</f>
        <v/>
      </c>
      <c r="CJ326" s="424" t="str">
        <f>IF(_tag_month_day!AH316="","",_tag_month_day!AH316)</f>
        <v/>
      </c>
      <c r="CK326" s="424" t="str">
        <f>IF(_tag_month_day!AI316="","",_tag_month_day!AI316)</f>
        <v/>
      </c>
      <c r="CL326" s="4" t="str">
        <f>IF(_tag_month_day!AJ316="","",_tag_month_day!AJ316)</f>
        <v/>
      </c>
      <c r="CM326" s="4" t="str">
        <f>IF(_tag_month_day!AK316="","",_tag_month_day!AK316)</f>
        <v/>
      </c>
      <c r="CN326" s="4" t="str">
        <f>IF(_tag_month_day!AL316="","",_tag_month_day!AL316)</f>
        <v/>
      </c>
      <c r="CO326" s="4" t="str">
        <f>IF(_tag_month_day!AM316="","",_tag_month_day!AM316)</f>
        <v/>
      </c>
      <c r="CP326" s="4" t="str">
        <f>IF(_tag_month_day!AN316="","",_tag_month_day!AN316)</f>
        <v/>
      </c>
      <c r="CQ326" s="4" t="str">
        <f>IF(_tag_month_day!AO316="","",_tag_month_day!AO316)</f>
        <v/>
      </c>
      <c r="CR326" s="462" t="str">
        <f>IF(_tag_month_day!AP316="","",_tag_month_day!AP316)</f>
        <v/>
      </c>
      <c r="CS326" s="463" t="str">
        <f>IF(_tag_month_day!AQ316="","",_tag_month_day!AQ316)</f>
        <v/>
      </c>
      <c r="CT326" s="4" t="str">
        <f>IF(_tag_month_day!AR316="","",_tag_month_day!AR316)</f>
        <v/>
      </c>
      <c r="CU326" s="464" t="e">
        <f>DU326/AJ326</f>
        <v>#VALUE!</v>
      </c>
      <c r="CV326" s="451" t="e">
        <f>BG326/BH326</f>
        <v>#VALUE!</v>
      </c>
      <c r="CW326" s="465" t="e">
        <f>AJ326*(1-CV326)*CU326*AF326</f>
        <v>#VALUE!</v>
      </c>
      <c r="CX326" s="465" t="e">
        <f>CW326*94%</f>
        <v>#VALUE!</v>
      </c>
      <c r="CY326" s="466" t="e">
        <f>IF(CX326=0,0,DS326/(DS326+CX326))</f>
        <v>#VALUE!</v>
      </c>
      <c r="CZ326" s="465" t="e">
        <f>$AJ326*EF326</f>
        <v>#VALUE!</v>
      </c>
      <c r="DA326" s="465" t="e">
        <f>$AJ326*EG326</f>
        <v>#VALUE!</v>
      </c>
      <c r="DB326" s="465" t="e">
        <f>$AJ326*EH326</f>
        <v>#VALUE!</v>
      </c>
      <c r="DC326" s="465" t="e">
        <f>$AJ326*EI326</f>
        <v>#VALUE!</v>
      </c>
      <c r="DD326" s="465" t="e">
        <f>$AJ326*EJ326</f>
        <v>#VALUE!</v>
      </c>
      <c r="DE326" s="465" t="e">
        <f>$AJ326*EK326</f>
        <v>#VALUE!</v>
      </c>
      <c r="DF326" s="465" t="e">
        <f>$AJ326*EL326</f>
        <v>#VALUE!</v>
      </c>
      <c r="DG326" s="465" t="e">
        <f>$AJ326*EM326</f>
        <v>#VALUE!</v>
      </c>
      <c r="DH326" s="465" t="e">
        <f>$AJ326*EN326</f>
        <v>#VALUE!</v>
      </c>
      <c r="DI326" s="465" t="e">
        <f>$AJ326*EO326</f>
        <v>#VALUE!</v>
      </c>
      <c r="DJ326" s="465" t="e">
        <f>CZ326*(1-EP326)</f>
        <v>#VALUE!</v>
      </c>
      <c r="DK326" s="465" t="e">
        <f>DA326*(1-ER326)</f>
        <v>#VALUE!</v>
      </c>
      <c r="DL326" s="465" t="e">
        <f>DB326*(1-EQ326)</f>
        <v>#VALUE!</v>
      </c>
      <c r="DM326" s="465" t="e">
        <f>DC326*(1-ES326)</f>
        <v>#VALUE!</v>
      </c>
      <c r="DN326" s="465" t="e">
        <f>DD326*(1-ET326)</f>
        <v>#VALUE!</v>
      </c>
      <c r="DO326" s="465" t="e">
        <f>DE326</f>
        <v>#VALUE!</v>
      </c>
      <c r="DP326" s="465" t="e">
        <f>DF326*(1-EU326)</f>
        <v>#VALUE!</v>
      </c>
      <c r="DQ326" s="465" t="e">
        <f>DG326*(1-EV326)</f>
        <v>#VALUE!</v>
      </c>
      <c r="DR326" s="465" t="e">
        <f>DH326*(1-EW326)</f>
        <v>#VALUE!</v>
      </c>
      <c r="DS326" s="465" t="e">
        <f>DI326</f>
        <v>#VALUE!</v>
      </c>
      <c r="DT326" s="465" t="e">
        <f>SUM(DJ326:DS326)</f>
        <v>#VALUE!</v>
      </c>
      <c r="DU326" s="465" t="e">
        <f>(GS326:GX326)+(DP326+DQ326+DR326)*GY326+DS326</f>
        <v>#VALUE!</v>
      </c>
      <c r="DV326" s="451" t="e">
        <f>AV326/$BH326/(1-EP326)</f>
        <v>#VALUE!</v>
      </c>
      <c r="DW326" s="451" t="e">
        <f>AW326/$BH326/(1-ER326)</f>
        <v>#VALUE!</v>
      </c>
      <c r="DX326" s="451" t="e">
        <f>AX326/$BH326/(1-EQ326)</f>
        <v>#VALUE!</v>
      </c>
      <c r="DY326" s="451" t="e">
        <f>AY326/$BH326/(1-ES326)</f>
        <v>#VALUE!</v>
      </c>
      <c r="DZ326" s="451" t="e">
        <f>AZ326/$BH326/(1-ET326)</f>
        <v>#VALUE!</v>
      </c>
      <c r="EA326" s="451" t="e">
        <f>BA326/$BH326/(1-AX326)</f>
        <v>#VALUE!</v>
      </c>
      <c r="EB326" s="451" t="e">
        <f>BB326/$BH326/(1-EU326)</f>
        <v>#VALUE!</v>
      </c>
      <c r="EC326" s="451" t="e">
        <f>BC326/$BH326/(1-EV326)</f>
        <v>#VALUE!</v>
      </c>
      <c r="ED326" s="451" t="e">
        <f>BD326/$BH326/(1-EW326)</f>
        <v>#VALUE!</v>
      </c>
      <c r="EE326" s="451" t="e">
        <f>BG326/BH326</f>
        <v>#VALUE!</v>
      </c>
      <c r="EF326" s="451" t="e">
        <f>DV326/SUM($DV326:$EE326)</f>
        <v>#VALUE!</v>
      </c>
      <c r="EG326" s="451" t="e">
        <f>DW326/SUM($DV326:$EE326)</f>
        <v>#VALUE!</v>
      </c>
      <c r="EH326" s="451" t="e">
        <f>DX326/SUM($DV326:$EE326)</f>
        <v>#VALUE!</v>
      </c>
      <c r="EI326" s="451" t="e">
        <f>DY326/SUM($DV326:$EE326)</f>
        <v>#VALUE!</v>
      </c>
      <c r="EJ326" s="451" t="e">
        <f>DZ326/SUM($DV326:$EE326)</f>
        <v>#VALUE!</v>
      </c>
      <c r="EK326" s="451" t="e">
        <f>EA326/SUM($DV326:$EE326)</f>
        <v>#VALUE!</v>
      </c>
      <c r="EL326" s="451" t="e">
        <f>EB326/SUM($DV326:$EE326)</f>
        <v>#VALUE!</v>
      </c>
      <c r="EM326" s="451" t="e">
        <f>EC326/SUM($DV326:$EE326)</f>
        <v>#VALUE!</v>
      </c>
      <c r="EN326" s="451" t="e">
        <f>ED326/SUM($DV326:$EE326)</f>
        <v>#VALUE!</v>
      </c>
      <c r="EO326" s="451" t="e">
        <f>EE326/SUM($DV326:$EE326)</f>
        <v>#VALUE!</v>
      </c>
      <c r="EP326" s="450">
        <f>EP325</f>
        <v>0.080000000000000002</v>
      </c>
      <c r="EQ326" s="450">
        <f>EQ325</f>
        <v>0.014999999999999999</v>
      </c>
      <c r="ER326" s="450">
        <f>ER325</f>
        <v>0.014999999999999999</v>
      </c>
      <c r="ES326" s="450">
        <f>ES325</f>
        <v>0.014999999999999999</v>
      </c>
      <c r="ET326" s="450">
        <f>ET325</f>
        <v>0.014999999999999999</v>
      </c>
      <c r="EU326" s="450">
        <f>EU325</f>
        <v>0.089999999999999997</v>
      </c>
      <c r="EV326" s="450">
        <f>EV325</f>
        <v>0.089999999999999997</v>
      </c>
      <c r="EW326" s="450">
        <f>EW325</f>
        <v>0.089999999999999997</v>
      </c>
      <c r="EX326" s="431" t="str">
        <f>IF(_tag_month_day!AS316="","",_tag_month_day!AS316/100)</f>
        <v/>
      </c>
      <c r="EY326" s="431" t="str">
        <f>IF(_tag_month_day!AT316="","",_tag_month_day!AT316/100)</f>
        <v/>
      </c>
      <c r="EZ326" s="431" t="str">
        <f>IF(_tag_month_day!AU316="","",_tag_month_day!AU316/100)</f>
        <v/>
      </c>
      <c r="FA326" s="431" t="str">
        <f>IF(_tag_month_day!AV316="","",_tag_month_day!AV316/100)</f>
        <v/>
      </c>
      <c r="FB326" s="431" t="str">
        <f>IF(_tag_month_day!AW316="","",_tag_month_day!AW316/100)</f>
        <v/>
      </c>
      <c r="FC326" s="431" t="str">
        <f>IF(_tag_month_day!AX316="","",_tag_month_day!AX316/100)</f>
        <v/>
      </c>
      <c r="FD326" s="449" t="str">
        <f>IF(_tag_month_day!AY316="","",_tag_month_day!AY316/100)</f>
        <v/>
      </c>
      <c r="FE326" s="449" t="str">
        <f>IF(_tag_month_day!AZ316="","",_tag_month_day!AZ316/100)</f>
        <v/>
      </c>
      <c r="FF326" s="449" t="str">
        <f>IF(_tag_month_day!BA316="","",_tag_month_day!BA316/100)</f>
        <v/>
      </c>
      <c r="FG326" s="449" t="str">
        <f>IF(_tag_month_day!BB316="","",_tag_month_day!BB316/100)</f>
        <v/>
      </c>
      <c r="FH326" s="467" t="str">
        <f>IF(_tag_month_day!BC316="","",_tag_month_day!BC316/100)</f>
        <v/>
      </c>
      <c r="FI326" s="449">
        <f>FI325</f>
        <v>0.40999999999999998</v>
      </c>
      <c r="FJ326" s="449">
        <f>FJ325</f>
        <v>0.11</v>
      </c>
      <c r="FK326" s="449">
        <f>FK325</f>
        <v>0.014999999999999999</v>
      </c>
      <c r="FL326" s="449">
        <f>FL325</f>
        <v>0</v>
      </c>
      <c r="FM326" s="467">
        <f>FM325</f>
        <v>0.0001</v>
      </c>
      <c r="FN326" s="449">
        <f>FN325</f>
        <v>0.32000000000000001</v>
      </c>
      <c r="FO326" s="449">
        <f>FO325</f>
        <v>0.20000000000000001</v>
      </c>
      <c r="FP326" s="449">
        <f>FP325</f>
        <v>0.01</v>
      </c>
      <c r="FQ326" s="449">
        <f>FQ325</f>
        <v>0</v>
      </c>
      <c r="FR326" s="467">
        <f>FR325</f>
        <v>0.0001</v>
      </c>
      <c r="FS326" s="449" t="str">
        <f>IF(_tag_month_day!BD316="","",_tag_month_day!BD316/100)</f>
        <v/>
      </c>
      <c r="FT326" s="449" t="str">
        <f>IF(_tag_month_day!BE316="","",_tag_month_day!BE316/100)</f>
        <v/>
      </c>
      <c r="FU326" s="449" t="str">
        <f>IF(_tag_month_day!BF316="","",_tag_month_day!BF316/100)</f>
        <v/>
      </c>
      <c r="FV326" s="449" t="str">
        <f>IF(_tag_month_day!BG316="","",_tag_month_day!BG316/100)</f>
        <v/>
      </c>
      <c r="FW326" s="467" t="str">
        <f>IF(_tag_month_day!BH316="","",_tag_month_day!BH316/100)</f>
        <v/>
      </c>
      <c r="FX326" s="449" t="str">
        <f>IF(_tag_month_day!BI316="","",_tag_month_day!BI316/100)</f>
        <v/>
      </c>
      <c r="FY326" s="449" t="str">
        <f>IF(_tag_month_day!BJ316="","",_tag_month_day!BJ316/100)</f>
        <v/>
      </c>
      <c r="FZ326" s="468" t="str">
        <f>IF(_tag_month_day!BK316="","",_tag_month_day!BK316/100)</f>
        <v/>
      </c>
      <c r="GA326" s="449" t="str">
        <f>IF(_tag_month_day!BL316="","",_tag_month_day!BL316/100)</f>
        <v/>
      </c>
      <c r="GB326" s="467" t="str">
        <f>IF(_tag_month_day!BM316="","",_tag_month_day!BM316/100)</f>
        <v/>
      </c>
      <c r="GC326" s="431" t="str">
        <f>IF(_tag_month_day!BN316="","",_tag_month_day!BN316/100)</f>
        <v/>
      </c>
      <c r="GD326" s="431" t="str">
        <f>IF(_tag_month_day!BO316="","",_tag_month_day!BO316/100)</f>
        <v/>
      </c>
      <c r="GE326" s="431" t="str">
        <f>IF(_tag_month_day!BP316="","",_tag_month_day!BP316/100)</f>
        <v/>
      </c>
      <c r="GF326" s="431" t="str">
        <f>IF(_tag_month_day!BQ316="","",_tag_month_day!BQ316/100)</f>
        <v/>
      </c>
      <c r="GG326" s="431" t="str">
        <f>IF(_tag_month_day!BR316="","",_tag_month_day!BR316/100)</f>
        <v/>
      </c>
      <c r="GH326" s="431" t="str">
        <f>IF(_tag_month_day!BS316="","",_tag_month_day!BS316/100)</f>
        <v/>
      </c>
      <c r="GI326" s="467" t="str">
        <f>IF(_tag_month_day!BT316="","",_tag_month_day!BT316/100)</f>
        <v/>
      </c>
      <c r="GJ326" s="469" t="str">
        <f>IF(_tag_month_day!BU316="","",_tag_month_day!BU316/100)</f>
        <v/>
      </c>
      <c r="GK326" s="470">
        <f>GK325</f>
        <v>0.070000000000000007</v>
      </c>
      <c r="GL326" s="470">
        <f>GL325</f>
        <v>0.029999999999999999</v>
      </c>
      <c r="GM326" s="471" t="str">
        <f>IF(_tag_month_day!BX316="","",_tag_month_day!BX316/100)</f>
        <v/>
      </c>
      <c r="GN326" s="470">
        <f>GN325</f>
        <v>0.070000000000000007</v>
      </c>
      <c r="GO326" s="470">
        <f>GO325</f>
        <v>0.029999999999999999</v>
      </c>
      <c r="GP326" s="470">
        <f>GP325</f>
        <v>0.089999999999999997</v>
      </c>
      <c r="GQ326" s="470">
        <f>GQ325</f>
        <v>0.029999999999999999</v>
      </c>
      <c r="GR326" s="471" t="str">
        <f>IF(_tag_month_day!CA316="","",_tag_month_day!CA316/100)</f>
        <v/>
      </c>
      <c r="GS326" s="472">
        <f>GS325</f>
        <v>0.95299999999999996</v>
      </c>
      <c r="GT326" s="472">
        <f>GT325</f>
        <v>0.55000000000000004</v>
      </c>
      <c r="GU326" s="472">
        <f>GU325</f>
        <v>0.55000000000000004</v>
      </c>
      <c r="GV326" s="472">
        <f>GV325</f>
        <v>0.55000000000000004</v>
      </c>
      <c r="GW326" s="472">
        <f>GW325</f>
        <v>0.5</v>
      </c>
      <c r="GX326" s="472">
        <f>GX325</f>
        <v>0.93500000000000005</v>
      </c>
      <c r="GY326" s="472">
        <f>GY325</f>
        <v>0.14999999999999999</v>
      </c>
      <c r="GZ326" s="472">
        <f>GZ325</f>
        <v>1</v>
      </c>
      <c r="HA326" s="474">
        <f>HA325</f>
        <v>0.047</v>
      </c>
      <c r="HB326" s="474">
        <f>HB325</f>
        <v>0.45000000000000001</v>
      </c>
      <c r="HC326" s="474">
        <f>HC325</f>
        <v>0.45000000000000001</v>
      </c>
      <c r="HD326" s="474">
        <f>HD325</f>
        <v>0.45000000000000001</v>
      </c>
      <c r="HE326" s="474">
        <f>HE325</f>
        <v>0.5</v>
      </c>
      <c r="HF326" s="474">
        <f>HF325</f>
        <v>0.065000000000000002</v>
      </c>
      <c r="HG326" s="474">
        <f>HG325</f>
        <v>0.84999999999999998</v>
      </c>
      <c r="HH326" s="474">
        <f>HH325</f>
        <v>0</v>
      </c>
      <c r="HI326" s="10">
        <f>IF(BZ326&lt;&gt;"",CK326-BV326,0)</f>
        <v>0</v>
      </c>
      <c r="HJ326" s="10" t="e">
        <f>IF(AJ326&gt;0,AH326-AJ326,0)</f>
        <v>#VALUE!</v>
      </c>
      <c r="HK326" s="466">
        <f>HK325</f>
        <v>0.84999999999999998</v>
      </c>
      <c r="HL326" s="424">
        <f>HL325</f>
        <v>550000</v>
      </c>
      <c r="HM326" s="424">
        <f>HM325</f>
        <v>480000</v>
      </c>
      <c r="HN326" s="465" t="e">
        <f>(DJ326*EZ326+DK326*FH326+DL326*FM326+DM326*FR326+DN326*FW326+DO326*GB326+DS326*GI326+DP326*GM326+DR326*GR326)*1000*2</f>
        <v>#VALUE!</v>
      </c>
      <c r="HO326" s="465" t="e">
        <f>HN326*HK326*$HO$2/HL326*1000000</f>
        <v>#VALUE!</v>
      </c>
      <c r="HP326" s="465" t="e">
        <f>HN326*HK326*$HP$2/HM326*1000000</f>
        <v>#VALUE!</v>
      </c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</row>
    <row customFormat="1" r="327" s="0">
      <c r="A327" s="420">
        <v>316</v>
      </c>
      <c r="B327" s="421">
        <f ca="1">IF(D327=D326,B326,IF(D327="夜班",B326+1,B326))</f>
        <v>43599</v>
      </c>
      <c r="C327" s="422">
        <f>C326</f>
        <v>0.041666666666666699</v>
      </c>
      <c r="D327" s="10" t="str">
        <f ca="1">IF(HOUR(G327)&lt;8,"夜班",IF(HOUR(G327)&lt;16,"白班",IF(HOUR(G327)&lt;24,"中班",0)))</f>
        <v>夜班</v>
      </c>
      <c r="E327" s="10" t="e">
        <f ca="1">IF(F327=1,"甲",IF(F327=2,"乙",IF(F327=3,"丙",IF(F327=4,"丁",""))))</f>
        <v>#REF!</v>
      </c>
      <c r="F327" s="10" t="e">
        <f ca="1">SUMPRODUCT((成本日报!$A$3:$A$95=计划!B327)*(成本日报!$B$3:$B$95=计划!$D327),成本日报!$C$3:$C$95)</f>
        <v>#REF!</v>
      </c>
      <c r="G327" s="423">
        <f ca="1">G326+C326</f>
        <v>43599.124999999236</v>
      </c>
      <c r="H327" s="423">
        <f ca="1">$G327+$C327/60*10+$C327*0</f>
        <v>43599.131944443681</v>
      </c>
      <c r="I327" s="423">
        <f ca="1">$G327+$C327/60*18+$C327*0</f>
        <v>43599.137499999233</v>
      </c>
      <c r="J327" s="423">
        <f ca="1">$G327+$C327/60*0+$C327*1</f>
        <v>43599.1666666659</v>
      </c>
      <c r="K327" s="423">
        <f ca="1">$G327+$C327/60*30+$C327*2</f>
        <v>43599.229166665908</v>
      </c>
      <c r="L327" s="423">
        <f ca="1">$G327+$C327/60*0+$C327*3</f>
        <v>43599.249999999236</v>
      </c>
      <c r="M327" s="424" t="str">
        <f>IF(_tag_month_day!A317="","",_tag_month_day!A317)</f>
        <v/>
      </c>
      <c r="N327" s="424" t="str">
        <f>IF(_tag_month_day!B317="","",_tag_month_day!B317)</f>
        <v/>
      </c>
      <c r="O327" s="425" t="e">
        <f>IF(M327+N327=0,"",M327+N327)</f>
        <v>#VALUE!</v>
      </c>
      <c r="P327" s="424" t="str">
        <f>IF(_tag_month_day!C317="","",_tag_month_day!C317)</f>
        <v/>
      </c>
      <c r="Q327" s="424" t="str">
        <f>IF(_tag_month_day!D317="","",_tag_month_day!D317)</f>
        <v/>
      </c>
      <c r="R327" s="426" t="str">
        <f>IF(_tag_month_day!CB317="","",_tag_month_day!CB317/100)</f>
        <v/>
      </c>
      <c r="S327" s="427" t="str">
        <f>IF(_tag_month_day!E317="","",_tag_month_day!E317)</f>
        <v/>
      </c>
      <c r="T327" s="427" t="str">
        <f>IF(_tag_month_day!F317="","",_tag_month_day!F317)</f>
        <v/>
      </c>
      <c r="U327" s="428" t="e">
        <f>S327+T327</f>
        <v>#VALUE!</v>
      </c>
      <c r="V327" s="429" t="e">
        <f>U327/AJ327</f>
        <v>#VALUE!</v>
      </c>
      <c r="W327" s="430" t="str">
        <f>IF(_jhy_month_day!A317="","",_jhy_month_day!A317)</f>
        <v/>
      </c>
      <c r="X327" s="431" t="str">
        <f>IF(_jhy_month_day!B317="","",_jhy_month_day!B317/100)</f>
        <v/>
      </c>
      <c r="Y327" s="431" t="str">
        <f>IF(_jhy_month_day!C317="","",_jhy_month_day!C317/100)</f>
        <v/>
      </c>
      <c r="Z327" s="432">
        <f>Z323+1</f>
        <v>79</v>
      </c>
      <c r="AA327" s="433" t="str">
        <f>IF(_tag_month_day!G317="","",_tag_month_day!G317/100)</f>
        <v/>
      </c>
      <c r="AB327" s="433" t="str">
        <f>IF(_tag_month_day!H317="","",_tag_month_day!H317/100)</f>
        <v/>
      </c>
      <c r="AC327" s="434">
        <f>IF(X327="",AC326,BK327*($AV326*X327+$AW326*FD326+$AX326*FI326+$AY326*FN326+$AZ326*FS326+$BA326*FX326+$BG326*GE326)/(AV326*Y327+AX326*FK326+AW326*FF326+AY326*FP326+AZ326*FU326+BA326*FZ326+BG326*GG326+BB326*GK326+BC326*GN326+BD326*GP326))</f>
        <v>1.59963432013121</v>
      </c>
      <c r="AD327" s="435" t="str">
        <f>IF(AC327=AC326,"",AC327-AC326)</f>
        <v/>
      </c>
      <c r="AE327" s="436" t="str">
        <f>IF(1-AF327=0,"",(1-AF327))</f>
        <v/>
      </c>
      <c r="AF327" s="437">
        <v>1</v>
      </c>
      <c r="AG327" s="10" t="str">
        <f>AG326</f>
        <v>9A3</v>
      </c>
      <c r="AH327" s="438" t="str">
        <f>AH326</f>
        <v/>
      </c>
      <c r="AI327" s="424"/>
      <c r="AJ327" s="10" t="str">
        <f>IF(_tag_month_day!I317="","",_tag_month_day!I317)</f>
        <v/>
      </c>
      <c r="AK327" s="440"/>
      <c r="AL327" s="440"/>
      <c r="AM327" s="440"/>
      <c r="AN327" s="441">
        <f>AN326</f>
        <v>2</v>
      </c>
      <c r="AO327" s="441">
        <f>AO326</f>
        <v>8</v>
      </c>
      <c r="AP327" s="442" t="e">
        <f>(IF(AN327=0,AS326,AS326*(1+AO327/AN327)/(AR327+AO327/AN327)))+AT327</f>
        <v>#VALUE!</v>
      </c>
      <c r="AQ327" s="443" t="str">
        <f>IF(_tag_month_day!J317="","",_tag_month_day!J317/100)</f>
        <v/>
      </c>
      <c r="AR327" s="444">
        <f>AR326</f>
        <v>1.3</v>
      </c>
      <c r="AS327" s="445" t="e">
        <f>AQ327*(AN327*AR327+AO327)/(AN327+AO327)</f>
        <v>#VALUE!</v>
      </c>
      <c r="AT327" s="445" t="e">
        <f>(SUM(BE327:BF327)-SUM(BE326:BF326))*0.05</f>
        <v>#VALUE!</v>
      </c>
      <c r="AU327" s="446" t="str">
        <f>IF(_tag_month_day!CC317="","",IF(_tag_month_day!CC317&gt;0,_tag_month_day!CD317,_tag_month_day!CE317))</f>
        <v/>
      </c>
      <c r="AV327" s="447" t="str">
        <f>IF(_tag_month_day!L317="","",_tag_month_day!L317/100)</f>
        <v/>
      </c>
      <c r="AW327" s="431">
        <f>AW326</f>
        <v>0</v>
      </c>
      <c r="AX327" s="431">
        <f>AX326</f>
        <v>0</v>
      </c>
      <c r="AY327" s="431" t="str">
        <f>IF(_tag_month_day!M317="","",_tag_month_day!M317/100)</f>
        <v/>
      </c>
      <c r="AZ327" s="431" t="str">
        <f>IF(_tag_month_day!N317="","",_tag_month_day!N317/100)</f>
        <v/>
      </c>
      <c r="BA327" s="431" t="str">
        <f>IF(_tag_month_day!O317="","",_tag_month_day!O317/100)</f>
        <v/>
      </c>
      <c r="BB327" s="448" t="str">
        <f>IF(_tag_month_day!P317="","",_tag_month_day!P317/100)</f>
        <v/>
      </c>
      <c r="BC327" s="448">
        <f>BC326</f>
        <v>0</v>
      </c>
      <c r="BD327" s="448" t="str">
        <f>IF(_tag_month_day!Q317="","",_tag_month_day!Q317/100)</f>
        <v/>
      </c>
      <c r="BE327" s="449" t="str">
        <f>IF(_tag_month_day!R317="","",_tag_month_day!R317/100)</f>
        <v/>
      </c>
      <c r="BF327" s="388" t="e">
        <f>(AU327*(100+BE327*100))/(AJ327-AU327)/100</f>
        <v>#VALUE!</v>
      </c>
      <c r="BG327" s="450" t="e">
        <f>BE327+BF327</f>
        <v>#VALUE!</v>
      </c>
      <c r="BH327" s="451" t="e">
        <f>SUM(AV327:BF327)</f>
        <v>#VALUE!</v>
      </c>
      <c r="BI327" s="452" t="e">
        <f>IF(CX327=0,BI326,(DK327*查询!$R$5+DL327*查询!$Q$5+DM327*查询!$N$5+DN327*查询!$O$5+DO327*查询!$P$5)*AF327/CX327)</f>
        <v>#VALUE!</v>
      </c>
      <c r="BJ327" s="452" t="e">
        <f>IF(CX327=0,BJ326,(DP327*查询!$S$5+DQ327*查询!$T$5+DR327*查询!$U$5)*AF327/CX327)</f>
        <v>#VALUE!</v>
      </c>
      <c r="BK327" s="452">
        <f>BK326</f>
        <v>1</v>
      </c>
      <c r="BL327" s="453" t="e">
        <f>SUMPRODUCT((AV327:BA327)*(GS327:GX327))/((GS327:GX327)+SUM(BB327:BD327)*GY327+BG327*GZ327)</f>
        <v>#VALUE!</v>
      </c>
      <c r="BM327" s="453" t="e">
        <f>BK327*($AV327*FB327+$AW327*FD327+$AX327*FI327+$AY327*FN327+$AZ327*FS327+$BA327*FX327+$BG327*GE327)/(AV327*EY327+AX327*FK327+AW327*FF327+AY327*FP327+AZ327*FU327+BA327*FZ327+BG327*GG327+BB327*GK327+BC327*GN327+BD327*GP327)</f>
        <v>#VALUE!</v>
      </c>
      <c r="BN327" s="453" t="e">
        <f>($AV327*FC327+$AX327*FJ327+$AW327*FE327+$AY327*FO327+$AZ327*FT327+$BA327*FY327+$BG327*GF327)/($AV327*FA327+BG327*GH327+BB327*GL327+BC327*GO327+BD327*GQ327+BA327*GA327)</f>
        <v>#VALUE!</v>
      </c>
      <c r="BO327" s="454" t="e">
        <f>SUMPRODUCT(AV327:BA327*GS327:GX327)/(GS327:GX327+(BB327+BC327+BD327)*GY327+BG327)</f>
        <v>#VALUE!</v>
      </c>
      <c r="BP327" s="454" t="e">
        <f>SUMPRODUCT(AV327:BA327*GS327:GX327)/(GS327:GX327+(BB327+BC327+BD327)*GY327+BG327)</f>
        <v>#VALUE!</v>
      </c>
      <c r="BQ327" s="454" t="e">
        <f>SUMPRODUCT(AV327:BA327*GS327:GX327)/(GS327:GX327+(BB327+BC327+BD327)*GY327+BG327)</f>
        <v>#VALUE!</v>
      </c>
      <c r="BR327" s="453" t="str">
        <f>IF(_tag_month_day!T317="","",_tag_month_day!T317)</f>
        <v/>
      </c>
      <c r="BS327" s="453" t="str">
        <f>IF(_tag_month_day!U317="","",_tag_month_day!U317)</f>
        <v/>
      </c>
      <c r="BT327" s="455" t="str">
        <f>IF(CK327="","",IF((CK327&gt;=BV327-0.12)*(CK327&lt;=BV327+0.12),"合格","不合格"))</f>
        <v/>
      </c>
      <c r="BU327" s="456" t="str">
        <f>IF(_tag_month_day!V317="","",_tag_month_day!V317)</f>
        <v/>
      </c>
      <c r="BV327" s="457" t="str">
        <f>IF(_tag_month_day!W317="","",_tag_month_day!W317)</f>
        <v/>
      </c>
      <c r="BW327" s="458" t="str">
        <f>IF(_tag_month_day!X317="","",_tag_month_day!X317)</f>
        <v/>
      </c>
      <c r="BX327" s="458" t="str">
        <f>IF(_tag_month_day!Y317="","",_tag_month_day!Y317)</f>
        <v/>
      </c>
      <c r="BY327" s="459">
        <f ca="1">L327</f>
        <v>43599.249999999236</v>
      </c>
      <c r="BZ327" s="460" t="s">
        <v>429</v>
      </c>
      <c r="CA327" s="461">
        <v>0.25347222222222199</v>
      </c>
      <c r="CB327" s="424" t="str">
        <f>IF(_tag_month_day!Z317="","",_tag_month_day!Z317)</f>
        <v/>
      </c>
      <c r="CC327" s="424" t="str">
        <f>IF(_tag_month_day!AA317="","",_tag_month_day!AA317)</f>
        <v/>
      </c>
      <c r="CD327" s="424" t="str">
        <f>IF(_tag_month_day!AB317="","",_tag_month_day!AB317)</f>
        <v/>
      </c>
      <c r="CE327" s="424" t="str">
        <f>IF(_tag_month_day!AC317="","",_tag_month_day!AC317)</f>
        <v/>
      </c>
      <c r="CF327" s="424" t="str">
        <f>IF(_tag_month_day!AD317="","",_tag_month_day!AD317)</f>
        <v/>
      </c>
      <c r="CG327" s="424" t="str">
        <f>IF(_tag_month_day!AE317="","",_tag_month_day!AE317)</f>
        <v/>
      </c>
      <c r="CH327" s="424" t="str">
        <f>IF(_tag_month_day!AF317="","",_tag_month_day!AF317)</f>
        <v/>
      </c>
      <c r="CI327" s="424" t="str">
        <f>IF(_tag_month_day!AG317="","",_tag_month_day!AG317)</f>
        <v/>
      </c>
      <c r="CJ327" s="424" t="str">
        <f>IF(_tag_month_day!AH317="","",_tag_month_day!AH317)</f>
        <v/>
      </c>
      <c r="CK327" s="424" t="str">
        <f>IF(_tag_month_day!AI317="","",_tag_month_day!AI317)</f>
        <v/>
      </c>
      <c r="CL327" s="4" t="str">
        <f>IF(_tag_month_day!AJ317="","",_tag_month_day!AJ317)</f>
        <v/>
      </c>
      <c r="CM327" s="4" t="str">
        <f>IF(_tag_month_day!AK317="","",_tag_month_day!AK317)</f>
        <v/>
      </c>
      <c r="CN327" s="4" t="str">
        <f>IF(_tag_month_day!AL317="","",_tag_month_day!AL317)</f>
        <v/>
      </c>
      <c r="CO327" s="4" t="str">
        <f>IF(_tag_month_day!AM317="","",_tag_month_day!AM317)</f>
        <v/>
      </c>
      <c r="CP327" s="4" t="str">
        <f>IF(_tag_month_day!AN317="","",_tag_month_day!AN317)</f>
        <v/>
      </c>
      <c r="CQ327" s="4" t="str">
        <f>IF(_tag_month_day!AO317="","",_tag_month_day!AO317)</f>
        <v/>
      </c>
      <c r="CR327" s="462" t="str">
        <f>IF(_tag_month_day!AP317="","",_tag_month_day!AP317)</f>
        <v/>
      </c>
      <c r="CS327" s="463" t="str">
        <f>IF(_tag_month_day!AQ317="","",_tag_month_day!AQ317)</f>
        <v/>
      </c>
      <c r="CT327" s="4" t="str">
        <f>IF(_tag_month_day!AR317="","",_tag_month_day!AR317)</f>
        <v/>
      </c>
      <c r="CU327" s="464" t="e">
        <f>DU327/AJ327</f>
        <v>#VALUE!</v>
      </c>
      <c r="CV327" s="451" t="e">
        <f>BG327/BH327</f>
        <v>#VALUE!</v>
      </c>
      <c r="CW327" s="465" t="e">
        <f>AJ327*(1-CV327)*CU327*AF327</f>
        <v>#VALUE!</v>
      </c>
      <c r="CX327" s="465" t="e">
        <f>CW327*94%</f>
        <v>#VALUE!</v>
      </c>
      <c r="CY327" s="466" t="e">
        <f>IF(CX327=0,0,DS327/(DS327+CX327))</f>
        <v>#VALUE!</v>
      </c>
      <c r="CZ327" s="465" t="e">
        <f>$AJ327*EF327</f>
        <v>#VALUE!</v>
      </c>
      <c r="DA327" s="465" t="e">
        <f>$AJ327*EG327</f>
        <v>#VALUE!</v>
      </c>
      <c r="DB327" s="465" t="e">
        <f>$AJ327*EH327</f>
        <v>#VALUE!</v>
      </c>
      <c r="DC327" s="465" t="e">
        <f>$AJ327*EI327</f>
        <v>#VALUE!</v>
      </c>
      <c r="DD327" s="465" t="e">
        <f>$AJ327*EJ327</f>
        <v>#VALUE!</v>
      </c>
      <c r="DE327" s="465" t="e">
        <f>$AJ327*EK327</f>
        <v>#VALUE!</v>
      </c>
      <c r="DF327" s="465" t="e">
        <f>$AJ327*EL327</f>
        <v>#VALUE!</v>
      </c>
      <c r="DG327" s="465" t="e">
        <f>$AJ327*EM327</f>
        <v>#VALUE!</v>
      </c>
      <c r="DH327" s="465" t="e">
        <f>$AJ327*EN327</f>
        <v>#VALUE!</v>
      </c>
      <c r="DI327" s="465" t="e">
        <f>$AJ327*EO327</f>
        <v>#VALUE!</v>
      </c>
      <c r="DJ327" s="465" t="e">
        <f>CZ327*(1-EP327)</f>
        <v>#VALUE!</v>
      </c>
      <c r="DK327" s="465" t="e">
        <f>DA327*(1-ER327)</f>
        <v>#VALUE!</v>
      </c>
      <c r="DL327" s="465" t="e">
        <f>DB327*(1-EQ327)</f>
        <v>#VALUE!</v>
      </c>
      <c r="DM327" s="465" t="e">
        <f>DC327*(1-ES327)</f>
        <v>#VALUE!</v>
      </c>
      <c r="DN327" s="465" t="e">
        <f>DD327*(1-ET327)</f>
        <v>#VALUE!</v>
      </c>
      <c r="DO327" s="465" t="e">
        <f>DE327</f>
        <v>#VALUE!</v>
      </c>
      <c r="DP327" s="465" t="e">
        <f>DF327*(1-EU327)</f>
        <v>#VALUE!</v>
      </c>
      <c r="DQ327" s="465" t="e">
        <f>DG327*(1-EV327)</f>
        <v>#VALUE!</v>
      </c>
      <c r="DR327" s="465" t="e">
        <f>DH327*(1-EW327)</f>
        <v>#VALUE!</v>
      </c>
      <c r="DS327" s="465" t="e">
        <f>DI327</f>
        <v>#VALUE!</v>
      </c>
      <c r="DT327" s="465" t="e">
        <f>SUM(DJ327:DS327)</f>
        <v>#VALUE!</v>
      </c>
      <c r="DU327" s="465" t="e">
        <f>(GS327:GX327)+(DP327+DQ327+DR327)*GY327+DS327</f>
        <v>#VALUE!</v>
      </c>
      <c r="DV327" s="451" t="e">
        <f>AV327/$BH327/(1-EP327)</f>
        <v>#VALUE!</v>
      </c>
      <c r="DW327" s="451" t="e">
        <f>AW327/$BH327/(1-ER327)</f>
        <v>#VALUE!</v>
      </c>
      <c r="DX327" s="451" t="e">
        <f>AX327/$BH327/(1-EQ327)</f>
        <v>#VALUE!</v>
      </c>
      <c r="DY327" s="451" t="e">
        <f>AY327/$BH327/(1-ES327)</f>
        <v>#VALUE!</v>
      </c>
      <c r="DZ327" s="451" t="e">
        <f>AZ327/$BH327/(1-ET327)</f>
        <v>#VALUE!</v>
      </c>
      <c r="EA327" s="451" t="e">
        <f>BA327/$BH327/(1-AX327)</f>
        <v>#VALUE!</v>
      </c>
      <c r="EB327" s="451" t="e">
        <f>BB327/$BH327/(1-EU327)</f>
        <v>#VALUE!</v>
      </c>
      <c r="EC327" s="451" t="e">
        <f>BC327/$BH327/(1-EV327)</f>
        <v>#VALUE!</v>
      </c>
      <c r="ED327" s="451" t="e">
        <f>BD327/$BH327/(1-EW327)</f>
        <v>#VALUE!</v>
      </c>
      <c r="EE327" s="451" t="e">
        <f>BG327/BH327</f>
        <v>#VALUE!</v>
      </c>
      <c r="EF327" s="451" t="e">
        <f>DV327/SUM($DV327:$EE327)</f>
        <v>#VALUE!</v>
      </c>
      <c r="EG327" s="451" t="e">
        <f>DW327/SUM($DV327:$EE327)</f>
        <v>#VALUE!</v>
      </c>
      <c r="EH327" s="451" t="e">
        <f>DX327/SUM($DV327:$EE327)</f>
        <v>#VALUE!</v>
      </c>
      <c r="EI327" s="451" t="e">
        <f>DY327/SUM($DV327:$EE327)</f>
        <v>#VALUE!</v>
      </c>
      <c r="EJ327" s="451" t="e">
        <f>DZ327/SUM($DV327:$EE327)</f>
        <v>#VALUE!</v>
      </c>
      <c r="EK327" s="451" t="e">
        <f>EA327/SUM($DV327:$EE327)</f>
        <v>#VALUE!</v>
      </c>
      <c r="EL327" s="451" t="e">
        <f>EB327/SUM($DV327:$EE327)</f>
        <v>#VALUE!</v>
      </c>
      <c r="EM327" s="451" t="e">
        <f>EC327/SUM($DV327:$EE327)</f>
        <v>#VALUE!</v>
      </c>
      <c r="EN327" s="451" t="e">
        <f>ED327/SUM($DV327:$EE327)</f>
        <v>#VALUE!</v>
      </c>
      <c r="EO327" s="451" t="e">
        <f>EE327/SUM($DV327:$EE327)</f>
        <v>#VALUE!</v>
      </c>
      <c r="EP327" s="450">
        <f>EP326</f>
        <v>0.080000000000000002</v>
      </c>
      <c r="EQ327" s="450">
        <f>EQ326</f>
        <v>0.014999999999999999</v>
      </c>
      <c r="ER327" s="450">
        <f>ER326</f>
        <v>0.014999999999999999</v>
      </c>
      <c r="ES327" s="450">
        <f>ES326</f>
        <v>0.014999999999999999</v>
      </c>
      <c r="ET327" s="450">
        <f>ET326</f>
        <v>0.014999999999999999</v>
      </c>
      <c r="EU327" s="450">
        <f>EU326</f>
        <v>0.089999999999999997</v>
      </c>
      <c r="EV327" s="450">
        <f>EV326</f>
        <v>0.089999999999999997</v>
      </c>
      <c r="EW327" s="450">
        <f>EW326</f>
        <v>0.089999999999999997</v>
      </c>
      <c r="EX327" s="431" t="str">
        <f>IF(_tag_month_day!AS317="","",_tag_month_day!AS317/100)</f>
        <v/>
      </c>
      <c r="EY327" s="431" t="str">
        <f>IF(_tag_month_day!AT317="","",_tag_month_day!AT317/100)</f>
        <v/>
      </c>
      <c r="EZ327" s="431" t="str">
        <f>IF(_tag_month_day!AU317="","",_tag_month_day!AU317/100)</f>
        <v/>
      </c>
      <c r="FA327" s="431" t="str">
        <f>IF(_tag_month_day!AV317="","",_tag_month_day!AV317/100)</f>
        <v/>
      </c>
      <c r="FB327" s="431" t="str">
        <f>IF(_tag_month_day!AW317="","",_tag_month_day!AW317/100)</f>
        <v/>
      </c>
      <c r="FC327" s="431" t="str">
        <f>IF(_tag_month_day!AX317="","",_tag_month_day!AX317/100)</f>
        <v/>
      </c>
      <c r="FD327" s="449" t="str">
        <f>IF(_tag_month_day!AY317="","",_tag_month_day!AY317/100)</f>
        <v/>
      </c>
      <c r="FE327" s="449" t="str">
        <f>IF(_tag_month_day!AZ317="","",_tag_month_day!AZ317/100)</f>
        <v/>
      </c>
      <c r="FF327" s="449" t="str">
        <f>IF(_tag_month_day!BA317="","",_tag_month_day!BA317/100)</f>
        <v/>
      </c>
      <c r="FG327" s="449" t="str">
        <f>IF(_tag_month_day!BB317="","",_tag_month_day!BB317/100)</f>
        <v/>
      </c>
      <c r="FH327" s="467" t="str">
        <f>IF(_tag_month_day!BC317="","",_tag_month_day!BC317/100)</f>
        <v/>
      </c>
      <c r="FI327" s="449">
        <f>FI326</f>
        <v>0.40999999999999998</v>
      </c>
      <c r="FJ327" s="449">
        <f>FJ326</f>
        <v>0.11</v>
      </c>
      <c r="FK327" s="449">
        <f>FK326</f>
        <v>0.014999999999999999</v>
      </c>
      <c r="FL327" s="449">
        <f>FL326</f>
        <v>0</v>
      </c>
      <c r="FM327" s="467">
        <f>FM326</f>
        <v>0.0001</v>
      </c>
      <c r="FN327" s="449">
        <f>FN326</f>
        <v>0.32000000000000001</v>
      </c>
      <c r="FO327" s="449">
        <f>FO326</f>
        <v>0.20000000000000001</v>
      </c>
      <c r="FP327" s="449">
        <f>FP326</f>
        <v>0.01</v>
      </c>
      <c r="FQ327" s="449">
        <f>FQ326</f>
        <v>0</v>
      </c>
      <c r="FR327" s="467">
        <f>FR326</f>
        <v>0.0001</v>
      </c>
      <c r="FS327" s="449" t="str">
        <f>IF(_tag_month_day!BD317="","",_tag_month_day!BD317/100)</f>
        <v/>
      </c>
      <c r="FT327" s="449" t="str">
        <f>IF(_tag_month_day!BE317="","",_tag_month_day!BE317/100)</f>
        <v/>
      </c>
      <c r="FU327" s="449" t="str">
        <f>IF(_tag_month_day!BF317="","",_tag_month_day!BF317/100)</f>
        <v/>
      </c>
      <c r="FV327" s="449" t="str">
        <f>IF(_tag_month_day!BG317="","",_tag_month_day!BG317/100)</f>
        <v/>
      </c>
      <c r="FW327" s="467" t="str">
        <f>IF(_tag_month_day!BH317="","",_tag_month_day!BH317/100)</f>
        <v/>
      </c>
      <c r="FX327" s="449" t="str">
        <f>IF(_tag_month_day!BI317="","",_tag_month_day!BI317/100)</f>
        <v/>
      </c>
      <c r="FY327" s="449" t="str">
        <f>IF(_tag_month_day!BJ317="","",_tag_month_day!BJ317/100)</f>
        <v/>
      </c>
      <c r="FZ327" s="468" t="str">
        <f>IF(_tag_month_day!BK317="","",_tag_month_day!BK317/100)</f>
        <v/>
      </c>
      <c r="GA327" s="449" t="str">
        <f>IF(_tag_month_day!BL317="","",_tag_month_day!BL317/100)</f>
        <v/>
      </c>
      <c r="GB327" s="467" t="str">
        <f>IF(_tag_month_day!BM317="","",_tag_month_day!BM317/100)</f>
        <v/>
      </c>
      <c r="GC327" s="431" t="str">
        <f>IF(_tag_month_day!BN317="","",_tag_month_day!BN317/100)</f>
        <v/>
      </c>
      <c r="GD327" s="431" t="str">
        <f>IF(_tag_month_day!BO317="","",_tag_month_day!BO317/100)</f>
        <v/>
      </c>
      <c r="GE327" s="431" t="str">
        <f>IF(_tag_month_day!BP317="","",_tag_month_day!BP317/100)</f>
        <v/>
      </c>
      <c r="GF327" s="431" t="str">
        <f>IF(_tag_month_day!BQ317="","",_tag_month_day!BQ317/100)</f>
        <v/>
      </c>
      <c r="GG327" s="431" t="str">
        <f>IF(_tag_month_day!BR317="","",_tag_month_day!BR317/100)</f>
        <v/>
      </c>
      <c r="GH327" s="431" t="str">
        <f>IF(_tag_month_day!BS317="","",_tag_month_day!BS317/100)</f>
        <v/>
      </c>
      <c r="GI327" s="467" t="str">
        <f>IF(_tag_month_day!BT317="","",_tag_month_day!BT317/100)</f>
        <v/>
      </c>
      <c r="GJ327" s="469" t="str">
        <f>IF(_tag_month_day!BU317="","",_tag_month_day!BU317/100)</f>
        <v/>
      </c>
      <c r="GK327" s="470">
        <f>GK326</f>
        <v>0.070000000000000007</v>
      </c>
      <c r="GL327" s="470">
        <f>GL326</f>
        <v>0.029999999999999999</v>
      </c>
      <c r="GM327" s="471" t="str">
        <f>IF(_tag_month_day!BX317="","",_tag_month_day!BX317/100)</f>
        <v/>
      </c>
      <c r="GN327" s="470">
        <f>GN326</f>
        <v>0.070000000000000007</v>
      </c>
      <c r="GO327" s="470">
        <f>GO326</f>
        <v>0.029999999999999999</v>
      </c>
      <c r="GP327" s="470">
        <f>GP326</f>
        <v>0.089999999999999997</v>
      </c>
      <c r="GQ327" s="470">
        <f>GQ326</f>
        <v>0.029999999999999999</v>
      </c>
      <c r="GR327" s="471" t="str">
        <f>IF(_tag_month_day!CA317="","",_tag_month_day!CA317/100)</f>
        <v/>
      </c>
      <c r="GS327" s="472">
        <f>GS326</f>
        <v>0.95299999999999996</v>
      </c>
      <c r="GT327" s="472">
        <f>GT326</f>
        <v>0.55000000000000004</v>
      </c>
      <c r="GU327" s="472">
        <f>GU326</f>
        <v>0.55000000000000004</v>
      </c>
      <c r="GV327" s="472">
        <f>GV326</f>
        <v>0.55000000000000004</v>
      </c>
      <c r="GW327" s="472">
        <f>GW326</f>
        <v>0.5</v>
      </c>
      <c r="GX327" s="472">
        <f>GX326</f>
        <v>0.93500000000000005</v>
      </c>
      <c r="GY327" s="472">
        <f>GY326</f>
        <v>0.14999999999999999</v>
      </c>
      <c r="GZ327" s="472">
        <f>GZ326</f>
        <v>1</v>
      </c>
      <c r="HA327" s="474">
        <f>HA326</f>
        <v>0.047</v>
      </c>
      <c r="HB327" s="474">
        <f>HB326</f>
        <v>0.45000000000000001</v>
      </c>
      <c r="HC327" s="474">
        <f>HC326</f>
        <v>0.45000000000000001</v>
      </c>
      <c r="HD327" s="474">
        <f>HD326</f>
        <v>0.45000000000000001</v>
      </c>
      <c r="HE327" s="474">
        <f>HE326</f>
        <v>0.5</v>
      </c>
      <c r="HF327" s="474">
        <f>HF326</f>
        <v>0.065000000000000002</v>
      </c>
      <c r="HG327" s="474">
        <f>HG326</f>
        <v>0.84999999999999998</v>
      </c>
      <c r="HH327" s="474">
        <f>HH326</f>
        <v>0</v>
      </c>
      <c r="HI327" s="10" t="e">
        <f>IF(BZ327&lt;&gt;"",CK327-BV327,0)</f>
        <v>#VALUE!</v>
      </c>
      <c r="HJ327" s="10" t="e">
        <f>IF(AJ327&gt;0,AH327-AJ327,0)</f>
        <v>#VALUE!</v>
      </c>
      <c r="HK327" s="466">
        <f>HK326</f>
        <v>0.84999999999999998</v>
      </c>
      <c r="HL327" s="424">
        <f>HL326</f>
        <v>550000</v>
      </c>
      <c r="HM327" s="424">
        <f>HM326</f>
        <v>480000</v>
      </c>
      <c r="HN327" s="465" t="e">
        <f>(DJ327*EZ327+DK327*FH327+DL327*FM327+DM327*FR327+DN327*FW327+DO327*GB327+DS327*GI327+DP327*GM327+DR327*GR327)*1000*2</f>
        <v>#VALUE!</v>
      </c>
      <c r="HO327" s="465" t="e">
        <f>HN327*HK327*$HO$2/HL327*1000000</f>
        <v>#VALUE!</v>
      </c>
      <c r="HP327" s="465" t="e">
        <f>HN327*HK327*$HP$2/HM327*1000000</f>
        <v>#VALUE!</v>
      </c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</row>
    <row customFormat="1" r="328" s="0">
      <c r="A328" s="420">
        <v>317</v>
      </c>
      <c r="B328" s="421">
        <f ca="1">IF(D328=D327,B327,IF(D328="夜班",B327+1,B327))</f>
        <v>43599</v>
      </c>
      <c r="C328" s="422">
        <f>C327</f>
        <v>0.041666666666666699</v>
      </c>
      <c r="D328" s="10" t="str">
        <f ca="1">IF(HOUR(G328)&lt;8,"夜班",IF(HOUR(G328)&lt;16,"白班",IF(HOUR(G328)&lt;24,"中班",0)))</f>
        <v>夜班</v>
      </c>
      <c r="E328" s="10" t="e">
        <f ca="1">IF(F328=1,"甲",IF(F328=2,"乙",IF(F328=3,"丙",IF(F328=4,"丁",""))))</f>
        <v>#REF!</v>
      </c>
      <c r="F328" s="10" t="e">
        <f ca="1">SUMPRODUCT((成本日报!$A$3:$A$95=计划!B328)*(成本日报!$B$3:$B$95=计划!$D328),成本日报!$C$3:$C$95)</f>
        <v>#REF!</v>
      </c>
      <c r="G328" s="423">
        <f ca="1">G327+C327</f>
        <v>43599.1666666659</v>
      </c>
      <c r="H328" s="423">
        <f ca="1">$G328+$C328/60*10+$C328*0</f>
        <v>43599.173611110346</v>
      </c>
      <c r="I328" s="423">
        <f ca="1">$G328+$C328/60*18+$C328*0</f>
        <v>43599.179166665897</v>
      </c>
      <c r="J328" s="423">
        <f ca="1">$G328+$C328/60*0+$C328*1</f>
        <v>43599.208333332565</v>
      </c>
      <c r="K328" s="423">
        <f ca="1">$G328+$C328/60*30+$C328*2</f>
        <v>43599.270833332572</v>
      </c>
      <c r="L328" s="423">
        <f ca="1">$G328+$C328/60*0+$C328*3</f>
        <v>43599.2916666659</v>
      </c>
      <c r="M328" s="424" t="str">
        <f>IF(_tag_month_day!A318="","",_tag_month_day!A318)</f>
        <v/>
      </c>
      <c r="N328" s="424" t="str">
        <f>IF(_tag_month_day!B318="","",_tag_month_day!B318)</f>
        <v/>
      </c>
      <c r="O328" s="425" t="e">
        <f>IF(M328+N328=0,"",M328+N328)</f>
        <v>#VALUE!</v>
      </c>
      <c r="P328" s="424" t="str">
        <f>IF(_tag_month_day!C318="","",_tag_month_day!C318)</f>
        <v/>
      </c>
      <c r="Q328" s="424" t="str">
        <f>IF(_tag_month_day!D318="","",_tag_month_day!D318)</f>
        <v/>
      </c>
      <c r="R328" s="426" t="str">
        <f>IF(_tag_month_day!CB318="","",_tag_month_day!CB318/100)</f>
        <v/>
      </c>
      <c r="S328" s="427" t="str">
        <f>IF(_tag_month_day!E318="","",_tag_month_day!E318)</f>
        <v/>
      </c>
      <c r="T328" s="427" t="str">
        <f>IF(_tag_month_day!F318="","",_tag_month_day!F318)</f>
        <v/>
      </c>
      <c r="U328" s="428" t="e">
        <f>S328+T328</f>
        <v>#VALUE!</v>
      </c>
      <c r="V328" s="429" t="e">
        <f>U328/AJ328</f>
        <v>#VALUE!</v>
      </c>
      <c r="W328" s="430" t="str">
        <f>IF(_jhy_month_day!A318="","",_jhy_month_day!A318)</f>
        <v/>
      </c>
      <c r="X328" s="431" t="str">
        <f>IF(_jhy_month_day!B318="","",_jhy_month_day!B318/100)</f>
        <v/>
      </c>
      <c r="Y328" s="431" t="str">
        <f>IF(_jhy_month_day!C318="","",_jhy_month_day!C318/100)</f>
        <v/>
      </c>
      <c r="Z328" s="432">
        <f>Z324+1</f>
        <v>80</v>
      </c>
      <c r="AA328" s="433" t="str">
        <f>IF(_tag_month_day!G318="","",_tag_month_day!G318/100)</f>
        <v/>
      </c>
      <c r="AB328" s="433" t="str">
        <f>IF(_tag_month_day!H318="","",_tag_month_day!H318/100)</f>
        <v/>
      </c>
      <c r="AC328" s="434">
        <f>IF(X328="",AC327,BK328*($AV327*X328+$AW327*FD327+$AX327*FI327+$AY327*FN327+$AZ327*FS327+$BA327*FX327+$BG327*GE327)/(AV327*Y328+AX327*FK327+AW327*FF327+AY327*FP327+AZ327*FU327+BA327*FZ327+BG327*GG327+BB327*GK327+BC327*GN327+BD327*GP327))</f>
        <v>1.59963432013121</v>
      </c>
      <c r="AD328" s="435" t="str">
        <f>IF(AC328=AC327,"",AC328-AC327)</f>
        <v/>
      </c>
      <c r="AE328" s="436" t="str">
        <f>IF(1-AF328=0,"",(1-AF328))</f>
        <v/>
      </c>
      <c r="AF328" s="437">
        <v>1</v>
      </c>
      <c r="AG328" s="10" t="str">
        <f>AG327</f>
        <v>9A3</v>
      </c>
      <c r="AH328" s="438" t="str">
        <f>AH327</f>
        <v/>
      </c>
      <c r="AI328" s="424"/>
      <c r="AJ328" s="10" t="str">
        <f>IF(_tag_month_day!I318="","",_tag_month_day!I318)</f>
        <v/>
      </c>
      <c r="AK328" s="440"/>
      <c r="AL328" s="440"/>
      <c r="AM328" s="440"/>
      <c r="AN328" s="441">
        <f>AN327</f>
        <v>2</v>
      </c>
      <c r="AO328" s="441">
        <f>AO327</f>
        <v>8</v>
      </c>
      <c r="AP328" s="442" t="e">
        <f>(IF(AN328=0,AS327,AS327*(1+AO328/AN328)/(AR328+AO328/AN328)))+AT328</f>
        <v>#VALUE!</v>
      </c>
      <c r="AQ328" s="443" t="str">
        <f>IF(_tag_month_day!J318="","",_tag_month_day!J318/100)</f>
        <v/>
      </c>
      <c r="AR328" s="444">
        <f>AR327</f>
        <v>1.3</v>
      </c>
      <c r="AS328" s="445" t="e">
        <f>AQ328*(AN328*AR328+AO328)/(AN328+AO328)</f>
        <v>#VALUE!</v>
      </c>
      <c r="AT328" s="445" t="e">
        <f>(SUM(BE328:BF328)-SUM(BE327:BF327))*0.05</f>
        <v>#VALUE!</v>
      </c>
      <c r="AU328" s="446" t="str">
        <f>IF(_tag_month_day!CC318="","",IF(_tag_month_day!CC318&gt;0,_tag_month_day!CD318,_tag_month_day!CE318))</f>
        <v/>
      </c>
      <c r="AV328" s="447" t="str">
        <f>IF(_tag_month_day!L318="","",_tag_month_day!L318/100)</f>
        <v/>
      </c>
      <c r="AW328" s="431">
        <f>AW327</f>
        <v>0</v>
      </c>
      <c r="AX328" s="431">
        <f>AX327</f>
        <v>0</v>
      </c>
      <c r="AY328" s="431" t="str">
        <f>IF(_tag_month_day!M318="","",_tag_month_day!M318/100)</f>
        <v/>
      </c>
      <c r="AZ328" s="431" t="str">
        <f>IF(_tag_month_day!N318="","",_tag_month_day!N318/100)</f>
        <v/>
      </c>
      <c r="BA328" s="431" t="str">
        <f>IF(_tag_month_day!O318="","",_tag_month_day!O318/100)</f>
        <v/>
      </c>
      <c r="BB328" s="448" t="str">
        <f>IF(_tag_month_day!P318="","",_tag_month_day!P318/100)</f>
        <v/>
      </c>
      <c r="BC328" s="448">
        <f>BC327</f>
        <v>0</v>
      </c>
      <c r="BD328" s="448" t="str">
        <f>IF(_tag_month_day!Q318="","",_tag_month_day!Q318/100)</f>
        <v/>
      </c>
      <c r="BE328" s="449" t="str">
        <f>IF(_tag_month_day!R318="","",_tag_month_day!R318/100)</f>
        <v/>
      </c>
      <c r="BF328" s="388" t="e">
        <f>(AU328*(100+BE328*100))/(AJ328-AU328)/100</f>
        <v>#VALUE!</v>
      </c>
      <c r="BG328" s="450" t="e">
        <f>BE328+BF328</f>
        <v>#VALUE!</v>
      </c>
      <c r="BH328" s="451" t="e">
        <f>SUM(AV328:BF328)</f>
        <v>#VALUE!</v>
      </c>
      <c r="BI328" s="452" t="e">
        <f>IF(CX328=0,BI327,(DK328*查询!$R$5+DL328*查询!$Q$5+DM328*查询!$N$5+DN328*查询!$O$5+DO328*查询!$P$5)*AF328/CX328)</f>
        <v>#VALUE!</v>
      </c>
      <c r="BJ328" s="452" t="e">
        <f>IF(CX328=0,BJ327,(DP328*查询!$S$5+DQ328*查询!$T$5+DR328*查询!$U$5)*AF328/CX328)</f>
        <v>#VALUE!</v>
      </c>
      <c r="BK328" s="452">
        <f>BK327</f>
        <v>1</v>
      </c>
      <c r="BL328" s="453" t="e">
        <f>SUMPRODUCT((AV328:BA328)*(GS328:GX328))/((GS328:GX328)+SUM(BB328:BD328)*GY328+BG328*GZ328)</f>
        <v>#VALUE!</v>
      </c>
      <c r="BM328" s="453" t="e">
        <f>BK328*($AV328*FB328+$AW328*FD328+$AX328*FI328+$AY328*FN328+$AZ328*FS328+$BA328*FX328+$BG328*GE328)/(AV328*EY328+AX328*FK328+AW328*FF328+AY328*FP328+AZ328*FU328+BA328*FZ328+BG328*GG328+BB328*GK328+BC328*GN328+BD328*GP328)</f>
        <v>#VALUE!</v>
      </c>
      <c r="BN328" s="453" t="e">
        <f>($AV328*FC328+$AX328*FJ328+$AW328*FE328+$AY328*FO328+$AZ328*FT328+$BA328*FY328+$BG328*GF328)/($AV328*FA328+BG328*GH328+BB328*GL328+BC328*GO328+BD328*GQ328+BA328*GA328)</f>
        <v>#VALUE!</v>
      </c>
      <c r="BO328" s="454" t="e">
        <f>SUMPRODUCT(AV328:BA328*GS328:GX328)/(GS328:GX328+(BB328+BC328+BD328)*GY328+BG328)</f>
        <v>#VALUE!</v>
      </c>
      <c r="BP328" s="454" t="e">
        <f>SUMPRODUCT(AV328:BA328*GS328:GX328)/(GS328:GX328+(BB328+BC328+BD328)*GY328+BG328)</f>
        <v>#VALUE!</v>
      </c>
      <c r="BQ328" s="454" t="e">
        <f>SUMPRODUCT(AV328:BA328*GS328:GX328)/(GS328:GX328+(BB328+BC328+BD328)*GY328+BG328)</f>
        <v>#VALUE!</v>
      </c>
      <c r="BR328" s="453" t="str">
        <f>IF(_tag_month_day!T318="","",_tag_month_day!T318)</f>
        <v/>
      </c>
      <c r="BS328" s="453" t="str">
        <f>IF(_tag_month_day!U318="","",_tag_month_day!U318)</f>
        <v/>
      </c>
      <c r="BT328" s="455" t="str">
        <f>IF(CK328="","",IF((CK328&gt;=BV328-0.12)*(CK328&lt;=BV328+0.12),"合格","不合格"))</f>
        <v/>
      </c>
      <c r="BU328" s="456" t="str">
        <f>IF(_tag_month_day!V318="","",_tag_month_day!V318)</f>
        <v/>
      </c>
      <c r="BV328" s="457" t="str">
        <f>IF(_tag_month_day!W318="","",_tag_month_day!W318)</f>
        <v/>
      </c>
      <c r="BW328" s="458" t="str">
        <f>IF(_tag_month_day!X318="","",_tag_month_day!X318)</f>
        <v/>
      </c>
      <c r="BX328" s="458" t="str">
        <f>IF(_tag_month_day!Y318="","",_tag_month_day!Y318)</f>
        <v/>
      </c>
      <c r="BY328" s="459">
        <f ca="1">L328</f>
        <v>43599.2916666659</v>
      </c>
      <c r="BZ328" s="460"/>
      <c r="CA328" s="461"/>
      <c r="CB328" s="424" t="str">
        <f>IF(_tag_month_day!Z318="","",_tag_month_day!Z318)</f>
        <v/>
      </c>
      <c r="CC328" s="424" t="str">
        <f>IF(_tag_month_day!AA318="","",_tag_month_day!AA318)</f>
        <v/>
      </c>
      <c r="CD328" s="424" t="str">
        <f>IF(_tag_month_day!AB318="","",_tag_month_day!AB318)</f>
        <v/>
      </c>
      <c r="CE328" s="424" t="str">
        <f>IF(_tag_month_day!AC318="","",_tag_month_day!AC318)</f>
        <v/>
      </c>
      <c r="CF328" s="424" t="str">
        <f>IF(_tag_month_day!AD318="","",_tag_month_day!AD318)</f>
        <v/>
      </c>
      <c r="CG328" s="424" t="str">
        <f>IF(_tag_month_day!AE318="","",_tag_month_day!AE318)</f>
        <v/>
      </c>
      <c r="CH328" s="424" t="str">
        <f>IF(_tag_month_day!AF318="","",_tag_month_day!AF318)</f>
        <v/>
      </c>
      <c r="CI328" s="424" t="str">
        <f>IF(_tag_month_day!AG318="","",_tag_month_day!AG318)</f>
        <v/>
      </c>
      <c r="CJ328" s="424" t="str">
        <f>IF(_tag_month_day!AH318="","",_tag_month_day!AH318)</f>
        <v/>
      </c>
      <c r="CK328" s="424" t="str">
        <f>IF(_tag_month_day!AI318="","",_tag_month_day!AI318)</f>
        <v/>
      </c>
      <c r="CL328" s="4" t="str">
        <f>IF(_tag_month_day!AJ318="","",_tag_month_day!AJ318)</f>
        <v/>
      </c>
      <c r="CM328" s="4" t="str">
        <f>IF(_tag_month_day!AK318="","",_tag_month_day!AK318)</f>
        <v/>
      </c>
      <c r="CN328" s="4" t="str">
        <f>IF(_tag_month_day!AL318="","",_tag_month_day!AL318)</f>
        <v/>
      </c>
      <c r="CO328" s="4" t="str">
        <f>IF(_tag_month_day!AM318="","",_tag_month_day!AM318)</f>
        <v/>
      </c>
      <c r="CP328" s="4" t="str">
        <f>IF(_tag_month_day!AN318="","",_tag_month_day!AN318)</f>
        <v/>
      </c>
      <c r="CQ328" s="4" t="str">
        <f>IF(_tag_month_day!AO318="","",_tag_month_day!AO318)</f>
        <v/>
      </c>
      <c r="CR328" s="462" t="str">
        <f>IF(_tag_month_day!AP318="","",_tag_month_day!AP318)</f>
        <v/>
      </c>
      <c r="CS328" s="463" t="str">
        <f>IF(_tag_month_day!AQ318="","",_tag_month_day!AQ318)</f>
        <v/>
      </c>
      <c r="CT328" s="4" t="str">
        <f>IF(_tag_month_day!AR318="","",_tag_month_day!AR318)</f>
        <v/>
      </c>
      <c r="CU328" s="464" t="e">
        <f>DU328/AJ328</f>
        <v>#VALUE!</v>
      </c>
      <c r="CV328" s="451" t="e">
        <f>BG328/BH328</f>
        <v>#VALUE!</v>
      </c>
      <c r="CW328" s="465" t="e">
        <f>AJ328*(1-CV328)*CU328*AF328</f>
        <v>#VALUE!</v>
      </c>
      <c r="CX328" s="465" t="e">
        <f>CW328*94%</f>
        <v>#VALUE!</v>
      </c>
      <c r="CY328" s="466" t="e">
        <f>IF(CX328=0,0,DS328/(DS328+CX328))</f>
        <v>#VALUE!</v>
      </c>
      <c r="CZ328" s="465" t="e">
        <f>$AJ328*EF328</f>
        <v>#VALUE!</v>
      </c>
      <c r="DA328" s="465" t="e">
        <f>$AJ328*EG328</f>
        <v>#VALUE!</v>
      </c>
      <c r="DB328" s="465" t="e">
        <f>$AJ328*EH328</f>
        <v>#VALUE!</v>
      </c>
      <c r="DC328" s="465" t="e">
        <f>$AJ328*EI328</f>
        <v>#VALUE!</v>
      </c>
      <c r="DD328" s="465" t="e">
        <f>$AJ328*EJ328</f>
        <v>#VALUE!</v>
      </c>
      <c r="DE328" s="465" t="e">
        <f>$AJ328*EK328</f>
        <v>#VALUE!</v>
      </c>
      <c r="DF328" s="465" t="e">
        <f>$AJ328*EL328</f>
        <v>#VALUE!</v>
      </c>
      <c r="DG328" s="465" t="e">
        <f>$AJ328*EM328</f>
        <v>#VALUE!</v>
      </c>
      <c r="DH328" s="465" t="e">
        <f>$AJ328*EN328</f>
        <v>#VALUE!</v>
      </c>
      <c r="DI328" s="465" t="e">
        <f>$AJ328*EO328</f>
        <v>#VALUE!</v>
      </c>
      <c r="DJ328" s="465" t="e">
        <f>CZ328*(1-EP328)</f>
        <v>#VALUE!</v>
      </c>
      <c r="DK328" s="465" t="e">
        <f>DA328*(1-ER328)</f>
        <v>#VALUE!</v>
      </c>
      <c r="DL328" s="465" t="e">
        <f>DB328*(1-EQ328)</f>
        <v>#VALUE!</v>
      </c>
      <c r="DM328" s="465" t="e">
        <f>DC328*(1-ES328)</f>
        <v>#VALUE!</v>
      </c>
      <c r="DN328" s="465" t="e">
        <f>DD328*(1-ET328)</f>
        <v>#VALUE!</v>
      </c>
      <c r="DO328" s="465" t="e">
        <f>DE328</f>
        <v>#VALUE!</v>
      </c>
      <c r="DP328" s="465" t="e">
        <f>DF328*(1-EU328)</f>
        <v>#VALUE!</v>
      </c>
      <c r="DQ328" s="465" t="e">
        <f>DG328*(1-EV328)</f>
        <v>#VALUE!</v>
      </c>
      <c r="DR328" s="465" t="e">
        <f>DH328*(1-EW328)</f>
        <v>#VALUE!</v>
      </c>
      <c r="DS328" s="465" t="e">
        <f>DI328</f>
        <v>#VALUE!</v>
      </c>
      <c r="DT328" s="465" t="e">
        <f>SUM(DJ328:DS328)</f>
        <v>#VALUE!</v>
      </c>
      <c r="DU328" s="465" t="e">
        <f>(GS328:GX328)+(DP328+DQ328+DR328)*GY328+DS328</f>
        <v>#VALUE!</v>
      </c>
      <c r="DV328" s="451" t="e">
        <f>AV328/$BH328/(1-EP328)</f>
        <v>#VALUE!</v>
      </c>
      <c r="DW328" s="451" t="e">
        <f>AW328/$BH328/(1-ER328)</f>
        <v>#VALUE!</v>
      </c>
      <c r="DX328" s="451" t="e">
        <f>AX328/$BH328/(1-EQ328)</f>
        <v>#VALUE!</v>
      </c>
      <c r="DY328" s="451" t="e">
        <f>AY328/$BH328/(1-ES328)</f>
        <v>#VALUE!</v>
      </c>
      <c r="DZ328" s="451" t="e">
        <f>AZ328/$BH328/(1-ET328)</f>
        <v>#VALUE!</v>
      </c>
      <c r="EA328" s="451" t="e">
        <f>BA328/$BH328/(1-AX328)</f>
        <v>#VALUE!</v>
      </c>
      <c r="EB328" s="451" t="e">
        <f>BB328/$BH328/(1-EU328)</f>
        <v>#VALUE!</v>
      </c>
      <c r="EC328" s="451" t="e">
        <f>BC328/$BH328/(1-EV328)</f>
        <v>#VALUE!</v>
      </c>
      <c r="ED328" s="451" t="e">
        <f>BD328/$BH328/(1-EW328)</f>
        <v>#VALUE!</v>
      </c>
      <c r="EE328" s="451" t="e">
        <f>BG328/BH328</f>
        <v>#VALUE!</v>
      </c>
      <c r="EF328" s="451" t="e">
        <f>DV328/SUM($DV328:$EE328)</f>
        <v>#VALUE!</v>
      </c>
      <c r="EG328" s="451" t="e">
        <f>DW328/SUM($DV328:$EE328)</f>
        <v>#VALUE!</v>
      </c>
      <c r="EH328" s="451" t="e">
        <f>DX328/SUM($DV328:$EE328)</f>
        <v>#VALUE!</v>
      </c>
      <c r="EI328" s="451" t="e">
        <f>DY328/SUM($DV328:$EE328)</f>
        <v>#VALUE!</v>
      </c>
      <c r="EJ328" s="451" t="e">
        <f>DZ328/SUM($DV328:$EE328)</f>
        <v>#VALUE!</v>
      </c>
      <c r="EK328" s="451" t="e">
        <f>EA328/SUM($DV328:$EE328)</f>
        <v>#VALUE!</v>
      </c>
      <c r="EL328" s="451" t="e">
        <f>EB328/SUM($DV328:$EE328)</f>
        <v>#VALUE!</v>
      </c>
      <c r="EM328" s="451" t="e">
        <f>EC328/SUM($DV328:$EE328)</f>
        <v>#VALUE!</v>
      </c>
      <c r="EN328" s="451" t="e">
        <f>ED328/SUM($DV328:$EE328)</f>
        <v>#VALUE!</v>
      </c>
      <c r="EO328" s="451" t="e">
        <f>EE328/SUM($DV328:$EE328)</f>
        <v>#VALUE!</v>
      </c>
      <c r="EP328" s="450">
        <f>EP327</f>
        <v>0.080000000000000002</v>
      </c>
      <c r="EQ328" s="450">
        <f>EQ327</f>
        <v>0.014999999999999999</v>
      </c>
      <c r="ER328" s="450">
        <f>ER327</f>
        <v>0.014999999999999999</v>
      </c>
      <c r="ES328" s="450">
        <f>ES327</f>
        <v>0.014999999999999999</v>
      </c>
      <c r="ET328" s="450">
        <f>ET327</f>
        <v>0.014999999999999999</v>
      </c>
      <c r="EU328" s="450">
        <f>EU327</f>
        <v>0.089999999999999997</v>
      </c>
      <c r="EV328" s="450">
        <f>EV327</f>
        <v>0.089999999999999997</v>
      </c>
      <c r="EW328" s="450">
        <f>EW327</f>
        <v>0.089999999999999997</v>
      </c>
      <c r="EX328" s="431" t="str">
        <f>IF(_tag_month_day!AS318="","",_tag_month_day!AS318/100)</f>
        <v/>
      </c>
      <c r="EY328" s="431" t="str">
        <f>IF(_tag_month_day!AT318="","",_tag_month_day!AT318/100)</f>
        <v/>
      </c>
      <c r="EZ328" s="431" t="str">
        <f>IF(_tag_month_day!AU318="","",_tag_month_day!AU318/100)</f>
        <v/>
      </c>
      <c r="FA328" s="431" t="str">
        <f>IF(_tag_month_day!AV318="","",_tag_month_day!AV318/100)</f>
        <v/>
      </c>
      <c r="FB328" s="431" t="str">
        <f>IF(_tag_month_day!AW318="","",_tag_month_day!AW318/100)</f>
        <v/>
      </c>
      <c r="FC328" s="431" t="str">
        <f>IF(_tag_month_day!AX318="","",_tag_month_day!AX318/100)</f>
        <v/>
      </c>
      <c r="FD328" s="449" t="str">
        <f>IF(_tag_month_day!AY318="","",_tag_month_day!AY318/100)</f>
        <v/>
      </c>
      <c r="FE328" s="449" t="str">
        <f>IF(_tag_month_day!AZ318="","",_tag_month_day!AZ318/100)</f>
        <v/>
      </c>
      <c r="FF328" s="449" t="str">
        <f>IF(_tag_month_day!BA318="","",_tag_month_day!BA318/100)</f>
        <v/>
      </c>
      <c r="FG328" s="449" t="str">
        <f>IF(_tag_month_day!BB318="","",_tag_month_day!BB318/100)</f>
        <v/>
      </c>
      <c r="FH328" s="467" t="str">
        <f>IF(_tag_month_day!BC318="","",_tag_month_day!BC318/100)</f>
        <v/>
      </c>
      <c r="FI328" s="449">
        <f>FI327</f>
        <v>0.40999999999999998</v>
      </c>
      <c r="FJ328" s="449">
        <f>FJ327</f>
        <v>0.11</v>
      </c>
      <c r="FK328" s="449">
        <f>FK327</f>
        <v>0.014999999999999999</v>
      </c>
      <c r="FL328" s="449">
        <f>FL327</f>
        <v>0</v>
      </c>
      <c r="FM328" s="467">
        <f>FM327</f>
        <v>0.0001</v>
      </c>
      <c r="FN328" s="449">
        <f>FN327</f>
        <v>0.32000000000000001</v>
      </c>
      <c r="FO328" s="449">
        <f>FO327</f>
        <v>0.20000000000000001</v>
      </c>
      <c r="FP328" s="449">
        <f>FP327</f>
        <v>0.01</v>
      </c>
      <c r="FQ328" s="449">
        <f>FQ327</f>
        <v>0</v>
      </c>
      <c r="FR328" s="467">
        <f>FR327</f>
        <v>0.0001</v>
      </c>
      <c r="FS328" s="449" t="str">
        <f>IF(_tag_month_day!BD318="","",_tag_month_day!BD318/100)</f>
        <v/>
      </c>
      <c r="FT328" s="449" t="str">
        <f>IF(_tag_month_day!BE318="","",_tag_month_day!BE318/100)</f>
        <v/>
      </c>
      <c r="FU328" s="449" t="str">
        <f>IF(_tag_month_day!BF318="","",_tag_month_day!BF318/100)</f>
        <v/>
      </c>
      <c r="FV328" s="449" t="str">
        <f>IF(_tag_month_day!BG318="","",_tag_month_day!BG318/100)</f>
        <v/>
      </c>
      <c r="FW328" s="467" t="str">
        <f>IF(_tag_month_day!BH318="","",_tag_month_day!BH318/100)</f>
        <v/>
      </c>
      <c r="FX328" s="449" t="str">
        <f>IF(_tag_month_day!BI318="","",_tag_month_day!BI318/100)</f>
        <v/>
      </c>
      <c r="FY328" s="449" t="str">
        <f>IF(_tag_month_day!BJ318="","",_tag_month_day!BJ318/100)</f>
        <v/>
      </c>
      <c r="FZ328" s="468" t="str">
        <f>IF(_tag_month_day!BK318="","",_tag_month_day!BK318/100)</f>
        <v/>
      </c>
      <c r="GA328" s="449" t="str">
        <f>IF(_tag_month_day!BL318="","",_tag_month_day!BL318/100)</f>
        <v/>
      </c>
      <c r="GB328" s="467" t="str">
        <f>IF(_tag_month_day!BM318="","",_tag_month_day!BM318/100)</f>
        <v/>
      </c>
      <c r="GC328" s="431" t="str">
        <f>IF(_tag_month_day!BN318="","",_tag_month_day!BN318/100)</f>
        <v/>
      </c>
      <c r="GD328" s="431" t="str">
        <f>IF(_tag_month_day!BO318="","",_tag_month_day!BO318/100)</f>
        <v/>
      </c>
      <c r="GE328" s="431" t="str">
        <f>IF(_tag_month_day!BP318="","",_tag_month_day!BP318/100)</f>
        <v/>
      </c>
      <c r="GF328" s="431" t="str">
        <f>IF(_tag_month_day!BQ318="","",_tag_month_day!BQ318/100)</f>
        <v/>
      </c>
      <c r="GG328" s="431" t="str">
        <f>IF(_tag_month_day!BR318="","",_tag_month_day!BR318/100)</f>
        <v/>
      </c>
      <c r="GH328" s="431" t="str">
        <f>IF(_tag_month_day!BS318="","",_tag_month_day!BS318/100)</f>
        <v/>
      </c>
      <c r="GI328" s="467" t="str">
        <f>IF(_tag_month_day!BT318="","",_tag_month_day!BT318/100)</f>
        <v/>
      </c>
      <c r="GJ328" s="469" t="str">
        <f>IF(_tag_month_day!BU318="","",_tag_month_day!BU318/100)</f>
        <v/>
      </c>
      <c r="GK328" s="470">
        <f>GK327</f>
        <v>0.070000000000000007</v>
      </c>
      <c r="GL328" s="470">
        <f>GL327</f>
        <v>0.029999999999999999</v>
      </c>
      <c r="GM328" s="471" t="str">
        <f>IF(_tag_month_day!BX318="","",_tag_month_day!BX318/100)</f>
        <v/>
      </c>
      <c r="GN328" s="470">
        <f>GN327</f>
        <v>0.070000000000000007</v>
      </c>
      <c r="GO328" s="470">
        <f>GO327</f>
        <v>0.029999999999999999</v>
      </c>
      <c r="GP328" s="470">
        <f>GP327</f>
        <v>0.089999999999999997</v>
      </c>
      <c r="GQ328" s="470">
        <f>GQ327</f>
        <v>0.029999999999999999</v>
      </c>
      <c r="GR328" s="471" t="str">
        <f>IF(_tag_month_day!CA318="","",_tag_month_day!CA318/100)</f>
        <v/>
      </c>
      <c r="GS328" s="472">
        <f>GS327</f>
        <v>0.95299999999999996</v>
      </c>
      <c r="GT328" s="472">
        <f>GT327</f>
        <v>0.55000000000000004</v>
      </c>
      <c r="GU328" s="472">
        <f>GU327</f>
        <v>0.55000000000000004</v>
      </c>
      <c r="GV328" s="472">
        <f>GV327</f>
        <v>0.55000000000000004</v>
      </c>
      <c r="GW328" s="472">
        <f>GW327</f>
        <v>0.5</v>
      </c>
      <c r="GX328" s="472">
        <f>GX327</f>
        <v>0.93500000000000005</v>
      </c>
      <c r="GY328" s="472">
        <f>GY327</f>
        <v>0.14999999999999999</v>
      </c>
      <c r="GZ328" s="472">
        <f>GZ327</f>
        <v>1</v>
      </c>
      <c r="HA328" s="474">
        <f>HA327</f>
        <v>0.047</v>
      </c>
      <c r="HB328" s="474">
        <f>HB327</f>
        <v>0.45000000000000001</v>
      </c>
      <c r="HC328" s="474">
        <f>HC327</f>
        <v>0.45000000000000001</v>
      </c>
      <c r="HD328" s="474">
        <f>HD327</f>
        <v>0.45000000000000001</v>
      </c>
      <c r="HE328" s="474">
        <f>HE327</f>
        <v>0.5</v>
      </c>
      <c r="HF328" s="474">
        <f>HF327</f>
        <v>0.065000000000000002</v>
      </c>
      <c r="HG328" s="474">
        <f>HG327</f>
        <v>0.84999999999999998</v>
      </c>
      <c r="HH328" s="474">
        <f>HH327</f>
        <v>0</v>
      </c>
      <c r="HI328" s="10">
        <f>IF(BZ328&lt;&gt;"",CK328-BV328,0)</f>
        <v>0</v>
      </c>
      <c r="HJ328" s="10" t="e">
        <f>IF(AJ328&gt;0,AH328-AJ328,0)</f>
        <v>#VALUE!</v>
      </c>
      <c r="HK328" s="466">
        <f>HK327</f>
        <v>0.84999999999999998</v>
      </c>
      <c r="HL328" s="424">
        <f>HL327</f>
        <v>550000</v>
      </c>
      <c r="HM328" s="424">
        <f>HM327</f>
        <v>480000</v>
      </c>
      <c r="HN328" s="465" t="e">
        <f>(DJ328*EZ328+DK328*FH328+DL328*FM328+DM328*FR328+DN328*FW328+DO328*GB328+DS328*GI328+DP328*GM328+DR328*GR328)*1000*2</f>
        <v>#VALUE!</v>
      </c>
      <c r="HO328" s="465" t="e">
        <f>HN328*HK328*$HO$2/HL328*1000000</f>
        <v>#VALUE!</v>
      </c>
      <c r="HP328" s="465" t="e">
        <f>HN328*HK328*$HP$2/HM328*1000000</f>
        <v>#VALUE!</v>
      </c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</row>
    <row customFormat="1" r="329" s="0">
      <c r="A329" s="420">
        <v>318</v>
      </c>
      <c r="B329" s="421">
        <f ca="1">IF(D329=D328,B328,IF(D329="夜班",B328+1,B328))</f>
        <v>43599</v>
      </c>
      <c r="C329" s="422">
        <f>C328</f>
        <v>0.041666666666666699</v>
      </c>
      <c r="D329" s="10" t="str">
        <f ca="1">IF(HOUR(G329)&lt;8,"夜班",IF(HOUR(G329)&lt;16,"白班",IF(HOUR(G329)&lt;24,"中班",0)))</f>
        <v>夜班</v>
      </c>
      <c r="E329" s="10" t="e">
        <f ca="1">IF(F329=1,"甲",IF(F329=2,"乙",IF(F329=3,"丙",IF(F329=4,"丁",""))))</f>
        <v>#REF!</v>
      </c>
      <c r="F329" s="10" t="e">
        <f ca="1">SUMPRODUCT((成本日报!$A$3:$A$95=计划!B329)*(成本日报!$B$3:$B$95=计划!$D329),成本日报!$C$3:$C$95)</f>
        <v>#REF!</v>
      </c>
      <c r="G329" s="423">
        <f ca="1">G328+C328</f>
        <v>43599.208333332565</v>
      </c>
      <c r="H329" s="423">
        <f ca="1">$G329+$C329/60*10+$C329*0</f>
        <v>43599.21527777701</v>
      </c>
      <c r="I329" s="423">
        <f ca="1">$G329+$C329/60*18+$C329*0</f>
        <v>43599.220833332562</v>
      </c>
      <c r="J329" s="423">
        <f ca="1">$G329+$C329/60*0+$C329*1</f>
        <v>43599.249999999229</v>
      </c>
      <c r="K329" s="423">
        <f ca="1">$G329+$C329/60*30+$C329*2</f>
        <v>43599.312499999236</v>
      </c>
      <c r="L329" s="423">
        <f ca="1">$G329+$C329/60*0+$C329*3</f>
        <v>43599.333333332565</v>
      </c>
      <c r="M329" s="424" t="str">
        <f>IF(_tag_month_day!A319="","",_tag_month_day!A319)</f>
        <v/>
      </c>
      <c r="N329" s="424" t="str">
        <f>IF(_tag_month_day!B319="","",_tag_month_day!B319)</f>
        <v/>
      </c>
      <c r="O329" s="425" t="e">
        <f>IF(M329+N329=0,"",M329+N329)</f>
        <v>#VALUE!</v>
      </c>
      <c r="P329" s="424" t="str">
        <f>IF(_tag_month_day!C319="","",_tag_month_day!C319)</f>
        <v/>
      </c>
      <c r="Q329" s="424" t="str">
        <f>IF(_tag_month_day!D319="","",_tag_month_day!D319)</f>
        <v/>
      </c>
      <c r="R329" s="426" t="str">
        <f>IF(_tag_month_day!CB319="","",_tag_month_day!CB319/100)</f>
        <v/>
      </c>
      <c r="S329" s="427" t="str">
        <f>IF(_tag_month_day!E319="","",_tag_month_day!E319)</f>
        <v/>
      </c>
      <c r="T329" s="427" t="str">
        <f>IF(_tag_month_day!F319="","",_tag_month_day!F319)</f>
        <v/>
      </c>
      <c r="U329" s="428" t="e">
        <f>S329+T329</f>
        <v>#VALUE!</v>
      </c>
      <c r="V329" s="429" t="e">
        <f>U329/AJ329</f>
        <v>#VALUE!</v>
      </c>
      <c r="W329" s="430" t="str">
        <f>IF(_jhy_month_day!A319="","",_jhy_month_day!A319)</f>
        <v/>
      </c>
      <c r="X329" s="431" t="str">
        <f>IF(_jhy_month_day!B319="","",_jhy_month_day!B319/100)</f>
        <v/>
      </c>
      <c r="Y329" s="431" t="str">
        <f>IF(_jhy_month_day!C319="","",_jhy_month_day!C319/100)</f>
        <v/>
      </c>
      <c r="Z329" s="432">
        <f>Z325+1</f>
        <v>80</v>
      </c>
      <c r="AA329" s="433" t="str">
        <f>IF(_tag_month_day!G319="","",_tag_month_day!G319/100)</f>
        <v/>
      </c>
      <c r="AB329" s="433" t="str">
        <f>IF(_tag_month_day!H319="","",_tag_month_day!H319/100)</f>
        <v/>
      </c>
      <c r="AC329" s="434">
        <f>IF(X329="",AC328,BK329*($AV328*X329+$AW328*FD328+$AX328*FI328+$AY328*FN328+$AZ328*FS328+$BA328*FX328+$BG328*GE328)/(AV328*Y329+AX328*FK328+AW328*FF328+AY328*FP328+AZ328*FU328+BA328*FZ328+BG328*GG328+BB328*GK328+BC328*GN328+BD328*GP328))</f>
        <v>1.59963432013121</v>
      </c>
      <c r="AD329" s="435" t="str">
        <f>IF(AC329=AC328,"",AC329-AC328)</f>
        <v/>
      </c>
      <c r="AE329" s="436" t="str">
        <f>IF(1-AF329=0,"",(1-AF329))</f>
        <v/>
      </c>
      <c r="AF329" s="437">
        <v>1</v>
      </c>
      <c r="AG329" s="10" t="str">
        <f>AG328</f>
        <v>9A3</v>
      </c>
      <c r="AH329" s="438" t="str">
        <f>AH328</f>
        <v/>
      </c>
      <c r="AI329" s="424"/>
      <c r="AJ329" s="10" t="str">
        <f>IF(_tag_month_day!I319="","",_tag_month_day!I319)</f>
        <v/>
      </c>
      <c r="AK329" s="440"/>
      <c r="AL329" s="440"/>
      <c r="AM329" s="440"/>
      <c r="AN329" s="441">
        <f>AN328</f>
        <v>2</v>
      </c>
      <c r="AO329" s="441">
        <f>AO328</f>
        <v>8</v>
      </c>
      <c r="AP329" s="442" t="e">
        <f>(IF(AN329=0,AS328,AS328*(1+AO329/AN329)/(AR329+AO329/AN329)))+AT329</f>
        <v>#VALUE!</v>
      </c>
      <c r="AQ329" s="443" t="str">
        <f>IF(_tag_month_day!J319="","",_tag_month_day!J319/100)</f>
        <v/>
      </c>
      <c r="AR329" s="444">
        <f>AR328</f>
        <v>1.3</v>
      </c>
      <c r="AS329" s="445" t="e">
        <f>AQ329*(AN329*AR329+AO329)/(AN329+AO329)</f>
        <v>#VALUE!</v>
      </c>
      <c r="AT329" s="445" t="e">
        <f>(SUM(BE329:BF329)-SUM(BE328:BF328))*0.05</f>
        <v>#VALUE!</v>
      </c>
      <c r="AU329" s="446" t="str">
        <f>IF(_tag_month_day!CC319="","",IF(_tag_month_day!CC319&gt;0,_tag_month_day!CD319,_tag_month_day!CE319))</f>
        <v/>
      </c>
      <c r="AV329" s="447" t="str">
        <f>IF(_tag_month_day!L319="","",_tag_month_day!L319/100)</f>
        <v/>
      </c>
      <c r="AW329" s="431">
        <f>AW328</f>
        <v>0</v>
      </c>
      <c r="AX329" s="431">
        <f>AX328</f>
        <v>0</v>
      </c>
      <c r="AY329" s="431" t="str">
        <f>IF(_tag_month_day!M319="","",_tag_month_day!M319/100)</f>
        <v/>
      </c>
      <c r="AZ329" s="431" t="str">
        <f>IF(_tag_month_day!N319="","",_tag_month_day!N319/100)</f>
        <v/>
      </c>
      <c r="BA329" s="431" t="str">
        <f>IF(_tag_month_day!O319="","",_tag_month_day!O319/100)</f>
        <v/>
      </c>
      <c r="BB329" s="448" t="str">
        <f>IF(_tag_month_day!P319="","",_tag_month_day!P319/100)</f>
        <v/>
      </c>
      <c r="BC329" s="448">
        <f>BC328</f>
        <v>0</v>
      </c>
      <c r="BD329" s="448" t="str">
        <f>IF(_tag_month_day!Q319="","",_tag_month_day!Q319/100)</f>
        <v/>
      </c>
      <c r="BE329" s="449" t="str">
        <f>IF(_tag_month_day!R319="","",_tag_month_day!R319/100)</f>
        <v/>
      </c>
      <c r="BF329" s="388" t="e">
        <f>(AU329*(100+BE329*100))/(AJ329-AU329)/100</f>
        <v>#VALUE!</v>
      </c>
      <c r="BG329" s="450" t="e">
        <f>BE329+BF329</f>
        <v>#VALUE!</v>
      </c>
      <c r="BH329" s="451" t="e">
        <f>SUM(AV329:BF329)</f>
        <v>#VALUE!</v>
      </c>
      <c r="BI329" s="452" t="e">
        <f>IF(CX329=0,BI328,(DK329*查询!$R$5+DL329*查询!$Q$5+DM329*查询!$N$5+DN329*查询!$O$5+DO329*查询!$P$5)*AF329/CX329)</f>
        <v>#VALUE!</v>
      </c>
      <c r="BJ329" s="452" t="e">
        <f>IF(CX329=0,BJ328,(DP329*查询!$S$5+DQ329*查询!$T$5+DR329*查询!$U$5)*AF329/CX329)</f>
        <v>#VALUE!</v>
      </c>
      <c r="BK329" s="452">
        <f>BK328</f>
        <v>1</v>
      </c>
      <c r="BL329" s="453" t="e">
        <f>SUMPRODUCT((AV329:BA329)*(GS329:GX329))/((GS329:GX329)+SUM(BB329:BD329)*GY329+BG329*GZ329)</f>
        <v>#VALUE!</v>
      </c>
      <c r="BM329" s="453" t="e">
        <f>BK329*($AV329*FB329+$AW329*FD329+$AX329*FI329+$AY329*FN329+$AZ329*FS329+$BA329*FX329+$BG329*GE329)/(AV329*EY329+AX329*FK329+AW329*FF329+AY329*FP329+AZ329*FU329+BA329*FZ329+BG329*GG329+BB329*GK329+BC329*GN329+BD329*GP329)</f>
        <v>#VALUE!</v>
      </c>
      <c r="BN329" s="453" t="e">
        <f>($AV329*FC329+$AX329*FJ329+$AW329*FE329+$AY329*FO329+$AZ329*FT329+$BA329*FY329+$BG329*GF329)/($AV329*FA329+BG329*GH329+BB329*GL329+BC329*GO329+BD329*GQ329+BA329*GA329)</f>
        <v>#VALUE!</v>
      </c>
      <c r="BO329" s="454" t="e">
        <f>SUMPRODUCT(AV329:BA329*GS329:GX329)/(GS329:GX329+(BB329+BC329+BD329)*GY329+BG329)</f>
        <v>#VALUE!</v>
      </c>
      <c r="BP329" s="454" t="e">
        <f>SUMPRODUCT(AV329:BA329*GS329:GX329)/(GS329:GX329+(BB329+BC329+BD329)*GY329+BG329)</f>
        <v>#VALUE!</v>
      </c>
      <c r="BQ329" s="454" t="e">
        <f>SUMPRODUCT(AV329:BA329*GS329:GX329)/(GS329:GX329+(BB329+BC329+BD329)*GY329+BG329)</f>
        <v>#VALUE!</v>
      </c>
      <c r="BR329" s="453" t="str">
        <f>IF(_tag_month_day!T319="","",_tag_month_day!T319)</f>
        <v/>
      </c>
      <c r="BS329" s="453" t="str">
        <f>IF(_tag_month_day!U319="","",_tag_month_day!U319)</f>
        <v/>
      </c>
      <c r="BT329" s="455" t="str">
        <f>IF(CK329="","",IF((CK329&gt;=BV329-0.12)*(CK329&lt;=BV329+0.12),"合格","不合格"))</f>
        <v/>
      </c>
      <c r="BU329" s="456" t="str">
        <f>IF(_tag_month_day!V319="","",_tag_month_day!V319)</f>
        <v/>
      </c>
      <c r="BV329" s="457" t="str">
        <f>IF(_tag_month_day!W319="","",_tag_month_day!W319)</f>
        <v/>
      </c>
      <c r="BW329" s="458" t="str">
        <f>IF(_tag_month_day!X319="","",_tag_month_day!X319)</f>
        <v/>
      </c>
      <c r="BX329" s="458" t="str">
        <f>IF(_tag_month_day!Y319="","",_tag_month_day!Y319)</f>
        <v/>
      </c>
      <c r="BY329" s="459">
        <f ca="1">L329</f>
        <v>43599.333333332565</v>
      </c>
      <c r="BZ329" s="460"/>
      <c r="CA329" s="461"/>
      <c r="CB329" s="424" t="str">
        <f>IF(_tag_month_day!Z319="","",_tag_month_day!Z319)</f>
        <v/>
      </c>
      <c r="CC329" s="424" t="str">
        <f>IF(_tag_month_day!AA319="","",_tag_month_day!AA319)</f>
        <v/>
      </c>
      <c r="CD329" s="424" t="str">
        <f>IF(_tag_month_day!AB319="","",_tag_month_day!AB319)</f>
        <v/>
      </c>
      <c r="CE329" s="424" t="str">
        <f>IF(_tag_month_day!AC319="","",_tag_month_day!AC319)</f>
        <v/>
      </c>
      <c r="CF329" s="424" t="str">
        <f>IF(_tag_month_day!AD319="","",_tag_month_day!AD319)</f>
        <v/>
      </c>
      <c r="CG329" s="424" t="str">
        <f>IF(_tag_month_day!AE319="","",_tag_month_day!AE319)</f>
        <v/>
      </c>
      <c r="CH329" s="424" t="str">
        <f>IF(_tag_month_day!AF319="","",_tag_month_day!AF319)</f>
        <v/>
      </c>
      <c r="CI329" s="424" t="str">
        <f>IF(_tag_month_day!AG319="","",_tag_month_day!AG319)</f>
        <v/>
      </c>
      <c r="CJ329" s="424" t="str">
        <f>IF(_tag_month_day!AH319="","",_tag_month_day!AH319)</f>
        <v/>
      </c>
      <c r="CK329" s="424" t="str">
        <f>IF(_tag_month_day!AI319="","",_tag_month_day!AI319)</f>
        <v/>
      </c>
      <c r="CL329" s="4" t="str">
        <f>IF(_tag_month_day!AJ319="","",_tag_month_day!AJ319)</f>
        <v/>
      </c>
      <c r="CM329" s="4" t="str">
        <f>IF(_tag_month_day!AK319="","",_tag_month_day!AK319)</f>
        <v/>
      </c>
      <c r="CN329" s="4" t="str">
        <f>IF(_tag_month_day!AL319="","",_tag_month_day!AL319)</f>
        <v/>
      </c>
      <c r="CO329" s="4" t="str">
        <f>IF(_tag_month_day!AM319="","",_tag_month_day!AM319)</f>
        <v/>
      </c>
      <c r="CP329" s="4" t="str">
        <f>IF(_tag_month_day!AN319="","",_tag_month_day!AN319)</f>
        <v/>
      </c>
      <c r="CQ329" s="4" t="str">
        <f>IF(_tag_month_day!AO319="","",_tag_month_day!AO319)</f>
        <v/>
      </c>
      <c r="CR329" s="462" t="str">
        <f>IF(_tag_month_day!AP319="","",_tag_month_day!AP319)</f>
        <v/>
      </c>
      <c r="CS329" s="463" t="str">
        <f>IF(_tag_month_day!AQ319="","",_tag_month_day!AQ319)</f>
        <v/>
      </c>
      <c r="CT329" s="4" t="str">
        <f>IF(_tag_month_day!AR319="","",_tag_month_day!AR319)</f>
        <v/>
      </c>
      <c r="CU329" s="464" t="e">
        <f>DU329/AJ329</f>
        <v>#VALUE!</v>
      </c>
      <c r="CV329" s="451" t="e">
        <f>BG329/BH329</f>
        <v>#VALUE!</v>
      </c>
      <c r="CW329" s="465" t="e">
        <f>AJ329*(1-CV329)*CU329*AF329</f>
        <v>#VALUE!</v>
      </c>
      <c r="CX329" s="465" t="e">
        <f>CW329*94%</f>
        <v>#VALUE!</v>
      </c>
      <c r="CY329" s="466" t="e">
        <f>IF(CX329=0,0,DS329/(DS329+CX329))</f>
        <v>#VALUE!</v>
      </c>
      <c r="CZ329" s="465" t="e">
        <f>$AJ329*EF329</f>
        <v>#VALUE!</v>
      </c>
      <c r="DA329" s="465" t="e">
        <f>$AJ329*EG329</f>
        <v>#VALUE!</v>
      </c>
      <c r="DB329" s="465" t="e">
        <f>$AJ329*EH329</f>
        <v>#VALUE!</v>
      </c>
      <c r="DC329" s="465" t="e">
        <f>$AJ329*EI329</f>
        <v>#VALUE!</v>
      </c>
      <c r="DD329" s="465" t="e">
        <f>$AJ329*EJ329</f>
        <v>#VALUE!</v>
      </c>
      <c r="DE329" s="465" t="e">
        <f>$AJ329*EK329</f>
        <v>#VALUE!</v>
      </c>
      <c r="DF329" s="465" t="e">
        <f>$AJ329*EL329</f>
        <v>#VALUE!</v>
      </c>
      <c r="DG329" s="465" t="e">
        <f>$AJ329*EM329</f>
        <v>#VALUE!</v>
      </c>
      <c r="DH329" s="465" t="e">
        <f>$AJ329*EN329</f>
        <v>#VALUE!</v>
      </c>
      <c r="DI329" s="465" t="e">
        <f>$AJ329*EO329</f>
        <v>#VALUE!</v>
      </c>
      <c r="DJ329" s="465" t="e">
        <f>CZ329*(1-EP329)</f>
        <v>#VALUE!</v>
      </c>
      <c r="DK329" s="465" t="e">
        <f>DA329*(1-ER329)</f>
        <v>#VALUE!</v>
      </c>
      <c r="DL329" s="465" t="e">
        <f>DB329*(1-EQ329)</f>
        <v>#VALUE!</v>
      </c>
      <c r="DM329" s="465" t="e">
        <f>DC329*(1-ES329)</f>
        <v>#VALUE!</v>
      </c>
      <c r="DN329" s="465" t="e">
        <f>DD329*(1-ET329)</f>
        <v>#VALUE!</v>
      </c>
      <c r="DO329" s="465" t="e">
        <f>DE329</f>
        <v>#VALUE!</v>
      </c>
      <c r="DP329" s="465" t="e">
        <f>DF329*(1-EU329)</f>
        <v>#VALUE!</v>
      </c>
      <c r="DQ329" s="465" t="e">
        <f>DG329*(1-EV329)</f>
        <v>#VALUE!</v>
      </c>
      <c r="DR329" s="465" t="e">
        <f>DH329*(1-EW329)</f>
        <v>#VALUE!</v>
      </c>
      <c r="DS329" s="465" t="e">
        <f>DI329</f>
        <v>#VALUE!</v>
      </c>
      <c r="DT329" s="465" t="e">
        <f>SUM(DJ329:DS329)</f>
        <v>#VALUE!</v>
      </c>
      <c r="DU329" s="465" t="e">
        <f>(GS329:GX329)+(DP329+DQ329+DR329)*GY329+DS329</f>
        <v>#VALUE!</v>
      </c>
      <c r="DV329" s="451" t="e">
        <f>AV329/$BH329/(1-EP329)</f>
        <v>#VALUE!</v>
      </c>
      <c r="DW329" s="451" t="e">
        <f>AW329/$BH329/(1-ER329)</f>
        <v>#VALUE!</v>
      </c>
      <c r="DX329" s="451" t="e">
        <f>AX329/$BH329/(1-EQ329)</f>
        <v>#VALUE!</v>
      </c>
      <c r="DY329" s="451" t="e">
        <f>AY329/$BH329/(1-ES329)</f>
        <v>#VALUE!</v>
      </c>
      <c r="DZ329" s="451" t="e">
        <f>AZ329/$BH329/(1-ET329)</f>
        <v>#VALUE!</v>
      </c>
      <c r="EA329" s="451" t="e">
        <f>BA329/$BH329/(1-AX329)</f>
        <v>#VALUE!</v>
      </c>
      <c r="EB329" s="451" t="e">
        <f>BB329/$BH329/(1-EU329)</f>
        <v>#VALUE!</v>
      </c>
      <c r="EC329" s="451" t="e">
        <f>BC329/$BH329/(1-EV329)</f>
        <v>#VALUE!</v>
      </c>
      <c r="ED329" s="451" t="e">
        <f>BD329/$BH329/(1-EW329)</f>
        <v>#VALUE!</v>
      </c>
      <c r="EE329" s="451" t="e">
        <f>BG329/BH329</f>
        <v>#VALUE!</v>
      </c>
      <c r="EF329" s="451" t="e">
        <f>DV329/SUM($DV329:$EE329)</f>
        <v>#VALUE!</v>
      </c>
      <c r="EG329" s="451" t="e">
        <f>DW329/SUM($DV329:$EE329)</f>
        <v>#VALUE!</v>
      </c>
      <c r="EH329" s="451" t="e">
        <f>DX329/SUM($DV329:$EE329)</f>
        <v>#VALUE!</v>
      </c>
      <c r="EI329" s="451" t="e">
        <f>DY329/SUM($DV329:$EE329)</f>
        <v>#VALUE!</v>
      </c>
      <c r="EJ329" s="451" t="e">
        <f>DZ329/SUM($DV329:$EE329)</f>
        <v>#VALUE!</v>
      </c>
      <c r="EK329" s="451" t="e">
        <f>EA329/SUM($DV329:$EE329)</f>
        <v>#VALUE!</v>
      </c>
      <c r="EL329" s="451" t="e">
        <f>EB329/SUM($DV329:$EE329)</f>
        <v>#VALUE!</v>
      </c>
      <c r="EM329" s="451" t="e">
        <f>EC329/SUM($DV329:$EE329)</f>
        <v>#VALUE!</v>
      </c>
      <c r="EN329" s="451" t="e">
        <f>ED329/SUM($DV329:$EE329)</f>
        <v>#VALUE!</v>
      </c>
      <c r="EO329" s="451" t="e">
        <f>EE329/SUM($DV329:$EE329)</f>
        <v>#VALUE!</v>
      </c>
      <c r="EP329" s="450">
        <f>EP328</f>
        <v>0.080000000000000002</v>
      </c>
      <c r="EQ329" s="450">
        <f>EQ328</f>
        <v>0.014999999999999999</v>
      </c>
      <c r="ER329" s="450">
        <f>ER328</f>
        <v>0.014999999999999999</v>
      </c>
      <c r="ES329" s="450">
        <f>ES328</f>
        <v>0.014999999999999999</v>
      </c>
      <c r="ET329" s="450">
        <f>ET328</f>
        <v>0.014999999999999999</v>
      </c>
      <c r="EU329" s="450">
        <f>EU328</f>
        <v>0.089999999999999997</v>
      </c>
      <c r="EV329" s="450">
        <f>EV328</f>
        <v>0.089999999999999997</v>
      </c>
      <c r="EW329" s="450">
        <f>EW328</f>
        <v>0.089999999999999997</v>
      </c>
      <c r="EX329" s="431" t="str">
        <f>IF(_tag_month_day!AS319="","",_tag_month_day!AS319/100)</f>
        <v/>
      </c>
      <c r="EY329" s="431" t="str">
        <f>IF(_tag_month_day!AT319="","",_tag_month_day!AT319/100)</f>
        <v/>
      </c>
      <c r="EZ329" s="431" t="str">
        <f>IF(_tag_month_day!AU319="","",_tag_month_day!AU319/100)</f>
        <v/>
      </c>
      <c r="FA329" s="431" t="str">
        <f>IF(_tag_month_day!AV319="","",_tag_month_day!AV319/100)</f>
        <v/>
      </c>
      <c r="FB329" s="431" t="str">
        <f>IF(_tag_month_day!AW319="","",_tag_month_day!AW319/100)</f>
        <v/>
      </c>
      <c r="FC329" s="431" t="str">
        <f>IF(_tag_month_day!AX319="","",_tag_month_day!AX319/100)</f>
        <v/>
      </c>
      <c r="FD329" s="449" t="str">
        <f>IF(_tag_month_day!AY319="","",_tag_month_day!AY319/100)</f>
        <v/>
      </c>
      <c r="FE329" s="449" t="str">
        <f>IF(_tag_month_day!AZ319="","",_tag_month_day!AZ319/100)</f>
        <v/>
      </c>
      <c r="FF329" s="449" t="str">
        <f>IF(_tag_month_day!BA319="","",_tag_month_day!BA319/100)</f>
        <v/>
      </c>
      <c r="FG329" s="449" t="str">
        <f>IF(_tag_month_day!BB319="","",_tag_month_day!BB319/100)</f>
        <v/>
      </c>
      <c r="FH329" s="467" t="str">
        <f>IF(_tag_month_day!BC319="","",_tag_month_day!BC319/100)</f>
        <v/>
      </c>
      <c r="FI329" s="449">
        <f>FI328</f>
        <v>0.40999999999999998</v>
      </c>
      <c r="FJ329" s="449">
        <f>FJ328</f>
        <v>0.11</v>
      </c>
      <c r="FK329" s="449">
        <f>FK328</f>
        <v>0.014999999999999999</v>
      </c>
      <c r="FL329" s="449">
        <f>FL328</f>
        <v>0</v>
      </c>
      <c r="FM329" s="467">
        <f>FM328</f>
        <v>0.0001</v>
      </c>
      <c r="FN329" s="449">
        <f>FN328</f>
        <v>0.32000000000000001</v>
      </c>
      <c r="FO329" s="449">
        <f>FO328</f>
        <v>0.20000000000000001</v>
      </c>
      <c r="FP329" s="449">
        <f>FP328</f>
        <v>0.01</v>
      </c>
      <c r="FQ329" s="449">
        <f>FQ328</f>
        <v>0</v>
      </c>
      <c r="FR329" s="467">
        <f>FR328</f>
        <v>0.0001</v>
      </c>
      <c r="FS329" s="449" t="str">
        <f>IF(_tag_month_day!BD319="","",_tag_month_day!BD319/100)</f>
        <v/>
      </c>
      <c r="FT329" s="449" t="str">
        <f>IF(_tag_month_day!BE319="","",_tag_month_day!BE319/100)</f>
        <v/>
      </c>
      <c r="FU329" s="449" t="str">
        <f>IF(_tag_month_day!BF319="","",_tag_month_day!BF319/100)</f>
        <v/>
      </c>
      <c r="FV329" s="449" t="str">
        <f>IF(_tag_month_day!BG319="","",_tag_month_day!BG319/100)</f>
        <v/>
      </c>
      <c r="FW329" s="467" t="str">
        <f>IF(_tag_month_day!BH319="","",_tag_month_day!BH319/100)</f>
        <v/>
      </c>
      <c r="FX329" s="449" t="str">
        <f>IF(_tag_month_day!BI319="","",_tag_month_day!BI319/100)</f>
        <v/>
      </c>
      <c r="FY329" s="449" t="str">
        <f>IF(_tag_month_day!BJ319="","",_tag_month_day!BJ319/100)</f>
        <v/>
      </c>
      <c r="FZ329" s="468" t="str">
        <f>IF(_tag_month_day!BK319="","",_tag_month_day!BK319/100)</f>
        <v/>
      </c>
      <c r="GA329" s="449" t="str">
        <f>IF(_tag_month_day!BL319="","",_tag_month_day!BL319/100)</f>
        <v/>
      </c>
      <c r="GB329" s="467" t="str">
        <f>IF(_tag_month_day!BM319="","",_tag_month_day!BM319/100)</f>
        <v/>
      </c>
      <c r="GC329" s="431" t="str">
        <f>IF(_tag_month_day!BN319="","",_tag_month_day!BN319/100)</f>
        <v/>
      </c>
      <c r="GD329" s="431" t="str">
        <f>IF(_tag_month_day!BO319="","",_tag_month_day!BO319/100)</f>
        <v/>
      </c>
      <c r="GE329" s="431" t="str">
        <f>IF(_tag_month_day!BP319="","",_tag_month_day!BP319/100)</f>
        <v/>
      </c>
      <c r="GF329" s="431" t="str">
        <f>IF(_tag_month_day!BQ319="","",_tag_month_day!BQ319/100)</f>
        <v/>
      </c>
      <c r="GG329" s="431" t="str">
        <f>IF(_tag_month_day!BR319="","",_tag_month_day!BR319/100)</f>
        <v/>
      </c>
      <c r="GH329" s="431" t="str">
        <f>IF(_tag_month_day!BS319="","",_tag_month_day!BS319/100)</f>
        <v/>
      </c>
      <c r="GI329" s="467" t="str">
        <f>IF(_tag_month_day!BT319="","",_tag_month_day!BT319/100)</f>
        <v/>
      </c>
      <c r="GJ329" s="469" t="str">
        <f>IF(_tag_month_day!BU319="","",_tag_month_day!BU319/100)</f>
        <v/>
      </c>
      <c r="GK329" s="470">
        <f>GK328</f>
        <v>0.070000000000000007</v>
      </c>
      <c r="GL329" s="470">
        <f>GL328</f>
        <v>0.029999999999999999</v>
      </c>
      <c r="GM329" s="471" t="str">
        <f>IF(_tag_month_day!BX319="","",_tag_month_day!BX319/100)</f>
        <v/>
      </c>
      <c r="GN329" s="470">
        <f>GN328</f>
        <v>0.070000000000000007</v>
      </c>
      <c r="GO329" s="470">
        <f>GO328</f>
        <v>0.029999999999999999</v>
      </c>
      <c r="GP329" s="470">
        <f>GP328</f>
        <v>0.089999999999999997</v>
      </c>
      <c r="GQ329" s="470">
        <f>GQ328</f>
        <v>0.029999999999999999</v>
      </c>
      <c r="GR329" s="471" t="str">
        <f>IF(_tag_month_day!CA319="","",_tag_month_day!CA319/100)</f>
        <v/>
      </c>
      <c r="GS329" s="472">
        <f>GS328</f>
        <v>0.95299999999999996</v>
      </c>
      <c r="GT329" s="472">
        <f>GT328</f>
        <v>0.55000000000000004</v>
      </c>
      <c r="GU329" s="472">
        <f>GU328</f>
        <v>0.55000000000000004</v>
      </c>
      <c r="GV329" s="472">
        <f>GV328</f>
        <v>0.55000000000000004</v>
      </c>
      <c r="GW329" s="472">
        <f>GW328</f>
        <v>0.5</v>
      </c>
      <c r="GX329" s="472">
        <f>GX328</f>
        <v>0.93500000000000005</v>
      </c>
      <c r="GY329" s="472">
        <f>GY328</f>
        <v>0.14999999999999999</v>
      </c>
      <c r="GZ329" s="472">
        <f>GZ328</f>
        <v>1</v>
      </c>
      <c r="HA329" s="474">
        <f>HA328</f>
        <v>0.047</v>
      </c>
      <c r="HB329" s="474">
        <f>HB328</f>
        <v>0.45000000000000001</v>
      </c>
      <c r="HC329" s="474">
        <f>HC328</f>
        <v>0.45000000000000001</v>
      </c>
      <c r="HD329" s="474">
        <f>HD328</f>
        <v>0.45000000000000001</v>
      </c>
      <c r="HE329" s="474">
        <f>HE328</f>
        <v>0.5</v>
      </c>
      <c r="HF329" s="474">
        <f>HF328</f>
        <v>0.065000000000000002</v>
      </c>
      <c r="HG329" s="474">
        <f>HG328</f>
        <v>0.84999999999999998</v>
      </c>
      <c r="HH329" s="474">
        <f>HH328</f>
        <v>0</v>
      </c>
      <c r="HI329" s="10">
        <f>IF(BZ329&lt;&gt;"",CK329-BV329,0)</f>
        <v>0</v>
      </c>
      <c r="HJ329" s="10" t="e">
        <f>IF(AJ329&gt;0,AH329-AJ329,0)</f>
        <v>#VALUE!</v>
      </c>
      <c r="HK329" s="466">
        <f>HK328</f>
        <v>0.84999999999999998</v>
      </c>
      <c r="HL329" s="424">
        <f>HL328</f>
        <v>550000</v>
      </c>
      <c r="HM329" s="424">
        <f>HM328</f>
        <v>480000</v>
      </c>
      <c r="HN329" s="465" t="e">
        <f>(DJ329*EZ329+DK329*FH329+DL329*FM329+DM329*FR329+DN329*FW329+DO329*GB329+DS329*GI329+DP329*GM329+DR329*GR329)*1000*2</f>
        <v>#VALUE!</v>
      </c>
      <c r="HO329" s="465" t="e">
        <f>HN329*HK329*$HO$2/HL329*1000000</f>
        <v>#VALUE!</v>
      </c>
      <c r="HP329" s="465" t="e">
        <f>HN329*HK329*$HP$2/HM329*1000000</f>
        <v>#VALUE!</v>
      </c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</row>
    <row customFormat="1" r="330" s="0">
      <c r="A330" s="420">
        <v>319</v>
      </c>
      <c r="B330" s="421">
        <f ca="1">IF(D330=D329,B329,IF(D330="夜班",B329+1,B329))</f>
        <v>43599</v>
      </c>
      <c r="C330" s="422">
        <f>C329</f>
        <v>0.041666666666666699</v>
      </c>
      <c r="D330" s="10" t="str">
        <f ca="1">IF(HOUR(G330)&lt;8,"夜班",IF(HOUR(G330)&lt;16,"白班",IF(HOUR(G330)&lt;24,"中班",0)))</f>
        <v>夜班</v>
      </c>
      <c r="E330" s="10" t="e">
        <f ca="1">IF(F330=1,"甲",IF(F330=2,"乙",IF(F330=3,"丙",IF(F330=4,"丁",""))))</f>
        <v>#REF!</v>
      </c>
      <c r="F330" s="10" t="e">
        <f ca="1">SUMPRODUCT((成本日报!$A$3:$A$95=计划!B330)*(成本日报!$B$3:$B$95=计划!$D330),成本日报!$C$3:$C$95)</f>
        <v>#REF!</v>
      </c>
      <c r="G330" s="423">
        <f ca="1">G329+C329</f>
        <v>43599.249999999229</v>
      </c>
      <c r="H330" s="423">
        <f ca="1">$G330+$C330/60*10+$C330*0</f>
        <v>43599.256944443674</v>
      </c>
      <c r="I330" s="423">
        <f ca="1">$G330+$C330/60*18+$C330*0</f>
        <v>43599.262499999226</v>
      </c>
      <c r="J330" s="423">
        <f ca="1">$G330+$C330/60*0+$C330*1</f>
        <v>43599.291666665893</v>
      </c>
      <c r="K330" s="423">
        <f ca="1">$G330+$C330/60*30+$C330*2</f>
        <v>43599.3541666659</v>
      </c>
      <c r="L330" s="423">
        <f ca="1">$G330+$C330/60*0+$C330*3</f>
        <v>43599.374999999229</v>
      </c>
      <c r="M330" s="424" t="str">
        <f>IF(_tag_month_day!A320="","",_tag_month_day!A320)</f>
        <v/>
      </c>
      <c r="N330" s="424" t="str">
        <f>IF(_tag_month_day!B320="","",_tag_month_day!B320)</f>
        <v/>
      </c>
      <c r="O330" s="425" t="e">
        <f>IF(M330+N330=0,"",M330+N330)</f>
        <v>#VALUE!</v>
      </c>
      <c r="P330" s="424" t="str">
        <f>IF(_tag_month_day!C320="","",_tag_month_day!C320)</f>
        <v/>
      </c>
      <c r="Q330" s="424" t="str">
        <f>IF(_tag_month_day!D320="","",_tag_month_day!D320)</f>
        <v/>
      </c>
      <c r="R330" s="426" t="str">
        <f>IF(_tag_month_day!CB320="","",_tag_month_day!CB320/100)</f>
        <v/>
      </c>
      <c r="S330" s="427" t="str">
        <f>IF(_tag_month_day!E320="","",_tag_month_day!E320)</f>
        <v/>
      </c>
      <c r="T330" s="427" t="str">
        <f>IF(_tag_month_day!F320="","",_tag_month_day!F320)</f>
        <v/>
      </c>
      <c r="U330" s="428" t="e">
        <f>S330+T330</f>
        <v>#VALUE!</v>
      </c>
      <c r="V330" s="429" t="e">
        <f>U330/AJ330</f>
        <v>#VALUE!</v>
      </c>
      <c r="W330" s="430" t="str">
        <f>IF(_jhy_month_day!A320="","",_jhy_month_day!A320)</f>
        <v/>
      </c>
      <c r="X330" s="431" t="str">
        <f>IF(_jhy_month_day!B320="","",_jhy_month_day!B320/100)</f>
        <v/>
      </c>
      <c r="Y330" s="431" t="str">
        <f>IF(_jhy_month_day!C320="","",_jhy_month_day!C320/100)</f>
        <v/>
      </c>
      <c r="Z330" s="432">
        <f>Z326+1</f>
        <v>80</v>
      </c>
      <c r="AA330" s="433" t="str">
        <f>IF(_tag_month_day!G320="","",_tag_month_day!G320/100)</f>
        <v/>
      </c>
      <c r="AB330" s="433" t="str">
        <f>IF(_tag_month_day!H320="","",_tag_month_day!H320/100)</f>
        <v/>
      </c>
      <c r="AC330" s="434">
        <f>IF(X330="",AC329,BK330*($AV329*X330+$AW329*FD329+$AX329*FI329+$AY329*FN329+$AZ329*FS329+$BA329*FX329+$BG329*GE329)/(AV329*Y330+AX329*FK329+AW329*FF329+AY329*FP329+AZ329*FU329+BA329*FZ329+BG329*GG329+BB329*GK329+BC329*GN329+BD329*GP329))</f>
        <v>1.59963432013121</v>
      </c>
      <c r="AD330" s="435" t="str">
        <f>IF(AC330=AC329,"",AC330-AC329)</f>
        <v/>
      </c>
      <c r="AE330" s="436" t="str">
        <f>IF(1-AF330=0,"",(1-AF330))</f>
        <v/>
      </c>
      <c r="AF330" s="437">
        <v>1</v>
      </c>
      <c r="AG330" s="10" t="str">
        <f>AG329</f>
        <v>9A3</v>
      </c>
      <c r="AH330" s="438" t="str">
        <f>AH329</f>
        <v/>
      </c>
      <c r="AI330" s="424"/>
      <c r="AJ330" s="10" t="str">
        <f>IF(_tag_month_day!I320="","",_tag_month_day!I320)</f>
        <v/>
      </c>
      <c r="AK330" s="440"/>
      <c r="AL330" s="440"/>
      <c r="AM330" s="440"/>
      <c r="AN330" s="441">
        <f>AN329</f>
        <v>2</v>
      </c>
      <c r="AO330" s="441">
        <f>AO329</f>
        <v>8</v>
      </c>
      <c r="AP330" s="442" t="e">
        <f>(IF(AN330=0,AS329,AS329*(1+AO330/AN330)/(AR330+AO330/AN330)))+AT330</f>
        <v>#VALUE!</v>
      </c>
      <c r="AQ330" s="443" t="str">
        <f>IF(_tag_month_day!J320="","",_tag_month_day!J320/100)</f>
        <v/>
      </c>
      <c r="AR330" s="444">
        <f>AR329</f>
        <v>1.3</v>
      </c>
      <c r="AS330" s="445" t="e">
        <f>AQ330*(AN330*AR330+AO330)/(AN330+AO330)</f>
        <v>#VALUE!</v>
      </c>
      <c r="AT330" s="445" t="e">
        <f>(SUM(BE330:BF330)-SUM(BE329:BF329))*0.05</f>
        <v>#VALUE!</v>
      </c>
      <c r="AU330" s="446" t="str">
        <f>IF(_tag_month_day!CC320="","",IF(_tag_month_day!CC320&gt;0,_tag_month_day!CD320,_tag_month_day!CE320))</f>
        <v/>
      </c>
      <c r="AV330" s="447" t="str">
        <f>IF(_tag_month_day!L320="","",_tag_month_day!L320/100)</f>
        <v/>
      </c>
      <c r="AW330" s="431">
        <f>AW329</f>
        <v>0</v>
      </c>
      <c r="AX330" s="431">
        <f>AX329</f>
        <v>0</v>
      </c>
      <c r="AY330" s="431" t="str">
        <f>IF(_tag_month_day!M320="","",_tag_month_day!M320/100)</f>
        <v/>
      </c>
      <c r="AZ330" s="431" t="str">
        <f>IF(_tag_month_day!N320="","",_tag_month_day!N320/100)</f>
        <v/>
      </c>
      <c r="BA330" s="431" t="str">
        <f>IF(_tag_month_day!O320="","",_tag_month_day!O320/100)</f>
        <v/>
      </c>
      <c r="BB330" s="448" t="str">
        <f>IF(_tag_month_day!P320="","",_tag_month_day!P320/100)</f>
        <v/>
      </c>
      <c r="BC330" s="448">
        <f>BC329</f>
        <v>0</v>
      </c>
      <c r="BD330" s="448" t="str">
        <f>IF(_tag_month_day!Q320="","",_tag_month_day!Q320/100)</f>
        <v/>
      </c>
      <c r="BE330" s="449" t="str">
        <f>IF(_tag_month_day!R320="","",_tag_month_day!R320/100)</f>
        <v/>
      </c>
      <c r="BF330" s="388" t="e">
        <f>(AU330*(100+BE330*100))/(AJ330-AU330)/100</f>
        <v>#VALUE!</v>
      </c>
      <c r="BG330" s="450" t="e">
        <f>BE330+BF330</f>
        <v>#VALUE!</v>
      </c>
      <c r="BH330" s="451" t="e">
        <f>SUM(AV330:BF330)</f>
        <v>#VALUE!</v>
      </c>
      <c r="BI330" s="452" t="e">
        <f>IF(CX330=0,BI329,(DK330*查询!$R$5+DL330*查询!$Q$5+DM330*查询!$N$5+DN330*查询!$O$5+DO330*查询!$P$5)*AF330/CX330)</f>
        <v>#VALUE!</v>
      </c>
      <c r="BJ330" s="452" t="e">
        <f>IF(CX330=0,BJ329,(DP330*查询!$S$5+DQ330*查询!$T$5+DR330*查询!$U$5)*AF330/CX330)</f>
        <v>#VALUE!</v>
      </c>
      <c r="BK330" s="452">
        <f>BK329</f>
        <v>1</v>
      </c>
      <c r="BL330" s="453" t="e">
        <f>SUMPRODUCT((AV330:BA330)*(GS330:GX330))/((GS330:GX330)+SUM(BB330:BD330)*GY330+BG330*GZ330)</f>
        <v>#VALUE!</v>
      </c>
      <c r="BM330" s="453" t="e">
        <f>BK330*($AV330*FB330+$AW330*FD330+$AX330*FI330+$AY330*FN330+$AZ330*FS330+$BA330*FX330+$BG330*GE330)/(AV330*EY330+AX330*FK330+AW330*FF330+AY330*FP330+AZ330*FU330+BA330*FZ330+BG330*GG330+BB330*GK330+BC330*GN330+BD330*GP330)</f>
        <v>#VALUE!</v>
      </c>
      <c r="BN330" s="453" t="e">
        <f>($AV330*FC330+$AX330*FJ330+$AW330*FE330+$AY330*FO330+$AZ330*FT330+$BA330*FY330+$BG330*GF330)/($AV330*FA330+BG330*GH330+BB330*GL330+BC330*GO330+BD330*GQ330+BA330*GA330)</f>
        <v>#VALUE!</v>
      </c>
      <c r="BO330" s="454" t="e">
        <f>SUMPRODUCT(AV330:BA330*GS330:GX330)/(GS330:GX330+(BB330+BC330+BD330)*GY330+BG330)</f>
        <v>#VALUE!</v>
      </c>
      <c r="BP330" s="454" t="e">
        <f>SUMPRODUCT(AV330:BA330*GS330:GX330)/(GS330:GX330+(BB330+BC330+BD330)*GY330+BG330)</f>
        <v>#VALUE!</v>
      </c>
      <c r="BQ330" s="454" t="e">
        <f>SUMPRODUCT(AV330:BA330*GS330:GX330)/(GS330:GX330+(BB330+BC330+BD330)*GY330+BG330)</f>
        <v>#VALUE!</v>
      </c>
      <c r="BR330" s="453" t="str">
        <f>IF(_tag_month_day!T320="","",_tag_month_day!T320)</f>
        <v/>
      </c>
      <c r="BS330" s="453" t="str">
        <f>IF(_tag_month_day!U320="","",_tag_month_day!U320)</f>
        <v/>
      </c>
      <c r="BT330" s="455" t="str">
        <f>IF(CK330="","",IF((CK330&gt;=BV330-0.12)*(CK330&lt;=BV330+0.12),"合格","不合格"))</f>
        <v/>
      </c>
      <c r="BU330" s="456" t="str">
        <f>IF(_tag_month_day!V320="","",_tag_month_day!V320)</f>
        <v/>
      </c>
      <c r="BV330" s="457" t="str">
        <f>IF(_tag_month_day!W320="","",_tag_month_day!W320)</f>
        <v/>
      </c>
      <c r="BW330" s="458" t="str">
        <f>IF(_tag_month_day!X320="","",_tag_month_day!X320)</f>
        <v/>
      </c>
      <c r="BX330" s="458" t="str">
        <f>IF(_tag_month_day!Y320="","",_tag_month_day!Y320)</f>
        <v/>
      </c>
      <c r="BY330" s="459">
        <f ca="1">L330</f>
        <v>43599.374999999229</v>
      </c>
      <c r="BZ330" s="460" t="s">
        <v>429</v>
      </c>
      <c r="CA330" s="461">
        <v>0.36458333333333298</v>
      </c>
      <c r="CB330" s="424" t="str">
        <f>IF(_tag_month_day!Z320="","",_tag_month_day!Z320)</f>
        <v/>
      </c>
      <c r="CC330" s="424" t="str">
        <f>IF(_tag_month_day!AA320="","",_tag_month_day!AA320)</f>
        <v/>
      </c>
      <c r="CD330" s="424" t="str">
        <f>IF(_tag_month_day!AB320="","",_tag_month_day!AB320)</f>
        <v/>
      </c>
      <c r="CE330" s="424" t="str">
        <f>IF(_tag_month_day!AC320="","",_tag_month_day!AC320)</f>
        <v/>
      </c>
      <c r="CF330" s="424" t="str">
        <f>IF(_tag_month_day!AD320="","",_tag_month_day!AD320)</f>
        <v/>
      </c>
      <c r="CG330" s="424" t="str">
        <f>IF(_tag_month_day!AE320="","",_tag_month_day!AE320)</f>
        <v/>
      </c>
      <c r="CH330" s="424" t="str">
        <f>IF(_tag_month_day!AF320="","",_tag_month_day!AF320)</f>
        <v/>
      </c>
      <c r="CI330" s="424" t="str">
        <f>IF(_tag_month_day!AG320="","",_tag_month_day!AG320)</f>
        <v/>
      </c>
      <c r="CJ330" s="424" t="str">
        <f>IF(_tag_month_day!AH320="","",_tag_month_day!AH320)</f>
        <v/>
      </c>
      <c r="CK330" s="424" t="str">
        <f>IF(_tag_month_day!AI320="","",_tag_month_day!AI320)</f>
        <v/>
      </c>
      <c r="CL330" s="4" t="str">
        <f>IF(_tag_month_day!AJ320="","",_tag_month_day!AJ320)</f>
        <v/>
      </c>
      <c r="CM330" s="4" t="str">
        <f>IF(_tag_month_day!AK320="","",_tag_month_day!AK320)</f>
        <v/>
      </c>
      <c r="CN330" s="4" t="str">
        <f>IF(_tag_month_day!AL320="","",_tag_month_day!AL320)</f>
        <v/>
      </c>
      <c r="CO330" s="4" t="str">
        <f>IF(_tag_month_day!AM320="","",_tag_month_day!AM320)</f>
        <v/>
      </c>
      <c r="CP330" s="4" t="str">
        <f>IF(_tag_month_day!AN320="","",_tag_month_day!AN320)</f>
        <v/>
      </c>
      <c r="CQ330" s="4" t="str">
        <f>IF(_tag_month_day!AO320="","",_tag_month_day!AO320)</f>
        <v/>
      </c>
      <c r="CR330" s="462" t="str">
        <f>IF(_tag_month_day!AP320="","",_tag_month_day!AP320)</f>
        <v/>
      </c>
      <c r="CS330" s="463" t="str">
        <f>IF(_tag_month_day!AQ320="","",_tag_month_day!AQ320)</f>
        <v/>
      </c>
      <c r="CT330" s="4" t="str">
        <f>IF(_tag_month_day!AR320="","",_tag_month_day!AR320)</f>
        <v/>
      </c>
      <c r="CU330" s="464" t="e">
        <f>DU330/AJ330</f>
        <v>#VALUE!</v>
      </c>
      <c r="CV330" s="451" t="e">
        <f>BG330/BH330</f>
        <v>#VALUE!</v>
      </c>
      <c r="CW330" s="465" t="e">
        <f>AJ330*(1-CV330)*CU330*AF330</f>
        <v>#VALUE!</v>
      </c>
      <c r="CX330" s="465" t="e">
        <f>CW330*94%</f>
        <v>#VALUE!</v>
      </c>
      <c r="CY330" s="466" t="e">
        <f>IF(CX330=0,0,DS330/(DS330+CX330))</f>
        <v>#VALUE!</v>
      </c>
      <c r="CZ330" s="465" t="e">
        <f>$AJ330*EF330</f>
        <v>#VALUE!</v>
      </c>
      <c r="DA330" s="465" t="e">
        <f>$AJ330*EG330</f>
        <v>#VALUE!</v>
      </c>
      <c r="DB330" s="465" t="e">
        <f>$AJ330*EH330</f>
        <v>#VALUE!</v>
      </c>
      <c r="DC330" s="465" t="e">
        <f>$AJ330*EI330</f>
        <v>#VALUE!</v>
      </c>
      <c r="DD330" s="465" t="e">
        <f>$AJ330*EJ330</f>
        <v>#VALUE!</v>
      </c>
      <c r="DE330" s="465" t="e">
        <f>$AJ330*EK330</f>
        <v>#VALUE!</v>
      </c>
      <c r="DF330" s="465" t="e">
        <f>$AJ330*EL330</f>
        <v>#VALUE!</v>
      </c>
      <c r="DG330" s="465" t="e">
        <f>$AJ330*EM330</f>
        <v>#VALUE!</v>
      </c>
      <c r="DH330" s="465" t="e">
        <f>$AJ330*EN330</f>
        <v>#VALUE!</v>
      </c>
      <c r="DI330" s="465" t="e">
        <f>$AJ330*EO330</f>
        <v>#VALUE!</v>
      </c>
      <c r="DJ330" s="465" t="e">
        <f>CZ330*(1-EP330)</f>
        <v>#VALUE!</v>
      </c>
      <c r="DK330" s="465" t="e">
        <f>DA330*(1-ER330)</f>
        <v>#VALUE!</v>
      </c>
      <c r="DL330" s="465" t="e">
        <f>DB330*(1-EQ330)</f>
        <v>#VALUE!</v>
      </c>
      <c r="DM330" s="465" t="e">
        <f>DC330*(1-ES330)</f>
        <v>#VALUE!</v>
      </c>
      <c r="DN330" s="465" t="e">
        <f>DD330*(1-ET330)</f>
        <v>#VALUE!</v>
      </c>
      <c r="DO330" s="465" t="e">
        <f>DE330</f>
        <v>#VALUE!</v>
      </c>
      <c r="DP330" s="465" t="e">
        <f>DF330*(1-EU330)</f>
        <v>#VALUE!</v>
      </c>
      <c r="DQ330" s="465" t="e">
        <f>DG330*(1-EV330)</f>
        <v>#VALUE!</v>
      </c>
      <c r="DR330" s="465" t="e">
        <f>DH330*(1-EW330)</f>
        <v>#VALUE!</v>
      </c>
      <c r="DS330" s="465" t="e">
        <f>DI330</f>
        <v>#VALUE!</v>
      </c>
      <c r="DT330" s="465" t="e">
        <f>SUM(DJ330:DS330)</f>
        <v>#VALUE!</v>
      </c>
      <c r="DU330" s="465" t="e">
        <f>(GS330:GX330)+(DP330+DQ330+DR330)*GY330+DS330</f>
        <v>#VALUE!</v>
      </c>
      <c r="DV330" s="451" t="e">
        <f>AV330/$BH330/(1-EP330)</f>
        <v>#VALUE!</v>
      </c>
      <c r="DW330" s="451" t="e">
        <f>AW330/$BH330/(1-ER330)</f>
        <v>#VALUE!</v>
      </c>
      <c r="DX330" s="451" t="e">
        <f>AX330/$BH330/(1-EQ330)</f>
        <v>#VALUE!</v>
      </c>
      <c r="DY330" s="451" t="e">
        <f>AY330/$BH330/(1-ES330)</f>
        <v>#VALUE!</v>
      </c>
      <c r="DZ330" s="451" t="e">
        <f>AZ330/$BH330/(1-ET330)</f>
        <v>#VALUE!</v>
      </c>
      <c r="EA330" s="451" t="e">
        <f>BA330/$BH330/(1-AX330)</f>
        <v>#VALUE!</v>
      </c>
      <c r="EB330" s="451" t="e">
        <f>BB330/$BH330/(1-EU330)</f>
        <v>#VALUE!</v>
      </c>
      <c r="EC330" s="451" t="e">
        <f>BC330/$BH330/(1-EV330)</f>
        <v>#VALUE!</v>
      </c>
      <c r="ED330" s="451" t="e">
        <f>BD330/$BH330/(1-EW330)</f>
        <v>#VALUE!</v>
      </c>
      <c r="EE330" s="451" t="e">
        <f>BG330/BH330</f>
        <v>#VALUE!</v>
      </c>
      <c r="EF330" s="451" t="e">
        <f>DV330/SUM($DV330:$EE330)</f>
        <v>#VALUE!</v>
      </c>
      <c r="EG330" s="451" t="e">
        <f>DW330/SUM($DV330:$EE330)</f>
        <v>#VALUE!</v>
      </c>
      <c r="EH330" s="451" t="e">
        <f>DX330/SUM($DV330:$EE330)</f>
        <v>#VALUE!</v>
      </c>
      <c r="EI330" s="451" t="e">
        <f>DY330/SUM($DV330:$EE330)</f>
        <v>#VALUE!</v>
      </c>
      <c r="EJ330" s="451" t="e">
        <f>DZ330/SUM($DV330:$EE330)</f>
        <v>#VALUE!</v>
      </c>
      <c r="EK330" s="451" t="e">
        <f>EA330/SUM($DV330:$EE330)</f>
        <v>#VALUE!</v>
      </c>
      <c r="EL330" s="451" t="e">
        <f>EB330/SUM($DV330:$EE330)</f>
        <v>#VALUE!</v>
      </c>
      <c r="EM330" s="451" t="e">
        <f>EC330/SUM($DV330:$EE330)</f>
        <v>#VALUE!</v>
      </c>
      <c r="EN330" s="451" t="e">
        <f>ED330/SUM($DV330:$EE330)</f>
        <v>#VALUE!</v>
      </c>
      <c r="EO330" s="451" t="e">
        <f>EE330/SUM($DV330:$EE330)</f>
        <v>#VALUE!</v>
      </c>
      <c r="EP330" s="450">
        <f>EP329</f>
        <v>0.080000000000000002</v>
      </c>
      <c r="EQ330" s="450">
        <f>EQ329</f>
        <v>0.014999999999999999</v>
      </c>
      <c r="ER330" s="450">
        <f>ER329</f>
        <v>0.014999999999999999</v>
      </c>
      <c r="ES330" s="450">
        <f>ES329</f>
        <v>0.014999999999999999</v>
      </c>
      <c r="ET330" s="450">
        <f>ET329</f>
        <v>0.014999999999999999</v>
      </c>
      <c r="EU330" s="450">
        <f>EU329</f>
        <v>0.089999999999999997</v>
      </c>
      <c r="EV330" s="450">
        <f>EV329</f>
        <v>0.089999999999999997</v>
      </c>
      <c r="EW330" s="450">
        <f>EW329</f>
        <v>0.089999999999999997</v>
      </c>
      <c r="EX330" s="431" t="str">
        <f>IF(_tag_month_day!AS320="","",_tag_month_day!AS320/100)</f>
        <v/>
      </c>
      <c r="EY330" s="431" t="str">
        <f>IF(_tag_month_day!AT320="","",_tag_month_day!AT320/100)</f>
        <v/>
      </c>
      <c r="EZ330" s="431" t="str">
        <f>IF(_tag_month_day!AU320="","",_tag_month_day!AU320/100)</f>
        <v/>
      </c>
      <c r="FA330" s="431" t="str">
        <f>IF(_tag_month_day!AV320="","",_tag_month_day!AV320/100)</f>
        <v/>
      </c>
      <c r="FB330" s="431" t="str">
        <f>IF(_tag_month_day!AW320="","",_tag_month_day!AW320/100)</f>
        <v/>
      </c>
      <c r="FC330" s="431" t="str">
        <f>IF(_tag_month_day!AX320="","",_tag_month_day!AX320/100)</f>
        <v/>
      </c>
      <c r="FD330" s="449" t="str">
        <f>IF(_tag_month_day!AY320="","",_tag_month_day!AY320/100)</f>
        <v/>
      </c>
      <c r="FE330" s="449" t="str">
        <f>IF(_tag_month_day!AZ320="","",_tag_month_day!AZ320/100)</f>
        <v/>
      </c>
      <c r="FF330" s="449" t="str">
        <f>IF(_tag_month_day!BA320="","",_tag_month_day!BA320/100)</f>
        <v/>
      </c>
      <c r="FG330" s="449" t="str">
        <f>IF(_tag_month_day!BB320="","",_tag_month_day!BB320/100)</f>
        <v/>
      </c>
      <c r="FH330" s="467" t="str">
        <f>IF(_tag_month_day!BC320="","",_tag_month_day!BC320/100)</f>
        <v/>
      </c>
      <c r="FI330" s="449">
        <f>FI329</f>
        <v>0.40999999999999998</v>
      </c>
      <c r="FJ330" s="449">
        <f>FJ329</f>
        <v>0.11</v>
      </c>
      <c r="FK330" s="449">
        <f>FK329</f>
        <v>0.014999999999999999</v>
      </c>
      <c r="FL330" s="449">
        <f>FL329</f>
        <v>0</v>
      </c>
      <c r="FM330" s="467">
        <f>FM329</f>
        <v>0.0001</v>
      </c>
      <c r="FN330" s="449">
        <f>FN329</f>
        <v>0.32000000000000001</v>
      </c>
      <c r="FO330" s="449">
        <f>FO329</f>
        <v>0.20000000000000001</v>
      </c>
      <c r="FP330" s="449">
        <f>FP329</f>
        <v>0.01</v>
      </c>
      <c r="FQ330" s="449">
        <f>FQ329</f>
        <v>0</v>
      </c>
      <c r="FR330" s="467">
        <f>FR329</f>
        <v>0.0001</v>
      </c>
      <c r="FS330" s="449" t="str">
        <f>IF(_tag_month_day!BD320="","",_tag_month_day!BD320/100)</f>
        <v/>
      </c>
      <c r="FT330" s="449" t="str">
        <f>IF(_tag_month_day!BE320="","",_tag_month_day!BE320/100)</f>
        <v/>
      </c>
      <c r="FU330" s="449" t="str">
        <f>IF(_tag_month_day!BF320="","",_tag_month_day!BF320/100)</f>
        <v/>
      </c>
      <c r="FV330" s="449" t="str">
        <f>IF(_tag_month_day!BG320="","",_tag_month_day!BG320/100)</f>
        <v/>
      </c>
      <c r="FW330" s="467" t="str">
        <f>IF(_tag_month_day!BH320="","",_tag_month_day!BH320/100)</f>
        <v/>
      </c>
      <c r="FX330" s="449" t="str">
        <f>IF(_tag_month_day!BI320="","",_tag_month_day!BI320/100)</f>
        <v/>
      </c>
      <c r="FY330" s="449" t="str">
        <f>IF(_tag_month_day!BJ320="","",_tag_month_day!BJ320/100)</f>
        <v/>
      </c>
      <c r="FZ330" s="468" t="str">
        <f>IF(_tag_month_day!BK320="","",_tag_month_day!BK320/100)</f>
        <v/>
      </c>
      <c r="GA330" s="449" t="str">
        <f>IF(_tag_month_day!BL320="","",_tag_month_day!BL320/100)</f>
        <v/>
      </c>
      <c r="GB330" s="467" t="str">
        <f>IF(_tag_month_day!BM320="","",_tag_month_day!BM320/100)</f>
        <v/>
      </c>
      <c r="GC330" s="431" t="str">
        <f>IF(_tag_month_day!BN320="","",_tag_month_day!BN320/100)</f>
        <v/>
      </c>
      <c r="GD330" s="431" t="str">
        <f>IF(_tag_month_day!BO320="","",_tag_month_day!BO320/100)</f>
        <v/>
      </c>
      <c r="GE330" s="431" t="str">
        <f>IF(_tag_month_day!BP320="","",_tag_month_day!BP320/100)</f>
        <v/>
      </c>
      <c r="GF330" s="431" t="str">
        <f>IF(_tag_month_day!BQ320="","",_tag_month_day!BQ320/100)</f>
        <v/>
      </c>
      <c r="GG330" s="431" t="str">
        <f>IF(_tag_month_day!BR320="","",_tag_month_day!BR320/100)</f>
        <v/>
      </c>
      <c r="GH330" s="431" t="str">
        <f>IF(_tag_month_day!BS320="","",_tag_month_day!BS320/100)</f>
        <v/>
      </c>
      <c r="GI330" s="467" t="str">
        <f>IF(_tag_month_day!BT320="","",_tag_month_day!BT320/100)</f>
        <v/>
      </c>
      <c r="GJ330" s="469" t="str">
        <f>IF(_tag_month_day!BU320="","",_tag_month_day!BU320/100)</f>
        <v/>
      </c>
      <c r="GK330" s="470">
        <f>GK329</f>
        <v>0.070000000000000007</v>
      </c>
      <c r="GL330" s="470">
        <f>GL329</f>
        <v>0.029999999999999999</v>
      </c>
      <c r="GM330" s="471" t="str">
        <f>IF(_tag_month_day!BX320="","",_tag_month_day!BX320/100)</f>
        <v/>
      </c>
      <c r="GN330" s="470">
        <f>GN329</f>
        <v>0.070000000000000007</v>
      </c>
      <c r="GO330" s="470">
        <f>GO329</f>
        <v>0.029999999999999999</v>
      </c>
      <c r="GP330" s="470">
        <f>GP329</f>
        <v>0.089999999999999997</v>
      </c>
      <c r="GQ330" s="470">
        <f>GQ329</f>
        <v>0.029999999999999999</v>
      </c>
      <c r="GR330" s="471" t="str">
        <f>IF(_tag_month_day!CA320="","",_tag_month_day!CA320/100)</f>
        <v/>
      </c>
      <c r="GS330" s="472">
        <f>GS329</f>
        <v>0.95299999999999996</v>
      </c>
      <c r="GT330" s="472">
        <f>GT329</f>
        <v>0.55000000000000004</v>
      </c>
      <c r="GU330" s="472">
        <f>GU329</f>
        <v>0.55000000000000004</v>
      </c>
      <c r="GV330" s="472">
        <f>GV329</f>
        <v>0.55000000000000004</v>
      </c>
      <c r="GW330" s="472">
        <f>GW329</f>
        <v>0.5</v>
      </c>
      <c r="GX330" s="472">
        <f>GX329</f>
        <v>0.93500000000000005</v>
      </c>
      <c r="GY330" s="472">
        <f>GY329</f>
        <v>0.14999999999999999</v>
      </c>
      <c r="GZ330" s="472">
        <f>GZ329</f>
        <v>1</v>
      </c>
      <c r="HA330" s="474">
        <f>HA329</f>
        <v>0.047</v>
      </c>
      <c r="HB330" s="474">
        <f>HB329</f>
        <v>0.45000000000000001</v>
      </c>
      <c r="HC330" s="474">
        <f>HC329</f>
        <v>0.45000000000000001</v>
      </c>
      <c r="HD330" s="474">
        <f>HD329</f>
        <v>0.45000000000000001</v>
      </c>
      <c r="HE330" s="474">
        <f>HE329</f>
        <v>0.5</v>
      </c>
      <c r="HF330" s="474">
        <f>HF329</f>
        <v>0.065000000000000002</v>
      </c>
      <c r="HG330" s="474">
        <f>HG329</f>
        <v>0.84999999999999998</v>
      </c>
      <c r="HH330" s="474">
        <f>HH329</f>
        <v>0</v>
      </c>
      <c r="HI330" s="10" t="e">
        <f>IF(BZ330&lt;&gt;"",CK330-BV330,0)</f>
        <v>#VALUE!</v>
      </c>
      <c r="HJ330" s="10" t="e">
        <f>IF(AJ330&gt;0,AH330-AJ330,0)</f>
        <v>#VALUE!</v>
      </c>
      <c r="HK330" s="466">
        <f>HK329</f>
        <v>0.84999999999999998</v>
      </c>
      <c r="HL330" s="424">
        <f>HL329</f>
        <v>550000</v>
      </c>
      <c r="HM330" s="424">
        <f>HM329</f>
        <v>480000</v>
      </c>
      <c r="HN330" s="465" t="e">
        <f>(DJ330*EZ330+DK330*FH330+DL330*FM330+DM330*FR330+DN330*FW330+DO330*GB330+DS330*GI330+DP330*GM330+DR330*GR330)*1000*2</f>
        <v>#VALUE!</v>
      </c>
      <c r="HO330" s="465" t="e">
        <f>HN330*HK330*$HO$2/HL330*1000000</f>
        <v>#VALUE!</v>
      </c>
      <c r="HP330" s="465" t="e">
        <f>HN330*HK330*$HP$2/HM330*1000000</f>
        <v>#VALUE!</v>
      </c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</row>
    <row customFormat="1" r="331" s="0">
      <c r="A331" s="420">
        <v>320</v>
      </c>
      <c r="B331" s="421">
        <f ca="1">IF(D331=D330,B330,IF(D331="夜班",B330+1,B330))</f>
        <v>43599</v>
      </c>
      <c r="C331" s="422">
        <f>C330</f>
        <v>0.041666666666666699</v>
      </c>
      <c r="D331" s="10" t="str">
        <f ca="1">IF(HOUR(G331)&lt;8,"夜班",IF(HOUR(G331)&lt;16,"白班",IF(HOUR(G331)&lt;24,"中班",0)))</f>
        <v>夜班</v>
      </c>
      <c r="E331" s="10" t="e">
        <f ca="1">IF(F331=1,"甲",IF(F331=2,"乙",IF(F331=3,"丙",IF(F331=4,"丁",""))))</f>
        <v>#REF!</v>
      </c>
      <c r="F331" s="10" t="e">
        <f ca="1">SUMPRODUCT((成本日报!$A$3:$A$95=计划!B331)*(成本日报!$B$3:$B$95=计划!$D331),成本日报!$C$3:$C$95)</f>
        <v>#REF!</v>
      </c>
      <c r="G331" s="423">
        <f ca="1">G330+C330</f>
        <v>43599.291666665893</v>
      </c>
      <c r="H331" s="423">
        <f ca="1">$G331+$C331/60*10+$C331*0</f>
        <v>43599.298611110338</v>
      </c>
      <c r="I331" s="423">
        <f ca="1">$G331+$C331/60*18+$C331*0</f>
        <v>43599.30416666589</v>
      </c>
      <c r="J331" s="423">
        <f ca="1">$G331+$C331/60*0+$C331*1</f>
        <v>43599.333333332557</v>
      </c>
      <c r="K331" s="423">
        <f ca="1">$G331+$C331/60*30+$C331*2</f>
        <v>43599.395833332565</v>
      </c>
      <c r="L331" s="423">
        <f ca="1">$G331+$C331/60*0+$C331*3</f>
        <v>43599.416666665893</v>
      </c>
      <c r="M331" s="424" t="str">
        <f>IF(_tag_month_day!A321="","",_tag_month_day!A321)</f>
        <v/>
      </c>
      <c r="N331" s="424" t="str">
        <f>IF(_tag_month_day!B321="","",_tag_month_day!B321)</f>
        <v/>
      </c>
      <c r="O331" s="425" t="e">
        <f>IF(M331+N331=0,"",M331+N331)</f>
        <v>#VALUE!</v>
      </c>
      <c r="P331" s="424" t="str">
        <f>IF(_tag_month_day!C321="","",_tag_month_day!C321)</f>
        <v/>
      </c>
      <c r="Q331" s="424" t="str">
        <f>IF(_tag_month_day!D321="","",_tag_month_day!D321)</f>
        <v/>
      </c>
      <c r="R331" s="426" t="str">
        <f>IF(_tag_month_day!CB321="","",_tag_month_day!CB321/100)</f>
        <v/>
      </c>
      <c r="S331" s="427" t="str">
        <f>IF(_tag_month_day!E321="","",_tag_month_day!E321)</f>
        <v/>
      </c>
      <c r="T331" s="427" t="str">
        <f>IF(_tag_month_day!F321="","",_tag_month_day!F321)</f>
        <v/>
      </c>
      <c r="U331" s="428" t="e">
        <f>S331+T331</f>
        <v>#VALUE!</v>
      </c>
      <c r="V331" s="429" t="e">
        <f>U331/AJ331</f>
        <v>#VALUE!</v>
      </c>
      <c r="W331" s="430" t="str">
        <f>IF(_jhy_month_day!A321="","",_jhy_month_day!A321)</f>
        <v/>
      </c>
      <c r="X331" s="431" t="str">
        <f>IF(_jhy_month_day!B321="","",_jhy_month_day!B321/100)</f>
        <v/>
      </c>
      <c r="Y331" s="431" t="str">
        <f>IF(_jhy_month_day!C321="","",_jhy_month_day!C321/100)</f>
        <v/>
      </c>
      <c r="Z331" s="432">
        <f>Z327+1</f>
        <v>80</v>
      </c>
      <c r="AA331" s="433" t="str">
        <f>IF(_tag_month_day!G321="","",_tag_month_day!G321/100)</f>
        <v/>
      </c>
      <c r="AB331" s="433" t="str">
        <f>IF(_tag_month_day!H321="","",_tag_month_day!H321/100)</f>
        <v/>
      </c>
      <c r="AC331" s="434">
        <f>IF(X331="",AC330,BK331*($AV330*X331+$AW330*FD330+$AX330*FI330+$AY330*FN330+$AZ330*FS330+$BA330*FX330+$BG330*GE330)/(AV330*Y331+AX330*FK330+AW330*FF330+AY330*FP330+AZ330*FU330+BA330*FZ330+BG330*GG330+BB330*GK330+BC330*GN330+BD330*GP330))</f>
        <v>1.59963432013121</v>
      </c>
      <c r="AD331" s="435" t="str">
        <f>IF(AC331=AC330,"",AC331-AC330)</f>
        <v/>
      </c>
      <c r="AE331" s="436" t="str">
        <f>IF(1-AF331=0,"",(1-AF331))</f>
        <v/>
      </c>
      <c r="AF331" s="437">
        <v>1</v>
      </c>
      <c r="AG331" s="10" t="str">
        <f>AG330</f>
        <v>9A3</v>
      </c>
      <c r="AH331" s="438" t="str">
        <f>AH330</f>
        <v/>
      </c>
      <c r="AI331" s="424"/>
      <c r="AJ331" s="10" t="str">
        <f>IF(_tag_month_day!I321="","",_tag_month_day!I321)</f>
        <v/>
      </c>
      <c r="AK331" s="440" t="s">
        <v>457</v>
      </c>
      <c r="AL331" s="440" t="s">
        <v>491</v>
      </c>
      <c r="AM331" s="440" t="s">
        <v>443</v>
      </c>
      <c r="AN331" s="441">
        <f>AN330</f>
        <v>2</v>
      </c>
      <c r="AO331" s="441">
        <f>AO330</f>
        <v>8</v>
      </c>
      <c r="AP331" s="442" t="e">
        <f>(IF(AN331=0,AS330,AS330*(1+AO331/AN331)/(AR331+AO331/AN331)))+AT331</f>
        <v>#VALUE!</v>
      </c>
      <c r="AQ331" s="443" t="str">
        <f>IF(_tag_month_day!J321="","",_tag_month_day!J321/100)</f>
        <v/>
      </c>
      <c r="AR331" s="444">
        <f>AR330</f>
        <v>1.3</v>
      </c>
      <c r="AS331" s="445" t="e">
        <f>AQ331*(AN331*AR331+AO331)/(AN331+AO331)</f>
        <v>#VALUE!</v>
      </c>
      <c r="AT331" s="445" t="e">
        <f>(SUM(BE331:BF331)-SUM(BE330:BF330))*0.05</f>
        <v>#VALUE!</v>
      </c>
      <c r="AU331" s="446" t="str">
        <f>IF(_tag_month_day!CC321="","",IF(_tag_month_day!CC321&gt;0,_tag_month_day!CD321,_tag_month_day!CE321))</f>
        <v/>
      </c>
      <c r="AV331" s="447" t="str">
        <f>IF(_tag_month_day!L321="","",_tag_month_day!L321/100)</f>
        <v/>
      </c>
      <c r="AW331" s="431">
        <f>AW330</f>
        <v>0</v>
      </c>
      <c r="AX331" s="431">
        <f>AX330</f>
        <v>0</v>
      </c>
      <c r="AY331" s="431" t="str">
        <f>IF(_tag_month_day!M321="","",_tag_month_day!M321/100)</f>
        <v/>
      </c>
      <c r="AZ331" s="431" t="str">
        <f>IF(_tag_month_day!N321="","",_tag_month_day!N321/100)</f>
        <v/>
      </c>
      <c r="BA331" s="431" t="str">
        <f>IF(_tag_month_day!O321="","",_tag_month_day!O321/100)</f>
        <v/>
      </c>
      <c r="BB331" s="448" t="str">
        <f>IF(_tag_month_day!P321="","",_tag_month_day!P321/100)</f>
        <v/>
      </c>
      <c r="BC331" s="448">
        <f>BC330</f>
        <v>0</v>
      </c>
      <c r="BD331" s="448" t="str">
        <f>IF(_tag_month_day!Q321="","",_tag_month_day!Q321/100)</f>
        <v/>
      </c>
      <c r="BE331" s="449" t="str">
        <f>IF(_tag_month_day!R321="","",_tag_month_day!R321/100)</f>
        <v/>
      </c>
      <c r="BF331" s="388" t="e">
        <f>(AU331*(100+BE331*100))/(AJ331-AU331)/100</f>
        <v>#VALUE!</v>
      </c>
      <c r="BG331" s="450" t="e">
        <f>BE331+BF331</f>
        <v>#VALUE!</v>
      </c>
      <c r="BH331" s="451" t="e">
        <f>SUM(AV331:BF331)</f>
        <v>#VALUE!</v>
      </c>
      <c r="BI331" s="452" t="e">
        <f>IF(CX331=0,BI330,(DK331*查询!$R$5+DL331*查询!$Q$5+DM331*查询!$N$5+DN331*查询!$O$5+DO331*查询!$P$5)*AF331/CX331)</f>
        <v>#VALUE!</v>
      </c>
      <c r="BJ331" s="452" t="e">
        <f>IF(CX331=0,BJ330,(DP331*查询!$S$5+DQ331*查询!$T$5+DR331*查询!$U$5)*AF331/CX331)</f>
        <v>#VALUE!</v>
      </c>
      <c r="BK331" s="452">
        <f>BK330</f>
        <v>1</v>
      </c>
      <c r="BL331" s="453" t="e">
        <f>(AV331*EX331*100+BG331*GC331*100)/(SUMPRODUCT((AV331:BA331)*(GS331:GX331))+SUM(BB331:BD331)*GY331+BG331*GZ331)</f>
        <v>#VALUE!</v>
      </c>
      <c r="BM331" s="453" t="e">
        <f>BK331*($AV331*FB331+$AW331*FD331+$AX331*FI331+$AY331*FN331+$AZ331*FS331+$BA331*FX331+$BG331*GE331)/(AV331*EY331+AX331*FK331+AW331*FF331+AY331*FP331+AZ331*FU331+BA331*FZ331+BG331*GG331+BB331*GK331+BC331*GN331+BD331*GP331)</f>
        <v>#VALUE!</v>
      </c>
      <c r="BN331" s="453" t="e">
        <f>($AV331*FC331+$AX331*FJ331+$AW331*FE331+$AY331*FO331+$AZ331*FT331+$BA331*FY331+$BG331*GF331)/($AV331*FA331+BG331*GH331+BB331*GL331+BC331*GO331+BD331*GQ331+BA331*GA331)</f>
        <v>#VALUE!</v>
      </c>
      <c r="BO331" s="454" t="e">
        <f>SUMPRODUCT(AV331:BA331*GS331:GX331)/(GS331:GX331+(BB331+BC331+BD331)*GY331+BG331)</f>
        <v>#VALUE!</v>
      </c>
      <c r="BP331" s="454" t="e">
        <f>SUMPRODUCT(AV331:BA331*GS331:GX331)/(GS331:GX331+(BB331+BC331+BD331)*GY331+BG331)</f>
        <v>#VALUE!</v>
      </c>
      <c r="BQ331" s="454" t="e">
        <f>SUMPRODUCT(AV331:BA331*GS331:GX331)/(GS331:GX331+(BB331+BC331+BD331)*GY331+BG331)</f>
        <v>#VALUE!</v>
      </c>
      <c r="BR331" s="453" t="str">
        <f>IF(_tag_month_day!T321="","",_tag_month_day!T321)</f>
        <v/>
      </c>
      <c r="BS331" s="453" t="str">
        <f>IF(_tag_month_day!U321="","",_tag_month_day!U321)</f>
        <v/>
      </c>
      <c r="BT331" s="455" t="str">
        <f>IF(CK331="","",IF((CK331&gt;=BV331-0.12)*(CK331&lt;=BV331+0.12),"合格","不合格"))</f>
        <v/>
      </c>
      <c r="BU331" s="456" t="str">
        <f>IF(_tag_month_day!V321="","",_tag_month_day!V321)</f>
        <v/>
      </c>
      <c r="BV331" s="457" t="str">
        <f>IF(_tag_month_day!W321="","",_tag_month_day!W321)</f>
        <v/>
      </c>
      <c r="BW331" s="458" t="str">
        <f>IF(_tag_month_day!X321="","",_tag_month_day!X321)</f>
        <v/>
      </c>
      <c r="BX331" s="458" t="str">
        <f>IF(_tag_month_day!Y321="","",_tag_month_day!Y321)</f>
        <v/>
      </c>
      <c r="BY331" s="459">
        <f ca="1">L331</f>
        <v>43599.416666665893</v>
      </c>
      <c r="BZ331" s="460"/>
      <c r="CA331" s="461"/>
      <c r="CB331" s="424" t="str">
        <f>IF(_tag_month_day!Z321="","",_tag_month_day!Z321)</f>
        <v/>
      </c>
      <c r="CC331" s="424" t="str">
        <f>IF(_tag_month_day!AA321="","",_tag_month_day!AA321)</f>
        <v/>
      </c>
      <c r="CD331" s="424" t="str">
        <f>IF(_tag_month_day!AB321="","",_tag_month_day!AB321)</f>
        <v/>
      </c>
      <c r="CE331" s="424" t="str">
        <f>IF(_tag_month_day!AC321="","",_tag_month_day!AC321)</f>
        <v/>
      </c>
      <c r="CF331" s="424" t="str">
        <f>IF(_tag_month_day!AD321="","",_tag_month_day!AD321)</f>
        <v/>
      </c>
      <c r="CG331" s="424" t="str">
        <f>IF(_tag_month_day!AE321="","",_tag_month_day!AE321)</f>
        <v/>
      </c>
      <c r="CH331" s="424" t="str">
        <f>IF(_tag_month_day!AF321="","",_tag_month_day!AF321)</f>
        <v/>
      </c>
      <c r="CI331" s="424" t="str">
        <f>IF(_tag_month_day!AG321="","",_tag_month_day!AG321)</f>
        <v/>
      </c>
      <c r="CJ331" s="424" t="str">
        <f>IF(_tag_month_day!AH321="","",_tag_month_day!AH321)</f>
        <v/>
      </c>
      <c r="CK331" s="424" t="str">
        <f>IF(_tag_month_day!AI321="","",_tag_month_day!AI321)</f>
        <v/>
      </c>
      <c r="CL331" s="4" t="str">
        <f>IF(_tag_month_day!AJ321="","",_tag_month_day!AJ321)</f>
        <v/>
      </c>
      <c r="CM331" s="4" t="str">
        <f>IF(_tag_month_day!AK321="","",_tag_month_day!AK321)</f>
        <v/>
      </c>
      <c r="CN331" s="4" t="str">
        <f>IF(_tag_month_day!AL321="","",_tag_month_day!AL321)</f>
        <v/>
      </c>
      <c r="CO331" s="4" t="str">
        <f>IF(_tag_month_day!AM321="","",_tag_month_day!AM321)</f>
        <v/>
      </c>
      <c r="CP331" s="4" t="str">
        <f>IF(_tag_month_day!AN321="","",_tag_month_day!AN321)</f>
        <v/>
      </c>
      <c r="CQ331" s="4" t="str">
        <f>IF(_tag_month_day!AO321="","",_tag_month_day!AO321)</f>
        <v/>
      </c>
      <c r="CR331" s="462" t="str">
        <f>IF(_tag_month_day!AP321="","",_tag_month_day!AP321)</f>
        <v/>
      </c>
      <c r="CS331" s="463" t="str">
        <f>IF(_tag_month_day!AQ321="","",_tag_month_day!AQ321)</f>
        <v/>
      </c>
      <c r="CT331" s="4" t="str">
        <f>IF(_tag_month_day!AR321="","",_tag_month_day!AR321)</f>
        <v/>
      </c>
      <c r="CU331" s="464" t="e">
        <f>DU331/AJ331</f>
        <v>#VALUE!</v>
      </c>
      <c r="CV331" s="451" t="e">
        <f>BG331/BH331</f>
        <v>#VALUE!</v>
      </c>
      <c r="CW331" s="465" t="e">
        <f>AJ331*(1-CV331)*CU331*AF331</f>
        <v>#VALUE!</v>
      </c>
      <c r="CX331" s="465" t="e">
        <f>CW331*94%</f>
        <v>#VALUE!</v>
      </c>
      <c r="CY331" s="466" t="e">
        <f>IF(CX331=0,0,DS331/(DS331+CX331))</f>
        <v>#VALUE!</v>
      </c>
      <c r="CZ331" s="465" t="e">
        <f>$AJ331*EF331</f>
        <v>#VALUE!</v>
      </c>
      <c r="DA331" s="465" t="e">
        <f>$AJ331*EG331</f>
        <v>#VALUE!</v>
      </c>
      <c r="DB331" s="465" t="e">
        <f>$AJ331*EH331</f>
        <v>#VALUE!</v>
      </c>
      <c r="DC331" s="465" t="e">
        <f>$AJ331*EI331</f>
        <v>#VALUE!</v>
      </c>
      <c r="DD331" s="465" t="e">
        <f>$AJ331*EJ331</f>
        <v>#VALUE!</v>
      </c>
      <c r="DE331" s="465" t="e">
        <f>$AJ331*EK331</f>
        <v>#VALUE!</v>
      </c>
      <c r="DF331" s="465" t="e">
        <f>$AJ331*EL331</f>
        <v>#VALUE!</v>
      </c>
      <c r="DG331" s="465" t="e">
        <f>$AJ331*EM331</f>
        <v>#VALUE!</v>
      </c>
      <c r="DH331" s="465" t="e">
        <f>$AJ331*EN331</f>
        <v>#VALUE!</v>
      </c>
      <c r="DI331" s="465" t="e">
        <f>$AJ331*EO331</f>
        <v>#VALUE!</v>
      </c>
      <c r="DJ331" s="465" t="e">
        <f>CZ331*(1-EP331)</f>
        <v>#VALUE!</v>
      </c>
      <c r="DK331" s="465" t="e">
        <f>DA331*(1-ER331)</f>
        <v>#VALUE!</v>
      </c>
      <c r="DL331" s="465" t="e">
        <f>DB331*(1-EQ331)</f>
        <v>#VALUE!</v>
      </c>
      <c r="DM331" s="465" t="e">
        <f>DC331*(1-ES331)</f>
        <v>#VALUE!</v>
      </c>
      <c r="DN331" s="465" t="e">
        <f>DD331*(1-ET331)</f>
        <v>#VALUE!</v>
      </c>
      <c r="DO331" s="465" t="e">
        <f>DE331</f>
        <v>#VALUE!</v>
      </c>
      <c r="DP331" s="465" t="e">
        <f>DF331*(1-EU331)</f>
        <v>#VALUE!</v>
      </c>
      <c r="DQ331" s="465" t="e">
        <f>DG331*(1-EV331)</f>
        <v>#VALUE!</v>
      </c>
      <c r="DR331" s="465" t="e">
        <f>DH331*(1-EW331)</f>
        <v>#VALUE!</v>
      </c>
      <c r="DS331" s="465" t="e">
        <f>DI331</f>
        <v>#VALUE!</v>
      </c>
      <c r="DT331" s="465" t="e">
        <f>SUM(DJ331:DS331)</f>
        <v>#VALUE!</v>
      </c>
      <c r="DU331" s="465" t="e">
        <f>SUMPRODUCT((DJ331:DO331)*(GS331:GX331))+(DP331+DQ331+DR331)*GY331+DS331</f>
        <v>#VALUE!</v>
      </c>
      <c r="DV331" s="451" t="e">
        <f>AV331/$BH331/(1-EP331)</f>
        <v>#VALUE!</v>
      </c>
      <c r="DW331" s="451" t="e">
        <f>AW331/$BH331/(1-ER331)</f>
        <v>#VALUE!</v>
      </c>
      <c r="DX331" s="451" t="e">
        <f>AX331/$BH331/(1-EQ331)</f>
        <v>#VALUE!</v>
      </c>
      <c r="DY331" s="451" t="e">
        <f>AY331/$BH331/(1-ES331)</f>
        <v>#VALUE!</v>
      </c>
      <c r="DZ331" s="451" t="e">
        <f>AZ331/$BH331/(1-ET331)</f>
        <v>#VALUE!</v>
      </c>
      <c r="EA331" s="451" t="e">
        <f>BA331/$BH331/(1-AX331)</f>
        <v>#VALUE!</v>
      </c>
      <c r="EB331" s="451" t="e">
        <f>BB331/$BH331/(1-EU331)</f>
        <v>#VALUE!</v>
      </c>
      <c r="EC331" s="451" t="e">
        <f>BC331/$BH331/(1-EV331)</f>
        <v>#VALUE!</v>
      </c>
      <c r="ED331" s="451" t="e">
        <f>BD331/$BH331/(1-EW331)</f>
        <v>#VALUE!</v>
      </c>
      <c r="EE331" s="451" t="e">
        <f>BG331/BH331</f>
        <v>#VALUE!</v>
      </c>
      <c r="EF331" s="451" t="e">
        <f>DV331/SUM($DV331:$EE331)</f>
        <v>#VALUE!</v>
      </c>
      <c r="EG331" s="451" t="e">
        <f>DW331/SUM($DV331:$EE331)</f>
        <v>#VALUE!</v>
      </c>
      <c r="EH331" s="451" t="e">
        <f>DX331/SUM($DV331:$EE331)</f>
        <v>#VALUE!</v>
      </c>
      <c r="EI331" s="451" t="e">
        <f>DY331/SUM($DV331:$EE331)</f>
        <v>#VALUE!</v>
      </c>
      <c r="EJ331" s="451" t="e">
        <f>DZ331/SUM($DV331:$EE331)</f>
        <v>#VALUE!</v>
      </c>
      <c r="EK331" s="451" t="e">
        <f>EA331/SUM($DV331:$EE331)</f>
        <v>#VALUE!</v>
      </c>
      <c r="EL331" s="451" t="e">
        <f>EB331/SUM($DV331:$EE331)</f>
        <v>#VALUE!</v>
      </c>
      <c r="EM331" s="451" t="e">
        <f>EC331/SUM($DV331:$EE331)</f>
        <v>#VALUE!</v>
      </c>
      <c r="EN331" s="451" t="e">
        <f>ED331/SUM($DV331:$EE331)</f>
        <v>#VALUE!</v>
      </c>
      <c r="EO331" s="451" t="e">
        <f>EE331/SUM($DV331:$EE331)</f>
        <v>#VALUE!</v>
      </c>
      <c r="EP331" s="450">
        <f>EP330</f>
        <v>0.080000000000000002</v>
      </c>
      <c r="EQ331" s="450">
        <f>EQ330</f>
        <v>0.014999999999999999</v>
      </c>
      <c r="ER331" s="450">
        <f>ER330</f>
        <v>0.014999999999999999</v>
      </c>
      <c r="ES331" s="450">
        <f>ES330</f>
        <v>0.014999999999999999</v>
      </c>
      <c r="ET331" s="450">
        <f>ET330</f>
        <v>0.014999999999999999</v>
      </c>
      <c r="EU331" s="450">
        <f>EU330</f>
        <v>0.089999999999999997</v>
      </c>
      <c r="EV331" s="450">
        <f>EV330</f>
        <v>0.089999999999999997</v>
      </c>
      <c r="EW331" s="450">
        <f>EW330</f>
        <v>0.089999999999999997</v>
      </c>
      <c r="EX331" s="431" t="str">
        <f>IF(_tag_month_day!AS321="","",_tag_month_day!AS321/100)</f>
        <v/>
      </c>
      <c r="EY331" s="431" t="str">
        <f>IF(_tag_month_day!AT321="","",_tag_month_day!AT321/100)</f>
        <v/>
      </c>
      <c r="EZ331" s="431" t="str">
        <f>IF(_tag_month_day!AU321="","",_tag_month_day!AU321/100)</f>
        <v/>
      </c>
      <c r="FA331" s="431" t="str">
        <f>IF(_tag_month_day!AV321="","",_tag_month_day!AV321/100)</f>
        <v/>
      </c>
      <c r="FB331" s="431" t="str">
        <f>IF(_tag_month_day!AW321="","",_tag_month_day!AW321/100)</f>
        <v/>
      </c>
      <c r="FC331" s="431" t="str">
        <f>IF(_tag_month_day!AX321="","",_tag_month_day!AX321/100)</f>
        <v/>
      </c>
      <c r="FD331" s="449" t="str">
        <f>IF(_tag_month_day!AY321="","",_tag_month_day!AY321/100)</f>
        <v/>
      </c>
      <c r="FE331" s="449" t="str">
        <f>IF(_tag_month_day!AZ321="","",_tag_month_day!AZ321/100)</f>
        <v/>
      </c>
      <c r="FF331" s="449" t="str">
        <f>IF(_tag_month_day!BA321="","",_tag_month_day!BA321/100)</f>
        <v/>
      </c>
      <c r="FG331" s="449" t="str">
        <f>IF(_tag_month_day!BB321="","",_tag_month_day!BB321/100)</f>
        <v/>
      </c>
      <c r="FH331" s="467" t="str">
        <f>IF(_tag_month_day!BC321="","",_tag_month_day!BC321/100)</f>
        <v/>
      </c>
      <c r="FI331" s="449">
        <f>FI330</f>
        <v>0.40999999999999998</v>
      </c>
      <c r="FJ331" s="449">
        <f>FJ330</f>
        <v>0.11</v>
      </c>
      <c r="FK331" s="449">
        <f>FK330</f>
        <v>0.014999999999999999</v>
      </c>
      <c r="FL331" s="449">
        <f>FL330</f>
        <v>0</v>
      </c>
      <c r="FM331" s="467">
        <f>FM330</f>
        <v>0.0001</v>
      </c>
      <c r="FN331" s="449">
        <f>FN330</f>
        <v>0.32000000000000001</v>
      </c>
      <c r="FO331" s="449">
        <f>FO330</f>
        <v>0.20000000000000001</v>
      </c>
      <c r="FP331" s="449">
        <f>FP330</f>
        <v>0.01</v>
      </c>
      <c r="FQ331" s="449">
        <f>FQ330</f>
        <v>0</v>
      </c>
      <c r="FR331" s="467">
        <f>FR330</f>
        <v>0.0001</v>
      </c>
      <c r="FS331" s="449" t="str">
        <f>IF(_tag_month_day!BD321="","",_tag_month_day!BD321/100)</f>
        <v/>
      </c>
      <c r="FT331" s="449" t="str">
        <f>IF(_tag_month_day!BE321="","",_tag_month_day!BE321/100)</f>
        <v/>
      </c>
      <c r="FU331" s="449" t="str">
        <f>IF(_tag_month_day!BF321="","",_tag_month_day!BF321/100)</f>
        <v/>
      </c>
      <c r="FV331" s="449" t="str">
        <f>IF(_tag_month_day!BG321="","",_tag_month_day!BG321/100)</f>
        <v/>
      </c>
      <c r="FW331" s="467" t="str">
        <f>IF(_tag_month_day!BH321="","",_tag_month_day!BH321/100)</f>
        <v/>
      </c>
      <c r="FX331" s="449" t="str">
        <f>IF(_tag_month_day!BI321="","",_tag_month_day!BI321/100)</f>
        <v/>
      </c>
      <c r="FY331" s="449" t="str">
        <f>IF(_tag_month_day!BJ321="","",_tag_month_day!BJ321/100)</f>
        <v/>
      </c>
      <c r="FZ331" s="468" t="str">
        <f>IF(_tag_month_day!BK321="","",_tag_month_day!BK321/100)</f>
        <v/>
      </c>
      <c r="GA331" s="449" t="str">
        <f>IF(_tag_month_day!BL321="","",_tag_month_day!BL321/100)</f>
        <v/>
      </c>
      <c r="GB331" s="467" t="str">
        <f>IF(_tag_month_day!BM321="","",_tag_month_day!BM321/100)</f>
        <v/>
      </c>
      <c r="GC331" s="431" t="str">
        <f>IF(_tag_month_day!BN321="","",_tag_month_day!BN321/100)</f>
        <v/>
      </c>
      <c r="GD331" s="431" t="str">
        <f>IF(_tag_month_day!BO321="","",_tag_month_day!BO321/100)</f>
        <v/>
      </c>
      <c r="GE331" s="431" t="str">
        <f>IF(_tag_month_day!BP321="","",_tag_month_day!BP321/100)</f>
        <v/>
      </c>
      <c r="GF331" s="431" t="str">
        <f>IF(_tag_month_day!BQ321="","",_tag_month_day!BQ321/100)</f>
        <v/>
      </c>
      <c r="GG331" s="431" t="str">
        <f>IF(_tag_month_day!BR321="","",_tag_month_day!BR321/100)</f>
        <v/>
      </c>
      <c r="GH331" s="431" t="str">
        <f>IF(_tag_month_day!BS321="","",_tag_month_day!BS321/100)</f>
        <v/>
      </c>
      <c r="GI331" s="467" t="str">
        <f>IF(_tag_month_day!BT321="","",_tag_month_day!BT321/100)</f>
        <v/>
      </c>
      <c r="GJ331" s="469" t="str">
        <f>IF(_tag_month_day!BU321="","",_tag_month_day!BU321/100)</f>
        <v/>
      </c>
      <c r="GK331" s="470">
        <f>GK330</f>
        <v>0.070000000000000007</v>
      </c>
      <c r="GL331" s="470">
        <f>GL330</f>
        <v>0.029999999999999999</v>
      </c>
      <c r="GM331" s="471" t="str">
        <f>IF(_tag_month_day!BX321="","",_tag_month_day!BX321/100)</f>
        <v/>
      </c>
      <c r="GN331" s="470">
        <f>GN330</f>
        <v>0.070000000000000007</v>
      </c>
      <c r="GO331" s="470">
        <f>GO330</f>
        <v>0.029999999999999999</v>
      </c>
      <c r="GP331" s="470">
        <f>GP330</f>
        <v>0.089999999999999997</v>
      </c>
      <c r="GQ331" s="470">
        <f>GQ330</f>
        <v>0.029999999999999999</v>
      </c>
      <c r="GR331" s="471" t="str">
        <f>IF(_tag_month_day!CA321="","",_tag_month_day!CA321/100)</f>
        <v/>
      </c>
      <c r="GS331" s="472">
        <f>GS330</f>
        <v>0.95299999999999996</v>
      </c>
      <c r="GT331" s="472">
        <f>GT330</f>
        <v>0.55000000000000004</v>
      </c>
      <c r="GU331" s="472">
        <f>GU330</f>
        <v>0.55000000000000004</v>
      </c>
      <c r="GV331" s="472">
        <f>GV330</f>
        <v>0.55000000000000004</v>
      </c>
      <c r="GW331" s="472">
        <f>GW330</f>
        <v>0.5</v>
      </c>
      <c r="GX331" s="472">
        <f>GX330</f>
        <v>0.93500000000000005</v>
      </c>
      <c r="GY331" s="472">
        <f>GY330</f>
        <v>0.14999999999999999</v>
      </c>
      <c r="GZ331" s="472">
        <f>GZ330</f>
        <v>1</v>
      </c>
      <c r="HA331" s="474">
        <f>HA330</f>
        <v>0.047</v>
      </c>
      <c r="HB331" s="474">
        <f>HB330</f>
        <v>0.45000000000000001</v>
      </c>
      <c r="HC331" s="474">
        <f>HC330</f>
        <v>0.45000000000000001</v>
      </c>
      <c r="HD331" s="474">
        <f>HD330</f>
        <v>0.45000000000000001</v>
      </c>
      <c r="HE331" s="474">
        <f>HE330</f>
        <v>0.5</v>
      </c>
      <c r="HF331" s="474">
        <f>HF330</f>
        <v>0.065000000000000002</v>
      </c>
      <c r="HG331" s="474">
        <f>HG330</f>
        <v>0.84999999999999998</v>
      </c>
      <c r="HH331" s="474">
        <f>HH330</f>
        <v>0</v>
      </c>
      <c r="HI331" s="10">
        <f>IF(BZ331&lt;&gt;"",CK331-BV331,0)</f>
        <v>0</v>
      </c>
      <c r="HJ331" s="10" t="e">
        <f>IF(AJ331&gt;0,AH331-AJ331,0)</f>
        <v>#VALUE!</v>
      </c>
      <c r="HK331" s="466">
        <f>HK330</f>
        <v>0.84999999999999998</v>
      </c>
      <c r="HL331" s="424">
        <f>HL330</f>
        <v>550000</v>
      </c>
      <c r="HM331" s="424">
        <f>HM330</f>
        <v>480000</v>
      </c>
      <c r="HN331" s="465" t="e">
        <f>(DJ331*EZ331+DK331*FH331+DL331*FM331+DM331*FR331+DN331*FW331+DO331*GB331+DS331*GI331+DP331*GM331+DR331*GR331)*1000*2</f>
        <v>#VALUE!</v>
      </c>
      <c r="HO331" s="465" t="e">
        <f>HN331*HK331*$HO$2/HL331*1000000</f>
        <v>#VALUE!</v>
      </c>
      <c r="HP331" s="465" t="e">
        <f>HN331*HK331*$HP$2/HM331*1000000</f>
        <v>#VALUE!</v>
      </c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</row>
    <row customFormat="1" r="332" s="0">
      <c r="A332" s="420">
        <v>321</v>
      </c>
      <c r="B332" s="421">
        <f ca="1">IF(D332=D331,B331,IF(D332="夜班",B331+1,B331))</f>
        <v>43599</v>
      </c>
      <c r="C332" s="422">
        <f>C331</f>
        <v>0.041666666666666699</v>
      </c>
      <c r="D332" s="10" t="str">
        <f ca="1">IF(HOUR(G332)&lt;8,"夜班",IF(HOUR(G332)&lt;16,"白班",IF(HOUR(G332)&lt;24,"中班",0)))</f>
        <v>夜班</v>
      </c>
      <c r="E332" s="10" t="e">
        <f ca="1">IF(F332=1,"甲",IF(F332=2,"乙",IF(F332=3,"丙",IF(F332=4,"丁",""))))</f>
        <v>#REF!</v>
      </c>
      <c r="F332" s="10" t="e">
        <f ca="1">SUMPRODUCT((成本日报!$A$3:$A$95=计划!B332)*(成本日报!$B$3:$B$95=计划!$D332),成本日报!$C$3:$C$95)</f>
        <v>#REF!</v>
      </c>
      <c r="G332" s="423">
        <f ca="1">G331+C331</f>
        <v>43599.333333332557</v>
      </c>
      <c r="H332" s="423">
        <f ca="1">$G332+$C332/60*10+$C332*0</f>
        <v>43599.340277777002</v>
      </c>
      <c r="I332" s="423">
        <f ca="1">$G332+$C332/60*18+$C332*0</f>
        <v>43599.345833332554</v>
      </c>
      <c r="J332" s="423">
        <f ca="1">$G332+$C332/60*0+$C332*1</f>
        <v>43599.374999999221</v>
      </c>
      <c r="K332" s="423">
        <f ca="1">$G332+$C332/60*30+$C332*2</f>
        <v>43599.437499999229</v>
      </c>
      <c r="L332" s="423">
        <f ca="1">$G332+$C332/60*0+$C332*3</f>
        <v>43599.458333332557</v>
      </c>
      <c r="M332" s="424" t="str">
        <f>IF(_tag_month_day!A322="","",_tag_month_day!A322)</f>
        <v/>
      </c>
      <c r="N332" s="424" t="str">
        <f>IF(_tag_month_day!B322="","",_tag_month_day!B322)</f>
        <v/>
      </c>
      <c r="O332" s="425" t="e">
        <f>IF(M332+N332=0,"",M332+N332)</f>
        <v>#VALUE!</v>
      </c>
      <c r="P332" s="424" t="str">
        <f>IF(_tag_month_day!C322="","",_tag_month_day!C322)</f>
        <v/>
      </c>
      <c r="Q332" s="424" t="str">
        <f>IF(_tag_month_day!D322="","",_tag_month_day!D322)</f>
        <v/>
      </c>
      <c r="R332" s="426" t="str">
        <f>IF(_tag_month_day!CB322="","",_tag_month_day!CB322/100)</f>
        <v/>
      </c>
      <c r="S332" s="427" t="str">
        <f>IF(_tag_month_day!E322="","",_tag_month_day!E322)</f>
        <v/>
      </c>
      <c r="T332" s="427" t="str">
        <f>IF(_tag_month_day!F322="","",_tag_month_day!F322)</f>
        <v/>
      </c>
      <c r="U332" s="428" t="e">
        <f>S332+T332</f>
        <v>#VALUE!</v>
      </c>
      <c r="V332" s="429" t="e">
        <f>U332/AJ332</f>
        <v>#VALUE!</v>
      </c>
      <c r="W332" s="430" t="str">
        <f>IF(_jhy_month_day!A322="","",_jhy_month_day!A322)</f>
        <v/>
      </c>
      <c r="X332" s="431" t="str">
        <f>IF(_jhy_month_day!B322="","",_jhy_month_day!B322/100)</f>
        <v/>
      </c>
      <c r="Y332" s="431" t="str">
        <f>IF(_jhy_month_day!C322="","",_jhy_month_day!C322/100)</f>
        <v/>
      </c>
      <c r="Z332" s="432">
        <f>Z328+1</f>
        <v>81</v>
      </c>
      <c r="AA332" s="433" t="str">
        <f>IF(_tag_month_day!G322="","",_tag_month_day!G322/100)</f>
        <v/>
      </c>
      <c r="AB332" s="433" t="str">
        <f>IF(_tag_month_day!H322="","",_tag_month_day!H322/100)</f>
        <v/>
      </c>
      <c r="AC332" s="434">
        <f>IF(X332="",AC331,BK332*($AV331*X332+$AW331*FD331+$AX331*FI331+$AY331*FN331+$AZ331*FS331+$BA331*FX331+$BG331*GE331)/(AV331*Y332+AX331*FK331+AW331*FF331+AY331*FP331+AZ331*FU331+BA331*FZ331+BG331*GG331+BB331*GK331+BC331*GN331+BD331*GP331))</f>
        <v>1.59963432013121</v>
      </c>
      <c r="AD332" s="435" t="str">
        <f>IF(AC332=AC331,"",AC332-AC331)</f>
        <v/>
      </c>
      <c r="AE332" s="436" t="str">
        <f>IF(1-AF332=0,"",(1-AF332))</f>
        <v/>
      </c>
      <c r="AF332" s="437">
        <v>1</v>
      </c>
      <c r="AG332" s="10" t="str">
        <f>AG331</f>
        <v>9A3</v>
      </c>
      <c r="AH332" s="438" t="str">
        <f>AH331</f>
        <v/>
      </c>
      <c r="AI332" s="424"/>
      <c r="AJ332" s="10" t="str">
        <f>IF(_tag_month_day!I322="","",_tag_month_day!I322)</f>
        <v/>
      </c>
      <c r="AK332" s="440"/>
      <c r="AL332" s="440"/>
      <c r="AM332" s="440"/>
      <c r="AN332" s="441">
        <f>AN331</f>
        <v>2</v>
      </c>
      <c r="AO332" s="441">
        <f>AO331</f>
        <v>8</v>
      </c>
      <c r="AP332" s="442" t="e">
        <f>(IF(AN332=0,AS331,AS331*(1+AO332/AN332)/(AR332+AO332/AN332)))+AT332</f>
        <v>#VALUE!</v>
      </c>
      <c r="AQ332" s="443" t="str">
        <f>IF(_tag_month_day!J322="","",_tag_month_day!J322/100)</f>
        <v/>
      </c>
      <c r="AR332" s="444">
        <f>AR331</f>
        <v>1.3</v>
      </c>
      <c r="AS332" s="445" t="e">
        <f>AQ332*(AN332*AR332+AO332)/(AN332+AO332)</f>
        <v>#VALUE!</v>
      </c>
      <c r="AT332" s="445" t="e">
        <f>(SUM(BE332:BF332)-SUM(BE331:BF331))*0.05</f>
        <v>#VALUE!</v>
      </c>
      <c r="AU332" s="446" t="str">
        <f>IF(_tag_month_day!CC322="","",IF(_tag_month_day!CC322&gt;0,_tag_month_day!CD322,_tag_month_day!CE322))</f>
        <v/>
      </c>
      <c r="AV332" s="447" t="str">
        <f>IF(_tag_month_day!L322="","",_tag_month_day!L322/100)</f>
        <v/>
      </c>
      <c r="AW332" s="431">
        <f>AW331</f>
        <v>0</v>
      </c>
      <c r="AX332" s="431">
        <f>AX331</f>
        <v>0</v>
      </c>
      <c r="AY332" s="431" t="str">
        <f>IF(_tag_month_day!M322="","",_tag_month_day!M322/100)</f>
        <v/>
      </c>
      <c r="AZ332" s="431" t="str">
        <f>IF(_tag_month_day!N322="","",_tag_month_day!N322/100)</f>
        <v/>
      </c>
      <c r="BA332" s="431" t="str">
        <f>IF(_tag_month_day!O322="","",_tag_month_day!O322/100)</f>
        <v/>
      </c>
      <c r="BB332" s="448" t="str">
        <f>IF(_tag_month_day!P322="","",_tag_month_day!P322/100)</f>
        <v/>
      </c>
      <c r="BC332" s="448">
        <f>BC331</f>
        <v>0</v>
      </c>
      <c r="BD332" s="448" t="str">
        <f>IF(_tag_month_day!Q322="","",_tag_month_day!Q322/100)</f>
        <v/>
      </c>
      <c r="BE332" s="449" t="str">
        <f>IF(_tag_month_day!R322="","",_tag_month_day!R322/100)</f>
        <v/>
      </c>
      <c r="BF332" s="388" t="e">
        <f>(AU332*(100+BE332*100))/(AJ332-AU332)/100</f>
        <v>#VALUE!</v>
      </c>
      <c r="BG332" s="450" t="e">
        <f>BE332+BF332</f>
        <v>#VALUE!</v>
      </c>
      <c r="BH332" s="451" t="e">
        <f>SUM(AV332:BF332)</f>
        <v>#VALUE!</v>
      </c>
      <c r="BI332" s="452" t="e">
        <f>IF(CX332=0,BI331,(DK332*查询!$R$5+DL332*查询!$Q$5+DM332*查询!$N$5+DN332*查询!$O$5+DO332*查询!$P$5)*AF332/CX332)</f>
        <v>#VALUE!</v>
      </c>
      <c r="BJ332" s="452" t="e">
        <f>IF(CX332=0,BJ331,(DP332*查询!$S$5+DQ332*查询!$T$5+DR332*查询!$U$5)*AF332/CX332)</f>
        <v>#VALUE!</v>
      </c>
      <c r="BK332" s="452">
        <f>BK331</f>
        <v>1</v>
      </c>
      <c r="BL332" s="453" t="e">
        <f>SUMPRODUCT((AV332:BA332)*(GS332:GX332))/((GS332:GX332)+SUM(BB332:BD332)*GY332+BG332*GZ332)</f>
        <v>#VALUE!</v>
      </c>
      <c r="BM332" s="453" t="e">
        <f>BK332*($AV332*FB332+$AW332*FD332+$AX332*FI332+$AY332*FN332+$AZ332*FS332+$BA332*FX332+$BG332*GE332)/(AV332*EY332+AX332*FK332+AW332*FF332+AY332*FP332+AZ332*FU332+BA332*FZ332+BG332*GG332+BB332*GK332+BC332*GN332+BD332*GP332)</f>
        <v>#VALUE!</v>
      </c>
      <c r="BN332" s="453" t="e">
        <f>($AV332*FC332+$AX332*FJ332+$AW332*FE332+$AY332*FO332+$AZ332*FT332+$BA332*FY332+$BG332*GF332)/($AV332*FA332+BG332*GH332+BB332*GL332+BC332*GO332+BD332*GQ332+BA332*GA332)</f>
        <v>#VALUE!</v>
      </c>
      <c r="BO332" s="454" t="e">
        <f>SUMPRODUCT(AV332:BA332*GS332:GX332)/(GS332:GX332+(BB332+BC332+BD332)*GY332+BG332)</f>
        <v>#VALUE!</v>
      </c>
      <c r="BP332" s="454" t="e">
        <f>SUMPRODUCT(AV332:BA332*GS332:GX332)/(GS332:GX332+(BB332+BC332+BD332)*GY332+BG332)</f>
        <v>#VALUE!</v>
      </c>
      <c r="BQ332" s="454" t="e">
        <f>SUMPRODUCT(AV332:BA332*GS332:GX332)/(GS332:GX332+(BB332+BC332+BD332)*GY332+BG332)</f>
        <v>#VALUE!</v>
      </c>
      <c r="BR332" s="453" t="str">
        <f>IF(_tag_month_day!T322="","",_tag_month_day!T322)</f>
        <v/>
      </c>
      <c r="BS332" s="453" t="str">
        <f>IF(_tag_month_day!U322="","",_tag_month_day!U322)</f>
        <v/>
      </c>
      <c r="BT332" s="455" t="str">
        <f>IF(CK332="","",IF((CK332&gt;=BV332-0.12)*(CK332&lt;=BV332+0.12),"合格","不合格"))</f>
        <v/>
      </c>
      <c r="BU332" s="456" t="str">
        <f>IF(_tag_month_day!V322="","",_tag_month_day!V322)</f>
        <v/>
      </c>
      <c r="BV332" s="457" t="str">
        <f>IF(_tag_month_day!W322="","",_tag_month_day!W322)</f>
        <v/>
      </c>
      <c r="BW332" s="458" t="str">
        <f>IF(_tag_month_day!X322="","",_tag_month_day!X322)</f>
        <v/>
      </c>
      <c r="BX332" s="458" t="str">
        <f>IF(_tag_month_day!Y322="","",_tag_month_day!Y322)</f>
        <v/>
      </c>
      <c r="BY332" s="459">
        <f ca="1">L332</f>
        <v>43599.458333332557</v>
      </c>
      <c r="BZ332" s="460" t="s">
        <v>429</v>
      </c>
      <c r="CA332" s="461">
        <v>0.44791666666666702</v>
      </c>
      <c r="CB332" s="424" t="str">
        <f>IF(_tag_month_day!Z322="","",_tag_month_day!Z322)</f>
        <v/>
      </c>
      <c r="CC332" s="424" t="str">
        <f>IF(_tag_month_day!AA322="","",_tag_month_day!AA322)</f>
        <v/>
      </c>
      <c r="CD332" s="424" t="str">
        <f>IF(_tag_month_day!AB322="","",_tag_month_day!AB322)</f>
        <v/>
      </c>
      <c r="CE332" s="424" t="str">
        <f>IF(_tag_month_day!AC322="","",_tag_month_day!AC322)</f>
        <v/>
      </c>
      <c r="CF332" s="424" t="str">
        <f>IF(_tag_month_day!AD322="","",_tag_month_day!AD322)</f>
        <v/>
      </c>
      <c r="CG332" s="424" t="str">
        <f>IF(_tag_month_day!AE322="","",_tag_month_day!AE322)</f>
        <v/>
      </c>
      <c r="CH332" s="424" t="str">
        <f>IF(_tag_month_day!AF322="","",_tag_month_day!AF322)</f>
        <v/>
      </c>
      <c r="CI332" s="424" t="str">
        <f>IF(_tag_month_day!AG322="","",_tag_month_day!AG322)</f>
        <v/>
      </c>
      <c r="CJ332" s="424" t="str">
        <f>IF(_tag_month_day!AH322="","",_tag_month_day!AH322)</f>
        <v/>
      </c>
      <c r="CK332" s="424" t="str">
        <f>IF(_tag_month_day!AI322="","",_tag_month_day!AI322)</f>
        <v/>
      </c>
      <c r="CL332" s="4" t="str">
        <f>IF(_tag_month_day!AJ322="","",_tag_month_day!AJ322)</f>
        <v/>
      </c>
      <c r="CM332" s="4" t="str">
        <f>IF(_tag_month_day!AK322="","",_tag_month_day!AK322)</f>
        <v/>
      </c>
      <c r="CN332" s="4" t="str">
        <f>IF(_tag_month_day!AL322="","",_tag_month_day!AL322)</f>
        <v/>
      </c>
      <c r="CO332" s="4" t="str">
        <f>IF(_tag_month_day!AM322="","",_tag_month_day!AM322)</f>
        <v/>
      </c>
      <c r="CP332" s="4" t="str">
        <f>IF(_tag_month_day!AN322="","",_tag_month_day!AN322)</f>
        <v/>
      </c>
      <c r="CQ332" s="4" t="str">
        <f>IF(_tag_month_day!AO322="","",_tag_month_day!AO322)</f>
        <v/>
      </c>
      <c r="CR332" s="462" t="str">
        <f>IF(_tag_month_day!AP322="","",_tag_month_day!AP322)</f>
        <v/>
      </c>
      <c r="CS332" s="463" t="str">
        <f>IF(_tag_month_day!AQ322="","",_tag_month_day!AQ322)</f>
        <v/>
      </c>
      <c r="CT332" s="4" t="str">
        <f>IF(_tag_month_day!AR322="","",_tag_month_day!AR322)</f>
        <v/>
      </c>
      <c r="CU332" s="464" t="e">
        <f>DU332/AJ332</f>
        <v>#VALUE!</v>
      </c>
      <c r="CV332" s="451" t="e">
        <f>BG332/BH332</f>
        <v>#VALUE!</v>
      </c>
      <c r="CW332" s="465" t="e">
        <f>AJ332*(1-CV332)*CU332*AF332</f>
        <v>#VALUE!</v>
      </c>
      <c r="CX332" s="465" t="e">
        <f>CW332*94%</f>
        <v>#VALUE!</v>
      </c>
      <c r="CY332" s="466" t="e">
        <f>IF(CX332=0,0,DS332/(DS332+CX332))</f>
        <v>#VALUE!</v>
      </c>
      <c r="CZ332" s="465" t="e">
        <f>$AJ332*EF332</f>
        <v>#VALUE!</v>
      </c>
      <c r="DA332" s="465" t="e">
        <f>$AJ332*EG332</f>
        <v>#VALUE!</v>
      </c>
      <c r="DB332" s="465" t="e">
        <f>$AJ332*EH332</f>
        <v>#VALUE!</v>
      </c>
      <c r="DC332" s="465" t="e">
        <f>$AJ332*EI332</f>
        <v>#VALUE!</v>
      </c>
      <c r="DD332" s="465" t="e">
        <f>$AJ332*EJ332</f>
        <v>#VALUE!</v>
      </c>
      <c r="DE332" s="465" t="e">
        <f>$AJ332*EK332</f>
        <v>#VALUE!</v>
      </c>
      <c r="DF332" s="465" t="e">
        <f>$AJ332*EL332</f>
        <v>#VALUE!</v>
      </c>
      <c r="DG332" s="465" t="e">
        <f>$AJ332*EM332</f>
        <v>#VALUE!</v>
      </c>
      <c r="DH332" s="465" t="e">
        <f>$AJ332*EN332</f>
        <v>#VALUE!</v>
      </c>
      <c r="DI332" s="465" t="e">
        <f>$AJ332*EO332</f>
        <v>#VALUE!</v>
      </c>
      <c r="DJ332" s="465" t="e">
        <f>CZ332*(1-EP332)</f>
        <v>#VALUE!</v>
      </c>
      <c r="DK332" s="465" t="e">
        <f>DA332*(1-ER332)</f>
        <v>#VALUE!</v>
      </c>
      <c r="DL332" s="465" t="e">
        <f>DB332*(1-EQ332)</f>
        <v>#VALUE!</v>
      </c>
      <c r="DM332" s="465" t="e">
        <f>DC332*(1-ES332)</f>
        <v>#VALUE!</v>
      </c>
      <c r="DN332" s="465" t="e">
        <f>DD332*(1-ET332)</f>
        <v>#VALUE!</v>
      </c>
      <c r="DO332" s="465" t="e">
        <f>DE332</f>
        <v>#VALUE!</v>
      </c>
      <c r="DP332" s="465" t="e">
        <f>DF332*(1-EU332)</f>
        <v>#VALUE!</v>
      </c>
      <c r="DQ332" s="465" t="e">
        <f>DG332*(1-EV332)</f>
        <v>#VALUE!</v>
      </c>
      <c r="DR332" s="465" t="e">
        <f>DH332*(1-EW332)</f>
        <v>#VALUE!</v>
      </c>
      <c r="DS332" s="465" t="e">
        <f>DI332</f>
        <v>#VALUE!</v>
      </c>
      <c r="DT332" s="465" t="e">
        <f>SUM(DJ332:DS332)</f>
        <v>#VALUE!</v>
      </c>
      <c r="DU332" s="465" t="e">
        <f>(GS332:GX332)+(DP332+DQ332+DR332)*GY332+DS332</f>
        <v>#VALUE!</v>
      </c>
      <c r="DV332" s="451" t="e">
        <f>AV332/$BH332/(1-EP332)</f>
        <v>#VALUE!</v>
      </c>
      <c r="DW332" s="451" t="e">
        <f>AW332/$BH332/(1-ER332)</f>
        <v>#VALUE!</v>
      </c>
      <c r="DX332" s="451" t="e">
        <f>AX332/$BH332/(1-EQ332)</f>
        <v>#VALUE!</v>
      </c>
      <c r="DY332" s="451" t="e">
        <f>AY332/$BH332/(1-ES332)</f>
        <v>#VALUE!</v>
      </c>
      <c r="DZ332" s="451" t="e">
        <f>AZ332/$BH332/(1-ET332)</f>
        <v>#VALUE!</v>
      </c>
      <c r="EA332" s="451" t="e">
        <f>BA332/$BH332/(1-AX332)</f>
        <v>#VALUE!</v>
      </c>
      <c r="EB332" s="451" t="e">
        <f>BB332/$BH332/(1-EU332)</f>
        <v>#VALUE!</v>
      </c>
      <c r="EC332" s="451" t="e">
        <f>BC332/$BH332/(1-EV332)</f>
        <v>#VALUE!</v>
      </c>
      <c r="ED332" s="451" t="e">
        <f>BD332/$BH332/(1-EW332)</f>
        <v>#VALUE!</v>
      </c>
      <c r="EE332" s="451" t="e">
        <f>BG332/BH332</f>
        <v>#VALUE!</v>
      </c>
      <c r="EF332" s="451" t="e">
        <f>DV332/SUM($DV332:$EE332)</f>
        <v>#VALUE!</v>
      </c>
      <c r="EG332" s="451" t="e">
        <f>DW332/SUM($DV332:$EE332)</f>
        <v>#VALUE!</v>
      </c>
      <c r="EH332" s="451" t="e">
        <f>DX332/SUM($DV332:$EE332)</f>
        <v>#VALUE!</v>
      </c>
      <c r="EI332" s="451" t="e">
        <f>DY332/SUM($DV332:$EE332)</f>
        <v>#VALUE!</v>
      </c>
      <c r="EJ332" s="451" t="e">
        <f>DZ332/SUM($DV332:$EE332)</f>
        <v>#VALUE!</v>
      </c>
      <c r="EK332" s="451" t="e">
        <f>EA332/SUM($DV332:$EE332)</f>
        <v>#VALUE!</v>
      </c>
      <c r="EL332" s="451" t="e">
        <f>EB332/SUM($DV332:$EE332)</f>
        <v>#VALUE!</v>
      </c>
      <c r="EM332" s="451" t="e">
        <f>EC332/SUM($DV332:$EE332)</f>
        <v>#VALUE!</v>
      </c>
      <c r="EN332" s="451" t="e">
        <f>ED332/SUM($DV332:$EE332)</f>
        <v>#VALUE!</v>
      </c>
      <c r="EO332" s="451" t="e">
        <f>EE332/SUM($DV332:$EE332)</f>
        <v>#VALUE!</v>
      </c>
      <c r="EP332" s="450">
        <f>EP331</f>
        <v>0.080000000000000002</v>
      </c>
      <c r="EQ332" s="450">
        <f>EQ331</f>
        <v>0.014999999999999999</v>
      </c>
      <c r="ER332" s="450">
        <f>ER331</f>
        <v>0.014999999999999999</v>
      </c>
      <c r="ES332" s="450">
        <f>ES331</f>
        <v>0.014999999999999999</v>
      </c>
      <c r="ET332" s="450">
        <f>ET331</f>
        <v>0.014999999999999999</v>
      </c>
      <c r="EU332" s="450">
        <f>EU331</f>
        <v>0.089999999999999997</v>
      </c>
      <c r="EV332" s="450">
        <f>EV331</f>
        <v>0.089999999999999997</v>
      </c>
      <c r="EW332" s="450">
        <f>EW331</f>
        <v>0.089999999999999997</v>
      </c>
      <c r="EX332" s="431" t="str">
        <f>IF(_tag_month_day!AS322="","",_tag_month_day!AS322/100)</f>
        <v/>
      </c>
      <c r="EY332" s="431" t="str">
        <f>IF(_tag_month_day!AT322="","",_tag_month_day!AT322/100)</f>
        <v/>
      </c>
      <c r="EZ332" s="431" t="str">
        <f>IF(_tag_month_day!AU322="","",_tag_month_day!AU322/100)</f>
        <v/>
      </c>
      <c r="FA332" s="431" t="str">
        <f>IF(_tag_month_day!AV322="","",_tag_month_day!AV322/100)</f>
        <v/>
      </c>
      <c r="FB332" s="431" t="str">
        <f>IF(_tag_month_day!AW322="","",_tag_month_day!AW322/100)</f>
        <v/>
      </c>
      <c r="FC332" s="431" t="str">
        <f>IF(_tag_month_day!AX322="","",_tag_month_day!AX322/100)</f>
        <v/>
      </c>
      <c r="FD332" s="449" t="str">
        <f>IF(_tag_month_day!AY322="","",_tag_month_day!AY322/100)</f>
        <v/>
      </c>
      <c r="FE332" s="449" t="str">
        <f>IF(_tag_month_day!AZ322="","",_tag_month_day!AZ322/100)</f>
        <v/>
      </c>
      <c r="FF332" s="449" t="str">
        <f>IF(_tag_month_day!BA322="","",_tag_month_day!BA322/100)</f>
        <v/>
      </c>
      <c r="FG332" s="449" t="str">
        <f>IF(_tag_month_day!BB322="","",_tag_month_day!BB322/100)</f>
        <v/>
      </c>
      <c r="FH332" s="467" t="str">
        <f>IF(_tag_month_day!BC322="","",_tag_month_day!BC322/100)</f>
        <v/>
      </c>
      <c r="FI332" s="449">
        <f>FI331</f>
        <v>0.40999999999999998</v>
      </c>
      <c r="FJ332" s="449">
        <f>FJ331</f>
        <v>0.11</v>
      </c>
      <c r="FK332" s="449">
        <f>FK331</f>
        <v>0.014999999999999999</v>
      </c>
      <c r="FL332" s="449">
        <f>FL331</f>
        <v>0</v>
      </c>
      <c r="FM332" s="467">
        <f>FM331</f>
        <v>0.0001</v>
      </c>
      <c r="FN332" s="449">
        <f>FN331</f>
        <v>0.32000000000000001</v>
      </c>
      <c r="FO332" s="449">
        <f>FO331</f>
        <v>0.20000000000000001</v>
      </c>
      <c r="FP332" s="449">
        <f>FP331</f>
        <v>0.01</v>
      </c>
      <c r="FQ332" s="449">
        <f>FQ331</f>
        <v>0</v>
      </c>
      <c r="FR332" s="467">
        <f>FR331</f>
        <v>0.0001</v>
      </c>
      <c r="FS332" s="449" t="str">
        <f>IF(_tag_month_day!BD322="","",_tag_month_day!BD322/100)</f>
        <v/>
      </c>
      <c r="FT332" s="449" t="str">
        <f>IF(_tag_month_day!BE322="","",_tag_month_day!BE322/100)</f>
        <v/>
      </c>
      <c r="FU332" s="449" t="str">
        <f>IF(_tag_month_day!BF322="","",_tag_month_day!BF322/100)</f>
        <v/>
      </c>
      <c r="FV332" s="449" t="str">
        <f>IF(_tag_month_day!BG322="","",_tag_month_day!BG322/100)</f>
        <v/>
      </c>
      <c r="FW332" s="467" t="str">
        <f>IF(_tag_month_day!BH322="","",_tag_month_day!BH322/100)</f>
        <v/>
      </c>
      <c r="FX332" s="449" t="str">
        <f>IF(_tag_month_day!BI322="","",_tag_month_day!BI322/100)</f>
        <v/>
      </c>
      <c r="FY332" s="449" t="str">
        <f>IF(_tag_month_day!BJ322="","",_tag_month_day!BJ322/100)</f>
        <v/>
      </c>
      <c r="FZ332" s="468" t="str">
        <f>IF(_tag_month_day!BK322="","",_tag_month_day!BK322/100)</f>
        <v/>
      </c>
      <c r="GA332" s="449" t="str">
        <f>IF(_tag_month_day!BL322="","",_tag_month_day!BL322/100)</f>
        <v/>
      </c>
      <c r="GB332" s="467" t="str">
        <f>IF(_tag_month_day!BM322="","",_tag_month_day!BM322/100)</f>
        <v/>
      </c>
      <c r="GC332" s="431" t="str">
        <f>IF(_tag_month_day!BN322="","",_tag_month_day!BN322/100)</f>
        <v/>
      </c>
      <c r="GD332" s="431" t="str">
        <f>IF(_tag_month_day!BO322="","",_tag_month_day!BO322/100)</f>
        <v/>
      </c>
      <c r="GE332" s="431" t="str">
        <f>IF(_tag_month_day!BP322="","",_tag_month_day!BP322/100)</f>
        <v/>
      </c>
      <c r="GF332" s="431" t="str">
        <f>IF(_tag_month_day!BQ322="","",_tag_month_day!BQ322/100)</f>
        <v/>
      </c>
      <c r="GG332" s="431" t="str">
        <f>IF(_tag_month_day!BR322="","",_tag_month_day!BR322/100)</f>
        <v/>
      </c>
      <c r="GH332" s="431" t="str">
        <f>IF(_tag_month_day!BS322="","",_tag_month_day!BS322/100)</f>
        <v/>
      </c>
      <c r="GI332" s="467" t="str">
        <f>IF(_tag_month_day!BT322="","",_tag_month_day!BT322/100)</f>
        <v/>
      </c>
      <c r="GJ332" s="469" t="str">
        <f>IF(_tag_month_day!BU322="","",_tag_month_day!BU322/100)</f>
        <v/>
      </c>
      <c r="GK332" s="470">
        <f>GK331</f>
        <v>0.070000000000000007</v>
      </c>
      <c r="GL332" s="470">
        <f>GL331</f>
        <v>0.029999999999999999</v>
      </c>
      <c r="GM332" s="471" t="str">
        <f>IF(_tag_month_day!BX322="","",_tag_month_day!BX322/100)</f>
        <v/>
      </c>
      <c r="GN332" s="470">
        <f>GN331</f>
        <v>0.070000000000000007</v>
      </c>
      <c r="GO332" s="470">
        <f>GO331</f>
        <v>0.029999999999999999</v>
      </c>
      <c r="GP332" s="470">
        <f>GP331</f>
        <v>0.089999999999999997</v>
      </c>
      <c r="GQ332" s="470">
        <f>GQ331</f>
        <v>0.029999999999999999</v>
      </c>
      <c r="GR332" s="471" t="str">
        <f>IF(_tag_month_day!CA322="","",_tag_month_day!CA322/100)</f>
        <v/>
      </c>
      <c r="GS332" s="472">
        <f>GS331</f>
        <v>0.95299999999999996</v>
      </c>
      <c r="GT332" s="472">
        <f>GT331</f>
        <v>0.55000000000000004</v>
      </c>
      <c r="GU332" s="472">
        <f>GU331</f>
        <v>0.55000000000000004</v>
      </c>
      <c r="GV332" s="472">
        <f>GV331</f>
        <v>0.55000000000000004</v>
      </c>
      <c r="GW332" s="472">
        <f>GW331</f>
        <v>0.5</v>
      </c>
      <c r="GX332" s="472">
        <f>GX331</f>
        <v>0.93500000000000005</v>
      </c>
      <c r="GY332" s="472">
        <f>GY331</f>
        <v>0.14999999999999999</v>
      </c>
      <c r="GZ332" s="472">
        <f>GZ331</f>
        <v>1</v>
      </c>
      <c r="HA332" s="474">
        <f>HA331</f>
        <v>0.047</v>
      </c>
      <c r="HB332" s="474">
        <f>HB331</f>
        <v>0.45000000000000001</v>
      </c>
      <c r="HC332" s="474">
        <f>HC331</f>
        <v>0.45000000000000001</v>
      </c>
      <c r="HD332" s="474">
        <f>HD331</f>
        <v>0.45000000000000001</v>
      </c>
      <c r="HE332" s="474">
        <f>HE331</f>
        <v>0.5</v>
      </c>
      <c r="HF332" s="474">
        <f>HF331</f>
        <v>0.065000000000000002</v>
      </c>
      <c r="HG332" s="474">
        <f>HG331</f>
        <v>0.84999999999999998</v>
      </c>
      <c r="HH332" s="474">
        <f>HH331</f>
        <v>0</v>
      </c>
      <c r="HI332" s="10" t="e">
        <f>IF(BZ332&lt;&gt;"",CK332-BV332,0)</f>
        <v>#VALUE!</v>
      </c>
      <c r="HJ332" s="10" t="e">
        <f>IF(AJ332&gt;0,AH332-AJ332,0)</f>
        <v>#VALUE!</v>
      </c>
      <c r="HK332" s="466">
        <f>HK331</f>
        <v>0.84999999999999998</v>
      </c>
      <c r="HL332" s="424">
        <f>HL331</f>
        <v>550000</v>
      </c>
      <c r="HM332" s="424">
        <f>HM331</f>
        <v>480000</v>
      </c>
      <c r="HN332" s="465" t="e">
        <f>(DJ332*EZ332+DK332*FH332+DL332*FM332+DM332*FR332+DN332*FW332+DO332*GB332+DS332*GI332+DP332*GM332+DR332*GR332)*1000*2</f>
        <v>#VALUE!</v>
      </c>
      <c r="HO332" s="465" t="e">
        <f>HN332*HK332*$HO$2/HL332*1000000</f>
        <v>#VALUE!</v>
      </c>
      <c r="HP332" s="465" t="e">
        <f>HN332*HK332*$HP$2/HM332*1000000</f>
        <v>#VALUE!</v>
      </c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</row>
    <row customFormat="1" r="333" s="0">
      <c r="A333" s="420">
        <v>322</v>
      </c>
      <c r="B333" s="421">
        <f ca="1">IF(D333=D332,B332,IF(D333="夜班",B332+1,B332))</f>
        <v>43599</v>
      </c>
      <c r="C333" s="422">
        <f>C332</f>
        <v>0.041666666666666699</v>
      </c>
      <c r="D333" s="10" t="str">
        <f ca="1">IF(HOUR(G333)&lt;8,"夜班",IF(HOUR(G333)&lt;16,"白班",IF(HOUR(G333)&lt;24,"中班",0)))</f>
        <v>白班</v>
      </c>
      <c r="E333" s="10" t="e">
        <f ca="1">IF(F333=1,"甲",IF(F333=2,"乙",IF(F333=3,"丙",IF(F333=4,"丁",""))))</f>
        <v>#REF!</v>
      </c>
      <c r="F333" s="10" t="e">
        <f ca="1">SUMPRODUCT((成本日报!$A$3:$A$95=计划!B333)*(成本日报!$B$3:$B$95=计划!$D333),成本日报!$C$3:$C$95)</f>
        <v>#REF!</v>
      </c>
      <c r="G333" s="423">
        <f ca="1">G332+C332</f>
        <v>43599.374999999221</v>
      </c>
      <c r="H333" s="423">
        <f ca="1">$G333+$C333/60*10+$C333*0</f>
        <v>43599.381944443667</v>
      </c>
      <c r="I333" s="423">
        <f ca="1">$G333+$C333/60*18+$C333*0</f>
        <v>43599.387499999219</v>
      </c>
      <c r="J333" s="423">
        <f ca="1">$G333+$C333/60*0+$C333*1</f>
        <v>43599.416666665886</v>
      </c>
      <c r="K333" s="423">
        <f ca="1">$G333+$C333/60*30+$C333*2</f>
        <v>43599.479166665893</v>
      </c>
      <c r="L333" s="423">
        <f ca="1">$G333+$C333/60*0+$C333*3</f>
        <v>43599.499999999221</v>
      </c>
      <c r="M333" s="424" t="str">
        <f>IF(_tag_month_day!A323="","",_tag_month_day!A323)</f>
        <v/>
      </c>
      <c r="N333" s="424" t="str">
        <f>IF(_tag_month_day!B323="","",_tag_month_day!B323)</f>
        <v/>
      </c>
      <c r="O333" s="425" t="e">
        <f>IF(M333+N333=0,"",M333+N333)</f>
        <v>#VALUE!</v>
      </c>
      <c r="P333" s="424" t="str">
        <f>IF(_tag_month_day!C323="","",_tag_month_day!C323)</f>
        <v/>
      </c>
      <c r="Q333" s="424" t="str">
        <f>IF(_tag_month_day!D323="","",_tag_month_day!D323)</f>
        <v/>
      </c>
      <c r="R333" s="426" t="str">
        <f>IF(_tag_month_day!CB323="","",_tag_month_day!CB323/100)</f>
        <v/>
      </c>
      <c r="S333" s="427" t="str">
        <f>IF(_tag_month_day!E323="","",_tag_month_day!E323)</f>
        <v/>
      </c>
      <c r="T333" s="427" t="str">
        <f>IF(_tag_month_day!F323="","",_tag_month_day!F323)</f>
        <v/>
      </c>
      <c r="U333" s="428" t="e">
        <f>S333+T333</f>
        <v>#VALUE!</v>
      </c>
      <c r="V333" s="429" t="e">
        <f>U333/AJ333</f>
        <v>#VALUE!</v>
      </c>
      <c r="W333" s="430" t="str">
        <f>IF(_jhy_month_day!A323="","",_jhy_month_day!A323)</f>
        <v/>
      </c>
      <c r="X333" s="431" t="str">
        <f>IF(_jhy_month_day!B323="","",_jhy_month_day!B323/100)</f>
        <v/>
      </c>
      <c r="Y333" s="431" t="str">
        <f>IF(_jhy_month_day!C323="","",_jhy_month_day!C323/100)</f>
        <v/>
      </c>
      <c r="Z333" s="432">
        <f>Z329+1</f>
        <v>81</v>
      </c>
      <c r="AA333" s="433" t="str">
        <f>IF(_tag_month_day!G323="","",_tag_month_day!G323/100)</f>
        <v/>
      </c>
      <c r="AB333" s="433" t="str">
        <f>IF(_tag_month_day!H323="","",_tag_month_day!H323/100)</f>
        <v/>
      </c>
      <c r="AC333" s="434">
        <f>IF(X333="",AC332,BK333*($AV332*X333+$AW332*FD332+$AX332*FI332+$AY332*FN332+$AZ332*FS332+$BA332*FX332+$BG332*GE332)/(AV332*Y333+AX332*FK332+AW332*FF332+AY332*FP332+AZ332*FU332+BA332*FZ332+BG332*GG332+BB332*GK332+BC332*GN332+BD332*GP332))</f>
        <v>1.59963432013121</v>
      </c>
      <c r="AD333" s="435" t="str">
        <f>IF(AC333=AC332,"",AC333-AC332)</f>
        <v/>
      </c>
      <c r="AE333" s="436" t="str">
        <f>IF(1-AF333=0,"",(1-AF333))</f>
        <v/>
      </c>
      <c r="AF333" s="437">
        <v>1</v>
      </c>
      <c r="AG333" s="10" t="str">
        <f>AG332</f>
        <v>9A3</v>
      </c>
      <c r="AH333" s="438" t="str">
        <f>AH332</f>
        <v/>
      </c>
      <c r="AI333" s="424"/>
      <c r="AJ333" s="10" t="str">
        <f>IF(_tag_month_day!I323="","",_tag_month_day!I323)</f>
        <v/>
      </c>
      <c r="AK333" s="440"/>
      <c r="AL333" s="440"/>
      <c r="AM333" s="440"/>
      <c r="AN333" s="441">
        <f>AN332</f>
        <v>2</v>
      </c>
      <c r="AO333" s="441">
        <f>AO332</f>
        <v>8</v>
      </c>
      <c r="AP333" s="442" t="e">
        <f>(IF(AN333=0,AS332,AS332*(1+AO333/AN333)/(AR333+AO333/AN333)))+AT333</f>
        <v>#VALUE!</v>
      </c>
      <c r="AQ333" s="443" t="str">
        <f>IF(_tag_month_day!J323="","",_tag_month_day!J323/100)</f>
        <v/>
      </c>
      <c r="AR333" s="444">
        <f>AR332</f>
        <v>1.3</v>
      </c>
      <c r="AS333" s="445" t="e">
        <f>AQ333*(AN333*AR333+AO333)/(AN333+AO333)</f>
        <v>#VALUE!</v>
      </c>
      <c r="AT333" s="445" t="e">
        <f>(SUM(BE333:BF333)-SUM(BE332:BF332))*0.05</f>
        <v>#VALUE!</v>
      </c>
      <c r="AU333" s="446" t="str">
        <f>IF(_tag_month_day!CC323="","",IF(_tag_month_day!CC323&gt;0,_tag_month_day!CD323,_tag_month_day!CE323))</f>
        <v/>
      </c>
      <c r="AV333" s="447" t="str">
        <f>IF(_tag_month_day!L323="","",_tag_month_day!L323/100)</f>
        <v/>
      </c>
      <c r="AW333" s="431">
        <f>AW332</f>
        <v>0</v>
      </c>
      <c r="AX333" s="431">
        <f>AX332</f>
        <v>0</v>
      </c>
      <c r="AY333" s="431" t="str">
        <f>IF(_tag_month_day!M323="","",_tag_month_day!M323/100)</f>
        <v/>
      </c>
      <c r="AZ333" s="431" t="str">
        <f>IF(_tag_month_day!N323="","",_tag_month_day!N323/100)</f>
        <v/>
      </c>
      <c r="BA333" s="431" t="str">
        <f>IF(_tag_month_day!O323="","",_tag_month_day!O323/100)</f>
        <v/>
      </c>
      <c r="BB333" s="448" t="str">
        <f>IF(_tag_month_day!P323="","",_tag_month_day!P323/100)</f>
        <v/>
      </c>
      <c r="BC333" s="448">
        <f>BC332</f>
        <v>0</v>
      </c>
      <c r="BD333" s="448" t="str">
        <f>IF(_tag_month_day!Q323="","",_tag_month_day!Q323/100)</f>
        <v/>
      </c>
      <c r="BE333" s="449" t="str">
        <f>IF(_tag_month_day!R323="","",_tag_month_day!R323/100)</f>
        <v/>
      </c>
      <c r="BF333" s="388" t="e">
        <f>(AU333*(100+BE333*100))/(AJ333-AU333)/100</f>
        <v>#VALUE!</v>
      </c>
      <c r="BG333" s="450" t="e">
        <f>BE333+BF333</f>
        <v>#VALUE!</v>
      </c>
      <c r="BH333" s="451" t="e">
        <f>SUM(AV333:BF333)</f>
        <v>#VALUE!</v>
      </c>
      <c r="BI333" s="452" t="e">
        <f>IF(CX333=0,BI332,(DK333*查询!$R$5+DL333*查询!$Q$5+DM333*查询!$N$5+DN333*查询!$O$5+DO333*查询!$P$5)*AF333/CX333)</f>
        <v>#VALUE!</v>
      </c>
      <c r="BJ333" s="452" t="e">
        <f>IF(CX333=0,BJ332,(DP333*查询!$S$5+DQ333*查询!$T$5+DR333*查询!$U$5)*AF333/CX333)</f>
        <v>#VALUE!</v>
      </c>
      <c r="BK333" s="452">
        <f>BK332</f>
        <v>1</v>
      </c>
      <c r="BL333" s="453" t="e">
        <f>SUMPRODUCT((AV333:BA333)*(GS333:GX333))/((GS333:GX333)+SUM(BB333:BD333)*GY333+BG333*GZ333)</f>
        <v>#VALUE!</v>
      </c>
      <c r="BM333" s="453" t="e">
        <f>BK333*($AV333*FB333+$AW333*FD333+$AX333*FI333+$AY333*FN333+$AZ333*FS333+$BA333*FX333+$BG333*GE333)/(AV333*EY333+AX333*FK333+AW333*FF333+AY333*FP333+AZ333*FU333+BA333*FZ333+BG333*GG333+BB333*GK333+BC333*GN333+BD333*GP333)</f>
        <v>#VALUE!</v>
      </c>
      <c r="BN333" s="453" t="e">
        <f>($AV333*FC333+$AX333*FJ333+$AW333*FE333+$AY333*FO333+$AZ333*FT333+$BA333*FY333+$BG333*GF333)/($AV333*FA333+BG333*GH333+BB333*GL333+BC333*GO333+BD333*GQ333+BA333*GA333)</f>
        <v>#VALUE!</v>
      </c>
      <c r="BO333" s="454" t="e">
        <f>BK333*($AV333*FB333+$AW333*FD333+$AX333*FI333+$AY333*FN333+$AZ333*FS333+$BA333*FX333+$BG333*GE333)*100/(SUMPRODUCT(AV333:BA333*GS333:GX333)+(BB333+BC333+BD333)*GY333+BG333)</f>
        <v>#VALUE!</v>
      </c>
      <c r="BP333" s="454" t="e">
        <f>(AV333*EY333+AX333*FK333+AW333*FF333+AY333*FP333+AZ333*FU333+BA333*FZ333+BG333*GG333+BB333*GK333+BC333*GN333+BD333*GP333)*100/(SUMPRODUCT(AV333:BA333*GS333:GX333)+(BB333+BC333+BD333)*GY333+BG333)</f>
        <v>#VALUE!</v>
      </c>
      <c r="BQ333" s="454" t="e">
        <f>BK333*($AV333*FC333+$AX333*FJ333+$AW333*FE333+$AY333*FO333+$AZ333*FT333+$BA333*FY333+$BG333*GF333)*100/(SUMPRODUCT(AV333:BA333*GS333:GX333)+(BB333+BC333+BD333)*GY333+BG333)</f>
        <v>#VALUE!</v>
      </c>
      <c r="BR333" s="453" t="str">
        <f>IF(_tag_month_day!T323="","",_tag_month_day!T323)</f>
        <v/>
      </c>
      <c r="BS333" s="453" t="str">
        <f>IF(_tag_month_day!U323="","",_tag_month_day!U323)</f>
        <v/>
      </c>
      <c r="BT333" s="455" t="str">
        <f>IF(CK333="","",IF((CK333&gt;=BV333-0.12)*(CK333&lt;=BV333+0.12),"合格","不合格"))</f>
        <v/>
      </c>
      <c r="BU333" s="456" t="str">
        <f>IF(_tag_month_day!V323="","",_tag_month_day!V323)</f>
        <v/>
      </c>
      <c r="BV333" s="457" t="str">
        <f>IF(_tag_month_day!W323="","",_tag_month_day!W323)</f>
        <v/>
      </c>
      <c r="BW333" s="458" t="str">
        <f>IF(_tag_month_day!X323="","",_tag_month_day!X323)</f>
        <v/>
      </c>
      <c r="BX333" s="458" t="str">
        <f>IF(_tag_month_day!Y323="","",_tag_month_day!Y323)</f>
        <v/>
      </c>
      <c r="BY333" s="459">
        <f ca="1">L333</f>
        <v>43599.499999999221</v>
      </c>
      <c r="BZ333" s="460"/>
      <c r="CA333" s="461"/>
      <c r="CB333" s="424" t="str">
        <f>IF(_tag_month_day!Z323="","",_tag_month_day!Z323)</f>
        <v/>
      </c>
      <c r="CC333" s="424" t="str">
        <f>IF(_tag_month_day!AA323="","",_tag_month_day!AA323)</f>
        <v/>
      </c>
      <c r="CD333" s="424" t="str">
        <f>IF(_tag_month_day!AB323="","",_tag_month_day!AB323)</f>
        <v/>
      </c>
      <c r="CE333" s="424" t="str">
        <f>IF(_tag_month_day!AC323="","",_tag_month_day!AC323)</f>
        <v/>
      </c>
      <c r="CF333" s="424" t="str">
        <f>IF(_tag_month_day!AD323="","",_tag_month_day!AD323)</f>
        <v/>
      </c>
      <c r="CG333" s="424" t="str">
        <f>IF(_tag_month_day!AE323="","",_tag_month_day!AE323)</f>
        <v/>
      </c>
      <c r="CH333" s="424" t="str">
        <f>IF(_tag_month_day!AF323="","",_tag_month_day!AF323)</f>
        <v/>
      </c>
      <c r="CI333" s="424" t="str">
        <f>IF(_tag_month_day!AG323="","",_tag_month_day!AG323)</f>
        <v/>
      </c>
      <c r="CJ333" s="424" t="str">
        <f>IF(_tag_month_day!AH323="","",_tag_month_day!AH323)</f>
        <v/>
      </c>
      <c r="CK333" s="424" t="str">
        <f>IF(_tag_month_day!AI323="","",_tag_month_day!AI323)</f>
        <v/>
      </c>
      <c r="CL333" s="4" t="str">
        <f>IF(_tag_month_day!AJ323="","",_tag_month_day!AJ323)</f>
        <v/>
      </c>
      <c r="CM333" s="4" t="str">
        <f>IF(_tag_month_day!AK323="","",_tag_month_day!AK323)</f>
        <v/>
      </c>
      <c r="CN333" s="4" t="str">
        <f>IF(_tag_month_day!AL323="","",_tag_month_day!AL323)</f>
        <v/>
      </c>
      <c r="CO333" s="4" t="str">
        <f>IF(_tag_month_day!AM323="","",_tag_month_day!AM323)</f>
        <v/>
      </c>
      <c r="CP333" s="4" t="str">
        <f>IF(_tag_month_day!AN323="","",_tag_month_day!AN323)</f>
        <v/>
      </c>
      <c r="CQ333" s="4" t="str">
        <f>IF(_tag_month_day!AO323="","",_tag_month_day!AO323)</f>
        <v/>
      </c>
      <c r="CR333" s="462" t="str">
        <f>IF(_tag_month_day!AP323="","",_tag_month_day!AP323)</f>
        <v/>
      </c>
      <c r="CS333" s="463" t="str">
        <f>IF(_tag_month_day!AQ323="","",_tag_month_day!AQ323)</f>
        <v/>
      </c>
      <c r="CT333" s="4" t="str">
        <f>IF(_tag_month_day!AR323="","",_tag_month_day!AR323)</f>
        <v/>
      </c>
      <c r="CU333" s="464" t="e">
        <f>DU333/AJ333</f>
        <v>#VALUE!</v>
      </c>
      <c r="CV333" s="451" t="e">
        <f>BG333/BH333</f>
        <v>#VALUE!</v>
      </c>
      <c r="CW333" s="465" t="e">
        <f>AJ333*(1-CV333)*CU333*AF333</f>
        <v>#VALUE!</v>
      </c>
      <c r="CX333" s="465" t="e">
        <f>CW333*94%</f>
        <v>#VALUE!</v>
      </c>
      <c r="CY333" s="466" t="e">
        <f>IF(CX333=0,0,DS333/(DS333+CX333))</f>
        <v>#VALUE!</v>
      </c>
      <c r="CZ333" s="465" t="e">
        <f>$AJ333*EF333</f>
        <v>#VALUE!</v>
      </c>
      <c r="DA333" s="465" t="e">
        <f>$AJ333*EG333</f>
        <v>#VALUE!</v>
      </c>
      <c r="DB333" s="465" t="e">
        <f>$AJ333*EH333</f>
        <v>#VALUE!</v>
      </c>
      <c r="DC333" s="465" t="e">
        <f>$AJ333*EI333</f>
        <v>#VALUE!</v>
      </c>
      <c r="DD333" s="465" t="e">
        <f>$AJ333*EJ333</f>
        <v>#VALUE!</v>
      </c>
      <c r="DE333" s="465" t="e">
        <f>$AJ333*EK333</f>
        <v>#VALUE!</v>
      </c>
      <c r="DF333" s="465" t="e">
        <f>$AJ333*EL333</f>
        <v>#VALUE!</v>
      </c>
      <c r="DG333" s="465" t="e">
        <f>$AJ333*EM333</f>
        <v>#VALUE!</v>
      </c>
      <c r="DH333" s="465" t="e">
        <f>$AJ333*EN333</f>
        <v>#VALUE!</v>
      </c>
      <c r="DI333" s="465" t="e">
        <f>$AJ333*EO333</f>
        <v>#VALUE!</v>
      </c>
      <c r="DJ333" s="465" t="e">
        <f>CZ333*(1-EP333)</f>
        <v>#VALUE!</v>
      </c>
      <c r="DK333" s="465" t="e">
        <f>DA333*(1-ER333)</f>
        <v>#VALUE!</v>
      </c>
      <c r="DL333" s="465" t="e">
        <f>DB333*(1-EQ333)</f>
        <v>#VALUE!</v>
      </c>
      <c r="DM333" s="465" t="e">
        <f>DC333*(1-ES333)</f>
        <v>#VALUE!</v>
      </c>
      <c r="DN333" s="465" t="e">
        <f>DD333*(1-ET333)</f>
        <v>#VALUE!</v>
      </c>
      <c r="DO333" s="465" t="e">
        <f>DE333</f>
        <v>#VALUE!</v>
      </c>
      <c r="DP333" s="465" t="e">
        <f>DF333*(1-EU333)</f>
        <v>#VALUE!</v>
      </c>
      <c r="DQ333" s="465" t="e">
        <f>DG333*(1-EV333)</f>
        <v>#VALUE!</v>
      </c>
      <c r="DR333" s="465" t="e">
        <f>DH333*(1-EW333)</f>
        <v>#VALUE!</v>
      </c>
      <c r="DS333" s="465" t="e">
        <f>DI333</f>
        <v>#VALUE!</v>
      </c>
      <c r="DT333" s="465" t="e">
        <f>SUM(DJ333:DS333)</f>
        <v>#VALUE!</v>
      </c>
      <c r="DU333" s="465" t="e">
        <f>(GS333:GX333)+(DP333+DQ333+DR333)*GY333+DS333</f>
        <v>#VALUE!</v>
      </c>
      <c r="DV333" s="451" t="e">
        <f>AV333/$BH333/(1-EP333)</f>
        <v>#VALUE!</v>
      </c>
      <c r="DW333" s="451" t="e">
        <f>AW333/$BH333/(1-ER333)</f>
        <v>#VALUE!</v>
      </c>
      <c r="DX333" s="451" t="e">
        <f>AX333/$BH333/(1-EQ333)</f>
        <v>#VALUE!</v>
      </c>
      <c r="DY333" s="451" t="e">
        <f>AY333/$BH333/(1-ES333)</f>
        <v>#VALUE!</v>
      </c>
      <c r="DZ333" s="451" t="e">
        <f>AZ333/$BH333/(1-ET333)</f>
        <v>#VALUE!</v>
      </c>
      <c r="EA333" s="451" t="e">
        <f>BA333/$BH333/(1-AX333)</f>
        <v>#VALUE!</v>
      </c>
      <c r="EB333" s="451" t="e">
        <f>BB333/$BH333/(1-EU333)</f>
        <v>#VALUE!</v>
      </c>
      <c r="EC333" s="451" t="e">
        <f>BC333/$BH333/(1-EV333)</f>
        <v>#VALUE!</v>
      </c>
      <c r="ED333" s="451" t="e">
        <f>BD333/$BH333/(1-EW333)</f>
        <v>#VALUE!</v>
      </c>
      <c r="EE333" s="451" t="e">
        <f>BG333/BH333</f>
        <v>#VALUE!</v>
      </c>
      <c r="EF333" s="451" t="e">
        <f>DV333/SUM($DV333:$EE333)</f>
        <v>#VALUE!</v>
      </c>
      <c r="EG333" s="451" t="e">
        <f>DW333/SUM($DV333:$EE333)</f>
        <v>#VALUE!</v>
      </c>
      <c r="EH333" s="451" t="e">
        <f>DX333/SUM($DV333:$EE333)</f>
        <v>#VALUE!</v>
      </c>
      <c r="EI333" s="451" t="e">
        <f>DY333/SUM($DV333:$EE333)</f>
        <v>#VALUE!</v>
      </c>
      <c r="EJ333" s="451" t="e">
        <f>DZ333/SUM($DV333:$EE333)</f>
        <v>#VALUE!</v>
      </c>
      <c r="EK333" s="451" t="e">
        <f>EA333/SUM($DV333:$EE333)</f>
        <v>#VALUE!</v>
      </c>
      <c r="EL333" s="451" t="e">
        <f>EB333/SUM($DV333:$EE333)</f>
        <v>#VALUE!</v>
      </c>
      <c r="EM333" s="451" t="e">
        <f>EC333/SUM($DV333:$EE333)</f>
        <v>#VALUE!</v>
      </c>
      <c r="EN333" s="451" t="e">
        <f>ED333/SUM($DV333:$EE333)</f>
        <v>#VALUE!</v>
      </c>
      <c r="EO333" s="451" t="e">
        <f>EE333/SUM($DV333:$EE333)</f>
        <v>#VALUE!</v>
      </c>
      <c r="EP333" s="450">
        <f>EP332</f>
        <v>0.080000000000000002</v>
      </c>
      <c r="EQ333" s="450">
        <f>EQ332</f>
        <v>0.014999999999999999</v>
      </c>
      <c r="ER333" s="450">
        <f>ER332</f>
        <v>0.014999999999999999</v>
      </c>
      <c r="ES333" s="450">
        <f>ES332</f>
        <v>0.014999999999999999</v>
      </c>
      <c r="ET333" s="450">
        <f>ET332</f>
        <v>0.014999999999999999</v>
      </c>
      <c r="EU333" s="450">
        <f>EU332</f>
        <v>0.089999999999999997</v>
      </c>
      <c r="EV333" s="450">
        <f>EV332</f>
        <v>0.089999999999999997</v>
      </c>
      <c r="EW333" s="450">
        <f>EW332</f>
        <v>0.089999999999999997</v>
      </c>
      <c r="EX333" s="431" t="str">
        <f>IF(_tag_month_day!AS323="","",_tag_month_day!AS323/100)</f>
        <v/>
      </c>
      <c r="EY333" s="431" t="str">
        <f>IF(_tag_month_day!AT323="","",_tag_month_day!AT323/100)</f>
        <v/>
      </c>
      <c r="EZ333" s="431" t="str">
        <f>IF(_tag_month_day!AU323="","",_tag_month_day!AU323/100)</f>
        <v/>
      </c>
      <c r="FA333" s="431" t="str">
        <f>IF(_tag_month_day!AV323="","",_tag_month_day!AV323/100)</f>
        <v/>
      </c>
      <c r="FB333" s="431" t="str">
        <f>IF(_tag_month_day!AW323="","",_tag_month_day!AW323/100)</f>
        <v/>
      </c>
      <c r="FC333" s="431" t="str">
        <f>IF(_tag_month_day!AX323="","",_tag_month_day!AX323/100)</f>
        <v/>
      </c>
      <c r="FD333" s="449" t="str">
        <f>IF(_tag_month_day!AY323="","",_tag_month_day!AY323/100)</f>
        <v/>
      </c>
      <c r="FE333" s="449" t="str">
        <f>IF(_tag_month_day!AZ323="","",_tag_month_day!AZ323/100)</f>
        <v/>
      </c>
      <c r="FF333" s="449" t="str">
        <f>IF(_tag_month_day!BA323="","",_tag_month_day!BA323/100)</f>
        <v/>
      </c>
      <c r="FG333" s="449" t="str">
        <f>IF(_tag_month_day!BB323="","",_tag_month_day!BB323/100)</f>
        <v/>
      </c>
      <c r="FH333" s="467" t="str">
        <f>IF(_tag_month_day!BC323="","",_tag_month_day!BC323/100)</f>
        <v/>
      </c>
      <c r="FI333" s="449">
        <f>FI332</f>
        <v>0.40999999999999998</v>
      </c>
      <c r="FJ333" s="449">
        <f>FJ332</f>
        <v>0.11</v>
      </c>
      <c r="FK333" s="449">
        <f>FK332</f>
        <v>0.014999999999999999</v>
      </c>
      <c r="FL333" s="449">
        <f>FL332</f>
        <v>0</v>
      </c>
      <c r="FM333" s="467">
        <f>FM332</f>
        <v>0.0001</v>
      </c>
      <c r="FN333" s="449">
        <f>FN332</f>
        <v>0.32000000000000001</v>
      </c>
      <c r="FO333" s="449">
        <f>FO332</f>
        <v>0.20000000000000001</v>
      </c>
      <c r="FP333" s="449">
        <f>FP332</f>
        <v>0.01</v>
      </c>
      <c r="FQ333" s="449">
        <f>FQ332</f>
        <v>0</v>
      </c>
      <c r="FR333" s="467">
        <f>FR332</f>
        <v>0.0001</v>
      </c>
      <c r="FS333" s="449" t="str">
        <f>IF(_tag_month_day!BD323="","",_tag_month_day!BD323/100)</f>
        <v/>
      </c>
      <c r="FT333" s="449" t="str">
        <f>IF(_tag_month_day!BE323="","",_tag_month_day!BE323/100)</f>
        <v/>
      </c>
      <c r="FU333" s="449" t="str">
        <f>IF(_tag_month_day!BF323="","",_tag_month_day!BF323/100)</f>
        <v/>
      </c>
      <c r="FV333" s="449" t="str">
        <f>IF(_tag_month_day!BG323="","",_tag_month_day!BG323/100)</f>
        <v/>
      </c>
      <c r="FW333" s="467" t="str">
        <f>IF(_tag_month_day!BH323="","",_tag_month_day!BH323/100)</f>
        <v/>
      </c>
      <c r="FX333" s="449" t="str">
        <f>IF(_tag_month_day!BI323="","",_tag_month_day!BI323/100)</f>
        <v/>
      </c>
      <c r="FY333" s="449" t="str">
        <f>IF(_tag_month_day!BJ323="","",_tag_month_day!BJ323/100)</f>
        <v/>
      </c>
      <c r="FZ333" s="468" t="str">
        <f>IF(_tag_month_day!BK323="","",_tag_month_day!BK323/100)</f>
        <v/>
      </c>
      <c r="GA333" s="449" t="str">
        <f>IF(_tag_month_day!BL323="","",_tag_month_day!BL323/100)</f>
        <v/>
      </c>
      <c r="GB333" s="467" t="str">
        <f>IF(_tag_month_day!BM323="","",_tag_month_day!BM323/100)</f>
        <v/>
      </c>
      <c r="GC333" s="431" t="str">
        <f>IF(_tag_month_day!BN323="","",_tag_month_day!BN323/100)</f>
        <v/>
      </c>
      <c r="GD333" s="431" t="str">
        <f>IF(_tag_month_day!BO323="","",_tag_month_day!BO323/100)</f>
        <v/>
      </c>
      <c r="GE333" s="431" t="str">
        <f>IF(_tag_month_day!BP323="","",_tag_month_day!BP323/100)</f>
        <v/>
      </c>
      <c r="GF333" s="431" t="str">
        <f>IF(_tag_month_day!BQ323="","",_tag_month_day!BQ323/100)</f>
        <v/>
      </c>
      <c r="GG333" s="431" t="str">
        <f>IF(_tag_month_day!BR323="","",_tag_month_day!BR323/100)</f>
        <v/>
      </c>
      <c r="GH333" s="431" t="str">
        <f>IF(_tag_month_day!BS323="","",_tag_month_day!BS323/100)</f>
        <v/>
      </c>
      <c r="GI333" s="467" t="str">
        <f>IF(_tag_month_day!BT323="","",_tag_month_day!BT323/100)</f>
        <v/>
      </c>
      <c r="GJ333" s="469" t="str">
        <f>IF(_tag_month_day!BU323="","",_tag_month_day!BU323/100)</f>
        <v/>
      </c>
      <c r="GK333" s="470">
        <f>GK332</f>
        <v>0.070000000000000007</v>
      </c>
      <c r="GL333" s="470">
        <f>GL332</f>
        <v>0.029999999999999999</v>
      </c>
      <c r="GM333" s="471" t="str">
        <f>IF(_tag_month_day!BX323="","",_tag_month_day!BX323/100)</f>
        <v/>
      </c>
      <c r="GN333" s="470">
        <f>GN332</f>
        <v>0.070000000000000007</v>
      </c>
      <c r="GO333" s="470">
        <f>GO332</f>
        <v>0.029999999999999999</v>
      </c>
      <c r="GP333" s="470">
        <f>GP332</f>
        <v>0.089999999999999997</v>
      </c>
      <c r="GQ333" s="470">
        <f>GQ332</f>
        <v>0.029999999999999999</v>
      </c>
      <c r="GR333" s="471" t="str">
        <f>IF(_tag_month_day!CA323="","",_tag_month_day!CA323/100)</f>
        <v/>
      </c>
      <c r="GS333" s="472">
        <f>GS332</f>
        <v>0.95299999999999996</v>
      </c>
      <c r="GT333" s="472">
        <f>GT332</f>
        <v>0.55000000000000004</v>
      </c>
      <c r="GU333" s="472">
        <f>GU332</f>
        <v>0.55000000000000004</v>
      </c>
      <c r="GV333" s="472">
        <f>GV332</f>
        <v>0.55000000000000004</v>
      </c>
      <c r="GW333" s="472">
        <f>GW332</f>
        <v>0.5</v>
      </c>
      <c r="GX333" s="472">
        <f>GX332</f>
        <v>0.93500000000000005</v>
      </c>
      <c r="GY333" s="472">
        <f>GY332</f>
        <v>0.14999999999999999</v>
      </c>
      <c r="GZ333" s="472">
        <f>GZ332</f>
        <v>1</v>
      </c>
      <c r="HA333" s="474">
        <f>HA332</f>
        <v>0.047</v>
      </c>
      <c r="HB333" s="474">
        <f>HB332</f>
        <v>0.45000000000000001</v>
      </c>
      <c r="HC333" s="474">
        <f>HC332</f>
        <v>0.45000000000000001</v>
      </c>
      <c r="HD333" s="474">
        <f>HD332</f>
        <v>0.45000000000000001</v>
      </c>
      <c r="HE333" s="474">
        <f>HE332</f>
        <v>0.5</v>
      </c>
      <c r="HF333" s="474">
        <f>HF332</f>
        <v>0.065000000000000002</v>
      </c>
      <c r="HG333" s="474">
        <f>HG332</f>
        <v>0.84999999999999998</v>
      </c>
      <c r="HH333" s="474">
        <f>HH332</f>
        <v>0</v>
      </c>
      <c r="HI333" s="10">
        <f>IF(BZ333&lt;&gt;"",CK333-BV333,0)</f>
        <v>0</v>
      </c>
      <c r="HJ333" s="10" t="e">
        <f>IF(AJ333&gt;0,AH333-AJ333,0)</f>
        <v>#VALUE!</v>
      </c>
      <c r="HK333" s="466">
        <f>HK332</f>
        <v>0.84999999999999998</v>
      </c>
      <c r="HL333" s="424">
        <f>HL332</f>
        <v>550000</v>
      </c>
      <c r="HM333" s="424">
        <f>HM332</f>
        <v>480000</v>
      </c>
      <c r="HN333" s="465" t="e">
        <f>(DJ333*EZ333+DK333*FH333+DL333*FM333+DM333*FR333+DN333*FW333+DO333*GB333+DS333*GI333+DP333*GM333+DR333*GR333)*1000*2</f>
        <v>#VALUE!</v>
      </c>
      <c r="HO333" s="465" t="e">
        <f>HN333*HK333*$HO$2/HL333*1000000</f>
        <v>#VALUE!</v>
      </c>
      <c r="HP333" s="465" t="e">
        <f>HN333*HK333*$HP$2/HM333*1000000</f>
        <v>#VALUE!</v>
      </c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</row>
    <row customFormat="1" r="334" s="0">
      <c r="A334" s="420">
        <v>323</v>
      </c>
      <c r="B334" s="421">
        <f ca="1">IF(D334=D333,B333,IF(D334="夜班",B333+1,B333))</f>
        <v>43599</v>
      </c>
      <c r="C334" s="422">
        <f>C333</f>
        <v>0.041666666666666699</v>
      </c>
      <c r="D334" s="10" t="str">
        <f ca="1">IF(HOUR(G334)&lt;8,"夜班",IF(HOUR(G334)&lt;16,"白班",IF(HOUR(G334)&lt;24,"中班",0)))</f>
        <v>白班</v>
      </c>
      <c r="E334" s="10" t="e">
        <f ca="1">IF(F334=1,"甲",IF(F334=2,"乙",IF(F334=3,"丙",IF(F334=4,"丁",""))))</f>
        <v>#REF!</v>
      </c>
      <c r="F334" s="10" t="e">
        <f ca="1">SUMPRODUCT((成本日报!$A$3:$A$95=计划!B334)*(成本日报!$B$3:$B$95=计划!$D334),成本日报!$C$3:$C$95)</f>
        <v>#REF!</v>
      </c>
      <c r="G334" s="423">
        <f ca="1">G333+C333</f>
        <v>43599.416666665886</v>
      </c>
      <c r="H334" s="423">
        <f ca="1">$G334+$C334/60*10+$C334*0</f>
        <v>43599.423611110331</v>
      </c>
      <c r="I334" s="423">
        <f ca="1">$G334+$C334/60*18+$C334*0</f>
        <v>43599.429166665883</v>
      </c>
      <c r="J334" s="423">
        <f ca="1">$G334+$C334/60*0+$C334*1</f>
        <v>43599.45833333255</v>
      </c>
      <c r="K334" s="423">
        <f ca="1">$G334+$C334/60*30+$C334*2</f>
        <v>43599.520833332557</v>
      </c>
      <c r="L334" s="423">
        <f ca="1">$G334+$C334/60*0+$C334*3</f>
        <v>43599.541666665886</v>
      </c>
      <c r="M334" s="424" t="str">
        <f>IF(_tag_month_day!A324="","",_tag_month_day!A324)</f>
        <v/>
      </c>
      <c r="N334" s="424" t="str">
        <f>IF(_tag_month_day!B324="","",_tag_month_day!B324)</f>
        <v/>
      </c>
      <c r="O334" s="425" t="e">
        <f>IF(M334+N334=0,"",M334+N334)</f>
        <v>#VALUE!</v>
      </c>
      <c r="P334" s="424" t="str">
        <f>IF(_tag_month_day!C324="","",_tag_month_day!C324)</f>
        <v/>
      </c>
      <c r="Q334" s="424" t="str">
        <f>IF(_tag_month_day!D324="","",_tag_month_day!D324)</f>
        <v/>
      </c>
      <c r="R334" s="426" t="str">
        <f>IF(_tag_month_day!CB324="","",_tag_month_day!CB324/100)</f>
        <v/>
      </c>
      <c r="S334" s="427" t="str">
        <f>IF(_tag_month_day!E324="","",_tag_month_day!E324)</f>
        <v/>
      </c>
      <c r="T334" s="427" t="str">
        <f>IF(_tag_month_day!F324="","",_tag_month_day!F324)</f>
        <v/>
      </c>
      <c r="U334" s="428" t="e">
        <f>S334+T334</f>
        <v>#VALUE!</v>
      </c>
      <c r="V334" s="429" t="e">
        <f>U334/AJ334</f>
        <v>#VALUE!</v>
      </c>
      <c r="W334" s="430" t="str">
        <f>IF(_jhy_month_day!A324="","",_jhy_month_day!A324)</f>
        <v/>
      </c>
      <c r="X334" s="431" t="str">
        <f>IF(_jhy_month_day!B324="","",_jhy_month_day!B324/100)</f>
        <v/>
      </c>
      <c r="Y334" s="431" t="str">
        <f>IF(_jhy_month_day!C324="","",_jhy_month_day!C324/100)</f>
        <v/>
      </c>
      <c r="Z334" s="432">
        <f>Z330+1</f>
        <v>81</v>
      </c>
      <c r="AA334" s="433" t="str">
        <f>IF(_tag_month_day!G324="","",_tag_month_day!G324/100)</f>
        <v/>
      </c>
      <c r="AB334" s="433" t="str">
        <f>IF(_tag_month_day!H324="","",_tag_month_day!H324/100)</f>
        <v/>
      </c>
      <c r="AC334" s="434">
        <f>IF(X334="",AC333,BK334*($AV333*X334+$AW333*FD333+$AX333*FI333+$AY333*FN333+$AZ333*FS333+$BA333*FX333+$BG333*GE333)/(AV333*Y334+AX333*FK333+AW333*FF333+AY333*FP333+AZ333*FU333+BA333*FZ333+BG333*GG333+BB333*GK333+BC333*GN333+BD333*GP333))</f>
        <v>1.59963432013121</v>
      </c>
      <c r="AD334" s="435" t="str">
        <f>IF(AC334=AC333,"",AC334-AC333)</f>
        <v/>
      </c>
      <c r="AE334" s="436" t="str">
        <f>IF(1-AF334=0,"",(1-AF334))</f>
        <v/>
      </c>
      <c r="AF334" s="437">
        <v>1</v>
      </c>
      <c r="AG334" s="10" t="str">
        <f>AG333</f>
        <v>9A3</v>
      </c>
      <c r="AH334" s="438" t="str">
        <f>AH333</f>
        <v/>
      </c>
      <c r="AI334" s="424"/>
      <c r="AJ334" s="10" t="str">
        <f>IF(_tag_month_day!I324="","",_tag_month_day!I324)</f>
        <v/>
      </c>
      <c r="AK334" s="440"/>
      <c r="AL334" s="440"/>
      <c r="AM334" s="440"/>
      <c r="AN334" s="441">
        <f>AN333</f>
        <v>2</v>
      </c>
      <c r="AO334" s="441">
        <f>AO333</f>
        <v>8</v>
      </c>
      <c r="AP334" s="442" t="e">
        <f>(IF(AN334=0,AS333,AS333*(1+AO334/AN334)/(AR334+AO334/AN334)))+AT334</f>
        <v>#VALUE!</v>
      </c>
      <c r="AQ334" s="443" t="str">
        <f>IF(_tag_month_day!J324="","",_tag_month_day!J324/100)</f>
        <v/>
      </c>
      <c r="AR334" s="444">
        <f>AR333</f>
        <v>1.3</v>
      </c>
      <c r="AS334" s="445" t="e">
        <f>AQ334*(AN334*AR334+AO334)/(AN334+AO334)</f>
        <v>#VALUE!</v>
      </c>
      <c r="AT334" s="445" t="e">
        <f>(SUM(BE334:BF334)-SUM(BE333:BF333))*0.05</f>
        <v>#VALUE!</v>
      </c>
      <c r="AU334" s="446" t="str">
        <f>IF(_tag_month_day!CC324="","",IF(_tag_month_day!CC324&gt;0,_tag_month_day!CD324,_tag_month_day!CE324))</f>
        <v/>
      </c>
      <c r="AV334" s="447" t="str">
        <f>IF(_tag_month_day!L324="","",_tag_month_day!L324/100)</f>
        <v/>
      </c>
      <c r="AW334" s="431">
        <f>AW333</f>
        <v>0</v>
      </c>
      <c r="AX334" s="431">
        <f>AX333</f>
        <v>0</v>
      </c>
      <c r="AY334" s="431" t="str">
        <f>IF(_tag_month_day!M324="","",_tag_month_day!M324/100)</f>
        <v/>
      </c>
      <c r="AZ334" s="431" t="str">
        <f>IF(_tag_month_day!N324="","",_tag_month_day!N324/100)</f>
        <v/>
      </c>
      <c r="BA334" s="431" t="str">
        <f>IF(_tag_month_day!O324="","",_tag_month_day!O324/100)</f>
        <v/>
      </c>
      <c r="BB334" s="448" t="str">
        <f>IF(_tag_month_day!P324="","",_tag_month_day!P324/100)</f>
        <v/>
      </c>
      <c r="BC334" s="448">
        <f>BC333</f>
        <v>0</v>
      </c>
      <c r="BD334" s="448" t="str">
        <f>IF(_tag_month_day!Q324="","",_tag_month_day!Q324/100)</f>
        <v/>
      </c>
      <c r="BE334" s="449" t="str">
        <f>IF(_tag_month_day!R324="","",_tag_month_day!R324/100)</f>
        <v/>
      </c>
      <c r="BF334" s="388" t="e">
        <f>(AU334*(100+BE334*100))/(AJ334-AU334)/100</f>
        <v>#VALUE!</v>
      </c>
      <c r="BG334" s="450" t="e">
        <f>BE334+BF334</f>
        <v>#VALUE!</v>
      </c>
      <c r="BH334" s="451" t="e">
        <f>SUM(AV334:BF334)</f>
        <v>#VALUE!</v>
      </c>
      <c r="BI334" s="452" t="e">
        <f>IF(CX334=0,BI333,(DK334*查询!$R$5+DL334*查询!$Q$5+DM334*查询!$N$5+DN334*查询!$O$5+DO334*查询!$P$5)*AF334/CX334)</f>
        <v>#VALUE!</v>
      </c>
      <c r="BJ334" s="452" t="e">
        <f>IF(CX334=0,BJ333,(DP334*查询!$S$5+DQ334*查询!$T$5+DR334*查询!$U$5)*AF334/CX334)</f>
        <v>#VALUE!</v>
      </c>
      <c r="BK334" s="452">
        <f>BK333</f>
        <v>1</v>
      </c>
      <c r="BL334" s="453" t="e">
        <f>SUMPRODUCT((AV334:BA334)*(GS334:GX334))/((GS334:GX334)+SUM(BB334:BD334)*GY334+BG334*GZ334)</f>
        <v>#VALUE!</v>
      </c>
      <c r="BM334" s="453" t="e">
        <f>BK334*($AV334*FB334+$AW334*FD334+$AX334*FI334+$AY334*FN334+$AZ334*FS334+$BA334*FX334+$BG334*GE334)/(AV334*EY334+AX334*FK334+AW334*FF334+AY334*FP334+AZ334*FU334+BA334*FZ334+BG334*GG334+BB334*GK334+BC334*GN334+BD334*GP334)</f>
        <v>#VALUE!</v>
      </c>
      <c r="BN334" s="453" t="e">
        <f>($AV334*FC334+$AX334*FJ334+$AW334*FE334+$AY334*FO334+$AZ334*FT334+$BA334*FY334+$BG334*GF334)/($AV334*FA334+BG334*GH334+BB334*GL334+BC334*GO334+BD334*GQ334+BA334*GA334)</f>
        <v>#VALUE!</v>
      </c>
      <c r="BO334" s="454" t="e">
        <f>SUMPRODUCT(AV334:BA334*GS334:GX334)/(GS334:GX334+(BB334+BC334+BD334)*GY334+BG334)</f>
        <v>#VALUE!</v>
      </c>
      <c r="BP334" s="454" t="e">
        <f>SUMPRODUCT(AV334:BA334*GS334:GX334)/(GS334:GX334+(BB334+BC334+BD334)*GY334+BG334)</f>
        <v>#VALUE!</v>
      </c>
      <c r="BQ334" s="454" t="e">
        <f>SUMPRODUCT(AV334:BA334*GS334:GX334)/(GS334:GX334+(BB334+BC334+BD334)*GY334+BG334)</f>
        <v>#VALUE!</v>
      </c>
      <c r="BR334" s="453" t="str">
        <f>IF(_tag_month_day!T324="","",_tag_month_day!T324)</f>
        <v/>
      </c>
      <c r="BS334" s="453" t="str">
        <f>IF(_tag_month_day!U324="","",_tag_month_day!U324)</f>
        <v/>
      </c>
      <c r="BT334" s="455" t="str">
        <f>IF(CK334="","",IF((CK334&gt;=BV334-0.12)*(CK334&lt;=BV334+0.12),"合格","不合格"))</f>
        <v/>
      </c>
      <c r="BU334" s="456" t="str">
        <f>IF(_tag_month_day!V324="","",_tag_month_day!V324)</f>
        <v/>
      </c>
      <c r="BV334" s="457" t="str">
        <f>IF(_tag_month_day!W324="","",_tag_month_day!W324)</f>
        <v/>
      </c>
      <c r="BW334" s="458" t="str">
        <f>IF(_tag_month_day!X324="","",_tag_month_day!X324)</f>
        <v/>
      </c>
      <c r="BX334" s="458" t="str">
        <f>IF(_tag_month_day!Y324="","",_tag_month_day!Y324)</f>
        <v/>
      </c>
      <c r="BY334" s="459">
        <f ca="1">L334</f>
        <v>43599.541666665886</v>
      </c>
      <c r="BZ334" s="460"/>
      <c r="CA334" s="461"/>
      <c r="CB334" s="424" t="str">
        <f>IF(_tag_month_day!Z324="","",_tag_month_day!Z324)</f>
        <v/>
      </c>
      <c r="CC334" s="424" t="str">
        <f>IF(_tag_month_day!AA324="","",_tag_month_day!AA324)</f>
        <v/>
      </c>
      <c r="CD334" s="424" t="str">
        <f>IF(_tag_month_day!AB324="","",_tag_month_day!AB324)</f>
        <v/>
      </c>
      <c r="CE334" s="424" t="str">
        <f>IF(_tag_month_day!AC324="","",_tag_month_day!AC324)</f>
        <v/>
      </c>
      <c r="CF334" s="424" t="str">
        <f>IF(_tag_month_day!AD324="","",_tag_month_day!AD324)</f>
        <v/>
      </c>
      <c r="CG334" s="424" t="str">
        <f>IF(_tag_month_day!AE324="","",_tag_month_day!AE324)</f>
        <v/>
      </c>
      <c r="CH334" s="424" t="str">
        <f>IF(_tag_month_day!AF324="","",_tag_month_day!AF324)</f>
        <v/>
      </c>
      <c r="CI334" s="424" t="str">
        <f>IF(_tag_month_day!AG324="","",_tag_month_day!AG324)</f>
        <v/>
      </c>
      <c r="CJ334" s="424" t="str">
        <f>IF(_tag_month_day!AH324="","",_tag_month_day!AH324)</f>
        <v/>
      </c>
      <c r="CK334" s="424" t="str">
        <f>IF(_tag_month_day!AI324="","",_tag_month_day!AI324)</f>
        <v/>
      </c>
      <c r="CL334" s="4" t="str">
        <f>IF(_tag_month_day!AJ324="","",_tag_month_day!AJ324)</f>
        <v/>
      </c>
      <c r="CM334" s="4" t="str">
        <f>IF(_tag_month_day!AK324="","",_tag_month_day!AK324)</f>
        <v/>
      </c>
      <c r="CN334" s="4" t="str">
        <f>IF(_tag_month_day!AL324="","",_tag_month_day!AL324)</f>
        <v/>
      </c>
      <c r="CO334" s="4" t="str">
        <f>IF(_tag_month_day!AM324="","",_tag_month_day!AM324)</f>
        <v/>
      </c>
      <c r="CP334" s="4" t="str">
        <f>IF(_tag_month_day!AN324="","",_tag_month_day!AN324)</f>
        <v/>
      </c>
      <c r="CQ334" s="4" t="str">
        <f>IF(_tag_month_day!AO324="","",_tag_month_day!AO324)</f>
        <v/>
      </c>
      <c r="CR334" s="462" t="str">
        <f>IF(_tag_month_day!AP324="","",_tag_month_day!AP324)</f>
        <v/>
      </c>
      <c r="CS334" s="463" t="str">
        <f>IF(_tag_month_day!AQ324="","",_tag_month_day!AQ324)</f>
        <v/>
      </c>
      <c r="CT334" s="4" t="str">
        <f>IF(_tag_month_day!AR324="","",_tag_month_day!AR324)</f>
        <v/>
      </c>
      <c r="CU334" s="464" t="e">
        <f>DU334/AJ334</f>
        <v>#VALUE!</v>
      </c>
      <c r="CV334" s="451" t="e">
        <f>BG334/BH334</f>
        <v>#VALUE!</v>
      </c>
      <c r="CW334" s="465" t="e">
        <f>AJ334*(1-CV334)*CU334*AF334</f>
        <v>#VALUE!</v>
      </c>
      <c r="CX334" s="465" t="e">
        <f>CW334*94%</f>
        <v>#VALUE!</v>
      </c>
      <c r="CY334" s="466" t="e">
        <f>IF(CX334=0,0,DS334/(DS334+CX334))</f>
        <v>#VALUE!</v>
      </c>
      <c r="CZ334" s="465" t="e">
        <f>$AJ334*EF334</f>
        <v>#VALUE!</v>
      </c>
      <c r="DA334" s="465" t="e">
        <f>$AJ334*EG334</f>
        <v>#VALUE!</v>
      </c>
      <c r="DB334" s="465" t="e">
        <f>$AJ334*EH334</f>
        <v>#VALUE!</v>
      </c>
      <c r="DC334" s="465" t="e">
        <f>$AJ334*EI334</f>
        <v>#VALUE!</v>
      </c>
      <c r="DD334" s="465" t="e">
        <f>$AJ334*EJ334</f>
        <v>#VALUE!</v>
      </c>
      <c r="DE334" s="465" t="e">
        <f>$AJ334*EK334</f>
        <v>#VALUE!</v>
      </c>
      <c r="DF334" s="465" t="e">
        <f>$AJ334*EL334</f>
        <v>#VALUE!</v>
      </c>
      <c r="DG334" s="465" t="e">
        <f>$AJ334*EM334</f>
        <v>#VALUE!</v>
      </c>
      <c r="DH334" s="465" t="e">
        <f>$AJ334*EN334</f>
        <v>#VALUE!</v>
      </c>
      <c r="DI334" s="465" t="e">
        <f>$AJ334*EO334</f>
        <v>#VALUE!</v>
      </c>
      <c r="DJ334" s="465" t="e">
        <f>CZ334*(1-EP334)</f>
        <v>#VALUE!</v>
      </c>
      <c r="DK334" s="465" t="e">
        <f>DA334*(1-ER334)</f>
        <v>#VALUE!</v>
      </c>
      <c r="DL334" s="465" t="e">
        <f>DB334*(1-EQ334)</f>
        <v>#VALUE!</v>
      </c>
      <c r="DM334" s="465" t="e">
        <f>DC334*(1-ES334)</f>
        <v>#VALUE!</v>
      </c>
      <c r="DN334" s="465" t="e">
        <f>DD334*(1-ET334)</f>
        <v>#VALUE!</v>
      </c>
      <c r="DO334" s="465" t="e">
        <f>DE334</f>
        <v>#VALUE!</v>
      </c>
      <c r="DP334" s="465" t="e">
        <f>DF334*(1-EU334)</f>
        <v>#VALUE!</v>
      </c>
      <c r="DQ334" s="465" t="e">
        <f>DG334*(1-EV334)</f>
        <v>#VALUE!</v>
      </c>
      <c r="DR334" s="465" t="e">
        <f>DH334*(1-EW334)</f>
        <v>#VALUE!</v>
      </c>
      <c r="DS334" s="465" t="e">
        <f>DI334</f>
        <v>#VALUE!</v>
      </c>
      <c r="DT334" s="465" t="e">
        <f>SUM(DJ334:DS334)</f>
        <v>#VALUE!</v>
      </c>
      <c r="DU334" s="465" t="e">
        <f>(GS334:GX334)+(DP334+DQ334+DR334)*GY334+DS334</f>
        <v>#VALUE!</v>
      </c>
      <c r="DV334" s="451" t="e">
        <f>AV334/$BH334/(1-EP334)</f>
        <v>#VALUE!</v>
      </c>
      <c r="DW334" s="451" t="e">
        <f>AW334/$BH334/(1-ER334)</f>
        <v>#VALUE!</v>
      </c>
      <c r="DX334" s="451" t="e">
        <f>AX334/$BH334/(1-EQ334)</f>
        <v>#VALUE!</v>
      </c>
      <c r="DY334" s="451" t="e">
        <f>AY334/$BH334/(1-ES334)</f>
        <v>#VALUE!</v>
      </c>
      <c r="DZ334" s="451" t="e">
        <f>AZ334/$BH334/(1-ET334)</f>
        <v>#VALUE!</v>
      </c>
      <c r="EA334" s="451" t="e">
        <f>BA334/$BH334/(1-AX334)</f>
        <v>#VALUE!</v>
      </c>
      <c r="EB334" s="451" t="e">
        <f>BB334/$BH334/(1-EU334)</f>
        <v>#VALUE!</v>
      </c>
      <c r="EC334" s="451" t="e">
        <f>BC334/$BH334/(1-EV334)</f>
        <v>#VALUE!</v>
      </c>
      <c r="ED334" s="451" t="e">
        <f>BD334/$BH334/(1-EW334)</f>
        <v>#VALUE!</v>
      </c>
      <c r="EE334" s="451" t="e">
        <f>BG334/BH334</f>
        <v>#VALUE!</v>
      </c>
      <c r="EF334" s="451" t="e">
        <f>DV334/SUM($DV334:$EE334)</f>
        <v>#VALUE!</v>
      </c>
      <c r="EG334" s="451" t="e">
        <f>DW334/SUM($DV334:$EE334)</f>
        <v>#VALUE!</v>
      </c>
      <c r="EH334" s="451" t="e">
        <f>DX334/SUM($DV334:$EE334)</f>
        <v>#VALUE!</v>
      </c>
      <c r="EI334" s="451" t="e">
        <f>DY334/SUM($DV334:$EE334)</f>
        <v>#VALUE!</v>
      </c>
      <c r="EJ334" s="451" t="e">
        <f>DZ334/SUM($DV334:$EE334)</f>
        <v>#VALUE!</v>
      </c>
      <c r="EK334" s="451" t="e">
        <f>EA334/SUM($DV334:$EE334)</f>
        <v>#VALUE!</v>
      </c>
      <c r="EL334" s="451" t="e">
        <f>EB334/SUM($DV334:$EE334)</f>
        <v>#VALUE!</v>
      </c>
      <c r="EM334" s="451" t="e">
        <f>EC334/SUM($DV334:$EE334)</f>
        <v>#VALUE!</v>
      </c>
      <c r="EN334" s="451" t="e">
        <f>ED334/SUM($DV334:$EE334)</f>
        <v>#VALUE!</v>
      </c>
      <c r="EO334" s="451" t="e">
        <f>EE334/SUM($DV334:$EE334)</f>
        <v>#VALUE!</v>
      </c>
      <c r="EP334" s="450">
        <f>EP333</f>
        <v>0.080000000000000002</v>
      </c>
      <c r="EQ334" s="450">
        <f>EQ333</f>
        <v>0.014999999999999999</v>
      </c>
      <c r="ER334" s="450">
        <f>ER333</f>
        <v>0.014999999999999999</v>
      </c>
      <c r="ES334" s="450">
        <f>ES333</f>
        <v>0.014999999999999999</v>
      </c>
      <c r="ET334" s="450">
        <f>ET333</f>
        <v>0.014999999999999999</v>
      </c>
      <c r="EU334" s="450">
        <f>EU333</f>
        <v>0.089999999999999997</v>
      </c>
      <c r="EV334" s="450">
        <f>EV333</f>
        <v>0.089999999999999997</v>
      </c>
      <c r="EW334" s="450">
        <f>EW333</f>
        <v>0.089999999999999997</v>
      </c>
      <c r="EX334" s="431" t="str">
        <f>IF(_tag_month_day!AS324="","",_tag_month_day!AS324/100)</f>
        <v/>
      </c>
      <c r="EY334" s="431" t="str">
        <f>IF(_tag_month_day!AT324="","",_tag_month_day!AT324/100)</f>
        <v/>
      </c>
      <c r="EZ334" s="431" t="str">
        <f>IF(_tag_month_day!AU324="","",_tag_month_day!AU324/100)</f>
        <v/>
      </c>
      <c r="FA334" s="431" t="str">
        <f>IF(_tag_month_day!AV324="","",_tag_month_day!AV324/100)</f>
        <v/>
      </c>
      <c r="FB334" s="431" t="str">
        <f>IF(_tag_month_day!AW324="","",_tag_month_day!AW324/100)</f>
        <v/>
      </c>
      <c r="FC334" s="431" t="str">
        <f>IF(_tag_month_day!AX324="","",_tag_month_day!AX324/100)</f>
        <v/>
      </c>
      <c r="FD334" s="449" t="str">
        <f>IF(_tag_month_day!AY324="","",_tag_month_day!AY324/100)</f>
        <v/>
      </c>
      <c r="FE334" s="449" t="str">
        <f>IF(_tag_month_day!AZ324="","",_tag_month_day!AZ324/100)</f>
        <v/>
      </c>
      <c r="FF334" s="449" t="str">
        <f>IF(_tag_month_day!BA324="","",_tag_month_day!BA324/100)</f>
        <v/>
      </c>
      <c r="FG334" s="449" t="str">
        <f>IF(_tag_month_day!BB324="","",_tag_month_day!BB324/100)</f>
        <v/>
      </c>
      <c r="FH334" s="467" t="str">
        <f>IF(_tag_month_day!BC324="","",_tag_month_day!BC324/100)</f>
        <v/>
      </c>
      <c r="FI334" s="449">
        <f>FI333</f>
        <v>0.40999999999999998</v>
      </c>
      <c r="FJ334" s="449">
        <f>FJ333</f>
        <v>0.11</v>
      </c>
      <c r="FK334" s="449">
        <f>FK333</f>
        <v>0.014999999999999999</v>
      </c>
      <c r="FL334" s="449">
        <f>FL333</f>
        <v>0</v>
      </c>
      <c r="FM334" s="467">
        <f>FM333</f>
        <v>0.0001</v>
      </c>
      <c r="FN334" s="449">
        <f>FN333</f>
        <v>0.32000000000000001</v>
      </c>
      <c r="FO334" s="449">
        <f>FO333</f>
        <v>0.20000000000000001</v>
      </c>
      <c r="FP334" s="449">
        <f>FP333</f>
        <v>0.01</v>
      </c>
      <c r="FQ334" s="449">
        <f>FQ333</f>
        <v>0</v>
      </c>
      <c r="FR334" s="467">
        <f>FR333</f>
        <v>0.0001</v>
      </c>
      <c r="FS334" s="449" t="str">
        <f>IF(_tag_month_day!BD324="","",_tag_month_day!BD324/100)</f>
        <v/>
      </c>
      <c r="FT334" s="449" t="str">
        <f>IF(_tag_month_day!BE324="","",_tag_month_day!BE324/100)</f>
        <v/>
      </c>
      <c r="FU334" s="449" t="str">
        <f>IF(_tag_month_day!BF324="","",_tag_month_day!BF324/100)</f>
        <v/>
      </c>
      <c r="FV334" s="449" t="str">
        <f>IF(_tag_month_day!BG324="","",_tag_month_day!BG324/100)</f>
        <v/>
      </c>
      <c r="FW334" s="467" t="str">
        <f>IF(_tag_month_day!BH324="","",_tag_month_day!BH324/100)</f>
        <v/>
      </c>
      <c r="FX334" s="449" t="str">
        <f>IF(_tag_month_day!BI324="","",_tag_month_day!BI324/100)</f>
        <v/>
      </c>
      <c r="FY334" s="449" t="str">
        <f>IF(_tag_month_day!BJ324="","",_tag_month_day!BJ324/100)</f>
        <v/>
      </c>
      <c r="FZ334" s="468" t="str">
        <f>IF(_tag_month_day!BK324="","",_tag_month_day!BK324/100)</f>
        <v/>
      </c>
      <c r="GA334" s="449" t="str">
        <f>IF(_tag_month_day!BL324="","",_tag_month_day!BL324/100)</f>
        <v/>
      </c>
      <c r="GB334" s="467" t="str">
        <f>IF(_tag_month_day!BM324="","",_tag_month_day!BM324/100)</f>
        <v/>
      </c>
      <c r="GC334" s="431" t="str">
        <f>IF(_tag_month_day!BN324="","",_tag_month_day!BN324/100)</f>
        <v/>
      </c>
      <c r="GD334" s="431" t="str">
        <f>IF(_tag_month_day!BO324="","",_tag_month_day!BO324/100)</f>
        <v/>
      </c>
      <c r="GE334" s="431" t="str">
        <f>IF(_tag_month_day!BP324="","",_tag_month_day!BP324/100)</f>
        <v/>
      </c>
      <c r="GF334" s="431" t="str">
        <f>IF(_tag_month_day!BQ324="","",_tag_month_day!BQ324/100)</f>
        <v/>
      </c>
      <c r="GG334" s="431" t="str">
        <f>IF(_tag_month_day!BR324="","",_tag_month_day!BR324/100)</f>
        <v/>
      </c>
      <c r="GH334" s="431" t="str">
        <f>IF(_tag_month_day!BS324="","",_tag_month_day!BS324/100)</f>
        <v/>
      </c>
      <c r="GI334" s="467" t="str">
        <f>IF(_tag_month_day!BT324="","",_tag_month_day!BT324/100)</f>
        <v/>
      </c>
      <c r="GJ334" s="469" t="str">
        <f>IF(_tag_month_day!BU324="","",_tag_month_day!BU324/100)</f>
        <v/>
      </c>
      <c r="GK334" s="470">
        <f>GK333</f>
        <v>0.070000000000000007</v>
      </c>
      <c r="GL334" s="470">
        <f>GL333</f>
        <v>0.029999999999999999</v>
      </c>
      <c r="GM334" s="471" t="str">
        <f>IF(_tag_month_day!BX324="","",_tag_month_day!BX324/100)</f>
        <v/>
      </c>
      <c r="GN334" s="470">
        <f>GN333</f>
        <v>0.070000000000000007</v>
      </c>
      <c r="GO334" s="470">
        <f>GO333</f>
        <v>0.029999999999999999</v>
      </c>
      <c r="GP334" s="470">
        <f>GP333</f>
        <v>0.089999999999999997</v>
      </c>
      <c r="GQ334" s="470">
        <f>GQ333</f>
        <v>0.029999999999999999</v>
      </c>
      <c r="GR334" s="471" t="str">
        <f>IF(_tag_month_day!CA324="","",_tag_month_day!CA324/100)</f>
        <v/>
      </c>
      <c r="GS334" s="472">
        <f>GS333</f>
        <v>0.95299999999999996</v>
      </c>
      <c r="GT334" s="472">
        <f>GT333</f>
        <v>0.55000000000000004</v>
      </c>
      <c r="GU334" s="472">
        <f>GU333</f>
        <v>0.55000000000000004</v>
      </c>
      <c r="GV334" s="472">
        <f>GV333</f>
        <v>0.55000000000000004</v>
      </c>
      <c r="GW334" s="472">
        <f>GW333</f>
        <v>0.5</v>
      </c>
      <c r="GX334" s="472">
        <f>GX333</f>
        <v>0.93500000000000005</v>
      </c>
      <c r="GY334" s="472">
        <f>GY333</f>
        <v>0.14999999999999999</v>
      </c>
      <c r="GZ334" s="472">
        <f>GZ333</f>
        <v>1</v>
      </c>
      <c r="HA334" s="474">
        <f>HA333</f>
        <v>0.047</v>
      </c>
      <c r="HB334" s="474">
        <f>HB333</f>
        <v>0.45000000000000001</v>
      </c>
      <c r="HC334" s="474">
        <f>HC333</f>
        <v>0.45000000000000001</v>
      </c>
      <c r="HD334" s="474">
        <f>HD333</f>
        <v>0.45000000000000001</v>
      </c>
      <c r="HE334" s="474">
        <f>HE333</f>
        <v>0.5</v>
      </c>
      <c r="HF334" s="474">
        <f>HF333</f>
        <v>0.065000000000000002</v>
      </c>
      <c r="HG334" s="474">
        <f>HG333</f>
        <v>0.84999999999999998</v>
      </c>
      <c r="HH334" s="474">
        <f>HH333</f>
        <v>0</v>
      </c>
      <c r="HI334" s="10">
        <f>IF(BZ334&lt;&gt;"",CK334-BV334,0)</f>
        <v>0</v>
      </c>
      <c r="HJ334" s="10" t="e">
        <f>IF(AJ334&gt;0,AH334-AJ334,0)</f>
        <v>#VALUE!</v>
      </c>
      <c r="HK334" s="466">
        <f>HK333</f>
        <v>0.84999999999999998</v>
      </c>
      <c r="HL334" s="424">
        <f>HL333</f>
        <v>550000</v>
      </c>
      <c r="HM334" s="424">
        <f>HM333</f>
        <v>480000</v>
      </c>
      <c r="HN334" s="465" t="e">
        <f>(DJ334*EZ334+DK334*FH334+DL334*FM334+DM334*FR334+DN334*FW334+DO334*GB334+DS334*GI334+DP334*GM334+DR334*GR334)*1000*2</f>
        <v>#VALUE!</v>
      </c>
      <c r="HO334" s="465" t="e">
        <f>HN334*HK334*$HO$2/HL334*1000000</f>
        <v>#VALUE!</v>
      </c>
      <c r="HP334" s="465" t="e">
        <f>HN334*HK334*$HP$2/HM334*1000000</f>
        <v>#VALUE!</v>
      </c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</row>
    <row customFormat="1" r="335" s="0">
      <c r="A335" s="420">
        <v>324</v>
      </c>
      <c r="B335" s="421">
        <f ca="1">IF(D335=D334,B334,IF(D335="夜班",B334+1,B334))</f>
        <v>43599</v>
      </c>
      <c r="C335" s="422">
        <f>C334</f>
        <v>0.041666666666666699</v>
      </c>
      <c r="D335" s="10" t="str">
        <f ca="1">IF(HOUR(G335)&lt;8,"夜班",IF(HOUR(G335)&lt;16,"白班",IF(HOUR(G335)&lt;24,"中班",0)))</f>
        <v>白班</v>
      </c>
      <c r="E335" s="10" t="e">
        <f ca="1">IF(F335=1,"甲",IF(F335=2,"乙",IF(F335=3,"丙",IF(F335=4,"丁",""))))</f>
        <v>#REF!</v>
      </c>
      <c r="F335" s="10" t="e">
        <f ca="1">SUMPRODUCT((成本日报!$A$3:$A$95=计划!B335)*(成本日报!$B$3:$B$95=计划!$D335),成本日报!$C$3:$C$95)</f>
        <v>#REF!</v>
      </c>
      <c r="G335" s="423">
        <f ca="1">G334+C334</f>
        <v>43599.45833333255</v>
      </c>
      <c r="H335" s="423">
        <f ca="1">$G335+$C335/60*10+$C335*0</f>
        <v>43599.465277776995</v>
      </c>
      <c r="I335" s="423">
        <f ca="1">$G335+$C335/60*18+$C335*0</f>
        <v>43599.470833332547</v>
      </c>
      <c r="J335" s="423">
        <f ca="1">$G335+$C335/60*0+$C335*1</f>
        <v>43599.499999999214</v>
      </c>
      <c r="K335" s="423">
        <f ca="1">$G335+$C335/60*30+$C335*2</f>
        <v>43599.562499999221</v>
      </c>
      <c r="L335" s="423">
        <f ca="1">$G335+$C335/60*0+$C335*3</f>
        <v>43599.58333333255</v>
      </c>
      <c r="M335" s="424" t="str">
        <f>IF(_tag_month_day!A325="","",_tag_month_day!A325)</f>
        <v/>
      </c>
      <c r="N335" s="424" t="str">
        <f>IF(_tag_month_day!B325="","",_tag_month_day!B325)</f>
        <v/>
      </c>
      <c r="O335" s="425" t="e">
        <f>IF(M335+N335=0,"",M335+N335)</f>
        <v>#VALUE!</v>
      </c>
      <c r="P335" s="424" t="str">
        <f>IF(_tag_month_day!C325="","",_tag_month_day!C325)</f>
        <v/>
      </c>
      <c r="Q335" s="424" t="str">
        <f>IF(_tag_month_day!D325="","",_tag_month_day!D325)</f>
        <v/>
      </c>
      <c r="R335" s="426" t="str">
        <f>IF(_tag_month_day!CB325="","",_tag_month_day!CB325/100)</f>
        <v/>
      </c>
      <c r="S335" s="427" t="str">
        <f>IF(_tag_month_day!E325="","",_tag_month_day!E325)</f>
        <v/>
      </c>
      <c r="T335" s="427" t="str">
        <f>IF(_tag_month_day!F325="","",_tag_month_day!F325)</f>
        <v/>
      </c>
      <c r="U335" s="428" t="e">
        <f>S335+T335</f>
        <v>#VALUE!</v>
      </c>
      <c r="V335" s="429" t="e">
        <f>U335/AJ335</f>
        <v>#VALUE!</v>
      </c>
      <c r="W335" s="430" t="str">
        <f>IF(_jhy_month_day!A325="","",_jhy_month_day!A325)</f>
        <v/>
      </c>
      <c r="X335" s="431" t="str">
        <f>IF(_jhy_month_day!B325="","",_jhy_month_day!B325/100)</f>
        <v/>
      </c>
      <c r="Y335" s="431" t="str">
        <f>IF(_jhy_month_day!C325="","",_jhy_month_day!C325/100)</f>
        <v/>
      </c>
      <c r="Z335" s="432">
        <f>Z331+1</f>
        <v>81</v>
      </c>
      <c r="AA335" s="433" t="str">
        <f>IF(_tag_month_day!G325="","",_tag_month_day!G325/100)</f>
        <v/>
      </c>
      <c r="AB335" s="433" t="str">
        <f>IF(_tag_month_day!H325="","",_tag_month_day!H325/100)</f>
        <v/>
      </c>
      <c r="AC335" s="434">
        <f>IF(X335="",AC334,BK335*($AV334*X335+$AW334*FD334+$AX334*FI334+$AY334*FN334+$AZ334*FS334+$BA334*FX334+$BG334*GE334)/(AV334*Y335+AX334*FK334+AW334*FF334+AY334*FP334+AZ334*FU334+BA334*FZ334+BG334*GG334+BB334*GK334+BC334*GN334+BD334*GP334))</f>
        <v>1.59963432013121</v>
      </c>
      <c r="AD335" s="435" t="str">
        <f>IF(AC335=AC334,"",AC335-AC334)</f>
        <v/>
      </c>
      <c r="AE335" s="436" t="str">
        <f>IF(1-AF335=0,"",(1-AF335))</f>
        <v/>
      </c>
      <c r="AF335" s="437">
        <v>1</v>
      </c>
      <c r="AG335" s="10" t="str">
        <f>AG334</f>
        <v>9A3</v>
      </c>
      <c r="AH335" s="438" t="str">
        <f>AH334</f>
        <v/>
      </c>
      <c r="AI335" s="424"/>
      <c r="AJ335" s="10" t="str">
        <f>IF(_tag_month_day!I325="","",_tag_month_day!I325)</f>
        <v/>
      </c>
      <c r="AK335" s="440" t="s">
        <v>452</v>
      </c>
      <c r="AL335" s="440" t="s">
        <v>492</v>
      </c>
      <c r="AM335" s="440" t="s">
        <v>439</v>
      </c>
      <c r="AN335" s="441">
        <f>AN334</f>
        <v>2</v>
      </c>
      <c r="AO335" s="441">
        <f>AO334</f>
        <v>8</v>
      </c>
      <c r="AP335" s="442" t="e">
        <f>(IF(AN335=0,AS334,AS334*(1+AO335/AN335)/(AR335+AO335/AN335)))+AT335</f>
        <v>#VALUE!</v>
      </c>
      <c r="AQ335" s="443" t="str">
        <f>IF(_tag_month_day!J325="","",_tag_month_day!J325/100)</f>
        <v/>
      </c>
      <c r="AR335" s="444">
        <f>AR334</f>
        <v>1.3</v>
      </c>
      <c r="AS335" s="445" t="e">
        <f>AQ335*(AN335*AR335+AO335)/(AN335+AO335)</f>
        <v>#VALUE!</v>
      </c>
      <c r="AT335" s="445" t="e">
        <f>(SUM(BE335:BF335)-SUM(BE334:BF334))*0.05</f>
        <v>#VALUE!</v>
      </c>
      <c r="AU335" s="446" t="str">
        <f>IF(_tag_month_day!CC325="","",IF(_tag_month_day!CC325&gt;0,_tag_month_day!CD325,_tag_month_day!CE325))</f>
        <v/>
      </c>
      <c r="AV335" s="447" t="str">
        <f>IF(_tag_month_day!L325="","",_tag_month_day!L325/100)</f>
        <v/>
      </c>
      <c r="AW335" s="431">
        <f>AW334</f>
        <v>0</v>
      </c>
      <c r="AX335" s="431">
        <f>AX334</f>
        <v>0</v>
      </c>
      <c r="AY335" s="431" t="str">
        <f>IF(_tag_month_day!M325="","",_tag_month_day!M325/100)</f>
        <v/>
      </c>
      <c r="AZ335" s="431" t="str">
        <f>IF(_tag_month_day!N325="","",_tag_month_day!N325/100)</f>
        <v/>
      </c>
      <c r="BA335" s="431" t="str">
        <f>IF(_tag_month_day!O325="","",_tag_month_day!O325/100)</f>
        <v/>
      </c>
      <c r="BB335" s="448" t="str">
        <f>IF(_tag_month_day!P325="","",_tag_month_day!P325/100)</f>
        <v/>
      </c>
      <c r="BC335" s="448">
        <f>BC334</f>
        <v>0</v>
      </c>
      <c r="BD335" s="448" t="str">
        <f>IF(_tag_month_day!Q325="","",_tag_month_day!Q325/100)</f>
        <v/>
      </c>
      <c r="BE335" s="449" t="str">
        <f>IF(_tag_month_day!R325="","",_tag_month_day!R325/100)</f>
        <v/>
      </c>
      <c r="BF335" s="388" t="e">
        <f>(AU335*(100+BE335*100))/(AJ335-AU335)/100</f>
        <v>#VALUE!</v>
      </c>
      <c r="BG335" s="450" t="e">
        <f>BE335+BF335</f>
        <v>#VALUE!</v>
      </c>
      <c r="BH335" s="451" t="e">
        <f>SUM(AV335:BF335)</f>
        <v>#VALUE!</v>
      </c>
      <c r="BI335" s="452" t="e">
        <f>IF(CX335=0,BI334,(DK335*查询!$R$5+DL335*查询!$Q$5+DM335*查询!$N$5+DN335*查询!$O$5+DO335*查询!$P$5)*AF335/CX335)</f>
        <v>#VALUE!</v>
      </c>
      <c r="BJ335" s="452" t="e">
        <f>IF(CX335=0,BJ334,(DP335*查询!$S$5+DQ335*查询!$T$5+DR335*查询!$U$5)*AF335/CX335)</f>
        <v>#VALUE!</v>
      </c>
      <c r="BK335" s="452">
        <f>BK334</f>
        <v>1</v>
      </c>
      <c r="BL335" s="453" t="e">
        <f>SUMPRODUCT((AV335:BA335)*(GS335:GX335))/((GS335:GX335)+SUM(BB335:BD335)*GY335+BG335*GZ335)</f>
        <v>#VALUE!</v>
      </c>
      <c r="BM335" s="453" t="e">
        <f>BK335*($AV335*FB335+$AW335*FD335+$AX335*FI335+$AY335*FN335+$AZ335*FS335+$BA335*FX335+$BG335*GE335)/(AV335*EY335+AX335*FK335+AW335*FF335+AY335*FP335+AZ335*FU335+BA335*FZ335+BG335*GG335+BB335*GK335+BC335*GN335+BD335*GP335)</f>
        <v>#VALUE!</v>
      </c>
      <c r="BN335" s="453" t="e">
        <f>($AV335*FC335+$AX335*FJ335+$AW335*FE335+$AY335*FO335+$AZ335*FT335+$BA335*FY335+$BG335*GF335)/($AV335*FA335+BG335*GH335+BB335*GL335+BC335*GO335+BD335*GQ335+BA335*GA335)</f>
        <v>#VALUE!</v>
      </c>
      <c r="BO335" s="454" t="e">
        <f>SUMPRODUCT(AV335:BA335*GS335:GX335)/(GS335:GX335+(BB335+BC335+BD335)*GY335+BG335)</f>
        <v>#VALUE!</v>
      </c>
      <c r="BP335" s="454" t="e">
        <f>SUMPRODUCT(AV335:BA335*GS335:GX335)/(GS335:GX335+(BB335+BC335+BD335)*GY335+BG335)</f>
        <v>#VALUE!</v>
      </c>
      <c r="BQ335" s="454" t="e">
        <f>SUMPRODUCT(AV335:BA335*GS335:GX335)/(GS335:GX335+(BB335+BC335+BD335)*GY335+BG335)</f>
        <v>#VALUE!</v>
      </c>
      <c r="BR335" s="453" t="str">
        <f>IF(_tag_month_day!T325="","",_tag_month_day!T325)</f>
        <v/>
      </c>
      <c r="BS335" s="453" t="str">
        <f>IF(_tag_month_day!U325="","",_tag_month_day!U325)</f>
        <v/>
      </c>
      <c r="BT335" s="455" t="str">
        <f>IF(CK335="","",IF((CK335&gt;=BV335-0.12)*(CK335&lt;=BV335+0.12),"合格","不合格"))</f>
        <v/>
      </c>
      <c r="BU335" s="456" t="str">
        <f>IF(_tag_month_day!V325="","",_tag_month_day!V325)</f>
        <v/>
      </c>
      <c r="BV335" s="457" t="str">
        <f>IF(_tag_month_day!W325="","",_tag_month_day!W325)</f>
        <v/>
      </c>
      <c r="BW335" s="458" t="str">
        <f>IF(_tag_month_day!X325="","",_tag_month_day!X325)</f>
        <v/>
      </c>
      <c r="BX335" s="458" t="str">
        <f>IF(_tag_month_day!Y325="","",_tag_month_day!Y325)</f>
        <v/>
      </c>
      <c r="BY335" s="459">
        <f ca="1">L335</f>
        <v>43599.58333333255</v>
      </c>
      <c r="BZ335" s="460" t="s">
        <v>429</v>
      </c>
      <c r="CA335" s="461">
        <v>0.57291666666666696</v>
      </c>
      <c r="CB335" s="424" t="str">
        <f>IF(_tag_month_day!Z325="","",_tag_month_day!Z325)</f>
        <v/>
      </c>
      <c r="CC335" s="424" t="str">
        <f>IF(_tag_month_day!AA325="","",_tag_month_day!AA325)</f>
        <v/>
      </c>
      <c r="CD335" s="424" t="str">
        <f>IF(_tag_month_day!AB325="","",_tag_month_day!AB325)</f>
        <v/>
      </c>
      <c r="CE335" s="424" t="str">
        <f>IF(_tag_month_day!AC325="","",_tag_month_day!AC325)</f>
        <v/>
      </c>
      <c r="CF335" s="424" t="str">
        <f>IF(_tag_month_day!AD325="","",_tag_month_day!AD325)</f>
        <v/>
      </c>
      <c r="CG335" s="424" t="str">
        <f>IF(_tag_month_day!AE325="","",_tag_month_day!AE325)</f>
        <v/>
      </c>
      <c r="CH335" s="424" t="str">
        <f>IF(_tag_month_day!AF325="","",_tag_month_day!AF325)</f>
        <v/>
      </c>
      <c r="CI335" s="424" t="str">
        <f>IF(_tag_month_day!AG325="","",_tag_month_day!AG325)</f>
        <v/>
      </c>
      <c r="CJ335" s="424" t="str">
        <f>IF(_tag_month_day!AH325="","",_tag_month_day!AH325)</f>
        <v/>
      </c>
      <c r="CK335" s="424" t="str">
        <f>IF(_tag_month_day!AI325="","",_tag_month_day!AI325)</f>
        <v/>
      </c>
      <c r="CL335" s="4" t="str">
        <f>IF(_tag_month_day!AJ325="","",_tag_month_day!AJ325)</f>
        <v/>
      </c>
      <c r="CM335" s="4" t="str">
        <f>IF(_tag_month_day!AK325="","",_tag_month_day!AK325)</f>
        <v/>
      </c>
      <c r="CN335" s="4" t="str">
        <f>IF(_tag_month_day!AL325="","",_tag_month_day!AL325)</f>
        <v/>
      </c>
      <c r="CO335" s="4" t="str">
        <f>IF(_tag_month_day!AM325="","",_tag_month_day!AM325)</f>
        <v/>
      </c>
      <c r="CP335" s="4" t="str">
        <f>IF(_tag_month_day!AN325="","",_tag_month_day!AN325)</f>
        <v/>
      </c>
      <c r="CQ335" s="4" t="str">
        <f>IF(_tag_month_day!AO325="","",_tag_month_day!AO325)</f>
        <v/>
      </c>
      <c r="CR335" s="462" t="str">
        <f>IF(_tag_month_day!AP325="","",_tag_month_day!AP325)</f>
        <v/>
      </c>
      <c r="CS335" s="463" t="str">
        <f>IF(_tag_month_day!AQ325="","",_tag_month_day!AQ325)</f>
        <v/>
      </c>
      <c r="CT335" s="4" t="str">
        <f>IF(_tag_month_day!AR325="","",_tag_month_day!AR325)</f>
        <v/>
      </c>
      <c r="CU335" s="464" t="e">
        <f>DU335/AJ335</f>
        <v>#VALUE!</v>
      </c>
      <c r="CV335" s="451" t="e">
        <f>BG335/BH335</f>
        <v>#VALUE!</v>
      </c>
      <c r="CW335" s="465" t="e">
        <f>AJ335*(1-CV335)*CU335*AF335</f>
        <v>#VALUE!</v>
      </c>
      <c r="CX335" s="465" t="e">
        <f>CW335*94%</f>
        <v>#VALUE!</v>
      </c>
      <c r="CY335" s="466" t="e">
        <f>IF(CX335=0,0,DS335/(DS335+CX335))</f>
        <v>#VALUE!</v>
      </c>
      <c r="CZ335" s="465" t="e">
        <f>$AJ335*EF335</f>
        <v>#VALUE!</v>
      </c>
      <c r="DA335" s="465" t="e">
        <f>$AJ335*EG335</f>
        <v>#VALUE!</v>
      </c>
      <c r="DB335" s="465" t="e">
        <f>$AJ335*EH335</f>
        <v>#VALUE!</v>
      </c>
      <c r="DC335" s="465" t="e">
        <f>$AJ335*EI335</f>
        <v>#VALUE!</v>
      </c>
      <c r="DD335" s="465" t="e">
        <f>$AJ335*EJ335</f>
        <v>#VALUE!</v>
      </c>
      <c r="DE335" s="465" t="e">
        <f>$AJ335*EK335</f>
        <v>#VALUE!</v>
      </c>
      <c r="DF335" s="465" t="e">
        <f>$AJ335*EL335</f>
        <v>#VALUE!</v>
      </c>
      <c r="DG335" s="465" t="e">
        <f>$AJ335*EM335</f>
        <v>#VALUE!</v>
      </c>
      <c r="DH335" s="465" t="e">
        <f>$AJ335*EN335</f>
        <v>#VALUE!</v>
      </c>
      <c r="DI335" s="465" t="e">
        <f>$AJ335*EO335</f>
        <v>#VALUE!</v>
      </c>
      <c r="DJ335" s="465" t="e">
        <f>CZ335*(1-EP335)</f>
        <v>#VALUE!</v>
      </c>
      <c r="DK335" s="465" t="e">
        <f>DA335*(1-ER335)</f>
        <v>#VALUE!</v>
      </c>
      <c r="DL335" s="465" t="e">
        <f>DB335*(1-EQ335)</f>
        <v>#VALUE!</v>
      </c>
      <c r="DM335" s="465" t="e">
        <f>DC335*(1-ES335)</f>
        <v>#VALUE!</v>
      </c>
      <c r="DN335" s="465" t="e">
        <f>DD335*(1-ET335)</f>
        <v>#VALUE!</v>
      </c>
      <c r="DO335" s="465" t="e">
        <f>DE335</f>
        <v>#VALUE!</v>
      </c>
      <c r="DP335" s="465" t="e">
        <f>DF335*(1-EU335)</f>
        <v>#VALUE!</v>
      </c>
      <c r="DQ335" s="465" t="e">
        <f>DG335*(1-EV335)</f>
        <v>#VALUE!</v>
      </c>
      <c r="DR335" s="465" t="e">
        <f>DH335*(1-EW335)</f>
        <v>#VALUE!</v>
      </c>
      <c r="DS335" s="465" t="e">
        <f>DI335</f>
        <v>#VALUE!</v>
      </c>
      <c r="DT335" s="465" t="e">
        <f>SUM(DJ335:DS335)</f>
        <v>#VALUE!</v>
      </c>
      <c r="DU335" s="465" t="e">
        <f>(GS335:GX335)+(DP335+DQ335+DR335)*GY335+DS335</f>
        <v>#VALUE!</v>
      </c>
      <c r="DV335" s="451" t="e">
        <f>AV335/$BH335/(1-EP335)</f>
        <v>#VALUE!</v>
      </c>
      <c r="DW335" s="451" t="e">
        <f>AW335/$BH335/(1-ER335)</f>
        <v>#VALUE!</v>
      </c>
      <c r="DX335" s="451" t="e">
        <f>AX335/$BH335/(1-EQ335)</f>
        <v>#VALUE!</v>
      </c>
      <c r="DY335" s="451" t="e">
        <f>AY335/$BH335/(1-ES335)</f>
        <v>#VALUE!</v>
      </c>
      <c r="DZ335" s="451" t="e">
        <f>AZ335/$BH335/(1-ET335)</f>
        <v>#VALUE!</v>
      </c>
      <c r="EA335" s="451" t="e">
        <f>BA335/$BH335/(1-AX335)</f>
        <v>#VALUE!</v>
      </c>
      <c r="EB335" s="451" t="e">
        <f>BB335/$BH335/(1-EU335)</f>
        <v>#VALUE!</v>
      </c>
      <c r="EC335" s="451" t="e">
        <f>BC335/$BH335/(1-EV335)</f>
        <v>#VALUE!</v>
      </c>
      <c r="ED335" s="451" t="e">
        <f>BD335/$BH335/(1-EW335)</f>
        <v>#VALUE!</v>
      </c>
      <c r="EE335" s="451" t="e">
        <f>BG335/BH335</f>
        <v>#VALUE!</v>
      </c>
      <c r="EF335" s="451" t="e">
        <f>DV335/SUM($DV335:$EE335)</f>
        <v>#VALUE!</v>
      </c>
      <c r="EG335" s="451" t="e">
        <f>DW335/SUM($DV335:$EE335)</f>
        <v>#VALUE!</v>
      </c>
      <c r="EH335" s="451" t="e">
        <f>DX335/SUM($DV335:$EE335)</f>
        <v>#VALUE!</v>
      </c>
      <c r="EI335" s="451" t="e">
        <f>DY335/SUM($DV335:$EE335)</f>
        <v>#VALUE!</v>
      </c>
      <c r="EJ335" s="451" t="e">
        <f>DZ335/SUM($DV335:$EE335)</f>
        <v>#VALUE!</v>
      </c>
      <c r="EK335" s="451" t="e">
        <f>EA335/SUM($DV335:$EE335)</f>
        <v>#VALUE!</v>
      </c>
      <c r="EL335" s="451" t="e">
        <f>EB335/SUM($DV335:$EE335)</f>
        <v>#VALUE!</v>
      </c>
      <c r="EM335" s="451" t="e">
        <f>EC335/SUM($DV335:$EE335)</f>
        <v>#VALUE!</v>
      </c>
      <c r="EN335" s="451" t="e">
        <f>ED335/SUM($DV335:$EE335)</f>
        <v>#VALUE!</v>
      </c>
      <c r="EO335" s="451" t="e">
        <f>EE335/SUM($DV335:$EE335)</f>
        <v>#VALUE!</v>
      </c>
      <c r="EP335" s="450">
        <f>EP334</f>
        <v>0.080000000000000002</v>
      </c>
      <c r="EQ335" s="450">
        <f>EQ334</f>
        <v>0.014999999999999999</v>
      </c>
      <c r="ER335" s="450">
        <f>ER334</f>
        <v>0.014999999999999999</v>
      </c>
      <c r="ES335" s="450">
        <f>ES334</f>
        <v>0.014999999999999999</v>
      </c>
      <c r="ET335" s="450">
        <f>ET334</f>
        <v>0.014999999999999999</v>
      </c>
      <c r="EU335" s="450">
        <f>EU334</f>
        <v>0.089999999999999997</v>
      </c>
      <c r="EV335" s="450">
        <f>EV334</f>
        <v>0.089999999999999997</v>
      </c>
      <c r="EW335" s="450">
        <f>EW334</f>
        <v>0.089999999999999997</v>
      </c>
      <c r="EX335" s="431" t="str">
        <f>IF(_tag_month_day!AS325="","",_tag_month_day!AS325/100)</f>
        <v/>
      </c>
      <c r="EY335" s="431" t="str">
        <f>IF(_tag_month_day!AT325="","",_tag_month_day!AT325/100)</f>
        <v/>
      </c>
      <c r="EZ335" s="431" t="str">
        <f>IF(_tag_month_day!AU325="","",_tag_month_day!AU325/100)</f>
        <v/>
      </c>
      <c r="FA335" s="431" t="str">
        <f>IF(_tag_month_day!AV325="","",_tag_month_day!AV325/100)</f>
        <v/>
      </c>
      <c r="FB335" s="431" t="str">
        <f>IF(_tag_month_day!AW325="","",_tag_month_day!AW325/100)</f>
        <v/>
      </c>
      <c r="FC335" s="431" t="str">
        <f>IF(_tag_month_day!AX325="","",_tag_month_day!AX325/100)</f>
        <v/>
      </c>
      <c r="FD335" s="449" t="str">
        <f>IF(_tag_month_day!AY325="","",_tag_month_day!AY325/100)</f>
        <v/>
      </c>
      <c r="FE335" s="449" t="str">
        <f>IF(_tag_month_day!AZ325="","",_tag_month_day!AZ325/100)</f>
        <v/>
      </c>
      <c r="FF335" s="449" t="str">
        <f>IF(_tag_month_day!BA325="","",_tag_month_day!BA325/100)</f>
        <v/>
      </c>
      <c r="FG335" s="449" t="str">
        <f>IF(_tag_month_day!BB325="","",_tag_month_day!BB325/100)</f>
        <v/>
      </c>
      <c r="FH335" s="467" t="str">
        <f>IF(_tag_month_day!BC325="","",_tag_month_day!BC325/100)</f>
        <v/>
      </c>
      <c r="FI335" s="449">
        <f>FI334</f>
        <v>0.40999999999999998</v>
      </c>
      <c r="FJ335" s="449">
        <f>FJ334</f>
        <v>0.11</v>
      </c>
      <c r="FK335" s="449">
        <f>FK334</f>
        <v>0.014999999999999999</v>
      </c>
      <c r="FL335" s="449">
        <f>FL334</f>
        <v>0</v>
      </c>
      <c r="FM335" s="467">
        <f>FM334</f>
        <v>0.0001</v>
      </c>
      <c r="FN335" s="449">
        <f>FN334</f>
        <v>0.32000000000000001</v>
      </c>
      <c r="FO335" s="449">
        <f>FO334</f>
        <v>0.20000000000000001</v>
      </c>
      <c r="FP335" s="449">
        <f>FP334</f>
        <v>0.01</v>
      </c>
      <c r="FQ335" s="449">
        <f>FQ334</f>
        <v>0</v>
      </c>
      <c r="FR335" s="467">
        <f>FR334</f>
        <v>0.0001</v>
      </c>
      <c r="FS335" s="449" t="str">
        <f>IF(_tag_month_day!BD325="","",_tag_month_day!BD325/100)</f>
        <v/>
      </c>
      <c r="FT335" s="449" t="str">
        <f>IF(_tag_month_day!BE325="","",_tag_month_day!BE325/100)</f>
        <v/>
      </c>
      <c r="FU335" s="449" t="str">
        <f>IF(_tag_month_day!BF325="","",_tag_month_day!BF325/100)</f>
        <v/>
      </c>
      <c r="FV335" s="449" t="str">
        <f>IF(_tag_month_day!BG325="","",_tag_month_day!BG325/100)</f>
        <v/>
      </c>
      <c r="FW335" s="467" t="str">
        <f>IF(_tag_month_day!BH325="","",_tag_month_day!BH325/100)</f>
        <v/>
      </c>
      <c r="FX335" s="449" t="str">
        <f>IF(_tag_month_day!BI325="","",_tag_month_day!BI325/100)</f>
        <v/>
      </c>
      <c r="FY335" s="449" t="str">
        <f>IF(_tag_month_day!BJ325="","",_tag_month_day!BJ325/100)</f>
        <v/>
      </c>
      <c r="FZ335" s="468" t="str">
        <f>IF(_tag_month_day!BK325="","",_tag_month_day!BK325/100)</f>
        <v/>
      </c>
      <c r="GA335" s="449" t="str">
        <f>IF(_tag_month_day!BL325="","",_tag_month_day!BL325/100)</f>
        <v/>
      </c>
      <c r="GB335" s="467" t="str">
        <f>IF(_tag_month_day!BM325="","",_tag_month_day!BM325/100)</f>
        <v/>
      </c>
      <c r="GC335" s="431" t="str">
        <f>IF(_tag_month_day!BN325="","",_tag_month_day!BN325/100)</f>
        <v/>
      </c>
      <c r="GD335" s="431" t="str">
        <f>IF(_tag_month_day!BO325="","",_tag_month_day!BO325/100)</f>
        <v/>
      </c>
      <c r="GE335" s="431" t="str">
        <f>IF(_tag_month_day!BP325="","",_tag_month_day!BP325/100)</f>
        <v/>
      </c>
      <c r="GF335" s="431" t="str">
        <f>IF(_tag_month_day!BQ325="","",_tag_month_day!BQ325/100)</f>
        <v/>
      </c>
      <c r="GG335" s="431" t="str">
        <f>IF(_tag_month_day!BR325="","",_tag_month_day!BR325/100)</f>
        <v/>
      </c>
      <c r="GH335" s="431" t="str">
        <f>IF(_tag_month_day!BS325="","",_tag_month_day!BS325/100)</f>
        <v/>
      </c>
      <c r="GI335" s="467" t="str">
        <f>IF(_tag_month_day!BT325="","",_tag_month_day!BT325/100)</f>
        <v/>
      </c>
      <c r="GJ335" s="469" t="str">
        <f>IF(_tag_month_day!BU325="","",_tag_month_day!BU325/100)</f>
        <v/>
      </c>
      <c r="GK335" s="470">
        <f>GK334</f>
        <v>0.070000000000000007</v>
      </c>
      <c r="GL335" s="470">
        <f>GL334</f>
        <v>0.029999999999999999</v>
      </c>
      <c r="GM335" s="471" t="str">
        <f>IF(_tag_month_day!BX325="","",_tag_month_day!BX325/100)</f>
        <v/>
      </c>
      <c r="GN335" s="470">
        <f>GN334</f>
        <v>0.070000000000000007</v>
      </c>
      <c r="GO335" s="470">
        <f>GO334</f>
        <v>0.029999999999999999</v>
      </c>
      <c r="GP335" s="470">
        <f>GP334</f>
        <v>0.089999999999999997</v>
      </c>
      <c r="GQ335" s="470">
        <f>GQ334</f>
        <v>0.029999999999999999</v>
      </c>
      <c r="GR335" s="471" t="str">
        <f>IF(_tag_month_day!CA325="","",_tag_month_day!CA325/100)</f>
        <v/>
      </c>
      <c r="GS335" s="472">
        <f>GS334</f>
        <v>0.95299999999999996</v>
      </c>
      <c r="GT335" s="472">
        <f>GT334</f>
        <v>0.55000000000000004</v>
      </c>
      <c r="GU335" s="472">
        <f>GU334</f>
        <v>0.55000000000000004</v>
      </c>
      <c r="GV335" s="472">
        <f>GV334</f>
        <v>0.55000000000000004</v>
      </c>
      <c r="GW335" s="472">
        <f>GW334</f>
        <v>0.5</v>
      </c>
      <c r="GX335" s="472">
        <f>GX334</f>
        <v>0.93500000000000005</v>
      </c>
      <c r="GY335" s="472">
        <f>GY334</f>
        <v>0.14999999999999999</v>
      </c>
      <c r="GZ335" s="472">
        <f>GZ334</f>
        <v>1</v>
      </c>
      <c r="HA335" s="474">
        <f>HA334</f>
        <v>0.047</v>
      </c>
      <c r="HB335" s="474">
        <f>HB334</f>
        <v>0.45000000000000001</v>
      </c>
      <c r="HC335" s="474">
        <f>HC334</f>
        <v>0.45000000000000001</v>
      </c>
      <c r="HD335" s="474">
        <f>HD334</f>
        <v>0.45000000000000001</v>
      </c>
      <c r="HE335" s="474">
        <f>HE334</f>
        <v>0.5</v>
      </c>
      <c r="HF335" s="474">
        <f>HF334</f>
        <v>0.065000000000000002</v>
      </c>
      <c r="HG335" s="474">
        <f>HG334</f>
        <v>0.84999999999999998</v>
      </c>
      <c r="HH335" s="474">
        <f>HH334</f>
        <v>0</v>
      </c>
      <c r="HI335" s="10" t="e">
        <f>IF(BZ335&lt;&gt;"",CK335-BV335,0)</f>
        <v>#VALUE!</v>
      </c>
      <c r="HJ335" s="10" t="e">
        <f>IF(AJ335&gt;0,AH335-AJ335,0)</f>
        <v>#VALUE!</v>
      </c>
      <c r="HK335" s="466">
        <f>HK334</f>
        <v>0.84999999999999998</v>
      </c>
      <c r="HL335" s="424">
        <f>HL334</f>
        <v>550000</v>
      </c>
      <c r="HM335" s="424">
        <f>HM334</f>
        <v>480000</v>
      </c>
      <c r="HN335" s="465" t="e">
        <f>(DJ335*EZ335+DK335*FH335+DL335*FM335+DM335*FR335+DN335*FW335+DO335*GB335+DS335*GI335+DP335*GM335+DR335*GR335)*1000*2</f>
        <v>#VALUE!</v>
      </c>
      <c r="HO335" s="465" t="e">
        <f>HN335*HK335*$HO$2/HL335*1000000</f>
        <v>#VALUE!</v>
      </c>
      <c r="HP335" s="465" t="e">
        <f>HN335*HK335*$HP$2/HM335*1000000</f>
        <v>#VALUE!</v>
      </c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</row>
    <row customFormat="1" r="336" s="0">
      <c r="A336" s="420">
        <v>325</v>
      </c>
      <c r="B336" s="421">
        <f ca="1">IF(D336=D335,B335,IF(D336="夜班",B335+1,B335))</f>
        <v>43599</v>
      </c>
      <c r="C336" s="422">
        <f>C335</f>
        <v>0.041666666666666699</v>
      </c>
      <c r="D336" s="10" t="str">
        <f ca="1">IF(HOUR(G336)&lt;8,"夜班",IF(HOUR(G336)&lt;16,"白班",IF(HOUR(G336)&lt;24,"中班",0)))</f>
        <v>白班</v>
      </c>
      <c r="E336" s="10" t="e">
        <f ca="1">IF(F336=1,"甲",IF(F336=2,"乙",IF(F336=3,"丙",IF(F336=4,"丁",""))))</f>
        <v>#REF!</v>
      </c>
      <c r="F336" s="10" t="e">
        <f ca="1">SUMPRODUCT((成本日报!$A$3:$A$95=计划!B336)*(成本日报!$B$3:$B$95=计划!$D336),成本日报!$C$3:$C$95)</f>
        <v>#REF!</v>
      </c>
      <c r="G336" s="423">
        <f ca="1">G335+C335</f>
        <v>43599.499999999214</v>
      </c>
      <c r="H336" s="423">
        <f ca="1">$G336+$C336/60*10+$C336*0</f>
        <v>43599.506944443659</v>
      </c>
      <c r="I336" s="423">
        <f ca="1">$G336+$C336/60*18+$C336*0</f>
        <v>43599.512499999211</v>
      </c>
      <c r="J336" s="423">
        <f ca="1">$G336+$C336/60*0+$C336*1</f>
        <v>43599.541666665878</v>
      </c>
      <c r="K336" s="423">
        <f ca="1">$G336+$C336/60*30+$C336*2</f>
        <v>43599.604166665886</v>
      </c>
      <c r="L336" s="423">
        <f ca="1">$G336+$C336/60*0+$C336*3</f>
        <v>43599.624999999214</v>
      </c>
      <c r="M336" s="424" t="str">
        <f>IF(_tag_month_day!A326="","",_tag_month_day!A326)</f>
        <v/>
      </c>
      <c r="N336" s="424" t="str">
        <f>IF(_tag_month_day!B326="","",_tag_month_day!B326)</f>
        <v/>
      </c>
      <c r="O336" s="425" t="e">
        <f>IF(M336+N336=0,"",M336+N336)</f>
        <v>#VALUE!</v>
      </c>
      <c r="P336" s="424" t="str">
        <f>IF(_tag_month_day!C326="","",_tag_month_day!C326)</f>
        <v/>
      </c>
      <c r="Q336" s="424" t="str">
        <f>IF(_tag_month_day!D326="","",_tag_month_day!D326)</f>
        <v/>
      </c>
      <c r="R336" s="426" t="str">
        <f>IF(_tag_month_day!CB326="","",_tag_month_day!CB326/100)</f>
        <v/>
      </c>
      <c r="S336" s="427" t="str">
        <f>IF(_tag_month_day!E326="","",_tag_month_day!E326)</f>
        <v/>
      </c>
      <c r="T336" s="427" t="str">
        <f>IF(_tag_month_day!F326="","",_tag_month_day!F326)</f>
        <v/>
      </c>
      <c r="U336" s="428" t="e">
        <f>S336+T336</f>
        <v>#VALUE!</v>
      </c>
      <c r="V336" s="429" t="e">
        <f>U336/AJ336</f>
        <v>#VALUE!</v>
      </c>
      <c r="W336" s="430" t="str">
        <f>IF(_jhy_month_day!A326="","",_jhy_month_day!A326)</f>
        <v/>
      </c>
      <c r="X336" s="431" t="str">
        <f>IF(_jhy_month_day!B326="","",_jhy_month_day!B326/100)</f>
        <v/>
      </c>
      <c r="Y336" s="431" t="str">
        <f>IF(_jhy_month_day!C326="","",_jhy_month_day!C326/100)</f>
        <v/>
      </c>
      <c r="Z336" s="432">
        <f>Z332+1</f>
        <v>82</v>
      </c>
      <c r="AA336" s="433" t="str">
        <f>IF(_tag_month_day!G326="","",_tag_month_day!G326/100)</f>
        <v/>
      </c>
      <c r="AB336" s="433" t="str">
        <f>IF(_tag_month_day!H326="","",_tag_month_day!H326/100)</f>
        <v/>
      </c>
      <c r="AC336" s="434">
        <f>IF(X336="",AC335,BK336*($AV335*X336+$AW335*FD335+$AX335*FI335+$AY335*FN335+$AZ335*FS335+$BA335*FX335+$BG335*GE335)/(AV335*Y336+AX335*FK335+AW335*FF335+AY335*FP335+AZ335*FU335+BA335*FZ335+BG335*GG335+BB335*GK335+BC335*GN335+BD335*GP335))</f>
        <v>1.59963432013121</v>
      </c>
      <c r="AD336" s="435" t="str">
        <f>IF(AC336=AC335,"",AC336-AC335)</f>
        <v/>
      </c>
      <c r="AE336" s="436" t="str">
        <f>IF(1-AF336=0,"",(1-AF336))</f>
        <v/>
      </c>
      <c r="AF336" s="437">
        <v>1</v>
      </c>
      <c r="AG336" s="10" t="str">
        <f>AG335</f>
        <v>9A3</v>
      </c>
      <c r="AH336" s="438" t="str">
        <f>AH335</f>
        <v/>
      </c>
      <c r="AI336" s="424"/>
      <c r="AJ336" s="10" t="str">
        <f>IF(_tag_month_day!I326="","",_tag_month_day!I326)</f>
        <v/>
      </c>
      <c r="AK336" s="440"/>
      <c r="AL336" s="440"/>
      <c r="AM336" s="440"/>
      <c r="AN336" s="441">
        <f>AN335</f>
        <v>2</v>
      </c>
      <c r="AO336" s="441">
        <f>AO335</f>
        <v>8</v>
      </c>
      <c r="AP336" s="442" t="e">
        <f>(IF(AN336=0,AS335,AS335*(1+AO336/AN336)/(AR336+AO336/AN336)))+AT336</f>
        <v>#VALUE!</v>
      </c>
      <c r="AQ336" s="443" t="str">
        <f>IF(_tag_month_day!J326="","",_tag_month_day!J326/100)</f>
        <v/>
      </c>
      <c r="AR336" s="444">
        <f>AR335</f>
        <v>1.3</v>
      </c>
      <c r="AS336" s="445" t="e">
        <f>AQ336*(AN336*AR336+AO336)/(AN336+AO336)</f>
        <v>#VALUE!</v>
      </c>
      <c r="AT336" s="445" t="e">
        <f>(SUM(BE336:BF336)-SUM(BE335:BF335))*0.05</f>
        <v>#VALUE!</v>
      </c>
      <c r="AU336" s="446" t="str">
        <f>IF(_tag_month_day!CC326="","",IF(_tag_month_day!CC326&gt;0,_tag_month_day!CD326,_tag_month_day!CE326))</f>
        <v/>
      </c>
      <c r="AV336" s="447" t="str">
        <f>IF(_tag_month_day!L326="","",_tag_month_day!L326/100)</f>
        <v/>
      </c>
      <c r="AW336" s="431">
        <f>AW335</f>
        <v>0</v>
      </c>
      <c r="AX336" s="431">
        <f>AX335</f>
        <v>0</v>
      </c>
      <c r="AY336" s="431" t="str">
        <f>IF(_tag_month_day!M326="","",_tag_month_day!M326/100)</f>
        <v/>
      </c>
      <c r="AZ336" s="431" t="str">
        <f>IF(_tag_month_day!N326="","",_tag_month_day!N326/100)</f>
        <v/>
      </c>
      <c r="BA336" s="431" t="str">
        <f>IF(_tag_month_day!O326="","",_tag_month_day!O326/100)</f>
        <v/>
      </c>
      <c r="BB336" s="448" t="str">
        <f>IF(_tag_month_day!P326="","",_tag_month_day!P326/100)</f>
        <v/>
      </c>
      <c r="BC336" s="448">
        <f>BC335</f>
        <v>0</v>
      </c>
      <c r="BD336" s="448" t="str">
        <f>IF(_tag_month_day!Q326="","",_tag_month_day!Q326/100)</f>
        <v/>
      </c>
      <c r="BE336" s="449" t="str">
        <f>IF(_tag_month_day!R326="","",_tag_month_day!R326/100)</f>
        <v/>
      </c>
      <c r="BF336" s="388" t="e">
        <f>(AU336*(100+BE336*100))/(AJ336-AU336)/100</f>
        <v>#VALUE!</v>
      </c>
      <c r="BG336" s="450" t="e">
        <f>BE336+BF336</f>
        <v>#VALUE!</v>
      </c>
      <c r="BH336" s="451" t="e">
        <f>SUM(AV336:BF336)</f>
        <v>#VALUE!</v>
      </c>
      <c r="BI336" s="452" t="e">
        <f>IF(CX336=0,BI335,(DK336*查询!$R$5+DL336*查询!$Q$5+DM336*查询!$N$5+DN336*查询!$O$5+DO336*查询!$P$5)*AF336/CX336)</f>
        <v>#VALUE!</v>
      </c>
      <c r="BJ336" s="452" t="e">
        <f>IF(CX336=0,BJ335,(DP336*查询!$S$5+DQ336*查询!$T$5+DR336*查询!$U$5)*AF336/CX336)</f>
        <v>#VALUE!</v>
      </c>
      <c r="BK336" s="452">
        <f>BK335</f>
        <v>1</v>
      </c>
      <c r="BL336" s="453" t="e">
        <f>SUMPRODUCT((AV336:BA336)*(GS336:GX336))/((GS336:GX336)+SUM(BB336:BD336)*GY336+BG336*GZ336)</f>
        <v>#VALUE!</v>
      </c>
      <c r="BM336" s="453" t="e">
        <f>BK336*($AV336*FB336+$AW336*FD336+$AX336*FI336+$AY336*FN336+$AZ336*FS336+$BA336*FX336+$BG336*GE336)/(AV336*EY336+AX336*FK336+AW336*FF336+AY336*FP336+AZ336*FU336+BA336*FZ336+BG336*GG336+BB336*GK336+BC336*GN336+BD336*GP336)</f>
        <v>#VALUE!</v>
      </c>
      <c r="BN336" s="453" t="e">
        <f>($AV336*FC336+$AX336*FJ336+$AW336*FE336+$AY336*FO336+$AZ336*FT336+$BA336*FY336+$BG336*GF336)/($AV336*FA336+BG336*GH336+BB336*GL336+BC336*GO336+BD336*GQ336+BA336*GA336)</f>
        <v>#VALUE!</v>
      </c>
      <c r="BO336" s="454" t="e">
        <f>SUMPRODUCT(AV336:BA336*GS336:GX336)/(GS336:GX336+(BB336+BC336+BD336)*GY336+BG336)</f>
        <v>#VALUE!</v>
      </c>
      <c r="BP336" s="454" t="e">
        <f>SUMPRODUCT(AV336:BA336*GS336:GX336)/(GS336:GX336+(BB336+BC336+BD336)*GY336+BG336)</f>
        <v>#VALUE!</v>
      </c>
      <c r="BQ336" s="454" t="e">
        <f>SUMPRODUCT(AV336:BA336*GS336:GX336)/(GS336:GX336+(BB336+BC336+BD336)*GY336+BG336)</f>
        <v>#VALUE!</v>
      </c>
      <c r="BR336" s="453" t="str">
        <f>IF(_tag_month_day!T326="","",_tag_month_day!T326)</f>
        <v/>
      </c>
      <c r="BS336" s="453" t="str">
        <f>IF(_tag_month_day!U326="","",_tag_month_day!U326)</f>
        <v/>
      </c>
      <c r="BT336" s="455" t="str">
        <f>IF(CK336="","",IF((CK336&gt;=BV336-0.12)*(CK336&lt;=BV336+0.12),"合格","不合格"))</f>
        <v/>
      </c>
      <c r="BU336" s="456" t="str">
        <f>IF(_tag_month_day!V326="","",_tag_month_day!V326)</f>
        <v/>
      </c>
      <c r="BV336" s="457" t="str">
        <f>IF(_tag_month_day!W326="","",_tag_month_day!W326)</f>
        <v/>
      </c>
      <c r="BW336" s="458" t="str">
        <f>IF(_tag_month_day!X326="","",_tag_month_day!X326)</f>
        <v/>
      </c>
      <c r="BX336" s="458" t="str">
        <f>IF(_tag_month_day!Y326="","",_tag_month_day!Y326)</f>
        <v/>
      </c>
      <c r="BY336" s="459">
        <f ca="1">L336</f>
        <v>43599.624999999214</v>
      </c>
      <c r="BZ336" s="460"/>
      <c r="CA336" s="461"/>
      <c r="CB336" s="424" t="str">
        <f>IF(_tag_month_day!Z326="","",_tag_month_day!Z326)</f>
        <v/>
      </c>
      <c r="CC336" s="424" t="str">
        <f>IF(_tag_month_day!AA326="","",_tag_month_day!AA326)</f>
        <v/>
      </c>
      <c r="CD336" s="424" t="str">
        <f>IF(_tag_month_day!AB326="","",_tag_month_day!AB326)</f>
        <v/>
      </c>
      <c r="CE336" s="424" t="str">
        <f>IF(_tag_month_day!AC326="","",_tag_month_day!AC326)</f>
        <v/>
      </c>
      <c r="CF336" s="424" t="str">
        <f>IF(_tag_month_day!AD326="","",_tag_month_day!AD326)</f>
        <v/>
      </c>
      <c r="CG336" s="424" t="str">
        <f>IF(_tag_month_day!AE326="","",_tag_month_day!AE326)</f>
        <v/>
      </c>
      <c r="CH336" s="424" t="str">
        <f>IF(_tag_month_day!AF326="","",_tag_month_day!AF326)</f>
        <v/>
      </c>
      <c r="CI336" s="424" t="str">
        <f>IF(_tag_month_day!AG326="","",_tag_month_day!AG326)</f>
        <v/>
      </c>
      <c r="CJ336" s="424" t="str">
        <f>IF(_tag_month_day!AH326="","",_tag_month_day!AH326)</f>
        <v/>
      </c>
      <c r="CK336" s="424" t="str">
        <f>IF(_tag_month_day!AI326="","",_tag_month_day!AI326)</f>
        <v/>
      </c>
      <c r="CL336" s="4" t="str">
        <f>IF(_tag_month_day!AJ326="","",_tag_month_day!AJ326)</f>
        <v/>
      </c>
      <c r="CM336" s="4" t="str">
        <f>IF(_tag_month_day!AK326="","",_tag_month_day!AK326)</f>
        <v/>
      </c>
      <c r="CN336" s="4" t="str">
        <f>IF(_tag_month_day!AL326="","",_tag_month_day!AL326)</f>
        <v/>
      </c>
      <c r="CO336" s="4" t="str">
        <f>IF(_tag_month_day!AM326="","",_tag_month_day!AM326)</f>
        <v/>
      </c>
      <c r="CP336" s="4" t="str">
        <f>IF(_tag_month_day!AN326="","",_tag_month_day!AN326)</f>
        <v/>
      </c>
      <c r="CQ336" s="4" t="str">
        <f>IF(_tag_month_day!AO326="","",_tag_month_day!AO326)</f>
        <v/>
      </c>
      <c r="CR336" s="462" t="str">
        <f>IF(_tag_month_day!AP326="","",_tag_month_day!AP326)</f>
        <v/>
      </c>
      <c r="CS336" s="463" t="str">
        <f>IF(_tag_month_day!AQ326="","",_tag_month_day!AQ326)</f>
        <v/>
      </c>
      <c r="CT336" s="4" t="str">
        <f>IF(_tag_month_day!AR326="","",_tag_month_day!AR326)</f>
        <v/>
      </c>
      <c r="CU336" s="464" t="e">
        <f>DU336/AJ336</f>
        <v>#VALUE!</v>
      </c>
      <c r="CV336" s="451" t="e">
        <f>BG336/BH336</f>
        <v>#VALUE!</v>
      </c>
      <c r="CW336" s="465" t="e">
        <f>AJ336*(1-CV336)*CU336*AF336</f>
        <v>#VALUE!</v>
      </c>
      <c r="CX336" s="465" t="e">
        <f>CW336*94%</f>
        <v>#VALUE!</v>
      </c>
      <c r="CY336" s="466" t="e">
        <f>IF(CX336=0,0,DS336/(DS336+CX336))</f>
        <v>#VALUE!</v>
      </c>
      <c r="CZ336" s="465" t="e">
        <f>$AJ336*EF336</f>
        <v>#VALUE!</v>
      </c>
      <c r="DA336" s="465" t="e">
        <f>$AJ336*EG336</f>
        <v>#VALUE!</v>
      </c>
      <c r="DB336" s="465" t="e">
        <f>$AJ336*EH336</f>
        <v>#VALUE!</v>
      </c>
      <c r="DC336" s="465" t="e">
        <f>$AJ336*EI336</f>
        <v>#VALUE!</v>
      </c>
      <c r="DD336" s="465" t="e">
        <f>$AJ336*EJ336</f>
        <v>#VALUE!</v>
      </c>
      <c r="DE336" s="465" t="e">
        <f>$AJ336*EK336</f>
        <v>#VALUE!</v>
      </c>
      <c r="DF336" s="465" t="e">
        <f>$AJ336*EL336</f>
        <v>#VALUE!</v>
      </c>
      <c r="DG336" s="465" t="e">
        <f>$AJ336*EM336</f>
        <v>#VALUE!</v>
      </c>
      <c r="DH336" s="465" t="e">
        <f>$AJ336*EN336</f>
        <v>#VALUE!</v>
      </c>
      <c r="DI336" s="465" t="e">
        <f>$AJ336*EO336</f>
        <v>#VALUE!</v>
      </c>
      <c r="DJ336" s="465" t="e">
        <f>CZ336*(1-EP336)</f>
        <v>#VALUE!</v>
      </c>
      <c r="DK336" s="465" t="e">
        <f>DA336*(1-ER336)</f>
        <v>#VALUE!</v>
      </c>
      <c r="DL336" s="465" t="e">
        <f>DB336*(1-EQ336)</f>
        <v>#VALUE!</v>
      </c>
      <c r="DM336" s="465" t="e">
        <f>DC336*(1-ES336)</f>
        <v>#VALUE!</v>
      </c>
      <c r="DN336" s="465" t="e">
        <f>DD336*(1-ET336)</f>
        <v>#VALUE!</v>
      </c>
      <c r="DO336" s="465" t="e">
        <f>DE336</f>
        <v>#VALUE!</v>
      </c>
      <c r="DP336" s="465" t="e">
        <f>DF336*(1-EU336)</f>
        <v>#VALUE!</v>
      </c>
      <c r="DQ336" s="465" t="e">
        <f>DG336*(1-EV336)</f>
        <v>#VALUE!</v>
      </c>
      <c r="DR336" s="465" t="e">
        <f>DH336*(1-EW336)</f>
        <v>#VALUE!</v>
      </c>
      <c r="DS336" s="465" t="e">
        <f>DI336</f>
        <v>#VALUE!</v>
      </c>
      <c r="DT336" s="465" t="e">
        <f>SUM(DJ336:DS336)</f>
        <v>#VALUE!</v>
      </c>
      <c r="DU336" s="465" t="e">
        <f>(GS336:GX336)+(DP336+DQ336+DR336)*GY336+DS336</f>
        <v>#VALUE!</v>
      </c>
      <c r="DV336" s="451" t="e">
        <f>AV336/$BH336/(1-EP336)</f>
        <v>#VALUE!</v>
      </c>
      <c r="DW336" s="451" t="e">
        <f>AW336/$BH336/(1-ER336)</f>
        <v>#VALUE!</v>
      </c>
      <c r="DX336" s="451" t="e">
        <f>AX336/$BH336/(1-EQ336)</f>
        <v>#VALUE!</v>
      </c>
      <c r="DY336" s="451" t="e">
        <f>AY336/$BH336/(1-ES336)</f>
        <v>#VALUE!</v>
      </c>
      <c r="DZ336" s="451" t="e">
        <f>AZ336/$BH336/(1-ET336)</f>
        <v>#VALUE!</v>
      </c>
      <c r="EA336" s="451" t="e">
        <f>BA336/$BH336/(1-AX336)</f>
        <v>#VALUE!</v>
      </c>
      <c r="EB336" s="451" t="e">
        <f>BB336/$BH336/(1-EU336)</f>
        <v>#VALUE!</v>
      </c>
      <c r="EC336" s="451" t="e">
        <f>BC336/$BH336/(1-EV336)</f>
        <v>#VALUE!</v>
      </c>
      <c r="ED336" s="451" t="e">
        <f>BD336/$BH336/(1-EW336)</f>
        <v>#VALUE!</v>
      </c>
      <c r="EE336" s="451" t="e">
        <f>BG336/BH336</f>
        <v>#VALUE!</v>
      </c>
      <c r="EF336" s="451" t="e">
        <f>DV336/SUM($DV336:$EE336)</f>
        <v>#VALUE!</v>
      </c>
      <c r="EG336" s="451" t="e">
        <f>DW336/SUM($DV336:$EE336)</f>
        <v>#VALUE!</v>
      </c>
      <c r="EH336" s="451" t="e">
        <f>DX336/SUM($DV336:$EE336)</f>
        <v>#VALUE!</v>
      </c>
      <c r="EI336" s="451" t="e">
        <f>DY336/SUM($DV336:$EE336)</f>
        <v>#VALUE!</v>
      </c>
      <c r="EJ336" s="451" t="e">
        <f>DZ336/SUM($DV336:$EE336)</f>
        <v>#VALUE!</v>
      </c>
      <c r="EK336" s="451" t="e">
        <f>EA336/SUM($DV336:$EE336)</f>
        <v>#VALUE!</v>
      </c>
      <c r="EL336" s="451" t="e">
        <f>EB336/SUM($DV336:$EE336)</f>
        <v>#VALUE!</v>
      </c>
      <c r="EM336" s="451" t="e">
        <f>EC336/SUM($DV336:$EE336)</f>
        <v>#VALUE!</v>
      </c>
      <c r="EN336" s="451" t="e">
        <f>ED336/SUM($DV336:$EE336)</f>
        <v>#VALUE!</v>
      </c>
      <c r="EO336" s="451" t="e">
        <f>EE336/SUM($DV336:$EE336)</f>
        <v>#VALUE!</v>
      </c>
      <c r="EP336" s="450">
        <f>EP335</f>
        <v>0.080000000000000002</v>
      </c>
      <c r="EQ336" s="450">
        <f>EQ335</f>
        <v>0.014999999999999999</v>
      </c>
      <c r="ER336" s="450">
        <f>ER335</f>
        <v>0.014999999999999999</v>
      </c>
      <c r="ES336" s="450">
        <f>ES335</f>
        <v>0.014999999999999999</v>
      </c>
      <c r="ET336" s="450">
        <f>ET335</f>
        <v>0.014999999999999999</v>
      </c>
      <c r="EU336" s="450">
        <f>EU335</f>
        <v>0.089999999999999997</v>
      </c>
      <c r="EV336" s="450">
        <f>EV335</f>
        <v>0.089999999999999997</v>
      </c>
      <c r="EW336" s="450">
        <f>EW335</f>
        <v>0.089999999999999997</v>
      </c>
      <c r="EX336" s="431" t="str">
        <f>IF(_tag_month_day!AS326="","",_tag_month_day!AS326/100)</f>
        <v/>
      </c>
      <c r="EY336" s="431" t="str">
        <f>IF(_tag_month_day!AT326="","",_tag_month_day!AT326/100)</f>
        <v/>
      </c>
      <c r="EZ336" s="431" t="str">
        <f>IF(_tag_month_day!AU326="","",_tag_month_day!AU326/100)</f>
        <v/>
      </c>
      <c r="FA336" s="431" t="str">
        <f>IF(_tag_month_day!AV326="","",_tag_month_day!AV326/100)</f>
        <v/>
      </c>
      <c r="FB336" s="431" t="str">
        <f>IF(_tag_month_day!AW326="","",_tag_month_day!AW326/100)</f>
        <v/>
      </c>
      <c r="FC336" s="431" t="str">
        <f>IF(_tag_month_day!AX326="","",_tag_month_day!AX326/100)</f>
        <v/>
      </c>
      <c r="FD336" s="449" t="str">
        <f>IF(_tag_month_day!AY326="","",_tag_month_day!AY326/100)</f>
        <v/>
      </c>
      <c r="FE336" s="449" t="str">
        <f>IF(_tag_month_day!AZ326="","",_tag_month_day!AZ326/100)</f>
        <v/>
      </c>
      <c r="FF336" s="449" t="str">
        <f>IF(_tag_month_day!BA326="","",_tag_month_day!BA326/100)</f>
        <v/>
      </c>
      <c r="FG336" s="449" t="str">
        <f>IF(_tag_month_day!BB326="","",_tag_month_day!BB326/100)</f>
        <v/>
      </c>
      <c r="FH336" s="467" t="str">
        <f>IF(_tag_month_day!BC326="","",_tag_month_day!BC326/100)</f>
        <v/>
      </c>
      <c r="FI336" s="449">
        <f>FI335</f>
        <v>0.40999999999999998</v>
      </c>
      <c r="FJ336" s="449">
        <f>FJ335</f>
        <v>0.11</v>
      </c>
      <c r="FK336" s="449">
        <f>FK335</f>
        <v>0.014999999999999999</v>
      </c>
      <c r="FL336" s="449">
        <f>FL335</f>
        <v>0</v>
      </c>
      <c r="FM336" s="467">
        <f>FM335</f>
        <v>0.0001</v>
      </c>
      <c r="FN336" s="449">
        <f>FN335</f>
        <v>0.32000000000000001</v>
      </c>
      <c r="FO336" s="449">
        <f>FO335</f>
        <v>0.20000000000000001</v>
      </c>
      <c r="FP336" s="449">
        <f>FP335</f>
        <v>0.01</v>
      </c>
      <c r="FQ336" s="449">
        <f>FQ335</f>
        <v>0</v>
      </c>
      <c r="FR336" s="467">
        <f>FR335</f>
        <v>0.0001</v>
      </c>
      <c r="FS336" s="449" t="str">
        <f>IF(_tag_month_day!BD326="","",_tag_month_day!BD326/100)</f>
        <v/>
      </c>
      <c r="FT336" s="449" t="str">
        <f>IF(_tag_month_day!BE326="","",_tag_month_day!BE326/100)</f>
        <v/>
      </c>
      <c r="FU336" s="449" t="str">
        <f>IF(_tag_month_day!BF326="","",_tag_month_day!BF326/100)</f>
        <v/>
      </c>
      <c r="FV336" s="449" t="str">
        <f>IF(_tag_month_day!BG326="","",_tag_month_day!BG326/100)</f>
        <v/>
      </c>
      <c r="FW336" s="467" t="str">
        <f>IF(_tag_month_day!BH326="","",_tag_month_day!BH326/100)</f>
        <v/>
      </c>
      <c r="FX336" s="449" t="str">
        <f>IF(_tag_month_day!BI326="","",_tag_month_day!BI326/100)</f>
        <v/>
      </c>
      <c r="FY336" s="449" t="str">
        <f>IF(_tag_month_day!BJ326="","",_tag_month_day!BJ326/100)</f>
        <v/>
      </c>
      <c r="FZ336" s="468" t="str">
        <f>IF(_tag_month_day!BK326="","",_tag_month_day!BK326/100)</f>
        <v/>
      </c>
      <c r="GA336" s="449" t="str">
        <f>IF(_tag_month_day!BL326="","",_tag_month_day!BL326/100)</f>
        <v/>
      </c>
      <c r="GB336" s="467" t="str">
        <f>IF(_tag_month_day!BM326="","",_tag_month_day!BM326/100)</f>
        <v/>
      </c>
      <c r="GC336" s="431" t="str">
        <f>IF(_tag_month_day!BN326="","",_tag_month_day!BN326/100)</f>
        <v/>
      </c>
      <c r="GD336" s="431" t="str">
        <f>IF(_tag_month_day!BO326="","",_tag_month_day!BO326/100)</f>
        <v/>
      </c>
      <c r="GE336" s="431" t="str">
        <f>IF(_tag_month_day!BP326="","",_tag_month_day!BP326/100)</f>
        <v/>
      </c>
      <c r="GF336" s="431" t="str">
        <f>IF(_tag_month_day!BQ326="","",_tag_month_day!BQ326/100)</f>
        <v/>
      </c>
      <c r="GG336" s="431" t="str">
        <f>IF(_tag_month_day!BR326="","",_tag_month_day!BR326/100)</f>
        <v/>
      </c>
      <c r="GH336" s="431" t="str">
        <f>IF(_tag_month_day!BS326="","",_tag_month_day!BS326/100)</f>
        <v/>
      </c>
      <c r="GI336" s="467" t="str">
        <f>IF(_tag_month_day!BT326="","",_tag_month_day!BT326/100)</f>
        <v/>
      </c>
      <c r="GJ336" s="469" t="str">
        <f>IF(_tag_month_day!BU326="","",_tag_month_day!BU326/100)</f>
        <v/>
      </c>
      <c r="GK336" s="470">
        <f>GK335</f>
        <v>0.070000000000000007</v>
      </c>
      <c r="GL336" s="470">
        <f>GL335</f>
        <v>0.029999999999999999</v>
      </c>
      <c r="GM336" s="471" t="str">
        <f>IF(_tag_month_day!BX326="","",_tag_month_day!BX326/100)</f>
        <v/>
      </c>
      <c r="GN336" s="470">
        <f>GN335</f>
        <v>0.070000000000000007</v>
      </c>
      <c r="GO336" s="470">
        <f>GO335</f>
        <v>0.029999999999999999</v>
      </c>
      <c r="GP336" s="470">
        <f>GP335</f>
        <v>0.089999999999999997</v>
      </c>
      <c r="GQ336" s="470">
        <f>GQ335</f>
        <v>0.029999999999999999</v>
      </c>
      <c r="GR336" s="471" t="str">
        <f>IF(_tag_month_day!CA326="","",_tag_month_day!CA326/100)</f>
        <v/>
      </c>
      <c r="GS336" s="472">
        <f>GS335</f>
        <v>0.95299999999999996</v>
      </c>
      <c r="GT336" s="472">
        <f>GT335</f>
        <v>0.55000000000000004</v>
      </c>
      <c r="GU336" s="472">
        <f>GU335</f>
        <v>0.55000000000000004</v>
      </c>
      <c r="GV336" s="472">
        <f>GV335</f>
        <v>0.55000000000000004</v>
      </c>
      <c r="GW336" s="472">
        <f>GW335</f>
        <v>0.5</v>
      </c>
      <c r="GX336" s="472">
        <f>GX335</f>
        <v>0.93500000000000005</v>
      </c>
      <c r="GY336" s="472">
        <f>GY335</f>
        <v>0.14999999999999999</v>
      </c>
      <c r="GZ336" s="472">
        <f>GZ335</f>
        <v>1</v>
      </c>
      <c r="HA336" s="474">
        <f>HA335</f>
        <v>0.047</v>
      </c>
      <c r="HB336" s="474">
        <f>HB335</f>
        <v>0.45000000000000001</v>
      </c>
      <c r="HC336" s="474">
        <f>HC335</f>
        <v>0.45000000000000001</v>
      </c>
      <c r="HD336" s="474">
        <f>HD335</f>
        <v>0.45000000000000001</v>
      </c>
      <c r="HE336" s="474">
        <f>HE335</f>
        <v>0.5</v>
      </c>
      <c r="HF336" s="474">
        <f>HF335</f>
        <v>0.065000000000000002</v>
      </c>
      <c r="HG336" s="474">
        <f>HG335</f>
        <v>0.84999999999999998</v>
      </c>
      <c r="HH336" s="474">
        <f>HH335</f>
        <v>0</v>
      </c>
      <c r="HI336" s="10">
        <f>IF(BZ336&lt;&gt;"",CK336-BV336,0)</f>
        <v>0</v>
      </c>
      <c r="HJ336" s="10" t="e">
        <f>IF(AJ336&gt;0,AH336-AJ336,0)</f>
        <v>#VALUE!</v>
      </c>
      <c r="HK336" s="466">
        <f>HK335</f>
        <v>0.84999999999999998</v>
      </c>
      <c r="HL336" s="424">
        <f>HL335</f>
        <v>550000</v>
      </c>
      <c r="HM336" s="424">
        <f>HM335</f>
        <v>480000</v>
      </c>
      <c r="HN336" s="465" t="e">
        <f>(DJ336*EZ336+DK336*FH336+DL336*FM336+DM336*FR336+DN336*FW336+DO336*GB336+DS336*GI336+DP336*GM336+DR336*GR336)*1000*2</f>
        <v>#VALUE!</v>
      </c>
      <c r="HO336" s="465" t="e">
        <f>HN336*HK336*$HO$2/HL336*1000000</f>
        <v>#VALUE!</v>
      </c>
      <c r="HP336" s="465" t="e">
        <f>HN336*HK336*$HP$2/HM336*1000000</f>
        <v>#VALUE!</v>
      </c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</row>
    <row customFormat="1" r="337" s="0">
      <c r="A337" s="420">
        <v>326</v>
      </c>
      <c r="B337" s="421">
        <f ca="1">IF(D337=D336,B336,IF(D337="夜班",B336+1,B336))</f>
        <v>43599</v>
      </c>
      <c r="C337" s="422">
        <f>C336</f>
        <v>0.041666666666666699</v>
      </c>
      <c r="D337" s="10" t="str">
        <f ca="1">IF(HOUR(G337)&lt;8,"夜班",IF(HOUR(G337)&lt;16,"白班",IF(HOUR(G337)&lt;24,"中班",0)))</f>
        <v>白班</v>
      </c>
      <c r="E337" s="10" t="e">
        <f ca="1">IF(F337=1,"甲",IF(F337=2,"乙",IF(F337=3,"丙",IF(F337=4,"丁",""))))</f>
        <v>#REF!</v>
      </c>
      <c r="F337" s="10" t="e">
        <f ca="1">SUMPRODUCT((成本日报!$A$3:$A$95=计划!B337)*(成本日报!$B$3:$B$95=计划!$D337),成本日报!$C$3:$C$95)</f>
        <v>#REF!</v>
      </c>
      <c r="G337" s="423">
        <f ca="1">G336+C336</f>
        <v>43599.541666665878</v>
      </c>
      <c r="H337" s="423">
        <f ca="1">$G337+$C337/60*10+$C337*0</f>
        <v>43599.548611110324</v>
      </c>
      <c r="I337" s="423">
        <f ca="1">$G337+$C337/60*18+$C337*0</f>
        <v>43599.554166665876</v>
      </c>
      <c r="J337" s="423">
        <f ca="1">$G337+$C337/60*0+$C337*1</f>
        <v>43599.583333332543</v>
      </c>
      <c r="K337" s="423">
        <f ca="1">$G337+$C337/60*30+$C337*2</f>
        <v>43599.64583333255</v>
      </c>
      <c r="L337" s="423">
        <f ca="1">$G337+$C337/60*0+$C337*3</f>
        <v>43599.666666665878</v>
      </c>
      <c r="M337" s="424" t="str">
        <f>IF(_tag_month_day!A327="","",_tag_month_day!A327)</f>
        <v/>
      </c>
      <c r="N337" s="424" t="str">
        <f>IF(_tag_month_day!B327="","",_tag_month_day!B327)</f>
        <v/>
      </c>
      <c r="O337" s="425" t="e">
        <f>IF(M337+N337=0,"",M337+N337)</f>
        <v>#VALUE!</v>
      </c>
      <c r="P337" s="424" t="str">
        <f>IF(_tag_month_day!C327="","",_tag_month_day!C327)</f>
        <v/>
      </c>
      <c r="Q337" s="424" t="str">
        <f>IF(_tag_month_day!D327="","",_tag_month_day!D327)</f>
        <v/>
      </c>
      <c r="R337" s="426" t="str">
        <f>IF(_tag_month_day!CB327="","",_tag_month_day!CB327/100)</f>
        <v/>
      </c>
      <c r="S337" s="427" t="str">
        <f>IF(_tag_month_day!E327="","",_tag_month_day!E327)</f>
        <v/>
      </c>
      <c r="T337" s="427" t="str">
        <f>IF(_tag_month_day!F327="","",_tag_month_day!F327)</f>
        <v/>
      </c>
      <c r="U337" s="428" t="e">
        <f>S337+T337</f>
        <v>#VALUE!</v>
      </c>
      <c r="V337" s="429" t="e">
        <f>U337/AJ337</f>
        <v>#VALUE!</v>
      </c>
      <c r="W337" s="430" t="str">
        <f>IF(_jhy_month_day!A327="","",_jhy_month_day!A327)</f>
        <v/>
      </c>
      <c r="X337" s="431" t="str">
        <f>IF(_jhy_month_day!B327="","",_jhy_month_day!B327/100)</f>
        <v/>
      </c>
      <c r="Y337" s="431" t="str">
        <f>IF(_jhy_month_day!C327="","",_jhy_month_day!C327/100)</f>
        <v/>
      </c>
      <c r="Z337" s="432">
        <f>Z333+1</f>
        <v>82</v>
      </c>
      <c r="AA337" s="433" t="str">
        <f>IF(_tag_month_day!G327="","",_tag_month_day!G327/100)</f>
        <v/>
      </c>
      <c r="AB337" s="433" t="str">
        <f>IF(_tag_month_day!H327="","",_tag_month_day!H327/100)</f>
        <v/>
      </c>
      <c r="AC337" s="434">
        <f>IF(X337="",AC336,BK337*($AV336*X337+$AW336*FD336+$AX336*FI336+$AY336*FN336+$AZ336*FS336+$BA336*FX336+$BG336*GE336)/(AV336*Y337+AX336*FK336+AW336*FF336+AY336*FP336+AZ336*FU336+BA336*FZ336+BG336*GG336+BB336*GK336+BC336*GN336+BD336*GP336))</f>
        <v>1.59963432013121</v>
      </c>
      <c r="AD337" s="435" t="str">
        <f>IF(AC337=AC336,"",AC337-AC336)</f>
        <v/>
      </c>
      <c r="AE337" s="436" t="str">
        <f>IF(1-AF337=0,"",(1-AF337))</f>
        <v/>
      </c>
      <c r="AF337" s="437">
        <v>1</v>
      </c>
      <c r="AG337" s="10" t="str">
        <f>AG336</f>
        <v>9A3</v>
      </c>
      <c r="AH337" s="438" t="str">
        <f>AH336</f>
        <v/>
      </c>
      <c r="AI337" s="424"/>
      <c r="AJ337" s="10" t="str">
        <f>IF(_tag_month_day!I327="","",_tag_month_day!I327)</f>
        <v/>
      </c>
      <c r="AK337" s="440"/>
      <c r="AL337" s="440"/>
      <c r="AM337" s="440"/>
      <c r="AN337" s="441">
        <f>AN336</f>
        <v>2</v>
      </c>
      <c r="AO337" s="441">
        <f>AO336</f>
        <v>8</v>
      </c>
      <c r="AP337" s="442" t="e">
        <f>(IF(AN337=0,AS336,AS336*(1+AO337/AN337)/(AR337+AO337/AN337)))+AT337</f>
        <v>#VALUE!</v>
      </c>
      <c r="AQ337" s="443" t="str">
        <f>IF(_tag_month_day!J327="","",_tag_month_day!J327/100)</f>
        <v/>
      </c>
      <c r="AR337" s="444">
        <f>AR336</f>
        <v>1.3</v>
      </c>
      <c r="AS337" s="445" t="e">
        <f>AQ337*(AN337*AR337+AO337)/(AN337+AO337)</f>
        <v>#VALUE!</v>
      </c>
      <c r="AT337" s="445" t="e">
        <f>(SUM(BE337:BF337)-SUM(BE336:BF336))*0.05</f>
        <v>#VALUE!</v>
      </c>
      <c r="AU337" s="446" t="str">
        <f>IF(_tag_month_day!CC327="","",IF(_tag_month_day!CC327&gt;0,_tag_month_day!CD327,_tag_month_day!CE327))</f>
        <v/>
      </c>
      <c r="AV337" s="447" t="str">
        <f>IF(_tag_month_day!L327="","",_tag_month_day!L327/100)</f>
        <v/>
      </c>
      <c r="AW337" s="431">
        <f>AW336</f>
        <v>0</v>
      </c>
      <c r="AX337" s="431">
        <f>AX336</f>
        <v>0</v>
      </c>
      <c r="AY337" s="431" t="str">
        <f>IF(_tag_month_day!M327="","",_tag_month_day!M327/100)</f>
        <v/>
      </c>
      <c r="AZ337" s="431" t="str">
        <f>IF(_tag_month_day!N327="","",_tag_month_day!N327/100)</f>
        <v/>
      </c>
      <c r="BA337" s="431" t="str">
        <f>IF(_tag_month_day!O327="","",_tag_month_day!O327/100)</f>
        <v/>
      </c>
      <c r="BB337" s="448" t="str">
        <f>IF(_tag_month_day!P327="","",_tag_month_day!P327/100)</f>
        <v/>
      </c>
      <c r="BC337" s="448">
        <f>BC336</f>
        <v>0</v>
      </c>
      <c r="BD337" s="448" t="str">
        <f>IF(_tag_month_day!Q327="","",_tag_month_day!Q327/100)</f>
        <v/>
      </c>
      <c r="BE337" s="449" t="str">
        <f>IF(_tag_month_day!R327="","",_tag_month_day!R327/100)</f>
        <v/>
      </c>
      <c r="BF337" s="388" t="e">
        <f>(AU337*(100+BE337*100))/(AJ337-AU337)/100</f>
        <v>#VALUE!</v>
      </c>
      <c r="BG337" s="450" t="e">
        <f>BE337+BF337</f>
        <v>#VALUE!</v>
      </c>
      <c r="BH337" s="451" t="e">
        <f>SUM(AV337:BF337)</f>
        <v>#VALUE!</v>
      </c>
      <c r="BI337" s="452" t="e">
        <f>IF(CX337=0,BI336,(DK337*查询!$R$5+DL337*查询!$Q$5+DM337*查询!$N$5+DN337*查询!$O$5+DO337*查询!$P$5)*AF337/CX337)</f>
        <v>#VALUE!</v>
      </c>
      <c r="BJ337" s="452" t="e">
        <f>IF(CX337=0,BJ336,(DP337*查询!$S$5+DQ337*查询!$T$5+DR337*查询!$U$5)*AF337/CX337)</f>
        <v>#VALUE!</v>
      </c>
      <c r="BK337" s="452">
        <f>BK336</f>
        <v>1</v>
      </c>
      <c r="BL337" s="453" t="e">
        <f>SUMPRODUCT((AV337:BA337)*(GS337:GX337))/((GS337:GX337)+SUM(BB337:BD337)*GY337+BG337*GZ337)</f>
        <v>#VALUE!</v>
      </c>
      <c r="BM337" s="453" t="e">
        <f>BK337*($AV337*FB337+$AW337*FD337+$AX337*FI337+$AY337*FN337+$AZ337*FS337+$BA337*FX337+$BG337*GE337)/(AV337*EY337+AX337*FK337+AW337*FF337+AY337*FP337+AZ337*FU337+BA337*FZ337+BG337*GG337+BB337*GK337+BC337*GN337+BD337*GP337)</f>
        <v>#VALUE!</v>
      </c>
      <c r="BN337" s="453" t="e">
        <f>($AV337*FC337+$AX337*FJ337+$AW337*FE337+$AY337*FO337+$AZ337*FT337+$BA337*FY337+$BG337*GF337)/($AV337*FA337+BG337*GH337+BB337*GL337+BC337*GO337+BD337*GQ337+BA337*GA337)</f>
        <v>#VALUE!</v>
      </c>
      <c r="BO337" s="454" t="e">
        <f>SUMPRODUCT(AV337:BA337*GS337:GX337)/(GS337:GX337+(BB337+BC337+BD337)*GY337+BG337)</f>
        <v>#VALUE!</v>
      </c>
      <c r="BP337" s="454" t="e">
        <f>SUMPRODUCT(AV337:BA337*GS337:GX337)/(GS337:GX337+(BB337+BC337+BD337)*GY337+BG337)</f>
        <v>#VALUE!</v>
      </c>
      <c r="BQ337" s="454" t="e">
        <f>SUMPRODUCT(AV337:BA337*GS337:GX337)/(GS337:GX337+(BB337+BC337+BD337)*GY337+BG337)</f>
        <v>#VALUE!</v>
      </c>
      <c r="BR337" s="453" t="str">
        <f>IF(_tag_month_day!T327="","",_tag_month_day!T327)</f>
        <v/>
      </c>
      <c r="BS337" s="453" t="str">
        <f>IF(_tag_month_day!U327="","",_tag_month_day!U327)</f>
        <v/>
      </c>
      <c r="BT337" s="455" t="str">
        <f>IF(CK337="","",IF((CK337&gt;=BV337-0.12)*(CK337&lt;=BV337+0.12),"合格","不合格"))</f>
        <v/>
      </c>
      <c r="BU337" s="456" t="str">
        <f>IF(_tag_month_day!V327="","",_tag_month_day!V327)</f>
        <v/>
      </c>
      <c r="BV337" s="457" t="str">
        <f>IF(_tag_month_day!W327="","",_tag_month_day!W327)</f>
        <v/>
      </c>
      <c r="BW337" s="458" t="str">
        <f>IF(_tag_month_day!X327="","",_tag_month_day!X327)</f>
        <v/>
      </c>
      <c r="BX337" s="458" t="str">
        <f>IF(_tag_month_day!Y327="","",_tag_month_day!Y327)</f>
        <v/>
      </c>
      <c r="BY337" s="459">
        <f ca="1">L337</f>
        <v>43599.666666665878</v>
      </c>
      <c r="BZ337" s="460"/>
      <c r="CA337" s="461">
        <v>0.68402777777777801</v>
      </c>
      <c r="CB337" s="424" t="str">
        <f>IF(_tag_month_day!Z327="","",_tag_month_day!Z327)</f>
        <v/>
      </c>
      <c r="CC337" s="424" t="str">
        <f>IF(_tag_month_day!AA327="","",_tag_month_day!AA327)</f>
        <v/>
      </c>
      <c r="CD337" s="424" t="str">
        <f>IF(_tag_month_day!AB327="","",_tag_month_day!AB327)</f>
        <v/>
      </c>
      <c r="CE337" s="424" t="str">
        <f>IF(_tag_month_day!AC327="","",_tag_month_day!AC327)</f>
        <v/>
      </c>
      <c r="CF337" s="424" t="str">
        <f>IF(_tag_month_day!AD327="","",_tag_month_day!AD327)</f>
        <v/>
      </c>
      <c r="CG337" s="424" t="str">
        <f>IF(_tag_month_day!AE327="","",_tag_month_day!AE327)</f>
        <v/>
      </c>
      <c r="CH337" s="424" t="str">
        <f>IF(_tag_month_day!AF327="","",_tag_month_day!AF327)</f>
        <v/>
      </c>
      <c r="CI337" s="424" t="str">
        <f>IF(_tag_month_day!AG327="","",_tag_month_day!AG327)</f>
        <v/>
      </c>
      <c r="CJ337" s="424" t="str">
        <f>IF(_tag_month_day!AH327="","",_tag_month_day!AH327)</f>
        <v/>
      </c>
      <c r="CK337" s="424" t="str">
        <f>IF(_tag_month_day!AI327="","",_tag_month_day!AI327)</f>
        <v/>
      </c>
      <c r="CL337" s="4" t="str">
        <f>IF(_tag_month_day!AJ327="","",_tag_month_day!AJ327)</f>
        <v/>
      </c>
      <c r="CM337" s="4" t="str">
        <f>IF(_tag_month_day!AK327="","",_tag_month_day!AK327)</f>
        <v/>
      </c>
      <c r="CN337" s="4" t="str">
        <f>IF(_tag_month_day!AL327="","",_tag_month_day!AL327)</f>
        <v/>
      </c>
      <c r="CO337" s="4" t="str">
        <f>IF(_tag_month_day!AM327="","",_tag_month_day!AM327)</f>
        <v/>
      </c>
      <c r="CP337" s="4" t="str">
        <f>IF(_tag_month_day!AN327="","",_tag_month_day!AN327)</f>
        <v/>
      </c>
      <c r="CQ337" s="4" t="str">
        <f>IF(_tag_month_day!AO327="","",_tag_month_day!AO327)</f>
        <v/>
      </c>
      <c r="CR337" s="462" t="str">
        <f>IF(_tag_month_day!AP327="","",_tag_month_day!AP327)</f>
        <v/>
      </c>
      <c r="CS337" s="463" t="str">
        <f>IF(_tag_month_day!AQ327="","",_tag_month_day!AQ327)</f>
        <v/>
      </c>
      <c r="CT337" s="4" t="str">
        <f>IF(_tag_month_day!AR327="","",_tag_month_day!AR327)</f>
        <v/>
      </c>
      <c r="CU337" s="464" t="e">
        <f>DU337/AJ337</f>
        <v>#VALUE!</v>
      </c>
      <c r="CV337" s="451" t="e">
        <f>BG337/BH337</f>
        <v>#VALUE!</v>
      </c>
      <c r="CW337" s="465" t="e">
        <f>AJ337*(1-CV337)*CU337*AF337</f>
        <v>#VALUE!</v>
      </c>
      <c r="CX337" s="465" t="e">
        <f>CW337*94%</f>
        <v>#VALUE!</v>
      </c>
      <c r="CY337" s="466" t="e">
        <f>IF(CX337=0,0,DS337/(DS337+CX337))</f>
        <v>#VALUE!</v>
      </c>
      <c r="CZ337" s="465" t="e">
        <f>$AJ337*EF337</f>
        <v>#VALUE!</v>
      </c>
      <c r="DA337" s="465" t="e">
        <f>$AJ337*EG337</f>
        <v>#VALUE!</v>
      </c>
      <c r="DB337" s="465" t="e">
        <f>$AJ337*EH337</f>
        <v>#VALUE!</v>
      </c>
      <c r="DC337" s="465" t="e">
        <f>$AJ337*EI337</f>
        <v>#VALUE!</v>
      </c>
      <c r="DD337" s="465" t="e">
        <f>$AJ337*EJ337</f>
        <v>#VALUE!</v>
      </c>
      <c r="DE337" s="465" t="e">
        <f>$AJ337*EK337</f>
        <v>#VALUE!</v>
      </c>
      <c r="DF337" s="465" t="e">
        <f>$AJ337*EL337</f>
        <v>#VALUE!</v>
      </c>
      <c r="DG337" s="465" t="e">
        <f>$AJ337*EM337</f>
        <v>#VALUE!</v>
      </c>
      <c r="DH337" s="465" t="e">
        <f>$AJ337*EN337</f>
        <v>#VALUE!</v>
      </c>
      <c r="DI337" s="465" t="e">
        <f>$AJ337*EO337</f>
        <v>#VALUE!</v>
      </c>
      <c r="DJ337" s="465" t="e">
        <f>CZ337*(1-EP337)</f>
        <v>#VALUE!</v>
      </c>
      <c r="DK337" s="465" t="e">
        <f>DA337*(1-ER337)</f>
        <v>#VALUE!</v>
      </c>
      <c r="DL337" s="465" t="e">
        <f>DB337*(1-EQ337)</f>
        <v>#VALUE!</v>
      </c>
      <c r="DM337" s="465" t="e">
        <f>DC337*(1-ES337)</f>
        <v>#VALUE!</v>
      </c>
      <c r="DN337" s="465" t="e">
        <f>DD337*(1-ET337)</f>
        <v>#VALUE!</v>
      </c>
      <c r="DO337" s="465" t="e">
        <f>DE337</f>
        <v>#VALUE!</v>
      </c>
      <c r="DP337" s="465" t="e">
        <f>DF337*(1-EU337)</f>
        <v>#VALUE!</v>
      </c>
      <c r="DQ337" s="465" t="e">
        <f>DG337*(1-EV337)</f>
        <v>#VALUE!</v>
      </c>
      <c r="DR337" s="465" t="e">
        <f>DH337*(1-EW337)</f>
        <v>#VALUE!</v>
      </c>
      <c r="DS337" s="465" t="e">
        <f>DI337</f>
        <v>#VALUE!</v>
      </c>
      <c r="DT337" s="465" t="e">
        <f>SUM(DJ337:DS337)</f>
        <v>#VALUE!</v>
      </c>
      <c r="DU337" s="465" t="e">
        <f>(GS337:GX337)+(DP337+DQ337+DR337)*GY337+DS337</f>
        <v>#VALUE!</v>
      </c>
      <c r="DV337" s="451" t="e">
        <f>AV337/$BH337/(1-EP337)</f>
        <v>#VALUE!</v>
      </c>
      <c r="DW337" s="451" t="e">
        <f>AW337/$BH337/(1-ER337)</f>
        <v>#VALUE!</v>
      </c>
      <c r="DX337" s="451" t="e">
        <f>AX337/$BH337/(1-EQ337)</f>
        <v>#VALUE!</v>
      </c>
      <c r="DY337" s="451" t="e">
        <f>AY337/$BH337/(1-ES337)</f>
        <v>#VALUE!</v>
      </c>
      <c r="DZ337" s="451" t="e">
        <f>AZ337/$BH337/(1-ET337)</f>
        <v>#VALUE!</v>
      </c>
      <c r="EA337" s="451" t="e">
        <f>BA337/$BH337/(1-AX337)</f>
        <v>#VALUE!</v>
      </c>
      <c r="EB337" s="451" t="e">
        <f>BB337/$BH337/(1-EU337)</f>
        <v>#VALUE!</v>
      </c>
      <c r="EC337" s="451" t="e">
        <f>BC337/$BH337/(1-EV337)</f>
        <v>#VALUE!</v>
      </c>
      <c r="ED337" s="451" t="e">
        <f>BD337/$BH337/(1-EW337)</f>
        <v>#VALUE!</v>
      </c>
      <c r="EE337" s="451" t="e">
        <f>BG337/BH337</f>
        <v>#VALUE!</v>
      </c>
      <c r="EF337" s="451" t="e">
        <f>DV337/SUM($DV337:$EE337)</f>
        <v>#VALUE!</v>
      </c>
      <c r="EG337" s="451" t="e">
        <f>DW337/SUM($DV337:$EE337)</f>
        <v>#VALUE!</v>
      </c>
      <c r="EH337" s="451" t="e">
        <f>DX337/SUM($DV337:$EE337)</f>
        <v>#VALUE!</v>
      </c>
      <c r="EI337" s="451" t="e">
        <f>DY337/SUM($DV337:$EE337)</f>
        <v>#VALUE!</v>
      </c>
      <c r="EJ337" s="451" t="e">
        <f>DZ337/SUM($DV337:$EE337)</f>
        <v>#VALUE!</v>
      </c>
      <c r="EK337" s="451" t="e">
        <f>EA337/SUM($DV337:$EE337)</f>
        <v>#VALUE!</v>
      </c>
      <c r="EL337" s="451" t="e">
        <f>EB337/SUM($DV337:$EE337)</f>
        <v>#VALUE!</v>
      </c>
      <c r="EM337" s="451" t="e">
        <f>EC337/SUM($DV337:$EE337)</f>
        <v>#VALUE!</v>
      </c>
      <c r="EN337" s="451" t="e">
        <f>ED337/SUM($DV337:$EE337)</f>
        <v>#VALUE!</v>
      </c>
      <c r="EO337" s="451" t="e">
        <f>EE337/SUM($DV337:$EE337)</f>
        <v>#VALUE!</v>
      </c>
      <c r="EP337" s="450">
        <f>EP336</f>
        <v>0.080000000000000002</v>
      </c>
      <c r="EQ337" s="450">
        <f>EQ336</f>
        <v>0.014999999999999999</v>
      </c>
      <c r="ER337" s="450">
        <f>ER336</f>
        <v>0.014999999999999999</v>
      </c>
      <c r="ES337" s="450">
        <f>ES336</f>
        <v>0.014999999999999999</v>
      </c>
      <c r="ET337" s="450">
        <f>ET336</f>
        <v>0.014999999999999999</v>
      </c>
      <c r="EU337" s="450">
        <f>EU336</f>
        <v>0.089999999999999997</v>
      </c>
      <c r="EV337" s="450">
        <f>EV336</f>
        <v>0.089999999999999997</v>
      </c>
      <c r="EW337" s="450">
        <f>EW336</f>
        <v>0.089999999999999997</v>
      </c>
      <c r="EX337" s="431" t="str">
        <f>IF(_tag_month_day!AS327="","",_tag_month_day!AS327/100)</f>
        <v/>
      </c>
      <c r="EY337" s="431" t="str">
        <f>IF(_tag_month_day!AT327="","",_tag_month_day!AT327/100)</f>
        <v/>
      </c>
      <c r="EZ337" s="431" t="str">
        <f>IF(_tag_month_day!AU327="","",_tag_month_day!AU327/100)</f>
        <v/>
      </c>
      <c r="FA337" s="431" t="str">
        <f>IF(_tag_month_day!AV327="","",_tag_month_day!AV327/100)</f>
        <v/>
      </c>
      <c r="FB337" s="431" t="str">
        <f>IF(_tag_month_day!AW327="","",_tag_month_day!AW327/100)</f>
        <v/>
      </c>
      <c r="FC337" s="431" t="str">
        <f>IF(_tag_month_day!AX327="","",_tag_month_day!AX327/100)</f>
        <v/>
      </c>
      <c r="FD337" s="449" t="str">
        <f>IF(_tag_month_day!AY327="","",_tag_month_day!AY327/100)</f>
        <v/>
      </c>
      <c r="FE337" s="449" t="str">
        <f>IF(_tag_month_day!AZ327="","",_tag_month_day!AZ327/100)</f>
        <v/>
      </c>
      <c r="FF337" s="449" t="str">
        <f>IF(_tag_month_day!BA327="","",_tag_month_day!BA327/100)</f>
        <v/>
      </c>
      <c r="FG337" s="449" t="str">
        <f>IF(_tag_month_day!BB327="","",_tag_month_day!BB327/100)</f>
        <v/>
      </c>
      <c r="FH337" s="467" t="str">
        <f>IF(_tag_month_day!BC327="","",_tag_month_day!BC327/100)</f>
        <v/>
      </c>
      <c r="FI337" s="449">
        <f>FI336</f>
        <v>0.40999999999999998</v>
      </c>
      <c r="FJ337" s="449">
        <f>FJ336</f>
        <v>0.11</v>
      </c>
      <c r="FK337" s="449">
        <f>FK336</f>
        <v>0.014999999999999999</v>
      </c>
      <c r="FL337" s="449">
        <f>FL336</f>
        <v>0</v>
      </c>
      <c r="FM337" s="467">
        <f>FM336</f>
        <v>0.0001</v>
      </c>
      <c r="FN337" s="449">
        <f>FN336</f>
        <v>0.32000000000000001</v>
      </c>
      <c r="FO337" s="449">
        <f>FO336</f>
        <v>0.20000000000000001</v>
      </c>
      <c r="FP337" s="449">
        <f>FP336</f>
        <v>0.01</v>
      </c>
      <c r="FQ337" s="449">
        <f>FQ336</f>
        <v>0</v>
      </c>
      <c r="FR337" s="467">
        <f>FR336</f>
        <v>0.0001</v>
      </c>
      <c r="FS337" s="449" t="str">
        <f>IF(_tag_month_day!BD327="","",_tag_month_day!BD327/100)</f>
        <v/>
      </c>
      <c r="FT337" s="449" t="str">
        <f>IF(_tag_month_day!BE327="","",_tag_month_day!BE327/100)</f>
        <v/>
      </c>
      <c r="FU337" s="449" t="str">
        <f>IF(_tag_month_day!BF327="","",_tag_month_day!BF327/100)</f>
        <v/>
      </c>
      <c r="FV337" s="449" t="str">
        <f>IF(_tag_month_day!BG327="","",_tag_month_day!BG327/100)</f>
        <v/>
      </c>
      <c r="FW337" s="467" t="str">
        <f>IF(_tag_month_day!BH327="","",_tag_month_day!BH327/100)</f>
        <v/>
      </c>
      <c r="FX337" s="449" t="str">
        <f>IF(_tag_month_day!BI327="","",_tag_month_day!BI327/100)</f>
        <v/>
      </c>
      <c r="FY337" s="449" t="str">
        <f>IF(_tag_month_day!BJ327="","",_tag_month_day!BJ327/100)</f>
        <v/>
      </c>
      <c r="FZ337" s="468" t="str">
        <f>IF(_tag_month_day!BK327="","",_tag_month_day!BK327/100)</f>
        <v/>
      </c>
      <c r="GA337" s="449" t="str">
        <f>IF(_tag_month_day!BL327="","",_tag_month_day!BL327/100)</f>
        <v/>
      </c>
      <c r="GB337" s="467" t="str">
        <f>IF(_tag_month_day!BM327="","",_tag_month_day!BM327/100)</f>
        <v/>
      </c>
      <c r="GC337" s="431" t="str">
        <f>IF(_tag_month_day!BN327="","",_tag_month_day!BN327/100)</f>
        <v/>
      </c>
      <c r="GD337" s="431" t="str">
        <f>IF(_tag_month_day!BO327="","",_tag_month_day!BO327/100)</f>
        <v/>
      </c>
      <c r="GE337" s="431" t="str">
        <f>IF(_tag_month_day!BP327="","",_tag_month_day!BP327/100)</f>
        <v/>
      </c>
      <c r="GF337" s="431" t="str">
        <f>IF(_tag_month_day!BQ327="","",_tag_month_day!BQ327/100)</f>
        <v/>
      </c>
      <c r="GG337" s="431" t="str">
        <f>IF(_tag_month_day!BR327="","",_tag_month_day!BR327/100)</f>
        <v/>
      </c>
      <c r="GH337" s="431" t="str">
        <f>IF(_tag_month_day!BS327="","",_tag_month_day!BS327/100)</f>
        <v/>
      </c>
      <c r="GI337" s="467" t="str">
        <f>IF(_tag_month_day!BT327="","",_tag_month_day!BT327/100)</f>
        <v/>
      </c>
      <c r="GJ337" s="469" t="str">
        <f>IF(_tag_month_day!BU327="","",_tag_month_day!BU327/100)</f>
        <v/>
      </c>
      <c r="GK337" s="470">
        <f>GK336</f>
        <v>0.070000000000000007</v>
      </c>
      <c r="GL337" s="470">
        <f>GL336</f>
        <v>0.029999999999999999</v>
      </c>
      <c r="GM337" s="471" t="str">
        <f>IF(_tag_month_day!BX327="","",_tag_month_day!BX327/100)</f>
        <v/>
      </c>
      <c r="GN337" s="470">
        <f>GN336</f>
        <v>0.070000000000000007</v>
      </c>
      <c r="GO337" s="470">
        <f>GO336</f>
        <v>0.029999999999999999</v>
      </c>
      <c r="GP337" s="470">
        <f>GP336</f>
        <v>0.089999999999999997</v>
      </c>
      <c r="GQ337" s="470">
        <f>GQ336</f>
        <v>0.029999999999999999</v>
      </c>
      <c r="GR337" s="471" t="str">
        <f>IF(_tag_month_day!CA327="","",_tag_month_day!CA327/100)</f>
        <v/>
      </c>
      <c r="GS337" s="472">
        <f>GS336</f>
        <v>0.95299999999999996</v>
      </c>
      <c r="GT337" s="472">
        <f>GT336</f>
        <v>0.55000000000000004</v>
      </c>
      <c r="GU337" s="472">
        <f>GU336</f>
        <v>0.55000000000000004</v>
      </c>
      <c r="GV337" s="472">
        <f>GV336</f>
        <v>0.55000000000000004</v>
      </c>
      <c r="GW337" s="472">
        <f>GW336</f>
        <v>0.5</v>
      </c>
      <c r="GX337" s="472">
        <f>GX336</f>
        <v>0.93500000000000005</v>
      </c>
      <c r="GY337" s="472">
        <f>GY336</f>
        <v>0.14999999999999999</v>
      </c>
      <c r="GZ337" s="472">
        <f>GZ336</f>
        <v>1</v>
      </c>
      <c r="HA337" s="474">
        <f>HA336</f>
        <v>0.047</v>
      </c>
      <c r="HB337" s="474">
        <f>HB336</f>
        <v>0.45000000000000001</v>
      </c>
      <c r="HC337" s="474">
        <f>HC336</f>
        <v>0.45000000000000001</v>
      </c>
      <c r="HD337" s="474">
        <f>HD336</f>
        <v>0.45000000000000001</v>
      </c>
      <c r="HE337" s="474">
        <f>HE336</f>
        <v>0.5</v>
      </c>
      <c r="HF337" s="474">
        <f>HF336</f>
        <v>0.065000000000000002</v>
      </c>
      <c r="HG337" s="474">
        <f>HG336</f>
        <v>0.84999999999999998</v>
      </c>
      <c r="HH337" s="474">
        <f>HH336</f>
        <v>0</v>
      </c>
      <c r="HI337" s="10">
        <f>IF(BZ337&lt;&gt;"",CK337-BV337,0)</f>
        <v>0</v>
      </c>
      <c r="HJ337" s="10" t="e">
        <f>IF(AJ337&gt;0,AH337-AJ337,0)</f>
        <v>#VALUE!</v>
      </c>
      <c r="HK337" s="466">
        <f>HK336</f>
        <v>0.84999999999999998</v>
      </c>
      <c r="HL337" s="424">
        <f>HL336</f>
        <v>550000</v>
      </c>
      <c r="HM337" s="424">
        <f>HM336</f>
        <v>480000</v>
      </c>
      <c r="HN337" s="465" t="e">
        <f>(DJ337*EZ337+DK337*FH337+DL337*FM337+DM337*FR337+DN337*FW337+DO337*GB337+DS337*GI337+DP337*GM337+DR337*GR337)*1000*2</f>
        <v>#VALUE!</v>
      </c>
      <c r="HO337" s="465" t="e">
        <f>HN337*HK337*$HO$2/HL337*1000000</f>
        <v>#VALUE!</v>
      </c>
      <c r="HP337" s="465" t="e">
        <f>HN337*HK337*$HP$2/HM337*1000000</f>
        <v>#VALUE!</v>
      </c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</row>
    <row customFormat="1" r="338" s="0">
      <c r="A338" s="420">
        <v>327</v>
      </c>
      <c r="B338" s="421">
        <f ca="1">IF(D338=D337,B337,IF(D338="夜班",B337+1,B337))</f>
        <v>43599</v>
      </c>
      <c r="C338" s="422">
        <f>C337</f>
        <v>0.041666666666666699</v>
      </c>
      <c r="D338" s="10" t="str">
        <f ca="1">IF(HOUR(G338)&lt;8,"夜班",IF(HOUR(G338)&lt;16,"白班",IF(HOUR(G338)&lt;24,"中班",0)))</f>
        <v>白班</v>
      </c>
      <c r="E338" s="10" t="e">
        <f ca="1">IF(F338=1,"甲",IF(F338=2,"乙",IF(F338=3,"丙",IF(F338=4,"丁",""))))</f>
        <v>#REF!</v>
      </c>
      <c r="F338" s="10" t="e">
        <f ca="1">SUMPRODUCT((成本日报!$A$3:$A$95=计划!B338)*(成本日报!$B$3:$B$95=计划!$D338),成本日报!$C$3:$C$95)</f>
        <v>#REF!</v>
      </c>
      <c r="G338" s="423">
        <f ca="1">G337+C337</f>
        <v>43599.583333332543</v>
      </c>
      <c r="H338" s="423">
        <f ca="1">$G338+$C338/60*10+$C338*0</f>
        <v>43599.590277776988</v>
      </c>
      <c r="I338" s="423">
        <f ca="1">$G338+$C338/60*18+$C338*0</f>
        <v>43599.59583333254</v>
      </c>
      <c r="J338" s="423">
        <f ca="1">$G338+$C338/60*0+$C338*1</f>
        <v>43599.624999999207</v>
      </c>
      <c r="K338" s="423">
        <f ca="1">$G338+$C338/60*30+$C338*2</f>
        <v>43599.687499999214</v>
      </c>
      <c r="L338" s="423">
        <f ca="1">$G338+$C338/60*0+$C338*3</f>
        <v>43599.708333332543</v>
      </c>
      <c r="M338" s="424" t="str">
        <f>IF(_tag_month_day!A328="","",_tag_month_day!A328)</f>
        <v/>
      </c>
      <c r="N338" s="424" t="str">
        <f>IF(_tag_month_day!B328="","",_tag_month_day!B328)</f>
        <v/>
      </c>
      <c r="O338" s="425" t="e">
        <f>IF(M338+N338=0,"",M338+N338)</f>
        <v>#VALUE!</v>
      </c>
      <c r="P338" s="424" t="str">
        <f>IF(_tag_month_day!C328="","",_tag_month_day!C328)</f>
        <v/>
      </c>
      <c r="Q338" s="424" t="str">
        <f>IF(_tag_month_day!D328="","",_tag_month_day!D328)</f>
        <v/>
      </c>
      <c r="R338" s="426" t="str">
        <f>IF(_tag_month_day!CB328="","",_tag_month_day!CB328/100)</f>
        <v/>
      </c>
      <c r="S338" s="427" t="str">
        <f>IF(_tag_month_day!E328="","",_tag_month_day!E328)</f>
        <v/>
      </c>
      <c r="T338" s="427" t="str">
        <f>IF(_tag_month_day!F328="","",_tag_month_day!F328)</f>
        <v/>
      </c>
      <c r="U338" s="428" t="e">
        <f>S338+T338</f>
        <v>#VALUE!</v>
      </c>
      <c r="V338" s="429" t="e">
        <f>U338/AJ338</f>
        <v>#VALUE!</v>
      </c>
      <c r="W338" s="430" t="str">
        <f>IF(_jhy_month_day!A328="","",_jhy_month_day!A328)</f>
        <v/>
      </c>
      <c r="X338" s="431" t="str">
        <f>IF(_jhy_month_day!B328="","",_jhy_month_day!B328/100)</f>
        <v/>
      </c>
      <c r="Y338" s="431" t="str">
        <f>IF(_jhy_month_day!C328="","",_jhy_month_day!C328/100)</f>
        <v/>
      </c>
      <c r="Z338" s="432">
        <f>Z334+1</f>
        <v>82</v>
      </c>
      <c r="AA338" s="433" t="str">
        <f>IF(_tag_month_day!G328="","",_tag_month_day!G328/100)</f>
        <v/>
      </c>
      <c r="AB338" s="433" t="str">
        <f>IF(_tag_month_day!H328="","",_tag_month_day!H328/100)</f>
        <v/>
      </c>
      <c r="AC338" s="434">
        <f>IF(X338="",AC337,BK338*($AV337*X338+$AW337*FD337+$AX337*FI337+$AY337*FN337+$AZ337*FS337+$BA337*FX337+$BG337*GE337)/(AV337*Y338+AX337*FK337+AW337*FF337+AY337*FP337+AZ337*FU337+BA337*FZ337+BG337*GG337+BB337*GK337+BC337*GN337+BD337*GP337))</f>
        <v>1.59963432013121</v>
      </c>
      <c r="AD338" s="435" t="str">
        <f>IF(AC338=AC337,"",AC338-AC337)</f>
        <v/>
      </c>
      <c r="AE338" s="436" t="str">
        <f>IF(1-AF338=0,"",(1-AF338))</f>
        <v/>
      </c>
      <c r="AF338" s="437">
        <v>1</v>
      </c>
      <c r="AG338" s="10" t="str">
        <f>AG337</f>
        <v>9A3</v>
      </c>
      <c r="AH338" s="438" t="str">
        <f>AH337</f>
        <v/>
      </c>
      <c r="AI338" s="424"/>
      <c r="AJ338" s="10" t="str">
        <f>IF(_tag_month_day!I328="","",_tag_month_day!I328)</f>
        <v/>
      </c>
      <c r="AK338" s="440"/>
      <c r="AL338" s="440"/>
      <c r="AM338" s="440"/>
      <c r="AN338" s="441">
        <f>AN337</f>
        <v>2</v>
      </c>
      <c r="AO338" s="441">
        <f>AO337</f>
        <v>8</v>
      </c>
      <c r="AP338" s="442" t="e">
        <f>(IF(AN338=0,AS337,AS337*(1+AO338/AN338)/(AR338+AO338/AN338)))+AT338</f>
        <v>#VALUE!</v>
      </c>
      <c r="AQ338" s="443" t="str">
        <f>IF(_tag_month_day!J328="","",_tag_month_day!J328/100)</f>
        <v/>
      </c>
      <c r="AR338" s="444">
        <f>AR337</f>
        <v>1.3</v>
      </c>
      <c r="AS338" s="445" t="e">
        <f>AQ338*(AN338*AR338+AO338)/(AN338+AO338)</f>
        <v>#VALUE!</v>
      </c>
      <c r="AT338" s="445" t="e">
        <f>(SUM(BE338:BF338)-SUM(BE337:BF337))*0.05</f>
        <v>#VALUE!</v>
      </c>
      <c r="AU338" s="446" t="str">
        <f>IF(_tag_month_day!CC328="","",IF(_tag_month_day!CC328&gt;0,_tag_month_day!CD328,_tag_month_day!CE328))</f>
        <v/>
      </c>
      <c r="AV338" s="447" t="str">
        <f>IF(_tag_month_day!L328="","",_tag_month_day!L328/100)</f>
        <v/>
      </c>
      <c r="AW338" s="431">
        <f>AW337</f>
        <v>0</v>
      </c>
      <c r="AX338" s="431">
        <f>AX337</f>
        <v>0</v>
      </c>
      <c r="AY338" s="431" t="str">
        <f>IF(_tag_month_day!M328="","",_tag_month_day!M328/100)</f>
        <v/>
      </c>
      <c r="AZ338" s="431" t="str">
        <f>IF(_tag_month_day!N328="","",_tag_month_day!N328/100)</f>
        <v/>
      </c>
      <c r="BA338" s="431" t="str">
        <f>IF(_tag_month_day!O328="","",_tag_month_day!O328/100)</f>
        <v/>
      </c>
      <c r="BB338" s="448" t="str">
        <f>IF(_tag_month_day!P328="","",_tag_month_day!P328/100)</f>
        <v/>
      </c>
      <c r="BC338" s="448">
        <f>BC337</f>
        <v>0</v>
      </c>
      <c r="BD338" s="448" t="str">
        <f>IF(_tag_month_day!Q328="","",_tag_month_day!Q328/100)</f>
        <v/>
      </c>
      <c r="BE338" s="449" t="str">
        <f>IF(_tag_month_day!R328="","",_tag_month_day!R328/100)</f>
        <v/>
      </c>
      <c r="BF338" s="388" t="e">
        <f>(AU338*(100+BE338*100))/(AJ338-AU338)/100</f>
        <v>#VALUE!</v>
      </c>
      <c r="BG338" s="450" t="e">
        <f>BE338+BF338</f>
        <v>#VALUE!</v>
      </c>
      <c r="BH338" s="451" t="e">
        <f>SUM(AV338:BF338)</f>
        <v>#VALUE!</v>
      </c>
      <c r="BI338" s="452" t="e">
        <f>IF(CX338=0,BI337,(DK338*查询!$R$5+DL338*查询!$Q$5+DM338*查询!$N$5+DN338*查询!$O$5+DO338*查询!$P$5)*AF338/CX338)</f>
        <v>#VALUE!</v>
      </c>
      <c r="BJ338" s="452" t="e">
        <f>IF(CX338=0,BJ337,(DP338*查询!$S$5+DQ338*查询!$T$5+DR338*查询!$U$5)*AF338/CX338)</f>
        <v>#VALUE!</v>
      </c>
      <c r="BK338" s="452">
        <f>BK337</f>
        <v>1</v>
      </c>
      <c r="BL338" s="453" t="e">
        <f>SUMPRODUCT((AV338:BA338)*(GS338:GX338))/((GS338:GX338)+SUM(BB338:BD338)*GY338+BG338*GZ338)</f>
        <v>#VALUE!</v>
      </c>
      <c r="BM338" s="453" t="e">
        <f>BK338*($AV338*FB338+$AW338*FD338+$AX338*FI338+$AY338*FN338+$AZ338*FS338+$BA338*FX338+$BG338*GE338)/(AV338*EY338+AX338*FK338+AW338*FF338+AY338*FP338+AZ338*FU338+BA338*FZ338+BG338*GG338+BB338*GK338+BC338*GN338+BD338*GP338)</f>
        <v>#VALUE!</v>
      </c>
      <c r="BN338" s="453" t="e">
        <f>($AV338*FC338+$AX338*FJ338+$AW338*FE338+$AY338*FO338+$AZ338*FT338+$BA338*FY338+$BG338*GF338)/($AV338*FA338+BG338*GH338+BB338*GL338+BC338*GO338+BD338*GQ338+BA338*GA338)</f>
        <v>#VALUE!</v>
      </c>
      <c r="BO338" s="454" t="e">
        <f>SUMPRODUCT(AV338:BA338*GS338:GX338)/(GS338:GX338+(BB338+BC338+BD338)*GY338+BG338)</f>
        <v>#VALUE!</v>
      </c>
      <c r="BP338" s="454" t="e">
        <f>SUMPRODUCT(AV338:BA338*GS338:GX338)/(GS338:GX338+(BB338+BC338+BD338)*GY338+BG338)</f>
        <v>#VALUE!</v>
      </c>
      <c r="BQ338" s="454" t="e">
        <f>SUMPRODUCT(AV338:BA338*GS338:GX338)/(GS338:GX338+(BB338+BC338+BD338)*GY338+BG338)</f>
        <v>#VALUE!</v>
      </c>
      <c r="BR338" s="453" t="str">
        <f>IF(_tag_month_day!T328="","",_tag_month_day!T328)</f>
        <v/>
      </c>
      <c r="BS338" s="453" t="str">
        <f>IF(_tag_month_day!U328="","",_tag_month_day!U328)</f>
        <v/>
      </c>
      <c r="BT338" s="455" t="str">
        <f>IF(CK338="","",IF((CK338&gt;=BV338-0.12)*(CK338&lt;=BV338+0.12),"合格","不合格"))</f>
        <v/>
      </c>
      <c r="BU338" s="456" t="str">
        <f>IF(_tag_month_day!V328="","",_tag_month_day!V328)</f>
        <v/>
      </c>
      <c r="BV338" s="457" t="str">
        <f>IF(_tag_month_day!W328="","",_tag_month_day!W328)</f>
        <v/>
      </c>
      <c r="BW338" s="458" t="str">
        <f>IF(_tag_month_day!X328="","",_tag_month_day!X328)</f>
        <v/>
      </c>
      <c r="BX338" s="458" t="str">
        <f>IF(_tag_month_day!Y328="","",_tag_month_day!Y328)</f>
        <v/>
      </c>
      <c r="BY338" s="459">
        <f ca="1">L338</f>
        <v>43599.708333332543</v>
      </c>
      <c r="BZ338" s="460"/>
      <c r="CA338" s="461"/>
      <c r="CB338" s="424" t="str">
        <f>IF(_tag_month_day!Z328="","",_tag_month_day!Z328)</f>
        <v/>
      </c>
      <c r="CC338" s="424" t="str">
        <f>IF(_tag_month_day!AA328="","",_tag_month_day!AA328)</f>
        <v/>
      </c>
      <c r="CD338" s="424" t="str">
        <f>IF(_tag_month_day!AB328="","",_tag_month_day!AB328)</f>
        <v/>
      </c>
      <c r="CE338" s="424" t="str">
        <f>IF(_tag_month_day!AC328="","",_tag_month_day!AC328)</f>
        <v/>
      </c>
      <c r="CF338" s="424" t="str">
        <f>IF(_tag_month_day!AD328="","",_tag_month_day!AD328)</f>
        <v/>
      </c>
      <c r="CG338" s="424" t="str">
        <f>IF(_tag_month_day!AE328="","",_tag_month_day!AE328)</f>
        <v/>
      </c>
      <c r="CH338" s="424" t="str">
        <f>IF(_tag_month_day!AF328="","",_tag_month_day!AF328)</f>
        <v/>
      </c>
      <c r="CI338" s="424" t="str">
        <f>IF(_tag_month_day!AG328="","",_tag_month_day!AG328)</f>
        <v/>
      </c>
      <c r="CJ338" s="424" t="str">
        <f>IF(_tag_month_day!AH328="","",_tag_month_day!AH328)</f>
        <v/>
      </c>
      <c r="CK338" s="424" t="str">
        <f>IF(_tag_month_day!AI328="","",_tag_month_day!AI328)</f>
        <v/>
      </c>
      <c r="CL338" s="4" t="str">
        <f>IF(_tag_month_day!AJ328="","",_tag_month_day!AJ328)</f>
        <v/>
      </c>
      <c r="CM338" s="4" t="str">
        <f>IF(_tag_month_day!AK328="","",_tag_month_day!AK328)</f>
        <v/>
      </c>
      <c r="CN338" s="4" t="str">
        <f>IF(_tag_month_day!AL328="","",_tag_month_day!AL328)</f>
        <v/>
      </c>
      <c r="CO338" s="4" t="str">
        <f>IF(_tag_month_day!AM328="","",_tag_month_day!AM328)</f>
        <v/>
      </c>
      <c r="CP338" s="4" t="str">
        <f>IF(_tag_month_day!AN328="","",_tag_month_day!AN328)</f>
        <v/>
      </c>
      <c r="CQ338" s="4" t="str">
        <f>IF(_tag_month_day!AO328="","",_tag_month_day!AO328)</f>
        <v/>
      </c>
      <c r="CR338" s="462" t="str">
        <f>IF(_tag_month_day!AP328="","",_tag_month_day!AP328)</f>
        <v/>
      </c>
      <c r="CS338" s="463" t="str">
        <f>IF(_tag_month_day!AQ328="","",_tag_month_day!AQ328)</f>
        <v/>
      </c>
      <c r="CT338" s="4" t="str">
        <f>IF(_tag_month_day!AR328="","",_tag_month_day!AR328)</f>
        <v/>
      </c>
      <c r="CU338" s="464" t="e">
        <f>DU338/AJ338</f>
        <v>#VALUE!</v>
      </c>
      <c r="CV338" s="451" t="e">
        <f>BG338/BH338</f>
        <v>#VALUE!</v>
      </c>
      <c r="CW338" s="465" t="e">
        <f>AJ338*(1-CV338)*CU338*AF338</f>
        <v>#VALUE!</v>
      </c>
      <c r="CX338" s="465" t="e">
        <f>CW338*94%</f>
        <v>#VALUE!</v>
      </c>
      <c r="CY338" s="466" t="e">
        <f>IF(CX338=0,0,DS338/(DS338+CX338))</f>
        <v>#VALUE!</v>
      </c>
      <c r="CZ338" s="465" t="e">
        <f>$AJ338*EF338</f>
        <v>#VALUE!</v>
      </c>
      <c r="DA338" s="465" t="e">
        <f>$AJ338*EG338</f>
        <v>#VALUE!</v>
      </c>
      <c r="DB338" s="465" t="e">
        <f>$AJ338*EH338</f>
        <v>#VALUE!</v>
      </c>
      <c r="DC338" s="465" t="e">
        <f>$AJ338*EI338</f>
        <v>#VALUE!</v>
      </c>
      <c r="DD338" s="465" t="e">
        <f>$AJ338*EJ338</f>
        <v>#VALUE!</v>
      </c>
      <c r="DE338" s="465" t="e">
        <f>$AJ338*EK338</f>
        <v>#VALUE!</v>
      </c>
      <c r="DF338" s="465" t="e">
        <f>$AJ338*EL338</f>
        <v>#VALUE!</v>
      </c>
      <c r="DG338" s="465" t="e">
        <f>$AJ338*EM338</f>
        <v>#VALUE!</v>
      </c>
      <c r="DH338" s="465" t="e">
        <f>$AJ338*EN338</f>
        <v>#VALUE!</v>
      </c>
      <c r="DI338" s="465" t="e">
        <f>$AJ338*EO338</f>
        <v>#VALUE!</v>
      </c>
      <c r="DJ338" s="465" t="e">
        <f>CZ338*(1-EP338)</f>
        <v>#VALUE!</v>
      </c>
      <c r="DK338" s="465" t="e">
        <f>DA338*(1-ER338)</f>
        <v>#VALUE!</v>
      </c>
      <c r="DL338" s="465" t="e">
        <f>DB338*(1-EQ338)</f>
        <v>#VALUE!</v>
      </c>
      <c r="DM338" s="465" t="e">
        <f>DC338*(1-ES338)</f>
        <v>#VALUE!</v>
      </c>
      <c r="DN338" s="465" t="e">
        <f>DD338*(1-ET338)</f>
        <v>#VALUE!</v>
      </c>
      <c r="DO338" s="465" t="e">
        <f>DE338</f>
        <v>#VALUE!</v>
      </c>
      <c r="DP338" s="465" t="e">
        <f>DF338*(1-EU338)</f>
        <v>#VALUE!</v>
      </c>
      <c r="DQ338" s="465" t="e">
        <f>DG338*(1-EV338)</f>
        <v>#VALUE!</v>
      </c>
      <c r="DR338" s="465" t="e">
        <f>DH338*(1-EW338)</f>
        <v>#VALUE!</v>
      </c>
      <c r="DS338" s="465" t="e">
        <f>DI338</f>
        <v>#VALUE!</v>
      </c>
      <c r="DT338" s="465" t="e">
        <f>SUM(DJ338:DS338)</f>
        <v>#VALUE!</v>
      </c>
      <c r="DU338" s="465" t="e">
        <f>(GS338:GX338)+(DP338+DQ338+DR338)*GY338+DS338</f>
        <v>#VALUE!</v>
      </c>
      <c r="DV338" s="451" t="e">
        <f>AV338/$BH338/(1-EP338)</f>
        <v>#VALUE!</v>
      </c>
      <c r="DW338" s="451" t="e">
        <f>AW338/$BH338/(1-ER338)</f>
        <v>#VALUE!</v>
      </c>
      <c r="DX338" s="451" t="e">
        <f>AX338/$BH338/(1-EQ338)</f>
        <v>#VALUE!</v>
      </c>
      <c r="DY338" s="451" t="e">
        <f>AY338/$BH338/(1-ES338)</f>
        <v>#VALUE!</v>
      </c>
      <c r="DZ338" s="451" t="e">
        <f>AZ338/$BH338/(1-ET338)</f>
        <v>#VALUE!</v>
      </c>
      <c r="EA338" s="451" t="e">
        <f>BA338/$BH338/(1-AX338)</f>
        <v>#VALUE!</v>
      </c>
      <c r="EB338" s="451" t="e">
        <f>BB338/$BH338/(1-EU338)</f>
        <v>#VALUE!</v>
      </c>
      <c r="EC338" s="451" t="e">
        <f>BC338/$BH338/(1-EV338)</f>
        <v>#VALUE!</v>
      </c>
      <c r="ED338" s="451" t="e">
        <f>BD338/$BH338/(1-EW338)</f>
        <v>#VALUE!</v>
      </c>
      <c r="EE338" s="451" t="e">
        <f>BG338/BH338</f>
        <v>#VALUE!</v>
      </c>
      <c r="EF338" s="451" t="e">
        <f>DV338/SUM($DV338:$EE338)</f>
        <v>#VALUE!</v>
      </c>
      <c r="EG338" s="451" t="e">
        <f>DW338/SUM($DV338:$EE338)</f>
        <v>#VALUE!</v>
      </c>
      <c r="EH338" s="451" t="e">
        <f>DX338/SUM($DV338:$EE338)</f>
        <v>#VALUE!</v>
      </c>
      <c r="EI338" s="451" t="e">
        <f>DY338/SUM($DV338:$EE338)</f>
        <v>#VALUE!</v>
      </c>
      <c r="EJ338" s="451" t="e">
        <f>DZ338/SUM($DV338:$EE338)</f>
        <v>#VALUE!</v>
      </c>
      <c r="EK338" s="451" t="e">
        <f>EA338/SUM($DV338:$EE338)</f>
        <v>#VALUE!</v>
      </c>
      <c r="EL338" s="451" t="e">
        <f>EB338/SUM($DV338:$EE338)</f>
        <v>#VALUE!</v>
      </c>
      <c r="EM338" s="451" t="e">
        <f>EC338/SUM($DV338:$EE338)</f>
        <v>#VALUE!</v>
      </c>
      <c r="EN338" s="451" t="e">
        <f>ED338/SUM($DV338:$EE338)</f>
        <v>#VALUE!</v>
      </c>
      <c r="EO338" s="451" t="e">
        <f>EE338/SUM($DV338:$EE338)</f>
        <v>#VALUE!</v>
      </c>
      <c r="EP338" s="450">
        <f>EP337</f>
        <v>0.080000000000000002</v>
      </c>
      <c r="EQ338" s="450">
        <f>EQ337</f>
        <v>0.014999999999999999</v>
      </c>
      <c r="ER338" s="450">
        <f>ER337</f>
        <v>0.014999999999999999</v>
      </c>
      <c r="ES338" s="450">
        <f>ES337</f>
        <v>0.014999999999999999</v>
      </c>
      <c r="ET338" s="450">
        <f>ET337</f>
        <v>0.014999999999999999</v>
      </c>
      <c r="EU338" s="450">
        <f>EU337</f>
        <v>0.089999999999999997</v>
      </c>
      <c r="EV338" s="450">
        <f>EV337</f>
        <v>0.089999999999999997</v>
      </c>
      <c r="EW338" s="450">
        <f>EW337</f>
        <v>0.089999999999999997</v>
      </c>
      <c r="EX338" s="431" t="str">
        <f>IF(_tag_month_day!AS328="","",_tag_month_day!AS328/100)</f>
        <v/>
      </c>
      <c r="EY338" s="431" t="str">
        <f>IF(_tag_month_day!AT328="","",_tag_month_day!AT328/100)</f>
        <v/>
      </c>
      <c r="EZ338" s="431" t="str">
        <f>IF(_tag_month_day!AU328="","",_tag_month_day!AU328/100)</f>
        <v/>
      </c>
      <c r="FA338" s="431" t="str">
        <f>IF(_tag_month_day!AV328="","",_tag_month_day!AV328/100)</f>
        <v/>
      </c>
      <c r="FB338" s="431" t="str">
        <f>IF(_tag_month_day!AW328="","",_tag_month_day!AW328/100)</f>
        <v/>
      </c>
      <c r="FC338" s="431" t="str">
        <f>IF(_tag_month_day!AX328="","",_tag_month_day!AX328/100)</f>
        <v/>
      </c>
      <c r="FD338" s="449" t="str">
        <f>IF(_tag_month_day!AY328="","",_tag_month_day!AY328/100)</f>
        <v/>
      </c>
      <c r="FE338" s="449" t="str">
        <f>IF(_tag_month_day!AZ328="","",_tag_month_day!AZ328/100)</f>
        <v/>
      </c>
      <c r="FF338" s="449" t="str">
        <f>IF(_tag_month_day!BA328="","",_tag_month_day!BA328/100)</f>
        <v/>
      </c>
      <c r="FG338" s="449" t="str">
        <f>IF(_tag_month_day!BB328="","",_tag_month_day!BB328/100)</f>
        <v/>
      </c>
      <c r="FH338" s="467" t="str">
        <f>IF(_tag_month_day!BC328="","",_tag_month_day!BC328/100)</f>
        <v/>
      </c>
      <c r="FI338" s="449">
        <f>FI337</f>
        <v>0.40999999999999998</v>
      </c>
      <c r="FJ338" s="449">
        <f>FJ337</f>
        <v>0.11</v>
      </c>
      <c r="FK338" s="449">
        <f>FK337</f>
        <v>0.014999999999999999</v>
      </c>
      <c r="FL338" s="449">
        <f>FL337</f>
        <v>0</v>
      </c>
      <c r="FM338" s="467">
        <f>FM337</f>
        <v>0.0001</v>
      </c>
      <c r="FN338" s="449">
        <f>FN337</f>
        <v>0.32000000000000001</v>
      </c>
      <c r="FO338" s="449">
        <f>FO337</f>
        <v>0.20000000000000001</v>
      </c>
      <c r="FP338" s="449">
        <f>FP337</f>
        <v>0.01</v>
      </c>
      <c r="FQ338" s="449">
        <f>FQ337</f>
        <v>0</v>
      </c>
      <c r="FR338" s="467">
        <f>FR337</f>
        <v>0.0001</v>
      </c>
      <c r="FS338" s="449" t="str">
        <f>IF(_tag_month_day!BD328="","",_tag_month_day!BD328/100)</f>
        <v/>
      </c>
      <c r="FT338" s="449" t="str">
        <f>IF(_tag_month_day!BE328="","",_tag_month_day!BE328/100)</f>
        <v/>
      </c>
      <c r="FU338" s="449" t="str">
        <f>IF(_tag_month_day!BF328="","",_tag_month_day!BF328/100)</f>
        <v/>
      </c>
      <c r="FV338" s="449" t="str">
        <f>IF(_tag_month_day!BG328="","",_tag_month_day!BG328/100)</f>
        <v/>
      </c>
      <c r="FW338" s="467" t="str">
        <f>IF(_tag_month_day!BH328="","",_tag_month_day!BH328/100)</f>
        <v/>
      </c>
      <c r="FX338" s="449" t="str">
        <f>IF(_tag_month_day!BI328="","",_tag_month_day!BI328/100)</f>
        <v/>
      </c>
      <c r="FY338" s="449" t="str">
        <f>IF(_tag_month_day!BJ328="","",_tag_month_day!BJ328/100)</f>
        <v/>
      </c>
      <c r="FZ338" s="468" t="str">
        <f>IF(_tag_month_day!BK328="","",_tag_month_day!BK328/100)</f>
        <v/>
      </c>
      <c r="GA338" s="449" t="str">
        <f>IF(_tag_month_day!BL328="","",_tag_month_day!BL328/100)</f>
        <v/>
      </c>
      <c r="GB338" s="467" t="str">
        <f>IF(_tag_month_day!BM328="","",_tag_month_day!BM328/100)</f>
        <v/>
      </c>
      <c r="GC338" s="431" t="str">
        <f>IF(_tag_month_day!BN328="","",_tag_month_day!BN328/100)</f>
        <v/>
      </c>
      <c r="GD338" s="431" t="str">
        <f>IF(_tag_month_day!BO328="","",_tag_month_day!BO328/100)</f>
        <v/>
      </c>
      <c r="GE338" s="431" t="str">
        <f>IF(_tag_month_day!BP328="","",_tag_month_day!BP328/100)</f>
        <v/>
      </c>
      <c r="GF338" s="431" t="str">
        <f>IF(_tag_month_day!BQ328="","",_tag_month_day!BQ328/100)</f>
        <v/>
      </c>
      <c r="GG338" s="431" t="str">
        <f>IF(_tag_month_day!BR328="","",_tag_month_day!BR328/100)</f>
        <v/>
      </c>
      <c r="GH338" s="431" t="str">
        <f>IF(_tag_month_day!BS328="","",_tag_month_day!BS328/100)</f>
        <v/>
      </c>
      <c r="GI338" s="467" t="str">
        <f>IF(_tag_month_day!BT328="","",_tag_month_day!BT328/100)</f>
        <v/>
      </c>
      <c r="GJ338" s="469" t="str">
        <f>IF(_tag_month_day!BU328="","",_tag_month_day!BU328/100)</f>
        <v/>
      </c>
      <c r="GK338" s="470">
        <f>GK337</f>
        <v>0.070000000000000007</v>
      </c>
      <c r="GL338" s="470">
        <f>GL337</f>
        <v>0.029999999999999999</v>
      </c>
      <c r="GM338" s="471" t="str">
        <f>IF(_tag_month_day!BX328="","",_tag_month_day!BX328/100)</f>
        <v/>
      </c>
      <c r="GN338" s="470">
        <f>GN337</f>
        <v>0.070000000000000007</v>
      </c>
      <c r="GO338" s="470">
        <f>GO337</f>
        <v>0.029999999999999999</v>
      </c>
      <c r="GP338" s="470">
        <f>GP337</f>
        <v>0.089999999999999997</v>
      </c>
      <c r="GQ338" s="470">
        <f>GQ337</f>
        <v>0.029999999999999999</v>
      </c>
      <c r="GR338" s="471" t="str">
        <f>IF(_tag_month_day!CA328="","",_tag_month_day!CA328/100)</f>
        <v/>
      </c>
      <c r="GS338" s="472">
        <f>GS337</f>
        <v>0.95299999999999996</v>
      </c>
      <c r="GT338" s="472">
        <f>GT337</f>
        <v>0.55000000000000004</v>
      </c>
      <c r="GU338" s="472">
        <f>GU337</f>
        <v>0.55000000000000004</v>
      </c>
      <c r="GV338" s="472">
        <f>GV337</f>
        <v>0.55000000000000004</v>
      </c>
      <c r="GW338" s="472">
        <f>GW337</f>
        <v>0.5</v>
      </c>
      <c r="GX338" s="472">
        <f>GX337</f>
        <v>0.93500000000000005</v>
      </c>
      <c r="GY338" s="472">
        <f>GY337</f>
        <v>0.14999999999999999</v>
      </c>
      <c r="GZ338" s="472">
        <f>GZ337</f>
        <v>1</v>
      </c>
      <c r="HA338" s="474">
        <f>HA337</f>
        <v>0.047</v>
      </c>
      <c r="HB338" s="474">
        <f>HB337</f>
        <v>0.45000000000000001</v>
      </c>
      <c r="HC338" s="474">
        <f>HC337</f>
        <v>0.45000000000000001</v>
      </c>
      <c r="HD338" s="474">
        <f>HD337</f>
        <v>0.45000000000000001</v>
      </c>
      <c r="HE338" s="474">
        <f>HE337</f>
        <v>0.5</v>
      </c>
      <c r="HF338" s="474">
        <f>HF337</f>
        <v>0.065000000000000002</v>
      </c>
      <c r="HG338" s="474">
        <f>HG337</f>
        <v>0.84999999999999998</v>
      </c>
      <c r="HH338" s="474">
        <f>HH337</f>
        <v>0</v>
      </c>
      <c r="HI338" s="10">
        <f>IF(BZ338&lt;&gt;"",CK338-BV338,0)</f>
        <v>0</v>
      </c>
      <c r="HJ338" s="10" t="e">
        <f>IF(AJ338&gt;0,AH338-AJ338,0)</f>
        <v>#VALUE!</v>
      </c>
      <c r="HK338" s="466">
        <f>HK337</f>
        <v>0.84999999999999998</v>
      </c>
      <c r="HL338" s="424">
        <f>HL337</f>
        <v>550000</v>
      </c>
      <c r="HM338" s="424">
        <f>HM337</f>
        <v>480000</v>
      </c>
      <c r="HN338" s="465" t="e">
        <f>(DJ338*EZ338+DK338*FH338+DL338*FM338+DM338*FR338+DN338*FW338+DO338*GB338+DS338*GI338+DP338*GM338+DR338*GR338)*1000*2</f>
        <v>#VALUE!</v>
      </c>
      <c r="HO338" s="465" t="e">
        <f>HN338*HK338*$HO$2/HL338*1000000</f>
        <v>#VALUE!</v>
      </c>
      <c r="HP338" s="465" t="e">
        <f>HN338*HK338*$HP$2/HM338*1000000</f>
        <v>#VALUE!</v>
      </c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</row>
    <row customFormat="1" r="339" s="0">
      <c r="A339" s="420">
        <v>328</v>
      </c>
      <c r="B339" s="421">
        <f ca="1">IF(D339=D338,B338,IF(D339="夜班",B338+1,B338))</f>
        <v>43599</v>
      </c>
      <c r="C339" s="422">
        <f>C338</f>
        <v>0.041666666666666699</v>
      </c>
      <c r="D339" s="10" t="str">
        <f ca="1">IF(HOUR(G339)&lt;8,"夜班",IF(HOUR(G339)&lt;16,"白班",IF(HOUR(G339)&lt;24,"中班",0)))</f>
        <v>白班</v>
      </c>
      <c r="E339" s="10" t="e">
        <f ca="1">IF(F339=1,"甲",IF(F339=2,"乙",IF(F339=3,"丙",IF(F339=4,"丁",""))))</f>
        <v>#REF!</v>
      </c>
      <c r="F339" s="10" t="e">
        <f ca="1">SUMPRODUCT((成本日报!$A$3:$A$95=计划!B339)*(成本日报!$B$3:$B$95=计划!$D339),成本日报!$C$3:$C$95)</f>
        <v>#REF!</v>
      </c>
      <c r="G339" s="423">
        <f ca="1">G338+C338</f>
        <v>43599.624999999207</v>
      </c>
      <c r="H339" s="423">
        <f ca="1">$G339+$C339/60*10+$C339*0</f>
        <v>43599.631944443652</v>
      </c>
      <c r="I339" s="423">
        <f ca="1">$G339+$C339/60*18+$C339*0</f>
        <v>43599.637499999204</v>
      </c>
      <c r="J339" s="423">
        <f ca="1">$G339+$C339/60*0+$C339*1</f>
        <v>43599.666666665871</v>
      </c>
      <c r="K339" s="423">
        <f ca="1">$G339+$C339/60*30+$C339*2</f>
        <v>43599.729166665878</v>
      </c>
      <c r="L339" s="423">
        <f ca="1">$G339+$C339/60*0+$C339*3</f>
        <v>43599.749999999207</v>
      </c>
      <c r="M339" s="424" t="str">
        <f>IF(_tag_month_day!A329="","",_tag_month_day!A329)</f>
        <v/>
      </c>
      <c r="N339" s="424" t="str">
        <f>IF(_tag_month_day!B329="","",_tag_month_day!B329)</f>
        <v/>
      </c>
      <c r="O339" s="425" t="e">
        <f>IF(M339+N339=0,"",M339+N339)</f>
        <v>#VALUE!</v>
      </c>
      <c r="P339" s="424" t="str">
        <f>IF(_tag_month_day!C329="","",_tag_month_day!C329)</f>
        <v/>
      </c>
      <c r="Q339" s="424" t="str">
        <f>IF(_tag_month_day!D329="","",_tag_month_day!D329)</f>
        <v/>
      </c>
      <c r="R339" s="426" t="str">
        <f>IF(_tag_month_day!CB329="","",_tag_month_day!CB329/100)</f>
        <v/>
      </c>
      <c r="S339" s="427" t="str">
        <f>IF(_tag_month_day!E329="","",_tag_month_day!E329)</f>
        <v/>
      </c>
      <c r="T339" s="427" t="str">
        <f>IF(_tag_month_day!F329="","",_tag_month_day!F329)</f>
        <v/>
      </c>
      <c r="U339" s="428" t="e">
        <f>S339+T339</f>
        <v>#VALUE!</v>
      </c>
      <c r="V339" s="429" t="e">
        <f>U339/AJ339</f>
        <v>#VALUE!</v>
      </c>
      <c r="W339" s="430" t="str">
        <f>IF(_jhy_month_day!A329="","",_jhy_month_day!A329)</f>
        <v/>
      </c>
      <c r="X339" s="431" t="str">
        <f>IF(_jhy_month_day!B329="","",_jhy_month_day!B329/100)</f>
        <v/>
      </c>
      <c r="Y339" s="431" t="str">
        <f>IF(_jhy_month_day!C329="","",_jhy_month_day!C329/100)</f>
        <v/>
      </c>
      <c r="Z339" s="432">
        <f>Z335+1</f>
        <v>82</v>
      </c>
      <c r="AA339" s="433" t="str">
        <f>IF(_tag_month_day!G329="","",_tag_month_day!G329/100)</f>
        <v/>
      </c>
      <c r="AB339" s="433" t="str">
        <f>IF(_tag_month_day!H329="","",_tag_month_day!H329/100)</f>
        <v/>
      </c>
      <c r="AC339" s="434">
        <f>IF(X339="",AC338,BK339*($AV338*X339+$AW338*FD338+$AX338*FI338+$AY338*FN338+$AZ338*FS338+$BA338*FX338+$BG338*GE338)/(AV338*Y339+AX338*FK338+AW338*FF338+AY338*FP338+AZ338*FU338+BA338*FZ338+BG338*GG338+BB338*GK338+BC338*GN338+BD338*GP338))</f>
        <v>1.59963432013121</v>
      </c>
      <c r="AD339" s="435" t="str">
        <f>IF(AC339=AC338,"",AC339-AC338)</f>
        <v/>
      </c>
      <c r="AE339" s="436" t="str">
        <f>IF(1-AF339=0,"",(1-AF339))</f>
        <v/>
      </c>
      <c r="AF339" s="437">
        <v>1</v>
      </c>
      <c r="AG339" s="10" t="str">
        <f>AG338</f>
        <v>9A3</v>
      </c>
      <c r="AH339" s="438" t="str">
        <f>AH338</f>
        <v/>
      </c>
      <c r="AI339" s="424"/>
      <c r="AJ339" s="10" t="str">
        <f>IF(_tag_month_day!I329="","",_tag_month_day!I329)</f>
        <v/>
      </c>
      <c r="AK339" s="440"/>
      <c r="AL339" s="440"/>
      <c r="AM339" s="440"/>
      <c r="AN339" s="441">
        <f>AN338</f>
        <v>2</v>
      </c>
      <c r="AO339" s="441">
        <f>AO338</f>
        <v>8</v>
      </c>
      <c r="AP339" s="442" t="e">
        <f>(IF(AN339=0,AS338,AS338*(1+AO339/AN339)/(AR339+AO339/AN339)))+AT339</f>
        <v>#VALUE!</v>
      </c>
      <c r="AQ339" s="443" t="str">
        <f>IF(_tag_month_day!J329="","",_tag_month_day!J329/100)</f>
        <v/>
      </c>
      <c r="AR339" s="444">
        <f>AR338</f>
        <v>1.3</v>
      </c>
      <c r="AS339" s="445" t="e">
        <f>AQ339*(AN339*AR339+AO339)/(AN339+AO339)</f>
        <v>#VALUE!</v>
      </c>
      <c r="AT339" s="445" t="e">
        <f>(SUM(BE339:BF339)-SUM(BE338:BF338))*0.05</f>
        <v>#VALUE!</v>
      </c>
      <c r="AU339" s="446" t="str">
        <f>IF(_tag_month_day!CC329="","",IF(_tag_month_day!CC329&gt;0,_tag_month_day!CD329,_tag_month_day!CE329))</f>
        <v/>
      </c>
      <c r="AV339" s="447" t="str">
        <f>IF(_tag_month_day!L329="","",_tag_month_day!L329/100)</f>
        <v/>
      </c>
      <c r="AW339" s="431">
        <f>AW338</f>
        <v>0</v>
      </c>
      <c r="AX339" s="431">
        <f>AX338</f>
        <v>0</v>
      </c>
      <c r="AY339" s="431" t="str">
        <f>IF(_tag_month_day!M329="","",_tag_month_day!M329/100)</f>
        <v/>
      </c>
      <c r="AZ339" s="431" t="str">
        <f>IF(_tag_month_day!N329="","",_tag_month_day!N329/100)</f>
        <v/>
      </c>
      <c r="BA339" s="431" t="str">
        <f>IF(_tag_month_day!O329="","",_tag_month_day!O329/100)</f>
        <v/>
      </c>
      <c r="BB339" s="448" t="str">
        <f>IF(_tag_month_day!P329="","",_tag_month_day!P329/100)</f>
        <v/>
      </c>
      <c r="BC339" s="448">
        <f>BC338</f>
        <v>0</v>
      </c>
      <c r="BD339" s="448" t="str">
        <f>IF(_tag_month_day!Q329="","",_tag_month_day!Q329/100)</f>
        <v/>
      </c>
      <c r="BE339" s="449" t="str">
        <f>IF(_tag_month_day!R329="","",_tag_month_day!R329/100)</f>
        <v/>
      </c>
      <c r="BF339" s="388" t="e">
        <f>(AU339*(100+BE339*100))/(AJ339-AU339)/100</f>
        <v>#VALUE!</v>
      </c>
      <c r="BG339" s="450" t="e">
        <f>BE339+BF339</f>
        <v>#VALUE!</v>
      </c>
      <c r="BH339" s="451" t="e">
        <f>SUM(AV339:BF339)</f>
        <v>#VALUE!</v>
      </c>
      <c r="BI339" s="452" t="e">
        <f>IF(CX339=0,BI338,(DK339*查询!$R$5+DL339*查询!$Q$5+DM339*查询!$N$5+DN339*查询!$O$5+DO339*查询!$P$5)*AF339/CX339)</f>
        <v>#VALUE!</v>
      </c>
      <c r="BJ339" s="452" t="e">
        <f>IF(CX339=0,BJ338,(DP339*查询!$S$5+DQ339*查询!$T$5+DR339*查询!$U$5)*AF339/CX339)</f>
        <v>#VALUE!</v>
      </c>
      <c r="BK339" s="452">
        <f>BK338</f>
        <v>1</v>
      </c>
      <c r="BL339" s="453" t="e">
        <f>SUMPRODUCT((AV339:BA339)*(GS339:GX339))/((GS339:GX339)+SUM(BB339:BD339)*GY339+BG339*GZ339)</f>
        <v>#VALUE!</v>
      </c>
      <c r="BM339" s="453" t="e">
        <f>BK339*($AV339*FB339+$AW339*FD339+$AX339*FI339+$AY339*FN339+$AZ339*FS339+$BA339*FX339+$BG339*GE339)/(AV339*EY339+AX339*FK339+AW339*FF339+AY339*FP339+AZ339*FU339+BA339*FZ339+BG339*GG339+BB339*GK339+BC339*GN339+BD339*GP339)</f>
        <v>#VALUE!</v>
      </c>
      <c r="BN339" s="453" t="e">
        <f>($AV339*FC339+$AX339*FJ339+$AW339*FE339+$AY339*FO339+$AZ339*FT339+$BA339*FY339+$BG339*GF339)/($AV339*FA339+BG339*GH339+BB339*GL339+BC339*GO339+BD339*GQ339+BA339*GA339)</f>
        <v>#VALUE!</v>
      </c>
      <c r="BO339" s="454" t="e">
        <f>SUMPRODUCT(AV339:BA339*GS339:GX339)/(GS339:GX339+(BB339+BC339+BD339)*GY339+BG339)</f>
        <v>#VALUE!</v>
      </c>
      <c r="BP339" s="454" t="e">
        <f>SUMPRODUCT(AV339:BA339*GS339:GX339)/(GS339:GX339+(BB339+BC339+BD339)*GY339+BG339)</f>
        <v>#VALUE!</v>
      </c>
      <c r="BQ339" s="454" t="e">
        <f>SUMPRODUCT(AV339:BA339*GS339:GX339)/(GS339:GX339+(BB339+BC339+BD339)*GY339+BG339)</f>
        <v>#VALUE!</v>
      </c>
      <c r="BR339" s="453" t="str">
        <f>IF(_tag_month_day!T329="","",_tag_month_day!T329)</f>
        <v/>
      </c>
      <c r="BS339" s="453" t="str">
        <f>IF(_tag_month_day!U329="","",_tag_month_day!U329)</f>
        <v/>
      </c>
      <c r="BT339" s="455" t="str">
        <f>IF(CK339="","",IF((CK339&gt;=BV339-0.12)*(CK339&lt;=BV339+0.12),"合格","不合格"))</f>
        <v/>
      </c>
      <c r="BU339" s="456" t="str">
        <f>IF(_tag_month_day!V329="","",_tag_month_day!V329)</f>
        <v/>
      </c>
      <c r="BV339" s="457" t="str">
        <f>IF(_tag_month_day!W329="","",_tag_month_day!W329)</f>
        <v/>
      </c>
      <c r="BW339" s="458" t="str">
        <f>IF(_tag_month_day!X329="","",_tag_month_day!X329)</f>
        <v/>
      </c>
      <c r="BX339" s="458" t="str">
        <f>IF(_tag_month_day!Y329="","",_tag_month_day!Y329)</f>
        <v/>
      </c>
      <c r="BY339" s="459">
        <f ca="1">L339</f>
        <v>43599.749999999207</v>
      </c>
      <c r="BZ339" s="460"/>
      <c r="CA339" s="461"/>
      <c r="CB339" s="424" t="str">
        <f>IF(_tag_month_day!Z329="","",_tag_month_day!Z329)</f>
        <v/>
      </c>
      <c r="CC339" s="424" t="str">
        <f>IF(_tag_month_day!AA329="","",_tag_month_day!AA329)</f>
        <v/>
      </c>
      <c r="CD339" s="424" t="str">
        <f>IF(_tag_month_day!AB329="","",_tag_month_day!AB329)</f>
        <v/>
      </c>
      <c r="CE339" s="424" t="str">
        <f>IF(_tag_month_day!AC329="","",_tag_month_day!AC329)</f>
        <v/>
      </c>
      <c r="CF339" s="424" t="str">
        <f>IF(_tag_month_day!AD329="","",_tag_month_day!AD329)</f>
        <v/>
      </c>
      <c r="CG339" s="424" t="str">
        <f>IF(_tag_month_day!AE329="","",_tag_month_day!AE329)</f>
        <v/>
      </c>
      <c r="CH339" s="424" t="str">
        <f>IF(_tag_month_day!AF329="","",_tag_month_day!AF329)</f>
        <v/>
      </c>
      <c r="CI339" s="424" t="str">
        <f>IF(_tag_month_day!AG329="","",_tag_month_day!AG329)</f>
        <v/>
      </c>
      <c r="CJ339" s="424" t="str">
        <f>IF(_tag_month_day!AH329="","",_tag_month_day!AH329)</f>
        <v/>
      </c>
      <c r="CK339" s="424" t="str">
        <f>IF(_tag_month_day!AI329="","",_tag_month_day!AI329)</f>
        <v/>
      </c>
      <c r="CL339" s="4" t="str">
        <f>IF(_tag_month_day!AJ329="","",_tag_month_day!AJ329)</f>
        <v/>
      </c>
      <c r="CM339" s="4" t="str">
        <f>IF(_tag_month_day!AK329="","",_tag_month_day!AK329)</f>
        <v/>
      </c>
      <c r="CN339" s="4" t="str">
        <f>IF(_tag_month_day!AL329="","",_tag_month_day!AL329)</f>
        <v/>
      </c>
      <c r="CO339" s="4" t="str">
        <f>IF(_tag_month_day!AM329="","",_tag_month_day!AM329)</f>
        <v/>
      </c>
      <c r="CP339" s="4" t="str">
        <f>IF(_tag_month_day!AN329="","",_tag_month_day!AN329)</f>
        <v/>
      </c>
      <c r="CQ339" s="4" t="str">
        <f>IF(_tag_month_day!AO329="","",_tag_month_day!AO329)</f>
        <v/>
      </c>
      <c r="CR339" s="462" t="str">
        <f>IF(_tag_month_day!AP329="","",_tag_month_day!AP329)</f>
        <v/>
      </c>
      <c r="CS339" s="463" t="str">
        <f>IF(_tag_month_day!AQ329="","",_tag_month_day!AQ329)</f>
        <v/>
      </c>
      <c r="CT339" s="4" t="str">
        <f>IF(_tag_month_day!AR329="","",_tag_month_day!AR329)</f>
        <v/>
      </c>
      <c r="CU339" s="464" t="e">
        <f>DU339/AJ339</f>
        <v>#VALUE!</v>
      </c>
      <c r="CV339" s="451" t="e">
        <f>BG339/BH339</f>
        <v>#VALUE!</v>
      </c>
      <c r="CW339" s="465" t="e">
        <f>AJ339*(1-CV339)*CU339*AF339</f>
        <v>#VALUE!</v>
      </c>
      <c r="CX339" s="465" t="e">
        <f>CW339*94%</f>
        <v>#VALUE!</v>
      </c>
      <c r="CY339" s="466" t="e">
        <f>IF(CX339=0,0,DS339/(DS339+CX339))</f>
        <v>#VALUE!</v>
      </c>
      <c r="CZ339" s="465" t="e">
        <f>$AJ339*EF339</f>
        <v>#VALUE!</v>
      </c>
      <c r="DA339" s="465" t="e">
        <f>$AJ339*EG339</f>
        <v>#VALUE!</v>
      </c>
      <c r="DB339" s="465" t="e">
        <f>$AJ339*EH339</f>
        <v>#VALUE!</v>
      </c>
      <c r="DC339" s="465" t="e">
        <f>$AJ339*EI339</f>
        <v>#VALUE!</v>
      </c>
      <c r="DD339" s="465" t="e">
        <f>$AJ339*EJ339</f>
        <v>#VALUE!</v>
      </c>
      <c r="DE339" s="465" t="e">
        <f>$AJ339*EK339</f>
        <v>#VALUE!</v>
      </c>
      <c r="DF339" s="465" t="e">
        <f>$AJ339*EL339</f>
        <v>#VALUE!</v>
      </c>
      <c r="DG339" s="465" t="e">
        <f>$AJ339*EM339</f>
        <v>#VALUE!</v>
      </c>
      <c r="DH339" s="465" t="e">
        <f>$AJ339*EN339</f>
        <v>#VALUE!</v>
      </c>
      <c r="DI339" s="465" t="e">
        <f>$AJ339*EO339</f>
        <v>#VALUE!</v>
      </c>
      <c r="DJ339" s="465" t="e">
        <f>CZ339*(1-EP339)</f>
        <v>#VALUE!</v>
      </c>
      <c r="DK339" s="465" t="e">
        <f>DA339*(1-ER339)</f>
        <v>#VALUE!</v>
      </c>
      <c r="DL339" s="465" t="e">
        <f>DB339*(1-EQ339)</f>
        <v>#VALUE!</v>
      </c>
      <c r="DM339" s="465" t="e">
        <f>DC339*(1-ES339)</f>
        <v>#VALUE!</v>
      </c>
      <c r="DN339" s="465" t="e">
        <f>DD339*(1-ET339)</f>
        <v>#VALUE!</v>
      </c>
      <c r="DO339" s="465" t="e">
        <f>DE339</f>
        <v>#VALUE!</v>
      </c>
      <c r="DP339" s="465" t="e">
        <f>DF339*(1-EU339)</f>
        <v>#VALUE!</v>
      </c>
      <c r="DQ339" s="465" t="e">
        <f>DG339*(1-EV339)</f>
        <v>#VALUE!</v>
      </c>
      <c r="DR339" s="465" t="e">
        <f>DH339*(1-EW339)</f>
        <v>#VALUE!</v>
      </c>
      <c r="DS339" s="465" t="e">
        <f>DI339</f>
        <v>#VALUE!</v>
      </c>
      <c r="DT339" s="465" t="e">
        <f>SUM(DJ339:DS339)</f>
        <v>#VALUE!</v>
      </c>
      <c r="DU339" s="465" t="e">
        <f>(GS339:GX339)+(DP339+DQ339+DR339)*GY339+DS339</f>
        <v>#VALUE!</v>
      </c>
      <c r="DV339" s="451" t="e">
        <f>AV339/$BH339/(1-EP339)</f>
        <v>#VALUE!</v>
      </c>
      <c r="DW339" s="451" t="e">
        <f>AW339/$BH339/(1-ER339)</f>
        <v>#VALUE!</v>
      </c>
      <c r="DX339" s="451" t="e">
        <f>AX339/$BH339/(1-EQ339)</f>
        <v>#VALUE!</v>
      </c>
      <c r="DY339" s="451" t="e">
        <f>AY339/$BH339/(1-ES339)</f>
        <v>#VALUE!</v>
      </c>
      <c r="DZ339" s="451" t="e">
        <f>AZ339/$BH339/(1-ET339)</f>
        <v>#VALUE!</v>
      </c>
      <c r="EA339" s="451" t="e">
        <f>BA339/$BH339/(1-AX339)</f>
        <v>#VALUE!</v>
      </c>
      <c r="EB339" s="451" t="e">
        <f>BB339/$BH339/(1-EU339)</f>
        <v>#VALUE!</v>
      </c>
      <c r="EC339" s="451" t="e">
        <f>BC339/$BH339/(1-EV339)</f>
        <v>#VALUE!</v>
      </c>
      <c r="ED339" s="451" t="e">
        <f>BD339/$BH339/(1-EW339)</f>
        <v>#VALUE!</v>
      </c>
      <c r="EE339" s="451" t="e">
        <f>BG339/BH339</f>
        <v>#VALUE!</v>
      </c>
      <c r="EF339" s="451" t="e">
        <f>DV339/SUM($DV339:$EE339)</f>
        <v>#VALUE!</v>
      </c>
      <c r="EG339" s="451" t="e">
        <f>DW339/SUM($DV339:$EE339)</f>
        <v>#VALUE!</v>
      </c>
      <c r="EH339" s="451" t="e">
        <f>DX339/SUM($DV339:$EE339)</f>
        <v>#VALUE!</v>
      </c>
      <c r="EI339" s="451" t="e">
        <f>DY339/SUM($DV339:$EE339)</f>
        <v>#VALUE!</v>
      </c>
      <c r="EJ339" s="451" t="e">
        <f>DZ339/SUM($DV339:$EE339)</f>
        <v>#VALUE!</v>
      </c>
      <c r="EK339" s="451" t="e">
        <f>EA339/SUM($DV339:$EE339)</f>
        <v>#VALUE!</v>
      </c>
      <c r="EL339" s="451" t="e">
        <f>EB339/SUM($DV339:$EE339)</f>
        <v>#VALUE!</v>
      </c>
      <c r="EM339" s="451" t="e">
        <f>EC339/SUM($DV339:$EE339)</f>
        <v>#VALUE!</v>
      </c>
      <c r="EN339" s="451" t="e">
        <f>ED339/SUM($DV339:$EE339)</f>
        <v>#VALUE!</v>
      </c>
      <c r="EO339" s="451" t="e">
        <f>EE339/SUM($DV339:$EE339)</f>
        <v>#VALUE!</v>
      </c>
      <c r="EP339" s="450">
        <f>EP338</f>
        <v>0.080000000000000002</v>
      </c>
      <c r="EQ339" s="450">
        <f>EQ338</f>
        <v>0.014999999999999999</v>
      </c>
      <c r="ER339" s="450">
        <f>ER338</f>
        <v>0.014999999999999999</v>
      </c>
      <c r="ES339" s="450">
        <f>ES338</f>
        <v>0.014999999999999999</v>
      </c>
      <c r="ET339" s="450">
        <f>ET338</f>
        <v>0.014999999999999999</v>
      </c>
      <c r="EU339" s="450">
        <f>EU338</f>
        <v>0.089999999999999997</v>
      </c>
      <c r="EV339" s="450">
        <f>EV338</f>
        <v>0.089999999999999997</v>
      </c>
      <c r="EW339" s="450">
        <f>EW338</f>
        <v>0.089999999999999997</v>
      </c>
      <c r="EX339" s="431" t="str">
        <f>IF(_tag_month_day!AS329="","",_tag_month_day!AS329/100)</f>
        <v/>
      </c>
      <c r="EY339" s="431" t="str">
        <f>IF(_tag_month_day!AT329="","",_tag_month_day!AT329/100)</f>
        <v/>
      </c>
      <c r="EZ339" s="431" t="str">
        <f>IF(_tag_month_day!AU329="","",_tag_month_day!AU329/100)</f>
        <v/>
      </c>
      <c r="FA339" s="431" t="str">
        <f>IF(_tag_month_day!AV329="","",_tag_month_day!AV329/100)</f>
        <v/>
      </c>
      <c r="FB339" s="431" t="str">
        <f>IF(_tag_month_day!AW329="","",_tag_month_day!AW329/100)</f>
        <v/>
      </c>
      <c r="FC339" s="431" t="str">
        <f>IF(_tag_month_day!AX329="","",_tag_month_day!AX329/100)</f>
        <v/>
      </c>
      <c r="FD339" s="449" t="str">
        <f>IF(_tag_month_day!AY329="","",_tag_month_day!AY329/100)</f>
        <v/>
      </c>
      <c r="FE339" s="449" t="str">
        <f>IF(_tag_month_day!AZ329="","",_tag_month_day!AZ329/100)</f>
        <v/>
      </c>
      <c r="FF339" s="449" t="str">
        <f>IF(_tag_month_day!BA329="","",_tag_month_day!BA329/100)</f>
        <v/>
      </c>
      <c r="FG339" s="449" t="str">
        <f>IF(_tag_month_day!BB329="","",_tag_month_day!BB329/100)</f>
        <v/>
      </c>
      <c r="FH339" s="467" t="str">
        <f>IF(_tag_month_day!BC329="","",_tag_month_day!BC329/100)</f>
        <v/>
      </c>
      <c r="FI339" s="449">
        <f>FI338</f>
        <v>0.40999999999999998</v>
      </c>
      <c r="FJ339" s="449">
        <f>FJ338</f>
        <v>0.11</v>
      </c>
      <c r="FK339" s="449">
        <f>FK338</f>
        <v>0.014999999999999999</v>
      </c>
      <c r="FL339" s="449">
        <f>FL338</f>
        <v>0</v>
      </c>
      <c r="FM339" s="467">
        <f>FM338</f>
        <v>0.0001</v>
      </c>
      <c r="FN339" s="449">
        <f>FN338</f>
        <v>0.32000000000000001</v>
      </c>
      <c r="FO339" s="449">
        <f>FO338</f>
        <v>0.20000000000000001</v>
      </c>
      <c r="FP339" s="449">
        <f>FP338</f>
        <v>0.01</v>
      </c>
      <c r="FQ339" s="449">
        <f>FQ338</f>
        <v>0</v>
      </c>
      <c r="FR339" s="467">
        <f>FR338</f>
        <v>0.0001</v>
      </c>
      <c r="FS339" s="449" t="str">
        <f>IF(_tag_month_day!BD329="","",_tag_month_day!BD329/100)</f>
        <v/>
      </c>
      <c r="FT339" s="449" t="str">
        <f>IF(_tag_month_day!BE329="","",_tag_month_day!BE329/100)</f>
        <v/>
      </c>
      <c r="FU339" s="449" t="str">
        <f>IF(_tag_month_day!BF329="","",_tag_month_day!BF329/100)</f>
        <v/>
      </c>
      <c r="FV339" s="449" t="str">
        <f>IF(_tag_month_day!BG329="","",_tag_month_day!BG329/100)</f>
        <v/>
      </c>
      <c r="FW339" s="467" t="str">
        <f>IF(_tag_month_day!BH329="","",_tag_month_day!BH329/100)</f>
        <v/>
      </c>
      <c r="FX339" s="449" t="str">
        <f>IF(_tag_month_day!BI329="","",_tag_month_day!BI329/100)</f>
        <v/>
      </c>
      <c r="FY339" s="449" t="str">
        <f>IF(_tag_month_day!BJ329="","",_tag_month_day!BJ329/100)</f>
        <v/>
      </c>
      <c r="FZ339" s="468" t="str">
        <f>IF(_tag_month_day!BK329="","",_tag_month_day!BK329/100)</f>
        <v/>
      </c>
      <c r="GA339" s="449" t="str">
        <f>IF(_tag_month_day!BL329="","",_tag_month_day!BL329/100)</f>
        <v/>
      </c>
      <c r="GB339" s="467" t="str">
        <f>IF(_tag_month_day!BM329="","",_tag_month_day!BM329/100)</f>
        <v/>
      </c>
      <c r="GC339" s="431" t="str">
        <f>IF(_tag_month_day!BN329="","",_tag_month_day!BN329/100)</f>
        <v/>
      </c>
      <c r="GD339" s="431" t="str">
        <f>IF(_tag_month_day!BO329="","",_tag_month_day!BO329/100)</f>
        <v/>
      </c>
      <c r="GE339" s="431" t="str">
        <f>IF(_tag_month_day!BP329="","",_tag_month_day!BP329/100)</f>
        <v/>
      </c>
      <c r="GF339" s="431" t="str">
        <f>IF(_tag_month_day!BQ329="","",_tag_month_day!BQ329/100)</f>
        <v/>
      </c>
      <c r="GG339" s="431" t="str">
        <f>IF(_tag_month_day!BR329="","",_tag_month_day!BR329/100)</f>
        <v/>
      </c>
      <c r="GH339" s="431" t="str">
        <f>IF(_tag_month_day!BS329="","",_tag_month_day!BS329/100)</f>
        <v/>
      </c>
      <c r="GI339" s="467" t="str">
        <f>IF(_tag_month_day!BT329="","",_tag_month_day!BT329/100)</f>
        <v/>
      </c>
      <c r="GJ339" s="469" t="str">
        <f>IF(_tag_month_day!BU329="","",_tag_month_day!BU329/100)</f>
        <v/>
      </c>
      <c r="GK339" s="470">
        <f>GK338</f>
        <v>0.070000000000000007</v>
      </c>
      <c r="GL339" s="470">
        <f>GL338</f>
        <v>0.029999999999999999</v>
      </c>
      <c r="GM339" s="471" t="str">
        <f>IF(_tag_month_day!BX329="","",_tag_month_day!BX329/100)</f>
        <v/>
      </c>
      <c r="GN339" s="470">
        <f>GN338</f>
        <v>0.070000000000000007</v>
      </c>
      <c r="GO339" s="470">
        <f>GO338</f>
        <v>0.029999999999999999</v>
      </c>
      <c r="GP339" s="470">
        <f>GP338</f>
        <v>0.089999999999999997</v>
      </c>
      <c r="GQ339" s="470">
        <f>GQ338</f>
        <v>0.029999999999999999</v>
      </c>
      <c r="GR339" s="471" t="str">
        <f>IF(_tag_month_day!CA329="","",_tag_month_day!CA329/100)</f>
        <v/>
      </c>
      <c r="GS339" s="472">
        <f>GS338</f>
        <v>0.95299999999999996</v>
      </c>
      <c r="GT339" s="472">
        <f>GT338</f>
        <v>0.55000000000000004</v>
      </c>
      <c r="GU339" s="472">
        <f>GU338</f>
        <v>0.55000000000000004</v>
      </c>
      <c r="GV339" s="472">
        <f>GV338</f>
        <v>0.55000000000000004</v>
      </c>
      <c r="GW339" s="472">
        <f>GW338</f>
        <v>0.5</v>
      </c>
      <c r="GX339" s="472">
        <f>GX338</f>
        <v>0.93500000000000005</v>
      </c>
      <c r="GY339" s="472">
        <f>GY338</f>
        <v>0.14999999999999999</v>
      </c>
      <c r="GZ339" s="472">
        <f>GZ338</f>
        <v>1</v>
      </c>
      <c r="HA339" s="474">
        <f>HA338</f>
        <v>0.047</v>
      </c>
      <c r="HB339" s="474">
        <f>HB338</f>
        <v>0.45000000000000001</v>
      </c>
      <c r="HC339" s="474">
        <f>HC338</f>
        <v>0.45000000000000001</v>
      </c>
      <c r="HD339" s="474">
        <f>HD338</f>
        <v>0.45000000000000001</v>
      </c>
      <c r="HE339" s="474">
        <f>HE338</f>
        <v>0.5</v>
      </c>
      <c r="HF339" s="474">
        <f>HF338</f>
        <v>0.065000000000000002</v>
      </c>
      <c r="HG339" s="474">
        <f>HG338</f>
        <v>0.84999999999999998</v>
      </c>
      <c r="HH339" s="474">
        <f>HH338</f>
        <v>0</v>
      </c>
      <c r="HI339" s="10">
        <f>IF(BZ339&lt;&gt;"",CK339-BV339,0)</f>
        <v>0</v>
      </c>
      <c r="HJ339" s="10" t="e">
        <f>IF(AJ339&gt;0,AH339-AJ339,0)</f>
        <v>#VALUE!</v>
      </c>
      <c r="HK339" s="466">
        <f>HK338</f>
        <v>0.84999999999999998</v>
      </c>
      <c r="HL339" s="424">
        <f>HL338</f>
        <v>550000</v>
      </c>
      <c r="HM339" s="424">
        <f>HM338</f>
        <v>480000</v>
      </c>
      <c r="HN339" s="465" t="e">
        <f>(DJ339*EZ339+DK339*FH339+DL339*FM339+DM339*FR339+DN339*FW339+DO339*GB339+DS339*GI339+DP339*GM339+DR339*GR339)*1000*2</f>
        <v>#VALUE!</v>
      </c>
      <c r="HO339" s="465" t="e">
        <f>HN339*HK339*$HO$2/HL339*1000000</f>
        <v>#VALUE!</v>
      </c>
      <c r="HP339" s="465" t="e">
        <f>HN339*HK339*$HP$2/HM339*1000000</f>
        <v>#VALUE!</v>
      </c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</row>
    <row customFormat="1" r="340" s="0">
      <c r="A340" s="420">
        <v>329</v>
      </c>
      <c r="B340" s="421">
        <f ca="1">IF(D340=D339,B339,IF(D340="夜班",B339+1,B339))</f>
        <v>43599</v>
      </c>
      <c r="C340" s="422">
        <f>C339</f>
        <v>0.041666666666666699</v>
      </c>
      <c r="D340" s="10" t="str">
        <f ca="1">IF(HOUR(G340)&lt;8,"夜班",IF(HOUR(G340)&lt;16,"白班",IF(HOUR(G340)&lt;24,"中班",0)))</f>
        <v>白班</v>
      </c>
      <c r="E340" s="10" t="e">
        <f ca="1">IF(F340=1,"甲",IF(F340=2,"乙",IF(F340=3,"丙",IF(F340=4,"丁",""))))</f>
        <v>#REF!</v>
      </c>
      <c r="F340" s="10" t="e">
        <f ca="1">SUMPRODUCT((成本日报!$A$3:$A$95=计划!B340)*(成本日报!$B$3:$B$95=计划!$D340),成本日报!$C$3:$C$95)</f>
        <v>#REF!</v>
      </c>
      <c r="G340" s="423">
        <f ca="1">G339+C339</f>
        <v>43599.666666665871</v>
      </c>
      <c r="H340" s="423">
        <f ca="1">$G340+$C340/60*10+$C340*0</f>
        <v>43599.673611110316</v>
      </c>
      <c r="I340" s="423">
        <f ca="1">$G340+$C340/60*18+$C340*0</f>
        <v>43599.679166665868</v>
      </c>
      <c r="J340" s="423">
        <f ca="1">$G340+$C340/60*0+$C340*1</f>
        <v>43599.708333332535</v>
      </c>
      <c r="K340" s="423">
        <f ca="1">$G340+$C340/60*30+$C340*2</f>
        <v>43599.770833332543</v>
      </c>
      <c r="L340" s="423">
        <f ca="1">$G340+$C340/60*0+$C340*3</f>
        <v>43599.791666665871</v>
      </c>
      <c r="M340" s="424" t="str">
        <f>IF(_tag_month_day!A330="","",_tag_month_day!A330)</f>
        <v/>
      </c>
      <c r="N340" s="424" t="str">
        <f>IF(_tag_month_day!B330="","",_tag_month_day!B330)</f>
        <v/>
      </c>
      <c r="O340" s="425" t="e">
        <f>IF(M340+N340=0,"",M340+N340)</f>
        <v>#VALUE!</v>
      </c>
      <c r="P340" s="424" t="str">
        <f>IF(_tag_month_day!C330="","",_tag_month_day!C330)</f>
        <v/>
      </c>
      <c r="Q340" s="424" t="str">
        <f>IF(_tag_month_day!D330="","",_tag_month_day!D330)</f>
        <v/>
      </c>
      <c r="R340" s="426" t="str">
        <f>IF(_tag_month_day!CB330="","",_tag_month_day!CB330/100)</f>
        <v/>
      </c>
      <c r="S340" s="427" t="str">
        <f>IF(_tag_month_day!E330="","",_tag_month_day!E330)</f>
        <v/>
      </c>
      <c r="T340" s="427" t="str">
        <f>IF(_tag_month_day!F330="","",_tag_month_day!F330)</f>
        <v/>
      </c>
      <c r="U340" s="428" t="e">
        <f>S340+T340</f>
        <v>#VALUE!</v>
      </c>
      <c r="V340" s="429" t="e">
        <f>U340/AJ340</f>
        <v>#VALUE!</v>
      </c>
      <c r="W340" s="430" t="str">
        <f>IF(_jhy_month_day!A330="","",_jhy_month_day!A330)</f>
        <v/>
      </c>
      <c r="X340" s="431" t="str">
        <f>IF(_jhy_month_day!B330="","",_jhy_month_day!B330/100)</f>
        <v/>
      </c>
      <c r="Y340" s="431" t="str">
        <f>IF(_jhy_month_day!C330="","",_jhy_month_day!C330/100)</f>
        <v/>
      </c>
      <c r="Z340" s="432">
        <f>Z336+1</f>
        <v>83</v>
      </c>
      <c r="AA340" s="433" t="str">
        <f>IF(_tag_month_day!G330="","",_tag_month_day!G330/100)</f>
        <v/>
      </c>
      <c r="AB340" s="433" t="str">
        <f>IF(_tag_month_day!H330="","",_tag_month_day!H330/100)</f>
        <v/>
      </c>
      <c r="AC340" s="434">
        <f>IF(X340="",AC339,BK340*($AV339*X340+$AW339*FD339+$AX339*FI339+$AY339*FN339+$AZ339*FS339+$BA339*FX339+$BG339*GE339)/(AV339*Y340+AX339*FK339+AW339*FF339+AY339*FP339+AZ339*FU339+BA339*FZ339+BG339*GG339+BB339*GK339+BC339*GN339+BD339*GP339))</f>
        <v>1.59963432013121</v>
      </c>
      <c r="AD340" s="435" t="str">
        <f>IF(AC340=AC339,"",AC340-AC339)</f>
        <v/>
      </c>
      <c r="AE340" s="436" t="str">
        <f>IF(1-AF340=0,"",(1-AF340))</f>
        <v/>
      </c>
      <c r="AF340" s="437">
        <v>1</v>
      </c>
      <c r="AG340" s="10" t="str">
        <f>AG339</f>
        <v>9A3</v>
      </c>
      <c r="AH340" s="438" t="str">
        <f>AH339</f>
        <v/>
      </c>
      <c r="AI340" s="424"/>
      <c r="AJ340" s="10" t="str">
        <f>IF(_tag_month_day!I330="","",_tag_month_day!I330)</f>
        <v/>
      </c>
      <c r="AK340" s="440"/>
      <c r="AL340" s="440"/>
      <c r="AM340" s="440"/>
      <c r="AN340" s="441">
        <f>AN339</f>
        <v>2</v>
      </c>
      <c r="AO340" s="441">
        <f>AO339</f>
        <v>8</v>
      </c>
      <c r="AP340" s="442" t="e">
        <f>(IF(AN340=0,AS339,AS339*(1+AO340/AN340)/(AR340+AO340/AN340)))+AT340</f>
        <v>#VALUE!</v>
      </c>
      <c r="AQ340" s="443" t="str">
        <f>IF(_tag_month_day!J330="","",_tag_month_day!J330/100)</f>
        <v/>
      </c>
      <c r="AR340" s="444">
        <f>AR339</f>
        <v>1.3</v>
      </c>
      <c r="AS340" s="445" t="e">
        <f>AQ340*(AN340*AR340+AO340)/(AN340+AO340)</f>
        <v>#VALUE!</v>
      </c>
      <c r="AT340" s="445" t="e">
        <f>(SUM(BE340:BF340)-SUM(BE339:BF339))*0.05</f>
        <v>#VALUE!</v>
      </c>
      <c r="AU340" s="446" t="str">
        <f>IF(_tag_month_day!CC330="","",IF(_tag_month_day!CC330&gt;0,_tag_month_day!CD330,_tag_month_day!CE330))</f>
        <v/>
      </c>
      <c r="AV340" s="447" t="str">
        <f>IF(_tag_month_day!L330="","",_tag_month_day!L330/100)</f>
        <v/>
      </c>
      <c r="AW340" s="431">
        <f>AW339</f>
        <v>0</v>
      </c>
      <c r="AX340" s="431">
        <f>AX339</f>
        <v>0</v>
      </c>
      <c r="AY340" s="431" t="str">
        <f>IF(_tag_month_day!M330="","",_tag_month_day!M330/100)</f>
        <v/>
      </c>
      <c r="AZ340" s="431" t="str">
        <f>IF(_tag_month_day!N330="","",_tag_month_day!N330/100)</f>
        <v/>
      </c>
      <c r="BA340" s="431" t="str">
        <f>IF(_tag_month_day!O330="","",_tag_month_day!O330/100)</f>
        <v/>
      </c>
      <c r="BB340" s="448" t="str">
        <f>IF(_tag_month_day!P330="","",_tag_month_day!P330/100)</f>
        <v/>
      </c>
      <c r="BC340" s="448">
        <f>BC339</f>
        <v>0</v>
      </c>
      <c r="BD340" s="448" t="str">
        <f>IF(_tag_month_day!Q330="","",_tag_month_day!Q330/100)</f>
        <v/>
      </c>
      <c r="BE340" s="449" t="str">
        <f>IF(_tag_month_day!R330="","",_tag_month_day!R330/100)</f>
        <v/>
      </c>
      <c r="BF340" s="388" t="e">
        <f>(AU340*(100+BE340*100))/(AJ340-AU340)/100</f>
        <v>#VALUE!</v>
      </c>
      <c r="BG340" s="450" t="e">
        <f>BE340+BF340</f>
        <v>#VALUE!</v>
      </c>
      <c r="BH340" s="451" t="e">
        <f>SUM(AV340:BF340)</f>
        <v>#VALUE!</v>
      </c>
      <c r="BI340" s="452" t="e">
        <f>IF(CX340=0,BI339,(DK340*查询!$R$5+DL340*查询!$Q$5+DM340*查询!$N$5+DN340*查询!$O$5+DO340*查询!$P$5)*AF340/CX340)</f>
        <v>#VALUE!</v>
      </c>
      <c r="BJ340" s="452" t="e">
        <f>IF(CX340=0,BJ339,(DP340*查询!$S$5+DQ340*查询!$T$5+DR340*查询!$U$5)*AF340/CX340)</f>
        <v>#VALUE!</v>
      </c>
      <c r="BK340" s="452">
        <f>BK339</f>
        <v>1</v>
      </c>
      <c r="BL340" s="453" t="e">
        <f>SUMPRODUCT((AV340:BA340)*(GS340:GX340))/((GS340:GX340)+SUM(BB340:BD340)*GY340+BG340*GZ340)</f>
        <v>#VALUE!</v>
      </c>
      <c r="BM340" s="453" t="e">
        <f>BK340*($AV340*FB340+$AW340*FD340+$AX340*FI340+$AY340*FN340+$AZ340*FS340+$BA340*FX340+$BG340*GE340)/(AV340*EY340+AX340*FK340+AW340*FF340+AY340*FP340+AZ340*FU340+BA340*FZ340+BG340*GG340+BB340*GK340+BC340*GN340+BD340*GP340)</f>
        <v>#VALUE!</v>
      </c>
      <c r="BN340" s="453" t="e">
        <f>($AV340*FC340+$AX340*FJ340+$AW340*FE340+$AY340*FO340+$AZ340*FT340+$BA340*FY340+$BG340*GF340)/($AV340*FA340+BG340*GH340+BB340*GL340+BC340*GO340+BD340*GQ340+BA340*GA340)</f>
        <v>#VALUE!</v>
      </c>
      <c r="BO340" s="454" t="e">
        <f>SUMPRODUCT(AV340:BA340*GS340:GX340)/(GS340:GX340+(BB340+BC340+BD340)*GY340+BG340)</f>
        <v>#VALUE!</v>
      </c>
      <c r="BP340" s="454" t="e">
        <f>SUMPRODUCT(AV340:BA340*GS340:GX340)/(GS340:GX340+(BB340+BC340+BD340)*GY340+BG340)</f>
        <v>#VALUE!</v>
      </c>
      <c r="BQ340" s="454" t="e">
        <f>SUMPRODUCT(AV340:BA340*GS340:GX340)/(GS340:GX340+(BB340+BC340+BD340)*GY340+BG340)</f>
        <v>#VALUE!</v>
      </c>
      <c r="BR340" s="453" t="str">
        <f>IF(_tag_month_day!T330="","",_tag_month_day!T330)</f>
        <v/>
      </c>
      <c r="BS340" s="453" t="str">
        <f>IF(_tag_month_day!U330="","",_tag_month_day!U330)</f>
        <v/>
      </c>
      <c r="BT340" s="455" t="str">
        <f>IF(CK340="","",IF((CK340&gt;=BV340-0.12)*(CK340&lt;=BV340+0.12),"合格","不合格"))</f>
        <v/>
      </c>
      <c r="BU340" s="456" t="str">
        <f>IF(_tag_month_day!V330="","",_tag_month_day!V330)</f>
        <v/>
      </c>
      <c r="BV340" s="457" t="str">
        <f>IF(_tag_month_day!W330="","",_tag_month_day!W330)</f>
        <v/>
      </c>
      <c r="BW340" s="458" t="str">
        <f>IF(_tag_month_day!X330="","",_tag_month_day!X330)</f>
        <v/>
      </c>
      <c r="BX340" s="458" t="str">
        <f>IF(_tag_month_day!Y330="","",_tag_month_day!Y330)</f>
        <v/>
      </c>
      <c r="BY340" s="459">
        <f ca="1">L340</f>
        <v>43599.791666665871</v>
      </c>
      <c r="BZ340" s="460"/>
      <c r="CA340" s="461"/>
      <c r="CB340" s="424" t="str">
        <f>IF(_tag_month_day!Z330="","",_tag_month_day!Z330)</f>
        <v/>
      </c>
      <c r="CC340" s="424" t="str">
        <f>IF(_tag_month_day!AA330="","",_tag_month_day!AA330)</f>
        <v/>
      </c>
      <c r="CD340" s="424" t="str">
        <f>IF(_tag_month_day!AB330="","",_tag_month_day!AB330)</f>
        <v/>
      </c>
      <c r="CE340" s="424" t="str">
        <f>IF(_tag_month_day!AC330="","",_tag_month_day!AC330)</f>
        <v/>
      </c>
      <c r="CF340" s="424" t="str">
        <f>IF(_tag_month_day!AD330="","",_tag_month_day!AD330)</f>
        <v/>
      </c>
      <c r="CG340" s="424" t="str">
        <f>IF(_tag_month_day!AE330="","",_tag_month_day!AE330)</f>
        <v/>
      </c>
      <c r="CH340" s="424" t="str">
        <f>IF(_tag_month_day!AF330="","",_tag_month_day!AF330)</f>
        <v/>
      </c>
      <c r="CI340" s="424" t="str">
        <f>IF(_tag_month_day!AG330="","",_tag_month_day!AG330)</f>
        <v/>
      </c>
      <c r="CJ340" s="424" t="str">
        <f>IF(_tag_month_day!AH330="","",_tag_month_day!AH330)</f>
        <v/>
      </c>
      <c r="CK340" s="424" t="str">
        <f>IF(_tag_month_day!AI330="","",_tag_month_day!AI330)</f>
        <v/>
      </c>
      <c r="CL340" s="4" t="str">
        <f>IF(_tag_month_day!AJ330="","",_tag_month_day!AJ330)</f>
        <v/>
      </c>
      <c r="CM340" s="4" t="str">
        <f>IF(_tag_month_day!AK330="","",_tag_month_day!AK330)</f>
        <v/>
      </c>
      <c r="CN340" s="4" t="str">
        <f>IF(_tag_month_day!AL330="","",_tag_month_day!AL330)</f>
        <v/>
      </c>
      <c r="CO340" s="4" t="str">
        <f>IF(_tag_month_day!AM330="","",_tag_month_day!AM330)</f>
        <v/>
      </c>
      <c r="CP340" s="4" t="str">
        <f>IF(_tag_month_day!AN330="","",_tag_month_day!AN330)</f>
        <v/>
      </c>
      <c r="CQ340" s="4" t="str">
        <f>IF(_tag_month_day!AO330="","",_tag_month_day!AO330)</f>
        <v/>
      </c>
      <c r="CR340" s="462" t="str">
        <f>IF(_tag_month_day!AP330="","",_tag_month_day!AP330)</f>
        <v/>
      </c>
      <c r="CS340" s="463" t="str">
        <f>IF(_tag_month_day!AQ330="","",_tag_month_day!AQ330)</f>
        <v/>
      </c>
      <c r="CT340" s="4" t="str">
        <f>IF(_tag_month_day!AR330="","",_tag_month_day!AR330)</f>
        <v/>
      </c>
      <c r="CU340" s="464" t="e">
        <f>DU340/AJ340</f>
        <v>#VALUE!</v>
      </c>
      <c r="CV340" s="451" t="e">
        <f>BG340/BH340</f>
        <v>#VALUE!</v>
      </c>
      <c r="CW340" s="465" t="e">
        <f>AJ340*(1-CV340)*CU340*AF340</f>
        <v>#VALUE!</v>
      </c>
      <c r="CX340" s="465" t="e">
        <f>CW340*94%</f>
        <v>#VALUE!</v>
      </c>
      <c r="CY340" s="466" t="e">
        <f>IF(CX340=0,0,DS340/(DS340+CX340))</f>
        <v>#VALUE!</v>
      </c>
      <c r="CZ340" s="465" t="e">
        <f>$AJ340*EF340</f>
        <v>#VALUE!</v>
      </c>
      <c r="DA340" s="465" t="e">
        <f>$AJ340*EG340</f>
        <v>#VALUE!</v>
      </c>
      <c r="DB340" s="465" t="e">
        <f>$AJ340*EH340</f>
        <v>#VALUE!</v>
      </c>
      <c r="DC340" s="465" t="e">
        <f>$AJ340*EI340</f>
        <v>#VALUE!</v>
      </c>
      <c r="DD340" s="465" t="e">
        <f>$AJ340*EJ340</f>
        <v>#VALUE!</v>
      </c>
      <c r="DE340" s="465" t="e">
        <f>$AJ340*EK340</f>
        <v>#VALUE!</v>
      </c>
      <c r="DF340" s="465" t="e">
        <f>$AJ340*EL340</f>
        <v>#VALUE!</v>
      </c>
      <c r="DG340" s="465" t="e">
        <f>$AJ340*EM340</f>
        <v>#VALUE!</v>
      </c>
      <c r="DH340" s="465" t="e">
        <f>$AJ340*EN340</f>
        <v>#VALUE!</v>
      </c>
      <c r="DI340" s="465" t="e">
        <f>$AJ340*EO340</f>
        <v>#VALUE!</v>
      </c>
      <c r="DJ340" s="465" t="e">
        <f>CZ340*(1-EP340)</f>
        <v>#VALUE!</v>
      </c>
      <c r="DK340" s="465" t="e">
        <f>DA340*(1-ER340)</f>
        <v>#VALUE!</v>
      </c>
      <c r="DL340" s="465" t="e">
        <f>DB340*(1-EQ340)</f>
        <v>#VALUE!</v>
      </c>
      <c r="DM340" s="465" t="e">
        <f>DC340*(1-ES340)</f>
        <v>#VALUE!</v>
      </c>
      <c r="DN340" s="465" t="e">
        <f>DD340*(1-ET340)</f>
        <v>#VALUE!</v>
      </c>
      <c r="DO340" s="465" t="e">
        <f>DE340</f>
        <v>#VALUE!</v>
      </c>
      <c r="DP340" s="465" t="e">
        <f>DF340*(1-EU340)</f>
        <v>#VALUE!</v>
      </c>
      <c r="DQ340" s="465" t="e">
        <f>DG340*(1-EV340)</f>
        <v>#VALUE!</v>
      </c>
      <c r="DR340" s="465" t="e">
        <f>DH340*(1-EW340)</f>
        <v>#VALUE!</v>
      </c>
      <c r="DS340" s="465" t="e">
        <f>DI340</f>
        <v>#VALUE!</v>
      </c>
      <c r="DT340" s="465" t="e">
        <f>SUM(DJ340:DS340)</f>
        <v>#VALUE!</v>
      </c>
      <c r="DU340" s="465" t="e">
        <f>(GS340:GX340)+(DP340+DQ340+DR340)*GY340+DS340</f>
        <v>#VALUE!</v>
      </c>
      <c r="DV340" s="451" t="e">
        <f>AV340/$BH340/(1-EP340)</f>
        <v>#VALUE!</v>
      </c>
      <c r="DW340" s="451" t="e">
        <f>AW340/$BH340/(1-ER340)</f>
        <v>#VALUE!</v>
      </c>
      <c r="DX340" s="451" t="e">
        <f>AX340/$BH340/(1-EQ340)</f>
        <v>#VALUE!</v>
      </c>
      <c r="DY340" s="451" t="e">
        <f>AY340/$BH340/(1-ES340)</f>
        <v>#VALUE!</v>
      </c>
      <c r="DZ340" s="451" t="e">
        <f>AZ340/$BH340/(1-ET340)</f>
        <v>#VALUE!</v>
      </c>
      <c r="EA340" s="451" t="e">
        <f>BA340/$BH340/(1-AX340)</f>
        <v>#VALUE!</v>
      </c>
      <c r="EB340" s="451" t="e">
        <f>BB340/$BH340/(1-EU340)</f>
        <v>#VALUE!</v>
      </c>
      <c r="EC340" s="451" t="e">
        <f>BC340/$BH340/(1-EV340)</f>
        <v>#VALUE!</v>
      </c>
      <c r="ED340" s="451" t="e">
        <f>BD340/$BH340/(1-EW340)</f>
        <v>#VALUE!</v>
      </c>
      <c r="EE340" s="451" t="e">
        <f>BG340/BH340</f>
        <v>#VALUE!</v>
      </c>
      <c r="EF340" s="451" t="e">
        <f>DV340/SUM($DV340:$EE340)</f>
        <v>#VALUE!</v>
      </c>
      <c r="EG340" s="451" t="e">
        <f>DW340/SUM($DV340:$EE340)</f>
        <v>#VALUE!</v>
      </c>
      <c r="EH340" s="451" t="e">
        <f>DX340/SUM($DV340:$EE340)</f>
        <v>#VALUE!</v>
      </c>
      <c r="EI340" s="451" t="e">
        <f>DY340/SUM($DV340:$EE340)</f>
        <v>#VALUE!</v>
      </c>
      <c r="EJ340" s="451" t="e">
        <f>DZ340/SUM($DV340:$EE340)</f>
        <v>#VALUE!</v>
      </c>
      <c r="EK340" s="451" t="e">
        <f>EA340/SUM($DV340:$EE340)</f>
        <v>#VALUE!</v>
      </c>
      <c r="EL340" s="451" t="e">
        <f>EB340/SUM($DV340:$EE340)</f>
        <v>#VALUE!</v>
      </c>
      <c r="EM340" s="451" t="e">
        <f>EC340/SUM($DV340:$EE340)</f>
        <v>#VALUE!</v>
      </c>
      <c r="EN340" s="451" t="e">
        <f>ED340/SUM($DV340:$EE340)</f>
        <v>#VALUE!</v>
      </c>
      <c r="EO340" s="451" t="e">
        <f>EE340/SUM($DV340:$EE340)</f>
        <v>#VALUE!</v>
      </c>
      <c r="EP340" s="450">
        <f>EP339</f>
        <v>0.080000000000000002</v>
      </c>
      <c r="EQ340" s="450">
        <f>EQ339</f>
        <v>0.014999999999999999</v>
      </c>
      <c r="ER340" s="450">
        <f>ER339</f>
        <v>0.014999999999999999</v>
      </c>
      <c r="ES340" s="450">
        <f>ES339</f>
        <v>0.014999999999999999</v>
      </c>
      <c r="ET340" s="450">
        <f>ET339</f>
        <v>0.014999999999999999</v>
      </c>
      <c r="EU340" s="450">
        <f>EU339</f>
        <v>0.089999999999999997</v>
      </c>
      <c r="EV340" s="450">
        <f>EV339</f>
        <v>0.089999999999999997</v>
      </c>
      <c r="EW340" s="450">
        <f>EW339</f>
        <v>0.089999999999999997</v>
      </c>
      <c r="EX340" s="431" t="str">
        <f>IF(_tag_month_day!AS330="","",_tag_month_day!AS330/100)</f>
        <v/>
      </c>
      <c r="EY340" s="431" t="str">
        <f>IF(_tag_month_day!AT330="","",_tag_month_day!AT330/100)</f>
        <v/>
      </c>
      <c r="EZ340" s="431" t="str">
        <f>IF(_tag_month_day!AU330="","",_tag_month_day!AU330/100)</f>
        <v/>
      </c>
      <c r="FA340" s="431" t="str">
        <f>IF(_tag_month_day!AV330="","",_tag_month_day!AV330/100)</f>
        <v/>
      </c>
      <c r="FB340" s="431" t="str">
        <f>IF(_tag_month_day!AW330="","",_tag_month_day!AW330/100)</f>
        <v/>
      </c>
      <c r="FC340" s="431" t="str">
        <f>IF(_tag_month_day!AX330="","",_tag_month_day!AX330/100)</f>
        <v/>
      </c>
      <c r="FD340" s="449" t="str">
        <f>IF(_tag_month_day!AY330="","",_tag_month_day!AY330/100)</f>
        <v/>
      </c>
      <c r="FE340" s="449" t="str">
        <f>IF(_tag_month_day!AZ330="","",_tag_month_day!AZ330/100)</f>
        <v/>
      </c>
      <c r="FF340" s="449" t="str">
        <f>IF(_tag_month_day!BA330="","",_tag_month_day!BA330/100)</f>
        <v/>
      </c>
      <c r="FG340" s="449" t="str">
        <f>IF(_tag_month_day!BB330="","",_tag_month_day!BB330/100)</f>
        <v/>
      </c>
      <c r="FH340" s="467" t="str">
        <f>IF(_tag_month_day!BC330="","",_tag_month_day!BC330/100)</f>
        <v/>
      </c>
      <c r="FI340" s="449">
        <f>FI339</f>
        <v>0.40999999999999998</v>
      </c>
      <c r="FJ340" s="449">
        <f>FJ339</f>
        <v>0.11</v>
      </c>
      <c r="FK340" s="449">
        <f>FK339</f>
        <v>0.014999999999999999</v>
      </c>
      <c r="FL340" s="449">
        <f>FL339</f>
        <v>0</v>
      </c>
      <c r="FM340" s="467">
        <f>FM339</f>
        <v>0.0001</v>
      </c>
      <c r="FN340" s="449">
        <f>FN339</f>
        <v>0.32000000000000001</v>
      </c>
      <c r="FO340" s="449">
        <f>FO339</f>
        <v>0.20000000000000001</v>
      </c>
      <c r="FP340" s="449">
        <f>FP339</f>
        <v>0.01</v>
      </c>
      <c r="FQ340" s="449">
        <f>FQ339</f>
        <v>0</v>
      </c>
      <c r="FR340" s="467">
        <f>FR339</f>
        <v>0.0001</v>
      </c>
      <c r="FS340" s="449" t="str">
        <f>IF(_tag_month_day!BD330="","",_tag_month_day!BD330/100)</f>
        <v/>
      </c>
      <c r="FT340" s="449" t="str">
        <f>IF(_tag_month_day!BE330="","",_tag_month_day!BE330/100)</f>
        <v/>
      </c>
      <c r="FU340" s="449" t="str">
        <f>IF(_tag_month_day!BF330="","",_tag_month_day!BF330/100)</f>
        <v/>
      </c>
      <c r="FV340" s="449" t="str">
        <f>IF(_tag_month_day!BG330="","",_tag_month_day!BG330/100)</f>
        <v/>
      </c>
      <c r="FW340" s="467" t="str">
        <f>IF(_tag_month_day!BH330="","",_tag_month_day!BH330/100)</f>
        <v/>
      </c>
      <c r="FX340" s="449" t="str">
        <f>IF(_tag_month_day!BI330="","",_tag_month_day!BI330/100)</f>
        <v/>
      </c>
      <c r="FY340" s="449" t="str">
        <f>IF(_tag_month_day!BJ330="","",_tag_month_day!BJ330/100)</f>
        <v/>
      </c>
      <c r="FZ340" s="468" t="str">
        <f>IF(_tag_month_day!BK330="","",_tag_month_day!BK330/100)</f>
        <v/>
      </c>
      <c r="GA340" s="449" t="str">
        <f>IF(_tag_month_day!BL330="","",_tag_month_day!BL330/100)</f>
        <v/>
      </c>
      <c r="GB340" s="467" t="str">
        <f>IF(_tag_month_day!BM330="","",_tag_month_day!BM330/100)</f>
        <v/>
      </c>
      <c r="GC340" s="431" t="str">
        <f>IF(_tag_month_day!BN330="","",_tag_month_day!BN330/100)</f>
        <v/>
      </c>
      <c r="GD340" s="431" t="str">
        <f>IF(_tag_month_day!BO330="","",_tag_month_day!BO330/100)</f>
        <v/>
      </c>
      <c r="GE340" s="431" t="str">
        <f>IF(_tag_month_day!BP330="","",_tag_month_day!BP330/100)</f>
        <v/>
      </c>
      <c r="GF340" s="431" t="str">
        <f>IF(_tag_month_day!BQ330="","",_tag_month_day!BQ330/100)</f>
        <v/>
      </c>
      <c r="GG340" s="431" t="str">
        <f>IF(_tag_month_day!BR330="","",_tag_month_day!BR330/100)</f>
        <v/>
      </c>
      <c r="GH340" s="431" t="str">
        <f>IF(_tag_month_day!BS330="","",_tag_month_day!BS330/100)</f>
        <v/>
      </c>
      <c r="GI340" s="467" t="str">
        <f>IF(_tag_month_day!BT330="","",_tag_month_day!BT330/100)</f>
        <v/>
      </c>
      <c r="GJ340" s="469" t="str">
        <f>IF(_tag_month_day!BU330="","",_tag_month_day!BU330/100)</f>
        <v/>
      </c>
      <c r="GK340" s="470">
        <f>GK339</f>
        <v>0.070000000000000007</v>
      </c>
      <c r="GL340" s="470">
        <f>GL339</f>
        <v>0.029999999999999999</v>
      </c>
      <c r="GM340" s="471" t="str">
        <f>IF(_tag_month_day!BX330="","",_tag_month_day!BX330/100)</f>
        <v/>
      </c>
      <c r="GN340" s="470">
        <f>GN339</f>
        <v>0.070000000000000007</v>
      </c>
      <c r="GO340" s="470">
        <f>GO339</f>
        <v>0.029999999999999999</v>
      </c>
      <c r="GP340" s="470">
        <f>GP339</f>
        <v>0.089999999999999997</v>
      </c>
      <c r="GQ340" s="470">
        <f>GQ339</f>
        <v>0.029999999999999999</v>
      </c>
      <c r="GR340" s="471" t="str">
        <f>IF(_tag_month_day!CA330="","",_tag_month_day!CA330/100)</f>
        <v/>
      </c>
      <c r="GS340" s="472">
        <f>GS339</f>
        <v>0.95299999999999996</v>
      </c>
      <c r="GT340" s="472">
        <f>GT339</f>
        <v>0.55000000000000004</v>
      </c>
      <c r="GU340" s="472">
        <f>GU339</f>
        <v>0.55000000000000004</v>
      </c>
      <c r="GV340" s="472">
        <f>GV339</f>
        <v>0.55000000000000004</v>
      </c>
      <c r="GW340" s="472">
        <f>GW339</f>
        <v>0.5</v>
      </c>
      <c r="GX340" s="472">
        <f>GX339</f>
        <v>0.93500000000000005</v>
      </c>
      <c r="GY340" s="472">
        <f>GY339</f>
        <v>0.14999999999999999</v>
      </c>
      <c r="GZ340" s="472">
        <f>GZ339</f>
        <v>1</v>
      </c>
      <c r="HA340" s="474">
        <f>HA339</f>
        <v>0.047</v>
      </c>
      <c r="HB340" s="474">
        <f>HB339</f>
        <v>0.45000000000000001</v>
      </c>
      <c r="HC340" s="474">
        <f>HC339</f>
        <v>0.45000000000000001</v>
      </c>
      <c r="HD340" s="474">
        <f>HD339</f>
        <v>0.45000000000000001</v>
      </c>
      <c r="HE340" s="474">
        <f>HE339</f>
        <v>0.5</v>
      </c>
      <c r="HF340" s="474">
        <f>HF339</f>
        <v>0.065000000000000002</v>
      </c>
      <c r="HG340" s="474">
        <f>HG339</f>
        <v>0.84999999999999998</v>
      </c>
      <c r="HH340" s="474">
        <f>HH339</f>
        <v>0</v>
      </c>
      <c r="HI340" s="10">
        <f>IF(BZ340&lt;&gt;"",CK340-BV340,0)</f>
        <v>0</v>
      </c>
      <c r="HJ340" s="10" t="e">
        <f>IF(AJ340&gt;0,AH340-AJ340,0)</f>
        <v>#VALUE!</v>
      </c>
      <c r="HK340" s="466">
        <f>HK339</f>
        <v>0.84999999999999998</v>
      </c>
      <c r="HL340" s="424">
        <f>HL339</f>
        <v>550000</v>
      </c>
      <c r="HM340" s="424">
        <f>HM339</f>
        <v>480000</v>
      </c>
      <c r="HN340" s="465" t="e">
        <f>(DJ340*EZ340+DK340*FH340+DL340*FM340+DM340*FR340+DN340*FW340+DO340*GB340+DS340*GI340+DP340*GM340+DR340*GR340)*1000*2</f>
        <v>#VALUE!</v>
      </c>
      <c r="HO340" s="465" t="e">
        <f>HN340*HK340*$HO$2/HL340*1000000</f>
        <v>#VALUE!</v>
      </c>
      <c r="HP340" s="465" t="e">
        <f>HN340*HK340*$HP$2/HM340*1000000</f>
        <v>#VALUE!</v>
      </c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</row>
    <row customFormat="1" r="341" s="0">
      <c r="A341" s="420">
        <v>330</v>
      </c>
      <c r="B341" s="421">
        <f ca="1">IF(D341=D340,B340,IF(D341="夜班",B340+1,B340))</f>
        <v>43599</v>
      </c>
      <c r="C341" s="422">
        <f>C340</f>
        <v>0.041666666666666699</v>
      </c>
      <c r="D341" s="10" t="str">
        <f ca="1">IF(HOUR(G341)&lt;8,"夜班",IF(HOUR(G341)&lt;16,"白班",IF(HOUR(G341)&lt;24,"中班",0)))</f>
        <v>中班</v>
      </c>
      <c r="E341" s="10" t="e">
        <f ca="1">IF(F341=1,"甲",IF(F341=2,"乙",IF(F341=3,"丙",IF(F341=4,"丁",""))))</f>
        <v>#REF!</v>
      </c>
      <c r="F341" s="10" t="e">
        <f ca="1">SUMPRODUCT((成本日报!$A$3:$A$95=计划!B341)*(成本日报!$B$3:$B$95=计划!$D341),成本日报!$C$3:$C$95)</f>
        <v>#REF!</v>
      </c>
      <c r="G341" s="423">
        <f ca="1">G340+C340</f>
        <v>43599.708333332535</v>
      </c>
      <c r="H341" s="423">
        <f ca="1">$G341+$C341/60*10+$C341*0</f>
        <v>43599.715277776981</v>
      </c>
      <c r="I341" s="423">
        <f ca="1">$G341+$C341/60*18+$C341*0</f>
        <v>43599.720833332532</v>
      </c>
      <c r="J341" s="423">
        <f ca="1">$G341+$C341/60*0+$C341*1</f>
        <v>43599.7499999992</v>
      </c>
      <c r="K341" s="423">
        <f ca="1">$G341+$C341/60*30+$C341*2</f>
        <v>43599.812499999207</v>
      </c>
      <c r="L341" s="423">
        <f ca="1">$G341+$C341/60*0+$C341*3</f>
        <v>43599.833333332535</v>
      </c>
      <c r="M341" s="424" t="str">
        <f>IF(_tag_month_day!A331="","",_tag_month_day!A331)</f>
        <v/>
      </c>
      <c r="N341" s="424" t="str">
        <f>IF(_tag_month_day!B331="","",_tag_month_day!B331)</f>
        <v/>
      </c>
      <c r="O341" s="425" t="e">
        <f>IF(M341+N341=0,"",M341+N341)</f>
        <v>#VALUE!</v>
      </c>
      <c r="P341" s="424" t="str">
        <f>IF(_tag_month_day!C331="","",_tag_month_day!C331)</f>
        <v/>
      </c>
      <c r="Q341" s="424" t="str">
        <f>IF(_tag_month_day!D331="","",_tag_month_day!D331)</f>
        <v/>
      </c>
      <c r="R341" s="426" t="str">
        <f>IF(_tag_month_day!CB331="","",_tag_month_day!CB331/100)</f>
        <v/>
      </c>
      <c r="S341" s="427" t="str">
        <f>IF(_tag_month_day!E331="","",_tag_month_day!E331)</f>
        <v/>
      </c>
      <c r="T341" s="427" t="str">
        <f>IF(_tag_month_day!F331="","",_tag_month_day!F331)</f>
        <v/>
      </c>
      <c r="U341" s="428" t="e">
        <f>S341+T341</f>
        <v>#VALUE!</v>
      </c>
      <c r="V341" s="429" t="e">
        <f>U341/AJ341</f>
        <v>#VALUE!</v>
      </c>
      <c r="W341" s="430" t="str">
        <f>IF(_jhy_month_day!A331="","",_jhy_month_day!A331)</f>
        <v/>
      </c>
      <c r="X341" s="431" t="str">
        <f>IF(_jhy_month_day!B331="","",_jhy_month_day!B331/100)</f>
        <v/>
      </c>
      <c r="Y341" s="431" t="str">
        <f>IF(_jhy_month_day!C331="","",_jhy_month_day!C331/100)</f>
        <v/>
      </c>
      <c r="Z341" s="432">
        <f>Z337+1</f>
        <v>83</v>
      </c>
      <c r="AA341" s="433" t="str">
        <f>IF(_tag_month_day!G331="","",_tag_month_day!G331/100)</f>
        <v/>
      </c>
      <c r="AB341" s="433" t="str">
        <f>IF(_tag_month_day!H331="","",_tag_month_day!H331/100)</f>
        <v/>
      </c>
      <c r="AC341" s="434">
        <f>IF(X341="",AC340,BK341*($AV340*X341+$AW340*FD340+$AX340*FI340+$AY340*FN340+$AZ340*FS340+$BA340*FX340+$BG340*GE340)/(AV340*Y341+AX340*FK340+AW340*FF340+AY340*FP340+AZ340*FU340+BA340*FZ340+BG340*GG340+BB340*GK340+BC340*GN340+BD340*GP340))</f>
        <v>1.59963432013121</v>
      </c>
      <c r="AD341" s="435" t="str">
        <f>IF(AC341=AC340,"",AC341-AC340)</f>
        <v/>
      </c>
      <c r="AE341" s="436" t="str">
        <f>IF(1-AF341=0,"",(1-AF341))</f>
        <v/>
      </c>
      <c r="AF341" s="437">
        <v>1</v>
      </c>
      <c r="AG341" s="10" t="str">
        <f>AG340</f>
        <v>9A3</v>
      </c>
      <c r="AH341" s="438" t="str">
        <f>AH340</f>
        <v/>
      </c>
      <c r="AI341" s="424"/>
      <c r="AJ341" s="10" t="str">
        <f>IF(_tag_month_day!I331="","",_tag_month_day!I331)</f>
        <v/>
      </c>
      <c r="AK341" s="440"/>
      <c r="AL341" s="440"/>
      <c r="AM341" s="440"/>
      <c r="AN341" s="441">
        <f>AN340</f>
        <v>2</v>
      </c>
      <c r="AO341" s="441">
        <f>AO340</f>
        <v>8</v>
      </c>
      <c r="AP341" s="442" t="e">
        <f>(IF(AN341=0,AS340,AS340*(1+AO341/AN341)/(AR341+AO341/AN341)))+AT341</f>
        <v>#VALUE!</v>
      </c>
      <c r="AQ341" s="443" t="str">
        <f>IF(_tag_month_day!J331="","",_tag_month_day!J331/100)</f>
        <v/>
      </c>
      <c r="AR341" s="444">
        <f>AR340</f>
        <v>1.3</v>
      </c>
      <c r="AS341" s="445" t="e">
        <f>AQ341*(AN341*AR341+AO341)/(AN341+AO341)</f>
        <v>#VALUE!</v>
      </c>
      <c r="AT341" s="445" t="e">
        <f>(SUM(BE341:BF341)-SUM(BE340:BF340))*0.05</f>
        <v>#VALUE!</v>
      </c>
      <c r="AU341" s="446" t="str">
        <f>IF(_tag_month_day!CC331="","",IF(_tag_month_day!CC331&gt;0,_tag_month_day!CD331,_tag_month_day!CE331))</f>
        <v/>
      </c>
      <c r="AV341" s="447" t="str">
        <f>IF(_tag_month_day!L331="","",_tag_month_day!L331/100)</f>
        <v/>
      </c>
      <c r="AW341" s="431">
        <f>AW340</f>
        <v>0</v>
      </c>
      <c r="AX341" s="431">
        <f>AX340</f>
        <v>0</v>
      </c>
      <c r="AY341" s="431" t="str">
        <f>IF(_tag_month_day!M331="","",_tag_month_day!M331/100)</f>
        <v/>
      </c>
      <c r="AZ341" s="431" t="str">
        <f>IF(_tag_month_day!N331="","",_tag_month_day!N331/100)</f>
        <v/>
      </c>
      <c r="BA341" s="431" t="str">
        <f>IF(_tag_month_day!O331="","",_tag_month_day!O331/100)</f>
        <v/>
      </c>
      <c r="BB341" s="448" t="str">
        <f>IF(_tag_month_day!P331="","",_tag_month_day!P331/100)</f>
        <v/>
      </c>
      <c r="BC341" s="448">
        <f>BC340</f>
        <v>0</v>
      </c>
      <c r="BD341" s="448" t="str">
        <f>IF(_tag_month_day!Q331="","",_tag_month_day!Q331/100)</f>
        <v/>
      </c>
      <c r="BE341" s="449" t="str">
        <f>IF(_tag_month_day!R331="","",_tag_month_day!R331/100)</f>
        <v/>
      </c>
      <c r="BF341" s="388" t="e">
        <f>(AU341*(100+BE341*100))/(AJ341-AU341)/100</f>
        <v>#VALUE!</v>
      </c>
      <c r="BG341" s="450" t="e">
        <f>BE341+BF341</f>
        <v>#VALUE!</v>
      </c>
      <c r="BH341" s="451" t="e">
        <f>SUM(AV341:BF341)</f>
        <v>#VALUE!</v>
      </c>
      <c r="BI341" s="452" t="e">
        <f>IF(CX341=0,BI340,(DK341*查询!$R$5+DL341*查询!$Q$5+DM341*查询!$N$5+DN341*查询!$O$5+DO341*查询!$P$5)*AF341/CX341)</f>
        <v>#VALUE!</v>
      </c>
      <c r="BJ341" s="452" t="e">
        <f>IF(CX341=0,BJ340,(DP341*查询!$S$5+DQ341*查询!$T$5+DR341*查询!$U$5)*AF341/CX341)</f>
        <v>#VALUE!</v>
      </c>
      <c r="BK341" s="452">
        <f>BK340</f>
        <v>1</v>
      </c>
      <c r="BL341" s="453" t="e">
        <f>SUMPRODUCT((AV341:BA341)*(GS341:GX341))/((GS341:GX341)+SUM(BB341:BD341)*GY341+BG341*GZ341)</f>
        <v>#VALUE!</v>
      </c>
      <c r="BM341" s="453" t="e">
        <f>BK341*($AV341*FB341+$AW341*FD341+$AX341*FI341+$AY341*FN341+$AZ341*FS341+$BA341*FX341+$BG341*GE341)/(AV341*EY341+AX341*FK341+AW341*FF341+AY341*FP341+AZ341*FU341+BA341*FZ341+BG341*GG341+BB341*GK341+BC341*GN341+BD341*GP341)</f>
        <v>#VALUE!</v>
      </c>
      <c r="BN341" s="453" t="e">
        <f>($AV341*FC341+$AX341*FJ341+$AW341*FE341+$AY341*FO341+$AZ341*FT341+$BA341*FY341+$BG341*GF341)/($AV341*FA341+BG341*GH341+BB341*GL341+BC341*GO341+BD341*GQ341+BA341*GA341)</f>
        <v>#VALUE!</v>
      </c>
      <c r="BO341" s="454" t="e">
        <f>SUMPRODUCT(AV341:BA341*GS341:GX341)/(GS341:GX341+(BB341+BC341+BD341)*GY341+BG341)</f>
        <v>#VALUE!</v>
      </c>
      <c r="BP341" s="454" t="e">
        <f>SUMPRODUCT(AV341:BA341*GS341:GX341)/(GS341:GX341+(BB341+BC341+BD341)*GY341+BG341)</f>
        <v>#VALUE!</v>
      </c>
      <c r="BQ341" s="454" t="e">
        <f>SUMPRODUCT(AV341:BA341*GS341:GX341)/(GS341:GX341+(BB341+BC341+BD341)*GY341+BG341)</f>
        <v>#VALUE!</v>
      </c>
      <c r="BR341" s="453" t="str">
        <f>IF(_tag_month_day!T331="","",_tag_month_day!T331)</f>
        <v/>
      </c>
      <c r="BS341" s="453" t="str">
        <f>IF(_tag_month_day!U331="","",_tag_month_day!U331)</f>
        <v/>
      </c>
      <c r="BT341" s="455" t="str">
        <f>IF(CK341="","",IF((CK341&gt;=BV341-0.12)*(CK341&lt;=BV341+0.12),"合格","不合格"))</f>
        <v/>
      </c>
      <c r="BU341" s="456" t="str">
        <f>IF(_tag_month_day!V331="","",_tag_month_day!V331)</f>
        <v/>
      </c>
      <c r="BV341" s="457" t="str">
        <f>IF(_tag_month_day!W331="","",_tag_month_day!W331)</f>
        <v/>
      </c>
      <c r="BW341" s="458" t="str">
        <f>IF(_tag_month_day!X331="","",_tag_month_day!X331)</f>
        <v/>
      </c>
      <c r="BX341" s="458" t="str">
        <f>IF(_tag_month_day!Y331="","",_tag_month_day!Y331)</f>
        <v/>
      </c>
      <c r="BY341" s="459">
        <f ca="1">L341</f>
        <v>43599.833333332535</v>
      </c>
      <c r="BZ341" s="460"/>
      <c r="CA341" s="461">
        <v>0.82291666666666696</v>
      </c>
      <c r="CB341" s="424" t="str">
        <f>IF(_tag_month_day!Z331="","",_tag_month_day!Z331)</f>
        <v/>
      </c>
      <c r="CC341" s="424" t="str">
        <f>IF(_tag_month_day!AA331="","",_tag_month_day!AA331)</f>
        <v/>
      </c>
      <c r="CD341" s="424" t="str">
        <f>IF(_tag_month_day!AB331="","",_tag_month_day!AB331)</f>
        <v/>
      </c>
      <c r="CE341" s="424" t="str">
        <f>IF(_tag_month_day!AC331="","",_tag_month_day!AC331)</f>
        <v/>
      </c>
      <c r="CF341" s="424" t="str">
        <f>IF(_tag_month_day!AD331="","",_tag_month_day!AD331)</f>
        <v/>
      </c>
      <c r="CG341" s="424" t="str">
        <f>IF(_tag_month_day!AE331="","",_tag_month_day!AE331)</f>
        <v/>
      </c>
      <c r="CH341" s="424" t="str">
        <f>IF(_tag_month_day!AF331="","",_tag_month_day!AF331)</f>
        <v/>
      </c>
      <c r="CI341" s="424" t="str">
        <f>IF(_tag_month_day!AG331="","",_tag_month_day!AG331)</f>
        <v/>
      </c>
      <c r="CJ341" s="424" t="str">
        <f>IF(_tag_month_day!AH331="","",_tag_month_day!AH331)</f>
        <v/>
      </c>
      <c r="CK341" s="424" t="str">
        <f>IF(_tag_month_day!AI331="","",_tag_month_day!AI331)</f>
        <v/>
      </c>
      <c r="CL341" s="4" t="str">
        <f>IF(_tag_month_day!AJ331="","",_tag_month_day!AJ331)</f>
        <v/>
      </c>
      <c r="CM341" s="4" t="str">
        <f>IF(_tag_month_day!AK331="","",_tag_month_day!AK331)</f>
        <v/>
      </c>
      <c r="CN341" s="4" t="str">
        <f>IF(_tag_month_day!AL331="","",_tag_month_day!AL331)</f>
        <v/>
      </c>
      <c r="CO341" s="4" t="str">
        <f>IF(_tag_month_day!AM331="","",_tag_month_day!AM331)</f>
        <v/>
      </c>
      <c r="CP341" s="4" t="str">
        <f>IF(_tag_month_day!AN331="","",_tag_month_day!AN331)</f>
        <v/>
      </c>
      <c r="CQ341" s="4" t="str">
        <f>IF(_tag_month_day!AO331="","",_tag_month_day!AO331)</f>
        <v/>
      </c>
      <c r="CR341" s="462" t="str">
        <f>IF(_tag_month_day!AP331="","",_tag_month_day!AP331)</f>
        <v/>
      </c>
      <c r="CS341" s="463" t="str">
        <f>IF(_tag_month_day!AQ331="","",_tag_month_day!AQ331)</f>
        <v/>
      </c>
      <c r="CT341" s="4" t="str">
        <f>IF(_tag_month_day!AR331="","",_tag_month_day!AR331)</f>
        <v/>
      </c>
      <c r="CU341" s="464" t="e">
        <f>DU341/AJ341</f>
        <v>#VALUE!</v>
      </c>
      <c r="CV341" s="451" t="e">
        <f>BG341/BH341</f>
        <v>#VALUE!</v>
      </c>
      <c r="CW341" s="465" t="e">
        <f>AJ341*(1-CV341)*CU341*AF341</f>
        <v>#VALUE!</v>
      </c>
      <c r="CX341" s="465" t="e">
        <f>CW341*94%</f>
        <v>#VALUE!</v>
      </c>
      <c r="CY341" s="466" t="e">
        <f>IF(CX341=0,0,DS341/(DS341+CX341))</f>
        <v>#VALUE!</v>
      </c>
      <c r="CZ341" s="465" t="e">
        <f>$AJ341*EF341</f>
        <v>#VALUE!</v>
      </c>
      <c r="DA341" s="465" t="e">
        <f>$AJ341*EG341</f>
        <v>#VALUE!</v>
      </c>
      <c r="DB341" s="465" t="e">
        <f>$AJ341*EH341</f>
        <v>#VALUE!</v>
      </c>
      <c r="DC341" s="465" t="e">
        <f>$AJ341*EI341</f>
        <v>#VALUE!</v>
      </c>
      <c r="DD341" s="465" t="e">
        <f>$AJ341*EJ341</f>
        <v>#VALUE!</v>
      </c>
      <c r="DE341" s="465" t="e">
        <f>$AJ341*EK341</f>
        <v>#VALUE!</v>
      </c>
      <c r="DF341" s="465" t="e">
        <f>$AJ341*EL341</f>
        <v>#VALUE!</v>
      </c>
      <c r="DG341" s="465" t="e">
        <f>$AJ341*EM341</f>
        <v>#VALUE!</v>
      </c>
      <c r="DH341" s="465" t="e">
        <f>$AJ341*EN341</f>
        <v>#VALUE!</v>
      </c>
      <c r="DI341" s="465" t="e">
        <f>$AJ341*EO341</f>
        <v>#VALUE!</v>
      </c>
      <c r="DJ341" s="465" t="e">
        <f>CZ341*(1-EP341)</f>
        <v>#VALUE!</v>
      </c>
      <c r="DK341" s="465" t="e">
        <f>DA341*(1-ER341)</f>
        <v>#VALUE!</v>
      </c>
      <c r="DL341" s="465" t="e">
        <f>DB341*(1-EQ341)</f>
        <v>#VALUE!</v>
      </c>
      <c r="DM341" s="465" t="e">
        <f>DC341*(1-ES341)</f>
        <v>#VALUE!</v>
      </c>
      <c r="DN341" s="465" t="e">
        <f>DD341*(1-ET341)</f>
        <v>#VALUE!</v>
      </c>
      <c r="DO341" s="465" t="e">
        <f>DE341</f>
        <v>#VALUE!</v>
      </c>
      <c r="DP341" s="465" t="e">
        <f>DF341*(1-EU341)</f>
        <v>#VALUE!</v>
      </c>
      <c r="DQ341" s="465" t="e">
        <f>DG341*(1-EV341)</f>
        <v>#VALUE!</v>
      </c>
      <c r="DR341" s="465" t="e">
        <f>DH341*(1-EW341)</f>
        <v>#VALUE!</v>
      </c>
      <c r="DS341" s="465" t="e">
        <f>DI341</f>
        <v>#VALUE!</v>
      </c>
      <c r="DT341" s="465" t="e">
        <f>SUM(DJ341:DS341)</f>
        <v>#VALUE!</v>
      </c>
      <c r="DU341" s="465" t="e">
        <f>(GS341:GX341)+(DP341+DQ341+DR341)*GY341+DS341</f>
        <v>#VALUE!</v>
      </c>
      <c r="DV341" s="451" t="e">
        <f>AV341/$BH341/(1-EP341)</f>
        <v>#VALUE!</v>
      </c>
      <c r="DW341" s="451" t="e">
        <f>AW341/$BH341/(1-ER341)</f>
        <v>#VALUE!</v>
      </c>
      <c r="DX341" s="451" t="e">
        <f>AX341/$BH341/(1-EQ341)</f>
        <v>#VALUE!</v>
      </c>
      <c r="DY341" s="451" t="e">
        <f>AY341/$BH341/(1-ES341)</f>
        <v>#VALUE!</v>
      </c>
      <c r="DZ341" s="451" t="e">
        <f>AZ341/$BH341/(1-ET341)</f>
        <v>#VALUE!</v>
      </c>
      <c r="EA341" s="451" t="e">
        <f>BA341/$BH341/(1-AX341)</f>
        <v>#VALUE!</v>
      </c>
      <c r="EB341" s="451" t="e">
        <f>BB341/$BH341/(1-EU341)</f>
        <v>#VALUE!</v>
      </c>
      <c r="EC341" s="451" t="e">
        <f>BC341/$BH341/(1-EV341)</f>
        <v>#VALUE!</v>
      </c>
      <c r="ED341" s="451" t="e">
        <f>BD341/$BH341/(1-EW341)</f>
        <v>#VALUE!</v>
      </c>
      <c r="EE341" s="451" t="e">
        <f>BG341/BH341</f>
        <v>#VALUE!</v>
      </c>
      <c r="EF341" s="451" t="e">
        <f>DV341/SUM($DV341:$EE341)</f>
        <v>#VALUE!</v>
      </c>
      <c r="EG341" s="451" t="e">
        <f>DW341/SUM($DV341:$EE341)</f>
        <v>#VALUE!</v>
      </c>
      <c r="EH341" s="451" t="e">
        <f>DX341/SUM($DV341:$EE341)</f>
        <v>#VALUE!</v>
      </c>
      <c r="EI341" s="451" t="e">
        <f>DY341/SUM($DV341:$EE341)</f>
        <v>#VALUE!</v>
      </c>
      <c r="EJ341" s="451" t="e">
        <f>DZ341/SUM($DV341:$EE341)</f>
        <v>#VALUE!</v>
      </c>
      <c r="EK341" s="451" t="e">
        <f>EA341/SUM($DV341:$EE341)</f>
        <v>#VALUE!</v>
      </c>
      <c r="EL341" s="451" t="e">
        <f>EB341/SUM($DV341:$EE341)</f>
        <v>#VALUE!</v>
      </c>
      <c r="EM341" s="451" t="e">
        <f>EC341/SUM($DV341:$EE341)</f>
        <v>#VALUE!</v>
      </c>
      <c r="EN341" s="451" t="e">
        <f>ED341/SUM($DV341:$EE341)</f>
        <v>#VALUE!</v>
      </c>
      <c r="EO341" s="451" t="e">
        <f>EE341/SUM($DV341:$EE341)</f>
        <v>#VALUE!</v>
      </c>
      <c r="EP341" s="450">
        <f>EP340</f>
        <v>0.080000000000000002</v>
      </c>
      <c r="EQ341" s="450">
        <f>EQ340</f>
        <v>0.014999999999999999</v>
      </c>
      <c r="ER341" s="450">
        <f>ER340</f>
        <v>0.014999999999999999</v>
      </c>
      <c r="ES341" s="450">
        <f>ES340</f>
        <v>0.014999999999999999</v>
      </c>
      <c r="ET341" s="450">
        <f>ET340</f>
        <v>0.014999999999999999</v>
      </c>
      <c r="EU341" s="450">
        <f>EU340</f>
        <v>0.089999999999999997</v>
      </c>
      <c r="EV341" s="450">
        <f>EV340</f>
        <v>0.089999999999999997</v>
      </c>
      <c r="EW341" s="450">
        <f>EW340</f>
        <v>0.089999999999999997</v>
      </c>
      <c r="EX341" s="431" t="str">
        <f>IF(_tag_month_day!AS331="","",_tag_month_day!AS331/100)</f>
        <v/>
      </c>
      <c r="EY341" s="431" t="str">
        <f>IF(_tag_month_day!AT331="","",_tag_month_day!AT331/100)</f>
        <v/>
      </c>
      <c r="EZ341" s="431" t="str">
        <f>IF(_tag_month_day!AU331="","",_tag_month_day!AU331/100)</f>
        <v/>
      </c>
      <c r="FA341" s="431" t="str">
        <f>IF(_tag_month_day!AV331="","",_tag_month_day!AV331/100)</f>
        <v/>
      </c>
      <c r="FB341" s="431" t="str">
        <f>IF(_tag_month_day!AW331="","",_tag_month_day!AW331/100)</f>
        <v/>
      </c>
      <c r="FC341" s="431" t="str">
        <f>IF(_tag_month_day!AX331="","",_tag_month_day!AX331/100)</f>
        <v/>
      </c>
      <c r="FD341" s="449" t="str">
        <f>IF(_tag_month_day!AY331="","",_tag_month_day!AY331/100)</f>
        <v/>
      </c>
      <c r="FE341" s="449" t="str">
        <f>IF(_tag_month_day!AZ331="","",_tag_month_day!AZ331/100)</f>
        <v/>
      </c>
      <c r="FF341" s="449" t="str">
        <f>IF(_tag_month_day!BA331="","",_tag_month_day!BA331/100)</f>
        <v/>
      </c>
      <c r="FG341" s="449" t="str">
        <f>IF(_tag_month_day!BB331="","",_tag_month_day!BB331/100)</f>
        <v/>
      </c>
      <c r="FH341" s="467" t="str">
        <f>IF(_tag_month_day!BC331="","",_tag_month_day!BC331/100)</f>
        <v/>
      </c>
      <c r="FI341" s="449">
        <f>FI340</f>
        <v>0.40999999999999998</v>
      </c>
      <c r="FJ341" s="449">
        <f>FJ340</f>
        <v>0.11</v>
      </c>
      <c r="FK341" s="449">
        <f>FK340</f>
        <v>0.014999999999999999</v>
      </c>
      <c r="FL341" s="449">
        <f>FL340</f>
        <v>0</v>
      </c>
      <c r="FM341" s="467">
        <f>FM340</f>
        <v>0.0001</v>
      </c>
      <c r="FN341" s="449">
        <f>FN340</f>
        <v>0.32000000000000001</v>
      </c>
      <c r="FO341" s="449">
        <f>FO340</f>
        <v>0.20000000000000001</v>
      </c>
      <c r="FP341" s="449">
        <f>FP340</f>
        <v>0.01</v>
      </c>
      <c r="FQ341" s="449">
        <f>FQ340</f>
        <v>0</v>
      </c>
      <c r="FR341" s="467">
        <f>FR340</f>
        <v>0.0001</v>
      </c>
      <c r="FS341" s="449" t="str">
        <f>IF(_tag_month_day!BD331="","",_tag_month_day!BD331/100)</f>
        <v/>
      </c>
      <c r="FT341" s="449" t="str">
        <f>IF(_tag_month_day!BE331="","",_tag_month_day!BE331/100)</f>
        <v/>
      </c>
      <c r="FU341" s="449" t="str">
        <f>IF(_tag_month_day!BF331="","",_tag_month_day!BF331/100)</f>
        <v/>
      </c>
      <c r="FV341" s="449" t="str">
        <f>IF(_tag_month_day!BG331="","",_tag_month_day!BG331/100)</f>
        <v/>
      </c>
      <c r="FW341" s="467" t="str">
        <f>IF(_tag_month_day!BH331="","",_tag_month_day!BH331/100)</f>
        <v/>
      </c>
      <c r="FX341" s="449" t="str">
        <f>IF(_tag_month_day!BI331="","",_tag_month_day!BI331/100)</f>
        <v/>
      </c>
      <c r="FY341" s="449" t="str">
        <f>IF(_tag_month_day!BJ331="","",_tag_month_day!BJ331/100)</f>
        <v/>
      </c>
      <c r="FZ341" s="468" t="str">
        <f>IF(_tag_month_day!BK331="","",_tag_month_day!BK331/100)</f>
        <v/>
      </c>
      <c r="GA341" s="449" t="str">
        <f>IF(_tag_month_day!BL331="","",_tag_month_day!BL331/100)</f>
        <v/>
      </c>
      <c r="GB341" s="467" t="str">
        <f>IF(_tag_month_day!BM331="","",_tag_month_day!BM331/100)</f>
        <v/>
      </c>
      <c r="GC341" s="431" t="str">
        <f>IF(_tag_month_day!BN331="","",_tag_month_day!BN331/100)</f>
        <v/>
      </c>
      <c r="GD341" s="431" t="str">
        <f>IF(_tag_month_day!BO331="","",_tag_month_day!BO331/100)</f>
        <v/>
      </c>
      <c r="GE341" s="431" t="str">
        <f>IF(_tag_month_day!BP331="","",_tag_month_day!BP331/100)</f>
        <v/>
      </c>
      <c r="GF341" s="431" t="str">
        <f>IF(_tag_month_day!BQ331="","",_tag_month_day!BQ331/100)</f>
        <v/>
      </c>
      <c r="GG341" s="431" t="str">
        <f>IF(_tag_month_day!BR331="","",_tag_month_day!BR331/100)</f>
        <v/>
      </c>
      <c r="GH341" s="431" t="str">
        <f>IF(_tag_month_day!BS331="","",_tag_month_day!BS331/100)</f>
        <v/>
      </c>
      <c r="GI341" s="467" t="str">
        <f>IF(_tag_month_day!BT331="","",_tag_month_day!BT331/100)</f>
        <v/>
      </c>
      <c r="GJ341" s="469" t="str">
        <f>IF(_tag_month_day!BU331="","",_tag_month_day!BU331/100)</f>
        <v/>
      </c>
      <c r="GK341" s="470">
        <f>GK340</f>
        <v>0.070000000000000007</v>
      </c>
      <c r="GL341" s="470">
        <f>GL340</f>
        <v>0.029999999999999999</v>
      </c>
      <c r="GM341" s="471" t="str">
        <f>IF(_tag_month_day!BX331="","",_tag_month_day!BX331/100)</f>
        <v/>
      </c>
      <c r="GN341" s="470">
        <f>GN340</f>
        <v>0.070000000000000007</v>
      </c>
      <c r="GO341" s="470">
        <f>GO340</f>
        <v>0.029999999999999999</v>
      </c>
      <c r="GP341" s="470">
        <f>GP340</f>
        <v>0.089999999999999997</v>
      </c>
      <c r="GQ341" s="470">
        <f>GQ340</f>
        <v>0.029999999999999999</v>
      </c>
      <c r="GR341" s="471" t="str">
        <f>IF(_tag_month_day!CA331="","",_tag_month_day!CA331/100)</f>
        <v/>
      </c>
      <c r="GS341" s="472">
        <f>GS340</f>
        <v>0.95299999999999996</v>
      </c>
      <c r="GT341" s="472">
        <f>GT340</f>
        <v>0.55000000000000004</v>
      </c>
      <c r="GU341" s="472">
        <f>GU340</f>
        <v>0.55000000000000004</v>
      </c>
      <c r="GV341" s="472">
        <f>GV340</f>
        <v>0.55000000000000004</v>
      </c>
      <c r="GW341" s="472">
        <f>GW340</f>
        <v>0.5</v>
      </c>
      <c r="GX341" s="472">
        <f>GX340</f>
        <v>0.93500000000000005</v>
      </c>
      <c r="GY341" s="472">
        <f>GY340</f>
        <v>0.14999999999999999</v>
      </c>
      <c r="GZ341" s="472">
        <f>GZ340</f>
        <v>1</v>
      </c>
      <c r="HA341" s="474">
        <f>HA340</f>
        <v>0.047</v>
      </c>
      <c r="HB341" s="474">
        <f>HB340</f>
        <v>0.45000000000000001</v>
      </c>
      <c r="HC341" s="474">
        <f>HC340</f>
        <v>0.45000000000000001</v>
      </c>
      <c r="HD341" s="474">
        <f>HD340</f>
        <v>0.45000000000000001</v>
      </c>
      <c r="HE341" s="474">
        <f>HE340</f>
        <v>0.5</v>
      </c>
      <c r="HF341" s="474">
        <f>HF340</f>
        <v>0.065000000000000002</v>
      </c>
      <c r="HG341" s="474">
        <f>HG340</f>
        <v>0.84999999999999998</v>
      </c>
      <c r="HH341" s="474">
        <f>HH340</f>
        <v>0</v>
      </c>
      <c r="HI341" s="10">
        <f>IF(BZ341&lt;&gt;"",CK341-BV341,0)</f>
        <v>0</v>
      </c>
      <c r="HJ341" s="10" t="e">
        <f>IF(AJ341&gt;0,AH341-AJ341,0)</f>
        <v>#VALUE!</v>
      </c>
      <c r="HK341" s="466">
        <f>HK340</f>
        <v>0.84999999999999998</v>
      </c>
      <c r="HL341" s="424">
        <f>HL340</f>
        <v>550000</v>
      </c>
      <c r="HM341" s="424">
        <f>HM340</f>
        <v>480000</v>
      </c>
      <c r="HN341" s="465" t="e">
        <f>(DJ341*EZ341+DK341*FH341+DL341*FM341+DM341*FR341+DN341*FW341+DO341*GB341+DS341*GI341+DP341*GM341+DR341*GR341)*1000*2</f>
        <v>#VALUE!</v>
      </c>
      <c r="HO341" s="465" t="e">
        <f>HN341*HK341*$HO$2/HL341*1000000</f>
        <v>#VALUE!</v>
      </c>
      <c r="HP341" s="465" t="e">
        <f>HN341*HK341*$HP$2/HM341*1000000</f>
        <v>#VALUE!</v>
      </c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</row>
    <row customFormat="1" r="342" s="0">
      <c r="A342" s="420">
        <v>331</v>
      </c>
      <c r="B342" s="421">
        <f ca="1">IF(D342=D341,B341,IF(D342="夜班",B341+1,B341))</f>
        <v>43599</v>
      </c>
      <c r="C342" s="422">
        <f>C341</f>
        <v>0.041666666666666699</v>
      </c>
      <c r="D342" s="10" t="str">
        <f ca="1">IF(HOUR(G342)&lt;8,"夜班",IF(HOUR(G342)&lt;16,"白班",IF(HOUR(G342)&lt;24,"中班",0)))</f>
        <v>中班</v>
      </c>
      <c r="E342" s="10" t="e">
        <f ca="1">IF(F342=1,"甲",IF(F342=2,"乙",IF(F342=3,"丙",IF(F342=4,"丁",""))))</f>
        <v>#REF!</v>
      </c>
      <c r="F342" s="10" t="e">
        <f ca="1">SUMPRODUCT((成本日报!$A$3:$A$95=计划!B342)*(成本日报!$B$3:$B$95=计划!$D342),成本日报!$C$3:$C$95)</f>
        <v>#REF!</v>
      </c>
      <c r="G342" s="423">
        <f ca="1">G341+C341</f>
        <v>43599.7499999992</v>
      </c>
      <c r="H342" s="423">
        <f ca="1">$G342+$C342/60*10+$C342*0</f>
        <v>43599.756944443645</v>
      </c>
      <c r="I342" s="423">
        <f ca="1">$G342+$C342/60*18+$C342*0</f>
        <v>43599.762499999197</v>
      </c>
      <c r="J342" s="423">
        <f ca="1">$G342+$C342/60*0+$C342*1</f>
        <v>43599.791666665864</v>
      </c>
      <c r="K342" s="423">
        <f ca="1">$G342+$C342/60*30+$C342*2</f>
        <v>43599.854166665871</v>
      </c>
      <c r="L342" s="423">
        <f ca="1">$G342+$C342/60*0+$C342*3</f>
        <v>43599.8749999992</v>
      </c>
      <c r="M342" s="424" t="str">
        <f>IF(_tag_month_day!A332="","",_tag_month_day!A332)</f>
        <v/>
      </c>
      <c r="N342" s="424" t="str">
        <f>IF(_tag_month_day!B332="","",_tag_month_day!B332)</f>
        <v/>
      </c>
      <c r="O342" s="425" t="e">
        <f>IF(M342+N342=0,"",M342+N342)</f>
        <v>#VALUE!</v>
      </c>
      <c r="P342" s="424" t="str">
        <f>IF(_tag_month_day!C332="","",_tag_month_day!C332)</f>
        <v/>
      </c>
      <c r="Q342" s="424" t="str">
        <f>IF(_tag_month_day!D332="","",_tag_month_day!D332)</f>
        <v/>
      </c>
      <c r="R342" s="426" t="str">
        <f>IF(_tag_month_day!CB332="","",_tag_month_day!CB332/100)</f>
        <v/>
      </c>
      <c r="S342" s="427" t="str">
        <f>IF(_tag_month_day!E332="","",_tag_month_day!E332)</f>
        <v/>
      </c>
      <c r="T342" s="427" t="str">
        <f>IF(_tag_month_day!F332="","",_tag_month_day!F332)</f>
        <v/>
      </c>
      <c r="U342" s="428" t="e">
        <f>S342+T342</f>
        <v>#VALUE!</v>
      </c>
      <c r="V342" s="429" t="e">
        <f>U342/AJ342</f>
        <v>#VALUE!</v>
      </c>
      <c r="W342" s="430" t="str">
        <f>IF(_jhy_month_day!A332="","",_jhy_month_day!A332)</f>
        <v/>
      </c>
      <c r="X342" s="431" t="str">
        <f>IF(_jhy_month_day!B332="","",_jhy_month_day!B332/100)</f>
        <v/>
      </c>
      <c r="Y342" s="431" t="str">
        <f>IF(_jhy_month_day!C332="","",_jhy_month_day!C332/100)</f>
        <v/>
      </c>
      <c r="Z342" s="432">
        <f>Z338+1</f>
        <v>83</v>
      </c>
      <c r="AA342" s="433" t="str">
        <f>IF(_tag_month_day!G332="","",_tag_month_day!G332/100)</f>
        <v/>
      </c>
      <c r="AB342" s="433" t="str">
        <f>IF(_tag_month_day!H332="","",_tag_month_day!H332/100)</f>
        <v/>
      </c>
      <c r="AC342" s="434">
        <f>IF(X342="",AC341,BK342*($AV341*X342+$AW341*FD341+$AX341*FI341+$AY341*FN341+$AZ341*FS341+$BA341*FX341+$BG341*GE341)/(AV341*Y342+AX341*FK341+AW341*FF341+AY341*FP341+AZ341*FU341+BA341*FZ341+BG341*GG341+BB341*GK341+BC341*GN341+BD341*GP341))</f>
        <v>1.59963432013121</v>
      </c>
      <c r="AD342" s="435" t="str">
        <f>IF(AC342=AC341,"",AC342-AC341)</f>
        <v/>
      </c>
      <c r="AE342" s="436" t="str">
        <f>IF(1-AF342=0,"",(1-AF342))</f>
        <v/>
      </c>
      <c r="AF342" s="437">
        <v>1</v>
      </c>
      <c r="AG342" s="10" t="str">
        <f>AG341</f>
        <v>9A3</v>
      </c>
      <c r="AH342" s="438" t="str">
        <f>AH341</f>
        <v/>
      </c>
      <c r="AI342" s="424"/>
      <c r="AJ342" s="10" t="str">
        <f>IF(_tag_month_day!I332="","",_tag_month_day!I332)</f>
        <v/>
      </c>
      <c r="AK342" s="440"/>
      <c r="AL342" s="440"/>
      <c r="AM342" s="440"/>
      <c r="AN342" s="441">
        <f>AN341</f>
        <v>2</v>
      </c>
      <c r="AO342" s="441">
        <f>AO341</f>
        <v>8</v>
      </c>
      <c r="AP342" s="442" t="e">
        <f>(IF(AN342=0,AS341,AS341*(1+AO342/AN342)/(AR342+AO342/AN342)))+AT342</f>
        <v>#VALUE!</v>
      </c>
      <c r="AQ342" s="443" t="str">
        <f>IF(_tag_month_day!J332="","",_tag_month_day!J332/100)</f>
        <v/>
      </c>
      <c r="AR342" s="444">
        <f>AR341</f>
        <v>1.3</v>
      </c>
      <c r="AS342" s="445" t="e">
        <f>AQ342*(AN342*AR342+AO342)/(AN342+AO342)</f>
        <v>#VALUE!</v>
      </c>
      <c r="AT342" s="445" t="e">
        <f>(SUM(BE342:BF342)-SUM(BE341:BF341))*0.05</f>
        <v>#VALUE!</v>
      </c>
      <c r="AU342" s="446" t="str">
        <f>IF(_tag_month_day!CC332="","",IF(_tag_month_day!CC332&gt;0,_tag_month_day!CD332,_tag_month_day!CE332))</f>
        <v/>
      </c>
      <c r="AV342" s="447" t="str">
        <f>IF(_tag_month_day!L332="","",_tag_month_day!L332/100)</f>
        <v/>
      </c>
      <c r="AW342" s="431">
        <f>AW341</f>
        <v>0</v>
      </c>
      <c r="AX342" s="431">
        <f>AX341</f>
        <v>0</v>
      </c>
      <c r="AY342" s="431" t="str">
        <f>IF(_tag_month_day!M332="","",_tag_month_day!M332/100)</f>
        <v/>
      </c>
      <c r="AZ342" s="431" t="str">
        <f>IF(_tag_month_day!N332="","",_tag_month_day!N332/100)</f>
        <v/>
      </c>
      <c r="BA342" s="431" t="str">
        <f>IF(_tag_month_day!O332="","",_tag_month_day!O332/100)</f>
        <v/>
      </c>
      <c r="BB342" s="448" t="str">
        <f>IF(_tag_month_day!P332="","",_tag_month_day!P332/100)</f>
        <v/>
      </c>
      <c r="BC342" s="448">
        <f>BC341</f>
        <v>0</v>
      </c>
      <c r="BD342" s="448" t="str">
        <f>IF(_tag_month_day!Q332="","",_tag_month_day!Q332/100)</f>
        <v/>
      </c>
      <c r="BE342" s="449" t="str">
        <f>IF(_tag_month_day!R332="","",_tag_month_day!R332/100)</f>
        <v/>
      </c>
      <c r="BF342" s="388" t="e">
        <f>(AU342*(100+BE342*100))/(AJ342-AU342)/100</f>
        <v>#VALUE!</v>
      </c>
      <c r="BG342" s="450" t="e">
        <f>BE342+BF342</f>
        <v>#VALUE!</v>
      </c>
      <c r="BH342" s="451" t="e">
        <f>SUM(AV342:BF342)</f>
        <v>#VALUE!</v>
      </c>
      <c r="BI342" s="452" t="e">
        <f>IF(CX342=0,BI341,(DK342*查询!$R$5+DL342*查询!$Q$5+DM342*查询!$N$5+DN342*查询!$O$5+DO342*查询!$P$5)*AF342/CX342)</f>
        <v>#VALUE!</v>
      </c>
      <c r="BJ342" s="452" t="e">
        <f>IF(CX342=0,BJ341,(DP342*查询!$S$5+DQ342*查询!$T$5+DR342*查询!$U$5)*AF342/CX342)</f>
        <v>#VALUE!</v>
      </c>
      <c r="BK342" s="452">
        <f>BK341</f>
        <v>1</v>
      </c>
      <c r="BL342" s="453" t="e">
        <f>SUMPRODUCT((AV342:BA342)*(GS342:GX342))/((GS342:GX342)+SUM(BB342:BD342)*GY342+BG342*GZ342)</f>
        <v>#VALUE!</v>
      </c>
      <c r="BM342" s="453" t="e">
        <f>BK342*($AV342*FB342+$AW342*FD342+$AX342*FI342+$AY342*FN342+$AZ342*FS342+$BA342*FX342+$BG342*GE342)/(AV342*EY342+AX342*FK342+AW342*FF342+AY342*FP342+AZ342*FU342+BA342*FZ342+BG342*GG342+BB342*GK342+BC342*GN342+BD342*GP342)</f>
        <v>#VALUE!</v>
      </c>
      <c r="BN342" s="453" t="e">
        <f>($AV342*FC342+$AX342*FJ342+$AW342*FE342+$AY342*FO342+$AZ342*FT342+$BA342*FY342+$BG342*GF342)/($AV342*FA342+BG342*GH342+BB342*GL342+BC342*GO342+BD342*GQ342+BA342*GA342)</f>
        <v>#VALUE!</v>
      </c>
      <c r="BO342" s="454" t="e">
        <f>SUMPRODUCT(AV342:BA342*GS342:GX342)/(GS342:GX342+(BB342+BC342+BD342)*GY342+BG342)</f>
        <v>#VALUE!</v>
      </c>
      <c r="BP342" s="454" t="e">
        <f>SUMPRODUCT(AV342:BA342*GS342:GX342)/(GS342:GX342+(BB342+BC342+BD342)*GY342+BG342)</f>
        <v>#VALUE!</v>
      </c>
      <c r="BQ342" s="454" t="e">
        <f>SUMPRODUCT(AV342:BA342*GS342:GX342)/(GS342:GX342+(BB342+BC342+BD342)*GY342+BG342)</f>
        <v>#VALUE!</v>
      </c>
      <c r="BR342" s="453" t="str">
        <f>IF(_tag_month_day!T332="","",_tag_month_day!T332)</f>
        <v/>
      </c>
      <c r="BS342" s="453" t="str">
        <f>IF(_tag_month_day!U332="","",_tag_month_day!U332)</f>
        <v/>
      </c>
      <c r="BT342" s="455" t="str">
        <f>IF(CK342="","",IF((CK342&gt;=BV342-0.12)*(CK342&lt;=BV342+0.12),"合格","不合格"))</f>
        <v/>
      </c>
      <c r="BU342" s="456" t="str">
        <f>IF(_tag_month_day!V332="","",_tag_month_day!V332)</f>
        <v/>
      </c>
      <c r="BV342" s="457" t="str">
        <f>IF(_tag_month_day!W332="","",_tag_month_day!W332)</f>
        <v/>
      </c>
      <c r="BW342" s="458" t="str">
        <f>IF(_tag_month_day!X332="","",_tag_month_day!X332)</f>
        <v/>
      </c>
      <c r="BX342" s="458" t="str">
        <f>IF(_tag_month_day!Y332="","",_tag_month_day!Y332)</f>
        <v/>
      </c>
      <c r="BY342" s="459">
        <f ca="1">L342</f>
        <v>43599.8749999992</v>
      </c>
      <c r="BZ342" s="460"/>
      <c r="CA342" s="461"/>
      <c r="CB342" s="424" t="str">
        <f>IF(_tag_month_day!Z332="","",_tag_month_day!Z332)</f>
        <v/>
      </c>
      <c r="CC342" s="424" t="str">
        <f>IF(_tag_month_day!AA332="","",_tag_month_day!AA332)</f>
        <v/>
      </c>
      <c r="CD342" s="424" t="str">
        <f>IF(_tag_month_day!AB332="","",_tag_month_day!AB332)</f>
        <v/>
      </c>
      <c r="CE342" s="424" t="str">
        <f>IF(_tag_month_day!AC332="","",_tag_month_day!AC332)</f>
        <v/>
      </c>
      <c r="CF342" s="424" t="str">
        <f>IF(_tag_month_day!AD332="","",_tag_month_day!AD332)</f>
        <v/>
      </c>
      <c r="CG342" s="424" t="str">
        <f>IF(_tag_month_day!AE332="","",_tag_month_day!AE332)</f>
        <v/>
      </c>
      <c r="CH342" s="424" t="str">
        <f>IF(_tag_month_day!AF332="","",_tag_month_day!AF332)</f>
        <v/>
      </c>
      <c r="CI342" s="424" t="str">
        <f>IF(_tag_month_day!AG332="","",_tag_month_day!AG332)</f>
        <v/>
      </c>
      <c r="CJ342" s="424" t="str">
        <f>IF(_tag_month_day!AH332="","",_tag_month_day!AH332)</f>
        <v/>
      </c>
      <c r="CK342" s="424" t="str">
        <f>IF(_tag_month_day!AI332="","",_tag_month_day!AI332)</f>
        <v/>
      </c>
      <c r="CL342" s="4" t="str">
        <f>IF(_tag_month_day!AJ332="","",_tag_month_day!AJ332)</f>
        <v/>
      </c>
      <c r="CM342" s="4" t="str">
        <f>IF(_tag_month_day!AK332="","",_tag_month_day!AK332)</f>
        <v/>
      </c>
      <c r="CN342" s="4" t="str">
        <f>IF(_tag_month_day!AL332="","",_tag_month_day!AL332)</f>
        <v/>
      </c>
      <c r="CO342" s="4" t="str">
        <f>IF(_tag_month_day!AM332="","",_tag_month_day!AM332)</f>
        <v/>
      </c>
      <c r="CP342" s="4" t="str">
        <f>IF(_tag_month_day!AN332="","",_tag_month_day!AN332)</f>
        <v/>
      </c>
      <c r="CQ342" s="4" t="str">
        <f>IF(_tag_month_day!AO332="","",_tag_month_day!AO332)</f>
        <v/>
      </c>
      <c r="CR342" s="462" t="str">
        <f>IF(_tag_month_day!AP332="","",_tag_month_day!AP332)</f>
        <v/>
      </c>
      <c r="CS342" s="463" t="str">
        <f>IF(_tag_month_day!AQ332="","",_tag_month_day!AQ332)</f>
        <v/>
      </c>
      <c r="CT342" s="4" t="str">
        <f>IF(_tag_month_day!AR332="","",_tag_month_day!AR332)</f>
        <v/>
      </c>
      <c r="CU342" s="464" t="e">
        <f>DU342/AJ342</f>
        <v>#VALUE!</v>
      </c>
      <c r="CV342" s="451" t="e">
        <f>BG342/BH342</f>
        <v>#VALUE!</v>
      </c>
      <c r="CW342" s="465" t="e">
        <f>AJ342*(1-CV342)*CU342*AF342</f>
        <v>#VALUE!</v>
      </c>
      <c r="CX342" s="465" t="e">
        <f>CW342*94%</f>
        <v>#VALUE!</v>
      </c>
      <c r="CY342" s="466" t="e">
        <f>IF(CX342=0,0,DS342/(DS342+CX342))</f>
        <v>#VALUE!</v>
      </c>
      <c r="CZ342" s="465" t="e">
        <f>$AJ342*EF342</f>
        <v>#VALUE!</v>
      </c>
      <c r="DA342" s="465" t="e">
        <f>$AJ342*EG342</f>
        <v>#VALUE!</v>
      </c>
      <c r="DB342" s="465" t="e">
        <f>$AJ342*EH342</f>
        <v>#VALUE!</v>
      </c>
      <c r="DC342" s="465" t="e">
        <f>$AJ342*EI342</f>
        <v>#VALUE!</v>
      </c>
      <c r="DD342" s="465" t="e">
        <f>$AJ342*EJ342</f>
        <v>#VALUE!</v>
      </c>
      <c r="DE342" s="465" t="e">
        <f>$AJ342*EK342</f>
        <v>#VALUE!</v>
      </c>
      <c r="DF342" s="465" t="e">
        <f>$AJ342*EL342</f>
        <v>#VALUE!</v>
      </c>
      <c r="DG342" s="465" t="e">
        <f>$AJ342*EM342</f>
        <v>#VALUE!</v>
      </c>
      <c r="DH342" s="465" t="e">
        <f>$AJ342*EN342</f>
        <v>#VALUE!</v>
      </c>
      <c r="DI342" s="465" t="e">
        <f>$AJ342*EO342</f>
        <v>#VALUE!</v>
      </c>
      <c r="DJ342" s="465" t="e">
        <f>CZ342*(1-EP342)</f>
        <v>#VALUE!</v>
      </c>
      <c r="DK342" s="465" t="e">
        <f>DA342*(1-ER342)</f>
        <v>#VALUE!</v>
      </c>
      <c r="DL342" s="465" t="e">
        <f>DB342*(1-EQ342)</f>
        <v>#VALUE!</v>
      </c>
      <c r="DM342" s="465" t="e">
        <f>DC342*(1-ES342)</f>
        <v>#VALUE!</v>
      </c>
      <c r="DN342" s="465" t="e">
        <f>DD342*(1-ET342)</f>
        <v>#VALUE!</v>
      </c>
      <c r="DO342" s="465" t="e">
        <f>DE342</f>
        <v>#VALUE!</v>
      </c>
      <c r="DP342" s="465" t="e">
        <f>DF342*(1-EU342)</f>
        <v>#VALUE!</v>
      </c>
      <c r="DQ342" s="465" t="e">
        <f>DG342*(1-EV342)</f>
        <v>#VALUE!</v>
      </c>
      <c r="DR342" s="465" t="e">
        <f>DH342*(1-EW342)</f>
        <v>#VALUE!</v>
      </c>
      <c r="DS342" s="465" t="e">
        <f>DI342</f>
        <v>#VALUE!</v>
      </c>
      <c r="DT342" s="465" t="e">
        <f>SUM(DJ342:DS342)</f>
        <v>#VALUE!</v>
      </c>
      <c r="DU342" s="465" t="e">
        <f>(GS342:GX342)+(DP342+DQ342+DR342)*GY342+DS342</f>
        <v>#VALUE!</v>
      </c>
      <c r="DV342" s="451" t="e">
        <f>AV342/$BH342/(1-EP342)</f>
        <v>#VALUE!</v>
      </c>
      <c r="DW342" s="451" t="e">
        <f>AW342/$BH342/(1-ER342)</f>
        <v>#VALUE!</v>
      </c>
      <c r="DX342" s="451" t="e">
        <f>AX342/$BH342/(1-EQ342)</f>
        <v>#VALUE!</v>
      </c>
      <c r="DY342" s="451" t="e">
        <f>AY342/$BH342/(1-ES342)</f>
        <v>#VALUE!</v>
      </c>
      <c r="DZ342" s="451" t="e">
        <f>AZ342/$BH342/(1-ET342)</f>
        <v>#VALUE!</v>
      </c>
      <c r="EA342" s="451" t="e">
        <f>BA342/$BH342/(1-AX342)</f>
        <v>#VALUE!</v>
      </c>
      <c r="EB342" s="451" t="e">
        <f>BB342/$BH342/(1-EU342)</f>
        <v>#VALUE!</v>
      </c>
      <c r="EC342" s="451" t="e">
        <f>BC342/$BH342/(1-EV342)</f>
        <v>#VALUE!</v>
      </c>
      <c r="ED342" s="451" t="e">
        <f>BD342/$BH342/(1-EW342)</f>
        <v>#VALUE!</v>
      </c>
      <c r="EE342" s="451" t="e">
        <f>BG342/BH342</f>
        <v>#VALUE!</v>
      </c>
      <c r="EF342" s="451" t="e">
        <f>DV342/SUM($DV342:$EE342)</f>
        <v>#VALUE!</v>
      </c>
      <c r="EG342" s="451" t="e">
        <f>DW342/SUM($DV342:$EE342)</f>
        <v>#VALUE!</v>
      </c>
      <c r="EH342" s="451" t="e">
        <f>DX342/SUM($DV342:$EE342)</f>
        <v>#VALUE!</v>
      </c>
      <c r="EI342" s="451" t="e">
        <f>DY342/SUM($DV342:$EE342)</f>
        <v>#VALUE!</v>
      </c>
      <c r="EJ342" s="451" t="e">
        <f>DZ342/SUM($DV342:$EE342)</f>
        <v>#VALUE!</v>
      </c>
      <c r="EK342" s="451" t="e">
        <f>EA342/SUM($DV342:$EE342)</f>
        <v>#VALUE!</v>
      </c>
      <c r="EL342" s="451" t="e">
        <f>EB342/SUM($DV342:$EE342)</f>
        <v>#VALUE!</v>
      </c>
      <c r="EM342" s="451" t="e">
        <f>EC342/SUM($DV342:$EE342)</f>
        <v>#VALUE!</v>
      </c>
      <c r="EN342" s="451" t="e">
        <f>ED342/SUM($DV342:$EE342)</f>
        <v>#VALUE!</v>
      </c>
      <c r="EO342" s="451" t="e">
        <f>EE342/SUM($DV342:$EE342)</f>
        <v>#VALUE!</v>
      </c>
      <c r="EP342" s="450">
        <f>EP341</f>
        <v>0.080000000000000002</v>
      </c>
      <c r="EQ342" s="450">
        <f>EQ341</f>
        <v>0.014999999999999999</v>
      </c>
      <c r="ER342" s="450">
        <f>ER341</f>
        <v>0.014999999999999999</v>
      </c>
      <c r="ES342" s="450">
        <f>ES341</f>
        <v>0.014999999999999999</v>
      </c>
      <c r="ET342" s="450">
        <f>ET341</f>
        <v>0.014999999999999999</v>
      </c>
      <c r="EU342" s="450">
        <f>EU341</f>
        <v>0.089999999999999997</v>
      </c>
      <c r="EV342" s="450">
        <f>EV341</f>
        <v>0.089999999999999997</v>
      </c>
      <c r="EW342" s="450">
        <f>EW341</f>
        <v>0.089999999999999997</v>
      </c>
      <c r="EX342" s="431" t="str">
        <f>IF(_tag_month_day!AS332="","",_tag_month_day!AS332/100)</f>
        <v/>
      </c>
      <c r="EY342" s="431" t="str">
        <f>IF(_tag_month_day!AT332="","",_tag_month_day!AT332/100)</f>
        <v/>
      </c>
      <c r="EZ342" s="431" t="str">
        <f>IF(_tag_month_day!AU332="","",_tag_month_day!AU332/100)</f>
        <v/>
      </c>
      <c r="FA342" s="431" t="str">
        <f>IF(_tag_month_day!AV332="","",_tag_month_day!AV332/100)</f>
        <v/>
      </c>
      <c r="FB342" s="431" t="str">
        <f>IF(_tag_month_day!AW332="","",_tag_month_day!AW332/100)</f>
        <v/>
      </c>
      <c r="FC342" s="431" t="str">
        <f>IF(_tag_month_day!AX332="","",_tag_month_day!AX332/100)</f>
        <v/>
      </c>
      <c r="FD342" s="449" t="str">
        <f>IF(_tag_month_day!AY332="","",_tag_month_day!AY332/100)</f>
        <v/>
      </c>
      <c r="FE342" s="449" t="str">
        <f>IF(_tag_month_day!AZ332="","",_tag_month_day!AZ332/100)</f>
        <v/>
      </c>
      <c r="FF342" s="449" t="str">
        <f>IF(_tag_month_day!BA332="","",_tag_month_day!BA332/100)</f>
        <v/>
      </c>
      <c r="FG342" s="449" t="str">
        <f>IF(_tag_month_day!BB332="","",_tag_month_day!BB332/100)</f>
        <v/>
      </c>
      <c r="FH342" s="467" t="str">
        <f>IF(_tag_month_day!BC332="","",_tag_month_day!BC332/100)</f>
        <v/>
      </c>
      <c r="FI342" s="449">
        <f>FI341</f>
        <v>0.40999999999999998</v>
      </c>
      <c r="FJ342" s="449">
        <f>FJ341</f>
        <v>0.11</v>
      </c>
      <c r="FK342" s="449">
        <f>FK341</f>
        <v>0.014999999999999999</v>
      </c>
      <c r="FL342" s="449">
        <f>FL341</f>
        <v>0</v>
      </c>
      <c r="FM342" s="467">
        <f>FM341</f>
        <v>0.0001</v>
      </c>
      <c r="FN342" s="449">
        <f>FN341</f>
        <v>0.32000000000000001</v>
      </c>
      <c r="FO342" s="449">
        <f>FO341</f>
        <v>0.20000000000000001</v>
      </c>
      <c r="FP342" s="449">
        <f>FP341</f>
        <v>0.01</v>
      </c>
      <c r="FQ342" s="449">
        <f>FQ341</f>
        <v>0</v>
      </c>
      <c r="FR342" s="467">
        <f>FR341</f>
        <v>0.0001</v>
      </c>
      <c r="FS342" s="449" t="str">
        <f>IF(_tag_month_day!BD332="","",_tag_month_day!BD332/100)</f>
        <v/>
      </c>
      <c r="FT342" s="449" t="str">
        <f>IF(_tag_month_day!BE332="","",_tag_month_day!BE332/100)</f>
        <v/>
      </c>
      <c r="FU342" s="449" t="str">
        <f>IF(_tag_month_day!BF332="","",_tag_month_day!BF332/100)</f>
        <v/>
      </c>
      <c r="FV342" s="449" t="str">
        <f>IF(_tag_month_day!BG332="","",_tag_month_day!BG332/100)</f>
        <v/>
      </c>
      <c r="FW342" s="467" t="str">
        <f>IF(_tag_month_day!BH332="","",_tag_month_day!BH332/100)</f>
        <v/>
      </c>
      <c r="FX342" s="449" t="str">
        <f>IF(_tag_month_day!BI332="","",_tag_month_day!BI332/100)</f>
        <v/>
      </c>
      <c r="FY342" s="449" t="str">
        <f>IF(_tag_month_day!BJ332="","",_tag_month_day!BJ332/100)</f>
        <v/>
      </c>
      <c r="FZ342" s="468" t="str">
        <f>IF(_tag_month_day!BK332="","",_tag_month_day!BK332/100)</f>
        <v/>
      </c>
      <c r="GA342" s="449" t="str">
        <f>IF(_tag_month_day!BL332="","",_tag_month_day!BL332/100)</f>
        <v/>
      </c>
      <c r="GB342" s="467" t="str">
        <f>IF(_tag_month_day!BM332="","",_tag_month_day!BM332/100)</f>
        <v/>
      </c>
      <c r="GC342" s="431" t="str">
        <f>IF(_tag_month_day!BN332="","",_tag_month_day!BN332/100)</f>
        <v/>
      </c>
      <c r="GD342" s="431" t="str">
        <f>IF(_tag_month_day!BO332="","",_tag_month_day!BO332/100)</f>
        <v/>
      </c>
      <c r="GE342" s="431" t="str">
        <f>IF(_tag_month_day!BP332="","",_tag_month_day!BP332/100)</f>
        <v/>
      </c>
      <c r="GF342" s="431" t="str">
        <f>IF(_tag_month_day!BQ332="","",_tag_month_day!BQ332/100)</f>
        <v/>
      </c>
      <c r="GG342" s="431" t="str">
        <f>IF(_tag_month_day!BR332="","",_tag_month_day!BR332/100)</f>
        <v/>
      </c>
      <c r="GH342" s="431" t="str">
        <f>IF(_tag_month_day!BS332="","",_tag_month_day!BS332/100)</f>
        <v/>
      </c>
      <c r="GI342" s="467" t="str">
        <f>IF(_tag_month_day!BT332="","",_tag_month_day!BT332/100)</f>
        <v/>
      </c>
      <c r="GJ342" s="469" t="str">
        <f>IF(_tag_month_day!BU332="","",_tag_month_day!BU332/100)</f>
        <v/>
      </c>
      <c r="GK342" s="470">
        <f>GK341</f>
        <v>0.070000000000000007</v>
      </c>
      <c r="GL342" s="470">
        <f>GL341</f>
        <v>0.029999999999999999</v>
      </c>
      <c r="GM342" s="471" t="str">
        <f>IF(_tag_month_day!BX332="","",_tag_month_day!BX332/100)</f>
        <v/>
      </c>
      <c r="GN342" s="470">
        <f>GN341</f>
        <v>0.070000000000000007</v>
      </c>
      <c r="GO342" s="470">
        <f>GO341</f>
        <v>0.029999999999999999</v>
      </c>
      <c r="GP342" s="470">
        <f>GP341</f>
        <v>0.089999999999999997</v>
      </c>
      <c r="GQ342" s="470">
        <f>GQ341</f>
        <v>0.029999999999999999</v>
      </c>
      <c r="GR342" s="471" t="str">
        <f>IF(_tag_month_day!CA332="","",_tag_month_day!CA332/100)</f>
        <v/>
      </c>
      <c r="GS342" s="472">
        <f>GS341</f>
        <v>0.95299999999999996</v>
      </c>
      <c r="GT342" s="472">
        <f>GT341</f>
        <v>0.55000000000000004</v>
      </c>
      <c r="GU342" s="472">
        <f>GU341</f>
        <v>0.55000000000000004</v>
      </c>
      <c r="GV342" s="472">
        <f>GV341</f>
        <v>0.55000000000000004</v>
      </c>
      <c r="GW342" s="472">
        <f>GW341</f>
        <v>0.5</v>
      </c>
      <c r="GX342" s="472">
        <f>GX341</f>
        <v>0.93500000000000005</v>
      </c>
      <c r="GY342" s="472">
        <f>GY341</f>
        <v>0.14999999999999999</v>
      </c>
      <c r="GZ342" s="472">
        <f>GZ341</f>
        <v>1</v>
      </c>
      <c r="HA342" s="474">
        <f>HA341</f>
        <v>0.047</v>
      </c>
      <c r="HB342" s="474">
        <f>HB341</f>
        <v>0.45000000000000001</v>
      </c>
      <c r="HC342" s="474">
        <f>HC341</f>
        <v>0.45000000000000001</v>
      </c>
      <c r="HD342" s="474">
        <f>HD341</f>
        <v>0.45000000000000001</v>
      </c>
      <c r="HE342" s="474">
        <f>HE341</f>
        <v>0.5</v>
      </c>
      <c r="HF342" s="474">
        <f>HF341</f>
        <v>0.065000000000000002</v>
      </c>
      <c r="HG342" s="474">
        <f>HG341</f>
        <v>0.84999999999999998</v>
      </c>
      <c r="HH342" s="474">
        <f>HH341</f>
        <v>0</v>
      </c>
      <c r="HI342" s="10">
        <f>IF(BZ342&lt;&gt;"",CK342-BV342,0)</f>
        <v>0</v>
      </c>
      <c r="HJ342" s="10" t="e">
        <f>IF(AJ342&gt;0,AH342-AJ342,0)</f>
        <v>#VALUE!</v>
      </c>
      <c r="HK342" s="466">
        <f>HK341</f>
        <v>0.84999999999999998</v>
      </c>
      <c r="HL342" s="424">
        <f>HL341</f>
        <v>550000</v>
      </c>
      <c r="HM342" s="424">
        <f>HM341</f>
        <v>480000</v>
      </c>
      <c r="HN342" s="465" t="e">
        <f>(DJ342*EZ342+DK342*FH342+DL342*FM342+DM342*FR342+DN342*FW342+DO342*GB342+DS342*GI342+DP342*GM342+DR342*GR342)*1000*2</f>
        <v>#VALUE!</v>
      </c>
      <c r="HO342" s="465" t="e">
        <f>HN342*HK342*$HO$2/HL342*1000000</f>
        <v>#VALUE!</v>
      </c>
      <c r="HP342" s="465" t="e">
        <f>HN342*HK342*$HP$2/HM342*1000000</f>
        <v>#VALUE!</v>
      </c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</row>
    <row customFormat="1" r="343" s="0">
      <c r="A343" s="420">
        <v>332</v>
      </c>
      <c r="B343" s="421">
        <f ca="1">IF(D343=D342,B342,IF(D343="夜班",B342+1,B342))</f>
        <v>43599</v>
      </c>
      <c r="C343" s="422">
        <f>C342</f>
        <v>0.041666666666666699</v>
      </c>
      <c r="D343" s="10" t="str">
        <f ca="1">IF(HOUR(G343)&lt;8,"夜班",IF(HOUR(G343)&lt;16,"白班",IF(HOUR(G343)&lt;24,"中班",0)))</f>
        <v>中班</v>
      </c>
      <c r="E343" s="10" t="e">
        <f ca="1">IF(F343=1,"甲",IF(F343=2,"乙",IF(F343=3,"丙",IF(F343=4,"丁",""))))</f>
        <v>#REF!</v>
      </c>
      <c r="F343" s="10" t="e">
        <f ca="1">SUMPRODUCT((成本日报!$A$3:$A$95=计划!B343)*(成本日报!$B$3:$B$95=计划!$D343),成本日报!$C$3:$C$95)</f>
        <v>#REF!</v>
      </c>
      <c r="G343" s="423">
        <f ca="1">G342+C342</f>
        <v>43599.791666665864</v>
      </c>
      <c r="H343" s="423">
        <f ca="1">$G343+$C343/60*10+$C343*0</f>
        <v>43599.798611110309</v>
      </c>
      <c r="I343" s="423">
        <f ca="1">$G343+$C343/60*18+$C343*0</f>
        <v>43599.804166665861</v>
      </c>
      <c r="J343" s="423">
        <f ca="1">$G343+$C343/60*0+$C343*1</f>
        <v>43599.833333332528</v>
      </c>
      <c r="K343" s="423">
        <f ca="1">$G343+$C343/60*30+$C343*2</f>
        <v>43599.895833332535</v>
      </c>
      <c r="L343" s="423">
        <f ca="1">$G343+$C343/60*0+$C343*3</f>
        <v>43599.916666665864</v>
      </c>
      <c r="M343" s="424" t="str">
        <f>IF(_tag_month_day!A333="","",_tag_month_day!A333)</f>
        <v/>
      </c>
      <c r="N343" s="424" t="str">
        <f>IF(_tag_month_day!B333="","",_tag_month_day!B333)</f>
        <v/>
      </c>
      <c r="O343" s="425" t="e">
        <f>IF(M343+N343=0,"",M343+N343)</f>
        <v>#VALUE!</v>
      </c>
      <c r="P343" s="424" t="str">
        <f>IF(_tag_month_day!C333="","",_tag_month_day!C333)</f>
        <v/>
      </c>
      <c r="Q343" s="424" t="str">
        <f>IF(_tag_month_day!D333="","",_tag_month_day!D333)</f>
        <v/>
      </c>
      <c r="R343" s="426" t="str">
        <f>IF(_tag_month_day!CB333="","",_tag_month_day!CB333/100)</f>
        <v/>
      </c>
      <c r="S343" s="427" t="str">
        <f>IF(_tag_month_day!E333="","",_tag_month_day!E333)</f>
        <v/>
      </c>
      <c r="T343" s="427" t="str">
        <f>IF(_tag_month_day!F333="","",_tag_month_day!F333)</f>
        <v/>
      </c>
      <c r="U343" s="428" t="e">
        <f>S343+T343</f>
        <v>#VALUE!</v>
      </c>
      <c r="V343" s="429" t="e">
        <f>U343/AJ343</f>
        <v>#VALUE!</v>
      </c>
      <c r="W343" s="430" t="str">
        <f>IF(_jhy_month_day!A333="","",_jhy_month_day!A333)</f>
        <v/>
      </c>
      <c r="X343" s="431" t="str">
        <f>IF(_jhy_month_day!B333="","",_jhy_month_day!B333/100)</f>
        <v/>
      </c>
      <c r="Y343" s="431" t="str">
        <f>IF(_jhy_month_day!C333="","",_jhy_month_day!C333/100)</f>
        <v/>
      </c>
      <c r="Z343" s="432">
        <f>Z339+1</f>
        <v>83</v>
      </c>
      <c r="AA343" s="433" t="str">
        <f>IF(_tag_month_day!G333="","",_tag_month_day!G333/100)</f>
        <v/>
      </c>
      <c r="AB343" s="433" t="str">
        <f>IF(_tag_month_day!H333="","",_tag_month_day!H333/100)</f>
        <v/>
      </c>
      <c r="AC343" s="434">
        <f>IF(X343="",AC342,BK343*($AV342*X343+$AW342*FD342+$AX342*FI342+$AY342*FN342+$AZ342*FS342+$BA342*FX342+$BG342*GE342)/(AV342*Y343+AX342*FK342+AW342*FF342+AY342*FP342+AZ342*FU342+BA342*FZ342+BG342*GG342+BB342*GK342+BC342*GN342+BD342*GP342))</f>
        <v>1.59963432013121</v>
      </c>
      <c r="AD343" s="435" t="str">
        <f>IF(AC343=AC342,"",AC343-AC342)</f>
        <v/>
      </c>
      <c r="AE343" s="436" t="str">
        <f>IF(1-AF343=0,"",(1-AF343))</f>
        <v/>
      </c>
      <c r="AF343" s="437">
        <v>1</v>
      </c>
      <c r="AG343" s="10" t="str">
        <f>AG342</f>
        <v>9A3</v>
      </c>
      <c r="AH343" s="438" t="str">
        <f>AH342</f>
        <v/>
      </c>
      <c r="AI343" s="424"/>
      <c r="AJ343" s="10" t="str">
        <f>IF(_tag_month_day!I333="","",_tag_month_day!I333)</f>
        <v/>
      </c>
      <c r="AK343" s="440"/>
      <c r="AL343" s="440"/>
      <c r="AM343" s="440"/>
      <c r="AN343" s="441">
        <f>AN342</f>
        <v>2</v>
      </c>
      <c r="AO343" s="441">
        <f>AO342</f>
        <v>8</v>
      </c>
      <c r="AP343" s="442" t="e">
        <f>(IF(AN343=0,AS342,AS342*(1+AO343/AN343)/(AR343+AO343/AN343)))+AT343</f>
        <v>#VALUE!</v>
      </c>
      <c r="AQ343" s="443" t="str">
        <f>IF(_tag_month_day!J333="","",_tag_month_day!J333/100)</f>
        <v/>
      </c>
      <c r="AR343" s="444">
        <f>AR342</f>
        <v>1.3</v>
      </c>
      <c r="AS343" s="445" t="e">
        <f>AQ343*(AN343*AR343+AO343)/(AN343+AO343)</f>
        <v>#VALUE!</v>
      </c>
      <c r="AT343" s="445" t="e">
        <f>(SUM(BE343:BF343)-SUM(BE342:BF342))*0.05</f>
        <v>#VALUE!</v>
      </c>
      <c r="AU343" s="446" t="str">
        <f>IF(_tag_month_day!CC333="","",IF(_tag_month_day!CC333&gt;0,_tag_month_day!CD333,_tag_month_day!CE333))</f>
        <v/>
      </c>
      <c r="AV343" s="447" t="str">
        <f>IF(_tag_month_day!L333="","",_tag_month_day!L333/100)</f>
        <v/>
      </c>
      <c r="AW343" s="431">
        <f>AW342</f>
        <v>0</v>
      </c>
      <c r="AX343" s="431">
        <f>AX342</f>
        <v>0</v>
      </c>
      <c r="AY343" s="431" t="str">
        <f>IF(_tag_month_day!M333="","",_tag_month_day!M333/100)</f>
        <v/>
      </c>
      <c r="AZ343" s="431" t="str">
        <f>IF(_tag_month_day!N333="","",_tag_month_day!N333/100)</f>
        <v/>
      </c>
      <c r="BA343" s="431" t="str">
        <f>IF(_tag_month_day!O333="","",_tag_month_day!O333/100)</f>
        <v/>
      </c>
      <c r="BB343" s="448" t="str">
        <f>IF(_tag_month_day!P333="","",_tag_month_day!P333/100)</f>
        <v/>
      </c>
      <c r="BC343" s="448">
        <f>BC342</f>
        <v>0</v>
      </c>
      <c r="BD343" s="448" t="str">
        <f>IF(_tag_month_day!Q333="","",_tag_month_day!Q333/100)</f>
        <v/>
      </c>
      <c r="BE343" s="449" t="str">
        <f>IF(_tag_month_day!R333="","",_tag_month_day!R333/100)</f>
        <v/>
      </c>
      <c r="BF343" s="388" t="e">
        <f>(AU343*(100+BE343*100))/(AJ343-AU343)/100</f>
        <v>#VALUE!</v>
      </c>
      <c r="BG343" s="450" t="e">
        <f>BE343+BF343</f>
        <v>#VALUE!</v>
      </c>
      <c r="BH343" s="451" t="e">
        <f>SUM(AV343:BF343)</f>
        <v>#VALUE!</v>
      </c>
      <c r="BI343" s="452" t="e">
        <f>IF(CX343=0,BI342,(DK343*查询!$R$5+DL343*查询!$Q$5+DM343*查询!$N$5+DN343*查询!$O$5+DO343*查询!$P$5)*AF343/CX343)</f>
        <v>#VALUE!</v>
      </c>
      <c r="BJ343" s="452" t="e">
        <f>IF(CX343=0,BJ342,(DP343*查询!$S$5+DQ343*查询!$T$5+DR343*查询!$U$5)*AF343/CX343)</f>
        <v>#VALUE!</v>
      </c>
      <c r="BK343" s="452">
        <f>BK342</f>
        <v>1</v>
      </c>
      <c r="BL343" s="453" t="e">
        <f>SUMPRODUCT((AV343:BA343)*(GS343:GX343))/((GS343:GX343)+SUM(BB343:BD343)*GY343+BG343*GZ343)</f>
        <v>#VALUE!</v>
      </c>
      <c r="BM343" s="453" t="e">
        <f>BK343*($AV343*FB343+$AW343*FD343+$AX343*FI343+$AY343*FN343+$AZ343*FS343+$BA343*FX343+$BG343*GE343)/(AV343*EY343+AX343*FK343+AW343*FF343+AY343*FP343+AZ343*FU343+BA343*FZ343+BG343*GG343+BB343*GK343+BC343*GN343+BD343*GP343)</f>
        <v>#VALUE!</v>
      </c>
      <c r="BN343" s="453" t="e">
        <f>($AV343*FC343+$AX343*FJ343+$AW343*FE343+$AY343*FO343+$AZ343*FT343+$BA343*FY343+$BG343*GF343)/($AV343*FA343+BG343*GH343+BB343*GL343+BC343*GO343+BD343*GQ343+BA343*GA343)</f>
        <v>#VALUE!</v>
      </c>
      <c r="BO343" s="454" t="e">
        <f>SUMPRODUCT(AV343:BA343*GS343:GX343)/(GS343:GX343+(BB343+BC343+BD343)*GY343+BG343)</f>
        <v>#VALUE!</v>
      </c>
      <c r="BP343" s="454" t="e">
        <f>SUMPRODUCT(AV343:BA343*GS343:GX343)/(GS343:GX343+(BB343+BC343+BD343)*GY343+BG343)</f>
        <v>#VALUE!</v>
      </c>
      <c r="BQ343" s="454" t="e">
        <f>SUMPRODUCT(AV343:BA343*GS343:GX343)/(GS343:GX343+(BB343+BC343+BD343)*GY343+BG343)</f>
        <v>#VALUE!</v>
      </c>
      <c r="BR343" s="453" t="str">
        <f>IF(_tag_month_day!T333="","",_tag_month_day!T333)</f>
        <v/>
      </c>
      <c r="BS343" s="453" t="str">
        <f>IF(_tag_month_day!U333="","",_tag_month_day!U333)</f>
        <v/>
      </c>
      <c r="BT343" s="455" t="str">
        <f>IF(CK343="","",IF((CK343&gt;=BV343-0.12)*(CK343&lt;=BV343+0.12),"合格","不合格"))</f>
        <v/>
      </c>
      <c r="BU343" s="456" t="str">
        <f>IF(_tag_month_day!V333="","",_tag_month_day!V333)</f>
        <v/>
      </c>
      <c r="BV343" s="457" t="str">
        <f>IF(_tag_month_day!W333="","",_tag_month_day!W333)</f>
        <v/>
      </c>
      <c r="BW343" s="458" t="str">
        <f>IF(_tag_month_day!X333="","",_tag_month_day!X333)</f>
        <v/>
      </c>
      <c r="BX343" s="458" t="str">
        <f>IF(_tag_month_day!Y333="","",_tag_month_day!Y333)</f>
        <v/>
      </c>
      <c r="BY343" s="459">
        <f ca="1">L343</f>
        <v>43599.916666665864</v>
      </c>
      <c r="BZ343" s="460"/>
      <c r="CA343" s="461">
        <v>0.90625</v>
      </c>
      <c r="CB343" s="424" t="str">
        <f>IF(_tag_month_day!Z333="","",_tag_month_day!Z333)</f>
        <v/>
      </c>
      <c r="CC343" s="424" t="str">
        <f>IF(_tag_month_day!AA333="","",_tag_month_day!AA333)</f>
        <v/>
      </c>
      <c r="CD343" s="424" t="str">
        <f>IF(_tag_month_day!AB333="","",_tag_month_day!AB333)</f>
        <v/>
      </c>
      <c r="CE343" s="424" t="str">
        <f>IF(_tag_month_day!AC333="","",_tag_month_day!AC333)</f>
        <v/>
      </c>
      <c r="CF343" s="424" t="str">
        <f>IF(_tag_month_day!AD333="","",_tag_month_day!AD333)</f>
        <v/>
      </c>
      <c r="CG343" s="424" t="str">
        <f>IF(_tag_month_day!AE333="","",_tag_month_day!AE333)</f>
        <v/>
      </c>
      <c r="CH343" s="424" t="str">
        <f>IF(_tag_month_day!AF333="","",_tag_month_day!AF333)</f>
        <v/>
      </c>
      <c r="CI343" s="424" t="str">
        <f>IF(_tag_month_day!AG333="","",_tag_month_day!AG333)</f>
        <v/>
      </c>
      <c r="CJ343" s="424" t="str">
        <f>IF(_tag_month_day!AH333="","",_tag_month_day!AH333)</f>
        <v/>
      </c>
      <c r="CK343" s="424" t="str">
        <f>IF(_tag_month_day!AI333="","",_tag_month_day!AI333)</f>
        <v/>
      </c>
      <c r="CL343" s="4" t="str">
        <f>IF(_tag_month_day!AJ333="","",_tag_month_day!AJ333)</f>
        <v/>
      </c>
      <c r="CM343" s="4" t="str">
        <f>IF(_tag_month_day!AK333="","",_tag_month_day!AK333)</f>
        <v/>
      </c>
      <c r="CN343" s="4" t="str">
        <f>IF(_tag_month_day!AL333="","",_tag_month_day!AL333)</f>
        <v/>
      </c>
      <c r="CO343" s="4" t="str">
        <f>IF(_tag_month_day!AM333="","",_tag_month_day!AM333)</f>
        <v/>
      </c>
      <c r="CP343" s="4" t="str">
        <f>IF(_tag_month_day!AN333="","",_tag_month_day!AN333)</f>
        <v/>
      </c>
      <c r="CQ343" s="4" t="str">
        <f>IF(_tag_month_day!AO333="","",_tag_month_day!AO333)</f>
        <v/>
      </c>
      <c r="CR343" s="462" t="str">
        <f>IF(_tag_month_day!AP333="","",_tag_month_day!AP333)</f>
        <v/>
      </c>
      <c r="CS343" s="463" t="str">
        <f>IF(_tag_month_day!AQ333="","",_tag_month_day!AQ333)</f>
        <v/>
      </c>
      <c r="CT343" s="4" t="str">
        <f>IF(_tag_month_day!AR333="","",_tag_month_day!AR333)</f>
        <v/>
      </c>
      <c r="CU343" s="464" t="e">
        <f>DU343/AJ343</f>
        <v>#VALUE!</v>
      </c>
      <c r="CV343" s="451" t="e">
        <f>BG343/BH343</f>
        <v>#VALUE!</v>
      </c>
      <c r="CW343" s="465" t="e">
        <f>AJ343*(1-CV343)*CU343*AF343</f>
        <v>#VALUE!</v>
      </c>
      <c r="CX343" s="465" t="e">
        <f>CW343*94%</f>
        <v>#VALUE!</v>
      </c>
      <c r="CY343" s="466" t="e">
        <f>IF(CX343=0,0,DS343/(DS343+CX343))</f>
        <v>#VALUE!</v>
      </c>
      <c r="CZ343" s="465" t="e">
        <f>$AJ343*EF343</f>
        <v>#VALUE!</v>
      </c>
      <c r="DA343" s="465" t="e">
        <f>$AJ343*EG343</f>
        <v>#VALUE!</v>
      </c>
      <c r="DB343" s="465" t="e">
        <f>$AJ343*EH343</f>
        <v>#VALUE!</v>
      </c>
      <c r="DC343" s="465" t="e">
        <f>$AJ343*EI343</f>
        <v>#VALUE!</v>
      </c>
      <c r="DD343" s="465" t="e">
        <f>$AJ343*EJ343</f>
        <v>#VALUE!</v>
      </c>
      <c r="DE343" s="465" t="e">
        <f>$AJ343*EK343</f>
        <v>#VALUE!</v>
      </c>
      <c r="DF343" s="465" t="e">
        <f>$AJ343*EL343</f>
        <v>#VALUE!</v>
      </c>
      <c r="DG343" s="465" t="e">
        <f>$AJ343*EM343</f>
        <v>#VALUE!</v>
      </c>
      <c r="DH343" s="465" t="e">
        <f>$AJ343*EN343</f>
        <v>#VALUE!</v>
      </c>
      <c r="DI343" s="465" t="e">
        <f>$AJ343*EO343</f>
        <v>#VALUE!</v>
      </c>
      <c r="DJ343" s="465" t="e">
        <f>CZ343*(1-EP343)</f>
        <v>#VALUE!</v>
      </c>
      <c r="DK343" s="465" t="e">
        <f>DA343*(1-ER343)</f>
        <v>#VALUE!</v>
      </c>
      <c r="DL343" s="465" t="e">
        <f>DB343*(1-EQ343)</f>
        <v>#VALUE!</v>
      </c>
      <c r="DM343" s="465" t="e">
        <f>DC343*(1-ES343)</f>
        <v>#VALUE!</v>
      </c>
      <c r="DN343" s="465" t="e">
        <f>DD343*(1-ET343)</f>
        <v>#VALUE!</v>
      </c>
      <c r="DO343" s="465" t="e">
        <f>DE343</f>
        <v>#VALUE!</v>
      </c>
      <c r="DP343" s="465" t="e">
        <f>DF343*(1-EU343)</f>
        <v>#VALUE!</v>
      </c>
      <c r="DQ343" s="465" t="e">
        <f>DG343*(1-EV343)</f>
        <v>#VALUE!</v>
      </c>
      <c r="DR343" s="465" t="e">
        <f>DH343*(1-EW343)</f>
        <v>#VALUE!</v>
      </c>
      <c r="DS343" s="465" t="e">
        <f>DI343</f>
        <v>#VALUE!</v>
      </c>
      <c r="DT343" s="465" t="e">
        <f>SUM(DJ343:DS343)</f>
        <v>#VALUE!</v>
      </c>
      <c r="DU343" s="465" t="e">
        <f>(GS343:GX343)+(DP343+DQ343+DR343)*GY343+DS343</f>
        <v>#VALUE!</v>
      </c>
      <c r="DV343" s="451" t="e">
        <f>AV343/$BH343/(1-EP343)</f>
        <v>#VALUE!</v>
      </c>
      <c r="DW343" s="451" t="e">
        <f>AW343/$BH343/(1-ER343)</f>
        <v>#VALUE!</v>
      </c>
      <c r="DX343" s="451" t="e">
        <f>AX343/$BH343/(1-EQ343)</f>
        <v>#VALUE!</v>
      </c>
      <c r="DY343" s="451" t="e">
        <f>AY343/$BH343/(1-ES343)</f>
        <v>#VALUE!</v>
      </c>
      <c r="DZ343" s="451" t="e">
        <f>AZ343/$BH343/(1-ET343)</f>
        <v>#VALUE!</v>
      </c>
      <c r="EA343" s="451" t="e">
        <f>BA343/$BH343/(1-AX343)</f>
        <v>#VALUE!</v>
      </c>
      <c r="EB343" s="451" t="e">
        <f>BB343/$BH343/(1-EU343)</f>
        <v>#VALUE!</v>
      </c>
      <c r="EC343" s="451" t="e">
        <f>BC343/$BH343/(1-EV343)</f>
        <v>#VALUE!</v>
      </c>
      <c r="ED343" s="451" t="e">
        <f>BD343/$BH343/(1-EW343)</f>
        <v>#VALUE!</v>
      </c>
      <c r="EE343" s="451" t="e">
        <f>BG343/BH343</f>
        <v>#VALUE!</v>
      </c>
      <c r="EF343" s="451" t="e">
        <f>DV343/SUM($DV343:$EE343)</f>
        <v>#VALUE!</v>
      </c>
      <c r="EG343" s="451" t="e">
        <f>DW343/SUM($DV343:$EE343)</f>
        <v>#VALUE!</v>
      </c>
      <c r="EH343" s="451" t="e">
        <f>DX343/SUM($DV343:$EE343)</f>
        <v>#VALUE!</v>
      </c>
      <c r="EI343" s="451" t="e">
        <f>DY343/SUM($DV343:$EE343)</f>
        <v>#VALUE!</v>
      </c>
      <c r="EJ343" s="451" t="e">
        <f>DZ343/SUM($DV343:$EE343)</f>
        <v>#VALUE!</v>
      </c>
      <c r="EK343" s="451" t="e">
        <f>EA343/SUM($DV343:$EE343)</f>
        <v>#VALUE!</v>
      </c>
      <c r="EL343" s="451" t="e">
        <f>EB343/SUM($DV343:$EE343)</f>
        <v>#VALUE!</v>
      </c>
      <c r="EM343" s="451" t="e">
        <f>EC343/SUM($DV343:$EE343)</f>
        <v>#VALUE!</v>
      </c>
      <c r="EN343" s="451" t="e">
        <f>ED343/SUM($DV343:$EE343)</f>
        <v>#VALUE!</v>
      </c>
      <c r="EO343" s="451" t="e">
        <f>EE343/SUM($DV343:$EE343)</f>
        <v>#VALUE!</v>
      </c>
      <c r="EP343" s="450">
        <f>EP342</f>
        <v>0.080000000000000002</v>
      </c>
      <c r="EQ343" s="450">
        <f>EQ342</f>
        <v>0.014999999999999999</v>
      </c>
      <c r="ER343" s="450">
        <f>ER342</f>
        <v>0.014999999999999999</v>
      </c>
      <c r="ES343" s="450">
        <f>ES342</f>
        <v>0.014999999999999999</v>
      </c>
      <c r="ET343" s="450">
        <f>ET342</f>
        <v>0.014999999999999999</v>
      </c>
      <c r="EU343" s="450">
        <f>EU342</f>
        <v>0.089999999999999997</v>
      </c>
      <c r="EV343" s="450">
        <f>EV342</f>
        <v>0.089999999999999997</v>
      </c>
      <c r="EW343" s="450">
        <f>EW342</f>
        <v>0.089999999999999997</v>
      </c>
      <c r="EX343" s="431" t="str">
        <f>IF(_tag_month_day!AS333="","",_tag_month_day!AS333/100)</f>
        <v/>
      </c>
      <c r="EY343" s="431" t="str">
        <f>IF(_tag_month_day!AT333="","",_tag_month_day!AT333/100)</f>
        <v/>
      </c>
      <c r="EZ343" s="431" t="str">
        <f>IF(_tag_month_day!AU333="","",_tag_month_day!AU333/100)</f>
        <v/>
      </c>
      <c r="FA343" s="431" t="str">
        <f>IF(_tag_month_day!AV333="","",_tag_month_day!AV333/100)</f>
        <v/>
      </c>
      <c r="FB343" s="431" t="str">
        <f>IF(_tag_month_day!AW333="","",_tag_month_day!AW333/100)</f>
        <v/>
      </c>
      <c r="FC343" s="431" t="str">
        <f>IF(_tag_month_day!AX333="","",_tag_month_day!AX333/100)</f>
        <v/>
      </c>
      <c r="FD343" s="449" t="str">
        <f>IF(_tag_month_day!AY333="","",_tag_month_day!AY333/100)</f>
        <v/>
      </c>
      <c r="FE343" s="449" t="str">
        <f>IF(_tag_month_day!AZ333="","",_tag_month_day!AZ333/100)</f>
        <v/>
      </c>
      <c r="FF343" s="449" t="str">
        <f>IF(_tag_month_day!BA333="","",_tag_month_day!BA333/100)</f>
        <v/>
      </c>
      <c r="FG343" s="449" t="str">
        <f>IF(_tag_month_day!BB333="","",_tag_month_day!BB333/100)</f>
        <v/>
      </c>
      <c r="FH343" s="467" t="str">
        <f>IF(_tag_month_day!BC333="","",_tag_month_day!BC333/100)</f>
        <v/>
      </c>
      <c r="FI343" s="449">
        <f>FI342</f>
        <v>0.40999999999999998</v>
      </c>
      <c r="FJ343" s="449">
        <f>FJ342</f>
        <v>0.11</v>
      </c>
      <c r="FK343" s="449">
        <f>FK342</f>
        <v>0.014999999999999999</v>
      </c>
      <c r="FL343" s="449">
        <f>FL342</f>
        <v>0</v>
      </c>
      <c r="FM343" s="467">
        <f>FM342</f>
        <v>0.0001</v>
      </c>
      <c r="FN343" s="449">
        <f>FN342</f>
        <v>0.32000000000000001</v>
      </c>
      <c r="FO343" s="449">
        <f>FO342</f>
        <v>0.20000000000000001</v>
      </c>
      <c r="FP343" s="449">
        <f>FP342</f>
        <v>0.01</v>
      </c>
      <c r="FQ343" s="449">
        <f>FQ342</f>
        <v>0</v>
      </c>
      <c r="FR343" s="467">
        <f>FR342</f>
        <v>0.0001</v>
      </c>
      <c r="FS343" s="449" t="str">
        <f>IF(_tag_month_day!BD333="","",_tag_month_day!BD333/100)</f>
        <v/>
      </c>
      <c r="FT343" s="449" t="str">
        <f>IF(_tag_month_day!BE333="","",_tag_month_day!BE333/100)</f>
        <v/>
      </c>
      <c r="FU343" s="449" t="str">
        <f>IF(_tag_month_day!BF333="","",_tag_month_day!BF333/100)</f>
        <v/>
      </c>
      <c r="FV343" s="449" t="str">
        <f>IF(_tag_month_day!BG333="","",_tag_month_day!BG333/100)</f>
        <v/>
      </c>
      <c r="FW343" s="467" t="str">
        <f>IF(_tag_month_day!BH333="","",_tag_month_day!BH333/100)</f>
        <v/>
      </c>
      <c r="FX343" s="449" t="str">
        <f>IF(_tag_month_day!BI333="","",_tag_month_day!BI333/100)</f>
        <v/>
      </c>
      <c r="FY343" s="449" t="str">
        <f>IF(_tag_month_day!BJ333="","",_tag_month_day!BJ333/100)</f>
        <v/>
      </c>
      <c r="FZ343" s="468" t="str">
        <f>IF(_tag_month_day!BK333="","",_tag_month_day!BK333/100)</f>
        <v/>
      </c>
      <c r="GA343" s="449" t="str">
        <f>IF(_tag_month_day!BL333="","",_tag_month_day!BL333/100)</f>
        <v/>
      </c>
      <c r="GB343" s="467" t="str">
        <f>IF(_tag_month_day!BM333="","",_tag_month_day!BM333/100)</f>
        <v/>
      </c>
      <c r="GC343" s="431" t="str">
        <f>IF(_tag_month_day!BN333="","",_tag_month_day!BN333/100)</f>
        <v/>
      </c>
      <c r="GD343" s="431" t="str">
        <f>IF(_tag_month_day!BO333="","",_tag_month_day!BO333/100)</f>
        <v/>
      </c>
      <c r="GE343" s="431" t="str">
        <f>IF(_tag_month_day!BP333="","",_tag_month_day!BP333/100)</f>
        <v/>
      </c>
      <c r="GF343" s="431" t="str">
        <f>IF(_tag_month_day!BQ333="","",_tag_month_day!BQ333/100)</f>
        <v/>
      </c>
      <c r="GG343" s="431" t="str">
        <f>IF(_tag_month_day!BR333="","",_tag_month_day!BR333/100)</f>
        <v/>
      </c>
      <c r="GH343" s="431" t="str">
        <f>IF(_tag_month_day!BS333="","",_tag_month_day!BS333/100)</f>
        <v/>
      </c>
      <c r="GI343" s="467" t="str">
        <f>IF(_tag_month_day!BT333="","",_tag_month_day!BT333/100)</f>
        <v/>
      </c>
      <c r="GJ343" s="469" t="str">
        <f>IF(_tag_month_day!BU333="","",_tag_month_day!BU333/100)</f>
        <v/>
      </c>
      <c r="GK343" s="470">
        <f>GK342</f>
        <v>0.070000000000000007</v>
      </c>
      <c r="GL343" s="470">
        <f>GL342</f>
        <v>0.029999999999999999</v>
      </c>
      <c r="GM343" s="471" t="str">
        <f>IF(_tag_month_day!BX333="","",_tag_month_day!BX333/100)</f>
        <v/>
      </c>
      <c r="GN343" s="470">
        <f>GN342</f>
        <v>0.070000000000000007</v>
      </c>
      <c r="GO343" s="470">
        <f>GO342</f>
        <v>0.029999999999999999</v>
      </c>
      <c r="GP343" s="470">
        <f>GP342</f>
        <v>0.089999999999999997</v>
      </c>
      <c r="GQ343" s="470">
        <f>GQ342</f>
        <v>0.029999999999999999</v>
      </c>
      <c r="GR343" s="471" t="str">
        <f>IF(_tag_month_day!CA333="","",_tag_month_day!CA333/100)</f>
        <v/>
      </c>
      <c r="GS343" s="472">
        <f>GS342</f>
        <v>0.95299999999999996</v>
      </c>
      <c r="GT343" s="472">
        <f>GT342</f>
        <v>0.55000000000000004</v>
      </c>
      <c r="GU343" s="472">
        <f>GU342</f>
        <v>0.55000000000000004</v>
      </c>
      <c r="GV343" s="472">
        <f>GV342</f>
        <v>0.55000000000000004</v>
      </c>
      <c r="GW343" s="472">
        <f>GW342</f>
        <v>0.5</v>
      </c>
      <c r="GX343" s="472">
        <f>GX342</f>
        <v>0.93500000000000005</v>
      </c>
      <c r="GY343" s="472">
        <f>GY342</f>
        <v>0.14999999999999999</v>
      </c>
      <c r="GZ343" s="472">
        <f>GZ342</f>
        <v>1</v>
      </c>
      <c r="HA343" s="474">
        <f>HA342</f>
        <v>0.047</v>
      </c>
      <c r="HB343" s="474">
        <f>HB342</f>
        <v>0.45000000000000001</v>
      </c>
      <c r="HC343" s="474">
        <f>HC342</f>
        <v>0.45000000000000001</v>
      </c>
      <c r="HD343" s="474">
        <f>HD342</f>
        <v>0.45000000000000001</v>
      </c>
      <c r="HE343" s="474">
        <f>HE342</f>
        <v>0.5</v>
      </c>
      <c r="HF343" s="474">
        <f>HF342</f>
        <v>0.065000000000000002</v>
      </c>
      <c r="HG343" s="474">
        <f>HG342</f>
        <v>0.84999999999999998</v>
      </c>
      <c r="HH343" s="474">
        <f>HH342</f>
        <v>0</v>
      </c>
      <c r="HI343" s="10">
        <f>IF(BZ343&lt;&gt;"",CK343-BV343,0)</f>
        <v>0</v>
      </c>
      <c r="HJ343" s="10" t="e">
        <f>IF(AJ343&gt;0,AH343-AJ343,0)</f>
        <v>#VALUE!</v>
      </c>
      <c r="HK343" s="466">
        <f>HK342</f>
        <v>0.84999999999999998</v>
      </c>
      <c r="HL343" s="424">
        <f>HL342</f>
        <v>550000</v>
      </c>
      <c r="HM343" s="424">
        <f>HM342</f>
        <v>480000</v>
      </c>
      <c r="HN343" s="465" t="e">
        <f>(DJ343*EZ343+DK343*FH343+DL343*FM343+DM343*FR343+DN343*FW343+DO343*GB343+DS343*GI343+DP343*GM343+DR343*GR343)*1000*2</f>
        <v>#VALUE!</v>
      </c>
      <c r="HO343" s="465" t="e">
        <f>HN343*HK343*$HO$2/HL343*1000000</f>
        <v>#VALUE!</v>
      </c>
      <c r="HP343" s="465" t="e">
        <f>HN343*HK343*$HP$2/HM343*1000000</f>
        <v>#VALUE!</v>
      </c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</row>
    <row customFormat="1" r="344" s="0">
      <c r="A344" s="420">
        <v>333</v>
      </c>
      <c r="B344" s="421">
        <f ca="1">IF(D344=D343,B343,IF(D344="夜班",B343+1,B343))</f>
        <v>43599</v>
      </c>
      <c r="C344" s="422">
        <f>C343</f>
        <v>0.041666666666666699</v>
      </c>
      <c r="D344" s="10" t="str">
        <f ca="1">IF(HOUR(G344)&lt;8,"夜班",IF(HOUR(G344)&lt;16,"白班",IF(HOUR(G344)&lt;24,"中班",0)))</f>
        <v>中班</v>
      </c>
      <c r="E344" s="10" t="e">
        <f ca="1">IF(F344=1,"甲",IF(F344=2,"乙",IF(F344=3,"丙",IF(F344=4,"丁",""))))</f>
        <v>#REF!</v>
      </c>
      <c r="F344" s="10" t="e">
        <f ca="1">SUMPRODUCT((成本日报!$A$3:$A$95=计划!B344)*(成本日报!$B$3:$B$95=计划!$D344),成本日报!$C$3:$C$95)</f>
        <v>#REF!</v>
      </c>
      <c r="G344" s="423">
        <f ca="1">G343+C343</f>
        <v>43599.833333332528</v>
      </c>
      <c r="H344" s="423">
        <f ca="1">$G344+$C344/60*10+$C344*0</f>
        <v>43599.840277776973</v>
      </c>
      <c r="I344" s="423">
        <f ca="1">$G344+$C344/60*18+$C344*0</f>
        <v>43599.845833332525</v>
      </c>
      <c r="J344" s="423">
        <f ca="1">$G344+$C344/60*0+$C344*1</f>
        <v>43599.874999999192</v>
      </c>
      <c r="K344" s="423">
        <f ca="1">$G344+$C344/60*30+$C344*2</f>
        <v>43599.9374999992</v>
      </c>
      <c r="L344" s="423">
        <f ca="1">$G344+$C344/60*0+$C344*3</f>
        <v>43599.958333332528</v>
      </c>
      <c r="M344" s="424" t="str">
        <f>IF(_tag_month_day!A334="","",_tag_month_day!A334)</f>
        <v/>
      </c>
      <c r="N344" s="424" t="str">
        <f>IF(_tag_month_day!B334="","",_tag_month_day!B334)</f>
        <v/>
      </c>
      <c r="O344" s="425" t="e">
        <f>IF(M344+N344=0,"",M344+N344)</f>
        <v>#VALUE!</v>
      </c>
      <c r="P344" s="424" t="str">
        <f>IF(_tag_month_day!C334="","",_tag_month_day!C334)</f>
        <v/>
      </c>
      <c r="Q344" s="424" t="str">
        <f>IF(_tag_month_day!D334="","",_tag_month_day!D334)</f>
        <v/>
      </c>
      <c r="R344" s="426" t="str">
        <f>IF(_tag_month_day!CB334="","",_tag_month_day!CB334/100)</f>
        <v/>
      </c>
      <c r="S344" s="427" t="str">
        <f>IF(_tag_month_day!E334="","",_tag_month_day!E334)</f>
        <v/>
      </c>
      <c r="T344" s="427" t="str">
        <f>IF(_tag_month_day!F334="","",_tag_month_day!F334)</f>
        <v/>
      </c>
      <c r="U344" s="428" t="e">
        <f>S344+T344</f>
        <v>#VALUE!</v>
      </c>
      <c r="V344" s="429" t="e">
        <f>U344/AJ344</f>
        <v>#VALUE!</v>
      </c>
      <c r="W344" s="430" t="str">
        <f>IF(_jhy_month_day!A334="","",_jhy_month_day!A334)</f>
        <v/>
      </c>
      <c r="X344" s="431" t="str">
        <f>IF(_jhy_month_day!B334="","",_jhy_month_day!B334/100)</f>
        <v/>
      </c>
      <c r="Y344" s="431" t="str">
        <f>IF(_jhy_month_day!C334="","",_jhy_month_day!C334/100)</f>
        <v/>
      </c>
      <c r="Z344" s="432">
        <f>Z340+1</f>
        <v>84</v>
      </c>
      <c r="AA344" s="433" t="str">
        <f>IF(_tag_month_day!G334="","",_tag_month_day!G334/100)</f>
        <v/>
      </c>
      <c r="AB344" s="433" t="str">
        <f>IF(_tag_month_day!H334="","",_tag_month_day!H334/100)</f>
        <v/>
      </c>
      <c r="AC344" s="434">
        <f>IF(X344="",AC343,BK344*($AV343*X344+$AW343*FD343+$AX343*FI343+$AY343*FN343+$AZ343*FS343+$BA343*FX343+$BG343*GE343)/(AV343*Y344+AX343*FK343+AW343*FF343+AY343*FP343+AZ343*FU343+BA343*FZ343+BG343*GG343+BB343*GK343+BC343*GN343+BD343*GP343))</f>
        <v>1.59963432013121</v>
      </c>
      <c r="AD344" s="435" t="str">
        <f>IF(AC344=AC343,"",AC344-AC343)</f>
        <v/>
      </c>
      <c r="AE344" s="436" t="str">
        <f>IF(1-AF344=0,"",(1-AF344))</f>
        <v/>
      </c>
      <c r="AF344" s="437">
        <v>1</v>
      </c>
      <c r="AG344" s="10" t="str">
        <f>AG343</f>
        <v>9A3</v>
      </c>
      <c r="AH344" s="438" t="str">
        <f>AH343</f>
        <v/>
      </c>
      <c r="AI344" s="424"/>
      <c r="AJ344" s="10" t="str">
        <f>IF(_tag_month_day!I334="","",_tag_month_day!I334)</f>
        <v/>
      </c>
      <c r="AK344" s="440"/>
      <c r="AL344" s="440"/>
      <c r="AM344" s="440"/>
      <c r="AN344" s="441">
        <f>AN343</f>
        <v>2</v>
      </c>
      <c r="AO344" s="441">
        <f>AO343</f>
        <v>8</v>
      </c>
      <c r="AP344" s="442" t="e">
        <f>(IF(AN344=0,AS343,AS343*(1+AO344/AN344)/(AR344+AO344/AN344)))+AT344</f>
        <v>#VALUE!</v>
      </c>
      <c r="AQ344" s="443" t="str">
        <f>IF(_tag_month_day!J334="","",_tag_month_day!J334/100)</f>
        <v/>
      </c>
      <c r="AR344" s="444">
        <f>AR343</f>
        <v>1.3</v>
      </c>
      <c r="AS344" s="445" t="e">
        <f>AQ344*(AN344*AR344+AO344)/(AN344+AO344)</f>
        <v>#VALUE!</v>
      </c>
      <c r="AT344" s="445" t="e">
        <f>(SUM(BE344:BF344)-SUM(BE343:BF343))*0.05</f>
        <v>#VALUE!</v>
      </c>
      <c r="AU344" s="446" t="str">
        <f>IF(_tag_month_day!CC334="","",IF(_tag_month_day!CC334&gt;0,_tag_month_day!CD334,_tag_month_day!CE334))</f>
        <v/>
      </c>
      <c r="AV344" s="447" t="str">
        <f>IF(_tag_month_day!L334="","",_tag_month_day!L334/100)</f>
        <v/>
      </c>
      <c r="AW344" s="431">
        <f>AW343</f>
        <v>0</v>
      </c>
      <c r="AX344" s="431">
        <f>AX343</f>
        <v>0</v>
      </c>
      <c r="AY344" s="431" t="str">
        <f>IF(_tag_month_day!M334="","",_tag_month_day!M334/100)</f>
        <v/>
      </c>
      <c r="AZ344" s="431" t="str">
        <f>IF(_tag_month_day!N334="","",_tag_month_day!N334/100)</f>
        <v/>
      </c>
      <c r="BA344" s="431" t="str">
        <f>IF(_tag_month_day!O334="","",_tag_month_day!O334/100)</f>
        <v/>
      </c>
      <c r="BB344" s="448" t="str">
        <f>IF(_tag_month_day!P334="","",_tag_month_day!P334/100)</f>
        <v/>
      </c>
      <c r="BC344" s="448">
        <f>BC343</f>
        <v>0</v>
      </c>
      <c r="BD344" s="448" t="str">
        <f>IF(_tag_month_day!Q334="","",_tag_month_day!Q334/100)</f>
        <v/>
      </c>
      <c r="BE344" s="449" t="str">
        <f>IF(_tag_month_day!R334="","",_tag_month_day!R334/100)</f>
        <v/>
      </c>
      <c r="BF344" s="388" t="e">
        <f>(AU344*(100+BE344*100))/(AJ344-AU344)/100</f>
        <v>#VALUE!</v>
      </c>
      <c r="BG344" s="450" t="e">
        <f>BE344+BF344</f>
        <v>#VALUE!</v>
      </c>
      <c r="BH344" s="451" t="e">
        <f>SUM(AV344:BF344)</f>
        <v>#VALUE!</v>
      </c>
      <c r="BI344" s="452" t="e">
        <f>IF(CX344=0,BI343,(DK344*查询!$R$5+DL344*查询!$Q$5+DM344*查询!$N$5+DN344*查询!$O$5+DO344*查询!$P$5)*AF344/CX344)</f>
        <v>#VALUE!</v>
      </c>
      <c r="BJ344" s="452" t="e">
        <f>IF(CX344=0,BJ343,(DP344*查询!$S$5+DQ344*查询!$T$5+DR344*查询!$U$5)*AF344/CX344)</f>
        <v>#VALUE!</v>
      </c>
      <c r="BK344" s="452">
        <f>BK343</f>
        <v>1</v>
      </c>
      <c r="BL344" s="453" t="e">
        <f>SUMPRODUCT((AV344:BA344)*(GS344:GX344))/((GS344:GX344)+SUM(BB344:BD344)*GY344+BG344*GZ344)</f>
        <v>#VALUE!</v>
      </c>
      <c r="BM344" s="453" t="e">
        <f>BK344*($AV344*FB344+$AW344*FD344+$AX344*FI344+$AY344*FN344+$AZ344*FS344+$BA344*FX344+$BG344*GE344)/(AV344*EY344+AX344*FK344+AW344*FF344+AY344*FP344+AZ344*FU344+BA344*FZ344+BG344*GG344+BB344*GK344+BC344*GN344+BD344*GP344)</f>
        <v>#VALUE!</v>
      </c>
      <c r="BN344" s="453" t="e">
        <f>($AV344*FC344+$AX344*FJ344+$AW344*FE344+$AY344*FO344+$AZ344*FT344+$BA344*FY344+$BG344*GF344)/($AV344*FA344+BG344*GH344+BB344*GL344+BC344*GO344+BD344*GQ344+BA344*GA344)</f>
        <v>#VALUE!</v>
      </c>
      <c r="BO344" s="454" t="e">
        <f>SUMPRODUCT(AV344:BA344*GS344:GX344)/(GS344:GX344+(BB344+BC344+BD344)*GY344+BG344)</f>
        <v>#VALUE!</v>
      </c>
      <c r="BP344" s="454" t="e">
        <f>SUMPRODUCT(AV344:BA344*GS344:GX344)/(GS344:GX344+(BB344+BC344+BD344)*GY344+BG344)</f>
        <v>#VALUE!</v>
      </c>
      <c r="BQ344" s="454" t="e">
        <f>SUMPRODUCT(AV344:BA344*GS344:GX344)/(GS344:GX344+(BB344+BC344+BD344)*GY344+BG344)</f>
        <v>#VALUE!</v>
      </c>
      <c r="BR344" s="453" t="str">
        <f>IF(_tag_month_day!T334="","",_tag_month_day!T334)</f>
        <v/>
      </c>
      <c r="BS344" s="453" t="str">
        <f>IF(_tag_month_day!U334="","",_tag_month_day!U334)</f>
        <v/>
      </c>
      <c r="BT344" s="455" t="str">
        <f>IF(CK344="","",IF((CK344&gt;=BV344-0.12)*(CK344&lt;=BV344+0.12),"合格","不合格"))</f>
        <v/>
      </c>
      <c r="BU344" s="456" t="str">
        <f>IF(_tag_month_day!V334="","",_tag_month_day!V334)</f>
        <v/>
      </c>
      <c r="BV344" s="457" t="str">
        <f>IF(_tag_month_day!W334="","",_tag_month_day!W334)</f>
        <v/>
      </c>
      <c r="BW344" s="458" t="str">
        <f>IF(_tag_month_day!X334="","",_tag_month_day!X334)</f>
        <v/>
      </c>
      <c r="BX344" s="458" t="str">
        <f>IF(_tag_month_day!Y334="","",_tag_month_day!Y334)</f>
        <v/>
      </c>
      <c r="BY344" s="459">
        <f ca="1">L344</f>
        <v>43599.958333332528</v>
      </c>
      <c r="BZ344" s="460"/>
      <c r="CA344" s="461"/>
      <c r="CB344" s="424" t="str">
        <f>IF(_tag_month_day!Z334="","",_tag_month_day!Z334)</f>
        <v/>
      </c>
      <c r="CC344" s="424" t="str">
        <f>IF(_tag_month_day!AA334="","",_tag_month_day!AA334)</f>
        <v/>
      </c>
      <c r="CD344" s="424" t="str">
        <f>IF(_tag_month_day!AB334="","",_tag_month_day!AB334)</f>
        <v/>
      </c>
      <c r="CE344" s="424" t="str">
        <f>IF(_tag_month_day!AC334="","",_tag_month_day!AC334)</f>
        <v/>
      </c>
      <c r="CF344" s="424" t="str">
        <f>IF(_tag_month_day!AD334="","",_tag_month_day!AD334)</f>
        <v/>
      </c>
      <c r="CG344" s="424" t="str">
        <f>IF(_tag_month_day!AE334="","",_tag_month_day!AE334)</f>
        <v/>
      </c>
      <c r="CH344" s="424" t="str">
        <f>IF(_tag_month_day!AF334="","",_tag_month_day!AF334)</f>
        <v/>
      </c>
      <c r="CI344" s="424" t="str">
        <f>IF(_tag_month_day!AG334="","",_tag_month_day!AG334)</f>
        <v/>
      </c>
      <c r="CJ344" s="424" t="str">
        <f>IF(_tag_month_day!AH334="","",_tag_month_day!AH334)</f>
        <v/>
      </c>
      <c r="CK344" s="424" t="str">
        <f>IF(_tag_month_day!AI334="","",_tag_month_day!AI334)</f>
        <v/>
      </c>
      <c r="CL344" s="4" t="str">
        <f>IF(_tag_month_day!AJ334="","",_tag_month_day!AJ334)</f>
        <v/>
      </c>
      <c r="CM344" s="4" t="str">
        <f>IF(_tag_month_day!AK334="","",_tag_month_day!AK334)</f>
        <v/>
      </c>
      <c r="CN344" s="4" t="str">
        <f>IF(_tag_month_day!AL334="","",_tag_month_day!AL334)</f>
        <v/>
      </c>
      <c r="CO344" s="4" t="str">
        <f>IF(_tag_month_day!AM334="","",_tag_month_day!AM334)</f>
        <v/>
      </c>
      <c r="CP344" s="4" t="str">
        <f>IF(_tag_month_day!AN334="","",_tag_month_day!AN334)</f>
        <v/>
      </c>
      <c r="CQ344" s="4" t="str">
        <f>IF(_tag_month_day!AO334="","",_tag_month_day!AO334)</f>
        <v/>
      </c>
      <c r="CR344" s="462" t="str">
        <f>IF(_tag_month_day!AP334="","",_tag_month_day!AP334)</f>
        <v/>
      </c>
      <c r="CS344" s="463" t="str">
        <f>IF(_tag_month_day!AQ334="","",_tag_month_day!AQ334)</f>
        <v/>
      </c>
      <c r="CT344" s="4" t="str">
        <f>IF(_tag_month_day!AR334="","",_tag_month_day!AR334)</f>
        <v/>
      </c>
      <c r="CU344" s="464" t="e">
        <f>DU344/AJ344</f>
        <v>#VALUE!</v>
      </c>
      <c r="CV344" s="451" t="e">
        <f>BG344/BH344</f>
        <v>#VALUE!</v>
      </c>
      <c r="CW344" s="465" t="e">
        <f>AJ344*(1-CV344)*CU344*AF344</f>
        <v>#VALUE!</v>
      </c>
      <c r="CX344" s="465" t="e">
        <f>CW344*94%</f>
        <v>#VALUE!</v>
      </c>
      <c r="CY344" s="466" t="e">
        <f>IF(CX344=0,0,DS344/(DS344+CX344))</f>
        <v>#VALUE!</v>
      </c>
      <c r="CZ344" s="465" t="e">
        <f>$AJ344*EF344</f>
        <v>#VALUE!</v>
      </c>
      <c r="DA344" s="465" t="e">
        <f>$AJ344*EG344</f>
        <v>#VALUE!</v>
      </c>
      <c r="DB344" s="465" t="e">
        <f>$AJ344*EH344</f>
        <v>#VALUE!</v>
      </c>
      <c r="DC344" s="465" t="e">
        <f>$AJ344*EI344</f>
        <v>#VALUE!</v>
      </c>
      <c r="DD344" s="465" t="e">
        <f>$AJ344*EJ344</f>
        <v>#VALUE!</v>
      </c>
      <c r="DE344" s="465" t="e">
        <f>$AJ344*EK344</f>
        <v>#VALUE!</v>
      </c>
      <c r="DF344" s="465" t="e">
        <f>$AJ344*EL344</f>
        <v>#VALUE!</v>
      </c>
      <c r="DG344" s="465" t="e">
        <f>$AJ344*EM344</f>
        <v>#VALUE!</v>
      </c>
      <c r="DH344" s="465" t="e">
        <f>$AJ344*EN344</f>
        <v>#VALUE!</v>
      </c>
      <c r="DI344" s="465" t="e">
        <f>$AJ344*EO344</f>
        <v>#VALUE!</v>
      </c>
      <c r="DJ344" s="465" t="e">
        <f>CZ344*(1-EP344)</f>
        <v>#VALUE!</v>
      </c>
      <c r="DK344" s="465" t="e">
        <f>DA344*(1-ER344)</f>
        <v>#VALUE!</v>
      </c>
      <c r="DL344" s="465" t="e">
        <f>DB344*(1-EQ344)</f>
        <v>#VALUE!</v>
      </c>
      <c r="DM344" s="465" t="e">
        <f>DC344*(1-ES344)</f>
        <v>#VALUE!</v>
      </c>
      <c r="DN344" s="465" t="e">
        <f>DD344*(1-ET344)</f>
        <v>#VALUE!</v>
      </c>
      <c r="DO344" s="465" t="e">
        <f>DE344</f>
        <v>#VALUE!</v>
      </c>
      <c r="DP344" s="465" t="e">
        <f>DF344*(1-EU344)</f>
        <v>#VALUE!</v>
      </c>
      <c r="DQ344" s="465" t="e">
        <f>DG344*(1-EV344)</f>
        <v>#VALUE!</v>
      </c>
      <c r="DR344" s="465" t="e">
        <f>DH344*(1-EW344)</f>
        <v>#VALUE!</v>
      </c>
      <c r="DS344" s="465" t="e">
        <f>DI344</f>
        <v>#VALUE!</v>
      </c>
      <c r="DT344" s="465" t="e">
        <f>SUM(DJ344:DS344)</f>
        <v>#VALUE!</v>
      </c>
      <c r="DU344" s="465" t="e">
        <f>(GS344:GX344)+(DP344+DQ344+DR344)*GY344+DS344</f>
        <v>#VALUE!</v>
      </c>
      <c r="DV344" s="451" t="e">
        <f>AV344/$BH344/(1-EP344)</f>
        <v>#VALUE!</v>
      </c>
      <c r="DW344" s="451" t="e">
        <f>AW344/$BH344/(1-ER344)</f>
        <v>#VALUE!</v>
      </c>
      <c r="DX344" s="451" t="e">
        <f>AX344/$BH344/(1-EQ344)</f>
        <v>#VALUE!</v>
      </c>
      <c r="DY344" s="451" t="e">
        <f>AY344/$BH344/(1-ES344)</f>
        <v>#VALUE!</v>
      </c>
      <c r="DZ344" s="451" t="e">
        <f>AZ344/$BH344/(1-ET344)</f>
        <v>#VALUE!</v>
      </c>
      <c r="EA344" s="451" t="e">
        <f>BA344/$BH344/(1-AX344)</f>
        <v>#VALUE!</v>
      </c>
      <c r="EB344" s="451" t="e">
        <f>BB344/$BH344/(1-EU344)</f>
        <v>#VALUE!</v>
      </c>
      <c r="EC344" s="451" t="e">
        <f>BC344/$BH344/(1-EV344)</f>
        <v>#VALUE!</v>
      </c>
      <c r="ED344" s="451" t="e">
        <f>BD344/$BH344/(1-EW344)</f>
        <v>#VALUE!</v>
      </c>
      <c r="EE344" s="451" t="e">
        <f>BG344/BH344</f>
        <v>#VALUE!</v>
      </c>
      <c r="EF344" s="451" t="e">
        <f>DV344/SUM($DV344:$EE344)</f>
        <v>#VALUE!</v>
      </c>
      <c r="EG344" s="451" t="e">
        <f>DW344/SUM($DV344:$EE344)</f>
        <v>#VALUE!</v>
      </c>
      <c r="EH344" s="451" t="e">
        <f>DX344/SUM($DV344:$EE344)</f>
        <v>#VALUE!</v>
      </c>
      <c r="EI344" s="451" t="e">
        <f>DY344/SUM($DV344:$EE344)</f>
        <v>#VALUE!</v>
      </c>
      <c r="EJ344" s="451" t="e">
        <f>DZ344/SUM($DV344:$EE344)</f>
        <v>#VALUE!</v>
      </c>
      <c r="EK344" s="451" t="e">
        <f>EA344/SUM($DV344:$EE344)</f>
        <v>#VALUE!</v>
      </c>
      <c r="EL344" s="451" t="e">
        <f>EB344/SUM($DV344:$EE344)</f>
        <v>#VALUE!</v>
      </c>
      <c r="EM344" s="451" t="e">
        <f>EC344/SUM($DV344:$EE344)</f>
        <v>#VALUE!</v>
      </c>
      <c r="EN344" s="451" t="e">
        <f>ED344/SUM($DV344:$EE344)</f>
        <v>#VALUE!</v>
      </c>
      <c r="EO344" s="451" t="e">
        <f>EE344/SUM($DV344:$EE344)</f>
        <v>#VALUE!</v>
      </c>
      <c r="EP344" s="450">
        <f>EP343</f>
        <v>0.080000000000000002</v>
      </c>
      <c r="EQ344" s="450">
        <f>EQ343</f>
        <v>0.014999999999999999</v>
      </c>
      <c r="ER344" s="450">
        <f>ER343</f>
        <v>0.014999999999999999</v>
      </c>
      <c r="ES344" s="450">
        <f>ES343</f>
        <v>0.014999999999999999</v>
      </c>
      <c r="ET344" s="450">
        <f>ET343</f>
        <v>0.014999999999999999</v>
      </c>
      <c r="EU344" s="450">
        <f>EU343</f>
        <v>0.089999999999999997</v>
      </c>
      <c r="EV344" s="450">
        <f>EV343</f>
        <v>0.089999999999999997</v>
      </c>
      <c r="EW344" s="450">
        <f>EW343</f>
        <v>0.089999999999999997</v>
      </c>
      <c r="EX344" s="431" t="str">
        <f>IF(_tag_month_day!AS334="","",_tag_month_day!AS334/100)</f>
        <v/>
      </c>
      <c r="EY344" s="431" t="str">
        <f>IF(_tag_month_day!AT334="","",_tag_month_day!AT334/100)</f>
        <v/>
      </c>
      <c r="EZ344" s="431" t="str">
        <f>IF(_tag_month_day!AU334="","",_tag_month_day!AU334/100)</f>
        <v/>
      </c>
      <c r="FA344" s="431" t="str">
        <f>IF(_tag_month_day!AV334="","",_tag_month_day!AV334/100)</f>
        <v/>
      </c>
      <c r="FB344" s="431" t="str">
        <f>IF(_tag_month_day!AW334="","",_tag_month_day!AW334/100)</f>
        <v/>
      </c>
      <c r="FC344" s="431" t="str">
        <f>IF(_tag_month_day!AX334="","",_tag_month_day!AX334/100)</f>
        <v/>
      </c>
      <c r="FD344" s="449" t="str">
        <f>IF(_tag_month_day!AY334="","",_tag_month_day!AY334/100)</f>
        <v/>
      </c>
      <c r="FE344" s="449" t="str">
        <f>IF(_tag_month_day!AZ334="","",_tag_month_day!AZ334/100)</f>
        <v/>
      </c>
      <c r="FF344" s="449" t="str">
        <f>IF(_tag_month_day!BA334="","",_tag_month_day!BA334/100)</f>
        <v/>
      </c>
      <c r="FG344" s="449" t="str">
        <f>IF(_tag_month_day!BB334="","",_tag_month_day!BB334/100)</f>
        <v/>
      </c>
      <c r="FH344" s="467" t="str">
        <f>IF(_tag_month_day!BC334="","",_tag_month_day!BC334/100)</f>
        <v/>
      </c>
      <c r="FI344" s="449">
        <f>FI343</f>
        <v>0.40999999999999998</v>
      </c>
      <c r="FJ344" s="449">
        <f>FJ343</f>
        <v>0.11</v>
      </c>
      <c r="FK344" s="449">
        <f>FK343</f>
        <v>0.014999999999999999</v>
      </c>
      <c r="FL344" s="449">
        <f>FL343</f>
        <v>0</v>
      </c>
      <c r="FM344" s="467">
        <f>FM343</f>
        <v>0.0001</v>
      </c>
      <c r="FN344" s="449">
        <f>FN343</f>
        <v>0.32000000000000001</v>
      </c>
      <c r="FO344" s="449">
        <f>FO343</f>
        <v>0.20000000000000001</v>
      </c>
      <c r="FP344" s="449">
        <f>FP343</f>
        <v>0.01</v>
      </c>
      <c r="FQ344" s="449">
        <f>FQ343</f>
        <v>0</v>
      </c>
      <c r="FR344" s="467">
        <f>FR343</f>
        <v>0.0001</v>
      </c>
      <c r="FS344" s="449" t="str">
        <f>IF(_tag_month_day!BD334="","",_tag_month_day!BD334/100)</f>
        <v/>
      </c>
      <c r="FT344" s="449" t="str">
        <f>IF(_tag_month_day!BE334="","",_tag_month_day!BE334/100)</f>
        <v/>
      </c>
      <c r="FU344" s="449" t="str">
        <f>IF(_tag_month_day!BF334="","",_tag_month_day!BF334/100)</f>
        <v/>
      </c>
      <c r="FV344" s="449" t="str">
        <f>IF(_tag_month_day!BG334="","",_tag_month_day!BG334/100)</f>
        <v/>
      </c>
      <c r="FW344" s="467" t="str">
        <f>IF(_tag_month_day!BH334="","",_tag_month_day!BH334/100)</f>
        <v/>
      </c>
      <c r="FX344" s="449" t="str">
        <f>IF(_tag_month_day!BI334="","",_tag_month_day!BI334/100)</f>
        <v/>
      </c>
      <c r="FY344" s="449" t="str">
        <f>IF(_tag_month_day!BJ334="","",_tag_month_day!BJ334/100)</f>
        <v/>
      </c>
      <c r="FZ344" s="468" t="str">
        <f>IF(_tag_month_day!BK334="","",_tag_month_day!BK334/100)</f>
        <v/>
      </c>
      <c r="GA344" s="449" t="str">
        <f>IF(_tag_month_day!BL334="","",_tag_month_day!BL334/100)</f>
        <v/>
      </c>
      <c r="GB344" s="467" t="str">
        <f>IF(_tag_month_day!BM334="","",_tag_month_day!BM334/100)</f>
        <v/>
      </c>
      <c r="GC344" s="431" t="str">
        <f>IF(_tag_month_day!BN334="","",_tag_month_day!BN334/100)</f>
        <v/>
      </c>
      <c r="GD344" s="431" t="str">
        <f>IF(_tag_month_day!BO334="","",_tag_month_day!BO334/100)</f>
        <v/>
      </c>
      <c r="GE344" s="431" t="str">
        <f>IF(_tag_month_day!BP334="","",_tag_month_day!BP334/100)</f>
        <v/>
      </c>
      <c r="GF344" s="431" t="str">
        <f>IF(_tag_month_day!BQ334="","",_tag_month_day!BQ334/100)</f>
        <v/>
      </c>
      <c r="GG344" s="431" t="str">
        <f>IF(_tag_month_day!BR334="","",_tag_month_day!BR334/100)</f>
        <v/>
      </c>
      <c r="GH344" s="431" t="str">
        <f>IF(_tag_month_day!BS334="","",_tag_month_day!BS334/100)</f>
        <v/>
      </c>
      <c r="GI344" s="467" t="str">
        <f>IF(_tag_month_day!BT334="","",_tag_month_day!BT334/100)</f>
        <v/>
      </c>
      <c r="GJ344" s="469" t="str">
        <f>IF(_tag_month_day!BU334="","",_tag_month_day!BU334/100)</f>
        <v/>
      </c>
      <c r="GK344" s="470">
        <f>GK343</f>
        <v>0.070000000000000007</v>
      </c>
      <c r="GL344" s="470">
        <f>GL343</f>
        <v>0.029999999999999999</v>
      </c>
      <c r="GM344" s="471" t="str">
        <f>IF(_tag_month_day!BX334="","",_tag_month_day!BX334/100)</f>
        <v/>
      </c>
      <c r="GN344" s="470">
        <f>GN343</f>
        <v>0.070000000000000007</v>
      </c>
      <c r="GO344" s="470">
        <f>GO343</f>
        <v>0.029999999999999999</v>
      </c>
      <c r="GP344" s="470">
        <f>GP343</f>
        <v>0.089999999999999997</v>
      </c>
      <c r="GQ344" s="470">
        <f>GQ343</f>
        <v>0.029999999999999999</v>
      </c>
      <c r="GR344" s="471" t="str">
        <f>IF(_tag_month_day!CA334="","",_tag_month_day!CA334/100)</f>
        <v/>
      </c>
      <c r="GS344" s="472">
        <f>GS343</f>
        <v>0.95299999999999996</v>
      </c>
      <c r="GT344" s="472">
        <f>GT343</f>
        <v>0.55000000000000004</v>
      </c>
      <c r="GU344" s="472">
        <f>GU343</f>
        <v>0.55000000000000004</v>
      </c>
      <c r="GV344" s="472">
        <f>GV343</f>
        <v>0.55000000000000004</v>
      </c>
      <c r="GW344" s="472">
        <f>GW343</f>
        <v>0.5</v>
      </c>
      <c r="GX344" s="472">
        <f>GX343</f>
        <v>0.93500000000000005</v>
      </c>
      <c r="GY344" s="472">
        <f>GY343</f>
        <v>0.14999999999999999</v>
      </c>
      <c r="GZ344" s="472">
        <f>GZ343</f>
        <v>1</v>
      </c>
      <c r="HA344" s="474">
        <f>HA343</f>
        <v>0.047</v>
      </c>
      <c r="HB344" s="474">
        <f>HB343</f>
        <v>0.45000000000000001</v>
      </c>
      <c r="HC344" s="474">
        <f>HC343</f>
        <v>0.45000000000000001</v>
      </c>
      <c r="HD344" s="474">
        <f>HD343</f>
        <v>0.45000000000000001</v>
      </c>
      <c r="HE344" s="474">
        <f>HE343</f>
        <v>0.5</v>
      </c>
      <c r="HF344" s="474">
        <f>HF343</f>
        <v>0.065000000000000002</v>
      </c>
      <c r="HG344" s="474">
        <f>HG343</f>
        <v>0.84999999999999998</v>
      </c>
      <c r="HH344" s="474">
        <f>HH343</f>
        <v>0</v>
      </c>
      <c r="HI344" s="10">
        <f>IF(BZ344&lt;&gt;"",CK344-BV344,0)</f>
        <v>0</v>
      </c>
      <c r="HJ344" s="10" t="e">
        <f>IF(AJ344&gt;0,AH344-AJ344,0)</f>
        <v>#VALUE!</v>
      </c>
      <c r="HK344" s="466">
        <f>HK343</f>
        <v>0.84999999999999998</v>
      </c>
      <c r="HL344" s="424">
        <f>HL343</f>
        <v>550000</v>
      </c>
      <c r="HM344" s="424">
        <f>HM343</f>
        <v>480000</v>
      </c>
      <c r="HN344" s="465" t="e">
        <f>(DJ344*EZ344+DK344*FH344+DL344*FM344+DM344*FR344+DN344*FW344+DO344*GB344+DS344*GI344+DP344*GM344+DR344*GR344)*1000*2</f>
        <v>#VALUE!</v>
      </c>
      <c r="HO344" s="465" t="e">
        <f>HN344*HK344*$HO$2/HL344*1000000</f>
        <v>#VALUE!</v>
      </c>
      <c r="HP344" s="465" t="e">
        <f>HN344*HK344*$HP$2/HM344*1000000</f>
        <v>#VALUE!</v>
      </c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</row>
    <row customFormat="1" r="345" s="0">
      <c r="A345" s="420">
        <v>334</v>
      </c>
      <c r="B345" s="421">
        <f ca="1">IF(D345=D344,B344,IF(D345="夜班",B344+1,B344))</f>
        <v>43599</v>
      </c>
      <c r="C345" s="422">
        <f>C344</f>
        <v>0.041666666666666699</v>
      </c>
      <c r="D345" s="10" t="str">
        <f ca="1">IF(HOUR(G345)&lt;8,"夜班",IF(HOUR(G345)&lt;16,"白班",IF(HOUR(G345)&lt;24,"中班",0)))</f>
        <v>中班</v>
      </c>
      <c r="E345" s="10" t="e">
        <f ca="1">IF(F345=1,"甲",IF(F345=2,"乙",IF(F345=3,"丙",IF(F345=4,"丁",""))))</f>
        <v>#REF!</v>
      </c>
      <c r="F345" s="10" t="e">
        <f ca="1">SUMPRODUCT((成本日报!$A$3:$A$95=计划!B345)*(成本日报!$B$3:$B$95=计划!$D345),成本日报!$C$3:$C$95)</f>
        <v>#REF!</v>
      </c>
      <c r="G345" s="423">
        <f ca="1">G344+C344</f>
        <v>43599.874999999192</v>
      </c>
      <c r="H345" s="423">
        <f ca="1">$G345+$C345/60*10+$C345*0</f>
        <v>43599.881944443638</v>
      </c>
      <c r="I345" s="423">
        <f ca="1">$G345+$C345/60*18+$C345*0</f>
        <v>43599.887499999189</v>
      </c>
      <c r="J345" s="423">
        <f ca="1">$G345+$C345/60*0+$C345*1</f>
        <v>43599.916666665857</v>
      </c>
      <c r="K345" s="423">
        <f ca="1">$G345+$C345/60*30+$C345*2</f>
        <v>43599.979166665864</v>
      </c>
      <c r="L345" s="423">
        <f ca="1">$G345+$C345/60*0+$C345*3</f>
        <v>43599.999999999192</v>
      </c>
      <c r="M345" s="424" t="str">
        <f>IF(_tag_month_day!A335="","",_tag_month_day!A335)</f>
        <v/>
      </c>
      <c r="N345" s="424" t="str">
        <f>IF(_tag_month_day!B335="","",_tag_month_day!B335)</f>
        <v/>
      </c>
      <c r="O345" s="425" t="e">
        <f>IF(M345+N345=0,"",M345+N345)</f>
        <v>#VALUE!</v>
      </c>
      <c r="P345" s="424" t="str">
        <f>IF(_tag_month_day!C335="","",_tag_month_day!C335)</f>
        <v/>
      </c>
      <c r="Q345" s="424" t="str">
        <f>IF(_tag_month_day!D335="","",_tag_month_day!D335)</f>
        <v/>
      </c>
      <c r="R345" s="426" t="str">
        <f>IF(_tag_month_day!CB335="","",_tag_month_day!CB335/100)</f>
        <v/>
      </c>
      <c r="S345" s="427" t="str">
        <f>IF(_tag_month_day!E335="","",_tag_month_day!E335)</f>
        <v/>
      </c>
      <c r="T345" s="427" t="str">
        <f>IF(_tag_month_day!F335="","",_tag_month_day!F335)</f>
        <v/>
      </c>
      <c r="U345" s="428" t="e">
        <f>S345+T345</f>
        <v>#VALUE!</v>
      </c>
      <c r="V345" s="429" t="e">
        <f>U345/AJ345</f>
        <v>#VALUE!</v>
      </c>
      <c r="W345" s="430" t="str">
        <f>IF(_jhy_month_day!A335="","",_jhy_month_day!A335)</f>
        <v/>
      </c>
      <c r="X345" s="431" t="str">
        <f>IF(_jhy_month_day!B335="","",_jhy_month_day!B335/100)</f>
        <v/>
      </c>
      <c r="Y345" s="431" t="str">
        <f>IF(_jhy_month_day!C335="","",_jhy_month_day!C335/100)</f>
        <v/>
      </c>
      <c r="Z345" s="432">
        <f>Z341+1</f>
        <v>84</v>
      </c>
      <c r="AA345" s="433" t="str">
        <f>IF(_tag_month_day!G335="","",_tag_month_day!G335/100)</f>
        <v/>
      </c>
      <c r="AB345" s="433" t="str">
        <f>IF(_tag_month_day!H335="","",_tag_month_day!H335/100)</f>
        <v/>
      </c>
      <c r="AC345" s="434">
        <f>IF(X345="",AC344,BK345*($AV344*X345+$AW344*FD344+$AX344*FI344+$AY344*FN344+$AZ344*FS344+$BA344*FX344+$BG344*GE344)/(AV344*Y345+AX344*FK344+AW344*FF344+AY344*FP344+AZ344*FU344+BA344*FZ344+BG344*GG344+BB344*GK344+BC344*GN344+BD344*GP344))</f>
        <v>1.59963432013121</v>
      </c>
      <c r="AD345" s="435" t="str">
        <f>IF(AC345=AC344,"",AC345-AC344)</f>
        <v/>
      </c>
      <c r="AE345" s="436" t="str">
        <f>IF(1-AF345=0,"",(1-AF345))</f>
        <v/>
      </c>
      <c r="AF345" s="437">
        <v>1</v>
      </c>
      <c r="AG345" s="10" t="str">
        <f>AG344</f>
        <v>9A3</v>
      </c>
      <c r="AH345" s="438" t="str">
        <f>AH344</f>
        <v/>
      </c>
      <c r="AI345" s="424"/>
      <c r="AJ345" s="10" t="str">
        <f>IF(_tag_month_day!I335="","",_tag_month_day!I335)</f>
        <v/>
      </c>
      <c r="AK345" s="440"/>
      <c r="AL345" s="440"/>
      <c r="AM345" s="440"/>
      <c r="AN345" s="441">
        <f>AN344</f>
        <v>2</v>
      </c>
      <c r="AO345" s="441">
        <f>AO344</f>
        <v>8</v>
      </c>
      <c r="AP345" s="442" t="e">
        <f>(IF(AN345=0,AS344,AS344*(1+AO345/AN345)/(AR345+AO345/AN345)))+AT345</f>
        <v>#VALUE!</v>
      </c>
      <c r="AQ345" s="443" t="str">
        <f>IF(_tag_month_day!J335="","",_tag_month_day!J335/100)</f>
        <v/>
      </c>
      <c r="AR345" s="444">
        <f>AR344</f>
        <v>1.3</v>
      </c>
      <c r="AS345" s="445" t="e">
        <f>AQ345*(AN345*AR345+AO345)/(AN345+AO345)</f>
        <v>#VALUE!</v>
      </c>
      <c r="AT345" s="445" t="e">
        <f>(SUM(BE345:BF345)-SUM(BE344:BF344))*0.05</f>
        <v>#VALUE!</v>
      </c>
      <c r="AU345" s="446" t="str">
        <f>IF(_tag_month_day!CC335="","",IF(_tag_month_day!CC335&gt;0,_tag_month_day!CD335,_tag_month_day!CE335))</f>
        <v/>
      </c>
      <c r="AV345" s="447" t="str">
        <f>IF(_tag_month_day!L335="","",_tag_month_day!L335/100)</f>
        <v/>
      </c>
      <c r="AW345" s="431">
        <f>AW344</f>
        <v>0</v>
      </c>
      <c r="AX345" s="431">
        <f>AX344</f>
        <v>0</v>
      </c>
      <c r="AY345" s="431" t="str">
        <f>IF(_tag_month_day!M335="","",_tag_month_day!M335/100)</f>
        <v/>
      </c>
      <c r="AZ345" s="431" t="str">
        <f>IF(_tag_month_day!N335="","",_tag_month_day!N335/100)</f>
        <v/>
      </c>
      <c r="BA345" s="431" t="str">
        <f>IF(_tag_month_day!O335="","",_tag_month_day!O335/100)</f>
        <v/>
      </c>
      <c r="BB345" s="448" t="str">
        <f>IF(_tag_month_day!P335="","",_tag_month_day!P335/100)</f>
        <v/>
      </c>
      <c r="BC345" s="448">
        <f>BC344</f>
        <v>0</v>
      </c>
      <c r="BD345" s="448" t="str">
        <f>IF(_tag_month_day!Q335="","",_tag_month_day!Q335/100)</f>
        <v/>
      </c>
      <c r="BE345" s="449" t="str">
        <f>IF(_tag_month_day!R335="","",_tag_month_day!R335/100)</f>
        <v/>
      </c>
      <c r="BF345" s="388" t="e">
        <f>(AU345*(100+BE345*100))/(AJ345-AU345)/100</f>
        <v>#VALUE!</v>
      </c>
      <c r="BG345" s="450" t="e">
        <f>BE345+BF345</f>
        <v>#VALUE!</v>
      </c>
      <c r="BH345" s="451" t="e">
        <f>SUM(AV345:BF345)</f>
        <v>#VALUE!</v>
      </c>
      <c r="BI345" s="452" t="e">
        <f>IF(CX345=0,BI344,(DK345*查询!$R$5+DL345*查询!$Q$5+DM345*查询!$N$5+DN345*查询!$O$5+DO345*查询!$P$5)*AF345/CX345)</f>
        <v>#VALUE!</v>
      </c>
      <c r="BJ345" s="452" t="e">
        <f>IF(CX345=0,BJ344,(DP345*查询!$S$5+DQ345*查询!$T$5+DR345*查询!$U$5)*AF345/CX345)</f>
        <v>#VALUE!</v>
      </c>
      <c r="BK345" s="452">
        <f>BK344</f>
        <v>1</v>
      </c>
      <c r="BL345" s="453" t="e">
        <f>SUMPRODUCT((AV345:BA345)*(GS345:GX345))/((GS345:GX345)+SUM(BB345:BD345)*GY345+BG345*GZ345)</f>
        <v>#VALUE!</v>
      </c>
      <c r="BM345" s="453" t="e">
        <f>BK345*($AV345*FB345+$AW345*FD345+$AX345*FI345+$AY345*FN345+$AZ345*FS345+$BA345*FX345+$BG345*GE345)/(AV345*EY345+AX345*FK345+AW345*FF345+AY345*FP345+AZ345*FU345+BA345*FZ345+BG345*GG345+BB345*GK345+BC345*GN345+BD345*GP345)</f>
        <v>#VALUE!</v>
      </c>
      <c r="BN345" s="453" t="e">
        <f>($AV345*FC345+$AX345*FJ345+$AW345*FE345+$AY345*FO345+$AZ345*FT345+$BA345*FY345+$BG345*GF345)/($AV345*FA345+BG345*GH345+BB345*GL345+BC345*GO345+BD345*GQ345+BA345*GA345)</f>
        <v>#VALUE!</v>
      </c>
      <c r="BO345" s="454" t="e">
        <f>SUMPRODUCT(AV345:BA345*GS345:GX345)/(GS345:GX345+(BB345+BC345+BD345)*GY345+BG345)</f>
        <v>#VALUE!</v>
      </c>
      <c r="BP345" s="454" t="e">
        <f>SUMPRODUCT(AV345:BA345*GS345:GX345)/(GS345:GX345+(BB345+BC345+BD345)*GY345+BG345)</f>
        <v>#VALUE!</v>
      </c>
      <c r="BQ345" s="454" t="e">
        <f>SUMPRODUCT(AV345:BA345*GS345:GX345)/(GS345:GX345+(BB345+BC345+BD345)*GY345+BG345)</f>
        <v>#VALUE!</v>
      </c>
      <c r="BR345" s="453" t="str">
        <f>IF(_tag_month_day!T335="","",_tag_month_day!T335)</f>
        <v/>
      </c>
      <c r="BS345" s="453" t="str">
        <f>IF(_tag_month_day!U335="","",_tag_month_day!U335)</f>
        <v/>
      </c>
      <c r="BT345" s="455" t="str">
        <f>IF(CK345="","",IF((CK345&gt;=BV345-0.12)*(CK345&lt;=BV345+0.12),"合格","不合格"))</f>
        <v/>
      </c>
      <c r="BU345" s="456" t="str">
        <f>IF(_tag_month_day!V335="","",_tag_month_day!V335)</f>
        <v/>
      </c>
      <c r="BV345" s="457" t="str">
        <f>IF(_tag_month_day!W335="","",_tag_month_day!W335)</f>
        <v/>
      </c>
      <c r="BW345" s="458" t="str">
        <f>IF(_tag_month_day!X335="","",_tag_month_day!X335)</f>
        <v/>
      </c>
      <c r="BX345" s="458" t="str">
        <f>IF(_tag_month_day!Y335="","",_tag_month_day!Y335)</f>
        <v/>
      </c>
      <c r="BY345" s="459">
        <f ca="1">L345</f>
        <v>43599.999999999192</v>
      </c>
      <c r="BZ345" s="460"/>
      <c r="CA345" s="461"/>
      <c r="CB345" s="424" t="str">
        <f>IF(_tag_month_day!Z335="","",_tag_month_day!Z335)</f>
        <v/>
      </c>
      <c r="CC345" s="424" t="str">
        <f>IF(_tag_month_day!AA335="","",_tag_month_day!AA335)</f>
        <v/>
      </c>
      <c r="CD345" s="424" t="str">
        <f>IF(_tag_month_day!AB335="","",_tag_month_day!AB335)</f>
        <v/>
      </c>
      <c r="CE345" s="424" t="str">
        <f>IF(_tag_month_day!AC335="","",_tag_month_day!AC335)</f>
        <v/>
      </c>
      <c r="CF345" s="424" t="str">
        <f>IF(_tag_month_day!AD335="","",_tag_month_day!AD335)</f>
        <v/>
      </c>
      <c r="CG345" s="424" t="str">
        <f>IF(_tag_month_day!AE335="","",_tag_month_day!AE335)</f>
        <v/>
      </c>
      <c r="CH345" s="424" t="str">
        <f>IF(_tag_month_day!AF335="","",_tag_month_day!AF335)</f>
        <v/>
      </c>
      <c r="CI345" s="424" t="str">
        <f>IF(_tag_month_day!AG335="","",_tag_month_day!AG335)</f>
        <v/>
      </c>
      <c r="CJ345" s="424" t="str">
        <f>IF(_tag_month_day!AH335="","",_tag_month_day!AH335)</f>
        <v/>
      </c>
      <c r="CK345" s="424" t="str">
        <f>IF(_tag_month_day!AI335="","",_tag_month_day!AI335)</f>
        <v/>
      </c>
      <c r="CL345" s="4" t="str">
        <f>IF(_tag_month_day!AJ335="","",_tag_month_day!AJ335)</f>
        <v/>
      </c>
      <c r="CM345" s="4" t="str">
        <f>IF(_tag_month_day!AK335="","",_tag_month_day!AK335)</f>
        <v/>
      </c>
      <c r="CN345" s="4" t="str">
        <f>IF(_tag_month_day!AL335="","",_tag_month_day!AL335)</f>
        <v/>
      </c>
      <c r="CO345" s="4" t="str">
        <f>IF(_tag_month_day!AM335="","",_tag_month_day!AM335)</f>
        <v/>
      </c>
      <c r="CP345" s="4" t="str">
        <f>IF(_tag_month_day!AN335="","",_tag_month_day!AN335)</f>
        <v/>
      </c>
      <c r="CQ345" s="4" t="str">
        <f>IF(_tag_month_day!AO335="","",_tag_month_day!AO335)</f>
        <v/>
      </c>
      <c r="CR345" s="462" t="str">
        <f>IF(_tag_month_day!AP335="","",_tag_month_day!AP335)</f>
        <v/>
      </c>
      <c r="CS345" s="463" t="str">
        <f>IF(_tag_month_day!AQ335="","",_tag_month_day!AQ335)</f>
        <v/>
      </c>
      <c r="CT345" s="4" t="str">
        <f>IF(_tag_month_day!AR335="","",_tag_month_day!AR335)</f>
        <v/>
      </c>
      <c r="CU345" s="464" t="e">
        <f>DU345/AJ345</f>
        <v>#VALUE!</v>
      </c>
      <c r="CV345" s="451" t="e">
        <f>BG345/BH345</f>
        <v>#VALUE!</v>
      </c>
      <c r="CW345" s="465" t="e">
        <f>AJ345*(1-CV345)*CU345*AF345</f>
        <v>#VALUE!</v>
      </c>
      <c r="CX345" s="465" t="e">
        <f>CW345*94%</f>
        <v>#VALUE!</v>
      </c>
      <c r="CY345" s="466" t="e">
        <f>IF(CX345=0,0,DS345/(DS345+CX345))</f>
        <v>#VALUE!</v>
      </c>
      <c r="CZ345" s="465" t="e">
        <f>$AJ345*EF345</f>
        <v>#VALUE!</v>
      </c>
      <c r="DA345" s="465" t="e">
        <f>$AJ345*EG345</f>
        <v>#VALUE!</v>
      </c>
      <c r="DB345" s="465" t="e">
        <f>$AJ345*EH345</f>
        <v>#VALUE!</v>
      </c>
      <c r="DC345" s="465" t="e">
        <f>$AJ345*EI345</f>
        <v>#VALUE!</v>
      </c>
      <c r="DD345" s="465" t="e">
        <f>$AJ345*EJ345</f>
        <v>#VALUE!</v>
      </c>
      <c r="DE345" s="465" t="e">
        <f>$AJ345*EK345</f>
        <v>#VALUE!</v>
      </c>
      <c r="DF345" s="465" t="e">
        <f>$AJ345*EL345</f>
        <v>#VALUE!</v>
      </c>
      <c r="DG345" s="465" t="e">
        <f>$AJ345*EM345</f>
        <v>#VALUE!</v>
      </c>
      <c r="DH345" s="465" t="e">
        <f>$AJ345*EN345</f>
        <v>#VALUE!</v>
      </c>
      <c r="DI345" s="465" t="e">
        <f>$AJ345*EO345</f>
        <v>#VALUE!</v>
      </c>
      <c r="DJ345" s="465" t="e">
        <f>CZ345*(1-EP345)</f>
        <v>#VALUE!</v>
      </c>
      <c r="DK345" s="465" t="e">
        <f>DA345*(1-ER345)</f>
        <v>#VALUE!</v>
      </c>
      <c r="DL345" s="465" t="e">
        <f>DB345*(1-EQ345)</f>
        <v>#VALUE!</v>
      </c>
      <c r="DM345" s="465" t="e">
        <f>DC345*(1-ES345)</f>
        <v>#VALUE!</v>
      </c>
      <c r="DN345" s="465" t="e">
        <f>DD345*(1-ET345)</f>
        <v>#VALUE!</v>
      </c>
      <c r="DO345" s="465" t="e">
        <f>DE345</f>
        <v>#VALUE!</v>
      </c>
      <c r="DP345" s="465" t="e">
        <f>DF345*(1-EU345)</f>
        <v>#VALUE!</v>
      </c>
      <c r="DQ345" s="465" t="e">
        <f>DG345*(1-EV345)</f>
        <v>#VALUE!</v>
      </c>
      <c r="DR345" s="465" t="e">
        <f>DH345*(1-EW345)</f>
        <v>#VALUE!</v>
      </c>
      <c r="DS345" s="465" t="e">
        <f>DI345</f>
        <v>#VALUE!</v>
      </c>
      <c r="DT345" s="465" t="e">
        <f>SUM(DJ345:DS345)</f>
        <v>#VALUE!</v>
      </c>
      <c r="DU345" s="465" t="e">
        <f>(GS345:GX345)+(DP345+DQ345+DR345)*GY345+DS345</f>
        <v>#VALUE!</v>
      </c>
      <c r="DV345" s="451" t="e">
        <f>AV345/$BH345/(1-EP345)</f>
        <v>#VALUE!</v>
      </c>
      <c r="DW345" s="451" t="e">
        <f>AW345/$BH345/(1-ER345)</f>
        <v>#VALUE!</v>
      </c>
      <c r="DX345" s="451" t="e">
        <f>AX345/$BH345/(1-EQ345)</f>
        <v>#VALUE!</v>
      </c>
      <c r="DY345" s="451" t="e">
        <f>AY345/$BH345/(1-ES345)</f>
        <v>#VALUE!</v>
      </c>
      <c r="DZ345" s="451" t="e">
        <f>AZ345/$BH345/(1-ET345)</f>
        <v>#VALUE!</v>
      </c>
      <c r="EA345" s="451" t="e">
        <f>BA345/$BH345/(1-AX345)</f>
        <v>#VALUE!</v>
      </c>
      <c r="EB345" s="451" t="e">
        <f>BB345/$BH345/(1-EU345)</f>
        <v>#VALUE!</v>
      </c>
      <c r="EC345" s="451" t="e">
        <f>BC345/$BH345/(1-EV345)</f>
        <v>#VALUE!</v>
      </c>
      <c r="ED345" s="451" t="e">
        <f>BD345/$BH345/(1-EW345)</f>
        <v>#VALUE!</v>
      </c>
      <c r="EE345" s="451" t="e">
        <f>BG345/BH345</f>
        <v>#VALUE!</v>
      </c>
      <c r="EF345" s="451" t="e">
        <f>DV345/SUM($DV345:$EE345)</f>
        <v>#VALUE!</v>
      </c>
      <c r="EG345" s="451" t="e">
        <f>DW345/SUM($DV345:$EE345)</f>
        <v>#VALUE!</v>
      </c>
      <c r="EH345" s="451" t="e">
        <f>DX345/SUM($DV345:$EE345)</f>
        <v>#VALUE!</v>
      </c>
      <c r="EI345" s="451" t="e">
        <f>DY345/SUM($DV345:$EE345)</f>
        <v>#VALUE!</v>
      </c>
      <c r="EJ345" s="451" t="e">
        <f>DZ345/SUM($DV345:$EE345)</f>
        <v>#VALUE!</v>
      </c>
      <c r="EK345" s="451" t="e">
        <f>EA345/SUM($DV345:$EE345)</f>
        <v>#VALUE!</v>
      </c>
      <c r="EL345" s="451" t="e">
        <f>EB345/SUM($DV345:$EE345)</f>
        <v>#VALUE!</v>
      </c>
      <c r="EM345" s="451" t="e">
        <f>EC345/SUM($DV345:$EE345)</f>
        <v>#VALUE!</v>
      </c>
      <c r="EN345" s="451" t="e">
        <f>ED345/SUM($DV345:$EE345)</f>
        <v>#VALUE!</v>
      </c>
      <c r="EO345" s="451" t="e">
        <f>EE345/SUM($DV345:$EE345)</f>
        <v>#VALUE!</v>
      </c>
      <c r="EP345" s="450">
        <f>EP344</f>
        <v>0.080000000000000002</v>
      </c>
      <c r="EQ345" s="450">
        <f>EQ344</f>
        <v>0.014999999999999999</v>
      </c>
      <c r="ER345" s="450">
        <f>ER344</f>
        <v>0.014999999999999999</v>
      </c>
      <c r="ES345" s="450">
        <f>ES344</f>
        <v>0.014999999999999999</v>
      </c>
      <c r="ET345" s="450">
        <f>ET344</f>
        <v>0.014999999999999999</v>
      </c>
      <c r="EU345" s="450">
        <f>EU344</f>
        <v>0.089999999999999997</v>
      </c>
      <c r="EV345" s="450">
        <f>EV344</f>
        <v>0.089999999999999997</v>
      </c>
      <c r="EW345" s="450">
        <f>EW344</f>
        <v>0.089999999999999997</v>
      </c>
      <c r="EX345" s="431" t="str">
        <f>IF(_tag_month_day!AS335="","",_tag_month_day!AS335/100)</f>
        <v/>
      </c>
      <c r="EY345" s="431" t="str">
        <f>IF(_tag_month_day!AT335="","",_tag_month_day!AT335/100)</f>
        <v/>
      </c>
      <c r="EZ345" s="431" t="str">
        <f>IF(_tag_month_day!AU335="","",_tag_month_day!AU335/100)</f>
        <v/>
      </c>
      <c r="FA345" s="431" t="str">
        <f>IF(_tag_month_day!AV335="","",_tag_month_day!AV335/100)</f>
        <v/>
      </c>
      <c r="FB345" s="431" t="str">
        <f>IF(_tag_month_day!AW335="","",_tag_month_day!AW335/100)</f>
        <v/>
      </c>
      <c r="FC345" s="431" t="str">
        <f>IF(_tag_month_day!AX335="","",_tag_month_day!AX335/100)</f>
        <v/>
      </c>
      <c r="FD345" s="449" t="str">
        <f>IF(_tag_month_day!AY335="","",_tag_month_day!AY335/100)</f>
        <v/>
      </c>
      <c r="FE345" s="449" t="str">
        <f>IF(_tag_month_day!AZ335="","",_tag_month_day!AZ335/100)</f>
        <v/>
      </c>
      <c r="FF345" s="449" t="str">
        <f>IF(_tag_month_day!BA335="","",_tag_month_day!BA335/100)</f>
        <v/>
      </c>
      <c r="FG345" s="449" t="str">
        <f>IF(_tag_month_day!BB335="","",_tag_month_day!BB335/100)</f>
        <v/>
      </c>
      <c r="FH345" s="467" t="str">
        <f>IF(_tag_month_day!BC335="","",_tag_month_day!BC335/100)</f>
        <v/>
      </c>
      <c r="FI345" s="449">
        <f>FI344</f>
        <v>0.40999999999999998</v>
      </c>
      <c r="FJ345" s="449">
        <f>FJ344</f>
        <v>0.11</v>
      </c>
      <c r="FK345" s="449">
        <f>FK344</f>
        <v>0.014999999999999999</v>
      </c>
      <c r="FL345" s="449">
        <f>FL344</f>
        <v>0</v>
      </c>
      <c r="FM345" s="467">
        <f>FM344</f>
        <v>0.0001</v>
      </c>
      <c r="FN345" s="449">
        <f>FN344</f>
        <v>0.32000000000000001</v>
      </c>
      <c r="FO345" s="449">
        <f>FO344</f>
        <v>0.20000000000000001</v>
      </c>
      <c r="FP345" s="449">
        <f>FP344</f>
        <v>0.01</v>
      </c>
      <c r="FQ345" s="449">
        <f>FQ344</f>
        <v>0</v>
      </c>
      <c r="FR345" s="467">
        <f>FR344</f>
        <v>0.0001</v>
      </c>
      <c r="FS345" s="449" t="str">
        <f>IF(_tag_month_day!BD335="","",_tag_month_day!BD335/100)</f>
        <v/>
      </c>
      <c r="FT345" s="449" t="str">
        <f>IF(_tag_month_day!BE335="","",_tag_month_day!BE335/100)</f>
        <v/>
      </c>
      <c r="FU345" s="449" t="str">
        <f>IF(_tag_month_day!BF335="","",_tag_month_day!BF335/100)</f>
        <v/>
      </c>
      <c r="FV345" s="449" t="str">
        <f>IF(_tag_month_day!BG335="","",_tag_month_day!BG335/100)</f>
        <v/>
      </c>
      <c r="FW345" s="467" t="str">
        <f>IF(_tag_month_day!BH335="","",_tag_month_day!BH335/100)</f>
        <v/>
      </c>
      <c r="FX345" s="449" t="str">
        <f>IF(_tag_month_day!BI335="","",_tag_month_day!BI335/100)</f>
        <v/>
      </c>
      <c r="FY345" s="449" t="str">
        <f>IF(_tag_month_day!BJ335="","",_tag_month_day!BJ335/100)</f>
        <v/>
      </c>
      <c r="FZ345" s="468" t="str">
        <f>IF(_tag_month_day!BK335="","",_tag_month_day!BK335/100)</f>
        <v/>
      </c>
      <c r="GA345" s="449" t="str">
        <f>IF(_tag_month_day!BL335="","",_tag_month_day!BL335/100)</f>
        <v/>
      </c>
      <c r="GB345" s="467" t="str">
        <f>IF(_tag_month_day!BM335="","",_tag_month_day!BM335/100)</f>
        <v/>
      </c>
      <c r="GC345" s="431" t="str">
        <f>IF(_tag_month_day!BN335="","",_tag_month_day!BN335/100)</f>
        <v/>
      </c>
      <c r="GD345" s="431" t="str">
        <f>IF(_tag_month_day!BO335="","",_tag_month_day!BO335/100)</f>
        <v/>
      </c>
      <c r="GE345" s="431" t="str">
        <f>IF(_tag_month_day!BP335="","",_tag_month_day!BP335/100)</f>
        <v/>
      </c>
      <c r="GF345" s="431" t="str">
        <f>IF(_tag_month_day!BQ335="","",_tag_month_day!BQ335/100)</f>
        <v/>
      </c>
      <c r="GG345" s="431" t="str">
        <f>IF(_tag_month_day!BR335="","",_tag_month_day!BR335/100)</f>
        <v/>
      </c>
      <c r="GH345" s="431" t="str">
        <f>IF(_tag_month_day!BS335="","",_tag_month_day!BS335/100)</f>
        <v/>
      </c>
      <c r="GI345" s="467" t="str">
        <f>IF(_tag_month_day!BT335="","",_tag_month_day!BT335/100)</f>
        <v/>
      </c>
      <c r="GJ345" s="469" t="str">
        <f>IF(_tag_month_day!BU335="","",_tag_month_day!BU335/100)</f>
        <v/>
      </c>
      <c r="GK345" s="470">
        <f>GK344</f>
        <v>0.070000000000000007</v>
      </c>
      <c r="GL345" s="470">
        <f>GL344</f>
        <v>0.029999999999999999</v>
      </c>
      <c r="GM345" s="471" t="str">
        <f>IF(_tag_month_day!BX335="","",_tag_month_day!BX335/100)</f>
        <v/>
      </c>
      <c r="GN345" s="470">
        <f>GN344</f>
        <v>0.070000000000000007</v>
      </c>
      <c r="GO345" s="470">
        <f>GO344</f>
        <v>0.029999999999999999</v>
      </c>
      <c r="GP345" s="470">
        <f>GP344</f>
        <v>0.089999999999999997</v>
      </c>
      <c r="GQ345" s="470">
        <f>GQ344</f>
        <v>0.029999999999999999</v>
      </c>
      <c r="GR345" s="471" t="str">
        <f>IF(_tag_month_day!CA335="","",_tag_month_day!CA335/100)</f>
        <v/>
      </c>
      <c r="GS345" s="472">
        <f>GS344</f>
        <v>0.95299999999999996</v>
      </c>
      <c r="GT345" s="472">
        <f>GT344</f>
        <v>0.55000000000000004</v>
      </c>
      <c r="GU345" s="472">
        <f>GU344</f>
        <v>0.55000000000000004</v>
      </c>
      <c r="GV345" s="472">
        <f>GV344</f>
        <v>0.55000000000000004</v>
      </c>
      <c r="GW345" s="472">
        <f>GW344</f>
        <v>0.5</v>
      </c>
      <c r="GX345" s="472">
        <f>GX344</f>
        <v>0.93500000000000005</v>
      </c>
      <c r="GY345" s="472">
        <f>GY344</f>
        <v>0.14999999999999999</v>
      </c>
      <c r="GZ345" s="472">
        <f>GZ344</f>
        <v>1</v>
      </c>
      <c r="HA345" s="474">
        <f>HA344</f>
        <v>0.047</v>
      </c>
      <c r="HB345" s="474">
        <f>HB344</f>
        <v>0.45000000000000001</v>
      </c>
      <c r="HC345" s="474">
        <f>HC344</f>
        <v>0.45000000000000001</v>
      </c>
      <c r="HD345" s="474">
        <f>HD344</f>
        <v>0.45000000000000001</v>
      </c>
      <c r="HE345" s="474">
        <f>HE344</f>
        <v>0.5</v>
      </c>
      <c r="HF345" s="474">
        <f>HF344</f>
        <v>0.065000000000000002</v>
      </c>
      <c r="HG345" s="474">
        <f>HG344</f>
        <v>0.84999999999999998</v>
      </c>
      <c r="HH345" s="474">
        <f>HH344</f>
        <v>0</v>
      </c>
      <c r="HI345" s="10">
        <f>IF(BZ345&lt;&gt;"",CK345-BV345,0)</f>
        <v>0</v>
      </c>
      <c r="HJ345" s="10" t="e">
        <f>IF(AJ345&gt;0,AH345-AJ345,0)</f>
        <v>#VALUE!</v>
      </c>
      <c r="HK345" s="466">
        <f>HK344</f>
        <v>0.84999999999999998</v>
      </c>
      <c r="HL345" s="424">
        <f>HL344</f>
        <v>550000</v>
      </c>
      <c r="HM345" s="424">
        <f>HM344</f>
        <v>480000</v>
      </c>
      <c r="HN345" s="465" t="e">
        <f>(DJ345*EZ345+DK345*FH345+DL345*FM345+DM345*FR345+DN345*FW345+DO345*GB345+DS345*GI345+DP345*GM345+DR345*GR345)*1000*2</f>
        <v>#VALUE!</v>
      </c>
      <c r="HO345" s="465" t="e">
        <f>HN345*HK345*$HO$2/HL345*1000000</f>
        <v>#VALUE!</v>
      </c>
      <c r="HP345" s="465" t="e">
        <f>HN345*HK345*$HP$2/HM345*1000000</f>
        <v>#VALUE!</v>
      </c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</row>
    <row customFormat="1" r="346" s="0">
      <c r="A346" s="420">
        <v>335</v>
      </c>
      <c r="B346" s="421">
        <f ca="1">IF(D346=D345,B345,IF(D346="夜班",B345+1,B345))</f>
        <v>43599</v>
      </c>
      <c r="C346" s="422">
        <f>C345</f>
        <v>0.041666666666666699</v>
      </c>
      <c r="D346" s="10" t="str">
        <f ca="1">IF(HOUR(G346)&lt;8,"夜班",IF(HOUR(G346)&lt;16,"白班",IF(HOUR(G346)&lt;24,"中班",0)))</f>
        <v>中班</v>
      </c>
      <c r="E346" s="10" t="e">
        <f ca="1">IF(F346=1,"甲",IF(F346=2,"乙",IF(F346=3,"丙",IF(F346=4,"丁",""))))</f>
        <v>#REF!</v>
      </c>
      <c r="F346" s="10" t="e">
        <f ca="1">SUMPRODUCT((成本日报!$A$3:$A$95=计划!B346)*(成本日报!$B$3:$B$95=计划!$D346),成本日报!$C$3:$C$95)</f>
        <v>#REF!</v>
      </c>
      <c r="G346" s="423">
        <f ca="1">G345+C345</f>
        <v>43599.916666665857</v>
      </c>
      <c r="H346" s="423">
        <f ca="1">$G346+$C346/60*10+$C346*0</f>
        <v>43599.923611110302</v>
      </c>
      <c r="I346" s="423">
        <f ca="1">$G346+$C346/60*18+$C346*0</f>
        <v>43599.929166665854</v>
      </c>
      <c r="J346" s="423">
        <f ca="1">$G346+$C346/60*0+$C346*1</f>
        <v>43599.958333332521</v>
      </c>
      <c r="K346" s="423">
        <f ca="1">$G346+$C346/60*30+$C346*2</f>
        <v>43600.020833332528</v>
      </c>
      <c r="L346" s="423">
        <f ca="1">$G346+$C346/60*0+$C346*3</f>
        <v>43600.041666665857</v>
      </c>
      <c r="M346" s="424" t="str">
        <f>IF(_tag_month_day!A336="","",_tag_month_day!A336)</f>
        <v/>
      </c>
      <c r="N346" s="424" t="str">
        <f>IF(_tag_month_day!B336="","",_tag_month_day!B336)</f>
        <v/>
      </c>
      <c r="O346" s="425" t="e">
        <f>IF(M346+N346=0,"",M346+N346)</f>
        <v>#VALUE!</v>
      </c>
      <c r="P346" s="424" t="str">
        <f>IF(_tag_month_day!C336="","",_tag_month_day!C336)</f>
        <v/>
      </c>
      <c r="Q346" s="424" t="str">
        <f>IF(_tag_month_day!D336="","",_tag_month_day!D336)</f>
        <v/>
      </c>
      <c r="R346" s="426" t="str">
        <f>IF(_tag_month_day!CB336="","",_tag_month_day!CB336/100)</f>
        <v/>
      </c>
      <c r="S346" s="427" t="str">
        <f>IF(_tag_month_day!E336="","",_tag_month_day!E336)</f>
        <v/>
      </c>
      <c r="T346" s="427" t="str">
        <f>IF(_tag_month_day!F336="","",_tag_month_day!F336)</f>
        <v/>
      </c>
      <c r="U346" s="428" t="e">
        <f>S346+T346</f>
        <v>#VALUE!</v>
      </c>
      <c r="V346" s="429" t="e">
        <f>U346/AJ346</f>
        <v>#VALUE!</v>
      </c>
      <c r="W346" s="430" t="str">
        <f>IF(_jhy_month_day!A336="","",_jhy_month_day!A336)</f>
        <v/>
      </c>
      <c r="X346" s="431" t="str">
        <f>IF(_jhy_month_day!B336="","",_jhy_month_day!B336/100)</f>
        <v/>
      </c>
      <c r="Y346" s="431" t="str">
        <f>IF(_jhy_month_day!C336="","",_jhy_month_day!C336/100)</f>
        <v/>
      </c>
      <c r="Z346" s="432">
        <f>Z342+1</f>
        <v>84</v>
      </c>
      <c r="AA346" s="433" t="str">
        <f>IF(_tag_month_day!G336="","",_tag_month_day!G336/100)</f>
        <v/>
      </c>
      <c r="AB346" s="433" t="str">
        <f>IF(_tag_month_day!H336="","",_tag_month_day!H336/100)</f>
        <v/>
      </c>
      <c r="AC346" s="434">
        <f>IF(X346="",AC345,BK346*($AV345*X346+$AW345*FD345+$AX345*FI345+$AY345*FN345+$AZ345*FS345+$BA345*FX345+$BG345*GE345)/(AV345*Y346+AX345*FK345+AW345*FF345+AY345*FP345+AZ345*FU345+BA345*FZ345+BG345*GG345+BB345*GK345+BC345*GN345+BD345*GP345))</f>
        <v>1.59963432013121</v>
      </c>
      <c r="AD346" s="435" t="str">
        <f>IF(AC346=AC345,"",AC346-AC345)</f>
        <v/>
      </c>
      <c r="AE346" s="436" t="str">
        <f>IF(1-AF346=0,"",(1-AF346))</f>
        <v/>
      </c>
      <c r="AF346" s="437">
        <v>1</v>
      </c>
      <c r="AG346" s="10" t="str">
        <f>AG345</f>
        <v>9A3</v>
      </c>
      <c r="AH346" s="438" t="str">
        <f>AH345</f>
        <v/>
      </c>
      <c r="AI346" s="424"/>
      <c r="AJ346" s="10" t="str">
        <f>IF(_tag_month_day!I336="","",_tag_month_day!I336)</f>
        <v/>
      </c>
      <c r="AK346" s="440"/>
      <c r="AL346" s="440"/>
      <c r="AM346" s="440"/>
      <c r="AN346" s="441">
        <f>AN345</f>
        <v>2</v>
      </c>
      <c r="AO346" s="441">
        <f>AO345</f>
        <v>8</v>
      </c>
      <c r="AP346" s="442" t="e">
        <f>(IF(AN346=0,AS345,AS345*(1+AO346/AN346)/(AR346+AO346/AN346)))+AT346</f>
        <v>#VALUE!</v>
      </c>
      <c r="AQ346" s="443" t="str">
        <f>IF(_tag_month_day!J336="","",_tag_month_day!J336/100)</f>
        <v/>
      </c>
      <c r="AR346" s="444">
        <f>AR345</f>
        <v>1.3</v>
      </c>
      <c r="AS346" s="445" t="e">
        <f>AQ346*(AN346*AR346+AO346)/(AN346+AO346)</f>
        <v>#VALUE!</v>
      </c>
      <c r="AT346" s="445" t="e">
        <f>(SUM(BE346:BF346)-SUM(BE345:BF345))*0.05</f>
        <v>#VALUE!</v>
      </c>
      <c r="AU346" s="446" t="str">
        <f>IF(_tag_month_day!CC336="","",IF(_tag_month_day!CC336&gt;0,_tag_month_day!CD336,_tag_month_day!CE336))</f>
        <v/>
      </c>
      <c r="AV346" s="447" t="str">
        <f>IF(_tag_month_day!L336="","",_tag_month_day!L336/100)</f>
        <v/>
      </c>
      <c r="AW346" s="431">
        <f>AW345</f>
        <v>0</v>
      </c>
      <c r="AX346" s="431">
        <f>AX345</f>
        <v>0</v>
      </c>
      <c r="AY346" s="431" t="str">
        <f>IF(_tag_month_day!M336="","",_tag_month_day!M336/100)</f>
        <v/>
      </c>
      <c r="AZ346" s="431" t="str">
        <f>IF(_tag_month_day!N336="","",_tag_month_day!N336/100)</f>
        <v/>
      </c>
      <c r="BA346" s="431" t="str">
        <f>IF(_tag_month_day!O336="","",_tag_month_day!O336/100)</f>
        <v/>
      </c>
      <c r="BB346" s="448" t="str">
        <f>IF(_tag_month_day!P336="","",_tag_month_day!P336/100)</f>
        <v/>
      </c>
      <c r="BC346" s="448">
        <f>BC345</f>
        <v>0</v>
      </c>
      <c r="BD346" s="448" t="str">
        <f>IF(_tag_month_day!Q336="","",_tag_month_day!Q336/100)</f>
        <v/>
      </c>
      <c r="BE346" s="449" t="str">
        <f>IF(_tag_month_day!R336="","",_tag_month_day!R336/100)</f>
        <v/>
      </c>
      <c r="BF346" s="388" t="e">
        <f>(AU346*(100+BE346*100))/(AJ346-AU346)/100</f>
        <v>#VALUE!</v>
      </c>
      <c r="BG346" s="450" t="e">
        <f>BE346+BF346</f>
        <v>#VALUE!</v>
      </c>
      <c r="BH346" s="451" t="e">
        <f>SUM(AV346:BF346)</f>
        <v>#VALUE!</v>
      </c>
      <c r="BI346" s="452" t="e">
        <f>IF(CX346=0,BI345,(DK346*查询!$R$5+DL346*查询!$Q$5+DM346*查询!$N$5+DN346*查询!$O$5+DO346*查询!$P$5)*AF346/CX346)</f>
        <v>#VALUE!</v>
      </c>
      <c r="BJ346" s="452" t="e">
        <f>IF(CX346=0,BJ345,(DP346*查询!$S$5+DQ346*查询!$T$5+DR346*查询!$U$5)*AF346/CX346)</f>
        <v>#VALUE!</v>
      </c>
      <c r="BK346" s="452">
        <f>BK345</f>
        <v>1</v>
      </c>
      <c r="BL346" s="453" t="e">
        <f>SUMPRODUCT((AV346:BA346)*(GS346:GX346))/((GS346:GX346)+SUM(BB346:BD346)*GY346+BG346*GZ346)</f>
        <v>#VALUE!</v>
      </c>
      <c r="BM346" s="453" t="e">
        <f>BK346*($AV346*FB346+$AW346*FD346+$AX346*FI346+$AY346*FN346+$AZ346*FS346+$BA346*FX346+$BG346*GE346)/(AV346*EY346+AX346*FK346+AW346*FF346+AY346*FP346+AZ346*FU346+BA346*FZ346+BG346*GG346+BB346*GK346+BC346*GN346+BD346*GP346)</f>
        <v>#VALUE!</v>
      </c>
      <c r="BN346" s="453" t="e">
        <f>($AV346*FC346+$AX346*FJ346+$AW346*FE346+$AY346*FO346+$AZ346*FT346+$BA346*FY346+$BG346*GF346)/($AV346*FA346+BG346*GH346+BB346*GL346+BC346*GO346+BD346*GQ346+BA346*GA346)</f>
        <v>#VALUE!</v>
      </c>
      <c r="BO346" s="454" t="e">
        <f>SUMPRODUCT(AV346:BA346*GS346:GX346)/(GS346:GX346+(BB346+BC346+BD346)*GY346+BG346)</f>
        <v>#VALUE!</v>
      </c>
      <c r="BP346" s="454" t="e">
        <f>SUMPRODUCT(AV346:BA346*GS346:GX346)/(GS346:GX346+(BB346+BC346+BD346)*GY346+BG346)</f>
        <v>#VALUE!</v>
      </c>
      <c r="BQ346" s="454" t="e">
        <f>SUMPRODUCT(AV346:BA346*GS346:GX346)/(GS346:GX346+(BB346+BC346+BD346)*GY346+BG346)</f>
        <v>#VALUE!</v>
      </c>
      <c r="BR346" s="453" t="str">
        <f>IF(_tag_month_day!T336="","",_tag_month_day!T336)</f>
        <v/>
      </c>
      <c r="BS346" s="453" t="str">
        <f>IF(_tag_month_day!U336="","",_tag_month_day!U336)</f>
        <v/>
      </c>
      <c r="BT346" s="455" t="str">
        <f>IF(CK346="","",IF((CK346&gt;=BV346-0.12)*(CK346&lt;=BV346+0.12),"合格","不合格"))</f>
        <v/>
      </c>
      <c r="BU346" s="456" t="str">
        <f>IF(_tag_month_day!V336="","",_tag_month_day!V336)</f>
        <v/>
      </c>
      <c r="BV346" s="457" t="str">
        <f>IF(_tag_month_day!W336="","",_tag_month_day!W336)</f>
        <v/>
      </c>
      <c r="BW346" s="458" t="str">
        <f>IF(_tag_month_day!X336="","",_tag_month_day!X336)</f>
        <v/>
      </c>
      <c r="BX346" s="458" t="str">
        <f>IF(_tag_month_day!Y336="","",_tag_month_day!Y336)</f>
        <v/>
      </c>
      <c r="BY346" s="459">
        <f ca="1">L346</f>
        <v>43600.041666665857</v>
      </c>
      <c r="BZ346" s="460"/>
      <c r="CA346" s="461"/>
      <c r="CB346" s="424" t="str">
        <f>IF(_tag_month_day!Z336="","",_tag_month_day!Z336)</f>
        <v/>
      </c>
      <c r="CC346" s="424" t="str">
        <f>IF(_tag_month_day!AA336="","",_tag_month_day!AA336)</f>
        <v/>
      </c>
      <c r="CD346" s="424" t="str">
        <f>IF(_tag_month_day!AB336="","",_tag_month_day!AB336)</f>
        <v/>
      </c>
      <c r="CE346" s="424" t="str">
        <f>IF(_tag_month_day!AC336="","",_tag_month_day!AC336)</f>
        <v/>
      </c>
      <c r="CF346" s="424" t="str">
        <f>IF(_tag_month_day!AD336="","",_tag_month_day!AD336)</f>
        <v/>
      </c>
      <c r="CG346" s="424" t="str">
        <f>IF(_tag_month_day!AE336="","",_tag_month_day!AE336)</f>
        <v/>
      </c>
      <c r="CH346" s="424" t="str">
        <f>IF(_tag_month_day!AF336="","",_tag_month_day!AF336)</f>
        <v/>
      </c>
      <c r="CI346" s="424" t="str">
        <f>IF(_tag_month_day!AG336="","",_tag_month_day!AG336)</f>
        <v/>
      </c>
      <c r="CJ346" s="424" t="str">
        <f>IF(_tag_month_day!AH336="","",_tag_month_day!AH336)</f>
        <v/>
      </c>
      <c r="CK346" s="424" t="str">
        <f>IF(_tag_month_day!AI336="","",_tag_month_day!AI336)</f>
        <v/>
      </c>
      <c r="CL346" s="4" t="str">
        <f>IF(_tag_month_day!AJ336="","",_tag_month_day!AJ336)</f>
        <v/>
      </c>
      <c r="CM346" s="4" t="str">
        <f>IF(_tag_month_day!AK336="","",_tag_month_day!AK336)</f>
        <v/>
      </c>
      <c r="CN346" s="4" t="str">
        <f>IF(_tag_month_day!AL336="","",_tag_month_day!AL336)</f>
        <v/>
      </c>
      <c r="CO346" s="4" t="str">
        <f>IF(_tag_month_day!AM336="","",_tag_month_day!AM336)</f>
        <v/>
      </c>
      <c r="CP346" s="4" t="str">
        <f>IF(_tag_month_day!AN336="","",_tag_month_day!AN336)</f>
        <v/>
      </c>
      <c r="CQ346" s="4" t="str">
        <f>IF(_tag_month_day!AO336="","",_tag_month_day!AO336)</f>
        <v/>
      </c>
      <c r="CR346" s="462" t="str">
        <f>IF(_tag_month_day!AP336="","",_tag_month_day!AP336)</f>
        <v/>
      </c>
      <c r="CS346" s="463" t="str">
        <f>IF(_tag_month_day!AQ336="","",_tag_month_day!AQ336)</f>
        <v/>
      </c>
      <c r="CT346" s="4" t="str">
        <f>IF(_tag_month_day!AR336="","",_tag_month_day!AR336)</f>
        <v/>
      </c>
      <c r="CU346" s="464" t="e">
        <f>DU346/AJ346</f>
        <v>#VALUE!</v>
      </c>
      <c r="CV346" s="451" t="e">
        <f>BG346/BH346</f>
        <v>#VALUE!</v>
      </c>
      <c r="CW346" s="465" t="e">
        <f>AJ346*(1-CV346)*CU346*AF346</f>
        <v>#VALUE!</v>
      </c>
      <c r="CX346" s="465" t="e">
        <f>CW346*94%</f>
        <v>#VALUE!</v>
      </c>
      <c r="CY346" s="466" t="e">
        <f>IF(CX346=0,0,DS346/(DS346+CX346))</f>
        <v>#VALUE!</v>
      </c>
      <c r="CZ346" s="465" t="e">
        <f>$AJ346*EF346</f>
        <v>#VALUE!</v>
      </c>
      <c r="DA346" s="465" t="e">
        <f>$AJ346*EG346</f>
        <v>#VALUE!</v>
      </c>
      <c r="DB346" s="465" t="e">
        <f>$AJ346*EH346</f>
        <v>#VALUE!</v>
      </c>
      <c r="DC346" s="465" t="e">
        <f>$AJ346*EI346</f>
        <v>#VALUE!</v>
      </c>
      <c r="DD346" s="465" t="e">
        <f>$AJ346*EJ346</f>
        <v>#VALUE!</v>
      </c>
      <c r="DE346" s="465" t="e">
        <f>$AJ346*EK346</f>
        <v>#VALUE!</v>
      </c>
      <c r="DF346" s="465" t="e">
        <f>$AJ346*EL346</f>
        <v>#VALUE!</v>
      </c>
      <c r="DG346" s="465" t="e">
        <f>$AJ346*EM346</f>
        <v>#VALUE!</v>
      </c>
      <c r="DH346" s="465" t="e">
        <f>$AJ346*EN346</f>
        <v>#VALUE!</v>
      </c>
      <c r="DI346" s="465" t="e">
        <f>$AJ346*EO346</f>
        <v>#VALUE!</v>
      </c>
      <c r="DJ346" s="465" t="e">
        <f>CZ346*(1-EP346)</f>
        <v>#VALUE!</v>
      </c>
      <c r="DK346" s="465" t="e">
        <f>DA346*(1-ER346)</f>
        <v>#VALUE!</v>
      </c>
      <c r="DL346" s="465" t="e">
        <f>DB346*(1-EQ346)</f>
        <v>#VALUE!</v>
      </c>
      <c r="DM346" s="465" t="e">
        <f>DC346*(1-ES346)</f>
        <v>#VALUE!</v>
      </c>
      <c r="DN346" s="465" t="e">
        <f>DD346*(1-ET346)</f>
        <v>#VALUE!</v>
      </c>
      <c r="DO346" s="465" t="e">
        <f>DE346</f>
        <v>#VALUE!</v>
      </c>
      <c r="DP346" s="465" t="e">
        <f>DF346*(1-EU346)</f>
        <v>#VALUE!</v>
      </c>
      <c r="DQ346" s="465" t="e">
        <f>DG346*(1-EV346)</f>
        <v>#VALUE!</v>
      </c>
      <c r="DR346" s="465" t="e">
        <f>DH346*(1-EW346)</f>
        <v>#VALUE!</v>
      </c>
      <c r="DS346" s="465" t="e">
        <f>DI346</f>
        <v>#VALUE!</v>
      </c>
      <c r="DT346" s="465" t="e">
        <f>SUM(DJ346:DS346)</f>
        <v>#VALUE!</v>
      </c>
      <c r="DU346" s="465" t="e">
        <f>(GS346:GX346)+(DP346+DQ346+DR346)*GY346+DS346</f>
        <v>#VALUE!</v>
      </c>
      <c r="DV346" s="451" t="e">
        <f>AV346/$BH346/(1-EP346)</f>
        <v>#VALUE!</v>
      </c>
      <c r="DW346" s="451" t="e">
        <f>AW346/$BH346/(1-ER346)</f>
        <v>#VALUE!</v>
      </c>
      <c r="DX346" s="451" t="e">
        <f>AX346/$BH346/(1-EQ346)</f>
        <v>#VALUE!</v>
      </c>
      <c r="DY346" s="451" t="e">
        <f>AY346/$BH346/(1-ES346)</f>
        <v>#VALUE!</v>
      </c>
      <c r="DZ346" s="451" t="e">
        <f>AZ346/$BH346/(1-ET346)</f>
        <v>#VALUE!</v>
      </c>
      <c r="EA346" s="451" t="e">
        <f>BA346/$BH346/(1-AX346)</f>
        <v>#VALUE!</v>
      </c>
      <c r="EB346" s="451" t="e">
        <f>BB346/$BH346/(1-EU346)</f>
        <v>#VALUE!</v>
      </c>
      <c r="EC346" s="451" t="e">
        <f>BC346/$BH346/(1-EV346)</f>
        <v>#VALUE!</v>
      </c>
      <c r="ED346" s="451" t="e">
        <f>BD346/$BH346/(1-EW346)</f>
        <v>#VALUE!</v>
      </c>
      <c r="EE346" s="451" t="e">
        <f>BG346/BH346</f>
        <v>#VALUE!</v>
      </c>
      <c r="EF346" s="451" t="e">
        <f>DV346/SUM($DV346:$EE346)</f>
        <v>#VALUE!</v>
      </c>
      <c r="EG346" s="451" t="e">
        <f>DW346/SUM($DV346:$EE346)</f>
        <v>#VALUE!</v>
      </c>
      <c r="EH346" s="451" t="e">
        <f>DX346/SUM($DV346:$EE346)</f>
        <v>#VALUE!</v>
      </c>
      <c r="EI346" s="451" t="e">
        <f>DY346/SUM($DV346:$EE346)</f>
        <v>#VALUE!</v>
      </c>
      <c r="EJ346" s="451" t="e">
        <f>DZ346/SUM($DV346:$EE346)</f>
        <v>#VALUE!</v>
      </c>
      <c r="EK346" s="451" t="e">
        <f>EA346/SUM($DV346:$EE346)</f>
        <v>#VALUE!</v>
      </c>
      <c r="EL346" s="451" t="e">
        <f>EB346/SUM($DV346:$EE346)</f>
        <v>#VALUE!</v>
      </c>
      <c r="EM346" s="451" t="e">
        <f>EC346/SUM($DV346:$EE346)</f>
        <v>#VALUE!</v>
      </c>
      <c r="EN346" s="451" t="e">
        <f>ED346/SUM($DV346:$EE346)</f>
        <v>#VALUE!</v>
      </c>
      <c r="EO346" s="451" t="e">
        <f>EE346/SUM($DV346:$EE346)</f>
        <v>#VALUE!</v>
      </c>
      <c r="EP346" s="450">
        <f>EP345</f>
        <v>0.080000000000000002</v>
      </c>
      <c r="EQ346" s="450">
        <f>EQ345</f>
        <v>0.014999999999999999</v>
      </c>
      <c r="ER346" s="450">
        <f>ER345</f>
        <v>0.014999999999999999</v>
      </c>
      <c r="ES346" s="450">
        <f>ES345</f>
        <v>0.014999999999999999</v>
      </c>
      <c r="ET346" s="450">
        <f>ET345</f>
        <v>0.014999999999999999</v>
      </c>
      <c r="EU346" s="450">
        <f>EU345</f>
        <v>0.089999999999999997</v>
      </c>
      <c r="EV346" s="450">
        <f>EV345</f>
        <v>0.089999999999999997</v>
      </c>
      <c r="EW346" s="450">
        <f>EW345</f>
        <v>0.089999999999999997</v>
      </c>
      <c r="EX346" s="431" t="str">
        <f>IF(_tag_month_day!AS336="","",_tag_month_day!AS336/100)</f>
        <v/>
      </c>
      <c r="EY346" s="431" t="str">
        <f>IF(_tag_month_day!AT336="","",_tag_month_day!AT336/100)</f>
        <v/>
      </c>
      <c r="EZ346" s="431" t="str">
        <f>IF(_tag_month_day!AU336="","",_tag_month_day!AU336/100)</f>
        <v/>
      </c>
      <c r="FA346" s="431" t="str">
        <f>IF(_tag_month_day!AV336="","",_tag_month_day!AV336/100)</f>
        <v/>
      </c>
      <c r="FB346" s="431" t="str">
        <f>IF(_tag_month_day!AW336="","",_tag_month_day!AW336/100)</f>
        <v/>
      </c>
      <c r="FC346" s="431" t="str">
        <f>IF(_tag_month_day!AX336="","",_tag_month_day!AX336/100)</f>
        <v/>
      </c>
      <c r="FD346" s="449" t="str">
        <f>IF(_tag_month_day!AY336="","",_tag_month_day!AY336/100)</f>
        <v/>
      </c>
      <c r="FE346" s="449" t="str">
        <f>IF(_tag_month_day!AZ336="","",_tag_month_day!AZ336/100)</f>
        <v/>
      </c>
      <c r="FF346" s="449" t="str">
        <f>IF(_tag_month_day!BA336="","",_tag_month_day!BA336/100)</f>
        <v/>
      </c>
      <c r="FG346" s="449" t="str">
        <f>IF(_tag_month_day!BB336="","",_tag_month_day!BB336/100)</f>
        <v/>
      </c>
      <c r="FH346" s="467" t="str">
        <f>IF(_tag_month_day!BC336="","",_tag_month_day!BC336/100)</f>
        <v/>
      </c>
      <c r="FI346" s="449">
        <f>FI345</f>
        <v>0.40999999999999998</v>
      </c>
      <c r="FJ346" s="449">
        <f>FJ345</f>
        <v>0.11</v>
      </c>
      <c r="FK346" s="449">
        <f>FK345</f>
        <v>0.014999999999999999</v>
      </c>
      <c r="FL346" s="449">
        <f>FL345</f>
        <v>0</v>
      </c>
      <c r="FM346" s="467">
        <f>FM345</f>
        <v>0.0001</v>
      </c>
      <c r="FN346" s="449">
        <f>FN345</f>
        <v>0.32000000000000001</v>
      </c>
      <c r="FO346" s="449">
        <f>FO345</f>
        <v>0.20000000000000001</v>
      </c>
      <c r="FP346" s="449">
        <f>FP345</f>
        <v>0.01</v>
      </c>
      <c r="FQ346" s="449">
        <f>FQ345</f>
        <v>0</v>
      </c>
      <c r="FR346" s="467">
        <f>FR345</f>
        <v>0.0001</v>
      </c>
      <c r="FS346" s="449" t="str">
        <f>IF(_tag_month_day!BD336="","",_tag_month_day!BD336/100)</f>
        <v/>
      </c>
      <c r="FT346" s="449" t="str">
        <f>IF(_tag_month_day!BE336="","",_tag_month_day!BE336/100)</f>
        <v/>
      </c>
      <c r="FU346" s="449" t="str">
        <f>IF(_tag_month_day!BF336="","",_tag_month_day!BF336/100)</f>
        <v/>
      </c>
      <c r="FV346" s="449" t="str">
        <f>IF(_tag_month_day!BG336="","",_tag_month_day!BG336/100)</f>
        <v/>
      </c>
      <c r="FW346" s="467" t="str">
        <f>IF(_tag_month_day!BH336="","",_tag_month_day!BH336/100)</f>
        <v/>
      </c>
      <c r="FX346" s="449" t="str">
        <f>IF(_tag_month_day!BI336="","",_tag_month_day!BI336/100)</f>
        <v/>
      </c>
      <c r="FY346" s="449" t="str">
        <f>IF(_tag_month_day!BJ336="","",_tag_month_day!BJ336/100)</f>
        <v/>
      </c>
      <c r="FZ346" s="468" t="str">
        <f>IF(_tag_month_day!BK336="","",_tag_month_day!BK336/100)</f>
        <v/>
      </c>
      <c r="GA346" s="449" t="str">
        <f>IF(_tag_month_day!BL336="","",_tag_month_day!BL336/100)</f>
        <v/>
      </c>
      <c r="GB346" s="467" t="str">
        <f>IF(_tag_month_day!BM336="","",_tag_month_day!BM336/100)</f>
        <v/>
      </c>
      <c r="GC346" s="431" t="str">
        <f>IF(_tag_month_day!BN336="","",_tag_month_day!BN336/100)</f>
        <v/>
      </c>
      <c r="GD346" s="431" t="str">
        <f>IF(_tag_month_day!BO336="","",_tag_month_day!BO336/100)</f>
        <v/>
      </c>
      <c r="GE346" s="431" t="str">
        <f>IF(_tag_month_day!BP336="","",_tag_month_day!BP336/100)</f>
        <v/>
      </c>
      <c r="GF346" s="431" t="str">
        <f>IF(_tag_month_day!BQ336="","",_tag_month_day!BQ336/100)</f>
        <v/>
      </c>
      <c r="GG346" s="431" t="str">
        <f>IF(_tag_month_day!BR336="","",_tag_month_day!BR336/100)</f>
        <v/>
      </c>
      <c r="GH346" s="431" t="str">
        <f>IF(_tag_month_day!BS336="","",_tag_month_day!BS336/100)</f>
        <v/>
      </c>
      <c r="GI346" s="467" t="str">
        <f>IF(_tag_month_day!BT336="","",_tag_month_day!BT336/100)</f>
        <v/>
      </c>
      <c r="GJ346" s="469" t="str">
        <f>IF(_tag_month_day!BU336="","",_tag_month_day!BU336/100)</f>
        <v/>
      </c>
      <c r="GK346" s="470">
        <f>GK345</f>
        <v>0.070000000000000007</v>
      </c>
      <c r="GL346" s="470">
        <f>GL345</f>
        <v>0.029999999999999999</v>
      </c>
      <c r="GM346" s="471" t="str">
        <f>IF(_tag_month_day!BX336="","",_tag_month_day!BX336/100)</f>
        <v/>
      </c>
      <c r="GN346" s="470">
        <f>GN345</f>
        <v>0.070000000000000007</v>
      </c>
      <c r="GO346" s="470">
        <f>GO345</f>
        <v>0.029999999999999999</v>
      </c>
      <c r="GP346" s="470">
        <f>GP345</f>
        <v>0.089999999999999997</v>
      </c>
      <c r="GQ346" s="470">
        <f>GQ345</f>
        <v>0.029999999999999999</v>
      </c>
      <c r="GR346" s="471" t="str">
        <f>IF(_tag_month_day!CA336="","",_tag_month_day!CA336/100)</f>
        <v/>
      </c>
      <c r="GS346" s="472">
        <f>GS345</f>
        <v>0.95299999999999996</v>
      </c>
      <c r="GT346" s="472">
        <f>GT345</f>
        <v>0.55000000000000004</v>
      </c>
      <c r="GU346" s="472">
        <f>GU345</f>
        <v>0.55000000000000004</v>
      </c>
      <c r="GV346" s="472">
        <f>GV345</f>
        <v>0.55000000000000004</v>
      </c>
      <c r="GW346" s="472">
        <f>GW345</f>
        <v>0.5</v>
      </c>
      <c r="GX346" s="472">
        <f>GX345</f>
        <v>0.93500000000000005</v>
      </c>
      <c r="GY346" s="472">
        <f>GY345</f>
        <v>0.14999999999999999</v>
      </c>
      <c r="GZ346" s="472">
        <f>GZ345</f>
        <v>1</v>
      </c>
      <c r="HA346" s="474">
        <f>HA345</f>
        <v>0.047</v>
      </c>
      <c r="HB346" s="474">
        <f>HB345</f>
        <v>0.45000000000000001</v>
      </c>
      <c r="HC346" s="474">
        <f>HC345</f>
        <v>0.45000000000000001</v>
      </c>
      <c r="HD346" s="474">
        <f>HD345</f>
        <v>0.45000000000000001</v>
      </c>
      <c r="HE346" s="474">
        <f>HE345</f>
        <v>0.5</v>
      </c>
      <c r="HF346" s="474">
        <f>HF345</f>
        <v>0.065000000000000002</v>
      </c>
      <c r="HG346" s="474">
        <f>HG345</f>
        <v>0.84999999999999998</v>
      </c>
      <c r="HH346" s="474">
        <f>HH345</f>
        <v>0</v>
      </c>
      <c r="HI346" s="10">
        <f>IF(BZ346&lt;&gt;"",CK346-BV346,0)</f>
        <v>0</v>
      </c>
      <c r="HJ346" s="10" t="e">
        <f>IF(AJ346&gt;0,AH346-AJ346,0)</f>
        <v>#VALUE!</v>
      </c>
      <c r="HK346" s="466">
        <f>HK345</f>
        <v>0.84999999999999998</v>
      </c>
      <c r="HL346" s="424">
        <f>HL345</f>
        <v>550000</v>
      </c>
      <c r="HM346" s="424">
        <f>HM345</f>
        <v>480000</v>
      </c>
      <c r="HN346" s="465" t="e">
        <f>(DJ346*EZ346+DK346*FH346+DL346*FM346+DM346*FR346+DN346*FW346+DO346*GB346+DS346*GI346+DP346*GM346+DR346*GR346)*1000*2</f>
        <v>#VALUE!</v>
      </c>
      <c r="HO346" s="465" t="e">
        <f>HN346*HK346*$HO$2/HL346*1000000</f>
        <v>#VALUE!</v>
      </c>
      <c r="HP346" s="465" t="e">
        <f>HN346*HK346*$HP$2/HM346*1000000</f>
        <v>#VALUE!</v>
      </c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</row>
    <row customFormat="1" r="347" s="0">
      <c r="A347" s="420">
        <v>336</v>
      </c>
      <c r="B347" s="421">
        <f ca="1">IF(D347=D346,B346,IF(D347="夜班",B346+1,B346))</f>
        <v>43599</v>
      </c>
      <c r="C347" s="422">
        <f>C346</f>
        <v>0.041666666666666699</v>
      </c>
      <c r="D347" s="10" t="str">
        <f ca="1">IF(HOUR(G347)&lt;8,"夜班",IF(HOUR(G347)&lt;16,"白班",IF(HOUR(G347)&lt;24,"中班",0)))</f>
        <v>中班</v>
      </c>
      <c r="E347" s="10" t="e">
        <f ca="1">IF(F347=1,"甲",IF(F347=2,"乙",IF(F347=3,"丙",IF(F347=4,"丁",""))))</f>
        <v>#REF!</v>
      </c>
      <c r="F347" s="10" t="e">
        <f ca="1">SUMPRODUCT((成本日报!$A$3:$A$95=计划!B347)*(成本日报!$B$3:$B$95=计划!$D347),成本日报!$C$3:$C$95)</f>
        <v>#REF!</v>
      </c>
      <c r="G347" s="423">
        <f ca="1">G346+C346</f>
        <v>43599.958333332521</v>
      </c>
      <c r="H347" s="423">
        <f ca="1">$G347+$C347/60*10+$C347*0</f>
        <v>43599.965277776966</v>
      </c>
      <c r="I347" s="423">
        <f ca="1">$G347+$C347/60*18+$C347*0</f>
        <v>43599.970833332518</v>
      </c>
      <c r="J347" s="423">
        <f ca="1">$G347+$C347/60*0+$C347*1</f>
        <v>43599.999999999185</v>
      </c>
      <c r="K347" s="423">
        <f ca="1">$G347+$C347/60*30+$C347*2</f>
        <v>43600.062499999192</v>
      </c>
      <c r="L347" s="423">
        <f ca="1">$G347+$C347/60*0+$C347*3</f>
        <v>43600.083333332521</v>
      </c>
      <c r="M347" s="424" t="str">
        <f>IF(_tag_month_day!A337="","",_tag_month_day!A337)</f>
        <v/>
      </c>
      <c r="N347" s="424" t="str">
        <f>IF(_tag_month_day!B337="","",_tag_month_day!B337)</f>
        <v/>
      </c>
      <c r="O347" s="425" t="e">
        <f>IF(M347+N347=0,"",M347+N347)</f>
        <v>#VALUE!</v>
      </c>
      <c r="P347" s="424" t="str">
        <f>IF(_tag_month_day!C337="","",_tag_month_day!C337)</f>
        <v/>
      </c>
      <c r="Q347" s="424" t="str">
        <f>IF(_tag_month_day!D337="","",_tag_month_day!D337)</f>
        <v/>
      </c>
      <c r="R347" s="426" t="str">
        <f>IF(_tag_month_day!CB337="","",_tag_month_day!CB337/100)</f>
        <v/>
      </c>
      <c r="S347" s="427" t="str">
        <f>IF(_tag_month_day!E337="","",_tag_month_day!E337)</f>
        <v/>
      </c>
      <c r="T347" s="427" t="str">
        <f>IF(_tag_month_day!F337="","",_tag_month_day!F337)</f>
        <v/>
      </c>
      <c r="U347" s="428" t="e">
        <f>S347+T347</f>
        <v>#VALUE!</v>
      </c>
      <c r="V347" s="429" t="e">
        <f>U347/AJ347</f>
        <v>#VALUE!</v>
      </c>
      <c r="W347" s="430" t="str">
        <f>IF(_jhy_month_day!A337="","",_jhy_month_day!A337)</f>
        <v/>
      </c>
      <c r="X347" s="431" t="str">
        <f>IF(_jhy_month_day!B337="","",_jhy_month_day!B337/100)</f>
        <v/>
      </c>
      <c r="Y347" s="431" t="str">
        <f>IF(_jhy_month_day!C337="","",_jhy_month_day!C337/100)</f>
        <v/>
      </c>
      <c r="Z347" s="432">
        <f>Z343+1</f>
        <v>84</v>
      </c>
      <c r="AA347" s="433" t="str">
        <f>IF(_tag_month_day!G337="","",_tag_month_day!G337/100)</f>
        <v/>
      </c>
      <c r="AB347" s="433" t="str">
        <f>IF(_tag_month_day!H337="","",_tag_month_day!H337/100)</f>
        <v/>
      </c>
      <c r="AC347" s="434">
        <f>IF(X347="",AC346,BK347*($AV346*X347+$AW346*FD346+$AX346*FI346+$AY346*FN346+$AZ346*FS346+$BA346*FX346+$BG346*GE346)/(AV346*Y347+AX346*FK346+AW346*FF346+AY346*FP346+AZ346*FU346+BA346*FZ346+BG346*GG346+BB346*GK346+BC346*GN346+BD346*GP346))</f>
        <v>1.59963432013121</v>
      </c>
      <c r="AD347" s="435" t="str">
        <f>IF(AC347=AC346,"",AC347-AC346)</f>
        <v/>
      </c>
      <c r="AE347" s="436" t="str">
        <f>IF(1-AF347=0,"",(1-AF347))</f>
        <v/>
      </c>
      <c r="AF347" s="437">
        <v>1</v>
      </c>
      <c r="AG347" s="10" t="str">
        <f>AG346</f>
        <v>9A3</v>
      </c>
      <c r="AH347" s="438" t="str">
        <f>AH346</f>
        <v/>
      </c>
      <c r="AI347" s="424"/>
      <c r="AJ347" s="10" t="str">
        <f>IF(_tag_month_day!I337="","",_tag_month_day!I337)</f>
        <v/>
      </c>
      <c r="AK347" s="440"/>
      <c r="AL347" s="440"/>
      <c r="AM347" s="440"/>
      <c r="AN347" s="441">
        <f>AN346</f>
        <v>2</v>
      </c>
      <c r="AO347" s="441">
        <f>AO346</f>
        <v>8</v>
      </c>
      <c r="AP347" s="442" t="e">
        <f>(IF(AN347=0,AS346,AS346*(1+AO347/AN347)/(AR347+AO347/AN347)))+AT347</f>
        <v>#VALUE!</v>
      </c>
      <c r="AQ347" s="443" t="str">
        <f>IF(_tag_month_day!J337="","",_tag_month_day!J337/100)</f>
        <v/>
      </c>
      <c r="AR347" s="444">
        <f>AR346</f>
        <v>1.3</v>
      </c>
      <c r="AS347" s="445" t="e">
        <f>AQ347*(AN347*AR347+AO347)/(AN347+AO347)</f>
        <v>#VALUE!</v>
      </c>
      <c r="AT347" s="445" t="e">
        <f>(SUM(BE347:BF347)-SUM(BE346:BF346))*0.05</f>
        <v>#VALUE!</v>
      </c>
      <c r="AU347" s="446" t="str">
        <f>IF(_tag_month_day!CC337="","",IF(_tag_month_day!CC337&gt;0,_tag_month_day!CD337,_tag_month_day!CE337))</f>
        <v/>
      </c>
      <c r="AV347" s="447" t="str">
        <f>IF(_tag_month_day!L337="","",_tag_month_day!L337/100)</f>
        <v/>
      </c>
      <c r="AW347" s="431">
        <f>AW346</f>
        <v>0</v>
      </c>
      <c r="AX347" s="431">
        <f>AX346</f>
        <v>0</v>
      </c>
      <c r="AY347" s="431" t="str">
        <f>IF(_tag_month_day!M337="","",_tag_month_day!M337/100)</f>
        <v/>
      </c>
      <c r="AZ347" s="431" t="str">
        <f>IF(_tag_month_day!N337="","",_tag_month_day!N337/100)</f>
        <v/>
      </c>
      <c r="BA347" s="431" t="str">
        <f>IF(_tag_month_day!O337="","",_tag_month_day!O337/100)</f>
        <v/>
      </c>
      <c r="BB347" s="448" t="str">
        <f>IF(_tag_month_day!P337="","",_tag_month_day!P337/100)</f>
        <v/>
      </c>
      <c r="BC347" s="448">
        <f>BC346</f>
        <v>0</v>
      </c>
      <c r="BD347" s="448" t="str">
        <f>IF(_tag_month_day!Q337="","",_tag_month_day!Q337/100)</f>
        <v/>
      </c>
      <c r="BE347" s="449" t="str">
        <f>IF(_tag_month_day!R337="","",_tag_month_day!R337/100)</f>
        <v/>
      </c>
      <c r="BF347" s="388" t="e">
        <f>(AU347*(100+BE347*100))/(AJ347-AU347)/100</f>
        <v>#VALUE!</v>
      </c>
      <c r="BG347" s="450" t="e">
        <f>BE347+BF347</f>
        <v>#VALUE!</v>
      </c>
      <c r="BH347" s="451" t="e">
        <f>SUM(AV347:BF347)</f>
        <v>#VALUE!</v>
      </c>
      <c r="BI347" s="452" t="e">
        <f>IF(CX347=0,BI346,(DK347*查询!$R$5+DL347*查询!$Q$5+DM347*查询!$N$5+DN347*查询!$O$5+DO347*查询!$P$5)*AF347/CX347)</f>
        <v>#VALUE!</v>
      </c>
      <c r="BJ347" s="452" t="e">
        <f>IF(CX347=0,BJ346,(DP347*查询!$S$5+DQ347*查询!$T$5+DR347*查询!$U$5)*AF347/CX347)</f>
        <v>#VALUE!</v>
      </c>
      <c r="BK347" s="452">
        <f>BK346</f>
        <v>1</v>
      </c>
      <c r="BL347" s="453" t="e">
        <f>SUMPRODUCT((AV347:BA347)*(GS347:GX347))/((GS347:GX347)+SUM(BB347:BD347)*GY347+BG347*GZ347)</f>
        <v>#VALUE!</v>
      </c>
      <c r="BM347" s="453" t="e">
        <f>BK347*($AV347*FB347+$AW347*FD347+$AX347*FI347+$AY347*FN347+$AZ347*FS347+$BA347*FX347+$BG347*GE347)/(AV347*EY347+AX347*FK347+AW347*FF347+AY347*FP347+AZ347*FU347+BA347*FZ347+BG347*GG347+BB347*GK347+BC347*GN347+BD347*GP347)</f>
        <v>#VALUE!</v>
      </c>
      <c r="BN347" s="453" t="e">
        <f>($AV347*FC347+$AX347*FJ347+$AW347*FE347+$AY347*FO347+$AZ347*FT347+$BA347*FY347+$BG347*GF347)/($AV347*FA347+BG347*GH347+BB347*GL347+BC347*GO347+BD347*GQ347+BA347*GA347)</f>
        <v>#VALUE!</v>
      </c>
      <c r="BO347" s="454" t="e">
        <f>SUMPRODUCT(AV347:BA347*GS347:GX347)/(GS347:GX347+(BB347+BC347+BD347)*GY347+BG347)</f>
        <v>#VALUE!</v>
      </c>
      <c r="BP347" s="454" t="e">
        <f>SUMPRODUCT(AV347:BA347*GS347:GX347)/(GS347:GX347+(BB347+BC347+BD347)*GY347+BG347)</f>
        <v>#VALUE!</v>
      </c>
      <c r="BQ347" s="454" t="e">
        <f>SUMPRODUCT(AV347:BA347*GS347:GX347)/(GS347:GX347+(BB347+BC347+BD347)*GY347+BG347)</f>
        <v>#VALUE!</v>
      </c>
      <c r="BR347" s="453" t="str">
        <f>IF(_tag_month_day!T337="","",_tag_month_day!T337)</f>
        <v/>
      </c>
      <c r="BS347" s="453" t="str">
        <f>IF(_tag_month_day!U337="","",_tag_month_day!U337)</f>
        <v/>
      </c>
      <c r="BT347" s="455" t="str">
        <f>IF(CK347="","",IF((CK347&gt;=BV347-0.12)*(CK347&lt;=BV347+0.12),"合格","不合格"))</f>
        <v/>
      </c>
      <c r="BU347" s="456" t="str">
        <f>IF(_tag_month_day!V337="","",_tag_month_day!V337)</f>
        <v/>
      </c>
      <c r="BV347" s="457" t="str">
        <f>IF(_tag_month_day!W337="","",_tag_month_day!W337)</f>
        <v/>
      </c>
      <c r="BW347" s="458" t="str">
        <f>IF(_tag_month_day!X337="","",_tag_month_day!X337)</f>
        <v/>
      </c>
      <c r="BX347" s="458" t="str">
        <f>IF(_tag_month_day!Y337="","",_tag_month_day!Y337)</f>
        <v/>
      </c>
      <c r="BY347" s="459">
        <f ca="1">L347</f>
        <v>43600.083333332521</v>
      </c>
      <c r="BZ347" s="460"/>
      <c r="CA347" s="461"/>
      <c r="CB347" s="424" t="str">
        <f>IF(_tag_month_day!Z337="","",_tag_month_day!Z337)</f>
        <v/>
      </c>
      <c r="CC347" s="424" t="str">
        <f>IF(_tag_month_day!AA337="","",_tag_month_day!AA337)</f>
        <v/>
      </c>
      <c r="CD347" s="424" t="str">
        <f>IF(_tag_month_day!AB337="","",_tag_month_day!AB337)</f>
        <v/>
      </c>
      <c r="CE347" s="424" t="str">
        <f>IF(_tag_month_day!AC337="","",_tag_month_day!AC337)</f>
        <v/>
      </c>
      <c r="CF347" s="424" t="str">
        <f>IF(_tag_month_day!AD337="","",_tag_month_day!AD337)</f>
        <v/>
      </c>
      <c r="CG347" s="424" t="str">
        <f>IF(_tag_month_day!AE337="","",_tag_month_day!AE337)</f>
        <v/>
      </c>
      <c r="CH347" s="424" t="str">
        <f>IF(_tag_month_day!AF337="","",_tag_month_day!AF337)</f>
        <v/>
      </c>
      <c r="CI347" s="424" t="str">
        <f>IF(_tag_month_day!AG337="","",_tag_month_day!AG337)</f>
        <v/>
      </c>
      <c r="CJ347" s="424" t="str">
        <f>IF(_tag_month_day!AH337="","",_tag_month_day!AH337)</f>
        <v/>
      </c>
      <c r="CK347" s="424" t="str">
        <f>IF(_tag_month_day!AI337="","",_tag_month_day!AI337)</f>
        <v/>
      </c>
      <c r="CL347" s="4" t="str">
        <f>IF(_tag_month_day!AJ337="","",_tag_month_day!AJ337)</f>
        <v/>
      </c>
      <c r="CM347" s="4" t="str">
        <f>IF(_tag_month_day!AK337="","",_tag_month_day!AK337)</f>
        <v/>
      </c>
      <c r="CN347" s="4" t="str">
        <f>IF(_tag_month_day!AL337="","",_tag_month_day!AL337)</f>
        <v/>
      </c>
      <c r="CO347" s="4" t="str">
        <f>IF(_tag_month_day!AM337="","",_tag_month_day!AM337)</f>
        <v/>
      </c>
      <c r="CP347" s="4" t="str">
        <f>IF(_tag_month_day!AN337="","",_tag_month_day!AN337)</f>
        <v/>
      </c>
      <c r="CQ347" s="4" t="str">
        <f>IF(_tag_month_day!AO337="","",_tag_month_day!AO337)</f>
        <v/>
      </c>
      <c r="CR347" s="462" t="str">
        <f>IF(_tag_month_day!AP337="","",_tag_month_day!AP337)</f>
        <v/>
      </c>
      <c r="CS347" s="463" t="str">
        <f>IF(_tag_month_day!AQ337="","",_tag_month_day!AQ337)</f>
        <v/>
      </c>
      <c r="CT347" s="4" t="str">
        <f>IF(_tag_month_day!AR337="","",_tag_month_day!AR337)</f>
        <v/>
      </c>
      <c r="CU347" s="464" t="e">
        <f>DU347/AJ347</f>
        <v>#VALUE!</v>
      </c>
      <c r="CV347" s="451" t="e">
        <f>BG347/BH347</f>
        <v>#VALUE!</v>
      </c>
      <c r="CW347" s="465" t="e">
        <f>AJ347*(1-CV347)*CU347*AF347</f>
        <v>#VALUE!</v>
      </c>
      <c r="CX347" s="465" t="e">
        <f>CW347*94%</f>
        <v>#VALUE!</v>
      </c>
      <c r="CY347" s="466" t="e">
        <f>IF(CX347=0,0,DS347/(DS347+CX347))</f>
        <v>#VALUE!</v>
      </c>
      <c r="CZ347" s="465" t="e">
        <f>$AJ347*EF347</f>
        <v>#VALUE!</v>
      </c>
      <c r="DA347" s="465" t="e">
        <f>$AJ347*EG347</f>
        <v>#VALUE!</v>
      </c>
      <c r="DB347" s="465" t="e">
        <f>$AJ347*EH347</f>
        <v>#VALUE!</v>
      </c>
      <c r="DC347" s="465" t="e">
        <f>$AJ347*EI347</f>
        <v>#VALUE!</v>
      </c>
      <c r="DD347" s="465" t="e">
        <f>$AJ347*EJ347</f>
        <v>#VALUE!</v>
      </c>
      <c r="DE347" s="465" t="e">
        <f>$AJ347*EK347</f>
        <v>#VALUE!</v>
      </c>
      <c r="DF347" s="465" t="e">
        <f>$AJ347*EL347</f>
        <v>#VALUE!</v>
      </c>
      <c r="DG347" s="465" t="e">
        <f>$AJ347*EM347</f>
        <v>#VALUE!</v>
      </c>
      <c r="DH347" s="465" t="e">
        <f>$AJ347*EN347</f>
        <v>#VALUE!</v>
      </c>
      <c r="DI347" s="465" t="e">
        <f>$AJ347*EO347</f>
        <v>#VALUE!</v>
      </c>
      <c r="DJ347" s="465" t="e">
        <f>CZ347*(1-EP347)</f>
        <v>#VALUE!</v>
      </c>
      <c r="DK347" s="465" t="e">
        <f>DA347*(1-ER347)</f>
        <v>#VALUE!</v>
      </c>
      <c r="DL347" s="465" t="e">
        <f>DB347*(1-EQ347)</f>
        <v>#VALUE!</v>
      </c>
      <c r="DM347" s="465" t="e">
        <f>DC347*(1-ES347)</f>
        <v>#VALUE!</v>
      </c>
      <c r="DN347" s="465" t="e">
        <f>DD347*(1-ET347)</f>
        <v>#VALUE!</v>
      </c>
      <c r="DO347" s="465" t="e">
        <f>DE347</f>
        <v>#VALUE!</v>
      </c>
      <c r="DP347" s="465" t="e">
        <f>DF347*(1-EU347)</f>
        <v>#VALUE!</v>
      </c>
      <c r="DQ347" s="465" t="e">
        <f>DG347*(1-EV347)</f>
        <v>#VALUE!</v>
      </c>
      <c r="DR347" s="465" t="e">
        <f>DH347*(1-EW347)</f>
        <v>#VALUE!</v>
      </c>
      <c r="DS347" s="465" t="e">
        <f>DI347</f>
        <v>#VALUE!</v>
      </c>
      <c r="DT347" s="465" t="e">
        <f>SUM(DJ347:DS347)</f>
        <v>#VALUE!</v>
      </c>
      <c r="DU347" s="465" t="e">
        <f>(GS347:GX347)+(DP347+DQ347+DR347)*GY347+DS347</f>
        <v>#VALUE!</v>
      </c>
      <c r="DV347" s="451" t="e">
        <f>AV347/$BH347/(1-EP347)</f>
        <v>#VALUE!</v>
      </c>
      <c r="DW347" s="451" t="e">
        <f>AW347/$BH347/(1-ER347)</f>
        <v>#VALUE!</v>
      </c>
      <c r="DX347" s="451" t="e">
        <f>AX347/$BH347/(1-EQ347)</f>
        <v>#VALUE!</v>
      </c>
      <c r="DY347" s="451" t="e">
        <f>AY347/$BH347/(1-ES347)</f>
        <v>#VALUE!</v>
      </c>
      <c r="DZ347" s="451" t="e">
        <f>AZ347/$BH347/(1-ET347)</f>
        <v>#VALUE!</v>
      </c>
      <c r="EA347" s="451" t="e">
        <f>BA347/$BH347/(1-AX347)</f>
        <v>#VALUE!</v>
      </c>
      <c r="EB347" s="451" t="e">
        <f>BB347/$BH347/(1-EU347)</f>
        <v>#VALUE!</v>
      </c>
      <c r="EC347" s="451" t="e">
        <f>BC347/$BH347/(1-EV347)</f>
        <v>#VALUE!</v>
      </c>
      <c r="ED347" s="451" t="e">
        <f>BD347/$BH347/(1-EW347)</f>
        <v>#VALUE!</v>
      </c>
      <c r="EE347" s="451" t="e">
        <f>BG347/BH347</f>
        <v>#VALUE!</v>
      </c>
      <c r="EF347" s="451" t="e">
        <f>DV347/SUM($DV347:$EE347)</f>
        <v>#VALUE!</v>
      </c>
      <c r="EG347" s="451" t="e">
        <f>DW347/SUM($DV347:$EE347)</f>
        <v>#VALUE!</v>
      </c>
      <c r="EH347" s="451" t="e">
        <f>DX347/SUM($DV347:$EE347)</f>
        <v>#VALUE!</v>
      </c>
      <c r="EI347" s="451" t="e">
        <f>DY347/SUM($DV347:$EE347)</f>
        <v>#VALUE!</v>
      </c>
      <c r="EJ347" s="451" t="e">
        <f>DZ347/SUM($DV347:$EE347)</f>
        <v>#VALUE!</v>
      </c>
      <c r="EK347" s="451" t="e">
        <f>EA347/SUM($DV347:$EE347)</f>
        <v>#VALUE!</v>
      </c>
      <c r="EL347" s="451" t="e">
        <f>EB347/SUM($DV347:$EE347)</f>
        <v>#VALUE!</v>
      </c>
      <c r="EM347" s="451" t="e">
        <f>EC347/SUM($DV347:$EE347)</f>
        <v>#VALUE!</v>
      </c>
      <c r="EN347" s="451" t="e">
        <f>ED347/SUM($DV347:$EE347)</f>
        <v>#VALUE!</v>
      </c>
      <c r="EO347" s="451" t="e">
        <f>EE347/SUM($DV347:$EE347)</f>
        <v>#VALUE!</v>
      </c>
      <c r="EP347" s="450">
        <f>EP346</f>
        <v>0.080000000000000002</v>
      </c>
      <c r="EQ347" s="450">
        <f>EQ346</f>
        <v>0.014999999999999999</v>
      </c>
      <c r="ER347" s="450">
        <f>ER346</f>
        <v>0.014999999999999999</v>
      </c>
      <c r="ES347" s="450">
        <f>ES346</f>
        <v>0.014999999999999999</v>
      </c>
      <c r="ET347" s="450">
        <f>ET346</f>
        <v>0.014999999999999999</v>
      </c>
      <c r="EU347" s="450">
        <f>EU346</f>
        <v>0.089999999999999997</v>
      </c>
      <c r="EV347" s="450">
        <f>EV346</f>
        <v>0.089999999999999997</v>
      </c>
      <c r="EW347" s="450">
        <f>EW346</f>
        <v>0.089999999999999997</v>
      </c>
      <c r="EX347" s="431" t="str">
        <f>IF(_tag_month_day!AS337="","",_tag_month_day!AS337/100)</f>
        <v/>
      </c>
      <c r="EY347" s="431" t="str">
        <f>IF(_tag_month_day!AT337="","",_tag_month_day!AT337/100)</f>
        <v/>
      </c>
      <c r="EZ347" s="431" t="str">
        <f>IF(_tag_month_day!AU337="","",_tag_month_day!AU337/100)</f>
        <v/>
      </c>
      <c r="FA347" s="431" t="str">
        <f>IF(_tag_month_day!AV337="","",_tag_month_day!AV337/100)</f>
        <v/>
      </c>
      <c r="FB347" s="431" t="str">
        <f>IF(_tag_month_day!AW337="","",_tag_month_day!AW337/100)</f>
        <v/>
      </c>
      <c r="FC347" s="431" t="str">
        <f>IF(_tag_month_day!AX337="","",_tag_month_day!AX337/100)</f>
        <v/>
      </c>
      <c r="FD347" s="449" t="str">
        <f>IF(_tag_month_day!AY337="","",_tag_month_day!AY337/100)</f>
        <v/>
      </c>
      <c r="FE347" s="449" t="str">
        <f>IF(_tag_month_day!AZ337="","",_tag_month_day!AZ337/100)</f>
        <v/>
      </c>
      <c r="FF347" s="449" t="str">
        <f>IF(_tag_month_day!BA337="","",_tag_month_day!BA337/100)</f>
        <v/>
      </c>
      <c r="FG347" s="449" t="str">
        <f>IF(_tag_month_day!BB337="","",_tag_month_day!BB337/100)</f>
        <v/>
      </c>
      <c r="FH347" s="467" t="str">
        <f>IF(_tag_month_day!BC337="","",_tag_month_day!BC337/100)</f>
        <v/>
      </c>
      <c r="FI347" s="449">
        <f>FI346</f>
        <v>0.40999999999999998</v>
      </c>
      <c r="FJ347" s="449">
        <f>FJ346</f>
        <v>0.11</v>
      </c>
      <c r="FK347" s="449">
        <f>FK346</f>
        <v>0.014999999999999999</v>
      </c>
      <c r="FL347" s="449">
        <f>FL346</f>
        <v>0</v>
      </c>
      <c r="FM347" s="467">
        <f>FM346</f>
        <v>0.0001</v>
      </c>
      <c r="FN347" s="449">
        <f>FN346</f>
        <v>0.32000000000000001</v>
      </c>
      <c r="FO347" s="449">
        <f>FO346</f>
        <v>0.20000000000000001</v>
      </c>
      <c r="FP347" s="449">
        <f>FP346</f>
        <v>0.01</v>
      </c>
      <c r="FQ347" s="449">
        <f>FQ346</f>
        <v>0</v>
      </c>
      <c r="FR347" s="467">
        <f>FR346</f>
        <v>0.0001</v>
      </c>
      <c r="FS347" s="449" t="str">
        <f>IF(_tag_month_day!BD337="","",_tag_month_day!BD337/100)</f>
        <v/>
      </c>
      <c r="FT347" s="449" t="str">
        <f>IF(_tag_month_day!BE337="","",_tag_month_day!BE337/100)</f>
        <v/>
      </c>
      <c r="FU347" s="449" t="str">
        <f>IF(_tag_month_day!BF337="","",_tag_month_day!BF337/100)</f>
        <v/>
      </c>
      <c r="FV347" s="449" t="str">
        <f>IF(_tag_month_day!BG337="","",_tag_month_day!BG337/100)</f>
        <v/>
      </c>
      <c r="FW347" s="467" t="str">
        <f>IF(_tag_month_day!BH337="","",_tag_month_day!BH337/100)</f>
        <v/>
      </c>
      <c r="FX347" s="449" t="str">
        <f>IF(_tag_month_day!BI337="","",_tag_month_day!BI337/100)</f>
        <v/>
      </c>
      <c r="FY347" s="449" t="str">
        <f>IF(_tag_month_day!BJ337="","",_tag_month_day!BJ337/100)</f>
        <v/>
      </c>
      <c r="FZ347" s="468" t="str">
        <f>IF(_tag_month_day!BK337="","",_tag_month_day!BK337/100)</f>
        <v/>
      </c>
      <c r="GA347" s="449" t="str">
        <f>IF(_tag_month_day!BL337="","",_tag_month_day!BL337/100)</f>
        <v/>
      </c>
      <c r="GB347" s="467" t="str">
        <f>IF(_tag_month_day!BM337="","",_tag_month_day!BM337/100)</f>
        <v/>
      </c>
      <c r="GC347" s="431" t="str">
        <f>IF(_tag_month_day!BN337="","",_tag_month_day!BN337/100)</f>
        <v/>
      </c>
      <c r="GD347" s="431" t="str">
        <f>IF(_tag_month_day!BO337="","",_tag_month_day!BO337/100)</f>
        <v/>
      </c>
      <c r="GE347" s="431" t="str">
        <f>IF(_tag_month_day!BP337="","",_tag_month_day!BP337/100)</f>
        <v/>
      </c>
      <c r="GF347" s="431" t="str">
        <f>IF(_tag_month_day!BQ337="","",_tag_month_day!BQ337/100)</f>
        <v/>
      </c>
      <c r="GG347" s="431" t="str">
        <f>IF(_tag_month_day!BR337="","",_tag_month_day!BR337/100)</f>
        <v/>
      </c>
      <c r="GH347" s="431" t="str">
        <f>IF(_tag_month_day!BS337="","",_tag_month_day!BS337/100)</f>
        <v/>
      </c>
      <c r="GI347" s="467" t="str">
        <f>IF(_tag_month_day!BT337="","",_tag_month_day!BT337/100)</f>
        <v/>
      </c>
      <c r="GJ347" s="469" t="str">
        <f>IF(_tag_month_day!BU337="","",_tag_month_day!BU337/100)</f>
        <v/>
      </c>
      <c r="GK347" s="470">
        <f>GK346</f>
        <v>0.070000000000000007</v>
      </c>
      <c r="GL347" s="470">
        <f>GL346</f>
        <v>0.029999999999999999</v>
      </c>
      <c r="GM347" s="471" t="str">
        <f>IF(_tag_month_day!BX337="","",_tag_month_day!BX337/100)</f>
        <v/>
      </c>
      <c r="GN347" s="470">
        <f>GN346</f>
        <v>0.070000000000000007</v>
      </c>
      <c r="GO347" s="470">
        <f>GO346</f>
        <v>0.029999999999999999</v>
      </c>
      <c r="GP347" s="470">
        <f>GP346</f>
        <v>0.089999999999999997</v>
      </c>
      <c r="GQ347" s="470">
        <f>GQ346</f>
        <v>0.029999999999999999</v>
      </c>
      <c r="GR347" s="471" t="str">
        <f>IF(_tag_month_day!CA337="","",_tag_month_day!CA337/100)</f>
        <v/>
      </c>
      <c r="GS347" s="472">
        <f>GS346</f>
        <v>0.95299999999999996</v>
      </c>
      <c r="GT347" s="472">
        <f>GT346</f>
        <v>0.55000000000000004</v>
      </c>
      <c r="GU347" s="472">
        <f>GU346</f>
        <v>0.55000000000000004</v>
      </c>
      <c r="GV347" s="472">
        <f>GV346</f>
        <v>0.55000000000000004</v>
      </c>
      <c r="GW347" s="472">
        <f>GW346</f>
        <v>0.5</v>
      </c>
      <c r="GX347" s="472">
        <f>GX346</f>
        <v>0.93500000000000005</v>
      </c>
      <c r="GY347" s="472">
        <f>GY346</f>
        <v>0.14999999999999999</v>
      </c>
      <c r="GZ347" s="472">
        <f>GZ346</f>
        <v>1</v>
      </c>
      <c r="HA347" s="474">
        <f>HA346</f>
        <v>0.047</v>
      </c>
      <c r="HB347" s="474">
        <f>HB346</f>
        <v>0.45000000000000001</v>
      </c>
      <c r="HC347" s="474">
        <f>HC346</f>
        <v>0.45000000000000001</v>
      </c>
      <c r="HD347" s="474">
        <f>HD346</f>
        <v>0.45000000000000001</v>
      </c>
      <c r="HE347" s="474">
        <f>HE346</f>
        <v>0.5</v>
      </c>
      <c r="HF347" s="474">
        <f>HF346</f>
        <v>0.065000000000000002</v>
      </c>
      <c r="HG347" s="474">
        <f>HG346</f>
        <v>0.84999999999999998</v>
      </c>
      <c r="HH347" s="474">
        <f>HH346</f>
        <v>0</v>
      </c>
      <c r="HI347" s="10">
        <f>IF(BZ347&lt;&gt;"",CK347-BV347,0)</f>
        <v>0</v>
      </c>
      <c r="HJ347" s="10" t="e">
        <f>IF(AJ347&gt;0,AH347-AJ347,0)</f>
        <v>#VALUE!</v>
      </c>
      <c r="HK347" s="466">
        <f>HK346</f>
        <v>0.84999999999999998</v>
      </c>
      <c r="HL347" s="424">
        <f>HL346</f>
        <v>550000</v>
      </c>
      <c r="HM347" s="424">
        <f>HM346</f>
        <v>480000</v>
      </c>
      <c r="HN347" s="465" t="e">
        <f>(DJ347*EZ347+DK347*FH347+DL347*FM347+DM347*FR347+DN347*FW347+DO347*GB347+DS347*GI347+DP347*GM347+DR347*GR347)*1000*2</f>
        <v>#VALUE!</v>
      </c>
      <c r="HO347" s="465" t="e">
        <f>HN347*HK347*$HO$2/HL347*1000000</f>
        <v>#VALUE!</v>
      </c>
      <c r="HP347" s="465" t="e">
        <f>HN347*HK347*$HP$2/HM347*1000000</f>
        <v>#VALUE!</v>
      </c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</row>
    <row customFormat="1" r="348" s="0">
      <c r="A348" s="420">
        <v>337</v>
      </c>
      <c r="B348" s="421">
        <f ca="1">IF(D348=D347,B347,IF(D348="夜班",B347+1,B347))</f>
        <v>43599</v>
      </c>
      <c r="C348" s="422">
        <f>C347</f>
        <v>0.041666666666666699</v>
      </c>
      <c r="D348" s="10" t="str">
        <f ca="1">IF(HOUR(G348)&lt;8,"夜班",IF(HOUR(G348)&lt;16,"白班",IF(HOUR(G348)&lt;24,"中班",0)))</f>
        <v>中班</v>
      </c>
      <c r="E348" s="10" t="e">
        <f ca="1">IF(F348=1,"甲",IF(F348=2,"乙",IF(F348=3,"丙",IF(F348=4,"丁",""))))</f>
        <v>#REF!</v>
      </c>
      <c r="F348" s="10" t="e">
        <f ca="1">SUMPRODUCT((成本日报!$A$3:$A$95=计划!B348)*(成本日报!$B$3:$B$95=计划!$D348),成本日报!$C$3:$C$95)</f>
        <v>#REF!</v>
      </c>
      <c r="G348" s="423">
        <f ca="1">G347+C347</f>
        <v>43599.999999999185</v>
      </c>
      <c r="H348" s="423">
        <f ca="1">$G348+$C348/60*10+$C348*0</f>
        <v>43600.00694444363</v>
      </c>
      <c r="I348" s="423">
        <f ca="1">$G348+$C348/60*18+$C348*0</f>
        <v>43600.012499999182</v>
      </c>
      <c r="J348" s="423">
        <f ca="1">$G348+$C348/60*0+$C348*1</f>
        <v>43600.041666665849</v>
      </c>
      <c r="K348" s="423">
        <f ca="1">$G348+$C348/60*30+$C348*2</f>
        <v>43600.104166665857</v>
      </c>
      <c r="L348" s="423">
        <f ca="1">$G348+$C348/60*0+$C348*3</f>
        <v>43600.124999999185</v>
      </c>
      <c r="M348" s="424" t="str">
        <f>IF(_tag_month_day!A338="","",_tag_month_day!A338)</f>
        <v/>
      </c>
      <c r="N348" s="424" t="str">
        <f>IF(_tag_month_day!B338="","",_tag_month_day!B338)</f>
        <v/>
      </c>
      <c r="O348" s="425" t="e">
        <f>IF(M348+N348=0,"",M348+N348)</f>
        <v>#VALUE!</v>
      </c>
      <c r="P348" s="424" t="str">
        <f>IF(_tag_month_day!C338="","",_tag_month_day!C338)</f>
        <v/>
      </c>
      <c r="Q348" s="424" t="str">
        <f>IF(_tag_month_day!D338="","",_tag_month_day!D338)</f>
        <v/>
      </c>
      <c r="R348" s="426" t="str">
        <f>IF(_tag_month_day!CB338="","",_tag_month_day!CB338/100)</f>
        <v/>
      </c>
      <c r="S348" s="427" t="str">
        <f>IF(_tag_month_day!E338="","",_tag_month_day!E338)</f>
        <v/>
      </c>
      <c r="T348" s="427" t="str">
        <f>IF(_tag_month_day!F338="","",_tag_month_day!F338)</f>
        <v/>
      </c>
      <c r="U348" s="428" t="e">
        <f>S348+T348</f>
        <v>#VALUE!</v>
      </c>
      <c r="V348" s="429" t="e">
        <f>U348/AJ348</f>
        <v>#VALUE!</v>
      </c>
      <c r="W348" s="430" t="str">
        <f>IF(_jhy_month_day!A338="","",_jhy_month_day!A338)</f>
        <v/>
      </c>
      <c r="X348" s="431" t="str">
        <f>IF(_jhy_month_day!B338="","",_jhy_month_day!B338/100)</f>
        <v/>
      </c>
      <c r="Y348" s="431" t="str">
        <f>IF(_jhy_month_day!C338="","",_jhy_month_day!C338/100)</f>
        <v/>
      </c>
      <c r="Z348" s="432">
        <f>Z344+1</f>
        <v>85</v>
      </c>
      <c r="AA348" s="433" t="str">
        <f>IF(_tag_month_day!G338="","",_tag_month_day!G338/100)</f>
        <v/>
      </c>
      <c r="AB348" s="433" t="str">
        <f>IF(_tag_month_day!H338="","",_tag_month_day!H338/100)</f>
        <v/>
      </c>
      <c r="AC348" s="434">
        <f>IF(X348="",AC347,BK348*($AV347*X348+$AW347*FD347+$AX347*FI347+$AY347*FN347+$AZ347*FS347+$BA347*FX347+$BG347*GE347)/(AV347*Y348+AX347*FK347+AW347*FF347+AY347*FP347+AZ347*FU347+BA347*FZ347+BG347*GG347+BB347*GK347+BC347*GN347+BD347*GP347))</f>
        <v>1.59963432013121</v>
      </c>
      <c r="AD348" s="435" t="str">
        <f>IF(AC348=AC347,"",AC348-AC347)</f>
        <v/>
      </c>
      <c r="AE348" s="436" t="str">
        <f>IF(1-AF348=0,"",(1-AF348))</f>
        <v/>
      </c>
      <c r="AF348" s="437">
        <v>1</v>
      </c>
      <c r="AG348" s="10" t="str">
        <f>AG347</f>
        <v>9A3</v>
      </c>
      <c r="AH348" s="438" t="str">
        <f>AH347</f>
        <v/>
      </c>
      <c r="AI348" s="424"/>
      <c r="AJ348" s="10" t="str">
        <f>IF(_tag_month_day!I338="","",_tag_month_day!I338)</f>
        <v/>
      </c>
      <c r="AK348" s="440"/>
      <c r="AL348" s="440"/>
      <c r="AM348" s="440"/>
      <c r="AN348" s="441">
        <f>AN347</f>
        <v>2</v>
      </c>
      <c r="AO348" s="441">
        <f>AO347</f>
        <v>8</v>
      </c>
      <c r="AP348" s="442" t="e">
        <f>(IF(AN348=0,AS347,AS347*(1+AO348/AN348)/(AR348+AO348/AN348)))+AT348</f>
        <v>#VALUE!</v>
      </c>
      <c r="AQ348" s="443" t="str">
        <f>IF(_tag_month_day!J338="","",_tag_month_day!J338/100)</f>
        <v/>
      </c>
      <c r="AR348" s="444">
        <f>AR347</f>
        <v>1.3</v>
      </c>
      <c r="AS348" s="445" t="e">
        <f>AQ348*(AN348*AR348+AO348)/(AN348+AO348)</f>
        <v>#VALUE!</v>
      </c>
      <c r="AT348" s="445" t="e">
        <f>(SUM(BE348:BF348)-SUM(BE347:BF347))*0.05</f>
        <v>#VALUE!</v>
      </c>
      <c r="AU348" s="446" t="str">
        <f>IF(_tag_month_day!CC338="","",IF(_tag_month_day!CC338&gt;0,_tag_month_day!CD338,_tag_month_day!CE338))</f>
        <v/>
      </c>
      <c r="AV348" s="447" t="str">
        <f>IF(_tag_month_day!L338="","",_tag_month_day!L338/100)</f>
        <v/>
      </c>
      <c r="AW348" s="431">
        <f>AW347</f>
        <v>0</v>
      </c>
      <c r="AX348" s="431">
        <f>AX347</f>
        <v>0</v>
      </c>
      <c r="AY348" s="431" t="str">
        <f>IF(_tag_month_day!M338="","",_tag_month_day!M338/100)</f>
        <v/>
      </c>
      <c r="AZ348" s="431" t="str">
        <f>IF(_tag_month_day!N338="","",_tag_month_day!N338/100)</f>
        <v/>
      </c>
      <c r="BA348" s="431" t="str">
        <f>IF(_tag_month_day!O338="","",_tag_month_day!O338/100)</f>
        <v/>
      </c>
      <c r="BB348" s="448" t="str">
        <f>IF(_tag_month_day!P338="","",_tag_month_day!P338/100)</f>
        <v/>
      </c>
      <c r="BC348" s="448">
        <f>BC347</f>
        <v>0</v>
      </c>
      <c r="BD348" s="448" t="str">
        <f>IF(_tag_month_day!Q338="","",_tag_month_day!Q338/100)</f>
        <v/>
      </c>
      <c r="BE348" s="449" t="str">
        <f>IF(_tag_month_day!R338="","",_tag_month_day!R338/100)</f>
        <v/>
      </c>
      <c r="BF348" s="388" t="e">
        <f>(AU348*(100+BE348*100))/(AJ348-AU348)/100</f>
        <v>#VALUE!</v>
      </c>
      <c r="BG348" s="450" t="e">
        <f>BE348+BF348</f>
        <v>#VALUE!</v>
      </c>
      <c r="BH348" s="451" t="e">
        <f>SUM(AV348:BF348)</f>
        <v>#VALUE!</v>
      </c>
      <c r="BI348" s="452" t="e">
        <f>IF(CX348=0,BI347,(DK348*查询!$R$5+DL348*查询!$Q$5+DM348*查询!$N$5+DN348*查询!$O$5+DO348*查询!$P$5)*AF348/CX348)</f>
        <v>#VALUE!</v>
      </c>
      <c r="BJ348" s="452" t="e">
        <f>IF(CX348=0,BJ347,(DP348*查询!$S$5+DQ348*查询!$T$5+DR348*查询!$U$5)*AF348/CX348)</f>
        <v>#VALUE!</v>
      </c>
      <c r="BK348" s="452">
        <f>BK347</f>
        <v>1</v>
      </c>
      <c r="BL348" s="453" t="e">
        <f>SUMPRODUCT((AV348:BA348)*(GS348:GX348))/((GS348:GX348)+SUM(BB348:BD348)*GY348+BG348*GZ348)</f>
        <v>#VALUE!</v>
      </c>
      <c r="BM348" s="453" t="e">
        <f>BK348*($AV348*FB348+$AW348*FD348+$AX348*FI348+$AY348*FN348+$AZ348*FS348+$BA348*FX348+$BG348*GE348)/(AV348*EY348+AX348*FK348+AW348*FF348+AY348*FP348+AZ348*FU348+BA348*FZ348+BG348*GG348+BB348*GK348+BC348*GN348+BD348*GP348)</f>
        <v>#VALUE!</v>
      </c>
      <c r="BN348" s="453" t="e">
        <f>($AV348*FC348+$AX348*FJ348+$AW348*FE348+$AY348*FO348+$AZ348*FT348+$BA348*FY348+$BG348*GF348)/($AV348*FA348+BG348*GH348+BB348*GL348+BC348*GO348+BD348*GQ348+BA348*GA348)</f>
        <v>#VALUE!</v>
      </c>
      <c r="BO348" s="454" t="e">
        <f>SUMPRODUCT(AV348:BA348*GS348:GX348)/(GS348:GX348+(BB348+BC348+BD348)*GY348+BG348)</f>
        <v>#VALUE!</v>
      </c>
      <c r="BP348" s="454" t="e">
        <f>SUMPRODUCT(AV348:BA348*GS348:GX348)/(GS348:GX348+(BB348+BC348+BD348)*GY348+BG348)</f>
        <v>#VALUE!</v>
      </c>
      <c r="BQ348" s="454" t="e">
        <f>SUMPRODUCT(AV348:BA348*GS348:GX348)/(GS348:GX348+(BB348+BC348+BD348)*GY348+BG348)</f>
        <v>#VALUE!</v>
      </c>
      <c r="BR348" s="453" t="str">
        <f>IF(_tag_month_day!T338="","",_tag_month_day!T338)</f>
        <v/>
      </c>
      <c r="BS348" s="453" t="str">
        <f>IF(_tag_month_day!U338="","",_tag_month_day!U338)</f>
        <v/>
      </c>
      <c r="BT348" s="455" t="str">
        <f>IF(CK348="","",IF((CK348&gt;=BV348-0.12)*(CK348&lt;=BV348+0.12),"合格","不合格"))</f>
        <v/>
      </c>
      <c r="BU348" s="456" t="str">
        <f>IF(_tag_month_day!V338="","",_tag_month_day!V338)</f>
        <v/>
      </c>
      <c r="BV348" s="457" t="str">
        <f>IF(_tag_month_day!W338="","",_tag_month_day!W338)</f>
        <v/>
      </c>
      <c r="BW348" s="458" t="str">
        <f>IF(_tag_month_day!X338="","",_tag_month_day!X338)</f>
        <v/>
      </c>
      <c r="BX348" s="458" t="str">
        <f>IF(_tag_month_day!Y338="","",_tag_month_day!Y338)</f>
        <v/>
      </c>
      <c r="BY348" s="459">
        <f ca="1">L348</f>
        <v>43600.124999999185</v>
      </c>
      <c r="BZ348" s="460"/>
      <c r="CA348" s="461"/>
      <c r="CB348" s="424" t="str">
        <f>IF(_tag_month_day!Z338="","",_tag_month_day!Z338)</f>
        <v/>
      </c>
      <c r="CC348" s="424" t="str">
        <f>IF(_tag_month_day!AA338="","",_tag_month_day!AA338)</f>
        <v/>
      </c>
      <c r="CD348" s="424" t="str">
        <f>IF(_tag_month_day!AB338="","",_tag_month_day!AB338)</f>
        <v/>
      </c>
      <c r="CE348" s="424" t="str">
        <f>IF(_tag_month_day!AC338="","",_tag_month_day!AC338)</f>
        <v/>
      </c>
      <c r="CF348" s="424" t="str">
        <f>IF(_tag_month_day!AD338="","",_tag_month_day!AD338)</f>
        <v/>
      </c>
      <c r="CG348" s="424" t="str">
        <f>IF(_tag_month_day!AE338="","",_tag_month_day!AE338)</f>
        <v/>
      </c>
      <c r="CH348" s="424" t="str">
        <f>IF(_tag_month_day!AF338="","",_tag_month_day!AF338)</f>
        <v/>
      </c>
      <c r="CI348" s="424" t="str">
        <f>IF(_tag_month_day!AG338="","",_tag_month_day!AG338)</f>
        <v/>
      </c>
      <c r="CJ348" s="424" t="str">
        <f>IF(_tag_month_day!AH338="","",_tag_month_day!AH338)</f>
        <v/>
      </c>
      <c r="CK348" s="424" t="str">
        <f>IF(_tag_month_day!AI338="","",_tag_month_day!AI338)</f>
        <v/>
      </c>
      <c r="CL348" s="4" t="str">
        <f>IF(_tag_month_day!AJ338="","",_tag_month_day!AJ338)</f>
        <v/>
      </c>
      <c r="CM348" s="4" t="str">
        <f>IF(_tag_month_day!AK338="","",_tag_month_day!AK338)</f>
        <v/>
      </c>
      <c r="CN348" s="4" t="str">
        <f>IF(_tag_month_day!AL338="","",_tag_month_day!AL338)</f>
        <v/>
      </c>
      <c r="CO348" s="4" t="str">
        <f>IF(_tag_month_day!AM338="","",_tag_month_day!AM338)</f>
        <v/>
      </c>
      <c r="CP348" s="4" t="str">
        <f>IF(_tag_month_day!AN338="","",_tag_month_day!AN338)</f>
        <v/>
      </c>
      <c r="CQ348" s="4" t="str">
        <f>IF(_tag_month_day!AO338="","",_tag_month_day!AO338)</f>
        <v/>
      </c>
      <c r="CR348" s="462" t="str">
        <f>IF(_tag_month_day!AP338="","",_tag_month_day!AP338)</f>
        <v/>
      </c>
      <c r="CS348" s="463" t="str">
        <f>IF(_tag_month_day!AQ338="","",_tag_month_day!AQ338)</f>
        <v/>
      </c>
      <c r="CT348" s="4" t="str">
        <f>IF(_tag_month_day!AR338="","",_tag_month_day!AR338)</f>
        <v/>
      </c>
      <c r="CU348" s="464" t="e">
        <f>DU348/AJ348</f>
        <v>#VALUE!</v>
      </c>
      <c r="CV348" s="451" t="e">
        <f>BG348/BH348</f>
        <v>#VALUE!</v>
      </c>
      <c r="CW348" s="465" t="e">
        <f>AJ348*(1-CV348)*CU348*AF348</f>
        <v>#VALUE!</v>
      </c>
      <c r="CX348" s="465" t="e">
        <f>CW348*94%</f>
        <v>#VALUE!</v>
      </c>
      <c r="CY348" s="466" t="e">
        <f>IF(CX348=0,0,DS348/(DS348+CX348))</f>
        <v>#VALUE!</v>
      </c>
      <c r="CZ348" s="465" t="e">
        <f>$AJ348*EF348</f>
        <v>#VALUE!</v>
      </c>
      <c r="DA348" s="465" t="e">
        <f>$AJ348*EG348</f>
        <v>#VALUE!</v>
      </c>
      <c r="DB348" s="465" t="e">
        <f>$AJ348*EH348</f>
        <v>#VALUE!</v>
      </c>
      <c r="DC348" s="465" t="e">
        <f>$AJ348*EI348</f>
        <v>#VALUE!</v>
      </c>
      <c r="DD348" s="465" t="e">
        <f>$AJ348*EJ348</f>
        <v>#VALUE!</v>
      </c>
      <c r="DE348" s="465" t="e">
        <f>$AJ348*EK348</f>
        <v>#VALUE!</v>
      </c>
      <c r="DF348" s="465" t="e">
        <f>$AJ348*EL348</f>
        <v>#VALUE!</v>
      </c>
      <c r="DG348" s="465" t="e">
        <f>$AJ348*EM348</f>
        <v>#VALUE!</v>
      </c>
      <c r="DH348" s="465" t="e">
        <f>$AJ348*EN348</f>
        <v>#VALUE!</v>
      </c>
      <c r="DI348" s="465" t="e">
        <f>$AJ348*EO348</f>
        <v>#VALUE!</v>
      </c>
      <c r="DJ348" s="465" t="e">
        <f>CZ348*(1-EP348)</f>
        <v>#VALUE!</v>
      </c>
      <c r="DK348" s="465" t="e">
        <f>DA348*(1-ER348)</f>
        <v>#VALUE!</v>
      </c>
      <c r="DL348" s="465" t="e">
        <f>DB348*(1-EQ348)</f>
        <v>#VALUE!</v>
      </c>
      <c r="DM348" s="465" t="e">
        <f>DC348*(1-ES348)</f>
        <v>#VALUE!</v>
      </c>
      <c r="DN348" s="465" t="e">
        <f>DD348*(1-ET348)</f>
        <v>#VALUE!</v>
      </c>
      <c r="DO348" s="465" t="e">
        <f>DE348</f>
        <v>#VALUE!</v>
      </c>
      <c r="DP348" s="465" t="e">
        <f>DF348*(1-EU348)</f>
        <v>#VALUE!</v>
      </c>
      <c r="DQ348" s="465" t="e">
        <f>DG348*(1-EV348)</f>
        <v>#VALUE!</v>
      </c>
      <c r="DR348" s="465" t="e">
        <f>DH348*(1-EW348)</f>
        <v>#VALUE!</v>
      </c>
      <c r="DS348" s="465" t="e">
        <f>DI348</f>
        <v>#VALUE!</v>
      </c>
      <c r="DT348" s="465" t="e">
        <f>SUM(DJ348:DS348)</f>
        <v>#VALUE!</v>
      </c>
      <c r="DU348" s="465" t="e">
        <f>(GS348:GX348)+(DP348+DQ348+DR348)*GY348+DS348</f>
        <v>#VALUE!</v>
      </c>
      <c r="DV348" s="451" t="e">
        <f>AV348/$BH348/(1-EP348)</f>
        <v>#VALUE!</v>
      </c>
      <c r="DW348" s="451" t="e">
        <f>AW348/$BH348/(1-ER348)</f>
        <v>#VALUE!</v>
      </c>
      <c r="DX348" s="451" t="e">
        <f>AX348/$BH348/(1-EQ348)</f>
        <v>#VALUE!</v>
      </c>
      <c r="DY348" s="451" t="e">
        <f>AY348/$BH348/(1-ES348)</f>
        <v>#VALUE!</v>
      </c>
      <c r="DZ348" s="451" t="e">
        <f>AZ348/$BH348/(1-ET348)</f>
        <v>#VALUE!</v>
      </c>
      <c r="EA348" s="451" t="e">
        <f>BA348/$BH348/(1-AX348)</f>
        <v>#VALUE!</v>
      </c>
      <c r="EB348" s="451" t="e">
        <f>BB348/$BH348/(1-EU348)</f>
        <v>#VALUE!</v>
      </c>
      <c r="EC348" s="451" t="e">
        <f>BC348/$BH348/(1-EV348)</f>
        <v>#VALUE!</v>
      </c>
      <c r="ED348" s="451" t="e">
        <f>BD348/$BH348/(1-EW348)</f>
        <v>#VALUE!</v>
      </c>
      <c r="EE348" s="451" t="e">
        <f>BG348/BH348</f>
        <v>#VALUE!</v>
      </c>
      <c r="EF348" s="451" t="e">
        <f>DV348/SUM($DV348:$EE348)</f>
        <v>#VALUE!</v>
      </c>
      <c r="EG348" s="451" t="e">
        <f>DW348/SUM($DV348:$EE348)</f>
        <v>#VALUE!</v>
      </c>
      <c r="EH348" s="451" t="e">
        <f>DX348/SUM($DV348:$EE348)</f>
        <v>#VALUE!</v>
      </c>
      <c r="EI348" s="451" t="e">
        <f>DY348/SUM($DV348:$EE348)</f>
        <v>#VALUE!</v>
      </c>
      <c r="EJ348" s="451" t="e">
        <f>DZ348/SUM($DV348:$EE348)</f>
        <v>#VALUE!</v>
      </c>
      <c r="EK348" s="451" t="e">
        <f>EA348/SUM($DV348:$EE348)</f>
        <v>#VALUE!</v>
      </c>
      <c r="EL348" s="451" t="e">
        <f>EB348/SUM($DV348:$EE348)</f>
        <v>#VALUE!</v>
      </c>
      <c r="EM348" s="451" t="e">
        <f>EC348/SUM($DV348:$EE348)</f>
        <v>#VALUE!</v>
      </c>
      <c r="EN348" s="451" t="e">
        <f>ED348/SUM($DV348:$EE348)</f>
        <v>#VALUE!</v>
      </c>
      <c r="EO348" s="451" t="e">
        <f>EE348/SUM($DV348:$EE348)</f>
        <v>#VALUE!</v>
      </c>
      <c r="EP348" s="450">
        <f>EP347</f>
        <v>0.080000000000000002</v>
      </c>
      <c r="EQ348" s="450">
        <f>EQ347</f>
        <v>0.014999999999999999</v>
      </c>
      <c r="ER348" s="450">
        <f>ER347</f>
        <v>0.014999999999999999</v>
      </c>
      <c r="ES348" s="450">
        <f>ES347</f>
        <v>0.014999999999999999</v>
      </c>
      <c r="ET348" s="450">
        <f>ET347</f>
        <v>0.014999999999999999</v>
      </c>
      <c r="EU348" s="450">
        <f>EU347</f>
        <v>0.089999999999999997</v>
      </c>
      <c r="EV348" s="450">
        <f>EV347</f>
        <v>0.089999999999999997</v>
      </c>
      <c r="EW348" s="450">
        <f>EW347</f>
        <v>0.089999999999999997</v>
      </c>
      <c r="EX348" s="431" t="str">
        <f>IF(_tag_month_day!AS338="","",_tag_month_day!AS338/100)</f>
        <v/>
      </c>
      <c r="EY348" s="431" t="str">
        <f>IF(_tag_month_day!AT338="","",_tag_month_day!AT338/100)</f>
        <v/>
      </c>
      <c r="EZ348" s="431" t="str">
        <f>IF(_tag_month_day!AU338="","",_tag_month_day!AU338/100)</f>
        <v/>
      </c>
      <c r="FA348" s="431" t="str">
        <f>IF(_tag_month_day!AV338="","",_tag_month_day!AV338/100)</f>
        <v/>
      </c>
      <c r="FB348" s="431" t="str">
        <f>IF(_tag_month_day!AW338="","",_tag_month_day!AW338/100)</f>
        <v/>
      </c>
      <c r="FC348" s="431" t="str">
        <f>IF(_tag_month_day!AX338="","",_tag_month_day!AX338/100)</f>
        <v/>
      </c>
      <c r="FD348" s="449" t="str">
        <f>IF(_tag_month_day!AY338="","",_tag_month_day!AY338/100)</f>
        <v/>
      </c>
      <c r="FE348" s="449" t="str">
        <f>IF(_tag_month_day!AZ338="","",_tag_month_day!AZ338/100)</f>
        <v/>
      </c>
      <c r="FF348" s="449" t="str">
        <f>IF(_tag_month_day!BA338="","",_tag_month_day!BA338/100)</f>
        <v/>
      </c>
      <c r="FG348" s="449" t="str">
        <f>IF(_tag_month_day!BB338="","",_tag_month_day!BB338/100)</f>
        <v/>
      </c>
      <c r="FH348" s="467" t="str">
        <f>IF(_tag_month_day!BC338="","",_tag_month_day!BC338/100)</f>
        <v/>
      </c>
      <c r="FI348" s="449">
        <f>FI347</f>
        <v>0.40999999999999998</v>
      </c>
      <c r="FJ348" s="449">
        <f>FJ347</f>
        <v>0.11</v>
      </c>
      <c r="FK348" s="449">
        <f>FK347</f>
        <v>0.014999999999999999</v>
      </c>
      <c r="FL348" s="449">
        <f>FL347</f>
        <v>0</v>
      </c>
      <c r="FM348" s="467">
        <f>FM347</f>
        <v>0.0001</v>
      </c>
      <c r="FN348" s="449">
        <f>FN347</f>
        <v>0.32000000000000001</v>
      </c>
      <c r="FO348" s="449">
        <f>FO347</f>
        <v>0.20000000000000001</v>
      </c>
      <c r="FP348" s="449">
        <f>FP347</f>
        <v>0.01</v>
      </c>
      <c r="FQ348" s="449">
        <f>FQ347</f>
        <v>0</v>
      </c>
      <c r="FR348" s="467">
        <f>FR347</f>
        <v>0.0001</v>
      </c>
      <c r="FS348" s="449" t="str">
        <f>IF(_tag_month_day!BD338="","",_tag_month_day!BD338/100)</f>
        <v/>
      </c>
      <c r="FT348" s="449" t="str">
        <f>IF(_tag_month_day!BE338="","",_tag_month_day!BE338/100)</f>
        <v/>
      </c>
      <c r="FU348" s="449" t="str">
        <f>IF(_tag_month_day!BF338="","",_tag_month_day!BF338/100)</f>
        <v/>
      </c>
      <c r="FV348" s="449" t="str">
        <f>IF(_tag_month_day!BG338="","",_tag_month_day!BG338/100)</f>
        <v/>
      </c>
      <c r="FW348" s="467" t="str">
        <f>IF(_tag_month_day!BH338="","",_tag_month_day!BH338/100)</f>
        <v/>
      </c>
      <c r="FX348" s="449" t="str">
        <f>IF(_tag_month_day!BI338="","",_tag_month_day!BI338/100)</f>
        <v/>
      </c>
      <c r="FY348" s="449" t="str">
        <f>IF(_tag_month_day!BJ338="","",_tag_month_day!BJ338/100)</f>
        <v/>
      </c>
      <c r="FZ348" s="468" t="str">
        <f>IF(_tag_month_day!BK338="","",_tag_month_day!BK338/100)</f>
        <v/>
      </c>
      <c r="GA348" s="449" t="str">
        <f>IF(_tag_month_day!BL338="","",_tag_month_day!BL338/100)</f>
        <v/>
      </c>
      <c r="GB348" s="467" t="str">
        <f>IF(_tag_month_day!BM338="","",_tag_month_day!BM338/100)</f>
        <v/>
      </c>
      <c r="GC348" s="431" t="str">
        <f>IF(_tag_month_day!BN338="","",_tag_month_day!BN338/100)</f>
        <v/>
      </c>
      <c r="GD348" s="431" t="str">
        <f>IF(_tag_month_day!BO338="","",_tag_month_day!BO338/100)</f>
        <v/>
      </c>
      <c r="GE348" s="431" t="str">
        <f>IF(_tag_month_day!BP338="","",_tag_month_day!BP338/100)</f>
        <v/>
      </c>
      <c r="GF348" s="431" t="str">
        <f>IF(_tag_month_day!BQ338="","",_tag_month_day!BQ338/100)</f>
        <v/>
      </c>
      <c r="GG348" s="431" t="str">
        <f>IF(_tag_month_day!BR338="","",_tag_month_day!BR338/100)</f>
        <v/>
      </c>
      <c r="GH348" s="431" t="str">
        <f>IF(_tag_month_day!BS338="","",_tag_month_day!BS338/100)</f>
        <v/>
      </c>
      <c r="GI348" s="467" t="str">
        <f>IF(_tag_month_day!BT338="","",_tag_month_day!BT338/100)</f>
        <v/>
      </c>
      <c r="GJ348" s="469" t="str">
        <f>IF(_tag_month_day!BU338="","",_tag_month_day!BU338/100)</f>
        <v/>
      </c>
      <c r="GK348" s="470">
        <f>GK347</f>
        <v>0.070000000000000007</v>
      </c>
      <c r="GL348" s="470">
        <f>GL347</f>
        <v>0.029999999999999999</v>
      </c>
      <c r="GM348" s="471" t="str">
        <f>IF(_tag_month_day!BX338="","",_tag_month_day!BX338/100)</f>
        <v/>
      </c>
      <c r="GN348" s="470">
        <f>GN347</f>
        <v>0.070000000000000007</v>
      </c>
      <c r="GO348" s="470">
        <f>GO347</f>
        <v>0.029999999999999999</v>
      </c>
      <c r="GP348" s="470">
        <f>GP347</f>
        <v>0.089999999999999997</v>
      </c>
      <c r="GQ348" s="470">
        <f>GQ347</f>
        <v>0.029999999999999999</v>
      </c>
      <c r="GR348" s="471" t="str">
        <f>IF(_tag_month_day!CA338="","",_tag_month_day!CA338/100)</f>
        <v/>
      </c>
      <c r="GS348" s="472">
        <f>GS347</f>
        <v>0.95299999999999996</v>
      </c>
      <c r="GT348" s="472">
        <f>GT347</f>
        <v>0.55000000000000004</v>
      </c>
      <c r="GU348" s="472">
        <f>GU347</f>
        <v>0.55000000000000004</v>
      </c>
      <c r="GV348" s="472">
        <f>GV347</f>
        <v>0.55000000000000004</v>
      </c>
      <c r="GW348" s="472">
        <f>GW347</f>
        <v>0.5</v>
      </c>
      <c r="GX348" s="472">
        <f>GX347</f>
        <v>0.93500000000000005</v>
      </c>
      <c r="GY348" s="472">
        <f>GY347</f>
        <v>0.14999999999999999</v>
      </c>
      <c r="GZ348" s="472">
        <f>GZ347</f>
        <v>1</v>
      </c>
      <c r="HA348" s="474">
        <f>HA347</f>
        <v>0.047</v>
      </c>
      <c r="HB348" s="474">
        <f>HB347</f>
        <v>0.45000000000000001</v>
      </c>
      <c r="HC348" s="474">
        <f>HC347</f>
        <v>0.45000000000000001</v>
      </c>
      <c r="HD348" s="474">
        <f>HD347</f>
        <v>0.45000000000000001</v>
      </c>
      <c r="HE348" s="474">
        <f>HE347</f>
        <v>0.5</v>
      </c>
      <c r="HF348" s="474">
        <f>HF347</f>
        <v>0.065000000000000002</v>
      </c>
      <c r="HG348" s="474">
        <f>HG347</f>
        <v>0.84999999999999998</v>
      </c>
      <c r="HH348" s="474">
        <f>HH347</f>
        <v>0</v>
      </c>
      <c r="HI348" s="10">
        <f>IF(BZ348&lt;&gt;"",CK348-BV348,0)</f>
        <v>0</v>
      </c>
      <c r="HJ348" s="10" t="e">
        <f>IF(AJ348&gt;0,AH348-AJ348,0)</f>
        <v>#VALUE!</v>
      </c>
      <c r="HK348" s="466">
        <f>HK347</f>
        <v>0.84999999999999998</v>
      </c>
      <c r="HL348" s="424">
        <f>HL347</f>
        <v>550000</v>
      </c>
      <c r="HM348" s="424">
        <f>HM347</f>
        <v>480000</v>
      </c>
      <c r="HN348" s="465" t="e">
        <f>(DJ348*EZ348+DK348*FH348+DL348*FM348+DM348*FR348+DN348*FW348+DO348*GB348+DS348*GI348+DP348*GM348+DR348*GR348)*1000*2</f>
        <v>#VALUE!</v>
      </c>
      <c r="HO348" s="465" t="e">
        <f>HN348*HK348*$HO$2/HL348*1000000</f>
        <v>#VALUE!</v>
      </c>
      <c r="HP348" s="465" t="e">
        <f>HN348*HK348*$HP$2/HM348*1000000</f>
        <v>#VALUE!</v>
      </c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</row>
    <row customFormat="1" r="349" s="0">
      <c r="A349" s="420">
        <v>338</v>
      </c>
      <c r="B349" s="421">
        <f ca="1">IF(D349=D348,B348,IF(D349="夜班",B348+1,B348))</f>
        <v>43600</v>
      </c>
      <c r="C349" s="422">
        <f>C348</f>
        <v>0.041666666666666699</v>
      </c>
      <c r="D349" s="10" t="str">
        <f ca="1">IF(HOUR(G349)&lt;8,"夜班",IF(HOUR(G349)&lt;16,"白班",IF(HOUR(G349)&lt;24,"中班",0)))</f>
        <v>夜班</v>
      </c>
      <c r="E349" s="10" t="e">
        <f ca="1">IF(F349=1,"甲",IF(F349=2,"乙",IF(F349=3,"丙",IF(F349=4,"丁",""))))</f>
        <v>#REF!</v>
      </c>
      <c r="F349" s="10" t="e">
        <f ca="1">SUMPRODUCT((成本日报!$A$3:$A$95=计划!B349)*(成本日报!$B$3:$B$95=计划!$D349),成本日报!$C$3:$C$95)</f>
        <v>#REF!</v>
      </c>
      <c r="G349" s="423">
        <f ca="1">G348+C348</f>
        <v>43600.041666665849</v>
      </c>
      <c r="H349" s="423">
        <f ca="1">$G349+$C349/60*10+$C349*0</f>
        <v>43600.048611110295</v>
      </c>
      <c r="I349" s="423">
        <f ca="1">$G349+$C349/60*18+$C349*0</f>
        <v>43600.054166665846</v>
      </c>
      <c r="J349" s="423">
        <f ca="1">$G349+$C349/60*0+$C349*1</f>
        <v>43600.083333332514</v>
      </c>
      <c r="K349" s="423">
        <f ca="1">$G349+$C349/60*30+$C349*2</f>
        <v>43600.145833332521</v>
      </c>
      <c r="L349" s="423">
        <f ca="1">$G349+$C349/60*0+$C349*3</f>
        <v>43600.166666665849</v>
      </c>
      <c r="M349" s="424" t="str">
        <f>IF(_tag_month_day!A339="","",_tag_month_day!A339)</f>
        <v/>
      </c>
      <c r="N349" s="424" t="str">
        <f>IF(_tag_month_day!B339="","",_tag_month_day!B339)</f>
        <v/>
      </c>
      <c r="O349" s="425" t="e">
        <f>IF(M349+N349=0,"",M349+N349)</f>
        <v>#VALUE!</v>
      </c>
      <c r="P349" s="424" t="str">
        <f>IF(_tag_month_day!C339="","",_tag_month_day!C339)</f>
        <v/>
      </c>
      <c r="Q349" s="424" t="str">
        <f>IF(_tag_month_day!D339="","",_tag_month_day!D339)</f>
        <v/>
      </c>
      <c r="R349" s="426" t="str">
        <f>IF(_tag_month_day!CB339="","",_tag_month_day!CB339/100)</f>
        <v/>
      </c>
      <c r="S349" s="427" t="str">
        <f>IF(_tag_month_day!E339="","",_tag_month_day!E339)</f>
        <v/>
      </c>
      <c r="T349" s="427" t="str">
        <f>IF(_tag_month_day!F339="","",_tag_month_day!F339)</f>
        <v/>
      </c>
      <c r="U349" s="428" t="e">
        <f>S349+T349</f>
        <v>#VALUE!</v>
      </c>
      <c r="V349" s="429" t="e">
        <f>U349/AJ349</f>
        <v>#VALUE!</v>
      </c>
      <c r="W349" s="430" t="str">
        <f>IF(_jhy_month_day!A339="","",_jhy_month_day!A339)</f>
        <v/>
      </c>
      <c r="X349" s="431" t="str">
        <f>IF(_jhy_month_day!B339="","",_jhy_month_day!B339/100)</f>
        <v/>
      </c>
      <c r="Y349" s="431" t="str">
        <f>IF(_jhy_month_day!C339="","",_jhy_month_day!C339/100)</f>
        <v/>
      </c>
      <c r="Z349" s="432">
        <f>Z345+1</f>
        <v>85</v>
      </c>
      <c r="AA349" s="433" t="str">
        <f>IF(_tag_month_day!G339="","",_tag_month_day!G339/100)</f>
        <v/>
      </c>
      <c r="AB349" s="433" t="str">
        <f>IF(_tag_month_day!H339="","",_tag_month_day!H339/100)</f>
        <v/>
      </c>
      <c r="AC349" s="434">
        <f>IF(X349="",AC348,BK349*($AV348*X349+$AW348*FD348+$AX348*FI348+$AY348*FN348+$AZ348*FS348+$BA348*FX348+$BG348*GE348)/(AV348*Y349+AX348*FK348+AW348*FF348+AY348*FP348+AZ348*FU348+BA348*FZ348+BG348*GG348+BB348*GK348+BC348*GN348+BD348*GP348))</f>
        <v>1.59963432013121</v>
      </c>
      <c r="AD349" s="435" t="str">
        <f>IF(AC349=AC348,"",AC349-AC348)</f>
        <v/>
      </c>
      <c r="AE349" s="436" t="str">
        <f>IF(1-AF349=0,"",(1-AF349))</f>
        <v/>
      </c>
      <c r="AF349" s="437">
        <v>1</v>
      </c>
      <c r="AG349" s="10" t="str">
        <f>AG348</f>
        <v>9A3</v>
      </c>
      <c r="AH349" s="438" t="str">
        <f>AH348</f>
        <v/>
      </c>
      <c r="AI349" s="424"/>
      <c r="AJ349" s="10" t="str">
        <f>IF(_tag_month_day!I339="","",_tag_month_day!I339)</f>
        <v/>
      </c>
      <c r="AK349" s="440"/>
      <c r="AL349" s="440"/>
      <c r="AM349" s="440"/>
      <c r="AN349" s="441">
        <f>AN348</f>
        <v>2</v>
      </c>
      <c r="AO349" s="441">
        <f>AO348</f>
        <v>8</v>
      </c>
      <c r="AP349" s="442" t="e">
        <f>(IF(AN349=0,AS348,AS348*(1+AO349/AN349)/(AR349+AO349/AN349)))+AT349</f>
        <v>#VALUE!</v>
      </c>
      <c r="AQ349" s="443" t="str">
        <f>IF(_tag_month_day!J339="","",_tag_month_day!J339/100)</f>
        <v/>
      </c>
      <c r="AR349" s="444">
        <f>AR348</f>
        <v>1.3</v>
      </c>
      <c r="AS349" s="445" t="e">
        <f>AQ349*(AN349*AR349+AO349)/(AN349+AO349)</f>
        <v>#VALUE!</v>
      </c>
      <c r="AT349" s="445" t="e">
        <f>(SUM(BE349:BF349)-SUM(BE348:BF348))*0.05</f>
        <v>#VALUE!</v>
      </c>
      <c r="AU349" s="446" t="str">
        <f>IF(_tag_month_day!CC339="","",IF(_tag_month_day!CC339&gt;0,_tag_month_day!CD339,_tag_month_day!CE339))</f>
        <v/>
      </c>
      <c r="AV349" s="447" t="str">
        <f>IF(_tag_month_day!L339="","",_tag_month_day!L339/100)</f>
        <v/>
      </c>
      <c r="AW349" s="431">
        <f>AW348</f>
        <v>0</v>
      </c>
      <c r="AX349" s="431">
        <f>AX348</f>
        <v>0</v>
      </c>
      <c r="AY349" s="431" t="str">
        <f>IF(_tag_month_day!M339="","",_tag_month_day!M339/100)</f>
        <v/>
      </c>
      <c r="AZ349" s="431" t="str">
        <f>IF(_tag_month_day!N339="","",_tag_month_day!N339/100)</f>
        <v/>
      </c>
      <c r="BA349" s="431" t="str">
        <f>IF(_tag_month_day!O339="","",_tag_month_day!O339/100)</f>
        <v/>
      </c>
      <c r="BB349" s="448" t="str">
        <f>IF(_tag_month_day!P339="","",_tag_month_day!P339/100)</f>
        <v/>
      </c>
      <c r="BC349" s="448">
        <f>BC348</f>
        <v>0</v>
      </c>
      <c r="BD349" s="448" t="str">
        <f>IF(_tag_month_day!Q339="","",_tag_month_day!Q339/100)</f>
        <v/>
      </c>
      <c r="BE349" s="449" t="str">
        <f>IF(_tag_month_day!R339="","",_tag_month_day!R339/100)</f>
        <v/>
      </c>
      <c r="BF349" s="388" t="e">
        <f>(AU349*(100+BE349*100))/(AJ349-AU349)/100</f>
        <v>#VALUE!</v>
      </c>
      <c r="BG349" s="450" t="e">
        <f>BE349+BF349</f>
        <v>#VALUE!</v>
      </c>
      <c r="BH349" s="451" t="e">
        <f>SUM(AV349:BF349)</f>
        <v>#VALUE!</v>
      </c>
      <c r="BI349" s="452" t="e">
        <f>IF(CX349=0,BI348,(DK349*查询!$R$5+DL349*查询!$Q$5+DM349*查询!$N$5+DN349*查询!$O$5+DO349*查询!$P$5)*AF349/CX349)</f>
        <v>#VALUE!</v>
      </c>
      <c r="BJ349" s="452" t="e">
        <f>IF(CX349=0,BJ348,(DP349*查询!$S$5+DQ349*查询!$T$5+DR349*查询!$U$5)*AF349/CX349)</f>
        <v>#VALUE!</v>
      </c>
      <c r="BK349" s="452">
        <f>BK348</f>
        <v>1</v>
      </c>
      <c r="BL349" s="453" t="e">
        <f>SUMPRODUCT((AV349:BA349)*(GS349:GX349))/((GS349:GX349)+SUM(BB349:BD349)*GY349+BG349*GZ349)</f>
        <v>#VALUE!</v>
      </c>
      <c r="BM349" s="453" t="e">
        <f>BK349*($AV349*FB349+$AW349*FD349+$AX349*FI349+$AY349*FN349+$AZ349*FS349+$BA349*FX349+$BG349*GE349)/(AV349*EY349+AX349*FK349+AW349*FF349+AY349*FP349+AZ349*FU349+BA349*FZ349+BG349*GG349+BB349*GK349+BC349*GN349+BD349*GP349)</f>
        <v>#VALUE!</v>
      </c>
      <c r="BN349" s="453" t="e">
        <f>($AV349*FC349+$AX349*FJ349+$AW349*FE349+$AY349*FO349+$AZ349*FT349+$BA349*FY349+$BG349*GF349)/($AV349*FA349+BG349*GH349+BB349*GL349+BC349*GO349+BD349*GQ349+BA349*GA349)</f>
        <v>#VALUE!</v>
      </c>
      <c r="BO349" s="454" t="e">
        <f>SUMPRODUCT(AV349:BA349*GS349:GX349)/(GS349:GX349+(BB349+BC349+BD349)*GY349+BG349)</f>
        <v>#VALUE!</v>
      </c>
      <c r="BP349" s="454" t="e">
        <f>SUMPRODUCT(AV349:BA349*GS349:GX349)/(GS349:GX349+(BB349+BC349+BD349)*GY349+BG349)</f>
        <v>#VALUE!</v>
      </c>
      <c r="BQ349" s="454" t="e">
        <f>SUMPRODUCT(AV349:BA349*GS349:GX349)/(GS349:GX349+(BB349+BC349+BD349)*GY349+BG349)</f>
        <v>#VALUE!</v>
      </c>
      <c r="BR349" s="453" t="str">
        <f>IF(_tag_month_day!T339="","",_tag_month_day!T339)</f>
        <v/>
      </c>
      <c r="BS349" s="453" t="str">
        <f>IF(_tag_month_day!U339="","",_tag_month_day!U339)</f>
        <v/>
      </c>
      <c r="BT349" s="455" t="str">
        <f>IF(CK349="","",IF((CK349&gt;=BV349-0.12)*(CK349&lt;=BV349+0.12),"合格","不合格"))</f>
        <v/>
      </c>
      <c r="BU349" s="456" t="str">
        <f>IF(_tag_month_day!V339="","",_tag_month_day!V339)</f>
        <v/>
      </c>
      <c r="BV349" s="457" t="str">
        <f>IF(_tag_month_day!W339="","",_tag_month_day!W339)</f>
        <v/>
      </c>
      <c r="BW349" s="458" t="str">
        <f>IF(_tag_month_day!X339="","",_tag_month_day!X339)</f>
        <v/>
      </c>
      <c r="BX349" s="458" t="str">
        <f>IF(_tag_month_day!Y339="","",_tag_month_day!Y339)</f>
        <v/>
      </c>
      <c r="BY349" s="459">
        <f ca="1">L349</f>
        <v>43600.166666665849</v>
      </c>
      <c r="BZ349" s="460"/>
      <c r="CA349" s="461"/>
      <c r="CB349" s="424" t="str">
        <f>IF(_tag_month_day!Z339="","",_tag_month_day!Z339)</f>
        <v/>
      </c>
      <c r="CC349" s="424" t="str">
        <f>IF(_tag_month_day!AA339="","",_tag_month_day!AA339)</f>
        <v/>
      </c>
      <c r="CD349" s="424" t="str">
        <f>IF(_tag_month_day!AB339="","",_tag_month_day!AB339)</f>
        <v/>
      </c>
      <c r="CE349" s="424" t="str">
        <f>IF(_tag_month_day!AC339="","",_tag_month_day!AC339)</f>
        <v/>
      </c>
      <c r="CF349" s="424" t="str">
        <f>IF(_tag_month_day!AD339="","",_tag_month_day!AD339)</f>
        <v/>
      </c>
      <c r="CG349" s="424" t="str">
        <f>IF(_tag_month_day!AE339="","",_tag_month_day!AE339)</f>
        <v/>
      </c>
      <c r="CH349" s="424" t="str">
        <f>IF(_tag_month_day!AF339="","",_tag_month_day!AF339)</f>
        <v/>
      </c>
      <c r="CI349" s="424" t="str">
        <f>IF(_tag_month_day!AG339="","",_tag_month_day!AG339)</f>
        <v/>
      </c>
      <c r="CJ349" s="424" t="str">
        <f>IF(_tag_month_day!AH339="","",_tag_month_day!AH339)</f>
        <v/>
      </c>
      <c r="CK349" s="424" t="str">
        <f>IF(_tag_month_day!AI339="","",_tag_month_day!AI339)</f>
        <v/>
      </c>
      <c r="CL349" s="4" t="str">
        <f>IF(_tag_month_day!AJ339="","",_tag_month_day!AJ339)</f>
        <v/>
      </c>
      <c r="CM349" s="4" t="str">
        <f>IF(_tag_month_day!AK339="","",_tag_month_day!AK339)</f>
        <v/>
      </c>
      <c r="CN349" s="4" t="str">
        <f>IF(_tag_month_day!AL339="","",_tag_month_day!AL339)</f>
        <v/>
      </c>
      <c r="CO349" s="4" t="str">
        <f>IF(_tag_month_day!AM339="","",_tag_month_day!AM339)</f>
        <v/>
      </c>
      <c r="CP349" s="4" t="str">
        <f>IF(_tag_month_day!AN339="","",_tag_month_day!AN339)</f>
        <v/>
      </c>
      <c r="CQ349" s="4" t="str">
        <f>IF(_tag_month_day!AO339="","",_tag_month_day!AO339)</f>
        <v/>
      </c>
      <c r="CR349" s="462" t="str">
        <f>IF(_tag_month_day!AP339="","",_tag_month_day!AP339)</f>
        <v/>
      </c>
      <c r="CS349" s="463" t="str">
        <f>IF(_tag_month_day!AQ339="","",_tag_month_day!AQ339)</f>
        <v/>
      </c>
      <c r="CT349" s="4" t="str">
        <f>IF(_tag_month_day!AR339="","",_tag_month_day!AR339)</f>
        <v/>
      </c>
      <c r="CU349" s="464" t="e">
        <f>DU349/AJ349</f>
        <v>#VALUE!</v>
      </c>
      <c r="CV349" s="451" t="e">
        <f>BG349/BH349</f>
        <v>#VALUE!</v>
      </c>
      <c r="CW349" s="465" t="e">
        <f>AJ349*(1-CV349)*CU349*AF349</f>
        <v>#VALUE!</v>
      </c>
      <c r="CX349" s="465" t="e">
        <f>CW349*94%</f>
        <v>#VALUE!</v>
      </c>
      <c r="CY349" s="466" t="e">
        <f>IF(CX349=0,0,DS349/(DS349+CX349))</f>
        <v>#VALUE!</v>
      </c>
      <c r="CZ349" s="465" t="e">
        <f>$AJ349*EF349</f>
        <v>#VALUE!</v>
      </c>
      <c r="DA349" s="465" t="e">
        <f>$AJ349*EG349</f>
        <v>#VALUE!</v>
      </c>
      <c r="DB349" s="465" t="e">
        <f>$AJ349*EH349</f>
        <v>#VALUE!</v>
      </c>
      <c r="DC349" s="465" t="e">
        <f>$AJ349*EI349</f>
        <v>#VALUE!</v>
      </c>
      <c r="DD349" s="465" t="e">
        <f>$AJ349*EJ349</f>
        <v>#VALUE!</v>
      </c>
      <c r="DE349" s="465" t="e">
        <f>$AJ349*EK349</f>
        <v>#VALUE!</v>
      </c>
      <c r="DF349" s="465" t="e">
        <f>$AJ349*EL349</f>
        <v>#VALUE!</v>
      </c>
      <c r="DG349" s="465" t="e">
        <f>$AJ349*EM349</f>
        <v>#VALUE!</v>
      </c>
      <c r="DH349" s="465" t="e">
        <f>$AJ349*EN349</f>
        <v>#VALUE!</v>
      </c>
      <c r="DI349" s="465" t="e">
        <f>$AJ349*EO349</f>
        <v>#VALUE!</v>
      </c>
      <c r="DJ349" s="465" t="e">
        <f>CZ349*(1-EP349)</f>
        <v>#VALUE!</v>
      </c>
      <c r="DK349" s="465" t="e">
        <f>DA349*(1-ER349)</f>
        <v>#VALUE!</v>
      </c>
      <c r="DL349" s="465" t="e">
        <f>DB349*(1-EQ349)</f>
        <v>#VALUE!</v>
      </c>
      <c r="DM349" s="465" t="e">
        <f>DC349*(1-ES349)</f>
        <v>#VALUE!</v>
      </c>
      <c r="DN349" s="465" t="e">
        <f>DD349*(1-ET349)</f>
        <v>#VALUE!</v>
      </c>
      <c r="DO349" s="465" t="e">
        <f>DE349</f>
        <v>#VALUE!</v>
      </c>
      <c r="DP349" s="465" t="e">
        <f>DF349*(1-EU349)</f>
        <v>#VALUE!</v>
      </c>
      <c r="DQ349" s="465" t="e">
        <f>DG349*(1-EV349)</f>
        <v>#VALUE!</v>
      </c>
      <c r="DR349" s="465" t="e">
        <f>DH349*(1-EW349)</f>
        <v>#VALUE!</v>
      </c>
      <c r="DS349" s="465" t="e">
        <f>DI349</f>
        <v>#VALUE!</v>
      </c>
      <c r="DT349" s="465" t="e">
        <f>SUM(DJ349:DS349)</f>
        <v>#VALUE!</v>
      </c>
      <c r="DU349" s="465" t="e">
        <f>(GS349:GX349)+(DP349+DQ349+DR349)*GY349+DS349</f>
        <v>#VALUE!</v>
      </c>
      <c r="DV349" s="451" t="e">
        <f>AV349/$BH349/(1-EP349)</f>
        <v>#VALUE!</v>
      </c>
      <c r="DW349" s="451" t="e">
        <f>AW349/$BH349/(1-ER349)</f>
        <v>#VALUE!</v>
      </c>
      <c r="DX349" s="451" t="e">
        <f>AX349/$BH349/(1-EQ349)</f>
        <v>#VALUE!</v>
      </c>
      <c r="DY349" s="451" t="e">
        <f>AY349/$BH349/(1-ES349)</f>
        <v>#VALUE!</v>
      </c>
      <c r="DZ349" s="451" t="e">
        <f>AZ349/$BH349/(1-ET349)</f>
        <v>#VALUE!</v>
      </c>
      <c r="EA349" s="451" t="e">
        <f>BA349/$BH349/(1-AX349)</f>
        <v>#VALUE!</v>
      </c>
      <c r="EB349" s="451" t="e">
        <f>BB349/$BH349/(1-EU349)</f>
        <v>#VALUE!</v>
      </c>
      <c r="EC349" s="451" t="e">
        <f>BC349/$BH349/(1-EV349)</f>
        <v>#VALUE!</v>
      </c>
      <c r="ED349" s="451" t="e">
        <f>BD349/$BH349/(1-EW349)</f>
        <v>#VALUE!</v>
      </c>
      <c r="EE349" s="451" t="e">
        <f>BG349/BH349</f>
        <v>#VALUE!</v>
      </c>
      <c r="EF349" s="451" t="e">
        <f>DV349/SUM($DV349:$EE349)</f>
        <v>#VALUE!</v>
      </c>
      <c r="EG349" s="451" t="e">
        <f>DW349/SUM($DV349:$EE349)</f>
        <v>#VALUE!</v>
      </c>
      <c r="EH349" s="451" t="e">
        <f>DX349/SUM($DV349:$EE349)</f>
        <v>#VALUE!</v>
      </c>
      <c r="EI349" s="451" t="e">
        <f>DY349/SUM($DV349:$EE349)</f>
        <v>#VALUE!</v>
      </c>
      <c r="EJ349" s="451" t="e">
        <f>DZ349/SUM($DV349:$EE349)</f>
        <v>#VALUE!</v>
      </c>
      <c r="EK349" s="451" t="e">
        <f>EA349/SUM($DV349:$EE349)</f>
        <v>#VALUE!</v>
      </c>
      <c r="EL349" s="451" t="e">
        <f>EB349/SUM($DV349:$EE349)</f>
        <v>#VALUE!</v>
      </c>
      <c r="EM349" s="451" t="e">
        <f>EC349/SUM($DV349:$EE349)</f>
        <v>#VALUE!</v>
      </c>
      <c r="EN349" s="451" t="e">
        <f>ED349/SUM($DV349:$EE349)</f>
        <v>#VALUE!</v>
      </c>
      <c r="EO349" s="451" t="e">
        <f>EE349/SUM($DV349:$EE349)</f>
        <v>#VALUE!</v>
      </c>
      <c r="EP349" s="450">
        <f>EP348</f>
        <v>0.080000000000000002</v>
      </c>
      <c r="EQ349" s="450">
        <f>EQ348</f>
        <v>0.014999999999999999</v>
      </c>
      <c r="ER349" s="450">
        <f>ER348</f>
        <v>0.014999999999999999</v>
      </c>
      <c r="ES349" s="450">
        <f>ES348</f>
        <v>0.014999999999999999</v>
      </c>
      <c r="ET349" s="450">
        <f>ET348</f>
        <v>0.014999999999999999</v>
      </c>
      <c r="EU349" s="450">
        <f>EU348</f>
        <v>0.089999999999999997</v>
      </c>
      <c r="EV349" s="450">
        <f>EV348</f>
        <v>0.089999999999999997</v>
      </c>
      <c r="EW349" s="450">
        <f>EW348</f>
        <v>0.089999999999999997</v>
      </c>
      <c r="EX349" s="431" t="str">
        <f>IF(_tag_month_day!AS339="","",_tag_month_day!AS339/100)</f>
        <v/>
      </c>
      <c r="EY349" s="431" t="str">
        <f>IF(_tag_month_day!AT339="","",_tag_month_day!AT339/100)</f>
        <v/>
      </c>
      <c r="EZ349" s="431" t="str">
        <f>IF(_tag_month_day!AU339="","",_tag_month_day!AU339/100)</f>
        <v/>
      </c>
      <c r="FA349" s="431" t="str">
        <f>IF(_tag_month_day!AV339="","",_tag_month_day!AV339/100)</f>
        <v/>
      </c>
      <c r="FB349" s="431" t="str">
        <f>IF(_tag_month_day!AW339="","",_tag_month_day!AW339/100)</f>
        <v/>
      </c>
      <c r="FC349" s="431" t="str">
        <f>IF(_tag_month_day!AX339="","",_tag_month_day!AX339/100)</f>
        <v/>
      </c>
      <c r="FD349" s="449" t="str">
        <f>IF(_tag_month_day!AY339="","",_tag_month_day!AY339/100)</f>
        <v/>
      </c>
      <c r="FE349" s="449" t="str">
        <f>IF(_tag_month_day!AZ339="","",_tag_month_day!AZ339/100)</f>
        <v/>
      </c>
      <c r="FF349" s="449" t="str">
        <f>IF(_tag_month_day!BA339="","",_tag_month_day!BA339/100)</f>
        <v/>
      </c>
      <c r="FG349" s="449" t="str">
        <f>IF(_tag_month_day!BB339="","",_tag_month_day!BB339/100)</f>
        <v/>
      </c>
      <c r="FH349" s="467" t="str">
        <f>IF(_tag_month_day!BC339="","",_tag_month_day!BC339/100)</f>
        <v/>
      </c>
      <c r="FI349" s="449">
        <f>FI348</f>
        <v>0.40999999999999998</v>
      </c>
      <c r="FJ349" s="449">
        <f>FJ348</f>
        <v>0.11</v>
      </c>
      <c r="FK349" s="449">
        <f>FK348</f>
        <v>0.014999999999999999</v>
      </c>
      <c r="FL349" s="449">
        <f>FL348</f>
        <v>0</v>
      </c>
      <c r="FM349" s="467">
        <f>FM348</f>
        <v>0.0001</v>
      </c>
      <c r="FN349" s="449">
        <f>FN348</f>
        <v>0.32000000000000001</v>
      </c>
      <c r="FO349" s="449">
        <f>FO348</f>
        <v>0.20000000000000001</v>
      </c>
      <c r="FP349" s="449">
        <f>FP348</f>
        <v>0.01</v>
      </c>
      <c r="FQ349" s="449">
        <f>FQ348</f>
        <v>0</v>
      </c>
      <c r="FR349" s="467">
        <f>FR348</f>
        <v>0.0001</v>
      </c>
      <c r="FS349" s="449" t="str">
        <f>IF(_tag_month_day!BD339="","",_tag_month_day!BD339/100)</f>
        <v/>
      </c>
      <c r="FT349" s="449" t="str">
        <f>IF(_tag_month_day!BE339="","",_tag_month_day!BE339/100)</f>
        <v/>
      </c>
      <c r="FU349" s="449" t="str">
        <f>IF(_tag_month_day!BF339="","",_tag_month_day!BF339/100)</f>
        <v/>
      </c>
      <c r="FV349" s="449" t="str">
        <f>IF(_tag_month_day!BG339="","",_tag_month_day!BG339/100)</f>
        <v/>
      </c>
      <c r="FW349" s="467" t="str">
        <f>IF(_tag_month_day!BH339="","",_tag_month_day!BH339/100)</f>
        <v/>
      </c>
      <c r="FX349" s="449" t="str">
        <f>IF(_tag_month_day!BI339="","",_tag_month_day!BI339/100)</f>
        <v/>
      </c>
      <c r="FY349" s="449" t="str">
        <f>IF(_tag_month_day!BJ339="","",_tag_month_day!BJ339/100)</f>
        <v/>
      </c>
      <c r="FZ349" s="468" t="str">
        <f>IF(_tag_month_day!BK339="","",_tag_month_day!BK339/100)</f>
        <v/>
      </c>
      <c r="GA349" s="449" t="str">
        <f>IF(_tag_month_day!BL339="","",_tag_month_day!BL339/100)</f>
        <v/>
      </c>
      <c r="GB349" s="467" t="str">
        <f>IF(_tag_month_day!BM339="","",_tag_month_day!BM339/100)</f>
        <v/>
      </c>
      <c r="GC349" s="431" t="str">
        <f>IF(_tag_month_day!BN339="","",_tag_month_day!BN339/100)</f>
        <v/>
      </c>
      <c r="GD349" s="431" t="str">
        <f>IF(_tag_month_day!BO339="","",_tag_month_day!BO339/100)</f>
        <v/>
      </c>
      <c r="GE349" s="431" t="str">
        <f>IF(_tag_month_day!BP339="","",_tag_month_day!BP339/100)</f>
        <v/>
      </c>
      <c r="GF349" s="431" t="str">
        <f>IF(_tag_month_day!BQ339="","",_tag_month_day!BQ339/100)</f>
        <v/>
      </c>
      <c r="GG349" s="431" t="str">
        <f>IF(_tag_month_day!BR339="","",_tag_month_day!BR339/100)</f>
        <v/>
      </c>
      <c r="GH349" s="431" t="str">
        <f>IF(_tag_month_day!BS339="","",_tag_month_day!BS339/100)</f>
        <v/>
      </c>
      <c r="GI349" s="467" t="str">
        <f>IF(_tag_month_day!BT339="","",_tag_month_day!BT339/100)</f>
        <v/>
      </c>
      <c r="GJ349" s="469" t="str">
        <f>IF(_tag_month_day!BU339="","",_tag_month_day!BU339/100)</f>
        <v/>
      </c>
      <c r="GK349" s="470">
        <f>GK348</f>
        <v>0.070000000000000007</v>
      </c>
      <c r="GL349" s="470">
        <f>GL348</f>
        <v>0.029999999999999999</v>
      </c>
      <c r="GM349" s="471" t="str">
        <f>IF(_tag_month_day!BX339="","",_tag_month_day!BX339/100)</f>
        <v/>
      </c>
      <c r="GN349" s="470">
        <f>GN348</f>
        <v>0.070000000000000007</v>
      </c>
      <c r="GO349" s="470">
        <f>GO348</f>
        <v>0.029999999999999999</v>
      </c>
      <c r="GP349" s="470">
        <f>GP348</f>
        <v>0.089999999999999997</v>
      </c>
      <c r="GQ349" s="470">
        <f>GQ348</f>
        <v>0.029999999999999999</v>
      </c>
      <c r="GR349" s="471" t="str">
        <f>IF(_tag_month_day!CA339="","",_tag_month_day!CA339/100)</f>
        <v/>
      </c>
      <c r="GS349" s="472">
        <f>GS348</f>
        <v>0.95299999999999996</v>
      </c>
      <c r="GT349" s="472">
        <f>GT348</f>
        <v>0.55000000000000004</v>
      </c>
      <c r="GU349" s="472">
        <f>GU348</f>
        <v>0.55000000000000004</v>
      </c>
      <c r="GV349" s="472">
        <f>GV348</f>
        <v>0.55000000000000004</v>
      </c>
      <c r="GW349" s="472">
        <f>GW348</f>
        <v>0.5</v>
      </c>
      <c r="GX349" s="472">
        <f>GX348</f>
        <v>0.93500000000000005</v>
      </c>
      <c r="GY349" s="472">
        <f>GY348</f>
        <v>0.14999999999999999</v>
      </c>
      <c r="GZ349" s="472">
        <f>GZ348</f>
        <v>1</v>
      </c>
      <c r="HA349" s="474">
        <f>HA348</f>
        <v>0.047</v>
      </c>
      <c r="HB349" s="474">
        <f>HB348</f>
        <v>0.45000000000000001</v>
      </c>
      <c r="HC349" s="474">
        <f>HC348</f>
        <v>0.45000000000000001</v>
      </c>
      <c r="HD349" s="474">
        <f>HD348</f>
        <v>0.45000000000000001</v>
      </c>
      <c r="HE349" s="474">
        <f>HE348</f>
        <v>0.5</v>
      </c>
      <c r="HF349" s="474">
        <f>HF348</f>
        <v>0.065000000000000002</v>
      </c>
      <c r="HG349" s="474">
        <f>HG348</f>
        <v>0.84999999999999998</v>
      </c>
      <c r="HH349" s="474">
        <f>HH348</f>
        <v>0</v>
      </c>
      <c r="HI349" s="10">
        <f>IF(BZ349&lt;&gt;"",CK349-BV349,0)</f>
        <v>0</v>
      </c>
      <c r="HJ349" s="10" t="e">
        <f>IF(AJ349&gt;0,AH349-AJ349,0)</f>
        <v>#VALUE!</v>
      </c>
      <c r="HK349" s="466">
        <f>HK348</f>
        <v>0.84999999999999998</v>
      </c>
      <c r="HL349" s="424">
        <f>HL348</f>
        <v>550000</v>
      </c>
      <c r="HM349" s="424">
        <f>HM348</f>
        <v>480000</v>
      </c>
      <c r="HN349" s="465" t="e">
        <f>(DJ349*EZ349+DK349*FH349+DL349*FM349+DM349*FR349+DN349*FW349+DO349*GB349+DS349*GI349+DP349*GM349+DR349*GR349)*1000*2</f>
        <v>#VALUE!</v>
      </c>
      <c r="HO349" s="465" t="e">
        <f>HN349*HK349*$HO$2/HL349*1000000</f>
        <v>#VALUE!</v>
      </c>
      <c r="HP349" s="465" t="e">
        <f>HN349*HK349*$HP$2/HM349*1000000</f>
        <v>#VALUE!</v>
      </c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</row>
    <row customFormat="1" r="350" s="0">
      <c r="A350" s="420">
        <v>339</v>
      </c>
      <c r="B350" s="421">
        <f ca="1">IF(D350=D349,B349,IF(D350="夜班",B349+1,B349))</f>
        <v>43600</v>
      </c>
      <c r="C350" s="422">
        <f>C349</f>
        <v>0.041666666666666699</v>
      </c>
      <c r="D350" s="10" t="str">
        <f ca="1">IF(HOUR(G350)&lt;8,"夜班",IF(HOUR(G350)&lt;16,"白班",IF(HOUR(G350)&lt;24,"中班",0)))</f>
        <v>夜班</v>
      </c>
      <c r="E350" s="10" t="e">
        <f ca="1">IF(F350=1,"甲",IF(F350=2,"乙",IF(F350=3,"丙",IF(F350=4,"丁",""))))</f>
        <v>#REF!</v>
      </c>
      <c r="F350" s="10" t="e">
        <f ca="1">SUMPRODUCT((成本日报!$A$3:$A$95=计划!B350)*(成本日报!$B$3:$B$95=计划!$D350),成本日报!$C$3:$C$95)</f>
        <v>#REF!</v>
      </c>
      <c r="G350" s="423">
        <f ca="1">G349+C349</f>
        <v>43600.083333332514</v>
      </c>
      <c r="H350" s="423">
        <f ca="1">$G350+$C350/60*10+$C350*0</f>
        <v>43600.090277776959</v>
      </c>
      <c r="I350" s="423">
        <f ca="1">$G350+$C350/60*18+$C350*0</f>
        <v>43600.095833332511</v>
      </c>
      <c r="J350" s="423">
        <f ca="1">$G350+$C350/60*0+$C350*1</f>
        <v>43600.124999999178</v>
      </c>
      <c r="K350" s="423">
        <f ca="1">$G350+$C350/60*30+$C350*2</f>
        <v>43600.187499999185</v>
      </c>
      <c r="L350" s="423">
        <f ca="1">$G350+$C350/60*0+$C350*3</f>
        <v>43600.208333332514</v>
      </c>
      <c r="M350" s="424" t="str">
        <f>IF(_tag_month_day!A340="","",_tag_month_day!A340)</f>
        <v/>
      </c>
      <c r="N350" s="424" t="str">
        <f>IF(_tag_month_day!B340="","",_tag_month_day!B340)</f>
        <v/>
      </c>
      <c r="O350" s="425" t="e">
        <f>IF(M350+N350=0,"",M350+N350)</f>
        <v>#VALUE!</v>
      </c>
      <c r="P350" s="424" t="str">
        <f>IF(_tag_month_day!C340="","",_tag_month_day!C340)</f>
        <v/>
      </c>
      <c r="Q350" s="424" t="str">
        <f>IF(_tag_month_day!D340="","",_tag_month_day!D340)</f>
        <v/>
      </c>
      <c r="R350" s="426" t="str">
        <f>IF(_tag_month_day!CB340="","",_tag_month_day!CB340/100)</f>
        <v/>
      </c>
      <c r="S350" s="427" t="str">
        <f>IF(_tag_month_day!E340="","",_tag_month_day!E340)</f>
        <v/>
      </c>
      <c r="T350" s="427" t="str">
        <f>IF(_tag_month_day!F340="","",_tag_month_day!F340)</f>
        <v/>
      </c>
      <c r="U350" s="428" t="e">
        <f>S350+T350</f>
        <v>#VALUE!</v>
      </c>
      <c r="V350" s="429" t="e">
        <f>U350/AJ350</f>
        <v>#VALUE!</v>
      </c>
      <c r="W350" s="430" t="str">
        <f>IF(_jhy_month_day!A340="","",_jhy_month_day!A340)</f>
        <v/>
      </c>
      <c r="X350" s="431" t="str">
        <f>IF(_jhy_month_day!B340="","",_jhy_month_day!B340/100)</f>
        <v/>
      </c>
      <c r="Y350" s="431" t="str">
        <f>IF(_jhy_month_day!C340="","",_jhy_month_day!C340/100)</f>
        <v/>
      </c>
      <c r="Z350" s="432">
        <f>Z346+1</f>
        <v>85</v>
      </c>
      <c r="AA350" s="433" t="str">
        <f>IF(_tag_month_day!G340="","",_tag_month_day!G340/100)</f>
        <v/>
      </c>
      <c r="AB350" s="433" t="str">
        <f>IF(_tag_month_day!H340="","",_tag_month_day!H340/100)</f>
        <v/>
      </c>
      <c r="AC350" s="434">
        <f>IF(X350="",AC349,BK350*($AV349*X350+$AW349*FD349+$AX349*FI349+$AY349*FN349+$AZ349*FS349+$BA349*FX349+$BG349*GE349)/(AV349*Y350+AX349*FK349+AW349*FF349+AY349*FP349+AZ349*FU349+BA349*FZ349+BG349*GG349+BB349*GK349+BC349*GN349+BD349*GP349))</f>
        <v>1.59963432013121</v>
      </c>
      <c r="AD350" s="435" t="str">
        <f>IF(AC350=AC349,"",AC350-AC349)</f>
        <v/>
      </c>
      <c r="AE350" s="436" t="str">
        <f>IF(1-AF350=0,"",(1-AF350))</f>
        <v/>
      </c>
      <c r="AF350" s="437">
        <v>1</v>
      </c>
      <c r="AG350" s="10" t="str">
        <f>AG349</f>
        <v>9A3</v>
      </c>
      <c r="AH350" s="438" t="str">
        <f>AH349</f>
        <v/>
      </c>
      <c r="AI350" s="424"/>
      <c r="AJ350" s="10" t="str">
        <f>IF(_tag_month_day!I340="","",_tag_month_day!I340)</f>
        <v/>
      </c>
      <c r="AK350" s="440"/>
      <c r="AL350" s="440"/>
      <c r="AM350" s="440"/>
      <c r="AN350" s="441">
        <f>AN349</f>
        <v>2</v>
      </c>
      <c r="AO350" s="441">
        <f>AO349</f>
        <v>8</v>
      </c>
      <c r="AP350" s="442" t="e">
        <f>(IF(AN350=0,AS349,AS349*(1+AO350/AN350)/(AR350+AO350/AN350)))+AT350</f>
        <v>#VALUE!</v>
      </c>
      <c r="AQ350" s="443" t="str">
        <f>IF(_tag_month_day!J340="","",_tag_month_day!J340/100)</f>
        <v/>
      </c>
      <c r="AR350" s="444">
        <f>AR349</f>
        <v>1.3</v>
      </c>
      <c r="AS350" s="445" t="e">
        <f>AQ350*(AN350*AR350+AO350)/(AN350+AO350)</f>
        <v>#VALUE!</v>
      </c>
      <c r="AT350" s="445" t="e">
        <f>(SUM(BE350:BF350)-SUM(BE349:BF349))*0.05</f>
        <v>#VALUE!</v>
      </c>
      <c r="AU350" s="446" t="str">
        <f>IF(_tag_month_day!CC340="","",IF(_tag_month_day!CC340&gt;0,_tag_month_day!CD340,_tag_month_day!CE340))</f>
        <v/>
      </c>
      <c r="AV350" s="447" t="str">
        <f>IF(_tag_month_day!L340="","",_tag_month_day!L340/100)</f>
        <v/>
      </c>
      <c r="AW350" s="431">
        <f>AW349</f>
        <v>0</v>
      </c>
      <c r="AX350" s="431">
        <f>AX349</f>
        <v>0</v>
      </c>
      <c r="AY350" s="431" t="str">
        <f>IF(_tag_month_day!M340="","",_tag_month_day!M340/100)</f>
        <v/>
      </c>
      <c r="AZ350" s="431" t="str">
        <f>IF(_tag_month_day!N340="","",_tag_month_day!N340/100)</f>
        <v/>
      </c>
      <c r="BA350" s="431" t="str">
        <f>IF(_tag_month_day!O340="","",_tag_month_day!O340/100)</f>
        <v/>
      </c>
      <c r="BB350" s="448" t="str">
        <f>IF(_tag_month_day!P340="","",_tag_month_day!P340/100)</f>
        <v/>
      </c>
      <c r="BC350" s="448">
        <f>BC349</f>
        <v>0</v>
      </c>
      <c r="BD350" s="448" t="str">
        <f>IF(_tag_month_day!Q340="","",_tag_month_day!Q340/100)</f>
        <v/>
      </c>
      <c r="BE350" s="449" t="str">
        <f>IF(_tag_month_day!R340="","",_tag_month_day!R340/100)</f>
        <v/>
      </c>
      <c r="BF350" s="388" t="e">
        <f>(AU350*(100+BE350*100))/(AJ350-AU350)/100</f>
        <v>#VALUE!</v>
      </c>
      <c r="BG350" s="450" t="e">
        <f>BE350+BF350</f>
        <v>#VALUE!</v>
      </c>
      <c r="BH350" s="451" t="e">
        <f>SUM(AV350:BF350)</f>
        <v>#VALUE!</v>
      </c>
      <c r="BI350" s="452" t="e">
        <f>IF(CX350=0,BI349,(DK350*查询!$R$5+DL350*查询!$Q$5+DM350*查询!$N$5+DN350*查询!$O$5+DO350*查询!$P$5)*AF350/CX350)</f>
        <v>#VALUE!</v>
      </c>
      <c r="BJ350" s="452" t="e">
        <f>IF(CX350=0,BJ349,(DP350*查询!$S$5+DQ350*查询!$T$5+DR350*查询!$U$5)*AF350/CX350)</f>
        <v>#VALUE!</v>
      </c>
      <c r="BK350" s="452">
        <f>BK349</f>
        <v>1</v>
      </c>
      <c r="BL350" s="453" t="e">
        <f>SUMPRODUCT((AV350:BA350)*(GS350:GX350))/((GS350:GX350)+SUM(BB350:BD350)*GY350+BG350*GZ350)</f>
        <v>#VALUE!</v>
      </c>
      <c r="BM350" s="453" t="e">
        <f>BK350*($AV350*FB350+$AW350*FD350+$AX350*FI350+$AY350*FN350+$AZ350*FS350+$BA350*FX350+$BG350*GE350)/(AV350*EY350+AX350*FK350+AW350*FF350+AY350*FP350+AZ350*FU350+BA350*FZ350+BG350*GG350+BB350*GK350+BC350*GN350+BD350*GP350)</f>
        <v>#VALUE!</v>
      </c>
      <c r="BN350" s="453" t="e">
        <f>($AV350*FC350+$AX350*FJ350+$AW350*FE350+$AY350*FO350+$AZ350*FT350+$BA350*FY350+$BG350*GF350)/($AV350*FA350+BG350*GH350+BB350*GL350+BC350*GO350+BD350*GQ350+BA350*GA350)</f>
        <v>#VALUE!</v>
      </c>
      <c r="BO350" s="454" t="e">
        <f>SUMPRODUCT(AV350:BA350*GS350:GX350)/(GS350:GX350+(BB350+BC350+BD350)*GY350+BG350)</f>
        <v>#VALUE!</v>
      </c>
      <c r="BP350" s="454" t="e">
        <f>SUMPRODUCT(AV350:BA350*GS350:GX350)/(GS350:GX350+(BB350+BC350+BD350)*GY350+BG350)</f>
        <v>#VALUE!</v>
      </c>
      <c r="BQ350" s="454" t="e">
        <f>SUMPRODUCT(AV350:BA350*GS350:GX350)/(GS350:GX350+(BB350+BC350+BD350)*GY350+BG350)</f>
        <v>#VALUE!</v>
      </c>
      <c r="BR350" s="453" t="str">
        <f>IF(_tag_month_day!T340="","",_tag_month_day!T340)</f>
        <v/>
      </c>
      <c r="BS350" s="453" t="str">
        <f>IF(_tag_month_day!U340="","",_tag_month_day!U340)</f>
        <v/>
      </c>
      <c r="BT350" s="455" t="str">
        <f>IF(CK350="","",IF((CK350&gt;=BV350-0.12)*(CK350&lt;=BV350+0.12),"合格","不合格"))</f>
        <v/>
      </c>
      <c r="BU350" s="456" t="str">
        <f>IF(_tag_month_day!V340="","",_tag_month_day!V340)</f>
        <v/>
      </c>
      <c r="BV350" s="457" t="str">
        <f>IF(_tag_month_day!W340="","",_tag_month_day!W340)</f>
        <v/>
      </c>
      <c r="BW350" s="458" t="str">
        <f>IF(_tag_month_day!X340="","",_tag_month_day!X340)</f>
        <v/>
      </c>
      <c r="BX350" s="458" t="str">
        <f>IF(_tag_month_day!Y340="","",_tag_month_day!Y340)</f>
        <v/>
      </c>
      <c r="BY350" s="459">
        <f ca="1">L350</f>
        <v>43600.208333332514</v>
      </c>
      <c r="BZ350" s="460"/>
      <c r="CA350" s="461"/>
      <c r="CB350" s="424" t="str">
        <f>IF(_tag_month_day!Z340="","",_tag_month_day!Z340)</f>
        <v/>
      </c>
      <c r="CC350" s="424" t="str">
        <f>IF(_tag_month_day!AA340="","",_tag_month_day!AA340)</f>
        <v/>
      </c>
      <c r="CD350" s="424" t="str">
        <f>IF(_tag_month_day!AB340="","",_tag_month_day!AB340)</f>
        <v/>
      </c>
      <c r="CE350" s="424" t="str">
        <f>IF(_tag_month_day!AC340="","",_tag_month_day!AC340)</f>
        <v/>
      </c>
      <c r="CF350" s="424" t="str">
        <f>IF(_tag_month_day!AD340="","",_tag_month_day!AD340)</f>
        <v/>
      </c>
      <c r="CG350" s="424" t="str">
        <f>IF(_tag_month_day!AE340="","",_tag_month_day!AE340)</f>
        <v/>
      </c>
      <c r="CH350" s="424" t="str">
        <f>IF(_tag_month_day!AF340="","",_tag_month_day!AF340)</f>
        <v/>
      </c>
      <c r="CI350" s="424" t="str">
        <f>IF(_tag_month_day!AG340="","",_tag_month_day!AG340)</f>
        <v/>
      </c>
      <c r="CJ350" s="424" t="str">
        <f>IF(_tag_month_day!AH340="","",_tag_month_day!AH340)</f>
        <v/>
      </c>
      <c r="CK350" s="424" t="str">
        <f>IF(_tag_month_day!AI340="","",_tag_month_day!AI340)</f>
        <v/>
      </c>
      <c r="CL350" s="4" t="str">
        <f>IF(_tag_month_day!AJ340="","",_tag_month_day!AJ340)</f>
        <v/>
      </c>
      <c r="CM350" s="4" t="str">
        <f>IF(_tag_month_day!AK340="","",_tag_month_day!AK340)</f>
        <v/>
      </c>
      <c r="CN350" s="4" t="str">
        <f>IF(_tag_month_day!AL340="","",_tag_month_day!AL340)</f>
        <v/>
      </c>
      <c r="CO350" s="4" t="str">
        <f>IF(_tag_month_day!AM340="","",_tag_month_day!AM340)</f>
        <v/>
      </c>
      <c r="CP350" s="4" t="str">
        <f>IF(_tag_month_day!AN340="","",_tag_month_day!AN340)</f>
        <v/>
      </c>
      <c r="CQ350" s="4" t="str">
        <f>IF(_tag_month_day!AO340="","",_tag_month_day!AO340)</f>
        <v/>
      </c>
      <c r="CR350" s="462" t="str">
        <f>IF(_tag_month_day!AP340="","",_tag_month_day!AP340)</f>
        <v/>
      </c>
      <c r="CS350" s="463" t="str">
        <f>IF(_tag_month_day!AQ340="","",_tag_month_day!AQ340)</f>
        <v/>
      </c>
      <c r="CT350" s="4" t="str">
        <f>IF(_tag_month_day!AR340="","",_tag_month_day!AR340)</f>
        <v/>
      </c>
      <c r="CU350" s="464" t="e">
        <f>DU350/AJ350</f>
        <v>#VALUE!</v>
      </c>
      <c r="CV350" s="451" t="e">
        <f>BG350/BH350</f>
        <v>#VALUE!</v>
      </c>
      <c r="CW350" s="465" t="e">
        <f>AJ350*(1-CV350)*CU350*AF350</f>
        <v>#VALUE!</v>
      </c>
      <c r="CX350" s="465" t="e">
        <f>CW350*94%</f>
        <v>#VALUE!</v>
      </c>
      <c r="CY350" s="466" t="e">
        <f>IF(CX350=0,0,DS350/(DS350+CX350))</f>
        <v>#VALUE!</v>
      </c>
      <c r="CZ350" s="465" t="e">
        <f>$AJ350*EF350</f>
        <v>#VALUE!</v>
      </c>
      <c r="DA350" s="465" t="e">
        <f>$AJ350*EG350</f>
        <v>#VALUE!</v>
      </c>
      <c r="DB350" s="465" t="e">
        <f>$AJ350*EH350</f>
        <v>#VALUE!</v>
      </c>
      <c r="DC350" s="465" t="e">
        <f>$AJ350*EI350</f>
        <v>#VALUE!</v>
      </c>
      <c r="DD350" s="465" t="e">
        <f>$AJ350*EJ350</f>
        <v>#VALUE!</v>
      </c>
      <c r="DE350" s="465" t="e">
        <f>$AJ350*EK350</f>
        <v>#VALUE!</v>
      </c>
      <c r="DF350" s="465" t="e">
        <f>$AJ350*EL350</f>
        <v>#VALUE!</v>
      </c>
      <c r="DG350" s="465" t="e">
        <f>$AJ350*EM350</f>
        <v>#VALUE!</v>
      </c>
      <c r="DH350" s="465" t="e">
        <f>$AJ350*EN350</f>
        <v>#VALUE!</v>
      </c>
      <c r="DI350" s="465" t="e">
        <f>$AJ350*EO350</f>
        <v>#VALUE!</v>
      </c>
      <c r="DJ350" s="465" t="e">
        <f>CZ350*(1-EP350)</f>
        <v>#VALUE!</v>
      </c>
      <c r="DK350" s="465" t="e">
        <f>DA350*(1-ER350)</f>
        <v>#VALUE!</v>
      </c>
      <c r="DL350" s="465" t="e">
        <f>DB350*(1-EQ350)</f>
        <v>#VALUE!</v>
      </c>
      <c r="DM350" s="465" t="e">
        <f>DC350*(1-ES350)</f>
        <v>#VALUE!</v>
      </c>
      <c r="DN350" s="465" t="e">
        <f>DD350*(1-ET350)</f>
        <v>#VALUE!</v>
      </c>
      <c r="DO350" s="465" t="e">
        <f>DE350</f>
        <v>#VALUE!</v>
      </c>
      <c r="DP350" s="465" t="e">
        <f>DF350*(1-EU350)</f>
        <v>#VALUE!</v>
      </c>
      <c r="DQ350" s="465" t="e">
        <f>DG350*(1-EV350)</f>
        <v>#VALUE!</v>
      </c>
      <c r="DR350" s="465" t="e">
        <f>DH350*(1-EW350)</f>
        <v>#VALUE!</v>
      </c>
      <c r="DS350" s="465" t="e">
        <f>DI350</f>
        <v>#VALUE!</v>
      </c>
      <c r="DT350" s="465" t="e">
        <f>SUM(DJ350:DS350)</f>
        <v>#VALUE!</v>
      </c>
      <c r="DU350" s="465" t="e">
        <f>(GS350:GX350)+(DP350+DQ350+DR350)*GY350+DS350</f>
        <v>#VALUE!</v>
      </c>
      <c r="DV350" s="451" t="e">
        <f>AV350/$BH350/(1-EP350)</f>
        <v>#VALUE!</v>
      </c>
      <c r="DW350" s="451" t="e">
        <f>AW350/$BH350/(1-ER350)</f>
        <v>#VALUE!</v>
      </c>
      <c r="DX350" s="451" t="e">
        <f>AX350/$BH350/(1-EQ350)</f>
        <v>#VALUE!</v>
      </c>
      <c r="DY350" s="451" t="e">
        <f>AY350/$BH350/(1-ES350)</f>
        <v>#VALUE!</v>
      </c>
      <c r="DZ350" s="451" t="e">
        <f>AZ350/$BH350/(1-ET350)</f>
        <v>#VALUE!</v>
      </c>
      <c r="EA350" s="451" t="e">
        <f>BA350/$BH350/(1-AX350)</f>
        <v>#VALUE!</v>
      </c>
      <c r="EB350" s="451" t="e">
        <f>BB350/$BH350/(1-EU350)</f>
        <v>#VALUE!</v>
      </c>
      <c r="EC350" s="451" t="e">
        <f>BC350/$BH350/(1-EV350)</f>
        <v>#VALUE!</v>
      </c>
      <c r="ED350" s="451" t="e">
        <f>BD350/$BH350/(1-EW350)</f>
        <v>#VALUE!</v>
      </c>
      <c r="EE350" s="451" t="e">
        <f>BG350/BH350</f>
        <v>#VALUE!</v>
      </c>
      <c r="EF350" s="451" t="e">
        <f>DV350/SUM($DV350:$EE350)</f>
        <v>#VALUE!</v>
      </c>
      <c r="EG350" s="451" t="e">
        <f>DW350/SUM($DV350:$EE350)</f>
        <v>#VALUE!</v>
      </c>
      <c r="EH350" s="451" t="e">
        <f>DX350/SUM($DV350:$EE350)</f>
        <v>#VALUE!</v>
      </c>
      <c r="EI350" s="451" t="e">
        <f>DY350/SUM($DV350:$EE350)</f>
        <v>#VALUE!</v>
      </c>
      <c r="EJ350" s="451" t="e">
        <f>DZ350/SUM($DV350:$EE350)</f>
        <v>#VALUE!</v>
      </c>
      <c r="EK350" s="451" t="e">
        <f>EA350/SUM($DV350:$EE350)</f>
        <v>#VALUE!</v>
      </c>
      <c r="EL350" s="451" t="e">
        <f>EB350/SUM($DV350:$EE350)</f>
        <v>#VALUE!</v>
      </c>
      <c r="EM350" s="451" t="e">
        <f>EC350/SUM($DV350:$EE350)</f>
        <v>#VALUE!</v>
      </c>
      <c r="EN350" s="451" t="e">
        <f>ED350/SUM($DV350:$EE350)</f>
        <v>#VALUE!</v>
      </c>
      <c r="EO350" s="451" t="e">
        <f>EE350/SUM($DV350:$EE350)</f>
        <v>#VALUE!</v>
      </c>
      <c r="EP350" s="450">
        <f>EP349</f>
        <v>0.080000000000000002</v>
      </c>
      <c r="EQ350" s="450">
        <f>EQ349</f>
        <v>0.014999999999999999</v>
      </c>
      <c r="ER350" s="450">
        <f>ER349</f>
        <v>0.014999999999999999</v>
      </c>
      <c r="ES350" s="450">
        <f>ES349</f>
        <v>0.014999999999999999</v>
      </c>
      <c r="ET350" s="450">
        <f>ET349</f>
        <v>0.014999999999999999</v>
      </c>
      <c r="EU350" s="450">
        <f>EU349</f>
        <v>0.089999999999999997</v>
      </c>
      <c r="EV350" s="450">
        <f>EV349</f>
        <v>0.089999999999999997</v>
      </c>
      <c r="EW350" s="450">
        <f>EW349</f>
        <v>0.089999999999999997</v>
      </c>
      <c r="EX350" s="431" t="str">
        <f>IF(_tag_month_day!AS340="","",_tag_month_day!AS340/100)</f>
        <v/>
      </c>
      <c r="EY350" s="431" t="str">
        <f>IF(_tag_month_day!AT340="","",_tag_month_day!AT340/100)</f>
        <v/>
      </c>
      <c r="EZ350" s="431" t="str">
        <f>IF(_tag_month_day!AU340="","",_tag_month_day!AU340/100)</f>
        <v/>
      </c>
      <c r="FA350" s="431" t="str">
        <f>IF(_tag_month_day!AV340="","",_tag_month_day!AV340/100)</f>
        <v/>
      </c>
      <c r="FB350" s="431" t="str">
        <f>IF(_tag_month_day!AW340="","",_tag_month_day!AW340/100)</f>
        <v/>
      </c>
      <c r="FC350" s="431" t="str">
        <f>IF(_tag_month_day!AX340="","",_tag_month_day!AX340/100)</f>
        <v/>
      </c>
      <c r="FD350" s="449" t="str">
        <f>IF(_tag_month_day!AY340="","",_tag_month_day!AY340/100)</f>
        <v/>
      </c>
      <c r="FE350" s="449" t="str">
        <f>IF(_tag_month_day!AZ340="","",_tag_month_day!AZ340/100)</f>
        <v/>
      </c>
      <c r="FF350" s="449" t="str">
        <f>IF(_tag_month_day!BA340="","",_tag_month_day!BA340/100)</f>
        <v/>
      </c>
      <c r="FG350" s="449" t="str">
        <f>IF(_tag_month_day!BB340="","",_tag_month_day!BB340/100)</f>
        <v/>
      </c>
      <c r="FH350" s="467" t="str">
        <f>IF(_tag_month_day!BC340="","",_tag_month_day!BC340/100)</f>
        <v/>
      </c>
      <c r="FI350" s="449">
        <f>FI349</f>
        <v>0.40999999999999998</v>
      </c>
      <c r="FJ350" s="449">
        <f>FJ349</f>
        <v>0.11</v>
      </c>
      <c r="FK350" s="449">
        <f>FK349</f>
        <v>0.014999999999999999</v>
      </c>
      <c r="FL350" s="449">
        <f>FL349</f>
        <v>0</v>
      </c>
      <c r="FM350" s="467">
        <f>FM349</f>
        <v>0.0001</v>
      </c>
      <c r="FN350" s="449">
        <f>FN349</f>
        <v>0.32000000000000001</v>
      </c>
      <c r="FO350" s="449">
        <f>FO349</f>
        <v>0.20000000000000001</v>
      </c>
      <c r="FP350" s="449">
        <f>FP349</f>
        <v>0.01</v>
      </c>
      <c r="FQ350" s="449">
        <f>FQ349</f>
        <v>0</v>
      </c>
      <c r="FR350" s="467">
        <f>FR349</f>
        <v>0.0001</v>
      </c>
      <c r="FS350" s="449" t="str">
        <f>IF(_tag_month_day!BD340="","",_tag_month_day!BD340/100)</f>
        <v/>
      </c>
      <c r="FT350" s="449" t="str">
        <f>IF(_tag_month_day!BE340="","",_tag_month_day!BE340/100)</f>
        <v/>
      </c>
      <c r="FU350" s="449" t="str">
        <f>IF(_tag_month_day!BF340="","",_tag_month_day!BF340/100)</f>
        <v/>
      </c>
      <c r="FV350" s="449" t="str">
        <f>IF(_tag_month_day!BG340="","",_tag_month_day!BG340/100)</f>
        <v/>
      </c>
      <c r="FW350" s="467" t="str">
        <f>IF(_tag_month_day!BH340="","",_tag_month_day!BH340/100)</f>
        <v/>
      </c>
      <c r="FX350" s="449" t="str">
        <f>IF(_tag_month_day!BI340="","",_tag_month_day!BI340/100)</f>
        <v/>
      </c>
      <c r="FY350" s="449" t="str">
        <f>IF(_tag_month_day!BJ340="","",_tag_month_day!BJ340/100)</f>
        <v/>
      </c>
      <c r="FZ350" s="468" t="str">
        <f>IF(_tag_month_day!BK340="","",_tag_month_day!BK340/100)</f>
        <v/>
      </c>
      <c r="GA350" s="449" t="str">
        <f>IF(_tag_month_day!BL340="","",_tag_month_day!BL340/100)</f>
        <v/>
      </c>
      <c r="GB350" s="467" t="str">
        <f>IF(_tag_month_day!BM340="","",_tag_month_day!BM340/100)</f>
        <v/>
      </c>
      <c r="GC350" s="431" t="str">
        <f>IF(_tag_month_day!BN340="","",_tag_month_day!BN340/100)</f>
        <v/>
      </c>
      <c r="GD350" s="431" t="str">
        <f>IF(_tag_month_day!BO340="","",_tag_month_day!BO340/100)</f>
        <v/>
      </c>
      <c r="GE350" s="431" t="str">
        <f>IF(_tag_month_day!BP340="","",_tag_month_day!BP340/100)</f>
        <v/>
      </c>
      <c r="GF350" s="431" t="str">
        <f>IF(_tag_month_day!BQ340="","",_tag_month_day!BQ340/100)</f>
        <v/>
      </c>
      <c r="GG350" s="431" t="str">
        <f>IF(_tag_month_day!BR340="","",_tag_month_day!BR340/100)</f>
        <v/>
      </c>
      <c r="GH350" s="431" t="str">
        <f>IF(_tag_month_day!BS340="","",_tag_month_day!BS340/100)</f>
        <v/>
      </c>
      <c r="GI350" s="467" t="str">
        <f>IF(_tag_month_day!BT340="","",_tag_month_day!BT340/100)</f>
        <v/>
      </c>
      <c r="GJ350" s="469" t="str">
        <f>IF(_tag_month_day!BU340="","",_tag_month_day!BU340/100)</f>
        <v/>
      </c>
      <c r="GK350" s="470">
        <f>GK349</f>
        <v>0.070000000000000007</v>
      </c>
      <c r="GL350" s="470">
        <f>GL349</f>
        <v>0.029999999999999999</v>
      </c>
      <c r="GM350" s="471" t="str">
        <f>IF(_tag_month_day!BX340="","",_tag_month_day!BX340/100)</f>
        <v/>
      </c>
      <c r="GN350" s="470">
        <f>GN349</f>
        <v>0.070000000000000007</v>
      </c>
      <c r="GO350" s="470">
        <f>GO349</f>
        <v>0.029999999999999999</v>
      </c>
      <c r="GP350" s="470">
        <f>GP349</f>
        <v>0.089999999999999997</v>
      </c>
      <c r="GQ350" s="470">
        <f>GQ349</f>
        <v>0.029999999999999999</v>
      </c>
      <c r="GR350" s="471" t="str">
        <f>IF(_tag_month_day!CA340="","",_tag_month_day!CA340/100)</f>
        <v/>
      </c>
      <c r="GS350" s="472">
        <f>GS349</f>
        <v>0.95299999999999996</v>
      </c>
      <c r="GT350" s="472">
        <f>GT349</f>
        <v>0.55000000000000004</v>
      </c>
      <c r="GU350" s="472">
        <f>GU349</f>
        <v>0.55000000000000004</v>
      </c>
      <c r="GV350" s="472">
        <f>GV349</f>
        <v>0.55000000000000004</v>
      </c>
      <c r="GW350" s="472">
        <f>GW349</f>
        <v>0.5</v>
      </c>
      <c r="GX350" s="472">
        <f>GX349</f>
        <v>0.93500000000000005</v>
      </c>
      <c r="GY350" s="472">
        <f>GY349</f>
        <v>0.14999999999999999</v>
      </c>
      <c r="GZ350" s="472">
        <f>GZ349</f>
        <v>1</v>
      </c>
      <c r="HA350" s="474">
        <f>HA349</f>
        <v>0.047</v>
      </c>
      <c r="HB350" s="474">
        <f>HB349</f>
        <v>0.45000000000000001</v>
      </c>
      <c r="HC350" s="474">
        <f>HC349</f>
        <v>0.45000000000000001</v>
      </c>
      <c r="HD350" s="474">
        <f>HD349</f>
        <v>0.45000000000000001</v>
      </c>
      <c r="HE350" s="474">
        <f>HE349</f>
        <v>0.5</v>
      </c>
      <c r="HF350" s="474">
        <f>HF349</f>
        <v>0.065000000000000002</v>
      </c>
      <c r="HG350" s="474">
        <f>HG349</f>
        <v>0.84999999999999998</v>
      </c>
      <c r="HH350" s="474">
        <f>HH349</f>
        <v>0</v>
      </c>
      <c r="HI350" s="10">
        <f>IF(BZ350&lt;&gt;"",CK350-BV350,0)</f>
        <v>0</v>
      </c>
      <c r="HJ350" s="10" t="e">
        <f>IF(AJ350&gt;0,AH350-AJ350,0)</f>
        <v>#VALUE!</v>
      </c>
      <c r="HK350" s="466">
        <f>HK349</f>
        <v>0.84999999999999998</v>
      </c>
      <c r="HL350" s="424">
        <f>HL349</f>
        <v>550000</v>
      </c>
      <c r="HM350" s="424">
        <f>HM349</f>
        <v>480000</v>
      </c>
      <c r="HN350" s="465" t="e">
        <f>(DJ350*EZ350+DK350*FH350+DL350*FM350+DM350*FR350+DN350*FW350+DO350*GB350+DS350*GI350+DP350*GM350+DR350*GR350)*1000*2</f>
        <v>#VALUE!</v>
      </c>
      <c r="HO350" s="465" t="e">
        <f>HN350*HK350*$HO$2/HL350*1000000</f>
        <v>#VALUE!</v>
      </c>
      <c r="HP350" s="465" t="e">
        <f>HN350*HK350*$HP$2/HM350*1000000</f>
        <v>#VALUE!</v>
      </c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</row>
    <row customFormat="1" r="351" s="0">
      <c r="A351" s="420">
        <v>340</v>
      </c>
      <c r="B351" s="421">
        <f ca="1">IF(D351=D350,B350,IF(D351="夜班",B350+1,B350))</f>
        <v>43600</v>
      </c>
      <c r="C351" s="422">
        <f>C350</f>
        <v>0.041666666666666699</v>
      </c>
      <c r="D351" s="10" t="str">
        <f ca="1">IF(HOUR(G351)&lt;8,"夜班",IF(HOUR(G351)&lt;16,"白班",IF(HOUR(G351)&lt;24,"中班",0)))</f>
        <v>夜班</v>
      </c>
      <c r="E351" s="10" t="e">
        <f ca="1">IF(F351=1,"甲",IF(F351=2,"乙",IF(F351=3,"丙",IF(F351=4,"丁",""))))</f>
        <v>#REF!</v>
      </c>
      <c r="F351" s="10" t="e">
        <f ca="1">SUMPRODUCT((成本日报!$A$3:$A$95=计划!B351)*(成本日报!$B$3:$B$95=计划!$D351),成本日报!$C$3:$C$95)</f>
        <v>#REF!</v>
      </c>
      <c r="G351" s="423">
        <f ca="1">G350+C350</f>
        <v>43600.124999999178</v>
      </c>
      <c r="H351" s="423">
        <f ca="1">$G351+$C351/60*10+$C351*0</f>
        <v>43600.131944443623</v>
      </c>
      <c r="I351" s="423">
        <f ca="1">$G351+$C351/60*18+$C351*0</f>
        <v>43600.137499999175</v>
      </c>
      <c r="J351" s="423">
        <f ca="1">$G351+$C351/60*0+$C351*1</f>
        <v>43600.166666665842</v>
      </c>
      <c r="K351" s="423">
        <f ca="1">$G351+$C351/60*30+$C351*2</f>
        <v>43600.229166665849</v>
      </c>
      <c r="L351" s="423">
        <f ca="1">$G351+$C351/60*0+$C351*3</f>
        <v>43600.249999999178</v>
      </c>
      <c r="M351" s="424" t="str">
        <f>IF(_tag_month_day!A341="","",_tag_month_day!A341)</f>
        <v/>
      </c>
      <c r="N351" s="424" t="str">
        <f>IF(_tag_month_day!B341="","",_tag_month_day!B341)</f>
        <v/>
      </c>
      <c r="O351" s="425" t="e">
        <f>IF(M351+N351=0,"",M351+N351)</f>
        <v>#VALUE!</v>
      </c>
      <c r="P351" s="424" t="str">
        <f>IF(_tag_month_day!C341="","",_tag_month_day!C341)</f>
        <v/>
      </c>
      <c r="Q351" s="424" t="str">
        <f>IF(_tag_month_day!D341="","",_tag_month_day!D341)</f>
        <v/>
      </c>
      <c r="R351" s="426" t="str">
        <f>IF(_tag_month_day!CB341="","",_tag_month_day!CB341/100)</f>
        <v/>
      </c>
      <c r="S351" s="427" t="str">
        <f>IF(_tag_month_day!E341="","",_tag_month_day!E341)</f>
        <v/>
      </c>
      <c r="T351" s="427" t="str">
        <f>IF(_tag_month_day!F341="","",_tag_month_day!F341)</f>
        <v/>
      </c>
      <c r="U351" s="428" t="e">
        <f>S351+T351</f>
        <v>#VALUE!</v>
      </c>
      <c r="V351" s="429" t="e">
        <f>U351/AJ351</f>
        <v>#VALUE!</v>
      </c>
      <c r="W351" s="430" t="str">
        <f>IF(_jhy_month_day!A341="","",_jhy_month_day!A341)</f>
        <v/>
      </c>
      <c r="X351" s="431" t="str">
        <f>IF(_jhy_month_day!B341="","",_jhy_month_day!B341/100)</f>
        <v/>
      </c>
      <c r="Y351" s="431" t="str">
        <f>IF(_jhy_month_day!C341="","",_jhy_month_day!C341/100)</f>
        <v/>
      </c>
      <c r="Z351" s="432">
        <f>Z347+1</f>
        <v>85</v>
      </c>
      <c r="AA351" s="433" t="str">
        <f>IF(_tag_month_day!G341="","",_tag_month_day!G341/100)</f>
        <v/>
      </c>
      <c r="AB351" s="433" t="str">
        <f>IF(_tag_month_day!H341="","",_tag_month_day!H341/100)</f>
        <v/>
      </c>
      <c r="AC351" s="434">
        <f>IF(X351="",AC350,BK351*($AV350*X351+$AW350*FD350+$AX350*FI350+$AY350*FN350+$AZ350*FS350+$BA350*FX350+$BG350*GE350)/(AV350*Y351+AX350*FK350+AW350*FF350+AY350*FP350+AZ350*FU350+BA350*FZ350+BG350*GG350+BB350*GK350+BC350*GN350+BD350*GP350))</f>
        <v>1.59963432013121</v>
      </c>
      <c r="AD351" s="435" t="str">
        <f>IF(AC351=AC350,"",AC351-AC350)</f>
        <v/>
      </c>
      <c r="AE351" s="436" t="str">
        <f>IF(1-AF351=0,"",(1-AF351))</f>
        <v/>
      </c>
      <c r="AF351" s="437">
        <v>1</v>
      </c>
      <c r="AG351" s="10" t="str">
        <f>AG350</f>
        <v>9A3</v>
      </c>
      <c r="AH351" s="438" t="str">
        <f>AH350</f>
        <v/>
      </c>
      <c r="AI351" s="424"/>
      <c r="AJ351" s="10" t="str">
        <f>IF(_tag_month_day!I341="","",_tag_month_day!I341)</f>
        <v/>
      </c>
      <c r="AK351" s="440"/>
      <c r="AL351" s="440"/>
      <c r="AM351" s="440"/>
      <c r="AN351" s="441">
        <f>AN350</f>
        <v>2</v>
      </c>
      <c r="AO351" s="441">
        <f>AO350</f>
        <v>8</v>
      </c>
      <c r="AP351" s="442" t="e">
        <f>(IF(AN351=0,AS350,AS350*(1+AO351/AN351)/(AR351+AO351/AN351)))+AT351</f>
        <v>#VALUE!</v>
      </c>
      <c r="AQ351" s="443" t="str">
        <f>IF(_tag_month_day!J341="","",_tag_month_day!J341/100)</f>
        <v/>
      </c>
      <c r="AR351" s="444">
        <f>AR350</f>
        <v>1.3</v>
      </c>
      <c r="AS351" s="445" t="e">
        <f>AQ351*(AN351*AR351+AO351)/(AN351+AO351)</f>
        <v>#VALUE!</v>
      </c>
      <c r="AT351" s="445" t="e">
        <f>(SUM(BE351:BF351)-SUM(BE350:BF350))*0.05</f>
        <v>#VALUE!</v>
      </c>
      <c r="AU351" s="446" t="str">
        <f>IF(_tag_month_day!CC341="","",IF(_tag_month_day!CC341&gt;0,_tag_month_day!CD341,_tag_month_day!CE341))</f>
        <v/>
      </c>
      <c r="AV351" s="447" t="str">
        <f>IF(_tag_month_day!L341="","",_tag_month_day!L341/100)</f>
        <v/>
      </c>
      <c r="AW351" s="431">
        <f>AW350</f>
        <v>0</v>
      </c>
      <c r="AX351" s="431">
        <f>AX350</f>
        <v>0</v>
      </c>
      <c r="AY351" s="431" t="str">
        <f>IF(_tag_month_day!M341="","",_tag_month_day!M341/100)</f>
        <v/>
      </c>
      <c r="AZ351" s="431" t="str">
        <f>IF(_tag_month_day!N341="","",_tag_month_day!N341/100)</f>
        <v/>
      </c>
      <c r="BA351" s="431" t="str">
        <f>IF(_tag_month_day!O341="","",_tag_month_day!O341/100)</f>
        <v/>
      </c>
      <c r="BB351" s="448" t="str">
        <f>IF(_tag_month_day!P341="","",_tag_month_day!P341/100)</f>
        <v/>
      </c>
      <c r="BC351" s="448">
        <f>BC350</f>
        <v>0</v>
      </c>
      <c r="BD351" s="448" t="str">
        <f>IF(_tag_month_day!Q341="","",_tag_month_day!Q341/100)</f>
        <v/>
      </c>
      <c r="BE351" s="449" t="str">
        <f>IF(_tag_month_day!R341="","",_tag_month_day!R341/100)</f>
        <v/>
      </c>
      <c r="BF351" s="388" t="e">
        <f>(AU351*(100+BE351*100))/(AJ351-AU351)/100</f>
        <v>#VALUE!</v>
      </c>
      <c r="BG351" s="450" t="e">
        <f>BE351+BF351</f>
        <v>#VALUE!</v>
      </c>
      <c r="BH351" s="451" t="e">
        <f>SUM(AV351:BF351)</f>
        <v>#VALUE!</v>
      </c>
      <c r="BI351" s="452" t="e">
        <f>IF(CX351=0,BI350,(DK351*查询!$R$5+DL351*查询!$Q$5+DM351*查询!$N$5+DN351*查询!$O$5+DO351*查询!$P$5)*AF351/CX351)</f>
        <v>#VALUE!</v>
      </c>
      <c r="BJ351" s="452" t="e">
        <f>IF(CX351=0,BJ350,(DP351*查询!$S$5+DQ351*查询!$T$5+DR351*查询!$U$5)*AF351/CX351)</f>
        <v>#VALUE!</v>
      </c>
      <c r="BK351" s="452">
        <f>BK350</f>
        <v>1</v>
      </c>
      <c r="BL351" s="453" t="e">
        <f>SUMPRODUCT((AV351:BA351)*(GS351:GX351))/((GS351:GX351)+SUM(BB351:BD351)*GY351+BG351*GZ351)</f>
        <v>#VALUE!</v>
      </c>
      <c r="BM351" s="453" t="e">
        <f>BK351*($AV351*FB351+$AW351*FD351+$AX351*FI351+$AY351*FN351+$AZ351*FS351+$BA351*FX351+$BG351*GE351)/(AV351*EY351+AX351*FK351+AW351*FF351+AY351*FP351+AZ351*FU351+BA351*FZ351+BG351*GG351+BB351*GK351+BC351*GN351+BD351*GP351)</f>
        <v>#VALUE!</v>
      </c>
      <c r="BN351" s="453" t="e">
        <f>($AV351*FC351+$AX351*FJ351+$AW351*FE351+$AY351*FO351+$AZ351*FT351+$BA351*FY351+$BG351*GF351)/($AV351*FA351+BG351*GH351+BB351*GL351+BC351*GO351+BD351*GQ351+BA351*GA351)</f>
        <v>#VALUE!</v>
      </c>
      <c r="BO351" s="454" t="e">
        <f>SUMPRODUCT(AV351:BA351*GS351:GX351)/(GS351:GX351+(BB351+BC351+BD351)*GY351+BG351)</f>
        <v>#VALUE!</v>
      </c>
      <c r="BP351" s="454" t="e">
        <f>SUMPRODUCT(AV351:BA351*GS351:GX351)/(GS351:GX351+(BB351+BC351+BD351)*GY351+BG351)</f>
        <v>#VALUE!</v>
      </c>
      <c r="BQ351" s="454" t="e">
        <f>SUMPRODUCT(AV351:BA351*GS351:GX351)/(GS351:GX351+(BB351+BC351+BD351)*GY351+BG351)</f>
        <v>#VALUE!</v>
      </c>
      <c r="BR351" s="453" t="str">
        <f>IF(_tag_month_day!T341="","",_tag_month_day!T341)</f>
        <v/>
      </c>
      <c r="BS351" s="453" t="str">
        <f>IF(_tag_month_day!U341="","",_tag_month_day!U341)</f>
        <v/>
      </c>
      <c r="BT351" s="455" t="str">
        <f>IF(CK351="","",IF((CK351&gt;=BV351-0.12)*(CK351&lt;=BV351+0.12),"合格","不合格"))</f>
        <v/>
      </c>
      <c r="BU351" s="456" t="str">
        <f>IF(_tag_month_day!V341="","",_tag_month_day!V341)</f>
        <v/>
      </c>
      <c r="BV351" s="457" t="str">
        <f>IF(_tag_month_day!W341="","",_tag_month_day!W341)</f>
        <v/>
      </c>
      <c r="BW351" s="458" t="str">
        <f>IF(_tag_month_day!X341="","",_tag_month_day!X341)</f>
        <v/>
      </c>
      <c r="BX351" s="458" t="str">
        <f>IF(_tag_month_day!Y341="","",_tag_month_day!Y341)</f>
        <v/>
      </c>
      <c r="BY351" s="459">
        <f ca="1">L351</f>
        <v>43600.249999999178</v>
      </c>
      <c r="BZ351" s="460"/>
      <c r="CA351" s="461"/>
      <c r="CB351" s="424" t="str">
        <f>IF(_tag_month_day!Z341="","",_tag_month_day!Z341)</f>
        <v/>
      </c>
      <c r="CC351" s="424" t="str">
        <f>IF(_tag_month_day!AA341="","",_tag_month_day!AA341)</f>
        <v/>
      </c>
      <c r="CD351" s="424" t="str">
        <f>IF(_tag_month_day!AB341="","",_tag_month_day!AB341)</f>
        <v/>
      </c>
      <c r="CE351" s="424" t="str">
        <f>IF(_tag_month_day!AC341="","",_tag_month_day!AC341)</f>
        <v/>
      </c>
      <c r="CF351" s="424" t="str">
        <f>IF(_tag_month_day!AD341="","",_tag_month_day!AD341)</f>
        <v/>
      </c>
      <c r="CG351" s="424" t="str">
        <f>IF(_tag_month_day!AE341="","",_tag_month_day!AE341)</f>
        <v/>
      </c>
      <c r="CH351" s="424" t="str">
        <f>IF(_tag_month_day!AF341="","",_tag_month_day!AF341)</f>
        <v/>
      </c>
      <c r="CI351" s="424" t="str">
        <f>IF(_tag_month_day!AG341="","",_tag_month_day!AG341)</f>
        <v/>
      </c>
      <c r="CJ351" s="424" t="str">
        <f>IF(_tag_month_day!AH341="","",_tag_month_day!AH341)</f>
        <v/>
      </c>
      <c r="CK351" s="424" t="str">
        <f>IF(_tag_month_day!AI341="","",_tag_month_day!AI341)</f>
        <v/>
      </c>
      <c r="CL351" s="4" t="str">
        <f>IF(_tag_month_day!AJ341="","",_tag_month_day!AJ341)</f>
        <v/>
      </c>
      <c r="CM351" s="4" t="str">
        <f>IF(_tag_month_day!AK341="","",_tag_month_day!AK341)</f>
        <v/>
      </c>
      <c r="CN351" s="4" t="str">
        <f>IF(_tag_month_day!AL341="","",_tag_month_day!AL341)</f>
        <v/>
      </c>
      <c r="CO351" s="4" t="str">
        <f>IF(_tag_month_day!AM341="","",_tag_month_day!AM341)</f>
        <v/>
      </c>
      <c r="CP351" s="4" t="str">
        <f>IF(_tag_month_day!AN341="","",_tag_month_day!AN341)</f>
        <v/>
      </c>
      <c r="CQ351" s="4" t="str">
        <f>IF(_tag_month_day!AO341="","",_tag_month_day!AO341)</f>
        <v/>
      </c>
      <c r="CR351" s="462" t="str">
        <f>IF(_tag_month_day!AP341="","",_tag_month_day!AP341)</f>
        <v/>
      </c>
      <c r="CS351" s="463" t="str">
        <f>IF(_tag_month_day!AQ341="","",_tag_month_day!AQ341)</f>
        <v/>
      </c>
      <c r="CT351" s="4" t="str">
        <f>IF(_tag_month_day!AR341="","",_tag_month_day!AR341)</f>
        <v/>
      </c>
      <c r="CU351" s="464" t="e">
        <f>DU351/AJ351</f>
        <v>#VALUE!</v>
      </c>
      <c r="CV351" s="451" t="e">
        <f>BG351/BH351</f>
        <v>#VALUE!</v>
      </c>
      <c r="CW351" s="465" t="e">
        <f>AJ351*(1-CV351)*CU351*AF351</f>
        <v>#VALUE!</v>
      </c>
      <c r="CX351" s="465" t="e">
        <f>CW351*94%</f>
        <v>#VALUE!</v>
      </c>
      <c r="CY351" s="466" t="e">
        <f>IF(CX351=0,0,DS351/(DS351+CX351))</f>
        <v>#VALUE!</v>
      </c>
      <c r="CZ351" s="465" t="e">
        <f>$AJ351*EF351</f>
        <v>#VALUE!</v>
      </c>
      <c r="DA351" s="465" t="e">
        <f>$AJ351*EG351</f>
        <v>#VALUE!</v>
      </c>
      <c r="DB351" s="465" t="e">
        <f>$AJ351*EH351</f>
        <v>#VALUE!</v>
      </c>
      <c r="DC351" s="465" t="e">
        <f>$AJ351*EI351</f>
        <v>#VALUE!</v>
      </c>
      <c r="DD351" s="465" t="e">
        <f>$AJ351*EJ351</f>
        <v>#VALUE!</v>
      </c>
      <c r="DE351" s="465" t="e">
        <f>$AJ351*EK351</f>
        <v>#VALUE!</v>
      </c>
      <c r="DF351" s="465" t="e">
        <f>$AJ351*EL351</f>
        <v>#VALUE!</v>
      </c>
      <c r="DG351" s="465" t="e">
        <f>$AJ351*EM351</f>
        <v>#VALUE!</v>
      </c>
      <c r="DH351" s="465" t="e">
        <f>$AJ351*EN351</f>
        <v>#VALUE!</v>
      </c>
      <c r="DI351" s="465" t="e">
        <f>$AJ351*EO351</f>
        <v>#VALUE!</v>
      </c>
      <c r="DJ351" s="465" t="e">
        <f>CZ351*(1-EP351)</f>
        <v>#VALUE!</v>
      </c>
      <c r="DK351" s="465" t="e">
        <f>DA351*(1-ER351)</f>
        <v>#VALUE!</v>
      </c>
      <c r="DL351" s="465" t="e">
        <f>DB351*(1-EQ351)</f>
        <v>#VALUE!</v>
      </c>
      <c r="DM351" s="465" t="e">
        <f>DC351*(1-ES351)</f>
        <v>#VALUE!</v>
      </c>
      <c r="DN351" s="465" t="e">
        <f>DD351*(1-ET351)</f>
        <v>#VALUE!</v>
      </c>
      <c r="DO351" s="465" t="e">
        <f>DE351</f>
        <v>#VALUE!</v>
      </c>
      <c r="DP351" s="465" t="e">
        <f>DF351*(1-EU351)</f>
        <v>#VALUE!</v>
      </c>
      <c r="DQ351" s="465" t="e">
        <f>DG351*(1-EV351)</f>
        <v>#VALUE!</v>
      </c>
      <c r="DR351" s="465" t="e">
        <f>DH351*(1-EW351)</f>
        <v>#VALUE!</v>
      </c>
      <c r="DS351" s="465" t="e">
        <f>DI351</f>
        <v>#VALUE!</v>
      </c>
      <c r="DT351" s="465" t="e">
        <f>SUM(DJ351:DS351)</f>
        <v>#VALUE!</v>
      </c>
      <c r="DU351" s="465" t="e">
        <f>(GS351:GX351)+(DP351+DQ351+DR351)*GY351+DS351</f>
        <v>#VALUE!</v>
      </c>
      <c r="DV351" s="451" t="e">
        <f>AV351/$BH351/(1-EP351)</f>
        <v>#VALUE!</v>
      </c>
      <c r="DW351" s="451" t="e">
        <f>AW351/$BH351/(1-ER351)</f>
        <v>#VALUE!</v>
      </c>
      <c r="DX351" s="451" t="e">
        <f>AX351/$BH351/(1-EQ351)</f>
        <v>#VALUE!</v>
      </c>
      <c r="DY351" s="451" t="e">
        <f>AY351/$BH351/(1-ES351)</f>
        <v>#VALUE!</v>
      </c>
      <c r="DZ351" s="451" t="e">
        <f>AZ351/$BH351/(1-ET351)</f>
        <v>#VALUE!</v>
      </c>
      <c r="EA351" s="451" t="e">
        <f>BA351/$BH351/(1-AX351)</f>
        <v>#VALUE!</v>
      </c>
      <c r="EB351" s="451" t="e">
        <f>BB351/$BH351/(1-EU351)</f>
        <v>#VALUE!</v>
      </c>
      <c r="EC351" s="451" t="e">
        <f>BC351/$BH351/(1-EV351)</f>
        <v>#VALUE!</v>
      </c>
      <c r="ED351" s="451" t="e">
        <f>BD351/$BH351/(1-EW351)</f>
        <v>#VALUE!</v>
      </c>
      <c r="EE351" s="451" t="e">
        <f>BG351/BH351</f>
        <v>#VALUE!</v>
      </c>
      <c r="EF351" s="451" t="e">
        <f>DV351/SUM($DV351:$EE351)</f>
        <v>#VALUE!</v>
      </c>
      <c r="EG351" s="451" t="e">
        <f>DW351/SUM($DV351:$EE351)</f>
        <v>#VALUE!</v>
      </c>
      <c r="EH351" s="451" t="e">
        <f>DX351/SUM($DV351:$EE351)</f>
        <v>#VALUE!</v>
      </c>
      <c r="EI351" s="451" t="e">
        <f>DY351/SUM($DV351:$EE351)</f>
        <v>#VALUE!</v>
      </c>
      <c r="EJ351" s="451" t="e">
        <f>DZ351/SUM($DV351:$EE351)</f>
        <v>#VALUE!</v>
      </c>
      <c r="EK351" s="451" t="e">
        <f>EA351/SUM($DV351:$EE351)</f>
        <v>#VALUE!</v>
      </c>
      <c r="EL351" s="451" t="e">
        <f>EB351/SUM($DV351:$EE351)</f>
        <v>#VALUE!</v>
      </c>
      <c r="EM351" s="451" t="e">
        <f>EC351/SUM($DV351:$EE351)</f>
        <v>#VALUE!</v>
      </c>
      <c r="EN351" s="451" t="e">
        <f>ED351/SUM($DV351:$EE351)</f>
        <v>#VALUE!</v>
      </c>
      <c r="EO351" s="451" t="e">
        <f>EE351/SUM($DV351:$EE351)</f>
        <v>#VALUE!</v>
      </c>
      <c r="EP351" s="450">
        <f>EP350</f>
        <v>0.080000000000000002</v>
      </c>
      <c r="EQ351" s="450">
        <f>EQ350</f>
        <v>0.014999999999999999</v>
      </c>
      <c r="ER351" s="450">
        <f>ER350</f>
        <v>0.014999999999999999</v>
      </c>
      <c r="ES351" s="450">
        <f>ES350</f>
        <v>0.014999999999999999</v>
      </c>
      <c r="ET351" s="450">
        <f>ET350</f>
        <v>0.014999999999999999</v>
      </c>
      <c r="EU351" s="450">
        <f>EU350</f>
        <v>0.089999999999999997</v>
      </c>
      <c r="EV351" s="450">
        <f>EV350</f>
        <v>0.089999999999999997</v>
      </c>
      <c r="EW351" s="450">
        <f>EW350</f>
        <v>0.089999999999999997</v>
      </c>
      <c r="EX351" s="431" t="str">
        <f>IF(_tag_month_day!AS341="","",_tag_month_day!AS341/100)</f>
        <v/>
      </c>
      <c r="EY351" s="431" t="str">
        <f>IF(_tag_month_day!AT341="","",_tag_month_day!AT341/100)</f>
        <v/>
      </c>
      <c r="EZ351" s="431" t="str">
        <f>IF(_tag_month_day!AU341="","",_tag_month_day!AU341/100)</f>
        <v/>
      </c>
      <c r="FA351" s="431" t="str">
        <f>IF(_tag_month_day!AV341="","",_tag_month_day!AV341/100)</f>
        <v/>
      </c>
      <c r="FB351" s="431" t="str">
        <f>IF(_tag_month_day!AW341="","",_tag_month_day!AW341/100)</f>
        <v/>
      </c>
      <c r="FC351" s="431" t="str">
        <f>IF(_tag_month_day!AX341="","",_tag_month_day!AX341/100)</f>
        <v/>
      </c>
      <c r="FD351" s="449" t="str">
        <f>IF(_tag_month_day!AY341="","",_tag_month_day!AY341/100)</f>
        <v/>
      </c>
      <c r="FE351" s="449" t="str">
        <f>IF(_tag_month_day!AZ341="","",_tag_month_day!AZ341/100)</f>
        <v/>
      </c>
      <c r="FF351" s="449" t="str">
        <f>IF(_tag_month_day!BA341="","",_tag_month_day!BA341/100)</f>
        <v/>
      </c>
      <c r="FG351" s="449" t="str">
        <f>IF(_tag_month_day!BB341="","",_tag_month_day!BB341/100)</f>
        <v/>
      </c>
      <c r="FH351" s="467" t="str">
        <f>IF(_tag_month_day!BC341="","",_tag_month_day!BC341/100)</f>
        <v/>
      </c>
      <c r="FI351" s="449">
        <f>FI350</f>
        <v>0.40999999999999998</v>
      </c>
      <c r="FJ351" s="449">
        <f>FJ350</f>
        <v>0.11</v>
      </c>
      <c r="FK351" s="449">
        <f>FK350</f>
        <v>0.014999999999999999</v>
      </c>
      <c r="FL351" s="449">
        <f>FL350</f>
        <v>0</v>
      </c>
      <c r="FM351" s="467">
        <f>FM350</f>
        <v>0.0001</v>
      </c>
      <c r="FN351" s="449">
        <f>FN350</f>
        <v>0.32000000000000001</v>
      </c>
      <c r="FO351" s="449">
        <f>FO350</f>
        <v>0.20000000000000001</v>
      </c>
      <c r="FP351" s="449">
        <f>FP350</f>
        <v>0.01</v>
      </c>
      <c r="FQ351" s="449">
        <f>FQ350</f>
        <v>0</v>
      </c>
      <c r="FR351" s="467">
        <f>FR350</f>
        <v>0.0001</v>
      </c>
      <c r="FS351" s="449" t="str">
        <f>IF(_tag_month_day!BD341="","",_tag_month_day!BD341/100)</f>
        <v/>
      </c>
      <c r="FT351" s="449" t="str">
        <f>IF(_tag_month_day!BE341="","",_tag_month_day!BE341/100)</f>
        <v/>
      </c>
      <c r="FU351" s="449" t="str">
        <f>IF(_tag_month_day!BF341="","",_tag_month_day!BF341/100)</f>
        <v/>
      </c>
      <c r="FV351" s="449" t="str">
        <f>IF(_tag_month_day!BG341="","",_tag_month_day!BG341/100)</f>
        <v/>
      </c>
      <c r="FW351" s="467" t="str">
        <f>IF(_tag_month_day!BH341="","",_tag_month_day!BH341/100)</f>
        <v/>
      </c>
      <c r="FX351" s="449" t="str">
        <f>IF(_tag_month_day!BI341="","",_tag_month_day!BI341/100)</f>
        <v/>
      </c>
      <c r="FY351" s="449" t="str">
        <f>IF(_tag_month_day!BJ341="","",_tag_month_day!BJ341/100)</f>
        <v/>
      </c>
      <c r="FZ351" s="468" t="str">
        <f>IF(_tag_month_day!BK341="","",_tag_month_day!BK341/100)</f>
        <v/>
      </c>
      <c r="GA351" s="449" t="str">
        <f>IF(_tag_month_day!BL341="","",_tag_month_day!BL341/100)</f>
        <v/>
      </c>
      <c r="GB351" s="467" t="str">
        <f>IF(_tag_month_day!BM341="","",_tag_month_day!BM341/100)</f>
        <v/>
      </c>
      <c r="GC351" s="431" t="str">
        <f>IF(_tag_month_day!BN341="","",_tag_month_day!BN341/100)</f>
        <v/>
      </c>
      <c r="GD351" s="431" t="str">
        <f>IF(_tag_month_day!BO341="","",_tag_month_day!BO341/100)</f>
        <v/>
      </c>
      <c r="GE351" s="431" t="str">
        <f>IF(_tag_month_day!BP341="","",_tag_month_day!BP341/100)</f>
        <v/>
      </c>
      <c r="GF351" s="431" t="str">
        <f>IF(_tag_month_day!BQ341="","",_tag_month_day!BQ341/100)</f>
        <v/>
      </c>
      <c r="GG351" s="431" t="str">
        <f>IF(_tag_month_day!BR341="","",_tag_month_day!BR341/100)</f>
        <v/>
      </c>
      <c r="GH351" s="431" t="str">
        <f>IF(_tag_month_day!BS341="","",_tag_month_day!BS341/100)</f>
        <v/>
      </c>
      <c r="GI351" s="467" t="str">
        <f>IF(_tag_month_day!BT341="","",_tag_month_day!BT341/100)</f>
        <v/>
      </c>
      <c r="GJ351" s="469" t="str">
        <f>IF(_tag_month_day!BU341="","",_tag_month_day!BU341/100)</f>
        <v/>
      </c>
      <c r="GK351" s="470">
        <f>GK350</f>
        <v>0.070000000000000007</v>
      </c>
      <c r="GL351" s="470">
        <f>GL350</f>
        <v>0.029999999999999999</v>
      </c>
      <c r="GM351" s="471" t="str">
        <f>IF(_tag_month_day!BX341="","",_tag_month_day!BX341/100)</f>
        <v/>
      </c>
      <c r="GN351" s="470">
        <f>GN350</f>
        <v>0.070000000000000007</v>
      </c>
      <c r="GO351" s="470">
        <f>GO350</f>
        <v>0.029999999999999999</v>
      </c>
      <c r="GP351" s="470">
        <f>GP350</f>
        <v>0.089999999999999997</v>
      </c>
      <c r="GQ351" s="470">
        <f>GQ350</f>
        <v>0.029999999999999999</v>
      </c>
      <c r="GR351" s="471" t="str">
        <f>IF(_tag_month_day!CA341="","",_tag_month_day!CA341/100)</f>
        <v/>
      </c>
      <c r="GS351" s="472">
        <f>GS350</f>
        <v>0.95299999999999996</v>
      </c>
      <c r="GT351" s="472">
        <f>GT350</f>
        <v>0.55000000000000004</v>
      </c>
      <c r="GU351" s="472">
        <f>GU350</f>
        <v>0.55000000000000004</v>
      </c>
      <c r="GV351" s="472">
        <f>GV350</f>
        <v>0.55000000000000004</v>
      </c>
      <c r="GW351" s="472">
        <f>GW350</f>
        <v>0.5</v>
      </c>
      <c r="GX351" s="472">
        <f>GX350</f>
        <v>0.93500000000000005</v>
      </c>
      <c r="GY351" s="472">
        <f>GY350</f>
        <v>0.14999999999999999</v>
      </c>
      <c r="GZ351" s="472">
        <f>GZ350</f>
        <v>1</v>
      </c>
      <c r="HA351" s="474">
        <f>HA350</f>
        <v>0.047</v>
      </c>
      <c r="HB351" s="474">
        <f>HB350</f>
        <v>0.45000000000000001</v>
      </c>
      <c r="HC351" s="474">
        <f>HC350</f>
        <v>0.45000000000000001</v>
      </c>
      <c r="HD351" s="474">
        <f>HD350</f>
        <v>0.45000000000000001</v>
      </c>
      <c r="HE351" s="474">
        <f>HE350</f>
        <v>0.5</v>
      </c>
      <c r="HF351" s="474">
        <f>HF350</f>
        <v>0.065000000000000002</v>
      </c>
      <c r="HG351" s="474">
        <f>HG350</f>
        <v>0.84999999999999998</v>
      </c>
      <c r="HH351" s="474">
        <f>HH350</f>
        <v>0</v>
      </c>
      <c r="HI351" s="10">
        <f>IF(BZ351&lt;&gt;"",CK351-BV351,0)</f>
        <v>0</v>
      </c>
      <c r="HJ351" s="10" t="e">
        <f>IF(AJ351&gt;0,AH351-AJ351,0)</f>
        <v>#VALUE!</v>
      </c>
      <c r="HK351" s="466">
        <f>HK350</f>
        <v>0.84999999999999998</v>
      </c>
      <c r="HL351" s="424">
        <f>HL350</f>
        <v>550000</v>
      </c>
      <c r="HM351" s="424">
        <f>HM350</f>
        <v>480000</v>
      </c>
      <c r="HN351" s="465" t="e">
        <f>(DJ351*EZ351+DK351*FH351+DL351*FM351+DM351*FR351+DN351*FW351+DO351*GB351+DS351*GI351+DP351*GM351+DR351*GR351)*1000*2</f>
        <v>#VALUE!</v>
      </c>
      <c r="HO351" s="465" t="e">
        <f>HN351*HK351*$HO$2/HL351*1000000</f>
        <v>#VALUE!</v>
      </c>
      <c r="HP351" s="465" t="e">
        <f>HN351*HK351*$HP$2/HM351*1000000</f>
        <v>#VALUE!</v>
      </c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</row>
    <row customFormat="1" r="352" s="0">
      <c r="A352" s="420">
        <v>341</v>
      </c>
      <c r="B352" s="421">
        <f ca="1">IF(D352=D351,B351,IF(D352="夜班",B351+1,B351))</f>
        <v>43600</v>
      </c>
      <c r="C352" s="422">
        <f>C351</f>
        <v>0.041666666666666699</v>
      </c>
      <c r="D352" s="10" t="str">
        <f ca="1">IF(HOUR(G352)&lt;8,"夜班",IF(HOUR(G352)&lt;16,"白班",IF(HOUR(G352)&lt;24,"中班",0)))</f>
        <v>夜班</v>
      </c>
      <c r="E352" s="10" t="e">
        <f ca="1">IF(F352=1,"甲",IF(F352=2,"乙",IF(F352=3,"丙",IF(F352=4,"丁",""))))</f>
        <v>#REF!</v>
      </c>
      <c r="F352" s="10" t="e">
        <f ca="1">SUMPRODUCT((成本日报!$A$3:$A$95=计划!B352)*(成本日报!$B$3:$B$95=计划!$D352),成本日报!$C$3:$C$95)</f>
        <v>#REF!</v>
      </c>
      <c r="G352" s="423">
        <f ca="1">G351+C351</f>
        <v>43600.166666665842</v>
      </c>
      <c r="H352" s="423">
        <f ca="1">$G352+$C352/60*10+$C352*0</f>
        <v>43600.173611110287</v>
      </c>
      <c r="I352" s="423">
        <f ca="1">$G352+$C352/60*18+$C352*0</f>
        <v>43600.179166665839</v>
      </c>
      <c r="J352" s="423">
        <f ca="1">$G352+$C352/60*0+$C352*1</f>
        <v>43600.208333332506</v>
      </c>
      <c r="K352" s="423">
        <f ca="1">$G352+$C352/60*30+$C352*2</f>
        <v>43600.270833332514</v>
      </c>
      <c r="L352" s="423">
        <f ca="1">$G352+$C352/60*0+$C352*3</f>
        <v>43600.291666665842</v>
      </c>
      <c r="M352" s="424" t="str">
        <f>IF(_tag_month_day!A342="","",_tag_month_day!A342)</f>
        <v/>
      </c>
      <c r="N352" s="424" t="str">
        <f>IF(_tag_month_day!B342="","",_tag_month_day!B342)</f>
        <v/>
      </c>
      <c r="O352" s="425" t="e">
        <f>IF(M352+N352=0,"",M352+N352)</f>
        <v>#VALUE!</v>
      </c>
      <c r="P352" s="424" t="str">
        <f>IF(_tag_month_day!C342="","",_tag_month_day!C342)</f>
        <v/>
      </c>
      <c r="Q352" s="424" t="str">
        <f>IF(_tag_month_day!D342="","",_tag_month_day!D342)</f>
        <v/>
      </c>
      <c r="R352" s="426" t="str">
        <f>IF(_tag_month_day!CB342="","",_tag_month_day!CB342/100)</f>
        <v/>
      </c>
      <c r="S352" s="427" t="str">
        <f>IF(_tag_month_day!E342="","",_tag_month_day!E342)</f>
        <v/>
      </c>
      <c r="T352" s="427" t="str">
        <f>IF(_tag_month_day!F342="","",_tag_month_day!F342)</f>
        <v/>
      </c>
      <c r="U352" s="428" t="e">
        <f>S352+T352</f>
        <v>#VALUE!</v>
      </c>
      <c r="V352" s="429" t="e">
        <f>U352/AJ352</f>
        <v>#VALUE!</v>
      </c>
      <c r="W352" s="430" t="str">
        <f>IF(_jhy_month_day!A342="","",_jhy_month_day!A342)</f>
        <v/>
      </c>
      <c r="X352" s="431" t="str">
        <f>IF(_jhy_month_day!B342="","",_jhy_month_day!B342/100)</f>
        <v/>
      </c>
      <c r="Y352" s="431" t="str">
        <f>IF(_jhy_month_day!C342="","",_jhy_month_day!C342/100)</f>
        <v/>
      </c>
      <c r="Z352" s="432">
        <f>Z348+1</f>
        <v>86</v>
      </c>
      <c r="AA352" s="433" t="str">
        <f>IF(_tag_month_day!G342="","",_tag_month_day!G342/100)</f>
        <v/>
      </c>
      <c r="AB352" s="433" t="str">
        <f>IF(_tag_month_day!H342="","",_tag_month_day!H342/100)</f>
        <v/>
      </c>
      <c r="AC352" s="434">
        <f>IF(X352="",AC351,BK352*($AV351*X352+$AW351*FD351+$AX351*FI351+$AY351*FN351+$AZ351*FS351+$BA351*FX351+$BG351*GE351)/(AV351*Y352+AX351*FK351+AW351*FF351+AY351*FP351+AZ351*FU351+BA351*FZ351+BG351*GG351+BB351*GK351+BC351*GN351+BD351*GP351))</f>
        <v>1.59963432013121</v>
      </c>
      <c r="AD352" s="435" t="str">
        <f>IF(AC352=AC351,"",AC352-AC351)</f>
        <v/>
      </c>
      <c r="AE352" s="436" t="str">
        <f>IF(1-AF352=0,"",(1-AF352))</f>
        <v/>
      </c>
      <c r="AF352" s="437">
        <v>1</v>
      </c>
      <c r="AG352" s="10" t="str">
        <f>AG351</f>
        <v>9A3</v>
      </c>
      <c r="AH352" s="438" t="str">
        <f>AH351</f>
        <v/>
      </c>
      <c r="AI352" s="424"/>
      <c r="AJ352" s="10" t="str">
        <f>IF(_tag_month_day!I342="","",_tag_month_day!I342)</f>
        <v/>
      </c>
      <c r="AK352" s="440"/>
      <c r="AL352" s="440"/>
      <c r="AM352" s="440"/>
      <c r="AN352" s="441">
        <f>AN351</f>
        <v>2</v>
      </c>
      <c r="AO352" s="441">
        <f>AO351</f>
        <v>8</v>
      </c>
      <c r="AP352" s="442" t="e">
        <f>(IF(AN352=0,AS351,AS351*(1+AO352/AN352)/(AR352+AO352/AN352)))+AT352</f>
        <v>#VALUE!</v>
      </c>
      <c r="AQ352" s="443" t="str">
        <f>IF(_tag_month_day!J342="","",_tag_month_day!J342/100)</f>
        <v/>
      </c>
      <c r="AR352" s="444">
        <f>AR351</f>
        <v>1.3</v>
      </c>
      <c r="AS352" s="445" t="e">
        <f>AQ352*(AN352*AR352+AO352)/(AN352+AO352)</f>
        <v>#VALUE!</v>
      </c>
      <c r="AT352" s="445" t="e">
        <f>(SUM(BE352:BF352)-SUM(BE351:BF351))*0.05</f>
        <v>#VALUE!</v>
      </c>
      <c r="AU352" s="446" t="str">
        <f>IF(_tag_month_day!CC342="","",IF(_tag_month_day!CC342&gt;0,_tag_month_day!CD342,_tag_month_day!CE342))</f>
        <v/>
      </c>
      <c r="AV352" s="447" t="str">
        <f>IF(_tag_month_day!L342="","",_tag_month_day!L342/100)</f>
        <v/>
      </c>
      <c r="AW352" s="431">
        <f>AW351</f>
        <v>0</v>
      </c>
      <c r="AX352" s="431">
        <f>AX351</f>
        <v>0</v>
      </c>
      <c r="AY352" s="431" t="str">
        <f>IF(_tag_month_day!M342="","",_tag_month_day!M342/100)</f>
        <v/>
      </c>
      <c r="AZ352" s="431" t="str">
        <f>IF(_tag_month_day!N342="","",_tag_month_day!N342/100)</f>
        <v/>
      </c>
      <c r="BA352" s="431" t="str">
        <f>IF(_tag_month_day!O342="","",_tag_month_day!O342/100)</f>
        <v/>
      </c>
      <c r="BB352" s="448" t="str">
        <f>IF(_tag_month_day!P342="","",_tag_month_day!P342/100)</f>
        <v/>
      </c>
      <c r="BC352" s="448">
        <f>BC351</f>
        <v>0</v>
      </c>
      <c r="BD352" s="448" t="str">
        <f>IF(_tag_month_day!Q342="","",_tag_month_day!Q342/100)</f>
        <v/>
      </c>
      <c r="BE352" s="449" t="str">
        <f>IF(_tag_month_day!R342="","",_tag_month_day!R342/100)</f>
        <v/>
      </c>
      <c r="BF352" s="388" t="e">
        <f>(AU352*(100+BE352*100))/(AJ352-AU352)/100</f>
        <v>#VALUE!</v>
      </c>
      <c r="BG352" s="450" t="e">
        <f>BE352+BF352</f>
        <v>#VALUE!</v>
      </c>
      <c r="BH352" s="451" t="e">
        <f>SUM(AV352:BF352)</f>
        <v>#VALUE!</v>
      </c>
      <c r="BI352" s="452" t="e">
        <f>IF(CX352=0,BI351,(DK352*查询!$R$5+DL352*查询!$Q$5+DM352*查询!$N$5+DN352*查询!$O$5+DO352*查询!$P$5)*AF352/CX352)</f>
        <v>#VALUE!</v>
      </c>
      <c r="BJ352" s="452" t="e">
        <f>IF(CX352=0,BJ351,(DP352*查询!$S$5+DQ352*查询!$T$5+DR352*查询!$U$5)*AF352/CX352)</f>
        <v>#VALUE!</v>
      </c>
      <c r="BK352" s="452">
        <f>BK351</f>
        <v>1</v>
      </c>
      <c r="BL352" s="453" t="e">
        <f>SUMPRODUCT((AV352:BA352)*(GS352:GX352))/((GS352:GX352)+SUM(BB352:BD352)*GY352+BG352*GZ352)</f>
        <v>#VALUE!</v>
      </c>
      <c r="BM352" s="453" t="e">
        <f>BK352*($AV352*FB352+$AW352*FD352+$AX352*FI352+$AY352*FN352+$AZ352*FS352+$BA352*FX352+$BG352*GE352)/(AV352*EY352+AX352*FK352+AW352*FF352+AY352*FP352+AZ352*FU352+BA352*FZ352+BG352*GG352+BB352*GK352+BC352*GN352+BD352*GP352)</f>
        <v>#VALUE!</v>
      </c>
      <c r="BN352" s="453" t="e">
        <f>($AV352*FC352+$AX352*FJ352+$AW352*FE352+$AY352*FO352+$AZ352*FT352+$BA352*FY352+$BG352*GF352)/($AV352*FA352+BG352*GH352+BB352*GL352+BC352*GO352+BD352*GQ352+BA352*GA352)</f>
        <v>#VALUE!</v>
      </c>
      <c r="BO352" s="454" t="e">
        <f>SUMPRODUCT(AV352:BA352*GS352:GX352)/(GS352:GX352+(BB352+BC352+BD352)*GY352+BG352)</f>
        <v>#VALUE!</v>
      </c>
      <c r="BP352" s="454" t="e">
        <f>SUMPRODUCT(AV352:BA352*GS352:GX352)/(GS352:GX352+(BB352+BC352+BD352)*GY352+BG352)</f>
        <v>#VALUE!</v>
      </c>
      <c r="BQ352" s="454" t="e">
        <f>SUMPRODUCT(AV352:BA352*GS352:GX352)/(GS352:GX352+(BB352+BC352+BD352)*GY352+BG352)</f>
        <v>#VALUE!</v>
      </c>
      <c r="BR352" s="453" t="str">
        <f>IF(_tag_month_day!T342="","",_tag_month_day!T342)</f>
        <v/>
      </c>
      <c r="BS352" s="453" t="str">
        <f>IF(_tag_month_day!U342="","",_tag_month_day!U342)</f>
        <v/>
      </c>
      <c r="BT352" s="455" t="str">
        <f>IF(CK352="","",IF((CK352&gt;=BV352-0.12)*(CK352&lt;=BV352+0.12),"合格","不合格"))</f>
        <v/>
      </c>
      <c r="BU352" s="456" t="str">
        <f>IF(_tag_month_day!V342="","",_tag_month_day!V342)</f>
        <v/>
      </c>
      <c r="BV352" s="457" t="str">
        <f>IF(_tag_month_day!W342="","",_tag_month_day!W342)</f>
        <v/>
      </c>
      <c r="BW352" s="458" t="str">
        <f>IF(_tag_month_day!X342="","",_tag_month_day!X342)</f>
        <v/>
      </c>
      <c r="BX352" s="458" t="str">
        <f>IF(_tag_month_day!Y342="","",_tag_month_day!Y342)</f>
        <v/>
      </c>
      <c r="BY352" s="459">
        <f ca="1">L352</f>
        <v>43600.291666665842</v>
      </c>
      <c r="BZ352" s="460"/>
      <c r="CA352" s="461"/>
      <c r="CB352" s="424" t="str">
        <f>IF(_tag_month_day!Z342="","",_tag_month_day!Z342)</f>
        <v/>
      </c>
      <c r="CC352" s="424" t="str">
        <f>IF(_tag_month_day!AA342="","",_tag_month_day!AA342)</f>
        <v/>
      </c>
      <c r="CD352" s="424" t="str">
        <f>IF(_tag_month_day!AB342="","",_tag_month_day!AB342)</f>
        <v/>
      </c>
      <c r="CE352" s="424" t="str">
        <f>IF(_tag_month_day!AC342="","",_tag_month_day!AC342)</f>
        <v/>
      </c>
      <c r="CF352" s="424" t="str">
        <f>IF(_tag_month_day!AD342="","",_tag_month_day!AD342)</f>
        <v/>
      </c>
      <c r="CG352" s="424" t="str">
        <f>IF(_tag_month_day!AE342="","",_tag_month_day!AE342)</f>
        <v/>
      </c>
      <c r="CH352" s="424" t="str">
        <f>IF(_tag_month_day!AF342="","",_tag_month_day!AF342)</f>
        <v/>
      </c>
      <c r="CI352" s="424" t="str">
        <f>IF(_tag_month_day!AG342="","",_tag_month_day!AG342)</f>
        <v/>
      </c>
      <c r="CJ352" s="424" t="str">
        <f>IF(_tag_month_day!AH342="","",_tag_month_day!AH342)</f>
        <v/>
      </c>
      <c r="CK352" s="424" t="str">
        <f>IF(_tag_month_day!AI342="","",_tag_month_day!AI342)</f>
        <v/>
      </c>
      <c r="CL352" s="4" t="str">
        <f>IF(_tag_month_day!AJ342="","",_tag_month_day!AJ342)</f>
        <v/>
      </c>
      <c r="CM352" s="4" t="str">
        <f>IF(_tag_month_day!AK342="","",_tag_month_day!AK342)</f>
        <v/>
      </c>
      <c r="CN352" s="4" t="str">
        <f>IF(_tag_month_day!AL342="","",_tag_month_day!AL342)</f>
        <v/>
      </c>
      <c r="CO352" s="4" t="str">
        <f>IF(_tag_month_day!AM342="","",_tag_month_day!AM342)</f>
        <v/>
      </c>
      <c r="CP352" s="4" t="str">
        <f>IF(_tag_month_day!AN342="","",_tag_month_day!AN342)</f>
        <v/>
      </c>
      <c r="CQ352" s="4" t="str">
        <f>IF(_tag_month_day!AO342="","",_tag_month_day!AO342)</f>
        <v/>
      </c>
      <c r="CR352" s="462" t="str">
        <f>IF(_tag_month_day!AP342="","",_tag_month_day!AP342)</f>
        <v/>
      </c>
      <c r="CS352" s="463" t="str">
        <f>IF(_tag_month_day!AQ342="","",_tag_month_day!AQ342)</f>
        <v/>
      </c>
      <c r="CT352" s="4" t="str">
        <f>IF(_tag_month_day!AR342="","",_tag_month_day!AR342)</f>
        <v/>
      </c>
      <c r="CU352" s="464" t="e">
        <f>DU352/AJ352</f>
        <v>#VALUE!</v>
      </c>
      <c r="CV352" s="451" t="e">
        <f>BG352/BH352</f>
        <v>#VALUE!</v>
      </c>
      <c r="CW352" s="465" t="e">
        <f>AJ352*(1-CV352)*CU352*AF352</f>
        <v>#VALUE!</v>
      </c>
      <c r="CX352" s="465" t="e">
        <f>CW352*94%</f>
        <v>#VALUE!</v>
      </c>
      <c r="CY352" s="466" t="e">
        <f>IF(CX352=0,0,DS352/(DS352+CX352))</f>
        <v>#VALUE!</v>
      </c>
      <c r="CZ352" s="465" t="e">
        <f>$AJ352*EF352</f>
        <v>#VALUE!</v>
      </c>
      <c r="DA352" s="465" t="e">
        <f>$AJ352*EG352</f>
        <v>#VALUE!</v>
      </c>
      <c r="DB352" s="465" t="e">
        <f>$AJ352*EH352</f>
        <v>#VALUE!</v>
      </c>
      <c r="DC352" s="465" t="e">
        <f>$AJ352*EI352</f>
        <v>#VALUE!</v>
      </c>
      <c r="DD352" s="465" t="e">
        <f>$AJ352*EJ352</f>
        <v>#VALUE!</v>
      </c>
      <c r="DE352" s="465" t="e">
        <f>$AJ352*EK352</f>
        <v>#VALUE!</v>
      </c>
      <c r="DF352" s="465" t="e">
        <f>$AJ352*EL352</f>
        <v>#VALUE!</v>
      </c>
      <c r="DG352" s="465" t="e">
        <f>$AJ352*EM352</f>
        <v>#VALUE!</v>
      </c>
      <c r="DH352" s="465" t="e">
        <f>$AJ352*EN352</f>
        <v>#VALUE!</v>
      </c>
      <c r="DI352" s="465" t="e">
        <f>$AJ352*EO352</f>
        <v>#VALUE!</v>
      </c>
      <c r="DJ352" s="465" t="e">
        <f>CZ352*(1-EP352)</f>
        <v>#VALUE!</v>
      </c>
      <c r="DK352" s="465" t="e">
        <f>DA352*(1-ER352)</f>
        <v>#VALUE!</v>
      </c>
      <c r="DL352" s="465" t="e">
        <f>DB352*(1-EQ352)</f>
        <v>#VALUE!</v>
      </c>
      <c r="DM352" s="465" t="e">
        <f>DC352*(1-ES352)</f>
        <v>#VALUE!</v>
      </c>
      <c r="DN352" s="465" t="e">
        <f>DD352*(1-ET352)</f>
        <v>#VALUE!</v>
      </c>
      <c r="DO352" s="465" t="e">
        <f>DE352</f>
        <v>#VALUE!</v>
      </c>
      <c r="DP352" s="465" t="e">
        <f>DF352*(1-EU352)</f>
        <v>#VALUE!</v>
      </c>
      <c r="DQ352" s="465" t="e">
        <f>DG352*(1-EV352)</f>
        <v>#VALUE!</v>
      </c>
      <c r="DR352" s="465" t="e">
        <f>DH352*(1-EW352)</f>
        <v>#VALUE!</v>
      </c>
      <c r="DS352" s="465" t="e">
        <f>DI352</f>
        <v>#VALUE!</v>
      </c>
      <c r="DT352" s="465" t="e">
        <f>SUM(DJ352:DS352)</f>
        <v>#VALUE!</v>
      </c>
      <c r="DU352" s="465" t="e">
        <f>(GS352:GX352)+(DP352+DQ352+DR352)*GY352+DS352</f>
        <v>#VALUE!</v>
      </c>
      <c r="DV352" s="451" t="e">
        <f>AV352/$BH352/(1-EP352)</f>
        <v>#VALUE!</v>
      </c>
      <c r="DW352" s="451" t="e">
        <f>AW352/$BH352/(1-ER352)</f>
        <v>#VALUE!</v>
      </c>
      <c r="DX352" s="451" t="e">
        <f>AX352/$BH352/(1-EQ352)</f>
        <v>#VALUE!</v>
      </c>
      <c r="DY352" s="451" t="e">
        <f>AY352/$BH352/(1-ES352)</f>
        <v>#VALUE!</v>
      </c>
      <c r="DZ352" s="451" t="e">
        <f>AZ352/$BH352/(1-ET352)</f>
        <v>#VALUE!</v>
      </c>
      <c r="EA352" s="451" t="e">
        <f>BA352/$BH352/(1-AX352)</f>
        <v>#VALUE!</v>
      </c>
      <c r="EB352" s="451" t="e">
        <f>BB352/$BH352/(1-EU352)</f>
        <v>#VALUE!</v>
      </c>
      <c r="EC352" s="451" t="e">
        <f>BC352/$BH352/(1-EV352)</f>
        <v>#VALUE!</v>
      </c>
      <c r="ED352" s="451" t="e">
        <f>BD352/$BH352/(1-EW352)</f>
        <v>#VALUE!</v>
      </c>
      <c r="EE352" s="451" t="e">
        <f>BG352/BH352</f>
        <v>#VALUE!</v>
      </c>
      <c r="EF352" s="451" t="e">
        <f>DV352/SUM($DV352:$EE352)</f>
        <v>#VALUE!</v>
      </c>
      <c r="EG352" s="451" t="e">
        <f>DW352/SUM($DV352:$EE352)</f>
        <v>#VALUE!</v>
      </c>
      <c r="EH352" s="451" t="e">
        <f>DX352/SUM($DV352:$EE352)</f>
        <v>#VALUE!</v>
      </c>
      <c r="EI352" s="451" t="e">
        <f>DY352/SUM($DV352:$EE352)</f>
        <v>#VALUE!</v>
      </c>
      <c r="EJ352" s="451" t="e">
        <f>DZ352/SUM($DV352:$EE352)</f>
        <v>#VALUE!</v>
      </c>
      <c r="EK352" s="451" t="e">
        <f>EA352/SUM($DV352:$EE352)</f>
        <v>#VALUE!</v>
      </c>
      <c r="EL352" s="451" t="e">
        <f>EB352/SUM($DV352:$EE352)</f>
        <v>#VALUE!</v>
      </c>
      <c r="EM352" s="451" t="e">
        <f>EC352/SUM($DV352:$EE352)</f>
        <v>#VALUE!</v>
      </c>
      <c r="EN352" s="451" t="e">
        <f>ED352/SUM($DV352:$EE352)</f>
        <v>#VALUE!</v>
      </c>
      <c r="EO352" s="451" t="e">
        <f>EE352/SUM($DV352:$EE352)</f>
        <v>#VALUE!</v>
      </c>
      <c r="EP352" s="450">
        <f>EP351</f>
        <v>0.080000000000000002</v>
      </c>
      <c r="EQ352" s="450">
        <f>EQ351</f>
        <v>0.014999999999999999</v>
      </c>
      <c r="ER352" s="450">
        <f>ER351</f>
        <v>0.014999999999999999</v>
      </c>
      <c r="ES352" s="450">
        <f>ES351</f>
        <v>0.014999999999999999</v>
      </c>
      <c r="ET352" s="450">
        <f>ET351</f>
        <v>0.014999999999999999</v>
      </c>
      <c r="EU352" s="450">
        <f>EU351</f>
        <v>0.089999999999999997</v>
      </c>
      <c r="EV352" s="450">
        <f>EV351</f>
        <v>0.089999999999999997</v>
      </c>
      <c r="EW352" s="450">
        <f>EW351</f>
        <v>0.089999999999999997</v>
      </c>
      <c r="EX352" s="431" t="str">
        <f>IF(_tag_month_day!AS342="","",_tag_month_day!AS342/100)</f>
        <v/>
      </c>
      <c r="EY352" s="431" t="str">
        <f>IF(_tag_month_day!AT342="","",_tag_month_day!AT342/100)</f>
        <v/>
      </c>
      <c r="EZ352" s="431" t="str">
        <f>IF(_tag_month_day!AU342="","",_tag_month_day!AU342/100)</f>
        <v/>
      </c>
      <c r="FA352" s="431" t="str">
        <f>IF(_tag_month_day!AV342="","",_tag_month_day!AV342/100)</f>
        <v/>
      </c>
      <c r="FB352" s="431" t="str">
        <f>IF(_tag_month_day!AW342="","",_tag_month_day!AW342/100)</f>
        <v/>
      </c>
      <c r="FC352" s="431" t="str">
        <f>IF(_tag_month_day!AX342="","",_tag_month_day!AX342/100)</f>
        <v/>
      </c>
      <c r="FD352" s="449" t="str">
        <f>IF(_tag_month_day!AY342="","",_tag_month_day!AY342/100)</f>
        <v/>
      </c>
      <c r="FE352" s="449" t="str">
        <f>IF(_tag_month_day!AZ342="","",_tag_month_day!AZ342/100)</f>
        <v/>
      </c>
      <c r="FF352" s="449" t="str">
        <f>IF(_tag_month_day!BA342="","",_tag_month_day!BA342/100)</f>
        <v/>
      </c>
      <c r="FG352" s="449" t="str">
        <f>IF(_tag_month_day!BB342="","",_tag_month_day!BB342/100)</f>
        <v/>
      </c>
      <c r="FH352" s="467" t="str">
        <f>IF(_tag_month_day!BC342="","",_tag_month_day!BC342/100)</f>
        <v/>
      </c>
      <c r="FI352" s="449">
        <f>FI351</f>
        <v>0.40999999999999998</v>
      </c>
      <c r="FJ352" s="449">
        <f>FJ351</f>
        <v>0.11</v>
      </c>
      <c r="FK352" s="449">
        <f>FK351</f>
        <v>0.014999999999999999</v>
      </c>
      <c r="FL352" s="449">
        <f>FL351</f>
        <v>0</v>
      </c>
      <c r="FM352" s="467">
        <f>FM351</f>
        <v>0.0001</v>
      </c>
      <c r="FN352" s="449">
        <f>FN351</f>
        <v>0.32000000000000001</v>
      </c>
      <c r="FO352" s="449">
        <f>FO351</f>
        <v>0.20000000000000001</v>
      </c>
      <c r="FP352" s="449">
        <f>FP351</f>
        <v>0.01</v>
      </c>
      <c r="FQ352" s="449">
        <f>FQ351</f>
        <v>0</v>
      </c>
      <c r="FR352" s="467">
        <f>FR351</f>
        <v>0.0001</v>
      </c>
      <c r="FS352" s="449" t="str">
        <f>IF(_tag_month_day!BD342="","",_tag_month_day!BD342/100)</f>
        <v/>
      </c>
      <c r="FT352" s="449" t="str">
        <f>IF(_tag_month_day!BE342="","",_tag_month_day!BE342/100)</f>
        <v/>
      </c>
      <c r="FU352" s="449" t="str">
        <f>IF(_tag_month_day!BF342="","",_tag_month_day!BF342/100)</f>
        <v/>
      </c>
      <c r="FV352" s="449" t="str">
        <f>IF(_tag_month_day!BG342="","",_tag_month_day!BG342/100)</f>
        <v/>
      </c>
      <c r="FW352" s="467" t="str">
        <f>IF(_tag_month_day!BH342="","",_tag_month_day!BH342/100)</f>
        <v/>
      </c>
      <c r="FX352" s="449" t="str">
        <f>IF(_tag_month_day!BI342="","",_tag_month_day!BI342/100)</f>
        <v/>
      </c>
      <c r="FY352" s="449" t="str">
        <f>IF(_tag_month_day!BJ342="","",_tag_month_day!BJ342/100)</f>
        <v/>
      </c>
      <c r="FZ352" s="468" t="str">
        <f>IF(_tag_month_day!BK342="","",_tag_month_day!BK342/100)</f>
        <v/>
      </c>
      <c r="GA352" s="449" t="str">
        <f>IF(_tag_month_day!BL342="","",_tag_month_day!BL342/100)</f>
        <v/>
      </c>
      <c r="GB352" s="467" t="str">
        <f>IF(_tag_month_day!BM342="","",_tag_month_day!BM342/100)</f>
        <v/>
      </c>
      <c r="GC352" s="431" t="str">
        <f>IF(_tag_month_day!BN342="","",_tag_month_day!BN342/100)</f>
        <v/>
      </c>
      <c r="GD352" s="431" t="str">
        <f>IF(_tag_month_day!BO342="","",_tag_month_day!BO342/100)</f>
        <v/>
      </c>
      <c r="GE352" s="431" t="str">
        <f>IF(_tag_month_day!BP342="","",_tag_month_day!BP342/100)</f>
        <v/>
      </c>
      <c r="GF352" s="431" t="str">
        <f>IF(_tag_month_day!BQ342="","",_tag_month_day!BQ342/100)</f>
        <v/>
      </c>
      <c r="GG352" s="431" t="str">
        <f>IF(_tag_month_day!BR342="","",_tag_month_day!BR342/100)</f>
        <v/>
      </c>
      <c r="GH352" s="431" t="str">
        <f>IF(_tag_month_day!BS342="","",_tag_month_day!BS342/100)</f>
        <v/>
      </c>
      <c r="GI352" s="467" t="str">
        <f>IF(_tag_month_day!BT342="","",_tag_month_day!BT342/100)</f>
        <v/>
      </c>
      <c r="GJ352" s="469" t="str">
        <f>IF(_tag_month_day!BU342="","",_tag_month_day!BU342/100)</f>
        <v/>
      </c>
      <c r="GK352" s="470">
        <f>GK351</f>
        <v>0.070000000000000007</v>
      </c>
      <c r="GL352" s="470">
        <f>GL351</f>
        <v>0.029999999999999999</v>
      </c>
      <c r="GM352" s="471" t="str">
        <f>IF(_tag_month_day!BX342="","",_tag_month_day!BX342/100)</f>
        <v/>
      </c>
      <c r="GN352" s="470">
        <f>GN351</f>
        <v>0.070000000000000007</v>
      </c>
      <c r="GO352" s="470">
        <f>GO351</f>
        <v>0.029999999999999999</v>
      </c>
      <c r="GP352" s="470">
        <f>GP351</f>
        <v>0.089999999999999997</v>
      </c>
      <c r="GQ352" s="470">
        <f>GQ351</f>
        <v>0.029999999999999999</v>
      </c>
      <c r="GR352" s="471" t="str">
        <f>IF(_tag_month_day!CA342="","",_tag_month_day!CA342/100)</f>
        <v/>
      </c>
      <c r="GS352" s="472">
        <f>GS351</f>
        <v>0.95299999999999996</v>
      </c>
      <c r="GT352" s="472">
        <f>GT351</f>
        <v>0.55000000000000004</v>
      </c>
      <c r="GU352" s="472">
        <f>GU351</f>
        <v>0.55000000000000004</v>
      </c>
      <c r="GV352" s="472">
        <f>GV351</f>
        <v>0.55000000000000004</v>
      </c>
      <c r="GW352" s="472">
        <f>GW351</f>
        <v>0.5</v>
      </c>
      <c r="GX352" s="472">
        <f>GX351</f>
        <v>0.93500000000000005</v>
      </c>
      <c r="GY352" s="472">
        <f>GY351</f>
        <v>0.14999999999999999</v>
      </c>
      <c r="GZ352" s="472">
        <f>GZ351</f>
        <v>1</v>
      </c>
      <c r="HA352" s="474">
        <f>HA351</f>
        <v>0.047</v>
      </c>
      <c r="HB352" s="474">
        <f>HB351</f>
        <v>0.45000000000000001</v>
      </c>
      <c r="HC352" s="474">
        <f>HC351</f>
        <v>0.45000000000000001</v>
      </c>
      <c r="HD352" s="474">
        <f>HD351</f>
        <v>0.45000000000000001</v>
      </c>
      <c r="HE352" s="474">
        <f>HE351</f>
        <v>0.5</v>
      </c>
      <c r="HF352" s="474">
        <f>HF351</f>
        <v>0.065000000000000002</v>
      </c>
      <c r="HG352" s="474">
        <f>HG351</f>
        <v>0.84999999999999998</v>
      </c>
      <c r="HH352" s="474">
        <f>HH351</f>
        <v>0</v>
      </c>
      <c r="HI352" s="10">
        <f>IF(BZ352&lt;&gt;"",CK352-BV352,0)</f>
        <v>0</v>
      </c>
      <c r="HJ352" s="10" t="e">
        <f>IF(AJ352&gt;0,AH352-AJ352,0)</f>
        <v>#VALUE!</v>
      </c>
      <c r="HK352" s="466">
        <f>HK351</f>
        <v>0.84999999999999998</v>
      </c>
      <c r="HL352" s="424">
        <f>HL351</f>
        <v>550000</v>
      </c>
      <c r="HM352" s="424">
        <f>HM351</f>
        <v>480000</v>
      </c>
      <c r="HN352" s="465" t="e">
        <f>(DJ352*EZ352+DK352*FH352+DL352*FM352+DM352*FR352+DN352*FW352+DO352*GB352+DS352*GI352+DP352*GM352+DR352*GR352)*1000*2</f>
        <v>#VALUE!</v>
      </c>
      <c r="HO352" s="465" t="e">
        <f>HN352*HK352*$HO$2/HL352*1000000</f>
        <v>#VALUE!</v>
      </c>
      <c r="HP352" s="465" t="e">
        <f>HN352*HK352*$HP$2/HM352*1000000</f>
        <v>#VALUE!</v>
      </c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</row>
    <row customFormat="1" r="353" s="0">
      <c r="A353" s="420">
        <v>342</v>
      </c>
      <c r="B353" s="421">
        <f ca="1">IF(D353=D352,B352,IF(D353="夜班",B352+1,B352))</f>
        <v>43600</v>
      </c>
      <c r="C353" s="422">
        <f>C352</f>
        <v>0.041666666666666699</v>
      </c>
      <c r="D353" s="10" t="str">
        <f ca="1">IF(HOUR(G353)&lt;8,"夜班",IF(HOUR(G353)&lt;16,"白班",IF(HOUR(G353)&lt;24,"中班",0)))</f>
        <v>夜班</v>
      </c>
      <c r="E353" s="10" t="e">
        <f ca="1">IF(F353=1,"甲",IF(F353=2,"乙",IF(F353=3,"丙",IF(F353=4,"丁",""))))</f>
        <v>#REF!</v>
      </c>
      <c r="F353" s="10" t="e">
        <f ca="1">SUMPRODUCT((成本日报!$A$3:$A$95=计划!B353)*(成本日报!$B$3:$B$95=计划!$D353),成本日报!$C$3:$C$95)</f>
        <v>#REF!</v>
      </c>
      <c r="G353" s="423">
        <f ca="1">G352+C352</f>
        <v>43600.208333332506</v>
      </c>
      <c r="H353" s="423">
        <f ca="1">$G353+$C353/60*10+$C353*0</f>
        <v>43600.215277776952</v>
      </c>
      <c r="I353" s="423">
        <f ca="1">$G353+$C353/60*18+$C353*0</f>
        <v>43600.220833332503</v>
      </c>
      <c r="J353" s="423">
        <f ca="1">$G353+$C353/60*0+$C353*1</f>
        <v>43600.249999999171</v>
      </c>
      <c r="K353" s="423">
        <f ca="1">$G353+$C353/60*30+$C353*2</f>
        <v>43600.312499999178</v>
      </c>
      <c r="L353" s="423">
        <f ca="1">$G353+$C353/60*0+$C353*3</f>
        <v>43600.333333332506</v>
      </c>
      <c r="M353" s="424" t="str">
        <f>IF(_tag_month_day!A343="","",_tag_month_day!A343)</f>
        <v/>
      </c>
      <c r="N353" s="424" t="str">
        <f>IF(_tag_month_day!B343="","",_tag_month_day!B343)</f>
        <v/>
      </c>
      <c r="O353" s="425" t="e">
        <f>IF(M353+N353=0,"",M353+N353)</f>
        <v>#VALUE!</v>
      </c>
      <c r="P353" s="424" t="str">
        <f>IF(_tag_month_day!C343="","",_tag_month_day!C343)</f>
        <v/>
      </c>
      <c r="Q353" s="424" t="str">
        <f>IF(_tag_month_day!D343="","",_tag_month_day!D343)</f>
        <v/>
      </c>
      <c r="R353" s="426" t="str">
        <f>IF(_tag_month_day!CB343="","",_tag_month_day!CB343/100)</f>
        <v/>
      </c>
      <c r="S353" s="427" t="str">
        <f>IF(_tag_month_day!E343="","",_tag_month_day!E343)</f>
        <v/>
      </c>
      <c r="T353" s="427" t="str">
        <f>IF(_tag_month_day!F343="","",_tag_month_day!F343)</f>
        <v/>
      </c>
      <c r="U353" s="428" t="e">
        <f>S353+T353</f>
        <v>#VALUE!</v>
      </c>
      <c r="V353" s="429" t="e">
        <f>U353/AJ353</f>
        <v>#VALUE!</v>
      </c>
      <c r="W353" s="430" t="str">
        <f>IF(_jhy_month_day!A343="","",_jhy_month_day!A343)</f>
        <v/>
      </c>
      <c r="X353" s="431" t="str">
        <f>IF(_jhy_month_day!B343="","",_jhy_month_day!B343/100)</f>
        <v/>
      </c>
      <c r="Y353" s="431" t="str">
        <f>IF(_jhy_month_day!C343="","",_jhy_month_day!C343/100)</f>
        <v/>
      </c>
      <c r="Z353" s="432">
        <f>Z349+1</f>
        <v>86</v>
      </c>
      <c r="AA353" s="433" t="str">
        <f>IF(_tag_month_day!G343="","",_tag_month_day!G343/100)</f>
        <v/>
      </c>
      <c r="AB353" s="433" t="str">
        <f>IF(_tag_month_day!H343="","",_tag_month_day!H343/100)</f>
        <v/>
      </c>
      <c r="AC353" s="434">
        <f>IF(X353="",AC352,BK353*($AV352*X353+$AW352*FD352+$AX352*FI352+$AY352*FN352+$AZ352*FS352+$BA352*FX352+$BG352*GE352)/(AV352*Y353+AX352*FK352+AW352*FF352+AY352*FP352+AZ352*FU352+BA352*FZ352+BG352*GG352+BB352*GK352+BC352*GN352+BD352*GP352))</f>
        <v>1.59963432013121</v>
      </c>
      <c r="AD353" s="435" t="str">
        <f>IF(AC353=AC352,"",AC353-AC352)</f>
        <v/>
      </c>
      <c r="AE353" s="436" t="str">
        <f>IF(1-AF353=0,"",(1-AF353))</f>
        <v/>
      </c>
      <c r="AF353" s="437">
        <v>1</v>
      </c>
      <c r="AG353" s="10" t="str">
        <f>AG352</f>
        <v>9A3</v>
      </c>
      <c r="AH353" s="438" t="str">
        <f>AH352</f>
        <v/>
      </c>
      <c r="AI353" s="424"/>
      <c r="AJ353" s="10" t="str">
        <f>IF(_tag_month_day!I343="","",_tag_month_day!I343)</f>
        <v/>
      </c>
      <c r="AK353" s="440"/>
      <c r="AL353" s="440"/>
      <c r="AM353" s="440"/>
      <c r="AN353" s="441">
        <f>AN352</f>
        <v>2</v>
      </c>
      <c r="AO353" s="441">
        <f>AO352</f>
        <v>8</v>
      </c>
      <c r="AP353" s="442" t="e">
        <f>(IF(AN353=0,AS352,AS352*(1+AO353/AN353)/(AR353+AO353/AN353)))+AT353</f>
        <v>#VALUE!</v>
      </c>
      <c r="AQ353" s="443" t="str">
        <f>IF(_tag_month_day!J343="","",_tag_month_day!J343/100)</f>
        <v/>
      </c>
      <c r="AR353" s="444">
        <f>AR352</f>
        <v>1.3</v>
      </c>
      <c r="AS353" s="445" t="e">
        <f>AQ353*(AN353*AR353+AO353)/(AN353+AO353)</f>
        <v>#VALUE!</v>
      </c>
      <c r="AT353" s="445" t="e">
        <f>(SUM(BE353:BF353)-SUM(BE352:BF352))*0.05</f>
        <v>#VALUE!</v>
      </c>
      <c r="AU353" s="446" t="str">
        <f>IF(_tag_month_day!CC343="","",IF(_tag_month_day!CC343&gt;0,_tag_month_day!CD343,_tag_month_day!CE343))</f>
        <v/>
      </c>
      <c r="AV353" s="447" t="str">
        <f>IF(_tag_month_day!L343="","",_tag_month_day!L343/100)</f>
        <v/>
      </c>
      <c r="AW353" s="431">
        <f>AW352</f>
        <v>0</v>
      </c>
      <c r="AX353" s="431">
        <f>AX352</f>
        <v>0</v>
      </c>
      <c r="AY353" s="431" t="str">
        <f>IF(_tag_month_day!M343="","",_tag_month_day!M343/100)</f>
        <v/>
      </c>
      <c r="AZ353" s="431" t="str">
        <f>IF(_tag_month_day!N343="","",_tag_month_day!N343/100)</f>
        <v/>
      </c>
      <c r="BA353" s="431" t="str">
        <f>IF(_tag_month_day!O343="","",_tag_month_day!O343/100)</f>
        <v/>
      </c>
      <c r="BB353" s="448" t="str">
        <f>IF(_tag_month_day!P343="","",_tag_month_day!P343/100)</f>
        <v/>
      </c>
      <c r="BC353" s="448">
        <f>BC352</f>
        <v>0</v>
      </c>
      <c r="BD353" s="448" t="str">
        <f>IF(_tag_month_day!Q343="","",_tag_month_day!Q343/100)</f>
        <v/>
      </c>
      <c r="BE353" s="449" t="str">
        <f>IF(_tag_month_day!R343="","",_tag_month_day!R343/100)</f>
        <v/>
      </c>
      <c r="BF353" s="388" t="e">
        <f>(AU353*(100+BE353*100))/(AJ353-AU353)/100</f>
        <v>#VALUE!</v>
      </c>
      <c r="BG353" s="450" t="e">
        <f>BE353+BF353</f>
        <v>#VALUE!</v>
      </c>
      <c r="BH353" s="451" t="e">
        <f>SUM(AV353:BF353)</f>
        <v>#VALUE!</v>
      </c>
      <c r="BI353" s="452" t="e">
        <f>IF(CX353=0,BI352,(DK353*查询!$R$5+DL353*查询!$Q$5+DM353*查询!$N$5+DN353*查询!$O$5+DO353*查询!$P$5)*AF353/CX353)</f>
        <v>#VALUE!</v>
      </c>
      <c r="BJ353" s="452" t="e">
        <f>IF(CX353=0,BJ352,(DP353*查询!$S$5+DQ353*查询!$T$5+DR353*查询!$U$5)*AF353/CX353)</f>
        <v>#VALUE!</v>
      </c>
      <c r="BK353" s="452">
        <f>BK352</f>
        <v>1</v>
      </c>
      <c r="BL353" s="453" t="e">
        <f>SUMPRODUCT((AV353:BA353)*(GS353:GX353))/((GS353:GX353)+SUM(BB353:BD353)*GY353+BG353*GZ353)</f>
        <v>#VALUE!</v>
      </c>
      <c r="BM353" s="453" t="e">
        <f>BK353*($AV353*FB353+$AW353*FD353+$AX353*FI353+$AY353*FN353+$AZ353*FS353+$BA353*FX353+$BG353*GE353)/(AV353*EY353+AX353*FK353+AW353*FF353+AY353*FP353+AZ353*FU353+BA353*FZ353+BG353*GG353+BB353*GK353+BC353*GN353+BD353*GP353)</f>
        <v>#VALUE!</v>
      </c>
      <c r="BN353" s="453" t="e">
        <f>($AV353*FC353+$AX353*FJ353+$AW353*FE353+$AY353*FO353+$AZ353*FT353+$BA353*FY353+$BG353*GF353)/($AV353*FA353+BG353*GH353+BB353*GL353+BC353*GO353+BD353*GQ353+BA353*GA353)</f>
        <v>#VALUE!</v>
      </c>
      <c r="BO353" s="454" t="e">
        <f>SUMPRODUCT(AV353:BA353*GS353:GX353)/(GS353:GX353+(BB353+BC353+BD353)*GY353+BG353)</f>
        <v>#VALUE!</v>
      </c>
      <c r="BP353" s="454" t="e">
        <f>SUMPRODUCT(AV353:BA353*GS353:GX353)/(GS353:GX353+(BB353+BC353+BD353)*GY353+BG353)</f>
        <v>#VALUE!</v>
      </c>
      <c r="BQ353" s="454" t="e">
        <f>SUMPRODUCT(AV353:BA353*GS353:GX353)/(GS353:GX353+(BB353+BC353+BD353)*GY353+BG353)</f>
        <v>#VALUE!</v>
      </c>
      <c r="BR353" s="453" t="str">
        <f>IF(_tag_month_day!T343="","",_tag_month_day!T343)</f>
        <v/>
      </c>
      <c r="BS353" s="453" t="str">
        <f>IF(_tag_month_day!U343="","",_tag_month_day!U343)</f>
        <v/>
      </c>
      <c r="BT353" s="455" t="str">
        <f>IF(CK353="","",IF((CK353&gt;=BV353-0.12)*(CK353&lt;=BV353+0.12),"合格","不合格"))</f>
        <v/>
      </c>
      <c r="BU353" s="456" t="str">
        <f>IF(_tag_month_day!V343="","",_tag_month_day!V343)</f>
        <v/>
      </c>
      <c r="BV353" s="457" t="str">
        <f>IF(_tag_month_day!W343="","",_tag_month_day!W343)</f>
        <v/>
      </c>
      <c r="BW353" s="458" t="str">
        <f>IF(_tag_month_day!X343="","",_tag_month_day!X343)</f>
        <v/>
      </c>
      <c r="BX353" s="458" t="str">
        <f>IF(_tag_month_day!Y343="","",_tag_month_day!Y343)</f>
        <v/>
      </c>
      <c r="BY353" s="459">
        <f ca="1">L353</f>
        <v>43600.333333332506</v>
      </c>
      <c r="BZ353" s="460"/>
      <c r="CA353" s="461"/>
      <c r="CB353" s="424" t="str">
        <f>IF(_tag_month_day!Z343="","",_tag_month_day!Z343)</f>
        <v/>
      </c>
      <c r="CC353" s="424" t="str">
        <f>IF(_tag_month_day!AA343="","",_tag_month_day!AA343)</f>
        <v/>
      </c>
      <c r="CD353" s="424" t="str">
        <f>IF(_tag_month_day!AB343="","",_tag_month_day!AB343)</f>
        <v/>
      </c>
      <c r="CE353" s="424" t="str">
        <f>IF(_tag_month_day!AC343="","",_tag_month_day!AC343)</f>
        <v/>
      </c>
      <c r="CF353" s="424" t="str">
        <f>IF(_tag_month_day!AD343="","",_tag_month_day!AD343)</f>
        <v/>
      </c>
      <c r="CG353" s="424" t="str">
        <f>IF(_tag_month_day!AE343="","",_tag_month_day!AE343)</f>
        <v/>
      </c>
      <c r="CH353" s="424" t="str">
        <f>IF(_tag_month_day!AF343="","",_tag_month_day!AF343)</f>
        <v/>
      </c>
      <c r="CI353" s="424" t="str">
        <f>IF(_tag_month_day!AG343="","",_tag_month_day!AG343)</f>
        <v/>
      </c>
      <c r="CJ353" s="424" t="str">
        <f>IF(_tag_month_day!AH343="","",_tag_month_day!AH343)</f>
        <v/>
      </c>
      <c r="CK353" s="424" t="str">
        <f>IF(_tag_month_day!AI343="","",_tag_month_day!AI343)</f>
        <v/>
      </c>
      <c r="CL353" s="4" t="str">
        <f>IF(_tag_month_day!AJ343="","",_tag_month_day!AJ343)</f>
        <v/>
      </c>
      <c r="CM353" s="4" t="str">
        <f>IF(_tag_month_day!AK343="","",_tag_month_day!AK343)</f>
        <v/>
      </c>
      <c r="CN353" s="4" t="str">
        <f>IF(_tag_month_day!AL343="","",_tag_month_day!AL343)</f>
        <v/>
      </c>
      <c r="CO353" s="4" t="str">
        <f>IF(_tag_month_day!AM343="","",_tag_month_day!AM343)</f>
        <v/>
      </c>
      <c r="CP353" s="4" t="str">
        <f>IF(_tag_month_day!AN343="","",_tag_month_day!AN343)</f>
        <v/>
      </c>
      <c r="CQ353" s="4" t="str">
        <f>IF(_tag_month_day!AO343="","",_tag_month_day!AO343)</f>
        <v/>
      </c>
      <c r="CR353" s="462" t="str">
        <f>IF(_tag_month_day!AP343="","",_tag_month_day!AP343)</f>
        <v/>
      </c>
      <c r="CS353" s="463" t="str">
        <f>IF(_tag_month_day!AQ343="","",_tag_month_day!AQ343)</f>
        <v/>
      </c>
      <c r="CT353" s="4" t="str">
        <f>IF(_tag_month_day!AR343="","",_tag_month_day!AR343)</f>
        <v/>
      </c>
      <c r="CU353" s="464" t="e">
        <f>DU353/AJ353</f>
        <v>#VALUE!</v>
      </c>
      <c r="CV353" s="451" t="e">
        <f>BG353/BH353</f>
        <v>#VALUE!</v>
      </c>
      <c r="CW353" s="465" t="e">
        <f>AJ353*(1-CV353)*CU353*AF353</f>
        <v>#VALUE!</v>
      </c>
      <c r="CX353" s="465" t="e">
        <f>CW353*94%</f>
        <v>#VALUE!</v>
      </c>
      <c r="CY353" s="466" t="e">
        <f>IF(CX353=0,0,DS353/(DS353+CX353))</f>
        <v>#VALUE!</v>
      </c>
      <c r="CZ353" s="465" t="e">
        <f>$AJ353*EF353</f>
        <v>#VALUE!</v>
      </c>
      <c r="DA353" s="465" t="e">
        <f>$AJ353*EG353</f>
        <v>#VALUE!</v>
      </c>
      <c r="DB353" s="465" t="e">
        <f>$AJ353*EH353</f>
        <v>#VALUE!</v>
      </c>
      <c r="DC353" s="465" t="e">
        <f>$AJ353*EI353</f>
        <v>#VALUE!</v>
      </c>
      <c r="DD353" s="465" t="e">
        <f>$AJ353*EJ353</f>
        <v>#VALUE!</v>
      </c>
      <c r="DE353" s="465" t="e">
        <f>$AJ353*EK353</f>
        <v>#VALUE!</v>
      </c>
      <c r="DF353" s="465" t="e">
        <f>$AJ353*EL353</f>
        <v>#VALUE!</v>
      </c>
      <c r="DG353" s="465" t="e">
        <f>$AJ353*EM353</f>
        <v>#VALUE!</v>
      </c>
      <c r="DH353" s="465" t="e">
        <f>$AJ353*EN353</f>
        <v>#VALUE!</v>
      </c>
      <c r="DI353" s="465" t="e">
        <f>$AJ353*EO353</f>
        <v>#VALUE!</v>
      </c>
      <c r="DJ353" s="465" t="e">
        <f>CZ353*(1-EP353)</f>
        <v>#VALUE!</v>
      </c>
      <c r="DK353" s="465" t="e">
        <f>DA353*(1-ER353)</f>
        <v>#VALUE!</v>
      </c>
      <c r="DL353" s="465" t="e">
        <f>DB353*(1-EQ353)</f>
        <v>#VALUE!</v>
      </c>
      <c r="DM353" s="465" t="e">
        <f>DC353*(1-ES353)</f>
        <v>#VALUE!</v>
      </c>
      <c r="DN353" s="465" t="e">
        <f>DD353*(1-ET353)</f>
        <v>#VALUE!</v>
      </c>
      <c r="DO353" s="465" t="e">
        <f>DE353</f>
        <v>#VALUE!</v>
      </c>
      <c r="DP353" s="465" t="e">
        <f>DF353*(1-EU353)</f>
        <v>#VALUE!</v>
      </c>
      <c r="DQ353" s="465" t="e">
        <f>DG353*(1-EV353)</f>
        <v>#VALUE!</v>
      </c>
      <c r="DR353" s="465" t="e">
        <f>DH353*(1-EW353)</f>
        <v>#VALUE!</v>
      </c>
      <c r="DS353" s="465" t="e">
        <f>DI353</f>
        <v>#VALUE!</v>
      </c>
      <c r="DT353" s="465" t="e">
        <f>SUM(DJ353:DS353)</f>
        <v>#VALUE!</v>
      </c>
      <c r="DU353" s="465" t="e">
        <f>(GS353:GX353)+(DP353+DQ353+DR353)*GY353+DS353</f>
        <v>#VALUE!</v>
      </c>
      <c r="DV353" s="451" t="e">
        <f>AV353/$BH353/(1-EP353)</f>
        <v>#VALUE!</v>
      </c>
      <c r="DW353" s="451" t="e">
        <f>AW353/$BH353/(1-ER353)</f>
        <v>#VALUE!</v>
      </c>
      <c r="DX353" s="451" t="e">
        <f>AX353/$BH353/(1-EQ353)</f>
        <v>#VALUE!</v>
      </c>
      <c r="DY353" s="451" t="e">
        <f>AY353/$BH353/(1-ES353)</f>
        <v>#VALUE!</v>
      </c>
      <c r="DZ353" s="451" t="e">
        <f>AZ353/$BH353/(1-ET353)</f>
        <v>#VALUE!</v>
      </c>
      <c r="EA353" s="451" t="e">
        <f>BA353/$BH353/(1-AX353)</f>
        <v>#VALUE!</v>
      </c>
      <c r="EB353" s="451" t="e">
        <f>BB353/$BH353/(1-EU353)</f>
        <v>#VALUE!</v>
      </c>
      <c r="EC353" s="451" t="e">
        <f>BC353/$BH353/(1-EV353)</f>
        <v>#VALUE!</v>
      </c>
      <c r="ED353" s="451" t="e">
        <f>BD353/$BH353/(1-EW353)</f>
        <v>#VALUE!</v>
      </c>
      <c r="EE353" s="451" t="e">
        <f>BG353/BH353</f>
        <v>#VALUE!</v>
      </c>
      <c r="EF353" s="451" t="e">
        <f>DV353/SUM($DV353:$EE353)</f>
        <v>#VALUE!</v>
      </c>
      <c r="EG353" s="451" t="e">
        <f>DW353/SUM($DV353:$EE353)</f>
        <v>#VALUE!</v>
      </c>
      <c r="EH353" s="451" t="e">
        <f>DX353/SUM($DV353:$EE353)</f>
        <v>#VALUE!</v>
      </c>
      <c r="EI353" s="451" t="e">
        <f>DY353/SUM($DV353:$EE353)</f>
        <v>#VALUE!</v>
      </c>
      <c r="EJ353" s="451" t="e">
        <f>DZ353/SUM($DV353:$EE353)</f>
        <v>#VALUE!</v>
      </c>
      <c r="EK353" s="451" t="e">
        <f>EA353/SUM($DV353:$EE353)</f>
        <v>#VALUE!</v>
      </c>
      <c r="EL353" s="451" t="e">
        <f>EB353/SUM($DV353:$EE353)</f>
        <v>#VALUE!</v>
      </c>
      <c r="EM353" s="451" t="e">
        <f>EC353/SUM($DV353:$EE353)</f>
        <v>#VALUE!</v>
      </c>
      <c r="EN353" s="451" t="e">
        <f>ED353/SUM($DV353:$EE353)</f>
        <v>#VALUE!</v>
      </c>
      <c r="EO353" s="451" t="e">
        <f>EE353/SUM($DV353:$EE353)</f>
        <v>#VALUE!</v>
      </c>
      <c r="EP353" s="450">
        <f>EP352</f>
        <v>0.080000000000000002</v>
      </c>
      <c r="EQ353" s="450">
        <f>EQ352</f>
        <v>0.014999999999999999</v>
      </c>
      <c r="ER353" s="450">
        <f>ER352</f>
        <v>0.014999999999999999</v>
      </c>
      <c r="ES353" s="450">
        <f>ES352</f>
        <v>0.014999999999999999</v>
      </c>
      <c r="ET353" s="450">
        <f>ET352</f>
        <v>0.014999999999999999</v>
      </c>
      <c r="EU353" s="450">
        <f>EU352</f>
        <v>0.089999999999999997</v>
      </c>
      <c r="EV353" s="450">
        <f>EV352</f>
        <v>0.089999999999999997</v>
      </c>
      <c r="EW353" s="450">
        <f>EW352</f>
        <v>0.089999999999999997</v>
      </c>
      <c r="EX353" s="431" t="str">
        <f>IF(_tag_month_day!AS343="","",_tag_month_day!AS343/100)</f>
        <v/>
      </c>
      <c r="EY353" s="431" t="str">
        <f>IF(_tag_month_day!AT343="","",_tag_month_day!AT343/100)</f>
        <v/>
      </c>
      <c r="EZ353" s="431" t="str">
        <f>IF(_tag_month_day!AU343="","",_tag_month_day!AU343/100)</f>
        <v/>
      </c>
      <c r="FA353" s="431" t="str">
        <f>IF(_tag_month_day!AV343="","",_tag_month_day!AV343/100)</f>
        <v/>
      </c>
      <c r="FB353" s="431" t="str">
        <f>IF(_tag_month_day!AW343="","",_tag_month_day!AW343/100)</f>
        <v/>
      </c>
      <c r="FC353" s="431" t="str">
        <f>IF(_tag_month_day!AX343="","",_tag_month_day!AX343/100)</f>
        <v/>
      </c>
      <c r="FD353" s="449" t="str">
        <f>IF(_tag_month_day!AY343="","",_tag_month_day!AY343/100)</f>
        <v/>
      </c>
      <c r="FE353" s="449" t="str">
        <f>IF(_tag_month_day!AZ343="","",_tag_month_day!AZ343/100)</f>
        <v/>
      </c>
      <c r="FF353" s="449" t="str">
        <f>IF(_tag_month_day!BA343="","",_tag_month_day!BA343/100)</f>
        <v/>
      </c>
      <c r="FG353" s="449" t="str">
        <f>IF(_tag_month_day!BB343="","",_tag_month_day!BB343/100)</f>
        <v/>
      </c>
      <c r="FH353" s="467" t="str">
        <f>IF(_tag_month_day!BC343="","",_tag_month_day!BC343/100)</f>
        <v/>
      </c>
      <c r="FI353" s="449">
        <f>FI352</f>
        <v>0.40999999999999998</v>
      </c>
      <c r="FJ353" s="449">
        <f>FJ352</f>
        <v>0.11</v>
      </c>
      <c r="FK353" s="449">
        <f>FK352</f>
        <v>0.014999999999999999</v>
      </c>
      <c r="FL353" s="449">
        <f>FL352</f>
        <v>0</v>
      </c>
      <c r="FM353" s="467">
        <f>FM352</f>
        <v>0.0001</v>
      </c>
      <c r="FN353" s="449">
        <f>FN352</f>
        <v>0.32000000000000001</v>
      </c>
      <c r="FO353" s="449">
        <f>FO352</f>
        <v>0.20000000000000001</v>
      </c>
      <c r="FP353" s="449">
        <f>FP352</f>
        <v>0.01</v>
      </c>
      <c r="FQ353" s="449">
        <f>FQ352</f>
        <v>0</v>
      </c>
      <c r="FR353" s="467">
        <f>FR352</f>
        <v>0.0001</v>
      </c>
      <c r="FS353" s="449" t="str">
        <f>IF(_tag_month_day!BD343="","",_tag_month_day!BD343/100)</f>
        <v/>
      </c>
      <c r="FT353" s="449" t="str">
        <f>IF(_tag_month_day!BE343="","",_tag_month_day!BE343/100)</f>
        <v/>
      </c>
      <c r="FU353" s="449" t="str">
        <f>IF(_tag_month_day!BF343="","",_tag_month_day!BF343/100)</f>
        <v/>
      </c>
      <c r="FV353" s="449" t="str">
        <f>IF(_tag_month_day!BG343="","",_tag_month_day!BG343/100)</f>
        <v/>
      </c>
      <c r="FW353" s="467" t="str">
        <f>IF(_tag_month_day!BH343="","",_tag_month_day!BH343/100)</f>
        <v/>
      </c>
      <c r="FX353" s="449" t="str">
        <f>IF(_tag_month_day!BI343="","",_tag_month_day!BI343/100)</f>
        <v/>
      </c>
      <c r="FY353" s="449" t="str">
        <f>IF(_tag_month_day!BJ343="","",_tag_month_day!BJ343/100)</f>
        <v/>
      </c>
      <c r="FZ353" s="468" t="str">
        <f>IF(_tag_month_day!BK343="","",_tag_month_day!BK343/100)</f>
        <v/>
      </c>
      <c r="GA353" s="449" t="str">
        <f>IF(_tag_month_day!BL343="","",_tag_month_day!BL343/100)</f>
        <v/>
      </c>
      <c r="GB353" s="467" t="str">
        <f>IF(_tag_month_day!BM343="","",_tag_month_day!BM343/100)</f>
        <v/>
      </c>
      <c r="GC353" s="431" t="str">
        <f>IF(_tag_month_day!BN343="","",_tag_month_day!BN343/100)</f>
        <v/>
      </c>
      <c r="GD353" s="431" t="str">
        <f>IF(_tag_month_day!BO343="","",_tag_month_day!BO343/100)</f>
        <v/>
      </c>
      <c r="GE353" s="431" t="str">
        <f>IF(_tag_month_day!BP343="","",_tag_month_day!BP343/100)</f>
        <v/>
      </c>
      <c r="GF353" s="431" t="str">
        <f>IF(_tag_month_day!BQ343="","",_tag_month_day!BQ343/100)</f>
        <v/>
      </c>
      <c r="GG353" s="431" t="str">
        <f>IF(_tag_month_day!BR343="","",_tag_month_day!BR343/100)</f>
        <v/>
      </c>
      <c r="GH353" s="431" t="str">
        <f>IF(_tag_month_day!BS343="","",_tag_month_day!BS343/100)</f>
        <v/>
      </c>
      <c r="GI353" s="467" t="str">
        <f>IF(_tag_month_day!BT343="","",_tag_month_day!BT343/100)</f>
        <v/>
      </c>
      <c r="GJ353" s="469" t="str">
        <f>IF(_tag_month_day!BU343="","",_tag_month_day!BU343/100)</f>
        <v/>
      </c>
      <c r="GK353" s="470">
        <f>GK352</f>
        <v>0.070000000000000007</v>
      </c>
      <c r="GL353" s="470">
        <f>GL352</f>
        <v>0.029999999999999999</v>
      </c>
      <c r="GM353" s="471" t="str">
        <f>IF(_tag_month_day!BX343="","",_tag_month_day!BX343/100)</f>
        <v/>
      </c>
      <c r="GN353" s="470">
        <f>GN352</f>
        <v>0.070000000000000007</v>
      </c>
      <c r="GO353" s="470">
        <f>GO352</f>
        <v>0.029999999999999999</v>
      </c>
      <c r="GP353" s="470">
        <f>GP352</f>
        <v>0.089999999999999997</v>
      </c>
      <c r="GQ353" s="470">
        <f>GQ352</f>
        <v>0.029999999999999999</v>
      </c>
      <c r="GR353" s="471" t="str">
        <f>IF(_tag_month_day!CA343="","",_tag_month_day!CA343/100)</f>
        <v/>
      </c>
      <c r="GS353" s="472">
        <f>GS352</f>
        <v>0.95299999999999996</v>
      </c>
      <c r="GT353" s="472">
        <f>GT352</f>
        <v>0.55000000000000004</v>
      </c>
      <c r="GU353" s="472">
        <f>GU352</f>
        <v>0.55000000000000004</v>
      </c>
      <c r="GV353" s="472">
        <f>GV352</f>
        <v>0.55000000000000004</v>
      </c>
      <c r="GW353" s="472">
        <f>GW352</f>
        <v>0.5</v>
      </c>
      <c r="GX353" s="472">
        <f>GX352</f>
        <v>0.93500000000000005</v>
      </c>
      <c r="GY353" s="472">
        <f>GY352</f>
        <v>0.14999999999999999</v>
      </c>
      <c r="GZ353" s="472">
        <f>GZ352</f>
        <v>1</v>
      </c>
      <c r="HA353" s="474">
        <f>HA352</f>
        <v>0.047</v>
      </c>
      <c r="HB353" s="474">
        <f>HB352</f>
        <v>0.45000000000000001</v>
      </c>
      <c r="HC353" s="474">
        <f>HC352</f>
        <v>0.45000000000000001</v>
      </c>
      <c r="HD353" s="474">
        <f>HD352</f>
        <v>0.45000000000000001</v>
      </c>
      <c r="HE353" s="474">
        <f>HE352</f>
        <v>0.5</v>
      </c>
      <c r="HF353" s="474">
        <f>HF352</f>
        <v>0.065000000000000002</v>
      </c>
      <c r="HG353" s="474">
        <f>HG352</f>
        <v>0.84999999999999998</v>
      </c>
      <c r="HH353" s="474">
        <f>HH352</f>
        <v>0</v>
      </c>
      <c r="HI353" s="10">
        <f>IF(BZ353&lt;&gt;"",CK353-BV353,0)</f>
        <v>0</v>
      </c>
      <c r="HJ353" s="10" t="e">
        <f>IF(AJ353&gt;0,AH353-AJ353,0)</f>
        <v>#VALUE!</v>
      </c>
      <c r="HK353" s="466">
        <f>HK352</f>
        <v>0.84999999999999998</v>
      </c>
      <c r="HL353" s="424">
        <f>HL352</f>
        <v>550000</v>
      </c>
      <c r="HM353" s="424">
        <f>HM352</f>
        <v>480000</v>
      </c>
      <c r="HN353" s="465" t="e">
        <f>(DJ353*EZ353+DK353*FH353+DL353*FM353+DM353*FR353+DN353*FW353+DO353*GB353+DS353*GI353+DP353*GM353+DR353*GR353)*1000*2</f>
        <v>#VALUE!</v>
      </c>
      <c r="HO353" s="465" t="e">
        <f>HN353*HK353*$HO$2/HL353*1000000</f>
        <v>#VALUE!</v>
      </c>
      <c r="HP353" s="465" t="e">
        <f>HN353*HK353*$HP$2/HM353*1000000</f>
        <v>#VALUE!</v>
      </c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</row>
    <row customFormat="1" r="354" s="0">
      <c r="A354" s="420">
        <v>343</v>
      </c>
      <c r="B354" s="421">
        <f ca="1">IF(D354=D353,B353,IF(D354="夜班",B353+1,B353))</f>
        <v>43600</v>
      </c>
      <c r="C354" s="422">
        <f>C353</f>
        <v>0.041666666666666699</v>
      </c>
      <c r="D354" s="10" t="str">
        <f ca="1">IF(HOUR(G354)&lt;8,"夜班",IF(HOUR(G354)&lt;16,"白班",IF(HOUR(G354)&lt;24,"中班",0)))</f>
        <v>夜班</v>
      </c>
      <c r="E354" s="10" t="e">
        <f ca="1">IF(F354=1,"甲",IF(F354=2,"乙",IF(F354=3,"丙",IF(F354=4,"丁",""))))</f>
        <v>#REF!</v>
      </c>
      <c r="F354" s="10" t="e">
        <f ca="1">SUMPRODUCT((成本日报!$A$3:$A$95=计划!B354)*(成本日报!$B$3:$B$95=计划!$D354),成本日报!$C$3:$C$95)</f>
        <v>#REF!</v>
      </c>
      <c r="G354" s="423">
        <f ca="1">G353+C353</f>
        <v>43600.249999999171</v>
      </c>
      <c r="H354" s="423">
        <f ca="1">$G354+$C354/60*10+$C354*0</f>
        <v>43600.256944443616</v>
      </c>
      <c r="I354" s="423">
        <f ca="1">$G354+$C354/60*18+$C354*0</f>
        <v>43600.262499999168</v>
      </c>
      <c r="J354" s="423">
        <f ca="1">$G354+$C354/60*0+$C354*1</f>
        <v>43600.291666665835</v>
      </c>
      <c r="K354" s="423">
        <f ca="1">$G354+$C354/60*30+$C354*2</f>
        <v>43600.354166665842</v>
      </c>
      <c r="L354" s="423">
        <f ca="1">$G354+$C354/60*0+$C354*3</f>
        <v>43600.374999999171</v>
      </c>
      <c r="M354" s="424" t="str">
        <f>IF(_tag_month_day!A344="","",_tag_month_day!A344)</f>
        <v/>
      </c>
      <c r="N354" s="424" t="str">
        <f>IF(_tag_month_day!B344="","",_tag_month_day!B344)</f>
        <v/>
      </c>
      <c r="O354" s="425" t="e">
        <f>IF(M354+N354=0,"",M354+N354)</f>
        <v>#VALUE!</v>
      </c>
      <c r="P354" s="424" t="str">
        <f>IF(_tag_month_day!C344="","",_tag_month_day!C344)</f>
        <v/>
      </c>
      <c r="Q354" s="424" t="str">
        <f>IF(_tag_month_day!D344="","",_tag_month_day!D344)</f>
        <v/>
      </c>
      <c r="R354" s="426" t="str">
        <f>IF(_tag_month_day!CB344="","",_tag_month_day!CB344/100)</f>
        <v/>
      </c>
      <c r="S354" s="427" t="str">
        <f>IF(_tag_month_day!E344="","",_tag_month_day!E344)</f>
        <v/>
      </c>
      <c r="T354" s="427" t="str">
        <f>IF(_tag_month_day!F344="","",_tag_month_day!F344)</f>
        <v/>
      </c>
      <c r="U354" s="428" t="e">
        <f>S354+T354</f>
        <v>#VALUE!</v>
      </c>
      <c r="V354" s="429" t="e">
        <f>U354/AJ354</f>
        <v>#VALUE!</v>
      </c>
      <c r="W354" s="430" t="str">
        <f>IF(_jhy_month_day!A344="","",_jhy_month_day!A344)</f>
        <v/>
      </c>
      <c r="X354" s="431" t="str">
        <f>IF(_jhy_month_day!B344="","",_jhy_month_day!B344/100)</f>
        <v/>
      </c>
      <c r="Y354" s="431" t="str">
        <f>IF(_jhy_month_day!C344="","",_jhy_month_day!C344/100)</f>
        <v/>
      </c>
      <c r="Z354" s="432">
        <f>Z350+1</f>
        <v>86</v>
      </c>
      <c r="AA354" s="433" t="str">
        <f>IF(_tag_month_day!G344="","",_tag_month_day!G344/100)</f>
        <v/>
      </c>
      <c r="AB354" s="433" t="str">
        <f>IF(_tag_month_day!H344="","",_tag_month_day!H344/100)</f>
        <v/>
      </c>
      <c r="AC354" s="434">
        <f>IF(X354="",AC353,BK354*($AV353*X354+$AW353*FD353+$AX353*FI353+$AY353*FN353+$AZ353*FS353+$BA353*FX353+$BG353*GE353)/(AV353*Y354+AX353*FK353+AW353*FF353+AY353*FP353+AZ353*FU353+BA353*FZ353+BG353*GG353+BB353*GK353+BC353*GN353+BD353*GP353))</f>
        <v>1.59963432013121</v>
      </c>
      <c r="AD354" s="435" t="str">
        <f>IF(AC354=AC353,"",AC354-AC353)</f>
        <v/>
      </c>
      <c r="AE354" s="436" t="str">
        <f>IF(1-AF354=0,"",(1-AF354))</f>
        <v/>
      </c>
      <c r="AF354" s="437">
        <v>1</v>
      </c>
      <c r="AG354" s="10" t="str">
        <f>AG353</f>
        <v>9A3</v>
      </c>
      <c r="AH354" s="438" t="str">
        <f>AH353</f>
        <v/>
      </c>
      <c r="AI354" s="424"/>
      <c r="AJ354" s="10" t="str">
        <f>IF(_tag_month_day!I344="","",_tag_month_day!I344)</f>
        <v/>
      </c>
      <c r="AK354" s="440"/>
      <c r="AL354" s="440"/>
      <c r="AM354" s="440"/>
      <c r="AN354" s="441">
        <f>AN353</f>
        <v>2</v>
      </c>
      <c r="AO354" s="441">
        <f>AO353</f>
        <v>8</v>
      </c>
      <c r="AP354" s="442" t="e">
        <f>(IF(AN354=0,AS353,AS353*(1+AO354/AN354)/(AR354+AO354/AN354)))+AT354</f>
        <v>#VALUE!</v>
      </c>
      <c r="AQ354" s="443" t="str">
        <f>IF(_tag_month_day!J344="","",_tag_month_day!J344/100)</f>
        <v/>
      </c>
      <c r="AR354" s="444">
        <f>AR353</f>
        <v>1.3</v>
      </c>
      <c r="AS354" s="445" t="e">
        <f>AQ354*(AN354*AR354+AO354)/(AN354+AO354)</f>
        <v>#VALUE!</v>
      </c>
      <c r="AT354" s="445" t="e">
        <f>(SUM(BE354:BF354)-SUM(BE353:BF353))*0.05</f>
        <v>#VALUE!</v>
      </c>
      <c r="AU354" s="446" t="str">
        <f>IF(_tag_month_day!CC344="","",IF(_tag_month_day!CC344&gt;0,_tag_month_day!CD344,_tag_month_day!CE344))</f>
        <v/>
      </c>
      <c r="AV354" s="447" t="str">
        <f>IF(_tag_month_day!L344="","",_tag_month_day!L344/100)</f>
        <v/>
      </c>
      <c r="AW354" s="431">
        <f>AW353</f>
        <v>0</v>
      </c>
      <c r="AX354" s="431">
        <f>AX353</f>
        <v>0</v>
      </c>
      <c r="AY354" s="431" t="str">
        <f>IF(_tag_month_day!M344="","",_tag_month_day!M344/100)</f>
        <v/>
      </c>
      <c r="AZ354" s="431" t="str">
        <f>IF(_tag_month_day!N344="","",_tag_month_day!N344/100)</f>
        <v/>
      </c>
      <c r="BA354" s="431" t="str">
        <f>IF(_tag_month_day!O344="","",_tag_month_day!O344/100)</f>
        <v/>
      </c>
      <c r="BB354" s="448" t="str">
        <f>IF(_tag_month_day!P344="","",_tag_month_day!P344/100)</f>
        <v/>
      </c>
      <c r="BC354" s="448">
        <f>BC353</f>
        <v>0</v>
      </c>
      <c r="BD354" s="448" t="str">
        <f>IF(_tag_month_day!Q344="","",_tag_month_day!Q344/100)</f>
        <v/>
      </c>
      <c r="BE354" s="449" t="str">
        <f>IF(_tag_month_day!R344="","",_tag_month_day!R344/100)</f>
        <v/>
      </c>
      <c r="BF354" s="388" t="e">
        <f>(AU354*(100+BE354*100))/(AJ354-AU354)/100</f>
        <v>#VALUE!</v>
      </c>
      <c r="BG354" s="450" t="e">
        <f>BE354+BF354</f>
        <v>#VALUE!</v>
      </c>
      <c r="BH354" s="451" t="e">
        <f>SUM(AV354:BF354)</f>
        <v>#VALUE!</v>
      </c>
      <c r="BI354" s="452" t="e">
        <f>IF(CX354=0,BI353,(DK354*查询!$R$5+DL354*查询!$Q$5+DM354*查询!$N$5+DN354*查询!$O$5+DO354*查询!$P$5)*AF354/CX354)</f>
        <v>#VALUE!</v>
      </c>
      <c r="BJ354" s="452" t="e">
        <f>IF(CX354=0,BJ353,(DP354*查询!$S$5+DQ354*查询!$T$5+DR354*查询!$U$5)*AF354/CX354)</f>
        <v>#VALUE!</v>
      </c>
      <c r="BK354" s="452">
        <f>BK353</f>
        <v>1</v>
      </c>
      <c r="BL354" s="453" t="e">
        <f>SUMPRODUCT((AV354:BA354)*(GS354:GX354))/((GS354:GX354)+SUM(BB354:BD354)*GY354+BG354*GZ354)</f>
        <v>#VALUE!</v>
      </c>
      <c r="BM354" s="453" t="e">
        <f>BK354*($AV354*FB354+$AW354*FD354+$AX354*FI354+$AY354*FN354+$AZ354*FS354+$BA354*FX354+$BG354*GE354)/(AV354*EY354+AX354*FK354+AW354*FF354+AY354*FP354+AZ354*FU354+BA354*FZ354+BG354*GG354+BB354*GK354+BC354*GN354+BD354*GP354)</f>
        <v>#VALUE!</v>
      </c>
      <c r="BN354" s="453" t="e">
        <f>($AV354*FC354+$AX354*FJ354+$AW354*FE354+$AY354*FO354+$AZ354*FT354+$BA354*FY354+$BG354*GF354)/($AV354*FA354+BG354*GH354+BB354*GL354+BC354*GO354+BD354*GQ354+BA354*GA354)</f>
        <v>#VALUE!</v>
      </c>
      <c r="BO354" s="454" t="e">
        <f>SUMPRODUCT(AV354:BA354*GS354:GX354)/(GS354:GX354+(BB354+BC354+BD354)*GY354+BG354)</f>
        <v>#VALUE!</v>
      </c>
      <c r="BP354" s="454" t="e">
        <f>SUMPRODUCT(AV354:BA354*GS354:GX354)/(GS354:GX354+(BB354+BC354+BD354)*GY354+BG354)</f>
        <v>#VALUE!</v>
      </c>
      <c r="BQ354" s="454" t="e">
        <f>SUMPRODUCT(AV354:BA354*GS354:GX354)/(GS354:GX354+(BB354+BC354+BD354)*GY354+BG354)</f>
        <v>#VALUE!</v>
      </c>
      <c r="BR354" s="453" t="str">
        <f>IF(_tag_month_day!T344="","",_tag_month_day!T344)</f>
        <v/>
      </c>
      <c r="BS354" s="453" t="str">
        <f>IF(_tag_month_day!U344="","",_tag_month_day!U344)</f>
        <v/>
      </c>
      <c r="BT354" s="455" t="str">
        <f>IF(CK354="","",IF((CK354&gt;=BV354-0.12)*(CK354&lt;=BV354+0.12),"合格","不合格"))</f>
        <v/>
      </c>
      <c r="BU354" s="456" t="str">
        <f>IF(_tag_month_day!V344="","",_tag_month_day!V344)</f>
        <v/>
      </c>
      <c r="BV354" s="457" t="str">
        <f>IF(_tag_month_day!W344="","",_tag_month_day!W344)</f>
        <v/>
      </c>
      <c r="BW354" s="458" t="str">
        <f>IF(_tag_month_day!X344="","",_tag_month_day!X344)</f>
        <v/>
      </c>
      <c r="BX354" s="458" t="str">
        <f>IF(_tag_month_day!Y344="","",_tag_month_day!Y344)</f>
        <v/>
      </c>
      <c r="BY354" s="459">
        <f ca="1">L354</f>
        <v>43600.374999999171</v>
      </c>
      <c r="BZ354" s="460"/>
      <c r="CA354" s="461"/>
      <c r="CB354" s="424" t="str">
        <f>IF(_tag_month_day!Z344="","",_tag_month_day!Z344)</f>
        <v/>
      </c>
      <c r="CC354" s="424" t="str">
        <f>IF(_tag_month_day!AA344="","",_tag_month_day!AA344)</f>
        <v/>
      </c>
      <c r="CD354" s="424" t="str">
        <f>IF(_tag_month_day!AB344="","",_tag_month_day!AB344)</f>
        <v/>
      </c>
      <c r="CE354" s="424" t="str">
        <f>IF(_tag_month_day!AC344="","",_tag_month_day!AC344)</f>
        <v/>
      </c>
      <c r="CF354" s="424" t="str">
        <f>IF(_tag_month_day!AD344="","",_tag_month_day!AD344)</f>
        <v/>
      </c>
      <c r="CG354" s="424" t="str">
        <f>IF(_tag_month_day!AE344="","",_tag_month_day!AE344)</f>
        <v/>
      </c>
      <c r="CH354" s="424" t="str">
        <f>IF(_tag_month_day!AF344="","",_tag_month_day!AF344)</f>
        <v/>
      </c>
      <c r="CI354" s="424" t="str">
        <f>IF(_tag_month_day!AG344="","",_tag_month_day!AG344)</f>
        <v/>
      </c>
      <c r="CJ354" s="424" t="str">
        <f>IF(_tag_month_day!AH344="","",_tag_month_day!AH344)</f>
        <v/>
      </c>
      <c r="CK354" s="424" t="str">
        <f>IF(_tag_month_day!AI344="","",_tag_month_day!AI344)</f>
        <v/>
      </c>
      <c r="CL354" s="4" t="str">
        <f>IF(_tag_month_day!AJ344="","",_tag_month_day!AJ344)</f>
        <v/>
      </c>
      <c r="CM354" s="4" t="str">
        <f>IF(_tag_month_day!AK344="","",_tag_month_day!AK344)</f>
        <v/>
      </c>
      <c r="CN354" s="4" t="str">
        <f>IF(_tag_month_day!AL344="","",_tag_month_day!AL344)</f>
        <v/>
      </c>
      <c r="CO354" s="4" t="str">
        <f>IF(_tag_month_day!AM344="","",_tag_month_day!AM344)</f>
        <v/>
      </c>
      <c r="CP354" s="4" t="str">
        <f>IF(_tag_month_day!AN344="","",_tag_month_day!AN344)</f>
        <v/>
      </c>
      <c r="CQ354" s="4" t="str">
        <f>IF(_tag_month_day!AO344="","",_tag_month_day!AO344)</f>
        <v/>
      </c>
      <c r="CR354" s="462" t="str">
        <f>IF(_tag_month_day!AP344="","",_tag_month_day!AP344)</f>
        <v/>
      </c>
      <c r="CS354" s="463" t="str">
        <f>IF(_tag_month_day!AQ344="","",_tag_month_day!AQ344)</f>
        <v/>
      </c>
      <c r="CT354" s="4" t="str">
        <f>IF(_tag_month_day!AR344="","",_tag_month_day!AR344)</f>
        <v/>
      </c>
      <c r="CU354" s="464" t="e">
        <f>DU354/AJ354</f>
        <v>#VALUE!</v>
      </c>
      <c r="CV354" s="451" t="e">
        <f>BG354/BH354</f>
        <v>#VALUE!</v>
      </c>
      <c r="CW354" s="465" t="e">
        <f>AJ354*(1-CV354)*CU354*AF354</f>
        <v>#VALUE!</v>
      </c>
      <c r="CX354" s="465" t="e">
        <f>CW354*94%</f>
        <v>#VALUE!</v>
      </c>
      <c r="CY354" s="466" t="e">
        <f>IF(CX354=0,0,DS354/(DS354+CX354))</f>
        <v>#VALUE!</v>
      </c>
      <c r="CZ354" s="465" t="e">
        <f>$AJ354*EF354</f>
        <v>#VALUE!</v>
      </c>
      <c r="DA354" s="465" t="e">
        <f>$AJ354*EG354</f>
        <v>#VALUE!</v>
      </c>
      <c r="DB354" s="465" t="e">
        <f>$AJ354*EH354</f>
        <v>#VALUE!</v>
      </c>
      <c r="DC354" s="465" t="e">
        <f>$AJ354*EI354</f>
        <v>#VALUE!</v>
      </c>
      <c r="DD354" s="465" t="e">
        <f>$AJ354*EJ354</f>
        <v>#VALUE!</v>
      </c>
      <c r="DE354" s="465" t="e">
        <f>$AJ354*EK354</f>
        <v>#VALUE!</v>
      </c>
      <c r="DF354" s="465" t="e">
        <f>$AJ354*EL354</f>
        <v>#VALUE!</v>
      </c>
      <c r="DG354" s="465" t="e">
        <f>$AJ354*EM354</f>
        <v>#VALUE!</v>
      </c>
      <c r="DH354" s="465" t="e">
        <f>$AJ354*EN354</f>
        <v>#VALUE!</v>
      </c>
      <c r="DI354" s="465" t="e">
        <f>$AJ354*EO354</f>
        <v>#VALUE!</v>
      </c>
      <c r="DJ354" s="465" t="e">
        <f>CZ354*(1-EP354)</f>
        <v>#VALUE!</v>
      </c>
      <c r="DK354" s="465" t="e">
        <f>DA354*(1-ER354)</f>
        <v>#VALUE!</v>
      </c>
      <c r="DL354" s="465" t="e">
        <f>DB354*(1-EQ354)</f>
        <v>#VALUE!</v>
      </c>
      <c r="DM354" s="465" t="e">
        <f>DC354*(1-ES354)</f>
        <v>#VALUE!</v>
      </c>
      <c r="DN354" s="465" t="e">
        <f>DD354*(1-ET354)</f>
        <v>#VALUE!</v>
      </c>
      <c r="DO354" s="465" t="e">
        <f>DE354</f>
        <v>#VALUE!</v>
      </c>
      <c r="DP354" s="465" t="e">
        <f>DF354*(1-EU354)</f>
        <v>#VALUE!</v>
      </c>
      <c r="DQ354" s="465" t="e">
        <f>DG354*(1-EV354)</f>
        <v>#VALUE!</v>
      </c>
      <c r="DR354" s="465" t="e">
        <f>DH354*(1-EW354)</f>
        <v>#VALUE!</v>
      </c>
      <c r="DS354" s="465" t="e">
        <f>DI354</f>
        <v>#VALUE!</v>
      </c>
      <c r="DT354" s="465" t="e">
        <f>SUM(DJ354:DS354)</f>
        <v>#VALUE!</v>
      </c>
      <c r="DU354" s="465" t="e">
        <f>(GS354:GX354)+(DP354+DQ354+DR354)*GY354+DS354</f>
        <v>#VALUE!</v>
      </c>
      <c r="DV354" s="451" t="e">
        <f>AV354/$BH354/(1-EP354)</f>
        <v>#VALUE!</v>
      </c>
      <c r="DW354" s="451" t="e">
        <f>AW354/$BH354/(1-ER354)</f>
        <v>#VALUE!</v>
      </c>
      <c r="DX354" s="451" t="e">
        <f>AX354/$BH354/(1-EQ354)</f>
        <v>#VALUE!</v>
      </c>
      <c r="DY354" s="451" t="e">
        <f>AY354/$BH354/(1-ES354)</f>
        <v>#VALUE!</v>
      </c>
      <c r="DZ354" s="451" t="e">
        <f>AZ354/$BH354/(1-ET354)</f>
        <v>#VALUE!</v>
      </c>
      <c r="EA354" s="451" t="e">
        <f>BA354/$BH354/(1-AX354)</f>
        <v>#VALUE!</v>
      </c>
      <c r="EB354" s="451" t="e">
        <f>BB354/$BH354/(1-EU354)</f>
        <v>#VALUE!</v>
      </c>
      <c r="EC354" s="451" t="e">
        <f>BC354/$BH354/(1-EV354)</f>
        <v>#VALUE!</v>
      </c>
      <c r="ED354" s="451" t="e">
        <f>BD354/$BH354/(1-EW354)</f>
        <v>#VALUE!</v>
      </c>
      <c r="EE354" s="451" t="e">
        <f>BG354/BH354</f>
        <v>#VALUE!</v>
      </c>
      <c r="EF354" s="451" t="e">
        <f>DV354/SUM($DV354:$EE354)</f>
        <v>#VALUE!</v>
      </c>
      <c r="EG354" s="451" t="e">
        <f>DW354/SUM($DV354:$EE354)</f>
        <v>#VALUE!</v>
      </c>
      <c r="EH354" s="451" t="e">
        <f>DX354/SUM($DV354:$EE354)</f>
        <v>#VALUE!</v>
      </c>
      <c r="EI354" s="451" t="e">
        <f>DY354/SUM($DV354:$EE354)</f>
        <v>#VALUE!</v>
      </c>
      <c r="EJ354" s="451" t="e">
        <f>DZ354/SUM($DV354:$EE354)</f>
        <v>#VALUE!</v>
      </c>
      <c r="EK354" s="451" t="e">
        <f>EA354/SUM($DV354:$EE354)</f>
        <v>#VALUE!</v>
      </c>
      <c r="EL354" s="451" t="e">
        <f>EB354/SUM($DV354:$EE354)</f>
        <v>#VALUE!</v>
      </c>
      <c r="EM354" s="451" t="e">
        <f>EC354/SUM($DV354:$EE354)</f>
        <v>#VALUE!</v>
      </c>
      <c r="EN354" s="451" t="e">
        <f>ED354/SUM($DV354:$EE354)</f>
        <v>#VALUE!</v>
      </c>
      <c r="EO354" s="451" t="e">
        <f>EE354/SUM($DV354:$EE354)</f>
        <v>#VALUE!</v>
      </c>
      <c r="EP354" s="450">
        <f>EP353</f>
        <v>0.080000000000000002</v>
      </c>
      <c r="EQ354" s="450">
        <f>EQ353</f>
        <v>0.014999999999999999</v>
      </c>
      <c r="ER354" s="450">
        <f>ER353</f>
        <v>0.014999999999999999</v>
      </c>
      <c r="ES354" s="450">
        <f>ES353</f>
        <v>0.014999999999999999</v>
      </c>
      <c r="ET354" s="450">
        <f>ET353</f>
        <v>0.014999999999999999</v>
      </c>
      <c r="EU354" s="450">
        <f>EU353</f>
        <v>0.089999999999999997</v>
      </c>
      <c r="EV354" s="450">
        <f>EV353</f>
        <v>0.089999999999999997</v>
      </c>
      <c r="EW354" s="450">
        <f>EW353</f>
        <v>0.089999999999999997</v>
      </c>
      <c r="EX354" s="431" t="str">
        <f>IF(_tag_month_day!AS344="","",_tag_month_day!AS344/100)</f>
        <v/>
      </c>
      <c r="EY354" s="431" t="str">
        <f>IF(_tag_month_day!AT344="","",_tag_month_day!AT344/100)</f>
        <v/>
      </c>
      <c r="EZ354" s="431" t="str">
        <f>IF(_tag_month_day!AU344="","",_tag_month_day!AU344/100)</f>
        <v/>
      </c>
      <c r="FA354" s="431" t="str">
        <f>IF(_tag_month_day!AV344="","",_tag_month_day!AV344/100)</f>
        <v/>
      </c>
      <c r="FB354" s="431" t="str">
        <f>IF(_tag_month_day!AW344="","",_tag_month_day!AW344/100)</f>
        <v/>
      </c>
      <c r="FC354" s="431" t="str">
        <f>IF(_tag_month_day!AX344="","",_tag_month_day!AX344/100)</f>
        <v/>
      </c>
      <c r="FD354" s="449" t="str">
        <f>IF(_tag_month_day!AY344="","",_tag_month_day!AY344/100)</f>
        <v/>
      </c>
      <c r="FE354" s="449" t="str">
        <f>IF(_tag_month_day!AZ344="","",_tag_month_day!AZ344/100)</f>
        <v/>
      </c>
      <c r="FF354" s="449" t="str">
        <f>IF(_tag_month_day!BA344="","",_tag_month_day!BA344/100)</f>
        <v/>
      </c>
      <c r="FG354" s="449" t="str">
        <f>IF(_tag_month_day!BB344="","",_tag_month_day!BB344/100)</f>
        <v/>
      </c>
      <c r="FH354" s="467" t="str">
        <f>IF(_tag_month_day!BC344="","",_tag_month_day!BC344/100)</f>
        <v/>
      </c>
      <c r="FI354" s="449">
        <f>FI353</f>
        <v>0.40999999999999998</v>
      </c>
      <c r="FJ354" s="449">
        <f>FJ353</f>
        <v>0.11</v>
      </c>
      <c r="FK354" s="449">
        <f>FK353</f>
        <v>0.014999999999999999</v>
      </c>
      <c r="FL354" s="449">
        <f>FL353</f>
        <v>0</v>
      </c>
      <c r="FM354" s="467">
        <f>FM353</f>
        <v>0.0001</v>
      </c>
      <c r="FN354" s="449">
        <f>FN353</f>
        <v>0.32000000000000001</v>
      </c>
      <c r="FO354" s="449">
        <f>FO353</f>
        <v>0.20000000000000001</v>
      </c>
      <c r="FP354" s="449">
        <f>FP353</f>
        <v>0.01</v>
      </c>
      <c r="FQ354" s="449">
        <f>FQ353</f>
        <v>0</v>
      </c>
      <c r="FR354" s="467">
        <f>FR353</f>
        <v>0.0001</v>
      </c>
      <c r="FS354" s="449" t="str">
        <f>IF(_tag_month_day!BD344="","",_tag_month_day!BD344/100)</f>
        <v/>
      </c>
      <c r="FT354" s="449" t="str">
        <f>IF(_tag_month_day!BE344="","",_tag_month_day!BE344/100)</f>
        <v/>
      </c>
      <c r="FU354" s="449" t="str">
        <f>IF(_tag_month_day!BF344="","",_tag_month_day!BF344/100)</f>
        <v/>
      </c>
      <c r="FV354" s="449" t="str">
        <f>IF(_tag_month_day!BG344="","",_tag_month_day!BG344/100)</f>
        <v/>
      </c>
      <c r="FW354" s="467" t="str">
        <f>IF(_tag_month_day!BH344="","",_tag_month_day!BH344/100)</f>
        <v/>
      </c>
      <c r="FX354" s="449" t="str">
        <f>IF(_tag_month_day!BI344="","",_tag_month_day!BI344/100)</f>
        <v/>
      </c>
      <c r="FY354" s="449" t="str">
        <f>IF(_tag_month_day!BJ344="","",_tag_month_day!BJ344/100)</f>
        <v/>
      </c>
      <c r="FZ354" s="468" t="str">
        <f>IF(_tag_month_day!BK344="","",_tag_month_day!BK344/100)</f>
        <v/>
      </c>
      <c r="GA354" s="449" t="str">
        <f>IF(_tag_month_day!BL344="","",_tag_month_day!BL344/100)</f>
        <v/>
      </c>
      <c r="GB354" s="467" t="str">
        <f>IF(_tag_month_day!BM344="","",_tag_month_day!BM344/100)</f>
        <v/>
      </c>
      <c r="GC354" s="431" t="str">
        <f>IF(_tag_month_day!BN344="","",_tag_month_day!BN344/100)</f>
        <v/>
      </c>
      <c r="GD354" s="431" t="str">
        <f>IF(_tag_month_day!BO344="","",_tag_month_day!BO344/100)</f>
        <v/>
      </c>
      <c r="GE354" s="431" t="str">
        <f>IF(_tag_month_day!BP344="","",_tag_month_day!BP344/100)</f>
        <v/>
      </c>
      <c r="GF354" s="431" t="str">
        <f>IF(_tag_month_day!BQ344="","",_tag_month_day!BQ344/100)</f>
        <v/>
      </c>
      <c r="GG354" s="431" t="str">
        <f>IF(_tag_month_day!BR344="","",_tag_month_day!BR344/100)</f>
        <v/>
      </c>
      <c r="GH354" s="431" t="str">
        <f>IF(_tag_month_day!BS344="","",_tag_month_day!BS344/100)</f>
        <v/>
      </c>
      <c r="GI354" s="467" t="str">
        <f>IF(_tag_month_day!BT344="","",_tag_month_day!BT344/100)</f>
        <v/>
      </c>
      <c r="GJ354" s="469" t="str">
        <f>IF(_tag_month_day!BU344="","",_tag_month_day!BU344/100)</f>
        <v/>
      </c>
      <c r="GK354" s="470">
        <f>GK353</f>
        <v>0.070000000000000007</v>
      </c>
      <c r="GL354" s="470">
        <f>GL353</f>
        <v>0.029999999999999999</v>
      </c>
      <c r="GM354" s="471" t="str">
        <f>IF(_tag_month_day!BX344="","",_tag_month_day!BX344/100)</f>
        <v/>
      </c>
      <c r="GN354" s="470">
        <f>GN353</f>
        <v>0.070000000000000007</v>
      </c>
      <c r="GO354" s="470">
        <f>GO353</f>
        <v>0.029999999999999999</v>
      </c>
      <c r="GP354" s="470">
        <f>GP353</f>
        <v>0.089999999999999997</v>
      </c>
      <c r="GQ354" s="470">
        <f>GQ353</f>
        <v>0.029999999999999999</v>
      </c>
      <c r="GR354" s="471" t="str">
        <f>IF(_tag_month_day!CA344="","",_tag_month_day!CA344/100)</f>
        <v/>
      </c>
      <c r="GS354" s="472">
        <f>GS353</f>
        <v>0.95299999999999996</v>
      </c>
      <c r="GT354" s="472">
        <f>GT353</f>
        <v>0.55000000000000004</v>
      </c>
      <c r="GU354" s="472">
        <f>GU353</f>
        <v>0.55000000000000004</v>
      </c>
      <c r="GV354" s="472">
        <f>GV353</f>
        <v>0.55000000000000004</v>
      </c>
      <c r="GW354" s="472">
        <f>GW353</f>
        <v>0.5</v>
      </c>
      <c r="GX354" s="472">
        <f>GX353</f>
        <v>0.93500000000000005</v>
      </c>
      <c r="GY354" s="472">
        <f>GY353</f>
        <v>0.14999999999999999</v>
      </c>
      <c r="GZ354" s="472">
        <f>GZ353</f>
        <v>1</v>
      </c>
      <c r="HA354" s="474">
        <f>HA353</f>
        <v>0.047</v>
      </c>
      <c r="HB354" s="474">
        <f>HB353</f>
        <v>0.45000000000000001</v>
      </c>
      <c r="HC354" s="474">
        <f>HC353</f>
        <v>0.45000000000000001</v>
      </c>
      <c r="HD354" s="474">
        <f>HD353</f>
        <v>0.45000000000000001</v>
      </c>
      <c r="HE354" s="474">
        <f>HE353</f>
        <v>0.5</v>
      </c>
      <c r="HF354" s="474">
        <f>HF353</f>
        <v>0.065000000000000002</v>
      </c>
      <c r="HG354" s="474">
        <f>HG353</f>
        <v>0.84999999999999998</v>
      </c>
      <c r="HH354" s="474">
        <f>HH353</f>
        <v>0</v>
      </c>
      <c r="HI354" s="10">
        <f>IF(BZ354&lt;&gt;"",CK354-BV354,0)</f>
        <v>0</v>
      </c>
      <c r="HJ354" s="10" t="e">
        <f>IF(AJ354&gt;0,AH354-AJ354,0)</f>
        <v>#VALUE!</v>
      </c>
      <c r="HK354" s="466">
        <f>HK353</f>
        <v>0.84999999999999998</v>
      </c>
      <c r="HL354" s="424">
        <f>HL353</f>
        <v>550000</v>
      </c>
      <c r="HM354" s="424">
        <f>HM353</f>
        <v>480000</v>
      </c>
      <c r="HN354" s="465" t="e">
        <f>(DJ354*EZ354+DK354*FH354+DL354*FM354+DM354*FR354+DN354*FW354+DO354*GB354+DS354*GI354+DP354*GM354+DR354*GR354)*1000*2</f>
        <v>#VALUE!</v>
      </c>
      <c r="HO354" s="465" t="e">
        <f>HN354*HK354*$HO$2/HL354*1000000</f>
        <v>#VALUE!</v>
      </c>
      <c r="HP354" s="465" t="e">
        <f>HN354*HK354*$HP$2/HM354*1000000</f>
        <v>#VALUE!</v>
      </c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</row>
    <row customFormat="1" r="355" s="0">
      <c r="A355" s="420">
        <v>344</v>
      </c>
      <c r="B355" s="421">
        <f ca="1">IF(D355=D354,B354,IF(D355="夜班",B354+1,B354))</f>
        <v>43600</v>
      </c>
      <c r="C355" s="422">
        <f>C354</f>
        <v>0.041666666666666699</v>
      </c>
      <c r="D355" s="10" t="str">
        <f ca="1">IF(HOUR(G355)&lt;8,"夜班",IF(HOUR(G355)&lt;16,"白班",IF(HOUR(G355)&lt;24,"中班",0)))</f>
        <v>夜班</v>
      </c>
      <c r="E355" s="10" t="e">
        <f ca="1">IF(F355=1,"甲",IF(F355=2,"乙",IF(F355=3,"丙",IF(F355=4,"丁",""))))</f>
        <v>#REF!</v>
      </c>
      <c r="F355" s="10" t="e">
        <f ca="1">SUMPRODUCT((成本日报!$A$3:$A$95=计划!B355)*(成本日报!$B$3:$B$95=计划!$D355),成本日报!$C$3:$C$95)</f>
        <v>#REF!</v>
      </c>
      <c r="G355" s="423">
        <f ca="1">G354+C354</f>
        <v>43600.291666665835</v>
      </c>
      <c r="H355" s="423">
        <f ca="1">$G355+$C355/60*10+$C355*0</f>
        <v>43600.29861111028</v>
      </c>
      <c r="I355" s="423">
        <f ca="1">$G355+$C355/60*18+$C355*0</f>
        <v>43600.304166665832</v>
      </c>
      <c r="J355" s="423">
        <f ca="1">$G355+$C355/60*0+$C355*1</f>
        <v>43600.333333332499</v>
      </c>
      <c r="K355" s="423">
        <f ca="1">$G355+$C355/60*30+$C355*2</f>
        <v>43600.395833332506</v>
      </c>
      <c r="L355" s="423">
        <f ca="1">$G355+$C355/60*0+$C355*3</f>
        <v>43600.416666665835</v>
      </c>
      <c r="M355" s="424" t="str">
        <f>IF(_tag_month_day!A345="","",_tag_month_day!A345)</f>
        <v/>
      </c>
      <c r="N355" s="424" t="str">
        <f>IF(_tag_month_day!B345="","",_tag_month_day!B345)</f>
        <v/>
      </c>
      <c r="O355" s="425" t="e">
        <f>IF(M355+N355=0,"",M355+N355)</f>
        <v>#VALUE!</v>
      </c>
      <c r="P355" s="424" t="str">
        <f>IF(_tag_month_day!C345="","",_tag_month_day!C345)</f>
        <v/>
      </c>
      <c r="Q355" s="424" t="str">
        <f>IF(_tag_month_day!D345="","",_tag_month_day!D345)</f>
        <v/>
      </c>
      <c r="R355" s="426" t="str">
        <f>IF(_tag_month_day!CB345="","",_tag_month_day!CB345/100)</f>
        <v/>
      </c>
      <c r="S355" s="427" t="str">
        <f>IF(_tag_month_day!E345="","",_tag_month_day!E345)</f>
        <v/>
      </c>
      <c r="T355" s="427" t="str">
        <f>IF(_tag_month_day!F345="","",_tag_month_day!F345)</f>
        <v/>
      </c>
      <c r="U355" s="428" t="e">
        <f>S355+T355</f>
        <v>#VALUE!</v>
      </c>
      <c r="V355" s="429" t="e">
        <f>U355/AJ355</f>
        <v>#VALUE!</v>
      </c>
      <c r="W355" s="430" t="str">
        <f>IF(_jhy_month_day!A345="","",_jhy_month_day!A345)</f>
        <v/>
      </c>
      <c r="X355" s="431" t="str">
        <f>IF(_jhy_month_day!B345="","",_jhy_month_day!B345/100)</f>
        <v/>
      </c>
      <c r="Y355" s="431" t="str">
        <f>IF(_jhy_month_day!C345="","",_jhy_month_day!C345/100)</f>
        <v/>
      </c>
      <c r="Z355" s="432">
        <f>Z351+1</f>
        <v>86</v>
      </c>
      <c r="AA355" s="433" t="str">
        <f>IF(_tag_month_day!G345="","",_tag_month_day!G345/100)</f>
        <v/>
      </c>
      <c r="AB355" s="433" t="str">
        <f>IF(_tag_month_day!H345="","",_tag_month_day!H345/100)</f>
        <v/>
      </c>
      <c r="AC355" s="434">
        <f>IF(X355="",AC354,BK355*($AV354*X355+$AW354*FD354+$AX354*FI354+$AY354*FN354+$AZ354*FS354+$BA354*FX354+$BG354*GE354)/(AV354*Y355+AX354*FK354+AW354*FF354+AY354*FP354+AZ354*FU354+BA354*FZ354+BG354*GG354+BB354*GK354+BC354*GN354+BD354*GP354))</f>
        <v>1.59963432013121</v>
      </c>
      <c r="AD355" s="435" t="str">
        <f>IF(AC355=AC354,"",AC355-AC354)</f>
        <v/>
      </c>
      <c r="AE355" s="436" t="str">
        <f>IF(1-AF355=0,"",(1-AF355))</f>
        <v/>
      </c>
      <c r="AF355" s="437">
        <v>1</v>
      </c>
      <c r="AG355" s="10" t="str">
        <f>AG354</f>
        <v>9A3</v>
      </c>
      <c r="AH355" s="438" t="str">
        <f>AH354</f>
        <v/>
      </c>
      <c r="AI355" s="424"/>
      <c r="AJ355" s="10" t="str">
        <f>IF(_tag_month_day!I345="","",_tag_month_day!I345)</f>
        <v/>
      </c>
      <c r="AK355" s="440"/>
      <c r="AL355" s="440"/>
      <c r="AM355" s="440"/>
      <c r="AN355" s="441">
        <f>AN354</f>
        <v>2</v>
      </c>
      <c r="AO355" s="441">
        <f>AO354</f>
        <v>8</v>
      </c>
      <c r="AP355" s="442" t="e">
        <f>(IF(AN355=0,AS354,AS354*(1+AO355/AN355)/(AR355+AO355/AN355)))+AT355</f>
        <v>#VALUE!</v>
      </c>
      <c r="AQ355" s="443" t="str">
        <f>IF(_tag_month_day!J345="","",_tag_month_day!J345/100)</f>
        <v/>
      </c>
      <c r="AR355" s="444">
        <f>AR354</f>
        <v>1.3</v>
      </c>
      <c r="AS355" s="445" t="e">
        <f>AQ355*(AN355*AR355+AO355)/(AN355+AO355)</f>
        <v>#VALUE!</v>
      </c>
      <c r="AT355" s="445" t="e">
        <f>(SUM(BE355:BF355)-SUM(BE354:BF354))*0.05</f>
        <v>#VALUE!</v>
      </c>
      <c r="AU355" s="446" t="str">
        <f>IF(_tag_month_day!CC345="","",IF(_tag_month_day!CC345&gt;0,_tag_month_day!CD345,_tag_month_day!CE345))</f>
        <v/>
      </c>
      <c r="AV355" s="447" t="str">
        <f>IF(_tag_month_day!L345="","",_tag_month_day!L345/100)</f>
        <v/>
      </c>
      <c r="AW355" s="431">
        <f>AW354</f>
        <v>0</v>
      </c>
      <c r="AX355" s="431">
        <f>AX354</f>
        <v>0</v>
      </c>
      <c r="AY355" s="431" t="str">
        <f>IF(_tag_month_day!M345="","",_tag_month_day!M345/100)</f>
        <v/>
      </c>
      <c r="AZ355" s="431" t="str">
        <f>IF(_tag_month_day!N345="","",_tag_month_day!N345/100)</f>
        <v/>
      </c>
      <c r="BA355" s="431" t="str">
        <f>IF(_tag_month_day!O345="","",_tag_month_day!O345/100)</f>
        <v/>
      </c>
      <c r="BB355" s="448" t="str">
        <f>IF(_tag_month_day!P345="","",_tag_month_day!P345/100)</f>
        <v/>
      </c>
      <c r="BC355" s="448">
        <f>BC354</f>
        <v>0</v>
      </c>
      <c r="BD355" s="448" t="str">
        <f>IF(_tag_month_day!Q345="","",_tag_month_day!Q345/100)</f>
        <v/>
      </c>
      <c r="BE355" s="449" t="str">
        <f>IF(_tag_month_day!R345="","",_tag_month_day!R345/100)</f>
        <v/>
      </c>
      <c r="BF355" s="388" t="e">
        <f>(AU355*(100+BE355*100))/(AJ355-AU355)/100</f>
        <v>#VALUE!</v>
      </c>
      <c r="BG355" s="450" t="e">
        <f>BE355+BF355</f>
        <v>#VALUE!</v>
      </c>
      <c r="BH355" s="451" t="e">
        <f>SUM(AV355:BF355)</f>
        <v>#VALUE!</v>
      </c>
      <c r="BI355" s="452" t="e">
        <f>IF(CX355=0,BI354,(DK355*查询!$R$5+DL355*查询!$Q$5+DM355*查询!$N$5+DN355*查询!$O$5+DO355*查询!$P$5)*AF355/CX355)</f>
        <v>#VALUE!</v>
      </c>
      <c r="BJ355" s="452" t="e">
        <f>IF(CX355=0,BJ354,(DP355*查询!$S$5+DQ355*查询!$T$5+DR355*查询!$U$5)*AF355/CX355)</f>
        <v>#VALUE!</v>
      </c>
      <c r="BK355" s="452">
        <f>BK354</f>
        <v>1</v>
      </c>
      <c r="BL355" s="453" t="e">
        <f>SUMPRODUCT((AV355:BA355)*(GS355:GX355))/((GS355:GX355)+SUM(BB355:BD355)*GY355+BG355*GZ355)</f>
        <v>#VALUE!</v>
      </c>
      <c r="BM355" s="453" t="e">
        <f>BK355*($AV355*FB355+$AW355*FD355+$AX355*FI355+$AY355*FN355+$AZ355*FS355+$BA355*FX355+$BG355*GE355)/(AV355*EY355+AX355*FK355+AW355*FF355+AY355*FP355+AZ355*FU355+BA355*FZ355+BG355*GG355+BB355*GK355+BC355*GN355+BD355*GP355)</f>
        <v>#VALUE!</v>
      </c>
      <c r="BN355" s="453" t="e">
        <f>($AV355*FC355+$AX355*FJ355+$AW355*FE355+$AY355*FO355+$AZ355*FT355+$BA355*FY355+$BG355*GF355)/($AV355*FA355+BG355*GH355+BB355*GL355+BC355*GO355+BD355*GQ355+BA355*GA355)</f>
        <v>#VALUE!</v>
      </c>
      <c r="BO355" s="454" t="e">
        <f>SUMPRODUCT(AV355:BA355*GS355:GX355)/(GS355:GX355+(BB355+BC355+BD355)*GY355+BG355)</f>
        <v>#VALUE!</v>
      </c>
      <c r="BP355" s="454" t="e">
        <f>SUMPRODUCT(AV355:BA355*GS355:GX355)/(GS355:GX355+(BB355+BC355+BD355)*GY355+BG355)</f>
        <v>#VALUE!</v>
      </c>
      <c r="BQ355" s="454" t="e">
        <f>SUMPRODUCT(AV355:BA355*GS355:GX355)/(GS355:GX355+(BB355+BC355+BD355)*GY355+BG355)</f>
        <v>#VALUE!</v>
      </c>
      <c r="BR355" s="453" t="str">
        <f>IF(_tag_month_day!T345="","",_tag_month_day!T345)</f>
        <v/>
      </c>
      <c r="BS355" s="453" t="str">
        <f>IF(_tag_month_day!U345="","",_tag_month_day!U345)</f>
        <v/>
      </c>
      <c r="BT355" s="455" t="str">
        <f>IF(CK355="","",IF((CK355&gt;=BV355-0.12)*(CK355&lt;=BV355+0.12),"合格","不合格"))</f>
        <v/>
      </c>
      <c r="BU355" s="456" t="str">
        <f>IF(_tag_month_day!V345="","",_tag_month_day!V345)</f>
        <v/>
      </c>
      <c r="BV355" s="457" t="str">
        <f>IF(_tag_month_day!W345="","",_tag_month_day!W345)</f>
        <v/>
      </c>
      <c r="BW355" s="458" t="str">
        <f>IF(_tag_month_day!X345="","",_tag_month_day!X345)</f>
        <v/>
      </c>
      <c r="BX355" s="458" t="str">
        <f>IF(_tag_month_day!Y345="","",_tag_month_day!Y345)</f>
        <v/>
      </c>
      <c r="BY355" s="459">
        <f ca="1">L355</f>
        <v>43600.416666665835</v>
      </c>
      <c r="BZ355" s="460"/>
      <c r="CA355" s="461"/>
      <c r="CB355" s="424" t="str">
        <f>IF(_tag_month_day!Z345="","",_tag_month_day!Z345)</f>
        <v/>
      </c>
      <c r="CC355" s="424" t="str">
        <f>IF(_tag_month_day!AA345="","",_tag_month_day!AA345)</f>
        <v/>
      </c>
      <c r="CD355" s="424" t="str">
        <f>IF(_tag_month_day!AB345="","",_tag_month_day!AB345)</f>
        <v/>
      </c>
      <c r="CE355" s="424" t="str">
        <f>IF(_tag_month_day!AC345="","",_tag_month_day!AC345)</f>
        <v/>
      </c>
      <c r="CF355" s="424" t="str">
        <f>IF(_tag_month_day!AD345="","",_tag_month_day!AD345)</f>
        <v/>
      </c>
      <c r="CG355" s="424" t="str">
        <f>IF(_tag_month_day!AE345="","",_tag_month_day!AE345)</f>
        <v/>
      </c>
      <c r="CH355" s="424" t="str">
        <f>IF(_tag_month_day!AF345="","",_tag_month_day!AF345)</f>
        <v/>
      </c>
      <c r="CI355" s="424" t="str">
        <f>IF(_tag_month_day!AG345="","",_tag_month_day!AG345)</f>
        <v/>
      </c>
      <c r="CJ355" s="424" t="str">
        <f>IF(_tag_month_day!AH345="","",_tag_month_day!AH345)</f>
        <v/>
      </c>
      <c r="CK355" s="424" t="str">
        <f>IF(_tag_month_day!AI345="","",_tag_month_day!AI345)</f>
        <v/>
      </c>
      <c r="CL355" s="4" t="str">
        <f>IF(_tag_month_day!AJ345="","",_tag_month_day!AJ345)</f>
        <v/>
      </c>
      <c r="CM355" s="4" t="str">
        <f>IF(_tag_month_day!AK345="","",_tag_month_day!AK345)</f>
        <v/>
      </c>
      <c r="CN355" s="4" t="str">
        <f>IF(_tag_month_day!AL345="","",_tag_month_day!AL345)</f>
        <v/>
      </c>
      <c r="CO355" s="4" t="str">
        <f>IF(_tag_month_day!AM345="","",_tag_month_day!AM345)</f>
        <v/>
      </c>
      <c r="CP355" s="4" t="str">
        <f>IF(_tag_month_day!AN345="","",_tag_month_day!AN345)</f>
        <v/>
      </c>
      <c r="CQ355" s="4" t="str">
        <f>IF(_tag_month_day!AO345="","",_tag_month_day!AO345)</f>
        <v/>
      </c>
      <c r="CR355" s="462" t="str">
        <f>IF(_tag_month_day!AP345="","",_tag_month_day!AP345)</f>
        <v/>
      </c>
      <c r="CS355" s="463" t="str">
        <f>IF(_tag_month_day!AQ345="","",_tag_month_day!AQ345)</f>
        <v/>
      </c>
      <c r="CT355" s="4" t="str">
        <f>IF(_tag_month_day!AR345="","",_tag_month_day!AR345)</f>
        <v/>
      </c>
      <c r="CU355" s="464" t="e">
        <f>DU355/AJ355</f>
        <v>#VALUE!</v>
      </c>
      <c r="CV355" s="451" t="e">
        <f>BG355/BH355</f>
        <v>#VALUE!</v>
      </c>
      <c r="CW355" s="465" t="e">
        <f>AJ355*(1-CV355)*CU355*AF355</f>
        <v>#VALUE!</v>
      </c>
      <c r="CX355" s="465" t="e">
        <f>CW355*94%</f>
        <v>#VALUE!</v>
      </c>
      <c r="CY355" s="466" t="e">
        <f>IF(CX355=0,0,DS355/(DS355+CX355))</f>
        <v>#VALUE!</v>
      </c>
      <c r="CZ355" s="465" t="e">
        <f>$AJ355*EF355</f>
        <v>#VALUE!</v>
      </c>
      <c r="DA355" s="465" t="e">
        <f>$AJ355*EG355</f>
        <v>#VALUE!</v>
      </c>
      <c r="DB355" s="465" t="e">
        <f>$AJ355*EH355</f>
        <v>#VALUE!</v>
      </c>
      <c r="DC355" s="465" t="e">
        <f>$AJ355*EI355</f>
        <v>#VALUE!</v>
      </c>
      <c r="DD355" s="465" t="e">
        <f>$AJ355*EJ355</f>
        <v>#VALUE!</v>
      </c>
      <c r="DE355" s="465" t="e">
        <f>$AJ355*EK355</f>
        <v>#VALUE!</v>
      </c>
      <c r="DF355" s="465" t="e">
        <f>$AJ355*EL355</f>
        <v>#VALUE!</v>
      </c>
      <c r="DG355" s="465" t="e">
        <f>$AJ355*EM355</f>
        <v>#VALUE!</v>
      </c>
      <c r="DH355" s="465" t="e">
        <f>$AJ355*EN355</f>
        <v>#VALUE!</v>
      </c>
      <c r="DI355" s="465" t="e">
        <f>$AJ355*EO355</f>
        <v>#VALUE!</v>
      </c>
      <c r="DJ355" s="465" t="e">
        <f>CZ355*(1-EP355)</f>
        <v>#VALUE!</v>
      </c>
      <c r="DK355" s="465" t="e">
        <f>DA355*(1-ER355)</f>
        <v>#VALUE!</v>
      </c>
      <c r="DL355" s="465" t="e">
        <f>DB355*(1-EQ355)</f>
        <v>#VALUE!</v>
      </c>
      <c r="DM355" s="465" t="e">
        <f>DC355*(1-ES355)</f>
        <v>#VALUE!</v>
      </c>
      <c r="DN355" s="465" t="e">
        <f>DD355*(1-ET355)</f>
        <v>#VALUE!</v>
      </c>
      <c r="DO355" s="465" t="e">
        <f>DE355</f>
        <v>#VALUE!</v>
      </c>
      <c r="DP355" s="465" t="e">
        <f>DF355*(1-EU355)</f>
        <v>#VALUE!</v>
      </c>
      <c r="DQ355" s="465" t="e">
        <f>DG355*(1-EV355)</f>
        <v>#VALUE!</v>
      </c>
      <c r="DR355" s="465" t="e">
        <f>DH355*(1-EW355)</f>
        <v>#VALUE!</v>
      </c>
      <c r="DS355" s="465" t="e">
        <f>DI355</f>
        <v>#VALUE!</v>
      </c>
      <c r="DT355" s="465" t="e">
        <f>SUM(DJ355:DS355)</f>
        <v>#VALUE!</v>
      </c>
      <c r="DU355" s="465" t="e">
        <f>(GS355:GX355)+(DP355+DQ355+DR355)*GY355+DS355</f>
        <v>#VALUE!</v>
      </c>
      <c r="DV355" s="451" t="e">
        <f>AV355/$BH355/(1-EP355)</f>
        <v>#VALUE!</v>
      </c>
      <c r="DW355" s="451" t="e">
        <f>AW355/$BH355/(1-ER355)</f>
        <v>#VALUE!</v>
      </c>
      <c r="DX355" s="451" t="e">
        <f>AX355/$BH355/(1-EQ355)</f>
        <v>#VALUE!</v>
      </c>
      <c r="DY355" s="451" t="e">
        <f>AY355/$BH355/(1-ES355)</f>
        <v>#VALUE!</v>
      </c>
      <c r="DZ355" s="451" t="e">
        <f>AZ355/$BH355/(1-ET355)</f>
        <v>#VALUE!</v>
      </c>
      <c r="EA355" s="451" t="e">
        <f>BA355/$BH355/(1-AX355)</f>
        <v>#VALUE!</v>
      </c>
      <c r="EB355" s="451" t="e">
        <f>BB355/$BH355/(1-EU355)</f>
        <v>#VALUE!</v>
      </c>
      <c r="EC355" s="451" t="e">
        <f>BC355/$BH355/(1-EV355)</f>
        <v>#VALUE!</v>
      </c>
      <c r="ED355" s="451" t="e">
        <f>BD355/$BH355/(1-EW355)</f>
        <v>#VALUE!</v>
      </c>
      <c r="EE355" s="451" t="e">
        <f>BG355/BH355</f>
        <v>#VALUE!</v>
      </c>
      <c r="EF355" s="451" t="e">
        <f>DV355/SUM($DV355:$EE355)</f>
        <v>#VALUE!</v>
      </c>
      <c r="EG355" s="451" t="e">
        <f>DW355/SUM($DV355:$EE355)</f>
        <v>#VALUE!</v>
      </c>
      <c r="EH355" s="451" t="e">
        <f>DX355/SUM($DV355:$EE355)</f>
        <v>#VALUE!</v>
      </c>
      <c r="EI355" s="451" t="e">
        <f>DY355/SUM($DV355:$EE355)</f>
        <v>#VALUE!</v>
      </c>
      <c r="EJ355" s="451" t="e">
        <f>DZ355/SUM($DV355:$EE355)</f>
        <v>#VALUE!</v>
      </c>
      <c r="EK355" s="451" t="e">
        <f>EA355/SUM($DV355:$EE355)</f>
        <v>#VALUE!</v>
      </c>
      <c r="EL355" s="451" t="e">
        <f>EB355/SUM($DV355:$EE355)</f>
        <v>#VALUE!</v>
      </c>
      <c r="EM355" s="451" t="e">
        <f>EC355/SUM($DV355:$EE355)</f>
        <v>#VALUE!</v>
      </c>
      <c r="EN355" s="451" t="e">
        <f>ED355/SUM($DV355:$EE355)</f>
        <v>#VALUE!</v>
      </c>
      <c r="EO355" s="451" t="e">
        <f>EE355/SUM($DV355:$EE355)</f>
        <v>#VALUE!</v>
      </c>
      <c r="EP355" s="450">
        <f>EP354</f>
        <v>0.080000000000000002</v>
      </c>
      <c r="EQ355" s="450">
        <f>EQ354</f>
        <v>0.014999999999999999</v>
      </c>
      <c r="ER355" s="450">
        <f>ER354</f>
        <v>0.014999999999999999</v>
      </c>
      <c r="ES355" s="450">
        <f>ES354</f>
        <v>0.014999999999999999</v>
      </c>
      <c r="ET355" s="450">
        <f>ET354</f>
        <v>0.014999999999999999</v>
      </c>
      <c r="EU355" s="450">
        <f>EU354</f>
        <v>0.089999999999999997</v>
      </c>
      <c r="EV355" s="450">
        <f>EV354</f>
        <v>0.089999999999999997</v>
      </c>
      <c r="EW355" s="450">
        <f>EW354</f>
        <v>0.089999999999999997</v>
      </c>
      <c r="EX355" s="431" t="str">
        <f>IF(_tag_month_day!AS345="","",_tag_month_day!AS345/100)</f>
        <v/>
      </c>
      <c r="EY355" s="431" t="str">
        <f>IF(_tag_month_day!AT345="","",_tag_month_day!AT345/100)</f>
        <v/>
      </c>
      <c r="EZ355" s="431" t="str">
        <f>IF(_tag_month_day!AU345="","",_tag_month_day!AU345/100)</f>
        <v/>
      </c>
      <c r="FA355" s="431" t="str">
        <f>IF(_tag_month_day!AV345="","",_tag_month_day!AV345/100)</f>
        <v/>
      </c>
      <c r="FB355" s="431" t="str">
        <f>IF(_tag_month_day!AW345="","",_tag_month_day!AW345/100)</f>
        <v/>
      </c>
      <c r="FC355" s="431" t="str">
        <f>IF(_tag_month_day!AX345="","",_tag_month_day!AX345/100)</f>
        <v/>
      </c>
      <c r="FD355" s="449" t="str">
        <f>IF(_tag_month_day!AY345="","",_tag_month_day!AY345/100)</f>
        <v/>
      </c>
      <c r="FE355" s="449" t="str">
        <f>IF(_tag_month_day!AZ345="","",_tag_month_day!AZ345/100)</f>
        <v/>
      </c>
      <c r="FF355" s="449" t="str">
        <f>IF(_tag_month_day!BA345="","",_tag_month_day!BA345/100)</f>
        <v/>
      </c>
      <c r="FG355" s="449" t="str">
        <f>IF(_tag_month_day!BB345="","",_tag_month_day!BB345/100)</f>
        <v/>
      </c>
      <c r="FH355" s="467" t="str">
        <f>IF(_tag_month_day!BC345="","",_tag_month_day!BC345/100)</f>
        <v/>
      </c>
      <c r="FI355" s="449">
        <f>FI354</f>
        <v>0.40999999999999998</v>
      </c>
      <c r="FJ355" s="449">
        <f>FJ354</f>
        <v>0.11</v>
      </c>
      <c r="FK355" s="449">
        <f>FK354</f>
        <v>0.014999999999999999</v>
      </c>
      <c r="FL355" s="449">
        <f>FL354</f>
        <v>0</v>
      </c>
      <c r="FM355" s="467">
        <f>FM354</f>
        <v>0.0001</v>
      </c>
      <c r="FN355" s="449">
        <f>FN354</f>
        <v>0.32000000000000001</v>
      </c>
      <c r="FO355" s="449">
        <f>FO354</f>
        <v>0.20000000000000001</v>
      </c>
      <c r="FP355" s="449">
        <f>FP354</f>
        <v>0.01</v>
      </c>
      <c r="FQ355" s="449">
        <f>FQ354</f>
        <v>0</v>
      </c>
      <c r="FR355" s="467">
        <f>FR354</f>
        <v>0.0001</v>
      </c>
      <c r="FS355" s="449" t="str">
        <f>IF(_tag_month_day!BD345="","",_tag_month_day!BD345/100)</f>
        <v/>
      </c>
      <c r="FT355" s="449" t="str">
        <f>IF(_tag_month_day!BE345="","",_tag_month_day!BE345/100)</f>
        <v/>
      </c>
      <c r="FU355" s="449" t="str">
        <f>IF(_tag_month_day!BF345="","",_tag_month_day!BF345/100)</f>
        <v/>
      </c>
      <c r="FV355" s="449" t="str">
        <f>IF(_tag_month_day!BG345="","",_tag_month_day!BG345/100)</f>
        <v/>
      </c>
      <c r="FW355" s="467" t="str">
        <f>IF(_tag_month_day!BH345="","",_tag_month_day!BH345/100)</f>
        <v/>
      </c>
      <c r="FX355" s="449" t="str">
        <f>IF(_tag_month_day!BI345="","",_tag_month_day!BI345/100)</f>
        <v/>
      </c>
      <c r="FY355" s="449" t="str">
        <f>IF(_tag_month_day!BJ345="","",_tag_month_day!BJ345/100)</f>
        <v/>
      </c>
      <c r="FZ355" s="468" t="str">
        <f>IF(_tag_month_day!BK345="","",_tag_month_day!BK345/100)</f>
        <v/>
      </c>
      <c r="GA355" s="449" t="str">
        <f>IF(_tag_month_day!BL345="","",_tag_month_day!BL345/100)</f>
        <v/>
      </c>
      <c r="GB355" s="467" t="str">
        <f>IF(_tag_month_day!BM345="","",_tag_month_day!BM345/100)</f>
        <v/>
      </c>
      <c r="GC355" s="431" t="str">
        <f>IF(_tag_month_day!BN345="","",_tag_month_day!BN345/100)</f>
        <v/>
      </c>
      <c r="GD355" s="431" t="str">
        <f>IF(_tag_month_day!BO345="","",_tag_month_day!BO345/100)</f>
        <v/>
      </c>
      <c r="GE355" s="431" t="str">
        <f>IF(_tag_month_day!BP345="","",_tag_month_day!BP345/100)</f>
        <v/>
      </c>
      <c r="GF355" s="431" t="str">
        <f>IF(_tag_month_day!BQ345="","",_tag_month_day!BQ345/100)</f>
        <v/>
      </c>
      <c r="GG355" s="431" t="str">
        <f>IF(_tag_month_day!BR345="","",_tag_month_day!BR345/100)</f>
        <v/>
      </c>
      <c r="GH355" s="431" t="str">
        <f>IF(_tag_month_day!BS345="","",_tag_month_day!BS345/100)</f>
        <v/>
      </c>
      <c r="GI355" s="467" t="str">
        <f>IF(_tag_month_day!BT345="","",_tag_month_day!BT345/100)</f>
        <v/>
      </c>
      <c r="GJ355" s="469" t="str">
        <f>IF(_tag_month_day!BU345="","",_tag_month_day!BU345/100)</f>
        <v/>
      </c>
      <c r="GK355" s="470">
        <f>GK354</f>
        <v>0.070000000000000007</v>
      </c>
      <c r="GL355" s="470">
        <f>GL354</f>
        <v>0.029999999999999999</v>
      </c>
      <c r="GM355" s="471" t="str">
        <f>IF(_tag_month_day!BX345="","",_tag_month_day!BX345/100)</f>
        <v/>
      </c>
      <c r="GN355" s="470">
        <f>GN354</f>
        <v>0.070000000000000007</v>
      </c>
      <c r="GO355" s="470">
        <f>GO354</f>
        <v>0.029999999999999999</v>
      </c>
      <c r="GP355" s="470">
        <f>GP354</f>
        <v>0.089999999999999997</v>
      </c>
      <c r="GQ355" s="470">
        <f>GQ354</f>
        <v>0.029999999999999999</v>
      </c>
      <c r="GR355" s="471" t="str">
        <f>IF(_tag_month_day!CA345="","",_tag_month_day!CA345/100)</f>
        <v/>
      </c>
      <c r="GS355" s="472">
        <f>GS354</f>
        <v>0.95299999999999996</v>
      </c>
      <c r="GT355" s="472">
        <f>GT354</f>
        <v>0.55000000000000004</v>
      </c>
      <c r="GU355" s="472">
        <f>GU354</f>
        <v>0.55000000000000004</v>
      </c>
      <c r="GV355" s="472">
        <f>GV354</f>
        <v>0.55000000000000004</v>
      </c>
      <c r="GW355" s="472">
        <f>GW354</f>
        <v>0.5</v>
      </c>
      <c r="GX355" s="472">
        <f>GX354</f>
        <v>0.93500000000000005</v>
      </c>
      <c r="GY355" s="472">
        <f>GY354</f>
        <v>0.14999999999999999</v>
      </c>
      <c r="GZ355" s="472">
        <f>GZ354</f>
        <v>1</v>
      </c>
      <c r="HA355" s="474">
        <f>HA354</f>
        <v>0.047</v>
      </c>
      <c r="HB355" s="474">
        <f>HB354</f>
        <v>0.45000000000000001</v>
      </c>
      <c r="HC355" s="474">
        <f>HC354</f>
        <v>0.45000000000000001</v>
      </c>
      <c r="HD355" s="474">
        <f>HD354</f>
        <v>0.45000000000000001</v>
      </c>
      <c r="HE355" s="474">
        <f>HE354</f>
        <v>0.5</v>
      </c>
      <c r="HF355" s="474">
        <f>HF354</f>
        <v>0.065000000000000002</v>
      </c>
      <c r="HG355" s="474">
        <f>HG354</f>
        <v>0.84999999999999998</v>
      </c>
      <c r="HH355" s="474">
        <f>HH354</f>
        <v>0</v>
      </c>
      <c r="HI355" s="10">
        <f>IF(BZ355&lt;&gt;"",CK355-BV355,0)</f>
        <v>0</v>
      </c>
      <c r="HJ355" s="10" t="e">
        <f>IF(AJ355&gt;0,AH355-AJ355,0)</f>
        <v>#VALUE!</v>
      </c>
      <c r="HK355" s="466">
        <f>HK354</f>
        <v>0.84999999999999998</v>
      </c>
      <c r="HL355" s="424">
        <f>HL354</f>
        <v>550000</v>
      </c>
      <c r="HM355" s="424">
        <f>HM354</f>
        <v>480000</v>
      </c>
      <c r="HN355" s="465" t="e">
        <f>(DJ355*EZ355+DK355*FH355+DL355*FM355+DM355*FR355+DN355*FW355+DO355*GB355+DS355*GI355+DP355*GM355+DR355*GR355)*1000*2</f>
        <v>#VALUE!</v>
      </c>
      <c r="HO355" s="465" t="e">
        <f>HN355*HK355*$HO$2/HL355*1000000</f>
        <v>#VALUE!</v>
      </c>
      <c r="HP355" s="465" t="e">
        <f>HN355*HK355*$HP$2/HM355*1000000</f>
        <v>#VALUE!</v>
      </c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</row>
    <row customFormat="1" r="356" s="0">
      <c r="A356" s="420">
        <v>345</v>
      </c>
      <c r="B356" s="421">
        <f ca="1">IF(D356=D355,B355,IF(D356="夜班",B355+1,B355))</f>
        <v>43600</v>
      </c>
      <c r="C356" s="422">
        <f>C355</f>
        <v>0.041666666666666699</v>
      </c>
      <c r="D356" s="10" t="str">
        <f ca="1">IF(HOUR(G356)&lt;8,"夜班",IF(HOUR(G356)&lt;16,"白班",IF(HOUR(G356)&lt;24,"中班",0)))</f>
        <v>夜班</v>
      </c>
      <c r="E356" s="10" t="e">
        <f ca="1">IF(F356=1,"甲",IF(F356=2,"乙",IF(F356=3,"丙",IF(F356=4,"丁",""))))</f>
        <v>#REF!</v>
      </c>
      <c r="F356" s="10" t="e">
        <f ca="1">SUMPRODUCT((成本日报!$A$3:$A$95=计划!B356)*(成本日报!$B$3:$B$95=计划!$D356),成本日报!$C$3:$C$95)</f>
        <v>#REF!</v>
      </c>
      <c r="G356" s="423">
        <f ca="1">G355+C355</f>
        <v>43600.333333332499</v>
      </c>
      <c r="H356" s="423">
        <f ca="1">$G356+$C356/60*10+$C356*0</f>
        <v>43600.340277776944</v>
      </c>
      <c r="I356" s="423">
        <f ca="1">$G356+$C356/60*18+$C356*0</f>
        <v>43600.345833332496</v>
      </c>
      <c r="J356" s="423">
        <f ca="1">$G356+$C356/60*0+$C356*1</f>
        <v>43600.374999999163</v>
      </c>
      <c r="K356" s="423">
        <f ca="1">$G356+$C356/60*30+$C356*2</f>
        <v>43600.437499999171</v>
      </c>
      <c r="L356" s="423">
        <f ca="1">$G356+$C356/60*0+$C356*3</f>
        <v>43600.458333332499</v>
      </c>
      <c r="M356" s="424" t="str">
        <f>IF(_tag_month_day!A346="","",_tag_month_day!A346)</f>
        <v/>
      </c>
      <c r="N356" s="424" t="str">
        <f>IF(_tag_month_day!B346="","",_tag_month_day!B346)</f>
        <v/>
      </c>
      <c r="O356" s="425" t="e">
        <f>IF(M356+N356=0,"",M356+N356)</f>
        <v>#VALUE!</v>
      </c>
      <c r="P356" s="424" t="str">
        <f>IF(_tag_month_day!C346="","",_tag_month_day!C346)</f>
        <v/>
      </c>
      <c r="Q356" s="424" t="str">
        <f>IF(_tag_month_day!D346="","",_tag_month_day!D346)</f>
        <v/>
      </c>
      <c r="R356" s="426" t="str">
        <f>IF(_tag_month_day!CB346="","",_tag_month_day!CB346/100)</f>
        <v/>
      </c>
      <c r="S356" s="427" t="str">
        <f>IF(_tag_month_day!E346="","",_tag_month_day!E346)</f>
        <v/>
      </c>
      <c r="T356" s="427" t="str">
        <f>IF(_tag_month_day!F346="","",_tag_month_day!F346)</f>
        <v/>
      </c>
      <c r="U356" s="428" t="e">
        <f>S356+T356</f>
        <v>#VALUE!</v>
      </c>
      <c r="V356" s="429" t="e">
        <f>U356/AJ356</f>
        <v>#VALUE!</v>
      </c>
      <c r="W356" s="430" t="str">
        <f>IF(_jhy_month_day!A346="","",_jhy_month_day!A346)</f>
        <v/>
      </c>
      <c r="X356" s="431" t="str">
        <f>IF(_jhy_month_day!B346="","",_jhy_month_day!B346/100)</f>
        <v/>
      </c>
      <c r="Y356" s="431" t="str">
        <f>IF(_jhy_month_day!C346="","",_jhy_month_day!C346/100)</f>
        <v/>
      </c>
      <c r="Z356" s="432">
        <f>Z352+1</f>
        <v>87</v>
      </c>
      <c r="AA356" s="433" t="str">
        <f>IF(_tag_month_day!G346="","",_tag_month_day!G346/100)</f>
        <v/>
      </c>
      <c r="AB356" s="433" t="str">
        <f>IF(_tag_month_day!H346="","",_tag_month_day!H346/100)</f>
        <v/>
      </c>
      <c r="AC356" s="434">
        <f>IF(X356="",AC355,BK356*($AV355*X356+$AW355*FD355+$AX355*FI355+$AY355*FN355+$AZ355*FS355+$BA355*FX355+$BG355*GE355)/(AV355*Y356+AX355*FK355+AW355*FF355+AY355*FP355+AZ355*FU355+BA355*FZ355+BG355*GG355+BB355*GK355+BC355*GN355+BD355*GP355))</f>
        <v>1.59963432013121</v>
      </c>
      <c r="AD356" s="435" t="str">
        <f>IF(AC356=AC355,"",AC356-AC355)</f>
        <v/>
      </c>
      <c r="AE356" s="436" t="str">
        <f>IF(1-AF356=0,"",(1-AF356))</f>
        <v/>
      </c>
      <c r="AF356" s="437">
        <v>1</v>
      </c>
      <c r="AG356" s="10" t="str">
        <f>AG355</f>
        <v>9A3</v>
      </c>
      <c r="AH356" s="438" t="str">
        <f>AH355</f>
        <v/>
      </c>
      <c r="AI356" s="424"/>
      <c r="AJ356" s="10" t="str">
        <f>IF(_tag_month_day!I346="","",_tag_month_day!I346)</f>
        <v/>
      </c>
      <c r="AK356" s="440"/>
      <c r="AL356" s="440"/>
      <c r="AM356" s="440"/>
      <c r="AN356" s="441">
        <f>AN355</f>
        <v>2</v>
      </c>
      <c r="AO356" s="441">
        <f>AO355</f>
        <v>8</v>
      </c>
      <c r="AP356" s="442" t="e">
        <f>(IF(AN356=0,AS355,AS355*(1+AO356/AN356)/(AR356+AO356/AN356)))+AT356</f>
        <v>#VALUE!</v>
      </c>
      <c r="AQ356" s="443" t="str">
        <f>IF(_tag_month_day!J346="","",_tag_month_day!J346/100)</f>
        <v/>
      </c>
      <c r="AR356" s="444">
        <f>AR355</f>
        <v>1.3</v>
      </c>
      <c r="AS356" s="445" t="e">
        <f>AQ356*(AN356*AR356+AO356)/(AN356+AO356)</f>
        <v>#VALUE!</v>
      </c>
      <c r="AT356" s="445" t="e">
        <f>(SUM(BE356:BF356)-SUM(BE355:BF355))*0.05</f>
        <v>#VALUE!</v>
      </c>
      <c r="AU356" s="446" t="str">
        <f>IF(_tag_month_day!CC346="","",IF(_tag_month_day!CC346&gt;0,_tag_month_day!CD346,_tag_month_day!CE346))</f>
        <v/>
      </c>
      <c r="AV356" s="447" t="str">
        <f>IF(_tag_month_day!L346="","",_tag_month_day!L346/100)</f>
        <v/>
      </c>
      <c r="AW356" s="431">
        <f>AW355</f>
        <v>0</v>
      </c>
      <c r="AX356" s="431">
        <f>AX355</f>
        <v>0</v>
      </c>
      <c r="AY356" s="431" t="str">
        <f>IF(_tag_month_day!M346="","",_tag_month_day!M346/100)</f>
        <v/>
      </c>
      <c r="AZ356" s="431" t="str">
        <f>IF(_tag_month_day!N346="","",_tag_month_day!N346/100)</f>
        <v/>
      </c>
      <c r="BA356" s="431" t="str">
        <f>IF(_tag_month_day!O346="","",_tag_month_day!O346/100)</f>
        <v/>
      </c>
      <c r="BB356" s="448" t="str">
        <f>IF(_tag_month_day!P346="","",_tag_month_day!P346/100)</f>
        <v/>
      </c>
      <c r="BC356" s="448">
        <f>BC355</f>
        <v>0</v>
      </c>
      <c r="BD356" s="448" t="str">
        <f>IF(_tag_month_day!Q346="","",_tag_month_day!Q346/100)</f>
        <v/>
      </c>
      <c r="BE356" s="449" t="str">
        <f>IF(_tag_month_day!R346="","",_tag_month_day!R346/100)</f>
        <v/>
      </c>
      <c r="BF356" s="388" t="e">
        <f>(AU356*(100+BE356*100))/(AJ356-AU356)/100</f>
        <v>#VALUE!</v>
      </c>
      <c r="BG356" s="450" t="e">
        <f>BE356+BF356</f>
        <v>#VALUE!</v>
      </c>
      <c r="BH356" s="451" t="e">
        <f>SUM(AV356:BF356)</f>
        <v>#VALUE!</v>
      </c>
      <c r="BI356" s="452" t="e">
        <f>IF(CX356=0,BI355,(DK356*查询!$R$5+DL356*查询!$Q$5+DM356*查询!$N$5+DN356*查询!$O$5+DO356*查询!$P$5)*AF356/CX356)</f>
        <v>#VALUE!</v>
      </c>
      <c r="BJ356" s="452" t="e">
        <f>IF(CX356=0,BJ355,(DP356*查询!$S$5+DQ356*查询!$T$5+DR356*查询!$U$5)*AF356/CX356)</f>
        <v>#VALUE!</v>
      </c>
      <c r="BK356" s="452">
        <f>BK355</f>
        <v>1</v>
      </c>
      <c r="BL356" s="453" t="e">
        <f>SUMPRODUCT((AV356:BA356)*(GS356:GX356))/((GS356:GX356)+SUM(BB356:BD356)*GY356+BG356*GZ356)</f>
        <v>#VALUE!</v>
      </c>
      <c r="BM356" s="453" t="e">
        <f>BK356*($AV356*FB356+$AW356*FD356+$AX356*FI356+$AY356*FN356+$AZ356*FS356+$BA356*FX356+$BG356*GE356)/(AV356*EY356+AX356*FK356+AW356*FF356+AY356*FP356+AZ356*FU356+BA356*FZ356+BG356*GG356+BB356*GK356+BC356*GN356+BD356*GP356)</f>
        <v>#VALUE!</v>
      </c>
      <c r="BN356" s="453" t="e">
        <f>($AV356*FC356+$AX356*FJ356+$AW356*FE356+$AY356*FO356+$AZ356*FT356+$BA356*FY356+$BG356*GF356)/($AV356*FA356+BG356*GH356+BB356*GL356+BC356*GO356+BD356*GQ356+BA356*GA356)</f>
        <v>#VALUE!</v>
      </c>
      <c r="BO356" s="454" t="e">
        <f>SUMPRODUCT(AV356:BA356*GS356:GX356)/(GS356:GX356+(BB356+BC356+BD356)*GY356+BG356)</f>
        <v>#VALUE!</v>
      </c>
      <c r="BP356" s="454" t="e">
        <f>SUMPRODUCT(AV356:BA356*GS356:GX356)/(GS356:GX356+(BB356+BC356+BD356)*GY356+BG356)</f>
        <v>#VALUE!</v>
      </c>
      <c r="BQ356" s="454" t="e">
        <f>SUMPRODUCT(AV356:BA356*GS356:GX356)/(GS356:GX356+(BB356+BC356+BD356)*GY356+BG356)</f>
        <v>#VALUE!</v>
      </c>
      <c r="BR356" s="453" t="str">
        <f>IF(_tag_month_day!T346="","",_tag_month_day!T346)</f>
        <v/>
      </c>
      <c r="BS356" s="453" t="str">
        <f>IF(_tag_month_day!U346="","",_tag_month_day!U346)</f>
        <v/>
      </c>
      <c r="BT356" s="455" t="str">
        <f>IF(CK356="","",IF((CK356&gt;=BV356-0.12)*(CK356&lt;=BV356+0.12),"合格","不合格"))</f>
        <v/>
      </c>
      <c r="BU356" s="456" t="str">
        <f>IF(_tag_month_day!V346="","",_tag_month_day!V346)</f>
        <v/>
      </c>
      <c r="BV356" s="457" t="str">
        <f>IF(_tag_month_day!W346="","",_tag_month_day!W346)</f>
        <v/>
      </c>
      <c r="BW356" s="458" t="str">
        <f>IF(_tag_month_day!X346="","",_tag_month_day!X346)</f>
        <v/>
      </c>
      <c r="BX356" s="458" t="str">
        <f>IF(_tag_month_day!Y346="","",_tag_month_day!Y346)</f>
        <v/>
      </c>
      <c r="BY356" s="459">
        <f ca="1">L356</f>
        <v>43600.458333332499</v>
      </c>
      <c r="BZ356" s="460"/>
      <c r="CA356" s="461"/>
      <c r="CB356" s="424" t="str">
        <f>IF(_tag_month_day!Z346="","",_tag_month_day!Z346)</f>
        <v/>
      </c>
      <c r="CC356" s="424" t="str">
        <f>IF(_tag_month_day!AA346="","",_tag_month_day!AA346)</f>
        <v/>
      </c>
      <c r="CD356" s="424" t="str">
        <f>IF(_tag_month_day!AB346="","",_tag_month_day!AB346)</f>
        <v/>
      </c>
      <c r="CE356" s="424" t="str">
        <f>IF(_tag_month_day!AC346="","",_tag_month_day!AC346)</f>
        <v/>
      </c>
      <c r="CF356" s="424" t="str">
        <f>IF(_tag_month_day!AD346="","",_tag_month_day!AD346)</f>
        <v/>
      </c>
      <c r="CG356" s="424" t="str">
        <f>IF(_tag_month_day!AE346="","",_tag_month_day!AE346)</f>
        <v/>
      </c>
      <c r="CH356" s="424" t="str">
        <f>IF(_tag_month_day!AF346="","",_tag_month_day!AF346)</f>
        <v/>
      </c>
      <c r="CI356" s="424" t="str">
        <f>IF(_tag_month_day!AG346="","",_tag_month_day!AG346)</f>
        <v/>
      </c>
      <c r="CJ356" s="424" t="str">
        <f>IF(_tag_month_day!AH346="","",_tag_month_day!AH346)</f>
        <v/>
      </c>
      <c r="CK356" s="424" t="str">
        <f>IF(_tag_month_day!AI346="","",_tag_month_day!AI346)</f>
        <v/>
      </c>
      <c r="CL356" s="4" t="str">
        <f>IF(_tag_month_day!AJ346="","",_tag_month_day!AJ346)</f>
        <v/>
      </c>
      <c r="CM356" s="4" t="str">
        <f>IF(_tag_month_day!AK346="","",_tag_month_day!AK346)</f>
        <v/>
      </c>
      <c r="CN356" s="4" t="str">
        <f>IF(_tag_month_day!AL346="","",_tag_month_day!AL346)</f>
        <v/>
      </c>
      <c r="CO356" s="4" t="str">
        <f>IF(_tag_month_day!AM346="","",_tag_month_day!AM346)</f>
        <v/>
      </c>
      <c r="CP356" s="4" t="str">
        <f>IF(_tag_month_day!AN346="","",_tag_month_day!AN346)</f>
        <v/>
      </c>
      <c r="CQ356" s="4" t="str">
        <f>IF(_tag_month_day!AO346="","",_tag_month_day!AO346)</f>
        <v/>
      </c>
      <c r="CR356" s="462" t="str">
        <f>IF(_tag_month_day!AP346="","",_tag_month_day!AP346)</f>
        <v/>
      </c>
      <c r="CS356" s="463" t="str">
        <f>IF(_tag_month_day!AQ346="","",_tag_month_day!AQ346)</f>
        <v/>
      </c>
      <c r="CT356" s="4" t="str">
        <f>IF(_tag_month_day!AR346="","",_tag_month_day!AR346)</f>
        <v/>
      </c>
      <c r="CU356" s="464" t="e">
        <f>DU356/AJ356</f>
        <v>#VALUE!</v>
      </c>
      <c r="CV356" s="451" t="e">
        <f>BG356/BH356</f>
        <v>#VALUE!</v>
      </c>
      <c r="CW356" s="465" t="e">
        <f>AJ356*(1-CV356)*CU356*AF356</f>
        <v>#VALUE!</v>
      </c>
      <c r="CX356" s="465" t="e">
        <f>CW356*94%</f>
        <v>#VALUE!</v>
      </c>
      <c r="CY356" s="466" t="e">
        <f>IF(CX356=0,0,DS356/(DS356+CX356))</f>
        <v>#VALUE!</v>
      </c>
      <c r="CZ356" s="465" t="e">
        <f>$AJ356*EF356</f>
        <v>#VALUE!</v>
      </c>
      <c r="DA356" s="465" t="e">
        <f>$AJ356*EG356</f>
        <v>#VALUE!</v>
      </c>
      <c r="DB356" s="465" t="e">
        <f>$AJ356*EH356</f>
        <v>#VALUE!</v>
      </c>
      <c r="DC356" s="465" t="e">
        <f>$AJ356*EI356</f>
        <v>#VALUE!</v>
      </c>
      <c r="DD356" s="465" t="e">
        <f>$AJ356*EJ356</f>
        <v>#VALUE!</v>
      </c>
      <c r="DE356" s="465" t="e">
        <f>$AJ356*EK356</f>
        <v>#VALUE!</v>
      </c>
      <c r="DF356" s="465" t="e">
        <f>$AJ356*EL356</f>
        <v>#VALUE!</v>
      </c>
      <c r="DG356" s="465" t="e">
        <f>$AJ356*EM356</f>
        <v>#VALUE!</v>
      </c>
      <c r="DH356" s="465" t="e">
        <f>$AJ356*EN356</f>
        <v>#VALUE!</v>
      </c>
      <c r="DI356" s="465" t="e">
        <f>$AJ356*EO356</f>
        <v>#VALUE!</v>
      </c>
      <c r="DJ356" s="465" t="e">
        <f>CZ356*(1-EP356)</f>
        <v>#VALUE!</v>
      </c>
      <c r="DK356" s="465" t="e">
        <f>DA356*(1-ER356)</f>
        <v>#VALUE!</v>
      </c>
      <c r="DL356" s="465" t="e">
        <f>DB356*(1-EQ356)</f>
        <v>#VALUE!</v>
      </c>
      <c r="DM356" s="465" t="e">
        <f>DC356*(1-ES356)</f>
        <v>#VALUE!</v>
      </c>
      <c r="DN356" s="465" t="e">
        <f>DD356*(1-ET356)</f>
        <v>#VALUE!</v>
      </c>
      <c r="DO356" s="465" t="e">
        <f>DE356</f>
        <v>#VALUE!</v>
      </c>
      <c r="DP356" s="465" t="e">
        <f>DF356*(1-EU356)</f>
        <v>#VALUE!</v>
      </c>
      <c r="DQ356" s="465" t="e">
        <f>DG356*(1-EV356)</f>
        <v>#VALUE!</v>
      </c>
      <c r="DR356" s="465" t="e">
        <f>DH356*(1-EW356)</f>
        <v>#VALUE!</v>
      </c>
      <c r="DS356" s="465" t="e">
        <f>DI356</f>
        <v>#VALUE!</v>
      </c>
      <c r="DT356" s="465" t="e">
        <f>SUM(DJ356:DS356)</f>
        <v>#VALUE!</v>
      </c>
      <c r="DU356" s="465" t="e">
        <f>(GS356:GX356)+(DP356+DQ356+DR356)*GY356+DS356</f>
        <v>#VALUE!</v>
      </c>
      <c r="DV356" s="451" t="e">
        <f>AV356/$BH356/(1-EP356)</f>
        <v>#VALUE!</v>
      </c>
      <c r="DW356" s="451" t="e">
        <f>AW356/$BH356/(1-ER356)</f>
        <v>#VALUE!</v>
      </c>
      <c r="DX356" s="451" t="e">
        <f>AX356/$BH356/(1-EQ356)</f>
        <v>#VALUE!</v>
      </c>
      <c r="DY356" s="451" t="e">
        <f>AY356/$BH356/(1-ES356)</f>
        <v>#VALUE!</v>
      </c>
      <c r="DZ356" s="451" t="e">
        <f>AZ356/$BH356/(1-ET356)</f>
        <v>#VALUE!</v>
      </c>
      <c r="EA356" s="451" t="e">
        <f>BA356/$BH356/(1-AX356)</f>
        <v>#VALUE!</v>
      </c>
      <c r="EB356" s="451" t="e">
        <f>BB356/$BH356/(1-EU356)</f>
        <v>#VALUE!</v>
      </c>
      <c r="EC356" s="451" t="e">
        <f>BC356/$BH356/(1-EV356)</f>
        <v>#VALUE!</v>
      </c>
      <c r="ED356" s="451" t="e">
        <f>BD356/$BH356/(1-EW356)</f>
        <v>#VALUE!</v>
      </c>
      <c r="EE356" s="451" t="e">
        <f>BG356/BH356</f>
        <v>#VALUE!</v>
      </c>
      <c r="EF356" s="451" t="e">
        <f>DV356/SUM($DV356:$EE356)</f>
        <v>#VALUE!</v>
      </c>
      <c r="EG356" s="451" t="e">
        <f>DW356/SUM($DV356:$EE356)</f>
        <v>#VALUE!</v>
      </c>
      <c r="EH356" s="451" t="e">
        <f>DX356/SUM($DV356:$EE356)</f>
        <v>#VALUE!</v>
      </c>
      <c r="EI356" s="451" t="e">
        <f>DY356/SUM($DV356:$EE356)</f>
        <v>#VALUE!</v>
      </c>
      <c r="EJ356" s="451" t="e">
        <f>DZ356/SUM($DV356:$EE356)</f>
        <v>#VALUE!</v>
      </c>
      <c r="EK356" s="451" t="e">
        <f>EA356/SUM($DV356:$EE356)</f>
        <v>#VALUE!</v>
      </c>
      <c r="EL356" s="451" t="e">
        <f>EB356/SUM($DV356:$EE356)</f>
        <v>#VALUE!</v>
      </c>
      <c r="EM356" s="451" t="e">
        <f>EC356/SUM($DV356:$EE356)</f>
        <v>#VALUE!</v>
      </c>
      <c r="EN356" s="451" t="e">
        <f>ED356/SUM($DV356:$EE356)</f>
        <v>#VALUE!</v>
      </c>
      <c r="EO356" s="451" t="e">
        <f>EE356/SUM($DV356:$EE356)</f>
        <v>#VALUE!</v>
      </c>
      <c r="EP356" s="450">
        <f>EP355</f>
        <v>0.080000000000000002</v>
      </c>
      <c r="EQ356" s="450">
        <f>EQ355</f>
        <v>0.014999999999999999</v>
      </c>
      <c r="ER356" s="450">
        <f>ER355</f>
        <v>0.014999999999999999</v>
      </c>
      <c r="ES356" s="450">
        <f>ES355</f>
        <v>0.014999999999999999</v>
      </c>
      <c r="ET356" s="450">
        <f>ET355</f>
        <v>0.014999999999999999</v>
      </c>
      <c r="EU356" s="450">
        <f>EU355</f>
        <v>0.089999999999999997</v>
      </c>
      <c r="EV356" s="450">
        <f>EV355</f>
        <v>0.089999999999999997</v>
      </c>
      <c r="EW356" s="450">
        <f>EW355</f>
        <v>0.089999999999999997</v>
      </c>
      <c r="EX356" s="431" t="str">
        <f>IF(_tag_month_day!AS346="","",_tag_month_day!AS346/100)</f>
        <v/>
      </c>
      <c r="EY356" s="431" t="str">
        <f>IF(_tag_month_day!AT346="","",_tag_month_day!AT346/100)</f>
        <v/>
      </c>
      <c r="EZ356" s="431" t="str">
        <f>IF(_tag_month_day!AU346="","",_tag_month_day!AU346/100)</f>
        <v/>
      </c>
      <c r="FA356" s="431" t="str">
        <f>IF(_tag_month_day!AV346="","",_tag_month_day!AV346/100)</f>
        <v/>
      </c>
      <c r="FB356" s="431" t="str">
        <f>IF(_tag_month_day!AW346="","",_tag_month_day!AW346/100)</f>
        <v/>
      </c>
      <c r="FC356" s="431" t="str">
        <f>IF(_tag_month_day!AX346="","",_tag_month_day!AX346/100)</f>
        <v/>
      </c>
      <c r="FD356" s="449" t="str">
        <f>IF(_tag_month_day!AY346="","",_tag_month_day!AY346/100)</f>
        <v/>
      </c>
      <c r="FE356" s="449" t="str">
        <f>IF(_tag_month_day!AZ346="","",_tag_month_day!AZ346/100)</f>
        <v/>
      </c>
      <c r="FF356" s="449" t="str">
        <f>IF(_tag_month_day!BA346="","",_tag_month_day!BA346/100)</f>
        <v/>
      </c>
      <c r="FG356" s="449" t="str">
        <f>IF(_tag_month_day!BB346="","",_tag_month_day!BB346/100)</f>
        <v/>
      </c>
      <c r="FH356" s="467" t="str">
        <f>IF(_tag_month_day!BC346="","",_tag_month_day!BC346/100)</f>
        <v/>
      </c>
      <c r="FI356" s="449">
        <f>FI355</f>
        <v>0.40999999999999998</v>
      </c>
      <c r="FJ356" s="449">
        <f>FJ355</f>
        <v>0.11</v>
      </c>
      <c r="FK356" s="449">
        <f>FK355</f>
        <v>0.014999999999999999</v>
      </c>
      <c r="FL356" s="449">
        <f>FL355</f>
        <v>0</v>
      </c>
      <c r="FM356" s="467">
        <f>FM355</f>
        <v>0.0001</v>
      </c>
      <c r="FN356" s="449">
        <f>FN355</f>
        <v>0.32000000000000001</v>
      </c>
      <c r="FO356" s="449">
        <f>FO355</f>
        <v>0.20000000000000001</v>
      </c>
      <c r="FP356" s="449">
        <f>FP355</f>
        <v>0.01</v>
      </c>
      <c r="FQ356" s="449">
        <f>FQ355</f>
        <v>0</v>
      </c>
      <c r="FR356" s="467">
        <f>FR355</f>
        <v>0.0001</v>
      </c>
      <c r="FS356" s="449" t="str">
        <f>IF(_tag_month_day!BD346="","",_tag_month_day!BD346/100)</f>
        <v/>
      </c>
      <c r="FT356" s="449" t="str">
        <f>IF(_tag_month_day!BE346="","",_tag_month_day!BE346/100)</f>
        <v/>
      </c>
      <c r="FU356" s="449" t="str">
        <f>IF(_tag_month_day!BF346="","",_tag_month_day!BF346/100)</f>
        <v/>
      </c>
      <c r="FV356" s="449" t="str">
        <f>IF(_tag_month_day!BG346="","",_tag_month_day!BG346/100)</f>
        <v/>
      </c>
      <c r="FW356" s="467" t="str">
        <f>IF(_tag_month_day!BH346="","",_tag_month_day!BH346/100)</f>
        <v/>
      </c>
      <c r="FX356" s="449" t="str">
        <f>IF(_tag_month_day!BI346="","",_tag_month_day!BI346/100)</f>
        <v/>
      </c>
      <c r="FY356" s="449" t="str">
        <f>IF(_tag_month_day!BJ346="","",_tag_month_day!BJ346/100)</f>
        <v/>
      </c>
      <c r="FZ356" s="468" t="str">
        <f>IF(_tag_month_day!BK346="","",_tag_month_day!BK346/100)</f>
        <v/>
      </c>
      <c r="GA356" s="449" t="str">
        <f>IF(_tag_month_day!BL346="","",_tag_month_day!BL346/100)</f>
        <v/>
      </c>
      <c r="GB356" s="467" t="str">
        <f>IF(_tag_month_day!BM346="","",_tag_month_day!BM346/100)</f>
        <v/>
      </c>
      <c r="GC356" s="431" t="str">
        <f>IF(_tag_month_day!BN346="","",_tag_month_day!BN346/100)</f>
        <v/>
      </c>
      <c r="GD356" s="431" t="str">
        <f>IF(_tag_month_day!BO346="","",_tag_month_day!BO346/100)</f>
        <v/>
      </c>
      <c r="GE356" s="431" t="str">
        <f>IF(_tag_month_day!BP346="","",_tag_month_day!BP346/100)</f>
        <v/>
      </c>
      <c r="GF356" s="431" t="str">
        <f>IF(_tag_month_day!BQ346="","",_tag_month_day!BQ346/100)</f>
        <v/>
      </c>
      <c r="GG356" s="431" t="str">
        <f>IF(_tag_month_day!BR346="","",_tag_month_day!BR346/100)</f>
        <v/>
      </c>
      <c r="GH356" s="431" t="str">
        <f>IF(_tag_month_day!BS346="","",_tag_month_day!BS346/100)</f>
        <v/>
      </c>
      <c r="GI356" s="467" t="str">
        <f>IF(_tag_month_day!BT346="","",_tag_month_day!BT346/100)</f>
        <v/>
      </c>
      <c r="GJ356" s="469" t="str">
        <f>IF(_tag_month_day!BU346="","",_tag_month_day!BU346/100)</f>
        <v/>
      </c>
      <c r="GK356" s="470">
        <f>GK355</f>
        <v>0.070000000000000007</v>
      </c>
      <c r="GL356" s="470">
        <f>GL355</f>
        <v>0.029999999999999999</v>
      </c>
      <c r="GM356" s="471" t="str">
        <f>IF(_tag_month_day!BX346="","",_tag_month_day!BX346/100)</f>
        <v/>
      </c>
      <c r="GN356" s="470">
        <f>GN355</f>
        <v>0.070000000000000007</v>
      </c>
      <c r="GO356" s="470">
        <f>GO355</f>
        <v>0.029999999999999999</v>
      </c>
      <c r="GP356" s="470">
        <f>GP355</f>
        <v>0.089999999999999997</v>
      </c>
      <c r="GQ356" s="470">
        <f>GQ355</f>
        <v>0.029999999999999999</v>
      </c>
      <c r="GR356" s="471" t="str">
        <f>IF(_tag_month_day!CA346="","",_tag_month_day!CA346/100)</f>
        <v/>
      </c>
      <c r="GS356" s="472">
        <f>GS355</f>
        <v>0.95299999999999996</v>
      </c>
      <c r="GT356" s="472">
        <f>GT355</f>
        <v>0.55000000000000004</v>
      </c>
      <c r="GU356" s="472">
        <f>GU355</f>
        <v>0.55000000000000004</v>
      </c>
      <c r="GV356" s="472">
        <f>GV355</f>
        <v>0.55000000000000004</v>
      </c>
      <c r="GW356" s="472">
        <f>GW355</f>
        <v>0.5</v>
      </c>
      <c r="GX356" s="472">
        <f>GX355</f>
        <v>0.93500000000000005</v>
      </c>
      <c r="GY356" s="472">
        <f>GY355</f>
        <v>0.14999999999999999</v>
      </c>
      <c r="GZ356" s="472">
        <f>GZ355</f>
        <v>1</v>
      </c>
      <c r="HA356" s="474">
        <f>HA355</f>
        <v>0.047</v>
      </c>
      <c r="HB356" s="474">
        <f>HB355</f>
        <v>0.45000000000000001</v>
      </c>
      <c r="HC356" s="474">
        <f>HC355</f>
        <v>0.45000000000000001</v>
      </c>
      <c r="HD356" s="474">
        <f>HD355</f>
        <v>0.45000000000000001</v>
      </c>
      <c r="HE356" s="474">
        <f>HE355</f>
        <v>0.5</v>
      </c>
      <c r="HF356" s="474">
        <f>HF355</f>
        <v>0.065000000000000002</v>
      </c>
      <c r="HG356" s="474">
        <f>HG355</f>
        <v>0.84999999999999998</v>
      </c>
      <c r="HH356" s="474">
        <f>HH355</f>
        <v>0</v>
      </c>
      <c r="HI356" s="10">
        <f>IF(BZ356&lt;&gt;"",CK356-BV356,0)</f>
        <v>0</v>
      </c>
      <c r="HJ356" s="10" t="e">
        <f>IF(AJ356&gt;0,AH356-AJ356,0)</f>
        <v>#VALUE!</v>
      </c>
      <c r="HK356" s="466">
        <f>HK355</f>
        <v>0.84999999999999998</v>
      </c>
      <c r="HL356" s="424">
        <f>HL355</f>
        <v>550000</v>
      </c>
      <c r="HM356" s="424">
        <f>HM355</f>
        <v>480000</v>
      </c>
      <c r="HN356" s="465" t="e">
        <f>(DJ356*EZ356+DK356*FH356+DL356*FM356+DM356*FR356+DN356*FW356+DO356*GB356+DS356*GI356+DP356*GM356+DR356*GR356)*1000*2</f>
        <v>#VALUE!</v>
      </c>
      <c r="HO356" s="465" t="e">
        <f>HN356*HK356*$HO$2/HL356*1000000</f>
        <v>#VALUE!</v>
      </c>
      <c r="HP356" s="465" t="e">
        <f>HN356*HK356*$HP$2/HM356*1000000</f>
        <v>#VALUE!</v>
      </c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</row>
    <row customFormat="1" r="357" s="0">
      <c r="A357" s="420">
        <v>346</v>
      </c>
      <c r="B357" s="421">
        <f ca="1">IF(D357=D356,B356,IF(D357="夜班",B356+1,B356))</f>
        <v>43600</v>
      </c>
      <c r="C357" s="422">
        <f>C356</f>
        <v>0.041666666666666699</v>
      </c>
      <c r="D357" s="10" t="str">
        <f ca="1">IF(HOUR(G357)&lt;8,"夜班",IF(HOUR(G357)&lt;16,"白班",IF(HOUR(G357)&lt;24,"中班",0)))</f>
        <v>白班</v>
      </c>
      <c r="E357" s="10" t="e">
        <f ca="1">IF(F357=1,"甲",IF(F357=2,"乙",IF(F357=3,"丙",IF(F357=4,"丁",""))))</f>
        <v>#REF!</v>
      </c>
      <c r="F357" s="10" t="e">
        <f ca="1">SUMPRODUCT((成本日报!$A$3:$A$95=计划!B357)*(成本日报!$B$3:$B$95=计划!$D357),成本日报!$C$3:$C$95)</f>
        <v>#REF!</v>
      </c>
      <c r="G357" s="423">
        <f ca="1">G356+C356</f>
        <v>43600.374999999163</v>
      </c>
      <c r="H357" s="423">
        <f ca="1">$G357+$C357/60*10+$C357*0</f>
        <v>43600.381944443609</v>
      </c>
      <c r="I357" s="423">
        <f ca="1">$G357+$C357/60*18+$C357*0</f>
        <v>43600.38749999916</v>
      </c>
      <c r="J357" s="423">
        <f ca="1">$G357+$C357/60*0+$C357*1</f>
        <v>43600.416666665828</v>
      </c>
      <c r="K357" s="423">
        <f ca="1">$G357+$C357/60*30+$C357*2</f>
        <v>43600.479166665835</v>
      </c>
      <c r="L357" s="423">
        <f ca="1">$G357+$C357/60*0+$C357*3</f>
        <v>43600.499999999163</v>
      </c>
      <c r="M357" s="424" t="str">
        <f>IF(_tag_month_day!A347="","",_tag_month_day!A347)</f>
        <v/>
      </c>
      <c r="N357" s="424" t="str">
        <f>IF(_tag_month_day!B347="","",_tag_month_day!B347)</f>
        <v/>
      </c>
      <c r="O357" s="425" t="e">
        <f>IF(M357+N357=0,"",M357+N357)</f>
        <v>#VALUE!</v>
      </c>
      <c r="P357" s="424" t="str">
        <f>IF(_tag_month_day!C347="","",_tag_month_day!C347)</f>
        <v/>
      </c>
      <c r="Q357" s="424" t="str">
        <f>IF(_tag_month_day!D347="","",_tag_month_day!D347)</f>
        <v/>
      </c>
      <c r="R357" s="426" t="str">
        <f>IF(_tag_month_day!CB347="","",_tag_month_day!CB347/100)</f>
        <v/>
      </c>
      <c r="S357" s="427" t="str">
        <f>IF(_tag_month_day!E347="","",_tag_month_day!E347)</f>
        <v/>
      </c>
      <c r="T357" s="427" t="str">
        <f>IF(_tag_month_day!F347="","",_tag_month_day!F347)</f>
        <v/>
      </c>
      <c r="U357" s="428" t="e">
        <f>S357+T357</f>
        <v>#VALUE!</v>
      </c>
      <c r="V357" s="429" t="e">
        <f>U357/AJ357</f>
        <v>#VALUE!</v>
      </c>
      <c r="W357" s="430" t="str">
        <f>IF(_jhy_month_day!A347="","",_jhy_month_day!A347)</f>
        <v/>
      </c>
      <c r="X357" s="431" t="str">
        <f>IF(_jhy_month_day!B347="","",_jhy_month_day!B347/100)</f>
        <v/>
      </c>
      <c r="Y357" s="431" t="str">
        <f>IF(_jhy_month_day!C347="","",_jhy_month_day!C347/100)</f>
        <v/>
      </c>
      <c r="Z357" s="432">
        <f>Z353+1</f>
        <v>87</v>
      </c>
      <c r="AA357" s="433" t="str">
        <f>IF(_tag_month_day!G347="","",_tag_month_day!G347/100)</f>
        <v/>
      </c>
      <c r="AB357" s="433" t="str">
        <f>IF(_tag_month_day!H347="","",_tag_month_day!H347/100)</f>
        <v/>
      </c>
      <c r="AC357" s="434">
        <f>IF(X357="",AC356,BK357*($AV356*X357+$AW356*FD356+$AX356*FI356+$AY356*FN356+$AZ356*FS356+$BA356*FX356+$BG356*GE356)/(AV356*Y357+AX356*FK356+AW356*FF356+AY356*FP356+AZ356*FU356+BA356*FZ356+BG356*GG356+BB356*GK356+BC356*GN356+BD356*GP356))</f>
        <v>1.59963432013121</v>
      </c>
      <c r="AD357" s="435" t="str">
        <f>IF(AC357=AC356,"",AC357-AC356)</f>
        <v/>
      </c>
      <c r="AE357" s="436" t="str">
        <f>IF(1-AF357=0,"",(1-AF357))</f>
        <v/>
      </c>
      <c r="AF357" s="437">
        <v>1</v>
      </c>
      <c r="AG357" s="10" t="str">
        <f>AG356</f>
        <v>9A3</v>
      </c>
      <c r="AH357" s="438" t="str">
        <f>AH356</f>
        <v/>
      </c>
      <c r="AI357" s="424"/>
      <c r="AJ357" s="10" t="str">
        <f>IF(_tag_month_day!I347="","",_tag_month_day!I347)</f>
        <v/>
      </c>
      <c r="AK357" s="440"/>
      <c r="AL357" s="440"/>
      <c r="AM357" s="440"/>
      <c r="AN357" s="441">
        <f>AN356</f>
        <v>2</v>
      </c>
      <c r="AO357" s="441">
        <f>AO356</f>
        <v>8</v>
      </c>
      <c r="AP357" s="442" t="e">
        <f>(IF(AN357=0,AS356,AS356*(1+AO357/AN357)/(AR357+AO357/AN357)))+AT357</f>
        <v>#VALUE!</v>
      </c>
      <c r="AQ357" s="443" t="str">
        <f>IF(_tag_month_day!J347="","",_tag_month_day!J347/100)</f>
        <v/>
      </c>
      <c r="AR357" s="444">
        <f>AR356</f>
        <v>1.3</v>
      </c>
      <c r="AS357" s="445" t="e">
        <f>AQ357*(AN357*AR357+AO357)/(AN357+AO357)</f>
        <v>#VALUE!</v>
      </c>
      <c r="AT357" s="445" t="e">
        <f>(SUM(BE357:BF357)-SUM(BE356:BF356))*0.05</f>
        <v>#VALUE!</v>
      </c>
      <c r="AU357" s="446" t="str">
        <f>IF(_tag_month_day!CC347="","",IF(_tag_month_day!CC347&gt;0,_tag_month_day!CD347,_tag_month_day!CE347))</f>
        <v/>
      </c>
      <c r="AV357" s="447" t="str">
        <f>IF(_tag_month_day!L347="","",_tag_month_day!L347/100)</f>
        <v/>
      </c>
      <c r="AW357" s="431">
        <f>AW356</f>
        <v>0</v>
      </c>
      <c r="AX357" s="431">
        <f>AX356</f>
        <v>0</v>
      </c>
      <c r="AY357" s="431" t="str">
        <f>IF(_tag_month_day!M347="","",_tag_month_day!M347/100)</f>
        <v/>
      </c>
      <c r="AZ357" s="431" t="str">
        <f>IF(_tag_month_day!N347="","",_tag_month_day!N347/100)</f>
        <v/>
      </c>
      <c r="BA357" s="431" t="str">
        <f>IF(_tag_month_day!O347="","",_tag_month_day!O347/100)</f>
        <v/>
      </c>
      <c r="BB357" s="448" t="str">
        <f>IF(_tag_month_day!P347="","",_tag_month_day!P347/100)</f>
        <v/>
      </c>
      <c r="BC357" s="448">
        <f>BC356</f>
        <v>0</v>
      </c>
      <c r="BD357" s="448" t="str">
        <f>IF(_tag_month_day!Q347="","",_tag_month_day!Q347/100)</f>
        <v/>
      </c>
      <c r="BE357" s="449" t="str">
        <f>IF(_tag_month_day!R347="","",_tag_month_day!R347/100)</f>
        <v/>
      </c>
      <c r="BF357" s="388" t="e">
        <f>(AU357*(100+BE357*100))/(AJ357-AU357)/100</f>
        <v>#VALUE!</v>
      </c>
      <c r="BG357" s="450" t="e">
        <f>BE357+BF357</f>
        <v>#VALUE!</v>
      </c>
      <c r="BH357" s="451" t="e">
        <f>SUM(AV357:BF357)</f>
        <v>#VALUE!</v>
      </c>
      <c r="BI357" s="452" t="e">
        <f>IF(CX357=0,BI356,(DK357*查询!$R$5+DL357*查询!$Q$5+DM357*查询!$N$5+DN357*查询!$O$5+DO357*查询!$P$5)*AF357/CX357)</f>
        <v>#VALUE!</v>
      </c>
      <c r="BJ357" s="452" t="e">
        <f>IF(CX357=0,BJ356,(DP357*查询!$S$5+DQ357*查询!$T$5+DR357*查询!$U$5)*AF357/CX357)</f>
        <v>#VALUE!</v>
      </c>
      <c r="BK357" s="452">
        <f>BK356</f>
        <v>1</v>
      </c>
      <c r="BL357" s="453" t="e">
        <f>SUMPRODUCT((AV357:BA357)*(GS357:GX357))/((GS357:GX357)+SUM(BB357:BD357)*GY357+BG357*GZ357)</f>
        <v>#VALUE!</v>
      </c>
      <c r="BM357" s="453" t="e">
        <f>BK357*($AV357*FB357+$AW357*FD357+$AX357*FI357+$AY357*FN357+$AZ357*FS357+$BA357*FX357+$BG357*GE357)/(AV357*EY357+AX357*FK357+AW357*FF357+AY357*FP357+AZ357*FU357+BA357*FZ357+BG357*GG357+BB357*GK357+BC357*GN357+BD357*GP357)</f>
        <v>#VALUE!</v>
      </c>
      <c r="BN357" s="453" t="e">
        <f>($AV357*FC357+$AX357*FJ357+$AW357*FE357+$AY357*FO357+$AZ357*FT357+$BA357*FY357+$BG357*GF357)/($AV357*FA357+BG357*GH357+BB357*GL357+BC357*GO357+BD357*GQ357+BA357*GA357)</f>
        <v>#VALUE!</v>
      </c>
      <c r="BO357" s="454" t="e">
        <f>SUMPRODUCT(AV357:BA357*GS357:GX357)/(GS357:GX357+(BB357+BC357+BD357)*GY357+BG357)</f>
        <v>#VALUE!</v>
      </c>
      <c r="BP357" s="454" t="e">
        <f>SUMPRODUCT(AV357:BA357*GS357:GX357)/(GS357:GX357+(BB357+BC357+BD357)*GY357+BG357)</f>
        <v>#VALUE!</v>
      </c>
      <c r="BQ357" s="454" t="e">
        <f>SUMPRODUCT(AV357:BA357*GS357:GX357)/(GS357:GX357+(BB357+BC357+BD357)*GY357+BG357)</f>
        <v>#VALUE!</v>
      </c>
      <c r="BR357" s="453" t="str">
        <f>IF(_tag_month_day!T347="","",_tag_month_day!T347)</f>
        <v/>
      </c>
      <c r="BS357" s="453" t="str">
        <f>IF(_tag_month_day!U347="","",_tag_month_day!U347)</f>
        <v/>
      </c>
      <c r="BT357" s="455" t="str">
        <f>IF(CK357="","",IF((CK357&gt;=BV357-0.12)*(CK357&lt;=BV357+0.12),"合格","不合格"))</f>
        <v/>
      </c>
      <c r="BU357" s="456" t="str">
        <f>IF(_tag_month_day!V347="","",_tag_month_day!V347)</f>
        <v/>
      </c>
      <c r="BV357" s="457" t="str">
        <f>IF(_tag_month_day!W347="","",_tag_month_day!W347)</f>
        <v/>
      </c>
      <c r="BW357" s="458" t="str">
        <f>IF(_tag_month_day!X347="","",_tag_month_day!X347)</f>
        <v/>
      </c>
      <c r="BX357" s="458" t="str">
        <f>IF(_tag_month_day!Y347="","",_tag_month_day!Y347)</f>
        <v/>
      </c>
      <c r="BY357" s="459">
        <f ca="1">L357</f>
        <v>43600.499999999163</v>
      </c>
      <c r="BZ357" s="460"/>
      <c r="CA357" s="461"/>
      <c r="CB357" s="424" t="str">
        <f>IF(_tag_month_day!Z347="","",_tag_month_day!Z347)</f>
        <v/>
      </c>
      <c r="CC357" s="424" t="str">
        <f>IF(_tag_month_day!AA347="","",_tag_month_day!AA347)</f>
        <v/>
      </c>
      <c r="CD357" s="424" t="str">
        <f>IF(_tag_month_day!AB347="","",_tag_month_day!AB347)</f>
        <v/>
      </c>
      <c r="CE357" s="424" t="str">
        <f>IF(_tag_month_day!AC347="","",_tag_month_day!AC347)</f>
        <v/>
      </c>
      <c r="CF357" s="424" t="str">
        <f>IF(_tag_month_day!AD347="","",_tag_month_day!AD347)</f>
        <v/>
      </c>
      <c r="CG357" s="424" t="str">
        <f>IF(_tag_month_day!AE347="","",_tag_month_day!AE347)</f>
        <v/>
      </c>
      <c r="CH357" s="424" t="str">
        <f>IF(_tag_month_day!AF347="","",_tag_month_day!AF347)</f>
        <v/>
      </c>
      <c r="CI357" s="424" t="str">
        <f>IF(_tag_month_day!AG347="","",_tag_month_day!AG347)</f>
        <v/>
      </c>
      <c r="CJ357" s="424" t="str">
        <f>IF(_tag_month_day!AH347="","",_tag_month_day!AH347)</f>
        <v/>
      </c>
      <c r="CK357" s="424" t="str">
        <f>IF(_tag_month_day!AI347="","",_tag_month_day!AI347)</f>
        <v/>
      </c>
      <c r="CL357" s="4" t="str">
        <f>IF(_tag_month_day!AJ347="","",_tag_month_day!AJ347)</f>
        <v/>
      </c>
      <c r="CM357" s="4" t="str">
        <f>IF(_tag_month_day!AK347="","",_tag_month_day!AK347)</f>
        <v/>
      </c>
      <c r="CN357" s="4" t="str">
        <f>IF(_tag_month_day!AL347="","",_tag_month_day!AL347)</f>
        <v/>
      </c>
      <c r="CO357" s="4" t="str">
        <f>IF(_tag_month_day!AM347="","",_tag_month_day!AM347)</f>
        <v/>
      </c>
      <c r="CP357" s="4" t="str">
        <f>IF(_tag_month_day!AN347="","",_tag_month_day!AN347)</f>
        <v/>
      </c>
      <c r="CQ357" s="4" t="str">
        <f>IF(_tag_month_day!AO347="","",_tag_month_day!AO347)</f>
        <v/>
      </c>
      <c r="CR357" s="462" t="str">
        <f>IF(_tag_month_day!AP347="","",_tag_month_day!AP347)</f>
        <v/>
      </c>
      <c r="CS357" s="463" t="str">
        <f>IF(_tag_month_day!AQ347="","",_tag_month_day!AQ347)</f>
        <v/>
      </c>
      <c r="CT357" s="4" t="str">
        <f>IF(_tag_month_day!AR347="","",_tag_month_day!AR347)</f>
        <v/>
      </c>
      <c r="CU357" s="464" t="e">
        <f>DU357/AJ357</f>
        <v>#VALUE!</v>
      </c>
      <c r="CV357" s="451" t="e">
        <f>BG357/BH357</f>
        <v>#VALUE!</v>
      </c>
      <c r="CW357" s="465" t="e">
        <f>AJ357*(1-CV357)*CU357*AF357</f>
        <v>#VALUE!</v>
      </c>
      <c r="CX357" s="465" t="e">
        <f>CW357*94%</f>
        <v>#VALUE!</v>
      </c>
      <c r="CY357" s="466" t="e">
        <f>IF(CX357=0,0,DS357/(DS357+CX357))</f>
        <v>#VALUE!</v>
      </c>
      <c r="CZ357" s="465" t="e">
        <f>$AJ357*EF357</f>
        <v>#VALUE!</v>
      </c>
      <c r="DA357" s="465" t="e">
        <f>$AJ357*EG357</f>
        <v>#VALUE!</v>
      </c>
      <c r="DB357" s="465" t="e">
        <f>$AJ357*EH357</f>
        <v>#VALUE!</v>
      </c>
      <c r="DC357" s="465" t="e">
        <f>$AJ357*EI357</f>
        <v>#VALUE!</v>
      </c>
      <c r="DD357" s="465" t="e">
        <f>$AJ357*EJ357</f>
        <v>#VALUE!</v>
      </c>
      <c r="DE357" s="465" t="e">
        <f>$AJ357*EK357</f>
        <v>#VALUE!</v>
      </c>
      <c r="DF357" s="465" t="e">
        <f>$AJ357*EL357</f>
        <v>#VALUE!</v>
      </c>
      <c r="DG357" s="465" t="e">
        <f>$AJ357*EM357</f>
        <v>#VALUE!</v>
      </c>
      <c r="DH357" s="465" t="e">
        <f>$AJ357*EN357</f>
        <v>#VALUE!</v>
      </c>
      <c r="DI357" s="465" t="e">
        <f>$AJ357*EO357</f>
        <v>#VALUE!</v>
      </c>
      <c r="DJ357" s="465" t="e">
        <f>CZ357*(1-EP357)</f>
        <v>#VALUE!</v>
      </c>
      <c r="DK357" s="465" t="e">
        <f>DA357*(1-ER357)</f>
        <v>#VALUE!</v>
      </c>
      <c r="DL357" s="465" t="e">
        <f>DB357*(1-EQ357)</f>
        <v>#VALUE!</v>
      </c>
      <c r="DM357" s="465" t="e">
        <f>DC357*(1-ES357)</f>
        <v>#VALUE!</v>
      </c>
      <c r="DN357" s="465" t="e">
        <f>DD357*(1-ET357)</f>
        <v>#VALUE!</v>
      </c>
      <c r="DO357" s="465" t="e">
        <f>DE357</f>
        <v>#VALUE!</v>
      </c>
      <c r="DP357" s="465" t="e">
        <f>DF357*(1-EU357)</f>
        <v>#VALUE!</v>
      </c>
      <c r="DQ357" s="465" t="e">
        <f>DG357*(1-EV357)</f>
        <v>#VALUE!</v>
      </c>
      <c r="DR357" s="465" t="e">
        <f>DH357*(1-EW357)</f>
        <v>#VALUE!</v>
      </c>
      <c r="DS357" s="465" t="e">
        <f>DI357</f>
        <v>#VALUE!</v>
      </c>
      <c r="DT357" s="465" t="e">
        <f>SUM(DJ357:DS357)</f>
        <v>#VALUE!</v>
      </c>
      <c r="DU357" s="465" t="e">
        <f>(GS357:GX357)+(DP357+DQ357+DR357)*GY357+DS357</f>
        <v>#VALUE!</v>
      </c>
      <c r="DV357" s="451" t="e">
        <f>AV357/$BH357/(1-EP357)</f>
        <v>#VALUE!</v>
      </c>
      <c r="DW357" s="451" t="e">
        <f>AW357/$BH357/(1-ER357)</f>
        <v>#VALUE!</v>
      </c>
      <c r="DX357" s="451" t="e">
        <f>AX357/$BH357/(1-EQ357)</f>
        <v>#VALUE!</v>
      </c>
      <c r="DY357" s="451" t="e">
        <f>AY357/$BH357/(1-ES357)</f>
        <v>#VALUE!</v>
      </c>
      <c r="DZ357" s="451" t="e">
        <f>AZ357/$BH357/(1-ET357)</f>
        <v>#VALUE!</v>
      </c>
      <c r="EA357" s="451" t="e">
        <f>BA357/$BH357/(1-AX357)</f>
        <v>#VALUE!</v>
      </c>
      <c r="EB357" s="451" t="e">
        <f>BB357/$BH357/(1-EU357)</f>
        <v>#VALUE!</v>
      </c>
      <c r="EC357" s="451" t="e">
        <f>BC357/$BH357/(1-EV357)</f>
        <v>#VALUE!</v>
      </c>
      <c r="ED357" s="451" t="e">
        <f>BD357/$BH357/(1-EW357)</f>
        <v>#VALUE!</v>
      </c>
      <c r="EE357" s="451" t="e">
        <f>BG357/BH357</f>
        <v>#VALUE!</v>
      </c>
      <c r="EF357" s="451" t="e">
        <f>DV357/SUM($DV357:$EE357)</f>
        <v>#VALUE!</v>
      </c>
      <c r="EG357" s="451" t="e">
        <f>DW357/SUM($DV357:$EE357)</f>
        <v>#VALUE!</v>
      </c>
      <c r="EH357" s="451" t="e">
        <f>DX357/SUM($DV357:$EE357)</f>
        <v>#VALUE!</v>
      </c>
      <c r="EI357" s="451" t="e">
        <f>DY357/SUM($DV357:$EE357)</f>
        <v>#VALUE!</v>
      </c>
      <c r="EJ357" s="451" t="e">
        <f>DZ357/SUM($DV357:$EE357)</f>
        <v>#VALUE!</v>
      </c>
      <c r="EK357" s="451" t="e">
        <f>EA357/SUM($DV357:$EE357)</f>
        <v>#VALUE!</v>
      </c>
      <c r="EL357" s="451" t="e">
        <f>EB357/SUM($DV357:$EE357)</f>
        <v>#VALUE!</v>
      </c>
      <c r="EM357" s="451" t="e">
        <f>EC357/SUM($DV357:$EE357)</f>
        <v>#VALUE!</v>
      </c>
      <c r="EN357" s="451" t="e">
        <f>ED357/SUM($DV357:$EE357)</f>
        <v>#VALUE!</v>
      </c>
      <c r="EO357" s="451" t="e">
        <f>EE357/SUM($DV357:$EE357)</f>
        <v>#VALUE!</v>
      </c>
      <c r="EP357" s="450">
        <f>EP356</f>
        <v>0.080000000000000002</v>
      </c>
      <c r="EQ357" s="450">
        <f>EQ356</f>
        <v>0.014999999999999999</v>
      </c>
      <c r="ER357" s="450">
        <f>ER356</f>
        <v>0.014999999999999999</v>
      </c>
      <c r="ES357" s="450">
        <f>ES356</f>
        <v>0.014999999999999999</v>
      </c>
      <c r="ET357" s="450">
        <f>ET356</f>
        <v>0.014999999999999999</v>
      </c>
      <c r="EU357" s="450">
        <f>EU356</f>
        <v>0.089999999999999997</v>
      </c>
      <c r="EV357" s="450">
        <f>EV356</f>
        <v>0.089999999999999997</v>
      </c>
      <c r="EW357" s="450">
        <f>EW356</f>
        <v>0.089999999999999997</v>
      </c>
      <c r="EX357" s="431" t="str">
        <f>IF(_tag_month_day!AS347="","",_tag_month_day!AS347/100)</f>
        <v/>
      </c>
      <c r="EY357" s="431" t="str">
        <f>IF(_tag_month_day!AT347="","",_tag_month_day!AT347/100)</f>
        <v/>
      </c>
      <c r="EZ357" s="431" t="str">
        <f>IF(_tag_month_day!AU347="","",_tag_month_day!AU347/100)</f>
        <v/>
      </c>
      <c r="FA357" s="431" t="str">
        <f>IF(_tag_month_day!AV347="","",_tag_month_day!AV347/100)</f>
        <v/>
      </c>
      <c r="FB357" s="431" t="str">
        <f>IF(_tag_month_day!AW347="","",_tag_month_day!AW347/100)</f>
        <v/>
      </c>
      <c r="FC357" s="431" t="str">
        <f>IF(_tag_month_day!AX347="","",_tag_month_day!AX347/100)</f>
        <v/>
      </c>
      <c r="FD357" s="449" t="str">
        <f>IF(_tag_month_day!AY347="","",_tag_month_day!AY347/100)</f>
        <v/>
      </c>
      <c r="FE357" s="449" t="str">
        <f>IF(_tag_month_day!AZ347="","",_tag_month_day!AZ347/100)</f>
        <v/>
      </c>
      <c r="FF357" s="449" t="str">
        <f>IF(_tag_month_day!BA347="","",_tag_month_day!BA347/100)</f>
        <v/>
      </c>
      <c r="FG357" s="449" t="str">
        <f>IF(_tag_month_day!BB347="","",_tag_month_day!BB347/100)</f>
        <v/>
      </c>
      <c r="FH357" s="467" t="str">
        <f>IF(_tag_month_day!BC347="","",_tag_month_day!BC347/100)</f>
        <v/>
      </c>
      <c r="FI357" s="449">
        <f>FI356</f>
        <v>0.40999999999999998</v>
      </c>
      <c r="FJ357" s="449">
        <f>FJ356</f>
        <v>0.11</v>
      </c>
      <c r="FK357" s="449">
        <f>FK356</f>
        <v>0.014999999999999999</v>
      </c>
      <c r="FL357" s="449">
        <f>FL356</f>
        <v>0</v>
      </c>
      <c r="FM357" s="467">
        <f>FM356</f>
        <v>0.0001</v>
      </c>
      <c r="FN357" s="449">
        <f>FN356</f>
        <v>0.32000000000000001</v>
      </c>
      <c r="FO357" s="449">
        <f>FO356</f>
        <v>0.20000000000000001</v>
      </c>
      <c r="FP357" s="449">
        <f>FP356</f>
        <v>0.01</v>
      </c>
      <c r="FQ357" s="449">
        <f>FQ356</f>
        <v>0</v>
      </c>
      <c r="FR357" s="467">
        <f>FR356</f>
        <v>0.0001</v>
      </c>
      <c r="FS357" s="449" t="str">
        <f>IF(_tag_month_day!BD347="","",_tag_month_day!BD347/100)</f>
        <v/>
      </c>
      <c r="FT357" s="449" t="str">
        <f>IF(_tag_month_day!BE347="","",_tag_month_day!BE347/100)</f>
        <v/>
      </c>
      <c r="FU357" s="449" t="str">
        <f>IF(_tag_month_day!BF347="","",_tag_month_day!BF347/100)</f>
        <v/>
      </c>
      <c r="FV357" s="449" t="str">
        <f>IF(_tag_month_day!BG347="","",_tag_month_day!BG347/100)</f>
        <v/>
      </c>
      <c r="FW357" s="467" t="str">
        <f>IF(_tag_month_day!BH347="","",_tag_month_day!BH347/100)</f>
        <v/>
      </c>
      <c r="FX357" s="449" t="str">
        <f>IF(_tag_month_day!BI347="","",_tag_month_day!BI347/100)</f>
        <v/>
      </c>
      <c r="FY357" s="449" t="str">
        <f>IF(_tag_month_day!BJ347="","",_tag_month_day!BJ347/100)</f>
        <v/>
      </c>
      <c r="FZ357" s="468" t="str">
        <f>IF(_tag_month_day!BK347="","",_tag_month_day!BK347/100)</f>
        <v/>
      </c>
      <c r="GA357" s="449" t="str">
        <f>IF(_tag_month_day!BL347="","",_tag_month_day!BL347/100)</f>
        <v/>
      </c>
      <c r="GB357" s="467" t="str">
        <f>IF(_tag_month_day!BM347="","",_tag_month_day!BM347/100)</f>
        <v/>
      </c>
      <c r="GC357" s="431" t="str">
        <f>IF(_tag_month_day!BN347="","",_tag_month_day!BN347/100)</f>
        <v/>
      </c>
      <c r="GD357" s="431" t="str">
        <f>IF(_tag_month_day!BO347="","",_tag_month_day!BO347/100)</f>
        <v/>
      </c>
      <c r="GE357" s="431" t="str">
        <f>IF(_tag_month_day!BP347="","",_tag_month_day!BP347/100)</f>
        <v/>
      </c>
      <c r="GF357" s="431" t="str">
        <f>IF(_tag_month_day!BQ347="","",_tag_month_day!BQ347/100)</f>
        <v/>
      </c>
      <c r="GG357" s="431" t="str">
        <f>IF(_tag_month_day!BR347="","",_tag_month_day!BR347/100)</f>
        <v/>
      </c>
      <c r="GH357" s="431" t="str">
        <f>IF(_tag_month_day!BS347="","",_tag_month_day!BS347/100)</f>
        <v/>
      </c>
      <c r="GI357" s="467" t="str">
        <f>IF(_tag_month_day!BT347="","",_tag_month_day!BT347/100)</f>
        <v/>
      </c>
      <c r="GJ357" s="469" t="str">
        <f>IF(_tag_month_day!BU347="","",_tag_month_day!BU347/100)</f>
        <v/>
      </c>
      <c r="GK357" s="470">
        <f>GK356</f>
        <v>0.070000000000000007</v>
      </c>
      <c r="GL357" s="470">
        <f>GL356</f>
        <v>0.029999999999999999</v>
      </c>
      <c r="GM357" s="471" t="str">
        <f>IF(_tag_month_day!BX347="","",_tag_month_day!BX347/100)</f>
        <v/>
      </c>
      <c r="GN357" s="470">
        <f>GN356</f>
        <v>0.070000000000000007</v>
      </c>
      <c r="GO357" s="470">
        <f>GO356</f>
        <v>0.029999999999999999</v>
      </c>
      <c r="GP357" s="470">
        <f>GP356</f>
        <v>0.089999999999999997</v>
      </c>
      <c r="GQ357" s="470">
        <f>GQ356</f>
        <v>0.029999999999999999</v>
      </c>
      <c r="GR357" s="471" t="str">
        <f>IF(_tag_month_day!CA347="","",_tag_month_day!CA347/100)</f>
        <v/>
      </c>
      <c r="GS357" s="472">
        <f>GS356</f>
        <v>0.95299999999999996</v>
      </c>
      <c r="GT357" s="472">
        <f>GT356</f>
        <v>0.55000000000000004</v>
      </c>
      <c r="GU357" s="472">
        <f>GU356</f>
        <v>0.55000000000000004</v>
      </c>
      <c r="GV357" s="472">
        <f>GV356</f>
        <v>0.55000000000000004</v>
      </c>
      <c r="GW357" s="472">
        <f>GW356</f>
        <v>0.5</v>
      </c>
      <c r="GX357" s="472">
        <f>GX356</f>
        <v>0.93500000000000005</v>
      </c>
      <c r="GY357" s="472">
        <f>GY356</f>
        <v>0.14999999999999999</v>
      </c>
      <c r="GZ357" s="472">
        <f>GZ356</f>
        <v>1</v>
      </c>
      <c r="HA357" s="474">
        <f>HA356</f>
        <v>0.047</v>
      </c>
      <c r="HB357" s="474">
        <f>HB356</f>
        <v>0.45000000000000001</v>
      </c>
      <c r="HC357" s="474">
        <f>HC356</f>
        <v>0.45000000000000001</v>
      </c>
      <c r="HD357" s="474">
        <f>HD356</f>
        <v>0.45000000000000001</v>
      </c>
      <c r="HE357" s="474">
        <f>HE356</f>
        <v>0.5</v>
      </c>
      <c r="HF357" s="474">
        <f>HF356</f>
        <v>0.065000000000000002</v>
      </c>
      <c r="HG357" s="474">
        <f>HG356</f>
        <v>0.84999999999999998</v>
      </c>
      <c r="HH357" s="474">
        <f>HH356</f>
        <v>0</v>
      </c>
      <c r="HI357" s="10">
        <f>IF(BZ357&lt;&gt;"",CK357-BV357,0)</f>
        <v>0</v>
      </c>
      <c r="HJ357" s="10" t="e">
        <f>IF(AJ357&gt;0,AH357-AJ357,0)</f>
        <v>#VALUE!</v>
      </c>
      <c r="HK357" s="466">
        <f>HK356</f>
        <v>0.84999999999999998</v>
      </c>
      <c r="HL357" s="424">
        <f>HL356</f>
        <v>550000</v>
      </c>
      <c r="HM357" s="424">
        <f>HM356</f>
        <v>480000</v>
      </c>
      <c r="HN357" s="465" t="e">
        <f>(DJ357*EZ357+DK357*FH357+DL357*FM357+DM357*FR357+DN357*FW357+DO357*GB357+DS357*GI357+DP357*GM357+DR357*GR357)*1000*2</f>
        <v>#VALUE!</v>
      </c>
      <c r="HO357" s="465" t="e">
        <f>HN357*HK357*$HO$2/HL357*1000000</f>
        <v>#VALUE!</v>
      </c>
      <c r="HP357" s="465" t="e">
        <f>HN357*HK357*$HP$2/HM357*1000000</f>
        <v>#VALUE!</v>
      </c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</row>
    <row customFormat="1" r="358" s="0">
      <c r="A358" s="420">
        <v>347</v>
      </c>
      <c r="B358" s="421">
        <f ca="1">IF(D358=D357,B357,IF(D358="夜班",B357+1,B357))</f>
        <v>43600</v>
      </c>
      <c r="C358" s="422">
        <f>C357</f>
        <v>0.041666666666666699</v>
      </c>
      <c r="D358" s="10" t="str">
        <f ca="1">IF(HOUR(G358)&lt;8,"夜班",IF(HOUR(G358)&lt;16,"白班",IF(HOUR(G358)&lt;24,"中班",0)))</f>
        <v>白班</v>
      </c>
      <c r="E358" s="10" t="e">
        <f ca="1">IF(F358=1,"甲",IF(F358=2,"乙",IF(F358=3,"丙",IF(F358=4,"丁",""))))</f>
        <v>#REF!</v>
      </c>
      <c r="F358" s="10" t="e">
        <f ca="1">SUMPRODUCT((成本日报!$A$3:$A$95=计划!B358)*(成本日报!$B$3:$B$95=计划!$D358),成本日报!$C$3:$C$95)</f>
        <v>#REF!</v>
      </c>
      <c r="G358" s="423">
        <f ca="1">G357+C357</f>
        <v>43600.416666665828</v>
      </c>
      <c r="H358" s="423">
        <f ca="1">$G358+$C358/60*10+$C358*0</f>
        <v>43600.423611110273</v>
      </c>
      <c r="I358" s="423">
        <f ca="1">$G358+$C358/60*18+$C358*0</f>
        <v>43600.429166665825</v>
      </c>
      <c r="J358" s="423">
        <f ca="1">$G358+$C358/60*0+$C358*1</f>
        <v>43600.458333332492</v>
      </c>
      <c r="K358" s="423">
        <f ca="1">$G358+$C358/60*30+$C358*2</f>
        <v>43600.520833332499</v>
      </c>
      <c r="L358" s="423">
        <f ca="1">$G358+$C358/60*0+$C358*3</f>
        <v>43600.541666665828</v>
      </c>
      <c r="M358" s="424" t="str">
        <f>IF(_tag_month_day!A348="","",_tag_month_day!A348)</f>
        <v/>
      </c>
      <c r="N358" s="424" t="str">
        <f>IF(_tag_month_day!B348="","",_tag_month_day!B348)</f>
        <v/>
      </c>
      <c r="O358" s="425" t="e">
        <f>IF(M358+N358=0,"",M358+N358)</f>
        <v>#VALUE!</v>
      </c>
      <c r="P358" s="424" t="str">
        <f>IF(_tag_month_day!C348="","",_tag_month_day!C348)</f>
        <v/>
      </c>
      <c r="Q358" s="424" t="str">
        <f>IF(_tag_month_day!D348="","",_tag_month_day!D348)</f>
        <v/>
      </c>
      <c r="R358" s="426" t="str">
        <f>IF(_tag_month_day!CB348="","",_tag_month_day!CB348/100)</f>
        <v/>
      </c>
      <c r="S358" s="427" t="str">
        <f>IF(_tag_month_day!E348="","",_tag_month_day!E348)</f>
        <v/>
      </c>
      <c r="T358" s="427" t="str">
        <f>IF(_tag_month_day!F348="","",_tag_month_day!F348)</f>
        <v/>
      </c>
      <c r="U358" s="428" t="e">
        <f>S358+T358</f>
        <v>#VALUE!</v>
      </c>
      <c r="V358" s="429" t="e">
        <f>U358/AJ358</f>
        <v>#VALUE!</v>
      </c>
      <c r="W358" s="430" t="str">
        <f>IF(_jhy_month_day!A348="","",_jhy_month_day!A348)</f>
        <v/>
      </c>
      <c r="X358" s="431" t="str">
        <f>IF(_jhy_month_day!B348="","",_jhy_month_day!B348/100)</f>
        <v/>
      </c>
      <c r="Y358" s="431" t="str">
        <f>IF(_jhy_month_day!C348="","",_jhy_month_day!C348/100)</f>
        <v/>
      </c>
      <c r="Z358" s="432">
        <f>Z354+1</f>
        <v>87</v>
      </c>
      <c r="AA358" s="433" t="str">
        <f>IF(_tag_month_day!G348="","",_tag_month_day!G348/100)</f>
        <v/>
      </c>
      <c r="AB358" s="433" t="str">
        <f>IF(_tag_month_day!H348="","",_tag_month_day!H348/100)</f>
        <v/>
      </c>
      <c r="AC358" s="434">
        <f>IF(X358="",AC357,BK358*($AV357*X358+$AW357*FD357+$AX357*FI357+$AY357*FN357+$AZ357*FS357+$BA357*FX357+$BG357*GE357)/(AV357*Y358+AX357*FK357+AW357*FF357+AY357*FP357+AZ357*FU357+BA357*FZ357+BG357*GG357+BB357*GK357+BC357*GN357+BD357*GP357))</f>
        <v>1.59963432013121</v>
      </c>
      <c r="AD358" s="435" t="str">
        <f>IF(AC358=AC357,"",AC358-AC357)</f>
        <v/>
      </c>
      <c r="AE358" s="436" t="str">
        <f>IF(1-AF358=0,"",(1-AF358))</f>
        <v/>
      </c>
      <c r="AF358" s="437">
        <v>1</v>
      </c>
      <c r="AG358" s="10" t="str">
        <f>AG357</f>
        <v>9A3</v>
      </c>
      <c r="AH358" s="438" t="str">
        <f>AH357</f>
        <v/>
      </c>
      <c r="AI358" s="424"/>
      <c r="AJ358" s="10" t="str">
        <f>IF(_tag_month_day!I348="","",_tag_month_day!I348)</f>
        <v/>
      </c>
      <c r="AK358" s="440"/>
      <c r="AL358" s="440"/>
      <c r="AM358" s="440"/>
      <c r="AN358" s="441">
        <f>AN357</f>
        <v>2</v>
      </c>
      <c r="AO358" s="441">
        <f>AO357</f>
        <v>8</v>
      </c>
      <c r="AP358" s="442" t="e">
        <f>(IF(AN358=0,AS357,AS357*(1+AO358/AN358)/(AR358+AO358/AN358)))+AT358</f>
        <v>#VALUE!</v>
      </c>
      <c r="AQ358" s="443" t="str">
        <f>IF(_tag_month_day!J348="","",_tag_month_day!J348/100)</f>
        <v/>
      </c>
      <c r="AR358" s="444">
        <f>AR357</f>
        <v>1.3</v>
      </c>
      <c r="AS358" s="445" t="e">
        <f>AQ358*(AN358*AR358+AO358)/(AN358+AO358)</f>
        <v>#VALUE!</v>
      </c>
      <c r="AT358" s="445" t="e">
        <f>(SUM(BE358:BF358)-SUM(BE357:BF357))*0.05</f>
        <v>#VALUE!</v>
      </c>
      <c r="AU358" s="446" t="str">
        <f>IF(_tag_month_day!CC348="","",IF(_tag_month_day!CC348&gt;0,_tag_month_day!CD348,_tag_month_day!CE348))</f>
        <v/>
      </c>
      <c r="AV358" s="447" t="str">
        <f>IF(_tag_month_day!L348="","",_tag_month_day!L348/100)</f>
        <v/>
      </c>
      <c r="AW358" s="431">
        <f>AW357</f>
        <v>0</v>
      </c>
      <c r="AX358" s="431">
        <f>AX357</f>
        <v>0</v>
      </c>
      <c r="AY358" s="431" t="str">
        <f>IF(_tag_month_day!M348="","",_tag_month_day!M348/100)</f>
        <v/>
      </c>
      <c r="AZ358" s="431" t="str">
        <f>IF(_tag_month_day!N348="","",_tag_month_day!N348/100)</f>
        <v/>
      </c>
      <c r="BA358" s="431" t="str">
        <f>IF(_tag_month_day!O348="","",_tag_month_day!O348/100)</f>
        <v/>
      </c>
      <c r="BB358" s="448" t="str">
        <f>IF(_tag_month_day!P348="","",_tag_month_day!P348/100)</f>
        <v/>
      </c>
      <c r="BC358" s="448">
        <f>BC357</f>
        <v>0</v>
      </c>
      <c r="BD358" s="448" t="str">
        <f>IF(_tag_month_day!Q348="","",_tag_month_day!Q348/100)</f>
        <v/>
      </c>
      <c r="BE358" s="449" t="str">
        <f>IF(_tag_month_day!R348="","",_tag_month_day!R348/100)</f>
        <v/>
      </c>
      <c r="BF358" s="388" t="e">
        <f>(AU358*(100+BE358*100))/(AJ358-AU358)/100</f>
        <v>#VALUE!</v>
      </c>
      <c r="BG358" s="450" t="e">
        <f>BE358+BF358</f>
        <v>#VALUE!</v>
      </c>
      <c r="BH358" s="451" t="e">
        <f>SUM(AV358:BF358)</f>
        <v>#VALUE!</v>
      </c>
      <c r="BI358" s="452" t="e">
        <f>IF(CX358=0,BI357,(DK358*查询!$R$5+DL358*查询!$Q$5+DM358*查询!$N$5+DN358*查询!$O$5+DO358*查询!$P$5)*AF358/CX358)</f>
        <v>#VALUE!</v>
      </c>
      <c r="BJ358" s="452" t="e">
        <f>IF(CX358=0,BJ357,(DP358*查询!$S$5+DQ358*查询!$T$5+DR358*查询!$U$5)*AF358/CX358)</f>
        <v>#VALUE!</v>
      </c>
      <c r="BK358" s="452">
        <f>BK357</f>
        <v>1</v>
      </c>
      <c r="BL358" s="453" t="e">
        <f>SUMPRODUCT((AV358:BA358)*(GS358:GX358))/((GS358:GX358)+SUM(BB358:BD358)*GY358+BG358*GZ358)</f>
        <v>#VALUE!</v>
      </c>
      <c r="BM358" s="453" t="e">
        <f>BK358*($AV358*FB358+$AW358*FD358+$AX358*FI358+$AY358*FN358+$AZ358*FS358+$BA358*FX358+$BG358*GE358)/(AV358*EY358+AX358*FK358+AW358*FF358+AY358*FP358+AZ358*FU358+BA358*FZ358+BG358*GG358+BB358*GK358+BC358*GN358+BD358*GP358)</f>
        <v>#VALUE!</v>
      </c>
      <c r="BN358" s="453" t="e">
        <f>($AV358*FC358+$AX358*FJ358+$AW358*FE358+$AY358*FO358+$AZ358*FT358+$BA358*FY358+$BG358*GF358)/($AV358*FA358+BG358*GH358+BB358*GL358+BC358*GO358+BD358*GQ358+BA358*GA358)</f>
        <v>#VALUE!</v>
      </c>
      <c r="BO358" s="454" t="e">
        <f>SUMPRODUCT(AV358:BA358*GS358:GX358)/(GS358:GX358+(BB358+BC358+BD358)*GY358+BG358)</f>
        <v>#VALUE!</v>
      </c>
      <c r="BP358" s="454" t="e">
        <f>SUMPRODUCT(AV358:BA358*GS358:GX358)/(GS358:GX358+(BB358+BC358+BD358)*GY358+BG358)</f>
        <v>#VALUE!</v>
      </c>
      <c r="BQ358" s="454" t="e">
        <f>SUMPRODUCT(AV358:BA358*GS358:GX358)/(GS358:GX358+(BB358+BC358+BD358)*GY358+BG358)</f>
        <v>#VALUE!</v>
      </c>
      <c r="BR358" s="453" t="str">
        <f>IF(_tag_month_day!T348="","",_tag_month_day!T348)</f>
        <v/>
      </c>
      <c r="BS358" s="453" t="str">
        <f>IF(_tag_month_day!U348="","",_tag_month_day!U348)</f>
        <v/>
      </c>
      <c r="BT358" s="455" t="str">
        <f>IF(CK358="","",IF((CK358&gt;=BV358-0.12)*(CK358&lt;=BV358+0.12),"合格","不合格"))</f>
        <v/>
      </c>
      <c r="BU358" s="456" t="str">
        <f>IF(_tag_month_day!V348="","",_tag_month_day!V348)</f>
        <v/>
      </c>
      <c r="BV358" s="457" t="str">
        <f>IF(_tag_month_day!W348="","",_tag_month_day!W348)</f>
        <v/>
      </c>
      <c r="BW358" s="458" t="str">
        <f>IF(_tag_month_day!X348="","",_tag_month_day!X348)</f>
        <v/>
      </c>
      <c r="BX358" s="458" t="str">
        <f>IF(_tag_month_day!Y348="","",_tag_month_day!Y348)</f>
        <v/>
      </c>
      <c r="BY358" s="459">
        <f ca="1">L358</f>
        <v>43600.541666665828</v>
      </c>
      <c r="BZ358" s="460"/>
      <c r="CA358" s="461"/>
      <c r="CB358" s="424" t="str">
        <f>IF(_tag_month_day!Z348="","",_tag_month_day!Z348)</f>
        <v/>
      </c>
      <c r="CC358" s="424" t="str">
        <f>IF(_tag_month_day!AA348="","",_tag_month_day!AA348)</f>
        <v/>
      </c>
      <c r="CD358" s="424" t="str">
        <f>IF(_tag_month_day!AB348="","",_tag_month_day!AB348)</f>
        <v/>
      </c>
      <c r="CE358" s="424" t="str">
        <f>IF(_tag_month_day!AC348="","",_tag_month_day!AC348)</f>
        <v/>
      </c>
      <c r="CF358" s="424" t="str">
        <f>IF(_tag_month_day!AD348="","",_tag_month_day!AD348)</f>
        <v/>
      </c>
      <c r="CG358" s="424" t="str">
        <f>IF(_tag_month_day!AE348="","",_tag_month_day!AE348)</f>
        <v/>
      </c>
      <c r="CH358" s="424" t="str">
        <f>IF(_tag_month_day!AF348="","",_tag_month_day!AF348)</f>
        <v/>
      </c>
      <c r="CI358" s="424" t="str">
        <f>IF(_tag_month_day!AG348="","",_tag_month_day!AG348)</f>
        <v/>
      </c>
      <c r="CJ358" s="424" t="str">
        <f>IF(_tag_month_day!AH348="","",_tag_month_day!AH348)</f>
        <v/>
      </c>
      <c r="CK358" s="424" t="str">
        <f>IF(_tag_month_day!AI348="","",_tag_month_day!AI348)</f>
        <v/>
      </c>
      <c r="CL358" s="4" t="str">
        <f>IF(_tag_month_day!AJ348="","",_tag_month_day!AJ348)</f>
        <v/>
      </c>
      <c r="CM358" s="4" t="str">
        <f>IF(_tag_month_day!AK348="","",_tag_month_day!AK348)</f>
        <v/>
      </c>
      <c r="CN358" s="4" t="str">
        <f>IF(_tag_month_day!AL348="","",_tag_month_day!AL348)</f>
        <v/>
      </c>
      <c r="CO358" s="4" t="str">
        <f>IF(_tag_month_day!AM348="","",_tag_month_day!AM348)</f>
        <v/>
      </c>
      <c r="CP358" s="4" t="str">
        <f>IF(_tag_month_day!AN348="","",_tag_month_day!AN348)</f>
        <v/>
      </c>
      <c r="CQ358" s="4" t="str">
        <f>IF(_tag_month_day!AO348="","",_tag_month_day!AO348)</f>
        <v/>
      </c>
      <c r="CR358" s="462" t="str">
        <f>IF(_tag_month_day!AP348="","",_tag_month_day!AP348)</f>
        <v/>
      </c>
      <c r="CS358" s="463" t="str">
        <f>IF(_tag_month_day!AQ348="","",_tag_month_day!AQ348)</f>
        <v/>
      </c>
      <c r="CT358" s="4" t="str">
        <f>IF(_tag_month_day!AR348="","",_tag_month_day!AR348)</f>
        <v/>
      </c>
      <c r="CU358" s="464" t="e">
        <f>DU358/AJ358</f>
        <v>#VALUE!</v>
      </c>
      <c r="CV358" s="451" t="e">
        <f>BG358/BH358</f>
        <v>#VALUE!</v>
      </c>
      <c r="CW358" s="465" t="e">
        <f>AJ358*(1-CV358)*CU358*AF358</f>
        <v>#VALUE!</v>
      </c>
      <c r="CX358" s="465" t="e">
        <f>CW358*94%</f>
        <v>#VALUE!</v>
      </c>
      <c r="CY358" s="466" t="e">
        <f>IF(CX358=0,0,DS358/(DS358+CX358))</f>
        <v>#VALUE!</v>
      </c>
      <c r="CZ358" s="465" t="e">
        <f>$AJ358*EF358</f>
        <v>#VALUE!</v>
      </c>
      <c r="DA358" s="465" t="e">
        <f>$AJ358*EG358</f>
        <v>#VALUE!</v>
      </c>
      <c r="DB358" s="465" t="e">
        <f>$AJ358*EH358</f>
        <v>#VALUE!</v>
      </c>
      <c r="DC358" s="465" t="e">
        <f>$AJ358*EI358</f>
        <v>#VALUE!</v>
      </c>
      <c r="DD358" s="465" t="e">
        <f>$AJ358*EJ358</f>
        <v>#VALUE!</v>
      </c>
      <c r="DE358" s="465" t="e">
        <f>$AJ358*EK358</f>
        <v>#VALUE!</v>
      </c>
      <c r="DF358" s="465" t="e">
        <f>$AJ358*EL358</f>
        <v>#VALUE!</v>
      </c>
      <c r="DG358" s="465" t="e">
        <f>$AJ358*EM358</f>
        <v>#VALUE!</v>
      </c>
      <c r="DH358" s="465" t="e">
        <f>$AJ358*EN358</f>
        <v>#VALUE!</v>
      </c>
      <c r="DI358" s="465" t="e">
        <f>$AJ358*EO358</f>
        <v>#VALUE!</v>
      </c>
      <c r="DJ358" s="465" t="e">
        <f>CZ358*(1-EP358)</f>
        <v>#VALUE!</v>
      </c>
      <c r="DK358" s="465" t="e">
        <f>DA358*(1-ER358)</f>
        <v>#VALUE!</v>
      </c>
      <c r="DL358" s="465" t="e">
        <f>DB358*(1-EQ358)</f>
        <v>#VALUE!</v>
      </c>
      <c r="DM358" s="465" t="e">
        <f>DC358*(1-ES358)</f>
        <v>#VALUE!</v>
      </c>
      <c r="DN358" s="465" t="e">
        <f>DD358*(1-ET358)</f>
        <v>#VALUE!</v>
      </c>
      <c r="DO358" s="465" t="e">
        <f>DE358</f>
        <v>#VALUE!</v>
      </c>
      <c r="DP358" s="465" t="e">
        <f>DF358*(1-EU358)</f>
        <v>#VALUE!</v>
      </c>
      <c r="DQ358" s="465" t="e">
        <f>DG358*(1-EV358)</f>
        <v>#VALUE!</v>
      </c>
      <c r="DR358" s="465" t="e">
        <f>DH358*(1-EW358)</f>
        <v>#VALUE!</v>
      </c>
      <c r="DS358" s="465" t="e">
        <f>DI358</f>
        <v>#VALUE!</v>
      </c>
      <c r="DT358" s="465" t="e">
        <f>SUM(DJ358:DS358)</f>
        <v>#VALUE!</v>
      </c>
      <c r="DU358" s="465" t="e">
        <f>(GS358:GX358)+(DP358+DQ358+DR358)*GY358+DS358</f>
        <v>#VALUE!</v>
      </c>
      <c r="DV358" s="451" t="e">
        <f>AV358/$BH358/(1-EP358)</f>
        <v>#VALUE!</v>
      </c>
      <c r="DW358" s="451" t="e">
        <f>AW358/$BH358/(1-ER358)</f>
        <v>#VALUE!</v>
      </c>
      <c r="DX358" s="451" t="e">
        <f>AX358/$BH358/(1-EQ358)</f>
        <v>#VALUE!</v>
      </c>
      <c r="DY358" s="451" t="e">
        <f>AY358/$BH358/(1-ES358)</f>
        <v>#VALUE!</v>
      </c>
      <c r="DZ358" s="451" t="e">
        <f>AZ358/$BH358/(1-ET358)</f>
        <v>#VALUE!</v>
      </c>
      <c r="EA358" s="451" t="e">
        <f>BA358/$BH358/(1-AX358)</f>
        <v>#VALUE!</v>
      </c>
      <c r="EB358" s="451" t="e">
        <f>BB358/$BH358/(1-EU358)</f>
        <v>#VALUE!</v>
      </c>
      <c r="EC358" s="451" t="e">
        <f>BC358/$BH358/(1-EV358)</f>
        <v>#VALUE!</v>
      </c>
      <c r="ED358" s="451" t="e">
        <f>BD358/$BH358/(1-EW358)</f>
        <v>#VALUE!</v>
      </c>
      <c r="EE358" s="451" t="e">
        <f>BG358/BH358</f>
        <v>#VALUE!</v>
      </c>
      <c r="EF358" s="451" t="e">
        <f>DV358/SUM($DV358:$EE358)</f>
        <v>#VALUE!</v>
      </c>
      <c r="EG358" s="451" t="e">
        <f>DW358/SUM($DV358:$EE358)</f>
        <v>#VALUE!</v>
      </c>
      <c r="EH358" s="451" t="e">
        <f>DX358/SUM($DV358:$EE358)</f>
        <v>#VALUE!</v>
      </c>
      <c r="EI358" s="451" t="e">
        <f>DY358/SUM($DV358:$EE358)</f>
        <v>#VALUE!</v>
      </c>
      <c r="EJ358" s="451" t="e">
        <f>DZ358/SUM($DV358:$EE358)</f>
        <v>#VALUE!</v>
      </c>
      <c r="EK358" s="451" t="e">
        <f>EA358/SUM($DV358:$EE358)</f>
        <v>#VALUE!</v>
      </c>
      <c r="EL358" s="451" t="e">
        <f>EB358/SUM($DV358:$EE358)</f>
        <v>#VALUE!</v>
      </c>
      <c r="EM358" s="451" t="e">
        <f>EC358/SUM($DV358:$EE358)</f>
        <v>#VALUE!</v>
      </c>
      <c r="EN358" s="451" t="e">
        <f>ED358/SUM($DV358:$EE358)</f>
        <v>#VALUE!</v>
      </c>
      <c r="EO358" s="451" t="e">
        <f>EE358/SUM($DV358:$EE358)</f>
        <v>#VALUE!</v>
      </c>
      <c r="EP358" s="450">
        <f>EP357</f>
        <v>0.080000000000000002</v>
      </c>
      <c r="EQ358" s="450">
        <f>EQ357</f>
        <v>0.014999999999999999</v>
      </c>
      <c r="ER358" s="450">
        <f>ER357</f>
        <v>0.014999999999999999</v>
      </c>
      <c r="ES358" s="450">
        <f>ES357</f>
        <v>0.014999999999999999</v>
      </c>
      <c r="ET358" s="450">
        <f>ET357</f>
        <v>0.014999999999999999</v>
      </c>
      <c r="EU358" s="450">
        <f>EU357</f>
        <v>0.089999999999999997</v>
      </c>
      <c r="EV358" s="450">
        <f>EV357</f>
        <v>0.089999999999999997</v>
      </c>
      <c r="EW358" s="450">
        <f>EW357</f>
        <v>0.089999999999999997</v>
      </c>
      <c r="EX358" s="431" t="str">
        <f>IF(_tag_month_day!AS348="","",_tag_month_day!AS348/100)</f>
        <v/>
      </c>
      <c r="EY358" s="431" t="str">
        <f>IF(_tag_month_day!AT348="","",_tag_month_day!AT348/100)</f>
        <v/>
      </c>
      <c r="EZ358" s="431" t="str">
        <f>IF(_tag_month_day!AU348="","",_tag_month_day!AU348/100)</f>
        <v/>
      </c>
      <c r="FA358" s="431" t="str">
        <f>IF(_tag_month_day!AV348="","",_tag_month_day!AV348/100)</f>
        <v/>
      </c>
      <c r="FB358" s="431" t="str">
        <f>IF(_tag_month_day!AW348="","",_tag_month_day!AW348/100)</f>
        <v/>
      </c>
      <c r="FC358" s="431" t="str">
        <f>IF(_tag_month_day!AX348="","",_tag_month_day!AX348/100)</f>
        <v/>
      </c>
      <c r="FD358" s="449" t="str">
        <f>IF(_tag_month_day!AY348="","",_tag_month_day!AY348/100)</f>
        <v/>
      </c>
      <c r="FE358" s="449" t="str">
        <f>IF(_tag_month_day!AZ348="","",_tag_month_day!AZ348/100)</f>
        <v/>
      </c>
      <c r="FF358" s="449" t="str">
        <f>IF(_tag_month_day!BA348="","",_tag_month_day!BA348/100)</f>
        <v/>
      </c>
      <c r="FG358" s="449" t="str">
        <f>IF(_tag_month_day!BB348="","",_tag_month_day!BB348/100)</f>
        <v/>
      </c>
      <c r="FH358" s="467" t="str">
        <f>IF(_tag_month_day!BC348="","",_tag_month_day!BC348/100)</f>
        <v/>
      </c>
      <c r="FI358" s="449">
        <f>FI357</f>
        <v>0.40999999999999998</v>
      </c>
      <c r="FJ358" s="449">
        <f>FJ357</f>
        <v>0.11</v>
      </c>
      <c r="FK358" s="449">
        <f>FK357</f>
        <v>0.014999999999999999</v>
      </c>
      <c r="FL358" s="449">
        <f>FL357</f>
        <v>0</v>
      </c>
      <c r="FM358" s="467">
        <f>FM357</f>
        <v>0.0001</v>
      </c>
      <c r="FN358" s="449">
        <f>FN357</f>
        <v>0.32000000000000001</v>
      </c>
      <c r="FO358" s="449">
        <f>FO357</f>
        <v>0.20000000000000001</v>
      </c>
      <c r="FP358" s="449">
        <f>FP357</f>
        <v>0.01</v>
      </c>
      <c r="FQ358" s="449">
        <f>FQ357</f>
        <v>0</v>
      </c>
      <c r="FR358" s="467">
        <f>FR357</f>
        <v>0.0001</v>
      </c>
      <c r="FS358" s="449" t="str">
        <f>IF(_tag_month_day!BD348="","",_tag_month_day!BD348/100)</f>
        <v/>
      </c>
      <c r="FT358" s="449" t="str">
        <f>IF(_tag_month_day!BE348="","",_tag_month_day!BE348/100)</f>
        <v/>
      </c>
      <c r="FU358" s="449" t="str">
        <f>IF(_tag_month_day!BF348="","",_tag_month_day!BF348/100)</f>
        <v/>
      </c>
      <c r="FV358" s="449" t="str">
        <f>IF(_tag_month_day!BG348="","",_tag_month_day!BG348/100)</f>
        <v/>
      </c>
      <c r="FW358" s="467" t="str">
        <f>IF(_tag_month_day!BH348="","",_tag_month_day!BH348/100)</f>
        <v/>
      </c>
      <c r="FX358" s="449" t="str">
        <f>IF(_tag_month_day!BI348="","",_tag_month_day!BI348/100)</f>
        <v/>
      </c>
      <c r="FY358" s="449" t="str">
        <f>IF(_tag_month_day!BJ348="","",_tag_month_day!BJ348/100)</f>
        <v/>
      </c>
      <c r="FZ358" s="468" t="str">
        <f>IF(_tag_month_day!BK348="","",_tag_month_day!BK348/100)</f>
        <v/>
      </c>
      <c r="GA358" s="449" t="str">
        <f>IF(_tag_month_day!BL348="","",_tag_month_day!BL348/100)</f>
        <v/>
      </c>
      <c r="GB358" s="467" t="str">
        <f>IF(_tag_month_day!BM348="","",_tag_month_day!BM348/100)</f>
        <v/>
      </c>
      <c r="GC358" s="431" t="str">
        <f>IF(_tag_month_day!BN348="","",_tag_month_day!BN348/100)</f>
        <v/>
      </c>
      <c r="GD358" s="431" t="str">
        <f>IF(_tag_month_day!BO348="","",_tag_month_day!BO348/100)</f>
        <v/>
      </c>
      <c r="GE358" s="431" t="str">
        <f>IF(_tag_month_day!BP348="","",_tag_month_day!BP348/100)</f>
        <v/>
      </c>
      <c r="GF358" s="431" t="str">
        <f>IF(_tag_month_day!BQ348="","",_tag_month_day!BQ348/100)</f>
        <v/>
      </c>
      <c r="GG358" s="431" t="str">
        <f>IF(_tag_month_day!BR348="","",_tag_month_day!BR348/100)</f>
        <v/>
      </c>
      <c r="GH358" s="431" t="str">
        <f>IF(_tag_month_day!BS348="","",_tag_month_day!BS348/100)</f>
        <v/>
      </c>
      <c r="GI358" s="467" t="str">
        <f>IF(_tag_month_day!BT348="","",_tag_month_day!BT348/100)</f>
        <v/>
      </c>
      <c r="GJ358" s="469" t="str">
        <f>IF(_tag_month_day!BU348="","",_tag_month_day!BU348/100)</f>
        <v/>
      </c>
      <c r="GK358" s="470">
        <f>GK357</f>
        <v>0.070000000000000007</v>
      </c>
      <c r="GL358" s="470">
        <f>GL357</f>
        <v>0.029999999999999999</v>
      </c>
      <c r="GM358" s="471" t="str">
        <f>IF(_tag_month_day!BX348="","",_tag_month_day!BX348/100)</f>
        <v/>
      </c>
      <c r="GN358" s="470">
        <f>GN357</f>
        <v>0.070000000000000007</v>
      </c>
      <c r="GO358" s="470">
        <f>GO357</f>
        <v>0.029999999999999999</v>
      </c>
      <c r="GP358" s="470">
        <f>GP357</f>
        <v>0.089999999999999997</v>
      </c>
      <c r="GQ358" s="470">
        <f>GQ357</f>
        <v>0.029999999999999999</v>
      </c>
      <c r="GR358" s="471" t="str">
        <f>IF(_tag_month_day!CA348="","",_tag_month_day!CA348/100)</f>
        <v/>
      </c>
      <c r="GS358" s="472">
        <f>GS357</f>
        <v>0.95299999999999996</v>
      </c>
      <c r="GT358" s="472">
        <f>GT357</f>
        <v>0.55000000000000004</v>
      </c>
      <c r="GU358" s="472">
        <f>GU357</f>
        <v>0.55000000000000004</v>
      </c>
      <c r="GV358" s="472">
        <f>GV357</f>
        <v>0.55000000000000004</v>
      </c>
      <c r="GW358" s="472">
        <f>GW357</f>
        <v>0.5</v>
      </c>
      <c r="GX358" s="472">
        <f>GX357</f>
        <v>0.93500000000000005</v>
      </c>
      <c r="GY358" s="472">
        <f>GY357</f>
        <v>0.14999999999999999</v>
      </c>
      <c r="GZ358" s="472">
        <f>GZ357</f>
        <v>1</v>
      </c>
      <c r="HA358" s="474">
        <f>HA357</f>
        <v>0.047</v>
      </c>
      <c r="HB358" s="474">
        <f>HB357</f>
        <v>0.45000000000000001</v>
      </c>
      <c r="HC358" s="474">
        <f>HC357</f>
        <v>0.45000000000000001</v>
      </c>
      <c r="HD358" s="474">
        <f>HD357</f>
        <v>0.45000000000000001</v>
      </c>
      <c r="HE358" s="474">
        <f>HE357</f>
        <v>0.5</v>
      </c>
      <c r="HF358" s="474">
        <f>HF357</f>
        <v>0.065000000000000002</v>
      </c>
      <c r="HG358" s="474">
        <f>HG357</f>
        <v>0.84999999999999998</v>
      </c>
      <c r="HH358" s="474">
        <f>HH357</f>
        <v>0</v>
      </c>
      <c r="HI358" s="10">
        <f>IF(BZ358&lt;&gt;"",CK358-BV358,0)</f>
        <v>0</v>
      </c>
      <c r="HJ358" s="10" t="e">
        <f>IF(AJ358&gt;0,AH358-AJ358,0)</f>
        <v>#VALUE!</v>
      </c>
      <c r="HK358" s="466">
        <f>HK357</f>
        <v>0.84999999999999998</v>
      </c>
      <c r="HL358" s="424">
        <f>HL357</f>
        <v>550000</v>
      </c>
      <c r="HM358" s="424">
        <f>HM357</f>
        <v>480000</v>
      </c>
      <c r="HN358" s="465" t="e">
        <f>(DJ358*EZ358+DK358*FH358+DL358*FM358+DM358*FR358+DN358*FW358+DO358*GB358+DS358*GI358+DP358*GM358+DR358*GR358)*1000*2</f>
        <v>#VALUE!</v>
      </c>
      <c r="HO358" s="465" t="e">
        <f>HN358*HK358*$HO$2/HL358*1000000</f>
        <v>#VALUE!</v>
      </c>
      <c r="HP358" s="465" t="e">
        <f>HN358*HK358*$HP$2/HM358*1000000</f>
        <v>#VALUE!</v>
      </c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</row>
    <row customFormat="1" r="359" s="0">
      <c r="A359" s="420">
        <v>348</v>
      </c>
      <c r="B359" s="421">
        <f ca="1">IF(D359=D358,B358,IF(D359="夜班",B358+1,B358))</f>
        <v>43600</v>
      </c>
      <c r="C359" s="422">
        <f>C358</f>
        <v>0.041666666666666699</v>
      </c>
      <c r="D359" s="10" t="str">
        <f ca="1">IF(HOUR(G359)&lt;8,"夜班",IF(HOUR(G359)&lt;16,"白班",IF(HOUR(G359)&lt;24,"中班",0)))</f>
        <v>白班</v>
      </c>
      <c r="E359" s="10" t="e">
        <f ca="1">IF(F359=1,"甲",IF(F359=2,"乙",IF(F359=3,"丙",IF(F359=4,"丁",""))))</f>
        <v>#REF!</v>
      </c>
      <c r="F359" s="10" t="e">
        <f ca="1">SUMPRODUCT((成本日报!$A$3:$A$95=计划!B359)*(成本日报!$B$3:$B$95=计划!$D359),成本日报!$C$3:$C$95)</f>
        <v>#REF!</v>
      </c>
      <c r="G359" s="423">
        <f ca="1">G358+C358</f>
        <v>43600.458333332492</v>
      </c>
      <c r="H359" s="423">
        <f ca="1">$G359+$C359/60*10+$C359*0</f>
        <v>43600.465277776937</v>
      </c>
      <c r="I359" s="423">
        <f ca="1">$G359+$C359/60*18+$C359*0</f>
        <v>43600.470833332489</v>
      </c>
      <c r="J359" s="423">
        <f ca="1">$G359+$C359/60*0+$C359*1</f>
        <v>43600.499999999156</v>
      </c>
      <c r="K359" s="423">
        <f ca="1">$G359+$C359/60*30+$C359*2</f>
        <v>43600.562499999163</v>
      </c>
      <c r="L359" s="423">
        <f ca="1">$G359+$C359/60*0+$C359*3</f>
        <v>43600.583333332492</v>
      </c>
      <c r="M359" s="424" t="str">
        <f>IF(_tag_month_day!A349="","",_tag_month_day!A349)</f>
        <v/>
      </c>
      <c r="N359" s="424" t="str">
        <f>IF(_tag_month_day!B349="","",_tag_month_day!B349)</f>
        <v/>
      </c>
      <c r="O359" s="425" t="e">
        <f>IF(M359+N359=0,"",M359+N359)</f>
        <v>#VALUE!</v>
      </c>
      <c r="P359" s="424" t="str">
        <f>IF(_tag_month_day!C349="","",_tag_month_day!C349)</f>
        <v/>
      </c>
      <c r="Q359" s="424" t="str">
        <f>IF(_tag_month_day!D349="","",_tag_month_day!D349)</f>
        <v/>
      </c>
      <c r="R359" s="426" t="str">
        <f>IF(_tag_month_day!CB349="","",_tag_month_day!CB349/100)</f>
        <v/>
      </c>
      <c r="S359" s="427" t="str">
        <f>IF(_tag_month_day!E349="","",_tag_month_day!E349)</f>
        <v/>
      </c>
      <c r="T359" s="427" t="str">
        <f>IF(_tag_month_day!F349="","",_tag_month_day!F349)</f>
        <v/>
      </c>
      <c r="U359" s="428" t="e">
        <f>S359+T359</f>
        <v>#VALUE!</v>
      </c>
      <c r="V359" s="429" t="e">
        <f>U359/AJ359</f>
        <v>#VALUE!</v>
      </c>
      <c r="W359" s="430" t="str">
        <f>IF(_jhy_month_day!A349="","",_jhy_month_day!A349)</f>
        <v/>
      </c>
      <c r="X359" s="431" t="str">
        <f>IF(_jhy_month_day!B349="","",_jhy_month_day!B349/100)</f>
        <v/>
      </c>
      <c r="Y359" s="431" t="str">
        <f>IF(_jhy_month_day!C349="","",_jhy_month_day!C349/100)</f>
        <v/>
      </c>
      <c r="Z359" s="432">
        <f>Z355+1</f>
        <v>87</v>
      </c>
      <c r="AA359" s="433" t="str">
        <f>IF(_tag_month_day!G349="","",_tag_month_day!G349/100)</f>
        <v/>
      </c>
      <c r="AB359" s="433" t="str">
        <f>IF(_tag_month_day!H349="","",_tag_month_day!H349/100)</f>
        <v/>
      </c>
      <c r="AC359" s="434">
        <f>IF(X359="",AC358,BK359*($AV358*X359+$AW358*FD358+$AX358*FI358+$AY358*FN358+$AZ358*FS358+$BA358*FX358+$BG358*GE358)/(AV358*Y359+AX358*FK358+AW358*FF358+AY358*FP358+AZ358*FU358+BA358*FZ358+BG358*GG358+BB358*GK358+BC358*GN358+BD358*GP358))</f>
        <v>1.59963432013121</v>
      </c>
      <c r="AD359" s="435" t="str">
        <f>IF(AC359=AC358,"",AC359-AC358)</f>
        <v/>
      </c>
      <c r="AE359" s="436" t="str">
        <f>IF(1-AF359=0,"",(1-AF359))</f>
        <v/>
      </c>
      <c r="AF359" s="437">
        <v>1</v>
      </c>
      <c r="AG359" s="10" t="str">
        <f>AG358</f>
        <v>9A3</v>
      </c>
      <c r="AH359" s="438" t="str">
        <f>AH358</f>
        <v/>
      </c>
      <c r="AI359" s="424"/>
      <c r="AJ359" s="10" t="str">
        <f>IF(_tag_month_day!I349="","",_tag_month_day!I349)</f>
        <v/>
      </c>
      <c r="AK359" s="440"/>
      <c r="AL359" s="440"/>
      <c r="AM359" s="440"/>
      <c r="AN359" s="441">
        <f>AN358</f>
        <v>2</v>
      </c>
      <c r="AO359" s="441">
        <f>AO358</f>
        <v>8</v>
      </c>
      <c r="AP359" s="442" t="e">
        <f>(IF(AN359=0,AS358,AS358*(1+AO359/AN359)/(AR359+AO359/AN359)))+AT359</f>
        <v>#VALUE!</v>
      </c>
      <c r="AQ359" s="443" t="str">
        <f>IF(_tag_month_day!J349="","",_tag_month_day!J349/100)</f>
        <v/>
      </c>
      <c r="AR359" s="444">
        <f>AR358</f>
        <v>1.3</v>
      </c>
      <c r="AS359" s="445" t="e">
        <f>AQ359*(AN359*AR359+AO359)/(AN359+AO359)</f>
        <v>#VALUE!</v>
      </c>
      <c r="AT359" s="445" t="e">
        <f>(SUM(BE359:BF359)-SUM(BE358:BF358))*0.05</f>
        <v>#VALUE!</v>
      </c>
      <c r="AU359" s="446" t="str">
        <f>IF(_tag_month_day!CC349="","",IF(_tag_month_day!CC349&gt;0,_tag_month_day!CD349,_tag_month_day!CE349))</f>
        <v/>
      </c>
      <c r="AV359" s="447" t="str">
        <f>IF(_tag_month_day!L349="","",_tag_month_day!L349/100)</f>
        <v/>
      </c>
      <c r="AW359" s="431">
        <f>AW358</f>
        <v>0</v>
      </c>
      <c r="AX359" s="431">
        <f>AX358</f>
        <v>0</v>
      </c>
      <c r="AY359" s="431" t="str">
        <f>IF(_tag_month_day!M349="","",_tag_month_day!M349/100)</f>
        <v/>
      </c>
      <c r="AZ359" s="431" t="str">
        <f>IF(_tag_month_day!N349="","",_tag_month_day!N349/100)</f>
        <v/>
      </c>
      <c r="BA359" s="431" t="str">
        <f>IF(_tag_month_day!O349="","",_tag_month_day!O349/100)</f>
        <v/>
      </c>
      <c r="BB359" s="448" t="str">
        <f>IF(_tag_month_day!P349="","",_tag_month_day!P349/100)</f>
        <v/>
      </c>
      <c r="BC359" s="448">
        <f>BC358</f>
        <v>0</v>
      </c>
      <c r="BD359" s="448" t="str">
        <f>IF(_tag_month_day!Q349="","",_tag_month_day!Q349/100)</f>
        <v/>
      </c>
      <c r="BE359" s="449" t="str">
        <f>IF(_tag_month_day!R349="","",_tag_month_day!R349/100)</f>
        <v/>
      </c>
      <c r="BF359" s="388" t="e">
        <f>(AU359*(100+BE359*100))/(AJ359-AU359)/100</f>
        <v>#VALUE!</v>
      </c>
      <c r="BG359" s="450" t="e">
        <f>BE359+BF359</f>
        <v>#VALUE!</v>
      </c>
      <c r="BH359" s="451" t="e">
        <f>SUM(AV359:BF359)</f>
        <v>#VALUE!</v>
      </c>
      <c r="BI359" s="452" t="e">
        <f>IF(CX359=0,BI358,(DK359*查询!$R$5+DL359*查询!$Q$5+DM359*查询!$N$5+DN359*查询!$O$5+DO359*查询!$P$5)*AF359/CX359)</f>
        <v>#VALUE!</v>
      </c>
      <c r="BJ359" s="452" t="e">
        <f>IF(CX359=0,BJ358,(DP359*查询!$S$5+DQ359*查询!$T$5+DR359*查询!$U$5)*AF359/CX359)</f>
        <v>#VALUE!</v>
      </c>
      <c r="BK359" s="452">
        <f>BK358</f>
        <v>1</v>
      </c>
      <c r="BL359" s="453" t="e">
        <f>SUMPRODUCT((AV359:BA359)*(GS359:GX359))/((GS359:GX359)+SUM(BB359:BD359)*GY359+BG359*GZ359)</f>
        <v>#VALUE!</v>
      </c>
      <c r="BM359" s="453" t="e">
        <f>BK359*($AV359*FB359+$AW359*FD359+$AX359*FI359+$AY359*FN359+$AZ359*FS359+$BA359*FX359+$BG359*GE359)/(AV359*EY359+AX359*FK359+AW359*FF359+AY359*FP359+AZ359*FU359+BA359*FZ359+BG359*GG359+BB359*GK359+BC359*GN359+BD359*GP359)</f>
        <v>#VALUE!</v>
      </c>
      <c r="BN359" s="453" t="e">
        <f>($AV359*FC359+$AX359*FJ359+$AW359*FE359+$AY359*FO359+$AZ359*FT359+$BA359*FY359+$BG359*GF359)/($AV359*FA359+BG359*GH359+BB359*GL359+BC359*GO359+BD359*GQ359+BA359*GA359)</f>
        <v>#VALUE!</v>
      </c>
      <c r="BO359" s="454" t="e">
        <f>SUMPRODUCT(AV359:BA359*GS359:GX359)/(GS359:GX359+(BB359+BC359+BD359)*GY359+BG359)</f>
        <v>#VALUE!</v>
      </c>
      <c r="BP359" s="454" t="e">
        <f>SUMPRODUCT(AV359:BA359*GS359:GX359)/(GS359:GX359+(BB359+BC359+BD359)*GY359+BG359)</f>
        <v>#VALUE!</v>
      </c>
      <c r="BQ359" s="454" t="e">
        <f>SUMPRODUCT(AV359:BA359*GS359:GX359)/(GS359:GX359+(BB359+BC359+BD359)*GY359+BG359)</f>
        <v>#VALUE!</v>
      </c>
      <c r="BR359" s="453" t="str">
        <f>IF(_tag_month_day!T349="","",_tag_month_day!T349)</f>
        <v/>
      </c>
      <c r="BS359" s="453" t="str">
        <f>IF(_tag_month_day!U349="","",_tag_month_day!U349)</f>
        <v/>
      </c>
      <c r="BT359" s="455" t="str">
        <f>IF(CK359="","",IF((CK359&gt;=BV359-0.12)*(CK359&lt;=BV359+0.12),"合格","不合格"))</f>
        <v/>
      </c>
      <c r="BU359" s="456" t="str">
        <f>IF(_tag_month_day!V349="","",_tag_month_day!V349)</f>
        <v/>
      </c>
      <c r="BV359" s="457" t="str">
        <f>IF(_tag_month_day!W349="","",_tag_month_day!W349)</f>
        <v/>
      </c>
      <c r="BW359" s="458" t="str">
        <f>IF(_tag_month_day!X349="","",_tag_month_day!X349)</f>
        <v/>
      </c>
      <c r="BX359" s="458" t="str">
        <f>IF(_tag_month_day!Y349="","",_tag_month_day!Y349)</f>
        <v/>
      </c>
      <c r="BY359" s="459">
        <f ca="1">L359</f>
        <v>43600.583333332492</v>
      </c>
      <c r="BZ359" s="460"/>
      <c r="CA359" s="461"/>
      <c r="CB359" s="424" t="str">
        <f>IF(_tag_month_day!Z349="","",_tag_month_day!Z349)</f>
        <v/>
      </c>
      <c r="CC359" s="424" t="str">
        <f>IF(_tag_month_day!AA349="","",_tag_month_day!AA349)</f>
        <v/>
      </c>
      <c r="CD359" s="424" t="str">
        <f>IF(_tag_month_day!AB349="","",_tag_month_day!AB349)</f>
        <v/>
      </c>
      <c r="CE359" s="424" t="str">
        <f>IF(_tag_month_day!AC349="","",_tag_month_day!AC349)</f>
        <v/>
      </c>
      <c r="CF359" s="424" t="str">
        <f>IF(_tag_month_day!AD349="","",_tag_month_day!AD349)</f>
        <v/>
      </c>
      <c r="CG359" s="424" t="str">
        <f>IF(_tag_month_day!AE349="","",_tag_month_day!AE349)</f>
        <v/>
      </c>
      <c r="CH359" s="424" t="str">
        <f>IF(_tag_month_day!AF349="","",_tag_month_day!AF349)</f>
        <v/>
      </c>
      <c r="CI359" s="424" t="str">
        <f>IF(_tag_month_day!AG349="","",_tag_month_day!AG349)</f>
        <v/>
      </c>
      <c r="CJ359" s="424" t="str">
        <f>IF(_tag_month_day!AH349="","",_tag_month_day!AH349)</f>
        <v/>
      </c>
      <c r="CK359" s="424" t="str">
        <f>IF(_tag_month_day!AI349="","",_tag_month_day!AI349)</f>
        <v/>
      </c>
      <c r="CL359" s="4" t="str">
        <f>IF(_tag_month_day!AJ349="","",_tag_month_day!AJ349)</f>
        <v/>
      </c>
      <c r="CM359" s="4" t="str">
        <f>IF(_tag_month_day!AK349="","",_tag_month_day!AK349)</f>
        <v/>
      </c>
      <c r="CN359" s="4" t="str">
        <f>IF(_tag_month_day!AL349="","",_tag_month_day!AL349)</f>
        <v/>
      </c>
      <c r="CO359" s="4" t="str">
        <f>IF(_tag_month_day!AM349="","",_tag_month_day!AM349)</f>
        <v/>
      </c>
      <c r="CP359" s="4" t="str">
        <f>IF(_tag_month_day!AN349="","",_tag_month_day!AN349)</f>
        <v/>
      </c>
      <c r="CQ359" s="4" t="str">
        <f>IF(_tag_month_day!AO349="","",_tag_month_day!AO349)</f>
        <v/>
      </c>
      <c r="CR359" s="462" t="str">
        <f>IF(_tag_month_day!AP349="","",_tag_month_day!AP349)</f>
        <v/>
      </c>
      <c r="CS359" s="463" t="str">
        <f>IF(_tag_month_day!AQ349="","",_tag_month_day!AQ349)</f>
        <v/>
      </c>
      <c r="CT359" s="4" t="str">
        <f>IF(_tag_month_day!AR349="","",_tag_month_day!AR349)</f>
        <v/>
      </c>
      <c r="CU359" s="464" t="e">
        <f>DU359/AJ359</f>
        <v>#VALUE!</v>
      </c>
      <c r="CV359" s="451" t="e">
        <f>BG359/BH359</f>
        <v>#VALUE!</v>
      </c>
      <c r="CW359" s="465" t="e">
        <f>AJ359*(1-CV359)*CU359*AF359</f>
        <v>#VALUE!</v>
      </c>
      <c r="CX359" s="465" t="e">
        <f>CW359*94%</f>
        <v>#VALUE!</v>
      </c>
      <c r="CY359" s="466" t="e">
        <f>IF(CX359=0,0,DS359/(DS359+CX359))</f>
        <v>#VALUE!</v>
      </c>
      <c r="CZ359" s="465" t="e">
        <f>$AJ359*EF359</f>
        <v>#VALUE!</v>
      </c>
      <c r="DA359" s="465" t="e">
        <f>$AJ359*EG359</f>
        <v>#VALUE!</v>
      </c>
      <c r="DB359" s="465" t="e">
        <f>$AJ359*EH359</f>
        <v>#VALUE!</v>
      </c>
      <c r="DC359" s="465" t="e">
        <f>$AJ359*EI359</f>
        <v>#VALUE!</v>
      </c>
      <c r="DD359" s="465" t="e">
        <f>$AJ359*EJ359</f>
        <v>#VALUE!</v>
      </c>
      <c r="DE359" s="465" t="e">
        <f>$AJ359*EK359</f>
        <v>#VALUE!</v>
      </c>
      <c r="DF359" s="465" t="e">
        <f>$AJ359*EL359</f>
        <v>#VALUE!</v>
      </c>
      <c r="DG359" s="465" t="e">
        <f>$AJ359*EM359</f>
        <v>#VALUE!</v>
      </c>
      <c r="DH359" s="465" t="e">
        <f>$AJ359*EN359</f>
        <v>#VALUE!</v>
      </c>
      <c r="DI359" s="465" t="e">
        <f>$AJ359*EO359</f>
        <v>#VALUE!</v>
      </c>
      <c r="DJ359" s="465" t="e">
        <f>CZ359*(1-EP359)</f>
        <v>#VALUE!</v>
      </c>
      <c r="DK359" s="465" t="e">
        <f>DA359*(1-ER359)</f>
        <v>#VALUE!</v>
      </c>
      <c r="DL359" s="465" t="e">
        <f>DB359*(1-EQ359)</f>
        <v>#VALUE!</v>
      </c>
      <c r="DM359" s="465" t="e">
        <f>DC359*(1-ES359)</f>
        <v>#VALUE!</v>
      </c>
      <c r="DN359" s="465" t="e">
        <f>DD359*(1-ET359)</f>
        <v>#VALUE!</v>
      </c>
      <c r="DO359" s="465" t="e">
        <f>DE359</f>
        <v>#VALUE!</v>
      </c>
      <c r="DP359" s="465" t="e">
        <f>DF359*(1-EU359)</f>
        <v>#VALUE!</v>
      </c>
      <c r="DQ359" s="465" t="e">
        <f>DG359*(1-EV359)</f>
        <v>#VALUE!</v>
      </c>
      <c r="DR359" s="465" t="e">
        <f>DH359*(1-EW359)</f>
        <v>#VALUE!</v>
      </c>
      <c r="DS359" s="465" t="e">
        <f>DI359</f>
        <v>#VALUE!</v>
      </c>
      <c r="DT359" s="465" t="e">
        <f>SUM(DJ359:DS359)</f>
        <v>#VALUE!</v>
      </c>
      <c r="DU359" s="465" t="e">
        <f>(GS359:GX359)+(DP359+DQ359+DR359)*GY359+DS359</f>
        <v>#VALUE!</v>
      </c>
      <c r="DV359" s="451" t="e">
        <f>AV359/$BH359/(1-EP359)</f>
        <v>#VALUE!</v>
      </c>
      <c r="DW359" s="451" t="e">
        <f>AW359/$BH359/(1-ER359)</f>
        <v>#VALUE!</v>
      </c>
      <c r="DX359" s="451" t="e">
        <f>AX359/$BH359/(1-EQ359)</f>
        <v>#VALUE!</v>
      </c>
      <c r="DY359" s="451" t="e">
        <f>AY359/$BH359/(1-ES359)</f>
        <v>#VALUE!</v>
      </c>
      <c r="DZ359" s="451" t="e">
        <f>AZ359/$BH359/(1-ET359)</f>
        <v>#VALUE!</v>
      </c>
      <c r="EA359" s="451" t="e">
        <f>BA359/$BH359/(1-AX359)</f>
        <v>#VALUE!</v>
      </c>
      <c r="EB359" s="451" t="e">
        <f>BB359/$BH359/(1-EU359)</f>
        <v>#VALUE!</v>
      </c>
      <c r="EC359" s="451" t="e">
        <f>BC359/$BH359/(1-EV359)</f>
        <v>#VALUE!</v>
      </c>
      <c r="ED359" s="451" t="e">
        <f>BD359/$BH359/(1-EW359)</f>
        <v>#VALUE!</v>
      </c>
      <c r="EE359" s="451" t="e">
        <f>BG359/BH359</f>
        <v>#VALUE!</v>
      </c>
      <c r="EF359" s="451" t="e">
        <f>DV359/SUM($DV359:$EE359)</f>
        <v>#VALUE!</v>
      </c>
      <c r="EG359" s="451" t="e">
        <f>DW359/SUM($DV359:$EE359)</f>
        <v>#VALUE!</v>
      </c>
      <c r="EH359" s="451" t="e">
        <f>DX359/SUM($DV359:$EE359)</f>
        <v>#VALUE!</v>
      </c>
      <c r="EI359" s="451" t="e">
        <f>DY359/SUM($DV359:$EE359)</f>
        <v>#VALUE!</v>
      </c>
      <c r="EJ359" s="451" t="e">
        <f>DZ359/SUM($DV359:$EE359)</f>
        <v>#VALUE!</v>
      </c>
      <c r="EK359" s="451" t="e">
        <f>EA359/SUM($DV359:$EE359)</f>
        <v>#VALUE!</v>
      </c>
      <c r="EL359" s="451" t="e">
        <f>EB359/SUM($DV359:$EE359)</f>
        <v>#VALUE!</v>
      </c>
      <c r="EM359" s="451" t="e">
        <f>EC359/SUM($DV359:$EE359)</f>
        <v>#VALUE!</v>
      </c>
      <c r="EN359" s="451" t="e">
        <f>ED359/SUM($DV359:$EE359)</f>
        <v>#VALUE!</v>
      </c>
      <c r="EO359" s="451" t="e">
        <f>EE359/SUM($DV359:$EE359)</f>
        <v>#VALUE!</v>
      </c>
      <c r="EP359" s="450">
        <f>EP358</f>
        <v>0.080000000000000002</v>
      </c>
      <c r="EQ359" s="450">
        <f>EQ358</f>
        <v>0.014999999999999999</v>
      </c>
      <c r="ER359" s="450">
        <f>ER358</f>
        <v>0.014999999999999999</v>
      </c>
      <c r="ES359" s="450">
        <f>ES358</f>
        <v>0.014999999999999999</v>
      </c>
      <c r="ET359" s="450">
        <f>ET358</f>
        <v>0.014999999999999999</v>
      </c>
      <c r="EU359" s="450">
        <f>EU358</f>
        <v>0.089999999999999997</v>
      </c>
      <c r="EV359" s="450">
        <f>EV358</f>
        <v>0.089999999999999997</v>
      </c>
      <c r="EW359" s="450">
        <f>EW358</f>
        <v>0.089999999999999997</v>
      </c>
      <c r="EX359" s="431" t="str">
        <f>IF(_tag_month_day!AS349="","",_tag_month_day!AS349/100)</f>
        <v/>
      </c>
      <c r="EY359" s="431" t="str">
        <f>IF(_tag_month_day!AT349="","",_tag_month_day!AT349/100)</f>
        <v/>
      </c>
      <c r="EZ359" s="431" t="str">
        <f>IF(_tag_month_day!AU349="","",_tag_month_day!AU349/100)</f>
        <v/>
      </c>
      <c r="FA359" s="431" t="str">
        <f>IF(_tag_month_day!AV349="","",_tag_month_day!AV349/100)</f>
        <v/>
      </c>
      <c r="FB359" s="431" t="str">
        <f>IF(_tag_month_day!AW349="","",_tag_month_day!AW349/100)</f>
        <v/>
      </c>
      <c r="FC359" s="431" t="str">
        <f>IF(_tag_month_day!AX349="","",_tag_month_day!AX349/100)</f>
        <v/>
      </c>
      <c r="FD359" s="449" t="str">
        <f>IF(_tag_month_day!AY349="","",_tag_month_day!AY349/100)</f>
        <v/>
      </c>
      <c r="FE359" s="449" t="str">
        <f>IF(_tag_month_day!AZ349="","",_tag_month_day!AZ349/100)</f>
        <v/>
      </c>
      <c r="FF359" s="449" t="str">
        <f>IF(_tag_month_day!BA349="","",_tag_month_day!BA349/100)</f>
        <v/>
      </c>
      <c r="FG359" s="449" t="str">
        <f>IF(_tag_month_day!BB349="","",_tag_month_day!BB349/100)</f>
        <v/>
      </c>
      <c r="FH359" s="467" t="str">
        <f>IF(_tag_month_day!BC349="","",_tag_month_day!BC349/100)</f>
        <v/>
      </c>
      <c r="FI359" s="449">
        <f>FI358</f>
        <v>0.40999999999999998</v>
      </c>
      <c r="FJ359" s="449">
        <f>FJ358</f>
        <v>0.11</v>
      </c>
      <c r="FK359" s="449">
        <f>FK358</f>
        <v>0.014999999999999999</v>
      </c>
      <c r="FL359" s="449">
        <f>FL358</f>
        <v>0</v>
      </c>
      <c r="FM359" s="467">
        <f>FM358</f>
        <v>0.0001</v>
      </c>
      <c r="FN359" s="449">
        <f>FN358</f>
        <v>0.32000000000000001</v>
      </c>
      <c r="FO359" s="449">
        <f>FO358</f>
        <v>0.20000000000000001</v>
      </c>
      <c r="FP359" s="449">
        <f>FP358</f>
        <v>0.01</v>
      </c>
      <c r="FQ359" s="449">
        <f>FQ358</f>
        <v>0</v>
      </c>
      <c r="FR359" s="467">
        <f>FR358</f>
        <v>0.0001</v>
      </c>
      <c r="FS359" s="449" t="str">
        <f>IF(_tag_month_day!BD349="","",_tag_month_day!BD349/100)</f>
        <v/>
      </c>
      <c r="FT359" s="449" t="str">
        <f>IF(_tag_month_day!BE349="","",_tag_month_day!BE349/100)</f>
        <v/>
      </c>
      <c r="FU359" s="449" t="str">
        <f>IF(_tag_month_day!BF349="","",_tag_month_day!BF349/100)</f>
        <v/>
      </c>
      <c r="FV359" s="449" t="str">
        <f>IF(_tag_month_day!BG349="","",_tag_month_day!BG349/100)</f>
        <v/>
      </c>
      <c r="FW359" s="467" t="str">
        <f>IF(_tag_month_day!BH349="","",_tag_month_day!BH349/100)</f>
        <v/>
      </c>
      <c r="FX359" s="449" t="str">
        <f>IF(_tag_month_day!BI349="","",_tag_month_day!BI349/100)</f>
        <v/>
      </c>
      <c r="FY359" s="449" t="str">
        <f>IF(_tag_month_day!BJ349="","",_tag_month_day!BJ349/100)</f>
        <v/>
      </c>
      <c r="FZ359" s="468" t="str">
        <f>IF(_tag_month_day!BK349="","",_tag_month_day!BK349/100)</f>
        <v/>
      </c>
      <c r="GA359" s="449" t="str">
        <f>IF(_tag_month_day!BL349="","",_tag_month_day!BL349/100)</f>
        <v/>
      </c>
      <c r="GB359" s="467" t="str">
        <f>IF(_tag_month_day!BM349="","",_tag_month_day!BM349/100)</f>
        <v/>
      </c>
      <c r="GC359" s="431" t="str">
        <f>IF(_tag_month_day!BN349="","",_tag_month_day!BN349/100)</f>
        <v/>
      </c>
      <c r="GD359" s="431" t="str">
        <f>IF(_tag_month_day!BO349="","",_tag_month_day!BO349/100)</f>
        <v/>
      </c>
      <c r="GE359" s="431" t="str">
        <f>IF(_tag_month_day!BP349="","",_tag_month_day!BP349/100)</f>
        <v/>
      </c>
      <c r="GF359" s="431" t="str">
        <f>IF(_tag_month_day!BQ349="","",_tag_month_day!BQ349/100)</f>
        <v/>
      </c>
      <c r="GG359" s="431" t="str">
        <f>IF(_tag_month_day!BR349="","",_tag_month_day!BR349/100)</f>
        <v/>
      </c>
      <c r="GH359" s="431" t="str">
        <f>IF(_tag_month_day!BS349="","",_tag_month_day!BS349/100)</f>
        <v/>
      </c>
      <c r="GI359" s="467" t="str">
        <f>IF(_tag_month_day!BT349="","",_tag_month_day!BT349/100)</f>
        <v/>
      </c>
      <c r="GJ359" s="469" t="str">
        <f>IF(_tag_month_day!BU349="","",_tag_month_day!BU349/100)</f>
        <v/>
      </c>
      <c r="GK359" s="470">
        <f>GK358</f>
        <v>0.070000000000000007</v>
      </c>
      <c r="GL359" s="470">
        <f>GL358</f>
        <v>0.029999999999999999</v>
      </c>
      <c r="GM359" s="471" t="str">
        <f>IF(_tag_month_day!BX349="","",_tag_month_day!BX349/100)</f>
        <v/>
      </c>
      <c r="GN359" s="470">
        <f>GN358</f>
        <v>0.070000000000000007</v>
      </c>
      <c r="GO359" s="470">
        <f>GO358</f>
        <v>0.029999999999999999</v>
      </c>
      <c r="GP359" s="470">
        <f>GP358</f>
        <v>0.089999999999999997</v>
      </c>
      <c r="GQ359" s="470">
        <f>GQ358</f>
        <v>0.029999999999999999</v>
      </c>
      <c r="GR359" s="471" t="str">
        <f>IF(_tag_month_day!CA349="","",_tag_month_day!CA349/100)</f>
        <v/>
      </c>
      <c r="GS359" s="472">
        <f>GS358</f>
        <v>0.95299999999999996</v>
      </c>
      <c r="GT359" s="472">
        <f>GT358</f>
        <v>0.55000000000000004</v>
      </c>
      <c r="GU359" s="472">
        <f>GU358</f>
        <v>0.55000000000000004</v>
      </c>
      <c r="GV359" s="472">
        <f>GV358</f>
        <v>0.55000000000000004</v>
      </c>
      <c r="GW359" s="472">
        <f>GW358</f>
        <v>0.5</v>
      </c>
      <c r="GX359" s="472">
        <f>GX358</f>
        <v>0.93500000000000005</v>
      </c>
      <c r="GY359" s="472">
        <f>GY358</f>
        <v>0.14999999999999999</v>
      </c>
      <c r="GZ359" s="472">
        <f>GZ358</f>
        <v>1</v>
      </c>
      <c r="HA359" s="474">
        <f>HA358</f>
        <v>0.047</v>
      </c>
      <c r="HB359" s="474">
        <f>HB358</f>
        <v>0.45000000000000001</v>
      </c>
      <c r="HC359" s="474">
        <f>HC358</f>
        <v>0.45000000000000001</v>
      </c>
      <c r="HD359" s="474">
        <f>HD358</f>
        <v>0.45000000000000001</v>
      </c>
      <c r="HE359" s="474">
        <f>HE358</f>
        <v>0.5</v>
      </c>
      <c r="HF359" s="474">
        <f>HF358</f>
        <v>0.065000000000000002</v>
      </c>
      <c r="HG359" s="474">
        <f>HG358</f>
        <v>0.84999999999999998</v>
      </c>
      <c r="HH359" s="474">
        <f>HH358</f>
        <v>0</v>
      </c>
      <c r="HI359" s="10">
        <f>IF(BZ359&lt;&gt;"",CK359-BV359,0)</f>
        <v>0</v>
      </c>
      <c r="HJ359" s="10" t="e">
        <f>IF(AJ359&gt;0,AH359-AJ359,0)</f>
        <v>#VALUE!</v>
      </c>
      <c r="HK359" s="466">
        <f>HK358</f>
        <v>0.84999999999999998</v>
      </c>
      <c r="HL359" s="424">
        <f>HL358</f>
        <v>550000</v>
      </c>
      <c r="HM359" s="424">
        <f>HM358</f>
        <v>480000</v>
      </c>
      <c r="HN359" s="465" t="e">
        <f>(DJ359*EZ359+DK359*FH359+DL359*FM359+DM359*FR359+DN359*FW359+DO359*GB359+DS359*GI359+DP359*GM359+DR359*GR359)*1000*2</f>
        <v>#VALUE!</v>
      </c>
      <c r="HO359" s="465" t="e">
        <f>HN359*HK359*$HO$2/HL359*1000000</f>
        <v>#VALUE!</v>
      </c>
      <c r="HP359" s="465" t="e">
        <f>HN359*HK359*$HP$2/HM359*1000000</f>
        <v>#VALUE!</v>
      </c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</row>
    <row customFormat="1" r="360" s="0">
      <c r="A360" s="420">
        <v>349</v>
      </c>
      <c r="B360" s="421">
        <f ca="1">IF(D360=D359,B359,IF(D360="夜班",B359+1,B359))</f>
        <v>43600</v>
      </c>
      <c r="C360" s="422">
        <f>C359</f>
        <v>0.041666666666666699</v>
      </c>
      <c r="D360" s="10" t="str">
        <f ca="1">IF(HOUR(G360)&lt;8,"夜班",IF(HOUR(G360)&lt;16,"白班",IF(HOUR(G360)&lt;24,"中班",0)))</f>
        <v>白班</v>
      </c>
      <c r="E360" s="10" t="e">
        <f ca="1">IF(F360=1,"甲",IF(F360=2,"乙",IF(F360=3,"丙",IF(F360=4,"丁",""))))</f>
        <v>#REF!</v>
      </c>
      <c r="F360" s="10" t="e">
        <f ca="1">SUMPRODUCT((成本日报!$A$3:$A$95=计划!B360)*(成本日报!$B$3:$B$95=计划!$D360),成本日报!$C$3:$C$95)</f>
        <v>#REF!</v>
      </c>
      <c r="G360" s="423">
        <f ca="1">G359+C359</f>
        <v>43600.499999999156</v>
      </c>
      <c r="H360" s="423">
        <f ca="1">$G360+$C360/60*10+$C360*0</f>
        <v>43600.506944443601</v>
      </c>
      <c r="I360" s="423">
        <f ca="1">$G360+$C360/60*18+$C360*0</f>
        <v>43600.512499999153</v>
      </c>
      <c r="J360" s="423">
        <f ca="1">$G360+$C360/60*0+$C360*1</f>
        <v>43600.54166666582</v>
      </c>
      <c r="K360" s="423">
        <f ca="1">$G360+$C360/60*30+$C360*2</f>
        <v>43600.604166665828</v>
      </c>
      <c r="L360" s="423">
        <f ca="1">$G360+$C360/60*0+$C360*3</f>
        <v>43600.624999999156</v>
      </c>
      <c r="M360" s="424" t="str">
        <f>IF(_tag_month_day!A350="","",_tag_month_day!A350)</f>
        <v/>
      </c>
      <c r="N360" s="424" t="str">
        <f>IF(_tag_month_day!B350="","",_tag_month_day!B350)</f>
        <v/>
      </c>
      <c r="O360" s="425" t="e">
        <f>IF(M360+N360=0,"",M360+N360)</f>
        <v>#VALUE!</v>
      </c>
      <c r="P360" s="424" t="str">
        <f>IF(_tag_month_day!C350="","",_tag_month_day!C350)</f>
        <v/>
      </c>
      <c r="Q360" s="424" t="str">
        <f>IF(_tag_month_day!D350="","",_tag_month_day!D350)</f>
        <v/>
      </c>
      <c r="R360" s="426" t="str">
        <f>IF(_tag_month_day!CB350="","",_tag_month_day!CB350/100)</f>
        <v/>
      </c>
      <c r="S360" s="427" t="str">
        <f>IF(_tag_month_day!E350="","",_tag_month_day!E350)</f>
        <v/>
      </c>
      <c r="T360" s="427" t="str">
        <f>IF(_tag_month_day!F350="","",_tag_month_day!F350)</f>
        <v/>
      </c>
      <c r="U360" s="428" t="e">
        <f>S360+T360</f>
        <v>#VALUE!</v>
      </c>
      <c r="V360" s="429" t="e">
        <f>U360/AJ360</f>
        <v>#VALUE!</v>
      </c>
      <c r="W360" s="430" t="str">
        <f>IF(_jhy_month_day!A350="","",_jhy_month_day!A350)</f>
        <v/>
      </c>
      <c r="X360" s="431" t="str">
        <f>IF(_jhy_month_day!B350="","",_jhy_month_day!B350/100)</f>
        <v/>
      </c>
      <c r="Y360" s="431" t="str">
        <f>IF(_jhy_month_day!C350="","",_jhy_month_day!C350/100)</f>
        <v/>
      </c>
      <c r="Z360" s="432">
        <f>Z356+1</f>
        <v>88</v>
      </c>
      <c r="AA360" s="433" t="str">
        <f>IF(_tag_month_day!G350="","",_tag_month_day!G350/100)</f>
        <v/>
      </c>
      <c r="AB360" s="433" t="str">
        <f>IF(_tag_month_day!H350="","",_tag_month_day!H350/100)</f>
        <v/>
      </c>
      <c r="AC360" s="434">
        <f>IF(X360="",AC359,BK360*($AV359*X360+$AW359*FD359+$AX359*FI359+$AY359*FN359+$AZ359*FS359+$BA359*FX359+$BG359*GE359)/(AV359*Y360+AX359*FK359+AW359*FF359+AY359*FP359+AZ359*FU359+BA359*FZ359+BG359*GG359+BB359*GK359+BC359*GN359+BD359*GP359))</f>
        <v>1.59963432013121</v>
      </c>
      <c r="AD360" s="435" t="str">
        <f>IF(AC360=AC359,"",AC360-AC359)</f>
        <v/>
      </c>
      <c r="AE360" s="436" t="str">
        <f>IF(1-AF360=0,"",(1-AF360))</f>
        <v/>
      </c>
      <c r="AF360" s="437">
        <v>1</v>
      </c>
      <c r="AG360" s="10" t="str">
        <f>AG359</f>
        <v>9A3</v>
      </c>
      <c r="AH360" s="438" t="str">
        <f>AH359</f>
        <v/>
      </c>
      <c r="AI360" s="424"/>
      <c r="AJ360" s="10" t="str">
        <f>IF(_tag_month_day!I350="","",_tag_month_day!I350)</f>
        <v/>
      </c>
      <c r="AK360" s="440"/>
      <c r="AL360" s="440"/>
      <c r="AM360" s="440"/>
      <c r="AN360" s="441">
        <f>AN359</f>
        <v>2</v>
      </c>
      <c r="AO360" s="441">
        <f>AO359</f>
        <v>8</v>
      </c>
      <c r="AP360" s="442" t="e">
        <f>(IF(AN360=0,AS359,AS359*(1+AO360/AN360)/(AR360+AO360/AN360)))+AT360</f>
        <v>#VALUE!</v>
      </c>
      <c r="AQ360" s="443" t="str">
        <f>IF(_tag_month_day!J350="","",_tag_month_day!J350/100)</f>
        <v/>
      </c>
      <c r="AR360" s="444">
        <f>AR359</f>
        <v>1.3</v>
      </c>
      <c r="AS360" s="445" t="e">
        <f>AQ360*(AN360*AR360+AO360)/(AN360+AO360)</f>
        <v>#VALUE!</v>
      </c>
      <c r="AT360" s="445" t="e">
        <f>(SUM(BE360:BF360)-SUM(BE359:BF359))*0.05</f>
        <v>#VALUE!</v>
      </c>
      <c r="AU360" s="446" t="str">
        <f>IF(_tag_month_day!CC350="","",IF(_tag_month_day!CC350&gt;0,_tag_month_day!CD350,_tag_month_day!CE350))</f>
        <v/>
      </c>
      <c r="AV360" s="447" t="str">
        <f>IF(_tag_month_day!L350="","",_tag_month_day!L350/100)</f>
        <v/>
      </c>
      <c r="AW360" s="431">
        <f>AW359</f>
        <v>0</v>
      </c>
      <c r="AX360" s="431">
        <f>AX359</f>
        <v>0</v>
      </c>
      <c r="AY360" s="431" t="str">
        <f>IF(_tag_month_day!M350="","",_tag_month_day!M350/100)</f>
        <v/>
      </c>
      <c r="AZ360" s="431" t="str">
        <f>IF(_tag_month_day!N350="","",_tag_month_day!N350/100)</f>
        <v/>
      </c>
      <c r="BA360" s="431" t="str">
        <f>IF(_tag_month_day!O350="","",_tag_month_day!O350/100)</f>
        <v/>
      </c>
      <c r="BB360" s="448" t="str">
        <f>IF(_tag_month_day!P350="","",_tag_month_day!P350/100)</f>
        <v/>
      </c>
      <c r="BC360" s="448">
        <f>BC359</f>
        <v>0</v>
      </c>
      <c r="BD360" s="448" t="str">
        <f>IF(_tag_month_day!Q350="","",_tag_month_day!Q350/100)</f>
        <v/>
      </c>
      <c r="BE360" s="449" t="str">
        <f>IF(_tag_month_day!R350="","",_tag_month_day!R350/100)</f>
        <v/>
      </c>
      <c r="BF360" s="388" t="e">
        <f>(AU360*(100+BE360*100))/(AJ360-AU360)/100</f>
        <v>#VALUE!</v>
      </c>
      <c r="BG360" s="450" t="e">
        <f>BE360+BF360</f>
        <v>#VALUE!</v>
      </c>
      <c r="BH360" s="451" t="e">
        <f>SUM(AV360:BF360)</f>
        <v>#VALUE!</v>
      </c>
      <c r="BI360" s="452" t="e">
        <f>IF(CX360=0,BI359,(DK360*查询!$R$5+DL360*查询!$Q$5+DM360*查询!$N$5+DN360*查询!$O$5+DO360*查询!$P$5)*AF360/CX360)</f>
        <v>#VALUE!</v>
      </c>
      <c r="BJ360" s="452" t="e">
        <f>IF(CX360=0,BJ359,(DP360*查询!$S$5+DQ360*查询!$T$5+DR360*查询!$U$5)*AF360/CX360)</f>
        <v>#VALUE!</v>
      </c>
      <c r="BK360" s="452">
        <f>BK359</f>
        <v>1</v>
      </c>
      <c r="BL360" s="453" t="e">
        <f>SUMPRODUCT((AV360:BA360)*(GS360:GX360))/((GS360:GX360)+SUM(BB360:BD360)*GY360+BG360*GZ360)</f>
        <v>#VALUE!</v>
      </c>
      <c r="BM360" s="453" t="e">
        <f>BK360*($AV360*FB360+$AW360*FD360+$AX360*FI360+$AY360*FN360+$AZ360*FS360+$BA360*FX360+$BG360*GE360)/(AV360*EY360+AX360*FK360+AW360*FF360+AY360*FP360+AZ360*FU360+BA360*FZ360+BG360*GG360+BB360*GK360+BC360*GN360+BD360*GP360)</f>
        <v>#VALUE!</v>
      </c>
      <c r="BN360" s="453" t="e">
        <f>($AV360*FC360+$AX360*FJ360+$AW360*FE360+$AY360*FO360+$AZ360*FT360+$BA360*FY360+$BG360*GF360)/($AV360*FA360+BG360*GH360+BB360*GL360+BC360*GO360+BD360*GQ360+BA360*GA360)</f>
        <v>#VALUE!</v>
      </c>
      <c r="BO360" s="454" t="e">
        <f>SUMPRODUCT(AV360:BA360*GS360:GX360)/(GS360:GX360+(BB360+BC360+BD360)*GY360+BG360)</f>
        <v>#VALUE!</v>
      </c>
      <c r="BP360" s="454" t="e">
        <f>SUMPRODUCT(AV360:BA360*GS360:GX360)/(GS360:GX360+(BB360+BC360+BD360)*GY360+BG360)</f>
        <v>#VALUE!</v>
      </c>
      <c r="BQ360" s="454" t="e">
        <f>SUMPRODUCT(AV360:BA360*GS360:GX360)/(GS360:GX360+(BB360+BC360+BD360)*GY360+BG360)</f>
        <v>#VALUE!</v>
      </c>
      <c r="BR360" s="453" t="str">
        <f>IF(_tag_month_day!T350="","",_tag_month_day!T350)</f>
        <v/>
      </c>
      <c r="BS360" s="453" t="str">
        <f>IF(_tag_month_day!U350="","",_tag_month_day!U350)</f>
        <v/>
      </c>
      <c r="BT360" s="455" t="str">
        <f>IF(CK360="","",IF((CK360&gt;=BV360-0.12)*(CK360&lt;=BV360+0.12),"合格","不合格"))</f>
        <v/>
      </c>
      <c r="BU360" s="456" t="str">
        <f>IF(_tag_month_day!V350="","",_tag_month_day!V350)</f>
        <v/>
      </c>
      <c r="BV360" s="457" t="str">
        <f>IF(_tag_month_day!W350="","",_tag_month_day!W350)</f>
        <v/>
      </c>
      <c r="BW360" s="458" t="str">
        <f>IF(_tag_month_day!X350="","",_tag_month_day!X350)</f>
        <v/>
      </c>
      <c r="BX360" s="458" t="str">
        <f>IF(_tag_month_day!Y350="","",_tag_month_day!Y350)</f>
        <v/>
      </c>
      <c r="BY360" s="459">
        <f ca="1">L360</f>
        <v>43600.624999999156</v>
      </c>
      <c r="BZ360" s="460"/>
      <c r="CA360" s="461"/>
      <c r="CB360" s="424" t="str">
        <f>IF(_tag_month_day!Z350="","",_tag_month_day!Z350)</f>
        <v/>
      </c>
      <c r="CC360" s="424" t="str">
        <f>IF(_tag_month_day!AA350="","",_tag_month_day!AA350)</f>
        <v/>
      </c>
      <c r="CD360" s="424" t="str">
        <f>IF(_tag_month_day!AB350="","",_tag_month_day!AB350)</f>
        <v/>
      </c>
      <c r="CE360" s="424" t="str">
        <f>IF(_tag_month_day!AC350="","",_tag_month_day!AC350)</f>
        <v/>
      </c>
      <c r="CF360" s="424" t="str">
        <f>IF(_tag_month_day!AD350="","",_tag_month_day!AD350)</f>
        <v/>
      </c>
      <c r="CG360" s="424" t="str">
        <f>IF(_tag_month_day!AE350="","",_tag_month_day!AE350)</f>
        <v/>
      </c>
      <c r="CH360" s="424" t="str">
        <f>IF(_tag_month_day!AF350="","",_tag_month_day!AF350)</f>
        <v/>
      </c>
      <c r="CI360" s="424" t="str">
        <f>IF(_tag_month_day!AG350="","",_tag_month_day!AG350)</f>
        <v/>
      </c>
      <c r="CJ360" s="424" t="str">
        <f>IF(_tag_month_day!AH350="","",_tag_month_day!AH350)</f>
        <v/>
      </c>
      <c r="CK360" s="424" t="str">
        <f>IF(_tag_month_day!AI350="","",_tag_month_day!AI350)</f>
        <v/>
      </c>
      <c r="CL360" s="4" t="str">
        <f>IF(_tag_month_day!AJ350="","",_tag_month_day!AJ350)</f>
        <v/>
      </c>
      <c r="CM360" s="4" t="str">
        <f>IF(_tag_month_day!AK350="","",_tag_month_day!AK350)</f>
        <v/>
      </c>
      <c r="CN360" s="4" t="str">
        <f>IF(_tag_month_day!AL350="","",_tag_month_day!AL350)</f>
        <v/>
      </c>
      <c r="CO360" s="4" t="str">
        <f>IF(_tag_month_day!AM350="","",_tag_month_day!AM350)</f>
        <v/>
      </c>
      <c r="CP360" s="4" t="str">
        <f>IF(_tag_month_day!AN350="","",_tag_month_day!AN350)</f>
        <v/>
      </c>
      <c r="CQ360" s="4" t="str">
        <f>IF(_tag_month_day!AO350="","",_tag_month_day!AO350)</f>
        <v/>
      </c>
      <c r="CR360" s="462" t="str">
        <f>IF(_tag_month_day!AP350="","",_tag_month_day!AP350)</f>
        <v/>
      </c>
      <c r="CS360" s="463" t="str">
        <f>IF(_tag_month_day!AQ350="","",_tag_month_day!AQ350)</f>
        <v/>
      </c>
      <c r="CT360" s="4" t="str">
        <f>IF(_tag_month_day!AR350="","",_tag_month_day!AR350)</f>
        <v/>
      </c>
      <c r="CU360" s="464" t="e">
        <f>DU360/AJ360</f>
        <v>#VALUE!</v>
      </c>
      <c r="CV360" s="451" t="e">
        <f>BG360/BH360</f>
        <v>#VALUE!</v>
      </c>
      <c r="CW360" s="465" t="e">
        <f>AJ360*(1-CV360)*CU360*AF360</f>
        <v>#VALUE!</v>
      </c>
      <c r="CX360" s="465" t="e">
        <f>CW360*94%</f>
        <v>#VALUE!</v>
      </c>
      <c r="CY360" s="466" t="e">
        <f>IF(CX360=0,0,DS360/(DS360+CX360))</f>
        <v>#VALUE!</v>
      </c>
      <c r="CZ360" s="465" t="e">
        <f>$AJ360*EF360</f>
        <v>#VALUE!</v>
      </c>
      <c r="DA360" s="465" t="e">
        <f>$AJ360*EG360</f>
        <v>#VALUE!</v>
      </c>
      <c r="DB360" s="465" t="e">
        <f>$AJ360*EH360</f>
        <v>#VALUE!</v>
      </c>
      <c r="DC360" s="465" t="e">
        <f>$AJ360*EI360</f>
        <v>#VALUE!</v>
      </c>
      <c r="DD360" s="465" t="e">
        <f>$AJ360*EJ360</f>
        <v>#VALUE!</v>
      </c>
      <c r="DE360" s="465" t="e">
        <f>$AJ360*EK360</f>
        <v>#VALUE!</v>
      </c>
      <c r="DF360" s="465" t="e">
        <f>$AJ360*EL360</f>
        <v>#VALUE!</v>
      </c>
      <c r="DG360" s="465" t="e">
        <f>$AJ360*EM360</f>
        <v>#VALUE!</v>
      </c>
      <c r="DH360" s="465" t="e">
        <f>$AJ360*EN360</f>
        <v>#VALUE!</v>
      </c>
      <c r="DI360" s="465" t="e">
        <f>$AJ360*EO360</f>
        <v>#VALUE!</v>
      </c>
      <c r="DJ360" s="465" t="e">
        <f>CZ360*(1-EP360)</f>
        <v>#VALUE!</v>
      </c>
      <c r="DK360" s="465" t="e">
        <f>DA360*(1-ER360)</f>
        <v>#VALUE!</v>
      </c>
      <c r="DL360" s="465" t="e">
        <f>DB360*(1-EQ360)</f>
        <v>#VALUE!</v>
      </c>
      <c r="DM360" s="465" t="e">
        <f>DC360*(1-ES360)</f>
        <v>#VALUE!</v>
      </c>
      <c r="DN360" s="465" t="e">
        <f>DD360*(1-ET360)</f>
        <v>#VALUE!</v>
      </c>
      <c r="DO360" s="465" t="e">
        <f>DE360</f>
        <v>#VALUE!</v>
      </c>
      <c r="DP360" s="465" t="e">
        <f>DF360*(1-EU360)</f>
        <v>#VALUE!</v>
      </c>
      <c r="DQ360" s="465" t="e">
        <f>DG360*(1-EV360)</f>
        <v>#VALUE!</v>
      </c>
      <c r="DR360" s="465" t="e">
        <f>DH360*(1-EW360)</f>
        <v>#VALUE!</v>
      </c>
      <c r="DS360" s="465" t="e">
        <f>DI360</f>
        <v>#VALUE!</v>
      </c>
      <c r="DT360" s="465" t="e">
        <f>SUM(DJ360:DS360)</f>
        <v>#VALUE!</v>
      </c>
      <c r="DU360" s="465" t="e">
        <f>(GS360:GX360)+(DP360+DQ360+DR360)*GY360+DS360</f>
        <v>#VALUE!</v>
      </c>
      <c r="DV360" s="451" t="e">
        <f>AV360/$BH360/(1-EP360)</f>
        <v>#VALUE!</v>
      </c>
      <c r="DW360" s="451" t="e">
        <f>AW360/$BH360/(1-ER360)</f>
        <v>#VALUE!</v>
      </c>
      <c r="DX360" s="451" t="e">
        <f>AX360/$BH360/(1-EQ360)</f>
        <v>#VALUE!</v>
      </c>
      <c r="DY360" s="451" t="e">
        <f>AY360/$BH360/(1-ES360)</f>
        <v>#VALUE!</v>
      </c>
      <c r="DZ360" s="451" t="e">
        <f>AZ360/$BH360/(1-ET360)</f>
        <v>#VALUE!</v>
      </c>
      <c r="EA360" s="451" t="e">
        <f>BA360/$BH360/(1-AX360)</f>
        <v>#VALUE!</v>
      </c>
      <c r="EB360" s="451" t="e">
        <f>BB360/$BH360/(1-EU360)</f>
        <v>#VALUE!</v>
      </c>
      <c r="EC360" s="451" t="e">
        <f>BC360/$BH360/(1-EV360)</f>
        <v>#VALUE!</v>
      </c>
      <c r="ED360" s="451" t="e">
        <f>BD360/$BH360/(1-EW360)</f>
        <v>#VALUE!</v>
      </c>
      <c r="EE360" s="451" t="e">
        <f>BG360/BH360</f>
        <v>#VALUE!</v>
      </c>
      <c r="EF360" s="451" t="e">
        <f>DV360/SUM($DV360:$EE360)</f>
        <v>#VALUE!</v>
      </c>
      <c r="EG360" s="451" t="e">
        <f>DW360/SUM($DV360:$EE360)</f>
        <v>#VALUE!</v>
      </c>
      <c r="EH360" s="451" t="e">
        <f>DX360/SUM($DV360:$EE360)</f>
        <v>#VALUE!</v>
      </c>
      <c r="EI360" s="451" t="e">
        <f>DY360/SUM($DV360:$EE360)</f>
        <v>#VALUE!</v>
      </c>
      <c r="EJ360" s="451" t="e">
        <f>DZ360/SUM($DV360:$EE360)</f>
        <v>#VALUE!</v>
      </c>
      <c r="EK360" s="451" t="e">
        <f>EA360/SUM($DV360:$EE360)</f>
        <v>#VALUE!</v>
      </c>
      <c r="EL360" s="451" t="e">
        <f>EB360/SUM($DV360:$EE360)</f>
        <v>#VALUE!</v>
      </c>
      <c r="EM360" s="451" t="e">
        <f>EC360/SUM($DV360:$EE360)</f>
        <v>#VALUE!</v>
      </c>
      <c r="EN360" s="451" t="e">
        <f>ED360/SUM($DV360:$EE360)</f>
        <v>#VALUE!</v>
      </c>
      <c r="EO360" s="451" t="e">
        <f>EE360/SUM($DV360:$EE360)</f>
        <v>#VALUE!</v>
      </c>
      <c r="EP360" s="450">
        <f>EP359</f>
        <v>0.080000000000000002</v>
      </c>
      <c r="EQ360" s="450">
        <f>EQ359</f>
        <v>0.014999999999999999</v>
      </c>
      <c r="ER360" s="450">
        <f>ER359</f>
        <v>0.014999999999999999</v>
      </c>
      <c r="ES360" s="450">
        <f>ES359</f>
        <v>0.014999999999999999</v>
      </c>
      <c r="ET360" s="450">
        <f>ET359</f>
        <v>0.014999999999999999</v>
      </c>
      <c r="EU360" s="450">
        <f>EU359</f>
        <v>0.089999999999999997</v>
      </c>
      <c r="EV360" s="450">
        <f>EV359</f>
        <v>0.089999999999999997</v>
      </c>
      <c r="EW360" s="450">
        <f>EW359</f>
        <v>0.089999999999999997</v>
      </c>
      <c r="EX360" s="431" t="str">
        <f>IF(_tag_month_day!AS350="","",_tag_month_day!AS350/100)</f>
        <v/>
      </c>
      <c r="EY360" s="431" t="str">
        <f>IF(_tag_month_day!AT350="","",_tag_month_day!AT350/100)</f>
        <v/>
      </c>
      <c r="EZ360" s="431" t="str">
        <f>IF(_tag_month_day!AU350="","",_tag_month_day!AU350/100)</f>
        <v/>
      </c>
      <c r="FA360" s="431" t="str">
        <f>IF(_tag_month_day!AV350="","",_tag_month_day!AV350/100)</f>
        <v/>
      </c>
      <c r="FB360" s="431" t="str">
        <f>IF(_tag_month_day!AW350="","",_tag_month_day!AW350/100)</f>
        <v/>
      </c>
      <c r="FC360" s="431" t="str">
        <f>IF(_tag_month_day!AX350="","",_tag_month_day!AX350/100)</f>
        <v/>
      </c>
      <c r="FD360" s="449" t="str">
        <f>IF(_tag_month_day!AY350="","",_tag_month_day!AY350/100)</f>
        <v/>
      </c>
      <c r="FE360" s="449" t="str">
        <f>IF(_tag_month_day!AZ350="","",_tag_month_day!AZ350/100)</f>
        <v/>
      </c>
      <c r="FF360" s="449" t="str">
        <f>IF(_tag_month_day!BA350="","",_tag_month_day!BA350/100)</f>
        <v/>
      </c>
      <c r="FG360" s="449" t="str">
        <f>IF(_tag_month_day!BB350="","",_tag_month_day!BB350/100)</f>
        <v/>
      </c>
      <c r="FH360" s="467" t="str">
        <f>IF(_tag_month_day!BC350="","",_tag_month_day!BC350/100)</f>
        <v/>
      </c>
      <c r="FI360" s="449">
        <f>FI359</f>
        <v>0.40999999999999998</v>
      </c>
      <c r="FJ360" s="449">
        <f>FJ359</f>
        <v>0.11</v>
      </c>
      <c r="FK360" s="449">
        <f>FK359</f>
        <v>0.014999999999999999</v>
      </c>
      <c r="FL360" s="449">
        <f>FL359</f>
        <v>0</v>
      </c>
      <c r="FM360" s="467">
        <f>FM359</f>
        <v>0.0001</v>
      </c>
      <c r="FN360" s="449">
        <f>FN359</f>
        <v>0.32000000000000001</v>
      </c>
      <c r="FO360" s="449">
        <f>FO359</f>
        <v>0.20000000000000001</v>
      </c>
      <c r="FP360" s="449">
        <f>FP359</f>
        <v>0.01</v>
      </c>
      <c r="FQ360" s="449">
        <f>FQ359</f>
        <v>0</v>
      </c>
      <c r="FR360" s="467">
        <f>FR359</f>
        <v>0.0001</v>
      </c>
      <c r="FS360" s="449" t="str">
        <f>IF(_tag_month_day!BD350="","",_tag_month_day!BD350/100)</f>
        <v/>
      </c>
      <c r="FT360" s="449" t="str">
        <f>IF(_tag_month_day!BE350="","",_tag_month_day!BE350/100)</f>
        <v/>
      </c>
      <c r="FU360" s="449" t="str">
        <f>IF(_tag_month_day!BF350="","",_tag_month_day!BF350/100)</f>
        <v/>
      </c>
      <c r="FV360" s="449" t="str">
        <f>IF(_tag_month_day!BG350="","",_tag_month_day!BG350/100)</f>
        <v/>
      </c>
      <c r="FW360" s="467" t="str">
        <f>IF(_tag_month_day!BH350="","",_tag_month_day!BH350/100)</f>
        <v/>
      </c>
      <c r="FX360" s="449" t="str">
        <f>IF(_tag_month_day!BI350="","",_tag_month_day!BI350/100)</f>
        <v/>
      </c>
      <c r="FY360" s="449" t="str">
        <f>IF(_tag_month_day!BJ350="","",_tag_month_day!BJ350/100)</f>
        <v/>
      </c>
      <c r="FZ360" s="468" t="str">
        <f>IF(_tag_month_day!BK350="","",_tag_month_day!BK350/100)</f>
        <v/>
      </c>
      <c r="GA360" s="449" t="str">
        <f>IF(_tag_month_day!BL350="","",_tag_month_day!BL350/100)</f>
        <v/>
      </c>
      <c r="GB360" s="467" t="str">
        <f>IF(_tag_month_day!BM350="","",_tag_month_day!BM350/100)</f>
        <v/>
      </c>
      <c r="GC360" s="431" t="str">
        <f>IF(_tag_month_day!BN350="","",_tag_month_day!BN350/100)</f>
        <v/>
      </c>
      <c r="GD360" s="431" t="str">
        <f>IF(_tag_month_day!BO350="","",_tag_month_day!BO350/100)</f>
        <v/>
      </c>
      <c r="GE360" s="431" t="str">
        <f>IF(_tag_month_day!BP350="","",_tag_month_day!BP350/100)</f>
        <v/>
      </c>
      <c r="GF360" s="431" t="str">
        <f>IF(_tag_month_day!BQ350="","",_tag_month_day!BQ350/100)</f>
        <v/>
      </c>
      <c r="GG360" s="431" t="str">
        <f>IF(_tag_month_day!BR350="","",_tag_month_day!BR350/100)</f>
        <v/>
      </c>
      <c r="GH360" s="431" t="str">
        <f>IF(_tag_month_day!BS350="","",_tag_month_day!BS350/100)</f>
        <v/>
      </c>
      <c r="GI360" s="467" t="str">
        <f>IF(_tag_month_day!BT350="","",_tag_month_day!BT350/100)</f>
        <v/>
      </c>
      <c r="GJ360" s="469" t="str">
        <f>IF(_tag_month_day!BU350="","",_tag_month_day!BU350/100)</f>
        <v/>
      </c>
      <c r="GK360" s="470">
        <f>GK359</f>
        <v>0.070000000000000007</v>
      </c>
      <c r="GL360" s="470">
        <f>GL359</f>
        <v>0.029999999999999999</v>
      </c>
      <c r="GM360" s="471" t="str">
        <f>IF(_tag_month_day!BX350="","",_tag_month_day!BX350/100)</f>
        <v/>
      </c>
      <c r="GN360" s="470">
        <f>GN359</f>
        <v>0.070000000000000007</v>
      </c>
      <c r="GO360" s="470">
        <f>GO359</f>
        <v>0.029999999999999999</v>
      </c>
      <c r="GP360" s="470">
        <f>GP359</f>
        <v>0.089999999999999997</v>
      </c>
      <c r="GQ360" s="470">
        <f>GQ359</f>
        <v>0.029999999999999999</v>
      </c>
      <c r="GR360" s="471" t="str">
        <f>IF(_tag_month_day!CA350="","",_tag_month_day!CA350/100)</f>
        <v/>
      </c>
      <c r="GS360" s="472">
        <f>GS359</f>
        <v>0.95299999999999996</v>
      </c>
      <c r="GT360" s="472">
        <f>GT359</f>
        <v>0.55000000000000004</v>
      </c>
      <c r="GU360" s="472">
        <f>GU359</f>
        <v>0.55000000000000004</v>
      </c>
      <c r="GV360" s="472">
        <f>GV359</f>
        <v>0.55000000000000004</v>
      </c>
      <c r="GW360" s="472">
        <f>GW359</f>
        <v>0.5</v>
      </c>
      <c r="GX360" s="472">
        <f>GX359</f>
        <v>0.93500000000000005</v>
      </c>
      <c r="GY360" s="472">
        <f>GY359</f>
        <v>0.14999999999999999</v>
      </c>
      <c r="GZ360" s="472">
        <f>GZ359</f>
        <v>1</v>
      </c>
      <c r="HA360" s="474">
        <f>HA359</f>
        <v>0.047</v>
      </c>
      <c r="HB360" s="474">
        <f>HB359</f>
        <v>0.45000000000000001</v>
      </c>
      <c r="HC360" s="474">
        <f>HC359</f>
        <v>0.45000000000000001</v>
      </c>
      <c r="HD360" s="474">
        <f>HD359</f>
        <v>0.45000000000000001</v>
      </c>
      <c r="HE360" s="474">
        <f>HE359</f>
        <v>0.5</v>
      </c>
      <c r="HF360" s="474">
        <f>HF359</f>
        <v>0.065000000000000002</v>
      </c>
      <c r="HG360" s="474">
        <f>HG359</f>
        <v>0.84999999999999998</v>
      </c>
      <c r="HH360" s="474">
        <f>HH359</f>
        <v>0</v>
      </c>
      <c r="HI360" s="10">
        <f>IF(BZ360&lt;&gt;"",CK360-BV360,0)</f>
        <v>0</v>
      </c>
      <c r="HJ360" s="10" t="e">
        <f>IF(AJ360&gt;0,AH360-AJ360,0)</f>
        <v>#VALUE!</v>
      </c>
      <c r="HK360" s="466">
        <f>HK359</f>
        <v>0.84999999999999998</v>
      </c>
      <c r="HL360" s="424">
        <f>HL359</f>
        <v>550000</v>
      </c>
      <c r="HM360" s="424">
        <f>HM359</f>
        <v>480000</v>
      </c>
      <c r="HN360" s="465" t="e">
        <f>(DJ360*EZ360+DK360*FH360+DL360*FM360+DM360*FR360+DN360*FW360+DO360*GB360+DS360*GI360+DP360*GM360+DR360*GR360)*1000*2</f>
        <v>#VALUE!</v>
      </c>
      <c r="HO360" s="465" t="e">
        <f>HN360*HK360*$HO$2/HL360*1000000</f>
        <v>#VALUE!</v>
      </c>
      <c r="HP360" s="465" t="e">
        <f>HN360*HK360*$HP$2/HM360*1000000</f>
        <v>#VALUE!</v>
      </c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</row>
    <row customFormat="1" r="361" s="0">
      <c r="A361" s="420">
        <v>350</v>
      </c>
      <c r="B361" s="421">
        <f ca="1">IF(D361=D360,B360,IF(D361="夜班",B360+1,B360))</f>
        <v>43600</v>
      </c>
      <c r="C361" s="422">
        <f>C360</f>
        <v>0.041666666666666699</v>
      </c>
      <c r="D361" s="10" t="str">
        <f ca="1">IF(HOUR(G361)&lt;8,"夜班",IF(HOUR(G361)&lt;16,"白班",IF(HOUR(G361)&lt;24,"中班",0)))</f>
        <v>白班</v>
      </c>
      <c r="E361" s="10" t="e">
        <f ca="1">IF(F361=1,"甲",IF(F361=2,"乙",IF(F361=3,"丙",IF(F361=4,"丁",""))))</f>
        <v>#REF!</v>
      </c>
      <c r="F361" s="10" t="e">
        <f ca="1">SUMPRODUCT((成本日报!$A$3:$A$95=计划!B361)*(成本日报!$B$3:$B$95=计划!$D361),成本日报!$C$3:$C$95)</f>
        <v>#REF!</v>
      </c>
      <c r="G361" s="423">
        <f ca="1">G360+C360</f>
        <v>43600.54166666582</v>
      </c>
      <c r="H361" s="423">
        <f ca="1">$G361+$C361/60*10+$C361*0</f>
        <v>43600.548611110265</v>
      </c>
      <c r="I361" s="423">
        <f ca="1">$G361+$C361/60*18+$C361*0</f>
        <v>43600.554166665817</v>
      </c>
      <c r="J361" s="423">
        <f ca="1">$G361+$C361/60*0+$C361*1</f>
        <v>43600.583333332484</v>
      </c>
      <c r="K361" s="423">
        <f ca="1">$G361+$C361/60*30+$C361*2</f>
        <v>43600.645833332492</v>
      </c>
      <c r="L361" s="423">
        <f ca="1">$G361+$C361/60*0+$C361*3</f>
        <v>43600.66666666582</v>
      </c>
      <c r="M361" s="424" t="str">
        <f>IF(_tag_month_day!A351="","",_tag_month_day!A351)</f>
        <v/>
      </c>
      <c r="N361" s="424" t="str">
        <f>IF(_tag_month_day!B351="","",_tag_month_day!B351)</f>
        <v/>
      </c>
      <c r="O361" s="425" t="e">
        <f>IF(M361+N361=0,"",M361+N361)</f>
        <v>#VALUE!</v>
      </c>
      <c r="P361" s="424" t="str">
        <f>IF(_tag_month_day!C351="","",_tag_month_day!C351)</f>
        <v/>
      </c>
      <c r="Q361" s="424" t="str">
        <f>IF(_tag_month_day!D351="","",_tag_month_day!D351)</f>
        <v/>
      </c>
      <c r="R361" s="426" t="str">
        <f>IF(_tag_month_day!CB351="","",_tag_month_day!CB351/100)</f>
        <v/>
      </c>
      <c r="S361" s="427" t="str">
        <f>IF(_tag_month_day!E351="","",_tag_month_day!E351)</f>
        <v/>
      </c>
      <c r="T361" s="427" t="str">
        <f>IF(_tag_month_day!F351="","",_tag_month_day!F351)</f>
        <v/>
      </c>
      <c r="U361" s="428" t="e">
        <f>S361+T361</f>
        <v>#VALUE!</v>
      </c>
      <c r="V361" s="429" t="e">
        <f>U361/AJ361</f>
        <v>#VALUE!</v>
      </c>
      <c r="W361" s="430" t="str">
        <f>IF(_jhy_month_day!A351="","",_jhy_month_day!A351)</f>
        <v/>
      </c>
      <c r="X361" s="431" t="str">
        <f>IF(_jhy_month_day!B351="","",_jhy_month_day!B351/100)</f>
        <v/>
      </c>
      <c r="Y361" s="431" t="str">
        <f>IF(_jhy_month_day!C351="","",_jhy_month_day!C351/100)</f>
        <v/>
      </c>
      <c r="Z361" s="432">
        <f>Z357+1</f>
        <v>88</v>
      </c>
      <c r="AA361" s="433" t="str">
        <f>IF(_tag_month_day!G351="","",_tag_month_day!G351/100)</f>
        <v/>
      </c>
      <c r="AB361" s="433" t="str">
        <f>IF(_tag_month_day!H351="","",_tag_month_day!H351/100)</f>
        <v/>
      </c>
      <c r="AC361" s="434">
        <f>IF(X361="",AC360,BK361*($AV360*X361+$AW360*FD360+$AX360*FI360+$AY360*FN360+$AZ360*FS360+$BA360*FX360+$BG360*GE360)/(AV360*Y361+AX360*FK360+AW360*FF360+AY360*FP360+AZ360*FU360+BA360*FZ360+BG360*GG360+BB360*GK360+BC360*GN360+BD360*GP360))</f>
        <v>1.59963432013121</v>
      </c>
      <c r="AD361" s="435" t="str">
        <f>IF(AC361=AC360,"",AC361-AC360)</f>
        <v/>
      </c>
      <c r="AE361" s="436" t="str">
        <f>IF(1-AF361=0,"",(1-AF361))</f>
        <v/>
      </c>
      <c r="AF361" s="437">
        <v>1</v>
      </c>
      <c r="AG361" s="10" t="str">
        <f>AG360</f>
        <v>9A3</v>
      </c>
      <c r="AH361" s="438" t="str">
        <f>AH360</f>
        <v/>
      </c>
      <c r="AI361" s="424"/>
      <c r="AJ361" s="10" t="str">
        <f>IF(_tag_month_day!I351="","",_tag_month_day!I351)</f>
        <v/>
      </c>
      <c r="AK361" s="440"/>
      <c r="AL361" s="440"/>
      <c r="AM361" s="440"/>
      <c r="AN361" s="441">
        <f>AN360</f>
        <v>2</v>
      </c>
      <c r="AO361" s="441">
        <f>AO360</f>
        <v>8</v>
      </c>
      <c r="AP361" s="442" t="e">
        <f>(IF(AN361=0,AS360,AS360*(1+AO361/AN361)/(AR361+AO361/AN361)))+AT361</f>
        <v>#VALUE!</v>
      </c>
      <c r="AQ361" s="443" t="str">
        <f>IF(_tag_month_day!J351="","",_tag_month_day!J351/100)</f>
        <v/>
      </c>
      <c r="AR361" s="444">
        <f>AR360</f>
        <v>1.3</v>
      </c>
      <c r="AS361" s="445" t="e">
        <f>AQ361*(AN361*AR361+AO361)/(AN361+AO361)</f>
        <v>#VALUE!</v>
      </c>
      <c r="AT361" s="445" t="e">
        <f>(SUM(BE361:BF361)-SUM(BE360:BF360))*0.05</f>
        <v>#VALUE!</v>
      </c>
      <c r="AU361" s="446" t="str">
        <f>IF(_tag_month_day!CC351="","",IF(_tag_month_day!CC351&gt;0,_tag_month_day!CD351,_tag_month_day!CE351))</f>
        <v/>
      </c>
      <c r="AV361" s="447" t="str">
        <f>IF(_tag_month_day!L351="","",_tag_month_day!L351/100)</f>
        <v/>
      </c>
      <c r="AW361" s="431">
        <f>AW360</f>
        <v>0</v>
      </c>
      <c r="AX361" s="431">
        <f>AX360</f>
        <v>0</v>
      </c>
      <c r="AY361" s="431" t="str">
        <f>IF(_tag_month_day!M351="","",_tag_month_day!M351/100)</f>
        <v/>
      </c>
      <c r="AZ361" s="431" t="str">
        <f>IF(_tag_month_day!N351="","",_tag_month_day!N351/100)</f>
        <v/>
      </c>
      <c r="BA361" s="431" t="str">
        <f>IF(_tag_month_day!O351="","",_tag_month_day!O351/100)</f>
        <v/>
      </c>
      <c r="BB361" s="448" t="str">
        <f>IF(_tag_month_day!P351="","",_tag_month_day!P351/100)</f>
        <v/>
      </c>
      <c r="BC361" s="448">
        <f>BC360</f>
        <v>0</v>
      </c>
      <c r="BD361" s="448" t="str">
        <f>IF(_tag_month_day!Q351="","",_tag_month_day!Q351/100)</f>
        <v/>
      </c>
      <c r="BE361" s="449" t="str">
        <f>IF(_tag_month_day!R351="","",_tag_month_day!R351/100)</f>
        <v/>
      </c>
      <c r="BF361" s="388" t="e">
        <f>(AU361*(100+BE361*100))/(AJ361-AU361)/100</f>
        <v>#VALUE!</v>
      </c>
      <c r="BG361" s="450" t="e">
        <f>BE361+BF361</f>
        <v>#VALUE!</v>
      </c>
      <c r="BH361" s="451" t="e">
        <f>SUM(AV361:BF361)</f>
        <v>#VALUE!</v>
      </c>
      <c r="BI361" s="452" t="e">
        <f>IF(CX361=0,BI360,(DK361*查询!$R$5+DL361*查询!$Q$5+DM361*查询!$N$5+DN361*查询!$O$5+DO361*查询!$P$5)*AF361/CX361)</f>
        <v>#VALUE!</v>
      </c>
      <c r="BJ361" s="452" t="e">
        <f>IF(CX361=0,BJ360,(DP361*查询!$S$5+DQ361*查询!$T$5+DR361*查询!$U$5)*AF361/CX361)</f>
        <v>#VALUE!</v>
      </c>
      <c r="BK361" s="452">
        <f>BK360</f>
        <v>1</v>
      </c>
      <c r="BL361" s="453" t="e">
        <f>SUMPRODUCT((AV361:BA361)*(GS361:GX361))/((GS361:GX361)+SUM(BB361:BD361)*GY361+BG361*GZ361)</f>
        <v>#VALUE!</v>
      </c>
      <c r="BM361" s="453" t="e">
        <f>BK361*($AV361*FB361+$AW361*FD361+$AX361*FI361+$AY361*FN361+$AZ361*FS361+$BA361*FX361+$BG361*GE361)/(AV361*EY361+AX361*FK361+AW361*FF361+AY361*FP361+AZ361*FU361+BA361*FZ361+BG361*GG361+BB361*GK361+BC361*GN361+BD361*GP361)</f>
        <v>#VALUE!</v>
      </c>
      <c r="BN361" s="453" t="e">
        <f>($AV361*FC361+$AX361*FJ361+$AW361*FE361+$AY361*FO361+$AZ361*FT361+$BA361*FY361+$BG361*GF361)/($AV361*FA361+BG361*GH361+BB361*GL361+BC361*GO361+BD361*GQ361+BA361*GA361)</f>
        <v>#VALUE!</v>
      </c>
      <c r="BO361" s="454" t="e">
        <f>SUMPRODUCT(AV361:BA361*GS361:GX361)/(GS361:GX361+(BB361+BC361+BD361)*GY361+BG361)</f>
        <v>#VALUE!</v>
      </c>
      <c r="BP361" s="454" t="e">
        <f>SUMPRODUCT(AV361:BA361*GS361:GX361)/(GS361:GX361+(BB361+BC361+BD361)*GY361+BG361)</f>
        <v>#VALUE!</v>
      </c>
      <c r="BQ361" s="454" t="e">
        <f>SUMPRODUCT(AV361:BA361*GS361:GX361)/(GS361:GX361+(BB361+BC361+BD361)*GY361+BG361)</f>
        <v>#VALUE!</v>
      </c>
      <c r="BR361" s="453" t="str">
        <f>IF(_tag_month_day!T351="","",_tag_month_day!T351)</f>
        <v/>
      </c>
      <c r="BS361" s="453" t="str">
        <f>IF(_tag_month_day!U351="","",_tag_month_day!U351)</f>
        <v/>
      </c>
      <c r="BT361" s="455" t="str">
        <f>IF(CK361="","",IF((CK361&gt;=BV361-0.12)*(CK361&lt;=BV361+0.12),"合格","不合格"))</f>
        <v/>
      </c>
      <c r="BU361" s="456" t="str">
        <f>IF(_tag_month_day!V351="","",_tag_month_day!V351)</f>
        <v/>
      </c>
      <c r="BV361" s="457" t="str">
        <f>IF(_tag_month_day!W351="","",_tag_month_day!W351)</f>
        <v/>
      </c>
      <c r="BW361" s="458" t="str">
        <f>IF(_tag_month_day!X351="","",_tag_month_day!X351)</f>
        <v/>
      </c>
      <c r="BX361" s="458" t="str">
        <f>IF(_tag_month_day!Y351="","",_tag_month_day!Y351)</f>
        <v/>
      </c>
      <c r="BY361" s="459">
        <f ca="1">L361</f>
        <v>43600.66666666582</v>
      </c>
      <c r="BZ361" s="460"/>
      <c r="CA361" s="461"/>
      <c r="CB361" s="424" t="str">
        <f>IF(_tag_month_day!Z351="","",_tag_month_day!Z351)</f>
        <v/>
      </c>
      <c r="CC361" s="424" t="str">
        <f>IF(_tag_month_day!AA351="","",_tag_month_day!AA351)</f>
        <v/>
      </c>
      <c r="CD361" s="424" t="str">
        <f>IF(_tag_month_day!AB351="","",_tag_month_day!AB351)</f>
        <v/>
      </c>
      <c r="CE361" s="424" t="str">
        <f>IF(_tag_month_day!AC351="","",_tag_month_day!AC351)</f>
        <v/>
      </c>
      <c r="CF361" s="424" t="str">
        <f>IF(_tag_month_day!AD351="","",_tag_month_day!AD351)</f>
        <v/>
      </c>
      <c r="CG361" s="424" t="str">
        <f>IF(_tag_month_day!AE351="","",_tag_month_day!AE351)</f>
        <v/>
      </c>
      <c r="CH361" s="424" t="str">
        <f>IF(_tag_month_day!AF351="","",_tag_month_day!AF351)</f>
        <v/>
      </c>
      <c r="CI361" s="424" t="str">
        <f>IF(_tag_month_day!AG351="","",_tag_month_day!AG351)</f>
        <v/>
      </c>
      <c r="CJ361" s="424" t="str">
        <f>IF(_tag_month_day!AH351="","",_tag_month_day!AH351)</f>
        <v/>
      </c>
      <c r="CK361" s="424" t="str">
        <f>IF(_tag_month_day!AI351="","",_tag_month_day!AI351)</f>
        <v/>
      </c>
      <c r="CL361" s="4" t="str">
        <f>IF(_tag_month_day!AJ351="","",_tag_month_day!AJ351)</f>
        <v/>
      </c>
      <c r="CM361" s="4" t="str">
        <f>IF(_tag_month_day!AK351="","",_tag_month_day!AK351)</f>
        <v/>
      </c>
      <c r="CN361" s="4" t="str">
        <f>IF(_tag_month_day!AL351="","",_tag_month_day!AL351)</f>
        <v/>
      </c>
      <c r="CO361" s="4" t="str">
        <f>IF(_tag_month_day!AM351="","",_tag_month_day!AM351)</f>
        <v/>
      </c>
      <c r="CP361" s="4" t="str">
        <f>IF(_tag_month_day!AN351="","",_tag_month_day!AN351)</f>
        <v/>
      </c>
      <c r="CQ361" s="4" t="str">
        <f>IF(_tag_month_day!AO351="","",_tag_month_day!AO351)</f>
        <v/>
      </c>
      <c r="CR361" s="462" t="str">
        <f>IF(_tag_month_day!AP351="","",_tag_month_day!AP351)</f>
        <v/>
      </c>
      <c r="CS361" s="463" t="str">
        <f>IF(_tag_month_day!AQ351="","",_tag_month_day!AQ351)</f>
        <v/>
      </c>
      <c r="CT361" s="4" t="str">
        <f>IF(_tag_month_day!AR351="","",_tag_month_day!AR351)</f>
        <v/>
      </c>
      <c r="CU361" s="464" t="e">
        <f>DU361/AJ361</f>
        <v>#VALUE!</v>
      </c>
      <c r="CV361" s="451" t="e">
        <f>BG361/BH361</f>
        <v>#VALUE!</v>
      </c>
      <c r="CW361" s="465" t="e">
        <f>AJ361*(1-CV361)*CU361*AF361</f>
        <v>#VALUE!</v>
      </c>
      <c r="CX361" s="465" t="e">
        <f>CW361*94%</f>
        <v>#VALUE!</v>
      </c>
      <c r="CY361" s="466" t="e">
        <f>IF(CX361=0,0,DS361/(DS361+CX361))</f>
        <v>#VALUE!</v>
      </c>
      <c r="CZ361" s="465" t="e">
        <f>$AJ361*EF361</f>
        <v>#VALUE!</v>
      </c>
      <c r="DA361" s="465" t="e">
        <f>$AJ361*EG361</f>
        <v>#VALUE!</v>
      </c>
      <c r="DB361" s="465" t="e">
        <f>$AJ361*EH361</f>
        <v>#VALUE!</v>
      </c>
      <c r="DC361" s="465" t="e">
        <f>$AJ361*EI361</f>
        <v>#VALUE!</v>
      </c>
      <c r="DD361" s="465" t="e">
        <f>$AJ361*EJ361</f>
        <v>#VALUE!</v>
      </c>
      <c r="DE361" s="465" t="e">
        <f>$AJ361*EK361</f>
        <v>#VALUE!</v>
      </c>
      <c r="DF361" s="465" t="e">
        <f>$AJ361*EL361</f>
        <v>#VALUE!</v>
      </c>
      <c r="DG361" s="465" t="e">
        <f>$AJ361*EM361</f>
        <v>#VALUE!</v>
      </c>
      <c r="DH361" s="465" t="e">
        <f>$AJ361*EN361</f>
        <v>#VALUE!</v>
      </c>
      <c r="DI361" s="465" t="e">
        <f>$AJ361*EO361</f>
        <v>#VALUE!</v>
      </c>
      <c r="DJ361" s="465" t="e">
        <f>CZ361*(1-EP361)</f>
        <v>#VALUE!</v>
      </c>
      <c r="DK361" s="465" t="e">
        <f>DA361*(1-ER361)</f>
        <v>#VALUE!</v>
      </c>
      <c r="DL361" s="465" t="e">
        <f>DB361*(1-EQ361)</f>
        <v>#VALUE!</v>
      </c>
      <c r="DM361" s="465" t="e">
        <f>DC361*(1-ES361)</f>
        <v>#VALUE!</v>
      </c>
      <c r="DN361" s="465" t="e">
        <f>DD361*(1-ET361)</f>
        <v>#VALUE!</v>
      </c>
      <c r="DO361" s="465" t="e">
        <f>DE361</f>
        <v>#VALUE!</v>
      </c>
      <c r="DP361" s="465" t="e">
        <f>DF361*(1-EU361)</f>
        <v>#VALUE!</v>
      </c>
      <c r="DQ361" s="465" t="e">
        <f>DG361*(1-EV361)</f>
        <v>#VALUE!</v>
      </c>
      <c r="DR361" s="465" t="e">
        <f>DH361*(1-EW361)</f>
        <v>#VALUE!</v>
      </c>
      <c r="DS361" s="465" t="e">
        <f>DI361</f>
        <v>#VALUE!</v>
      </c>
      <c r="DT361" s="465" t="e">
        <f>SUM(DJ361:DS361)</f>
        <v>#VALUE!</v>
      </c>
      <c r="DU361" s="465" t="e">
        <f>(GS361:GX361)+(DP361+DQ361+DR361)*GY361+DS361</f>
        <v>#VALUE!</v>
      </c>
      <c r="DV361" s="451" t="e">
        <f>AV361/$BH361/(1-EP361)</f>
        <v>#VALUE!</v>
      </c>
      <c r="DW361" s="451" t="e">
        <f>AW361/$BH361/(1-ER361)</f>
        <v>#VALUE!</v>
      </c>
      <c r="DX361" s="451" t="e">
        <f>AX361/$BH361/(1-EQ361)</f>
        <v>#VALUE!</v>
      </c>
      <c r="DY361" s="451" t="e">
        <f>AY361/$BH361/(1-ES361)</f>
        <v>#VALUE!</v>
      </c>
      <c r="DZ361" s="451" t="e">
        <f>AZ361/$BH361/(1-ET361)</f>
        <v>#VALUE!</v>
      </c>
      <c r="EA361" s="451" t="e">
        <f>BA361/$BH361/(1-AX361)</f>
        <v>#VALUE!</v>
      </c>
      <c r="EB361" s="451" t="e">
        <f>BB361/$BH361/(1-EU361)</f>
        <v>#VALUE!</v>
      </c>
      <c r="EC361" s="451" t="e">
        <f>BC361/$BH361/(1-EV361)</f>
        <v>#VALUE!</v>
      </c>
      <c r="ED361" s="451" t="e">
        <f>BD361/$BH361/(1-EW361)</f>
        <v>#VALUE!</v>
      </c>
      <c r="EE361" s="451" t="e">
        <f>BG361/BH361</f>
        <v>#VALUE!</v>
      </c>
      <c r="EF361" s="451" t="e">
        <f>DV361/SUM($DV361:$EE361)</f>
        <v>#VALUE!</v>
      </c>
      <c r="EG361" s="451" t="e">
        <f>DW361/SUM($DV361:$EE361)</f>
        <v>#VALUE!</v>
      </c>
      <c r="EH361" s="451" t="e">
        <f>DX361/SUM($DV361:$EE361)</f>
        <v>#VALUE!</v>
      </c>
      <c r="EI361" s="451" t="e">
        <f>DY361/SUM($DV361:$EE361)</f>
        <v>#VALUE!</v>
      </c>
      <c r="EJ361" s="451" t="e">
        <f>DZ361/SUM($DV361:$EE361)</f>
        <v>#VALUE!</v>
      </c>
      <c r="EK361" s="451" t="e">
        <f>EA361/SUM($DV361:$EE361)</f>
        <v>#VALUE!</v>
      </c>
      <c r="EL361" s="451" t="e">
        <f>EB361/SUM($DV361:$EE361)</f>
        <v>#VALUE!</v>
      </c>
      <c r="EM361" s="451" t="e">
        <f>EC361/SUM($DV361:$EE361)</f>
        <v>#VALUE!</v>
      </c>
      <c r="EN361" s="451" t="e">
        <f>ED361/SUM($DV361:$EE361)</f>
        <v>#VALUE!</v>
      </c>
      <c r="EO361" s="451" t="e">
        <f>EE361/SUM($DV361:$EE361)</f>
        <v>#VALUE!</v>
      </c>
      <c r="EP361" s="450">
        <f>EP360</f>
        <v>0.080000000000000002</v>
      </c>
      <c r="EQ361" s="450">
        <f>EQ360</f>
        <v>0.014999999999999999</v>
      </c>
      <c r="ER361" s="450">
        <f>ER360</f>
        <v>0.014999999999999999</v>
      </c>
      <c r="ES361" s="450">
        <f>ES360</f>
        <v>0.014999999999999999</v>
      </c>
      <c r="ET361" s="450">
        <f>ET360</f>
        <v>0.014999999999999999</v>
      </c>
      <c r="EU361" s="450">
        <f>EU360</f>
        <v>0.089999999999999997</v>
      </c>
      <c r="EV361" s="450">
        <f>EV360</f>
        <v>0.089999999999999997</v>
      </c>
      <c r="EW361" s="450">
        <f>EW360</f>
        <v>0.089999999999999997</v>
      </c>
      <c r="EX361" s="431" t="str">
        <f>IF(_tag_month_day!AS351="","",_tag_month_day!AS351/100)</f>
        <v/>
      </c>
      <c r="EY361" s="431" t="str">
        <f>IF(_tag_month_day!AT351="","",_tag_month_day!AT351/100)</f>
        <v/>
      </c>
      <c r="EZ361" s="431" t="str">
        <f>IF(_tag_month_day!AU351="","",_tag_month_day!AU351/100)</f>
        <v/>
      </c>
      <c r="FA361" s="431" t="str">
        <f>IF(_tag_month_day!AV351="","",_tag_month_day!AV351/100)</f>
        <v/>
      </c>
      <c r="FB361" s="431" t="str">
        <f>IF(_tag_month_day!AW351="","",_tag_month_day!AW351/100)</f>
        <v/>
      </c>
      <c r="FC361" s="431" t="str">
        <f>IF(_tag_month_day!AX351="","",_tag_month_day!AX351/100)</f>
        <v/>
      </c>
      <c r="FD361" s="449" t="str">
        <f>IF(_tag_month_day!AY351="","",_tag_month_day!AY351/100)</f>
        <v/>
      </c>
      <c r="FE361" s="449" t="str">
        <f>IF(_tag_month_day!AZ351="","",_tag_month_day!AZ351/100)</f>
        <v/>
      </c>
      <c r="FF361" s="449" t="str">
        <f>IF(_tag_month_day!BA351="","",_tag_month_day!BA351/100)</f>
        <v/>
      </c>
      <c r="FG361" s="449" t="str">
        <f>IF(_tag_month_day!BB351="","",_tag_month_day!BB351/100)</f>
        <v/>
      </c>
      <c r="FH361" s="467" t="str">
        <f>IF(_tag_month_day!BC351="","",_tag_month_day!BC351/100)</f>
        <v/>
      </c>
      <c r="FI361" s="449">
        <f>FI360</f>
        <v>0.40999999999999998</v>
      </c>
      <c r="FJ361" s="449">
        <f>FJ360</f>
        <v>0.11</v>
      </c>
      <c r="FK361" s="449">
        <f>FK360</f>
        <v>0.014999999999999999</v>
      </c>
      <c r="FL361" s="449">
        <f>FL360</f>
        <v>0</v>
      </c>
      <c r="FM361" s="467">
        <f>FM360</f>
        <v>0.0001</v>
      </c>
      <c r="FN361" s="449">
        <f>FN360</f>
        <v>0.32000000000000001</v>
      </c>
      <c r="FO361" s="449">
        <f>FO360</f>
        <v>0.20000000000000001</v>
      </c>
      <c r="FP361" s="449">
        <f>FP360</f>
        <v>0.01</v>
      </c>
      <c r="FQ361" s="449">
        <f>FQ360</f>
        <v>0</v>
      </c>
      <c r="FR361" s="467">
        <f>FR360</f>
        <v>0.0001</v>
      </c>
      <c r="FS361" s="449" t="str">
        <f>IF(_tag_month_day!BD351="","",_tag_month_day!BD351/100)</f>
        <v/>
      </c>
      <c r="FT361" s="449" t="str">
        <f>IF(_tag_month_day!BE351="","",_tag_month_day!BE351/100)</f>
        <v/>
      </c>
      <c r="FU361" s="449" t="str">
        <f>IF(_tag_month_day!BF351="","",_tag_month_day!BF351/100)</f>
        <v/>
      </c>
      <c r="FV361" s="449" t="str">
        <f>IF(_tag_month_day!BG351="","",_tag_month_day!BG351/100)</f>
        <v/>
      </c>
      <c r="FW361" s="467" t="str">
        <f>IF(_tag_month_day!BH351="","",_tag_month_day!BH351/100)</f>
        <v/>
      </c>
      <c r="FX361" s="449" t="str">
        <f>IF(_tag_month_day!BI351="","",_tag_month_day!BI351/100)</f>
        <v/>
      </c>
      <c r="FY361" s="449" t="str">
        <f>IF(_tag_month_day!BJ351="","",_tag_month_day!BJ351/100)</f>
        <v/>
      </c>
      <c r="FZ361" s="468" t="str">
        <f>IF(_tag_month_day!BK351="","",_tag_month_day!BK351/100)</f>
        <v/>
      </c>
      <c r="GA361" s="449" t="str">
        <f>IF(_tag_month_day!BL351="","",_tag_month_day!BL351/100)</f>
        <v/>
      </c>
      <c r="GB361" s="467" t="str">
        <f>IF(_tag_month_day!BM351="","",_tag_month_day!BM351/100)</f>
        <v/>
      </c>
      <c r="GC361" s="431" t="str">
        <f>IF(_tag_month_day!BN351="","",_tag_month_day!BN351/100)</f>
        <v/>
      </c>
      <c r="GD361" s="431" t="str">
        <f>IF(_tag_month_day!BO351="","",_tag_month_day!BO351/100)</f>
        <v/>
      </c>
      <c r="GE361" s="431" t="str">
        <f>IF(_tag_month_day!BP351="","",_tag_month_day!BP351/100)</f>
        <v/>
      </c>
      <c r="GF361" s="431" t="str">
        <f>IF(_tag_month_day!BQ351="","",_tag_month_day!BQ351/100)</f>
        <v/>
      </c>
      <c r="GG361" s="431" t="str">
        <f>IF(_tag_month_day!BR351="","",_tag_month_day!BR351/100)</f>
        <v/>
      </c>
      <c r="GH361" s="431" t="str">
        <f>IF(_tag_month_day!BS351="","",_tag_month_day!BS351/100)</f>
        <v/>
      </c>
      <c r="GI361" s="467" t="str">
        <f>IF(_tag_month_day!BT351="","",_tag_month_day!BT351/100)</f>
        <v/>
      </c>
      <c r="GJ361" s="469" t="str">
        <f>IF(_tag_month_day!BU351="","",_tag_month_day!BU351/100)</f>
        <v/>
      </c>
      <c r="GK361" s="470">
        <f>GK360</f>
        <v>0.070000000000000007</v>
      </c>
      <c r="GL361" s="470">
        <f>GL360</f>
        <v>0.029999999999999999</v>
      </c>
      <c r="GM361" s="471" t="str">
        <f>IF(_tag_month_day!BX351="","",_tag_month_day!BX351/100)</f>
        <v/>
      </c>
      <c r="GN361" s="470">
        <f>GN360</f>
        <v>0.070000000000000007</v>
      </c>
      <c r="GO361" s="470">
        <f>GO360</f>
        <v>0.029999999999999999</v>
      </c>
      <c r="GP361" s="470">
        <f>GP360</f>
        <v>0.089999999999999997</v>
      </c>
      <c r="GQ361" s="470">
        <f>GQ360</f>
        <v>0.029999999999999999</v>
      </c>
      <c r="GR361" s="471" t="str">
        <f>IF(_tag_month_day!CA351="","",_tag_month_day!CA351/100)</f>
        <v/>
      </c>
      <c r="GS361" s="472">
        <f>GS360</f>
        <v>0.95299999999999996</v>
      </c>
      <c r="GT361" s="472">
        <f>GT360</f>
        <v>0.55000000000000004</v>
      </c>
      <c r="GU361" s="472">
        <f>GU360</f>
        <v>0.55000000000000004</v>
      </c>
      <c r="GV361" s="472">
        <f>GV360</f>
        <v>0.55000000000000004</v>
      </c>
      <c r="GW361" s="472">
        <f>GW360</f>
        <v>0.5</v>
      </c>
      <c r="GX361" s="472">
        <f>GX360</f>
        <v>0.93500000000000005</v>
      </c>
      <c r="GY361" s="472">
        <f>GY360</f>
        <v>0.14999999999999999</v>
      </c>
      <c r="GZ361" s="472">
        <f>GZ360</f>
        <v>1</v>
      </c>
      <c r="HA361" s="474">
        <f>HA360</f>
        <v>0.047</v>
      </c>
      <c r="HB361" s="474">
        <f>HB360</f>
        <v>0.45000000000000001</v>
      </c>
      <c r="HC361" s="474">
        <f>HC360</f>
        <v>0.45000000000000001</v>
      </c>
      <c r="HD361" s="474">
        <f>HD360</f>
        <v>0.45000000000000001</v>
      </c>
      <c r="HE361" s="474">
        <f>HE360</f>
        <v>0.5</v>
      </c>
      <c r="HF361" s="474">
        <f>HF360</f>
        <v>0.065000000000000002</v>
      </c>
      <c r="HG361" s="474">
        <f>HG360</f>
        <v>0.84999999999999998</v>
      </c>
      <c r="HH361" s="474">
        <f>HH360</f>
        <v>0</v>
      </c>
      <c r="HI361" s="10">
        <f>IF(BZ361&lt;&gt;"",CK361-BV361,0)</f>
        <v>0</v>
      </c>
      <c r="HJ361" s="10" t="e">
        <f>IF(AJ361&gt;0,AH361-AJ361,0)</f>
        <v>#VALUE!</v>
      </c>
      <c r="HK361" s="466">
        <f>HK360</f>
        <v>0.84999999999999998</v>
      </c>
      <c r="HL361" s="424">
        <f>HL360</f>
        <v>550000</v>
      </c>
      <c r="HM361" s="424">
        <f>HM360</f>
        <v>480000</v>
      </c>
      <c r="HN361" s="465" t="e">
        <f>(DJ361*EZ361+DK361*FH361+DL361*FM361+DM361*FR361+DN361*FW361+DO361*GB361+DS361*GI361+DP361*GM361+DR361*GR361)*1000*2</f>
        <v>#VALUE!</v>
      </c>
      <c r="HO361" s="465" t="e">
        <f>HN361*HK361*$HO$2/HL361*1000000</f>
        <v>#VALUE!</v>
      </c>
      <c r="HP361" s="465" t="e">
        <f>HN361*HK361*$HP$2/HM361*1000000</f>
        <v>#VALUE!</v>
      </c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</row>
    <row customFormat="1" r="362" s="0">
      <c r="A362" s="420">
        <v>351</v>
      </c>
      <c r="B362" s="421">
        <f ca="1">IF(D362=D361,B361,IF(D362="夜班",B361+1,B361))</f>
        <v>43600</v>
      </c>
      <c r="C362" s="422">
        <f>C361</f>
        <v>0.041666666666666699</v>
      </c>
      <c r="D362" s="10" t="str">
        <f ca="1">IF(HOUR(G362)&lt;8,"夜班",IF(HOUR(G362)&lt;16,"白班",IF(HOUR(G362)&lt;24,"中班",0)))</f>
        <v>白班</v>
      </c>
      <c r="E362" s="10" t="e">
        <f ca="1">IF(F362=1,"甲",IF(F362=2,"乙",IF(F362=3,"丙",IF(F362=4,"丁",""))))</f>
        <v>#REF!</v>
      </c>
      <c r="F362" s="10" t="e">
        <f ca="1">SUMPRODUCT((成本日报!$A$3:$A$95=计划!B362)*(成本日报!$B$3:$B$95=计划!$D362),成本日报!$C$3:$C$95)</f>
        <v>#REF!</v>
      </c>
      <c r="G362" s="423">
        <f ca="1">G361+C361</f>
        <v>43600.583333332484</v>
      </c>
      <c r="H362" s="423">
        <f ca="1">$G362+$C362/60*10+$C362*0</f>
        <v>43600.59027777693</v>
      </c>
      <c r="I362" s="423">
        <f ca="1">$G362+$C362/60*18+$C362*0</f>
        <v>43600.595833332482</v>
      </c>
      <c r="J362" s="423">
        <f ca="1">$G362+$C362/60*0+$C362*1</f>
        <v>43600.624999999149</v>
      </c>
      <c r="K362" s="423">
        <f ca="1">$G362+$C362/60*30+$C362*2</f>
        <v>43600.687499999156</v>
      </c>
      <c r="L362" s="423">
        <f ca="1">$G362+$C362/60*0+$C362*3</f>
        <v>43600.708333332484</v>
      </c>
      <c r="M362" s="424" t="str">
        <f>IF(_tag_month_day!A352="","",_tag_month_day!A352)</f>
        <v/>
      </c>
      <c r="N362" s="424" t="str">
        <f>IF(_tag_month_day!B352="","",_tag_month_day!B352)</f>
        <v/>
      </c>
      <c r="O362" s="425" t="e">
        <f>IF(M362+N362=0,"",M362+N362)</f>
        <v>#VALUE!</v>
      </c>
      <c r="P362" s="424" t="str">
        <f>IF(_tag_month_day!C352="","",_tag_month_day!C352)</f>
        <v/>
      </c>
      <c r="Q362" s="424" t="str">
        <f>IF(_tag_month_day!D352="","",_tag_month_day!D352)</f>
        <v/>
      </c>
      <c r="R362" s="426" t="str">
        <f>IF(_tag_month_day!CB352="","",_tag_month_day!CB352/100)</f>
        <v/>
      </c>
      <c r="S362" s="427" t="str">
        <f>IF(_tag_month_day!E352="","",_tag_month_day!E352)</f>
        <v/>
      </c>
      <c r="T362" s="427" t="str">
        <f>IF(_tag_month_day!F352="","",_tag_month_day!F352)</f>
        <v/>
      </c>
      <c r="U362" s="428" t="e">
        <f>S362+T362</f>
        <v>#VALUE!</v>
      </c>
      <c r="V362" s="429" t="e">
        <f>U362/AJ362</f>
        <v>#VALUE!</v>
      </c>
      <c r="W362" s="430" t="str">
        <f>IF(_jhy_month_day!A352="","",_jhy_month_day!A352)</f>
        <v/>
      </c>
      <c r="X362" s="431" t="str">
        <f>IF(_jhy_month_day!B352="","",_jhy_month_day!B352/100)</f>
        <v/>
      </c>
      <c r="Y362" s="431" t="str">
        <f>IF(_jhy_month_day!C352="","",_jhy_month_day!C352/100)</f>
        <v/>
      </c>
      <c r="Z362" s="432">
        <f>Z358+1</f>
        <v>88</v>
      </c>
      <c r="AA362" s="433" t="str">
        <f>IF(_tag_month_day!G352="","",_tag_month_day!G352/100)</f>
        <v/>
      </c>
      <c r="AB362" s="433" t="str">
        <f>IF(_tag_month_day!H352="","",_tag_month_day!H352/100)</f>
        <v/>
      </c>
      <c r="AC362" s="434">
        <f>IF(X362="",AC361,BK362*($AV361*X362+$AW361*FD361+$AX361*FI361+$AY361*FN361+$AZ361*FS361+$BA361*FX361+$BG361*GE361)/(AV361*Y362+AX361*FK361+AW361*FF361+AY361*FP361+AZ361*FU361+BA361*FZ361+BG361*GG361+BB361*GK361+BC361*GN361+BD361*GP361))</f>
        <v>1.59963432013121</v>
      </c>
      <c r="AD362" s="435" t="str">
        <f>IF(AC362=AC361,"",AC362-AC361)</f>
        <v/>
      </c>
      <c r="AE362" s="436" t="str">
        <f>IF(1-AF362=0,"",(1-AF362))</f>
        <v/>
      </c>
      <c r="AF362" s="437">
        <v>1</v>
      </c>
      <c r="AG362" s="10" t="str">
        <f>AG361</f>
        <v>9A3</v>
      </c>
      <c r="AH362" s="438" t="str">
        <f>AH361</f>
        <v/>
      </c>
      <c r="AI362" s="424"/>
      <c r="AJ362" s="10" t="str">
        <f>IF(_tag_month_day!I352="","",_tag_month_day!I352)</f>
        <v/>
      </c>
      <c r="AK362" s="440"/>
      <c r="AL362" s="440"/>
      <c r="AM362" s="440"/>
      <c r="AN362" s="441">
        <f>AN361</f>
        <v>2</v>
      </c>
      <c r="AO362" s="441">
        <f>AO361</f>
        <v>8</v>
      </c>
      <c r="AP362" s="442" t="e">
        <f>(IF(AN362=0,AS361,AS361*(1+AO362/AN362)/(AR362+AO362/AN362)))+AT362</f>
        <v>#VALUE!</v>
      </c>
      <c r="AQ362" s="443" t="str">
        <f>IF(_tag_month_day!J352="","",_tag_month_day!J352/100)</f>
        <v/>
      </c>
      <c r="AR362" s="444">
        <f>AR361</f>
        <v>1.3</v>
      </c>
      <c r="AS362" s="445" t="e">
        <f>AQ362*(AN362*AR362+AO362)/(AN362+AO362)</f>
        <v>#VALUE!</v>
      </c>
      <c r="AT362" s="445" t="e">
        <f>(SUM(BE362:BF362)-SUM(BE361:BF361))*0.05</f>
        <v>#VALUE!</v>
      </c>
      <c r="AU362" s="446" t="str">
        <f>IF(_tag_month_day!CC352="","",IF(_tag_month_day!CC352&gt;0,_tag_month_day!CD352,_tag_month_day!CE352))</f>
        <v/>
      </c>
      <c r="AV362" s="447" t="str">
        <f>IF(_tag_month_day!L352="","",_tag_month_day!L352/100)</f>
        <v/>
      </c>
      <c r="AW362" s="431">
        <f>AW361</f>
        <v>0</v>
      </c>
      <c r="AX362" s="431">
        <f>AX361</f>
        <v>0</v>
      </c>
      <c r="AY362" s="431" t="str">
        <f>IF(_tag_month_day!M352="","",_tag_month_day!M352/100)</f>
        <v/>
      </c>
      <c r="AZ362" s="431" t="str">
        <f>IF(_tag_month_day!N352="","",_tag_month_day!N352/100)</f>
        <v/>
      </c>
      <c r="BA362" s="431" t="str">
        <f>IF(_tag_month_day!O352="","",_tag_month_day!O352/100)</f>
        <v/>
      </c>
      <c r="BB362" s="448" t="str">
        <f>IF(_tag_month_day!P352="","",_tag_month_day!P352/100)</f>
        <v/>
      </c>
      <c r="BC362" s="448">
        <f>BC361</f>
        <v>0</v>
      </c>
      <c r="BD362" s="448" t="str">
        <f>IF(_tag_month_day!Q352="","",_tag_month_day!Q352/100)</f>
        <v/>
      </c>
      <c r="BE362" s="449" t="str">
        <f>IF(_tag_month_day!R352="","",_tag_month_day!R352/100)</f>
        <v/>
      </c>
      <c r="BF362" s="388" t="e">
        <f>(AU362*(100+BE362*100))/(AJ362-AU362)/100</f>
        <v>#VALUE!</v>
      </c>
      <c r="BG362" s="450" t="e">
        <f>BE362+BF362</f>
        <v>#VALUE!</v>
      </c>
      <c r="BH362" s="451" t="e">
        <f>SUM(AV362:BF362)</f>
        <v>#VALUE!</v>
      </c>
      <c r="BI362" s="452" t="e">
        <f>IF(CX362=0,BI361,(DK362*查询!$R$5+DL362*查询!$Q$5+DM362*查询!$N$5+DN362*查询!$O$5+DO362*查询!$P$5)*AF362/CX362)</f>
        <v>#VALUE!</v>
      </c>
      <c r="BJ362" s="452" t="e">
        <f>IF(CX362=0,BJ361,(DP362*查询!$S$5+DQ362*查询!$T$5+DR362*查询!$U$5)*AF362/CX362)</f>
        <v>#VALUE!</v>
      </c>
      <c r="BK362" s="452">
        <f>BK361</f>
        <v>1</v>
      </c>
      <c r="BL362" s="453" t="e">
        <f>SUMPRODUCT((AV362:BA362)*(GS362:GX362))/((GS362:GX362)+SUM(BB362:BD362)*GY362+BG362*GZ362)</f>
        <v>#VALUE!</v>
      </c>
      <c r="BM362" s="453" t="e">
        <f>BK362*($AV362*FB362+$AW362*FD362+$AX362*FI362+$AY362*FN362+$AZ362*FS362+$BA362*FX362+$BG362*GE362)/(AV362*EY362+AX362*FK362+AW362*FF362+AY362*FP362+AZ362*FU362+BA362*FZ362+BG362*GG362+BB362*GK362+BC362*GN362+BD362*GP362)</f>
        <v>#VALUE!</v>
      </c>
      <c r="BN362" s="453" t="e">
        <f>($AV362*FC362+$AX362*FJ362+$AW362*FE362+$AY362*FO362+$AZ362*FT362+$BA362*FY362+$BG362*GF362)/($AV362*FA362+BG362*GH362+BB362*GL362+BC362*GO362+BD362*GQ362+BA362*GA362)</f>
        <v>#VALUE!</v>
      </c>
      <c r="BO362" s="454" t="e">
        <f>SUMPRODUCT(AV362:BA362*GS362:GX362)/(GS362:GX362+(BB362+BC362+BD362)*GY362+BG362)</f>
        <v>#VALUE!</v>
      </c>
      <c r="BP362" s="454" t="e">
        <f>SUMPRODUCT(AV362:BA362*GS362:GX362)/(GS362:GX362+(BB362+BC362+BD362)*GY362+BG362)</f>
        <v>#VALUE!</v>
      </c>
      <c r="BQ362" s="454" t="e">
        <f>SUMPRODUCT(AV362:BA362*GS362:GX362)/(GS362:GX362+(BB362+BC362+BD362)*GY362+BG362)</f>
        <v>#VALUE!</v>
      </c>
      <c r="BR362" s="453" t="str">
        <f>IF(_tag_month_day!T352="","",_tag_month_day!T352)</f>
        <v/>
      </c>
      <c r="BS362" s="453" t="str">
        <f>IF(_tag_month_day!U352="","",_tag_month_day!U352)</f>
        <v/>
      </c>
      <c r="BT362" s="455" t="str">
        <f>IF(CK362="","",IF((CK362&gt;=BV362-0.12)*(CK362&lt;=BV362+0.12),"合格","不合格"))</f>
        <v/>
      </c>
      <c r="BU362" s="456" t="str">
        <f>IF(_tag_month_day!V352="","",_tag_month_day!V352)</f>
        <v/>
      </c>
      <c r="BV362" s="457" t="str">
        <f>IF(_tag_month_day!W352="","",_tag_month_day!W352)</f>
        <v/>
      </c>
      <c r="BW362" s="458" t="str">
        <f>IF(_tag_month_day!X352="","",_tag_month_day!X352)</f>
        <v/>
      </c>
      <c r="BX362" s="458" t="str">
        <f>IF(_tag_month_day!Y352="","",_tag_month_day!Y352)</f>
        <v/>
      </c>
      <c r="BY362" s="459">
        <f ca="1">L362</f>
        <v>43600.708333332484</v>
      </c>
      <c r="BZ362" s="460"/>
      <c r="CA362" s="461"/>
      <c r="CB362" s="424" t="str">
        <f>IF(_tag_month_day!Z352="","",_tag_month_day!Z352)</f>
        <v/>
      </c>
      <c r="CC362" s="424" t="str">
        <f>IF(_tag_month_day!AA352="","",_tag_month_day!AA352)</f>
        <v/>
      </c>
      <c r="CD362" s="424" t="str">
        <f>IF(_tag_month_day!AB352="","",_tag_month_day!AB352)</f>
        <v/>
      </c>
      <c r="CE362" s="424" t="str">
        <f>IF(_tag_month_day!AC352="","",_tag_month_day!AC352)</f>
        <v/>
      </c>
      <c r="CF362" s="424" t="str">
        <f>IF(_tag_month_day!AD352="","",_tag_month_day!AD352)</f>
        <v/>
      </c>
      <c r="CG362" s="424" t="str">
        <f>IF(_tag_month_day!AE352="","",_tag_month_day!AE352)</f>
        <v/>
      </c>
      <c r="CH362" s="424" t="str">
        <f>IF(_tag_month_day!AF352="","",_tag_month_day!AF352)</f>
        <v/>
      </c>
      <c r="CI362" s="424" t="str">
        <f>IF(_tag_month_day!AG352="","",_tag_month_day!AG352)</f>
        <v/>
      </c>
      <c r="CJ362" s="424" t="str">
        <f>IF(_tag_month_day!AH352="","",_tag_month_day!AH352)</f>
        <v/>
      </c>
      <c r="CK362" s="424" t="str">
        <f>IF(_tag_month_day!AI352="","",_tag_month_day!AI352)</f>
        <v/>
      </c>
      <c r="CL362" s="4" t="str">
        <f>IF(_tag_month_day!AJ352="","",_tag_month_day!AJ352)</f>
        <v/>
      </c>
      <c r="CM362" s="4" t="str">
        <f>IF(_tag_month_day!AK352="","",_tag_month_day!AK352)</f>
        <v/>
      </c>
      <c r="CN362" s="4" t="str">
        <f>IF(_tag_month_day!AL352="","",_tag_month_day!AL352)</f>
        <v/>
      </c>
      <c r="CO362" s="4" t="str">
        <f>IF(_tag_month_day!AM352="","",_tag_month_day!AM352)</f>
        <v/>
      </c>
      <c r="CP362" s="4" t="str">
        <f>IF(_tag_month_day!AN352="","",_tag_month_day!AN352)</f>
        <v/>
      </c>
      <c r="CQ362" s="4" t="str">
        <f>IF(_tag_month_day!AO352="","",_tag_month_day!AO352)</f>
        <v/>
      </c>
      <c r="CR362" s="462" t="str">
        <f>IF(_tag_month_day!AP352="","",_tag_month_day!AP352)</f>
        <v/>
      </c>
      <c r="CS362" s="463" t="str">
        <f>IF(_tag_month_day!AQ352="","",_tag_month_day!AQ352)</f>
        <v/>
      </c>
      <c r="CT362" s="4" t="str">
        <f>IF(_tag_month_day!AR352="","",_tag_month_day!AR352)</f>
        <v/>
      </c>
      <c r="CU362" s="464" t="e">
        <f>DU362/AJ362</f>
        <v>#VALUE!</v>
      </c>
      <c r="CV362" s="451" t="e">
        <f>BG362/BH362</f>
        <v>#VALUE!</v>
      </c>
      <c r="CW362" s="465" t="e">
        <f>AJ362*(1-CV362)*CU362*AF362</f>
        <v>#VALUE!</v>
      </c>
      <c r="CX362" s="465" t="e">
        <f>CW362*94%</f>
        <v>#VALUE!</v>
      </c>
      <c r="CY362" s="466" t="e">
        <f>IF(CX362=0,0,DS362/(DS362+CX362))</f>
        <v>#VALUE!</v>
      </c>
      <c r="CZ362" s="465" t="e">
        <f>$AJ362*EF362</f>
        <v>#VALUE!</v>
      </c>
      <c r="DA362" s="465" t="e">
        <f>$AJ362*EG362</f>
        <v>#VALUE!</v>
      </c>
      <c r="DB362" s="465" t="e">
        <f>$AJ362*EH362</f>
        <v>#VALUE!</v>
      </c>
      <c r="DC362" s="465" t="e">
        <f>$AJ362*EI362</f>
        <v>#VALUE!</v>
      </c>
      <c r="DD362" s="465" t="e">
        <f>$AJ362*EJ362</f>
        <v>#VALUE!</v>
      </c>
      <c r="DE362" s="465" t="e">
        <f>$AJ362*EK362</f>
        <v>#VALUE!</v>
      </c>
      <c r="DF362" s="465" t="e">
        <f>$AJ362*EL362</f>
        <v>#VALUE!</v>
      </c>
      <c r="DG362" s="465" t="e">
        <f>$AJ362*EM362</f>
        <v>#VALUE!</v>
      </c>
      <c r="DH362" s="465" t="e">
        <f>$AJ362*EN362</f>
        <v>#VALUE!</v>
      </c>
      <c r="DI362" s="465" t="e">
        <f>$AJ362*EO362</f>
        <v>#VALUE!</v>
      </c>
      <c r="DJ362" s="465" t="e">
        <f>CZ362*(1-EP362)</f>
        <v>#VALUE!</v>
      </c>
      <c r="DK362" s="465" t="e">
        <f>DA362*(1-ER362)</f>
        <v>#VALUE!</v>
      </c>
      <c r="DL362" s="465" t="e">
        <f>DB362*(1-EQ362)</f>
        <v>#VALUE!</v>
      </c>
      <c r="DM362" s="465" t="e">
        <f>DC362*(1-ES362)</f>
        <v>#VALUE!</v>
      </c>
      <c r="DN362" s="465" t="e">
        <f>DD362*(1-ET362)</f>
        <v>#VALUE!</v>
      </c>
      <c r="DO362" s="465" t="e">
        <f>DE362</f>
        <v>#VALUE!</v>
      </c>
      <c r="DP362" s="465" t="e">
        <f>DF362*(1-EU362)</f>
        <v>#VALUE!</v>
      </c>
      <c r="DQ362" s="465" t="e">
        <f>DG362*(1-EV362)</f>
        <v>#VALUE!</v>
      </c>
      <c r="DR362" s="465" t="e">
        <f>DH362*(1-EW362)</f>
        <v>#VALUE!</v>
      </c>
      <c r="DS362" s="465" t="e">
        <f>DI362</f>
        <v>#VALUE!</v>
      </c>
      <c r="DT362" s="465" t="e">
        <f>SUM(DJ362:DS362)</f>
        <v>#VALUE!</v>
      </c>
      <c r="DU362" s="465" t="e">
        <f>(GS362:GX362)+(DP362+DQ362+DR362)*GY362+DS362</f>
        <v>#VALUE!</v>
      </c>
      <c r="DV362" s="451" t="e">
        <f>AV362/$BH362/(1-EP362)</f>
        <v>#VALUE!</v>
      </c>
      <c r="DW362" s="451" t="e">
        <f>AW362/$BH362/(1-ER362)</f>
        <v>#VALUE!</v>
      </c>
      <c r="DX362" s="451" t="e">
        <f>AX362/$BH362/(1-EQ362)</f>
        <v>#VALUE!</v>
      </c>
      <c r="DY362" s="451" t="e">
        <f>AY362/$BH362/(1-ES362)</f>
        <v>#VALUE!</v>
      </c>
      <c r="DZ362" s="451" t="e">
        <f>AZ362/$BH362/(1-ET362)</f>
        <v>#VALUE!</v>
      </c>
      <c r="EA362" s="451" t="e">
        <f>BA362/$BH362/(1-AX362)</f>
        <v>#VALUE!</v>
      </c>
      <c r="EB362" s="451" t="e">
        <f>BB362/$BH362/(1-EU362)</f>
        <v>#VALUE!</v>
      </c>
      <c r="EC362" s="451" t="e">
        <f>BC362/$BH362/(1-EV362)</f>
        <v>#VALUE!</v>
      </c>
      <c r="ED362" s="451" t="e">
        <f>BD362/$BH362/(1-EW362)</f>
        <v>#VALUE!</v>
      </c>
      <c r="EE362" s="451" t="e">
        <f>BG362/BH362</f>
        <v>#VALUE!</v>
      </c>
      <c r="EF362" s="451" t="e">
        <f>DV362/SUM($DV362:$EE362)</f>
        <v>#VALUE!</v>
      </c>
      <c r="EG362" s="451" t="e">
        <f>DW362/SUM($DV362:$EE362)</f>
        <v>#VALUE!</v>
      </c>
      <c r="EH362" s="451" t="e">
        <f>DX362/SUM($DV362:$EE362)</f>
        <v>#VALUE!</v>
      </c>
      <c r="EI362" s="451" t="e">
        <f>DY362/SUM($DV362:$EE362)</f>
        <v>#VALUE!</v>
      </c>
      <c r="EJ362" s="451" t="e">
        <f>DZ362/SUM($DV362:$EE362)</f>
        <v>#VALUE!</v>
      </c>
      <c r="EK362" s="451" t="e">
        <f>EA362/SUM($DV362:$EE362)</f>
        <v>#VALUE!</v>
      </c>
      <c r="EL362" s="451" t="e">
        <f>EB362/SUM($DV362:$EE362)</f>
        <v>#VALUE!</v>
      </c>
      <c r="EM362" s="451" t="e">
        <f>EC362/SUM($DV362:$EE362)</f>
        <v>#VALUE!</v>
      </c>
      <c r="EN362" s="451" t="e">
        <f>ED362/SUM($DV362:$EE362)</f>
        <v>#VALUE!</v>
      </c>
      <c r="EO362" s="451" t="e">
        <f>EE362/SUM($DV362:$EE362)</f>
        <v>#VALUE!</v>
      </c>
      <c r="EP362" s="450">
        <f>EP361</f>
        <v>0.080000000000000002</v>
      </c>
      <c r="EQ362" s="450">
        <f>EQ361</f>
        <v>0.014999999999999999</v>
      </c>
      <c r="ER362" s="450">
        <f>ER361</f>
        <v>0.014999999999999999</v>
      </c>
      <c r="ES362" s="450">
        <f>ES361</f>
        <v>0.014999999999999999</v>
      </c>
      <c r="ET362" s="450">
        <f>ET361</f>
        <v>0.014999999999999999</v>
      </c>
      <c r="EU362" s="450">
        <f>EU361</f>
        <v>0.089999999999999997</v>
      </c>
      <c r="EV362" s="450">
        <f>EV361</f>
        <v>0.089999999999999997</v>
      </c>
      <c r="EW362" s="450">
        <f>EW361</f>
        <v>0.089999999999999997</v>
      </c>
      <c r="EX362" s="431" t="str">
        <f>IF(_tag_month_day!AS352="","",_tag_month_day!AS352/100)</f>
        <v/>
      </c>
      <c r="EY362" s="431" t="str">
        <f>IF(_tag_month_day!AT352="","",_tag_month_day!AT352/100)</f>
        <v/>
      </c>
      <c r="EZ362" s="431" t="str">
        <f>IF(_tag_month_day!AU352="","",_tag_month_day!AU352/100)</f>
        <v/>
      </c>
      <c r="FA362" s="431" t="str">
        <f>IF(_tag_month_day!AV352="","",_tag_month_day!AV352/100)</f>
        <v/>
      </c>
      <c r="FB362" s="431" t="str">
        <f>IF(_tag_month_day!AW352="","",_tag_month_day!AW352/100)</f>
        <v/>
      </c>
      <c r="FC362" s="431" t="str">
        <f>IF(_tag_month_day!AX352="","",_tag_month_day!AX352/100)</f>
        <v/>
      </c>
      <c r="FD362" s="449" t="str">
        <f>IF(_tag_month_day!AY352="","",_tag_month_day!AY352/100)</f>
        <v/>
      </c>
      <c r="FE362" s="449" t="str">
        <f>IF(_tag_month_day!AZ352="","",_tag_month_day!AZ352/100)</f>
        <v/>
      </c>
      <c r="FF362" s="449" t="str">
        <f>IF(_tag_month_day!BA352="","",_tag_month_day!BA352/100)</f>
        <v/>
      </c>
      <c r="FG362" s="449" t="str">
        <f>IF(_tag_month_day!BB352="","",_tag_month_day!BB352/100)</f>
        <v/>
      </c>
      <c r="FH362" s="467" t="str">
        <f>IF(_tag_month_day!BC352="","",_tag_month_day!BC352/100)</f>
        <v/>
      </c>
      <c r="FI362" s="449">
        <f>FI361</f>
        <v>0.40999999999999998</v>
      </c>
      <c r="FJ362" s="449">
        <f>FJ361</f>
        <v>0.11</v>
      </c>
      <c r="FK362" s="449">
        <f>FK361</f>
        <v>0.014999999999999999</v>
      </c>
      <c r="FL362" s="449">
        <f>FL361</f>
        <v>0</v>
      </c>
      <c r="FM362" s="467">
        <f>FM361</f>
        <v>0.0001</v>
      </c>
      <c r="FN362" s="449">
        <f>FN361</f>
        <v>0.32000000000000001</v>
      </c>
      <c r="FO362" s="449">
        <f>FO361</f>
        <v>0.20000000000000001</v>
      </c>
      <c r="FP362" s="449">
        <f>FP361</f>
        <v>0.01</v>
      </c>
      <c r="FQ362" s="449">
        <f>FQ361</f>
        <v>0</v>
      </c>
      <c r="FR362" s="467">
        <f>FR361</f>
        <v>0.0001</v>
      </c>
      <c r="FS362" s="449" t="str">
        <f>IF(_tag_month_day!BD352="","",_tag_month_day!BD352/100)</f>
        <v/>
      </c>
      <c r="FT362" s="449" t="str">
        <f>IF(_tag_month_day!BE352="","",_tag_month_day!BE352/100)</f>
        <v/>
      </c>
      <c r="FU362" s="449" t="str">
        <f>IF(_tag_month_day!BF352="","",_tag_month_day!BF352/100)</f>
        <v/>
      </c>
      <c r="FV362" s="449" t="str">
        <f>IF(_tag_month_day!BG352="","",_tag_month_day!BG352/100)</f>
        <v/>
      </c>
      <c r="FW362" s="467" t="str">
        <f>IF(_tag_month_day!BH352="","",_tag_month_day!BH352/100)</f>
        <v/>
      </c>
      <c r="FX362" s="449" t="str">
        <f>IF(_tag_month_day!BI352="","",_tag_month_day!BI352/100)</f>
        <v/>
      </c>
      <c r="FY362" s="449" t="str">
        <f>IF(_tag_month_day!BJ352="","",_tag_month_day!BJ352/100)</f>
        <v/>
      </c>
      <c r="FZ362" s="468" t="str">
        <f>IF(_tag_month_day!BK352="","",_tag_month_day!BK352/100)</f>
        <v/>
      </c>
      <c r="GA362" s="449" t="str">
        <f>IF(_tag_month_day!BL352="","",_tag_month_day!BL352/100)</f>
        <v/>
      </c>
      <c r="GB362" s="467" t="str">
        <f>IF(_tag_month_day!BM352="","",_tag_month_day!BM352/100)</f>
        <v/>
      </c>
      <c r="GC362" s="431" t="str">
        <f>IF(_tag_month_day!BN352="","",_tag_month_day!BN352/100)</f>
        <v/>
      </c>
      <c r="GD362" s="431" t="str">
        <f>IF(_tag_month_day!BO352="","",_tag_month_day!BO352/100)</f>
        <v/>
      </c>
      <c r="GE362" s="431" t="str">
        <f>IF(_tag_month_day!BP352="","",_tag_month_day!BP352/100)</f>
        <v/>
      </c>
      <c r="GF362" s="431" t="str">
        <f>IF(_tag_month_day!BQ352="","",_tag_month_day!BQ352/100)</f>
        <v/>
      </c>
      <c r="GG362" s="431" t="str">
        <f>IF(_tag_month_day!BR352="","",_tag_month_day!BR352/100)</f>
        <v/>
      </c>
      <c r="GH362" s="431" t="str">
        <f>IF(_tag_month_day!BS352="","",_tag_month_day!BS352/100)</f>
        <v/>
      </c>
      <c r="GI362" s="467" t="str">
        <f>IF(_tag_month_day!BT352="","",_tag_month_day!BT352/100)</f>
        <v/>
      </c>
      <c r="GJ362" s="469" t="str">
        <f>IF(_tag_month_day!BU352="","",_tag_month_day!BU352/100)</f>
        <v/>
      </c>
      <c r="GK362" s="470">
        <f>GK361</f>
        <v>0.070000000000000007</v>
      </c>
      <c r="GL362" s="470">
        <f>GL361</f>
        <v>0.029999999999999999</v>
      </c>
      <c r="GM362" s="471" t="str">
        <f>IF(_tag_month_day!BX352="","",_tag_month_day!BX352/100)</f>
        <v/>
      </c>
      <c r="GN362" s="470">
        <f>GN361</f>
        <v>0.070000000000000007</v>
      </c>
      <c r="GO362" s="470">
        <f>GO361</f>
        <v>0.029999999999999999</v>
      </c>
      <c r="GP362" s="470">
        <f>GP361</f>
        <v>0.089999999999999997</v>
      </c>
      <c r="GQ362" s="470">
        <f>GQ361</f>
        <v>0.029999999999999999</v>
      </c>
      <c r="GR362" s="471" t="str">
        <f>IF(_tag_month_day!CA352="","",_tag_month_day!CA352/100)</f>
        <v/>
      </c>
      <c r="GS362" s="472">
        <f>GS361</f>
        <v>0.95299999999999996</v>
      </c>
      <c r="GT362" s="472">
        <f>GT361</f>
        <v>0.55000000000000004</v>
      </c>
      <c r="GU362" s="472">
        <f>GU361</f>
        <v>0.55000000000000004</v>
      </c>
      <c r="GV362" s="472">
        <f>GV361</f>
        <v>0.55000000000000004</v>
      </c>
      <c r="GW362" s="472">
        <f>GW361</f>
        <v>0.5</v>
      </c>
      <c r="GX362" s="472">
        <f>GX361</f>
        <v>0.93500000000000005</v>
      </c>
      <c r="GY362" s="472">
        <f>GY361</f>
        <v>0.14999999999999999</v>
      </c>
      <c r="GZ362" s="472">
        <f>GZ361</f>
        <v>1</v>
      </c>
      <c r="HA362" s="474">
        <f>HA361</f>
        <v>0.047</v>
      </c>
      <c r="HB362" s="474">
        <f>HB361</f>
        <v>0.45000000000000001</v>
      </c>
      <c r="HC362" s="474">
        <f>HC361</f>
        <v>0.45000000000000001</v>
      </c>
      <c r="HD362" s="474">
        <f>HD361</f>
        <v>0.45000000000000001</v>
      </c>
      <c r="HE362" s="474">
        <f>HE361</f>
        <v>0.5</v>
      </c>
      <c r="HF362" s="474">
        <f>HF361</f>
        <v>0.065000000000000002</v>
      </c>
      <c r="HG362" s="474">
        <f>HG361</f>
        <v>0.84999999999999998</v>
      </c>
      <c r="HH362" s="474">
        <f>HH361</f>
        <v>0</v>
      </c>
      <c r="HI362" s="10">
        <f>IF(BZ362&lt;&gt;"",CK362-BV362,0)</f>
        <v>0</v>
      </c>
      <c r="HJ362" s="10" t="e">
        <f>IF(AJ362&gt;0,AH362-AJ362,0)</f>
        <v>#VALUE!</v>
      </c>
      <c r="HK362" s="466">
        <f>HK361</f>
        <v>0.84999999999999998</v>
      </c>
      <c r="HL362" s="424">
        <f>HL361</f>
        <v>550000</v>
      </c>
      <c r="HM362" s="424">
        <f>HM361</f>
        <v>480000</v>
      </c>
      <c r="HN362" s="465" t="e">
        <f>(DJ362*EZ362+DK362*FH362+DL362*FM362+DM362*FR362+DN362*FW362+DO362*GB362+DS362*GI362+DP362*GM362+DR362*GR362)*1000*2</f>
        <v>#VALUE!</v>
      </c>
      <c r="HO362" s="465" t="e">
        <f>HN362*HK362*$HO$2/HL362*1000000</f>
        <v>#VALUE!</v>
      </c>
      <c r="HP362" s="465" t="e">
        <f>HN362*HK362*$HP$2/HM362*1000000</f>
        <v>#VALUE!</v>
      </c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</row>
    <row customFormat="1" r="363" s="0">
      <c r="A363" s="420">
        <v>352</v>
      </c>
      <c r="B363" s="421">
        <f ca="1">IF(D363=D362,B362,IF(D363="夜班",B362+1,B362))</f>
        <v>43600</v>
      </c>
      <c r="C363" s="422">
        <f>C362</f>
        <v>0.041666666666666699</v>
      </c>
      <c r="D363" s="10" t="str">
        <f ca="1">IF(HOUR(G363)&lt;8,"夜班",IF(HOUR(G363)&lt;16,"白班",IF(HOUR(G363)&lt;24,"中班",0)))</f>
        <v>白班</v>
      </c>
      <c r="E363" s="10" t="e">
        <f ca="1">IF(F363=1,"甲",IF(F363=2,"乙",IF(F363=3,"丙",IF(F363=4,"丁",""))))</f>
        <v>#REF!</v>
      </c>
      <c r="F363" s="10" t="e">
        <f ca="1">SUMPRODUCT((成本日报!$A$3:$A$95=计划!B363)*(成本日报!$B$3:$B$95=计划!$D363),成本日报!$C$3:$C$95)</f>
        <v>#REF!</v>
      </c>
      <c r="G363" s="423">
        <f ca="1">G362+C362</f>
        <v>43600.624999999149</v>
      </c>
      <c r="H363" s="423">
        <f ca="1">$G363+$C363/60*10+$C363*0</f>
        <v>43600.631944443594</v>
      </c>
      <c r="I363" s="423">
        <f ca="1">$G363+$C363/60*18+$C363*0</f>
        <v>43600.637499999146</v>
      </c>
      <c r="J363" s="423">
        <f ca="1">$G363+$C363/60*0+$C363*1</f>
        <v>43600.666666665813</v>
      </c>
      <c r="K363" s="423">
        <f ca="1">$G363+$C363/60*30+$C363*2</f>
        <v>43600.72916666582</v>
      </c>
      <c r="L363" s="423">
        <f ca="1">$G363+$C363/60*0+$C363*3</f>
        <v>43600.749999999149</v>
      </c>
      <c r="M363" s="424" t="str">
        <f>IF(_tag_month_day!A353="","",_tag_month_day!A353)</f>
        <v/>
      </c>
      <c r="N363" s="424" t="str">
        <f>IF(_tag_month_day!B353="","",_tag_month_day!B353)</f>
        <v/>
      </c>
      <c r="O363" s="425" t="e">
        <f>IF(M363+N363=0,"",M363+N363)</f>
        <v>#VALUE!</v>
      </c>
      <c r="P363" s="424" t="str">
        <f>IF(_tag_month_day!C353="","",_tag_month_day!C353)</f>
        <v/>
      </c>
      <c r="Q363" s="424" t="str">
        <f>IF(_tag_month_day!D353="","",_tag_month_day!D353)</f>
        <v/>
      </c>
      <c r="R363" s="426" t="str">
        <f>IF(_tag_month_day!CB353="","",_tag_month_day!CB353/100)</f>
        <v/>
      </c>
      <c r="S363" s="427" t="str">
        <f>IF(_tag_month_day!E353="","",_tag_month_day!E353)</f>
        <v/>
      </c>
      <c r="T363" s="427" t="str">
        <f>IF(_tag_month_day!F353="","",_tag_month_day!F353)</f>
        <v/>
      </c>
      <c r="U363" s="428" t="e">
        <f>S363+T363</f>
        <v>#VALUE!</v>
      </c>
      <c r="V363" s="429" t="e">
        <f>U363/AJ363</f>
        <v>#VALUE!</v>
      </c>
      <c r="W363" s="430" t="str">
        <f>IF(_jhy_month_day!A353="","",_jhy_month_day!A353)</f>
        <v/>
      </c>
      <c r="X363" s="431" t="str">
        <f>IF(_jhy_month_day!B353="","",_jhy_month_day!B353/100)</f>
        <v/>
      </c>
      <c r="Y363" s="431" t="str">
        <f>IF(_jhy_month_day!C353="","",_jhy_month_day!C353/100)</f>
        <v/>
      </c>
      <c r="Z363" s="432">
        <f>Z359+1</f>
        <v>88</v>
      </c>
      <c r="AA363" s="433" t="str">
        <f>IF(_tag_month_day!G353="","",_tag_month_day!G353/100)</f>
        <v/>
      </c>
      <c r="AB363" s="433" t="str">
        <f>IF(_tag_month_day!H353="","",_tag_month_day!H353/100)</f>
        <v/>
      </c>
      <c r="AC363" s="434">
        <f>IF(X363="",AC362,BK363*($AV362*X363+$AW362*FD362+$AX362*FI362+$AY362*FN362+$AZ362*FS362+$BA362*FX362+$BG362*GE362)/(AV362*Y363+AX362*FK362+AW362*FF362+AY362*FP362+AZ362*FU362+BA362*FZ362+BG362*GG362+BB362*GK362+BC362*GN362+BD362*GP362))</f>
        <v>1.59963432013121</v>
      </c>
      <c r="AD363" s="435" t="str">
        <f>IF(AC363=AC362,"",AC363-AC362)</f>
        <v/>
      </c>
      <c r="AE363" s="436" t="str">
        <f>IF(1-AF363=0,"",(1-AF363))</f>
        <v/>
      </c>
      <c r="AF363" s="437">
        <v>1</v>
      </c>
      <c r="AG363" s="10" t="str">
        <f>AG362</f>
        <v>9A3</v>
      </c>
      <c r="AH363" s="438" t="str">
        <f>AH362</f>
        <v/>
      </c>
      <c r="AI363" s="424"/>
      <c r="AJ363" s="10" t="str">
        <f>IF(_tag_month_day!I353="","",_tag_month_day!I353)</f>
        <v/>
      </c>
      <c r="AK363" s="440"/>
      <c r="AL363" s="440"/>
      <c r="AM363" s="440"/>
      <c r="AN363" s="441">
        <f>AN362</f>
        <v>2</v>
      </c>
      <c r="AO363" s="441">
        <f>AO362</f>
        <v>8</v>
      </c>
      <c r="AP363" s="442" t="e">
        <f>(IF(AN363=0,AS362,AS362*(1+AO363/AN363)/(AR363+AO363/AN363)))+AT363</f>
        <v>#VALUE!</v>
      </c>
      <c r="AQ363" s="443" t="str">
        <f>IF(_tag_month_day!J353="","",_tag_month_day!J353/100)</f>
        <v/>
      </c>
      <c r="AR363" s="444">
        <f>AR362</f>
        <v>1.3</v>
      </c>
      <c r="AS363" s="445" t="e">
        <f>AQ363*(AN363*AR363+AO363)/(AN363+AO363)</f>
        <v>#VALUE!</v>
      </c>
      <c r="AT363" s="445" t="e">
        <f>(SUM(BE363:BF363)-SUM(BE362:BF362))*0.05</f>
        <v>#VALUE!</v>
      </c>
      <c r="AU363" s="446" t="str">
        <f>IF(_tag_month_day!CC353="","",IF(_tag_month_day!CC353&gt;0,_tag_month_day!CD353,_tag_month_day!CE353))</f>
        <v/>
      </c>
      <c r="AV363" s="447" t="str">
        <f>IF(_tag_month_day!L353="","",_tag_month_day!L353/100)</f>
        <v/>
      </c>
      <c r="AW363" s="431">
        <f>AW362</f>
        <v>0</v>
      </c>
      <c r="AX363" s="431">
        <f>AX362</f>
        <v>0</v>
      </c>
      <c r="AY363" s="431" t="str">
        <f>IF(_tag_month_day!M353="","",_tag_month_day!M353/100)</f>
        <v/>
      </c>
      <c r="AZ363" s="431" t="str">
        <f>IF(_tag_month_day!N353="","",_tag_month_day!N353/100)</f>
        <v/>
      </c>
      <c r="BA363" s="431" t="str">
        <f>IF(_tag_month_day!O353="","",_tag_month_day!O353/100)</f>
        <v/>
      </c>
      <c r="BB363" s="448" t="str">
        <f>IF(_tag_month_day!P353="","",_tag_month_day!P353/100)</f>
        <v/>
      </c>
      <c r="BC363" s="448">
        <f>BC362</f>
        <v>0</v>
      </c>
      <c r="BD363" s="448" t="str">
        <f>IF(_tag_month_day!Q353="","",_tag_month_day!Q353/100)</f>
        <v/>
      </c>
      <c r="BE363" s="449" t="str">
        <f>IF(_tag_month_day!R353="","",_tag_month_day!R353/100)</f>
        <v/>
      </c>
      <c r="BF363" s="388" t="e">
        <f>(AU363*(100+BE363*100))/(AJ363-AU363)/100</f>
        <v>#VALUE!</v>
      </c>
      <c r="BG363" s="450" t="e">
        <f>BE363+BF363</f>
        <v>#VALUE!</v>
      </c>
      <c r="BH363" s="451" t="e">
        <f>SUM(AV363:BF363)</f>
        <v>#VALUE!</v>
      </c>
      <c r="BI363" s="452" t="e">
        <f>IF(CX363=0,BI362,(DK363*查询!$R$5+DL363*查询!$Q$5+DM363*查询!$N$5+DN363*查询!$O$5+DO363*查询!$P$5)*AF363/CX363)</f>
        <v>#VALUE!</v>
      </c>
      <c r="BJ363" s="452" t="e">
        <f>IF(CX363=0,BJ362,(DP363*查询!$S$5+DQ363*查询!$T$5+DR363*查询!$U$5)*AF363/CX363)</f>
        <v>#VALUE!</v>
      </c>
      <c r="BK363" s="452">
        <f>BK362</f>
        <v>1</v>
      </c>
      <c r="BL363" s="453" t="e">
        <f>SUMPRODUCT((AV363:BA363)*(GS363:GX363))/((GS363:GX363)+SUM(BB363:BD363)*GY363+BG363*GZ363)</f>
        <v>#VALUE!</v>
      </c>
      <c r="BM363" s="453" t="e">
        <f>BK363*($AV363*FB363+$AW363*FD363+$AX363*FI363+$AY363*FN363+$AZ363*FS363+$BA363*FX363+$BG363*GE363)/(AV363*EY363+AX363*FK363+AW363*FF363+AY363*FP363+AZ363*FU363+BA363*FZ363+BG363*GG363+BB363*GK363+BC363*GN363+BD363*GP363)</f>
        <v>#VALUE!</v>
      </c>
      <c r="BN363" s="453" t="e">
        <f>($AV363*FC363+$AX363*FJ363+$AW363*FE363+$AY363*FO363+$AZ363*FT363+$BA363*FY363+$BG363*GF363)/($AV363*FA363+BG363*GH363+BB363*GL363+BC363*GO363+BD363*GQ363+BA363*GA363)</f>
        <v>#VALUE!</v>
      </c>
      <c r="BO363" s="454" t="e">
        <f>SUMPRODUCT(AV363:BA363*GS363:GX363)/(GS363:GX363+(BB363+BC363+BD363)*GY363+BG363)</f>
        <v>#VALUE!</v>
      </c>
      <c r="BP363" s="454" t="e">
        <f>SUMPRODUCT(AV363:BA363*GS363:GX363)/(GS363:GX363+(BB363+BC363+BD363)*GY363+BG363)</f>
        <v>#VALUE!</v>
      </c>
      <c r="BQ363" s="454" t="e">
        <f>SUMPRODUCT(AV363:BA363*GS363:GX363)/(GS363:GX363+(BB363+BC363+BD363)*GY363+BG363)</f>
        <v>#VALUE!</v>
      </c>
      <c r="BR363" s="453" t="str">
        <f>IF(_tag_month_day!T353="","",_tag_month_day!T353)</f>
        <v/>
      </c>
      <c r="BS363" s="453" t="str">
        <f>IF(_tag_month_day!U353="","",_tag_month_day!U353)</f>
        <v/>
      </c>
      <c r="BT363" s="455" t="str">
        <f>IF(CK363="","",IF((CK363&gt;=BV363-0.12)*(CK363&lt;=BV363+0.12),"合格","不合格"))</f>
        <v/>
      </c>
      <c r="BU363" s="456" t="str">
        <f>IF(_tag_month_day!V353="","",_tag_month_day!V353)</f>
        <v/>
      </c>
      <c r="BV363" s="457" t="str">
        <f>IF(_tag_month_day!W353="","",_tag_month_day!W353)</f>
        <v/>
      </c>
      <c r="BW363" s="458" t="str">
        <f>IF(_tag_month_day!X353="","",_tag_month_day!X353)</f>
        <v/>
      </c>
      <c r="BX363" s="458" t="str">
        <f>IF(_tag_month_day!Y353="","",_tag_month_day!Y353)</f>
        <v/>
      </c>
      <c r="BY363" s="459">
        <f ca="1">L363</f>
        <v>43600.749999999149</v>
      </c>
      <c r="BZ363" s="460"/>
      <c r="CA363" s="461"/>
      <c r="CB363" s="424" t="str">
        <f>IF(_tag_month_day!Z353="","",_tag_month_day!Z353)</f>
        <v/>
      </c>
      <c r="CC363" s="424" t="str">
        <f>IF(_tag_month_day!AA353="","",_tag_month_day!AA353)</f>
        <v/>
      </c>
      <c r="CD363" s="424" t="str">
        <f>IF(_tag_month_day!AB353="","",_tag_month_day!AB353)</f>
        <v/>
      </c>
      <c r="CE363" s="424" t="str">
        <f>IF(_tag_month_day!AC353="","",_tag_month_day!AC353)</f>
        <v/>
      </c>
      <c r="CF363" s="424" t="str">
        <f>IF(_tag_month_day!AD353="","",_tag_month_day!AD353)</f>
        <v/>
      </c>
      <c r="CG363" s="424" t="str">
        <f>IF(_tag_month_day!AE353="","",_tag_month_day!AE353)</f>
        <v/>
      </c>
      <c r="CH363" s="424" t="str">
        <f>IF(_tag_month_day!AF353="","",_tag_month_day!AF353)</f>
        <v/>
      </c>
      <c r="CI363" s="424" t="str">
        <f>IF(_tag_month_day!AG353="","",_tag_month_day!AG353)</f>
        <v/>
      </c>
      <c r="CJ363" s="424" t="str">
        <f>IF(_tag_month_day!AH353="","",_tag_month_day!AH353)</f>
        <v/>
      </c>
      <c r="CK363" s="424" t="str">
        <f>IF(_tag_month_day!AI353="","",_tag_month_day!AI353)</f>
        <v/>
      </c>
      <c r="CL363" s="4" t="str">
        <f>IF(_tag_month_day!AJ353="","",_tag_month_day!AJ353)</f>
        <v/>
      </c>
      <c r="CM363" s="4" t="str">
        <f>IF(_tag_month_day!AK353="","",_tag_month_day!AK353)</f>
        <v/>
      </c>
      <c r="CN363" s="4" t="str">
        <f>IF(_tag_month_day!AL353="","",_tag_month_day!AL353)</f>
        <v/>
      </c>
      <c r="CO363" s="4" t="str">
        <f>IF(_tag_month_day!AM353="","",_tag_month_day!AM353)</f>
        <v/>
      </c>
      <c r="CP363" s="4" t="str">
        <f>IF(_tag_month_day!AN353="","",_tag_month_day!AN353)</f>
        <v/>
      </c>
      <c r="CQ363" s="4" t="str">
        <f>IF(_tag_month_day!AO353="","",_tag_month_day!AO353)</f>
        <v/>
      </c>
      <c r="CR363" s="462" t="str">
        <f>IF(_tag_month_day!AP353="","",_tag_month_day!AP353)</f>
        <v/>
      </c>
      <c r="CS363" s="463" t="str">
        <f>IF(_tag_month_day!AQ353="","",_tag_month_day!AQ353)</f>
        <v/>
      </c>
      <c r="CT363" s="4" t="str">
        <f>IF(_tag_month_day!AR353="","",_tag_month_day!AR353)</f>
        <v/>
      </c>
      <c r="CU363" s="464" t="e">
        <f>DU363/AJ363</f>
        <v>#VALUE!</v>
      </c>
      <c r="CV363" s="451" t="e">
        <f>BG363/BH363</f>
        <v>#VALUE!</v>
      </c>
      <c r="CW363" s="465" t="e">
        <f>AJ363*(1-CV363)*CU363*AF363</f>
        <v>#VALUE!</v>
      </c>
      <c r="CX363" s="465" t="e">
        <f>CW363*94%</f>
        <v>#VALUE!</v>
      </c>
      <c r="CY363" s="466" t="e">
        <f>IF(CX363=0,0,DS363/(DS363+CX363))</f>
        <v>#VALUE!</v>
      </c>
      <c r="CZ363" s="465" t="e">
        <f>$AJ363*EF363</f>
        <v>#VALUE!</v>
      </c>
      <c r="DA363" s="465" t="e">
        <f>$AJ363*EG363</f>
        <v>#VALUE!</v>
      </c>
      <c r="DB363" s="465" t="e">
        <f>$AJ363*EH363</f>
        <v>#VALUE!</v>
      </c>
      <c r="DC363" s="465" t="e">
        <f>$AJ363*EI363</f>
        <v>#VALUE!</v>
      </c>
      <c r="DD363" s="465" t="e">
        <f>$AJ363*EJ363</f>
        <v>#VALUE!</v>
      </c>
      <c r="DE363" s="465" t="e">
        <f>$AJ363*EK363</f>
        <v>#VALUE!</v>
      </c>
      <c r="DF363" s="465" t="e">
        <f>$AJ363*EL363</f>
        <v>#VALUE!</v>
      </c>
      <c r="DG363" s="465" t="e">
        <f>$AJ363*EM363</f>
        <v>#VALUE!</v>
      </c>
      <c r="DH363" s="465" t="e">
        <f>$AJ363*EN363</f>
        <v>#VALUE!</v>
      </c>
      <c r="DI363" s="465" t="e">
        <f>$AJ363*EO363</f>
        <v>#VALUE!</v>
      </c>
      <c r="DJ363" s="465" t="e">
        <f>CZ363*(1-EP363)</f>
        <v>#VALUE!</v>
      </c>
      <c r="DK363" s="465" t="e">
        <f>DA363*(1-ER363)</f>
        <v>#VALUE!</v>
      </c>
      <c r="DL363" s="465" t="e">
        <f>DB363*(1-EQ363)</f>
        <v>#VALUE!</v>
      </c>
      <c r="DM363" s="465" t="e">
        <f>DC363*(1-ES363)</f>
        <v>#VALUE!</v>
      </c>
      <c r="DN363" s="465" t="e">
        <f>DD363*(1-ET363)</f>
        <v>#VALUE!</v>
      </c>
      <c r="DO363" s="465" t="e">
        <f>DE363</f>
        <v>#VALUE!</v>
      </c>
      <c r="DP363" s="465" t="e">
        <f>DF363*(1-EU363)</f>
        <v>#VALUE!</v>
      </c>
      <c r="DQ363" s="465" t="e">
        <f>DG363*(1-EV363)</f>
        <v>#VALUE!</v>
      </c>
      <c r="DR363" s="465" t="e">
        <f>DH363*(1-EW363)</f>
        <v>#VALUE!</v>
      </c>
      <c r="DS363" s="465" t="e">
        <f>DI363</f>
        <v>#VALUE!</v>
      </c>
      <c r="DT363" s="465" t="e">
        <f>SUM(DJ363:DS363)</f>
        <v>#VALUE!</v>
      </c>
      <c r="DU363" s="465" t="e">
        <f>(GS363:GX363)+(DP363+DQ363+DR363)*GY363+DS363</f>
        <v>#VALUE!</v>
      </c>
      <c r="DV363" s="451" t="e">
        <f>AV363/$BH363/(1-EP363)</f>
        <v>#VALUE!</v>
      </c>
      <c r="DW363" s="451" t="e">
        <f>AW363/$BH363/(1-ER363)</f>
        <v>#VALUE!</v>
      </c>
      <c r="DX363" s="451" t="e">
        <f>AX363/$BH363/(1-EQ363)</f>
        <v>#VALUE!</v>
      </c>
      <c r="DY363" s="451" t="e">
        <f>AY363/$BH363/(1-ES363)</f>
        <v>#VALUE!</v>
      </c>
      <c r="DZ363" s="451" t="e">
        <f>AZ363/$BH363/(1-ET363)</f>
        <v>#VALUE!</v>
      </c>
      <c r="EA363" s="451" t="e">
        <f>BA363/$BH363/(1-AX363)</f>
        <v>#VALUE!</v>
      </c>
      <c r="EB363" s="451" t="e">
        <f>BB363/$BH363/(1-EU363)</f>
        <v>#VALUE!</v>
      </c>
      <c r="EC363" s="451" t="e">
        <f>BC363/$BH363/(1-EV363)</f>
        <v>#VALUE!</v>
      </c>
      <c r="ED363" s="451" t="e">
        <f>BD363/$BH363/(1-EW363)</f>
        <v>#VALUE!</v>
      </c>
      <c r="EE363" s="451" t="e">
        <f>BG363/BH363</f>
        <v>#VALUE!</v>
      </c>
      <c r="EF363" s="451" t="e">
        <f>DV363/SUM($DV363:$EE363)</f>
        <v>#VALUE!</v>
      </c>
      <c r="EG363" s="451" t="e">
        <f>DW363/SUM($DV363:$EE363)</f>
        <v>#VALUE!</v>
      </c>
      <c r="EH363" s="451" t="e">
        <f>DX363/SUM($DV363:$EE363)</f>
        <v>#VALUE!</v>
      </c>
      <c r="EI363" s="451" t="e">
        <f>DY363/SUM($DV363:$EE363)</f>
        <v>#VALUE!</v>
      </c>
      <c r="EJ363" s="451" t="e">
        <f>DZ363/SUM($DV363:$EE363)</f>
        <v>#VALUE!</v>
      </c>
      <c r="EK363" s="451" t="e">
        <f>EA363/SUM($DV363:$EE363)</f>
        <v>#VALUE!</v>
      </c>
      <c r="EL363" s="451" t="e">
        <f>EB363/SUM($DV363:$EE363)</f>
        <v>#VALUE!</v>
      </c>
      <c r="EM363" s="451" t="e">
        <f>EC363/SUM($DV363:$EE363)</f>
        <v>#VALUE!</v>
      </c>
      <c r="EN363" s="451" t="e">
        <f>ED363/SUM($DV363:$EE363)</f>
        <v>#VALUE!</v>
      </c>
      <c r="EO363" s="451" t="e">
        <f>EE363/SUM($DV363:$EE363)</f>
        <v>#VALUE!</v>
      </c>
      <c r="EP363" s="450">
        <f>EP362</f>
        <v>0.080000000000000002</v>
      </c>
      <c r="EQ363" s="450">
        <f>EQ362</f>
        <v>0.014999999999999999</v>
      </c>
      <c r="ER363" s="450">
        <f>ER362</f>
        <v>0.014999999999999999</v>
      </c>
      <c r="ES363" s="450">
        <f>ES362</f>
        <v>0.014999999999999999</v>
      </c>
      <c r="ET363" s="450">
        <f>ET362</f>
        <v>0.014999999999999999</v>
      </c>
      <c r="EU363" s="450">
        <f>EU362</f>
        <v>0.089999999999999997</v>
      </c>
      <c r="EV363" s="450">
        <f>EV362</f>
        <v>0.089999999999999997</v>
      </c>
      <c r="EW363" s="450">
        <f>EW362</f>
        <v>0.089999999999999997</v>
      </c>
      <c r="EX363" s="431" t="str">
        <f>IF(_tag_month_day!AS353="","",_tag_month_day!AS353/100)</f>
        <v/>
      </c>
      <c r="EY363" s="431" t="str">
        <f>IF(_tag_month_day!AT353="","",_tag_month_day!AT353/100)</f>
        <v/>
      </c>
      <c r="EZ363" s="431" t="str">
        <f>IF(_tag_month_day!AU353="","",_tag_month_day!AU353/100)</f>
        <v/>
      </c>
      <c r="FA363" s="431" t="str">
        <f>IF(_tag_month_day!AV353="","",_tag_month_day!AV353/100)</f>
        <v/>
      </c>
      <c r="FB363" s="431" t="str">
        <f>IF(_tag_month_day!AW353="","",_tag_month_day!AW353/100)</f>
        <v/>
      </c>
      <c r="FC363" s="431" t="str">
        <f>IF(_tag_month_day!AX353="","",_tag_month_day!AX353/100)</f>
        <v/>
      </c>
      <c r="FD363" s="449" t="str">
        <f>IF(_tag_month_day!AY353="","",_tag_month_day!AY353/100)</f>
        <v/>
      </c>
      <c r="FE363" s="449" t="str">
        <f>IF(_tag_month_day!AZ353="","",_tag_month_day!AZ353/100)</f>
        <v/>
      </c>
      <c r="FF363" s="449" t="str">
        <f>IF(_tag_month_day!BA353="","",_tag_month_day!BA353/100)</f>
        <v/>
      </c>
      <c r="FG363" s="449" t="str">
        <f>IF(_tag_month_day!BB353="","",_tag_month_day!BB353/100)</f>
        <v/>
      </c>
      <c r="FH363" s="467" t="str">
        <f>IF(_tag_month_day!BC353="","",_tag_month_day!BC353/100)</f>
        <v/>
      </c>
      <c r="FI363" s="449">
        <f>FI362</f>
        <v>0.40999999999999998</v>
      </c>
      <c r="FJ363" s="449">
        <f>FJ362</f>
        <v>0.11</v>
      </c>
      <c r="FK363" s="449">
        <f>FK362</f>
        <v>0.014999999999999999</v>
      </c>
      <c r="FL363" s="449">
        <f>FL362</f>
        <v>0</v>
      </c>
      <c r="FM363" s="467">
        <f>FM362</f>
        <v>0.0001</v>
      </c>
      <c r="FN363" s="449">
        <f>FN362</f>
        <v>0.32000000000000001</v>
      </c>
      <c r="FO363" s="449">
        <f>FO362</f>
        <v>0.20000000000000001</v>
      </c>
      <c r="FP363" s="449">
        <f>FP362</f>
        <v>0.01</v>
      </c>
      <c r="FQ363" s="449">
        <f>FQ362</f>
        <v>0</v>
      </c>
      <c r="FR363" s="467">
        <f>FR362</f>
        <v>0.0001</v>
      </c>
      <c r="FS363" s="449" t="str">
        <f>IF(_tag_month_day!BD353="","",_tag_month_day!BD353/100)</f>
        <v/>
      </c>
      <c r="FT363" s="449" t="str">
        <f>IF(_tag_month_day!BE353="","",_tag_month_day!BE353/100)</f>
        <v/>
      </c>
      <c r="FU363" s="449" t="str">
        <f>IF(_tag_month_day!BF353="","",_tag_month_day!BF353/100)</f>
        <v/>
      </c>
      <c r="FV363" s="449" t="str">
        <f>IF(_tag_month_day!BG353="","",_tag_month_day!BG353/100)</f>
        <v/>
      </c>
      <c r="FW363" s="467" t="str">
        <f>IF(_tag_month_day!BH353="","",_tag_month_day!BH353/100)</f>
        <v/>
      </c>
      <c r="FX363" s="449" t="str">
        <f>IF(_tag_month_day!BI353="","",_tag_month_day!BI353/100)</f>
        <v/>
      </c>
      <c r="FY363" s="449" t="str">
        <f>IF(_tag_month_day!BJ353="","",_tag_month_day!BJ353/100)</f>
        <v/>
      </c>
      <c r="FZ363" s="468" t="str">
        <f>IF(_tag_month_day!BK353="","",_tag_month_day!BK353/100)</f>
        <v/>
      </c>
      <c r="GA363" s="449" t="str">
        <f>IF(_tag_month_day!BL353="","",_tag_month_day!BL353/100)</f>
        <v/>
      </c>
      <c r="GB363" s="467" t="str">
        <f>IF(_tag_month_day!BM353="","",_tag_month_day!BM353/100)</f>
        <v/>
      </c>
      <c r="GC363" s="431" t="str">
        <f>IF(_tag_month_day!BN353="","",_tag_month_day!BN353/100)</f>
        <v/>
      </c>
      <c r="GD363" s="431" t="str">
        <f>IF(_tag_month_day!BO353="","",_tag_month_day!BO353/100)</f>
        <v/>
      </c>
      <c r="GE363" s="431" t="str">
        <f>IF(_tag_month_day!BP353="","",_tag_month_day!BP353/100)</f>
        <v/>
      </c>
      <c r="GF363" s="431" t="str">
        <f>IF(_tag_month_day!BQ353="","",_tag_month_day!BQ353/100)</f>
        <v/>
      </c>
      <c r="GG363" s="431" t="str">
        <f>IF(_tag_month_day!BR353="","",_tag_month_day!BR353/100)</f>
        <v/>
      </c>
      <c r="GH363" s="431" t="str">
        <f>IF(_tag_month_day!BS353="","",_tag_month_day!BS353/100)</f>
        <v/>
      </c>
      <c r="GI363" s="467" t="str">
        <f>IF(_tag_month_day!BT353="","",_tag_month_day!BT353/100)</f>
        <v/>
      </c>
      <c r="GJ363" s="469" t="str">
        <f>IF(_tag_month_day!BU353="","",_tag_month_day!BU353/100)</f>
        <v/>
      </c>
      <c r="GK363" s="470">
        <f>GK362</f>
        <v>0.070000000000000007</v>
      </c>
      <c r="GL363" s="470">
        <f>GL362</f>
        <v>0.029999999999999999</v>
      </c>
      <c r="GM363" s="471" t="str">
        <f>IF(_tag_month_day!BX353="","",_tag_month_day!BX353/100)</f>
        <v/>
      </c>
      <c r="GN363" s="470">
        <f>GN362</f>
        <v>0.070000000000000007</v>
      </c>
      <c r="GO363" s="470">
        <f>GO362</f>
        <v>0.029999999999999999</v>
      </c>
      <c r="GP363" s="470">
        <f>GP362</f>
        <v>0.089999999999999997</v>
      </c>
      <c r="GQ363" s="470">
        <f>GQ362</f>
        <v>0.029999999999999999</v>
      </c>
      <c r="GR363" s="471" t="str">
        <f>IF(_tag_month_day!CA353="","",_tag_month_day!CA353/100)</f>
        <v/>
      </c>
      <c r="GS363" s="472">
        <f>GS362</f>
        <v>0.95299999999999996</v>
      </c>
      <c r="GT363" s="472">
        <f>GT362</f>
        <v>0.55000000000000004</v>
      </c>
      <c r="GU363" s="472">
        <f>GU362</f>
        <v>0.55000000000000004</v>
      </c>
      <c r="GV363" s="472">
        <f>GV362</f>
        <v>0.55000000000000004</v>
      </c>
      <c r="GW363" s="472">
        <f>GW362</f>
        <v>0.5</v>
      </c>
      <c r="GX363" s="472">
        <f>GX362</f>
        <v>0.93500000000000005</v>
      </c>
      <c r="GY363" s="472">
        <f>GY362</f>
        <v>0.14999999999999999</v>
      </c>
      <c r="GZ363" s="472">
        <f>GZ362</f>
        <v>1</v>
      </c>
      <c r="HA363" s="474">
        <f>HA362</f>
        <v>0.047</v>
      </c>
      <c r="HB363" s="474">
        <f>HB362</f>
        <v>0.45000000000000001</v>
      </c>
      <c r="HC363" s="474">
        <f>HC362</f>
        <v>0.45000000000000001</v>
      </c>
      <c r="HD363" s="474">
        <f>HD362</f>
        <v>0.45000000000000001</v>
      </c>
      <c r="HE363" s="474">
        <f>HE362</f>
        <v>0.5</v>
      </c>
      <c r="HF363" s="474">
        <f>HF362</f>
        <v>0.065000000000000002</v>
      </c>
      <c r="HG363" s="474">
        <f>HG362</f>
        <v>0.84999999999999998</v>
      </c>
      <c r="HH363" s="474">
        <f>HH362</f>
        <v>0</v>
      </c>
      <c r="HI363" s="10">
        <f>IF(BZ363&lt;&gt;"",CK363-BV363,0)</f>
        <v>0</v>
      </c>
      <c r="HJ363" s="10" t="e">
        <f>IF(AJ363&gt;0,AH363-AJ363,0)</f>
        <v>#VALUE!</v>
      </c>
      <c r="HK363" s="466">
        <f>HK362</f>
        <v>0.84999999999999998</v>
      </c>
      <c r="HL363" s="424">
        <f>HL362</f>
        <v>550000</v>
      </c>
      <c r="HM363" s="424">
        <f>HM362</f>
        <v>480000</v>
      </c>
      <c r="HN363" s="465" t="e">
        <f>(DJ363*EZ363+DK363*FH363+DL363*FM363+DM363*FR363+DN363*FW363+DO363*GB363+DS363*GI363+DP363*GM363+DR363*GR363)*1000*2</f>
        <v>#VALUE!</v>
      </c>
      <c r="HO363" s="465" t="e">
        <f>HN363*HK363*$HO$2/HL363*1000000</f>
        <v>#VALUE!</v>
      </c>
      <c r="HP363" s="465" t="e">
        <f>HN363*HK363*$HP$2/HM363*1000000</f>
        <v>#VALUE!</v>
      </c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</row>
    <row customFormat="1" r="364" s="0">
      <c r="A364" s="420">
        <v>353</v>
      </c>
      <c r="B364" s="421">
        <f ca="1">IF(D364=D363,B363,IF(D364="夜班",B363+1,B363))</f>
        <v>43600</v>
      </c>
      <c r="C364" s="422">
        <f>C363</f>
        <v>0.041666666666666699</v>
      </c>
      <c r="D364" s="10" t="str">
        <f ca="1">IF(HOUR(G364)&lt;8,"夜班",IF(HOUR(G364)&lt;16,"白班",IF(HOUR(G364)&lt;24,"中班",0)))</f>
        <v>白班</v>
      </c>
      <c r="E364" s="10" t="e">
        <f ca="1">IF(F364=1,"甲",IF(F364=2,"乙",IF(F364=3,"丙",IF(F364=4,"丁",""))))</f>
        <v>#REF!</v>
      </c>
      <c r="F364" s="10" t="e">
        <f ca="1">SUMPRODUCT((成本日报!$A$3:$A$95=计划!B364)*(成本日报!$B$3:$B$95=计划!$D364),成本日报!$C$3:$C$95)</f>
        <v>#REF!</v>
      </c>
      <c r="G364" s="423">
        <f ca="1">G363+C363</f>
        <v>43600.666666665813</v>
      </c>
      <c r="H364" s="423">
        <f ca="1">$G364+$C364/60*10+$C364*0</f>
        <v>43600.673611110258</v>
      </c>
      <c r="I364" s="423">
        <f ca="1">$G364+$C364/60*18+$C364*0</f>
        <v>43600.67916666581</v>
      </c>
      <c r="J364" s="423">
        <f ca="1">$G364+$C364/60*0+$C364*1</f>
        <v>43600.708333332477</v>
      </c>
      <c r="K364" s="423">
        <f ca="1">$G364+$C364/60*30+$C364*2</f>
        <v>43600.770833332484</v>
      </c>
      <c r="L364" s="423">
        <f ca="1">$G364+$C364/60*0+$C364*3</f>
        <v>43600.791666665813</v>
      </c>
      <c r="M364" s="424" t="str">
        <f>IF(_tag_month_day!A354="","",_tag_month_day!A354)</f>
        <v/>
      </c>
      <c r="N364" s="424" t="str">
        <f>IF(_tag_month_day!B354="","",_tag_month_day!B354)</f>
        <v/>
      </c>
      <c r="O364" s="425" t="e">
        <f>IF(M364+N364=0,"",M364+N364)</f>
        <v>#VALUE!</v>
      </c>
      <c r="P364" s="424" t="str">
        <f>IF(_tag_month_day!C354="","",_tag_month_day!C354)</f>
        <v/>
      </c>
      <c r="Q364" s="424" t="str">
        <f>IF(_tag_month_day!D354="","",_tag_month_day!D354)</f>
        <v/>
      </c>
      <c r="R364" s="426" t="str">
        <f>IF(_tag_month_day!CB354="","",_tag_month_day!CB354/100)</f>
        <v/>
      </c>
      <c r="S364" s="427" t="str">
        <f>IF(_tag_month_day!E354="","",_tag_month_day!E354)</f>
        <v/>
      </c>
      <c r="T364" s="427" t="str">
        <f>IF(_tag_month_day!F354="","",_tag_month_day!F354)</f>
        <v/>
      </c>
      <c r="U364" s="428" t="e">
        <f>S364+T364</f>
        <v>#VALUE!</v>
      </c>
      <c r="V364" s="429" t="e">
        <f>U364/AJ364</f>
        <v>#VALUE!</v>
      </c>
      <c r="W364" s="430" t="str">
        <f>IF(_jhy_month_day!A354="","",_jhy_month_day!A354)</f>
        <v/>
      </c>
      <c r="X364" s="431" t="str">
        <f>IF(_jhy_month_day!B354="","",_jhy_month_day!B354/100)</f>
        <v/>
      </c>
      <c r="Y364" s="431" t="str">
        <f>IF(_jhy_month_day!C354="","",_jhy_month_day!C354/100)</f>
        <v/>
      </c>
      <c r="Z364" s="432">
        <f>Z360+1</f>
        <v>89</v>
      </c>
      <c r="AA364" s="433" t="str">
        <f>IF(_tag_month_day!G354="","",_tag_month_day!G354/100)</f>
        <v/>
      </c>
      <c r="AB364" s="433" t="str">
        <f>IF(_tag_month_day!H354="","",_tag_month_day!H354/100)</f>
        <v/>
      </c>
      <c r="AC364" s="434">
        <f>IF(X364="",AC363,BK364*($AV363*X364+$AW363*FD363+$AX363*FI363+$AY363*FN363+$AZ363*FS363+$BA363*FX363+$BG363*GE363)/(AV363*Y364+AX363*FK363+AW363*FF363+AY363*FP363+AZ363*FU363+BA363*FZ363+BG363*GG363+BB363*GK363+BC363*GN363+BD363*GP363))</f>
        <v>1.59963432013121</v>
      </c>
      <c r="AD364" s="435" t="str">
        <f>IF(AC364=AC363,"",AC364-AC363)</f>
        <v/>
      </c>
      <c r="AE364" s="436" t="str">
        <f>IF(1-AF364=0,"",(1-AF364))</f>
        <v/>
      </c>
      <c r="AF364" s="437">
        <v>1</v>
      </c>
      <c r="AG364" s="10" t="str">
        <f>AG363</f>
        <v>9A3</v>
      </c>
      <c r="AH364" s="438" t="str">
        <f>AH363</f>
        <v/>
      </c>
      <c r="AI364" s="424"/>
      <c r="AJ364" s="10" t="str">
        <f>IF(_tag_month_day!I354="","",_tag_month_day!I354)</f>
        <v/>
      </c>
      <c r="AK364" s="440"/>
      <c r="AL364" s="440"/>
      <c r="AM364" s="440"/>
      <c r="AN364" s="441">
        <f>AN363</f>
        <v>2</v>
      </c>
      <c r="AO364" s="441">
        <f>AO363</f>
        <v>8</v>
      </c>
      <c r="AP364" s="442" t="e">
        <f>(IF(AN364=0,AS363,AS363*(1+AO364/AN364)/(AR364+AO364/AN364)))+AT364</f>
        <v>#VALUE!</v>
      </c>
      <c r="AQ364" s="443" t="str">
        <f>IF(_tag_month_day!J354="","",_tag_month_day!J354/100)</f>
        <v/>
      </c>
      <c r="AR364" s="444">
        <f>AR363</f>
        <v>1.3</v>
      </c>
      <c r="AS364" s="445" t="e">
        <f>AQ364*(AN364*AR364+AO364)/(AN364+AO364)</f>
        <v>#VALUE!</v>
      </c>
      <c r="AT364" s="445" t="e">
        <f>(SUM(BE364:BF364)-SUM(BE363:BF363))*0.05</f>
        <v>#VALUE!</v>
      </c>
      <c r="AU364" s="446" t="str">
        <f>IF(_tag_month_day!CC354="","",IF(_tag_month_day!CC354&gt;0,_tag_month_day!CD354,_tag_month_day!CE354))</f>
        <v/>
      </c>
      <c r="AV364" s="447" t="str">
        <f>IF(_tag_month_day!L354="","",_tag_month_day!L354/100)</f>
        <v/>
      </c>
      <c r="AW364" s="431">
        <f>AW363</f>
        <v>0</v>
      </c>
      <c r="AX364" s="431">
        <f>AX363</f>
        <v>0</v>
      </c>
      <c r="AY364" s="431" t="str">
        <f>IF(_tag_month_day!M354="","",_tag_month_day!M354/100)</f>
        <v/>
      </c>
      <c r="AZ364" s="431" t="str">
        <f>IF(_tag_month_day!N354="","",_tag_month_day!N354/100)</f>
        <v/>
      </c>
      <c r="BA364" s="431" t="str">
        <f>IF(_tag_month_day!O354="","",_tag_month_day!O354/100)</f>
        <v/>
      </c>
      <c r="BB364" s="448" t="str">
        <f>IF(_tag_month_day!P354="","",_tag_month_day!P354/100)</f>
        <v/>
      </c>
      <c r="BC364" s="448">
        <f>BC363</f>
        <v>0</v>
      </c>
      <c r="BD364" s="448" t="str">
        <f>IF(_tag_month_day!Q354="","",_tag_month_day!Q354/100)</f>
        <v/>
      </c>
      <c r="BE364" s="449" t="str">
        <f>IF(_tag_month_day!R354="","",_tag_month_day!R354/100)</f>
        <v/>
      </c>
      <c r="BF364" s="388" t="e">
        <f>(AU364*(100+BE364*100))/(AJ364-AU364)/100</f>
        <v>#VALUE!</v>
      </c>
      <c r="BG364" s="450" t="e">
        <f>BE364+BF364</f>
        <v>#VALUE!</v>
      </c>
      <c r="BH364" s="451" t="e">
        <f>SUM(AV364:BF364)</f>
        <v>#VALUE!</v>
      </c>
      <c r="BI364" s="452" t="e">
        <f>IF(CX364=0,BI363,(DK364*查询!$R$5+DL364*查询!$Q$5+DM364*查询!$N$5+DN364*查询!$O$5+DO364*查询!$P$5)*AF364/CX364)</f>
        <v>#VALUE!</v>
      </c>
      <c r="BJ364" s="452" t="e">
        <f>IF(CX364=0,BJ363,(DP364*查询!$S$5+DQ364*查询!$T$5+DR364*查询!$U$5)*AF364/CX364)</f>
        <v>#VALUE!</v>
      </c>
      <c r="BK364" s="452">
        <f>BK363</f>
        <v>1</v>
      </c>
      <c r="BL364" s="453" t="e">
        <f>SUMPRODUCT((AV364:BA364)*(GS364:GX364))/((GS364:GX364)+SUM(BB364:BD364)*GY364+BG364*GZ364)</f>
        <v>#VALUE!</v>
      </c>
      <c r="BM364" s="453" t="e">
        <f>BK364*($AV364*FB364+$AW364*FD364+$AX364*FI364+$AY364*FN364+$AZ364*FS364+$BA364*FX364+$BG364*GE364)/(AV364*EY364+AX364*FK364+AW364*FF364+AY364*FP364+AZ364*FU364+BA364*FZ364+BG364*GG364+BB364*GK364+BC364*GN364+BD364*GP364)</f>
        <v>#VALUE!</v>
      </c>
      <c r="BN364" s="453" t="e">
        <f>($AV364*FC364+$AX364*FJ364+$AW364*FE364+$AY364*FO364+$AZ364*FT364+$BA364*FY364+$BG364*GF364)/($AV364*FA364+BG364*GH364+BB364*GL364+BC364*GO364+BD364*GQ364+BA364*GA364)</f>
        <v>#VALUE!</v>
      </c>
      <c r="BO364" s="454" t="e">
        <f>SUMPRODUCT(AV364:BA364*GS364:GX364)/(GS364:GX364+(BB364+BC364+BD364)*GY364+BG364)</f>
        <v>#VALUE!</v>
      </c>
      <c r="BP364" s="454" t="e">
        <f>SUMPRODUCT(AV364:BA364*GS364:GX364)/(GS364:GX364+(BB364+BC364+BD364)*GY364+BG364)</f>
        <v>#VALUE!</v>
      </c>
      <c r="BQ364" s="454" t="e">
        <f>SUMPRODUCT(AV364:BA364*GS364:GX364)/(GS364:GX364+(BB364+BC364+BD364)*GY364+BG364)</f>
        <v>#VALUE!</v>
      </c>
      <c r="BR364" s="453" t="str">
        <f>IF(_tag_month_day!T354="","",_tag_month_day!T354)</f>
        <v/>
      </c>
      <c r="BS364" s="453" t="str">
        <f>IF(_tag_month_day!U354="","",_tag_month_day!U354)</f>
        <v/>
      </c>
      <c r="BT364" s="455" t="str">
        <f>IF(CK364="","",IF((CK364&gt;=BV364-0.12)*(CK364&lt;=BV364+0.12),"合格","不合格"))</f>
        <v/>
      </c>
      <c r="BU364" s="456" t="str">
        <f>IF(_tag_month_day!V354="","",_tag_month_day!V354)</f>
        <v/>
      </c>
      <c r="BV364" s="457" t="str">
        <f>IF(_tag_month_day!W354="","",_tag_month_day!W354)</f>
        <v/>
      </c>
      <c r="BW364" s="458" t="str">
        <f>IF(_tag_month_day!X354="","",_tag_month_day!X354)</f>
        <v/>
      </c>
      <c r="BX364" s="458" t="str">
        <f>IF(_tag_month_day!Y354="","",_tag_month_day!Y354)</f>
        <v/>
      </c>
      <c r="BY364" s="459">
        <f ca="1">L364</f>
        <v>43600.791666665813</v>
      </c>
      <c r="BZ364" s="460"/>
      <c r="CA364" s="461"/>
      <c r="CB364" s="424" t="str">
        <f>IF(_tag_month_day!Z354="","",_tag_month_day!Z354)</f>
        <v/>
      </c>
      <c r="CC364" s="424" t="str">
        <f>IF(_tag_month_day!AA354="","",_tag_month_day!AA354)</f>
        <v/>
      </c>
      <c r="CD364" s="424" t="str">
        <f>IF(_tag_month_day!AB354="","",_tag_month_day!AB354)</f>
        <v/>
      </c>
      <c r="CE364" s="424" t="str">
        <f>IF(_tag_month_day!AC354="","",_tag_month_day!AC354)</f>
        <v/>
      </c>
      <c r="CF364" s="424" t="str">
        <f>IF(_tag_month_day!AD354="","",_tag_month_day!AD354)</f>
        <v/>
      </c>
      <c r="CG364" s="424" t="str">
        <f>IF(_tag_month_day!AE354="","",_tag_month_day!AE354)</f>
        <v/>
      </c>
      <c r="CH364" s="424" t="str">
        <f>IF(_tag_month_day!AF354="","",_tag_month_day!AF354)</f>
        <v/>
      </c>
      <c r="CI364" s="424" t="str">
        <f>IF(_tag_month_day!AG354="","",_tag_month_day!AG354)</f>
        <v/>
      </c>
      <c r="CJ364" s="424" t="str">
        <f>IF(_tag_month_day!AH354="","",_tag_month_day!AH354)</f>
        <v/>
      </c>
      <c r="CK364" s="424" t="str">
        <f>IF(_tag_month_day!AI354="","",_tag_month_day!AI354)</f>
        <v/>
      </c>
      <c r="CL364" s="4" t="str">
        <f>IF(_tag_month_day!AJ354="","",_tag_month_day!AJ354)</f>
        <v/>
      </c>
      <c r="CM364" s="4" t="str">
        <f>IF(_tag_month_day!AK354="","",_tag_month_day!AK354)</f>
        <v/>
      </c>
      <c r="CN364" s="4" t="str">
        <f>IF(_tag_month_day!AL354="","",_tag_month_day!AL354)</f>
        <v/>
      </c>
      <c r="CO364" s="4" t="str">
        <f>IF(_tag_month_day!AM354="","",_tag_month_day!AM354)</f>
        <v/>
      </c>
      <c r="CP364" s="4" t="str">
        <f>IF(_tag_month_day!AN354="","",_tag_month_day!AN354)</f>
        <v/>
      </c>
      <c r="CQ364" s="4" t="str">
        <f>IF(_tag_month_day!AO354="","",_tag_month_day!AO354)</f>
        <v/>
      </c>
      <c r="CR364" s="462" t="str">
        <f>IF(_tag_month_day!AP354="","",_tag_month_day!AP354)</f>
        <v/>
      </c>
      <c r="CS364" s="463" t="str">
        <f>IF(_tag_month_day!AQ354="","",_tag_month_day!AQ354)</f>
        <v/>
      </c>
      <c r="CT364" s="4" t="str">
        <f>IF(_tag_month_day!AR354="","",_tag_month_day!AR354)</f>
        <v/>
      </c>
      <c r="CU364" s="464" t="e">
        <f>DU364/AJ364</f>
        <v>#VALUE!</v>
      </c>
      <c r="CV364" s="451" t="e">
        <f>BG364/BH364</f>
        <v>#VALUE!</v>
      </c>
      <c r="CW364" s="465" t="e">
        <f>AJ364*(1-CV364)*CU364*AF364</f>
        <v>#VALUE!</v>
      </c>
      <c r="CX364" s="465" t="e">
        <f>CW364*94%</f>
        <v>#VALUE!</v>
      </c>
      <c r="CY364" s="466" t="e">
        <f>IF(CX364=0,0,DS364/(DS364+CX364))</f>
        <v>#VALUE!</v>
      </c>
      <c r="CZ364" s="465" t="e">
        <f>$AJ364*EF364</f>
        <v>#VALUE!</v>
      </c>
      <c r="DA364" s="465" t="e">
        <f>$AJ364*EG364</f>
        <v>#VALUE!</v>
      </c>
      <c r="DB364" s="465" t="e">
        <f>$AJ364*EH364</f>
        <v>#VALUE!</v>
      </c>
      <c r="DC364" s="465" t="e">
        <f>$AJ364*EI364</f>
        <v>#VALUE!</v>
      </c>
      <c r="DD364" s="465" t="e">
        <f>$AJ364*EJ364</f>
        <v>#VALUE!</v>
      </c>
      <c r="DE364" s="465" t="e">
        <f>$AJ364*EK364</f>
        <v>#VALUE!</v>
      </c>
      <c r="DF364" s="465" t="e">
        <f>$AJ364*EL364</f>
        <v>#VALUE!</v>
      </c>
      <c r="DG364" s="465" t="e">
        <f>$AJ364*EM364</f>
        <v>#VALUE!</v>
      </c>
      <c r="DH364" s="465" t="e">
        <f>$AJ364*EN364</f>
        <v>#VALUE!</v>
      </c>
      <c r="DI364" s="465" t="e">
        <f>$AJ364*EO364</f>
        <v>#VALUE!</v>
      </c>
      <c r="DJ364" s="465" t="e">
        <f>CZ364*(1-EP364)</f>
        <v>#VALUE!</v>
      </c>
      <c r="DK364" s="465" t="e">
        <f>DA364*(1-ER364)</f>
        <v>#VALUE!</v>
      </c>
      <c r="DL364" s="465" t="e">
        <f>DB364*(1-EQ364)</f>
        <v>#VALUE!</v>
      </c>
      <c r="DM364" s="465" t="e">
        <f>DC364*(1-ES364)</f>
        <v>#VALUE!</v>
      </c>
      <c r="DN364" s="465" t="e">
        <f>DD364*(1-ET364)</f>
        <v>#VALUE!</v>
      </c>
      <c r="DO364" s="465" t="e">
        <f>DE364</f>
        <v>#VALUE!</v>
      </c>
      <c r="DP364" s="465" t="e">
        <f>DF364*(1-EU364)</f>
        <v>#VALUE!</v>
      </c>
      <c r="DQ364" s="465" t="e">
        <f>DG364*(1-EV364)</f>
        <v>#VALUE!</v>
      </c>
      <c r="DR364" s="465" t="e">
        <f>DH364*(1-EW364)</f>
        <v>#VALUE!</v>
      </c>
      <c r="DS364" s="465" t="e">
        <f>DI364</f>
        <v>#VALUE!</v>
      </c>
      <c r="DT364" s="465" t="e">
        <f>SUM(DJ364:DS364)</f>
        <v>#VALUE!</v>
      </c>
      <c r="DU364" s="465" t="e">
        <f>(GS364:GX364)+(DP364+DQ364+DR364)*GY364+DS364</f>
        <v>#VALUE!</v>
      </c>
      <c r="DV364" s="451" t="e">
        <f>AV364/$BH364/(1-EP364)</f>
        <v>#VALUE!</v>
      </c>
      <c r="DW364" s="451" t="e">
        <f>AW364/$BH364/(1-ER364)</f>
        <v>#VALUE!</v>
      </c>
      <c r="DX364" s="451" t="e">
        <f>AX364/$BH364/(1-EQ364)</f>
        <v>#VALUE!</v>
      </c>
      <c r="DY364" s="451" t="e">
        <f>AY364/$BH364/(1-ES364)</f>
        <v>#VALUE!</v>
      </c>
      <c r="DZ364" s="451" t="e">
        <f>AZ364/$BH364/(1-ET364)</f>
        <v>#VALUE!</v>
      </c>
      <c r="EA364" s="451" t="e">
        <f>BA364/$BH364/(1-AX364)</f>
        <v>#VALUE!</v>
      </c>
      <c r="EB364" s="451" t="e">
        <f>BB364/$BH364/(1-EU364)</f>
        <v>#VALUE!</v>
      </c>
      <c r="EC364" s="451" t="e">
        <f>BC364/$BH364/(1-EV364)</f>
        <v>#VALUE!</v>
      </c>
      <c r="ED364" s="451" t="e">
        <f>BD364/$BH364/(1-EW364)</f>
        <v>#VALUE!</v>
      </c>
      <c r="EE364" s="451" t="e">
        <f>BG364/BH364</f>
        <v>#VALUE!</v>
      </c>
      <c r="EF364" s="451" t="e">
        <f>DV364/SUM($DV364:$EE364)</f>
        <v>#VALUE!</v>
      </c>
      <c r="EG364" s="451" t="e">
        <f>DW364/SUM($DV364:$EE364)</f>
        <v>#VALUE!</v>
      </c>
      <c r="EH364" s="451" t="e">
        <f>DX364/SUM($DV364:$EE364)</f>
        <v>#VALUE!</v>
      </c>
      <c r="EI364" s="451" t="e">
        <f>DY364/SUM($DV364:$EE364)</f>
        <v>#VALUE!</v>
      </c>
      <c r="EJ364" s="451" t="e">
        <f>DZ364/SUM($DV364:$EE364)</f>
        <v>#VALUE!</v>
      </c>
      <c r="EK364" s="451" t="e">
        <f>EA364/SUM($DV364:$EE364)</f>
        <v>#VALUE!</v>
      </c>
      <c r="EL364" s="451" t="e">
        <f>EB364/SUM($DV364:$EE364)</f>
        <v>#VALUE!</v>
      </c>
      <c r="EM364" s="451" t="e">
        <f>EC364/SUM($DV364:$EE364)</f>
        <v>#VALUE!</v>
      </c>
      <c r="EN364" s="451" t="e">
        <f>ED364/SUM($DV364:$EE364)</f>
        <v>#VALUE!</v>
      </c>
      <c r="EO364" s="451" t="e">
        <f>EE364/SUM($DV364:$EE364)</f>
        <v>#VALUE!</v>
      </c>
      <c r="EP364" s="450">
        <f>EP363</f>
        <v>0.080000000000000002</v>
      </c>
      <c r="EQ364" s="450">
        <f>EQ363</f>
        <v>0.014999999999999999</v>
      </c>
      <c r="ER364" s="450">
        <f>ER363</f>
        <v>0.014999999999999999</v>
      </c>
      <c r="ES364" s="450">
        <f>ES363</f>
        <v>0.014999999999999999</v>
      </c>
      <c r="ET364" s="450">
        <f>ET363</f>
        <v>0.014999999999999999</v>
      </c>
      <c r="EU364" s="450">
        <f>EU363</f>
        <v>0.089999999999999997</v>
      </c>
      <c r="EV364" s="450">
        <f>EV363</f>
        <v>0.089999999999999997</v>
      </c>
      <c r="EW364" s="450">
        <f>EW363</f>
        <v>0.089999999999999997</v>
      </c>
      <c r="EX364" s="431" t="str">
        <f>IF(_tag_month_day!AS354="","",_tag_month_day!AS354/100)</f>
        <v/>
      </c>
      <c r="EY364" s="431" t="str">
        <f>IF(_tag_month_day!AT354="","",_tag_month_day!AT354/100)</f>
        <v/>
      </c>
      <c r="EZ364" s="431" t="str">
        <f>IF(_tag_month_day!AU354="","",_tag_month_day!AU354/100)</f>
        <v/>
      </c>
      <c r="FA364" s="431" t="str">
        <f>IF(_tag_month_day!AV354="","",_tag_month_day!AV354/100)</f>
        <v/>
      </c>
      <c r="FB364" s="431" t="str">
        <f>IF(_tag_month_day!AW354="","",_tag_month_day!AW354/100)</f>
        <v/>
      </c>
      <c r="FC364" s="431" t="str">
        <f>IF(_tag_month_day!AX354="","",_tag_month_day!AX354/100)</f>
        <v/>
      </c>
      <c r="FD364" s="449" t="str">
        <f>IF(_tag_month_day!AY354="","",_tag_month_day!AY354/100)</f>
        <v/>
      </c>
      <c r="FE364" s="449" t="str">
        <f>IF(_tag_month_day!AZ354="","",_tag_month_day!AZ354/100)</f>
        <v/>
      </c>
      <c r="FF364" s="449" t="str">
        <f>IF(_tag_month_day!BA354="","",_tag_month_day!BA354/100)</f>
        <v/>
      </c>
      <c r="FG364" s="449" t="str">
        <f>IF(_tag_month_day!BB354="","",_tag_month_day!BB354/100)</f>
        <v/>
      </c>
      <c r="FH364" s="467" t="str">
        <f>IF(_tag_month_day!BC354="","",_tag_month_day!BC354/100)</f>
        <v/>
      </c>
      <c r="FI364" s="449">
        <f>FI363</f>
        <v>0.40999999999999998</v>
      </c>
      <c r="FJ364" s="449">
        <f>FJ363</f>
        <v>0.11</v>
      </c>
      <c r="FK364" s="449">
        <f>FK363</f>
        <v>0.014999999999999999</v>
      </c>
      <c r="FL364" s="449">
        <f>FL363</f>
        <v>0</v>
      </c>
      <c r="FM364" s="467">
        <f>FM363</f>
        <v>0.0001</v>
      </c>
      <c r="FN364" s="449">
        <f>FN363</f>
        <v>0.32000000000000001</v>
      </c>
      <c r="FO364" s="449">
        <f>FO363</f>
        <v>0.20000000000000001</v>
      </c>
      <c r="FP364" s="449">
        <f>FP363</f>
        <v>0.01</v>
      </c>
      <c r="FQ364" s="449">
        <f>FQ363</f>
        <v>0</v>
      </c>
      <c r="FR364" s="467">
        <f>FR363</f>
        <v>0.0001</v>
      </c>
      <c r="FS364" s="449" t="str">
        <f>IF(_tag_month_day!BD354="","",_tag_month_day!BD354/100)</f>
        <v/>
      </c>
      <c r="FT364" s="449" t="str">
        <f>IF(_tag_month_day!BE354="","",_tag_month_day!BE354/100)</f>
        <v/>
      </c>
      <c r="FU364" s="449" t="str">
        <f>IF(_tag_month_day!BF354="","",_tag_month_day!BF354/100)</f>
        <v/>
      </c>
      <c r="FV364" s="449" t="str">
        <f>IF(_tag_month_day!BG354="","",_tag_month_day!BG354/100)</f>
        <v/>
      </c>
      <c r="FW364" s="467" t="str">
        <f>IF(_tag_month_day!BH354="","",_tag_month_day!BH354/100)</f>
        <v/>
      </c>
      <c r="FX364" s="449" t="str">
        <f>IF(_tag_month_day!BI354="","",_tag_month_day!BI354/100)</f>
        <v/>
      </c>
      <c r="FY364" s="449" t="str">
        <f>IF(_tag_month_day!BJ354="","",_tag_month_day!BJ354/100)</f>
        <v/>
      </c>
      <c r="FZ364" s="468" t="str">
        <f>IF(_tag_month_day!BK354="","",_tag_month_day!BK354/100)</f>
        <v/>
      </c>
      <c r="GA364" s="449" t="str">
        <f>IF(_tag_month_day!BL354="","",_tag_month_day!BL354/100)</f>
        <v/>
      </c>
      <c r="GB364" s="467" t="str">
        <f>IF(_tag_month_day!BM354="","",_tag_month_day!BM354/100)</f>
        <v/>
      </c>
      <c r="GC364" s="431" t="str">
        <f>IF(_tag_month_day!BN354="","",_tag_month_day!BN354/100)</f>
        <v/>
      </c>
      <c r="GD364" s="431" t="str">
        <f>IF(_tag_month_day!BO354="","",_tag_month_day!BO354/100)</f>
        <v/>
      </c>
      <c r="GE364" s="431" t="str">
        <f>IF(_tag_month_day!BP354="","",_tag_month_day!BP354/100)</f>
        <v/>
      </c>
      <c r="GF364" s="431" t="str">
        <f>IF(_tag_month_day!BQ354="","",_tag_month_day!BQ354/100)</f>
        <v/>
      </c>
      <c r="GG364" s="431" t="str">
        <f>IF(_tag_month_day!BR354="","",_tag_month_day!BR354/100)</f>
        <v/>
      </c>
      <c r="GH364" s="431" t="str">
        <f>IF(_tag_month_day!BS354="","",_tag_month_day!BS354/100)</f>
        <v/>
      </c>
      <c r="GI364" s="467" t="str">
        <f>IF(_tag_month_day!BT354="","",_tag_month_day!BT354/100)</f>
        <v/>
      </c>
      <c r="GJ364" s="469" t="str">
        <f>IF(_tag_month_day!BU354="","",_tag_month_day!BU354/100)</f>
        <v/>
      </c>
      <c r="GK364" s="470">
        <f>GK363</f>
        <v>0.070000000000000007</v>
      </c>
      <c r="GL364" s="470">
        <f>GL363</f>
        <v>0.029999999999999999</v>
      </c>
      <c r="GM364" s="471" t="str">
        <f>IF(_tag_month_day!BX354="","",_tag_month_day!BX354/100)</f>
        <v/>
      </c>
      <c r="GN364" s="470">
        <f>GN363</f>
        <v>0.070000000000000007</v>
      </c>
      <c r="GO364" s="470">
        <f>GO363</f>
        <v>0.029999999999999999</v>
      </c>
      <c r="GP364" s="470">
        <f>GP363</f>
        <v>0.089999999999999997</v>
      </c>
      <c r="GQ364" s="470">
        <f>GQ363</f>
        <v>0.029999999999999999</v>
      </c>
      <c r="GR364" s="471" t="str">
        <f>IF(_tag_month_day!CA354="","",_tag_month_day!CA354/100)</f>
        <v/>
      </c>
      <c r="GS364" s="472">
        <f>GS363</f>
        <v>0.95299999999999996</v>
      </c>
      <c r="GT364" s="472">
        <f>GT363</f>
        <v>0.55000000000000004</v>
      </c>
      <c r="GU364" s="472">
        <f>GU363</f>
        <v>0.55000000000000004</v>
      </c>
      <c r="GV364" s="472">
        <f>GV363</f>
        <v>0.55000000000000004</v>
      </c>
      <c r="GW364" s="472">
        <f>GW363</f>
        <v>0.5</v>
      </c>
      <c r="GX364" s="472">
        <f>GX363</f>
        <v>0.93500000000000005</v>
      </c>
      <c r="GY364" s="472">
        <f>GY363</f>
        <v>0.14999999999999999</v>
      </c>
      <c r="GZ364" s="472">
        <f>GZ363</f>
        <v>1</v>
      </c>
      <c r="HA364" s="474">
        <f>HA363</f>
        <v>0.047</v>
      </c>
      <c r="HB364" s="474">
        <f>HB363</f>
        <v>0.45000000000000001</v>
      </c>
      <c r="HC364" s="474">
        <f>HC363</f>
        <v>0.45000000000000001</v>
      </c>
      <c r="HD364" s="474">
        <f>HD363</f>
        <v>0.45000000000000001</v>
      </c>
      <c r="HE364" s="474">
        <f>HE363</f>
        <v>0.5</v>
      </c>
      <c r="HF364" s="474">
        <f>HF363</f>
        <v>0.065000000000000002</v>
      </c>
      <c r="HG364" s="474">
        <f>HG363</f>
        <v>0.84999999999999998</v>
      </c>
      <c r="HH364" s="474">
        <f>HH363</f>
        <v>0</v>
      </c>
      <c r="HI364" s="10">
        <f>IF(BZ364&lt;&gt;"",CK364-BV364,0)</f>
        <v>0</v>
      </c>
      <c r="HJ364" s="10" t="e">
        <f>IF(AJ364&gt;0,AH364-AJ364,0)</f>
        <v>#VALUE!</v>
      </c>
      <c r="HK364" s="466">
        <f>HK363</f>
        <v>0.84999999999999998</v>
      </c>
      <c r="HL364" s="424">
        <f>HL363</f>
        <v>550000</v>
      </c>
      <c r="HM364" s="424">
        <f>HM363</f>
        <v>480000</v>
      </c>
      <c r="HN364" s="465" t="e">
        <f>(DJ364*EZ364+DK364*FH364+DL364*FM364+DM364*FR364+DN364*FW364+DO364*GB364+DS364*GI364+DP364*GM364+DR364*GR364)*1000*2</f>
        <v>#VALUE!</v>
      </c>
      <c r="HO364" s="465" t="e">
        <f>HN364*HK364*$HO$2/HL364*1000000</f>
        <v>#VALUE!</v>
      </c>
      <c r="HP364" s="465" t="e">
        <f>HN364*HK364*$HP$2/HM364*1000000</f>
        <v>#VALUE!</v>
      </c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</row>
    <row customFormat="1" r="365" s="0">
      <c r="A365" s="420">
        <v>354</v>
      </c>
      <c r="B365" s="421">
        <f ca="1">IF(D365=D364,B364,IF(D365="夜班",B364+1,B364))</f>
        <v>43600</v>
      </c>
      <c r="C365" s="422">
        <f>C364</f>
        <v>0.041666666666666699</v>
      </c>
      <c r="D365" s="10" t="str">
        <f ca="1">IF(HOUR(G365)&lt;8,"夜班",IF(HOUR(G365)&lt;16,"白班",IF(HOUR(G365)&lt;24,"中班",0)))</f>
        <v>中班</v>
      </c>
      <c r="E365" s="10" t="e">
        <f ca="1">IF(F365=1,"甲",IF(F365=2,"乙",IF(F365=3,"丙",IF(F365=4,"丁",""))))</f>
        <v>#REF!</v>
      </c>
      <c r="F365" s="10" t="e">
        <f ca="1">SUMPRODUCT((成本日报!$A$3:$A$95=计划!B365)*(成本日报!$B$3:$B$95=计划!$D365),成本日报!$C$3:$C$95)</f>
        <v>#REF!</v>
      </c>
      <c r="G365" s="423">
        <f ca="1">G364+C364</f>
        <v>43600.708333332477</v>
      </c>
      <c r="H365" s="423">
        <f ca="1">$G365+$C365/60*10+$C365*0</f>
        <v>43600.715277776922</v>
      </c>
      <c r="I365" s="423">
        <f ca="1">$G365+$C365/60*18+$C365*0</f>
        <v>43600.720833332474</v>
      </c>
      <c r="J365" s="423">
        <f ca="1">$G365+$C365/60*0+$C365*1</f>
        <v>43600.749999999141</v>
      </c>
      <c r="K365" s="423">
        <f ca="1">$G365+$C365/60*30+$C365*2</f>
        <v>43600.812499999149</v>
      </c>
      <c r="L365" s="423">
        <f ca="1">$G365+$C365/60*0+$C365*3</f>
        <v>43600.833333332477</v>
      </c>
      <c r="M365" s="424" t="str">
        <f>IF(_tag_month_day!A355="","",_tag_month_day!A355)</f>
        <v/>
      </c>
      <c r="N365" s="424" t="str">
        <f>IF(_tag_month_day!B355="","",_tag_month_day!B355)</f>
        <v/>
      </c>
      <c r="O365" s="425" t="e">
        <f>IF(M365+N365=0,"",M365+N365)</f>
        <v>#VALUE!</v>
      </c>
      <c r="P365" s="424" t="str">
        <f>IF(_tag_month_day!C355="","",_tag_month_day!C355)</f>
        <v/>
      </c>
      <c r="Q365" s="424" t="str">
        <f>IF(_tag_month_day!D355="","",_tag_month_day!D355)</f>
        <v/>
      </c>
      <c r="R365" s="426" t="str">
        <f>IF(_tag_month_day!CB355="","",_tag_month_day!CB355/100)</f>
        <v/>
      </c>
      <c r="S365" s="427" t="str">
        <f>IF(_tag_month_day!E355="","",_tag_month_day!E355)</f>
        <v/>
      </c>
      <c r="T365" s="427" t="str">
        <f>IF(_tag_month_day!F355="","",_tag_month_day!F355)</f>
        <v/>
      </c>
      <c r="U365" s="428" t="e">
        <f>S365+T365</f>
        <v>#VALUE!</v>
      </c>
      <c r="V365" s="429" t="e">
        <f>U365/AJ365</f>
        <v>#VALUE!</v>
      </c>
      <c r="W365" s="430" t="str">
        <f>IF(_jhy_month_day!A355="","",_jhy_month_day!A355)</f>
        <v/>
      </c>
      <c r="X365" s="431" t="str">
        <f>IF(_jhy_month_day!B355="","",_jhy_month_day!B355/100)</f>
        <v/>
      </c>
      <c r="Y365" s="431" t="str">
        <f>IF(_jhy_month_day!C355="","",_jhy_month_day!C355/100)</f>
        <v/>
      </c>
      <c r="Z365" s="432">
        <f>Z361+1</f>
        <v>89</v>
      </c>
      <c r="AA365" s="433" t="str">
        <f>IF(_tag_month_day!G355="","",_tag_month_day!G355/100)</f>
        <v/>
      </c>
      <c r="AB365" s="433" t="str">
        <f>IF(_tag_month_day!H355="","",_tag_month_day!H355/100)</f>
        <v/>
      </c>
      <c r="AC365" s="434">
        <f>IF(X365="",AC364,BK365*($AV364*X365+$AW364*FD364+$AX364*FI364+$AY364*FN364+$AZ364*FS364+$BA364*FX364+$BG364*GE364)/(AV364*Y365+AX364*FK364+AW364*FF364+AY364*FP364+AZ364*FU364+BA364*FZ364+BG364*GG364+BB364*GK364+BC364*GN364+BD364*GP364))</f>
        <v>1.59963432013121</v>
      </c>
      <c r="AD365" s="435" t="str">
        <f>IF(AC365=AC364,"",AC365-AC364)</f>
        <v/>
      </c>
      <c r="AE365" s="436" t="str">
        <f>IF(1-AF365=0,"",(1-AF365))</f>
        <v/>
      </c>
      <c r="AF365" s="437">
        <v>1</v>
      </c>
      <c r="AG365" s="10" t="str">
        <f>AG364</f>
        <v>9A3</v>
      </c>
      <c r="AH365" s="438" t="str">
        <f>AH364</f>
        <v/>
      </c>
      <c r="AI365" s="424"/>
      <c r="AJ365" s="10" t="str">
        <f>IF(_tag_month_day!I355="","",_tag_month_day!I355)</f>
        <v/>
      </c>
      <c r="AK365" s="440"/>
      <c r="AL365" s="440"/>
      <c r="AM365" s="440"/>
      <c r="AN365" s="441">
        <f>AN364</f>
        <v>2</v>
      </c>
      <c r="AO365" s="441">
        <f>AO364</f>
        <v>8</v>
      </c>
      <c r="AP365" s="442" t="e">
        <f>(IF(AN365=0,AS364,AS364*(1+AO365/AN365)/(AR365+AO365/AN365)))+AT365</f>
        <v>#VALUE!</v>
      </c>
      <c r="AQ365" s="443" t="str">
        <f>IF(_tag_month_day!J355="","",_tag_month_day!J355/100)</f>
        <v/>
      </c>
      <c r="AR365" s="444">
        <f>AR364</f>
        <v>1.3</v>
      </c>
      <c r="AS365" s="445" t="e">
        <f>AQ365*(AN365*AR365+AO365)/(AN365+AO365)</f>
        <v>#VALUE!</v>
      </c>
      <c r="AT365" s="445" t="e">
        <f>(SUM(BE365:BF365)-SUM(BE364:BF364))*0.05</f>
        <v>#VALUE!</v>
      </c>
      <c r="AU365" s="446" t="str">
        <f>IF(_tag_month_day!CC355="","",IF(_tag_month_day!CC355&gt;0,_tag_month_day!CD355,_tag_month_day!CE355))</f>
        <v/>
      </c>
      <c r="AV365" s="447" t="str">
        <f>IF(_tag_month_day!L355="","",_tag_month_day!L355/100)</f>
        <v/>
      </c>
      <c r="AW365" s="431">
        <f>AW364</f>
        <v>0</v>
      </c>
      <c r="AX365" s="431">
        <f>AX364</f>
        <v>0</v>
      </c>
      <c r="AY365" s="431" t="str">
        <f>IF(_tag_month_day!M355="","",_tag_month_day!M355/100)</f>
        <v/>
      </c>
      <c r="AZ365" s="431" t="str">
        <f>IF(_tag_month_day!N355="","",_tag_month_day!N355/100)</f>
        <v/>
      </c>
      <c r="BA365" s="431" t="str">
        <f>IF(_tag_month_day!O355="","",_tag_month_day!O355/100)</f>
        <v/>
      </c>
      <c r="BB365" s="448" t="str">
        <f>IF(_tag_month_day!P355="","",_tag_month_day!P355/100)</f>
        <v/>
      </c>
      <c r="BC365" s="448">
        <f>BC364</f>
        <v>0</v>
      </c>
      <c r="BD365" s="448" t="str">
        <f>IF(_tag_month_day!Q355="","",_tag_month_day!Q355/100)</f>
        <v/>
      </c>
      <c r="BE365" s="449" t="str">
        <f>IF(_tag_month_day!R355="","",_tag_month_day!R355/100)</f>
        <v/>
      </c>
      <c r="BF365" s="388" t="e">
        <f>(AU365*(100+BE365*100))/(AJ365-AU365)/100</f>
        <v>#VALUE!</v>
      </c>
      <c r="BG365" s="450" t="e">
        <f>BE365+BF365</f>
        <v>#VALUE!</v>
      </c>
      <c r="BH365" s="451" t="e">
        <f>SUM(AV365:BF365)</f>
        <v>#VALUE!</v>
      </c>
      <c r="BI365" s="452" t="e">
        <f>IF(CX365=0,BI364,(DK365*查询!$R$5+DL365*查询!$Q$5+DM365*查询!$N$5+DN365*查询!$O$5+DO365*查询!$P$5)*AF365/CX365)</f>
        <v>#VALUE!</v>
      </c>
      <c r="BJ365" s="452" t="e">
        <f>IF(CX365=0,BJ364,(DP365*查询!$S$5+DQ365*查询!$T$5+DR365*查询!$U$5)*AF365/CX365)</f>
        <v>#VALUE!</v>
      </c>
      <c r="BK365" s="452">
        <f>BK364</f>
        <v>1</v>
      </c>
      <c r="BL365" s="453" t="e">
        <f>SUMPRODUCT((AV365:BA365)*(GS365:GX365))/((GS365:GX365)+SUM(BB365:BD365)*GY365+BG365*GZ365)</f>
        <v>#VALUE!</v>
      </c>
      <c r="BM365" s="453" t="e">
        <f>BK365*($AV365*FB365+$AW365*FD365+$AX365*FI365+$AY365*FN365+$AZ365*FS365+$BA365*FX365+$BG365*GE365)/(AV365*EY365+AX365*FK365+AW365*FF365+AY365*FP365+AZ365*FU365+BA365*FZ365+BG365*GG365+BB365*GK365+BC365*GN365+BD365*GP365)</f>
        <v>#VALUE!</v>
      </c>
      <c r="BN365" s="453" t="e">
        <f>($AV365*FC365+$AX365*FJ365+$AW365*FE365+$AY365*FO365+$AZ365*FT365+$BA365*FY365+$BG365*GF365)/($AV365*FA365+BG365*GH365+BB365*GL365+BC365*GO365+BD365*GQ365+BA365*GA365)</f>
        <v>#VALUE!</v>
      </c>
      <c r="BO365" s="454" t="e">
        <f>SUMPRODUCT(AV365:BA365*GS365:GX365)/(GS365:GX365+(BB365+BC365+BD365)*GY365+BG365)</f>
        <v>#VALUE!</v>
      </c>
      <c r="BP365" s="454" t="e">
        <f>SUMPRODUCT(AV365:BA365*GS365:GX365)/(GS365:GX365+(BB365+BC365+BD365)*GY365+BG365)</f>
        <v>#VALUE!</v>
      </c>
      <c r="BQ365" s="454" t="e">
        <f>SUMPRODUCT(AV365:BA365*GS365:GX365)/(GS365:GX365+(BB365+BC365+BD365)*GY365+BG365)</f>
        <v>#VALUE!</v>
      </c>
      <c r="BR365" s="453" t="str">
        <f>IF(_tag_month_day!T355="","",_tag_month_day!T355)</f>
        <v/>
      </c>
      <c r="BS365" s="453" t="str">
        <f>IF(_tag_month_day!U355="","",_tag_month_day!U355)</f>
        <v/>
      </c>
      <c r="BT365" s="455" t="str">
        <f>IF(CK365="","",IF((CK365&gt;=BV365-0.12)*(CK365&lt;=BV365+0.12),"合格","不合格"))</f>
        <v/>
      </c>
      <c r="BU365" s="456" t="str">
        <f>IF(_tag_month_day!V355="","",_tag_month_day!V355)</f>
        <v/>
      </c>
      <c r="BV365" s="457" t="str">
        <f>IF(_tag_month_day!W355="","",_tag_month_day!W355)</f>
        <v/>
      </c>
      <c r="BW365" s="458" t="str">
        <f>IF(_tag_month_day!X355="","",_tag_month_day!X355)</f>
        <v/>
      </c>
      <c r="BX365" s="458" t="str">
        <f>IF(_tag_month_day!Y355="","",_tag_month_day!Y355)</f>
        <v/>
      </c>
      <c r="BY365" s="459">
        <f ca="1">L365</f>
        <v>43600.833333332477</v>
      </c>
      <c r="BZ365" s="460"/>
      <c r="CA365" s="461"/>
      <c r="CB365" s="424" t="str">
        <f>IF(_tag_month_day!Z355="","",_tag_month_day!Z355)</f>
        <v/>
      </c>
      <c r="CC365" s="424" t="str">
        <f>IF(_tag_month_day!AA355="","",_tag_month_day!AA355)</f>
        <v/>
      </c>
      <c r="CD365" s="424" t="str">
        <f>IF(_tag_month_day!AB355="","",_tag_month_day!AB355)</f>
        <v/>
      </c>
      <c r="CE365" s="424" t="str">
        <f>IF(_tag_month_day!AC355="","",_tag_month_day!AC355)</f>
        <v/>
      </c>
      <c r="CF365" s="424" t="str">
        <f>IF(_tag_month_day!AD355="","",_tag_month_day!AD355)</f>
        <v/>
      </c>
      <c r="CG365" s="424" t="str">
        <f>IF(_tag_month_day!AE355="","",_tag_month_day!AE355)</f>
        <v/>
      </c>
      <c r="CH365" s="424" t="str">
        <f>IF(_tag_month_day!AF355="","",_tag_month_day!AF355)</f>
        <v/>
      </c>
      <c r="CI365" s="424" t="str">
        <f>IF(_tag_month_day!AG355="","",_tag_month_day!AG355)</f>
        <v/>
      </c>
      <c r="CJ365" s="424" t="str">
        <f>IF(_tag_month_day!AH355="","",_tag_month_day!AH355)</f>
        <v/>
      </c>
      <c r="CK365" s="424" t="str">
        <f>IF(_tag_month_day!AI355="","",_tag_month_day!AI355)</f>
        <v/>
      </c>
      <c r="CL365" s="4" t="str">
        <f>IF(_tag_month_day!AJ355="","",_tag_month_day!AJ355)</f>
        <v/>
      </c>
      <c r="CM365" s="4" t="str">
        <f>IF(_tag_month_day!AK355="","",_tag_month_day!AK355)</f>
        <v/>
      </c>
      <c r="CN365" s="4" t="str">
        <f>IF(_tag_month_day!AL355="","",_tag_month_day!AL355)</f>
        <v/>
      </c>
      <c r="CO365" s="4" t="str">
        <f>IF(_tag_month_day!AM355="","",_tag_month_day!AM355)</f>
        <v/>
      </c>
      <c r="CP365" s="4" t="str">
        <f>IF(_tag_month_day!AN355="","",_tag_month_day!AN355)</f>
        <v/>
      </c>
      <c r="CQ365" s="4" t="str">
        <f>IF(_tag_month_day!AO355="","",_tag_month_day!AO355)</f>
        <v/>
      </c>
      <c r="CR365" s="462" t="str">
        <f>IF(_tag_month_day!AP355="","",_tag_month_day!AP355)</f>
        <v/>
      </c>
      <c r="CS365" s="463" t="str">
        <f>IF(_tag_month_day!AQ355="","",_tag_month_day!AQ355)</f>
        <v/>
      </c>
      <c r="CT365" s="4" t="str">
        <f>IF(_tag_month_day!AR355="","",_tag_month_day!AR355)</f>
        <v/>
      </c>
      <c r="CU365" s="464" t="e">
        <f>DU365/AJ365</f>
        <v>#VALUE!</v>
      </c>
      <c r="CV365" s="451" t="e">
        <f>BG365/BH365</f>
        <v>#VALUE!</v>
      </c>
      <c r="CW365" s="465" t="e">
        <f>AJ365*(1-CV365)*CU365*AF365</f>
        <v>#VALUE!</v>
      </c>
      <c r="CX365" s="465" t="e">
        <f>CW365*94%</f>
        <v>#VALUE!</v>
      </c>
      <c r="CY365" s="466" t="e">
        <f>IF(CX365=0,0,DS365/(DS365+CX365))</f>
        <v>#VALUE!</v>
      </c>
      <c r="CZ365" s="465" t="e">
        <f>$AJ365*EF365</f>
        <v>#VALUE!</v>
      </c>
      <c r="DA365" s="465" t="e">
        <f>$AJ365*EG365</f>
        <v>#VALUE!</v>
      </c>
      <c r="DB365" s="465" t="e">
        <f>$AJ365*EH365</f>
        <v>#VALUE!</v>
      </c>
      <c r="DC365" s="465" t="e">
        <f>$AJ365*EI365</f>
        <v>#VALUE!</v>
      </c>
      <c r="DD365" s="465" t="e">
        <f>$AJ365*EJ365</f>
        <v>#VALUE!</v>
      </c>
      <c r="DE365" s="465" t="e">
        <f>$AJ365*EK365</f>
        <v>#VALUE!</v>
      </c>
      <c r="DF365" s="465" t="e">
        <f>$AJ365*EL365</f>
        <v>#VALUE!</v>
      </c>
      <c r="DG365" s="465" t="e">
        <f>$AJ365*EM365</f>
        <v>#VALUE!</v>
      </c>
      <c r="DH365" s="465" t="e">
        <f>$AJ365*EN365</f>
        <v>#VALUE!</v>
      </c>
      <c r="DI365" s="465" t="e">
        <f>$AJ365*EO365</f>
        <v>#VALUE!</v>
      </c>
      <c r="DJ365" s="465" t="e">
        <f>CZ365*(1-EP365)</f>
        <v>#VALUE!</v>
      </c>
      <c r="DK365" s="465" t="e">
        <f>DA365*(1-ER365)</f>
        <v>#VALUE!</v>
      </c>
      <c r="DL365" s="465" t="e">
        <f>DB365*(1-EQ365)</f>
        <v>#VALUE!</v>
      </c>
      <c r="DM365" s="465" t="e">
        <f>DC365*(1-ES365)</f>
        <v>#VALUE!</v>
      </c>
      <c r="DN365" s="465" t="e">
        <f>DD365*(1-ET365)</f>
        <v>#VALUE!</v>
      </c>
      <c r="DO365" s="465" t="e">
        <f>DE365</f>
        <v>#VALUE!</v>
      </c>
      <c r="DP365" s="465" t="e">
        <f>DF365*(1-EU365)</f>
        <v>#VALUE!</v>
      </c>
      <c r="DQ365" s="465" t="e">
        <f>DG365*(1-EV365)</f>
        <v>#VALUE!</v>
      </c>
      <c r="DR365" s="465" t="e">
        <f>DH365*(1-EW365)</f>
        <v>#VALUE!</v>
      </c>
      <c r="DS365" s="465" t="e">
        <f>DI365</f>
        <v>#VALUE!</v>
      </c>
      <c r="DT365" s="465" t="e">
        <f>SUM(DJ365:DS365)</f>
        <v>#VALUE!</v>
      </c>
      <c r="DU365" s="465" t="e">
        <f>(GS365:GX365)+(DP365+DQ365+DR365)*GY365+DS365</f>
        <v>#VALUE!</v>
      </c>
      <c r="DV365" s="451" t="e">
        <f>AV365/$BH365/(1-EP365)</f>
        <v>#VALUE!</v>
      </c>
      <c r="DW365" s="451" t="e">
        <f>AW365/$BH365/(1-ER365)</f>
        <v>#VALUE!</v>
      </c>
      <c r="DX365" s="451" t="e">
        <f>AX365/$BH365/(1-EQ365)</f>
        <v>#VALUE!</v>
      </c>
      <c r="DY365" s="451" t="e">
        <f>AY365/$BH365/(1-ES365)</f>
        <v>#VALUE!</v>
      </c>
      <c r="DZ365" s="451" t="e">
        <f>AZ365/$BH365/(1-ET365)</f>
        <v>#VALUE!</v>
      </c>
      <c r="EA365" s="451" t="e">
        <f>BA365/$BH365/(1-AX365)</f>
        <v>#VALUE!</v>
      </c>
      <c r="EB365" s="451" t="e">
        <f>BB365/$BH365/(1-EU365)</f>
        <v>#VALUE!</v>
      </c>
      <c r="EC365" s="451" t="e">
        <f>BC365/$BH365/(1-EV365)</f>
        <v>#VALUE!</v>
      </c>
      <c r="ED365" s="451" t="e">
        <f>BD365/$BH365/(1-EW365)</f>
        <v>#VALUE!</v>
      </c>
      <c r="EE365" s="451" t="e">
        <f>BG365/BH365</f>
        <v>#VALUE!</v>
      </c>
      <c r="EF365" s="451" t="e">
        <f>DV365/SUM($DV365:$EE365)</f>
        <v>#VALUE!</v>
      </c>
      <c r="EG365" s="451" t="e">
        <f>DW365/SUM($DV365:$EE365)</f>
        <v>#VALUE!</v>
      </c>
      <c r="EH365" s="451" t="e">
        <f>DX365/SUM($DV365:$EE365)</f>
        <v>#VALUE!</v>
      </c>
      <c r="EI365" s="451" t="e">
        <f>DY365/SUM($DV365:$EE365)</f>
        <v>#VALUE!</v>
      </c>
      <c r="EJ365" s="451" t="e">
        <f>DZ365/SUM($DV365:$EE365)</f>
        <v>#VALUE!</v>
      </c>
      <c r="EK365" s="451" t="e">
        <f>EA365/SUM($DV365:$EE365)</f>
        <v>#VALUE!</v>
      </c>
      <c r="EL365" s="451" t="e">
        <f>EB365/SUM($DV365:$EE365)</f>
        <v>#VALUE!</v>
      </c>
      <c r="EM365" s="451" t="e">
        <f>EC365/SUM($DV365:$EE365)</f>
        <v>#VALUE!</v>
      </c>
      <c r="EN365" s="451" t="e">
        <f>ED365/SUM($DV365:$EE365)</f>
        <v>#VALUE!</v>
      </c>
      <c r="EO365" s="451" t="e">
        <f>EE365/SUM($DV365:$EE365)</f>
        <v>#VALUE!</v>
      </c>
      <c r="EP365" s="450">
        <f>EP364</f>
        <v>0.080000000000000002</v>
      </c>
      <c r="EQ365" s="450">
        <f>EQ364</f>
        <v>0.014999999999999999</v>
      </c>
      <c r="ER365" s="450">
        <f>ER364</f>
        <v>0.014999999999999999</v>
      </c>
      <c r="ES365" s="450">
        <f>ES364</f>
        <v>0.014999999999999999</v>
      </c>
      <c r="ET365" s="450">
        <f>ET364</f>
        <v>0.014999999999999999</v>
      </c>
      <c r="EU365" s="450">
        <f>EU364</f>
        <v>0.089999999999999997</v>
      </c>
      <c r="EV365" s="450">
        <f>EV364</f>
        <v>0.089999999999999997</v>
      </c>
      <c r="EW365" s="450">
        <f>EW364</f>
        <v>0.089999999999999997</v>
      </c>
      <c r="EX365" s="431" t="str">
        <f>IF(_tag_month_day!AS355="","",_tag_month_day!AS355/100)</f>
        <v/>
      </c>
      <c r="EY365" s="431" t="str">
        <f>IF(_tag_month_day!AT355="","",_tag_month_day!AT355/100)</f>
        <v/>
      </c>
      <c r="EZ365" s="431" t="str">
        <f>IF(_tag_month_day!AU355="","",_tag_month_day!AU355/100)</f>
        <v/>
      </c>
      <c r="FA365" s="431" t="str">
        <f>IF(_tag_month_day!AV355="","",_tag_month_day!AV355/100)</f>
        <v/>
      </c>
      <c r="FB365" s="431" t="str">
        <f>IF(_tag_month_day!AW355="","",_tag_month_day!AW355/100)</f>
        <v/>
      </c>
      <c r="FC365" s="431" t="str">
        <f>IF(_tag_month_day!AX355="","",_tag_month_day!AX355/100)</f>
        <v/>
      </c>
      <c r="FD365" s="449" t="str">
        <f>IF(_tag_month_day!AY355="","",_tag_month_day!AY355/100)</f>
        <v/>
      </c>
      <c r="FE365" s="449" t="str">
        <f>IF(_tag_month_day!AZ355="","",_tag_month_day!AZ355/100)</f>
        <v/>
      </c>
      <c r="FF365" s="449" t="str">
        <f>IF(_tag_month_day!BA355="","",_tag_month_day!BA355/100)</f>
        <v/>
      </c>
      <c r="FG365" s="449" t="str">
        <f>IF(_tag_month_day!BB355="","",_tag_month_day!BB355/100)</f>
        <v/>
      </c>
      <c r="FH365" s="467" t="str">
        <f>IF(_tag_month_day!BC355="","",_tag_month_day!BC355/100)</f>
        <v/>
      </c>
      <c r="FI365" s="449">
        <f>FI364</f>
        <v>0.40999999999999998</v>
      </c>
      <c r="FJ365" s="449">
        <f>FJ364</f>
        <v>0.11</v>
      </c>
      <c r="FK365" s="449">
        <f>FK364</f>
        <v>0.014999999999999999</v>
      </c>
      <c r="FL365" s="449">
        <f>FL364</f>
        <v>0</v>
      </c>
      <c r="FM365" s="467">
        <f>FM364</f>
        <v>0.0001</v>
      </c>
      <c r="FN365" s="449">
        <f>FN364</f>
        <v>0.32000000000000001</v>
      </c>
      <c r="FO365" s="449">
        <f>FO364</f>
        <v>0.20000000000000001</v>
      </c>
      <c r="FP365" s="449">
        <f>FP364</f>
        <v>0.01</v>
      </c>
      <c r="FQ365" s="449">
        <f>FQ364</f>
        <v>0</v>
      </c>
      <c r="FR365" s="467">
        <f>FR364</f>
        <v>0.0001</v>
      </c>
      <c r="FS365" s="449" t="str">
        <f>IF(_tag_month_day!BD355="","",_tag_month_day!BD355/100)</f>
        <v/>
      </c>
      <c r="FT365" s="449" t="str">
        <f>IF(_tag_month_day!BE355="","",_tag_month_day!BE355/100)</f>
        <v/>
      </c>
      <c r="FU365" s="449" t="str">
        <f>IF(_tag_month_day!BF355="","",_tag_month_day!BF355/100)</f>
        <v/>
      </c>
      <c r="FV365" s="449" t="str">
        <f>IF(_tag_month_day!BG355="","",_tag_month_day!BG355/100)</f>
        <v/>
      </c>
      <c r="FW365" s="467" t="str">
        <f>IF(_tag_month_day!BH355="","",_tag_month_day!BH355/100)</f>
        <v/>
      </c>
      <c r="FX365" s="449" t="str">
        <f>IF(_tag_month_day!BI355="","",_tag_month_day!BI355/100)</f>
        <v/>
      </c>
      <c r="FY365" s="449" t="str">
        <f>IF(_tag_month_day!BJ355="","",_tag_month_day!BJ355/100)</f>
        <v/>
      </c>
      <c r="FZ365" s="468" t="str">
        <f>IF(_tag_month_day!BK355="","",_tag_month_day!BK355/100)</f>
        <v/>
      </c>
      <c r="GA365" s="449" t="str">
        <f>IF(_tag_month_day!BL355="","",_tag_month_day!BL355/100)</f>
        <v/>
      </c>
      <c r="GB365" s="467" t="str">
        <f>IF(_tag_month_day!BM355="","",_tag_month_day!BM355/100)</f>
        <v/>
      </c>
      <c r="GC365" s="431" t="str">
        <f>IF(_tag_month_day!BN355="","",_tag_month_day!BN355/100)</f>
        <v/>
      </c>
      <c r="GD365" s="431" t="str">
        <f>IF(_tag_month_day!BO355="","",_tag_month_day!BO355/100)</f>
        <v/>
      </c>
      <c r="GE365" s="431" t="str">
        <f>IF(_tag_month_day!BP355="","",_tag_month_day!BP355/100)</f>
        <v/>
      </c>
      <c r="GF365" s="431" t="str">
        <f>IF(_tag_month_day!BQ355="","",_tag_month_day!BQ355/100)</f>
        <v/>
      </c>
      <c r="GG365" s="431" t="str">
        <f>IF(_tag_month_day!BR355="","",_tag_month_day!BR355/100)</f>
        <v/>
      </c>
      <c r="GH365" s="431" t="str">
        <f>IF(_tag_month_day!BS355="","",_tag_month_day!BS355/100)</f>
        <v/>
      </c>
      <c r="GI365" s="467" t="str">
        <f>IF(_tag_month_day!BT355="","",_tag_month_day!BT355/100)</f>
        <v/>
      </c>
      <c r="GJ365" s="469" t="str">
        <f>IF(_tag_month_day!BU355="","",_tag_month_day!BU355/100)</f>
        <v/>
      </c>
      <c r="GK365" s="470">
        <f>GK364</f>
        <v>0.070000000000000007</v>
      </c>
      <c r="GL365" s="470">
        <f>GL364</f>
        <v>0.029999999999999999</v>
      </c>
      <c r="GM365" s="471" t="str">
        <f>IF(_tag_month_day!BX355="","",_tag_month_day!BX355/100)</f>
        <v/>
      </c>
      <c r="GN365" s="470">
        <f>GN364</f>
        <v>0.070000000000000007</v>
      </c>
      <c r="GO365" s="470">
        <f>GO364</f>
        <v>0.029999999999999999</v>
      </c>
      <c r="GP365" s="470">
        <f>GP364</f>
        <v>0.089999999999999997</v>
      </c>
      <c r="GQ365" s="470">
        <f>GQ364</f>
        <v>0.029999999999999999</v>
      </c>
      <c r="GR365" s="471" t="str">
        <f>IF(_tag_month_day!CA355="","",_tag_month_day!CA355/100)</f>
        <v/>
      </c>
      <c r="GS365" s="472">
        <f>GS364</f>
        <v>0.95299999999999996</v>
      </c>
      <c r="GT365" s="472">
        <f>GT364</f>
        <v>0.55000000000000004</v>
      </c>
      <c r="GU365" s="472">
        <f>GU364</f>
        <v>0.55000000000000004</v>
      </c>
      <c r="GV365" s="472">
        <f>GV364</f>
        <v>0.55000000000000004</v>
      </c>
      <c r="GW365" s="472">
        <f>GW364</f>
        <v>0.5</v>
      </c>
      <c r="GX365" s="472">
        <f>GX364</f>
        <v>0.93500000000000005</v>
      </c>
      <c r="GY365" s="472">
        <f>GY364</f>
        <v>0.14999999999999999</v>
      </c>
      <c r="GZ365" s="472">
        <f>GZ364</f>
        <v>1</v>
      </c>
      <c r="HA365" s="474">
        <f>HA364</f>
        <v>0.047</v>
      </c>
      <c r="HB365" s="474">
        <f>HB364</f>
        <v>0.45000000000000001</v>
      </c>
      <c r="HC365" s="474">
        <f>HC364</f>
        <v>0.45000000000000001</v>
      </c>
      <c r="HD365" s="474">
        <f>HD364</f>
        <v>0.45000000000000001</v>
      </c>
      <c r="HE365" s="474">
        <f>HE364</f>
        <v>0.5</v>
      </c>
      <c r="HF365" s="474">
        <f>HF364</f>
        <v>0.065000000000000002</v>
      </c>
      <c r="HG365" s="474">
        <f>HG364</f>
        <v>0.84999999999999998</v>
      </c>
      <c r="HH365" s="474">
        <f>HH364</f>
        <v>0</v>
      </c>
      <c r="HI365" s="10">
        <f>IF(BZ365&lt;&gt;"",CK365-BV365,0)</f>
        <v>0</v>
      </c>
      <c r="HJ365" s="10" t="e">
        <f>IF(AJ365&gt;0,AH365-AJ365,0)</f>
        <v>#VALUE!</v>
      </c>
      <c r="HK365" s="466">
        <f>HK364</f>
        <v>0.84999999999999998</v>
      </c>
      <c r="HL365" s="424">
        <f>HL364</f>
        <v>550000</v>
      </c>
      <c r="HM365" s="424">
        <f>HM364</f>
        <v>480000</v>
      </c>
      <c r="HN365" s="465" t="e">
        <f>(DJ365*EZ365+DK365*FH365+DL365*FM365+DM365*FR365+DN365*FW365+DO365*GB365+DS365*GI365+DP365*GM365+DR365*GR365)*1000*2</f>
        <v>#VALUE!</v>
      </c>
      <c r="HO365" s="465" t="e">
        <f>HN365*HK365*$HO$2/HL365*1000000</f>
        <v>#VALUE!</v>
      </c>
      <c r="HP365" s="465" t="e">
        <f>HN365*HK365*$HP$2/HM365*1000000</f>
        <v>#VALUE!</v>
      </c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</row>
    <row customFormat="1" r="366" s="0">
      <c r="A366" s="420">
        <v>355</v>
      </c>
      <c r="B366" s="421">
        <f ca="1">IF(D366=D365,B365,IF(D366="夜班",B365+1,B365))</f>
        <v>43600</v>
      </c>
      <c r="C366" s="422">
        <f>C365</f>
        <v>0.041666666666666699</v>
      </c>
      <c r="D366" s="10" t="str">
        <f ca="1">IF(HOUR(G366)&lt;8,"夜班",IF(HOUR(G366)&lt;16,"白班",IF(HOUR(G366)&lt;24,"中班",0)))</f>
        <v>中班</v>
      </c>
      <c r="E366" s="10" t="e">
        <f ca="1">IF(F366=1,"甲",IF(F366=2,"乙",IF(F366=3,"丙",IF(F366=4,"丁",""))))</f>
        <v>#REF!</v>
      </c>
      <c r="F366" s="10" t="e">
        <f ca="1">SUMPRODUCT((成本日报!$A$3:$A$95=计划!B366)*(成本日报!$B$3:$B$95=计划!$D366),成本日报!$C$3:$C$95)</f>
        <v>#REF!</v>
      </c>
      <c r="G366" s="423">
        <f ca="1">G365+C365</f>
        <v>43600.749999999141</v>
      </c>
      <c r="H366" s="423">
        <f ca="1">$G366+$C366/60*10+$C366*0</f>
        <v>43600.756944443587</v>
      </c>
      <c r="I366" s="423">
        <f ca="1">$G366+$C366/60*18+$C366*0</f>
        <v>43600.762499999139</v>
      </c>
      <c r="J366" s="423">
        <f ca="1">$G366+$C366/60*0+$C366*1</f>
        <v>43600.791666665806</v>
      </c>
      <c r="K366" s="423">
        <f ca="1">$G366+$C366/60*30+$C366*2</f>
        <v>43600.854166665813</v>
      </c>
      <c r="L366" s="423">
        <f ca="1">$G366+$C366/60*0+$C366*3</f>
        <v>43600.874999999141</v>
      </c>
      <c r="M366" s="424" t="str">
        <f>IF(_tag_month_day!A356="","",_tag_month_day!A356)</f>
        <v/>
      </c>
      <c r="N366" s="424" t="str">
        <f>IF(_tag_month_day!B356="","",_tag_month_day!B356)</f>
        <v/>
      </c>
      <c r="O366" s="425" t="e">
        <f>IF(M366+N366=0,"",M366+N366)</f>
        <v>#VALUE!</v>
      </c>
      <c r="P366" s="424" t="str">
        <f>IF(_tag_month_day!C356="","",_tag_month_day!C356)</f>
        <v/>
      </c>
      <c r="Q366" s="424" t="str">
        <f>IF(_tag_month_day!D356="","",_tag_month_day!D356)</f>
        <v/>
      </c>
      <c r="R366" s="426" t="str">
        <f>IF(_tag_month_day!CB356="","",_tag_month_day!CB356/100)</f>
        <v/>
      </c>
      <c r="S366" s="427" t="str">
        <f>IF(_tag_month_day!E356="","",_tag_month_day!E356)</f>
        <v/>
      </c>
      <c r="T366" s="427" t="str">
        <f>IF(_tag_month_day!F356="","",_tag_month_day!F356)</f>
        <v/>
      </c>
      <c r="U366" s="428" t="e">
        <f>S366+T366</f>
        <v>#VALUE!</v>
      </c>
      <c r="V366" s="429" t="e">
        <f>U366/AJ366</f>
        <v>#VALUE!</v>
      </c>
      <c r="W366" s="430" t="str">
        <f>IF(_jhy_month_day!A356="","",_jhy_month_day!A356)</f>
        <v/>
      </c>
      <c r="X366" s="431" t="str">
        <f>IF(_jhy_month_day!B356="","",_jhy_month_day!B356/100)</f>
        <v/>
      </c>
      <c r="Y366" s="431" t="str">
        <f>IF(_jhy_month_day!C356="","",_jhy_month_day!C356/100)</f>
        <v/>
      </c>
      <c r="Z366" s="432">
        <f>Z362+1</f>
        <v>89</v>
      </c>
      <c r="AA366" s="433" t="str">
        <f>IF(_tag_month_day!G356="","",_tag_month_day!G356/100)</f>
        <v/>
      </c>
      <c r="AB366" s="433" t="str">
        <f>IF(_tag_month_day!H356="","",_tag_month_day!H356/100)</f>
        <v/>
      </c>
      <c r="AC366" s="434">
        <f>IF(X366="",AC365,BK366*($AV365*X366+$AW365*FD365+$AX365*FI365+$AY365*FN365+$AZ365*FS365+$BA365*FX365+$BG365*GE365)/(AV365*Y366+AX365*FK365+AW365*FF365+AY365*FP365+AZ365*FU365+BA365*FZ365+BG365*GG365+BB365*GK365+BC365*GN365+BD365*GP365))</f>
        <v>1.59963432013121</v>
      </c>
      <c r="AD366" s="435" t="str">
        <f>IF(AC366=AC365,"",AC366-AC365)</f>
        <v/>
      </c>
      <c r="AE366" s="436" t="str">
        <f>IF(1-AF366=0,"",(1-AF366))</f>
        <v/>
      </c>
      <c r="AF366" s="437">
        <v>1</v>
      </c>
      <c r="AG366" s="10" t="str">
        <f>AG365</f>
        <v>9A3</v>
      </c>
      <c r="AH366" s="438" t="str">
        <f>AH365</f>
        <v/>
      </c>
      <c r="AI366" s="424"/>
      <c r="AJ366" s="10" t="str">
        <f>IF(_tag_month_day!I356="","",_tag_month_day!I356)</f>
        <v/>
      </c>
      <c r="AK366" s="440"/>
      <c r="AL366" s="440"/>
      <c r="AM366" s="440"/>
      <c r="AN366" s="441">
        <f>AN365</f>
        <v>2</v>
      </c>
      <c r="AO366" s="441">
        <f>AO365</f>
        <v>8</v>
      </c>
      <c r="AP366" s="442" t="e">
        <f>(IF(AN366=0,AS365,AS365*(1+AO366/AN366)/(AR366+AO366/AN366)))+AT366</f>
        <v>#VALUE!</v>
      </c>
      <c r="AQ366" s="443" t="str">
        <f>IF(_tag_month_day!J356="","",_tag_month_day!J356/100)</f>
        <v/>
      </c>
      <c r="AR366" s="444">
        <f>AR365</f>
        <v>1.3</v>
      </c>
      <c r="AS366" s="445" t="e">
        <f>AQ366*(AN366*AR366+AO366)/(AN366+AO366)</f>
        <v>#VALUE!</v>
      </c>
      <c r="AT366" s="445" t="e">
        <f>(SUM(BE366:BF366)-SUM(BE365:BF365))*0.05</f>
        <v>#VALUE!</v>
      </c>
      <c r="AU366" s="446" t="str">
        <f>IF(_tag_month_day!CC356="","",IF(_tag_month_day!CC356&gt;0,_tag_month_day!CD356,_tag_month_day!CE356))</f>
        <v/>
      </c>
      <c r="AV366" s="447" t="str">
        <f>IF(_tag_month_day!L356="","",_tag_month_day!L356/100)</f>
        <v/>
      </c>
      <c r="AW366" s="431">
        <f>AW365</f>
        <v>0</v>
      </c>
      <c r="AX366" s="431">
        <f>AX365</f>
        <v>0</v>
      </c>
      <c r="AY366" s="431" t="str">
        <f>IF(_tag_month_day!M356="","",_tag_month_day!M356/100)</f>
        <v/>
      </c>
      <c r="AZ366" s="431" t="str">
        <f>IF(_tag_month_day!N356="","",_tag_month_day!N356/100)</f>
        <v/>
      </c>
      <c r="BA366" s="431" t="str">
        <f>IF(_tag_month_day!O356="","",_tag_month_day!O356/100)</f>
        <v/>
      </c>
      <c r="BB366" s="448" t="str">
        <f>IF(_tag_month_day!P356="","",_tag_month_day!P356/100)</f>
        <v/>
      </c>
      <c r="BC366" s="448">
        <f>BC365</f>
        <v>0</v>
      </c>
      <c r="BD366" s="448" t="str">
        <f>IF(_tag_month_day!Q356="","",_tag_month_day!Q356/100)</f>
        <v/>
      </c>
      <c r="BE366" s="449" t="str">
        <f>IF(_tag_month_day!R356="","",_tag_month_day!R356/100)</f>
        <v/>
      </c>
      <c r="BF366" s="388" t="e">
        <f>(AU366*(100+BE366*100))/(AJ366-AU366)/100</f>
        <v>#VALUE!</v>
      </c>
      <c r="BG366" s="450" t="e">
        <f>BE366+BF366</f>
        <v>#VALUE!</v>
      </c>
      <c r="BH366" s="451" t="e">
        <f>SUM(AV366:BF366)</f>
        <v>#VALUE!</v>
      </c>
      <c r="BI366" s="452" t="e">
        <f>IF(CX366=0,BI365,(DK366*查询!$R$5+DL366*查询!$Q$5+DM366*查询!$N$5+DN366*查询!$O$5+DO366*查询!$P$5)*AF366/CX366)</f>
        <v>#VALUE!</v>
      </c>
      <c r="BJ366" s="452" t="e">
        <f>IF(CX366=0,BJ365,(DP366*查询!$S$5+DQ366*查询!$T$5+DR366*查询!$U$5)*AF366/CX366)</f>
        <v>#VALUE!</v>
      </c>
      <c r="BK366" s="452">
        <f>BK365</f>
        <v>1</v>
      </c>
      <c r="BL366" s="453" t="e">
        <f>SUMPRODUCT((AV366:BA366)*(GS366:GX366))/((GS366:GX366)+SUM(BB366:BD366)*GY366+BG366*GZ366)</f>
        <v>#VALUE!</v>
      </c>
      <c r="BM366" s="453" t="e">
        <f>BK366*($AV366*FB366+$AW366*FD366+$AX366*FI366+$AY366*FN366+$AZ366*FS366+$BA366*FX366+$BG366*GE366)/(AV366*EY366+AX366*FK366+AW366*FF366+AY366*FP366+AZ366*FU366+BA366*FZ366+BG366*GG366+BB366*GK366+BC366*GN366+BD366*GP366)</f>
        <v>#VALUE!</v>
      </c>
      <c r="BN366" s="453" t="e">
        <f>($AV366*FC366+$AX366*FJ366+$AW366*FE366+$AY366*FO366+$AZ366*FT366+$BA366*FY366+$BG366*GF366)/($AV366*FA366+BG366*GH366+BB366*GL366+BC366*GO366+BD366*GQ366+BA366*GA366)</f>
        <v>#VALUE!</v>
      </c>
      <c r="BO366" s="454" t="e">
        <f>SUMPRODUCT(AV366:BA366*GS366:GX366)/(GS366:GX366+(BB366+BC366+BD366)*GY366+BG366)</f>
        <v>#VALUE!</v>
      </c>
      <c r="BP366" s="454" t="e">
        <f>SUMPRODUCT(AV366:BA366*GS366:GX366)/(GS366:GX366+(BB366+BC366+BD366)*GY366+BG366)</f>
        <v>#VALUE!</v>
      </c>
      <c r="BQ366" s="454" t="e">
        <f>SUMPRODUCT(AV366:BA366*GS366:GX366)/(GS366:GX366+(BB366+BC366+BD366)*GY366+BG366)</f>
        <v>#VALUE!</v>
      </c>
      <c r="BR366" s="453" t="str">
        <f>IF(_tag_month_day!T356="","",_tag_month_day!T356)</f>
        <v/>
      </c>
      <c r="BS366" s="453" t="str">
        <f>IF(_tag_month_day!U356="","",_tag_month_day!U356)</f>
        <v/>
      </c>
      <c r="BT366" s="455" t="str">
        <f>IF(CK366="","",IF((CK366&gt;=BV366-0.12)*(CK366&lt;=BV366+0.12),"合格","不合格"))</f>
        <v/>
      </c>
      <c r="BU366" s="456" t="str">
        <f>IF(_tag_month_day!V356="","",_tag_month_day!V356)</f>
        <v/>
      </c>
      <c r="BV366" s="457" t="str">
        <f>IF(_tag_month_day!W356="","",_tag_month_day!W356)</f>
        <v/>
      </c>
      <c r="BW366" s="458" t="str">
        <f>IF(_tag_month_day!X356="","",_tag_month_day!X356)</f>
        <v/>
      </c>
      <c r="BX366" s="458" t="str">
        <f>IF(_tag_month_day!Y356="","",_tag_month_day!Y356)</f>
        <v/>
      </c>
      <c r="BY366" s="459">
        <f ca="1">L366</f>
        <v>43600.874999999141</v>
      </c>
      <c r="BZ366" s="460"/>
      <c r="CA366" s="461"/>
      <c r="CB366" s="424" t="str">
        <f>IF(_tag_month_day!Z356="","",_tag_month_day!Z356)</f>
        <v/>
      </c>
      <c r="CC366" s="424" t="str">
        <f>IF(_tag_month_day!AA356="","",_tag_month_day!AA356)</f>
        <v/>
      </c>
      <c r="CD366" s="424" t="str">
        <f>IF(_tag_month_day!AB356="","",_tag_month_day!AB356)</f>
        <v/>
      </c>
      <c r="CE366" s="424" t="str">
        <f>IF(_tag_month_day!AC356="","",_tag_month_day!AC356)</f>
        <v/>
      </c>
      <c r="CF366" s="424" t="str">
        <f>IF(_tag_month_day!AD356="","",_tag_month_day!AD356)</f>
        <v/>
      </c>
      <c r="CG366" s="424" t="str">
        <f>IF(_tag_month_day!AE356="","",_tag_month_day!AE356)</f>
        <v/>
      </c>
      <c r="CH366" s="424" t="str">
        <f>IF(_tag_month_day!AF356="","",_tag_month_day!AF356)</f>
        <v/>
      </c>
      <c r="CI366" s="424" t="str">
        <f>IF(_tag_month_day!AG356="","",_tag_month_day!AG356)</f>
        <v/>
      </c>
      <c r="CJ366" s="424" t="str">
        <f>IF(_tag_month_day!AH356="","",_tag_month_day!AH356)</f>
        <v/>
      </c>
      <c r="CK366" s="424" t="str">
        <f>IF(_tag_month_day!AI356="","",_tag_month_day!AI356)</f>
        <v/>
      </c>
      <c r="CL366" s="4" t="str">
        <f>IF(_tag_month_day!AJ356="","",_tag_month_day!AJ356)</f>
        <v/>
      </c>
      <c r="CM366" s="4" t="str">
        <f>IF(_tag_month_day!AK356="","",_tag_month_day!AK356)</f>
        <v/>
      </c>
      <c r="CN366" s="4" t="str">
        <f>IF(_tag_month_day!AL356="","",_tag_month_day!AL356)</f>
        <v/>
      </c>
      <c r="CO366" s="4" t="str">
        <f>IF(_tag_month_day!AM356="","",_tag_month_day!AM356)</f>
        <v/>
      </c>
      <c r="CP366" s="4" t="str">
        <f>IF(_tag_month_day!AN356="","",_tag_month_day!AN356)</f>
        <v/>
      </c>
      <c r="CQ366" s="4" t="str">
        <f>IF(_tag_month_day!AO356="","",_tag_month_day!AO356)</f>
        <v/>
      </c>
      <c r="CR366" s="462" t="str">
        <f>IF(_tag_month_day!AP356="","",_tag_month_day!AP356)</f>
        <v/>
      </c>
      <c r="CS366" s="463" t="str">
        <f>IF(_tag_month_day!AQ356="","",_tag_month_day!AQ356)</f>
        <v/>
      </c>
      <c r="CT366" s="4" t="str">
        <f>IF(_tag_month_day!AR356="","",_tag_month_day!AR356)</f>
        <v/>
      </c>
      <c r="CU366" s="464" t="e">
        <f>DU366/AJ366</f>
        <v>#VALUE!</v>
      </c>
      <c r="CV366" s="451" t="e">
        <f>BG366/BH366</f>
        <v>#VALUE!</v>
      </c>
      <c r="CW366" s="465" t="e">
        <f>AJ366*(1-CV366)*CU366*AF366</f>
        <v>#VALUE!</v>
      </c>
      <c r="CX366" s="465" t="e">
        <f>CW366*94%</f>
        <v>#VALUE!</v>
      </c>
      <c r="CY366" s="466" t="e">
        <f>IF(CX366=0,0,DS366/(DS366+CX366))</f>
        <v>#VALUE!</v>
      </c>
      <c r="CZ366" s="465" t="e">
        <f>$AJ366*EF366</f>
        <v>#VALUE!</v>
      </c>
      <c r="DA366" s="465" t="e">
        <f>$AJ366*EG366</f>
        <v>#VALUE!</v>
      </c>
      <c r="DB366" s="465" t="e">
        <f>$AJ366*EH366</f>
        <v>#VALUE!</v>
      </c>
      <c r="DC366" s="465" t="e">
        <f>$AJ366*EI366</f>
        <v>#VALUE!</v>
      </c>
      <c r="DD366" s="465" t="e">
        <f>$AJ366*EJ366</f>
        <v>#VALUE!</v>
      </c>
      <c r="DE366" s="465" t="e">
        <f>$AJ366*EK366</f>
        <v>#VALUE!</v>
      </c>
      <c r="DF366" s="465" t="e">
        <f>$AJ366*EL366</f>
        <v>#VALUE!</v>
      </c>
      <c r="DG366" s="465" t="e">
        <f>$AJ366*EM366</f>
        <v>#VALUE!</v>
      </c>
      <c r="DH366" s="465" t="e">
        <f>$AJ366*EN366</f>
        <v>#VALUE!</v>
      </c>
      <c r="DI366" s="465" t="e">
        <f>$AJ366*EO366</f>
        <v>#VALUE!</v>
      </c>
      <c r="DJ366" s="465" t="e">
        <f>CZ366*(1-EP366)</f>
        <v>#VALUE!</v>
      </c>
      <c r="DK366" s="465" t="e">
        <f>DA366*(1-ER366)</f>
        <v>#VALUE!</v>
      </c>
      <c r="DL366" s="465" t="e">
        <f>DB366*(1-EQ366)</f>
        <v>#VALUE!</v>
      </c>
      <c r="DM366" s="465" t="e">
        <f>DC366*(1-ES366)</f>
        <v>#VALUE!</v>
      </c>
      <c r="DN366" s="465" t="e">
        <f>DD366*(1-ET366)</f>
        <v>#VALUE!</v>
      </c>
      <c r="DO366" s="465" t="e">
        <f>DE366</f>
        <v>#VALUE!</v>
      </c>
      <c r="DP366" s="465" t="e">
        <f>DF366*(1-EU366)</f>
        <v>#VALUE!</v>
      </c>
      <c r="DQ366" s="465" t="e">
        <f>DG366*(1-EV366)</f>
        <v>#VALUE!</v>
      </c>
      <c r="DR366" s="465" t="e">
        <f>DH366*(1-EW366)</f>
        <v>#VALUE!</v>
      </c>
      <c r="DS366" s="465" t="e">
        <f>DI366</f>
        <v>#VALUE!</v>
      </c>
      <c r="DT366" s="465" t="e">
        <f>SUM(DJ366:DS366)</f>
        <v>#VALUE!</v>
      </c>
      <c r="DU366" s="465" t="e">
        <f>(GS366:GX366)+(DP366+DQ366+DR366)*GY366+DS366</f>
        <v>#VALUE!</v>
      </c>
      <c r="DV366" s="451" t="e">
        <f>AV366/$BH366/(1-EP366)</f>
        <v>#VALUE!</v>
      </c>
      <c r="DW366" s="451" t="e">
        <f>AW366/$BH366/(1-ER366)</f>
        <v>#VALUE!</v>
      </c>
      <c r="DX366" s="451" t="e">
        <f>AX366/$BH366/(1-EQ366)</f>
        <v>#VALUE!</v>
      </c>
      <c r="DY366" s="451" t="e">
        <f>AY366/$BH366/(1-ES366)</f>
        <v>#VALUE!</v>
      </c>
      <c r="DZ366" s="451" t="e">
        <f>AZ366/$BH366/(1-ET366)</f>
        <v>#VALUE!</v>
      </c>
      <c r="EA366" s="451" t="e">
        <f>BA366/$BH366/(1-AX366)</f>
        <v>#VALUE!</v>
      </c>
      <c r="EB366" s="451" t="e">
        <f>BB366/$BH366/(1-EU366)</f>
        <v>#VALUE!</v>
      </c>
      <c r="EC366" s="451" t="e">
        <f>BC366/$BH366/(1-EV366)</f>
        <v>#VALUE!</v>
      </c>
      <c r="ED366" s="451" t="e">
        <f>BD366/$BH366/(1-EW366)</f>
        <v>#VALUE!</v>
      </c>
      <c r="EE366" s="451" t="e">
        <f>BG366/BH366</f>
        <v>#VALUE!</v>
      </c>
      <c r="EF366" s="451" t="e">
        <f>DV366/SUM($DV366:$EE366)</f>
        <v>#VALUE!</v>
      </c>
      <c r="EG366" s="451" t="e">
        <f>DW366/SUM($DV366:$EE366)</f>
        <v>#VALUE!</v>
      </c>
      <c r="EH366" s="451" t="e">
        <f>DX366/SUM($DV366:$EE366)</f>
        <v>#VALUE!</v>
      </c>
      <c r="EI366" s="451" t="e">
        <f>DY366/SUM($DV366:$EE366)</f>
        <v>#VALUE!</v>
      </c>
      <c r="EJ366" s="451" t="e">
        <f>DZ366/SUM($DV366:$EE366)</f>
        <v>#VALUE!</v>
      </c>
      <c r="EK366" s="451" t="e">
        <f>EA366/SUM($DV366:$EE366)</f>
        <v>#VALUE!</v>
      </c>
      <c r="EL366" s="451" t="e">
        <f>EB366/SUM($DV366:$EE366)</f>
        <v>#VALUE!</v>
      </c>
      <c r="EM366" s="451" t="e">
        <f>EC366/SUM($DV366:$EE366)</f>
        <v>#VALUE!</v>
      </c>
      <c r="EN366" s="451" t="e">
        <f>ED366/SUM($DV366:$EE366)</f>
        <v>#VALUE!</v>
      </c>
      <c r="EO366" s="451" t="e">
        <f>EE366/SUM($DV366:$EE366)</f>
        <v>#VALUE!</v>
      </c>
      <c r="EP366" s="450">
        <f>EP365</f>
        <v>0.080000000000000002</v>
      </c>
      <c r="EQ366" s="450">
        <f>EQ365</f>
        <v>0.014999999999999999</v>
      </c>
      <c r="ER366" s="450">
        <f>ER365</f>
        <v>0.014999999999999999</v>
      </c>
      <c r="ES366" s="450">
        <f>ES365</f>
        <v>0.014999999999999999</v>
      </c>
      <c r="ET366" s="450">
        <f>ET365</f>
        <v>0.014999999999999999</v>
      </c>
      <c r="EU366" s="450">
        <f>EU365</f>
        <v>0.089999999999999997</v>
      </c>
      <c r="EV366" s="450">
        <f>EV365</f>
        <v>0.089999999999999997</v>
      </c>
      <c r="EW366" s="450">
        <f>EW365</f>
        <v>0.089999999999999997</v>
      </c>
      <c r="EX366" s="431" t="str">
        <f>IF(_tag_month_day!AS356="","",_tag_month_day!AS356/100)</f>
        <v/>
      </c>
      <c r="EY366" s="431" t="str">
        <f>IF(_tag_month_day!AT356="","",_tag_month_day!AT356/100)</f>
        <v/>
      </c>
      <c r="EZ366" s="431" t="str">
        <f>IF(_tag_month_day!AU356="","",_tag_month_day!AU356/100)</f>
        <v/>
      </c>
      <c r="FA366" s="431" t="str">
        <f>IF(_tag_month_day!AV356="","",_tag_month_day!AV356/100)</f>
        <v/>
      </c>
      <c r="FB366" s="431" t="str">
        <f>IF(_tag_month_day!AW356="","",_tag_month_day!AW356/100)</f>
        <v/>
      </c>
      <c r="FC366" s="431" t="str">
        <f>IF(_tag_month_day!AX356="","",_tag_month_day!AX356/100)</f>
        <v/>
      </c>
      <c r="FD366" s="449" t="str">
        <f>IF(_tag_month_day!AY356="","",_tag_month_day!AY356/100)</f>
        <v/>
      </c>
      <c r="FE366" s="449" t="str">
        <f>IF(_tag_month_day!AZ356="","",_tag_month_day!AZ356/100)</f>
        <v/>
      </c>
      <c r="FF366" s="449" t="str">
        <f>IF(_tag_month_day!BA356="","",_tag_month_day!BA356/100)</f>
        <v/>
      </c>
      <c r="FG366" s="449" t="str">
        <f>IF(_tag_month_day!BB356="","",_tag_month_day!BB356/100)</f>
        <v/>
      </c>
      <c r="FH366" s="467" t="str">
        <f>IF(_tag_month_day!BC356="","",_tag_month_day!BC356/100)</f>
        <v/>
      </c>
      <c r="FI366" s="449">
        <f>FI365</f>
        <v>0.40999999999999998</v>
      </c>
      <c r="FJ366" s="449">
        <f>FJ365</f>
        <v>0.11</v>
      </c>
      <c r="FK366" s="449">
        <f>FK365</f>
        <v>0.014999999999999999</v>
      </c>
      <c r="FL366" s="449">
        <f>FL365</f>
        <v>0</v>
      </c>
      <c r="FM366" s="467">
        <f>FM365</f>
        <v>0.0001</v>
      </c>
      <c r="FN366" s="449">
        <f>FN365</f>
        <v>0.32000000000000001</v>
      </c>
      <c r="FO366" s="449">
        <f>FO365</f>
        <v>0.20000000000000001</v>
      </c>
      <c r="FP366" s="449">
        <f>FP365</f>
        <v>0.01</v>
      </c>
      <c r="FQ366" s="449">
        <f>FQ365</f>
        <v>0</v>
      </c>
      <c r="FR366" s="467">
        <f>FR365</f>
        <v>0.0001</v>
      </c>
      <c r="FS366" s="449" t="str">
        <f>IF(_tag_month_day!BD356="","",_tag_month_day!BD356/100)</f>
        <v/>
      </c>
      <c r="FT366" s="449" t="str">
        <f>IF(_tag_month_day!BE356="","",_tag_month_day!BE356/100)</f>
        <v/>
      </c>
      <c r="FU366" s="449" t="str">
        <f>IF(_tag_month_day!BF356="","",_tag_month_day!BF356/100)</f>
        <v/>
      </c>
      <c r="FV366" s="449" t="str">
        <f>IF(_tag_month_day!BG356="","",_tag_month_day!BG356/100)</f>
        <v/>
      </c>
      <c r="FW366" s="467" t="str">
        <f>IF(_tag_month_day!BH356="","",_tag_month_day!BH356/100)</f>
        <v/>
      </c>
      <c r="FX366" s="449" t="str">
        <f>IF(_tag_month_day!BI356="","",_tag_month_day!BI356/100)</f>
        <v/>
      </c>
      <c r="FY366" s="449" t="str">
        <f>IF(_tag_month_day!BJ356="","",_tag_month_day!BJ356/100)</f>
        <v/>
      </c>
      <c r="FZ366" s="468" t="str">
        <f>IF(_tag_month_day!BK356="","",_tag_month_day!BK356/100)</f>
        <v/>
      </c>
      <c r="GA366" s="449" t="str">
        <f>IF(_tag_month_day!BL356="","",_tag_month_day!BL356/100)</f>
        <v/>
      </c>
      <c r="GB366" s="467" t="str">
        <f>IF(_tag_month_day!BM356="","",_tag_month_day!BM356/100)</f>
        <v/>
      </c>
      <c r="GC366" s="431" t="str">
        <f>IF(_tag_month_day!BN356="","",_tag_month_day!BN356/100)</f>
        <v/>
      </c>
      <c r="GD366" s="431" t="str">
        <f>IF(_tag_month_day!BO356="","",_tag_month_day!BO356/100)</f>
        <v/>
      </c>
      <c r="GE366" s="431" t="str">
        <f>IF(_tag_month_day!BP356="","",_tag_month_day!BP356/100)</f>
        <v/>
      </c>
      <c r="GF366" s="431" t="str">
        <f>IF(_tag_month_day!BQ356="","",_tag_month_day!BQ356/100)</f>
        <v/>
      </c>
      <c r="GG366" s="431" t="str">
        <f>IF(_tag_month_day!BR356="","",_tag_month_day!BR356/100)</f>
        <v/>
      </c>
      <c r="GH366" s="431" t="str">
        <f>IF(_tag_month_day!BS356="","",_tag_month_day!BS356/100)</f>
        <v/>
      </c>
      <c r="GI366" s="467" t="str">
        <f>IF(_tag_month_day!BT356="","",_tag_month_day!BT356/100)</f>
        <v/>
      </c>
      <c r="GJ366" s="469" t="str">
        <f>IF(_tag_month_day!BU356="","",_tag_month_day!BU356/100)</f>
        <v/>
      </c>
      <c r="GK366" s="470">
        <f>GK365</f>
        <v>0.070000000000000007</v>
      </c>
      <c r="GL366" s="470">
        <f>GL365</f>
        <v>0.029999999999999999</v>
      </c>
      <c r="GM366" s="471" t="str">
        <f>IF(_tag_month_day!BX356="","",_tag_month_day!BX356/100)</f>
        <v/>
      </c>
      <c r="GN366" s="470">
        <f>GN365</f>
        <v>0.070000000000000007</v>
      </c>
      <c r="GO366" s="470">
        <f>GO365</f>
        <v>0.029999999999999999</v>
      </c>
      <c r="GP366" s="470">
        <f>GP365</f>
        <v>0.089999999999999997</v>
      </c>
      <c r="GQ366" s="470">
        <f>GQ365</f>
        <v>0.029999999999999999</v>
      </c>
      <c r="GR366" s="471" t="str">
        <f>IF(_tag_month_day!CA356="","",_tag_month_day!CA356/100)</f>
        <v/>
      </c>
      <c r="GS366" s="472">
        <f>GS365</f>
        <v>0.95299999999999996</v>
      </c>
      <c r="GT366" s="472">
        <f>GT365</f>
        <v>0.55000000000000004</v>
      </c>
      <c r="GU366" s="472">
        <f>GU365</f>
        <v>0.55000000000000004</v>
      </c>
      <c r="GV366" s="472">
        <f>GV365</f>
        <v>0.55000000000000004</v>
      </c>
      <c r="GW366" s="472">
        <f>GW365</f>
        <v>0.5</v>
      </c>
      <c r="GX366" s="472">
        <f>GX365</f>
        <v>0.93500000000000005</v>
      </c>
      <c r="GY366" s="472">
        <f>GY365</f>
        <v>0.14999999999999999</v>
      </c>
      <c r="GZ366" s="472">
        <f>GZ365</f>
        <v>1</v>
      </c>
      <c r="HA366" s="474">
        <f>HA365</f>
        <v>0.047</v>
      </c>
      <c r="HB366" s="474">
        <f>HB365</f>
        <v>0.45000000000000001</v>
      </c>
      <c r="HC366" s="474">
        <f>HC365</f>
        <v>0.45000000000000001</v>
      </c>
      <c r="HD366" s="474">
        <f>HD365</f>
        <v>0.45000000000000001</v>
      </c>
      <c r="HE366" s="474">
        <f>HE365</f>
        <v>0.5</v>
      </c>
      <c r="HF366" s="474">
        <f>HF365</f>
        <v>0.065000000000000002</v>
      </c>
      <c r="HG366" s="474">
        <f>HG365</f>
        <v>0.84999999999999998</v>
      </c>
      <c r="HH366" s="474">
        <f>HH365</f>
        <v>0</v>
      </c>
      <c r="HI366" s="10">
        <f>IF(BZ366&lt;&gt;"",CK366-BV366,0)</f>
        <v>0</v>
      </c>
      <c r="HJ366" s="10" t="e">
        <f>IF(AJ366&gt;0,AH366-AJ366,0)</f>
        <v>#VALUE!</v>
      </c>
      <c r="HK366" s="466">
        <f>HK365</f>
        <v>0.84999999999999998</v>
      </c>
      <c r="HL366" s="424">
        <f>HL365</f>
        <v>550000</v>
      </c>
      <c r="HM366" s="424">
        <f>HM365</f>
        <v>480000</v>
      </c>
      <c r="HN366" s="465" t="e">
        <f>(DJ366*EZ366+DK366*FH366+DL366*FM366+DM366*FR366+DN366*FW366+DO366*GB366+DS366*GI366+DP366*GM366+DR366*GR366)*1000*2</f>
        <v>#VALUE!</v>
      </c>
      <c r="HO366" s="465" t="e">
        <f>HN366*HK366*$HO$2/HL366*1000000</f>
        <v>#VALUE!</v>
      </c>
      <c r="HP366" s="465" t="e">
        <f>HN366*HK366*$HP$2/HM366*1000000</f>
        <v>#VALUE!</v>
      </c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</row>
    <row customFormat="1" r="367" s="0">
      <c r="A367" s="420">
        <v>356</v>
      </c>
      <c r="B367" s="421">
        <f ca="1">IF(D367=D366,B366,IF(D367="夜班",B366+1,B366))</f>
        <v>43600</v>
      </c>
      <c r="C367" s="422">
        <f>C366</f>
        <v>0.041666666666666699</v>
      </c>
      <c r="D367" s="10" t="str">
        <f ca="1">IF(HOUR(G367)&lt;8,"夜班",IF(HOUR(G367)&lt;16,"白班",IF(HOUR(G367)&lt;24,"中班",0)))</f>
        <v>中班</v>
      </c>
      <c r="E367" s="10" t="e">
        <f ca="1">IF(F367=1,"甲",IF(F367=2,"乙",IF(F367=3,"丙",IF(F367=4,"丁",""))))</f>
        <v>#REF!</v>
      </c>
      <c r="F367" s="10" t="e">
        <f ca="1">SUMPRODUCT((成本日报!$A$3:$A$95=计划!B367)*(成本日报!$B$3:$B$95=计划!$D367),成本日报!$C$3:$C$95)</f>
        <v>#REF!</v>
      </c>
      <c r="G367" s="423">
        <f ca="1">G366+C366</f>
        <v>43600.791666665806</v>
      </c>
      <c r="H367" s="423">
        <f ca="1">$G367+$C367/60*10+$C367*0</f>
        <v>43600.798611110251</v>
      </c>
      <c r="I367" s="423">
        <f ca="1">$G367+$C367/60*18+$C367*0</f>
        <v>43600.804166665803</v>
      </c>
      <c r="J367" s="423">
        <f ca="1">$G367+$C367/60*0+$C367*1</f>
        <v>43600.83333333247</v>
      </c>
      <c r="K367" s="423">
        <f ca="1">$G367+$C367/60*30+$C367*2</f>
        <v>43600.895833332477</v>
      </c>
      <c r="L367" s="423">
        <f ca="1">$G367+$C367/60*0+$C367*3</f>
        <v>43600.916666665806</v>
      </c>
      <c r="M367" s="424" t="str">
        <f>IF(_tag_month_day!A357="","",_tag_month_day!A357)</f>
        <v/>
      </c>
      <c r="N367" s="424" t="str">
        <f>IF(_tag_month_day!B357="","",_tag_month_day!B357)</f>
        <v/>
      </c>
      <c r="O367" s="425" t="e">
        <f>IF(M367+N367=0,"",M367+N367)</f>
        <v>#VALUE!</v>
      </c>
      <c r="P367" s="424" t="str">
        <f>IF(_tag_month_day!C357="","",_tag_month_day!C357)</f>
        <v/>
      </c>
      <c r="Q367" s="424" t="str">
        <f>IF(_tag_month_day!D357="","",_tag_month_day!D357)</f>
        <v/>
      </c>
      <c r="R367" s="426" t="str">
        <f>IF(_tag_month_day!CB357="","",_tag_month_day!CB357/100)</f>
        <v/>
      </c>
      <c r="S367" s="427" t="str">
        <f>IF(_tag_month_day!E357="","",_tag_month_day!E357)</f>
        <v/>
      </c>
      <c r="T367" s="427" t="str">
        <f>IF(_tag_month_day!F357="","",_tag_month_day!F357)</f>
        <v/>
      </c>
      <c r="U367" s="428" t="e">
        <f>S367+T367</f>
        <v>#VALUE!</v>
      </c>
      <c r="V367" s="429" t="e">
        <f>U367/AJ367</f>
        <v>#VALUE!</v>
      </c>
      <c r="W367" s="430" t="str">
        <f>IF(_jhy_month_day!A357="","",_jhy_month_day!A357)</f>
        <v/>
      </c>
      <c r="X367" s="431" t="str">
        <f>IF(_jhy_month_day!B357="","",_jhy_month_day!B357/100)</f>
        <v/>
      </c>
      <c r="Y367" s="431" t="str">
        <f>IF(_jhy_month_day!C357="","",_jhy_month_day!C357/100)</f>
        <v/>
      </c>
      <c r="Z367" s="432">
        <f>Z363+1</f>
        <v>89</v>
      </c>
      <c r="AA367" s="433" t="str">
        <f>IF(_tag_month_day!G357="","",_tag_month_day!G357/100)</f>
        <v/>
      </c>
      <c r="AB367" s="433" t="str">
        <f>IF(_tag_month_day!H357="","",_tag_month_day!H357/100)</f>
        <v/>
      </c>
      <c r="AC367" s="434">
        <f>IF(X367="",AC366,BK367*($AV366*X367+$AW366*FD366+$AX366*FI366+$AY366*FN366+$AZ366*FS366+$BA366*FX366+$BG366*GE366)/(AV366*Y367+AX366*FK366+AW366*FF366+AY366*FP366+AZ366*FU366+BA366*FZ366+BG366*GG366+BB366*GK366+BC366*GN366+BD366*GP366))</f>
        <v>1.59963432013121</v>
      </c>
      <c r="AD367" s="435" t="str">
        <f>IF(AC367=AC366,"",AC367-AC366)</f>
        <v/>
      </c>
      <c r="AE367" s="436" t="str">
        <f>IF(1-AF367=0,"",(1-AF367))</f>
        <v/>
      </c>
      <c r="AF367" s="437">
        <v>1</v>
      </c>
      <c r="AG367" s="10" t="str">
        <f>AG366</f>
        <v>9A3</v>
      </c>
      <c r="AH367" s="438" t="str">
        <f>AH366</f>
        <v/>
      </c>
      <c r="AI367" s="424"/>
      <c r="AJ367" s="10" t="str">
        <f>IF(_tag_month_day!I357="","",_tag_month_day!I357)</f>
        <v/>
      </c>
      <c r="AK367" s="440"/>
      <c r="AL367" s="440"/>
      <c r="AM367" s="440"/>
      <c r="AN367" s="441">
        <f>AN366</f>
        <v>2</v>
      </c>
      <c r="AO367" s="441">
        <f>AO366</f>
        <v>8</v>
      </c>
      <c r="AP367" s="442" t="e">
        <f>(IF(AN367=0,AS366,AS366*(1+AO367/AN367)/(AR367+AO367/AN367)))+AT367</f>
        <v>#VALUE!</v>
      </c>
      <c r="AQ367" s="443" t="str">
        <f>IF(_tag_month_day!J357="","",_tag_month_day!J357/100)</f>
        <v/>
      </c>
      <c r="AR367" s="444">
        <f>AR366</f>
        <v>1.3</v>
      </c>
      <c r="AS367" s="445" t="e">
        <f>AQ367*(AN367*AR367+AO367)/(AN367+AO367)</f>
        <v>#VALUE!</v>
      </c>
      <c r="AT367" s="445" t="e">
        <f>(SUM(BE367:BF367)-SUM(BE366:BF366))*0.05</f>
        <v>#VALUE!</v>
      </c>
      <c r="AU367" s="446" t="str">
        <f>IF(_tag_month_day!CC357="","",IF(_tag_month_day!CC357&gt;0,_tag_month_day!CD357,_tag_month_day!CE357))</f>
        <v/>
      </c>
      <c r="AV367" s="447" t="str">
        <f>IF(_tag_month_day!L357="","",_tag_month_day!L357/100)</f>
        <v/>
      </c>
      <c r="AW367" s="431">
        <f>AW366</f>
        <v>0</v>
      </c>
      <c r="AX367" s="431">
        <f>AX366</f>
        <v>0</v>
      </c>
      <c r="AY367" s="431" t="str">
        <f>IF(_tag_month_day!M357="","",_tag_month_day!M357/100)</f>
        <v/>
      </c>
      <c r="AZ367" s="431" t="str">
        <f>IF(_tag_month_day!N357="","",_tag_month_day!N357/100)</f>
        <v/>
      </c>
      <c r="BA367" s="431" t="str">
        <f>IF(_tag_month_day!O357="","",_tag_month_day!O357/100)</f>
        <v/>
      </c>
      <c r="BB367" s="448" t="str">
        <f>IF(_tag_month_day!P357="","",_tag_month_day!P357/100)</f>
        <v/>
      </c>
      <c r="BC367" s="448">
        <f>BC366</f>
        <v>0</v>
      </c>
      <c r="BD367" s="448" t="str">
        <f>IF(_tag_month_day!Q357="","",_tag_month_day!Q357/100)</f>
        <v/>
      </c>
      <c r="BE367" s="449" t="str">
        <f>IF(_tag_month_day!R357="","",_tag_month_day!R357/100)</f>
        <v/>
      </c>
      <c r="BF367" s="388" t="e">
        <f>(AU367*(100+BE367*100))/(AJ367-AU367)/100</f>
        <v>#VALUE!</v>
      </c>
      <c r="BG367" s="450" t="e">
        <f>BE367+BF367</f>
        <v>#VALUE!</v>
      </c>
      <c r="BH367" s="451" t="e">
        <f>SUM(AV367:BF367)</f>
        <v>#VALUE!</v>
      </c>
      <c r="BI367" s="452" t="e">
        <f>IF(CX367=0,BI366,(DK367*查询!$R$5+DL367*查询!$Q$5+DM367*查询!$N$5+DN367*查询!$O$5+DO367*查询!$P$5)*AF367/CX367)</f>
        <v>#VALUE!</v>
      </c>
      <c r="BJ367" s="452" t="e">
        <f>IF(CX367=0,BJ366,(DP367*查询!$S$5+DQ367*查询!$T$5+DR367*查询!$U$5)*AF367/CX367)</f>
        <v>#VALUE!</v>
      </c>
      <c r="BK367" s="452">
        <f>BK366</f>
        <v>1</v>
      </c>
      <c r="BL367" s="453" t="e">
        <f>SUMPRODUCT((AV367:BA367)*(GS367:GX367))/((GS367:GX367)+SUM(BB367:BD367)*GY367+BG367*GZ367)</f>
        <v>#VALUE!</v>
      </c>
      <c r="BM367" s="453" t="e">
        <f>BK367*($AV367*FB367+$AW367*FD367+$AX367*FI367+$AY367*FN367+$AZ367*FS367+$BA367*FX367+$BG367*GE367)/(AV367*EY367+AX367*FK367+AW367*FF367+AY367*FP367+AZ367*FU367+BA367*FZ367+BG367*GG367+BB367*GK367+BC367*GN367+BD367*GP367)</f>
        <v>#VALUE!</v>
      </c>
      <c r="BN367" s="453" t="e">
        <f>($AV367*FC367+$AX367*FJ367+$AW367*FE367+$AY367*FO367+$AZ367*FT367+$BA367*FY367+$BG367*GF367)/($AV367*FA367+BG367*GH367+BB367*GL367+BC367*GO367+BD367*GQ367+BA367*GA367)</f>
        <v>#VALUE!</v>
      </c>
      <c r="BO367" s="454" t="e">
        <f>SUMPRODUCT(AV367:BA367*GS367:GX367)/(GS367:GX367+(BB367+BC367+BD367)*GY367+BG367)</f>
        <v>#VALUE!</v>
      </c>
      <c r="BP367" s="454" t="e">
        <f>SUMPRODUCT(AV367:BA367*GS367:GX367)/(GS367:GX367+(BB367+BC367+BD367)*GY367+BG367)</f>
        <v>#VALUE!</v>
      </c>
      <c r="BQ367" s="454" t="e">
        <f>SUMPRODUCT(AV367:BA367*GS367:GX367)/(GS367:GX367+(BB367+BC367+BD367)*GY367+BG367)</f>
        <v>#VALUE!</v>
      </c>
      <c r="BR367" s="453" t="str">
        <f>IF(_tag_month_day!T357="","",_tag_month_day!T357)</f>
        <v/>
      </c>
      <c r="BS367" s="453" t="str">
        <f>IF(_tag_month_day!U357="","",_tag_month_day!U357)</f>
        <v/>
      </c>
      <c r="BT367" s="455" t="str">
        <f>IF(CK367="","",IF((CK367&gt;=BV367-0.12)*(CK367&lt;=BV367+0.12),"合格","不合格"))</f>
        <v/>
      </c>
      <c r="BU367" s="456" t="str">
        <f>IF(_tag_month_day!V357="","",_tag_month_day!V357)</f>
        <v/>
      </c>
      <c r="BV367" s="457" t="str">
        <f>IF(_tag_month_day!W357="","",_tag_month_day!W357)</f>
        <v/>
      </c>
      <c r="BW367" s="458" t="str">
        <f>IF(_tag_month_day!X357="","",_tag_month_day!X357)</f>
        <v/>
      </c>
      <c r="BX367" s="458" t="str">
        <f>IF(_tag_month_day!Y357="","",_tag_month_day!Y357)</f>
        <v/>
      </c>
      <c r="BY367" s="459">
        <f ca="1">L367</f>
        <v>43600.916666665806</v>
      </c>
      <c r="BZ367" s="460"/>
      <c r="CA367" s="461"/>
      <c r="CB367" s="424" t="str">
        <f>IF(_tag_month_day!Z357="","",_tag_month_day!Z357)</f>
        <v/>
      </c>
      <c r="CC367" s="424" t="str">
        <f>IF(_tag_month_day!AA357="","",_tag_month_day!AA357)</f>
        <v/>
      </c>
      <c r="CD367" s="424" t="str">
        <f>IF(_tag_month_day!AB357="","",_tag_month_day!AB357)</f>
        <v/>
      </c>
      <c r="CE367" s="424" t="str">
        <f>IF(_tag_month_day!AC357="","",_tag_month_day!AC357)</f>
        <v/>
      </c>
      <c r="CF367" s="424" t="str">
        <f>IF(_tag_month_day!AD357="","",_tag_month_day!AD357)</f>
        <v/>
      </c>
      <c r="CG367" s="424" t="str">
        <f>IF(_tag_month_day!AE357="","",_tag_month_day!AE357)</f>
        <v/>
      </c>
      <c r="CH367" s="424" t="str">
        <f>IF(_tag_month_day!AF357="","",_tag_month_day!AF357)</f>
        <v/>
      </c>
      <c r="CI367" s="424" t="str">
        <f>IF(_tag_month_day!AG357="","",_tag_month_day!AG357)</f>
        <v/>
      </c>
      <c r="CJ367" s="424" t="str">
        <f>IF(_tag_month_day!AH357="","",_tag_month_day!AH357)</f>
        <v/>
      </c>
      <c r="CK367" s="424" t="str">
        <f>IF(_tag_month_day!AI357="","",_tag_month_day!AI357)</f>
        <v/>
      </c>
      <c r="CL367" s="4" t="str">
        <f>IF(_tag_month_day!AJ357="","",_tag_month_day!AJ357)</f>
        <v/>
      </c>
      <c r="CM367" s="4" t="str">
        <f>IF(_tag_month_day!AK357="","",_tag_month_day!AK357)</f>
        <v/>
      </c>
      <c r="CN367" s="4" t="str">
        <f>IF(_tag_month_day!AL357="","",_tag_month_day!AL357)</f>
        <v/>
      </c>
      <c r="CO367" s="4" t="str">
        <f>IF(_tag_month_day!AM357="","",_tag_month_day!AM357)</f>
        <v/>
      </c>
      <c r="CP367" s="4" t="str">
        <f>IF(_tag_month_day!AN357="","",_tag_month_day!AN357)</f>
        <v/>
      </c>
      <c r="CQ367" s="4" t="str">
        <f>IF(_tag_month_day!AO357="","",_tag_month_day!AO357)</f>
        <v/>
      </c>
      <c r="CR367" s="462" t="str">
        <f>IF(_tag_month_day!AP357="","",_tag_month_day!AP357)</f>
        <v/>
      </c>
      <c r="CS367" s="463" t="str">
        <f>IF(_tag_month_day!AQ357="","",_tag_month_day!AQ357)</f>
        <v/>
      </c>
      <c r="CT367" s="4" t="str">
        <f>IF(_tag_month_day!AR357="","",_tag_month_day!AR357)</f>
        <v/>
      </c>
      <c r="CU367" s="464" t="e">
        <f>DU367/AJ367</f>
        <v>#VALUE!</v>
      </c>
      <c r="CV367" s="451" t="e">
        <f>BG367/BH367</f>
        <v>#VALUE!</v>
      </c>
      <c r="CW367" s="465" t="e">
        <f>AJ367*(1-CV367)*CU367*AF367</f>
        <v>#VALUE!</v>
      </c>
      <c r="CX367" s="465" t="e">
        <f>CW367*94%</f>
        <v>#VALUE!</v>
      </c>
      <c r="CY367" s="466" t="e">
        <f>IF(CX367=0,0,DS367/(DS367+CX367))</f>
        <v>#VALUE!</v>
      </c>
      <c r="CZ367" s="465" t="e">
        <f>$AJ367*EF367</f>
        <v>#VALUE!</v>
      </c>
      <c r="DA367" s="465" t="e">
        <f>$AJ367*EG367</f>
        <v>#VALUE!</v>
      </c>
      <c r="DB367" s="465" t="e">
        <f>$AJ367*EH367</f>
        <v>#VALUE!</v>
      </c>
      <c r="DC367" s="465" t="e">
        <f>$AJ367*EI367</f>
        <v>#VALUE!</v>
      </c>
      <c r="DD367" s="465" t="e">
        <f>$AJ367*EJ367</f>
        <v>#VALUE!</v>
      </c>
      <c r="DE367" s="465" t="e">
        <f>$AJ367*EK367</f>
        <v>#VALUE!</v>
      </c>
      <c r="DF367" s="465" t="e">
        <f>$AJ367*EL367</f>
        <v>#VALUE!</v>
      </c>
      <c r="DG367" s="465" t="e">
        <f>$AJ367*EM367</f>
        <v>#VALUE!</v>
      </c>
      <c r="DH367" s="465" t="e">
        <f>$AJ367*EN367</f>
        <v>#VALUE!</v>
      </c>
      <c r="DI367" s="465" t="e">
        <f>$AJ367*EO367</f>
        <v>#VALUE!</v>
      </c>
      <c r="DJ367" s="465" t="e">
        <f>CZ367*(1-EP367)</f>
        <v>#VALUE!</v>
      </c>
      <c r="DK367" s="465" t="e">
        <f>DA367*(1-ER367)</f>
        <v>#VALUE!</v>
      </c>
      <c r="DL367" s="465" t="e">
        <f>DB367*(1-EQ367)</f>
        <v>#VALUE!</v>
      </c>
      <c r="DM367" s="465" t="e">
        <f>DC367*(1-ES367)</f>
        <v>#VALUE!</v>
      </c>
      <c r="DN367" s="465" t="e">
        <f>DD367*(1-ET367)</f>
        <v>#VALUE!</v>
      </c>
      <c r="DO367" s="465" t="e">
        <f>DE367</f>
        <v>#VALUE!</v>
      </c>
      <c r="DP367" s="465" t="e">
        <f>DF367*(1-EU367)</f>
        <v>#VALUE!</v>
      </c>
      <c r="DQ367" s="465" t="e">
        <f>DG367*(1-EV367)</f>
        <v>#VALUE!</v>
      </c>
      <c r="DR367" s="465" t="e">
        <f>DH367*(1-EW367)</f>
        <v>#VALUE!</v>
      </c>
      <c r="DS367" s="465" t="e">
        <f>DI367</f>
        <v>#VALUE!</v>
      </c>
      <c r="DT367" s="465" t="e">
        <f>SUM(DJ367:DS367)</f>
        <v>#VALUE!</v>
      </c>
      <c r="DU367" s="465" t="e">
        <f>(GS367:GX367)+(DP367+DQ367+DR367)*GY367+DS367</f>
        <v>#VALUE!</v>
      </c>
      <c r="DV367" s="451" t="e">
        <f>AV367/$BH367/(1-EP367)</f>
        <v>#VALUE!</v>
      </c>
      <c r="DW367" s="451" t="e">
        <f>AW367/$BH367/(1-ER367)</f>
        <v>#VALUE!</v>
      </c>
      <c r="DX367" s="451" t="e">
        <f>AX367/$BH367/(1-EQ367)</f>
        <v>#VALUE!</v>
      </c>
      <c r="DY367" s="451" t="e">
        <f>AY367/$BH367/(1-ES367)</f>
        <v>#VALUE!</v>
      </c>
      <c r="DZ367" s="451" t="e">
        <f>AZ367/$BH367/(1-ET367)</f>
        <v>#VALUE!</v>
      </c>
      <c r="EA367" s="451" t="e">
        <f>BA367/$BH367/(1-AX367)</f>
        <v>#VALUE!</v>
      </c>
      <c r="EB367" s="451" t="e">
        <f>BB367/$BH367/(1-EU367)</f>
        <v>#VALUE!</v>
      </c>
      <c r="EC367" s="451" t="e">
        <f>BC367/$BH367/(1-EV367)</f>
        <v>#VALUE!</v>
      </c>
      <c r="ED367" s="451" t="e">
        <f>BD367/$BH367/(1-EW367)</f>
        <v>#VALUE!</v>
      </c>
      <c r="EE367" s="451" t="e">
        <f>BG367/BH367</f>
        <v>#VALUE!</v>
      </c>
      <c r="EF367" s="451" t="e">
        <f>DV367/SUM($DV367:$EE367)</f>
        <v>#VALUE!</v>
      </c>
      <c r="EG367" s="451" t="e">
        <f>DW367/SUM($DV367:$EE367)</f>
        <v>#VALUE!</v>
      </c>
      <c r="EH367" s="451" t="e">
        <f>DX367/SUM($DV367:$EE367)</f>
        <v>#VALUE!</v>
      </c>
      <c r="EI367" s="451" t="e">
        <f>DY367/SUM($DV367:$EE367)</f>
        <v>#VALUE!</v>
      </c>
      <c r="EJ367" s="451" t="e">
        <f>DZ367/SUM($DV367:$EE367)</f>
        <v>#VALUE!</v>
      </c>
      <c r="EK367" s="451" t="e">
        <f>EA367/SUM($DV367:$EE367)</f>
        <v>#VALUE!</v>
      </c>
      <c r="EL367" s="451" t="e">
        <f>EB367/SUM($DV367:$EE367)</f>
        <v>#VALUE!</v>
      </c>
      <c r="EM367" s="451" t="e">
        <f>EC367/SUM($DV367:$EE367)</f>
        <v>#VALUE!</v>
      </c>
      <c r="EN367" s="451" t="e">
        <f>ED367/SUM($DV367:$EE367)</f>
        <v>#VALUE!</v>
      </c>
      <c r="EO367" s="451" t="e">
        <f>EE367/SUM($DV367:$EE367)</f>
        <v>#VALUE!</v>
      </c>
      <c r="EP367" s="450">
        <f>EP366</f>
        <v>0.080000000000000002</v>
      </c>
      <c r="EQ367" s="450">
        <f>EQ366</f>
        <v>0.014999999999999999</v>
      </c>
      <c r="ER367" s="450">
        <f>ER366</f>
        <v>0.014999999999999999</v>
      </c>
      <c r="ES367" s="450">
        <f>ES366</f>
        <v>0.014999999999999999</v>
      </c>
      <c r="ET367" s="450">
        <f>ET366</f>
        <v>0.014999999999999999</v>
      </c>
      <c r="EU367" s="450">
        <f>EU366</f>
        <v>0.089999999999999997</v>
      </c>
      <c r="EV367" s="450">
        <f>EV366</f>
        <v>0.089999999999999997</v>
      </c>
      <c r="EW367" s="450">
        <f>EW366</f>
        <v>0.089999999999999997</v>
      </c>
      <c r="EX367" s="431" t="str">
        <f>IF(_tag_month_day!AS357="","",_tag_month_day!AS357/100)</f>
        <v/>
      </c>
      <c r="EY367" s="431" t="str">
        <f>IF(_tag_month_day!AT357="","",_tag_month_day!AT357/100)</f>
        <v/>
      </c>
      <c r="EZ367" s="431" t="str">
        <f>IF(_tag_month_day!AU357="","",_tag_month_day!AU357/100)</f>
        <v/>
      </c>
      <c r="FA367" s="431" t="str">
        <f>IF(_tag_month_day!AV357="","",_tag_month_day!AV357/100)</f>
        <v/>
      </c>
      <c r="FB367" s="431" t="str">
        <f>IF(_tag_month_day!AW357="","",_tag_month_day!AW357/100)</f>
        <v/>
      </c>
      <c r="FC367" s="431" t="str">
        <f>IF(_tag_month_day!AX357="","",_tag_month_day!AX357/100)</f>
        <v/>
      </c>
      <c r="FD367" s="449" t="str">
        <f>IF(_tag_month_day!AY357="","",_tag_month_day!AY357/100)</f>
        <v/>
      </c>
      <c r="FE367" s="449" t="str">
        <f>IF(_tag_month_day!AZ357="","",_tag_month_day!AZ357/100)</f>
        <v/>
      </c>
      <c r="FF367" s="449" t="str">
        <f>IF(_tag_month_day!BA357="","",_tag_month_day!BA357/100)</f>
        <v/>
      </c>
      <c r="FG367" s="449" t="str">
        <f>IF(_tag_month_day!BB357="","",_tag_month_day!BB357/100)</f>
        <v/>
      </c>
      <c r="FH367" s="467" t="str">
        <f>IF(_tag_month_day!BC357="","",_tag_month_day!BC357/100)</f>
        <v/>
      </c>
      <c r="FI367" s="449">
        <f>FI366</f>
        <v>0.40999999999999998</v>
      </c>
      <c r="FJ367" s="449">
        <f>FJ366</f>
        <v>0.11</v>
      </c>
      <c r="FK367" s="449">
        <f>FK366</f>
        <v>0.014999999999999999</v>
      </c>
      <c r="FL367" s="449">
        <f>FL366</f>
        <v>0</v>
      </c>
      <c r="FM367" s="467">
        <f>FM366</f>
        <v>0.0001</v>
      </c>
      <c r="FN367" s="449">
        <f>FN366</f>
        <v>0.32000000000000001</v>
      </c>
      <c r="FO367" s="449">
        <f>FO366</f>
        <v>0.20000000000000001</v>
      </c>
      <c r="FP367" s="449">
        <f>FP366</f>
        <v>0.01</v>
      </c>
      <c r="FQ367" s="449">
        <f>FQ366</f>
        <v>0</v>
      </c>
      <c r="FR367" s="467">
        <f>FR366</f>
        <v>0.0001</v>
      </c>
      <c r="FS367" s="449" t="str">
        <f>IF(_tag_month_day!BD357="","",_tag_month_day!BD357/100)</f>
        <v/>
      </c>
      <c r="FT367" s="449" t="str">
        <f>IF(_tag_month_day!BE357="","",_tag_month_day!BE357/100)</f>
        <v/>
      </c>
      <c r="FU367" s="449" t="str">
        <f>IF(_tag_month_day!BF357="","",_tag_month_day!BF357/100)</f>
        <v/>
      </c>
      <c r="FV367" s="449" t="str">
        <f>IF(_tag_month_day!BG357="","",_tag_month_day!BG357/100)</f>
        <v/>
      </c>
      <c r="FW367" s="467" t="str">
        <f>IF(_tag_month_day!BH357="","",_tag_month_day!BH357/100)</f>
        <v/>
      </c>
      <c r="FX367" s="449" t="str">
        <f>IF(_tag_month_day!BI357="","",_tag_month_day!BI357/100)</f>
        <v/>
      </c>
      <c r="FY367" s="449" t="str">
        <f>IF(_tag_month_day!BJ357="","",_tag_month_day!BJ357/100)</f>
        <v/>
      </c>
      <c r="FZ367" s="468" t="str">
        <f>IF(_tag_month_day!BK357="","",_tag_month_day!BK357/100)</f>
        <v/>
      </c>
      <c r="GA367" s="449" t="str">
        <f>IF(_tag_month_day!BL357="","",_tag_month_day!BL357/100)</f>
        <v/>
      </c>
      <c r="GB367" s="467" t="str">
        <f>IF(_tag_month_day!BM357="","",_tag_month_day!BM357/100)</f>
        <v/>
      </c>
      <c r="GC367" s="431" t="str">
        <f>IF(_tag_month_day!BN357="","",_tag_month_day!BN357/100)</f>
        <v/>
      </c>
      <c r="GD367" s="431" t="str">
        <f>IF(_tag_month_day!BO357="","",_tag_month_day!BO357/100)</f>
        <v/>
      </c>
      <c r="GE367" s="431" t="str">
        <f>IF(_tag_month_day!BP357="","",_tag_month_day!BP357/100)</f>
        <v/>
      </c>
      <c r="GF367" s="431" t="str">
        <f>IF(_tag_month_day!BQ357="","",_tag_month_day!BQ357/100)</f>
        <v/>
      </c>
      <c r="GG367" s="431" t="str">
        <f>IF(_tag_month_day!BR357="","",_tag_month_day!BR357/100)</f>
        <v/>
      </c>
      <c r="GH367" s="431" t="str">
        <f>IF(_tag_month_day!BS357="","",_tag_month_day!BS357/100)</f>
        <v/>
      </c>
      <c r="GI367" s="467" t="str">
        <f>IF(_tag_month_day!BT357="","",_tag_month_day!BT357/100)</f>
        <v/>
      </c>
      <c r="GJ367" s="469" t="str">
        <f>IF(_tag_month_day!BU357="","",_tag_month_day!BU357/100)</f>
        <v/>
      </c>
      <c r="GK367" s="470">
        <f>GK366</f>
        <v>0.070000000000000007</v>
      </c>
      <c r="GL367" s="470">
        <f>GL366</f>
        <v>0.029999999999999999</v>
      </c>
      <c r="GM367" s="471" t="str">
        <f>IF(_tag_month_day!BX357="","",_tag_month_day!BX357/100)</f>
        <v/>
      </c>
      <c r="GN367" s="470">
        <f>GN366</f>
        <v>0.070000000000000007</v>
      </c>
      <c r="GO367" s="470">
        <f>GO366</f>
        <v>0.029999999999999999</v>
      </c>
      <c r="GP367" s="470">
        <f>GP366</f>
        <v>0.089999999999999997</v>
      </c>
      <c r="GQ367" s="470">
        <f>GQ366</f>
        <v>0.029999999999999999</v>
      </c>
      <c r="GR367" s="471" t="str">
        <f>IF(_tag_month_day!CA357="","",_tag_month_day!CA357/100)</f>
        <v/>
      </c>
      <c r="GS367" s="472">
        <f>GS366</f>
        <v>0.95299999999999996</v>
      </c>
      <c r="GT367" s="472">
        <f>GT366</f>
        <v>0.55000000000000004</v>
      </c>
      <c r="GU367" s="472">
        <f>GU366</f>
        <v>0.55000000000000004</v>
      </c>
      <c r="GV367" s="472">
        <f>GV366</f>
        <v>0.55000000000000004</v>
      </c>
      <c r="GW367" s="472">
        <f>GW366</f>
        <v>0.5</v>
      </c>
      <c r="GX367" s="472">
        <f>GX366</f>
        <v>0.93500000000000005</v>
      </c>
      <c r="GY367" s="472">
        <f>GY366</f>
        <v>0.14999999999999999</v>
      </c>
      <c r="GZ367" s="472">
        <f>GZ366</f>
        <v>1</v>
      </c>
      <c r="HA367" s="474">
        <f>HA366</f>
        <v>0.047</v>
      </c>
      <c r="HB367" s="474">
        <f>HB366</f>
        <v>0.45000000000000001</v>
      </c>
      <c r="HC367" s="474">
        <f>HC366</f>
        <v>0.45000000000000001</v>
      </c>
      <c r="HD367" s="474">
        <f>HD366</f>
        <v>0.45000000000000001</v>
      </c>
      <c r="HE367" s="474">
        <f>HE366</f>
        <v>0.5</v>
      </c>
      <c r="HF367" s="474">
        <f>HF366</f>
        <v>0.065000000000000002</v>
      </c>
      <c r="HG367" s="474">
        <f>HG366</f>
        <v>0.84999999999999998</v>
      </c>
      <c r="HH367" s="474">
        <f>HH366</f>
        <v>0</v>
      </c>
      <c r="HI367" s="10">
        <f>IF(BZ367&lt;&gt;"",CK367-BV367,0)</f>
        <v>0</v>
      </c>
      <c r="HJ367" s="10" t="e">
        <f>IF(AJ367&gt;0,AH367-AJ367,0)</f>
        <v>#VALUE!</v>
      </c>
      <c r="HK367" s="466">
        <f>HK366</f>
        <v>0.84999999999999998</v>
      </c>
      <c r="HL367" s="424">
        <f>HL366</f>
        <v>550000</v>
      </c>
      <c r="HM367" s="424">
        <f>HM366</f>
        <v>480000</v>
      </c>
      <c r="HN367" s="465" t="e">
        <f>(DJ367*EZ367+DK367*FH367+DL367*FM367+DM367*FR367+DN367*FW367+DO367*GB367+DS367*GI367+DP367*GM367+DR367*GR367)*1000*2</f>
        <v>#VALUE!</v>
      </c>
      <c r="HO367" s="465" t="e">
        <f>HN367*HK367*$HO$2/HL367*1000000</f>
        <v>#VALUE!</v>
      </c>
      <c r="HP367" s="465" t="e">
        <f>HN367*HK367*$HP$2/HM367*1000000</f>
        <v>#VALUE!</v>
      </c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</row>
    <row customFormat="1" r="368" s="0">
      <c r="A368" s="420">
        <v>357</v>
      </c>
      <c r="B368" s="421">
        <f ca="1">IF(D368=D367,B367,IF(D368="夜班",B367+1,B367))</f>
        <v>43600</v>
      </c>
      <c r="C368" s="422">
        <f>C367</f>
        <v>0.041666666666666699</v>
      </c>
      <c r="D368" s="10" t="str">
        <f ca="1">IF(HOUR(G368)&lt;8,"夜班",IF(HOUR(G368)&lt;16,"白班",IF(HOUR(G368)&lt;24,"中班",0)))</f>
        <v>中班</v>
      </c>
      <c r="E368" s="10" t="e">
        <f ca="1">IF(F368=1,"甲",IF(F368=2,"乙",IF(F368=3,"丙",IF(F368=4,"丁",""))))</f>
        <v>#REF!</v>
      </c>
      <c r="F368" s="10" t="e">
        <f ca="1">SUMPRODUCT((成本日报!$A$3:$A$95=计划!B368)*(成本日报!$B$3:$B$95=计划!$D368),成本日报!$C$3:$C$95)</f>
        <v>#REF!</v>
      </c>
      <c r="G368" s="423">
        <f ca="1">G367+C367</f>
        <v>43600.83333333247</v>
      </c>
      <c r="H368" s="423">
        <f ca="1">$G368+$C368/60*10+$C368*0</f>
        <v>43600.840277776915</v>
      </c>
      <c r="I368" s="423">
        <f ca="1">$G368+$C368/60*18+$C368*0</f>
        <v>43600.845833332467</v>
      </c>
      <c r="J368" s="423">
        <f ca="1">$G368+$C368/60*0+$C368*1</f>
        <v>43600.874999999134</v>
      </c>
      <c r="K368" s="423">
        <f ca="1">$G368+$C368/60*30+$C368*2</f>
        <v>43600.937499999141</v>
      </c>
      <c r="L368" s="423">
        <f ca="1">$G368+$C368/60*0+$C368*3</f>
        <v>43600.95833333247</v>
      </c>
      <c r="M368" s="424" t="str">
        <f>IF(_tag_month_day!A358="","",_tag_month_day!A358)</f>
        <v/>
      </c>
      <c r="N368" s="424" t="str">
        <f>IF(_tag_month_day!B358="","",_tag_month_day!B358)</f>
        <v/>
      </c>
      <c r="O368" s="425" t="e">
        <f>IF(M368+N368=0,"",M368+N368)</f>
        <v>#VALUE!</v>
      </c>
      <c r="P368" s="424" t="str">
        <f>IF(_tag_month_day!C358="","",_tag_month_day!C358)</f>
        <v/>
      </c>
      <c r="Q368" s="424" t="str">
        <f>IF(_tag_month_day!D358="","",_tag_month_day!D358)</f>
        <v/>
      </c>
      <c r="R368" s="426" t="str">
        <f>IF(_tag_month_day!CB358="","",_tag_month_day!CB358/100)</f>
        <v/>
      </c>
      <c r="S368" s="427" t="str">
        <f>IF(_tag_month_day!E358="","",_tag_month_day!E358)</f>
        <v/>
      </c>
      <c r="T368" s="427" t="str">
        <f>IF(_tag_month_day!F358="","",_tag_month_day!F358)</f>
        <v/>
      </c>
      <c r="U368" s="428" t="e">
        <f>S368+T368</f>
        <v>#VALUE!</v>
      </c>
      <c r="V368" s="429" t="e">
        <f>U368/AJ368</f>
        <v>#VALUE!</v>
      </c>
      <c r="W368" s="430" t="str">
        <f>IF(_jhy_month_day!A358="","",_jhy_month_day!A358)</f>
        <v/>
      </c>
      <c r="X368" s="431" t="str">
        <f>IF(_jhy_month_day!B358="","",_jhy_month_day!B358/100)</f>
        <v/>
      </c>
      <c r="Y368" s="431" t="str">
        <f>IF(_jhy_month_day!C358="","",_jhy_month_day!C358/100)</f>
        <v/>
      </c>
      <c r="Z368" s="432">
        <f>Z364+1</f>
        <v>90</v>
      </c>
      <c r="AA368" s="433" t="str">
        <f>IF(_tag_month_day!G358="","",_tag_month_day!G358/100)</f>
        <v/>
      </c>
      <c r="AB368" s="433" t="str">
        <f>IF(_tag_month_day!H358="","",_tag_month_day!H358/100)</f>
        <v/>
      </c>
      <c r="AC368" s="434">
        <f>IF(X368="",AC367,BK368*($AV367*X368+$AW367*FD367+$AX367*FI367+$AY367*FN367+$AZ367*FS367+$BA367*FX367+$BG367*GE367)/(AV367*Y368+AX367*FK367+AW367*FF367+AY367*FP367+AZ367*FU367+BA367*FZ367+BG367*GG367+BB367*GK367+BC367*GN367+BD367*GP367))</f>
        <v>1.59963432013121</v>
      </c>
      <c r="AD368" s="435" t="str">
        <f>IF(AC368=AC367,"",AC368-AC367)</f>
        <v/>
      </c>
      <c r="AE368" s="436" t="str">
        <f>IF(1-AF368=0,"",(1-AF368))</f>
        <v/>
      </c>
      <c r="AF368" s="437">
        <v>1</v>
      </c>
      <c r="AG368" s="10" t="str">
        <f>AG367</f>
        <v>9A3</v>
      </c>
      <c r="AH368" s="438" t="str">
        <f>AH367</f>
        <v/>
      </c>
      <c r="AI368" s="424"/>
      <c r="AJ368" s="10" t="str">
        <f>IF(_tag_month_day!I358="","",_tag_month_day!I358)</f>
        <v/>
      </c>
      <c r="AK368" s="440"/>
      <c r="AL368" s="440"/>
      <c r="AM368" s="440"/>
      <c r="AN368" s="441">
        <f>AN367</f>
        <v>2</v>
      </c>
      <c r="AO368" s="441">
        <f>AO367</f>
        <v>8</v>
      </c>
      <c r="AP368" s="442" t="e">
        <f>(IF(AN368=0,AS367,AS367*(1+AO368/AN368)/(AR368+AO368/AN368)))+AT368</f>
        <v>#VALUE!</v>
      </c>
      <c r="AQ368" s="443" t="str">
        <f>IF(_tag_month_day!J358="","",_tag_month_day!J358/100)</f>
        <v/>
      </c>
      <c r="AR368" s="444">
        <f>AR367</f>
        <v>1.3</v>
      </c>
      <c r="AS368" s="445" t="e">
        <f>AQ368*(AN368*AR368+AO368)/(AN368+AO368)</f>
        <v>#VALUE!</v>
      </c>
      <c r="AT368" s="445" t="e">
        <f>(SUM(BE368:BF368)-SUM(BE367:BF367))*0.05</f>
        <v>#VALUE!</v>
      </c>
      <c r="AU368" s="446" t="str">
        <f>IF(_tag_month_day!CC358="","",IF(_tag_month_day!CC358&gt;0,_tag_month_day!CD358,_tag_month_day!CE358))</f>
        <v/>
      </c>
      <c r="AV368" s="447" t="str">
        <f>IF(_tag_month_day!L358="","",_tag_month_day!L358/100)</f>
        <v/>
      </c>
      <c r="AW368" s="431">
        <f>AW367</f>
        <v>0</v>
      </c>
      <c r="AX368" s="431">
        <f>AX367</f>
        <v>0</v>
      </c>
      <c r="AY368" s="431" t="str">
        <f>IF(_tag_month_day!M358="","",_tag_month_day!M358/100)</f>
        <v/>
      </c>
      <c r="AZ368" s="431" t="str">
        <f>IF(_tag_month_day!N358="","",_tag_month_day!N358/100)</f>
        <v/>
      </c>
      <c r="BA368" s="431" t="str">
        <f>IF(_tag_month_day!O358="","",_tag_month_day!O358/100)</f>
        <v/>
      </c>
      <c r="BB368" s="448" t="str">
        <f>IF(_tag_month_day!P358="","",_tag_month_day!P358/100)</f>
        <v/>
      </c>
      <c r="BC368" s="448">
        <f>BC367</f>
        <v>0</v>
      </c>
      <c r="BD368" s="448" t="str">
        <f>IF(_tag_month_day!Q358="","",_tag_month_day!Q358/100)</f>
        <v/>
      </c>
      <c r="BE368" s="449" t="str">
        <f>IF(_tag_month_day!R358="","",_tag_month_day!R358/100)</f>
        <v/>
      </c>
      <c r="BF368" s="388" t="e">
        <f>(AU368*(100+BE368*100))/(AJ368-AU368)/100</f>
        <v>#VALUE!</v>
      </c>
      <c r="BG368" s="450" t="e">
        <f>BE368+BF368</f>
        <v>#VALUE!</v>
      </c>
      <c r="BH368" s="451" t="e">
        <f>SUM(AV368:BF368)</f>
        <v>#VALUE!</v>
      </c>
      <c r="BI368" s="452" t="e">
        <f>IF(CX368=0,BI367,(DK368*查询!$R$5+DL368*查询!$Q$5+DM368*查询!$N$5+DN368*查询!$O$5+DO368*查询!$P$5)*AF368/CX368)</f>
        <v>#VALUE!</v>
      </c>
      <c r="BJ368" s="452" t="e">
        <f>IF(CX368=0,BJ367,(DP368*查询!$S$5+DQ368*查询!$T$5+DR368*查询!$U$5)*AF368/CX368)</f>
        <v>#VALUE!</v>
      </c>
      <c r="BK368" s="452">
        <f>BK367</f>
        <v>1</v>
      </c>
      <c r="BL368" s="453" t="e">
        <f>SUMPRODUCT((AV368:BA368)*(GS368:GX368))/((GS368:GX368)+SUM(BB368:BD368)*GY368+BG368*GZ368)</f>
        <v>#VALUE!</v>
      </c>
      <c r="BM368" s="453" t="e">
        <f>BK368*($AV368*FB368+$AW368*FD368+$AX368*FI368+$AY368*FN368+$AZ368*FS368+$BA368*FX368+$BG368*GE368)/(AV368*EY368+AX368*FK368+AW368*FF368+AY368*FP368+AZ368*FU368+BA368*FZ368+BG368*GG368+BB368*GK368+BC368*GN368+BD368*GP368)</f>
        <v>#VALUE!</v>
      </c>
      <c r="BN368" s="453" t="e">
        <f>($AV368*FC368+$AX368*FJ368+$AW368*FE368+$AY368*FO368+$AZ368*FT368+$BA368*FY368+$BG368*GF368)/($AV368*FA368+BG368*GH368+BB368*GL368+BC368*GO368+BD368*GQ368+BA368*GA368)</f>
        <v>#VALUE!</v>
      </c>
      <c r="BO368" s="454" t="e">
        <f>SUMPRODUCT(AV368:BA368*GS368:GX368)/(GS368:GX368+(BB368+BC368+BD368)*GY368+BG368)</f>
        <v>#VALUE!</v>
      </c>
      <c r="BP368" s="454" t="e">
        <f>SUMPRODUCT(AV368:BA368*GS368:GX368)/(GS368:GX368+(BB368+BC368+BD368)*GY368+BG368)</f>
        <v>#VALUE!</v>
      </c>
      <c r="BQ368" s="454" t="e">
        <f>SUMPRODUCT(AV368:BA368*GS368:GX368)/(GS368:GX368+(BB368+BC368+BD368)*GY368+BG368)</f>
        <v>#VALUE!</v>
      </c>
      <c r="BR368" s="453" t="str">
        <f>IF(_tag_month_day!T358="","",_tag_month_day!T358)</f>
        <v/>
      </c>
      <c r="BS368" s="453" t="str">
        <f>IF(_tag_month_day!U358="","",_tag_month_day!U358)</f>
        <v/>
      </c>
      <c r="BT368" s="455" t="str">
        <f>IF(CK368="","",IF((CK368&gt;=BV368-0.12)*(CK368&lt;=BV368+0.12),"合格","不合格"))</f>
        <v/>
      </c>
      <c r="BU368" s="456" t="str">
        <f>IF(_tag_month_day!V358="","",_tag_month_day!V358)</f>
        <v/>
      </c>
      <c r="BV368" s="457" t="str">
        <f>IF(_tag_month_day!W358="","",_tag_month_day!W358)</f>
        <v/>
      </c>
      <c r="BW368" s="458" t="str">
        <f>IF(_tag_month_day!X358="","",_tag_month_day!X358)</f>
        <v/>
      </c>
      <c r="BX368" s="458" t="str">
        <f>IF(_tag_month_day!Y358="","",_tag_month_day!Y358)</f>
        <v/>
      </c>
      <c r="BY368" s="459">
        <f ca="1">L368</f>
        <v>43600.95833333247</v>
      </c>
      <c r="BZ368" s="460"/>
      <c r="CA368" s="461"/>
      <c r="CB368" s="424" t="str">
        <f>IF(_tag_month_day!Z358="","",_tag_month_day!Z358)</f>
        <v/>
      </c>
      <c r="CC368" s="424" t="str">
        <f>IF(_tag_month_day!AA358="","",_tag_month_day!AA358)</f>
        <v/>
      </c>
      <c r="CD368" s="424" t="str">
        <f>IF(_tag_month_day!AB358="","",_tag_month_day!AB358)</f>
        <v/>
      </c>
      <c r="CE368" s="424" t="str">
        <f>IF(_tag_month_day!AC358="","",_tag_month_day!AC358)</f>
        <v/>
      </c>
      <c r="CF368" s="424" t="str">
        <f>IF(_tag_month_day!AD358="","",_tag_month_day!AD358)</f>
        <v/>
      </c>
      <c r="CG368" s="424" t="str">
        <f>IF(_tag_month_day!AE358="","",_tag_month_day!AE358)</f>
        <v/>
      </c>
      <c r="CH368" s="424" t="str">
        <f>IF(_tag_month_day!AF358="","",_tag_month_day!AF358)</f>
        <v/>
      </c>
      <c r="CI368" s="424" t="str">
        <f>IF(_tag_month_day!AG358="","",_tag_month_day!AG358)</f>
        <v/>
      </c>
      <c r="CJ368" s="424" t="str">
        <f>IF(_tag_month_day!AH358="","",_tag_month_day!AH358)</f>
        <v/>
      </c>
      <c r="CK368" s="424" t="str">
        <f>IF(_tag_month_day!AI358="","",_tag_month_day!AI358)</f>
        <v/>
      </c>
      <c r="CL368" s="4" t="str">
        <f>IF(_tag_month_day!AJ358="","",_tag_month_day!AJ358)</f>
        <v/>
      </c>
      <c r="CM368" s="4" t="str">
        <f>IF(_tag_month_day!AK358="","",_tag_month_day!AK358)</f>
        <v/>
      </c>
      <c r="CN368" s="4" t="str">
        <f>IF(_tag_month_day!AL358="","",_tag_month_day!AL358)</f>
        <v/>
      </c>
      <c r="CO368" s="4" t="str">
        <f>IF(_tag_month_day!AM358="","",_tag_month_day!AM358)</f>
        <v/>
      </c>
      <c r="CP368" s="4" t="str">
        <f>IF(_tag_month_day!AN358="","",_tag_month_day!AN358)</f>
        <v/>
      </c>
      <c r="CQ368" s="4" t="str">
        <f>IF(_tag_month_day!AO358="","",_tag_month_day!AO358)</f>
        <v/>
      </c>
      <c r="CR368" s="462" t="str">
        <f>IF(_tag_month_day!AP358="","",_tag_month_day!AP358)</f>
        <v/>
      </c>
      <c r="CS368" s="463" t="str">
        <f>IF(_tag_month_day!AQ358="","",_tag_month_day!AQ358)</f>
        <v/>
      </c>
      <c r="CT368" s="4" t="str">
        <f>IF(_tag_month_day!AR358="","",_tag_month_day!AR358)</f>
        <v/>
      </c>
      <c r="CU368" s="464" t="e">
        <f>DU368/AJ368</f>
        <v>#VALUE!</v>
      </c>
      <c r="CV368" s="451" t="e">
        <f>BG368/BH368</f>
        <v>#VALUE!</v>
      </c>
      <c r="CW368" s="465" t="e">
        <f>AJ368*(1-CV368)*CU368*AF368</f>
        <v>#VALUE!</v>
      </c>
      <c r="CX368" s="465" t="e">
        <f>CW368*94%</f>
        <v>#VALUE!</v>
      </c>
      <c r="CY368" s="466" t="e">
        <f>IF(CX368=0,0,DS368/(DS368+CX368))</f>
        <v>#VALUE!</v>
      </c>
      <c r="CZ368" s="465" t="e">
        <f>$AJ368*EF368</f>
        <v>#VALUE!</v>
      </c>
      <c r="DA368" s="465" t="e">
        <f>$AJ368*EG368</f>
        <v>#VALUE!</v>
      </c>
      <c r="DB368" s="465" t="e">
        <f>$AJ368*EH368</f>
        <v>#VALUE!</v>
      </c>
      <c r="DC368" s="465" t="e">
        <f>$AJ368*EI368</f>
        <v>#VALUE!</v>
      </c>
      <c r="DD368" s="465" t="e">
        <f>$AJ368*EJ368</f>
        <v>#VALUE!</v>
      </c>
      <c r="DE368" s="465" t="e">
        <f>$AJ368*EK368</f>
        <v>#VALUE!</v>
      </c>
      <c r="DF368" s="465" t="e">
        <f>$AJ368*EL368</f>
        <v>#VALUE!</v>
      </c>
      <c r="DG368" s="465" t="e">
        <f>$AJ368*EM368</f>
        <v>#VALUE!</v>
      </c>
      <c r="DH368" s="465" t="e">
        <f>$AJ368*EN368</f>
        <v>#VALUE!</v>
      </c>
      <c r="DI368" s="465" t="e">
        <f>$AJ368*EO368</f>
        <v>#VALUE!</v>
      </c>
      <c r="DJ368" s="465" t="e">
        <f>CZ368*(1-EP368)</f>
        <v>#VALUE!</v>
      </c>
      <c r="DK368" s="465" t="e">
        <f>DA368*(1-ER368)</f>
        <v>#VALUE!</v>
      </c>
      <c r="DL368" s="465" t="e">
        <f>DB368*(1-EQ368)</f>
        <v>#VALUE!</v>
      </c>
      <c r="DM368" s="465" t="e">
        <f>DC368*(1-ES368)</f>
        <v>#VALUE!</v>
      </c>
      <c r="DN368" s="465" t="e">
        <f>DD368*(1-ET368)</f>
        <v>#VALUE!</v>
      </c>
      <c r="DO368" s="465" t="e">
        <f>DE368</f>
        <v>#VALUE!</v>
      </c>
      <c r="DP368" s="465" t="e">
        <f>DF368*(1-EU368)</f>
        <v>#VALUE!</v>
      </c>
      <c r="DQ368" s="465" t="e">
        <f>DG368*(1-EV368)</f>
        <v>#VALUE!</v>
      </c>
      <c r="DR368" s="465" t="e">
        <f>DH368*(1-EW368)</f>
        <v>#VALUE!</v>
      </c>
      <c r="DS368" s="465" t="e">
        <f>DI368</f>
        <v>#VALUE!</v>
      </c>
      <c r="DT368" s="465" t="e">
        <f>SUM(DJ368:DS368)</f>
        <v>#VALUE!</v>
      </c>
      <c r="DU368" s="465" t="e">
        <f>(GS368:GX368)+(DP368+DQ368+DR368)*GY368+DS368</f>
        <v>#VALUE!</v>
      </c>
      <c r="DV368" s="451" t="e">
        <f>AV368/$BH368/(1-EP368)</f>
        <v>#VALUE!</v>
      </c>
      <c r="DW368" s="451" t="e">
        <f>AW368/$BH368/(1-ER368)</f>
        <v>#VALUE!</v>
      </c>
      <c r="DX368" s="451" t="e">
        <f>AX368/$BH368/(1-EQ368)</f>
        <v>#VALUE!</v>
      </c>
      <c r="DY368" s="451" t="e">
        <f>AY368/$BH368/(1-ES368)</f>
        <v>#VALUE!</v>
      </c>
      <c r="DZ368" s="451" t="e">
        <f>AZ368/$BH368/(1-ET368)</f>
        <v>#VALUE!</v>
      </c>
      <c r="EA368" s="451" t="e">
        <f>BA368/$BH368/(1-AX368)</f>
        <v>#VALUE!</v>
      </c>
      <c r="EB368" s="451" t="e">
        <f>BB368/$BH368/(1-EU368)</f>
        <v>#VALUE!</v>
      </c>
      <c r="EC368" s="451" t="e">
        <f>BC368/$BH368/(1-EV368)</f>
        <v>#VALUE!</v>
      </c>
      <c r="ED368" s="451" t="e">
        <f>BD368/$BH368/(1-EW368)</f>
        <v>#VALUE!</v>
      </c>
      <c r="EE368" s="451" t="e">
        <f>BG368/BH368</f>
        <v>#VALUE!</v>
      </c>
      <c r="EF368" s="451" t="e">
        <f>DV368/SUM($DV368:$EE368)</f>
        <v>#VALUE!</v>
      </c>
      <c r="EG368" s="451" t="e">
        <f>DW368/SUM($DV368:$EE368)</f>
        <v>#VALUE!</v>
      </c>
      <c r="EH368" s="451" t="e">
        <f>DX368/SUM($DV368:$EE368)</f>
        <v>#VALUE!</v>
      </c>
      <c r="EI368" s="451" t="e">
        <f>DY368/SUM($DV368:$EE368)</f>
        <v>#VALUE!</v>
      </c>
      <c r="EJ368" s="451" t="e">
        <f>DZ368/SUM($DV368:$EE368)</f>
        <v>#VALUE!</v>
      </c>
      <c r="EK368" s="451" t="e">
        <f>EA368/SUM($DV368:$EE368)</f>
        <v>#VALUE!</v>
      </c>
      <c r="EL368" s="451" t="e">
        <f>EB368/SUM($DV368:$EE368)</f>
        <v>#VALUE!</v>
      </c>
      <c r="EM368" s="451" t="e">
        <f>EC368/SUM($DV368:$EE368)</f>
        <v>#VALUE!</v>
      </c>
      <c r="EN368" s="451" t="e">
        <f>ED368/SUM($DV368:$EE368)</f>
        <v>#VALUE!</v>
      </c>
      <c r="EO368" s="451" t="e">
        <f>EE368/SUM($DV368:$EE368)</f>
        <v>#VALUE!</v>
      </c>
      <c r="EP368" s="450">
        <f>EP367</f>
        <v>0.080000000000000002</v>
      </c>
      <c r="EQ368" s="450">
        <f>EQ367</f>
        <v>0.014999999999999999</v>
      </c>
      <c r="ER368" s="450">
        <f>ER367</f>
        <v>0.014999999999999999</v>
      </c>
      <c r="ES368" s="450">
        <f>ES367</f>
        <v>0.014999999999999999</v>
      </c>
      <c r="ET368" s="450">
        <f>ET367</f>
        <v>0.014999999999999999</v>
      </c>
      <c r="EU368" s="450">
        <f>EU367</f>
        <v>0.089999999999999997</v>
      </c>
      <c r="EV368" s="450">
        <f>EV367</f>
        <v>0.089999999999999997</v>
      </c>
      <c r="EW368" s="450">
        <f>EW367</f>
        <v>0.089999999999999997</v>
      </c>
      <c r="EX368" s="431" t="str">
        <f>IF(_tag_month_day!AS358="","",_tag_month_day!AS358/100)</f>
        <v/>
      </c>
      <c r="EY368" s="431" t="str">
        <f>IF(_tag_month_day!AT358="","",_tag_month_day!AT358/100)</f>
        <v/>
      </c>
      <c r="EZ368" s="431" t="str">
        <f>IF(_tag_month_day!AU358="","",_tag_month_day!AU358/100)</f>
        <v/>
      </c>
      <c r="FA368" s="431" t="str">
        <f>IF(_tag_month_day!AV358="","",_tag_month_day!AV358/100)</f>
        <v/>
      </c>
      <c r="FB368" s="431" t="str">
        <f>IF(_tag_month_day!AW358="","",_tag_month_day!AW358/100)</f>
        <v/>
      </c>
      <c r="FC368" s="431" t="str">
        <f>IF(_tag_month_day!AX358="","",_tag_month_day!AX358/100)</f>
        <v/>
      </c>
      <c r="FD368" s="449" t="str">
        <f>IF(_tag_month_day!AY358="","",_tag_month_day!AY358/100)</f>
        <v/>
      </c>
      <c r="FE368" s="449" t="str">
        <f>IF(_tag_month_day!AZ358="","",_tag_month_day!AZ358/100)</f>
        <v/>
      </c>
      <c r="FF368" s="449" t="str">
        <f>IF(_tag_month_day!BA358="","",_tag_month_day!BA358/100)</f>
        <v/>
      </c>
      <c r="FG368" s="449" t="str">
        <f>IF(_tag_month_day!BB358="","",_tag_month_day!BB358/100)</f>
        <v/>
      </c>
      <c r="FH368" s="467" t="str">
        <f>IF(_tag_month_day!BC358="","",_tag_month_day!BC358/100)</f>
        <v/>
      </c>
      <c r="FI368" s="449">
        <f>FI367</f>
        <v>0.40999999999999998</v>
      </c>
      <c r="FJ368" s="449">
        <f>FJ367</f>
        <v>0.11</v>
      </c>
      <c r="FK368" s="449">
        <f>FK367</f>
        <v>0.014999999999999999</v>
      </c>
      <c r="FL368" s="449">
        <f>FL367</f>
        <v>0</v>
      </c>
      <c r="FM368" s="467">
        <f>FM367</f>
        <v>0.0001</v>
      </c>
      <c r="FN368" s="449">
        <f>FN367</f>
        <v>0.32000000000000001</v>
      </c>
      <c r="FO368" s="449">
        <f>FO367</f>
        <v>0.20000000000000001</v>
      </c>
      <c r="FP368" s="449">
        <f>FP367</f>
        <v>0.01</v>
      </c>
      <c r="FQ368" s="449">
        <f>FQ367</f>
        <v>0</v>
      </c>
      <c r="FR368" s="467">
        <f>FR367</f>
        <v>0.0001</v>
      </c>
      <c r="FS368" s="449" t="str">
        <f>IF(_tag_month_day!BD358="","",_tag_month_day!BD358/100)</f>
        <v/>
      </c>
      <c r="FT368" s="449" t="str">
        <f>IF(_tag_month_day!BE358="","",_tag_month_day!BE358/100)</f>
        <v/>
      </c>
      <c r="FU368" s="449" t="str">
        <f>IF(_tag_month_day!BF358="","",_tag_month_day!BF358/100)</f>
        <v/>
      </c>
      <c r="FV368" s="449" t="str">
        <f>IF(_tag_month_day!BG358="","",_tag_month_day!BG358/100)</f>
        <v/>
      </c>
      <c r="FW368" s="467" t="str">
        <f>IF(_tag_month_day!BH358="","",_tag_month_day!BH358/100)</f>
        <v/>
      </c>
      <c r="FX368" s="449" t="str">
        <f>IF(_tag_month_day!BI358="","",_tag_month_day!BI358/100)</f>
        <v/>
      </c>
      <c r="FY368" s="449" t="str">
        <f>IF(_tag_month_day!BJ358="","",_tag_month_day!BJ358/100)</f>
        <v/>
      </c>
      <c r="FZ368" s="468" t="str">
        <f>IF(_tag_month_day!BK358="","",_tag_month_day!BK358/100)</f>
        <v/>
      </c>
      <c r="GA368" s="449" t="str">
        <f>IF(_tag_month_day!BL358="","",_tag_month_day!BL358/100)</f>
        <v/>
      </c>
      <c r="GB368" s="467" t="str">
        <f>IF(_tag_month_day!BM358="","",_tag_month_day!BM358/100)</f>
        <v/>
      </c>
      <c r="GC368" s="431" t="str">
        <f>IF(_tag_month_day!BN358="","",_tag_month_day!BN358/100)</f>
        <v/>
      </c>
      <c r="GD368" s="431" t="str">
        <f>IF(_tag_month_day!BO358="","",_tag_month_day!BO358/100)</f>
        <v/>
      </c>
      <c r="GE368" s="431" t="str">
        <f>IF(_tag_month_day!BP358="","",_tag_month_day!BP358/100)</f>
        <v/>
      </c>
      <c r="GF368" s="431" t="str">
        <f>IF(_tag_month_day!BQ358="","",_tag_month_day!BQ358/100)</f>
        <v/>
      </c>
      <c r="GG368" s="431" t="str">
        <f>IF(_tag_month_day!BR358="","",_tag_month_day!BR358/100)</f>
        <v/>
      </c>
      <c r="GH368" s="431" t="str">
        <f>IF(_tag_month_day!BS358="","",_tag_month_day!BS358/100)</f>
        <v/>
      </c>
      <c r="GI368" s="467" t="str">
        <f>IF(_tag_month_day!BT358="","",_tag_month_day!BT358/100)</f>
        <v/>
      </c>
      <c r="GJ368" s="469" t="str">
        <f>IF(_tag_month_day!BU358="","",_tag_month_day!BU358/100)</f>
        <v/>
      </c>
      <c r="GK368" s="470">
        <f>GK367</f>
        <v>0.070000000000000007</v>
      </c>
      <c r="GL368" s="470">
        <f>GL367</f>
        <v>0.029999999999999999</v>
      </c>
      <c r="GM368" s="471" t="str">
        <f>IF(_tag_month_day!BX358="","",_tag_month_day!BX358/100)</f>
        <v/>
      </c>
      <c r="GN368" s="470">
        <f>GN367</f>
        <v>0.070000000000000007</v>
      </c>
      <c r="GO368" s="470">
        <f>GO367</f>
        <v>0.029999999999999999</v>
      </c>
      <c r="GP368" s="470">
        <f>GP367</f>
        <v>0.089999999999999997</v>
      </c>
      <c r="GQ368" s="470">
        <f>GQ367</f>
        <v>0.029999999999999999</v>
      </c>
      <c r="GR368" s="471" t="str">
        <f>IF(_tag_month_day!CA358="","",_tag_month_day!CA358/100)</f>
        <v/>
      </c>
      <c r="GS368" s="472">
        <f>GS367</f>
        <v>0.95299999999999996</v>
      </c>
      <c r="GT368" s="472">
        <f>GT367</f>
        <v>0.55000000000000004</v>
      </c>
      <c r="GU368" s="472">
        <f>GU367</f>
        <v>0.55000000000000004</v>
      </c>
      <c r="GV368" s="472">
        <f>GV367</f>
        <v>0.55000000000000004</v>
      </c>
      <c r="GW368" s="472">
        <f>GW367</f>
        <v>0.5</v>
      </c>
      <c r="GX368" s="472">
        <f>GX367</f>
        <v>0.93500000000000005</v>
      </c>
      <c r="GY368" s="472">
        <f>GY367</f>
        <v>0.14999999999999999</v>
      </c>
      <c r="GZ368" s="472">
        <f>GZ367</f>
        <v>1</v>
      </c>
      <c r="HA368" s="474">
        <f>HA367</f>
        <v>0.047</v>
      </c>
      <c r="HB368" s="474">
        <f>HB367</f>
        <v>0.45000000000000001</v>
      </c>
      <c r="HC368" s="474">
        <f>HC367</f>
        <v>0.45000000000000001</v>
      </c>
      <c r="HD368" s="474">
        <f>HD367</f>
        <v>0.45000000000000001</v>
      </c>
      <c r="HE368" s="474">
        <f>HE367</f>
        <v>0.5</v>
      </c>
      <c r="HF368" s="474">
        <f>HF367</f>
        <v>0.065000000000000002</v>
      </c>
      <c r="HG368" s="474">
        <f>HG367</f>
        <v>0.84999999999999998</v>
      </c>
      <c r="HH368" s="474">
        <f>HH367</f>
        <v>0</v>
      </c>
      <c r="HI368" s="10">
        <f>IF(BZ368&lt;&gt;"",CK368-BV368,0)</f>
        <v>0</v>
      </c>
      <c r="HJ368" s="10" t="e">
        <f>IF(AJ368&gt;0,AH368-AJ368,0)</f>
        <v>#VALUE!</v>
      </c>
      <c r="HK368" s="466">
        <f>HK367</f>
        <v>0.84999999999999998</v>
      </c>
      <c r="HL368" s="424">
        <f>HL367</f>
        <v>550000</v>
      </c>
      <c r="HM368" s="424">
        <f>HM367</f>
        <v>480000</v>
      </c>
      <c r="HN368" s="465" t="e">
        <f>(DJ368*EZ368+DK368*FH368+DL368*FM368+DM368*FR368+DN368*FW368+DO368*GB368+DS368*GI368+DP368*GM368+DR368*GR368)*1000*2</f>
        <v>#VALUE!</v>
      </c>
      <c r="HO368" s="465" t="e">
        <f>HN368*HK368*$HO$2/HL368*1000000</f>
        <v>#VALUE!</v>
      </c>
      <c r="HP368" s="465" t="e">
        <f>HN368*HK368*$HP$2/HM368*1000000</f>
        <v>#VALUE!</v>
      </c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</row>
    <row customFormat="1" ht="15" customHeight="1" r="369" s="0">
      <c r="A369" s="420">
        <v>358</v>
      </c>
      <c r="B369" s="421">
        <f ca="1">IF(D369=D368,B368,IF(D369="夜班",B368+1,B368))</f>
        <v>43600</v>
      </c>
      <c r="C369" s="422">
        <f>C368</f>
        <v>0.041666666666666699</v>
      </c>
      <c r="D369" s="10" t="str">
        <f ca="1">IF(HOUR(G369)&lt;8,"夜班",IF(HOUR(G369)&lt;16,"白班",IF(HOUR(G369)&lt;24,"中班",0)))</f>
        <v>中班</v>
      </c>
      <c r="E369" s="10" t="e">
        <f ca="1">IF(F369=1,"甲",IF(F369=2,"乙",IF(F369=3,"丙",IF(F369=4,"丁",""))))</f>
        <v>#REF!</v>
      </c>
      <c r="F369" s="10" t="e">
        <f ca="1">SUMPRODUCT((成本日报!$A$3:$A$95=计划!B369)*(成本日报!$B$3:$B$95=计划!$D369),成本日报!$C$3:$C$95)</f>
        <v>#REF!</v>
      </c>
      <c r="G369" s="423">
        <f ca="1">G368+C368</f>
        <v>43600.874999999134</v>
      </c>
      <c r="H369" s="423">
        <f ca="1">$G369+$C369/60*10+$C369*0</f>
        <v>43600.881944443579</v>
      </c>
      <c r="I369" s="423">
        <f ca="1">$G369+$C369/60*18+$C369*0</f>
        <v>43600.887499999131</v>
      </c>
      <c r="J369" s="423">
        <f ca="1">$G369+$C369/60*0+$C369*1</f>
        <v>43600.916666665798</v>
      </c>
      <c r="K369" s="423">
        <f ca="1">$G369+$C369/60*30+$C369*2</f>
        <v>43600.979166665806</v>
      </c>
      <c r="L369" s="423">
        <f ca="1">$G369+$C369/60*0+$C369*3</f>
        <v>43600.999999999134</v>
      </c>
      <c r="M369" s="424" t="str">
        <f>IF(_tag_month_day!A359="","",_tag_month_day!A359)</f>
        <v/>
      </c>
      <c r="N369" s="424" t="str">
        <f>IF(_tag_month_day!B359="","",_tag_month_day!B359)</f>
        <v/>
      </c>
      <c r="O369" s="425" t="e">
        <f>IF(M369+N369=0,"",M369+N369)</f>
        <v>#VALUE!</v>
      </c>
      <c r="P369" s="424" t="str">
        <f>IF(_tag_month_day!C359="","",_tag_month_day!C359)</f>
        <v/>
      </c>
      <c r="Q369" s="424" t="str">
        <f>IF(_tag_month_day!D359="","",_tag_month_day!D359)</f>
        <v/>
      </c>
      <c r="R369" s="426" t="str">
        <f>IF(_tag_month_day!CB359="","",_tag_month_day!CB359/100)</f>
        <v/>
      </c>
      <c r="S369" s="427" t="str">
        <f>IF(_tag_month_day!E359="","",_tag_month_day!E359)</f>
        <v/>
      </c>
      <c r="T369" s="427" t="str">
        <f>IF(_tag_month_day!F359="","",_tag_month_day!F359)</f>
        <v/>
      </c>
      <c r="U369" s="428" t="e">
        <f>S369+T369</f>
        <v>#VALUE!</v>
      </c>
      <c r="V369" s="429" t="e">
        <f>U369/AJ369</f>
        <v>#VALUE!</v>
      </c>
      <c r="W369" s="430" t="str">
        <f>IF(_jhy_month_day!A359="","",_jhy_month_day!A359)</f>
        <v/>
      </c>
      <c r="X369" s="431" t="str">
        <f>IF(_jhy_month_day!B359="","",_jhy_month_day!B359/100)</f>
        <v/>
      </c>
      <c r="Y369" s="431" t="str">
        <f>IF(_jhy_month_day!C359="","",_jhy_month_day!C359/100)</f>
        <v/>
      </c>
      <c r="Z369" s="432">
        <f>Z365+1</f>
        <v>90</v>
      </c>
      <c r="AA369" s="433" t="str">
        <f>IF(_tag_month_day!G359="","",_tag_month_day!G359/100)</f>
        <v/>
      </c>
      <c r="AB369" s="433" t="str">
        <f>IF(_tag_month_day!H359="","",_tag_month_day!H359/100)</f>
        <v/>
      </c>
      <c r="AC369" s="434">
        <f>IF(X369="",AC368,BK369*($AV368*X369+$AW368*FD368+$AX368*FI368+$AY368*FN368+$AZ368*FS368+$BA368*FX368+$BG368*GE368)/(AV368*Y369+AX368*FK368+AW368*FF368+AY368*FP368+AZ368*FU368+BA368*FZ368+BG368*GG368+BB368*GK368+BC368*GN368+BD368*GP368))</f>
        <v>1.59963432013121</v>
      </c>
      <c r="AD369" s="435" t="str">
        <f>IF(AC369=AC368,"",AC369-AC368)</f>
        <v/>
      </c>
      <c r="AE369" s="436" t="str">
        <f>IF(1-AF369=0,"",(1-AF369))</f>
        <v/>
      </c>
      <c r="AF369" s="437">
        <v>1</v>
      </c>
      <c r="AG369" s="10" t="str">
        <f>AG368</f>
        <v>9A3</v>
      </c>
      <c r="AH369" s="438" t="str">
        <f>AH368</f>
        <v/>
      </c>
      <c r="AI369" s="424"/>
      <c r="AJ369" s="10" t="str">
        <f>IF(_tag_month_day!I359="","",_tag_month_day!I359)</f>
        <v/>
      </c>
      <c r="AK369" s="440"/>
      <c r="AL369" s="440"/>
      <c r="AM369" s="440"/>
      <c r="AN369" s="441">
        <f>AN368</f>
        <v>2</v>
      </c>
      <c r="AO369" s="441">
        <f>AO368</f>
        <v>8</v>
      </c>
      <c r="AP369" s="442" t="e">
        <f>(IF(AN369=0,AS368,AS368*(1+AO369/AN369)/(AR369+AO369/AN369)))+AT369</f>
        <v>#VALUE!</v>
      </c>
      <c r="AQ369" s="443" t="str">
        <f>IF(_tag_month_day!J359="","",_tag_month_day!J359/100)</f>
        <v/>
      </c>
      <c r="AR369" s="444">
        <f>AR368</f>
        <v>1.3</v>
      </c>
      <c r="AS369" s="445" t="e">
        <f>AQ369*(AN369*AR369+AO369)/(AN369+AO369)</f>
        <v>#VALUE!</v>
      </c>
      <c r="AT369" s="445" t="e">
        <f>(SUM(BE369:BF369)-SUM(BE368:BF368))*0.05</f>
        <v>#VALUE!</v>
      </c>
      <c r="AU369" s="446" t="str">
        <f>IF(_tag_month_day!CC359="","",IF(_tag_month_day!CC359&gt;0,_tag_month_day!CD359,_tag_month_day!CE359))</f>
        <v/>
      </c>
      <c r="AV369" s="447" t="str">
        <f>IF(_tag_month_day!L359="","",_tag_month_day!L359/100)</f>
        <v/>
      </c>
      <c r="AW369" s="431">
        <f>AW368</f>
        <v>0</v>
      </c>
      <c r="AX369" s="431">
        <f>AX368</f>
        <v>0</v>
      </c>
      <c r="AY369" s="431" t="str">
        <f>IF(_tag_month_day!M359="","",_tag_month_day!M359/100)</f>
        <v/>
      </c>
      <c r="AZ369" s="431" t="str">
        <f>IF(_tag_month_day!N359="","",_tag_month_day!N359/100)</f>
        <v/>
      </c>
      <c r="BA369" s="431" t="str">
        <f>IF(_tag_month_day!O359="","",_tag_month_day!O359/100)</f>
        <v/>
      </c>
      <c r="BB369" s="448" t="str">
        <f>IF(_tag_month_day!P359="","",_tag_month_day!P359/100)</f>
        <v/>
      </c>
      <c r="BC369" s="448">
        <f>BC368</f>
        <v>0</v>
      </c>
      <c r="BD369" s="448" t="str">
        <f>IF(_tag_month_day!Q359="","",_tag_month_day!Q359/100)</f>
        <v/>
      </c>
      <c r="BE369" s="449" t="str">
        <f>IF(_tag_month_day!R359="","",_tag_month_day!R359/100)</f>
        <v/>
      </c>
      <c r="BF369" s="388" t="e">
        <f>(AU369*(100+BE369*100))/(AJ369-AU369)/100</f>
        <v>#VALUE!</v>
      </c>
      <c r="BG369" s="450" t="e">
        <f>BE369+BF369</f>
        <v>#VALUE!</v>
      </c>
      <c r="BH369" s="451" t="e">
        <f>SUM(AV369:BF369)</f>
        <v>#VALUE!</v>
      </c>
      <c r="BI369" s="452" t="e">
        <f>IF(CX369=0,BI368,(DK369*查询!$R$5+DL369*查询!$Q$5+DM369*查询!$N$5+DN369*查询!$O$5+DO369*查询!$P$5)*AF369/CX369)</f>
        <v>#VALUE!</v>
      </c>
      <c r="BJ369" s="452" t="e">
        <f>IF(CX369=0,BJ368,(DP369*查询!$S$5+DQ369*查询!$T$5+DR369*查询!$U$5)*AF369/CX369)</f>
        <v>#VALUE!</v>
      </c>
      <c r="BK369" s="452">
        <f>BK368</f>
        <v>1</v>
      </c>
      <c r="BL369" s="453" t="e">
        <f>SUMPRODUCT((AV369:BA369)*(GS369:GX369))/((GS369:GX369)+SUM(BB369:BD369)*GY369+BG369*GZ369)</f>
        <v>#VALUE!</v>
      </c>
      <c r="BM369" s="453" t="e">
        <f>BK369*($AV369*FB369+$AW369*FD369+$AX369*FI369+$AY369*FN369+$AZ369*FS369+$BA369*FX369+$BG369*GE369)/(AV369*EY369+AX369*FK369+AW369*FF369+AY369*FP369+AZ369*FU369+BA369*FZ369+BG369*GG369+BB369*GK369+BC369*GN369+BD369*GP369)</f>
        <v>#VALUE!</v>
      </c>
      <c r="BN369" s="453" t="e">
        <f>($AV369*FC369+$AX369*FJ369+$AW369*FE369+$AY369*FO369+$AZ369*FT369+$BA369*FY369+$BG369*GF369)/($AV369*FA369+BG369*GH369+BB369*GL369+BC369*GO369+BD369*GQ369+BA369*GA369)</f>
        <v>#VALUE!</v>
      </c>
      <c r="BO369" s="454" t="e">
        <f>SUMPRODUCT(AV369:BA369*GS369:GX369)/(GS369:GX369+(BB369+BC369+BD369)*GY369+BG369)</f>
        <v>#VALUE!</v>
      </c>
      <c r="BP369" s="454" t="e">
        <f>SUMPRODUCT(AV369:BA369*GS369:GX369)/(GS369:GX369+(BB369+BC369+BD369)*GY369+BG369)</f>
        <v>#VALUE!</v>
      </c>
      <c r="BQ369" s="454" t="e">
        <f>SUMPRODUCT(AV369:BA369*GS369:GX369)/(GS369:GX369+(BB369+BC369+BD369)*GY369+BG369)</f>
        <v>#VALUE!</v>
      </c>
      <c r="BR369" s="453" t="str">
        <f>IF(_tag_month_day!T359="","",_tag_month_day!T359)</f>
        <v/>
      </c>
      <c r="BS369" s="453" t="str">
        <f>IF(_tag_month_day!U359="","",_tag_month_day!U359)</f>
        <v/>
      </c>
      <c r="BT369" s="455" t="str">
        <f>IF(CK369="","",IF((CK369&gt;=BV369-0.12)*(CK369&lt;=BV369+0.12),"合格","不合格"))</f>
        <v/>
      </c>
      <c r="BU369" s="456" t="str">
        <f>IF(_tag_month_day!V359="","",_tag_month_day!V359)</f>
        <v/>
      </c>
      <c r="BV369" s="457" t="str">
        <f>IF(_tag_month_day!W359="","",_tag_month_day!W359)</f>
        <v/>
      </c>
      <c r="BW369" s="458" t="str">
        <f>IF(_tag_month_day!X359="","",_tag_month_day!X359)</f>
        <v/>
      </c>
      <c r="BX369" s="458" t="str">
        <f>IF(_tag_month_day!Y359="","",_tag_month_day!Y359)</f>
        <v/>
      </c>
      <c r="BY369" s="459">
        <f ca="1">L369</f>
        <v>43600.999999999134</v>
      </c>
      <c r="BZ369" s="460"/>
      <c r="CA369" s="461"/>
      <c r="CB369" s="424" t="str">
        <f>IF(_tag_month_day!Z359="","",_tag_month_day!Z359)</f>
        <v/>
      </c>
      <c r="CC369" s="424" t="str">
        <f>IF(_tag_month_day!AA359="","",_tag_month_day!AA359)</f>
        <v/>
      </c>
      <c r="CD369" s="424" t="str">
        <f>IF(_tag_month_day!AB359="","",_tag_month_day!AB359)</f>
        <v/>
      </c>
      <c r="CE369" s="424" t="str">
        <f>IF(_tag_month_day!AC359="","",_tag_month_day!AC359)</f>
        <v/>
      </c>
      <c r="CF369" s="424" t="str">
        <f>IF(_tag_month_day!AD359="","",_tag_month_day!AD359)</f>
        <v/>
      </c>
      <c r="CG369" s="424" t="str">
        <f>IF(_tag_month_day!AE359="","",_tag_month_day!AE359)</f>
        <v/>
      </c>
      <c r="CH369" s="424" t="str">
        <f>IF(_tag_month_day!AF359="","",_tag_month_day!AF359)</f>
        <v/>
      </c>
      <c r="CI369" s="424" t="str">
        <f>IF(_tag_month_day!AG359="","",_tag_month_day!AG359)</f>
        <v/>
      </c>
      <c r="CJ369" s="424" t="str">
        <f>IF(_tag_month_day!AH359="","",_tag_month_day!AH359)</f>
        <v/>
      </c>
      <c r="CK369" s="424" t="str">
        <f>IF(_tag_month_day!AI359="","",_tag_month_day!AI359)</f>
        <v/>
      </c>
      <c r="CL369" s="4" t="str">
        <f>IF(_tag_month_day!AJ359="","",_tag_month_day!AJ359)</f>
        <v/>
      </c>
      <c r="CM369" s="4" t="str">
        <f>IF(_tag_month_day!AK359="","",_tag_month_day!AK359)</f>
        <v/>
      </c>
      <c r="CN369" s="4" t="str">
        <f>IF(_tag_month_day!AL359="","",_tag_month_day!AL359)</f>
        <v/>
      </c>
      <c r="CO369" s="4" t="str">
        <f>IF(_tag_month_day!AM359="","",_tag_month_day!AM359)</f>
        <v/>
      </c>
      <c r="CP369" s="4" t="str">
        <f>IF(_tag_month_day!AN359="","",_tag_month_day!AN359)</f>
        <v/>
      </c>
      <c r="CQ369" s="4" t="str">
        <f>IF(_tag_month_day!AO359="","",_tag_month_day!AO359)</f>
        <v/>
      </c>
      <c r="CR369" s="462" t="str">
        <f>IF(_tag_month_day!AP359="","",_tag_month_day!AP359)</f>
        <v/>
      </c>
      <c r="CS369" s="463" t="str">
        <f>IF(_tag_month_day!AQ359="","",_tag_month_day!AQ359)</f>
        <v/>
      </c>
      <c r="CT369" s="4" t="str">
        <f>IF(_tag_month_day!AR359="","",_tag_month_day!AR359)</f>
        <v/>
      </c>
      <c r="CU369" s="464" t="e">
        <f>DU369/AJ369</f>
        <v>#VALUE!</v>
      </c>
      <c r="CV369" s="451" t="e">
        <f>BG369/BH369</f>
        <v>#VALUE!</v>
      </c>
      <c r="CW369" s="465" t="e">
        <f>AJ369*(1-CV369)*CU369*AF369</f>
        <v>#VALUE!</v>
      </c>
      <c r="CX369" s="465" t="e">
        <f>CW369*94%</f>
        <v>#VALUE!</v>
      </c>
      <c r="CY369" s="466" t="e">
        <f>IF(CX369=0,0,DS369/(DS369+CX369))</f>
        <v>#VALUE!</v>
      </c>
      <c r="CZ369" s="465" t="e">
        <f>$AJ369*EF369</f>
        <v>#VALUE!</v>
      </c>
      <c r="DA369" s="465" t="e">
        <f>$AJ369*EG369</f>
        <v>#VALUE!</v>
      </c>
      <c r="DB369" s="465" t="e">
        <f>$AJ369*EH369</f>
        <v>#VALUE!</v>
      </c>
      <c r="DC369" s="465" t="e">
        <f>$AJ369*EI369</f>
        <v>#VALUE!</v>
      </c>
      <c r="DD369" s="465" t="e">
        <f>$AJ369*EJ369</f>
        <v>#VALUE!</v>
      </c>
      <c r="DE369" s="465" t="e">
        <f>$AJ369*EK369</f>
        <v>#VALUE!</v>
      </c>
      <c r="DF369" s="465" t="e">
        <f>$AJ369*EL369</f>
        <v>#VALUE!</v>
      </c>
      <c r="DG369" s="465" t="e">
        <f>$AJ369*EM369</f>
        <v>#VALUE!</v>
      </c>
      <c r="DH369" s="465" t="e">
        <f>$AJ369*EN369</f>
        <v>#VALUE!</v>
      </c>
      <c r="DI369" s="465" t="e">
        <f>$AJ369*EO369</f>
        <v>#VALUE!</v>
      </c>
      <c r="DJ369" s="465" t="e">
        <f>CZ369*(1-EP369)</f>
        <v>#VALUE!</v>
      </c>
      <c r="DK369" s="465" t="e">
        <f>DA369*(1-ER369)</f>
        <v>#VALUE!</v>
      </c>
      <c r="DL369" s="465" t="e">
        <f>DB369*(1-EQ369)</f>
        <v>#VALUE!</v>
      </c>
      <c r="DM369" s="465" t="e">
        <f>DC369*(1-ES369)</f>
        <v>#VALUE!</v>
      </c>
      <c r="DN369" s="465" t="e">
        <f>DD369*(1-ET369)</f>
        <v>#VALUE!</v>
      </c>
      <c r="DO369" s="465" t="e">
        <f>DE369</f>
        <v>#VALUE!</v>
      </c>
      <c r="DP369" s="465" t="e">
        <f>DF369*(1-EU369)</f>
        <v>#VALUE!</v>
      </c>
      <c r="DQ369" s="465" t="e">
        <f>DG369*(1-EV369)</f>
        <v>#VALUE!</v>
      </c>
      <c r="DR369" s="465" t="e">
        <f>DH369*(1-EW369)</f>
        <v>#VALUE!</v>
      </c>
      <c r="DS369" s="465" t="e">
        <f>DI369</f>
        <v>#VALUE!</v>
      </c>
      <c r="DT369" s="465" t="e">
        <f>SUM(DJ369:DS369)</f>
        <v>#VALUE!</v>
      </c>
      <c r="DU369" s="465" t="e">
        <f>(GS369:GX369)+(DP369+DQ369+DR369)*GY369+DS369</f>
        <v>#VALUE!</v>
      </c>
      <c r="DV369" s="451" t="e">
        <f>AV369/$BH369/(1-EP369)</f>
        <v>#VALUE!</v>
      </c>
      <c r="DW369" s="451" t="e">
        <f>AW369/$BH369/(1-ER369)</f>
        <v>#VALUE!</v>
      </c>
      <c r="DX369" s="451" t="e">
        <f>AX369/$BH369/(1-EQ369)</f>
        <v>#VALUE!</v>
      </c>
      <c r="DY369" s="451" t="e">
        <f>AY369/$BH369/(1-ES369)</f>
        <v>#VALUE!</v>
      </c>
      <c r="DZ369" s="451" t="e">
        <f>AZ369/$BH369/(1-ET369)</f>
        <v>#VALUE!</v>
      </c>
      <c r="EA369" s="451" t="e">
        <f>BA369/$BH369/(1-AX369)</f>
        <v>#VALUE!</v>
      </c>
      <c r="EB369" s="451" t="e">
        <f>BB369/$BH369/(1-EU369)</f>
        <v>#VALUE!</v>
      </c>
      <c r="EC369" s="451" t="e">
        <f>BC369/$BH369/(1-EV369)</f>
        <v>#VALUE!</v>
      </c>
      <c r="ED369" s="451" t="e">
        <f>BD369/$BH369/(1-EW369)</f>
        <v>#VALUE!</v>
      </c>
      <c r="EE369" s="451" t="e">
        <f>BG369/BH369</f>
        <v>#VALUE!</v>
      </c>
      <c r="EF369" s="451" t="e">
        <f>DV369/SUM($DV369:$EE369)</f>
        <v>#VALUE!</v>
      </c>
      <c r="EG369" s="451" t="e">
        <f>DW369/SUM($DV369:$EE369)</f>
        <v>#VALUE!</v>
      </c>
      <c r="EH369" s="451" t="e">
        <f>DX369/SUM($DV369:$EE369)</f>
        <v>#VALUE!</v>
      </c>
      <c r="EI369" s="451" t="e">
        <f>DY369/SUM($DV369:$EE369)</f>
        <v>#VALUE!</v>
      </c>
      <c r="EJ369" s="451" t="e">
        <f>DZ369/SUM($DV369:$EE369)</f>
        <v>#VALUE!</v>
      </c>
      <c r="EK369" s="451" t="e">
        <f>EA369/SUM($DV369:$EE369)</f>
        <v>#VALUE!</v>
      </c>
      <c r="EL369" s="451" t="e">
        <f>EB369/SUM($DV369:$EE369)</f>
        <v>#VALUE!</v>
      </c>
      <c r="EM369" s="451" t="e">
        <f>EC369/SUM($DV369:$EE369)</f>
        <v>#VALUE!</v>
      </c>
      <c r="EN369" s="451" t="e">
        <f>ED369/SUM($DV369:$EE369)</f>
        <v>#VALUE!</v>
      </c>
      <c r="EO369" s="451" t="e">
        <f>EE369/SUM($DV369:$EE369)</f>
        <v>#VALUE!</v>
      </c>
      <c r="EP369" s="450">
        <f>EP368</f>
        <v>0.080000000000000002</v>
      </c>
      <c r="EQ369" s="450">
        <f>EQ368</f>
        <v>0.014999999999999999</v>
      </c>
      <c r="ER369" s="450">
        <f>ER368</f>
        <v>0.014999999999999999</v>
      </c>
      <c r="ES369" s="450">
        <f>ES368</f>
        <v>0.014999999999999999</v>
      </c>
      <c r="ET369" s="450">
        <f>ET368</f>
        <v>0.014999999999999999</v>
      </c>
      <c r="EU369" s="450">
        <f>EU368</f>
        <v>0.089999999999999997</v>
      </c>
      <c r="EV369" s="450">
        <f>EV368</f>
        <v>0.089999999999999997</v>
      </c>
      <c r="EW369" s="450">
        <f>EW368</f>
        <v>0.089999999999999997</v>
      </c>
      <c r="EX369" s="431" t="str">
        <f>IF(_tag_month_day!AS359="","",_tag_month_day!AS359/100)</f>
        <v/>
      </c>
      <c r="EY369" s="431" t="str">
        <f>IF(_tag_month_day!AT359="","",_tag_month_day!AT359/100)</f>
        <v/>
      </c>
      <c r="EZ369" s="431" t="str">
        <f>IF(_tag_month_day!AU359="","",_tag_month_day!AU359/100)</f>
        <v/>
      </c>
      <c r="FA369" s="431" t="str">
        <f>IF(_tag_month_day!AV359="","",_tag_month_day!AV359/100)</f>
        <v/>
      </c>
      <c r="FB369" s="431" t="str">
        <f>IF(_tag_month_day!AW359="","",_tag_month_day!AW359/100)</f>
        <v/>
      </c>
      <c r="FC369" s="431" t="str">
        <f>IF(_tag_month_day!AX359="","",_tag_month_day!AX359/100)</f>
        <v/>
      </c>
      <c r="FD369" s="449" t="str">
        <f>IF(_tag_month_day!AY359="","",_tag_month_day!AY359/100)</f>
        <v/>
      </c>
      <c r="FE369" s="449" t="str">
        <f>IF(_tag_month_day!AZ359="","",_tag_month_day!AZ359/100)</f>
        <v/>
      </c>
      <c r="FF369" s="449" t="str">
        <f>IF(_tag_month_day!BA359="","",_tag_month_day!BA359/100)</f>
        <v/>
      </c>
      <c r="FG369" s="449" t="str">
        <f>IF(_tag_month_day!BB359="","",_tag_month_day!BB359/100)</f>
        <v/>
      </c>
      <c r="FH369" s="467" t="str">
        <f>IF(_tag_month_day!BC359="","",_tag_month_day!BC359/100)</f>
        <v/>
      </c>
      <c r="FI369" s="449">
        <f>FI368</f>
        <v>0.40999999999999998</v>
      </c>
      <c r="FJ369" s="449">
        <f>FJ368</f>
        <v>0.11</v>
      </c>
      <c r="FK369" s="449">
        <f>FK368</f>
        <v>0.014999999999999999</v>
      </c>
      <c r="FL369" s="449">
        <f>FL368</f>
        <v>0</v>
      </c>
      <c r="FM369" s="467">
        <f>FM368</f>
        <v>0.0001</v>
      </c>
      <c r="FN369" s="449">
        <f>FN368</f>
        <v>0.32000000000000001</v>
      </c>
      <c r="FO369" s="449">
        <f>FO368</f>
        <v>0.20000000000000001</v>
      </c>
      <c r="FP369" s="449">
        <f>FP368</f>
        <v>0.01</v>
      </c>
      <c r="FQ369" s="449">
        <f>FQ368</f>
        <v>0</v>
      </c>
      <c r="FR369" s="467">
        <f>FR368</f>
        <v>0.0001</v>
      </c>
      <c r="FS369" s="449" t="str">
        <f>IF(_tag_month_day!BD359="","",_tag_month_day!BD359/100)</f>
        <v/>
      </c>
      <c r="FT369" s="449" t="str">
        <f>IF(_tag_month_day!BE359="","",_tag_month_day!BE359/100)</f>
        <v/>
      </c>
      <c r="FU369" s="449" t="str">
        <f>IF(_tag_month_day!BF359="","",_tag_month_day!BF359/100)</f>
        <v/>
      </c>
      <c r="FV369" s="449" t="str">
        <f>IF(_tag_month_day!BG359="","",_tag_month_day!BG359/100)</f>
        <v/>
      </c>
      <c r="FW369" s="467" t="str">
        <f>IF(_tag_month_day!BH359="","",_tag_month_day!BH359/100)</f>
        <v/>
      </c>
      <c r="FX369" s="449" t="str">
        <f>IF(_tag_month_day!BI359="","",_tag_month_day!BI359/100)</f>
        <v/>
      </c>
      <c r="FY369" s="449" t="str">
        <f>IF(_tag_month_day!BJ359="","",_tag_month_day!BJ359/100)</f>
        <v/>
      </c>
      <c r="FZ369" s="468" t="str">
        <f>IF(_tag_month_day!BK359="","",_tag_month_day!BK359/100)</f>
        <v/>
      </c>
      <c r="GA369" s="449" t="str">
        <f>IF(_tag_month_day!BL359="","",_tag_month_day!BL359/100)</f>
        <v/>
      </c>
      <c r="GB369" s="467" t="str">
        <f>IF(_tag_month_day!BM359="","",_tag_month_day!BM359/100)</f>
        <v/>
      </c>
      <c r="GC369" s="431" t="str">
        <f>IF(_tag_month_day!BN359="","",_tag_month_day!BN359/100)</f>
        <v/>
      </c>
      <c r="GD369" s="431" t="str">
        <f>IF(_tag_month_day!BO359="","",_tag_month_day!BO359/100)</f>
        <v/>
      </c>
      <c r="GE369" s="431" t="str">
        <f>IF(_tag_month_day!BP359="","",_tag_month_day!BP359/100)</f>
        <v/>
      </c>
      <c r="GF369" s="431" t="str">
        <f>IF(_tag_month_day!BQ359="","",_tag_month_day!BQ359/100)</f>
        <v/>
      </c>
      <c r="GG369" s="431" t="str">
        <f>IF(_tag_month_day!BR359="","",_tag_month_day!BR359/100)</f>
        <v/>
      </c>
      <c r="GH369" s="431" t="str">
        <f>IF(_tag_month_day!BS359="","",_tag_month_day!BS359/100)</f>
        <v/>
      </c>
      <c r="GI369" s="467" t="str">
        <f>IF(_tag_month_day!BT359="","",_tag_month_day!BT359/100)</f>
        <v/>
      </c>
      <c r="GJ369" s="469" t="str">
        <f>IF(_tag_month_day!BU359="","",_tag_month_day!BU359/100)</f>
        <v/>
      </c>
      <c r="GK369" s="470">
        <f>GK368</f>
        <v>0.070000000000000007</v>
      </c>
      <c r="GL369" s="470">
        <f>GL368</f>
        <v>0.029999999999999999</v>
      </c>
      <c r="GM369" s="471" t="str">
        <f>IF(_tag_month_day!BX359="","",_tag_month_day!BX359/100)</f>
        <v/>
      </c>
      <c r="GN369" s="470">
        <f>GN368</f>
        <v>0.070000000000000007</v>
      </c>
      <c r="GO369" s="470">
        <f>GO368</f>
        <v>0.029999999999999999</v>
      </c>
      <c r="GP369" s="470">
        <f>GP368</f>
        <v>0.089999999999999997</v>
      </c>
      <c r="GQ369" s="470">
        <f>GQ368</f>
        <v>0.029999999999999999</v>
      </c>
      <c r="GR369" s="471" t="str">
        <f>IF(_tag_month_day!CA359="","",_tag_month_day!CA359/100)</f>
        <v/>
      </c>
      <c r="GS369" s="472">
        <f>GS368</f>
        <v>0.95299999999999996</v>
      </c>
      <c r="GT369" s="472">
        <f>GT368</f>
        <v>0.55000000000000004</v>
      </c>
      <c r="GU369" s="472">
        <f>GU368</f>
        <v>0.55000000000000004</v>
      </c>
      <c r="GV369" s="472">
        <f>GV368</f>
        <v>0.55000000000000004</v>
      </c>
      <c r="GW369" s="472">
        <f>GW368</f>
        <v>0.5</v>
      </c>
      <c r="GX369" s="472">
        <f>GX368</f>
        <v>0.93500000000000005</v>
      </c>
      <c r="GY369" s="472">
        <f>GY368</f>
        <v>0.14999999999999999</v>
      </c>
      <c r="GZ369" s="472">
        <f>GZ368</f>
        <v>1</v>
      </c>
      <c r="HA369" s="474">
        <f>HA368</f>
        <v>0.047</v>
      </c>
      <c r="HB369" s="474">
        <f>HB368</f>
        <v>0.45000000000000001</v>
      </c>
      <c r="HC369" s="474">
        <f>HC368</f>
        <v>0.45000000000000001</v>
      </c>
      <c r="HD369" s="474">
        <f>HD368</f>
        <v>0.45000000000000001</v>
      </c>
      <c r="HE369" s="474">
        <f>HE368</f>
        <v>0.5</v>
      </c>
      <c r="HF369" s="474">
        <f>HF368</f>
        <v>0.065000000000000002</v>
      </c>
      <c r="HG369" s="474">
        <f>HG368</f>
        <v>0.84999999999999998</v>
      </c>
      <c r="HH369" s="474">
        <f>HH368</f>
        <v>0</v>
      </c>
      <c r="HI369" s="10">
        <f>IF(BZ369&lt;&gt;"",CK369-BV369,0)</f>
        <v>0</v>
      </c>
      <c r="HJ369" s="10" t="e">
        <f>IF(AJ369&gt;0,AH369-AJ369,0)</f>
        <v>#VALUE!</v>
      </c>
      <c r="HK369" s="466">
        <f>HK368</f>
        <v>0.84999999999999998</v>
      </c>
      <c r="HL369" s="424">
        <f>HL368</f>
        <v>550000</v>
      </c>
      <c r="HM369" s="424">
        <f>HM368</f>
        <v>480000</v>
      </c>
      <c r="HN369" s="465" t="e">
        <f>(DJ369*EZ369+DK369*FH369+DL369*FM369+DM369*FR369+DN369*FW369+DO369*GB369+DS369*GI369+DP369*GM369+DR369*GR369)*1000*2</f>
        <v>#VALUE!</v>
      </c>
      <c r="HO369" s="465" t="e">
        <f>HN369*HK369*$HO$2/HL369*1000000</f>
        <v>#VALUE!</v>
      </c>
      <c r="HP369" s="465" t="e">
        <f>HN369*HK369*$HP$2/HM369*1000000</f>
        <v>#VALUE!</v>
      </c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</row>
    <row customFormat="1" r="370" s="0">
      <c r="A370" s="420">
        <v>359</v>
      </c>
      <c r="B370" s="421">
        <f ca="1">IF(D370=D369,B369,IF(D370="夜班",B369+1,B369))</f>
        <v>43600</v>
      </c>
      <c r="C370" s="422">
        <f>C369</f>
        <v>0.041666666666666699</v>
      </c>
      <c r="D370" s="10" t="str">
        <f ca="1">IF(HOUR(G370)&lt;8,"夜班",IF(HOUR(G370)&lt;16,"白班",IF(HOUR(G370)&lt;24,"中班",0)))</f>
        <v>中班</v>
      </c>
      <c r="E370" s="10" t="e">
        <f ca="1">IF(F370=1,"甲",IF(F370=2,"乙",IF(F370=3,"丙",IF(F370=4,"丁",""))))</f>
        <v>#REF!</v>
      </c>
      <c r="F370" s="10" t="e">
        <f ca="1">SUMPRODUCT((成本日报!$A$3:$A$95=计划!B370)*(成本日报!$B$3:$B$95=计划!$D370),成本日报!$C$3:$C$95)</f>
        <v>#REF!</v>
      </c>
      <c r="G370" s="423">
        <f ca="1">G369+C369</f>
        <v>43600.916666665798</v>
      </c>
      <c r="H370" s="423">
        <f ca="1">$G370+$C370/60*10+$C370*0</f>
        <v>43600.923611110244</v>
      </c>
      <c r="I370" s="423">
        <f ca="1">$G370+$C370/60*18+$C370*0</f>
        <v>43600.929166665795</v>
      </c>
      <c r="J370" s="423">
        <f ca="1">$G370+$C370/60*0+$C370*1</f>
        <v>43600.958333332463</v>
      </c>
      <c r="K370" s="423">
        <f ca="1">$G370+$C370/60*30+$C370*2</f>
        <v>43601.02083333247</v>
      </c>
      <c r="L370" s="423">
        <f ca="1">$G370+$C370/60*0+$C370*3</f>
        <v>43601.041666665798</v>
      </c>
      <c r="M370" s="424" t="str">
        <f>IF(_tag_month_day!A360="","",_tag_month_day!A360)</f>
        <v/>
      </c>
      <c r="N370" s="424" t="str">
        <f>IF(_tag_month_day!B360="","",_tag_month_day!B360)</f>
        <v/>
      </c>
      <c r="O370" s="425" t="e">
        <f>IF(M370+N370=0,"",M370+N370)</f>
        <v>#VALUE!</v>
      </c>
      <c r="P370" s="424" t="str">
        <f>IF(_tag_month_day!C360="","",_tag_month_day!C360)</f>
        <v/>
      </c>
      <c r="Q370" s="424" t="str">
        <f>IF(_tag_month_day!D360="","",_tag_month_day!D360)</f>
        <v/>
      </c>
      <c r="R370" s="426" t="str">
        <f>IF(_tag_month_day!CB360="","",_tag_month_day!CB360/100)</f>
        <v/>
      </c>
      <c r="S370" s="427" t="str">
        <f>IF(_tag_month_day!E360="","",_tag_month_day!E360)</f>
        <v/>
      </c>
      <c r="T370" s="427" t="str">
        <f>IF(_tag_month_day!F360="","",_tag_month_day!F360)</f>
        <v/>
      </c>
      <c r="U370" s="428" t="e">
        <f>S370+T370</f>
        <v>#VALUE!</v>
      </c>
      <c r="V370" s="429" t="e">
        <f>U370/AJ370</f>
        <v>#VALUE!</v>
      </c>
      <c r="W370" s="430" t="str">
        <f>IF(_jhy_month_day!A360="","",_jhy_month_day!A360)</f>
        <v/>
      </c>
      <c r="X370" s="431" t="str">
        <f>IF(_jhy_month_day!B360="","",_jhy_month_day!B360/100)</f>
        <v/>
      </c>
      <c r="Y370" s="431" t="str">
        <f>IF(_jhy_month_day!C360="","",_jhy_month_day!C360/100)</f>
        <v/>
      </c>
      <c r="Z370" s="432">
        <f>Z366+1</f>
        <v>90</v>
      </c>
      <c r="AA370" s="433" t="str">
        <f>IF(_tag_month_day!G360="","",_tag_month_day!G360/100)</f>
        <v/>
      </c>
      <c r="AB370" s="433" t="str">
        <f>IF(_tag_month_day!H360="","",_tag_month_day!H360/100)</f>
        <v/>
      </c>
      <c r="AC370" s="434">
        <f>IF(X370="",AC369,BK370*($AV369*X370+$AW369*FD369+$AX369*FI369+$AY369*FN369+$AZ369*FS369+$BA369*FX369+$BG369*GE369)/(AV369*Y370+AX369*FK369+AW369*FF369+AY369*FP369+AZ369*FU369+BA369*FZ369+BG369*GG369+BB369*GK369+BC369*GN369+BD369*GP369))</f>
        <v>1.59963432013121</v>
      </c>
      <c r="AD370" s="435" t="str">
        <f>IF(AC370=AC369,"",AC370-AC369)</f>
        <v/>
      </c>
      <c r="AE370" s="436" t="str">
        <f>IF(1-AF370=0,"",(1-AF370))</f>
        <v/>
      </c>
      <c r="AF370" s="437">
        <v>1</v>
      </c>
      <c r="AG370" s="10" t="str">
        <f>AG369</f>
        <v>9A3</v>
      </c>
      <c r="AH370" s="438" t="str">
        <f>AH369</f>
        <v/>
      </c>
      <c r="AI370" s="424"/>
      <c r="AJ370" s="10" t="str">
        <f>IF(_tag_month_day!I360="","",_tag_month_day!I360)</f>
        <v/>
      </c>
      <c r="AK370" s="440"/>
      <c r="AL370" s="440"/>
      <c r="AM370" s="440"/>
      <c r="AN370" s="441">
        <f>AN369</f>
        <v>2</v>
      </c>
      <c r="AO370" s="441">
        <f>AO369</f>
        <v>8</v>
      </c>
      <c r="AP370" s="442" t="e">
        <f>(IF(AN370=0,AS369,AS369*(1+AO370/AN370)/(AR370+AO370/AN370)))+AT370</f>
        <v>#VALUE!</v>
      </c>
      <c r="AQ370" s="443" t="str">
        <f>IF(_tag_month_day!J360="","",_tag_month_day!J360/100)</f>
        <v/>
      </c>
      <c r="AR370" s="444">
        <f>AR369</f>
        <v>1.3</v>
      </c>
      <c r="AS370" s="445" t="e">
        <f>AQ370*(AN370*AR370+AO370)/(AN370+AO370)</f>
        <v>#VALUE!</v>
      </c>
      <c r="AT370" s="445" t="e">
        <f>(SUM(BE370:BF370)-SUM(BE369:BF369))*0.05</f>
        <v>#VALUE!</v>
      </c>
      <c r="AU370" s="446" t="str">
        <f>IF(_tag_month_day!CC360="","",IF(_tag_month_day!CC360&gt;0,_tag_month_day!CD360,_tag_month_day!CE360))</f>
        <v/>
      </c>
      <c r="AV370" s="447" t="str">
        <f>IF(_tag_month_day!L360="","",_tag_month_day!L360/100)</f>
        <v/>
      </c>
      <c r="AW370" s="431">
        <f>AW369</f>
        <v>0</v>
      </c>
      <c r="AX370" s="431">
        <f>AX369</f>
        <v>0</v>
      </c>
      <c r="AY370" s="431" t="str">
        <f>IF(_tag_month_day!M360="","",_tag_month_day!M360/100)</f>
        <v/>
      </c>
      <c r="AZ370" s="431" t="str">
        <f>IF(_tag_month_day!N360="","",_tag_month_day!N360/100)</f>
        <v/>
      </c>
      <c r="BA370" s="431" t="str">
        <f>IF(_tag_month_day!O360="","",_tag_month_day!O360/100)</f>
        <v/>
      </c>
      <c r="BB370" s="448" t="str">
        <f>IF(_tag_month_day!P360="","",_tag_month_day!P360/100)</f>
        <v/>
      </c>
      <c r="BC370" s="448">
        <f>BC369</f>
        <v>0</v>
      </c>
      <c r="BD370" s="448" t="str">
        <f>IF(_tag_month_day!Q360="","",_tag_month_day!Q360/100)</f>
        <v/>
      </c>
      <c r="BE370" s="449" t="str">
        <f>IF(_tag_month_day!R360="","",_tag_month_day!R360/100)</f>
        <v/>
      </c>
      <c r="BF370" s="388" t="e">
        <f>(AU370*(100+BE370*100))/(AJ370-AU370)/100</f>
        <v>#VALUE!</v>
      </c>
      <c r="BG370" s="450" t="e">
        <f>BE370+BF370</f>
        <v>#VALUE!</v>
      </c>
      <c r="BH370" s="451" t="e">
        <f>SUM(AV370:BF370)</f>
        <v>#VALUE!</v>
      </c>
      <c r="BI370" s="452" t="e">
        <f>IF(CX370=0,BI369,(DK370*查询!$R$5+DL370*查询!$Q$5+DM370*查询!$N$5+DN370*查询!$O$5+DO370*查询!$P$5)*AF370/CX370)</f>
        <v>#VALUE!</v>
      </c>
      <c r="BJ370" s="452" t="e">
        <f>IF(CX370=0,BJ369,(DP370*查询!$S$5+DQ370*查询!$T$5+DR370*查询!$U$5)*AF370/CX370)</f>
        <v>#VALUE!</v>
      </c>
      <c r="BK370" s="452">
        <f>BK369</f>
        <v>1</v>
      </c>
      <c r="BL370" s="453" t="e">
        <f>SUMPRODUCT((AV370:BA370)*(GS370:GX370))/((GS370:GX370)+SUM(BB370:BD370)*GY370+BG370*GZ370)</f>
        <v>#VALUE!</v>
      </c>
      <c r="BM370" s="453" t="e">
        <f>BK370*($AV370*FB370+$AW370*FD370+$AX370*FI370+$AY370*FN370+$AZ370*FS370+$BA370*FX370+$BG370*GE370)/(AV370*EY370+AX370*FK370+AW370*FF370+AY370*FP370+AZ370*FU370+BA370*FZ370+BG370*GG370+BB370*GK370+BC370*GN370+BD370*GP370)</f>
        <v>#VALUE!</v>
      </c>
      <c r="BN370" s="453" t="e">
        <f>($AV370*FC370+$AX370*FJ370+$AW370*FE370+$AY370*FO370+$AZ370*FT370+$BA370*FY370+$BG370*GF370)/($AV370*FA370+BG370*GH370+BB370*GL370+BC370*GO370+BD370*GQ370+BA370*GA370)</f>
        <v>#VALUE!</v>
      </c>
      <c r="BO370" s="454" t="e">
        <f>SUMPRODUCT(AV370:BA370*GS370:GX370)/(GS370:GX370+(BB370+BC370+BD370)*GY370+BG370)</f>
        <v>#VALUE!</v>
      </c>
      <c r="BP370" s="454" t="e">
        <f>SUMPRODUCT(AV370:BA370*GS370:GX370)/(GS370:GX370+(BB370+BC370+BD370)*GY370+BG370)</f>
        <v>#VALUE!</v>
      </c>
      <c r="BQ370" s="454" t="e">
        <f>SUMPRODUCT(AV370:BA370*GS370:GX370)/(GS370:GX370+(BB370+BC370+BD370)*GY370+BG370)</f>
        <v>#VALUE!</v>
      </c>
      <c r="BR370" s="453" t="str">
        <f>IF(_tag_month_day!T360="","",_tag_month_day!T360)</f>
        <v/>
      </c>
      <c r="BS370" s="453" t="str">
        <f>IF(_tag_month_day!U360="","",_tag_month_day!U360)</f>
        <v/>
      </c>
      <c r="BT370" s="455" t="str">
        <f>IF(CK370="","",IF((CK370&gt;=BV370-0.12)*(CK370&lt;=BV370+0.12),"合格","不合格"))</f>
        <v/>
      </c>
      <c r="BU370" s="456" t="str">
        <f>IF(_tag_month_day!V360="","",_tag_month_day!V360)</f>
        <v/>
      </c>
      <c r="BV370" s="457" t="str">
        <f>IF(_tag_month_day!W360="","",_tag_month_day!W360)</f>
        <v/>
      </c>
      <c r="BW370" s="458" t="str">
        <f>IF(_tag_month_day!X360="","",_tag_month_day!X360)</f>
        <v/>
      </c>
      <c r="BX370" s="458" t="str">
        <f>IF(_tag_month_day!Y360="","",_tag_month_day!Y360)</f>
        <v/>
      </c>
      <c r="BY370" s="459">
        <f ca="1">L370</f>
        <v>43601.041666665798</v>
      </c>
      <c r="BZ370" s="460"/>
      <c r="CA370" s="461"/>
      <c r="CB370" s="424" t="str">
        <f>IF(_tag_month_day!Z360="","",_tag_month_day!Z360)</f>
        <v/>
      </c>
      <c r="CC370" s="424" t="str">
        <f>IF(_tag_month_day!AA360="","",_tag_month_day!AA360)</f>
        <v/>
      </c>
      <c r="CD370" s="424" t="str">
        <f>IF(_tag_month_day!AB360="","",_tag_month_day!AB360)</f>
        <v/>
      </c>
      <c r="CE370" s="424" t="str">
        <f>IF(_tag_month_day!AC360="","",_tag_month_day!AC360)</f>
        <v/>
      </c>
      <c r="CF370" s="424" t="str">
        <f>IF(_tag_month_day!AD360="","",_tag_month_day!AD360)</f>
        <v/>
      </c>
      <c r="CG370" s="424" t="str">
        <f>IF(_tag_month_day!AE360="","",_tag_month_day!AE360)</f>
        <v/>
      </c>
      <c r="CH370" s="424" t="str">
        <f>IF(_tag_month_day!AF360="","",_tag_month_day!AF360)</f>
        <v/>
      </c>
      <c r="CI370" s="424" t="str">
        <f>IF(_tag_month_day!AG360="","",_tag_month_day!AG360)</f>
        <v/>
      </c>
      <c r="CJ370" s="424" t="str">
        <f>IF(_tag_month_day!AH360="","",_tag_month_day!AH360)</f>
        <v/>
      </c>
      <c r="CK370" s="424" t="str">
        <f>IF(_tag_month_day!AI360="","",_tag_month_day!AI360)</f>
        <v/>
      </c>
      <c r="CL370" s="4" t="str">
        <f>IF(_tag_month_day!AJ360="","",_tag_month_day!AJ360)</f>
        <v/>
      </c>
      <c r="CM370" s="4" t="str">
        <f>IF(_tag_month_day!AK360="","",_tag_month_day!AK360)</f>
        <v/>
      </c>
      <c r="CN370" s="4" t="str">
        <f>IF(_tag_month_day!AL360="","",_tag_month_day!AL360)</f>
        <v/>
      </c>
      <c r="CO370" s="4" t="str">
        <f>IF(_tag_month_day!AM360="","",_tag_month_day!AM360)</f>
        <v/>
      </c>
      <c r="CP370" s="4" t="str">
        <f>IF(_tag_month_day!AN360="","",_tag_month_day!AN360)</f>
        <v/>
      </c>
      <c r="CQ370" s="4" t="str">
        <f>IF(_tag_month_day!AO360="","",_tag_month_day!AO360)</f>
        <v/>
      </c>
      <c r="CR370" s="462" t="str">
        <f>IF(_tag_month_day!AP360="","",_tag_month_day!AP360)</f>
        <v/>
      </c>
      <c r="CS370" s="463" t="str">
        <f>IF(_tag_month_day!AQ360="","",_tag_month_day!AQ360)</f>
        <v/>
      </c>
      <c r="CT370" s="4" t="str">
        <f>IF(_tag_month_day!AR360="","",_tag_month_day!AR360)</f>
        <v/>
      </c>
      <c r="CU370" s="464" t="e">
        <f>DU370/AJ370</f>
        <v>#VALUE!</v>
      </c>
      <c r="CV370" s="451" t="e">
        <f>BG370/BH370</f>
        <v>#VALUE!</v>
      </c>
      <c r="CW370" s="465" t="e">
        <f>AJ370*(1-CV370)*CU370*AF370</f>
        <v>#VALUE!</v>
      </c>
      <c r="CX370" s="465" t="e">
        <f>CW370*94%</f>
        <v>#VALUE!</v>
      </c>
      <c r="CY370" s="466" t="e">
        <f>IF(CX370=0,0,DS370/(DS370+CX370))</f>
        <v>#VALUE!</v>
      </c>
      <c r="CZ370" s="465" t="e">
        <f>$AJ370*EF370</f>
        <v>#VALUE!</v>
      </c>
      <c r="DA370" s="465" t="e">
        <f>$AJ370*EG370</f>
        <v>#VALUE!</v>
      </c>
      <c r="DB370" s="465" t="e">
        <f>$AJ370*EH370</f>
        <v>#VALUE!</v>
      </c>
      <c r="DC370" s="465" t="e">
        <f>$AJ370*EI370</f>
        <v>#VALUE!</v>
      </c>
      <c r="DD370" s="465" t="e">
        <f>$AJ370*EJ370</f>
        <v>#VALUE!</v>
      </c>
      <c r="DE370" s="465" t="e">
        <f>$AJ370*EK370</f>
        <v>#VALUE!</v>
      </c>
      <c r="DF370" s="465" t="e">
        <f>$AJ370*EL370</f>
        <v>#VALUE!</v>
      </c>
      <c r="DG370" s="465" t="e">
        <f>$AJ370*EM370</f>
        <v>#VALUE!</v>
      </c>
      <c r="DH370" s="465" t="e">
        <f>$AJ370*EN370</f>
        <v>#VALUE!</v>
      </c>
      <c r="DI370" s="465" t="e">
        <f>$AJ370*EO370</f>
        <v>#VALUE!</v>
      </c>
      <c r="DJ370" s="465" t="e">
        <f>CZ370*(1-EP370)</f>
        <v>#VALUE!</v>
      </c>
      <c r="DK370" s="465" t="e">
        <f>DA370*(1-ER370)</f>
        <v>#VALUE!</v>
      </c>
      <c r="DL370" s="465" t="e">
        <f>DB370*(1-EQ370)</f>
        <v>#VALUE!</v>
      </c>
      <c r="DM370" s="465" t="e">
        <f>DC370*(1-ES370)</f>
        <v>#VALUE!</v>
      </c>
      <c r="DN370" s="465" t="e">
        <f>DD370*(1-ET370)</f>
        <v>#VALUE!</v>
      </c>
      <c r="DO370" s="465" t="e">
        <f>DE370</f>
        <v>#VALUE!</v>
      </c>
      <c r="DP370" s="465" t="e">
        <f>DF370*(1-EU370)</f>
        <v>#VALUE!</v>
      </c>
      <c r="DQ370" s="465" t="e">
        <f>DG370*(1-EV370)</f>
        <v>#VALUE!</v>
      </c>
      <c r="DR370" s="465" t="e">
        <f>DH370*(1-EW370)</f>
        <v>#VALUE!</v>
      </c>
      <c r="DS370" s="465" t="e">
        <f>DI370</f>
        <v>#VALUE!</v>
      </c>
      <c r="DT370" s="465" t="e">
        <f>SUM(DJ370:DS370)</f>
        <v>#VALUE!</v>
      </c>
      <c r="DU370" s="465" t="e">
        <f>(GS370:GX370)+(DP370+DQ370+DR370)*GY370+DS370</f>
        <v>#VALUE!</v>
      </c>
      <c r="DV370" s="451" t="e">
        <f>AV370/$BH370/(1-EP370)</f>
        <v>#VALUE!</v>
      </c>
      <c r="DW370" s="451" t="e">
        <f>AW370/$BH370/(1-ER370)</f>
        <v>#VALUE!</v>
      </c>
      <c r="DX370" s="451" t="e">
        <f>AX370/$BH370/(1-EQ370)</f>
        <v>#VALUE!</v>
      </c>
      <c r="DY370" s="451" t="e">
        <f>AY370/$BH370/(1-ES370)</f>
        <v>#VALUE!</v>
      </c>
      <c r="DZ370" s="451" t="e">
        <f>AZ370/$BH370/(1-ET370)</f>
        <v>#VALUE!</v>
      </c>
      <c r="EA370" s="451" t="e">
        <f>BA370/$BH370/(1-AX370)</f>
        <v>#VALUE!</v>
      </c>
      <c r="EB370" s="451" t="e">
        <f>BB370/$BH370/(1-EU370)</f>
        <v>#VALUE!</v>
      </c>
      <c r="EC370" s="451" t="e">
        <f>BC370/$BH370/(1-EV370)</f>
        <v>#VALUE!</v>
      </c>
      <c r="ED370" s="451" t="e">
        <f>BD370/$BH370/(1-EW370)</f>
        <v>#VALUE!</v>
      </c>
      <c r="EE370" s="451" t="e">
        <f>BG370/BH370</f>
        <v>#VALUE!</v>
      </c>
      <c r="EF370" s="451" t="e">
        <f>DV370/SUM($DV370:$EE370)</f>
        <v>#VALUE!</v>
      </c>
      <c r="EG370" s="451" t="e">
        <f>DW370/SUM($DV370:$EE370)</f>
        <v>#VALUE!</v>
      </c>
      <c r="EH370" s="451" t="e">
        <f>DX370/SUM($DV370:$EE370)</f>
        <v>#VALUE!</v>
      </c>
      <c r="EI370" s="451" t="e">
        <f>DY370/SUM($DV370:$EE370)</f>
        <v>#VALUE!</v>
      </c>
      <c r="EJ370" s="451" t="e">
        <f>DZ370/SUM($DV370:$EE370)</f>
        <v>#VALUE!</v>
      </c>
      <c r="EK370" s="451" t="e">
        <f>EA370/SUM($DV370:$EE370)</f>
        <v>#VALUE!</v>
      </c>
      <c r="EL370" s="451" t="e">
        <f>EB370/SUM($DV370:$EE370)</f>
        <v>#VALUE!</v>
      </c>
      <c r="EM370" s="451" t="e">
        <f>EC370/SUM($DV370:$EE370)</f>
        <v>#VALUE!</v>
      </c>
      <c r="EN370" s="451" t="e">
        <f>ED370/SUM($DV370:$EE370)</f>
        <v>#VALUE!</v>
      </c>
      <c r="EO370" s="451" t="e">
        <f>EE370/SUM($DV370:$EE370)</f>
        <v>#VALUE!</v>
      </c>
      <c r="EP370" s="450">
        <f>EP369</f>
        <v>0.080000000000000002</v>
      </c>
      <c r="EQ370" s="450">
        <f>EQ369</f>
        <v>0.014999999999999999</v>
      </c>
      <c r="ER370" s="450">
        <f>ER369</f>
        <v>0.014999999999999999</v>
      </c>
      <c r="ES370" s="450">
        <f>ES369</f>
        <v>0.014999999999999999</v>
      </c>
      <c r="ET370" s="450">
        <f>ET369</f>
        <v>0.014999999999999999</v>
      </c>
      <c r="EU370" s="450">
        <f>EU369</f>
        <v>0.089999999999999997</v>
      </c>
      <c r="EV370" s="450">
        <f>EV369</f>
        <v>0.089999999999999997</v>
      </c>
      <c r="EW370" s="450">
        <f>EW369</f>
        <v>0.089999999999999997</v>
      </c>
      <c r="EX370" s="431" t="str">
        <f>IF(_tag_month_day!AS360="","",_tag_month_day!AS360/100)</f>
        <v/>
      </c>
      <c r="EY370" s="431" t="str">
        <f>IF(_tag_month_day!AT360="","",_tag_month_day!AT360/100)</f>
        <v/>
      </c>
      <c r="EZ370" s="431" t="str">
        <f>IF(_tag_month_day!AU360="","",_tag_month_day!AU360/100)</f>
        <v/>
      </c>
      <c r="FA370" s="431" t="str">
        <f>IF(_tag_month_day!AV360="","",_tag_month_day!AV360/100)</f>
        <v/>
      </c>
      <c r="FB370" s="431" t="str">
        <f>IF(_tag_month_day!AW360="","",_tag_month_day!AW360/100)</f>
        <v/>
      </c>
      <c r="FC370" s="431" t="str">
        <f>IF(_tag_month_day!AX360="","",_tag_month_day!AX360/100)</f>
        <v/>
      </c>
      <c r="FD370" s="449" t="str">
        <f>IF(_tag_month_day!AY360="","",_tag_month_day!AY360/100)</f>
        <v/>
      </c>
      <c r="FE370" s="449" t="str">
        <f>IF(_tag_month_day!AZ360="","",_tag_month_day!AZ360/100)</f>
        <v/>
      </c>
      <c r="FF370" s="449" t="str">
        <f>IF(_tag_month_day!BA360="","",_tag_month_day!BA360/100)</f>
        <v/>
      </c>
      <c r="FG370" s="449" t="str">
        <f>IF(_tag_month_day!BB360="","",_tag_month_day!BB360/100)</f>
        <v/>
      </c>
      <c r="FH370" s="467" t="str">
        <f>IF(_tag_month_day!BC360="","",_tag_month_day!BC360/100)</f>
        <v/>
      </c>
      <c r="FI370" s="449">
        <f>FI369</f>
        <v>0.40999999999999998</v>
      </c>
      <c r="FJ370" s="449">
        <f>FJ369</f>
        <v>0.11</v>
      </c>
      <c r="FK370" s="449">
        <f>FK369</f>
        <v>0.014999999999999999</v>
      </c>
      <c r="FL370" s="449">
        <f>FL369</f>
        <v>0</v>
      </c>
      <c r="FM370" s="467">
        <f>FM369</f>
        <v>0.0001</v>
      </c>
      <c r="FN370" s="449">
        <f>FN369</f>
        <v>0.32000000000000001</v>
      </c>
      <c r="FO370" s="449">
        <f>FO369</f>
        <v>0.20000000000000001</v>
      </c>
      <c r="FP370" s="449">
        <f>FP369</f>
        <v>0.01</v>
      </c>
      <c r="FQ370" s="449">
        <f>FQ369</f>
        <v>0</v>
      </c>
      <c r="FR370" s="467">
        <f>FR369</f>
        <v>0.0001</v>
      </c>
      <c r="FS370" s="449" t="str">
        <f>IF(_tag_month_day!BD360="","",_tag_month_day!BD360/100)</f>
        <v/>
      </c>
      <c r="FT370" s="449" t="str">
        <f>IF(_tag_month_day!BE360="","",_tag_month_day!BE360/100)</f>
        <v/>
      </c>
      <c r="FU370" s="449" t="str">
        <f>IF(_tag_month_day!BF360="","",_tag_month_day!BF360/100)</f>
        <v/>
      </c>
      <c r="FV370" s="449" t="str">
        <f>IF(_tag_month_day!BG360="","",_tag_month_day!BG360/100)</f>
        <v/>
      </c>
      <c r="FW370" s="467" t="str">
        <f>IF(_tag_month_day!BH360="","",_tag_month_day!BH360/100)</f>
        <v/>
      </c>
      <c r="FX370" s="449" t="str">
        <f>IF(_tag_month_day!BI360="","",_tag_month_day!BI360/100)</f>
        <v/>
      </c>
      <c r="FY370" s="449" t="str">
        <f>IF(_tag_month_day!BJ360="","",_tag_month_day!BJ360/100)</f>
        <v/>
      </c>
      <c r="FZ370" s="468" t="str">
        <f>IF(_tag_month_day!BK360="","",_tag_month_day!BK360/100)</f>
        <v/>
      </c>
      <c r="GA370" s="449" t="str">
        <f>IF(_tag_month_day!BL360="","",_tag_month_day!BL360/100)</f>
        <v/>
      </c>
      <c r="GB370" s="467" t="str">
        <f>IF(_tag_month_day!BM360="","",_tag_month_day!BM360/100)</f>
        <v/>
      </c>
      <c r="GC370" s="431" t="str">
        <f>IF(_tag_month_day!BN360="","",_tag_month_day!BN360/100)</f>
        <v/>
      </c>
      <c r="GD370" s="431" t="str">
        <f>IF(_tag_month_day!BO360="","",_tag_month_day!BO360/100)</f>
        <v/>
      </c>
      <c r="GE370" s="431" t="str">
        <f>IF(_tag_month_day!BP360="","",_tag_month_day!BP360/100)</f>
        <v/>
      </c>
      <c r="GF370" s="431" t="str">
        <f>IF(_tag_month_day!BQ360="","",_tag_month_day!BQ360/100)</f>
        <v/>
      </c>
      <c r="GG370" s="431" t="str">
        <f>IF(_tag_month_day!BR360="","",_tag_month_day!BR360/100)</f>
        <v/>
      </c>
      <c r="GH370" s="431" t="str">
        <f>IF(_tag_month_day!BS360="","",_tag_month_day!BS360/100)</f>
        <v/>
      </c>
      <c r="GI370" s="467" t="str">
        <f>IF(_tag_month_day!BT360="","",_tag_month_day!BT360/100)</f>
        <v/>
      </c>
      <c r="GJ370" s="469" t="str">
        <f>IF(_tag_month_day!BU360="","",_tag_month_day!BU360/100)</f>
        <v/>
      </c>
      <c r="GK370" s="470">
        <f>GK369</f>
        <v>0.070000000000000007</v>
      </c>
      <c r="GL370" s="470">
        <f>GL369</f>
        <v>0.029999999999999999</v>
      </c>
      <c r="GM370" s="471" t="str">
        <f>IF(_tag_month_day!BX360="","",_tag_month_day!BX360/100)</f>
        <v/>
      </c>
      <c r="GN370" s="470">
        <f>GN369</f>
        <v>0.070000000000000007</v>
      </c>
      <c r="GO370" s="470">
        <f>GO369</f>
        <v>0.029999999999999999</v>
      </c>
      <c r="GP370" s="470">
        <f>GP369</f>
        <v>0.089999999999999997</v>
      </c>
      <c r="GQ370" s="470">
        <f>GQ369</f>
        <v>0.029999999999999999</v>
      </c>
      <c r="GR370" s="471" t="str">
        <f>IF(_tag_month_day!CA360="","",_tag_month_day!CA360/100)</f>
        <v/>
      </c>
      <c r="GS370" s="472">
        <f>GS369</f>
        <v>0.95299999999999996</v>
      </c>
      <c r="GT370" s="472">
        <f>GT369</f>
        <v>0.55000000000000004</v>
      </c>
      <c r="GU370" s="472">
        <f>GU369</f>
        <v>0.55000000000000004</v>
      </c>
      <c r="GV370" s="472">
        <f>GV369</f>
        <v>0.55000000000000004</v>
      </c>
      <c r="GW370" s="472">
        <f>GW369</f>
        <v>0.5</v>
      </c>
      <c r="GX370" s="472">
        <f>GX369</f>
        <v>0.93500000000000005</v>
      </c>
      <c r="GY370" s="472">
        <f>GY369</f>
        <v>0.14999999999999999</v>
      </c>
      <c r="GZ370" s="472">
        <f>GZ369</f>
        <v>1</v>
      </c>
      <c r="HA370" s="474">
        <f>HA369</f>
        <v>0.047</v>
      </c>
      <c r="HB370" s="474">
        <f>HB369</f>
        <v>0.45000000000000001</v>
      </c>
      <c r="HC370" s="474">
        <f>HC369</f>
        <v>0.45000000000000001</v>
      </c>
      <c r="HD370" s="474">
        <f>HD369</f>
        <v>0.45000000000000001</v>
      </c>
      <c r="HE370" s="474">
        <f>HE369</f>
        <v>0.5</v>
      </c>
      <c r="HF370" s="474">
        <f>HF369</f>
        <v>0.065000000000000002</v>
      </c>
      <c r="HG370" s="474">
        <f>HG369</f>
        <v>0.84999999999999998</v>
      </c>
      <c r="HH370" s="474">
        <f>HH369</f>
        <v>0</v>
      </c>
      <c r="HI370" s="10">
        <f>IF(BZ370&lt;&gt;"",CK370-BV370,0)</f>
        <v>0</v>
      </c>
      <c r="HJ370" s="10" t="e">
        <f>IF(AJ370&gt;0,AH370-AJ370,0)</f>
        <v>#VALUE!</v>
      </c>
      <c r="HK370" s="466">
        <f>HK369</f>
        <v>0.84999999999999998</v>
      </c>
      <c r="HL370" s="424">
        <f>HL369</f>
        <v>550000</v>
      </c>
      <c r="HM370" s="424">
        <f>HM369</f>
        <v>480000</v>
      </c>
      <c r="HN370" s="465" t="e">
        <f>(DJ370*EZ370+DK370*FH370+DL370*FM370+DM370*FR370+DN370*FW370+DO370*GB370+DS370*GI370+DP370*GM370+DR370*GR370)*1000*2</f>
        <v>#VALUE!</v>
      </c>
      <c r="HO370" s="465" t="e">
        <f>HN370*HK370*$HO$2/HL370*1000000</f>
        <v>#VALUE!</v>
      </c>
      <c r="HP370" s="465" t="e">
        <f>HN370*HK370*$HP$2/HM370*1000000</f>
        <v>#VALUE!</v>
      </c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</row>
    <row customFormat="1" r="371" s="0">
      <c r="A371" s="420">
        <v>360</v>
      </c>
      <c r="B371" s="421">
        <f ca="1">IF(D371=D370,B370,IF(D371="夜班",B370+1,B370))</f>
        <v>43600</v>
      </c>
      <c r="C371" s="422">
        <f>C370</f>
        <v>0.041666666666666699</v>
      </c>
      <c r="D371" s="10" t="str">
        <f ca="1">IF(HOUR(G371)&lt;8,"夜班",IF(HOUR(G371)&lt;16,"白班",IF(HOUR(G371)&lt;24,"中班",0)))</f>
        <v>中班</v>
      </c>
      <c r="E371" s="10" t="e">
        <f ca="1">IF(F371=1,"甲",IF(F371=2,"乙",IF(F371=3,"丙",IF(F371=4,"丁",""))))</f>
        <v>#REF!</v>
      </c>
      <c r="F371" s="10" t="e">
        <f ca="1">SUMPRODUCT((成本日报!$A$3:$A$95=计划!B371)*(成本日报!$B$3:$B$95=计划!$D371),成本日报!$C$3:$C$95)</f>
        <v>#REF!</v>
      </c>
      <c r="G371" s="423">
        <f ca="1">G370+C370</f>
        <v>43600.958333332463</v>
      </c>
      <c r="H371" s="423">
        <f ca="1">$G371+$C371/60*10+$C371*0</f>
        <v>43600.965277776908</v>
      </c>
      <c r="I371" s="423">
        <f ca="1">$G371+$C371/60*18+$C371*0</f>
        <v>43600.97083333246</v>
      </c>
      <c r="J371" s="423">
        <f ca="1">$G371+$C371/60*0+$C371*1</f>
        <v>43600.999999999127</v>
      </c>
      <c r="K371" s="423">
        <f ca="1">$G371+$C371/60*30+$C371*2</f>
        <v>43601.062499999134</v>
      </c>
      <c r="L371" s="423">
        <f ca="1">$G371+$C371/60*0+$C371*3</f>
        <v>43601.083333332463</v>
      </c>
      <c r="M371" s="424" t="str">
        <f>IF(_tag_month_day!A361="","",_tag_month_day!A361)</f>
        <v/>
      </c>
      <c r="N371" s="424" t="str">
        <f>IF(_tag_month_day!B361="","",_tag_month_day!B361)</f>
        <v/>
      </c>
      <c r="O371" s="425" t="e">
        <f>IF(M371+N371=0,"",M371+N371)</f>
        <v>#VALUE!</v>
      </c>
      <c r="P371" s="424" t="str">
        <f>IF(_tag_month_day!C361="","",_tag_month_day!C361)</f>
        <v/>
      </c>
      <c r="Q371" s="424" t="str">
        <f>IF(_tag_month_day!D361="","",_tag_month_day!D361)</f>
        <v/>
      </c>
      <c r="R371" s="426" t="str">
        <f>IF(_tag_month_day!CB361="","",_tag_month_day!CB361/100)</f>
        <v/>
      </c>
      <c r="S371" s="427" t="str">
        <f>IF(_tag_month_day!E361="","",_tag_month_day!E361)</f>
        <v/>
      </c>
      <c r="T371" s="427" t="str">
        <f>IF(_tag_month_day!F361="","",_tag_month_day!F361)</f>
        <v/>
      </c>
      <c r="U371" s="428" t="e">
        <f>S371+T371</f>
        <v>#VALUE!</v>
      </c>
      <c r="V371" s="429" t="e">
        <f>U371/AJ371</f>
        <v>#VALUE!</v>
      </c>
      <c r="W371" s="430" t="str">
        <f>IF(_jhy_month_day!A361="","",_jhy_month_day!A361)</f>
        <v/>
      </c>
      <c r="X371" s="431" t="str">
        <f>IF(_jhy_month_day!B361="","",_jhy_month_day!B361/100)</f>
        <v/>
      </c>
      <c r="Y371" s="431" t="str">
        <f>IF(_jhy_month_day!C361="","",_jhy_month_day!C361/100)</f>
        <v/>
      </c>
      <c r="Z371" s="432">
        <f>Z367+1</f>
        <v>90</v>
      </c>
      <c r="AA371" s="433" t="str">
        <f>IF(_tag_month_day!G361="","",_tag_month_day!G361/100)</f>
        <v/>
      </c>
      <c r="AB371" s="433" t="str">
        <f>IF(_tag_month_day!H361="","",_tag_month_day!H361/100)</f>
        <v/>
      </c>
      <c r="AC371" s="434">
        <f>IF(X371="",AC370,BK371*($AV370*X371+$AW370*FD370+$AX370*FI370+$AY370*FN370+$AZ370*FS370+$BA370*FX370+$BG370*GE370)/(AV370*Y371+AX370*FK370+AW370*FF370+AY370*FP370+AZ370*FU370+BA370*FZ370+BG370*GG370+BB370*GK370+BC370*GN370+BD370*GP370))</f>
        <v>1.59963432013121</v>
      </c>
      <c r="AD371" s="435" t="str">
        <f>IF(AC371=AC370,"",AC371-AC370)</f>
        <v/>
      </c>
      <c r="AE371" s="436" t="str">
        <f>IF(1-AF371=0,"",(1-AF371))</f>
        <v/>
      </c>
      <c r="AF371" s="437">
        <v>1</v>
      </c>
      <c r="AG371" s="10" t="str">
        <f>AG370</f>
        <v>9A3</v>
      </c>
      <c r="AH371" s="438" t="str">
        <f>AH370</f>
        <v/>
      </c>
      <c r="AI371" s="424"/>
      <c r="AJ371" s="10" t="str">
        <f>IF(_tag_month_day!I361="","",_tag_month_day!I361)</f>
        <v/>
      </c>
      <c r="AK371" s="440"/>
      <c r="AL371" s="440"/>
      <c r="AM371" s="440"/>
      <c r="AN371" s="441">
        <f>AN370</f>
        <v>2</v>
      </c>
      <c r="AO371" s="441">
        <f>AO370</f>
        <v>8</v>
      </c>
      <c r="AP371" s="442" t="e">
        <f>(IF(AN371=0,AS370,AS370*(1+AO371/AN371)/(AR371+AO371/AN371)))+AT371</f>
        <v>#VALUE!</v>
      </c>
      <c r="AQ371" s="443" t="str">
        <f>IF(_tag_month_day!J361="","",_tag_month_day!J361/100)</f>
        <v/>
      </c>
      <c r="AR371" s="444">
        <f>AR370</f>
        <v>1.3</v>
      </c>
      <c r="AS371" s="445" t="e">
        <f>AQ371*(AN371*AR371+AO371)/(AN371+AO371)</f>
        <v>#VALUE!</v>
      </c>
      <c r="AT371" s="445" t="e">
        <f>(SUM(BE371:BF371)-SUM(BE370:BF370))*0.05</f>
        <v>#VALUE!</v>
      </c>
      <c r="AU371" s="446" t="str">
        <f>IF(_tag_month_day!CC361="","",IF(_tag_month_day!CC361&gt;0,_tag_month_day!CD361,_tag_month_day!CE361))</f>
        <v/>
      </c>
      <c r="AV371" s="447" t="str">
        <f>IF(_tag_month_day!L361="","",_tag_month_day!L361/100)</f>
        <v/>
      </c>
      <c r="AW371" s="431">
        <f>AW370</f>
        <v>0</v>
      </c>
      <c r="AX371" s="431">
        <f>AX370</f>
        <v>0</v>
      </c>
      <c r="AY371" s="431" t="str">
        <f>IF(_tag_month_day!M361="","",_tag_month_day!M361/100)</f>
        <v/>
      </c>
      <c r="AZ371" s="431" t="str">
        <f>IF(_tag_month_day!N361="","",_tag_month_day!N361/100)</f>
        <v/>
      </c>
      <c r="BA371" s="431" t="str">
        <f>IF(_tag_month_day!O361="","",_tag_month_day!O361/100)</f>
        <v/>
      </c>
      <c r="BB371" s="448" t="str">
        <f>IF(_tag_month_day!P361="","",_tag_month_day!P361/100)</f>
        <v/>
      </c>
      <c r="BC371" s="448">
        <f>BC370</f>
        <v>0</v>
      </c>
      <c r="BD371" s="448" t="str">
        <f>IF(_tag_month_day!Q361="","",_tag_month_day!Q361/100)</f>
        <v/>
      </c>
      <c r="BE371" s="449" t="str">
        <f>IF(_tag_month_day!R361="","",_tag_month_day!R361/100)</f>
        <v/>
      </c>
      <c r="BF371" s="388" t="e">
        <f>(AU371*(100+BE371*100))/(AJ371-AU371)/100</f>
        <v>#VALUE!</v>
      </c>
      <c r="BG371" s="450" t="e">
        <f>BE371+BF371</f>
        <v>#VALUE!</v>
      </c>
      <c r="BH371" s="451" t="e">
        <f>SUM(AV371:BF371)</f>
        <v>#VALUE!</v>
      </c>
      <c r="BI371" s="452" t="e">
        <f>IF(CX371=0,BI370,(DK371*查询!$R$5+DL371*查询!$Q$5+DM371*查询!$N$5+DN371*查询!$O$5+DO371*查询!$P$5)*AF371/CX371)</f>
        <v>#VALUE!</v>
      </c>
      <c r="BJ371" s="452" t="e">
        <f>IF(CX371=0,BJ370,(DP371*查询!$S$5+DQ371*查询!$T$5+DR371*查询!$U$5)*AF371/CX371)</f>
        <v>#VALUE!</v>
      </c>
      <c r="BK371" s="452">
        <f>BK370</f>
        <v>1</v>
      </c>
      <c r="BL371" s="453" t="e">
        <f>SUMPRODUCT((AV371:BA371)*(GS371:GX371))/((GS371:GX371)+SUM(BB371:BD371)*GY371+BG371*GZ371)</f>
        <v>#VALUE!</v>
      </c>
      <c r="BM371" s="453" t="e">
        <f>BK371*($AV371*FB371+$AW371*FD371+$AX371*FI371+$AY371*FN371+$AZ371*FS371+$BA371*FX371+$BG371*GE371)/(AV371*EY371+AX371*FK371+AW371*FF371+AY371*FP371+AZ371*FU371+BA371*FZ371+BG371*GG371+BB371*GK371+BC371*GN371+BD371*GP371)</f>
        <v>#VALUE!</v>
      </c>
      <c r="BN371" s="453" t="e">
        <f>($AV371*FC371+$AX371*FJ371+$AW371*FE371+$AY371*FO371+$AZ371*FT371+$BA371*FY371+$BG371*GF371)/($AV371*FA371+BG371*GH371+BB371*GL371+BC371*GO371+BD371*GQ371+BA371*GA371)</f>
        <v>#VALUE!</v>
      </c>
      <c r="BO371" s="454" t="e">
        <f>SUMPRODUCT(AV371:BA371*GS371:GX371)/(GS371:GX371+(BB371+BC371+BD371)*GY371+BG371)</f>
        <v>#VALUE!</v>
      </c>
      <c r="BP371" s="454" t="e">
        <f>SUMPRODUCT(AV371:BA371*GS371:GX371)/(GS371:GX371+(BB371+BC371+BD371)*GY371+BG371)</f>
        <v>#VALUE!</v>
      </c>
      <c r="BQ371" s="454" t="e">
        <f>SUMPRODUCT(AV371:BA371*GS371:GX371)/(GS371:GX371+(BB371+BC371+BD371)*GY371+BG371)</f>
        <v>#VALUE!</v>
      </c>
      <c r="BR371" s="453" t="str">
        <f>IF(_tag_month_day!T361="","",_tag_month_day!T361)</f>
        <v/>
      </c>
      <c r="BS371" s="453" t="str">
        <f>IF(_tag_month_day!U361="","",_tag_month_day!U361)</f>
        <v/>
      </c>
      <c r="BT371" s="455" t="str">
        <f>IF(CK371="","",IF((CK371&gt;=BV371-0.12)*(CK371&lt;=BV371+0.12),"合格","不合格"))</f>
        <v/>
      </c>
      <c r="BU371" s="456" t="str">
        <f>IF(_tag_month_day!V361="","",_tag_month_day!V361)</f>
        <v/>
      </c>
      <c r="BV371" s="457" t="str">
        <f>IF(_tag_month_day!W361="","",_tag_month_day!W361)</f>
        <v/>
      </c>
      <c r="BW371" s="458" t="str">
        <f>IF(_tag_month_day!X361="","",_tag_month_day!X361)</f>
        <v/>
      </c>
      <c r="BX371" s="458" t="str">
        <f>IF(_tag_month_day!Y361="","",_tag_month_day!Y361)</f>
        <v/>
      </c>
      <c r="BY371" s="459">
        <f ca="1">L371</f>
        <v>43601.083333332463</v>
      </c>
      <c r="BZ371" s="460"/>
      <c r="CA371" s="461"/>
      <c r="CB371" s="424" t="str">
        <f>IF(_tag_month_day!Z361="","",_tag_month_day!Z361)</f>
        <v/>
      </c>
      <c r="CC371" s="424" t="str">
        <f>IF(_tag_month_day!AA361="","",_tag_month_day!AA361)</f>
        <v/>
      </c>
      <c r="CD371" s="424" t="str">
        <f>IF(_tag_month_day!AB361="","",_tag_month_day!AB361)</f>
        <v/>
      </c>
      <c r="CE371" s="424" t="str">
        <f>IF(_tag_month_day!AC361="","",_tag_month_day!AC361)</f>
        <v/>
      </c>
      <c r="CF371" s="424" t="str">
        <f>IF(_tag_month_day!AD361="","",_tag_month_day!AD361)</f>
        <v/>
      </c>
      <c r="CG371" s="424" t="str">
        <f>IF(_tag_month_day!AE361="","",_tag_month_day!AE361)</f>
        <v/>
      </c>
      <c r="CH371" s="424" t="str">
        <f>IF(_tag_month_day!AF361="","",_tag_month_day!AF361)</f>
        <v/>
      </c>
      <c r="CI371" s="424" t="str">
        <f>IF(_tag_month_day!AG361="","",_tag_month_day!AG361)</f>
        <v/>
      </c>
      <c r="CJ371" s="424" t="str">
        <f>IF(_tag_month_day!AH361="","",_tag_month_day!AH361)</f>
        <v/>
      </c>
      <c r="CK371" s="424" t="str">
        <f>IF(_tag_month_day!AI361="","",_tag_month_day!AI361)</f>
        <v/>
      </c>
      <c r="CL371" s="4" t="str">
        <f>IF(_tag_month_day!AJ361="","",_tag_month_day!AJ361)</f>
        <v/>
      </c>
      <c r="CM371" s="4" t="str">
        <f>IF(_tag_month_day!AK361="","",_tag_month_day!AK361)</f>
        <v/>
      </c>
      <c r="CN371" s="4" t="str">
        <f>IF(_tag_month_day!AL361="","",_tag_month_day!AL361)</f>
        <v/>
      </c>
      <c r="CO371" s="4" t="str">
        <f>IF(_tag_month_day!AM361="","",_tag_month_day!AM361)</f>
        <v/>
      </c>
      <c r="CP371" s="4" t="str">
        <f>IF(_tag_month_day!AN361="","",_tag_month_day!AN361)</f>
        <v/>
      </c>
      <c r="CQ371" s="4" t="str">
        <f>IF(_tag_month_day!AO361="","",_tag_month_day!AO361)</f>
        <v/>
      </c>
      <c r="CR371" s="462" t="str">
        <f>IF(_tag_month_day!AP361="","",_tag_month_day!AP361)</f>
        <v/>
      </c>
      <c r="CS371" s="463" t="str">
        <f>IF(_tag_month_day!AQ361="","",_tag_month_day!AQ361)</f>
        <v/>
      </c>
      <c r="CT371" s="4" t="str">
        <f>IF(_tag_month_day!AR361="","",_tag_month_day!AR361)</f>
        <v/>
      </c>
      <c r="CU371" s="464" t="e">
        <f>DU371/AJ371</f>
        <v>#VALUE!</v>
      </c>
      <c r="CV371" s="451" t="e">
        <f>BG371/BH371</f>
        <v>#VALUE!</v>
      </c>
      <c r="CW371" s="465" t="e">
        <f>AJ371*(1-CV371)*CU371*AF371</f>
        <v>#VALUE!</v>
      </c>
      <c r="CX371" s="465" t="e">
        <f>CW371*94%</f>
        <v>#VALUE!</v>
      </c>
      <c r="CY371" s="466" t="e">
        <f>IF(CX371=0,0,DS371/(DS371+CX371))</f>
        <v>#VALUE!</v>
      </c>
      <c r="CZ371" s="465" t="e">
        <f>$AJ371*EF371</f>
        <v>#VALUE!</v>
      </c>
      <c r="DA371" s="465" t="e">
        <f>$AJ371*EG371</f>
        <v>#VALUE!</v>
      </c>
      <c r="DB371" s="465" t="e">
        <f>$AJ371*EH371</f>
        <v>#VALUE!</v>
      </c>
      <c r="DC371" s="465" t="e">
        <f>$AJ371*EI371</f>
        <v>#VALUE!</v>
      </c>
      <c r="DD371" s="465" t="e">
        <f>$AJ371*EJ371</f>
        <v>#VALUE!</v>
      </c>
      <c r="DE371" s="465" t="e">
        <f>$AJ371*EK371</f>
        <v>#VALUE!</v>
      </c>
      <c r="DF371" s="465" t="e">
        <f>$AJ371*EL371</f>
        <v>#VALUE!</v>
      </c>
      <c r="DG371" s="465" t="e">
        <f>$AJ371*EM371</f>
        <v>#VALUE!</v>
      </c>
      <c r="DH371" s="465" t="e">
        <f>$AJ371*EN371</f>
        <v>#VALUE!</v>
      </c>
      <c r="DI371" s="465" t="e">
        <f>$AJ371*EO371</f>
        <v>#VALUE!</v>
      </c>
      <c r="DJ371" s="465" t="e">
        <f>CZ371*(1-EP371)</f>
        <v>#VALUE!</v>
      </c>
      <c r="DK371" s="465" t="e">
        <f>DA371*(1-ER371)</f>
        <v>#VALUE!</v>
      </c>
      <c r="DL371" s="465" t="e">
        <f>DB371*(1-EQ371)</f>
        <v>#VALUE!</v>
      </c>
      <c r="DM371" s="465" t="e">
        <f>DC371*(1-ES371)</f>
        <v>#VALUE!</v>
      </c>
      <c r="DN371" s="465" t="e">
        <f>DD371*(1-ET371)</f>
        <v>#VALUE!</v>
      </c>
      <c r="DO371" s="465" t="e">
        <f>DE371</f>
        <v>#VALUE!</v>
      </c>
      <c r="DP371" s="465" t="e">
        <f>DF371*(1-EU371)</f>
        <v>#VALUE!</v>
      </c>
      <c r="DQ371" s="465" t="e">
        <f>DG371*(1-EV371)</f>
        <v>#VALUE!</v>
      </c>
      <c r="DR371" s="465" t="e">
        <f>DH371*(1-EW371)</f>
        <v>#VALUE!</v>
      </c>
      <c r="DS371" s="465" t="e">
        <f>DI371</f>
        <v>#VALUE!</v>
      </c>
      <c r="DT371" s="465" t="e">
        <f>SUM(DJ371:DS371)</f>
        <v>#VALUE!</v>
      </c>
      <c r="DU371" s="465" t="e">
        <f>(GS371:GX371)+(DP371+DQ371+DR371)*GY371+DS371</f>
        <v>#VALUE!</v>
      </c>
      <c r="DV371" s="451" t="e">
        <f>AV371/$BH371/(1-EP371)</f>
        <v>#VALUE!</v>
      </c>
      <c r="DW371" s="451" t="e">
        <f>AW371/$BH371/(1-ER371)</f>
        <v>#VALUE!</v>
      </c>
      <c r="DX371" s="451" t="e">
        <f>AX371/$BH371/(1-EQ371)</f>
        <v>#VALUE!</v>
      </c>
      <c r="DY371" s="451" t="e">
        <f>AY371/$BH371/(1-ES371)</f>
        <v>#VALUE!</v>
      </c>
      <c r="DZ371" s="451" t="e">
        <f>AZ371/$BH371/(1-ET371)</f>
        <v>#VALUE!</v>
      </c>
      <c r="EA371" s="451" t="e">
        <f>BA371/$BH371/(1-AX371)</f>
        <v>#VALUE!</v>
      </c>
      <c r="EB371" s="451" t="e">
        <f>BB371/$BH371/(1-EU371)</f>
        <v>#VALUE!</v>
      </c>
      <c r="EC371" s="451" t="e">
        <f>BC371/$BH371/(1-EV371)</f>
        <v>#VALUE!</v>
      </c>
      <c r="ED371" s="451" t="e">
        <f>BD371/$BH371/(1-EW371)</f>
        <v>#VALUE!</v>
      </c>
      <c r="EE371" s="451" t="e">
        <f>BG371/BH371</f>
        <v>#VALUE!</v>
      </c>
      <c r="EF371" s="451" t="e">
        <f>DV371/SUM($DV371:$EE371)</f>
        <v>#VALUE!</v>
      </c>
      <c r="EG371" s="451" t="e">
        <f>DW371/SUM($DV371:$EE371)</f>
        <v>#VALUE!</v>
      </c>
      <c r="EH371" s="451" t="e">
        <f>DX371/SUM($DV371:$EE371)</f>
        <v>#VALUE!</v>
      </c>
      <c r="EI371" s="451" t="e">
        <f>DY371/SUM($DV371:$EE371)</f>
        <v>#VALUE!</v>
      </c>
      <c r="EJ371" s="451" t="e">
        <f>DZ371/SUM($DV371:$EE371)</f>
        <v>#VALUE!</v>
      </c>
      <c r="EK371" s="451" t="e">
        <f>EA371/SUM($DV371:$EE371)</f>
        <v>#VALUE!</v>
      </c>
      <c r="EL371" s="451" t="e">
        <f>EB371/SUM($DV371:$EE371)</f>
        <v>#VALUE!</v>
      </c>
      <c r="EM371" s="451" t="e">
        <f>EC371/SUM($DV371:$EE371)</f>
        <v>#VALUE!</v>
      </c>
      <c r="EN371" s="451" t="e">
        <f>ED371/SUM($DV371:$EE371)</f>
        <v>#VALUE!</v>
      </c>
      <c r="EO371" s="451" t="e">
        <f>EE371/SUM($DV371:$EE371)</f>
        <v>#VALUE!</v>
      </c>
      <c r="EP371" s="450">
        <f>EP370</f>
        <v>0.080000000000000002</v>
      </c>
      <c r="EQ371" s="450">
        <f>EQ370</f>
        <v>0.014999999999999999</v>
      </c>
      <c r="ER371" s="450">
        <f>ER370</f>
        <v>0.014999999999999999</v>
      </c>
      <c r="ES371" s="450">
        <f>ES370</f>
        <v>0.014999999999999999</v>
      </c>
      <c r="ET371" s="450">
        <f>ET370</f>
        <v>0.014999999999999999</v>
      </c>
      <c r="EU371" s="450">
        <f>EU370</f>
        <v>0.089999999999999997</v>
      </c>
      <c r="EV371" s="450">
        <f>EV370</f>
        <v>0.089999999999999997</v>
      </c>
      <c r="EW371" s="450">
        <f>EW370</f>
        <v>0.089999999999999997</v>
      </c>
      <c r="EX371" s="431" t="str">
        <f>IF(_tag_month_day!AS361="","",_tag_month_day!AS361/100)</f>
        <v/>
      </c>
      <c r="EY371" s="431" t="str">
        <f>IF(_tag_month_day!AT361="","",_tag_month_day!AT361/100)</f>
        <v/>
      </c>
      <c r="EZ371" s="431" t="str">
        <f>IF(_tag_month_day!AU361="","",_tag_month_day!AU361/100)</f>
        <v/>
      </c>
      <c r="FA371" s="431" t="str">
        <f>IF(_tag_month_day!AV361="","",_tag_month_day!AV361/100)</f>
        <v/>
      </c>
      <c r="FB371" s="431" t="str">
        <f>IF(_tag_month_day!AW361="","",_tag_month_day!AW361/100)</f>
        <v/>
      </c>
      <c r="FC371" s="431" t="str">
        <f>IF(_tag_month_day!AX361="","",_tag_month_day!AX361/100)</f>
        <v/>
      </c>
      <c r="FD371" s="449" t="str">
        <f>IF(_tag_month_day!AY361="","",_tag_month_day!AY361/100)</f>
        <v/>
      </c>
      <c r="FE371" s="449" t="str">
        <f>IF(_tag_month_day!AZ361="","",_tag_month_day!AZ361/100)</f>
        <v/>
      </c>
      <c r="FF371" s="449" t="str">
        <f>IF(_tag_month_day!BA361="","",_tag_month_day!BA361/100)</f>
        <v/>
      </c>
      <c r="FG371" s="449" t="str">
        <f>IF(_tag_month_day!BB361="","",_tag_month_day!BB361/100)</f>
        <v/>
      </c>
      <c r="FH371" s="467" t="str">
        <f>IF(_tag_month_day!BC361="","",_tag_month_day!BC361/100)</f>
        <v/>
      </c>
      <c r="FI371" s="449">
        <f>FI370</f>
        <v>0.40999999999999998</v>
      </c>
      <c r="FJ371" s="449">
        <f>FJ370</f>
        <v>0.11</v>
      </c>
      <c r="FK371" s="449">
        <f>FK370</f>
        <v>0.014999999999999999</v>
      </c>
      <c r="FL371" s="449">
        <f>FL370</f>
        <v>0</v>
      </c>
      <c r="FM371" s="467">
        <f>FM370</f>
        <v>0.0001</v>
      </c>
      <c r="FN371" s="449">
        <f>FN370</f>
        <v>0.32000000000000001</v>
      </c>
      <c r="FO371" s="449">
        <f>FO370</f>
        <v>0.20000000000000001</v>
      </c>
      <c r="FP371" s="449">
        <f>FP370</f>
        <v>0.01</v>
      </c>
      <c r="FQ371" s="449">
        <f>FQ370</f>
        <v>0</v>
      </c>
      <c r="FR371" s="467">
        <f>FR370</f>
        <v>0.0001</v>
      </c>
      <c r="FS371" s="449" t="str">
        <f>IF(_tag_month_day!BD361="","",_tag_month_day!BD361/100)</f>
        <v/>
      </c>
      <c r="FT371" s="449" t="str">
        <f>IF(_tag_month_day!BE361="","",_tag_month_day!BE361/100)</f>
        <v/>
      </c>
      <c r="FU371" s="449" t="str">
        <f>IF(_tag_month_day!BF361="","",_tag_month_day!BF361/100)</f>
        <v/>
      </c>
      <c r="FV371" s="449" t="str">
        <f>IF(_tag_month_day!BG361="","",_tag_month_day!BG361/100)</f>
        <v/>
      </c>
      <c r="FW371" s="467" t="str">
        <f>IF(_tag_month_day!BH361="","",_tag_month_day!BH361/100)</f>
        <v/>
      </c>
      <c r="FX371" s="449" t="str">
        <f>IF(_tag_month_day!BI361="","",_tag_month_day!BI361/100)</f>
        <v/>
      </c>
      <c r="FY371" s="449" t="str">
        <f>IF(_tag_month_day!BJ361="","",_tag_month_day!BJ361/100)</f>
        <v/>
      </c>
      <c r="FZ371" s="468" t="str">
        <f>IF(_tag_month_day!BK361="","",_tag_month_day!BK361/100)</f>
        <v/>
      </c>
      <c r="GA371" s="449" t="str">
        <f>IF(_tag_month_day!BL361="","",_tag_month_day!BL361/100)</f>
        <v/>
      </c>
      <c r="GB371" s="467" t="str">
        <f>IF(_tag_month_day!BM361="","",_tag_month_day!BM361/100)</f>
        <v/>
      </c>
      <c r="GC371" s="431" t="str">
        <f>IF(_tag_month_day!BN361="","",_tag_month_day!BN361/100)</f>
        <v/>
      </c>
      <c r="GD371" s="431" t="str">
        <f>IF(_tag_month_day!BO361="","",_tag_month_day!BO361/100)</f>
        <v/>
      </c>
      <c r="GE371" s="431" t="str">
        <f>IF(_tag_month_day!BP361="","",_tag_month_day!BP361/100)</f>
        <v/>
      </c>
      <c r="GF371" s="431" t="str">
        <f>IF(_tag_month_day!BQ361="","",_tag_month_day!BQ361/100)</f>
        <v/>
      </c>
      <c r="GG371" s="431" t="str">
        <f>IF(_tag_month_day!BR361="","",_tag_month_day!BR361/100)</f>
        <v/>
      </c>
      <c r="GH371" s="431" t="str">
        <f>IF(_tag_month_day!BS361="","",_tag_month_day!BS361/100)</f>
        <v/>
      </c>
      <c r="GI371" s="467" t="str">
        <f>IF(_tag_month_day!BT361="","",_tag_month_day!BT361/100)</f>
        <v/>
      </c>
      <c r="GJ371" s="469" t="str">
        <f>IF(_tag_month_day!BU361="","",_tag_month_day!BU361/100)</f>
        <v/>
      </c>
      <c r="GK371" s="470">
        <f>GK370</f>
        <v>0.070000000000000007</v>
      </c>
      <c r="GL371" s="470">
        <f>GL370</f>
        <v>0.029999999999999999</v>
      </c>
      <c r="GM371" s="471" t="str">
        <f>IF(_tag_month_day!BX361="","",_tag_month_day!BX361/100)</f>
        <v/>
      </c>
      <c r="GN371" s="470">
        <f>GN370</f>
        <v>0.070000000000000007</v>
      </c>
      <c r="GO371" s="470">
        <f>GO370</f>
        <v>0.029999999999999999</v>
      </c>
      <c r="GP371" s="470">
        <f>GP370</f>
        <v>0.089999999999999997</v>
      </c>
      <c r="GQ371" s="470">
        <f>GQ370</f>
        <v>0.029999999999999999</v>
      </c>
      <c r="GR371" s="471" t="str">
        <f>IF(_tag_month_day!CA361="","",_tag_month_day!CA361/100)</f>
        <v/>
      </c>
      <c r="GS371" s="472">
        <f>GS370</f>
        <v>0.95299999999999996</v>
      </c>
      <c r="GT371" s="472">
        <f>GT370</f>
        <v>0.55000000000000004</v>
      </c>
      <c r="GU371" s="472">
        <f>GU370</f>
        <v>0.55000000000000004</v>
      </c>
      <c r="GV371" s="472">
        <f>GV370</f>
        <v>0.55000000000000004</v>
      </c>
      <c r="GW371" s="472">
        <f>GW370</f>
        <v>0.5</v>
      </c>
      <c r="GX371" s="472">
        <f>GX370</f>
        <v>0.93500000000000005</v>
      </c>
      <c r="GY371" s="472">
        <f>GY370</f>
        <v>0.14999999999999999</v>
      </c>
      <c r="GZ371" s="472">
        <f>GZ370</f>
        <v>1</v>
      </c>
      <c r="HA371" s="474">
        <f>HA370</f>
        <v>0.047</v>
      </c>
      <c r="HB371" s="474">
        <f>HB370</f>
        <v>0.45000000000000001</v>
      </c>
      <c r="HC371" s="474">
        <f>HC370</f>
        <v>0.45000000000000001</v>
      </c>
      <c r="HD371" s="474">
        <f>HD370</f>
        <v>0.45000000000000001</v>
      </c>
      <c r="HE371" s="474">
        <f>HE370</f>
        <v>0.5</v>
      </c>
      <c r="HF371" s="474">
        <f>HF370</f>
        <v>0.065000000000000002</v>
      </c>
      <c r="HG371" s="474">
        <f>HG370</f>
        <v>0.84999999999999998</v>
      </c>
      <c r="HH371" s="474">
        <f>HH370</f>
        <v>0</v>
      </c>
      <c r="HI371" s="10">
        <f>IF(BZ371&lt;&gt;"",CK371-BV371,0)</f>
        <v>0</v>
      </c>
      <c r="HJ371" s="10" t="e">
        <f>IF(AJ371&gt;0,AH371-AJ371,0)</f>
        <v>#VALUE!</v>
      </c>
      <c r="HK371" s="466">
        <f>HK370</f>
        <v>0.84999999999999998</v>
      </c>
      <c r="HL371" s="424">
        <f>HL370</f>
        <v>550000</v>
      </c>
      <c r="HM371" s="424">
        <f>HM370</f>
        <v>480000</v>
      </c>
      <c r="HN371" s="465" t="e">
        <f>(DJ371*EZ371+DK371*FH371+DL371*FM371+DM371*FR371+DN371*FW371+DO371*GB371+DS371*GI371+DP371*GM371+DR371*GR371)*1000*2</f>
        <v>#VALUE!</v>
      </c>
      <c r="HO371" s="465" t="e">
        <f>HN371*HK371*$HO$2/HL371*1000000</f>
        <v>#VALUE!</v>
      </c>
      <c r="HP371" s="465" t="e">
        <f>HN371*HK371*$HP$2/HM371*1000000</f>
        <v>#VALUE!</v>
      </c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</row>
    <row customFormat="1" r="372" s="0">
      <c r="A372" s="420">
        <v>361</v>
      </c>
      <c r="B372" s="421">
        <f ca="1">IF(D372=D371,B371,IF(D372="夜班",B371+1,B371))</f>
        <v>43600</v>
      </c>
      <c r="C372" s="422">
        <f>C371</f>
        <v>0.041666666666666699</v>
      </c>
      <c r="D372" s="10" t="str">
        <f ca="1">IF(HOUR(G372)&lt;8,"夜班",IF(HOUR(G372)&lt;16,"白班",IF(HOUR(G372)&lt;24,"中班",0)))</f>
        <v>中班</v>
      </c>
      <c r="E372" s="10" t="e">
        <f ca="1">IF(F372=1,"甲",IF(F372=2,"乙",IF(F372=3,"丙",IF(F372=4,"丁",""))))</f>
        <v>#REF!</v>
      </c>
      <c r="F372" s="10" t="e">
        <f ca="1">SUMPRODUCT((成本日报!$A$3:$A$95=计划!B372)*(成本日报!$B$3:$B$95=计划!$D372),成本日报!$C$3:$C$95)</f>
        <v>#REF!</v>
      </c>
      <c r="G372" s="423">
        <f ca="1">G371+C371</f>
        <v>43600.999999999127</v>
      </c>
      <c r="H372" s="423">
        <f ca="1">$G372+$C372/60*10+$C372*0</f>
        <v>43601.006944443572</v>
      </c>
      <c r="I372" s="423">
        <f ca="1">$G372+$C372/60*18+$C372*0</f>
        <v>43601.012499999124</v>
      </c>
      <c r="J372" s="423">
        <f ca="1">$G372+$C372/60*0+$C372*1</f>
        <v>43601.041666665791</v>
      </c>
      <c r="K372" s="423">
        <f ca="1">$G372+$C372/60*30+$C372*2</f>
        <v>43601.104166665798</v>
      </c>
      <c r="L372" s="423">
        <f ca="1">$G372+$C372/60*0+$C372*3</f>
        <v>43601.124999999127</v>
      </c>
      <c r="M372" s="424" t="str">
        <f>IF(_tag_month_day!A362="","",_tag_month_day!A362)</f>
        <v/>
      </c>
      <c r="N372" s="424" t="str">
        <f>IF(_tag_month_day!B362="","",_tag_month_day!B362)</f>
        <v/>
      </c>
      <c r="O372" s="425" t="e">
        <f>IF(M372+N372=0,"",M372+N372)</f>
        <v>#VALUE!</v>
      </c>
      <c r="P372" s="424" t="str">
        <f>IF(_tag_month_day!C362="","",_tag_month_day!C362)</f>
        <v/>
      </c>
      <c r="Q372" s="424" t="str">
        <f>IF(_tag_month_day!D362="","",_tag_month_day!D362)</f>
        <v/>
      </c>
      <c r="R372" s="426" t="str">
        <f>IF(_tag_month_day!CB362="","",_tag_month_day!CB362/100)</f>
        <v/>
      </c>
      <c r="S372" s="427" t="str">
        <f>IF(_tag_month_day!E362="","",_tag_month_day!E362)</f>
        <v/>
      </c>
      <c r="T372" s="427" t="str">
        <f>IF(_tag_month_day!F362="","",_tag_month_day!F362)</f>
        <v/>
      </c>
      <c r="U372" s="428" t="e">
        <f>S372+T372</f>
        <v>#VALUE!</v>
      </c>
      <c r="V372" s="429" t="e">
        <f>U372/AJ372</f>
        <v>#VALUE!</v>
      </c>
      <c r="W372" s="430" t="str">
        <f>IF(_jhy_month_day!A362="","",_jhy_month_day!A362)</f>
        <v/>
      </c>
      <c r="X372" s="431" t="str">
        <f>IF(_jhy_month_day!B362="","",_jhy_month_day!B362/100)</f>
        <v/>
      </c>
      <c r="Y372" s="431" t="str">
        <f>IF(_jhy_month_day!C362="","",_jhy_month_day!C362/100)</f>
        <v/>
      </c>
      <c r="Z372" s="432">
        <f>Z368+1</f>
        <v>91</v>
      </c>
      <c r="AA372" s="433" t="str">
        <f>IF(_tag_month_day!G362="","",_tag_month_day!G362/100)</f>
        <v/>
      </c>
      <c r="AB372" s="433" t="str">
        <f>IF(_tag_month_day!H362="","",_tag_month_day!H362/100)</f>
        <v/>
      </c>
      <c r="AC372" s="434">
        <f>IF(X372="",AC371,BK372*($AV371*X372+$AW371*FD371+$AX371*FI371+$AY371*FN371+$AZ371*FS371+$BA371*FX371+$BG371*GE371)/(AV371*Y372+AX371*FK371+AW371*FF371+AY371*FP371+AZ371*FU371+BA371*FZ371+BG371*GG371+BB371*GK371+BC371*GN371+BD371*GP371))</f>
        <v>1.59963432013121</v>
      </c>
      <c r="AD372" s="435" t="str">
        <f>IF(AC372=AC371,"",AC372-AC371)</f>
        <v/>
      </c>
      <c r="AE372" s="436" t="str">
        <f>IF(1-AF372=0,"",(1-AF372))</f>
        <v/>
      </c>
      <c r="AF372" s="437">
        <v>1</v>
      </c>
      <c r="AG372" s="10" t="str">
        <f>AG371</f>
        <v>9A3</v>
      </c>
      <c r="AH372" s="438" t="str">
        <f>AH371</f>
        <v/>
      </c>
      <c r="AI372" s="424"/>
      <c r="AJ372" s="10" t="str">
        <f>IF(_tag_month_day!I362="","",_tag_month_day!I362)</f>
        <v/>
      </c>
      <c r="AK372" s="440"/>
      <c r="AL372" s="440"/>
      <c r="AM372" s="440"/>
      <c r="AN372" s="441">
        <f>AN371</f>
        <v>2</v>
      </c>
      <c r="AO372" s="441">
        <f>AO371</f>
        <v>8</v>
      </c>
      <c r="AP372" s="442" t="e">
        <f>(IF(AN372=0,AS371,AS371*(1+AO372/AN372)/(AR372+AO372/AN372)))+AT372</f>
        <v>#VALUE!</v>
      </c>
      <c r="AQ372" s="443" t="str">
        <f>IF(_tag_month_day!J362="","",_tag_month_day!J362/100)</f>
        <v/>
      </c>
      <c r="AR372" s="444">
        <f>AR371</f>
        <v>1.3</v>
      </c>
      <c r="AS372" s="445" t="e">
        <f>AQ372*(AN372*AR372+AO372)/(AN372+AO372)</f>
        <v>#VALUE!</v>
      </c>
      <c r="AT372" s="445" t="e">
        <f>(SUM(BE372:BF372)-SUM(BE371:BF371))*0.05</f>
        <v>#VALUE!</v>
      </c>
      <c r="AU372" s="446" t="str">
        <f>IF(_tag_month_day!CC362="","",IF(_tag_month_day!CC362&gt;0,_tag_month_day!CD362,_tag_month_day!CE362))</f>
        <v/>
      </c>
      <c r="AV372" s="447" t="str">
        <f>IF(_tag_month_day!L362="","",_tag_month_day!L362/100)</f>
        <v/>
      </c>
      <c r="AW372" s="431">
        <f>AW371</f>
        <v>0</v>
      </c>
      <c r="AX372" s="431">
        <f>AX371</f>
        <v>0</v>
      </c>
      <c r="AY372" s="431" t="str">
        <f>IF(_tag_month_day!M362="","",_tag_month_day!M362/100)</f>
        <v/>
      </c>
      <c r="AZ372" s="431" t="str">
        <f>IF(_tag_month_day!N362="","",_tag_month_day!N362/100)</f>
        <v/>
      </c>
      <c r="BA372" s="431" t="str">
        <f>IF(_tag_month_day!O362="","",_tag_month_day!O362/100)</f>
        <v/>
      </c>
      <c r="BB372" s="448" t="str">
        <f>IF(_tag_month_day!P362="","",_tag_month_day!P362/100)</f>
        <v/>
      </c>
      <c r="BC372" s="448">
        <f>BC371</f>
        <v>0</v>
      </c>
      <c r="BD372" s="448" t="str">
        <f>IF(_tag_month_day!Q362="","",_tag_month_day!Q362/100)</f>
        <v/>
      </c>
      <c r="BE372" s="449" t="str">
        <f>IF(_tag_month_day!R362="","",_tag_month_day!R362/100)</f>
        <v/>
      </c>
      <c r="BF372" s="388" t="e">
        <f>(AU372*(100+BE372*100))/(AJ372-AU372)/100</f>
        <v>#VALUE!</v>
      </c>
      <c r="BG372" s="450" t="e">
        <f>BE372+BF372</f>
        <v>#VALUE!</v>
      </c>
      <c r="BH372" s="451" t="e">
        <f>SUM(AV372:BF372)</f>
        <v>#VALUE!</v>
      </c>
      <c r="BI372" s="452" t="e">
        <f>IF(CX372=0,BI371,(DK372*查询!$R$5+DL372*查询!$Q$5+DM372*查询!$N$5+DN372*查询!$O$5+DO372*查询!$P$5)*AF372/CX372)</f>
        <v>#VALUE!</v>
      </c>
      <c r="BJ372" s="452" t="e">
        <f>IF(CX372=0,BJ371,(DP372*查询!$S$5+DQ372*查询!$T$5+DR372*查询!$U$5)*AF372/CX372)</f>
        <v>#VALUE!</v>
      </c>
      <c r="BK372" s="452">
        <f>BK371</f>
        <v>1</v>
      </c>
      <c r="BL372" s="453" t="e">
        <f>SUMPRODUCT((AV372:BA372)*(GS372:GX372))/((GS372:GX372)+SUM(BB372:BD372)*GY372+BG372*GZ372)</f>
        <v>#VALUE!</v>
      </c>
      <c r="BM372" s="453" t="e">
        <f>BK372*($AV372*FB372+$AW372*FD372+$AX372*FI372+$AY372*FN372+$AZ372*FS372+$BA372*FX372+$BG372*GE372)/(AV372*EY372+AX372*FK372+AW372*FF372+AY372*FP372+AZ372*FU372+BA372*FZ372+BG372*GG372+BB372*GK372+BC372*GN372+BD372*GP372)</f>
        <v>#VALUE!</v>
      </c>
      <c r="BN372" s="453" t="e">
        <f>($AV372*FC372+$AX372*FJ372+$AW372*FE372+$AY372*FO372+$AZ372*FT372+$BA372*FY372+$BG372*GF372)/($AV372*FA372+BG372*GH372+BB372*GL372+BC372*GO372+BD372*GQ372+BA372*GA372)</f>
        <v>#VALUE!</v>
      </c>
      <c r="BO372" s="454" t="e">
        <f>SUMPRODUCT(AV372:BA372*GS372:GX372)/(GS372:GX372+(BB372+BC372+BD372)*GY372+BG372)</f>
        <v>#VALUE!</v>
      </c>
      <c r="BP372" s="454" t="e">
        <f>SUMPRODUCT(AV372:BA372*GS372:GX372)/(GS372:GX372+(BB372+BC372+BD372)*GY372+BG372)</f>
        <v>#VALUE!</v>
      </c>
      <c r="BQ372" s="454" t="e">
        <f>SUMPRODUCT(AV372:BA372*GS372:GX372)/(GS372:GX372+(BB372+BC372+BD372)*GY372+BG372)</f>
        <v>#VALUE!</v>
      </c>
      <c r="BR372" s="453" t="str">
        <f>IF(_tag_month_day!T362="","",_tag_month_day!T362)</f>
        <v/>
      </c>
      <c r="BS372" s="453" t="str">
        <f>IF(_tag_month_day!U362="","",_tag_month_day!U362)</f>
        <v/>
      </c>
      <c r="BT372" s="455" t="str">
        <f>IF(CK372="","",IF((CK372&gt;=BV372-0.12)*(CK372&lt;=BV372+0.12),"合格","不合格"))</f>
        <v/>
      </c>
      <c r="BU372" s="456" t="str">
        <f>IF(_tag_month_day!V362="","",_tag_month_day!V362)</f>
        <v/>
      </c>
      <c r="BV372" s="457" t="str">
        <f>IF(_tag_month_day!W362="","",_tag_month_day!W362)</f>
        <v/>
      </c>
      <c r="BW372" s="458" t="str">
        <f>IF(_tag_month_day!X362="","",_tag_month_day!X362)</f>
        <v/>
      </c>
      <c r="BX372" s="458" t="str">
        <f>IF(_tag_month_day!Y362="","",_tag_month_day!Y362)</f>
        <v/>
      </c>
      <c r="BY372" s="459">
        <f ca="1">L372</f>
        <v>43601.124999999127</v>
      </c>
      <c r="BZ372" s="460"/>
      <c r="CA372" s="461"/>
      <c r="CB372" s="424" t="str">
        <f>IF(_tag_month_day!Z362="","",_tag_month_day!Z362)</f>
        <v/>
      </c>
      <c r="CC372" s="424" t="str">
        <f>IF(_tag_month_day!AA362="","",_tag_month_day!AA362)</f>
        <v/>
      </c>
      <c r="CD372" s="424" t="str">
        <f>IF(_tag_month_day!AB362="","",_tag_month_day!AB362)</f>
        <v/>
      </c>
      <c r="CE372" s="424" t="str">
        <f>IF(_tag_month_day!AC362="","",_tag_month_day!AC362)</f>
        <v/>
      </c>
      <c r="CF372" s="424" t="str">
        <f>IF(_tag_month_day!AD362="","",_tag_month_day!AD362)</f>
        <v/>
      </c>
      <c r="CG372" s="424" t="str">
        <f>IF(_tag_month_day!AE362="","",_tag_month_day!AE362)</f>
        <v/>
      </c>
      <c r="CH372" s="424" t="str">
        <f>IF(_tag_month_day!AF362="","",_tag_month_day!AF362)</f>
        <v/>
      </c>
      <c r="CI372" s="424" t="str">
        <f>IF(_tag_month_day!AG362="","",_tag_month_day!AG362)</f>
        <v/>
      </c>
      <c r="CJ372" s="424" t="str">
        <f>IF(_tag_month_day!AH362="","",_tag_month_day!AH362)</f>
        <v/>
      </c>
      <c r="CK372" s="424" t="str">
        <f>IF(_tag_month_day!AI362="","",_tag_month_day!AI362)</f>
        <v/>
      </c>
      <c r="CL372" s="4" t="str">
        <f>IF(_tag_month_day!AJ362="","",_tag_month_day!AJ362)</f>
        <v/>
      </c>
      <c r="CM372" s="4" t="str">
        <f>IF(_tag_month_day!AK362="","",_tag_month_day!AK362)</f>
        <v/>
      </c>
      <c r="CN372" s="4" t="str">
        <f>IF(_tag_month_day!AL362="","",_tag_month_day!AL362)</f>
        <v/>
      </c>
      <c r="CO372" s="4" t="str">
        <f>IF(_tag_month_day!AM362="","",_tag_month_day!AM362)</f>
        <v/>
      </c>
      <c r="CP372" s="4" t="str">
        <f>IF(_tag_month_day!AN362="","",_tag_month_day!AN362)</f>
        <v/>
      </c>
      <c r="CQ372" s="4" t="str">
        <f>IF(_tag_month_day!AO362="","",_tag_month_day!AO362)</f>
        <v/>
      </c>
      <c r="CR372" s="462" t="str">
        <f>IF(_tag_month_day!AP362="","",_tag_month_day!AP362)</f>
        <v/>
      </c>
      <c r="CS372" s="463" t="str">
        <f>IF(_tag_month_day!AQ362="","",_tag_month_day!AQ362)</f>
        <v/>
      </c>
      <c r="CT372" s="4" t="str">
        <f>IF(_tag_month_day!AR362="","",_tag_month_day!AR362)</f>
        <v/>
      </c>
      <c r="CU372" s="464" t="e">
        <f>DU372/AJ372</f>
        <v>#VALUE!</v>
      </c>
      <c r="CV372" s="451" t="e">
        <f>BG372/BH372</f>
        <v>#VALUE!</v>
      </c>
      <c r="CW372" s="465" t="e">
        <f>AJ372*(1-CV372)*CU372*AF372</f>
        <v>#VALUE!</v>
      </c>
      <c r="CX372" s="465" t="e">
        <f>CW372*94%</f>
        <v>#VALUE!</v>
      </c>
      <c r="CY372" s="466" t="e">
        <f>IF(CX372=0,0,DS372/(DS372+CX372))</f>
        <v>#VALUE!</v>
      </c>
      <c r="CZ372" s="465" t="e">
        <f>$AJ372*EF372</f>
        <v>#VALUE!</v>
      </c>
      <c r="DA372" s="465" t="e">
        <f>$AJ372*EG372</f>
        <v>#VALUE!</v>
      </c>
      <c r="DB372" s="465" t="e">
        <f>$AJ372*EH372</f>
        <v>#VALUE!</v>
      </c>
      <c r="DC372" s="465" t="e">
        <f>$AJ372*EI372</f>
        <v>#VALUE!</v>
      </c>
      <c r="DD372" s="465" t="e">
        <f>$AJ372*EJ372</f>
        <v>#VALUE!</v>
      </c>
      <c r="DE372" s="465" t="e">
        <f>$AJ372*EK372</f>
        <v>#VALUE!</v>
      </c>
      <c r="DF372" s="465" t="e">
        <f>$AJ372*EL372</f>
        <v>#VALUE!</v>
      </c>
      <c r="DG372" s="465" t="e">
        <f>$AJ372*EM372</f>
        <v>#VALUE!</v>
      </c>
      <c r="DH372" s="465" t="e">
        <f>$AJ372*EN372</f>
        <v>#VALUE!</v>
      </c>
      <c r="DI372" s="465" t="e">
        <f>$AJ372*EO372</f>
        <v>#VALUE!</v>
      </c>
      <c r="DJ372" s="465" t="e">
        <f>CZ372*(1-EP372)</f>
        <v>#VALUE!</v>
      </c>
      <c r="DK372" s="465" t="e">
        <f>DA372*(1-ER372)</f>
        <v>#VALUE!</v>
      </c>
      <c r="DL372" s="465" t="e">
        <f>DB372*(1-EQ372)</f>
        <v>#VALUE!</v>
      </c>
      <c r="DM372" s="465" t="e">
        <f>DC372*(1-ES372)</f>
        <v>#VALUE!</v>
      </c>
      <c r="DN372" s="465" t="e">
        <f>DD372*(1-ET372)</f>
        <v>#VALUE!</v>
      </c>
      <c r="DO372" s="465" t="e">
        <f>DE372</f>
        <v>#VALUE!</v>
      </c>
      <c r="DP372" s="465" t="e">
        <f>DF372*(1-EU372)</f>
        <v>#VALUE!</v>
      </c>
      <c r="DQ372" s="465" t="e">
        <f>DG372*(1-EV372)</f>
        <v>#VALUE!</v>
      </c>
      <c r="DR372" s="465" t="e">
        <f>DH372*(1-EW372)</f>
        <v>#VALUE!</v>
      </c>
      <c r="DS372" s="465" t="e">
        <f>DI372</f>
        <v>#VALUE!</v>
      </c>
      <c r="DT372" s="465" t="e">
        <f>SUM(DJ372:DS372)</f>
        <v>#VALUE!</v>
      </c>
      <c r="DU372" s="465" t="e">
        <f>(GS372:GX372)+(DP372+DQ372+DR372)*GY372+DS372</f>
        <v>#VALUE!</v>
      </c>
      <c r="DV372" s="451" t="e">
        <f>AV372/$BH372/(1-EP372)</f>
        <v>#VALUE!</v>
      </c>
      <c r="DW372" s="451" t="e">
        <f>AW372/$BH372/(1-ER372)</f>
        <v>#VALUE!</v>
      </c>
      <c r="DX372" s="451" t="e">
        <f>AX372/$BH372/(1-EQ372)</f>
        <v>#VALUE!</v>
      </c>
      <c r="DY372" s="451" t="e">
        <f>AY372/$BH372/(1-ES372)</f>
        <v>#VALUE!</v>
      </c>
      <c r="DZ372" s="451" t="e">
        <f>AZ372/$BH372/(1-ET372)</f>
        <v>#VALUE!</v>
      </c>
      <c r="EA372" s="451" t="e">
        <f>BA372/$BH372/(1-AX372)</f>
        <v>#VALUE!</v>
      </c>
      <c r="EB372" s="451" t="e">
        <f>BB372/$BH372/(1-EU372)</f>
        <v>#VALUE!</v>
      </c>
      <c r="EC372" s="451" t="e">
        <f>BC372/$BH372/(1-EV372)</f>
        <v>#VALUE!</v>
      </c>
      <c r="ED372" s="451" t="e">
        <f>BD372/$BH372/(1-EW372)</f>
        <v>#VALUE!</v>
      </c>
      <c r="EE372" s="451" t="e">
        <f>BG372/BH372</f>
        <v>#VALUE!</v>
      </c>
      <c r="EF372" s="451" t="e">
        <f>DV372/SUM($DV372:$EE372)</f>
        <v>#VALUE!</v>
      </c>
      <c r="EG372" s="451" t="e">
        <f>DW372/SUM($DV372:$EE372)</f>
        <v>#VALUE!</v>
      </c>
      <c r="EH372" s="451" t="e">
        <f>DX372/SUM($DV372:$EE372)</f>
        <v>#VALUE!</v>
      </c>
      <c r="EI372" s="451" t="e">
        <f>DY372/SUM($DV372:$EE372)</f>
        <v>#VALUE!</v>
      </c>
      <c r="EJ372" s="451" t="e">
        <f>DZ372/SUM($DV372:$EE372)</f>
        <v>#VALUE!</v>
      </c>
      <c r="EK372" s="451" t="e">
        <f>EA372/SUM($DV372:$EE372)</f>
        <v>#VALUE!</v>
      </c>
      <c r="EL372" s="451" t="e">
        <f>EB372/SUM($DV372:$EE372)</f>
        <v>#VALUE!</v>
      </c>
      <c r="EM372" s="451" t="e">
        <f>EC372/SUM($DV372:$EE372)</f>
        <v>#VALUE!</v>
      </c>
      <c r="EN372" s="451" t="e">
        <f>ED372/SUM($DV372:$EE372)</f>
        <v>#VALUE!</v>
      </c>
      <c r="EO372" s="451" t="e">
        <f>EE372/SUM($DV372:$EE372)</f>
        <v>#VALUE!</v>
      </c>
      <c r="EP372" s="450">
        <f>EP371</f>
        <v>0.080000000000000002</v>
      </c>
      <c r="EQ372" s="450">
        <f>EQ371</f>
        <v>0.014999999999999999</v>
      </c>
      <c r="ER372" s="450">
        <f>ER371</f>
        <v>0.014999999999999999</v>
      </c>
      <c r="ES372" s="450">
        <f>ES371</f>
        <v>0.014999999999999999</v>
      </c>
      <c r="ET372" s="450">
        <f>ET371</f>
        <v>0.014999999999999999</v>
      </c>
      <c r="EU372" s="450">
        <f>EU371</f>
        <v>0.089999999999999997</v>
      </c>
      <c r="EV372" s="450">
        <f>EV371</f>
        <v>0.089999999999999997</v>
      </c>
      <c r="EW372" s="450">
        <f>EW371</f>
        <v>0.089999999999999997</v>
      </c>
      <c r="EX372" s="431" t="str">
        <f>IF(_tag_month_day!AS362="","",_tag_month_day!AS362/100)</f>
        <v/>
      </c>
      <c r="EY372" s="431" t="str">
        <f>IF(_tag_month_day!AT362="","",_tag_month_day!AT362/100)</f>
        <v/>
      </c>
      <c r="EZ372" s="431" t="str">
        <f>IF(_tag_month_day!AU362="","",_tag_month_day!AU362/100)</f>
        <v/>
      </c>
      <c r="FA372" s="431" t="str">
        <f>IF(_tag_month_day!AV362="","",_tag_month_day!AV362/100)</f>
        <v/>
      </c>
      <c r="FB372" s="431" t="str">
        <f>IF(_tag_month_day!AW362="","",_tag_month_day!AW362/100)</f>
        <v/>
      </c>
      <c r="FC372" s="431" t="str">
        <f>IF(_tag_month_day!AX362="","",_tag_month_day!AX362/100)</f>
        <v/>
      </c>
      <c r="FD372" s="449" t="str">
        <f>IF(_tag_month_day!AY362="","",_tag_month_day!AY362/100)</f>
        <v/>
      </c>
      <c r="FE372" s="449" t="str">
        <f>IF(_tag_month_day!AZ362="","",_tag_month_day!AZ362/100)</f>
        <v/>
      </c>
      <c r="FF372" s="449" t="str">
        <f>IF(_tag_month_day!BA362="","",_tag_month_day!BA362/100)</f>
        <v/>
      </c>
      <c r="FG372" s="449" t="str">
        <f>IF(_tag_month_day!BB362="","",_tag_month_day!BB362/100)</f>
        <v/>
      </c>
      <c r="FH372" s="467" t="str">
        <f>IF(_tag_month_day!BC362="","",_tag_month_day!BC362/100)</f>
        <v/>
      </c>
      <c r="FI372" s="449">
        <f>FI371</f>
        <v>0.40999999999999998</v>
      </c>
      <c r="FJ372" s="449">
        <f>FJ371</f>
        <v>0.11</v>
      </c>
      <c r="FK372" s="449">
        <f>FK371</f>
        <v>0.014999999999999999</v>
      </c>
      <c r="FL372" s="449">
        <f>FL371</f>
        <v>0</v>
      </c>
      <c r="FM372" s="467">
        <f>FM371</f>
        <v>0.0001</v>
      </c>
      <c r="FN372" s="449">
        <f>FN371</f>
        <v>0.32000000000000001</v>
      </c>
      <c r="FO372" s="449">
        <f>FO371</f>
        <v>0.20000000000000001</v>
      </c>
      <c r="FP372" s="449">
        <f>FP371</f>
        <v>0.01</v>
      </c>
      <c r="FQ372" s="449">
        <f>FQ371</f>
        <v>0</v>
      </c>
      <c r="FR372" s="467">
        <f>FR371</f>
        <v>0.0001</v>
      </c>
      <c r="FS372" s="449" t="str">
        <f>IF(_tag_month_day!BD362="","",_tag_month_day!BD362/100)</f>
        <v/>
      </c>
      <c r="FT372" s="449" t="str">
        <f>IF(_tag_month_day!BE362="","",_tag_month_day!BE362/100)</f>
        <v/>
      </c>
      <c r="FU372" s="449" t="str">
        <f>IF(_tag_month_day!BF362="","",_tag_month_day!BF362/100)</f>
        <v/>
      </c>
      <c r="FV372" s="449" t="str">
        <f>IF(_tag_month_day!BG362="","",_tag_month_day!BG362/100)</f>
        <v/>
      </c>
      <c r="FW372" s="467" t="str">
        <f>IF(_tag_month_day!BH362="","",_tag_month_day!BH362/100)</f>
        <v/>
      </c>
      <c r="FX372" s="449" t="str">
        <f>IF(_tag_month_day!BI362="","",_tag_month_day!BI362/100)</f>
        <v/>
      </c>
      <c r="FY372" s="449" t="str">
        <f>IF(_tag_month_day!BJ362="","",_tag_month_day!BJ362/100)</f>
        <v/>
      </c>
      <c r="FZ372" s="468" t="str">
        <f>IF(_tag_month_day!BK362="","",_tag_month_day!BK362/100)</f>
        <v/>
      </c>
      <c r="GA372" s="449" t="str">
        <f>IF(_tag_month_day!BL362="","",_tag_month_day!BL362/100)</f>
        <v/>
      </c>
      <c r="GB372" s="467" t="str">
        <f>IF(_tag_month_day!BM362="","",_tag_month_day!BM362/100)</f>
        <v/>
      </c>
      <c r="GC372" s="431" t="str">
        <f>IF(_tag_month_day!BN362="","",_tag_month_day!BN362/100)</f>
        <v/>
      </c>
      <c r="GD372" s="431" t="str">
        <f>IF(_tag_month_day!BO362="","",_tag_month_day!BO362/100)</f>
        <v/>
      </c>
      <c r="GE372" s="431" t="str">
        <f>IF(_tag_month_day!BP362="","",_tag_month_day!BP362/100)</f>
        <v/>
      </c>
      <c r="GF372" s="431" t="str">
        <f>IF(_tag_month_day!BQ362="","",_tag_month_day!BQ362/100)</f>
        <v/>
      </c>
      <c r="GG372" s="431" t="str">
        <f>IF(_tag_month_day!BR362="","",_tag_month_day!BR362/100)</f>
        <v/>
      </c>
      <c r="GH372" s="431" t="str">
        <f>IF(_tag_month_day!BS362="","",_tag_month_day!BS362/100)</f>
        <v/>
      </c>
      <c r="GI372" s="467" t="str">
        <f>IF(_tag_month_day!BT362="","",_tag_month_day!BT362/100)</f>
        <v/>
      </c>
      <c r="GJ372" s="469" t="str">
        <f>IF(_tag_month_day!BU362="","",_tag_month_day!BU362/100)</f>
        <v/>
      </c>
      <c r="GK372" s="470">
        <f>GK371</f>
        <v>0.070000000000000007</v>
      </c>
      <c r="GL372" s="470">
        <f>GL371</f>
        <v>0.029999999999999999</v>
      </c>
      <c r="GM372" s="471" t="str">
        <f>IF(_tag_month_day!BX362="","",_tag_month_day!BX362/100)</f>
        <v/>
      </c>
      <c r="GN372" s="470">
        <f>GN371</f>
        <v>0.070000000000000007</v>
      </c>
      <c r="GO372" s="470">
        <f>GO371</f>
        <v>0.029999999999999999</v>
      </c>
      <c r="GP372" s="470">
        <f>GP371</f>
        <v>0.089999999999999997</v>
      </c>
      <c r="GQ372" s="470">
        <f>GQ371</f>
        <v>0.029999999999999999</v>
      </c>
      <c r="GR372" s="471" t="str">
        <f>IF(_tag_month_day!CA362="","",_tag_month_day!CA362/100)</f>
        <v/>
      </c>
      <c r="GS372" s="472">
        <f>GS371</f>
        <v>0.95299999999999996</v>
      </c>
      <c r="GT372" s="472">
        <f>GT371</f>
        <v>0.55000000000000004</v>
      </c>
      <c r="GU372" s="472">
        <f>GU371</f>
        <v>0.55000000000000004</v>
      </c>
      <c r="GV372" s="472">
        <f>GV371</f>
        <v>0.55000000000000004</v>
      </c>
      <c r="GW372" s="472">
        <f>GW371</f>
        <v>0.5</v>
      </c>
      <c r="GX372" s="472">
        <f>GX371</f>
        <v>0.93500000000000005</v>
      </c>
      <c r="GY372" s="472">
        <f>GY371</f>
        <v>0.14999999999999999</v>
      </c>
      <c r="GZ372" s="472">
        <f>GZ371</f>
        <v>1</v>
      </c>
      <c r="HA372" s="474">
        <f>HA371</f>
        <v>0.047</v>
      </c>
      <c r="HB372" s="474">
        <f>HB371</f>
        <v>0.45000000000000001</v>
      </c>
      <c r="HC372" s="474">
        <f>HC371</f>
        <v>0.45000000000000001</v>
      </c>
      <c r="HD372" s="474">
        <f>HD371</f>
        <v>0.45000000000000001</v>
      </c>
      <c r="HE372" s="474">
        <f>HE371</f>
        <v>0.5</v>
      </c>
      <c r="HF372" s="474">
        <f>HF371</f>
        <v>0.065000000000000002</v>
      </c>
      <c r="HG372" s="474">
        <f>HG371</f>
        <v>0.84999999999999998</v>
      </c>
      <c r="HH372" s="474">
        <f>HH371</f>
        <v>0</v>
      </c>
      <c r="HI372" s="10">
        <f>IF(BZ372&lt;&gt;"",CK372-BV372,0)</f>
        <v>0</v>
      </c>
      <c r="HJ372" s="10" t="e">
        <f>IF(AJ372&gt;0,AH372-AJ372,0)</f>
        <v>#VALUE!</v>
      </c>
      <c r="HK372" s="466">
        <f>HK371</f>
        <v>0.84999999999999998</v>
      </c>
      <c r="HL372" s="424">
        <f>HL371</f>
        <v>550000</v>
      </c>
      <c r="HM372" s="424">
        <f>HM371</f>
        <v>480000</v>
      </c>
      <c r="HN372" s="465" t="e">
        <f>(DJ372*EZ372+DK372*FH372+DL372*FM372+DM372*FR372+DN372*FW372+DO372*GB372+DS372*GI372+DP372*GM372+DR372*GR372)*1000*2</f>
        <v>#VALUE!</v>
      </c>
      <c r="HO372" s="465" t="e">
        <f>HN372*HK372*$HO$2/HL372*1000000</f>
        <v>#VALUE!</v>
      </c>
      <c r="HP372" s="465" t="e">
        <f>HN372*HK372*$HP$2/HM372*1000000</f>
        <v>#VALUE!</v>
      </c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</row>
    <row customFormat="1" r="373" s="0">
      <c r="A373" s="420">
        <v>362</v>
      </c>
      <c r="B373" s="421">
        <f ca="1">IF(D373=D372,B372,IF(D373="夜班",B372+1,B372))</f>
        <v>43601</v>
      </c>
      <c r="C373" s="422">
        <f>C372</f>
        <v>0.041666666666666699</v>
      </c>
      <c r="D373" s="10" t="str">
        <f ca="1">IF(HOUR(G373)&lt;8,"夜班",IF(HOUR(G373)&lt;16,"白班",IF(HOUR(G373)&lt;24,"中班",0)))</f>
        <v>夜班</v>
      </c>
      <c r="E373" s="10" t="e">
        <f ca="1">IF(F373=1,"甲",IF(F373=2,"乙",IF(F373=3,"丙",IF(F373=4,"丁",""))))</f>
        <v>#REF!</v>
      </c>
      <c r="F373" s="10" t="e">
        <f ca="1">SUMPRODUCT((成本日报!$A$3:$A$95=计划!B373)*(成本日报!$B$3:$B$95=计划!$D373),成本日报!$C$3:$C$95)</f>
        <v>#REF!</v>
      </c>
      <c r="G373" s="423">
        <f ca="1">G372+C372</f>
        <v>43601.041666665791</v>
      </c>
      <c r="H373" s="423">
        <f ca="1">$G373+$C373/60*10+$C373*0</f>
        <v>43601.048611110236</v>
      </c>
      <c r="I373" s="423">
        <f ca="1">$G373+$C373/60*18+$C373*0</f>
        <v>43601.054166665788</v>
      </c>
      <c r="J373" s="423">
        <f ca="1">$G373+$C373/60*0+$C373*1</f>
        <v>43601.083333332455</v>
      </c>
      <c r="K373" s="423">
        <f ca="1">$G373+$C373/60*30+$C373*2</f>
        <v>43601.145833332463</v>
      </c>
      <c r="L373" s="423">
        <f ca="1">$G373+$C373/60*0+$C373*3</f>
        <v>43601.166666665791</v>
      </c>
      <c r="M373" s="424" t="str">
        <f>IF(_tag_month_day!A363="","",_tag_month_day!A363)</f>
        <v/>
      </c>
      <c r="N373" s="424" t="str">
        <f>IF(_tag_month_day!B363="","",_tag_month_day!B363)</f>
        <v/>
      </c>
      <c r="O373" s="425" t="e">
        <f>IF(M373+N373=0,"",M373+N373)</f>
        <v>#VALUE!</v>
      </c>
      <c r="P373" s="424" t="str">
        <f>IF(_tag_month_day!C363="","",_tag_month_day!C363)</f>
        <v/>
      </c>
      <c r="Q373" s="424" t="str">
        <f>IF(_tag_month_day!D363="","",_tag_month_day!D363)</f>
        <v/>
      </c>
      <c r="R373" s="426" t="str">
        <f>IF(_tag_month_day!CB363="","",_tag_month_day!CB363/100)</f>
        <v/>
      </c>
      <c r="S373" s="427" t="str">
        <f>IF(_tag_month_day!E363="","",_tag_month_day!E363)</f>
        <v/>
      </c>
      <c r="T373" s="427" t="str">
        <f>IF(_tag_month_day!F363="","",_tag_month_day!F363)</f>
        <v/>
      </c>
      <c r="U373" s="428" t="e">
        <f>S373+T373</f>
        <v>#VALUE!</v>
      </c>
      <c r="V373" s="429" t="e">
        <f>U373/AJ373</f>
        <v>#VALUE!</v>
      </c>
      <c r="W373" s="430" t="str">
        <f>IF(_jhy_month_day!A363="","",_jhy_month_day!A363)</f>
        <v/>
      </c>
      <c r="X373" s="431" t="str">
        <f>IF(_jhy_month_day!B363="","",_jhy_month_day!B363/100)</f>
        <v/>
      </c>
      <c r="Y373" s="431" t="str">
        <f>IF(_jhy_month_day!C363="","",_jhy_month_day!C363/100)</f>
        <v/>
      </c>
      <c r="Z373" s="432">
        <f>Z369+1</f>
        <v>91</v>
      </c>
      <c r="AA373" s="433" t="str">
        <f>IF(_tag_month_day!G363="","",_tag_month_day!G363/100)</f>
        <v/>
      </c>
      <c r="AB373" s="433" t="str">
        <f>IF(_tag_month_day!H363="","",_tag_month_day!H363/100)</f>
        <v/>
      </c>
      <c r="AC373" s="434">
        <f>IF(X373="",AC372,BK373*($AV372*X373+$AW372*FD372+$AX372*FI372+$AY372*FN372+$AZ372*FS372+$BA372*FX372+$BG372*GE372)/(AV372*Y373+AX372*FK372+AW372*FF372+AY372*FP372+AZ372*FU372+BA372*FZ372+BG372*GG372+BB372*GK372+BC372*GN372+BD372*GP372))</f>
        <v>1.59963432013121</v>
      </c>
      <c r="AD373" s="435" t="str">
        <f>IF(AC373=AC372,"",AC373-AC372)</f>
        <v/>
      </c>
      <c r="AE373" s="436" t="str">
        <f>IF(1-AF373=0,"",(1-AF373))</f>
        <v/>
      </c>
      <c r="AF373" s="437">
        <v>1</v>
      </c>
      <c r="AG373" s="10" t="str">
        <f>AG372</f>
        <v>9A3</v>
      </c>
      <c r="AH373" s="438" t="str">
        <f>AH372</f>
        <v/>
      </c>
      <c r="AI373" s="424"/>
      <c r="AJ373" s="10" t="str">
        <f>IF(_tag_month_day!I363="","",_tag_month_day!I363)</f>
        <v/>
      </c>
      <c r="AK373" s="440"/>
      <c r="AL373" s="440"/>
      <c r="AM373" s="440"/>
      <c r="AN373" s="441">
        <f>AN372</f>
        <v>2</v>
      </c>
      <c r="AO373" s="441">
        <f>AO372</f>
        <v>8</v>
      </c>
      <c r="AP373" s="442" t="e">
        <f>(IF(AN373=0,AS372,AS372*(1+AO373/AN373)/(AR373+AO373/AN373)))+AT373</f>
        <v>#VALUE!</v>
      </c>
      <c r="AQ373" s="443" t="str">
        <f>IF(_tag_month_day!J363="","",_tag_month_day!J363/100)</f>
        <v/>
      </c>
      <c r="AR373" s="444">
        <f>AR372</f>
        <v>1.3</v>
      </c>
      <c r="AS373" s="445" t="e">
        <f>AQ373*(AN373*AR373+AO373)/(AN373+AO373)</f>
        <v>#VALUE!</v>
      </c>
      <c r="AT373" s="445" t="e">
        <f>(SUM(BE373:BF373)-SUM(BE372:BF372))*0.05</f>
        <v>#VALUE!</v>
      </c>
      <c r="AU373" s="446" t="str">
        <f>IF(_tag_month_day!CC363="","",IF(_tag_month_day!CC363&gt;0,_tag_month_day!CD363,_tag_month_day!CE363))</f>
        <v/>
      </c>
      <c r="AV373" s="447" t="str">
        <f>IF(_tag_month_day!L363="","",_tag_month_day!L363/100)</f>
        <v/>
      </c>
      <c r="AW373" s="431">
        <f>AW372</f>
        <v>0</v>
      </c>
      <c r="AX373" s="431">
        <f>AX372</f>
        <v>0</v>
      </c>
      <c r="AY373" s="431" t="str">
        <f>IF(_tag_month_day!M363="","",_tag_month_day!M363/100)</f>
        <v/>
      </c>
      <c r="AZ373" s="431" t="str">
        <f>IF(_tag_month_day!N363="","",_tag_month_day!N363/100)</f>
        <v/>
      </c>
      <c r="BA373" s="431" t="str">
        <f>IF(_tag_month_day!O363="","",_tag_month_day!O363/100)</f>
        <v/>
      </c>
      <c r="BB373" s="448" t="str">
        <f>IF(_tag_month_day!P363="","",_tag_month_day!P363/100)</f>
        <v/>
      </c>
      <c r="BC373" s="448">
        <f>BC372</f>
        <v>0</v>
      </c>
      <c r="BD373" s="448" t="str">
        <f>IF(_tag_month_day!Q363="","",_tag_month_day!Q363/100)</f>
        <v/>
      </c>
      <c r="BE373" s="449" t="str">
        <f>IF(_tag_month_day!R363="","",_tag_month_day!R363/100)</f>
        <v/>
      </c>
      <c r="BF373" s="388" t="e">
        <f>(AU373*(100+BE373*100))/(AJ373-AU373)/100</f>
        <v>#VALUE!</v>
      </c>
      <c r="BG373" s="450" t="e">
        <f>BE373+BF373</f>
        <v>#VALUE!</v>
      </c>
      <c r="BH373" s="451" t="e">
        <f>SUM(AV373:BF373)</f>
        <v>#VALUE!</v>
      </c>
      <c r="BI373" s="452" t="e">
        <f>IF(CX373=0,BI372,(DK373*查询!$R$5+DL373*查询!$Q$5+DM373*查询!$N$5+DN373*查询!$O$5+DO373*查询!$P$5)*AF373/CX373)</f>
        <v>#VALUE!</v>
      </c>
      <c r="BJ373" s="452" t="e">
        <f>IF(CX373=0,BJ372,(DP373*查询!$S$5+DQ373*查询!$T$5+DR373*查询!$U$5)*AF373/CX373)</f>
        <v>#VALUE!</v>
      </c>
      <c r="BK373" s="452">
        <f>BK372</f>
        <v>1</v>
      </c>
      <c r="BL373" s="453" t="e">
        <f>SUMPRODUCT((AV373:BA373)*(GS373:GX373))/((GS373:GX373)+SUM(BB373:BD373)*GY373+BG373*GZ373)</f>
        <v>#VALUE!</v>
      </c>
      <c r="BM373" s="453" t="e">
        <f>BK373*($AV373*FB373+$AW373*FD373+$AX373*FI373+$AY373*FN373+$AZ373*FS373+$BA373*FX373+$BG373*GE373)/(AV373*EY373+AX373*FK373+AW373*FF373+AY373*FP373+AZ373*FU373+BA373*FZ373+BG373*GG373+BB373*GK373+BC373*GN373+BD373*GP373)</f>
        <v>#VALUE!</v>
      </c>
      <c r="BN373" s="453" t="e">
        <f>($AV373*FC373+$AX373*FJ373+$AW373*FE373+$AY373*FO373+$AZ373*FT373+$BA373*FY373+$BG373*GF373)/($AV373*FA373+BG373*GH373+BB373*GL373+BC373*GO373+BD373*GQ373+BA373*GA373)</f>
        <v>#VALUE!</v>
      </c>
      <c r="BO373" s="454" t="e">
        <f>SUMPRODUCT(AV373:BA373*GS373:GX373)/(GS373:GX373+(BB373+BC373+BD373)*GY373+BG373)</f>
        <v>#VALUE!</v>
      </c>
      <c r="BP373" s="454" t="e">
        <f>SUMPRODUCT(AV373:BA373*GS373:GX373)/(GS373:GX373+(BB373+BC373+BD373)*GY373+BG373)</f>
        <v>#VALUE!</v>
      </c>
      <c r="BQ373" s="454" t="e">
        <f>SUMPRODUCT(AV373:BA373*GS373:GX373)/(GS373:GX373+(BB373+BC373+BD373)*GY373+BG373)</f>
        <v>#VALUE!</v>
      </c>
      <c r="BR373" s="453" t="str">
        <f>IF(_tag_month_day!T363="","",_tag_month_day!T363)</f>
        <v/>
      </c>
      <c r="BS373" s="453" t="str">
        <f>IF(_tag_month_day!U363="","",_tag_month_day!U363)</f>
        <v/>
      </c>
      <c r="BT373" s="455" t="str">
        <f>IF(CK373="","",IF((CK373&gt;=BV373-0.12)*(CK373&lt;=BV373+0.12),"合格","不合格"))</f>
        <v/>
      </c>
      <c r="BU373" s="456" t="str">
        <f>IF(_tag_month_day!V363="","",_tag_month_day!V363)</f>
        <v/>
      </c>
      <c r="BV373" s="457" t="str">
        <f>IF(_tag_month_day!W363="","",_tag_month_day!W363)</f>
        <v/>
      </c>
      <c r="BW373" s="458" t="str">
        <f>IF(_tag_month_day!X363="","",_tag_month_day!X363)</f>
        <v/>
      </c>
      <c r="BX373" s="458" t="str">
        <f>IF(_tag_month_day!Y363="","",_tag_month_day!Y363)</f>
        <v/>
      </c>
      <c r="BY373" s="459">
        <f ca="1">L373</f>
        <v>43601.166666665791</v>
      </c>
      <c r="BZ373" s="460"/>
      <c r="CA373" s="461"/>
      <c r="CB373" s="424" t="str">
        <f>IF(_tag_month_day!Z363="","",_tag_month_day!Z363)</f>
        <v/>
      </c>
      <c r="CC373" s="424" t="str">
        <f>IF(_tag_month_day!AA363="","",_tag_month_day!AA363)</f>
        <v/>
      </c>
      <c r="CD373" s="424" t="str">
        <f>IF(_tag_month_day!AB363="","",_tag_month_day!AB363)</f>
        <v/>
      </c>
      <c r="CE373" s="424" t="str">
        <f>IF(_tag_month_day!AC363="","",_tag_month_day!AC363)</f>
        <v/>
      </c>
      <c r="CF373" s="424" t="str">
        <f>IF(_tag_month_day!AD363="","",_tag_month_day!AD363)</f>
        <v/>
      </c>
      <c r="CG373" s="424" t="str">
        <f>IF(_tag_month_day!AE363="","",_tag_month_day!AE363)</f>
        <v/>
      </c>
      <c r="CH373" s="424" t="str">
        <f>IF(_tag_month_day!AF363="","",_tag_month_day!AF363)</f>
        <v/>
      </c>
      <c r="CI373" s="424" t="str">
        <f>IF(_tag_month_day!AG363="","",_tag_month_day!AG363)</f>
        <v/>
      </c>
      <c r="CJ373" s="424" t="str">
        <f>IF(_tag_month_day!AH363="","",_tag_month_day!AH363)</f>
        <v/>
      </c>
      <c r="CK373" s="424" t="str">
        <f>IF(_tag_month_day!AI363="","",_tag_month_day!AI363)</f>
        <v/>
      </c>
      <c r="CL373" s="4" t="str">
        <f>IF(_tag_month_day!AJ363="","",_tag_month_day!AJ363)</f>
        <v/>
      </c>
      <c r="CM373" s="4" t="str">
        <f>IF(_tag_month_day!AK363="","",_tag_month_day!AK363)</f>
        <v/>
      </c>
      <c r="CN373" s="4" t="str">
        <f>IF(_tag_month_day!AL363="","",_tag_month_day!AL363)</f>
        <v/>
      </c>
      <c r="CO373" s="4" t="str">
        <f>IF(_tag_month_day!AM363="","",_tag_month_day!AM363)</f>
        <v/>
      </c>
      <c r="CP373" s="4" t="str">
        <f>IF(_tag_month_day!AN363="","",_tag_month_day!AN363)</f>
        <v/>
      </c>
      <c r="CQ373" s="4" t="str">
        <f>IF(_tag_month_day!AO363="","",_tag_month_day!AO363)</f>
        <v/>
      </c>
      <c r="CR373" s="462" t="str">
        <f>IF(_tag_month_day!AP363="","",_tag_month_day!AP363)</f>
        <v/>
      </c>
      <c r="CS373" s="463" t="str">
        <f>IF(_tag_month_day!AQ363="","",_tag_month_day!AQ363)</f>
        <v/>
      </c>
      <c r="CT373" s="4" t="str">
        <f>IF(_tag_month_day!AR363="","",_tag_month_day!AR363)</f>
        <v/>
      </c>
      <c r="CU373" s="464" t="e">
        <f>DU373/AJ373</f>
        <v>#VALUE!</v>
      </c>
      <c r="CV373" s="451" t="e">
        <f>BG373/BH373</f>
        <v>#VALUE!</v>
      </c>
      <c r="CW373" s="465" t="e">
        <f>AJ373*(1-CV373)*CU373*AF373</f>
        <v>#VALUE!</v>
      </c>
      <c r="CX373" s="465" t="e">
        <f>CW373*94%</f>
        <v>#VALUE!</v>
      </c>
      <c r="CY373" s="466" t="e">
        <f>IF(CX373=0,0,DS373/(DS373+CX373))</f>
        <v>#VALUE!</v>
      </c>
      <c r="CZ373" s="465" t="e">
        <f>$AJ373*EF373</f>
        <v>#VALUE!</v>
      </c>
      <c r="DA373" s="465" t="e">
        <f>$AJ373*EG373</f>
        <v>#VALUE!</v>
      </c>
      <c r="DB373" s="465" t="e">
        <f>$AJ373*EH373</f>
        <v>#VALUE!</v>
      </c>
      <c r="DC373" s="465" t="e">
        <f>$AJ373*EI373</f>
        <v>#VALUE!</v>
      </c>
      <c r="DD373" s="465" t="e">
        <f>$AJ373*EJ373</f>
        <v>#VALUE!</v>
      </c>
      <c r="DE373" s="465" t="e">
        <f>$AJ373*EK373</f>
        <v>#VALUE!</v>
      </c>
      <c r="DF373" s="465" t="e">
        <f>$AJ373*EL373</f>
        <v>#VALUE!</v>
      </c>
      <c r="DG373" s="465" t="e">
        <f>$AJ373*EM373</f>
        <v>#VALUE!</v>
      </c>
      <c r="DH373" s="465" t="e">
        <f>$AJ373*EN373</f>
        <v>#VALUE!</v>
      </c>
      <c r="DI373" s="465" t="e">
        <f>$AJ373*EO373</f>
        <v>#VALUE!</v>
      </c>
      <c r="DJ373" s="465" t="e">
        <f>CZ373*(1-EP373)</f>
        <v>#VALUE!</v>
      </c>
      <c r="DK373" s="465" t="e">
        <f>DA373*(1-ER373)</f>
        <v>#VALUE!</v>
      </c>
      <c r="DL373" s="465" t="e">
        <f>DB373*(1-EQ373)</f>
        <v>#VALUE!</v>
      </c>
      <c r="DM373" s="465" t="e">
        <f>DC373*(1-ES373)</f>
        <v>#VALUE!</v>
      </c>
      <c r="DN373" s="465" t="e">
        <f>DD373*(1-ET373)</f>
        <v>#VALUE!</v>
      </c>
      <c r="DO373" s="465" t="e">
        <f>DE373</f>
        <v>#VALUE!</v>
      </c>
      <c r="DP373" s="465" t="e">
        <f>DF373*(1-EU373)</f>
        <v>#VALUE!</v>
      </c>
      <c r="DQ373" s="465" t="e">
        <f>DG373*(1-EV373)</f>
        <v>#VALUE!</v>
      </c>
      <c r="DR373" s="465" t="e">
        <f>DH373*(1-EW373)</f>
        <v>#VALUE!</v>
      </c>
      <c r="DS373" s="465" t="e">
        <f>DI373</f>
        <v>#VALUE!</v>
      </c>
      <c r="DT373" s="465" t="e">
        <f>SUM(DJ373:DS373)</f>
        <v>#VALUE!</v>
      </c>
      <c r="DU373" s="465" t="e">
        <f>(GS373:GX373)+(DP373+DQ373+DR373)*GY373+DS373</f>
        <v>#VALUE!</v>
      </c>
      <c r="DV373" s="451" t="e">
        <f>AV373/$BH373/(1-EP373)</f>
        <v>#VALUE!</v>
      </c>
      <c r="DW373" s="451" t="e">
        <f>AW373/$BH373/(1-ER373)</f>
        <v>#VALUE!</v>
      </c>
      <c r="DX373" s="451" t="e">
        <f>AX373/$BH373/(1-EQ373)</f>
        <v>#VALUE!</v>
      </c>
      <c r="DY373" s="451" t="e">
        <f>AY373/$BH373/(1-ES373)</f>
        <v>#VALUE!</v>
      </c>
      <c r="DZ373" s="451" t="e">
        <f>AZ373/$BH373/(1-ET373)</f>
        <v>#VALUE!</v>
      </c>
      <c r="EA373" s="451" t="e">
        <f>BA373/$BH373/(1-AX373)</f>
        <v>#VALUE!</v>
      </c>
      <c r="EB373" s="451" t="e">
        <f>BB373/$BH373/(1-EU373)</f>
        <v>#VALUE!</v>
      </c>
      <c r="EC373" s="451" t="e">
        <f>BC373/$BH373/(1-EV373)</f>
        <v>#VALUE!</v>
      </c>
      <c r="ED373" s="451" t="e">
        <f>BD373/$BH373/(1-EW373)</f>
        <v>#VALUE!</v>
      </c>
      <c r="EE373" s="451" t="e">
        <f>BG373/BH373</f>
        <v>#VALUE!</v>
      </c>
      <c r="EF373" s="451" t="e">
        <f>DV373/SUM($DV373:$EE373)</f>
        <v>#VALUE!</v>
      </c>
      <c r="EG373" s="451" t="e">
        <f>DW373/SUM($DV373:$EE373)</f>
        <v>#VALUE!</v>
      </c>
      <c r="EH373" s="451" t="e">
        <f>DX373/SUM($DV373:$EE373)</f>
        <v>#VALUE!</v>
      </c>
      <c r="EI373" s="451" t="e">
        <f>DY373/SUM($DV373:$EE373)</f>
        <v>#VALUE!</v>
      </c>
      <c r="EJ373" s="451" t="e">
        <f>DZ373/SUM($DV373:$EE373)</f>
        <v>#VALUE!</v>
      </c>
      <c r="EK373" s="451" t="e">
        <f>EA373/SUM($DV373:$EE373)</f>
        <v>#VALUE!</v>
      </c>
      <c r="EL373" s="451" t="e">
        <f>EB373/SUM($DV373:$EE373)</f>
        <v>#VALUE!</v>
      </c>
      <c r="EM373" s="451" t="e">
        <f>EC373/SUM($DV373:$EE373)</f>
        <v>#VALUE!</v>
      </c>
      <c r="EN373" s="451" t="e">
        <f>ED373/SUM($DV373:$EE373)</f>
        <v>#VALUE!</v>
      </c>
      <c r="EO373" s="451" t="e">
        <f>EE373/SUM($DV373:$EE373)</f>
        <v>#VALUE!</v>
      </c>
      <c r="EP373" s="450">
        <f>EP372</f>
        <v>0.080000000000000002</v>
      </c>
      <c r="EQ373" s="450">
        <f>EQ372</f>
        <v>0.014999999999999999</v>
      </c>
      <c r="ER373" s="450">
        <f>ER372</f>
        <v>0.014999999999999999</v>
      </c>
      <c r="ES373" s="450">
        <f>ES372</f>
        <v>0.014999999999999999</v>
      </c>
      <c r="ET373" s="450">
        <f>ET372</f>
        <v>0.014999999999999999</v>
      </c>
      <c r="EU373" s="450">
        <f>EU372</f>
        <v>0.089999999999999997</v>
      </c>
      <c r="EV373" s="450">
        <f>EV372</f>
        <v>0.089999999999999997</v>
      </c>
      <c r="EW373" s="450">
        <f>EW372</f>
        <v>0.089999999999999997</v>
      </c>
      <c r="EX373" s="431" t="str">
        <f>IF(_tag_month_day!AS363="","",_tag_month_day!AS363/100)</f>
        <v/>
      </c>
      <c r="EY373" s="431" t="str">
        <f>IF(_tag_month_day!AT363="","",_tag_month_day!AT363/100)</f>
        <v/>
      </c>
      <c r="EZ373" s="431" t="str">
        <f>IF(_tag_month_day!AU363="","",_tag_month_day!AU363/100)</f>
        <v/>
      </c>
      <c r="FA373" s="431" t="str">
        <f>IF(_tag_month_day!AV363="","",_tag_month_day!AV363/100)</f>
        <v/>
      </c>
      <c r="FB373" s="431" t="str">
        <f>IF(_tag_month_day!AW363="","",_tag_month_day!AW363/100)</f>
        <v/>
      </c>
      <c r="FC373" s="431" t="str">
        <f>IF(_tag_month_day!AX363="","",_tag_month_day!AX363/100)</f>
        <v/>
      </c>
      <c r="FD373" s="449" t="str">
        <f>IF(_tag_month_day!AY363="","",_tag_month_day!AY363/100)</f>
        <v/>
      </c>
      <c r="FE373" s="449" t="str">
        <f>IF(_tag_month_day!AZ363="","",_tag_month_day!AZ363/100)</f>
        <v/>
      </c>
      <c r="FF373" s="449" t="str">
        <f>IF(_tag_month_day!BA363="","",_tag_month_day!BA363/100)</f>
        <v/>
      </c>
      <c r="FG373" s="449" t="str">
        <f>IF(_tag_month_day!BB363="","",_tag_month_day!BB363/100)</f>
        <v/>
      </c>
      <c r="FH373" s="467" t="str">
        <f>IF(_tag_month_day!BC363="","",_tag_month_day!BC363/100)</f>
        <v/>
      </c>
      <c r="FI373" s="449">
        <f>FI372</f>
        <v>0.40999999999999998</v>
      </c>
      <c r="FJ373" s="449">
        <f>FJ372</f>
        <v>0.11</v>
      </c>
      <c r="FK373" s="449">
        <f>FK372</f>
        <v>0.014999999999999999</v>
      </c>
      <c r="FL373" s="449">
        <f>FL372</f>
        <v>0</v>
      </c>
      <c r="FM373" s="467">
        <f>FM372</f>
        <v>0.0001</v>
      </c>
      <c r="FN373" s="449">
        <f>FN372</f>
        <v>0.32000000000000001</v>
      </c>
      <c r="FO373" s="449">
        <f>FO372</f>
        <v>0.20000000000000001</v>
      </c>
      <c r="FP373" s="449">
        <f>FP372</f>
        <v>0.01</v>
      </c>
      <c r="FQ373" s="449">
        <f>FQ372</f>
        <v>0</v>
      </c>
      <c r="FR373" s="467">
        <f>FR372</f>
        <v>0.0001</v>
      </c>
      <c r="FS373" s="449" t="str">
        <f>IF(_tag_month_day!BD363="","",_tag_month_day!BD363/100)</f>
        <v/>
      </c>
      <c r="FT373" s="449" t="str">
        <f>IF(_tag_month_day!BE363="","",_tag_month_day!BE363/100)</f>
        <v/>
      </c>
      <c r="FU373" s="449" t="str">
        <f>IF(_tag_month_day!BF363="","",_tag_month_day!BF363/100)</f>
        <v/>
      </c>
      <c r="FV373" s="449" t="str">
        <f>IF(_tag_month_day!BG363="","",_tag_month_day!BG363/100)</f>
        <v/>
      </c>
      <c r="FW373" s="467" t="str">
        <f>IF(_tag_month_day!BH363="","",_tag_month_day!BH363/100)</f>
        <v/>
      </c>
      <c r="FX373" s="449" t="str">
        <f>IF(_tag_month_day!BI363="","",_tag_month_day!BI363/100)</f>
        <v/>
      </c>
      <c r="FY373" s="449" t="str">
        <f>IF(_tag_month_day!BJ363="","",_tag_month_day!BJ363/100)</f>
        <v/>
      </c>
      <c r="FZ373" s="468" t="str">
        <f>IF(_tag_month_day!BK363="","",_tag_month_day!BK363/100)</f>
        <v/>
      </c>
      <c r="GA373" s="449" t="str">
        <f>IF(_tag_month_day!BL363="","",_tag_month_day!BL363/100)</f>
        <v/>
      </c>
      <c r="GB373" s="467" t="str">
        <f>IF(_tag_month_day!BM363="","",_tag_month_day!BM363/100)</f>
        <v/>
      </c>
      <c r="GC373" s="431" t="str">
        <f>IF(_tag_month_day!BN363="","",_tag_month_day!BN363/100)</f>
        <v/>
      </c>
      <c r="GD373" s="431" t="str">
        <f>IF(_tag_month_day!BO363="","",_tag_month_day!BO363/100)</f>
        <v/>
      </c>
      <c r="GE373" s="431" t="str">
        <f>IF(_tag_month_day!BP363="","",_tag_month_day!BP363/100)</f>
        <v/>
      </c>
      <c r="GF373" s="431" t="str">
        <f>IF(_tag_month_day!BQ363="","",_tag_month_day!BQ363/100)</f>
        <v/>
      </c>
      <c r="GG373" s="431" t="str">
        <f>IF(_tag_month_day!BR363="","",_tag_month_day!BR363/100)</f>
        <v/>
      </c>
      <c r="GH373" s="431" t="str">
        <f>IF(_tag_month_day!BS363="","",_tag_month_day!BS363/100)</f>
        <v/>
      </c>
      <c r="GI373" s="467" t="str">
        <f>IF(_tag_month_day!BT363="","",_tag_month_day!BT363/100)</f>
        <v/>
      </c>
      <c r="GJ373" s="469" t="str">
        <f>IF(_tag_month_day!BU363="","",_tag_month_day!BU363/100)</f>
        <v/>
      </c>
      <c r="GK373" s="470">
        <f>GK372</f>
        <v>0.070000000000000007</v>
      </c>
      <c r="GL373" s="470">
        <f>GL372</f>
        <v>0.029999999999999999</v>
      </c>
      <c r="GM373" s="471" t="str">
        <f>IF(_tag_month_day!BX363="","",_tag_month_day!BX363/100)</f>
        <v/>
      </c>
      <c r="GN373" s="470">
        <f>GN372</f>
        <v>0.070000000000000007</v>
      </c>
      <c r="GO373" s="470">
        <f>GO372</f>
        <v>0.029999999999999999</v>
      </c>
      <c r="GP373" s="470">
        <f>GP372</f>
        <v>0.089999999999999997</v>
      </c>
      <c r="GQ373" s="470">
        <f>GQ372</f>
        <v>0.029999999999999999</v>
      </c>
      <c r="GR373" s="471" t="str">
        <f>IF(_tag_month_day!CA363="","",_tag_month_day!CA363/100)</f>
        <v/>
      </c>
      <c r="GS373" s="472">
        <f>GS372</f>
        <v>0.95299999999999996</v>
      </c>
      <c r="GT373" s="472">
        <f>GT372</f>
        <v>0.55000000000000004</v>
      </c>
      <c r="GU373" s="472">
        <f>GU372</f>
        <v>0.55000000000000004</v>
      </c>
      <c r="GV373" s="472">
        <f>GV372</f>
        <v>0.55000000000000004</v>
      </c>
      <c r="GW373" s="472">
        <f>GW372</f>
        <v>0.5</v>
      </c>
      <c r="GX373" s="472">
        <f>GX372</f>
        <v>0.93500000000000005</v>
      </c>
      <c r="GY373" s="472">
        <f>GY372</f>
        <v>0.14999999999999999</v>
      </c>
      <c r="GZ373" s="472">
        <f>GZ372</f>
        <v>1</v>
      </c>
      <c r="HA373" s="474">
        <f>HA372</f>
        <v>0.047</v>
      </c>
      <c r="HB373" s="474">
        <f>HB372</f>
        <v>0.45000000000000001</v>
      </c>
      <c r="HC373" s="474">
        <f>HC372</f>
        <v>0.45000000000000001</v>
      </c>
      <c r="HD373" s="474">
        <f>HD372</f>
        <v>0.45000000000000001</v>
      </c>
      <c r="HE373" s="474">
        <f>HE372</f>
        <v>0.5</v>
      </c>
      <c r="HF373" s="474">
        <f>HF372</f>
        <v>0.065000000000000002</v>
      </c>
      <c r="HG373" s="474">
        <f>HG372</f>
        <v>0.84999999999999998</v>
      </c>
      <c r="HH373" s="474">
        <f>HH372</f>
        <v>0</v>
      </c>
      <c r="HI373" s="10">
        <f>IF(BZ373&lt;&gt;"",CK373-BV373,0)</f>
        <v>0</v>
      </c>
      <c r="HJ373" s="10" t="e">
        <f>IF(AJ373&gt;0,AH373-AJ373,0)</f>
        <v>#VALUE!</v>
      </c>
      <c r="HK373" s="466">
        <f>HK372</f>
        <v>0.84999999999999998</v>
      </c>
      <c r="HL373" s="424">
        <f>HL372</f>
        <v>550000</v>
      </c>
      <c r="HM373" s="424">
        <f>HM372</f>
        <v>480000</v>
      </c>
      <c r="HN373" s="465" t="e">
        <f>(DJ373*EZ373+DK373*FH373+DL373*FM373+DM373*FR373+DN373*FW373+DO373*GB373+DS373*GI373+DP373*GM373+DR373*GR373)*1000*2</f>
        <v>#VALUE!</v>
      </c>
      <c r="HO373" s="465" t="e">
        <f>HN373*HK373*$HO$2/HL373*1000000</f>
        <v>#VALUE!</v>
      </c>
      <c r="HP373" s="465" t="e">
        <f>HN373*HK373*$HP$2/HM373*1000000</f>
        <v>#VALUE!</v>
      </c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</row>
    <row customFormat="1" r="374" s="0">
      <c r="A374" s="420">
        <v>363</v>
      </c>
      <c r="B374" s="421">
        <f ca="1">IF(D374=D373,B373,IF(D374="夜班",B373+1,B373))</f>
        <v>43601</v>
      </c>
      <c r="C374" s="422">
        <f>C373</f>
        <v>0.041666666666666699</v>
      </c>
      <c r="D374" s="10" t="str">
        <f ca="1">IF(HOUR(G374)&lt;8,"夜班",IF(HOUR(G374)&lt;16,"白班",IF(HOUR(G374)&lt;24,"中班",0)))</f>
        <v>夜班</v>
      </c>
      <c r="E374" s="10" t="e">
        <f ca="1">IF(F374=1,"甲",IF(F374=2,"乙",IF(F374=3,"丙",IF(F374=4,"丁",""))))</f>
        <v>#REF!</v>
      </c>
      <c r="F374" s="10" t="e">
        <f ca="1">SUMPRODUCT((成本日报!$A$3:$A$95=计划!B374)*(成本日报!$B$3:$B$95=计划!$D374),成本日报!$C$3:$C$95)</f>
        <v>#REF!</v>
      </c>
      <c r="G374" s="423">
        <f ca="1">G373+C373</f>
        <v>43601.083333332455</v>
      </c>
      <c r="H374" s="423">
        <f ca="1">$G374+$C374/60*10+$C374*0</f>
        <v>43601.090277776901</v>
      </c>
      <c r="I374" s="423">
        <f ca="1">$G374+$C374/60*18+$C374*0</f>
        <v>43601.095833332452</v>
      </c>
      <c r="J374" s="423">
        <f ca="1">$G374+$C374/60*0+$C374*1</f>
        <v>43601.12499999912</v>
      </c>
      <c r="K374" s="423">
        <f ca="1">$G374+$C374/60*30+$C374*2</f>
        <v>43601.187499999127</v>
      </c>
      <c r="L374" s="423">
        <f ca="1">$G374+$C374/60*0+$C374*3</f>
        <v>43601.208333332455</v>
      </c>
      <c r="M374" s="424" t="str">
        <f>IF(_tag_month_day!A364="","",_tag_month_day!A364)</f>
        <v/>
      </c>
      <c r="N374" s="424" t="str">
        <f>IF(_tag_month_day!B364="","",_tag_month_day!B364)</f>
        <v/>
      </c>
      <c r="O374" s="425" t="e">
        <f>IF(M374+N374=0,"",M374+N374)</f>
        <v>#VALUE!</v>
      </c>
      <c r="P374" s="424" t="str">
        <f>IF(_tag_month_day!C364="","",_tag_month_day!C364)</f>
        <v/>
      </c>
      <c r="Q374" s="424" t="str">
        <f>IF(_tag_month_day!D364="","",_tag_month_day!D364)</f>
        <v/>
      </c>
      <c r="R374" s="426" t="str">
        <f>IF(_tag_month_day!CB364="","",_tag_month_day!CB364/100)</f>
        <v/>
      </c>
      <c r="S374" s="427" t="str">
        <f>IF(_tag_month_day!E364="","",_tag_month_day!E364)</f>
        <v/>
      </c>
      <c r="T374" s="427" t="str">
        <f>IF(_tag_month_day!F364="","",_tag_month_day!F364)</f>
        <v/>
      </c>
      <c r="U374" s="428" t="e">
        <f>S374+T374</f>
        <v>#VALUE!</v>
      </c>
      <c r="V374" s="429" t="e">
        <f>U374/AJ374</f>
        <v>#VALUE!</v>
      </c>
      <c r="W374" s="430" t="str">
        <f>IF(_jhy_month_day!A364="","",_jhy_month_day!A364)</f>
        <v/>
      </c>
      <c r="X374" s="431" t="str">
        <f>IF(_jhy_month_day!B364="","",_jhy_month_day!B364/100)</f>
        <v/>
      </c>
      <c r="Y374" s="431" t="str">
        <f>IF(_jhy_month_day!C364="","",_jhy_month_day!C364/100)</f>
        <v/>
      </c>
      <c r="Z374" s="432">
        <f>Z370+1</f>
        <v>91</v>
      </c>
      <c r="AA374" s="433" t="str">
        <f>IF(_tag_month_day!G364="","",_tag_month_day!G364/100)</f>
        <v/>
      </c>
      <c r="AB374" s="433" t="str">
        <f>IF(_tag_month_day!H364="","",_tag_month_day!H364/100)</f>
        <v/>
      </c>
      <c r="AC374" s="434">
        <f>IF(X374="",AC373,BK374*($AV373*X374+$AW373*FD373+$AX373*FI373+$AY373*FN373+$AZ373*FS373+$BA373*FX373+$BG373*GE373)/(AV373*Y374+AX373*FK373+AW373*FF373+AY373*FP373+AZ373*FU373+BA373*FZ373+BG373*GG373+BB373*GK373+BC373*GN373+BD373*GP373))</f>
        <v>1.59963432013121</v>
      </c>
      <c r="AD374" s="435" t="str">
        <f>IF(AC374=AC373,"",AC374-AC373)</f>
        <v/>
      </c>
      <c r="AE374" s="436" t="str">
        <f>IF(1-AF374=0,"",(1-AF374))</f>
        <v/>
      </c>
      <c r="AF374" s="437">
        <v>1</v>
      </c>
      <c r="AG374" s="10" t="str">
        <f>AG373</f>
        <v>9A3</v>
      </c>
      <c r="AH374" s="438" t="str">
        <f>AH373</f>
        <v/>
      </c>
      <c r="AI374" s="424"/>
      <c r="AJ374" s="10" t="str">
        <f>IF(_tag_month_day!I364="","",_tag_month_day!I364)</f>
        <v/>
      </c>
      <c r="AK374" s="440"/>
      <c r="AL374" s="440"/>
      <c r="AM374" s="440"/>
      <c r="AN374" s="441">
        <f>AN373</f>
        <v>2</v>
      </c>
      <c r="AO374" s="441">
        <f>AO373</f>
        <v>8</v>
      </c>
      <c r="AP374" s="442" t="e">
        <f>(IF(AN374=0,AS373,AS373*(1+AO374/AN374)/(AR374+AO374/AN374)))+AT374</f>
        <v>#VALUE!</v>
      </c>
      <c r="AQ374" s="443" t="str">
        <f>IF(_tag_month_day!J364="","",_tag_month_day!J364/100)</f>
        <v/>
      </c>
      <c r="AR374" s="444">
        <f>AR373</f>
        <v>1.3</v>
      </c>
      <c r="AS374" s="445" t="e">
        <f>AQ374*(AN374*AR374+AO374)/(AN374+AO374)</f>
        <v>#VALUE!</v>
      </c>
      <c r="AT374" s="445" t="e">
        <f>(SUM(BE374:BF374)-SUM(BE373:BF373))*0.05</f>
        <v>#VALUE!</v>
      </c>
      <c r="AU374" s="446" t="str">
        <f>IF(_tag_month_day!CC364="","",IF(_tag_month_day!CC364&gt;0,_tag_month_day!CD364,_tag_month_day!CE364))</f>
        <v/>
      </c>
      <c r="AV374" s="447" t="str">
        <f>IF(_tag_month_day!L364="","",_tag_month_day!L364/100)</f>
        <v/>
      </c>
      <c r="AW374" s="431">
        <f>AW373</f>
        <v>0</v>
      </c>
      <c r="AX374" s="431">
        <f>AX373</f>
        <v>0</v>
      </c>
      <c r="AY374" s="431" t="str">
        <f>IF(_tag_month_day!M364="","",_tag_month_day!M364/100)</f>
        <v/>
      </c>
      <c r="AZ374" s="431" t="str">
        <f>IF(_tag_month_day!N364="","",_tag_month_day!N364/100)</f>
        <v/>
      </c>
      <c r="BA374" s="431" t="str">
        <f>IF(_tag_month_day!O364="","",_tag_month_day!O364/100)</f>
        <v/>
      </c>
      <c r="BB374" s="448" t="str">
        <f>IF(_tag_month_day!P364="","",_tag_month_day!P364/100)</f>
        <v/>
      </c>
      <c r="BC374" s="448">
        <f>BC373</f>
        <v>0</v>
      </c>
      <c r="BD374" s="448" t="str">
        <f>IF(_tag_month_day!Q364="","",_tag_month_day!Q364/100)</f>
        <v/>
      </c>
      <c r="BE374" s="449" t="str">
        <f>IF(_tag_month_day!R364="","",_tag_month_day!R364/100)</f>
        <v/>
      </c>
      <c r="BF374" s="388" t="e">
        <f>(AU374*(100+BE374*100))/(AJ374-AU374)/100</f>
        <v>#VALUE!</v>
      </c>
      <c r="BG374" s="450" t="e">
        <f>BE374+BF374</f>
        <v>#VALUE!</v>
      </c>
      <c r="BH374" s="451" t="e">
        <f>SUM(AV374:BF374)</f>
        <v>#VALUE!</v>
      </c>
      <c r="BI374" s="452" t="e">
        <f>IF(CX374=0,BI373,(DK374*查询!$R$5+DL374*查询!$Q$5+DM374*查询!$N$5+DN374*查询!$O$5+DO374*查询!$P$5)*AF374/CX374)</f>
        <v>#VALUE!</v>
      </c>
      <c r="BJ374" s="452" t="e">
        <f>IF(CX374=0,BJ373,(DP374*查询!$S$5+DQ374*查询!$T$5+DR374*查询!$U$5)*AF374/CX374)</f>
        <v>#VALUE!</v>
      </c>
      <c r="BK374" s="452">
        <f>BK373</f>
        <v>1</v>
      </c>
      <c r="BL374" s="453" t="e">
        <f>SUMPRODUCT((AV374:BA374)*(GS374:GX374))/((GS374:GX374)+SUM(BB374:BD374)*GY374+BG374*GZ374)</f>
        <v>#VALUE!</v>
      </c>
      <c r="BM374" s="453" t="e">
        <f>BK374*($AV374*FB374+$AW374*FD374+$AX374*FI374+$AY374*FN374+$AZ374*FS374+$BA374*FX374+$BG374*GE374)/(AV374*EY374+AX374*FK374+AW374*FF374+AY374*FP374+AZ374*FU374+BA374*FZ374+BG374*GG374+BB374*GK374+BC374*GN374+BD374*GP374)</f>
        <v>#VALUE!</v>
      </c>
      <c r="BN374" s="453" t="e">
        <f>($AV374*FC374+$AX374*FJ374+$AW374*FE374+$AY374*FO374+$AZ374*FT374+$BA374*FY374+$BG374*GF374)/($AV374*FA374+BG374*GH374+BB374*GL374+BC374*GO374+BD374*GQ374+BA374*GA374)</f>
        <v>#VALUE!</v>
      </c>
      <c r="BO374" s="454" t="e">
        <f>SUMPRODUCT(AV374:BA374*GS374:GX374)/(GS374:GX374+(BB374+BC374+BD374)*GY374+BG374)</f>
        <v>#VALUE!</v>
      </c>
      <c r="BP374" s="454" t="e">
        <f>SUMPRODUCT(AV374:BA374*GS374:GX374)/(GS374:GX374+(BB374+BC374+BD374)*GY374+BG374)</f>
        <v>#VALUE!</v>
      </c>
      <c r="BQ374" s="454" t="e">
        <f>SUMPRODUCT(AV374:BA374*GS374:GX374)/(GS374:GX374+(BB374+BC374+BD374)*GY374+BG374)</f>
        <v>#VALUE!</v>
      </c>
      <c r="BR374" s="453" t="str">
        <f>IF(_tag_month_day!T364="","",_tag_month_day!T364)</f>
        <v/>
      </c>
      <c r="BS374" s="453" t="str">
        <f>IF(_tag_month_day!U364="","",_tag_month_day!U364)</f>
        <v/>
      </c>
      <c r="BT374" s="455" t="str">
        <f>IF(CK374="","",IF((CK374&gt;=BV374-0.12)*(CK374&lt;=BV374+0.12),"合格","不合格"))</f>
        <v/>
      </c>
      <c r="BU374" s="456" t="str">
        <f>IF(_tag_month_day!V364="","",_tag_month_day!V364)</f>
        <v/>
      </c>
      <c r="BV374" s="457" t="str">
        <f>IF(_tag_month_day!W364="","",_tag_month_day!W364)</f>
        <v/>
      </c>
      <c r="BW374" s="458" t="str">
        <f>IF(_tag_month_day!X364="","",_tag_month_day!X364)</f>
        <v/>
      </c>
      <c r="BX374" s="458" t="str">
        <f>IF(_tag_month_day!Y364="","",_tag_month_day!Y364)</f>
        <v/>
      </c>
      <c r="BY374" s="459">
        <f ca="1">L374</f>
        <v>43601.208333332455</v>
      </c>
      <c r="BZ374" s="460"/>
      <c r="CA374" s="461"/>
      <c r="CB374" s="424" t="str">
        <f>IF(_tag_month_day!Z364="","",_tag_month_day!Z364)</f>
        <v/>
      </c>
      <c r="CC374" s="424" t="str">
        <f>IF(_tag_month_day!AA364="","",_tag_month_day!AA364)</f>
        <v/>
      </c>
      <c r="CD374" s="424" t="str">
        <f>IF(_tag_month_day!AB364="","",_tag_month_day!AB364)</f>
        <v/>
      </c>
      <c r="CE374" s="424" t="str">
        <f>IF(_tag_month_day!AC364="","",_tag_month_day!AC364)</f>
        <v/>
      </c>
      <c r="CF374" s="424" t="str">
        <f>IF(_tag_month_day!AD364="","",_tag_month_day!AD364)</f>
        <v/>
      </c>
      <c r="CG374" s="424" t="str">
        <f>IF(_tag_month_day!AE364="","",_tag_month_day!AE364)</f>
        <v/>
      </c>
      <c r="CH374" s="424" t="str">
        <f>IF(_tag_month_day!AF364="","",_tag_month_day!AF364)</f>
        <v/>
      </c>
      <c r="CI374" s="424" t="str">
        <f>IF(_tag_month_day!AG364="","",_tag_month_day!AG364)</f>
        <v/>
      </c>
      <c r="CJ374" s="424" t="str">
        <f>IF(_tag_month_day!AH364="","",_tag_month_day!AH364)</f>
        <v/>
      </c>
      <c r="CK374" s="424" t="str">
        <f>IF(_tag_month_day!AI364="","",_tag_month_day!AI364)</f>
        <v/>
      </c>
      <c r="CL374" s="4" t="str">
        <f>IF(_tag_month_day!AJ364="","",_tag_month_day!AJ364)</f>
        <v/>
      </c>
      <c r="CM374" s="4" t="str">
        <f>IF(_tag_month_day!AK364="","",_tag_month_day!AK364)</f>
        <v/>
      </c>
      <c r="CN374" s="4" t="str">
        <f>IF(_tag_month_day!AL364="","",_tag_month_day!AL364)</f>
        <v/>
      </c>
      <c r="CO374" s="4" t="str">
        <f>IF(_tag_month_day!AM364="","",_tag_month_day!AM364)</f>
        <v/>
      </c>
      <c r="CP374" s="4" t="str">
        <f>IF(_tag_month_day!AN364="","",_tag_month_day!AN364)</f>
        <v/>
      </c>
      <c r="CQ374" s="4" t="str">
        <f>IF(_tag_month_day!AO364="","",_tag_month_day!AO364)</f>
        <v/>
      </c>
      <c r="CR374" s="462" t="str">
        <f>IF(_tag_month_day!AP364="","",_tag_month_day!AP364)</f>
        <v/>
      </c>
      <c r="CS374" s="463" t="str">
        <f>IF(_tag_month_day!AQ364="","",_tag_month_day!AQ364)</f>
        <v/>
      </c>
      <c r="CT374" s="4" t="str">
        <f>IF(_tag_month_day!AR364="","",_tag_month_day!AR364)</f>
        <v/>
      </c>
      <c r="CU374" s="464" t="e">
        <f>DU374/AJ374</f>
        <v>#VALUE!</v>
      </c>
      <c r="CV374" s="451" t="e">
        <f>BG374/BH374</f>
        <v>#VALUE!</v>
      </c>
      <c r="CW374" s="465" t="e">
        <f>AJ374*(1-CV374)*CU374*AF374</f>
        <v>#VALUE!</v>
      </c>
      <c r="CX374" s="465" t="e">
        <f>CW374*94%</f>
        <v>#VALUE!</v>
      </c>
      <c r="CY374" s="466" t="e">
        <f>IF(CX374=0,0,DS374/(DS374+CX374))</f>
        <v>#VALUE!</v>
      </c>
      <c r="CZ374" s="465" t="e">
        <f>$AJ374*EF374</f>
        <v>#VALUE!</v>
      </c>
      <c r="DA374" s="465" t="e">
        <f>$AJ374*EG374</f>
        <v>#VALUE!</v>
      </c>
      <c r="DB374" s="465" t="e">
        <f>$AJ374*EH374</f>
        <v>#VALUE!</v>
      </c>
      <c r="DC374" s="465" t="e">
        <f>$AJ374*EI374</f>
        <v>#VALUE!</v>
      </c>
      <c r="DD374" s="465" t="e">
        <f>$AJ374*EJ374</f>
        <v>#VALUE!</v>
      </c>
      <c r="DE374" s="465" t="e">
        <f>$AJ374*EK374</f>
        <v>#VALUE!</v>
      </c>
      <c r="DF374" s="465" t="e">
        <f>$AJ374*EL374</f>
        <v>#VALUE!</v>
      </c>
      <c r="DG374" s="465" t="e">
        <f>$AJ374*EM374</f>
        <v>#VALUE!</v>
      </c>
      <c r="DH374" s="465" t="e">
        <f>$AJ374*EN374</f>
        <v>#VALUE!</v>
      </c>
      <c r="DI374" s="465" t="e">
        <f>$AJ374*EO374</f>
        <v>#VALUE!</v>
      </c>
      <c r="DJ374" s="465" t="e">
        <f>CZ374*(1-EP374)</f>
        <v>#VALUE!</v>
      </c>
      <c r="DK374" s="465" t="e">
        <f>DA374*(1-ER374)</f>
        <v>#VALUE!</v>
      </c>
      <c r="DL374" s="465" t="e">
        <f>DB374*(1-EQ374)</f>
        <v>#VALUE!</v>
      </c>
      <c r="DM374" s="465" t="e">
        <f>DC374*(1-ES374)</f>
        <v>#VALUE!</v>
      </c>
      <c r="DN374" s="465" t="e">
        <f>DD374*(1-ET374)</f>
        <v>#VALUE!</v>
      </c>
      <c r="DO374" s="465" t="e">
        <f>DE374</f>
        <v>#VALUE!</v>
      </c>
      <c r="DP374" s="465" t="e">
        <f>DF374*(1-EU374)</f>
        <v>#VALUE!</v>
      </c>
      <c r="DQ374" s="465" t="e">
        <f>DG374*(1-EV374)</f>
        <v>#VALUE!</v>
      </c>
      <c r="DR374" s="465" t="e">
        <f>DH374*(1-EW374)</f>
        <v>#VALUE!</v>
      </c>
      <c r="DS374" s="465" t="e">
        <f>DI374</f>
        <v>#VALUE!</v>
      </c>
      <c r="DT374" s="465" t="e">
        <f>SUM(DJ374:DS374)</f>
        <v>#VALUE!</v>
      </c>
      <c r="DU374" s="465" t="e">
        <f>(GS374:GX374)+(DP374+DQ374+DR374)*GY374+DS374</f>
        <v>#VALUE!</v>
      </c>
      <c r="DV374" s="451" t="e">
        <f>AV374/$BH374/(1-EP374)</f>
        <v>#VALUE!</v>
      </c>
      <c r="DW374" s="451" t="e">
        <f>AW374/$BH374/(1-ER374)</f>
        <v>#VALUE!</v>
      </c>
      <c r="DX374" s="451" t="e">
        <f>AX374/$BH374/(1-EQ374)</f>
        <v>#VALUE!</v>
      </c>
      <c r="DY374" s="451" t="e">
        <f>AY374/$BH374/(1-ES374)</f>
        <v>#VALUE!</v>
      </c>
      <c r="DZ374" s="451" t="e">
        <f>AZ374/$BH374/(1-ET374)</f>
        <v>#VALUE!</v>
      </c>
      <c r="EA374" s="451" t="e">
        <f>BA374/$BH374/(1-AX374)</f>
        <v>#VALUE!</v>
      </c>
      <c r="EB374" s="451" t="e">
        <f>BB374/$BH374/(1-EU374)</f>
        <v>#VALUE!</v>
      </c>
      <c r="EC374" s="451" t="e">
        <f>BC374/$BH374/(1-EV374)</f>
        <v>#VALUE!</v>
      </c>
      <c r="ED374" s="451" t="e">
        <f>BD374/$BH374/(1-EW374)</f>
        <v>#VALUE!</v>
      </c>
      <c r="EE374" s="451" t="e">
        <f>BG374/BH374</f>
        <v>#VALUE!</v>
      </c>
      <c r="EF374" s="451" t="e">
        <f>DV374/SUM($DV374:$EE374)</f>
        <v>#VALUE!</v>
      </c>
      <c r="EG374" s="451" t="e">
        <f>DW374/SUM($DV374:$EE374)</f>
        <v>#VALUE!</v>
      </c>
      <c r="EH374" s="451" t="e">
        <f>DX374/SUM($DV374:$EE374)</f>
        <v>#VALUE!</v>
      </c>
      <c r="EI374" s="451" t="e">
        <f>DY374/SUM($DV374:$EE374)</f>
        <v>#VALUE!</v>
      </c>
      <c r="EJ374" s="451" t="e">
        <f>DZ374/SUM($DV374:$EE374)</f>
        <v>#VALUE!</v>
      </c>
      <c r="EK374" s="451" t="e">
        <f>EA374/SUM($DV374:$EE374)</f>
        <v>#VALUE!</v>
      </c>
      <c r="EL374" s="451" t="e">
        <f>EB374/SUM($DV374:$EE374)</f>
        <v>#VALUE!</v>
      </c>
      <c r="EM374" s="451" t="e">
        <f>EC374/SUM($DV374:$EE374)</f>
        <v>#VALUE!</v>
      </c>
      <c r="EN374" s="451" t="e">
        <f>ED374/SUM($DV374:$EE374)</f>
        <v>#VALUE!</v>
      </c>
      <c r="EO374" s="451" t="e">
        <f>EE374/SUM($DV374:$EE374)</f>
        <v>#VALUE!</v>
      </c>
      <c r="EP374" s="450">
        <f>EP373</f>
        <v>0.080000000000000002</v>
      </c>
      <c r="EQ374" s="450">
        <f>EQ373</f>
        <v>0.014999999999999999</v>
      </c>
      <c r="ER374" s="450">
        <f>ER373</f>
        <v>0.014999999999999999</v>
      </c>
      <c r="ES374" s="450">
        <f>ES373</f>
        <v>0.014999999999999999</v>
      </c>
      <c r="ET374" s="450">
        <f>ET373</f>
        <v>0.014999999999999999</v>
      </c>
      <c r="EU374" s="450">
        <f>EU373</f>
        <v>0.089999999999999997</v>
      </c>
      <c r="EV374" s="450">
        <f>EV373</f>
        <v>0.089999999999999997</v>
      </c>
      <c r="EW374" s="450">
        <f>EW373</f>
        <v>0.089999999999999997</v>
      </c>
      <c r="EX374" s="431" t="str">
        <f>IF(_tag_month_day!AS364="","",_tag_month_day!AS364/100)</f>
        <v/>
      </c>
      <c r="EY374" s="431" t="str">
        <f>IF(_tag_month_day!AT364="","",_tag_month_day!AT364/100)</f>
        <v/>
      </c>
      <c r="EZ374" s="431" t="str">
        <f>IF(_tag_month_day!AU364="","",_tag_month_day!AU364/100)</f>
        <v/>
      </c>
      <c r="FA374" s="431" t="str">
        <f>IF(_tag_month_day!AV364="","",_tag_month_day!AV364/100)</f>
        <v/>
      </c>
      <c r="FB374" s="431" t="str">
        <f>IF(_tag_month_day!AW364="","",_tag_month_day!AW364/100)</f>
        <v/>
      </c>
      <c r="FC374" s="431" t="str">
        <f>IF(_tag_month_day!AX364="","",_tag_month_day!AX364/100)</f>
        <v/>
      </c>
      <c r="FD374" s="449" t="str">
        <f>IF(_tag_month_day!AY364="","",_tag_month_day!AY364/100)</f>
        <v/>
      </c>
      <c r="FE374" s="449" t="str">
        <f>IF(_tag_month_day!AZ364="","",_tag_month_day!AZ364/100)</f>
        <v/>
      </c>
      <c r="FF374" s="449" t="str">
        <f>IF(_tag_month_day!BA364="","",_tag_month_day!BA364/100)</f>
        <v/>
      </c>
      <c r="FG374" s="449" t="str">
        <f>IF(_tag_month_day!BB364="","",_tag_month_day!BB364/100)</f>
        <v/>
      </c>
      <c r="FH374" s="467" t="str">
        <f>IF(_tag_month_day!BC364="","",_tag_month_day!BC364/100)</f>
        <v/>
      </c>
      <c r="FI374" s="449">
        <f>FI373</f>
        <v>0.40999999999999998</v>
      </c>
      <c r="FJ374" s="449">
        <f>FJ373</f>
        <v>0.11</v>
      </c>
      <c r="FK374" s="449">
        <f>FK373</f>
        <v>0.014999999999999999</v>
      </c>
      <c r="FL374" s="449">
        <f>FL373</f>
        <v>0</v>
      </c>
      <c r="FM374" s="467">
        <f>FM373</f>
        <v>0.0001</v>
      </c>
      <c r="FN374" s="449">
        <f>FN373</f>
        <v>0.32000000000000001</v>
      </c>
      <c r="FO374" s="449">
        <f>FO373</f>
        <v>0.20000000000000001</v>
      </c>
      <c r="FP374" s="449">
        <f>FP373</f>
        <v>0.01</v>
      </c>
      <c r="FQ374" s="449">
        <f>FQ373</f>
        <v>0</v>
      </c>
      <c r="FR374" s="467">
        <f>FR373</f>
        <v>0.0001</v>
      </c>
      <c r="FS374" s="449" t="str">
        <f>IF(_tag_month_day!BD364="","",_tag_month_day!BD364/100)</f>
        <v/>
      </c>
      <c r="FT374" s="449" t="str">
        <f>IF(_tag_month_day!BE364="","",_tag_month_day!BE364/100)</f>
        <v/>
      </c>
      <c r="FU374" s="449" t="str">
        <f>IF(_tag_month_day!BF364="","",_tag_month_day!BF364/100)</f>
        <v/>
      </c>
      <c r="FV374" s="449" t="str">
        <f>IF(_tag_month_day!BG364="","",_tag_month_day!BG364/100)</f>
        <v/>
      </c>
      <c r="FW374" s="467" t="str">
        <f>IF(_tag_month_day!BH364="","",_tag_month_day!BH364/100)</f>
        <v/>
      </c>
      <c r="FX374" s="449" t="str">
        <f>IF(_tag_month_day!BI364="","",_tag_month_day!BI364/100)</f>
        <v/>
      </c>
      <c r="FY374" s="449" t="str">
        <f>IF(_tag_month_day!BJ364="","",_tag_month_day!BJ364/100)</f>
        <v/>
      </c>
      <c r="FZ374" s="468" t="str">
        <f>IF(_tag_month_day!BK364="","",_tag_month_day!BK364/100)</f>
        <v/>
      </c>
      <c r="GA374" s="449" t="str">
        <f>IF(_tag_month_day!BL364="","",_tag_month_day!BL364/100)</f>
        <v/>
      </c>
      <c r="GB374" s="467" t="str">
        <f>IF(_tag_month_day!BM364="","",_tag_month_day!BM364/100)</f>
        <v/>
      </c>
      <c r="GC374" s="431" t="str">
        <f>IF(_tag_month_day!BN364="","",_tag_month_day!BN364/100)</f>
        <v/>
      </c>
      <c r="GD374" s="431" t="str">
        <f>IF(_tag_month_day!BO364="","",_tag_month_day!BO364/100)</f>
        <v/>
      </c>
      <c r="GE374" s="431" t="str">
        <f>IF(_tag_month_day!BP364="","",_tag_month_day!BP364/100)</f>
        <v/>
      </c>
      <c r="GF374" s="431" t="str">
        <f>IF(_tag_month_day!BQ364="","",_tag_month_day!BQ364/100)</f>
        <v/>
      </c>
      <c r="GG374" s="431" t="str">
        <f>IF(_tag_month_day!BR364="","",_tag_month_day!BR364/100)</f>
        <v/>
      </c>
      <c r="GH374" s="431" t="str">
        <f>IF(_tag_month_day!BS364="","",_tag_month_day!BS364/100)</f>
        <v/>
      </c>
      <c r="GI374" s="467" t="str">
        <f>IF(_tag_month_day!BT364="","",_tag_month_day!BT364/100)</f>
        <v/>
      </c>
      <c r="GJ374" s="469" t="str">
        <f>IF(_tag_month_day!BU364="","",_tag_month_day!BU364/100)</f>
        <v/>
      </c>
      <c r="GK374" s="470">
        <f>GK373</f>
        <v>0.070000000000000007</v>
      </c>
      <c r="GL374" s="470">
        <f>GL373</f>
        <v>0.029999999999999999</v>
      </c>
      <c r="GM374" s="471" t="str">
        <f>IF(_tag_month_day!BX364="","",_tag_month_day!BX364/100)</f>
        <v/>
      </c>
      <c r="GN374" s="470">
        <f>GN373</f>
        <v>0.070000000000000007</v>
      </c>
      <c r="GO374" s="470">
        <f>GO373</f>
        <v>0.029999999999999999</v>
      </c>
      <c r="GP374" s="470">
        <f>GP373</f>
        <v>0.089999999999999997</v>
      </c>
      <c r="GQ374" s="470">
        <f>GQ373</f>
        <v>0.029999999999999999</v>
      </c>
      <c r="GR374" s="471" t="str">
        <f>IF(_tag_month_day!CA364="","",_tag_month_day!CA364/100)</f>
        <v/>
      </c>
      <c r="GS374" s="472">
        <f>GS373</f>
        <v>0.95299999999999996</v>
      </c>
      <c r="GT374" s="472">
        <f>GT373</f>
        <v>0.55000000000000004</v>
      </c>
      <c r="GU374" s="472">
        <f>GU373</f>
        <v>0.55000000000000004</v>
      </c>
      <c r="GV374" s="472">
        <f>GV373</f>
        <v>0.55000000000000004</v>
      </c>
      <c r="GW374" s="472">
        <f>GW373</f>
        <v>0.5</v>
      </c>
      <c r="GX374" s="472">
        <f>GX373</f>
        <v>0.93500000000000005</v>
      </c>
      <c r="GY374" s="472">
        <f>GY373</f>
        <v>0.14999999999999999</v>
      </c>
      <c r="GZ374" s="472">
        <f>GZ373</f>
        <v>1</v>
      </c>
      <c r="HA374" s="474">
        <f>HA373</f>
        <v>0.047</v>
      </c>
      <c r="HB374" s="474">
        <f>HB373</f>
        <v>0.45000000000000001</v>
      </c>
      <c r="HC374" s="474">
        <f>HC373</f>
        <v>0.45000000000000001</v>
      </c>
      <c r="HD374" s="474">
        <f>HD373</f>
        <v>0.45000000000000001</v>
      </c>
      <c r="HE374" s="474">
        <f>HE373</f>
        <v>0.5</v>
      </c>
      <c r="HF374" s="474">
        <f>HF373</f>
        <v>0.065000000000000002</v>
      </c>
      <c r="HG374" s="474">
        <f>HG373</f>
        <v>0.84999999999999998</v>
      </c>
      <c r="HH374" s="474">
        <f>HH373</f>
        <v>0</v>
      </c>
      <c r="HI374" s="10">
        <f>IF(BZ374&lt;&gt;"",CK374-BV374,0)</f>
        <v>0</v>
      </c>
      <c r="HJ374" s="10" t="e">
        <f>IF(AJ374&gt;0,AH374-AJ374,0)</f>
        <v>#VALUE!</v>
      </c>
      <c r="HK374" s="466">
        <f>HK373</f>
        <v>0.84999999999999998</v>
      </c>
      <c r="HL374" s="424">
        <f>HL373</f>
        <v>550000</v>
      </c>
      <c r="HM374" s="424">
        <f>HM373</f>
        <v>480000</v>
      </c>
      <c r="HN374" s="465" t="e">
        <f>(DJ374*EZ374+DK374*FH374+DL374*FM374+DM374*FR374+DN374*FW374+DO374*GB374+DS374*GI374+DP374*GM374+DR374*GR374)*1000*2</f>
        <v>#VALUE!</v>
      </c>
      <c r="HO374" s="465" t="e">
        <f>HN374*HK374*$HO$2/HL374*1000000</f>
        <v>#VALUE!</v>
      </c>
      <c r="HP374" s="465" t="e">
        <f>HN374*HK374*$HP$2/HM374*1000000</f>
        <v>#VALUE!</v>
      </c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</row>
    <row customFormat="1" r="375" s="0">
      <c r="A375" s="420">
        <v>364</v>
      </c>
      <c r="B375" s="421">
        <f ca="1">IF(D375=D374,B374,IF(D375="夜班",B374+1,B374))</f>
        <v>43601</v>
      </c>
      <c r="C375" s="422">
        <f>C374</f>
        <v>0.041666666666666699</v>
      </c>
      <c r="D375" s="10" t="str">
        <f ca="1">IF(HOUR(G375)&lt;8,"夜班",IF(HOUR(G375)&lt;16,"白班",IF(HOUR(G375)&lt;24,"中班",0)))</f>
        <v>夜班</v>
      </c>
      <c r="E375" s="10" t="e">
        <f ca="1">IF(F375=1,"甲",IF(F375=2,"乙",IF(F375=3,"丙",IF(F375=4,"丁",""))))</f>
        <v>#REF!</v>
      </c>
      <c r="F375" s="10" t="e">
        <f ca="1">SUMPRODUCT((成本日报!$A$3:$A$95=计划!B375)*(成本日报!$B$3:$B$95=计划!$D375),成本日报!$C$3:$C$95)</f>
        <v>#REF!</v>
      </c>
      <c r="G375" s="423">
        <f ca="1">G374+C374</f>
        <v>43601.12499999912</v>
      </c>
      <c r="H375" s="423">
        <f ca="1">$G375+$C375/60*10+$C375*0</f>
        <v>43601.131944443565</v>
      </c>
      <c r="I375" s="423">
        <f ca="1">$G375+$C375/60*18+$C375*0</f>
        <v>43601.137499999117</v>
      </c>
      <c r="J375" s="423">
        <f ca="1">$G375+$C375/60*0+$C375*1</f>
        <v>43601.166666665784</v>
      </c>
      <c r="K375" s="423">
        <f ca="1">$G375+$C375/60*30+$C375*2</f>
        <v>43601.229166665791</v>
      </c>
      <c r="L375" s="423">
        <f ca="1">$G375+$C375/60*0+$C375*3</f>
        <v>43601.24999999912</v>
      </c>
      <c r="M375" s="424" t="str">
        <f>IF(_tag_month_day!A365="","",_tag_month_day!A365)</f>
        <v/>
      </c>
      <c r="N375" s="424" t="str">
        <f>IF(_tag_month_day!B365="","",_tag_month_day!B365)</f>
        <v/>
      </c>
      <c r="O375" s="425" t="e">
        <f>IF(M375+N375=0,"",M375+N375)</f>
        <v>#VALUE!</v>
      </c>
      <c r="P375" s="424" t="str">
        <f>IF(_tag_month_day!C365="","",_tag_month_day!C365)</f>
        <v/>
      </c>
      <c r="Q375" s="424" t="str">
        <f>IF(_tag_month_day!D365="","",_tag_month_day!D365)</f>
        <v/>
      </c>
      <c r="R375" s="426" t="str">
        <f>IF(_tag_month_day!CB365="","",_tag_month_day!CB365/100)</f>
        <v/>
      </c>
      <c r="S375" s="427" t="str">
        <f>IF(_tag_month_day!E365="","",_tag_month_day!E365)</f>
        <v/>
      </c>
      <c r="T375" s="427" t="str">
        <f>IF(_tag_month_day!F365="","",_tag_month_day!F365)</f>
        <v/>
      </c>
      <c r="U375" s="428" t="e">
        <f>S375+T375</f>
        <v>#VALUE!</v>
      </c>
      <c r="V375" s="429" t="e">
        <f>U375/AJ375</f>
        <v>#VALUE!</v>
      </c>
      <c r="W375" s="430" t="str">
        <f>IF(_jhy_month_day!A365="","",_jhy_month_day!A365)</f>
        <v/>
      </c>
      <c r="X375" s="431" t="str">
        <f>IF(_jhy_month_day!B365="","",_jhy_month_day!B365/100)</f>
        <v/>
      </c>
      <c r="Y375" s="431" t="str">
        <f>IF(_jhy_month_day!C365="","",_jhy_month_day!C365/100)</f>
        <v/>
      </c>
      <c r="Z375" s="432">
        <f>Z371+1</f>
        <v>91</v>
      </c>
      <c r="AA375" s="433" t="str">
        <f>IF(_tag_month_day!G365="","",_tag_month_day!G365/100)</f>
        <v/>
      </c>
      <c r="AB375" s="433" t="str">
        <f>IF(_tag_month_day!H365="","",_tag_month_day!H365/100)</f>
        <v/>
      </c>
      <c r="AC375" s="434">
        <f>IF(X375="",AC374,BK375*($AV374*X375+$AW374*FD374+$AX374*FI374+$AY374*FN374+$AZ374*FS374+$BA374*FX374+$BG374*GE374)/(AV374*Y375+AX374*FK374+AW374*FF374+AY374*FP374+AZ374*FU374+BA374*FZ374+BG374*GG374+BB374*GK374+BC374*GN374+BD374*GP374))</f>
        <v>1.59963432013121</v>
      </c>
      <c r="AD375" s="435" t="str">
        <f>IF(AC375=AC374,"",AC375-AC374)</f>
        <v/>
      </c>
      <c r="AE375" s="436" t="str">
        <f>IF(1-AF375=0,"",(1-AF375))</f>
        <v/>
      </c>
      <c r="AF375" s="437">
        <v>1</v>
      </c>
      <c r="AG375" s="10" t="str">
        <f>AG374</f>
        <v>9A3</v>
      </c>
      <c r="AH375" s="438" t="str">
        <f>AH374</f>
        <v/>
      </c>
      <c r="AI375" s="424"/>
      <c r="AJ375" s="10" t="str">
        <f>IF(_tag_month_day!I365="","",_tag_month_day!I365)</f>
        <v/>
      </c>
      <c r="AK375" s="440"/>
      <c r="AL375" s="440"/>
      <c r="AM375" s="440"/>
      <c r="AN375" s="441">
        <f>AN374</f>
        <v>2</v>
      </c>
      <c r="AO375" s="441">
        <f>AO374</f>
        <v>8</v>
      </c>
      <c r="AP375" s="442" t="e">
        <f>(IF(AN375=0,AS374,AS374*(1+AO375/AN375)/(AR375+AO375/AN375)))+AT375</f>
        <v>#VALUE!</v>
      </c>
      <c r="AQ375" s="443" t="str">
        <f>IF(_tag_month_day!J365="","",_tag_month_day!J365/100)</f>
        <v/>
      </c>
      <c r="AR375" s="444">
        <f>AR374</f>
        <v>1.3</v>
      </c>
      <c r="AS375" s="445" t="e">
        <f>AQ375*(AN375*AR375+AO375)/(AN375+AO375)</f>
        <v>#VALUE!</v>
      </c>
      <c r="AT375" s="445" t="e">
        <f>(SUM(BE375:BF375)-SUM(BE374:BF374))*0.05</f>
        <v>#VALUE!</v>
      </c>
      <c r="AU375" s="446" t="str">
        <f>IF(_tag_month_day!CC365="","",IF(_tag_month_day!CC365&gt;0,_tag_month_day!CD365,_tag_month_day!CE365))</f>
        <v/>
      </c>
      <c r="AV375" s="447" t="str">
        <f>IF(_tag_month_day!L365="","",_tag_month_day!L365/100)</f>
        <v/>
      </c>
      <c r="AW375" s="431">
        <f>AW374</f>
        <v>0</v>
      </c>
      <c r="AX375" s="431">
        <f>AX374</f>
        <v>0</v>
      </c>
      <c r="AY375" s="431" t="str">
        <f>IF(_tag_month_day!M365="","",_tag_month_day!M365/100)</f>
        <v/>
      </c>
      <c r="AZ375" s="431" t="str">
        <f>IF(_tag_month_day!N365="","",_tag_month_day!N365/100)</f>
        <v/>
      </c>
      <c r="BA375" s="431" t="str">
        <f>IF(_tag_month_day!O365="","",_tag_month_day!O365/100)</f>
        <v/>
      </c>
      <c r="BB375" s="448" t="str">
        <f>IF(_tag_month_day!P365="","",_tag_month_day!P365/100)</f>
        <v/>
      </c>
      <c r="BC375" s="448">
        <f>BC374</f>
        <v>0</v>
      </c>
      <c r="BD375" s="448" t="str">
        <f>IF(_tag_month_day!Q365="","",_tag_month_day!Q365/100)</f>
        <v/>
      </c>
      <c r="BE375" s="449" t="str">
        <f>IF(_tag_month_day!R365="","",_tag_month_day!R365/100)</f>
        <v/>
      </c>
      <c r="BF375" s="388" t="e">
        <f>(AU375*(100+BE375*100))/(AJ375-AU375)/100</f>
        <v>#VALUE!</v>
      </c>
      <c r="BG375" s="450" t="e">
        <f>BE375+BF375</f>
        <v>#VALUE!</v>
      </c>
      <c r="BH375" s="451" t="e">
        <f>SUM(AV375:BF375)</f>
        <v>#VALUE!</v>
      </c>
      <c r="BI375" s="452" t="e">
        <f>IF(CX375=0,BI374,(DK375*查询!$R$5+DL375*查询!$Q$5+DM375*查询!$N$5+DN375*查询!$O$5+DO375*查询!$P$5)*AF375/CX375)</f>
        <v>#VALUE!</v>
      </c>
      <c r="BJ375" s="452" t="e">
        <f>IF(CX375=0,BJ374,(DP375*查询!$S$5+DQ375*查询!$T$5+DR375*查询!$U$5)*AF375/CX375)</f>
        <v>#VALUE!</v>
      </c>
      <c r="BK375" s="452">
        <f>BK374</f>
        <v>1</v>
      </c>
      <c r="BL375" s="453" t="e">
        <f>SUMPRODUCT((AV375:BA375)*(GS375:GX375))/((GS375:GX375)+SUM(BB375:BD375)*GY375+BG375*GZ375)</f>
        <v>#VALUE!</v>
      </c>
      <c r="BM375" s="453" t="e">
        <f>BK375*($AV375*FB375+$AW375*FD375+$AX375*FI375+$AY375*FN375+$AZ375*FS375+$BA375*FX375+$BG375*GE375)/(AV375*EY375+AX375*FK375+AW375*FF375+AY375*FP375+AZ375*FU375+BA375*FZ375+BG375*GG375+BB375*GK375+BC375*GN375+BD375*GP375)</f>
        <v>#VALUE!</v>
      </c>
      <c r="BN375" s="453" t="e">
        <f>($AV375*FC375+$AX375*FJ375+$AW375*FE375+$AY375*FO375+$AZ375*FT375+$BA375*FY375+$BG375*GF375)/($AV375*FA375+BG375*GH375+BB375*GL375+BC375*GO375+BD375*GQ375+BA375*GA375)</f>
        <v>#VALUE!</v>
      </c>
      <c r="BO375" s="454" t="e">
        <f>SUMPRODUCT(AV375:BA375*GS375:GX375)/(GS375:GX375+(BB375+BC375+BD375)*GY375+BG375)</f>
        <v>#VALUE!</v>
      </c>
      <c r="BP375" s="454" t="e">
        <f>SUMPRODUCT(AV375:BA375*GS375:GX375)/(GS375:GX375+(BB375+BC375+BD375)*GY375+BG375)</f>
        <v>#VALUE!</v>
      </c>
      <c r="BQ375" s="454" t="e">
        <f>SUMPRODUCT(AV375:BA375*GS375:GX375)/(GS375:GX375+(BB375+BC375+BD375)*GY375+BG375)</f>
        <v>#VALUE!</v>
      </c>
      <c r="BR375" s="453" t="str">
        <f>IF(_tag_month_day!T365="","",_tag_month_day!T365)</f>
        <v/>
      </c>
      <c r="BS375" s="453" t="str">
        <f>IF(_tag_month_day!U365="","",_tag_month_day!U365)</f>
        <v/>
      </c>
      <c r="BT375" s="455" t="str">
        <f>IF(CK375="","",IF((CK375&gt;=BV375-0.12)*(CK375&lt;=BV375+0.12),"合格","不合格"))</f>
        <v/>
      </c>
      <c r="BU375" s="456" t="str">
        <f>IF(_tag_month_day!V365="","",_tag_month_day!V365)</f>
        <v/>
      </c>
      <c r="BV375" s="457" t="str">
        <f>IF(_tag_month_day!W365="","",_tag_month_day!W365)</f>
        <v/>
      </c>
      <c r="BW375" s="458" t="str">
        <f>IF(_tag_month_day!X365="","",_tag_month_day!X365)</f>
        <v/>
      </c>
      <c r="BX375" s="458" t="str">
        <f>IF(_tag_month_day!Y365="","",_tag_month_day!Y365)</f>
        <v/>
      </c>
      <c r="BY375" s="459">
        <f ca="1">L375</f>
        <v>43601.24999999912</v>
      </c>
      <c r="BZ375" s="460"/>
      <c r="CA375" s="461"/>
      <c r="CB375" s="424" t="str">
        <f>IF(_tag_month_day!Z365="","",_tag_month_day!Z365)</f>
        <v/>
      </c>
      <c r="CC375" s="424" t="str">
        <f>IF(_tag_month_day!AA365="","",_tag_month_day!AA365)</f>
        <v/>
      </c>
      <c r="CD375" s="424" t="str">
        <f>IF(_tag_month_day!AB365="","",_tag_month_day!AB365)</f>
        <v/>
      </c>
      <c r="CE375" s="424" t="str">
        <f>IF(_tag_month_day!AC365="","",_tag_month_day!AC365)</f>
        <v/>
      </c>
      <c r="CF375" s="424" t="str">
        <f>IF(_tag_month_day!AD365="","",_tag_month_day!AD365)</f>
        <v/>
      </c>
      <c r="CG375" s="424" t="str">
        <f>IF(_tag_month_day!AE365="","",_tag_month_day!AE365)</f>
        <v/>
      </c>
      <c r="CH375" s="424" t="str">
        <f>IF(_tag_month_day!AF365="","",_tag_month_day!AF365)</f>
        <v/>
      </c>
      <c r="CI375" s="424" t="str">
        <f>IF(_tag_month_day!AG365="","",_tag_month_day!AG365)</f>
        <v/>
      </c>
      <c r="CJ375" s="424" t="str">
        <f>IF(_tag_month_day!AH365="","",_tag_month_day!AH365)</f>
        <v/>
      </c>
      <c r="CK375" s="424" t="str">
        <f>IF(_tag_month_day!AI365="","",_tag_month_day!AI365)</f>
        <v/>
      </c>
      <c r="CL375" s="4" t="str">
        <f>IF(_tag_month_day!AJ365="","",_tag_month_day!AJ365)</f>
        <v/>
      </c>
      <c r="CM375" s="4" t="str">
        <f>IF(_tag_month_day!AK365="","",_tag_month_day!AK365)</f>
        <v/>
      </c>
      <c r="CN375" s="4" t="str">
        <f>IF(_tag_month_day!AL365="","",_tag_month_day!AL365)</f>
        <v/>
      </c>
      <c r="CO375" s="4" t="str">
        <f>IF(_tag_month_day!AM365="","",_tag_month_day!AM365)</f>
        <v/>
      </c>
      <c r="CP375" s="4" t="str">
        <f>IF(_tag_month_day!AN365="","",_tag_month_day!AN365)</f>
        <v/>
      </c>
      <c r="CQ375" s="4" t="str">
        <f>IF(_tag_month_day!AO365="","",_tag_month_day!AO365)</f>
        <v/>
      </c>
      <c r="CR375" s="462" t="str">
        <f>IF(_tag_month_day!AP365="","",_tag_month_day!AP365)</f>
        <v/>
      </c>
      <c r="CS375" s="463" t="str">
        <f>IF(_tag_month_day!AQ365="","",_tag_month_day!AQ365)</f>
        <v/>
      </c>
      <c r="CT375" s="4" t="str">
        <f>IF(_tag_month_day!AR365="","",_tag_month_day!AR365)</f>
        <v/>
      </c>
      <c r="CU375" s="464" t="e">
        <f>DU375/AJ375</f>
        <v>#VALUE!</v>
      </c>
      <c r="CV375" s="451" t="e">
        <f>BG375/BH375</f>
        <v>#VALUE!</v>
      </c>
      <c r="CW375" s="465" t="e">
        <f>AJ375*(1-CV375)*CU375*AF375</f>
        <v>#VALUE!</v>
      </c>
      <c r="CX375" s="465" t="e">
        <f>CW375*94%</f>
        <v>#VALUE!</v>
      </c>
      <c r="CY375" s="466" t="e">
        <f>IF(CX375=0,0,DS375/(DS375+CX375))</f>
        <v>#VALUE!</v>
      </c>
      <c r="CZ375" s="465" t="e">
        <f>$AJ375*EF375</f>
        <v>#VALUE!</v>
      </c>
      <c r="DA375" s="465" t="e">
        <f>$AJ375*EG375</f>
        <v>#VALUE!</v>
      </c>
      <c r="DB375" s="465" t="e">
        <f>$AJ375*EH375</f>
        <v>#VALUE!</v>
      </c>
      <c r="DC375" s="465" t="e">
        <f>$AJ375*EI375</f>
        <v>#VALUE!</v>
      </c>
      <c r="DD375" s="465" t="e">
        <f>$AJ375*EJ375</f>
        <v>#VALUE!</v>
      </c>
      <c r="DE375" s="465" t="e">
        <f>$AJ375*EK375</f>
        <v>#VALUE!</v>
      </c>
      <c r="DF375" s="465" t="e">
        <f>$AJ375*EL375</f>
        <v>#VALUE!</v>
      </c>
      <c r="DG375" s="465" t="e">
        <f>$AJ375*EM375</f>
        <v>#VALUE!</v>
      </c>
      <c r="DH375" s="465" t="e">
        <f>$AJ375*EN375</f>
        <v>#VALUE!</v>
      </c>
      <c r="DI375" s="465" t="e">
        <f>$AJ375*EO375</f>
        <v>#VALUE!</v>
      </c>
      <c r="DJ375" s="465" t="e">
        <f>CZ375*(1-EP375)</f>
        <v>#VALUE!</v>
      </c>
      <c r="DK375" s="465" t="e">
        <f>DA375*(1-ER375)</f>
        <v>#VALUE!</v>
      </c>
      <c r="DL375" s="465" t="e">
        <f>DB375*(1-EQ375)</f>
        <v>#VALUE!</v>
      </c>
      <c r="DM375" s="465" t="e">
        <f>DC375*(1-ES375)</f>
        <v>#VALUE!</v>
      </c>
      <c r="DN375" s="465" t="e">
        <f>DD375*(1-ET375)</f>
        <v>#VALUE!</v>
      </c>
      <c r="DO375" s="465" t="e">
        <f>DE375</f>
        <v>#VALUE!</v>
      </c>
      <c r="DP375" s="465" t="e">
        <f>DF375*(1-EU375)</f>
        <v>#VALUE!</v>
      </c>
      <c r="DQ375" s="465" t="e">
        <f>DG375*(1-EV375)</f>
        <v>#VALUE!</v>
      </c>
      <c r="DR375" s="465" t="e">
        <f>DH375*(1-EW375)</f>
        <v>#VALUE!</v>
      </c>
      <c r="DS375" s="465" t="e">
        <f>DI375</f>
        <v>#VALUE!</v>
      </c>
      <c r="DT375" s="465" t="e">
        <f>SUM(DJ375:DS375)</f>
        <v>#VALUE!</v>
      </c>
      <c r="DU375" s="465" t="e">
        <f>(GS375:GX375)+(DP375+DQ375+DR375)*GY375+DS375</f>
        <v>#VALUE!</v>
      </c>
      <c r="DV375" s="451" t="e">
        <f>AV375/$BH375/(1-EP375)</f>
        <v>#VALUE!</v>
      </c>
      <c r="DW375" s="451" t="e">
        <f>AW375/$BH375/(1-ER375)</f>
        <v>#VALUE!</v>
      </c>
      <c r="DX375" s="451" t="e">
        <f>AX375/$BH375/(1-EQ375)</f>
        <v>#VALUE!</v>
      </c>
      <c r="DY375" s="451" t="e">
        <f>AY375/$BH375/(1-ES375)</f>
        <v>#VALUE!</v>
      </c>
      <c r="DZ375" s="451" t="e">
        <f>AZ375/$BH375/(1-ET375)</f>
        <v>#VALUE!</v>
      </c>
      <c r="EA375" s="451" t="e">
        <f>BA375/$BH375/(1-AX375)</f>
        <v>#VALUE!</v>
      </c>
      <c r="EB375" s="451" t="e">
        <f>BB375/$BH375/(1-EU375)</f>
        <v>#VALUE!</v>
      </c>
      <c r="EC375" s="451" t="e">
        <f>BC375/$BH375/(1-EV375)</f>
        <v>#VALUE!</v>
      </c>
      <c r="ED375" s="451" t="e">
        <f>BD375/$BH375/(1-EW375)</f>
        <v>#VALUE!</v>
      </c>
      <c r="EE375" s="451" t="e">
        <f>BG375/BH375</f>
        <v>#VALUE!</v>
      </c>
      <c r="EF375" s="451" t="e">
        <f>DV375/SUM($DV375:$EE375)</f>
        <v>#VALUE!</v>
      </c>
      <c r="EG375" s="451" t="e">
        <f>DW375/SUM($DV375:$EE375)</f>
        <v>#VALUE!</v>
      </c>
      <c r="EH375" s="451" t="e">
        <f>DX375/SUM($DV375:$EE375)</f>
        <v>#VALUE!</v>
      </c>
      <c r="EI375" s="451" t="e">
        <f>DY375/SUM($DV375:$EE375)</f>
        <v>#VALUE!</v>
      </c>
      <c r="EJ375" s="451" t="e">
        <f>DZ375/SUM($DV375:$EE375)</f>
        <v>#VALUE!</v>
      </c>
      <c r="EK375" s="451" t="e">
        <f>EA375/SUM($DV375:$EE375)</f>
        <v>#VALUE!</v>
      </c>
      <c r="EL375" s="451" t="e">
        <f>EB375/SUM($DV375:$EE375)</f>
        <v>#VALUE!</v>
      </c>
      <c r="EM375" s="451" t="e">
        <f>EC375/SUM($DV375:$EE375)</f>
        <v>#VALUE!</v>
      </c>
      <c r="EN375" s="451" t="e">
        <f>ED375/SUM($DV375:$EE375)</f>
        <v>#VALUE!</v>
      </c>
      <c r="EO375" s="451" t="e">
        <f>EE375/SUM($DV375:$EE375)</f>
        <v>#VALUE!</v>
      </c>
      <c r="EP375" s="450">
        <f>EP374</f>
        <v>0.080000000000000002</v>
      </c>
      <c r="EQ375" s="450">
        <f>EQ374</f>
        <v>0.014999999999999999</v>
      </c>
      <c r="ER375" s="450">
        <f>ER374</f>
        <v>0.014999999999999999</v>
      </c>
      <c r="ES375" s="450">
        <f>ES374</f>
        <v>0.014999999999999999</v>
      </c>
      <c r="ET375" s="450">
        <f>ET374</f>
        <v>0.014999999999999999</v>
      </c>
      <c r="EU375" s="450">
        <f>EU374</f>
        <v>0.089999999999999997</v>
      </c>
      <c r="EV375" s="450">
        <f>EV374</f>
        <v>0.089999999999999997</v>
      </c>
      <c r="EW375" s="450">
        <f>EW374</f>
        <v>0.089999999999999997</v>
      </c>
      <c r="EX375" s="431" t="str">
        <f>IF(_tag_month_day!AS365="","",_tag_month_day!AS365/100)</f>
        <v/>
      </c>
      <c r="EY375" s="431" t="str">
        <f>IF(_tag_month_day!AT365="","",_tag_month_day!AT365/100)</f>
        <v/>
      </c>
      <c r="EZ375" s="431" t="str">
        <f>IF(_tag_month_day!AU365="","",_tag_month_day!AU365/100)</f>
        <v/>
      </c>
      <c r="FA375" s="431" t="str">
        <f>IF(_tag_month_day!AV365="","",_tag_month_day!AV365/100)</f>
        <v/>
      </c>
      <c r="FB375" s="431" t="str">
        <f>IF(_tag_month_day!AW365="","",_tag_month_day!AW365/100)</f>
        <v/>
      </c>
      <c r="FC375" s="431" t="str">
        <f>IF(_tag_month_day!AX365="","",_tag_month_day!AX365/100)</f>
        <v/>
      </c>
      <c r="FD375" s="449" t="str">
        <f>IF(_tag_month_day!AY365="","",_tag_month_day!AY365/100)</f>
        <v/>
      </c>
      <c r="FE375" s="449" t="str">
        <f>IF(_tag_month_day!AZ365="","",_tag_month_day!AZ365/100)</f>
        <v/>
      </c>
      <c r="FF375" s="449" t="str">
        <f>IF(_tag_month_day!BA365="","",_tag_month_day!BA365/100)</f>
        <v/>
      </c>
      <c r="FG375" s="449" t="str">
        <f>IF(_tag_month_day!BB365="","",_tag_month_day!BB365/100)</f>
        <v/>
      </c>
      <c r="FH375" s="467" t="str">
        <f>IF(_tag_month_day!BC365="","",_tag_month_day!BC365/100)</f>
        <v/>
      </c>
      <c r="FI375" s="449">
        <f>FI374</f>
        <v>0.40999999999999998</v>
      </c>
      <c r="FJ375" s="449">
        <f>FJ374</f>
        <v>0.11</v>
      </c>
      <c r="FK375" s="449">
        <f>FK374</f>
        <v>0.014999999999999999</v>
      </c>
      <c r="FL375" s="449">
        <f>FL374</f>
        <v>0</v>
      </c>
      <c r="FM375" s="467">
        <f>FM374</f>
        <v>0.0001</v>
      </c>
      <c r="FN375" s="449">
        <f>FN374</f>
        <v>0.32000000000000001</v>
      </c>
      <c r="FO375" s="449">
        <f>FO374</f>
        <v>0.20000000000000001</v>
      </c>
      <c r="FP375" s="449">
        <f>FP374</f>
        <v>0.01</v>
      </c>
      <c r="FQ375" s="449">
        <f>FQ374</f>
        <v>0</v>
      </c>
      <c r="FR375" s="467">
        <f>FR374</f>
        <v>0.0001</v>
      </c>
      <c r="FS375" s="449" t="str">
        <f>IF(_tag_month_day!BD365="","",_tag_month_day!BD365/100)</f>
        <v/>
      </c>
      <c r="FT375" s="449" t="str">
        <f>IF(_tag_month_day!BE365="","",_tag_month_day!BE365/100)</f>
        <v/>
      </c>
      <c r="FU375" s="449" t="str">
        <f>IF(_tag_month_day!BF365="","",_tag_month_day!BF365/100)</f>
        <v/>
      </c>
      <c r="FV375" s="449" t="str">
        <f>IF(_tag_month_day!BG365="","",_tag_month_day!BG365/100)</f>
        <v/>
      </c>
      <c r="FW375" s="467" t="str">
        <f>IF(_tag_month_day!BH365="","",_tag_month_day!BH365/100)</f>
        <v/>
      </c>
      <c r="FX375" s="449" t="str">
        <f>IF(_tag_month_day!BI365="","",_tag_month_day!BI365/100)</f>
        <v/>
      </c>
      <c r="FY375" s="449" t="str">
        <f>IF(_tag_month_day!BJ365="","",_tag_month_day!BJ365/100)</f>
        <v/>
      </c>
      <c r="FZ375" s="468" t="str">
        <f>IF(_tag_month_day!BK365="","",_tag_month_day!BK365/100)</f>
        <v/>
      </c>
      <c r="GA375" s="449" t="str">
        <f>IF(_tag_month_day!BL365="","",_tag_month_day!BL365/100)</f>
        <v/>
      </c>
      <c r="GB375" s="467" t="str">
        <f>IF(_tag_month_day!BM365="","",_tag_month_day!BM365/100)</f>
        <v/>
      </c>
      <c r="GC375" s="431" t="str">
        <f>IF(_tag_month_day!BN365="","",_tag_month_day!BN365/100)</f>
        <v/>
      </c>
      <c r="GD375" s="431" t="str">
        <f>IF(_tag_month_day!BO365="","",_tag_month_day!BO365/100)</f>
        <v/>
      </c>
      <c r="GE375" s="431" t="str">
        <f>IF(_tag_month_day!BP365="","",_tag_month_day!BP365/100)</f>
        <v/>
      </c>
      <c r="GF375" s="431" t="str">
        <f>IF(_tag_month_day!BQ365="","",_tag_month_day!BQ365/100)</f>
        <v/>
      </c>
      <c r="GG375" s="431" t="str">
        <f>IF(_tag_month_day!BR365="","",_tag_month_day!BR365/100)</f>
        <v/>
      </c>
      <c r="GH375" s="431" t="str">
        <f>IF(_tag_month_day!BS365="","",_tag_month_day!BS365/100)</f>
        <v/>
      </c>
      <c r="GI375" s="467" t="str">
        <f>IF(_tag_month_day!BT365="","",_tag_month_day!BT365/100)</f>
        <v/>
      </c>
      <c r="GJ375" s="469" t="str">
        <f>IF(_tag_month_day!BU365="","",_tag_month_day!BU365/100)</f>
        <v/>
      </c>
      <c r="GK375" s="470">
        <f>GK374</f>
        <v>0.070000000000000007</v>
      </c>
      <c r="GL375" s="470">
        <f>GL374</f>
        <v>0.029999999999999999</v>
      </c>
      <c r="GM375" s="471" t="str">
        <f>IF(_tag_month_day!BX365="","",_tag_month_day!BX365/100)</f>
        <v/>
      </c>
      <c r="GN375" s="470">
        <f>GN374</f>
        <v>0.070000000000000007</v>
      </c>
      <c r="GO375" s="470">
        <f>GO374</f>
        <v>0.029999999999999999</v>
      </c>
      <c r="GP375" s="470">
        <f>GP374</f>
        <v>0.089999999999999997</v>
      </c>
      <c r="GQ375" s="470">
        <f>GQ374</f>
        <v>0.029999999999999999</v>
      </c>
      <c r="GR375" s="471" t="str">
        <f>IF(_tag_month_day!CA365="","",_tag_month_day!CA365/100)</f>
        <v/>
      </c>
      <c r="GS375" s="472">
        <f>GS374</f>
        <v>0.95299999999999996</v>
      </c>
      <c r="GT375" s="472">
        <f>GT374</f>
        <v>0.55000000000000004</v>
      </c>
      <c r="GU375" s="472">
        <f>GU374</f>
        <v>0.55000000000000004</v>
      </c>
      <c r="GV375" s="472">
        <f>GV374</f>
        <v>0.55000000000000004</v>
      </c>
      <c r="GW375" s="472">
        <f>GW374</f>
        <v>0.5</v>
      </c>
      <c r="GX375" s="472">
        <f>GX374</f>
        <v>0.93500000000000005</v>
      </c>
      <c r="GY375" s="472">
        <f>GY374</f>
        <v>0.14999999999999999</v>
      </c>
      <c r="GZ375" s="472">
        <f>GZ374</f>
        <v>1</v>
      </c>
      <c r="HA375" s="474">
        <f>HA374</f>
        <v>0.047</v>
      </c>
      <c r="HB375" s="474">
        <f>HB374</f>
        <v>0.45000000000000001</v>
      </c>
      <c r="HC375" s="474">
        <f>HC374</f>
        <v>0.45000000000000001</v>
      </c>
      <c r="HD375" s="474">
        <f>HD374</f>
        <v>0.45000000000000001</v>
      </c>
      <c r="HE375" s="474">
        <f>HE374</f>
        <v>0.5</v>
      </c>
      <c r="HF375" s="474">
        <f>HF374</f>
        <v>0.065000000000000002</v>
      </c>
      <c r="HG375" s="474">
        <f>HG374</f>
        <v>0.84999999999999998</v>
      </c>
      <c r="HH375" s="474">
        <f>HH374</f>
        <v>0</v>
      </c>
      <c r="HI375" s="10">
        <f>IF(BZ375&lt;&gt;"",CK375-BV375,0)</f>
        <v>0</v>
      </c>
      <c r="HJ375" s="10" t="e">
        <f>IF(AJ375&gt;0,AH375-AJ375,0)</f>
        <v>#VALUE!</v>
      </c>
      <c r="HK375" s="466">
        <f>HK374</f>
        <v>0.84999999999999998</v>
      </c>
      <c r="HL375" s="424">
        <f>HL374</f>
        <v>550000</v>
      </c>
      <c r="HM375" s="424">
        <f>HM374</f>
        <v>480000</v>
      </c>
      <c r="HN375" s="465" t="e">
        <f>(DJ375*EZ375+DK375*FH375+DL375*FM375+DM375*FR375+DN375*FW375+DO375*GB375+DS375*GI375+DP375*GM375+DR375*GR375)*1000*2</f>
        <v>#VALUE!</v>
      </c>
      <c r="HO375" s="465" t="e">
        <f>HN375*HK375*$HO$2/HL375*1000000</f>
        <v>#VALUE!</v>
      </c>
      <c r="HP375" s="465" t="e">
        <f>HN375*HK375*$HP$2/HM375*1000000</f>
        <v>#VALUE!</v>
      </c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</row>
    <row customFormat="1" r="376" s="0">
      <c r="A376" s="420">
        <v>365</v>
      </c>
      <c r="B376" s="421">
        <f ca="1">IF(D376=D375,B375,IF(D376="夜班",B375+1,B375))</f>
        <v>43601</v>
      </c>
      <c r="C376" s="422">
        <f>C375</f>
        <v>0.041666666666666699</v>
      </c>
      <c r="D376" s="10" t="str">
        <f ca="1">IF(HOUR(G376)&lt;8,"夜班",IF(HOUR(G376)&lt;16,"白班",IF(HOUR(G376)&lt;24,"中班",0)))</f>
        <v>夜班</v>
      </c>
      <c r="E376" s="10" t="e">
        <f ca="1">IF(F376=1,"甲",IF(F376=2,"乙",IF(F376=3,"丙",IF(F376=4,"丁",""))))</f>
        <v>#REF!</v>
      </c>
      <c r="F376" s="10" t="e">
        <f ca="1">SUMPRODUCT((成本日报!$A$3:$A$95=计划!B376)*(成本日报!$B$3:$B$95=计划!$D376),成本日报!$C$3:$C$95)</f>
        <v>#REF!</v>
      </c>
      <c r="G376" s="423">
        <f ca="1">G375+C375</f>
        <v>43601.166666665784</v>
      </c>
      <c r="H376" s="423">
        <f ca="1">$G376+$C376/60*10+$C376*0</f>
        <v>43601.173611110229</v>
      </c>
      <c r="I376" s="423">
        <f ca="1">$G376+$C376/60*18+$C376*0</f>
        <v>43601.179166665781</v>
      </c>
      <c r="J376" s="423">
        <f ca="1">$G376+$C376/60*0+$C376*1</f>
        <v>43601.208333332448</v>
      </c>
      <c r="K376" s="423">
        <f ca="1">$G376+$C376/60*30+$C376*2</f>
        <v>43601.270833332455</v>
      </c>
      <c r="L376" s="423">
        <f ca="1">$G376+$C376/60*0+$C376*3</f>
        <v>43601.291666665784</v>
      </c>
      <c r="M376" s="424" t="str">
        <f>IF(_tag_month_day!A366="","",_tag_month_day!A366)</f>
        <v/>
      </c>
      <c r="N376" s="424" t="str">
        <f>IF(_tag_month_day!B366="","",_tag_month_day!B366)</f>
        <v/>
      </c>
      <c r="O376" s="425" t="e">
        <f>IF(M376+N376=0,"",M376+N376)</f>
        <v>#VALUE!</v>
      </c>
      <c r="P376" s="424" t="str">
        <f>IF(_tag_month_day!C366="","",_tag_month_day!C366)</f>
        <v/>
      </c>
      <c r="Q376" s="424" t="str">
        <f>IF(_tag_month_day!D366="","",_tag_month_day!D366)</f>
        <v/>
      </c>
      <c r="R376" s="426" t="str">
        <f>IF(_tag_month_day!CB366="","",_tag_month_day!CB366/100)</f>
        <v/>
      </c>
      <c r="S376" s="427" t="str">
        <f>IF(_tag_month_day!E366="","",_tag_month_day!E366)</f>
        <v/>
      </c>
      <c r="T376" s="427" t="str">
        <f>IF(_tag_month_day!F366="","",_tag_month_day!F366)</f>
        <v/>
      </c>
      <c r="U376" s="428" t="e">
        <f>S376+T376</f>
        <v>#VALUE!</v>
      </c>
      <c r="V376" s="429" t="e">
        <f>U376/AJ376</f>
        <v>#VALUE!</v>
      </c>
      <c r="W376" s="430" t="str">
        <f>IF(_jhy_month_day!A366="","",_jhy_month_day!A366)</f>
        <v/>
      </c>
      <c r="X376" s="431" t="str">
        <f>IF(_jhy_month_day!B366="","",_jhy_month_day!B366/100)</f>
        <v/>
      </c>
      <c r="Y376" s="431" t="str">
        <f>IF(_jhy_month_day!C366="","",_jhy_month_day!C366/100)</f>
        <v/>
      </c>
      <c r="Z376" s="432">
        <f>Z372+1</f>
        <v>92</v>
      </c>
      <c r="AA376" s="433" t="str">
        <f>IF(_tag_month_day!G366="","",_tag_month_day!G366/100)</f>
        <v/>
      </c>
      <c r="AB376" s="433" t="str">
        <f>IF(_tag_month_day!H366="","",_tag_month_day!H366/100)</f>
        <v/>
      </c>
      <c r="AC376" s="434">
        <f>IF(X376="",AC375,BK376*($AV375*X376+$AW375*FD375+$AX375*FI375+$AY375*FN375+$AZ375*FS375+$BA375*FX375+$BG375*GE375)/(AV375*Y376+AX375*FK375+AW375*FF375+AY375*FP375+AZ375*FU375+BA375*FZ375+BG375*GG375+BB375*GK375+BC375*GN375+BD375*GP375))</f>
        <v>1.59963432013121</v>
      </c>
      <c r="AD376" s="435" t="str">
        <f>IF(AC376=AC375,"",AC376-AC375)</f>
        <v/>
      </c>
      <c r="AE376" s="436" t="str">
        <f>IF(1-AF376=0,"",(1-AF376))</f>
        <v/>
      </c>
      <c r="AF376" s="437">
        <v>1</v>
      </c>
      <c r="AG376" s="10" t="str">
        <f>AG375</f>
        <v>9A3</v>
      </c>
      <c r="AH376" s="438" t="str">
        <f>AH375</f>
        <v/>
      </c>
      <c r="AI376" s="424"/>
      <c r="AJ376" s="10" t="str">
        <f>IF(_tag_month_day!I366="","",_tag_month_day!I366)</f>
        <v/>
      </c>
      <c r="AK376" s="440"/>
      <c r="AL376" s="440"/>
      <c r="AM376" s="440"/>
      <c r="AN376" s="441">
        <f>AN375</f>
        <v>2</v>
      </c>
      <c r="AO376" s="441">
        <f>AO375</f>
        <v>8</v>
      </c>
      <c r="AP376" s="442" t="e">
        <f>(IF(AN376=0,AS375,AS375*(1+AO376/AN376)/(AR376+AO376/AN376)))+AT376</f>
        <v>#VALUE!</v>
      </c>
      <c r="AQ376" s="443" t="str">
        <f>IF(_tag_month_day!J366="","",_tag_month_day!J366/100)</f>
        <v/>
      </c>
      <c r="AR376" s="444">
        <f>AR375</f>
        <v>1.3</v>
      </c>
      <c r="AS376" s="445" t="e">
        <f>AQ376*(AN376*AR376+AO376)/(AN376+AO376)</f>
        <v>#VALUE!</v>
      </c>
      <c r="AT376" s="445" t="e">
        <f>(SUM(BE376:BF376)-SUM(BE375:BF375))*0.05</f>
        <v>#VALUE!</v>
      </c>
      <c r="AU376" s="446" t="str">
        <f>IF(_tag_month_day!CC366="","",IF(_tag_month_day!CC366&gt;0,_tag_month_day!CD366,_tag_month_day!CE366))</f>
        <v/>
      </c>
      <c r="AV376" s="447" t="str">
        <f>IF(_tag_month_day!L366="","",_tag_month_day!L366/100)</f>
        <v/>
      </c>
      <c r="AW376" s="431">
        <f>AW375</f>
        <v>0</v>
      </c>
      <c r="AX376" s="431">
        <f>AX375</f>
        <v>0</v>
      </c>
      <c r="AY376" s="431" t="str">
        <f>IF(_tag_month_day!M366="","",_tag_month_day!M366/100)</f>
        <v/>
      </c>
      <c r="AZ376" s="431" t="str">
        <f>IF(_tag_month_day!N366="","",_tag_month_day!N366/100)</f>
        <v/>
      </c>
      <c r="BA376" s="431" t="str">
        <f>IF(_tag_month_day!O366="","",_tag_month_day!O366/100)</f>
        <v/>
      </c>
      <c r="BB376" s="448" t="str">
        <f>IF(_tag_month_day!P366="","",_tag_month_day!P366/100)</f>
        <v/>
      </c>
      <c r="BC376" s="448">
        <f>BC375</f>
        <v>0</v>
      </c>
      <c r="BD376" s="448" t="str">
        <f>IF(_tag_month_day!Q366="","",_tag_month_day!Q366/100)</f>
        <v/>
      </c>
      <c r="BE376" s="449" t="str">
        <f>IF(_tag_month_day!R366="","",_tag_month_day!R366/100)</f>
        <v/>
      </c>
      <c r="BF376" s="388" t="e">
        <f>(AU376*(100+BE376*100))/(AJ376-AU376)/100</f>
        <v>#VALUE!</v>
      </c>
      <c r="BG376" s="450" t="e">
        <f>BE376+BF376</f>
        <v>#VALUE!</v>
      </c>
      <c r="BH376" s="451" t="e">
        <f>SUM(AV376:BF376)</f>
        <v>#VALUE!</v>
      </c>
      <c r="BI376" s="452" t="e">
        <f>IF(CX376=0,BI375,(DK376*查询!$R$5+DL376*查询!$Q$5+DM376*查询!$N$5+DN376*查询!$O$5+DO376*查询!$P$5)*AF376/CX376)</f>
        <v>#VALUE!</v>
      </c>
      <c r="BJ376" s="452" t="e">
        <f>IF(CX376=0,BJ375,(DP376*查询!$S$5+DQ376*查询!$T$5+DR376*查询!$U$5)*AF376/CX376)</f>
        <v>#VALUE!</v>
      </c>
      <c r="BK376" s="452">
        <f>BK375</f>
        <v>1</v>
      </c>
      <c r="BL376" s="453" t="e">
        <f>SUMPRODUCT((AV376:BA376)*(GS376:GX376))/((GS376:GX376)+SUM(BB376:BD376)*GY376+BG376*GZ376)</f>
        <v>#VALUE!</v>
      </c>
      <c r="BM376" s="453" t="e">
        <f>BK376*($AV376*FB376+$AW376*FD376+$AX376*FI376+$AY376*FN376+$AZ376*FS376+$BA376*FX376+$BG376*GE376)/(AV376*EY376+AX376*FK376+AW376*FF376+AY376*FP376+AZ376*FU376+BA376*FZ376+BG376*GG376+BB376*GK376+BC376*GN376+BD376*GP376)</f>
        <v>#VALUE!</v>
      </c>
      <c r="BN376" s="453" t="e">
        <f>($AV376*FC376+$AX376*FJ376+$AW376*FE376+$AY376*FO376+$AZ376*FT376+$BA376*FY376+$BG376*GF376)/($AV376*FA376+BG376*GH376+BB376*GL376+BC376*GO376+BD376*GQ376+BA376*GA376)</f>
        <v>#VALUE!</v>
      </c>
      <c r="BO376" s="454" t="e">
        <f>SUMPRODUCT(AV376:BA376*GS376:GX376)/(GS376:GX376+(BB376+BC376+BD376)*GY376+BG376)</f>
        <v>#VALUE!</v>
      </c>
      <c r="BP376" s="454" t="e">
        <f>SUMPRODUCT(AV376:BA376*GS376:GX376)/(GS376:GX376+(BB376+BC376+BD376)*GY376+BG376)</f>
        <v>#VALUE!</v>
      </c>
      <c r="BQ376" s="454" t="e">
        <f>SUMPRODUCT(AV376:BA376*GS376:GX376)/(GS376:GX376+(BB376+BC376+BD376)*GY376+BG376)</f>
        <v>#VALUE!</v>
      </c>
      <c r="BR376" s="453" t="str">
        <f>IF(_tag_month_day!T366="","",_tag_month_day!T366)</f>
        <v/>
      </c>
      <c r="BS376" s="453" t="str">
        <f>IF(_tag_month_day!U366="","",_tag_month_day!U366)</f>
        <v/>
      </c>
      <c r="BT376" s="455" t="str">
        <f>IF(CK376="","",IF((CK376&gt;=BV376-0.12)*(CK376&lt;=BV376+0.12),"合格","不合格"))</f>
        <v/>
      </c>
      <c r="BU376" s="456" t="str">
        <f>IF(_tag_month_day!V366="","",_tag_month_day!V366)</f>
        <v/>
      </c>
      <c r="BV376" s="457" t="str">
        <f>IF(_tag_month_day!W366="","",_tag_month_day!W366)</f>
        <v/>
      </c>
      <c r="BW376" s="458" t="str">
        <f>IF(_tag_month_day!X366="","",_tag_month_day!X366)</f>
        <v/>
      </c>
      <c r="BX376" s="458" t="str">
        <f>IF(_tag_month_day!Y366="","",_tag_month_day!Y366)</f>
        <v/>
      </c>
      <c r="BY376" s="459">
        <f ca="1">L376</f>
        <v>43601.291666665784</v>
      </c>
      <c r="BZ376" s="460"/>
      <c r="CA376" s="461"/>
      <c r="CB376" s="424" t="str">
        <f>IF(_tag_month_day!Z366="","",_tag_month_day!Z366)</f>
        <v/>
      </c>
      <c r="CC376" s="424" t="str">
        <f>IF(_tag_month_day!AA366="","",_tag_month_day!AA366)</f>
        <v/>
      </c>
      <c r="CD376" s="424" t="str">
        <f>IF(_tag_month_day!AB366="","",_tag_month_day!AB366)</f>
        <v/>
      </c>
      <c r="CE376" s="424" t="str">
        <f>IF(_tag_month_day!AC366="","",_tag_month_day!AC366)</f>
        <v/>
      </c>
      <c r="CF376" s="424" t="str">
        <f>IF(_tag_month_day!AD366="","",_tag_month_day!AD366)</f>
        <v/>
      </c>
      <c r="CG376" s="424" t="str">
        <f>IF(_tag_month_day!AE366="","",_tag_month_day!AE366)</f>
        <v/>
      </c>
      <c r="CH376" s="424" t="str">
        <f>IF(_tag_month_day!AF366="","",_tag_month_day!AF366)</f>
        <v/>
      </c>
      <c r="CI376" s="424" t="str">
        <f>IF(_tag_month_day!AG366="","",_tag_month_day!AG366)</f>
        <v/>
      </c>
      <c r="CJ376" s="424" t="str">
        <f>IF(_tag_month_day!AH366="","",_tag_month_day!AH366)</f>
        <v/>
      </c>
      <c r="CK376" s="424" t="str">
        <f>IF(_tag_month_day!AI366="","",_tag_month_day!AI366)</f>
        <v/>
      </c>
      <c r="CL376" s="4" t="str">
        <f>IF(_tag_month_day!AJ366="","",_tag_month_day!AJ366)</f>
        <v/>
      </c>
      <c r="CM376" s="4" t="str">
        <f>IF(_tag_month_day!AK366="","",_tag_month_day!AK366)</f>
        <v/>
      </c>
      <c r="CN376" s="4" t="str">
        <f>IF(_tag_month_day!AL366="","",_tag_month_day!AL366)</f>
        <v/>
      </c>
      <c r="CO376" s="4" t="str">
        <f>IF(_tag_month_day!AM366="","",_tag_month_day!AM366)</f>
        <v/>
      </c>
      <c r="CP376" s="4" t="str">
        <f>IF(_tag_month_day!AN366="","",_tag_month_day!AN366)</f>
        <v/>
      </c>
      <c r="CQ376" s="4" t="str">
        <f>IF(_tag_month_day!AO366="","",_tag_month_day!AO366)</f>
        <v/>
      </c>
      <c r="CR376" s="462" t="str">
        <f>IF(_tag_month_day!AP366="","",_tag_month_day!AP366)</f>
        <v/>
      </c>
      <c r="CS376" s="463" t="str">
        <f>IF(_tag_month_day!AQ366="","",_tag_month_day!AQ366)</f>
        <v/>
      </c>
      <c r="CT376" s="4" t="str">
        <f>IF(_tag_month_day!AR366="","",_tag_month_day!AR366)</f>
        <v/>
      </c>
      <c r="CU376" s="464" t="e">
        <f>DU376/AJ376</f>
        <v>#VALUE!</v>
      </c>
      <c r="CV376" s="451" t="e">
        <f>BG376/BH376</f>
        <v>#VALUE!</v>
      </c>
      <c r="CW376" s="465" t="e">
        <f>AJ376*(1-CV376)*CU376*AF376</f>
        <v>#VALUE!</v>
      </c>
      <c r="CX376" s="465" t="e">
        <f>CW376*94%</f>
        <v>#VALUE!</v>
      </c>
      <c r="CY376" s="466" t="e">
        <f>IF(CX376=0,0,DS376/(DS376+CX376))</f>
        <v>#VALUE!</v>
      </c>
      <c r="CZ376" s="465" t="e">
        <f>$AJ376*EF376</f>
        <v>#VALUE!</v>
      </c>
      <c r="DA376" s="465" t="e">
        <f>$AJ376*EG376</f>
        <v>#VALUE!</v>
      </c>
      <c r="DB376" s="465" t="e">
        <f>$AJ376*EH376</f>
        <v>#VALUE!</v>
      </c>
      <c r="DC376" s="465" t="e">
        <f>$AJ376*EI376</f>
        <v>#VALUE!</v>
      </c>
      <c r="DD376" s="465" t="e">
        <f>$AJ376*EJ376</f>
        <v>#VALUE!</v>
      </c>
      <c r="DE376" s="465" t="e">
        <f>$AJ376*EK376</f>
        <v>#VALUE!</v>
      </c>
      <c r="DF376" s="465" t="e">
        <f>$AJ376*EL376</f>
        <v>#VALUE!</v>
      </c>
      <c r="DG376" s="465" t="e">
        <f>$AJ376*EM376</f>
        <v>#VALUE!</v>
      </c>
      <c r="DH376" s="465" t="e">
        <f>$AJ376*EN376</f>
        <v>#VALUE!</v>
      </c>
      <c r="DI376" s="465" t="e">
        <f>$AJ376*EO376</f>
        <v>#VALUE!</v>
      </c>
      <c r="DJ376" s="465" t="e">
        <f>CZ376*(1-EP376)</f>
        <v>#VALUE!</v>
      </c>
      <c r="DK376" s="465" t="e">
        <f>DA376*(1-ER376)</f>
        <v>#VALUE!</v>
      </c>
      <c r="DL376" s="465" t="e">
        <f>DB376*(1-EQ376)</f>
        <v>#VALUE!</v>
      </c>
      <c r="DM376" s="465" t="e">
        <f>DC376*(1-ES376)</f>
        <v>#VALUE!</v>
      </c>
      <c r="DN376" s="465" t="e">
        <f>DD376*(1-ET376)</f>
        <v>#VALUE!</v>
      </c>
      <c r="DO376" s="465" t="e">
        <f>DE376</f>
        <v>#VALUE!</v>
      </c>
      <c r="DP376" s="465" t="e">
        <f>DF376*(1-EU376)</f>
        <v>#VALUE!</v>
      </c>
      <c r="DQ376" s="465" t="e">
        <f>DG376*(1-EV376)</f>
        <v>#VALUE!</v>
      </c>
      <c r="DR376" s="465" t="e">
        <f>DH376*(1-EW376)</f>
        <v>#VALUE!</v>
      </c>
      <c r="DS376" s="465" t="e">
        <f>DI376</f>
        <v>#VALUE!</v>
      </c>
      <c r="DT376" s="465" t="e">
        <f>SUM(DJ376:DS376)</f>
        <v>#VALUE!</v>
      </c>
      <c r="DU376" s="465" t="e">
        <f>(GS376:GX376)+(DP376+DQ376+DR376)*GY376+DS376</f>
        <v>#VALUE!</v>
      </c>
      <c r="DV376" s="451" t="e">
        <f>AV376/$BH376/(1-EP376)</f>
        <v>#VALUE!</v>
      </c>
      <c r="DW376" s="451" t="e">
        <f>AW376/$BH376/(1-ER376)</f>
        <v>#VALUE!</v>
      </c>
      <c r="DX376" s="451" t="e">
        <f>AX376/$BH376/(1-EQ376)</f>
        <v>#VALUE!</v>
      </c>
      <c r="DY376" s="451" t="e">
        <f>AY376/$BH376/(1-ES376)</f>
        <v>#VALUE!</v>
      </c>
      <c r="DZ376" s="451" t="e">
        <f>AZ376/$BH376/(1-ET376)</f>
        <v>#VALUE!</v>
      </c>
      <c r="EA376" s="451" t="e">
        <f>BA376/$BH376/(1-AX376)</f>
        <v>#VALUE!</v>
      </c>
      <c r="EB376" s="451" t="e">
        <f>BB376/$BH376/(1-EU376)</f>
        <v>#VALUE!</v>
      </c>
      <c r="EC376" s="451" t="e">
        <f>BC376/$BH376/(1-EV376)</f>
        <v>#VALUE!</v>
      </c>
      <c r="ED376" s="451" t="e">
        <f>BD376/$BH376/(1-EW376)</f>
        <v>#VALUE!</v>
      </c>
      <c r="EE376" s="451" t="e">
        <f>BG376/BH376</f>
        <v>#VALUE!</v>
      </c>
      <c r="EF376" s="451" t="e">
        <f>DV376/SUM($DV376:$EE376)</f>
        <v>#VALUE!</v>
      </c>
      <c r="EG376" s="451" t="e">
        <f>DW376/SUM($DV376:$EE376)</f>
        <v>#VALUE!</v>
      </c>
      <c r="EH376" s="451" t="e">
        <f>DX376/SUM($DV376:$EE376)</f>
        <v>#VALUE!</v>
      </c>
      <c r="EI376" s="451" t="e">
        <f>DY376/SUM($DV376:$EE376)</f>
        <v>#VALUE!</v>
      </c>
      <c r="EJ376" s="451" t="e">
        <f>DZ376/SUM($DV376:$EE376)</f>
        <v>#VALUE!</v>
      </c>
      <c r="EK376" s="451" t="e">
        <f>EA376/SUM($DV376:$EE376)</f>
        <v>#VALUE!</v>
      </c>
      <c r="EL376" s="451" t="e">
        <f>EB376/SUM($DV376:$EE376)</f>
        <v>#VALUE!</v>
      </c>
      <c r="EM376" s="451" t="e">
        <f>EC376/SUM($DV376:$EE376)</f>
        <v>#VALUE!</v>
      </c>
      <c r="EN376" s="451" t="e">
        <f>ED376/SUM($DV376:$EE376)</f>
        <v>#VALUE!</v>
      </c>
      <c r="EO376" s="451" t="e">
        <f>EE376/SUM($DV376:$EE376)</f>
        <v>#VALUE!</v>
      </c>
      <c r="EP376" s="450">
        <f>EP375</f>
        <v>0.080000000000000002</v>
      </c>
      <c r="EQ376" s="450">
        <f>EQ375</f>
        <v>0.014999999999999999</v>
      </c>
      <c r="ER376" s="450">
        <f>ER375</f>
        <v>0.014999999999999999</v>
      </c>
      <c r="ES376" s="450">
        <f>ES375</f>
        <v>0.014999999999999999</v>
      </c>
      <c r="ET376" s="450">
        <f>ET375</f>
        <v>0.014999999999999999</v>
      </c>
      <c r="EU376" s="450">
        <f>EU375</f>
        <v>0.089999999999999997</v>
      </c>
      <c r="EV376" s="450">
        <f>EV375</f>
        <v>0.089999999999999997</v>
      </c>
      <c r="EW376" s="450">
        <f>EW375</f>
        <v>0.089999999999999997</v>
      </c>
      <c r="EX376" s="431" t="str">
        <f>IF(_tag_month_day!AS366="","",_tag_month_day!AS366/100)</f>
        <v/>
      </c>
      <c r="EY376" s="431" t="str">
        <f>IF(_tag_month_day!AT366="","",_tag_month_day!AT366/100)</f>
        <v/>
      </c>
      <c r="EZ376" s="431" t="str">
        <f>IF(_tag_month_day!AU366="","",_tag_month_day!AU366/100)</f>
        <v/>
      </c>
      <c r="FA376" s="431" t="str">
        <f>IF(_tag_month_day!AV366="","",_tag_month_day!AV366/100)</f>
        <v/>
      </c>
      <c r="FB376" s="431" t="str">
        <f>IF(_tag_month_day!AW366="","",_tag_month_day!AW366/100)</f>
        <v/>
      </c>
      <c r="FC376" s="431" t="str">
        <f>IF(_tag_month_day!AX366="","",_tag_month_day!AX366/100)</f>
        <v/>
      </c>
      <c r="FD376" s="449" t="str">
        <f>IF(_tag_month_day!AY366="","",_tag_month_day!AY366/100)</f>
        <v/>
      </c>
      <c r="FE376" s="449" t="str">
        <f>IF(_tag_month_day!AZ366="","",_tag_month_day!AZ366/100)</f>
        <v/>
      </c>
      <c r="FF376" s="449" t="str">
        <f>IF(_tag_month_day!BA366="","",_tag_month_day!BA366/100)</f>
        <v/>
      </c>
      <c r="FG376" s="449" t="str">
        <f>IF(_tag_month_day!BB366="","",_tag_month_day!BB366/100)</f>
        <v/>
      </c>
      <c r="FH376" s="467" t="str">
        <f>IF(_tag_month_day!BC366="","",_tag_month_day!BC366/100)</f>
        <v/>
      </c>
      <c r="FI376" s="449">
        <f>FI375</f>
        <v>0.40999999999999998</v>
      </c>
      <c r="FJ376" s="449">
        <f>FJ375</f>
        <v>0.11</v>
      </c>
      <c r="FK376" s="449">
        <f>FK375</f>
        <v>0.014999999999999999</v>
      </c>
      <c r="FL376" s="449">
        <f>FL375</f>
        <v>0</v>
      </c>
      <c r="FM376" s="467">
        <f>FM375</f>
        <v>0.0001</v>
      </c>
      <c r="FN376" s="449">
        <f>FN375</f>
        <v>0.32000000000000001</v>
      </c>
      <c r="FO376" s="449">
        <f>FO375</f>
        <v>0.20000000000000001</v>
      </c>
      <c r="FP376" s="449">
        <f>FP375</f>
        <v>0.01</v>
      </c>
      <c r="FQ376" s="449">
        <f>FQ375</f>
        <v>0</v>
      </c>
      <c r="FR376" s="467">
        <f>FR375</f>
        <v>0.0001</v>
      </c>
      <c r="FS376" s="449" t="str">
        <f>IF(_tag_month_day!BD366="","",_tag_month_day!BD366/100)</f>
        <v/>
      </c>
      <c r="FT376" s="449" t="str">
        <f>IF(_tag_month_day!BE366="","",_tag_month_day!BE366/100)</f>
        <v/>
      </c>
      <c r="FU376" s="449" t="str">
        <f>IF(_tag_month_day!BF366="","",_tag_month_day!BF366/100)</f>
        <v/>
      </c>
      <c r="FV376" s="449" t="str">
        <f>IF(_tag_month_day!BG366="","",_tag_month_day!BG366/100)</f>
        <v/>
      </c>
      <c r="FW376" s="467" t="str">
        <f>IF(_tag_month_day!BH366="","",_tag_month_day!BH366/100)</f>
        <v/>
      </c>
      <c r="FX376" s="449" t="str">
        <f>IF(_tag_month_day!BI366="","",_tag_month_day!BI366/100)</f>
        <v/>
      </c>
      <c r="FY376" s="449" t="str">
        <f>IF(_tag_month_day!BJ366="","",_tag_month_day!BJ366/100)</f>
        <v/>
      </c>
      <c r="FZ376" s="468" t="str">
        <f>IF(_tag_month_day!BK366="","",_tag_month_day!BK366/100)</f>
        <v/>
      </c>
      <c r="GA376" s="449" t="str">
        <f>IF(_tag_month_day!BL366="","",_tag_month_day!BL366/100)</f>
        <v/>
      </c>
      <c r="GB376" s="467" t="str">
        <f>IF(_tag_month_day!BM366="","",_tag_month_day!BM366/100)</f>
        <v/>
      </c>
      <c r="GC376" s="431" t="str">
        <f>IF(_tag_month_day!BN366="","",_tag_month_day!BN366/100)</f>
        <v/>
      </c>
      <c r="GD376" s="431" t="str">
        <f>IF(_tag_month_day!BO366="","",_tag_month_day!BO366/100)</f>
        <v/>
      </c>
      <c r="GE376" s="431" t="str">
        <f>IF(_tag_month_day!BP366="","",_tag_month_day!BP366/100)</f>
        <v/>
      </c>
      <c r="GF376" s="431" t="str">
        <f>IF(_tag_month_day!BQ366="","",_tag_month_day!BQ366/100)</f>
        <v/>
      </c>
      <c r="GG376" s="431" t="str">
        <f>IF(_tag_month_day!BR366="","",_tag_month_day!BR366/100)</f>
        <v/>
      </c>
      <c r="GH376" s="431" t="str">
        <f>IF(_tag_month_day!BS366="","",_tag_month_day!BS366/100)</f>
        <v/>
      </c>
      <c r="GI376" s="467" t="str">
        <f>IF(_tag_month_day!BT366="","",_tag_month_day!BT366/100)</f>
        <v/>
      </c>
      <c r="GJ376" s="469" t="str">
        <f>IF(_tag_month_day!BU366="","",_tag_month_day!BU366/100)</f>
        <v/>
      </c>
      <c r="GK376" s="470">
        <f>GK375</f>
        <v>0.070000000000000007</v>
      </c>
      <c r="GL376" s="470">
        <f>GL375</f>
        <v>0.029999999999999999</v>
      </c>
      <c r="GM376" s="471" t="str">
        <f>IF(_tag_month_day!BX366="","",_tag_month_day!BX366/100)</f>
        <v/>
      </c>
      <c r="GN376" s="470">
        <f>GN375</f>
        <v>0.070000000000000007</v>
      </c>
      <c r="GO376" s="470">
        <f>GO375</f>
        <v>0.029999999999999999</v>
      </c>
      <c r="GP376" s="470">
        <f>GP375</f>
        <v>0.089999999999999997</v>
      </c>
      <c r="GQ376" s="470">
        <f>GQ375</f>
        <v>0.029999999999999999</v>
      </c>
      <c r="GR376" s="471" t="str">
        <f>IF(_tag_month_day!CA366="","",_tag_month_day!CA366/100)</f>
        <v/>
      </c>
      <c r="GS376" s="472">
        <f>GS375</f>
        <v>0.95299999999999996</v>
      </c>
      <c r="GT376" s="472">
        <f>GT375</f>
        <v>0.55000000000000004</v>
      </c>
      <c r="GU376" s="472">
        <f>GU375</f>
        <v>0.55000000000000004</v>
      </c>
      <c r="GV376" s="472">
        <f>GV375</f>
        <v>0.55000000000000004</v>
      </c>
      <c r="GW376" s="472">
        <f>GW375</f>
        <v>0.5</v>
      </c>
      <c r="GX376" s="472">
        <f>GX375</f>
        <v>0.93500000000000005</v>
      </c>
      <c r="GY376" s="472">
        <f>GY375</f>
        <v>0.14999999999999999</v>
      </c>
      <c r="GZ376" s="472">
        <f>GZ375</f>
        <v>1</v>
      </c>
      <c r="HA376" s="474">
        <f>HA375</f>
        <v>0.047</v>
      </c>
      <c r="HB376" s="474">
        <f>HB375</f>
        <v>0.45000000000000001</v>
      </c>
      <c r="HC376" s="474">
        <f>HC375</f>
        <v>0.45000000000000001</v>
      </c>
      <c r="HD376" s="474">
        <f>HD375</f>
        <v>0.45000000000000001</v>
      </c>
      <c r="HE376" s="474">
        <f>HE375</f>
        <v>0.5</v>
      </c>
      <c r="HF376" s="474">
        <f>HF375</f>
        <v>0.065000000000000002</v>
      </c>
      <c r="HG376" s="474">
        <f>HG375</f>
        <v>0.84999999999999998</v>
      </c>
      <c r="HH376" s="474">
        <f>HH375</f>
        <v>0</v>
      </c>
      <c r="HI376" s="10">
        <f>IF(BZ376&lt;&gt;"",CK376-BV376,0)</f>
        <v>0</v>
      </c>
      <c r="HJ376" s="10" t="e">
        <f>IF(AJ376&gt;0,AH376-AJ376,0)</f>
        <v>#VALUE!</v>
      </c>
      <c r="HK376" s="466">
        <f>HK375</f>
        <v>0.84999999999999998</v>
      </c>
      <c r="HL376" s="424">
        <f>HL375</f>
        <v>550000</v>
      </c>
      <c r="HM376" s="424">
        <f>HM375</f>
        <v>480000</v>
      </c>
      <c r="HN376" s="465" t="e">
        <f>(DJ376*EZ376+DK376*FH376+DL376*FM376+DM376*FR376+DN376*FW376+DO376*GB376+DS376*GI376+DP376*GM376+DR376*GR376)*1000*2</f>
        <v>#VALUE!</v>
      </c>
      <c r="HO376" s="465" t="e">
        <f>HN376*HK376*$HO$2/HL376*1000000</f>
        <v>#VALUE!</v>
      </c>
      <c r="HP376" s="465" t="e">
        <f>HN376*HK376*$HP$2/HM376*1000000</f>
        <v>#VALUE!</v>
      </c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</row>
    <row customFormat="1" r="377" s="0">
      <c r="A377" s="420">
        <v>366</v>
      </c>
      <c r="B377" s="421">
        <f ca="1">IF(D377=D376,B376,IF(D377="夜班",B376+1,B376))</f>
        <v>43601</v>
      </c>
      <c r="C377" s="422">
        <f>C376</f>
        <v>0.041666666666666699</v>
      </c>
      <c r="D377" s="10" t="str">
        <f ca="1">IF(HOUR(G377)&lt;8,"夜班",IF(HOUR(G377)&lt;16,"白班",IF(HOUR(G377)&lt;24,"中班",0)))</f>
        <v>夜班</v>
      </c>
      <c r="E377" s="10" t="e">
        <f ca="1">IF(F377=1,"甲",IF(F377=2,"乙",IF(F377=3,"丙",IF(F377=4,"丁",""))))</f>
        <v>#REF!</v>
      </c>
      <c r="F377" s="10" t="e">
        <f ca="1">SUMPRODUCT((成本日报!$A$3:$A$95=计划!B377)*(成本日报!$B$3:$B$95=计划!$D377),成本日报!$C$3:$C$95)</f>
        <v>#REF!</v>
      </c>
      <c r="G377" s="423">
        <f ca="1">G376+C376</f>
        <v>43601.208333332448</v>
      </c>
      <c r="H377" s="423">
        <f ca="1">$G377+$C377/60*10+$C377*0</f>
        <v>43601.215277776893</v>
      </c>
      <c r="I377" s="423">
        <f ca="1">$G377+$C377/60*18+$C377*0</f>
        <v>43601.220833332445</v>
      </c>
      <c r="J377" s="423">
        <f ca="1">$G377+$C377/60*0+$C377*1</f>
        <v>43601.249999999112</v>
      </c>
      <c r="K377" s="423">
        <f ca="1">$G377+$C377/60*30+$C377*2</f>
        <v>43601.31249999912</v>
      </c>
      <c r="L377" s="423">
        <f ca="1">$G377+$C377/60*0+$C377*3</f>
        <v>43601.333333332448</v>
      </c>
      <c r="M377" s="424" t="str">
        <f>IF(_tag_month_day!A367="","",_tag_month_day!A367)</f>
        <v/>
      </c>
      <c r="N377" s="424" t="str">
        <f>IF(_tag_month_day!B367="","",_tag_month_day!B367)</f>
        <v/>
      </c>
      <c r="O377" s="425" t="e">
        <f>IF(M377+N377=0,"",M377+N377)</f>
        <v>#VALUE!</v>
      </c>
      <c r="P377" s="424" t="str">
        <f>IF(_tag_month_day!C367="","",_tag_month_day!C367)</f>
        <v/>
      </c>
      <c r="Q377" s="424" t="str">
        <f>IF(_tag_month_day!D367="","",_tag_month_day!D367)</f>
        <v/>
      </c>
      <c r="R377" s="426" t="str">
        <f>IF(_tag_month_day!CB367="","",_tag_month_day!CB367/100)</f>
        <v/>
      </c>
      <c r="S377" s="427" t="str">
        <f>IF(_tag_month_day!E367="","",_tag_month_day!E367)</f>
        <v/>
      </c>
      <c r="T377" s="427" t="str">
        <f>IF(_tag_month_day!F367="","",_tag_month_day!F367)</f>
        <v/>
      </c>
      <c r="U377" s="428" t="e">
        <f>S377+T377</f>
        <v>#VALUE!</v>
      </c>
      <c r="V377" s="429" t="e">
        <f>U377/AJ377</f>
        <v>#VALUE!</v>
      </c>
      <c r="W377" s="430" t="str">
        <f>IF(_jhy_month_day!A367="","",_jhy_month_day!A367)</f>
        <v/>
      </c>
      <c r="X377" s="431" t="str">
        <f>IF(_jhy_month_day!B367="","",_jhy_month_day!B367/100)</f>
        <v/>
      </c>
      <c r="Y377" s="431" t="str">
        <f>IF(_jhy_month_day!C367="","",_jhy_month_day!C367/100)</f>
        <v/>
      </c>
      <c r="Z377" s="432">
        <f>Z373+1</f>
        <v>92</v>
      </c>
      <c r="AA377" s="433" t="str">
        <f>IF(_tag_month_day!G367="","",_tag_month_day!G367/100)</f>
        <v/>
      </c>
      <c r="AB377" s="433" t="str">
        <f>IF(_tag_month_day!H367="","",_tag_month_day!H367/100)</f>
        <v/>
      </c>
      <c r="AC377" s="434">
        <f>IF(X377="",AC376,BK377*($AV376*X377+$AW376*FD376+$AX376*FI376+$AY376*FN376+$AZ376*FS376+$BA376*FX376+$BG376*GE376)/(AV376*Y377+AX376*FK376+AW376*FF376+AY376*FP376+AZ376*FU376+BA376*FZ376+BG376*GG376+BB376*GK376+BC376*GN376+BD376*GP376))</f>
        <v>1.59963432013121</v>
      </c>
      <c r="AD377" s="435" t="str">
        <f>IF(AC377=AC376,"",AC377-AC376)</f>
        <v/>
      </c>
      <c r="AE377" s="436" t="str">
        <f>IF(1-AF377=0,"",(1-AF377))</f>
        <v/>
      </c>
      <c r="AF377" s="437">
        <v>1</v>
      </c>
      <c r="AG377" s="10" t="str">
        <f>AG376</f>
        <v>9A3</v>
      </c>
      <c r="AH377" s="438" t="str">
        <f>AH376</f>
        <v/>
      </c>
      <c r="AI377" s="424"/>
      <c r="AJ377" s="10" t="str">
        <f>IF(_tag_month_day!I367="","",_tag_month_day!I367)</f>
        <v/>
      </c>
      <c r="AK377" s="440"/>
      <c r="AL377" s="440"/>
      <c r="AM377" s="440"/>
      <c r="AN377" s="441">
        <f>AN376</f>
        <v>2</v>
      </c>
      <c r="AO377" s="441">
        <f>AO376</f>
        <v>8</v>
      </c>
      <c r="AP377" s="442" t="e">
        <f>(IF(AN377=0,AS376,AS376*(1+AO377/AN377)/(AR377+AO377/AN377)))+AT377</f>
        <v>#VALUE!</v>
      </c>
      <c r="AQ377" s="443" t="str">
        <f>IF(_tag_month_day!J367="","",_tag_month_day!J367/100)</f>
        <v/>
      </c>
      <c r="AR377" s="444">
        <f>AR376</f>
        <v>1.3</v>
      </c>
      <c r="AS377" s="445" t="e">
        <f>AQ377*(AN377*AR377+AO377)/(AN377+AO377)</f>
        <v>#VALUE!</v>
      </c>
      <c r="AT377" s="445" t="e">
        <f>(SUM(BE377:BF377)-SUM(BE376:BF376))*0.05</f>
        <v>#VALUE!</v>
      </c>
      <c r="AU377" s="446" t="str">
        <f>IF(_tag_month_day!CC367="","",IF(_tag_month_day!CC367&gt;0,_tag_month_day!CD367,_tag_month_day!CE367))</f>
        <v/>
      </c>
      <c r="AV377" s="447" t="str">
        <f>IF(_tag_month_day!L367="","",_tag_month_day!L367/100)</f>
        <v/>
      </c>
      <c r="AW377" s="431">
        <f>AW376</f>
        <v>0</v>
      </c>
      <c r="AX377" s="431">
        <f>AX376</f>
        <v>0</v>
      </c>
      <c r="AY377" s="431" t="str">
        <f>IF(_tag_month_day!M367="","",_tag_month_day!M367/100)</f>
        <v/>
      </c>
      <c r="AZ377" s="431" t="str">
        <f>IF(_tag_month_day!N367="","",_tag_month_day!N367/100)</f>
        <v/>
      </c>
      <c r="BA377" s="431" t="str">
        <f>IF(_tag_month_day!O367="","",_tag_month_day!O367/100)</f>
        <v/>
      </c>
      <c r="BB377" s="448" t="str">
        <f>IF(_tag_month_day!P367="","",_tag_month_day!P367/100)</f>
        <v/>
      </c>
      <c r="BC377" s="448">
        <f>BC376</f>
        <v>0</v>
      </c>
      <c r="BD377" s="448" t="str">
        <f>IF(_tag_month_day!Q367="","",_tag_month_day!Q367/100)</f>
        <v/>
      </c>
      <c r="BE377" s="449" t="str">
        <f>IF(_tag_month_day!R367="","",_tag_month_day!R367/100)</f>
        <v/>
      </c>
      <c r="BF377" s="388" t="e">
        <f>(AU377*(100+BE377*100))/(AJ377-AU377)/100</f>
        <v>#VALUE!</v>
      </c>
      <c r="BG377" s="450" t="e">
        <f>BE377+BF377</f>
        <v>#VALUE!</v>
      </c>
      <c r="BH377" s="451" t="e">
        <f>SUM(AV377:BF377)</f>
        <v>#VALUE!</v>
      </c>
      <c r="BI377" s="452" t="e">
        <f>IF(CX377=0,BI376,(DK377*查询!$R$5+DL377*查询!$Q$5+DM377*查询!$N$5+DN377*查询!$O$5+DO377*查询!$P$5)*AF377/CX377)</f>
        <v>#VALUE!</v>
      </c>
      <c r="BJ377" s="452" t="e">
        <f>IF(CX377=0,BJ376,(DP377*查询!$S$5+DQ377*查询!$T$5+DR377*查询!$U$5)*AF377/CX377)</f>
        <v>#VALUE!</v>
      </c>
      <c r="BK377" s="452">
        <f>BK376</f>
        <v>1</v>
      </c>
      <c r="BL377" s="453" t="e">
        <f>SUMPRODUCT((AV377:BA377)*(GS377:GX377))/((GS377:GX377)+SUM(BB377:BD377)*GY377+BG377*GZ377)</f>
        <v>#VALUE!</v>
      </c>
      <c r="BM377" s="453" t="e">
        <f>BK377*($AV377*FB377+$AW377*FD377+$AX377*FI377+$AY377*FN377+$AZ377*FS377+$BA377*FX377+$BG377*GE377)/(AV377*EY377+AX377*FK377+AW377*FF377+AY377*FP377+AZ377*FU377+BA377*FZ377+BG377*GG377+BB377*GK377+BC377*GN377+BD377*GP377)</f>
        <v>#VALUE!</v>
      </c>
      <c r="BN377" s="453" t="e">
        <f>($AV377*FC377+$AX377*FJ377+$AW377*FE377+$AY377*FO377+$AZ377*FT377+$BA377*FY377+$BG377*GF377)/($AV377*FA377+BG377*GH377+BB377*GL377+BC377*GO377+BD377*GQ377+BA377*GA377)</f>
        <v>#VALUE!</v>
      </c>
      <c r="BO377" s="454" t="e">
        <f>SUMPRODUCT(AV377:BA377*GS377:GX377)/(GS377:GX377+(BB377+BC377+BD377)*GY377+BG377)</f>
        <v>#VALUE!</v>
      </c>
      <c r="BP377" s="454" t="e">
        <f>SUMPRODUCT(AV377:BA377*GS377:GX377)/(GS377:GX377+(BB377+BC377+BD377)*GY377+BG377)</f>
        <v>#VALUE!</v>
      </c>
      <c r="BQ377" s="454" t="e">
        <f>SUMPRODUCT(AV377:BA377*GS377:GX377)/(GS377:GX377+(BB377+BC377+BD377)*GY377+BG377)</f>
        <v>#VALUE!</v>
      </c>
      <c r="BR377" s="453" t="str">
        <f>IF(_tag_month_day!T367="","",_tag_month_day!T367)</f>
        <v/>
      </c>
      <c r="BS377" s="453" t="str">
        <f>IF(_tag_month_day!U367="","",_tag_month_day!U367)</f>
        <v/>
      </c>
      <c r="BT377" s="455" t="str">
        <f>IF(CK377="","",IF((CK377&gt;=BV377-0.12)*(CK377&lt;=BV377+0.12),"合格","不合格"))</f>
        <v/>
      </c>
      <c r="BU377" s="456" t="str">
        <f>IF(_tag_month_day!V367="","",_tag_month_day!V367)</f>
        <v/>
      </c>
      <c r="BV377" s="457" t="str">
        <f>IF(_tag_month_day!W367="","",_tag_month_day!W367)</f>
        <v/>
      </c>
      <c r="BW377" s="458" t="str">
        <f>IF(_tag_month_day!X367="","",_tag_month_day!X367)</f>
        <v/>
      </c>
      <c r="BX377" s="458" t="str">
        <f>IF(_tag_month_day!Y367="","",_tag_month_day!Y367)</f>
        <v/>
      </c>
      <c r="BY377" s="459">
        <f ca="1">L377</f>
        <v>43601.333333332448</v>
      </c>
      <c r="BZ377" s="460"/>
      <c r="CA377" s="461"/>
      <c r="CB377" s="424" t="str">
        <f>IF(_tag_month_day!Z367="","",_tag_month_day!Z367)</f>
        <v/>
      </c>
      <c r="CC377" s="424" t="str">
        <f>IF(_tag_month_day!AA367="","",_tag_month_day!AA367)</f>
        <v/>
      </c>
      <c r="CD377" s="424" t="str">
        <f>IF(_tag_month_day!AB367="","",_tag_month_day!AB367)</f>
        <v/>
      </c>
      <c r="CE377" s="424" t="str">
        <f>IF(_tag_month_day!AC367="","",_tag_month_day!AC367)</f>
        <v/>
      </c>
      <c r="CF377" s="424" t="str">
        <f>IF(_tag_month_day!AD367="","",_tag_month_day!AD367)</f>
        <v/>
      </c>
      <c r="CG377" s="424" t="str">
        <f>IF(_tag_month_day!AE367="","",_tag_month_day!AE367)</f>
        <v/>
      </c>
      <c r="CH377" s="424" t="str">
        <f>IF(_tag_month_day!AF367="","",_tag_month_day!AF367)</f>
        <v/>
      </c>
      <c r="CI377" s="424" t="str">
        <f>IF(_tag_month_day!AG367="","",_tag_month_day!AG367)</f>
        <v/>
      </c>
      <c r="CJ377" s="424" t="str">
        <f>IF(_tag_month_day!AH367="","",_tag_month_day!AH367)</f>
        <v/>
      </c>
      <c r="CK377" s="424" t="str">
        <f>IF(_tag_month_day!AI367="","",_tag_month_day!AI367)</f>
        <v/>
      </c>
      <c r="CL377" s="4" t="str">
        <f>IF(_tag_month_day!AJ367="","",_tag_month_day!AJ367)</f>
        <v/>
      </c>
      <c r="CM377" s="4" t="str">
        <f>IF(_tag_month_day!AK367="","",_tag_month_day!AK367)</f>
        <v/>
      </c>
      <c r="CN377" s="4" t="str">
        <f>IF(_tag_month_day!AL367="","",_tag_month_day!AL367)</f>
        <v/>
      </c>
      <c r="CO377" s="4" t="str">
        <f>IF(_tag_month_day!AM367="","",_tag_month_day!AM367)</f>
        <v/>
      </c>
      <c r="CP377" s="4" t="str">
        <f>IF(_tag_month_day!AN367="","",_tag_month_day!AN367)</f>
        <v/>
      </c>
      <c r="CQ377" s="4" t="str">
        <f>IF(_tag_month_day!AO367="","",_tag_month_day!AO367)</f>
        <v/>
      </c>
      <c r="CR377" s="462" t="str">
        <f>IF(_tag_month_day!AP367="","",_tag_month_day!AP367)</f>
        <v/>
      </c>
      <c r="CS377" s="463" t="str">
        <f>IF(_tag_month_day!AQ367="","",_tag_month_day!AQ367)</f>
        <v/>
      </c>
      <c r="CT377" s="4" t="str">
        <f>IF(_tag_month_day!AR367="","",_tag_month_day!AR367)</f>
        <v/>
      </c>
      <c r="CU377" s="464" t="e">
        <f>DU377/AJ377</f>
        <v>#VALUE!</v>
      </c>
      <c r="CV377" s="451" t="e">
        <f>BG377/BH377</f>
        <v>#VALUE!</v>
      </c>
      <c r="CW377" s="465" t="e">
        <f>AJ377*(1-CV377)*CU377*AF377</f>
        <v>#VALUE!</v>
      </c>
      <c r="CX377" s="465" t="e">
        <f>CW377*94%</f>
        <v>#VALUE!</v>
      </c>
      <c r="CY377" s="466" t="e">
        <f>IF(CX377=0,0,DS377/(DS377+CX377))</f>
        <v>#VALUE!</v>
      </c>
      <c r="CZ377" s="465" t="e">
        <f>$AJ377*EF377</f>
        <v>#VALUE!</v>
      </c>
      <c r="DA377" s="465" t="e">
        <f>$AJ377*EG377</f>
        <v>#VALUE!</v>
      </c>
      <c r="DB377" s="465" t="e">
        <f>$AJ377*EH377</f>
        <v>#VALUE!</v>
      </c>
      <c r="DC377" s="465" t="e">
        <f>$AJ377*EI377</f>
        <v>#VALUE!</v>
      </c>
      <c r="DD377" s="465" t="e">
        <f>$AJ377*EJ377</f>
        <v>#VALUE!</v>
      </c>
      <c r="DE377" s="465" t="e">
        <f>$AJ377*EK377</f>
        <v>#VALUE!</v>
      </c>
      <c r="DF377" s="465" t="e">
        <f>$AJ377*EL377</f>
        <v>#VALUE!</v>
      </c>
      <c r="DG377" s="465" t="e">
        <f>$AJ377*EM377</f>
        <v>#VALUE!</v>
      </c>
      <c r="DH377" s="465" t="e">
        <f>$AJ377*EN377</f>
        <v>#VALUE!</v>
      </c>
      <c r="DI377" s="465" t="e">
        <f>$AJ377*EO377</f>
        <v>#VALUE!</v>
      </c>
      <c r="DJ377" s="465" t="e">
        <f>CZ377*(1-EP377)</f>
        <v>#VALUE!</v>
      </c>
      <c r="DK377" s="465" t="e">
        <f>DA377*(1-ER377)</f>
        <v>#VALUE!</v>
      </c>
      <c r="DL377" s="465" t="e">
        <f>DB377*(1-EQ377)</f>
        <v>#VALUE!</v>
      </c>
      <c r="DM377" s="465" t="e">
        <f>DC377*(1-ES377)</f>
        <v>#VALUE!</v>
      </c>
      <c r="DN377" s="465" t="e">
        <f>DD377*(1-ET377)</f>
        <v>#VALUE!</v>
      </c>
      <c r="DO377" s="465" t="e">
        <f>DE377</f>
        <v>#VALUE!</v>
      </c>
      <c r="DP377" s="465" t="e">
        <f>DF377*(1-EU377)</f>
        <v>#VALUE!</v>
      </c>
      <c r="DQ377" s="465" t="e">
        <f>DG377*(1-EV377)</f>
        <v>#VALUE!</v>
      </c>
      <c r="DR377" s="465" t="e">
        <f>DH377*(1-EW377)</f>
        <v>#VALUE!</v>
      </c>
      <c r="DS377" s="465" t="e">
        <f>DI377</f>
        <v>#VALUE!</v>
      </c>
      <c r="DT377" s="465" t="e">
        <f>SUM(DJ377:DS377)</f>
        <v>#VALUE!</v>
      </c>
      <c r="DU377" s="465" t="e">
        <f>(GS377:GX377)+(DP377+DQ377+DR377)*GY377+DS377</f>
        <v>#VALUE!</v>
      </c>
      <c r="DV377" s="451" t="e">
        <f>AV377/$BH377/(1-EP377)</f>
        <v>#VALUE!</v>
      </c>
      <c r="DW377" s="451" t="e">
        <f>AW377/$BH377/(1-ER377)</f>
        <v>#VALUE!</v>
      </c>
      <c r="DX377" s="451" t="e">
        <f>AX377/$BH377/(1-EQ377)</f>
        <v>#VALUE!</v>
      </c>
      <c r="DY377" s="451" t="e">
        <f>AY377/$BH377/(1-ES377)</f>
        <v>#VALUE!</v>
      </c>
      <c r="DZ377" s="451" t="e">
        <f>AZ377/$BH377/(1-ET377)</f>
        <v>#VALUE!</v>
      </c>
      <c r="EA377" s="451" t="e">
        <f>BA377/$BH377/(1-AX377)</f>
        <v>#VALUE!</v>
      </c>
      <c r="EB377" s="451" t="e">
        <f>BB377/$BH377/(1-EU377)</f>
        <v>#VALUE!</v>
      </c>
      <c r="EC377" s="451" t="e">
        <f>BC377/$BH377/(1-EV377)</f>
        <v>#VALUE!</v>
      </c>
      <c r="ED377" s="451" t="e">
        <f>BD377/$BH377/(1-EW377)</f>
        <v>#VALUE!</v>
      </c>
      <c r="EE377" s="451" t="e">
        <f>BG377/BH377</f>
        <v>#VALUE!</v>
      </c>
      <c r="EF377" s="451" t="e">
        <f>DV377/SUM($DV377:$EE377)</f>
        <v>#VALUE!</v>
      </c>
      <c r="EG377" s="451" t="e">
        <f>DW377/SUM($DV377:$EE377)</f>
        <v>#VALUE!</v>
      </c>
      <c r="EH377" s="451" t="e">
        <f>DX377/SUM($DV377:$EE377)</f>
        <v>#VALUE!</v>
      </c>
      <c r="EI377" s="451" t="e">
        <f>DY377/SUM($DV377:$EE377)</f>
        <v>#VALUE!</v>
      </c>
      <c r="EJ377" s="451" t="e">
        <f>DZ377/SUM($DV377:$EE377)</f>
        <v>#VALUE!</v>
      </c>
      <c r="EK377" s="451" t="e">
        <f>EA377/SUM($DV377:$EE377)</f>
        <v>#VALUE!</v>
      </c>
      <c r="EL377" s="451" t="e">
        <f>EB377/SUM($DV377:$EE377)</f>
        <v>#VALUE!</v>
      </c>
      <c r="EM377" s="451" t="e">
        <f>EC377/SUM($DV377:$EE377)</f>
        <v>#VALUE!</v>
      </c>
      <c r="EN377" s="451" t="e">
        <f>ED377/SUM($DV377:$EE377)</f>
        <v>#VALUE!</v>
      </c>
      <c r="EO377" s="451" t="e">
        <f>EE377/SUM($DV377:$EE377)</f>
        <v>#VALUE!</v>
      </c>
      <c r="EP377" s="450">
        <f>EP376</f>
        <v>0.080000000000000002</v>
      </c>
      <c r="EQ377" s="450">
        <f>EQ376</f>
        <v>0.014999999999999999</v>
      </c>
      <c r="ER377" s="450">
        <f>ER376</f>
        <v>0.014999999999999999</v>
      </c>
      <c r="ES377" s="450">
        <f>ES376</f>
        <v>0.014999999999999999</v>
      </c>
      <c r="ET377" s="450">
        <f>ET376</f>
        <v>0.014999999999999999</v>
      </c>
      <c r="EU377" s="450">
        <f>EU376</f>
        <v>0.089999999999999997</v>
      </c>
      <c r="EV377" s="450">
        <f>EV376</f>
        <v>0.089999999999999997</v>
      </c>
      <c r="EW377" s="450">
        <f>EW376</f>
        <v>0.089999999999999997</v>
      </c>
      <c r="EX377" s="431" t="str">
        <f>IF(_tag_month_day!AS367="","",_tag_month_day!AS367/100)</f>
        <v/>
      </c>
      <c r="EY377" s="431" t="str">
        <f>IF(_tag_month_day!AT367="","",_tag_month_day!AT367/100)</f>
        <v/>
      </c>
      <c r="EZ377" s="431" t="str">
        <f>IF(_tag_month_day!AU367="","",_tag_month_day!AU367/100)</f>
        <v/>
      </c>
      <c r="FA377" s="431" t="str">
        <f>IF(_tag_month_day!AV367="","",_tag_month_day!AV367/100)</f>
        <v/>
      </c>
      <c r="FB377" s="431" t="str">
        <f>IF(_tag_month_day!AW367="","",_tag_month_day!AW367/100)</f>
        <v/>
      </c>
      <c r="FC377" s="431" t="str">
        <f>IF(_tag_month_day!AX367="","",_tag_month_day!AX367/100)</f>
        <v/>
      </c>
      <c r="FD377" s="449" t="str">
        <f>IF(_tag_month_day!AY367="","",_tag_month_day!AY367/100)</f>
        <v/>
      </c>
      <c r="FE377" s="449" t="str">
        <f>IF(_tag_month_day!AZ367="","",_tag_month_day!AZ367/100)</f>
        <v/>
      </c>
      <c r="FF377" s="449" t="str">
        <f>IF(_tag_month_day!BA367="","",_tag_month_day!BA367/100)</f>
        <v/>
      </c>
      <c r="FG377" s="449" t="str">
        <f>IF(_tag_month_day!BB367="","",_tag_month_day!BB367/100)</f>
        <v/>
      </c>
      <c r="FH377" s="467" t="str">
        <f>IF(_tag_month_day!BC367="","",_tag_month_day!BC367/100)</f>
        <v/>
      </c>
      <c r="FI377" s="449">
        <f>FI376</f>
        <v>0.40999999999999998</v>
      </c>
      <c r="FJ377" s="449">
        <f>FJ376</f>
        <v>0.11</v>
      </c>
      <c r="FK377" s="449">
        <f>FK376</f>
        <v>0.014999999999999999</v>
      </c>
      <c r="FL377" s="449">
        <f>FL376</f>
        <v>0</v>
      </c>
      <c r="FM377" s="467">
        <f>FM376</f>
        <v>0.0001</v>
      </c>
      <c r="FN377" s="449">
        <f>FN376</f>
        <v>0.32000000000000001</v>
      </c>
      <c r="FO377" s="449">
        <f>FO376</f>
        <v>0.20000000000000001</v>
      </c>
      <c r="FP377" s="449">
        <f>FP376</f>
        <v>0.01</v>
      </c>
      <c r="FQ377" s="449">
        <f>FQ376</f>
        <v>0</v>
      </c>
      <c r="FR377" s="467">
        <f>FR376</f>
        <v>0.0001</v>
      </c>
      <c r="FS377" s="449" t="str">
        <f>IF(_tag_month_day!BD367="","",_tag_month_day!BD367/100)</f>
        <v/>
      </c>
      <c r="FT377" s="449" t="str">
        <f>IF(_tag_month_day!BE367="","",_tag_month_day!BE367/100)</f>
        <v/>
      </c>
      <c r="FU377" s="449" t="str">
        <f>IF(_tag_month_day!BF367="","",_tag_month_day!BF367/100)</f>
        <v/>
      </c>
      <c r="FV377" s="449" t="str">
        <f>IF(_tag_month_day!BG367="","",_tag_month_day!BG367/100)</f>
        <v/>
      </c>
      <c r="FW377" s="467" t="str">
        <f>IF(_tag_month_day!BH367="","",_tag_month_day!BH367/100)</f>
        <v/>
      </c>
      <c r="FX377" s="449" t="str">
        <f>IF(_tag_month_day!BI367="","",_tag_month_day!BI367/100)</f>
        <v/>
      </c>
      <c r="FY377" s="449" t="str">
        <f>IF(_tag_month_day!BJ367="","",_tag_month_day!BJ367/100)</f>
        <v/>
      </c>
      <c r="FZ377" s="468" t="str">
        <f>IF(_tag_month_day!BK367="","",_tag_month_day!BK367/100)</f>
        <v/>
      </c>
      <c r="GA377" s="449" t="str">
        <f>IF(_tag_month_day!BL367="","",_tag_month_day!BL367/100)</f>
        <v/>
      </c>
      <c r="GB377" s="467" t="str">
        <f>IF(_tag_month_day!BM367="","",_tag_month_day!BM367/100)</f>
        <v/>
      </c>
      <c r="GC377" s="431" t="str">
        <f>IF(_tag_month_day!BN367="","",_tag_month_day!BN367/100)</f>
        <v/>
      </c>
      <c r="GD377" s="431" t="str">
        <f>IF(_tag_month_day!BO367="","",_tag_month_day!BO367/100)</f>
        <v/>
      </c>
      <c r="GE377" s="431" t="str">
        <f>IF(_tag_month_day!BP367="","",_tag_month_day!BP367/100)</f>
        <v/>
      </c>
      <c r="GF377" s="431" t="str">
        <f>IF(_tag_month_day!BQ367="","",_tag_month_day!BQ367/100)</f>
        <v/>
      </c>
      <c r="GG377" s="431" t="str">
        <f>IF(_tag_month_day!BR367="","",_tag_month_day!BR367/100)</f>
        <v/>
      </c>
      <c r="GH377" s="431" t="str">
        <f>IF(_tag_month_day!BS367="","",_tag_month_day!BS367/100)</f>
        <v/>
      </c>
      <c r="GI377" s="467" t="str">
        <f>IF(_tag_month_day!BT367="","",_tag_month_day!BT367/100)</f>
        <v/>
      </c>
      <c r="GJ377" s="469" t="str">
        <f>IF(_tag_month_day!BU367="","",_tag_month_day!BU367/100)</f>
        <v/>
      </c>
      <c r="GK377" s="470">
        <f>GK376</f>
        <v>0.070000000000000007</v>
      </c>
      <c r="GL377" s="470">
        <f>GL376</f>
        <v>0.029999999999999999</v>
      </c>
      <c r="GM377" s="471" t="str">
        <f>IF(_tag_month_day!BX367="","",_tag_month_day!BX367/100)</f>
        <v/>
      </c>
      <c r="GN377" s="470">
        <f>GN376</f>
        <v>0.070000000000000007</v>
      </c>
      <c r="GO377" s="470">
        <f>GO376</f>
        <v>0.029999999999999999</v>
      </c>
      <c r="GP377" s="470">
        <f>GP376</f>
        <v>0.089999999999999997</v>
      </c>
      <c r="GQ377" s="470">
        <f>GQ376</f>
        <v>0.029999999999999999</v>
      </c>
      <c r="GR377" s="471" t="str">
        <f>IF(_tag_month_day!CA367="","",_tag_month_day!CA367/100)</f>
        <v/>
      </c>
      <c r="GS377" s="472">
        <f>GS376</f>
        <v>0.95299999999999996</v>
      </c>
      <c r="GT377" s="472">
        <f>GT376</f>
        <v>0.55000000000000004</v>
      </c>
      <c r="GU377" s="472">
        <f>GU376</f>
        <v>0.55000000000000004</v>
      </c>
      <c r="GV377" s="472">
        <f>GV376</f>
        <v>0.55000000000000004</v>
      </c>
      <c r="GW377" s="472">
        <f>GW376</f>
        <v>0.5</v>
      </c>
      <c r="GX377" s="472">
        <f>GX376</f>
        <v>0.93500000000000005</v>
      </c>
      <c r="GY377" s="472">
        <f>GY376</f>
        <v>0.14999999999999999</v>
      </c>
      <c r="GZ377" s="472">
        <f>GZ376</f>
        <v>1</v>
      </c>
      <c r="HA377" s="474">
        <f>HA376</f>
        <v>0.047</v>
      </c>
      <c r="HB377" s="474">
        <f>HB376</f>
        <v>0.45000000000000001</v>
      </c>
      <c r="HC377" s="474">
        <f>HC376</f>
        <v>0.45000000000000001</v>
      </c>
      <c r="HD377" s="474">
        <f>HD376</f>
        <v>0.45000000000000001</v>
      </c>
      <c r="HE377" s="474">
        <f>HE376</f>
        <v>0.5</v>
      </c>
      <c r="HF377" s="474">
        <f>HF376</f>
        <v>0.065000000000000002</v>
      </c>
      <c r="HG377" s="474">
        <f>HG376</f>
        <v>0.84999999999999998</v>
      </c>
      <c r="HH377" s="474">
        <f>HH376</f>
        <v>0</v>
      </c>
      <c r="HI377" s="10">
        <f>IF(BZ377&lt;&gt;"",CK377-BV377,0)</f>
        <v>0</v>
      </c>
      <c r="HJ377" s="10" t="e">
        <f>IF(AJ377&gt;0,AH377-AJ377,0)</f>
        <v>#VALUE!</v>
      </c>
      <c r="HK377" s="466">
        <f>HK376</f>
        <v>0.84999999999999998</v>
      </c>
      <c r="HL377" s="424">
        <f>HL376</f>
        <v>550000</v>
      </c>
      <c r="HM377" s="424">
        <f>HM376</f>
        <v>480000</v>
      </c>
      <c r="HN377" s="465" t="e">
        <f>(DJ377*EZ377+DK377*FH377+DL377*FM377+DM377*FR377+DN377*FW377+DO377*GB377+DS377*GI377+DP377*GM377+DR377*GR377)*1000*2</f>
        <v>#VALUE!</v>
      </c>
      <c r="HO377" s="465" t="e">
        <f>HN377*HK377*$HO$2/HL377*1000000</f>
        <v>#VALUE!</v>
      </c>
      <c r="HP377" s="465" t="e">
        <f>HN377*HK377*$HP$2/HM377*1000000</f>
        <v>#VALUE!</v>
      </c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</row>
    <row customFormat="1" r="378" s="0">
      <c r="A378" s="420">
        <v>367</v>
      </c>
      <c r="B378" s="421">
        <f ca="1">IF(D378=D377,B377,IF(D378="夜班",B377+1,B377))</f>
        <v>43601</v>
      </c>
      <c r="C378" s="422">
        <f>C377</f>
        <v>0.041666666666666699</v>
      </c>
      <c r="D378" s="10" t="str">
        <f ca="1">IF(HOUR(G378)&lt;8,"夜班",IF(HOUR(G378)&lt;16,"白班",IF(HOUR(G378)&lt;24,"中班",0)))</f>
        <v>夜班</v>
      </c>
      <c r="E378" s="10" t="e">
        <f ca="1">IF(F378=1,"甲",IF(F378=2,"乙",IF(F378=3,"丙",IF(F378=4,"丁",""))))</f>
        <v>#REF!</v>
      </c>
      <c r="F378" s="10" t="e">
        <f ca="1">SUMPRODUCT((成本日报!$A$3:$A$95=计划!B378)*(成本日报!$B$3:$B$95=计划!$D378),成本日报!$C$3:$C$95)</f>
        <v>#REF!</v>
      </c>
      <c r="G378" s="423">
        <f ca="1">G377+C377</f>
        <v>43601.249999999112</v>
      </c>
      <c r="H378" s="423">
        <f ca="1">$G378+$C378/60*10+$C378*0</f>
        <v>43601.256944443558</v>
      </c>
      <c r="I378" s="423">
        <f ca="1">$G378+$C378/60*18+$C378*0</f>
        <v>43601.262499999109</v>
      </c>
      <c r="J378" s="423">
        <f ca="1">$G378+$C378/60*0+$C378*1</f>
        <v>43601.291666665777</v>
      </c>
      <c r="K378" s="423">
        <f ca="1">$G378+$C378/60*30+$C378*2</f>
        <v>43601.354166665784</v>
      </c>
      <c r="L378" s="423">
        <f ca="1">$G378+$C378/60*0+$C378*3</f>
        <v>43601.374999999112</v>
      </c>
      <c r="M378" s="424" t="str">
        <f>IF(_tag_month_day!A368="","",_tag_month_day!A368)</f>
        <v/>
      </c>
      <c r="N378" s="424" t="str">
        <f>IF(_tag_month_day!B368="","",_tag_month_day!B368)</f>
        <v/>
      </c>
      <c r="O378" s="425" t="e">
        <f>IF(M378+N378=0,"",M378+N378)</f>
        <v>#VALUE!</v>
      </c>
      <c r="P378" s="424" t="str">
        <f>IF(_tag_month_day!C368="","",_tag_month_day!C368)</f>
        <v/>
      </c>
      <c r="Q378" s="424" t="str">
        <f>IF(_tag_month_day!D368="","",_tag_month_day!D368)</f>
        <v/>
      </c>
      <c r="R378" s="426" t="str">
        <f>IF(_tag_month_day!CB368="","",_tag_month_day!CB368/100)</f>
        <v/>
      </c>
      <c r="S378" s="427" t="str">
        <f>IF(_tag_month_day!E368="","",_tag_month_day!E368)</f>
        <v/>
      </c>
      <c r="T378" s="427" t="str">
        <f>IF(_tag_month_day!F368="","",_tag_month_day!F368)</f>
        <v/>
      </c>
      <c r="U378" s="428" t="e">
        <f>S378+T378</f>
        <v>#VALUE!</v>
      </c>
      <c r="V378" s="429" t="e">
        <f>U378/AJ378</f>
        <v>#VALUE!</v>
      </c>
      <c r="W378" s="430" t="str">
        <f>IF(_jhy_month_day!A368="","",_jhy_month_day!A368)</f>
        <v/>
      </c>
      <c r="X378" s="431" t="str">
        <f>IF(_jhy_month_day!B368="","",_jhy_month_day!B368/100)</f>
        <v/>
      </c>
      <c r="Y378" s="431" t="str">
        <f>IF(_jhy_month_day!C368="","",_jhy_month_day!C368/100)</f>
        <v/>
      </c>
      <c r="Z378" s="432">
        <f>Z374+1</f>
        <v>92</v>
      </c>
      <c r="AA378" s="433" t="str">
        <f>IF(_tag_month_day!G368="","",_tag_month_day!G368/100)</f>
        <v/>
      </c>
      <c r="AB378" s="433" t="str">
        <f>IF(_tag_month_day!H368="","",_tag_month_day!H368/100)</f>
        <v/>
      </c>
      <c r="AC378" s="434">
        <f>IF(X378="",AC377,BK378*($AV377*X378+$AW377*FD377+$AX377*FI377+$AY377*FN377+$AZ377*FS377+$BA377*FX377+$BG377*GE377)/(AV377*Y378+AX377*FK377+AW377*FF377+AY377*FP377+AZ377*FU377+BA377*FZ377+BG377*GG377+BB377*GK377+BC377*GN377+BD377*GP377))</f>
        <v>1.59963432013121</v>
      </c>
      <c r="AD378" s="435" t="str">
        <f>IF(AC378=AC377,"",AC378-AC377)</f>
        <v/>
      </c>
      <c r="AE378" s="436" t="str">
        <f>IF(1-AF378=0,"",(1-AF378))</f>
        <v/>
      </c>
      <c r="AF378" s="437">
        <v>1</v>
      </c>
      <c r="AG378" s="10" t="str">
        <f>AG377</f>
        <v>9A3</v>
      </c>
      <c r="AH378" s="438" t="str">
        <f>AH377</f>
        <v/>
      </c>
      <c r="AI378" s="424"/>
      <c r="AJ378" s="10" t="str">
        <f>IF(_tag_month_day!I368="","",_tag_month_day!I368)</f>
        <v/>
      </c>
      <c r="AK378" s="440"/>
      <c r="AL378" s="440"/>
      <c r="AM378" s="440"/>
      <c r="AN378" s="441">
        <f>AN377</f>
        <v>2</v>
      </c>
      <c r="AO378" s="441">
        <f>AO377</f>
        <v>8</v>
      </c>
      <c r="AP378" s="442" t="e">
        <f>(IF(AN378=0,AS377,AS377*(1+AO378/AN378)/(AR378+AO378/AN378)))+AT378</f>
        <v>#VALUE!</v>
      </c>
      <c r="AQ378" s="443" t="str">
        <f>IF(_tag_month_day!J368="","",_tag_month_day!J368/100)</f>
        <v/>
      </c>
      <c r="AR378" s="444">
        <f>AR377</f>
        <v>1.3</v>
      </c>
      <c r="AS378" s="445" t="e">
        <f>AQ378*(AN378*AR378+AO378)/(AN378+AO378)</f>
        <v>#VALUE!</v>
      </c>
      <c r="AT378" s="445" t="e">
        <f>(SUM(BE378:BF378)-SUM(BE377:BF377))*0.05</f>
        <v>#VALUE!</v>
      </c>
      <c r="AU378" s="446" t="str">
        <f>IF(_tag_month_day!CC368="","",IF(_tag_month_day!CC368&gt;0,_tag_month_day!CD368,_tag_month_day!CE368))</f>
        <v/>
      </c>
      <c r="AV378" s="447" t="str">
        <f>IF(_tag_month_day!L368="","",_tag_month_day!L368/100)</f>
        <v/>
      </c>
      <c r="AW378" s="431">
        <f>AW377</f>
        <v>0</v>
      </c>
      <c r="AX378" s="431">
        <f>AX377</f>
        <v>0</v>
      </c>
      <c r="AY378" s="431" t="str">
        <f>IF(_tag_month_day!M368="","",_tag_month_day!M368/100)</f>
        <v/>
      </c>
      <c r="AZ378" s="431" t="str">
        <f>IF(_tag_month_day!N368="","",_tag_month_day!N368/100)</f>
        <v/>
      </c>
      <c r="BA378" s="431" t="str">
        <f>IF(_tag_month_day!O368="","",_tag_month_day!O368/100)</f>
        <v/>
      </c>
      <c r="BB378" s="448" t="str">
        <f>IF(_tag_month_day!P368="","",_tag_month_day!P368/100)</f>
        <v/>
      </c>
      <c r="BC378" s="448">
        <f>BC377</f>
        <v>0</v>
      </c>
      <c r="BD378" s="448" t="str">
        <f>IF(_tag_month_day!Q368="","",_tag_month_day!Q368/100)</f>
        <v/>
      </c>
      <c r="BE378" s="449" t="str">
        <f>IF(_tag_month_day!R368="","",_tag_month_day!R368/100)</f>
        <v/>
      </c>
      <c r="BF378" s="388" t="e">
        <f>(AU378*(100+BE378*100))/(AJ378-AU378)/100</f>
        <v>#VALUE!</v>
      </c>
      <c r="BG378" s="450" t="e">
        <f>BE378+BF378</f>
        <v>#VALUE!</v>
      </c>
      <c r="BH378" s="451" t="e">
        <f>SUM(AV378:BF378)</f>
        <v>#VALUE!</v>
      </c>
      <c r="BI378" s="452" t="e">
        <f>IF(CX378=0,BI377,(DK378*查询!$R$5+DL378*查询!$Q$5+DM378*查询!$N$5+DN378*查询!$O$5+DO378*查询!$P$5)*AF378/CX378)</f>
        <v>#VALUE!</v>
      </c>
      <c r="BJ378" s="452" t="e">
        <f>IF(CX378=0,BJ377,(DP378*查询!$S$5+DQ378*查询!$T$5+DR378*查询!$U$5)*AF378/CX378)</f>
        <v>#VALUE!</v>
      </c>
      <c r="BK378" s="452">
        <f>BK377</f>
        <v>1</v>
      </c>
      <c r="BL378" s="453" t="e">
        <f>SUMPRODUCT((AV378:BA378)*(GS378:GX378))/((GS378:GX378)+SUM(BB378:BD378)*GY378+BG378*GZ378)</f>
        <v>#VALUE!</v>
      </c>
      <c r="BM378" s="453" t="e">
        <f>BK378*($AV378*FB378+$AW378*FD378+$AX378*FI378+$AY378*FN378+$AZ378*FS378+$BA378*FX378+$BG378*GE378)/(AV378*EY378+AX378*FK378+AW378*FF378+AY378*FP378+AZ378*FU378+BA378*FZ378+BG378*GG378+BB378*GK378+BC378*GN378+BD378*GP378)</f>
        <v>#VALUE!</v>
      </c>
      <c r="BN378" s="453" t="e">
        <f>($AV378*FC378+$AX378*FJ378+$AW378*FE378+$AY378*FO378+$AZ378*FT378+$BA378*FY378+$BG378*GF378)/($AV378*FA378+BG378*GH378+BB378*GL378+BC378*GO378+BD378*GQ378+BA378*GA378)</f>
        <v>#VALUE!</v>
      </c>
      <c r="BO378" s="454" t="e">
        <f>SUMPRODUCT(AV378:BA378*GS378:GX378)/(GS378:GX378+(BB378+BC378+BD378)*GY378+BG378)</f>
        <v>#VALUE!</v>
      </c>
      <c r="BP378" s="454" t="e">
        <f>SUMPRODUCT(AV378:BA378*GS378:GX378)/(GS378:GX378+(BB378+BC378+BD378)*GY378+BG378)</f>
        <v>#VALUE!</v>
      </c>
      <c r="BQ378" s="454" t="e">
        <f>SUMPRODUCT(AV378:BA378*GS378:GX378)/(GS378:GX378+(BB378+BC378+BD378)*GY378+BG378)</f>
        <v>#VALUE!</v>
      </c>
      <c r="BR378" s="453" t="str">
        <f>IF(_tag_month_day!T368="","",_tag_month_day!T368)</f>
        <v/>
      </c>
      <c r="BS378" s="453" t="str">
        <f>IF(_tag_month_day!U368="","",_tag_month_day!U368)</f>
        <v/>
      </c>
      <c r="BT378" s="455" t="str">
        <f>IF(CK378="","",IF((CK378&gt;=BV378-0.12)*(CK378&lt;=BV378+0.12),"合格","不合格"))</f>
        <v/>
      </c>
      <c r="BU378" s="456" t="str">
        <f>IF(_tag_month_day!V368="","",_tag_month_day!V368)</f>
        <v/>
      </c>
      <c r="BV378" s="457" t="str">
        <f>IF(_tag_month_day!W368="","",_tag_month_day!W368)</f>
        <v/>
      </c>
      <c r="BW378" s="458" t="str">
        <f>IF(_tag_month_day!X368="","",_tag_month_day!X368)</f>
        <v/>
      </c>
      <c r="BX378" s="458" t="str">
        <f>IF(_tag_month_day!Y368="","",_tag_month_day!Y368)</f>
        <v/>
      </c>
      <c r="BY378" s="459">
        <f ca="1">L378</f>
        <v>43601.374999999112</v>
      </c>
      <c r="BZ378" s="460"/>
      <c r="CA378" s="461"/>
      <c r="CB378" s="424" t="str">
        <f>IF(_tag_month_day!Z368="","",_tag_month_day!Z368)</f>
        <v/>
      </c>
      <c r="CC378" s="424" t="str">
        <f>IF(_tag_month_day!AA368="","",_tag_month_day!AA368)</f>
        <v/>
      </c>
      <c r="CD378" s="424" t="str">
        <f>IF(_tag_month_day!AB368="","",_tag_month_day!AB368)</f>
        <v/>
      </c>
      <c r="CE378" s="424" t="str">
        <f>IF(_tag_month_day!AC368="","",_tag_month_day!AC368)</f>
        <v/>
      </c>
      <c r="CF378" s="424" t="str">
        <f>IF(_tag_month_day!AD368="","",_tag_month_day!AD368)</f>
        <v/>
      </c>
      <c r="CG378" s="424" t="str">
        <f>IF(_tag_month_day!AE368="","",_tag_month_day!AE368)</f>
        <v/>
      </c>
      <c r="CH378" s="424" t="str">
        <f>IF(_tag_month_day!AF368="","",_tag_month_day!AF368)</f>
        <v/>
      </c>
      <c r="CI378" s="424" t="str">
        <f>IF(_tag_month_day!AG368="","",_tag_month_day!AG368)</f>
        <v/>
      </c>
      <c r="CJ378" s="424" t="str">
        <f>IF(_tag_month_day!AH368="","",_tag_month_day!AH368)</f>
        <v/>
      </c>
      <c r="CK378" s="424" t="str">
        <f>IF(_tag_month_day!AI368="","",_tag_month_day!AI368)</f>
        <v/>
      </c>
      <c r="CL378" s="4" t="str">
        <f>IF(_tag_month_day!AJ368="","",_tag_month_day!AJ368)</f>
        <v/>
      </c>
      <c r="CM378" s="4" t="str">
        <f>IF(_tag_month_day!AK368="","",_tag_month_day!AK368)</f>
        <v/>
      </c>
      <c r="CN378" s="4" t="str">
        <f>IF(_tag_month_day!AL368="","",_tag_month_day!AL368)</f>
        <v/>
      </c>
      <c r="CO378" s="4" t="str">
        <f>IF(_tag_month_day!AM368="","",_tag_month_day!AM368)</f>
        <v/>
      </c>
      <c r="CP378" s="4" t="str">
        <f>IF(_tag_month_day!AN368="","",_tag_month_day!AN368)</f>
        <v/>
      </c>
      <c r="CQ378" s="4" t="str">
        <f>IF(_tag_month_day!AO368="","",_tag_month_day!AO368)</f>
        <v/>
      </c>
      <c r="CR378" s="462" t="str">
        <f>IF(_tag_month_day!AP368="","",_tag_month_day!AP368)</f>
        <v/>
      </c>
      <c r="CS378" s="463" t="str">
        <f>IF(_tag_month_day!AQ368="","",_tag_month_day!AQ368)</f>
        <v/>
      </c>
      <c r="CT378" s="4" t="str">
        <f>IF(_tag_month_day!AR368="","",_tag_month_day!AR368)</f>
        <v/>
      </c>
      <c r="CU378" s="464" t="e">
        <f>DU378/AJ378</f>
        <v>#VALUE!</v>
      </c>
      <c r="CV378" s="451" t="e">
        <f>BG378/BH378</f>
        <v>#VALUE!</v>
      </c>
      <c r="CW378" s="465" t="e">
        <f>AJ378*(1-CV378)*CU378*AF378</f>
        <v>#VALUE!</v>
      </c>
      <c r="CX378" s="465" t="e">
        <f>CW378*94%</f>
        <v>#VALUE!</v>
      </c>
      <c r="CY378" s="466" t="e">
        <f>IF(CX378=0,0,DS378/(DS378+CX378))</f>
        <v>#VALUE!</v>
      </c>
      <c r="CZ378" s="465" t="e">
        <f>$AJ378*EF378</f>
        <v>#VALUE!</v>
      </c>
      <c r="DA378" s="465" t="e">
        <f>$AJ378*EG378</f>
        <v>#VALUE!</v>
      </c>
      <c r="DB378" s="465" t="e">
        <f>$AJ378*EH378</f>
        <v>#VALUE!</v>
      </c>
      <c r="DC378" s="465" t="e">
        <f>$AJ378*EI378</f>
        <v>#VALUE!</v>
      </c>
      <c r="DD378" s="465" t="e">
        <f>$AJ378*EJ378</f>
        <v>#VALUE!</v>
      </c>
      <c r="DE378" s="465" t="e">
        <f>$AJ378*EK378</f>
        <v>#VALUE!</v>
      </c>
      <c r="DF378" s="465" t="e">
        <f>$AJ378*EL378</f>
        <v>#VALUE!</v>
      </c>
      <c r="DG378" s="465" t="e">
        <f>$AJ378*EM378</f>
        <v>#VALUE!</v>
      </c>
      <c r="DH378" s="465" t="e">
        <f>$AJ378*EN378</f>
        <v>#VALUE!</v>
      </c>
      <c r="DI378" s="465" t="e">
        <f>$AJ378*EO378</f>
        <v>#VALUE!</v>
      </c>
      <c r="DJ378" s="465" t="e">
        <f>CZ378*(1-EP378)</f>
        <v>#VALUE!</v>
      </c>
      <c r="DK378" s="465" t="e">
        <f>DA378*(1-ER378)</f>
        <v>#VALUE!</v>
      </c>
      <c r="DL378" s="465" t="e">
        <f>DB378*(1-EQ378)</f>
        <v>#VALUE!</v>
      </c>
      <c r="DM378" s="465" t="e">
        <f>DC378*(1-ES378)</f>
        <v>#VALUE!</v>
      </c>
      <c r="DN378" s="465" t="e">
        <f>DD378*(1-ET378)</f>
        <v>#VALUE!</v>
      </c>
      <c r="DO378" s="465" t="e">
        <f>DE378</f>
        <v>#VALUE!</v>
      </c>
      <c r="DP378" s="465" t="e">
        <f>DF378*(1-EU378)</f>
        <v>#VALUE!</v>
      </c>
      <c r="DQ378" s="465" t="e">
        <f>DG378*(1-EV378)</f>
        <v>#VALUE!</v>
      </c>
      <c r="DR378" s="465" t="e">
        <f>DH378*(1-EW378)</f>
        <v>#VALUE!</v>
      </c>
      <c r="DS378" s="465" t="e">
        <f>DI378</f>
        <v>#VALUE!</v>
      </c>
      <c r="DT378" s="465" t="e">
        <f>SUM(DJ378:DS378)</f>
        <v>#VALUE!</v>
      </c>
      <c r="DU378" s="465" t="e">
        <f>(GS378:GX378)+(DP378+DQ378+DR378)*GY378+DS378</f>
        <v>#VALUE!</v>
      </c>
      <c r="DV378" s="451" t="e">
        <f>AV378/$BH378/(1-EP378)</f>
        <v>#VALUE!</v>
      </c>
      <c r="DW378" s="451" t="e">
        <f>AW378/$BH378/(1-ER378)</f>
        <v>#VALUE!</v>
      </c>
      <c r="DX378" s="451" t="e">
        <f>AX378/$BH378/(1-EQ378)</f>
        <v>#VALUE!</v>
      </c>
      <c r="DY378" s="451" t="e">
        <f>AY378/$BH378/(1-ES378)</f>
        <v>#VALUE!</v>
      </c>
      <c r="DZ378" s="451" t="e">
        <f>AZ378/$BH378/(1-ET378)</f>
        <v>#VALUE!</v>
      </c>
      <c r="EA378" s="451" t="e">
        <f>BA378/$BH378/(1-AX378)</f>
        <v>#VALUE!</v>
      </c>
      <c r="EB378" s="451" t="e">
        <f>BB378/$BH378/(1-EU378)</f>
        <v>#VALUE!</v>
      </c>
      <c r="EC378" s="451" t="e">
        <f>BC378/$BH378/(1-EV378)</f>
        <v>#VALUE!</v>
      </c>
      <c r="ED378" s="451" t="e">
        <f>BD378/$BH378/(1-EW378)</f>
        <v>#VALUE!</v>
      </c>
      <c r="EE378" s="451" t="e">
        <f>BG378/BH378</f>
        <v>#VALUE!</v>
      </c>
      <c r="EF378" s="451" t="e">
        <f>DV378/SUM($DV378:$EE378)</f>
        <v>#VALUE!</v>
      </c>
      <c r="EG378" s="451" t="e">
        <f>DW378/SUM($DV378:$EE378)</f>
        <v>#VALUE!</v>
      </c>
      <c r="EH378" s="451" t="e">
        <f>DX378/SUM($DV378:$EE378)</f>
        <v>#VALUE!</v>
      </c>
      <c r="EI378" s="451" t="e">
        <f>DY378/SUM($DV378:$EE378)</f>
        <v>#VALUE!</v>
      </c>
      <c r="EJ378" s="451" t="e">
        <f>DZ378/SUM($DV378:$EE378)</f>
        <v>#VALUE!</v>
      </c>
      <c r="EK378" s="451" t="e">
        <f>EA378/SUM($DV378:$EE378)</f>
        <v>#VALUE!</v>
      </c>
      <c r="EL378" s="451" t="e">
        <f>EB378/SUM($DV378:$EE378)</f>
        <v>#VALUE!</v>
      </c>
      <c r="EM378" s="451" t="e">
        <f>EC378/SUM($DV378:$EE378)</f>
        <v>#VALUE!</v>
      </c>
      <c r="EN378" s="451" t="e">
        <f>ED378/SUM($DV378:$EE378)</f>
        <v>#VALUE!</v>
      </c>
      <c r="EO378" s="451" t="e">
        <f>EE378/SUM($DV378:$EE378)</f>
        <v>#VALUE!</v>
      </c>
      <c r="EP378" s="450">
        <f>EP377</f>
        <v>0.080000000000000002</v>
      </c>
      <c r="EQ378" s="450">
        <f>EQ377</f>
        <v>0.014999999999999999</v>
      </c>
      <c r="ER378" s="450">
        <f>ER377</f>
        <v>0.014999999999999999</v>
      </c>
      <c r="ES378" s="450">
        <f>ES377</f>
        <v>0.014999999999999999</v>
      </c>
      <c r="ET378" s="450">
        <f>ET377</f>
        <v>0.014999999999999999</v>
      </c>
      <c r="EU378" s="450">
        <f>EU377</f>
        <v>0.089999999999999997</v>
      </c>
      <c r="EV378" s="450">
        <f>EV377</f>
        <v>0.089999999999999997</v>
      </c>
      <c r="EW378" s="450">
        <f>EW377</f>
        <v>0.089999999999999997</v>
      </c>
      <c r="EX378" s="431" t="str">
        <f>IF(_tag_month_day!AS368="","",_tag_month_day!AS368/100)</f>
        <v/>
      </c>
      <c r="EY378" s="431" t="str">
        <f>IF(_tag_month_day!AT368="","",_tag_month_day!AT368/100)</f>
        <v/>
      </c>
      <c r="EZ378" s="431" t="str">
        <f>IF(_tag_month_day!AU368="","",_tag_month_day!AU368/100)</f>
        <v/>
      </c>
      <c r="FA378" s="431" t="str">
        <f>IF(_tag_month_day!AV368="","",_tag_month_day!AV368/100)</f>
        <v/>
      </c>
      <c r="FB378" s="431" t="str">
        <f>IF(_tag_month_day!AW368="","",_tag_month_day!AW368/100)</f>
        <v/>
      </c>
      <c r="FC378" s="431" t="str">
        <f>IF(_tag_month_day!AX368="","",_tag_month_day!AX368/100)</f>
        <v/>
      </c>
      <c r="FD378" s="449" t="str">
        <f>IF(_tag_month_day!AY368="","",_tag_month_day!AY368/100)</f>
        <v/>
      </c>
      <c r="FE378" s="449" t="str">
        <f>IF(_tag_month_day!AZ368="","",_tag_month_day!AZ368/100)</f>
        <v/>
      </c>
      <c r="FF378" s="449" t="str">
        <f>IF(_tag_month_day!BA368="","",_tag_month_day!BA368/100)</f>
        <v/>
      </c>
      <c r="FG378" s="449" t="str">
        <f>IF(_tag_month_day!BB368="","",_tag_month_day!BB368/100)</f>
        <v/>
      </c>
      <c r="FH378" s="467" t="str">
        <f>IF(_tag_month_day!BC368="","",_tag_month_day!BC368/100)</f>
        <v/>
      </c>
      <c r="FI378" s="449">
        <f>FI377</f>
        <v>0.40999999999999998</v>
      </c>
      <c r="FJ378" s="449">
        <f>FJ377</f>
        <v>0.11</v>
      </c>
      <c r="FK378" s="449">
        <f>FK377</f>
        <v>0.014999999999999999</v>
      </c>
      <c r="FL378" s="449">
        <f>FL377</f>
        <v>0</v>
      </c>
      <c r="FM378" s="467">
        <f>FM377</f>
        <v>0.0001</v>
      </c>
      <c r="FN378" s="449">
        <f>FN377</f>
        <v>0.32000000000000001</v>
      </c>
      <c r="FO378" s="449">
        <f>FO377</f>
        <v>0.20000000000000001</v>
      </c>
      <c r="FP378" s="449">
        <f>FP377</f>
        <v>0.01</v>
      </c>
      <c r="FQ378" s="449">
        <f>FQ377</f>
        <v>0</v>
      </c>
      <c r="FR378" s="467">
        <f>FR377</f>
        <v>0.0001</v>
      </c>
      <c r="FS378" s="449" t="str">
        <f>IF(_tag_month_day!BD368="","",_tag_month_day!BD368/100)</f>
        <v/>
      </c>
      <c r="FT378" s="449" t="str">
        <f>IF(_tag_month_day!BE368="","",_tag_month_day!BE368/100)</f>
        <v/>
      </c>
      <c r="FU378" s="449" t="str">
        <f>IF(_tag_month_day!BF368="","",_tag_month_day!BF368/100)</f>
        <v/>
      </c>
      <c r="FV378" s="449" t="str">
        <f>IF(_tag_month_day!BG368="","",_tag_month_day!BG368/100)</f>
        <v/>
      </c>
      <c r="FW378" s="467" t="str">
        <f>IF(_tag_month_day!BH368="","",_tag_month_day!BH368/100)</f>
        <v/>
      </c>
      <c r="FX378" s="449" t="str">
        <f>IF(_tag_month_day!BI368="","",_tag_month_day!BI368/100)</f>
        <v/>
      </c>
      <c r="FY378" s="449" t="str">
        <f>IF(_tag_month_day!BJ368="","",_tag_month_day!BJ368/100)</f>
        <v/>
      </c>
      <c r="FZ378" s="468" t="str">
        <f>IF(_tag_month_day!BK368="","",_tag_month_day!BK368/100)</f>
        <v/>
      </c>
      <c r="GA378" s="449" t="str">
        <f>IF(_tag_month_day!BL368="","",_tag_month_day!BL368/100)</f>
        <v/>
      </c>
      <c r="GB378" s="467" t="str">
        <f>IF(_tag_month_day!BM368="","",_tag_month_day!BM368/100)</f>
        <v/>
      </c>
      <c r="GC378" s="431" t="str">
        <f>IF(_tag_month_day!BN368="","",_tag_month_day!BN368/100)</f>
        <v/>
      </c>
      <c r="GD378" s="431" t="str">
        <f>IF(_tag_month_day!BO368="","",_tag_month_day!BO368/100)</f>
        <v/>
      </c>
      <c r="GE378" s="431" t="str">
        <f>IF(_tag_month_day!BP368="","",_tag_month_day!BP368/100)</f>
        <v/>
      </c>
      <c r="GF378" s="431" t="str">
        <f>IF(_tag_month_day!BQ368="","",_tag_month_day!BQ368/100)</f>
        <v/>
      </c>
      <c r="GG378" s="431" t="str">
        <f>IF(_tag_month_day!BR368="","",_tag_month_day!BR368/100)</f>
        <v/>
      </c>
      <c r="GH378" s="431" t="str">
        <f>IF(_tag_month_day!BS368="","",_tag_month_day!BS368/100)</f>
        <v/>
      </c>
      <c r="GI378" s="467" t="str">
        <f>IF(_tag_month_day!BT368="","",_tag_month_day!BT368/100)</f>
        <v/>
      </c>
      <c r="GJ378" s="469" t="str">
        <f>IF(_tag_month_day!BU368="","",_tag_month_day!BU368/100)</f>
        <v/>
      </c>
      <c r="GK378" s="470">
        <f>GK377</f>
        <v>0.070000000000000007</v>
      </c>
      <c r="GL378" s="470">
        <f>GL377</f>
        <v>0.029999999999999999</v>
      </c>
      <c r="GM378" s="471" t="str">
        <f>IF(_tag_month_day!BX368="","",_tag_month_day!BX368/100)</f>
        <v/>
      </c>
      <c r="GN378" s="470">
        <f>GN377</f>
        <v>0.070000000000000007</v>
      </c>
      <c r="GO378" s="470">
        <f>GO377</f>
        <v>0.029999999999999999</v>
      </c>
      <c r="GP378" s="470">
        <f>GP377</f>
        <v>0.089999999999999997</v>
      </c>
      <c r="GQ378" s="470">
        <f>GQ377</f>
        <v>0.029999999999999999</v>
      </c>
      <c r="GR378" s="471" t="str">
        <f>IF(_tag_month_day!CA368="","",_tag_month_day!CA368/100)</f>
        <v/>
      </c>
      <c r="GS378" s="472">
        <f>GS377</f>
        <v>0.95299999999999996</v>
      </c>
      <c r="GT378" s="472">
        <f>GT377</f>
        <v>0.55000000000000004</v>
      </c>
      <c r="GU378" s="472">
        <f>GU377</f>
        <v>0.55000000000000004</v>
      </c>
      <c r="GV378" s="472">
        <f>GV377</f>
        <v>0.55000000000000004</v>
      </c>
      <c r="GW378" s="472">
        <f>GW377</f>
        <v>0.5</v>
      </c>
      <c r="GX378" s="472">
        <f>GX377</f>
        <v>0.93500000000000005</v>
      </c>
      <c r="GY378" s="472">
        <f>GY377</f>
        <v>0.14999999999999999</v>
      </c>
      <c r="GZ378" s="472">
        <f>GZ377</f>
        <v>1</v>
      </c>
      <c r="HA378" s="474">
        <f>HA377</f>
        <v>0.047</v>
      </c>
      <c r="HB378" s="474">
        <f>HB377</f>
        <v>0.45000000000000001</v>
      </c>
      <c r="HC378" s="474">
        <f>HC377</f>
        <v>0.45000000000000001</v>
      </c>
      <c r="HD378" s="474">
        <f>HD377</f>
        <v>0.45000000000000001</v>
      </c>
      <c r="HE378" s="474">
        <f>HE377</f>
        <v>0.5</v>
      </c>
      <c r="HF378" s="474">
        <f>HF377</f>
        <v>0.065000000000000002</v>
      </c>
      <c r="HG378" s="474">
        <f>HG377</f>
        <v>0.84999999999999998</v>
      </c>
      <c r="HH378" s="474">
        <f>HH377</f>
        <v>0</v>
      </c>
      <c r="HI378" s="10">
        <f>IF(BZ378&lt;&gt;"",CK378-BV378,0)</f>
        <v>0</v>
      </c>
      <c r="HJ378" s="10" t="e">
        <f>IF(AJ378&gt;0,AH378-AJ378,0)</f>
        <v>#VALUE!</v>
      </c>
      <c r="HK378" s="466">
        <f>HK377</f>
        <v>0.84999999999999998</v>
      </c>
      <c r="HL378" s="424">
        <f>HL377</f>
        <v>550000</v>
      </c>
      <c r="HM378" s="424">
        <f>HM377</f>
        <v>480000</v>
      </c>
      <c r="HN378" s="465" t="e">
        <f>(DJ378*EZ378+DK378*FH378+DL378*FM378+DM378*FR378+DN378*FW378+DO378*GB378+DS378*GI378+DP378*GM378+DR378*GR378)*1000*2</f>
        <v>#VALUE!</v>
      </c>
      <c r="HO378" s="465" t="e">
        <f>HN378*HK378*$HO$2/HL378*1000000</f>
        <v>#VALUE!</v>
      </c>
      <c r="HP378" s="465" t="e">
        <f>HN378*HK378*$HP$2/HM378*1000000</f>
        <v>#VALUE!</v>
      </c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</row>
    <row customFormat="1" r="379" s="0">
      <c r="A379" s="420">
        <v>368</v>
      </c>
      <c r="B379" s="421">
        <f ca="1">IF(D379=D378,B378,IF(D379="夜班",B378+1,B378))</f>
        <v>43601</v>
      </c>
      <c r="C379" s="422">
        <f>C378</f>
        <v>0.041666666666666699</v>
      </c>
      <c r="D379" s="10" t="str">
        <f ca="1">IF(HOUR(G379)&lt;8,"夜班",IF(HOUR(G379)&lt;16,"白班",IF(HOUR(G379)&lt;24,"中班",0)))</f>
        <v>夜班</v>
      </c>
      <c r="E379" s="10" t="e">
        <f ca="1">IF(F379=1,"甲",IF(F379=2,"乙",IF(F379=3,"丙",IF(F379=4,"丁",""))))</f>
        <v>#REF!</v>
      </c>
      <c r="F379" s="10" t="e">
        <f ca="1">SUMPRODUCT((成本日报!$A$3:$A$95=计划!B379)*(成本日报!$B$3:$B$95=计划!$D379),成本日报!$C$3:$C$95)</f>
        <v>#REF!</v>
      </c>
      <c r="G379" s="423">
        <f ca="1">G378+C378</f>
        <v>43601.291666665777</v>
      </c>
      <c r="H379" s="423">
        <f ca="1">$G379+$C379/60*10+$C379*0</f>
        <v>43601.298611110222</v>
      </c>
      <c r="I379" s="423">
        <f ca="1">$G379+$C379/60*18+$C379*0</f>
        <v>43601.304166665774</v>
      </c>
      <c r="J379" s="423">
        <f ca="1">$G379+$C379/60*0+$C379*1</f>
        <v>43601.333333332441</v>
      </c>
      <c r="K379" s="423">
        <f ca="1">$G379+$C379/60*30+$C379*2</f>
        <v>43601.395833332448</v>
      </c>
      <c r="L379" s="423">
        <f ca="1">$G379+$C379/60*0+$C379*3</f>
        <v>43601.416666665777</v>
      </c>
      <c r="M379" s="424" t="str">
        <f>IF(_tag_month_day!A369="","",_tag_month_day!A369)</f>
        <v/>
      </c>
      <c r="N379" s="424" t="str">
        <f>IF(_tag_month_day!B369="","",_tag_month_day!B369)</f>
        <v/>
      </c>
      <c r="O379" s="425" t="e">
        <f>IF(M379+N379=0,"",M379+N379)</f>
        <v>#VALUE!</v>
      </c>
      <c r="P379" s="424" t="str">
        <f>IF(_tag_month_day!C369="","",_tag_month_day!C369)</f>
        <v/>
      </c>
      <c r="Q379" s="424" t="str">
        <f>IF(_tag_month_day!D369="","",_tag_month_day!D369)</f>
        <v/>
      </c>
      <c r="R379" s="426" t="str">
        <f>IF(_tag_month_day!CB369="","",_tag_month_day!CB369/100)</f>
        <v/>
      </c>
      <c r="S379" s="427" t="str">
        <f>IF(_tag_month_day!E369="","",_tag_month_day!E369)</f>
        <v/>
      </c>
      <c r="T379" s="427" t="str">
        <f>IF(_tag_month_day!F369="","",_tag_month_day!F369)</f>
        <v/>
      </c>
      <c r="U379" s="428" t="e">
        <f>S379+T379</f>
        <v>#VALUE!</v>
      </c>
      <c r="V379" s="429" t="e">
        <f>U379/AJ379</f>
        <v>#VALUE!</v>
      </c>
      <c r="W379" s="430" t="str">
        <f>IF(_jhy_month_day!A369="","",_jhy_month_day!A369)</f>
        <v/>
      </c>
      <c r="X379" s="431" t="str">
        <f>IF(_jhy_month_day!B369="","",_jhy_month_day!B369/100)</f>
        <v/>
      </c>
      <c r="Y379" s="431" t="str">
        <f>IF(_jhy_month_day!C369="","",_jhy_month_day!C369/100)</f>
        <v/>
      </c>
      <c r="Z379" s="432">
        <f>Z375+1</f>
        <v>92</v>
      </c>
      <c r="AA379" s="433" t="str">
        <f>IF(_tag_month_day!G369="","",_tag_month_day!G369/100)</f>
        <v/>
      </c>
      <c r="AB379" s="433" t="str">
        <f>IF(_tag_month_day!H369="","",_tag_month_day!H369/100)</f>
        <v/>
      </c>
      <c r="AC379" s="434">
        <f>IF(X379="",AC378,BK379*($AV378*X379+$AW378*FD378+$AX378*FI378+$AY378*FN378+$AZ378*FS378+$BA378*FX378+$BG378*GE378)/(AV378*Y379+AX378*FK378+AW378*FF378+AY378*FP378+AZ378*FU378+BA378*FZ378+BG378*GG378+BB378*GK378+BC378*GN378+BD378*GP378))</f>
        <v>1.59963432013121</v>
      </c>
      <c r="AD379" s="435" t="str">
        <f>IF(AC379=AC378,"",AC379-AC378)</f>
        <v/>
      </c>
      <c r="AE379" s="436" t="str">
        <f>IF(1-AF379=0,"",(1-AF379))</f>
        <v/>
      </c>
      <c r="AF379" s="437">
        <v>1</v>
      </c>
      <c r="AG379" s="10" t="str">
        <f>AG378</f>
        <v>9A3</v>
      </c>
      <c r="AH379" s="438" t="str">
        <f>AH378</f>
        <v/>
      </c>
      <c r="AI379" s="424"/>
      <c r="AJ379" s="10" t="str">
        <f>IF(_tag_month_day!I369="","",_tag_month_day!I369)</f>
        <v/>
      </c>
      <c r="AK379" s="440"/>
      <c r="AL379" s="440"/>
      <c r="AM379" s="440"/>
      <c r="AN379" s="441">
        <f>AN378</f>
        <v>2</v>
      </c>
      <c r="AO379" s="441">
        <f>AO378</f>
        <v>8</v>
      </c>
      <c r="AP379" s="442" t="e">
        <f>(IF(AN379=0,AS378,AS378*(1+AO379/AN379)/(AR379+AO379/AN379)))+AT379</f>
        <v>#VALUE!</v>
      </c>
      <c r="AQ379" s="443" t="str">
        <f>IF(_tag_month_day!J369="","",_tag_month_day!J369/100)</f>
        <v/>
      </c>
      <c r="AR379" s="444">
        <f>AR378</f>
        <v>1.3</v>
      </c>
      <c r="AS379" s="445" t="e">
        <f>AQ379*(AN379*AR379+AO379)/(AN379+AO379)</f>
        <v>#VALUE!</v>
      </c>
      <c r="AT379" s="445" t="e">
        <f>(SUM(BE379:BF379)-SUM(BE378:BF378))*0.05</f>
        <v>#VALUE!</v>
      </c>
      <c r="AU379" s="446" t="str">
        <f>IF(_tag_month_day!CC369="","",IF(_tag_month_day!CC369&gt;0,_tag_month_day!CD369,_tag_month_day!CE369))</f>
        <v/>
      </c>
      <c r="AV379" s="447" t="str">
        <f>IF(_tag_month_day!L369="","",_tag_month_day!L369/100)</f>
        <v/>
      </c>
      <c r="AW379" s="431">
        <f>AW378</f>
        <v>0</v>
      </c>
      <c r="AX379" s="431">
        <f>AX378</f>
        <v>0</v>
      </c>
      <c r="AY379" s="431" t="str">
        <f>IF(_tag_month_day!M369="","",_tag_month_day!M369/100)</f>
        <v/>
      </c>
      <c r="AZ379" s="431" t="str">
        <f>IF(_tag_month_day!N369="","",_tag_month_day!N369/100)</f>
        <v/>
      </c>
      <c r="BA379" s="431" t="str">
        <f>IF(_tag_month_day!O369="","",_tag_month_day!O369/100)</f>
        <v/>
      </c>
      <c r="BB379" s="448" t="str">
        <f>IF(_tag_month_day!P369="","",_tag_month_day!P369/100)</f>
        <v/>
      </c>
      <c r="BC379" s="448">
        <f>BC378</f>
        <v>0</v>
      </c>
      <c r="BD379" s="448" t="str">
        <f>IF(_tag_month_day!Q369="","",_tag_month_day!Q369/100)</f>
        <v/>
      </c>
      <c r="BE379" s="449" t="str">
        <f>IF(_tag_month_day!R369="","",_tag_month_day!R369/100)</f>
        <v/>
      </c>
      <c r="BF379" s="388" t="e">
        <f>(AU379*(100+BE379*100))/(AJ379-AU379)/100</f>
        <v>#VALUE!</v>
      </c>
      <c r="BG379" s="450" t="e">
        <f>BE379+BF379</f>
        <v>#VALUE!</v>
      </c>
      <c r="BH379" s="451" t="e">
        <f>SUM(AV379:BF379)</f>
        <v>#VALUE!</v>
      </c>
      <c r="BI379" s="452" t="e">
        <f>IF(CX379=0,BI378,(DK379*查询!$R$5+DL379*查询!$Q$5+DM379*查询!$N$5+DN379*查询!$O$5+DO379*查询!$P$5)*AF379/CX379)</f>
        <v>#VALUE!</v>
      </c>
      <c r="BJ379" s="452" t="e">
        <f>IF(CX379=0,BJ378,(DP379*查询!$S$5+DQ379*查询!$T$5+DR379*查询!$U$5)*AF379/CX379)</f>
        <v>#VALUE!</v>
      </c>
      <c r="BK379" s="452">
        <f>BK378</f>
        <v>1</v>
      </c>
      <c r="BL379" s="453" t="e">
        <f>SUMPRODUCT((AV379:BA379)*(GS379:GX379))/((GS379:GX379)+SUM(BB379:BD379)*GY379+BG379*GZ379)</f>
        <v>#VALUE!</v>
      </c>
      <c r="BM379" s="453" t="e">
        <f>BK379*($AV379*FB379+$AW379*FD379+$AX379*FI379+$AY379*FN379+$AZ379*FS379+$BA379*FX379+$BG379*GE379)/(AV379*EY379+AX379*FK379+AW379*FF379+AY379*FP379+AZ379*FU379+BA379*FZ379+BG379*GG379+BB379*GK379+BC379*GN379+BD379*GP379)</f>
        <v>#VALUE!</v>
      </c>
      <c r="BN379" s="453" t="e">
        <f>($AV379*FC379+$AX379*FJ379+$AW379*FE379+$AY379*FO379+$AZ379*FT379+$BA379*FY379+$BG379*GF379)/($AV379*FA379+BG379*GH379+BB379*GL379+BC379*GO379+BD379*GQ379+BA379*GA379)</f>
        <v>#VALUE!</v>
      </c>
      <c r="BO379" s="454" t="e">
        <f>SUMPRODUCT(AV379:BA379*GS379:GX379)/(GS379:GX379+(BB379+BC379+BD379)*GY379+BG379)</f>
        <v>#VALUE!</v>
      </c>
      <c r="BP379" s="454" t="e">
        <f>SUMPRODUCT(AV379:BA379*GS379:GX379)/(GS379:GX379+(BB379+BC379+BD379)*GY379+BG379)</f>
        <v>#VALUE!</v>
      </c>
      <c r="BQ379" s="454" t="e">
        <f>SUMPRODUCT(AV379:BA379*GS379:GX379)/(GS379:GX379+(BB379+BC379+BD379)*GY379+BG379)</f>
        <v>#VALUE!</v>
      </c>
      <c r="BR379" s="453" t="str">
        <f>IF(_tag_month_day!T369="","",_tag_month_day!T369)</f>
        <v/>
      </c>
      <c r="BS379" s="453" t="str">
        <f>IF(_tag_month_day!U369="","",_tag_month_day!U369)</f>
        <v/>
      </c>
      <c r="BT379" s="455" t="str">
        <f>IF(CK379="","",IF((CK379&gt;=BV379-0.12)*(CK379&lt;=BV379+0.12),"合格","不合格"))</f>
        <v/>
      </c>
      <c r="BU379" s="456" t="str">
        <f>IF(_tag_month_day!V369="","",_tag_month_day!V369)</f>
        <v/>
      </c>
      <c r="BV379" s="457" t="str">
        <f>IF(_tag_month_day!W369="","",_tag_month_day!W369)</f>
        <v/>
      </c>
      <c r="BW379" s="458" t="str">
        <f>IF(_tag_month_day!X369="","",_tag_month_day!X369)</f>
        <v/>
      </c>
      <c r="BX379" s="458" t="str">
        <f>IF(_tag_month_day!Y369="","",_tag_month_day!Y369)</f>
        <v/>
      </c>
      <c r="BY379" s="459">
        <f ca="1">L379</f>
        <v>43601.416666665777</v>
      </c>
      <c r="BZ379" s="460"/>
      <c r="CA379" s="461"/>
      <c r="CB379" s="424" t="str">
        <f>IF(_tag_month_day!Z369="","",_tag_month_day!Z369)</f>
        <v/>
      </c>
      <c r="CC379" s="424" t="str">
        <f>IF(_tag_month_day!AA369="","",_tag_month_day!AA369)</f>
        <v/>
      </c>
      <c r="CD379" s="424" t="str">
        <f>IF(_tag_month_day!AB369="","",_tag_month_day!AB369)</f>
        <v/>
      </c>
      <c r="CE379" s="424" t="str">
        <f>IF(_tag_month_day!AC369="","",_tag_month_day!AC369)</f>
        <v/>
      </c>
      <c r="CF379" s="424" t="str">
        <f>IF(_tag_month_day!AD369="","",_tag_month_day!AD369)</f>
        <v/>
      </c>
      <c r="CG379" s="424" t="str">
        <f>IF(_tag_month_day!AE369="","",_tag_month_day!AE369)</f>
        <v/>
      </c>
      <c r="CH379" s="424" t="str">
        <f>IF(_tag_month_day!AF369="","",_tag_month_day!AF369)</f>
        <v/>
      </c>
      <c r="CI379" s="424" t="str">
        <f>IF(_tag_month_day!AG369="","",_tag_month_day!AG369)</f>
        <v/>
      </c>
      <c r="CJ379" s="424" t="str">
        <f>IF(_tag_month_day!AH369="","",_tag_month_day!AH369)</f>
        <v/>
      </c>
      <c r="CK379" s="424" t="str">
        <f>IF(_tag_month_day!AI369="","",_tag_month_day!AI369)</f>
        <v/>
      </c>
      <c r="CL379" s="4" t="str">
        <f>IF(_tag_month_day!AJ369="","",_tag_month_day!AJ369)</f>
        <v/>
      </c>
      <c r="CM379" s="4" t="str">
        <f>IF(_tag_month_day!AK369="","",_tag_month_day!AK369)</f>
        <v/>
      </c>
      <c r="CN379" s="4" t="str">
        <f>IF(_tag_month_day!AL369="","",_tag_month_day!AL369)</f>
        <v/>
      </c>
      <c r="CO379" s="4" t="str">
        <f>IF(_tag_month_day!AM369="","",_tag_month_day!AM369)</f>
        <v/>
      </c>
      <c r="CP379" s="4" t="str">
        <f>IF(_tag_month_day!AN369="","",_tag_month_day!AN369)</f>
        <v/>
      </c>
      <c r="CQ379" s="4" t="str">
        <f>IF(_tag_month_day!AO369="","",_tag_month_day!AO369)</f>
        <v/>
      </c>
      <c r="CR379" s="462" t="str">
        <f>IF(_tag_month_day!AP369="","",_tag_month_day!AP369)</f>
        <v/>
      </c>
      <c r="CS379" s="463" t="str">
        <f>IF(_tag_month_day!AQ369="","",_tag_month_day!AQ369)</f>
        <v/>
      </c>
      <c r="CT379" s="4" t="str">
        <f>IF(_tag_month_day!AR369="","",_tag_month_day!AR369)</f>
        <v/>
      </c>
      <c r="CU379" s="464" t="e">
        <f>DU379/AJ379</f>
        <v>#VALUE!</v>
      </c>
      <c r="CV379" s="451" t="e">
        <f>BG379/BH379</f>
        <v>#VALUE!</v>
      </c>
      <c r="CW379" s="465" t="e">
        <f>AJ379*(1-CV379)*CU379*AF379</f>
        <v>#VALUE!</v>
      </c>
      <c r="CX379" s="465" t="e">
        <f>CW379*94%</f>
        <v>#VALUE!</v>
      </c>
      <c r="CY379" s="466" t="e">
        <f>IF(CX379=0,0,DS379/(DS379+CX379))</f>
        <v>#VALUE!</v>
      </c>
      <c r="CZ379" s="465" t="e">
        <f>$AJ379*EF379</f>
        <v>#VALUE!</v>
      </c>
      <c r="DA379" s="465" t="e">
        <f>$AJ379*EG379</f>
        <v>#VALUE!</v>
      </c>
      <c r="DB379" s="465" t="e">
        <f>$AJ379*EH379</f>
        <v>#VALUE!</v>
      </c>
      <c r="DC379" s="465" t="e">
        <f>$AJ379*EI379</f>
        <v>#VALUE!</v>
      </c>
      <c r="DD379" s="465" t="e">
        <f>$AJ379*EJ379</f>
        <v>#VALUE!</v>
      </c>
      <c r="DE379" s="465" t="e">
        <f>$AJ379*EK379</f>
        <v>#VALUE!</v>
      </c>
      <c r="DF379" s="465" t="e">
        <f>$AJ379*EL379</f>
        <v>#VALUE!</v>
      </c>
      <c r="DG379" s="465" t="e">
        <f>$AJ379*EM379</f>
        <v>#VALUE!</v>
      </c>
      <c r="DH379" s="465" t="e">
        <f>$AJ379*EN379</f>
        <v>#VALUE!</v>
      </c>
      <c r="DI379" s="465" t="e">
        <f>$AJ379*EO379</f>
        <v>#VALUE!</v>
      </c>
      <c r="DJ379" s="465" t="e">
        <f>CZ379*(1-EP379)</f>
        <v>#VALUE!</v>
      </c>
      <c r="DK379" s="465" t="e">
        <f>DA379*(1-ER379)</f>
        <v>#VALUE!</v>
      </c>
      <c r="DL379" s="465" t="e">
        <f>DB379*(1-EQ379)</f>
        <v>#VALUE!</v>
      </c>
      <c r="DM379" s="465" t="e">
        <f>DC379*(1-ES379)</f>
        <v>#VALUE!</v>
      </c>
      <c r="DN379" s="465" t="e">
        <f>DD379*(1-ET379)</f>
        <v>#VALUE!</v>
      </c>
      <c r="DO379" s="465" t="e">
        <f>DE379</f>
        <v>#VALUE!</v>
      </c>
      <c r="DP379" s="465" t="e">
        <f>DF379*(1-EU379)</f>
        <v>#VALUE!</v>
      </c>
      <c r="DQ379" s="465" t="e">
        <f>DG379*(1-EV379)</f>
        <v>#VALUE!</v>
      </c>
      <c r="DR379" s="465" t="e">
        <f>DH379*(1-EW379)</f>
        <v>#VALUE!</v>
      </c>
      <c r="DS379" s="465" t="e">
        <f>DI379</f>
        <v>#VALUE!</v>
      </c>
      <c r="DT379" s="465" t="e">
        <f>SUM(DJ379:DS379)</f>
        <v>#VALUE!</v>
      </c>
      <c r="DU379" s="465" t="e">
        <f>(GS379:GX379)+(DP379+DQ379+DR379)*GY379+DS379</f>
        <v>#VALUE!</v>
      </c>
      <c r="DV379" s="451" t="e">
        <f>AV379/$BH379/(1-EP379)</f>
        <v>#VALUE!</v>
      </c>
      <c r="DW379" s="451" t="e">
        <f>AW379/$BH379/(1-ER379)</f>
        <v>#VALUE!</v>
      </c>
      <c r="DX379" s="451" t="e">
        <f>AX379/$BH379/(1-EQ379)</f>
        <v>#VALUE!</v>
      </c>
      <c r="DY379" s="451" t="e">
        <f>AY379/$BH379/(1-ES379)</f>
        <v>#VALUE!</v>
      </c>
      <c r="DZ379" s="451" t="e">
        <f>AZ379/$BH379/(1-ET379)</f>
        <v>#VALUE!</v>
      </c>
      <c r="EA379" s="451" t="e">
        <f>BA379/$BH379/(1-AX379)</f>
        <v>#VALUE!</v>
      </c>
      <c r="EB379" s="451" t="e">
        <f>BB379/$BH379/(1-EU379)</f>
        <v>#VALUE!</v>
      </c>
      <c r="EC379" s="451" t="e">
        <f>BC379/$BH379/(1-EV379)</f>
        <v>#VALUE!</v>
      </c>
      <c r="ED379" s="451" t="e">
        <f>BD379/$BH379/(1-EW379)</f>
        <v>#VALUE!</v>
      </c>
      <c r="EE379" s="451" t="e">
        <f>BG379/BH379</f>
        <v>#VALUE!</v>
      </c>
      <c r="EF379" s="451" t="e">
        <f>DV379/SUM($DV379:$EE379)</f>
        <v>#VALUE!</v>
      </c>
      <c r="EG379" s="451" t="e">
        <f>DW379/SUM($DV379:$EE379)</f>
        <v>#VALUE!</v>
      </c>
      <c r="EH379" s="451" t="e">
        <f>DX379/SUM($DV379:$EE379)</f>
        <v>#VALUE!</v>
      </c>
      <c r="EI379" s="451" t="e">
        <f>DY379/SUM($DV379:$EE379)</f>
        <v>#VALUE!</v>
      </c>
      <c r="EJ379" s="451" t="e">
        <f>DZ379/SUM($DV379:$EE379)</f>
        <v>#VALUE!</v>
      </c>
      <c r="EK379" s="451" t="e">
        <f>EA379/SUM($DV379:$EE379)</f>
        <v>#VALUE!</v>
      </c>
      <c r="EL379" s="451" t="e">
        <f>EB379/SUM($DV379:$EE379)</f>
        <v>#VALUE!</v>
      </c>
      <c r="EM379" s="451" t="e">
        <f>EC379/SUM($DV379:$EE379)</f>
        <v>#VALUE!</v>
      </c>
      <c r="EN379" s="451" t="e">
        <f>ED379/SUM($DV379:$EE379)</f>
        <v>#VALUE!</v>
      </c>
      <c r="EO379" s="451" t="e">
        <f>EE379/SUM($DV379:$EE379)</f>
        <v>#VALUE!</v>
      </c>
      <c r="EP379" s="450">
        <f>EP378</f>
        <v>0.080000000000000002</v>
      </c>
      <c r="EQ379" s="450">
        <f>EQ378</f>
        <v>0.014999999999999999</v>
      </c>
      <c r="ER379" s="450">
        <f>ER378</f>
        <v>0.014999999999999999</v>
      </c>
      <c r="ES379" s="450">
        <f>ES378</f>
        <v>0.014999999999999999</v>
      </c>
      <c r="ET379" s="450">
        <f>ET378</f>
        <v>0.014999999999999999</v>
      </c>
      <c r="EU379" s="450">
        <f>EU378</f>
        <v>0.089999999999999997</v>
      </c>
      <c r="EV379" s="450">
        <f>EV378</f>
        <v>0.089999999999999997</v>
      </c>
      <c r="EW379" s="450">
        <f>EW378</f>
        <v>0.089999999999999997</v>
      </c>
      <c r="EX379" s="431" t="str">
        <f>IF(_tag_month_day!AS369="","",_tag_month_day!AS369/100)</f>
        <v/>
      </c>
      <c r="EY379" s="431" t="str">
        <f>IF(_tag_month_day!AT369="","",_tag_month_day!AT369/100)</f>
        <v/>
      </c>
      <c r="EZ379" s="431" t="str">
        <f>IF(_tag_month_day!AU369="","",_tag_month_day!AU369/100)</f>
        <v/>
      </c>
      <c r="FA379" s="431" t="str">
        <f>IF(_tag_month_day!AV369="","",_tag_month_day!AV369/100)</f>
        <v/>
      </c>
      <c r="FB379" s="431" t="str">
        <f>IF(_tag_month_day!AW369="","",_tag_month_day!AW369/100)</f>
        <v/>
      </c>
      <c r="FC379" s="431" t="str">
        <f>IF(_tag_month_day!AX369="","",_tag_month_day!AX369/100)</f>
        <v/>
      </c>
      <c r="FD379" s="449" t="str">
        <f>IF(_tag_month_day!AY369="","",_tag_month_day!AY369/100)</f>
        <v/>
      </c>
      <c r="FE379" s="449" t="str">
        <f>IF(_tag_month_day!AZ369="","",_tag_month_day!AZ369/100)</f>
        <v/>
      </c>
      <c r="FF379" s="449" t="str">
        <f>IF(_tag_month_day!BA369="","",_tag_month_day!BA369/100)</f>
        <v/>
      </c>
      <c r="FG379" s="449" t="str">
        <f>IF(_tag_month_day!BB369="","",_tag_month_day!BB369/100)</f>
        <v/>
      </c>
      <c r="FH379" s="467" t="str">
        <f>IF(_tag_month_day!BC369="","",_tag_month_day!BC369/100)</f>
        <v/>
      </c>
      <c r="FI379" s="449">
        <f>FI378</f>
        <v>0.40999999999999998</v>
      </c>
      <c r="FJ379" s="449">
        <f>FJ378</f>
        <v>0.11</v>
      </c>
      <c r="FK379" s="449">
        <f>FK378</f>
        <v>0.014999999999999999</v>
      </c>
      <c r="FL379" s="449">
        <f>FL378</f>
        <v>0</v>
      </c>
      <c r="FM379" s="467">
        <f>FM378</f>
        <v>0.0001</v>
      </c>
      <c r="FN379" s="449">
        <f>FN378</f>
        <v>0.32000000000000001</v>
      </c>
      <c r="FO379" s="449">
        <f>FO378</f>
        <v>0.20000000000000001</v>
      </c>
      <c r="FP379" s="449">
        <f>FP378</f>
        <v>0.01</v>
      </c>
      <c r="FQ379" s="449">
        <f>FQ378</f>
        <v>0</v>
      </c>
      <c r="FR379" s="467">
        <f>FR378</f>
        <v>0.0001</v>
      </c>
      <c r="FS379" s="449" t="str">
        <f>IF(_tag_month_day!BD369="","",_tag_month_day!BD369/100)</f>
        <v/>
      </c>
      <c r="FT379" s="449" t="str">
        <f>IF(_tag_month_day!BE369="","",_tag_month_day!BE369/100)</f>
        <v/>
      </c>
      <c r="FU379" s="449" t="str">
        <f>IF(_tag_month_day!BF369="","",_tag_month_day!BF369/100)</f>
        <v/>
      </c>
      <c r="FV379" s="449" t="str">
        <f>IF(_tag_month_day!BG369="","",_tag_month_day!BG369/100)</f>
        <v/>
      </c>
      <c r="FW379" s="467" t="str">
        <f>IF(_tag_month_day!BH369="","",_tag_month_day!BH369/100)</f>
        <v/>
      </c>
      <c r="FX379" s="449" t="str">
        <f>IF(_tag_month_day!BI369="","",_tag_month_day!BI369/100)</f>
        <v/>
      </c>
      <c r="FY379" s="449" t="str">
        <f>IF(_tag_month_day!BJ369="","",_tag_month_day!BJ369/100)</f>
        <v/>
      </c>
      <c r="FZ379" s="468" t="str">
        <f>IF(_tag_month_day!BK369="","",_tag_month_day!BK369/100)</f>
        <v/>
      </c>
      <c r="GA379" s="449" t="str">
        <f>IF(_tag_month_day!BL369="","",_tag_month_day!BL369/100)</f>
        <v/>
      </c>
      <c r="GB379" s="467" t="str">
        <f>IF(_tag_month_day!BM369="","",_tag_month_day!BM369/100)</f>
        <v/>
      </c>
      <c r="GC379" s="431" t="str">
        <f>IF(_tag_month_day!BN369="","",_tag_month_day!BN369/100)</f>
        <v/>
      </c>
      <c r="GD379" s="431" t="str">
        <f>IF(_tag_month_day!BO369="","",_tag_month_day!BO369/100)</f>
        <v/>
      </c>
      <c r="GE379" s="431" t="str">
        <f>IF(_tag_month_day!BP369="","",_tag_month_day!BP369/100)</f>
        <v/>
      </c>
      <c r="GF379" s="431" t="str">
        <f>IF(_tag_month_day!BQ369="","",_tag_month_day!BQ369/100)</f>
        <v/>
      </c>
      <c r="GG379" s="431" t="str">
        <f>IF(_tag_month_day!BR369="","",_tag_month_day!BR369/100)</f>
        <v/>
      </c>
      <c r="GH379" s="431" t="str">
        <f>IF(_tag_month_day!BS369="","",_tag_month_day!BS369/100)</f>
        <v/>
      </c>
      <c r="GI379" s="467" t="str">
        <f>IF(_tag_month_day!BT369="","",_tag_month_day!BT369/100)</f>
        <v/>
      </c>
      <c r="GJ379" s="469" t="str">
        <f>IF(_tag_month_day!BU369="","",_tag_month_day!BU369/100)</f>
        <v/>
      </c>
      <c r="GK379" s="470">
        <f>GK378</f>
        <v>0.070000000000000007</v>
      </c>
      <c r="GL379" s="470">
        <f>GL378</f>
        <v>0.029999999999999999</v>
      </c>
      <c r="GM379" s="471" t="str">
        <f>IF(_tag_month_day!BX369="","",_tag_month_day!BX369/100)</f>
        <v/>
      </c>
      <c r="GN379" s="470">
        <f>GN378</f>
        <v>0.070000000000000007</v>
      </c>
      <c r="GO379" s="470">
        <f>GO378</f>
        <v>0.029999999999999999</v>
      </c>
      <c r="GP379" s="470">
        <f>GP378</f>
        <v>0.089999999999999997</v>
      </c>
      <c r="GQ379" s="470">
        <f>GQ378</f>
        <v>0.029999999999999999</v>
      </c>
      <c r="GR379" s="471" t="str">
        <f>IF(_tag_month_day!CA369="","",_tag_month_day!CA369/100)</f>
        <v/>
      </c>
      <c r="GS379" s="472">
        <f>GS378</f>
        <v>0.95299999999999996</v>
      </c>
      <c r="GT379" s="472">
        <f>GT378</f>
        <v>0.55000000000000004</v>
      </c>
      <c r="GU379" s="472">
        <f>GU378</f>
        <v>0.55000000000000004</v>
      </c>
      <c r="GV379" s="472">
        <f>GV378</f>
        <v>0.55000000000000004</v>
      </c>
      <c r="GW379" s="472">
        <f>GW378</f>
        <v>0.5</v>
      </c>
      <c r="GX379" s="472">
        <f>GX378</f>
        <v>0.93500000000000005</v>
      </c>
      <c r="GY379" s="472">
        <f>GY378</f>
        <v>0.14999999999999999</v>
      </c>
      <c r="GZ379" s="472">
        <f>GZ378</f>
        <v>1</v>
      </c>
      <c r="HA379" s="474">
        <f>HA378</f>
        <v>0.047</v>
      </c>
      <c r="HB379" s="474">
        <f>HB378</f>
        <v>0.45000000000000001</v>
      </c>
      <c r="HC379" s="474">
        <f>HC378</f>
        <v>0.45000000000000001</v>
      </c>
      <c r="HD379" s="474">
        <f>HD378</f>
        <v>0.45000000000000001</v>
      </c>
      <c r="HE379" s="474">
        <f>HE378</f>
        <v>0.5</v>
      </c>
      <c r="HF379" s="474">
        <f>HF378</f>
        <v>0.065000000000000002</v>
      </c>
      <c r="HG379" s="474">
        <f>HG378</f>
        <v>0.84999999999999998</v>
      </c>
      <c r="HH379" s="474">
        <f>HH378</f>
        <v>0</v>
      </c>
      <c r="HI379" s="10">
        <f>IF(BZ379&lt;&gt;"",CK379-BV379,0)</f>
        <v>0</v>
      </c>
      <c r="HJ379" s="10" t="e">
        <f>IF(AJ379&gt;0,AH379-AJ379,0)</f>
        <v>#VALUE!</v>
      </c>
      <c r="HK379" s="466">
        <f>HK378</f>
        <v>0.84999999999999998</v>
      </c>
      <c r="HL379" s="424">
        <f>HL378</f>
        <v>550000</v>
      </c>
      <c r="HM379" s="424">
        <f>HM378</f>
        <v>480000</v>
      </c>
      <c r="HN379" s="465" t="e">
        <f>(DJ379*EZ379+DK379*FH379+DL379*FM379+DM379*FR379+DN379*FW379+DO379*GB379+DS379*GI379+DP379*GM379+DR379*GR379)*1000*2</f>
        <v>#VALUE!</v>
      </c>
      <c r="HO379" s="465" t="e">
        <f>HN379*HK379*$HO$2/HL379*1000000</f>
        <v>#VALUE!</v>
      </c>
      <c r="HP379" s="465" t="e">
        <f>HN379*HK379*$HP$2/HM379*1000000</f>
        <v>#VALUE!</v>
      </c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</row>
    <row customFormat="1" r="380" s="0">
      <c r="A380" s="420">
        <v>369</v>
      </c>
      <c r="B380" s="421">
        <f ca="1">IF(D380=D379,B379,IF(D380="夜班",B379+1,B379))</f>
        <v>43601</v>
      </c>
      <c r="C380" s="422">
        <f>C379</f>
        <v>0.041666666666666699</v>
      </c>
      <c r="D380" s="10" t="str">
        <f ca="1">IF(HOUR(G380)&lt;8,"夜班",IF(HOUR(G380)&lt;16,"白班",IF(HOUR(G380)&lt;24,"中班",0)))</f>
        <v>夜班</v>
      </c>
      <c r="E380" s="10" t="e">
        <f ca="1">IF(F380=1,"甲",IF(F380=2,"乙",IF(F380=3,"丙",IF(F380=4,"丁",""))))</f>
        <v>#REF!</v>
      </c>
      <c r="F380" s="10" t="e">
        <f ca="1">SUMPRODUCT((成本日报!$A$3:$A$95=计划!B380)*(成本日报!$B$3:$B$95=计划!$D380),成本日报!$C$3:$C$95)</f>
        <v>#REF!</v>
      </c>
      <c r="G380" s="423">
        <f ca="1">G379+C379</f>
        <v>43601.333333332441</v>
      </c>
      <c r="H380" s="423">
        <f ca="1">$G380+$C380/60*10+$C380*0</f>
        <v>43601.340277776886</v>
      </c>
      <c r="I380" s="423">
        <f ca="1">$G380+$C380/60*18+$C380*0</f>
        <v>43601.345833332438</v>
      </c>
      <c r="J380" s="423">
        <f ca="1">$G380+$C380/60*0+$C380*1</f>
        <v>43601.374999999105</v>
      </c>
      <c r="K380" s="423">
        <f ca="1">$G380+$C380/60*30+$C380*2</f>
        <v>43601.437499999112</v>
      </c>
      <c r="L380" s="423">
        <f ca="1">$G380+$C380/60*0+$C380*3</f>
        <v>43601.458333332441</v>
      </c>
      <c r="M380" s="424" t="str">
        <f>IF(_tag_month_day!A370="","",_tag_month_day!A370)</f>
        <v/>
      </c>
      <c r="N380" s="424" t="str">
        <f>IF(_tag_month_day!B370="","",_tag_month_day!B370)</f>
        <v/>
      </c>
      <c r="O380" s="425" t="e">
        <f>IF(M380+N380=0,"",M380+N380)</f>
        <v>#VALUE!</v>
      </c>
      <c r="P380" s="424" t="str">
        <f>IF(_tag_month_day!C370="","",_tag_month_day!C370)</f>
        <v/>
      </c>
      <c r="Q380" s="424" t="str">
        <f>IF(_tag_month_day!D370="","",_tag_month_day!D370)</f>
        <v/>
      </c>
      <c r="R380" s="426" t="str">
        <f>IF(_tag_month_day!CB370="","",_tag_month_day!CB370/100)</f>
        <v/>
      </c>
      <c r="S380" s="427" t="str">
        <f>IF(_tag_month_day!E370="","",_tag_month_day!E370)</f>
        <v/>
      </c>
      <c r="T380" s="427" t="str">
        <f>IF(_tag_month_day!F370="","",_tag_month_day!F370)</f>
        <v/>
      </c>
      <c r="U380" s="428" t="e">
        <f>S380+T380</f>
        <v>#VALUE!</v>
      </c>
      <c r="V380" s="429" t="e">
        <f>U380/AJ380</f>
        <v>#VALUE!</v>
      </c>
      <c r="W380" s="430" t="str">
        <f>IF(_jhy_month_day!A370="","",_jhy_month_day!A370)</f>
        <v/>
      </c>
      <c r="X380" s="431" t="str">
        <f>IF(_jhy_month_day!B370="","",_jhy_month_day!B370/100)</f>
        <v/>
      </c>
      <c r="Y380" s="431" t="str">
        <f>IF(_jhy_month_day!C370="","",_jhy_month_day!C370/100)</f>
        <v/>
      </c>
      <c r="Z380" s="432">
        <f>Z376+1</f>
        <v>93</v>
      </c>
      <c r="AA380" s="433" t="str">
        <f>IF(_tag_month_day!G370="","",_tag_month_day!G370/100)</f>
        <v/>
      </c>
      <c r="AB380" s="433" t="str">
        <f>IF(_tag_month_day!H370="","",_tag_month_day!H370/100)</f>
        <v/>
      </c>
      <c r="AC380" s="434">
        <f>IF(X380="",AC379,BK380*($AV379*X380+$AW379*FD379+$AX379*FI379+$AY379*FN379+$AZ379*FS379+$BA379*FX379+$BG379*GE379)/(AV379*Y380+AX379*FK379+AW379*FF379+AY379*FP379+AZ379*FU379+BA379*FZ379+BG379*GG379+BB379*GK379+BC379*GN379+BD379*GP379))</f>
        <v>1.59963432013121</v>
      </c>
      <c r="AD380" s="435" t="str">
        <f>IF(AC380=AC379,"",AC380-AC379)</f>
        <v/>
      </c>
      <c r="AE380" s="436" t="str">
        <f>IF(1-AF380=0,"",(1-AF380))</f>
        <v/>
      </c>
      <c r="AF380" s="437">
        <v>1</v>
      </c>
      <c r="AG380" s="10" t="str">
        <f>AG379</f>
        <v>9A3</v>
      </c>
      <c r="AH380" s="438" t="str">
        <f>AH379</f>
        <v/>
      </c>
      <c r="AI380" s="424"/>
      <c r="AJ380" s="10" t="str">
        <f>IF(_tag_month_day!I370="","",_tag_month_day!I370)</f>
        <v/>
      </c>
      <c r="AK380" s="440"/>
      <c r="AL380" s="440"/>
      <c r="AM380" s="440"/>
      <c r="AN380" s="441">
        <f>AN379</f>
        <v>2</v>
      </c>
      <c r="AO380" s="441">
        <f>AO379</f>
        <v>8</v>
      </c>
      <c r="AP380" s="442" t="e">
        <f>(IF(AN380=0,AS379,AS379*(1+AO380/AN380)/(AR380+AO380/AN380)))+AT380</f>
        <v>#VALUE!</v>
      </c>
      <c r="AQ380" s="443" t="str">
        <f>IF(_tag_month_day!J370="","",_tag_month_day!J370/100)</f>
        <v/>
      </c>
      <c r="AR380" s="444">
        <f>AR379</f>
        <v>1.3</v>
      </c>
      <c r="AS380" s="445" t="e">
        <f>AQ380*(AN380*AR380+AO380)/(AN380+AO380)</f>
        <v>#VALUE!</v>
      </c>
      <c r="AT380" s="445" t="e">
        <f>(SUM(BE380:BF380)-SUM(BE379:BF379))*0.05</f>
        <v>#VALUE!</v>
      </c>
      <c r="AU380" s="446" t="str">
        <f>IF(_tag_month_day!CC370="","",IF(_tag_month_day!CC370&gt;0,_tag_month_day!CD370,_tag_month_day!CE370))</f>
        <v/>
      </c>
      <c r="AV380" s="447" t="str">
        <f>IF(_tag_month_day!L370="","",_tag_month_day!L370/100)</f>
        <v/>
      </c>
      <c r="AW380" s="431">
        <f>AW379</f>
        <v>0</v>
      </c>
      <c r="AX380" s="431">
        <f>AX379</f>
        <v>0</v>
      </c>
      <c r="AY380" s="431" t="str">
        <f>IF(_tag_month_day!M370="","",_tag_month_day!M370/100)</f>
        <v/>
      </c>
      <c r="AZ380" s="431" t="str">
        <f>IF(_tag_month_day!N370="","",_tag_month_day!N370/100)</f>
        <v/>
      </c>
      <c r="BA380" s="431" t="str">
        <f>IF(_tag_month_day!O370="","",_tag_month_day!O370/100)</f>
        <v/>
      </c>
      <c r="BB380" s="448" t="str">
        <f>IF(_tag_month_day!P370="","",_tag_month_day!P370/100)</f>
        <v/>
      </c>
      <c r="BC380" s="448">
        <f>BC379</f>
        <v>0</v>
      </c>
      <c r="BD380" s="448" t="str">
        <f>IF(_tag_month_day!Q370="","",_tag_month_day!Q370/100)</f>
        <v/>
      </c>
      <c r="BE380" s="449" t="str">
        <f>IF(_tag_month_day!R370="","",_tag_month_day!R370/100)</f>
        <v/>
      </c>
      <c r="BF380" s="388" t="e">
        <f>(AU380*(100+BE380*100))/(AJ380-AU380)/100</f>
        <v>#VALUE!</v>
      </c>
      <c r="BG380" s="450" t="e">
        <f>BE380+BF380</f>
        <v>#VALUE!</v>
      </c>
      <c r="BH380" s="451" t="e">
        <f>SUM(AV380:BF380)</f>
        <v>#VALUE!</v>
      </c>
      <c r="BI380" s="452" t="e">
        <f>IF(CX380=0,BI379,(DK380*查询!$R$5+DL380*查询!$Q$5+DM380*查询!$N$5+DN380*查询!$O$5+DO380*查询!$P$5)*AF380/CX380)</f>
        <v>#VALUE!</v>
      </c>
      <c r="BJ380" s="452" t="e">
        <f>IF(CX380=0,BJ379,(DP380*查询!$S$5+DQ380*查询!$T$5+DR380*查询!$U$5)*AF380/CX380)</f>
        <v>#VALUE!</v>
      </c>
      <c r="BK380" s="452">
        <f>BK379</f>
        <v>1</v>
      </c>
      <c r="BL380" s="453" t="e">
        <f>SUMPRODUCT((AV380:BA380)*(GS380:GX380))/((GS380:GX380)+SUM(BB380:BD380)*GY380+BG380*GZ380)</f>
        <v>#VALUE!</v>
      </c>
      <c r="BM380" s="453" t="e">
        <f>BK380*($AV380*FB380+$AW380*FD380+$AX380*FI380+$AY380*FN380+$AZ380*FS380+$BA380*FX380+$BG380*GE380)/(AV380*EY380+AX380*FK380+AW380*FF380+AY380*FP380+AZ380*FU380+BA380*FZ380+BG380*GG380+BB380*GK380+BC380*GN380+BD380*GP380)</f>
        <v>#VALUE!</v>
      </c>
      <c r="BN380" s="453" t="e">
        <f>($AV380*FC380+$AX380*FJ380+$AW380*FE380+$AY380*FO380+$AZ380*FT380+$BA380*FY380+$BG380*GF380)/($AV380*FA380+BG380*GH380+BB380*GL380+BC380*GO380+BD380*GQ380+BA380*GA380)</f>
        <v>#VALUE!</v>
      </c>
      <c r="BO380" s="454" t="e">
        <f>SUMPRODUCT(AV380:BA380*GS380:GX380)/(GS380:GX380+(BB380+BC380+BD380)*GY380+BG380)</f>
        <v>#VALUE!</v>
      </c>
      <c r="BP380" s="454" t="e">
        <f>SUMPRODUCT(AV380:BA380*GS380:GX380)/(GS380:GX380+(BB380+BC380+BD380)*GY380+BG380)</f>
        <v>#VALUE!</v>
      </c>
      <c r="BQ380" s="454" t="e">
        <f>SUMPRODUCT(AV380:BA380*GS380:GX380)/(GS380:GX380+(BB380+BC380+BD380)*GY380+BG380)</f>
        <v>#VALUE!</v>
      </c>
      <c r="BR380" s="453" t="str">
        <f>IF(_tag_month_day!T370="","",_tag_month_day!T370)</f>
        <v/>
      </c>
      <c r="BS380" s="453" t="str">
        <f>IF(_tag_month_day!U370="","",_tag_month_day!U370)</f>
        <v/>
      </c>
      <c r="BT380" s="455" t="str">
        <f>IF(CK380="","",IF((CK380&gt;=BV380-0.12)*(CK380&lt;=BV380+0.12),"合格","不合格"))</f>
        <v/>
      </c>
      <c r="BU380" s="456" t="str">
        <f>IF(_tag_month_day!V370="","",_tag_month_day!V370)</f>
        <v/>
      </c>
      <c r="BV380" s="457" t="str">
        <f>IF(_tag_month_day!W370="","",_tag_month_day!W370)</f>
        <v/>
      </c>
      <c r="BW380" s="458" t="str">
        <f>IF(_tag_month_day!X370="","",_tag_month_day!X370)</f>
        <v/>
      </c>
      <c r="BX380" s="458" t="str">
        <f>IF(_tag_month_day!Y370="","",_tag_month_day!Y370)</f>
        <v/>
      </c>
      <c r="BY380" s="459">
        <f ca="1">L380</f>
        <v>43601.458333332441</v>
      </c>
      <c r="BZ380" s="460"/>
      <c r="CA380" s="461"/>
      <c r="CB380" s="424" t="str">
        <f>IF(_tag_month_day!Z370="","",_tag_month_day!Z370)</f>
        <v/>
      </c>
      <c r="CC380" s="424" t="str">
        <f>IF(_tag_month_day!AA370="","",_tag_month_day!AA370)</f>
        <v/>
      </c>
      <c r="CD380" s="424" t="str">
        <f>IF(_tag_month_day!AB370="","",_tag_month_day!AB370)</f>
        <v/>
      </c>
      <c r="CE380" s="424" t="str">
        <f>IF(_tag_month_day!AC370="","",_tag_month_day!AC370)</f>
        <v/>
      </c>
      <c r="CF380" s="424" t="str">
        <f>IF(_tag_month_day!AD370="","",_tag_month_day!AD370)</f>
        <v/>
      </c>
      <c r="CG380" s="424" t="str">
        <f>IF(_tag_month_day!AE370="","",_tag_month_day!AE370)</f>
        <v/>
      </c>
      <c r="CH380" s="424" t="str">
        <f>IF(_tag_month_day!AF370="","",_tag_month_day!AF370)</f>
        <v/>
      </c>
      <c r="CI380" s="424" t="str">
        <f>IF(_tag_month_day!AG370="","",_tag_month_day!AG370)</f>
        <v/>
      </c>
      <c r="CJ380" s="424" t="str">
        <f>IF(_tag_month_day!AH370="","",_tag_month_day!AH370)</f>
        <v/>
      </c>
      <c r="CK380" s="424" t="str">
        <f>IF(_tag_month_day!AI370="","",_tag_month_day!AI370)</f>
        <v/>
      </c>
      <c r="CL380" s="4" t="str">
        <f>IF(_tag_month_day!AJ370="","",_tag_month_day!AJ370)</f>
        <v/>
      </c>
      <c r="CM380" s="4" t="str">
        <f>IF(_tag_month_day!AK370="","",_tag_month_day!AK370)</f>
        <v/>
      </c>
      <c r="CN380" s="4" t="str">
        <f>IF(_tag_month_day!AL370="","",_tag_month_day!AL370)</f>
        <v/>
      </c>
      <c r="CO380" s="4" t="str">
        <f>IF(_tag_month_day!AM370="","",_tag_month_day!AM370)</f>
        <v/>
      </c>
      <c r="CP380" s="4" t="str">
        <f>IF(_tag_month_day!AN370="","",_tag_month_day!AN370)</f>
        <v/>
      </c>
      <c r="CQ380" s="4" t="str">
        <f>IF(_tag_month_day!AO370="","",_tag_month_day!AO370)</f>
        <v/>
      </c>
      <c r="CR380" s="462" t="str">
        <f>IF(_tag_month_day!AP370="","",_tag_month_day!AP370)</f>
        <v/>
      </c>
      <c r="CS380" s="463" t="str">
        <f>IF(_tag_month_day!AQ370="","",_tag_month_day!AQ370)</f>
        <v/>
      </c>
      <c r="CT380" s="4" t="str">
        <f>IF(_tag_month_day!AR370="","",_tag_month_day!AR370)</f>
        <v/>
      </c>
      <c r="CU380" s="464" t="e">
        <f>DU380/AJ380</f>
        <v>#VALUE!</v>
      </c>
      <c r="CV380" s="451" t="e">
        <f>BG380/BH380</f>
        <v>#VALUE!</v>
      </c>
      <c r="CW380" s="465" t="e">
        <f>AJ380*(1-CV380)*CU380*AF380</f>
        <v>#VALUE!</v>
      </c>
      <c r="CX380" s="465" t="e">
        <f>CW380*94%</f>
        <v>#VALUE!</v>
      </c>
      <c r="CY380" s="466" t="e">
        <f>IF(CX380=0,0,DS380/(DS380+CX380))</f>
        <v>#VALUE!</v>
      </c>
      <c r="CZ380" s="465" t="e">
        <f>$AJ380*EF380</f>
        <v>#VALUE!</v>
      </c>
      <c r="DA380" s="465" t="e">
        <f>$AJ380*EG380</f>
        <v>#VALUE!</v>
      </c>
      <c r="DB380" s="465" t="e">
        <f>$AJ380*EH380</f>
        <v>#VALUE!</v>
      </c>
      <c r="DC380" s="465" t="e">
        <f>$AJ380*EI380</f>
        <v>#VALUE!</v>
      </c>
      <c r="DD380" s="465" t="e">
        <f>$AJ380*EJ380</f>
        <v>#VALUE!</v>
      </c>
      <c r="DE380" s="465" t="e">
        <f>$AJ380*EK380</f>
        <v>#VALUE!</v>
      </c>
      <c r="DF380" s="465" t="e">
        <f>$AJ380*EL380</f>
        <v>#VALUE!</v>
      </c>
      <c r="DG380" s="465" t="e">
        <f>$AJ380*EM380</f>
        <v>#VALUE!</v>
      </c>
      <c r="DH380" s="465" t="e">
        <f>$AJ380*EN380</f>
        <v>#VALUE!</v>
      </c>
      <c r="DI380" s="465" t="e">
        <f>$AJ380*EO380</f>
        <v>#VALUE!</v>
      </c>
      <c r="DJ380" s="465" t="e">
        <f>CZ380*(1-EP380)</f>
        <v>#VALUE!</v>
      </c>
      <c r="DK380" s="465" t="e">
        <f>DA380*(1-ER380)</f>
        <v>#VALUE!</v>
      </c>
      <c r="DL380" s="465" t="e">
        <f>DB380*(1-EQ380)</f>
        <v>#VALUE!</v>
      </c>
      <c r="DM380" s="465" t="e">
        <f>DC380*(1-ES380)</f>
        <v>#VALUE!</v>
      </c>
      <c r="DN380" s="465" t="e">
        <f>DD380*(1-ET380)</f>
        <v>#VALUE!</v>
      </c>
      <c r="DO380" s="465" t="e">
        <f>DE380</f>
        <v>#VALUE!</v>
      </c>
      <c r="DP380" s="465" t="e">
        <f>DF380*(1-EU380)</f>
        <v>#VALUE!</v>
      </c>
      <c r="DQ380" s="465" t="e">
        <f>DG380*(1-EV380)</f>
        <v>#VALUE!</v>
      </c>
      <c r="DR380" s="465" t="e">
        <f>DH380*(1-EW380)</f>
        <v>#VALUE!</v>
      </c>
      <c r="DS380" s="465" t="e">
        <f>DI380</f>
        <v>#VALUE!</v>
      </c>
      <c r="DT380" s="465" t="e">
        <f>SUM(DJ380:DS380)</f>
        <v>#VALUE!</v>
      </c>
      <c r="DU380" s="465" t="e">
        <f>(GS380:GX380)+(DP380+DQ380+DR380)*GY380+DS380</f>
        <v>#VALUE!</v>
      </c>
      <c r="DV380" s="451" t="e">
        <f>AV380/$BH380/(1-EP380)</f>
        <v>#VALUE!</v>
      </c>
      <c r="DW380" s="451" t="e">
        <f>AW380/$BH380/(1-ER380)</f>
        <v>#VALUE!</v>
      </c>
      <c r="DX380" s="451" t="e">
        <f>AX380/$BH380/(1-EQ380)</f>
        <v>#VALUE!</v>
      </c>
      <c r="DY380" s="451" t="e">
        <f>AY380/$BH380/(1-ES380)</f>
        <v>#VALUE!</v>
      </c>
      <c r="DZ380" s="451" t="e">
        <f>AZ380/$BH380/(1-ET380)</f>
        <v>#VALUE!</v>
      </c>
      <c r="EA380" s="451" t="e">
        <f>BA380/$BH380/(1-AX380)</f>
        <v>#VALUE!</v>
      </c>
      <c r="EB380" s="451" t="e">
        <f>BB380/$BH380/(1-EU380)</f>
        <v>#VALUE!</v>
      </c>
      <c r="EC380" s="451" t="e">
        <f>BC380/$BH380/(1-EV380)</f>
        <v>#VALUE!</v>
      </c>
      <c r="ED380" s="451" t="e">
        <f>BD380/$BH380/(1-EW380)</f>
        <v>#VALUE!</v>
      </c>
      <c r="EE380" s="451" t="e">
        <f>BG380/BH380</f>
        <v>#VALUE!</v>
      </c>
      <c r="EF380" s="451" t="e">
        <f>DV380/SUM($DV380:$EE380)</f>
        <v>#VALUE!</v>
      </c>
      <c r="EG380" s="451" t="e">
        <f>DW380/SUM($DV380:$EE380)</f>
        <v>#VALUE!</v>
      </c>
      <c r="EH380" s="451" t="e">
        <f>DX380/SUM($DV380:$EE380)</f>
        <v>#VALUE!</v>
      </c>
      <c r="EI380" s="451" t="e">
        <f>DY380/SUM($DV380:$EE380)</f>
        <v>#VALUE!</v>
      </c>
      <c r="EJ380" s="451" t="e">
        <f>DZ380/SUM($DV380:$EE380)</f>
        <v>#VALUE!</v>
      </c>
      <c r="EK380" s="451" t="e">
        <f>EA380/SUM($DV380:$EE380)</f>
        <v>#VALUE!</v>
      </c>
      <c r="EL380" s="451" t="e">
        <f>EB380/SUM($DV380:$EE380)</f>
        <v>#VALUE!</v>
      </c>
      <c r="EM380" s="451" t="e">
        <f>EC380/SUM($DV380:$EE380)</f>
        <v>#VALUE!</v>
      </c>
      <c r="EN380" s="451" t="e">
        <f>ED380/SUM($DV380:$EE380)</f>
        <v>#VALUE!</v>
      </c>
      <c r="EO380" s="451" t="e">
        <f>EE380/SUM($DV380:$EE380)</f>
        <v>#VALUE!</v>
      </c>
      <c r="EP380" s="450">
        <f>EP379</f>
        <v>0.080000000000000002</v>
      </c>
      <c r="EQ380" s="450">
        <f>EQ379</f>
        <v>0.014999999999999999</v>
      </c>
      <c r="ER380" s="450">
        <f>ER379</f>
        <v>0.014999999999999999</v>
      </c>
      <c r="ES380" s="450">
        <f>ES379</f>
        <v>0.014999999999999999</v>
      </c>
      <c r="ET380" s="450">
        <f>ET379</f>
        <v>0.014999999999999999</v>
      </c>
      <c r="EU380" s="450">
        <f>EU379</f>
        <v>0.089999999999999997</v>
      </c>
      <c r="EV380" s="450">
        <f>EV379</f>
        <v>0.089999999999999997</v>
      </c>
      <c r="EW380" s="450">
        <f>EW379</f>
        <v>0.089999999999999997</v>
      </c>
      <c r="EX380" s="431" t="str">
        <f>IF(_tag_month_day!AS370="","",_tag_month_day!AS370/100)</f>
        <v/>
      </c>
      <c r="EY380" s="431" t="str">
        <f>IF(_tag_month_day!AT370="","",_tag_month_day!AT370/100)</f>
        <v/>
      </c>
      <c r="EZ380" s="431" t="str">
        <f>IF(_tag_month_day!AU370="","",_tag_month_day!AU370/100)</f>
        <v/>
      </c>
      <c r="FA380" s="431" t="str">
        <f>IF(_tag_month_day!AV370="","",_tag_month_day!AV370/100)</f>
        <v/>
      </c>
      <c r="FB380" s="431" t="str">
        <f>IF(_tag_month_day!AW370="","",_tag_month_day!AW370/100)</f>
        <v/>
      </c>
      <c r="FC380" s="431" t="str">
        <f>IF(_tag_month_day!AX370="","",_tag_month_day!AX370/100)</f>
        <v/>
      </c>
      <c r="FD380" s="449" t="str">
        <f>IF(_tag_month_day!AY370="","",_tag_month_day!AY370/100)</f>
        <v/>
      </c>
      <c r="FE380" s="449" t="str">
        <f>IF(_tag_month_day!AZ370="","",_tag_month_day!AZ370/100)</f>
        <v/>
      </c>
      <c r="FF380" s="449" t="str">
        <f>IF(_tag_month_day!BA370="","",_tag_month_day!BA370/100)</f>
        <v/>
      </c>
      <c r="FG380" s="449" t="str">
        <f>IF(_tag_month_day!BB370="","",_tag_month_day!BB370/100)</f>
        <v/>
      </c>
      <c r="FH380" s="467" t="str">
        <f>IF(_tag_month_day!BC370="","",_tag_month_day!BC370/100)</f>
        <v/>
      </c>
      <c r="FI380" s="449">
        <f>FI379</f>
        <v>0.40999999999999998</v>
      </c>
      <c r="FJ380" s="449">
        <f>FJ379</f>
        <v>0.11</v>
      </c>
      <c r="FK380" s="449">
        <f>FK379</f>
        <v>0.014999999999999999</v>
      </c>
      <c r="FL380" s="449">
        <f>FL379</f>
        <v>0</v>
      </c>
      <c r="FM380" s="467">
        <f>FM379</f>
        <v>0.0001</v>
      </c>
      <c r="FN380" s="449">
        <f>FN379</f>
        <v>0.32000000000000001</v>
      </c>
      <c r="FO380" s="449">
        <f>FO379</f>
        <v>0.20000000000000001</v>
      </c>
      <c r="FP380" s="449">
        <f>FP379</f>
        <v>0.01</v>
      </c>
      <c r="FQ380" s="449">
        <f>FQ379</f>
        <v>0</v>
      </c>
      <c r="FR380" s="467">
        <f>FR379</f>
        <v>0.0001</v>
      </c>
      <c r="FS380" s="449" t="str">
        <f>IF(_tag_month_day!BD370="","",_tag_month_day!BD370/100)</f>
        <v/>
      </c>
      <c r="FT380" s="449" t="str">
        <f>IF(_tag_month_day!BE370="","",_tag_month_day!BE370/100)</f>
        <v/>
      </c>
      <c r="FU380" s="449" t="str">
        <f>IF(_tag_month_day!BF370="","",_tag_month_day!BF370/100)</f>
        <v/>
      </c>
      <c r="FV380" s="449" t="str">
        <f>IF(_tag_month_day!BG370="","",_tag_month_day!BG370/100)</f>
        <v/>
      </c>
      <c r="FW380" s="467" t="str">
        <f>IF(_tag_month_day!BH370="","",_tag_month_day!BH370/100)</f>
        <v/>
      </c>
      <c r="FX380" s="449" t="str">
        <f>IF(_tag_month_day!BI370="","",_tag_month_day!BI370/100)</f>
        <v/>
      </c>
      <c r="FY380" s="449" t="str">
        <f>IF(_tag_month_day!BJ370="","",_tag_month_day!BJ370/100)</f>
        <v/>
      </c>
      <c r="FZ380" s="468" t="str">
        <f>IF(_tag_month_day!BK370="","",_tag_month_day!BK370/100)</f>
        <v/>
      </c>
      <c r="GA380" s="449" t="str">
        <f>IF(_tag_month_day!BL370="","",_tag_month_day!BL370/100)</f>
        <v/>
      </c>
      <c r="GB380" s="467" t="str">
        <f>IF(_tag_month_day!BM370="","",_tag_month_day!BM370/100)</f>
        <v/>
      </c>
      <c r="GC380" s="431" t="str">
        <f>IF(_tag_month_day!BN370="","",_tag_month_day!BN370/100)</f>
        <v/>
      </c>
      <c r="GD380" s="431" t="str">
        <f>IF(_tag_month_day!BO370="","",_tag_month_day!BO370/100)</f>
        <v/>
      </c>
      <c r="GE380" s="431" t="str">
        <f>IF(_tag_month_day!BP370="","",_tag_month_day!BP370/100)</f>
        <v/>
      </c>
      <c r="GF380" s="431" t="str">
        <f>IF(_tag_month_day!BQ370="","",_tag_month_day!BQ370/100)</f>
        <v/>
      </c>
      <c r="GG380" s="431" t="str">
        <f>IF(_tag_month_day!BR370="","",_tag_month_day!BR370/100)</f>
        <v/>
      </c>
      <c r="GH380" s="431" t="str">
        <f>IF(_tag_month_day!BS370="","",_tag_month_day!BS370/100)</f>
        <v/>
      </c>
      <c r="GI380" s="467" t="str">
        <f>IF(_tag_month_day!BT370="","",_tag_month_day!BT370/100)</f>
        <v/>
      </c>
      <c r="GJ380" s="469" t="str">
        <f>IF(_tag_month_day!BU370="","",_tag_month_day!BU370/100)</f>
        <v/>
      </c>
      <c r="GK380" s="470">
        <f>GK379</f>
        <v>0.070000000000000007</v>
      </c>
      <c r="GL380" s="470">
        <f>GL379</f>
        <v>0.029999999999999999</v>
      </c>
      <c r="GM380" s="471" t="str">
        <f>IF(_tag_month_day!BX370="","",_tag_month_day!BX370/100)</f>
        <v/>
      </c>
      <c r="GN380" s="470">
        <f>GN379</f>
        <v>0.070000000000000007</v>
      </c>
      <c r="GO380" s="470">
        <f>GO379</f>
        <v>0.029999999999999999</v>
      </c>
      <c r="GP380" s="470">
        <f>GP379</f>
        <v>0.089999999999999997</v>
      </c>
      <c r="GQ380" s="470">
        <f>GQ379</f>
        <v>0.029999999999999999</v>
      </c>
      <c r="GR380" s="471" t="str">
        <f>IF(_tag_month_day!CA370="","",_tag_month_day!CA370/100)</f>
        <v/>
      </c>
      <c r="GS380" s="472">
        <f>GS379</f>
        <v>0.95299999999999996</v>
      </c>
      <c r="GT380" s="472">
        <f>GT379</f>
        <v>0.55000000000000004</v>
      </c>
      <c r="GU380" s="472">
        <f>GU379</f>
        <v>0.55000000000000004</v>
      </c>
      <c r="GV380" s="472">
        <f>GV379</f>
        <v>0.55000000000000004</v>
      </c>
      <c r="GW380" s="472">
        <f>GW379</f>
        <v>0.5</v>
      </c>
      <c r="GX380" s="472">
        <f>GX379</f>
        <v>0.93500000000000005</v>
      </c>
      <c r="GY380" s="472">
        <f>GY379</f>
        <v>0.14999999999999999</v>
      </c>
      <c r="GZ380" s="472">
        <f>GZ379</f>
        <v>1</v>
      </c>
      <c r="HA380" s="474">
        <f>HA379</f>
        <v>0.047</v>
      </c>
      <c r="HB380" s="474">
        <f>HB379</f>
        <v>0.45000000000000001</v>
      </c>
      <c r="HC380" s="474">
        <f>HC379</f>
        <v>0.45000000000000001</v>
      </c>
      <c r="HD380" s="474">
        <f>HD379</f>
        <v>0.45000000000000001</v>
      </c>
      <c r="HE380" s="474">
        <f>HE379</f>
        <v>0.5</v>
      </c>
      <c r="HF380" s="474">
        <f>HF379</f>
        <v>0.065000000000000002</v>
      </c>
      <c r="HG380" s="474">
        <f>HG379</f>
        <v>0.84999999999999998</v>
      </c>
      <c r="HH380" s="474">
        <f>HH379</f>
        <v>0</v>
      </c>
      <c r="HI380" s="10">
        <f>IF(BZ380&lt;&gt;"",CK380-BV380,0)</f>
        <v>0</v>
      </c>
      <c r="HJ380" s="10" t="e">
        <f>IF(AJ380&gt;0,AH380-AJ380,0)</f>
        <v>#VALUE!</v>
      </c>
      <c r="HK380" s="466">
        <f>HK379</f>
        <v>0.84999999999999998</v>
      </c>
      <c r="HL380" s="424">
        <f>HL379</f>
        <v>550000</v>
      </c>
      <c r="HM380" s="424">
        <f>HM379</f>
        <v>480000</v>
      </c>
      <c r="HN380" s="465" t="e">
        <f>(DJ380*EZ380+DK380*FH380+DL380*FM380+DM380*FR380+DN380*FW380+DO380*GB380+DS380*GI380+DP380*GM380+DR380*GR380)*1000*2</f>
        <v>#VALUE!</v>
      </c>
      <c r="HO380" s="465" t="e">
        <f>HN380*HK380*$HO$2/HL380*1000000</f>
        <v>#VALUE!</v>
      </c>
      <c r="HP380" s="465" t="e">
        <f>HN380*HK380*$HP$2/HM380*1000000</f>
        <v>#VALUE!</v>
      </c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</row>
    <row customFormat="1" ht="12.75" customHeight="1" r="381" s="0">
      <c r="A381" s="420">
        <v>370</v>
      </c>
      <c r="B381" s="421">
        <f ca="1">IF(D381=D380,B380,IF(D381="夜班",B380+1,B380))</f>
        <v>43601</v>
      </c>
      <c r="C381" s="422">
        <f>C380</f>
        <v>0.041666666666666699</v>
      </c>
      <c r="D381" s="10" t="str">
        <f ca="1">IF(HOUR(G381)&lt;8,"夜班",IF(HOUR(G381)&lt;16,"白班",IF(HOUR(G381)&lt;24,"中班",0)))</f>
        <v>白班</v>
      </c>
      <c r="E381" s="10" t="e">
        <f ca="1">IF(F381=1,"甲",IF(F381=2,"乙",IF(F381=3,"丙",IF(F381=4,"丁",""))))</f>
        <v>#REF!</v>
      </c>
      <c r="F381" s="10" t="e">
        <f ca="1">SUMPRODUCT((成本日报!$A$3:$A$95=计划!B381)*(成本日报!$B$3:$B$95=计划!$D381),成本日报!$C$3:$C$95)</f>
        <v>#REF!</v>
      </c>
      <c r="G381" s="423">
        <f ca="1">G380+C380</f>
        <v>43601.374999999105</v>
      </c>
      <c r="H381" s="423">
        <f ca="1">$G381+$C381/60*10+$C381*0</f>
        <v>43601.38194444355</v>
      </c>
      <c r="I381" s="423">
        <f ca="1">$G381+$C381/60*18+$C381*0</f>
        <v>43601.387499999102</v>
      </c>
      <c r="J381" s="423">
        <f ca="1">$G381+$C381/60*0+$C381*1</f>
        <v>43601.416666665769</v>
      </c>
      <c r="K381" s="423">
        <f ca="1">$G381+$C381/60*30+$C381*2</f>
        <v>43601.479166665777</v>
      </c>
      <c r="L381" s="423">
        <f ca="1">$G381+$C381/60*0+$C381*3</f>
        <v>43601.499999999105</v>
      </c>
      <c r="M381" s="424" t="str">
        <f>IF(_tag_month_day!A371="","",_tag_month_day!A371)</f>
        <v/>
      </c>
      <c r="N381" s="424" t="str">
        <f>IF(_tag_month_day!B371="","",_tag_month_day!B371)</f>
        <v/>
      </c>
      <c r="O381" s="425" t="e">
        <f>IF(M381+N381=0,"",M381+N381)</f>
        <v>#VALUE!</v>
      </c>
      <c r="P381" s="424" t="str">
        <f>IF(_tag_month_day!C371="","",_tag_month_day!C371)</f>
        <v/>
      </c>
      <c r="Q381" s="424" t="str">
        <f>IF(_tag_month_day!D371="","",_tag_month_day!D371)</f>
        <v/>
      </c>
      <c r="R381" s="426" t="str">
        <f>IF(_tag_month_day!CB371="","",_tag_month_day!CB371/100)</f>
        <v/>
      </c>
      <c r="S381" s="427" t="str">
        <f>IF(_tag_month_day!E371="","",_tag_month_day!E371)</f>
        <v/>
      </c>
      <c r="T381" s="427" t="str">
        <f>IF(_tag_month_day!F371="","",_tag_month_day!F371)</f>
        <v/>
      </c>
      <c r="U381" s="428" t="e">
        <f>S381+T381</f>
        <v>#VALUE!</v>
      </c>
      <c r="V381" s="429" t="e">
        <f>U381/AJ381</f>
        <v>#VALUE!</v>
      </c>
      <c r="W381" s="430" t="str">
        <f>IF(_jhy_month_day!A371="","",_jhy_month_day!A371)</f>
        <v/>
      </c>
      <c r="X381" s="431" t="str">
        <f>IF(_jhy_month_day!B371="","",_jhy_month_day!B371/100)</f>
        <v/>
      </c>
      <c r="Y381" s="431" t="str">
        <f>IF(_jhy_month_day!C371="","",_jhy_month_day!C371/100)</f>
        <v/>
      </c>
      <c r="Z381" s="432">
        <f>Z377+1</f>
        <v>93</v>
      </c>
      <c r="AA381" s="433" t="str">
        <f>IF(_tag_month_day!G371="","",_tag_month_day!G371/100)</f>
        <v/>
      </c>
      <c r="AB381" s="433" t="str">
        <f>IF(_tag_month_day!H371="","",_tag_month_day!H371/100)</f>
        <v/>
      </c>
      <c r="AC381" s="434">
        <f>IF(X381="",AC380,BK381*($AV380*X381+$AW380*FD380+$AX380*FI380+$AY380*FN380+$AZ380*FS380+$BA380*FX380+$BG380*GE380)/(AV380*Y381+AX380*FK380+AW380*FF380+AY380*FP380+AZ380*FU380+BA380*FZ380+BG380*GG380+BB380*GK380+BC380*GN380+BD380*GP380))</f>
        <v>1.59963432013121</v>
      </c>
      <c r="AD381" s="435" t="str">
        <f>IF(AC381=AC380,"",AC381-AC380)</f>
        <v/>
      </c>
      <c r="AE381" s="436" t="str">
        <f>IF(1-AF381=0,"",(1-AF381))</f>
        <v/>
      </c>
      <c r="AF381" s="437">
        <v>1</v>
      </c>
      <c r="AG381" s="10" t="str">
        <f>AG380</f>
        <v>9A3</v>
      </c>
      <c r="AH381" s="438" t="str">
        <f>AH380</f>
        <v/>
      </c>
      <c r="AI381" s="424"/>
      <c r="AJ381" s="10" t="str">
        <f>IF(_tag_month_day!I371="","",_tag_month_day!I371)</f>
        <v/>
      </c>
      <c r="AK381" s="440"/>
      <c r="AL381" s="440"/>
      <c r="AM381" s="440"/>
      <c r="AN381" s="441">
        <f>AN380</f>
        <v>2</v>
      </c>
      <c r="AO381" s="441">
        <f>AO380</f>
        <v>8</v>
      </c>
      <c r="AP381" s="442" t="e">
        <f>(IF(AN381=0,AS380,AS380*(1+AO381/AN381)/(AR381+AO381/AN381)))+AT381</f>
        <v>#VALUE!</v>
      </c>
      <c r="AQ381" s="443" t="str">
        <f>IF(_tag_month_day!J371="","",_tag_month_day!J371/100)</f>
        <v/>
      </c>
      <c r="AR381" s="444">
        <f>AR380</f>
        <v>1.3</v>
      </c>
      <c r="AS381" s="445" t="e">
        <f>AQ381*(AN381*AR381+AO381)/(AN381+AO381)</f>
        <v>#VALUE!</v>
      </c>
      <c r="AT381" s="445" t="e">
        <f>(SUM(BE381:BF381)-SUM(BE380:BF380))*0.05</f>
        <v>#VALUE!</v>
      </c>
      <c r="AU381" s="446" t="str">
        <f>IF(_tag_month_day!CC371="","",IF(_tag_month_day!CC371&gt;0,_tag_month_day!CD371,_tag_month_day!CE371))</f>
        <v/>
      </c>
      <c r="AV381" s="447" t="str">
        <f>IF(_tag_month_day!L371="","",_tag_month_day!L371/100)</f>
        <v/>
      </c>
      <c r="AW381" s="431">
        <f>AW380</f>
        <v>0</v>
      </c>
      <c r="AX381" s="431">
        <f>AX380</f>
        <v>0</v>
      </c>
      <c r="AY381" s="431" t="str">
        <f>IF(_tag_month_day!M371="","",_tag_month_day!M371/100)</f>
        <v/>
      </c>
      <c r="AZ381" s="431" t="str">
        <f>IF(_tag_month_day!N371="","",_tag_month_day!N371/100)</f>
        <v/>
      </c>
      <c r="BA381" s="431" t="str">
        <f>IF(_tag_month_day!O371="","",_tag_month_day!O371/100)</f>
        <v/>
      </c>
      <c r="BB381" s="448" t="str">
        <f>IF(_tag_month_day!P371="","",_tag_month_day!P371/100)</f>
        <v/>
      </c>
      <c r="BC381" s="448">
        <f>BC380</f>
        <v>0</v>
      </c>
      <c r="BD381" s="448" t="str">
        <f>IF(_tag_month_day!Q371="","",_tag_month_day!Q371/100)</f>
        <v/>
      </c>
      <c r="BE381" s="449" t="str">
        <f>IF(_tag_month_day!R371="","",_tag_month_day!R371/100)</f>
        <v/>
      </c>
      <c r="BF381" s="388" t="e">
        <f>(AU381*(100+BE381*100))/(AJ381-AU381)/100</f>
        <v>#VALUE!</v>
      </c>
      <c r="BG381" s="450" t="e">
        <f>BE381+BF381</f>
        <v>#VALUE!</v>
      </c>
      <c r="BH381" s="451" t="e">
        <f>SUM(AV381:BF381)</f>
        <v>#VALUE!</v>
      </c>
      <c r="BI381" s="452" t="e">
        <f>IF(CX381=0,BI380,(DK381*查询!$R$5+DL381*查询!$Q$5+DM381*查询!$N$5+DN381*查询!$O$5+DO381*查询!$P$5)*AF381/CX381)</f>
        <v>#VALUE!</v>
      </c>
      <c r="BJ381" s="452" t="e">
        <f>IF(CX381=0,BJ380,(DP381*查询!$S$5+DQ381*查询!$T$5+DR381*查询!$U$5)*AF381/CX381)</f>
        <v>#VALUE!</v>
      </c>
      <c r="BK381" s="452">
        <f>BK380</f>
        <v>1</v>
      </c>
      <c r="BL381" s="453" t="e">
        <f>SUMPRODUCT((AV381:BA381)*(GS381:GX381))/((GS381:GX381)+SUM(BB381:BD381)*GY381+BG381*GZ381)</f>
        <v>#VALUE!</v>
      </c>
      <c r="BM381" s="453" t="e">
        <f>BK381*($AV381*FB381+$AW381*FD381+$AX381*FI381+$AY381*FN381+$AZ381*FS381+$BA381*FX381+$BG381*GE381)/(AV381*EY381+AX381*FK381+AW381*FF381+AY381*FP381+AZ381*FU381+BA381*FZ381+BG381*GG381+BB381*GK381+BC381*GN381+BD381*GP381)</f>
        <v>#VALUE!</v>
      </c>
      <c r="BN381" s="453" t="e">
        <f>($AV381*FC381+$AX381*FJ381+$AW381*FE381+$AY381*FO381+$AZ381*FT381+$BA381*FY381+$BG381*GF381)/($AV381*FA381+BG381*GH381+BB381*GL381+BC381*GO381+BD381*GQ381+BA381*GA381)</f>
        <v>#VALUE!</v>
      </c>
      <c r="BO381" s="454" t="e">
        <f>SUMPRODUCT(AV381:BA381*GS381:GX381)/(GS381:GX381+(BB381+BC381+BD381)*GY381+BG381)</f>
        <v>#VALUE!</v>
      </c>
      <c r="BP381" s="454" t="e">
        <f>SUMPRODUCT(AV381:BA381*GS381:GX381)/(GS381:GX381+(BB381+BC381+BD381)*GY381+BG381)</f>
        <v>#VALUE!</v>
      </c>
      <c r="BQ381" s="454" t="e">
        <f>SUMPRODUCT(AV381:BA381*GS381:GX381)/(GS381:GX381+(BB381+BC381+BD381)*GY381+BG381)</f>
        <v>#VALUE!</v>
      </c>
      <c r="BR381" s="453" t="str">
        <f>IF(_tag_month_day!T371="","",_tag_month_day!T371)</f>
        <v/>
      </c>
      <c r="BS381" s="453" t="str">
        <f>IF(_tag_month_day!U371="","",_tag_month_day!U371)</f>
        <v/>
      </c>
      <c r="BT381" s="455" t="str">
        <f>IF(CK381="","",IF((CK381&gt;=BV381-0.12)*(CK381&lt;=BV381+0.12),"合格","不合格"))</f>
        <v/>
      </c>
      <c r="BU381" s="456" t="str">
        <f>IF(_tag_month_day!V371="","",_tag_month_day!V371)</f>
        <v/>
      </c>
      <c r="BV381" s="457" t="str">
        <f>IF(_tag_month_day!W371="","",_tag_month_day!W371)</f>
        <v/>
      </c>
      <c r="BW381" s="458" t="str">
        <f>IF(_tag_month_day!X371="","",_tag_month_day!X371)</f>
        <v/>
      </c>
      <c r="BX381" s="458" t="str">
        <f>IF(_tag_month_day!Y371="","",_tag_month_day!Y371)</f>
        <v/>
      </c>
      <c r="BY381" s="459">
        <f ca="1">L381</f>
        <v>43601.499999999105</v>
      </c>
      <c r="BZ381" s="460"/>
      <c r="CA381" s="461"/>
      <c r="CB381" s="424" t="str">
        <f>IF(_tag_month_day!Z371="","",_tag_month_day!Z371)</f>
        <v/>
      </c>
      <c r="CC381" s="424" t="str">
        <f>IF(_tag_month_day!AA371="","",_tag_month_day!AA371)</f>
        <v/>
      </c>
      <c r="CD381" s="424" t="str">
        <f>IF(_tag_month_day!AB371="","",_tag_month_day!AB371)</f>
        <v/>
      </c>
      <c r="CE381" s="424" t="str">
        <f>IF(_tag_month_day!AC371="","",_tag_month_day!AC371)</f>
        <v/>
      </c>
      <c r="CF381" s="424" t="str">
        <f>IF(_tag_month_day!AD371="","",_tag_month_day!AD371)</f>
        <v/>
      </c>
      <c r="CG381" s="424" t="str">
        <f>IF(_tag_month_day!AE371="","",_tag_month_day!AE371)</f>
        <v/>
      </c>
      <c r="CH381" s="424" t="str">
        <f>IF(_tag_month_day!AF371="","",_tag_month_day!AF371)</f>
        <v/>
      </c>
      <c r="CI381" s="424" t="str">
        <f>IF(_tag_month_day!AG371="","",_tag_month_day!AG371)</f>
        <v/>
      </c>
      <c r="CJ381" s="424" t="str">
        <f>IF(_tag_month_day!AH371="","",_tag_month_day!AH371)</f>
        <v/>
      </c>
      <c r="CK381" s="424" t="str">
        <f>IF(_tag_month_day!AI371="","",_tag_month_day!AI371)</f>
        <v/>
      </c>
      <c r="CL381" s="4" t="str">
        <f>IF(_tag_month_day!AJ371="","",_tag_month_day!AJ371)</f>
        <v/>
      </c>
      <c r="CM381" s="4" t="str">
        <f>IF(_tag_month_day!AK371="","",_tag_month_day!AK371)</f>
        <v/>
      </c>
      <c r="CN381" s="4" t="str">
        <f>IF(_tag_month_day!AL371="","",_tag_month_day!AL371)</f>
        <v/>
      </c>
      <c r="CO381" s="4" t="str">
        <f>IF(_tag_month_day!AM371="","",_tag_month_day!AM371)</f>
        <v/>
      </c>
      <c r="CP381" s="4" t="str">
        <f>IF(_tag_month_day!AN371="","",_tag_month_day!AN371)</f>
        <v/>
      </c>
      <c r="CQ381" s="4" t="str">
        <f>IF(_tag_month_day!AO371="","",_tag_month_day!AO371)</f>
        <v/>
      </c>
      <c r="CR381" s="462" t="str">
        <f>IF(_tag_month_day!AP371="","",_tag_month_day!AP371)</f>
        <v/>
      </c>
      <c r="CS381" s="463" t="str">
        <f>IF(_tag_month_day!AQ371="","",_tag_month_day!AQ371)</f>
        <v/>
      </c>
      <c r="CT381" s="4" t="str">
        <f>IF(_tag_month_day!AR371="","",_tag_month_day!AR371)</f>
        <v/>
      </c>
      <c r="CU381" s="464" t="e">
        <f>DU381/AJ381</f>
        <v>#VALUE!</v>
      </c>
      <c r="CV381" s="451" t="e">
        <f>BG381/BH381</f>
        <v>#VALUE!</v>
      </c>
      <c r="CW381" s="465" t="e">
        <f>AJ381*(1-CV381)*CU381*AF381</f>
        <v>#VALUE!</v>
      </c>
      <c r="CX381" s="465" t="e">
        <f>CW381*94%</f>
        <v>#VALUE!</v>
      </c>
      <c r="CY381" s="466" t="e">
        <f>IF(CX381=0,0,DS381/(DS381+CX381))</f>
        <v>#VALUE!</v>
      </c>
      <c r="CZ381" s="465" t="e">
        <f>$AJ381*EF381</f>
        <v>#VALUE!</v>
      </c>
      <c r="DA381" s="465" t="e">
        <f>$AJ381*EG381</f>
        <v>#VALUE!</v>
      </c>
      <c r="DB381" s="465" t="e">
        <f>$AJ381*EH381</f>
        <v>#VALUE!</v>
      </c>
      <c r="DC381" s="465" t="e">
        <f>$AJ381*EI381</f>
        <v>#VALUE!</v>
      </c>
      <c r="DD381" s="465" t="e">
        <f>$AJ381*EJ381</f>
        <v>#VALUE!</v>
      </c>
      <c r="DE381" s="465" t="e">
        <f>$AJ381*EK381</f>
        <v>#VALUE!</v>
      </c>
      <c r="DF381" s="465" t="e">
        <f>$AJ381*EL381</f>
        <v>#VALUE!</v>
      </c>
      <c r="DG381" s="465" t="e">
        <f>$AJ381*EM381</f>
        <v>#VALUE!</v>
      </c>
      <c r="DH381" s="465" t="e">
        <f>$AJ381*EN381</f>
        <v>#VALUE!</v>
      </c>
      <c r="DI381" s="465" t="e">
        <f>$AJ381*EO381</f>
        <v>#VALUE!</v>
      </c>
      <c r="DJ381" s="465" t="e">
        <f>CZ381*(1-EP381)</f>
        <v>#VALUE!</v>
      </c>
      <c r="DK381" s="465" t="e">
        <f>DA381*(1-ER381)</f>
        <v>#VALUE!</v>
      </c>
      <c r="DL381" s="465" t="e">
        <f>DB381*(1-EQ381)</f>
        <v>#VALUE!</v>
      </c>
      <c r="DM381" s="465" t="e">
        <f>DC381*(1-ES381)</f>
        <v>#VALUE!</v>
      </c>
      <c r="DN381" s="465" t="e">
        <f>DD381*(1-ET381)</f>
        <v>#VALUE!</v>
      </c>
      <c r="DO381" s="465" t="e">
        <f>DE381</f>
        <v>#VALUE!</v>
      </c>
      <c r="DP381" s="465" t="e">
        <f>DF381*(1-EU381)</f>
        <v>#VALUE!</v>
      </c>
      <c r="DQ381" s="465" t="e">
        <f>DG381*(1-EV381)</f>
        <v>#VALUE!</v>
      </c>
      <c r="DR381" s="465" t="e">
        <f>DH381*(1-EW381)</f>
        <v>#VALUE!</v>
      </c>
      <c r="DS381" s="465" t="e">
        <f>DI381</f>
        <v>#VALUE!</v>
      </c>
      <c r="DT381" s="465" t="e">
        <f>SUM(DJ381:DS381)</f>
        <v>#VALUE!</v>
      </c>
      <c r="DU381" s="465" t="e">
        <f>(GS381:GX381)+(DP381+DQ381+DR381)*GY381+DS381</f>
        <v>#VALUE!</v>
      </c>
      <c r="DV381" s="451" t="e">
        <f>AV381/$BH381/(1-EP381)</f>
        <v>#VALUE!</v>
      </c>
      <c r="DW381" s="451" t="e">
        <f>AW381/$BH381/(1-ER381)</f>
        <v>#VALUE!</v>
      </c>
      <c r="DX381" s="451" t="e">
        <f>AX381/$BH381/(1-EQ381)</f>
        <v>#VALUE!</v>
      </c>
      <c r="DY381" s="451" t="e">
        <f>AY381/$BH381/(1-ES381)</f>
        <v>#VALUE!</v>
      </c>
      <c r="DZ381" s="451" t="e">
        <f>AZ381/$BH381/(1-ET381)</f>
        <v>#VALUE!</v>
      </c>
      <c r="EA381" s="451" t="e">
        <f>BA381/$BH381/(1-AX381)</f>
        <v>#VALUE!</v>
      </c>
      <c r="EB381" s="451" t="e">
        <f>BB381/$BH381/(1-EU381)</f>
        <v>#VALUE!</v>
      </c>
      <c r="EC381" s="451" t="e">
        <f>BC381/$BH381/(1-EV381)</f>
        <v>#VALUE!</v>
      </c>
      <c r="ED381" s="451" t="e">
        <f>BD381/$BH381/(1-EW381)</f>
        <v>#VALUE!</v>
      </c>
      <c r="EE381" s="451" t="e">
        <f>BG381/BH381</f>
        <v>#VALUE!</v>
      </c>
      <c r="EF381" s="451" t="e">
        <f>DV381/SUM($DV381:$EE381)</f>
        <v>#VALUE!</v>
      </c>
      <c r="EG381" s="451" t="e">
        <f>DW381/SUM($DV381:$EE381)</f>
        <v>#VALUE!</v>
      </c>
      <c r="EH381" s="451" t="e">
        <f>DX381/SUM($DV381:$EE381)</f>
        <v>#VALUE!</v>
      </c>
      <c r="EI381" s="451" t="e">
        <f>DY381/SUM($DV381:$EE381)</f>
        <v>#VALUE!</v>
      </c>
      <c r="EJ381" s="451" t="e">
        <f>DZ381/SUM($DV381:$EE381)</f>
        <v>#VALUE!</v>
      </c>
      <c r="EK381" s="451" t="e">
        <f>EA381/SUM($DV381:$EE381)</f>
        <v>#VALUE!</v>
      </c>
      <c r="EL381" s="451" t="e">
        <f>EB381/SUM($DV381:$EE381)</f>
        <v>#VALUE!</v>
      </c>
      <c r="EM381" s="451" t="e">
        <f>EC381/SUM($DV381:$EE381)</f>
        <v>#VALUE!</v>
      </c>
      <c r="EN381" s="451" t="e">
        <f>ED381/SUM($DV381:$EE381)</f>
        <v>#VALUE!</v>
      </c>
      <c r="EO381" s="451" t="e">
        <f>EE381/SUM($DV381:$EE381)</f>
        <v>#VALUE!</v>
      </c>
      <c r="EP381" s="450">
        <f>EP380</f>
        <v>0.080000000000000002</v>
      </c>
      <c r="EQ381" s="450">
        <f>EQ380</f>
        <v>0.014999999999999999</v>
      </c>
      <c r="ER381" s="450">
        <f>ER380</f>
        <v>0.014999999999999999</v>
      </c>
      <c r="ES381" s="450">
        <f>ES380</f>
        <v>0.014999999999999999</v>
      </c>
      <c r="ET381" s="450">
        <f>ET380</f>
        <v>0.014999999999999999</v>
      </c>
      <c r="EU381" s="450">
        <f>EU380</f>
        <v>0.089999999999999997</v>
      </c>
      <c r="EV381" s="450">
        <f>EV380</f>
        <v>0.089999999999999997</v>
      </c>
      <c r="EW381" s="450">
        <f>EW380</f>
        <v>0.089999999999999997</v>
      </c>
      <c r="EX381" s="431" t="str">
        <f>IF(_tag_month_day!AS371="","",_tag_month_day!AS371/100)</f>
        <v/>
      </c>
      <c r="EY381" s="431" t="str">
        <f>IF(_tag_month_day!AT371="","",_tag_month_day!AT371/100)</f>
        <v/>
      </c>
      <c r="EZ381" s="431" t="str">
        <f>IF(_tag_month_day!AU371="","",_tag_month_day!AU371/100)</f>
        <v/>
      </c>
      <c r="FA381" s="431" t="str">
        <f>IF(_tag_month_day!AV371="","",_tag_month_day!AV371/100)</f>
        <v/>
      </c>
      <c r="FB381" s="431" t="str">
        <f>IF(_tag_month_day!AW371="","",_tag_month_day!AW371/100)</f>
        <v/>
      </c>
      <c r="FC381" s="431" t="str">
        <f>IF(_tag_month_day!AX371="","",_tag_month_day!AX371/100)</f>
        <v/>
      </c>
      <c r="FD381" s="449" t="str">
        <f>IF(_tag_month_day!AY371="","",_tag_month_day!AY371/100)</f>
        <v/>
      </c>
      <c r="FE381" s="449" t="str">
        <f>IF(_tag_month_day!AZ371="","",_tag_month_day!AZ371/100)</f>
        <v/>
      </c>
      <c r="FF381" s="449" t="str">
        <f>IF(_tag_month_day!BA371="","",_tag_month_day!BA371/100)</f>
        <v/>
      </c>
      <c r="FG381" s="449" t="str">
        <f>IF(_tag_month_day!BB371="","",_tag_month_day!BB371/100)</f>
        <v/>
      </c>
      <c r="FH381" s="467" t="str">
        <f>IF(_tag_month_day!BC371="","",_tag_month_day!BC371/100)</f>
        <v/>
      </c>
      <c r="FI381" s="449">
        <f>FI380</f>
        <v>0.40999999999999998</v>
      </c>
      <c r="FJ381" s="449">
        <f>FJ380</f>
        <v>0.11</v>
      </c>
      <c r="FK381" s="449">
        <f>FK380</f>
        <v>0.014999999999999999</v>
      </c>
      <c r="FL381" s="449">
        <f>FL380</f>
        <v>0</v>
      </c>
      <c r="FM381" s="467">
        <f>FM380</f>
        <v>0.0001</v>
      </c>
      <c r="FN381" s="449">
        <f>FN380</f>
        <v>0.32000000000000001</v>
      </c>
      <c r="FO381" s="449">
        <f>FO380</f>
        <v>0.20000000000000001</v>
      </c>
      <c r="FP381" s="449">
        <f>FP380</f>
        <v>0.01</v>
      </c>
      <c r="FQ381" s="449">
        <f>FQ380</f>
        <v>0</v>
      </c>
      <c r="FR381" s="467">
        <f>FR380</f>
        <v>0.0001</v>
      </c>
      <c r="FS381" s="449" t="str">
        <f>IF(_tag_month_day!BD371="","",_tag_month_day!BD371/100)</f>
        <v/>
      </c>
      <c r="FT381" s="449" t="str">
        <f>IF(_tag_month_day!BE371="","",_tag_month_day!BE371/100)</f>
        <v/>
      </c>
      <c r="FU381" s="449" t="str">
        <f>IF(_tag_month_day!BF371="","",_tag_month_day!BF371/100)</f>
        <v/>
      </c>
      <c r="FV381" s="449" t="str">
        <f>IF(_tag_month_day!BG371="","",_tag_month_day!BG371/100)</f>
        <v/>
      </c>
      <c r="FW381" s="467" t="str">
        <f>IF(_tag_month_day!BH371="","",_tag_month_day!BH371/100)</f>
        <v/>
      </c>
      <c r="FX381" s="449" t="str">
        <f>IF(_tag_month_day!BI371="","",_tag_month_day!BI371/100)</f>
        <v/>
      </c>
      <c r="FY381" s="449" t="str">
        <f>IF(_tag_month_day!BJ371="","",_tag_month_day!BJ371/100)</f>
        <v/>
      </c>
      <c r="FZ381" s="468" t="str">
        <f>IF(_tag_month_day!BK371="","",_tag_month_day!BK371/100)</f>
        <v/>
      </c>
      <c r="GA381" s="449" t="str">
        <f>IF(_tag_month_day!BL371="","",_tag_month_day!BL371/100)</f>
        <v/>
      </c>
      <c r="GB381" s="467" t="str">
        <f>IF(_tag_month_day!BM371="","",_tag_month_day!BM371/100)</f>
        <v/>
      </c>
      <c r="GC381" s="431" t="str">
        <f>IF(_tag_month_day!BN371="","",_tag_month_day!BN371/100)</f>
        <v/>
      </c>
      <c r="GD381" s="431" t="str">
        <f>IF(_tag_month_day!BO371="","",_tag_month_day!BO371/100)</f>
        <v/>
      </c>
      <c r="GE381" s="431" t="str">
        <f>IF(_tag_month_day!BP371="","",_tag_month_day!BP371/100)</f>
        <v/>
      </c>
      <c r="GF381" s="431" t="str">
        <f>IF(_tag_month_day!BQ371="","",_tag_month_day!BQ371/100)</f>
        <v/>
      </c>
      <c r="GG381" s="431" t="str">
        <f>IF(_tag_month_day!BR371="","",_tag_month_day!BR371/100)</f>
        <v/>
      </c>
      <c r="GH381" s="431" t="str">
        <f>IF(_tag_month_day!BS371="","",_tag_month_day!BS371/100)</f>
        <v/>
      </c>
      <c r="GI381" s="467" t="str">
        <f>IF(_tag_month_day!BT371="","",_tag_month_day!BT371/100)</f>
        <v/>
      </c>
      <c r="GJ381" s="469" t="str">
        <f>IF(_tag_month_day!BU371="","",_tag_month_day!BU371/100)</f>
        <v/>
      </c>
      <c r="GK381" s="470">
        <f>GK380</f>
        <v>0.070000000000000007</v>
      </c>
      <c r="GL381" s="470">
        <f>GL380</f>
        <v>0.029999999999999999</v>
      </c>
      <c r="GM381" s="471" t="str">
        <f>IF(_tag_month_day!BX371="","",_tag_month_day!BX371/100)</f>
        <v/>
      </c>
      <c r="GN381" s="470">
        <f>GN380</f>
        <v>0.070000000000000007</v>
      </c>
      <c r="GO381" s="470">
        <f>GO380</f>
        <v>0.029999999999999999</v>
      </c>
      <c r="GP381" s="470">
        <f>GP380</f>
        <v>0.089999999999999997</v>
      </c>
      <c r="GQ381" s="470">
        <f>GQ380</f>
        <v>0.029999999999999999</v>
      </c>
      <c r="GR381" s="471" t="str">
        <f>IF(_tag_month_day!CA371="","",_tag_month_day!CA371/100)</f>
        <v/>
      </c>
      <c r="GS381" s="472">
        <f>GS380</f>
        <v>0.95299999999999996</v>
      </c>
      <c r="GT381" s="472">
        <f>GT380</f>
        <v>0.55000000000000004</v>
      </c>
      <c r="GU381" s="472">
        <f>GU380</f>
        <v>0.55000000000000004</v>
      </c>
      <c r="GV381" s="472">
        <f>GV380</f>
        <v>0.55000000000000004</v>
      </c>
      <c r="GW381" s="472">
        <f>GW380</f>
        <v>0.5</v>
      </c>
      <c r="GX381" s="472">
        <f>GX380</f>
        <v>0.93500000000000005</v>
      </c>
      <c r="GY381" s="472">
        <f>GY380</f>
        <v>0.14999999999999999</v>
      </c>
      <c r="GZ381" s="472">
        <f>GZ380</f>
        <v>1</v>
      </c>
      <c r="HA381" s="474">
        <f>HA380</f>
        <v>0.047</v>
      </c>
      <c r="HB381" s="474">
        <f>HB380</f>
        <v>0.45000000000000001</v>
      </c>
      <c r="HC381" s="474">
        <f>HC380</f>
        <v>0.45000000000000001</v>
      </c>
      <c r="HD381" s="474">
        <f>HD380</f>
        <v>0.45000000000000001</v>
      </c>
      <c r="HE381" s="474">
        <f>HE380</f>
        <v>0.5</v>
      </c>
      <c r="HF381" s="474">
        <f>HF380</f>
        <v>0.065000000000000002</v>
      </c>
      <c r="HG381" s="474">
        <f>HG380</f>
        <v>0.84999999999999998</v>
      </c>
      <c r="HH381" s="474">
        <f>HH380</f>
        <v>0</v>
      </c>
      <c r="HI381" s="10">
        <f>IF(BZ381&lt;&gt;"",CK381-BV381,0)</f>
        <v>0</v>
      </c>
      <c r="HJ381" s="10" t="e">
        <f>IF(AJ381&gt;0,AH381-AJ381,0)</f>
        <v>#VALUE!</v>
      </c>
      <c r="HK381" s="466">
        <f>HK380</f>
        <v>0.84999999999999998</v>
      </c>
      <c r="HL381" s="424">
        <f>HL380</f>
        <v>550000</v>
      </c>
      <c r="HM381" s="424">
        <f>HM380</f>
        <v>480000</v>
      </c>
      <c r="HN381" s="465" t="e">
        <f>(DJ381*EZ381+DK381*FH381+DL381*FM381+DM381*FR381+DN381*FW381+DO381*GB381+DS381*GI381+DP381*GM381+DR381*GR381)*1000*2</f>
        <v>#VALUE!</v>
      </c>
      <c r="HO381" s="465" t="e">
        <f>HN381*HK381*$HO$2/HL381*1000000</f>
        <v>#VALUE!</v>
      </c>
      <c r="HP381" s="465" t="e">
        <f>HN381*HK381*$HP$2/HM381*1000000</f>
        <v>#VALUE!</v>
      </c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</row>
    <row customFormat="1" r="382" s="0">
      <c r="A382" s="420">
        <v>371</v>
      </c>
      <c r="B382" s="421">
        <f ca="1">IF(D382=D381,B381,IF(D382="夜班",B381+1,B381))</f>
        <v>43601</v>
      </c>
      <c r="C382" s="422">
        <f>C381</f>
        <v>0.041666666666666699</v>
      </c>
      <c r="D382" s="10" t="str">
        <f ca="1">IF(HOUR(G382)&lt;8,"夜班",IF(HOUR(G382)&lt;16,"白班",IF(HOUR(G382)&lt;24,"中班",0)))</f>
        <v>白班</v>
      </c>
      <c r="E382" s="10" t="e">
        <f ca="1">IF(F382=1,"甲",IF(F382=2,"乙",IF(F382=3,"丙",IF(F382=4,"丁",""))))</f>
        <v>#REF!</v>
      </c>
      <c r="F382" s="10" t="e">
        <f ca="1">SUMPRODUCT((成本日报!$A$3:$A$95=计划!B382)*(成本日报!$B$3:$B$95=计划!$D382),成本日报!$C$3:$C$95)</f>
        <v>#REF!</v>
      </c>
      <c r="G382" s="423">
        <f ca="1">G381+C381</f>
        <v>43601.416666665769</v>
      </c>
      <c r="H382" s="423">
        <f ca="1">$G382+$C382/60*10+$C382*0</f>
        <v>43601.423611110215</v>
      </c>
      <c r="I382" s="423">
        <f ca="1">$G382+$C382/60*18+$C382*0</f>
        <v>43601.429166665766</v>
      </c>
      <c r="J382" s="423">
        <f ca="1">$G382+$C382/60*0+$C382*1</f>
        <v>43601.458333332434</v>
      </c>
      <c r="K382" s="423">
        <f ca="1">$G382+$C382/60*30+$C382*2</f>
        <v>43601.520833332441</v>
      </c>
      <c r="L382" s="423">
        <f ca="1">$G382+$C382/60*0+$C382*3</f>
        <v>43601.541666665769</v>
      </c>
      <c r="M382" s="424" t="str">
        <f>IF(_tag_month_day!A372="","",_tag_month_day!A372)</f>
        <v/>
      </c>
      <c r="N382" s="424" t="str">
        <f>IF(_tag_month_day!B372="","",_tag_month_day!B372)</f>
        <v/>
      </c>
      <c r="O382" s="425" t="e">
        <f>IF(M382+N382=0,"",M382+N382)</f>
        <v>#VALUE!</v>
      </c>
      <c r="P382" s="424" t="str">
        <f>IF(_tag_month_day!C372="","",_tag_month_day!C372)</f>
        <v/>
      </c>
      <c r="Q382" s="424" t="str">
        <f>IF(_tag_month_day!D372="","",_tag_month_day!D372)</f>
        <v/>
      </c>
      <c r="R382" s="426" t="str">
        <f>IF(_tag_month_day!CB372="","",_tag_month_day!CB372/100)</f>
        <v/>
      </c>
      <c r="S382" s="427" t="str">
        <f>IF(_tag_month_day!E372="","",_tag_month_day!E372)</f>
        <v/>
      </c>
      <c r="T382" s="427" t="str">
        <f>IF(_tag_month_day!F372="","",_tag_month_day!F372)</f>
        <v/>
      </c>
      <c r="U382" s="428" t="e">
        <f>S382+T382</f>
        <v>#VALUE!</v>
      </c>
      <c r="V382" s="429" t="e">
        <f>U382/AJ382</f>
        <v>#VALUE!</v>
      </c>
      <c r="W382" s="430" t="str">
        <f>IF(_jhy_month_day!A372="","",_jhy_month_day!A372)</f>
        <v/>
      </c>
      <c r="X382" s="431" t="str">
        <f>IF(_jhy_month_day!B372="","",_jhy_month_day!B372/100)</f>
        <v/>
      </c>
      <c r="Y382" s="431" t="str">
        <f>IF(_jhy_month_day!C372="","",_jhy_month_day!C372/100)</f>
        <v/>
      </c>
      <c r="Z382" s="432">
        <f>Z378+1</f>
        <v>93</v>
      </c>
      <c r="AA382" s="433" t="str">
        <f>IF(_tag_month_day!G372="","",_tag_month_day!G372/100)</f>
        <v/>
      </c>
      <c r="AB382" s="433" t="str">
        <f>IF(_tag_month_day!H372="","",_tag_month_day!H372/100)</f>
        <v/>
      </c>
      <c r="AC382" s="434">
        <f>IF(X382="",AC381,BK382*($AV381*X382+$AW381*FD381+$AX381*FI381+$AY381*FN381+$AZ381*FS381+$BA381*FX381+$BG381*GE381)/(AV381*Y382+AX381*FK381+AW381*FF381+AY381*FP381+AZ381*FU381+BA381*FZ381+BG381*GG381+BB381*GK381+BC381*GN381+BD381*GP381))</f>
        <v>1.59963432013121</v>
      </c>
      <c r="AD382" s="435" t="str">
        <f>IF(AC382=AC381,"",AC382-AC381)</f>
        <v/>
      </c>
      <c r="AE382" s="436" t="str">
        <f>IF(1-AF382=0,"",(1-AF382))</f>
        <v/>
      </c>
      <c r="AF382" s="437">
        <v>1</v>
      </c>
      <c r="AG382" s="10" t="str">
        <f>AG381</f>
        <v>9A3</v>
      </c>
      <c r="AH382" s="438" t="str">
        <f>AH381</f>
        <v/>
      </c>
      <c r="AI382" s="424"/>
      <c r="AJ382" s="10" t="str">
        <f>IF(_tag_month_day!I372="","",_tag_month_day!I372)</f>
        <v/>
      </c>
      <c r="AK382" s="440"/>
      <c r="AL382" s="440"/>
      <c r="AM382" s="440"/>
      <c r="AN382" s="441">
        <f>AN381</f>
        <v>2</v>
      </c>
      <c r="AO382" s="441">
        <f>AO381</f>
        <v>8</v>
      </c>
      <c r="AP382" s="442" t="e">
        <f>(IF(AN382=0,AS381,AS381*(1+AO382/AN382)/(AR382+AO382/AN382)))+AT382</f>
        <v>#VALUE!</v>
      </c>
      <c r="AQ382" s="443" t="str">
        <f>IF(_tag_month_day!J372="","",_tag_month_day!J372/100)</f>
        <v/>
      </c>
      <c r="AR382" s="444">
        <f>AR381</f>
        <v>1.3</v>
      </c>
      <c r="AS382" s="445" t="e">
        <f>AQ382*(AN382*AR382+AO382)/(AN382+AO382)</f>
        <v>#VALUE!</v>
      </c>
      <c r="AT382" s="445" t="e">
        <f>(SUM(BE382:BF382)-SUM(BE381:BF381))*0.05</f>
        <v>#VALUE!</v>
      </c>
      <c r="AU382" s="446" t="str">
        <f>IF(_tag_month_day!CC372="","",IF(_tag_month_day!CC372&gt;0,_tag_month_day!CD372,_tag_month_day!CE372))</f>
        <v/>
      </c>
      <c r="AV382" s="447" t="str">
        <f>IF(_tag_month_day!L372="","",_tag_month_day!L372/100)</f>
        <v/>
      </c>
      <c r="AW382" s="431">
        <f>AW381</f>
        <v>0</v>
      </c>
      <c r="AX382" s="431">
        <f>AX381</f>
        <v>0</v>
      </c>
      <c r="AY382" s="431" t="str">
        <f>IF(_tag_month_day!M372="","",_tag_month_day!M372/100)</f>
        <v/>
      </c>
      <c r="AZ382" s="431" t="str">
        <f>IF(_tag_month_day!N372="","",_tag_month_day!N372/100)</f>
        <v/>
      </c>
      <c r="BA382" s="431" t="str">
        <f>IF(_tag_month_day!O372="","",_tag_month_day!O372/100)</f>
        <v/>
      </c>
      <c r="BB382" s="448" t="str">
        <f>IF(_tag_month_day!P372="","",_tag_month_day!P372/100)</f>
        <v/>
      </c>
      <c r="BC382" s="448">
        <f>BC381</f>
        <v>0</v>
      </c>
      <c r="BD382" s="448" t="str">
        <f>IF(_tag_month_day!Q372="","",_tag_month_day!Q372/100)</f>
        <v/>
      </c>
      <c r="BE382" s="449" t="str">
        <f>IF(_tag_month_day!R372="","",_tag_month_day!R372/100)</f>
        <v/>
      </c>
      <c r="BF382" s="388" t="e">
        <f>(AU382*(100+BE382*100))/(AJ382-AU382)/100</f>
        <v>#VALUE!</v>
      </c>
      <c r="BG382" s="450" t="e">
        <f>BE382+BF382</f>
        <v>#VALUE!</v>
      </c>
      <c r="BH382" s="451" t="e">
        <f>SUM(AV382:BF382)</f>
        <v>#VALUE!</v>
      </c>
      <c r="BI382" s="452" t="e">
        <f>IF(CX382=0,BI381,(DK382*查询!$R$5+DL382*查询!$Q$5+DM382*查询!$N$5+DN382*查询!$O$5+DO382*查询!$P$5)*AF382/CX382)</f>
        <v>#VALUE!</v>
      </c>
      <c r="BJ382" s="452" t="e">
        <f>IF(CX382=0,BJ381,(DP382*查询!$S$5+DQ382*查询!$T$5+DR382*查询!$U$5)*AF382/CX382)</f>
        <v>#VALUE!</v>
      </c>
      <c r="BK382" s="452">
        <f>BK381</f>
        <v>1</v>
      </c>
      <c r="BL382" s="453" t="e">
        <f>SUMPRODUCT((AV382:BA382)*(GS382:GX382))/((GS382:GX382)+SUM(BB382:BD382)*GY382+BG382*GZ382)</f>
        <v>#VALUE!</v>
      </c>
      <c r="BM382" s="453" t="e">
        <f>BK382*($AV382*FB382+$AW382*FD382+$AX382*FI382+$AY382*FN382+$AZ382*FS382+$BA382*FX382+$BG382*GE382)/(AV382*EY382+AX382*FK382+AW382*FF382+AY382*FP382+AZ382*FU382+BA382*FZ382+BG382*GG382+BB382*GK382+BC382*GN382+BD382*GP382)</f>
        <v>#VALUE!</v>
      </c>
      <c r="BN382" s="453" t="e">
        <f>($AV382*FC382+$AX382*FJ382+$AW382*FE382+$AY382*FO382+$AZ382*FT382+$BA382*FY382+$BG382*GF382)/($AV382*FA382+BG382*GH382+BB382*GL382+BC382*GO382+BD382*GQ382+BA382*GA382)</f>
        <v>#VALUE!</v>
      </c>
      <c r="BO382" s="454" t="e">
        <f>SUMPRODUCT(AV382:BA382*GS382:GX382)/(GS382:GX382+(BB382+BC382+BD382)*GY382+BG382)</f>
        <v>#VALUE!</v>
      </c>
      <c r="BP382" s="454" t="e">
        <f>SUMPRODUCT(AV382:BA382*GS382:GX382)/(GS382:GX382+(BB382+BC382+BD382)*GY382+BG382)</f>
        <v>#VALUE!</v>
      </c>
      <c r="BQ382" s="454" t="e">
        <f>SUMPRODUCT(AV382:BA382*GS382:GX382)/(GS382:GX382+(BB382+BC382+BD382)*GY382+BG382)</f>
        <v>#VALUE!</v>
      </c>
      <c r="BR382" s="453" t="str">
        <f>IF(_tag_month_day!T372="","",_tag_month_day!T372)</f>
        <v/>
      </c>
      <c r="BS382" s="453" t="str">
        <f>IF(_tag_month_day!U372="","",_tag_month_day!U372)</f>
        <v/>
      </c>
      <c r="BT382" s="455" t="str">
        <f>IF(CK382="","",IF((CK382&gt;=BV382-0.12)*(CK382&lt;=BV382+0.12),"合格","不合格"))</f>
        <v/>
      </c>
      <c r="BU382" s="456" t="str">
        <f>IF(_tag_month_day!V372="","",_tag_month_day!V372)</f>
        <v/>
      </c>
      <c r="BV382" s="457" t="str">
        <f>IF(_tag_month_day!W372="","",_tag_month_day!W372)</f>
        <v/>
      </c>
      <c r="BW382" s="458" t="str">
        <f>IF(_tag_month_day!X372="","",_tag_month_day!X372)</f>
        <v/>
      </c>
      <c r="BX382" s="458" t="str">
        <f>IF(_tag_month_day!Y372="","",_tag_month_day!Y372)</f>
        <v/>
      </c>
      <c r="BY382" s="459">
        <f ca="1">L382</f>
        <v>43601.541666665769</v>
      </c>
      <c r="BZ382" s="460"/>
      <c r="CA382" s="461"/>
      <c r="CB382" s="424" t="str">
        <f>IF(_tag_month_day!Z372="","",_tag_month_day!Z372)</f>
        <v/>
      </c>
      <c r="CC382" s="424" t="str">
        <f>IF(_tag_month_day!AA372="","",_tag_month_day!AA372)</f>
        <v/>
      </c>
      <c r="CD382" s="424" t="str">
        <f>IF(_tag_month_day!AB372="","",_tag_month_day!AB372)</f>
        <v/>
      </c>
      <c r="CE382" s="424" t="str">
        <f>IF(_tag_month_day!AC372="","",_tag_month_day!AC372)</f>
        <v/>
      </c>
      <c r="CF382" s="424" t="str">
        <f>IF(_tag_month_day!AD372="","",_tag_month_day!AD372)</f>
        <v/>
      </c>
      <c r="CG382" s="424" t="str">
        <f>IF(_tag_month_day!AE372="","",_tag_month_day!AE372)</f>
        <v/>
      </c>
      <c r="CH382" s="424" t="str">
        <f>IF(_tag_month_day!AF372="","",_tag_month_day!AF372)</f>
        <v/>
      </c>
      <c r="CI382" s="424" t="str">
        <f>IF(_tag_month_day!AG372="","",_tag_month_day!AG372)</f>
        <v/>
      </c>
      <c r="CJ382" s="424" t="str">
        <f>IF(_tag_month_day!AH372="","",_tag_month_day!AH372)</f>
        <v/>
      </c>
      <c r="CK382" s="424" t="str">
        <f>IF(_tag_month_day!AI372="","",_tag_month_day!AI372)</f>
        <v/>
      </c>
      <c r="CL382" s="4" t="str">
        <f>IF(_tag_month_day!AJ372="","",_tag_month_day!AJ372)</f>
        <v/>
      </c>
      <c r="CM382" s="4" t="str">
        <f>IF(_tag_month_day!AK372="","",_tag_month_day!AK372)</f>
        <v/>
      </c>
      <c r="CN382" s="4" t="str">
        <f>IF(_tag_month_day!AL372="","",_tag_month_day!AL372)</f>
        <v/>
      </c>
      <c r="CO382" s="4" t="str">
        <f>IF(_tag_month_day!AM372="","",_tag_month_day!AM372)</f>
        <v/>
      </c>
      <c r="CP382" s="4" t="str">
        <f>IF(_tag_month_day!AN372="","",_tag_month_day!AN372)</f>
        <v/>
      </c>
      <c r="CQ382" s="4" t="str">
        <f>IF(_tag_month_day!AO372="","",_tag_month_day!AO372)</f>
        <v/>
      </c>
      <c r="CR382" s="462" t="str">
        <f>IF(_tag_month_day!AP372="","",_tag_month_day!AP372)</f>
        <v/>
      </c>
      <c r="CS382" s="463" t="str">
        <f>IF(_tag_month_day!AQ372="","",_tag_month_day!AQ372)</f>
        <v/>
      </c>
      <c r="CT382" s="4" t="str">
        <f>IF(_tag_month_day!AR372="","",_tag_month_day!AR372)</f>
        <v/>
      </c>
      <c r="CU382" s="464" t="e">
        <f>DU382/AJ382</f>
        <v>#VALUE!</v>
      </c>
      <c r="CV382" s="451" t="e">
        <f>BG382/BH382</f>
        <v>#VALUE!</v>
      </c>
      <c r="CW382" s="465" t="e">
        <f>AJ382*(1-CV382)*CU382*AF382</f>
        <v>#VALUE!</v>
      </c>
      <c r="CX382" s="465" t="e">
        <f>CW382*94%</f>
        <v>#VALUE!</v>
      </c>
      <c r="CY382" s="466" t="e">
        <f>IF(CX382=0,0,DS382/(DS382+CX382))</f>
        <v>#VALUE!</v>
      </c>
      <c r="CZ382" s="465" t="e">
        <f>$AJ382*EF382</f>
        <v>#VALUE!</v>
      </c>
      <c r="DA382" s="465" t="e">
        <f>$AJ382*EG382</f>
        <v>#VALUE!</v>
      </c>
      <c r="DB382" s="465" t="e">
        <f>$AJ382*EH382</f>
        <v>#VALUE!</v>
      </c>
      <c r="DC382" s="465" t="e">
        <f>$AJ382*EI382</f>
        <v>#VALUE!</v>
      </c>
      <c r="DD382" s="465" t="e">
        <f>$AJ382*EJ382</f>
        <v>#VALUE!</v>
      </c>
      <c r="DE382" s="465" t="e">
        <f>$AJ382*EK382</f>
        <v>#VALUE!</v>
      </c>
      <c r="DF382" s="465" t="e">
        <f>$AJ382*EL382</f>
        <v>#VALUE!</v>
      </c>
      <c r="DG382" s="465" t="e">
        <f>$AJ382*EM382</f>
        <v>#VALUE!</v>
      </c>
      <c r="DH382" s="465" t="e">
        <f>$AJ382*EN382</f>
        <v>#VALUE!</v>
      </c>
      <c r="DI382" s="465" t="e">
        <f>$AJ382*EO382</f>
        <v>#VALUE!</v>
      </c>
      <c r="DJ382" s="465" t="e">
        <f>CZ382*(1-EP382)</f>
        <v>#VALUE!</v>
      </c>
      <c r="DK382" s="465" t="e">
        <f>DA382*(1-ER382)</f>
        <v>#VALUE!</v>
      </c>
      <c r="DL382" s="465" t="e">
        <f>DB382*(1-EQ382)</f>
        <v>#VALUE!</v>
      </c>
      <c r="DM382" s="465" t="e">
        <f>DC382*(1-ES382)</f>
        <v>#VALUE!</v>
      </c>
      <c r="DN382" s="465" t="e">
        <f>DD382*(1-ET382)</f>
        <v>#VALUE!</v>
      </c>
      <c r="DO382" s="465" t="e">
        <f>DE382</f>
        <v>#VALUE!</v>
      </c>
      <c r="DP382" s="465" t="e">
        <f>DF382*(1-EU382)</f>
        <v>#VALUE!</v>
      </c>
      <c r="DQ382" s="465" t="e">
        <f>DG382*(1-EV382)</f>
        <v>#VALUE!</v>
      </c>
      <c r="DR382" s="465" t="e">
        <f>DH382*(1-EW382)</f>
        <v>#VALUE!</v>
      </c>
      <c r="DS382" s="465" t="e">
        <f>DI382</f>
        <v>#VALUE!</v>
      </c>
      <c r="DT382" s="465" t="e">
        <f>SUM(DJ382:DS382)</f>
        <v>#VALUE!</v>
      </c>
      <c r="DU382" s="465" t="e">
        <f>(GS382:GX382)+(DP382+DQ382+DR382)*GY382+DS382</f>
        <v>#VALUE!</v>
      </c>
      <c r="DV382" s="451" t="e">
        <f>AV382/$BH382/(1-EP382)</f>
        <v>#VALUE!</v>
      </c>
      <c r="DW382" s="451" t="e">
        <f>AW382/$BH382/(1-ER382)</f>
        <v>#VALUE!</v>
      </c>
      <c r="DX382" s="451" t="e">
        <f>AX382/$BH382/(1-EQ382)</f>
        <v>#VALUE!</v>
      </c>
      <c r="DY382" s="451" t="e">
        <f>AY382/$BH382/(1-ES382)</f>
        <v>#VALUE!</v>
      </c>
      <c r="DZ382" s="451" t="e">
        <f>AZ382/$BH382/(1-ET382)</f>
        <v>#VALUE!</v>
      </c>
      <c r="EA382" s="451" t="e">
        <f>BA382/$BH382/(1-AX382)</f>
        <v>#VALUE!</v>
      </c>
      <c r="EB382" s="451" t="e">
        <f>BB382/$BH382/(1-EU382)</f>
        <v>#VALUE!</v>
      </c>
      <c r="EC382" s="451" t="e">
        <f>BC382/$BH382/(1-EV382)</f>
        <v>#VALUE!</v>
      </c>
      <c r="ED382" s="451" t="e">
        <f>BD382/$BH382/(1-EW382)</f>
        <v>#VALUE!</v>
      </c>
      <c r="EE382" s="451" t="e">
        <f>BG382/BH382</f>
        <v>#VALUE!</v>
      </c>
      <c r="EF382" s="451" t="e">
        <f>DV382/SUM($DV382:$EE382)</f>
        <v>#VALUE!</v>
      </c>
      <c r="EG382" s="451" t="e">
        <f>DW382/SUM($DV382:$EE382)</f>
        <v>#VALUE!</v>
      </c>
      <c r="EH382" s="451" t="e">
        <f>DX382/SUM($DV382:$EE382)</f>
        <v>#VALUE!</v>
      </c>
      <c r="EI382" s="451" t="e">
        <f>DY382/SUM($DV382:$EE382)</f>
        <v>#VALUE!</v>
      </c>
      <c r="EJ382" s="451" t="e">
        <f>DZ382/SUM($DV382:$EE382)</f>
        <v>#VALUE!</v>
      </c>
      <c r="EK382" s="451" t="e">
        <f>EA382/SUM($DV382:$EE382)</f>
        <v>#VALUE!</v>
      </c>
      <c r="EL382" s="451" t="e">
        <f>EB382/SUM($DV382:$EE382)</f>
        <v>#VALUE!</v>
      </c>
      <c r="EM382" s="451" t="e">
        <f>EC382/SUM($DV382:$EE382)</f>
        <v>#VALUE!</v>
      </c>
      <c r="EN382" s="451" t="e">
        <f>ED382/SUM($DV382:$EE382)</f>
        <v>#VALUE!</v>
      </c>
      <c r="EO382" s="451" t="e">
        <f>EE382/SUM($DV382:$EE382)</f>
        <v>#VALUE!</v>
      </c>
      <c r="EP382" s="450">
        <f>EP381</f>
        <v>0.080000000000000002</v>
      </c>
      <c r="EQ382" s="450">
        <f>EQ381</f>
        <v>0.014999999999999999</v>
      </c>
      <c r="ER382" s="450">
        <f>ER381</f>
        <v>0.014999999999999999</v>
      </c>
      <c r="ES382" s="450">
        <f>ES381</f>
        <v>0.014999999999999999</v>
      </c>
      <c r="ET382" s="450">
        <f>ET381</f>
        <v>0.014999999999999999</v>
      </c>
      <c r="EU382" s="450">
        <f>EU381</f>
        <v>0.089999999999999997</v>
      </c>
      <c r="EV382" s="450">
        <f>EV381</f>
        <v>0.089999999999999997</v>
      </c>
      <c r="EW382" s="450">
        <f>EW381</f>
        <v>0.089999999999999997</v>
      </c>
      <c r="EX382" s="431" t="str">
        <f>IF(_tag_month_day!AS372="","",_tag_month_day!AS372/100)</f>
        <v/>
      </c>
      <c r="EY382" s="431" t="str">
        <f>IF(_tag_month_day!AT372="","",_tag_month_day!AT372/100)</f>
        <v/>
      </c>
      <c r="EZ382" s="431" t="str">
        <f>IF(_tag_month_day!AU372="","",_tag_month_day!AU372/100)</f>
        <v/>
      </c>
      <c r="FA382" s="431" t="str">
        <f>IF(_tag_month_day!AV372="","",_tag_month_day!AV372/100)</f>
        <v/>
      </c>
      <c r="FB382" s="431" t="str">
        <f>IF(_tag_month_day!AW372="","",_tag_month_day!AW372/100)</f>
        <v/>
      </c>
      <c r="FC382" s="431" t="str">
        <f>IF(_tag_month_day!AX372="","",_tag_month_day!AX372/100)</f>
        <v/>
      </c>
      <c r="FD382" s="449" t="str">
        <f>IF(_tag_month_day!AY372="","",_tag_month_day!AY372/100)</f>
        <v/>
      </c>
      <c r="FE382" s="449" t="str">
        <f>IF(_tag_month_day!AZ372="","",_tag_month_day!AZ372/100)</f>
        <v/>
      </c>
      <c r="FF382" s="449" t="str">
        <f>IF(_tag_month_day!BA372="","",_tag_month_day!BA372/100)</f>
        <v/>
      </c>
      <c r="FG382" s="449" t="str">
        <f>IF(_tag_month_day!BB372="","",_tag_month_day!BB372/100)</f>
        <v/>
      </c>
      <c r="FH382" s="467" t="str">
        <f>IF(_tag_month_day!BC372="","",_tag_month_day!BC372/100)</f>
        <v/>
      </c>
      <c r="FI382" s="449">
        <f>FI381</f>
        <v>0.40999999999999998</v>
      </c>
      <c r="FJ382" s="449">
        <f>FJ381</f>
        <v>0.11</v>
      </c>
      <c r="FK382" s="449">
        <f>FK381</f>
        <v>0.014999999999999999</v>
      </c>
      <c r="FL382" s="449">
        <f>FL381</f>
        <v>0</v>
      </c>
      <c r="FM382" s="467">
        <f>FM381</f>
        <v>0.0001</v>
      </c>
      <c r="FN382" s="449">
        <f>FN381</f>
        <v>0.32000000000000001</v>
      </c>
      <c r="FO382" s="449">
        <f>FO381</f>
        <v>0.20000000000000001</v>
      </c>
      <c r="FP382" s="449">
        <f>FP381</f>
        <v>0.01</v>
      </c>
      <c r="FQ382" s="449">
        <f>FQ381</f>
        <v>0</v>
      </c>
      <c r="FR382" s="467">
        <f>FR381</f>
        <v>0.0001</v>
      </c>
      <c r="FS382" s="449" t="str">
        <f>IF(_tag_month_day!BD372="","",_tag_month_day!BD372/100)</f>
        <v/>
      </c>
      <c r="FT382" s="449" t="str">
        <f>IF(_tag_month_day!BE372="","",_tag_month_day!BE372/100)</f>
        <v/>
      </c>
      <c r="FU382" s="449" t="str">
        <f>IF(_tag_month_day!BF372="","",_tag_month_day!BF372/100)</f>
        <v/>
      </c>
      <c r="FV382" s="449" t="str">
        <f>IF(_tag_month_day!BG372="","",_tag_month_day!BG372/100)</f>
        <v/>
      </c>
      <c r="FW382" s="467" t="str">
        <f>IF(_tag_month_day!BH372="","",_tag_month_day!BH372/100)</f>
        <v/>
      </c>
      <c r="FX382" s="449" t="str">
        <f>IF(_tag_month_day!BI372="","",_tag_month_day!BI372/100)</f>
        <v/>
      </c>
      <c r="FY382" s="449" t="str">
        <f>IF(_tag_month_day!BJ372="","",_tag_month_day!BJ372/100)</f>
        <v/>
      </c>
      <c r="FZ382" s="468" t="str">
        <f>IF(_tag_month_day!BK372="","",_tag_month_day!BK372/100)</f>
        <v/>
      </c>
      <c r="GA382" s="449" t="str">
        <f>IF(_tag_month_day!BL372="","",_tag_month_day!BL372/100)</f>
        <v/>
      </c>
      <c r="GB382" s="467" t="str">
        <f>IF(_tag_month_day!BM372="","",_tag_month_day!BM372/100)</f>
        <v/>
      </c>
      <c r="GC382" s="431" t="str">
        <f>IF(_tag_month_day!BN372="","",_tag_month_day!BN372/100)</f>
        <v/>
      </c>
      <c r="GD382" s="431" t="str">
        <f>IF(_tag_month_day!BO372="","",_tag_month_day!BO372/100)</f>
        <v/>
      </c>
      <c r="GE382" s="431" t="str">
        <f>IF(_tag_month_day!BP372="","",_tag_month_day!BP372/100)</f>
        <v/>
      </c>
      <c r="GF382" s="431" t="str">
        <f>IF(_tag_month_day!BQ372="","",_tag_month_day!BQ372/100)</f>
        <v/>
      </c>
      <c r="GG382" s="431" t="str">
        <f>IF(_tag_month_day!BR372="","",_tag_month_day!BR372/100)</f>
        <v/>
      </c>
      <c r="GH382" s="431" t="str">
        <f>IF(_tag_month_day!BS372="","",_tag_month_day!BS372/100)</f>
        <v/>
      </c>
      <c r="GI382" s="467" t="str">
        <f>IF(_tag_month_day!BT372="","",_tag_month_day!BT372/100)</f>
        <v/>
      </c>
      <c r="GJ382" s="469" t="str">
        <f>IF(_tag_month_day!BU372="","",_tag_month_day!BU372/100)</f>
        <v/>
      </c>
      <c r="GK382" s="470">
        <f>GK381</f>
        <v>0.070000000000000007</v>
      </c>
      <c r="GL382" s="470">
        <f>GL381</f>
        <v>0.029999999999999999</v>
      </c>
      <c r="GM382" s="471" t="str">
        <f>IF(_tag_month_day!BX372="","",_tag_month_day!BX372/100)</f>
        <v/>
      </c>
      <c r="GN382" s="470">
        <f>GN381</f>
        <v>0.070000000000000007</v>
      </c>
      <c r="GO382" s="470">
        <f>GO381</f>
        <v>0.029999999999999999</v>
      </c>
      <c r="GP382" s="470">
        <f>GP381</f>
        <v>0.089999999999999997</v>
      </c>
      <c r="GQ382" s="470">
        <f>GQ381</f>
        <v>0.029999999999999999</v>
      </c>
      <c r="GR382" s="471" t="str">
        <f>IF(_tag_month_day!CA372="","",_tag_month_day!CA372/100)</f>
        <v/>
      </c>
      <c r="GS382" s="472">
        <f>GS381</f>
        <v>0.95299999999999996</v>
      </c>
      <c r="GT382" s="472">
        <f>GT381</f>
        <v>0.55000000000000004</v>
      </c>
      <c r="GU382" s="472">
        <f>GU381</f>
        <v>0.55000000000000004</v>
      </c>
      <c r="GV382" s="472">
        <f>GV381</f>
        <v>0.55000000000000004</v>
      </c>
      <c r="GW382" s="472">
        <f>GW381</f>
        <v>0.5</v>
      </c>
      <c r="GX382" s="472">
        <f>GX381</f>
        <v>0.93500000000000005</v>
      </c>
      <c r="GY382" s="472">
        <f>GY381</f>
        <v>0.14999999999999999</v>
      </c>
      <c r="GZ382" s="472">
        <f>GZ381</f>
        <v>1</v>
      </c>
      <c r="HA382" s="474">
        <f>HA381</f>
        <v>0.047</v>
      </c>
      <c r="HB382" s="474">
        <f>HB381</f>
        <v>0.45000000000000001</v>
      </c>
      <c r="HC382" s="474">
        <f>HC381</f>
        <v>0.45000000000000001</v>
      </c>
      <c r="HD382" s="474">
        <f>HD381</f>
        <v>0.45000000000000001</v>
      </c>
      <c r="HE382" s="474">
        <f>HE381</f>
        <v>0.5</v>
      </c>
      <c r="HF382" s="474">
        <f>HF381</f>
        <v>0.065000000000000002</v>
      </c>
      <c r="HG382" s="474">
        <f>HG381</f>
        <v>0.84999999999999998</v>
      </c>
      <c r="HH382" s="474">
        <f>HH381</f>
        <v>0</v>
      </c>
      <c r="HI382" s="10">
        <f>IF(BZ382&lt;&gt;"",CK382-BV382,0)</f>
        <v>0</v>
      </c>
      <c r="HJ382" s="10" t="e">
        <f>IF(AJ382&gt;0,AH382-AJ382,0)</f>
        <v>#VALUE!</v>
      </c>
      <c r="HK382" s="466">
        <f>HK381</f>
        <v>0.84999999999999998</v>
      </c>
      <c r="HL382" s="424">
        <f>HL381</f>
        <v>550000</v>
      </c>
      <c r="HM382" s="424">
        <f>HM381</f>
        <v>480000</v>
      </c>
      <c r="HN382" s="465" t="e">
        <f>(DJ382*EZ382+DK382*FH382+DL382*FM382+DM382*FR382+DN382*FW382+DO382*GB382+DS382*GI382+DP382*GM382+DR382*GR382)*1000*2</f>
        <v>#VALUE!</v>
      </c>
      <c r="HO382" s="465" t="e">
        <f>HN382*HK382*$HO$2/HL382*1000000</f>
        <v>#VALUE!</v>
      </c>
      <c r="HP382" s="465" t="e">
        <f>HN382*HK382*$HP$2/HM382*1000000</f>
        <v>#VALUE!</v>
      </c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</row>
    <row customFormat="1" r="383" s="0">
      <c r="A383" s="420">
        <v>372</v>
      </c>
      <c r="B383" s="421">
        <f ca="1">IF(D383=D382,B382,IF(D383="夜班",B382+1,B382))</f>
        <v>43601</v>
      </c>
      <c r="C383" s="422">
        <f>C382</f>
        <v>0.041666666666666699</v>
      </c>
      <c r="D383" s="10" t="str">
        <f ca="1">IF(HOUR(G383)&lt;8,"夜班",IF(HOUR(G383)&lt;16,"白班",IF(HOUR(G383)&lt;24,"中班",0)))</f>
        <v>白班</v>
      </c>
      <c r="E383" s="10" t="e">
        <f ca="1">IF(F383=1,"甲",IF(F383=2,"乙",IF(F383=3,"丙",IF(F383=4,"丁",""))))</f>
        <v>#REF!</v>
      </c>
      <c r="F383" s="10" t="e">
        <f ca="1">SUMPRODUCT((成本日报!$A$3:$A$95=计划!B383)*(成本日报!$B$3:$B$95=计划!$D383),成本日报!$C$3:$C$95)</f>
        <v>#REF!</v>
      </c>
      <c r="G383" s="423">
        <f ca="1">G382+C382</f>
        <v>43601.458333332434</v>
      </c>
      <c r="H383" s="423">
        <f ca="1">$G383+$C383/60*10+$C383*0</f>
        <v>43601.465277776879</v>
      </c>
      <c r="I383" s="423">
        <f ca="1">$G383+$C383/60*18+$C383*0</f>
        <v>43601.470833332431</v>
      </c>
      <c r="J383" s="423">
        <f ca="1">$G383+$C383/60*0+$C383*1</f>
        <v>43601.499999999098</v>
      </c>
      <c r="K383" s="423">
        <f ca="1">$G383+$C383/60*30+$C383*2</f>
        <v>43601.562499999105</v>
      </c>
      <c r="L383" s="423">
        <f ca="1">$G383+$C383/60*0+$C383*3</f>
        <v>43601.583333332434</v>
      </c>
      <c r="M383" s="424" t="str">
        <f>IF(_tag_month_day!A373="","",_tag_month_day!A373)</f>
        <v/>
      </c>
      <c r="N383" s="424" t="str">
        <f>IF(_tag_month_day!B373="","",_tag_month_day!B373)</f>
        <v/>
      </c>
      <c r="O383" s="425" t="e">
        <f>IF(M383+N383=0,"",M383+N383)</f>
        <v>#VALUE!</v>
      </c>
      <c r="P383" s="424" t="str">
        <f>IF(_tag_month_day!C373="","",_tag_month_day!C373)</f>
        <v/>
      </c>
      <c r="Q383" s="424" t="str">
        <f>IF(_tag_month_day!D373="","",_tag_month_day!D373)</f>
        <v/>
      </c>
      <c r="R383" s="426" t="str">
        <f>IF(_tag_month_day!CB373="","",_tag_month_day!CB373/100)</f>
        <v/>
      </c>
      <c r="S383" s="427" t="str">
        <f>IF(_tag_month_day!E373="","",_tag_month_day!E373)</f>
        <v/>
      </c>
      <c r="T383" s="427" t="str">
        <f>IF(_tag_month_day!F373="","",_tag_month_day!F373)</f>
        <v/>
      </c>
      <c r="U383" s="428" t="e">
        <f>S383+T383</f>
        <v>#VALUE!</v>
      </c>
      <c r="V383" s="429" t="e">
        <f>U383/AJ383</f>
        <v>#VALUE!</v>
      </c>
      <c r="W383" s="430" t="str">
        <f>IF(_jhy_month_day!A373="","",_jhy_month_day!A373)</f>
        <v/>
      </c>
      <c r="X383" s="431" t="str">
        <f>IF(_jhy_month_day!B373="","",_jhy_month_day!B373/100)</f>
        <v/>
      </c>
      <c r="Y383" s="431" t="str">
        <f>IF(_jhy_month_day!C373="","",_jhy_month_day!C373/100)</f>
        <v/>
      </c>
      <c r="Z383" s="432">
        <f>Z379+1</f>
        <v>93</v>
      </c>
      <c r="AA383" s="433" t="str">
        <f>IF(_tag_month_day!G373="","",_tag_month_day!G373/100)</f>
        <v/>
      </c>
      <c r="AB383" s="433" t="str">
        <f>IF(_tag_month_day!H373="","",_tag_month_day!H373/100)</f>
        <v/>
      </c>
      <c r="AC383" s="434">
        <f>IF(X383="",AC382,BK383*($AV382*X383+$AW382*FD382+$AX382*FI382+$AY382*FN382+$AZ382*FS382+$BA382*FX382+$BG382*GE382)/(AV382*Y383+AX382*FK382+AW382*FF382+AY382*FP382+AZ382*FU382+BA382*FZ382+BG382*GG382+BB382*GK382+BC382*GN382+BD382*GP382))</f>
        <v>1.59963432013121</v>
      </c>
      <c r="AD383" s="435" t="str">
        <f>IF(AC383=AC382,"",AC383-AC382)</f>
        <v/>
      </c>
      <c r="AE383" s="436" t="str">
        <f>IF(1-AF383=0,"",(1-AF383))</f>
        <v/>
      </c>
      <c r="AF383" s="437">
        <v>1</v>
      </c>
      <c r="AG383" s="10" t="str">
        <f>AG382</f>
        <v>9A3</v>
      </c>
      <c r="AH383" s="438" t="str">
        <f>AH382</f>
        <v/>
      </c>
      <c r="AI383" s="424"/>
      <c r="AJ383" s="10" t="str">
        <f>IF(_tag_month_day!I373="","",_tag_month_day!I373)</f>
        <v/>
      </c>
      <c r="AK383" s="440"/>
      <c r="AL383" s="440"/>
      <c r="AM383" s="440"/>
      <c r="AN383" s="441">
        <f>AN382</f>
        <v>2</v>
      </c>
      <c r="AO383" s="441">
        <f>AO382</f>
        <v>8</v>
      </c>
      <c r="AP383" s="442" t="e">
        <f>(IF(AN383=0,AS382,AS382*(1+AO383/AN383)/(AR383+AO383/AN383)))+AT383</f>
        <v>#VALUE!</v>
      </c>
      <c r="AQ383" s="443" t="str">
        <f>IF(_tag_month_day!J373="","",_tag_month_day!J373/100)</f>
        <v/>
      </c>
      <c r="AR383" s="444">
        <f>AR382</f>
        <v>1.3</v>
      </c>
      <c r="AS383" s="445" t="e">
        <f>AQ383*(AN383*AR383+AO383)/(AN383+AO383)</f>
        <v>#VALUE!</v>
      </c>
      <c r="AT383" s="445" t="e">
        <f>(SUM(BE383:BF383)-SUM(BE382:BF382))*0.05</f>
        <v>#VALUE!</v>
      </c>
      <c r="AU383" s="446" t="str">
        <f>IF(_tag_month_day!CC373="","",IF(_tag_month_day!CC373&gt;0,_tag_month_day!CD373,_tag_month_day!CE373))</f>
        <v/>
      </c>
      <c r="AV383" s="447" t="str">
        <f>IF(_tag_month_day!L373="","",_tag_month_day!L373/100)</f>
        <v/>
      </c>
      <c r="AW383" s="431">
        <f>AW382</f>
        <v>0</v>
      </c>
      <c r="AX383" s="431">
        <f>AX382</f>
        <v>0</v>
      </c>
      <c r="AY383" s="431" t="str">
        <f>IF(_tag_month_day!M373="","",_tag_month_day!M373/100)</f>
        <v/>
      </c>
      <c r="AZ383" s="431" t="str">
        <f>IF(_tag_month_day!N373="","",_tag_month_day!N373/100)</f>
        <v/>
      </c>
      <c r="BA383" s="431" t="str">
        <f>IF(_tag_month_day!O373="","",_tag_month_day!O373/100)</f>
        <v/>
      </c>
      <c r="BB383" s="448" t="str">
        <f>IF(_tag_month_day!P373="","",_tag_month_day!P373/100)</f>
        <v/>
      </c>
      <c r="BC383" s="448">
        <f>BC382</f>
        <v>0</v>
      </c>
      <c r="BD383" s="448" t="str">
        <f>IF(_tag_month_day!Q373="","",_tag_month_day!Q373/100)</f>
        <v/>
      </c>
      <c r="BE383" s="449" t="str">
        <f>IF(_tag_month_day!R373="","",_tag_month_day!R373/100)</f>
        <v/>
      </c>
      <c r="BF383" s="388" t="e">
        <f>(AU383*(100+BE383*100))/(AJ383-AU383)/100</f>
        <v>#VALUE!</v>
      </c>
      <c r="BG383" s="450" t="e">
        <f>BE383+BF383</f>
        <v>#VALUE!</v>
      </c>
      <c r="BH383" s="451" t="e">
        <f>SUM(AV383:BF383)</f>
        <v>#VALUE!</v>
      </c>
      <c r="BI383" s="452" t="e">
        <f>IF(CX383=0,BI382,(DK383*查询!$R$5+DL383*查询!$Q$5+DM383*查询!$N$5+DN383*查询!$O$5+DO383*查询!$P$5)*AF383/CX383)</f>
        <v>#VALUE!</v>
      </c>
      <c r="BJ383" s="452" t="e">
        <f>IF(CX383=0,BJ382,(DP383*查询!$S$5+DQ383*查询!$T$5+DR383*查询!$U$5)*AF383/CX383)</f>
        <v>#VALUE!</v>
      </c>
      <c r="BK383" s="452">
        <f>BK382</f>
        <v>1</v>
      </c>
      <c r="BL383" s="453" t="e">
        <f>SUMPRODUCT((AV383:BA383)*(GS383:GX383))/((GS383:GX383)+SUM(BB383:BD383)*GY383+BG383*GZ383)</f>
        <v>#VALUE!</v>
      </c>
      <c r="BM383" s="453" t="e">
        <f>BK383*($AV383*FB383+$AW383*FD383+$AX383*FI383+$AY383*FN383+$AZ383*FS383+$BA383*FX383+$BG383*GE383)/(AV383*EY383+AX383*FK383+AW383*FF383+AY383*FP383+AZ383*FU383+BA383*FZ383+BG383*GG383+BB383*GK383+BC383*GN383+BD383*GP383)</f>
        <v>#VALUE!</v>
      </c>
      <c r="BN383" s="453" t="e">
        <f>($AV383*FC383+$AX383*FJ383+$AW383*FE383+$AY383*FO383+$AZ383*FT383+$BA383*FY383+$BG383*GF383)/($AV383*FA383+BG383*GH383+BB383*GL383+BC383*GO383+BD383*GQ383+BA383*GA383)</f>
        <v>#VALUE!</v>
      </c>
      <c r="BO383" s="454" t="e">
        <f>SUMPRODUCT(AV383:BA383*GS383:GX383)/(GS383:GX383+(BB383+BC383+BD383)*GY383+BG383)</f>
        <v>#VALUE!</v>
      </c>
      <c r="BP383" s="454" t="e">
        <f>SUMPRODUCT(AV383:BA383*GS383:GX383)/(GS383:GX383+(BB383+BC383+BD383)*GY383+BG383)</f>
        <v>#VALUE!</v>
      </c>
      <c r="BQ383" s="454" t="e">
        <f>SUMPRODUCT(AV383:BA383*GS383:GX383)/(GS383:GX383+(BB383+BC383+BD383)*GY383+BG383)</f>
        <v>#VALUE!</v>
      </c>
      <c r="BR383" s="453" t="str">
        <f>IF(_tag_month_day!T373="","",_tag_month_day!T373)</f>
        <v/>
      </c>
      <c r="BS383" s="453" t="str">
        <f>IF(_tag_month_day!U373="","",_tag_month_day!U373)</f>
        <v/>
      </c>
      <c r="BT383" s="455" t="str">
        <f>IF(CK383="","",IF((CK383&gt;=BV383-0.12)*(CK383&lt;=BV383+0.12),"合格","不合格"))</f>
        <v/>
      </c>
      <c r="BU383" s="456" t="str">
        <f>IF(_tag_month_day!V373="","",_tag_month_day!V373)</f>
        <v/>
      </c>
      <c r="BV383" s="457" t="str">
        <f>IF(_tag_month_day!W373="","",_tag_month_day!W373)</f>
        <v/>
      </c>
      <c r="BW383" s="458" t="str">
        <f>IF(_tag_month_day!X373="","",_tag_month_day!X373)</f>
        <v/>
      </c>
      <c r="BX383" s="458" t="str">
        <f>IF(_tag_month_day!Y373="","",_tag_month_day!Y373)</f>
        <v/>
      </c>
      <c r="BY383" s="459">
        <f ca="1">L383</f>
        <v>43601.583333332434</v>
      </c>
      <c r="BZ383" s="460"/>
      <c r="CA383" s="461"/>
      <c r="CB383" s="424" t="str">
        <f>IF(_tag_month_day!Z373="","",_tag_month_day!Z373)</f>
        <v/>
      </c>
      <c r="CC383" s="424" t="str">
        <f>IF(_tag_month_day!AA373="","",_tag_month_day!AA373)</f>
        <v/>
      </c>
      <c r="CD383" s="424" t="str">
        <f>IF(_tag_month_day!AB373="","",_tag_month_day!AB373)</f>
        <v/>
      </c>
      <c r="CE383" s="424" t="str">
        <f>IF(_tag_month_day!AC373="","",_tag_month_day!AC373)</f>
        <v/>
      </c>
      <c r="CF383" s="424" t="str">
        <f>IF(_tag_month_day!AD373="","",_tag_month_day!AD373)</f>
        <v/>
      </c>
      <c r="CG383" s="424" t="str">
        <f>IF(_tag_month_day!AE373="","",_tag_month_day!AE373)</f>
        <v/>
      </c>
      <c r="CH383" s="424" t="str">
        <f>IF(_tag_month_day!AF373="","",_tag_month_day!AF373)</f>
        <v/>
      </c>
      <c r="CI383" s="424" t="str">
        <f>IF(_tag_month_day!AG373="","",_tag_month_day!AG373)</f>
        <v/>
      </c>
      <c r="CJ383" s="424" t="str">
        <f>IF(_tag_month_day!AH373="","",_tag_month_day!AH373)</f>
        <v/>
      </c>
      <c r="CK383" s="424" t="str">
        <f>IF(_tag_month_day!AI373="","",_tag_month_day!AI373)</f>
        <v/>
      </c>
      <c r="CL383" s="4" t="str">
        <f>IF(_tag_month_day!AJ373="","",_tag_month_day!AJ373)</f>
        <v/>
      </c>
      <c r="CM383" s="4" t="str">
        <f>IF(_tag_month_day!AK373="","",_tag_month_day!AK373)</f>
        <v/>
      </c>
      <c r="CN383" s="4" t="str">
        <f>IF(_tag_month_day!AL373="","",_tag_month_day!AL373)</f>
        <v/>
      </c>
      <c r="CO383" s="4" t="str">
        <f>IF(_tag_month_day!AM373="","",_tag_month_day!AM373)</f>
        <v/>
      </c>
      <c r="CP383" s="4" t="str">
        <f>IF(_tag_month_day!AN373="","",_tag_month_day!AN373)</f>
        <v/>
      </c>
      <c r="CQ383" s="4" t="str">
        <f>IF(_tag_month_day!AO373="","",_tag_month_day!AO373)</f>
        <v/>
      </c>
      <c r="CR383" s="462" t="str">
        <f>IF(_tag_month_day!AP373="","",_tag_month_day!AP373)</f>
        <v/>
      </c>
      <c r="CS383" s="463" t="str">
        <f>IF(_tag_month_day!AQ373="","",_tag_month_day!AQ373)</f>
        <v/>
      </c>
      <c r="CT383" s="4" t="str">
        <f>IF(_tag_month_day!AR373="","",_tag_month_day!AR373)</f>
        <v/>
      </c>
      <c r="CU383" s="464" t="e">
        <f>DU383/AJ383</f>
        <v>#VALUE!</v>
      </c>
      <c r="CV383" s="451" t="e">
        <f>BG383/BH383</f>
        <v>#VALUE!</v>
      </c>
      <c r="CW383" s="465" t="e">
        <f>AJ383*(1-CV383)*CU383*AF383</f>
        <v>#VALUE!</v>
      </c>
      <c r="CX383" s="465" t="e">
        <f>CW383*94%</f>
        <v>#VALUE!</v>
      </c>
      <c r="CY383" s="466" t="e">
        <f>IF(CX383=0,0,DS383/(DS383+CX383))</f>
        <v>#VALUE!</v>
      </c>
      <c r="CZ383" s="465" t="e">
        <f>$AJ383*EF383</f>
        <v>#VALUE!</v>
      </c>
      <c r="DA383" s="465" t="e">
        <f>$AJ383*EG383</f>
        <v>#VALUE!</v>
      </c>
      <c r="DB383" s="465" t="e">
        <f>$AJ383*EH383</f>
        <v>#VALUE!</v>
      </c>
      <c r="DC383" s="465" t="e">
        <f>$AJ383*EI383</f>
        <v>#VALUE!</v>
      </c>
      <c r="DD383" s="465" t="e">
        <f>$AJ383*EJ383</f>
        <v>#VALUE!</v>
      </c>
      <c r="DE383" s="465" t="e">
        <f>$AJ383*EK383</f>
        <v>#VALUE!</v>
      </c>
      <c r="DF383" s="465" t="e">
        <f>$AJ383*EL383</f>
        <v>#VALUE!</v>
      </c>
      <c r="DG383" s="465" t="e">
        <f>$AJ383*EM383</f>
        <v>#VALUE!</v>
      </c>
      <c r="DH383" s="465" t="e">
        <f>$AJ383*EN383</f>
        <v>#VALUE!</v>
      </c>
      <c r="DI383" s="465" t="e">
        <f>$AJ383*EO383</f>
        <v>#VALUE!</v>
      </c>
      <c r="DJ383" s="465" t="e">
        <f>CZ383*(1-EP383)</f>
        <v>#VALUE!</v>
      </c>
      <c r="DK383" s="465" t="e">
        <f>DA383*(1-ER383)</f>
        <v>#VALUE!</v>
      </c>
      <c r="DL383" s="465" t="e">
        <f>DB383*(1-EQ383)</f>
        <v>#VALUE!</v>
      </c>
      <c r="DM383" s="465" t="e">
        <f>DC383*(1-ES383)</f>
        <v>#VALUE!</v>
      </c>
      <c r="DN383" s="465" t="e">
        <f>DD383*(1-ET383)</f>
        <v>#VALUE!</v>
      </c>
      <c r="DO383" s="465" t="e">
        <f>DE383</f>
        <v>#VALUE!</v>
      </c>
      <c r="DP383" s="465" t="e">
        <f>DF383*(1-EU383)</f>
        <v>#VALUE!</v>
      </c>
      <c r="DQ383" s="465" t="e">
        <f>DG383*(1-EV383)</f>
        <v>#VALUE!</v>
      </c>
      <c r="DR383" s="465" t="e">
        <f>DH383*(1-EW383)</f>
        <v>#VALUE!</v>
      </c>
      <c r="DS383" s="465" t="e">
        <f>DI383</f>
        <v>#VALUE!</v>
      </c>
      <c r="DT383" s="465" t="e">
        <f>SUM(DJ383:DS383)</f>
        <v>#VALUE!</v>
      </c>
      <c r="DU383" s="465" t="e">
        <f>(GS383:GX383)+(DP383+DQ383+DR383)*GY383+DS383</f>
        <v>#VALUE!</v>
      </c>
      <c r="DV383" s="451" t="e">
        <f>AV383/$BH383/(1-EP383)</f>
        <v>#VALUE!</v>
      </c>
      <c r="DW383" s="451" t="e">
        <f>AW383/$BH383/(1-ER383)</f>
        <v>#VALUE!</v>
      </c>
      <c r="DX383" s="451" t="e">
        <f>AX383/$BH383/(1-EQ383)</f>
        <v>#VALUE!</v>
      </c>
      <c r="DY383" s="451" t="e">
        <f>AY383/$BH383/(1-ES383)</f>
        <v>#VALUE!</v>
      </c>
      <c r="DZ383" s="451" t="e">
        <f>AZ383/$BH383/(1-ET383)</f>
        <v>#VALUE!</v>
      </c>
      <c r="EA383" s="451" t="e">
        <f>BA383/$BH383/(1-AX383)</f>
        <v>#VALUE!</v>
      </c>
      <c r="EB383" s="451" t="e">
        <f>BB383/$BH383/(1-EU383)</f>
        <v>#VALUE!</v>
      </c>
      <c r="EC383" s="451" t="e">
        <f>BC383/$BH383/(1-EV383)</f>
        <v>#VALUE!</v>
      </c>
      <c r="ED383" s="451" t="e">
        <f>BD383/$BH383/(1-EW383)</f>
        <v>#VALUE!</v>
      </c>
      <c r="EE383" s="451" t="e">
        <f>BG383/BH383</f>
        <v>#VALUE!</v>
      </c>
      <c r="EF383" s="451" t="e">
        <f>DV383/SUM($DV383:$EE383)</f>
        <v>#VALUE!</v>
      </c>
      <c r="EG383" s="451" t="e">
        <f>DW383/SUM($DV383:$EE383)</f>
        <v>#VALUE!</v>
      </c>
      <c r="EH383" s="451" t="e">
        <f>DX383/SUM($DV383:$EE383)</f>
        <v>#VALUE!</v>
      </c>
      <c r="EI383" s="451" t="e">
        <f>DY383/SUM($DV383:$EE383)</f>
        <v>#VALUE!</v>
      </c>
      <c r="EJ383" s="451" t="e">
        <f>DZ383/SUM($DV383:$EE383)</f>
        <v>#VALUE!</v>
      </c>
      <c r="EK383" s="451" t="e">
        <f>EA383/SUM($DV383:$EE383)</f>
        <v>#VALUE!</v>
      </c>
      <c r="EL383" s="451" t="e">
        <f>EB383/SUM($DV383:$EE383)</f>
        <v>#VALUE!</v>
      </c>
      <c r="EM383" s="451" t="e">
        <f>EC383/SUM($DV383:$EE383)</f>
        <v>#VALUE!</v>
      </c>
      <c r="EN383" s="451" t="e">
        <f>ED383/SUM($DV383:$EE383)</f>
        <v>#VALUE!</v>
      </c>
      <c r="EO383" s="451" t="e">
        <f>EE383/SUM($DV383:$EE383)</f>
        <v>#VALUE!</v>
      </c>
      <c r="EP383" s="450">
        <f>EP382</f>
        <v>0.080000000000000002</v>
      </c>
      <c r="EQ383" s="450">
        <f>EQ382</f>
        <v>0.014999999999999999</v>
      </c>
      <c r="ER383" s="450">
        <f>ER382</f>
        <v>0.014999999999999999</v>
      </c>
      <c r="ES383" s="450">
        <f>ES382</f>
        <v>0.014999999999999999</v>
      </c>
      <c r="ET383" s="450">
        <f>ET382</f>
        <v>0.014999999999999999</v>
      </c>
      <c r="EU383" s="450">
        <f>EU382</f>
        <v>0.089999999999999997</v>
      </c>
      <c r="EV383" s="450">
        <f>EV382</f>
        <v>0.089999999999999997</v>
      </c>
      <c r="EW383" s="450">
        <f>EW382</f>
        <v>0.089999999999999997</v>
      </c>
      <c r="EX383" s="431" t="str">
        <f>IF(_tag_month_day!AS373="","",_tag_month_day!AS373/100)</f>
        <v/>
      </c>
      <c r="EY383" s="431" t="str">
        <f>IF(_tag_month_day!AT373="","",_tag_month_day!AT373/100)</f>
        <v/>
      </c>
      <c r="EZ383" s="431" t="str">
        <f>IF(_tag_month_day!AU373="","",_tag_month_day!AU373/100)</f>
        <v/>
      </c>
      <c r="FA383" s="431" t="str">
        <f>IF(_tag_month_day!AV373="","",_tag_month_day!AV373/100)</f>
        <v/>
      </c>
      <c r="FB383" s="431" t="str">
        <f>IF(_tag_month_day!AW373="","",_tag_month_day!AW373/100)</f>
        <v/>
      </c>
      <c r="FC383" s="431" t="str">
        <f>IF(_tag_month_day!AX373="","",_tag_month_day!AX373/100)</f>
        <v/>
      </c>
      <c r="FD383" s="449" t="str">
        <f>IF(_tag_month_day!AY373="","",_tag_month_day!AY373/100)</f>
        <v/>
      </c>
      <c r="FE383" s="449" t="str">
        <f>IF(_tag_month_day!AZ373="","",_tag_month_day!AZ373/100)</f>
        <v/>
      </c>
      <c r="FF383" s="449" t="str">
        <f>IF(_tag_month_day!BA373="","",_tag_month_day!BA373/100)</f>
        <v/>
      </c>
      <c r="FG383" s="449" t="str">
        <f>IF(_tag_month_day!BB373="","",_tag_month_day!BB373/100)</f>
        <v/>
      </c>
      <c r="FH383" s="467" t="str">
        <f>IF(_tag_month_day!BC373="","",_tag_month_day!BC373/100)</f>
        <v/>
      </c>
      <c r="FI383" s="449">
        <f>FI382</f>
        <v>0.40999999999999998</v>
      </c>
      <c r="FJ383" s="449">
        <f>FJ382</f>
        <v>0.11</v>
      </c>
      <c r="FK383" s="449">
        <f>FK382</f>
        <v>0.014999999999999999</v>
      </c>
      <c r="FL383" s="449">
        <f>FL382</f>
        <v>0</v>
      </c>
      <c r="FM383" s="467">
        <f>FM382</f>
        <v>0.0001</v>
      </c>
      <c r="FN383" s="449">
        <f>FN382</f>
        <v>0.32000000000000001</v>
      </c>
      <c r="FO383" s="449">
        <f>FO382</f>
        <v>0.20000000000000001</v>
      </c>
      <c r="FP383" s="449">
        <f>FP382</f>
        <v>0.01</v>
      </c>
      <c r="FQ383" s="449">
        <f>FQ382</f>
        <v>0</v>
      </c>
      <c r="FR383" s="467">
        <f>FR382</f>
        <v>0.0001</v>
      </c>
      <c r="FS383" s="449" t="str">
        <f>IF(_tag_month_day!BD373="","",_tag_month_day!BD373/100)</f>
        <v/>
      </c>
      <c r="FT383" s="449" t="str">
        <f>IF(_tag_month_day!BE373="","",_tag_month_day!BE373/100)</f>
        <v/>
      </c>
      <c r="FU383" s="449" t="str">
        <f>IF(_tag_month_day!BF373="","",_tag_month_day!BF373/100)</f>
        <v/>
      </c>
      <c r="FV383" s="449" t="str">
        <f>IF(_tag_month_day!BG373="","",_tag_month_day!BG373/100)</f>
        <v/>
      </c>
      <c r="FW383" s="467" t="str">
        <f>IF(_tag_month_day!BH373="","",_tag_month_day!BH373/100)</f>
        <v/>
      </c>
      <c r="FX383" s="449" t="str">
        <f>IF(_tag_month_day!BI373="","",_tag_month_day!BI373/100)</f>
        <v/>
      </c>
      <c r="FY383" s="449" t="str">
        <f>IF(_tag_month_day!BJ373="","",_tag_month_day!BJ373/100)</f>
        <v/>
      </c>
      <c r="FZ383" s="468" t="str">
        <f>IF(_tag_month_day!BK373="","",_tag_month_day!BK373/100)</f>
        <v/>
      </c>
      <c r="GA383" s="449" t="str">
        <f>IF(_tag_month_day!BL373="","",_tag_month_day!BL373/100)</f>
        <v/>
      </c>
      <c r="GB383" s="467" t="str">
        <f>IF(_tag_month_day!BM373="","",_tag_month_day!BM373/100)</f>
        <v/>
      </c>
      <c r="GC383" s="431" t="str">
        <f>IF(_tag_month_day!BN373="","",_tag_month_day!BN373/100)</f>
        <v/>
      </c>
      <c r="GD383" s="431" t="str">
        <f>IF(_tag_month_day!BO373="","",_tag_month_day!BO373/100)</f>
        <v/>
      </c>
      <c r="GE383" s="431" t="str">
        <f>IF(_tag_month_day!BP373="","",_tag_month_day!BP373/100)</f>
        <v/>
      </c>
      <c r="GF383" s="431" t="str">
        <f>IF(_tag_month_day!BQ373="","",_tag_month_day!BQ373/100)</f>
        <v/>
      </c>
      <c r="GG383" s="431" t="str">
        <f>IF(_tag_month_day!BR373="","",_tag_month_day!BR373/100)</f>
        <v/>
      </c>
      <c r="GH383" s="431" t="str">
        <f>IF(_tag_month_day!BS373="","",_tag_month_day!BS373/100)</f>
        <v/>
      </c>
      <c r="GI383" s="467" t="str">
        <f>IF(_tag_month_day!BT373="","",_tag_month_day!BT373/100)</f>
        <v/>
      </c>
      <c r="GJ383" s="469" t="str">
        <f>IF(_tag_month_day!BU373="","",_tag_month_day!BU373/100)</f>
        <v/>
      </c>
      <c r="GK383" s="470">
        <f>GK382</f>
        <v>0.070000000000000007</v>
      </c>
      <c r="GL383" s="470">
        <f>GL382</f>
        <v>0.029999999999999999</v>
      </c>
      <c r="GM383" s="471" t="str">
        <f>IF(_tag_month_day!BX373="","",_tag_month_day!BX373/100)</f>
        <v/>
      </c>
      <c r="GN383" s="470">
        <f>GN382</f>
        <v>0.070000000000000007</v>
      </c>
      <c r="GO383" s="470">
        <f>GO382</f>
        <v>0.029999999999999999</v>
      </c>
      <c r="GP383" s="470">
        <f>GP382</f>
        <v>0.089999999999999997</v>
      </c>
      <c r="GQ383" s="470">
        <f>GQ382</f>
        <v>0.029999999999999999</v>
      </c>
      <c r="GR383" s="471" t="str">
        <f>IF(_tag_month_day!CA373="","",_tag_month_day!CA373/100)</f>
        <v/>
      </c>
      <c r="GS383" s="472">
        <f>GS382</f>
        <v>0.95299999999999996</v>
      </c>
      <c r="GT383" s="472">
        <f>GT382</f>
        <v>0.55000000000000004</v>
      </c>
      <c r="GU383" s="472">
        <f>GU382</f>
        <v>0.55000000000000004</v>
      </c>
      <c r="GV383" s="472">
        <f>GV382</f>
        <v>0.55000000000000004</v>
      </c>
      <c r="GW383" s="472">
        <f>GW382</f>
        <v>0.5</v>
      </c>
      <c r="GX383" s="472">
        <f>GX382</f>
        <v>0.93500000000000005</v>
      </c>
      <c r="GY383" s="472">
        <f>GY382</f>
        <v>0.14999999999999999</v>
      </c>
      <c r="GZ383" s="472">
        <f>GZ382</f>
        <v>1</v>
      </c>
      <c r="HA383" s="474">
        <f>HA382</f>
        <v>0.047</v>
      </c>
      <c r="HB383" s="474">
        <f>HB382</f>
        <v>0.45000000000000001</v>
      </c>
      <c r="HC383" s="474">
        <f>HC382</f>
        <v>0.45000000000000001</v>
      </c>
      <c r="HD383" s="474">
        <f>HD382</f>
        <v>0.45000000000000001</v>
      </c>
      <c r="HE383" s="474">
        <f>HE382</f>
        <v>0.5</v>
      </c>
      <c r="HF383" s="474">
        <f>HF382</f>
        <v>0.065000000000000002</v>
      </c>
      <c r="HG383" s="474">
        <f>HG382</f>
        <v>0.84999999999999998</v>
      </c>
      <c r="HH383" s="474">
        <f>HH382</f>
        <v>0</v>
      </c>
      <c r="HI383" s="10">
        <f>IF(BZ383&lt;&gt;"",CK383-BV383,0)</f>
        <v>0</v>
      </c>
      <c r="HJ383" s="10" t="e">
        <f>IF(AJ383&gt;0,AH383-AJ383,0)</f>
        <v>#VALUE!</v>
      </c>
      <c r="HK383" s="466">
        <f>HK382</f>
        <v>0.84999999999999998</v>
      </c>
      <c r="HL383" s="424">
        <f>HL382</f>
        <v>550000</v>
      </c>
      <c r="HM383" s="424">
        <f>HM382</f>
        <v>480000</v>
      </c>
      <c r="HN383" s="465" t="e">
        <f>(DJ383*EZ383+DK383*FH383+DL383*FM383+DM383*FR383+DN383*FW383+DO383*GB383+DS383*GI383+DP383*GM383+DR383*GR383)*1000*2</f>
        <v>#VALUE!</v>
      </c>
      <c r="HO383" s="465" t="e">
        <f>HN383*HK383*$HO$2/HL383*1000000</f>
        <v>#VALUE!</v>
      </c>
      <c r="HP383" s="465" t="e">
        <f>HN383*HK383*$HP$2/HM383*1000000</f>
        <v>#VALUE!</v>
      </c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</row>
    <row customFormat="1" r="384" s="0">
      <c r="A384" s="420">
        <v>373</v>
      </c>
      <c r="B384" s="421">
        <f ca="1">IF(D384=D383,B383,IF(D384="夜班",B383+1,B383))</f>
        <v>43601</v>
      </c>
      <c r="C384" s="422">
        <f>C383</f>
        <v>0.041666666666666699</v>
      </c>
      <c r="D384" s="10" t="str">
        <f ca="1">IF(HOUR(G384)&lt;8,"夜班",IF(HOUR(G384)&lt;16,"白班",IF(HOUR(G384)&lt;24,"中班",0)))</f>
        <v>白班</v>
      </c>
      <c r="E384" s="10" t="e">
        <f ca="1">IF(F384=1,"甲",IF(F384=2,"乙",IF(F384=3,"丙",IF(F384=4,"丁",""))))</f>
        <v>#REF!</v>
      </c>
      <c r="F384" s="10" t="e">
        <f ca="1">SUMPRODUCT((成本日报!$A$3:$A$95=计划!B384)*(成本日报!$B$3:$B$95=计划!$D384),成本日报!$C$3:$C$95)</f>
        <v>#REF!</v>
      </c>
      <c r="G384" s="423">
        <f ca="1">G383+C383</f>
        <v>43601.499999999098</v>
      </c>
      <c r="H384" s="423">
        <f ca="1">$G384+$C384/60*10+$C384*0</f>
        <v>43601.506944443543</v>
      </c>
      <c r="I384" s="423">
        <f ca="1">$G384+$C384/60*18+$C384*0</f>
        <v>43601.512499999095</v>
      </c>
      <c r="J384" s="423">
        <f ca="1">$G384+$C384/60*0+$C384*1</f>
        <v>43601.541666665762</v>
      </c>
      <c r="K384" s="423">
        <f ca="1">$G384+$C384/60*30+$C384*2</f>
        <v>43601.604166665769</v>
      </c>
      <c r="L384" s="423">
        <f ca="1">$G384+$C384/60*0+$C384*3</f>
        <v>43601.624999999098</v>
      </c>
      <c r="M384" s="424" t="str">
        <f>IF(_tag_month_day!A374="","",_tag_month_day!A374)</f>
        <v/>
      </c>
      <c r="N384" s="424" t="str">
        <f>IF(_tag_month_day!B374="","",_tag_month_day!B374)</f>
        <v/>
      </c>
      <c r="O384" s="425" t="e">
        <f>IF(M384+N384=0,"",M384+N384)</f>
        <v>#VALUE!</v>
      </c>
      <c r="P384" s="424" t="str">
        <f>IF(_tag_month_day!C374="","",_tag_month_day!C374)</f>
        <v/>
      </c>
      <c r="Q384" s="424" t="str">
        <f>IF(_tag_month_day!D374="","",_tag_month_day!D374)</f>
        <v/>
      </c>
      <c r="R384" s="426" t="str">
        <f>IF(_tag_month_day!CB374="","",_tag_month_day!CB374/100)</f>
        <v/>
      </c>
      <c r="S384" s="427" t="str">
        <f>IF(_tag_month_day!E374="","",_tag_month_day!E374)</f>
        <v/>
      </c>
      <c r="T384" s="427" t="str">
        <f>IF(_tag_month_day!F374="","",_tag_month_day!F374)</f>
        <v/>
      </c>
      <c r="U384" s="428" t="e">
        <f>S384+T384</f>
        <v>#VALUE!</v>
      </c>
      <c r="V384" s="429" t="e">
        <f>U384/AJ384</f>
        <v>#VALUE!</v>
      </c>
      <c r="W384" s="430" t="str">
        <f>IF(_jhy_month_day!A374="","",_jhy_month_day!A374)</f>
        <v/>
      </c>
      <c r="X384" s="431" t="str">
        <f>IF(_jhy_month_day!B374="","",_jhy_month_day!B374/100)</f>
        <v/>
      </c>
      <c r="Y384" s="431" t="str">
        <f>IF(_jhy_month_day!C374="","",_jhy_month_day!C374/100)</f>
        <v/>
      </c>
      <c r="Z384" s="432">
        <f>Z380+1</f>
        <v>94</v>
      </c>
      <c r="AA384" s="433" t="str">
        <f>IF(_tag_month_day!G374="","",_tag_month_day!G374/100)</f>
        <v/>
      </c>
      <c r="AB384" s="433" t="str">
        <f>IF(_tag_month_day!H374="","",_tag_month_day!H374/100)</f>
        <v/>
      </c>
      <c r="AC384" s="434">
        <f>IF(X384="",AC383,BK384*($AV383*X384+$AW383*FD383+$AX383*FI383+$AY383*FN383+$AZ383*FS383+$BA383*FX383+$BG383*GE383)/(AV383*Y384+AX383*FK383+AW383*FF383+AY383*FP383+AZ383*FU383+BA383*FZ383+BG383*GG383+BB383*GK383+BC383*GN383+BD383*GP383))</f>
        <v>1.59963432013121</v>
      </c>
      <c r="AD384" s="435" t="str">
        <f>IF(AC384=AC383,"",AC384-AC383)</f>
        <v/>
      </c>
      <c r="AE384" s="436" t="str">
        <f>IF(1-AF384=0,"",(1-AF384))</f>
        <v/>
      </c>
      <c r="AF384" s="437">
        <v>1</v>
      </c>
      <c r="AG384" s="10" t="str">
        <f>AG383</f>
        <v>9A3</v>
      </c>
      <c r="AH384" s="438" t="str">
        <f>AH383</f>
        <v/>
      </c>
      <c r="AI384" s="424"/>
      <c r="AJ384" s="10" t="str">
        <f>IF(_tag_month_day!I374="","",_tag_month_day!I374)</f>
        <v/>
      </c>
      <c r="AK384" s="440"/>
      <c r="AL384" s="440"/>
      <c r="AM384" s="440"/>
      <c r="AN384" s="441">
        <f>AN383</f>
        <v>2</v>
      </c>
      <c r="AO384" s="441">
        <f>AO383</f>
        <v>8</v>
      </c>
      <c r="AP384" s="442" t="e">
        <f>(IF(AN384=0,AS383,AS383*(1+AO384/AN384)/(AR384+AO384/AN384)))+AT384</f>
        <v>#VALUE!</v>
      </c>
      <c r="AQ384" s="443" t="str">
        <f>IF(_tag_month_day!J374="","",_tag_month_day!J374/100)</f>
        <v/>
      </c>
      <c r="AR384" s="444">
        <f>AR383</f>
        <v>1.3</v>
      </c>
      <c r="AS384" s="445" t="e">
        <f>AQ384*(AN384*AR384+AO384)/(AN384+AO384)</f>
        <v>#VALUE!</v>
      </c>
      <c r="AT384" s="445" t="e">
        <f>(SUM(BE384:BF384)-SUM(BE383:BF383))*0.05</f>
        <v>#VALUE!</v>
      </c>
      <c r="AU384" s="446" t="str">
        <f>IF(_tag_month_day!CC374="","",IF(_tag_month_day!CC374&gt;0,_tag_month_day!CD374,_tag_month_day!CE374))</f>
        <v/>
      </c>
      <c r="AV384" s="447" t="str">
        <f>IF(_tag_month_day!L374="","",_tag_month_day!L374/100)</f>
        <v/>
      </c>
      <c r="AW384" s="431">
        <f>AW383</f>
        <v>0</v>
      </c>
      <c r="AX384" s="431">
        <f>AX383</f>
        <v>0</v>
      </c>
      <c r="AY384" s="431" t="str">
        <f>IF(_tag_month_day!M374="","",_tag_month_day!M374/100)</f>
        <v/>
      </c>
      <c r="AZ384" s="431" t="str">
        <f>IF(_tag_month_day!N374="","",_tag_month_day!N374/100)</f>
        <v/>
      </c>
      <c r="BA384" s="431" t="str">
        <f>IF(_tag_month_day!O374="","",_tag_month_day!O374/100)</f>
        <v/>
      </c>
      <c r="BB384" s="448" t="str">
        <f>IF(_tag_month_day!P374="","",_tag_month_day!P374/100)</f>
        <v/>
      </c>
      <c r="BC384" s="448">
        <f>BC383</f>
        <v>0</v>
      </c>
      <c r="BD384" s="448" t="str">
        <f>IF(_tag_month_day!Q374="","",_tag_month_day!Q374/100)</f>
        <v/>
      </c>
      <c r="BE384" s="449" t="str">
        <f>IF(_tag_month_day!R374="","",_tag_month_day!R374/100)</f>
        <v/>
      </c>
      <c r="BF384" s="388" t="e">
        <f>(AU384*(100+BE384*100))/(AJ384-AU384)/100</f>
        <v>#VALUE!</v>
      </c>
      <c r="BG384" s="450" t="e">
        <f>BE384+BF384</f>
        <v>#VALUE!</v>
      </c>
      <c r="BH384" s="451" t="e">
        <f>SUM(AV384:BF384)</f>
        <v>#VALUE!</v>
      </c>
      <c r="BI384" s="452" t="e">
        <f>IF(CX384=0,BI383,(DK384*查询!$R$5+DL384*查询!$Q$5+DM384*查询!$N$5+DN384*查询!$O$5+DO384*查询!$P$5)*AF384/CX384)</f>
        <v>#VALUE!</v>
      </c>
      <c r="BJ384" s="452" t="e">
        <f>IF(CX384=0,BJ383,(DP384*查询!$S$5+DQ384*查询!$T$5+DR384*查询!$U$5)*AF384/CX384)</f>
        <v>#VALUE!</v>
      </c>
      <c r="BK384" s="452">
        <f>BK383</f>
        <v>1</v>
      </c>
      <c r="BL384" s="453" t="e">
        <f>SUMPRODUCT((AV384:BA384)*(GS384:GX384))/((GS384:GX384)+SUM(BB384:BD384)*GY384+BG384*GZ384)</f>
        <v>#VALUE!</v>
      </c>
      <c r="BM384" s="453" t="e">
        <f>BK384*($AV384*FB384+$AW384*FD384+$AX384*FI384+$AY384*FN384+$AZ384*FS384+$BA384*FX384+$BG384*GE384)/(AV384*EY384+AX384*FK384+AW384*FF384+AY384*FP384+AZ384*FU384+BA384*FZ384+BG384*GG384+BB384*GK384+BC384*GN384+BD384*GP384)</f>
        <v>#VALUE!</v>
      </c>
      <c r="BN384" s="453" t="e">
        <f>($AV384*FC384+$AX384*FJ384+$AW384*FE384+$AY384*FO384+$AZ384*FT384+$BA384*FY384+$BG384*GF384)/($AV384*FA384+BG384*GH384+BB384*GL384+BC384*GO384+BD384*GQ384+BA384*GA384)</f>
        <v>#VALUE!</v>
      </c>
      <c r="BO384" s="454" t="e">
        <f>SUMPRODUCT(AV384:BA384*GS384:GX384)/(GS384:GX384+(BB384+BC384+BD384)*GY384+BG384)</f>
        <v>#VALUE!</v>
      </c>
      <c r="BP384" s="454" t="e">
        <f>SUMPRODUCT(AV384:BA384*GS384:GX384)/(GS384:GX384+(BB384+BC384+BD384)*GY384+BG384)</f>
        <v>#VALUE!</v>
      </c>
      <c r="BQ384" s="454" t="e">
        <f>SUMPRODUCT(AV384:BA384*GS384:GX384)/(GS384:GX384+(BB384+BC384+BD384)*GY384+BG384)</f>
        <v>#VALUE!</v>
      </c>
      <c r="BR384" s="453" t="str">
        <f>IF(_tag_month_day!T374="","",_tag_month_day!T374)</f>
        <v/>
      </c>
      <c r="BS384" s="453" t="str">
        <f>IF(_tag_month_day!U374="","",_tag_month_day!U374)</f>
        <v/>
      </c>
      <c r="BT384" s="455" t="str">
        <f>IF(CK384="","",IF((CK384&gt;=BV384-0.12)*(CK384&lt;=BV384+0.12),"合格","不合格"))</f>
        <v/>
      </c>
      <c r="BU384" s="456" t="str">
        <f>IF(_tag_month_day!V374="","",_tag_month_day!V374)</f>
        <v/>
      </c>
      <c r="BV384" s="457" t="str">
        <f>IF(_tag_month_day!W374="","",_tag_month_day!W374)</f>
        <v/>
      </c>
      <c r="BW384" s="458" t="str">
        <f>IF(_tag_month_day!X374="","",_tag_month_day!X374)</f>
        <v/>
      </c>
      <c r="BX384" s="458" t="str">
        <f>IF(_tag_month_day!Y374="","",_tag_month_day!Y374)</f>
        <v/>
      </c>
      <c r="BY384" s="459">
        <f ca="1">L384</f>
        <v>43601.624999999098</v>
      </c>
      <c r="BZ384" s="460"/>
      <c r="CA384" s="461"/>
      <c r="CB384" s="424" t="str">
        <f>IF(_tag_month_day!Z374="","",_tag_month_day!Z374)</f>
        <v/>
      </c>
      <c r="CC384" s="424" t="str">
        <f>IF(_tag_month_day!AA374="","",_tag_month_day!AA374)</f>
        <v/>
      </c>
      <c r="CD384" s="424" t="str">
        <f>IF(_tag_month_day!AB374="","",_tag_month_day!AB374)</f>
        <v/>
      </c>
      <c r="CE384" s="424" t="str">
        <f>IF(_tag_month_day!AC374="","",_tag_month_day!AC374)</f>
        <v/>
      </c>
      <c r="CF384" s="424" t="str">
        <f>IF(_tag_month_day!AD374="","",_tag_month_day!AD374)</f>
        <v/>
      </c>
      <c r="CG384" s="424" t="str">
        <f>IF(_tag_month_day!AE374="","",_tag_month_day!AE374)</f>
        <v/>
      </c>
      <c r="CH384" s="424" t="str">
        <f>IF(_tag_month_day!AF374="","",_tag_month_day!AF374)</f>
        <v/>
      </c>
      <c r="CI384" s="424" t="str">
        <f>IF(_tag_month_day!AG374="","",_tag_month_day!AG374)</f>
        <v/>
      </c>
      <c r="CJ384" s="424" t="str">
        <f>IF(_tag_month_day!AH374="","",_tag_month_day!AH374)</f>
        <v/>
      </c>
      <c r="CK384" s="424" t="str">
        <f>IF(_tag_month_day!AI374="","",_tag_month_day!AI374)</f>
        <v/>
      </c>
      <c r="CL384" s="4" t="str">
        <f>IF(_tag_month_day!AJ374="","",_tag_month_day!AJ374)</f>
        <v/>
      </c>
      <c r="CM384" s="4" t="str">
        <f>IF(_tag_month_day!AK374="","",_tag_month_day!AK374)</f>
        <v/>
      </c>
      <c r="CN384" s="4" t="str">
        <f>IF(_tag_month_day!AL374="","",_tag_month_day!AL374)</f>
        <v/>
      </c>
      <c r="CO384" s="4" t="str">
        <f>IF(_tag_month_day!AM374="","",_tag_month_day!AM374)</f>
        <v/>
      </c>
      <c r="CP384" s="4" t="str">
        <f>IF(_tag_month_day!AN374="","",_tag_month_day!AN374)</f>
        <v/>
      </c>
      <c r="CQ384" s="4" t="str">
        <f>IF(_tag_month_day!AO374="","",_tag_month_day!AO374)</f>
        <v/>
      </c>
      <c r="CR384" s="462" t="str">
        <f>IF(_tag_month_day!AP374="","",_tag_month_day!AP374)</f>
        <v/>
      </c>
      <c r="CS384" s="463" t="str">
        <f>IF(_tag_month_day!AQ374="","",_tag_month_day!AQ374)</f>
        <v/>
      </c>
      <c r="CT384" s="4" t="str">
        <f>IF(_tag_month_day!AR374="","",_tag_month_day!AR374)</f>
        <v/>
      </c>
      <c r="CU384" s="464" t="e">
        <f>DU384/AJ384</f>
        <v>#VALUE!</v>
      </c>
      <c r="CV384" s="451" t="e">
        <f>BG384/BH384</f>
        <v>#VALUE!</v>
      </c>
      <c r="CW384" s="465" t="e">
        <f>AJ384*(1-CV384)*CU384*AF384</f>
        <v>#VALUE!</v>
      </c>
      <c r="CX384" s="465" t="e">
        <f>CW384*94%</f>
        <v>#VALUE!</v>
      </c>
      <c r="CY384" s="466" t="e">
        <f>IF(CX384=0,0,DS384/(DS384+CX384))</f>
        <v>#VALUE!</v>
      </c>
      <c r="CZ384" s="465" t="e">
        <f>$AJ384*EF384</f>
        <v>#VALUE!</v>
      </c>
      <c r="DA384" s="465" t="e">
        <f>$AJ384*EG384</f>
        <v>#VALUE!</v>
      </c>
      <c r="DB384" s="465" t="e">
        <f>$AJ384*EH384</f>
        <v>#VALUE!</v>
      </c>
      <c r="DC384" s="465" t="e">
        <f>$AJ384*EI384</f>
        <v>#VALUE!</v>
      </c>
      <c r="DD384" s="465" t="e">
        <f>$AJ384*EJ384</f>
        <v>#VALUE!</v>
      </c>
      <c r="DE384" s="465" t="e">
        <f>$AJ384*EK384</f>
        <v>#VALUE!</v>
      </c>
      <c r="DF384" s="465" t="e">
        <f>$AJ384*EL384</f>
        <v>#VALUE!</v>
      </c>
      <c r="DG384" s="465" t="e">
        <f>$AJ384*EM384</f>
        <v>#VALUE!</v>
      </c>
      <c r="DH384" s="465" t="e">
        <f>$AJ384*EN384</f>
        <v>#VALUE!</v>
      </c>
      <c r="DI384" s="465" t="e">
        <f>$AJ384*EO384</f>
        <v>#VALUE!</v>
      </c>
      <c r="DJ384" s="465" t="e">
        <f>CZ384*(1-EP384)</f>
        <v>#VALUE!</v>
      </c>
      <c r="DK384" s="465" t="e">
        <f>DA384*(1-ER384)</f>
        <v>#VALUE!</v>
      </c>
      <c r="DL384" s="465" t="e">
        <f>DB384*(1-EQ384)</f>
        <v>#VALUE!</v>
      </c>
      <c r="DM384" s="465" t="e">
        <f>DC384*(1-ES384)</f>
        <v>#VALUE!</v>
      </c>
      <c r="DN384" s="465" t="e">
        <f>DD384*(1-ET384)</f>
        <v>#VALUE!</v>
      </c>
      <c r="DO384" s="465" t="e">
        <f>DE384</f>
        <v>#VALUE!</v>
      </c>
      <c r="DP384" s="465" t="e">
        <f>DF384*(1-EU384)</f>
        <v>#VALUE!</v>
      </c>
      <c r="DQ384" s="465" t="e">
        <f>DG384*(1-EV384)</f>
        <v>#VALUE!</v>
      </c>
      <c r="DR384" s="465" t="e">
        <f>DH384*(1-EW384)</f>
        <v>#VALUE!</v>
      </c>
      <c r="DS384" s="465" t="e">
        <f>DI384</f>
        <v>#VALUE!</v>
      </c>
      <c r="DT384" s="465" t="e">
        <f>SUM(DJ384:DS384)</f>
        <v>#VALUE!</v>
      </c>
      <c r="DU384" s="465" t="e">
        <f>(GS384:GX384)+(DP384+DQ384+DR384)*GY384+DS384</f>
        <v>#VALUE!</v>
      </c>
      <c r="DV384" s="451" t="e">
        <f>AV384/$BH384/(1-EP384)</f>
        <v>#VALUE!</v>
      </c>
      <c r="DW384" s="451" t="e">
        <f>AW384/$BH384/(1-ER384)</f>
        <v>#VALUE!</v>
      </c>
      <c r="DX384" s="451" t="e">
        <f>AX384/$BH384/(1-EQ384)</f>
        <v>#VALUE!</v>
      </c>
      <c r="DY384" s="451" t="e">
        <f>AY384/$BH384/(1-ES384)</f>
        <v>#VALUE!</v>
      </c>
      <c r="DZ384" s="451" t="e">
        <f>AZ384/$BH384/(1-ET384)</f>
        <v>#VALUE!</v>
      </c>
      <c r="EA384" s="451" t="e">
        <f>BA384/$BH384/(1-AX384)</f>
        <v>#VALUE!</v>
      </c>
      <c r="EB384" s="451" t="e">
        <f>BB384/$BH384/(1-EU384)</f>
        <v>#VALUE!</v>
      </c>
      <c r="EC384" s="451" t="e">
        <f>BC384/$BH384/(1-EV384)</f>
        <v>#VALUE!</v>
      </c>
      <c r="ED384" s="451" t="e">
        <f>BD384/$BH384/(1-EW384)</f>
        <v>#VALUE!</v>
      </c>
      <c r="EE384" s="451" t="e">
        <f>BG384/BH384</f>
        <v>#VALUE!</v>
      </c>
      <c r="EF384" s="451" t="e">
        <f>DV384/SUM($DV384:$EE384)</f>
        <v>#VALUE!</v>
      </c>
      <c r="EG384" s="451" t="e">
        <f>DW384/SUM($DV384:$EE384)</f>
        <v>#VALUE!</v>
      </c>
      <c r="EH384" s="451" t="e">
        <f>DX384/SUM($DV384:$EE384)</f>
        <v>#VALUE!</v>
      </c>
      <c r="EI384" s="451" t="e">
        <f>DY384/SUM($DV384:$EE384)</f>
        <v>#VALUE!</v>
      </c>
      <c r="EJ384" s="451" t="e">
        <f>DZ384/SUM($DV384:$EE384)</f>
        <v>#VALUE!</v>
      </c>
      <c r="EK384" s="451" t="e">
        <f>EA384/SUM($DV384:$EE384)</f>
        <v>#VALUE!</v>
      </c>
      <c r="EL384" s="451" t="e">
        <f>EB384/SUM($DV384:$EE384)</f>
        <v>#VALUE!</v>
      </c>
      <c r="EM384" s="451" t="e">
        <f>EC384/SUM($DV384:$EE384)</f>
        <v>#VALUE!</v>
      </c>
      <c r="EN384" s="451" t="e">
        <f>ED384/SUM($DV384:$EE384)</f>
        <v>#VALUE!</v>
      </c>
      <c r="EO384" s="451" t="e">
        <f>EE384/SUM($DV384:$EE384)</f>
        <v>#VALUE!</v>
      </c>
      <c r="EP384" s="450">
        <f>EP383</f>
        <v>0.080000000000000002</v>
      </c>
      <c r="EQ384" s="450">
        <f>EQ383</f>
        <v>0.014999999999999999</v>
      </c>
      <c r="ER384" s="450">
        <f>ER383</f>
        <v>0.014999999999999999</v>
      </c>
      <c r="ES384" s="450">
        <f>ES383</f>
        <v>0.014999999999999999</v>
      </c>
      <c r="ET384" s="450">
        <f>ET383</f>
        <v>0.014999999999999999</v>
      </c>
      <c r="EU384" s="450">
        <f>EU383</f>
        <v>0.089999999999999997</v>
      </c>
      <c r="EV384" s="450">
        <f>EV383</f>
        <v>0.089999999999999997</v>
      </c>
      <c r="EW384" s="450">
        <f>EW383</f>
        <v>0.089999999999999997</v>
      </c>
      <c r="EX384" s="431" t="str">
        <f>IF(_tag_month_day!AS374="","",_tag_month_day!AS374/100)</f>
        <v/>
      </c>
      <c r="EY384" s="431" t="str">
        <f>IF(_tag_month_day!AT374="","",_tag_month_day!AT374/100)</f>
        <v/>
      </c>
      <c r="EZ384" s="431" t="str">
        <f>IF(_tag_month_day!AU374="","",_tag_month_day!AU374/100)</f>
        <v/>
      </c>
      <c r="FA384" s="431" t="str">
        <f>IF(_tag_month_day!AV374="","",_tag_month_day!AV374/100)</f>
        <v/>
      </c>
      <c r="FB384" s="431" t="str">
        <f>IF(_tag_month_day!AW374="","",_tag_month_day!AW374/100)</f>
        <v/>
      </c>
      <c r="FC384" s="431" t="str">
        <f>IF(_tag_month_day!AX374="","",_tag_month_day!AX374/100)</f>
        <v/>
      </c>
      <c r="FD384" s="449" t="str">
        <f>IF(_tag_month_day!AY374="","",_tag_month_day!AY374/100)</f>
        <v/>
      </c>
      <c r="FE384" s="449" t="str">
        <f>IF(_tag_month_day!AZ374="","",_tag_month_day!AZ374/100)</f>
        <v/>
      </c>
      <c r="FF384" s="449" t="str">
        <f>IF(_tag_month_day!BA374="","",_tag_month_day!BA374/100)</f>
        <v/>
      </c>
      <c r="FG384" s="449" t="str">
        <f>IF(_tag_month_day!BB374="","",_tag_month_day!BB374/100)</f>
        <v/>
      </c>
      <c r="FH384" s="467" t="str">
        <f>IF(_tag_month_day!BC374="","",_tag_month_day!BC374/100)</f>
        <v/>
      </c>
      <c r="FI384" s="449">
        <f>FI383</f>
        <v>0.40999999999999998</v>
      </c>
      <c r="FJ384" s="449">
        <f>FJ383</f>
        <v>0.11</v>
      </c>
      <c r="FK384" s="449">
        <f>FK383</f>
        <v>0.014999999999999999</v>
      </c>
      <c r="FL384" s="449">
        <f>FL383</f>
        <v>0</v>
      </c>
      <c r="FM384" s="467">
        <f>FM383</f>
        <v>0.0001</v>
      </c>
      <c r="FN384" s="449">
        <f>FN383</f>
        <v>0.32000000000000001</v>
      </c>
      <c r="FO384" s="449">
        <f>FO383</f>
        <v>0.20000000000000001</v>
      </c>
      <c r="FP384" s="449">
        <f>FP383</f>
        <v>0.01</v>
      </c>
      <c r="FQ384" s="449">
        <f>FQ383</f>
        <v>0</v>
      </c>
      <c r="FR384" s="467">
        <f>FR383</f>
        <v>0.0001</v>
      </c>
      <c r="FS384" s="449" t="str">
        <f>IF(_tag_month_day!BD374="","",_tag_month_day!BD374/100)</f>
        <v/>
      </c>
      <c r="FT384" s="449" t="str">
        <f>IF(_tag_month_day!BE374="","",_tag_month_day!BE374/100)</f>
        <v/>
      </c>
      <c r="FU384" s="449" t="str">
        <f>IF(_tag_month_day!BF374="","",_tag_month_day!BF374/100)</f>
        <v/>
      </c>
      <c r="FV384" s="449" t="str">
        <f>IF(_tag_month_day!BG374="","",_tag_month_day!BG374/100)</f>
        <v/>
      </c>
      <c r="FW384" s="467" t="str">
        <f>IF(_tag_month_day!BH374="","",_tag_month_day!BH374/100)</f>
        <v/>
      </c>
      <c r="FX384" s="449" t="str">
        <f>IF(_tag_month_day!BI374="","",_tag_month_day!BI374/100)</f>
        <v/>
      </c>
      <c r="FY384" s="449" t="str">
        <f>IF(_tag_month_day!BJ374="","",_tag_month_day!BJ374/100)</f>
        <v/>
      </c>
      <c r="FZ384" s="468" t="str">
        <f>IF(_tag_month_day!BK374="","",_tag_month_day!BK374/100)</f>
        <v/>
      </c>
      <c r="GA384" s="449" t="str">
        <f>IF(_tag_month_day!BL374="","",_tag_month_day!BL374/100)</f>
        <v/>
      </c>
      <c r="GB384" s="467" t="str">
        <f>IF(_tag_month_day!BM374="","",_tag_month_day!BM374/100)</f>
        <v/>
      </c>
      <c r="GC384" s="431" t="str">
        <f>IF(_tag_month_day!BN374="","",_tag_month_day!BN374/100)</f>
        <v/>
      </c>
      <c r="GD384" s="431" t="str">
        <f>IF(_tag_month_day!BO374="","",_tag_month_day!BO374/100)</f>
        <v/>
      </c>
      <c r="GE384" s="431" t="str">
        <f>IF(_tag_month_day!BP374="","",_tag_month_day!BP374/100)</f>
        <v/>
      </c>
      <c r="GF384" s="431" t="str">
        <f>IF(_tag_month_day!BQ374="","",_tag_month_day!BQ374/100)</f>
        <v/>
      </c>
      <c r="GG384" s="431" t="str">
        <f>IF(_tag_month_day!BR374="","",_tag_month_day!BR374/100)</f>
        <v/>
      </c>
      <c r="GH384" s="431" t="str">
        <f>IF(_tag_month_day!BS374="","",_tag_month_day!BS374/100)</f>
        <v/>
      </c>
      <c r="GI384" s="467" t="str">
        <f>IF(_tag_month_day!BT374="","",_tag_month_day!BT374/100)</f>
        <v/>
      </c>
      <c r="GJ384" s="469" t="str">
        <f>IF(_tag_month_day!BU374="","",_tag_month_day!BU374/100)</f>
        <v/>
      </c>
      <c r="GK384" s="470">
        <f>GK383</f>
        <v>0.070000000000000007</v>
      </c>
      <c r="GL384" s="470">
        <f>GL383</f>
        <v>0.029999999999999999</v>
      </c>
      <c r="GM384" s="471" t="str">
        <f>IF(_tag_month_day!BX374="","",_tag_month_day!BX374/100)</f>
        <v/>
      </c>
      <c r="GN384" s="470">
        <f>GN383</f>
        <v>0.070000000000000007</v>
      </c>
      <c r="GO384" s="470">
        <f>GO383</f>
        <v>0.029999999999999999</v>
      </c>
      <c r="GP384" s="470">
        <f>GP383</f>
        <v>0.089999999999999997</v>
      </c>
      <c r="GQ384" s="470">
        <f>GQ383</f>
        <v>0.029999999999999999</v>
      </c>
      <c r="GR384" s="471" t="str">
        <f>IF(_tag_month_day!CA374="","",_tag_month_day!CA374/100)</f>
        <v/>
      </c>
      <c r="GS384" s="472">
        <f>GS383</f>
        <v>0.95299999999999996</v>
      </c>
      <c r="GT384" s="472">
        <f>GT383</f>
        <v>0.55000000000000004</v>
      </c>
      <c r="GU384" s="472">
        <f>GU383</f>
        <v>0.55000000000000004</v>
      </c>
      <c r="GV384" s="472">
        <f>GV383</f>
        <v>0.55000000000000004</v>
      </c>
      <c r="GW384" s="472">
        <f>GW383</f>
        <v>0.5</v>
      </c>
      <c r="GX384" s="472">
        <f>GX383</f>
        <v>0.93500000000000005</v>
      </c>
      <c r="GY384" s="472">
        <f>GY383</f>
        <v>0.14999999999999999</v>
      </c>
      <c r="GZ384" s="472">
        <f>GZ383</f>
        <v>1</v>
      </c>
      <c r="HA384" s="474">
        <f>HA383</f>
        <v>0.047</v>
      </c>
      <c r="HB384" s="474">
        <f>HB383</f>
        <v>0.45000000000000001</v>
      </c>
      <c r="HC384" s="474">
        <f>HC383</f>
        <v>0.45000000000000001</v>
      </c>
      <c r="HD384" s="474">
        <f>HD383</f>
        <v>0.45000000000000001</v>
      </c>
      <c r="HE384" s="474">
        <f>HE383</f>
        <v>0.5</v>
      </c>
      <c r="HF384" s="474">
        <f>HF383</f>
        <v>0.065000000000000002</v>
      </c>
      <c r="HG384" s="474">
        <f>HG383</f>
        <v>0.84999999999999998</v>
      </c>
      <c r="HH384" s="474">
        <f>HH383</f>
        <v>0</v>
      </c>
      <c r="HI384" s="10">
        <f>IF(BZ384&lt;&gt;"",CK384-BV384,0)</f>
        <v>0</v>
      </c>
      <c r="HJ384" s="10" t="e">
        <f>IF(AJ384&gt;0,AH384-AJ384,0)</f>
        <v>#VALUE!</v>
      </c>
      <c r="HK384" s="466">
        <f>HK383</f>
        <v>0.84999999999999998</v>
      </c>
      <c r="HL384" s="424">
        <f>HL383</f>
        <v>550000</v>
      </c>
      <c r="HM384" s="424">
        <f>HM383</f>
        <v>480000</v>
      </c>
      <c r="HN384" s="465" t="e">
        <f>(DJ384*EZ384+DK384*FH384+DL384*FM384+DM384*FR384+DN384*FW384+DO384*GB384+DS384*GI384+DP384*GM384+DR384*GR384)*1000*2</f>
        <v>#VALUE!</v>
      </c>
      <c r="HO384" s="465" t="e">
        <f>HN384*HK384*$HO$2/HL384*1000000</f>
        <v>#VALUE!</v>
      </c>
      <c r="HP384" s="465" t="e">
        <f>HN384*HK384*$HP$2/HM384*1000000</f>
        <v>#VALUE!</v>
      </c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</row>
    <row customFormat="1" r="385" s="0">
      <c r="A385" s="420">
        <v>374</v>
      </c>
      <c r="B385" s="421">
        <f ca="1">IF(D385=D384,B384,IF(D385="夜班",B384+1,B384))</f>
        <v>43601</v>
      </c>
      <c r="C385" s="422">
        <f>C384</f>
        <v>0.041666666666666699</v>
      </c>
      <c r="D385" s="10" t="str">
        <f ca="1">IF(HOUR(G385)&lt;8,"夜班",IF(HOUR(G385)&lt;16,"白班",IF(HOUR(G385)&lt;24,"中班",0)))</f>
        <v>白班</v>
      </c>
      <c r="E385" s="10" t="e">
        <f ca="1">IF(F385=1,"甲",IF(F385=2,"乙",IF(F385=3,"丙",IF(F385=4,"丁",""))))</f>
        <v>#REF!</v>
      </c>
      <c r="F385" s="10" t="e">
        <f ca="1">SUMPRODUCT((成本日报!$A$3:$A$95=计划!B385)*(成本日报!$B$3:$B$95=计划!$D385),成本日报!$C$3:$C$95)</f>
        <v>#REF!</v>
      </c>
      <c r="G385" s="423">
        <f ca="1">G384+C384</f>
        <v>43601.541666665762</v>
      </c>
      <c r="H385" s="423">
        <f ca="1">$G385+$C385/60*10+$C385*0</f>
        <v>43601.548611110207</v>
      </c>
      <c r="I385" s="423">
        <f ca="1">$G385+$C385/60*18+$C385*0</f>
        <v>43601.554166665759</v>
      </c>
      <c r="J385" s="423">
        <f ca="1">$G385+$C385/60*0+$C385*1</f>
        <v>43601.583333332426</v>
      </c>
      <c r="K385" s="423">
        <f ca="1">$G385+$C385/60*30+$C385*2</f>
        <v>43601.645833332434</v>
      </c>
      <c r="L385" s="423">
        <f ca="1">$G385+$C385/60*0+$C385*3</f>
        <v>43601.666666665762</v>
      </c>
      <c r="M385" s="424" t="str">
        <f>IF(_tag_month_day!A375="","",_tag_month_day!A375)</f>
        <v/>
      </c>
      <c r="N385" s="424" t="str">
        <f>IF(_tag_month_day!B375="","",_tag_month_day!B375)</f>
        <v/>
      </c>
      <c r="O385" s="425" t="e">
        <f>IF(M385+N385=0,"",M385+N385)</f>
        <v>#VALUE!</v>
      </c>
      <c r="P385" s="424" t="str">
        <f>IF(_tag_month_day!C375="","",_tag_month_day!C375)</f>
        <v/>
      </c>
      <c r="Q385" s="424" t="str">
        <f>IF(_tag_month_day!D375="","",_tag_month_day!D375)</f>
        <v/>
      </c>
      <c r="R385" s="426" t="str">
        <f>IF(_tag_month_day!CB375="","",_tag_month_day!CB375/100)</f>
        <v/>
      </c>
      <c r="S385" s="427" t="str">
        <f>IF(_tag_month_day!E375="","",_tag_month_day!E375)</f>
        <v/>
      </c>
      <c r="T385" s="427" t="str">
        <f>IF(_tag_month_day!F375="","",_tag_month_day!F375)</f>
        <v/>
      </c>
      <c r="U385" s="428" t="e">
        <f>S385+T385</f>
        <v>#VALUE!</v>
      </c>
      <c r="V385" s="429" t="e">
        <f>U385/AJ385</f>
        <v>#VALUE!</v>
      </c>
      <c r="W385" s="430" t="str">
        <f>IF(_jhy_month_day!A375="","",_jhy_month_day!A375)</f>
        <v/>
      </c>
      <c r="X385" s="431" t="str">
        <f>IF(_jhy_month_day!B375="","",_jhy_month_day!B375/100)</f>
        <v/>
      </c>
      <c r="Y385" s="431" t="str">
        <f>IF(_jhy_month_day!C375="","",_jhy_month_day!C375/100)</f>
        <v/>
      </c>
      <c r="Z385" s="432">
        <f>Z381+1</f>
        <v>94</v>
      </c>
      <c r="AA385" s="433" t="str">
        <f>IF(_tag_month_day!G375="","",_tag_month_day!G375/100)</f>
        <v/>
      </c>
      <c r="AB385" s="433" t="str">
        <f>IF(_tag_month_day!H375="","",_tag_month_day!H375/100)</f>
        <v/>
      </c>
      <c r="AC385" s="434">
        <f>IF(X385="",AC384,BK385*($AV384*X385+$AW384*FD384+$AX384*FI384+$AY384*FN384+$AZ384*FS384+$BA384*FX384+$BG384*GE384)/(AV384*Y385+AX384*FK384+AW384*FF384+AY384*FP384+AZ384*FU384+BA384*FZ384+BG384*GG384+BB384*GK384+BC384*GN384+BD384*GP384))</f>
        <v>1.59963432013121</v>
      </c>
      <c r="AD385" s="435" t="str">
        <f>IF(AC385=AC384,"",AC385-AC384)</f>
        <v/>
      </c>
      <c r="AE385" s="436" t="str">
        <f>IF(1-AF385=0,"",(1-AF385))</f>
        <v/>
      </c>
      <c r="AF385" s="437">
        <v>1</v>
      </c>
      <c r="AG385" s="10" t="str">
        <f>AG384</f>
        <v>9A3</v>
      </c>
      <c r="AH385" s="438" t="str">
        <f>AH384</f>
        <v/>
      </c>
      <c r="AI385" s="424"/>
      <c r="AJ385" s="10" t="str">
        <f>IF(_tag_month_day!I375="","",_tag_month_day!I375)</f>
        <v/>
      </c>
      <c r="AK385" s="440"/>
      <c r="AL385" s="440"/>
      <c r="AM385" s="440"/>
      <c r="AN385" s="441">
        <f>AN384</f>
        <v>2</v>
      </c>
      <c r="AO385" s="441">
        <f>AO384</f>
        <v>8</v>
      </c>
      <c r="AP385" s="442" t="e">
        <f>(IF(AN385=0,AS384,AS384*(1+AO385/AN385)/(AR385+AO385/AN385)))+AT385</f>
        <v>#VALUE!</v>
      </c>
      <c r="AQ385" s="443" t="str">
        <f>IF(_tag_month_day!J375="","",_tag_month_day!J375/100)</f>
        <v/>
      </c>
      <c r="AR385" s="444">
        <f>AR384</f>
        <v>1.3</v>
      </c>
      <c r="AS385" s="445" t="e">
        <f>AQ385*(AN385*AR385+AO385)/(AN385+AO385)</f>
        <v>#VALUE!</v>
      </c>
      <c r="AT385" s="445" t="e">
        <f>(SUM(BE385:BF385)-SUM(BE384:BF384))*0.05</f>
        <v>#VALUE!</v>
      </c>
      <c r="AU385" s="446" t="str">
        <f>IF(_tag_month_day!CC375="","",IF(_tag_month_day!CC375&gt;0,_tag_month_day!CD375,_tag_month_day!CE375))</f>
        <v/>
      </c>
      <c r="AV385" s="447" t="str">
        <f>IF(_tag_month_day!L375="","",_tag_month_day!L375/100)</f>
        <v/>
      </c>
      <c r="AW385" s="431">
        <f>AW384</f>
        <v>0</v>
      </c>
      <c r="AX385" s="431">
        <f>AX384</f>
        <v>0</v>
      </c>
      <c r="AY385" s="431" t="str">
        <f>IF(_tag_month_day!M375="","",_tag_month_day!M375/100)</f>
        <v/>
      </c>
      <c r="AZ385" s="431" t="str">
        <f>IF(_tag_month_day!N375="","",_tag_month_day!N375/100)</f>
        <v/>
      </c>
      <c r="BA385" s="431" t="str">
        <f>IF(_tag_month_day!O375="","",_tag_month_day!O375/100)</f>
        <v/>
      </c>
      <c r="BB385" s="448" t="str">
        <f>IF(_tag_month_day!P375="","",_tag_month_day!P375/100)</f>
        <v/>
      </c>
      <c r="BC385" s="448">
        <f>BC384</f>
        <v>0</v>
      </c>
      <c r="BD385" s="448" t="str">
        <f>IF(_tag_month_day!Q375="","",_tag_month_day!Q375/100)</f>
        <v/>
      </c>
      <c r="BE385" s="449" t="str">
        <f>IF(_tag_month_day!R375="","",_tag_month_day!R375/100)</f>
        <v/>
      </c>
      <c r="BF385" s="388" t="e">
        <f>(AU385*(100+BE385*100))/(AJ385-AU385)/100</f>
        <v>#VALUE!</v>
      </c>
      <c r="BG385" s="450" t="e">
        <f>BE385+BF385</f>
        <v>#VALUE!</v>
      </c>
      <c r="BH385" s="451" t="e">
        <f>SUM(AV385:BF385)</f>
        <v>#VALUE!</v>
      </c>
      <c r="BI385" s="452" t="e">
        <f>IF(CX385=0,BI384,(DK385*查询!$R$5+DL385*查询!$Q$5+DM385*查询!$N$5+DN385*查询!$O$5+DO385*查询!$P$5)*AF385/CX385)</f>
        <v>#VALUE!</v>
      </c>
      <c r="BJ385" s="452" t="e">
        <f>IF(CX385=0,BJ384,(DP385*查询!$S$5+DQ385*查询!$T$5+DR385*查询!$U$5)*AF385/CX385)</f>
        <v>#VALUE!</v>
      </c>
      <c r="BK385" s="452">
        <f>BK384</f>
        <v>1</v>
      </c>
      <c r="BL385" s="453" t="e">
        <f>SUMPRODUCT((AV385:BA385)*(GS385:GX385))/((GS385:GX385)+SUM(BB385:BD385)*GY385+BG385*GZ385)</f>
        <v>#VALUE!</v>
      </c>
      <c r="BM385" s="453" t="e">
        <f>BK385*($AV385*FB385+$AW385*FD385+$AX385*FI385+$AY385*FN385+$AZ385*FS385+$BA385*FX385+$BG385*GE385)/(AV385*EY385+AX385*FK385+AW385*FF385+AY385*FP385+AZ385*FU385+BA385*FZ385+BG385*GG385+BB385*GK385+BC385*GN385+BD385*GP385)</f>
        <v>#VALUE!</v>
      </c>
      <c r="BN385" s="453" t="e">
        <f>($AV385*FC385+$AX385*FJ385+$AW385*FE385+$AY385*FO385+$AZ385*FT385+$BA385*FY385+$BG385*GF385)/($AV385*FA385+BG385*GH385+BB385*GL385+BC385*GO385+BD385*GQ385+BA385*GA385)</f>
        <v>#VALUE!</v>
      </c>
      <c r="BO385" s="454" t="e">
        <f>SUMPRODUCT(AV385:BA385*GS385:GX385)/(GS385:GX385+(BB385+BC385+BD385)*GY385+BG385)</f>
        <v>#VALUE!</v>
      </c>
      <c r="BP385" s="454" t="e">
        <f>SUMPRODUCT(AV385:BA385*GS385:GX385)/(GS385:GX385+(BB385+BC385+BD385)*GY385+BG385)</f>
        <v>#VALUE!</v>
      </c>
      <c r="BQ385" s="454" t="e">
        <f>SUMPRODUCT(AV385:BA385*GS385:GX385)/(GS385:GX385+(BB385+BC385+BD385)*GY385+BG385)</f>
        <v>#VALUE!</v>
      </c>
      <c r="BR385" s="453" t="str">
        <f>IF(_tag_month_day!T375="","",_tag_month_day!T375)</f>
        <v/>
      </c>
      <c r="BS385" s="453" t="str">
        <f>IF(_tag_month_day!U375="","",_tag_month_day!U375)</f>
        <v/>
      </c>
      <c r="BT385" s="455" t="str">
        <f>IF(CK385="","",IF((CK385&gt;=BV385-0.12)*(CK385&lt;=BV385+0.12),"合格","不合格"))</f>
        <v/>
      </c>
      <c r="BU385" s="456" t="str">
        <f>IF(_tag_month_day!V375="","",_tag_month_day!V375)</f>
        <v/>
      </c>
      <c r="BV385" s="457" t="str">
        <f>IF(_tag_month_day!W375="","",_tag_month_day!W375)</f>
        <v/>
      </c>
      <c r="BW385" s="458" t="str">
        <f>IF(_tag_month_day!X375="","",_tag_month_day!X375)</f>
        <v/>
      </c>
      <c r="BX385" s="458" t="str">
        <f>IF(_tag_month_day!Y375="","",_tag_month_day!Y375)</f>
        <v/>
      </c>
      <c r="BY385" s="459">
        <f ca="1">L385</f>
        <v>43601.666666665762</v>
      </c>
      <c r="BZ385" s="460"/>
      <c r="CA385" s="461"/>
      <c r="CB385" s="424" t="str">
        <f>IF(_tag_month_day!Z375="","",_tag_month_day!Z375)</f>
        <v/>
      </c>
      <c r="CC385" s="424" t="str">
        <f>IF(_tag_month_day!AA375="","",_tag_month_day!AA375)</f>
        <v/>
      </c>
      <c r="CD385" s="424" t="str">
        <f>IF(_tag_month_day!AB375="","",_tag_month_day!AB375)</f>
        <v/>
      </c>
      <c r="CE385" s="424" t="str">
        <f>IF(_tag_month_day!AC375="","",_tag_month_day!AC375)</f>
        <v/>
      </c>
      <c r="CF385" s="424" t="str">
        <f>IF(_tag_month_day!AD375="","",_tag_month_day!AD375)</f>
        <v/>
      </c>
      <c r="CG385" s="424" t="str">
        <f>IF(_tag_month_day!AE375="","",_tag_month_day!AE375)</f>
        <v/>
      </c>
      <c r="CH385" s="424" t="str">
        <f>IF(_tag_month_day!AF375="","",_tag_month_day!AF375)</f>
        <v/>
      </c>
      <c r="CI385" s="424" t="str">
        <f>IF(_tag_month_day!AG375="","",_tag_month_day!AG375)</f>
        <v/>
      </c>
      <c r="CJ385" s="424" t="str">
        <f>IF(_tag_month_day!AH375="","",_tag_month_day!AH375)</f>
        <v/>
      </c>
      <c r="CK385" s="424" t="str">
        <f>IF(_tag_month_day!AI375="","",_tag_month_day!AI375)</f>
        <v/>
      </c>
      <c r="CL385" s="4" t="str">
        <f>IF(_tag_month_day!AJ375="","",_tag_month_day!AJ375)</f>
        <v/>
      </c>
      <c r="CM385" s="4" t="str">
        <f>IF(_tag_month_day!AK375="","",_tag_month_day!AK375)</f>
        <v/>
      </c>
      <c r="CN385" s="4" t="str">
        <f>IF(_tag_month_day!AL375="","",_tag_month_day!AL375)</f>
        <v/>
      </c>
      <c r="CO385" s="4" t="str">
        <f>IF(_tag_month_day!AM375="","",_tag_month_day!AM375)</f>
        <v/>
      </c>
      <c r="CP385" s="4" t="str">
        <f>IF(_tag_month_day!AN375="","",_tag_month_day!AN375)</f>
        <v/>
      </c>
      <c r="CQ385" s="4" t="str">
        <f>IF(_tag_month_day!AO375="","",_tag_month_day!AO375)</f>
        <v/>
      </c>
      <c r="CR385" s="462" t="str">
        <f>IF(_tag_month_day!AP375="","",_tag_month_day!AP375)</f>
        <v/>
      </c>
      <c r="CS385" s="463" t="str">
        <f>IF(_tag_month_day!AQ375="","",_tag_month_day!AQ375)</f>
        <v/>
      </c>
      <c r="CT385" s="4" t="str">
        <f>IF(_tag_month_day!AR375="","",_tag_month_day!AR375)</f>
        <v/>
      </c>
      <c r="CU385" s="464" t="e">
        <f>DU385/AJ385</f>
        <v>#VALUE!</v>
      </c>
      <c r="CV385" s="451" t="e">
        <f>BG385/BH385</f>
        <v>#VALUE!</v>
      </c>
      <c r="CW385" s="465" t="e">
        <f>AJ385*(1-CV385)*CU385*AF385</f>
        <v>#VALUE!</v>
      </c>
      <c r="CX385" s="465" t="e">
        <f>CW385*94%</f>
        <v>#VALUE!</v>
      </c>
      <c r="CY385" s="466" t="e">
        <f>IF(CX385=0,0,DS385/(DS385+CX385))</f>
        <v>#VALUE!</v>
      </c>
      <c r="CZ385" s="465" t="e">
        <f>$AJ385*EF385</f>
        <v>#VALUE!</v>
      </c>
      <c r="DA385" s="465" t="e">
        <f>$AJ385*EG385</f>
        <v>#VALUE!</v>
      </c>
      <c r="DB385" s="465" t="e">
        <f>$AJ385*EH385</f>
        <v>#VALUE!</v>
      </c>
      <c r="DC385" s="465" t="e">
        <f>$AJ385*EI385</f>
        <v>#VALUE!</v>
      </c>
      <c r="DD385" s="465" t="e">
        <f>$AJ385*EJ385</f>
        <v>#VALUE!</v>
      </c>
      <c r="DE385" s="465" t="e">
        <f>$AJ385*EK385</f>
        <v>#VALUE!</v>
      </c>
      <c r="DF385" s="465" t="e">
        <f>$AJ385*EL385</f>
        <v>#VALUE!</v>
      </c>
      <c r="DG385" s="465" t="e">
        <f>$AJ385*EM385</f>
        <v>#VALUE!</v>
      </c>
      <c r="DH385" s="465" t="e">
        <f>$AJ385*EN385</f>
        <v>#VALUE!</v>
      </c>
      <c r="DI385" s="465" t="e">
        <f>$AJ385*EO385</f>
        <v>#VALUE!</v>
      </c>
      <c r="DJ385" s="465" t="e">
        <f>CZ385*(1-EP385)</f>
        <v>#VALUE!</v>
      </c>
      <c r="DK385" s="465" t="e">
        <f>DA385*(1-ER385)</f>
        <v>#VALUE!</v>
      </c>
      <c r="DL385" s="465" t="e">
        <f>DB385*(1-EQ385)</f>
        <v>#VALUE!</v>
      </c>
      <c r="DM385" s="465" t="e">
        <f>DC385*(1-ES385)</f>
        <v>#VALUE!</v>
      </c>
      <c r="DN385" s="465" t="e">
        <f>DD385*(1-ET385)</f>
        <v>#VALUE!</v>
      </c>
      <c r="DO385" s="465" t="e">
        <f>DE385</f>
        <v>#VALUE!</v>
      </c>
      <c r="DP385" s="465" t="e">
        <f>DF385*(1-EU385)</f>
        <v>#VALUE!</v>
      </c>
      <c r="DQ385" s="465" t="e">
        <f>DG385*(1-EV385)</f>
        <v>#VALUE!</v>
      </c>
      <c r="DR385" s="465" t="e">
        <f>DH385*(1-EW385)</f>
        <v>#VALUE!</v>
      </c>
      <c r="DS385" s="465" t="e">
        <f>DI385</f>
        <v>#VALUE!</v>
      </c>
      <c r="DT385" s="465" t="e">
        <f>SUM(DJ385:DS385)</f>
        <v>#VALUE!</v>
      </c>
      <c r="DU385" s="465" t="e">
        <f>(GS385:GX385)+(DP385+DQ385+DR385)*GY385+DS385</f>
        <v>#VALUE!</v>
      </c>
      <c r="DV385" s="451" t="e">
        <f>AV385/$BH385/(1-EP385)</f>
        <v>#VALUE!</v>
      </c>
      <c r="DW385" s="451" t="e">
        <f>AW385/$BH385/(1-ER385)</f>
        <v>#VALUE!</v>
      </c>
      <c r="DX385" s="451" t="e">
        <f>AX385/$BH385/(1-EQ385)</f>
        <v>#VALUE!</v>
      </c>
      <c r="DY385" s="451" t="e">
        <f>AY385/$BH385/(1-ES385)</f>
        <v>#VALUE!</v>
      </c>
      <c r="DZ385" s="451" t="e">
        <f>AZ385/$BH385/(1-ET385)</f>
        <v>#VALUE!</v>
      </c>
      <c r="EA385" s="451" t="e">
        <f>BA385/$BH385/(1-AX385)</f>
        <v>#VALUE!</v>
      </c>
      <c r="EB385" s="451" t="e">
        <f>BB385/$BH385/(1-EU385)</f>
        <v>#VALUE!</v>
      </c>
      <c r="EC385" s="451" t="e">
        <f>BC385/$BH385/(1-EV385)</f>
        <v>#VALUE!</v>
      </c>
      <c r="ED385" s="451" t="e">
        <f>BD385/$BH385/(1-EW385)</f>
        <v>#VALUE!</v>
      </c>
      <c r="EE385" s="451" t="e">
        <f>BG385/BH385</f>
        <v>#VALUE!</v>
      </c>
      <c r="EF385" s="451" t="e">
        <f>DV385/SUM($DV385:$EE385)</f>
        <v>#VALUE!</v>
      </c>
      <c r="EG385" s="451" t="e">
        <f>DW385/SUM($DV385:$EE385)</f>
        <v>#VALUE!</v>
      </c>
      <c r="EH385" s="451" t="e">
        <f>DX385/SUM($DV385:$EE385)</f>
        <v>#VALUE!</v>
      </c>
      <c r="EI385" s="451" t="e">
        <f>DY385/SUM($DV385:$EE385)</f>
        <v>#VALUE!</v>
      </c>
      <c r="EJ385" s="451" t="e">
        <f>DZ385/SUM($DV385:$EE385)</f>
        <v>#VALUE!</v>
      </c>
      <c r="EK385" s="451" t="e">
        <f>EA385/SUM($DV385:$EE385)</f>
        <v>#VALUE!</v>
      </c>
      <c r="EL385" s="451" t="e">
        <f>EB385/SUM($DV385:$EE385)</f>
        <v>#VALUE!</v>
      </c>
      <c r="EM385" s="451" t="e">
        <f>EC385/SUM($DV385:$EE385)</f>
        <v>#VALUE!</v>
      </c>
      <c r="EN385" s="451" t="e">
        <f>ED385/SUM($DV385:$EE385)</f>
        <v>#VALUE!</v>
      </c>
      <c r="EO385" s="451" t="e">
        <f>EE385/SUM($DV385:$EE385)</f>
        <v>#VALUE!</v>
      </c>
      <c r="EP385" s="450">
        <f>EP384</f>
        <v>0.080000000000000002</v>
      </c>
      <c r="EQ385" s="450">
        <f>EQ384</f>
        <v>0.014999999999999999</v>
      </c>
      <c r="ER385" s="450">
        <f>ER384</f>
        <v>0.014999999999999999</v>
      </c>
      <c r="ES385" s="450">
        <f>ES384</f>
        <v>0.014999999999999999</v>
      </c>
      <c r="ET385" s="450">
        <f>ET384</f>
        <v>0.014999999999999999</v>
      </c>
      <c r="EU385" s="450">
        <f>EU384</f>
        <v>0.089999999999999997</v>
      </c>
      <c r="EV385" s="450">
        <f>EV384</f>
        <v>0.089999999999999997</v>
      </c>
      <c r="EW385" s="450">
        <f>EW384</f>
        <v>0.089999999999999997</v>
      </c>
      <c r="EX385" s="431" t="str">
        <f>IF(_tag_month_day!AS375="","",_tag_month_day!AS375/100)</f>
        <v/>
      </c>
      <c r="EY385" s="431" t="str">
        <f>IF(_tag_month_day!AT375="","",_tag_month_day!AT375/100)</f>
        <v/>
      </c>
      <c r="EZ385" s="431" t="str">
        <f>IF(_tag_month_day!AU375="","",_tag_month_day!AU375/100)</f>
        <v/>
      </c>
      <c r="FA385" s="431" t="str">
        <f>IF(_tag_month_day!AV375="","",_tag_month_day!AV375/100)</f>
        <v/>
      </c>
      <c r="FB385" s="431" t="str">
        <f>IF(_tag_month_day!AW375="","",_tag_month_day!AW375/100)</f>
        <v/>
      </c>
      <c r="FC385" s="431" t="str">
        <f>IF(_tag_month_day!AX375="","",_tag_month_day!AX375/100)</f>
        <v/>
      </c>
      <c r="FD385" s="449" t="str">
        <f>IF(_tag_month_day!AY375="","",_tag_month_day!AY375/100)</f>
        <v/>
      </c>
      <c r="FE385" s="449" t="str">
        <f>IF(_tag_month_day!AZ375="","",_tag_month_day!AZ375/100)</f>
        <v/>
      </c>
      <c r="FF385" s="449" t="str">
        <f>IF(_tag_month_day!BA375="","",_tag_month_day!BA375/100)</f>
        <v/>
      </c>
      <c r="FG385" s="449" t="str">
        <f>IF(_tag_month_day!BB375="","",_tag_month_day!BB375/100)</f>
        <v/>
      </c>
      <c r="FH385" s="467" t="str">
        <f>IF(_tag_month_day!BC375="","",_tag_month_day!BC375/100)</f>
        <v/>
      </c>
      <c r="FI385" s="449">
        <f>FI384</f>
        <v>0.40999999999999998</v>
      </c>
      <c r="FJ385" s="449">
        <f>FJ384</f>
        <v>0.11</v>
      </c>
      <c r="FK385" s="449">
        <f>FK384</f>
        <v>0.014999999999999999</v>
      </c>
      <c r="FL385" s="449">
        <f>FL384</f>
        <v>0</v>
      </c>
      <c r="FM385" s="467">
        <f>FM384</f>
        <v>0.0001</v>
      </c>
      <c r="FN385" s="449">
        <f>FN384</f>
        <v>0.32000000000000001</v>
      </c>
      <c r="FO385" s="449">
        <f>FO384</f>
        <v>0.20000000000000001</v>
      </c>
      <c r="FP385" s="449">
        <f>FP384</f>
        <v>0.01</v>
      </c>
      <c r="FQ385" s="449">
        <f>FQ384</f>
        <v>0</v>
      </c>
      <c r="FR385" s="467">
        <f>FR384</f>
        <v>0.0001</v>
      </c>
      <c r="FS385" s="449" t="str">
        <f>IF(_tag_month_day!BD375="","",_tag_month_day!BD375/100)</f>
        <v/>
      </c>
      <c r="FT385" s="449" t="str">
        <f>IF(_tag_month_day!BE375="","",_tag_month_day!BE375/100)</f>
        <v/>
      </c>
      <c r="FU385" s="449" t="str">
        <f>IF(_tag_month_day!BF375="","",_tag_month_day!BF375/100)</f>
        <v/>
      </c>
      <c r="FV385" s="449" t="str">
        <f>IF(_tag_month_day!BG375="","",_tag_month_day!BG375/100)</f>
        <v/>
      </c>
      <c r="FW385" s="467" t="str">
        <f>IF(_tag_month_day!BH375="","",_tag_month_day!BH375/100)</f>
        <v/>
      </c>
      <c r="FX385" s="449" t="str">
        <f>IF(_tag_month_day!BI375="","",_tag_month_day!BI375/100)</f>
        <v/>
      </c>
      <c r="FY385" s="449" t="str">
        <f>IF(_tag_month_day!BJ375="","",_tag_month_day!BJ375/100)</f>
        <v/>
      </c>
      <c r="FZ385" s="468" t="str">
        <f>IF(_tag_month_day!BK375="","",_tag_month_day!BK375/100)</f>
        <v/>
      </c>
      <c r="GA385" s="449" t="str">
        <f>IF(_tag_month_day!BL375="","",_tag_month_day!BL375/100)</f>
        <v/>
      </c>
      <c r="GB385" s="467" t="str">
        <f>IF(_tag_month_day!BM375="","",_tag_month_day!BM375/100)</f>
        <v/>
      </c>
      <c r="GC385" s="431" t="str">
        <f>IF(_tag_month_day!BN375="","",_tag_month_day!BN375/100)</f>
        <v/>
      </c>
      <c r="GD385" s="431" t="str">
        <f>IF(_tag_month_day!BO375="","",_tag_month_day!BO375/100)</f>
        <v/>
      </c>
      <c r="GE385" s="431" t="str">
        <f>IF(_tag_month_day!BP375="","",_tag_month_day!BP375/100)</f>
        <v/>
      </c>
      <c r="GF385" s="431" t="str">
        <f>IF(_tag_month_day!BQ375="","",_tag_month_day!BQ375/100)</f>
        <v/>
      </c>
      <c r="GG385" s="431" t="str">
        <f>IF(_tag_month_day!BR375="","",_tag_month_day!BR375/100)</f>
        <v/>
      </c>
      <c r="GH385" s="431" t="str">
        <f>IF(_tag_month_day!BS375="","",_tag_month_day!BS375/100)</f>
        <v/>
      </c>
      <c r="GI385" s="467" t="str">
        <f>IF(_tag_month_day!BT375="","",_tag_month_day!BT375/100)</f>
        <v/>
      </c>
      <c r="GJ385" s="469" t="str">
        <f>IF(_tag_month_day!BU375="","",_tag_month_day!BU375/100)</f>
        <v/>
      </c>
      <c r="GK385" s="470">
        <f>GK384</f>
        <v>0.070000000000000007</v>
      </c>
      <c r="GL385" s="470">
        <f>GL384</f>
        <v>0.029999999999999999</v>
      </c>
      <c r="GM385" s="471" t="str">
        <f>IF(_tag_month_day!BX375="","",_tag_month_day!BX375/100)</f>
        <v/>
      </c>
      <c r="GN385" s="470">
        <f>GN384</f>
        <v>0.070000000000000007</v>
      </c>
      <c r="GO385" s="470">
        <f>GO384</f>
        <v>0.029999999999999999</v>
      </c>
      <c r="GP385" s="470">
        <f>GP384</f>
        <v>0.089999999999999997</v>
      </c>
      <c r="GQ385" s="470">
        <f>GQ384</f>
        <v>0.029999999999999999</v>
      </c>
      <c r="GR385" s="471" t="str">
        <f>IF(_tag_month_day!CA375="","",_tag_month_day!CA375/100)</f>
        <v/>
      </c>
      <c r="GS385" s="472">
        <f>GS384</f>
        <v>0.95299999999999996</v>
      </c>
      <c r="GT385" s="472">
        <f>GT384</f>
        <v>0.55000000000000004</v>
      </c>
      <c r="GU385" s="472">
        <f>GU384</f>
        <v>0.55000000000000004</v>
      </c>
      <c r="GV385" s="472">
        <f>GV384</f>
        <v>0.55000000000000004</v>
      </c>
      <c r="GW385" s="472">
        <f>GW384</f>
        <v>0.5</v>
      </c>
      <c r="GX385" s="472">
        <f>GX384</f>
        <v>0.93500000000000005</v>
      </c>
      <c r="GY385" s="472">
        <f>GY384</f>
        <v>0.14999999999999999</v>
      </c>
      <c r="GZ385" s="472">
        <f>GZ384</f>
        <v>1</v>
      </c>
      <c r="HA385" s="474">
        <f>HA384</f>
        <v>0.047</v>
      </c>
      <c r="HB385" s="474">
        <f>HB384</f>
        <v>0.45000000000000001</v>
      </c>
      <c r="HC385" s="474">
        <f>HC384</f>
        <v>0.45000000000000001</v>
      </c>
      <c r="HD385" s="474">
        <f>HD384</f>
        <v>0.45000000000000001</v>
      </c>
      <c r="HE385" s="474">
        <f>HE384</f>
        <v>0.5</v>
      </c>
      <c r="HF385" s="474">
        <f>HF384</f>
        <v>0.065000000000000002</v>
      </c>
      <c r="HG385" s="474">
        <f>HG384</f>
        <v>0.84999999999999998</v>
      </c>
      <c r="HH385" s="474">
        <f>HH384</f>
        <v>0</v>
      </c>
      <c r="HI385" s="10">
        <f>IF(BZ385&lt;&gt;"",CK385-BV385,0)</f>
        <v>0</v>
      </c>
      <c r="HJ385" s="10" t="e">
        <f>IF(AJ385&gt;0,AH385-AJ385,0)</f>
        <v>#VALUE!</v>
      </c>
      <c r="HK385" s="466">
        <f>HK384</f>
        <v>0.84999999999999998</v>
      </c>
      <c r="HL385" s="424">
        <f>HL384</f>
        <v>550000</v>
      </c>
      <c r="HM385" s="424">
        <f>HM384</f>
        <v>480000</v>
      </c>
      <c r="HN385" s="465" t="e">
        <f>(DJ385*EZ385+DK385*FH385+DL385*FM385+DM385*FR385+DN385*FW385+DO385*GB385+DS385*GI385+DP385*GM385+DR385*GR385)*1000*2</f>
        <v>#VALUE!</v>
      </c>
      <c r="HO385" s="465" t="e">
        <f>HN385*HK385*$HO$2/HL385*1000000</f>
        <v>#VALUE!</v>
      </c>
      <c r="HP385" s="465" t="e">
        <f>HN385*HK385*$HP$2/HM385*1000000</f>
        <v>#VALUE!</v>
      </c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</row>
    <row customFormat="1" r="386" s="0">
      <c r="A386" s="420">
        <v>375</v>
      </c>
      <c r="B386" s="421">
        <f ca="1">IF(D386=D385,B385,IF(D386="夜班",B385+1,B385))</f>
        <v>43601</v>
      </c>
      <c r="C386" s="422">
        <f>C385</f>
        <v>0.041666666666666699</v>
      </c>
      <c r="D386" s="10" t="str">
        <f ca="1">IF(HOUR(G386)&lt;8,"夜班",IF(HOUR(G386)&lt;16,"白班",IF(HOUR(G386)&lt;24,"中班",0)))</f>
        <v>白班</v>
      </c>
      <c r="E386" s="10" t="e">
        <f ca="1">IF(F386=1,"甲",IF(F386=2,"乙",IF(F386=3,"丙",IF(F386=4,"丁",""))))</f>
        <v>#REF!</v>
      </c>
      <c r="F386" s="10" t="e">
        <f ca="1">SUMPRODUCT((成本日报!$A$3:$A$95=计划!B386)*(成本日报!$B$3:$B$95=计划!$D386),成本日报!$C$3:$C$95)</f>
        <v>#REF!</v>
      </c>
      <c r="G386" s="423">
        <f ca="1">G385+C385</f>
        <v>43601.583333332426</v>
      </c>
      <c r="H386" s="423">
        <f ca="1">$G386+$C386/60*10+$C386*0</f>
        <v>43601.590277776872</v>
      </c>
      <c r="I386" s="423">
        <f ca="1">$G386+$C386/60*18+$C386*0</f>
        <v>43601.595833332423</v>
      </c>
      <c r="J386" s="423">
        <f ca="1">$G386+$C386/60*0+$C386*1</f>
        <v>43601.624999999091</v>
      </c>
      <c r="K386" s="423">
        <f ca="1">$G386+$C386/60*30+$C386*2</f>
        <v>43601.687499999098</v>
      </c>
      <c r="L386" s="423">
        <f ca="1">$G386+$C386/60*0+$C386*3</f>
        <v>43601.708333332426</v>
      </c>
      <c r="M386" s="424" t="str">
        <f>IF(_tag_month_day!A376="","",_tag_month_day!A376)</f>
        <v/>
      </c>
      <c r="N386" s="424" t="str">
        <f>IF(_tag_month_day!B376="","",_tag_month_day!B376)</f>
        <v/>
      </c>
      <c r="O386" s="425" t="e">
        <f>IF(M386+N386=0,"",M386+N386)</f>
        <v>#VALUE!</v>
      </c>
      <c r="P386" s="424" t="str">
        <f>IF(_tag_month_day!C376="","",_tag_month_day!C376)</f>
        <v/>
      </c>
      <c r="Q386" s="424" t="str">
        <f>IF(_tag_month_day!D376="","",_tag_month_day!D376)</f>
        <v/>
      </c>
      <c r="R386" s="426" t="str">
        <f>IF(_tag_month_day!CB376="","",_tag_month_day!CB376/100)</f>
        <v/>
      </c>
      <c r="S386" s="427" t="str">
        <f>IF(_tag_month_day!E376="","",_tag_month_day!E376)</f>
        <v/>
      </c>
      <c r="T386" s="427" t="str">
        <f>IF(_tag_month_day!F376="","",_tag_month_day!F376)</f>
        <v/>
      </c>
      <c r="U386" s="428" t="e">
        <f>S386+T386</f>
        <v>#VALUE!</v>
      </c>
      <c r="V386" s="429" t="e">
        <f>U386/AJ386</f>
        <v>#VALUE!</v>
      </c>
      <c r="W386" s="430" t="str">
        <f>IF(_jhy_month_day!A376="","",_jhy_month_day!A376)</f>
        <v/>
      </c>
      <c r="X386" s="431" t="str">
        <f>IF(_jhy_month_day!B376="","",_jhy_month_day!B376/100)</f>
        <v/>
      </c>
      <c r="Y386" s="431" t="str">
        <f>IF(_jhy_month_day!C376="","",_jhy_month_day!C376/100)</f>
        <v/>
      </c>
      <c r="Z386" s="432">
        <f>Z382+1</f>
        <v>94</v>
      </c>
      <c r="AA386" s="433" t="str">
        <f>IF(_tag_month_day!G376="","",_tag_month_day!G376/100)</f>
        <v/>
      </c>
      <c r="AB386" s="433" t="str">
        <f>IF(_tag_month_day!H376="","",_tag_month_day!H376/100)</f>
        <v/>
      </c>
      <c r="AC386" s="434">
        <f>IF(X386="",AC385,BK386*($AV385*X386+$AW385*FD385+$AX385*FI385+$AY385*FN385+$AZ385*FS385+$BA385*FX385+$BG385*GE385)/(AV385*Y386+AX385*FK385+AW385*FF385+AY385*FP385+AZ385*FU385+BA385*FZ385+BG385*GG385+BB385*GK385+BC385*GN385+BD385*GP385))</f>
        <v>1.59963432013121</v>
      </c>
      <c r="AD386" s="435" t="str">
        <f>IF(AC386=AC385,"",AC386-AC385)</f>
        <v/>
      </c>
      <c r="AE386" s="436" t="str">
        <f>IF(1-AF386=0,"",(1-AF386))</f>
        <v/>
      </c>
      <c r="AF386" s="437">
        <v>1</v>
      </c>
      <c r="AG386" s="10" t="str">
        <f>AG385</f>
        <v>9A3</v>
      </c>
      <c r="AH386" s="438" t="str">
        <f>AH385</f>
        <v/>
      </c>
      <c r="AI386" s="424"/>
      <c r="AJ386" s="10" t="str">
        <f>IF(_tag_month_day!I376="","",_tag_month_day!I376)</f>
        <v/>
      </c>
      <c r="AK386" s="440"/>
      <c r="AL386" s="440"/>
      <c r="AM386" s="440"/>
      <c r="AN386" s="441">
        <f>AN385</f>
        <v>2</v>
      </c>
      <c r="AO386" s="441">
        <f>AO385</f>
        <v>8</v>
      </c>
      <c r="AP386" s="442" t="e">
        <f>(IF(AN386=0,AS385,AS385*(1+AO386/AN386)/(AR386+AO386/AN386)))+AT386</f>
        <v>#VALUE!</v>
      </c>
      <c r="AQ386" s="443" t="str">
        <f>IF(_tag_month_day!J376="","",_tag_month_day!J376/100)</f>
        <v/>
      </c>
      <c r="AR386" s="444">
        <f>AR385</f>
        <v>1.3</v>
      </c>
      <c r="AS386" s="445" t="e">
        <f>AQ386*(AN386*AR386+AO386)/(AN386+AO386)</f>
        <v>#VALUE!</v>
      </c>
      <c r="AT386" s="445" t="e">
        <f>(SUM(BE386:BF386)-SUM(BE385:BF385))*0.05</f>
        <v>#VALUE!</v>
      </c>
      <c r="AU386" s="446" t="str">
        <f>IF(_tag_month_day!CC376="","",IF(_tag_month_day!CC376&gt;0,_tag_month_day!CD376,_tag_month_day!CE376))</f>
        <v/>
      </c>
      <c r="AV386" s="447" t="str">
        <f>IF(_tag_month_day!L376="","",_tag_month_day!L376/100)</f>
        <v/>
      </c>
      <c r="AW386" s="431">
        <f>AW385</f>
        <v>0</v>
      </c>
      <c r="AX386" s="431">
        <f>AX385</f>
        <v>0</v>
      </c>
      <c r="AY386" s="431" t="str">
        <f>IF(_tag_month_day!M376="","",_tag_month_day!M376/100)</f>
        <v/>
      </c>
      <c r="AZ386" s="431" t="str">
        <f>IF(_tag_month_day!N376="","",_tag_month_day!N376/100)</f>
        <v/>
      </c>
      <c r="BA386" s="431" t="str">
        <f>IF(_tag_month_day!O376="","",_tag_month_day!O376/100)</f>
        <v/>
      </c>
      <c r="BB386" s="448" t="str">
        <f>IF(_tag_month_day!P376="","",_tag_month_day!P376/100)</f>
        <v/>
      </c>
      <c r="BC386" s="448">
        <f>BC385</f>
        <v>0</v>
      </c>
      <c r="BD386" s="448" t="str">
        <f>IF(_tag_month_day!Q376="","",_tag_month_day!Q376/100)</f>
        <v/>
      </c>
      <c r="BE386" s="449" t="str">
        <f>IF(_tag_month_day!R376="","",_tag_month_day!R376/100)</f>
        <v/>
      </c>
      <c r="BF386" s="388" t="e">
        <f>(AU386*(100+BE386*100))/(AJ386-AU386)/100</f>
        <v>#VALUE!</v>
      </c>
      <c r="BG386" s="450" t="e">
        <f>BE386+BF386</f>
        <v>#VALUE!</v>
      </c>
      <c r="BH386" s="451" t="e">
        <f>SUM(AV386:BF386)</f>
        <v>#VALUE!</v>
      </c>
      <c r="BI386" s="452" t="e">
        <f>IF(CX386=0,BI385,(DK386*查询!$R$5+DL386*查询!$Q$5+DM386*查询!$N$5+DN386*查询!$O$5+DO386*查询!$P$5)*AF386/CX386)</f>
        <v>#VALUE!</v>
      </c>
      <c r="BJ386" s="452" t="e">
        <f>IF(CX386=0,BJ385,(DP386*查询!$S$5+DQ386*查询!$T$5+DR386*查询!$U$5)*AF386/CX386)</f>
        <v>#VALUE!</v>
      </c>
      <c r="BK386" s="452">
        <f>BK385</f>
        <v>1</v>
      </c>
      <c r="BL386" s="453" t="e">
        <f>SUMPRODUCT((AV386:BA386)*(GS386:GX386))/((GS386:GX386)+SUM(BB386:BD386)*GY386+BG386*GZ386)</f>
        <v>#VALUE!</v>
      </c>
      <c r="BM386" s="453" t="e">
        <f>BK386*($AV386*FB386+$AW386*FD386+$AX386*FI386+$AY386*FN386+$AZ386*FS386+$BA386*FX386+$BG386*GE386)/(AV386*EY386+AX386*FK386+AW386*FF386+AY386*FP386+AZ386*FU386+BA386*FZ386+BG386*GG386+BB386*GK386+BC386*GN386+BD386*GP386)</f>
        <v>#VALUE!</v>
      </c>
      <c r="BN386" s="453" t="e">
        <f>($AV386*FC386+$AX386*FJ386+$AW386*FE386+$AY386*FO386+$AZ386*FT386+$BA386*FY386+$BG386*GF386)/($AV386*FA386+BG386*GH386+BB386*GL386+BC386*GO386+BD386*GQ386+BA386*GA386)</f>
        <v>#VALUE!</v>
      </c>
      <c r="BO386" s="454" t="e">
        <f>SUMPRODUCT(AV386:BA386*GS386:GX386)/(GS386:GX386+(BB386+BC386+BD386)*GY386+BG386)</f>
        <v>#VALUE!</v>
      </c>
      <c r="BP386" s="454" t="e">
        <f>SUMPRODUCT(AV386:BA386*GS386:GX386)/(GS386:GX386+(BB386+BC386+BD386)*GY386+BG386)</f>
        <v>#VALUE!</v>
      </c>
      <c r="BQ386" s="454" t="e">
        <f>SUMPRODUCT(AV386:BA386*GS386:GX386)/(GS386:GX386+(BB386+BC386+BD386)*GY386+BG386)</f>
        <v>#VALUE!</v>
      </c>
      <c r="BR386" s="453" t="str">
        <f>IF(_tag_month_day!T376="","",_tag_month_day!T376)</f>
        <v/>
      </c>
      <c r="BS386" s="453" t="str">
        <f>IF(_tag_month_day!U376="","",_tag_month_day!U376)</f>
        <v/>
      </c>
      <c r="BT386" s="455" t="str">
        <f>IF(CK386="","",IF((CK386&gt;=BV386-0.12)*(CK386&lt;=BV386+0.12),"合格","不合格"))</f>
        <v/>
      </c>
      <c r="BU386" s="456" t="str">
        <f>IF(_tag_month_day!V376="","",_tag_month_day!V376)</f>
        <v/>
      </c>
      <c r="BV386" s="457" t="str">
        <f>IF(_tag_month_day!W376="","",_tag_month_day!W376)</f>
        <v/>
      </c>
      <c r="BW386" s="458" t="str">
        <f>IF(_tag_month_day!X376="","",_tag_month_day!X376)</f>
        <v/>
      </c>
      <c r="BX386" s="458" t="str">
        <f>IF(_tag_month_day!Y376="","",_tag_month_day!Y376)</f>
        <v/>
      </c>
      <c r="BY386" s="459">
        <f ca="1">L386</f>
        <v>43601.708333332426</v>
      </c>
      <c r="BZ386" s="460"/>
      <c r="CA386" s="461"/>
      <c r="CB386" s="424" t="str">
        <f>IF(_tag_month_day!Z376="","",_tag_month_day!Z376)</f>
        <v/>
      </c>
      <c r="CC386" s="424" t="str">
        <f>IF(_tag_month_day!AA376="","",_tag_month_day!AA376)</f>
        <v/>
      </c>
      <c r="CD386" s="424" t="str">
        <f>IF(_tag_month_day!AB376="","",_tag_month_day!AB376)</f>
        <v/>
      </c>
      <c r="CE386" s="424" t="str">
        <f>IF(_tag_month_day!AC376="","",_tag_month_day!AC376)</f>
        <v/>
      </c>
      <c r="CF386" s="424" t="str">
        <f>IF(_tag_month_day!AD376="","",_tag_month_day!AD376)</f>
        <v/>
      </c>
      <c r="CG386" s="424" t="str">
        <f>IF(_tag_month_day!AE376="","",_tag_month_day!AE376)</f>
        <v/>
      </c>
      <c r="CH386" s="424" t="str">
        <f>IF(_tag_month_day!AF376="","",_tag_month_day!AF376)</f>
        <v/>
      </c>
      <c r="CI386" s="424" t="str">
        <f>IF(_tag_month_day!AG376="","",_tag_month_day!AG376)</f>
        <v/>
      </c>
      <c r="CJ386" s="424" t="str">
        <f>IF(_tag_month_day!AH376="","",_tag_month_day!AH376)</f>
        <v/>
      </c>
      <c r="CK386" s="424" t="str">
        <f>IF(_tag_month_day!AI376="","",_tag_month_day!AI376)</f>
        <v/>
      </c>
      <c r="CL386" s="4" t="str">
        <f>IF(_tag_month_day!AJ376="","",_tag_month_day!AJ376)</f>
        <v/>
      </c>
      <c r="CM386" s="4" t="str">
        <f>IF(_tag_month_day!AK376="","",_tag_month_day!AK376)</f>
        <v/>
      </c>
      <c r="CN386" s="4" t="str">
        <f>IF(_tag_month_day!AL376="","",_tag_month_day!AL376)</f>
        <v/>
      </c>
      <c r="CO386" s="4" t="str">
        <f>IF(_tag_month_day!AM376="","",_tag_month_day!AM376)</f>
        <v/>
      </c>
      <c r="CP386" s="4" t="str">
        <f>IF(_tag_month_day!AN376="","",_tag_month_day!AN376)</f>
        <v/>
      </c>
      <c r="CQ386" s="4" t="str">
        <f>IF(_tag_month_day!AO376="","",_tag_month_day!AO376)</f>
        <v/>
      </c>
      <c r="CR386" s="462" t="str">
        <f>IF(_tag_month_day!AP376="","",_tag_month_day!AP376)</f>
        <v/>
      </c>
      <c r="CS386" s="463" t="str">
        <f>IF(_tag_month_day!AQ376="","",_tag_month_day!AQ376)</f>
        <v/>
      </c>
      <c r="CT386" s="4" t="str">
        <f>IF(_tag_month_day!AR376="","",_tag_month_day!AR376)</f>
        <v/>
      </c>
      <c r="CU386" s="464" t="e">
        <f>DU386/AJ386</f>
        <v>#VALUE!</v>
      </c>
      <c r="CV386" s="451" t="e">
        <f>BG386/BH386</f>
        <v>#VALUE!</v>
      </c>
      <c r="CW386" s="465" t="e">
        <f>AJ386*(1-CV386)*CU386*AF386</f>
        <v>#VALUE!</v>
      </c>
      <c r="CX386" s="465" t="e">
        <f>CW386*94%</f>
        <v>#VALUE!</v>
      </c>
      <c r="CY386" s="466" t="e">
        <f>IF(CX386=0,0,DS386/(DS386+CX386))</f>
        <v>#VALUE!</v>
      </c>
      <c r="CZ386" s="465" t="e">
        <f>$AJ386*EF386</f>
        <v>#VALUE!</v>
      </c>
      <c r="DA386" s="465" t="e">
        <f>$AJ386*EG386</f>
        <v>#VALUE!</v>
      </c>
      <c r="DB386" s="465" t="e">
        <f>$AJ386*EH386</f>
        <v>#VALUE!</v>
      </c>
      <c r="DC386" s="465" t="e">
        <f>$AJ386*EI386</f>
        <v>#VALUE!</v>
      </c>
      <c r="DD386" s="465" t="e">
        <f>$AJ386*EJ386</f>
        <v>#VALUE!</v>
      </c>
      <c r="DE386" s="465" t="e">
        <f>$AJ386*EK386</f>
        <v>#VALUE!</v>
      </c>
      <c r="DF386" s="465" t="e">
        <f>$AJ386*EL386</f>
        <v>#VALUE!</v>
      </c>
      <c r="DG386" s="465" t="e">
        <f>$AJ386*EM386</f>
        <v>#VALUE!</v>
      </c>
      <c r="DH386" s="465" t="e">
        <f>$AJ386*EN386</f>
        <v>#VALUE!</v>
      </c>
      <c r="DI386" s="465" t="e">
        <f>$AJ386*EO386</f>
        <v>#VALUE!</v>
      </c>
      <c r="DJ386" s="465" t="e">
        <f>CZ386*(1-EP386)</f>
        <v>#VALUE!</v>
      </c>
      <c r="DK386" s="465" t="e">
        <f>DA386*(1-ER386)</f>
        <v>#VALUE!</v>
      </c>
      <c r="DL386" s="465" t="e">
        <f>DB386*(1-EQ386)</f>
        <v>#VALUE!</v>
      </c>
      <c r="DM386" s="465" t="e">
        <f>DC386*(1-ES386)</f>
        <v>#VALUE!</v>
      </c>
      <c r="DN386" s="465" t="e">
        <f>DD386*(1-ET386)</f>
        <v>#VALUE!</v>
      </c>
      <c r="DO386" s="465" t="e">
        <f>DE386</f>
        <v>#VALUE!</v>
      </c>
      <c r="DP386" s="465" t="e">
        <f>DF386*(1-EU386)</f>
        <v>#VALUE!</v>
      </c>
      <c r="DQ386" s="465" t="e">
        <f>DG386*(1-EV386)</f>
        <v>#VALUE!</v>
      </c>
      <c r="DR386" s="465" t="e">
        <f>DH386*(1-EW386)</f>
        <v>#VALUE!</v>
      </c>
      <c r="DS386" s="465" t="e">
        <f>DI386</f>
        <v>#VALUE!</v>
      </c>
      <c r="DT386" s="465" t="e">
        <f>SUM(DJ386:DS386)</f>
        <v>#VALUE!</v>
      </c>
      <c r="DU386" s="465" t="e">
        <f>(GS386:GX386)+(DP386+DQ386+DR386)*GY386+DS386</f>
        <v>#VALUE!</v>
      </c>
      <c r="DV386" s="451" t="e">
        <f>AV386/$BH386/(1-EP386)</f>
        <v>#VALUE!</v>
      </c>
      <c r="DW386" s="451" t="e">
        <f>AW386/$BH386/(1-ER386)</f>
        <v>#VALUE!</v>
      </c>
      <c r="DX386" s="451" t="e">
        <f>AX386/$BH386/(1-EQ386)</f>
        <v>#VALUE!</v>
      </c>
      <c r="DY386" s="451" t="e">
        <f>AY386/$BH386/(1-ES386)</f>
        <v>#VALUE!</v>
      </c>
      <c r="DZ386" s="451" t="e">
        <f>AZ386/$BH386/(1-ET386)</f>
        <v>#VALUE!</v>
      </c>
      <c r="EA386" s="451" t="e">
        <f>BA386/$BH386/(1-AX386)</f>
        <v>#VALUE!</v>
      </c>
      <c r="EB386" s="451" t="e">
        <f>BB386/$BH386/(1-EU386)</f>
        <v>#VALUE!</v>
      </c>
      <c r="EC386" s="451" t="e">
        <f>BC386/$BH386/(1-EV386)</f>
        <v>#VALUE!</v>
      </c>
      <c r="ED386" s="451" t="e">
        <f>BD386/$BH386/(1-EW386)</f>
        <v>#VALUE!</v>
      </c>
      <c r="EE386" s="451" t="e">
        <f>BG386/BH386</f>
        <v>#VALUE!</v>
      </c>
      <c r="EF386" s="451" t="e">
        <f>DV386/SUM($DV386:$EE386)</f>
        <v>#VALUE!</v>
      </c>
      <c r="EG386" s="451" t="e">
        <f>DW386/SUM($DV386:$EE386)</f>
        <v>#VALUE!</v>
      </c>
      <c r="EH386" s="451" t="e">
        <f>DX386/SUM($DV386:$EE386)</f>
        <v>#VALUE!</v>
      </c>
      <c r="EI386" s="451" t="e">
        <f>DY386/SUM($DV386:$EE386)</f>
        <v>#VALUE!</v>
      </c>
      <c r="EJ386" s="451" t="e">
        <f>DZ386/SUM($DV386:$EE386)</f>
        <v>#VALUE!</v>
      </c>
      <c r="EK386" s="451" t="e">
        <f>EA386/SUM($DV386:$EE386)</f>
        <v>#VALUE!</v>
      </c>
      <c r="EL386" s="451" t="e">
        <f>EB386/SUM($DV386:$EE386)</f>
        <v>#VALUE!</v>
      </c>
      <c r="EM386" s="451" t="e">
        <f>EC386/SUM($DV386:$EE386)</f>
        <v>#VALUE!</v>
      </c>
      <c r="EN386" s="451" t="e">
        <f>ED386/SUM($DV386:$EE386)</f>
        <v>#VALUE!</v>
      </c>
      <c r="EO386" s="451" t="e">
        <f>EE386/SUM($DV386:$EE386)</f>
        <v>#VALUE!</v>
      </c>
      <c r="EP386" s="450">
        <f>EP385</f>
        <v>0.080000000000000002</v>
      </c>
      <c r="EQ386" s="450">
        <f>EQ385</f>
        <v>0.014999999999999999</v>
      </c>
      <c r="ER386" s="450">
        <f>ER385</f>
        <v>0.014999999999999999</v>
      </c>
      <c r="ES386" s="450">
        <f>ES385</f>
        <v>0.014999999999999999</v>
      </c>
      <c r="ET386" s="450">
        <f>ET385</f>
        <v>0.014999999999999999</v>
      </c>
      <c r="EU386" s="450">
        <f>EU385</f>
        <v>0.089999999999999997</v>
      </c>
      <c r="EV386" s="450">
        <f>EV385</f>
        <v>0.089999999999999997</v>
      </c>
      <c r="EW386" s="450">
        <f>EW385</f>
        <v>0.089999999999999997</v>
      </c>
      <c r="EX386" s="431" t="str">
        <f>IF(_tag_month_day!AS376="","",_tag_month_day!AS376/100)</f>
        <v/>
      </c>
      <c r="EY386" s="431" t="str">
        <f>IF(_tag_month_day!AT376="","",_tag_month_day!AT376/100)</f>
        <v/>
      </c>
      <c r="EZ386" s="431" t="str">
        <f>IF(_tag_month_day!AU376="","",_tag_month_day!AU376/100)</f>
        <v/>
      </c>
      <c r="FA386" s="431" t="str">
        <f>IF(_tag_month_day!AV376="","",_tag_month_day!AV376/100)</f>
        <v/>
      </c>
      <c r="FB386" s="431" t="str">
        <f>IF(_tag_month_day!AW376="","",_tag_month_day!AW376/100)</f>
        <v/>
      </c>
      <c r="FC386" s="431" t="str">
        <f>IF(_tag_month_day!AX376="","",_tag_month_day!AX376/100)</f>
        <v/>
      </c>
      <c r="FD386" s="449" t="str">
        <f>IF(_tag_month_day!AY376="","",_tag_month_day!AY376/100)</f>
        <v/>
      </c>
      <c r="FE386" s="449" t="str">
        <f>IF(_tag_month_day!AZ376="","",_tag_month_day!AZ376/100)</f>
        <v/>
      </c>
      <c r="FF386" s="449" t="str">
        <f>IF(_tag_month_day!BA376="","",_tag_month_day!BA376/100)</f>
        <v/>
      </c>
      <c r="FG386" s="449" t="str">
        <f>IF(_tag_month_day!BB376="","",_tag_month_day!BB376/100)</f>
        <v/>
      </c>
      <c r="FH386" s="467" t="str">
        <f>IF(_tag_month_day!BC376="","",_tag_month_day!BC376/100)</f>
        <v/>
      </c>
      <c r="FI386" s="449">
        <f>FI385</f>
        <v>0.40999999999999998</v>
      </c>
      <c r="FJ386" s="449">
        <f>FJ385</f>
        <v>0.11</v>
      </c>
      <c r="FK386" s="449">
        <f>FK385</f>
        <v>0.014999999999999999</v>
      </c>
      <c r="FL386" s="449">
        <f>FL385</f>
        <v>0</v>
      </c>
      <c r="FM386" s="467">
        <f>FM385</f>
        <v>0.0001</v>
      </c>
      <c r="FN386" s="449">
        <f>FN385</f>
        <v>0.32000000000000001</v>
      </c>
      <c r="FO386" s="449">
        <f>FO385</f>
        <v>0.20000000000000001</v>
      </c>
      <c r="FP386" s="449">
        <f>FP385</f>
        <v>0.01</v>
      </c>
      <c r="FQ386" s="449">
        <f>FQ385</f>
        <v>0</v>
      </c>
      <c r="FR386" s="467">
        <f>FR385</f>
        <v>0.0001</v>
      </c>
      <c r="FS386" s="449" t="str">
        <f>IF(_tag_month_day!BD376="","",_tag_month_day!BD376/100)</f>
        <v/>
      </c>
      <c r="FT386" s="449" t="str">
        <f>IF(_tag_month_day!BE376="","",_tag_month_day!BE376/100)</f>
        <v/>
      </c>
      <c r="FU386" s="449" t="str">
        <f>IF(_tag_month_day!BF376="","",_tag_month_day!BF376/100)</f>
        <v/>
      </c>
      <c r="FV386" s="449" t="str">
        <f>IF(_tag_month_day!BG376="","",_tag_month_day!BG376/100)</f>
        <v/>
      </c>
      <c r="FW386" s="467" t="str">
        <f>IF(_tag_month_day!BH376="","",_tag_month_day!BH376/100)</f>
        <v/>
      </c>
      <c r="FX386" s="449" t="str">
        <f>IF(_tag_month_day!BI376="","",_tag_month_day!BI376/100)</f>
        <v/>
      </c>
      <c r="FY386" s="449" t="str">
        <f>IF(_tag_month_day!BJ376="","",_tag_month_day!BJ376/100)</f>
        <v/>
      </c>
      <c r="FZ386" s="468" t="str">
        <f>IF(_tag_month_day!BK376="","",_tag_month_day!BK376/100)</f>
        <v/>
      </c>
      <c r="GA386" s="449" t="str">
        <f>IF(_tag_month_day!BL376="","",_tag_month_day!BL376/100)</f>
        <v/>
      </c>
      <c r="GB386" s="467" t="str">
        <f>IF(_tag_month_day!BM376="","",_tag_month_day!BM376/100)</f>
        <v/>
      </c>
      <c r="GC386" s="431" t="str">
        <f>IF(_tag_month_day!BN376="","",_tag_month_day!BN376/100)</f>
        <v/>
      </c>
      <c r="GD386" s="431" t="str">
        <f>IF(_tag_month_day!BO376="","",_tag_month_day!BO376/100)</f>
        <v/>
      </c>
      <c r="GE386" s="431" t="str">
        <f>IF(_tag_month_day!BP376="","",_tag_month_day!BP376/100)</f>
        <v/>
      </c>
      <c r="GF386" s="431" t="str">
        <f>IF(_tag_month_day!BQ376="","",_tag_month_day!BQ376/100)</f>
        <v/>
      </c>
      <c r="GG386" s="431" t="str">
        <f>IF(_tag_month_day!BR376="","",_tag_month_day!BR376/100)</f>
        <v/>
      </c>
      <c r="GH386" s="431" t="str">
        <f>IF(_tag_month_day!BS376="","",_tag_month_day!BS376/100)</f>
        <v/>
      </c>
      <c r="GI386" s="467" t="str">
        <f>IF(_tag_month_day!BT376="","",_tag_month_day!BT376/100)</f>
        <v/>
      </c>
      <c r="GJ386" s="469" t="str">
        <f>IF(_tag_month_day!BU376="","",_tag_month_day!BU376/100)</f>
        <v/>
      </c>
      <c r="GK386" s="470">
        <f>GK385</f>
        <v>0.070000000000000007</v>
      </c>
      <c r="GL386" s="470">
        <f>GL385</f>
        <v>0.029999999999999999</v>
      </c>
      <c r="GM386" s="471" t="str">
        <f>IF(_tag_month_day!BX376="","",_tag_month_day!BX376/100)</f>
        <v/>
      </c>
      <c r="GN386" s="470">
        <f>GN385</f>
        <v>0.070000000000000007</v>
      </c>
      <c r="GO386" s="470">
        <f>GO385</f>
        <v>0.029999999999999999</v>
      </c>
      <c r="GP386" s="470">
        <f>GP385</f>
        <v>0.089999999999999997</v>
      </c>
      <c r="GQ386" s="470">
        <f>GQ385</f>
        <v>0.029999999999999999</v>
      </c>
      <c r="GR386" s="471" t="str">
        <f>IF(_tag_month_day!CA376="","",_tag_month_day!CA376/100)</f>
        <v/>
      </c>
      <c r="GS386" s="472">
        <f>GS385</f>
        <v>0.95299999999999996</v>
      </c>
      <c r="GT386" s="472">
        <f>GT385</f>
        <v>0.55000000000000004</v>
      </c>
      <c r="GU386" s="472">
        <f>GU385</f>
        <v>0.55000000000000004</v>
      </c>
      <c r="GV386" s="472">
        <f>GV385</f>
        <v>0.55000000000000004</v>
      </c>
      <c r="GW386" s="472">
        <f>GW385</f>
        <v>0.5</v>
      </c>
      <c r="GX386" s="472">
        <f>GX385</f>
        <v>0.93500000000000005</v>
      </c>
      <c r="GY386" s="472">
        <f>GY385</f>
        <v>0.14999999999999999</v>
      </c>
      <c r="GZ386" s="472">
        <f>GZ385</f>
        <v>1</v>
      </c>
      <c r="HA386" s="474">
        <f>HA385</f>
        <v>0.047</v>
      </c>
      <c r="HB386" s="474">
        <f>HB385</f>
        <v>0.45000000000000001</v>
      </c>
      <c r="HC386" s="474">
        <f>HC385</f>
        <v>0.45000000000000001</v>
      </c>
      <c r="HD386" s="474">
        <f>HD385</f>
        <v>0.45000000000000001</v>
      </c>
      <c r="HE386" s="474">
        <f>HE385</f>
        <v>0.5</v>
      </c>
      <c r="HF386" s="474">
        <f>HF385</f>
        <v>0.065000000000000002</v>
      </c>
      <c r="HG386" s="474">
        <f>HG385</f>
        <v>0.84999999999999998</v>
      </c>
      <c r="HH386" s="474">
        <f>HH385</f>
        <v>0</v>
      </c>
      <c r="HI386" s="10">
        <f>IF(BZ386&lt;&gt;"",CK386-BV386,0)</f>
        <v>0</v>
      </c>
      <c r="HJ386" s="10" t="e">
        <f>IF(AJ386&gt;0,AH386-AJ386,0)</f>
        <v>#VALUE!</v>
      </c>
      <c r="HK386" s="466">
        <f>HK385</f>
        <v>0.84999999999999998</v>
      </c>
      <c r="HL386" s="424">
        <f>HL385</f>
        <v>550000</v>
      </c>
      <c r="HM386" s="424">
        <f>HM385</f>
        <v>480000</v>
      </c>
      <c r="HN386" s="465" t="e">
        <f>(DJ386*EZ386+DK386*FH386+DL386*FM386+DM386*FR386+DN386*FW386+DO386*GB386+DS386*GI386+DP386*GM386+DR386*GR386)*1000*2</f>
        <v>#VALUE!</v>
      </c>
      <c r="HO386" s="465" t="e">
        <f>HN386*HK386*$HO$2/HL386*1000000</f>
        <v>#VALUE!</v>
      </c>
      <c r="HP386" s="465" t="e">
        <f>HN386*HK386*$HP$2/HM386*1000000</f>
        <v>#VALUE!</v>
      </c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</row>
    <row customFormat="1" r="387" s="0">
      <c r="A387" s="420">
        <v>376</v>
      </c>
      <c r="B387" s="421">
        <f ca="1">IF(D387=D386,B386,IF(D387="夜班",B386+1,B386))</f>
        <v>43601</v>
      </c>
      <c r="C387" s="422">
        <f>C386</f>
        <v>0.041666666666666699</v>
      </c>
      <c r="D387" s="10" t="str">
        <f ca="1">IF(HOUR(G387)&lt;8,"夜班",IF(HOUR(G387)&lt;16,"白班",IF(HOUR(G387)&lt;24,"中班",0)))</f>
        <v>白班</v>
      </c>
      <c r="E387" s="10" t="e">
        <f ca="1">IF(F387=1,"甲",IF(F387=2,"乙",IF(F387=3,"丙",IF(F387=4,"丁",""))))</f>
        <v>#REF!</v>
      </c>
      <c r="F387" s="10" t="e">
        <f ca="1">SUMPRODUCT((成本日报!$A$3:$A$95=计划!B387)*(成本日报!$B$3:$B$95=计划!$D387),成本日报!$C$3:$C$95)</f>
        <v>#REF!</v>
      </c>
      <c r="G387" s="423">
        <f ca="1">G386+C386</f>
        <v>43601.624999999091</v>
      </c>
      <c r="H387" s="423">
        <f ca="1">$G387+$C387/60*10+$C387*0</f>
        <v>43601.631944443536</v>
      </c>
      <c r="I387" s="423">
        <f ca="1">$G387+$C387/60*18+$C387*0</f>
        <v>43601.637499999088</v>
      </c>
      <c r="J387" s="423">
        <f ca="1">$G387+$C387/60*0+$C387*1</f>
        <v>43601.666666665755</v>
      </c>
      <c r="K387" s="423">
        <f ca="1">$G387+$C387/60*30+$C387*2</f>
        <v>43601.729166665762</v>
      </c>
      <c r="L387" s="423">
        <f ca="1">$G387+$C387/60*0+$C387*3</f>
        <v>43601.749999999091</v>
      </c>
      <c r="M387" s="424" t="str">
        <f>IF(_tag_month_day!A377="","",_tag_month_day!A377)</f>
        <v/>
      </c>
      <c r="N387" s="424" t="str">
        <f>IF(_tag_month_day!B377="","",_tag_month_day!B377)</f>
        <v/>
      </c>
      <c r="O387" s="425" t="e">
        <f>IF(M387+N387=0,"",M387+N387)</f>
        <v>#VALUE!</v>
      </c>
      <c r="P387" s="424" t="str">
        <f>IF(_tag_month_day!C377="","",_tag_month_day!C377)</f>
        <v/>
      </c>
      <c r="Q387" s="424" t="str">
        <f>IF(_tag_month_day!D377="","",_tag_month_day!D377)</f>
        <v/>
      </c>
      <c r="R387" s="426" t="str">
        <f>IF(_tag_month_day!CB377="","",_tag_month_day!CB377/100)</f>
        <v/>
      </c>
      <c r="S387" s="427" t="str">
        <f>IF(_tag_month_day!E377="","",_tag_month_day!E377)</f>
        <v/>
      </c>
      <c r="T387" s="427" t="str">
        <f>IF(_tag_month_day!F377="","",_tag_month_day!F377)</f>
        <v/>
      </c>
      <c r="U387" s="428" t="e">
        <f>S387+T387</f>
        <v>#VALUE!</v>
      </c>
      <c r="V387" s="429" t="e">
        <f>U387/AJ387</f>
        <v>#VALUE!</v>
      </c>
      <c r="W387" s="430" t="str">
        <f>IF(_jhy_month_day!A377="","",_jhy_month_day!A377)</f>
        <v/>
      </c>
      <c r="X387" s="431" t="str">
        <f>IF(_jhy_month_day!B377="","",_jhy_month_day!B377/100)</f>
        <v/>
      </c>
      <c r="Y387" s="431" t="str">
        <f>IF(_jhy_month_day!C377="","",_jhy_month_day!C377/100)</f>
        <v/>
      </c>
      <c r="Z387" s="432">
        <f>Z383+1</f>
        <v>94</v>
      </c>
      <c r="AA387" s="433" t="str">
        <f>IF(_tag_month_day!G377="","",_tag_month_day!G377/100)</f>
        <v/>
      </c>
      <c r="AB387" s="433" t="str">
        <f>IF(_tag_month_day!H377="","",_tag_month_day!H377/100)</f>
        <v/>
      </c>
      <c r="AC387" s="434">
        <f>IF(X387="",AC386,BK387*($AV386*X387+$AW386*FD386+$AX386*FI386+$AY386*FN386+$AZ386*FS386+$BA386*FX386+$BG386*GE386)/(AV386*Y387+AX386*FK386+AW386*FF386+AY386*FP386+AZ386*FU386+BA386*FZ386+BG386*GG386+BB386*GK386+BC386*GN386+BD386*GP386))</f>
        <v>1.59963432013121</v>
      </c>
      <c r="AD387" s="435" t="str">
        <f>IF(AC387=AC386,"",AC387-AC386)</f>
        <v/>
      </c>
      <c r="AE387" s="436" t="str">
        <f>IF(1-AF387=0,"",(1-AF387))</f>
        <v/>
      </c>
      <c r="AF387" s="437">
        <v>1</v>
      </c>
      <c r="AG387" s="10" t="str">
        <f>AG386</f>
        <v>9A3</v>
      </c>
      <c r="AH387" s="438" t="str">
        <f>AH386</f>
        <v/>
      </c>
      <c r="AI387" s="424"/>
      <c r="AJ387" s="10" t="str">
        <f>IF(_tag_month_day!I377="","",_tag_month_day!I377)</f>
        <v/>
      </c>
      <c r="AK387" s="440"/>
      <c r="AL387" s="440"/>
      <c r="AM387" s="440"/>
      <c r="AN387" s="441">
        <f>AN386</f>
        <v>2</v>
      </c>
      <c r="AO387" s="441">
        <f>AO386</f>
        <v>8</v>
      </c>
      <c r="AP387" s="442" t="e">
        <f>(IF(AN387=0,AS386,AS386*(1+AO387/AN387)/(AR387+AO387/AN387)))+AT387</f>
        <v>#VALUE!</v>
      </c>
      <c r="AQ387" s="443" t="str">
        <f>IF(_tag_month_day!J377="","",_tag_month_day!J377/100)</f>
        <v/>
      </c>
      <c r="AR387" s="444">
        <f>AR386</f>
        <v>1.3</v>
      </c>
      <c r="AS387" s="445" t="e">
        <f>AQ387*(AN387*AR387+AO387)/(AN387+AO387)</f>
        <v>#VALUE!</v>
      </c>
      <c r="AT387" s="445" t="e">
        <f>(SUM(BE387:BF387)-SUM(BE386:BF386))*0.05</f>
        <v>#VALUE!</v>
      </c>
      <c r="AU387" s="446" t="str">
        <f>IF(_tag_month_day!CC377="","",IF(_tag_month_day!CC377&gt;0,_tag_month_day!CD377,_tag_month_day!CE377))</f>
        <v/>
      </c>
      <c r="AV387" s="447" t="str">
        <f>IF(_tag_month_day!L377="","",_tag_month_day!L377/100)</f>
        <v/>
      </c>
      <c r="AW387" s="431">
        <f>AW386</f>
        <v>0</v>
      </c>
      <c r="AX387" s="431">
        <f>AX386</f>
        <v>0</v>
      </c>
      <c r="AY387" s="431" t="str">
        <f>IF(_tag_month_day!M377="","",_tag_month_day!M377/100)</f>
        <v/>
      </c>
      <c r="AZ387" s="431" t="str">
        <f>IF(_tag_month_day!N377="","",_tag_month_day!N377/100)</f>
        <v/>
      </c>
      <c r="BA387" s="431" t="str">
        <f>IF(_tag_month_day!O377="","",_tag_month_day!O377/100)</f>
        <v/>
      </c>
      <c r="BB387" s="448" t="str">
        <f>IF(_tag_month_day!P377="","",_tag_month_day!P377/100)</f>
        <v/>
      </c>
      <c r="BC387" s="448">
        <f>BC386</f>
        <v>0</v>
      </c>
      <c r="BD387" s="448" t="str">
        <f>IF(_tag_month_day!Q377="","",_tag_month_day!Q377/100)</f>
        <v/>
      </c>
      <c r="BE387" s="449" t="str">
        <f>IF(_tag_month_day!R377="","",_tag_month_day!R377/100)</f>
        <v/>
      </c>
      <c r="BF387" s="388" t="e">
        <f>(AU387*(100+BE387*100))/(AJ387-AU387)/100</f>
        <v>#VALUE!</v>
      </c>
      <c r="BG387" s="450" t="e">
        <f>BE387+BF387</f>
        <v>#VALUE!</v>
      </c>
      <c r="BH387" s="451" t="e">
        <f>SUM(AV387:BF387)</f>
        <v>#VALUE!</v>
      </c>
      <c r="BI387" s="452" t="e">
        <f>IF(CX387=0,BI386,(DK387*查询!$R$5+DL387*查询!$Q$5+DM387*查询!$N$5+DN387*查询!$O$5+DO387*查询!$P$5)*AF387/CX387)</f>
        <v>#VALUE!</v>
      </c>
      <c r="BJ387" s="452" t="e">
        <f>IF(CX387=0,BJ386,(DP387*查询!$S$5+DQ387*查询!$T$5+DR387*查询!$U$5)*AF387/CX387)</f>
        <v>#VALUE!</v>
      </c>
      <c r="BK387" s="452">
        <f>BK386</f>
        <v>1</v>
      </c>
      <c r="BL387" s="453" t="e">
        <f>SUMPRODUCT((AV387:BA387)*(GS387:GX387))/((GS387:GX387)+SUM(BB387:BD387)*GY387+BG387*GZ387)</f>
        <v>#VALUE!</v>
      </c>
      <c r="BM387" s="453" t="e">
        <f>BK387*($AV387*FB387+$AW387*FD387+$AX387*FI387+$AY387*FN387+$AZ387*FS387+$BA387*FX387+$BG387*GE387)/(AV387*EY387+AX387*FK387+AW387*FF387+AY387*FP387+AZ387*FU387+BA387*FZ387+BG387*GG387+BB387*GK387+BC387*GN387+BD387*GP387)</f>
        <v>#VALUE!</v>
      </c>
      <c r="BN387" s="453" t="e">
        <f>($AV387*FC387+$AX387*FJ387+$AW387*FE387+$AY387*FO387+$AZ387*FT387+$BA387*FY387+$BG387*GF387)/($AV387*FA387+BG387*GH387+BB387*GL387+BC387*GO387+BD387*GQ387+BA387*GA387)</f>
        <v>#VALUE!</v>
      </c>
      <c r="BO387" s="454" t="e">
        <f>SUMPRODUCT(AV387:BA387*GS387:GX387)/(GS387:GX387+(BB387+BC387+BD387)*GY387+BG387)</f>
        <v>#VALUE!</v>
      </c>
      <c r="BP387" s="454" t="e">
        <f>SUMPRODUCT(AV387:BA387*GS387:GX387)/(GS387:GX387+(BB387+BC387+BD387)*GY387+BG387)</f>
        <v>#VALUE!</v>
      </c>
      <c r="BQ387" s="454" t="e">
        <f>SUMPRODUCT(AV387:BA387*GS387:GX387)/(GS387:GX387+(BB387+BC387+BD387)*GY387+BG387)</f>
        <v>#VALUE!</v>
      </c>
      <c r="BR387" s="453" t="str">
        <f>IF(_tag_month_day!T377="","",_tag_month_day!T377)</f>
        <v/>
      </c>
      <c r="BS387" s="453" t="str">
        <f>IF(_tag_month_day!U377="","",_tag_month_day!U377)</f>
        <v/>
      </c>
      <c r="BT387" s="455" t="str">
        <f>IF(CK387="","",IF((CK387&gt;=BV387-0.12)*(CK387&lt;=BV387+0.12),"合格","不合格"))</f>
        <v/>
      </c>
      <c r="BU387" s="456" t="str">
        <f>IF(_tag_month_day!V377="","",_tag_month_day!V377)</f>
        <v/>
      </c>
      <c r="BV387" s="457" t="str">
        <f>IF(_tag_month_day!W377="","",_tag_month_day!W377)</f>
        <v/>
      </c>
      <c r="BW387" s="458" t="str">
        <f>IF(_tag_month_day!X377="","",_tag_month_day!X377)</f>
        <v/>
      </c>
      <c r="BX387" s="458" t="str">
        <f>IF(_tag_month_day!Y377="","",_tag_month_day!Y377)</f>
        <v/>
      </c>
      <c r="BY387" s="459">
        <f ca="1">L387</f>
        <v>43601.749999999091</v>
      </c>
      <c r="BZ387" s="460"/>
      <c r="CA387" s="461"/>
      <c r="CB387" s="424" t="str">
        <f>IF(_tag_month_day!Z377="","",_tag_month_day!Z377)</f>
        <v/>
      </c>
      <c r="CC387" s="424" t="str">
        <f>IF(_tag_month_day!AA377="","",_tag_month_day!AA377)</f>
        <v/>
      </c>
      <c r="CD387" s="424" t="str">
        <f>IF(_tag_month_day!AB377="","",_tag_month_day!AB377)</f>
        <v/>
      </c>
      <c r="CE387" s="424" t="str">
        <f>IF(_tag_month_day!AC377="","",_tag_month_day!AC377)</f>
        <v/>
      </c>
      <c r="CF387" s="424" t="str">
        <f>IF(_tag_month_day!AD377="","",_tag_month_day!AD377)</f>
        <v/>
      </c>
      <c r="CG387" s="424" t="str">
        <f>IF(_tag_month_day!AE377="","",_tag_month_day!AE377)</f>
        <v/>
      </c>
      <c r="CH387" s="424" t="str">
        <f>IF(_tag_month_day!AF377="","",_tag_month_day!AF377)</f>
        <v/>
      </c>
      <c r="CI387" s="424" t="str">
        <f>IF(_tag_month_day!AG377="","",_tag_month_day!AG377)</f>
        <v/>
      </c>
      <c r="CJ387" s="424" t="str">
        <f>IF(_tag_month_day!AH377="","",_tag_month_day!AH377)</f>
        <v/>
      </c>
      <c r="CK387" s="424" t="str">
        <f>IF(_tag_month_day!AI377="","",_tag_month_day!AI377)</f>
        <v/>
      </c>
      <c r="CL387" s="4" t="str">
        <f>IF(_tag_month_day!AJ377="","",_tag_month_day!AJ377)</f>
        <v/>
      </c>
      <c r="CM387" s="4" t="str">
        <f>IF(_tag_month_day!AK377="","",_tag_month_day!AK377)</f>
        <v/>
      </c>
      <c r="CN387" s="4" t="str">
        <f>IF(_tag_month_day!AL377="","",_tag_month_day!AL377)</f>
        <v/>
      </c>
      <c r="CO387" s="4" t="str">
        <f>IF(_tag_month_day!AM377="","",_tag_month_day!AM377)</f>
        <v/>
      </c>
      <c r="CP387" s="4" t="str">
        <f>IF(_tag_month_day!AN377="","",_tag_month_day!AN377)</f>
        <v/>
      </c>
      <c r="CQ387" s="4" t="str">
        <f>IF(_tag_month_day!AO377="","",_tag_month_day!AO377)</f>
        <v/>
      </c>
      <c r="CR387" s="462" t="str">
        <f>IF(_tag_month_day!AP377="","",_tag_month_day!AP377)</f>
        <v/>
      </c>
      <c r="CS387" s="463" t="str">
        <f>IF(_tag_month_day!AQ377="","",_tag_month_day!AQ377)</f>
        <v/>
      </c>
      <c r="CT387" s="4" t="str">
        <f>IF(_tag_month_day!AR377="","",_tag_month_day!AR377)</f>
        <v/>
      </c>
      <c r="CU387" s="464" t="e">
        <f>DU387/AJ387</f>
        <v>#VALUE!</v>
      </c>
      <c r="CV387" s="451" t="e">
        <f>BG387/BH387</f>
        <v>#VALUE!</v>
      </c>
      <c r="CW387" s="465" t="e">
        <f>AJ387*(1-CV387)*CU387*AF387</f>
        <v>#VALUE!</v>
      </c>
      <c r="CX387" s="465" t="e">
        <f>CW387*94%</f>
        <v>#VALUE!</v>
      </c>
      <c r="CY387" s="466" t="e">
        <f>IF(CX387=0,0,DS387/(DS387+CX387))</f>
        <v>#VALUE!</v>
      </c>
      <c r="CZ387" s="465" t="e">
        <f>$AJ387*EF387</f>
        <v>#VALUE!</v>
      </c>
      <c r="DA387" s="465" t="e">
        <f>$AJ387*EG387</f>
        <v>#VALUE!</v>
      </c>
      <c r="DB387" s="465" t="e">
        <f>$AJ387*EH387</f>
        <v>#VALUE!</v>
      </c>
      <c r="DC387" s="465" t="e">
        <f>$AJ387*EI387</f>
        <v>#VALUE!</v>
      </c>
      <c r="DD387" s="465" t="e">
        <f>$AJ387*EJ387</f>
        <v>#VALUE!</v>
      </c>
      <c r="DE387" s="465" t="e">
        <f>$AJ387*EK387</f>
        <v>#VALUE!</v>
      </c>
      <c r="DF387" s="465" t="e">
        <f>$AJ387*EL387</f>
        <v>#VALUE!</v>
      </c>
      <c r="DG387" s="465" t="e">
        <f>$AJ387*EM387</f>
        <v>#VALUE!</v>
      </c>
      <c r="DH387" s="465" t="e">
        <f>$AJ387*EN387</f>
        <v>#VALUE!</v>
      </c>
      <c r="DI387" s="465" t="e">
        <f>$AJ387*EO387</f>
        <v>#VALUE!</v>
      </c>
      <c r="DJ387" s="465" t="e">
        <f>CZ387*(1-EP387)</f>
        <v>#VALUE!</v>
      </c>
      <c r="DK387" s="465" t="e">
        <f>DA387*(1-ER387)</f>
        <v>#VALUE!</v>
      </c>
      <c r="DL387" s="465" t="e">
        <f>DB387*(1-EQ387)</f>
        <v>#VALUE!</v>
      </c>
      <c r="DM387" s="465" t="e">
        <f>DC387*(1-ES387)</f>
        <v>#VALUE!</v>
      </c>
      <c r="DN387" s="465" t="e">
        <f>DD387*(1-ET387)</f>
        <v>#VALUE!</v>
      </c>
      <c r="DO387" s="465" t="e">
        <f>DE387</f>
        <v>#VALUE!</v>
      </c>
      <c r="DP387" s="465" t="e">
        <f>DF387*(1-EU387)</f>
        <v>#VALUE!</v>
      </c>
      <c r="DQ387" s="465" t="e">
        <f>DG387*(1-EV387)</f>
        <v>#VALUE!</v>
      </c>
      <c r="DR387" s="465" t="e">
        <f>DH387*(1-EW387)</f>
        <v>#VALUE!</v>
      </c>
      <c r="DS387" s="465" t="e">
        <f>DI387</f>
        <v>#VALUE!</v>
      </c>
      <c r="DT387" s="465" t="e">
        <f>SUM(DJ387:DS387)</f>
        <v>#VALUE!</v>
      </c>
      <c r="DU387" s="465" t="e">
        <f>(GS387:GX387)+(DP387+DQ387+DR387)*GY387+DS387</f>
        <v>#VALUE!</v>
      </c>
      <c r="DV387" s="451" t="e">
        <f>AV387/$BH387/(1-EP387)</f>
        <v>#VALUE!</v>
      </c>
      <c r="DW387" s="451" t="e">
        <f>AW387/$BH387/(1-ER387)</f>
        <v>#VALUE!</v>
      </c>
      <c r="DX387" s="451" t="e">
        <f>AX387/$BH387/(1-EQ387)</f>
        <v>#VALUE!</v>
      </c>
      <c r="DY387" s="451" t="e">
        <f>AY387/$BH387/(1-ES387)</f>
        <v>#VALUE!</v>
      </c>
      <c r="DZ387" s="451" t="e">
        <f>AZ387/$BH387/(1-ET387)</f>
        <v>#VALUE!</v>
      </c>
      <c r="EA387" s="451" t="e">
        <f>BA387/$BH387/(1-AX387)</f>
        <v>#VALUE!</v>
      </c>
      <c r="EB387" s="451" t="e">
        <f>BB387/$BH387/(1-EU387)</f>
        <v>#VALUE!</v>
      </c>
      <c r="EC387" s="451" t="e">
        <f>BC387/$BH387/(1-EV387)</f>
        <v>#VALUE!</v>
      </c>
      <c r="ED387" s="451" t="e">
        <f>BD387/$BH387/(1-EW387)</f>
        <v>#VALUE!</v>
      </c>
      <c r="EE387" s="451" t="e">
        <f>BG387/BH387</f>
        <v>#VALUE!</v>
      </c>
      <c r="EF387" s="451" t="e">
        <f>DV387/SUM($DV387:$EE387)</f>
        <v>#VALUE!</v>
      </c>
      <c r="EG387" s="451" t="e">
        <f>DW387/SUM($DV387:$EE387)</f>
        <v>#VALUE!</v>
      </c>
      <c r="EH387" s="451" t="e">
        <f>DX387/SUM($DV387:$EE387)</f>
        <v>#VALUE!</v>
      </c>
      <c r="EI387" s="451" t="e">
        <f>DY387/SUM($DV387:$EE387)</f>
        <v>#VALUE!</v>
      </c>
      <c r="EJ387" s="451" t="e">
        <f>DZ387/SUM($DV387:$EE387)</f>
        <v>#VALUE!</v>
      </c>
      <c r="EK387" s="451" t="e">
        <f>EA387/SUM($DV387:$EE387)</f>
        <v>#VALUE!</v>
      </c>
      <c r="EL387" s="451" t="e">
        <f>EB387/SUM($DV387:$EE387)</f>
        <v>#VALUE!</v>
      </c>
      <c r="EM387" s="451" t="e">
        <f>EC387/SUM($DV387:$EE387)</f>
        <v>#VALUE!</v>
      </c>
      <c r="EN387" s="451" t="e">
        <f>ED387/SUM($DV387:$EE387)</f>
        <v>#VALUE!</v>
      </c>
      <c r="EO387" s="451" t="e">
        <f>EE387/SUM($DV387:$EE387)</f>
        <v>#VALUE!</v>
      </c>
      <c r="EP387" s="450">
        <f>EP386</f>
        <v>0.080000000000000002</v>
      </c>
      <c r="EQ387" s="450">
        <f>EQ386</f>
        <v>0.014999999999999999</v>
      </c>
      <c r="ER387" s="450">
        <f>ER386</f>
        <v>0.014999999999999999</v>
      </c>
      <c r="ES387" s="450">
        <f>ES386</f>
        <v>0.014999999999999999</v>
      </c>
      <c r="ET387" s="450">
        <f>ET386</f>
        <v>0.014999999999999999</v>
      </c>
      <c r="EU387" s="450">
        <f>EU386</f>
        <v>0.089999999999999997</v>
      </c>
      <c r="EV387" s="450">
        <f>EV386</f>
        <v>0.089999999999999997</v>
      </c>
      <c r="EW387" s="450">
        <f>EW386</f>
        <v>0.089999999999999997</v>
      </c>
      <c r="EX387" s="431" t="str">
        <f>IF(_tag_month_day!AS377="","",_tag_month_day!AS377/100)</f>
        <v/>
      </c>
      <c r="EY387" s="431" t="str">
        <f>IF(_tag_month_day!AT377="","",_tag_month_day!AT377/100)</f>
        <v/>
      </c>
      <c r="EZ387" s="431" t="str">
        <f>IF(_tag_month_day!AU377="","",_tag_month_day!AU377/100)</f>
        <v/>
      </c>
      <c r="FA387" s="431" t="str">
        <f>IF(_tag_month_day!AV377="","",_tag_month_day!AV377/100)</f>
        <v/>
      </c>
      <c r="FB387" s="431" t="str">
        <f>IF(_tag_month_day!AW377="","",_tag_month_day!AW377/100)</f>
        <v/>
      </c>
      <c r="FC387" s="431" t="str">
        <f>IF(_tag_month_day!AX377="","",_tag_month_day!AX377/100)</f>
        <v/>
      </c>
      <c r="FD387" s="449" t="str">
        <f>IF(_tag_month_day!AY377="","",_tag_month_day!AY377/100)</f>
        <v/>
      </c>
      <c r="FE387" s="449" t="str">
        <f>IF(_tag_month_day!AZ377="","",_tag_month_day!AZ377/100)</f>
        <v/>
      </c>
      <c r="FF387" s="449" t="str">
        <f>IF(_tag_month_day!BA377="","",_tag_month_day!BA377/100)</f>
        <v/>
      </c>
      <c r="FG387" s="449" t="str">
        <f>IF(_tag_month_day!BB377="","",_tag_month_day!BB377/100)</f>
        <v/>
      </c>
      <c r="FH387" s="467" t="str">
        <f>IF(_tag_month_day!BC377="","",_tag_month_day!BC377/100)</f>
        <v/>
      </c>
      <c r="FI387" s="449">
        <f>FI386</f>
        <v>0.40999999999999998</v>
      </c>
      <c r="FJ387" s="449">
        <f>FJ386</f>
        <v>0.11</v>
      </c>
      <c r="FK387" s="449">
        <f>FK386</f>
        <v>0.014999999999999999</v>
      </c>
      <c r="FL387" s="449">
        <f>FL386</f>
        <v>0</v>
      </c>
      <c r="FM387" s="467">
        <f>FM386</f>
        <v>0.0001</v>
      </c>
      <c r="FN387" s="449">
        <f>FN386</f>
        <v>0.32000000000000001</v>
      </c>
      <c r="FO387" s="449">
        <f>FO386</f>
        <v>0.20000000000000001</v>
      </c>
      <c r="FP387" s="449">
        <f>FP386</f>
        <v>0.01</v>
      </c>
      <c r="FQ387" s="449">
        <f>FQ386</f>
        <v>0</v>
      </c>
      <c r="FR387" s="467">
        <f>FR386</f>
        <v>0.0001</v>
      </c>
      <c r="FS387" s="449" t="str">
        <f>IF(_tag_month_day!BD377="","",_tag_month_day!BD377/100)</f>
        <v/>
      </c>
      <c r="FT387" s="449" t="str">
        <f>IF(_tag_month_day!BE377="","",_tag_month_day!BE377/100)</f>
        <v/>
      </c>
      <c r="FU387" s="449" t="str">
        <f>IF(_tag_month_day!BF377="","",_tag_month_day!BF377/100)</f>
        <v/>
      </c>
      <c r="FV387" s="449" t="str">
        <f>IF(_tag_month_day!BG377="","",_tag_month_day!BG377/100)</f>
        <v/>
      </c>
      <c r="FW387" s="467" t="str">
        <f>IF(_tag_month_day!BH377="","",_tag_month_day!BH377/100)</f>
        <v/>
      </c>
      <c r="FX387" s="449" t="str">
        <f>IF(_tag_month_day!BI377="","",_tag_month_day!BI377/100)</f>
        <v/>
      </c>
      <c r="FY387" s="449" t="str">
        <f>IF(_tag_month_day!BJ377="","",_tag_month_day!BJ377/100)</f>
        <v/>
      </c>
      <c r="FZ387" s="468" t="str">
        <f>IF(_tag_month_day!BK377="","",_tag_month_day!BK377/100)</f>
        <v/>
      </c>
      <c r="GA387" s="449" t="str">
        <f>IF(_tag_month_day!BL377="","",_tag_month_day!BL377/100)</f>
        <v/>
      </c>
      <c r="GB387" s="467" t="str">
        <f>IF(_tag_month_day!BM377="","",_tag_month_day!BM377/100)</f>
        <v/>
      </c>
      <c r="GC387" s="431" t="str">
        <f>IF(_tag_month_day!BN377="","",_tag_month_day!BN377/100)</f>
        <v/>
      </c>
      <c r="GD387" s="431" t="str">
        <f>IF(_tag_month_day!BO377="","",_tag_month_day!BO377/100)</f>
        <v/>
      </c>
      <c r="GE387" s="431" t="str">
        <f>IF(_tag_month_day!BP377="","",_tag_month_day!BP377/100)</f>
        <v/>
      </c>
      <c r="GF387" s="431" t="str">
        <f>IF(_tag_month_day!BQ377="","",_tag_month_day!BQ377/100)</f>
        <v/>
      </c>
      <c r="GG387" s="431" t="str">
        <f>IF(_tag_month_day!BR377="","",_tag_month_day!BR377/100)</f>
        <v/>
      </c>
      <c r="GH387" s="431" t="str">
        <f>IF(_tag_month_day!BS377="","",_tag_month_day!BS377/100)</f>
        <v/>
      </c>
      <c r="GI387" s="467" t="str">
        <f>IF(_tag_month_day!BT377="","",_tag_month_day!BT377/100)</f>
        <v/>
      </c>
      <c r="GJ387" s="469" t="str">
        <f>IF(_tag_month_day!BU377="","",_tag_month_day!BU377/100)</f>
        <v/>
      </c>
      <c r="GK387" s="470">
        <f>GK386</f>
        <v>0.070000000000000007</v>
      </c>
      <c r="GL387" s="470">
        <f>GL386</f>
        <v>0.029999999999999999</v>
      </c>
      <c r="GM387" s="471" t="str">
        <f>IF(_tag_month_day!BX377="","",_tag_month_day!BX377/100)</f>
        <v/>
      </c>
      <c r="GN387" s="470">
        <f>GN386</f>
        <v>0.070000000000000007</v>
      </c>
      <c r="GO387" s="470">
        <f>GO386</f>
        <v>0.029999999999999999</v>
      </c>
      <c r="GP387" s="470">
        <f>GP386</f>
        <v>0.089999999999999997</v>
      </c>
      <c r="GQ387" s="470">
        <f>GQ386</f>
        <v>0.029999999999999999</v>
      </c>
      <c r="GR387" s="471" t="str">
        <f>IF(_tag_month_day!CA377="","",_tag_month_day!CA377/100)</f>
        <v/>
      </c>
      <c r="GS387" s="472">
        <f>GS386</f>
        <v>0.95299999999999996</v>
      </c>
      <c r="GT387" s="472">
        <f>GT386</f>
        <v>0.55000000000000004</v>
      </c>
      <c r="GU387" s="472">
        <f>GU386</f>
        <v>0.55000000000000004</v>
      </c>
      <c r="GV387" s="472">
        <f>GV386</f>
        <v>0.55000000000000004</v>
      </c>
      <c r="GW387" s="472">
        <f>GW386</f>
        <v>0.5</v>
      </c>
      <c r="GX387" s="472">
        <f>GX386</f>
        <v>0.93500000000000005</v>
      </c>
      <c r="GY387" s="472">
        <f>GY386</f>
        <v>0.14999999999999999</v>
      </c>
      <c r="GZ387" s="472">
        <f>GZ386</f>
        <v>1</v>
      </c>
      <c r="HA387" s="474">
        <f>HA386</f>
        <v>0.047</v>
      </c>
      <c r="HB387" s="474">
        <f>HB386</f>
        <v>0.45000000000000001</v>
      </c>
      <c r="HC387" s="474">
        <f>HC386</f>
        <v>0.45000000000000001</v>
      </c>
      <c r="HD387" s="474">
        <f>HD386</f>
        <v>0.45000000000000001</v>
      </c>
      <c r="HE387" s="474">
        <f>HE386</f>
        <v>0.5</v>
      </c>
      <c r="HF387" s="474">
        <f>HF386</f>
        <v>0.065000000000000002</v>
      </c>
      <c r="HG387" s="474">
        <f>HG386</f>
        <v>0.84999999999999998</v>
      </c>
      <c r="HH387" s="474">
        <f>HH386</f>
        <v>0</v>
      </c>
      <c r="HI387" s="10">
        <f>IF(BZ387&lt;&gt;"",CK387-BV387,0)</f>
        <v>0</v>
      </c>
      <c r="HJ387" s="10" t="e">
        <f>IF(AJ387&gt;0,AH387-AJ387,0)</f>
        <v>#VALUE!</v>
      </c>
      <c r="HK387" s="466">
        <f>HK386</f>
        <v>0.84999999999999998</v>
      </c>
      <c r="HL387" s="424">
        <f>HL386</f>
        <v>550000</v>
      </c>
      <c r="HM387" s="424">
        <f>HM386</f>
        <v>480000</v>
      </c>
      <c r="HN387" s="465" t="e">
        <f>(DJ387*EZ387+DK387*FH387+DL387*FM387+DM387*FR387+DN387*FW387+DO387*GB387+DS387*GI387+DP387*GM387+DR387*GR387)*1000*2</f>
        <v>#VALUE!</v>
      </c>
      <c r="HO387" s="465" t="e">
        <f>HN387*HK387*$HO$2/HL387*1000000</f>
        <v>#VALUE!</v>
      </c>
      <c r="HP387" s="465" t="e">
        <f>HN387*HK387*$HP$2/HM387*1000000</f>
        <v>#VALUE!</v>
      </c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</row>
    <row customFormat="1" r="388" s="0">
      <c r="A388" s="420">
        <v>377</v>
      </c>
      <c r="B388" s="421">
        <f ca="1">IF(D388=D387,B387,IF(D388="夜班",B387+1,B387))</f>
        <v>43601</v>
      </c>
      <c r="C388" s="422">
        <f>C387</f>
        <v>0.041666666666666699</v>
      </c>
      <c r="D388" s="10" t="str">
        <f ca="1">IF(HOUR(G388)&lt;8,"夜班",IF(HOUR(G388)&lt;16,"白班",IF(HOUR(G388)&lt;24,"中班",0)))</f>
        <v>白班</v>
      </c>
      <c r="E388" s="10" t="e">
        <f ca="1">IF(F388=1,"甲",IF(F388=2,"乙",IF(F388=3,"丙",IF(F388=4,"丁",""))))</f>
        <v>#REF!</v>
      </c>
      <c r="F388" s="10" t="e">
        <f ca="1">SUMPRODUCT((成本日报!$A$3:$A$95=计划!B388)*(成本日报!$B$3:$B$95=计划!$D388),成本日报!$C$3:$C$95)</f>
        <v>#REF!</v>
      </c>
      <c r="G388" s="423">
        <f ca="1">G387+C387</f>
        <v>43601.666666665755</v>
      </c>
      <c r="H388" s="423">
        <f ca="1">$G388+$C388/60*10+$C388*0</f>
        <v>43601.6736111102</v>
      </c>
      <c r="I388" s="423">
        <f ca="1">$G388+$C388/60*18+$C388*0</f>
        <v>43601.679166665752</v>
      </c>
      <c r="J388" s="423">
        <f ca="1">$G388+$C388/60*0+$C388*1</f>
        <v>43601.708333332419</v>
      </c>
      <c r="K388" s="423">
        <f ca="1">$G388+$C388/60*30+$C388*2</f>
        <v>43601.770833332426</v>
      </c>
      <c r="L388" s="423">
        <f ca="1">$G388+$C388/60*0+$C388*3</f>
        <v>43601.791666665755</v>
      </c>
      <c r="M388" s="424" t="str">
        <f>IF(_tag_month_day!A378="","",_tag_month_day!A378)</f>
        <v/>
      </c>
      <c r="N388" s="424" t="str">
        <f>IF(_tag_month_day!B378="","",_tag_month_day!B378)</f>
        <v/>
      </c>
      <c r="O388" s="425" t="e">
        <f>IF(M388+N388=0,"",M388+N388)</f>
        <v>#VALUE!</v>
      </c>
      <c r="P388" s="424" t="str">
        <f>IF(_tag_month_day!C378="","",_tag_month_day!C378)</f>
        <v/>
      </c>
      <c r="Q388" s="424" t="str">
        <f>IF(_tag_month_day!D378="","",_tag_month_day!D378)</f>
        <v/>
      </c>
      <c r="R388" s="426" t="str">
        <f>IF(_tag_month_day!CB378="","",_tag_month_day!CB378/100)</f>
        <v/>
      </c>
      <c r="S388" s="427" t="str">
        <f>IF(_tag_month_day!E378="","",_tag_month_day!E378)</f>
        <v/>
      </c>
      <c r="T388" s="427" t="str">
        <f>IF(_tag_month_day!F378="","",_tag_month_day!F378)</f>
        <v/>
      </c>
      <c r="U388" s="428" t="e">
        <f>S388+T388</f>
        <v>#VALUE!</v>
      </c>
      <c r="V388" s="429" t="e">
        <f>U388/AJ388</f>
        <v>#VALUE!</v>
      </c>
      <c r="W388" s="430" t="str">
        <f>IF(_jhy_month_day!A378="","",_jhy_month_day!A378)</f>
        <v/>
      </c>
      <c r="X388" s="431" t="str">
        <f>IF(_jhy_month_day!B378="","",_jhy_month_day!B378/100)</f>
        <v/>
      </c>
      <c r="Y388" s="431" t="str">
        <f>IF(_jhy_month_day!C378="","",_jhy_month_day!C378/100)</f>
        <v/>
      </c>
      <c r="Z388" s="432">
        <f>Z384+1</f>
        <v>95</v>
      </c>
      <c r="AA388" s="433" t="str">
        <f>IF(_tag_month_day!G378="","",_tag_month_day!G378/100)</f>
        <v/>
      </c>
      <c r="AB388" s="433" t="str">
        <f>IF(_tag_month_day!H378="","",_tag_month_day!H378/100)</f>
        <v/>
      </c>
      <c r="AC388" s="434">
        <f>IF(X388="",AC387,BK388*($AV387*X388+$AW387*FD387+$AX387*FI387+$AY387*FN387+$AZ387*FS387+$BA387*FX387+$BG387*GE387)/(AV387*Y388+AX387*FK387+AW387*FF387+AY387*FP387+AZ387*FU387+BA387*FZ387+BG387*GG387+BB387*GK387+BC387*GN387+BD387*GP387))</f>
        <v>1.59963432013121</v>
      </c>
      <c r="AD388" s="435" t="str">
        <f>IF(AC388=AC387,"",AC388-AC387)</f>
        <v/>
      </c>
      <c r="AE388" s="436" t="str">
        <f>IF(1-AF388=0,"",(1-AF388))</f>
        <v/>
      </c>
      <c r="AF388" s="437">
        <v>1</v>
      </c>
      <c r="AG388" s="10" t="str">
        <f>AG387</f>
        <v>9A3</v>
      </c>
      <c r="AH388" s="438" t="str">
        <f>AH387</f>
        <v/>
      </c>
      <c r="AI388" s="424"/>
      <c r="AJ388" s="10" t="str">
        <f>IF(_tag_month_day!I378="","",_tag_month_day!I378)</f>
        <v/>
      </c>
      <c r="AK388" s="440"/>
      <c r="AL388" s="440"/>
      <c r="AM388" s="440"/>
      <c r="AN388" s="441">
        <f>AN387</f>
        <v>2</v>
      </c>
      <c r="AO388" s="441">
        <f>AO387</f>
        <v>8</v>
      </c>
      <c r="AP388" s="442" t="e">
        <f>(IF(AN388=0,AS387,AS387*(1+AO388/AN388)/(AR388+AO388/AN388)))+AT388</f>
        <v>#VALUE!</v>
      </c>
      <c r="AQ388" s="443" t="str">
        <f>IF(_tag_month_day!J378="","",_tag_month_day!J378/100)</f>
        <v/>
      </c>
      <c r="AR388" s="444">
        <f>AR387</f>
        <v>1.3</v>
      </c>
      <c r="AS388" s="445" t="e">
        <f>AQ388*(AN388*AR388+AO388)/(AN388+AO388)</f>
        <v>#VALUE!</v>
      </c>
      <c r="AT388" s="445" t="e">
        <f>(SUM(BE388:BF388)-SUM(BE387:BF387))*0.05</f>
        <v>#VALUE!</v>
      </c>
      <c r="AU388" s="446" t="str">
        <f>IF(_tag_month_day!CC378="","",IF(_tag_month_day!CC378&gt;0,_tag_month_day!CD378,_tag_month_day!CE378))</f>
        <v/>
      </c>
      <c r="AV388" s="447" t="str">
        <f>IF(_tag_month_day!L378="","",_tag_month_day!L378/100)</f>
        <v/>
      </c>
      <c r="AW388" s="431">
        <f>AW387</f>
        <v>0</v>
      </c>
      <c r="AX388" s="431">
        <f>AX387</f>
        <v>0</v>
      </c>
      <c r="AY388" s="431" t="str">
        <f>IF(_tag_month_day!M378="","",_tag_month_day!M378/100)</f>
        <v/>
      </c>
      <c r="AZ388" s="431" t="str">
        <f>IF(_tag_month_day!N378="","",_tag_month_day!N378/100)</f>
        <v/>
      </c>
      <c r="BA388" s="431" t="str">
        <f>IF(_tag_month_day!O378="","",_tag_month_day!O378/100)</f>
        <v/>
      </c>
      <c r="BB388" s="448" t="str">
        <f>IF(_tag_month_day!P378="","",_tag_month_day!P378/100)</f>
        <v/>
      </c>
      <c r="BC388" s="448">
        <f>BC387</f>
        <v>0</v>
      </c>
      <c r="BD388" s="448" t="str">
        <f>IF(_tag_month_day!Q378="","",_tag_month_day!Q378/100)</f>
        <v/>
      </c>
      <c r="BE388" s="449" t="str">
        <f>IF(_tag_month_day!R378="","",_tag_month_day!R378/100)</f>
        <v/>
      </c>
      <c r="BF388" s="388" t="e">
        <f>(AU388*(100+BE388*100))/(AJ388-AU388)/100</f>
        <v>#VALUE!</v>
      </c>
      <c r="BG388" s="450" t="e">
        <f>BE388+BF388</f>
        <v>#VALUE!</v>
      </c>
      <c r="BH388" s="451" t="e">
        <f>SUM(AV388:BF388)</f>
        <v>#VALUE!</v>
      </c>
      <c r="BI388" s="452" t="e">
        <f>IF(CX388=0,BI387,(DK388*查询!$R$5+DL388*查询!$Q$5+DM388*查询!$N$5+DN388*查询!$O$5+DO388*查询!$P$5)*AF388/CX388)</f>
        <v>#VALUE!</v>
      </c>
      <c r="BJ388" s="452" t="e">
        <f>IF(CX388=0,BJ387,(DP388*查询!$S$5+DQ388*查询!$T$5+DR388*查询!$U$5)*AF388/CX388)</f>
        <v>#VALUE!</v>
      </c>
      <c r="BK388" s="452">
        <f>BK387</f>
        <v>1</v>
      </c>
      <c r="BL388" s="453" t="e">
        <f>SUMPRODUCT((AV388:BA388)*(GS388:GX388))/((GS388:GX388)+SUM(BB388:BD388)*GY388+BG388*GZ388)</f>
        <v>#VALUE!</v>
      </c>
      <c r="BM388" s="453" t="e">
        <f>BK388*($AV388*FB388+$AW388*FD388+$AX388*FI388+$AY388*FN388+$AZ388*FS388+$BA388*FX388+$BG388*GE388)/(AV388*EY388+AX388*FK388+AW388*FF388+AY388*FP388+AZ388*FU388+BA388*FZ388+BG388*GG388+BB388*GK388+BC388*GN388+BD388*GP388)</f>
        <v>#VALUE!</v>
      </c>
      <c r="BN388" s="453" t="e">
        <f>($AV388*FC388+$AX388*FJ388+$AW388*FE388+$AY388*FO388+$AZ388*FT388+$BA388*FY388+$BG388*GF388)/($AV388*FA388+BG388*GH388+BB388*GL388+BC388*GO388+BD388*GQ388+BA388*GA388)</f>
        <v>#VALUE!</v>
      </c>
      <c r="BO388" s="454" t="e">
        <f>SUMPRODUCT(AV388:BA388*GS388:GX388)/(GS388:GX388+(BB388+BC388+BD388)*GY388+BG388)</f>
        <v>#VALUE!</v>
      </c>
      <c r="BP388" s="454" t="e">
        <f>SUMPRODUCT(AV388:BA388*GS388:GX388)/(GS388:GX388+(BB388+BC388+BD388)*GY388+BG388)</f>
        <v>#VALUE!</v>
      </c>
      <c r="BQ388" s="454" t="e">
        <f>SUMPRODUCT(AV388:BA388*GS388:GX388)/(GS388:GX388+(BB388+BC388+BD388)*GY388+BG388)</f>
        <v>#VALUE!</v>
      </c>
      <c r="BR388" s="453" t="str">
        <f>IF(_tag_month_day!T378="","",_tag_month_day!T378)</f>
        <v/>
      </c>
      <c r="BS388" s="453" t="str">
        <f>IF(_tag_month_day!U378="","",_tag_month_day!U378)</f>
        <v/>
      </c>
      <c r="BT388" s="455" t="str">
        <f>IF(CK388="","",IF((CK388&gt;=BV388-0.12)*(CK388&lt;=BV388+0.12),"合格","不合格"))</f>
        <v/>
      </c>
      <c r="BU388" s="456" t="str">
        <f>IF(_tag_month_day!V378="","",_tag_month_day!V378)</f>
        <v/>
      </c>
      <c r="BV388" s="457" t="str">
        <f>IF(_tag_month_day!W378="","",_tag_month_day!W378)</f>
        <v/>
      </c>
      <c r="BW388" s="458" t="str">
        <f>IF(_tag_month_day!X378="","",_tag_month_day!X378)</f>
        <v/>
      </c>
      <c r="BX388" s="458" t="str">
        <f>IF(_tag_month_day!Y378="","",_tag_month_day!Y378)</f>
        <v/>
      </c>
      <c r="BY388" s="459">
        <f ca="1">L388</f>
        <v>43601.791666665755</v>
      </c>
      <c r="BZ388" s="460"/>
      <c r="CA388" s="461"/>
      <c r="CB388" s="424" t="str">
        <f>IF(_tag_month_day!Z378="","",_tag_month_day!Z378)</f>
        <v/>
      </c>
      <c r="CC388" s="424" t="str">
        <f>IF(_tag_month_day!AA378="","",_tag_month_day!AA378)</f>
        <v/>
      </c>
      <c r="CD388" s="424" t="str">
        <f>IF(_tag_month_day!AB378="","",_tag_month_day!AB378)</f>
        <v/>
      </c>
      <c r="CE388" s="424" t="str">
        <f>IF(_tag_month_day!AC378="","",_tag_month_day!AC378)</f>
        <v/>
      </c>
      <c r="CF388" s="424" t="str">
        <f>IF(_tag_month_day!AD378="","",_tag_month_day!AD378)</f>
        <v/>
      </c>
      <c r="CG388" s="424" t="str">
        <f>IF(_tag_month_day!AE378="","",_tag_month_day!AE378)</f>
        <v/>
      </c>
      <c r="CH388" s="424" t="str">
        <f>IF(_tag_month_day!AF378="","",_tag_month_day!AF378)</f>
        <v/>
      </c>
      <c r="CI388" s="424" t="str">
        <f>IF(_tag_month_day!AG378="","",_tag_month_day!AG378)</f>
        <v/>
      </c>
      <c r="CJ388" s="424" t="str">
        <f>IF(_tag_month_day!AH378="","",_tag_month_day!AH378)</f>
        <v/>
      </c>
      <c r="CK388" s="424" t="str">
        <f>IF(_tag_month_day!AI378="","",_tag_month_day!AI378)</f>
        <v/>
      </c>
      <c r="CL388" s="4" t="str">
        <f>IF(_tag_month_day!AJ378="","",_tag_month_day!AJ378)</f>
        <v/>
      </c>
      <c r="CM388" s="4" t="str">
        <f>IF(_tag_month_day!AK378="","",_tag_month_day!AK378)</f>
        <v/>
      </c>
      <c r="CN388" s="4" t="str">
        <f>IF(_tag_month_day!AL378="","",_tag_month_day!AL378)</f>
        <v/>
      </c>
      <c r="CO388" s="4" t="str">
        <f>IF(_tag_month_day!AM378="","",_tag_month_day!AM378)</f>
        <v/>
      </c>
      <c r="CP388" s="4" t="str">
        <f>IF(_tag_month_day!AN378="","",_tag_month_day!AN378)</f>
        <v/>
      </c>
      <c r="CQ388" s="4" t="str">
        <f>IF(_tag_month_day!AO378="","",_tag_month_day!AO378)</f>
        <v/>
      </c>
      <c r="CR388" s="462" t="str">
        <f>IF(_tag_month_day!AP378="","",_tag_month_day!AP378)</f>
        <v/>
      </c>
      <c r="CS388" s="463" t="str">
        <f>IF(_tag_month_day!AQ378="","",_tag_month_day!AQ378)</f>
        <v/>
      </c>
      <c r="CT388" s="4" t="str">
        <f>IF(_tag_month_day!AR378="","",_tag_month_day!AR378)</f>
        <v/>
      </c>
      <c r="CU388" s="464" t="e">
        <f>DU388/AJ388</f>
        <v>#VALUE!</v>
      </c>
      <c r="CV388" s="451" t="e">
        <f>BG388/BH388</f>
        <v>#VALUE!</v>
      </c>
      <c r="CW388" s="465" t="e">
        <f>AJ388*(1-CV388)*CU388*AF388</f>
        <v>#VALUE!</v>
      </c>
      <c r="CX388" s="465" t="e">
        <f>CW388*94%</f>
        <v>#VALUE!</v>
      </c>
      <c r="CY388" s="466" t="e">
        <f>IF(CX388=0,0,DS388/(DS388+CX388))</f>
        <v>#VALUE!</v>
      </c>
      <c r="CZ388" s="465" t="e">
        <f>$AJ388*EF388</f>
        <v>#VALUE!</v>
      </c>
      <c r="DA388" s="465" t="e">
        <f>$AJ388*EG388</f>
        <v>#VALUE!</v>
      </c>
      <c r="DB388" s="465" t="e">
        <f>$AJ388*EH388</f>
        <v>#VALUE!</v>
      </c>
      <c r="DC388" s="465" t="e">
        <f>$AJ388*EI388</f>
        <v>#VALUE!</v>
      </c>
      <c r="DD388" s="465" t="e">
        <f>$AJ388*EJ388</f>
        <v>#VALUE!</v>
      </c>
      <c r="DE388" s="465" t="e">
        <f>$AJ388*EK388</f>
        <v>#VALUE!</v>
      </c>
      <c r="DF388" s="465" t="e">
        <f>$AJ388*EL388</f>
        <v>#VALUE!</v>
      </c>
      <c r="DG388" s="465" t="e">
        <f>$AJ388*EM388</f>
        <v>#VALUE!</v>
      </c>
      <c r="DH388" s="465" t="e">
        <f>$AJ388*EN388</f>
        <v>#VALUE!</v>
      </c>
      <c r="DI388" s="465" t="e">
        <f>$AJ388*EO388</f>
        <v>#VALUE!</v>
      </c>
      <c r="DJ388" s="465" t="e">
        <f>CZ388*(1-EP388)</f>
        <v>#VALUE!</v>
      </c>
      <c r="DK388" s="465" t="e">
        <f>DA388*(1-ER388)</f>
        <v>#VALUE!</v>
      </c>
      <c r="DL388" s="465" t="e">
        <f>DB388*(1-EQ388)</f>
        <v>#VALUE!</v>
      </c>
      <c r="DM388" s="465" t="e">
        <f>DC388*(1-ES388)</f>
        <v>#VALUE!</v>
      </c>
      <c r="DN388" s="465" t="e">
        <f>DD388*(1-ET388)</f>
        <v>#VALUE!</v>
      </c>
      <c r="DO388" s="465" t="e">
        <f>DE388</f>
        <v>#VALUE!</v>
      </c>
      <c r="DP388" s="465" t="e">
        <f>DF388*(1-EU388)</f>
        <v>#VALUE!</v>
      </c>
      <c r="DQ388" s="465" t="e">
        <f>DG388*(1-EV388)</f>
        <v>#VALUE!</v>
      </c>
      <c r="DR388" s="465" t="e">
        <f>DH388*(1-EW388)</f>
        <v>#VALUE!</v>
      </c>
      <c r="DS388" s="465" t="e">
        <f>DI388</f>
        <v>#VALUE!</v>
      </c>
      <c r="DT388" s="465" t="e">
        <f>SUM(DJ388:DS388)</f>
        <v>#VALUE!</v>
      </c>
      <c r="DU388" s="465" t="e">
        <f>(GS388:GX388)+(DP388+DQ388+DR388)*GY388+DS388</f>
        <v>#VALUE!</v>
      </c>
      <c r="DV388" s="451" t="e">
        <f>AV388/$BH388/(1-EP388)</f>
        <v>#VALUE!</v>
      </c>
      <c r="DW388" s="451" t="e">
        <f>AW388/$BH388/(1-ER388)</f>
        <v>#VALUE!</v>
      </c>
      <c r="DX388" s="451" t="e">
        <f>AX388/$BH388/(1-EQ388)</f>
        <v>#VALUE!</v>
      </c>
      <c r="DY388" s="451" t="e">
        <f>AY388/$BH388/(1-ES388)</f>
        <v>#VALUE!</v>
      </c>
      <c r="DZ388" s="451" t="e">
        <f>AZ388/$BH388/(1-ET388)</f>
        <v>#VALUE!</v>
      </c>
      <c r="EA388" s="451" t="e">
        <f>BA388/$BH388/(1-AX388)</f>
        <v>#VALUE!</v>
      </c>
      <c r="EB388" s="451" t="e">
        <f>BB388/$BH388/(1-EU388)</f>
        <v>#VALUE!</v>
      </c>
      <c r="EC388" s="451" t="e">
        <f>BC388/$BH388/(1-EV388)</f>
        <v>#VALUE!</v>
      </c>
      <c r="ED388" s="451" t="e">
        <f>BD388/$BH388/(1-EW388)</f>
        <v>#VALUE!</v>
      </c>
      <c r="EE388" s="451" t="e">
        <f>BG388/BH388</f>
        <v>#VALUE!</v>
      </c>
      <c r="EF388" s="451" t="e">
        <f>DV388/SUM($DV388:$EE388)</f>
        <v>#VALUE!</v>
      </c>
      <c r="EG388" s="451" t="e">
        <f>DW388/SUM($DV388:$EE388)</f>
        <v>#VALUE!</v>
      </c>
      <c r="EH388" s="451" t="e">
        <f>DX388/SUM($DV388:$EE388)</f>
        <v>#VALUE!</v>
      </c>
      <c r="EI388" s="451" t="e">
        <f>DY388/SUM($DV388:$EE388)</f>
        <v>#VALUE!</v>
      </c>
      <c r="EJ388" s="451" t="e">
        <f>DZ388/SUM($DV388:$EE388)</f>
        <v>#VALUE!</v>
      </c>
      <c r="EK388" s="451" t="e">
        <f>EA388/SUM($DV388:$EE388)</f>
        <v>#VALUE!</v>
      </c>
      <c r="EL388" s="451" t="e">
        <f>EB388/SUM($DV388:$EE388)</f>
        <v>#VALUE!</v>
      </c>
      <c r="EM388" s="451" t="e">
        <f>EC388/SUM($DV388:$EE388)</f>
        <v>#VALUE!</v>
      </c>
      <c r="EN388" s="451" t="e">
        <f>ED388/SUM($DV388:$EE388)</f>
        <v>#VALUE!</v>
      </c>
      <c r="EO388" s="451" t="e">
        <f>EE388/SUM($DV388:$EE388)</f>
        <v>#VALUE!</v>
      </c>
      <c r="EP388" s="450">
        <f>EP387</f>
        <v>0.080000000000000002</v>
      </c>
      <c r="EQ388" s="450">
        <f>EQ387</f>
        <v>0.014999999999999999</v>
      </c>
      <c r="ER388" s="450">
        <f>ER387</f>
        <v>0.014999999999999999</v>
      </c>
      <c r="ES388" s="450">
        <f>ES387</f>
        <v>0.014999999999999999</v>
      </c>
      <c r="ET388" s="450">
        <f>ET387</f>
        <v>0.014999999999999999</v>
      </c>
      <c r="EU388" s="450">
        <f>EU387</f>
        <v>0.089999999999999997</v>
      </c>
      <c r="EV388" s="450">
        <f>EV387</f>
        <v>0.089999999999999997</v>
      </c>
      <c r="EW388" s="450">
        <f>EW387</f>
        <v>0.089999999999999997</v>
      </c>
      <c r="EX388" s="431" t="str">
        <f>IF(_tag_month_day!AS378="","",_tag_month_day!AS378/100)</f>
        <v/>
      </c>
      <c r="EY388" s="431" t="str">
        <f>IF(_tag_month_day!AT378="","",_tag_month_day!AT378/100)</f>
        <v/>
      </c>
      <c r="EZ388" s="431" t="str">
        <f>IF(_tag_month_day!AU378="","",_tag_month_day!AU378/100)</f>
        <v/>
      </c>
      <c r="FA388" s="431" t="str">
        <f>IF(_tag_month_day!AV378="","",_tag_month_day!AV378/100)</f>
        <v/>
      </c>
      <c r="FB388" s="431" t="str">
        <f>IF(_tag_month_day!AW378="","",_tag_month_day!AW378/100)</f>
        <v/>
      </c>
      <c r="FC388" s="431" t="str">
        <f>IF(_tag_month_day!AX378="","",_tag_month_day!AX378/100)</f>
        <v/>
      </c>
      <c r="FD388" s="449" t="str">
        <f>IF(_tag_month_day!AY378="","",_tag_month_day!AY378/100)</f>
        <v/>
      </c>
      <c r="FE388" s="449" t="str">
        <f>IF(_tag_month_day!AZ378="","",_tag_month_day!AZ378/100)</f>
        <v/>
      </c>
      <c r="FF388" s="449" t="str">
        <f>IF(_tag_month_day!BA378="","",_tag_month_day!BA378/100)</f>
        <v/>
      </c>
      <c r="FG388" s="449" t="str">
        <f>IF(_tag_month_day!BB378="","",_tag_month_day!BB378/100)</f>
        <v/>
      </c>
      <c r="FH388" s="467" t="str">
        <f>IF(_tag_month_day!BC378="","",_tag_month_day!BC378/100)</f>
        <v/>
      </c>
      <c r="FI388" s="449">
        <f>FI387</f>
        <v>0.40999999999999998</v>
      </c>
      <c r="FJ388" s="449">
        <f>FJ387</f>
        <v>0.11</v>
      </c>
      <c r="FK388" s="449">
        <f>FK387</f>
        <v>0.014999999999999999</v>
      </c>
      <c r="FL388" s="449">
        <f>FL387</f>
        <v>0</v>
      </c>
      <c r="FM388" s="467">
        <f>FM387</f>
        <v>0.0001</v>
      </c>
      <c r="FN388" s="449">
        <f>FN387</f>
        <v>0.32000000000000001</v>
      </c>
      <c r="FO388" s="449">
        <f>FO387</f>
        <v>0.20000000000000001</v>
      </c>
      <c r="FP388" s="449">
        <f>FP387</f>
        <v>0.01</v>
      </c>
      <c r="FQ388" s="449">
        <f>FQ387</f>
        <v>0</v>
      </c>
      <c r="FR388" s="467">
        <f>FR387</f>
        <v>0.0001</v>
      </c>
      <c r="FS388" s="449" t="str">
        <f>IF(_tag_month_day!BD378="","",_tag_month_day!BD378/100)</f>
        <v/>
      </c>
      <c r="FT388" s="449" t="str">
        <f>IF(_tag_month_day!BE378="","",_tag_month_day!BE378/100)</f>
        <v/>
      </c>
      <c r="FU388" s="449" t="str">
        <f>IF(_tag_month_day!BF378="","",_tag_month_day!BF378/100)</f>
        <v/>
      </c>
      <c r="FV388" s="449" t="str">
        <f>IF(_tag_month_day!BG378="","",_tag_month_day!BG378/100)</f>
        <v/>
      </c>
      <c r="FW388" s="467" t="str">
        <f>IF(_tag_month_day!BH378="","",_tag_month_day!BH378/100)</f>
        <v/>
      </c>
      <c r="FX388" s="449" t="str">
        <f>IF(_tag_month_day!BI378="","",_tag_month_day!BI378/100)</f>
        <v/>
      </c>
      <c r="FY388" s="449" t="str">
        <f>IF(_tag_month_day!BJ378="","",_tag_month_day!BJ378/100)</f>
        <v/>
      </c>
      <c r="FZ388" s="468" t="str">
        <f>IF(_tag_month_day!BK378="","",_tag_month_day!BK378/100)</f>
        <v/>
      </c>
      <c r="GA388" s="449" t="str">
        <f>IF(_tag_month_day!BL378="","",_tag_month_day!BL378/100)</f>
        <v/>
      </c>
      <c r="GB388" s="467" t="str">
        <f>IF(_tag_month_day!BM378="","",_tag_month_day!BM378/100)</f>
        <v/>
      </c>
      <c r="GC388" s="431" t="str">
        <f>IF(_tag_month_day!BN378="","",_tag_month_day!BN378/100)</f>
        <v/>
      </c>
      <c r="GD388" s="431" t="str">
        <f>IF(_tag_month_day!BO378="","",_tag_month_day!BO378/100)</f>
        <v/>
      </c>
      <c r="GE388" s="431" t="str">
        <f>IF(_tag_month_day!BP378="","",_tag_month_day!BP378/100)</f>
        <v/>
      </c>
      <c r="GF388" s="431" t="str">
        <f>IF(_tag_month_day!BQ378="","",_tag_month_day!BQ378/100)</f>
        <v/>
      </c>
      <c r="GG388" s="431" t="str">
        <f>IF(_tag_month_day!BR378="","",_tag_month_day!BR378/100)</f>
        <v/>
      </c>
      <c r="GH388" s="431" t="str">
        <f>IF(_tag_month_day!BS378="","",_tag_month_day!BS378/100)</f>
        <v/>
      </c>
      <c r="GI388" s="467" t="str">
        <f>IF(_tag_month_day!BT378="","",_tag_month_day!BT378/100)</f>
        <v/>
      </c>
      <c r="GJ388" s="469" t="str">
        <f>IF(_tag_month_day!BU378="","",_tag_month_day!BU378/100)</f>
        <v/>
      </c>
      <c r="GK388" s="470">
        <f>GK387</f>
        <v>0.070000000000000007</v>
      </c>
      <c r="GL388" s="470">
        <f>GL387</f>
        <v>0.029999999999999999</v>
      </c>
      <c r="GM388" s="471" t="str">
        <f>IF(_tag_month_day!BX378="","",_tag_month_day!BX378/100)</f>
        <v/>
      </c>
      <c r="GN388" s="470">
        <f>GN387</f>
        <v>0.070000000000000007</v>
      </c>
      <c r="GO388" s="470">
        <f>GO387</f>
        <v>0.029999999999999999</v>
      </c>
      <c r="GP388" s="470">
        <f>GP387</f>
        <v>0.089999999999999997</v>
      </c>
      <c r="GQ388" s="470">
        <f>GQ387</f>
        <v>0.029999999999999999</v>
      </c>
      <c r="GR388" s="471" t="str">
        <f>IF(_tag_month_day!CA378="","",_tag_month_day!CA378/100)</f>
        <v/>
      </c>
      <c r="GS388" s="472">
        <f>GS387</f>
        <v>0.95299999999999996</v>
      </c>
      <c r="GT388" s="472">
        <f>GT387</f>
        <v>0.55000000000000004</v>
      </c>
      <c r="GU388" s="472">
        <f>GU387</f>
        <v>0.55000000000000004</v>
      </c>
      <c r="GV388" s="472">
        <f>GV387</f>
        <v>0.55000000000000004</v>
      </c>
      <c r="GW388" s="472">
        <f>GW387</f>
        <v>0.5</v>
      </c>
      <c r="GX388" s="472">
        <f>GX387</f>
        <v>0.93500000000000005</v>
      </c>
      <c r="GY388" s="472">
        <f>GY387</f>
        <v>0.14999999999999999</v>
      </c>
      <c r="GZ388" s="472">
        <f>GZ387</f>
        <v>1</v>
      </c>
      <c r="HA388" s="474">
        <f>HA387</f>
        <v>0.047</v>
      </c>
      <c r="HB388" s="474">
        <f>HB387</f>
        <v>0.45000000000000001</v>
      </c>
      <c r="HC388" s="474">
        <f>HC387</f>
        <v>0.45000000000000001</v>
      </c>
      <c r="HD388" s="474">
        <f>HD387</f>
        <v>0.45000000000000001</v>
      </c>
      <c r="HE388" s="474">
        <f>HE387</f>
        <v>0.5</v>
      </c>
      <c r="HF388" s="474">
        <f>HF387</f>
        <v>0.065000000000000002</v>
      </c>
      <c r="HG388" s="474">
        <f>HG387</f>
        <v>0.84999999999999998</v>
      </c>
      <c r="HH388" s="474">
        <f>HH387</f>
        <v>0</v>
      </c>
      <c r="HI388" s="10">
        <f>IF(BZ388&lt;&gt;"",CK388-BV388,0)</f>
        <v>0</v>
      </c>
      <c r="HJ388" s="10" t="e">
        <f>IF(AJ388&gt;0,AH388-AJ388,0)</f>
        <v>#VALUE!</v>
      </c>
      <c r="HK388" s="466">
        <f>HK387</f>
        <v>0.84999999999999998</v>
      </c>
      <c r="HL388" s="424">
        <f>HL387</f>
        <v>550000</v>
      </c>
      <c r="HM388" s="424">
        <f>HM387</f>
        <v>480000</v>
      </c>
      <c r="HN388" s="465" t="e">
        <f>(DJ388*EZ388+DK388*FH388+DL388*FM388+DM388*FR388+DN388*FW388+DO388*GB388+DS388*GI388+DP388*GM388+DR388*GR388)*1000*2</f>
        <v>#VALUE!</v>
      </c>
      <c r="HO388" s="465" t="e">
        <f>HN388*HK388*$HO$2/HL388*1000000</f>
        <v>#VALUE!</v>
      </c>
      <c r="HP388" s="465" t="e">
        <f>HN388*HK388*$HP$2/HM388*1000000</f>
        <v>#VALUE!</v>
      </c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</row>
    <row customFormat="1" r="389" s="0">
      <c r="A389" s="420">
        <v>378</v>
      </c>
      <c r="B389" s="421">
        <f ca="1">IF(D389=D388,B388,IF(D389="夜班",B388+1,B388))</f>
        <v>43601</v>
      </c>
      <c r="C389" s="422">
        <f>C388</f>
        <v>0.041666666666666699</v>
      </c>
      <c r="D389" s="10" t="str">
        <f ca="1">IF(HOUR(G389)&lt;8,"夜班",IF(HOUR(G389)&lt;16,"白班",IF(HOUR(G389)&lt;24,"中班",0)))</f>
        <v>中班</v>
      </c>
      <c r="E389" s="10" t="e">
        <f ca="1">IF(F389=1,"甲",IF(F389=2,"乙",IF(F389=3,"丙",IF(F389=4,"丁",""))))</f>
        <v>#REF!</v>
      </c>
      <c r="F389" s="10" t="e">
        <f ca="1">SUMPRODUCT((成本日报!$A$3:$A$95=计划!B389)*(成本日报!$B$3:$B$95=计划!$D389),成本日报!$C$3:$C$95)</f>
        <v>#REF!</v>
      </c>
      <c r="G389" s="423">
        <f ca="1">G388+C388</f>
        <v>43601.708333332419</v>
      </c>
      <c r="H389" s="423">
        <f ca="1">$G389+$C389/60*10+$C389*0</f>
        <v>43601.715277776864</v>
      </c>
      <c r="I389" s="423">
        <f ca="1">$G389+$C389/60*18+$C389*0</f>
        <v>43601.720833332416</v>
      </c>
      <c r="J389" s="423">
        <f ca="1">$G389+$C389/60*0+$C389*1</f>
        <v>43601.749999999083</v>
      </c>
      <c r="K389" s="423">
        <f ca="1">$G389+$C389/60*30+$C389*2</f>
        <v>43601.812499999091</v>
      </c>
      <c r="L389" s="423">
        <f ca="1">$G389+$C389/60*0+$C389*3</f>
        <v>43601.833333332419</v>
      </c>
      <c r="M389" s="424" t="str">
        <f>IF(_tag_month_day!A379="","",_tag_month_day!A379)</f>
        <v/>
      </c>
      <c r="N389" s="424" t="str">
        <f>IF(_tag_month_day!B379="","",_tag_month_day!B379)</f>
        <v/>
      </c>
      <c r="O389" s="425" t="e">
        <f>IF(M389+N389=0,"",M389+N389)</f>
        <v>#VALUE!</v>
      </c>
      <c r="P389" s="424" t="str">
        <f>IF(_tag_month_day!C379="","",_tag_month_day!C379)</f>
        <v/>
      </c>
      <c r="Q389" s="424" t="str">
        <f>IF(_tag_month_day!D379="","",_tag_month_day!D379)</f>
        <v/>
      </c>
      <c r="R389" s="426" t="str">
        <f>IF(_tag_month_day!CB379="","",_tag_month_day!CB379/100)</f>
        <v/>
      </c>
      <c r="S389" s="427" t="str">
        <f>IF(_tag_month_day!E379="","",_tag_month_day!E379)</f>
        <v/>
      </c>
      <c r="T389" s="427" t="str">
        <f>IF(_tag_month_day!F379="","",_tag_month_day!F379)</f>
        <v/>
      </c>
      <c r="U389" s="428" t="e">
        <f>S389+T389</f>
        <v>#VALUE!</v>
      </c>
      <c r="V389" s="429" t="e">
        <f>U389/AJ389</f>
        <v>#VALUE!</v>
      </c>
      <c r="W389" s="430" t="str">
        <f>IF(_jhy_month_day!A379="","",_jhy_month_day!A379)</f>
        <v/>
      </c>
      <c r="X389" s="431" t="str">
        <f>IF(_jhy_month_day!B379="","",_jhy_month_day!B379/100)</f>
        <v/>
      </c>
      <c r="Y389" s="431" t="str">
        <f>IF(_jhy_month_day!C379="","",_jhy_month_day!C379/100)</f>
        <v/>
      </c>
      <c r="Z389" s="432">
        <f>Z385+1</f>
        <v>95</v>
      </c>
      <c r="AA389" s="433" t="str">
        <f>IF(_tag_month_day!G379="","",_tag_month_day!G379/100)</f>
        <v/>
      </c>
      <c r="AB389" s="433" t="str">
        <f>IF(_tag_month_day!H379="","",_tag_month_day!H379/100)</f>
        <v/>
      </c>
      <c r="AC389" s="434">
        <f>IF(X389="",AC388,BK389*($AV388*X389+$AW388*FD388+$AX388*FI388+$AY388*FN388+$AZ388*FS388+$BA388*FX388+$BG388*GE388)/(AV388*Y389+AX388*FK388+AW388*FF388+AY388*FP388+AZ388*FU388+BA388*FZ388+BG388*GG388+BB388*GK388+BC388*GN388+BD388*GP388))</f>
        <v>1.59963432013121</v>
      </c>
      <c r="AD389" s="435" t="str">
        <f>IF(AC389=AC388,"",AC389-AC388)</f>
        <v/>
      </c>
      <c r="AE389" s="436" t="str">
        <f>IF(1-AF389=0,"",(1-AF389))</f>
        <v/>
      </c>
      <c r="AF389" s="437">
        <v>1</v>
      </c>
      <c r="AG389" s="10" t="str">
        <f>AG388</f>
        <v>9A3</v>
      </c>
      <c r="AH389" s="438" t="str">
        <f>AH388</f>
        <v/>
      </c>
      <c r="AI389" s="424"/>
      <c r="AJ389" s="10" t="str">
        <f>IF(_tag_month_day!I379="","",_tag_month_day!I379)</f>
        <v/>
      </c>
      <c r="AK389" s="440"/>
      <c r="AL389" s="440"/>
      <c r="AM389" s="440"/>
      <c r="AN389" s="441">
        <f>AN388</f>
        <v>2</v>
      </c>
      <c r="AO389" s="441">
        <f>AO388</f>
        <v>8</v>
      </c>
      <c r="AP389" s="442" t="e">
        <f>(IF(AN389=0,AS388,AS388*(1+AO389/AN389)/(AR389+AO389/AN389)))+AT389</f>
        <v>#VALUE!</v>
      </c>
      <c r="AQ389" s="443" t="str">
        <f>IF(_tag_month_day!J379="","",_tag_month_day!J379/100)</f>
        <v/>
      </c>
      <c r="AR389" s="444">
        <f>AR388</f>
        <v>1.3</v>
      </c>
      <c r="AS389" s="445" t="e">
        <f>AQ389*(AN389*AR389+AO389)/(AN389+AO389)</f>
        <v>#VALUE!</v>
      </c>
      <c r="AT389" s="445" t="e">
        <f>(SUM(BE389:BF389)-SUM(BE388:BF388))*0.05</f>
        <v>#VALUE!</v>
      </c>
      <c r="AU389" s="446" t="str">
        <f>IF(_tag_month_day!CC379="","",IF(_tag_month_day!CC379&gt;0,_tag_month_day!CD379,_tag_month_day!CE379))</f>
        <v/>
      </c>
      <c r="AV389" s="447" t="str">
        <f>IF(_tag_month_day!L379="","",_tag_month_day!L379/100)</f>
        <v/>
      </c>
      <c r="AW389" s="431">
        <f>AW388</f>
        <v>0</v>
      </c>
      <c r="AX389" s="431">
        <f>AX388</f>
        <v>0</v>
      </c>
      <c r="AY389" s="431" t="str">
        <f>IF(_tag_month_day!M379="","",_tag_month_day!M379/100)</f>
        <v/>
      </c>
      <c r="AZ389" s="431" t="str">
        <f>IF(_tag_month_day!N379="","",_tag_month_day!N379/100)</f>
        <v/>
      </c>
      <c r="BA389" s="431" t="str">
        <f>IF(_tag_month_day!O379="","",_tag_month_day!O379/100)</f>
        <v/>
      </c>
      <c r="BB389" s="448" t="str">
        <f>IF(_tag_month_day!P379="","",_tag_month_day!P379/100)</f>
        <v/>
      </c>
      <c r="BC389" s="448">
        <f>BC388</f>
        <v>0</v>
      </c>
      <c r="BD389" s="448" t="str">
        <f>IF(_tag_month_day!Q379="","",_tag_month_day!Q379/100)</f>
        <v/>
      </c>
      <c r="BE389" s="449" t="str">
        <f>IF(_tag_month_day!R379="","",_tag_month_day!R379/100)</f>
        <v/>
      </c>
      <c r="BF389" s="388" t="e">
        <f>(AU389*(100+BE389*100))/(AJ389-AU389)/100</f>
        <v>#VALUE!</v>
      </c>
      <c r="BG389" s="450" t="e">
        <f>BE389+BF389</f>
        <v>#VALUE!</v>
      </c>
      <c r="BH389" s="451" t="e">
        <f>SUM(AV389:BF389)</f>
        <v>#VALUE!</v>
      </c>
      <c r="BI389" s="452" t="e">
        <f>IF(CX389=0,BI388,(DK389*查询!$R$5+DL389*查询!$Q$5+DM389*查询!$N$5+DN389*查询!$O$5+DO389*查询!$P$5)*AF389/CX389)</f>
        <v>#VALUE!</v>
      </c>
      <c r="BJ389" s="452" t="e">
        <f>IF(CX389=0,BJ388,(DP389*查询!$S$5+DQ389*查询!$T$5+DR389*查询!$U$5)*AF389/CX389)</f>
        <v>#VALUE!</v>
      </c>
      <c r="BK389" s="452">
        <f>BK388</f>
        <v>1</v>
      </c>
      <c r="BL389" s="453" t="e">
        <f>SUMPRODUCT((AV389:BA389)*(GS389:GX389))/((GS389:GX389)+SUM(BB389:BD389)*GY389+BG389*GZ389)</f>
        <v>#VALUE!</v>
      </c>
      <c r="BM389" s="453" t="e">
        <f>BK389*($AV389*FB389+$AW389*FD389+$AX389*FI389+$AY389*FN389+$AZ389*FS389+$BA389*FX389+$BG389*GE389)/(AV389*EY389+AX389*FK389+AW389*FF389+AY389*FP389+AZ389*FU389+BA389*FZ389+BG389*GG389+BB389*GK389+BC389*GN389+BD389*GP389)</f>
        <v>#VALUE!</v>
      </c>
      <c r="BN389" s="453" t="e">
        <f>($AV389*FC389+$AX389*FJ389+$AW389*FE389+$AY389*FO389+$AZ389*FT389+$BA389*FY389+$BG389*GF389)/($AV389*FA389+BG389*GH389+BB389*GL389+BC389*GO389+BD389*GQ389+BA389*GA389)</f>
        <v>#VALUE!</v>
      </c>
      <c r="BO389" s="454" t="e">
        <f>SUMPRODUCT(AV389:BA389*GS389:GX389)/(GS389:GX389+(BB389+BC389+BD389)*GY389+BG389)</f>
        <v>#VALUE!</v>
      </c>
      <c r="BP389" s="454" t="e">
        <f>SUMPRODUCT(AV389:BA389*GS389:GX389)/(GS389:GX389+(BB389+BC389+BD389)*GY389+BG389)</f>
        <v>#VALUE!</v>
      </c>
      <c r="BQ389" s="454" t="e">
        <f>SUMPRODUCT(AV389:BA389*GS389:GX389)/(GS389:GX389+(BB389+BC389+BD389)*GY389+BG389)</f>
        <v>#VALUE!</v>
      </c>
      <c r="BR389" s="453" t="str">
        <f>IF(_tag_month_day!T379="","",_tag_month_day!T379)</f>
        <v/>
      </c>
      <c r="BS389" s="453" t="str">
        <f>IF(_tag_month_day!U379="","",_tag_month_day!U379)</f>
        <v/>
      </c>
      <c r="BT389" s="455" t="str">
        <f>IF(CK389="","",IF((CK389&gt;=BV389-0.12)*(CK389&lt;=BV389+0.12),"合格","不合格"))</f>
        <v/>
      </c>
      <c r="BU389" s="456" t="str">
        <f>IF(_tag_month_day!V379="","",_tag_month_day!V379)</f>
        <v/>
      </c>
      <c r="BV389" s="457" t="str">
        <f>IF(_tag_month_day!W379="","",_tag_month_day!W379)</f>
        <v/>
      </c>
      <c r="BW389" s="458" t="str">
        <f>IF(_tag_month_day!X379="","",_tag_month_day!X379)</f>
        <v/>
      </c>
      <c r="BX389" s="458" t="str">
        <f>IF(_tag_month_day!Y379="","",_tag_month_day!Y379)</f>
        <v/>
      </c>
      <c r="BY389" s="459">
        <f ca="1">L389</f>
        <v>43601.833333332419</v>
      </c>
      <c r="BZ389" s="460"/>
      <c r="CA389" s="461"/>
      <c r="CB389" s="424" t="str">
        <f>IF(_tag_month_day!Z379="","",_tag_month_day!Z379)</f>
        <v/>
      </c>
      <c r="CC389" s="424" t="str">
        <f>IF(_tag_month_day!AA379="","",_tag_month_day!AA379)</f>
        <v/>
      </c>
      <c r="CD389" s="424" t="str">
        <f>IF(_tag_month_day!AB379="","",_tag_month_day!AB379)</f>
        <v/>
      </c>
      <c r="CE389" s="424" t="str">
        <f>IF(_tag_month_day!AC379="","",_tag_month_day!AC379)</f>
        <v/>
      </c>
      <c r="CF389" s="424" t="str">
        <f>IF(_tag_month_day!AD379="","",_tag_month_day!AD379)</f>
        <v/>
      </c>
      <c r="CG389" s="424" t="str">
        <f>IF(_tag_month_day!AE379="","",_tag_month_day!AE379)</f>
        <v/>
      </c>
      <c r="CH389" s="424" t="str">
        <f>IF(_tag_month_day!AF379="","",_tag_month_day!AF379)</f>
        <v/>
      </c>
      <c r="CI389" s="424" t="str">
        <f>IF(_tag_month_day!AG379="","",_tag_month_day!AG379)</f>
        <v/>
      </c>
      <c r="CJ389" s="424" t="str">
        <f>IF(_tag_month_day!AH379="","",_tag_month_day!AH379)</f>
        <v/>
      </c>
      <c r="CK389" s="424" t="str">
        <f>IF(_tag_month_day!AI379="","",_tag_month_day!AI379)</f>
        <v/>
      </c>
      <c r="CL389" s="4" t="str">
        <f>IF(_tag_month_day!AJ379="","",_tag_month_day!AJ379)</f>
        <v/>
      </c>
      <c r="CM389" s="4" t="str">
        <f>IF(_tag_month_day!AK379="","",_tag_month_day!AK379)</f>
        <v/>
      </c>
      <c r="CN389" s="4" t="str">
        <f>IF(_tag_month_day!AL379="","",_tag_month_day!AL379)</f>
        <v/>
      </c>
      <c r="CO389" s="4" t="str">
        <f>IF(_tag_month_day!AM379="","",_tag_month_day!AM379)</f>
        <v/>
      </c>
      <c r="CP389" s="4" t="str">
        <f>IF(_tag_month_day!AN379="","",_tag_month_day!AN379)</f>
        <v/>
      </c>
      <c r="CQ389" s="4" t="str">
        <f>IF(_tag_month_day!AO379="","",_tag_month_day!AO379)</f>
        <v/>
      </c>
      <c r="CR389" s="462" t="str">
        <f>IF(_tag_month_day!AP379="","",_tag_month_day!AP379)</f>
        <v/>
      </c>
      <c r="CS389" s="463" t="str">
        <f>IF(_tag_month_day!AQ379="","",_tag_month_day!AQ379)</f>
        <v/>
      </c>
      <c r="CT389" s="4" t="str">
        <f>IF(_tag_month_day!AR379="","",_tag_month_day!AR379)</f>
        <v/>
      </c>
      <c r="CU389" s="464" t="e">
        <f>DU389/AJ389</f>
        <v>#VALUE!</v>
      </c>
      <c r="CV389" s="451" t="e">
        <f>BG389/BH389</f>
        <v>#VALUE!</v>
      </c>
      <c r="CW389" s="465" t="e">
        <f>AJ389*(1-CV389)*CU389*AF389</f>
        <v>#VALUE!</v>
      </c>
      <c r="CX389" s="465" t="e">
        <f>CW389*94%</f>
        <v>#VALUE!</v>
      </c>
      <c r="CY389" s="466" t="e">
        <f>IF(CX389=0,0,DS389/(DS389+CX389))</f>
        <v>#VALUE!</v>
      </c>
      <c r="CZ389" s="465" t="e">
        <f>$AJ389*EF389</f>
        <v>#VALUE!</v>
      </c>
      <c r="DA389" s="465" t="e">
        <f>$AJ389*EG389</f>
        <v>#VALUE!</v>
      </c>
      <c r="DB389" s="465" t="e">
        <f>$AJ389*EH389</f>
        <v>#VALUE!</v>
      </c>
      <c r="DC389" s="465" t="e">
        <f>$AJ389*EI389</f>
        <v>#VALUE!</v>
      </c>
      <c r="DD389" s="465" t="e">
        <f>$AJ389*EJ389</f>
        <v>#VALUE!</v>
      </c>
      <c r="DE389" s="465" t="e">
        <f>$AJ389*EK389</f>
        <v>#VALUE!</v>
      </c>
      <c r="DF389" s="465" t="e">
        <f>$AJ389*EL389</f>
        <v>#VALUE!</v>
      </c>
      <c r="DG389" s="465" t="e">
        <f>$AJ389*EM389</f>
        <v>#VALUE!</v>
      </c>
      <c r="DH389" s="465" t="e">
        <f>$AJ389*EN389</f>
        <v>#VALUE!</v>
      </c>
      <c r="DI389" s="465" t="e">
        <f>$AJ389*EO389</f>
        <v>#VALUE!</v>
      </c>
      <c r="DJ389" s="465" t="e">
        <f>CZ389*(1-EP389)</f>
        <v>#VALUE!</v>
      </c>
      <c r="DK389" s="465" t="e">
        <f>DA389*(1-ER389)</f>
        <v>#VALUE!</v>
      </c>
      <c r="DL389" s="465" t="e">
        <f>DB389*(1-EQ389)</f>
        <v>#VALUE!</v>
      </c>
      <c r="DM389" s="465" t="e">
        <f>DC389*(1-ES389)</f>
        <v>#VALUE!</v>
      </c>
      <c r="DN389" s="465" t="e">
        <f>DD389*(1-ET389)</f>
        <v>#VALUE!</v>
      </c>
      <c r="DO389" s="465" t="e">
        <f>DE389</f>
        <v>#VALUE!</v>
      </c>
      <c r="DP389" s="465" t="e">
        <f>DF389*(1-EU389)</f>
        <v>#VALUE!</v>
      </c>
      <c r="DQ389" s="465" t="e">
        <f>DG389*(1-EV389)</f>
        <v>#VALUE!</v>
      </c>
      <c r="DR389" s="465" t="e">
        <f>DH389*(1-EW389)</f>
        <v>#VALUE!</v>
      </c>
      <c r="DS389" s="465" t="e">
        <f>DI389</f>
        <v>#VALUE!</v>
      </c>
      <c r="DT389" s="465" t="e">
        <f>SUM(DJ389:DS389)</f>
        <v>#VALUE!</v>
      </c>
      <c r="DU389" s="465" t="e">
        <f>(GS389:GX389)+(DP389+DQ389+DR389)*GY389+DS389</f>
        <v>#VALUE!</v>
      </c>
      <c r="DV389" s="451" t="e">
        <f>AV389/$BH389/(1-EP389)</f>
        <v>#VALUE!</v>
      </c>
      <c r="DW389" s="451" t="e">
        <f>AW389/$BH389/(1-ER389)</f>
        <v>#VALUE!</v>
      </c>
      <c r="DX389" s="451" t="e">
        <f>AX389/$BH389/(1-EQ389)</f>
        <v>#VALUE!</v>
      </c>
      <c r="DY389" s="451" t="e">
        <f>AY389/$BH389/(1-ES389)</f>
        <v>#VALUE!</v>
      </c>
      <c r="DZ389" s="451" t="e">
        <f>AZ389/$BH389/(1-ET389)</f>
        <v>#VALUE!</v>
      </c>
      <c r="EA389" s="451" t="e">
        <f>BA389/$BH389/(1-AX389)</f>
        <v>#VALUE!</v>
      </c>
      <c r="EB389" s="451" t="e">
        <f>BB389/$BH389/(1-EU389)</f>
        <v>#VALUE!</v>
      </c>
      <c r="EC389" s="451" t="e">
        <f>BC389/$BH389/(1-EV389)</f>
        <v>#VALUE!</v>
      </c>
      <c r="ED389" s="451" t="e">
        <f>BD389/$BH389/(1-EW389)</f>
        <v>#VALUE!</v>
      </c>
      <c r="EE389" s="451" t="e">
        <f>BG389/BH389</f>
        <v>#VALUE!</v>
      </c>
      <c r="EF389" s="451" t="e">
        <f>DV389/SUM($DV389:$EE389)</f>
        <v>#VALUE!</v>
      </c>
      <c r="EG389" s="451" t="e">
        <f>DW389/SUM($DV389:$EE389)</f>
        <v>#VALUE!</v>
      </c>
      <c r="EH389" s="451" t="e">
        <f>DX389/SUM($DV389:$EE389)</f>
        <v>#VALUE!</v>
      </c>
      <c r="EI389" s="451" t="e">
        <f>DY389/SUM($DV389:$EE389)</f>
        <v>#VALUE!</v>
      </c>
      <c r="EJ389" s="451" t="e">
        <f>DZ389/SUM($DV389:$EE389)</f>
        <v>#VALUE!</v>
      </c>
      <c r="EK389" s="451" t="e">
        <f>EA389/SUM($DV389:$EE389)</f>
        <v>#VALUE!</v>
      </c>
      <c r="EL389" s="451" t="e">
        <f>EB389/SUM($DV389:$EE389)</f>
        <v>#VALUE!</v>
      </c>
      <c r="EM389" s="451" t="e">
        <f>EC389/SUM($DV389:$EE389)</f>
        <v>#VALUE!</v>
      </c>
      <c r="EN389" s="451" t="e">
        <f>ED389/SUM($DV389:$EE389)</f>
        <v>#VALUE!</v>
      </c>
      <c r="EO389" s="451" t="e">
        <f>EE389/SUM($DV389:$EE389)</f>
        <v>#VALUE!</v>
      </c>
      <c r="EP389" s="450">
        <f>EP388</f>
        <v>0.080000000000000002</v>
      </c>
      <c r="EQ389" s="450">
        <f>EQ388</f>
        <v>0.014999999999999999</v>
      </c>
      <c r="ER389" s="450">
        <f>ER388</f>
        <v>0.014999999999999999</v>
      </c>
      <c r="ES389" s="450">
        <f>ES388</f>
        <v>0.014999999999999999</v>
      </c>
      <c r="ET389" s="450">
        <f>ET388</f>
        <v>0.014999999999999999</v>
      </c>
      <c r="EU389" s="450">
        <f>EU388</f>
        <v>0.089999999999999997</v>
      </c>
      <c r="EV389" s="450">
        <f>EV388</f>
        <v>0.089999999999999997</v>
      </c>
      <c r="EW389" s="450">
        <f>EW388</f>
        <v>0.089999999999999997</v>
      </c>
      <c r="EX389" s="431" t="str">
        <f>IF(_tag_month_day!AS379="","",_tag_month_day!AS379/100)</f>
        <v/>
      </c>
      <c r="EY389" s="431" t="str">
        <f>IF(_tag_month_day!AT379="","",_tag_month_day!AT379/100)</f>
        <v/>
      </c>
      <c r="EZ389" s="431" t="str">
        <f>IF(_tag_month_day!AU379="","",_tag_month_day!AU379/100)</f>
        <v/>
      </c>
      <c r="FA389" s="431" t="str">
        <f>IF(_tag_month_day!AV379="","",_tag_month_day!AV379/100)</f>
        <v/>
      </c>
      <c r="FB389" s="431" t="str">
        <f>IF(_tag_month_day!AW379="","",_tag_month_day!AW379/100)</f>
        <v/>
      </c>
      <c r="FC389" s="431" t="str">
        <f>IF(_tag_month_day!AX379="","",_tag_month_day!AX379/100)</f>
        <v/>
      </c>
      <c r="FD389" s="449" t="str">
        <f>IF(_tag_month_day!AY379="","",_tag_month_day!AY379/100)</f>
        <v/>
      </c>
      <c r="FE389" s="449" t="str">
        <f>IF(_tag_month_day!AZ379="","",_tag_month_day!AZ379/100)</f>
        <v/>
      </c>
      <c r="FF389" s="449" t="str">
        <f>IF(_tag_month_day!BA379="","",_tag_month_day!BA379/100)</f>
        <v/>
      </c>
      <c r="FG389" s="449" t="str">
        <f>IF(_tag_month_day!BB379="","",_tag_month_day!BB379/100)</f>
        <v/>
      </c>
      <c r="FH389" s="467" t="str">
        <f>IF(_tag_month_day!BC379="","",_tag_month_day!BC379/100)</f>
        <v/>
      </c>
      <c r="FI389" s="449">
        <f>FI388</f>
        <v>0.40999999999999998</v>
      </c>
      <c r="FJ389" s="449">
        <f>FJ388</f>
        <v>0.11</v>
      </c>
      <c r="FK389" s="449">
        <f>FK388</f>
        <v>0.014999999999999999</v>
      </c>
      <c r="FL389" s="449">
        <f>FL388</f>
        <v>0</v>
      </c>
      <c r="FM389" s="467">
        <f>FM388</f>
        <v>0.0001</v>
      </c>
      <c r="FN389" s="449">
        <f>FN388</f>
        <v>0.32000000000000001</v>
      </c>
      <c r="FO389" s="449">
        <f>FO388</f>
        <v>0.20000000000000001</v>
      </c>
      <c r="FP389" s="449">
        <f>FP388</f>
        <v>0.01</v>
      </c>
      <c r="FQ389" s="449">
        <f>FQ388</f>
        <v>0</v>
      </c>
      <c r="FR389" s="467">
        <f>FR388</f>
        <v>0.0001</v>
      </c>
      <c r="FS389" s="449" t="str">
        <f>IF(_tag_month_day!BD379="","",_tag_month_day!BD379/100)</f>
        <v/>
      </c>
      <c r="FT389" s="449" t="str">
        <f>IF(_tag_month_day!BE379="","",_tag_month_day!BE379/100)</f>
        <v/>
      </c>
      <c r="FU389" s="449" t="str">
        <f>IF(_tag_month_day!BF379="","",_tag_month_day!BF379/100)</f>
        <v/>
      </c>
      <c r="FV389" s="449" t="str">
        <f>IF(_tag_month_day!BG379="","",_tag_month_day!BG379/100)</f>
        <v/>
      </c>
      <c r="FW389" s="467" t="str">
        <f>IF(_tag_month_day!BH379="","",_tag_month_day!BH379/100)</f>
        <v/>
      </c>
      <c r="FX389" s="449" t="str">
        <f>IF(_tag_month_day!BI379="","",_tag_month_day!BI379/100)</f>
        <v/>
      </c>
      <c r="FY389" s="449" t="str">
        <f>IF(_tag_month_day!BJ379="","",_tag_month_day!BJ379/100)</f>
        <v/>
      </c>
      <c r="FZ389" s="468" t="str">
        <f>IF(_tag_month_day!BK379="","",_tag_month_day!BK379/100)</f>
        <v/>
      </c>
      <c r="GA389" s="449" t="str">
        <f>IF(_tag_month_day!BL379="","",_tag_month_day!BL379/100)</f>
        <v/>
      </c>
      <c r="GB389" s="467" t="str">
        <f>IF(_tag_month_day!BM379="","",_tag_month_day!BM379/100)</f>
        <v/>
      </c>
      <c r="GC389" s="431" t="str">
        <f>IF(_tag_month_day!BN379="","",_tag_month_day!BN379/100)</f>
        <v/>
      </c>
      <c r="GD389" s="431" t="str">
        <f>IF(_tag_month_day!BO379="","",_tag_month_day!BO379/100)</f>
        <v/>
      </c>
      <c r="GE389" s="431" t="str">
        <f>IF(_tag_month_day!BP379="","",_tag_month_day!BP379/100)</f>
        <v/>
      </c>
      <c r="GF389" s="431" t="str">
        <f>IF(_tag_month_day!BQ379="","",_tag_month_day!BQ379/100)</f>
        <v/>
      </c>
      <c r="GG389" s="431" t="str">
        <f>IF(_tag_month_day!BR379="","",_tag_month_day!BR379/100)</f>
        <v/>
      </c>
      <c r="GH389" s="431" t="str">
        <f>IF(_tag_month_day!BS379="","",_tag_month_day!BS379/100)</f>
        <v/>
      </c>
      <c r="GI389" s="467" t="str">
        <f>IF(_tag_month_day!BT379="","",_tag_month_day!BT379/100)</f>
        <v/>
      </c>
      <c r="GJ389" s="469" t="str">
        <f>IF(_tag_month_day!BU379="","",_tag_month_day!BU379/100)</f>
        <v/>
      </c>
      <c r="GK389" s="470">
        <f>GK388</f>
        <v>0.070000000000000007</v>
      </c>
      <c r="GL389" s="470">
        <f>GL388</f>
        <v>0.029999999999999999</v>
      </c>
      <c r="GM389" s="471" t="str">
        <f>IF(_tag_month_day!BX379="","",_tag_month_day!BX379/100)</f>
        <v/>
      </c>
      <c r="GN389" s="470">
        <f>GN388</f>
        <v>0.070000000000000007</v>
      </c>
      <c r="GO389" s="470">
        <f>GO388</f>
        <v>0.029999999999999999</v>
      </c>
      <c r="GP389" s="470">
        <f>GP388</f>
        <v>0.089999999999999997</v>
      </c>
      <c r="GQ389" s="470">
        <f>GQ388</f>
        <v>0.029999999999999999</v>
      </c>
      <c r="GR389" s="471" t="str">
        <f>IF(_tag_month_day!CA379="","",_tag_month_day!CA379/100)</f>
        <v/>
      </c>
      <c r="GS389" s="472">
        <f>GS388</f>
        <v>0.95299999999999996</v>
      </c>
      <c r="GT389" s="472">
        <f>GT388</f>
        <v>0.55000000000000004</v>
      </c>
      <c r="GU389" s="472">
        <f>GU388</f>
        <v>0.55000000000000004</v>
      </c>
      <c r="GV389" s="472">
        <f>GV388</f>
        <v>0.55000000000000004</v>
      </c>
      <c r="GW389" s="472">
        <f>GW388</f>
        <v>0.5</v>
      </c>
      <c r="GX389" s="472">
        <f>GX388</f>
        <v>0.93500000000000005</v>
      </c>
      <c r="GY389" s="472">
        <f>GY388</f>
        <v>0.14999999999999999</v>
      </c>
      <c r="GZ389" s="472">
        <f>GZ388</f>
        <v>1</v>
      </c>
      <c r="HA389" s="474">
        <f>HA388</f>
        <v>0.047</v>
      </c>
      <c r="HB389" s="474">
        <f>HB388</f>
        <v>0.45000000000000001</v>
      </c>
      <c r="HC389" s="474">
        <f>HC388</f>
        <v>0.45000000000000001</v>
      </c>
      <c r="HD389" s="474">
        <f>HD388</f>
        <v>0.45000000000000001</v>
      </c>
      <c r="HE389" s="474">
        <f>HE388</f>
        <v>0.5</v>
      </c>
      <c r="HF389" s="474">
        <f>HF388</f>
        <v>0.065000000000000002</v>
      </c>
      <c r="HG389" s="474">
        <f>HG388</f>
        <v>0.84999999999999998</v>
      </c>
      <c r="HH389" s="474">
        <f>HH388</f>
        <v>0</v>
      </c>
      <c r="HI389" s="10">
        <f>IF(BZ389&lt;&gt;"",CK389-BV389,0)</f>
        <v>0</v>
      </c>
      <c r="HJ389" s="10" t="e">
        <f>IF(AJ389&gt;0,AH389-AJ389,0)</f>
        <v>#VALUE!</v>
      </c>
      <c r="HK389" s="466">
        <f>HK388</f>
        <v>0.84999999999999998</v>
      </c>
      <c r="HL389" s="424">
        <f>HL388</f>
        <v>550000</v>
      </c>
      <c r="HM389" s="424">
        <f>HM388</f>
        <v>480000</v>
      </c>
      <c r="HN389" s="465" t="e">
        <f>(DJ389*EZ389+DK389*FH389+DL389*FM389+DM389*FR389+DN389*FW389+DO389*GB389+DS389*GI389+DP389*GM389+DR389*GR389)*1000*2</f>
        <v>#VALUE!</v>
      </c>
      <c r="HO389" s="465" t="e">
        <f>HN389*HK389*$HO$2/HL389*1000000</f>
        <v>#VALUE!</v>
      </c>
      <c r="HP389" s="465" t="e">
        <f>HN389*HK389*$HP$2/HM389*1000000</f>
        <v>#VALUE!</v>
      </c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</row>
    <row customFormat="1" r="390" s="0">
      <c r="A390" s="420">
        <v>379</v>
      </c>
      <c r="B390" s="421">
        <f ca="1">IF(D390=D389,B389,IF(D390="夜班",B389+1,B389))</f>
        <v>43601</v>
      </c>
      <c r="C390" s="422">
        <f>C389</f>
        <v>0.041666666666666699</v>
      </c>
      <c r="D390" s="10" t="str">
        <f ca="1">IF(HOUR(G390)&lt;8,"夜班",IF(HOUR(G390)&lt;16,"白班",IF(HOUR(G390)&lt;24,"中班",0)))</f>
        <v>中班</v>
      </c>
      <c r="E390" s="10" t="e">
        <f ca="1">IF(F390=1,"甲",IF(F390=2,"乙",IF(F390=3,"丙",IF(F390=4,"丁",""))))</f>
        <v>#REF!</v>
      </c>
      <c r="F390" s="10" t="e">
        <f ca="1">SUMPRODUCT((成本日报!$A$3:$A$95=计划!B390)*(成本日报!$B$3:$B$95=计划!$D390),成本日报!$C$3:$C$95)</f>
        <v>#REF!</v>
      </c>
      <c r="G390" s="423">
        <f ca="1">G389+C389</f>
        <v>43601.749999999083</v>
      </c>
      <c r="H390" s="423">
        <f ca="1">$G390+$C390/60*10+$C390*0</f>
        <v>43601.756944443528</v>
      </c>
      <c r="I390" s="423">
        <f ca="1">$G390+$C390/60*18+$C390*0</f>
        <v>43601.76249999908</v>
      </c>
      <c r="J390" s="423">
        <f ca="1">$G390+$C390/60*0+$C390*1</f>
        <v>43601.791666665747</v>
      </c>
      <c r="K390" s="423">
        <f ca="1">$G390+$C390/60*30+$C390*2</f>
        <v>43601.854166665755</v>
      </c>
      <c r="L390" s="423">
        <f ca="1">$G390+$C390/60*0+$C390*3</f>
        <v>43601.874999999083</v>
      </c>
      <c r="M390" s="424" t="str">
        <f>IF(_tag_month_day!A380="","",_tag_month_day!A380)</f>
        <v/>
      </c>
      <c r="N390" s="424" t="str">
        <f>IF(_tag_month_day!B380="","",_tag_month_day!B380)</f>
        <v/>
      </c>
      <c r="O390" s="425" t="e">
        <f>IF(M390+N390=0,"",M390+N390)</f>
        <v>#VALUE!</v>
      </c>
      <c r="P390" s="424" t="str">
        <f>IF(_tag_month_day!C380="","",_tag_month_day!C380)</f>
        <v/>
      </c>
      <c r="Q390" s="424" t="str">
        <f>IF(_tag_month_day!D380="","",_tag_month_day!D380)</f>
        <v/>
      </c>
      <c r="R390" s="426" t="str">
        <f>IF(_tag_month_day!CB380="","",_tag_month_day!CB380/100)</f>
        <v/>
      </c>
      <c r="S390" s="427" t="str">
        <f>IF(_tag_month_day!E380="","",_tag_month_day!E380)</f>
        <v/>
      </c>
      <c r="T390" s="427" t="str">
        <f>IF(_tag_month_day!F380="","",_tag_month_day!F380)</f>
        <v/>
      </c>
      <c r="U390" s="428" t="e">
        <f>S390+T390</f>
        <v>#VALUE!</v>
      </c>
      <c r="V390" s="429" t="e">
        <f>U390/AJ390</f>
        <v>#VALUE!</v>
      </c>
      <c r="W390" s="430" t="str">
        <f>IF(_jhy_month_day!A380="","",_jhy_month_day!A380)</f>
        <v/>
      </c>
      <c r="X390" s="431" t="str">
        <f>IF(_jhy_month_day!B380="","",_jhy_month_day!B380/100)</f>
        <v/>
      </c>
      <c r="Y390" s="431" t="str">
        <f>IF(_jhy_month_day!C380="","",_jhy_month_day!C380/100)</f>
        <v/>
      </c>
      <c r="Z390" s="432">
        <f>Z386+1</f>
        <v>95</v>
      </c>
      <c r="AA390" s="433" t="str">
        <f>IF(_tag_month_day!G380="","",_tag_month_day!G380/100)</f>
        <v/>
      </c>
      <c r="AB390" s="433" t="str">
        <f>IF(_tag_month_day!H380="","",_tag_month_day!H380/100)</f>
        <v/>
      </c>
      <c r="AC390" s="434">
        <f>IF(X390="",AC389,BK390*($AV389*X390+$AW389*FD389+$AX389*FI389+$AY389*FN389+$AZ389*FS389+$BA389*FX389+$BG389*GE389)/(AV389*Y390+AX389*FK389+AW389*FF389+AY389*FP389+AZ389*FU389+BA389*FZ389+BG389*GG389+BB389*GK389+BC389*GN389+BD389*GP389))</f>
        <v>1.59963432013121</v>
      </c>
      <c r="AD390" s="435" t="str">
        <f>IF(AC390=AC389,"",AC390-AC389)</f>
        <v/>
      </c>
      <c r="AE390" s="436" t="str">
        <f>IF(1-AF390=0,"",(1-AF390))</f>
        <v/>
      </c>
      <c r="AF390" s="437">
        <v>1</v>
      </c>
      <c r="AG390" s="10" t="str">
        <f>AG389</f>
        <v>9A3</v>
      </c>
      <c r="AH390" s="438" t="str">
        <f>AH389</f>
        <v/>
      </c>
      <c r="AI390" s="424"/>
      <c r="AJ390" s="10" t="str">
        <f>IF(_tag_month_day!I380="","",_tag_month_day!I380)</f>
        <v/>
      </c>
      <c r="AK390" s="440"/>
      <c r="AL390" s="440"/>
      <c r="AM390" s="440"/>
      <c r="AN390" s="441">
        <f>AN389</f>
        <v>2</v>
      </c>
      <c r="AO390" s="441">
        <f>AO389</f>
        <v>8</v>
      </c>
      <c r="AP390" s="442" t="e">
        <f>(IF(AN390=0,AS389,AS389*(1+AO390/AN390)/(AR390+AO390/AN390)))+AT390</f>
        <v>#VALUE!</v>
      </c>
      <c r="AQ390" s="443" t="str">
        <f>IF(_tag_month_day!J380="","",_tag_month_day!J380/100)</f>
        <v/>
      </c>
      <c r="AR390" s="444">
        <f>AR389</f>
        <v>1.3</v>
      </c>
      <c r="AS390" s="445" t="e">
        <f>AQ390*(AN390*AR390+AO390)/(AN390+AO390)</f>
        <v>#VALUE!</v>
      </c>
      <c r="AT390" s="445" t="e">
        <f>(SUM(BE390:BF390)-SUM(BE389:BF389))*0.05</f>
        <v>#VALUE!</v>
      </c>
      <c r="AU390" s="446" t="str">
        <f>IF(_tag_month_day!CC380="","",IF(_tag_month_day!CC380&gt;0,_tag_month_day!CD380,_tag_month_day!CE380))</f>
        <v/>
      </c>
      <c r="AV390" s="447" t="str">
        <f>IF(_tag_month_day!L380="","",_tag_month_day!L380/100)</f>
        <v/>
      </c>
      <c r="AW390" s="431">
        <f>AW389</f>
        <v>0</v>
      </c>
      <c r="AX390" s="431">
        <f>AX389</f>
        <v>0</v>
      </c>
      <c r="AY390" s="431" t="str">
        <f>IF(_tag_month_day!M380="","",_tag_month_day!M380/100)</f>
        <v/>
      </c>
      <c r="AZ390" s="431" t="str">
        <f>IF(_tag_month_day!N380="","",_tag_month_day!N380/100)</f>
        <v/>
      </c>
      <c r="BA390" s="431" t="str">
        <f>IF(_tag_month_day!O380="","",_tag_month_day!O380/100)</f>
        <v/>
      </c>
      <c r="BB390" s="448" t="str">
        <f>IF(_tag_month_day!P380="","",_tag_month_day!P380/100)</f>
        <v/>
      </c>
      <c r="BC390" s="448">
        <f>BC389</f>
        <v>0</v>
      </c>
      <c r="BD390" s="448" t="str">
        <f>IF(_tag_month_day!Q380="","",_tag_month_day!Q380/100)</f>
        <v/>
      </c>
      <c r="BE390" s="449" t="str">
        <f>IF(_tag_month_day!R380="","",_tag_month_day!R380/100)</f>
        <v/>
      </c>
      <c r="BF390" s="388" t="e">
        <f>(AU390*(100+BE390*100))/(AJ390-AU390)/100</f>
        <v>#VALUE!</v>
      </c>
      <c r="BG390" s="450" t="e">
        <f>BE390+BF390</f>
        <v>#VALUE!</v>
      </c>
      <c r="BH390" s="451" t="e">
        <f>SUM(AV390:BF390)</f>
        <v>#VALUE!</v>
      </c>
      <c r="BI390" s="452" t="e">
        <f>IF(CX390=0,BI389,(DK390*查询!$R$5+DL390*查询!$Q$5+DM390*查询!$N$5+DN390*查询!$O$5+DO390*查询!$P$5)*AF390/CX390)</f>
        <v>#VALUE!</v>
      </c>
      <c r="BJ390" s="452" t="e">
        <f>IF(CX390=0,BJ389,(DP390*查询!$S$5+DQ390*查询!$T$5+DR390*查询!$U$5)*AF390/CX390)</f>
        <v>#VALUE!</v>
      </c>
      <c r="BK390" s="452">
        <f>BK389</f>
        <v>1</v>
      </c>
      <c r="BL390" s="453" t="e">
        <f>SUMPRODUCT((AV390:BA390)*(GS390:GX390))/((GS390:GX390)+SUM(BB390:BD390)*GY390+BG390*GZ390)</f>
        <v>#VALUE!</v>
      </c>
      <c r="BM390" s="453" t="e">
        <f>BK390*($AV390*FB390+$AW390*FD390+$AX390*FI390+$AY390*FN390+$AZ390*FS390+$BA390*FX390+$BG390*GE390)/(AV390*EY390+AX390*FK390+AW390*FF390+AY390*FP390+AZ390*FU390+BA390*FZ390+BG390*GG390+BB390*GK390+BC390*GN390+BD390*GP390)</f>
        <v>#VALUE!</v>
      </c>
      <c r="BN390" s="453" t="e">
        <f>($AV390*FC390+$AX390*FJ390+$AW390*FE390+$AY390*FO390+$AZ390*FT390+$BA390*FY390+$BG390*GF390)/($AV390*FA390+BG390*GH390+BB390*GL390+BC390*GO390+BD390*GQ390+BA390*GA390)</f>
        <v>#VALUE!</v>
      </c>
      <c r="BO390" s="454" t="e">
        <f>SUMPRODUCT(AV390:BA390*GS390:GX390)/(GS390:GX390+(BB390+BC390+BD390)*GY390+BG390)</f>
        <v>#VALUE!</v>
      </c>
      <c r="BP390" s="454" t="e">
        <f>SUMPRODUCT(AV390:BA390*GS390:GX390)/(GS390:GX390+(BB390+BC390+BD390)*GY390+BG390)</f>
        <v>#VALUE!</v>
      </c>
      <c r="BQ390" s="454" t="e">
        <f>SUMPRODUCT(AV390:BA390*GS390:GX390)/(GS390:GX390+(BB390+BC390+BD390)*GY390+BG390)</f>
        <v>#VALUE!</v>
      </c>
      <c r="BR390" s="453" t="str">
        <f>IF(_tag_month_day!T380="","",_tag_month_day!T380)</f>
        <v/>
      </c>
      <c r="BS390" s="453" t="str">
        <f>IF(_tag_month_day!U380="","",_tag_month_day!U380)</f>
        <v/>
      </c>
      <c r="BT390" s="455" t="str">
        <f>IF(CK390="","",IF((CK390&gt;=BV390-0.12)*(CK390&lt;=BV390+0.12),"合格","不合格"))</f>
        <v/>
      </c>
      <c r="BU390" s="456" t="str">
        <f>IF(_tag_month_day!V380="","",_tag_month_day!V380)</f>
        <v/>
      </c>
      <c r="BV390" s="457" t="str">
        <f>IF(_tag_month_day!W380="","",_tag_month_day!W380)</f>
        <v/>
      </c>
      <c r="BW390" s="458" t="str">
        <f>IF(_tag_month_day!X380="","",_tag_month_day!X380)</f>
        <v/>
      </c>
      <c r="BX390" s="458" t="str">
        <f>IF(_tag_month_day!Y380="","",_tag_month_day!Y380)</f>
        <v/>
      </c>
      <c r="BY390" s="459">
        <f ca="1">L390</f>
        <v>43601.874999999083</v>
      </c>
      <c r="BZ390" s="460"/>
      <c r="CA390" s="461"/>
      <c r="CB390" s="424" t="str">
        <f>IF(_tag_month_day!Z380="","",_tag_month_day!Z380)</f>
        <v/>
      </c>
      <c r="CC390" s="424" t="str">
        <f>IF(_tag_month_day!AA380="","",_tag_month_day!AA380)</f>
        <v/>
      </c>
      <c r="CD390" s="424" t="str">
        <f>IF(_tag_month_day!AB380="","",_tag_month_day!AB380)</f>
        <v/>
      </c>
      <c r="CE390" s="424" t="str">
        <f>IF(_tag_month_day!AC380="","",_tag_month_day!AC380)</f>
        <v/>
      </c>
      <c r="CF390" s="424" t="str">
        <f>IF(_tag_month_day!AD380="","",_tag_month_day!AD380)</f>
        <v/>
      </c>
      <c r="CG390" s="424" t="str">
        <f>IF(_tag_month_day!AE380="","",_tag_month_day!AE380)</f>
        <v/>
      </c>
      <c r="CH390" s="424" t="str">
        <f>IF(_tag_month_day!AF380="","",_tag_month_day!AF380)</f>
        <v/>
      </c>
      <c r="CI390" s="424" t="str">
        <f>IF(_tag_month_day!AG380="","",_tag_month_day!AG380)</f>
        <v/>
      </c>
      <c r="CJ390" s="424" t="str">
        <f>IF(_tag_month_day!AH380="","",_tag_month_day!AH380)</f>
        <v/>
      </c>
      <c r="CK390" s="424" t="str">
        <f>IF(_tag_month_day!AI380="","",_tag_month_day!AI380)</f>
        <v/>
      </c>
      <c r="CL390" s="4" t="str">
        <f>IF(_tag_month_day!AJ380="","",_tag_month_day!AJ380)</f>
        <v/>
      </c>
      <c r="CM390" s="4" t="str">
        <f>IF(_tag_month_day!AK380="","",_tag_month_day!AK380)</f>
        <v/>
      </c>
      <c r="CN390" s="4" t="str">
        <f>IF(_tag_month_day!AL380="","",_tag_month_day!AL380)</f>
        <v/>
      </c>
      <c r="CO390" s="4" t="str">
        <f>IF(_tag_month_day!AM380="","",_tag_month_day!AM380)</f>
        <v/>
      </c>
      <c r="CP390" s="4" t="str">
        <f>IF(_tag_month_day!AN380="","",_tag_month_day!AN380)</f>
        <v/>
      </c>
      <c r="CQ390" s="4" t="str">
        <f>IF(_tag_month_day!AO380="","",_tag_month_day!AO380)</f>
        <v/>
      </c>
      <c r="CR390" s="462" t="str">
        <f>IF(_tag_month_day!AP380="","",_tag_month_day!AP380)</f>
        <v/>
      </c>
      <c r="CS390" s="463" t="str">
        <f>IF(_tag_month_day!AQ380="","",_tag_month_day!AQ380)</f>
        <v/>
      </c>
      <c r="CT390" s="4" t="str">
        <f>IF(_tag_month_day!AR380="","",_tag_month_day!AR380)</f>
        <v/>
      </c>
      <c r="CU390" s="464" t="e">
        <f>DU390/AJ390</f>
        <v>#VALUE!</v>
      </c>
      <c r="CV390" s="451" t="e">
        <f>BG390/BH390</f>
        <v>#VALUE!</v>
      </c>
      <c r="CW390" s="465" t="e">
        <f>AJ390*(1-CV390)*CU390*AF390</f>
        <v>#VALUE!</v>
      </c>
      <c r="CX390" s="465" t="e">
        <f>CW390*94%</f>
        <v>#VALUE!</v>
      </c>
      <c r="CY390" s="466" t="e">
        <f>IF(CX390=0,0,DS390/(DS390+CX390))</f>
        <v>#VALUE!</v>
      </c>
      <c r="CZ390" s="465" t="e">
        <f>$AJ390*EF390</f>
        <v>#VALUE!</v>
      </c>
      <c r="DA390" s="465" t="e">
        <f>$AJ390*EG390</f>
        <v>#VALUE!</v>
      </c>
      <c r="DB390" s="465" t="e">
        <f>$AJ390*EH390</f>
        <v>#VALUE!</v>
      </c>
      <c r="DC390" s="465" t="e">
        <f>$AJ390*EI390</f>
        <v>#VALUE!</v>
      </c>
      <c r="DD390" s="465" t="e">
        <f>$AJ390*EJ390</f>
        <v>#VALUE!</v>
      </c>
      <c r="DE390" s="465" t="e">
        <f>$AJ390*EK390</f>
        <v>#VALUE!</v>
      </c>
      <c r="DF390" s="465" t="e">
        <f>$AJ390*EL390</f>
        <v>#VALUE!</v>
      </c>
      <c r="DG390" s="465" t="e">
        <f>$AJ390*EM390</f>
        <v>#VALUE!</v>
      </c>
      <c r="DH390" s="465" t="e">
        <f>$AJ390*EN390</f>
        <v>#VALUE!</v>
      </c>
      <c r="DI390" s="465" t="e">
        <f>$AJ390*EO390</f>
        <v>#VALUE!</v>
      </c>
      <c r="DJ390" s="465" t="e">
        <f>CZ390*(1-EP390)</f>
        <v>#VALUE!</v>
      </c>
      <c r="DK390" s="465" t="e">
        <f>DA390*(1-ER390)</f>
        <v>#VALUE!</v>
      </c>
      <c r="DL390" s="465" t="e">
        <f>DB390*(1-EQ390)</f>
        <v>#VALUE!</v>
      </c>
      <c r="DM390" s="465" t="e">
        <f>DC390*(1-ES390)</f>
        <v>#VALUE!</v>
      </c>
      <c r="DN390" s="465" t="e">
        <f>DD390*(1-ET390)</f>
        <v>#VALUE!</v>
      </c>
      <c r="DO390" s="465" t="e">
        <f>DE390</f>
        <v>#VALUE!</v>
      </c>
      <c r="DP390" s="465" t="e">
        <f>DF390*(1-EU390)</f>
        <v>#VALUE!</v>
      </c>
      <c r="DQ390" s="465" t="e">
        <f>DG390*(1-EV390)</f>
        <v>#VALUE!</v>
      </c>
      <c r="DR390" s="465" t="e">
        <f>DH390*(1-EW390)</f>
        <v>#VALUE!</v>
      </c>
      <c r="DS390" s="465" t="e">
        <f>DI390</f>
        <v>#VALUE!</v>
      </c>
      <c r="DT390" s="465" t="e">
        <f>SUM(DJ390:DS390)</f>
        <v>#VALUE!</v>
      </c>
      <c r="DU390" s="465" t="e">
        <f>(GS390:GX390)+(DP390+DQ390+DR390)*GY390+DS390</f>
        <v>#VALUE!</v>
      </c>
      <c r="DV390" s="451" t="e">
        <f>AV390/$BH390/(1-EP390)</f>
        <v>#VALUE!</v>
      </c>
      <c r="DW390" s="451" t="e">
        <f>AW390/$BH390/(1-ER390)</f>
        <v>#VALUE!</v>
      </c>
      <c r="DX390" s="451" t="e">
        <f>AX390/$BH390/(1-EQ390)</f>
        <v>#VALUE!</v>
      </c>
      <c r="DY390" s="451" t="e">
        <f>AY390/$BH390/(1-ES390)</f>
        <v>#VALUE!</v>
      </c>
      <c r="DZ390" s="451" t="e">
        <f>AZ390/$BH390/(1-ET390)</f>
        <v>#VALUE!</v>
      </c>
      <c r="EA390" s="451" t="e">
        <f>BA390/$BH390/(1-AX390)</f>
        <v>#VALUE!</v>
      </c>
      <c r="EB390" s="451" t="e">
        <f>BB390/$BH390/(1-EU390)</f>
        <v>#VALUE!</v>
      </c>
      <c r="EC390" s="451" t="e">
        <f>BC390/$BH390/(1-EV390)</f>
        <v>#VALUE!</v>
      </c>
      <c r="ED390" s="451" t="e">
        <f>BD390/$BH390/(1-EW390)</f>
        <v>#VALUE!</v>
      </c>
      <c r="EE390" s="451" t="e">
        <f>BG390/BH390</f>
        <v>#VALUE!</v>
      </c>
      <c r="EF390" s="451" t="e">
        <f>DV390/SUM($DV390:$EE390)</f>
        <v>#VALUE!</v>
      </c>
      <c r="EG390" s="451" t="e">
        <f>DW390/SUM($DV390:$EE390)</f>
        <v>#VALUE!</v>
      </c>
      <c r="EH390" s="451" t="e">
        <f>DX390/SUM($DV390:$EE390)</f>
        <v>#VALUE!</v>
      </c>
      <c r="EI390" s="451" t="e">
        <f>DY390/SUM($DV390:$EE390)</f>
        <v>#VALUE!</v>
      </c>
      <c r="EJ390" s="451" t="e">
        <f>DZ390/SUM($DV390:$EE390)</f>
        <v>#VALUE!</v>
      </c>
      <c r="EK390" s="451" t="e">
        <f>EA390/SUM($DV390:$EE390)</f>
        <v>#VALUE!</v>
      </c>
      <c r="EL390" s="451" t="e">
        <f>EB390/SUM($DV390:$EE390)</f>
        <v>#VALUE!</v>
      </c>
      <c r="EM390" s="451" t="e">
        <f>EC390/SUM($DV390:$EE390)</f>
        <v>#VALUE!</v>
      </c>
      <c r="EN390" s="451" t="e">
        <f>ED390/SUM($DV390:$EE390)</f>
        <v>#VALUE!</v>
      </c>
      <c r="EO390" s="451" t="e">
        <f>EE390/SUM($DV390:$EE390)</f>
        <v>#VALUE!</v>
      </c>
      <c r="EP390" s="450">
        <f>EP389</f>
        <v>0.080000000000000002</v>
      </c>
      <c r="EQ390" s="450">
        <f>EQ389</f>
        <v>0.014999999999999999</v>
      </c>
      <c r="ER390" s="450">
        <f>ER389</f>
        <v>0.014999999999999999</v>
      </c>
      <c r="ES390" s="450">
        <f>ES389</f>
        <v>0.014999999999999999</v>
      </c>
      <c r="ET390" s="450">
        <f>ET389</f>
        <v>0.014999999999999999</v>
      </c>
      <c r="EU390" s="450">
        <f>EU389</f>
        <v>0.089999999999999997</v>
      </c>
      <c r="EV390" s="450">
        <f>EV389</f>
        <v>0.089999999999999997</v>
      </c>
      <c r="EW390" s="450">
        <f>EW389</f>
        <v>0.089999999999999997</v>
      </c>
      <c r="EX390" s="431" t="str">
        <f>IF(_tag_month_day!AS380="","",_tag_month_day!AS380/100)</f>
        <v/>
      </c>
      <c r="EY390" s="431" t="str">
        <f>IF(_tag_month_day!AT380="","",_tag_month_day!AT380/100)</f>
        <v/>
      </c>
      <c r="EZ390" s="431" t="str">
        <f>IF(_tag_month_day!AU380="","",_tag_month_day!AU380/100)</f>
        <v/>
      </c>
      <c r="FA390" s="431" t="str">
        <f>IF(_tag_month_day!AV380="","",_tag_month_day!AV380/100)</f>
        <v/>
      </c>
      <c r="FB390" s="431" t="str">
        <f>IF(_tag_month_day!AW380="","",_tag_month_day!AW380/100)</f>
        <v/>
      </c>
      <c r="FC390" s="431" t="str">
        <f>IF(_tag_month_day!AX380="","",_tag_month_day!AX380/100)</f>
        <v/>
      </c>
      <c r="FD390" s="449" t="str">
        <f>IF(_tag_month_day!AY380="","",_tag_month_day!AY380/100)</f>
        <v/>
      </c>
      <c r="FE390" s="449" t="str">
        <f>IF(_tag_month_day!AZ380="","",_tag_month_day!AZ380/100)</f>
        <v/>
      </c>
      <c r="FF390" s="449" t="str">
        <f>IF(_tag_month_day!BA380="","",_tag_month_day!BA380/100)</f>
        <v/>
      </c>
      <c r="FG390" s="449" t="str">
        <f>IF(_tag_month_day!BB380="","",_tag_month_day!BB380/100)</f>
        <v/>
      </c>
      <c r="FH390" s="467" t="str">
        <f>IF(_tag_month_day!BC380="","",_tag_month_day!BC380/100)</f>
        <v/>
      </c>
      <c r="FI390" s="449">
        <f>FI389</f>
        <v>0.40999999999999998</v>
      </c>
      <c r="FJ390" s="449">
        <f>FJ389</f>
        <v>0.11</v>
      </c>
      <c r="FK390" s="449">
        <f>FK389</f>
        <v>0.014999999999999999</v>
      </c>
      <c r="FL390" s="449">
        <f>FL389</f>
        <v>0</v>
      </c>
      <c r="FM390" s="467">
        <f>FM389</f>
        <v>0.0001</v>
      </c>
      <c r="FN390" s="449">
        <f>FN389</f>
        <v>0.32000000000000001</v>
      </c>
      <c r="FO390" s="449">
        <f>FO389</f>
        <v>0.20000000000000001</v>
      </c>
      <c r="FP390" s="449">
        <f>FP389</f>
        <v>0.01</v>
      </c>
      <c r="FQ390" s="449">
        <f>FQ389</f>
        <v>0</v>
      </c>
      <c r="FR390" s="467">
        <f>FR389</f>
        <v>0.0001</v>
      </c>
      <c r="FS390" s="449" t="str">
        <f>IF(_tag_month_day!BD380="","",_tag_month_day!BD380/100)</f>
        <v/>
      </c>
      <c r="FT390" s="449" t="str">
        <f>IF(_tag_month_day!BE380="","",_tag_month_day!BE380/100)</f>
        <v/>
      </c>
      <c r="FU390" s="449" t="str">
        <f>IF(_tag_month_day!BF380="","",_tag_month_day!BF380/100)</f>
        <v/>
      </c>
      <c r="FV390" s="449" t="str">
        <f>IF(_tag_month_day!BG380="","",_tag_month_day!BG380/100)</f>
        <v/>
      </c>
      <c r="FW390" s="467" t="str">
        <f>IF(_tag_month_day!BH380="","",_tag_month_day!BH380/100)</f>
        <v/>
      </c>
      <c r="FX390" s="449" t="str">
        <f>IF(_tag_month_day!BI380="","",_tag_month_day!BI380/100)</f>
        <v/>
      </c>
      <c r="FY390" s="449" t="str">
        <f>IF(_tag_month_day!BJ380="","",_tag_month_day!BJ380/100)</f>
        <v/>
      </c>
      <c r="FZ390" s="468" t="str">
        <f>IF(_tag_month_day!BK380="","",_tag_month_day!BK380/100)</f>
        <v/>
      </c>
      <c r="GA390" s="449" t="str">
        <f>IF(_tag_month_day!BL380="","",_tag_month_day!BL380/100)</f>
        <v/>
      </c>
      <c r="GB390" s="467" t="str">
        <f>IF(_tag_month_day!BM380="","",_tag_month_day!BM380/100)</f>
        <v/>
      </c>
      <c r="GC390" s="431" t="str">
        <f>IF(_tag_month_day!BN380="","",_tag_month_day!BN380/100)</f>
        <v/>
      </c>
      <c r="GD390" s="431" t="str">
        <f>IF(_tag_month_day!BO380="","",_tag_month_day!BO380/100)</f>
        <v/>
      </c>
      <c r="GE390" s="431" t="str">
        <f>IF(_tag_month_day!BP380="","",_tag_month_day!BP380/100)</f>
        <v/>
      </c>
      <c r="GF390" s="431" t="str">
        <f>IF(_tag_month_day!BQ380="","",_tag_month_day!BQ380/100)</f>
        <v/>
      </c>
      <c r="GG390" s="431" t="str">
        <f>IF(_tag_month_day!BR380="","",_tag_month_day!BR380/100)</f>
        <v/>
      </c>
      <c r="GH390" s="431" t="str">
        <f>IF(_tag_month_day!BS380="","",_tag_month_day!BS380/100)</f>
        <v/>
      </c>
      <c r="GI390" s="467" t="str">
        <f>IF(_tag_month_day!BT380="","",_tag_month_day!BT380/100)</f>
        <v/>
      </c>
      <c r="GJ390" s="469" t="str">
        <f>IF(_tag_month_day!BU380="","",_tag_month_day!BU380/100)</f>
        <v/>
      </c>
      <c r="GK390" s="470">
        <f>GK389</f>
        <v>0.070000000000000007</v>
      </c>
      <c r="GL390" s="470">
        <f>GL389</f>
        <v>0.029999999999999999</v>
      </c>
      <c r="GM390" s="471" t="str">
        <f>IF(_tag_month_day!BX380="","",_tag_month_day!BX380/100)</f>
        <v/>
      </c>
      <c r="GN390" s="470">
        <f>GN389</f>
        <v>0.070000000000000007</v>
      </c>
      <c r="GO390" s="470">
        <f>GO389</f>
        <v>0.029999999999999999</v>
      </c>
      <c r="GP390" s="470">
        <f>GP389</f>
        <v>0.089999999999999997</v>
      </c>
      <c r="GQ390" s="470">
        <f>GQ389</f>
        <v>0.029999999999999999</v>
      </c>
      <c r="GR390" s="471" t="str">
        <f>IF(_tag_month_day!CA380="","",_tag_month_day!CA380/100)</f>
        <v/>
      </c>
      <c r="GS390" s="472">
        <f>GS389</f>
        <v>0.95299999999999996</v>
      </c>
      <c r="GT390" s="472">
        <f>GT389</f>
        <v>0.55000000000000004</v>
      </c>
      <c r="GU390" s="472">
        <f>GU389</f>
        <v>0.55000000000000004</v>
      </c>
      <c r="GV390" s="472">
        <f>GV389</f>
        <v>0.55000000000000004</v>
      </c>
      <c r="GW390" s="472">
        <f>GW389</f>
        <v>0.5</v>
      </c>
      <c r="GX390" s="472">
        <f>GX389</f>
        <v>0.93500000000000005</v>
      </c>
      <c r="GY390" s="472">
        <f>GY389</f>
        <v>0.14999999999999999</v>
      </c>
      <c r="GZ390" s="472">
        <f>GZ389</f>
        <v>1</v>
      </c>
      <c r="HA390" s="474">
        <f>HA389</f>
        <v>0.047</v>
      </c>
      <c r="HB390" s="474">
        <f>HB389</f>
        <v>0.45000000000000001</v>
      </c>
      <c r="HC390" s="474">
        <f>HC389</f>
        <v>0.45000000000000001</v>
      </c>
      <c r="HD390" s="474">
        <f>HD389</f>
        <v>0.45000000000000001</v>
      </c>
      <c r="HE390" s="474">
        <f>HE389</f>
        <v>0.5</v>
      </c>
      <c r="HF390" s="474">
        <f>HF389</f>
        <v>0.065000000000000002</v>
      </c>
      <c r="HG390" s="474">
        <f>HG389</f>
        <v>0.84999999999999998</v>
      </c>
      <c r="HH390" s="474">
        <f>HH389</f>
        <v>0</v>
      </c>
      <c r="HI390" s="10">
        <f>IF(BZ390&lt;&gt;"",CK390-BV390,0)</f>
        <v>0</v>
      </c>
      <c r="HJ390" s="10" t="e">
        <f>IF(AJ390&gt;0,AH390-AJ390,0)</f>
        <v>#VALUE!</v>
      </c>
      <c r="HK390" s="466">
        <f>HK389</f>
        <v>0.84999999999999998</v>
      </c>
      <c r="HL390" s="424">
        <f>HL389</f>
        <v>550000</v>
      </c>
      <c r="HM390" s="424">
        <f>HM389</f>
        <v>480000</v>
      </c>
      <c r="HN390" s="465" t="e">
        <f>(DJ390*EZ390+DK390*FH390+DL390*FM390+DM390*FR390+DN390*FW390+DO390*GB390+DS390*GI390+DP390*GM390+DR390*GR390)*1000*2</f>
        <v>#VALUE!</v>
      </c>
      <c r="HO390" s="465" t="e">
        <f>HN390*HK390*$HO$2/HL390*1000000</f>
        <v>#VALUE!</v>
      </c>
      <c r="HP390" s="465" t="e">
        <f>HN390*HK390*$HP$2/HM390*1000000</f>
        <v>#VALUE!</v>
      </c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</row>
    <row customFormat="1" r="391" s="0">
      <c r="A391" s="420">
        <v>380</v>
      </c>
      <c r="B391" s="421">
        <f ca="1">IF(D391=D390,B390,IF(D391="夜班",B390+1,B390))</f>
        <v>43601</v>
      </c>
      <c r="C391" s="422">
        <f>C390</f>
        <v>0.041666666666666699</v>
      </c>
      <c r="D391" s="10" t="str">
        <f ca="1">IF(HOUR(G391)&lt;8,"夜班",IF(HOUR(G391)&lt;16,"白班",IF(HOUR(G391)&lt;24,"中班",0)))</f>
        <v>中班</v>
      </c>
      <c r="E391" s="10" t="e">
        <f ca="1">IF(F391=1,"甲",IF(F391=2,"乙",IF(F391=3,"丙",IF(F391=4,"丁",""))))</f>
        <v>#REF!</v>
      </c>
      <c r="F391" s="10" t="e">
        <f ca="1">SUMPRODUCT((成本日报!$A$3:$A$95=计划!B391)*(成本日报!$B$3:$B$95=计划!$D391),成本日报!$C$3:$C$95)</f>
        <v>#REF!</v>
      </c>
      <c r="G391" s="423">
        <f ca="1">G390+C390</f>
        <v>43601.791666665747</v>
      </c>
      <c r="H391" s="423">
        <f ca="1">$G391+$C391/60*10+$C391*0</f>
        <v>43601.798611110193</v>
      </c>
      <c r="I391" s="423">
        <f ca="1">$G391+$C391/60*18+$C391*0</f>
        <v>43601.804166665745</v>
      </c>
      <c r="J391" s="423">
        <f ca="1">$G391+$C391/60*0+$C391*1</f>
        <v>43601.833333332412</v>
      </c>
      <c r="K391" s="423">
        <f ca="1">$G391+$C391/60*30+$C391*2</f>
        <v>43601.895833332419</v>
      </c>
      <c r="L391" s="423">
        <f ca="1">$G391+$C391/60*0+$C391*3</f>
        <v>43601.916666665747</v>
      </c>
      <c r="M391" s="424" t="str">
        <f>IF(_tag_month_day!A381="","",_tag_month_day!A381)</f>
        <v/>
      </c>
      <c r="N391" s="424" t="str">
        <f>IF(_tag_month_day!B381="","",_tag_month_day!B381)</f>
        <v/>
      </c>
      <c r="O391" s="425" t="e">
        <f>IF(M391+N391=0,"",M391+N391)</f>
        <v>#VALUE!</v>
      </c>
      <c r="P391" s="424" t="str">
        <f>IF(_tag_month_day!C381="","",_tag_month_day!C381)</f>
        <v/>
      </c>
      <c r="Q391" s="424" t="str">
        <f>IF(_tag_month_day!D381="","",_tag_month_day!D381)</f>
        <v/>
      </c>
      <c r="R391" s="426" t="str">
        <f>IF(_tag_month_day!CB381="","",_tag_month_day!CB381/100)</f>
        <v/>
      </c>
      <c r="S391" s="427" t="str">
        <f>IF(_tag_month_day!E381="","",_tag_month_day!E381)</f>
        <v/>
      </c>
      <c r="T391" s="427" t="str">
        <f>IF(_tag_month_day!F381="","",_tag_month_day!F381)</f>
        <v/>
      </c>
      <c r="U391" s="428" t="e">
        <f>S391+T391</f>
        <v>#VALUE!</v>
      </c>
      <c r="V391" s="429" t="e">
        <f>U391/AJ391</f>
        <v>#VALUE!</v>
      </c>
      <c r="W391" s="430" t="str">
        <f>IF(_jhy_month_day!A381="","",_jhy_month_day!A381)</f>
        <v/>
      </c>
      <c r="X391" s="431" t="str">
        <f>IF(_jhy_month_day!B381="","",_jhy_month_day!B381/100)</f>
        <v/>
      </c>
      <c r="Y391" s="431" t="str">
        <f>IF(_jhy_month_day!C381="","",_jhy_month_day!C381/100)</f>
        <v/>
      </c>
      <c r="Z391" s="432">
        <f>Z387+1</f>
        <v>95</v>
      </c>
      <c r="AA391" s="433" t="str">
        <f>IF(_tag_month_day!G381="","",_tag_month_day!G381/100)</f>
        <v/>
      </c>
      <c r="AB391" s="433" t="str">
        <f>IF(_tag_month_day!H381="","",_tag_month_day!H381/100)</f>
        <v/>
      </c>
      <c r="AC391" s="434">
        <f>IF(X391="",AC390,BK391*($AV390*X391+$AW390*FD390+$AX390*FI390+$AY390*FN390+$AZ390*FS390+$BA390*FX390+$BG390*GE390)/(AV390*Y391+AX390*FK390+AW390*FF390+AY390*FP390+AZ390*FU390+BA390*FZ390+BG390*GG390+BB390*GK390+BC390*GN390+BD390*GP390))</f>
        <v>1.59963432013121</v>
      </c>
      <c r="AD391" s="435" t="str">
        <f>IF(AC391=AC390,"",AC391-AC390)</f>
        <v/>
      </c>
      <c r="AE391" s="436" t="str">
        <f>IF(1-AF391=0,"",(1-AF391))</f>
        <v/>
      </c>
      <c r="AF391" s="437">
        <v>1</v>
      </c>
      <c r="AG391" s="10" t="str">
        <f>AG390</f>
        <v>9A3</v>
      </c>
      <c r="AH391" s="438" t="str">
        <f>AH390</f>
        <v/>
      </c>
      <c r="AI391" s="424"/>
      <c r="AJ391" s="10" t="str">
        <f>IF(_tag_month_day!I381="","",_tag_month_day!I381)</f>
        <v/>
      </c>
      <c r="AK391" s="440"/>
      <c r="AL391" s="440"/>
      <c r="AM391" s="440"/>
      <c r="AN391" s="441">
        <f>AN390</f>
        <v>2</v>
      </c>
      <c r="AO391" s="441">
        <f>AO390</f>
        <v>8</v>
      </c>
      <c r="AP391" s="442" t="e">
        <f>(IF(AN391=0,AS390,AS390*(1+AO391/AN391)/(AR391+AO391/AN391)))+AT391</f>
        <v>#VALUE!</v>
      </c>
      <c r="AQ391" s="443" t="str">
        <f>IF(_tag_month_day!J381="","",_tag_month_day!J381/100)</f>
        <v/>
      </c>
      <c r="AR391" s="444">
        <f>AR390</f>
        <v>1.3</v>
      </c>
      <c r="AS391" s="445" t="e">
        <f>AQ391*(AN391*AR391+AO391)/(AN391+AO391)</f>
        <v>#VALUE!</v>
      </c>
      <c r="AT391" s="445" t="e">
        <f>(SUM(BE391:BF391)-SUM(BE390:BF390))*0.05</f>
        <v>#VALUE!</v>
      </c>
      <c r="AU391" s="446" t="str">
        <f>IF(_tag_month_day!CC381="","",IF(_tag_month_day!CC381&gt;0,_tag_month_day!CD381,_tag_month_day!CE381))</f>
        <v/>
      </c>
      <c r="AV391" s="447" t="str">
        <f>IF(_tag_month_day!L381="","",_tag_month_day!L381/100)</f>
        <v/>
      </c>
      <c r="AW391" s="431">
        <f>AW390</f>
        <v>0</v>
      </c>
      <c r="AX391" s="431">
        <f>AX390</f>
        <v>0</v>
      </c>
      <c r="AY391" s="431" t="str">
        <f>IF(_tag_month_day!M381="","",_tag_month_day!M381/100)</f>
        <v/>
      </c>
      <c r="AZ391" s="431" t="str">
        <f>IF(_tag_month_day!N381="","",_tag_month_day!N381/100)</f>
        <v/>
      </c>
      <c r="BA391" s="431" t="str">
        <f>IF(_tag_month_day!O381="","",_tag_month_day!O381/100)</f>
        <v/>
      </c>
      <c r="BB391" s="448" t="str">
        <f>IF(_tag_month_day!P381="","",_tag_month_day!P381/100)</f>
        <v/>
      </c>
      <c r="BC391" s="448">
        <f>BC390</f>
        <v>0</v>
      </c>
      <c r="BD391" s="448" t="str">
        <f>IF(_tag_month_day!Q381="","",_tag_month_day!Q381/100)</f>
        <v/>
      </c>
      <c r="BE391" s="449" t="str">
        <f>IF(_tag_month_day!R381="","",_tag_month_day!R381/100)</f>
        <v/>
      </c>
      <c r="BF391" s="388" t="e">
        <f>(AU391*(100+BE391*100))/(AJ391-AU391)/100</f>
        <v>#VALUE!</v>
      </c>
      <c r="BG391" s="450" t="e">
        <f>BE391+BF391</f>
        <v>#VALUE!</v>
      </c>
      <c r="BH391" s="451" t="e">
        <f>SUM(AV391:BF391)</f>
        <v>#VALUE!</v>
      </c>
      <c r="BI391" s="452" t="e">
        <f>IF(CX391=0,BI390,(DK391*查询!$R$5+DL391*查询!$Q$5+DM391*查询!$N$5+DN391*查询!$O$5+DO391*查询!$P$5)*AF391/CX391)</f>
        <v>#VALUE!</v>
      </c>
      <c r="BJ391" s="452" t="e">
        <f>IF(CX391=0,BJ390,(DP391*查询!$S$5+DQ391*查询!$T$5+DR391*查询!$U$5)*AF391/CX391)</f>
        <v>#VALUE!</v>
      </c>
      <c r="BK391" s="452">
        <f>BK390</f>
        <v>1</v>
      </c>
      <c r="BL391" s="453" t="e">
        <f>SUMPRODUCT((AV391:BA391)*(GS391:GX391))/((GS391:GX391)+SUM(BB391:BD391)*GY391+BG391*GZ391)</f>
        <v>#VALUE!</v>
      </c>
      <c r="BM391" s="453" t="e">
        <f>BK391*($AV391*FB391+$AW391*FD391+$AX391*FI391+$AY391*FN391+$AZ391*FS391+$BA391*FX391+$BG391*GE391)/(AV391*EY391+AX391*FK391+AW391*FF391+AY391*FP391+AZ391*FU391+BA391*FZ391+BG391*GG391+BB391*GK391+BC391*GN391+BD391*GP391)</f>
        <v>#VALUE!</v>
      </c>
      <c r="BN391" s="453" t="e">
        <f>($AV391*FC391+$AX391*FJ391+$AW391*FE391+$AY391*FO391+$AZ391*FT391+$BA391*FY391+$BG391*GF391)/($AV391*FA391+BG391*GH391+BB391*GL391+BC391*GO391+BD391*GQ391+BA391*GA391)</f>
        <v>#VALUE!</v>
      </c>
      <c r="BO391" s="454" t="e">
        <f>SUMPRODUCT(AV391:BA391*GS391:GX391)/(GS391:GX391+(BB391+BC391+BD391)*GY391+BG391)</f>
        <v>#VALUE!</v>
      </c>
      <c r="BP391" s="454" t="e">
        <f>SUMPRODUCT(AV391:BA391*GS391:GX391)/(GS391:GX391+(BB391+BC391+BD391)*GY391+BG391)</f>
        <v>#VALUE!</v>
      </c>
      <c r="BQ391" s="454" t="e">
        <f>SUMPRODUCT(AV391:BA391*GS391:GX391)/(GS391:GX391+(BB391+BC391+BD391)*GY391+BG391)</f>
        <v>#VALUE!</v>
      </c>
      <c r="BR391" s="453" t="str">
        <f>IF(_tag_month_day!T381="","",_tag_month_day!T381)</f>
        <v/>
      </c>
      <c r="BS391" s="453" t="str">
        <f>IF(_tag_month_day!U381="","",_tag_month_day!U381)</f>
        <v/>
      </c>
      <c r="BT391" s="455" t="str">
        <f>IF(CK391="","",IF((CK391&gt;=BV391-0.12)*(CK391&lt;=BV391+0.12),"合格","不合格"))</f>
        <v/>
      </c>
      <c r="BU391" s="456" t="str">
        <f>IF(_tag_month_day!V381="","",_tag_month_day!V381)</f>
        <v/>
      </c>
      <c r="BV391" s="457" t="str">
        <f>IF(_tag_month_day!W381="","",_tag_month_day!W381)</f>
        <v/>
      </c>
      <c r="BW391" s="458" t="str">
        <f>IF(_tag_month_day!X381="","",_tag_month_day!X381)</f>
        <v/>
      </c>
      <c r="BX391" s="458" t="str">
        <f>IF(_tag_month_day!Y381="","",_tag_month_day!Y381)</f>
        <v/>
      </c>
      <c r="BY391" s="459">
        <f ca="1">L391</f>
        <v>43601.916666665747</v>
      </c>
      <c r="BZ391" s="460"/>
      <c r="CA391" s="461"/>
      <c r="CB391" s="424" t="str">
        <f>IF(_tag_month_day!Z381="","",_tag_month_day!Z381)</f>
        <v/>
      </c>
      <c r="CC391" s="424" t="str">
        <f>IF(_tag_month_day!AA381="","",_tag_month_day!AA381)</f>
        <v/>
      </c>
      <c r="CD391" s="424" t="str">
        <f>IF(_tag_month_day!AB381="","",_tag_month_day!AB381)</f>
        <v/>
      </c>
      <c r="CE391" s="424" t="str">
        <f>IF(_tag_month_day!AC381="","",_tag_month_day!AC381)</f>
        <v/>
      </c>
      <c r="CF391" s="424" t="str">
        <f>IF(_tag_month_day!AD381="","",_tag_month_day!AD381)</f>
        <v/>
      </c>
      <c r="CG391" s="424" t="str">
        <f>IF(_tag_month_day!AE381="","",_tag_month_day!AE381)</f>
        <v/>
      </c>
      <c r="CH391" s="424" t="str">
        <f>IF(_tag_month_day!AF381="","",_tag_month_day!AF381)</f>
        <v/>
      </c>
      <c r="CI391" s="424" t="str">
        <f>IF(_tag_month_day!AG381="","",_tag_month_day!AG381)</f>
        <v/>
      </c>
      <c r="CJ391" s="424" t="str">
        <f>IF(_tag_month_day!AH381="","",_tag_month_day!AH381)</f>
        <v/>
      </c>
      <c r="CK391" s="424" t="str">
        <f>IF(_tag_month_day!AI381="","",_tag_month_day!AI381)</f>
        <v/>
      </c>
      <c r="CL391" s="4" t="str">
        <f>IF(_tag_month_day!AJ381="","",_tag_month_day!AJ381)</f>
        <v/>
      </c>
      <c r="CM391" s="4" t="str">
        <f>IF(_tag_month_day!AK381="","",_tag_month_day!AK381)</f>
        <v/>
      </c>
      <c r="CN391" s="4" t="str">
        <f>IF(_tag_month_day!AL381="","",_tag_month_day!AL381)</f>
        <v/>
      </c>
      <c r="CO391" s="4" t="str">
        <f>IF(_tag_month_day!AM381="","",_tag_month_day!AM381)</f>
        <v/>
      </c>
      <c r="CP391" s="4" t="str">
        <f>IF(_tag_month_day!AN381="","",_tag_month_day!AN381)</f>
        <v/>
      </c>
      <c r="CQ391" s="4" t="str">
        <f>IF(_tag_month_day!AO381="","",_tag_month_day!AO381)</f>
        <v/>
      </c>
      <c r="CR391" s="462" t="str">
        <f>IF(_tag_month_day!AP381="","",_tag_month_day!AP381)</f>
        <v/>
      </c>
      <c r="CS391" s="463" t="str">
        <f>IF(_tag_month_day!AQ381="","",_tag_month_day!AQ381)</f>
        <v/>
      </c>
      <c r="CT391" s="4" t="str">
        <f>IF(_tag_month_day!AR381="","",_tag_month_day!AR381)</f>
        <v/>
      </c>
      <c r="CU391" s="464" t="e">
        <f>DU391/AJ391</f>
        <v>#VALUE!</v>
      </c>
      <c r="CV391" s="451" t="e">
        <f>BG391/BH391</f>
        <v>#VALUE!</v>
      </c>
      <c r="CW391" s="465" t="e">
        <f>AJ391*(1-CV391)*CU391*AF391</f>
        <v>#VALUE!</v>
      </c>
      <c r="CX391" s="465" t="e">
        <f>CW391*94%</f>
        <v>#VALUE!</v>
      </c>
      <c r="CY391" s="466" t="e">
        <f>IF(CX391=0,0,DS391/(DS391+CX391))</f>
        <v>#VALUE!</v>
      </c>
      <c r="CZ391" s="465" t="e">
        <f>$AJ391*EF391</f>
        <v>#VALUE!</v>
      </c>
      <c r="DA391" s="465" t="e">
        <f>$AJ391*EG391</f>
        <v>#VALUE!</v>
      </c>
      <c r="DB391" s="465" t="e">
        <f>$AJ391*EH391</f>
        <v>#VALUE!</v>
      </c>
      <c r="DC391" s="465" t="e">
        <f>$AJ391*EI391</f>
        <v>#VALUE!</v>
      </c>
      <c r="DD391" s="465" t="e">
        <f>$AJ391*EJ391</f>
        <v>#VALUE!</v>
      </c>
      <c r="DE391" s="465" t="e">
        <f>$AJ391*EK391</f>
        <v>#VALUE!</v>
      </c>
      <c r="DF391" s="465" t="e">
        <f>$AJ391*EL391</f>
        <v>#VALUE!</v>
      </c>
      <c r="DG391" s="465" t="e">
        <f>$AJ391*EM391</f>
        <v>#VALUE!</v>
      </c>
      <c r="DH391" s="465" t="e">
        <f>$AJ391*EN391</f>
        <v>#VALUE!</v>
      </c>
      <c r="DI391" s="465" t="e">
        <f>$AJ391*EO391</f>
        <v>#VALUE!</v>
      </c>
      <c r="DJ391" s="465" t="e">
        <f>CZ391*(1-EP391)</f>
        <v>#VALUE!</v>
      </c>
      <c r="DK391" s="465" t="e">
        <f>DA391*(1-ER391)</f>
        <v>#VALUE!</v>
      </c>
      <c r="DL391" s="465" t="e">
        <f>DB391*(1-EQ391)</f>
        <v>#VALUE!</v>
      </c>
      <c r="DM391" s="465" t="e">
        <f>DC391*(1-ES391)</f>
        <v>#VALUE!</v>
      </c>
      <c r="DN391" s="465" t="e">
        <f>DD391*(1-ET391)</f>
        <v>#VALUE!</v>
      </c>
      <c r="DO391" s="465" t="e">
        <f>DE391</f>
        <v>#VALUE!</v>
      </c>
      <c r="DP391" s="465" t="e">
        <f>DF391*(1-EU391)</f>
        <v>#VALUE!</v>
      </c>
      <c r="DQ391" s="465" t="e">
        <f>DG391*(1-EV391)</f>
        <v>#VALUE!</v>
      </c>
      <c r="DR391" s="465" t="e">
        <f>DH391*(1-EW391)</f>
        <v>#VALUE!</v>
      </c>
      <c r="DS391" s="465" t="e">
        <f>DI391</f>
        <v>#VALUE!</v>
      </c>
      <c r="DT391" s="465" t="e">
        <f>SUM(DJ391:DS391)</f>
        <v>#VALUE!</v>
      </c>
      <c r="DU391" s="465" t="e">
        <f>(GS391:GX391)+(DP391+DQ391+DR391)*GY391+DS391</f>
        <v>#VALUE!</v>
      </c>
      <c r="DV391" s="451" t="e">
        <f>AV391/$BH391/(1-EP391)</f>
        <v>#VALUE!</v>
      </c>
      <c r="DW391" s="451" t="e">
        <f>AW391/$BH391/(1-ER391)</f>
        <v>#VALUE!</v>
      </c>
      <c r="DX391" s="451" t="e">
        <f>AX391/$BH391/(1-EQ391)</f>
        <v>#VALUE!</v>
      </c>
      <c r="DY391" s="451" t="e">
        <f>AY391/$BH391/(1-ES391)</f>
        <v>#VALUE!</v>
      </c>
      <c r="DZ391" s="451" t="e">
        <f>AZ391/$BH391/(1-ET391)</f>
        <v>#VALUE!</v>
      </c>
      <c r="EA391" s="451" t="e">
        <f>BA391/$BH391/(1-AX391)</f>
        <v>#VALUE!</v>
      </c>
      <c r="EB391" s="451" t="e">
        <f>BB391/$BH391/(1-EU391)</f>
        <v>#VALUE!</v>
      </c>
      <c r="EC391" s="451" t="e">
        <f>BC391/$BH391/(1-EV391)</f>
        <v>#VALUE!</v>
      </c>
      <c r="ED391" s="451" t="e">
        <f>BD391/$BH391/(1-EW391)</f>
        <v>#VALUE!</v>
      </c>
      <c r="EE391" s="451" t="e">
        <f>BG391/BH391</f>
        <v>#VALUE!</v>
      </c>
      <c r="EF391" s="451" t="e">
        <f>DV391/SUM($DV391:$EE391)</f>
        <v>#VALUE!</v>
      </c>
      <c r="EG391" s="451" t="e">
        <f>DW391/SUM($DV391:$EE391)</f>
        <v>#VALUE!</v>
      </c>
      <c r="EH391" s="451" t="e">
        <f>DX391/SUM($DV391:$EE391)</f>
        <v>#VALUE!</v>
      </c>
      <c r="EI391" s="451" t="e">
        <f>DY391/SUM($DV391:$EE391)</f>
        <v>#VALUE!</v>
      </c>
      <c r="EJ391" s="451" t="e">
        <f>DZ391/SUM($DV391:$EE391)</f>
        <v>#VALUE!</v>
      </c>
      <c r="EK391" s="451" t="e">
        <f>EA391/SUM($DV391:$EE391)</f>
        <v>#VALUE!</v>
      </c>
      <c r="EL391" s="451" t="e">
        <f>EB391/SUM($DV391:$EE391)</f>
        <v>#VALUE!</v>
      </c>
      <c r="EM391" s="451" t="e">
        <f>EC391/SUM($DV391:$EE391)</f>
        <v>#VALUE!</v>
      </c>
      <c r="EN391" s="451" t="e">
        <f>ED391/SUM($DV391:$EE391)</f>
        <v>#VALUE!</v>
      </c>
      <c r="EO391" s="451" t="e">
        <f>EE391/SUM($DV391:$EE391)</f>
        <v>#VALUE!</v>
      </c>
      <c r="EP391" s="450">
        <f>EP390</f>
        <v>0.080000000000000002</v>
      </c>
      <c r="EQ391" s="450">
        <f>EQ390</f>
        <v>0.014999999999999999</v>
      </c>
      <c r="ER391" s="450">
        <f>ER390</f>
        <v>0.014999999999999999</v>
      </c>
      <c r="ES391" s="450">
        <f>ES390</f>
        <v>0.014999999999999999</v>
      </c>
      <c r="ET391" s="450">
        <f>ET390</f>
        <v>0.014999999999999999</v>
      </c>
      <c r="EU391" s="450">
        <f>EU390</f>
        <v>0.089999999999999997</v>
      </c>
      <c r="EV391" s="450">
        <f>EV390</f>
        <v>0.089999999999999997</v>
      </c>
      <c r="EW391" s="450">
        <f>EW390</f>
        <v>0.089999999999999997</v>
      </c>
      <c r="EX391" s="431" t="str">
        <f>IF(_tag_month_day!AS381="","",_tag_month_day!AS381/100)</f>
        <v/>
      </c>
      <c r="EY391" s="431" t="str">
        <f>IF(_tag_month_day!AT381="","",_tag_month_day!AT381/100)</f>
        <v/>
      </c>
      <c r="EZ391" s="431" t="str">
        <f>IF(_tag_month_day!AU381="","",_tag_month_day!AU381/100)</f>
        <v/>
      </c>
      <c r="FA391" s="431" t="str">
        <f>IF(_tag_month_day!AV381="","",_tag_month_day!AV381/100)</f>
        <v/>
      </c>
      <c r="FB391" s="431" t="str">
        <f>IF(_tag_month_day!AW381="","",_tag_month_day!AW381/100)</f>
        <v/>
      </c>
      <c r="FC391" s="431" t="str">
        <f>IF(_tag_month_day!AX381="","",_tag_month_day!AX381/100)</f>
        <v/>
      </c>
      <c r="FD391" s="449" t="str">
        <f>IF(_tag_month_day!AY381="","",_tag_month_day!AY381/100)</f>
        <v/>
      </c>
      <c r="FE391" s="449" t="str">
        <f>IF(_tag_month_day!AZ381="","",_tag_month_day!AZ381/100)</f>
        <v/>
      </c>
      <c r="FF391" s="449" t="str">
        <f>IF(_tag_month_day!BA381="","",_tag_month_day!BA381/100)</f>
        <v/>
      </c>
      <c r="FG391" s="449" t="str">
        <f>IF(_tag_month_day!BB381="","",_tag_month_day!BB381/100)</f>
        <v/>
      </c>
      <c r="FH391" s="467" t="str">
        <f>IF(_tag_month_day!BC381="","",_tag_month_day!BC381/100)</f>
        <v/>
      </c>
      <c r="FI391" s="449">
        <f>FI390</f>
        <v>0.40999999999999998</v>
      </c>
      <c r="FJ391" s="449">
        <f>FJ390</f>
        <v>0.11</v>
      </c>
      <c r="FK391" s="449">
        <f>FK390</f>
        <v>0.014999999999999999</v>
      </c>
      <c r="FL391" s="449">
        <f>FL390</f>
        <v>0</v>
      </c>
      <c r="FM391" s="467">
        <f>FM390</f>
        <v>0.0001</v>
      </c>
      <c r="FN391" s="449">
        <f>FN390</f>
        <v>0.32000000000000001</v>
      </c>
      <c r="FO391" s="449">
        <f>FO390</f>
        <v>0.20000000000000001</v>
      </c>
      <c r="FP391" s="449">
        <f>FP390</f>
        <v>0.01</v>
      </c>
      <c r="FQ391" s="449">
        <f>FQ390</f>
        <v>0</v>
      </c>
      <c r="FR391" s="467">
        <f>FR390</f>
        <v>0.0001</v>
      </c>
      <c r="FS391" s="449" t="str">
        <f>IF(_tag_month_day!BD381="","",_tag_month_day!BD381/100)</f>
        <v/>
      </c>
      <c r="FT391" s="449" t="str">
        <f>IF(_tag_month_day!BE381="","",_tag_month_day!BE381/100)</f>
        <v/>
      </c>
      <c r="FU391" s="449" t="str">
        <f>IF(_tag_month_day!BF381="","",_tag_month_day!BF381/100)</f>
        <v/>
      </c>
      <c r="FV391" s="449" t="str">
        <f>IF(_tag_month_day!BG381="","",_tag_month_day!BG381/100)</f>
        <v/>
      </c>
      <c r="FW391" s="467" t="str">
        <f>IF(_tag_month_day!BH381="","",_tag_month_day!BH381/100)</f>
        <v/>
      </c>
      <c r="FX391" s="449" t="str">
        <f>IF(_tag_month_day!BI381="","",_tag_month_day!BI381/100)</f>
        <v/>
      </c>
      <c r="FY391" s="449" t="str">
        <f>IF(_tag_month_day!BJ381="","",_tag_month_day!BJ381/100)</f>
        <v/>
      </c>
      <c r="FZ391" s="468" t="str">
        <f>IF(_tag_month_day!BK381="","",_tag_month_day!BK381/100)</f>
        <v/>
      </c>
      <c r="GA391" s="449" t="str">
        <f>IF(_tag_month_day!BL381="","",_tag_month_day!BL381/100)</f>
        <v/>
      </c>
      <c r="GB391" s="467" t="str">
        <f>IF(_tag_month_day!BM381="","",_tag_month_day!BM381/100)</f>
        <v/>
      </c>
      <c r="GC391" s="431" t="str">
        <f>IF(_tag_month_day!BN381="","",_tag_month_day!BN381/100)</f>
        <v/>
      </c>
      <c r="GD391" s="431" t="str">
        <f>IF(_tag_month_day!BO381="","",_tag_month_day!BO381/100)</f>
        <v/>
      </c>
      <c r="GE391" s="431" t="str">
        <f>IF(_tag_month_day!BP381="","",_tag_month_day!BP381/100)</f>
        <v/>
      </c>
      <c r="GF391" s="431" t="str">
        <f>IF(_tag_month_day!BQ381="","",_tag_month_day!BQ381/100)</f>
        <v/>
      </c>
      <c r="GG391" s="431" t="str">
        <f>IF(_tag_month_day!BR381="","",_tag_month_day!BR381/100)</f>
        <v/>
      </c>
      <c r="GH391" s="431" t="str">
        <f>IF(_tag_month_day!BS381="","",_tag_month_day!BS381/100)</f>
        <v/>
      </c>
      <c r="GI391" s="467" t="str">
        <f>IF(_tag_month_day!BT381="","",_tag_month_day!BT381/100)</f>
        <v/>
      </c>
      <c r="GJ391" s="469" t="str">
        <f>IF(_tag_month_day!BU381="","",_tag_month_day!BU381/100)</f>
        <v/>
      </c>
      <c r="GK391" s="470">
        <f>GK390</f>
        <v>0.070000000000000007</v>
      </c>
      <c r="GL391" s="470">
        <f>GL390</f>
        <v>0.029999999999999999</v>
      </c>
      <c r="GM391" s="471" t="str">
        <f>IF(_tag_month_day!BX381="","",_tag_month_day!BX381/100)</f>
        <v/>
      </c>
      <c r="GN391" s="470">
        <f>GN390</f>
        <v>0.070000000000000007</v>
      </c>
      <c r="GO391" s="470">
        <f>GO390</f>
        <v>0.029999999999999999</v>
      </c>
      <c r="GP391" s="470">
        <f>GP390</f>
        <v>0.089999999999999997</v>
      </c>
      <c r="GQ391" s="470">
        <f>GQ390</f>
        <v>0.029999999999999999</v>
      </c>
      <c r="GR391" s="471" t="str">
        <f>IF(_tag_month_day!CA381="","",_tag_month_day!CA381/100)</f>
        <v/>
      </c>
      <c r="GS391" s="472">
        <f>GS390</f>
        <v>0.95299999999999996</v>
      </c>
      <c r="GT391" s="472">
        <f>GT390</f>
        <v>0.55000000000000004</v>
      </c>
      <c r="GU391" s="472">
        <f>GU390</f>
        <v>0.55000000000000004</v>
      </c>
      <c r="GV391" s="472">
        <f>GV390</f>
        <v>0.55000000000000004</v>
      </c>
      <c r="GW391" s="472">
        <f>GW390</f>
        <v>0.5</v>
      </c>
      <c r="GX391" s="472">
        <f>GX390</f>
        <v>0.93500000000000005</v>
      </c>
      <c r="GY391" s="472">
        <f>GY390</f>
        <v>0.14999999999999999</v>
      </c>
      <c r="GZ391" s="472">
        <f>GZ390</f>
        <v>1</v>
      </c>
      <c r="HA391" s="474">
        <f>HA390</f>
        <v>0.047</v>
      </c>
      <c r="HB391" s="474">
        <f>HB390</f>
        <v>0.45000000000000001</v>
      </c>
      <c r="HC391" s="474">
        <f>HC390</f>
        <v>0.45000000000000001</v>
      </c>
      <c r="HD391" s="474">
        <f>HD390</f>
        <v>0.45000000000000001</v>
      </c>
      <c r="HE391" s="474">
        <f>HE390</f>
        <v>0.5</v>
      </c>
      <c r="HF391" s="474">
        <f>HF390</f>
        <v>0.065000000000000002</v>
      </c>
      <c r="HG391" s="474">
        <f>HG390</f>
        <v>0.84999999999999998</v>
      </c>
      <c r="HH391" s="474">
        <f>HH390</f>
        <v>0</v>
      </c>
      <c r="HI391" s="10">
        <f>IF(BZ391&lt;&gt;"",CK391-BV391,0)</f>
        <v>0</v>
      </c>
      <c r="HJ391" s="10" t="e">
        <f>IF(AJ391&gt;0,AH391-AJ391,0)</f>
        <v>#VALUE!</v>
      </c>
      <c r="HK391" s="466">
        <f>HK390</f>
        <v>0.84999999999999998</v>
      </c>
      <c r="HL391" s="424">
        <f>HL390</f>
        <v>550000</v>
      </c>
      <c r="HM391" s="424">
        <f>HM390</f>
        <v>480000</v>
      </c>
      <c r="HN391" s="465" t="e">
        <f>(DJ391*EZ391+DK391*FH391+DL391*FM391+DM391*FR391+DN391*FW391+DO391*GB391+DS391*GI391+DP391*GM391+DR391*GR391)*1000*2</f>
        <v>#VALUE!</v>
      </c>
      <c r="HO391" s="465" t="e">
        <f>HN391*HK391*$HO$2/HL391*1000000</f>
        <v>#VALUE!</v>
      </c>
      <c r="HP391" s="465" t="e">
        <f>HN391*HK391*$HP$2/HM391*1000000</f>
        <v>#VALUE!</v>
      </c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</row>
    <row customFormat="1" r="392" s="0">
      <c r="A392" s="420">
        <v>381</v>
      </c>
      <c r="B392" s="421">
        <f ca="1">IF(D392=D391,B391,IF(D392="夜班",B391+1,B391))</f>
        <v>43601</v>
      </c>
      <c r="C392" s="422">
        <f>C391</f>
        <v>0.041666666666666699</v>
      </c>
      <c r="D392" s="10" t="str">
        <f ca="1">IF(HOUR(G392)&lt;8,"夜班",IF(HOUR(G392)&lt;16,"白班",IF(HOUR(G392)&lt;24,"中班",0)))</f>
        <v>中班</v>
      </c>
      <c r="E392" s="10" t="e">
        <f ca="1">IF(F392=1,"甲",IF(F392=2,"乙",IF(F392=3,"丙",IF(F392=4,"丁",""))))</f>
        <v>#REF!</v>
      </c>
      <c r="F392" s="10" t="e">
        <f ca="1">SUMPRODUCT((成本日报!$A$3:$A$95=计划!B392)*(成本日报!$B$3:$B$95=计划!$D392),成本日报!$C$3:$C$95)</f>
        <v>#REF!</v>
      </c>
      <c r="G392" s="423">
        <f ca="1">G391+C391</f>
        <v>43601.833333332412</v>
      </c>
      <c r="H392" s="423">
        <f ca="1">$G392+$C392/60*10+$C392*0</f>
        <v>43601.840277776857</v>
      </c>
      <c r="I392" s="423">
        <f ca="1">$G392+$C392/60*18+$C392*0</f>
        <v>43601.845833332409</v>
      </c>
      <c r="J392" s="423">
        <f ca="1">$G392+$C392/60*0+$C392*1</f>
        <v>43601.874999999076</v>
      </c>
      <c r="K392" s="423">
        <f ca="1">$G392+$C392/60*30+$C392*2</f>
        <v>43601.937499999083</v>
      </c>
      <c r="L392" s="423">
        <f ca="1">$G392+$C392/60*0+$C392*3</f>
        <v>43601.958333332412</v>
      </c>
      <c r="M392" s="424" t="str">
        <f>IF(_tag_month_day!A382="","",_tag_month_day!A382)</f>
        <v/>
      </c>
      <c r="N392" s="424" t="str">
        <f>IF(_tag_month_day!B382="","",_tag_month_day!B382)</f>
        <v/>
      </c>
      <c r="O392" s="425" t="e">
        <f>IF(M392+N392=0,"",M392+N392)</f>
        <v>#VALUE!</v>
      </c>
      <c r="P392" s="424" t="str">
        <f>IF(_tag_month_day!C382="","",_tag_month_day!C382)</f>
        <v/>
      </c>
      <c r="Q392" s="424" t="str">
        <f>IF(_tag_month_day!D382="","",_tag_month_day!D382)</f>
        <v/>
      </c>
      <c r="R392" s="426" t="str">
        <f>IF(_tag_month_day!CB382="","",_tag_month_day!CB382/100)</f>
        <v/>
      </c>
      <c r="S392" s="427" t="str">
        <f>IF(_tag_month_day!E382="","",_tag_month_day!E382)</f>
        <v/>
      </c>
      <c r="T392" s="427" t="str">
        <f>IF(_tag_month_day!F382="","",_tag_month_day!F382)</f>
        <v/>
      </c>
      <c r="U392" s="428" t="e">
        <f>S392+T392</f>
        <v>#VALUE!</v>
      </c>
      <c r="V392" s="429" t="e">
        <f>U392/AJ392</f>
        <v>#VALUE!</v>
      </c>
      <c r="W392" s="430" t="str">
        <f>IF(_jhy_month_day!A382="","",_jhy_month_day!A382)</f>
        <v/>
      </c>
      <c r="X392" s="431" t="str">
        <f>IF(_jhy_month_day!B382="","",_jhy_month_day!B382/100)</f>
        <v/>
      </c>
      <c r="Y392" s="431" t="str">
        <f>IF(_jhy_month_day!C382="","",_jhy_month_day!C382/100)</f>
        <v/>
      </c>
      <c r="Z392" s="432">
        <f>Z388+1</f>
        <v>96</v>
      </c>
      <c r="AA392" s="433" t="str">
        <f>IF(_tag_month_day!G382="","",_tag_month_day!G382/100)</f>
        <v/>
      </c>
      <c r="AB392" s="433" t="str">
        <f>IF(_tag_month_day!H382="","",_tag_month_day!H382/100)</f>
        <v/>
      </c>
      <c r="AC392" s="434">
        <f>IF(X392="",AC391,BK392*($AV391*X392+$AW391*FD391+$AX391*FI391+$AY391*FN391+$AZ391*FS391+$BA391*FX391+$BG391*GE391)/(AV391*Y392+AX391*FK391+AW391*FF391+AY391*FP391+AZ391*FU391+BA391*FZ391+BG391*GG391+BB391*GK391+BC391*GN391+BD391*GP391))</f>
        <v>1.59963432013121</v>
      </c>
      <c r="AD392" s="435" t="str">
        <f>IF(AC392=AC391,"",AC392-AC391)</f>
        <v/>
      </c>
      <c r="AE392" s="436" t="str">
        <f>IF(1-AF392=0,"",(1-AF392))</f>
        <v/>
      </c>
      <c r="AF392" s="437">
        <v>1</v>
      </c>
      <c r="AG392" s="10" t="str">
        <f>AG391</f>
        <v>9A3</v>
      </c>
      <c r="AH392" s="438" t="str">
        <f>AH391</f>
        <v/>
      </c>
      <c r="AI392" s="424"/>
      <c r="AJ392" s="10" t="str">
        <f>IF(_tag_month_day!I382="","",_tag_month_day!I382)</f>
        <v/>
      </c>
      <c r="AK392" s="440"/>
      <c r="AL392" s="440"/>
      <c r="AM392" s="440"/>
      <c r="AN392" s="441">
        <f>AN391</f>
        <v>2</v>
      </c>
      <c r="AO392" s="441">
        <f>AO391</f>
        <v>8</v>
      </c>
      <c r="AP392" s="442" t="e">
        <f>(IF(AN392=0,AS391,AS391*(1+AO392/AN392)/(AR392+AO392/AN392)))+AT392</f>
        <v>#VALUE!</v>
      </c>
      <c r="AQ392" s="443" t="str">
        <f>IF(_tag_month_day!J382="","",_tag_month_day!J382/100)</f>
        <v/>
      </c>
      <c r="AR392" s="444">
        <f>AR391</f>
        <v>1.3</v>
      </c>
      <c r="AS392" s="445" t="e">
        <f>AQ392*(AN392*AR392+AO392)/(AN392+AO392)</f>
        <v>#VALUE!</v>
      </c>
      <c r="AT392" s="445" t="e">
        <f>(SUM(BE392:BF392)-SUM(BE391:BF391))*0.05</f>
        <v>#VALUE!</v>
      </c>
      <c r="AU392" s="446" t="str">
        <f>IF(_tag_month_day!CC382="","",IF(_tag_month_day!CC382&gt;0,_tag_month_day!CD382,_tag_month_day!CE382))</f>
        <v/>
      </c>
      <c r="AV392" s="447" t="str">
        <f>IF(_tag_month_day!L382="","",_tag_month_day!L382/100)</f>
        <v/>
      </c>
      <c r="AW392" s="431">
        <f>AW391</f>
        <v>0</v>
      </c>
      <c r="AX392" s="431">
        <f>AX391</f>
        <v>0</v>
      </c>
      <c r="AY392" s="431" t="str">
        <f>IF(_tag_month_day!M382="","",_tag_month_day!M382/100)</f>
        <v/>
      </c>
      <c r="AZ392" s="431" t="str">
        <f>IF(_tag_month_day!N382="","",_tag_month_day!N382/100)</f>
        <v/>
      </c>
      <c r="BA392" s="431" t="str">
        <f>IF(_tag_month_day!O382="","",_tag_month_day!O382/100)</f>
        <v/>
      </c>
      <c r="BB392" s="448" t="str">
        <f>IF(_tag_month_day!P382="","",_tag_month_day!P382/100)</f>
        <v/>
      </c>
      <c r="BC392" s="448">
        <f>BC391</f>
        <v>0</v>
      </c>
      <c r="BD392" s="448" t="str">
        <f>IF(_tag_month_day!Q382="","",_tag_month_day!Q382/100)</f>
        <v/>
      </c>
      <c r="BE392" s="449" t="str">
        <f>IF(_tag_month_day!R382="","",_tag_month_day!R382/100)</f>
        <v/>
      </c>
      <c r="BF392" s="388" t="e">
        <f>(AU392*(100+BE392*100))/(AJ392-AU392)/100</f>
        <v>#VALUE!</v>
      </c>
      <c r="BG392" s="450" t="e">
        <f>BE392+BF392</f>
        <v>#VALUE!</v>
      </c>
      <c r="BH392" s="451" t="e">
        <f>SUM(AV392:BF392)</f>
        <v>#VALUE!</v>
      </c>
      <c r="BI392" s="452" t="e">
        <f>IF(CX392=0,BI391,(DK392*查询!$R$5+DL392*查询!$Q$5+DM392*查询!$N$5+DN392*查询!$O$5+DO392*查询!$P$5)*AF392/CX392)</f>
        <v>#VALUE!</v>
      </c>
      <c r="BJ392" s="452" t="e">
        <f>IF(CX392=0,BJ391,(DP392*查询!$S$5+DQ392*查询!$T$5+DR392*查询!$U$5)*AF392/CX392)</f>
        <v>#VALUE!</v>
      </c>
      <c r="BK392" s="452">
        <f>BK391</f>
        <v>1</v>
      </c>
      <c r="BL392" s="453" t="e">
        <f>SUMPRODUCT((AV392:BA392)*(GS392:GX392))/((GS392:GX392)+SUM(BB392:BD392)*GY392+BG392*GZ392)</f>
        <v>#VALUE!</v>
      </c>
      <c r="BM392" s="453" t="e">
        <f>BK392*($AV392*FB392+$AW392*FD392+$AX392*FI392+$AY392*FN392+$AZ392*FS392+$BA392*FX392+$BG392*GE392)/(AV392*EY392+AX392*FK392+AW392*FF392+AY392*FP392+AZ392*FU392+BA392*FZ392+BG392*GG392+BB392*GK392+BC392*GN392+BD392*GP392)</f>
        <v>#VALUE!</v>
      </c>
      <c r="BN392" s="453" t="e">
        <f>($AV392*FC392+$AX392*FJ392+$AW392*FE392+$AY392*FO392+$AZ392*FT392+$BA392*FY392+$BG392*GF392)/($AV392*FA392+BG392*GH392+BB392*GL392+BC392*GO392+BD392*GQ392+BA392*GA392)</f>
        <v>#VALUE!</v>
      </c>
      <c r="BO392" s="454" t="e">
        <f>SUMPRODUCT(AV392:BA392*GS392:GX392)/(GS392:GX392+(BB392+BC392+BD392)*GY392+BG392)</f>
        <v>#VALUE!</v>
      </c>
      <c r="BP392" s="454" t="e">
        <f>SUMPRODUCT(AV392:BA392*GS392:GX392)/(GS392:GX392+(BB392+BC392+BD392)*GY392+BG392)</f>
        <v>#VALUE!</v>
      </c>
      <c r="BQ392" s="454" t="e">
        <f>SUMPRODUCT(AV392:BA392*GS392:GX392)/(GS392:GX392+(BB392+BC392+BD392)*GY392+BG392)</f>
        <v>#VALUE!</v>
      </c>
      <c r="BR392" s="453" t="str">
        <f>IF(_tag_month_day!T382="","",_tag_month_day!T382)</f>
        <v/>
      </c>
      <c r="BS392" s="453" t="str">
        <f>IF(_tag_month_day!U382="","",_tag_month_day!U382)</f>
        <v/>
      </c>
      <c r="BT392" s="455" t="str">
        <f>IF(CK392="","",IF((CK392&gt;=BV392-0.12)*(CK392&lt;=BV392+0.12),"合格","不合格"))</f>
        <v/>
      </c>
      <c r="BU392" s="456" t="str">
        <f>IF(_tag_month_day!V382="","",_tag_month_day!V382)</f>
        <v/>
      </c>
      <c r="BV392" s="457" t="str">
        <f>IF(_tag_month_day!W382="","",_tag_month_day!W382)</f>
        <v/>
      </c>
      <c r="BW392" s="458" t="str">
        <f>IF(_tag_month_day!X382="","",_tag_month_day!X382)</f>
        <v/>
      </c>
      <c r="BX392" s="458" t="str">
        <f>IF(_tag_month_day!Y382="","",_tag_month_day!Y382)</f>
        <v/>
      </c>
      <c r="BY392" s="459">
        <f ca="1">L392</f>
        <v>43601.958333332412</v>
      </c>
      <c r="BZ392" s="460"/>
      <c r="CA392" s="461"/>
      <c r="CB392" s="424" t="str">
        <f>IF(_tag_month_day!Z382="","",_tag_month_day!Z382)</f>
        <v/>
      </c>
      <c r="CC392" s="424" t="str">
        <f>IF(_tag_month_day!AA382="","",_tag_month_day!AA382)</f>
        <v/>
      </c>
      <c r="CD392" s="424" t="str">
        <f>IF(_tag_month_day!AB382="","",_tag_month_day!AB382)</f>
        <v/>
      </c>
      <c r="CE392" s="424" t="str">
        <f>IF(_tag_month_day!AC382="","",_tag_month_day!AC382)</f>
        <v/>
      </c>
      <c r="CF392" s="424" t="str">
        <f>IF(_tag_month_day!AD382="","",_tag_month_day!AD382)</f>
        <v/>
      </c>
      <c r="CG392" s="424" t="str">
        <f>IF(_tag_month_day!AE382="","",_tag_month_day!AE382)</f>
        <v/>
      </c>
      <c r="CH392" s="424" t="str">
        <f>IF(_tag_month_day!AF382="","",_tag_month_day!AF382)</f>
        <v/>
      </c>
      <c r="CI392" s="424" t="str">
        <f>IF(_tag_month_day!AG382="","",_tag_month_day!AG382)</f>
        <v/>
      </c>
      <c r="CJ392" s="424" t="str">
        <f>IF(_tag_month_day!AH382="","",_tag_month_day!AH382)</f>
        <v/>
      </c>
      <c r="CK392" s="424" t="str">
        <f>IF(_tag_month_day!AI382="","",_tag_month_day!AI382)</f>
        <v/>
      </c>
      <c r="CL392" s="4" t="str">
        <f>IF(_tag_month_day!AJ382="","",_tag_month_day!AJ382)</f>
        <v/>
      </c>
      <c r="CM392" s="4" t="str">
        <f>IF(_tag_month_day!AK382="","",_tag_month_day!AK382)</f>
        <v/>
      </c>
      <c r="CN392" s="4" t="str">
        <f>IF(_tag_month_day!AL382="","",_tag_month_day!AL382)</f>
        <v/>
      </c>
      <c r="CO392" s="4" t="str">
        <f>IF(_tag_month_day!AM382="","",_tag_month_day!AM382)</f>
        <v/>
      </c>
      <c r="CP392" s="4" t="str">
        <f>IF(_tag_month_day!AN382="","",_tag_month_day!AN382)</f>
        <v/>
      </c>
      <c r="CQ392" s="4" t="str">
        <f>IF(_tag_month_day!AO382="","",_tag_month_day!AO382)</f>
        <v/>
      </c>
      <c r="CR392" s="462" t="str">
        <f>IF(_tag_month_day!AP382="","",_tag_month_day!AP382)</f>
        <v/>
      </c>
      <c r="CS392" s="463" t="str">
        <f>IF(_tag_month_day!AQ382="","",_tag_month_day!AQ382)</f>
        <v/>
      </c>
      <c r="CT392" s="4" t="str">
        <f>IF(_tag_month_day!AR382="","",_tag_month_day!AR382)</f>
        <v/>
      </c>
      <c r="CU392" s="464" t="e">
        <f>DU392/AJ392</f>
        <v>#VALUE!</v>
      </c>
      <c r="CV392" s="451" t="e">
        <f>BG392/BH392</f>
        <v>#VALUE!</v>
      </c>
      <c r="CW392" s="465" t="e">
        <f>AJ392*(1-CV392)*CU392*AF392</f>
        <v>#VALUE!</v>
      </c>
      <c r="CX392" s="465" t="e">
        <f>CW392*94%</f>
        <v>#VALUE!</v>
      </c>
      <c r="CY392" s="466" t="e">
        <f>IF(CX392=0,0,DS392/(DS392+CX392))</f>
        <v>#VALUE!</v>
      </c>
      <c r="CZ392" s="465" t="e">
        <f>$AJ392*EF392</f>
        <v>#VALUE!</v>
      </c>
      <c r="DA392" s="465" t="e">
        <f>$AJ392*EG392</f>
        <v>#VALUE!</v>
      </c>
      <c r="DB392" s="465" t="e">
        <f>$AJ392*EH392</f>
        <v>#VALUE!</v>
      </c>
      <c r="DC392" s="465" t="e">
        <f>$AJ392*EI392</f>
        <v>#VALUE!</v>
      </c>
      <c r="DD392" s="465" t="e">
        <f>$AJ392*EJ392</f>
        <v>#VALUE!</v>
      </c>
      <c r="DE392" s="465" t="e">
        <f>$AJ392*EK392</f>
        <v>#VALUE!</v>
      </c>
      <c r="DF392" s="465" t="e">
        <f>$AJ392*EL392</f>
        <v>#VALUE!</v>
      </c>
      <c r="DG392" s="465" t="e">
        <f>$AJ392*EM392</f>
        <v>#VALUE!</v>
      </c>
      <c r="DH392" s="465" t="e">
        <f>$AJ392*EN392</f>
        <v>#VALUE!</v>
      </c>
      <c r="DI392" s="465" t="e">
        <f>$AJ392*EO392</f>
        <v>#VALUE!</v>
      </c>
      <c r="DJ392" s="465" t="e">
        <f>CZ392*(1-EP392)</f>
        <v>#VALUE!</v>
      </c>
      <c r="DK392" s="465" t="e">
        <f>DA392*(1-ER392)</f>
        <v>#VALUE!</v>
      </c>
      <c r="DL392" s="465" t="e">
        <f>DB392*(1-EQ392)</f>
        <v>#VALUE!</v>
      </c>
      <c r="DM392" s="465" t="e">
        <f>DC392*(1-ES392)</f>
        <v>#VALUE!</v>
      </c>
      <c r="DN392" s="465" t="e">
        <f>DD392*(1-ET392)</f>
        <v>#VALUE!</v>
      </c>
      <c r="DO392" s="465" t="e">
        <f>DE392</f>
        <v>#VALUE!</v>
      </c>
      <c r="DP392" s="465" t="e">
        <f>DF392*(1-EU392)</f>
        <v>#VALUE!</v>
      </c>
      <c r="DQ392" s="465" t="e">
        <f>DG392*(1-EV392)</f>
        <v>#VALUE!</v>
      </c>
      <c r="DR392" s="465" t="e">
        <f>DH392*(1-EW392)</f>
        <v>#VALUE!</v>
      </c>
      <c r="DS392" s="465" t="e">
        <f>DI392</f>
        <v>#VALUE!</v>
      </c>
      <c r="DT392" s="465" t="e">
        <f>SUM(DJ392:DS392)</f>
        <v>#VALUE!</v>
      </c>
      <c r="DU392" s="465" t="e">
        <f>(GS392:GX392)+(DP392+DQ392+DR392)*GY392+DS392</f>
        <v>#VALUE!</v>
      </c>
      <c r="DV392" s="451" t="e">
        <f>AV392/$BH392/(1-EP392)</f>
        <v>#VALUE!</v>
      </c>
      <c r="DW392" s="451" t="e">
        <f>AW392/$BH392/(1-ER392)</f>
        <v>#VALUE!</v>
      </c>
      <c r="DX392" s="451" t="e">
        <f>AX392/$BH392/(1-EQ392)</f>
        <v>#VALUE!</v>
      </c>
      <c r="DY392" s="451" t="e">
        <f>AY392/$BH392/(1-ES392)</f>
        <v>#VALUE!</v>
      </c>
      <c r="DZ392" s="451" t="e">
        <f>AZ392/$BH392/(1-ET392)</f>
        <v>#VALUE!</v>
      </c>
      <c r="EA392" s="451" t="e">
        <f>BA392/$BH392/(1-AX392)</f>
        <v>#VALUE!</v>
      </c>
      <c r="EB392" s="451" t="e">
        <f>BB392/$BH392/(1-EU392)</f>
        <v>#VALUE!</v>
      </c>
      <c r="EC392" s="451" t="e">
        <f>BC392/$BH392/(1-EV392)</f>
        <v>#VALUE!</v>
      </c>
      <c r="ED392" s="451" t="e">
        <f>BD392/$BH392/(1-EW392)</f>
        <v>#VALUE!</v>
      </c>
      <c r="EE392" s="451" t="e">
        <f>BG392/BH392</f>
        <v>#VALUE!</v>
      </c>
      <c r="EF392" s="451" t="e">
        <f>DV392/SUM($DV392:$EE392)</f>
        <v>#VALUE!</v>
      </c>
      <c r="EG392" s="451" t="e">
        <f>DW392/SUM($DV392:$EE392)</f>
        <v>#VALUE!</v>
      </c>
      <c r="EH392" s="451" t="e">
        <f>DX392/SUM($DV392:$EE392)</f>
        <v>#VALUE!</v>
      </c>
      <c r="EI392" s="451" t="e">
        <f>DY392/SUM($DV392:$EE392)</f>
        <v>#VALUE!</v>
      </c>
      <c r="EJ392" s="451" t="e">
        <f>DZ392/SUM($DV392:$EE392)</f>
        <v>#VALUE!</v>
      </c>
      <c r="EK392" s="451" t="e">
        <f>EA392/SUM($DV392:$EE392)</f>
        <v>#VALUE!</v>
      </c>
      <c r="EL392" s="451" t="e">
        <f>EB392/SUM($DV392:$EE392)</f>
        <v>#VALUE!</v>
      </c>
      <c r="EM392" s="451" t="e">
        <f>EC392/SUM($DV392:$EE392)</f>
        <v>#VALUE!</v>
      </c>
      <c r="EN392" s="451" t="e">
        <f>ED392/SUM($DV392:$EE392)</f>
        <v>#VALUE!</v>
      </c>
      <c r="EO392" s="451" t="e">
        <f>EE392/SUM($DV392:$EE392)</f>
        <v>#VALUE!</v>
      </c>
      <c r="EP392" s="450">
        <f>EP391</f>
        <v>0.080000000000000002</v>
      </c>
      <c r="EQ392" s="450">
        <f>EQ391</f>
        <v>0.014999999999999999</v>
      </c>
      <c r="ER392" s="450">
        <f>ER391</f>
        <v>0.014999999999999999</v>
      </c>
      <c r="ES392" s="450">
        <f>ES391</f>
        <v>0.014999999999999999</v>
      </c>
      <c r="ET392" s="450">
        <f>ET391</f>
        <v>0.014999999999999999</v>
      </c>
      <c r="EU392" s="450">
        <f>EU391</f>
        <v>0.089999999999999997</v>
      </c>
      <c r="EV392" s="450">
        <f>EV391</f>
        <v>0.089999999999999997</v>
      </c>
      <c r="EW392" s="450">
        <f>EW391</f>
        <v>0.089999999999999997</v>
      </c>
      <c r="EX392" s="431" t="str">
        <f>IF(_tag_month_day!AS382="","",_tag_month_day!AS382/100)</f>
        <v/>
      </c>
      <c r="EY392" s="431" t="str">
        <f>IF(_tag_month_day!AT382="","",_tag_month_day!AT382/100)</f>
        <v/>
      </c>
      <c r="EZ392" s="431" t="str">
        <f>IF(_tag_month_day!AU382="","",_tag_month_day!AU382/100)</f>
        <v/>
      </c>
      <c r="FA392" s="431" t="str">
        <f>IF(_tag_month_day!AV382="","",_tag_month_day!AV382/100)</f>
        <v/>
      </c>
      <c r="FB392" s="431" t="str">
        <f>IF(_tag_month_day!AW382="","",_tag_month_day!AW382/100)</f>
        <v/>
      </c>
      <c r="FC392" s="431" t="str">
        <f>IF(_tag_month_day!AX382="","",_tag_month_day!AX382/100)</f>
        <v/>
      </c>
      <c r="FD392" s="449" t="str">
        <f>IF(_tag_month_day!AY382="","",_tag_month_day!AY382/100)</f>
        <v/>
      </c>
      <c r="FE392" s="449" t="str">
        <f>IF(_tag_month_day!AZ382="","",_tag_month_day!AZ382/100)</f>
        <v/>
      </c>
      <c r="FF392" s="449" t="str">
        <f>IF(_tag_month_day!BA382="","",_tag_month_day!BA382/100)</f>
        <v/>
      </c>
      <c r="FG392" s="449" t="str">
        <f>IF(_tag_month_day!BB382="","",_tag_month_day!BB382/100)</f>
        <v/>
      </c>
      <c r="FH392" s="467" t="str">
        <f>IF(_tag_month_day!BC382="","",_tag_month_day!BC382/100)</f>
        <v/>
      </c>
      <c r="FI392" s="449">
        <f>FI391</f>
        <v>0.40999999999999998</v>
      </c>
      <c r="FJ392" s="449">
        <f>FJ391</f>
        <v>0.11</v>
      </c>
      <c r="FK392" s="449">
        <f>FK391</f>
        <v>0.014999999999999999</v>
      </c>
      <c r="FL392" s="449">
        <f>FL391</f>
        <v>0</v>
      </c>
      <c r="FM392" s="467">
        <f>FM391</f>
        <v>0.0001</v>
      </c>
      <c r="FN392" s="449">
        <f>FN391</f>
        <v>0.32000000000000001</v>
      </c>
      <c r="FO392" s="449">
        <f>FO391</f>
        <v>0.20000000000000001</v>
      </c>
      <c r="FP392" s="449">
        <f>FP391</f>
        <v>0.01</v>
      </c>
      <c r="FQ392" s="449">
        <f>FQ391</f>
        <v>0</v>
      </c>
      <c r="FR392" s="467">
        <f>FR391</f>
        <v>0.0001</v>
      </c>
      <c r="FS392" s="449" t="str">
        <f>IF(_tag_month_day!BD382="","",_tag_month_day!BD382/100)</f>
        <v/>
      </c>
      <c r="FT392" s="449" t="str">
        <f>IF(_tag_month_day!BE382="","",_tag_month_day!BE382/100)</f>
        <v/>
      </c>
      <c r="FU392" s="449" t="str">
        <f>IF(_tag_month_day!BF382="","",_tag_month_day!BF382/100)</f>
        <v/>
      </c>
      <c r="FV392" s="449" t="str">
        <f>IF(_tag_month_day!BG382="","",_tag_month_day!BG382/100)</f>
        <v/>
      </c>
      <c r="FW392" s="467" t="str">
        <f>IF(_tag_month_day!BH382="","",_tag_month_day!BH382/100)</f>
        <v/>
      </c>
      <c r="FX392" s="449" t="str">
        <f>IF(_tag_month_day!BI382="","",_tag_month_day!BI382/100)</f>
        <v/>
      </c>
      <c r="FY392" s="449" t="str">
        <f>IF(_tag_month_day!BJ382="","",_tag_month_day!BJ382/100)</f>
        <v/>
      </c>
      <c r="FZ392" s="468" t="str">
        <f>IF(_tag_month_day!BK382="","",_tag_month_day!BK382/100)</f>
        <v/>
      </c>
      <c r="GA392" s="449" t="str">
        <f>IF(_tag_month_day!BL382="","",_tag_month_day!BL382/100)</f>
        <v/>
      </c>
      <c r="GB392" s="467" t="str">
        <f>IF(_tag_month_day!BM382="","",_tag_month_day!BM382/100)</f>
        <v/>
      </c>
      <c r="GC392" s="431" t="str">
        <f>IF(_tag_month_day!BN382="","",_tag_month_day!BN382/100)</f>
        <v/>
      </c>
      <c r="GD392" s="431" t="str">
        <f>IF(_tag_month_day!BO382="","",_tag_month_day!BO382/100)</f>
        <v/>
      </c>
      <c r="GE392" s="431" t="str">
        <f>IF(_tag_month_day!BP382="","",_tag_month_day!BP382/100)</f>
        <v/>
      </c>
      <c r="GF392" s="431" t="str">
        <f>IF(_tag_month_day!BQ382="","",_tag_month_day!BQ382/100)</f>
        <v/>
      </c>
      <c r="GG392" s="431" t="str">
        <f>IF(_tag_month_day!BR382="","",_tag_month_day!BR382/100)</f>
        <v/>
      </c>
      <c r="GH392" s="431" t="str">
        <f>IF(_tag_month_day!BS382="","",_tag_month_day!BS382/100)</f>
        <v/>
      </c>
      <c r="GI392" s="467" t="str">
        <f>IF(_tag_month_day!BT382="","",_tag_month_day!BT382/100)</f>
        <v/>
      </c>
      <c r="GJ392" s="469" t="str">
        <f>IF(_tag_month_day!BU382="","",_tag_month_day!BU382/100)</f>
        <v/>
      </c>
      <c r="GK392" s="470">
        <f>GK391</f>
        <v>0.070000000000000007</v>
      </c>
      <c r="GL392" s="470">
        <f>GL391</f>
        <v>0.029999999999999999</v>
      </c>
      <c r="GM392" s="471" t="str">
        <f>IF(_tag_month_day!BX382="","",_tag_month_day!BX382/100)</f>
        <v/>
      </c>
      <c r="GN392" s="470">
        <f>GN391</f>
        <v>0.070000000000000007</v>
      </c>
      <c r="GO392" s="470">
        <f>GO391</f>
        <v>0.029999999999999999</v>
      </c>
      <c r="GP392" s="470">
        <f>GP391</f>
        <v>0.089999999999999997</v>
      </c>
      <c r="GQ392" s="470">
        <f>GQ391</f>
        <v>0.029999999999999999</v>
      </c>
      <c r="GR392" s="471" t="str">
        <f>IF(_tag_month_day!CA382="","",_tag_month_day!CA382/100)</f>
        <v/>
      </c>
      <c r="GS392" s="472">
        <f>GS391</f>
        <v>0.95299999999999996</v>
      </c>
      <c r="GT392" s="472">
        <f>GT391</f>
        <v>0.55000000000000004</v>
      </c>
      <c r="GU392" s="472">
        <f>GU391</f>
        <v>0.55000000000000004</v>
      </c>
      <c r="GV392" s="472">
        <f>GV391</f>
        <v>0.55000000000000004</v>
      </c>
      <c r="GW392" s="472">
        <f>GW391</f>
        <v>0.5</v>
      </c>
      <c r="GX392" s="472">
        <f>GX391</f>
        <v>0.93500000000000005</v>
      </c>
      <c r="GY392" s="472">
        <f>GY391</f>
        <v>0.14999999999999999</v>
      </c>
      <c r="GZ392" s="472">
        <f>GZ391</f>
        <v>1</v>
      </c>
      <c r="HA392" s="474">
        <f>HA391</f>
        <v>0.047</v>
      </c>
      <c r="HB392" s="474">
        <f>HB391</f>
        <v>0.45000000000000001</v>
      </c>
      <c r="HC392" s="474">
        <f>HC391</f>
        <v>0.45000000000000001</v>
      </c>
      <c r="HD392" s="474">
        <f>HD391</f>
        <v>0.45000000000000001</v>
      </c>
      <c r="HE392" s="474">
        <f>HE391</f>
        <v>0.5</v>
      </c>
      <c r="HF392" s="474">
        <f>HF391</f>
        <v>0.065000000000000002</v>
      </c>
      <c r="HG392" s="474">
        <f>HG391</f>
        <v>0.84999999999999998</v>
      </c>
      <c r="HH392" s="474">
        <f>HH391</f>
        <v>0</v>
      </c>
      <c r="HI392" s="10">
        <f>IF(BZ392&lt;&gt;"",CK392-BV392,0)</f>
        <v>0</v>
      </c>
      <c r="HJ392" s="10" t="e">
        <f>IF(AJ392&gt;0,AH392-AJ392,0)</f>
        <v>#VALUE!</v>
      </c>
      <c r="HK392" s="466">
        <f>HK391</f>
        <v>0.84999999999999998</v>
      </c>
      <c r="HL392" s="424">
        <f>HL391</f>
        <v>550000</v>
      </c>
      <c r="HM392" s="424">
        <f>HM391</f>
        <v>480000</v>
      </c>
      <c r="HN392" s="465" t="e">
        <f>(DJ392*EZ392+DK392*FH392+DL392*FM392+DM392*FR392+DN392*FW392+DO392*GB392+DS392*GI392+DP392*GM392+DR392*GR392)*1000*2</f>
        <v>#VALUE!</v>
      </c>
      <c r="HO392" s="465" t="e">
        <f>HN392*HK392*$HO$2/HL392*1000000</f>
        <v>#VALUE!</v>
      </c>
      <c r="HP392" s="465" t="e">
        <f>HN392*HK392*$HP$2/HM392*1000000</f>
        <v>#VALUE!</v>
      </c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</row>
    <row customFormat="1" r="393" s="0">
      <c r="A393" s="420">
        <v>382</v>
      </c>
      <c r="B393" s="421">
        <f ca="1">IF(D393=D392,B392,IF(D393="夜班",B392+1,B392))</f>
        <v>43601</v>
      </c>
      <c r="C393" s="422">
        <f>C392</f>
        <v>0.041666666666666699</v>
      </c>
      <c r="D393" s="10" t="str">
        <f ca="1">IF(HOUR(G393)&lt;8,"夜班",IF(HOUR(G393)&lt;16,"白班",IF(HOUR(G393)&lt;24,"中班",0)))</f>
        <v>中班</v>
      </c>
      <c r="E393" s="10" t="e">
        <f ca="1">IF(F393=1,"甲",IF(F393=2,"乙",IF(F393=3,"丙",IF(F393=4,"丁",""))))</f>
        <v>#REF!</v>
      </c>
      <c r="F393" s="10" t="e">
        <f ca="1">SUMPRODUCT((成本日报!$A$3:$A$95=计划!B393)*(成本日报!$B$3:$B$95=计划!$D393),成本日报!$C$3:$C$95)</f>
        <v>#REF!</v>
      </c>
      <c r="G393" s="423">
        <f ca="1">G392+C392</f>
        <v>43601.874999999076</v>
      </c>
      <c r="H393" s="423">
        <f ca="1">$G393+$C393/60*10+$C393*0</f>
        <v>43601.881944443521</v>
      </c>
      <c r="I393" s="423">
        <f ca="1">$G393+$C393/60*18+$C393*0</f>
        <v>43601.887499999073</v>
      </c>
      <c r="J393" s="423">
        <f ca="1">$G393+$C393/60*0+$C393*1</f>
        <v>43601.91666666574</v>
      </c>
      <c r="K393" s="423">
        <f ca="1">$G393+$C393/60*30+$C393*2</f>
        <v>43601.979166665747</v>
      </c>
      <c r="L393" s="423">
        <f ca="1">$G393+$C393/60*0+$C393*3</f>
        <v>43601.999999999076</v>
      </c>
      <c r="M393" s="424" t="str">
        <f>IF(_tag_month_day!A383="","",_tag_month_day!A383)</f>
        <v/>
      </c>
      <c r="N393" s="424" t="str">
        <f>IF(_tag_month_day!B383="","",_tag_month_day!B383)</f>
        <v/>
      </c>
      <c r="O393" s="425" t="e">
        <f>IF(M393+N393=0,"",M393+N393)</f>
        <v>#VALUE!</v>
      </c>
      <c r="P393" s="424" t="str">
        <f>IF(_tag_month_day!C383="","",_tag_month_day!C383)</f>
        <v/>
      </c>
      <c r="Q393" s="424" t="str">
        <f>IF(_tag_month_day!D383="","",_tag_month_day!D383)</f>
        <v/>
      </c>
      <c r="R393" s="426" t="str">
        <f>IF(_tag_month_day!CB383="","",_tag_month_day!CB383/100)</f>
        <v/>
      </c>
      <c r="S393" s="427" t="str">
        <f>IF(_tag_month_day!E383="","",_tag_month_day!E383)</f>
        <v/>
      </c>
      <c r="T393" s="427" t="str">
        <f>IF(_tag_month_day!F383="","",_tag_month_day!F383)</f>
        <v/>
      </c>
      <c r="U393" s="428" t="e">
        <f>S393+T393</f>
        <v>#VALUE!</v>
      </c>
      <c r="V393" s="429" t="e">
        <f>U393/AJ393</f>
        <v>#VALUE!</v>
      </c>
      <c r="W393" s="430" t="str">
        <f>IF(_jhy_month_day!A383="","",_jhy_month_day!A383)</f>
        <v/>
      </c>
      <c r="X393" s="431" t="str">
        <f>IF(_jhy_month_day!B383="","",_jhy_month_day!B383/100)</f>
        <v/>
      </c>
      <c r="Y393" s="431" t="str">
        <f>IF(_jhy_month_day!C383="","",_jhy_month_day!C383/100)</f>
        <v/>
      </c>
      <c r="Z393" s="432">
        <f>Z389+1</f>
        <v>96</v>
      </c>
      <c r="AA393" s="433" t="str">
        <f>IF(_tag_month_day!G383="","",_tag_month_day!G383/100)</f>
        <v/>
      </c>
      <c r="AB393" s="433" t="str">
        <f>IF(_tag_month_day!H383="","",_tag_month_day!H383/100)</f>
        <v/>
      </c>
      <c r="AC393" s="434">
        <f>IF(X393="",AC392,BK393*($AV392*X393+$AW392*FD392+$AX392*FI392+$AY392*FN392+$AZ392*FS392+$BA392*FX392+$BG392*GE392)/(AV392*Y393+AX392*FK392+AW392*FF392+AY392*FP392+AZ392*FU392+BA392*FZ392+BG392*GG392+BB392*GK392+BC392*GN392+BD392*GP392))</f>
        <v>1.59963432013121</v>
      </c>
      <c r="AD393" s="435" t="str">
        <f>IF(AC393=AC392,"",AC393-AC392)</f>
        <v/>
      </c>
      <c r="AE393" s="436" t="str">
        <f>IF(1-AF393=0,"",(1-AF393))</f>
        <v/>
      </c>
      <c r="AF393" s="437">
        <v>1</v>
      </c>
      <c r="AG393" s="10" t="str">
        <f>AG392</f>
        <v>9A3</v>
      </c>
      <c r="AH393" s="438" t="str">
        <f>AH392</f>
        <v/>
      </c>
      <c r="AI393" s="424"/>
      <c r="AJ393" s="10" t="str">
        <f>IF(_tag_month_day!I383="","",_tag_month_day!I383)</f>
        <v/>
      </c>
      <c r="AK393" s="440"/>
      <c r="AL393" s="440"/>
      <c r="AM393" s="440"/>
      <c r="AN393" s="441">
        <f>AN392</f>
        <v>2</v>
      </c>
      <c r="AO393" s="441">
        <f>AO392</f>
        <v>8</v>
      </c>
      <c r="AP393" s="442" t="e">
        <f>(IF(AN393=0,AS392,AS392*(1+AO393/AN393)/(AR393+AO393/AN393)))+AT393</f>
        <v>#VALUE!</v>
      </c>
      <c r="AQ393" s="443" t="str">
        <f>IF(_tag_month_day!J383="","",_tag_month_day!J383/100)</f>
        <v/>
      </c>
      <c r="AR393" s="444">
        <f>AR392</f>
        <v>1.3</v>
      </c>
      <c r="AS393" s="445" t="e">
        <f>AQ393*(AN393*AR393+AO393)/(AN393+AO393)</f>
        <v>#VALUE!</v>
      </c>
      <c r="AT393" s="445" t="e">
        <f>(SUM(BE393:BF393)-SUM(BE392:BF392))*0.05</f>
        <v>#VALUE!</v>
      </c>
      <c r="AU393" s="446" t="str">
        <f>IF(_tag_month_day!CC383="","",IF(_tag_month_day!CC383&gt;0,_tag_month_day!CD383,_tag_month_day!CE383))</f>
        <v/>
      </c>
      <c r="AV393" s="447" t="str">
        <f>IF(_tag_month_day!L383="","",_tag_month_day!L383/100)</f>
        <v/>
      </c>
      <c r="AW393" s="431">
        <f>AW392</f>
        <v>0</v>
      </c>
      <c r="AX393" s="431">
        <f>AX392</f>
        <v>0</v>
      </c>
      <c r="AY393" s="431" t="str">
        <f>IF(_tag_month_day!M383="","",_tag_month_day!M383/100)</f>
        <v/>
      </c>
      <c r="AZ393" s="431" t="str">
        <f>IF(_tag_month_day!N383="","",_tag_month_day!N383/100)</f>
        <v/>
      </c>
      <c r="BA393" s="431" t="str">
        <f>IF(_tag_month_day!O383="","",_tag_month_day!O383/100)</f>
        <v/>
      </c>
      <c r="BB393" s="448" t="str">
        <f>IF(_tag_month_day!P383="","",_tag_month_day!P383/100)</f>
        <v/>
      </c>
      <c r="BC393" s="448">
        <f>BC392</f>
        <v>0</v>
      </c>
      <c r="BD393" s="448" t="str">
        <f>IF(_tag_month_day!Q383="","",_tag_month_day!Q383/100)</f>
        <v/>
      </c>
      <c r="BE393" s="449" t="str">
        <f>IF(_tag_month_day!R383="","",_tag_month_day!R383/100)</f>
        <v/>
      </c>
      <c r="BF393" s="388" t="e">
        <f>(AU393*(100+BE393*100))/(AJ393-AU393)/100</f>
        <v>#VALUE!</v>
      </c>
      <c r="BG393" s="450" t="e">
        <f>BE393+BF393</f>
        <v>#VALUE!</v>
      </c>
      <c r="BH393" s="451" t="e">
        <f>SUM(AV393:BF393)</f>
        <v>#VALUE!</v>
      </c>
      <c r="BI393" s="452" t="e">
        <f>IF(CX393=0,BI392,(DK393*查询!$R$5+DL393*查询!$Q$5+DM393*查询!$N$5+DN393*查询!$O$5+DO393*查询!$P$5)*AF393/CX393)</f>
        <v>#VALUE!</v>
      </c>
      <c r="BJ393" s="452" t="e">
        <f>IF(CX393=0,BJ392,(DP393*查询!$S$5+DQ393*查询!$T$5+DR393*查询!$U$5)*AF393/CX393)</f>
        <v>#VALUE!</v>
      </c>
      <c r="BK393" s="452">
        <f>BK392</f>
        <v>1</v>
      </c>
      <c r="BL393" s="453" t="e">
        <f>SUMPRODUCT((AV393:BA393)*(GS393:GX393))/((GS393:GX393)+SUM(BB393:BD393)*GY393+BG393*GZ393)</f>
        <v>#VALUE!</v>
      </c>
      <c r="BM393" s="453" t="e">
        <f>BK393*($AV393*FB393+$AW393*FD393+$AX393*FI393+$AY393*FN393+$AZ393*FS393+$BA393*FX393+$BG393*GE393)/(AV393*EY393+AX393*FK393+AW393*FF393+AY393*FP393+AZ393*FU393+BA393*FZ393+BG393*GG393+BB393*GK393+BC393*GN393+BD393*GP393)</f>
        <v>#VALUE!</v>
      </c>
      <c r="BN393" s="453" t="e">
        <f>($AV393*FC393+$AX393*FJ393+$AW393*FE393+$AY393*FO393+$AZ393*FT393+$BA393*FY393+$BG393*GF393)/($AV393*FA393+BG393*GH393+BB393*GL393+BC393*GO393+BD393*GQ393+BA393*GA393)</f>
        <v>#VALUE!</v>
      </c>
      <c r="BO393" s="454" t="e">
        <f>SUMPRODUCT(AV393:BA393*GS393:GX393)/(GS393:GX393+(BB393+BC393+BD393)*GY393+BG393)</f>
        <v>#VALUE!</v>
      </c>
      <c r="BP393" s="454" t="e">
        <f>SUMPRODUCT(AV393:BA393*GS393:GX393)/(GS393:GX393+(BB393+BC393+BD393)*GY393+BG393)</f>
        <v>#VALUE!</v>
      </c>
      <c r="BQ393" s="454" t="e">
        <f>SUMPRODUCT(AV393:BA393*GS393:GX393)/(GS393:GX393+(BB393+BC393+BD393)*GY393+BG393)</f>
        <v>#VALUE!</v>
      </c>
      <c r="BR393" s="453" t="str">
        <f>IF(_tag_month_day!T383="","",_tag_month_day!T383)</f>
        <v/>
      </c>
      <c r="BS393" s="453" t="str">
        <f>IF(_tag_month_day!U383="","",_tag_month_day!U383)</f>
        <v/>
      </c>
      <c r="BT393" s="455" t="str">
        <f>IF(CK393="","",IF((CK393&gt;=BV393-0.12)*(CK393&lt;=BV393+0.12),"合格","不合格"))</f>
        <v/>
      </c>
      <c r="BU393" s="456" t="str">
        <f>IF(_tag_month_day!V383="","",_tag_month_day!V383)</f>
        <v/>
      </c>
      <c r="BV393" s="457" t="str">
        <f>IF(_tag_month_day!W383="","",_tag_month_day!W383)</f>
        <v/>
      </c>
      <c r="BW393" s="458" t="str">
        <f>IF(_tag_month_day!X383="","",_tag_month_day!X383)</f>
        <v/>
      </c>
      <c r="BX393" s="458" t="str">
        <f>IF(_tag_month_day!Y383="","",_tag_month_day!Y383)</f>
        <v/>
      </c>
      <c r="BY393" s="459">
        <f ca="1">L393</f>
        <v>43601.999999999076</v>
      </c>
      <c r="BZ393" s="460"/>
      <c r="CA393" s="461"/>
      <c r="CB393" s="424" t="str">
        <f>IF(_tag_month_day!Z383="","",_tag_month_day!Z383)</f>
        <v/>
      </c>
      <c r="CC393" s="424" t="str">
        <f>IF(_tag_month_day!AA383="","",_tag_month_day!AA383)</f>
        <v/>
      </c>
      <c r="CD393" s="424" t="str">
        <f>IF(_tag_month_day!AB383="","",_tag_month_day!AB383)</f>
        <v/>
      </c>
      <c r="CE393" s="424" t="str">
        <f>IF(_tag_month_day!AC383="","",_tag_month_day!AC383)</f>
        <v/>
      </c>
      <c r="CF393" s="424" t="str">
        <f>IF(_tag_month_day!AD383="","",_tag_month_day!AD383)</f>
        <v/>
      </c>
      <c r="CG393" s="424" t="str">
        <f>IF(_tag_month_day!AE383="","",_tag_month_day!AE383)</f>
        <v/>
      </c>
      <c r="CH393" s="424" t="str">
        <f>IF(_tag_month_day!AF383="","",_tag_month_day!AF383)</f>
        <v/>
      </c>
      <c r="CI393" s="424" t="str">
        <f>IF(_tag_month_day!AG383="","",_tag_month_day!AG383)</f>
        <v/>
      </c>
      <c r="CJ393" s="424" t="str">
        <f>IF(_tag_month_day!AH383="","",_tag_month_day!AH383)</f>
        <v/>
      </c>
      <c r="CK393" s="424" t="str">
        <f>IF(_tag_month_day!AI383="","",_tag_month_day!AI383)</f>
        <v/>
      </c>
      <c r="CL393" s="4" t="str">
        <f>IF(_tag_month_day!AJ383="","",_tag_month_day!AJ383)</f>
        <v/>
      </c>
      <c r="CM393" s="4" t="str">
        <f>IF(_tag_month_day!AK383="","",_tag_month_day!AK383)</f>
        <v/>
      </c>
      <c r="CN393" s="4" t="str">
        <f>IF(_tag_month_day!AL383="","",_tag_month_day!AL383)</f>
        <v/>
      </c>
      <c r="CO393" s="4" t="str">
        <f>IF(_tag_month_day!AM383="","",_tag_month_day!AM383)</f>
        <v/>
      </c>
      <c r="CP393" s="4" t="str">
        <f>IF(_tag_month_day!AN383="","",_tag_month_day!AN383)</f>
        <v/>
      </c>
      <c r="CQ393" s="4" t="str">
        <f>IF(_tag_month_day!AO383="","",_tag_month_day!AO383)</f>
        <v/>
      </c>
      <c r="CR393" s="462" t="str">
        <f>IF(_tag_month_day!AP383="","",_tag_month_day!AP383)</f>
        <v/>
      </c>
      <c r="CS393" s="463" t="str">
        <f>IF(_tag_month_day!AQ383="","",_tag_month_day!AQ383)</f>
        <v/>
      </c>
      <c r="CT393" s="4" t="str">
        <f>IF(_tag_month_day!AR383="","",_tag_month_day!AR383)</f>
        <v/>
      </c>
      <c r="CU393" s="464" t="e">
        <f>DU393/AJ393</f>
        <v>#VALUE!</v>
      </c>
      <c r="CV393" s="451" t="e">
        <f>BG393/BH393</f>
        <v>#VALUE!</v>
      </c>
      <c r="CW393" s="465" t="e">
        <f>AJ393*(1-CV393)*CU393*AF393</f>
        <v>#VALUE!</v>
      </c>
      <c r="CX393" s="465" t="e">
        <f>CW393*94%</f>
        <v>#VALUE!</v>
      </c>
      <c r="CY393" s="466" t="e">
        <f>IF(CX393=0,0,DS393/(DS393+CX393))</f>
        <v>#VALUE!</v>
      </c>
      <c r="CZ393" s="465" t="e">
        <f>$AJ393*EF393</f>
        <v>#VALUE!</v>
      </c>
      <c r="DA393" s="465" t="e">
        <f>$AJ393*EG393</f>
        <v>#VALUE!</v>
      </c>
      <c r="DB393" s="465" t="e">
        <f>$AJ393*EH393</f>
        <v>#VALUE!</v>
      </c>
      <c r="DC393" s="465" t="e">
        <f>$AJ393*EI393</f>
        <v>#VALUE!</v>
      </c>
      <c r="DD393" s="465" t="e">
        <f>$AJ393*EJ393</f>
        <v>#VALUE!</v>
      </c>
      <c r="DE393" s="465" t="e">
        <f>$AJ393*EK393</f>
        <v>#VALUE!</v>
      </c>
      <c r="DF393" s="465" t="e">
        <f>$AJ393*EL393</f>
        <v>#VALUE!</v>
      </c>
      <c r="DG393" s="465" t="e">
        <f>$AJ393*EM393</f>
        <v>#VALUE!</v>
      </c>
      <c r="DH393" s="465" t="e">
        <f>$AJ393*EN393</f>
        <v>#VALUE!</v>
      </c>
      <c r="DI393" s="465" t="e">
        <f>$AJ393*EO393</f>
        <v>#VALUE!</v>
      </c>
      <c r="DJ393" s="465" t="e">
        <f>CZ393*(1-EP393)</f>
        <v>#VALUE!</v>
      </c>
      <c r="DK393" s="465" t="e">
        <f>DA393*(1-ER393)</f>
        <v>#VALUE!</v>
      </c>
      <c r="DL393" s="465" t="e">
        <f>DB393*(1-EQ393)</f>
        <v>#VALUE!</v>
      </c>
      <c r="DM393" s="465" t="e">
        <f>DC393*(1-ES393)</f>
        <v>#VALUE!</v>
      </c>
      <c r="DN393" s="465" t="e">
        <f>DD393*(1-ET393)</f>
        <v>#VALUE!</v>
      </c>
      <c r="DO393" s="465" t="e">
        <f>DE393</f>
        <v>#VALUE!</v>
      </c>
      <c r="DP393" s="465" t="e">
        <f>DF393*(1-EU393)</f>
        <v>#VALUE!</v>
      </c>
      <c r="DQ393" s="465" t="e">
        <f>DG393*(1-EV393)</f>
        <v>#VALUE!</v>
      </c>
      <c r="DR393" s="465" t="e">
        <f>DH393*(1-EW393)</f>
        <v>#VALUE!</v>
      </c>
      <c r="DS393" s="465" t="e">
        <f>DI393</f>
        <v>#VALUE!</v>
      </c>
      <c r="DT393" s="465" t="e">
        <f>SUM(DJ393:DS393)</f>
        <v>#VALUE!</v>
      </c>
      <c r="DU393" s="465" t="e">
        <f>(GS393:GX393)+(DP393+DQ393+DR393)*GY393+DS393</f>
        <v>#VALUE!</v>
      </c>
      <c r="DV393" s="451" t="e">
        <f>AV393/$BH393/(1-EP393)</f>
        <v>#VALUE!</v>
      </c>
      <c r="DW393" s="451" t="e">
        <f>AW393/$BH393/(1-ER393)</f>
        <v>#VALUE!</v>
      </c>
      <c r="DX393" s="451" t="e">
        <f>AX393/$BH393/(1-EQ393)</f>
        <v>#VALUE!</v>
      </c>
      <c r="DY393" s="451" t="e">
        <f>AY393/$BH393/(1-ES393)</f>
        <v>#VALUE!</v>
      </c>
      <c r="DZ393" s="451" t="e">
        <f>AZ393/$BH393/(1-ET393)</f>
        <v>#VALUE!</v>
      </c>
      <c r="EA393" s="451" t="e">
        <f>BA393/$BH393/(1-AX393)</f>
        <v>#VALUE!</v>
      </c>
      <c r="EB393" s="451" t="e">
        <f>BB393/$BH393/(1-EU393)</f>
        <v>#VALUE!</v>
      </c>
      <c r="EC393" s="451" t="e">
        <f>BC393/$BH393/(1-EV393)</f>
        <v>#VALUE!</v>
      </c>
      <c r="ED393" s="451" t="e">
        <f>BD393/$BH393/(1-EW393)</f>
        <v>#VALUE!</v>
      </c>
      <c r="EE393" s="451" t="e">
        <f>BG393/BH393</f>
        <v>#VALUE!</v>
      </c>
      <c r="EF393" s="451" t="e">
        <f>DV393/SUM($DV393:$EE393)</f>
        <v>#VALUE!</v>
      </c>
      <c r="EG393" s="451" t="e">
        <f>DW393/SUM($DV393:$EE393)</f>
        <v>#VALUE!</v>
      </c>
      <c r="EH393" s="451" t="e">
        <f>DX393/SUM($DV393:$EE393)</f>
        <v>#VALUE!</v>
      </c>
      <c r="EI393" s="451" t="e">
        <f>DY393/SUM($DV393:$EE393)</f>
        <v>#VALUE!</v>
      </c>
      <c r="EJ393" s="451" t="e">
        <f>DZ393/SUM($DV393:$EE393)</f>
        <v>#VALUE!</v>
      </c>
      <c r="EK393" s="451" t="e">
        <f>EA393/SUM($DV393:$EE393)</f>
        <v>#VALUE!</v>
      </c>
      <c r="EL393" s="451" t="e">
        <f>EB393/SUM($DV393:$EE393)</f>
        <v>#VALUE!</v>
      </c>
      <c r="EM393" s="451" t="e">
        <f>EC393/SUM($DV393:$EE393)</f>
        <v>#VALUE!</v>
      </c>
      <c r="EN393" s="451" t="e">
        <f>ED393/SUM($DV393:$EE393)</f>
        <v>#VALUE!</v>
      </c>
      <c r="EO393" s="451" t="e">
        <f>EE393/SUM($DV393:$EE393)</f>
        <v>#VALUE!</v>
      </c>
      <c r="EP393" s="450">
        <f>EP392</f>
        <v>0.080000000000000002</v>
      </c>
      <c r="EQ393" s="450">
        <f>EQ392</f>
        <v>0.014999999999999999</v>
      </c>
      <c r="ER393" s="450">
        <f>ER392</f>
        <v>0.014999999999999999</v>
      </c>
      <c r="ES393" s="450">
        <f>ES392</f>
        <v>0.014999999999999999</v>
      </c>
      <c r="ET393" s="450">
        <f>ET392</f>
        <v>0.014999999999999999</v>
      </c>
      <c r="EU393" s="450">
        <f>EU392</f>
        <v>0.089999999999999997</v>
      </c>
      <c r="EV393" s="450">
        <f>EV392</f>
        <v>0.089999999999999997</v>
      </c>
      <c r="EW393" s="450">
        <f>EW392</f>
        <v>0.089999999999999997</v>
      </c>
      <c r="EX393" s="431" t="str">
        <f>IF(_tag_month_day!AS383="","",_tag_month_day!AS383/100)</f>
        <v/>
      </c>
      <c r="EY393" s="431" t="str">
        <f>IF(_tag_month_day!AT383="","",_tag_month_day!AT383/100)</f>
        <v/>
      </c>
      <c r="EZ393" s="431" t="str">
        <f>IF(_tag_month_day!AU383="","",_tag_month_day!AU383/100)</f>
        <v/>
      </c>
      <c r="FA393" s="431" t="str">
        <f>IF(_tag_month_day!AV383="","",_tag_month_day!AV383/100)</f>
        <v/>
      </c>
      <c r="FB393" s="431" t="str">
        <f>IF(_tag_month_day!AW383="","",_tag_month_day!AW383/100)</f>
        <v/>
      </c>
      <c r="FC393" s="431" t="str">
        <f>IF(_tag_month_day!AX383="","",_tag_month_day!AX383/100)</f>
        <v/>
      </c>
      <c r="FD393" s="449" t="str">
        <f>IF(_tag_month_day!AY383="","",_tag_month_day!AY383/100)</f>
        <v/>
      </c>
      <c r="FE393" s="449" t="str">
        <f>IF(_tag_month_day!AZ383="","",_tag_month_day!AZ383/100)</f>
        <v/>
      </c>
      <c r="FF393" s="449" t="str">
        <f>IF(_tag_month_day!BA383="","",_tag_month_day!BA383/100)</f>
        <v/>
      </c>
      <c r="FG393" s="449" t="str">
        <f>IF(_tag_month_day!BB383="","",_tag_month_day!BB383/100)</f>
        <v/>
      </c>
      <c r="FH393" s="467" t="str">
        <f>IF(_tag_month_day!BC383="","",_tag_month_day!BC383/100)</f>
        <v/>
      </c>
      <c r="FI393" s="449">
        <f>FI392</f>
        <v>0.40999999999999998</v>
      </c>
      <c r="FJ393" s="449">
        <f>FJ392</f>
        <v>0.11</v>
      </c>
      <c r="FK393" s="449">
        <f>FK392</f>
        <v>0.014999999999999999</v>
      </c>
      <c r="FL393" s="449">
        <f>FL392</f>
        <v>0</v>
      </c>
      <c r="FM393" s="467">
        <f>FM392</f>
        <v>0.0001</v>
      </c>
      <c r="FN393" s="449">
        <f>FN392</f>
        <v>0.32000000000000001</v>
      </c>
      <c r="FO393" s="449">
        <f>FO392</f>
        <v>0.20000000000000001</v>
      </c>
      <c r="FP393" s="449">
        <f>FP392</f>
        <v>0.01</v>
      </c>
      <c r="FQ393" s="449">
        <f>FQ392</f>
        <v>0</v>
      </c>
      <c r="FR393" s="467">
        <f>FR392</f>
        <v>0.0001</v>
      </c>
      <c r="FS393" s="449" t="str">
        <f>IF(_tag_month_day!BD383="","",_tag_month_day!BD383/100)</f>
        <v/>
      </c>
      <c r="FT393" s="449" t="str">
        <f>IF(_tag_month_day!BE383="","",_tag_month_day!BE383/100)</f>
        <v/>
      </c>
      <c r="FU393" s="449" t="str">
        <f>IF(_tag_month_day!BF383="","",_tag_month_day!BF383/100)</f>
        <v/>
      </c>
      <c r="FV393" s="449" t="str">
        <f>IF(_tag_month_day!BG383="","",_tag_month_day!BG383/100)</f>
        <v/>
      </c>
      <c r="FW393" s="467" t="str">
        <f>IF(_tag_month_day!BH383="","",_tag_month_day!BH383/100)</f>
        <v/>
      </c>
      <c r="FX393" s="449" t="str">
        <f>IF(_tag_month_day!BI383="","",_tag_month_day!BI383/100)</f>
        <v/>
      </c>
      <c r="FY393" s="449" t="str">
        <f>IF(_tag_month_day!BJ383="","",_tag_month_day!BJ383/100)</f>
        <v/>
      </c>
      <c r="FZ393" s="468" t="str">
        <f>IF(_tag_month_day!BK383="","",_tag_month_day!BK383/100)</f>
        <v/>
      </c>
      <c r="GA393" s="449" t="str">
        <f>IF(_tag_month_day!BL383="","",_tag_month_day!BL383/100)</f>
        <v/>
      </c>
      <c r="GB393" s="467" t="str">
        <f>IF(_tag_month_day!BM383="","",_tag_month_day!BM383/100)</f>
        <v/>
      </c>
      <c r="GC393" s="431" t="str">
        <f>IF(_tag_month_day!BN383="","",_tag_month_day!BN383/100)</f>
        <v/>
      </c>
      <c r="GD393" s="431" t="str">
        <f>IF(_tag_month_day!BO383="","",_tag_month_day!BO383/100)</f>
        <v/>
      </c>
      <c r="GE393" s="431" t="str">
        <f>IF(_tag_month_day!BP383="","",_tag_month_day!BP383/100)</f>
        <v/>
      </c>
      <c r="GF393" s="431" t="str">
        <f>IF(_tag_month_day!BQ383="","",_tag_month_day!BQ383/100)</f>
        <v/>
      </c>
      <c r="GG393" s="431" t="str">
        <f>IF(_tag_month_day!BR383="","",_tag_month_day!BR383/100)</f>
        <v/>
      </c>
      <c r="GH393" s="431" t="str">
        <f>IF(_tag_month_day!BS383="","",_tag_month_day!BS383/100)</f>
        <v/>
      </c>
      <c r="GI393" s="467" t="str">
        <f>IF(_tag_month_day!BT383="","",_tag_month_day!BT383/100)</f>
        <v/>
      </c>
      <c r="GJ393" s="469" t="str">
        <f>IF(_tag_month_day!BU383="","",_tag_month_day!BU383/100)</f>
        <v/>
      </c>
      <c r="GK393" s="470">
        <f>GK392</f>
        <v>0.070000000000000007</v>
      </c>
      <c r="GL393" s="470">
        <f>GL392</f>
        <v>0.029999999999999999</v>
      </c>
      <c r="GM393" s="471" t="str">
        <f>IF(_tag_month_day!BX383="","",_tag_month_day!BX383/100)</f>
        <v/>
      </c>
      <c r="GN393" s="470">
        <f>GN392</f>
        <v>0.070000000000000007</v>
      </c>
      <c r="GO393" s="470">
        <f>GO392</f>
        <v>0.029999999999999999</v>
      </c>
      <c r="GP393" s="470">
        <f>GP392</f>
        <v>0.089999999999999997</v>
      </c>
      <c r="GQ393" s="470">
        <f>GQ392</f>
        <v>0.029999999999999999</v>
      </c>
      <c r="GR393" s="471" t="str">
        <f>IF(_tag_month_day!CA383="","",_tag_month_day!CA383/100)</f>
        <v/>
      </c>
      <c r="GS393" s="472">
        <f>GS392</f>
        <v>0.95299999999999996</v>
      </c>
      <c r="GT393" s="472">
        <f>GT392</f>
        <v>0.55000000000000004</v>
      </c>
      <c r="GU393" s="472">
        <f>GU392</f>
        <v>0.55000000000000004</v>
      </c>
      <c r="GV393" s="472">
        <f>GV392</f>
        <v>0.55000000000000004</v>
      </c>
      <c r="GW393" s="472">
        <f>GW392</f>
        <v>0.5</v>
      </c>
      <c r="GX393" s="472">
        <f>GX392</f>
        <v>0.93500000000000005</v>
      </c>
      <c r="GY393" s="472">
        <f>GY392</f>
        <v>0.14999999999999999</v>
      </c>
      <c r="GZ393" s="472">
        <f>GZ392</f>
        <v>1</v>
      </c>
      <c r="HA393" s="474">
        <f>HA392</f>
        <v>0.047</v>
      </c>
      <c r="HB393" s="474">
        <f>HB392</f>
        <v>0.45000000000000001</v>
      </c>
      <c r="HC393" s="474">
        <f>HC392</f>
        <v>0.45000000000000001</v>
      </c>
      <c r="HD393" s="474">
        <f>HD392</f>
        <v>0.45000000000000001</v>
      </c>
      <c r="HE393" s="474">
        <f>HE392</f>
        <v>0.5</v>
      </c>
      <c r="HF393" s="474">
        <f>HF392</f>
        <v>0.065000000000000002</v>
      </c>
      <c r="HG393" s="474">
        <f>HG392</f>
        <v>0.84999999999999998</v>
      </c>
      <c r="HH393" s="474">
        <f>HH392</f>
        <v>0</v>
      </c>
      <c r="HI393" s="10">
        <f>IF(BZ393&lt;&gt;"",CK393-BV393,0)</f>
        <v>0</v>
      </c>
      <c r="HJ393" s="10" t="e">
        <f>IF(AJ393&gt;0,AH393-AJ393,0)</f>
        <v>#VALUE!</v>
      </c>
      <c r="HK393" s="466">
        <f>HK392</f>
        <v>0.84999999999999998</v>
      </c>
      <c r="HL393" s="424">
        <f>HL392</f>
        <v>550000</v>
      </c>
      <c r="HM393" s="424">
        <f>HM392</f>
        <v>480000</v>
      </c>
      <c r="HN393" s="465" t="e">
        <f>(DJ393*EZ393+DK393*FH393+DL393*FM393+DM393*FR393+DN393*FW393+DO393*GB393+DS393*GI393+DP393*GM393+DR393*GR393)*1000*2</f>
        <v>#VALUE!</v>
      </c>
      <c r="HO393" s="465" t="e">
        <f>HN393*HK393*$HO$2/HL393*1000000</f>
        <v>#VALUE!</v>
      </c>
      <c r="HP393" s="465" t="e">
        <f>HN393*HK393*$HP$2/HM393*1000000</f>
        <v>#VALUE!</v>
      </c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</row>
    <row customFormat="1" r="394" s="0">
      <c r="A394" s="420">
        <v>383</v>
      </c>
      <c r="B394" s="421">
        <f ca="1">IF(D394=D393,B393,IF(D394="夜班",B393+1,B393))</f>
        <v>43601</v>
      </c>
      <c r="C394" s="422">
        <f>C393</f>
        <v>0.041666666666666699</v>
      </c>
      <c r="D394" s="10" t="str">
        <f ca="1">IF(HOUR(G394)&lt;8,"夜班",IF(HOUR(G394)&lt;16,"白班",IF(HOUR(G394)&lt;24,"中班",0)))</f>
        <v>中班</v>
      </c>
      <c r="E394" s="10" t="e">
        <f ca="1">IF(F394=1,"甲",IF(F394=2,"乙",IF(F394=3,"丙",IF(F394=4,"丁",""))))</f>
        <v>#REF!</v>
      </c>
      <c r="F394" s="10" t="e">
        <f ca="1">SUMPRODUCT((成本日报!$A$3:$A$95=计划!B394)*(成本日报!$B$3:$B$95=计划!$D394),成本日报!$C$3:$C$95)</f>
        <v>#REF!</v>
      </c>
      <c r="G394" s="423">
        <f ca="1">G393+C393</f>
        <v>43601.91666666574</v>
      </c>
      <c r="H394" s="423">
        <f ca="1">$G394+$C394/60*10+$C394*0</f>
        <v>43601.923611110185</v>
      </c>
      <c r="I394" s="423">
        <f ca="1">$G394+$C394/60*18+$C394*0</f>
        <v>43601.929166665737</v>
      </c>
      <c r="J394" s="423">
        <f ca="1">$G394+$C394/60*0+$C394*1</f>
        <v>43601.958333332404</v>
      </c>
      <c r="K394" s="423">
        <f ca="1">$G394+$C394/60*30+$C394*2</f>
        <v>43602.020833332412</v>
      </c>
      <c r="L394" s="423">
        <f ca="1">$G394+$C394/60*0+$C394*3</f>
        <v>43602.04166666574</v>
      </c>
      <c r="M394" s="424" t="str">
        <f>IF(_tag_month_day!A384="","",_tag_month_day!A384)</f>
        <v/>
      </c>
      <c r="N394" s="424" t="str">
        <f>IF(_tag_month_day!B384="","",_tag_month_day!B384)</f>
        <v/>
      </c>
      <c r="O394" s="425" t="e">
        <f>IF(M394+N394=0,"",M394+N394)</f>
        <v>#VALUE!</v>
      </c>
      <c r="P394" s="424" t="str">
        <f>IF(_tag_month_day!C384="","",_tag_month_day!C384)</f>
        <v/>
      </c>
      <c r="Q394" s="424" t="str">
        <f>IF(_tag_month_day!D384="","",_tag_month_day!D384)</f>
        <v/>
      </c>
      <c r="R394" s="426" t="str">
        <f>IF(_tag_month_day!CB384="","",_tag_month_day!CB384/100)</f>
        <v/>
      </c>
      <c r="S394" s="427" t="str">
        <f>IF(_tag_month_day!E384="","",_tag_month_day!E384)</f>
        <v/>
      </c>
      <c r="T394" s="427" t="str">
        <f>IF(_tag_month_day!F384="","",_tag_month_day!F384)</f>
        <v/>
      </c>
      <c r="U394" s="428" t="e">
        <f>S394+T394</f>
        <v>#VALUE!</v>
      </c>
      <c r="V394" s="429" t="e">
        <f>U394/AJ394</f>
        <v>#VALUE!</v>
      </c>
      <c r="W394" s="430" t="str">
        <f>IF(_jhy_month_day!A384="","",_jhy_month_day!A384)</f>
        <v/>
      </c>
      <c r="X394" s="431" t="str">
        <f>IF(_jhy_month_day!B384="","",_jhy_month_day!B384/100)</f>
        <v/>
      </c>
      <c r="Y394" s="431" t="str">
        <f>IF(_jhy_month_day!C384="","",_jhy_month_day!C384/100)</f>
        <v/>
      </c>
      <c r="Z394" s="432">
        <f>Z390+1</f>
        <v>96</v>
      </c>
      <c r="AA394" s="433" t="str">
        <f>IF(_tag_month_day!G384="","",_tag_month_day!G384/100)</f>
        <v/>
      </c>
      <c r="AB394" s="433" t="str">
        <f>IF(_tag_month_day!H384="","",_tag_month_day!H384/100)</f>
        <v/>
      </c>
      <c r="AC394" s="434">
        <f>IF(X394="",AC393,BK394*($AV393*X394+$AW393*FD393+$AX393*FI393+$AY393*FN393+$AZ393*FS393+$BA393*FX393+$BG393*GE393)/(AV393*Y394+AX393*FK393+AW393*FF393+AY393*FP393+AZ393*FU393+BA393*FZ393+BG393*GG393+BB393*GK393+BC393*GN393+BD393*GP393))</f>
        <v>1.59963432013121</v>
      </c>
      <c r="AD394" s="435" t="str">
        <f>IF(AC394=AC393,"",AC394-AC393)</f>
        <v/>
      </c>
      <c r="AE394" s="436" t="str">
        <f>IF(1-AF394=0,"",(1-AF394))</f>
        <v/>
      </c>
      <c r="AF394" s="437">
        <v>1</v>
      </c>
      <c r="AG394" s="10" t="str">
        <f>AG393</f>
        <v>9A3</v>
      </c>
      <c r="AH394" s="438" t="str">
        <f>AH393</f>
        <v/>
      </c>
      <c r="AI394" s="424"/>
      <c r="AJ394" s="10" t="str">
        <f>IF(_tag_month_day!I384="","",_tag_month_day!I384)</f>
        <v/>
      </c>
      <c r="AK394" s="440"/>
      <c r="AL394" s="440"/>
      <c r="AM394" s="440"/>
      <c r="AN394" s="441">
        <f>AN393</f>
        <v>2</v>
      </c>
      <c r="AO394" s="441">
        <f>AO393</f>
        <v>8</v>
      </c>
      <c r="AP394" s="442" t="e">
        <f>(IF(AN394=0,AS393,AS393*(1+AO394/AN394)/(AR394+AO394/AN394)))+AT394</f>
        <v>#VALUE!</v>
      </c>
      <c r="AQ394" s="443" t="str">
        <f>IF(_tag_month_day!J384="","",_tag_month_day!J384/100)</f>
        <v/>
      </c>
      <c r="AR394" s="444">
        <f>AR393</f>
        <v>1.3</v>
      </c>
      <c r="AS394" s="445" t="e">
        <f>AQ394*(AN394*AR394+AO394)/(AN394+AO394)</f>
        <v>#VALUE!</v>
      </c>
      <c r="AT394" s="445" t="e">
        <f>(SUM(BE394:BF394)-SUM(BE393:BF393))*0.05</f>
        <v>#VALUE!</v>
      </c>
      <c r="AU394" s="446" t="str">
        <f>IF(_tag_month_day!CC384="","",IF(_tag_month_day!CC384&gt;0,_tag_month_day!CD384,_tag_month_day!CE384))</f>
        <v/>
      </c>
      <c r="AV394" s="447" t="str">
        <f>IF(_tag_month_day!L384="","",_tag_month_day!L384/100)</f>
        <v/>
      </c>
      <c r="AW394" s="431">
        <f>AW393</f>
        <v>0</v>
      </c>
      <c r="AX394" s="431">
        <f>AX393</f>
        <v>0</v>
      </c>
      <c r="AY394" s="431" t="str">
        <f>IF(_tag_month_day!M384="","",_tag_month_day!M384/100)</f>
        <v/>
      </c>
      <c r="AZ394" s="431" t="str">
        <f>IF(_tag_month_day!N384="","",_tag_month_day!N384/100)</f>
        <v/>
      </c>
      <c r="BA394" s="431" t="str">
        <f>IF(_tag_month_day!O384="","",_tag_month_day!O384/100)</f>
        <v/>
      </c>
      <c r="BB394" s="448" t="str">
        <f>IF(_tag_month_day!P384="","",_tag_month_day!P384/100)</f>
        <v/>
      </c>
      <c r="BC394" s="448">
        <f>BC393</f>
        <v>0</v>
      </c>
      <c r="BD394" s="448" t="str">
        <f>IF(_tag_month_day!Q384="","",_tag_month_day!Q384/100)</f>
        <v/>
      </c>
      <c r="BE394" s="449" t="str">
        <f>IF(_tag_month_day!R384="","",_tag_month_day!R384/100)</f>
        <v/>
      </c>
      <c r="BF394" s="388" t="e">
        <f>(AU394*(100+BE394*100))/(AJ394-AU394)/100</f>
        <v>#VALUE!</v>
      </c>
      <c r="BG394" s="450" t="e">
        <f>BE394+BF394</f>
        <v>#VALUE!</v>
      </c>
      <c r="BH394" s="451" t="e">
        <f>SUM(AV394:BF394)</f>
        <v>#VALUE!</v>
      </c>
      <c r="BI394" s="452" t="e">
        <f>IF(CX394=0,BI393,(DK394*查询!$R$5+DL394*查询!$Q$5+DM394*查询!$N$5+DN394*查询!$O$5+DO394*查询!$P$5)*AF394/CX394)</f>
        <v>#VALUE!</v>
      </c>
      <c r="BJ394" s="452" t="e">
        <f>IF(CX394=0,BJ393,(DP394*查询!$S$5+DQ394*查询!$T$5+DR394*查询!$U$5)*AF394/CX394)</f>
        <v>#VALUE!</v>
      </c>
      <c r="BK394" s="452">
        <f>BK393</f>
        <v>1</v>
      </c>
      <c r="BL394" s="453" t="e">
        <f>SUMPRODUCT((AV394:BA394)*(GS394:GX394))/((GS394:GX394)+SUM(BB394:BD394)*GY394+BG394*GZ394)</f>
        <v>#VALUE!</v>
      </c>
      <c r="BM394" s="453" t="e">
        <f>BK394*($AV394*FB394+$AW394*FD394+$AX394*FI394+$AY394*FN394+$AZ394*FS394+$BA394*FX394+$BG394*GE394)/(AV394*EY394+AX394*FK394+AW394*FF394+AY394*FP394+AZ394*FU394+BA394*FZ394+BG394*GG394+BB394*GK394+BC394*GN394+BD394*GP394)</f>
        <v>#VALUE!</v>
      </c>
      <c r="BN394" s="453" t="e">
        <f>($AV394*FC394+$AX394*FJ394+$AW394*FE394+$AY394*FO394+$AZ394*FT394+$BA394*FY394+$BG394*GF394)/($AV394*FA394+BG394*GH394+BB394*GL394+BC394*GO394+BD394*GQ394+BA394*GA394)</f>
        <v>#VALUE!</v>
      </c>
      <c r="BO394" s="454" t="e">
        <f>SUMPRODUCT(AV394:BA394*GS394:GX394)/(GS394:GX394+(BB394+BC394+BD394)*GY394+BG394)</f>
        <v>#VALUE!</v>
      </c>
      <c r="BP394" s="454" t="e">
        <f>SUMPRODUCT(AV394:BA394*GS394:GX394)/(GS394:GX394+(BB394+BC394+BD394)*GY394+BG394)</f>
        <v>#VALUE!</v>
      </c>
      <c r="BQ394" s="454" t="e">
        <f>SUMPRODUCT(AV394:BA394*GS394:GX394)/(GS394:GX394+(BB394+BC394+BD394)*GY394+BG394)</f>
        <v>#VALUE!</v>
      </c>
      <c r="BR394" s="453" t="str">
        <f>IF(_tag_month_day!T384="","",_tag_month_day!T384)</f>
        <v/>
      </c>
      <c r="BS394" s="453" t="str">
        <f>IF(_tag_month_day!U384="","",_tag_month_day!U384)</f>
        <v/>
      </c>
      <c r="BT394" s="455" t="str">
        <f>IF(CK394="","",IF((CK394&gt;=BV394-0.12)*(CK394&lt;=BV394+0.12),"合格","不合格"))</f>
        <v/>
      </c>
      <c r="BU394" s="456" t="str">
        <f>IF(_tag_month_day!V384="","",_tag_month_day!V384)</f>
        <v/>
      </c>
      <c r="BV394" s="457" t="str">
        <f>IF(_tag_month_day!W384="","",_tag_month_day!W384)</f>
        <v/>
      </c>
      <c r="BW394" s="458" t="str">
        <f>IF(_tag_month_day!X384="","",_tag_month_day!X384)</f>
        <v/>
      </c>
      <c r="BX394" s="458" t="str">
        <f>IF(_tag_month_day!Y384="","",_tag_month_day!Y384)</f>
        <v/>
      </c>
      <c r="BY394" s="459">
        <f ca="1">L394</f>
        <v>43602.04166666574</v>
      </c>
      <c r="BZ394" s="460"/>
      <c r="CA394" s="461"/>
      <c r="CB394" s="424" t="str">
        <f>IF(_tag_month_day!Z384="","",_tag_month_day!Z384)</f>
        <v/>
      </c>
      <c r="CC394" s="424" t="str">
        <f>IF(_tag_month_day!AA384="","",_tag_month_day!AA384)</f>
        <v/>
      </c>
      <c r="CD394" s="424" t="str">
        <f>IF(_tag_month_day!AB384="","",_tag_month_day!AB384)</f>
        <v/>
      </c>
      <c r="CE394" s="424" t="str">
        <f>IF(_tag_month_day!AC384="","",_tag_month_day!AC384)</f>
        <v/>
      </c>
      <c r="CF394" s="424" t="str">
        <f>IF(_tag_month_day!AD384="","",_tag_month_day!AD384)</f>
        <v/>
      </c>
      <c r="CG394" s="424" t="str">
        <f>IF(_tag_month_day!AE384="","",_tag_month_day!AE384)</f>
        <v/>
      </c>
      <c r="CH394" s="424" t="str">
        <f>IF(_tag_month_day!AF384="","",_tag_month_day!AF384)</f>
        <v/>
      </c>
      <c r="CI394" s="424" t="str">
        <f>IF(_tag_month_day!AG384="","",_tag_month_day!AG384)</f>
        <v/>
      </c>
      <c r="CJ394" s="424" t="str">
        <f>IF(_tag_month_day!AH384="","",_tag_month_day!AH384)</f>
        <v/>
      </c>
      <c r="CK394" s="424" t="str">
        <f>IF(_tag_month_day!AI384="","",_tag_month_day!AI384)</f>
        <v/>
      </c>
      <c r="CL394" s="4" t="str">
        <f>IF(_tag_month_day!AJ384="","",_tag_month_day!AJ384)</f>
        <v/>
      </c>
      <c r="CM394" s="4" t="str">
        <f>IF(_tag_month_day!AK384="","",_tag_month_day!AK384)</f>
        <v/>
      </c>
      <c r="CN394" s="4" t="str">
        <f>IF(_tag_month_day!AL384="","",_tag_month_day!AL384)</f>
        <v/>
      </c>
      <c r="CO394" s="4" t="str">
        <f>IF(_tag_month_day!AM384="","",_tag_month_day!AM384)</f>
        <v/>
      </c>
      <c r="CP394" s="4" t="str">
        <f>IF(_tag_month_day!AN384="","",_tag_month_day!AN384)</f>
        <v/>
      </c>
      <c r="CQ394" s="4" t="str">
        <f>IF(_tag_month_day!AO384="","",_tag_month_day!AO384)</f>
        <v/>
      </c>
      <c r="CR394" s="462" t="str">
        <f>IF(_tag_month_day!AP384="","",_tag_month_day!AP384)</f>
        <v/>
      </c>
      <c r="CS394" s="463" t="str">
        <f>IF(_tag_month_day!AQ384="","",_tag_month_day!AQ384)</f>
        <v/>
      </c>
      <c r="CT394" s="4" t="str">
        <f>IF(_tag_month_day!AR384="","",_tag_month_day!AR384)</f>
        <v/>
      </c>
      <c r="CU394" s="464" t="e">
        <f>DU394/AJ394</f>
        <v>#VALUE!</v>
      </c>
      <c r="CV394" s="451" t="e">
        <f>BG394/BH394</f>
        <v>#VALUE!</v>
      </c>
      <c r="CW394" s="465" t="e">
        <f>AJ394*(1-CV394)*CU394*AF394</f>
        <v>#VALUE!</v>
      </c>
      <c r="CX394" s="465" t="e">
        <f>CW394*94%</f>
        <v>#VALUE!</v>
      </c>
      <c r="CY394" s="466" t="e">
        <f>IF(CX394=0,0,DS394/(DS394+CX394))</f>
        <v>#VALUE!</v>
      </c>
      <c r="CZ394" s="465" t="e">
        <f>$AJ394*EF394</f>
        <v>#VALUE!</v>
      </c>
      <c r="DA394" s="465" t="e">
        <f>$AJ394*EG394</f>
        <v>#VALUE!</v>
      </c>
      <c r="DB394" s="465" t="e">
        <f>$AJ394*EH394</f>
        <v>#VALUE!</v>
      </c>
      <c r="DC394" s="465" t="e">
        <f>$AJ394*EI394</f>
        <v>#VALUE!</v>
      </c>
      <c r="DD394" s="465" t="e">
        <f>$AJ394*EJ394</f>
        <v>#VALUE!</v>
      </c>
      <c r="DE394" s="465" t="e">
        <f>$AJ394*EK394</f>
        <v>#VALUE!</v>
      </c>
      <c r="DF394" s="465" t="e">
        <f>$AJ394*EL394</f>
        <v>#VALUE!</v>
      </c>
      <c r="DG394" s="465" t="e">
        <f>$AJ394*EM394</f>
        <v>#VALUE!</v>
      </c>
      <c r="DH394" s="465" t="e">
        <f>$AJ394*EN394</f>
        <v>#VALUE!</v>
      </c>
      <c r="DI394" s="465" t="e">
        <f>$AJ394*EO394</f>
        <v>#VALUE!</v>
      </c>
      <c r="DJ394" s="465" t="e">
        <f>CZ394*(1-EP394)</f>
        <v>#VALUE!</v>
      </c>
      <c r="DK394" s="465" t="e">
        <f>DA394*(1-ER394)</f>
        <v>#VALUE!</v>
      </c>
      <c r="DL394" s="465" t="e">
        <f>DB394*(1-EQ394)</f>
        <v>#VALUE!</v>
      </c>
      <c r="DM394" s="465" t="e">
        <f>DC394*(1-ES394)</f>
        <v>#VALUE!</v>
      </c>
      <c r="DN394" s="465" t="e">
        <f>DD394*(1-ET394)</f>
        <v>#VALUE!</v>
      </c>
      <c r="DO394" s="465" t="e">
        <f>DE394</f>
        <v>#VALUE!</v>
      </c>
      <c r="DP394" s="465" t="e">
        <f>DF394*(1-EU394)</f>
        <v>#VALUE!</v>
      </c>
      <c r="DQ394" s="465" t="e">
        <f>DG394*(1-EV394)</f>
        <v>#VALUE!</v>
      </c>
      <c r="DR394" s="465" t="e">
        <f>DH394*(1-EW394)</f>
        <v>#VALUE!</v>
      </c>
      <c r="DS394" s="465" t="e">
        <f>DI394</f>
        <v>#VALUE!</v>
      </c>
      <c r="DT394" s="465" t="e">
        <f>SUM(DJ394:DS394)</f>
        <v>#VALUE!</v>
      </c>
      <c r="DU394" s="465" t="e">
        <f>(GS394:GX394)+(DP394+DQ394+DR394)*GY394+DS394</f>
        <v>#VALUE!</v>
      </c>
      <c r="DV394" s="451" t="e">
        <f>AV394/$BH394/(1-EP394)</f>
        <v>#VALUE!</v>
      </c>
      <c r="DW394" s="451" t="e">
        <f>AW394/$BH394/(1-ER394)</f>
        <v>#VALUE!</v>
      </c>
      <c r="DX394" s="451" t="e">
        <f>AX394/$BH394/(1-EQ394)</f>
        <v>#VALUE!</v>
      </c>
      <c r="DY394" s="451" t="e">
        <f>AY394/$BH394/(1-ES394)</f>
        <v>#VALUE!</v>
      </c>
      <c r="DZ394" s="451" t="e">
        <f>AZ394/$BH394/(1-ET394)</f>
        <v>#VALUE!</v>
      </c>
      <c r="EA394" s="451" t="e">
        <f>BA394/$BH394/(1-AX394)</f>
        <v>#VALUE!</v>
      </c>
      <c r="EB394" s="451" t="e">
        <f>BB394/$BH394/(1-EU394)</f>
        <v>#VALUE!</v>
      </c>
      <c r="EC394" s="451" t="e">
        <f>BC394/$BH394/(1-EV394)</f>
        <v>#VALUE!</v>
      </c>
      <c r="ED394" s="451" t="e">
        <f>BD394/$BH394/(1-EW394)</f>
        <v>#VALUE!</v>
      </c>
      <c r="EE394" s="451" t="e">
        <f>BG394/BH394</f>
        <v>#VALUE!</v>
      </c>
      <c r="EF394" s="451" t="e">
        <f>DV394/SUM($DV394:$EE394)</f>
        <v>#VALUE!</v>
      </c>
      <c r="EG394" s="451" t="e">
        <f>DW394/SUM($DV394:$EE394)</f>
        <v>#VALUE!</v>
      </c>
      <c r="EH394" s="451" t="e">
        <f>DX394/SUM($DV394:$EE394)</f>
        <v>#VALUE!</v>
      </c>
      <c r="EI394" s="451" t="e">
        <f>DY394/SUM($DV394:$EE394)</f>
        <v>#VALUE!</v>
      </c>
      <c r="EJ394" s="451" t="e">
        <f>DZ394/SUM($DV394:$EE394)</f>
        <v>#VALUE!</v>
      </c>
      <c r="EK394" s="451" t="e">
        <f>EA394/SUM($DV394:$EE394)</f>
        <v>#VALUE!</v>
      </c>
      <c r="EL394" s="451" t="e">
        <f>EB394/SUM($DV394:$EE394)</f>
        <v>#VALUE!</v>
      </c>
      <c r="EM394" s="451" t="e">
        <f>EC394/SUM($DV394:$EE394)</f>
        <v>#VALUE!</v>
      </c>
      <c r="EN394" s="451" t="e">
        <f>ED394/SUM($DV394:$EE394)</f>
        <v>#VALUE!</v>
      </c>
      <c r="EO394" s="451" t="e">
        <f>EE394/SUM($DV394:$EE394)</f>
        <v>#VALUE!</v>
      </c>
      <c r="EP394" s="450">
        <f>EP393</f>
        <v>0.080000000000000002</v>
      </c>
      <c r="EQ394" s="450">
        <f>EQ393</f>
        <v>0.014999999999999999</v>
      </c>
      <c r="ER394" s="450">
        <f>ER393</f>
        <v>0.014999999999999999</v>
      </c>
      <c r="ES394" s="450">
        <f>ES393</f>
        <v>0.014999999999999999</v>
      </c>
      <c r="ET394" s="450">
        <f>ET393</f>
        <v>0.014999999999999999</v>
      </c>
      <c r="EU394" s="450">
        <f>EU393</f>
        <v>0.089999999999999997</v>
      </c>
      <c r="EV394" s="450">
        <f>EV393</f>
        <v>0.089999999999999997</v>
      </c>
      <c r="EW394" s="450">
        <f>EW393</f>
        <v>0.089999999999999997</v>
      </c>
      <c r="EX394" s="431" t="str">
        <f>IF(_tag_month_day!AS384="","",_tag_month_day!AS384/100)</f>
        <v/>
      </c>
      <c r="EY394" s="431" t="str">
        <f>IF(_tag_month_day!AT384="","",_tag_month_day!AT384/100)</f>
        <v/>
      </c>
      <c r="EZ394" s="431" t="str">
        <f>IF(_tag_month_day!AU384="","",_tag_month_day!AU384/100)</f>
        <v/>
      </c>
      <c r="FA394" s="431" t="str">
        <f>IF(_tag_month_day!AV384="","",_tag_month_day!AV384/100)</f>
        <v/>
      </c>
      <c r="FB394" s="431" t="str">
        <f>IF(_tag_month_day!AW384="","",_tag_month_day!AW384/100)</f>
        <v/>
      </c>
      <c r="FC394" s="431" t="str">
        <f>IF(_tag_month_day!AX384="","",_tag_month_day!AX384/100)</f>
        <v/>
      </c>
      <c r="FD394" s="449" t="str">
        <f>IF(_tag_month_day!AY384="","",_tag_month_day!AY384/100)</f>
        <v/>
      </c>
      <c r="FE394" s="449" t="str">
        <f>IF(_tag_month_day!AZ384="","",_tag_month_day!AZ384/100)</f>
        <v/>
      </c>
      <c r="FF394" s="449" t="str">
        <f>IF(_tag_month_day!BA384="","",_tag_month_day!BA384/100)</f>
        <v/>
      </c>
      <c r="FG394" s="449" t="str">
        <f>IF(_tag_month_day!BB384="","",_tag_month_day!BB384/100)</f>
        <v/>
      </c>
      <c r="FH394" s="467" t="str">
        <f>IF(_tag_month_day!BC384="","",_tag_month_day!BC384/100)</f>
        <v/>
      </c>
      <c r="FI394" s="449">
        <f>FI393</f>
        <v>0.40999999999999998</v>
      </c>
      <c r="FJ394" s="449">
        <f>FJ393</f>
        <v>0.11</v>
      </c>
      <c r="FK394" s="449">
        <f>FK393</f>
        <v>0.014999999999999999</v>
      </c>
      <c r="FL394" s="449">
        <f>FL393</f>
        <v>0</v>
      </c>
      <c r="FM394" s="467">
        <f>FM393</f>
        <v>0.0001</v>
      </c>
      <c r="FN394" s="449">
        <f>FN393</f>
        <v>0.32000000000000001</v>
      </c>
      <c r="FO394" s="449">
        <f>FO393</f>
        <v>0.20000000000000001</v>
      </c>
      <c r="FP394" s="449">
        <f>FP393</f>
        <v>0.01</v>
      </c>
      <c r="FQ394" s="449">
        <f>FQ393</f>
        <v>0</v>
      </c>
      <c r="FR394" s="467">
        <f>FR393</f>
        <v>0.0001</v>
      </c>
      <c r="FS394" s="449" t="str">
        <f>IF(_tag_month_day!BD384="","",_tag_month_day!BD384/100)</f>
        <v/>
      </c>
      <c r="FT394" s="449" t="str">
        <f>IF(_tag_month_day!BE384="","",_tag_month_day!BE384/100)</f>
        <v/>
      </c>
      <c r="FU394" s="449" t="str">
        <f>IF(_tag_month_day!BF384="","",_tag_month_day!BF384/100)</f>
        <v/>
      </c>
      <c r="FV394" s="449" t="str">
        <f>IF(_tag_month_day!BG384="","",_tag_month_day!BG384/100)</f>
        <v/>
      </c>
      <c r="FW394" s="467" t="str">
        <f>IF(_tag_month_day!BH384="","",_tag_month_day!BH384/100)</f>
        <v/>
      </c>
      <c r="FX394" s="449" t="str">
        <f>IF(_tag_month_day!BI384="","",_tag_month_day!BI384/100)</f>
        <v/>
      </c>
      <c r="FY394" s="449" t="str">
        <f>IF(_tag_month_day!BJ384="","",_tag_month_day!BJ384/100)</f>
        <v/>
      </c>
      <c r="FZ394" s="468" t="str">
        <f>IF(_tag_month_day!BK384="","",_tag_month_day!BK384/100)</f>
        <v/>
      </c>
      <c r="GA394" s="449" t="str">
        <f>IF(_tag_month_day!BL384="","",_tag_month_day!BL384/100)</f>
        <v/>
      </c>
      <c r="GB394" s="467" t="str">
        <f>IF(_tag_month_day!BM384="","",_tag_month_day!BM384/100)</f>
        <v/>
      </c>
      <c r="GC394" s="431" t="str">
        <f>IF(_tag_month_day!BN384="","",_tag_month_day!BN384/100)</f>
        <v/>
      </c>
      <c r="GD394" s="431" t="str">
        <f>IF(_tag_month_day!BO384="","",_tag_month_day!BO384/100)</f>
        <v/>
      </c>
      <c r="GE394" s="431" t="str">
        <f>IF(_tag_month_day!BP384="","",_tag_month_day!BP384/100)</f>
        <v/>
      </c>
      <c r="GF394" s="431" t="str">
        <f>IF(_tag_month_day!BQ384="","",_tag_month_day!BQ384/100)</f>
        <v/>
      </c>
      <c r="GG394" s="431" t="str">
        <f>IF(_tag_month_day!BR384="","",_tag_month_day!BR384/100)</f>
        <v/>
      </c>
      <c r="GH394" s="431" t="str">
        <f>IF(_tag_month_day!BS384="","",_tag_month_day!BS384/100)</f>
        <v/>
      </c>
      <c r="GI394" s="467" t="str">
        <f>IF(_tag_month_day!BT384="","",_tag_month_day!BT384/100)</f>
        <v/>
      </c>
      <c r="GJ394" s="469" t="str">
        <f>IF(_tag_month_day!BU384="","",_tag_month_day!BU384/100)</f>
        <v/>
      </c>
      <c r="GK394" s="470">
        <f>GK393</f>
        <v>0.070000000000000007</v>
      </c>
      <c r="GL394" s="470">
        <f>GL393</f>
        <v>0.029999999999999999</v>
      </c>
      <c r="GM394" s="471" t="str">
        <f>IF(_tag_month_day!BX384="","",_tag_month_day!BX384/100)</f>
        <v/>
      </c>
      <c r="GN394" s="470">
        <f>GN393</f>
        <v>0.070000000000000007</v>
      </c>
      <c r="GO394" s="470">
        <f>GO393</f>
        <v>0.029999999999999999</v>
      </c>
      <c r="GP394" s="470">
        <f>GP393</f>
        <v>0.089999999999999997</v>
      </c>
      <c r="GQ394" s="470">
        <f>GQ393</f>
        <v>0.029999999999999999</v>
      </c>
      <c r="GR394" s="471" t="str">
        <f>IF(_tag_month_day!CA384="","",_tag_month_day!CA384/100)</f>
        <v/>
      </c>
      <c r="GS394" s="472">
        <f>GS393</f>
        <v>0.95299999999999996</v>
      </c>
      <c r="GT394" s="472">
        <f>GT393</f>
        <v>0.55000000000000004</v>
      </c>
      <c r="GU394" s="472">
        <f>GU393</f>
        <v>0.55000000000000004</v>
      </c>
      <c r="GV394" s="472">
        <f>GV393</f>
        <v>0.55000000000000004</v>
      </c>
      <c r="GW394" s="472">
        <f>GW393</f>
        <v>0.5</v>
      </c>
      <c r="GX394" s="472">
        <f>GX393</f>
        <v>0.93500000000000005</v>
      </c>
      <c r="GY394" s="472">
        <f>GY393</f>
        <v>0.14999999999999999</v>
      </c>
      <c r="GZ394" s="472">
        <f>GZ393</f>
        <v>1</v>
      </c>
      <c r="HA394" s="474">
        <f>HA393</f>
        <v>0.047</v>
      </c>
      <c r="HB394" s="474">
        <f>HB393</f>
        <v>0.45000000000000001</v>
      </c>
      <c r="HC394" s="474">
        <f>HC393</f>
        <v>0.45000000000000001</v>
      </c>
      <c r="HD394" s="474">
        <f>HD393</f>
        <v>0.45000000000000001</v>
      </c>
      <c r="HE394" s="474">
        <f>HE393</f>
        <v>0.5</v>
      </c>
      <c r="HF394" s="474">
        <f>HF393</f>
        <v>0.065000000000000002</v>
      </c>
      <c r="HG394" s="474">
        <f>HG393</f>
        <v>0.84999999999999998</v>
      </c>
      <c r="HH394" s="474">
        <f>HH393</f>
        <v>0</v>
      </c>
      <c r="HI394" s="10">
        <f>IF(BZ394&lt;&gt;"",CK394-BV394,0)</f>
        <v>0</v>
      </c>
      <c r="HJ394" s="10" t="e">
        <f>IF(AJ394&gt;0,AH394-AJ394,0)</f>
        <v>#VALUE!</v>
      </c>
      <c r="HK394" s="466">
        <f>HK393</f>
        <v>0.84999999999999998</v>
      </c>
      <c r="HL394" s="424">
        <f>HL393</f>
        <v>550000</v>
      </c>
      <c r="HM394" s="424">
        <f>HM393</f>
        <v>480000</v>
      </c>
      <c r="HN394" s="465" t="e">
        <f>(DJ394*EZ394+DK394*FH394+DL394*FM394+DM394*FR394+DN394*FW394+DO394*GB394+DS394*GI394+DP394*GM394+DR394*GR394)*1000*2</f>
        <v>#VALUE!</v>
      </c>
      <c r="HO394" s="465" t="e">
        <f>HN394*HK394*$HO$2/HL394*1000000</f>
        <v>#VALUE!</v>
      </c>
      <c r="HP394" s="465" t="e">
        <f>HN394*HK394*$HP$2/HM394*1000000</f>
        <v>#VALUE!</v>
      </c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</row>
    <row customFormat="1" r="395" s="0">
      <c r="A395" s="420">
        <v>384</v>
      </c>
      <c r="B395" s="421">
        <f ca="1">IF(D395=D394,B394,IF(D395="夜班",B394+1,B394))</f>
        <v>43601</v>
      </c>
      <c r="C395" s="422">
        <f>C394</f>
        <v>0.041666666666666699</v>
      </c>
      <c r="D395" s="10" t="str">
        <f ca="1">IF(HOUR(G395)&lt;8,"夜班",IF(HOUR(G395)&lt;16,"白班",IF(HOUR(G395)&lt;24,"中班",0)))</f>
        <v>中班</v>
      </c>
      <c r="E395" s="10" t="e">
        <f ca="1">IF(F395=1,"甲",IF(F395=2,"乙",IF(F395=3,"丙",IF(F395=4,"丁",""))))</f>
        <v>#REF!</v>
      </c>
      <c r="F395" s="10" t="e">
        <f ca="1">SUMPRODUCT((成本日报!$A$3:$A$95=计划!B395)*(成本日报!$B$3:$B$95=计划!$D395),成本日报!$C$3:$C$95)</f>
        <v>#REF!</v>
      </c>
      <c r="G395" s="423">
        <f ca="1">G394+C394</f>
        <v>43601.958333332404</v>
      </c>
      <c r="H395" s="423">
        <f ca="1">$G395+$C395/60*10+$C395*0</f>
        <v>43601.96527777685</v>
      </c>
      <c r="I395" s="423">
        <f ca="1">$G395+$C395/60*18+$C395*0</f>
        <v>43601.970833332402</v>
      </c>
      <c r="J395" s="423">
        <f ca="1">$G395+$C395/60*0+$C395*1</f>
        <v>43601.999999999069</v>
      </c>
      <c r="K395" s="423">
        <f ca="1">$G395+$C395/60*30+$C395*2</f>
        <v>43602.062499999076</v>
      </c>
      <c r="L395" s="423">
        <f ca="1">$G395+$C395/60*0+$C395*3</f>
        <v>43602.083333332404</v>
      </c>
      <c r="M395" s="424" t="str">
        <f>IF(_tag_month_day!A385="","",_tag_month_day!A385)</f>
        <v/>
      </c>
      <c r="N395" s="424" t="str">
        <f>IF(_tag_month_day!B385="","",_tag_month_day!B385)</f>
        <v/>
      </c>
      <c r="O395" s="425" t="e">
        <f>IF(M395+N395=0,"",M395+N395)</f>
        <v>#VALUE!</v>
      </c>
      <c r="P395" s="424" t="str">
        <f>IF(_tag_month_day!C385="","",_tag_month_day!C385)</f>
        <v/>
      </c>
      <c r="Q395" s="424" t="str">
        <f>IF(_tag_month_day!D385="","",_tag_month_day!D385)</f>
        <v/>
      </c>
      <c r="R395" s="426" t="str">
        <f>IF(_tag_month_day!CB385="","",_tag_month_day!CB385/100)</f>
        <v/>
      </c>
      <c r="S395" s="427" t="str">
        <f>IF(_tag_month_day!E385="","",_tag_month_day!E385)</f>
        <v/>
      </c>
      <c r="T395" s="427" t="str">
        <f>IF(_tag_month_day!F385="","",_tag_month_day!F385)</f>
        <v/>
      </c>
      <c r="U395" s="428" t="e">
        <f>S395+T395</f>
        <v>#VALUE!</v>
      </c>
      <c r="V395" s="429" t="e">
        <f>U395/AJ395</f>
        <v>#VALUE!</v>
      </c>
      <c r="W395" s="430" t="str">
        <f>IF(_jhy_month_day!A385="","",_jhy_month_day!A385)</f>
        <v/>
      </c>
      <c r="X395" s="431" t="str">
        <f>IF(_jhy_month_day!B385="","",_jhy_month_day!B385/100)</f>
        <v/>
      </c>
      <c r="Y395" s="431" t="str">
        <f>IF(_jhy_month_day!C385="","",_jhy_month_day!C385/100)</f>
        <v/>
      </c>
      <c r="Z395" s="432">
        <f>Z391+1</f>
        <v>96</v>
      </c>
      <c r="AA395" s="433" t="str">
        <f>IF(_tag_month_day!G385="","",_tag_month_day!G385/100)</f>
        <v/>
      </c>
      <c r="AB395" s="433" t="str">
        <f>IF(_tag_month_day!H385="","",_tag_month_day!H385/100)</f>
        <v/>
      </c>
      <c r="AC395" s="434">
        <f>IF(X395="",AC394,BK395*($AV394*X395+$AW394*FD394+$AX394*FI394+$AY394*FN394+$AZ394*FS394+$BA394*FX394+$BG394*GE394)/(AV394*Y395+AX394*FK394+AW394*FF394+AY394*FP394+AZ394*FU394+BA394*FZ394+BG394*GG394+BB394*GK394+BC394*GN394+BD394*GP394))</f>
        <v>1.59963432013121</v>
      </c>
      <c r="AD395" s="435" t="str">
        <f>IF(AC395=AC394,"",AC395-AC394)</f>
        <v/>
      </c>
      <c r="AE395" s="436" t="str">
        <f>IF(1-AF395=0,"",(1-AF395))</f>
        <v/>
      </c>
      <c r="AF395" s="437">
        <v>1</v>
      </c>
      <c r="AG395" s="10" t="str">
        <f>AG394</f>
        <v>9A3</v>
      </c>
      <c r="AH395" s="438" t="str">
        <f>AH394</f>
        <v/>
      </c>
      <c r="AI395" s="424"/>
      <c r="AJ395" s="10" t="str">
        <f>IF(_tag_month_day!I385="","",_tag_month_day!I385)</f>
        <v/>
      </c>
      <c r="AK395" s="440"/>
      <c r="AL395" s="440"/>
      <c r="AM395" s="440"/>
      <c r="AN395" s="441">
        <f>AN394</f>
        <v>2</v>
      </c>
      <c r="AO395" s="441">
        <f>AO394</f>
        <v>8</v>
      </c>
      <c r="AP395" s="442" t="e">
        <f>(IF(AN395=0,AS394,AS394*(1+AO395/AN395)/(AR395+AO395/AN395)))+AT395</f>
        <v>#VALUE!</v>
      </c>
      <c r="AQ395" s="443" t="str">
        <f>IF(_tag_month_day!J385="","",_tag_month_day!J385/100)</f>
        <v/>
      </c>
      <c r="AR395" s="444">
        <f>AR394</f>
        <v>1.3</v>
      </c>
      <c r="AS395" s="445" t="e">
        <f>AQ395*(AN395*AR395+AO395)/(AN395+AO395)</f>
        <v>#VALUE!</v>
      </c>
      <c r="AT395" s="445" t="e">
        <f>(SUM(BE395:BF395)-SUM(BE394:BF394))*0.05</f>
        <v>#VALUE!</v>
      </c>
      <c r="AU395" s="446" t="str">
        <f>IF(_tag_month_day!CC385="","",IF(_tag_month_day!CC385&gt;0,_tag_month_day!CD385,_tag_month_day!CE385))</f>
        <v/>
      </c>
      <c r="AV395" s="447" t="str">
        <f>IF(_tag_month_day!L385="","",_tag_month_day!L385/100)</f>
        <v/>
      </c>
      <c r="AW395" s="431">
        <f>AW394</f>
        <v>0</v>
      </c>
      <c r="AX395" s="431">
        <f>AX394</f>
        <v>0</v>
      </c>
      <c r="AY395" s="431" t="str">
        <f>IF(_tag_month_day!M385="","",_tag_month_day!M385/100)</f>
        <v/>
      </c>
      <c r="AZ395" s="431" t="str">
        <f>IF(_tag_month_day!N385="","",_tag_month_day!N385/100)</f>
        <v/>
      </c>
      <c r="BA395" s="431" t="str">
        <f>IF(_tag_month_day!O385="","",_tag_month_day!O385/100)</f>
        <v/>
      </c>
      <c r="BB395" s="448" t="str">
        <f>IF(_tag_month_day!P385="","",_tag_month_day!P385/100)</f>
        <v/>
      </c>
      <c r="BC395" s="448">
        <f>BC394</f>
        <v>0</v>
      </c>
      <c r="BD395" s="448" t="str">
        <f>IF(_tag_month_day!Q385="","",_tag_month_day!Q385/100)</f>
        <v/>
      </c>
      <c r="BE395" s="449" t="str">
        <f>IF(_tag_month_day!R385="","",_tag_month_day!R385/100)</f>
        <v/>
      </c>
      <c r="BF395" s="388" t="e">
        <f>(AU395*(100+BE395*100))/(AJ395-AU395)/100</f>
        <v>#VALUE!</v>
      </c>
      <c r="BG395" s="450" t="e">
        <f>BE395+BF395</f>
        <v>#VALUE!</v>
      </c>
      <c r="BH395" s="451" t="e">
        <f>SUM(AV395:BF395)</f>
        <v>#VALUE!</v>
      </c>
      <c r="BI395" s="452" t="e">
        <f>IF(CX395=0,BI394,(DK395*查询!$R$5+DL395*查询!$Q$5+DM395*查询!$N$5+DN395*查询!$O$5+DO395*查询!$P$5)*AF395/CX395)</f>
        <v>#VALUE!</v>
      </c>
      <c r="BJ395" s="452" t="e">
        <f>IF(CX395=0,BJ394,(DP395*查询!$S$5+DQ395*查询!$T$5+DR395*查询!$U$5)*AF395/CX395)</f>
        <v>#VALUE!</v>
      </c>
      <c r="BK395" s="452">
        <f>BK394</f>
        <v>1</v>
      </c>
      <c r="BL395" s="453" t="e">
        <f>(AV395*EX395*100+BG395*GC395*100)/(SUMPRODUCT((AV395:BA395)*(GS395:GX395))+SUM(BB395:BD395)*GY395+BG395*GZ395)</f>
        <v>#VALUE!</v>
      </c>
      <c r="BM395" s="453" t="e">
        <f>BK395*($AV395*FB395+$AW395*FD395+$AX395*FI395+$AY395*FN395+$AZ395*FS395+$BA395*FX395+$BG395*GE395)/(AV395*EY395+AX395*FK395+AW395*FF395+AY395*FP395+AZ395*FU395+BA395*FZ395+BG395*GG395+BB395*GK395+BC395*GN395+BD395*GP395)</f>
        <v>#VALUE!</v>
      </c>
      <c r="BN395" s="453" t="e">
        <f>($AV395*FC395+$AX395*FJ395+$AW395*FE395+$AY395*FO395+$AZ395*FT395+$BA395*FY395+$BG395*GF395)/($AV395*FA395+BG395*GH395+BB395*GL395+BC395*GO395+BD395*GQ395+BA395*GA395)</f>
        <v>#VALUE!</v>
      </c>
      <c r="BO395" s="454" t="e">
        <f>SUMPRODUCT(AV395:BA395*GS395:GX395)/(GS395:GX395+(BB395+BC395+BD395)*GY395+BG395)</f>
        <v>#VALUE!</v>
      </c>
      <c r="BP395" s="454" t="e">
        <f>SUMPRODUCT(AV395:BA395*GS395:GX395)/(GS395:GX395+(BB395+BC395+BD395)*GY395+BG395)</f>
        <v>#VALUE!</v>
      </c>
      <c r="BQ395" s="454" t="e">
        <f>SUMPRODUCT(AV395:BA395*GS395:GX395)/(GS395:GX395+(BB395+BC395+BD395)*GY395+BG395)</f>
        <v>#VALUE!</v>
      </c>
      <c r="BR395" s="453" t="str">
        <f>IF(_tag_month_day!T385="","",_tag_month_day!T385)</f>
        <v/>
      </c>
      <c r="BS395" s="453" t="str">
        <f>IF(_tag_month_day!U385="","",_tag_month_day!U385)</f>
        <v/>
      </c>
      <c r="BT395" s="455" t="str">
        <f>IF(CK395="","",IF((CK395&gt;=BV395-0.12)*(CK395&lt;=BV395+0.12),"合格","不合格"))</f>
        <v/>
      </c>
      <c r="BU395" s="456" t="str">
        <f>IF(_tag_month_day!V385="","",_tag_month_day!V385)</f>
        <v/>
      </c>
      <c r="BV395" s="457" t="str">
        <f>IF(_tag_month_day!W385="","",_tag_month_day!W385)</f>
        <v/>
      </c>
      <c r="BW395" s="458" t="str">
        <f>IF(_tag_month_day!X385="","",_tag_month_day!X385)</f>
        <v/>
      </c>
      <c r="BX395" s="458" t="str">
        <f>IF(_tag_month_day!Y385="","",_tag_month_day!Y385)</f>
        <v/>
      </c>
      <c r="BY395" s="459">
        <f ca="1">L395</f>
        <v>43602.083333332404</v>
      </c>
      <c r="BZ395" s="460"/>
      <c r="CA395" s="461"/>
      <c r="CB395" s="424" t="str">
        <f>IF(_tag_month_day!Z385="","",_tag_month_day!Z385)</f>
        <v/>
      </c>
      <c r="CC395" s="424" t="str">
        <f>IF(_tag_month_day!AA385="","",_tag_month_day!AA385)</f>
        <v/>
      </c>
      <c r="CD395" s="424" t="str">
        <f>IF(_tag_month_day!AB385="","",_tag_month_day!AB385)</f>
        <v/>
      </c>
      <c r="CE395" s="424" t="str">
        <f>IF(_tag_month_day!AC385="","",_tag_month_day!AC385)</f>
        <v/>
      </c>
      <c r="CF395" s="424" t="str">
        <f>IF(_tag_month_day!AD385="","",_tag_month_day!AD385)</f>
        <v/>
      </c>
      <c r="CG395" s="424" t="str">
        <f>IF(_tag_month_day!AE385="","",_tag_month_day!AE385)</f>
        <v/>
      </c>
      <c r="CH395" s="424" t="str">
        <f>IF(_tag_month_day!AF385="","",_tag_month_day!AF385)</f>
        <v/>
      </c>
      <c r="CI395" s="424" t="str">
        <f>IF(_tag_month_day!AG385="","",_tag_month_day!AG385)</f>
        <v/>
      </c>
      <c r="CJ395" s="424" t="str">
        <f>IF(_tag_month_day!AH385="","",_tag_month_day!AH385)</f>
        <v/>
      </c>
      <c r="CK395" s="424" t="str">
        <f>IF(_tag_month_day!AI385="","",_tag_month_day!AI385)</f>
        <v/>
      </c>
      <c r="CL395" s="4" t="str">
        <f>IF(_tag_month_day!AJ385="","",_tag_month_day!AJ385)</f>
        <v/>
      </c>
      <c r="CM395" s="4" t="str">
        <f>IF(_tag_month_day!AK385="","",_tag_month_day!AK385)</f>
        <v/>
      </c>
      <c r="CN395" s="4" t="str">
        <f>IF(_tag_month_day!AL385="","",_tag_month_day!AL385)</f>
        <v/>
      </c>
      <c r="CO395" s="4" t="str">
        <f>IF(_tag_month_day!AM385="","",_tag_month_day!AM385)</f>
        <v/>
      </c>
      <c r="CP395" s="4" t="str">
        <f>IF(_tag_month_day!AN385="","",_tag_month_day!AN385)</f>
        <v/>
      </c>
      <c r="CQ395" s="4" t="str">
        <f>IF(_tag_month_day!AO385="","",_tag_month_day!AO385)</f>
        <v/>
      </c>
      <c r="CR395" s="462" t="str">
        <f>IF(_tag_month_day!AP385="","",_tag_month_day!AP385)</f>
        <v/>
      </c>
      <c r="CS395" s="463" t="str">
        <f>IF(_tag_month_day!AQ385="","",_tag_month_day!AQ385)</f>
        <v/>
      </c>
      <c r="CT395" s="4" t="str">
        <f>IF(_tag_month_day!AR385="","",_tag_month_day!AR385)</f>
        <v/>
      </c>
      <c r="CU395" s="464" t="e">
        <f>DU395/AJ395</f>
        <v>#VALUE!</v>
      </c>
      <c r="CV395" s="451" t="e">
        <f>BG395/BH395</f>
        <v>#VALUE!</v>
      </c>
      <c r="CW395" s="465" t="e">
        <f>AJ395*(1-CV395)*CU395*AF395</f>
        <v>#VALUE!</v>
      </c>
      <c r="CX395" s="465" t="e">
        <f>CW395*94%</f>
        <v>#VALUE!</v>
      </c>
      <c r="CY395" s="466" t="e">
        <f>IF(CX395=0,0,DS395/(DS395+CX395))</f>
        <v>#VALUE!</v>
      </c>
      <c r="CZ395" s="465" t="e">
        <f>$AJ395*EF395</f>
        <v>#VALUE!</v>
      </c>
      <c r="DA395" s="465" t="e">
        <f>$AJ395*EG395</f>
        <v>#VALUE!</v>
      </c>
      <c r="DB395" s="465" t="e">
        <f>$AJ395*EH395</f>
        <v>#VALUE!</v>
      </c>
      <c r="DC395" s="465" t="e">
        <f>$AJ395*EI395</f>
        <v>#VALUE!</v>
      </c>
      <c r="DD395" s="465" t="e">
        <f>$AJ395*EJ395</f>
        <v>#VALUE!</v>
      </c>
      <c r="DE395" s="465" t="e">
        <f>$AJ395*EK395</f>
        <v>#VALUE!</v>
      </c>
      <c r="DF395" s="465" t="e">
        <f>$AJ395*EL395</f>
        <v>#VALUE!</v>
      </c>
      <c r="DG395" s="465" t="e">
        <f>$AJ395*EM395</f>
        <v>#VALUE!</v>
      </c>
      <c r="DH395" s="465" t="e">
        <f>$AJ395*EN395</f>
        <v>#VALUE!</v>
      </c>
      <c r="DI395" s="465" t="e">
        <f>$AJ395*EO395</f>
        <v>#VALUE!</v>
      </c>
      <c r="DJ395" s="465" t="e">
        <f>CZ395*(1-EP395)</f>
        <v>#VALUE!</v>
      </c>
      <c r="DK395" s="465" t="e">
        <f>DA395*(1-ER395)</f>
        <v>#VALUE!</v>
      </c>
      <c r="DL395" s="465" t="e">
        <f>DB395*(1-EQ395)</f>
        <v>#VALUE!</v>
      </c>
      <c r="DM395" s="465" t="e">
        <f>DC395*(1-ES395)</f>
        <v>#VALUE!</v>
      </c>
      <c r="DN395" s="465" t="e">
        <f>DD395*(1-ET395)</f>
        <v>#VALUE!</v>
      </c>
      <c r="DO395" s="465" t="e">
        <f>DE395</f>
        <v>#VALUE!</v>
      </c>
      <c r="DP395" s="465" t="e">
        <f>DF395*(1-EU395)</f>
        <v>#VALUE!</v>
      </c>
      <c r="DQ395" s="465" t="e">
        <f>DG395*(1-EV395)</f>
        <v>#VALUE!</v>
      </c>
      <c r="DR395" s="465" t="e">
        <f>DH395*(1-EW395)</f>
        <v>#VALUE!</v>
      </c>
      <c r="DS395" s="465" t="e">
        <f>DI395</f>
        <v>#VALUE!</v>
      </c>
      <c r="DT395" s="465" t="e">
        <f>SUM(DJ395:DS395)</f>
        <v>#VALUE!</v>
      </c>
      <c r="DU395" s="465" t="e">
        <f>SUMPRODUCT((DJ395:DO395)*(GS395:GX395))+(DP395+DQ395+DR395)*GY395+DS395</f>
        <v>#VALUE!</v>
      </c>
      <c r="DV395" s="451" t="e">
        <f>AV395/$BH395/(1-EP395)</f>
        <v>#VALUE!</v>
      </c>
      <c r="DW395" s="451" t="e">
        <f>AW395/$BH395/(1-ER395)</f>
        <v>#VALUE!</v>
      </c>
      <c r="DX395" s="451" t="e">
        <f>AX395/$BH395/(1-EQ395)</f>
        <v>#VALUE!</v>
      </c>
      <c r="DY395" s="451" t="e">
        <f>AY395/$BH395/(1-ES395)</f>
        <v>#VALUE!</v>
      </c>
      <c r="DZ395" s="451" t="e">
        <f>AZ395/$BH395/(1-ET395)</f>
        <v>#VALUE!</v>
      </c>
      <c r="EA395" s="451" t="e">
        <f>BA395/$BH395/(1-AX395)</f>
        <v>#VALUE!</v>
      </c>
      <c r="EB395" s="451" t="e">
        <f>BB395/$BH395/(1-EU395)</f>
        <v>#VALUE!</v>
      </c>
      <c r="EC395" s="451" t="e">
        <f>BC395/$BH395/(1-EV395)</f>
        <v>#VALUE!</v>
      </c>
      <c r="ED395" s="451" t="e">
        <f>BD395/$BH395/(1-EW395)</f>
        <v>#VALUE!</v>
      </c>
      <c r="EE395" s="451" t="e">
        <f>BG395/BH395</f>
        <v>#VALUE!</v>
      </c>
      <c r="EF395" s="451" t="e">
        <f>DV395/SUM($DV395:$EE395)</f>
        <v>#VALUE!</v>
      </c>
      <c r="EG395" s="451" t="e">
        <f>DW395/SUM($DV395:$EE395)</f>
        <v>#VALUE!</v>
      </c>
      <c r="EH395" s="451" t="e">
        <f>DX395/SUM($DV395:$EE395)</f>
        <v>#VALUE!</v>
      </c>
      <c r="EI395" s="451" t="e">
        <f>DY395/SUM($DV395:$EE395)</f>
        <v>#VALUE!</v>
      </c>
      <c r="EJ395" s="451" t="e">
        <f>DZ395/SUM($DV395:$EE395)</f>
        <v>#VALUE!</v>
      </c>
      <c r="EK395" s="451" t="e">
        <f>EA395/SUM($DV395:$EE395)</f>
        <v>#VALUE!</v>
      </c>
      <c r="EL395" s="451" t="e">
        <f>EB395/SUM($DV395:$EE395)</f>
        <v>#VALUE!</v>
      </c>
      <c r="EM395" s="451" t="e">
        <f>EC395/SUM($DV395:$EE395)</f>
        <v>#VALUE!</v>
      </c>
      <c r="EN395" s="451" t="e">
        <f>ED395/SUM($DV395:$EE395)</f>
        <v>#VALUE!</v>
      </c>
      <c r="EO395" s="451" t="e">
        <f>EE395/SUM($DV395:$EE395)</f>
        <v>#VALUE!</v>
      </c>
      <c r="EP395" s="450">
        <f>EP394</f>
        <v>0.080000000000000002</v>
      </c>
      <c r="EQ395" s="450">
        <f>EQ394</f>
        <v>0.014999999999999999</v>
      </c>
      <c r="ER395" s="450">
        <f>ER394</f>
        <v>0.014999999999999999</v>
      </c>
      <c r="ES395" s="450">
        <f>ES394</f>
        <v>0.014999999999999999</v>
      </c>
      <c r="ET395" s="450">
        <f>ET394</f>
        <v>0.014999999999999999</v>
      </c>
      <c r="EU395" s="450">
        <f>EU394</f>
        <v>0.089999999999999997</v>
      </c>
      <c r="EV395" s="450">
        <f>EV394</f>
        <v>0.089999999999999997</v>
      </c>
      <c r="EW395" s="450">
        <f>EW394</f>
        <v>0.089999999999999997</v>
      </c>
      <c r="EX395" s="431" t="str">
        <f>IF(_tag_month_day!AS385="","",_tag_month_day!AS385/100)</f>
        <v/>
      </c>
      <c r="EY395" s="431" t="str">
        <f>IF(_tag_month_day!AT385="","",_tag_month_day!AT385/100)</f>
        <v/>
      </c>
      <c r="EZ395" s="431" t="str">
        <f>IF(_tag_month_day!AU385="","",_tag_month_day!AU385/100)</f>
        <v/>
      </c>
      <c r="FA395" s="431" t="str">
        <f>IF(_tag_month_day!AV385="","",_tag_month_day!AV385/100)</f>
        <v/>
      </c>
      <c r="FB395" s="431" t="str">
        <f>IF(_tag_month_day!AW385="","",_tag_month_day!AW385/100)</f>
        <v/>
      </c>
      <c r="FC395" s="431" t="str">
        <f>IF(_tag_month_day!AX385="","",_tag_month_day!AX385/100)</f>
        <v/>
      </c>
      <c r="FD395" s="449" t="str">
        <f>IF(_tag_month_day!AY385="","",_tag_month_day!AY385/100)</f>
        <v/>
      </c>
      <c r="FE395" s="449" t="str">
        <f>IF(_tag_month_day!AZ385="","",_tag_month_day!AZ385/100)</f>
        <v/>
      </c>
      <c r="FF395" s="449" t="str">
        <f>IF(_tag_month_day!BA385="","",_tag_month_day!BA385/100)</f>
        <v/>
      </c>
      <c r="FG395" s="449" t="str">
        <f>IF(_tag_month_day!BB385="","",_tag_month_day!BB385/100)</f>
        <v/>
      </c>
      <c r="FH395" s="467" t="str">
        <f>IF(_tag_month_day!BC385="","",_tag_month_day!BC385/100)</f>
        <v/>
      </c>
      <c r="FI395" s="449">
        <f>FI394</f>
        <v>0.40999999999999998</v>
      </c>
      <c r="FJ395" s="449">
        <f>FJ394</f>
        <v>0.11</v>
      </c>
      <c r="FK395" s="449">
        <f>FK394</f>
        <v>0.014999999999999999</v>
      </c>
      <c r="FL395" s="449">
        <f>FL394</f>
        <v>0</v>
      </c>
      <c r="FM395" s="467">
        <f>FM394</f>
        <v>0.0001</v>
      </c>
      <c r="FN395" s="449">
        <f>FN394</f>
        <v>0.32000000000000001</v>
      </c>
      <c r="FO395" s="449">
        <f>FO394</f>
        <v>0.20000000000000001</v>
      </c>
      <c r="FP395" s="449">
        <f>FP394</f>
        <v>0.01</v>
      </c>
      <c r="FQ395" s="449">
        <f>FQ394</f>
        <v>0</v>
      </c>
      <c r="FR395" s="467">
        <f>FR394</f>
        <v>0.0001</v>
      </c>
      <c r="FS395" s="449" t="str">
        <f>IF(_tag_month_day!BD385="","",_tag_month_day!BD385/100)</f>
        <v/>
      </c>
      <c r="FT395" s="449" t="str">
        <f>IF(_tag_month_day!BE385="","",_tag_month_day!BE385/100)</f>
        <v/>
      </c>
      <c r="FU395" s="449" t="str">
        <f>IF(_tag_month_day!BF385="","",_tag_month_day!BF385/100)</f>
        <v/>
      </c>
      <c r="FV395" s="449" t="str">
        <f>IF(_tag_month_day!BG385="","",_tag_month_day!BG385/100)</f>
        <v/>
      </c>
      <c r="FW395" s="467" t="str">
        <f>IF(_tag_month_day!BH385="","",_tag_month_day!BH385/100)</f>
        <v/>
      </c>
      <c r="FX395" s="449" t="str">
        <f>IF(_tag_month_day!BI385="","",_tag_month_day!BI385/100)</f>
        <v/>
      </c>
      <c r="FY395" s="449" t="str">
        <f>IF(_tag_month_day!BJ385="","",_tag_month_day!BJ385/100)</f>
        <v/>
      </c>
      <c r="FZ395" s="468" t="str">
        <f>IF(_tag_month_day!BK385="","",_tag_month_day!BK385/100)</f>
        <v/>
      </c>
      <c r="GA395" s="449" t="str">
        <f>IF(_tag_month_day!BL385="","",_tag_month_day!BL385/100)</f>
        <v/>
      </c>
      <c r="GB395" s="467" t="str">
        <f>IF(_tag_month_day!BM385="","",_tag_month_day!BM385/100)</f>
        <v/>
      </c>
      <c r="GC395" s="431" t="str">
        <f>IF(_tag_month_day!BN385="","",_tag_month_day!BN385/100)</f>
        <v/>
      </c>
      <c r="GD395" s="431" t="str">
        <f>IF(_tag_month_day!BO385="","",_tag_month_day!BO385/100)</f>
        <v/>
      </c>
      <c r="GE395" s="431" t="str">
        <f>IF(_tag_month_day!BP385="","",_tag_month_day!BP385/100)</f>
        <v/>
      </c>
      <c r="GF395" s="431" t="str">
        <f>IF(_tag_month_day!BQ385="","",_tag_month_day!BQ385/100)</f>
        <v/>
      </c>
      <c r="GG395" s="431" t="str">
        <f>IF(_tag_month_day!BR385="","",_tag_month_day!BR385/100)</f>
        <v/>
      </c>
      <c r="GH395" s="431" t="str">
        <f>IF(_tag_month_day!BS385="","",_tag_month_day!BS385/100)</f>
        <v/>
      </c>
      <c r="GI395" s="467" t="str">
        <f>IF(_tag_month_day!BT385="","",_tag_month_day!BT385/100)</f>
        <v/>
      </c>
      <c r="GJ395" s="469" t="str">
        <f>IF(_tag_month_day!BU385="","",_tag_month_day!BU385/100)</f>
        <v/>
      </c>
      <c r="GK395" s="470">
        <f>GK394</f>
        <v>0.070000000000000007</v>
      </c>
      <c r="GL395" s="470">
        <f>GL394</f>
        <v>0.029999999999999999</v>
      </c>
      <c r="GM395" s="471" t="str">
        <f>IF(_tag_month_day!BX385="","",_tag_month_day!BX385/100)</f>
        <v/>
      </c>
      <c r="GN395" s="470">
        <f>GN394</f>
        <v>0.070000000000000007</v>
      </c>
      <c r="GO395" s="470">
        <f>GO394</f>
        <v>0.029999999999999999</v>
      </c>
      <c r="GP395" s="470">
        <f>GP394</f>
        <v>0.089999999999999997</v>
      </c>
      <c r="GQ395" s="470">
        <f>GQ394</f>
        <v>0.029999999999999999</v>
      </c>
      <c r="GR395" s="471" t="str">
        <f>IF(_tag_month_day!CA385="","",_tag_month_day!CA385/100)</f>
        <v/>
      </c>
      <c r="GS395" s="472">
        <f>GS394</f>
        <v>0.95299999999999996</v>
      </c>
      <c r="GT395" s="472">
        <f>GT394</f>
        <v>0.55000000000000004</v>
      </c>
      <c r="GU395" s="472">
        <f>GU394</f>
        <v>0.55000000000000004</v>
      </c>
      <c r="GV395" s="472">
        <f>GV394</f>
        <v>0.55000000000000004</v>
      </c>
      <c r="GW395" s="472">
        <f>GW394</f>
        <v>0.5</v>
      </c>
      <c r="GX395" s="472">
        <f>GX394</f>
        <v>0.93500000000000005</v>
      </c>
      <c r="GY395" s="472">
        <f>GY394</f>
        <v>0.14999999999999999</v>
      </c>
      <c r="GZ395" s="472">
        <f>GZ394</f>
        <v>1</v>
      </c>
      <c r="HA395" s="474">
        <f>HA394</f>
        <v>0.047</v>
      </c>
      <c r="HB395" s="474">
        <f>HB394</f>
        <v>0.45000000000000001</v>
      </c>
      <c r="HC395" s="474">
        <f>HC394</f>
        <v>0.45000000000000001</v>
      </c>
      <c r="HD395" s="474">
        <f>HD394</f>
        <v>0.45000000000000001</v>
      </c>
      <c r="HE395" s="474">
        <f>HE394</f>
        <v>0.5</v>
      </c>
      <c r="HF395" s="474">
        <f>HF394</f>
        <v>0.065000000000000002</v>
      </c>
      <c r="HG395" s="474">
        <f>HG394</f>
        <v>0.84999999999999998</v>
      </c>
      <c r="HH395" s="474">
        <f>HH394</f>
        <v>0</v>
      </c>
      <c r="HI395" s="10">
        <f>IF(BZ395&lt;&gt;"",CK395-BV395,0)</f>
        <v>0</v>
      </c>
      <c r="HJ395" s="10" t="e">
        <f>IF(AJ395&gt;0,AH395-AJ395,0)</f>
        <v>#VALUE!</v>
      </c>
      <c r="HK395" s="466">
        <f>HK394</f>
        <v>0.84999999999999998</v>
      </c>
      <c r="HL395" s="424">
        <f>HL394</f>
        <v>550000</v>
      </c>
      <c r="HM395" s="424">
        <f>HM394</f>
        <v>480000</v>
      </c>
      <c r="HN395" s="465" t="e">
        <f>(DJ395*EZ395+DK395*FH395+DL395*FM395+DM395*FR395+DN395*FW395+DO395*GB395+DS395*GI395+DP395*GM395+DR395*GR395)*1000*2</f>
        <v>#VALUE!</v>
      </c>
      <c r="HO395" s="465" t="e">
        <f>HN395*HK395*$HO$2/HL395*1000000</f>
        <v>#VALUE!</v>
      </c>
      <c r="HP395" s="465" t="e">
        <f>HN395*HK395*$HP$2/HM395*1000000</f>
        <v>#VALUE!</v>
      </c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</row>
    <row customFormat="1" r="396" s="0">
      <c r="A396" s="420">
        <v>385</v>
      </c>
      <c r="B396" s="421">
        <f ca="1">IF(D396=D395,B395,IF(D396="夜班",B395+1,B395))</f>
        <v>43601</v>
      </c>
      <c r="C396" s="422">
        <f>C395</f>
        <v>0.041666666666666699</v>
      </c>
      <c r="D396" s="10" t="str">
        <f ca="1">IF(HOUR(G396)&lt;8,"夜班",IF(HOUR(G396)&lt;16,"白班",IF(HOUR(G396)&lt;24,"中班",0)))</f>
        <v>中班</v>
      </c>
      <c r="E396" s="10" t="e">
        <f ca="1">IF(F396=1,"甲",IF(F396=2,"乙",IF(F396=3,"丙",IF(F396=4,"丁",""))))</f>
        <v>#REF!</v>
      </c>
      <c r="F396" s="10" t="e">
        <f ca="1">SUMPRODUCT((成本日报!$A$3:$A$95=计划!B396)*(成本日报!$B$3:$B$95=计划!$D396),成本日报!$C$3:$C$95)</f>
        <v>#REF!</v>
      </c>
      <c r="G396" s="423">
        <f ca="1">G395+C395</f>
        <v>43601.999999999069</v>
      </c>
      <c r="H396" s="423">
        <f ca="1">$G396+$C396/60*10+$C396*0</f>
        <v>43602.006944443514</v>
      </c>
      <c r="I396" s="423">
        <f ca="1">$G396+$C396/60*18+$C396*0</f>
        <v>43602.012499999066</v>
      </c>
      <c r="J396" s="423">
        <f ca="1">$G396+$C396/60*0+$C396*1</f>
        <v>43602.041666665733</v>
      </c>
      <c r="K396" s="423">
        <f ca="1">$G396+$C396/60*30+$C396*2</f>
        <v>43602.10416666574</v>
      </c>
      <c r="L396" s="423">
        <f ca="1">$G396+$C396/60*0+$C396*3</f>
        <v>43602.124999999069</v>
      </c>
      <c r="M396" s="424" t="str">
        <f>IF(_tag_month_day!A386="","",_tag_month_day!A386)</f>
        <v/>
      </c>
      <c r="N396" s="424" t="str">
        <f>IF(_tag_month_day!B386="","",_tag_month_day!B386)</f>
        <v/>
      </c>
      <c r="O396" s="425" t="e">
        <f>IF(M396+N396=0,"",M396+N396)</f>
        <v>#VALUE!</v>
      </c>
      <c r="P396" s="424" t="str">
        <f>IF(_tag_month_day!C386="","",_tag_month_day!C386)</f>
        <v/>
      </c>
      <c r="Q396" s="424" t="str">
        <f>IF(_tag_month_day!D386="","",_tag_month_day!D386)</f>
        <v/>
      </c>
      <c r="R396" s="426" t="str">
        <f>IF(_tag_month_day!CB386="","",_tag_month_day!CB386/100)</f>
        <v/>
      </c>
      <c r="S396" s="427" t="str">
        <f>IF(_tag_month_day!E386="","",_tag_month_day!E386)</f>
        <v/>
      </c>
      <c r="T396" s="427" t="str">
        <f>IF(_tag_month_day!F386="","",_tag_month_day!F386)</f>
        <v/>
      </c>
      <c r="U396" s="428" t="e">
        <f>S396+T396</f>
        <v>#VALUE!</v>
      </c>
      <c r="V396" s="429" t="e">
        <f>U396/AJ396</f>
        <v>#VALUE!</v>
      </c>
      <c r="W396" s="430" t="str">
        <f>IF(_jhy_month_day!A386="","",_jhy_month_day!A386)</f>
        <v/>
      </c>
      <c r="X396" s="431" t="str">
        <f>IF(_jhy_month_day!B386="","",_jhy_month_day!B386/100)</f>
        <v/>
      </c>
      <c r="Y396" s="431" t="str">
        <f>IF(_jhy_month_day!C386="","",_jhy_month_day!C386/100)</f>
        <v/>
      </c>
      <c r="Z396" s="432">
        <f>Z392+1</f>
        <v>97</v>
      </c>
      <c r="AA396" s="433" t="str">
        <f>IF(_tag_month_day!G386="","",_tag_month_day!G386/100)</f>
        <v/>
      </c>
      <c r="AB396" s="433" t="str">
        <f>IF(_tag_month_day!H386="","",_tag_month_day!H386/100)</f>
        <v/>
      </c>
      <c r="AC396" s="434">
        <f>IF(X396="",AC395,BK396*($AV395*X396+$AW395*FD395+$AX395*FI395+$AY395*FN395+$AZ395*FS395+$BA395*FX395+$BG395*GE395)/(AV395*Y396+AX395*FK395+AW395*FF395+AY395*FP395+AZ395*FU395+BA395*FZ395+BG395*GG395+BB395*GK395+BC395*GN395+BD395*GP395))</f>
        <v>1.59963432013121</v>
      </c>
      <c r="AD396" s="435" t="str">
        <f>IF(AC396=AC395,"",AC396-AC395)</f>
        <v/>
      </c>
      <c r="AE396" s="436" t="str">
        <f>IF(1-AF396=0,"",(1-AF396))</f>
        <v/>
      </c>
      <c r="AF396" s="437">
        <v>1</v>
      </c>
      <c r="AG396" s="10" t="str">
        <f>AG395</f>
        <v>9A3</v>
      </c>
      <c r="AH396" s="438" t="str">
        <f>AH395</f>
        <v/>
      </c>
      <c r="AI396" s="424"/>
      <c r="AJ396" s="10" t="str">
        <f>IF(_tag_month_day!I386="","",_tag_month_day!I386)</f>
        <v/>
      </c>
      <c r="AK396" s="440"/>
      <c r="AL396" s="440"/>
      <c r="AM396" s="440"/>
      <c r="AN396" s="441">
        <f>AN395</f>
        <v>2</v>
      </c>
      <c r="AO396" s="441">
        <f>AO395</f>
        <v>8</v>
      </c>
      <c r="AP396" s="442" t="e">
        <f>(IF(AN396=0,AS395,AS395*(1+AO396/AN396)/(AR396+AO396/AN396)))+AT396</f>
        <v>#VALUE!</v>
      </c>
      <c r="AQ396" s="443" t="str">
        <f>IF(_tag_month_day!J386="","",_tag_month_day!J386/100)</f>
        <v/>
      </c>
      <c r="AR396" s="444">
        <f>AR395</f>
        <v>1.3</v>
      </c>
      <c r="AS396" s="445" t="e">
        <f>AQ396*(AN396*AR396+AO396)/(AN396+AO396)</f>
        <v>#VALUE!</v>
      </c>
      <c r="AT396" s="445" t="e">
        <f>(SUM(BE396:BF396)-SUM(BE395:BF395))*0.05</f>
        <v>#VALUE!</v>
      </c>
      <c r="AU396" s="446" t="str">
        <f>IF(_tag_month_day!CC386="","",IF(_tag_month_day!CC386&gt;0,_tag_month_day!CD386,_tag_month_day!CE386))</f>
        <v/>
      </c>
      <c r="AV396" s="447" t="str">
        <f>IF(_tag_month_day!L386="","",_tag_month_day!L386/100)</f>
        <v/>
      </c>
      <c r="AW396" s="431">
        <f>AW395</f>
        <v>0</v>
      </c>
      <c r="AX396" s="431">
        <f>AX395</f>
        <v>0</v>
      </c>
      <c r="AY396" s="431" t="str">
        <f>IF(_tag_month_day!M386="","",_tag_month_day!M386/100)</f>
        <v/>
      </c>
      <c r="AZ396" s="431" t="str">
        <f>IF(_tag_month_day!N386="","",_tag_month_day!N386/100)</f>
        <v/>
      </c>
      <c r="BA396" s="431" t="str">
        <f>IF(_tag_month_day!O386="","",_tag_month_day!O386/100)</f>
        <v/>
      </c>
      <c r="BB396" s="448" t="str">
        <f>IF(_tag_month_day!P386="","",_tag_month_day!P386/100)</f>
        <v/>
      </c>
      <c r="BC396" s="448">
        <f>BC395</f>
        <v>0</v>
      </c>
      <c r="BD396" s="448" t="str">
        <f>IF(_tag_month_day!Q386="","",_tag_month_day!Q386/100)</f>
        <v/>
      </c>
      <c r="BE396" s="449" t="str">
        <f>IF(_tag_month_day!R386="","",_tag_month_day!R386/100)</f>
        <v/>
      </c>
      <c r="BF396" s="388" t="e">
        <f>(AU396*(100+BE396*100))/(AJ396-AU396)/100</f>
        <v>#VALUE!</v>
      </c>
      <c r="BG396" s="450" t="e">
        <f>BE396+BF396</f>
        <v>#VALUE!</v>
      </c>
      <c r="BH396" s="451" t="e">
        <f>SUM(AV396:BF396)</f>
        <v>#VALUE!</v>
      </c>
      <c r="BI396" s="452" t="e">
        <f>IF(CX396=0,BI395,(DK396*查询!$R$5+DL396*查询!$Q$5+DM396*查询!$N$5+DN396*查询!$O$5+DO396*查询!$P$5)*AF396/CX396)</f>
        <v>#VALUE!</v>
      </c>
      <c r="BJ396" s="452" t="e">
        <f>IF(CX396=0,BJ395,(DP396*查询!$S$5+DQ396*查询!$T$5+DR396*查询!$U$5)*AF396/CX396)</f>
        <v>#VALUE!</v>
      </c>
      <c r="BK396" s="452">
        <f>BK395</f>
        <v>1</v>
      </c>
      <c r="BL396" s="453" t="e">
        <f>SUMPRODUCT((AV396:BA396)*(GS396:GX396))/((GS396:GX396)+SUM(BB396:BD396)*GY396+BG396*GZ396)</f>
        <v>#VALUE!</v>
      </c>
      <c r="BM396" s="453" t="e">
        <f>BK396*($AV396*FB396+$AW396*FD396+$AX396*FI396+$AY396*FN396+$AZ396*FS396+$BA396*FX396+$BG396*GE396)/(AV396*EY396+AX396*FK396+AW396*FF396+AY396*FP396+AZ396*FU396+BA396*FZ396+BG396*GG396+BB396*GK396+BC396*GN396+BD396*GP396)</f>
        <v>#VALUE!</v>
      </c>
      <c r="BN396" s="453" t="e">
        <f>($AV396*FC396+$AX396*FJ396+$AW396*FE396+$AY396*FO396+$AZ396*FT396+$BA396*FY396+$BG396*GF396)/($AV396*FA396+BG396*GH396+BB396*GL396+BC396*GO396+BD396*GQ396+BA396*GA396)</f>
        <v>#VALUE!</v>
      </c>
      <c r="BO396" s="454" t="e">
        <f>SUMPRODUCT(AV396:BA396*GS396:GX396)/(GS396:GX396+(BB396+BC396+BD396)*GY396+BG396)</f>
        <v>#VALUE!</v>
      </c>
      <c r="BP396" s="454" t="e">
        <f>SUMPRODUCT(AV396:BA396*GS396:GX396)/(GS396:GX396+(BB396+BC396+BD396)*GY396+BG396)</f>
        <v>#VALUE!</v>
      </c>
      <c r="BQ396" s="454" t="e">
        <f>SUMPRODUCT(AV396:BA396*GS396:GX396)/(GS396:GX396+(BB396+BC396+BD396)*GY396+BG396)</f>
        <v>#VALUE!</v>
      </c>
      <c r="BR396" s="453" t="str">
        <f>IF(_tag_month_day!T386="","",_tag_month_day!T386)</f>
        <v/>
      </c>
      <c r="BS396" s="453" t="str">
        <f>IF(_tag_month_day!U386="","",_tag_month_day!U386)</f>
        <v/>
      </c>
      <c r="BT396" s="455" t="str">
        <f>IF(CK396="","",IF((CK396&gt;=BV396-0.12)*(CK396&lt;=BV396+0.12),"合格","不合格"))</f>
        <v/>
      </c>
      <c r="BU396" s="456" t="str">
        <f>IF(_tag_month_day!V386="","",_tag_month_day!V386)</f>
        <v/>
      </c>
      <c r="BV396" s="457" t="str">
        <f>IF(_tag_month_day!W386="","",_tag_month_day!W386)</f>
        <v/>
      </c>
      <c r="BW396" s="458" t="str">
        <f>IF(_tag_month_day!X386="","",_tag_month_day!X386)</f>
        <v/>
      </c>
      <c r="BX396" s="458" t="str">
        <f>IF(_tag_month_day!Y386="","",_tag_month_day!Y386)</f>
        <v/>
      </c>
      <c r="BY396" s="459">
        <f ca="1">L396</f>
        <v>43602.124999999069</v>
      </c>
      <c r="BZ396" s="460"/>
      <c r="CA396" s="461"/>
      <c r="CB396" s="424" t="str">
        <f>IF(_tag_month_day!Z386="","",_tag_month_day!Z386)</f>
        <v/>
      </c>
      <c r="CC396" s="424" t="str">
        <f>IF(_tag_month_day!AA386="","",_tag_month_day!AA386)</f>
        <v/>
      </c>
      <c r="CD396" s="424" t="str">
        <f>IF(_tag_month_day!AB386="","",_tag_month_day!AB386)</f>
        <v/>
      </c>
      <c r="CE396" s="424" t="str">
        <f>IF(_tag_month_day!AC386="","",_tag_month_day!AC386)</f>
        <v/>
      </c>
      <c r="CF396" s="424" t="str">
        <f>IF(_tag_month_day!AD386="","",_tag_month_day!AD386)</f>
        <v/>
      </c>
      <c r="CG396" s="424" t="str">
        <f>IF(_tag_month_day!AE386="","",_tag_month_day!AE386)</f>
        <v/>
      </c>
      <c r="CH396" s="424" t="str">
        <f>IF(_tag_month_day!AF386="","",_tag_month_day!AF386)</f>
        <v/>
      </c>
      <c r="CI396" s="424" t="str">
        <f>IF(_tag_month_day!AG386="","",_tag_month_day!AG386)</f>
        <v/>
      </c>
      <c r="CJ396" s="424" t="str">
        <f>IF(_tag_month_day!AH386="","",_tag_month_day!AH386)</f>
        <v/>
      </c>
      <c r="CK396" s="424" t="str">
        <f>IF(_tag_month_day!AI386="","",_tag_month_day!AI386)</f>
        <v/>
      </c>
      <c r="CL396" s="4" t="str">
        <f>IF(_tag_month_day!AJ386="","",_tag_month_day!AJ386)</f>
        <v/>
      </c>
      <c r="CM396" s="4" t="str">
        <f>IF(_tag_month_day!AK386="","",_tag_month_day!AK386)</f>
        <v/>
      </c>
      <c r="CN396" s="4" t="str">
        <f>IF(_tag_month_day!AL386="","",_tag_month_day!AL386)</f>
        <v/>
      </c>
      <c r="CO396" s="4" t="str">
        <f>IF(_tag_month_day!AM386="","",_tag_month_day!AM386)</f>
        <v/>
      </c>
      <c r="CP396" s="4" t="str">
        <f>IF(_tag_month_day!AN386="","",_tag_month_day!AN386)</f>
        <v/>
      </c>
      <c r="CQ396" s="4" t="str">
        <f>IF(_tag_month_day!AO386="","",_tag_month_day!AO386)</f>
        <v/>
      </c>
      <c r="CR396" s="462" t="str">
        <f>IF(_tag_month_day!AP386="","",_tag_month_day!AP386)</f>
        <v/>
      </c>
      <c r="CS396" s="463" t="str">
        <f>IF(_tag_month_day!AQ386="","",_tag_month_day!AQ386)</f>
        <v/>
      </c>
      <c r="CT396" s="4" t="str">
        <f>IF(_tag_month_day!AR386="","",_tag_month_day!AR386)</f>
        <v/>
      </c>
      <c r="CU396" s="464" t="e">
        <f>DU396/AJ396</f>
        <v>#VALUE!</v>
      </c>
      <c r="CV396" s="451" t="e">
        <f>BG396/BH396</f>
        <v>#VALUE!</v>
      </c>
      <c r="CW396" s="465" t="e">
        <f>AJ396*(1-CV396)*CU396*AF396</f>
        <v>#VALUE!</v>
      </c>
      <c r="CX396" s="465" t="e">
        <f>CW396*94%</f>
        <v>#VALUE!</v>
      </c>
      <c r="CY396" s="466" t="e">
        <f>IF(CX396=0,0,DS396/(DS396+CX396))</f>
        <v>#VALUE!</v>
      </c>
      <c r="CZ396" s="465" t="e">
        <f>$AJ396*EF396</f>
        <v>#VALUE!</v>
      </c>
      <c r="DA396" s="465" t="e">
        <f>$AJ396*EG396</f>
        <v>#VALUE!</v>
      </c>
      <c r="DB396" s="465" t="e">
        <f>$AJ396*EH396</f>
        <v>#VALUE!</v>
      </c>
      <c r="DC396" s="465" t="e">
        <f>$AJ396*EI396</f>
        <v>#VALUE!</v>
      </c>
      <c r="DD396" s="465" t="e">
        <f>$AJ396*EJ396</f>
        <v>#VALUE!</v>
      </c>
      <c r="DE396" s="465" t="e">
        <f>$AJ396*EK396</f>
        <v>#VALUE!</v>
      </c>
      <c r="DF396" s="465" t="e">
        <f>$AJ396*EL396</f>
        <v>#VALUE!</v>
      </c>
      <c r="DG396" s="465" t="e">
        <f>$AJ396*EM396</f>
        <v>#VALUE!</v>
      </c>
      <c r="DH396" s="465" t="e">
        <f>$AJ396*EN396</f>
        <v>#VALUE!</v>
      </c>
      <c r="DI396" s="465" t="e">
        <f>$AJ396*EO396</f>
        <v>#VALUE!</v>
      </c>
      <c r="DJ396" s="465" t="e">
        <f>CZ396*(1-EP396)</f>
        <v>#VALUE!</v>
      </c>
      <c r="DK396" s="465" t="e">
        <f>DA396*(1-ER396)</f>
        <v>#VALUE!</v>
      </c>
      <c r="DL396" s="465" t="e">
        <f>DB396*(1-EQ396)</f>
        <v>#VALUE!</v>
      </c>
      <c r="DM396" s="465" t="e">
        <f>DC396*(1-ES396)</f>
        <v>#VALUE!</v>
      </c>
      <c r="DN396" s="465" t="e">
        <f>DD396*(1-ET396)</f>
        <v>#VALUE!</v>
      </c>
      <c r="DO396" s="465" t="e">
        <f>DE396</f>
        <v>#VALUE!</v>
      </c>
      <c r="DP396" s="465" t="e">
        <f>DF396*(1-EU396)</f>
        <v>#VALUE!</v>
      </c>
      <c r="DQ396" s="465" t="e">
        <f>DG396*(1-EV396)</f>
        <v>#VALUE!</v>
      </c>
      <c r="DR396" s="465" t="e">
        <f>DH396*(1-EW396)</f>
        <v>#VALUE!</v>
      </c>
      <c r="DS396" s="465" t="e">
        <f>DI396</f>
        <v>#VALUE!</v>
      </c>
      <c r="DT396" s="465" t="e">
        <f>SUM(DJ396:DS396)</f>
        <v>#VALUE!</v>
      </c>
      <c r="DU396" s="465" t="e">
        <f>(GS396:GX396)+(DP396+DQ396+DR396)*GY396+DS396</f>
        <v>#VALUE!</v>
      </c>
      <c r="DV396" s="451" t="e">
        <f>AV396/$BH396/(1-EP396)</f>
        <v>#VALUE!</v>
      </c>
      <c r="DW396" s="451" t="e">
        <f>AW396/$BH396/(1-ER396)</f>
        <v>#VALUE!</v>
      </c>
      <c r="DX396" s="451" t="e">
        <f>AX396/$BH396/(1-EQ396)</f>
        <v>#VALUE!</v>
      </c>
      <c r="DY396" s="451" t="e">
        <f>AY396/$BH396/(1-ES396)</f>
        <v>#VALUE!</v>
      </c>
      <c r="DZ396" s="451" t="e">
        <f>AZ396/$BH396/(1-ET396)</f>
        <v>#VALUE!</v>
      </c>
      <c r="EA396" s="451" t="e">
        <f>BA396/$BH396/(1-AX396)</f>
        <v>#VALUE!</v>
      </c>
      <c r="EB396" s="451" t="e">
        <f>BB396/$BH396/(1-EU396)</f>
        <v>#VALUE!</v>
      </c>
      <c r="EC396" s="451" t="e">
        <f>BC396/$BH396/(1-EV396)</f>
        <v>#VALUE!</v>
      </c>
      <c r="ED396" s="451" t="e">
        <f>BD396/$BH396/(1-EW396)</f>
        <v>#VALUE!</v>
      </c>
      <c r="EE396" s="451" t="e">
        <f>BG396/BH396</f>
        <v>#VALUE!</v>
      </c>
      <c r="EF396" s="451" t="e">
        <f>DV396/SUM($DV396:$EE396)</f>
        <v>#VALUE!</v>
      </c>
      <c r="EG396" s="451" t="e">
        <f>DW396/SUM($DV396:$EE396)</f>
        <v>#VALUE!</v>
      </c>
      <c r="EH396" s="451" t="e">
        <f>DX396/SUM($DV396:$EE396)</f>
        <v>#VALUE!</v>
      </c>
      <c r="EI396" s="451" t="e">
        <f>DY396/SUM($DV396:$EE396)</f>
        <v>#VALUE!</v>
      </c>
      <c r="EJ396" s="451" t="e">
        <f>DZ396/SUM($DV396:$EE396)</f>
        <v>#VALUE!</v>
      </c>
      <c r="EK396" s="451" t="e">
        <f>EA396/SUM($DV396:$EE396)</f>
        <v>#VALUE!</v>
      </c>
      <c r="EL396" s="451" t="e">
        <f>EB396/SUM($DV396:$EE396)</f>
        <v>#VALUE!</v>
      </c>
      <c r="EM396" s="451" t="e">
        <f>EC396/SUM($DV396:$EE396)</f>
        <v>#VALUE!</v>
      </c>
      <c r="EN396" s="451" t="e">
        <f>ED396/SUM($DV396:$EE396)</f>
        <v>#VALUE!</v>
      </c>
      <c r="EO396" s="451" t="e">
        <f>EE396/SUM($DV396:$EE396)</f>
        <v>#VALUE!</v>
      </c>
      <c r="EP396" s="450">
        <f>EP395</f>
        <v>0.080000000000000002</v>
      </c>
      <c r="EQ396" s="450">
        <f>EQ395</f>
        <v>0.014999999999999999</v>
      </c>
      <c r="ER396" s="450">
        <f>ER395</f>
        <v>0.014999999999999999</v>
      </c>
      <c r="ES396" s="450">
        <f>ES395</f>
        <v>0.014999999999999999</v>
      </c>
      <c r="ET396" s="450">
        <f>ET395</f>
        <v>0.014999999999999999</v>
      </c>
      <c r="EU396" s="450">
        <f>EU395</f>
        <v>0.089999999999999997</v>
      </c>
      <c r="EV396" s="450">
        <f>EV395</f>
        <v>0.089999999999999997</v>
      </c>
      <c r="EW396" s="450">
        <f>EW395</f>
        <v>0.089999999999999997</v>
      </c>
      <c r="EX396" s="431" t="str">
        <f>IF(_tag_month_day!AS386="","",_tag_month_day!AS386/100)</f>
        <v/>
      </c>
      <c r="EY396" s="431" t="str">
        <f>IF(_tag_month_day!AT386="","",_tag_month_day!AT386/100)</f>
        <v/>
      </c>
      <c r="EZ396" s="431" t="str">
        <f>IF(_tag_month_day!AU386="","",_tag_month_day!AU386/100)</f>
        <v/>
      </c>
      <c r="FA396" s="431" t="str">
        <f>IF(_tag_month_day!AV386="","",_tag_month_day!AV386/100)</f>
        <v/>
      </c>
      <c r="FB396" s="431" t="str">
        <f>IF(_tag_month_day!AW386="","",_tag_month_day!AW386/100)</f>
        <v/>
      </c>
      <c r="FC396" s="431" t="str">
        <f>IF(_tag_month_day!AX386="","",_tag_month_day!AX386/100)</f>
        <v/>
      </c>
      <c r="FD396" s="449" t="str">
        <f>IF(_tag_month_day!AY386="","",_tag_month_day!AY386/100)</f>
        <v/>
      </c>
      <c r="FE396" s="449" t="str">
        <f>IF(_tag_month_day!AZ386="","",_tag_month_day!AZ386/100)</f>
        <v/>
      </c>
      <c r="FF396" s="449" t="str">
        <f>IF(_tag_month_day!BA386="","",_tag_month_day!BA386/100)</f>
        <v/>
      </c>
      <c r="FG396" s="449" t="str">
        <f>IF(_tag_month_day!BB386="","",_tag_month_day!BB386/100)</f>
        <v/>
      </c>
      <c r="FH396" s="467" t="str">
        <f>IF(_tag_month_day!BC386="","",_tag_month_day!BC386/100)</f>
        <v/>
      </c>
      <c r="FI396" s="449">
        <f>FI395</f>
        <v>0.40999999999999998</v>
      </c>
      <c r="FJ396" s="449">
        <f>FJ395</f>
        <v>0.11</v>
      </c>
      <c r="FK396" s="449">
        <f>FK395</f>
        <v>0.014999999999999999</v>
      </c>
      <c r="FL396" s="449">
        <f>FL395</f>
        <v>0</v>
      </c>
      <c r="FM396" s="467">
        <f>FM395</f>
        <v>0.0001</v>
      </c>
      <c r="FN396" s="449">
        <f>FN395</f>
        <v>0.32000000000000001</v>
      </c>
      <c r="FO396" s="449">
        <f>FO395</f>
        <v>0.20000000000000001</v>
      </c>
      <c r="FP396" s="449">
        <f>FP395</f>
        <v>0.01</v>
      </c>
      <c r="FQ396" s="449">
        <f>FQ395</f>
        <v>0</v>
      </c>
      <c r="FR396" s="467">
        <f>FR395</f>
        <v>0.0001</v>
      </c>
      <c r="FS396" s="449" t="str">
        <f>IF(_tag_month_day!BD386="","",_tag_month_day!BD386/100)</f>
        <v/>
      </c>
      <c r="FT396" s="449" t="str">
        <f>IF(_tag_month_day!BE386="","",_tag_month_day!BE386/100)</f>
        <v/>
      </c>
      <c r="FU396" s="449" t="str">
        <f>IF(_tag_month_day!BF386="","",_tag_month_day!BF386/100)</f>
        <v/>
      </c>
      <c r="FV396" s="449" t="str">
        <f>IF(_tag_month_day!BG386="","",_tag_month_day!BG386/100)</f>
        <v/>
      </c>
      <c r="FW396" s="467" t="str">
        <f>IF(_tag_month_day!BH386="","",_tag_month_day!BH386/100)</f>
        <v/>
      </c>
      <c r="FX396" s="449" t="str">
        <f>IF(_tag_month_day!BI386="","",_tag_month_day!BI386/100)</f>
        <v/>
      </c>
      <c r="FY396" s="449" t="str">
        <f>IF(_tag_month_day!BJ386="","",_tag_month_day!BJ386/100)</f>
        <v/>
      </c>
      <c r="FZ396" s="468" t="str">
        <f>IF(_tag_month_day!BK386="","",_tag_month_day!BK386/100)</f>
        <v/>
      </c>
      <c r="GA396" s="449" t="str">
        <f>IF(_tag_month_day!BL386="","",_tag_month_day!BL386/100)</f>
        <v/>
      </c>
      <c r="GB396" s="467" t="str">
        <f>IF(_tag_month_day!BM386="","",_tag_month_day!BM386/100)</f>
        <v/>
      </c>
      <c r="GC396" s="431" t="str">
        <f>IF(_tag_month_day!BN386="","",_tag_month_day!BN386/100)</f>
        <v/>
      </c>
      <c r="GD396" s="431" t="str">
        <f>IF(_tag_month_day!BO386="","",_tag_month_day!BO386/100)</f>
        <v/>
      </c>
      <c r="GE396" s="431" t="str">
        <f>IF(_tag_month_day!BP386="","",_tag_month_day!BP386/100)</f>
        <v/>
      </c>
      <c r="GF396" s="431" t="str">
        <f>IF(_tag_month_day!BQ386="","",_tag_month_day!BQ386/100)</f>
        <v/>
      </c>
      <c r="GG396" s="431" t="str">
        <f>IF(_tag_month_day!BR386="","",_tag_month_day!BR386/100)</f>
        <v/>
      </c>
      <c r="GH396" s="431" t="str">
        <f>IF(_tag_month_day!BS386="","",_tag_month_day!BS386/100)</f>
        <v/>
      </c>
      <c r="GI396" s="467" t="str">
        <f>IF(_tag_month_day!BT386="","",_tag_month_day!BT386/100)</f>
        <v/>
      </c>
      <c r="GJ396" s="469" t="str">
        <f>IF(_tag_month_day!BU386="","",_tag_month_day!BU386/100)</f>
        <v/>
      </c>
      <c r="GK396" s="470">
        <f>GK395</f>
        <v>0.070000000000000007</v>
      </c>
      <c r="GL396" s="470">
        <f>GL395</f>
        <v>0.029999999999999999</v>
      </c>
      <c r="GM396" s="471" t="str">
        <f>IF(_tag_month_day!BX386="","",_tag_month_day!BX386/100)</f>
        <v/>
      </c>
      <c r="GN396" s="470">
        <f>GN395</f>
        <v>0.070000000000000007</v>
      </c>
      <c r="GO396" s="470">
        <f>GO395</f>
        <v>0.029999999999999999</v>
      </c>
      <c r="GP396" s="470">
        <f>GP395</f>
        <v>0.089999999999999997</v>
      </c>
      <c r="GQ396" s="470">
        <f>GQ395</f>
        <v>0.029999999999999999</v>
      </c>
      <c r="GR396" s="471" t="str">
        <f>IF(_tag_month_day!CA386="","",_tag_month_day!CA386/100)</f>
        <v/>
      </c>
      <c r="GS396" s="472">
        <f>GS395</f>
        <v>0.95299999999999996</v>
      </c>
      <c r="GT396" s="472">
        <f>GT395</f>
        <v>0.55000000000000004</v>
      </c>
      <c r="GU396" s="472">
        <f>GU395</f>
        <v>0.55000000000000004</v>
      </c>
      <c r="GV396" s="472">
        <f>GV395</f>
        <v>0.55000000000000004</v>
      </c>
      <c r="GW396" s="472">
        <f>GW395</f>
        <v>0.5</v>
      </c>
      <c r="GX396" s="472">
        <f>GX395</f>
        <v>0.93500000000000005</v>
      </c>
      <c r="GY396" s="472">
        <f>GY395</f>
        <v>0.14999999999999999</v>
      </c>
      <c r="GZ396" s="472">
        <f>GZ395</f>
        <v>1</v>
      </c>
      <c r="HA396" s="474">
        <f>HA395</f>
        <v>0.047</v>
      </c>
      <c r="HB396" s="474">
        <f>HB395</f>
        <v>0.45000000000000001</v>
      </c>
      <c r="HC396" s="474">
        <f>HC395</f>
        <v>0.45000000000000001</v>
      </c>
      <c r="HD396" s="474">
        <f>HD395</f>
        <v>0.45000000000000001</v>
      </c>
      <c r="HE396" s="474">
        <f>HE395</f>
        <v>0.5</v>
      </c>
      <c r="HF396" s="474">
        <f>HF395</f>
        <v>0.065000000000000002</v>
      </c>
      <c r="HG396" s="474">
        <f>HG395</f>
        <v>0.84999999999999998</v>
      </c>
      <c r="HH396" s="474">
        <f>HH395</f>
        <v>0</v>
      </c>
      <c r="HI396" s="10">
        <f>IF(BZ396&lt;&gt;"",CK396-BV396,0)</f>
        <v>0</v>
      </c>
      <c r="HJ396" s="10" t="e">
        <f>IF(AJ396&gt;0,AH396-AJ396,0)</f>
        <v>#VALUE!</v>
      </c>
      <c r="HK396" s="466">
        <f>HK395</f>
        <v>0.84999999999999998</v>
      </c>
      <c r="HL396" s="424">
        <f>HL395</f>
        <v>550000</v>
      </c>
      <c r="HM396" s="424">
        <f>HM395</f>
        <v>480000</v>
      </c>
      <c r="HN396" s="465" t="e">
        <f>(DJ396*EZ396+DK396*FH396+DL396*FM396+DM396*FR396+DN396*FW396+DO396*GB396+DS396*GI396+DP396*GM396+DR396*GR396)*1000*2</f>
        <v>#VALUE!</v>
      </c>
      <c r="HO396" s="465" t="e">
        <f>HN396*HK396*$HO$2/HL396*1000000</f>
        <v>#VALUE!</v>
      </c>
      <c r="HP396" s="465" t="e">
        <f>HN396*HK396*$HP$2/HM396*1000000</f>
        <v>#VALUE!</v>
      </c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</row>
    <row customFormat="1" r="397" s="0">
      <c r="A397" s="420">
        <v>386</v>
      </c>
      <c r="B397" s="421">
        <f ca="1">IF(D397=D396,B396,IF(D397="夜班",B396+1,B396))</f>
        <v>43602</v>
      </c>
      <c r="C397" s="422">
        <f>C396</f>
        <v>0.041666666666666699</v>
      </c>
      <c r="D397" s="10" t="str">
        <f ca="1">IF(HOUR(G397)&lt;8,"夜班",IF(HOUR(G397)&lt;16,"白班",IF(HOUR(G397)&lt;24,"中班",0)))</f>
        <v>夜班</v>
      </c>
      <c r="E397" s="10" t="e">
        <f ca="1">IF(F397=1,"甲",IF(F397=2,"乙",IF(F397=3,"丙",IF(F397=4,"丁",""))))</f>
        <v>#REF!</v>
      </c>
      <c r="F397" s="10" t="e">
        <f ca="1">SUMPRODUCT((成本日报!$A$3:$A$95=计划!B397)*(成本日报!$B$3:$B$95=计划!$D397),成本日报!$C$3:$C$95)</f>
        <v>#REF!</v>
      </c>
      <c r="G397" s="423">
        <f ca="1">G396+C396</f>
        <v>43602.041666665733</v>
      </c>
      <c r="H397" s="423">
        <f ca="1">$G397+$C397/60*10+$C397*0</f>
        <v>43602.048611110178</v>
      </c>
      <c r="I397" s="423">
        <f ca="1">$G397+$C397/60*18+$C397*0</f>
        <v>43602.05416666573</v>
      </c>
      <c r="J397" s="423">
        <f ca="1">$G397+$C397/60*0+$C397*1</f>
        <v>43602.083333332397</v>
      </c>
      <c r="K397" s="423">
        <f ca="1">$G397+$C397/60*30+$C397*2</f>
        <v>43602.145833332404</v>
      </c>
      <c r="L397" s="423">
        <f ca="1">$G397+$C397/60*0+$C397*3</f>
        <v>43602.166666665733</v>
      </c>
      <c r="M397" s="424" t="str">
        <f>IF(_tag_month_day!A387="","",_tag_month_day!A387)</f>
        <v/>
      </c>
      <c r="N397" s="424" t="str">
        <f>IF(_tag_month_day!B387="","",_tag_month_day!B387)</f>
        <v/>
      </c>
      <c r="O397" s="425" t="e">
        <f>IF(M397+N397=0,"",M397+N397)</f>
        <v>#VALUE!</v>
      </c>
      <c r="P397" s="424" t="str">
        <f>IF(_tag_month_day!C387="","",_tag_month_day!C387)</f>
        <v/>
      </c>
      <c r="Q397" s="424" t="str">
        <f>IF(_tag_month_day!D387="","",_tag_month_day!D387)</f>
        <v/>
      </c>
      <c r="R397" s="426" t="str">
        <f>IF(_tag_month_day!CB387="","",_tag_month_day!CB387/100)</f>
        <v/>
      </c>
      <c r="S397" s="427" t="str">
        <f>IF(_tag_month_day!E387="","",_tag_month_day!E387)</f>
        <v/>
      </c>
      <c r="T397" s="427" t="str">
        <f>IF(_tag_month_day!F387="","",_tag_month_day!F387)</f>
        <v/>
      </c>
      <c r="U397" s="428" t="e">
        <f>S397+T397</f>
        <v>#VALUE!</v>
      </c>
      <c r="V397" s="429" t="e">
        <f>U397/AJ397</f>
        <v>#VALUE!</v>
      </c>
      <c r="W397" s="430" t="str">
        <f>IF(_jhy_month_day!A387="","",_jhy_month_day!A387)</f>
        <v/>
      </c>
      <c r="X397" s="431" t="str">
        <f>IF(_jhy_month_day!B387="","",_jhy_month_day!B387/100)</f>
        <v/>
      </c>
      <c r="Y397" s="431" t="str">
        <f>IF(_jhy_month_day!C387="","",_jhy_month_day!C387/100)</f>
        <v/>
      </c>
      <c r="Z397" s="432">
        <f>Z393+1</f>
        <v>97</v>
      </c>
      <c r="AA397" s="433" t="str">
        <f>IF(_tag_month_day!G387="","",_tag_month_day!G387/100)</f>
        <v/>
      </c>
      <c r="AB397" s="433" t="str">
        <f>IF(_tag_month_day!H387="","",_tag_month_day!H387/100)</f>
        <v/>
      </c>
      <c r="AC397" s="434">
        <f>IF(X397="",AC396,BK397*($AV396*X397+$AW396*FD396+$AX396*FI396+$AY396*FN396+$AZ396*FS396+$BA396*FX396+$BG396*GE396)/(AV396*Y397+AX396*FK396+AW396*FF396+AY396*FP396+AZ396*FU396+BA396*FZ396+BG396*GG396+BB396*GK396+BC396*GN396+BD396*GP396))</f>
        <v>1.59963432013121</v>
      </c>
      <c r="AD397" s="435" t="str">
        <f>IF(AC397=AC396,"",AC397-AC396)</f>
        <v/>
      </c>
      <c r="AE397" s="436" t="str">
        <f>IF(1-AF397=0,"",(1-AF397))</f>
        <v/>
      </c>
      <c r="AF397" s="437">
        <v>1</v>
      </c>
      <c r="AG397" s="10" t="str">
        <f>AG396</f>
        <v>9A3</v>
      </c>
      <c r="AH397" s="438" t="str">
        <f>AH396</f>
        <v/>
      </c>
      <c r="AI397" s="424"/>
      <c r="AJ397" s="10" t="str">
        <f>IF(_tag_month_day!I387="","",_tag_month_day!I387)</f>
        <v/>
      </c>
      <c r="AK397" s="440"/>
      <c r="AL397" s="440"/>
      <c r="AM397" s="440"/>
      <c r="AN397" s="441">
        <f>AN396</f>
        <v>2</v>
      </c>
      <c r="AO397" s="441">
        <f>AO396</f>
        <v>8</v>
      </c>
      <c r="AP397" s="442" t="e">
        <f>(IF(AN397=0,AS396,AS396*(1+AO397/AN397)/(AR397+AO397/AN397)))+AT397</f>
        <v>#VALUE!</v>
      </c>
      <c r="AQ397" s="443" t="str">
        <f>IF(_tag_month_day!J387="","",_tag_month_day!J387/100)</f>
        <v/>
      </c>
      <c r="AR397" s="444">
        <f>AR396</f>
        <v>1.3</v>
      </c>
      <c r="AS397" s="445" t="e">
        <f>AQ397*(AN397*AR397+AO397)/(AN397+AO397)</f>
        <v>#VALUE!</v>
      </c>
      <c r="AT397" s="445" t="e">
        <f>(SUM(BE397:BF397)-SUM(BE396:BF396))*0.05</f>
        <v>#VALUE!</v>
      </c>
      <c r="AU397" s="446" t="str">
        <f>IF(_tag_month_day!CC387="","",IF(_tag_month_day!CC387&gt;0,_tag_month_day!CD387,_tag_month_day!CE387))</f>
        <v/>
      </c>
      <c r="AV397" s="447" t="str">
        <f>IF(_tag_month_day!L387="","",_tag_month_day!L387/100)</f>
        <v/>
      </c>
      <c r="AW397" s="431">
        <f>AW396</f>
        <v>0</v>
      </c>
      <c r="AX397" s="431">
        <f>AX396</f>
        <v>0</v>
      </c>
      <c r="AY397" s="431" t="str">
        <f>IF(_tag_month_day!M387="","",_tag_month_day!M387/100)</f>
        <v/>
      </c>
      <c r="AZ397" s="431" t="str">
        <f>IF(_tag_month_day!N387="","",_tag_month_day!N387/100)</f>
        <v/>
      </c>
      <c r="BA397" s="431" t="str">
        <f>IF(_tag_month_day!O387="","",_tag_month_day!O387/100)</f>
        <v/>
      </c>
      <c r="BB397" s="448" t="str">
        <f>IF(_tag_month_day!P387="","",_tag_month_day!P387/100)</f>
        <v/>
      </c>
      <c r="BC397" s="448">
        <f>BC396</f>
        <v>0</v>
      </c>
      <c r="BD397" s="448" t="str">
        <f>IF(_tag_month_day!Q387="","",_tag_month_day!Q387/100)</f>
        <v/>
      </c>
      <c r="BE397" s="449" t="str">
        <f>IF(_tag_month_day!R387="","",_tag_month_day!R387/100)</f>
        <v/>
      </c>
      <c r="BF397" s="388" t="e">
        <f>(AU397*(100+BE397*100))/(AJ397-AU397)/100</f>
        <v>#VALUE!</v>
      </c>
      <c r="BG397" s="450" t="e">
        <f>BE397+BF397</f>
        <v>#VALUE!</v>
      </c>
      <c r="BH397" s="451" t="e">
        <f>SUM(AV397:BF397)</f>
        <v>#VALUE!</v>
      </c>
      <c r="BI397" s="452" t="e">
        <f>IF(CX397=0,BI396,(DK397*查询!$R$5+DL397*查询!$Q$5+DM397*查询!$N$5+DN397*查询!$O$5+DO397*查询!$P$5)*AF397/CX397)</f>
        <v>#VALUE!</v>
      </c>
      <c r="BJ397" s="452" t="e">
        <f>IF(CX397=0,BJ396,(DP397*查询!$S$5+DQ397*查询!$T$5+DR397*查询!$U$5)*AF397/CX397)</f>
        <v>#VALUE!</v>
      </c>
      <c r="BK397" s="452">
        <f>BK396</f>
        <v>1</v>
      </c>
      <c r="BL397" s="453" t="e">
        <f>SUMPRODUCT((AV397:BA397)*(GS397:GX397))/((GS397:GX397)+SUM(BB397:BD397)*GY397+BG397*GZ397)</f>
        <v>#VALUE!</v>
      </c>
      <c r="BM397" s="453" t="e">
        <f>BK397*($AV397*FB397+$AW397*FD397+$AX397*FI397+$AY397*FN397+$AZ397*FS397+$BA397*FX397+$BG397*GE397)/(AV397*EY397+AX397*FK397+AW397*FF397+AY397*FP397+AZ397*FU397+BA397*FZ397+BG397*GG397+BB397*GK397+BC397*GN397+BD397*GP397)</f>
        <v>#VALUE!</v>
      </c>
      <c r="BN397" s="453" t="e">
        <f>($AV397*FC397+$AX397*FJ397+$AW397*FE397+$AY397*FO397+$AZ397*FT397+$BA397*FY397+$BG397*GF397)/($AV397*FA397+BG397*GH397+BB397*GL397+BC397*GO397+BD397*GQ397+BA397*GA397)</f>
        <v>#VALUE!</v>
      </c>
      <c r="BO397" s="454" t="e">
        <f>BK397*($AV397*FB397+$AW397*FD397+$AX397*FI397+$AY397*FN397+$AZ397*FS397+$BA397*FX397+$BG397*GE397)*100/(SUMPRODUCT(AV397:BA397*GS397:GX397)+(BB397+BC397+BD397)*GY397+BG397)</f>
        <v>#VALUE!</v>
      </c>
      <c r="BP397" s="454" t="e">
        <f>(AV397*EY397+AX397*FK397+AW397*FF397+AY397*FP397+AZ397*FU397+BA397*FZ397+BG397*GG397+BB397*GK397+BC397*GN397+BD397*GP397)*100/(SUMPRODUCT(AV397:BA397*GS397:GX397)+(BB397+BC397+BD397)*GY397+BG397)</f>
        <v>#VALUE!</v>
      </c>
      <c r="BQ397" s="454" t="e">
        <f>BK397*($AV397*FC397+$AX397*FJ397+$AW397*FE397+$AY397*FO397+$AZ397*FT397+$BA397*FY397+$BG397*GF397)*100/(SUMPRODUCT(AV397:BA397*GS397:GX397)+(BB397+BC397+BD397)*GY397+BG397)</f>
        <v>#VALUE!</v>
      </c>
      <c r="BR397" s="453" t="str">
        <f>IF(_tag_month_day!T387="","",_tag_month_day!T387)</f>
        <v/>
      </c>
      <c r="BS397" s="453" t="str">
        <f>IF(_tag_month_day!U387="","",_tag_month_day!U387)</f>
        <v/>
      </c>
      <c r="BT397" s="455" t="str">
        <f>IF(CK397="","",IF((CK397&gt;=BV397-0.12)*(CK397&lt;=BV397+0.12),"合格","不合格"))</f>
        <v/>
      </c>
      <c r="BU397" s="456" t="str">
        <f>IF(_tag_month_day!V387="","",_tag_month_day!V387)</f>
        <v/>
      </c>
      <c r="BV397" s="457" t="str">
        <f>IF(_tag_month_day!W387="","",_tag_month_day!W387)</f>
        <v/>
      </c>
      <c r="BW397" s="458" t="str">
        <f>IF(_tag_month_day!X387="","",_tag_month_day!X387)</f>
        <v/>
      </c>
      <c r="BX397" s="458" t="str">
        <f>IF(_tag_month_day!Y387="","",_tag_month_day!Y387)</f>
        <v/>
      </c>
      <c r="BY397" s="459">
        <f ca="1">L397</f>
        <v>43602.166666665733</v>
      </c>
      <c r="BZ397" s="460"/>
      <c r="CA397" s="461"/>
      <c r="CB397" s="424" t="str">
        <f>IF(_tag_month_day!Z387="","",_tag_month_day!Z387)</f>
        <v/>
      </c>
      <c r="CC397" s="424" t="str">
        <f>IF(_tag_month_day!AA387="","",_tag_month_day!AA387)</f>
        <v/>
      </c>
      <c r="CD397" s="424" t="str">
        <f>IF(_tag_month_day!AB387="","",_tag_month_day!AB387)</f>
        <v/>
      </c>
      <c r="CE397" s="424" t="str">
        <f>IF(_tag_month_day!AC387="","",_tag_month_day!AC387)</f>
        <v/>
      </c>
      <c r="CF397" s="424" t="str">
        <f>IF(_tag_month_day!AD387="","",_tag_month_day!AD387)</f>
        <v/>
      </c>
      <c r="CG397" s="424" t="str">
        <f>IF(_tag_month_day!AE387="","",_tag_month_day!AE387)</f>
        <v/>
      </c>
      <c r="CH397" s="424" t="str">
        <f>IF(_tag_month_day!AF387="","",_tag_month_day!AF387)</f>
        <v/>
      </c>
      <c r="CI397" s="424" t="str">
        <f>IF(_tag_month_day!AG387="","",_tag_month_day!AG387)</f>
        <v/>
      </c>
      <c r="CJ397" s="424" t="str">
        <f>IF(_tag_month_day!AH387="","",_tag_month_day!AH387)</f>
        <v/>
      </c>
      <c r="CK397" s="424" t="str">
        <f>IF(_tag_month_day!AI387="","",_tag_month_day!AI387)</f>
        <v/>
      </c>
      <c r="CL397" s="4" t="str">
        <f>IF(_tag_month_day!AJ387="","",_tag_month_day!AJ387)</f>
        <v/>
      </c>
      <c r="CM397" s="4" t="str">
        <f>IF(_tag_month_day!AK387="","",_tag_month_day!AK387)</f>
        <v/>
      </c>
      <c r="CN397" s="4" t="str">
        <f>IF(_tag_month_day!AL387="","",_tag_month_day!AL387)</f>
        <v/>
      </c>
      <c r="CO397" s="4" t="str">
        <f>IF(_tag_month_day!AM387="","",_tag_month_day!AM387)</f>
        <v/>
      </c>
      <c r="CP397" s="4" t="str">
        <f>IF(_tag_month_day!AN387="","",_tag_month_day!AN387)</f>
        <v/>
      </c>
      <c r="CQ397" s="4" t="str">
        <f>IF(_tag_month_day!AO387="","",_tag_month_day!AO387)</f>
        <v/>
      </c>
      <c r="CR397" s="462" t="str">
        <f>IF(_tag_month_day!AP387="","",_tag_month_day!AP387)</f>
        <v/>
      </c>
      <c r="CS397" s="463" t="str">
        <f>IF(_tag_month_day!AQ387="","",_tag_month_day!AQ387)</f>
        <v/>
      </c>
      <c r="CT397" s="4" t="str">
        <f>IF(_tag_month_day!AR387="","",_tag_month_day!AR387)</f>
        <v/>
      </c>
      <c r="CU397" s="464" t="e">
        <f>DU397/AJ397</f>
        <v>#VALUE!</v>
      </c>
      <c r="CV397" s="451" t="e">
        <f>BG397/BH397</f>
        <v>#VALUE!</v>
      </c>
      <c r="CW397" s="465" t="e">
        <f>AJ397*(1-CV397)*CU397*AF397</f>
        <v>#VALUE!</v>
      </c>
      <c r="CX397" s="465" t="e">
        <f>CW397*94%</f>
        <v>#VALUE!</v>
      </c>
      <c r="CY397" s="466" t="e">
        <f>IF(CX397=0,0,DS397/(DS397+CX397))</f>
        <v>#VALUE!</v>
      </c>
      <c r="CZ397" s="465" t="e">
        <f>$AJ397*EF397</f>
        <v>#VALUE!</v>
      </c>
      <c r="DA397" s="465" t="e">
        <f>$AJ397*EG397</f>
        <v>#VALUE!</v>
      </c>
      <c r="DB397" s="465" t="e">
        <f>$AJ397*EH397</f>
        <v>#VALUE!</v>
      </c>
      <c r="DC397" s="465" t="e">
        <f>$AJ397*EI397</f>
        <v>#VALUE!</v>
      </c>
      <c r="DD397" s="465" t="e">
        <f>$AJ397*EJ397</f>
        <v>#VALUE!</v>
      </c>
      <c r="DE397" s="465" t="e">
        <f>$AJ397*EK397</f>
        <v>#VALUE!</v>
      </c>
      <c r="DF397" s="465" t="e">
        <f>$AJ397*EL397</f>
        <v>#VALUE!</v>
      </c>
      <c r="DG397" s="465" t="e">
        <f>$AJ397*EM397</f>
        <v>#VALUE!</v>
      </c>
      <c r="DH397" s="465" t="e">
        <f>$AJ397*EN397</f>
        <v>#VALUE!</v>
      </c>
      <c r="DI397" s="465" t="e">
        <f>$AJ397*EO397</f>
        <v>#VALUE!</v>
      </c>
      <c r="DJ397" s="465" t="e">
        <f>CZ397*(1-EP397)</f>
        <v>#VALUE!</v>
      </c>
      <c r="DK397" s="465" t="e">
        <f>DA397*(1-ER397)</f>
        <v>#VALUE!</v>
      </c>
      <c r="DL397" s="465" t="e">
        <f>DB397*(1-EQ397)</f>
        <v>#VALUE!</v>
      </c>
      <c r="DM397" s="465" t="e">
        <f>DC397*(1-ES397)</f>
        <v>#VALUE!</v>
      </c>
      <c r="DN397" s="465" t="e">
        <f>DD397*(1-ET397)</f>
        <v>#VALUE!</v>
      </c>
      <c r="DO397" s="465" t="e">
        <f>DE397</f>
        <v>#VALUE!</v>
      </c>
      <c r="DP397" s="465" t="e">
        <f>DF397*(1-EU397)</f>
        <v>#VALUE!</v>
      </c>
      <c r="DQ397" s="465" t="e">
        <f>DG397*(1-EV397)</f>
        <v>#VALUE!</v>
      </c>
      <c r="DR397" s="465" t="e">
        <f>DH397*(1-EW397)</f>
        <v>#VALUE!</v>
      </c>
      <c r="DS397" s="465" t="e">
        <f>DI397</f>
        <v>#VALUE!</v>
      </c>
      <c r="DT397" s="465" t="e">
        <f>SUM(DJ397:DS397)</f>
        <v>#VALUE!</v>
      </c>
      <c r="DU397" s="465" t="e">
        <f>(GS397:GX397)+(DP397+DQ397+DR397)*GY397+DS397</f>
        <v>#VALUE!</v>
      </c>
      <c r="DV397" s="451" t="e">
        <f>AV397/$BH397/(1-EP397)</f>
        <v>#VALUE!</v>
      </c>
      <c r="DW397" s="451" t="e">
        <f>AW397/$BH397/(1-ER397)</f>
        <v>#VALUE!</v>
      </c>
      <c r="DX397" s="451" t="e">
        <f>AX397/$BH397/(1-EQ397)</f>
        <v>#VALUE!</v>
      </c>
      <c r="DY397" s="451" t="e">
        <f>AY397/$BH397/(1-ES397)</f>
        <v>#VALUE!</v>
      </c>
      <c r="DZ397" s="451" t="e">
        <f>AZ397/$BH397/(1-ET397)</f>
        <v>#VALUE!</v>
      </c>
      <c r="EA397" s="451" t="e">
        <f>BA397/$BH397/(1-AX397)</f>
        <v>#VALUE!</v>
      </c>
      <c r="EB397" s="451" t="e">
        <f>BB397/$BH397/(1-EU397)</f>
        <v>#VALUE!</v>
      </c>
      <c r="EC397" s="451" t="e">
        <f>BC397/$BH397/(1-EV397)</f>
        <v>#VALUE!</v>
      </c>
      <c r="ED397" s="451" t="e">
        <f>BD397/$BH397/(1-EW397)</f>
        <v>#VALUE!</v>
      </c>
      <c r="EE397" s="451" t="e">
        <f>BG397/BH397</f>
        <v>#VALUE!</v>
      </c>
      <c r="EF397" s="451" t="e">
        <f>DV397/SUM($DV397:$EE397)</f>
        <v>#VALUE!</v>
      </c>
      <c r="EG397" s="451" t="e">
        <f>DW397/SUM($DV397:$EE397)</f>
        <v>#VALUE!</v>
      </c>
      <c r="EH397" s="451" t="e">
        <f>DX397/SUM($DV397:$EE397)</f>
        <v>#VALUE!</v>
      </c>
      <c r="EI397" s="451" t="e">
        <f>DY397/SUM($DV397:$EE397)</f>
        <v>#VALUE!</v>
      </c>
      <c r="EJ397" s="451" t="e">
        <f>DZ397/SUM($DV397:$EE397)</f>
        <v>#VALUE!</v>
      </c>
      <c r="EK397" s="451" t="e">
        <f>EA397/SUM($DV397:$EE397)</f>
        <v>#VALUE!</v>
      </c>
      <c r="EL397" s="451" t="e">
        <f>EB397/SUM($DV397:$EE397)</f>
        <v>#VALUE!</v>
      </c>
      <c r="EM397" s="451" t="e">
        <f>EC397/SUM($DV397:$EE397)</f>
        <v>#VALUE!</v>
      </c>
      <c r="EN397" s="451" t="e">
        <f>ED397/SUM($DV397:$EE397)</f>
        <v>#VALUE!</v>
      </c>
      <c r="EO397" s="451" t="e">
        <f>EE397/SUM($DV397:$EE397)</f>
        <v>#VALUE!</v>
      </c>
      <c r="EP397" s="450">
        <f>EP396</f>
        <v>0.080000000000000002</v>
      </c>
      <c r="EQ397" s="450">
        <f>EQ396</f>
        <v>0.014999999999999999</v>
      </c>
      <c r="ER397" s="450">
        <f>ER396</f>
        <v>0.014999999999999999</v>
      </c>
      <c r="ES397" s="450">
        <f>ES396</f>
        <v>0.014999999999999999</v>
      </c>
      <c r="ET397" s="450">
        <f>ET396</f>
        <v>0.014999999999999999</v>
      </c>
      <c r="EU397" s="450">
        <f>EU396</f>
        <v>0.089999999999999997</v>
      </c>
      <c r="EV397" s="450">
        <f>EV396</f>
        <v>0.089999999999999997</v>
      </c>
      <c r="EW397" s="450">
        <f>EW396</f>
        <v>0.089999999999999997</v>
      </c>
      <c r="EX397" s="431" t="str">
        <f>IF(_tag_month_day!AS387="","",_tag_month_day!AS387/100)</f>
        <v/>
      </c>
      <c r="EY397" s="431" t="str">
        <f>IF(_tag_month_day!AT387="","",_tag_month_day!AT387/100)</f>
        <v/>
      </c>
      <c r="EZ397" s="431" t="str">
        <f>IF(_tag_month_day!AU387="","",_tag_month_day!AU387/100)</f>
        <v/>
      </c>
      <c r="FA397" s="431" t="str">
        <f>IF(_tag_month_day!AV387="","",_tag_month_day!AV387/100)</f>
        <v/>
      </c>
      <c r="FB397" s="431" t="str">
        <f>IF(_tag_month_day!AW387="","",_tag_month_day!AW387/100)</f>
        <v/>
      </c>
      <c r="FC397" s="431" t="str">
        <f>IF(_tag_month_day!AX387="","",_tag_month_day!AX387/100)</f>
        <v/>
      </c>
      <c r="FD397" s="449" t="str">
        <f>IF(_tag_month_day!AY387="","",_tag_month_day!AY387/100)</f>
        <v/>
      </c>
      <c r="FE397" s="449" t="str">
        <f>IF(_tag_month_day!AZ387="","",_tag_month_day!AZ387/100)</f>
        <v/>
      </c>
      <c r="FF397" s="449" t="str">
        <f>IF(_tag_month_day!BA387="","",_tag_month_day!BA387/100)</f>
        <v/>
      </c>
      <c r="FG397" s="449" t="str">
        <f>IF(_tag_month_day!BB387="","",_tag_month_day!BB387/100)</f>
        <v/>
      </c>
      <c r="FH397" s="467" t="str">
        <f>IF(_tag_month_day!BC387="","",_tag_month_day!BC387/100)</f>
        <v/>
      </c>
      <c r="FI397" s="449">
        <f>FI396</f>
        <v>0.40999999999999998</v>
      </c>
      <c r="FJ397" s="449">
        <f>FJ396</f>
        <v>0.11</v>
      </c>
      <c r="FK397" s="449">
        <f>FK396</f>
        <v>0.014999999999999999</v>
      </c>
      <c r="FL397" s="449">
        <f>FL396</f>
        <v>0</v>
      </c>
      <c r="FM397" s="467">
        <f>FM396</f>
        <v>0.0001</v>
      </c>
      <c r="FN397" s="449">
        <f>FN396</f>
        <v>0.32000000000000001</v>
      </c>
      <c r="FO397" s="449">
        <f>FO396</f>
        <v>0.20000000000000001</v>
      </c>
      <c r="FP397" s="449">
        <f>FP396</f>
        <v>0.01</v>
      </c>
      <c r="FQ397" s="449">
        <f>FQ396</f>
        <v>0</v>
      </c>
      <c r="FR397" s="467">
        <f>FR396</f>
        <v>0.0001</v>
      </c>
      <c r="FS397" s="449" t="str">
        <f>IF(_tag_month_day!BD387="","",_tag_month_day!BD387/100)</f>
        <v/>
      </c>
      <c r="FT397" s="449" t="str">
        <f>IF(_tag_month_day!BE387="","",_tag_month_day!BE387/100)</f>
        <v/>
      </c>
      <c r="FU397" s="449" t="str">
        <f>IF(_tag_month_day!BF387="","",_tag_month_day!BF387/100)</f>
        <v/>
      </c>
      <c r="FV397" s="449" t="str">
        <f>IF(_tag_month_day!BG387="","",_tag_month_day!BG387/100)</f>
        <v/>
      </c>
      <c r="FW397" s="467" t="str">
        <f>IF(_tag_month_day!BH387="","",_tag_month_day!BH387/100)</f>
        <v/>
      </c>
      <c r="FX397" s="449" t="str">
        <f>IF(_tag_month_day!BI387="","",_tag_month_day!BI387/100)</f>
        <v/>
      </c>
      <c r="FY397" s="449" t="str">
        <f>IF(_tag_month_day!BJ387="","",_tag_month_day!BJ387/100)</f>
        <v/>
      </c>
      <c r="FZ397" s="468" t="str">
        <f>IF(_tag_month_day!BK387="","",_tag_month_day!BK387/100)</f>
        <v/>
      </c>
      <c r="GA397" s="449" t="str">
        <f>IF(_tag_month_day!BL387="","",_tag_month_day!BL387/100)</f>
        <v/>
      </c>
      <c r="GB397" s="467" t="str">
        <f>IF(_tag_month_day!BM387="","",_tag_month_day!BM387/100)</f>
        <v/>
      </c>
      <c r="GC397" s="431" t="str">
        <f>IF(_tag_month_day!BN387="","",_tag_month_day!BN387/100)</f>
        <v/>
      </c>
      <c r="GD397" s="431" t="str">
        <f>IF(_tag_month_day!BO387="","",_tag_month_day!BO387/100)</f>
        <v/>
      </c>
      <c r="GE397" s="431" t="str">
        <f>IF(_tag_month_day!BP387="","",_tag_month_day!BP387/100)</f>
        <v/>
      </c>
      <c r="GF397" s="431" t="str">
        <f>IF(_tag_month_day!BQ387="","",_tag_month_day!BQ387/100)</f>
        <v/>
      </c>
      <c r="GG397" s="431" t="str">
        <f>IF(_tag_month_day!BR387="","",_tag_month_day!BR387/100)</f>
        <v/>
      </c>
      <c r="GH397" s="431" t="str">
        <f>IF(_tag_month_day!BS387="","",_tag_month_day!BS387/100)</f>
        <v/>
      </c>
      <c r="GI397" s="467" t="str">
        <f>IF(_tag_month_day!BT387="","",_tag_month_day!BT387/100)</f>
        <v/>
      </c>
      <c r="GJ397" s="469" t="str">
        <f>IF(_tag_month_day!BU387="","",_tag_month_day!BU387/100)</f>
        <v/>
      </c>
      <c r="GK397" s="470">
        <f>GK396</f>
        <v>0.070000000000000007</v>
      </c>
      <c r="GL397" s="470">
        <f>GL396</f>
        <v>0.029999999999999999</v>
      </c>
      <c r="GM397" s="471" t="str">
        <f>IF(_tag_month_day!BX387="","",_tag_month_day!BX387/100)</f>
        <v/>
      </c>
      <c r="GN397" s="470">
        <f>GN396</f>
        <v>0.070000000000000007</v>
      </c>
      <c r="GO397" s="470">
        <f>GO396</f>
        <v>0.029999999999999999</v>
      </c>
      <c r="GP397" s="470">
        <f>GP396</f>
        <v>0.089999999999999997</v>
      </c>
      <c r="GQ397" s="470">
        <f>GQ396</f>
        <v>0.029999999999999999</v>
      </c>
      <c r="GR397" s="471" t="str">
        <f>IF(_tag_month_day!CA387="","",_tag_month_day!CA387/100)</f>
        <v/>
      </c>
      <c r="GS397" s="472">
        <f>GS396</f>
        <v>0.95299999999999996</v>
      </c>
      <c r="GT397" s="472">
        <f>GT396</f>
        <v>0.55000000000000004</v>
      </c>
      <c r="GU397" s="472">
        <f>GU396</f>
        <v>0.55000000000000004</v>
      </c>
      <c r="GV397" s="472">
        <f>GV396</f>
        <v>0.55000000000000004</v>
      </c>
      <c r="GW397" s="472">
        <f>GW396</f>
        <v>0.5</v>
      </c>
      <c r="GX397" s="472">
        <f>GX396</f>
        <v>0.93500000000000005</v>
      </c>
      <c r="GY397" s="472">
        <f>GY396</f>
        <v>0.14999999999999999</v>
      </c>
      <c r="GZ397" s="472">
        <f>GZ396</f>
        <v>1</v>
      </c>
      <c r="HA397" s="474">
        <f>HA396</f>
        <v>0.047</v>
      </c>
      <c r="HB397" s="474">
        <f>HB396</f>
        <v>0.45000000000000001</v>
      </c>
      <c r="HC397" s="474">
        <f>HC396</f>
        <v>0.45000000000000001</v>
      </c>
      <c r="HD397" s="474">
        <f>HD396</f>
        <v>0.45000000000000001</v>
      </c>
      <c r="HE397" s="474">
        <f>HE396</f>
        <v>0.5</v>
      </c>
      <c r="HF397" s="474">
        <f>HF396</f>
        <v>0.065000000000000002</v>
      </c>
      <c r="HG397" s="474">
        <f>HG396</f>
        <v>0.84999999999999998</v>
      </c>
      <c r="HH397" s="474">
        <f>HH396</f>
        <v>0</v>
      </c>
      <c r="HI397" s="10">
        <f>IF(BZ397&lt;&gt;"",CK397-BV397,0)</f>
        <v>0</v>
      </c>
      <c r="HJ397" s="10" t="e">
        <f>IF(AJ397&gt;0,AH397-AJ397,0)</f>
        <v>#VALUE!</v>
      </c>
      <c r="HK397" s="466">
        <f>HK396</f>
        <v>0.84999999999999998</v>
      </c>
      <c r="HL397" s="424">
        <f>HL396</f>
        <v>550000</v>
      </c>
      <c r="HM397" s="424">
        <f>HM396</f>
        <v>480000</v>
      </c>
      <c r="HN397" s="465" t="e">
        <f>(DJ397*EZ397+DK397*FH397+DL397*FM397+DM397*FR397+DN397*FW397+DO397*GB397+DS397*GI397+DP397*GM397+DR397*GR397)*1000*2</f>
        <v>#VALUE!</v>
      </c>
      <c r="HO397" s="465" t="e">
        <f>HN397*HK397*$HO$2/HL397*1000000</f>
        <v>#VALUE!</v>
      </c>
      <c r="HP397" s="465" t="e">
        <f>HN397*HK397*$HP$2/HM397*1000000</f>
        <v>#VALUE!</v>
      </c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</row>
    <row customFormat="1" r="398" s="0">
      <c r="A398" s="420">
        <v>387</v>
      </c>
      <c r="B398" s="421">
        <f ca="1">IF(D398=D397,B397,IF(D398="夜班",B397+1,B397))</f>
        <v>43602</v>
      </c>
      <c r="C398" s="422">
        <f>C397</f>
        <v>0.041666666666666699</v>
      </c>
      <c r="D398" s="10" t="str">
        <f ca="1">IF(HOUR(G398)&lt;8,"夜班",IF(HOUR(G398)&lt;16,"白班",IF(HOUR(G398)&lt;24,"中班",0)))</f>
        <v>夜班</v>
      </c>
      <c r="E398" s="10" t="e">
        <f ca="1">IF(F398=1,"甲",IF(F398=2,"乙",IF(F398=3,"丙",IF(F398=4,"丁",""))))</f>
        <v>#REF!</v>
      </c>
      <c r="F398" s="10" t="e">
        <f ca="1">SUMPRODUCT((成本日报!$A$3:$A$95=计划!B398)*(成本日报!$B$3:$B$95=计划!$D398),成本日报!$C$3:$C$95)</f>
        <v>#REF!</v>
      </c>
      <c r="G398" s="423">
        <f ca="1">G397+C397</f>
        <v>43602.083333332397</v>
      </c>
      <c r="H398" s="423">
        <f ca="1">$G398+$C398/60*10+$C398*0</f>
        <v>43602.090277776842</v>
      </c>
      <c r="I398" s="423">
        <f ca="1">$G398+$C398/60*18+$C398*0</f>
        <v>43602.095833332394</v>
      </c>
      <c r="J398" s="423">
        <f ca="1">$G398+$C398/60*0+$C398*1</f>
        <v>43602.124999999061</v>
      </c>
      <c r="K398" s="423">
        <f ca="1">$G398+$C398/60*30+$C398*2</f>
        <v>43602.187499999069</v>
      </c>
      <c r="L398" s="423">
        <f ca="1">$G398+$C398/60*0+$C398*3</f>
        <v>43602.208333332397</v>
      </c>
      <c r="M398" s="424" t="str">
        <f>IF(_tag_month_day!A388="","",_tag_month_day!A388)</f>
        <v/>
      </c>
      <c r="N398" s="424" t="str">
        <f>IF(_tag_month_day!B388="","",_tag_month_day!B388)</f>
        <v/>
      </c>
      <c r="O398" s="425" t="e">
        <f>IF(M398+N398=0,"",M398+N398)</f>
        <v>#VALUE!</v>
      </c>
      <c r="P398" s="424" t="str">
        <f>IF(_tag_month_day!C388="","",_tag_month_day!C388)</f>
        <v/>
      </c>
      <c r="Q398" s="424" t="str">
        <f>IF(_tag_month_day!D388="","",_tag_month_day!D388)</f>
        <v/>
      </c>
      <c r="R398" s="426" t="str">
        <f>IF(_tag_month_day!CB388="","",_tag_month_day!CB388/100)</f>
        <v/>
      </c>
      <c r="S398" s="427" t="str">
        <f>IF(_tag_month_day!E388="","",_tag_month_day!E388)</f>
        <v/>
      </c>
      <c r="T398" s="427" t="str">
        <f>IF(_tag_month_day!F388="","",_tag_month_day!F388)</f>
        <v/>
      </c>
      <c r="U398" s="428" t="e">
        <f>S398+T398</f>
        <v>#VALUE!</v>
      </c>
      <c r="V398" s="429" t="e">
        <f>U398/AJ398</f>
        <v>#VALUE!</v>
      </c>
      <c r="W398" s="430" t="str">
        <f>IF(_jhy_month_day!A388="","",_jhy_month_day!A388)</f>
        <v/>
      </c>
      <c r="X398" s="431" t="str">
        <f>IF(_jhy_month_day!B388="","",_jhy_month_day!B388/100)</f>
        <v/>
      </c>
      <c r="Y398" s="431" t="str">
        <f>IF(_jhy_month_day!C388="","",_jhy_month_day!C388/100)</f>
        <v/>
      </c>
      <c r="Z398" s="432">
        <f>Z394+1</f>
        <v>97</v>
      </c>
      <c r="AA398" s="433" t="str">
        <f>IF(_tag_month_day!G388="","",_tag_month_day!G388/100)</f>
        <v/>
      </c>
      <c r="AB398" s="433" t="str">
        <f>IF(_tag_month_day!H388="","",_tag_month_day!H388/100)</f>
        <v/>
      </c>
      <c r="AC398" s="434">
        <f>IF(X398="",AC397,BK398*($AV397*X398+$AW397*FD397+$AX397*FI397+$AY397*FN397+$AZ397*FS397+$BA397*FX397+$BG397*GE397)/(AV397*Y398+AX397*FK397+AW397*FF397+AY397*FP397+AZ397*FU397+BA397*FZ397+BG397*GG397+BB397*GK397+BC397*GN397+BD397*GP397))</f>
        <v>1.59963432013121</v>
      </c>
      <c r="AD398" s="435" t="str">
        <f>IF(AC398=AC397,"",AC398-AC397)</f>
        <v/>
      </c>
      <c r="AE398" s="436" t="str">
        <f>IF(1-AF398=0,"",(1-AF398))</f>
        <v/>
      </c>
      <c r="AF398" s="437">
        <v>1</v>
      </c>
      <c r="AG398" s="10" t="str">
        <f>AG397</f>
        <v>9A3</v>
      </c>
      <c r="AH398" s="438" t="str">
        <f>AH397</f>
        <v/>
      </c>
      <c r="AI398" s="424"/>
      <c r="AJ398" s="10" t="str">
        <f>IF(_tag_month_day!I388="","",_tag_month_day!I388)</f>
        <v/>
      </c>
      <c r="AK398" s="440"/>
      <c r="AL398" s="440"/>
      <c r="AM398" s="440"/>
      <c r="AN398" s="441">
        <f>AN397</f>
        <v>2</v>
      </c>
      <c r="AO398" s="441">
        <f>AO397</f>
        <v>8</v>
      </c>
      <c r="AP398" s="442" t="e">
        <f>(IF(AN398=0,AS397,AS397*(1+AO398/AN398)/(AR398+AO398/AN398)))+AT398</f>
        <v>#VALUE!</v>
      </c>
      <c r="AQ398" s="443" t="str">
        <f>IF(_tag_month_day!J388="","",_tag_month_day!J388/100)</f>
        <v/>
      </c>
      <c r="AR398" s="444">
        <f>AR397</f>
        <v>1.3</v>
      </c>
      <c r="AS398" s="445" t="e">
        <f>AQ398*(AN398*AR398+AO398)/(AN398+AO398)</f>
        <v>#VALUE!</v>
      </c>
      <c r="AT398" s="445" t="e">
        <f>(SUM(BE398:BF398)-SUM(BE397:BF397))*0.05</f>
        <v>#VALUE!</v>
      </c>
      <c r="AU398" s="446" t="str">
        <f>IF(_tag_month_day!CC388="","",IF(_tag_month_day!CC388&gt;0,_tag_month_day!CD388,_tag_month_day!CE388))</f>
        <v/>
      </c>
      <c r="AV398" s="447" t="str">
        <f>IF(_tag_month_day!L388="","",_tag_month_day!L388/100)</f>
        <v/>
      </c>
      <c r="AW398" s="431">
        <f>AW397</f>
        <v>0</v>
      </c>
      <c r="AX398" s="431">
        <f>AX397</f>
        <v>0</v>
      </c>
      <c r="AY398" s="431" t="str">
        <f>IF(_tag_month_day!M388="","",_tag_month_day!M388/100)</f>
        <v/>
      </c>
      <c r="AZ398" s="431" t="str">
        <f>IF(_tag_month_day!N388="","",_tag_month_day!N388/100)</f>
        <v/>
      </c>
      <c r="BA398" s="431" t="str">
        <f>IF(_tag_month_day!O388="","",_tag_month_day!O388/100)</f>
        <v/>
      </c>
      <c r="BB398" s="448" t="str">
        <f>IF(_tag_month_day!P388="","",_tag_month_day!P388/100)</f>
        <v/>
      </c>
      <c r="BC398" s="448">
        <f>BC397</f>
        <v>0</v>
      </c>
      <c r="BD398" s="448" t="str">
        <f>IF(_tag_month_day!Q388="","",_tag_month_day!Q388/100)</f>
        <v/>
      </c>
      <c r="BE398" s="449" t="str">
        <f>IF(_tag_month_day!R388="","",_tag_month_day!R388/100)</f>
        <v/>
      </c>
      <c r="BF398" s="388" t="e">
        <f>(AU398*(100+BE398*100))/(AJ398-AU398)/100</f>
        <v>#VALUE!</v>
      </c>
      <c r="BG398" s="450" t="e">
        <f>BE398+BF398</f>
        <v>#VALUE!</v>
      </c>
      <c r="BH398" s="451" t="e">
        <f>SUM(AV398:BF398)</f>
        <v>#VALUE!</v>
      </c>
      <c r="BI398" s="452" t="e">
        <f>IF(CX398=0,BI397,(DK398*查询!$R$5+DL398*查询!$Q$5+DM398*查询!$N$5+DN398*查询!$O$5+DO398*查询!$P$5)*AF398/CX398)</f>
        <v>#VALUE!</v>
      </c>
      <c r="BJ398" s="452" t="e">
        <f>IF(CX398=0,BJ397,(DP398*查询!$S$5+DQ398*查询!$T$5+DR398*查询!$U$5)*AF398/CX398)</f>
        <v>#VALUE!</v>
      </c>
      <c r="BK398" s="452">
        <f>BK397</f>
        <v>1</v>
      </c>
      <c r="BL398" s="453" t="e">
        <f>SUMPRODUCT((AV398:BA398)*(GS398:GX398))/((GS398:GX398)+SUM(BB398:BD398)*GY398+BG398*GZ398)</f>
        <v>#VALUE!</v>
      </c>
      <c r="BM398" s="453" t="e">
        <f>BK398*($AV398*FB398+$AW398*FD398+$AX398*FI398+$AY398*FN398+$AZ398*FS398+$BA398*FX398+$BG398*GE398)/(AV398*EY398+AX398*FK398+AW398*FF398+AY398*FP398+AZ398*FU398+BA398*FZ398+BG398*GG398+BB398*GK398+BC398*GN398+BD398*GP398)</f>
        <v>#VALUE!</v>
      </c>
      <c r="BN398" s="453" t="e">
        <f>($AV398*FC398+$AX398*FJ398+$AW398*FE398+$AY398*FO398+$AZ398*FT398+$BA398*FY398+$BG398*GF398)/($AV398*FA398+BG398*GH398+BB398*GL398+BC398*GO398+BD398*GQ398+BA398*GA398)</f>
        <v>#VALUE!</v>
      </c>
      <c r="BO398" s="454" t="e">
        <f>SUMPRODUCT(AV398:BA398*GS398:GX398)/(GS398:GX398+(BB398+BC398+BD398)*GY398+BG398)</f>
        <v>#VALUE!</v>
      </c>
      <c r="BP398" s="454" t="e">
        <f>SUMPRODUCT(AV398:BA398*GS398:GX398)/(GS398:GX398+(BB398+BC398+BD398)*GY398+BG398)</f>
        <v>#VALUE!</v>
      </c>
      <c r="BQ398" s="454" t="e">
        <f>SUMPRODUCT(AV398:BA398*GS398:GX398)/(GS398:GX398+(BB398+BC398+BD398)*GY398+BG398)</f>
        <v>#VALUE!</v>
      </c>
      <c r="BR398" s="453" t="str">
        <f>IF(_tag_month_day!T388="","",_tag_month_day!T388)</f>
        <v/>
      </c>
      <c r="BS398" s="453" t="str">
        <f>IF(_tag_month_day!U388="","",_tag_month_day!U388)</f>
        <v/>
      </c>
      <c r="BT398" s="455" t="str">
        <f>IF(CK398="","",IF((CK398&gt;=BV398-0.12)*(CK398&lt;=BV398+0.12),"合格","不合格"))</f>
        <v/>
      </c>
      <c r="BU398" s="456" t="str">
        <f>IF(_tag_month_day!V388="","",_tag_month_day!V388)</f>
        <v/>
      </c>
      <c r="BV398" s="457" t="str">
        <f>IF(_tag_month_day!W388="","",_tag_month_day!W388)</f>
        <v/>
      </c>
      <c r="BW398" s="458" t="str">
        <f>IF(_tag_month_day!X388="","",_tag_month_day!X388)</f>
        <v/>
      </c>
      <c r="BX398" s="458" t="str">
        <f>IF(_tag_month_day!Y388="","",_tag_month_day!Y388)</f>
        <v/>
      </c>
      <c r="BY398" s="459">
        <f ca="1">L398</f>
        <v>43602.208333332397</v>
      </c>
      <c r="BZ398" s="460"/>
      <c r="CA398" s="461"/>
      <c r="CB398" s="424" t="str">
        <f>IF(_tag_month_day!Z388="","",_tag_month_day!Z388)</f>
        <v/>
      </c>
      <c r="CC398" s="424" t="str">
        <f>IF(_tag_month_day!AA388="","",_tag_month_day!AA388)</f>
        <v/>
      </c>
      <c r="CD398" s="424" t="str">
        <f>IF(_tag_month_day!AB388="","",_tag_month_day!AB388)</f>
        <v/>
      </c>
      <c r="CE398" s="424" t="str">
        <f>IF(_tag_month_day!AC388="","",_tag_month_day!AC388)</f>
        <v/>
      </c>
      <c r="CF398" s="424" t="str">
        <f>IF(_tag_month_day!AD388="","",_tag_month_day!AD388)</f>
        <v/>
      </c>
      <c r="CG398" s="424" t="str">
        <f>IF(_tag_month_day!AE388="","",_tag_month_day!AE388)</f>
        <v/>
      </c>
      <c r="CH398" s="424" t="str">
        <f>IF(_tag_month_day!AF388="","",_tag_month_day!AF388)</f>
        <v/>
      </c>
      <c r="CI398" s="424" t="str">
        <f>IF(_tag_month_day!AG388="","",_tag_month_day!AG388)</f>
        <v/>
      </c>
      <c r="CJ398" s="424" t="str">
        <f>IF(_tag_month_day!AH388="","",_tag_month_day!AH388)</f>
        <v/>
      </c>
      <c r="CK398" s="424" t="str">
        <f>IF(_tag_month_day!AI388="","",_tag_month_day!AI388)</f>
        <v/>
      </c>
      <c r="CL398" s="4" t="str">
        <f>IF(_tag_month_day!AJ388="","",_tag_month_day!AJ388)</f>
        <v/>
      </c>
      <c r="CM398" s="4" t="str">
        <f>IF(_tag_month_day!AK388="","",_tag_month_day!AK388)</f>
        <v/>
      </c>
      <c r="CN398" s="4" t="str">
        <f>IF(_tag_month_day!AL388="","",_tag_month_day!AL388)</f>
        <v/>
      </c>
      <c r="CO398" s="4" t="str">
        <f>IF(_tag_month_day!AM388="","",_tag_month_day!AM388)</f>
        <v/>
      </c>
      <c r="CP398" s="4" t="str">
        <f>IF(_tag_month_day!AN388="","",_tag_month_day!AN388)</f>
        <v/>
      </c>
      <c r="CQ398" s="4" t="str">
        <f>IF(_tag_month_day!AO388="","",_tag_month_day!AO388)</f>
        <v/>
      </c>
      <c r="CR398" s="462" t="str">
        <f>IF(_tag_month_day!AP388="","",_tag_month_day!AP388)</f>
        <v/>
      </c>
      <c r="CS398" s="463" t="str">
        <f>IF(_tag_month_day!AQ388="","",_tag_month_day!AQ388)</f>
        <v/>
      </c>
      <c r="CT398" s="4" t="str">
        <f>IF(_tag_month_day!AR388="","",_tag_month_day!AR388)</f>
        <v/>
      </c>
      <c r="CU398" s="464" t="e">
        <f>DU398/AJ398</f>
        <v>#VALUE!</v>
      </c>
      <c r="CV398" s="451" t="e">
        <f>BG398/BH398</f>
        <v>#VALUE!</v>
      </c>
      <c r="CW398" s="465" t="e">
        <f>AJ398*(1-CV398)*CU398*AF398</f>
        <v>#VALUE!</v>
      </c>
      <c r="CX398" s="465" t="e">
        <f>CW398*94%</f>
        <v>#VALUE!</v>
      </c>
      <c r="CY398" s="466" t="e">
        <f>IF(CX398=0,0,DS398/(DS398+CX398))</f>
        <v>#VALUE!</v>
      </c>
      <c r="CZ398" s="465" t="e">
        <f>$AJ398*EF398</f>
        <v>#VALUE!</v>
      </c>
      <c r="DA398" s="465" t="e">
        <f>$AJ398*EG398</f>
        <v>#VALUE!</v>
      </c>
      <c r="DB398" s="465" t="e">
        <f>$AJ398*EH398</f>
        <v>#VALUE!</v>
      </c>
      <c r="DC398" s="465" t="e">
        <f>$AJ398*EI398</f>
        <v>#VALUE!</v>
      </c>
      <c r="DD398" s="465" t="e">
        <f>$AJ398*EJ398</f>
        <v>#VALUE!</v>
      </c>
      <c r="DE398" s="465" t="e">
        <f>$AJ398*EK398</f>
        <v>#VALUE!</v>
      </c>
      <c r="DF398" s="465" t="e">
        <f>$AJ398*EL398</f>
        <v>#VALUE!</v>
      </c>
      <c r="DG398" s="465" t="e">
        <f>$AJ398*EM398</f>
        <v>#VALUE!</v>
      </c>
      <c r="DH398" s="465" t="e">
        <f>$AJ398*EN398</f>
        <v>#VALUE!</v>
      </c>
      <c r="DI398" s="465" t="e">
        <f>$AJ398*EO398</f>
        <v>#VALUE!</v>
      </c>
      <c r="DJ398" s="465" t="e">
        <f>CZ398*(1-EP398)</f>
        <v>#VALUE!</v>
      </c>
      <c r="DK398" s="465" t="e">
        <f>DA398*(1-ER398)</f>
        <v>#VALUE!</v>
      </c>
      <c r="DL398" s="465" t="e">
        <f>DB398*(1-EQ398)</f>
        <v>#VALUE!</v>
      </c>
      <c r="DM398" s="465" t="e">
        <f>DC398*(1-ES398)</f>
        <v>#VALUE!</v>
      </c>
      <c r="DN398" s="465" t="e">
        <f>DD398*(1-ET398)</f>
        <v>#VALUE!</v>
      </c>
      <c r="DO398" s="465" t="e">
        <f>DE398</f>
        <v>#VALUE!</v>
      </c>
      <c r="DP398" s="465" t="e">
        <f>DF398*(1-EU398)</f>
        <v>#VALUE!</v>
      </c>
      <c r="DQ398" s="465" t="e">
        <f>DG398*(1-EV398)</f>
        <v>#VALUE!</v>
      </c>
      <c r="DR398" s="465" t="e">
        <f>DH398*(1-EW398)</f>
        <v>#VALUE!</v>
      </c>
      <c r="DS398" s="465" t="e">
        <f>DI398</f>
        <v>#VALUE!</v>
      </c>
      <c r="DT398" s="465" t="e">
        <f>SUM(DJ398:DS398)</f>
        <v>#VALUE!</v>
      </c>
      <c r="DU398" s="465" t="e">
        <f>(GS398:GX398)+(DP398+DQ398+DR398)*GY398+DS398</f>
        <v>#VALUE!</v>
      </c>
      <c r="DV398" s="451" t="e">
        <f>AV398/$BH398/(1-EP398)</f>
        <v>#VALUE!</v>
      </c>
      <c r="DW398" s="451" t="e">
        <f>AW398/$BH398/(1-ER398)</f>
        <v>#VALUE!</v>
      </c>
      <c r="DX398" s="451" t="e">
        <f>AX398/$BH398/(1-EQ398)</f>
        <v>#VALUE!</v>
      </c>
      <c r="DY398" s="451" t="e">
        <f>AY398/$BH398/(1-ES398)</f>
        <v>#VALUE!</v>
      </c>
      <c r="DZ398" s="451" t="e">
        <f>AZ398/$BH398/(1-ET398)</f>
        <v>#VALUE!</v>
      </c>
      <c r="EA398" s="451" t="e">
        <f>BA398/$BH398/(1-AX398)</f>
        <v>#VALUE!</v>
      </c>
      <c r="EB398" s="451" t="e">
        <f>BB398/$BH398/(1-EU398)</f>
        <v>#VALUE!</v>
      </c>
      <c r="EC398" s="451" t="e">
        <f>BC398/$BH398/(1-EV398)</f>
        <v>#VALUE!</v>
      </c>
      <c r="ED398" s="451" t="e">
        <f>BD398/$BH398/(1-EW398)</f>
        <v>#VALUE!</v>
      </c>
      <c r="EE398" s="451" t="e">
        <f>BG398/BH398</f>
        <v>#VALUE!</v>
      </c>
      <c r="EF398" s="451" t="e">
        <f>DV398/SUM($DV398:$EE398)</f>
        <v>#VALUE!</v>
      </c>
      <c r="EG398" s="451" t="e">
        <f>DW398/SUM($DV398:$EE398)</f>
        <v>#VALUE!</v>
      </c>
      <c r="EH398" s="451" t="e">
        <f>DX398/SUM($DV398:$EE398)</f>
        <v>#VALUE!</v>
      </c>
      <c r="EI398" s="451" t="e">
        <f>DY398/SUM($DV398:$EE398)</f>
        <v>#VALUE!</v>
      </c>
      <c r="EJ398" s="451" t="e">
        <f>DZ398/SUM($DV398:$EE398)</f>
        <v>#VALUE!</v>
      </c>
      <c r="EK398" s="451" t="e">
        <f>EA398/SUM($DV398:$EE398)</f>
        <v>#VALUE!</v>
      </c>
      <c r="EL398" s="451" t="e">
        <f>EB398/SUM($DV398:$EE398)</f>
        <v>#VALUE!</v>
      </c>
      <c r="EM398" s="451" t="e">
        <f>EC398/SUM($DV398:$EE398)</f>
        <v>#VALUE!</v>
      </c>
      <c r="EN398" s="451" t="e">
        <f>ED398/SUM($DV398:$EE398)</f>
        <v>#VALUE!</v>
      </c>
      <c r="EO398" s="451" t="e">
        <f>EE398/SUM($DV398:$EE398)</f>
        <v>#VALUE!</v>
      </c>
      <c r="EP398" s="450">
        <f>EP397</f>
        <v>0.080000000000000002</v>
      </c>
      <c r="EQ398" s="450">
        <f>EQ397</f>
        <v>0.014999999999999999</v>
      </c>
      <c r="ER398" s="450">
        <f>ER397</f>
        <v>0.014999999999999999</v>
      </c>
      <c r="ES398" s="450">
        <f>ES397</f>
        <v>0.014999999999999999</v>
      </c>
      <c r="ET398" s="450">
        <f>ET397</f>
        <v>0.014999999999999999</v>
      </c>
      <c r="EU398" s="450">
        <f>EU397</f>
        <v>0.089999999999999997</v>
      </c>
      <c r="EV398" s="450">
        <f>EV397</f>
        <v>0.089999999999999997</v>
      </c>
      <c r="EW398" s="450">
        <f>EW397</f>
        <v>0.089999999999999997</v>
      </c>
      <c r="EX398" s="431" t="str">
        <f>IF(_tag_month_day!AS388="","",_tag_month_day!AS388/100)</f>
        <v/>
      </c>
      <c r="EY398" s="431" t="str">
        <f>IF(_tag_month_day!AT388="","",_tag_month_day!AT388/100)</f>
        <v/>
      </c>
      <c r="EZ398" s="431" t="str">
        <f>IF(_tag_month_day!AU388="","",_tag_month_day!AU388/100)</f>
        <v/>
      </c>
      <c r="FA398" s="431" t="str">
        <f>IF(_tag_month_day!AV388="","",_tag_month_day!AV388/100)</f>
        <v/>
      </c>
      <c r="FB398" s="431" t="str">
        <f>IF(_tag_month_day!AW388="","",_tag_month_day!AW388/100)</f>
        <v/>
      </c>
      <c r="FC398" s="431" t="str">
        <f>IF(_tag_month_day!AX388="","",_tag_month_day!AX388/100)</f>
        <v/>
      </c>
      <c r="FD398" s="449" t="str">
        <f>IF(_tag_month_day!AY388="","",_tag_month_day!AY388/100)</f>
        <v/>
      </c>
      <c r="FE398" s="449" t="str">
        <f>IF(_tag_month_day!AZ388="","",_tag_month_day!AZ388/100)</f>
        <v/>
      </c>
      <c r="FF398" s="449" t="str">
        <f>IF(_tag_month_day!BA388="","",_tag_month_day!BA388/100)</f>
        <v/>
      </c>
      <c r="FG398" s="449" t="str">
        <f>IF(_tag_month_day!BB388="","",_tag_month_day!BB388/100)</f>
        <v/>
      </c>
      <c r="FH398" s="467" t="str">
        <f>IF(_tag_month_day!BC388="","",_tag_month_day!BC388/100)</f>
        <v/>
      </c>
      <c r="FI398" s="449">
        <f>FI397</f>
        <v>0.40999999999999998</v>
      </c>
      <c r="FJ398" s="449">
        <f>FJ397</f>
        <v>0.11</v>
      </c>
      <c r="FK398" s="449">
        <f>FK397</f>
        <v>0.014999999999999999</v>
      </c>
      <c r="FL398" s="449">
        <f>FL397</f>
        <v>0</v>
      </c>
      <c r="FM398" s="467">
        <f>FM397</f>
        <v>0.0001</v>
      </c>
      <c r="FN398" s="449">
        <f>FN397</f>
        <v>0.32000000000000001</v>
      </c>
      <c r="FO398" s="449">
        <f>FO397</f>
        <v>0.20000000000000001</v>
      </c>
      <c r="FP398" s="449">
        <f>FP397</f>
        <v>0.01</v>
      </c>
      <c r="FQ398" s="449">
        <f>FQ397</f>
        <v>0</v>
      </c>
      <c r="FR398" s="467">
        <f>FR397</f>
        <v>0.0001</v>
      </c>
      <c r="FS398" s="449" t="str">
        <f>IF(_tag_month_day!BD388="","",_tag_month_day!BD388/100)</f>
        <v/>
      </c>
      <c r="FT398" s="449" t="str">
        <f>IF(_tag_month_day!BE388="","",_tag_month_day!BE388/100)</f>
        <v/>
      </c>
      <c r="FU398" s="449" t="str">
        <f>IF(_tag_month_day!BF388="","",_tag_month_day!BF388/100)</f>
        <v/>
      </c>
      <c r="FV398" s="449" t="str">
        <f>IF(_tag_month_day!BG388="","",_tag_month_day!BG388/100)</f>
        <v/>
      </c>
      <c r="FW398" s="467" t="str">
        <f>IF(_tag_month_day!BH388="","",_tag_month_day!BH388/100)</f>
        <v/>
      </c>
      <c r="FX398" s="449" t="str">
        <f>IF(_tag_month_day!BI388="","",_tag_month_day!BI388/100)</f>
        <v/>
      </c>
      <c r="FY398" s="449" t="str">
        <f>IF(_tag_month_day!BJ388="","",_tag_month_day!BJ388/100)</f>
        <v/>
      </c>
      <c r="FZ398" s="468" t="str">
        <f>IF(_tag_month_day!BK388="","",_tag_month_day!BK388/100)</f>
        <v/>
      </c>
      <c r="GA398" s="449" t="str">
        <f>IF(_tag_month_day!BL388="","",_tag_month_day!BL388/100)</f>
        <v/>
      </c>
      <c r="GB398" s="467" t="str">
        <f>IF(_tag_month_day!BM388="","",_tag_month_day!BM388/100)</f>
        <v/>
      </c>
      <c r="GC398" s="431" t="str">
        <f>IF(_tag_month_day!BN388="","",_tag_month_day!BN388/100)</f>
        <v/>
      </c>
      <c r="GD398" s="431" t="str">
        <f>IF(_tag_month_day!BO388="","",_tag_month_day!BO388/100)</f>
        <v/>
      </c>
      <c r="GE398" s="431" t="str">
        <f>IF(_tag_month_day!BP388="","",_tag_month_day!BP388/100)</f>
        <v/>
      </c>
      <c r="GF398" s="431" t="str">
        <f>IF(_tag_month_day!BQ388="","",_tag_month_day!BQ388/100)</f>
        <v/>
      </c>
      <c r="GG398" s="431" t="str">
        <f>IF(_tag_month_day!BR388="","",_tag_month_day!BR388/100)</f>
        <v/>
      </c>
      <c r="GH398" s="431" t="str">
        <f>IF(_tag_month_day!BS388="","",_tag_month_day!BS388/100)</f>
        <v/>
      </c>
      <c r="GI398" s="467" t="str">
        <f>IF(_tag_month_day!BT388="","",_tag_month_day!BT388/100)</f>
        <v/>
      </c>
      <c r="GJ398" s="469" t="str">
        <f>IF(_tag_month_day!BU388="","",_tag_month_day!BU388/100)</f>
        <v/>
      </c>
      <c r="GK398" s="470">
        <f>GK397</f>
        <v>0.070000000000000007</v>
      </c>
      <c r="GL398" s="470">
        <f>GL397</f>
        <v>0.029999999999999999</v>
      </c>
      <c r="GM398" s="471" t="str">
        <f>IF(_tag_month_day!BX388="","",_tag_month_day!BX388/100)</f>
        <v/>
      </c>
      <c r="GN398" s="470">
        <f>GN397</f>
        <v>0.070000000000000007</v>
      </c>
      <c r="GO398" s="470">
        <f>GO397</f>
        <v>0.029999999999999999</v>
      </c>
      <c r="GP398" s="470">
        <f>GP397</f>
        <v>0.089999999999999997</v>
      </c>
      <c r="GQ398" s="470">
        <f>GQ397</f>
        <v>0.029999999999999999</v>
      </c>
      <c r="GR398" s="471" t="str">
        <f>IF(_tag_month_day!CA388="","",_tag_month_day!CA388/100)</f>
        <v/>
      </c>
      <c r="GS398" s="472">
        <f>GS397</f>
        <v>0.95299999999999996</v>
      </c>
      <c r="GT398" s="472">
        <f>GT397</f>
        <v>0.55000000000000004</v>
      </c>
      <c r="GU398" s="472">
        <f>GU397</f>
        <v>0.55000000000000004</v>
      </c>
      <c r="GV398" s="472">
        <f>GV397</f>
        <v>0.55000000000000004</v>
      </c>
      <c r="GW398" s="472">
        <f>GW397</f>
        <v>0.5</v>
      </c>
      <c r="GX398" s="472">
        <f>GX397</f>
        <v>0.93500000000000005</v>
      </c>
      <c r="GY398" s="472">
        <f>GY397</f>
        <v>0.14999999999999999</v>
      </c>
      <c r="GZ398" s="472">
        <f>GZ397</f>
        <v>1</v>
      </c>
      <c r="HA398" s="474">
        <f>HA397</f>
        <v>0.047</v>
      </c>
      <c r="HB398" s="474">
        <f>HB397</f>
        <v>0.45000000000000001</v>
      </c>
      <c r="HC398" s="474">
        <f>HC397</f>
        <v>0.45000000000000001</v>
      </c>
      <c r="HD398" s="474">
        <f>HD397</f>
        <v>0.45000000000000001</v>
      </c>
      <c r="HE398" s="474">
        <f>HE397</f>
        <v>0.5</v>
      </c>
      <c r="HF398" s="474">
        <f>HF397</f>
        <v>0.065000000000000002</v>
      </c>
      <c r="HG398" s="474">
        <f>HG397</f>
        <v>0.84999999999999998</v>
      </c>
      <c r="HH398" s="474">
        <f>HH397</f>
        <v>0</v>
      </c>
      <c r="HI398" s="10">
        <f>IF(BZ398&lt;&gt;"",CK398-BV398,0)</f>
        <v>0</v>
      </c>
      <c r="HJ398" s="10" t="e">
        <f>IF(AJ398&gt;0,AH398-AJ398,0)</f>
        <v>#VALUE!</v>
      </c>
      <c r="HK398" s="466">
        <f>HK397</f>
        <v>0.84999999999999998</v>
      </c>
      <c r="HL398" s="424">
        <f>HL397</f>
        <v>550000</v>
      </c>
      <c r="HM398" s="424">
        <f>HM397</f>
        <v>480000</v>
      </c>
      <c r="HN398" s="465" t="e">
        <f>(DJ398*EZ398+DK398*FH398+DL398*FM398+DM398*FR398+DN398*FW398+DO398*GB398+DS398*GI398+DP398*GM398+DR398*GR398)*1000*2</f>
        <v>#VALUE!</v>
      </c>
      <c r="HO398" s="465" t="e">
        <f>HN398*HK398*$HO$2/HL398*1000000</f>
        <v>#VALUE!</v>
      </c>
      <c r="HP398" s="465" t="e">
        <f>HN398*HK398*$HP$2/HM398*1000000</f>
        <v>#VALUE!</v>
      </c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</row>
    <row customFormat="1" r="399" s="0">
      <c r="A399" s="420">
        <v>388</v>
      </c>
      <c r="B399" s="421">
        <f ca="1">IF(D399=D398,B398,IF(D399="夜班",B398+1,B398))</f>
        <v>43602</v>
      </c>
      <c r="C399" s="422">
        <f>C398</f>
        <v>0.041666666666666699</v>
      </c>
      <c r="D399" s="10" t="str">
        <f ca="1">IF(HOUR(G399)&lt;8,"夜班",IF(HOUR(G399)&lt;16,"白班",IF(HOUR(G399)&lt;24,"中班",0)))</f>
        <v>夜班</v>
      </c>
      <c r="E399" s="10" t="e">
        <f ca="1">IF(F399=1,"甲",IF(F399=2,"乙",IF(F399=3,"丙",IF(F399=4,"丁",""))))</f>
        <v>#REF!</v>
      </c>
      <c r="F399" s="10" t="e">
        <f ca="1">SUMPRODUCT((成本日报!$A$3:$A$95=计划!B399)*(成本日报!$B$3:$B$95=计划!$D399),成本日报!$C$3:$C$95)</f>
        <v>#REF!</v>
      </c>
      <c r="G399" s="423">
        <f ca="1">G398+C398</f>
        <v>43602.124999999061</v>
      </c>
      <c r="H399" s="423">
        <f ca="1">$G399+$C399/60*10+$C399*0</f>
        <v>43602.131944443507</v>
      </c>
      <c r="I399" s="423">
        <f ca="1">$G399+$C399/60*18+$C399*0</f>
        <v>43602.137499999058</v>
      </c>
      <c r="J399" s="423">
        <f ca="1">$G399+$C399/60*0+$C399*1</f>
        <v>43602.166666665726</v>
      </c>
      <c r="K399" s="423">
        <f ca="1">$G399+$C399/60*30+$C399*2</f>
        <v>43602.229166665733</v>
      </c>
      <c r="L399" s="423">
        <f ca="1">$G399+$C399/60*0+$C399*3</f>
        <v>43602.249999999061</v>
      </c>
      <c r="M399" s="424" t="str">
        <f>IF(_tag_month_day!A389="","",_tag_month_day!A389)</f>
        <v/>
      </c>
      <c r="N399" s="424" t="str">
        <f>IF(_tag_month_day!B389="","",_tag_month_day!B389)</f>
        <v/>
      </c>
      <c r="O399" s="425" t="e">
        <f>IF(M399+N399=0,"",M399+N399)</f>
        <v>#VALUE!</v>
      </c>
      <c r="P399" s="424" t="str">
        <f>IF(_tag_month_day!C389="","",_tag_month_day!C389)</f>
        <v/>
      </c>
      <c r="Q399" s="424" t="str">
        <f>IF(_tag_month_day!D389="","",_tag_month_day!D389)</f>
        <v/>
      </c>
      <c r="R399" s="426" t="str">
        <f>IF(_tag_month_day!CB389="","",_tag_month_day!CB389/100)</f>
        <v/>
      </c>
      <c r="S399" s="427" t="str">
        <f>IF(_tag_month_day!E389="","",_tag_month_day!E389)</f>
        <v/>
      </c>
      <c r="T399" s="427" t="str">
        <f>IF(_tag_month_day!F389="","",_tag_month_day!F389)</f>
        <v/>
      </c>
      <c r="U399" s="428" t="e">
        <f>S399+T399</f>
        <v>#VALUE!</v>
      </c>
      <c r="V399" s="429" t="e">
        <f>U399/AJ399</f>
        <v>#VALUE!</v>
      </c>
      <c r="W399" s="430" t="str">
        <f>IF(_jhy_month_day!A389="","",_jhy_month_day!A389)</f>
        <v/>
      </c>
      <c r="X399" s="431" t="str">
        <f>IF(_jhy_month_day!B389="","",_jhy_month_day!B389/100)</f>
        <v/>
      </c>
      <c r="Y399" s="431" t="str">
        <f>IF(_jhy_month_day!C389="","",_jhy_month_day!C389/100)</f>
        <v/>
      </c>
      <c r="Z399" s="432">
        <f>Z395+1</f>
        <v>97</v>
      </c>
      <c r="AA399" s="433" t="str">
        <f>IF(_tag_month_day!G389="","",_tag_month_day!G389/100)</f>
        <v/>
      </c>
      <c r="AB399" s="433" t="str">
        <f>IF(_tag_month_day!H389="","",_tag_month_day!H389/100)</f>
        <v/>
      </c>
      <c r="AC399" s="434">
        <f>IF(X399="",AC398,BK399*($AV398*X399+$AW398*FD398+$AX398*FI398+$AY398*FN398+$AZ398*FS398+$BA398*FX398+$BG398*GE398)/(AV398*Y399+AX398*FK398+AW398*FF398+AY398*FP398+AZ398*FU398+BA398*FZ398+BG398*GG398+BB398*GK398+BC398*GN398+BD398*GP398))</f>
        <v>1.59963432013121</v>
      </c>
      <c r="AD399" s="435" t="str">
        <f>IF(AC399=AC398,"",AC399-AC398)</f>
        <v/>
      </c>
      <c r="AE399" s="436" t="str">
        <f>IF(1-AF399=0,"",(1-AF399))</f>
        <v/>
      </c>
      <c r="AF399" s="437">
        <v>1</v>
      </c>
      <c r="AG399" s="10" t="str">
        <f>AG398</f>
        <v>9A3</v>
      </c>
      <c r="AH399" s="438" t="str">
        <f>AH398</f>
        <v/>
      </c>
      <c r="AI399" s="424"/>
      <c r="AJ399" s="10" t="str">
        <f>IF(_tag_month_day!I389="","",_tag_month_day!I389)</f>
        <v/>
      </c>
      <c r="AK399" s="440"/>
      <c r="AL399" s="440"/>
      <c r="AM399" s="440"/>
      <c r="AN399" s="441">
        <f>AN398</f>
        <v>2</v>
      </c>
      <c r="AO399" s="441">
        <f>AO398</f>
        <v>8</v>
      </c>
      <c r="AP399" s="442" t="e">
        <f>(IF(AN399=0,AS398,AS398*(1+AO399/AN399)/(AR399+AO399/AN399)))+AT399</f>
        <v>#VALUE!</v>
      </c>
      <c r="AQ399" s="443" t="str">
        <f>IF(_tag_month_day!J389="","",_tag_month_day!J389/100)</f>
        <v/>
      </c>
      <c r="AR399" s="444">
        <f>AR398</f>
        <v>1.3</v>
      </c>
      <c r="AS399" s="445" t="e">
        <f>AQ399*(AN399*AR399+AO399)/(AN399+AO399)</f>
        <v>#VALUE!</v>
      </c>
      <c r="AT399" s="445" t="e">
        <f>(SUM(BE399:BF399)-SUM(BE398:BF398))*0.05</f>
        <v>#VALUE!</v>
      </c>
      <c r="AU399" s="446" t="str">
        <f>IF(_tag_month_day!CC389="","",IF(_tag_month_day!CC389&gt;0,_tag_month_day!CD389,_tag_month_day!CE389))</f>
        <v/>
      </c>
      <c r="AV399" s="447" t="str">
        <f>IF(_tag_month_day!L389="","",_tag_month_day!L389/100)</f>
        <v/>
      </c>
      <c r="AW399" s="431">
        <f>AW398</f>
        <v>0</v>
      </c>
      <c r="AX399" s="431">
        <f>AX398</f>
        <v>0</v>
      </c>
      <c r="AY399" s="431" t="str">
        <f>IF(_tag_month_day!M389="","",_tag_month_day!M389/100)</f>
        <v/>
      </c>
      <c r="AZ399" s="431" t="str">
        <f>IF(_tag_month_day!N389="","",_tag_month_day!N389/100)</f>
        <v/>
      </c>
      <c r="BA399" s="431" t="str">
        <f>IF(_tag_month_day!O389="","",_tag_month_day!O389/100)</f>
        <v/>
      </c>
      <c r="BB399" s="448" t="str">
        <f>IF(_tag_month_day!P389="","",_tag_month_day!P389/100)</f>
        <v/>
      </c>
      <c r="BC399" s="448">
        <f>BC398</f>
        <v>0</v>
      </c>
      <c r="BD399" s="448" t="str">
        <f>IF(_tag_month_day!Q389="","",_tag_month_day!Q389/100)</f>
        <v/>
      </c>
      <c r="BE399" s="449" t="str">
        <f>IF(_tag_month_day!R389="","",_tag_month_day!R389/100)</f>
        <v/>
      </c>
      <c r="BF399" s="388" t="e">
        <f>(AU399*(100+BE399*100))/(AJ399-AU399)/100</f>
        <v>#VALUE!</v>
      </c>
      <c r="BG399" s="450" t="e">
        <f>BE399+BF399</f>
        <v>#VALUE!</v>
      </c>
      <c r="BH399" s="451" t="e">
        <f>SUM(AV399:BF399)</f>
        <v>#VALUE!</v>
      </c>
      <c r="BI399" s="452" t="e">
        <f>IF(CX399=0,BI398,(DK399*查询!$R$5+DL399*查询!$Q$5+DM399*查询!$N$5+DN399*查询!$O$5+DO399*查询!$P$5)*AF399/CX399)</f>
        <v>#VALUE!</v>
      </c>
      <c r="BJ399" s="452" t="e">
        <f>IF(CX399=0,BJ398,(DP399*查询!$S$5+DQ399*查询!$T$5+DR399*查询!$U$5)*AF399/CX399)</f>
        <v>#VALUE!</v>
      </c>
      <c r="BK399" s="452">
        <f>BK398</f>
        <v>1</v>
      </c>
      <c r="BL399" s="453" t="e">
        <f>SUMPRODUCT((AV399:BA399)*(GS399:GX399))/((GS399:GX399)+SUM(BB399:BD399)*GY399+BG399*GZ399)</f>
        <v>#VALUE!</v>
      </c>
      <c r="BM399" s="453" t="e">
        <f>BK399*($AV399*FB399+$AW399*FD399+$AX399*FI399+$AY399*FN399+$AZ399*FS399+$BA399*FX399+$BG399*GE399)/(AV399*EY399+AX399*FK399+AW399*FF399+AY399*FP399+AZ399*FU399+BA399*FZ399+BG399*GG399+BB399*GK399+BC399*GN399+BD399*GP399)</f>
        <v>#VALUE!</v>
      </c>
      <c r="BN399" s="453" t="e">
        <f>($AV399*FC399+$AX399*FJ399+$AW399*FE399+$AY399*FO399+$AZ399*FT399+$BA399*FY399+$BG399*GF399)/($AV399*FA399+BG399*GH399+BB399*GL399+BC399*GO399+BD399*GQ399+BA399*GA399)</f>
        <v>#VALUE!</v>
      </c>
      <c r="BO399" s="454" t="e">
        <f>SUMPRODUCT(AV399:BA399*GS399:GX399)/(GS399:GX399+(BB399+BC399+BD399)*GY399+BG399)</f>
        <v>#VALUE!</v>
      </c>
      <c r="BP399" s="454" t="e">
        <f>SUMPRODUCT(AV399:BA399*GS399:GX399)/(GS399:GX399+(BB399+BC399+BD399)*GY399+BG399)</f>
        <v>#VALUE!</v>
      </c>
      <c r="BQ399" s="454" t="e">
        <f>SUMPRODUCT(AV399:BA399*GS399:GX399)/(GS399:GX399+(BB399+BC399+BD399)*GY399+BG399)</f>
        <v>#VALUE!</v>
      </c>
      <c r="BR399" s="453" t="str">
        <f>IF(_tag_month_day!T389="","",_tag_month_day!T389)</f>
        <v/>
      </c>
      <c r="BS399" s="453" t="str">
        <f>IF(_tag_month_day!U389="","",_tag_month_day!U389)</f>
        <v/>
      </c>
      <c r="BT399" s="455" t="str">
        <f>IF(CK399="","",IF((CK399&gt;=BV399-0.12)*(CK399&lt;=BV399+0.12),"合格","不合格"))</f>
        <v/>
      </c>
      <c r="BU399" s="456" t="str">
        <f>IF(_tag_month_day!V389="","",_tag_month_day!V389)</f>
        <v/>
      </c>
      <c r="BV399" s="457" t="str">
        <f>IF(_tag_month_day!W389="","",_tag_month_day!W389)</f>
        <v/>
      </c>
      <c r="BW399" s="458" t="str">
        <f>IF(_tag_month_day!X389="","",_tag_month_day!X389)</f>
        <v/>
      </c>
      <c r="BX399" s="458" t="str">
        <f>IF(_tag_month_day!Y389="","",_tag_month_day!Y389)</f>
        <v/>
      </c>
      <c r="BY399" s="459">
        <f ca="1">L399</f>
        <v>43602.249999999061</v>
      </c>
      <c r="BZ399" s="460"/>
      <c r="CA399" s="461"/>
      <c r="CB399" s="424" t="str">
        <f>IF(_tag_month_day!Z389="","",_tag_month_day!Z389)</f>
        <v/>
      </c>
      <c r="CC399" s="424" t="str">
        <f>IF(_tag_month_day!AA389="","",_tag_month_day!AA389)</f>
        <v/>
      </c>
      <c r="CD399" s="424" t="str">
        <f>IF(_tag_month_day!AB389="","",_tag_month_day!AB389)</f>
        <v/>
      </c>
      <c r="CE399" s="424" t="str">
        <f>IF(_tag_month_day!AC389="","",_tag_month_day!AC389)</f>
        <v/>
      </c>
      <c r="CF399" s="424" t="str">
        <f>IF(_tag_month_day!AD389="","",_tag_month_day!AD389)</f>
        <v/>
      </c>
      <c r="CG399" s="424" t="str">
        <f>IF(_tag_month_day!AE389="","",_tag_month_day!AE389)</f>
        <v/>
      </c>
      <c r="CH399" s="424" t="str">
        <f>IF(_tag_month_day!AF389="","",_tag_month_day!AF389)</f>
        <v/>
      </c>
      <c r="CI399" s="424" t="str">
        <f>IF(_tag_month_day!AG389="","",_tag_month_day!AG389)</f>
        <v/>
      </c>
      <c r="CJ399" s="424" t="str">
        <f>IF(_tag_month_day!AH389="","",_tag_month_day!AH389)</f>
        <v/>
      </c>
      <c r="CK399" s="424" t="str">
        <f>IF(_tag_month_day!AI389="","",_tag_month_day!AI389)</f>
        <v/>
      </c>
      <c r="CL399" s="4" t="str">
        <f>IF(_tag_month_day!AJ389="","",_tag_month_day!AJ389)</f>
        <v/>
      </c>
      <c r="CM399" s="4" t="str">
        <f>IF(_tag_month_day!AK389="","",_tag_month_day!AK389)</f>
        <v/>
      </c>
      <c r="CN399" s="4" t="str">
        <f>IF(_tag_month_day!AL389="","",_tag_month_day!AL389)</f>
        <v/>
      </c>
      <c r="CO399" s="4" t="str">
        <f>IF(_tag_month_day!AM389="","",_tag_month_day!AM389)</f>
        <v/>
      </c>
      <c r="CP399" s="4" t="str">
        <f>IF(_tag_month_day!AN389="","",_tag_month_day!AN389)</f>
        <v/>
      </c>
      <c r="CQ399" s="4" t="str">
        <f>IF(_tag_month_day!AO389="","",_tag_month_day!AO389)</f>
        <v/>
      </c>
      <c r="CR399" s="462" t="str">
        <f>IF(_tag_month_day!AP389="","",_tag_month_day!AP389)</f>
        <v/>
      </c>
      <c r="CS399" s="463" t="str">
        <f>IF(_tag_month_day!AQ389="","",_tag_month_day!AQ389)</f>
        <v/>
      </c>
      <c r="CT399" s="4" t="str">
        <f>IF(_tag_month_day!AR389="","",_tag_month_day!AR389)</f>
        <v/>
      </c>
      <c r="CU399" s="464" t="e">
        <f>DU399/AJ399</f>
        <v>#VALUE!</v>
      </c>
      <c r="CV399" s="451" t="e">
        <f>BG399/BH399</f>
        <v>#VALUE!</v>
      </c>
      <c r="CW399" s="465" t="e">
        <f>AJ399*(1-CV399)*CU399*AF399</f>
        <v>#VALUE!</v>
      </c>
      <c r="CX399" s="465" t="e">
        <f>CW399*94%</f>
        <v>#VALUE!</v>
      </c>
      <c r="CY399" s="466" t="e">
        <f>IF(CX399=0,0,DS399/(DS399+CX399))</f>
        <v>#VALUE!</v>
      </c>
      <c r="CZ399" s="465" t="e">
        <f>$AJ399*EF399</f>
        <v>#VALUE!</v>
      </c>
      <c r="DA399" s="465" t="e">
        <f>$AJ399*EG399</f>
        <v>#VALUE!</v>
      </c>
      <c r="DB399" s="465" t="e">
        <f>$AJ399*EH399</f>
        <v>#VALUE!</v>
      </c>
      <c r="DC399" s="465" t="e">
        <f>$AJ399*EI399</f>
        <v>#VALUE!</v>
      </c>
      <c r="DD399" s="465" t="e">
        <f>$AJ399*EJ399</f>
        <v>#VALUE!</v>
      </c>
      <c r="DE399" s="465" t="e">
        <f>$AJ399*EK399</f>
        <v>#VALUE!</v>
      </c>
      <c r="DF399" s="465" t="e">
        <f>$AJ399*EL399</f>
        <v>#VALUE!</v>
      </c>
      <c r="DG399" s="465" t="e">
        <f>$AJ399*EM399</f>
        <v>#VALUE!</v>
      </c>
      <c r="DH399" s="465" t="e">
        <f>$AJ399*EN399</f>
        <v>#VALUE!</v>
      </c>
      <c r="DI399" s="465" t="e">
        <f>$AJ399*EO399</f>
        <v>#VALUE!</v>
      </c>
      <c r="DJ399" s="465" t="e">
        <f>CZ399*(1-EP399)</f>
        <v>#VALUE!</v>
      </c>
      <c r="DK399" s="465" t="e">
        <f>DA399*(1-ER399)</f>
        <v>#VALUE!</v>
      </c>
      <c r="DL399" s="465" t="e">
        <f>DB399*(1-EQ399)</f>
        <v>#VALUE!</v>
      </c>
      <c r="DM399" s="465" t="e">
        <f>DC399*(1-ES399)</f>
        <v>#VALUE!</v>
      </c>
      <c r="DN399" s="465" t="e">
        <f>DD399*(1-ET399)</f>
        <v>#VALUE!</v>
      </c>
      <c r="DO399" s="465" t="e">
        <f>DE399</f>
        <v>#VALUE!</v>
      </c>
      <c r="DP399" s="465" t="e">
        <f>DF399*(1-EU399)</f>
        <v>#VALUE!</v>
      </c>
      <c r="DQ399" s="465" t="e">
        <f>DG399*(1-EV399)</f>
        <v>#VALUE!</v>
      </c>
      <c r="DR399" s="465" t="e">
        <f>DH399*(1-EW399)</f>
        <v>#VALUE!</v>
      </c>
      <c r="DS399" s="465" t="e">
        <f>DI399</f>
        <v>#VALUE!</v>
      </c>
      <c r="DT399" s="465" t="e">
        <f>SUM(DJ399:DS399)</f>
        <v>#VALUE!</v>
      </c>
      <c r="DU399" s="465" t="e">
        <f>(GS399:GX399)+(DP399+DQ399+DR399)*GY399+DS399</f>
        <v>#VALUE!</v>
      </c>
      <c r="DV399" s="451" t="e">
        <f>AV399/$BH399/(1-EP399)</f>
        <v>#VALUE!</v>
      </c>
      <c r="DW399" s="451" t="e">
        <f>AW399/$BH399/(1-ER399)</f>
        <v>#VALUE!</v>
      </c>
      <c r="DX399" s="451" t="e">
        <f>AX399/$BH399/(1-EQ399)</f>
        <v>#VALUE!</v>
      </c>
      <c r="DY399" s="451" t="e">
        <f>AY399/$BH399/(1-ES399)</f>
        <v>#VALUE!</v>
      </c>
      <c r="DZ399" s="451" t="e">
        <f>AZ399/$BH399/(1-ET399)</f>
        <v>#VALUE!</v>
      </c>
      <c r="EA399" s="451" t="e">
        <f>BA399/$BH399/(1-AX399)</f>
        <v>#VALUE!</v>
      </c>
      <c r="EB399" s="451" t="e">
        <f>BB399/$BH399/(1-EU399)</f>
        <v>#VALUE!</v>
      </c>
      <c r="EC399" s="451" t="e">
        <f>BC399/$BH399/(1-EV399)</f>
        <v>#VALUE!</v>
      </c>
      <c r="ED399" s="451" t="e">
        <f>BD399/$BH399/(1-EW399)</f>
        <v>#VALUE!</v>
      </c>
      <c r="EE399" s="451" t="e">
        <f>BG399/BH399</f>
        <v>#VALUE!</v>
      </c>
      <c r="EF399" s="451" t="e">
        <f>DV399/SUM($DV399:$EE399)</f>
        <v>#VALUE!</v>
      </c>
      <c r="EG399" s="451" t="e">
        <f>DW399/SUM($DV399:$EE399)</f>
        <v>#VALUE!</v>
      </c>
      <c r="EH399" s="451" t="e">
        <f>DX399/SUM($DV399:$EE399)</f>
        <v>#VALUE!</v>
      </c>
      <c r="EI399" s="451" t="e">
        <f>DY399/SUM($DV399:$EE399)</f>
        <v>#VALUE!</v>
      </c>
      <c r="EJ399" s="451" t="e">
        <f>DZ399/SUM($DV399:$EE399)</f>
        <v>#VALUE!</v>
      </c>
      <c r="EK399" s="451" t="e">
        <f>EA399/SUM($DV399:$EE399)</f>
        <v>#VALUE!</v>
      </c>
      <c r="EL399" s="451" t="e">
        <f>EB399/SUM($DV399:$EE399)</f>
        <v>#VALUE!</v>
      </c>
      <c r="EM399" s="451" t="e">
        <f>EC399/SUM($DV399:$EE399)</f>
        <v>#VALUE!</v>
      </c>
      <c r="EN399" s="451" t="e">
        <f>ED399/SUM($DV399:$EE399)</f>
        <v>#VALUE!</v>
      </c>
      <c r="EO399" s="451" t="e">
        <f>EE399/SUM($DV399:$EE399)</f>
        <v>#VALUE!</v>
      </c>
      <c r="EP399" s="450">
        <f>EP398</f>
        <v>0.080000000000000002</v>
      </c>
      <c r="EQ399" s="450">
        <f>EQ398</f>
        <v>0.014999999999999999</v>
      </c>
      <c r="ER399" s="450">
        <f>ER398</f>
        <v>0.014999999999999999</v>
      </c>
      <c r="ES399" s="450">
        <f>ES398</f>
        <v>0.014999999999999999</v>
      </c>
      <c r="ET399" s="450">
        <f>ET398</f>
        <v>0.014999999999999999</v>
      </c>
      <c r="EU399" s="450">
        <f>EU398</f>
        <v>0.089999999999999997</v>
      </c>
      <c r="EV399" s="450">
        <f>EV398</f>
        <v>0.089999999999999997</v>
      </c>
      <c r="EW399" s="450">
        <f>EW398</f>
        <v>0.089999999999999997</v>
      </c>
      <c r="EX399" s="431" t="str">
        <f>IF(_tag_month_day!AS389="","",_tag_month_day!AS389/100)</f>
        <v/>
      </c>
      <c r="EY399" s="431" t="str">
        <f>IF(_tag_month_day!AT389="","",_tag_month_day!AT389/100)</f>
        <v/>
      </c>
      <c r="EZ399" s="431" t="str">
        <f>IF(_tag_month_day!AU389="","",_tag_month_day!AU389/100)</f>
        <v/>
      </c>
      <c r="FA399" s="431" t="str">
        <f>IF(_tag_month_day!AV389="","",_tag_month_day!AV389/100)</f>
        <v/>
      </c>
      <c r="FB399" s="431" t="str">
        <f>IF(_tag_month_day!AW389="","",_tag_month_day!AW389/100)</f>
        <v/>
      </c>
      <c r="FC399" s="431" t="str">
        <f>IF(_tag_month_day!AX389="","",_tag_month_day!AX389/100)</f>
        <v/>
      </c>
      <c r="FD399" s="449" t="str">
        <f>IF(_tag_month_day!AY389="","",_tag_month_day!AY389/100)</f>
        <v/>
      </c>
      <c r="FE399" s="449" t="str">
        <f>IF(_tag_month_day!AZ389="","",_tag_month_day!AZ389/100)</f>
        <v/>
      </c>
      <c r="FF399" s="449" t="str">
        <f>IF(_tag_month_day!BA389="","",_tag_month_day!BA389/100)</f>
        <v/>
      </c>
      <c r="FG399" s="449" t="str">
        <f>IF(_tag_month_day!BB389="","",_tag_month_day!BB389/100)</f>
        <v/>
      </c>
      <c r="FH399" s="467" t="str">
        <f>IF(_tag_month_day!BC389="","",_tag_month_day!BC389/100)</f>
        <v/>
      </c>
      <c r="FI399" s="449">
        <f>FI398</f>
        <v>0.40999999999999998</v>
      </c>
      <c r="FJ399" s="449">
        <f>FJ398</f>
        <v>0.11</v>
      </c>
      <c r="FK399" s="449">
        <f>FK398</f>
        <v>0.014999999999999999</v>
      </c>
      <c r="FL399" s="449">
        <f>FL398</f>
        <v>0</v>
      </c>
      <c r="FM399" s="467">
        <f>FM398</f>
        <v>0.0001</v>
      </c>
      <c r="FN399" s="449">
        <f>FN398</f>
        <v>0.32000000000000001</v>
      </c>
      <c r="FO399" s="449">
        <f>FO398</f>
        <v>0.20000000000000001</v>
      </c>
      <c r="FP399" s="449">
        <f>FP398</f>
        <v>0.01</v>
      </c>
      <c r="FQ399" s="449">
        <f>FQ398</f>
        <v>0</v>
      </c>
      <c r="FR399" s="467">
        <f>FR398</f>
        <v>0.0001</v>
      </c>
      <c r="FS399" s="449" t="str">
        <f>IF(_tag_month_day!BD389="","",_tag_month_day!BD389/100)</f>
        <v/>
      </c>
      <c r="FT399" s="449" t="str">
        <f>IF(_tag_month_day!BE389="","",_tag_month_day!BE389/100)</f>
        <v/>
      </c>
      <c r="FU399" s="449" t="str">
        <f>IF(_tag_month_day!BF389="","",_tag_month_day!BF389/100)</f>
        <v/>
      </c>
      <c r="FV399" s="449" t="str">
        <f>IF(_tag_month_day!BG389="","",_tag_month_day!BG389/100)</f>
        <v/>
      </c>
      <c r="FW399" s="467" t="str">
        <f>IF(_tag_month_day!BH389="","",_tag_month_day!BH389/100)</f>
        <v/>
      </c>
      <c r="FX399" s="449" t="str">
        <f>IF(_tag_month_day!BI389="","",_tag_month_day!BI389/100)</f>
        <v/>
      </c>
      <c r="FY399" s="449" t="str">
        <f>IF(_tag_month_day!BJ389="","",_tag_month_day!BJ389/100)</f>
        <v/>
      </c>
      <c r="FZ399" s="468" t="str">
        <f>IF(_tag_month_day!BK389="","",_tag_month_day!BK389/100)</f>
        <v/>
      </c>
      <c r="GA399" s="449" t="str">
        <f>IF(_tag_month_day!BL389="","",_tag_month_day!BL389/100)</f>
        <v/>
      </c>
      <c r="GB399" s="467" t="str">
        <f>IF(_tag_month_day!BM389="","",_tag_month_day!BM389/100)</f>
        <v/>
      </c>
      <c r="GC399" s="431" t="str">
        <f>IF(_tag_month_day!BN389="","",_tag_month_day!BN389/100)</f>
        <v/>
      </c>
      <c r="GD399" s="431" t="str">
        <f>IF(_tag_month_day!BO389="","",_tag_month_day!BO389/100)</f>
        <v/>
      </c>
      <c r="GE399" s="431" t="str">
        <f>IF(_tag_month_day!BP389="","",_tag_month_day!BP389/100)</f>
        <v/>
      </c>
      <c r="GF399" s="431" t="str">
        <f>IF(_tag_month_day!BQ389="","",_tag_month_day!BQ389/100)</f>
        <v/>
      </c>
      <c r="GG399" s="431" t="str">
        <f>IF(_tag_month_day!BR389="","",_tag_month_day!BR389/100)</f>
        <v/>
      </c>
      <c r="GH399" s="431" t="str">
        <f>IF(_tag_month_day!BS389="","",_tag_month_day!BS389/100)</f>
        <v/>
      </c>
      <c r="GI399" s="467" t="str">
        <f>IF(_tag_month_day!BT389="","",_tag_month_day!BT389/100)</f>
        <v/>
      </c>
      <c r="GJ399" s="469" t="str">
        <f>IF(_tag_month_day!BU389="","",_tag_month_day!BU389/100)</f>
        <v/>
      </c>
      <c r="GK399" s="470">
        <f>GK398</f>
        <v>0.070000000000000007</v>
      </c>
      <c r="GL399" s="470">
        <f>GL398</f>
        <v>0.029999999999999999</v>
      </c>
      <c r="GM399" s="471" t="str">
        <f>IF(_tag_month_day!BX389="","",_tag_month_day!BX389/100)</f>
        <v/>
      </c>
      <c r="GN399" s="470">
        <f>GN398</f>
        <v>0.070000000000000007</v>
      </c>
      <c r="GO399" s="470">
        <f>GO398</f>
        <v>0.029999999999999999</v>
      </c>
      <c r="GP399" s="470">
        <f>GP398</f>
        <v>0.089999999999999997</v>
      </c>
      <c r="GQ399" s="470">
        <f>GQ398</f>
        <v>0.029999999999999999</v>
      </c>
      <c r="GR399" s="471" t="str">
        <f>IF(_tag_month_day!CA389="","",_tag_month_day!CA389/100)</f>
        <v/>
      </c>
      <c r="GS399" s="472">
        <f>GS398</f>
        <v>0.95299999999999996</v>
      </c>
      <c r="GT399" s="472">
        <f>GT398</f>
        <v>0.55000000000000004</v>
      </c>
      <c r="GU399" s="472">
        <f>GU398</f>
        <v>0.55000000000000004</v>
      </c>
      <c r="GV399" s="472">
        <f>GV398</f>
        <v>0.55000000000000004</v>
      </c>
      <c r="GW399" s="472">
        <f>GW398</f>
        <v>0.5</v>
      </c>
      <c r="GX399" s="472">
        <f>GX398</f>
        <v>0.93500000000000005</v>
      </c>
      <c r="GY399" s="472">
        <f>GY398</f>
        <v>0.14999999999999999</v>
      </c>
      <c r="GZ399" s="472">
        <f>GZ398</f>
        <v>1</v>
      </c>
      <c r="HA399" s="474">
        <f>HA398</f>
        <v>0.047</v>
      </c>
      <c r="HB399" s="474">
        <f>HB398</f>
        <v>0.45000000000000001</v>
      </c>
      <c r="HC399" s="474">
        <f>HC398</f>
        <v>0.45000000000000001</v>
      </c>
      <c r="HD399" s="474">
        <f>HD398</f>
        <v>0.45000000000000001</v>
      </c>
      <c r="HE399" s="474">
        <f>HE398</f>
        <v>0.5</v>
      </c>
      <c r="HF399" s="474">
        <f>HF398</f>
        <v>0.065000000000000002</v>
      </c>
      <c r="HG399" s="474">
        <f>HG398</f>
        <v>0.84999999999999998</v>
      </c>
      <c r="HH399" s="474">
        <f>HH398</f>
        <v>0</v>
      </c>
      <c r="HI399" s="10">
        <f>IF(BZ399&lt;&gt;"",CK399-BV399,0)</f>
        <v>0</v>
      </c>
      <c r="HJ399" s="10" t="e">
        <f>IF(AJ399&gt;0,AH399-AJ399,0)</f>
        <v>#VALUE!</v>
      </c>
      <c r="HK399" s="466">
        <f>HK398</f>
        <v>0.84999999999999998</v>
      </c>
      <c r="HL399" s="424">
        <f>HL398</f>
        <v>550000</v>
      </c>
      <c r="HM399" s="424">
        <f>HM398</f>
        <v>480000</v>
      </c>
      <c r="HN399" s="465" t="e">
        <f>(DJ399*EZ399+DK399*FH399+DL399*FM399+DM399*FR399+DN399*FW399+DO399*GB399+DS399*GI399+DP399*GM399+DR399*GR399)*1000*2</f>
        <v>#VALUE!</v>
      </c>
      <c r="HO399" s="465" t="e">
        <f>HN399*HK399*$HO$2/HL399*1000000</f>
        <v>#VALUE!</v>
      </c>
      <c r="HP399" s="465" t="e">
        <f>HN399*HK399*$HP$2/HM399*1000000</f>
        <v>#VALUE!</v>
      </c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</row>
    <row customFormat="1" r="400" s="0">
      <c r="A400" s="420">
        <v>389</v>
      </c>
      <c r="B400" s="421">
        <f ca="1">IF(D400=D399,B399,IF(D400="夜班",B399+1,B399))</f>
        <v>43602</v>
      </c>
      <c r="C400" s="422">
        <f>C399</f>
        <v>0.041666666666666699</v>
      </c>
      <c r="D400" s="10" t="str">
        <f ca="1">IF(HOUR(G400)&lt;8,"夜班",IF(HOUR(G400)&lt;16,"白班",IF(HOUR(G400)&lt;24,"中班",0)))</f>
        <v>夜班</v>
      </c>
      <c r="E400" s="10" t="e">
        <f ca="1">IF(F400=1,"甲",IF(F400=2,"乙",IF(F400=3,"丙",IF(F400=4,"丁",""))))</f>
        <v>#REF!</v>
      </c>
      <c r="F400" s="10" t="e">
        <f ca="1">SUMPRODUCT((成本日报!$A$3:$A$95=计划!B400)*(成本日报!$B$3:$B$95=计划!$D400),成本日报!$C$3:$C$95)</f>
        <v>#REF!</v>
      </c>
      <c r="G400" s="423">
        <f ca="1">G399+C399</f>
        <v>43602.166666665726</v>
      </c>
      <c r="H400" s="423">
        <f ca="1">$G400+$C400/60*10+$C400*0</f>
        <v>43602.173611110171</v>
      </c>
      <c r="I400" s="423">
        <f ca="1">$G400+$C400/60*18+$C400*0</f>
        <v>43602.179166665723</v>
      </c>
      <c r="J400" s="423">
        <f ca="1">$G400+$C400/60*0+$C400*1</f>
        <v>43602.20833333239</v>
      </c>
      <c r="K400" s="423">
        <f ca="1">$G400+$C400/60*30+$C400*2</f>
        <v>43602.270833332397</v>
      </c>
      <c r="L400" s="423">
        <f ca="1">$G400+$C400/60*0+$C400*3</f>
        <v>43602.291666665726</v>
      </c>
      <c r="M400" s="424" t="str">
        <f>IF(_tag_month_day!A390="","",_tag_month_day!A390)</f>
        <v/>
      </c>
      <c r="N400" s="424" t="str">
        <f>IF(_tag_month_day!B390="","",_tag_month_day!B390)</f>
        <v/>
      </c>
      <c r="O400" s="425" t="e">
        <f>IF(M400+N400=0,"",M400+N400)</f>
        <v>#VALUE!</v>
      </c>
      <c r="P400" s="424" t="str">
        <f>IF(_tag_month_day!C390="","",_tag_month_day!C390)</f>
        <v/>
      </c>
      <c r="Q400" s="424" t="str">
        <f>IF(_tag_month_day!D390="","",_tag_month_day!D390)</f>
        <v/>
      </c>
      <c r="R400" s="426" t="str">
        <f>IF(_tag_month_day!CB390="","",_tag_month_day!CB390/100)</f>
        <v/>
      </c>
      <c r="S400" s="427" t="str">
        <f>IF(_tag_month_day!E390="","",_tag_month_day!E390)</f>
        <v/>
      </c>
      <c r="T400" s="427" t="str">
        <f>IF(_tag_month_day!F390="","",_tag_month_day!F390)</f>
        <v/>
      </c>
      <c r="U400" s="428" t="e">
        <f>S400+T400</f>
        <v>#VALUE!</v>
      </c>
      <c r="V400" s="429" t="e">
        <f>U400/AJ400</f>
        <v>#VALUE!</v>
      </c>
      <c r="W400" s="430" t="str">
        <f>IF(_jhy_month_day!A390="","",_jhy_month_day!A390)</f>
        <v/>
      </c>
      <c r="X400" s="431" t="str">
        <f>IF(_jhy_month_day!B390="","",_jhy_month_day!B390/100)</f>
        <v/>
      </c>
      <c r="Y400" s="431" t="str">
        <f>IF(_jhy_month_day!C390="","",_jhy_month_day!C390/100)</f>
        <v/>
      </c>
      <c r="Z400" s="432">
        <f>Z396+1</f>
        <v>98</v>
      </c>
      <c r="AA400" s="433" t="str">
        <f>IF(_tag_month_day!G390="","",_tag_month_day!G390/100)</f>
        <v/>
      </c>
      <c r="AB400" s="433" t="str">
        <f>IF(_tag_month_day!H390="","",_tag_month_day!H390/100)</f>
        <v/>
      </c>
      <c r="AC400" s="434">
        <f>IF(X400="",AC399,BK400*($AV399*X400+$AW399*FD399+$AX399*FI399+$AY399*FN399+$AZ399*FS399+$BA399*FX399+$BG399*GE399)/(AV399*Y400+AX399*FK399+AW399*FF399+AY399*FP399+AZ399*FU399+BA399*FZ399+BG399*GG399+BB399*GK399+BC399*GN399+BD399*GP399))</f>
        <v>1.59963432013121</v>
      </c>
      <c r="AD400" s="435" t="str">
        <f>IF(AC400=AC399,"",AC400-AC399)</f>
        <v/>
      </c>
      <c r="AE400" s="436" t="str">
        <f>IF(1-AF400=0,"",(1-AF400))</f>
        <v/>
      </c>
      <c r="AF400" s="437">
        <v>1</v>
      </c>
      <c r="AG400" s="10" t="str">
        <f>AG399</f>
        <v>9A3</v>
      </c>
      <c r="AH400" s="438" t="str">
        <f>AH399</f>
        <v/>
      </c>
      <c r="AI400" s="424"/>
      <c r="AJ400" s="10" t="str">
        <f>IF(_tag_month_day!I390="","",_tag_month_day!I390)</f>
        <v/>
      </c>
      <c r="AK400" s="440"/>
      <c r="AL400" s="440"/>
      <c r="AM400" s="440"/>
      <c r="AN400" s="441">
        <f>AN399</f>
        <v>2</v>
      </c>
      <c r="AO400" s="441">
        <f>AO399</f>
        <v>8</v>
      </c>
      <c r="AP400" s="442" t="e">
        <f>(IF(AN400=0,AS399,AS399*(1+AO400/AN400)/(AR400+AO400/AN400)))+AT400</f>
        <v>#VALUE!</v>
      </c>
      <c r="AQ400" s="443" t="str">
        <f>IF(_tag_month_day!J390="","",_tag_month_day!J390/100)</f>
        <v/>
      </c>
      <c r="AR400" s="444">
        <f>AR399</f>
        <v>1.3</v>
      </c>
      <c r="AS400" s="445" t="e">
        <f>AQ400*(AN400*AR400+AO400)/(AN400+AO400)</f>
        <v>#VALUE!</v>
      </c>
      <c r="AT400" s="445" t="e">
        <f>(SUM(BE400:BF400)-SUM(BE399:BF399))*0.05</f>
        <v>#VALUE!</v>
      </c>
      <c r="AU400" s="446" t="str">
        <f>IF(_tag_month_day!CC390="","",IF(_tag_month_day!CC390&gt;0,_tag_month_day!CD390,_tag_month_day!CE390))</f>
        <v/>
      </c>
      <c r="AV400" s="447" t="str">
        <f>IF(_tag_month_day!L390="","",_tag_month_day!L390/100)</f>
        <v/>
      </c>
      <c r="AW400" s="431">
        <f>AW399</f>
        <v>0</v>
      </c>
      <c r="AX400" s="431">
        <f>AX399</f>
        <v>0</v>
      </c>
      <c r="AY400" s="431" t="str">
        <f>IF(_tag_month_day!M390="","",_tag_month_day!M390/100)</f>
        <v/>
      </c>
      <c r="AZ400" s="431" t="str">
        <f>IF(_tag_month_day!N390="","",_tag_month_day!N390/100)</f>
        <v/>
      </c>
      <c r="BA400" s="431" t="str">
        <f>IF(_tag_month_day!O390="","",_tag_month_day!O390/100)</f>
        <v/>
      </c>
      <c r="BB400" s="448" t="str">
        <f>IF(_tag_month_day!P390="","",_tag_month_day!P390/100)</f>
        <v/>
      </c>
      <c r="BC400" s="448">
        <f>BC399</f>
        <v>0</v>
      </c>
      <c r="BD400" s="448" t="str">
        <f>IF(_tag_month_day!Q390="","",_tag_month_day!Q390/100)</f>
        <v/>
      </c>
      <c r="BE400" s="449" t="str">
        <f>IF(_tag_month_day!R390="","",_tag_month_day!R390/100)</f>
        <v/>
      </c>
      <c r="BF400" s="388" t="e">
        <f>(AU400*(100+BE400*100))/(AJ400-AU400)/100</f>
        <v>#VALUE!</v>
      </c>
      <c r="BG400" s="450" t="e">
        <f>BE400+BF400</f>
        <v>#VALUE!</v>
      </c>
      <c r="BH400" s="451" t="e">
        <f>SUM(AV400:BF400)</f>
        <v>#VALUE!</v>
      </c>
      <c r="BI400" s="452" t="e">
        <f>IF(CX400=0,BI399,(DK400*查询!$R$5+DL400*查询!$Q$5+DM400*查询!$N$5+DN400*查询!$O$5+DO400*查询!$P$5)*AF400/CX400)</f>
        <v>#VALUE!</v>
      </c>
      <c r="BJ400" s="452" t="e">
        <f>IF(CX400=0,BJ399,(DP400*查询!$S$5+DQ400*查询!$T$5+DR400*查询!$U$5)*AF400/CX400)</f>
        <v>#VALUE!</v>
      </c>
      <c r="BK400" s="452">
        <f>BK399</f>
        <v>1</v>
      </c>
      <c r="BL400" s="453" t="e">
        <f>SUMPRODUCT((AV400:BA400)*(GS400:GX400))/((GS400:GX400)+SUM(BB400:BD400)*GY400+BG400*GZ400)</f>
        <v>#VALUE!</v>
      </c>
      <c r="BM400" s="453" t="e">
        <f>BK400*($AV400*FB400+$AW400*FD400+$AX400*FI400+$AY400*FN400+$AZ400*FS400+$BA400*FX400+$BG400*GE400)/(AV400*EY400+AX400*FK400+AW400*FF400+AY400*FP400+AZ400*FU400+BA400*FZ400+BG400*GG400+BB400*GK400+BC400*GN400+BD400*GP400)</f>
        <v>#VALUE!</v>
      </c>
      <c r="BN400" s="453" t="e">
        <f>($AV400*FC400+$AX400*FJ400+$AW400*FE400+$AY400*FO400+$AZ400*FT400+$BA400*FY400+$BG400*GF400)/($AV400*FA400+BG400*GH400+BB400*GL400+BC400*GO400+BD400*GQ400+BA400*GA400)</f>
        <v>#VALUE!</v>
      </c>
      <c r="BO400" s="454" t="e">
        <f>SUMPRODUCT(AV400:BA400*GS400:GX400)/(GS400:GX400+(BB400+BC400+BD400)*GY400+BG400)</f>
        <v>#VALUE!</v>
      </c>
      <c r="BP400" s="454" t="e">
        <f>SUMPRODUCT(AV400:BA400*GS400:GX400)/(GS400:GX400+(BB400+BC400+BD400)*GY400+BG400)</f>
        <v>#VALUE!</v>
      </c>
      <c r="BQ400" s="454" t="e">
        <f>SUMPRODUCT(AV400:BA400*GS400:GX400)/(GS400:GX400+(BB400+BC400+BD400)*GY400+BG400)</f>
        <v>#VALUE!</v>
      </c>
      <c r="BR400" s="453" t="str">
        <f>IF(_tag_month_day!T390="","",_tag_month_day!T390)</f>
        <v/>
      </c>
      <c r="BS400" s="453" t="str">
        <f>IF(_tag_month_day!U390="","",_tag_month_day!U390)</f>
        <v/>
      </c>
      <c r="BT400" s="455" t="str">
        <f>IF(CK400="","",IF((CK400&gt;=BV400-0.12)*(CK400&lt;=BV400+0.12),"合格","不合格"))</f>
        <v/>
      </c>
      <c r="BU400" s="456" t="str">
        <f>IF(_tag_month_day!V390="","",_tag_month_day!V390)</f>
        <v/>
      </c>
      <c r="BV400" s="457" t="str">
        <f>IF(_tag_month_day!W390="","",_tag_month_day!W390)</f>
        <v/>
      </c>
      <c r="BW400" s="458" t="str">
        <f>IF(_tag_month_day!X390="","",_tag_month_day!X390)</f>
        <v/>
      </c>
      <c r="BX400" s="458" t="str">
        <f>IF(_tag_month_day!Y390="","",_tag_month_day!Y390)</f>
        <v/>
      </c>
      <c r="BY400" s="459">
        <f ca="1">L400</f>
        <v>43602.291666665726</v>
      </c>
      <c r="BZ400" s="460"/>
      <c r="CA400" s="461"/>
      <c r="CB400" s="424" t="str">
        <f>IF(_tag_month_day!Z390="","",_tag_month_day!Z390)</f>
        <v/>
      </c>
      <c r="CC400" s="424" t="str">
        <f>IF(_tag_month_day!AA390="","",_tag_month_day!AA390)</f>
        <v/>
      </c>
      <c r="CD400" s="424" t="str">
        <f>IF(_tag_month_day!AB390="","",_tag_month_day!AB390)</f>
        <v/>
      </c>
      <c r="CE400" s="424" t="str">
        <f>IF(_tag_month_day!AC390="","",_tag_month_day!AC390)</f>
        <v/>
      </c>
      <c r="CF400" s="424" t="str">
        <f>IF(_tag_month_day!AD390="","",_tag_month_day!AD390)</f>
        <v/>
      </c>
      <c r="CG400" s="424" t="str">
        <f>IF(_tag_month_day!AE390="","",_tag_month_day!AE390)</f>
        <v/>
      </c>
      <c r="CH400" s="424" t="str">
        <f>IF(_tag_month_day!AF390="","",_tag_month_day!AF390)</f>
        <v/>
      </c>
      <c r="CI400" s="424" t="str">
        <f>IF(_tag_month_day!AG390="","",_tag_month_day!AG390)</f>
        <v/>
      </c>
      <c r="CJ400" s="424" t="str">
        <f>IF(_tag_month_day!AH390="","",_tag_month_day!AH390)</f>
        <v/>
      </c>
      <c r="CK400" s="424" t="str">
        <f>IF(_tag_month_day!AI390="","",_tag_month_day!AI390)</f>
        <v/>
      </c>
      <c r="CL400" s="4" t="str">
        <f>IF(_tag_month_day!AJ390="","",_tag_month_day!AJ390)</f>
        <v/>
      </c>
      <c r="CM400" s="4" t="str">
        <f>IF(_tag_month_day!AK390="","",_tag_month_day!AK390)</f>
        <v/>
      </c>
      <c r="CN400" s="4" t="str">
        <f>IF(_tag_month_day!AL390="","",_tag_month_day!AL390)</f>
        <v/>
      </c>
      <c r="CO400" s="4" t="str">
        <f>IF(_tag_month_day!AM390="","",_tag_month_day!AM390)</f>
        <v/>
      </c>
      <c r="CP400" s="4" t="str">
        <f>IF(_tag_month_day!AN390="","",_tag_month_day!AN390)</f>
        <v/>
      </c>
      <c r="CQ400" s="4" t="str">
        <f>IF(_tag_month_day!AO390="","",_tag_month_day!AO390)</f>
        <v/>
      </c>
      <c r="CR400" s="462" t="str">
        <f>IF(_tag_month_day!AP390="","",_tag_month_day!AP390)</f>
        <v/>
      </c>
      <c r="CS400" s="463" t="str">
        <f>IF(_tag_month_day!AQ390="","",_tag_month_day!AQ390)</f>
        <v/>
      </c>
      <c r="CT400" s="4" t="str">
        <f>IF(_tag_month_day!AR390="","",_tag_month_day!AR390)</f>
        <v/>
      </c>
      <c r="CU400" s="464" t="e">
        <f>DU400/AJ400</f>
        <v>#VALUE!</v>
      </c>
      <c r="CV400" s="451" t="e">
        <f>BG400/BH400</f>
        <v>#VALUE!</v>
      </c>
      <c r="CW400" s="465" t="e">
        <f>AJ400*(1-CV400)*CU400*AF400</f>
        <v>#VALUE!</v>
      </c>
      <c r="CX400" s="465" t="e">
        <f>CW400*94%</f>
        <v>#VALUE!</v>
      </c>
      <c r="CY400" s="466" t="e">
        <f>IF(CX400=0,0,DS400/(DS400+CX400))</f>
        <v>#VALUE!</v>
      </c>
      <c r="CZ400" s="465" t="e">
        <f>$AJ400*EF400</f>
        <v>#VALUE!</v>
      </c>
      <c r="DA400" s="465" t="e">
        <f>$AJ400*EG400</f>
        <v>#VALUE!</v>
      </c>
      <c r="DB400" s="465" t="e">
        <f>$AJ400*EH400</f>
        <v>#VALUE!</v>
      </c>
      <c r="DC400" s="465" t="e">
        <f>$AJ400*EI400</f>
        <v>#VALUE!</v>
      </c>
      <c r="DD400" s="465" t="e">
        <f>$AJ400*EJ400</f>
        <v>#VALUE!</v>
      </c>
      <c r="DE400" s="465" t="e">
        <f>$AJ400*EK400</f>
        <v>#VALUE!</v>
      </c>
      <c r="DF400" s="465" t="e">
        <f>$AJ400*EL400</f>
        <v>#VALUE!</v>
      </c>
      <c r="DG400" s="465" t="e">
        <f>$AJ400*EM400</f>
        <v>#VALUE!</v>
      </c>
      <c r="DH400" s="465" t="e">
        <f>$AJ400*EN400</f>
        <v>#VALUE!</v>
      </c>
      <c r="DI400" s="465" t="e">
        <f>$AJ400*EO400</f>
        <v>#VALUE!</v>
      </c>
      <c r="DJ400" s="465" t="e">
        <f>CZ400*(1-EP400)</f>
        <v>#VALUE!</v>
      </c>
      <c r="DK400" s="465" t="e">
        <f>DA400*(1-ER400)</f>
        <v>#VALUE!</v>
      </c>
      <c r="DL400" s="465" t="e">
        <f>DB400*(1-EQ400)</f>
        <v>#VALUE!</v>
      </c>
      <c r="DM400" s="465" t="e">
        <f>DC400*(1-ES400)</f>
        <v>#VALUE!</v>
      </c>
      <c r="DN400" s="465" t="e">
        <f>DD400*(1-ET400)</f>
        <v>#VALUE!</v>
      </c>
      <c r="DO400" s="465" t="e">
        <f>DE400</f>
        <v>#VALUE!</v>
      </c>
      <c r="DP400" s="465" t="e">
        <f>DF400*(1-EU400)</f>
        <v>#VALUE!</v>
      </c>
      <c r="DQ400" s="465" t="e">
        <f>DG400*(1-EV400)</f>
        <v>#VALUE!</v>
      </c>
      <c r="DR400" s="465" t="e">
        <f>DH400*(1-EW400)</f>
        <v>#VALUE!</v>
      </c>
      <c r="DS400" s="465" t="e">
        <f>DI400</f>
        <v>#VALUE!</v>
      </c>
      <c r="DT400" s="465" t="e">
        <f>SUM(DJ400:DS400)</f>
        <v>#VALUE!</v>
      </c>
      <c r="DU400" s="465" t="e">
        <f>(GS400:GX400)+(DP400+DQ400+DR400)*GY400+DS400</f>
        <v>#VALUE!</v>
      </c>
      <c r="DV400" s="451" t="e">
        <f>AV400/$BH400/(1-EP400)</f>
        <v>#VALUE!</v>
      </c>
      <c r="DW400" s="451" t="e">
        <f>AW400/$BH400/(1-ER400)</f>
        <v>#VALUE!</v>
      </c>
      <c r="DX400" s="451" t="e">
        <f>AX400/$BH400/(1-EQ400)</f>
        <v>#VALUE!</v>
      </c>
      <c r="DY400" s="451" t="e">
        <f>AY400/$BH400/(1-ES400)</f>
        <v>#VALUE!</v>
      </c>
      <c r="DZ400" s="451" t="e">
        <f>AZ400/$BH400/(1-ET400)</f>
        <v>#VALUE!</v>
      </c>
      <c r="EA400" s="451" t="e">
        <f>BA400/$BH400/(1-AX400)</f>
        <v>#VALUE!</v>
      </c>
      <c r="EB400" s="451" t="e">
        <f>BB400/$BH400/(1-EU400)</f>
        <v>#VALUE!</v>
      </c>
      <c r="EC400" s="451" t="e">
        <f>BC400/$BH400/(1-EV400)</f>
        <v>#VALUE!</v>
      </c>
      <c r="ED400" s="451" t="e">
        <f>BD400/$BH400/(1-EW400)</f>
        <v>#VALUE!</v>
      </c>
      <c r="EE400" s="451" t="e">
        <f>BG400/BH400</f>
        <v>#VALUE!</v>
      </c>
      <c r="EF400" s="451" t="e">
        <f>DV400/SUM($DV400:$EE400)</f>
        <v>#VALUE!</v>
      </c>
      <c r="EG400" s="451" t="e">
        <f>DW400/SUM($DV400:$EE400)</f>
        <v>#VALUE!</v>
      </c>
      <c r="EH400" s="451" t="e">
        <f>DX400/SUM($DV400:$EE400)</f>
        <v>#VALUE!</v>
      </c>
      <c r="EI400" s="451" t="e">
        <f>DY400/SUM($DV400:$EE400)</f>
        <v>#VALUE!</v>
      </c>
      <c r="EJ400" s="451" t="e">
        <f>DZ400/SUM($DV400:$EE400)</f>
        <v>#VALUE!</v>
      </c>
      <c r="EK400" s="451" t="e">
        <f>EA400/SUM($DV400:$EE400)</f>
        <v>#VALUE!</v>
      </c>
      <c r="EL400" s="451" t="e">
        <f>EB400/SUM($DV400:$EE400)</f>
        <v>#VALUE!</v>
      </c>
      <c r="EM400" s="451" t="e">
        <f>EC400/SUM($DV400:$EE400)</f>
        <v>#VALUE!</v>
      </c>
      <c r="EN400" s="451" t="e">
        <f>ED400/SUM($DV400:$EE400)</f>
        <v>#VALUE!</v>
      </c>
      <c r="EO400" s="451" t="e">
        <f>EE400/SUM($DV400:$EE400)</f>
        <v>#VALUE!</v>
      </c>
      <c r="EP400" s="450">
        <f>EP399</f>
        <v>0.080000000000000002</v>
      </c>
      <c r="EQ400" s="450">
        <f>EQ399</f>
        <v>0.014999999999999999</v>
      </c>
      <c r="ER400" s="450">
        <f>ER399</f>
        <v>0.014999999999999999</v>
      </c>
      <c r="ES400" s="450">
        <f>ES399</f>
        <v>0.014999999999999999</v>
      </c>
      <c r="ET400" s="450">
        <f>ET399</f>
        <v>0.014999999999999999</v>
      </c>
      <c r="EU400" s="450">
        <f>EU399</f>
        <v>0.089999999999999997</v>
      </c>
      <c r="EV400" s="450">
        <f>EV399</f>
        <v>0.089999999999999997</v>
      </c>
      <c r="EW400" s="450">
        <f>EW399</f>
        <v>0.089999999999999997</v>
      </c>
      <c r="EX400" s="431" t="str">
        <f>IF(_tag_month_day!AS390="","",_tag_month_day!AS390/100)</f>
        <v/>
      </c>
      <c r="EY400" s="431" t="str">
        <f>IF(_tag_month_day!AT390="","",_tag_month_day!AT390/100)</f>
        <v/>
      </c>
      <c r="EZ400" s="431" t="str">
        <f>IF(_tag_month_day!AU390="","",_tag_month_day!AU390/100)</f>
        <v/>
      </c>
      <c r="FA400" s="431" t="str">
        <f>IF(_tag_month_day!AV390="","",_tag_month_day!AV390/100)</f>
        <v/>
      </c>
      <c r="FB400" s="431" t="str">
        <f>IF(_tag_month_day!AW390="","",_tag_month_day!AW390/100)</f>
        <v/>
      </c>
      <c r="FC400" s="431" t="str">
        <f>IF(_tag_month_day!AX390="","",_tag_month_day!AX390/100)</f>
        <v/>
      </c>
      <c r="FD400" s="449" t="str">
        <f>IF(_tag_month_day!AY390="","",_tag_month_day!AY390/100)</f>
        <v/>
      </c>
      <c r="FE400" s="449" t="str">
        <f>IF(_tag_month_day!AZ390="","",_tag_month_day!AZ390/100)</f>
        <v/>
      </c>
      <c r="FF400" s="449" t="str">
        <f>IF(_tag_month_day!BA390="","",_tag_month_day!BA390/100)</f>
        <v/>
      </c>
      <c r="FG400" s="449" t="str">
        <f>IF(_tag_month_day!BB390="","",_tag_month_day!BB390/100)</f>
        <v/>
      </c>
      <c r="FH400" s="467" t="str">
        <f>IF(_tag_month_day!BC390="","",_tag_month_day!BC390/100)</f>
        <v/>
      </c>
      <c r="FI400" s="449">
        <f>FI399</f>
        <v>0.40999999999999998</v>
      </c>
      <c r="FJ400" s="449">
        <f>FJ399</f>
        <v>0.11</v>
      </c>
      <c r="FK400" s="449">
        <f>FK399</f>
        <v>0.014999999999999999</v>
      </c>
      <c r="FL400" s="449">
        <f>FL399</f>
        <v>0</v>
      </c>
      <c r="FM400" s="467">
        <f>FM399</f>
        <v>0.0001</v>
      </c>
      <c r="FN400" s="449">
        <f>FN399</f>
        <v>0.32000000000000001</v>
      </c>
      <c r="FO400" s="449">
        <f>FO399</f>
        <v>0.20000000000000001</v>
      </c>
      <c r="FP400" s="449">
        <f>FP399</f>
        <v>0.01</v>
      </c>
      <c r="FQ400" s="449">
        <f>FQ399</f>
        <v>0</v>
      </c>
      <c r="FR400" s="467">
        <f>FR399</f>
        <v>0.0001</v>
      </c>
      <c r="FS400" s="449" t="str">
        <f>IF(_tag_month_day!BD390="","",_tag_month_day!BD390/100)</f>
        <v/>
      </c>
      <c r="FT400" s="449" t="str">
        <f>IF(_tag_month_day!BE390="","",_tag_month_day!BE390/100)</f>
        <v/>
      </c>
      <c r="FU400" s="449" t="str">
        <f>IF(_tag_month_day!BF390="","",_tag_month_day!BF390/100)</f>
        <v/>
      </c>
      <c r="FV400" s="449" t="str">
        <f>IF(_tag_month_day!BG390="","",_tag_month_day!BG390/100)</f>
        <v/>
      </c>
      <c r="FW400" s="467" t="str">
        <f>IF(_tag_month_day!BH390="","",_tag_month_day!BH390/100)</f>
        <v/>
      </c>
      <c r="FX400" s="449" t="str">
        <f>IF(_tag_month_day!BI390="","",_tag_month_day!BI390/100)</f>
        <v/>
      </c>
      <c r="FY400" s="449" t="str">
        <f>IF(_tag_month_day!BJ390="","",_tag_month_day!BJ390/100)</f>
        <v/>
      </c>
      <c r="FZ400" s="468" t="str">
        <f>IF(_tag_month_day!BK390="","",_tag_month_day!BK390/100)</f>
        <v/>
      </c>
      <c r="GA400" s="449" t="str">
        <f>IF(_tag_month_day!BL390="","",_tag_month_day!BL390/100)</f>
        <v/>
      </c>
      <c r="GB400" s="467" t="str">
        <f>IF(_tag_month_day!BM390="","",_tag_month_day!BM390/100)</f>
        <v/>
      </c>
      <c r="GC400" s="431" t="str">
        <f>IF(_tag_month_day!BN390="","",_tag_month_day!BN390/100)</f>
        <v/>
      </c>
      <c r="GD400" s="431" t="str">
        <f>IF(_tag_month_day!BO390="","",_tag_month_day!BO390/100)</f>
        <v/>
      </c>
      <c r="GE400" s="431" t="str">
        <f>IF(_tag_month_day!BP390="","",_tag_month_day!BP390/100)</f>
        <v/>
      </c>
      <c r="GF400" s="431" t="str">
        <f>IF(_tag_month_day!BQ390="","",_tag_month_day!BQ390/100)</f>
        <v/>
      </c>
      <c r="GG400" s="431" t="str">
        <f>IF(_tag_month_day!BR390="","",_tag_month_day!BR390/100)</f>
        <v/>
      </c>
      <c r="GH400" s="431" t="str">
        <f>IF(_tag_month_day!BS390="","",_tag_month_day!BS390/100)</f>
        <v/>
      </c>
      <c r="GI400" s="467" t="str">
        <f>IF(_tag_month_day!BT390="","",_tag_month_day!BT390/100)</f>
        <v/>
      </c>
      <c r="GJ400" s="469" t="str">
        <f>IF(_tag_month_day!BU390="","",_tag_month_day!BU390/100)</f>
        <v/>
      </c>
      <c r="GK400" s="470">
        <f>GK399</f>
        <v>0.070000000000000007</v>
      </c>
      <c r="GL400" s="470">
        <f>GL399</f>
        <v>0.029999999999999999</v>
      </c>
      <c r="GM400" s="471" t="str">
        <f>IF(_tag_month_day!BX390="","",_tag_month_day!BX390/100)</f>
        <v/>
      </c>
      <c r="GN400" s="470">
        <f>GN399</f>
        <v>0.070000000000000007</v>
      </c>
      <c r="GO400" s="470">
        <f>GO399</f>
        <v>0.029999999999999999</v>
      </c>
      <c r="GP400" s="470">
        <f>GP399</f>
        <v>0.089999999999999997</v>
      </c>
      <c r="GQ400" s="470">
        <f>GQ399</f>
        <v>0.029999999999999999</v>
      </c>
      <c r="GR400" s="471" t="str">
        <f>IF(_tag_month_day!CA390="","",_tag_month_day!CA390/100)</f>
        <v/>
      </c>
      <c r="GS400" s="472">
        <f>GS399</f>
        <v>0.95299999999999996</v>
      </c>
      <c r="GT400" s="472">
        <f>GT399</f>
        <v>0.55000000000000004</v>
      </c>
      <c r="GU400" s="472">
        <f>GU399</f>
        <v>0.55000000000000004</v>
      </c>
      <c r="GV400" s="472">
        <f>GV399</f>
        <v>0.55000000000000004</v>
      </c>
      <c r="GW400" s="472">
        <f>GW399</f>
        <v>0.5</v>
      </c>
      <c r="GX400" s="472">
        <f>GX399</f>
        <v>0.93500000000000005</v>
      </c>
      <c r="GY400" s="472">
        <f>GY399</f>
        <v>0.14999999999999999</v>
      </c>
      <c r="GZ400" s="472">
        <f>GZ399</f>
        <v>1</v>
      </c>
      <c r="HA400" s="474">
        <f>HA399</f>
        <v>0.047</v>
      </c>
      <c r="HB400" s="474">
        <f>HB399</f>
        <v>0.45000000000000001</v>
      </c>
      <c r="HC400" s="474">
        <f>HC399</f>
        <v>0.45000000000000001</v>
      </c>
      <c r="HD400" s="474">
        <f>HD399</f>
        <v>0.45000000000000001</v>
      </c>
      <c r="HE400" s="474">
        <f>HE399</f>
        <v>0.5</v>
      </c>
      <c r="HF400" s="474">
        <f>HF399</f>
        <v>0.065000000000000002</v>
      </c>
      <c r="HG400" s="474">
        <f>HG399</f>
        <v>0.84999999999999998</v>
      </c>
      <c r="HH400" s="474">
        <f>HH399</f>
        <v>0</v>
      </c>
      <c r="HI400" s="10">
        <f>IF(BZ400&lt;&gt;"",CK400-BV400,0)</f>
        <v>0</v>
      </c>
      <c r="HJ400" s="10" t="e">
        <f>IF(AJ400&gt;0,AH400-AJ400,0)</f>
        <v>#VALUE!</v>
      </c>
      <c r="HK400" s="466">
        <f>HK399</f>
        <v>0.84999999999999998</v>
      </c>
      <c r="HL400" s="424">
        <f>HL399</f>
        <v>550000</v>
      </c>
      <c r="HM400" s="424">
        <f>HM399</f>
        <v>480000</v>
      </c>
      <c r="HN400" s="465" t="e">
        <f>(DJ400*EZ400+DK400*FH400+DL400*FM400+DM400*FR400+DN400*FW400+DO400*GB400+DS400*GI400+DP400*GM400+DR400*GR400)*1000*2</f>
        <v>#VALUE!</v>
      </c>
      <c r="HO400" s="465" t="e">
        <f>HN400*HK400*$HO$2/HL400*1000000</f>
        <v>#VALUE!</v>
      </c>
      <c r="HP400" s="465" t="e">
        <f>HN400*HK400*$HP$2/HM400*1000000</f>
        <v>#VALUE!</v>
      </c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</row>
    <row customFormat="1" r="401" s="0">
      <c r="A401" s="420">
        <v>390</v>
      </c>
      <c r="B401" s="421">
        <f ca="1">IF(D401=D400,B400,IF(D401="夜班",B400+1,B400))</f>
        <v>43602</v>
      </c>
      <c r="C401" s="422">
        <f>C400</f>
        <v>0.041666666666666699</v>
      </c>
      <c r="D401" s="10" t="str">
        <f ca="1">IF(HOUR(G401)&lt;8,"夜班",IF(HOUR(G401)&lt;16,"白班",IF(HOUR(G401)&lt;24,"中班",0)))</f>
        <v>夜班</v>
      </c>
      <c r="E401" s="10" t="e">
        <f ca="1">IF(F401=1,"甲",IF(F401=2,"乙",IF(F401=3,"丙",IF(F401=4,"丁",""))))</f>
        <v>#REF!</v>
      </c>
      <c r="F401" s="10" t="e">
        <f ca="1">SUMPRODUCT((成本日报!$A$3:$A$95=计划!B401)*(成本日报!$B$3:$B$95=计划!$D401),成本日报!$C$3:$C$95)</f>
        <v>#REF!</v>
      </c>
      <c r="G401" s="423">
        <f ca="1">G400+C400</f>
        <v>43602.20833333239</v>
      </c>
      <c r="H401" s="423">
        <f ca="1">$G401+$C401/60*10+$C401*0</f>
        <v>43602.215277776835</v>
      </c>
      <c r="I401" s="423">
        <f ca="1">$G401+$C401/60*18+$C401*0</f>
        <v>43602.220833332387</v>
      </c>
      <c r="J401" s="423">
        <f ca="1">$G401+$C401/60*0+$C401*1</f>
        <v>43602.249999999054</v>
      </c>
      <c r="K401" s="423">
        <f ca="1">$G401+$C401/60*30+$C401*2</f>
        <v>43602.312499999061</v>
      </c>
      <c r="L401" s="423">
        <f ca="1">$G401+$C401/60*0+$C401*3</f>
        <v>43602.33333333239</v>
      </c>
      <c r="M401" s="424" t="str">
        <f>IF(_tag_month_day!A391="","",_tag_month_day!A391)</f>
        <v/>
      </c>
      <c r="N401" s="424" t="str">
        <f>IF(_tag_month_day!B391="","",_tag_month_day!B391)</f>
        <v/>
      </c>
      <c r="O401" s="425" t="e">
        <f>IF(M401+N401=0,"",M401+N401)</f>
        <v>#VALUE!</v>
      </c>
      <c r="P401" s="424" t="str">
        <f>IF(_tag_month_day!C391="","",_tag_month_day!C391)</f>
        <v/>
      </c>
      <c r="Q401" s="424" t="str">
        <f>IF(_tag_month_day!D391="","",_tag_month_day!D391)</f>
        <v/>
      </c>
      <c r="R401" s="426" t="str">
        <f>IF(_tag_month_day!CB391="","",_tag_month_day!CB391/100)</f>
        <v/>
      </c>
      <c r="S401" s="427" t="str">
        <f>IF(_tag_month_day!E391="","",_tag_month_day!E391)</f>
        <v/>
      </c>
      <c r="T401" s="427" t="str">
        <f>IF(_tag_month_day!F391="","",_tag_month_day!F391)</f>
        <v/>
      </c>
      <c r="U401" s="428" t="e">
        <f>S401+T401</f>
        <v>#VALUE!</v>
      </c>
      <c r="V401" s="429" t="e">
        <f>U401/AJ401</f>
        <v>#VALUE!</v>
      </c>
      <c r="W401" s="430" t="str">
        <f>IF(_jhy_month_day!A391="","",_jhy_month_day!A391)</f>
        <v/>
      </c>
      <c r="X401" s="431" t="str">
        <f>IF(_jhy_month_day!B391="","",_jhy_month_day!B391/100)</f>
        <v/>
      </c>
      <c r="Y401" s="431" t="str">
        <f>IF(_jhy_month_day!C391="","",_jhy_month_day!C391/100)</f>
        <v/>
      </c>
      <c r="Z401" s="432">
        <f>Z397+1</f>
        <v>98</v>
      </c>
      <c r="AA401" s="433" t="str">
        <f>IF(_tag_month_day!G391="","",_tag_month_day!G391/100)</f>
        <v/>
      </c>
      <c r="AB401" s="433" t="str">
        <f>IF(_tag_month_day!H391="","",_tag_month_day!H391/100)</f>
        <v/>
      </c>
      <c r="AC401" s="434">
        <f>IF(X401="",AC400,BK401*($AV400*X401+$AW400*FD400+$AX400*FI400+$AY400*FN400+$AZ400*FS400+$BA400*FX400+$BG400*GE400)/(AV400*Y401+AX400*FK400+AW400*FF400+AY400*FP400+AZ400*FU400+BA400*FZ400+BG400*GG400+BB400*GK400+BC400*GN400+BD400*GP400))</f>
        <v>1.59963432013121</v>
      </c>
      <c r="AD401" s="435" t="str">
        <f>IF(AC401=AC400,"",AC401-AC400)</f>
        <v/>
      </c>
      <c r="AE401" s="436" t="str">
        <f>IF(1-AF401=0,"",(1-AF401))</f>
        <v/>
      </c>
      <c r="AF401" s="437">
        <v>1</v>
      </c>
      <c r="AG401" s="10" t="str">
        <f>AG400</f>
        <v>9A3</v>
      </c>
      <c r="AH401" s="438" t="str">
        <f>AH400</f>
        <v/>
      </c>
      <c r="AI401" s="424"/>
      <c r="AJ401" s="10" t="str">
        <f>IF(_tag_month_day!I391="","",_tag_month_day!I391)</f>
        <v/>
      </c>
      <c r="AK401" s="440"/>
      <c r="AL401" s="440"/>
      <c r="AM401" s="440"/>
      <c r="AN401" s="441">
        <f>AN400</f>
        <v>2</v>
      </c>
      <c r="AO401" s="441">
        <f>AO400</f>
        <v>8</v>
      </c>
      <c r="AP401" s="442" t="e">
        <f>(IF(AN401=0,AS400,AS400*(1+AO401/AN401)/(AR401+AO401/AN401)))+AT401</f>
        <v>#VALUE!</v>
      </c>
      <c r="AQ401" s="443" t="str">
        <f>IF(_tag_month_day!J391="","",_tag_month_day!J391/100)</f>
        <v/>
      </c>
      <c r="AR401" s="444">
        <f>AR400</f>
        <v>1.3</v>
      </c>
      <c r="AS401" s="445" t="e">
        <f>AQ401*(AN401*AR401+AO401)/(AN401+AO401)</f>
        <v>#VALUE!</v>
      </c>
      <c r="AT401" s="445" t="e">
        <f>(SUM(BE401:BF401)-SUM(BE400:BF400))*0.05</f>
        <v>#VALUE!</v>
      </c>
      <c r="AU401" s="446" t="str">
        <f>IF(_tag_month_day!CC391="","",IF(_tag_month_day!CC391&gt;0,_tag_month_day!CD391,_tag_month_day!CE391))</f>
        <v/>
      </c>
      <c r="AV401" s="447" t="str">
        <f>IF(_tag_month_day!L391="","",_tag_month_day!L391/100)</f>
        <v/>
      </c>
      <c r="AW401" s="431">
        <f>AW400</f>
        <v>0</v>
      </c>
      <c r="AX401" s="431">
        <f>AX400</f>
        <v>0</v>
      </c>
      <c r="AY401" s="431" t="str">
        <f>IF(_tag_month_day!M391="","",_tag_month_day!M391/100)</f>
        <v/>
      </c>
      <c r="AZ401" s="431" t="str">
        <f>IF(_tag_month_day!N391="","",_tag_month_day!N391/100)</f>
        <v/>
      </c>
      <c r="BA401" s="431" t="str">
        <f>IF(_tag_month_day!O391="","",_tag_month_day!O391/100)</f>
        <v/>
      </c>
      <c r="BB401" s="448" t="str">
        <f>IF(_tag_month_day!P391="","",_tag_month_day!P391/100)</f>
        <v/>
      </c>
      <c r="BC401" s="448">
        <f>BC400</f>
        <v>0</v>
      </c>
      <c r="BD401" s="448" t="str">
        <f>IF(_tag_month_day!Q391="","",_tag_month_day!Q391/100)</f>
        <v/>
      </c>
      <c r="BE401" s="449" t="str">
        <f>IF(_tag_month_day!R391="","",_tag_month_day!R391/100)</f>
        <v/>
      </c>
      <c r="BF401" s="388" t="e">
        <f>(AU401*(100+BE401*100))/(AJ401-AU401)/100</f>
        <v>#VALUE!</v>
      </c>
      <c r="BG401" s="450" t="e">
        <f>BE401+BF401</f>
        <v>#VALUE!</v>
      </c>
      <c r="BH401" s="451" t="e">
        <f>SUM(AV401:BF401)</f>
        <v>#VALUE!</v>
      </c>
      <c r="BI401" s="452" t="e">
        <f>IF(CX401=0,BI400,(DK401*查询!$R$5+DL401*查询!$Q$5+DM401*查询!$N$5+DN401*查询!$O$5+DO401*查询!$P$5)*AF401/CX401)</f>
        <v>#VALUE!</v>
      </c>
      <c r="BJ401" s="452" t="e">
        <f>IF(CX401=0,BJ400,(DP401*查询!$S$5+DQ401*查询!$T$5+DR401*查询!$U$5)*AF401/CX401)</f>
        <v>#VALUE!</v>
      </c>
      <c r="BK401" s="452">
        <f>BK400</f>
        <v>1</v>
      </c>
      <c r="BL401" s="453" t="e">
        <f>SUMPRODUCT((AV401:BA401)*(GS401:GX401))/((GS401:GX401)+SUM(BB401:BD401)*GY401+BG401*GZ401)</f>
        <v>#VALUE!</v>
      </c>
      <c r="BM401" s="453" t="e">
        <f>BK401*($AV401*FB401+$AW401*FD401+$AX401*FI401+$AY401*FN401+$AZ401*FS401+$BA401*FX401+$BG401*GE401)/(AV401*EY401+AX401*FK401+AW401*FF401+AY401*FP401+AZ401*FU401+BA401*FZ401+BG401*GG401+BB401*GK401+BC401*GN401+BD401*GP401)</f>
        <v>#VALUE!</v>
      </c>
      <c r="BN401" s="453" t="e">
        <f>($AV401*FC401+$AX401*FJ401+$AW401*FE401+$AY401*FO401+$AZ401*FT401+$BA401*FY401+$BG401*GF401)/($AV401*FA401+BG401*GH401+BB401*GL401+BC401*GO401+BD401*GQ401+BA401*GA401)</f>
        <v>#VALUE!</v>
      </c>
      <c r="BO401" s="454" t="e">
        <f>SUMPRODUCT(AV401:BA401*GS401:GX401)/(GS401:GX401+(BB401+BC401+BD401)*GY401+BG401)</f>
        <v>#VALUE!</v>
      </c>
      <c r="BP401" s="454" t="e">
        <f>SUMPRODUCT(AV401:BA401*GS401:GX401)/(GS401:GX401+(BB401+BC401+BD401)*GY401+BG401)</f>
        <v>#VALUE!</v>
      </c>
      <c r="BQ401" s="454" t="e">
        <f>SUMPRODUCT(AV401:BA401*GS401:GX401)/(GS401:GX401+(BB401+BC401+BD401)*GY401+BG401)</f>
        <v>#VALUE!</v>
      </c>
      <c r="BR401" s="453" t="str">
        <f>IF(_tag_month_day!T391="","",_tag_month_day!T391)</f>
        <v/>
      </c>
      <c r="BS401" s="453" t="str">
        <f>IF(_tag_month_day!U391="","",_tag_month_day!U391)</f>
        <v/>
      </c>
      <c r="BT401" s="455" t="str">
        <f>IF(CK401="","",IF((CK401&gt;=BV401-0.12)*(CK401&lt;=BV401+0.12),"合格","不合格"))</f>
        <v/>
      </c>
      <c r="BU401" s="456" t="str">
        <f>IF(_tag_month_day!V391="","",_tag_month_day!V391)</f>
        <v/>
      </c>
      <c r="BV401" s="457" t="str">
        <f>IF(_tag_month_day!W391="","",_tag_month_day!W391)</f>
        <v/>
      </c>
      <c r="BW401" s="458" t="str">
        <f>IF(_tag_month_day!X391="","",_tag_month_day!X391)</f>
        <v/>
      </c>
      <c r="BX401" s="458" t="str">
        <f>IF(_tag_month_day!Y391="","",_tag_month_day!Y391)</f>
        <v/>
      </c>
      <c r="BY401" s="459">
        <f ca="1">L401</f>
        <v>43602.33333333239</v>
      </c>
      <c r="BZ401" s="460"/>
      <c r="CA401" s="461"/>
      <c r="CB401" s="424" t="str">
        <f>IF(_tag_month_day!Z391="","",_tag_month_day!Z391)</f>
        <v/>
      </c>
      <c r="CC401" s="424" t="str">
        <f>IF(_tag_month_day!AA391="","",_tag_month_day!AA391)</f>
        <v/>
      </c>
      <c r="CD401" s="424" t="str">
        <f>IF(_tag_month_day!AB391="","",_tag_month_day!AB391)</f>
        <v/>
      </c>
      <c r="CE401" s="424" t="str">
        <f>IF(_tag_month_day!AC391="","",_tag_month_day!AC391)</f>
        <v/>
      </c>
      <c r="CF401" s="424" t="str">
        <f>IF(_tag_month_day!AD391="","",_tag_month_day!AD391)</f>
        <v/>
      </c>
      <c r="CG401" s="424" t="str">
        <f>IF(_tag_month_day!AE391="","",_tag_month_day!AE391)</f>
        <v/>
      </c>
      <c r="CH401" s="424" t="str">
        <f>IF(_tag_month_day!AF391="","",_tag_month_day!AF391)</f>
        <v/>
      </c>
      <c r="CI401" s="424" t="str">
        <f>IF(_tag_month_day!AG391="","",_tag_month_day!AG391)</f>
        <v/>
      </c>
      <c r="CJ401" s="424" t="str">
        <f>IF(_tag_month_day!AH391="","",_tag_month_day!AH391)</f>
        <v/>
      </c>
      <c r="CK401" s="424" t="str">
        <f>IF(_tag_month_day!AI391="","",_tag_month_day!AI391)</f>
        <v/>
      </c>
      <c r="CL401" s="4" t="str">
        <f>IF(_tag_month_day!AJ391="","",_tag_month_day!AJ391)</f>
        <v/>
      </c>
      <c r="CM401" s="4" t="str">
        <f>IF(_tag_month_day!AK391="","",_tag_month_day!AK391)</f>
        <v/>
      </c>
      <c r="CN401" s="4" t="str">
        <f>IF(_tag_month_day!AL391="","",_tag_month_day!AL391)</f>
        <v/>
      </c>
      <c r="CO401" s="4" t="str">
        <f>IF(_tag_month_day!AM391="","",_tag_month_day!AM391)</f>
        <v/>
      </c>
      <c r="CP401" s="4" t="str">
        <f>IF(_tag_month_day!AN391="","",_tag_month_day!AN391)</f>
        <v/>
      </c>
      <c r="CQ401" s="4" t="str">
        <f>IF(_tag_month_day!AO391="","",_tag_month_day!AO391)</f>
        <v/>
      </c>
      <c r="CR401" s="462" t="str">
        <f>IF(_tag_month_day!AP391="","",_tag_month_day!AP391)</f>
        <v/>
      </c>
      <c r="CS401" s="463" t="str">
        <f>IF(_tag_month_day!AQ391="","",_tag_month_day!AQ391)</f>
        <v/>
      </c>
      <c r="CT401" s="4" t="str">
        <f>IF(_tag_month_day!AR391="","",_tag_month_day!AR391)</f>
        <v/>
      </c>
      <c r="CU401" s="464" t="e">
        <f>DU401/AJ401</f>
        <v>#VALUE!</v>
      </c>
      <c r="CV401" s="451" t="e">
        <f>BG401/BH401</f>
        <v>#VALUE!</v>
      </c>
      <c r="CW401" s="465" t="e">
        <f>AJ401*(1-CV401)*CU401*AF401</f>
        <v>#VALUE!</v>
      </c>
      <c r="CX401" s="465" t="e">
        <f>CW401*94%</f>
        <v>#VALUE!</v>
      </c>
      <c r="CY401" s="466" t="e">
        <f>IF(CX401=0,0,DS401/(DS401+CX401))</f>
        <v>#VALUE!</v>
      </c>
      <c r="CZ401" s="465" t="e">
        <f>$AJ401*EF401</f>
        <v>#VALUE!</v>
      </c>
      <c r="DA401" s="465" t="e">
        <f>$AJ401*EG401</f>
        <v>#VALUE!</v>
      </c>
      <c r="DB401" s="465" t="e">
        <f>$AJ401*EH401</f>
        <v>#VALUE!</v>
      </c>
      <c r="DC401" s="465" t="e">
        <f>$AJ401*EI401</f>
        <v>#VALUE!</v>
      </c>
      <c r="DD401" s="465" t="e">
        <f>$AJ401*EJ401</f>
        <v>#VALUE!</v>
      </c>
      <c r="DE401" s="465" t="e">
        <f>$AJ401*EK401</f>
        <v>#VALUE!</v>
      </c>
      <c r="DF401" s="465" t="e">
        <f>$AJ401*EL401</f>
        <v>#VALUE!</v>
      </c>
      <c r="DG401" s="465" t="e">
        <f>$AJ401*EM401</f>
        <v>#VALUE!</v>
      </c>
      <c r="DH401" s="465" t="e">
        <f>$AJ401*EN401</f>
        <v>#VALUE!</v>
      </c>
      <c r="DI401" s="465" t="e">
        <f>$AJ401*EO401</f>
        <v>#VALUE!</v>
      </c>
      <c r="DJ401" s="465" t="e">
        <f>CZ401*(1-EP401)</f>
        <v>#VALUE!</v>
      </c>
      <c r="DK401" s="465" t="e">
        <f>DA401*(1-ER401)</f>
        <v>#VALUE!</v>
      </c>
      <c r="DL401" s="465" t="e">
        <f>DB401*(1-EQ401)</f>
        <v>#VALUE!</v>
      </c>
      <c r="DM401" s="465" t="e">
        <f>DC401*(1-ES401)</f>
        <v>#VALUE!</v>
      </c>
      <c r="DN401" s="465" t="e">
        <f>DD401*(1-ET401)</f>
        <v>#VALUE!</v>
      </c>
      <c r="DO401" s="465" t="e">
        <f>DE401</f>
        <v>#VALUE!</v>
      </c>
      <c r="DP401" s="465" t="e">
        <f>DF401*(1-EU401)</f>
        <v>#VALUE!</v>
      </c>
      <c r="DQ401" s="465" t="e">
        <f>DG401*(1-EV401)</f>
        <v>#VALUE!</v>
      </c>
      <c r="DR401" s="465" t="e">
        <f>DH401*(1-EW401)</f>
        <v>#VALUE!</v>
      </c>
      <c r="DS401" s="465" t="e">
        <f>DI401</f>
        <v>#VALUE!</v>
      </c>
      <c r="DT401" s="465" t="e">
        <f>SUM(DJ401:DS401)</f>
        <v>#VALUE!</v>
      </c>
      <c r="DU401" s="465" t="e">
        <f>(GS401:GX401)+(DP401+DQ401+DR401)*GY401+DS401</f>
        <v>#VALUE!</v>
      </c>
      <c r="DV401" s="451" t="e">
        <f>AV401/$BH401/(1-EP401)</f>
        <v>#VALUE!</v>
      </c>
      <c r="DW401" s="451" t="e">
        <f>AW401/$BH401/(1-ER401)</f>
        <v>#VALUE!</v>
      </c>
      <c r="DX401" s="451" t="e">
        <f>AX401/$BH401/(1-EQ401)</f>
        <v>#VALUE!</v>
      </c>
      <c r="DY401" s="451" t="e">
        <f>AY401/$BH401/(1-ES401)</f>
        <v>#VALUE!</v>
      </c>
      <c r="DZ401" s="451" t="e">
        <f>AZ401/$BH401/(1-ET401)</f>
        <v>#VALUE!</v>
      </c>
      <c r="EA401" s="451" t="e">
        <f>BA401/$BH401/(1-AX401)</f>
        <v>#VALUE!</v>
      </c>
      <c r="EB401" s="451" t="e">
        <f>BB401/$BH401/(1-EU401)</f>
        <v>#VALUE!</v>
      </c>
      <c r="EC401" s="451" t="e">
        <f>BC401/$BH401/(1-EV401)</f>
        <v>#VALUE!</v>
      </c>
      <c r="ED401" s="451" t="e">
        <f>BD401/$BH401/(1-EW401)</f>
        <v>#VALUE!</v>
      </c>
      <c r="EE401" s="451" t="e">
        <f>BG401/BH401</f>
        <v>#VALUE!</v>
      </c>
      <c r="EF401" s="451" t="e">
        <f>DV401/SUM($DV401:$EE401)</f>
        <v>#VALUE!</v>
      </c>
      <c r="EG401" s="451" t="e">
        <f>DW401/SUM($DV401:$EE401)</f>
        <v>#VALUE!</v>
      </c>
      <c r="EH401" s="451" t="e">
        <f>DX401/SUM($DV401:$EE401)</f>
        <v>#VALUE!</v>
      </c>
      <c r="EI401" s="451" t="e">
        <f>DY401/SUM($DV401:$EE401)</f>
        <v>#VALUE!</v>
      </c>
      <c r="EJ401" s="451" t="e">
        <f>DZ401/SUM($DV401:$EE401)</f>
        <v>#VALUE!</v>
      </c>
      <c r="EK401" s="451" t="e">
        <f>EA401/SUM($DV401:$EE401)</f>
        <v>#VALUE!</v>
      </c>
      <c r="EL401" s="451" t="e">
        <f>EB401/SUM($DV401:$EE401)</f>
        <v>#VALUE!</v>
      </c>
      <c r="EM401" s="451" t="e">
        <f>EC401/SUM($DV401:$EE401)</f>
        <v>#VALUE!</v>
      </c>
      <c r="EN401" s="451" t="e">
        <f>ED401/SUM($DV401:$EE401)</f>
        <v>#VALUE!</v>
      </c>
      <c r="EO401" s="451" t="e">
        <f>EE401/SUM($DV401:$EE401)</f>
        <v>#VALUE!</v>
      </c>
      <c r="EP401" s="450">
        <f>EP400</f>
        <v>0.080000000000000002</v>
      </c>
      <c r="EQ401" s="450">
        <f>EQ400</f>
        <v>0.014999999999999999</v>
      </c>
      <c r="ER401" s="450">
        <f>ER400</f>
        <v>0.014999999999999999</v>
      </c>
      <c r="ES401" s="450">
        <f>ES400</f>
        <v>0.014999999999999999</v>
      </c>
      <c r="ET401" s="450">
        <f>ET400</f>
        <v>0.014999999999999999</v>
      </c>
      <c r="EU401" s="450">
        <f>EU400</f>
        <v>0.089999999999999997</v>
      </c>
      <c r="EV401" s="450">
        <f>EV400</f>
        <v>0.089999999999999997</v>
      </c>
      <c r="EW401" s="450">
        <f>EW400</f>
        <v>0.089999999999999997</v>
      </c>
      <c r="EX401" s="431" t="str">
        <f>IF(_tag_month_day!AS391="","",_tag_month_day!AS391/100)</f>
        <v/>
      </c>
      <c r="EY401" s="431" t="str">
        <f>IF(_tag_month_day!AT391="","",_tag_month_day!AT391/100)</f>
        <v/>
      </c>
      <c r="EZ401" s="431" t="str">
        <f>IF(_tag_month_day!AU391="","",_tag_month_day!AU391/100)</f>
        <v/>
      </c>
      <c r="FA401" s="431" t="str">
        <f>IF(_tag_month_day!AV391="","",_tag_month_day!AV391/100)</f>
        <v/>
      </c>
      <c r="FB401" s="431" t="str">
        <f>IF(_tag_month_day!AW391="","",_tag_month_day!AW391/100)</f>
        <v/>
      </c>
      <c r="FC401" s="431" t="str">
        <f>IF(_tag_month_day!AX391="","",_tag_month_day!AX391/100)</f>
        <v/>
      </c>
      <c r="FD401" s="449" t="str">
        <f>IF(_tag_month_day!AY391="","",_tag_month_day!AY391/100)</f>
        <v/>
      </c>
      <c r="FE401" s="449" t="str">
        <f>IF(_tag_month_day!AZ391="","",_tag_month_day!AZ391/100)</f>
        <v/>
      </c>
      <c r="FF401" s="449" t="str">
        <f>IF(_tag_month_day!BA391="","",_tag_month_day!BA391/100)</f>
        <v/>
      </c>
      <c r="FG401" s="449" t="str">
        <f>IF(_tag_month_day!BB391="","",_tag_month_day!BB391/100)</f>
        <v/>
      </c>
      <c r="FH401" s="467" t="str">
        <f>IF(_tag_month_day!BC391="","",_tag_month_day!BC391/100)</f>
        <v/>
      </c>
      <c r="FI401" s="449">
        <f>FI400</f>
        <v>0.40999999999999998</v>
      </c>
      <c r="FJ401" s="449">
        <f>FJ400</f>
        <v>0.11</v>
      </c>
      <c r="FK401" s="449">
        <f>FK400</f>
        <v>0.014999999999999999</v>
      </c>
      <c r="FL401" s="449">
        <f>FL400</f>
        <v>0</v>
      </c>
      <c r="FM401" s="467">
        <f>FM400</f>
        <v>0.0001</v>
      </c>
      <c r="FN401" s="449">
        <f>FN400</f>
        <v>0.32000000000000001</v>
      </c>
      <c r="FO401" s="449">
        <f>FO400</f>
        <v>0.20000000000000001</v>
      </c>
      <c r="FP401" s="449">
        <f>FP400</f>
        <v>0.01</v>
      </c>
      <c r="FQ401" s="449">
        <f>FQ400</f>
        <v>0</v>
      </c>
      <c r="FR401" s="467">
        <f>FR400</f>
        <v>0.0001</v>
      </c>
      <c r="FS401" s="449" t="str">
        <f>IF(_tag_month_day!BD391="","",_tag_month_day!BD391/100)</f>
        <v/>
      </c>
      <c r="FT401" s="449" t="str">
        <f>IF(_tag_month_day!BE391="","",_tag_month_day!BE391/100)</f>
        <v/>
      </c>
      <c r="FU401" s="449" t="str">
        <f>IF(_tag_month_day!BF391="","",_tag_month_day!BF391/100)</f>
        <v/>
      </c>
      <c r="FV401" s="449" t="str">
        <f>IF(_tag_month_day!BG391="","",_tag_month_day!BG391/100)</f>
        <v/>
      </c>
      <c r="FW401" s="467" t="str">
        <f>IF(_tag_month_day!BH391="","",_tag_month_day!BH391/100)</f>
        <v/>
      </c>
      <c r="FX401" s="449" t="str">
        <f>IF(_tag_month_day!BI391="","",_tag_month_day!BI391/100)</f>
        <v/>
      </c>
      <c r="FY401" s="449" t="str">
        <f>IF(_tag_month_day!BJ391="","",_tag_month_day!BJ391/100)</f>
        <v/>
      </c>
      <c r="FZ401" s="468" t="str">
        <f>IF(_tag_month_day!BK391="","",_tag_month_day!BK391/100)</f>
        <v/>
      </c>
      <c r="GA401" s="449" t="str">
        <f>IF(_tag_month_day!BL391="","",_tag_month_day!BL391/100)</f>
        <v/>
      </c>
      <c r="GB401" s="467" t="str">
        <f>IF(_tag_month_day!BM391="","",_tag_month_day!BM391/100)</f>
        <v/>
      </c>
      <c r="GC401" s="431" t="str">
        <f>IF(_tag_month_day!BN391="","",_tag_month_day!BN391/100)</f>
        <v/>
      </c>
      <c r="GD401" s="431" t="str">
        <f>IF(_tag_month_day!BO391="","",_tag_month_day!BO391/100)</f>
        <v/>
      </c>
      <c r="GE401" s="431" t="str">
        <f>IF(_tag_month_day!BP391="","",_tag_month_day!BP391/100)</f>
        <v/>
      </c>
      <c r="GF401" s="431" t="str">
        <f>IF(_tag_month_day!BQ391="","",_tag_month_day!BQ391/100)</f>
        <v/>
      </c>
      <c r="GG401" s="431" t="str">
        <f>IF(_tag_month_day!BR391="","",_tag_month_day!BR391/100)</f>
        <v/>
      </c>
      <c r="GH401" s="431" t="str">
        <f>IF(_tag_month_day!BS391="","",_tag_month_day!BS391/100)</f>
        <v/>
      </c>
      <c r="GI401" s="467" t="str">
        <f>IF(_tag_month_day!BT391="","",_tag_month_day!BT391/100)</f>
        <v/>
      </c>
      <c r="GJ401" s="469" t="str">
        <f>IF(_tag_month_day!BU391="","",_tag_month_day!BU391/100)</f>
        <v/>
      </c>
      <c r="GK401" s="470">
        <f>GK400</f>
        <v>0.070000000000000007</v>
      </c>
      <c r="GL401" s="470">
        <f>GL400</f>
        <v>0.029999999999999999</v>
      </c>
      <c r="GM401" s="471" t="str">
        <f>IF(_tag_month_day!BX391="","",_tag_month_day!BX391/100)</f>
        <v/>
      </c>
      <c r="GN401" s="470">
        <f>GN400</f>
        <v>0.070000000000000007</v>
      </c>
      <c r="GO401" s="470">
        <f>GO400</f>
        <v>0.029999999999999999</v>
      </c>
      <c r="GP401" s="470">
        <f>GP400</f>
        <v>0.089999999999999997</v>
      </c>
      <c r="GQ401" s="470">
        <f>GQ400</f>
        <v>0.029999999999999999</v>
      </c>
      <c r="GR401" s="471" t="str">
        <f>IF(_tag_month_day!CA391="","",_tag_month_day!CA391/100)</f>
        <v/>
      </c>
      <c r="GS401" s="472">
        <f>GS400</f>
        <v>0.95299999999999996</v>
      </c>
      <c r="GT401" s="472">
        <f>GT400</f>
        <v>0.55000000000000004</v>
      </c>
      <c r="GU401" s="472">
        <f>GU400</f>
        <v>0.55000000000000004</v>
      </c>
      <c r="GV401" s="472">
        <f>GV400</f>
        <v>0.55000000000000004</v>
      </c>
      <c r="GW401" s="472">
        <f>GW400</f>
        <v>0.5</v>
      </c>
      <c r="GX401" s="472">
        <f>GX400</f>
        <v>0.93500000000000005</v>
      </c>
      <c r="GY401" s="472">
        <f>GY400</f>
        <v>0.14999999999999999</v>
      </c>
      <c r="GZ401" s="472">
        <f>GZ400</f>
        <v>1</v>
      </c>
      <c r="HA401" s="474">
        <f>HA400</f>
        <v>0.047</v>
      </c>
      <c r="HB401" s="474">
        <f>HB400</f>
        <v>0.45000000000000001</v>
      </c>
      <c r="HC401" s="474">
        <f>HC400</f>
        <v>0.45000000000000001</v>
      </c>
      <c r="HD401" s="474">
        <f>HD400</f>
        <v>0.45000000000000001</v>
      </c>
      <c r="HE401" s="474">
        <f>HE400</f>
        <v>0.5</v>
      </c>
      <c r="HF401" s="474">
        <f>HF400</f>
        <v>0.065000000000000002</v>
      </c>
      <c r="HG401" s="474">
        <f>HG400</f>
        <v>0.84999999999999998</v>
      </c>
      <c r="HH401" s="474">
        <f>HH400</f>
        <v>0</v>
      </c>
      <c r="HI401" s="10">
        <f>IF(BZ401&lt;&gt;"",CK401-BV401,0)</f>
        <v>0</v>
      </c>
      <c r="HJ401" s="10" t="e">
        <f>IF(AJ401&gt;0,AH401-AJ401,0)</f>
        <v>#VALUE!</v>
      </c>
      <c r="HK401" s="466">
        <f>HK400</f>
        <v>0.84999999999999998</v>
      </c>
      <c r="HL401" s="424">
        <f>HL400</f>
        <v>550000</v>
      </c>
      <c r="HM401" s="424">
        <f>HM400</f>
        <v>480000</v>
      </c>
      <c r="HN401" s="465" t="e">
        <f>(DJ401*EZ401+DK401*FH401+DL401*FM401+DM401*FR401+DN401*FW401+DO401*GB401+DS401*GI401+DP401*GM401+DR401*GR401)*1000*2</f>
        <v>#VALUE!</v>
      </c>
      <c r="HO401" s="465" t="e">
        <f>HN401*HK401*$HO$2/HL401*1000000</f>
        <v>#VALUE!</v>
      </c>
      <c r="HP401" s="465" t="e">
        <f>HN401*HK401*$HP$2/HM401*1000000</f>
        <v>#VALUE!</v>
      </c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</row>
    <row customFormat="1" r="402" s="0">
      <c r="A402" s="420">
        <v>391</v>
      </c>
      <c r="B402" s="421">
        <f ca="1">IF(D402=D401,B401,IF(D402="夜班",B401+1,B401))</f>
        <v>43602</v>
      </c>
      <c r="C402" s="422">
        <f>C401</f>
        <v>0.041666666666666699</v>
      </c>
      <c r="D402" s="10" t="str">
        <f ca="1">IF(HOUR(G402)&lt;8,"夜班",IF(HOUR(G402)&lt;16,"白班",IF(HOUR(G402)&lt;24,"中班",0)))</f>
        <v>夜班</v>
      </c>
      <c r="E402" s="10" t="e">
        <f ca="1">IF(F402=1,"甲",IF(F402=2,"乙",IF(F402=3,"丙",IF(F402=4,"丁",""))))</f>
        <v>#REF!</v>
      </c>
      <c r="F402" s="10" t="e">
        <f ca="1">SUMPRODUCT((成本日报!$A$3:$A$95=计划!B402)*(成本日报!$B$3:$B$95=计划!$D402),成本日报!$C$3:$C$95)</f>
        <v>#REF!</v>
      </c>
      <c r="G402" s="423">
        <f ca="1">G401+C401</f>
        <v>43602.249999999054</v>
      </c>
      <c r="H402" s="423">
        <f ca="1">$G402+$C402/60*10+$C402*0</f>
        <v>43602.256944443499</v>
      </c>
      <c r="I402" s="423">
        <f ca="1">$G402+$C402/60*18+$C402*0</f>
        <v>43602.262499999051</v>
      </c>
      <c r="J402" s="423">
        <f ca="1">$G402+$C402/60*0+$C402*1</f>
        <v>43602.291666665718</v>
      </c>
      <c r="K402" s="423">
        <f ca="1">$G402+$C402/60*30+$C402*2</f>
        <v>43602.354166665726</v>
      </c>
      <c r="L402" s="423">
        <f ca="1">$G402+$C402/60*0+$C402*3</f>
        <v>43602.374999999054</v>
      </c>
      <c r="M402" s="424" t="str">
        <f>IF(_tag_month_day!A392="","",_tag_month_day!A392)</f>
        <v/>
      </c>
      <c r="N402" s="424" t="str">
        <f>IF(_tag_month_day!B392="","",_tag_month_day!B392)</f>
        <v/>
      </c>
      <c r="O402" s="425" t="e">
        <f>IF(M402+N402=0,"",M402+N402)</f>
        <v>#VALUE!</v>
      </c>
      <c r="P402" s="424" t="str">
        <f>IF(_tag_month_day!C392="","",_tag_month_day!C392)</f>
        <v/>
      </c>
      <c r="Q402" s="424" t="str">
        <f>IF(_tag_month_day!D392="","",_tag_month_day!D392)</f>
        <v/>
      </c>
      <c r="R402" s="426" t="str">
        <f>IF(_tag_month_day!CB392="","",_tag_month_day!CB392/100)</f>
        <v/>
      </c>
      <c r="S402" s="427" t="str">
        <f>IF(_tag_month_day!E392="","",_tag_month_day!E392)</f>
        <v/>
      </c>
      <c r="T402" s="427" t="str">
        <f>IF(_tag_month_day!F392="","",_tag_month_day!F392)</f>
        <v/>
      </c>
      <c r="U402" s="428" t="e">
        <f>S402+T402</f>
        <v>#VALUE!</v>
      </c>
      <c r="V402" s="429" t="e">
        <f>U402/AJ402</f>
        <v>#VALUE!</v>
      </c>
      <c r="W402" s="430" t="str">
        <f>IF(_jhy_month_day!A392="","",_jhy_month_day!A392)</f>
        <v/>
      </c>
      <c r="X402" s="431" t="str">
        <f>IF(_jhy_month_day!B392="","",_jhy_month_day!B392/100)</f>
        <v/>
      </c>
      <c r="Y402" s="431" t="str">
        <f>IF(_jhy_month_day!C392="","",_jhy_month_day!C392/100)</f>
        <v/>
      </c>
      <c r="Z402" s="432">
        <f>Z398+1</f>
        <v>98</v>
      </c>
      <c r="AA402" s="433" t="str">
        <f>IF(_tag_month_day!G392="","",_tag_month_day!G392/100)</f>
        <v/>
      </c>
      <c r="AB402" s="433" t="str">
        <f>IF(_tag_month_day!H392="","",_tag_month_day!H392/100)</f>
        <v/>
      </c>
      <c r="AC402" s="434">
        <f>IF(X402="",AC401,BK402*($AV401*X402+$AW401*FD401+$AX401*FI401+$AY401*FN401+$AZ401*FS401+$BA401*FX401+$BG401*GE401)/(AV401*Y402+AX401*FK401+AW401*FF401+AY401*FP401+AZ401*FU401+BA401*FZ401+BG401*GG401+BB401*GK401+BC401*GN401+BD401*GP401))</f>
        <v>1.59963432013121</v>
      </c>
      <c r="AD402" s="435" t="str">
        <f>IF(AC402=AC401,"",AC402-AC401)</f>
        <v/>
      </c>
      <c r="AE402" s="436" t="str">
        <f>IF(1-AF402=0,"",(1-AF402))</f>
        <v/>
      </c>
      <c r="AF402" s="437">
        <v>1</v>
      </c>
      <c r="AG402" s="10" t="str">
        <f>AG401</f>
        <v>9A3</v>
      </c>
      <c r="AH402" s="438" t="str">
        <f>AH401</f>
        <v/>
      </c>
      <c r="AI402" s="424"/>
      <c r="AJ402" s="10" t="str">
        <f>IF(_tag_month_day!I392="","",_tag_month_day!I392)</f>
        <v/>
      </c>
      <c r="AK402" s="440"/>
      <c r="AL402" s="440"/>
      <c r="AM402" s="440"/>
      <c r="AN402" s="441">
        <f>AN401</f>
        <v>2</v>
      </c>
      <c r="AO402" s="441">
        <f>AO401</f>
        <v>8</v>
      </c>
      <c r="AP402" s="442" t="e">
        <f>(IF(AN402=0,AS401,AS401*(1+AO402/AN402)/(AR402+AO402/AN402)))+AT402</f>
        <v>#VALUE!</v>
      </c>
      <c r="AQ402" s="443" t="str">
        <f>IF(_tag_month_day!J392="","",_tag_month_day!J392/100)</f>
        <v/>
      </c>
      <c r="AR402" s="444">
        <f>AR401</f>
        <v>1.3</v>
      </c>
      <c r="AS402" s="445" t="e">
        <f>AQ402*(AN402*AR402+AO402)/(AN402+AO402)</f>
        <v>#VALUE!</v>
      </c>
      <c r="AT402" s="445" t="e">
        <f>(SUM(BE402:BF402)-SUM(BE401:BF401))*0.05</f>
        <v>#VALUE!</v>
      </c>
      <c r="AU402" s="446" t="str">
        <f>IF(_tag_month_day!CC392="","",IF(_tag_month_day!CC392&gt;0,_tag_month_day!CD392,_tag_month_day!CE392))</f>
        <v/>
      </c>
      <c r="AV402" s="447" t="str">
        <f>IF(_tag_month_day!L392="","",_tag_month_day!L392/100)</f>
        <v/>
      </c>
      <c r="AW402" s="431">
        <f>AW401</f>
        <v>0</v>
      </c>
      <c r="AX402" s="431">
        <f>AX401</f>
        <v>0</v>
      </c>
      <c r="AY402" s="431" t="str">
        <f>IF(_tag_month_day!M392="","",_tag_month_day!M392/100)</f>
        <v/>
      </c>
      <c r="AZ402" s="431" t="str">
        <f>IF(_tag_month_day!N392="","",_tag_month_day!N392/100)</f>
        <v/>
      </c>
      <c r="BA402" s="431" t="str">
        <f>IF(_tag_month_day!O392="","",_tag_month_day!O392/100)</f>
        <v/>
      </c>
      <c r="BB402" s="448" t="str">
        <f>IF(_tag_month_day!P392="","",_tag_month_day!P392/100)</f>
        <v/>
      </c>
      <c r="BC402" s="448">
        <f>BC401</f>
        <v>0</v>
      </c>
      <c r="BD402" s="448" t="str">
        <f>IF(_tag_month_day!Q392="","",_tag_month_day!Q392/100)</f>
        <v/>
      </c>
      <c r="BE402" s="449" t="str">
        <f>IF(_tag_month_day!R392="","",_tag_month_day!R392/100)</f>
        <v/>
      </c>
      <c r="BF402" s="388" t="e">
        <f>(AU402*(100+BE402*100))/(AJ402-AU402)/100</f>
        <v>#VALUE!</v>
      </c>
      <c r="BG402" s="450" t="e">
        <f>BE402+BF402</f>
        <v>#VALUE!</v>
      </c>
      <c r="BH402" s="451" t="e">
        <f>SUM(AV402:BF402)</f>
        <v>#VALUE!</v>
      </c>
      <c r="BI402" s="452" t="e">
        <f>IF(CX402=0,BI401,(DK402*查询!$R$5+DL402*查询!$Q$5+DM402*查询!$N$5+DN402*查询!$O$5+DO402*查询!$P$5)*AF402/CX402)</f>
        <v>#VALUE!</v>
      </c>
      <c r="BJ402" s="452" t="e">
        <f>IF(CX402=0,BJ401,(DP402*查询!$S$5+DQ402*查询!$T$5+DR402*查询!$U$5)*AF402/CX402)</f>
        <v>#VALUE!</v>
      </c>
      <c r="BK402" s="452">
        <f>BK401</f>
        <v>1</v>
      </c>
      <c r="BL402" s="453" t="e">
        <f>SUMPRODUCT((AV402:BA402)*(GS402:GX402))/((GS402:GX402)+SUM(BB402:BD402)*GY402+BG402*GZ402)</f>
        <v>#VALUE!</v>
      </c>
      <c r="BM402" s="453" t="e">
        <f>BK402*($AV402*FB402+$AW402*FD402+$AX402*FI402+$AY402*FN402+$AZ402*FS402+$BA402*FX402+$BG402*GE402)/(AV402*EY402+AX402*FK402+AW402*FF402+AY402*FP402+AZ402*FU402+BA402*FZ402+BG402*GG402+BB402*GK402+BC402*GN402+BD402*GP402)</f>
        <v>#VALUE!</v>
      </c>
      <c r="BN402" s="453" t="e">
        <f>($AV402*FC402+$AX402*FJ402+$AW402*FE402+$AY402*FO402+$AZ402*FT402+$BA402*FY402+$BG402*GF402)/($AV402*FA402+BG402*GH402+BB402*GL402+BC402*GO402+BD402*GQ402+BA402*GA402)</f>
        <v>#VALUE!</v>
      </c>
      <c r="BO402" s="454" t="e">
        <f>SUMPRODUCT(AV402:BA402*GS402:GX402)/(GS402:GX402+(BB402+BC402+BD402)*GY402+BG402)</f>
        <v>#VALUE!</v>
      </c>
      <c r="BP402" s="454" t="e">
        <f>SUMPRODUCT(AV402:BA402*GS402:GX402)/(GS402:GX402+(BB402+BC402+BD402)*GY402+BG402)</f>
        <v>#VALUE!</v>
      </c>
      <c r="BQ402" s="454" t="e">
        <f>SUMPRODUCT(AV402:BA402*GS402:GX402)/(GS402:GX402+(BB402+BC402+BD402)*GY402+BG402)</f>
        <v>#VALUE!</v>
      </c>
      <c r="BR402" s="453" t="str">
        <f>IF(_tag_month_day!T392="","",_tag_month_day!T392)</f>
        <v/>
      </c>
      <c r="BS402" s="453" t="str">
        <f>IF(_tag_month_day!U392="","",_tag_month_day!U392)</f>
        <v/>
      </c>
      <c r="BT402" s="455" t="str">
        <f>IF(CK402="","",IF((CK402&gt;=BV402-0.12)*(CK402&lt;=BV402+0.12),"合格","不合格"))</f>
        <v/>
      </c>
      <c r="BU402" s="456" t="str">
        <f>IF(_tag_month_day!V392="","",_tag_month_day!V392)</f>
        <v/>
      </c>
      <c r="BV402" s="457" t="str">
        <f>IF(_tag_month_day!W392="","",_tag_month_day!W392)</f>
        <v/>
      </c>
      <c r="BW402" s="458" t="str">
        <f>IF(_tag_month_day!X392="","",_tag_month_day!X392)</f>
        <v/>
      </c>
      <c r="BX402" s="458" t="str">
        <f>IF(_tag_month_day!Y392="","",_tag_month_day!Y392)</f>
        <v/>
      </c>
      <c r="BY402" s="459">
        <f ca="1">L402</f>
        <v>43602.374999999054</v>
      </c>
      <c r="BZ402" s="460"/>
      <c r="CA402" s="461"/>
      <c r="CB402" s="424" t="str">
        <f>IF(_tag_month_day!Z392="","",_tag_month_day!Z392)</f>
        <v/>
      </c>
      <c r="CC402" s="424" t="str">
        <f>IF(_tag_month_day!AA392="","",_tag_month_day!AA392)</f>
        <v/>
      </c>
      <c r="CD402" s="424" t="str">
        <f>IF(_tag_month_day!AB392="","",_tag_month_day!AB392)</f>
        <v/>
      </c>
      <c r="CE402" s="424" t="str">
        <f>IF(_tag_month_day!AC392="","",_tag_month_day!AC392)</f>
        <v/>
      </c>
      <c r="CF402" s="424" t="str">
        <f>IF(_tag_month_day!AD392="","",_tag_month_day!AD392)</f>
        <v/>
      </c>
      <c r="CG402" s="424" t="str">
        <f>IF(_tag_month_day!AE392="","",_tag_month_day!AE392)</f>
        <v/>
      </c>
      <c r="CH402" s="424" t="str">
        <f>IF(_tag_month_day!AF392="","",_tag_month_day!AF392)</f>
        <v/>
      </c>
      <c r="CI402" s="424" t="str">
        <f>IF(_tag_month_day!AG392="","",_tag_month_day!AG392)</f>
        <v/>
      </c>
      <c r="CJ402" s="424" t="str">
        <f>IF(_tag_month_day!AH392="","",_tag_month_day!AH392)</f>
        <v/>
      </c>
      <c r="CK402" s="424" t="str">
        <f>IF(_tag_month_day!AI392="","",_tag_month_day!AI392)</f>
        <v/>
      </c>
      <c r="CL402" s="4" t="str">
        <f>IF(_tag_month_day!AJ392="","",_tag_month_day!AJ392)</f>
        <v/>
      </c>
      <c r="CM402" s="4" t="str">
        <f>IF(_tag_month_day!AK392="","",_tag_month_day!AK392)</f>
        <v/>
      </c>
      <c r="CN402" s="4" t="str">
        <f>IF(_tag_month_day!AL392="","",_tag_month_day!AL392)</f>
        <v/>
      </c>
      <c r="CO402" s="4" t="str">
        <f>IF(_tag_month_day!AM392="","",_tag_month_day!AM392)</f>
        <v/>
      </c>
      <c r="CP402" s="4" t="str">
        <f>IF(_tag_month_day!AN392="","",_tag_month_day!AN392)</f>
        <v/>
      </c>
      <c r="CQ402" s="4" t="str">
        <f>IF(_tag_month_day!AO392="","",_tag_month_day!AO392)</f>
        <v/>
      </c>
      <c r="CR402" s="462" t="str">
        <f>IF(_tag_month_day!AP392="","",_tag_month_day!AP392)</f>
        <v/>
      </c>
      <c r="CS402" s="463" t="str">
        <f>IF(_tag_month_day!AQ392="","",_tag_month_day!AQ392)</f>
        <v/>
      </c>
      <c r="CT402" s="4" t="str">
        <f>IF(_tag_month_day!AR392="","",_tag_month_day!AR392)</f>
        <v/>
      </c>
      <c r="CU402" s="464" t="e">
        <f>DU402/AJ402</f>
        <v>#VALUE!</v>
      </c>
      <c r="CV402" s="451" t="e">
        <f>BG402/BH402</f>
        <v>#VALUE!</v>
      </c>
      <c r="CW402" s="465" t="e">
        <f>AJ402*(1-CV402)*CU402*AF402</f>
        <v>#VALUE!</v>
      </c>
      <c r="CX402" s="465" t="e">
        <f>CW402*94%</f>
        <v>#VALUE!</v>
      </c>
      <c r="CY402" s="466" t="e">
        <f>IF(CX402=0,0,DS402/(DS402+CX402))</f>
        <v>#VALUE!</v>
      </c>
      <c r="CZ402" s="465" t="e">
        <f>$AJ402*EF402</f>
        <v>#VALUE!</v>
      </c>
      <c r="DA402" s="465" t="e">
        <f>$AJ402*EG402</f>
        <v>#VALUE!</v>
      </c>
      <c r="DB402" s="465" t="e">
        <f>$AJ402*EH402</f>
        <v>#VALUE!</v>
      </c>
      <c r="DC402" s="465" t="e">
        <f>$AJ402*EI402</f>
        <v>#VALUE!</v>
      </c>
      <c r="DD402" s="465" t="e">
        <f>$AJ402*EJ402</f>
        <v>#VALUE!</v>
      </c>
      <c r="DE402" s="465" t="e">
        <f>$AJ402*EK402</f>
        <v>#VALUE!</v>
      </c>
      <c r="DF402" s="465" t="e">
        <f>$AJ402*EL402</f>
        <v>#VALUE!</v>
      </c>
      <c r="DG402" s="465" t="e">
        <f>$AJ402*EM402</f>
        <v>#VALUE!</v>
      </c>
      <c r="DH402" s="465" t="e">
        <f>$AJ402*EN402</f>
        <v>#VALUE!</v>
      </c>
      <c r="DI402" s="465" t="e">
        <f>$AJ402*EO402</f>
        <v>#VALUE!</v>
      </c>
      <c r="DJ402" s="465" t="e">
        <f>CZ402*(1-EP402)</f>
        <v>#VALUE!</v>
      </c>
      <c r="DK402" s="465" t="e">
        <f>DA402*(1-ER402)</f>
        <v>#VALUE!</v>
      </c>
      <c r="DL402" s="465" t="e">
        <f>DB402*(1-EQ402)</f>
        <v>#VALUE!</v>
      </c>
      <c r="DM402" s="465" t="e">
        <f>DC402*(1-ES402)</f>
        <v>#VALUE!</v>
      </c>
      <c r="DN402" s="465" t="e">
        <f>DD402*(1-ET402)</f>
        <v>#VALUE!</v>
      </c>
      <c r="DO402" s="465" t="e">
        <f>DE402</f>
        <v>#VALUE!</v>
      </c>
      <c r="DP402" s="465" t="e">
        <f>DF402*(1-EU402)</f>
        <v>#VALUE!</v>
      </c>
      <c r="DQ402" s="465" t="e">
        <f>DG402*(1-EV402)</f>
        <v>#VALUE!</v>
      </c>
      <c r="DR402" s="465" t="e">
        <f>DH402*(1-EW402)</f>
        <v>#VALUE!</v>
      </c>
      <c r="DS402" s="465" t="e">
        <f>DI402</f>
        <v>#VALUE!</v>
      </c>
      <c r="DT402" s="465" t="e">
        <f>SUM(DJ402:DS402)</f>
        <v>#VALUE!</v>
      </c>
      <c r="DU402" s="465" t="e">
        <f>(GS402:GX402)+(DP402+DQ402+DR402)*GY402+DS402</f>
        <v>#VALUE!</v>
      </c>
      <c r="DV402" s="451" t="e">
        <f>AV402/$BH402/(1-EP402)</f>
        <v>#VALUE!</v>
      </c>
      <c r="DW402" s="451" t="e">
        <f>AW402/$BH402/(1-ER402)</f>
        <v>#VALUE!</v>
      </c>
      <c r="DX402" s="451" t="e">
        <f>AX402/$BH402/(1-EQ402)</f>
        <v>#VALUE!</v>
      </c>
      <c r="DY402" s="451" t="e">
        <f>AY402/$BH402/(1-ES402)</f>
        <v>#VALUE!</v>
      </c>
      <c r="DZ402" s="451" t="e">
        <f>AZ402/$BH402/(1-ET402)</f>
        <v>#VALUE!</v>
      </c>
      <c r="EA402" s="451" t="e">
        <f>BA402/$BH402/(1-AX402)</f>
        <v>#VALUE!</v>
      </c>
      <c r="EB402" s="451" t="e">
        <f>BB402/$BH402/(1-EU402)</f>
        <v>#VALUE!</v>
      </c>
      <c r="EC402" s="451" t="e">
        <f>BC402/$BH402/(1-EV402)</f>
        <v>#VALUE!</v>
      </c>
      <c r="ED402" s="451" t="e">
        <f>BD402/$BH402/(1-EW402)</f>
        <v>#VALUE!</v>
      </c>
      <c r="EE402" s="451" t="e">
        <f>BG402/BH402</f>
        <v>#VALUE!</v>
      </c>
      <c r="EF402" s="451" t="e">
        <f>DV402/SUM($DV402:$EE402)</f>
        <v>#VALUE!</v>
      </c>
      <c r="EG402" s="451" t="e">
        <f>DW402/SUM($DV402:$EE402)</f>
        <v>#VALUE!</v>
      </c>
      <c r="EH402" s="451" t="e">
        <f>DX402/SUM($DV402:$EE402)</f>
        <v>#VALUE!</v>
      </c>
      <c r="EI402" s="451" t="e">
        <f>DY402/SUM($DV402:$EE402)</f>
        <v>#VALUE!</v>
      </c>
      <c r="EJ402" s="451" t="e">
        <f>DZ402/SUM($DV402:$EE402)</f>
        <v>#VALUE!</v>
      </c>
      <c r="EK402" s="451" t="e">
        <f>EA402/SUM($DV402:$EE402)</f>
        <v>#VALUE!</v>
      </c>
      <c r="EL402" s="451" t="e">
        <f>EB402/SUM($DV402:$EE402)</f>
        <v>#VALUE!</v>
      </c>
      <c r="EM402" s="451" t="e">
        <f>EC402/SUM($DV402:$EE402)</f>
        <v>#VALUE!</v>
      </c>
      <c r="EN402" s="451" t="e">
        <f>ED402/SUM($DV402:$EE402)</f>
        <v>#VALUE!</v>
      </c>
      <c r="EO402" s="451" t="e">
        <f>EE402/SUM($DV402:$EE402)</f>
        <v>#VALUE!</v>
      </c>
      <c r="EP402" s="450">
        <f>EP401</f>
        <v>0.080000000000000002</v>
      </c>
      <c r="EQ402" s="450">
        <f>EQ401</f>
        <v>0.014999999999999999</v>
      </c>
      <c r="ER402" s="450">
        <f>ER401</f>
        <v>0.014999999999999999</v>
      </c>
      <c r="ES402" s="450">
        <f>ES401</f>
        <v>0.014999999999999999</v>
      </c>
      <c r="ET402" s="450">
        <f>ET401</f>
        <v>0.014999999999999999</v>
      </c>
      <c r="EU402" s="450">
        <f>EU401</f>
        <v>0.089999999999999997</v>
      </c>
      <c r="EV402" s="450">
        <f>EV401</f>
        <v>0.089999999999999997</v>
      </c>
      <c r="EW402" s="450">
        <f>EW401</f>
        <v>0.089999999999999997</v>
      </c>
      <c r="EX402" s="431" t="str">
        <f>IF(_tag_month_day!AS392="","",_tag_month_day!AS392/100)</f>
        <v/>
      </c>
      <c r="EY402" s="431" t="str">
        <f>IF(_tag_month_day!AT392="","",_tag_month_day!AT392/100)</f>
        <v/>
      </c>
      <c r="EZ402" s="431" t="str">
        <f>IF(_tag_month_day!AU392="","",_tag_month_day!AU392/100)</f>
        <v/>
      </c>
      <c r="FA402" s="431" t="str">
        <f>IF(_tag_month_day!AV392="","",_tag_month_day!AV392/100)</f>
        <v/>
      </c>
      <c r="FB402" s="431" t="str">
        <f>IF(_tag_month_day!AW392="","",_tag_month_day!AW392/100)</f>
        <v/>
      </c>
      <c r="FC402" s="431" t="str">
        <f>IF(_tag_month_day!AX392="","",_tag_month_day!AX392/100)</f>
        <v/>
      </c>
      <c r="FD402" s="449" t="str">
        <f>IF(_tag_month_day!AY392="","",_tag_month_day!AY392/100)</f>
        <v/>
      </c>
      <c r="FE402" s="449" t="str">
        <f>IF(_tag_month_day!AZ392="","",_tag_month_day!AZ392/100)</f>
        <v/>
      </c>
      <c r="FF402" s="449" t="str">
        <f>IF(_tag_month_day!BA392="","",_tag_month_day!BA392/100)</f>
        <v/>
      </c>
      <c r="FG402" s="449" t="str">
        <f>IF(_tag_month_day!BB392="","",_tag_month_day!BB392/100)</f>
        <v/>
      </c>
      <c r="FH402" s="467" t="str">
        <f>IF(_tag_month_day!BC392="","",_tag_month_day!BC392/100)</f>
        <v/>
      </c>
      <c r="FI402" s="449">
        <f>FI401</f>
        <v>0.40999999999999998</v>
      </c>
      <c r="FJ402" s="449">
        <f>FJ401</f>
        <v>0.11</v>
      </c>
      <c r="FK402" s="449">
        <f>FK401</f>
        <v>0.014999999999999999</v>
      </c>
      <c r="FL402" s="449">
        <f>FL401</f>
        <v>0</v>
      </c>
      <c r="FM402" s="467">
        <f>FM401</f>
        <v>0.0001</v>
      </c>
      <c r="FN402" s="449">
        <f>FN401</f>
        <v>0.32000000000000001</v>
      </c>
      <c r="FO402" s="449">
        <f>FO401</f>
        <v>0.20000000000000001</v>
      </c>
      <c r="FP402" s="449">
        <f>FP401</f>
        <v>0.01</v>
      </c>
      <c r="FQ402" s="449">
        <f>FQ401</f>
        <v>0</v>
      </c>
      <c r="FR402" s="467">
        <f>FR401</f>
        <v>0.0001</v>
      </c>
      <c r="FS402" s="449" t="str">
        <f>IF(_tag_month_day!BD392="","",_tag_month_day!BD392/100)</f>
        <v/>
      </c>
      <c r="FT402" s="449" t="str">
        <f>IF(_tag_month_day!BE392="","",_tag_month_day!BE392/100)</f>
        <v/>
      </c>
      <c r="FU402" s="449" t="str">
        <f>IF(_tag_month_day!BF392="","",_tag_month_day!BF392/100)</f>
        <v/>
      </c>
      <c r="FV402" s="449" t="str">
        <f>IF(_tag_month_day!BG392="","",_tag_month_day!BG392/100)</f>
        <v/>
      </c>
      <c r="FW402" s="467" t="str">
        <f>IF(_tag_month_day!BH392="","",_tag_month_day!BH392/100)</f>
        <v/>
      </c>
      <c r="FX402" s="449" t="str">
        <f>IF(_tag_month_day!BI392="","",_tag_month_day!BI392/100)</f>
        <v/>
      </c>
      <c r="FY402" s="449" t="str">
        <f>IF(_tag_month_day!BJ392="","",_tag_month_day!BJ392/100)</f>
        <v/>
      </c>
      <c r="FZ402" s="468" t="str">
        <f>IF(_tag_month_day!BK392="","",_tag_month_day!BK392/100)</f>
        <v/>
      </c>
      <c r="GA402" s="449" t="str">
        <f>IF(_tag_month_day!BL392="","",_tag_month_day!BL392/100)</f>
        <v/>
      </c>
      <c r="GB402" s="467" t="str">
        <f>IF(_tag_month_day!BM392="","",_tag_month_day!BM392/100)</f>
        <v/>
      </c>
      <c r="GC402" s="431" t="str">
        <f>IF(_tag_month_day!BN392="","",_tag_month_day!BN392/100)</f>
        <v/>
      </c>
      <c r="GD402" s="431" t="str">
        <f>IF(_tag_month_day!BO392="","",_tag_month_day!BO392/100)</f>
        <v/>
      </c>
      <c r="GE402" s="431" t="str">
        <f>IF(_tag_month_day!BP392="","",_tag_month_day!BP392/100)</f>
        <v/>
      </c>
      <c r="GF402" s="431" t="str">
        <f>IF(_tag_month_day!BQ392="","",_tag_month_day!BQ392/100)</f>
        <v/>
      </c>
      <c r="GG402" s="431" t="str">
        <f>IF(_tag_month_day!BR392="","",_tag_month_day!BR392/100)</f>
        <v/>
      </c>
      <c r="GH402" s="431" t="str">
        <f>IF(_tag_month_day!BS392="","",_tag_month_day!BS392/100)</f>
        <v/>
      </c>
      <c r="GI402" s="467" t="str">
        <f>IF(_tag_month_day!BT392="","",_tag_month_day!BT392/100)</f>
        <v/>
      </c>
      <c r="GJ402" s="469" t="str">
        <f>IF(_tag_month_day!BU392="","",_tag_month_day!BU392/100)</f>
        <v/>
      </c>
      <c r="GK402" s="470">
        <f>GK401</f>
        <v>0.070000000000000007</v>
      </c>
      <c r="GL402" s="470">
        <f>GL401</f>
        <v>0.029999999999999999</v>
      </c>
      <c r="GM402" s="471" t="str">
        <f>IF(_tag_month_day!BX392="","",_tag_month_day!BX392/100)</f>
        <v/>
      </c>
      <c r="GN402" s="470">
        <f>GN401</f>
        <v>0.070000000000000007</v>
      </c>
      <c r="GO402" s="470">
        <f>GO401</f>
        <v>0.029999999999999999</v>
      </c>
      <c r="GP402" s="470">
        <f>GP401</f>
        <v>0.089999999999999997</v>
      </c>
      <c r="GQ402" s="470">
        <f>GQ401</f>
        <v>0.029999999999999999</v>
      </c>
      <c r="GR402" s="471" t="str">
        <f>IF(_tag_month_day!CA392="","",_tag_month_day!CA392/100)</f>
        <v/>
      </c>
      <c r="GS402" s="472">
        <f>GS401</f>
        <v>0.95299999999999996</v>
      </c>
      <c r="GT402" s="472">
        <f>GT401</f>
        <v>0.55000000000000004</v>
      </c>
      <c r="GU402" s="472">
        <f>GU401</f>
        <v>0.55000000000000004</v>
      </c>
      <c r="GV402" s="472">
        <f>GV401</f>
        <v>0.55000000000000004</v>
      </c>
      <c r="GW402" s="472">
        <f>GW401</f>
        <v>0.5</v>
      </c>
      <c r="GX402" s="472">
        <f>GX401</f>
        <v>0.93500000000000005</v>
      </c>
      <c r="GY402" s="472">
        <f>GY401</f>
        <v>0.14999999999999999</v>
      </c>
      <c r="GZ402" s="472">
        <f>GZ401</f>
        <v>1</v>
      </c>
      <c r="HA402" s="474">
        <f>HA401</f>
        <v>0.047</v>
      </c>
      <c r="HB402" s="474">
        <f>HB401</f>
        <v>0.45000000000000001</v>
      </c>
      <c r="HC402" s="474">
        <f>HC401</f>
        <v>0.45000000000000001</v>
      </c>
      <c r="HD402" s="474">
        <f>HD401</f>
        <v>0.45000000000000001</v>
      </c>
      <c r="HE402" s="474">
        <f>HE401</f>
        <v>0.5</v>
      </c>
      <c r="HF402" s="474">
        <f>HF401</f>
        <v>0.065000000000000002</v>
      </c>
      <c r="HG402" s="474">
        <f>HG401</f>
        <v>0.84999999999999998</v>
      </c>
      <c r="HH402" s="474">
        <f>HH401</f>
        <v>0</v>
      </c>
      <c r="HI402" s="10">
        <f>IF(BZ402&lt;&gt;"",CK402-BV402,0)</f>
        <v>0</v>
      </c>
      <c r="HJ402" s="10" t="e">
        <f>IF(AJ402&gt;0,AH402-AJ402,0)</f>
        <v>#VALUE!</v>
      </c>
      <c r="HK402" s="466">
        <f>HK401</f>
        <v>0.84999999999999998</v>
      </c>
      <c r="HL402" s="424">
        <f>HL401</f>
        <v>550000</v>
      </c>
      <c r="HM402" s="424">
        <f>HM401</f>
        <v>480000</v>
      </c>
      <c r="HN402" s="465" t="e">
        <f>(DJ402*EZ402+DK402*FH402+DL402*FM402+DM402*FR402+DN402*FW402+DO402*GB402+DS402*GI402+DP402*GM402+DR402*GR402)*1000*2</f>
        <v>#VALUE!</v>
      </c>
      <c r="HO402" s="465" t="e">
        <f>HN402*HK402*$HO$2/HL402*1000000</f>
        <v>#VALUE!</v>
      </c>
      <c r="HP402" s="465" t="e">
        <f>HN402*HK402*$HP$2/HM402*1000000</f>
        <v>#VALUE!</v>
      </c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</row>
    <row customFormat="1" ht="13.5" customHeight="1" r="403" s="0">
      <c r="A403" s="420">
        <v>392</v>
      </c>
      <c r="B403" s="421">
        <f ca="1">IF(D403=D402,B402,IF(D403="夜班",B402+1,B402))</f>
        <v>43602</v>
      </c>
      <c r="C403" s="422">
        <f>C402</f>
        <v>0.041666666666666699</v>
      </c>
      <c r="D403" s="10" t="str">
        <f ca="1">IF(HOUR(G403)&lt;8,"夜班",IF(HOUR(G403)&lt;16,"白班",IF(HOUR(G403)&lt;24,"中班",0)))</f>
        <v>夜班</v>
      </c>
      <c r="E403" s="10" t="e">
        <f ca="1">IF(F403=1,"甲",IF(F403=2,"乙",IF(F403=3,"丙",IF(F403=4,"丁",""))))</f>
        <v>#REF!</v>
      </c>
      <c r="F403" s="10" t="e">
        <f ca="1">SUMPRODUCT((成本日报!$A$3:$A$95=计划!B403)*(成本日报!$B$3:$B$95=计划!$D403),成本日报!$C$3:$C$95)</f>
        <v>#REF!</v>
      </c>
      <c r="G403" s="423">
        <f ca="1">G402+C402</f>
        <v>43602.291666665718</v>
      </c>
      <c r="H403" s="423">
        <f ca="1">$G403+$C403/60*10+$C403*0</f>
        <v>43602.298611110164</v>
      </c>
      <c r="I403" s="423">
        <f ca="1">$G403+$C403/60*18+$C403*0</f>
        <v>43602.304166665715</v>
      </c>
      <c r="J403" s="423">
        <f ca="1">$G403+$C403/60*0+$C403*1</f>
        <v>43602.333333332383</v>
      </c>
      <c r="K403" s="423">
        <f ca="1">$G403+$C403/60*30+$C403*2</f>
        <v>43602.39583333239</v>
      </c>
      <c r="L403" s="423">
        <f ca="1">$G403+$C403/60*0+$C403*3</f>
        <v>43602.416666665718</v>
      </c>
      <c r="M403" s="424" t="str">
        <f>IF(_tag_month_day!A393="","",_tag_month_day!A393)</f>
        <v/>
      </c>
      <c r="N403" s="424" t="str">
        <f>IF(_tag_month_day!B393="","",_tag_month_day!B393)</f>
        <v/>
      </c>
      <c r="O403" s="425" t="e">
        <f>IF(M403+N403=0,"",M403+N403)</f>
        <v>#VALUE!</v>
      </c>
      <c r="P403" s="424" t="str">
        <f>IF(_tag_month_day!C393="","",_tag_month_day!C393)</f>
        <v/>
      </c>
      <c r="Q403" s="424" t="str">
        <f>IF(_tag_month_day!D393="","",_tag_month_day!D393)</f>
        <v/>
      </c>
      <c r="R403" s="426" t="str">
        <f>IF(_tag_month_day!CB393="","",_tag_month_day!CB393/100)</f>
        <v/>
      </c>
      <c r="S403" s="427" t="str">
        <f>IF(_tag_month_day!E393="","",_tag_month_day!E393)</f>
        <v/>
      </c>
      <c r="T403" s="427" t="str">
        <f>IF(_tag_month_day!F393="","",_tag_month_day!F393)</f>
        <v/>
      </c>
      <c r="U403" s="428" t="e">
        <f>S403+T403</f>
        <v>#VALUE!</v>
      </c>
      <c r="V403" s="429" t="e">
        <f>U403/AJ403</f>
        <v>#VALUE!</v>
      </c>
      <c r="W403" s="430" t="str">
        <f>IF(_jhy_month_day!A393="","",_jhy_month_day!A393)</f>
        <v/>
      </c>
      <c r="X403" s="431" t="str">
        <f>IF(_jhy_month_day!B393="","",_jhy_month_day!B393/100)</f>
        <v/>
      </c>
      <c r="Y403" s="431" t="str">
        <f>IF(_jhy_month_day!C393="","",_jhy_month_day!C393/100)</f>
        <v/>
      </c>
      <c r="Z403" s="432">
        <f>Z399+1</f>
        <v>98</v>
      </c>
      <c r="AA403" s="433" t="str">
        <f>IF(_tag_month_day!G393="","",_tag_month_day!G393/100)</f>
        <v/>
      </c>
      <c r="AB403" s="433" t="str">
        <f>IF(_tag_month_day!H393="","",_tag_month_day!H393/100)</f>
        <v/>
      </c>
      <c r="AC403" s="434">
        <f>IF(X403="",AC402,BK403*($AV402*X403+$AW402*FD402+$AX402*FI402+$AY402*FN402+$AZ402*FS402+$BA402*FX402+$BG402*GE402)/(AV402*Y403+AX402*FK402+AW402*FF402+AY402*FP402+AZ402*FU402+BA402*FZ402+BG402*GG402+BB402*GK402+BC402*GN402+BD402*GP402))</f>
        <v>1.59963432013121</v>
      </c>
      <c r="AD403" s="435" t="str">
        <f>IF(AC403=AC402,"",AC403-AC402)</f>
        <v/>
      </c>
      <c r="AE403" s="436" t="str">
        <f>IF(1-AF403=0,"",(1-AF403))</f>
        <v/>
      </c>
      <c r="AF403" s="437">
        <v>1</v>
      </c>
      <c r="AG403" s="10" t="str">
        <f>AG402</f>
        <v>9A3</v>
      </c>
      <c r="AH403" s="438" t="str">
        <f>AH402</f>
        <v/>
      </c>
      <c r="AI403" s="424"/>
      <c r="AJ403" s="10" t="str">
        <f>IF(_tag_month_day!I393="","",_tag_month_day!I393)</f>
        <v/>
      </c>
      <c r="AK403" s="440"/>
      <c r="AL403" s="440"/>
      <c r="AM403" s="440"/>
      <c r="AN403" s="441">
        <f>AN402</f>
        <v>2</v>
      </c>
      <c r="AO403" s="441">
        <f>AO402</f>
        <v>8</v>
      </c>
      <c r="AP403" s="442" t="e">
        <f>(IF(AN403=0,AS402,AS402*(1+AO403/AN403)/(AR403+AO403/AN403)))+AT403</f>
        <v>#VALUE!</v>
      </c>
      <c r="AQ403" s="443" t="str">
        <f>IF(_tag_month_day!J393="","",_tag_month_day!J393/100)</f>
        <v/>
      </c>
      <c r="AR403" s="444">
        <f>AR402</f>
        <v>1.3</v>
      </c>
      <c r="AS403" s="445" t="e">
        <f>AQ403*(AN403*AR403+AO403)/(AN403+AO403)</f>
        <v>#VALUE!</v>
      </c>
      <c r="AT403" s="445" t="e">
        <f>(SUM(BE403:BF403)-SUM(BE402:BF402))*0.05</f>
        <v>#VALUE!</v>
      </c>
      <c r="AU403" s="446" t="str">
        <f>IF(_tag_month_day!CC393="","",IF(_tag_month_day!CC393&gt;0,_tag_month_day!CD393,_tag_month_day!CE393))</f>
        <v/>
      </c>
      <c r="AV403" s="447" t="str">
        <f>IF(_tag_month_day!L393="","",_tag_month_day!L393/100)</f>
        <v/>
      </c>
      <c r="AW403" s="431">
        <f>AW402</f>
        <v>0</v>
      </c>
      <c r="AX403" s="431">
        <f>AX402</f>
        <v>0</v>
      </c>
      <c r="AY403" s="431" t="str">
        <f>IF(_tag_month_day!M393="","",_tag_month_day!M393/100)</f>
        <v/>
      </c>
      <c r="AZ403" s="431" t="str">
        <f>IF(_tag_month_day!N393="","",_tag_month_day!N393/100)</f>
        <v/>
      </c>
      <c r="BA403" s="431" t="str">
        <f>IF(_tag_month_day!O393="","",_tag_month_day!O393/100)</f>
        <v/>
      </c>
      <c r="BB403" s="448" t="str">
        <f>IF(_tag_month_day!P393="","",_tag_month_day!P393/100)</f>
        <v/>
      </c>
      <c r="BC403" s="448">
        <f>BC402</f>
        <v>0</v>
      </c>
      <c r="BD403" s="448" t="str">
        <f>IF(_tag_month_day!Q393="","",_tag_month_day!Q393/100)</f>
        <v/>
      </c>
      <c r="BE403" s="449" t="str">
        <f>IF(_tag_month_day!R393="","",_tag_month_day!R393/100)</f>
        <v/>
      </c>
      <c r="BF403" s="388" t="e">
        <f>(AU403*(100+BE403*100))/(AJ403-AU403)/100</f>
        <v>#VALUE!</v>
      </c>
      <c r="BG403" s="450" t="e">
        <f>BE403+BF403</f>
        <v>#VALUE!</v>
      </c>
      <c r="BH403" s="451" t="e">
        <f>SUM(AV403:BF403)</f>
        <v>#VALUE!</v>
      </c>
      <c r="BI403" s="452" t="e">
        <f>IF(CX403=0,BI402,(DK403*查询!$R$5+DL403*查询!$Q$5+DM403*查询!$N$5+DN403*查询!$O$5+DO403*查询!$P$5)*AF403/CX403)</f>
        <v>#VALUE!</v>
      </c>
      <c r="BJ403" s="452" t="e">
        <f>IF(CX403=0,BJ402,(DP403*查询!$S$5+DQ403*查询!$T$5+DR403*查询!$U$5)*AF403/CX403)</f>
        <v>#VALUE!</v>
      </c>
      <c r="BK403" s="452">
        <f>BK402</f>
        <v>1</v>
      </c>
      <c r="BL403" s="453" t="e">
        <f>SUMPRODUCT((AV403:BA403)*(GS403:GX403))/((GS403:GX403)+SUM(BB403:BD403)*GY403+BG403*GZ403)</f>
        <v>#VALUE!</v>
      </c>
      <c r="BM403" s="453" t="e">
        <f>BK403*($AV403*FB403+$AW403*FD403+$AX403*FI403+$AY403*FN403+$AZ403*FS403+$BA403*FX403+$BG403*GE403)/(AV403*EY403+AX403*FK403+AW403*FF403+AY403*FP403+AZ403*FU403+BA403*FZ403+BG403*GG403+BB403*GK403+BC403*GN403+BD403*GP403)</f>
        <v>#VALUE!</v>
      </c>
      <c r="BN403" s="453" t="e">
        <f>($AV403*FC403+$AX403*FJ403+$AW403*FE403+$AY403*FO403+$AZ403*FT403+$BA403*FY403+$BG403*GF403)/($AV403*FA403+BG403*GH403+BB403*GL403+BC403*GO403+BD403*GQ403+BA403*GA403)</f>
        <v>#VALUE!</v>
      </c>
      <c r="BO403" s="454" t="e">
        <f>SUMPRODUCT(AV403:BA403*GS403:GX403)/(GS403:GX403+(BB403+BC403+BD403)*GY403+BG403)</f>
        <v>#VALUE!</v>
      </c>
      <c r="BP403" s="454" t="e">
        <f>SUMPRODUCT(AV403:BA403*GS403:GX403)/(GS403:GX403+(BB403+BC403+BD403)*GY403+BG403)</f>
        <v>#VALUE!</v>
      </c>
      <c r="BQ403" s="454" t="e">
        <f>SUMPRODUCT(AV403:BA403*GS403:GX403)/(GS403:GX403+(BB403+BC403+BD403)*GY403+BG403)</f>
        <v>#VALUE!</v>
      </c>
      <c r="BR403" s="453" t="str">
        <f>IF(_tag_month_day!T393="","",_tag_month_day!T393)</f>
        <v/>
      </c>
      <c r="BS403" s="453" t="str">
        <f>IF(_tag_month_day!U393="","",_tag_month_day!U393)</f>
        <v/>
      </c>
      <c r="BT403" s="455" t="str">
        <f>IF(CK403="","",IF((CK403&gt;=BV403-0.12)*(CK403&lt;=BV403+0.12),"合格","不合格"))</f>
        <v/>
      </c>
      <c r="BU403" s="456" t="str">
        <f>IF(_tag_month_day!V393="","",_tag_month_day!V393)</f>
        <v/>
      </c>
      <c r="BV403" s="457" t="str">
        <f>IF(_tag_month_day!W393="","",_tag_month_day!W393)</f>
        <v/>
      </c>
      <c r="BW403" s="458" t="str">
        <f>IF(_tag_month_day!X393="","",_tag_month_day!X393)</f>
        <v/>
      </c>
      <c r="BX403" s="458" t="str">
        <f>IF(_tag_month_day!Y393="","",_tag_month_day!Y393)</f>
        <v/>
      </c>
      <c r="BY403" s="459">
        <f ca="1">L403</f>
        <v>43602.416666665718</v>
      </c>
      <c r="BZ403" s="460"/>
      <c r="CA403" s="461"/>
      <c r="CB403" s="424" t="str">
        <f>IF(_tag_month_day!Z393="","",_tag_month_day!Z393)</f>
        <v/>
      </c>
      <c r="CC403" s="424" t="str">
        <f>IF(_tag_month_day!AA393="","",_tag_month_day!AA393)</f>
        <v/>
      </c>
      <c r="CD403" s="424" t="str">
        <f>IF(_tag_month_day!AB393="","",_tag_month_day!AB393)</f>
        <v/>
      </c>
      <c r="CE403" s="424" t="str">
        <f>IF(_tag_month_day!AC393="","",_tag_month_day!AC393)</f>
        <v/>
      </c>
      <c r="CF403" s="424" t="str">
        <f>IF(_tag_month_day!AD393="","",_tag_month_day!AD393)</f>
        <v/>
      </c>
      <c r="CG403" s="424" t="str">
        <f>IF(_tag_month_day!AE393="","",_tag_month_day!AE393)</f>
        <v/>
      </c>
      <c r="CH403" s="424" t="str">
        <f>IF(_tag_month_day!AF393="","",_tag_month_day!AF393)</f>
        <v/>
      </c>
      <c r="CI403" s="424" t="str">
        <f>IF(_tag_month_day!AG393="","",_tag_month_day!AG393)</f>
        <v/>
      </c>
      <c r="CJ403" s="424" t="str">
        <f>IF(_tag_month_day!AH393="","",_tag_month_day!AH393)</f>
        <v/>
      </c>
      <c r="CK403" s="424" t="str">
        <f>IF(_tag_month_day!AI393="","",_tag_month_day!AI393)</f>
        <v/>
      </c>
      <c r="CL403" s="4" t="str">
        <f>IF(_tag_month_day!AJ393="","",_tag_month_day!AJ393)</f>
        <v/>
      </c>
      <c r="CM403" s="4" t="str">
        <f>IF(_tag_month_day!AK393="","",_tag_month_day!AK393)</f>
        <v/>
      </c>
      <c r="CN403" s="4" t="str">
        <f>IF(_tag_month_day!AL393="","",_tag_month_day!AL393)</f>
        <v/>
      </c>
      <c r="CO403" s="4" t="str">
        <f>IF(_tag_month_day!AM393="","",_tag_month_day!AM393)</f>
        <v/>
      </c>
      <c r="CP403" s="4" t="str">
        <f>IF(_tag_month_day!AN393="","",_tag_month_day!AN393)</f>
        <v/>
      </c>
      <c r="CQ403" s="4" t="str">
        <f>IF(_tag_month_day!AO393="","",_tag_month_day!AO393)</f>
        <v/>
      </c>
      <c r="CR403" s="462" t="str">
        <f>IF(_tag_month_day!AP393="","",_tag_month_day!AP393)</f>
        <v/>
      </c>
      <c r="CS403" s="463" t="str">
        <f>IF(_tag_month_day!AQ393="","",_tag_month_day!AQ393)</f>
        <v/>
      </c>
      <c r="CT403" s="4" t="str">
        <f>IF(_tag_month_day!AR393="","",_tag_month_day!AR393)</f>
        <v/>
      </c>
      <c r="CU403" s="464" t="e">
        <f>DU403/AJ403</f>
        <v>#VALUE!</v>
      </c>
      <c r="CV403" s="451" t="e">
        <f>BG403/BH403</f>
        <v>#VALUE!</v>
      </c>
      <c r="CW403" s="465" t="e">
        <f>AJ403*(1-CV403)*CU403*AF403</f>
        <v>#VALUE!</v>
      </c>
      <c r="CX403" s="465" t="e">
        <f>CW403*94%</f>
        <v>#VALUE!</v>
      </c>
      <c r="CY403" s="466" t="e">
        <f>IF(CX403=0,0,DS403/(DS403+CX403))</f>
        <v>#VALUE!</v>
      </c>
      <c r="CZ403" s="465" t="e">
        <f>$AJ403*EF403</f>
        <v>#VALUE!</v>
      </c>
      <c r="DA403" s="465" t="e">
        <f>$AJ403*EG403</f>
        <v>#VALUE!</v>
      </c>
      <c r="DB403" s="465" t="e">
        <f>$AJ403*EH403</f>
        <v>#VALUE!</v>
      </c>
      <c r="DC403" s="465" t="e">
        <f>$AJ403*EI403</f>
        <v>#VALUE!</v>
      </c>
      <c r="DD403" s="465" t="e">
        <f>$AJ403*EJ403</f>
        <v>#VALUE!</v>
      </c>
      <c r="DE403" s="465" t="e">
        <f>$AJ403*EK403</f>
        <v>#VALUE!</v>
      </c>
      <c r="DF403" s="465" t="e">
        <f>$AJ403*EL403</f>
        <v>#VALUE!</v>
      </c>
      <c r="DG403" s="465" t="e">
        <f>$AJ403*EM403</f>
        <v>#VALUE!</v>
      </c>
      <c r="DH403" s="465" t="e">
        <f>$AJ403*EN403</f>
        <v>#VALUE!</v>
      </c>
      <c r="DI403" s="465" t="e">
        <f>$AJ403*EO403</f>
        <v>#VALUE!</v>
      </c>
      <c r="DJ403" s="465" t="e">
        <f>CZ403*(1-EP403)</f>
        <v>#VALUE!</v>
      </c>
      <c r="DK403" s="465" t="e">
        <f>DA403*(1-ER403)</f>
        <v>#VALUE!</v>
      </c>
      <c r="DL403" s="465" t="e">
        <f>DB403*(1-EQ403)</f>
        <v>#VALUE!</v>
      </c>
      <c r="DM403" s="465" t="e">
        <f>DC403*(1-ES403)</f>
        <v>#VALUE!</v>
      </c>
      <c r="DN403" s="465" t="e">
        <f>DD403*(1-ET403)</f>
        <v>#VALUE!</v>
      </c>
      <c r="DO403" s="465" t="e">
        <f>DE403</f>
        <v>#VALUE!</v>
      </c>
      <c r="DP403" s="465" t="e">
        <f>DF403*(1-EU403)</f>
        <v>#VALUE!</v>
      </c>
      <c r="DQ403" s="465" t="e">
        <f>DG403*(1-EV403)</f>
        <v>#VALUE!</v>
      </c>
      <c r="DR403" s="465" t="e">
        <f>DH403*(1-EW403)</f>
        <v>#VALUE!</v>
      </c>
      <c r="DS403" s="465" t="e">
        <f>DI403</f>
        <v>#VALUE!</v>
      </c>
      <c r="DT403" s="465" t="e">
        <f>SUM(DJ403:DS403)</f>
        <v>#VALUE!</v>
      </c>
      <c r="DU403" s="465" t="e">
        <f>(GS403:GX403)+(DP403+DQ403+DR403)*GY403+DS403</f>
        <v>#VALUE!</v>
      </c>
      <c r="DV403" s="451" t="e">
        <f>AV403/$BH403/(1-EP403)</f>
        <v>#VALUE!</v>
      </c>
      <c r="DW403" s="451" t="e">
        <f>AW403/$BH403/(1-ER403)</f>
        <v>#VALUE!</v>
      </c>
      <c r="DX403" s="451" t="e">
        <f>AX403/$BH403/(1-EQ403)</f>
        <v>#VALUE!</v>
      </c>
      <c r="DY403" s="451" t="e">
        <f>AY403/$BH403/(1-ES403)</f>
        <v>#VALUE!</v>
      </c>
      <c r="DZ403" s="451" t="e">
        <f>AZ403/$BH403/(1-ET403)</f>
        <v>#VALUE!</v>
      </c>
      <c r="EA403" s="451" t="e">
        <f>BA403/$BH403/(1-AX403)</f>
        <v>#VALUE!</v>
      </c>
      <c r="EB403" s="451" t="e">
        <f>BB403/$BH403/(1-EU403)</f>
        <v>#VALUE!</v>
      </c>
      <c r="EC403" s="451" t="e">
        <f>BC403/$BH403/(1-EV403)</f>
        <v>#VALUE!</v>
      </c>
      <c r="ED403" s="451" t="e">
        <f>BD403/$BH403/(1-EW403)</f>
        <v>#VALUE!</v>
      </c>
      <c r="EE403" s="451" t="e">
        <f>BG403/BH403</f>
        <v>#VALUE!</v>
      </c>
      <c r="EF403" s="451" t="e">
        <f>DV403/SUM($DV403:$EE403)</f>
        <v>#VALUE!</v>
      </c>
      <c r="EG403" s="451" t="e">
        <f>DW403/SUM($DV403:$EE403)</f>
        <v>#VALUE!</v>
      </c>
      <c r="EH403" s="451" t="e">
        <f>DX403/SUM($DV403:$EE403)</f>
        <v>#VALUE!</v>
      </c>
      <c r="EI403" s="451" t="e">
        <f>DY403/SUM($DV403:$EE403)</f>
        <v>#VALUE!</v>
      </c>
      <c r="EJ403" s="451" t="e">
        <f>DZ403/SUM($DV403:$EE403)</f>
        <v>#VALUE!</v>
      </c>
      <c r="EK403" s="451" t="e">
        <f>EA403/SUM($DV403:$EE403)</f>
        <v>#VALUE!</v>
      </c>
      <c r="EL403" s="451" t="e">
        <f>EB403/SUM($DV403:$EE403)</f>
        <v>#VALUE!</v>
      </c>
      <c r="EM403" s="451" t="e">
        <f>EC403/SUM($DV403:$EE403)</f>
        <v>#VALUE!</v>
      </c>
      <c r="EN403" s="451" t="e">
        <f>ED403/SUM($DV403:$EE403)</f>
        <v>#VALUE!</v>
      </c>
      <c r="EO403" s="451" t="e">
        <f>EE403/SUM($DV403:$EE403)</f>
        <v>#VALUE!</v>
      </c>
      <c r="EP403" s="450">
        <f>EP402</f>
        <v>0.080000000000000002</v>
      </c>
      <c r="EQ403" s="450">
        <f>EQ402</f>
        <v>0.014999999999999999</v>
      </c>
      <c r="ER403" s="450">
        <f>ER402</f>
        <v>0.014999999999999999</v>
      </c>
      <c r="ES403" s="450">
        <f>ES402</f>
        <v>0.014999999999999999</v>
      </c>
      <c r="ET403" s="450">
        <f>ET402</f>
        <v>0.014999999999999999</v>
      </c>
      <c r="EU403" s="450">
        <f>EU402</f>
        <v>0.089999999999999997</v>
      </c>
      <c r="EV403" s="450">
        <f>EV402</f>
        <v>0.089999999999999997</v>
      </c>
      <c r="EW403" s="450">
        <f>EW402</f>
        <v>0.089999999999999997</v>
      </c>
      <c r="EX403" s="431" t="str">
        <f>IF(_tag_month_day!AS393="","",_tag_month_day!AS393/100)</f>
        <v/>
      </c>
      <c r="EY403" s="431" t="str">
        <f>IF(_tag_month_day!AT393="","",_tag_month_day!AT393/100)</f>
        <v/>
      </c>
      <c r="EZ403" s="431" t="str">
        <f>IF(_tag_month_day!AU393="","",_tag_month_day!AU393/100)</f>
        <v/>
      </c>
      <c r="FA403" s="431" t="str">
        <f>IF(_tag_month_day!AV393="","",_tag_month_day!AV393/100)</f>
        <v/>
      </c>
      <c r="FB403" s="431" t="str">
        <f>IF(_tag_month_day!AW393="","",_tag_month_day!AW393/100)</f>
        <v/>
      </c>
      <c r="FC403" s="431" t="str">
        <f>IF(_tag_month_day!AX393="","",_tag_month_day!AX393/100)</f>
        <v/>
      </c>
      <c r="FD403" s="449" t="str">
        <f>IF(_tag_month_day!AY393="","",_tag_month_day!AY393/100)</f>
        <v/>
      </c>
      <c r="FE403" s="449" t="str">
        <f>IF(_tag_month_day!AZ393="","",_tag_month_day!AZ393/100)</f>
        <v/>
      </c>
      <c r="FF403" s="449" t="str">
        <f>IF(_tag_month_day!BA393="","",_tag_month_day!BA393/100)</f>
        <v/>
      </c>
      <c r="FG403" s="449" t="str">
        <f>IF(_tag_month_day!BB393="","",_tag_month_day!BB393/100)</f>
        <v/>
      </c>
      <c r="FH403" s="467" t="str">
        <f>IF(_tag_month_day!BC393="","",_tag_month_day!BC393/100)</f>
        <v/>
      </c>
      <c r="FI403" s="449">
        <f>FI402</f>
        <v>0.40999999999999998</v>
      </c>
      <c r="FJ403" s="449">
        <f>FJ402</f>
        <v>0.11</v>
      </c>
      <c r="FK403" s="449">
        <f>FK402</f>
        <v>0.014999999999999999</v>
      </c>
      <c r="FL403" s="449">
        <f>FL402</f>
        <v>0</v>
      </c>
      <c r="FM403" s="467">
        <f>FM402</f>
        <v>0.0001</v>
      </c>
      <c r="FN403" s="449">
        <f>FN402</f>
        <v>0.32000000000000001</v>
      </c>
      <c r="FO403" s="449">
        <f>FO402</f>
        <v>0.20000000000000001</v>
      </c>
      <c r="FP403" s="449">
        <f>FP402</f>
        <v>0.01</v>
      </c>
      <c r="FQ403" s="449">
        <f>FQ402</f>
        <v>0</v>
      </c>
      <c r="FR403" s="467">
        <f>FR402</f>
        <v>0.0001</v>
      </c>
      <c r="FS403" s="449" t="str">
        <f>IF(_tag_month_day!BD393="","",_tag_month_day!BD393/100)</f>
        <v/>
      </c>
      <c r="FT403" s="449" t="str">
        <f>IF(_tag_month_day!BE393="","",_tag_month_day!BE393/100)</f>
        <v/>
      </c>
      <c r="FU403" s="449" t="str">
        <f>IF(_tag_month_day!BF393="","",_tag_month_day!BF393/100)</f>
        <v/>
      </c>
      <c r="FV403" s="449" t="str">
        <f>IF(_tag_month_day!BG393="","",_tag_month_day!BG393/100)</f>
        <v/>
      </c>
      <c r="FW403" s="467" t="str">
        <f>IF(_tag_month_day!BH393="","",_tag_month_day!BH393/100)</f>
        <v/>
      </c>
      <c r="FX403" s="449" t="str">
        <f>IF(_tag_month_day!BI393="","",_tag_month_day!BI393/100)</f>
        <v/>
      </c>
      <c r="FY403" s="449" t="str">
        <f>IF(_tag_month_day!BJ393="","",_tag_month_day!BJ393/100)</f>
        <v/>
      </c>
      <c r="FZ403" s="468" t="str">
        <f>IF(_tag_month_day!BK393="","",_tag_month_day!BK393/100)</f>
        <v/>
      </c>
      <c r="GA403" s="449" t="str">
        <f>IF(_tag_month_day!BL393="","",_tag_month_day!BL393/100)</f>
        <v/>
      </c>
      <c r="GB403" s="467" t="str">
        <f>IF(_tag_month_day!BM393="","",_tag_month_day!BM393/100)</f>
        <v/>
      </c>
      <c r="GC403" s="431" t="str">
        <f>IF(_tag_month_day!BN393="","",_tag_month_day!BN393/100)</f>
        <v/>
      </c>
      <c r="GD403" s="431" t="str">
        <f>IF(_tag_month_day!BO393="","",_tag_month_day!BO393/100)</f>
        <v/>
      </c>
      <c r="GE403" s="431" t="str">
        <f>IF(_tag_month_day!BP393="","",_tag_month_day!BP393/100)</f>
        <v/>
      </c>
      <c r="GF403" s="431" t="str">
        <f>IF(_tag_month_day!BQ393="","",_tag_month_day!BQ393/100)</f>
        <v/>
      </c>
      <c r="GG403" s="431" t="str">
        <f>IF(_tag_month_day!BR393="","",_tag_month_day!BR393/100)</f>
        <v/>
      </c>
      <c r="GH403" s="431" t="str">
        <f>IF(_tag_month_day!BS393="","",_tag_month_day!BS393/100)</f>
        <v/>
      </c>
      <c r="GI403" s="467" t="str">
        <f>IF(_tag_month_day!BT393="","",_tag_month_day!BT393/100)</f>
        <v/>
      </c>
      <c r="GJ403" s="469" t="str">
        <f>IF(_tag_month_day!BU393="","",_tag_month_day!BU393/100)</f>
        <v/>
      </c>
      <c r="GK403" s="470">
        <f>GK402</f>
        <v>0.070000000000000007</v>
      </c>
      <c r="GL403" s="470">
        <f>GL402</f>
        <v>0.029999999999999999</v>
      </c>
      <c r="GM403" s="471" t="str">
        <f>IF(_tag_month_day!BX393="","",_tag_month_day!BX393/100)</f>
        <v/>
      </c>
      <c r="GN403" s="470">
        <f>GN402</f>
        <v>0.070000000000000007</v>
      </c>
      <c r="GO403" s="470">
        <f>GO402</f>
        <v>0.029999999999999999</v>
      </c>
      <c r="GP403" s="470">
        <f>GP402</f>
        <v>0.089999999999999997</v>
      </c>
      <c r="GQ403" s="470">
        <f>GQ402</f>
        <v>0.029999999999999999</v>
      </c>
      <c r="GR403" s="471" t="str">
        <f>IF(_tag_month_day!CA393="","",_tag_month_day!CA393/100)</f>
        <v/>
      </c>
      <c r="GS403" s="472">
        <f>GS402</f>
        <v>0.95299999999999996</v>
      </c>
      <c r="GT403" s="472">
        <f>GT402</f>
        <v>0.55000000000000004</v>
      </c>
      <c r="GU403" s="472">
        <f>GU402</f>
        <v>0.55000000000000004</v>
      </c>
      <c r="GV403" s="472">
        <f>GV402</f>
        <v>0.55000000000000004</v>
      </c>
      <c r="GW403" s="472">
        <f>GW402</f>
        <v>0.5</v>
      </c>
      <c r="GX403" s="472">
        <f>GX402</f>
        <v>0.93500000000000005</v>
      </c>
      <c r="GY403" s="472">
        <f>GY402</f>
        <v>0.14999999999999999</v>
      </c>
      <c r="GZ403" s="472">
        <f>GZ402</f>
        <v>1</v>
      </c>
      <c r="HA403" s="474">
        <f>HA402</f>
        <v>0.047</v>
      </c>
      <c r="HB403" s="474">
        <f>HB402</f>
        <v>0.45000000000000001</v>
      </c>
      <c r="HC403" s="474">
        <f>HC402</f>
        <v>0.45000000000000001</v>
      </c>
      <c r="HD403" s="474">
        <f>HD402</f>
        <v>0.45000000000000001</v>
      </c>
      <c r="HE403" s="474">
        <f>HE402</f>
        <v>0.5</v>
      </c>
      <c r="HF403" s="474">
        <f>HF402</f>
        <v>0.065000000000000002</v>
      </c>
      <c r="HG403" s="474">
        <f>HG402</f>
        <v>0.84999999999999998</v>
      </c>
      <c r="HH403" s="474">
        <f>HH402</f>
        <v>0</v>
      </c>
      <c r="HI403" s="10">
        <f>IF(BZ403&lt;&gt;"",CK403-BV403,0)</f>
        <v>0</v>
      </c>
      <c r="HJ403" s="10" t="e">
        <f>IF(AJ403&gt;0,AH403-AJ403,0)</f>
        <v>#VALUE!</v>
      </c>
      <c r="HK403" s="466">
        <f>HK402</f>
        <v>0.84999999999999998</v>
      </c>
      <c r="HL403" s="424">
        <f>HL402</f>
        <v>550000</v>
      </c>
      <c r="HM403" s="424">
        <f>HM402</f>
        <v>480000</v>
      </c>
      <c r="HN403" s="465" t="e">
        <f>(DJ403*EZ403+DK403*FH403+DL403*FM403+DM403*FR403+DN403*FW403+DO403*GB403+DS403*GI403+DP403*GM403+DR403*GR403)*1000*2</f>
        <v>#VALUE!</v>
      </c>
      <c r="HO403" s="465" t="e">
        <f>HN403*HK403*$HO$2/HL403*1000000</f>
        <v>#VALUE!</v>
      </c>
      <c r="HP403" s="465" t="e">
        <f>HN403*HK403*$HP$2/HM403*1000000</f>
        <v>#VALUE!</v>
      </c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</row>
    <row customFormat="1" r="404" s="0">
      <c r="A404" s="420">
        <v>393</v>
      </c>
      <c r="B404" s="421">
        <f ca="1">IF(D404=D403,B403,IF(D404="夜班",B403+1,B403))</f>
        <v>43602</v>
      </c>
      <c r="C404" s="422">
        <f>C403</f>
        <v>0.041666666666666699</v>
      </c>
      <c r="D404" s="10" t="str">
        <f ca="1">IF(HOUR(G404)&lt;8,"夜班",IF(HOUR(G404)&lt;16,"白班",IF(HOUR(G404)&lt;24,"中班",0)))</f>
        <v>夜班</v>
      </c>
      <c r="E404" s="10" t="e">
        <f ca="1">IF(F404=1,"甲",IF(F404=2,"乙",IF(F404=3,"丙",IF(F404=4,"丁",""))))</f>
        <v>#REF!</v>
      </c>
      <c r="F404" s="10" t="e">
        <f ca="1">SUMPRODUCT((成本日报!$A$3:$A$95=计划!B404)*(成本日报!$B$3:$B$95=计划!$D404),成本日报!$C$3:$C$95)</f>
        <v>#REF!</v>
      </c>
      <c r="G404" s="423">
        <f ca="1">G403+C403</f>
        <v>43602.333333332383</v>
      </c>
      <c r="H404" s="423">
        <f ca="1">$G404+$C404/60*10+$C404*0</f>
        <v>43602.340277776828</v>
      </c>
      <c r="I404" s="423">
        <f ca="1">$G404+$C404/60*18+$C404*0</f>
        <v>43602.34583333238</v>
      </c>
      <c r="J404" s="423">
        <f ca="1">$G404+$C404/60*0+$C404*1</f>
        <v>43602.374999999047</v>
      </c>
      <c r="K404" s="423">
        <f ca="1">$G404+$C404/60*30+$C404*2</f>
        <v>43602.437499999054</v>
      </c>
      <c r="L404" s="423">
        <f ca="1">$G404+$C404/60*0+$C404*3</f>
        <v>43602.458333332383</v>
      </c>
      <c r="M404" s="424" t="str">
        <f>IF(_tag_month_day!A394="","",_tag_month_day!A394)</f>
        <v/>
      </c>
      <c r="N404" s="424" t="str">
        <f>IF(_tag_month_day!B394="","",_tag_month_day!B394)</f>
        <v/>
      </c>
      <c r="O404" s="425" t="e">
        <f>IF(M404+N404=0,"",M404+N404)</f>
        <v>#VALUE!</v>
      </c>
      <c r="P404" s="424" t="str">
        <f>IF(_tag_month_day!C394="","",_tag_month_day!C394)</f>
        <v/>
      </c>
      <c r="Q404" s="424" t="str">
        <f>IF(_tag_month_day!D394="","",_tag_month_day!D394)</f>
        <v/>
      </c>
      <c r="R404" s="426" t="str">
        <f>IF(_tag_month_day!CB394="","",_tag_month_day!CB394/100)</f>
        <v/>
      </c>
      <c r="S404" s="427" t="str">
        <f>IF(_tag_month_day!E394="","",_tag_month_day!E394)</f>
        <v/>
      </c>
      <c r="T404" s="427" t="str">
        <f>IF(_tag_month_day!F394="","",_tag_month_day!F394)</f>
        <v/>
      </c>
      <c r="U404" s="428" t="e">
        <f>S404+T404</f>
        <v>#VALUE!</v>
      </c>
      <c r="V404" s="429" t="e">
        <f>U404/AJ404</f>
        <v>#VALUE!</v>
      </c>
      <c r="W404" s="430" t="str">
        <f>IF(_jhy_month_day!A394="","",_jhy_month_day!A394)</f>
        <v/>
      </c>
      <c r="X404" s="431" t="str">
        <f>IF(_jhy_month_day!B394="","",_jhy_month_day!B394/100)</f>
        <v/>
      </c>
      <c r="Y404" s="431" t="str">
        <f>IF(_jhy_month_day!C394="","",_jhy_month_day!C394/100)</f>
        <v/>
      </c>
      <c r="Z404" s="432">
        <f>Z400+1</f>
        <v>99</v>
      </c>
      <c r="AA404" s="433" t="str">
        <f>IF(_tag_month_day!G394="","",_tag_month_day!G394/100)</f>
        <v/>
      </c>
      <c r="AB404" s="433" t="str">
        <f>IF(_tag_month_day!H394="","",_tag_month_day!H394/100)</f>
        <v/>
      </c>
      <c r="AC404" s="434">
        <f>IF(X404="",AC403,BK404*($AV403*X404+$AW403*FD403+$AX403*FI403+$AY403*FN403+$AZ403*FS403+$BA403*FX403+$BG403*GE403)/(AV403*Y404+AX403*FK403+AW403*FF403+AY403*FP403+AZ403*FU403+BA403*FZ403+BG403*GG403+BB403*GK403+BC403*GN403+BD403*GP403))</f>
        <v>1.59963432013121</v>
      </c>
      <c r="AD404" s="435" t="str">
        <f>IF(AC404=AC403,"",AC404-AC403)</f>
        <v/>
      </c>
      <c r="AE404" s="436" t="str">
        <f>IF(1-AF404=0,"",(1-AF404))</f>
        <v/>
      </c>
      <c r="AF404" s="437">
        <v>1</v>
      </c>
      <c r="AG404" s="10" t="str">
        <f>AG403</f>
        <v>9A3</v>
      </c>
      <c r="AH404" s="438" t="str">
        <f>AH403</f>
        <v/>
      </c>
      <c r="AI404" s="424"/>
      <c r="AJ404" s="10" t="str">
        <f>IF(_tag_month_day!I394="","",_tag_month_day!I394)</f>
        <v/>
      </c>
      <c r="AK404" s="440"/>
      <c r="AL404" s="440"/>
      <c r="AM404" s="440"/>
      <c r="AN404" s="441">
        <f>AN403</f>
        <v>2</v>
      </c>
      <c r="AO404" s="441">
        <f>AO403</f>
        <v>8</v>
      </c>
      <c r="AP404" s="442" t="e">
        <f>(IF(AN404=0,AS403,AS403*(1+AO404/AN404)/(AR404+AO404/AN404)))+AT404</f>
        <v>#VALUE!</v>
      </c>
      <c r="AQ404" s="443" t="str">
        <f>IF(_tag_month_day!J394="","",_tag_month_day!J394/100)</f>
        <v/>
      </c>
      <c r="AR404" s="444">
        <f>AR403</f>
        <v>1.3</v>
      </c>
      <c r="AS404" s="445" t="e">
        <f>AQ404*(AN404*AR404+AO404)/(AN404+AO404)</f>
        <v>#VALUE!</v>
      </c>
      <c r="AT404" s="445" t="e">
        <f>(SUM(BE404:BF404)-SUM(BE403:BF403))*0.05</f>
        <v>#VALUE!</v>
      </c>
      <c r="AU404" s="446" t="str">
        <f>IF(_tag_month_day!CC394="","",IF(_tag_month_day!CC394&gt;0,_tag_month_day!CD394,_tag_month_day!CE394))</f>
        <v/>
      </c>
      <c r="AV404" s="447" t="str">
        <f>IF(_tag_month_day!L394="","",_tag_month_day!L394/100)</f>
        <v/>
      </c>
      <c r="AW404" s="431">
        <f>AW403</f>
        <v>0</v>
      </c>
      <c r="AX404" s="431">
        <f>AX403</f>
        <v>0</v>
      </c>
      <c r="AY404" s="431" t="str">
        <f>IF(_tag_month_day!M394="","",_tag_month_day!M394/100)</f>
        <v/>
      </c>
      <c r="AZ404" s="431" t="str">
        <f>IF(_tag_month_day!N394="","",_tag_month_day!N394/100)</f>
        <v/>
      </c>
      <c r="BA404" s="431" t="str">
        <f>IF(_tag_month_day!O394="","",_tag_month_day!O394/100)</f>
        <v/>
      </c>
      <c r="BB404" s="448" t="str">
        <f>IF(_tag_month_day!P394="","",_tag_month_day!P394/100)</f>
        <v/>
      </c>
      <c r="BC404" s="448">
        <f>BC403</f>
        <v>0</v>
      </c>
      <c r="BD404" s="448" t="str">
        <f>IF(_tag_month_day!Q394="","",_tag_month_day!Q394/100)</f>
        <v/>
      </c>
      <c r="BE404" s="449" t="str">
        <f>IF(_tag_month_day!R394="","",_tag_month_day!R394/100)</f>
        <v/>
      </c>
      <c r="BF404" s="388" t="e">
        <f>(AU404*(100+BE404*100))/(AJ404-AU404)/100</f>
        <v>#VALUE!</v>
      </c>
      <c r="BG404" s="450" t="e">
        <f>BE404+BF404</f>
        <v>#VALUE!</v>
      </c>
      <c r="BH404" s="451" t="e">
        <f>SUM(AV404:BF404)</f>
        <v>#VALUE!</v>
      </c>
      <c r="BI404" s="452" t="e">
        <f>IF(CX404=0,BI403,(DK404*查询!$R$5+DL404*查询!$Q$5+DM404*查询!$N$5+DN404*查询!$O$5+DO404*查询!$P$5)*AF404/CX404)</f>
        <v>#VALUE!</v>
      </c>
      <c r="BJ404" s="452" t="e">
        <f>IF(CX404=0,BJ403,(DP404*查询!$S$5+DQ404*查询!$T$5+DR404*查询!$U$5)*AF404/CX404)</f>
        <v>#VALUE!</v>
      </c>
      <c r="BK404" s="452">
        <f>BK403</f>
        <v>1</v>
      </c>
      <c r="BL404" s="453" t="e">
        <f>SUMPRODUCT((AV404:BA404)*(GS404:GX404))/((GS404:GX404)+SUM(BB404:BD404)*GY404+BG404*GZ404)</f>
        <v>#VALUE!</v>
      </c>
      <c r="BM404" s="453" t="e">
        <f>BK404*($AV404*FB404+$AW404*FD404+$AX404*FI404+$AY404*FN404+$AZ404*FS404+$BA404*FX404+$BG404*GE404)/(AV404*EY404+AX404*FK404+AW404*FF404+AY404*FP404+AZ404*FU404+BA404*FZ404+BG404*GG404+BB404*GK404+BC404*GN404+BD404*GP404)</f>
        <v>#VALUE!</v>
      </c>
      <c r="BN404" s="453" t="e">
        <f>($AV404*FC404+$AX404*FJ404+$AW404*FE404+$AY404*FO404+$AZ404*FT404+$BA404*FY404+$BG404*GF404)/($AV404*FA404+BG404*GH404+BB404*GL404+BC404*GO404+BD404*GQ404+BA404*GA404)</f>
        <v>#VALUE!</v>
      </c>
      <c r="BO404" s="454" t="e">
        <f>SUMPRODUCT(AV404:BA404*GS404:GX404)/(GS404:GX404+(BB404+BC404+BD404)*GY404+BG404)</f>
        <v>#VALUE!</v>
      </c>
      <c r="BP404" s="454" t="e">
        <f>SUMPRODUCT(AV404:BA404*GS404:GX404)/(GS404:GX404+(BB404+BC404+BD404)*GY404+BG404)</f>
        <v>#VALUE!</v>
      </c>
      <c r="BQ404" s="454" t="e">
        <f>SUMPRODUCT(AV404:BA404*GS404:GX404)/(GS404:GX404+(BB404+BC404+BD404)*GY404+BG404)</f>
        <v>#VALUE!</v>
      </c>
      <c r="BR404" s="453" t="str">
        <f>IF(_tag_month_day!T394="","",_tag_month_day!T394)</f>
        <v/>
      </c>
      <c r="BS404" s="453" t="str">
        <f>IF(_tag_month_day!U394="","",_tag_month_day!U394)</f>
        <v/>
      </c>
      <c r="BT404" s="455" t="str">
        <f>IF(CK404="","",IF((CK404&gt;=BV404-0.12)*(CK404&lt;=BV404+0.12),"合格","不合格"))</f>
        <v/>
      </c>
      <c r="BU404" s="456" t="str">
        <f>IF(_tag_month_day!V394="","",_tag_month_day!V394)</f>
        <v/>
      </c>
      <c r="BV404" s="457" t="str">
        <f>IF(_tag_month_day!W394="","",_tag_month_day!W394)</f>
        <v/>
      </c>
      <c r="BW404" s="458" t="str">
        <f>IF(_tag_month_day!X394="","",_tag_month_day!X394)</f>
        <v/>
      </c>
      <c r="BX404" s="458" t="str">
        <f>IF(_tag_month_day!Y394="","",_tag_month_day!Y394)</f>
        <v/>
      </c>
      <c r="BY404" s="459">
        <f ca="1">L404</f>
        <v>43602.458333332383</v>
      </c>
      <c r="BZ404" s="460"/>
      <c r="CA404" s="461"/>
      <c r="CB404" s="424" t="str">
        <f>IF(_tag_month_day!Z394="","",_tag_month_day!Z394)</f>
        <v/>
      </c>
      <c r="CC404" s="424" t="str">
        <f>IF(_tag_month_day!AA394="","",_tag_month_day!AA394)</f>
        <v/>
      </c>
      <c r="CD404" s="424" t="str">
        <f>IF(_tag_month_day!AB394="","",_tag_month_day!AB394)</f>
        <v/>
      </c>
      <c r="CE404" s="424" t="str">
        <f>IF(_tag_month_day!AC394="","",_tag_month_day!AC394)</f>
        <v/>
      </c>
      <c r="CF404" s="424" t="str">
        <f>IF(_tag_month_day!AD394="","",_tag_month_day!AD394)</f>
        <v/>
      </c>
      <c r="CG404" s="424" t="str">
        <f>IF(_tag_month_day!AE394="","",_tag_month_day!AE394)</f>
        <v/>
      </c>
      <c r="CH404" s="424" t="str">
        <f>IF(_tag_month_day!AF394="","",_tag_month_day!AF394)</f>
        <v/>
      </c>
      <c r="CI404" s="424" t="str">
        <f>IF(_tag_month_day!AG394="","",_tag_month_day!AG394)</f>
        <v/>
      </c>
      <c r="CJ404" s="424" t="str">
        <f>IF(_tag_month_day!AH394="","",_tag_month_day!AH394)</f>
        <v/>
      </c>
      <c r="CK404" s="424" t="str">
        <f>IF(_tag_month_day!AI394="","",_tag_month_day!AI394)</f>
        <v/>
      </c>
      <c r="CL404" s="4" t="str">
        <f>IF(_tag_month_day!AJ394="","",_tag_month_day!AJ394)</f>
        <v/>
      </c>
      <c r="CM404" s="4" t="str">
        <f>IF(_tag_month_day!AK394="","",_tag_month_day!AK394)</f>
        <v/>
      </c>
      <c r="CN404" s="4" t="str">
        <f>IF(_tag_month_day!AL394="","",_tag_month_day!AL394)</f>
        <v/>
      </c>
      <c r="CO404" s="4" t="str">
        <f>IF(_tag_month_day!AM394="","",_tag_month_day!AM394)</f>
        <v/>
      </c>
      <c r="CP404" s="4" t="str">
        <f>IF(_tag_month_day!AN394="","",_tag_month_day!AN394)</f>
        <v/>
      </c>
      <c r="CQ404" s="4" t="str">
        <f>IF(_tag_month_day!AO394="","",_tag_month_day!AO394)</f>
        <v/>
      </c>
      <c r="CR404" s="462" t="str">
        <f>IF(_tag_month_day!AP394="","",_tag_month_day!AP394)</f>
        <v/>
      </c>
      <c r="CS404" s="463" t="str">
        <f>IF(_tag_month_day!AQ394="","",_tag_month_day!AQ394)</f>
        <v/>
      </c>
      <c r="CT404" s="4" t="str">
        <f>IF(_tag_month_day!AR394="","",_tag_month_day!AR394)</f>
        <v/>
      </c>
      <c r="CU404" s="464" t="e">
        <f>DU404/AJ404</f>
        <v>#VALUE!</v>
      </c>
      <c r="CV404" s="451" t="e">
        <f>BG404/BH404</f>
        <v>#VALUE!</v>
      </c>
      <c r="CW404" s="465" t="e">
        <f>AJ404*(1-CV404)*CU404*AF404</f>
        <v>#VALUE!</v>
      </c>
      <c r="CX404" s="465" t="e">
        <f>CW404*94%</f>
        <v>#VALUE!</v>
      </c>
      <c r="CY404" s="466" t="e">
        <f>IF(CX404=0,0,DS404/(DS404+CX404))</f>
        <v>#VALUE!</v>
      </c>
      <c r="CZ404" s="465" t="e">
        <f>$AJ404*EF404</f>
        <v>#VALUE!</v>
      </c>
      <c r="DA404" s="465" t="e">
        <f>$AJ404*EG404</f>
        <v>#VALUE!</v>
      </c>
      <c r="DB404" s="465" t="e">
        <f>$AJ404*EH404</f>
        <v>#VALUE!</v>
      </c>
      <c r="DC404" s="465" t="e">
        <f>$AJ404*EI404</f>
        <v>#VALUE!</v>
      </c>
      <c r="DD404" s="465" t="e">
        <f>$AJ404*EJ404</f>
        <v>#VALUE!</v>
      </c>
      <c r="DE404" s="465" t="e">
        <f>$AJ404*EK404</f>
        <v>#VALUE!</v>
      </c>
      <c r="DF404" s="465" t="e">
        <f>$AJ404*EL404</f>
        <v>#VALUE!</v>
      </c>
      <c r="DG404" s="465" t="e">
        <f>$AJ404*EM404</f>
        <v>#VALUE!</v>
      </c>
      <c r="DH404" s="465" t="e">
        <f>$AJ404*EN404</f>
        <v>#VALUE!</v>
      </c>
      <c r="DI404" s="465" t="e">
        <f>$AJ404*EO404</f>
        <v>#VALUE!</v>
      </c>
      <c r="DJ404" s="465" t="e">
        <f>CZ404*(1-EP404)</f>
        <v>#VALUE!</v>
      </c>
      <c r="DK404" s="465" t="e">
        <f>DA404*(1-ER404)</f>
        <v>#VALUE!</v>
      </c>
      <c r="DL404" s="465" t="e">
        <f>DB404*(1-EQ404)</f>
        <v>#VALUE!</v>
      </c>
      <c r="DM404" s="465" t="e">
        <f>DC404*(1-ES404)</f>
        <v>#VALUE!</v>
      </c>
      <c r="DN404" s="465" t="e">
        <f>DD404*(1-ET404)</f>
        <v>#VALUE!</v>
      </c>
      <c r="DO404" s="465" t="e">
        <f>DE404</f>
        <v>#VALUE!</v>
      </c>
      <c r="DP404" s="465" t="e">
        <f>DF404*(1-EU404)</f>
        <v>#VALUE!</v>
      </c>
      <c r="DQ404" s="465" t="e">
        <f>DG404*(1-EV404)</f>
        <v>#VALUE!</v>
      </c>
      <c r="DR404" s="465" t="e">
        <f>DH404*(1-EW404)</f>
        <v>#VALUE!</v>
      </c>
      <c r="DS404" s="465" t="e">
        <f>DI404</f>
        <v>#VALUE!</v>
      </c>
      <c r="DT404" s="465" t="e">
        <f>SUM(DJ404:DS404)</f>
        <v>#VALUE!</v>
      </c>
      <c r="DU404" s="465" t="e">
        <f>(GS404:GX404)+(DP404+DQ404+DR404)*GY404+DS404</f>
        <v>#VALUE!</v>
      </c>
      <c r="DV404" s="451" t="e">
        <f>AV404/$BH404/(1-EP404)</f>
        <v>#VALUE!</v>
      </c>
      <c r="DW404" s="451" t="e">
        <f>AW404/$BH404/(1-ER404)</f>
        <v>#VALUE!</v>
      </c>
      <c r="DX404" s="451" t="e">
        <f>AX404/$BH404/(1-EQ404)</f>
        <v>#VALUE!</v>
      </c>
      <c r="DY404" s="451" t="e">
        <f>AY404/$BH404/(1-ES404)</f>
        <v>#VALUE!</v>
      </c>
      <c r="DZ404" s="451" t="e">
        <f>AZ404/$BH404/(1-ET404)</f>
        <v>#VALUE!</v>
      </c>
      <c r="EA404" s="451" t="e">
        <f>BA404/$BH404/(1-AX404)</f>
        <v>#VALUE!</v>
      </c>
      <c r="EB404" s="451" t="e">
        <f>BB404/$BH404/(1-EU404)</f>
        <v>#VALUE!</v>
      </c>
      <c r="EC404" s="451" t="e">
        <f>BC404/$BH404/(1-EV404)</f>
        <v>#VALUE!</v>
      </c>
      <c r="ED404" s="451" t="e">
        <f>BD404/$BH404/(1-EW404)</f>
        <v>#VALUE!</v>
      </c>
      <c r="EE404" s="451" t="e">
        <f>BG404/BH404</f>
        <v>#VALUE!</v>
      </c>
      <c r="EF404" s="451" t="e">
        <f>DV404/SUM($DV404:$EE404)</f>
        <v>#VALUE!</v>
      </c>
      <c r="EG404" s="451" t="e">
        <f>DW404/SUM($DV404:$EE404)</f>
        <v>#VALUE!</v>
      </c>
      <c r="EH404" s="451" t="e">
        <f>DX404/SUM($DV404:$EE404)</f>
        <v>#VALUE!</v>
      </c>
      <c r="EI404" s="451" t="e">
        <f>DY404/SUM($DV404:$EE404)</f>
        <v>#VALUE!</v>
      </c>
      <c r="EJ404" s="451" t="e">
        <f>DZ404/SUM($DV404:$EE404)</f>
        <v>#VALUE!</v>
      </c>
      <c r="EK404" s="451" t="e">
        <f>EA404/SUM($DV404:$EE404)</f>
        <v>#VALUE!</v>
      </c>
      <c r="EL404" s="451" t="e">
        <f>EB404/SUM($DV404:$EE404)</f>
        <v>#VALUE!</v>
      </c>
      <c r="EM404" s="451" t="e">
        <f>EC404/SUM($DV404:$EE404)</f>
        <v>#VALUE!</v>
      </c>
      <c r="EN404" s="451" t="e">
        <f>ED404/SUM($DV404:$EE404)</f>
        <v>#VALUE!</v>
      </c>
      <c r="EO404" s="451" t="e">
        <f>EE404/SUM($DV404:$EE404)</f>
        <v>#VALUE!</v>
      </c>
      <c r="EP404" s="450">
        <f>EP403</f>
        <v>0.080000000000000002</v>
      </c>
      <c r="EQ404" s="450">
        <f>EQ403</f>
        <v>0.014999999999999999</v>
      </c>
      <c r="ER404" s="450">
        <f>ER403</f>
        <v>0.014999999999999999</v>
      </c>
      <c r="ES404" s="450">
        <f>ES403</f>
        <v>0.014999999999999999</v>
      </c>
      <c r="ET404" s="450">
        <f>ET403</f>
        <v>0.014999999999999999</v>
      </c>
      <c r="EU404" s="450">
        <f>EU403</f>
        <v>0.089999999999999997</v>
      </c>
      <c r="EV404" s="450">
        <f>EV403</f>
        <v>0.089999999999999997</v>
      </c>
      <c r="EW404" s="450">
        <f>EW403</f>
        <v>0.089999999999999997</v>
      </c>
      <c r="EX404" s="431" t="str">
        <f>IF(_tag_month_day!AS394="","",_tag_month_day!AS394/100)</f>
        <v/>
      </c>
      <c r="EY404" s="431" t="str">
        <f>IF(_tag_month_day!AT394="","",_tag_month_day!AT394/100)</f>
        <v/>
      </c>
      <c r="EZ404" s="431" t="str">
        <f>IF(_tag_month_day!AU394="","",_tag_month_day!AU394/100)</f>
        <v/>
      </c>
      <c r="FA404" s="431" t="str">
        <f>IF(_tag_month_day!AV394="","",_tag_month_day!AV394/100)</f>
        <v/>
      </c>
      <c r="FB404" s="431" t="str">
        <f>IF(_tag_month_day!AW394="","",_tag_month_day!AW394/100)</f>
        <v/>
      </c>
      <c r="FC404" s="431" t="str">
        <f>IF(_tag_month_day!AX394="","",_tag_month_day!AX394/100)</f>
        <v/>
      </c>
      <c r="FD404" s="449" t="str">
        <f>IF(_tag_month_day!AY394="","",_tag_month_day!AY394/100)</f>
        <v/>
      </c>
      <c r="FE404" s="449" t="str">
        <f>IF(_tag_month_day!AZ394="","",_tag_month_day!AZ394/100)</f>
        <v/>
      </c>
      <c r="FF404" s="449" t="str">
        <f>IF(_tag_month_day!BA394="","",_tag_month_day!BA394/100)</f>
        <v/>
      </c>
      <c r="FG404" s="449" t="str">
        <f>IF(_tag_month_day!BB394="","",_tag_month_day!BB394/100)</f>
        <v/>
      </c>
      <c r="FH404" s="467" t="str">
        <f>IF(_tag_month_day!BC394="","",_tag_month_day!BC394/100)</f>
        <v/>
      </c>
      <c r="FI404" s="449">
        <f>FI403</f>
        <v>0.40999999999999998</v>
      </c>
      <c r="FJ404" s="449">
        <f>FJ403</f>
        <v>0.11</v>
      </c>
      <c r="FK404" s="449">
        <f>FK403</f>
        <v>0.014999999999999999</v>
      </c>
      <c r="FL404" s="449">
        <f>FL403</f>
        <v>0</v>
      </c>
      <c r="FM404" s="467">
        <f>FM403</f>
        <v>0.0001</v>
      </c>
      <c r="FN404" s="449">
        <f>FN403</f>
        <v>0.32000000000000001</v>
      </c>
      <c r="FO404" s="449">
        <f>FO403</f>
        <v>0.20000000000000001</v>
      </c>
      <c r="FP404" s="449">
        <f>FP403</f>
        <v>0.01</v>
      </c>
      <c r="FQ404" s="449">
        <f>FQ403</f>
        <v>0</v>
      </c>
      <c r="FR404" s="467">
        <f>FR403</f>
        <v>0.0001</v>
      </c>
      <c r="FS404" s="449" t="str">
        <f>IF(_tag_month_day!BD394="","",_tag_month_day!BD394/100)</f>
        <v/>
      </c>
      <c r="FT404" s="449" t="str">
        <f>IF(_tag_month_day!BE394="","",_tag_month_day!BE394/100)</f>
        <v/>
      </c>
      <c r="FU404" s="449" t="str">
        <f>IF(_tag_month_day!BF394="","",_tag_month_day!BF394/100)</f>
        <v/>
      </c>
      <c r="FV404" s="449" t="str">
        <f>IF(_tag_month_day!BG394="","",_tag_month_day!BG394/100)</f>
        <v/>
      </c>
      <c r="FW404" s="467" t="str">
        <f>IF(_tag_month_day!BH394="","",_tag_month_day!BH394/100)</f>
        <v/>
      </c>
      <c r="FX404" s="449" t="str">
        <f>IF(_tag_month_day!BI394="","",_tag_month_day!BI394/100)</f>
        <v/>
      </c>
      <c r="FY404" s="449" t="str">
        <f>IF(_tag_month_day!BJ394="","",_tag_month_day!BJ394/100)</f>
        <v/>
      </c>
      <c r="FZ404" s="468" t="str">
        <f>IF(_tag_month_day!BK394="","",_tag_month_day!BK394/100)</f>
        <v/>
      </c>
      <c r="GA404" s="449" t="str">
        <f>IF(_tag_month_day!BL394="","",_tag_month_day!BL394/100)</f>
        <v/>
      </c>
      <c r="GB404" s="467" t="str">
        <f>IF(_tag_month_day!BM394="","",_tag_month_day!BM394/100)</f>
        <v/>
      </c>
      <c r="GC404" s="431" t="str">
        <f>IF(_tag_month_day!BN394="","",_tag_month_day!BN394/100)</f>
        <v/>
      </c>
      <c r="GD404" s="431" t="str">
        <f>IF(_tag_month_day!BO394="","",_tag_month_day!BO394/100)</f>
        <v/>
      </c>
      <c r="GE404" s="431" t="str">
        <f>IF(_tag_month_day!BP394="","",_tag_month_day!BP394/100)</f>
        <v/>
      </c>
      <c r="GF404" s="431" t="str">
        <f>IF(_tag_month_day!BQ394="","",_tag_month_day!BQ394/100)</f>
        <v/>
      </c>
      <c r="GG404" s="431" t="str">
        <f>IF(_tag_month_day!BR394="","",_tag_month_day!BR394/100)</f>
        <v/>
      </c>
      <c r="GH404" s="431" t="str">
        <f>IF(_tag_month_day!BS394="","",_tag_month_day!BS394/100)</f>
        <v/>
      </c>
      <c r="GI404" s="467" t="str">
        <f>IF(_tag_month_day!BT394="","",_tag_month_day!BT394/100)</f>
        <v/>
      </c>
      <c r="GJ404" s="469" t="str">
        <f>IF(_tag_month_day!BU394="","",_tag_month_day!BU394/100)</f>
        <v/>
      </c>
      <c r="GK404" s="470">
        <f>GK403</f>
        <v>0.070000000000000007</v>
      </c>
      <c r="GL404" s="470">
        <f>GL403</f>
        <v>0.029999999999999999</v>
      </c>
      <c r="GM404" s="471" t="str">
        <f>IF(_tag_month_day!BX394="","",_tag_month_day!BX394/100)</f>
        <v/>
      </c>
      <c r="GN404" s="470">
        <f>GN403</f>
        <v>0.070000000000000007</v>
      </c>
      <c r="GO404" s="470">
        <f>GO403</f>
        <v>0.029999999999999999</v>
      </c>
      <c r="GP404" s="470">
        <f>GP403</f>
        <v>0.089999999999999997</v>
      </c>
      <c r="GQ404" s="470">
        <f>GQ403</f>
        <v>0.029999999999999999</v>
      </c>
      <c r="GR404" s="471" t="str">
        <f>IF(_tag_month_day!CA394="","",_tag_month_day!CA394/100)</f>
        <v/>
      </c>
      <c r="GS404" s="472">
        <f>GS403</f>
        <v>0.95299999999999996</v>
      </c>
      <c r="GT404" s="472">
        <f>GT403</f>
        <v>0.55000000000000004</v>
      </c>
      <c r="GU404" s="472">
        <f>GU403</f>
        <v>0.55000000000000004</v>
      </c>
      <c r="GV404" s="472">
        <f>GV403</f>
        <v>0.55000000000000004</v>
      </c>
      <c r="GW404" s="472">
        <f>GW403</f>
        <v>0.5</v>
      </c>
      <c r="GX404" s="472">
        <f>GX403</f>
        <v>0.93500000000000005</v>
      </c>
      <c r="GY404" s="472">
        <f>GY403</f>
        <v>0.14999999999999999</v>
      </c>
      <c r="GZ404" s="472">
        <f>GZ403</f>
        <v>1</v>
      </c>
      <c r="HA404" s="474">
        <f>HA403</f>
        <v>0.047</v>
      </c>
      <c r="HB404" s="474">
        <f>HB403</f>
        <v>0.45000000000000001</v>
      </c>
      <c r="HC404" s="474">
        <f>HC403</f>
        <v>0.45000000000000001</v>
      </c>
      <c r="HD404" s="474">
        <f>HD403</f>
        <v>0.45000000000000001</v>
      </c>
      <c r="HE404" s="474">
        <f>HE403</f>
        <v>0.5</v>
      </c>
      <c r="HF404" s="474">
        <f>HF403</f>
        <v>0.065000000000000002</v>
      </c>
      <c r="HG404" s="474">
        <f>HG403</f>
        <v>0.84999999999999998</v>
      </c>
      <c r="HH404" s="474">
        <f>HH403</f>
        <v>0</v>
      </c>
      <c r="HI404" s="10">
        <f>IF(BZ404&lt;&gt;"",CK404-BV404,0)</f>
        <v>0</v>
      </c>
      <c r="HJ404" s="10" t="e">
        <f>IF(AJ404&gt;0,AH404-AJ404,0)</f>
        <v>#VALUE!</v>
      </c>
      <c r="HK404" s="466">
        <f>HK403</f>
        <v>0.84999999999999998</v>
      </c>
      <c r="HL404" s="424">
        <f>HL403</f>
        <v>550000</v>
      </c>
      <c r="HM404" s="424">
        <f>HM403</f>
        <v>480000</v>
      </c>
      <c r="HN404" s="465" t="e">
        <f>(DJ404*EZ404+DK404*FH404+DL404*FM404+DM404*FR404+DN404*FW404+DO404*GB404+DS404*GI404+DP404*GM404+DR404*GR404)*1000*2</f>
        <v>#VALUE!</v>
      </c>
      <c r="HO404" s="465" t="e">
        <f>HN404*HK404*$HO$2/HL404*1000000</f>
        <v>#VALUE!</v>
      </c>
      <c r="HP404" s="465" t="e">
        <f>HN404*HK404*$HP$2/HM404*1000000</f>
        <v>#VALUE!</v>
      </c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</row>
    <row customFormat="1" r="405" s="0">
      <c r="A405" s="420">
        <v>394</v>
      </c>
      <c r="B405" s="421">
        <f ca="1">IF(D405=D404,B404,IF(D405="夜班",B404+1,B404))</f>
        <v>43602</v>
      </c>
      <c r="C405" s="422">
        <f>C404</f>
        <v>0.041666666666666699</v>
      </c>
      <c r="D405" s="10" t="str">
        <f ca="1">IF(HOUR(G405)&lt;8,"夜班",IF(HOUR(G405)&lt;16,"白班",IF(HOUR(G405)&lt;24,"中班",0)))</f>
        <v>白班</v>
      </c>
      <c r="E405" s="10" t="e">
        <f ca="1">IF(F405=1,"甲",IF(F405=2,"乙",IF(F405=3,"丙",IF(F405=4,"丁",""))))</f>
        <v>#REF!</v>
      </c>
      <c r="F405" s="10" t="e">
        <f ca="1">SUMPRODUCT((成本日报!$A$3:$A$95=计划!B405)*(成本日报!$B$3:$B$95=计划!$D405),成本日报!$C$3:$C$95)</f>
        <v>#REF!</v>
      </c>
      <c r="G405" s="423">
        <f ca="1">G404+C404</f>
        <v>43602.374999999047</v>
      </c>
      <c r="H405" s="423">
        <f ca="1">$G405+$C405/60*10+$C405*0</f>
        <v>43602.381944443492</v>
      </c>
      <c r="I405" s="423">
        <f ca="1">$G405+$C405/60*18+$C405*0</f>
        <v>43602.387499999044</v>
      </c>
      <c r="J405" s="423">
        <f ca="1">$G405+$C405/60*0+$C405*1</f>
        <v>43602.416666665711</v>
      </c>
      <c r="K405" s="423">
        <f ca="1">$G405+$C405/60*30+$C405*2</f>
        <v>43602.479166665718</v>
      </c>
      <c r="L405" s="423">
        <f ca="1">$G405+$C405/60*0+$C405*3</f>
        <v>43602.499999999047</v>
      </c>
      <c r="M405" s="424" t="str">
        <f>IF(_tag_month_day!A395="","",_tag_month_day!A395)</f>
        <v/>
      </c>
      <c r="N405" s="424" t="str">
        <f>IF(_tag_month_day!B395="","",_tag_month_day!B395)</f>
        <v/>
      </c>
      <c r="O405" s="425" t="e">
        <f>IF(M405+N405=0,"",M405+N405)</f>
        <v>#VALUE!</v>
      </c>
      <c r="P405" s="424" t="str">
        <f>IF(_tag_month_day!C395="","",_tag_month_day!C395)</f>
        <v/>
      </c>
      <c r="Q405" s="424" t="str">
        <f>IF(_tag_month_day!D395="","",_tag_month_day!D395)</f>
        <v/>
      </c>
      <c r="R405" s="426" t="str">
        <f>IF(_tag_month_day!CB395="","",_tag_month_day!CB395/100)</f>
        <v/>
      </c>
      <c r="S405" s="427" t="str">
        <f>IF(_tag_month_day!E395="","",_tag_month_day!E395)</f>
        <v/>
      </c>
      <c r="T405" s="427" t="str">
        <f>IF(_tag_month_day!F395="","",_tag_month_day!F395)</f>
        <v/>
      </c>
      <c r="U405" s="428" t="e">
        <f>S405+T405</f>
        <v>#VALUE!</v>
      </c>
      <c r="V405" s="429" t="e">
        <f>U405/AJ405</f>
        <v>#VALUE!</v>
      </c>
      <c r="W405" s="430" t="str">
        <f>IF(_jhy_month_day!A395="","",_jhy_month_day!A395)</f>
        <v/>
      </c>
      <c r="X405" s="431" t="str">
        <f>IF(_jhy_month_day!B395="","",_jhy_month_day!B395/100)</f>
        <v/>
      </c>
      <c r="Y405" s="431" t="str">
        <f>IF(_jhy_month_day!C395="","",_jhy_month_day!C395/100)</f>
        <v/>
      </c>
      <c r="Z405" s="432">
        <f>Z401+1</f>
        <v>99</v>
      </c>
      <c r="AA405" s="433" t="str">
        <f>IF(_tag_month_day!G395="","",_tag_month_day!G395/100)</f>
        <v/>
      </c>
      <c r="AB405" s="433" t="str">
        <f>IF(_tag_month_day!H395="","",_tag_month_day!H395/100)</f>
        <v/>
      </c>
      <c r="AC405" s="434">
        <f>IF(X405="",AC404,BK405*($AV404*X405+$AW404*FD404+$AX404*FI404+$AY404*FN404+$AZ404*FS404+$BA404*FX404+$BG404*GE404)/(AV404*Y405+AX404*FK404+AW404*FF404+AY404*FP404+AZ404*FU404+BA404*FZ404+BG404*GG404+BB404*GK404+BC404*GN404+BD404*GP404))</f>
        <v>1.59963432013121</v>
      </c>
      <c r="AD405" s="435" t="str">
        <f>IF(AC405=AC404,"",AC405-AC404)</f>
        <v/>
      </c>
      <c r="AE405" s="436" t="str">
        <f>IF(1-AF405=0,"",(1-AF405))</f>
        <v/>
      </c>
      <c r="AF405" s="437">
        <v>1</v>
      </c>
      <c r="AG405" s="10" t="str">
        <f>AG404</f>
        <v>9A3</v>
      </c>
      <c r="AH405" s="438" t="str">
        <f>AH404</f>
        <v/>
      </c>
      <c r="AI405" s="424"/>
      <c r="AJ405" s="10" t="str">
        <f>IF(_tag_month_day!I395="","",_tag_month_day!I395)</f>
        <v/>
      </c>
      <c r="AK405" s="440"/>
      <c r="AL405" s="440"/>
      <c r="AM405" s="440"/>
      <c r="AN405" s="441">
        <f>AN404</f>
        <v>2</v>
      </c>
      <c r="AO405" s="441">
        <f>AO404</f>
        <v>8</v>
      </c>
      <c r="AP405" s="442" t="e">
        <f>(IF(AN405=0,AS404,AS404*(1+AO405/AN405)/(AR405+AO405/AN405)))+AT405</f>
        <v>#VALUE!</v>
      </c>
      <c r="AQ405" s="443" t="str">
        <f>IF(_tag_month_day!J395="","",_tag_month_day!J395/100)</f>
        <v/>
      </c>
      <c r="AR405" s="444">
        <f>AR404</f>
        <v>1.3</v>
      </c>
      <c r="AS405" s="445" t="e">
        <f>AQ405*(AN405*AR405+AO405)/(AN405+AO405)</f>
        <v>#VALUE!</v>
      </c>
      <c r="AT405" s="445" t="e">
        <f>(SUM(BE405:BF405)-SUM(BE404:BF404))*0.05</f>
        <v>#VALUE!</v>
      </c>
      <c r="AU405" s="446" t="str">
        <f>IF(_tag_month_day!CC395="","",IF(_tag_month_day!CC395&gt;0,_tag_month_day!CD395,_tag_month_day!CE395))</f>
        <v/>
      </c>
      <c r="AV405" s="447" t="str">
        <f>IF(_tag_month_day!L395="","",_tag_month_day!L395/100)</f>
        <v/>
      </c>
      <c r="AW405" s="431">
        <f>AW404</f>
        <v>0</v>
      </c>
      <c r="AX405" s="431">
        <f>AX404</f>
        <v>0</v>
      </c>
      <c r="AY405" s="431" t="str">
        <f>IF(_tag_month_day!M395="","",_tag_month_day!M395/100)</f>
        <v/>
      </c>
      <c r="AZ405" s="431" t="str">
        <f>IF(_tag_month_day!N395="","",_tag_month_day!N395/100)</f>
        <v/>
      </c>
      <c r="BA405" s="431" t="str">
        <f>IF(_tag_month_day!O395="","",_tag_month_day!O395/100)</f>
        <v/>
      </c>
      <c r="BB405" s="448" t="str">
        <f>IF(_tag_month_day!P395="","",_tag_month_day!P395/100)</f>
        <v/>
      </c>
      <c r="BC405" s="448">
        <f>BC404</f>
        <v>0</v>
      </c>
      <c r="BD405" s="448" t="str">
        <f>IF(_tag_month_day!Q395="","",_tag_month_day!Q395/100)</f>
        <v/>
      </c>
      <c r="BE405" s="449" t="str">
        <f>IF(_tag_month_day!R395="","",_tag_month_day!R395/100)</f>
        <v/>
      </c>
      <c r="BF405" s="388" t="e">
        <f>(AU405*(100+BE405*100))/(AJ405-AU405)/100</f>
        <v>#VALUE!</v>
      </c>
      <c r="BG405" s="450" t="e">
        <f>BE405+BF405</f>
        <v>#VALUE!</v>
      </c>
      <c r="BH405" s="451" t="e">
        <f>SUM(AV405:BF405)</f>
        <v>#VALUE!</v>
      </c>
      <c r="BI405" s="452" t="e">
        <f>IF(CX405=0,BI404,(DK405*查询!$R$5+DL405*查询!$Q$5+DM405*查询!$N$5+DN405*查询!$O$5+DO405*查询!$P$5)*AF405/CX405)</f>
        <v>#VALUE!</v>
      </c>
      <c r="BJ405" s="452" t="e">
        <f>IF(CX405=0,BJ404,(DP405*查询!$S$5+DQ405*查询!$T$5+DR405*查询!$U$5)*AF405/CX405)</f>
        <v>#VALUE!</v>
      </c>
      <c r="BK405" s="452">
        <f>BK404</f>
        <v>1</v>
      </c>
      <c r="BL405" s="453" t="e">
        <f>SUMPRODUCT((AV405:BA405)*(GS405:GX405))/((GS405:GX405)+SUM(BB405:BD405)*GY405+BG405*GZ405)</f>
        <v>#VALUE!</v>
      </c>
      <c r="BM405" s="453" t="e">
        <f>BK405*($AV405*FB405+$AW405*FD405+$AX405*FI405+$AY405*FN405+$AZ405*FS405+$BA405*FX405+$BG405*GE405)/(AV405*EY405+AX405*FK405+AW405*FF405+AY405*FP405+AZ405*FU405+BA405*FZ405+BG405*GG405+BB405*GK405+BC405*GN405+BD405*GP405)</f>
        <v>#VALUE!</v>
      </c>
      <c r="BN405" s="453" t="e">
        <f>($AV405*FC405+$AX405*FJ405+$AW405*FE405+$AY405*FO405+$AZ405*FT405+$BA405*FY405+$BG405*GF405)/($AV405*FA405+BG405*GH405+BB405*GL405+BC405*GO405+BD405*GQ405+BA405*GA405)</f>
        <v>#VALUE!</v>
      </c>
      <c r="BO405" s="454" t="e">
        <f>SUMPRODUCT(AV405:BA405*GS405:GX405)/(GS405:GX405+(BB405+BC405+BD405)*GY405+BG405)</f>
        <v>#VALUE!</v>
      </c>
      <c r="BP405" s="454" t="e">
        <f>SUMPRODUCT(AV405:BA405*GS405:GX405)/(GS405:GX405+(BB405+BC405+BD405)*GY405+BG405)</f>
        <v>#VALUE!</v>
      </c>
      <c r="BQ405" s="454" t="e">
        <f>SUMPRODUCT(AV405:BA405*GS405:GX405)/(GS405:GX405+(BB405+BC405+BD405)*GY405+BG405)</f>
        <v>#VALUE!</v>
      </c>
      <c r="BR405" s="453" t="str">
        <f>IF(_tag_month_day!T395="","",_tag_month_day!T395)</f>
        <v/>
      </c>
      <c r="BS405" s="453" t="str">
        <f>IF(_tag_month_day!U395="","",_tag_month_day!U395)</f>
        <v/>
      </c>
      <c r="BT405" s="455" t="str">
        <f>IF(CK405="","",IF((CK405&gt;=BV405-0.12)*(CK405&lt;=BV405+0.12),"合格","不合格"))</f>
        <v/>
      </c>
      <c r="BU405" s="456" t="str">
        <f>IF(_tag_month_day!V395="","",_tag_month_day!V395)</f>
        <v/>
      </c>
      <c r="BV405" s="457" t="str">
        <f>IF(_tag_month_day!W395="","",_tag_month_day!W395)</f>
        <v/>
      </c>
      <c r="BW405" s="458" t="str">
        <f>IF(_tag_month_day!X395="","",_tag_month_day!X395)</f>
        <v/>
      </c>
      <c r="BX405" s="458" t="str">
        <f>IF(_tag_month_day!Y395="","",_tag_month_day!Y395)</f>
        <v/>
      </c>
      <c r="BY405" s="459">
        <f ca="1">L405</f>
        <v>43602.499999999047</v>
      </c>
      <c r="BZ405" s="460"/>
      <c r="CA405" s="461"/>
      <c r="CB405" s="424" t="str">
        <f>IF(_tag_month_day!Z395="","",_tag_month_day!Z395)</f>
        <v/>
      </c>
      <c r="CC405" s="424" t="str">
        <f>IF(_tag_month_day!AA395="","",_tag_month_day!AA395)</f>
        <v/>
      </c>
      <c r="CD405" s="424" t="str">
        <f>IF(_tag_month_day!AB395="","",_tag_month_day!AB395)</f>
        <v/>
      </c>
      <c r="CE405" s="424" t="str">
        <f>IF(_tag_month_day!AC395="","",_tag_month_day!AC395)</f>
        <v/>
      </c>
      <c r="CF405" s="424" t="str">
        <f>IF(_tag_month_day!AD395="","",_tag_month_day!AD395)</f>
        <v/>
      </c>
      <c r="CG405" s="424" t="str">
        <f>IF(_tag_month_day!AE395="","",_tag_month_day!AE395)</f>
        <v/>
      </c>
      <c r="CH405" s="424" t="str">
        <f>IF(_tag_month_day!AF395="","",_tag_month_day!AF395)</f>
        <v/>
      </c>
      <c r="CI405" s="424" t="str">
        <f>IF(_tag_month_day!AG395="","",_tag_month_day!AG395)</f>
        <v/>
      </c>
      <c r="CJ405" s="424" t="str">
        <f>IF(_tag_month_day!AH395="","",_tag_month_day!AH395)</f>
        <v/>
      </c>
      <c r="CK405" s="424" t="str">
        <f>IF(_tag_month_day!AI395="","",_tag_month_day!AI395)</f>
        <v/>
      </c>
      <c r="CL405" s="4" t="str">
        <f>IF(_tag_month_day!AJ395="","",_tag_month_day!AJ395)</f>
        <v/>
      </c>
      <c r="CM405" s="4" t="str">
        <f>IF(_tag_month_day!AK395="","",_tag_month_day!AK395)</f>
        <v/>
      </c>
      <c r="CN405" s="4" t="str">
        <f>IF(_tag_month_day!AL395="","",_tag_month_day!AL395)</f>
        <v/>
      </c>
      <c r="CO405" s="4" t="str">
        <f>IF(_tag_month_day!AM395="","",_tag_month_day!AM395)</f>
        <v/>
      </c>
      <c r="CP405" s="4" t="str">
        <f>IF(_tag_month_day!AN395="","",_tag_month_day!AN395)</f>
        <v/>
      </c>
      <c r="CQ405" s="4" t="str">
        <f>IF(_tag_month_day!AO395="","",_tag_month_day!AO395)</f>
        <v/>
      </c>
      <c r="CR405" s="462" t="str">
        <f>IF(_tag_month_day!AP395="","",_tag_month_day!AP395)</f>
        <v/>
      </c>
      <c r="CS405" s="463" t="str">
        <f>IF(_tag_month_day!AQ395="","",_tag_month_day!AQ395)</f>
        <v/>
      </c>
      <c r="CT405" s="4" t="str">
        <f>IF(_tag_month_day!AR395="","",_tag_month_day!AR395)</f>
        <v/>
      </c>
      <c r="CU405" s="464" t="e">
        <f>DU405/AJ405</f>
        <v>#VALUE!</v>
      </c>
      <c r="CV405" s="451" t="e">
        <f>BG405/BH405</f>
        <v>#VALUE!</v>
      </c>
      <c r="CW405" s="465" t="e">
        <f>AJ405*(1-CV405)*CU405*AF405</f>
        <v>#VALUE!</v>
      </c>
      <c r="CX405" s="465" t="e">
        <f>CW405*94%</f>
        <v>#VALUE!</v>
      </c>
      <c r="CY405" s="466" t="e">
        <f>IF(CX405=0,0,DS405/(DS405+CX405))</f>
        <v>#VALUE!</v>
      </c>
      <c r="CZ405" s="465" t="e">
        <f>$AJ405*EF405</f>
        <v>#VALUE!</v>
      </c>
      <c r="DA405" s="465" t="e">
        <f>$AJ405*EG405</f>
        <v>#VALUE!</v>
      </c>
      <c r="DB405" s="465" t="e">
        <f>$AJ405*EH405</f>
        <v>#VALUE!</v>
      </c>
      <c r="DC405" s="465" t="e">
        <f>$AJ405*EI405</f>
        <v>#VALUE!</v>
      </c>
      <c r="DD405" s="465" t="e">
        <f>$AJ405*EJ405</f>
        <v>#VALUE!</v>
      </c>
      <c r="DE405" s="465" t="e">
        <f>$AJ405*EK405</f>
        <v>#VALUE!</v>
      </c>
      <c r="DF405" s="465" t="e">
        <f>$AJ405*EL405</f>
        <v>#VALUE!</v>
      </c>
      <c r="DG405" s="465" t="e">
        <f>$AJ405*EM405</f>
        <v>#VALUE!</v>
      </c>
      <c r="DH405" s="465" t="e">
        <f>$AJ405*EN405</f>
        <v>#VALUE!</v>
      </c>
      <c r="DI405" s="465" t="e">
        <f>$AJ405*EO405</f>
        <v>#VALUE!</v>
      </c>
      <c r="DJ405" s="465" t="e">
        <f>CZ405*(1-EP405)</f>
        <v>#VALUE!</v>
      </c>
      <c r="DK405" s="465" t="e">
        <f>DA405*(1-ER405)</f>
        <v>#VALUE!</v>
      </c>
      <c r="DL405" s="465" t="e">
        <f>DB405*(1-EQ405)</f>
        <v>#VALUE!</v>
      </c>
      <c r="DM405" s="465" t="e">
        <f>DC405*(1-ES405)</f>
        <v>#VALUE!</v>
      </c>
      <c r="DN405" s="465" t="e">
        <f>DD405*(1-ET405)</f>
        <v>#VALUE!</v>
      </c>
      <c r="DO405" s="465" t="e">
        <f>DE405</f>
        <v>#VALUE!</v>
      </c>
      <c r="DP405" s="465" t="e">
        <f>DF405*(1-EU405)</f>
        <v>#VALUE!</v>
      </c>
      <c r="DQ405" s="465" t="e">
        <f>DG405*(1-EV405)</f>
        <v>#VALUE!</v>
      </c>
      <c r="DR405" s="465" t="e">
        <f>DH405*(1-EW405)</f>
        <v>#VALUE!</v>
      </c>
      <c r="DS405" s="465" t="e">
        <f>DI405</f>
        <v>#VALUE!</v>
      </c>
      <c r="DT405" s="465" t="e">
        <f>SUM(DJ405:DS405)</f>
        <v>#VALUE!</v>
      </c>
      <c r="DU405" s="465" t="e">
        <f>(GS405:GX405)+(DP405+DQ405+DR405)*GY405+DS405</f>
        <v>#VALUE!</v>
      </c>
      <c r="DV405" s="451" t="e">
        <f>AV405/$BH405/(1-EP405)</f>
        <v>#VALUE!</v>
      </c>
      <c r="DW405" s="451" t="e">
        <f>AW405/$BH405/(1-ER405)</f>
        <v>#VALUE!</v>
      </c>
      <c r="DX405" s="451" t="e">
        <f>AX405/$BH405/(1-EQ405)</f>
        <v>#VALUE!</v>
      </c>
      <c r="DY405" s="451" t="e">
        <f>AY405/$BH405/(1-ES405)</f>
        <v>#VALUE!</v>
      </c>
      <c r="DZ405" s="451" t="e">
        <f>AZ405/$BH405/(1-ET405)</f>
        <v>#VALUE!</v>
      </c>
      <c r="EA405" s="451" t="e">
        <f>BA405/$BH405/(1-AX405)</f>
        <v>#VALUE!</v>
      </c>
      <c r="EB405" s="451" t="e">
        <f>BB405/$BH405/(1-EU405)</f>
        <v>#VALUE!</v>
      </c>
      <c r="EC405" s="451" t="e">
        <f>BC405/$BH405/(1-EV405)</f>
        <v>#VALUE!</v>
      </c>
      <c r="ED405" s="451" t="e">
        <f>BD405/$BH405/(1-EW405)</f>
        <v>#VALUE!</v>
      </c>
      <c r="EE405" s="451" t="e">
        <f>BG405/BH405</f>
        <v>#VALUE!</v>
      </c>
      <c r="EF405" s="451" t="e">
        <f>DV405/SUM($DV405:$EE405)</f>
        <v>#VALUE!</v>
      </c>
      <c r="EG405" s="451" t="e">
        <f>DW405/SUM($DV405:$EE405)</f>
        <v>#VALUE!</v>
      </c>
      <c r="EH405" s="451" t="e">
        <f>DX405/SUM($DV405:$EE405)</f>
        <v>#VALUE!</v>
      </c>
      <c r="EI405" s="451" t="e">
        <f>DY405/SUM($DV405:$EE405)</f>
        <v>#VALUE!</v>
      </c>
      <c r="EJ405" s="451" t="e">
        <f>DZ405/SUM($DV405:$EE405)</f>
        <v>#VALUE!</v>
      </c>
      <c r="EK405" s="451" t="e">
        <f>EA405/SUM($DV405:$EE405)</f>
        <v>#VALUE!</v>
      </c>
      <c r="EL405" s="451" t="e">
        <f>EB405/SUM($DV405:$EE405)</f>
        <v>#VALUE!</v>
      </c>
      <c r="EM405" s="451" t="e">
        <f>EC405/SUM($DV405:$EE405)</f>
        <v>#VALUE!</v>
      </c>
      <c r="EN405" s="451" t="e">
        <f>ED405/SUM($DV405:$EE405)</f>
        <v>#VALUE!</v>
      </c>
      <c r="EO405" s="451" t="e">
        <f>EE405/SUM($DV405:$EE405)</f>
        <v>#VALUE!</v>
      </c>
      <c r="EP405" s="450">
        <f>EP404</f>
        <v>0.080000000000000002</v>
      </c>
      <c r="EQ405" s="450">
        <f>EQ404</f>
        <v>0.014999999999999999</v>
      </c>
      <c r="ER405" s="450">
        <f>ER404</f>
        <v>0.014999999999999999</v>
      </c>
      <c r="ES405" s="450">
        <f>ES404</f>
        <v>0.014999999999999999</v>
      </c>
      <c r="ET405" s="450">
        <f>ET404</f>
        <v>0.014999999999999999</v>
      </c>
      <c r="EU405" s="450">
        <f>EU404</f>
        <v>0.089999999999999997</v>
      </c>
      <c r="EV405" s="450">
        <f>EV404</f>
        <v>0.089999999999999997</v>
      </c>
      <c r="EW405" s="450">
        <f>EW404</f>
        <v>0.089999999999999997</v>
      </c>
      <c r="EX405" s="431" t="str">
        <f>IF(_tag_month_day!AS395="","",_tag_month_day!AS395/100)</f>
        <v/>
      </c>
      <c r="EY405" s="431" t="str">
        <f>IF(_tag_month_day!AT395="","",_tag_month_day!AT395/100)</f>
        <v/>
      </c>
      <c r="EZ405" s="431" t="str">
        <f>IF(_tag_month_day!AU395="","",_tag_month_day!AU395/100)</f>
        <v/>
      </c>
      <c r="FA405" s="431" t="str">
        <f>IF(_tag_month_day!AV395="","",_tag_month_day!AV395/100)</f>
        <v/>
      </c>
      <c r="FB405" s="431" t="str">
        <f>IF(_tag_month_day!AW395="","",_tag_month_day!AW395/100)</f>
        <v/>
      </c>
      <c r="FC405" s="431" t="str">
        <f>IF(_tag_month_day!AX395="","",_tag_month_day!AX395/100)</f>
        <v/>
      </c>
      <c r="FD405" s="449" t="str">
        <f>IF(_tag_month_day!AY395="","",_tag_month_day!AY395/100)</f>
        <v/>
      </c>
      <c r="FE405" s="449" t="str">
        <f>IF(_tag_month_day!AZ395="","",_tag_month_day!AZ395/100)</f>
        <v/>
      </c>
      <c r="FF405" s="449" t="str">
        <f>IF(_tag_month_day!BA395="","",_tag_month_day!BA395/100)</f>
        <v/>
      </c>
      <c r="FG405" s="449" t="str">
        <f>IF(_tag_month_day!BB395="","",_tag_month_day!BB395/100)</f>
        <v/>
      </c>
      <c r="FH405" s="467" t="str">
        <f>IF(_tag_month_day!BC395="","",_tag_month_day!BC395/100)</f>
        <v/>
      </c>
      <c r="FI405" s="449">
        <f>FI404</f>
        <v>0.40999999999999998</v>
      </c>
      <c r="FJ405" s="449">
        <f>FJ404</f>
        <v>0.11</v>
      </c>
      <c r="FK405" s="449">
        <f>FK404</f>
        <v>0.014999999999999999</v>
      </c>
      <c r="FL405" s="449">
        <f>FL404</f>
        <v>0</v>
      </c>
      <c r="FM405" s="467">
        <f>FM404</f>
        <v>0.0001</v>
      </c>
      <c r="FN405" s="449">
        <f>FN404</f>
        <v>0.32000000000000001</v>
      </c>
      <c r="FO405" s="449">
        <f>FO404</f>
        <v>0.20000000000000001</v>
      </c>
      <c r="FP405" s="449">
        <f>FP404</f>
        <v>0.01</v>
      </c>
      <c r="FQ405" s="449">
        <f>FQ404</f>
        <v>0</v>
      </c>
      <c r="FR405" s="467">
        <f>FR404</f>
        <v>0.0001</v>
      </c>
      <c r="FS405" s="449" t="str">
        <f>IF(_tag_month_day!BD395="","",_tag_month_day!BD395/100)</f>
        <v/>
      </c>
      <c r="FT405" s="449" t="str">
        <f>IF(_tag_month_day!BE395="","",_tag_month_day!BE395/100)</f>
        <v/>
      </c>
      <c r="FU405" s="449" t="str">
        <f>IF(_tag_month_day!BF395="","",_tag_month_day!BF395/100)</f>
        <v/>
      </c>
      <c r="FV405" s="449" t="str">
        <f>IF(_tag_month_day!BG395="","",_tag_month_day!BG395/100)</f>
        <v/>
      </c>
      <c r="FW405" s="467" t="str">
        <f>IF(_tag_month_day!BH395="","",_tag_month_day!BH395/100)</f>
        <v/>
      </c>
      <c r="FX405" s="449" t="str">
        <f>IF(_tag_month_day!BI395="","",_tag_month_day!BI395/100)</f>
        <v/>
      </c>
      <c r="FY405" s="449" t="str">
        <f>IF(_tag_month_day!BJ395="","",_tag_month_day!BJ395/100)</f>
        <v/>
      </c>
      <c r="FZ405" s="468" t="str">
        <f>IF(_tag_month_day!BK395="","",_tag_month_day!BK395/100)</f>
        <v/>
      </c>
      <c r="GA405" s="449" t="str">
        <f>IF(_tag_month_day!BL395="","",_tag_month_day!BL395/100)</f>
        <v/>
      </c>
      <c r="GB405" s="467" t="str">
        <f>IF(_tag_month_day!BM395="","",_tag_month_day!BM395/100)</f>
        <v/>
      </c>
      <c r="GC405" s="431" t="str">
        <f>IF(_tag_month_day!BN395="","",_tag_month_day!BN395/100)</f>
        <v/>
      </c>
      <c r="GD405" s="431" t="str">
        <f>IF(_tag_month_day!BO395="","",_tag_month_day!BO395/100)</f>
        <v/>
      </c>
      <c r="GE405" s="431" t="str">
        <f>IF(_tag_month_day!BP395="","",_tag_month_day!BP395/100)</f>
        <v/>
      </c>
      <c r="GF405" s="431" t="str">
        <f>IF(_tag_month_day!BQ395="","",_tag_month_day!BQ395/100)</f>
        <v/>
      </c>
      <c r="GG405" s="431" t="str">
        <f>IF(_tag_month_day!BR395="","",_tag_month_day!BR395/100)</f>
        <v/>
      </c>
      <c r="GH405" s="431" t="str">
        <f>IF(_tag_month_day!BS395="","",_tag_month_day!BS395/100)</f>
        <v/>
      </c>
      <c r="GI405" s="467" t="str">
        <f>IF(_tag_month_day!BT395="","",_tag_month_day!BT395/100)</f>
        <v/>
      </c>
      <c r="GJ405" s="469" t="str">
        <f>IF(_tag_month_day!BU395="","",_tag_month_day!BU395/100)</f>
        <v/>
      </c>
      <c r="GK405" s="470">
        <f>GK404</f>
        <v>0.070000000000000007</v>
      </c>
      <c r="GL405" s="470">
        <f>GL404</f>
        <v>0.029999999999999999</v>
      </c>
      <c r="GM405" s="471" t="str">
        <f>IF(_tag_month_day!BX395="","",_tag_month_day!BX395/100)</f>
        <v/>
      </c>
      <c r="GN405" s="470">
        <f>GN404</f>
        <v>0.070000000000000007</v>
      </c>
      <c r="GO405" s="470">
        <f>GO404</f>
        <v>0.029999999999999999</v>
      </c>
      <c r="GP405" s="470">
        <f>GP404</f>
        <v>0.089999999999999997</v>
      </c>
      <c r="GQ405" s="470">
        <f>GQ404</f>
        <v>0.029999999999999999</v>
      </c>
      <c r="GR405" s="471" t="str">
        <f>IF(_tag_month_day!CA395="","",_tag_month_day!CA395/100)</f>
        <v/>
      </c>
      <c r="GS405" s="472">
        <f>GS404</f>
        <v>0.95299999999999996</v>
      </c>
      <c r="GT405" s="472">
        <f>GT404</f>
        <v>0.55000000000000004</v>
      </c>
      <c r="GU405" s="472">
        <f>GU404</f>
        <v>0.55000000000000004</v>
      </c>
      <c r="GV405" s="472">
        <f>GV404</f>
        <v>0.55000000000000004</v>
      </c>
      <c r="GW405" s="472">
        <f>GW404</f>
        <v>0.5</v>
      </c>
      <c r="GX405" s="472">
        <f>GX404</f>
        <v>0.93500000000000005</v>
      </c>
      <c r="GY405" s="472">
        <f>GY404</f>
        <v>0.14999999999999999</v>
      </c>
      <c r="GZ405" s="472">
        <f>GZ404</f>
        <v>1</v>
      </c>
      <c r="HA405" s="474">
        <f>HA404</f>
        <v>0.047</v>
      </c>
      <c r="HB405" s="474">
        <f>HB404</f>
        <v>0.45000000000000001</v>
      </c>
      <c r="HC405" s="474">
        <f>HC404</f>
        <v>0.45000000000000001</v>
      </c>
      <c r="HD405" s="474">
        <f>HD404</f>
        <v>0.45000000000000001</v>
      </c>
      <c r="HE405" s="474">
        <f>HE404</f>
        <v>0.5</v>
      </c>
      <c r="HF405" s="474">
        <f>HF404</f>
        <v>0.065000000000000002</v>
      </c>
      <c r="HG405" s="474">
        <f>HG404</f>
        <v>0.84999999999999998</v>
      </c>
      <c r="HH405" s="474">
        <f>HH404</f>
        <v>0</v>
      </c>
      <c r="HI405" s="10">
        <f>IF(BZ405&lt;&gt;"",CK405-BV405,0)</f>
        <v>0</v>
      </c>
      <c r="HJ405" s="10" t="e">
        <f>IF(AJ405&gt;0,AH405-AJ405,0)</f>
        <v>#VALUE!</v>
      </c>
      <c r="HK405" s="466">
        <f>HK404</f>
        <v>0.84999999999999998</v>
      </c>
      <c r="HL405" s="424">
        <f>HL404</f>
        <v>550000</v>
      </c>
      <c r="HM405" s="424">
        <f>HM404</f>
        <v>480000</v>
      </c>
      <c r="HN405" s="465" t="e">
        <f>(DJ405*EZ405+DK405*FH405+DL405*FM405+DM405*FR405+DN405*FW405+DO405*GB405+DS405*GI405+DP405*GM405+DR405*GR405)*1000*2</f>
        <v>#VALUE!</v>
      </c>
      <c r="HO405" s="465" t="e">
        <f>HN405*HK405*$HO$2/HL405*1000000</f>
        <v>#VALUE!</v>
      </c>
      <c r="HP405" s="465" t="e">
        <f>HN405*HK405*$HP$2/HM405*1000000</f>
        <v>#VALUE!</v>
      </c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</row>
    <row customFormat="1" r="406" s="0">
      <c r="A406" s="420">
        <v>395</v>
      </c>
      <c r="B406" s="421">
        <f ca="1">IF(D406=D405,B405,IF(D406="夜班",B405+1,B405))</f>
        <v>43602</v>
      </c>
      <c r="C406" s="422">
        <f>C405</f>
        <v>0.041666666666666699</v>
      </c>
      <c r="D406" s="10" t="str">
        <f ca="1">IF(HOUR(G406)&lt;8,"夜班",IF(HOUR(G406)&lt;16,"白班",IF(HOUR(G406)&lt;24,"中班",0)))</f>
        <v>白班</v>
      </c>
      <c r="E406" s="10" t="e">
        <f ca="1">IF(F406=1,"甲",IF(F406=2,"乙",IF(F406=3,"丙",IF(F406=4,"丁",""))))</f>
        <v>#REF!</v>
      </c>
      <c r="F406" s="10" t="e">
        <f ca="1">SUMPRODUCT((成本日报!$A$3:$A$95=计划!B406)*(成本日报!$B$3:$B$95=计划!$D406),成本日报!$C$3:$C$95)</f>
        <v>#REF!</v>
      </c>
      <c r="G406" s="423">
        <f ca="1">G405+C405</f>
        <v>43602.416666665711</v>
      </c>
      <c r="H406" s="423">
        <f ca="1">$G406+$C406/60*10+$C406*0</f>
        <v>43602.423611110156</v>
      </c>
      <c r="I406" s="423">
        <f ca="1">$G406+$C406/60*18+$C406*0</f>
        <v>43602.429166665708</v>
      </c>
      <c r="J406" s="423">
        <f ca="1">$G406+$C406/60*0+$C406*1</f>
        <v>43602.458333332375</v>
      </c>
      <c r="K406" s="423">
        <f ca="1">$G406+$C406/60*30+$C406*2</f>
        <v>43602.520833332383</v>
      </c>
      <c r="L406" s="423">
        <f ca="1">$G406+$C406/60*0+$C406*3</f>
        <v>43602.541666665711</v>
      </c>
      <c r="M406" s="424" t="str">
        <f>IF(_tag_month_day!A396="","",_tag_month_day!A396)</f>
        <v/>
      </c>
      <c r="N406" s="424" t="str">
        <f>IF(_tag_month_day!B396="","",_tag_month_day!B396)</f>
        <v/>
      </c>
      <c r="O406" s="425" t="e">
        <f>IF(M406+N406=0,"",M406+N406)</f>
        <v>#VALUE!</v>
      </c>
      <c r="P406" s="424" t="str">
        <f>IF(_tag_month_day!C396="","",_tag_month_day!C396)</f>
        <v/>
      </c>
      <c r="Q406" s="424" t="str">
        <f>IF(_tag_month_day!D396="","",_tag_month_day!D396)</f>
        <v/>
      </c>
      <c r="R406" s="426" t="str">
        <f>IF(_tag_month_day!CB396="","",_tag_month_day!CB396/100)</f>
        <v/>
      </c>
      <c r="S406" s="427" t="str">
        <f>IF(_tag_month_day!E396="","",_tag_month_day!E396)</f>
        <v/>
      </c>
      <c r="T406" s="427" t="str">
        <f>IF(_tag_month_day!F396="","",_tag_month_day!F396)</f>
        <v/>
      </c>
      <c r="U406" s="428" t="e">
        <f>S406+T406</f>
        <v>#VALUE!</v>
      </c>
      <c r="V406" s="429" t="e">
        <f>U406/AJ406</f>
        <v>#VALUE!</v>
      </c>
      <c r="W406" s="430" t="str">
        <f>IF(_jhy_month_day!A396="","",_jhy_month_day!A396)</f>
        <v/>
      </c>
      <c r="X406" s="431" t="str">
        <f>IF(_jhy_month_day!B396="","",_jhy_month_day!B396/100)</f>
        <v/>
      </c>
      <c r="Y406" s="431" t="str">
        <f>IF(_jhy_month_day!C396="","",_jhy_month_day!C396/100)</f>
        <v/>
      </c>
      <c r="Z406" s="432">
        <f>Z402+1</f>
        <v>99</v>
      </c>
      <c r="AA406" s="433" t="str">
        <f>IF(_tag_month_day!G396="","",_tag_month_day!G396/100)</f>
        <v/>
      </c>
      <c r="AB406" s="433" t="str">
        <f>IF(_tag_month_day!H396="","",_tag_month_day!H396/100)</f>
        <v/>
      </c>
      <c r="AC406" s="434">
        <f>IF(X406="",AC405,BK406*($AV405*X406+$AW405*FD405+$AX405*FI405+$AY405*FN405+$AZ405*FS405+$BA405*FX405+$BG405*GE405)/(AV405*Y406+AX405*FK405+AW405*FF405+AY405*FP405+AZ405*FU405+BA405*FZ405+BG405*GG405+BB405*GK405+BC405*GN405+BD405*GP405))</f>
        <v>1.59963432013121</v>
      </c>
      <c r="AD406" s="435" t="str">
        <f>IF(AC406=AC405,"",AC406-AC405)</f>
        <v/>
      </c>
      <c r="AE406" s="436" t="str">
        <f>IF(1-AF406=0,"",(1-AF406))</f>
        <v/>
      </c>
      <c r="AF406" s="437">
        <v>1</v>
      </c>
      <c r="AG406" s="10" t="str">
        <f>AG405</f>
        <v>9A3</v>
      </c>
      <c r="AH406" s="438" t="str">
        <f>AH405</f>
        <v/>
      </c>
      <c r="AI406" s="424"/>
      <c r="AJ406" s="10" t="str">
        <f>IF(_tag_month_day!I396="","",_tag_month_day!I396)</f>
        <v/>
      </c>
      <c r="AK406" s="440"/>
      <c r="AL406" s="440"/>
      <c r="AM406" s="440"/>
      <c r="AN406" s="441">
        <f>AN405</f>
        <v>2</v>
      </c>
      <c r="AO406" s="441">
        <f>AO405</f>
        <v>8</v>
      </c>
      <c r="AP406" s="442" t="e">
        <f>(IF(AN406=0,AS405,AS405*(1+AO406/AN406)/(AR406+AO406/AN406)))+AT406</f>
        <v>#VALUE!</v>
      </c>
      <c r="AQ406" s="443" t="str">
        <f>IF(_tag_month_day!J396="","",_tag_month_day!J396/100)</f>
        <v/>
      </c>
      <c r="AR406" s="444">
        <f>AR405</f>
        <v>1.3</v>
      </c>
      <c r="AS406" s="445" t="e">
        <f>AQ406*(AN406*AR406+AO406)/(AN406+AO406)</f>
        <v>#VALUE!</v>
      </c>
      <c r="AT406" s="445" t="e">
        <f>(SUM(BE406:BF406)-SUM(BE405:BF405))*0.05</f>
        <v>#VALUE!</v>
      </c>
      <c r="AU406" s="446" t="str">
        <f>IF(_tag_month_day!CC396="","",IF(_tag_month_day!CC396&gt;0,_tag_month_day!CD396,_tag_month_day!CE396))</f>
        <v/>
      </c>
      <c r="AV406" s="447" t="str">
        <f>IF(_tag_month_day!L396="","",_tag_month_day!L396/100)</f>
        <v/>
      </c>
      <c r="AW406" s="431">
        <f>AW405</f>
        <v>0</v>
      </c>
      <c r="AX406" s="431">
        <f>AX405</f>
        <v>0</v>
      </c>
      <c r="AY406" s="431" t="str">
        <f>IF(_tag_month_day!M396="","",_tag_month_day!M396/100)</f>
        <v/>
      </c>
      <c r="AZ406" s="431" t="str">
        <f>IF(_tag_month_day!N396="","",_tag_month_day!N396/100)</f>
        <v/>
      </c>
      <c r="BA406" s="431" t="str">
        <f>IF(_tag_month_day!O396="","",_tag_month_day!O396/100)</f>
        <v/>
      </c>
      <c r="BB406" s="448" t="str">
        <f>IF(_tag_month_day!P396="","",_tag_month_day!P396/100)</f>
        <v/>
      </c>
      <c r="BC406" s="448">
        <f>BC405</f>
        <v>0</v>
      </c>
      <c r="BD406" s="448" t="str">
        <f>IF(_tag_month_day!Q396="","",_tag_month_day!Q396/100)</f>
        <v/>
      </c>
      <c r="BE406" s="449" t="str">
        <f>IF(_tag_month_day!R396="","",_tag_month_day!R396/100)</f>
        <v/>
      </c>
      <c r="BF406" s="388" t="e">
        <f>(AU406*(100+BE406*100))/(AJ406-AU406)/100</f>
        <v>#VALUE!</v>
      </c>
      <c r="BG406" s="450" t="e">
        <f>BE406+BF406</f>
        <v>#VALUE!</v>
      </c>
      <c r="BH406" s="451" t="e">
        <f>SUM(AV406:BF406)</f>
        <v>#VALUE!</v>
      </c>
      <c r="BI406" s="452" t="e">
        <f>IF(CX406=0,BI405,(DK406*查询!$R$5+DL406*查询!$Q$5+DM406*查询!$N$5+DN406*查询!$O$5+DO406*查询!$P$5)*AF406/CX406)</f>
        <v>#VALUE!</v>
      </c>
      <c r="BJ406" s="452" t="e">
        <f>IF(CX406=0,BJ405,(DP406*查询!$S$5+DQ406*查询!$T$5+DR406*查询!$U$5)*AF406/CX406)</f>
        <v>#VALUE!</v>
      </c>
      <c r="BK406" s="452">
        <f>BK405</f>
        <v>1</v>
      </c>
      <c r="BL406" s="453" t="e">
        <f>SUMPRODUCT((AV406:BA406)*(GS406:GX406))/((GS406:GX406)+SUM(BB406:BD406)*GY406+BG406*GZ406)</f>
        <v>#VALUE!</v>
      </c>
      <c r="BM406" s="453" t="e">
        <f>BK406*($AV406*FB406+$AW406*FD406+$AX406*FI406+$AY406*FN406+$AZ406*FS406+$BA406*FX406+$BG406*GE406)/(AV406*EY406+AX406*FK406+AW406*FF406+AY406*FP406+AZ406*FU406+BA406*FZ406+BG406*GG406+BB406*GK406+BC406*GN406+BD406*GP406)</f>
        <v>#VALUE!</v>
      </c>
      <c r="BN406" s="453" t="e">
        <f>($AV406*FC406+$AX406*FJ406+$AW406*FE406+$AY406*FO406+$AZ406*FT406+$BA406*FY406+$BG406*GF406)/($AV406*FA406+BG406*GH406+BB406*GL406+BC406*GO406+BD406*GQ406+BA406*GA406)</f>
        <v>#VALUE!</v>
      </c>
      <c r="BO406" s="454" t="e">
        <f>SUMPRODUCT(AV406:BA406*GS406:GX406)/(GS406:GX406+(BB406+BC406+BD406)*GY406+BG406)</f>
        <v>#VALUE!</v>
      </c>
      <c r="BP406" s="454" t="e">
        <f>SUMPRODUCT(AV406:BA406*GS406:GX406)/(GS406:GX406+(BB406+BC406+BD406)*GY406+BG406)</f>
        <v>#VALUE!</v>
      </c>
      <c r="BQ406" s="454" t="e">
        <f>SUMPRODUCT(AV406:BA406*GS406:GX406)/(GS406:GX406+(BB406+BC406+BD406)*GY406+BG406)</f>
        <v>#VALUE!</v>
      </c>
      <c r="BR406" s="453" t="str">
        <f>IF(_tag_month_day!T396="","",_tag_month_day!T396)</f>
        <v/>
      </c>
      <c r="BS406" s="453" t="str">
        <f>IF(_tag_month_day!U396="","",_tag_month_day!U396)</f>
        <v/>
      </c>
      <c r="BT406" s="455" t="str">
        <f>IF(CK406="","",IF((CK406&gt;=BV406-0.12)*(CK406&lt;=BV406+0.12),"合格","不合格"))</f>
        <v/>
      </c>
      <c r="BU406" s="456" t="str">
        <f>IF(_tag_month_day!V396="","",_tag_month_day!V396)</f>
        <v/>
      </c>
      <c r="BV406" s="457" t="str">
        <f>IF(_tag_month_day!W396="","",_tag_month_day!W396)</f>
        <v/>
      </c>
      <c r="BW406" s="458" t="str">
        <f>IF(_tag_month_day!X396="","",_tag_month_day!X396)</f>
        <v/>
      </c>
      <c r="BX406" s="458" t="str">
        <f>IF(_tag_month_day!Y396="","",_tag_month_day!Y396)</f>
        <v/>
      </c>
      <c r="BY406" s="459">
        <f ca="1">L406</f>
        <v>43602.541666665711</v>
      </c>
      <c r="BZ406" s="460"/>
      <c r="CA406" s="461"/>
      <c r="CB406" s="424" t="str">
        <f>IF(_tag_month_day!Z396="","",_tag_month_day!Z396)</f>
        <v/>
      </c>
      <c r="CC406" s="424" t="str">
        <f>IF(_tag_month_day!AA396="","",_tag_month_day!AA396)</f>
        <v/>
      </c>
      <c r="CD406" s="424" t="str">
        <f>IF(_tag_month_day!AB396="","",_tag_month_day!AB396)</f>
        <v/>
      </c>
      <c r="CE406" s="424" t="str">
        <f>IF(_tag_month_day!AC396="","",_tag_month_day!AC396)</f>
        <v/>
      </c>
      <c r="CF406" s="424" t="str">
        <f>IF(_tag_month_day!AD396="","",_tag_month_day!AD396)</f>
        <v/>
      </c>
      <c r="CG406" s="424" t="str">
        <f>IF(_tag_month_day!AE396="","",_tag_month_day!AE396)</f>
        <v/>
      </c>
      <c r="CH406" s="424" t="str">
        <f>IF(_tag_month_day!AF396="","",_tag_month_day!AF396)</f>
        <v/>
      </c>
      <c r="CI406" s="424" t="str">
        <f>IF(_tag_month_day!AG396="","",_tag_month_day!AG396)</f>
        <v/>
      </c>
      <c r="CJ406" s="424" t="str">
        <f>IF(_tag_month_day!AH396="","",_tag_month_day!AH396)</f>
        <v/>
      </c>
      <c r="CK406" s="424" t="str">
        <f>IF(_tag_month_day!AI396="","",_tag_month_day!AI396)</f>
        <v/>
      </c>
      <c r="CL406" s="4" t="str">
        <f>IF(_tag_month_day!AJ396="","",_tag_month_day!AJ396)</f>
        <v/>
      </c>
      <c r="CM406" s="4" t="str">
        <f>IF(_tag_month_day!AK396="","",_tag_month_day!AK396)</f>
        <v/>
      </c>
      <c r="CN406" s="4" t="str">
        <f>IF(_tag_month_day!AL396="","",_tag_month_day!AL396)</f>
        <v/>
      </c>
      <c r="CO406" s="4" t="str">
        <f>IF(_tag_month_day!AM396="","",_tag_month_day!AM396)</f>
        <v/>
      </c>
      <c r="CP406" s="4" t="str">
        <f>IF(_tag_month_day!AN396="","",_tag_month_day!AN396)</f>
        <v/>
      </c>
      <c r="CQ406" s="4" t="str">
        <f>IF(_tag_month_day!AO396="","",_tag_month_day!AO396)</f>
        <v/>
      </c>
      <c r="CR406" s="462" t="str">
        <f>IF(_tag_month_day!AP396="","",_tag_month_day!AP396)</f>
        <v/>
      </c>
      <c r="CS406" s="463" t="str">
        <f>IF(_tag_month_day!AQ396="","",_tag_month_day!AQ396)</f>
        <v/>
      </c>
      <c r="CT406" s="4" t="str">
        <f>IF(_tag_month_day!AR396="","",_tag_month_day!AR396)</f>
        <v/>
      </c>
      <c r="CU406" s="464" t="e">
        <f>DU406/AJ406</f>
        <v>#VALUE!</v>
      </c>
      <c r="CV406" s="451" t="e">
        <f>BG406/BH406</f>
        <v>#VALUE!</v>
      </c>
      <c r="CW406" s="465" t="e">
        <f>AJ406*(1-CV406)*CU406*AF406</f>
        <v>#VALUE!</v>
      </c>
      <c r="CX406" s="465" t="e">
        <f>CW406*94%</f>
        <v>#VALUE!</v>
      </c>
      <c r="CY406" s="466" t="e">
        <f>IF(CX406=0,0,DS406/(DS406+CX406))</f>
        <v>#VALUE!</v>
      </c>
      <c r="CZ406" s="465" t="e">
        <f>$AJ406*EF406</f>
        <v>#VALUE!</v>
      </c>
      <c r="DA406" s="465" t="e">
        <f>$AJ406*EG406</f>
        <v>#VALUE!</v>
      </c>
      <c r="DB406" s="465" t="e">
        <f>$AJ406*EH406</f>
        <v>#VALUE!</v>
      </c>
      <c r="DC406" s="465" t="e">
        <f>$AJ406*EI406</f>
        <v>#VALUE!</v>
      </c>
      <c r="DD406" s="465" t="e">
        <f>$AJ406*EJ406</f>
        <v>#VALUE!</v>
      </c>
      <c r="DE406" s="465" t="e">
        <f>$AJ406*EK406</f>
        <v>#VALUE!</v>
      </c>
      <c r="DF406" s="465" t="e">
        <f>$AJ406*EL406</f>
        <v>#VALUE!</v>
      </c>
      <c r="DG406" s="465" t="e">
        <f>$AJ406*EM406</f>
        <v>#VALUE!</v>
      </c>
      <c r="DH406" s="465" t="e">
        <f>$AJ406*EN406</f>
        <v>#VALUE!</v>
      </c>
      <c r="DI406" s="465" t="e">
        <f>$AJ406*EO406</f>
        <v>#VALUE!</v>
      </c>
      <c r="DJ406" s="465" t="e">
        <f>CZ406*(1-EP406)</f>
        <v>#VALUE!</v>
      </c>
      <c r="DK406" s="465" t="e">
        <f>DA406*(1-ER406)</f>
        <v>#VALUE!</v>
      </c>
      <c r="DL406" s="465" t="e">
        <f>DB406*(1-EQ406)</f>
        <v>#VALUE!</v>
      </c>
      <c r="DM406" s="465" t="e">
        <f>DC406*(1-ES406)</f>
        <v>#VALUE!</v>
      </c>
      <c r="DN406" s="465" t="e">
        <f>DD406*(1-ET406)</f>
        <v>#VALUE!</v>
      </c>
      <c r="DO406" s="465" t="e">
        <f>DE406</f>
        <v>#VALUE!</v>
      </c>
      <c r="DP406" s="465" t="e">
        <f>DF406*(1-EU406)</f>
        <v>#VALUE!</v>
      </c>
      <c r="DQ406" s="465" t="e">
        <f>DG406*(1-EV406)</f>
        <v>#VALUE!</v>
      </c>
      <c r="DR406" s="465" t="e">
        <f>DH406*(1-EW406)</f>
        <v>#VALUE!</v>
      </c>
      <c r="DS406" s="465" t="e">
        <f>DI406</f>
        <v>#VALUE!</v>
      </c>
      <c r="DT406" s="465" t="e">
        <f>SUM(DJ406:DS406)</f>
        <v>#VALUE!</v>
      </c>
      <c r="DU406" s="465" t="e">
        <f>(GS406:GX406)+(DP406+DQ406+DR406)*GY406+DS406</f>
        <v>#VALUE!</v>
      </c>
      <c r="DV406" s="451" t="e">
        <f>AV406/$BH406/(1-EP406)</f>
        <v>#VALUE!</v>
      </c>
      <c r="DW406" s="451" t="e">
        <f>AW406/$BH406/(1-ER406)</f>
        <v>#VALUE!</v>
      </c>
      <c r="DX406" s="451" t="e">
        <f>AX406/$BH406/(1-EQ406)</f>
        <v>#VALUE!</v>
      </c>
      <c r="DY406" s="451" t="e">
        <f>AY406/$BH406/(1-ES406)</f>
        <v>#VALUE!</v>
      </c>
      <c r="DZ406" s="451" t="e">
        <f>AZ406/$BH406/(1-ET406)</f>
        <v>#VALUE!</v>
      </c>
      <c r="EA406" s="451" t="e">
        <f>BA406/$BH406/(1-AX406)</f>
        <v>#VALUE!</v>
      </c>
      <c r="EB406" s="451" t="e">
        <f>BB406/$BH406/(1-EU406)</f>
        <v>#VALUE!</v>
      </c>
      <c r="EC406" s="451" t="e">
        <f>BC406/$BH406/(1-EV406)</f>
        <v>#VALUE!</v>
      </c>
      <c r="ED406" s="451" t="e">
        <f>BD406/$BH406/(1-EW406)</f>
        <v>#VALUE!</v>
      </c>
      <c r="EE406" s="451" t="e">
        <f>BG406/BH406</f>
        <v>#VALUE!</v>
      </c>
      <c r="EF406" s="451" t="e">
        <f>DV406/SUM($DV406:$EE406)</f>
        <v>#VALUE!</v>
      </c>
      <c r="EG406" s="451" t="e">
        <f>DW406/SUM($DV406:$EE406)</f>
        <v>#VALUE!</v>
      </c>
      <c r="EH406" s="451" t="e">
        <f>DX406/SUM($DV406:$EE406)</f>
        <v>#VALUE!</v>
      </c>
      <c r="EI406" s="451" t="e">
        <f>DY406/SUM($DV406:$EE406)</f>
        <v>#VALUE!</v>
      </c>
      <c r="EJ406" s="451" t="e">
        <f>DZ406/SUM($DV406:$EE406)</f>
        <v>#VALUE!</v>
      </c>
      <c r="EK406" s="451" t="e">
        <f>EA406/SUM($DV406:$EE406)</f>
        <v>#VALUE!</v>
      </c>
      <c r="EL406" s="451" t="e">
        <f>EB406/SUM($DV406:$EE406)</f>
        <v>#VALUE!</v>
      </c>
      <c r="EM406" s="451" t="e">
        <f>EC406/SUM($DV406:$EE406)</f>
        <v>#VALUE!</v>
      </c>
      <c r="EN406" s="451" t="e">
        <f>ED406/SUM($DV406:$EE406)</f>
        <v>#VALUE!</v>
      </c>
      <c r="EO406" s="451" t="e">
        <f>EE406/SUM($DV406:$EE406)</f>
        <v>#VALUE!</v>
      </c>
      <c r="EP406" s="450">
        <f>EP405</f>
        <v>0.080000000000000002</v>
      </c>
      <c r="EQ406" s="450">
        <f>EQ405</f>
        <v>0.014999999999999999</v>
      </c>
      <c r="ER406" s="450">
        <f>ER405</f>
        <v>0.014999999999999999</v>
      </c>
      <c r="ES406" s="450">
        <f>ES405</f>
        <v>0.014999999999999999</v>
      </c>
      <c r="ET406" s="450">
        <f>ET405</f>
        <v>0.014999999999999999</v>
      </c>
      <c r="EU406" s="450">
        <f>EU405</f>
        <v>0.089999999999999997</v>
      </c>
      <c r="EV406" s="450">
        <f>EV405</f>
        <v>0.089999999999999997</v>
      </c>
      <c r="EW406" s="450">
        <f>EW405</f>
        <v>0.089999999999999997</v>
      </c>
      <c r="EX406" s="431" t="str">
        <f>IF(_tag_month_day!AS396="","",_tag_month_day!AS396/100)</f>
        <v/>
      </c>
      <c r="EY406" s="431" t="str">
        <f>IF(_tag_month_day!AT396="","",_tag_month_day!AT396/100)</f>
        <v/>
      </c>
      <c r="EZ406" s="431" t="str">
        <f>IF(_tag_month_day!AU396="","",_tag_month_day!AU396/100)</f>
        <v/>
      </c>
      <c r="FA406" s="431" t="str">
        <f>IF(_tag_month_day!AV396="","",_tag_month_day!AV396/100)</f>
        <v/>
      </c>
      <c r="FB406" s="431" t="str">
        <f>IF(_tag_month_day!AW396="","",_tag_month_day!AW396/100)</f>
        <v/>
      </c>
      <c r="FC406" s="431" t="str">
        <f>IF(_tag_month_day!AX396="","",_tag_month_day!AX396/100)</f>
        <v/>
      </c>
      <c r="FD406" s="449" t="str">
        <f>IF(_tag_month_day!AY396="","",_tag_month_day!AY396/100)</f>
        <v/>
      </c>
      <c r="FE406" s="449" t="str">
        <f>IF(_tag_month_day!AZ396="","",_tag_month_day!AZ396/100)</f>
        <v/>
      </c>
      <c r="FF406" s="449" t="str">
        <f>IF(_tag_month_day!BA396="","",_tag_month_day!BA396/100)</f>
        <v/>
      </c>
      <c r="FG406" s="449" t="str">
        <f>IF(_tag_month_day!BB396="","",_tag_month_day!BB396/100)</f>
        <v/>
      </c>
      <c r="FH406" s="467" t="str">
        <f>IF(_tag_month_day!BC396="","",_tag_month_day!BC396/100)</f>
        <v/>
      </c>
      <c r="FI406" s="449">
        <f>FI405</f>
        <v>0.40999999999999998</v>
      </c>
      <c r="FJ406" s="449">
        <f>FJ405</f>
        <v>0.11</v>
      </c>
      <c r="FK406" s="449">
        <f>FK405</f>
        <v>0.014999999999999999</v>
      </c>
      <c r="FL406" s="449">
        <f>FL405</f>
        <v>0</v>
      </c>
      <c r="FM406" s="467">
        <f>FM405</f>
        <v>0.0001</v>
      </c>
      <c r="FN406" s="449">
        <f>FN405</f>
        <v>0.32000000000000001</v>
      </c>
      <c r="FO406" s="449">
        <f>FO405</f>
        <v>0.20000000000000001</v>
      </c>
      <c r="FP406" s="449">
        <f>FP405</f>
        <v>0.01</v>
      </c>
      <c r="FQ406" s="449">
        <f>FQ405</f>
        <v>0</v>
      </c>
      <c r="FR406" s="467">
        <f>FR405</f>
        <v>0.0001</v>
      </c>
      <c r="FS406" s="449" t="str">
        <f>IF(_tag_month_day!BD396="","",_tag_month_day!BD396/100)</f>
        <v/>
      </c>
      <c r="FT406" s="449" t="str">
        <f>IF(_tag_month_day!BE396="","",_tag_month_day!BE396/100)</f>
        <v/>
      </c>
      <c r="FU406" s="449" t="str">
        <f>IF(_tag_month_day!BF396="","",_tag_month_day!BF396/100)</f>
        <v/>
      </c>
      <c r="FV406" s="449" t="str">
        <f>IF(_tag_month_day!BG396="","",_tag_month_day!BG396/100)</f>
        <v/>
      </c>
      <c r="FW406" s="467" t="str">
        <f>IF(_tag_month_day!BH396="","",_tag_month_day!BH396/100)</f>
        <v/>
      </c>
      <c r="FX406" s="449" t="str">
        <f>IF(_tag_month_day!BI396="","",_tag_month_day!BI396/100)</f>
        <v/>
      </c>
      <c r="FY406" s="449" t="str">
        <f>IF(_tag_month_day!BJ396="","",_tag_month_day!BJ396/100)</f>
        <v/>
      </c>
      <c r="FZ406" s="468" t="str">
        <f>IF(_tag_month_day!BK396="","",_tag_month_day!BK396/100)</f>
        <v/>
      </c>
      <c r="GA406" s="449" t="str">
        <f>IF(_tag_month_day!BL396="","",_tag_month_day!BL396/100)</f>
        <v/>
      </c>
      <c r="GB406" s="467" t="str">
        <f>IF(_tag_month_day!BM396="","",_tag_month_day!BM396/100)</f>
        <v/>
      </c>
      <c r="GC406" s="431" t="str">
        <f>IF(_tag_month_day!BN396="","",_tag_month_day!BN396/100)</f>
        <v/>
      </c>
      <c r="GD406" s="431" t="str">
        <f>IF(_tag_month_day!BO396="","",_tag_month_day!BO396/100)</f>
        <v/>
      </c>
      <c r="GE406" s="431" t="str">
        <f>IF(_tag_month_day!BP396="","",_tag_month_day!BP396/100)</f>
        <v/>
      </c>
      <c r="GF406" s="431" t="str">
        <f>IF(_tag_month_day!BQ396="","",_tag_month_day!BQ396/100)</f>
        <v/>
      </c>
      <c r="GG406" s="431" t="str">
        <f>IF(_tag_month_day!BR396="","",_tag_month_day!BR396/100)</f>
        <v/>
      </c>
      <c r="GH406" s="431" t="str">
        <f>IF(_tag_month_day!BS396="","",_tag_month_day!BS396/100)</f>
        <v/>
      </c>
      <c r="GI406" s="467" t="str">
        <f>IF(_tag_month_day!BT396="","",_tag_month_day!BT396/100)</f>
        <v/>
      </c>
      <c r="GJ406" s="469" t="str">
        <f>IF(_tag_month_day!BU396="","",_tag_month_day!BU396/100)</f>
        <v/>
      </c>
      <c r="GK406" s="470">
        <f>GK405</f>
        <v>0.070000000000000007</v>
      </c>
      <c r="GL406" s="470">
        <f>GL405</f>
        <v>0.029999999999999999</v>
      </c>
      <c r="GM406" s="471" t="str">
        <f>IF(_tag_month_day!BX396="","",_tag_month_day!BX396/100)</f>
        <v/>
      </c>
      <c r="GN406" s="470">
        <f>GN405</f>
        <v>0.070000000000000007</v>
      </c>
      <c r="GO406" s="470">
        <f>GO405</f>
        <v>0.029999999999999999</v>
      </c>
      <c r="GP406" s="470">
        <f>GP405</f>
        <v>0.089999999999999997</v>
      </c>
      <c r="GQ406" s="470">
        <f>GQ405</f>
        <v>0.029999999999999999</v>
      </c>
      <c r="GR406" s="471" t="str">
        <f>IF(_tag_month_day!CA396="","",_tag_month_day!CA396/100)</f>
        <v/>
      </c>
      <c r="GS406" s="472">
        <f>GS405</f>
        <v>0.95299999999999996</v>
      </c>
      <c r="GT406" s="472">
        <f>GT405</f>
        <v>0.55000000000000004</v>
      </c>
      <c r="GU406" s="472">
        <f>GU405</f>
        <v>0.55000000000000004</v>
      </c>
      <c r="GV406" s="472">
        <f>GV405</f>
        <v>0.55000000000000004</v>
      </c>
      <c r="GW406" s="472">
        <f>GW405</f>
        <v>0.5</v>
      </c>
      <c r="GX406" s="472">
        <f>GX405</f>
        <v>0.93500000000000005</v>
      </c>
      <c r="GY406" s="472">
        <f>GY405</f>
        <v>0.14999999999999999</v>
      </c>
      <c r="GZ406" s="472">
        <f>GZ405</f>
        <v>1</v>
      </c>
      <c r="HA406" s="474">
        <f>HA405</f>
        <v>0.047</v>
      </c>
      <c r="HB406" s="474">
        <f>HB405</f>
        <v>0.45000000000000001</v>
      </c>
      <c r="HC406" s="474">
        <f>HC405</f>
        <v>0.45000000000000001</v>
      </c>
      <c r="HD406" s="474">
        <f>HD405</f>
        <v>0.45000000000000001</v>
      </c>
      <c r="HE406" s="474">
        <f>HE405</f>
        <v>0.5</v>
      </c>
      <c r="HF406" s="474">
        <f>HF405</f>
        <v>0.065000000000000002</v>
      </c>
      <c r="HG406" s="474">
        <f>HG405</f>
        <v>0.84999999999999998</v>
      </c>
      <c r="HH406" s="474">
        <f>HH405</f>
        <v>0</v>
      </c>
      <c r="HI406" s="10">
        <f>IF(BZ406&lt;&gt;"",CK406-BV406,0)</f>
        <v>0</v>
      </c>
      <c r="HJ406" s="10" t="e">
        <f>IF(AJ406&gt;0,AH406-AJ406,0)</f>
        <v>#VALUE!</v>
      </c>
      <c r="HK406" s="466">
        <f>HK405</f>
        <v>0.84999999999999998</v>
      </c>
      <c r="HL406" s="424">
        <f>HL405</f>
        <v>550000</v>
      </c>
      <c r="HM406" s="424">
        <f>HM405</f>
        <v>480000</v>
      </c>
      <c r="HN406" s="465" t="e">
        <f>(DJ406*EZ406+DK406*FH406+DL406*FM406+DM406*FR406+DN406*FW406+DO406*GB406+DS406*GI406+DP406*GM406+DR406*GR406)*1000*2</f>
        <v>#VALUE!</v>
      </c>
      <c r="HO406" s="465" t="e">
        <f>HN406*HK406*$HO$2/HL406*1000000</f>
        <v>#VALUE!</v>
      </c>
      <c r="HP406" s="465" t="e">
        <f>HN406*HK406*$HP$2/HM406*1000000</f>
        <v>#VALUE!</v>
      </c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</row>
    <row customFormat="1" r="407" s="0">
      <c r="A407" s="420">
        <v>396</v>
      </c>
      <c r="B407" s="421">
        <f ca="1">IF(D407=D406,B406,IF(D407="夜班",B406+1,B406))</f>
        <v>43602</v>
      </c>
      <c r="C407" s="422">
        <f>C406</f>
        <v>0.041666666666666699</v>
      </c>
      <c r="D407" s="10" t="str">
        <f ca="1">IF(HOUR(G407)&lt;8,"夜班",IF(HOUR(G407)&lt;16,"白班",IF(HOUR(G407)&lt;24,"中班",0)))</f>
        <v>白班</v>
      </c>
      <c r="E407" s="10" t="e">
        <f ca="1">IF(F407=1,"甲",IF(F407=2,"乙",IF(F407=3,"丙",IF(F407=4,"丁",""))))</f>
        <v>#REF!</v>
      </c>
      <c r="F407" s="10" t="e">
        <f ca="1">SUMPRODUCT((成本日报!$A$3:$A$95=计划!B407)*(成本日报!$B$3:$B$95=计划!$D407),成本日报!$C$3:$C$95)</f>
        <v>#REF!</v>
      </c>
      <c r="G407" s="423">
        <f ca="1">G406+C406</f>
        <v>43602.458333332375</v>
      </c>
      <c r="H407" s="423">
        <f ca="1">$G407+$C407/60*10+$C407*0</f>
        <v>43602.465277776821</v>
      </c>
      <c r="I407" s="423">
        <f ca="1">$G407+$C407/60*18+$C407*0</f>
        <v>43602.470833332372</v>
      </c>
      <c r="J407" s="423">
        <f ca="1">$G407+$C407/60*0+$C407*1</f>
        <v>43602.49999999904</v>
      </c>
      <c r="K407" s="423">
        <f ca="1">$G407+$C407/60*30+$C407*2</f>
        <v>43602.562499999047</v>
      </c>
      <c r="L407" s="423">
        <f ca="1">$G407+$C407/60*0+$C407*3</f>
        <v>43602.583333332375</v>
      </c>
      <c r="M407" s="424" t="str">
        <f>IF(_tag_month_day!A397="","",_tag_month_day!A397)</f>
        <v/>
      </c>
      <c r="N407" s="424" t="str">
        <f>IF(_tag_month_day!B397="","",_tag_month_day!B397)</f>
        <v/>
      </c>
      <c r="O407" s="425" t="e">
        <f>IF(M407+N407=0,"",M407+N407)</f>
        <v>#VALUE!</v>
      </c>
      <c r="P407" s="424" t="str">
        <f>IF(_tag_month_day!C397="","",_tag_month_day!C397)</f>
        <v/>
      </c>
      <c r="Q407" s="424" t="str">
        <f>IF(_tag_month_day!D397="","",_tag_month_day!D397)</f>
        <v/>
      </c>
      <c r="R407" s="426" t="str">
        <f>IF(_tag_month_day!CB397="","",_tag_month_day!CB397/100)</f>
        <v/>
      </c>
      <c r="S407" s="427" t="str">
        <f>IF(_tag_month_day!E397="","",_tag_month_day!E397)</f>
        <v/>
      </c>
      <c r="T407" s="427" t="str">
        <f>IF(_tag_month_day!F397="","",_tag_month_day!F397)</f>
        <v/>
      </c>
      <c r="U407" s="428" t="e">
        <f>S407+T407</f>
        <v>#VALUE!</v>
      </c>
      <c r="V407" s="429" t="e">
        <f>U407/AJ407</f>
        <v>#VALUE!</v>
      </c>
      <c r="W407" s="430" t="str">
        <f>IF(_jhy_month_day!A397="","",_jhy_month_day!A397)</f>
        <v/>
      </c>
      <c r="X407" s="431" t="str">
        <f>IF(_jhy_month_day!B397="","",_jhy_month_day!B397/100)</f>
        <v/>
      </c>
      <c r="Y407" s="431" t="str">
        <f>IF(_jhy_month_day!C397="","",_jhy_month_day!C397/100)</f>
        <v/>
      </c>
      <c r="Z407" s="432">
        <f>Z403+1</f>
        <v>99</v>
      </c>
      <c r="AA407" s="433" t="str">
        <f>IF(_tag_month_day!G397="","",_tag_month_day!G397/100)</f>
        <v/>
      </c>
      <c r="AB407" s="433" t="str">
        <f>IF(_tag_month_day!H397="","",_tag_month_day!H397/100)</f>
        <v/>
      </c>
      <c r="AC407" s="434">
        <f>IF(X407="",AC406,BK407*($AV406*X407+$AW406*FD406+$AX406*FI406+$AY406*FN406+$AZ406*FS406+$BA406*FX406+$BG406*GE406)/(AV406*Y407+AX406*FK406+AW406*FF406+AY406*FP406+AZ406*FU406+BA406*FZ406+BG406*GG406+BB406*GK406+BC406*GN406+BD406*GP406))</f>
        <v>1.59963432013121</v>
      </c>
      <c r="AD407" s="435" t="str">
        <f>IF(AC407=AC406,"",AC407-AC406)</f>
        <v/>
      </c>
      <c r="AE407" s="436" t="str">
        <f>IF(1-AF407=0,"",(1-AF407))</f>
        <v/>
      </c>
      <c r="AF407" s="437">
        <v>1</v>
      </c>
      <c r="AG407" s="10" t="str">
        <f>AG406</f>
        <v>9A3</v>
      </c>
      <c r="AH407" s="438" t="str">
        <f>AH406</f>
        <v/>
      </c>
      <c r="AI407" s="424"/>
      <c r="AJ407" s="10" t="str">
        <f>IF(_tag_month_day!I397="","",_tag_month_day!I397)</f>
        <v/>
      </c>
      <c r="AK407" s="440"/>
      <c r="AL407" s="440"/>
      <c r="AM407" s="440"/>
      <c r="AN407" s="441">
        <f>AN406</f>
        <v>2</v>
      </c>
      <c r="AO407" s="441">
        <f>AO406</f>
        <v>8</v>
      </c>
      <c r="AP407" s="442" t="e">
        <f>(IF(AN407=0,AS406,AS406*(1+AO407/AN407)/(AR407+AO407/AN407)))+AT407</f>
        <v>#VALUE!</v>
      </c>
      <c r="AQ407" s="443" t="str">
        <f>IF(_tag_month_day!J397="","",_tag_month_day!J397/100)</f>
        <v/>
      </c>
      <c r="AR407" s="444">
        <f>AR406</f>
        <v>1.3</v>
      </c>
      <c r="AS407" s="445" t="e">
        <f>AQ407*(AN407*AR407+AO407)/(AN407+AO407)</f>
        <v>#VALUE!</v>
      </c>
      <c r="AT407" s="445" t="e">
        <f>(SUM(BE407:BF407)-SUM(BE406:BF406))*0.05</f>
        <v>#VALUE!</v>
      </c>
      <c r="AU407" s="446" t="str">
        <f>IF(_tag_month_day!CC397="","",IF(_tag_month_day!CC397&gt;0,_tag_month_day!CD397,_tag_month_day!CE397))</f>
        <v/>
      </c>
      <c r="AV407" s="447" t="str">
        <f>IF(_tag_month_day!L397="","",_tag_month_day!L397/100)</f>
        <v/>
      </c>
      <c r="AW407" s="431">
        <f>AW406</f>
        <v>0</v>
      </c>
      <c r="AX407" s="431">
        <f>AX406</f>
        <v>0</v>
      </c>
      <c r="AY407" s="431" t="str">
        <f>IF(_tag_month_day!M397="","",_tag_month_day!M397/100)</f>
        <v/>
      </c>
      <c r="AZ407" s="431" t="str">
        <f>IF(_tag_month_day!N397="","",_tag_month_day!N397/100)</f>
        <v/>
      </c>
      <c r="BA407" s="431" t="str">
        <f>IF(_tag_month_day!O397="","",_tag_month_day!O397/100)</f>
        <v/>
      </c>
      <c r="BB407" s="448" t="str">
        <f>IF(_tag_month_day!P397="","",_tag_month_day!P397/100)</f>
        <v/>
      </c>
      <c r="BC407" s="448">
        <f>BC406</f>
        <v>0</v>
      </c>
      <c r="BD407" s="448" t="str">
        <f>IF(_tag_month_day!Q397="","",_tag_month_day!Q397/100)</f>
        <v/>
      </c>
      <c r="BE407" s="449" t="str">
        <f>IF(_tag_month_day!R397="","",_tag_month_day!R397/100)</f>
        <v/>
      </c>
      <c r="BF407" s="388" t="e">
        <f>(AU407*(100+BE407*100))/(AJ407-AU407)/100</f>
        <v>#VALUE!</v>
      </c>
      <c r="BG407" s="450" t="e">
        <f>BE407+BF407</f>
        <v>#VALUE!</v>
      </c>
      <c r="BH407" s="451" t="e">
        <f>SUM(AV407:BF407)</f>
        <v>#VALUE!</v>
      </c>
      <c r="BI407" s="452" t="e">
        <f>IF(CX407=0,BI406,(DK407*查询!$R$5+DL407*查询!$Q$5+DM407*查询!$N$5+DN407*查询!$O$5+DO407*查询!$P$5)*AF407/CX407)</f>
        <v>#VALUE!</v>
      </c>
      <c r="BJ407" s="452" t="e">
        <f>IF(CX407=0,BJ406,(DP407*查询!$S$5+DQ407*查询!$T$5+DR407*查询!$U$5)*AF407/CX407)</f>
        <v>#VALUE!</v>
      </c>
      <c r="BK407" s="452">
        <f>BK406</f>
        <v>1</v>
      </c>
      <c r="BL407" s="453" t="e">
        <f>SUMPRODUCT((AV407:BA407)*(GS407:GX407))/((GS407:GX407)+SUM(BB407:BD407)*GY407+BG407*GZ407)</f>
        <v>#VALUE!</v>
      </c>
      <c r="BM407" s="453" t="e">
        <f>BK407*($AV407*FB407+$AW407*FD407+$AX407*FI407+$AY407*FN407+$AZ407*FS407+$BA407*FX407+$BG407*GE407)/(AV407*EY407+AX407*FK407+AW407*FF407+AY407*FP407+AZ407*FU407+BA407*FZ407+BG407*GG407+BB407*GK407+BC407*GN407+BD407*GP407)</f>
        <v>#VALUE!</v>
      </c>
      <c r="BN407" s="453" t="e">
        <f>($AV407*FC407+$AX407*FJ407+$AW407*FE407+$AY407*FO407+$AZ407*FT407+$BA407*FY407+$BG407*GF407)/($AV407*FA407+BG407*GH407+BB407*GL407+BC407*GO407+BD407*GQ407+BA407*GA407)</f>
        <v>#VALUE!</v>
      </c>
      <c r="BO407" s="454" t="e">
        <f>SUMPRODUCT(AV407:BA407*GS407:GX407)/(GS407:GX407+(BB407+BC407+BD407)*GY407+BG407)</f>
        <v>#VALUE!</v>
      </c>
      <c r="BP407" s="454" t="e">
        <f>SUMPRODUCT(AV407:BA407*GS407:GX407)/(GS407:GX407+(BB407+BC407+BD407)*GY407+BG407)</f>
        <v>#VALUE!</v>
      </c>
      <c r="BQ407" s="454" t="e">
        <f>SUMPRODUCT(AV407:BA407*GS407:GX407)/(GS407:GX407+(BB407+BC407+BD407)*GY407+BG407)</f>
        <v>#VALUE!</v>
      </c>
      <c r="BR407" s="453" t="str">
        <f>IF(_tag_month_day!T397="","",_tag_month_day!T397)</f>
        <v/>
      </c>
      <c r="BS407" s="453" t="str">
        <f>IF(_tag_month_day!U397="","",_tag_month_day!U397)</f>
        <v/>
      </c>
      <c r="BT407" s="455" t="str">
        <f>IF(CK407="","",IF((CK407&gt;=BV407-0.12)*(CK407&lt;=BV407+0.12),"合格","不合格"))</f>
        <v/>
      </c>
      <c r="BU407" s="456" t="str">
        <f>IF(_tag_month_day!V397="","",_tag_month_day!V397)</f>
        <v/>
      </c>
      <c r="BV407" s="457" t="str">
        <f>IF(_tag_month_day!W397="","",_tag_month_day!W397)</f>
        <v/>
      </c>
      <c r="BW407" s="458" t="str">
        <f>IF(_tag_month_day!X397="","",_tag_month_day!X397)</f>
        <v/>
      </c>
      <c r="BX407" s="458" t="str">
        <f>IF(_tag_month_day!Y397="","",_tag_month_day!Y397)</f>
        <v/>
      </c>
      <c r="BY407" s="459">
        <f ca="1">L407</f>
        <v>43602.583333332375</v>
      </c>
      <c r="BZ407" s="460"/>
      <c r="CA407" s="461"/>
      <c r="CB407" s="424" t="str">
        <f>IF(_tag_month_day!Z397="","",_tag_month_day!Z397)</f>
        <v/>
      </c>
      <c r="CC407" s="424" t="str">
        <f>IF(_tag_month_day!AA397="","",_tag_month_day!AA397)</f>
        <v/>
      </c>
      <c r="CD407" s="424" t="str">
        <f>IF(_tag_month_day!AB397="","",_tag_month_day!AB397)</f>
        <v/>
      </c>
      <c r="CE407" s="424" t="str">
        <f>IF(_tag_month_day!AC397="","",_tag_month_day!AC397)</f>
        <v/>
      </c>
      <c r="CF407" s="424" t="str">
        <f>IF(_tag_month_day!AD397="","",_tag_month_day!AD397)</f>
        <v/>
      </c>
      <c r="CG407" s="424" t="str">
        <f>IF(_tag_month_day!AE397="","",_tag_month_day!AE397)</f>
        <v/>
      </c>
      <c r="CH407" s="424" t="str">
        <f>IF(_tag_month_day!AF397="","",_tag_month_day!AF397)</f>
        <v/>
      </c>
      <c r="CI407" s="424" t="str">
        <f>IF(_tag_month_day!AG397="","",_tag_month_day!AG397)</f>
        <v/>
      </c>
      <c r="CJ407" s="424" t="str">
        <f>IF(_tag_month_day!AH397="","",_tag_month_day!AH397)</f>
        <v/>
      </c>
      <c r="CK407" s="424" t="str">
        <f>IF(_tag_month_day!AI397="","",_tag_month_day!AI397)</f>
        <v/>
      </c>
      <c r="CL407" s="4" t="str">
        <f>IF(_tag_month_day!AJ397="","",_tag_month_day!AJ397)</f>
        <v/>
      </c>
      <c r="CM407" s="4" t="str">
        <f>IF(_tag_month_day!AK397="","",_tag_month_day!AK397)</f>
        <v/>
      </c>
      <c r="CN407" s="4" t="str">
        <f>IF(_tag_month_day!AL397="","",_tag_month_day!AL397)</f>
        <v/>
      </c>
      <c r="CO407" s="4" t="str">
        <f>IF(_tag_month_day!AM397="","",_tag_month_day!AM397)</f>
        <v/>
      </c>
      <c r="CP407" s="4" t="str">
        <f>IF(_tag_month_day!AN397="","",_tag_month_day!AN397)</f>
        <v/>
      </c>
      <c r="CQ407" s="4" t="str">
        <f>IF(_tag_month_day!AO397="","",_tag_month_day!AO397)</f>
        <v/>
      </c>
      <c r="CR407" s="462" t="str">
        <f>IF(_tag_month_day!AP397="","",_tag_month_day!AP397)</f>
        <v/>
      </c>
      <c r="CS407" s="463" t="str">
        <f>IF(_tag_month_day!AQ397="","",_tag_month_day!AQ397)</f>
        <v/>
      </c>
      <c r="CT407" s="4" t="str">
        <f>IF(_tag_month_day!AR397="","",_tag_month_day!AR397)</f>
        <v/>
      </c>
      <c r="CU407" s="464" t="e">
        <f>DU407/AJ407</f>
        <v>#VALUE!</v>
      </c>
      <c r="CV407" s="451" t="e">
        <f>BG407/BH407</f>
        <v>#VALUE!</v>
      </c>
      <c r="CW407" s="465" t="e">
        <f>AJ407*(1-CV407)*CU407*AF407</f>
        <v>#VALUE!</v>
      </c>
      <c r="CX407" s="465" t="e">
        <f>CW407*94%</f>
        <v>#VALUE!</v>
      </c>
      <c r="CY407" s="466" t="e">
        <f>IF(CX407=0,0,DS407/(DS407+CX407))</f>
        <v>#VALUE!</v>
      </c>
      <c r="CZ407" s="465" t="e">
        <f>$AJ407*EF407</f>
        <v>#VALUE!</v>
      </c>
      <c r="DA407" s="465" t="e">
        <f>$AJ407*EG407</f>
        <v>#VALUE!</v>
      </c>
      <c r="DB407" s="465" t="e">
        <f>$AJ407*EH407</f>
        <v>#VALUE!</v>
      </c>
      <c r="DC407" s="465" t="e">
        <f>$AJ407*EI407</f>
        <v>#VALUE!</v>
      </c>
      <c r="DD407" s="465" t="e">
        <f>$AJ407*EJ407</f>
        <v>#VALUE!</v>
      </c>
      <c r="DE407" s="465" t="e">
        <f>$AJ407*EK407</f>
        <v>#VALUE!</v>
      </c>
      <c r="DF407" s="465" t="e">
        <f>$AJ407*EL407</f>
        <v>#VALUE!</v>
      </c>
      <c r="DG407" s="465" t="e">
        <f>$AJ407*EM407</f>
        <v>#VALUE!</v>
      </c>
      <c r="DH407" s="465" t="e">
        <f>$AJ407*EN407</f>
        <v>#VALUE!</v>
      </c>
      <c r="DI407" s="465" t="e">
        <f>$AJ407*EO407</f>
        <v>#VALUE!</v>
      </c>
      <c r="DJ407" s="465" t="e">
        <f>CZ407*(1-EP407)</f>
        <v>#VALUE!</v>
      </c>
      <c r="DK407" s="465" t="e">
        <f>DA407*(1-ER407)</f>
        <v>#VALUE!</v>
      </c>
      <c r="DL407" s="465" t="e">
        <f>DB407*(1-EQ407)</f>
        <v>#VALUE!</v>
      </c>
      <c r="DM407" s="465" t="e">
        <f>DC407*(1-ES407)</f>
        <v>#VALUE!</v>
      </c>
      <c r="DN407" s="465" t="e">
        <f>DD407*(1-ET407)</f>
        <v>#VALUE!</v>
      </c>
      <c r="DO407" s="465" t="e">
        <f>DE407</f>
        <v>#VALUE!</v>
      </c>
      <c r="DP407" s="465" t="e">
        <f>DF407*(1-EU407)</f>
        <v>#VALUE!</v>
      </c>
      <c r="DQ407" s="465" t="e">
        <f>DG407*(1-EV407)</f>
        <v>#VALUE!</v>
      </c>
      <c r="DR407" s="465" t="e">
        <f>DH407*(1-EW407)</f>
        <v>#VALUE!</v>
      </c>
      <c r="DS407" s="465" t="e">
        <f>DI407</f>
        <v>#VALUE!</v>
      </c>
      <c r="DT407" s="465" t="e">
        <f>SUM(DJ407:DS407)</f>
        <v>#VALUE!</v>
      </c>
      <c r="DU407" s="465" t="e">
        <f>(GS407:GX407)+(DP407+DQ407+DR407)*GY407+DS407</f>
        <v>#VALUE!</v>
      </c>
      <c r="DV407" s="451" t="e">
        <f>AV407/$BH407/(1-EP407)</f>
        <v>#VALUE!</v>
      </c>
      <c r="DW407" s="451" t="e">
        <f>AW407/$BH407/(1-ER407)</f>
        <v>#VALUE!</v>
      </c>
      <c r="DX407" s="451" t="e">
        <f>AX407/$BH407/(1-EQ407)</f>
        <v>#VALUE!</v>
      </c>
      <c r="DY407" s="451" t="e">
        <f>AY407/$BH407/(1-ES407)</f>
        <v>#VALUE!</v>
      </c>
      <c r="DZ407" s="451" t="e">
        <f>AZ407/$BH407/(1-ET407)</f>
        <v>#VALUE!</v>
      </c>
      <c r="EA407" s="451" t="e">
        <f>BA407/$BH407/(1-AX407)</f>
        <v>#VALUE!</v>
      </c>
      <c r="EB407" s="451" t="e">
        <f>BB407/$BH407/(1-EU407)</f>
        <v>#VALUE!</v>
      </c>
      <c r="EC407" s="451" t="e">
        <f>BC407/$BH407/(1-EV407)</f>
        <v>#VALUE!</v>
      </c>
      <c r="ED407" s="451" t="e">
        <f>BD407/$BH407/(1-EW407)</f>
        <v>#VALUE!</v>
      </c>
      <c r="EE407" s="451" t="e">
        <f>BG407/BH407</f>
        <v>#VALUE!</v>
      </c>
      <c r="EF407" s="451" t="e">
        <f>DV407/SUM($DV407:$EE407)</f>
        <v>#VALUE!</v>
      </c>
      <c r="EG407" s="451" t="e">
        <f>DW407/SUM($DV407:$EE407)</f>
        <v>#VALUE!</v>
      </c>
      <c r="EH407" s="451" t="e">
        <f>DX407/SUM($DV407:$EE407)</f>
        <v>#VALUE!</v>
      </c>
      <c r="EI407" s="451" t="e">
        <f>DY407/SUM($DV407:$EE407)</f>
        <v>#VALUE!</v>
      </c>
      <c r="EJ407" s="451" t="e">
        <f>DZ407/SUM($DV407:$EE407)</f>
        <v>#VALUE!</v>
      </c>
      <c r="EK407" s="451" t="e">
        <f>EA407/SUM($DV407:$EE407)</f>
        <v>#VALUE!</v>
      </c>
      <c r="EL407" s="451" t="e">
        <f>EB407/SUM($DV407:$EE407)</f>
        <v>#VALUE!</v>
      </c>
      <c r="EM407" s="451" t="e">
        <f>EC407/SUM($DV407:$EE407)</f>
        <v>#VALUE!</v>
      </c>
      <c r="EN407" s="451" t="e">
        <f>ED407/SUM($DV407:$EE407)</f>
        <v>#VALUE!</v>
      </c>
      <c r="EO407" s="451" t="e">
        <f>EE407/SUM($DV407:$EE407)</f>
        <v>#VALUE!</v>
      </c>
      <c r="EP407" s="450">
        <f>EP406</f>
        <v>0.080000000000000002</v>
      </c>
      <c r="EQ407" s="450">
        <f>EQ406</f>
        <v>0.014999999999999999</v>
      </c>
      <c r="ER407" s="450">
        <f>ER406</f>
        <v>0.014999999999999999</v>
      </c>
      <c r="ES407" s="450">
        <f>ES406</f>
        <v>0.014999999999999999</v>
      </c>
      <c r="ET407" s="450">
        <f>ET406</f>
        <v>0.014999999999999999</v>
      </c>
      <c r="EU407" s="450">
        <f>EU406</f>
        <v>0.089999999999999997</v>
      </c>
      <c r="EV407" s="450">
        <f>EV406</f>
        <v>0.089999999999999997</v>
      </c>
      <c r="EW407" s="450">
        <f>EW406</f>
        <v>0.089999999999999997</v>
      </c>
      <c r="EX407" s="431" t="str">
        <f>IF(_tag_month_day!AS397="","",_tag_month_day!AS397/100)</f>
        <v/>
      </c>
      <c r="EY407" s="431" t="str">
        <f>IF(_tag_month_day!AT397="","",_tag_month_day!AT397/100)</f>
        <v/>
      </c>
      <c r="EZ407" s="431" t="str">
        <f>IF(_tag_month_day!AU397="","",_tag_month_day!AU397/100)</f>
        <v/>
      </c>
      <c r="FA407" s="431" t="str">
        <f>IF(_tag_month_day!AV397="","",_tag_month_day!AV397/100)</f>
        <v/>
      </c>
      <c r="FB407" s="431" t="str">
        <f>IF(_tag_month_day!AW397="","",_tag_month_day!AW397/100)</f>
        <v/>
      </c>
      <c r="FC407" s="431" t="str">
        <f>IF(_tag_month_day!AX397="","",_tag_month_day!AX397/100)</f>
        <v/>
      </c>
      <c r="FD407" s="449" t="str">
        <f>IF(_tag_month_day!AY397="","",_tag_month_day!AY397/100)</f>
        <v/>
      </c>
      <c r="FE407" s="449" t="str">
        <f>IF(_tag_month_day!AZ397="","",_tag_month_day!AZ397/100)</f>
        <v/>
      </c>
      <c r="FF407" s="449" t="str">
        <f>IF(_tag_month_day!BA397="","",_tag_month_day!BA397/100)</f>
        <v/>
      </c>
      <c r="FG407" s="449" t="str">
        <f>IF(_tag_month_day!BB397="","",_tag_month_day!BB397/100)</f>
        <v/>
      </c>
      <c r="FH407" s="467" t="str">
        <f>IF(_tag_month_day!BC397="","",_tag_month_day!BC397/100)</f>
        <v/>
      </c>
      <c r="FI407" s="449">
        <f>FI406</f>
        <v>0.40999999999999998</v>
      </c>
      <c r="FJ407" s="449">
        <f>FJ406</f>
        <v>0.11</v>
      </c>
      <c r="FK407" s="449">
        <f>FK406</f>
        <v>0.014999999999999999</v>
      </c>
      <c r="FL407" s="449">
        <f>FL406</f>
        <v>0</v>
      </c>
      <c r="FM407" s="467">
        <f>FM406</f>
        <v>0.0001</v>
      </c>
      <c r="FN407" s="449">
        <f>FN406</f>
        <v>0.32000000000000001</v>
      </c>
      <c r="FO407" s="449">
        <f>FO406</f>
        <v>0.20000000000000001</v>
      </c>
      <c r="FP407" s="449">
        <f>FP406</f>
        <v>0.01</v>
      </c>
      <c r="FQ407" s="449">
        <f>FQ406</f>
        <v>0</v>
      </c>
      <c r="FR407" s="467">
        <f>FR406</f>
        <v>0.0001</v>
      </c>
      <c r="FS407" s="449" t="str">
        <f>IF(_tag_month_day!BD397="","",_tag_month_day!BD397/100)</f>
        <v/>
      </c>
      <c r="FT407" s="449" t="str">
        <f>IF(_tag_month_day!BE397="","",_tag_month_day!BE397/100)</f>
        <v/>
      </c>
      <c r="FU407" s="449" t="str">
        <f>IF(_tag_month_day!BF397="","",_tag_month_day!BF397/100)</f>
        <v/>
      </c>
      <c r="FV407" s="449" t="str">
        <f>IF(_tag_month_day!BG397="","",_tag_month_day!BG397/100)</f>
        <v/>
      </c>
      <c r="FW407" s="467" t="str">
        <f>IF(_tag_month_day!BH397="","",_tag_month_day!BH397/100)</f>
        <v/>
      </c>
      <c r="FX407" s="449" t="str">
        <f>IF(_tag_month_day!BI397="","",_tag_month_day!BI397/100)</f>
        <v/>
      </c>
      <c r="FY407" s="449" t="str">
        <f>IF(_tag_month_day!BJ397="","",_tag_month_day!BJ397/100)</f>
        <v/>
      </c>
      <c r="FZ407" s="468" t="str">
        <f>IF(_tag_month_day!BK397="","",_tag_month_day!BK397/100)</f>
        <v/>
      </c>
      <c r="GA407" s="449" t="str">
        <f>IF(_tag_month_day!BL397="","",_tag_month_day!BL397/100)</f>
        <v/>
      </c>
      <c r="GB407" s="467" t="str">
        <f>IF(_tag_month_day!BM397="","",_tag_month_day!BM397/100)</f>
        <v/>
      </c>
      <c r="GC407" s="431" t="str">
        <f>IF(_tag_month_day!BN397="","",_tag_month_day!BN397/100)</f>
        <v/>
      </c>
      <c r="GD407" s="431" t="str">
        <f>IF(_tag_month_day!BO397="","",_tag_month_day!BO397/100)</f>
        <v/>
      </c>
      <c r="GE407" s="431" t="str">
        <f>IF(_tag_month_day!BP397="","",_tag_month_day!BP397/100)</f>
        <v/>
      </c>
      <c r="GF407" s="431" t="str">
        <f>IF(_tag_month_day!BQ397="","",_tag_month_day!BQ397/100)</f>
        <v/>
      </c>
      <c r="GG407" s="431" t="str">
        <f>IF(_tag_month_day!BR397="","",_tag_month_day!BR397/100)</f>
        <v/>
      </c>
      <c r="GH407" s="431" t="str">
        <f>IF(_tag_month_day!BS397="","",_tag_month_day!BS397/100)</f>
        <v/>
      </c>
      <c r="GI407" s="467" t="str">
        <f>IF(_tag_month_day!BT397="","",_tag_month_day!BT397/100)</f>
        <v/>
      </c>
      <c r="GJ407" s="469" t="str">
        <f>IF(_tag_month_day!BU397="","",_tag_month_day!BU397/100)</f>
        <v/>
      </c>
      <c r="GK407" s="470">
        <f>GK406</f>
        <v>0.070000000000000007</v>
      </c>
      <c r="GL407" s="470">
        <f>GL406</f>
        <v>0.029999999999999999</v>
      </c>
      <c r="GM407" s="471" t="str">
        <f>IF(_tag_month_day!BX397="","",_tag_month_day!BX397/100)</f>
        <v/>
      </c>
      <c r="GN407" s="470">
        <f>GN406</f>
        <v>0.070000000000000007</v>
      </c>
      <c r="GO407" s="470">
        <f>GO406</f>
        <v>0.029999999999999999</v>
      </c>
      <c r="GP407" s="470">
        <f>GP406</f>
        <v>0.089999999999999997</v>
      </c>
      <c r="GQ407" s="470">
        <f>GQ406</f>
        <v>0.029999999999999999</v>
      </c>
      <c r="GR407" s="471" t="str">
        <f>IF(_tag_month_day!CA397="","",_tag_month_day!CA397/100)</f>
        <v/>
      </c>
      <c r="GS407" s="472">
        <f>GS406</f>
        <v>0.95299999999999996</v>
      </c>
      <c r="GT407" s="472">
        <f>GT406</f>
        <v>0.55000000000000004</v>
      </c>
      <c r="GU407" s="472">
        <f>GU406</f>
        <v>0.55000000000000004</v>
      </c>
      <c r="GV407" s="472">
        <f>GV406</f>
        <v>0.55000000000000004</v>
      </c>
      <c r="GW407" s="472">
        <f>GW406</f>
        <v>0.5</v>
      </c>
      <c r="GX407" s="472">
        <f>GX406</f>
        <v>0.93500000000000005</v>
      </c>
      <c r="GY407" s="472">
        <f>GY406</f>
        <v>0.14999999999999999</v>
      </c>
      <c r="GZ407" s="472">
        <f>GZ406</f>
        <v>1</v>
      </c>
      <c r="HA407" s="474">
        <f>HA406</f>
        <v>0.047</v>
      </c>
      <c r="HB407" s="474">
        <f>HB406</f>
        <v>0.45000000000000001</v>
      </c>
      <c r="HC407" s="474">
        <f>HC406</f>
        <v>0.45000000000000001</v>
      </c>
      <c r="HD407" s="474">
        <f>HD406</f>
        <v>0.45000000000000001</v>
      </c>
      <c r="HE407" s="474">
        <f>HE406</f>
        <v>0.5</v>
      </c>
      <c r="HF407" s="474">
        <f>HF406</f>
        <v>0.065000000000000002</v>
      </c>
      <c r="HG407" s="474">
        <f>HG406</f>
        <v>0.84999999999999998</v>
      </c>
      <c r="HH407" s="474">
        <f>HH406</f>
        <v>0</v>
      </c>
      <c r="HI407" s="10">
        <f>IF(BZ407&lt;&gt;"",CK407-BV407,0)</f>
        <v>0</v>
      </c>
      <c r="HJ407" s="10" t="e">
        <f>IF(AJ407&gt;0,AH407-AJ407,0)</f>
        <v>#VALUE!</v>
      </c>
      <c r="HK407" s="466">
        <f>HK406</f>
        <v>0.84999999999999998</v>
      </c>
      <c r="HL407" s="424">
        <f>HL406</f>
        <v>550000</v>
      </c>
      <c r="HM407" s="424">
        <f>HM406</f>
        <v>480000</v>
      </c>
      <c r="HN407" s="465" t="e">
        <f>(DJ407*EZ407+DK407*FH407+DL407*FM407+DM407*FR407+DN407*FW407+DO407*GB407+DS407*GI407+DP407*GM407+DR407*GR407)*1000*2</f>
        <v>#VALUE!</v>
      </c>
      <c r="HO407" s="465" t="e">
        <f>HN407*HK407*$HO$2/HL407*1000000</f>
        <v>#VALUE!</v>
      </c>
      <c r="HP407" s="465" t="e">
        <f>HN407*HK407*$HP$2/HM407*1000000</f>
        <v>#VALUE!</v>
      </c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</row>
    <row customFormat="1" r="408" s="0">
      <c r="A408" s="420">
        <v>397</v>
      </c>
      <c r="B408" s="421">
        <f ca="1">IF(D408=D407,B407,IF(D408="夜班",B407+1,B407))</f>
        <v>43602</v>
      </c>
      <c r="C408" s="422">
        <f>C407</f>
        <v>0.041666666666666699</v>
      </c>
      <c r="D408" s="10" t="str">
        <f ca="1">IF(HOUR(G408)&lt;8,"夜班",IF(HOUR(G408)&lt;16,"白班",IF(HOUR(G408)&lt;24,"中班",0)))</f>
        <v>白班</v>
      </c>
      <c r="E408" s="10" t="e">
        <f ca="1">IF(F408=1,"甲",IF(F408=2,"乙",IF(F408=3,"丙",IF(F408=4,"丁",""))))</f>
        <v>#REF!</v>
      </c>
      <c r="F408" s="10" t="e">
        <f ca="1">SUMPRODUCT((成本日报!$A$3:$A$95=计划!B408)*(成本日报!$B$3:$B$95=计划!$D408),成本日报!$C$3:$C$95)</f>
        <v>#REF!</v>
      </c>
      <c r="G408" s="423">
        <f ca="1">G407+C407</f>
        <v>43602.49999999904</v>
      </c>
      <c r="H408" s="423">
        <f ca="1">$G408+$C408/60*10+$C408*0</f>
        <v>43602.506944443485</v>
      </c>
      <c r="I408" s="423">
        <f ca="1">$G408+$C408/60*18+$C408*0</f>
        <v>43602.512499999037</v>
      </c>
      <c r="J408" s="423">
        <f ca="1">$G408+$C408/60*0+$C408*1</f>
        <v>43602.541666665704</v>
      </c>
      <c r="K408" s="423">
        <f ca="1">$G408+$C408/60*30+$C408*2</f>
        <v>43602.604166665711</v>
      </c>
      <c r="L408" s="423">
        <f ca="1">$G408+$C408/60*0+$C408*3</f>
        <v>43602.62499999904</v>
      </c>
      <c r="M408" s="424" t="str">
        <f>IF(_tag_month_day!A398="","",_tag_month_day!A398)</f>
        <v/>
      </c>
      <c r="N408" s="424" t="str">
        <f>IF(_tag_month_day!B398="","",_tag_month_day!B398)</f>
        <v/>
      </c>
      <c r="O408" s="425" t="e">
        <f>IF(M408+N408=0,"",M408+N408)</f>
        <v>#VALUE!</v>
      </c>
      <c r="P408" s="424" t="str">
        <f>IF(_tag_month_day!C398="","",_tag_month_day!C398)</f>
        <v/>
      </c>
      <c r="Q408" s="424" t="str">
        <f>IF(_tag_month_day!D398="","",_tag_month_day!D398)</f>
        <v/>
      </c>
      <c r="R408" s="426" t="str">
        <f>IF(_tag_month_day!CB398="","",_tag_month_day!CB398/100)</f>
        <v/>
      </c>
      <c r="S408" s="427" t="str">
        <f>IF(_tag_month_day!E398="","",_tag_month_day!E398)</f>
        <v/>
      </c>
      <c r="T408" s="427" t="str">
        <f>IF(_tag_month_day!F398="","",_tag_month_day!F398)</f>
        <v/>
      </c>
      <c r="U408" s="428" t="e">
        <f>S408+T408</f>
        <v>#VALUE!</v>
      </c>
      <c r="V408" s="429" t="e">
        <f>U408/AJ408</f>
        <v>#VALUE!</v>
      </c>
      <c r="W408" s="430" t="str">
        <f>IF(_jhy_month_day!A398="","",_jhy_month_day!A398)</f>
        <v/>
      </c>
      <c r="X408" s="431" t="str">
        <f>IF(_jhy_month_day!B398="","",_jhy_month_day!B398/100)</f>
        <v/>
      </c>
      <c r="Y408" s="431" t="str">
        <f>IF(_jhy_month_day!C398="","",_jhy_month_day!C398/100)</f>
        <v/>
      </c>
      <c r="Z408" s="432">
        <f>Z404+1</f>
        <v>100</v>
      </c>
      <c r="AA408" s="433" t="str">
        <f>IF(_tag_month_day!G398="","",_tag_month_day!G398/100)</f>
        <v/>
      </c>
      <c r="AB408" s="433" t="str">
        <f>IF(_tag_month_day!H398="","",_tag_month_day!H398/100)</f>
        <v/>
      </c>
      <c r="AC408" s="434">
        <f>IF(X408="",AC407,BK408*($AV407*X408+$AW407*FD407+$AX407*FI407+$AY407*FN407+$AZ407*FS407+$BA407*FX407+$BG407*GE407)/(AV407*Y408+AX407*FK407+AW407*FF407+AY407*FP407+AZ407*FU407+BA407*FZ407+BG407*GG407+BB407*GK407+BC407*GN407+BD407*GP407))</f>
        <v>1.59963432013121</v>
      </c>
      <c r="AD408" s="435" t="str">
        <f>IF(AC408=AC407,"",AC408-AC407)</f>
        <v/>
      </c>
      <c r="AE408" s="436" t="str">
        <f>IF(1-AF408=0,"",(1-AF408))</f>
        <v/>
      </c>
      <c r="AF408" s="437">
        <v>1</v>
      </c>
      <c r="AG408" s="10" t="str">
        <f>AG407</f>
        <v>9A3</v>
      </c>
      <c r="AH408" s="438" t="str">
        <f>AH407</f>
        <v/>
      </c>
      <c r="AI408" s="424"/>
      <c r="AJ408" s="10" t="str">
        <f>IF(_tag_month_day!I398="","",_tag_month_day!I398)</f>
        <v/>
      </c>
      <c r="AK408" s="440"/>
      <c r="AL408" s="440"/>
      <c r="AM408" s="440"/>
      <c r="AN408" s="441">
        <f>AN407</f>
        <v>2</v>
      </c>
      <c r="AO408" s="441">
        <f>AO407</f>
        <v>8</v>
      </c>
      <c r="AP408" s="442" t="e">
        <f>(IF(AN408=0,AS407,AS407*(1+AO408/AN408)/(AR408+AO408/AN408)))+AT408</f>
        <v>#VALUE!</v>
      </c>
      <c r="AQ408" s="443" t="str">
        <f>IF(_tag_month_day!J398="","",_tag_month_day!J398/100)</f>
        <v/>
      </c>
      <c r="AR408" s="444">
        <f>AR407</f>
        <v>1.3</v>
      </c>
      <c r="AS408" s="445" t="e">
        <f>AQ408*(AN408*AR408+AO408)/(AN408+AO408)</f>
        <v>#VALUE!</v>
      </c>
      <c r="AT408" s="445" t="e">
        <f>(SUM(BE408:BF408)-SUM(BE407:BF407))*0.05</f>
        <v>#VALUE!</v>
      </c>
      <c r="AU408" s="446" t="str">
        <f>IF(_tag_month_day!CC398="","",IF(_tag_month_day!CC398&gt;0,_tag_month_day!CD398,_tag_month_day!CE398))</f>
        <v/>
      </c>
      <c r="AV408" s="447" t="str">
        <f>IF(_tag_month_day!L398="","",_tag_month_day!L398/100)</f>
        <v/>
      </c>
      <c r="AW408" s="431">
        <f>AW407</f>
        <v>0</v>
      </c>
      <c r="AX408" s="431">
        <f>AX407</f>
        <v>0</v>
      </c>
      <c r="AY408" s="431" t="str">
        <f>IF(_tag_month_day!M398="","",_tag_month_day!M398/100)</f>
        <v/>
      </c>
      <c r="AZ408" s="431" t="str">
        <f>IF(_tag_month_day!N398="","",_tag_month_day!N398/100)</f>
        <v/>
      </c>
      <c r="BA408" s="431" t="str">
        <f>IF(_tag_month_day!O398="","",_tag_month_day!O398/100)</f>
        <v/>
      </c>
      <c r="BB408" s="448" t="str">
        <f>IF(_tag_month_day!P398="","",_tag_month_day!P398/100)</f>
        <v/>
      </c>
      <c r="BC408" s="448">
        <f>BC407</f>
        <v>0</v>
      </c>
      <c r="BD408" s="448" t="str">
        <f>IF(_tag_month_day!Q398="","",_tag_month_day!Q398/100)</f>
        <v/>
      </c>
      <c r="BE408" s="449" t="str">
        <f>IF(_tag_month_day!R398="","",_tag_month_day!R398/100)</f>
        <v/>
      </c>
      <c r="BF408" s="388" t="e">
        <f>(AU408*(100+BE408*100))/(AJ408-AU408)/100</f>
        <v>#VALUE!</v>
      </c>
      <c r="BG408" s="450" t="e">
        <f>BE408+BF408</f>
        <v>#VALUE!</v>
      </c>
      <c r="BH408" s="451" t="e">
        <f>SUM(AV408:BF408)</f>
        <v>#VALUE!</v>
      </c>
      <c r="BI408" s="452" t="e">
        <f>IF(CX408=0,BI407,(DK408*查询!$R$5+DL408*查询!$Q$5+DM408*查询!$N$5+DN408*查询!$O$5+DO408*查询!$P$5)*AF408/CX408)</f>
        <v>#VALUE!</v>
      </c>
      <c r="BJ408" s="452" t="e">
        <f>IF(CX408=0,BJ407,(DP408*查询!$S$5+DQ408*查询!$T$5+DR408*查询!$U$5)*AF408/CX408)</f>
        <v>#VALUE!</v>
      </c>
      <c r="BK408" s="452">
        <f>BK407</f>
        <v>1</v>
      </c>
      <c r="BL408" s="453" t="e">
        <f>SUMPRODUCT((AV408:BA408)*(GS408:GX408))/((GS408:GX408)+SUM(BB408:BD408)*GY408+BG408*GZ408)</f>
        <v>#VALUE!</v>
      </c>
      <c r="BM408" s="453" t="e">
        <f>BK408*($AV408*FB408+$AW408*FD408+$AX408*FI408+$AY408*FN408+$AZ408*FS408+$BA408*FX408+$BG408*GE408)/(AV408*EY408+AX408*FK408+AW408*FF408+AY408*FP408+AZ408*FU408+BA408*FZ408+BG408*GG408+BB408*GK408+BC408*GN408+BD408*GP408)</f>
        <v>#VALUE!</v>
      </c>
      <c r="BN408" s="453" t="e">
        <f>($AV408*FC408+$AX408*FJ408+$AW408*FE408+$AY408*FO408+$AZ408*FT408+$BA408*FY408+$BG408*GF408)/($AV408*FA408+BG408*GH408+BB408*GL408+BC408*GO408+BD408*GQ408+BA408*GA408)</f>
        <v>#VALUE!</v>
      </c>
      <c r="BO408" s="454" t="e">
        <f>SUMPRODUCT(AV408:BA408*GS408:GX408)/(GS408:GX408+(BB408+BC408+BD408)*GY408+BG408)</f>
        <v>#VALUE!</v>
      </c>
      <c r="BP408" s="454" t="e">
        <f>SUMPRODUCT(AV408:BA408*GS408:GX408)/(GS408:GX408+(BB408+BC408+BD408)*GY408+BG408)</f>
        <v>#VALUE!</v>
      </c>
      <c r="BQ408" s="454" t="e">
        <f>SUMPRODUCT(AV408:BA408*GS408:GX408)/(GS408:GX408+(BB408+BC408+BD408)*GY408+BG408)</f>
        <v>#VALUE!</v>
      </c>
      <c r="BR408" s="453" t="str">
        <f>IF(_tag_month_day!T398="","",_tag_month_day!T398)</f>
        <v/>
      </c>
      <c r="BS408" s="453" t="str">
        <f>IF(_tag_month_day!U398="","",_tag_month_day!U398)</f>
        <v/>
      </c>
      <c r="BT408" s="455" t="str">
        <f>IF(CK408="","",IF((CK408&gt;=BV408-0.12)*(CK408&lt;=BV408+0.12),"合格","不合格"))</f>
        <v/>
      </c>
      <c r="BU408" s="456" t="str">
        <f>IF(_tag_month_day!V398="","",_tag_month_day!V398)</f>
        <v/>
      </c>
      <c r="BV408" s="457" t="str">
        <f>IF(_tag_month_day!W398="","",_tag_month_day!W398)</f>
        <v/>
      </c>
      <c r="BW408" s="458" t="str">
        <f>IF(_tag_month_day!X398="","",_tag_month_day!X398)</f>
        <v/>
      </c>
      <c r="BX408" s="458" t="str">
        <f>IF(_tag_month_day!Y398="","",_tag_month_day!Y398)</f>
        <v/>
      </c>
      <c r="BY408" s="459">
        <f ca="1">L408</f>
        <v>43602.62499999904</v>
      </c>
      <c r="BZ408" s="460"/>
      <c r="CA408" s="461"/>
      <c r="CB408" s="424" t="str">
        <f>IF(_tag_month_day!Z398="","",_tag_month_day!Z398)</f>
        <v/>
      </c>
      <c r="CC408" s="424" t="str">
        <f>IF(_tag_month_day!AA398="","",_tag_month_day!AA398)</f>
        <v/>
      </c>
      <c r="CD408" s="424" t="str">
        <f>IF(_tag_month_day!AB398="","",_tag_month_day!AB398)</f>
        <v/>
      </c>
      <c r="CE408" s="424" t="str">
        <f>IF(_tag_month_day!AC398="","",_tag_month_day!AC398)</f>
        <v/>
      </c>
      <c r="CF408" s="424" t="str">
        <f>IF(_tag_month_day!AD398="","",_tag_month_day!AD398)</f>
        <v/>
      </c>
      <c r="CG408" s="424" t="str">
        <f>IF(_tag_month_day!AE398="","",_tag_month_day!AE398)</f>
        <v/>
      </c>
      <c r="CH408" s="424" t="str">
        <f>IF(_tag_month_day!AF398="","",_tag_month_day!AF398)</f>
        <v/>
      </c>
      <c r="CI408" s="424" t="str">
        <f>IF(_tag_month_day!AG398="","",_tag_month_day!AG398)</f>
        <v/>
      </c>
      <c r="CJ408" s="424" t="str">
        <f>IF(_tag_month_day!AH398="","",_tag_month_day!AH398)</f>
        <v/>
      </c>
      <c r="CK408" s="424" t="str">
        <f>IF(_tag_month_day!AI398="","",_tag_month_day!AI398)</f>
        <v/>
      </c>
      <c r="CL408" s="4" t="str">
        <f>IF(_tag_month_day!AJ398="","",_tag_month_day!AJ398)</f>
        <v/>
      </c>
      <c r="CM408" s="4" t="str">
        <f>IF(_tag_month_day!AK398="","",_tag_month_day!AK398)</f>
        <v/>
      </c>
      <c r="CN408" s="4" t="str">
        <f>IF(_tag_month_day!AL398="","",_tag_month_day!AL398)</f>
        <v/>
      </c>
      <c r="CO408" s="4" t="str">
        <f>IF(_tag_month_day!AM398="","",_tag_month_day!AM398)</f>
        <v/>
      </c>
      <c r="CP408" s="4" t="str">
        <f>IF(_tag_month_day!AN398="","",_tag_month_day!AN398)</f>
        <v/>
      </c>
      <c r="CQ408" s="4" t="str">
        <f>IF(_tag_month_day!AO398="","",_tag_month_day!AO398)</f>
        <v/>
      </c>
      <c r="CR408" s="462" t="str">
        <f>IF(_tag_month_day!AP398="","",_tag_month_day!AP398)</f>
        <v/>
      </c>
      <c r="CS408" s="463" t="str">
        <f>IF(_tag_month_day!AQ398="","",_tag_month_day!AQ398)</f>
        <v/>
      </c>
      <c r="CT408" s="4" t="str">
        <f>IF(_tag_month_day!AR398="","",_tag_month_day!AR398)</f>
        <v/>
      </c>
      <c r="CU408" s="464" t="e">
        <f>DU408/AJ408</f>
        <v>#VALUE!</v>
      </c>
      <c r="CV408" s="451" t="e">
        <f>BG408/BH408</f>
        <v>#VALUE!</v>
      </c>
      <c r="CW408" s="465" t="e">
        <f>AJ408*(1-CV408)*CU408*AF408</f>
        <v>#VALUE!</v>
      </c>
      <c r="CX408" s="465" t="e">
        <f>CW408*94%</f>
        <v>#VALUE!</v>
      </c>
      <c r="CY408" s="466" t="e">
        <f>IF(CX408=0,0,DS408/(DS408+CX408))</f>
        <v>#VALUE!</v>
      </c>
      <c r="CZ408" s="465" t="e">
        <f>$AJ408*EF408</f>
        <v>#VALUE!</v>
      </c>
      <c r="DA408" s="465" t="e">
        <f>$AJ408*EG408</f>
        <v>#VALUE!</v>
      </c>
      <c r="DB408" s="465" t="e">
        <f>$AJ408*EH408</f>
        <v>#VALUE!</v>
      </c>
      <c r="DC408" s="465" t="e">
        <f>$AJ408*EI408</f>
        <v>#VALUE!</v>
      </c>
      <c r="DD408" s="465" t="e">
        <f>$AJ408*EJ408</f>
        <v>#VALUE!</v>
      </c>
      <c r="DE408" s="465" t="e">
        <f>$AJ408*EK408</f>
        <v>#VALUE!</v>
      </c>
      <c r="DF408" s="465" t="e">
        <f>$AJ408*EL408</f>
        <v>#VALUE!</v>
      </c>
      <c r="DG408" s="465" t="e">
        <f>$AJ408*EM408</f>
        <v>#VALUE!</v>
      </c>
      <c r="DH408" s="465" t="e">
        <f>$AJ408*EN408</f>
        <v>#VALUE!</v>
      </c>
      <c r="DI408" s="465" t="e">
        <f>$AJ408*EO408</f>
        <v>#VALUE!</v>
      </c>
      <c r="DJ408" s="465" t="e">
        <f>CZ408*(1-EP408)</f>
        <v>#VALUE!</v>
      </c>
      <c r="DK408" s="465" t="e">
        <f>DA408*(1-ER408)</f>
        <v>#VALUE!</v>
      </c>
      <c r="DL408" s="465" t="e">
        <f>DB408*(1-EQ408)</f>
        <v>#VALUE!</v>
      </c>
      <c r="DM408" s="465" t="e">
        <f>DC408*(1-ES408)</f>
        <v>#VALUE!</v>
      </c>
      <c r="DN408" s="465" t="e">
        <f>DD408*(1-ET408)</f>
        <v>#VALUE!</v>
      </c>
      <c r="DO408" s="465" t="e">
        <f>DE408</f>
        <v>#VALUE!</v>
      </c>
      <c r="DP408" s="465" t="e">
        <f>DF408*(1-EU408)</f>
        <v>#VALUE!</v>
      </c>
      <c r="DQ408" s="465" t="e">
        <f>DG408*(1-EV408)</f>
        <v>#VALUE!</v>
      </c>
      <c r="DR408" s="465" t="e">
        <f>DH408*(1-EW408)</f>
        <v>#VALUE!</v>
      </c>
      <c r="DS408" s="465" t="e">
        <f>DI408</f>
        <v>#VALUE!</v>
      </c>
      <c r="DT408" s="465" t="e">
        <f>SUM(DJ408:DS408)</f>
        <v>#VALUE!</v>
      </c>
      <c r="DU408" s="465" t="e">
        <f>(GS408:GX408)+(DP408+DQ408+DR408)*GY408+DS408</f>
        <v>#VALUE!</v>
      </c>
      <c r="DV408" s="451" t="e">
        <f>AV408/$BH408/(1-EP408)</f>
        <v>#VALUE!</v>
      </c>
      <c r="DW408" s="451" t="e">
        <f>AW408/$BH408/(1-ER408)</f>
        <v>#VALUE!</v>
      </c>
      <c r="DX408" s="451" t="e">
        <f>AX408/$BH408/(1-EQ408)</f>
        <v>#VALUE!</v>
      </c>
      <c r="DY408" s="451" t="e">
        <f>AY408/$BH408/(1-ES408)</f>
        <v>#VALUE!</v>
      </c>
      <c r="DZ408" s="451" t="e">
        <f>AZ408/$BH408/(1-ET408)</f>
        <v>#VALUE!</v>
      </c>
      <c r="EA408" s="451" t="e">
        <f>BA408/$BH408/(1-AX408)</f>
        <v>#VALUE!</v>
      </c>
      <c r="EB408" s="451" t="e">
        <f>BB408/$BH408/(1-EU408)</f>
        <v>#VALUE!</v>
      </c>
      <c r="EC408" s="451" t="e">
        <f>BC408/$BH408/(1-EV408)</f>
        <v>#VALUE!</v>
      </c>
      <c r="ED408" s="451" t="e">
        <f>BD408/$BH408/(1-EW408)</f>
        <v>#VALUE!</v>
      </c>
      <c r="EE408" s="451" t="e">
        <f>BG408/BH408</f>
        <v>#VALUE!</v>
      </c>
      <c r="EF408" s="451" t="e">
        <f>DV408/SUM($DV408:$EE408)</f>
        <v>#VALUE!</v>
      </c>
      <c r="EG408" s="451" t="e">
        <f>DW408/SUM($DV408:$EE408)</f>
        <v>#VALUE!</v>
      </c>
      <c r="EH408" s="451" t="e">
        <f>DX408/SUM($DV408:$EE408)</f>
        <v>#VALUE!</v>
      </c>
      <c r="EI408" s="451" t="e">
        <f>DY408/SUM($DV408:$EE408)</f>
        <v>#VALUE!</v>
      </c>
      <c r="EJ408" s="451" t="e">
        <f>DZ408/SUM($DV408:$EE408)</f>
        <v>#VALUE!</v>
      </c>
      <c r="EK408" s="451" t="e">
        <f>EA408/SUM($DV408:$EE408)</f>
        <v>#VALUE!</v>
      </c>
      <c r="EL408" s="451" t="e">
        <f>EB408/SUM($DV408:$EE408)</f>
        <v>#VALUE!</v>
      </c>
      <c r="EM408" s="451" t="e">
        <f>EC408/SUM($DV408:$EE408)</f>
        <v>#VALUE!</v>
      </c>
      <c r="EN408" s="451" t="e">
        <f>ED408/SUM($DV408:$EE408)</f>
        <v>#VALUE!</v>
      </c>
      <c r="EO408" s="451" t="e">
        <f>EE408/SUM($DV408:$EE408)</f>
        <v>#VALUE!</v>
      </c>
      <c r="EP408" s="450">
        <f>EP407</f>
        <v>0.080000000000000002</v>
      </c>
      <c r="EQ408" s="450">
        <f>EQ407</f>
        <v>0.014999999999999999</v>
      </c>
      <c r="ER408" s="450">
        <f>ER407</f>
        <v>0.014999999999999999</v>
      </c>
      <c r="ES408" s="450">
        <f>ES407</f>
        <v>0.014999999999999999</v>
      </c>
      <c r="ET408" s="450">
        <f>ET407</f>
        <v>0.014999999999999999</v>
      </c>
      <c r="EU408" s="450">
        <f>EU407</f>
        <v>0.089999999999999997</v>
      </c>
      <c r="EV408" s="450">
        <f>EV407</f>
        <v>0.089999999999999997</v>
      </c>
      <c r="EW408" s="450">
        <f>EW407</f>
        <v>0.089999999999999997</v>
      </c>
      <c r="EX408" s="431" t="str">
        <f>IF(_tag_month_day!AS398="","",_tag_month_day!AS398/100)</f>
        <v/>
      </c>
      <c r="EY408" s="431" t="str">
        <f>IF(_tag_month_day!AT398="","",_tag_month_day!AT398/100)</f>
        <v/>
      </c>
      <c r="EZ408" s="431" t="str">
        <f>IF(_tag_month_day!AU398="","",_tag_month_day!AU398/100)</f>
        <v/>
      </c>
      <c r="FA408" s="431" t="str">
        <f>IF(_tag_month_day!AV398="","",_tag_month_day!AV398/100)</f>
        <v/>
      </c>
      <c r="FB408" s="431" t="str">
        <f>IF(_tag_month_day!AW398="","",_tag_month_day!AW398/100)</f>
        <v/>
      </c>
      <c r="FC408" s="431" t="str">
        <f>IF(_tag_month_day!AX398="","",_tag_month_day!AX398/100)</f>
        <v/>
      </c>
      <c r="FD408" s="449" t="str">
        <f>IF(_tag_month_day!AY398="","",_tag_month_day!AY398/100)</f>
        <v/>
      </c>
      <c r="FE408" s="449" t="str">
        <f>IF(_tag_month_day!AZ398="","",_tag_month_day!AZ398/100)</f>
        <v/>
      </c>
      <c r="FF408" s="449" t="str">
        <f>IF(_tag_month_day!BA398="","",_tag_month_day!BA398/100)</f>
        <v/>
      </c>
      <c r="FG408" s="449" t="str">
        <f>IF(_tag_month_day!BB398="","",_tag_month_day!BB398/100)</f>
        <v/>
      </c>
      <c r="FH408" s="467" t="str">
        <f>IF(_tag_month_day!BC398="","",_tag_month_day!BC398/100)</f>
        <v/>
      </c>
      <c r="FI408" s="449">
        <f>FI407</f>
        <v>0.40999999999999998</v>
      </c>
      <c r="FJ408" s="449">
        <f>FJ407</f>
        <v>0.11</v>
      </c>
      <c r="FK408" s="449">
        <f>FK407</f>
        <v>0.014999999999999999</v>
      </c>
      <c r="FL408" s="449">
        <f>FL407</f>
        <v>0</v>
      </c>
      <c r="FM408" s="467">
        <f>FM407</f>
        <v>0.0001</v>
      </c>
      <c r="FN408" s="449">
        <f>FN407</f>
        <v>0.32000000000000001</v>
      </c>
      <c r="FO408" s="449">
        <f>FO407</f>
        <v>0.20000000000000001</v>
      </c>
      <c r="FP408" s="449">
        <f>FP407</f>
        <v>0.01</v>
      </c>
      <c r="FQ408" s="449">
        <f>FQ407</f>
        <v>0</v>
      </c>
      <c r="FR408" s="467">
        <f>FR407</f>
        <v>0.0001</v>
      </c>
      <c r="FS408" s="449" t="str">
        <f>IF(_tag_month_day!BD398="","",_tag_month_day!BD398/100)</f>
        <v/>
      </c>
      <c r="FT408" s="449" t="str">
        <f>IF(_tag_month_day!BE398="","",_tag_month_day!BE398/100)</f>
        <v/>
      </c>
      <c r="FU408" s="449" t="str">
        <f>IF(_tag_month_day!BF398="","",_tag_month_day!BF398/100)</f>
        <v/>
      </c>
      <c r="FV408" s="449" t="str">
        <f>IF(_tag_month_day!BG398="","",_tag_month_day!BG398/100)</f>
        <v/>
      </c>
      <c r="FW408" s="467" t="str">
        <f>IF(_tag_month_day!BH398="","",_tag_month_day!BH398/100)</f>
        <v/>
      </c>
      <c r="FX408" s="449" t="str">
        <f>IF(_tag_month_day!BI398="","",_tag_month_day!BI398/100)</f>
        <v/>
      </c>
      <c r="FY408" s="449" t="str">
        <f>IF(_tag_month_day!BJ398="","",_tag_month_day!BJ398/100)</f>
        <v/>
      </c>
      <c r="FZ408" s="468" t="str">
        <f>IF(_tag_month_day!BK398="","",_tag_month_day!BK398/100)</f>
        <v/>
      </c>
      <c r="GA408" s="449" t="str">
        <f>IF(_tag_month_day!BL398="","",_tag_month_day!BL398/100)</f>
        <v/>
      </c>
      <c r="GB408" s="467" t="str">
        <f>IF(_tag_month_day!BM398="","",_tag_month_day!BM398/100)</f>
        <v/>
      </c>
      <c r="GC408" s="431" t="str">
        <f>IF(_tag_month_day!BN398="","",_tag_month_day!BN398/100)</f>
        <v/>
      </c>
      <c r="GD408" s="431" t="str">
        <f>IF(_tag_month_day!BO398="","",_tag_month_day!BO398/100)</f>
        <v/>
      </c>
      <c r="GE408" s="431" t="str">
        <f>IF(_tag_month_day!BP398="","",_tag_month_day!BP398/100)</f>
        <v/>
      </c>
      <c r="GF408" s="431" t="str">
        <f>IF(_tag_month_day!BQ398="","",_tag_month_day!BQ398/100)</f>
        <v/>
      </c>
      <c r="GG408" s="431" t="str">
        <f>IF(_tag_month_day!BR398="","",_tag_month_day!BR398/100)</f>
        <v/>
      </c>
      <c r="GH408" s="431" t="str">
        <f>IF(_tag_month_day!BS398="","",_tag_month_day!BS398/100)</f>
        <v/>
      </c>
      <c r="GI408" s="467" t="str">
        <f>IF(_tag_month_day!BT398="","",_tag_month_day!BT398/100)</f>
        <v/>
      </c>
      <c r="GJ408" s="469" t="str">
        <f>IF(_tag_month_day!BU398="","",_tag_month_day!BU398/100)</f>
        <v/>
      </c>
      <c r="GK408" s="470">
        <f>GK407</f>
        <v>0.070000000000000007</v>
      </c>
      <c r="GL408" s="470">
        <f>GL407</f>
        <v>0.029999999999999999</v>
      </c>
      <c r="GM408" s="471" t="str">
        <f>IF(_tag_month_day!BX398="","",_tag_month_day!BX398/100)</f>
        <v/>
      </c>
      <c r="GN408" s="470">
        <f>GN407</f>
        <v>0.070000000000000007</v>
      </c>
      <c r="GO408" s="470">
        <f>GO407</f>
        <v>0.029999999999999999</v>
      </c>
      <c r="GP408" s="470">
        <f>GP407</f>
        <v>0.089999999999999997</v>
      </c>
      <c r="GQ408" s="470">
        <f>GQ407</f>
        <v>0.029999999999999999</v>
      </c>
      <c r="GR408" s="471" t="str">
        <f>IF(_tag_month_day!CA398="","",_tag_month_day!CA398/100)</f>
        <v/>
      </c>
      <c r="GS408" s="472">
        <f>GS407</f>
        <v>0.95299999999999996</v>
      </c>
      <c r="GT408" s="472">
        <f>GT407</f>
        <v>0.55000000000000004</v>
      </c>
      <c r="GU408" s="472">
        <f>GU407</f>
        <v>0.55000000000000004</v>
      </c>
      <c r="GV408" s="472">
        <f>GV407</f>
        <v>0.55000000000000004</v>
      </c>
      <c r="GW408" s="472">
        <f>GW407</f>
        <v>0.5</v>
      </c>
      <c r="GX408" s="472">
        <f>GX407</f>
        <v>0.93500000000000005</v>
      </c>
      <c r="GY408" s="472">
        <f>GY407</f>
        <v>0.14999999999999999</v>
      </c>
      <c r="GZ408" s="472">
        <f>GZ407</f>
        <v>1</v>
      </c>
      <c r="HA408" s="474">
        <f>HA407</f>
        <v>0.047</v>
      </c>
      <c r="HB408" s="474">
        <f>HB407</f>
        <v>0.45000000000000001</v>
      </c>
      <c r="HC408" s="474">
        <f>HC407</f>
        <v>0.45000000000000001</v>
      </c>
      <c r="HD408" s="474">
        <f>HD407</f>
        <v>0.45000000000000001</v>
      </c>
      <c r="HE408" s="474">
        <f>HE407</f>
        <v>0.5</v>
      </c>
      <c r="HF408" s="474">
        <f>HF407</f>
        <v>0.065000000000000002</v>
      </c>
      <c r="HG408" s="474">
        <f>HG407</f>
        <v>0.84999999999999998</v>
      </c>
      <c r="HH408" s="474">
        <f>HH407</f>
        <v>0</v>
      </c>
      <c r="HI408" s="10">
        <f>IF(BZ408&lt;&gt;"",CK408-BV408,0)</f>
        <v>0</v>
      </c>
      <c r="HJ408" s="10" t="e">
        <f>IF(AJ408&gt;0,AH408-AJ408,0)</f>
        <v>#VALUE!</v>
      </c>
      <c r="HK408" s="466">
        <f>HK407</f>
        <v>0.84999999999999998</v>
      </c>
      <c r="HL408" s="424">
        <f>HL407</f>
        <v>550000</v>
      </c>
      <c r="HM408" s="424">
        <f>HM407</f>
        <v>480000</v>
      </c>
      <c r="HN408" s="465" t="e">
        <f>(DJ408*EZ408+DK408*FH408+DL408*FM408+DM408*FR408+DN408*FW408+DO408*GB408+DS408*GI408+DP408*GM408+DR408*GR408)*1000*2</f>
        <v>#VALUE!</v>
      </c>
      <c r="HO408" s="465" t="e">
        <f>HN408*HK408*$HO$2/HL408*1000000</f>
        <v>#VALUE!</v>
      </c>
      <c r="HP408" s="465" t="e">
        <f>HN408*HK408*$HP$2/HM408*1000000</f>
        <v>#VALUE!</v>
      </c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</row>
    <row customFormat="1" r="409" s="0">
      <c r="A409" s="420">
        <v>398</v>
      </c>
      <c r="B409" s="421">
        <f ca="1">IF(D409=D408,B408,IF(D409="夜班",B408+1,B408))</f>
        <v>43602</v>
      </c>
      <c r="C409" s="422">
        <f>C408</f>
        <v>0.041666666666666699</v>
      </c>
      <c r="D409" s="10" t="str">
        <f ca="1">IF(HOUR(G409)&lt;8,"夜班",IF(HOUR(G409)&lt;16,"白班",IF(HOUR(G409)&lt;24,"中班",0)))</f>
        <v>白班</v>
      </c>
      <c r="E409" s="10" t="e">
        <f ca="1">IF(F409=1,"甲",IF(F409=2,"乙",IF(F409=3,"丙",IF(F409=4,"丁",""))))</f>
        <v>#REF!</v>
      </c>
      <c r="F409" s="10" t="e">
        <f ca="1">SUMPRODUCT((成本日报!$A$3:$A$95=计划!B409)*(成本日报!$B$3:$B$95=计划!$D409),成本日报!$C$3:$C$95)</f>
        <v>#REF!</v>
      </c>
      <c r="G409" s="423">
        <f ca="1">G408+C408</f>
        <v>43602.541666665704</v>
      </c>
      <c r="H409" s="423">
        <f ca="1">$G409+$C409/60*10+$C409*0</f>
        <v>43602.548611110149</v>
      </c>
      <c r="I409" s="423">
        <f ca="1">$G409+$C409/60*18+$C409*0</f>
        <v>43602.554166665701</v>
      </c>
      <c r="J409" s="423">
        <f ca="1">$G409+$C409/60*0+$C409*1</f>
        <v>43602.583333332368</v>
      </c>
      <c r="K409" s="423">
        <f ca="1">$G409+$C409/60*30+$C409*2</f>
        <v>43602.645833332375</v>
      </c>
      <c r="L409" s="423">
        <f ca="1">$G409+$C409/60*0+$C409*3</f>
        <v>43602.666666665704</v>
      </c>
      <c r="M409" s="424" t="str">
        <f>IF(_tag_month_day!A399="","",_tag_month_day!A399)</f>
        <v/>
      </c>
      <c r="N409" s="424" t="str">
        <f>IF(_tag_month_day!B399="","",_tag_month_day!B399)</f>
        <v/>
      </c>
      <c r="O409" s="425" t="e">
        <f>IF(M409+N409=0,"",M409+N409)</f>
        <v>#VALUE!</v>
      </c>
      <c r="P409" s="424" t="str">
        <f>IF(_tag_month_day!C399="","",_tag_month_day!C399)</f>
        <v/>
      </c>
      <c r="Q409" s="424" t="str">
        <f>IF(_tag_month_day!D399="","",_tag_month_day!D399)</f>
        <v/>
      </c>
      <c r="R409" s="426" t="str">
        <f>IF(_tag_month_day!CB399="","",_tag_month_day!CB399/100)</f>
        <v/>
      </c>
      <c r="S409" s="427" t="str">
        <f>IF(_tag_month_day!E399="","",_tag_month_day!E399)</f>
        <v/>
      </c>
      <c r="T409" s="427" t="str">
        <f>IF(_tag_month_day!F399="","",_tag_month_day!F399)</f>
        <v/>
      </c>
      <c r="U409" s="428" t="e">
        <f>S409+T409</f>
        <v>#VALUE!</v>
      </c>
      <c r="V409" s="429" t="e">
        <f>U409/AJ409</f>
        <v>#VALUE!</v>
      </c>
      <c r="W409" s="430" t="str">
        <f>IF(_jhy_month_day!A399="","",_jhy_month_day!A399)</f>
        <v/>
      </c>
      <c r="X409" s="431" t="str">
        <f>IF(_jhy_month_day!B399="","",_jhy_month_day!B399/100)</f>
        <v/>
      </c>
      <c r="Y409" s="431" t="str">
        <f>IF(_jhy_month_day!C399="","",_jhy_month_day!C399/100)</f>
        <v/>
      </c>
      <c r="Z409" s="432">
        <f>Z405+1</f>
        <v>100</v>
      </c>
      <c r="AA409" s="433" t="str">
        <f>IF(_tag_month_day!G399="","",_tag_month_day!G399/100)</f>
        <v/>
      </c>
      <c r="AB409" s="433" t="str">
        <f>IF(_tag_month_day!H399="","",_tag_month_day!H399/100)</f>
        <v/>
      </c>
      <c r="AC409" s="434">
        <f>IF(X409="",AC408,BK409*($AV408*X409+$AW408*FD408+$AX408*FI408+$AY408*FN408+$AZ408*FS408+$BA408*FX408+$BG408*GE408)/(AV408*Y409+AX408*FK408+AW408*FF408+AY408*FP408+AZ408*FU408+BA408*FZ408+BG408*GG408+BB408*GK408+BC408*GN408+BD408*GP408))</f>
        <v>1.59963432013121</v>
      </c>
      <c r="AD409" s="435" t="str">
        <f>IF(AC409=AC408,"",AC409-AC408)</f>
        <v/>
      </c>
      <c r="AE409" s="436" t="str">
        <f>IF(1-AF409=0,"",(1-AF409))</f>
        <v/>
      </c>
      <c r="AF409" s="437">
        <v>1</v>
      </c>
      <c r="AG409" s="10" t="str">
        <f>AG408</f>
        <v>9A3</v>
      </c>
      <c r="AH409" s="438" t="str">
        <f>AH408</f>
        <v/>
      </c>
      <c r="AI409" s="424"/>
      <c r="AJ409" s="10" t="str">
        <f>IF(_tag_month_day!I399="","",_tag_month_day!I399)</f>
        <v/>
      </c>
      <c r="AK409" s="440"/>
      <c r="AL409" s="440"/>
      <c r="AM409" s="440"/>
      <c r="AN409" s="441">
        <f>AN408</f>
        <v>2</v>
      </c>
      <c r="AO409" s="441">
        <f>AO408</f>
        <v>8</v>
      </c>
      <c r="AP409" s="442" t="e">
        <f>(IF(AN409=0,AS408,AS408*(1+AO409/AN409)/(AR409+AO409/AN409)))+AT409</f>
        <v>#VALUE!</v>
      </c>
      <c r="AQ409" s="443" t="str">
        <f>IF(_tag_month_day!J399="","",_tag_month_day!J399/100)</f>
        <v/>
      </c>
      <c r="AR409" s="444">
        <f>AR408</f>
        <v>1.3</v>
      </c>
      <c r="AS409" s="445" t="e">
        <f>AQ409*(AN409*AR409+AO409)/(AN409+AO409)</f>
        <v>#VALUE!</v>
      </c>
      <c r="AT409" s="445" t="e">
        <f>(SUM(BE409:BF409)-SUM(BE408:BF408))*0.05</f>
        <v>#VALUE!</v>
      </c>
      <c r="AU409" s="446" t="str">
        <f>IF(_tag_month_day!CC399="","",IF(_tag_month_day!CC399&gt;0,_tag_month_day!CD399,_tag_month_day!CE399))</f>
        <v/>
      </c>
      <c r="AV409" s="447" t="str">
        <f>IF(_tag_month_day!L399="","",_tag_month_day!L399/100)</f>
        <v/>
      </c>
      <c r="AW409" s="431">
        <f>AW408</f>
        <v>0</v>
      </c>
      <c r="AX409" s="431">
        <f>AX408</f>
        <v>0</v>
      </c>
      <c r="AY409" s="431" t="str">
        <f>IF(_tag_month_day!M399="","",_tag_month_day!M399/100)</f>
        <v/>
      </c>
      <c r="AZ409" s="431" t="str">
        <f>IF(_tag_month_day!N399="","",_tag_month_day!N399/100)</f>
        <v/>
      </c>
      <c r="BA409" s="431" t="str">
        <f>IF(_tag_month_day!O399="","",_tag_month_day!O399/100)</f>
        <v/>
      </c>
      <c r="BB409" s="448" t="str">
        <f>IF(_tag_month_day!P399="","",_tag_month_day!P399/100)</f>
        <v/>
      </c>
      <c r="BC409" s="448">
        <f>BC408</f>
        <v>0</v>
      </c>
      <c r="BD409" s="448" t="str">
        <f>IF(_tag_month_day!Q399="","",_tag_month_day!Q399/100)</f>
        <v/>
      </c>
      <c r="BE409" s="449" t="str">
        <f>IF(_tag_month_day!R399="","",_tag_month_day!R399/100)</f>
        <v/>
      </c>
      <c r="BF409" s="388" t="e">
        <f>(AU409*(100+BE409*100))/(AJ409-AU409)/100</f>
        <v>#VALUE!</v>
      </c>
      <c r="BG409" s="450" t="e">
        <f>BE409+BF409</f>
        <v>#VALUE!</v>
      </c>
      <c r="BH409" s="451" t="e">
        <f>SUM(AV409:BF409)</f>
        <v>#VALUE!</v>
      </c>
      <c r="BI409" s="452" t="e">
        <f>IF(CX409=0,BI408,(DK409*查询!$R$5+DL409*查询!$Q$5+DM409*查询!$N$5+DN409*查询!$O$5+DO409*查询!$P$5)*AF409/CX409)</f>
        <v>#VALUE!</v>
      </c>
      <c r="BJ409" s="452" t="e">
        <f>IF(CX409=0,BJ408,(DP409*查询!$S$5+DQ409*查询!$T$5+DR409*查询!$U$5)*AF409/CX409)</f>
        <v>#VALUE!</v>
      </c>
      <c r="BK409" s="452">
        <f>BK408</f>
        <v>1</v>
      </c>
      <c r="BL409" s="453" t="e">
        <f>SUMPRODUCT((AV409:BA409)*(GS409:GX409))/((GS409:GX409)+SUM(BB409:BD409)*GY409+BG409*GZ409)</f>
        <v>#VALUE!</v>
      </c>
      <c r="BM409" s="453" t="e">
        <f>BK409*($AV409*FB409+$AW409*FD409+$AX409*FI409+$AY409*FN409+$AZ409*FS409+$BA409*FX409+$BG409*GE409)/(AV409*EY409+AX409*FK409+AW409*FF409+AY409*FP409+AZ409*FU409+BA409*FZ409+BG409*GG409+BB409*GK409+BC409*GN409+BD409*GP409)</f>
        <v>#VALUE!</v>
      </c>
      <c r="BN409" s="453" t="e">
        <f>($AV409*FC409+$AX409*FJ409+$AW409*FE409+$AY409*FO409+$AZ409*FT409+$BA409*FY409+$BG409*GF409)/($AV409*FA409+BG409*GH409+BB409*GL409+BC409*GO409+BD409*GQ409+BA409*GA409)</f>
        <v>#VALUE!</v>
      </c>
      <c r="BO409" s="454" t="e">
        <f>SUMPRODUCT(AV409:BA409*GS409:GX409)/(GS409:GX409+(BB409+BC409+BD409)*GY409+BG409)</f>
        <v>#VALUE!</v>
      </c>
      <c r="BP409" s="454" t="e">
        <f>SUMPRODUCT(AV409:BA409*GS409:GX409)/(GS409:GX409+(BB409+BC409+BD409)*GY409+BG409)</f>
        <v>#VALUE!</v>
      </c>
      <c r="BQ409" s="454" t="e">
        <f>SUMPRODUCT(AV409:BA409*GS409:GX409)/(GS409:GX409+(BB409+BC409+BD409)*GY409+BG409)</f>
        <v>#VALUE!</v>
      </c>
      <c r="BR409" s="453" t="str">
        <f>IF(_tag_month_day!T399="","",_tag_month_day!T399)</f>
        <v/>
      </c>
      <c r="BS409" s="453" t="str">
        <f>IF(_tag_month_day!U399="","",_tag_month_day!U399)</f>
        <v/>
      </c>
      <c r="BT409" s="455" t="str">
        <f>IF(CK409="","",IF((CK409&gt;=BV409-0.12)*(CK409&lt;=BV409+0.12),"合格","不合格"))</f>
        <v/>
      </c>
      <c r="BU409" s="456" t="str">
        <f>IF(_tag_month_day!V399="","",_tag_month_day!V399)</f>
        <v/>
      </c>
      <c r="BV409" s="457" t="str">
        <f>IF(_tag_month_day!W399="","",_tag_month_day!W399)</f>
        <v/>
      </c>
      <c r="BW409" s="458" t="str">
        <f>IF(_tag_month_day!X399="","",_tag_month_day!X399)</f>
        <v/>
      </c>
      <c r="BX409" s="458" t="str">
        <f>IF(_tag_month_day!Y399="","",_tag_month_day!Y399)</f>
        <v/>
      </c>
      <c r="BY409" s="459">
        <f ca="1">L409</f>
        <v>43602.666666665704</v>
      </c>
      <c r="BZ409" s="460"/>
      <c r="CA409" s="461"/>
      <c r="CB409" s="424" t="str">
        <f>IF(_tag_month_day!Z399="","",_tag_month_day!Z399)</f>
        <v/>
      </c>
      <c r="CC409" s="424" t="str">
        <f>IF(_tag_month_day!AA399="","",_tag_month_day!AA399)</f>
        <v/>
      </c>
      <c r="CD409" s="424" t="str">
        <f>IF(_tag_month_day!AB399="","",_tag_month_day!AB399)</f>
        <v/>
      </c>
      <c r="CE409" s="424" t="str">
        <f>IF(_tag_month_day!AC399="","",_tag_month_day!AC399)</f>
        <v/>
      </c>
      <c r="CF409" s="424" t="str">
        <f>IF(_tag_month_day!AD399="","",_tag_month_day!AD399)</f>
        <v/>
      </c>
      <c r="CG409" s="424" t="str">
        <f>IF(_tag_month_day!AE399="","",_tag_month_day!AE399)</f>
        <v/>
      </c>
      <c r="CH409" s="424" t="str">
        <f>IF(_tag_month_day!AF399="","",_tag_month_day!AF399)</f>
        <v/>
      </c>
      <c r="CI409" s="424" t="str">
        <f>IF(_tag_month_day!AG399="","",_tag_month_day!AG399)</f>
        <v/>
      </c>
      <c r="CJ409" s="424" t="str">
        <f>IF(_tag_month_day!AH399="","",_tag_month_day!AH399)</f>
        <v/>
      </c>
      <c r="CK409" s="424" t="str">
        <f>IF(_tag_month_day!AI399="","",_tag_month_day!AI399)</f>
        <v/>
      </c>
      <c r="CL409" s="4" t="str">
        <f>IF(_tag_month_day!AJ399="","",_tag_month_day!AJ399)</f>
        <v/>
      </c>
      <c r="CM409" s="4" t="str">
        <f>IF(_tag_month_day!AK399="","",_tag_month_day!AK399)</f>
        <v/>
      </c>
      <c r="CN409" s="4" t="str">
        <f>IF(_tag_month_day!AL399="","",_tag_month_day!AL399)</f>
        <v/>
      </c>
      <c r="CO409" s="4" t="str">
        <f>IF(_tag_month_day!AM399="","",_tag_month_day!AM399)</f>
        <v/>
      </c>
      <c r="CP409" s="4" t="str">
        <f>IF(_tag_month_day!AN399="","",_tag_month_day!AN399)</f>
        <v/>
      </c>
      <c r="CQ409" s="4" t="str">
        <f>IF(_tag_month_day!AO399="","",_tag_month_day!AO399)</f>
        <v/>
      </c>
      <c r="CR409" s="462" t="str">
        <f>IF(_tag_month_day!AP399="","",_tag_month_day!AP399)</f>
        <v/>
      </c>
      <c r="CS409" s="463" t="str">
        <f>IF(_tag_month_day!AQ399="","",_tag_month_day!AQ399)</f>
        <v/>
      </c>
      <c r="CT409" s="4" t="str">
        <f>IF(_tag_month_day!AR399="","",_tag_month_day!AR399)</f>
        <v/>
      </c>
      <c r="CU409" s="464" t="e">
        <f>DU409/AJ409</f>
        <v>#VALUE!</v>
      </c>
      <c r="CV409" s="451" t="e">
        <f>BG409/BH409</f>
        <v>#VALUE!</v>
      </c>
      <c r="CW409" s="465" t="e">
        <f>AJ409*(1-CV409)*CU409*AF409</f>
        <v>#VALUE!</v>
      </c>
      <c r="CX409" s="465" t="e">
        <f>CW409*94%</f>
        <v>#VALUE!</v>
      </c>
      <c r="CY409" s="466" t="e">
        <f>IF(CX409=0,0,DS409/(DS409+CX409))</f>
        <v>#VALUE!</v>
      </c>
      <c r="CZ409" s="465" t="e">
        <f>$AJ409*EF409</f>
        <v>#VALUE!</v>
      </c>
      <c r="DA409" s="465" t="e">
        <f>$AJ409*EG409</f>
        <v>#VALUE!</v>
      </c>
      <c r="DB409" s="465" t="e">
        <f>$AJ409*EH409</f>
        <v>#VALUE!</v>
      </c>
      <c r="DC409" s="465" t="e">
        <f>$AJ409*EI409</f>
        <v>#VALUE!</v>
      </c>
      <c r="DD409" s="465" t="e">
        <f>$AJ409*EJ409</f>
        <v>#VALUE!</v>
      </c>
      <c r="DE409" s="465" t="e">
        <f>$AJ409*EK409</f>
        <v>#VALUE!</v>
      </c>
      <c r="DF409" s="465" t="e">
        <f>$AJ409*EL409</f>
        <v>#VALUE!</v>
      </c>
      <c r="DG409" s="465" t="e">
        <f>$AJ409*EM409</f>
        <v>#VALUE!</v>
      </c>
      <c r="DH409" s="465" t="e">
        <f>$AJ409*EN409</f>
        <v>#VALUE!</v>
      </c>
      <c r="DI409" s="465" t="e">
        <f>$AJ409*EO409</f>
        <v>#VALUE!</v>
      </c>
      <c r="DJ409" s="465" t="e">
        <f>CZ409*(1-EP409)</f>
        <v>#VALUE!</v>
      </c>
      <c r="DK409" s="465" t="e">
        <f>DA409*(1-ER409)</f>
        <v>#VALUE!</v>
      </c>
      <c r="DL409" s="465" t="e">
        <f>DB409*(1-EQ409)</f>
        <v>#VALUE!</v>
      </c>
      <c r="DM409" s="465" t="e">
        <f>DC409*(1-ES409)</f>
        <v>#VALUE!</v>
      </c>
      <c r="DN409" s="465" t="e">
        <f>DD409*(1-ET409)</f>
        <v>#VALUE!</v>
      </c>
      <c r="DO409" s="465" t="e">
        <f>DE409</f>
        <v>#VALUE!</v>
      </c>
      <c r="DP409" s="465" t="e">
        <f>DF409*(1-EU409)</f>
        <v>#VALUE!</v>
      </c>
      <c r="DQ409" s="465" t="e">
        <f>DG409*(1-EV409)</f>
        <v>#VALUE!</v>
      </c>
      <c r="DR409" s="465" t="e">
        <f>DH409*(1-EW409)</f>
        <v>#VALUE!</v>
      </c>
      <c r="DS409" s="465" t="e">
        <f>DI409</f>
        <v>#VALUE!</v>
      </c>
      <c r="DT409" s="465" t="e">
        <f>SUM(DJ409:DS409)</f>
        <v>#VALUE!</v>
      </c>
      <c r="DU409" s="465" t="e">
        <f>(GS409:GX409)+(DP409+DQ409+DR409)*GY409+DS409</f>
        <v>#VALUE!</v>
      </c>
      <c r="DV409" s="451" t="e">
        <f>AV409/$BH409/(1-EP409)</f>
        <v>#VALUE!</v>
      </c>
      <c r="DW409" s="451" t="e">
        <f>AW409/$BH409/(1-ER409)</f>
        <v>#VALUE!</v>
      </c>
      <c r="DX409" s="451" t="e">
        <f>AX409/$BH409/(1-EQ409)</f>
        <v>#VALUE!</v>
      </c>
      <c r="DY409" s="451" t="e">
        <f>AY409/$BH409/(1-ES409)</f>
        <v>#VALUE!</v>
      </c>
      <c r="DZ409" s="451" t="e">
        <f>AZ409/$BH409/(1-ET409)</f>
        <v>#VALUE!</v>
      </c>
      <c r="EA409" s="451" t="e">
        <f>BA409/$BH409/(1-AX409)</f>
        <v>#VALUE!</v>
      </c>
      <c r="EB409" s="451" t="e">
        <f>BB409/$BH409/(1-EU409)</f>
        <v>#VALUE!</v>
      </c>
      <c r="EC409" s="451" t="e">
        <f>BC409/$BH409/(1-EV409)</f>
        <v>#VALUE!</v>
      </c>
      <c r="ED409" s="451" t="e">
        <f>BD409/$BH409/(1-EW409)</f>
        <v>#VALUE!</v>
      </c>
      <c r="EE409" s="451" t="e">
        <f>BG409/BH409</f>
        <v>#VALUE!</v>
      </c>
      <c r="EF409" s="451" t="e">
        <f>DV409/SUM($DV409:$EE409)</f>
        <v>#VALUE!</v>
      </c>
      <c r="EG409" s="451" t="e">
        <f>DW409/SUM($DV409:$EE409)</f>
        <v>#VALUE!</v>
      </c>
      <c r="EH409" s="451" t="e">
        <f>DX409/SUM($DV409:$EE409)</f>
        <v>#VALUE!</v>
      </c>
      <c r="EI409" s="451" t="e">
        <f>DY409/SUM($DV409:$EE409)</f>
        <v>#VALUE!</v>
      </c>
      <c r="EJ409" s="451" t="e">
        <f>DZ409/SUM($DV409:$EE409)</f>
        <v>#VALUE!</v>
      </c>
      <c r="EK409" s="451" t="e">
        <f>EA409/SUM($DV409:$EE409)</f>
        <v>#VALUE!</v>
      </c>
      <c r="EL409" s="451" t="e">
        <f>EB409/SUM($DV409:$EE409)</f>
        <v>#VALUE!</v>
      </c>
      <c r="EM409" s="451" t="e">
        <f>EC409/SUM($DV409:$EE409)</f>
        <v>#VALUE!</v>
      </c>
      <c r="EN409" s="451" t="e">
        <f>ED409/SUM($DV409:$EE409)</f>
        <v>#VALUE!</v>
      </c>
      <c r="EO409" s="451" t="e">
        <f>EE409/SUM($DV409:$EE409)</f>
        <v>#VALUE!</v>
      </c>
      <c r="EP409" s="450">
        <f>EP408</f>
        <v>0.080000000000000002</v>
      </c>
      <c r="EQ409" s="450">
        <f>EQ408</f>
        <v>0.014999999999999999</v>
      </c>
      <c r="ER409" s="450">
        <f>ER408</f>
        <v>0.014999999999999999</v>
      </c>
      <c r="ES409" s="450">
        <f>ES408</f>
        <v>0.014999999999999999</v>
      </c>
      <c r="ET409" s="450">
        <f>ET408</f>
        <v>0.014999999999999999</v>
      </c>
      <c r="EU409" s="450">
        <f>EU408</f>
        <v>0.089999999999999997</v>
      </c>
      <c r="EV409" s="450">
        <f>EV408</f>
        <v>0.089999999999999997</v>
      </c>
      <c r="EW409" s="450">
        <f>EW408</f>
        <v>0.089999999999999997</v>
      </c>
      <c r="EX409" s="431" t="str">
        <f>IF(_tag_month_day!AS399="","",_tag_month_day!AS399/100)</f>
        <v/>
      </c>
      <c r="EY409" s="431" t="str">
        <f>IF(_tag_month_day!AT399="","",_tag_month_day!AT399/100)</f>
        <v/>
      </c>
      <c r="EZ409" s="431" t="str">
        <f>IF(_tag_month_day!AU399="","",_tag_month_day!AU399/100)</f>
        <v/>
      </c>
      <c r="FA409" s="431" t="str">
        <f>IF(_tag_month_day!AV399="","",_tag_month_day!AV399/100)</f>
        <v/>
      </c>
      <c r="FB409" s="431" t="str">
        <f>IF(_tag_month_day!AW399="","",_tag_month_day!AW399/100)</f>
        <v/>
      </c>
      <c r="FC409" s="431" t="str">
        <f>IF(_tag_month_day!AX399="","",_tag_month_day!AX399/100)</f>
        <v/>
      </c>
      <c r="FD409" s="449" t="str">
        <f>IF(_tag_month_day!AY399="","",_tag_month_day!AY399/100)</f>
        <v/>
      </c>
      <c r="FE409" s="449" t="str">
        <f>IF(_tag_month_day!AZ399="","",_tag_month_day!AZ399/100)</f>
        <v/>
      </c>
      <c r="FF409" s="449" t="str">
        <f>IF(_tag_month_day!BA399="","",_tag_month_day!BA399/100)</f>
        <v/>
      </c>
      <c r="FG409" s="449" t="str">
        <f>IF(_tag_month_day!BB399="","",_tag_month_day!BB399/100)</f>
        <v/>
      </c>
      <c r="FH409" s="467" t="str">
        <f>IF(_tag_month_day!BC399="","",_tag_month_day!BC399/100)</f>
        <v/>
      </c>
      <c r="FI409" s="449">
        <f>FI408</f>
        <v>0.40999999999999998</v>
      </c>
      <c r="FJ409" s="449">
        <f>FJ408</f>
        <v>0.11</v>
      </c>
      <c r="FK409" s="449">
        <f>FK408</f>
        <v>0.014999999999999999</v>
      </c>
      <c r="FL409" s="449">
        <f>FL408</f>
        <v>0</v>
      </c>
      <c r="FM409" s="467">
        <f>FM408</f>
        <v>0.0001</v>
      </c>
      <c r="FN409" s="449">
        <f>FN408</f>
        <v>0.32000000000000001</v>
      </c>
      <c r="FO409" s="449">
        <f>FO408</f>
        <v>0.20000000000000001</v>
      </c>
      <c r="FP409" s="449">
        <f>FP408</f>
        <v>0.01</v>
      </c>
      <c r="FQ409" s="449">
        <f>FQ408</f>
        <v>0</v>
      </c>
      <c r="FR409" s="467">
        <f>FR408</f>
        <v>0.0001</v>
      </c>
      <c r="FS409" s="449" t="str">
        <f>IF(_tag_month_day!BD399="","",_tag_month_day!BD399/100)</f>
        <v/>
      </c>
      <c r="FT409" s="449" t="str">
        <f>IF(_tag_month_day!BE399="","",_tag_month_day!BE399/100)</f>
        <v/>
      </c>
      <c r="FU409" s="449" t="str">
        <f>IF(_tag_month_day!BF399="","",_tag_month_day!BF399/100)</f>
        <v/>
      </c>
      <c r="FV409" s="449" t="str">
        <f>IF(_tag_month_day!BG399="","",_tag_month_day!BG399/100)</f>
        <v/>
      </c>
      <c r="FW409" s="467" t="str">
        <f>IF(_tag_month_day!BH399="","",_tag_month_day!BH399/100)</f>
        <v/>
      </c>
      <c r="FX409" s="449" t="str">
        <f>IF(_tag_month_day!BI399="","",_tag_month_day!BI399/100)</f>
        <v/>
      </c>
      <c r="FY409" s="449" t="str">
        <f>IF(_tag_month_day!BJ399="","",_tag_month_day!BJ399/100)</f>
        <v/>
      </c>
      <c r="FZ409" s="468" t="str">
        <f>IF(_tag_month_day!BK399="","",_tag_month_day!BK399/100)</f>
        <v/>
      </c>
      <c r="GA409" s="449" t="str">
        <f>IF(_tag_month_day!BL399="","",_tag_month_day!BL399/100)</f>
        <v/>
      </c>
      <c r="GB409" s="467" t="str">
        <f>IF(_tag_month_day!BM399="","",_tag_month_day!BM399/100)</f>
        <v/>
      </c>
      <c r="GC409" s="431" t="str">
        <f>IF(_tag_month_day!BN399="","",_tag_month_day!BN399/100)</f>
        <v/>
      </c>
      <c r="GD409" s="431" t="str">
        <f>IF(_tag_month_day!BO399="","",_tag_month_day!BO399/100)</f>
        <v/>
      </c>
      <c r="GE409" s="431" t="str">
        <f>IF(_tag_month_day!BP399="","",_tag_month_day!BP399/100)</f>
        <v/>
      </c>
      <c r="GF409" s="431" t="str">
        <f>IF(_tag_month_day!BQ399="","",_tag_month_day!BQ399/100)</f>
        <v/>
      </c>
      <c r="GG409" s="431" t="str">
        <f>IF(_tag_month_day!BR399="","",_tag_month_day!BR399/100)</f>
        <v/>
      </c>
      <c r="GH409" s="431" t="str">
        <f>IF(_tag_month_day!BS399="","",_tag_month_day!BS399/100)</f>
        <v/>
      </c>
      <c r="GI409" s="467" t="str">
        <f>IF(_tag_month_day!BT399="","",_tag_month_day!BT399/100)</f>
        <v/>
      </c>
      <c r="GJ409" s="469" t="str">
        <f>IF(_tag_month_day!BU399="","",_tag_month_day!BU399/100)</f>
        <v/>
      </c>
      <c r="GK409" s="470">
        <f>GK408</f>
        <v>0.070000000000000007</v>
      </c>
      <c r="GL409" s="470">
        <f>GL408</f>
        <v>0.029999999999999999</v>
      </c>
      <c r="GM409" s="471" t="str">
        <f>IF(_tag_month_day!BX399="","",_tag_month_day!BX399/100)</f>
        <v/>
      </c>
      <c r="GN409" s="470">
        <f>GN408</f>
        <v>0.070000000000000007</v>
      </c>
      <c r="GO409" s="470">
        <f>GO408</f>
        <v>0.029999999999999999</v>
      </c>
      <c r="GP409" s="470">
        <f>GP408</f>
        <v>0.089999999999999997</v>
      </c>
      <c r="GQ409" s="470">
        <f>GQ408</f>
        <v>0.029999999999999999</v>
      </c>
      <c r="GR409" s="471" t="str">
        <f>IF(_tag_month_day!CA399="","",_tag_month_day!CA399/100)</f>
        <v/>
      </c>
      <c r="GS409" s="472">
        <f>GS408</f>
        <v>0.95299999999999996</v>
      </c>
      <c r="GT409" s="472">
        <f>GT408</f>
        <v>0.55000000000000004</v>
      </c>
      <c r="GU409" s="472">
        <f>GU408</f>
        <v>0.55000000000000004</v>
      </c>
      <c r="GV409" s="472">
        <f>GV408</f>
        <v>0.55000000000000004</v>
      </c>
      <c r="GW409" s="472">
        <f>GW408</f>
        <v>0.5</v>
      </c>
      <c r="GX409" s="472">
        <f>GX408</f>
        <v>0.93500000000000005</v>
      </c>
      <c r="GY409" s="472">
        <f>GY408</f>
        <v>0.14999999999999999</v>
      </c>
      <c r="GZ409" s="472">
        <f>GZ408</f>
        <v>1</v>
      </c>
      <c r="HA409" s="474">
        <f>HA408</f>
        <v>0.047</v>
      </c>
      <c r="HB409" s="474">
        <f>HB408</f>
        <v>0.45000000000000001</v>
      </c>
      <c r="HC409" s="474">
        <f>HC408</f>
        <v>0.45000000000000001</v>
      </c>
      <c r="HD409" s="474">
        <f>HD408</f>
        <v>0.45000000000000001</v>
      </c>
      <c r="HE409" s="474">
        <f>HE408</f>
        <v>0.5</v>
      </c>
      <c r="HF409" s="474">
        <f>HF408</f>
        <v>0.065000000000000002</v>
      </c>
      <c r="HG409" s="474">
        <f>HG408</f>
        <v>0.84999999999999998</v>
      </c>
      <c r="HH409" s="474">
        <f>HH408</f>
        <v>0</v>
      </c>
      <c r="HI409" s="10">
        <f>IF(BZ409&lt;&gt;"",CK409-BV409,0)</f>
        <v>0</v>
      </c>
      <c r="HJ409" s="10" t="e">
        <f>IF(AJ409&gt;0,AH409-AJ409,0)</f>
        <v>#VALUE!</v>
      </c>
      <c r="HK409" s="466">
        <f>HK408</f>
        <v>0.84999999999999998</v>
      </c>
      <c r="HL409" s="424">
        <f>HL408</f>
        <v>550000</v>
      </c>
      <c r="HM409" s="424">
        <f>HM408</f>
        <v>480000</v>
      </c>
      <c r="HN409" s="465" t="e">
        <f>(DJ409*EZ409+DK409*FH409+DL409*FM409+DM409*FR409+DN409*FW409+DO409*GB409+DS409*GI409+DP409*GM409+DR409*GR409)*1000*2</f>
        <v>#VALUE!</v>
      </c>
      <c r="HO409" s="465" t="e">
        <f>HN409*HK409*$HO$2/HL409*1000000</f>
        <v>#VALUE!</v>
      </c>
      <c r="HP409" s="465" t="e">
        <f>HN409*HK409*$HP$2/HM409*1000000</f>
        <v>#VALUE!</v>
      </c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</row>
    <row customFormat="1" r="410" s="0">
      <c r="A410" s="420">
        <v>399</v>
      </c>
      <c r="B410" s="421">
        <f ca="1">IF(D410=D409,B409,IF(D410="夜班",B409+1,B409))</f>
        <v>43602</v>
      </c>
      <c r="C410" s="422">
        <f>C409</f>
        <v>0.041666666666666699</v>
      </c>
      <c r="D410" s="10" t="str">
        <f ca="1">IF(HOUR(G410)&lt;8,"夜班",IF(HOUR(G410)&lt;16,"白班",IF(HOUR(G410)&lt;24,"中班",0)))</f>
        <v>白班</v>
      </c>
      <c r="E410" s="10" t="e">
        <f ca="1">IF(F410=1,"甲",IF(F410=2,"乙",IF(F410=3,"丙",IF(F410=4,"丁",""))))</f>
        <v>#REF!</v>
      </c>
      <c r="F410" s="10" t="e">
        <f ca="1">SUMPRODUCT((成本日报!$A$3:$A$95=计划!B410)*(成本日报!$B$3:$B$95=计划!$D410),成本日报!$C$3:$C$95)</f>
        <v>#REF!</v>
      </c>
      <c r="G410" s="423">
        <f ca="1">G409+C409</f>
        <v>43602.583333332368</v>
      </c>
      <c r="H410" s="423">
        <f ca="1">$G410+$C410/60*10+$C410*0</f>
        <v>43602.590277776813</v>
      </c>
      <c r="I410" s="423">
        <f ca="1">$G410+$C410/60*18+$C410*0</f>
        <v>43602.595833332365</v>
      </c>
      <c r="J410" s="423">
        <f ca="1">$G410+$C410/60*0+$C410*1</f>
        <v>43602.624999999032</v>
      </c>
      <c r="K410" s="423">
        <f ca="1">$G410+$C410/60*30+$C410*2</f>
        <v>43602.68749999904</v>
      </c>
      <c r="L410" s="423">
        <f ca="1">$G410+$C410/60*0+$C410*3</f>
        <v>43602.708333332368</v>
      </c>
      <c r="M410" s="424" t="str">
        <f>IF(_tag_month_day!A400="","",_tag_month_day!A400)</f>
        <v/>
      </c>
      <c r="N410" s="424" t="str">
        <f>IF(_tag_month_day!B400="","",_tag_month_day!B400)</f>
        <v/>
      </c>
      <c r="O410" s="425" t="e">
        <f>IF(M410+N410=0,"",M410+N410)</f>
        <v>#VALUE!</v>
      </c>
      <c r="P410" s="424" t="str">
        <f>IF(_tag_month_day!C400="","",_tag_month_day!C400)</f>
        <v/>
      </c>
      <c r="Q410" s="424" t="str">
        <f>IF(_tag_month_day!D400="","",_tag_month_day!D400)</f>
        <v/>
      </c>
      <c r="R410" s="426" t="str">
        <f>IF(_tag_month_day!CB400="","",_tag_month_day!CB400/100)</f>
        <v/>
      </c>
      <c r="S410" s="427" t="str">
        <f>IF(_tag_month_day!E400="","",_tag_month_day!E400)</f>
        <v/>
      </c>
      <c r="T410" s="427" t="str">
        <f>IF(_tag_month_day!F400="","",_tag_month_day!F400)</f>
        <v/>
      </c>
      <c r="U410" s="428" t="e">
        <f>S410+T410</f>
        <v>#VALUE!</v>
      </c>
      <c r="V410" s="429" t="e">
        <f>U410/AJ410</f>
        <v>#VALUE!</v>
      </c>
      <c r="W410" s="430" t="str">
        <f>IF(_jhy_month_day!A400="","",_jhy_month_day!A400)</f>
        <v/>
      </c>
      <c r="X410" s="431" t="str">
        <f>IF(_jhy_month_day!B400="","",_jhy_month_day!B400/100)</f>
        <v/>
      </c>
      <c r="Y410" s="431" t="str">
        <f>IF(_jhy_month_day!C400="","",_jhy_month_day!C400/100)</f>
        <v/>
      </c>
      <c r="Z410" s="432">
        <f>Z406+1</f>
        <v>100</v>
      </c>
      <c r="AA410" s="433" t="str">
        <f>IF(_tag_month_day!G400="","",_tag_month_day!G400/100)</f>
        <v/>
      </c>
      <c r="AB410" s="433" t="str">
        <f>IF(_tag_month_day!H400="","",_tag_month_day!H400/100)</f>
        <v/>
      </c>
      <c r="AC410" s="434">
        <f>IF(X410="",AC409,BK410*($AV409*X410+$AW409*FD409+$AX409*FI409+$AY409*FN409+$AZ409*FS409+$BA409*FX409+$BG409*GE409)/(AV409*Y410+AX409*FK409+AW409*FF409+AY409*FP409+AZ409*FU409+BA409*FZ409+BG409*GG409+BB409*GK409+BC409*GN409+BD409*GP409))</f>
        <v>1.59963432013121</v>
      </c>
      <c r="AD410" s="435" t="str">
        <f>IF(AC410=AC409,"",AC410-AC409)</f>
        <v/>
      </c>
      <c r="AE410" s="436" t="str">
        <f>IF(1-AF410=0,"",(1-AF410))</f>
        <v/>
      </c>
      <c r="AF410" s="437">
        <v>1</v>
      </c>
      <c r="AG410" s="10" t="str">
        <f>AG409</f>
        <v>9A3</v>
      </c>
      <c r="AH410" s="438" t="str">
        <f>AH409</f>
        <v/>
      </c>
      <c r="AI410" s="424"/>
      <c r="AJ410" s="10" t="str">
        <f>IF(_tag_month_day!I400="","",_tag_month_day!I400)</f>
        <v/>
      </c>
      <c r="AK410" s="440"/>
      <c r="AL410" s="440"/>
      <c r="AM410" s="440"/>
      <c r="AN410" s="441">
        <f>AN409</f>
        <v>2</v>
      </c>
      <c r="AO410" s="441">
        <f>AO409</f>
        <v>8</v>
      </c>
      <c r="AP410" s="442" t="e">
        <f>(IF(AN410=0,AS409,AS409*(1+AO410/AN410)/(AR410+AO410/AN410)))+AT410</f>
        <v>#VALUE!</v>
      </c>
      <c r="AQ410" s="443" t="str">
        <f>IF(_tag_month_day!J400="","",_tag_month_day!J400/100)</f>
        <v/>
      </c>
      <c r="AR410" s="444">
        <f>AR409</f>
        <v>1.3</v>
      </c>
      <c r="AS410" s="445" t="e">
        <f>AQ410*(AN410*AR410+AO410)/(AN410+AO410)</f>
        <v>#VALUE!</v>
      </c>
      <c r="AT410" s="445" t="e">
        <f>(SUM(BE410:BF410)-SUM(BE409:BF409))*0.05</f>
        <v>#VALUE!</v>
      </c>
      <c r="AU410" s="446" t="str">
        <f>IF(_tag_month_day!CC400="","",IF(_tag_month_day!CC400&gt;0,_tag_month_day!CD400,_tag_month_day!CE400))</f>
        <v/>
      </c>
      <c r="AV410" s="447" t="str">
        <f>IF(_tag_month_day!L400="","",_tag_month_day!L400/100)</f>
        <v/>
      </c>
      <c r="AW410" s="431">
        <f>AW409</f>
        <v>0</v>
      </c>
      <c r="AX410" s="431">
        <f>AX409</f>
        <v>0</v>
      </c>
      <c r="AY410" s="431" t="str">
        <f>IF(_tag_month_day!M400="","",_tag_month_day!M400/100)</f>
        <v/>
      </c>
      <c r="AZ410" s="431" t="str">
        <f>IF(_tag_month_day!N400="","",_tag_month_day!N400/100)</f>
        <v/>
      </c>
      <c r="BA410" s="431" t="str">
        <f>IF(_tag_month_day!O400="","",_tag_month_day!O400/100)</f>
        <v/>
      </c>
      <c r="BB410" s="448" t="str">
        <f>IF(_tag_month_day!P400="","",_tag_month_day!P400/100)</f>
        <v/>
      </c>
      <c r="BC410" s="448">
        <f>BC409</f>
        <v>0</v>
      </c>
      <c r="BD410" s="448" t="str">
        <f>IF(_tag_month_day!Q400="","",_tag_month_day!Q400/100)</f>
        <v/>
      </c>
      <c r="BE410" s="449" t="str">
        <f>IF(_tag_month_day!R400="","",_tag_month_day!R400/100)</f>
        <v/>
      </c>
      <c r="BF410" s="388" t="e">
        <f>(AU410*(100+BE410*100))/(AJ410-AU410)/100</f>
        <v>#VALUE!</v>
      </c>
      <c r="BG410" s="450" t="e">
        <f>BE410+BF410</f>
        <v>#VALUE!</v>
      </c>
      <c r="BH410" s="451" t="e">
        <f>SUM(AV410:BF410)</f>
        <v>#VALUE!</v>
      </c>
      <c r="BI410" s="452" t="e">
        <f>IF(CX410=0,BI409,(DK410*查询!$R$5+DL410*查询!$Q$5+DM410*查询!$N$5+DN410*查询!$O$5+DO410*查询!$P$5)*AF410/CX410)</f>
        <v>#VALUE!</v>
      </c>
      <c r="BJ410" s="452" t="e">
        <f>IF(CX410=0,BJ409,(DP410*查询!$S$5+DQ410*查询!$T$5+DR410*查询!$U$5)*AF410/CX410)</f>
        <v>#VALUE!</v>
      </c>
      <c r="BK410" s="452">
        <f>BK409</f>
        <v>1</v>
      </c>
      <c r="BL410" s="453" t="e">
        <f>SUMPRODUCT((AV410:BA410)*(GS410:GX410))/((GS410:GX410)+SUM(BB410:BD410)*GY410+BG410*GZ410)</f>
        <v>#VALUE!</v>
      </c>
      <c r="BM410" s="453" t="e">
        <f>BK410*($AV410*FB410+$AW410*FD410+$AX410*FI410+$AY410*FN410+$AZ410*FS410+$BA410*FX410+$BG410*GE410)/(AV410*EY410+AX410*FK410+AW410*FF410+AY410*FP410+AZ410*FU410+BA410*FZ410+BG410*GG410+BB410*GK410+BC410*GN410+BD410*GP410)</f>
        <v>#VALUE!</v>
      </c>
      <c r="BN410" s="453" t="e">
        <f>($AV410*FC410+$AX410*FJ410+$AW410*FE410+$AY410*FO410+$AZ410*FT410+$BA410*FY410+$BG410*GF410)/($AV410*FA410+BG410*GH410+BB410*GL410+BC410*GO410+BD410*GQ410+BA410*GA410)</f>
        <v>#VALUE!</v>
      </c>
      <c r="BO410" s="454" t="e">
        <f>SUMPRODUCT(AV410:BA410*GS410:GX410)/(GS410:GX410+(BB410+BC410+BD410)*GY410+BG410)</f>
        <v>#VALUE!</v>
      </c>
      <c r="BP410" s="454" t="e">
        <f>SUMPRODUCT(AV410:BA410*GS410:GX410)/(GS410:GX410+(BB410+BC410+BD410)*GY410+BG410)</f>
        <v>#VALUE!</v>
      </c>
      <c r="BQ410" s="454" t="e">
        <f>SUMPRODUCT(AV410:BA410*GS410:GX410)/(GS410:GX410+(BB410+BC410+BD410)*GY410+BG410)</f>
        <v>#VALUE!</v>
      </c>
      <c r="BR410" s="453" t="str">
        <f>IF(_tag_month_day!T400="","",_tag_month_day!T400)</f>
        <v/>
      </c>
      <c r="BS410" s="453" t="str">
        <f>IF(_tag_month_day!U400="","",_tag_month_day!U400)</f>
        <v/>
      </c>
      <c r="BT410" s="455" t="str">
        <f>IF(CK410="","",IF((CK410&gt;=BV410-0.12)*(CK410&lt;=BV410+0.12),"合格","不合格"))</f>
        <v/>
      </c>
      <c r="BU410" s="456" t="str">
        <f>IF(_tag_month_day!V400="","",_tag_month_day!V400)</f>
        <v/>
      </c>
      <c r="BV410" s="457" t="str">
        <f>IF(_tag_month_day!W400="","",_tag_month_day!W400)</f>
        <v/>
      </c>
      <c r="BW410" s="458" t="str">
        <f>IF(_tag_month_day!X400="","",_tag_month_day!X400)</f>
        <v/>
      </c>
      <c r="BX410" s="458" t="str">
        <f>IF(_tag_month_day!Y400="","",_tag_month_day!Y400)</f>
        <v/>
      </c>
      <c r="BY410" s="459">
        <f ca="1">L410</f>
        <v>43602.708333332368</v>
      </c>
      <c r="BZ410" s="460"/>
      <c r="CA410" s="461"/>
      <c r="CB410" s="424" t="str">
        <f>IF(_tag_month_day!Z400="","",_tag_month_day!Z400)</f>
        <v/>
      </c>
      <c r="CC410" s="424" t="str">
        <f>IF(_tag_month_day!AA400="","",_tag_month_day!AA400)</f>
        <v/>
      </c>
      <c r="CD410" s="424" t="str">
        <f>IF(_tag_month_day!AB400="","",_tag_month_day!AB400)</f>
        <v/>
      </c>
      <c r="CE410" s="424" t="str">
        <f>IF(_tag_month_day!AC400="","",_tag_month_day!AC400)</f>
        <v/>
      </c>
      <c r="CF410" s="424" t="str">
        <f>IF(_tag_month_day!AD400="","",_tag_month_day!AD400)</f>
        <v/>
      </c>
      <c r="CG410" s="424" t="str">
        <f>IF(_tag_month_day!AE400="","",_tag_month_day!AE400)</f>
        <v/>
      </c>
      <c r="CH410" s="424" t="str">
        <f>IF(_tag_month_day!AF400="","",_tag_month_day!AF400)</f>
        <v/>
      </c>
      <c r="CI410" s="424" t="str">
        <f>IF(_tag_month_day!AG400="","",_tag_month_day!AG400)</f>
        <v/>
      </c>
      <c r="CJ410" s="424" t="str">
        <f>IF(_tag_month_day!AH400="","",_tag_month_day!AH400)</f>
        <v/>
      </c>
      <c r="CK410" s="424" t="str">
        <f>IF(_tag_month_day!AI400="","",_tag_month_day!AI400)</f>
        <v/>
      </c>
      <c r="CL410" s="4" t="str">
        <f>IF(_tag_month_day!AJ400="","",_tag_month_day!AJ400)</f>
        <v/>
      </c>
      <c r="CM410" s="4" t="str">
        <f>IF(_tag_month_day!AK400="","",_tag_month_day!AK400)</f>
        <v/>
      </c>
      <c r="CN410" s="4" t="str">
        <f>IF(_tag_month_day!AL400="","",_tag_month_day!AL400)</f>
        <v/>
      </c>
      <c r="CO410" s="4" t="str">
        <f>IF(_tag_month_day!AM400="","",_tag_month_day!AM400)</f>
        <v/>
      </c>
      <c r="CP410" s="4" t="str">
        <f>IF(_tag_month_day!AN400="","",_tag_month_day!AN400)</f>
        <v/>
      </c>
      <c r="CQ410" s="4" t="str">
        <f>IF(_tag_month_day!AO400="","",_tag_month_day!AO400)</f>
        <v/>
      </c>
      <c r="CR410" s="462" t="str">
        <f>IF(_tag_month_day!AP400="","",_tag_month_day!AP400)</f>
        <v/>
      </c>
      <c r="CS410" s="463" t="str">
        <f>IF(_tag_month_day!AQ400="","",_tag_month_day!AQ400)</f>
        <v/>
      </c>
      <c r="CT410" s="4" t="str">
        <f>IF(_tag_month_day!AR400="","",_tag_month_day!AR400)</f>
        <v/>
      </c>
      <c r="CU410" s="464" t="e">
        <f>DU410/AJ410</f>
        <v>#VALUE!</v>
      </c>
      <c r="CV410" s="451" t="e">
        <f>BG410/BH410</f>
        <v>#VALUE!</v>
      </c>
      <c r="CW410" s="465" t="e">
        <f>AJ410*(1-CV410)*CU410*AF410</f>
        <v>#VALUE!</v>
      </c>
      <c r="CX410" s="465" t="e">
        <f>CW410*94%</f>
        <v>#VALUE!</v>
      </c>
      <c r="CY410" s="466" t="e">
        <f>IF(CX410=0,0,DS410/(DS410+CX410))</f>
        <v>#VALUE!</v>
      </c>
      <c r="CZ410" s="465" t="e">
        <f>$AJ410*EF410</f>
        <v>#VALUE!</v>
      </c>
      <c r="DA410" s="465" t="e">
        <f>$AJ410*EG410</f>
        <v>#VALUE!</v>
      </c>
      <c r="DB410" s="465" t="e">
        <f>$AJ410*EH410</f>
        <v>#VALUE!</v>
      </c>
      <c r="DC410" s="465" t="e">
        <f>$AJ410*EI410</f>
        <v>#VALUE!</v>
      </c>
      <c r="DD410" s="465" t="e">
        <f>$AJ410*EJ410</f>
        <v>#VALUE!</v>
      </c>
      <c r="DE410" s="465" t="e">
        <f>$AJ410*EK410</f>
        <v>#VALUE!</v>
      </c>
      <c r="DF410" s="465" t="e">
        <f>$AJ410*EL410</f>
        <v>#VALUE!</v>
      </c>
      <c r="DG410" s="465" t="e">
        <f>$AJ410*EM410</f>
        <v>#VALUE!</v>
      </c>
      <c r="DH410" s="465" t="e">
        <f>$AJ410*EN410</f>
        <v>#VALUE!</v>
      </c>
      <c r="DI410" s="465" t="e">
        <f>$AJ410*EO410</f>
        <v>#VALUE!</v>
      </c>
      <c r="DJ410" s="465" t="e">
        <f>CZ410*(1-EP410)</f>
        <v>#VALUE!</v>
      </c>
      <c r="DK410" s="465" t="e">
        <f>DA410*(1-ER410)</f>
        <v>#VALUE!</v>
      </c>
      <c r="DL410" s="465" t="e">
        <f>DB410*(1-EQ410)</f>
        <v>#VALUE!</v>
      </c>
      <c r="DM410" s="465" t="e">
        <f>DC410*(1-ES410)</f>
        <v>#VALUE!</v>
      </c>
      <c r="DN410" s="465" t="e">
        <f>DD410*(1-ET410)</f>
        <v>#VALUE!</v>
      </c>
      <c r="DO410" s="465" t="e">
        <f>DE410</f>
        <v>#VALUE!</v>
      </c>
      <c r="DP410" s="465" t="e">
        <f>DF410*(1-EU410)</f>
        <v>#VALUE!</v>
      </c>
      <c r="DQ410" s="465" t="e">
        <f>DG410*(1-EV410)</f>
        <v>#VALUE!</v>
      </c>
      <c r="DR410" s="465" t="e">
        <f>DH410*(1-EW410)</f>
        <v>#VALUE!</v>
      </c>
      <c r="DS410" s="465" t="e">
        <f>DI410</f>
        <v>#VALUE!</v>
      </c>
      <c r="DT410" s="465" t="e">
        <f>SUM(DJ410:DS410)</f>
        <v>#VALUE!</v>
      </c>
      <c r="DU410" s="465" t="e">
        <f>(GS410:GX410)+(DP410+DQ410+DR410)*GY410+DS410</f>
        <v>#VALUE!</v>
      </c>
      <c r="DV410" s="451" t="e">
        <f>AV410/$BH410/(1-EP410)</f>
        <v>#VALUE!</v>
      </c>
      <c r="DW410" s="451" t="e">
        <f>AW410/$BH410/(1-ER410)</f>
        <v>#VALUE!</v>
      </c>
      <c r="DX410" s="451" t="e">
        <f>AX410/$BH410/(1-EQ410)</f>
        <v>#VALUE!</v>
      </c>
      <c r="DY410" s="451" t="e">
        <f>AY410/$BH410/(1-ES410)</f>
        <v>#VALUE!</v>
      </c>
      <c r="DZ410" s="451" t="e">
        <f>AZ410/$BH410/(1-ET410)</f>
        <v>#VALUE!</v>
      </c>
      <c r="EA410" s="451" t="e">
        <f>BA410/$BH410/(1-AX410)</f>
        <v>#VALUE!</v>
      </c>
      <c r="EB410" s="451" t="e">
        <f>BB410/$BH410/(1-EU410)</f>
        <v>#VALUE!</v>
      </c>
      <c r="EC410" s="451" t="e">
        <f>BC410/$BH410/(1-EV410)</f>
        <v>#VALUE!</v>
      </c>
      <c r="ED410" s="451" t="e">
        <f>BD410/$BH410/(1-EW410)</f>
        <v>#VALUE!</v>
      </c>
      <c r="EE410" s="451" t="e">
        <f>BG410/BH410</f>
        <v>#VALUE!</v>
      </c>
      <c r="EF410" s="451" t="e">
        <f>DV410/SUM($DV410:$EE410)</f>
        <v>#VALUE!</v>
      </c>
      <c r="EG410" s="451" t="e">
        <f>DW410/SUM($DV410:$EE410)</f>
        <v>#VALUE!</v>
      </c>
      <c r="EH410" s="451" t="e">
        <f>DX410/SUM($DV410:$EE410)</f>
        <v>#VALUE!</v>
      </c>
      <c r="EI410" s="451" t="e">
        <f>DY410/SUM($DV410:$EE410)</f>
        <v>#VALUE!</v>
      </c>
      <c r="EJ410" s="451" t="e">
        <f>DZ410/SUM($DV410:$EE410)</f>
        <v>#VALUE!</v>
      </c>
      <c r="EK410" s="451" t="e">
        <f>EA410/SUM($DV410:$EE410)</f>
        <v>#VALUE!</v>
      </c>
      <c r="EL410" s="451" t="e">
        <f>EB410/SUM($DV410:$EE410)</f>
        <v>#VALUE!</v>
      </c>
      <c r="EM410" s="451" t="e">
        <f>EC410/SUM($DV410:$EE410)</f>
        <v>#VALUE!</v>
      </c>
      <c r="EN410" s="451" t="e">
        <f>ED410/SUM($DV410:$EE410)</f>
        <v>#VALUE!</v>
      </c>
      <c r="EO410" s="451" t="e">
        <f>EE410/SUM($DV410:$EE410)</f>
        <v>#VALUE!</v>
      </c>
      <c r="EP410" s="450">
        <f>EP409</f>
        <v>0.080000000000000002</v>
      </c>
      <c r="EQ410" s="450">
        <f>EQ409</f>
        <v>0.014999999999999999</v>
      </c>
      <c r="ER410" s="450">
        <f>ER409</f>
        <v>0.014999999999999999</v>
      </c>
      <c r="ES410" s="450">
        <f>ES409</f>
        <v>0.014999999999999999</v>
      </c>
      <c r="ET410" s="450">
        <f>ET409</f>
        <v>0.014999999999999999</v>
      </c>
      <c r="EU410" s="450">
        <f>EU409</f>
        <v>0.089999999999999997</v>
      </c>
      <c r="EV410" s="450">
        <f>EV409</f>
        <v>0.089999999999999997</v>
      </c>
      <c r="EW410" s="450">
        <f>EW409</f>
        <v>0.089999999999999997</v>
      </c>
      <c r="EX410" s="431" t="str">
        <f>IF(_tag_month_day!AS400="","",_tag_month_day!AS400/100)</f>
        <v/>
      </c>
      <c r="EY410" s="431" t="str">
        <f>IF(_tag_month_day!AT400="","",_tag_month_day!AT400/100)</f>
        <v/>
      </c>
      <c r="EZ410" s="431" t="str">
        <f>IF(_tag_month_day!AU400="","",_tag_month_day!AU400/100)</f>
        <v/>
      </c>
      <c r="FA410" s="431" t="str">
        <f>IF(_tag_month_day!AV400="","",_tag_month_day!AV400/100)</f>
        <v/>
      </c>
      <c r="FB410" s="431" t="str">
        <f>IF(_tag_month_day!AW400="","",_tag_month_day!AW400/100)</f>
        <v/>
      </c>
      <c r="FC410" s="431" t="str">
        <f>IF(_tag_month_day!AX400="","",_tag_month_day!AX400/100)</f>
        <v/>
      </c>
      <c r="FD410" s="449" t="str">
        <f>IF(_tag_month_day!AY400="","",_tag_month_day!AY400/100)</f>
        <v/>
      </c>
      <c r="FE410" s="449" t="str">
        <f>IF(_tag_month_day!AZ400="","",_tag_month_day!AZ400/100)</f>
        <v/>
      </c>
      <c r="FF410" s="449" t="str">
        <f>IF(_tag_month_day!BA400="","",_tag_month_day!BA400/100)</f>
        <v/>
      </c>
      <c r="FG410" s="449" t="str">
        <f>IF(_tag_month_day!BB400="","",_tag_month_day!BB400/100)</f>
        <v/>
      </c>
      <c r="FH410" s="467" t="str">
        <f>IF(_tag_month_day!BC400="","",_tag_month_day!BC400/100)</f>
        <v/>
      </c>
      <c r="FI410" s="449">
        <f>FI409</f>
        <v>0.40999999999999998</v>
      </c>
      <c r="FJ410" s="449">
        <f>FJ409</f>
        <v>0.11</v>
      </c>
      <c r="FK410" s="449">
        <f>FK409</f>
        <v>0.014999999999999999</v>
      </c>
      <c r="FL410" s="449">
        <f>FL409</f>
        <v>0</v>
      </c>
      <c r="FM410" s="467">
        <f>FM409</f>
        <v>0.0001</v>
      </c>
      <c r="FN410" s="449">
        <f>FN409</f>
        <v>0.32000000000000001</v>
      </c>
      <c r="FO410" s="449">
        <f>FO409</f>
        <v>0.20000000000000001</v>
      </c>
      <c r="FP410" s="449">
        <f>FP409</f>
        <v>0.01</v>
      </c>
      <c r="FQ410" s="449">
        <f>FQ409</f>
        <v>0</v>
      </c>
      <c r="FR410" s="467">
        <f>FR409</f>
        <v>0.0001</v>
      </c>
      <c r="FS410" s="449" t="str">
        <f>IF(_tag_month_day!BD400="","",_tag_month_day!BD400/100)</f>
        <v/>
      </c>
      <c r="FT410" s="449" t="str">
        <f>IF(_tag_month_day!BE400="","",_tag_month_day!BE400/100)</f>
        <v/>
      </c>
      <c r="FU410" s="449" t="str">
        <f>IF(_tag_month_day!BF400="","",_tag_month_day!BF400/100)</f>
        <v/>
      </c>
      <c r="FV410" s="449" t="str">
        <f>IF(_tag_month_day!BG400="","",_tag_month_day!BG400/100)</f>
        <v/>
      </c>
      <c r="FW410" s="467" t="str">
        <f>IF(_tag_month_day!BH400="","",_tag_month_day!BH400/100)</f>
        <v/>
      </c>
      <c r="FX410" s="449" t="str">
        <f>IF(_tag_month_day!BI400="","",_tag_month_day!BI400/100)</f>
        <v/>
      </c>
      <c r="FY410" s="449" t="str">
        <f>IF(_tag_month_day!BJ400="","",_tag_month_day!BJ400/100)</f>
        <v/>
      </c>
      <c r="FZ410" s="468" t="str">
        <f>IF(_tag_month_day!BK400="","",_tag_month_day!BK400/100)</f>
        <v/>
      </c>
      <c r="GA410" s="449" t="str">
        <f>IF(_tag_month_day!BL400="","",_tag_month_day!BL400/100)</f>
        <v/>
      </c>
      <c r="GB410" s="467" t="str">
        <f>IF(_tag_month_day!BM400="","",_tag_month_day!BM400/100)</f>
        <v/>
      </c>
      <c r="GC410" s="431" t="str">
        <f>IF(_tag_month_day!BN400="","",_tag_month_day!BN400/100)</f>
        <v/>
      </c>
      <c r="GD410" s="431" t="str">
        <f>IF(_tag_month_day!BO400="","",_tag_month_day!BO400/100)</f>
        <v/>
      </c>
      <c r="GE410" s="431" t="str">
        <f>IF(_tag_month_day!BP400="","",_tag_month_day!BP400/100)</f>
        <v/>
      </c>
      <c r="GF410" s="431" t="str">
        <f>IF(_tag_month_day!BQ400="","",_tag_month_day!BQ400/100)</f>
        <v/>
      </c>
      <c r="GG410" s="431" t="str">
        <f>IF(_tag_month_day!BR400="","",_tag_month_day!BR400/100)</f>
        <v/>
      </c>
      <c r="GH410" s="431" t="str">
        <f>IF(_tag_month_day!BS400="","",_tag_month_day!BS400/100)</f>
        <v/>
      </c>
      <c r="GI410" s="467" t="str">
        <f>IF(_tag_month_day!BT400="","",_tag_month_day!BT400/100)</f>
        <v/>
      </c>
      <c r="GJ410" s="469" t="str">
        <f>IF(_tag_month_day!BU400="","",_tag_month_day!BU400/100)</f>
        <v/>
      </c>
      <c r="GK410" s="470">
        <f>GK409</f>
        <v>0.070000000000000007</v>
      </c>
      <c r="GL410" s="470">
        <f>GL409</f>
        <v>0.029999999999999999</v>
      </c>
      <c r="GM410" s="471" t="str">
        <f>IF(_tag_month_day!BX400="","",_tag_month_day!BX400/100)</f>
        <v/>
      </c>
      <c r="GN410" s="470">
        <f>GN409</f>
        <v>0.070000000000000007</v>
      </c>
      <c r="GO410" s="470">
        <f>GO409</f>
        <v>0.029999999999999999</v>
      </c>
      <c r="GP410" s="470">
        <f>GP409</f>
        <v>0.089999999999999997</v>
      </c>
      <c r="GQ410" s="470">
        <f>GQ409</f>
        <v>0.029999999999999999</v>
      </c>
      <c r="GR410" s="471" t="str">
        <f>IF(_tag_month_day!CA400="","",_tag_month_day!CA400/100)</f>
        <v/>
      </c>
      <c r="GS410" s="472">
        <f>GS409</f>
        <v>0.95299999999999996</v>
      </c>
      <c r="GT410" s="472">
        <f>GT409</f>
        <v>0.55000000000000004</v>
      </c>
      <c r="GU410" s="472">
        <f>GU409</f>
        <v>0.55000000000000004</v>
      </c>
      <c r="GV410" s="472">
        <f>GV409</f>
        <v>0.55000000000000004</v>
      </c>
      <c r="GW410" s="472">
        <f>GW409</f>
        <v>0.5</v>
      </c>
      <c r="GX410" s="472">
        <f>GX409</f>
        <v>0.93500000000000005</v>
      </c>
      <c r="GY410" s="472">
        <f>GY409</f>
        <v>0.14999999999999999</v>
      </c>
      <c r="GZ410" s="472">
        <f>GZ409</f>
        <v>1</v>
      </c>
      <c r="HA410" s="474">
        <f>HA409</f>
        <v>0.047</v>
      </c>
      <c r="HB410" s="474">
        <f>HB409</f>
        <v>0.45000000000000001</v>
      </c>
      <c r="HC410" s="474">
        <f>HC409</f>
        <v>0.45000000000000001</v>
      </c>
      <c r="HD410" s="474">
        <f>HD409</f>
        <v>0.45000000000000001</v>
      </c>
      <c r="HE410" s="474">
        <f>HE409</f>
        <v>0.5</v>
      </c>
      <c r="HF410" s="474">
        <f>HF409</f>
        <v>0.065000000000000002</v>
      </c>
      <c r="HG410" s="474">
        <f>HG409</f>
        <v>0.84999999999999998</v>
      </c>
      <c r="HH410" s="474">
        <f>HH409</f>
        <v>0</v>
      </c>
      <c r="HI410" s="10">
        <f>IF(BZ410&lt;&gt;"",CK410-BV410,0)</f>
        <v>0</v>
      </c>
      <c r="HJ410" s="10" t="e">
        <f>IF(AJ410&gt;0,AH410-AJ410,0)</f>
        <v>#VALUE!</v>
      </c>
      <c r="HK410" s="466">
        <f>HK409</f>
        <v>0.84999999999999998</v>
      </c>
      <c r="HL410" s="424">
        <f>HL409</f>
        <v>550000</v>
      </c>
      <c r="HM410" s="424">
        <f>HM409</f>
        <v>480000</v>
      </c>
      <c r="HN410" s="465" t="e">
        <f>(DJ410*EZ410+DK410*FH410+DL410*FM410+DM410*FR410+DN410*FW410+DO410*GB410+DS410*GI410+DP410*GM410+DR410*GR410)*1000*2</f>
        <v>#VALUE!</v>
      </c>
      <c r="HO410" s="465" t="e">
        <f>HN410*HK410*$HO$2/HL410*1000000</f>
        <v>#VALUE!</v>
      </c>
      <c r="HP410" s="465" t="e">
        <f>HN410*HK410*$HP$2/HM410*1000000</f>
        <v>#VALUE!</v>
      </c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</row>
    <row customFormat="1" r="411" s="0">
      <c r="A411" s="420">
        <v>400</v>
      </c>
      <c r="B411" s="421">
        <f ca="1">IF(D411=D410,B410,IF(D411="夜班",B410+1,B410))</f>
        <v>43602</v>
      </c>
      <c r="C411" s="422">
        <f>C410</f>
        <v>0.041666666666666699</v>
      </c>
      <c r="D411" s="10" t="str">
        <f ca="1">IF(HOUR(G411)&lt;8,"夜班",IF(HOUR(G411)&lt;16,"白班",IF(HOUR(G411)&lt;24,"中班",0)))</f>
        <v>白班</v>
      </c>
      <c r="E411" s="10" t="e">
        <f ca="1">IF(F411=1,"甲",IF(F411=2,"乙",IF(F411=3,"丙",IF(F411=4,"丁",""))))</f>
        <v>#REF!</v>
      </c>
      <c r="F411" s="10" t="e">
        <f ca="1">SUMPRODUCT((成本日报!$A$3:$A$95=计划!B411)*(成本日报!$B$3:$B$95=计划!$D411),成本日报!$C$3:$C$95)</f>
        <v>#REF!</v>
      </c>
      <c r="G411" s="423">
        <f ca="1">G410+C410</f>
        <v>43602.624999999032</v>
      </c>
      <c r="H411" s="423">
        <f ca="1">$G411+$C411/60*10+$C411*0</f>
        <v>43602.631944443478</v>
      </c>
      <c r="I411" s="423">
        <f ca="1">$G411+$C411/60*18+$C411*0</f>
        <v>43602.637499999029</v>
      </c>
      <c r="J411" s="423">
        <f ca="1">$G411+$C411/60*0+$C411*1</f>
        <v>43602.666666665697</v>
      </c>
      <c r="K411" s="423">
        <f ca="1">$G411+$C411/60*30+$C411*2</f>
        <v>43602.729166665704</v>
      </c>
      <c r="L411" s="423">
        <f ca="1">$G411+$C411/60*0+$C411*3</f>
        <v>43602.749999999032</v>
      </c>
      <c r="M411" s="424" t="str">
        <f>IF(_tag_month_day!A401="","",_tag_month_day!A401)</f>
        <v/>
      </c>
      <c r="N411" s="424" t="str">
        <f>IF(_tag_month_day!B401="","",_tag_month_day!B401)</f>
        <v/>
      </c>
      <c r="O411" s="425" t="e">
        <f>IF(M411+N411=0,"",M411+N411)</f>
        <v>#VALUE!</v>
      </c>
      <c r="P411" s="424" t="str">
        <f>IF(_tag_month_day!C401="","",_tag_month_day!C401)</f>
        <v/>
      </c>
      <c r="Q411" s="424" t="str">
        <f>IF(_tag_month_day!D401="","",_tag_month_day!D401)</f>
        <v/>
      </c>
      <c r="R411" s="426" t="str">
        <f>IF(_tag_month_day!CB401="","",_tag_month_day!CB401/100)</f>
        <v/>
      </c>
      <c r="S411" s="427" t="str">
        <f>IF(_tag_month_day!E401="","",_tag_month_day!E401)</f>
        <v/>
      </c>
      <c r="T411" s="427" t="str">
        <f>IF(_tag_month_day!F401="","",_tag_month_day!F401)</f>
        <v/>
      </c>
      <c r="U411" s="428" t="e">
        <f>S411+T411</f>
        <v>#VALUE!</v>
      </c>
      <c r="V411" s="429" t="e">
        <f>U411/AJ411</f>
        <v>#VALUE!</v>
      </c>
      <c r="W411" s="430" t="str">
        <f>IF(_jhy_month_day!A401="","",_jhy_month_day!A401)</f>
        <v/>
      </c>
      <c r="X411" s="431" t="str">
        <f>IF(_jhy_month_day!B401="","",_jhy_month_day!B401/100)</f>
        <v/>
      </c>
      <c r="Y411" s="431" t="str">
        <f>IF(_jhy_month_day!C401="","",_jhy_month_day!C401/100)</f>
        <v/>
      </c>
      <c r="Z411" s="432">
        <f>Z407+1</f>
        <v>100</v>
      </c>
      <c r="AA411" s="433" t="str">
        <f>IF(_tag_month_day!G401="","",_tag_month_day!G401/100)</f>
        <v/>
      </c>
      <c r="AB411" s="433" t="str">
        <f>IF(_tag_month_day!H401="","",_tag_month_day!H401/100)</f>
        <v/>
      </c>
      <c r="AC411" s="434">
        <f>IF(X411="",AC410,BK411*($AV410*X411+$AW410*FD410+$AX410*FI410+$AY410*FN410+$AZ410*FS410+$BA410*FX410+$BG410*GE410)/(AV410*Y411+AX410*FK410+AW410*FF410+AY410*FP410+AZ410*FU410+BA410*FZ410+BG410*GG410+BB410*GK410+BC410*GN410+BD410*GP410))</f>
        <v>1.59963432013121</v>
      </c>
      <c r="AD411" s="435" t="str">
        <f>IF(AC411=AC410,"",AC411-AC410)</f>
        <v/>
      </c>
      <c r="AE411" s="436" t="str">
        <f>IF(1-AF411=0,"",(1-AF411))</f>
        <v/>
      </c>
      <c r="AF411" s="437">
        <v>1</v>
      </c>
      <c r="AG411" s="10" t="str">
        <f>AG410</f>
        <v>9A3</v>
      </c>
      <c r="AH411" s="438" t="str">
        <f>AH410</f>
        <v/>
      </c>
      <c r="AI411" s="424"/>
      <c r="AJ411" s="10" t="str">
        <f>IF(_tag_month_day!I401="","",_tag_month_day!I401)</f>
        <v/>
      </c>
      <c r="AK411" s="440"/>
      <c r="AL411" s="440"/>
      <c r="AM411" s="440"/>
      <c r="AN411" s="441">
        <f>AN410</f>
        <v>2</v>
      </c>
      <c r="AO411" s="441">
        <f>AO410</f>
        <v>8</v>
      </c>
      <c r="AP411" s="442" t="e">
        <f>(IF(AN411=0,AS410,AS410*(1+AO411/AN411)/(AR411+AO411/AN411)))+AT411</f>
        <v>#VALUE!</v>
      </c>
      <c r="AQ411" s="443" t="str">
        <f>IF(_tag_month_day!J401="","",_tag_month_day!J401/100)</f>
        <v/>
      </c>
      <c r="AR411" s="444">
        <f>AR410</f>
        <v>1.3</v>
      </c>
      <c r="AS411" s="445" t="e">
        <f>AQ411*(AN411*AR411+AO411)/(AN411+AO411)</f>
        <v>#VALUE!</v>
      </c>
      <c r="AT411" s="445" t="e">
        <f>(SUM(BE411:BF411)-SUM(BE410:BF410))*0.05</f>
        <v>#VALUE!</v>
      </c>
      <c r="AU411" s="446" t="str">
        <f>IF(_tag_month_day!CC401="","",IF(_tag_month_day!CC401&gt;0,_tag_month_day!CD401,_tag_month_day!CE401))</f>
        <v/>
      </c>
      <c r="AV411" s="447" t="str">
        <f>IF(_tag_month_day!L401="","",_tag_month_day!L401/100)</f>
        <v/>
      </c>
      <c r="AW411" s="431">
        <f>AW410</f>
        <v>0</v>
      </c>
      <c r="AX411" s="431">
        <f>AX410</f>
        <v>0</v>
      </c>
      <c r="AY411" s="431" t="str">
        <f>IF(_tag_month_day!M401="","",_tag_month_day!M401/100)</f>
        <v/>
      </c>
      <c r="AZ411" s="431" t="str">
        <f>IF(_tag_month_day!N401="","",_tag_month_day!N401/100)</f>
        <v/>
      </c>
      <c r="BA411" s="431" t="str">
        <f>IF(_tag_month_day!O401="","",_tag_month_day!O401/100)</f>
        <v/>
      </c>
      <c r="BB411" s="448" t="str">
        <f>IF(_tag_month_day!P401="","",_tag_month_day!P401/100)</f>
        <v/>
      </c>
      <c r="BC411" s="448">
        <f>BC410</f>
        <v>0</v>
      </c>
      <c r="BD411" s="448" t="str">
        <f>IF(_tag_month_day!Q401="","",_tag_month_day!Q401/100)</f>
        <v/>
      </c>
      <c r="BE411" s="449" t="str">
        <f>IF(_tag_month_day!R401="","",_tag_month_day!R401/100)</f>
        <v/>
      </c>
      <c r="BF411" s="388" t="e">
        <f>(AU411*(100+BE411*100))/(AJ411-AU411)/100</f>
        <v>#VALUE!</v>
      </c>
      <c r="BG411" s="450" t="e">
        <f>BE411+BF411</f>
        <v>#VALUE!</v>
      </c>
      <c r="BH411" s="451" t="e">
        <f>SUM(AV411:BF411)</f>
        <v>#VALUE!</v>
      </c>
      <c r="BI411" s="452" t="e">
        <f>IF(CX411=0,BI410,(DK411*查询!$R$5+DL411*查询!$Q$5+DM411*查询!$N$5+DN411*查询!$O$5+DO411*查询!$P$5)*AF411/CX411)</f>
        <v>#VALUE!</v>
      </c>
      <c r="BJ411" s="452" t="e">
        <f>IF(CX411=0,BJ410,(DP411*查询!$S$5+DQ411*查询!$T$5+DR411*查询!$U$5)*AF411/CX411)</f>
        <v>#VALUE!</v>
      </c>
      <c r="BK411" s="452">
        <f>BK410</f>
        <v>1</v>
      </c>
      <c r="BL411" s="453" t="e">
        <f>SUMPRODUCT((AV411:BA411)*(GS411:GX411))/((GS411:GX411)+SUM(BB411:BD411)*GY411+BG411*GZ411)</f>
        <v>#VALUE!</v>
      </c>
      <c r="BM411" s="453" t="e">
        <f>BK411*($AV411*FB411+$AW411*FD411+$AX411*FI411+$AY411*FN411+$AZ411*FS411+$BA411*FX411+$BG411*GE411)/(AV411*EY411+AX411*FK411+AW411*FF411+AY411*FP411+AZ411*FU411+BA411*FZ411+BG411*GG411+BB411*GK411+BC411*GN411+BD411*GP411)</f>
        <v>#VALUE!</v>
      </c>
      <c r="BN411" s="453" t="e">
        <f>($AV411*FC411+$AX411*FJ411+$AW411*FE411+$AY411*FO411+$AZ411*FT411+$BA411*FY411+$BG411*GF411)/($AV411*FA411+BG411*GH411+BB411*GL411+BC411*GO411+BD411*GQ411+BA411*GA411)</f>
        <v>#VALUE!</v>
      </c>
      <c r="BO411" s="454" t="e">
        <f>SUMPRODUCT(AV411:BA411*GS411:GX411)/(GS411:GX411+(BB411+BC411+BD411)*GY411+BG411)</f>
        <v>#VALUE!</v>
      </c>
      <c r="BP411" s="454" t="e">
        <f>SUMPRODUCT(AV411:BA411*GS411:GX411)/(GS411:GX411+(BB411+BC411+BD411)*GY411+BG411)</f>
        <v>#VALUE!</v>
      </c>
      <c r="BQ411" s="454" t="e">
        <f>SUMPRODUCT(AV411:BA411*GS411:GX411)/(GS411:GX411+(BB411+BC411+BD411)*GY411+BG411)</f>
        <v>#VALUE!</v>
      </c>
      <c r="BR411" s="453" t="str">
        <f>IF(_tag_month_day!T401="","",_tag_month_day!T401)</f>
        <v/>
      </c>
      <c r="BS411" s="453" t="str">
        <f>IF(_tag_month_day!U401="","",_tag_month_day!U401)</f>
        <v/>
      </c>
      <c r="BT411" s="455" t="str">
        <f>IF(CK411="","",IF((CK411&gt;=BV411-0.12)*(CK411&lt;=BV411+0.12),"合格","不合格"))</f>
        <v/>
      </c>
      <c r="BU411" s="456" t="str">
        <f>IF(_tag_month_day!V401="","",_tag_month_day!V401)</f>
        <v/>
      </c>
      <c r="BV411" s="457" t="str">
        <f>IF(_tag_month_day!W401="","",_tag_month_day!W401)</f>
        <v/>
      </c>
      <c r="BW411" s="458" t="str">
        <f>IF(_tag_month_day!X401="","",_tag_month_day!X401)</f>
        <v/>
      </c>
      <c r="BX411" s="458" t="str">
        <f>IF(_tag_month_day!Y401="","",_tag_month_day!Y401)</f>
        <v/>
      </c>
      <c r="BY411" s="459">
        <f ca="1">L411</f>
        <v>43602.749999999032</v>
      </c>
      <c r="BZ411" s="460"/>
      <c r="CA411" s="461"/>
      <c r="CB411" s="424" t="str">
        <f>IF(_tag_month_day!Z401="","",_tag_month_day!Z401)</f>
        <v/>
      </c>
      <c r="CC411" s="424" t="str">
        <f>IF(_tag_month_day!AA401="","",_tag_month_day!AA401)</f>
        <v/>
      </c>
      <c r="CD411" s="424" t="str">
        <f>IF(_tag_month_day!AB401="","",_tag_month_day!AB401)</f>
        <v/>
      </c>
      <c r="CE411" s="424" t="str">
        <f>IF(_tag_month_day!AC401="","",_tag_month_day!AC401)</f>
        <v/>
      </c>
      <c r="CF411" s="424" t="str">
        <f>IF(_tag_month_day!AD401="","",_tag_month_day!AD401)</f>
        <v/>
      </c>
      <c r="CG411" s="424" t="str">
        <f>IF(_tag_month_day!AE401="","",_tag_month_day!AE401)</f>
        <v/>
      </c>
      <c r="CH411" s="424" t="str">
        <f>IF(_tag_month_day!AF401="","",_tag_month_day!AF401)</f>
        <v/>
      </c>
      <c r="CI411" s="424" t="str">
        <f>IF(_tag_month_day!AG401="","",_tag_month_day!AG401)</f>
        <v/>
      </c>
      <c r="CJ411" s="424" t="str">
        <f>IF(_tag_month_day!AH401="","",_tag_month_day!AH401)</f>
        <v/>
      </c>
      <c r="CK411" s="424" t="str">
        <f>IF(_tag_month_day!AI401="","",_tag_month_day!AI401)</f>
        <v/>
      </c>
      <c r="CL411" s="4" t="str">
        <f>IF(_tag_month_day!AJ401="","",_tag_month_day!AJ401)</f>
        <v/>
      </c>
      <c r="CM411" s="4" t="str">
        <f>IF(_tag_month_day!AK401="","",_tag_month_day!AK401)</f>
        <v/>
      </c>
      <c r="CN411" s="4" t="str">
        <f>IF(_tag_month_day!AL401="","",_tag_month_day!AL401)</f>
        <v/>
      </c>
      <c r="CO411" s="4" t="str">
        <f>IF(_tag_month_day!AM401="","",_tag_month_day!AM401)</f>
        <v/>
      </c>
      <c r="CP411" s="4" t="str">
        <f>IF(_tag_month_day!AN401="","",_tag_month_day!AN401)</f>
        <v/>
      </c>
      <c r="CQ411" s="4" t="str">
        <f>IF(_tag_month_day!AO401="","",_tag_month_day!AO401)</f>
        <v/>
      </c>
      <c r="CR411" s="462" t="str">
        <f>IF(_tag_month_day!AP401="","",_tag_month_day!AP401)</f>
        <v/>
      </c>
      <c r="CS411" s="463" t="str">
        <f>IF(_tag_month_day!AQ401="","",_tag_month_day!AQ401)</f>
        <v/>
      </c>
      <c r="CT411" s="4" t="str">
        <f>IF(_tag_month_day!AR401="","",_tag_month_day!AR401)</f>
        <v/>
      </c>
      <c r="CU411" s="464" t="e">
        <f>DU411/AJ411</f>
        <v>#VALUE!</v>
      </c>
      <c r="CV411" s="451" t="e">
        <f>BG411/BH411</f>
        <v>#VALUE!</v>
      </c>
      <c r="CW411" s="465" t="e">
        <f>AJ411*(1-CV411)*CU411*AF411</f>
        <v>#VALUE!</v>
      </c>
      <c r="CX411" s="465" t="e">
        <f>CW411*94%</f>
        <v>#VALUE!</v>
      </c>
      <c r="CY411" s="466" t="e">
        <f>IF(CX411=0,0,DS411/(DS411+CX411))</f>
        <v>#VALUE!</v>
      </c>
      <c r="CZ411" s="465" t="e">
        <f>$AJ411*EF411</f>
        <v>#VALUE!</v>
      </c>
      <c r="DA411" s="465" t="e">
        <f>$AJ411*EG411</f>
        <v>#VALUE!</v>
      </c>
      <c r="DB411" s="465" t="e">
        <f>$AJ411*EH411</f>
        <v>#VALUE!</v>
      </c>
      <c r="DC411" s="465" t="e">
        <f>$AJ411*EI411</f>
        <v>#VALUE!</v>
      </c>
      <c r="DD411" s="465" t="e">
        <f>$AJ411*EJ411</f>
        <v>#VALUE!</v>
      </c>
      <c r="DE411" s="465" t="e">
        <f>$AJ411*EK411</f>
        <v>#VALUE!</v>
      </c>
      <c r="DF411" s="465" t="e">
        <f>$AJ411*EL411</f>
        <v>#VALUE!</v>
      </c>
      <c r="DG411" s="465" t="e">
        <f>$AJ411*EM411</f>
        <v>#VALUE!</v>
      </c>
      <c r="DH411" s="465" t="e">
        <f>$AJ411*EN411</f>
        <v>#VALUE!</v>
      </c>
      <c r="DI411" s="465" t="e">
        <f>$AJ411*EO411</f>
        <v>#VALUE!</v>
      </c>
      <c r="DJ411" s="465" t="e">
        <f>CZ411*(1-EP411)</f>
        <v>#VALUE!</v>
      </c>
      <c r="DK411" s="465" t="e">
        <f>DA411*(1-ER411)</f>
        <v>#VALUE!</v>
      </c>
      <c r="DL411" s="465" t="e">
        <f>DB411*(1-EQ411)</f>
        <v>#VALUE!</v>
      </c>
      <c r="DM411" s="465" t="e">
        <f>DC411*(1-ES411)</f>
        <v>#VALUE!</v>
      </c>
      <c r="DN411" s="465" t="e">
        <f>DD411*(1-ET411)</f>
        <v>#VALUE!</v>
      </c>
      <c r="DO411" s="465" t="e">
        <f>DE411</f>
        <v>#VALUE!</v>
      </c>
      <c r="DP411" s="465" t="e">
        <f>DF411*(1-EU411)</f>
        <v>#VALUE!</v>
      </c>
      <c r="DQ411" s="465" t="e">
        <f>DG411*(1-EV411)</f>
        <v>#VALUE!</v>
      </c>
      <c r="DR411" s="465" t="e">
        <f>DH411*(1-EW411)</f>
        <v>#VALUE!</v>
      </c>
      <c r="DS411" s="465" t="e">
        <f>DI411</f>
        <v>#VALUE!</v>
      </c>
      <c r="DT411" s="465" t="e">
        <f>SUM(DJ411:DS411)</f>
        <v>#VALUE!</v>
      </c>
      <c r="DU411" s="465" t="e">
        <f>(GS411:GX411)+(DP411+DQ411+DR411)*GY411+DS411</f>
        <v>#VALUE!</v>
      </c>
      <c r="DV411" s="451" t="e">
        <f>AV411/$BH411/(1-EP411)</f>
        <v>#VALUE!</v>
      </c>
      <c r="DW411" s="451" t="e">
        <f>AW411/$BH411/(1-ER411)</f>
        <v>#VALUE!</v>
      </c>
      <c r="DX411" s="451" t="e">
        <f>AX411/$BH411/(1-EQ411)</f>
        <v>#VALUE!</v>
      </c>
      <c r="DY411" s="451" t="e">
        <f>AY411/$BH411/(1-ES411)</f>
        <v>#VALUE!</v>
      </c>
      <c r="DZ411" s="451" t="e">
        <f>AZ411/$BH411/(1-ET411)</f>
        <v>#VALUE!</v>
      </c>
      <c r="EA411" s="451" t="e">
        <f>BA411/$BH411/(1-AX411)</f>
        <v>#VALUE!</v>
      </c>
      <c r="EB411" s="451" t="e">
        <f>BB411/$BH411/(1-EU411)</f>
        <v>#VALUE!</v>
      </c>
      <c r="EC411" s="451" t="e">
        <f>BC411/$BH411/(1-EV411)</f>
        <v>#VALUE!</v>
      </c>
      <c r="ED411" s="451" t="e">
        <f>BD411/$BH411/(1-EW411)</f>
        <v>#VALUE!</v>
      </c>
      <c r="EE411" s="451" t="e">
        <f>BG411/BH411</f>
        <v>#VALUE!</v>
      </c>
      <c r="EF411" s="451" t="e">
        <f>DV411/SUM($DV411:$EE411)</f>
        <v>#VALUE!</v>
      </c>
      <c r="EG411" s="451" t="e">
        <f>DW411/SUM($DV411:$EE411)</f>
        <v>#VALUE!</v>
      </c>
      <c r="EH411" s="451" t="e">
        <f>DX411/SUM($DV411:$EE411)</f>
        <v>#VALUE!</v>
      </c>
      <c r="EI411" s="451" t="e">
        <f>DY411/SUM($DV411:$EE411)</f>
        <v>#VALUE!</v>
      </c>
      <c r="EJ411" s="451" t="e">
        <f>DZ411/SUM($DV411:$EE411)</f>
        <v>#VALUE!</v>
      </c>
      <c r="EK411" s="451" t="e">
        <f>EA411/SUM($DV411:$EE411)</f>
        <v>#VALUE!</v>
      </c>
      <c r="EL411" s="451" t="e">
        <f>EB411/SUM($DV411:$EE411)</f>
        <v>#VALUE!</v>
      </c>
      <c r="EM411" s="451" t="e">
        <f>EC411/SUM($DV411:$EE411)</f>
        <v>#VALUE!</v>
      </c>
      <c r="EN411" s="451" t="e">
        <f>ED411/SUM($DV411:$EE411)</f>
        <v>#VALUE!</v>
      </c>
      <c r="EO411" s="451" t="e">
        <f>EE411/SUM($DV411:$EE411)</f>
        <v>#VALUE!</v>
      </c>
      <c r="EP411" s="450">
        <f>EP410</f>
        <v>0.080000000000000002</v>
      </c>
      <c r="EQ411" s="450">
        <f>EQ410</f>
        <v>0.014999999999999999</v>
      </c>
      <c r="ER411" s="450">
        <f>ER410</f>
        <v>0.014999999999999999</v>
      </c>
      <c r="ES411" s="450">
        <f>ES410</f>
        <v>0.014999999999999999</v>
      </c>
      <c r="ET411" s="450">
        <f>ET410</f>
        <v>0.014999999999999999</v>
      </c>
      <c r="EU411" s="450">
        <f>EU410</f>
        <v>0.089999999999999997</v>
      </c>
      <c r="EV411" s="450">
        <f>EV410</f>
        <v>0.089999999999999997</v>
      </c>
      <c r="EW411" s="450">
        <f>EW410</f>
        <v>0.089999999999999997</v>
      </c>
      <c r="EX411" s="431" t="str">
        <f>IF(_tag_month_day!AS401="","",_tag_month_day!AS401/100)</f>
        <v/>
      </c>
      <c r="EY411" s="431" t="str">
        <f>IF(_tag_month_day!AT401="","",_tag_month_day!AT401/100)</f>
        <v/>
      </c>
      <c r="EZ411" s="431" t="str">
        <f>IF(_tag_month_day!AU401="","",_tag_month_day!AU401/100)</f>
        <v/>
      </c>
      <c r="FA411" s="431" t="str">
        <f>IF(_tag_month_day!AV401="","",_tag_month_day!AV401/100)</f>
        <v/>
      </c>
      <c r="FB411" s="431" t="str">
        <f>IF(_tag_month_day!AW401="","",_tag_month_day!AW401/100)</f>
        <v/>
      </c>
      <c r="FC411" s="431" t="str">
        <f>IF(_tag_month_day!AX401="","",_tag_month_day!AX401/100)</f>
        <v/>
      </c>
      <c r="FD411" s="449" t="str">
        <f>IF(_tag_month_day!AY401="","",_tag_month_day!AY401/100)</f>
        <v/>
      </c>
      <c r="FE411" s="449" t="str">
        <f>IF(_tag_month_day!AZ401="","",_tag_month_day!AZ401/100)</f>
        <v/>
      </c>
      <c r="FF411" s="449" t="str">
        <f>IF(_tag_month_day!BA401="","",_tag_month_day!BA401/100)</f>
        <v/>
      </c>
      <c r="FG411" s="449" t="str">
        <f>IF(_tag_month_day!BB401="","",_tag_month_day!BB401/100)</f>
        <v/>
      </c>
      <c r="FH411" s="467" t="str">
        <f>IF(_tag_month_day!BC401="","",_tag_month_day!BC401/100)</f>
        <v/>
      </c>
      <c r="FI411" s="449">
        <f>FI410</f>
        <v>0.40999999999999998</v>
      </c>
      <c r="FJ411" s="449">
        <f>FJ410</f>
        <v>0.11</v>
      </c>
      <c r="FK411" s="449">
        <f>FK410</f>
        <v>0.014999999999999999</v>
      </c>
      <c r="FL411" s="449">
        <f>FL410</f>
        <v>0</v>
      </c>
      <c r="FM411" s="467">
        <f>FM410</f>
        <v>0.0001</v>
      </c>
      <c r="FN411" s="449">
        <f>FN410</f>
        <v>0.32000000000000001</v>
      </c>
      <c r="FO411" s="449">
        <f>FO410</f>
        <v>0.20000000000000001</v>
      </c>
      <c r="FP411" s="449">
        <f>FP410</f>
        <v>0.01</v>
      </c>
      <c r="FQ411" s="449">
        <f>FQ410</f>
        <v>0</v>
      </c>
      <c r="FR411" s="467">
        <f>FR410</f>
        <v>0.0001</v>
      </c>
      <c r="FS411" s="449" t="str">
        <f>IF(_tag_month_day!BD401="","",_tag_month_day!BD401/100)</f>
        <v/>
      </c>
      <c r="FT411" s="449" t="str">
        <f>IF(_tag_month_day!BE401="","",_tag_month_day!BE401/100)</f>
        <v/>
      </c>
      <c r="FU411" s="449" t="str">
        <f>IF(_tag_month_day!BF401="","",_tag_month_day!BF401/100)</f>
        <v/>
      </c>
      <c r="FV411" s="449" t="str">
        <f>IF(_tag_month_day!BG401="","",_tag_month_day!BG401/100)</f>
        <v/>
      </c>
      <c r="FW411" s="467" t="str">
        <f>IF(_tag_month_day!BH401="","",_tag_month_day!BH401/100)</f>
        <v/>
      </c>
      <c r="FX411" s="449" t="str">
        <f>IF(_tag_month_day!BI401="","",_tag_month_day!BI401/100)</f>
        <v/>
      </c>
      <c r="FY411" s="449" t="str">
        <f>IF(_tag_month_day!BJ401="","",_tag_month_day!BJ401/100)</f>
        <v/>
      </c>
      <c r="FZ411" s="468" t="str">
        <f>IF(_tag_month_day!BK401="","",_tag_month_day!BK401/100)</f>
        <v/>
      </c>
      <c r="GA411" s="449" t="str">
        <f>IF(_tag_month_day!BL401="","",_tag_month_day!BL401/100)</f>
        <v/>
      </c>
      <c r="GB411" s="467" t="str">
        <f>IF(_tag_month_day!BM401="","",_tag_month_day!BM401/100)</f>
        <v/>
      </c>
      <c r="GC411" s="431" t="str">
        <f>IF(_tag_month_day!BN401="","",_tag_month_day!BN401/100)</f>
        <v/>
      </c>
      <c r="GD411" s="431" t="str">
        <f>IF(_tag_month_day!BO401="","",_tag_month_day!BO401/100)</f>
        <v/>
      </c>
      <c r="GE411" s="431" t="str">
        <f>IF(_tag_month_day!BP401="","",_tag_month_day!BP401/100)</f>
        <v/>
      </c>
      <c r="GF411" s="431" t="str">
        <f>IF(_tag_month_day!BQ401="","",_tag_month_day!BQ401/100)</f>
        <v/>
      </c>
      <c r="GG411" s="431" t="str">
        <f>IF(_tag_month_day!BR401="","",_tag_month_day!BR401/100)</f>
        <v/>
      </c>
      <c r="GH411" s="431" t="str">
        <f>IF(_tag_month_day!BS401="","",_tag_month_day!BS401/100)</f>
        <v/>
      </c>
      <c r="GI411" s="467" t="str">
        <f>IF(_tag_month_day!BT401="","",_tag_month_day!BT401/100)</f>
        <v/>
      </c>
      <c r="GJ411" s="469" t="str">
        <f>IF(_tag_month_day!BU401="","",_tag_month_day!BU401/100)</f>
        <v/>
      </c>
      <c r="GK411" s="470">
        <f>GK410</f>
        <v>0.070000000000000007</v>
      </c>
      <c r="GL411" s="470">
        <f>GL410</f>
        <v>0.029999999999999999</v>
      </c>
      <c r="GM411" s="471" t="str">
        <f>IF(_tag_month_day!BX401="","",_tag_month_day!BX401/100)</f>
        <v/>
      </c>
      <c r="GN411" s="470">
        <f>GN410</f>
        <v>0.070000000000000007</v>
      </c>
      <c r="GO411" s="470">
        <f>GO410</f>
        <v>0.029999999999999999</v>
      </c>
      <c r="GP411" s="470">
        <f>GP410</f>
        <v>0.089999999999999997</v>
      </c>
      <c r="GQ411" s="470">
        <f>GQ410</f>
        <v>0.029999999999999999</v>
      </c>
      <c r="GR411" s="471" t="str">
        <f>IF(_tag_month_day!CA401="","",_tag_month_day!CA401/100)</f>
        <v/>
      </c>
      <c r="GS411" s="472">
        <f>GS410</f>
        <v>0.95299999999999996</v>
      </c>
      <c r="GT411" s="472">
        <f>GT410</f>
        <v>0.55000000000000004</v>
      </c>
      <c r="GU411" s="472">
        <f>GU410</f>
        <v>0.55000000000000004</v>
      </c>
      <c r="GV411" s="472">
        <f>GV410</f>
        <v>0.55000000000000004</v>
      </c>
      <c r="GW411" s="472">
        <f>GW410</f>
        <v>0.5</v>
      </c>
      <c r="GX411" s="472">
        <f>GX410</f>
        <v>0.93500000000000005</v>
      </c>
      <c r="GY411" s="472">
        <f>GY410</f>
        <v>0.14999999999999999</v>
      </c>
      <c r="GZ411" s="472">
        <f>GZ410</f>
        <v>1</v>
      </c>
      <c r="HA411" s="474">
        <f>HA410</f>
        <v>0.047</v>
      </c>
      <c r="HB411" s="474">
        <f>HB410</f>
        <v>0.45000000000000001</v>
      </c>
      <c r="HC411" s="474">
        <f>HC410</f>
        <v>0.45000000000000001</v>
      </c>
      <c r="HD411" s="474">
        <f>HD410</f>
        <v>0.45000000000000001</v>
      </c>
      <c r="HE411" s="474">
        <f>HE410</f>
        <v>0.5</v>
      </c>
      <c r="HF411" s="474">
        <f>HF410</f>
        <v>0.065000000000000002</v>
      </c>
      <c r="HG411" s="474">
        <f>HG410</f>
        <v>0.84999999999999998</v>
      </c>
      <c r="HH411" s="474">
        <f>HH410</f>
        <v>0</v>
      </c>
      <c r="HI411" s="10">
        <f>IF(BZ411&lt;&gt;"",CK411-BV411,0)</f>
        <v>0</v>
      </c>
      <c r="HJ411" s="10" t="e">
        <f>IF(AJ411&gt;0,AH411-AJ411,0)</f>
        <v>#VALUE!</v>
      </c>
      <c r="HK411" s="466">
        <f>HK410</f>
        <v>0.84999999999999998</v>
      </c>
      <c r="HL411" s="424">
        <f>HL410</f>
        <v>550000</v>
      </c>
      <c r="HM411" s="424">
        <f>HM410</f>
        <v>480000</v>
      </c>
      <c r="HN411" s="465" t="e">
        <f>(DJ411*EZ411+DK411*FH411+DL411*FM411+DM411*FR411+DN411*FW411+DO411*GB411+DS411*GI411+DP411*GM411+DR411*GR411)*1000*2</f>
        <v>#VALUE!</v>
      </c>
      <c r="HO411" s="465" t="e">
        <f>HN411*HK411*$HO$2/HL411*1000000</f>
        <v>#VALUE!</v>
      </c>
      <c r="HP411" s="465" t="e">
        <f>HN411*HK411*$HP$2/HM411*1000000</f>
        <v>#VALUE!</v>
      </c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</row>
    <row customFormat="1" r="412" s="0">
      <c r="A412" s="420">
        <v>401</v>
      </c>
      <c r="B412" s="421">
        <f ca="1">IF(D412=D411,B411,IF(D412="夜班",B411+1,B411))</f>
        <v>43602</v>
      </c>
      <c r="C412" s="422">
        <f>C411</f>
        <v>0.041666666666666699</v>
      </c>
      <c r="D412" s="10" t="str">
        <f ca="1">IF(HOUR(G412)&lt;8,"夜班",IF(HOUR(G412)&lt;16,"白班",IF(HOUR(G412)&lt;24,"中班",0)))</f>
        <v>白班</v>
      </c>
      <c r="E412" s="10" t="e">
        <f ca="1">IF(F412=1,"甲",IF(F412=2,"乙",IF(F412=3,"丙",IF(F412=4,"丁",""))))</f>
        <v>#REF!</v>
      </c>
      <c r="F412" s="10" t="e">
        <f ca="1">SUMPRODUCT((成本日报!$A$3:$A$95=计划!B412)*(成本日报!$B$3:$B$95=计划!$D412),成本日报!$C$3:$C$95)</f>
        <v>#REF!</v>
      </c>
      <c r="G412" s="423">
        <f ca="1">G411+C411</f>
        <v>43602.666666665697</v>
      </c>
      <c r="H412" s="423">
        <f ca="1">$G412+$C412/60*10+$C412*0</f>
        <v>43602.673611110142</v>
      </c>
      <c r="I412" s="423">
        <f ca="1">$G412+$C412/60*18+$C412*0</f>
        <v>43602.679166665694</v>
      </c>
      <c r="J412" s="423">
        <f ca="1">$G412+$C412/60*0+$C412*1</f>
        <v>43602.708333332361</v>
      </c>
      <c r="K412" s="423">
        <f ca="1">$G412+$C412/60*30+$C412*2</f>
        <v>43602.770833332368</v>
      </c>
      <c r="L412" s="423">
        <f ca="1">$G412+$C412/60*0+$C412*3</f>
        <v>43602.791666665697</v>
      </c>
      <c r="M412" s="424" t="str">
        <f>IF(_tag_month_day!A402="","",_tag_month_day!A402)</f>
        <v/>
      </c>
      <c r="N412" s="424" t="str">
        <f>IF(_tag_month_day!B402="","",_tag_month_day!B402)</f>
        <v/>
      </c>
      <c r="O412" s="425" t="e">
        <f>IF(M412+N412=0,"",M412+N412)</f>
        <v>#VALUE!</v>
      </c>
      <c r="P412" s="424" t="str">
        <f>IF(_tag_month_day!C402="","",_tag_month_day!C402)</f>
        <v/>
      </c>
      <c r="Q412" s="424" t="str">
        <f>IF(_tag_month_day!D402="","",_tag_month_day!D402)</f>
        <v/>
      </c>
      <c r="R412" s="426" t="str">
        <f>IF(_tag_month_day!CB402="","",_tag_month_day!CB402/100)</f>
        <v/>
      </c>
      <c r="S412" s="427" t="str">
        <f>IF(_tag_month_day!E402="","",_tag_month_day!E402)</f>
        <v/>
      </c>
      <c r="T412" s="427" t="str">
        <f>IF(_tag_month_day!F402="","",_tag_month_day!F402)</f>
        <v/>
      </c>
      <c r="U412" s="428" t="e">
        <f>S412+T412</f>
        <v>#VALUE!</v>
      </c>
      <c r="V412" s="429" t="e">
        <f>U412/AJ412</f>
        <v>#VALUE!</v>
      </c>
      <c r="W412" s="430" t="str">
        <f>IF(_jhy_month_day!A402="","",_jhy_month_day!A402)</f>
        <v/>
      </c>
      <c r="X412" s="431" t="str">
        <f>IF(_jhy_month_day!B402="","",_jhy_month_day!B402/100)</f>
        <v/>
      </c>
      <c r="Y412" s="431" t="str">
        <f>IF(_jhy_month_day!C402="","",_jhy_month_day!C402/100)</f>
        <v/>
      </c>
      <c r="Z412" s="432">
        <f>Z408+1</f>
        <v>101</v>
      </c>
      <c r="AA412" s="433" t="str">
        <f>IF(_tag_month_day!G402="","",_tag_month_day!G402/100)</f>
        <v/>
      </c>
      <c r="AB412" s="433" t="str">
        <f>IF(_tag_month_day!H402="","",_tag_month_day!H402/100)</f>
        <v/>
      </c>
      <c r="AC412" s="434">
        <f>IF(X412="",AC411,BK412*($AV411*X412+$AW411*FD411+$AX411*FI411+$AY411*FN411+$AZ411*FS411+$BA411*FX411+$BG411*GE411)/(AV411*Y412+AX411*FK411+AW411*FF411+AY411*FP411+AZ411*FU411+BA411*FZ411+BG411*GG411+BB411*GK411+BC411*GN411+BD411*GP411))</f>
        <v>1.59963432013121</v>
      </c>
      <c r="AD412" s="435" t="str">
        <f>IF(AC412=AC411,"",AC412-AC411)</f>
        <v/>
      </c>
      <c r="AE412" s="436" t="str">
        <f>IF(1-AF412=0,"",(1-AF412))</f>
        <v/>
      </c>
      <c r="AF412" s="437">
        <v>1</v>
      </c>
      <c r="AG412" s="10" t="str">
        <f>AG411</f>
        <v>9A3</v>
      </c>
      <c r="AH412" s="438" t="str">
        <f>AH411</f>
        <v/>
      </c>
      <c r="AI412" s="424"/>
      <c r="AJ412" s="10" t="str">
        <f>IF(_tag_month_day!I402="","",_tag_month_day!I402)</f>
        <v/>
      </c>
      <c r="AK412" s="440"/>
      <c r="AL412" s="440"/>
      <c r="AM412" s="440"/>
      <c r="AN412" s="441">
        <f>AN411</f>
        <v>2</v>
      </c>
      <c r="AO412" s="441">
        <f>AO411</f>
        <v>8</v>
      </c>
      <c r="AP412" s="442" t="e">
        <f>(IF(AN412=0,AS411,AS411*(1+AO412/AN412)/(AR412+AO412/AN412)))+AT412</f>
        <v>#VALUE!</v>
      </c>
      <c r="AQ412" s="443" t="str">
        <f>IF(_tag_month_day!J402="","",_tag_month_day!J402/100)</f>
        <v/>
      </c>
      <c r="AR412" s="444">
        <f>AR411</f>
        <v>1.3</v>
      </c>
      <c r="AS412" s="445" t="e">
        <f>AQ412*(AN412*AR412+AO412)/(AN412+AO412)</f>
        <v>#VALUE!</v>
      </c>
      <c r="AT412" s="445" t="e">
        <f>(SUM(BE412:BF412)-SUM(BE411:BF411))*0.05</f>
        <v>#VALUE!</v>
      </c>
      <c r="AU412" s="446" t="str">
        <f>IF(_tag_month_day!CC402="","",IF(_tag_month_day!CC402&gt;0,_tag_month_day!CD402,_tag_month_day!CE402))</f>
        <v/>
      </c>
      <c r="AV412" s="447" t="str">
        <f>IF(_tag_month_day!L402="","",_tag_month_day!L402/100)</f>
        <v/>
      </c>
      <c r="AW412" s="431">
        <f>AW411</f>
        <v>0</v>
      </c>
      <c r="AX412" s="431">
        <f>AX411</f>
        <v>0</v>
      </c>
      <c r="AY412" s="431" t="str">
        <f>IF(_tag_month_day!M402="","",_tag_month_day!M402/100)</f>
        <v/>
      </c>
      <c r="AZ412" s="431" t="str">
        <f>IF(_tag_month_day!N402="","",_tag_month_day!N402/100)</f>
        <v/>
      </c>
      <c r="BA412" s="431" t="str">
        <f>IF(_tag_month_day!O402="","",_tag_month_day!O402/100)</f>
        <v/>
      </c>
      <c r="BB412" s="448" t="str">
        <f>IF(_tag_month_day!P402="","",_tag_month_day!P402/100)</f>
        <v/>
      </c>
      <c r="BC412" s="448">
        <f>BC411</f>
        <v>0</v>
      </c>
      <c r="BD412" s="448" t="str">
        <f>IF(_tag_month_day!Q402="","",_tag_month_day!Q402/100)</f>
        <v/>
      </c>
      <c r="BE412" s="449" t="str">
        <f>IF(_tag_month_day!R402="","",_tag_month_day!R402/100)</f>
        <v/>
      </c>
      <c r="BF412" s="388" t="e">
        <f>(AU412*(100+BE412*100))/(AJ412-AU412)/100</f>
        <v>#VALUE!</v>
      </c>
      <c r="BG412" s="450" t="e">
        <f>BE412+BF412</f>
        <v>#VALUE!</v>
      </c>
      <c r="BH412" s="451" t="e">
        <f>SUM(AV412:BF412)</f>
        <v>#VALUE!</v>
      </c>
      <c r="BI412" s="452" t="e">
        <f>IF(CX412=0,BI411,(DK412*查询!$R$5+DL412*查询!$Q$5+DM412*查询!$N$5+DN412*查询!$O$5+DO412*查询!$P$5)*AF412/CX412)</f>
        <v>#VALUE!</v>
      </c>
      <c r="BJ412" s="452" t="e">
        <f>IF(CX412=0,BJ411,(DP412*查询!$S$5+DQ412*查询!$T$5+DR412*查询!$U$5)*AF412/CX412)</f>
        <v>#VALUE!</v>
      </c>
      <c r="BK412" s="452">
        <f>BK411</f>
        <v>1</v>
      </c>
      <c r="BL412" s="453" t="e">
        <f>SUMPRODUCT((AV412:BA412)*(GS412:GX412))/((GS412:GX412)+SUM(BB412:BD412)*GY412+BG412*GZ412)</f>
        <v>#VALUE!</v>
      </c>
      <c r="BM412" s="453" t="e">
        <f>BK412*($AV412*FB412+$AW412*FD412+$AX412*FI412+$AY412*FN412+$AZ412*FS412+$BA412*FX412+$BG412*GE412)/(AV412*EY412+AX412*FK412+AW412*FF412+AY412*FP412+AZ412*FU412+BA412*FZ412+BG412*GG412+BB412*GK412+BC412*GN412+BD412*GP412)</f>
        <v>#VALUE!</v>
      </c>
      <c r="BN412" s="453" t="e">
        <f>($AV412*FC412+$AX412*FJ412+$AW412*FE412+$AY412*FO412+$AZ412*FT412+$BA412*FY412+$BG412*GF412)/($AV412*FA412+BG412*GH412+BB412*GL412+BC412*GO412+BD412*GQ412+BA412*GA412)</f>
        <v>#VALUE!</v>
      </c>
      <c r="BO412" s="454" t="e">
        <f>SUMPRODUCT(AV412:BA412*GS412:GX412)/(GS412:GX412+(BB412+BC412+BD412)*GY412+BG412)</f>
        <v>#VALUE!</v>
      </c>
      <c r="BP412" s="454" t="e">
        <f>SUMPRODUCT(AV412:BA412*GS412:GX412)/(GS412:GX412+(BB412+BC412+BD412)*GY412+BG412)</f>
        <v>#VALUE!</v>
      </c>
      <c r="BQ412" s="454" t="e">
        <f>SUMPRODUCT(AV412:BA412*GS412:GX412)/(GS412:GX412+(BB412+BC412+BD412)*GY412+BG412)</f>
        <v>#VALUE!</v>
      </c>
      <c r="BR412" s="453" t="str">
        <f>IF(_tag_month_day!T402="","",_tag_month_day!T402)</f>
        <v/>
      </c>
      <c r="BS412" s="453" t="str">
        <f>IF(_tag_month_day!U402="","",_tag_month_day!U402)</f>
        <v/>
      </c>
      <c r="BT412" s="455" t="str">
        <f>IF(CK412="","",IF((CK412&gt;=BV412-0.12)*(CK412&lt;=BV412+0.12),"合格","不合格"))</f>
        <v/>
      </c>
      <c r="BU412" s="456" t="str">
        <f>IF(_tag_month_day!V402="","",_tag_month_day!V402)</f>
        <v/>
      </c>
      <c r="BV412" s="457" t="str">
        <f>IF(_tag_month_day!W402="","",_tag_month_day!W402)</f>
        <v/>
      </c>
      <c r="BW412" s="458" t="str">
        <f>IF(_tag_month_day!X402="","",_tag_month_day!X402)</f>
        <v/>
      </c>
      <c r="BX412" s="458" t="str">
        <f>IF(_tag_month_day!Y402="","",_tag_month_day!Y402)</f>
        <v/>
      </c>
      <c r="BY412" s="459">
        <f ca="1">L412</f>
        <v>43602.791666665697</v>
      </c>
      <c r="BZ412" s="460"/>
      <c r="CA412" s="461"/>
      <c r="CB412" s="424" t="str">
        <f>IF(_tag_month_day!Z402="","",_tag_month_day!Z402)</f>
        <v/>
      </c>
      <c r="CC412" s="424" t="str">
        <f>IF(_tag_month_day!AA402="","",_tag_month_day!AA402)</f>
        <v/>
      </c>
      <c r="CD412" s="424" t="str">
        <f>IF(_tag_month_day!AB402="","",_tag_month_day!AB402)</f>
        <v/>
      </c>
      <c r="CE412" s="424" t="str">
        <f>IF(_tag_month_day!AC402="","",_tag_month_day!AC402)</f>
        <v/>
      </c>
      <c r="CF412" s="424" t="str">
        <f>IF(_tag_month_day!AD402="","",_tag_month_day!AD402)</f>
        <v/>
      </c>
      <c r="CG412" s="424" t="str">
        <f>IF(_tag_month_day!AE402="","",_tag_month_day!AE402)</f>
        <v/>
      </c>
      <c r="CH412" s="424" t="str">
        <f>IF(_tag_month_day!AF402="","",_tag_month_day!AF402)</f>
        <v/>
      </c>
      <c r="CI412" s="424" t="str">
        <f>IF(_tag_month_day!AG402="","",_tag_month_day!AG402)</f>
        <v/>
      </c>
      <c r="CJ412" s="424" t="str">
        <f>IF(_tag_month_day!AH402="","",_tag_month_day!AH402)</f>
        <v/>
      </c>
      <c r="CK412" s="424" t="str">
        <f>IF(_tag_month_day!AI402="","",_tag_month_day!AI402)</f>
        <v/>
      </c>
      <c r="CL412" s="4" t="str">
        <f>IF(_tag_month_day!AJ402="","",_tag_month_day!AJ402)</f>
        <v/>
      </c>
      <c r="CM412" s="4" t="str">
        <f>IF(_tag_month_day!AK402="","",_tag_month_day!AK402)</f>
        <v/>
      </c>
      <c r="CN412" s="4" t="str">
        <f>IF(_tag_month_day!AL402="","",_tag_month_day!AL402)</f>
        <v/>
      </c>
      <c r="CO412" s="4" t="str">
        <f>IF(_tag_month_day!AM402="","",_tag_month_day!AM402)</f>
        <v/>
      </c>
      <c r="CP412" s="4" t="str">
        <f>IF(_tag_month_day!AN402="","",_tag_month_day!AN402)</f>
        <v/>
      </c>
      <c r="CQ412" s="4" t="str">
        <f>IF(_tag_month_day!AO402="","",_tag_month_day!AO402)</f>
        <v/>
      </c>
      <c r="CR412" s="462" t="str">
        <f>IF(_tag_month_day!AP402="","",_tag_month_day!AP402)</f>
        <v/>
      </c>
      <c r="CS412" s="463" t="str">
        <f>IF(_tag_month_day!AQ402="","",_tag_month_day!AQ402)</f>
        <v/>
      </c>
      <c r="CT412" s="4" t="str">
        <f>IF(_tag_month_day!AR402="","",_tag_month_day!AR402)</f>
        <v/>
      </c>
      <c r="CU412" s="464" t="e">
        <f>DU412/AJ412</f>
        <v>#VALUE!</v>
      </c>
      <c r="CV412" s="451" t="e">
        <f>BG412/BH412</f>
        <v>#VALUE!</v>
      </c>
      <c r="CW412" s="465" t="e">
        <f>AJ412*(1-CV412)*CU412*AF412</f>
        <v>#VALUE!</v>
      </c>
      <c r="CX412" s="465" t="e">
        <f>CW412*94%</f>
        <v>#VALUE!</v>
      </c>
      <c r="CY412" s="466" t="e">
        <f>IF(CX412=0,0,DS412/(DS412+CX412))</f>
        <v>#VALUE!</v>
      </c>
      <c r="CZ412" s="465" t="e">
        <f>$AJ412*EF412</f>
        <v>#VALUE!</v>
      </c>
      <c r="DA412" s="465" t="e">
        <f>$AJ412*EG412</f>
        <v>#VALUE!</v>
      </c>
      <c r="DB412" s="465" t="e">
        <f>$AJ412*EH412</f>
        <v>#VALUE!</v>
      </c>
      <c r="DC412" s="465" t="e">
        <f>$AJ412*EI412</f>
        <v>#VALUE!</v>
      </c>
      <c r="DD412" s="465" t="e">
        <f>$AJ412*EJ412</f>
        <v>#VALUE!</v>
      </c>
      <c r="DE412" s="465" t="e">
        <f>$AJ412*EK412</f>
        <v>#VALUE!</v>
      </c>
      <c r="DF412" s="465" t="e">
        <f>$AJ412*EL412</f>
        <v>#VALUE!</v>
      </c>
      <c r="DG412" s="465" t="e">
        <f>$AJ412*EM412</f>
        <v>#VALUE!</v>
      </c>
      <c r="DH412" s="465" t="e">
        <f>$AJ412*EN412</f>
        <v>#VALUE!</v>
      </c>
      <c r="DI412" s="465" t="e">
        <f>$AJ412*EO412</f>
        <v>#VALUE!</v>
      </c>
      <c r="DJ412" s="465" t="e">
        <f>CZ412*(1-EP412)</f>
        <v>#VALUE!</v>
      </c>
      <c r="DK412" s="465" t="e">
        <f>DA412*(1-ER412)</f>
        <v>#VALUE!</v>
      </c>
      <c r="DL412" s="465" t="e">
        <f>DB412*(1-EQ412)</f>
        <v>#VALUE!</v>
      </c>
      <c r="DM412" s="465" t="e">
        <f>DC412*(1-ES412)</f>
        <v>#VALUE!</v>
      </c>
      <c r="DN412" s="465" t="e">
        <f>DD412*(1-ET412)</f>
        <v>#VALUE!</v>
      </c>
      <c r="DO412" s="465" t="e">
        <f>DE412</f>
        <v>#VALUE!</v>
      </c>
      <c r="DP412" s="465" t="e">
        <f>DF412*(1-EU412)</f>
        <v>#VALUE!</v>
      </c>
      <c r="DQ412" s="465" t="e">
        <f>DG412*(1-EV412)</f>
        <v>#VALUE!</v>
      </c>
      <c r="DR412" s="465" t="e">
        <f>DH412*(1-EW412)</f>
        <v>#VALUE!</v>
      </c>
      <c r="DS412" s="465" t="e">
        <f>DI412</f>
        <v>#VALUE!</v>
      </c>
      <c r="DT412" s="465" t="e">
        <f>SUM(DJ412:DS412)</f>
        <v>#VALUE!</v>
      </c>
      <c r="DU412" s="465" t="e">
        <f>(GS412:GX412)+(DP412+DQ412+DR412)*GY412+DS412</f>
        <v>#VALUE!</v>
      </c>
      <c r="DV412" s="451" t="e">
        <f>AV412/$BH412/(1-EP412)</f>
        <v>#VALUE!</v>
      </c>
      <c r="DW412" s="451" t="e">
        <f>AW412/$BH412/(1-ER412)</f>
        <v>#VALUE!</v>
      </c>
      <c r="DX412" s="451" t="e">
        <f>AX412/$BH412/(1-EQ412)</f>
        <v>#VALUE!</v>
      </c>
      <c r="DY412" s="451" t="e">
        <f>AY412/$BH412/(1-ES412)</f>
        <v>#VALUE!</v>
      </c>
      <c r="DZ412" s="451" t="e">
        <f>AZ412/$BH412/(1-ET412)</f>
        <v>#VALUE!</v>
      </c>
      <c r="EA412" s="451" t="e">
        <f>BA412/$BH412/(1-AX412)</f>
        <v>#VALUE!</v>
      </c>
      <c r="EB412" s="451" t="e">
        <f>BB412/$BH412/(1-EU412)</f>
        <v>#VALUE!</v>
      </c>
      <c r="EC412" s="451" t="e">
        <f>BC412/$BH412/(1-EV412)</f>
        <v>#VALUE!</v>
      </c>
      <c r="ED412" s="451" t="e">
        <f>BD412/$BH412/(1-EW412)</f>
        <v>#VALUE!</v>
      </c>
      <c r="EE412" s="451" t="e">
        <f>BG412/BH412</f>
        <v>#VALUE!</v>
      </c>
      <c r="EF412" s="451" t="e">
        <f>DV412/SUM($DV412:$EE412)</f>
        <v>#VALUE!</v>
      </c>
      <c r="EG412" s="451" t="e">
        <f>DW412/SUM($DV412:$EE412)</f>
        <v>#VALUE!</v>
      </c>
      <c r="EH412" s="451" t="e">
        <f>DX412/SUM($DV412:$EE412)</f>
        <v>#VALUE!</v>
      </c>
      <c r="EI412" s="451" t="e">
        <f>DY412/SUM($DV412:$EE412)</f>
        <v>#VALUE!</v>
      </c>
      <c r="EJ412" s="451" t="e">
        <f>DZ412/SUM($DV412:$EE412)</f>
        <v>#VALUE!</v>
      </c>
      <c r="EK412" s="451" t="e">
        <f>EA412/SUM($DV412:$EE412)</f>
        <v>#VALUE!</v>
      </c>
      <c r="EL412" s="451" t="e">
        <f>EB412/SUM($DV412:$EE412)</f>
        <v>#VALUE!</v>
      </c>
      <c r="EM412" s="451" t="e">
        <f>EC412/SUM($DV412:$EE412)</f>
        <v>#VALUE!</v>
      </c>
      <c r="EN412" s="451" t="e">
        <f>ED412/SUM($DV412:$EE412)</f>
        <v>#VALUE!</v>
      </c>
      <c r="EO412" s="451" t="e">
        <f>EE412/SUM($DV412:$EE412)</f>
        <v>#VALUE!</v>
      </c>
      <c r="EP412" s="450">
        <f>EP411</f>
        <v>0.080000000000000002</v>
      </c>
      <c r="EQ412" s="450">
        <f>EQ411</f>
        <v>0.014999999999999999</v>
      </c>
      <c r="ER412" s="450">
        <f>ER411</f>
        <v>0.014999999999999999</v>
      </c>
      <c r="ES412" s="450">
        <f>ES411</f>
        <v>0.014999999999999999</v>
      </c>
      <c r="ET412" s="450">
        <f>ET411</f>
        <v>0.014999999999999999</v>
      </c>
      <c r="EU412" s="450">
        <f>EU411</f>
        <v>0.089999999999999997</v>
      </c>
      <c r="EV412" s="450">
        <f>EV411</f>
        <v>0.089999999999999997</v>
      </c>
      <c r="EW412" s="450">
        <f>EW411</f>
        <v>0.089999999999999997</v>
      </c>
      <c r="EX412" s="431" t="str">
        <f>IF(_tag_month_day!AS402="","",_tag_month_day!AS402/100)</f>
        <v/>
      </c>
      <c r="EY412" s="431" t="str">
        <f>IF(_tag_month_day!AT402="","",_tag_month_day!AT402/100)</f>
        <v/>
      </c>
      <c r="EZ412" s="431" t="str">
        <f>IF(_tag_month_day!AU402="","",_tag_month_day!AU402/100)</f>
        <v/>
      </c>
      <c r="FA412" s="431" t="str">
        <f>IF(_tag_month_day!AV402="","",_tag_month_day!AV402/100)</f>
        <v/>
      </c>
      <c r="FB412" s="431" t="str">
        <f>IF(_tag_month_day!AW402="","",_tag_month_day!AW402/100)</f>
        <v/>
      </c>
      <c r="FC412" s="431" t="str">
        <f>IF(_tag_month_day!AX402="","",_tag_month_day!AX402/100)</f>
        <v/>
      </c>
      <c r="FD412" s="449" t="str">
        <f>IF(_tag_month_day!AY402="","",_tag_month_day!AY402/100)</f>
        <v/>
      </c>
      <c r="FE412" s="449" t="str">
        <f>IF(_tag_month_day!AZ402="","",_tag_month_day!AZ402/100)</f>
        <v/>
      </c>
      <c r="FF412" s="449" t="str">
        <f>IF(_tag_month_day!BA402="","",_tag_month_day!BA402/100)</f>
        <v/>
      </c>
      <c r="FG412" s="449" t="str">
        <f>IF(_tag_month_day!BB402="","",_tag_month_day!BB402/100)</f>
        <v/>
      </c>
      <c r="FH412" s="467" t="str">
        <f>IF(_tag_month_day!BC402="","",_tag_month_day!BC402/100)</f>
        <v/>
      </c>
      <c r="FI412" s="449">
        <f>FI411</f>
        <v>0.40999999999999998</v>
      </c>
      <c r="FJ412" s="449">
        <f>FJ411</f>
        <v>0.11</v>
      </c>
      <c r="FK412" s="449">
        <f>FK411</f>
        <v>0.014999999999999999</v>
      </c>
      <c r="FL412" s="449">
        <f>FL411</f>
        <v>0</v>
      </c>
      <c r="FM412" s="467">
        <f>FM411</f>
        <v>0.0001</v>
      </c>
      <c r="FN412" s="449">
        <f>FN411</f>
        <v>0.32000000000000001</v>
      </c>
      <c r="FO412" s="449">
        <f>FO411</f>
        <v>0.20000000000000001</v>
      </c>
      <c r="FP412" s="449">
        <f>FP411</f>
        <v>0.01</v>
      </c>
      <c r="FQ412" s="449">
        <f>FQ411</f>
        <v>0</v>
      </c>
      <c r="FR412" s="467">
        <f>FR411</f>
        <v>0.0001</v>
      </c>
      <c r="FS412" s="449" t="str">
        <f>IF(_tag_month_day!BD402="","",_tag_month_day!BD402/100)</f>
        <v/>
      </c>
      <c r="FT412" s="449" t="str">
        <f>IF(_tag_month_day!BE402="","",_tag_month_day!BE402/100)</f>
        <v/>
      </c>
      <c r="FU412" s="449" t="str">
        <f>IF(_tag_month_day!BF402="","",_tag_month_day!BF402/100)</f>
        <v/>
      </c>
      <c r="FV412" s="449" t="str">
        <f>IF(_tag_month_day!BG402="","",_tag_month_day!BG402/100)</f>
        <v/>
      </c>
      <c r="FW412" s="467" t="str">
        <f>IF(_tag_month_day!BH402="","",_tag_month_day!BH402/100)</f>
        <v/>
      </c>
      <c r="FX412" s="449" t="str">
        <f>IF(_tag_month_day!BI402="","",_tag_month_day!BI402/100)</f>
        <v/>
      </c>
      <c r="FY412" s="449" t="str">
        <f>IF(_tag_month_day!BJ402="","",_tag_month_day!BJ402/100)</f>
        <v/>
      </c>
      <c r="FZ412" s="468" t="str">
        <f>IF(_tag_month_day!BK402="","",_tag_month_day!BK402/100)</f>
        <v/>
      </c>
      <c r="GA412" s="449" t="str">
        <f>IF(_tag_month_day!BL402="","",_tag_month_day!BL402/100)</f>
        <v/>
      </c>
      <c r="GB412" s="467" t="str">
        <f>IF(_tag_month_day!BM402="","",_tag_month_day!BM402/100)</f>
        <v/>
      </c>
      <c r="GC412" s="431" t="str">
        <f>IF(_tag_month_day!BN402="","",_tag_month_day!BN402/100)</f>
        <v/>
      </c>
      <c r="GD412" s="431" t="str">
        <f>IF(_tag_month_day!BO402="","",_tag_month_day!BO402/100)</f>
        <v/>
      </c>
      <c r="GE412" s="431" t="str">
        <f>IF(_tag_month_day!BP402="","",_tag_month_day!BP402/100)</f>
        <v/>
      </c>
      <c r="GF412" s="431" t="str">
        <f>IF(_tag_month_day!BQ402="","",_tag_month_day!BQ402/100)</f>
        <v/>
      </c>
      <c r="GG412" s="431" t="str">
        <f>IF(_tag_month_day!BR402="","",_tag_month_day!BR402/100)</f>
        <v/>
      </c>
      <c r="GH412" s="431" t="str">
        <f>IF(_tag_month_day!BS402="","",_tag_month_day!BS402/100)</f>
        <v/>
      </c>
      <c r="GI412" s="467" t="str">
        <f>IF(_tag_month_day!BT402="","",_tag_month_day!BT402/100)</f>
        <v/>
      </c>
      <c r="GJ412" s="469" t="str">
        <f>IF(_tag_month_day!BU402="","",_tag_month_day!BU402/100)</f>
        <v/>
      </c>
      <c r="GK412" s="470">
        <f>GK411</f>
        <v>0.070000000000000007</v>
      </c>
      <c r="GL412" s="470">
        <f>GL411</f>
        <v>0.029999999999999999</v>
      </c>
      <c r="GM412" s="471" t="str">
        <f>IF(_tag_month_day!BX402="","",_tag_month_day!BX402/100)</f>
        <v/>
      </c>
      <c r="GN412" s="470">
        <f>GN411</f>
        <v>0.070000000000000007</v>
      </c>
      <c r="GO412" s="470">
        <f>GO411</f>
        <v>0.029999999999999999</v>
      </c>
      <c r="GP412" s="470">
        <f>GP411</f>
        <v>0.089999999999999997</v>
      </c>
      <c r="GQ412" s="470">
        <f>GQ411</f>
        <v>0.029999999999999999</v>
      </c>
      <c r="GR412" s="471" t="str">
        <f>IF(_tag_month_day!CA402="","",_tag_month_day!CA402/100)</f>
        <v/>
      </c>
      <c r="GS412" s="472">
        <f>GS411</f>
        <v>0.95299999999999996</v>
      </c>
      <c r="GT412" s="472">
        <f>GT411</f>
        <v>0.55000000000000004</v>
      </c>
      <c r="GU412" s="472">
        <f>GU411</f>
        <v>0.55000000000000004</v>
      </c>
      <c r="GV412" s="472">
        <f>GV411</f>
        <v>0.55000000000000004</v>
      </c>
      <c r="GW412" s="472">
        <f>GW411</f>
        <v>0.5</v>
      </c>
      <c r="GX412" s="472">
        <f>GX411</f>
        <v>0.93500000000000005</v>
      </c>
      <c r="GY412" s="472">
        <f>GY411</f>
        <v>0.14999999999999999</v>
      </c>
      <c r="GZ412" s="472">
        <f>GZ411</f>
        <v>1</v>
      </c>
      <c r="HA412" s="474">
        <f>HA411</f>
        <v>0.047</v>
      </c>
      <c r="HB412" s="474">
        <f>HB411</f>
        <v>0.45000000000000001</v>
      </c>
      <c r="HC412" s="474">
        <f>HC411</f>
        <v>0.45000000000000001</v>
      </c>
      <c r="HD412" s="474">
        <f>HD411</f>
        <v>0.45000000000000001</v>
      </c>
      <c r="HE412" s="474">
        <f>HE411</f>
        <v>0.5</v>
      </c>
      <c r="HF412" s="474">
        <f>HF411</f>
        <v>0.065000000000000002</v>
      </c>
      <c r="HG412" s="474">
        <f>HG411</f>
        <v>0.84999999999999998</v>
      </c>
      <c r="HH412" s="474">
        <f>HH411</f>
        <v>0</v>
      </c>
      <c r="HI412" s="10">
        <f>IF(BZ412&lt;&gt;"",CK412-BV412,0)</f>
        <v>0</v>
      </c>
      <c r="HJ412" s="10" t="e">
        <f>IF(AJ412&gt;0,AH412-AJ412,0)</f>
        <v>#VALUE!</v>
      </c>
      <c r="HK412" s="466">
        <f>HK411</f>
        <v>0.84999999999999998</v>
      </c>
      <c r="HL412" s="424">
        <f>HL411</f>
        <v>550000</v>
      </c>
      <c r="HM412" s="424">
        <f>HM411</f>
        <v>480000</v>
      </c>
      <c r="HN412" s="465" t="e">
        <f>(DJ412*EZ412+DK412*FH412+DL412*FM412+DM412*FR412+DN412*FW412+DO412*GB412+DS412*GI412+DP412*GM412+DR412*GR412)*1000*2</f>
        <v>#VALUE!</v>
      </c>
      <c r="HO412" s="465" t="e">
        <f>HN412*HK412*$HO$2/HL412*1000000</f>
        <v>#VALUE!</v>
      </c>
      <c r="HP412" s="465" t="e">
        <f>HN412*HK412*$HP$2/HM412*1000000</f>
        <v>#VALUE!</v>
      </c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</row>
    <row customFormat="1" r="413" s="0">
      <c r="A413" s="420">
        <v>402</v>
      </c>
      <c r="B413" s="421">
        <f ca="1">IF(D413=D412,B412,IF(D413="夜班",B412+1,B412))</f>
        <v>43602</v>
      </c>
      <c r="C413" s="422">
        <f>C412</f>
        <v>0.041666666666666699</v>
      </c>
      <c r="D413" s="10" t="str">
        <f ca="1">IF(HOUR(G413)&lt;8,"夜班",IF(HOUR(G413)&lt;16,"白班",IF(HOUR(G413)&lt;24,"中班",0)))</f>
        <v>中班</v>
      </c>
      <c r="E413" s="10" t="e">
        <f ca="1">IF(F413=1,"甲",IF(F413=2,"乙",IF(F413=3,"丙",IF(F413=4,"丁",""))))</f>
        <v>#REF!</v>
      </c>
      <c r="F413" s="10" t="e">
        <f ca="1">SUMPRODUCT((成本日报!$A$3:$A$95=计划!B413)*(成本日报!$B$3:$B$95=计划!$D413),成本日报!$C$3:$C$95)</f>
        <v>#REF!</v>
      </c>
      <c r="G413" s="423">
        <f ca="1">G412+C412</f>
        <v>43602.708333332361</v>
      </c>
      <c r="H413" s="423">
        <f ca="1">$G413+$C413/60*10+$C413*0</f>
        <v>43602.715277776806</v>
      </c>
      <c r="I413" s="423">
        <f ca="1">$G413+$C413/60*18+$C413*0</f>
        <v>43602.720833332358</v>
      </c>
      <c r="J413" s="423">
        <f ca="1">$G413+$C413/60*0+$C413*1</f>
        <v>43602.749999999025</v>
      </c>
      <c r="K413" s="423">
        <f ca="1">$G413+$C413/60*30+$C413*2</f>
        <v>43602.812499999032</v>
      </c>
      <c r="L413" s="423">
        <f ca="1">$G413+$C413/60*0+$C413*3</f>
        <v>43602.833333332361</v>
      </c>
      <c r="M413" s="424" t="str">
        <f>IF(_tag_month_day!A403="","",_tag_month_day!A403)</f>
        <v/>
      </c>
      <c r="N413" s="424" t="str">
        <f>IF(_tag_month_day!B403="","",_tag_month_day!B403)</f>
        <v/>
      </c>
      <c r="O413" s="425" t="e">
        <f>IF(M413+N413=0,"",M413+N413)</f>
        <v>#VALUE!</v>
      </c>
      <c r="P413" s="424" t="str">
        <f>IF(_tag_month_day!C403="","",_tag_month_day!C403)</f>
        <v/>
      </c>
      <c r="Q413" s="424" t="str">
        <f>IF(_tag_month_day!D403="","",_tag_month_day!D403)</f>
        <v/>
      </c>
      <c r="R413" s="426" t="str">
        <f>IF(_tag_month_day!CB403="","",_tag_month_day!CB403/100)</f>
        <v/>
      </c>
      <c r="S413" s="427" t="str">
        <f>IF(_tag_month_day!E403="","",_tag_month_day!E403)</f>
        <v/>
      </c>
      <c r="T413" s="427" t="str">
        <f>IF(_tag_month_day!F403="","",_tag_month_day!F403)</f>
        <v/>
      </c>
      <c r="U413" s="428" t="e">
        <f>S413+T413</f>
        <v>#VALUE!</v>
      </c>
      <c r="V413" s="429" t="e">
        <f>U413/AJ413</f>
        <v>#VALUE!</v>
      </c>
      <c r="W413" s="430" t="str">
        <f>IF(_jhy_month_day!A403="","",_jhy_month_day!A403)</f>
        <v/>
      </c>
      <c r="X413" s="431" t="str">
        <f>IF(_jhy_month_day!B403="","",_jhy_month_day!B403/100)</f>
        <v/>
      </c>
      <c r="Y413" s="431" t="str">
        <f>IF(_jhy_month_day!C403="","",_jhy_month_day!C403/100)</f>
        <v/>
      </c>
      <c r="Z413" s="432">
        <f>Z409+1</f>
        <v>101</v>
      </c>
      <c r="AA413" s="433" t="str">
        <f>IF(_tag_month_day!G403="","",_tag_month_day!G403/100)</f>
        <v/>
      </c>
      <c r="AB413" s="433" t="str">
        <f>IF(_tag_month_day!H403="","",_tag_month_day!H403/100)</f>
        <v/>
      </c>
      <c r="AC413" s="434">
        <f>IF(X413="",AC412,BK413*($AV412*X413+$AW412*FD412+$AX412*FI412+$AY412*FN412+$AZ412*FS412+$BA412*FX412+$BG412*GE412)/(AV412*Y413+AX412*FK412+AW412*FF412+AY412*FP412+AZ412*FU412+BA412*FZ412+BG412*GG412+BB412*GK412+BC412*GN412+BD412*GP412))</f>
        <v>1.59963432013121</v>
      </c>
      <c r="AD413" s="435" t="str">
        <f>IF(AC413=AC412,"",AC413-AC412)</f>
        <v/>
      </c>
      <c r="AE413" s="436" t="str">
        <f>IF(1-AF413=0,"",(1-AF413))</f>
        <v/>
      </c>
      <c r="AF413" s="437">
        <v>1</v>
      </c>
      <c r="AG413" s="10" t="str">
        <f>AG412</f>
        <v>9A3</v>
      </c>
      <c r="AH413" s="438" t="str">
        <f>AH412</f>
        <v/>
      </c>
      <c r="AI413" s="424"/>
      <c r="AJ413" s="10" t="str">
        <f>IF(_tag_month_day!I403="","",_tag_month_day!I403)</f>
        <v/>
      </c>
      <c r="AK413" s="440"/>
      <c r="AL413" s="440"/>
      <c r="AM413" s="440"/>
      <c r="AN413" s="441">
        <f>AN412</f>
        <v>2</v>
      </c>
      <c r="AO413" s="441">
        <f>AO412</f>
        <v>8</v>
      </c>
      <c r="AP413" s="442" t="e">
        <f>(IF(AN413=0,AS412,AS412*(1+AO413/AN413)/(AR413+AO413/AN413)))+AT413</f>
        <v>#VALUE!</v>
      </c>
      <c r="AQ413" s="443" t="str">
        <f>IF(_tag_month_day!J403="","",_tag_month_day!J403/100)</f>
        <v/>
      </c>
      <c r="AR413" s="444">
        <f>AR412</f>
        <v>1.3</v>
      </c>
      <c r="AS413" s="445" t="e">
        <f>AQ413*(AN413*AR413+AO413)/(AN413+AO413)</f>
        <v>#VALUE!</v>
      </c>
      <c r="AT413" s="445" t="e">
        <f>(SUM(BE413:BF413)-SUM(BE412:BF412))*0.05</f>
        <v>#VALUE!</v>
      </c>
      <c r="AU413" s="446" t="str">
        <f>IF(_tag_month_day!CC403="","",IF(_tag_month_day!CC403&gt;0,_tag_month_day!CD403,_tag_month_day!CE403))</f>
        <v/>
      </c>
      <c r="AV413" s="447" t="str">
        <f>IF(_tag_month_day!L403="","",_tag_month_day!L403/100)</f>
        <v/>
      </c>
      <c r="AW413" s="431">
        <f>AW412</f>
        <v>0</v>
      </c>
      <c r="AX413" s="431">
        <f>AX412</f>
        <v>0</v>
      </c>
      <c r="AY413" s="431" t="str">
        <f>IF(_tag_month_day!M403="","",_tag_month_day!M403/100)</f>
        <v/>
      </c>
      <c r="AZ413" s="431" t="str">
        <f>IF(_tag_month_day!N403="","",_tag_month_day!N403/100)</f>
        <v/>
      </c>
      <c r="BA413" s="431" t="str">
        <f>IF(_tag_month_day!O403="","",_tag_month_day!O403/100)</f>
        <v/>
      </c>
      <c r="BB413" s="448" t="str">
        <f>IF(_tag_month_day!P403="","",_tag_month_day!P403/100)</f>
        <v/>
      </c>
      <c r="BC413" s="448">
        <f>BC412</f>
        <v>0</v>
      </c>
      <c r="BD413" s="448" t="str">
        <f>IF(_tag_month_day!Q403="","",_tag_month_day!Q403/100)</f>
        <v/>
      </c>
      <c r="BE413" s="449" t="str">
        <f>IF(_tag_month_day!R403="","",_tag_month_day!R403/100)</f>
        <v/>
      </c>
      <c r="BF413" s="388" t="e">
        <f>(AU413*(100+BE413*100))/(AJ413-AU413)/100</f>
        <v>#VALUE!</v>
      </c>
      <c r="BG413" s="450" t="e">
        <f>BE413+BF413</f>
        <v>#VALUE!</v>
      </c>
      <c r="BH413" s="451" t="e">
        <f>SUM(AV413:BF413)</f>
        <v>#VALUE!</v>
      </c>
      <c r="BI413" s="452" t="e">
        <f>IF(CX413=0,BI412,(DK413*查询!$R$5+DL413*查询!$Q$5+DM413*查询!$N$5+DN413*查询!$O$5+DO413*查询!$P$5)*AF413/CX413)</f>
        <v>#VALUE!</v>
      </c>
      <c r="BJ413" s="452" t="e">
        <f>IF(CX413=0,BJ412,(DP413*查询!$S$5+DQ413*查询!$T$5+DR413*查询!$U$5)*AF413/CX413)</f>
        <v>#VALUE!</v>
      </c>
      <c r="BK413" s="452">
        <f>BK412</f>
        <v>1</v>
      </c>
      <c r="BL413" s="453" t="e">
        <f>SUMPRODUCT((AV413:BA413)*(GS413:GX413))/((GS413:GX413)+SUM(BB413:BD413)*GY413+BG413*GZ413)</f>
        <v>#VALUE!</v>
      </c>
      <c r="BM413" s="453" t="e">
        <f>BK413*($AV413*FB413+$AW413*FD413+$AX413*FI413+$AY413*FN413+$AZ413*FS413+$BA413*FX413+$BG413*GE413)/(AV413*EY413+AX413*FK413+AW413*FF413+AY413*FP413+AZ413*FU413+BA413*FZ413+BG413*GG413+BB413*GK413+BC413*GN413+BD413*GP413)</f>
        <v>#VALUE!</v>
      </c>
      <c r="BN413" s="453" t="e">
        <f>($AV413*FC413+$AX413*FJ413+$AW413*FE413+$AY413*FO413+$AZ413*FT413+$BA413*FY413+$BG413*GF413)/($AV413*FA413+BG413*GH413+BB413*GL413+BC413*GO413+BD413*GQ413+BA413*GA413)</f>
        <v>#VALUE!</v>
      </c>
      <c r="BO413" s="454" t="e">
        <f>SUMPRODUCT(AV413:BA413*GS413:GX413)/(GS413:GX413+(BB413+BC413+BD413)*GY413+BG413)</f>
        <v>#VALUE!</v>
      </c>
      <c r="BP413" s="454" t="e">
        <f>SUMPRODUCT(AV413:BA413*GS413:GX413)/(GS413:GX413+(BB413+BC413+BD413)*GY413+BG413)</f>
        <v>#VALUE!</v>
      </c>
      <c r="BQ413" s="454" t="e">
        <f>SUMPRODUCT(AV413:BA413*GS413:GX413)/(GS413:GX413+(BB413+BC413+BD413)*GY413+BG413)</f>
        <v>#VALUE!</v>
      </c>
      <c r="BR413" s="453" t="str">
        <f>IF(_tag_month_day!T403="","",_tag_month_day!T403)</f>
        <v/>
      </c>
      <c r="BS413" s="453" t="str">
        <f>IF(_tag_month_day!U403="","",_tag_month_day!U403)</f>
        <v/>
      </c>
      <c r="BT413" s="455" t="str">
        <f>IF(CK413="","",IF((CK413&gt;=BV413-0.12)*(CK413&lt;=BV413+0.12),"合格","不合格"))</f>
        <v/>
      </c>
      <c r="BU413" s="456" t="str">
        <f>IF(_tag_month_day!V403="","",_tag_month_day!V403)</f>
        <v/>
      </c>
      <c r="BV413" s="457" t="str">
        <f>IF(_tag_month_day!W403="","",_tag_month_day!W403)</f>
        <v/>
      </c>
      <c r="BW413" s="458" t="str">
        <f>IF(_tag_month_day!X403="","",_tag_month_day!X403)</f>
        <v/>
      </c>
      <c r="BX413" s="458" t="str">
        <f>IF(_tag_month_day!Y403="","",_tag_month_day!Y403)</f>
        <v/>
      </c>
      <c r="BY413" s="459">
        <f ca="1">L413</f>
        <v>43602.833333332361</v>
      </c>
      <c r="BZ413" s="460"/>
      <c r="CA413" s="461"/>
      <c r="CB413" s="424" t="str">
        <f>IF(_tag_month_day!Z403="","",_tag_month_day!Z403)</f>
        <v/>
      </c>
      <c r="CC413" s="424" t="str">
        <f>IF(_tag_month_day!AA403="","",_tag_month_day!AA403)</f>
        <v/>
      </c>
      <c r="CD413" s="424" t="str">
        <f>IF(_tag_month_day!AB403="","",_tag_month_day!AB403)</f>
        <v/>
      </c>
      <c r="CE413" s="424" t="str">
        <f>IF(_tag_month_day!AC403="","",_tag_month_day!AC403)</f>
        <v/>
      </c>
      <c r="CF413" s="424" t="str">
        <f>IF(_tag_month_day!AD403="","",_tag_month_day!AD403)</f>
        <v/>
      </c>
      <c r="CG413" s="424" t="str">
        <f>IF(_tag_month_day!AE403="","",_tag_month_day!AE403)</f>
        <v/>
      </c>
      <c r="CH413" s="424" t="str">
        <f>IF(_tag_month_day!AF403="","",_tag_month_day!AF403)</f>
        <v/>
      </c>
      <c r="CI413" s="424" t="str">
        <f>IF(_tag_month_day!AG403="","",_tag_month_day!AG403)</f>
        <v/>
      </c>
      <c r="CJ413" s="424" t="str">
        <f>IF(_tag_month_day!AH403="","",_tag_month_day!AH403)</f>
        <v/>
      </c>
      <c r="CK413" s="424" t="str">
        <f>IF(_tag_month_day!AI403="","",_tag_month_day!AI403)</f>
        <v/>
      </c>
      <c r="CL413" s="4" t="str">
        <f>IF(_tag_month_day!AJ403="","",_tag_month_day!AJ403)</f>
        <v/>
      </c>
      <c r="CM413" s="4" t="str">
        <f>IF(_tag_month_day!AK403="","",_tag_month_day!AK403)</f>
        <v/>
      </c>
      <c r="CN413" s="4" t="str">
        <f>IF(_tag_month_day!AL403="","",_tag_month_day!AL403)</f>
        <v/>
      </c>
      <c r="CO413" s="4" t="str">
        <f>IF(_tag_month_day!AM403="","",_tag_month_day!AM403)</f>
        <v/>
      </c>
      <c r="CP413" s="4" t="str">
        <f>IF(_tag_month_day!AN403="","",_tag_month_day!AN403)</f>
        <v/>
      </c>
      <c r="CQ413" s="4" t="str">
        <f>IF(_tag_month_day!AO403="","",_tag_month_day!AO403)</f>
        <v/>
      </c>
      <c r="CR413" s="462" t="str">
        <f>IF(_tag_month_day!AP403="","",_tag_month_day!AP403)</f>
        <v/>
      </c>
      <c r="CS413" s="463" t="str">
        <f>IF(_tag_month_day!AQ403="","",_tag_month_day!AQ403)</f>
        <v/>
      </c>
      <c r="CT413" s="4" t="str">
        <f>IF(_tag_month_day!AR403="","",_tag_month_day!AR403)</f>
        <v/>
      </c>
      <c r="CU413" s="464" t="e">
        <f>DU413/AJ413</f>
        <v>#VALUE!</v>
      </c>
      <c r="CV413" s="451" t="e">
        <f>BG413/BH413</f>
        <v>#VALUE!</v>
      </c>
      <c r="CW413" s="465" t="e">
        <f>AJ413*(1-CV413)*CU413*AF413</f>
        <v>#VALUE!</v>
      </c>
      <c r="CX413" s="465" t="e">
        <f>CW413*94%</f>
        <v>#VALUE!</v>
      </c>
      <c r="CY413" s="466" t="e">
        <f>IF(CX413=0,0,DS413/(DS413+CX413))</f>
        <v>#VALUE!</v>
      </c>
      <c r="CZ413" s="465" t="e">
        <f>$AJ413*EF413</f>
        <v>#VALUE!</v>
      </c>
      <c r="DA413" s="465" t="e">
        <f>$AJ413*EG413</f>
        <v>#VALUE!</v>
      </c>
      <c r="DB413" s="465" t="e">
        <f>$AJ413*EH413</f>
        <v>#VALUE!</v>
      </c>
      <c r="DC413" s="465" t="e">
        <f>$AJ413*EI413</f>
        <v>#VALUE!</v>
      </c>
      <c r="DD413" s="465" t="e">
        <f>$AJ413*EJ413</f>
        <v>#VALUE!</v>
      </c>
      <c r="DE413" s="465" t="e">
        <f>$AJ413*EK413</f>
        <v>#VALUE!</v>
      </c>
      <c r="DF413" s="465" t="e">
        <f>$AJ413*EL413</f>
        <v>#VALUE!</v>
      </c>
      <c r="DG413" s="465" t="e">
        <f>$AJ413*EM413</f>
        <v>#VALUE!</v>
      </c>
      <c r="DH413" s="465" t="e">
        <f>$AJ413*EN413</f>
        <v>#VALUE!</v>
      </c>
      <c r="DI413" s="465" t="e">
        <f>$AJ413*EO413</f>
        <v>#VALUE!</v>
      </c>
      <c r="DJ413" s="465" t="e">
        <f>CZ413*(1-EP413)</f>
        <v>#VALUE!</v>
      </c>
      <c r="DK413" s="465" t="e">
        <f>DA413*(1-ER413)</f>
        <v>#VALUE!</v>
      </c>
      <c r="DL413" s="465" t="e">
        <f>DB413*(1-EQ413)</f>
        <v>#VALUE!</v>
      </c>
      <c r="DM413" s="465" t="e">
        <f>DC413*(1-ES413)</f>
        <v>#VALUE!</v>
      </c>
      <c r="DN413" s="465" t="e">
        <f>DD413*(1-ET413)</f>
        <v>#VALUE!</v>
      </c>
      <c r="DO413" s="465" t="e">
        <f>DE413</f>
        <v>#VALUE!</v>
      </c>
      <c r="DP413" s="465" t="e">
        <f>DF413*(1-EU413)</f>
        <v>#VALUE!</v>
      </c>
      <c r="DQ413" s="465" t="e">
        <f>DG413*(1-EV413)</f>
        <v>#VALUE!</v>
      </c>
      <c r="DR413" s="465" t="e">
        <f>DH413*(1-EW413)</f>
        <v>#VALUE!</v>
      </c>
      <c r="DS413" s="465" t="e">
        <f>DI413</f>
        <v>#VALUE!</v>
      </c>
      <c r="DT413" s="465" t="e">
        <f>SUM(DJ413:DS413)</f>
        <v>#VALUE!</v>
      </c>
      <c r="DU413" s="465" t="e">
        <f>(GS413:GX413)+(DP413+DQ413+DR413)*GY413+DS413</f>
        <v>#VALUE!</v>
      </c>
      <c r="DV413" s="451" t="e">
        <f>AV413/$BH413/(1-EP413)</f>
        <v>#VALUE!</v>
      </c>
      <c r="DW413" s="451" t="e">
        <f>AW413/$BH413/(1-ER413)</f>
        <v>#VALUE!</v>
      </c>
      <c r="DX413" s="451" t="e">
        <f>AX413/$BH413/(1-EQ413)</f>
        <v>#VALUE!</v>
      </c>
      <c r="DY413" s="451" t="e">
        <f>AY413/$BH413/(1-ES413)</f>
        <v>#VALUE!</v>
      </c>
      <c r="DZ413" s="451" t="e">
        <f>AZ413/$BH413/(1-ET413)</f>
        <v>#VALUE!</v>
      </c>
      <c r="EA413" s="451" t="e">
        <f>BA413/$BH413/(1-AX413)</f>
        <v>#VALUE!</v>
      </c>
      <c r="EB413" s="451" t="e">
        <f>BB413/$BH413/(1-EU413)</f>
        <v>#VALUE!</v>
      </c>
      <c r="EC413" s="451" t="e">
        <f>BC413/$BH413/(1-EV413)</f>
        <v>#VALUE!</v>
      </c>
      <c r="ED413" s="451" t="e">
        <f>BD413/$BH413/(1-EW413)</f>
        <v>#VALUE!</v>
      </c>
      <c r="EE413" s="451" t="e">
        <f>BG413/BH413</f>
        <v>#VALUE!</v>
      </c>
      <c r="EF413" s="451" t="e">
        <f>DV413/SUM($DV413:$EE413)</f>
        <v>#VALUE!</v>
      </c>
      <c r="EG413" s="451" t="e">
        <f>DW413/SUM($DV413:$EE413)</f>
        <v>#VALUE!</v>
      </c>
      <c r="EH413" s="451" t="e">
        <f>DX413/SUM($DV413:$EE413)</f>
        <v>#VALUE!</v>
      </c>
      <c r="EI413" s="451" t="e">
        <f>DY413/SUM($DV413:$EE413)</f>
        <v>#VALUE!</v>
      </c>
      <c r="EJ413" s="451" t="e">
        <f>DZ413/SUM($DV413:$EE413)</f>
        <v>#VALUE!</v>
      </c>
      <c r="EK413" s="451" t="e">
        <f>EA413/SUM($DV413:$EE413)</f>
        <v>#VALUE!</v>
      </c>
      <c r="EL413" s="451" t="e">
        <f>EB413/SUM($DV413:$EE413)</f>
        <v>#VALUE!</v>
      </c>
      <c r="EM413" s="451" t="e">
        <f>EC413/SUM($DV413:$EE413)</f>
        <v>#VALUE!</v>
      </c>
      <c r="EN413" s="451" t="e">
        <f>ED413/SUM($DV413:$EE413)</f>
        <v>#VALUE!</v>
      </c>
      <c r="EO413" s="451" t="e">
        <f>EE413/SUM($DV413:$EE413)</f>
        <v>#VALUE!</v>
      </c>
      <c r="EP413" s="450">
        <f>EP412</f>
        <v>0.080000000000000002</v>
      </c>
      <c r="EQ413" s="450">
        <f>EQ412</f>
        <v>0.014999999999999999</v>
      </c>
      <c r="ER413" s="450">
        <f>ER412</f>
        <v>0.014999999999999999</v>
      </c>
      <c r="ES413" s="450">
        <f>ES412</f>
        <v>0.014999999999999999</v>
      </c>
      <c r="ET413" s="450">
        <f>ET412</f>
        <v>0.014999999999999999</v>
      </c>
      <c r="EU413" s="450">
        <f>EU412</f>
        <v>0.089999999999999997</v>
      </c>
      <c r="EV413" s="450">
        <f>EV412</f>
        <v>0.089999999999999997</v>
      </c>
      <c r="EW413" s="450">
        <f>EW412</f>
        <v>0.089999999999999997</v>
      </c>
      <c r="EX413" s="431" t="str">
        <f>IF(_tag_month_day!AS403="","",_tag_month_day!AS403/100)</f>
        <v/>
      </c>
      <c r="EY413" s="431" t="str">
        <f>IF(_tag_month_day!AT403="","",_tag_month_day!AT403/100)</f>
        <v/>
      </c>
      <c r="EZ413" s="431" t="str">
        <f>IF(_tag_month_day!AU403="","",_tag_month_day!AU403/100)</f>
        <v/>
      </c>
      <c r="FA413" s="431" t="str">
        <f>IF(_tag_month_day!AV403="","",_tag_month_day!AV403/100)</f>
        <v/>
      </c>
      <c r="FB413" s="431" t="str">
        <f>IF(_tag_month_day!AW403="","",_tag_month_day!AW403/100)</f>
        <v/>
      </c>
      <c r="FC413" s="431" t="str">
        <f>IF(_tag_month_day!AX403="","",_tag_month_day!AX403/100)</f>
        <v/>
      </c>
      <c r="FD413" s="449" t="str">
        <f>IF(_tag_month_day!AY403="","",_tag_month_day!AY403/100)</f>
        <v/>
      </c>
      <c r="FE413" s="449" t="str">
        <f>IF(_tag_month_day!AZ403="","",_tag_month_day!AZ403/100)</f>
        <v/>
      </c>
      <c r="FF413" s="449" t="str">
        <f>IF(_tag_month_day!BA403="","",_tag_month_day!BA403/100)</f>
        <v/>
      </c>
      <c r="FG413" s="449" t="str">
        <f>IF(_tag_month_day!BB403="","",_tag_month_day!BB403/100)</f>
        <v/>
      </c>
      <c r="FH413" s="467" t="str">
        <f>IF(_tag_month_day!BC403="","",_tag_month_day!BC403/100)</f>
        <v/>
      </c>
      <c r="FI413" s="449">
        <f>FI412</f>
        <v>0.40999999999999998</v>
      </c>
      <c r="FJ413" s="449">
        <f>FJ412</f>
        <v>0.11</v>
      </c>
      <c r="FK413" s="449">
        <f>FK412</f>
        <v>0.014999999999999999</v>
      </c>
      <c r="FL413" s="449">
        <f>FL412</f>
        <v>0</v>
      </c>
      <c r="FM413" s="467">
        <f>FM412</f>
        <v>0.0001</v>
      </c>
      <c r="FN413" s="449">
        <f>FN412</f>
        <v>0.32000000000000001</v>
      </c>
      <c r="FO413" s="449">
        <f>FO412</f>
        <v>0.20000000000000001</v>
      </c>
      <c r="FP413" s="449">
        <f>FP412</f>
        <v>0.01</v>
      </c>
      <c r="FQ413" s="449">
        <f>FQ412</f>
        <v>0</v>
      </c>
      <c r="FR413" s="467">
        <f>FR412</f>
        <v>0.0001</v>
      </c>
      <c r="FS413" s="449" t="str">
        <f>IF(_tag_month_day!BD403="","",_tag_month_day!BD403/100)</f>
        <v/>
      </c>
      <c r="FT413" s="449" t="str">
        <f>IF(_tag_month_day!BE403="","",_tag_month_day!BE403/100)</f>
        <v/>
      </c>
      <c r="FU413" s="449" t="str">
        <f>IF(_tag_month_day!BF403="","",_tag_month_day!BF403/100)</f>
        <v/>
      </c>
      <c r="FV413" s="449" t="str">
        <f>IF(_tag_month_day!BG403="","",_tag_month_day!BG403/100)</f>
        <v/>
      </c>
      <c r="FW413" s="467" t="str">
        <f>IF(_tag_month_day!BH403="","",_tag_month_day!BH403/100)</f>
        <v/>
      </c>
      <c r="FX413" s="449" t="str">
        <f>IF(_tag_month_day!BI403="","",_tag_month_day!BI403/100)</f>
        <v/>
      </c>
      <c r="FY413" s="449" t="str">
        <f>IF(_tag_month_day!BJ403="","",_tag_month_day!BJ403/100)</f>
        <v/>
      </c>
      <c r="FZ413" s="468" t="str">
        <f>IF(_tag_month_day!BK403="","",_tag_month_day!BK403/100)</f>
        <v/>
      </c>
      <c r="GA413" s="449" t="str">
        <f>IF(_tag_month_day!BL403="","",_tag_month_day!BL403/100)</f>
        <v/>
      </c>
      <c r="GB413" s="467" t="str">
        <f>IF(_tag_month_day!BM403="","",_tag_month_day!BM403/100)</f>
        <v/>
      </c>
      <c r="GC413" s="431" t="str">
        <f>IF(_tag_month_day!BN403="","",_tag_month_day!BN403/100)</f>
        <v/>
      </c>
      <c r="GD413" s="431" t="str">
        <f>IF(_tag_month_day!BO403="","",_tag_month_day!BO403/100)</f>
        <v/>
      </c>
      <c r="GE413" s="431" t="str">
        <f>IF(_tag_month_day!BP403="","",_tag_month_day!BP403/100)</f>
        <v/>
      </c>
      <c r="GF413" s="431" t="str">
        <f>IF(_tag_month_day!BQ403="","",_tag_month_day!BQ403/100)</f>
        <v/>
      </c>
      <c r="GG413" s="431" t="str">
        <f>IF(_tag_month_day!BR403="","",_tag_month_day!BR403/100)</f>
        <v/>
      </c>
      <c r="GH413" s="431" t="str">
        <f>IF(_tag_month_day!BS403="","",_tag_month_day!BS403/100)</f>
        <v/>
      </c>
      <c r="GI413" s="467" t="str">
        <f>IF(_tag_month_day!BT403="","",_tag_month_day!BT403/100)</f>
        <v/>
      </c>
      <c r="GJ413" s="469" t="str">
        <f>IF(_tag_month_day!BU403="","",_tag_month_day!BU403/100)</f>
        <v/>
      </c>
      <c r="GK413" s="470">
        <f>GK412</f>
        <v>0.070000000000000007</v>
      </c>
      <c r="GL413" s="470">
        <f>GL412</f>
        <v>0.029999999999999999</v>
      </c>
      <c r="GM413" s="471" t="str">
        <f>IF(_tag_month_day!BX403="","",_tag_month_day!BX403/100)</f>
        <v/>
      </c>
      <c r="GN413" s="470">
        <f>GN412</f>
        <v>0.070000000000000007</v>
      </c>
      <c r="GO413" s="470">
        <f>GO412</f>
        <v>0.029999999999999999</v>
      </c>
      <c r="GP413" s="470">
        <f>GP412</f>
        <v>0.089999999999999997</v>
      </c>
      <c r="GQ413" s="470">
        <f>GQ412</f>
        <v>0.029999999999999999</v>
      </c>
      <c r="GR413" s="471" t="str">
        <f>IF(_tag_month_day!CA403="","",_tag_month_day!CA403/100)</f>
        <v/>
      </c>
      <c r="GS413" s="472">
        <f>GS412</f>
        <v>0.95299999999999996</v>
      </c>
      <c r="GT413" s="472">
        <f>GT412</f>
        <v>0.55000000000000004</v>
      </c>
      <c r="GU413" s="472">
        <f>GU412</f>
        <v>0.55000000000000004</v>
      </c>
      <c r="GV413" s="472">
        <f>GV412</f>
        <v>0.55000000000000004</v>
      </c>
      <c r="GW413" s="472">
        <f>GW412</f>
        <v>0.5</v>
      </c>
      <c r="GX413" s="472">
        <f>GX412</f>
        <v>0.93500000000000005</v>
      </c>
      <c r="GY413" s="472">
        <f>GY412</f>
        <v>0.14999999999999999</v>
      </c>
      <c r="GZ413" s="472">
        <f>GZ412</f>
        <v>1</v>
      </c>
      <c r="HA413" s="474">
        <f>HA412</f>
        <v>0.047</v>
      </c>
      <c r="HB413" s="474">
        <f>HB412</f>
        <v>0.45000000000000001</v>
      </c>
      <c r="HC413" s="474">
        <f>HC412</f>
        <v>0.45000000000000001</v>
      </c>
      <c r="HD413" s="474">
        <f>HD412</f>
        <v>0.45000000000000001</v>
      </c>
      <c r="HE413" s="474">
        <f>HE412</f>
        <v>0.5</v>
      </c>
      <c r="HF413" s="474">
        <f>HF412</f>
        <v>0.065000000000000002</v>
      </c>
      <c r="HG413" s="474">
        <f>HG412</f>
        <v>0.84999999999999998</v>
      </c>
      <c r="HH413" s="474">
        <f>HH412</f>
        <v>0</v>
      </c>
      <c r="HI413" s="10">
        <f>IF(BZ413&lt;&gt;"",CK413-BV413,0)</f>
        <v>0</v>
      </c>
      <c r="HJ413" s="10" t="e">
        <f>IF(AJ413&gt;0,AH413-AJ413,0)</f>
        <v>#VALUE!</v>
      </c>
      <c r="HK413" s="466">
        <f>HK412</f>
        <v>0.84999999999999998</v>
      </c>
      <c r="HL413" s="424">
        <f>HL412</f>
        <v>550000</v>
      </c>
      <c r="HM413" s="424">
        <f>HM412</f>
        <v>480000</v>
      </c>
      <c r="HN413" s="465" t="e">
        <f>(DJ413*EZ413+DK413*FH413+DL413*FM413+DM413*FR413+DN413*FW413+DO413*GB413+DS413*GI413+DP413*GM413+DR413*GR413)*1000*2</f>
        <v>#VALUE!</v>
      </c>
      <c r="HO413" s="465" t="e">
        <f>HN413*HK413*$HO$2/HL413*1000000</f>
        <v>#VALUE!</v>
      </c>
      <c r="HP413" s="465" t="e">
        <f>HN413*HK413*$HP$2/HM413*1000000</f>
        <v>#VALUE!</v>
      </c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</row>
    <row customFormat="1" r="414" s="0">
      <c r="A414" s="420">
        <v>403</v>
      </c>
      <c r="B414" s="421">
        <f ca="1">IF(D414=D413,B413,IF(D414="夜班",B413+1,B413))</f>
        <v>43602</v>
      </c>
      <c r="C414" s="422">
        <f>C413</f>
        <v>0.041666666666666699</v>
      </c>
      <c r="D414" s="10" t="str">
        <f ca="1">IF(HOUR(G414)&lt;8,"夜班",IF(HOUR(G414)&lt;16,"白班",IF(HOUR(G414)&lt;24,"中班",0)))</f>
        <v>中班</v>
      </c>
      <c r="E414" s="10" t="e">
        <f ca="1">IF(F414=1,"甲",IF(F414=2,"乙",IF(F414=3,"丙",IF(F414=4,"丁",""))))</f>
        <v>#REF!</v>
      </c>
      <c r="F414" s="10" t="e">
        <f ca="1">SUMPRODUCT((成本日报!$A$3:$A$95=计划!B414)*(成本日报!$B$3:$B$95=计划!$D414),成本日报!$C$3:$C$95)</f>
        <v>#REF!</v>
      </c>
      <c r="G414" s="423">
        <f ca="1">G413+C413</f>
        <v>43602.749999999025</v>
      </c>
      <c r="H414" s="423">
        <f ca="1">$G414+$C414/60*10+$C414*0</f>
        <v>43602.75694444347</v>
      </c>
      <c r="I414" s="423">
        <f ca="1">$G414+$C414/60*18+$C414*0</f>
        <v>43602.762499999022</v>
      </c>
      <c r="J414" s="423">
        <f ca="1">$G414+$C414/60*0+$C414*1</f>
        <v>43602.791666665689</v>
      </c>
      <c r="K414" s="423">
        <f ca="1">$G414+$C414/60*30+$C414*2</f>
        <v>43602.854166665697</v>
      </c>
      <c r="L414" s="423">
        <f ca="1">$G414+$C414/60*0+$C414*3</f>
        <v>43602.874999999025</v>
      </c>
      <c r="M414" s="424" t="str">
        <f>IF(_tag_month_day!A404="","",_tag_month_day!A404)</f>
        <v/>
      </c>
      <c r="N414" s="424" t="str">
        <f>IF(_tag_month_day!B404="","",_tag_month_day!B404)</f>
        <v/>
      </c>
      <c r="O414" s="425" t="e">
        <f>IF(M414+N414=0,"",M414+N414)</f>
        <v>#VALUE!</v>
      </c>
      <c r="P414" s="424" t="str">
        <f>IF(_tag_month_day!C404="","",_tag_month_day!C404)</f>
        <v/>
      </c>
      <c r="Q414" s="424" t="str">
        <f>IF(_tag_month_day!D404="","",_tag_month_day!D404)</f>
        <v/>
      </c>
      <c r="R414" s="426" t="str">
        <f>IF(_tag_month_day!CB404="","",_tag_month_day!CB404/100)</f>
        <v/>
      </c>
      <c r="S414" s="427" t="str">
        <f>IF(_tag_month_day!E404="","",_tag_month_day!E404)</f>
        <v/>
      </c>
      <c r="T414" s="427" t="str">
        <f>IF(_tag_month_day!F404="","",_tag_month_day!F404)</f>
        <v/>
      </c>
      <c r="U414" s="428" t="e">
        <f>S414+T414</f>
        <v>#VALUE!</v>
      </c>
      <c r="V414" s="429" t="e">
        <f>U414/AJ414</f>
        <v>#VALUE!</v>
      </c>
      <c r="W414" s="430" t="str">
        <f>IF(_jhy_month_day!A404="","",_jhy_month_day!A404)</f>
        <v/>
      </c>
      <c r="X414" s="431" t="str">
        <f>IF(_jhy_month_day!B404="","",_jhy_month_day!B404/100)</f>
        <v/>
      </c>
      <c r="Y414" s="431" t="str">
        <f>IF(_jhy_month_day!C404="","",_jhy_month_day!C404/100)</f>
        <v/>
      </c>
      <c r="Z414" s="432">
        <f>Z410+1</f>
        <v>101</v>
      </c>
      <c r="AA414" s="433" t="str">
        <f>IF(_tag_month_day!G404="","",_tag_month_day!G404/100)</f>
        <v/>
      </c>
      <c r="AB414" s="433" t="str">
        <f>IF(_tag_month_day!H404="","",_tag_month_day!H404/100)</f>
        <v/>
      </c>
      <c r="AC414" s="434">
        <f>IF(X414="",AC413,BK414*($AV413*X414+$AW413*FD413+$AX413*FI413+$AY413*FN413+$AZ413*FS413+$BA413*FX413+$BG413*GE413)/(AV413*Y414+AX413*FK413+AW413*FF413+AY413*FP413+AZ413*FU413+BA413*FZ413+BG413*GG413+BB413*GK413+BC413*GN413+BD413*GP413))</f>
        <v>1.59963432013121</v>
      </c>
      <c r="AD414" s="435" t="str">
        <f>IF(AC414=AC413,"",AC414-AC413)</f>
        <v/>
      </c>
      <c r="AE414" s="436" t="str">
        <f>IF(1-AF414=0,"",(1-AF414))</f>
        <v/>
      </c>
      <c r="AF414" s="437">
        <v>1</v>
      </c>
      <c r="AG414" s="10" t="str">
        <f>AG413</f>
        <v>9A3</v>
      </c>
      <c r="AH414" s="438" t="str">
        <f>AH413</f>
        <v/>
      </c>
      <c r="AI414" s="424"/>
      <c r="AJ414" s="10" t="str">
        <f>IF(_tag_month_day!I404="","",_tag_month_day!I404)</f>
        <v/>
      </c>
      <c r="AK414" s="440"/>
      <c r="AL414" s="440"/>
      <c r="AM414" s="440"/>
      <c r="AN414" s="441">
        <f>AN413</f>
        <v>2</v>
      </c>
      <c r="AO414" s="441">
        <f>AO413</f>
        <v>8</v>
      </c>
      <c r="AP414" s="442" t="e">
        <f>(IF(AN414=0,AS413,AS413*(1+AO414/AN414)/(AR414+AO414/AN414)))+AT414</f>
        <v>#VALUE!</v>
      </c>
      <c r="AQ414" s="443" t="str">
        <f>IF(_tag_month_day!J404="","",_tag_month_day!J404/100)</f>
        <v/>
      </c>
      <c r="AR414" s="444">
        <f>AR413</f>
        <v>1.3</v>
      </c>
      <c r="AS414" s="445" t="e">
        <f>AQ414*(AN414*AR414+AO414)/(AN414+AO414)</f>
        <v>#VALUE!</v>
      </c>
      <c r="AT414" s="445" t="e">
        <f>(SUM(BE414:BF414)-SUM(BE413:BF413))*0.05</f>
        <v>#VALUE!</v>
      </c>
      <c r="AU414" s="446" t="str">
        <f>IF(_tag_month_day!CC404="","",IF(_tag_month_day!CC404&gt;0,_tag_month_day!CD404,_tag_month_day!CE404))</f>
        <v/>
      </c>
      <c r="AV414" s="447" t="str">
        <f>IF(_tag_month_day!L404="","",_tag_month_day!L404/100)</f>
        <v/>
      </c>
      <c r="AW414" s="431">
        <f>AW413</f>
        <v>0</v>
      </c>
      <c r="AX414" s="431">
        <f>AX413</f>
        <v>0</v>
      </c>
      <c r="AY414" s="431" t="str">
        <f>IF(_tag_month_day!M404="","",_tag_month_day!M404/100)</f>
        <v/>
      </c>
      <c r="AZ414" s="431" t="str">
        <f>IF(_tag_month_day!N404="","",_tag_month_day!N404/100)</f>
        <v/>
      </c>
      <c r="BA414" s="431" t="str">
        <f>IF(_tag_month_day!O404="","",_tag_month_day!O404/100)</f>
        <v/>
      </c>
      <c r="BB414" s="448" t="str">
        <f>IF(_tag_month_day!P404="","",_tag_month_day!P404/100)</f>
        <v/>
      </c>
      <c r="BC414" s="448">
        <f>BC413</f>
        <v>0</v>
      </c>
      <c r="BD414" s="448" t="str">
        <f>IF(_tag_month_day!Q404="","",_tag_month_day!Q404/100)</f>
        <v/>
      </c>
      <c r="BE414" s="449" t="str">
        <f>IF(_tag_month_day!R404="","",_tag_month_day!R404/100)</f>
        <v/>
      </c>
      <c r="BF414" s="388" t="e">
        <f>(AU414*(100+BE414*100))/(AJ414-AU414)/100</f>
        <v>#VALUE!</v>
      </c>
      <c r="BG414" s="450" t="e">
        <f>BE414+BF414</f>
        <v>#VALUE!</v>
      </c>
      <c r="BH414" s="451" t="e">
        <f>SUM(AV414:BF414)</f>
        <v>#VALUE!</v>
      </c>
      <c r="BI414" s="452" t="e">
        <f>IF(CX414=0,BI413,(DK414*查询!$R$5+DL414*查询!$Q$5+DM414*查询!$N$5+DN414*查询!$O$5+DO414*查询!$P$5)*AF414/CX414)</f>
        <v>#VALUE!</v>
      </c>
      <c r="BJ414" s="452" t="e">
        <f>IF(CX414=0,BJ413,(DP414*查询!$S$5+DQ414*查询!$T$5+DR414*查询!$U$5)*AF414/CX414)</f>
        <v>#VALUE!</v>
      </c>
      <c r="BK414" s="452">
        <f>BK413</f>
        <v>1</v>
      </c>
      <c r="BL414" s="453" t="e">
        <f>SUMPRODUCT((AV414:BA414)*(GS414:GX414))/((GS414:GX414)+SUM(BB414:BD414)*GY414+BG414*GZ414)</f>
        <v>#VALUE!</v>
      </c>
      <c r="BM414" s="453" t="e">
        <f>BK414*($AV414*FB414+$AW414*FD414+$AX414*FI414+$AY414*FN414+$AZ414*FS414+$BA414*FX414+$BG414*GE414)/(AV414*EY414+AX414*FK414+AW414*FF414+AY414*FP414+AZ414*FU414+BA414*FZ414+BG414*GG414+BB414*GK414+BC414*GN414+BD414*GP414)</f>
        <v>#VALUE!</v>
      </c>
      <c r="BN414" s="453" t="e">
        <f>($AV414*FC414+$AX414*FJ414+$AW414*FE414+$AY414*FO414+$AZ414*FT414+$BA414*FY414+$BG414*GF414)/($AV414*FA414+BG414*GH414+BB414*GL414+BC414*GO414+BD414*GQ414+BA414*GA414)</f>
        <v>#VALUE!</v>
      </c>
      <c r="BO414" s="454" t="e">
        <f>SUMPRODUCT(AV414:BA414*GS414:GX414)/(GS414:GX414+(BB414+BC414+BD414)*GY414+BG414)</f>
        <v>#VALUE!</v>
      </c>
      <c r="BP414" s="454" t="e">
        <f>SUMPRODUCT(AV414:BA414*GS414:GX414)/(GS414:GX414+(BB414+BC414+BD414)*GY414+BG414)</f>
        <v>#VALUE!</v>
      </c>
      <c r="BQ414" s="454" t="e">
        <f>SUMPRODUCT(AV414:BA414*GS414:GX414)/(GS414:GX414+(BB414+BC414+BD414)*GY414+BG414)</f>
        <v>#VALUE!</v>
      </c>
      <c r="BR414" s="453" t="str">
        <f>IF(_tag_month_day!T404="","",_tag_month_day!T404)</f>
        <v/>
      </c>
      <c r="BS414" s="453" t="str">
        <f>IF(_tag_month_day!U404="","",_tag_month_day!U404)</f>
        <v/>
      </c>
      <c r="BT414" s="455" t="str">
        <f>IF(CK414="","",IF((CK414&gt;=BV414-0.12)*(CK414&lt;=BV414+0.12),"合格","不合格"))</f>
        <v/>
      </c>
      <c r="BU414" s="456" t="str">
        <f>IF(_tag_month_day!V404="","",_tag_month_day!V404)</f>
        <v/>
      </c>
      <c r="BV414" s="457" t="str">
        <f>IF(_tag_month_day!W404="","",_tag_month_day!W404)</f>
        <v/>
      </c>
      <c r="BW414" s="458" t="str">
        <f>IF(_tag_month_day!X404="","",_tag_month_day!X404)</f>
        <v/>
      </c>
      <c r="BX414" s="458" t="str">
        <f>IF(_tag_month_day!Y404="","",_tag_month_day!Y404)</f>
        <v/>
      </c>
      <c r="BY414" s="459">
        <f ca="1">L414</f>
        <v>43602.874999999025</v>
      </c>
      <c r="BZ414" s="460"/>
      <c r="CA414" s="461"/>
      <c r="CB414" s="424" t="str">
        <f>IF(_tag_month_day!Z404="","",_tag_month_day!Z404)</f>
        <v/>
      </c>
      <c r="CC414" s="424" t="str">
        <f>IF(_tag_month_day!AA404="","",_tag_month_day!AA404)</f>
        <v/>
      </c>
      <c r="CD414" s="424" t="str">
        <f>IF(_tag_month_day!AB404="","",_tag_month_day!AB404)</f>
        <v/>
      </c>
      <c r="CE414" s="424" t="str">
        <f>IF(_tag_month_day!AC404="","",_tag_month_day!AC404)</f>
        <v/>
      </c>
      <c r="CF414" s="424" t="str">
        <f>IF(_tag_month_day!AD404="","",_tag_month_day!AD404)</f>
        <v/>
      </c>
      <c r="CG414" s="424" t="str">
        <f>IF(_tag_month_day!AE404="","",_tag_month_day!AE404)</f>
        <v/>
      </c>
      <c r="CH414" s="424" t="str">
        <f>IF(_tag_month_day!AF404="","",_tag_month_day!AF404)</f>
        <v/>
      </c>
      <c r="CI414" s="424" t="str">
        <f>IF(_tag_month_day!AG404="","",_tag_month_day!AG404)</f>
        <v/>
      </c>
      <c r="CJ414" s="424" t="str">
        <f>IF(_tag_month_day!AH404="","",_tag_month_day!AH404)</f>
        <v/>
      </c>
      <c r="CK414" s="424" t="str">
        <f>IF(_tag_month_day!AI404="","",_tag_month_day!AI404)</f>
        <v/>
      </c>
      <c r="CL414" s="4" t="str">
        <f>IF(_tag_month_day!AJ404="","",_tag_month_day!AJ404)</f>
        <v/>
      </c>
      <c r="CM414" s="4" t="str">
        <f>IF(_tag_month_day!AK404="","",_tag_month_day!AK404)</f>
        <v/>
      </c>
      <c r="CN414" s="4" t="str">
        <f>IF(_tag_month_day!AL404="","",_tag_month_day!AL404)</f>
        <v/>
      </c>
      <c r="CO414" s="4" t="str">
        <f>IF(_tag_month_day!AM404="","",_tag_month_day!AM404)</f>
        <v/>
      </c>
      <c r="CP414" s="4" t="str">
        <f>IF(_tag_month_day!AN404="","",_tag_month_day!AN404)</f>
        <v/>
      </c>
      <c r="CQ414" s="4" t="str">
        <f>IF(_tag_month_day!AO404="","",_tag_month_day!AO404)</f>
        <v/>
      </c>
      <c r="CR414" s="462" t="str">
        <f>IF(_tag_month_day!AP404="","",_tag_month_day!AP404)</f>
        <v/>
      </c>
      <c r="CS414" s="463" t="str">
        <f>IF(_tag_month_day!AQ404="","",_tag_month_day!AQ404)</f>
        <v/>
      </c>
      <c r="CT414" s="4" t="str">
        <f>IF(_tag_month_day!AR404="","",_tag_month_day!AR404)</f>
        <v/>
      </c>
      <c r="CU414" s="464" t="e">
        <f>DU414/AJ414</f>
        <v>#VALUE!</v>
      </c>
      <c r="CV414" s="451" t="e">
        <f>BG414/BH414</f>
        <v>#VALUE!</v>
      </c>
      <c r="CW414" s="465" t="e">
        <f>AJ414*(1-CV414)*CU414*AF414</f>
        <v>#VALUE!</v>
      </c>
      <c r="CX414" s="465" t="e">
        <f>CW414*94%</f>
        <v>#VALUE!</v>
      </c>
      <c r="CY414" s="466" t="e">
        <f>IF(CX414=0,0,DS414/(DS414+CX414))</f>
        <v>#VALUE!</v>
      </c>
      <c r="CZ414" s="465" t="e">
        <f>$AJ414*EF414</f>
        <v>#VALUE!</v>
      </c>
      <c r="DA414" s="465" t="e">
        <f>$AJ414*EG414</f>
        <v>#VALUE!</v>
      </c>
      <c r="DB414" s="465" t="e">
        <f>$AJ414*EH414</f>
        <v>#VALUE!</v>
      </c>
      <c r="DC414" s="465" t="e">
        <f>$AJ414*EI414</f>
        <v>#VALUE!</v>
      </c>
      <c r="DD414" s="465" t="e">
        <f>$AJ414*EJ414</f>
        <v>#VALUE!</v>
      </c>
      <c r="DE414" s="465" t="e">
        <f>$AJ414*EK414</f>
        <v>#VALUE!</v>
      </c>
      <c r="DF414" s="465" t="e">
        <f>$AJ414*EL414</f>
        <v>#VALUE!</v>
      </c>
      <c r="DG414" s="465" t="e">
        <f>$AJ414*EM414</f>
        <v>#VALUE!</v>
      </c>
      <c r="DH414" s="465" t="e">
        <f>$AJ414*EN414</f>
        <v>#VALUE!</v>
      </c>
      <c r="DI414" s="465" t="e">
        <f>$AJ414*EO414</f>
        <v>#VALUE!</v>
      </c>
      <c r="DJ414" s="465" t="e">
        <f>CZ414*(1-EP414)</f>
        <v>#VALUE!</v>
      </c>
      <c r="DK414" s="465" t="e">
        <f>DA414*(1-ER414)</f>
        <v>#VALUE!</v>
      </c>
      <c r="DL414" s="465" t="e">
        <f>DB414*(1-EQ414)</f>
        <v>#VALUE!</v>
      </c>
      <c r="DM414" s="465" t="e">
        <f>DC414*(1-ES414)</f>
        <v>#VALUE!</v>
      </c>
      <c r="DN414" s="465" t="e">
        <f>DD414*(1-ET414)</f>
        <v>#VALUE!</v>
      </c>
      <c r="DO414" s="465" t="e">
        <f>DE414</f>
        <v>#VALUE!</v>
      </c>
      <c r="DP414" s="465" t="e">
        <f>DF414*(1-EU414)</f>
        <v>#VALUE!</v>
      </c>
      <c r="DQ414" s="465" t="e">
        <f>DG414*(1-EV414)</f>
        <v>#VALUE!</v>
      </c>
      <c r="DR414" s="465" t="e">
        <f>DH414*(1-EW414)</f>
        <v>#VALUE!</v>
      </c>
      <c r="DS414" s="465" t="e">
        <f>DI414</f>
        <v>#VALUE!</v>
      </c>
      <c r="DT414" s="465" t="e">
        <f>SUM(DJ414:DS414)</f>
        <v>#VALUE!</v>
      </c>
      <c r="DU414" s="465" t="e">
        <f>(GS414:GX414)+(DP414+DQ414+DR414)*GY414+DS414</f>
        <v>#VALUE!</v>
      </c>
      <c r="DV414" s="451" t="e">
        <f>AV414/$BH414/(1-EP414)</f>
        <v>#VALUE!</v>
      </c>
      <c r="DW414" s="451" t="e">
        <f>AW414/$BH414/(1-ER414)</f>
        <v>#VALUE!</v>
      </c>
      <c r="DX414" s="451" t="e">
        <f>AX414/$BH414/(1-EQ414)</f>
        <v>#VALUE!</v>
      </c>
      <c r="DY414" s="451" t="e">
        <f>AY414/$BH414/(1-ES414)</f>
        <v>#VALUE!</v>
      </c>
      <c r="DZ414" s="451" t="e">
        <f>AZ414/$BH414/(1-ET414)</f>
        <v>#VALUE!</v>
      </c>
      <c r="EA414" s="451" t="e">
        <f>BA414/$BH414/(1-AX414)</f>
        <v>#VALUE!</v>
      </c>
      <c r="EB414" s="451" t="e">
        <f>BB414/$BH414/(1-EU414)</f>
        <v>#VALUE!</v>
      </c>
      <c r="EC414" s="451" t="e">
        <f>BC414/$BH414/(1-EV414)</f>
        <v>#VALUE!</v>
      </c>
      <c r="ED414" s="451" t="e">
        <f>BD414/$BH414/(1-EW414)</f>
        <v>#VALUE!</v>
      </c>
      <c r="EE414" s="451" t="e">
        <f>BG414/BH414</f>
        <v>#VALUE!</v>
      </c>
      <c r="EF414" s="451" t="e">
        <f>DV414/SUM($DV414:$EE414)</f>
        <v>#VALUE!</v>
      </c>
      <c r="EG414" s="451" t="e">
        <f>DW414/SUM($DV414:$EE414)</f>
        <v>#VALUE!</v>
      </c>
      <c r="EH414" s="451" t="e">
        <f>DX414/SUM($DV414:$EE414)</f>
        <v>#VALUE!</v>
      </c>
      <c r="EI414" s="451" t="e">
        <f>DY414/SUM($DV414:$EE414)</f>
        <v>#VALUE!</v>
      </c>
      <c r="EJ414" s="451" t="e">
        <f>DZ414/SUM($DV414:$EE414)</f>
        <v>#VALUE!</v>
      </c>
      <c r="EK414" s="451" t="e">
        <f>EA414/SUM($DV414:$EE414)</f>
        <v>#VALUE!</v>
      </c>
      <c r="EL414" s="451" t="e">
        <f>EB414/SUM($DV414:$EE414)</f>
        <v>#VALUE!</v>
      </c>
      <c r="EM414" s="451" t="e">
        <f>EC414/SUM($DV414:$EE414)</f>
        <v>#VALUE!</v>
      </c>
      <c r="EN414" s="451" t="e">
        <f>ED414/SUM($DV414:$EE414)</f>
        <v>#VALUE!</v>
      </c>
      <c r="EO414" s="451" t="e">
        <f>EE414/SUM($DV414:$EE414)</f>
        <v>#VALUE!</v>
      </c>
      <c r="EP414" s="450">
        <f>EP413</f>
        <v>0.080000000000000002</v>
      </c>
      <c r="EQ414" s="450">
        <f>EQ413</f>
        <v>0.014999999999999999</v>
      </c>
      <c r="ER414" s="450">
        <f>ER413</f>
        <v>0.014999999999999999</v>
      </c>
      <c r="ES414" s="450">
        <f>ES413</f>
        <v>0.014999999999999999</v>
      </c>
      <c r="ET414" s="450">
        <f>ET413</f>
        <v>0.014999999999999999</v>
      </c>
      <c r="EU414" s="450">
        <f>EU413</f>
        <v>0.089999999999999997</v>
      </c>
      <c r="EV414" s="450">
        <f>EV413</f>
        <v>0.089999999999999997</v>
      </c>
      <c r="EW414" s="450">
        <f>EW413</f>
        <v>0.089999999999999997</v>
      </c>
      <c r="EX414" s="431" t="str">
        <f>IF(_tag_month_day!AS404="","",_tag_month_day!AS404/100)</f>
        <v/>
      </c>
      <c r="EY414" s="431" t="str">
        <f>IF(_tag_month_day!AT404="","",_tag_month_day!AT404/100)</f>
        <v/>
      </c>
      <c r="EZ414" s="431" t="str">
        <f>IF(_tag_month_day!AU404="","",_tag_month_day!AU404/100)</f>
        <v/>
      </c>
      <c r="FA414" s="431" t="str">
        <f>IF(_tag_month_day!AV404="","",_tag_month_day!AV404/100)</f>
        <v/>
      </c>
      <c r="FB414" s="431" t="str">
        <f>IF(_tag_month_day!AW404="","",_tag_month_day!AW404/100)</f>
        <v/>
      </c>
      <c r="FC414" s="431" t="str">
        <f>IF(_tag_month_day!AX404="","",_tag_month_day!AX404/100)</f>
        <v/>
      </c>
      <c r="FD414" s="449" t="str">
        <f>IF(_tag_month_day!AY404="","",_tag_month_day!AY404/100)</f>
        <v/>
      </c>
      <c r="FE414" s="449" t="str">
        <f>IF(_tag_month_day!AZ404="","",_tag_month_day!AZ404/100)</f>
        <v/>
      </c>
      <c r="FF414" s="449" t="str">
        <f>IF(_tag_month_day!BA404="","",_tag_month_day!BA404/100)</f>
        <v/>
      </c>
      <c r="FG414" s="449" t="str">
        <f>IF(_tag_month_day!BB404="","",_tag_month_day!BB404/100)</f>
        <v/>
      </c>
      <c r="FH414" s="467" t="str">
        <f>IF(_tag_month_day!BC404="","",_tag_month_day!BC404/100)</f>
        <v/>
      </c>
      <c r="FI414" s="449">
        <f>FI413</f>
        <v>0.40999999999999998</v>
      </c>
      <c r="FJ414" s="449">
        <f>FJ413</f>
        <v>0.11</v>
      </c>
      <c r="FK414" s="449">
        <f>FK413</f>
        <v>0.014999999999999999</v>
      </c>
      <c r="FL414" s="449">
        <f>FL413</f>
        <v>0</v>
      </c>
      <c r="FM414" s="467">
        <f>FM413</f>
        <v>0.0001</v>
      </c>
      <c r="FN414" s="449">
        <f>FN413</f>
        <v>0.32000000000000001</v>
      </c>
      <c r="FO414" s="449">
        <f>FO413</f>
        <v>0.20000000000000001</v>
      </c>
      <c r="FP414" s="449">
        <f>FP413</f>
        <v>0.01</v>
      </c>
      <c r="FQ414" s="449">
        <f>FQ413</f>
        <v>0</v>
      </c>
      <c r="FR414" s="467">
        <f>FR413</f>
        <v>0.0001</v>
      </c>
      <c r="FS414" s="449" t="str">
        <f>IF(_tag_month_day!BD404="","",_tag_month_day!BD404/100)</f>
        <v/>
      </c>
      <c r="FT414" s="449" t="str">
        <f>IF(_tag_month_day!BE404="","",_tag_month_day!BE404/100)</f>
        <v/>
      </c>
      <c r="FU414" s="449" t="str">
        <f>IF(_tag_month_day!BF404="","",_tag_month_day!BF404/100)</f>
        <v/>
      </c>
      <c r="FV414" s="449" t="str">
        <f>IF(_tag_month_day!BG404="","",_tag_month_day!BG404/100)</f>
        <v/>
      </c>
      <c r="FW414" s="467" t="str">
        <f>IF(_tag_month_day!BH404="","",_tag_month_day!BH404/100)</f>
        <v/>
      </c>
      <c r="FX414" s="449" t="str">
        <f>IF(_tag_month_day!BI404="","",_tag_month_day!BI404/100)</f>
        <v/>
      </c>
      <c r="FY414" s="449" t="str">
        <f>IF(_tag_month_day!BJ404="","",_tag_month_day!BJ404/100)</f>
        <v/>
      </c>
      <c r="FZ414" s="468" t="str">
        <f>IF(_tag_month_day!BK404="","",_tag_month_day!BK404/100)</f>
        <v/>
      </c>
      <c r="GA414" s="449" t="str">
        <f>IF(_tag_month_day!BL404="","",_tag_month_day!BL404/100)</f>
        <v/>
      </c>
      <c r="GB414" s="467" t="str">
        <f>IF(_tag_month_day!BM404="","",_tag_month_day!BM404/100)</f>
        <v/>
      </c>
      <c r="GC414" s="431" t="str">
        <f>IF(_tag_month_day!BN404="","",_tag_month_day!BN404/100)</f>
        <v/>
      </c>
      <c r="GD414" s="431" t="str">
        <f>IF(_tag_month_day!BO404="","",_tag_month_day!BO404/100)</f>
        <v/>
      </c>
      <c r="GE414" s="431" t="str">
        <f>IF(_tag_month_day!BP404="","",_tag_month_day!BP404/100)</f>
        <v/>
      </c>
      <c r="GF414" s="431" t="str">
        <f>IF(_tag_month_day!BQ404="","",_tag_month_day!BQ404/100)</f>
        <v/>
      </c>
      <c r="GG414" s="431" t="str">
        <f>IF(_tag_month_day!BR404="","",_tag_month_day!BR404/100)</f>
        <v/>
      </c>
      <c r="GH414" s="431" t="str">
        <f>IF(_tag_month_day!BS404="","",_tag_month_day!BS404/100)</f>
        <v/>
      </c>
      <c r="GI414" s="467" t="str">
        <f>IF(_tag_month_day!BT404="","",_tag_month_day!BT404/100)</f>
        <v/>
      </c>
      <c r="GJ414" s="469" t="str">
        <f>IF(_tag_month_day!BU404="","",_tag_month_day!BU404/100)</f>
        <v/>
      </c>
      <c r="GK414" s="470">
        <f>GK413</f>
        <v>0.070000000000000007</v>
      </c>
      <c r="GL414" s="470">
        <f>GL413</f>
        <v>0.029999999999999999</v>
      </c>
      <c r="GM414" s="471" t="str">
        <f>IF(_tag_month_day!BX404="","",_tag_month_day!BX404/100)</f>
        <v/>
      </c>
      <c r="GN414" s="470">
        <f>GN413</f>
        <v>0.070000000000000007</v>
      </c>
      <c r="GO414" s="470">
        <f>GO413</f>
        <v>0.029999999999999999</v>
      </c>
      <c r="GP414" s="470">
        <f>GP413</f>
        <v>0.089999999999999997</v>
      </c>
      <c r="GQ414" s="470">
        <f>GQ413</f>
        <v>0.029999999999999999</v>
      </c>
      <c r="GR414" s="471" t="str">
        <f>IF(_tag_month_day!CA404="","",_tag_month_day!CA404/100)</f>
        <v/>
      </c>
      <c r="GS414" s="472">
        <f>GS413</f>
        <v>0.95299999999999996</v>
      </c>
      <c r="GT414" s="472">
        <f>GT413</f>
        <v>0.55000000000000004</v>
      </c>
      <c r="GU414" s="472">
        <f>GU413</f>
        <v>0.55000000000000004</v>
      </c>
      <c r="GV414" s="472">
        <f>GV413</f>
        <v>0.55000000000000004</v>
      </c>
      <c r="GW414" s="472">
        <f>GW413</f>
        <v>0.5</v>
      </c>
      <c r="GX414" s="472">
        <f>GX413</f>
        <v>0.93500000000000005</v>
      </c>
      <c r="GY414" s="472">
        <f>GY413</f>
        <v>0.14999999999999999</v>
      </c>
      <c r="GZ414" s="472">
        <f>GZ413</f>
        <v>1</v>
      </c>
      <c r="HA414" s="474">
        <f>HA413</f>
        <v>0.047</v>
      </c>
      <c r="HB414" s="474">
        <f>HB413</f>
        <v>0.45000000000000001</v>
      </c>
      <c r="HC414" s="474">
        <f>HC413</f>
        <v>0.45000000000000001</v>
      </c>
      <c r="HD414" s="474">
        <f>HD413</f>
        <v>0.45000000000000001</v>
      </c>
      <c r="HE414" s="474">
        <f>HE413</f>
        <v>0.5</v>
      </c>
      <c r="HF414" s="474">
        <f>HF413</f>
        <v>0.065000000000000002</v>
      </c>
      <c r="HG414" s="474">
        <f>HG413</f>
        <v>0.84999999999999998</v>
      </c>
      <c r="HH414" s="474">
        <f>HH413</f>
        <v>0</v>
      </c>
      <c r="HI414" s="10">
        <f>IF(BZ414&lt;&gt;"",CK414-BV414,0)</f>
        <v>0</v>
      </c>
      <c r="HJ414" s="10" t="e">
        <f>IF(AJ414&gt;0,AH414-AJ414,0)</f>
        <v>#VALUE!</v>
      </c>
      <c r="HK414" s="466">
        <f>HK413</f>
        <v>0.84999999999999998</v>
      </c>
      <c r="HL414" s="424">
        <f>HL413</f>
        <v>550000</v>
      </c>
      <c r="HM414" s="424">
        <f>HM413</f>
        <v>480000</v>
      </c>
      <c r="HN414" s="465" t="e">
        <f>(DJ414*EZ414+DK414*FH414+DL414*FM414+DM414*FR414+DN414*FW414+DO414*GB414+DS414*GI414+DP414*GM414+DR414*GR414)*1000*2</f>
        <v>#VALUE!</v>
      </c>
      <c r="HO414" s="465" t="e">
        <f>HN414*HK414*$HO$2/HL414*1000000</f>
        <v>#VALUE!</v>
      </c>
      <c r="HP414" s="465" t="e">
        <f>HN414*HK414*$HP$2/HM414*1000000</f>
        <v>#VALUE!</v>
      </c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</row>
    <row customFormat="1" r="415" s="0">
      <c r="A415" s="420">
        <v>404</v>
      </c>
      <c r="B415" s="421">
        <f ca="1">IF(D415=D414,B414,IF(D415="夜班",B414+1,B414))</f>
        <v>43602</v>
      </c>
      <c r="C415" s="422">
        <f>C414</f>
        <v>0.041666666666666699</v>
      </c>
      <c r="D415" s="10" t="str">
        <f ca="1">IF(HOUR(G415)&lt;8,"夜班",IF(HOUR(G415)&lt;16,"白班",IF(HOUR(G415)&lt;24,"中班",0)))</f>
        <v>中班</v>
      </c>
      <c r="E415" s="10" t="e">
        <f ca="1">IF(F415=1,"甲",IF(F415=2,"乙",IF(F415=3,"丙",IF(F415=4,"丁",""))))</f>
        <v>#REF!</v>
      </c>
      <c r="F415" s="10" t="e">
        <f ca="1">SUMPRODUCT((成本日报!$A$3:$A$95=计划!B415)*(成本日报!$B$3:$B$95=计划!$D415),成本日报!$C$3:$C$95)</f>
        <v>#REF!</v>
      </c>
      <c r="G415" s="423">
        <f ca="1">G414+C414</f>
        <v>43602.791666665689</v>
      </c>
      <c r="H415" s="423">
        <f ca="1">$G415+$C415/60*10+$C415*0</f>
        <v>43602.798611110135</v>
      </c>
      <c r="I415" s="423">
        <f ca="1">$G415+$C415/60*18+$C415*0</f>
        <v>43602.804166665686</v>
      </c>
      <c r="J415" s="423">
        <f ca="1">$G415+$C415/60*0+$C415*1</f>
        <v>43602.833333332354</v>
      </c>
      <c r="K415" s="423">
        <f ca="1">$G415+$C415/60*30+$C415*2</f>
        <v>43602.895833332361</v>
      </c>
      <c r="L415" s="423">
        <f ca="1">$G415+$C415/60*0+$C415*3</f>
        <v>43602.916666665689</v>
      </c>
      <c r="M415" s="424" t="str">
        <f>IF(_tag_month_day!A405="","",_tag_month_day!A405)</f>
        <v/>
      </c>
      <c r="N415" s="424" t="str">
        <f>IF(_tag_month_day!B405="","",_tag_month_day!B405)</f>
        <v/>
      </c>
      <c r="O415" s="425" t="e">
        <f>IF(M415+N415=0,"",M415+N415)</f>
        <v>#VALUE!</v>
      </c>
      <c r="P415" s="424" t="str">
        <f>IF(_tag_month_day!C405="","",_tag_month_day!C405)</f>
        <v/>
      </c>
      <c r="Q415" s="424" t="str">
        <f>IF(_tag_month_day!D405="","",_tag_month_day!D405)</f>
        <v/>
      </c>
      <c r="R415" s="426" t="str">
        <f>IF(_tag_month_day!CB405="","",_tag_month_day!CB405/100)</f>
        <v/>
      </c>
      <c r="S415" s="427" t="str">
        <f>IF(_tag_month_day!E405="","",_tag_month_day!E405)</f>
        <v/>
      </c>
      <c r="T415" s="427" t="str">
        <f>IF(_tag_month_day!F405="","",_tag_month_day!F405)</f>
        <v/>
      </c>
      <c r="U415" s="428" t="e">
        <f>S415+T415</f>
        <v>#VALUE!</v>
      </c>
      <c r="V415" s="429" t="e">
        <f>U415/AJ415</f>
        <v>#VALUE!</v>
      </c>
      <c r="W415" s="430" t="str">
        <f>IF(_jhy_month_day!A405="","",_jhy_month_day!A405)</f>
        <v/>
      </c>
      <c r="X415" s="431" t="str">
        <f>IF(_jhy_month_day!B405="","",_jhy_month_day!B405/100)</f>
        <v/>
      </c>
      <c r="Y415" s="431" t="str">
        <f>IF(_jhy_month_day!C405="","",_jhy_month_day!C405/100)</f>
        <v/>
      </c>
      <c r="Z415" s="432">
        <f>Z411+1</f>
        <v>101</v>
      </c>
      <c r="AA415" s="433" t="str">
        <f>IF(_tag_month_day!G405="","",_tag_month_day!G405/100)</f>
        <v/>
      </c>
      <c r="AB415" s="433" t="str">
        <f>IF(_tag_month_day!H405="","",_tag_month_day!H405/100)</f>
        <v/>
      </c>
      <c r="AC415" s="434">
        <f>IF(X415="",AC414,BK415*($AV414*X415+$AW414*FD414+$AX414*FI414+$AY414*FN414+$AZ414*FS414+$BA414*FX414+$BG414*GE414)/(AV414*Y415+AX414*FK414+AW414*FF414+AY414*FP414+AZ414*FU414+BA414*FZ414+BG414*GG414+BB414*GK414+BC414*GN414+BD414*GP414))</f>
        <v>1.59963432013121</v>
      </c>
      <c r="AD415" s="435" t="str">
        <f>IF(AC415=AC414,"",AC415-AC414)</f>
        <v/>
      </c>
      <c r="AE415" s="436" t="str">
        <f>IF(1-AF415=0,"",(1-AF415))</f>
        <v/>
      </c>
      <c r="AF415" s="437">
        <v>1</v>
      </c>
      <c r="AG415" s="10" t="str">
        <f>AG414</f>
        <v>9A3</v>
      </c>
      <c r="AH415" s="438" t="str">
        <f>AH414</f>
        <v/>
      </c>
      <c r="AI415" s="424"/>
      <c r="AJ415" s="10" t="str">
        <f>IF(_tag_month_day!I405="","",_tag_month_day!I405)</f>
        <v/>
      </c>
      <c r="AK415" s="440"/>
      <c r="AL415" s="440"/>
      <c r="AM415" s="440"/>
      <c r="AN415" s="441">
        <f>AN414</f>
        <v>2</v>
      </c>
      <c r="AO415" s="441">
        <f>AO414</f>
        <v>8</v>
      </c>
      <c r="AP415" s="442" t="e">
        <f>(IF(AN415=0,AS414,AS414*(1+AO415/AN415)/(AR415+AO415/AN415)))+AT415</f>
        <v>#VALUE!</v>
      </c>
      <c r="AQ415" s="443" t="str">
        <f>IF(_tag_month_day!J405="","",_tag_month_day!J405/100)</f>
        <v/>
      </c>
      <c r="AR415" s="444">
        <f>AR414</f>
        <v>1.3</v>
      </c>
      <c r="AS415" s="445" t="e">
        <f>AQ415*(AN415*AR415+AO415)/(AN415+AO415)</f>
        <v>#VALUE!</v>
      </c>
      <c r="AT415" s="445" t="e">
        <f>(SUM(BE415:BF415)-SUM(BE414:BF414))*0.05</f>
        <v>#VALUE!</v>
      </c>
      <c r="AU415" s="446" t="str">
        <f>IF(_tag_month_day!CC405="","",IF(_tag_month_day!CC405&gt;0,_tag_month_day!CD405,_tag_month_day!CE405))</f>
        <v/>
      </c>
      <c r="AV415" s="447" t="str">
        <f>IF(_tag_month_day!L405="","",_tag_month_day!L405/100)</f>
        <v/>
      </c>
      <c r="AW415" s="431">
        <f>AW414</f>
        <v>0</v>
      </c>
      <c r="AX415" s="431">
        <f>AX414</f>
        <v>0</v>
      </c>
      <c r="AY415" s="431" t="str">
        <f>IF(_tag_month_day!M405="","",_tag_month_day!M405/100)</f>
        <v/>
      </c>
      <c r="AZ415" s="431" t="str">
        <f>IF(_tag_month_day!N405="","",_tag_month_day!N405/100)</f>
        <v/>
      </c>
      <c r="BA415" s="431" t="str">
        <f>IF(_tag_month_day!O405="","",_tag_month_day!O405/100)</f>
        <v/>
      </c>
      <c r="BB415" s="448" t="str">
        <f>IF(_tag_month_day!P405="","",_tag_month_day!P405/100)</f>
        <v/>
      </c>
      <c r="BC415" s="448">
        <f>BC414</f>
        <v>0</v>
      </c>
      <c r="BD415" s="448" t="str">
        <f>IF(_tag_month_day!Q405="","",_tag_month_day!Q405/100)</f>
        <v/>
      </c>
      <c r="BE415" s="449" t="str">
        <f>IF(_tag_month_day!R405="","",_tag_month_day!R405/100)</f>
        <v/>
      </c>
      <c r="BF415" s="388" t="e">
        <f>(AU415*(100+BE415*100))/(AJ415-AU415)/100</f>
        <v>#VALUE!</v>
      </c>
      <c r="BG415" s="450" t="e">
        <f>BE415+BF415</f>
        <v>#VALUE!</v>
      </c>
      <c r="BH415" s="451" t="e">
        <f>SUM(AV415:BF415)</f>
        <v>#VALUE!</v>
      </c>
      <c r="BI415" s="452" t="e">
        <f>IF(CX415=0,BI414,(DK415*查询!$R$5+DL415*查询!$Q$5+DM415*查询!$N$5+DN415*查询!$O$5+DO415*查询!$P$5)*AF415/CX415)</f>
        <v>#VALUE!</v>
      </c>
      <c r="BJ415" s="452" t="e">
        <f>IF(CX415=0,BJ414,(DP415*查询!$S$5+DQ415*查询!$T$5+DR415*查询!$U$5)*AF415/CX415)</f>
        <v>#VALUE!</v>
      </c>
      <c r="BK415" s="452">
        <f>BK414</f>
        <v>1</v>
      </c>
      <c r="BL415" s="453" t="e">
        <f>SUMPRODUCT((AV415:BA415)*(GS415:GX415))/((GS415:GX415)+SUM(BB415:BD415)*GY415+BG415*GZ415)</f>
        <v>#VALUE!</v>
      </c>
      <c r="BM415" s="453" t="e">
        <f>BK415*($AV415*FB415+$AW415*FD415+$AX415*FI415+$AY415*FN415+$AZ415*FS415+$BA415*FX415+$BG415*GE415)/(AV415*EY415+AX415*FK415+AW415*FF415+AY415*FP415+AZ415*FU415+BA415*FZ415+BG415*GG415+BB415*GK415+BC415*GN415+BD415*GP415)</f>
        <v>#VALUE!</v>
      </c>
      <c r="BN415" s="453" t="e">
        <f>($AV415*FC415+$AX415*FJ415+$AW415*FE415+$AY415*FO415+$AZ415*FT415+$BA415*FY415+$BG415*GF415)/($AV415*FA415+BG415*GH415+BB415*GL415+BC415*GO415+BD415*GQ415+BA415*GA415)</f>
        <v>#VALUE!</v>
      </c>
      <c r="BO415" s="454" t="e">
        <f>SUMPRODUCT(AV415:BA415*GS415:GX415)/(GS415:GX415+(BB415+BC415+BD415)*GY415+BG415)</f>
        <v>#VALUE!</v>
      </c>
      <c r="BP415" s="454" t="e">
        <f>SUMPRODUCT(AV415:BA415*GS415:GX415)/(GS415:GX415+(BB415+BC415+BD415)*GY415+BG415)</f>
        <v>#VALUE!</v>
      </c>
      <c r="BQ415" s="454" t="e">
        <f>SUMPRODUCT(AV415:BA415*GS415:GX415)/(GS415:GX415+(BB415+BC415+BD415)*GY415+BG415)</f>
        <v>#VALUE!</v>
      </c>
      <c r="BR415" s="453" t="str">
        <f>IF(_tag_month_day!T405="","",_tag_month_day!T405)</f>
        <v/>
      </c>
      <c r="BS415" s="453" t="str">
        <f>IF(_tag_month_day!U405="","",_tag_month_day!U405)</f>
        <v/>
      </c>
      <c r="BT415" s="455" t="str">
        <f>IF(CK415="","",IF((CK415&gt;=BV415-0.12)*(CK415&lt;=BV415+0.12),"合格","不合格"))</f>
        <v/>
      </c>
      <c r="BU415" s="456" t="str">
        <f>IF(_tag_month_day!V405="","",_tag_month_day!V405)</f>
        <v/>
      </c>
      <c r="BV415" s="457" t="str">
        <f>IF(_tag_month_day!W405="","",_tag_month_day!W405)</f>
        <v/>
      </c>
      <c r="BW415" s="458" t="str">
        <f>IF(_tag_month_day!X405="","",_tag_month_day!X405)</f>
        <v/>
      </c>
      <c r="BX415" s="458" t="str">
        <f>IF(_tag_month_day!Y405="","",_tag_month_day!Y405)</f>
        <v/>
      </c>
      <c r="BY415" s="459">
        <f ca="1">L415</f>
        <v>43602.916666665689</v>
      </c>
      <c r="BZ415" s="460"/>
      <c r="CA415" s="461"/>
      <c r="CB415" s="424" t="str">
        <f>IF(_tag_month_day!Z405="","",_tag_month_day!Z405)</f>
        <v/>
      </c>
      <c r="CC415" s="424" t="str">
        <f>IF(_tag_month_day!AA405="","",_tag_month_day!AA405)</f>
        <v/>
      </c>
      <c r="CD415" s="424" t="str">
        <f>IF(_tag_month_day!AB405="","",_tag_month_day!AB405)</f>
        <v/>
      </c>
      <c r="CE415" s="424" t="str">
        <f>IF(_tag_month_day!AC405="","",_tag_month_day!AC405)</f>
        <v/>
      </c>
      <c r="CF415" s="424" t="str">
        <f>IF(_tag_month_day!AD405="","",_tag_month_day!AD405)</f>
        <v/>
      </c>
      <c r="CG415" s="424" t="str">
        <f>IF(_tag_month_day!AE405="","",_tag_month_day!AE405)</f>
        <v/>
      </c>
      <c r="CH415" s="424" t="str">
        <f>IF(_tag_month_day!AF405="","",_tag_month_day!AF405)</f>
        <v/>
      </c>
      <c r="CI415" s="424" t="str">
        <f>IF(_tag_month_day!AG405="","",_tag_month_day!AG405)</f>
        <v/>
      </c>
      <c r="CJ415" s="424" t="str">
        <f>IF(_tag_month_day!AH405="","",_tag_month_day!AH405)</f>
        <v/>
      </c>
      <c r="CK415" s="424" t="str">
        <f>IF(_tag_month_day!AI405="","",_tag_month_day!AI405)</f>
        <v/>
      </c>
      <c r="CL415" s="4" t="str">
        <f>IF(_tag_month_day!AJ405="","",_tag_month_day!AJ405)</f>
        <v/>
      </c>
      <c r="CM415" s="4" t="str">
        <f>IF(_tag_month_day!AK405="","",_tag_month_day!AK405)</f>
        <v/>
      </c>
      <c r="CN415" s="4" t="str">
        <f>IF(_tag_month_day!AL405="","",_tag_month_day!AL405)</f>
        <v/>
      </c>
      <c r="CO415" s="4" t="str">
        <f>IF(_tag_month_day!AM405="","",_tag_month_day!AM405)</f>
        <v/>
      </c>
      <c r="CP415" s="4" t="str">
        <f>IF(_tag_month_day!AN405="","",_tag_month_day!AN405)</f>
        <v/>
      </c>
      <c r="CQ415" s="4" t="str">
        <f>IF(_tag_month_day!AO405="","",_tag_month_day!AO405)</f>
        <v/>
      </c>
      <c r="CR415" s="462" t="str">
        <f>IF(_tag_month_day!AP405="","",_tag_month_day!AP405)</f>
        <v/>
      </c>
      <c r="CS415" s="463" t="str">
        <f>IF(_tag_month_day!AQ405="","",_tag_month_day!AQ405)</f>
        <v/>
      </c>
      <c r="CT415" s="4" t="str">
        <f>IF(_tag_month_day!AR405="","",_tag_month_day!AR405)</f>
        <v/>
      </c>
      <c r="CU415" s="464" t="e">
        <f>DU415/AJ415</f>
        <v>#VALUE!</v>
      </c>
      <c r="CV415" s="451" t="e">
        <f>BG415/BH415</f>
        <v>#VALUE!</v>
      </c>
      <c r="CW415" s="465" t="e">
        <f>AJ415*(1-CV415)*CU415*AF415</f>
        <v>#VALUE!</v>
      </c>
      <c r="CX415" s="465" t="e">
        <f>CW415*94%</f>
        <v>#VALUE!</v>
      </c>
      <c r="CY415" s="466" t="e">
        <f>IF(CX415=0,0,DS415/(DS415+CX415))</f>
        <v>#VALUE!</v>
      </c>
      <c r="CZ415" s="465" t="e">
        <f>$AJ415*EF415</f>
        <v>#VALUE!</v>
      </c>
      <c r="DA415" s="465" t="e">
        <f>$AJ415*EG415</f>
        <v>#VALUE!</v>
      </c>
      <c r="DB415" s="465" t="e">
        <f>$AJ415*EH415</f>
        <v>#VALUE!</v>
      </c>
      <c r="DC415" s="465" t="e">
        <f>$AJ415*EI415</f>
        <v>#VALUE!</v>
      </c>
      <c r="DD415" s="465" t="e">
        <f>$AJ415*EJ415</f>
        <v>#VALUE!</v>
      </c>
      <c r="DE415" s="465" t="e">
        <f>$AJ415*EK415</f>
        <v>#VALUE!</v>
      </c>
      <c r="DF415" s="465" t="e">
        <f>$AJ415*EL415</f>
        <v>#VALUE!</v>
      </c>
      <c r="DG415" s="465" t="e">
        <f>$AJ415*EM415</f>
        <v>#VALUE!</v>
      </c>
      <c r="DH415" s="465" t="e">
        <f>$AJ415*EN415</f>
        <v>#VALUE!</v>
      </c>
      <c r="DI415" s="465" t="e">
        <f>$AJ415*EO415</f>
        <v>#VALUE!</v>
      </c>
      <c r="DJ415" s="465" t="e">
        <f>CZ415*(1-EP415)</f>
        <v>#VALUE!</v>
      </c>
      <c r="DK415" s="465" t="e">
        <f>DA415*(1-ER415)</f>
        <v>#VALUE!</v>
      </c>
      <c r="DL415" s="465" t="e">
        <f>DB415*(1-EQ415)</f>
        <v>#VALUE!</v>
      </c>
      <c r="DM415" s="465" t="e">
        <f>DC415*(1-ES415)</f>
        <v>#VALUE!</v>
      </c>
      <c r="DN415" s="465" t="e">
        <f>DD415*(1-ET415)</f>
        <v>#VALUE!</v>
      </c>
      <c r="DO415" s="465" t="e">
        <f>DE415</f>
        <v>#VALUE!</v>
      </c>
      <c r="DP415" s="465" t="e">
        <f>DF415*(1-EU415)</f>
        <v>#VALUE!</v>
      </c>
      <c r="DQ415" s="465" t="e">
        <f>DG415*(1-EV415)</f>
        <v>#VALUE!</v>
      </c>
      <c r="DR415" s="465" t="e">
        <f>DH415*(1-EW415)</f>
        <v>#VALUE!</v>
      </c>
      <c r="DS415" s="465" t="e">
        <f>DI415</f>
        <v>#VALUE!</v>
      </c>
      <c r="DT415" s="465" t="e">
        <f>SUM(DJ415:DS415)</f>
        <v>#VALUE!</v>
      </c>
      <c r="DU415" s="465" t="e">
        <f>(GS415:GX415)+(DP415+DQ415+DR415)*GY415+DS415</f>
        <v>#VALUE!</v>
      </c>
      <c r="DV415" s="451" t="e">
        <f>AV415/$BH415/(1-EP415)</f>
        <v>#VALUE!</v>
      </c>
      <c r="DW415" s="451" t="e">
        <f>AW415/$BH415/(1-ER415)</f>
        <v>#VALUE!</v>
      </c>
      <c r="DX415" s="451" t="e">
        <f>AX415/$BH415/(1-EQ415)</f>
        <v>#VALUE!</v>
      </c>
      <c r="DY415" s="451" t="e">
        <f>AY415/$BH415/(1-ES415)</f>
        <v>#VALUE!</v>
      </c>
      <c r="DZ415" s="451" t="e">
        <f>AZ415/$BH415/(1-ET415)</f>
        <v>#VALUE!</v>
      </c>
      <c r="EA415" s="451" t="e">
        <f>BA415/$BH415/(1-AX415)</f>
        <v>#VALUE!</v>
      </c>
      <c r="EB415" s="451" t="e">
        <f>BB415/$BH415/(1-EU415)</f>
        <v>#VALUE!</v>
      </c>
      <c r="EC415" s="451" t="e">
        <f>BC415/$BH415/(1-EV415)</f>
        <v>#VALUE!</v>
      </c>
      <c r="ED415" s="451" t="e">
        <f>BD415/$BH415/(1-EW415)</f>
        <v>#VALUE!</v>
      </c>
      <c r="EE415" s="451" t="e">
        <f>BG415/BH415</f>
        <v>#VALUE!</v>
      </c>
      <c r="EF415" s="451" t="e">
        <f>DV415/SUM($DV415:$EE415)</f>
        <v>#VALUE!</v>
      </c>
      <c r="EG415" s="451" t="e">
        <f>DW415/SUM($DV415:$EE415)</f>
        <v>#VALUE!</v>
      </c>
      <c r="EH415" s="451" t="e">
        <f>DX415/SUM($DV415:$EE415)</f>
        <v>#VALUE!</v>
      </c>
      <c r="EI415" s="451" t="e">
        <f>DY415/SUM($DV415:$EE415)</f>
        <v>#VALUE!</v>
      </c>
      <c r="EJ415" s="451" t="e">
        <f>DZ415/SUM($DV415:$EE415)</f>
        <v>#VALUE!</v>
      </c>
      <c r="EK415" s="451" t="e">
        <f>EA415/SUM($DV415:$EE415)</f>
        <v>#VALUE!</v>
      </c>
      <c r="EL415" s="451" t="e">
        <f>EB415/SUM($DV415:$EE415)</f>
        <v>#VALUE!</v>
      </c>
      <c r="EM415" s="451" t="e">
        <f>EC415/SUM($DV415:$EE415)</f>
        <v>#VALUE!</v>
      </c>
      <c r="EN415" s="451" t="e">
        <f>ED415/SUM($DV415:$EE415)</f>
        <v>#VALUE!</v>
      </c>
      <c r="EO415" s="451" t="e">
        <f>EE415/SUM($DV415:$EE415)</f>
        <v>#VALUE!</v>
      </c>
      <c r="EP415" s="450">
        <f>EP414</f>
        <v>0.080000000000000002</v>
      </c>
      <c r="EQ415" s="450">
        <f>EQ414</f>
        <v>0.014999999999999999</v>
      </c>
      <c r="ER415" s="450">
        <f>ER414</f>
        <v>0.014999999999999999</v>
      </c>
      <c r="ES415" s="450">
        <f>ES414</f>
        <v>0.014999999999999999</v>
      </c>
      <c r="ET415" s="450">
        <f>ET414</f>
        <v>0.014999999999999999</v>
      </c>
      <c r="EU415" s="450">
        <f>EU414</f>
        <v>0.089999999999999997</v>
      </c>
      <c r="EV415" s="450">
        <f>EV414</f>
        <v>0.089999999999999997</v>
      </c>
      <c r="EW415" s="450">
        <f>EW414</f>
        <v>0.089999999999999997</v>
      </c>
      <c r="EX415" s="431" t="str">
        <f>IF(_tag_month_day!AS405="","",_tag_month_day!AS405/100)</f>
        <v/>
      </c>
      <c r="EY415" s="431" t="str">
        <f>IF(_tag_month_day!AT405="","",_tag_month_day!AT405/100)</f>
        <v/>
      </c>
      <c r="EZ415" s="431" t="str">
        <f>IF(_tag_month_day!AU405="","",_tag_month_day!AU405/100)</f>
        <v/>
      </c>
      <c r="FA415" s="431" t="str">
        <f>IF(_tag_month_day!AV405="","",_tag_month_day!AV405/100)</f>
        <v/>
      </c>
      <c r="FB415" s="431" t="str">
        <f>IF(_tag_month_day!AW405="","",_tag_month_day!AW405/100)</f>
        <v/>
      </c>
      <c r="FC415" s="431" t="str">
        <f>IF(_tag_month_day!AX405="","",_tag_month_day!AX405/100)</f>
        <v/>
      </c>
      <c r="FD415" s="449" t="str">
        <f>IF(_tag_month_day!AY405="","",_tag_month_day!AY405/100)</f>
        <v/>
      </c>
      <c r="FE415" s="449" t="str">
        <f>IF(_tag_month_day!AZ405="","",_tag_month_day!AZ405/100)</f>
        <v/>
      </c>
      <c r="FF415" s="449" t="str">
        <f>IF(_tag_month_day!BA405="","",_tag_month_day!BA405/100)</f>
        <v/>
      </c>
      <c r="FG415" s="449" t="str">
        <f>IF(_tag_month_day!BB405="","",_tag_month_day!BB405/100)</f>
        <v/>
      </c>
      <c r="FH415" s="467" t="str">
        <f>IF(_tag_month_day!BC405="","",_tag_month_day!BC405/100)</f>
        <v/>
      </c>
      <c r="FI415" s="449">
        <f>FI414</f>
        <v>0.40999999999999998</v>
      </c>
      <c r="FJ415" s="449">
        <f>FJ414</f>
        <v>0.11</v>
      </c>
      <c r="FK415" s="449">
        <f>FK414</f>
        <v>0.014999999999999999</v>
      </c>
      <c r="FL415" s="449">
        <f>FL414</f>
        <v>0</v>
      </c>
      <c r="FM415" s="467">
        <f>FM414</f>
        <v>0.0001</v>
      </c>
      <c r="FN415" s="449">
        <f>FN414</f>
        <v>0.32000000000000001</v>
      </c>
      <c r="FO415" s="449">
        <f>FO414</f>
        <v>0.20000000000000001</v>
      </c>
      <c r="FP415" s="449">
        <f>FP414</f>
        <v>0.01</v>
      </c>
      <c r="FQ415" s="449">
        <f>FQ414</f>
        <v>0</v>
      </c>
      <c r="FR415" s="467">
        <f>FR414</f>
        <v>0.0001</v>
      </c>
      <c r="FS415" s="449" t="str">
        <f>IF(_tag_month_day!BD405="","",_tag_month_day!BD405/100)</f>
        <v/>
      </c>
      <c r="FT415" s="449" t="str">
        <f>IF(_tag_month_day!BE405="","",_tag_month_day!BE405/100)</f>
        <v/>
      </c>
      <c r="FU415" s="449" t="str">
        <f>IF(_tag_month_day!BF405="","",_tag_month_day!BF405/100)</f>
        <v/>
      </c>
      <c r="FV415" s="449" t="str">
        <f>IF(_tag_month_day!BG405="","",_tag_month_day!BG405/100)</f>
        <v/>
      </c>
      <c r="FW415" s="467" t="str">
        <f>IF(_tag_month_day!BH405="","",_tag_month_day!BH405/100)</f>
        <v/>
      </c>
      <c r="FX415" s="449" t="str">
        <f>IF(_tag_month_day!BI405="","",_tag_month_day!BI405/100)</f>
        <v/>
      </c>
      <c r="FY415" s="449" t="str">
        <f>IF(_tag_month_day!BJ405="","",_tag_month_day!BJ405/100)</f>
        <v/>
      </c>
      <c r="FZ415" s="468" t="str">
        <f>IF(_tag_month_day!BK405="","",_tag_month_day!BK405/100)</f>
        <v/>
      </c>
      <c r="GA415" s="449" t="str">
        <f>IF(_tag_month_day!BL405="","",_tag_month_day!BL405/100)</f>
        <v/>
      </c>
      <c r="GB415" s="467" t="str">
        <f>IF(_tag_month_day!BM405="","",_tag_month_day!BM405/100)</f>
        <v/>
      </c>
      <c r="GC415" s="431" t="str">
        <f>IF(_tag_month_day!BN405="","",_tag_month_day!BN405/100)</f>
        <v/>
      </c>
      <c r="GD415" s="431" t="str">
        <f>IF(_tag_month_day!BO405="","",_tag_month_day!BO405/100)</f>
        <v/>
      </c>
      <c r="GE415" s="431" t="str">
        <f>IF(_tag_month_day!BP405="","",_tag_month_day!BP405/100)</f>
        <v/>
      </c>
      <c r="GF415" s="431" t="str">
        <f>IF(_tag_month_day!BQ405="","",_tag_month_day!BQ405/100)</f>
        <v/>
      </c>
      <c r="GG415" s="431" t="str">
        <f>IF(_tag_month_day!BR405="","",_tag_month_day!BR405/100)</f>
        <v/>
      </c>
      <c r="GH415" s="431" t="str">
        <f>IF(_tag_month_day!BS405="","",_tag_month_day!BS405/100)</f>
        <v/>
      </c>
      <c r="GI415" s="467" t="str">
        <f>IF(_tag_month_day!BT405="","",_tag_month_day!BT405/100)</f>
        <v/>
      </c>
      <c r="GJ415" s="469" t="str">
        <f>IF(_tag_month_day!BU405="","",_tag_month_day!BU405/100)</f>
        <v/>
      </c>
      <c r="GK415" s="470">
        <f>GK414</f>
        <v>0.070000000000000007</v>
      </c>
      <c r="GL415" s="470">
        <f>GL414</f>
        <v>0.029999999999999999</v>
      </c>
      <c r="GM415" s="471" t="str">
        <f>IF(_tag_month_day!BX405="","",_tag_month_day!BX405/100)</f>
        <v/>
      </c>
      <c r="GN415" s="470">
        <f>GN414</f>
        <v>0.070000000000000007</v>
      </c>
      <c r="GO415" s="470">
        <f>GO414</f>
        <v>0.029999999999999999</v>
      </c>
      <c r="GP415" s="470">
        <f>GP414</f>
        <v>0.089999999999999997</v>
      </c>
      <c r="GQ415" s="470">
        <f>GQ414</f>
        <v>0.029999999999999999</v>
      </c>
      <c r="GR415" s="471" t="str">
        <f>IF(_tag_month_day!CA405="","",_tag_month_day!CA405/100)</f>
        <v/>
      </c>
      <c r="GS415" s="472">
        <f>GS414</f>
        <v>0.95299999999999996</v>
      </c>
      <c r="GT415" s="472">
        <f>GT414</f>
        <v>0.55000000000000004</v>
      </c>
      <c r="GU415" s="472">
        <f>GU414</f>
        <v>0.55000000000000004</v>
      </c>
      <c r="GV415" s="472">
        <f>GV414</f>
        <v>0.55000000000000004</v>
      </c>
      <c r="GW415" s="472">
        <f>GW414</f>
        <v>0.5</v>
      </c>
      <c r="GX415" s="472">
        <f>GX414</f>
        <v>0.93500000000000005</v>
      </c>
      <c r="GY415" s="472">
        <f>GY414</f>
        <v>0.14999999999999999</v>
      </c>
      <c r="GZ415" s="472">
        <f>GZ414</f>
        <v>1</v>
      </c>
      <c r="HA415" s="474">
        <f>HA414</f>
        <v>0.047</v>
      </c>
      <c r="HB415" s="474">
        <f>HB414</f>
        <v>0.45000000000000001</v>
      </c>
      <c r="HC415" s="474">
        <f>HC414</f>
        <v>0.45000000000000001</v>
      </c>
      <c r="HD415" s="474">
        <f>HD414</f>
        <v>0.45000000000000001</v>
      </c>
      <c r="HE415" s="474">
        <f>HE414</f>
        <v>0.5</v>
      </c>
      <c r="HF415" s="474">
        <f>HF414</f>
        <v>0.065000000000000002</v>
      </c>
      <c r="HG415" s="474">
        <f>HG414</f>
        <v>0.84999999999999998</v>
      </c>
      <c r="HH415" s="474">
        <f>HH414</f>
        <v>0</v>
      </c>
      <c r="HI415" s="10">
        <f>IF(BZ415&lt;&gt;"",CK415-BV415,0)</f>
        <v>0</v>
      </c>
      <c r="HJ415" s="10" t="e">
        <f>IF(AJ415&gt;0,AH415-AJ415,0)</f>
        <v>#VALUE!</v>
      </c>
      <c r="HK415" s="466">
        <f>HK414</f>
        <v>0.84999999999999998</v>
      </c>
      <c r="HL415" s="424">
        <f>HL414</f>
        <v>550000</v>
      </c>
      <c r="HM415" s="424">
        <f>HM414</f>
        <v>480000</v>
      </c>
      <c r="HN415" s="465" t="e">
        <f>(DJ415*EZ415+DK415*FH415+DL415*FM415+DM415*FR415+DN415*FW415+DO415*GB415+DS415*GI415+DP415*GM415+DR415*GR415)*1000*2</f>
        <v>#VALUE!</v>
      </c>
      <c r="HO415" s="465" t="e">
        <f>HN415*HK415*$HO$2/HL415*1000000</f>
        <v>#VALUE!</v>
      </c>
      <c r="HP415" s="465" t="e">
        <f>HN415*HK415*$HP$2/HM415*1000000</f>
        <v>#VALUE!</v>
      </c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</row>
    <row customFormat="1" r="416" s="0">
      <c r="A416" s="420">
        <v>405</v>
      </c>
      <c r="B416" s="421">
        <f ca="1">IF(D416=D415,B415,IF(D416="夜班",B415+1,B415))</f>
        <v>43602</v>
      </c>
      <c r="C416" s="422">
        <f>C415</f>
        <v>0.041666666666666699</v>
      </c>
      <c r="D416" s="10" t="str">
        <f ca="1">IF(HOUR(G416)&lt;8,"夜班",IF(HOUR(G416)&lt;16,"白班",IF(HOUR(G416)&lt;24,"中班",0)))</f>
        <v>中班</v>
      </c>
      <c r="E416" s="10" t="e">
        <f ca="1">IF(F416=1,"甲",IF(F416=2,"乙",IF(F416=3,"丙",IF(F416=4,"丁",""))))</f>
        <v>#REF!</v>
      </c>
      <c r="F416" s="10" t="e">
        <f ca="1">SUMPRODUCT((成本日报!$A$3:$A$95=计划!B416)*(成本日报!$B$3:$B$95=计划!$D416),成本日报!$C$3:$C$95)</f>
        <v>#REF!</v>
      </c>
      <c r="G416" s="423">
        <f ca="1">G415+C415</f>
        <v>43602.833333332354</v>
      </c>
      <c r="H416" s="423">
        <f ca="1">$G416+$C416/60*10+$C416*0</f>
        <v>43602.840277776799</v>
      </c>
      <c r="I416" s="423">
        <f ca="1">$G416+$C416/60*18+$C416*0</f>
        <v>43602.845833332351</v>
      </c>
      <c r="J416" s="423">
        <f ca="1">$G416+$C416/60*0+$C416*1</f>
        <v>43602.874999999018</v>
      </c>
      <c r="K416" s="423">
        <f ca="1">$G416+$C416/60*30+$C416*2</f>
        <v>43602.937499999025</v>
      </c>
      <c r="L416" s="423">
        <f ca="1">$G416+$C416/60*0+$C416*3</f>
        <v>43602.958333332354</v>
      </c>
      <c r="M416" s="424" t="str">
        <f>IF(_tag_month_day!A406="","",_tag_month_day!A406)</f>
        <v/>
      </c>
      <c r="N416" s="424" t="str">
        <f>IF(_tag_month_day!B406="","",_tag_month_day!B406)</f>
        <v/>
      </c>
      <c r="O416" s="425" t="e">
        <f>IF(M416+N416=0,"",M416+N416)</f>
        <v>#VALUE!</v>
      </c>
      <c r="P416" s="424" t="str">
        <f>IF(_tag_month_day!C406="","",_tag_month_day!C406)</f>
        <v/>
      </c>
      <c r="Q416" s="424" t="str">
        <f>IF(_tag_month_day!D406="","",_tag_month_day!D406)</f>
        <v/>
      </c>
      <c r="R416" s="426" t="str">
        <f>IF(_tag_month_day!CB406="","",_tag_month_day!CB406/100)</f>
        <v/>
      </c>
      <c r="S416" s="427" t="str">
        <f>IF(_tag_month_day!E406="","",_tag_month_day!E406)</f>
        <v/>
      </c>
      <c r="T416" s="427" t="str">
        <f>IF(_tag_month_day!F406="","",_tag_month_day!F406)</f>
        <v/>
      </c>
      <c r="U416" s="428" t="e">
        <f>S416+T416</f>
        <v>#VALUE!</v>
      </c>
      <c r="V416" s="429" t="e">
        <f>U416/AJ416</f>
        <v>#VALUE!</v>
      </c>
      <c r="W416" s="430" t="str">
        <f>IF(_jhy_month_day!A406="","",_jhy_month_day!A406)</f>
        <v/>
      </c>
      <c r="X416" s="431" t="str">
        <f>IF(_jhy_month_day!B406="","",_jhy_month_day!B406/100)</f>
        <v/>
      </c>
      <c r="Y416" s="431" t="str">
        <f>IF(_jhy_month_day!C406="","",_jhy_month_day!C406/100)</f>
        <v/>
      </c>
      <c r="Z416" s="432">
        <f>Z412+1</f>
        <v>102</v>
      </c>
      <c r="AA416" s="433" t="str">
        <f>IF(_tag_month_day!G406="","",_tag_month_day!G406/100)</f>
        <v/>
      </c>
      <c r="AB416" s="433" t="str">
        <f>IF(_tag_month_day!H406="","",_tag_month_day!H406/100)</f>
        <v/>
      </c>
      <c r="AC416" s="434">
        <f>IF(X416="",AC415,BK416*($AV415*X416+$AW415*FD415+$AX415*FI415+$AY415*FN415+$AZ415*FS415+$BA415*FX415+$BG415*GE415)/(AV415*Y416+AX415*FK415+AW415*FF415+AY415*FP415+AZ415*FU415+BA415*FZ415+BG415*GG415+BB415*GK415+BC415*GN415+BD415*GP415))</f>
        <v>1.59963432013121</v>
      </c>
      <c r="AD416" s="435" t="str">
        <f>IF(AC416=AC415,"",AC416-AC415)</f>
        <v/>
      </c>
      <c r="AE416" s="436" t="str">
        <f>IF(1-AF416=0,"",(1-AF416))</f>
        <v/>
      </c>
      <c r="AF416" s="437">
        <v>1</v>
      </c>
      <c r="AG416" s="10" t="str">
        <f>AG415</f>
        <v>9A3</v>
      </c>
      <c r="AH416" s="438" t="str">
        <f>AH415</f>
        <v/>
      </c>
      <c r="AI416" s="424"/>
      <c r="AJ416" s="10" t="str">
        <f>IF(_tag_month_day!I406="","",_tag_month_day!I406)</f>
        <v/>
      </c>
      <c r="AK416" s="440"/>
      <c r="AL416" s="440"/>
      <c r="AM416" s="440"/>
      <c r="AN416" s="441">
        <f>AN415</f>
        <v>2</v>
      </c>
      <c r="AO416" s="441">
        <f>AO415</f>
        <v>8</v>
      </c>
      <c r="AP416" s="442" t="e">
        <f>(IF(AN416=0,AS415,AS415*(1+AO416/AN416)/(AR416+AO416/AN416)))+AT416</f>
        <v>#VALUE!</v>
      </c>
      <c r="AQ416" s="443" t="str">
        <f>IF(_tag_month_day!J406="","",_tag_month_day!J406/100)</f>
        <v/>
      </c>
      <c r="AR416" s="444">
        <f>AR415</f>
        <v>1.3</v>
      </c>
      <c r="AS416" s="445" t="e">
        <f>AQ416*(AN416*AR416+AO416)/(AN416+AO416)</f>
        <v>#VALUE!</v>
      </c>
      <c r="AT416" s="445" t="e">
        <f>(SUM(BE416:BF416)-SUM(BE415:BF415))*0.05</f>
        <v>#VALUE!</v>
      </c>
      <c r="AU416" s="446" t="str">
        <f>IF(_tag_month_day!CC406="","",IF(_tag_month_day!CC406&gt;0,_tag_month_day!CD406,_tag_month_day!CE406))</f>
        <v/>
      </c>
      <c r="AV416" s="447" t="str">
        <f>IF(_tag_month_day!L406="","",_tag_month_day!L406/100)</f>
        <v/>
      </c>
      <c r="AW416" s="431">
        <f>AW415</f>
        <v>0</v>
      </c>
      <c r="AX416" s="431">
        <f>AX415</f>
        <v>0</v>
      </c>
      <c r="AY416" s="431" t="str">
        <f>IF(_tag_month_day!M406="","",_tag_month_day!M406/100)</f>
        <v/>
      </c>
      <c r="AZ416" s="431" t="str">
        <f>IF(_tag_month_day!N406="","",_tag_month_day!N406/100)</f>
        <v/>
      </c>
      <c r="BA416" s="431" t="str">
        <f>IF(_tag_month_day!O406="","",_tag_month_day!O406/100)</f>
        <v/>
      </c>
      <c r="BB416" s="448" t="str">
        <f>IF(_tag_month_day!P406="","",_tag_month_day!P406/100)</f>
        <v/>
      </c>
      <c r="BC416" s="448">
        <f>BC415</f>
        <v>0</v>
      </c>
      <c r="BD416" s="448" t="str">
        <f>IF(_tag_month_day!Q406="","",_tag_month_day!Q406/100)</f>
        <v/>
      </c>
      <c r="BE416" s="449" t="str">
        <f>IF(_tag_month_day!R406="","",_tag_month_day!R406/100)</f>
        <v/>
      </c>
      <c r="BF416" s="388" t="e">
        <f>(AU416*(100+BE416*100))/(AJ416-AU416)/100</f>
        <v>#VALUE!</v>
      </c>
      <c r="BG416" s="450" t="e">
        <f>BE416+BF416</f>
        <v>#VALUE!</v>
      </c>
      <c r="BH416" s="451" t="e">
        <f>SUM(AV416:BF416)</f>
        <v>#VALUE!</v>
      </c>
      <c r="BI416" s="452" t="e">
        <f>IF(CX416=0,BI415,(DK416*查询!$R$5+DL416*查询!$Q$5+DM416*查询!$N$5+DN416*查询!$O$5+DO416*查询!$P$5)*AF416/CX416)</f>
        <v>#VALUE!</v>
      </c>
      <c r="BJ416" s="452" t="e">
        <f>IF(CX416=0,BJ415,(DP416*查询!$S$5+DQ416*查询!$T$5+DR416*查询!$U$5)*AF416/CX416)</f>
        <v>#VALUE!</v>
      </c>
      <c r="BK416" s="452">
        <f>BK415</f>
        <v>1</v>
      </c>
      <c r="BL416" s="453" t="e">
        <f>SUMPRODUCT((AV416:BA416)*(GS416:GX416))/((GS416:GX416)+SUM(BB416:BD416)*GY416+BG416*GZ416)</f>
        <v>#VALUE!</v>
      </c>
      <c r="BM416" s="453" t="e">
        <f>BK416*($AV416*FB416+$AW416*FD416+$AX416*FI416+$AY416*FN416+$AZ416*FS416+$BA416*FX416+$BG416*GE416)/(AV416*EY416+AX416*FK416+AW416*FF416+AY416*FP416+AZ416*FU416+BA416*FZ416+BG416*GG416+BB416*GK416+BC416*GN416+BD416*GP416)</f>
        <v>#VALUE!</v>
      </c>
      <c r="BN416" s="453" t="e">
        <f>($AV416*FC416+$AX416*FJ416+$AW416*FE416+$AY416*FO416+$AZ416*FT416+$BA416*FY416+$BG416*GF416)/($AV416*FA416+BG416*GH416+BB416*GL416+BC416*GO416+BD416*GQ416+BA416*GA416)</f>
        <v>#VALUE!</v>
      </c>
      <c r="BO416" s="454" t="e">
        <f>SUMPRODUCT(AV416:BA416*GS416:GX416)/(GS416:GX416+(BB416+BC416+BD416)*GY416+BG416)</f>
        <v>#VALUE!</v>
      </c>
      <c r="BP416" s="454" t="e">
        <f>SUMPRODUCT(AV416:BA416*GS416:GX416)/(GS416:GX416+(BB416+BC416+BD416)*GY416+BG416)</f>
        <v>#VALUE!</v>
      </c>
      <c r="BQ416" s="454" t="e">
        <f>SUMPRODUCT(AV416:BA416*GS416:GX416)/(GS416:GX416+(BB416+BC416+BD416)*GY416+BG416)</f>
        <v>#VALUE!</v>
      </c>
      <c r="BR416" s="453" t="str">
        <f>IF(_tag_month_day!T406="","",_tag_month_day!T406)</f>
        <v/>
      </c>
      <c r="BS416" s="453" t="str">
        <f>IF(_tag_month_day!U406="","",_tag_month_day!U406)</f>
        <v/>
      </c>
      <c r="BT416" s="455" t="str">
        <f>IF(CK416="","",IF((CK416&gt;=BV416-0.12)*(CK416&lt;=BV416+0.12),"合格","不合格"))</f>
        <v/>
      </c>
      <c r="BU416" s="456" t="str">
        <f>IF(_tag_month_day!V406="","",_tag_month_day!V406)</f>
        <v/>
      </c>
      <c r="BV416" s="457" t="str">
        <f>IF(_tag_month_day!W406="","",_tag_month_day!W406)</f>
        <v/>
      </c>
      <c r="BW416" s="458" t="str">
        <f>IF(_tag_month_day!X406="","",_tag_month_day!X406)</f>
        <v/>
      </c>
      <c r="BX416" s="458" t="str">
        <f>IF(_tag_month_day!Y406="","",_tag_month_day!Y406)</f>
        <v/>
      </c>
      <c r="BY416" s="459">
        <f ca="1">L416</f>
        <v>43602.958333332354</v>
      </c>
      <c r="BZ416" s="460"/>
      <c r="CA416" s="461"/>
      <c r="CB416" s="424" t="str">
        <f>IF(_tag_month_day!Z406="","",_tag_month_day!Z406)</f>
        <v/>
      </c>
      <c r="CC416" s="424" t="str">
        <f>IF(_tag_month_day!AA406="","",_tag_month_day!AA406)</f>
        <v/>
      </c>
      <c r="CD416" s="424" t="str">
        <f>IF(_tag_month_day!AB406="","",_tag_month_day!AB406)</f>
        <v/>
      </c>
      <c r="CE416" s="424" t="str">
        <f>IF(_tag_month_day!AC406="","",_tag_month_day!AC406)</f>
        <v/>
      </c>
      <c r="CF416" s="424" t="str">
        <f>IF(_tag_month_day!AD406="","",_tag_month_day!AD406)</f>
        <v/>
      </c>
      <c r="CG416" s="424" t="str">
        <f>IF(_tag_month_day!AE406="","",_tag_month_day!AE406)</f>
        <v/>
      </c>
      <c r="CH416" s="424" t="str">
        <f>IF(_tag_month_day!AF406="","",_tag_month_day!AF406)</f>
        <v/>
      </c>
      <c r="CI416" s="424" t="str">
        <f>IF(_tag_month_day!AG406="","",_tag_month_day!AG406)</f>
        <v/>
      </c>
      <c r="CJ416" s="424" t="str">
        <f>IF(_tag_month_day!AH406="","",_tag_month_day!AH406)</f>
        <v/>
      </c>
      <c r="CK416" s="424" t="str">
        <f>IF(_tag_month_day!AI406="","",_tag_month_day!AI406)</f>
        <v/>
      </c>
      <c r="CL416" s="4" t="str">
        <f>IF(_tag_month_day!AJ406="","",_tag_month_day!AJ406)</f>
        <v/>
      </c>
      <c r="CM416" s="4" t="str">
        <f>IF(_tag_month_day!AK406="","",_tag_month_day!AK406)</f>
        <v/>
      </c>
      <c r="CN416" s="4" t="str">
        <f>IF(_tag_month_day!AL406="","",_tag_month_day!AL406)</f>
        <v/>
      </c>
      <c r="CO416" s="4" t="str">
        <f>IF(_tag_month_day!AM406="","",_tag_month_day!AM406)</f>
        <v/>
      </c>
      <c r="CP416" s="4" t="str">
        <f>IF(_tag_month_day!AN406="","",_tag_month_day!AN406)</f>
        <v/>
      </c>
      <c r="CQ416" s="4" t="str">
        <f>IF(_tag_month_day!AO406="","",_tag_month_day!AO406)</f>
        <v/>
      </c>
      <c r="CR416" s="462" t="str">
        <f>IF(_tag_month_day!AP406="","",_tag_month_day!AP406)</f>
        <v/>
      </c>
      <c r="CS416" s="463" t="str">
        <f>IF(_tag_month_day!AQ406="","",_tag_month_day!AQ406)</f>
        <v/>
      </c>
      <c r="CT416" s="4" t="str">
        <f>IF(_tag_month_day!AR406="","",_tag_month_day!AR406)</f>
        <v/>
      </c>
      <c r="CU416" s="464" t="e">
        <f>DU416/AJ416</f>
        <v>#VALUE!</v>
      </c>
      <c r="CV416" s="451" t="e">
        <f>BG416/BH416</f>
        <v>#VALUE!</v>
      </c>
      <c r="CW416" s="465" t="e">
        <f>AJ416*(1-CV416)*CU416*AF416</f>
        <v>#VALUE!</v>
      </c>
      <c r="CX416" s="465" t="e">
        <f>CW416*94%</f>
        <v>#VALUE!</v>
      </c>
      <c r="CY416" s="466" t="e">
        <f>IF(CX416=0,0,DS416/(DS416+CX416))</f>
        <v>#VALUE!</v>
      </c>
      <c r="CZ416" s="465" t="e">
        <f>$AJ416*EF416</f>
        <v>#VALUE!</v>
      </c>
      <c r="DA416" s="465" t="e">
        <f>$AJ416*EG416</f>
        <v>#VALUE!</v>
      </c>
      <c r="DB416" s="465" t="e">
        <f>$AJ416*EH416</f>
        <v>#VALUE!</v>
      </c>
      <c r="DC416" s="465" t="e">
        <f>$AJ416*EI416</f>
        <v>#VALUE!</v>
      </c>
      <c r="DD416" s="465" t="e">
        <f>$AJ416*EJ416</f>
        <v>#VALUE!</v>
      </c>
      <c r="DE416" s="465" t="e">
        <f>$AJ416*EK416</f>
        <v>#VALUE!</v>
      </c>
      <c r="DF416" s="465" t="e">
        <f>$AJ416*EL416</f>
        <v>#VALUE!</v>
      </c>
      <c r="DG416" s="465" t="e">
        <f>$AJ416*EM416</f>
        <v>#VALUE!</v>
      </c>
      <c r="DH416" s="465" t="e">
        <f>$AJ416*EN416</f>
        <v>#VALUE!</v>
      </c>
      <c r="DI416" s="465" t="e">
        <f>$AJ416*EO416</f>
        <v>#VALUE!</v>
      </c>
      <c r="DJ416" s="465" t="e">
        <f>CZ416*(1-EP416)</f>
        <v>#VALUE!</v>
      </c>
      <c r="DK416" s="465" t="e">
        <f>DA416*(1-ER416)</f>
        <v>#VALUE!</v>
      </c>
      <c r="DL416" s="465" t="e">
        <f>DB416*(1-EQ416)</f>
        <v>#VALUE!</v>
      </c>
      <c r="DM416" s="465" t="e">
        <f>DC416*(1-ES416)</f>
        <v>#VALUE!</v>
      </c>
      <c r="DN416" s="465" t="e">
        <f>DD416*(1-ET416)</f>
        <v>#VALUE!</v>
      </c>
      <c r="DO416" s="465" t="e">
        <f>DE416</f>
        <v>#VALUE!</v>
      </c>
      <c r="DP416" s="465" t="e">
        <f>DF416*(1-EU416)</f>
        <v>#VALUE!</v>
      </c>
      <c r="DQ416" s="465" t="e">
        <f>DG416*(1-EV416)</f>
        <v>#VALUE!</v>
      </c>
      <c r="DR416" s="465" t="e">
        <f>DH416*(1-EW416)</f>
        <v>#VALUE!</v>
      </c>
      <c r="DS416" s="465" t="e">
        <f>DI416</f>
        <v>#VALUE!</v>
      </c>
      <c r="DT416" s="465" t="e">
        <f>SUM(DJ416:DS416)</f>
        <v>#VALUE!</v>
      </c>
      <c r="DU416" s="465" t="e">
        <f>(GS416:GX416)+(DP416+DQ416+DR416)*GY416+DS416</f>
        <v>#VALUE!</v>
      </c>
      <c r="DV416" s="451" t="e">
        <f>AV416/$BH416/(1-EP416)</f>
        <v>#VALUE!</v>
      </c>
      <c r="DW416" s="451" t="e">
        <f>AW416/$BH416/(1-ER416)</f>
        <v>#VALUE!</v>
      </c>
      <c r="DX416" s="451" t="e">
        <f>AX416/$BH416/(1-EQ416)</f>
        <v>#VALUE!</v>
      </c>
      <c r="DY416" s="451" t="e">
        <f>AY416/$BH416/(1-ES416)</f>
        <v>#VALUE!</v>
      </c>
      <c r="DZ416" s="451" t="e">
        <f>AZ416/$BH416/(1-ET416)</f>
        <v>#VALUE!</v>
      </c>
      <c r="EA416" s="451" t="e">
        <f>BA416/$BH416/(1-AX416)</f>
        <v>#VALUE!</v>
      </c>
      <c r="EB416" s="451" t="e">
        <f>BB416/$BH416/(1-EU416)</f>
        <v>#VALUE!</v>
      </c>
      <c r="EC416" s="451" t="e">
        <f>BC416/$BH416/(1-EV416)</f>
        <v>#VALUE!</v>
      </c>
      <c r="ED416" s="451" t="e">
        <f>BD416/$BH416/(1-EW416)</f>
        <v>#VALUE!</v>
      </c>
      <c r="EE416" s="451" t="e">
        <f>BG416/BH416</f>
        <v>#VALUE!</v>
      </c>
      <c r="EF416" s="451" t="e">
        <f>DV416/SUM($DV416:$EE416)</f>
        <v>#VALUE!</v>
      </c>
      <c r="EG416" s="451" t="e">
        <f>DW416/SUM($DV416:$EE416)</f>
        <v>#VALUE!</v>
      </c>
      <c r="EH416" s="451" t="e">
        <f>DX416/SUM($DV416:$EE416)</f>
        <v>#VALUE!</v>
      </c>
      <c r="EI416" s="451" t="e">
        <f>DY416/SUM($DV416:$EE416)</f>
        <v>#VALUE!</v>
      </c>
      <c r="EJ416" s="451" t="e">
        <f>DZ416/SUM($DV416:$EE416)</f>
        <v>#VALUE!</v>
      </c>
      <c r="EK416" s="451" t="e">
        <f>EA416/SUM($DV416:$EE416)</f>
        <v>#VALUE!</v>
      </c>
      <c r="EL416" s="451" t="e">
        <f>EB416/SUM($DV416:$EE416)</f>
        <v>#VALUE!</v>
      </c>
      <c r="EM416" s="451" t="e">
        <f>EC416/SUM($DV416:$EE416)</f>
        <v>#VALUE!</v>
      </c>
      <c r="EN416" s="451" t="e">
        <f>ED416/SUM($DV416:$EE416)</f>
        <v>#VALUE!</v>
      </c>
      <c r="EO416" s="451" t="e">
        <f>EE416/SUM($DV416:$EE416)</f>
        <v>#VALUE!</v>
      </c>
      <c r="EP416" s="450">
        <f>EP415</f>
        <v>0.080000000000000002</v>
      </c>
      <c r="EQ416" s="450">
        <f>EQ415</f>
        <v>0.014999999999999999</v>
      </c>
      <c r="ER416" s="450">
        <f>ER415</f>
        <v>0.014999999999999999</v>
      </c>
      <c r="ES416" s="450">
        <f>ES415</f>
        <v>0.014999999999999999</v>
      </c>
      <c r="ET416" s="450">
        <f>ET415</f>
        <v>0.014999999999999999</v>
      </c>
      <c r="EU416" s="450">
        <f>EU415</f>
        <v>0.089999999999999997</v>
      </c>
      <c r="EV416" s="450">
        <f>EV415</f>
        <v>0.089999999999999997</v>
      </c>
      <c r="EW416" s="450">
        <f>EW415</f>
        <v>0.089999999999999997</v>
      </c>
      <c r="EX416" s="431" t="str">
        <f>IF(_tag_month_day!AS406="","",_tag_month_day!AS406/100)</f>
        <v/>
      </c>
      <c r="EY416" s="431" t="str">
        <f>IF(_tag_month_day!AT406="","",_tag_month_day!AT406/100)</f>
        <v/>
      </c>
      <c r="EZ416" s="431" t="str">
        <f>IF(_tag_month_day!AU406="","",_tag_month_day!AU406/100)</f>
        <v/>
      </c>
      <c r="FA416" s="431" t="str">
        <f>IF(_tag_month_day!AV406="","",_tag_month_day!AV406/100)</f>
        <v/>
      </c>
      <c r="FB416" s="431" t="str">
        <f>IF(_tag_month_day!AW406="","",_tag_month_day!AW406/100)</f>
        <v/>
      </c>
      <c r="FC416" s="431" t="str">
        <f>IF(_tag_month_day!AX406="","",_tag_month_day!AX406/100)</f>
        <v/>
      </c>
      <c r="FD416" s="449" t="str">
        <f>IF(_tag_month_day!AY406="","",_tag_month_day!AY406/100)</f>
        <v/>
      </c>
      <c r="FE416" s="449" t="str">
        <f>IF(_tag_month_day!AZ406="","",_tag_month_day!AZ406/100)</f>
        <v/>
      </c>
      <c r="FF416" s="449" t="str">
        <f>IF(_tag_month_day!BA406="","",_tag_month_day!BA406/100)</f>
        <v/>
      </c>
      <c r="FG416" s="449" t="str">
        <f>IF(_tag_month_day!BB406="","",_tag_month_day!BB406/100)</f>
        <v/>
      </c>
      <c r="FH416" s="467" t="str">
        <f>IF(_tag_month_day!BC406="","",_tag_month_day!BC406/100)</f>
        <v/>
      </c>
      <c r="FI416" s="449">
        <f>FI415</f>
        <v>0.40999999999999998</v>
      </c>
      <c r="FJ416" s="449">
        <f>FJ415</f>
        <v>0.11</v>
      </c>
      <c r="FK416" s="449">
        <f>FK415</f>
        <v>0.014999999999999999</v>
      </c>
      <c r="FL416" s="449">
        <f>FL415</f>
        <v>0</v>
      </c>
      <c r="FM416" s="467">
        <f>FM415</f>
        <v>0.0001</v>
      </c>
      <c r="FN416" s="449">
        <f>FN415</f>
        <v>0.32000000000000001</v>
      </c>
      <c r="FO416" s="449">
        <f>FO415</f>
        <v>0.20000000000000001</v>
      </c>
      <c r="FP416" s="449">
        <f>FP415</f>
        <v>0.01</v>
      </c>
      <c r="FQ416" s="449">
        <f>FQ415</f>
        <v>0</v>
      </c>
      <c r="FR416" s="467">
        <f>FR415</f>
        <v>0.0001</v>
      </c>
      <c r="FS416" s="449" t="str">
        <f>IF(_tag_month_day!BD406="","",_tag_month_day!BD406/100)</f>
        <v/>
      </c>
      <c r="FT416" s="449" t="str">
        <f>IF(_tag_month_day!BE406="","",_tag_month_day!BE406/100)</f>
        <v/>
      </c>
      <c r="FU416" s="449" t="str">
        <f>IF(_tag_month_day!BF406="","",_tag_month_day!BF406/100)</f>
        <v/>
      </c>
      <c r="FV416" s="449" t="str">
        <f>IF(_tag_month_day!BG406="","",_tag_month_day!BG406/100)</f>
        <v/>
      </c>
      <c r="FW416" s="467" t="str">
        <f>IF(_tag_month_day!BH406="","",_tag_month_day!BH406/100)</f>
        <v/>
      </c>
      <c r="FX416" s="449" t="str">
        <f>IF(_tag_month_day!BI406="","",_tag_month_day!BI406/100)</f>
        <v/>
      </c>
      <c r="FY416" s="449" t="str">
        <f>IF(_tag_month_day!BJ406="","",_tag_month_day!BJ406/100)</f>
        <v/>
      </c>
      <c r="FZ416" s="468" t="str">
        <f>IF(_tag_month_day!BK406="","",_tag_month_day!BK406/100)</f>
        <v/>
      </c>
      <c r="GA416" s="449" t="str">
        <f>IF(_tag_month_day!BL406="","",_tag_month_day!BL406/100)</f>
        <v/>
      </c>
      <c r="GB416" s="467" t="str">
        <f>IF(_tag_month_day!BM406="","",_tag_month_day!BM406/100)</f>
        <v/>
      </c>
      <c r="GC416" s="431" t="str">
        <f>IF(_tag_month_day!BN406="","",_tag_month_day!BN406/100)</f>
        <v/>
      </c>
      <c r="GD416" s="431" t="str">
        <f>IF(_tag_month_day!BO406="","",_tag_month_day!BO406/100)</f>
        <v/>
      </c>
      <c r="GE416" s="431" t="str">
        <f>IF(_tag_month_day!BP406="","",_tag_month_day!BP406/100)</f>
        <v/>
      </c>
      <c r="GF416" s="431" t="str">
        <f>IF(_tag_month_day!BQ406="","",_tag_month_day!BQ406/100)</f>
        <v/>
      </c>
      <c r="GG416" s="431" t="str">
        <f>IF(_tag_month_day!BR406="","",_tag_month_day!BR406/100)</f>
        <v/>
      </c>
      <c r="GH416" s="431" t="str">
        <f>IF(_tag_month_day!BS406="","",_tag_month_day!BS406/100)</f>
        <v/>
      </c>
      <c r="GI416" s="467" t="str">
        <f>IF(_tag_month_day!BT406="","",_tag_month_day!BT406/100)</f>
        <v/>
      </c>
      <c r="GJ416" s="469" t="str">
        <f>IF(_tag_month_day!BU406="","",_tag_month_day!BU406/100)</f>
        <v/>
      </c>
      <c r="GK416" s="470">
        <f>GK415</f>
        <v>0.070000000000000007</v>
      </c>
      <c r="GL416" s="470">
        <f>GL415</f>
        <v>0.029999999999999999</v>
      </c>
      <c r="GM416" s="471" t="str">
        <f>IF(_tag_month_day!BX406="","",_tag_month_day!BX406/100)</f>
        <v/>
      </c>
      <c r="GN416" s="470">
        <f>GN415</f>
        <v>0.070000000000000007</v>
      </c>
      <c r="GO416" s="470">
        <f>GO415</f>
        <v>0.029999999999999999</v>
      </c>
      <c r="GP416" s="470">
        <f>GP415</f>
        <v>0.089999999999999997</v>
      </c>
      <c r="GQ416" s="470">
        <f>GQ415</f>
        <v>0.029999999999999999</v>
      </c>
      <c r="GR416" s="471" t="str">
        <f>IF(_tag_month_day!CA406="","",_tag_month_day!CA406/100)</f>
        <v/>
      </c>
      <c r="GS416" s="472">
        <f>GS415</f>
        <v>0.95299999999999996</v>
      </c>
      <c r="GT416" s="472">
        <f>GT415</f>
        <v>0.55000000000000004</v>
      </c>
      <c r="GU416" s="472">
        <f>GU415</f>
        <v>0.55000000000000004</v>
      </c>
      <c r="GV416" s="472">
        <f>GV415</f>
        <v>0.55000000000000004</v>
      </c>
      <c r="GW416" s="472">
        <f>GW415</f>
        <v>0.5</v>
      </c>
      <c r="GX416" s="472">
        <f>GX415</f>
        <v>0.93500000000000005</v>
      </c>
      <c r="GY416" s="472">
        <f>GY415</f>
        <v>0.14999999999999999</v>
      </c>
      <c r="GZ416" s="472">
        <f>GZ415</f>
        <v>1</v>
      </c>
      <c r="HA416" s="474">
        <f>HA415</f>
        <v>0.047</v>
      </c>
      <c r="HB416" s="474">
        <f>HB415</f>
        <v>0.45000000000000001</v>
      </c>
      <c r="HC416" s="474">
        <f>HC415</f>
        <v>0.45000000000000001</v>
      </c>
      <c r="HD416" s="474">
        <f>HD415</f>
        <v>0.45000000000000001</v>
      </c>
      <c r="HE416" s="474">
        <f>HE415</f>
        <v>0.5</v>
      </c>
      <c r="HF416" s="474">
        <f>HF415</f>
        <v>0.065000000000000002</v>
      </c>
      <c r="HG416" s="474">
        <f>HG415</f>
        <v>0.84999999999999998</v>
      </c>
      <c r="HH416" s="474">
        <f>HH415</f>
        <v>0</v>
      </c>
      <c r="HI416" s="10">
        <f>IF(BZ416&lt;&gt;"",CK416-BV416,0)</f>
        <v>0</v>
      </c>
      <c r="HJ416" s="10" t="e">
        <f>IF(AJ416&gt;0,AH416-AJ416,0)</f>
        <v>#VALUE!</v>
      </c>
      <c r="HK416" s="466">
        <f>HK415</f>
        <v>0.84999999999999998</v>
      </c>
      <c r="HL416" s="424">
        <f>HL415</f>
        <v>550000</v>
      </c>
      <c r="HM416" s="424">
        <f>HM415</f>
        <v>480000</v>
      </c>
      <c r="HN416" s="465" t="e">
        <f>(DJ416*EZ416+DK416*FH416+DL416*FM416+DM416*FR416+DN416*FW416+DO416*GB416+DS416*GI416+DP416*GM416+DR416*GR416)*1000*2</f>
        <v>#VALUE!</v>
      </c>
      <c r="HO416" s="465" t="e">
        <f>HN416*HK416*$HO$2/HL416*1000000</f>
        <v>#VALUE!</v>
      </c>
      <c r="HP416" s="465" t="e">
        <f>HN416*HK416*$HP$2/HM416*1000000</f>
        <v>#VALUE!</v>
      </c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</row>
    <row customFormat="1" r="417" s="0">
      <c r="A417" s="420">
        <v>406</v>
      </c>
      <c r="B417" s="421">
        <f ca="1">IF(D417=D416,B416,IF(D417="夜班",B416+1,B416))</f>
        <v>43602</v>
      </c>
      <c r="C417" s="422">
        <f>C416</f>
        <v>0.041666666666666699</v>
      </c>
      <c r="D417" s="10" t="str">
        <f ca="1">IF(HOUR(G417)&lt;8,"夜班",IF(HOUR(G417)&lt;16,"白班",IF(HOUR(G417)&lt;24,"中班",0)))</f>
        <v>中班</v>
      </c>
      <c r="E417" s="10" t="e">
        <f ca="1">IF(F417=1,"甲",IF(F417=2,"乙",IF(F417=3,"丙",IF(F417=4,"丁",""))))</f>
        <v>#REF!</v>
      </c>
      <c r="F417" s="10" t="e">
        <f ca="1">SUMPRODUCT((成本日报!$A$3:$A$95=计划!B417)*(成本日报!$B$3:$B$95=计划!$D417),成本日报!$C$3:$C$95)</f>
        <v>#REF!</v>
      </c>
      <c r="G417" s="423">
        <f ca="1">G416+C416</f>
        <v>43602.874999999018</v>
      </c>
      <c r="H417" s="423">
        <f ca="1">$G417+$C417/60*10+$C417*0</f>
        <v>43602.881944443463</v>
      </c>
      <c r="I417" s="423">
        <f ca="1">$G417+$C417/60*18+$C417*0</f>
        <v>43602.887499999015</v>
      </c>
      <c r="J417" s="423">
        <f ca="1">$G417+$C417/60*0+$C417*1</f>
        <v>43602.916666665682</v>
      </c>
      <c r="K417" s="423">
        <f ca="1">$G417+$C417/60*30+$C417*2</f>
        <v>43602.979166665689</v>
      </c>
      <c r="L417" s="423">
        <f ca="1">$G417+$C417/60*0+$C417*3</f>
        <v>43602.999999999018</v>
      </c>
      <c r="M417" s="424" t="str">
        <f>IF(_tag_month_day!A407="","",_tag_month_day!A407)</f>
        <v/>
      </c>
      <c r="N417" s="424" t="str">
        <f>IF(_tag_month_day!B407="","",_tag_month_day!B407)</f>
        <v/>
      </c>
      <c r="O417" s="425" t="e">
        <f>IF(M417+N417=0,"",M417+N417)</f>
        <v>#VALUE!</v>
      </c>
      <c r="P417" s="424" t="str">
        <f>IF(_tag_month_day!C407="","",_tag_month_day!C407)</f>
        <v/>
      </c>
      <c r="Q417" s="424" t="str">
        <f>IF(_tag_month_day!D407="","",_tag_month_day!D407)</f>
        <v/>
      </c>
      <c r="R417" s="426" t="str">
        <f>IF(_tag_month_day!CB407="","",_tag_month_day!CB407/100)</f>
        <v/>
      </c>
      <c r="S417" s="427" t="str">
        <f>IF(_tag_month_day!E407="","",_tag_month_day!E407)</f>
        <v/>
      </c>
      <c r="T417" s="427" t="str">
        <f>IF(_tag_month_day!F407="","",_tag_month_day!F407)</f>
        <v/>
      </c>
      <c r="U417" s="428" t="e">
        <f>S417+T417</f>
        <v>#VALUE!</v>
      </c>
      <c r="V417" s="429" t="e">
        <f>U417/AJ417</f>
        <v>#VALUE!</v>
      </c>
      <c r="W417" s="430" t="str">
        <f>IF(_jhy_month_day!A407="","",_jhy_month_day!A407)</f>
        <v/>
      </c>
      <c r="X417" s="431" t="str">
        <f>IF(_jhy_month_day!B407="","",_jhy_month_day!B407/100)</f>
        <v/>
      </c>
      <c r="Y417" s="431" t="str">
        <f>IF(_jhy_month_day!C407="","",_jhy_month_day!C407/100)</f>
        <v/>
      </c>
      <c r="Z417" s="432">
        <f>Z413+1</f>
        <v>102</v>
      </c>
      <c r="AA417" s="433" t="str">
        <f>IF(_tag_month_day!G407="","",_tag_month_day!G407/100)</f>
        <v/>
      </c>
      <c r="AB417" s="433" t="str">
        <f>IF(_tag_month_day!H407="","",_tag_month_day!H407/100)</f>
        <v/>
      </c>
      <c r="AC417" s="434">
        <f>IF(X417="",AC416,BK417*($AV416*X417+$AW416*FD416+$AX416*FI416+$AY416*FN416+$AZ416*FS416+$BA416*FX416+$BG416*GE416)/(AV416*Y417+AX416*FK416+AW416*FF416+AY416*FP416+AZ416*FU416+BA416*FZ416+BG416*GG416+BB416*GK416+BC416*GN416+BD416*GP416))</f>
        <v>1.59963432013121</v>
      </c>
      <c r="AD417" s="435" t="str">
        <f>IF(AC417=AC416,"",AC417-AC416)</f>
        <v/>
      </c>
      <c r="AE417" s="436" t="str">
        <f>IF(1-AF417=0,"",(1-AF417))</f>
        <v/>
      </c>
      <c r="AF417" s="437">
        <v>1</v>
      </c>
      <c r="AG417" s="10" t="str">
        <f>AG416</f>
        <v>9A3</v>
      </c>
      <c r="AH417" s="438" t="str">
        <f>AH416</f>
        <v/>
      </c>
      <c r="AI417" s="424"/>
      <c r="AJ417" s="10" t="str">
        <f>IF(_tag_month_day!I407="","",_tag_month_day!I407)</f>
        <v/>
      </c>
      <c r="AK417" s="440"/>
      <c r="AL417" s="440"/>
      <c r="AM417" s="440"/>
      <c r="AN417" s="441">
        <f>AN416</f>
        <v>2</v>
      </c>
      <c r="AO417" s="441">
        <f>AO416</f>
        <v>8</v>
      </c>
      <c r="AP417" s="442" t="e">
        <f>(IF(AN417=0,AS416,AS416*(1+AO417/AN417)/(AR417+AO417/AN417)))+AT417</f>
        <v>#VALUE!</v>
      </c>
      <c r="AQ417" s="443" t="str">
        <f>IF(_tag_month_day!J407="","",_tag_month_day!J407/100)</f>
        <v/>
      </c>
      <c r="AR417" s="444">
        <f>AR416</f>
        <v>1.3</v>
      </c>
      <c r="AS417" s="445" t="e">
        <f>AQ417*(AN417*AR417+AO417)/(AN417+AO417)</f>
        <v>#VALUE!</v>
      </c>
      <c r="AT417" s="445" t="e">
        <f>(SUM(BE417:BF417)-SUM(BE416:BF416))*0.05</f>
        <v>#VALUE!</v>
      </c>
      <c r="AU417" s="446" t="str">
        <f>IF(_tag_month_day!CC407="","",IF(_tag_month_day!CC407&gt;0,_tag_month_day!CD407,_tag_month_day!CE407))</f>
        <v/>
      </c>
      <c r="AV417" s="447" t="str">
        <f>IF(_tag_month_day!L407="","",_tag_month_day!L407/100)</f>
        <v/>
      </c>
      <c r="AW417" s="431">
        <f>AW416</f>
        <v>0</v>
      </c>
      <c r="AX417" s="431">
        <f>AX416</f>
        <v>0</v>
      </c>
      <c r="AY417" s="431" t="str">
        <f>IF(_tag_month_day!M407="","",_tag_month_day!M407/100)</f>
        <v/>
      </c>
      <c r="AZ417" s="431" t="str">
        <f>IF(_tag_month_day!N407="","",_tag_month_day!N407/100)</f>
        <v/>
      </c>
      <c r="BA417" s="431" t="str">
        <f>IF(_tag_month_day!O407="","",_tag_month_day!O407/100)</f>
        <v/>
      </c>
      <c r="BB417" s="448" t="str">
        <f>IF(_tag_month_day!P407="","",_tag_month_day!P407/100)</f>
        <v/>
      </c>
      <c r="BC417" s="448">
        <f>BC416</f>
        <v>0</v>
      </c>
      <c r="BD417" s="448" t="str">
        <f>IF(_tag_month_day!Q407="","",_tag_month_day!Q407/100)</f>
        <v/>
      </c>
      <c r="BE417" s="449" t="str">
        <f>IF(_tag_month_day!R407="","",_tag_month_day!R407/100)</f>
        <v/>
      </c>
      <c r="BF417" s="388" t="e">
        <f>(AU417*(100+BE417*100))/(AJ417-AU417)/100</f>
        <v>#VALUE!</v>
      </c>
      <c r="BG417" s="450" t="e">
        <f>BE417+BF417</f>
        <v>#VALUE!</v>
      </c>
      <c r="BH417" s="451" t="e">
        <f>SUM(AV417:BF417)</f>
        <v>#VALUE!</v>
      </c>
      <c r="BI417" s="452" t="e">
        <f>IF(CX417=0,BI416,(DK417*查询!$R$5+DL417*查询!$Q$5+DM417*查询!$N$5+DN417*查询!$O$5+DO417*查询!$P$5)*AF417/CX417)</f>
        <v>#VALUE!</v>
      </c>
      <c r="BJ417" s="452" t="e">
        <f>IF(CX417=0,BJ416,(DP417*查询!$S$5+DQ417*查询!$T$5+DR417*查询!$U$5)*AF417/CX417)</f>
        <v>#VALUE!</v>
      </c>
      <c r="BK417" s="452">
        <f>BK416</f>
        <v>1</v>
      </c>
      <c r="BL417" s="453" t="e">
        <f>SUMPRODUCT((AV417:BA417)*(GS417:GX417))/((GS417:GX417)+SUM(BB417:BD417)*GY417+BG417*GZ417)</f>
        <v>#VALUE!</v>
      </c>
      <c r="BM417" s="453" t="e">
        <f>BK417*($AV417*FB417+$AW417*FD417+$AX417*FI417+$AY417*FN417+$AZ417*FS417+$BA417*FX417+$BG417*GE417)/(AV417*EY417+AX417*FK417+AW417*FF417+AY417*FP417+AZ417*FU417+BA417*FZ417+BG417*GG417+BB417*GK417+BC417*GN417+BD417*GP417)</f>
        <v>#VALUE!</v>
      </c>
      <c r="BN417" s="453" t="e">
        <f>($AV417*FC417+$AX417*FJ417+$AW417*FE417+$AY417*FO417+$AZ417*FT417+$BA417*FY417+$BG417*GF417)/($AV417*FA417+BG417*GH417+BB417*GL417+BC417*GO417+BD417*GQ417+BA417*GA417)</f>
        <v>#VALUE!</v>
      </c>
      <c r="BO417" s="454" t="e">
        <f>SUMPRODUCT(AV417:BA417*GS417:GX417)/(GS417:GX417+(BB417+BC417+BD417)*GY417+BG417)</f>
        <v>#VALUE!</v>
      </c>
      <c r="BP417" s="454" t="e">
        <f>SUMPRODUCT(AV417:BA417*GS417:GX417)/(GS417:GX417+(BB417+BC417+BD417)*GY417+BG417)</f>
        <v>#VALUE!</v>
      </c>
      <c r="BQ417" s="454" t="e">
        <f>SUMPRODUCT(AV417:BA417*GS417:GX417)/(GS417:GX417+(BB417+BC417+BD417)*GY417+BG417)</f>
        <v>#VALUE!</v>
      </c>
      <c r="BR417" s="453" t="str">
        <f>IF(_tag_month_day!T407="","",_tag_month_day!T407)</f>
        <v/>
      </c>
      <c r="BS417" s="453" t="str">
        <f>IF(_tag_month_day!U407="","",_tag_month_day!U407)</f>
        <v/>
      </c>
      <c r="BT417" s="455" t="str">
        <f>IF(CK417="","",IF((CK417&gt;=BV417-0.12)*(CK417&lt;=BV417+0.12),"合格","不合格"))</f>
        <v/>
      </c>
      <c r="BU417" s="456" t="str">
        <f>IF(_tag_month_day!V407="","",_tag_month_day!V407)</f>
        <v/>
      </c>
      <c r="BV417" s="457" t="str">
        <f>IF(_tag_month_day!W407="","",_tag_month_day!W407)</f>
        <v/>
      </c>
      <c r="BW417" s="458" t="str">
        <f>IF(_tag_month_day!X407="","",_tag_month_day!X407)</f>
        <v/>
      </c>
      <c r="BX417" s="458" t="str">
        <f>IF(_tag_month_day!Y407="","",_tag_month_day!Y407)</f>
        <v/>
      </c>
      <c r="BY417" s="459">
        <f ca="1">L417</f>
        <v>43602.999999999018</v>
      </c>
      <c r="BZ417" s="460"/>
      <c r="CA417" s="461"/>
      <c r="CB417" s="424" t="str">
        <f>IF(_tag_month_day!Z407="","",_tag_month_day!Z407)</f>
        <v/>
      </c>
      <c r="CC417" s="424" t="str">
        <f>IF(_tag_month_day!AA407="","",_tag_month_day!AA407)</f>
        <v/>
      </c>
      <c r="CD417" s="424" t="str">
        <f>IF(_tag_month_day!AB407="","",_tag_month_day!AB407)</f>
        <v/>
      </c>
      <c r="CE417" s="424" t="str">
        <f>IF(_tag_month_day!AC407="","",_tag_month_day!AC407)</f>
        <v/>
      </c>
      <c r="CF417" s="424" t="str">
        <f>IF(_tag_month_day!AD407="","",_tag_month_day!AD407)</f>
        <v/>
      </c>
      <c r="CG417" s="424" t="str">
        <f>IF(_tag_month_day!AE407="","",_tag_month_day!AE407)</f>
        <v/>
      </c>
      <c r="CH417" s="424" t="str">
        <f>IF(_tag_month_day!AF407="","",_tag_month_day!AF407)</f>
        <v/>
      </c>
      <c r="CI417" s="424" t="str">
        <f>IF(_tag_month_day!AG407="","",_tag_month_day!AG407)</f>
        <v/>
      </c>
      <c r="CJ417" s="424" t="str">
        <f>IF(_tag_month_day!AH407="","",_tag_month_day!AH407)</f>
        <v/>
      </c>
      <c r="CK417" s="424" t="str">
        <f>IF(_tag_month_day!AI407="","",_tag_month_day!AI407)</f>
        <v/>
      </c>
      <c r="CL417" s="4" t="str">
        <f>IF(_tag_month_day!AJ407="","",_tag_month_day!AJ407)</f>
        <v/>
      </c>
      <c r="CM417" s="4" t="str">
        <f>IF(_tag_month_day!AK407="","",_tag_month_day!AK407)</f>
        <v/>
      </c>
      <c r="CN417" s="4" t="str">
        <f>IF(_tag_month_day!AL407="","",_tag_month_day!AL407)</f>
        <v/>
      </c>
      <c r="CO417" s="4" t="str">
        <f>IF(_tag_month_day!AM407="","",_tag_month_day!AM407)</f>
        <v/>
      </c>
      <c r="CP417" s="4" t="str">
        <f>IF(_tag_month_day!AN407="","",_tag_month_day!AN407)</f>
        <v/>
      </c>
      <c r="CQ417" s="4" t="str">
        <f>IF(_tag_month_day!AO407="","",_tag_month_day!AO407)</f>
        <v/>
      </c>
      <c r="CR417" s="462" t="str">
        <f>IF(_tag_month_day!AP407="","",_tag_month_day!AP407)</f>
        <v/>
      </c>
      <c r="CS417" s="463" t="str">
        <f>IF(_tag_month_day!AQ407="","",_tag_month_day!AQ407)</f>
        <v/>
      </c>
      <c r="CT417" s="4" t="str">
        <f>IF(_tag_month_day!AR407="","",_tag_month_day!AR407)</f>
        <v/>
      </c>
      <c r="CU417" s="464" t="e">
        <f>DU417/AJ417</f>
        <v>#VALUE!</v>
      </c>
      <c r="CV417" s="451" t="e">
        <f>BG417/BH417</f>
        <v>#VALUE!</v>
      </c>
      <c r="CW417" s="465" t="e">
        <f>AJ417*(1-CV417)*CU417*AF417</f>
        <v>#VALUE!</v>
      </c>
      <c r="CX417" s="465" t="e">
        <f>CW417*94%</f>
        <v>#VALUE!</v>
      </c>
      <c r="CY417" s="466" t="e">
        <f>IF(CX417=0,0,DS417/(DS417+CX417))</f>
        <v>#VALUE!</v>
      </c>
      <c r="CZ417" s="465" t="e">
        <f>$AJ417*EF417</f>
        <v>#VALUE!</v>
      </c>
      <c r="DA417" s="465" t="e">
        <f>$AJ417*EG417</f>
        <v>#VALUE!</v>
      </c>
      <c r="DB417" s="465" t="e">
        <f>$AJ417*EH417</f>
        <v>#VALUE!</v>
      </c>
      <c r="DC417" s="465" t="e">
        <f>$AJ417*EI417</f>
        <v>#VALUE!</v>
      </c>
      <c r="DD417" s="465" t="e">
        <f>$AJ417*EJ417</f>
        <v>#VALUE!</v>
      </c>
      <c r="DE417" s="465" t="e">
        <f>$AJ417*EK417</f>
        <v>#VALUE!</v>
      </c>
      <c r="DF417" s="465" t="e">
        <f>$AJ417*EL417</f>
        <v>#VALUE!</v>
      </c>
      <c r="DG417" s="465" t="e">
        <f>$AJ417*EM417</f>
        <v>#VALUE!</v>
      </c>
      <c r="DH417" s="465" t="e">
        <f>$AJ417*EN417</f>
        <v>#VALUE!</v>
      </c>
      <c r="DI417" s="465" t="e">
        <f>$AJ417*EO417</f>
        <v>#VALUE!</v>
      </c>
      <c r="DJ417" s="465" t="e">
        <f>CZ417*(1-EP417)</f>
        <v>#VALUE!</v>
      </c>
      <c r="DK417" s="465" t="e">
        <f>DA417*(1-ER417)</f>
        <v>#VALUE!</v>
      </c>
      <c r="DL417" s="465" t="e">
        <f>DB417*(1-EQ417)</f>
        <v>#VALUE!</v>
      </c>
      <c r="DM417" s="465" t="e">
        <f>DC417*(1-ES417)</f>
        <v>#VALUE!</v>
      </c>
      <c r="DN417" s="465" t="e">
        <f>DD417*(1-ET417)</f>
        <v>#VALUE!</v>
      </c>
      <c r="DO417" s="465" t="e">
        <f>DE417</f>
        <v>#VALUE!</v>
      </c>
      <c r="DP417" s="465" t="e">
        <f>DF417*(1-EU417)</f>
        <v>#VALUE!</v>
      </c>
      <c r="DQ417" s="465" t="e">
        <f>DG417*(1-EV417)</f>
        <v>#VALUE!</v>
      </c>
      <c r="DR417" s="465" t="e">
        <f>DH417*(1-EW417)</f>
        <v>#VALUE!</v>
      </c>
      <c r="DS417" s="465" t="e">
        <f>DI417</f>
        <v>#VALUE!</v>
      </c>
      <c r="DT417" s="465" t="e">
        <f>SUM(DJ417:DS417)</f>
        <v>#VALUE!</v>
      </c>
      <c r="DU417" s="465" t="e">
        <f>(GS417:GX417)+(DP417+DQ417+DR417)*GY417+DS417</f>
        <v>#VALUE!</v>
      </c>
      <c r="DV417" s="451" t="e">
        <f>AV417/$BH417/(1-EP417)</f>
        <v>#VALUE!</v>
      </c>
      <c r="DW417" s="451" t="e">
        <f>AW417/$BH417/(1-ER417)</f>
        <v>#VALUE!</v>
      </c>
      <c r="DX417" s="451" t="e">
        <f>AX417/$BH417/(1-EQ417)</f>
        <v>#VALUE!</v>
      </c>
      <c r="DY417" s="451" t="e">
        <f>AY417/$BH417/(1-ES417)</f>
        <v>#VALUE!</v>
      </c>
      <c r="DZ417" s="451" t="e">
        <f>AZ417/$BH417/(1-ET417)</f>
        <v>#VALUE!</v>
      </c>
      <c r="EA417" s="451" t="e">
        <f>BA417/$BH417/(1-AX417)</f>
        <v>#VALUE!</v>
      </c>
      <c r="EB417" s="451" t="e">
        <f>BB417/$BH417/(1-EU417)</f>
        <v>#VALUE!</v>
      </c>
      <c r="EC417" s="451" t="e">
        <f>BC417/$BH417/(1-EV417)</f>
        <v>#VALUE!</v>
      </c>
      <c r="ED417" s="451" t="e">
        <f>BD417/$BH417/(1-EW417)</f>
        <v>#VALUE!</v>
      </c>
      <c r="EE417" s="451" t="e">
        <f>BG417/BH417</f>
        <v>#VALUE!</v>
      </c>
      <c r="EF417" s="451" t="e">
        <f>DV417/SUM($DV417:$EE417)</f>
        <v>#VALUE!</v>
      </c>
      <c r="EG417" s="451" t="e">
        <f>DW417/SUM($DV417:$EE417)</f>
        <v>#VALUE!</v>
      </c>
      <c r="EH417" s="451" t="e">
        <f>DX417/SUM($DV417:$EE417)</f>
        <v>#VALUE!</v>
      </c>
      <c r="EI417" s="451" t="e">
        <f>DY417/SUM($DV417:$EE417)</f>
        <v>#VALUE!</v>
      </c>
      <c r="EJ417" s="451" t="e">
        <f>DZ417/SUM($DV417:$EE417)</f>
        <v>#VALUE!</v>
      </c>
      <c r="EK417" s="451" t="e">
        <f>EA417/SUM($DV417:$EE417)</f>
        <v>#VALUE!</v>
      </c>
      <c r="EL417" s="451" t="e">
        <f>EB417/SUM($DV417:$EE417)</f>
        <v>#VALUE!</v>
      </c>
      <c r="EM417" s="451" t="e">
        <f>EC417/SUM($DV417:$EE417)</f>
        <v>#VALUE!</v>
      </c>
      <c r="EN417" s="451" t="e">
        <f>ED417/SUM($DV417:$EE417)</f>
        <v>#VALUE!</v>
      </c>
      <c r="EO417" s="451" t="e">
        <f>EE417/SUM($DV417:$EE417)</f>
        <v>#VALUE!</v>
      </c>
      <c r="EP417" s="450">
        <f>EP416</f>
        <v>0.080000000000000002</v>
      </c>
      <c r="EQ417" s="450">
        <f>EQ416</f>
        <v>0.014999999999999999</v>
      </c>
      <c r="ER417" s="450">
        <f>ER416</f>
        <v>0.014999999999999999</v>
      </c>
      <c r="ES417" s="450">
        <f>ES416</f>
        <v>0.014999999999999999</v>
      </c>
      <c r="ET417" s="450">
        <f>ET416</f>
        <v>0.014999999999999999</v>
      </c>
      <c r="EU417" s="450">
        <f>EU416</f>
        <v>0.089999999999999997</v>
      </c>
      <c r="EV417" s="450">
        <f>EV416</f>
        <v>0.089999999999999997</v>
      </c>
      <c r="EW417" s="450">
        <f>EW416</f>
        <v>0.089999999999999997</v>
      </c>
      <c r="EX417" s="431" t="str">
        <f>IF(_tag_month_day!AS407="","",_tag_month_day!AS407/100)</f>
        <v/>
      </c>
      <c r="EY417" s="431" t="str">
        <f>IF(_tag_month_day!AT407="","",_tag_month_day!AT407/100)</f>
        <v/>
      </c>
      <c r="EZ417" s="431" t="str">
        <f>IF(_tag_month_day!AU407="","",_tag_month_day!AU407/100)</f>
        <v/>
      </c>
      <c r="FA417" s="431" t="str">
        <f>IF(_tag_month_day!AV407="","",_tag_month_day!AV407/100)</f>
        <v/>
      </c>
      <c r="FB417" s="431" t="str">
        <f>IF(_tag_month_day!AW407="","",_tag_month_day!AW407/100)</f>
        <v/>
      </c>
      <c r="FC417" s="431" t="str">
        <f>IF(_tag_month_day!AX407="","",_tag_month_day!AX407/100)</f>
        <v/>
      </c>
      <c r="FD417" s="449" t="str">
        <f>IF(_tag_month_day!AY407="","",_tag_month_day!AY407/100)</f>
        <v/>
      </c>
      <c r="FE417" s="449" t="str">
        <f>IF(_tag_month_day!AZ407="","",_tag_month_day!AZ407/100)</f>
        <v/>
      </c>
      <c r="FF417" s="449" t="str">
        <f>IF(_tag_month_day!BA407="","",_tag_month_day!BA407/100)</f>
        <v/>
      </c>
      <c r="FG417" s="449" t="str">
        <f>IF(_tag_month_day!BB407="","",_tag_month_day!BB407/100)</f>
        <v/>
      </c>
      <c r="FH417" s="467" t="str">
        <f>IF(_tag_month_day!BC407="","",_tag_month_day!BC407/100)</f>
        <v/>
      </c>
      <c r="FI417" s="449">
        <f>FI416</f>
        <v>0.40999999999999998</v>
      </c>
      <c r="FJ417" s="449">
        <f>FJ416</f>
        <v>0.11</v>
      </c>
      <c r="FK417" s="449">
        <f>FK416</f>
        <v>0.014999999999999999</v>
      </c>
      <c r="FL417" s="449">
        <f>FL416</f>
        <v>0</v>
      </c>
      <c r="FM417" s="467">
        <f>FM416</f>
        <v>0.0001</v>
      </c>
      <c r="FN417" s="449">
        <f>FN416</f>
        <v>0.32000000000000001</v>
      </c>
      <c r="FO417" s="449">
        <f>FO416</f>
        <v>0.20000000000000001</v>
      </c>
      <c r="FP417" s="449">
        <f>FP416</f>
        <v>0.01</v>
      </c>
      <c r="FQ417" s="449">
        <f>FQ416</f>
        <v>0</v>
      </c>
      <c r="FR417" s="467">
        <f>FR416</f>
        <v>0.0001</v>
      </c>
      <c r="FS417" s="449" t="str">
        <f>IF(_tag_month_day!BD407="","",_tag_month_day!BD407/100)</f>
        <v/>
      </c>
      <c r="FT417" s="449" t="str">
        <f>IF(_tag_month_day!BE407="","",_tag_month_day!BE407/100)</f>
        <v/>
      </c>
      <c r="FU417" s="449" t="str">
        <f>IF(_tag_month_day!BF407="","",_tag_month_day!BF407/100)</f>
        <v/>
      </c>
      <c r="FV417" s="449" t="str">
        <f>IF(_tag_month_day!BG407="","",_tag_month_day!BG407/100)</f>
        <v/>
      </c>
      <c r="FW417" s="467" t="str">
        <f>IF(_tag_month_day!BH407="","",_tag_month_day!BH407/100)</f>
        <v/>
      </c>
      <c r="FX417" s="449" t="str">
        <f>IF(_tag_month_day!BI407="","",_tag_month_day!BI407/100)</f>
        <v/>
      </c>
      <c r="FY417" s="449" t="str">
        <f>IF(_tag_month_day!BJ407="","",_tag_month_day!BJ407/100)</f>
        <v/>
      </c>
      <c r="FZ417" s="468" t="str">
        <f>IF(_tag_month_day!BK407="","",_tag_month_day!BK407/100)</f>
        <v/>
      </c>
      <c r="GA417" s="449" t="str">
        <f>IF(_tag_month_day!BL407="","",_tag_month_day!BL407/100)</f>
        <v/>
      </c>
      <c r="GB417" s="467" t="str">
        <f>IF(_tag_month_day!BM407="","",_tag_month_day!BM407/100)</f>
        <v/>
      </c>
      <c r="GC417" s="431" t="str">
        <f>IF(_tag_month_day!BN407="","",_tag_month_day!BN407/100)</f>
        <v/>
      </c>
      <c r="GD417" s="431" t="str">
        <f>IF(_tag_month_day!BO407="","",_tag_month_day!BO407/100)</f>
        <v/>
      </c>
      <c r="GE417" s="431" t="str">
        <f>IF(_tag_month_day!BP407="","",_tag_month_day!BP407/100)</f>
        <v/>
      </c>
      <c r="GF417" s="431" t="str">
        <f>IF(_tag_month_day!BQ407="","",_tag_month_day!BQ407/100)</f>
        <v/>
      </c>
      <c r="GG417" s="431" t="str">
        <f>IF(_tag_month_day!BR407="","",_tag_month_day!BR407/100)</f>
        <v/>
      </c>
      <c r="GH417" s="431" t="str">
        <f>IF(_tag_month_day!BS407="","",_tag_month_day!BS407/100)</f>
        <v/>
      </c>
      <c r="GI417" s="467" t="str">
        <f>IF(_tag_month_day!BT407="","",_tag_month_day!BT407/100)</f>
        <v/>
      </c>
      <c r="GJ417" s="469" t="str">
        <f>IF(_tag_month_day!BU407="","",_tag_month_day!BU407/100)</f>
        <v/>
      </c>
      <c r="GK417" s="470">
        <f>GK416</f>
        <v>0.070000000000000007</v>
      </c>
      <c r="GL417" s="470">
        <f>GL416</f>
        <v>0.029999999999999999</v>
      </c>
      <c r="GM417" s="471" t="str">
        <f>IF(_tag_month_day!BX407="","",_tag_month_day!BX407/100)</f>
        <v/>
      </c>
      <c r="GN417" s="470">
        <f>GN416</f>
        <v>0.070000000000000007</v>
      </c>
      <c r="GO417" s="470">
        <f>GO416</f>
        <v>0.029999999999999999</v>
      </c>
      <c r="GP417" s="470">
        <f>GP416</f>
        <v>0.089999999999999997</v>
      </c>
      <c r="GQ417" s="470">
        <f>GQ416</f>
        <v>0.029999999999999999</v>
      </c>
      <c r="GR417" s="471" t="str">
        <f>IF(_tag_month_day!CA407="","",_tag_month_day!CA407/100)</f>
        <v/>
      </c>
      <c r="GS417" s="472">
        <f>GS416</f>
        <v>0.95299999999999996</v>
      </c>
      <c r="GT417" s="472">
        <f>GT416</f>
        <v>0.55000000000000004</v>
      </c>
      <c r="GU417" s="472">
        <f>GU416</f>
        <v>0.55000000000000004</v>
      </c>
      <c r="GV417" s="472">
        <f>GV416</f>
        <v>0.55000000000000004</v>
      </c>
      <c r="GW417" s="472">
        <f>GW416</f>
        <v>0.5</v>
      </c>
      <c r="GX417" s="472">
        <f>GX416</f>
        <v>0.93500000000000005</v>
      </c>
      <c r="GY417" s="472">
        <f>GY416</f>
        <v>0.14999999999999999</v>
      </c>
      <c r="GZ417" s="472">
        <f>GZ416</f>
        <v>1</v>
      </c>
      <c r="HA417" s="474">
        <f>HA416</f>
        <v>0.047</v>
      </c>
      <c r="HB417" s="474">
        <f>HB416</f>
        <v>0.45000000000000001</v>
      </c>
      <c r="HC417" s="474">
        <f>HC416</f>
        <v>0.45000000000000001</v>
      </c>
      <c r="HD417" s="474">
        <f>HD416</f>
        <v>0.45000000000000001</v>
      </c>
      <c r="HE417" s="474">
        <f>HE416</f>
        <v>0.5</v>
      </c>
      <c r="HF417" s="474">
        <f>HF416</f>
        <v>0.065000000000000002</v>
      </c>
      <c r="HG417" s="474">
        <f>HG416</f>
        <v>0.84999999999999998</v>
      </c>
      <c r="HH417" s="474">
        <f>HH416</f>
        <v>0</v>
      </c>
      <c r="HI417" s="10">
        <f>IF(BZ417&lt;&gt;"",CK417-BV417,0)</f>
        <v>0</v>
      </c>
      <c r="HJ417" s="10" t="e">
        <f>IF(AJ417&gt;0,AH417-AJ417,0)</f>
        <v>#VALUE!</v>
      </c>
      <c r="HK417" s="466">
        <f>HK416</f>
        <v>0.84999999999999998</v>
      </c>
      <c r="HL417" s="424">
        <f>HL416</f>
        <v>550000</v>
      </c>
      <c r="HM417" s="424">
        <f>HM416</f>
        <v>480000</v>
      </c>
      <c r="HN417" s="465" t="e">
        <f>(DJ417*EZ417+DK417*FH417+DL417*FM417+DM417*FR417+DN417*FW417+DO417*GB417+DS417*GI417+DP417*GM417+DR417*GR417)*1000*2</f>
        <v>#VALUE!</v>
      </c>
      <c r="HO417" s="465" t="e">
        <f>HN417*HK417*$HO$2/HL417*1000000</f>
        <v>#VALUE!</v>
      </c>
      <c r="HP417" s="465" t="e">
        <f>HN417*HK417*$HP$2/HM417*1000000</f>
        <v>#VALUE!</v>
      </c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</row>
    <row customFormat="1" r="418" s="0">
      <c r="A418" s="420">
        <v>407</v>
      </c>
      <c r="B418" s="421">
        <f ca="1">IF(D418=D417,B417,IF(D418="夜班",B417+1,B417))</f>
        <v>43602</v>
      </c>
      <c r="C418" s="422">
        <f>C417</f>
        <v>0.041666666666666699</v>
      </c>
      <c r="D418" s="10" t="str">
        <f ca="1">IF(HOUR(G418)&lt;8,"夜班",IF(HOUR(G418)&lt;16,"白班",IF(HOUR(G418)&lt;24,"中班",0)))</f>
        <v>中班</v>
      </c>
      <c r="E418" s="10" t="e">
        <f ca="1">IF(F418=1,"甲",IF(F418=2,"乙",IF(F418=3,"丙",IF(F418=4,"丁",""))))</f>
        <v>#REF!</v>
      </c>
      <c r="F418" s="10" t="e">
        <f ca="1">SUMPRODUCT((成本日报!$A$3:$A$95=计划!B418)*(成本日报!$B$3:$B$95=计划!$D418),成本日报!$C$3:$C$95)</f>
        <v>#REF!</v>
      </c>
      <c r="G418" s="423">
        <f ca="1">G417+C417</f>
        <v>43602.916666665682</v>
      </c>
      <c r="H418" s="423">
        <f ca="1">$G418+$C418/60*10+$C418*0</f>
        <v>43602.923611110127</v>
      </c>
      <c r="I418" s="423">
        <f ca="1">$G418+$C418/60*18+$C418*0</f>
        <v>43602.929166665679</v>
      </c>
      <c r="J418" s="423">
        <f ca="1">$G418+$C418/60*0+$C418*1</f>
        <v>43602.958333332346</v>
      </c>
      <c r="K418" s="423">
        <f ca="1">$G418+$C418/60*30+$C418*2</f>
        <v>43603.020833332354</v>
      </c>
      <c r="L418" s="423">
        <f ca="1">$G418+$C418/60*0+$C418*3</f>
        <v>43603.041666665682</v>
      </c>
      <c r="M418" s="424" t="str">
        <f>IF(_tag_month_day!A408="","",_tag_month_day!A408)</f>
        <v/>
      </c>
      <c r="N418" s="424" t="str">
        <f>IF(_tag_month_day!B408="","",_tag_month_day!B408)</f>
        <v/>
      </c>
      <c r="O418" s="425" t="e">
        <f>IF(M418+N418=0,"",M418+N418)</f>
        <v>#VALUE!</v>
      </c>
      <c r="P418" s="424" t="str">
        <f>IF(_tag_month_day!C408="","",_tag_month_day!C408)</f>
        <v/>
      </c>
      <c r="Q418" s="424" t="str">
        <f>IF(_tag_month_day!D408="","",_tag_month_day!D408)</f>
        <v/>
      </c>
      <c r="R418" s="426" t="str">
        <f>IF(_tag_month_day!CB408="","",_tag_month_day!CB408/100)</f>
        <v/>
      </c>
      <c r="S418" s="427" t="str">
        <f>IF(_tag_month_day!E408="","",_tag_month_day!E408)</f>
        <v/>
      </c>
      <c r="T418" s="427" t="str">
        <f>IF(_tag_month_day!F408="","",_tag_month_day!F408)</f>
        <v/>
      </c>
      <c r="U418" s="428" t="e">
        <f>S418+T418</f>
        <v>#VALUE!</v>
      </c>
      <c r="V418" s="429" t="e">
        <f>U418/AJ418</f>
        <v>#VALUE!</v>
      </c>
      <c r="W418" s="430" t="str">
        <f>IF(_jhy_month_day!A408="","",_jhy_month_day!A408)</f>
        <v/>
      </c>
      <c r="X418" s="431" t="str">
        <f>IF(_jhy_month_day!B408="","",_jhy_month_day!B408/100)</f>
        <v/>
      </c>
      <c r="Y418" s="431" t="str">
        <f>IF(_jhy_month_day!C408="","",_jhy_month_day!C408/100)</f>
        <v/>
      </c>
      <c r="Z418" s="432">
        <f>Z414+1</f>
        <v>102</v>
      </c>
      <c r="AA418" s="433" t="str">
        <f>IF(_tag_month_day!G408="","",_tag_month_day!G408/100)</f>
        <v/>
      </c>
      <c r="AB418" s="433" t="str">
        <f>IF(_tag_month_day!H408="","",_tag_month_day!H408/100)</f>
        <v/>
      </c>
      <c r="AC418" s="434">
        <f>IF(X418="",AC417,BK418*($AV417*X418+$AW417*FD417+$AX417*FI417+$AY417*FN417+$AZ417*FS417+$BA417*FX417+$BG417*GE417)/(AV417*Y418+AX417*FK417+AW417*FF417+AY417*FP417+AZ417*FU417+BA417*FZ417+BG417*GG417+BB417*GK417+BC417*GN417+BD417*GP417))</f>
        <v>1.59963432013121</v>
      </c>
      <c r="AD418" s="435" t="str">
        <f>IF(AC418=AC417,"",AC418-AC417)</f>
        <v/>
      </c>
      <c r="AE418" s="436" t="str">
        <f>IF(1-AF418=0,"",(1-AF418))</f>
        <v/>
      </c>
      <c r="AF418" s="437">
        <v>1</v>
      </c>
      <c r="AG418" s="10" t="str">
        <f>AG417</f>
        <v>9A3</v>
      </c>
      <c r="AH418" s="438" t="str">
        <f>AH417</f>
        <v/>
      </c>
      <c r="AI418" s="424"/>
      <c r="AJ418" s="10" t="str">
        <f>IF(_tag_month_day!I408="","",_tag_month_day!I408)</f>
        <v/>
      </c>
      <c r="AK418" s="440"/>
      <c r="AL418" s="440"/>
      <c r="AM418" s="440"/>
      <c r="AN418" s="441">
        <f>AN417</f>
        <v>2</v>
      </c>
      <c r="AO418" s="441">
        <f>AO417</f>
        <v>8</v>
      </c>
      <c r="AP418" s="442" t="e">
        <f>(IF(AN418=0,AS417,AS417*(1+AO418/AN418)/(AR418+AO418/AN418)))+AT418</f>
        <v>#VALUE!</v>
      </c>
      <c r="AQ418" s="443" t="str">
        <f>IF(_tag_month_day!J408="","",_tag_month_day!J408/100)</f>
        <v/>
      </c>
      <c r="AR418" s="444">
        <f>AR417</f>
        <v>1.3</v>
      </c>
      <c r="AS418" s="445" t="e">
        <f>AQ418*(AN418*AR418+AO418)/(AN418+AO418)</f>
        <v>#VALUE!</v>
      </c>
      <c r="AT418" s="445" t="e">
        <f>(SUM(BE418:BF418)-SUM(BE417:BF417))*0.05</f>
        <v>#VALUE!</v>
      </c>
      <c r="AU418" s="446" t="str">
        <f>IF(_tag_month_day!CC408="","",IF(_tag_month_day!CC408&gt;0,_tag_month_day!CD408,_tag_month_day!CE408))</f>
        <v/>
      </c>
      <c r="AV418" s="447" t="str">
        <f>IF(_tag_month_day!L408="","",_tag_month_day!L408/100)</f>
        <v/>
      </c>
      <c r="AW418" s="431">
        <f>AW417</f>
        <v>0</v>
      </c>
      <c r="AX418" s="431">
        <f>AX417</f>
        <v>0</v>
      </c>
      <c r="AY418" s="431" t="str">
        <f>IF(_tag_month_day!M408="","",_tag_month_day!M408/100)</f>
        <v/>
      </c>
      <c r="AZ418" s="431" t="str">
        <f>IF(_tag_month_day!N408="","",_tag_month_day!N408/100)</f>
        <v/>
      </c>
      <c r="BA418" s="431" t="str">
        <f>IF(_tag_month_day!O408="","",_tag_month_day!O408/100)</f>
        <v/>
      </c>
      <c r="BB418" s="448" t="str">
        <f>IF(_tag_month_day!P408="","",_tag_month_day!P408/100)</f>
        <v/>
      </c>
      <c r="BC418" s="448">
        <f>BC417</f>
        <v>0</v>
      </c>
      <c r="BD418" s="448" t="str">
        <f>IF(_tag_month_day!Q408="","",_tag_month_day!Q408/100)</f>
        <v/>
      </c>
      <c r="BE418" s="449" t="str">
        <f>IF(_tag_month_day!R408="","",_tag_month_day!R408/100)</f>
        <v/>
      </c>
      <c r="BF418" s="388" t="e">
        <f>(AU418*(100+BE418*100))/(AJ418-AU418)/100</f>
        <v>#VALUE!</v>
      </c>
      <c r="BG418" s="450" t="e">
        <f>BE418+BF418</f>
        <v>#VALUE!</v>
      </c>
      <c r="BH418" s="451" t="e">
        <f>SUM(AV418:BF418)</f>
        <v>#VALUE!</v>
      </c>
      <c r="BI418" s="452" t="e">
        <f>IF(CX418=0,BI417,(DK418*查询!$R$5+DL418*查询!$Q$5+DM418*查询!$N$5+DN418*查询!$O$5+DO418*查询!$P$5)*AF418/CX418)</f>
        <v>#VALUE!</v>
      </c>
      <c r="BJ418" s="452" t="e">
        <f>IF(CX418=0,BJ417,(DP418*查询!$S$5+DQ418*查询!$T$5+DR418*查询!$U$5)*AF418/CX418)</f>
        <v>#VALUE!</v>
      </c>
      <c r="BK418" s="452">
        <f>BK417</f>
        <v>1</v>
      </c>
      <c r="BL418" s="453" t="e">
        <f>SUMPRODUCT((AV418:BA418)*(GS418:GX418))/((GS418:GX418)+SUM(BB418:BD418)*GY418+BG418*GZ418)</f>
        <v>#VALUE!</v>
      </c>
      <c r="BM418" s="453" t="e">
        <f>BK418*($AV418*FB418+$AW418*FD418+$AX418*FI418+$AY418*FN418+$AZ418*FS418+$BA418*FX418+$BG418*GE418)/(AV418*EY418+AX418*FK418+AW418*FF418+AY418*FP418+AZ418*FU418+BA418*FZ418+BG418*GG418+BB418*GK418+BC418*GN418+BD418*GP418)</f>
        <v>#VALUE!</v>
      </c>
      <c r="BN418" s="453" t="e">
        <f>($AV418*FC418+$AX418*FJ418+$AW418*FE418+$AY418*FO418+$AZ418*FT418+$BA418*FY418+$BG418*GF418)/($AV418*FA418+BG418*GH418+BB418*GL418+BC418*GO418+BD418*GQ418+BA418*GA418)</f>
        <v>#VALUE!</v>
      </c>
      <c r="BO418" s="454" t="e">
        <f>SUMPRODUCT(AV418:BA418*GS418:GX418)/(GS418:GX418+(BB418+BC418+BD418)*GY418+BG418)</f>
        <v>#VALUE!</v>
      </c>
      <c r="BP418" s="454" t="e">
        <f>SUMPRODUCT(AV418:BA418*GS418:GX418)/(GS418:GX418+(BB418+BC418+BD418)*GY418+BG418)</f>
        <v>#VALUE!</v>
      </c>
      <c r="BQ418" s="454" t="e">
        <f>SUMPRODUCT(AV418:BA418*GS418:GX418)/(GS418:GX418+(BB418+BC418+BD418)*GY418+BG418)</f>
        <v>#VALUE!</v>
      </c>
      <c r="BR418" s="453" t="str">
        <f>IF(_tag_month_day!T408="","",_tag_month_day!T408)</f>
        <v/>
      </c>
      <c r="BS418" s="453" t="str">
        <f>IF(_tag_month_day!U408="","",_tag_month_day!U408)</f>
        <v/>
      </c>
      <c r="BT418" s="455" t="str">
        <f>IF(CK418="","",IF((CK418&gt;=BV418-0.12)*(CK418&lt;=BV418+0.12),"合格","不合格"))</f>
        <v/>
      </c>
      <c r="BU418" s="456" t="str">
        <f>IF(_tag_month_day!V408="","",_tag_month_day!V408)</f>
        <v/>
      </c>
      <c r="BV418" s="457" t="str">
        <f>IF(_tag_month_day!W408="","",_tag_month_day!W408)</f>
        <v/>
      </c>
      <c r="BW418" s="458" t="str">
        <f>IF(_tag_month_day!X408="","",_tag_month_day!X408)</f>
        <v/>
      </c>
      <c r="BX418" s="458" t="str">
        <f>IF(_tag_month_day!Y408="","",_tag_month_day!Y408)</f>
        <v/>
      </c>
      <c r="BY418" s="459">
        <f ca="1">L418</f>
        <v>43603.041666665682</v>
      </c>
      <c r="BZ418" s="460"/>
      <c r="CA418" s="461"/>
      <c r="CB418" s="424" t="str">
        <f>IF(_tag_month_day!Z408="","",_tag_month_day!Z408)</f>
        <v/>
      </c>
      <c r="CC418" s="424" t="str">
        <f>IF(_tag_month_day!AA408="","",_tag_month_day!AA408)</f>
        <v/>
      </c>
      <c r="CD418" s="424" t="str">
        <f>IF(_tag_month_day!AB408="","",_tag_month_day!AB408)</f>
        <v/>
      </c>
      <c r="CE418" s="424" t="str">
        <f>IF(_tag_month_day!AC408="","",_tag_month_day!AC408)</f>
        <v/>
      </c>
      <c r="CF418" s="424" t="str">
        <f>IF(_tag_month_day!AD408="","",_tag_month_day!AD408)</f>
        <v/>
      </c>
      <c r="CG418" s="424" t="str">
        <f>IF(_tag_month_day!AE408="","",_tag_month_day!AE408)</f>
        <v/>
      </c>
      <c r="CH418" s="424" t="str">
        <f>IF(_tag_month_day!AF408="","",_tag_month_day!AF408)</f>
        <v/>
      </c>
      <c r="CI418" s="424" t="str">
        <f>IF(_tag_month_day!AG408="","",_tag_month_day!AG408)</f>
        <v/>
      </c>
      <c r="CJ418" s="424" t="str">
        <f>IF(_tag_month_day!AH408="","",_tag_month_day!AH408)</f>
        <v/>
      </c>
      <c r="CK418" s="424" t="str">
        <f>IF(_tag_month_day!AI408="","",_tag_month_day!AI408)</f>
        <v/>
      </c>
      <c r="CL418" s="4" t="str">
        <f>IF(_tag_month_day!AJ408="","",_tag_month_day!AJ408)</f>
        <v/>
      </c>
      <c r="CM418" s="4" t="str">
        <f>IF(_tag_month_day!AK408="","",_tag_month_day!AK408)</f>
        <v/>
      </c>
      <c r="CN418" s="4" t="str">
        <f>IF(_tag_month_day!AL408="","",_tag_month_day!AL408)</f>
        <v/>
      </c>
      <c r="CO418" s="4" t="str">
        <f>IF(_tag_month_day!AM408="","",_tag_month_day!AM408)</f>
        <v/>
      </c>
      <c r="CP418" s="4" t="str">
        <f>IF(_tag_month_day!AN408="","",_tag_month_day!AN408)</f>
        <v/>
      </c>
      <c r="CQ418" s="4" t="str">
        <f>IF(_tag_month_day!AO408="","",_tag_month_day!AO408)</f>
        <v/>
      </c>
      <c r="CR418" s="462" t="str">
        <f>IF(_tag_month_day!AP408="","",_tag_month_day!AP408)</f>
        <v/>
      </c>
      <c r="CS418" s="463" t="str">
        <f>IF(_tag_month_day!AQ408="","",_tag_month_day!AQ408)</f>
        <v/>
      </c>
      <c r="CT418" s="4" t="str">
        <f>IF(_tag_month_day!AR408="","",_tag_month_day!AR408)</f>
        <v/>
      </c>
      <c r="CU418" s="464" t="e">
        <f>DU418/AJ418</f>
        <v>#VALUE!</v>
      </c>
      <c r="CV418" s="451" t="e">
        <f>BG418/BH418</f>
        <v>#VALUE!</v>
      </c>
      <c r="CW418" s="465" t="e">
        <f>AJ418*(1-CV418)*CU418*AF418</f>
        <v>#VALUE!</v>
      </c>
      <c r="CX418" s="465" t="e">
        <f>CW418*94%</f>
        <v>#VALUE!</v>
      </c>
      <c r="CY418" s="466" t="e">
        <f>IF(CX418=0,0,DS418/(DS418+CX418))</f>
        <v>#VALUE!</v>
      </c>
      <c r="CZ418" s="465" t="e">
        <f>$AJ418*EF418</f>
        <v>#VALUE!</v>
      </c>
      <c r="DA418" s="465" t="e">
        <f>$AJ418*EG418</f>
        <v>#VALUE!</v>
      </c>
      <c r="DB418" s="465" t="e">
        <f>$AJ418*EH418</f>
        <v>#VALUE!</v>
      </c>
      <c r="DC418" s="465" t="e">
        <f>$AJ418*EI418</f>
        <v>#VALUE!</v>
      </c>
      <c r="DD418" s="465" t="e">
        <f>$AJ418*EJ418</f>
        <v>#VALUE!</v>
      </c>
      <c r="DE418" s="465" t="e">
        <f>$AJ418*EK418</f>
        <v>#VALUE!</v>
      </c>
      <c r="DF418" s="465" t="e">
        <f>$AJ418*EL418</f>
        <v>#VALUE!</v>
      </c>
      <c r="DG418" s="465" t="e">
        <f>$AJ418*EM418</f>
        <v>#VALUE!</v>
      </c>
      <c r="DH418" s="465" t="e">
        <f>$AJ418*EN418</f>
        <v>#VALUE!</v>
      </c>
      <c r="DI418" s="465" t="e">
        <f>$AJ418*EO418</f>
        <v>#VALUE!</v>
      </c>
      <c r="DJ418" s="465" t="e">
        <f>CZ418*(1-EP418)</f>
        <v>#VALUE!</v>
      </c>
      <c r="DK418" s="465" t="e">
        <f>DA418*(1-ER418)</f>
        <v>#VALUE!</v>
      </c>
      <c r="DL418" s="465" t="e">
        <f>DB418*(1-EQ418)</f>
        <v>#VALUE!</v>
      </c>
      <c r="DM418" s="465" t="e">
        <f>DC418*(1-ES418)</f>
        <v>#VALUE!</v>
      </c>
      <c r="DN418" s="465" t="e">
        <f>DD418*(1-ET418)</f>
        <v>#VALUE!</v>
      </c>
      <c r="DO418" s="465" t="e">
        <f>DE418</f>
        <v>#VALUE!</v>
      </c>
      <c r="DP418" s="465" t="e">
        <f>DF418*(1-EU418)</f>
        <v>#VALUE!</v>
      </c>
      <c r="DQ418" s="465" t="e">
        <f>DG418*(1-EV418)</f>
        <v>#VALUE!</v>
      </c>
      <c r="DR418" s="465" t="e">
        <f>DH418*(1-EW418)</f>
        <v>#VALUE!</v>
      </c>
      <c r="DS418" s="465" t="e">
        <f>DI418</f>
        <v>#VALUE!</v>
      </c>
      <c r="DT418" s="465" t="e">
        <f>SUM(DJ418:DS418)</f>
        <v>#VALUE!</v>
      </c>
      <c r="DU418" s="465" t="e">
        <f>(GS418:GX418)+(DP418+DQ418+DR418)*GY418+DS418</f>
        <v>#VALUE!</v>
      </c>
      <c r="DV418" s="451" t="e">
        <f>AV418/$BH418/(1-EP418)</f>
        <v>#VALUE!</v>
      </c>
      <c r="DW418" s="451" t="e">
        <f>AW418/$BH418/(1-ER418)</f>
        <v>#VALUE!</v>
      </c>
      <c r="DX418" s="451" t="e">
        <f>AX418/$BH418/(1-EQ418)</f>
        <v>#VALUE!</v>
      </c>
      <c r="DY418" s="451" t="e">
        <f>AY418/$BH418/(1-ES418)</f>
        <v>#VALUE!</v>
      </c>
      <c r="DZ418" s="451" t="e">
        <f>AZ418/$BH418/(1-ET418)</f>
        <v>#VALUE!</v>
      </c>
      <c r="EA418" s="451" t="e">
        <f>BA418/$BH418/(1-AX418)</f>
        <v>#VALUE!</v>
      </c>
      <c r="EB418" s="451" t="e">
        <f>BB418/$BH418/(1-EU418)</f>
        <v>#VALUE!</v>
      </c>
      <c r="EC418" s="451" t="e">
        <f>BC418/$BH418/(1-EV418)</f>
        <v>#VALUE!</v>
      </c>
      <c r="ED418" s="451" t="e">
        <f>BD418/$BH418/(1-EW418)</f>
        <v>#VALUE!</v>
      </c>
      <c r="EE418" s="451" t="e">
        <f>BG418/BH418</f>
        <v>#VALUE!</v>
      </c>
      <c r="EF418" s="451" t="e">
        <f>DV418/SUM($DV418:$EE418)</f>
        <v>#VALUE!</v>
      </c>
      <c r="EG418" s="451" t="e">
        <f>DW418/SUM($DV418:$EE418)</f>
        <v>#VALUE!</v>
      </c>
      <c r="EH418" s="451" t="e">
        <f>DX418/SUM($DV418:$EE418)</f>
        <v>#VALUE!</v>
      </c>
      <c r="EI418" s="451" t="e">
        <f>DY418/SUM($DV418:$EE418)</f>
        <v>#VALUE!</v>
      </c>
      <c r="EJ418" s="451" t="e">
        <f>DZ418/SUM($DV418:$EE418)</f>
        <v>#VALUE!</v>
      </c>
      <c r="EK418" s="451" t="e">
        <f>EA418/SUM($DV418:$EE418)</f>
        <v>#VALUE!</v>
      </c>
      <c r="EL418" s="451" t="e">
        <f>EB418/SUM($DV418:$EE418)</f>
        <v>#VALUE!</v>
      </c>
      <c r="EM418" s="451" t="e">
        <f>EC418/SUM($DV418:$EE418)</f>
        <v>#VALUE!</v>
      </c>
      <c r="EN418" s="451" t="e">
        <f>ED418/SUM($DV418:$EE418)</f>
        <v>#VALUE!</v>
      </c>
      <c r="EO418" s="451" t="e">
        <f>EE418/SUM($DV418:$EE418)</f>
        <v>#VALUE!</v>
      </c>
      <c r="EP418" s="450">
        <f>EP417</f>
        <v>0.080000000000000002</v>
      </c>
      <c r="EQ418" s="450">
        <f>EQ417</f>
        <v>0.014999999999999999</v>
      </c>
      <c r="ER418" s="450">
        <f>ER417</f>
        <v>0.014999999999999999</v>
      </c>
      <c r="ES418" s="450">
        <f>ES417</f>
        <v>0.014999999999999999</v>
      </c>
      <c r="ET418" s="450">
        <f>ET417</f>
        <v>0.014999999999999999</v>
      </c>
      <c r="EU418" s="450">
        <f>EU417</f>
        <v>0.089999999999999997</v>
      </c>
      <c r="EV418" s="450">
        <f>EV417</f>
        <v>0.089999999999999997</v>
      </c>
      <c r="EW418" s="450">
        <f>EW417</f>
        <v>0.089999999999999997</v>
      </c>
      <c r="EX418" s="431" t="str">
        <f>IF(_tag_month_day!AS408="","",_tag_month_day!AS408/100)</f>
        <v/>
      </c>
      <c r="EY418" s="431" t="str">
        <f>IF(_tag_month_day!AT408="","",_tag_month_day!AT408/100)</f>
        <v/>
      </c>
      <c r="EZ418" s="431" t="str">
        <f>IF(_tag_month_day!AU408="","",_tag_month_day!AU408/100)</f>
        <v/>
      </c>
      <c r="FA418" s="431" t="str">
        <f>IF(_tag_month_day!AV408="","",_tag_month_day!AV408/100)</f>
        <v/>
      </c>
      <c r="FB418" s="431" t="str">
        <f>IF(_tag_month_day!AW408="","",_tag_month_day!AW408/100)</f>
        <v/>
      </c>
      <c r="FC418" s="431" t="str">
        <f>IF(_tag_month_day!AX408="","",_tag_month_day!AX408/100)</f>
        <v/>
      </c>
      <c r="FD418" s="449" t="str">
        <f>IF(_tag_month_day!AY408="","",_tag_month_day!AY408/100)</f>
        <v/>
      </c>
      <c r="FE418" s="449" t="str">
        <f>IF(_tag_month_day!AZ408="","",_tag_month_day!AZ408/100)</f>
        <v/>
      </c>
      <c r="FF418" s="449" t="str">
        <f>IF(_tag_month_day!BA408="","",_tag_month_day!BA408/100)</f>
        <v/>
      </c>
      <c r="FG418" s="449" t="str">
        <f>IF(_tag_month_day!BB408="","",_tag_month_day!BB408/100)</f>
        <v/>
      </c>
      <c r="FH418" s="467" t="str">
        <f>IF(_tag_month_day!BC408="","",_tag_month_day!BC408/100)</f>
        <v/>
      </c>
      <c r="FI418" s="449">
        <f>FI417</f>
        <v>0.40999999999999998</v>
      </c>
      <c r="FJ418" s="449">
        <f>FJ417</f>
        <v>0.11</v>
      </c>
      <c r="FK418" s="449">
        <f>FK417</f>
        <v>0.014999999999999999</v>
      </c>
      <c r="FL418" s="449">
        <f>FL417</f>
        <v>0</v>
      </c>
      <c r="FM418" s="467">
        <f>FM417</f>
        <v>0.0001</v>
      </c>
      <c r="FN418" s="449">
        <f>FN417</f>
        <v>0.32000000000000001</v>
      </c>
      <c r="FO418" s="449">
        <f>FO417</f>
        <v>0.20000000000000001</v>
      </c>
      <c r="FP418" s="449">
        <f>FP417</f>
        <v>0.01</v>
      </c>
      <c r="FQ418" s="449">
        <f>FQ417</f>
        <v>0</v>
      </c>
      <c r="FR418" s="467">
        <f>FR417</f>
        <v>0.0001</v>
      </c>
      <c r="FS418" s="449" t="str">
        <f>IF(_tag_month_day!BD408="","",_tag_month_day!BD408/100)</f>
        <v/>
      </c>
      <c r="FT418" s="449" t="str">
        <f>IF(_tag_month_day!BE408="","",_tag_month_day!BE408/100)</f>
        <v/>
      </c>
      <c r="FU418" s="449" t="str">
        <f>IF(_tag_month_day!BF408="","",_tag_month_day!BF408/100)</f>
        <v/>
      </c>
      <c r="FV418" s="449" t="str">
        <f>IF(_tag_month_day!BG408="","",_tag_month_day!BG408/100)</f>
        <v/>
      </c>
      <c r="FW418" s="467" t="str">
        <f>IF(_tag_month_day!BH408="","",_tag_month_day!BH408/100)</f>
        <v/>
      </c>
      <c r="FX418" s="449" t="str">
        <f>IF(_tag_month_day!BI408="","",_tag_month_day!BI408/100)</f>
        <v/>
      </c>
      <c r="FY418" s="449" t="str">
        <f>IF(_tag_month_day!BJ408="","",_tag_month_day!BJ408/100)</f>
        <v/>
      </c>
      <c r="FZ418" s="468" t="str">
        <f>IF(_tag_month_day!BK408="","",_tag_month_day!BK408/100)</f>
        <v/>
      </c>
      <c r="GA418" s="449" t="str">
        <f>IF(_tag_month_day!BL408="","",_tag_month_day!BL408/100)</f>
        <v/>
      </c>
      <c r="GB418" s="467" t="str">
        <f>IF(_tag_month_day!BM408="","",_tag_month_day!BM408/100)</f>
        <v/>
      </c>
      <c r="GC418" s="431" t="str">
        <f>IF(_tag_month_day!BN408="","",_tag_month_day!BN408/100)</f>
        <v/>
      </c>
      <c r="GD418" s="431" t="str">
        <f>IF(_tag_month_day!BO408="","",_tag_month_day!BO408/100)</f>
        <v/>
      </c>
      <c r="GE418" s="431" t="str">
        <f>IF(_tag_month_day!BP408="","",_tag_month_day!BP408/100)</f>
        <v/>
      </c>
      <c r="GF418" s="431" t="str">
        <f>IF(_tag_month_day!BQ408="","",_tag_month_day!BQ408/100)</f>
        <v/>
      </c>
      <c r="GG418" s="431" t="str">
        <f>IF(_tag_month_day!BR408="","",_tag_month_day!BR408/100)</f>
        <v/>
      </c>
      <c r="GH418" s="431" t="str">
        <f>IF(_tag_month_day!BS408="","",_tag_month_day!BS408/100)</f>
        <v/>
      </c>
      <c r="GI418" s="467" t="str">
        <f>IF(_tag_month_day!BT408="","",_tag_month_day!BT408/100)</f>
        <v/>
      </c>
      <c r="GJ418" s="469" t="str">
        <f>IF(_tag_month_day!BU408="","",_tag_month_day!BU408/100)</f>
        <v/>
      </c>
      <c r="GK418" s="470">
        <f>GK417</f>
        <v>0.070000000000000007</v>
      </c>
      <c r="GL418" s="470">
        <f>GL417</f>
        <v>0.029999999999999999</v>
      </c>
      <c r="GM418" s="471" t="str">
        <f>IF(_tag_month_day!BX408="","",_tag_month_day!BX408/100)</f>
        <v/>
      </c>
      <c r="GN418" s="470">
        <f>GN417</f>
        <v>0.070000000000000007</v>
      </c>
      <c r="GO418" s="470">
        <f>GO417</f>
        <v>0.029999999999999999</v>
      </c>
      <c r="GP418" s="470">
        <f>GP417</f>
        <v>0.089999999999999997</v>
      </c>
      <c r="GQ418" s="470">
        <f>GQ417</f>
        <v>0.029999999999999999</v>
      </c>
      <c r="GR418" s="471" t="str">
        <f>IF(_tag_month_day!CA408="","",_tag_month_day!CA408/100)</f>
        <v/>
      </c>
      <c r="GS418" s="472">
        <f>GS417</f>
        <v>0.95299999999999996</v>
      </c>
      <c r="GT418" s="472">
        <f>GT417</f>
        <v>0.55000000000000004</v>
      </c>
      <c r="GU418" s="472">
        <f>GU417</f>
        <v>0.55000000000000004</v>
      </c>
      <c r="GV418" s="472">
        <f>GV417</f>
        <v>0.55000000000000004</v>
      </c>
      <c r="GW418" s="472">
        <f>GW417</f>
        <v>0.5</v>
      </c>
      <c r="GX418" s="472">
        <f>GX417</f>
        <v>0.93500000000000005</v>
      </c>
      <c r="GY418" s="472">
        <f>GY417</f>
        <v>0.14999999999999999</v>
      </c>
      <c r="GZ418" s="472">
        <f>GZ417</f>
        <v>1</v>
      </c>
      <c r="HA418" s="474">
        <f>HA417</f>
        <v>0.047</v>
      </c>
      <c r="HB418" s="474">
        <f>HB417</f>
        <v>0.45000000000000001</v>
      </c>
      <c r="HC418" s="474">
        <f>HC417</f>
        <v>0.45000000000000001</v>
      </c>
      <c r="HD418" s="474">
        <f>HD417</f>
        <v>0.45000000000000001</v>
      </c>
      <c r="HE418" s="474">
        <f>HE417</f>
        <v>0.5</v>
      </c>
      <c r="HF418" s="474">
        <f>HF417</f>
        <v>0.065000000000000002</v>
      </c>
      <c r="HG418" s="474">
        <f>HG417</f>
        <v>0.84999999999999998</v>
      </c>
      <c r="HH418" s="474">
        <f>HH417</f>
        <v>0</v>
      </c>
      <c r="HI418" s="10">
        <f>IF(BZ418&lt;&gt;"",CK418-BV418,0)</f>
        <v>0</v>
      </c>
      <c r="HJ418" s="10" t="e">
        <f>IF(AJ418&gt;0,AH418-AJ418,0)</f>
        <v>#VALUE!</v>
      </c>
      <c r="HK418" s="466">
        <f>HK417</f>
        <v>0.84999999999999998</v>
      </c>
      <c r="HL418" s="424">
        <f>HL417</f>
        <v>550000</v>
      </c>
      <c r="HM418" s="424">
        <f>HM417</f>
        <v>480000</v>
      </c>
      <c r="HN418" s="465" t="e">
        <f>(DJ418*EZ418+DK418*FH418+DL418*FM418+DM418*FR418+DN418*FW418+DO418*GB418+DS418*GI418+DP418*GM418+DR418*GR418)*1000*2</f>
        <v>#VALUE!</v>
      </c>
      <c r="HO418" s="465" t="e">
        <f>HN418*HK418*$HO$2/HL418*1000000</f>
        <v>#VALUE!</v>
      </c>
      <c r="HP418" s="465" t="e">
        <f>HN418*HK418*$HP$2/HM418*1000000</f>
        <v>#VALUE!</v>
      </c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</row>
    <row customFormat="1" r="419" s="0">
      <c r="A419" s="420">
        <v>408</v>
      </c>
      <c r="B419" s="421">
        <f ca="1">IF(D419=D418,B418,IF(D419="夜班",B418+1,B418))</f>
        <v>43602</v>
      </c>
      <c r="C419" s="422">
        <f>C418</f>
        <v>0.041666666666666699</v>
      </c>
      <c r="D419" s="10" t="str">
        <f ca="1">IF(HOUR(G419)&lt;8,"夜班",IF(HOUR(G419)&lt;16,"白班",IF(HOUR(G419)&lt;24,"中班",0)))</f>
        <v>中班</v>
      </c>
      <c r="E419" s="10" t="e">
        <f ca="1">IF(F419=1,"甲",IF(F419=2,"乙",IF(F419=3,"丙",IF(F419=4,"丁",""))))</f>
        <v>#REF!</v>
      </c>
      <c r="F419" s="10" t="e">
        <f ca="1">SUMPRODUCT((成本日报!$A$3:$A$95=计划!B419)*(成本日报!$B$3:$B$95=计划!$D419),成本日报!$C$3:$C$95)</f>
        <v>#REF!</v>
      </c>
      <c r="G419" s="423">
        <f ca="1">G418+C418</f>
        <v>43602.958333332346</v>
      </c>
      <c r="H419" s="423">
        <f ca="1">$G419+$C419/60*10+$C419*0</f>
        <v>43602.965277776791</v>
      </c>
      <c r="I419" s="423">
        <f ca="1">$G419+$C419/60*18+$C419*0</f>
        <v>43602.970833332343</v>
      </c>
      <c r="J419" s="423">
        <f ca="1">$G419+$C419/60*0+$C419*1</f>
        <v>43602.99999999901</v>
      </c>
      <c r="K419" s="423">
        <f ca="1">$G419+$C419/60*30+$C419*2</f>
        <v>43603.062499999018</v>
      </c>
      <c r="L419" s="423">
        <f ca="1">$G419+$C419/60*0+$C419*3</f>
        <v>43603.083333332346</v>
      </c>
      <c r="M419" s="424" t="str">
        <f>IF(_tag_month_day!A409="","",_tag_month_day!A409)</f>
        <v/>
      </c>
      <c r="N419" s="424" t="str">
        <f>IF(_tag_month_day!B409="","",_tag_month_day!B409)</f>
        <v/>
      </c>
      <c r="O419" s="425" t="e">
        <f>IF(M419+N419=0,"",M419+N419)</f>
        <v>#VALUE!</v>
      </c>
      <c r="P419" s="424" t="str">
        <f>IF(_tag_month_day!C409="","",_tag_month_day!C409)</f>
        <v/>
      </c>
      <c r="Q419" s="424" t="str">
        <f>IF(_tag_month_day!D409="","",_tag_month_day!D409)</f>
        <v/>
      </c>
      <c r="R419" s="426" t="str">
        <f>IF(_tag_month_day!CB409="","",_tag_month_day!CB409/100)</f>
        <v/>
      </c>
      <c r="S419" s="427" t="str">
        <f>IF(_tag_month_day!E409="","",_tag_month_day!E409)</f>
        <v/>
      </c>
      <c r="T419" s="427" t="str">
        <f>IF(_tag_month_day!F409="","",_tag_month_day!F409)</f>
        <v/>
      </c>
      <c r="U419" s="428" t="e">
        <f>S419+T419</f>
        <v>#VALUE!</v>
      </c>
      <c r="V419" s="429" t="e">
        <f>U419/AJ419</f>
        <v>#VALUE!</v>
      </c>
      <c r="W419" s="430" t="str">
        <f>IF(_jhy_month_day!A409="","",_jhy_month_day!A409)</f>
        <v/>
      </c>
      <c r="X419" s="431" t="str">
        <f>IF(_jhy_month_day!B409="","",_jhy_month_day!B409/100)</f>
        <v/>
      </c>
      <c r="Y419" s="431" t="str">
        <f>IF(_jhy_month_day!C409="","",_jhy_month_day!C409/100)</f>
        <v/>
      </c>
      <c r="Z419" s="432">
        <f>Z415+1</f>
        <v>102</v>
      </c>
      <c r="AA419" s="433" t="str">
        <f>IF(_tag_month_day!G409="","",_tag_month_day!G409/100)</f>
        <v/>
      </c>
      <c r="AB419" s="433" t="str">
        <f>IF(_tag_month_day!H409="","",_tag_month_day!H409/100)</f>
        <v/>
      </c>
      <c r="AC419" s="434">
        <f>IF(X419="",AC418,BK419*($AV418*X419+$AW418*FD418+$AX418*FI418+$AY418*FN418+$AZ418*FS418+$BA418*FX418+$BG418*GE418)/(AV418*Y419+AX418*FK418+AW418*FF418+AY418*FP418+AZ418*FU418+BA418*FZ418+BG418*GG418+BB418*GK418+BC418*GN418+BD418*GP418))</f>
        <v>1.59963432013121</v>
      </c>
      <c r="AD419" s="435" t="str">
        <f>IF(AC419=AC418,"",AC419-AC418)</f>
        <v/>
      </c>
      <c r="AE419" s="436" t="str">
        <f>IF(1-AF419=0,"",(1-AF419))</f>
        <v/>
      </c>
      <c r="AF419" s="437">
        <v>1</v>
      </c>
      <c r="AG419" s="10" t="str">
        <f>AG418</f>
        <v>9A3</v>
      </c>
      <c r="AH419" s="438" t="str">
        <f>AH418</f>
        <v/>
      </c>
      <c r="AI419" s="424"/>
      <c r="AJ419" s="10" t="str">
        <f>IF(_tag_month_day!I409="","",_tag_month_day!I409)</f>
        <v/>
      </c>
      <c r="AK419" s="440"/>
      <c r="AL419" s="440"/>
      <c r="AM419" s="440"/>
      <c r="AN419" s="441">
        <f>AN418</f>
        <v>2</v>
      </c>
      <c r="AO419" s="441">
        <f>AO418</f>
        <v>8</v>
      </c>
      <c r="AP419" s="442" t="e">
        <f>(IF(AN419=0,AS418,AS418*(1+AO419/AN419)/(AR419+AO419/AN419)))+AT419</f>
        <v>#VALUE!</v>
      </c>
      <c r="AQ419" s="443" t="str">
        <f>IF(_tag_month_day!J409="","",_tag_month_day!J409/100)</f>
        <v/>
      </c>
      <c r="AR419" s="444">
        <f>AR418</f>
        <v>1.3</v>
      </c>
      <c r="AS419" s="445" t="e">
        <f>AQ419*(AN419*AR419+AO419)/(AN419+AO419)</f>
        <v>#VALUE!</v>
      </c>
      <c r="AT419" s="445" t="e">
        <f>(SUM(BE419:BF419)-SUM(BE418:BF418))*0.05</f>
        <v>#VALUE!</v>
      </c>
      <c r="AU419" s="446" t="str">
        <f>IF(_tag_month_day!CC409="","",IF(_tag_month_day!CC409&gt;0,_tag_month_day!CD409,_tag_month_day!CE409))</f>
        <v/>
      </c>
      <c r="AV419" s="447" t="str">
        <f>IF(_tag_month_day!L409="","",_tag_month_day!L409/100)</f>
        <v/>
      </c>
      <c r="AW419" s="431">
        <f>AW418</f>
        <v>0</v>
      </c>
      <c r="AX419" s="431">
        <f>AX418</f>
        <v>0</v>
      </c>
      <c r="AY419" s="431" t="str">
        <f>IF(_tag_month_day!M409="","",_tag_month_day!M409/100)</f>
        <v/>
      </c>
      <c r="AZ419" s="431" t="str">
        <f>IF(_tag_month_day!N409="","",_tag_month_day!N409/100)</f>
        <v/>
      </c>
      <c r="BA419" s="431" t="str">
        <f>IF(_tag_month_day!O409="","",_tag_month_day!O409/100)</f>
        <v/>
      </c>
      <c r="BB419" s="448" t="str">
        <f>IF(_tag_month_day!P409="","",_tag_month_day!P409/100)</f>
        <v/>
      </c>
      <c r="BC419" s="448">
        <f>BC418</f>
        <v>0</v>
      </c>
      <c r="BD419" s="448" t="str">
        <f>IF(_tag_month_day!Q409="","",_tag_month_day!Q409/100)</f>
        <v/>
      </c>
      <c r="BE419" s="449" t="str">
        <f>IF(_tag_month_day!R409="","",_tag_month_day!R409/100)</f>
        <v/>
      </c>
      <c r="BF419" s="388" t="e">
        <f>(AU419*(100+BE419*100))/(AJ419-AU419)/100</f>
        <v>#VALUE!</v>
      </c>
      <c r="BG419" s="450" t="e">
        <f>BE419+BF419</f>
        <v>#VALUE!</v>
      </c>
      <c r="BH419" s="451" t="e">
        <f>SUM(AV419:BF419)</f>
        <v>#VALUE!</v>
      </c>
      <c r="BI419" s="452" t="e">
        <f>IF(CX419=0,BI418,(DK419*查询!$R$5+DL419*查询!$Q$5+DM419*查询!$N$5+DN419*查询!$O$5+DO419*查询!$P$5)*AF419/CX419)</f>
        <v>#VALUE!</v>
      </c>
      <c r="BJ419" s="452" t="e">
        <f>IF(CX419=0,BJ418,(DP419*查询!$S$5+DQ419*查询!$T$5+DR419*查询!$U$5)*AF419/CX419)</f>
        <v>#VALUE!</v>
      </c>
      <c r="BK419" s="452">
        <f>BK418</f>
        <v>1</v>
      </c>
      <c r="BL419" s="453" t="e">
        <f>SUMPRODUCT((AV419:BA419)*(GS419:GX419))/((GS419:GX419)+SUM(BB419:BD419)*GY419+BG419*GZ419)</f>
        <v>#VALUE!</v>
      </c>
      <c r="BM419" s="453" t="e">
        <f>BK419*($AV419*FB419+$AW419*FD419+$AX419*FI419+$AY419*FN419+$AZ419*FS419+$BA419*FX419+$BG419*GE419)/(AV419*EY419+AX419*FK419+AW419*FF419+AY419*FP419+AZ419*FU419+BA419*FZ419+BG419*GG419+BB419*GK419+BC419*GN419+BD419*GP419)</f>
        <v>#VALUE!</v>
      </c>
      <c r="BN419" s="453" t="e">
        <f>($AV419*FC419+$AX419*FJ419+$AW419*FE419+$AY419*FO419+$AZ419*FT419+$BA419*FY419+$BG419*GF419)/($AV419*FA419+BG419*GH419+BB419*GL419+BC419*GO419+BD419*GQ419+BA419*GA419)</f>
        <v>#VALUE!</v>
      </c>
      <c r="BO419" s="454" t="e">
        <f>SUMPRODUCT(AV419:BA419*GS419:GX419)/(GS419:GX419+(BB419+BC419+BD419)*GY419+BG419)</f>
        <v>#VALUE!</v>
      </c>
      <c r="BP419" s="454" t="e">
        <f>SUMPRODUCT(AV419:BA419*GS419:GX419)/(GS419:GX419+(BB419+BC419+BD419)*GY419+BG419)</f>
        <v>#VALUE!</v>
      </c>
      <c r="BQ419" s="454" t="e">
        <f>SUMPRODUCT(AV419:BA419*GS419:GX419)/(GS419:GX419+(BB419+BC419+BD419)*GY419+BG419)</f>
        <v>#VALUE!</v>
      </c>
      <c r="BR419" s="453" t="str">
        <f>IF(_tag_month_day!T409="","",_tag_month_day!T409)</f>
        <v/>
      </c>
      <c r="BS419" s="453" t="str">
        <f>IF(_tag_month_day!U409="","",_tag_month_day!U409)</f>
        <v/>
      </c>
      <c r="BT419" s="455" t="str">
        <f>IF(CK419="","",IF((CK419&gt;=BV419-0.12)*(CK419&lt;=BV419+0.12),"合格","不合格"))</f>
        <v/>
      </c>
      <c r="BU419" s="456" t="str">
        <f>IF(_tag_month_day!V409="","",_tag_month_day!V409)</f>
        <v/>
      </c>
      <c r="BV419" s="457" t="str">
        <f>IF(_tag_month_day!W409="","",_tag_month_day!W409)</f>
        <v/>
      </c>
      <c r="BW419" s="458" t="str">
        <f>IF(_tag_month_day!X409="","",_tag_month_day!X409)</f>
        <v/>
      </c>
      <c r="BX419" s="458" t="str">
        <f>IF(_tag_month_day!Y409="","",_tag_month_day!Y409)</f>
        <v/>
      </c>
      <c r="BY419" s="459">
        <f ca="1">L419</f>
        <v>43603.083333332346</v>
      </c>
      <c r="BZ419" s="460"/>
      <c r="CA419" s="461"/>
      <c r="CB419" s="424" t="str">
        <f>IF(_tag_month_day!Z409="","",_tag_month_day!Z409)</f>
        <v/>
      </c>
      <c r="CC419" s="424" t="str">
        <f>IF(_tag_month_day!AA409="","",_tag_month_day!AA409)</f>
        <v/>
      </c>
      <c r="CD419" s="424" t="str">
        <f>IF(_tag_month_day!AB409="","",_tag_month_day!AB409)</f>
        <v/>
      </c>
      <c r="CE419" s="424" t="str">
        <f>IF(_tag_month_day!AC409="","",_tag_month_day!AC409)</f>
        <v/>
      </c>
      <c r="CF419" s="424" t="str">
        <f>IF(_tag_month_day!AD409="","",_tag_month_day!AD409)</f>
        <v/>
      </c>
      <c r="CG419" s="424" t="str">
        <f>IF(_tag_month_day!AE409="","",_tag_month_day!AE409)</f>
        <v/>
      </c>
      <c r="CH419" s="424" t="str">
        <f>IF(_tag_month_day!AF409="","",_tag_month_day!AF409)</f>
        <v/>
      </c>
      <c r="CI419" s="424" t="str">
        <f>IF(_tag_month_day!AG409="","",_tag_month_day!AG409)</f>
        <v/>
      </c>
      <c r="CJ419" s="424" t="str">
        <f>IF(_tag_month_day!AH409="","",_tag_month_day!AH409)</f>
        <v/>
      </c>
      <c r="CK419" s="424" t="str">
        <f>IF(_tag_month_day!AI409="","",_tag_month_day!AI409)</f>
        <v/>
      </c>
      <c r="CL419" s="4" t="str">
        <f>IF(_tag_month_day!AJ409="","",_tag_month_day!AJ409)</f>
        <v/>
      </c>
      <c r="CM419" s="4" t="str">
        <f>IF(_tag_month_day!AK409="","",_tag_month_day!AK409)</f>
        <v/>
      </c>
      <c r="CN419" s="4" t="str">
        <f>IF(_tag_month_day!AL409="","",_tag_month_day!AL409)</f>
        <v/>
      </c>
      <c r="CO419" s="4" t="str">
        <f>IF(_tag_month_day!AM409="","",_tag_month_day!AM409)</f>
        <v/>
      </c>
      <c r="CP419" s="4" t="str">
        <f>IF(_tag_month_day!AN409="","",_tag_month_day!AN409)</f>
        <v/>
      </c>
      <c r="CQ419" s="4" t="str">
        <f>IF(_tag_month_day!AO409="","",_tag_month_day!AO409)</f>
        <v/>
      </c>
      <c r="CR419" s="462" t="str">
        <f>IF(_tag_month_day!AP409="","",_tag_month_day!AP409)</f>
        <v/>
      </c>
      <c r="CS419" s="463" t="str">
        <f>IF(_tag_month_day!AQ409="","",_tag_month_day!AQ409)</f>
        <v/>
      </c>
      <c r="CT419" s="4" t="str">
        <f>IF(_tag_month_day!AR409="","",_tag_month_day!AR409)</f>
        <v/>
      </c>
      <c r="CU419" s="464" t="e">
        <f>DU419/AJ419</f>
        <v>#VALUE!</v>
      </c>
      <c r="CV419" s="451" t="e">
        <f>BG419/BH419</f>
        <v>#VALUE!</v>
      </c>
      <c r="CW419" s="465" t="e">
        <f>AJ419*(1-CV419)*CU419*AF419</f>
        <v>#VALUE!</v>
      </c>
      <c r="CX419" s="465" t="e">
        <f>CW419*94%</f>
        <v>#VALUE!</v>
      </c>
      <c r="CY419" s="466" t="e">
        <f>IF(CX419=0,0,DS419/(DS419+CX419))</f>
        <v>#VALUE!</v>
      </c>
      <c r="CZ419" s="465" t="e">
        <f>$AJ419*EF419</f>
        <v>#VALUE!</v>
      </c>
      <c r="DA419" s="465" t="e">
        <f>$AJ419*EG419</f>
        <v>#VALUE!</v>
      </c>
      <c r="DB419" s="465" t="e">
        <f>$AJ419*EH419</f>
        <v>#VALUE!</v>
      </c>
      <c r="DC419" s="465" t="e">
        <f>$AJ419*EI419</f>
        <v>#VALUE!</v>
      </c>
      <c r="DD419" s="465" t="e">
        <f>$AJ419*EJ419</f>
        <v>#VALUE!</v>
      </c>
      <c r="DE419" s="465" t="e">
        <f>$AJ419*EK419</f>
        <v>#VALUE!</v>
      </c>
      <c r="DF419" s="465" t="e">
        <f>$AJ419*EL419</f>
        <v>#VALUE!</v>
      </c>
      <c r="DG419" s="465" t="e">
        <f>$AJ419*EM419</f>
        <v>#VALUE!</v>
      </c>
      <c r="DH419" s="465" t="e">
        <f>$AJ419*EN419</f>
        <v>#VALUE!</v>
      </c>
      <c r="DI419" s="465" t="e">
        <f>$AJ419*EO419</f>
        <v>#VALUE!</v>
      </c>
      <c r="DJ419" s="465" t="e">
        <f>CZ419*(1-EP419)</f>
        <v>#VALUE!</v>
      </c>
      <c r="DK419" s="465" t="e">
        <f>DA419*(1-ER419)</f>
        <v>#VALUE!</v>
      </c>
      <c r="DL419" s="465" t="e">
        <f>DB419*(1-EQ419)</f>
        <v>#VALUE!</v>
      </c>
      <c r="DM419" s="465" t="e">
        <f>DC419*(1-ES419)</f>
        <v>#VALUE!</v>
      </c>
      <c r="DN419" s="465" t="e">
        <f>DD419*(1-ET419)</f>
        <v>#VALUE!</v>
      </c>
      <c r="DO419" s="465" t="e">
        <f>DE419</f>
        <v>#VALUE!</v>
      </c>
      <c r="DP419" s="465" t="e">
        <f>DF419*(1-EU419)</f>
        <v>#VALUE!</v>
      </c>
      <c r="DQ419" s="465" t="e">
        <f>DG419*(1-EV419)</f>
        <v>#VALUE!</v>
      </c>
      <c r="DR419" s="465" t="e">
        <f>DH419*(1-EW419)</f>
        <v>#VALUE!</v>
      </c>
      <c r="DS419" s="465" t="e">
        <f>DI419</f>
        <v>#VALUE!</v>
      </c>
      <c r="DT419" s="465" t="e">
        <f>SUM(DJ419:DS419)</f>
        <v>#VALUE!</v>
      </c>
      <c r="DU419" s="465" t="e">
        <f>(GS419:GX419)+(DP419+DQ419+DR419)*GY419+DS419</f>
        <v>#VALUE!</v>
      </c>
      <c r="DV419" s="451" t="e">
        <f>AV419/$BH419/(1-EP419)</f>
        <v>#VALUE!</v>
      </c>
      <c r="DW419" s="451" t="e">
        <f>AW419/$BH419/(1-ER419)</f>
        <v>#VALUE!</v>
      </c>
      <c r="DX419" s="451" t="e">
        <f>AX419/$BH419/(1-EQ419)</f>
        <v>#VALUE!</v>
      </c>
      <c r="DY419" s="451" t="e">
        <f>AY419/$BH419/(1-ES419)</f>
        <v>#VALUE!</v>
      </c>
      <c r="DZ419" s="451" t="e">
        <f>AZ419/$BH419/(1-ET419)</f>
        <v>#VALUE!</v>
      </c>
      <c r="EA419" s="451" t="e">
        <f>BA419/$BH419/(1-AX419)</f>
        <v>#VALUE!</v>
      </c>
      <c r="EB419" s="451" t="e">
        <f>BB419/$BH419/(1-EU419)</f>
        <v>#VALUE!</v>
      </c>
      <c r="EC419" s="451" t="e">
        <f>BC419/$BH419/(1-EV419)</f>
        <v>#VALUE!</v>
      </c>
      <c r="ED419" s="451" t="e">
        <f>BD419/$BH419/(1-EW419)</f>
        <v>#VALUE!</v>
      </c>
      <c r="EE419" s="451" t="e">
        <f>BG419/BH419</f>
        <v>#VALUE!</v>
      </c>
      <c r="EF419" s="451" t="e">
        <f>DV419/SUM($DV419:$EE419)</f>
        <v>#VALUE!</v>
      </c>
      <c r="EG419" s="451" t="e">
        <f>DW419/SUM($DV419:$EE419)</f>
        <v>#VALUE!</v>
      </c>
      <c r="EH419" s="451" t="e">
        <f>DX419/SUM($DV419:$EE419)</f>
        <v>#VALUE!</v>
      </c>
      <c r="EI419" s="451" t="e">
        <f>DY419/SUM($DV419:$EE419)</f>
        <v>#VALUE!</v>
      </c>
      <c r="EJ419" s="451" t="e">
        <f>DZ419/SUM($DV419:$EE419)</f>
        <v>#VALUE!</v>
      </c>
      <c r="EK419" s="451" t="e">
        <f>EA419/SUM($DV419:$EE419)</f>
        <v>#VALUE!</v>
      </c>
      <c r="EL419" s="451" t="e">
        <f>EB419/SUM($DV419:$EE419)</f>
        <v>#VALUE!</v>
      </c>
      <c r="EM419" s="451" t="e">
        <f>EC419/SUM($DV419:$EE419)</f>
        <v>#VALUE!</v>
      </c>
      <c r="EN419" s="451" t="e">
        <f>ED419/SUM($DV419:$EE419)</f>
        <v>#VALUE!</v>
      </c>
      <c r="EO419" s="451" t="e">
        <f>EE419/SUM($DV419:$EE419)</f>
        <v>#VALUE!</v>
      </c>
      <c r="EP419" s="450">
        <f>EP418</f>
        <v>0.080000000000000002</v>
      </c>
      <c r="EQ419" s="450">
        <f>EQ418</f>
        <v>0.014999999999999999</v>
      </c>
      <c r="ER419" s="450">
        <f>ER418</f>
        <v>0.014999999999999999</v>
      </c>
      <c r="ES419" s="450">
        <f>ES418</f>
        <v>0.014999999999999999</v>
      </c>
      <c r="ET419" s="450">
        <f>ET418</f>
        <v>0.014999999999999999</v>
      </c>
      <c r="EU419" s="450">
        <f>EU418</f>
        <v>0.089999999999999997</v>
      </c>
      <c r="EV419" s="450">
        <f>EV418</f>
        <v>0.089999999999999997</v>
      </c>
      <c r="EW419" s="450">
        <f>EW418</f>
        <v>0.089999999999999997</v>
      </c>
      <c r="EX419" s="431" t="str">
        <f>IF(_tag_month_day!AS409="","",_tag_month_day!AS409/100)</f>
        <v/>
      </c>
      <c r="EY419" s="431" t="str">
        <f>IF(_tag_month_day!AT409="","",_tag_month_day!AT409/100)</f>
        <v/>
      </c>
      <c r="EZ419" s="431" t="str">
        <f>IF(_tag_month_day!AU409="","",_tag_month_day!AU409/100)</f>
        <v/>
      </c>
      <c r="FA419" s="431" t="str">
        <f>IF(_tag_month_day!AV409="","",_tag_month_day!AV409/100)</f>
        <v/>
      </c>
      <c r="FB419" s="431" t="str">
        <f>IF(_tag_month_day!AW409="","",_tag_month_day!AW409/100)</f>
        <v/>
      </c>
      <c r="FC419" s="431" t="str">
        <f>IF(_tag_month_day!AX409="","",_tag_month_day!AX409/100)</f>
        <v/>
      </c>
      <c r="FD419" s="449" t="str">
        <f>IF(_tag_month_day!AY409="","",_tag_month_day!AY409/100)</f>
        <v/>
      </c>
      <c r="FE419" s="449" t="str">
        <f>IF(_tag_month_day!AZ409="","",_tag_month_day!AZ409/100)</f>
        <v/>
      </c>
      <c r="FF419" s="449" t="str">
        <f>IF(_tag_month_day!BA409="","",_tag_month_day!BA409/100)</f>
        <v/>
      </c>
      <c r="FG419" s="449" t="str">
        <f>IF(_tag_month_day!BB409="","",_tag_month_day!BB409/100)</f>
        <v/>
      </c>
      <c r="FH419" s="467" t="str">
        <f>IF(_tag_month_day!BC409="","",_tag_month_day!BC409/100)</f>
        <v/>
      </c>
      <c r="FI419" s="449">
        <f>FI418</f>
        <v>0.40999999999999998</v>
      </c>
      <c r="FJ419" s="449">
        <f>FJ418</f>
        <v>0.11</v>
      </c>
      <c r="FK419" s="449">
        <f>FK418</f>
        <v>0.014999999999999999</v>
      </c>
      <c r="FL419" s="449">
        <f>FL418</f>
        <v>0</v>
      </c>
      <c r="FM419" s="467">
        <f>FM418</f>
        <v>0.0001</v>
      </c>
      <c r="FN419" s="449">
        <f>FN418</f>
        <v>0.32000000000000001</v>
      </c>
      <c r="FO419" s="449">
        <f>FO418</f>
        <v>0.20000000000000001</v>
      </c>
      <c r="FP419" s="449">
        <f>FP418</f>
        <v>0.01</v>
      </c>
      <c r="FQ419" s="449">
        <f>FQ418</f>
        <v>0</v>
      </c>
      <c r="FR419" s="467">
        <f>FR418</f>
        <v>0.0001</v>
      </c>
      <c r="FS419" s="449" t="str">
        <f>IF(_tag_month_day!BD409="","",_tag_month_day!BD409/100)</f>
        <v/>
      </c>
      <c r="FT419" s="449" t="str">
        <f>IF(_tag_month_day!BE409="","",_tag_month_day!BE409/100)</f>
        <v/>
      </c>
      <c r="FU419" s="449" t="str">
        <f>IF(_tag_month_day!BF409="","",_tag_month_day!BF409/100)</f>
        <v/>
      </c>
      <c r="FV419" s="449" t="str">
        <f>IF(_tag_month_day!BG409="","",_tag_month_day!BG409/100)</f>
        <v/>
      </c>
      <c r="FW419" s="467" t="str">
        <f>IF(_tag_month_day!BH409="","",_tag_month_day!BH409/100)</f>
        <v/>
      </c>
      <c r="FX419" s="449" t="str">
        <f>IF(_tag_month_day!BI409="","",_tag_month_day!BI409/100)</f>
        <v/>
      </c>
      <c r="FY419" s="449" t="str">
        <f>IF(_tag_month_day!BJ409="","",_tag_month_day!BJ409/100)</f>
        <v/>
      </c>
      <c r="FZ419" s="468" t="str">
        <f>IF(_tag_month_day!BK409="","",_tag_month_day!BK409/100)</f>
        <v/>
      </c>
      <c r="GA419" s="449" t="str">
        <f>IF(_tag_month_day!BL409="","",_tag_month_day!BL409/100)</f>
        <v/>
      </c>
      <c r="GB419" s="467" t="str">
        <f>IF(_tag_month_day!BM409="","",_tag_month_day!BM409/100)</f>
        <v/>
      </c>
      <c r="GC419" s="431" t="str">
        <f>IF(_tag_month_day!BN409="","",_tag_month_day!BN409/100)</f>
        <v/>
      </c>
      <c r="GD419" s="431" t="str">
        <f>IF(_tag_month_day!BO409="","",_tag_month_day!BO409/100)</f>
        <v/>
      </c>
      <c r="GE419" s="431" t="str">
        <f>IF(_tag_month_day!BP409="","",_tag_month_day!BP409/100)</f>
        <v/>
      </c>
      <c r="GF419" s="431" t="str">
        <f>IF(_tag_month_day!BQ409="","",_tag_month_day!BQ409/100)</f>
        <v/>
      </c>
      <c r="GG419" s="431" t="str">
        <f>IF(_tag_month_day!BR409="","",_tag_month_day!BR409/100)</f>
        <v/>
      </c>
      <c r="GH419" s="431" t="str">
        <f>IF(_tag_month_day!BS409="","",_tag_month_day!BS409/100)</f>
        <v/>
      </c>
      <c r="GI419" s="467" t="str">
        <f>IF(_tag_month_day!BT409="","",_tag_month_day!BT409/100)</f>
        <v/>
      </c>
      <c r="GJ419" s="469" t="str">
        <f>IF(_tag_month_day!BU409="","",_tag_month_day!BU409/100)</f>
        <v/>
      </c>
      <c r="GK419" s="470">
        <f>GK418</f>
        <v>0.070000000000000007</v>
      </c>
      <c r="GL419" s="470">
        <f>GL418</f>
        <v>0.029999999999999999</v>
      </c>
      <c r="GM419" s="471" t="str">
        <f>IF(_tag_month_day!BX409="","",_tag_month_day!BX409/100)</f>
        <v/>
      </c>
      <c r="GN419" s="470">
        <f>GN418</f>
        <v>0.070000000000000007</v>
      </c>
      <c r="GO419" s="470">
        <f>GO418</f>
        <v>0.029999999999999999</v>
      </c>
      <c r="GP419" s="470">
        <f>GP418</f>
        <v>0.089999999999999997</v>
      </c>
      <c r="GQ419" s="470">
        <f>GQ418</f>
        <v>0.029999999999999999</v>
      </c>
      <c r="GR419" s="471" t="str">
        <f>IF(_tag_month_day!CA409="","",_tag_month_day!CA409/100)</f>
        <v/>
      </c>
      <c r="GS419" s="472">
        <f>GS418</f>
        <v>0.95299999999999996</v>
      </c>
      <c r="GT419" s="472">
        <f>GT418</f>
        <v>0.55000000000000004</v>
      </c>
      <c r="GU419" s="472">
        <f>GU418</f>
        <v>0.55000000000000004</v>
      </c>
      <c r="GV419" s="472">
        <f>GV418</f>
        <v>0.55000000000000004</v>
      </c>
      <c r="GW419" s="472">
        <f>GW418</f>
        <v>0.5</v>
      </c>
      <c r="GX419" s="472">
        <f>GX418</f>
        <v>0.93500000000000005</v>
      </c>
      <c r="GY419" s="472">
        <f>GY418</f>
        <v>0.14999999999999999</v>
      </c>
      <c r="GZ419" s="472">
        <f>GZ418</f>
        <v>1</v>
      </c>
      <c r="HA419" s="474">
        <f>HA418</f>
        <v>0.047</v>
      </c>
      <c r="HB419" s="474">
        <f>HB418</f>
        <v>0.45000000000000001</v>
      </c>
      <c r="HC419" s="474">
        <f>HC418</f>
        <v>0.45000000000000001</v>
      </c>
      <c r="HD419" s="474">
        <f>HD418</f>
        <v>0.45000000000000001</v>
      </c>
      <c r="HE419" s="474">
        <f>HE418</f>
        <v>0.5</v>
      </c>
      <c r="HF419" s="474">
        <f>HF418</f>
        <v>0.065000000000000002</v>
      </c>
      <c r="HG419" s="474">
        <f>HG418</f>
        <v>0.84999999999999998</v>
      </c>
      <c r="HH419" s="474">
        <f>HH418</f>
        <v>0</v>
      </c>
      <c r="HI419" s="10">
        <f>IF(BZ419&lt;&gt;"",CK419-BV419,0)</f>
        <v>0</v>
      </c>
      <c r="HJ419" s="10" t="e">
        <f>IF(AJ419&gt;0,AH419-AJ419,0)</f>
        <v>#VALUE!</v>
      </c>
      <c r="HK419" s="466">
        <f>HK418</f>
        <v>0.84999999999999998</v>
      </c>
      <c r="HL419" s="424">
        <f>HL418</f>
        <v>550000</v>
      </c>
      <c r="HM419" s="424">
        <f>HM418</f>
        <v>480000</v>
      </c>
      <c r="HN419" s="465" t="e">
        <f>(DJ419*EZ419+DK419*FH419+DL419*FM419+DM419*FR419+DN419*FW419+DO419*GB419+DS419*GI419+DP419*GM419+DR419*GR419)*1000*2</f>
        <v>#VALUE!</v>
      </c>
      <c r="HO419" s="465" t="e">
        <f>HN419*HK419*$HO$2/HL419*1000000</f>
        <v>#VALUE!</v>
      </c>
      <c r="HP419" s="465" t="e">
        <f>HN419*HK419*$HP$2/HM419*1000000</f>
        <v>#VALUE!</v>
      </c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</row>
    <row customFormat="1" r="420" s="0">
      <c r="A420" s="420">
        <v>409</v>
      </c>
      <c r="B420" s="421">
        <f ca="1">IF(D420=D419,B419,IF(D420="夜班",B419+1,B419))</f>
        <v>43602</v>
      </c>
      <c r="C420" s="422">
        <f>C419</f>
        <v>0.041666666666666699</v>
      </c>
      <c r="D420" s="10" t="str">
        <f ca="1">IF(HOUR(G420)&lt;8,"夜班",IF(HOUR(G420)&lt;16,"白班",IF(HOUR(G420)&lt;24,"中班",0)))</f>
        <v>中班</v>
      </c>
      <c r="E420" s="10" t="e">
        <f ca="1">IF(F420=1,"甲",IF(F420=2,"乙",IF(F420=3,"丙",IF(F420=4,"丁",""))))</f>
        <v>#REF!</v>
      </c>
      <c r="F420" s="10" t="e">
        <f ca="1">SUMPRODUCT((成本日报!$A$3:$A$95=计划!B420)*(成本日报!$B$3:$B$95=计划!$D420),成本日报!$C$3:$C$95)</f>
        <v>#REF!</v>
      </c>
      <c r="G420" s="423">
        <f ca="1">G419+C419</f>
        <v>43602.99999999901</v>
      </c>
      <c r="H420" s="423">
        <f ca="1">$G420+$C420/60*10+$C420*0</f>
        <v>43603.006944443456</v>
      </c>
      <c r="I420" s="423">
        <f ca="1">$G420+$C420/60*18+$C420*0</f>
        <v>43603.012499999008</v>
      </c>
      <c r="J420" s="423">
        <f ca="1">$G420+$C420/60*0+$C420*1</f>
        <v>43603.041666665675</v>
      </c>
      <c r="K420" s="423">
        <f ca="1">$G420+$C420/60*30+$C420*2</f>
        <v>43603.104166665682</v>
      </c>
      <c r="L420" s="423">
        <f ca="1">$G420+$C420/60*0+$C420*3</f>
        <v>43603.12499999901</v>
      </c>
      <c r="M420" s="424" t="str">
        <f>IF(_tag_month_day!A410="","",_tag_month_day!A410)</f>
        <v/>
      </c>
      <c r="N420" s="424" t="str">
        <f>IF(_tag_month_day!B410="","",_tag_month_day!B410)</f>
        <v/>
      </c>
      <c r="O420" s="425" t="e">
        <f>IF(M420+N420=0,"",M420+N420)</f>
        <v>#VALUE!</v>
      </c>
      <c r="P420" s="424" t="str">
        <f>IF(_tag_month_day!C410="","",_tag_month_day!C410)</f>
        <v/>
      </c>
      <c r="Q420" s="424" t="str">
        <f>IF(_tag_month_day!D410="","",_tag_month_day!D410)</f>
        <v/>
      </c>
      <c r="R420" s="426" t="str">
        <f>IF(_tag_month_day!CB410="","",_tag_month_day!CB410/100)</f>
        <v/>
      </c>
      <c r="S420" s="427" t="str">
        <f>IF(_tag_month_day!E410="","",_tag_month_day!E410)</f>
        <v/>
      </c>
      <c r="T420" s="427" t="str">
        <f>IF(_tag_month_day!F410="","",_tag_month_day!F410)</f>
        <v/>
      </c>
      <c r="U420" s="428" t="e">
        <f>S420+T420</f>
        <v>#VALUE!</v>
      </c>
      <c r="V420" s="429" t="e">
        <f>U420/AJ420</f>
        <v>#VALUE!</v>
      </c>
      <c r="W420" s="430" t="str">
        <f>IF(_jhy_month_day!A410="","",_jhy_month_day!A410)</f>
        <v/>
      </c>
      <c r="X420" s="431" t="str">
        <f>IF(_jhy_month_day!B410="","",_jhy_month_day!B410/100)</f>
        <v/>
      </c>
      <c r="Y420" s="431" t="str">
        <f>IF(_jhy_month_day!C410="","",_jhy_month_day!C410/100)</f>
        <v/>
      </c>
      <c r="Z420" s="432">
        <f>Z416+1</f>
        <v>103</v>
      </c>
      <c r="AA420" s="433" t="str">
        <f>IF(_tag_month_day!G410="","",_tag_month_day!G410/100)</f>
        <v/>
      </c>
      <c r="AB420" s="433" t="str">
        <f>IF(_tag_month_day!H410="","",_tag_month_day!H410/100)</f>
        <v/>
      </c>
      <c r="AC420" s="434">
        <f>IF(X420="",AC419,BK420*($AV419*X420+$AW419*FD419+$AX419*FI419+$AY419*FN419+$AZ419*FS419+$BA419*FX419+$BG419*GE419)/(AV419*Y420+AX419*FK419+AW419*FF419+AY419*FP419+AZ419*FU419+BA419*FZ419+BG419*GG419+BB419*GK419+BC419*GN419+BD419*GP419))</f>
        <v>1.59963432013121</v>
      </c>
      <c r="AD420" s="435" t="str">
        <f>IF(AC420=AC419,"",AC420-AC419)</f>
        <v/>
      </c>
      <c r="AE420" s="436" t="str">
        <f>IF(1-AF420=0,"",(1-AF420))</f>
        <v/>
      </c>
      <c r="AF420" s="437">
        <v>1</v>
      </c>
      <c r="AG420" s="10" t="str">
        <f>AG419</f>
        <v>9A3</v>
      </c>
      <c r="AH420" s="438" t="str">
        <f>AH419</f>
        <v/>
      </c>
      <c r="AI420" s="424"/>
      <c r="AJ420" s="10" t="str">
        <f>IF(_tag_month_day!I410="","",_tag_month_day!I410)</f>
        <v/>
      </c>
      <c r="AK420" s="440"/>
      <c r="AL420" s="440"/>
      <c r="AM420" s="440"/>
      <c r="AN420" s="441">
        <f>AN419</f>
        <v>2</v>
      </c>
      <c r="AO420" s="441">
        <f>AO419</f>
        <v>8</v>
      </c>
      <c r="AP420" s="442" t="e">
        <f>(IF(AN420=0,AS419,AS419*(1+AO420/AN420)/(AR420+AO420/AN420)))+AT420</f>
        <v>#VALUE!</v>
      </c>
      <c r="AQ420" s="443" t="str">
        <f>IF(_tag_month_day!J410="","",_tag_month_day!J410/100)</f>
        <v/>
      </c>
      <c r="AR420" s="444">
        <f>AR419</f>
        <v>1.3</v>
      </c>
      <c r="AS420" s="445" t="e">
        <f>AQ420*(AN420*AR420+AO420)/(AN420+AO420)</f>
        <v>#VALUE!</v>
      </c>
      <c r="AT420" s="445" t="e">
        <f>(SUM(BE420:BF420)-SUM(BE419:BF419))*0.05</f>
        <v>#VALUE!</v>
      </c>
      <c r="AU420" s="446" t="str">
        <f>IF(_tag_month_day!CC410="","",IF(_tag_month_day!CC410&gt;0,_tag_month_day!CD410,_tag_month_day!CE410))</f>
        <v/>
      </c>
      <c r="AV420" s="447" t="str">
        <f>IF(_tag_month_day!L410="","",_tag_month_day!L410/100)</f>
        <v/>
      </c>
      <c r="AW420" s="431">
        <f>AW419</f>
        <v>0</v>
      </c>
      <c r="AX420" s="431">
        <f>AX419</f>
        <v>0</v>
      </c>
      <c r="AY420" s="431" t="str">
        <f>IF(_tag_month_day!M410="","",_tag_month_day!M410/100)</f>
        <v/>
      </c>
      <c r="AZ420" s="431" t="str">
        <f>IF(_tag_month_day!N410="","",_tag_month_day!N410/100)</f>
        <v/>
      </c>
      <c r="BA420" s="431" t="str">
        <f>IF(_tag_month_day!O410="","",_tag_month_day!O410/100)</f>
        <v/>
      </c>
      <c r="BB420" s="448" t="str">
        <f>IF(_tag_month_day!P410="","",_tag_month_day!P410/100)</f>
        <v/>
      </c>
      <c r="BC420" s="448">
        <f>BC419</f>
        <v>0</v>
      </c>
      <c r="BD420" s="448" t="str">
        <f>IF(_tag_month_day!Q410="","",_tag_month_day!Q410/100)</f>
        <v/>
      </c>
      <c r="BE420" s="449" t="str">
        <f>IF(_tag_month_day!R410="","",_tag_month_day!R410/100)</f>
        <v/>
      </c>
      <c r="BF420" s="388" t="e">
        <f>(AU420*(100+BE420*100))/(AJ420-AU420)/100</f>
        <v>#VALUE!</v>
      </c>
      <c r="BG420" s="450" t="e">
        <f>BE420+BF420</f>
        <v>#VALUE!</v>
      </c>
      <c r="BH420" s="451" t="e">
        <f>SUM(AV420:BF420)</f>
        <v>#VALUE!</v>
      </c>
      <c r="BI420" s="452" t="e">
        <f>IF(CX420=0,BI419,(DK420*查询!$R$5+DL420*查询!$Q$5+DM420*查询!$N$5+DN420*查询!$O$5+DO420*查询!$P$5)*AF420/CX420)</f>
        <v>#VALUE!</v>
      </c>
      <c r="BJ420" s="452" t="e">
        <f>IF(CX420=0,BJ419,(DP420*查询!$S$5+DQ420*查询!$T$5+DR420*查询!$U$5)*AF420/CX420)</f>
        <v>#VALUE!</v>
      </c>
      <c r="BK420" s="452">
        <f>BK419</f>
        <v>1</v>
      </c>
      <c r="BL420" s="453" t="e">
        <f>SUMPRODUCT((AV420:BA420)*(GS420:GX420))/((GS420:GX420)+SUM(BB420:BD420)*GY420+BG420*GZ420)</f>
        <v>#VALUE!</v>
      </c>
      <c r="BM420" s="453" t="e">
        <f>BK420*($AV420*FB420+$AW420*FD420+$AX420*FI420+$AY420*FN420+$AZ420*FS420+$BA420*FX420+$BG420*GE420)/(AV420*EY420+AX420*FK420+AW420*FF420+AY420*FP420+AZ420*FU420+BA420*FZ420+BG420*GG420+BB420*GK420+BC420*GN420+BD420*GP420)</f>
        <v>#VALUE!</v>
      </c>
      <c r="BN420" s="453" t="e">
        <f>($AV420*FC420+$AX420*FJ420+$AW420*FE420+$AY420*FO420+$AZ420*FT420+$BA420*FY420+$BG420*GF420)/($AV420*FA420+BG420*GH420+BB420*GL420+BC420*GO420+BD420*GQ420+BA420*GA420)</f>
        <v>#VALUE!</v>
      </c>
      <c r="BO420" s="454" t="e">
        <f>SUMPRODUCT(AV420:BA420*GS420:GX420)/(GS420:GX420+(BB420+BC420+BD420)*GY420+BG420)</f>
        <v>#VALUE!</v>
      </c>
      <c r="BP420" s="454" t="e">
        <f>SUMPRODUCT(AV420:BA420*GS420:GX420)/(GS420:GX420+(BB420+BC420+BD420)*GY420+BG420)</f>
        <v>#VALUE!</v>
      </c>
      <c r="BQ420" s="454" t="e">
        <f>SUMPRODUCT(AV420:BA420*GS420:GX420)/(GS420:GX420+(BB420+BC420+BD420)*GY420+BG420)</f>
        <v>#VALUE!</v>
      </c>
      <c r="BR420" s="453" t="str">
        <f>IF(_tag_month_day!T410="","",_tag_month_day!T410)</f>
        <v/>
      </c>
      <c r="BS420" s="453" t="str">
        <f>IF(_tag_month_day!U410="","",_tag_month_day!U410)</f>
        <v/>
      </c>
      <c r="BT420" s="455" t="str">
        <f>IF(CK420="","",IF((CK420&gt;=BV420-0.12)*(CK420&lt;=BV420+0.12),"合格","不合格"))</f>
        <v/>
      </c>
      <c r="BU420" s="456" t="str">
        <f>IF(_tag_month_day!V410="","",_tag_month_day!V410)</f>
        <v/>
      </c>
      <c r="BV420" s="457" t="str">
        <f>IF(_tag_month_day!W410="","",_tag_month_day!W410)</f>
        <v/>
      </c>
      <c r="BW420" s="458" t="str">
        <f>IF(_tag_month_day!X410="","",_tag_month_day!X410)</f>
        <v/>
      </c>
      <c r="BX420" s="458" t="str">
        <f>IF(_tag_month_day!Y410="","",_tag_month_day!Y410)</f>
        <v/>
      </c>
      <c r="BY420" s="459">
        <f ca="1">L420</f>
        <v>43603.12499999901</v>
      </c>
      <c r="BZ420" s="460"/>
      <c r="CA420" s="461"/>
      <c r="CB420" s="424" t="str">
        <f>IF(_tag_month_day!Z410="","",_tag_month_day!Z410)</f>
        <v/>
      </c>
      <c r="CC420" s="424" t="str">
        <f>IF(_tag_month_day!AA410="","",_tag_month_day!AA410)</f>
        <v/>
      </c>
      <c r="CD420" s="424" t="str">
        <f>IF(_tag_month_day!AB410="","",_tag_month_day!AB410)</f>
        <v/>
      </c>
      <c r="CE420" s="424" t="str">
        <f>IF(_tag_month_day!AC410="","",_tag_month_day!AC410)</f>
        <v/>
      </c>
      <c r="CF420" s="424" t="str">
        <f>IF(_tag_month_day!AD410="","",_tag_month_day!AD410)</f>
        <v/>
      </c>
      <c r="CG420" s="424" t="str">
        <f>IF(_tag_month_day!AE410="","",_tag_month_day!AE410)</f>
        <v/>
      </c>
      <c r="CH420" s="424" t="str">
        <f>IF(_tag_month_day!AF410="","",_tag_month_day!AF410)</f>
        <v/>
      </c>
      <c r="CI420" s="424" t="str">
        <f>IF(_tag_month_day!AG410="","",_tag_month_day!AG410)</f>
        <v/>
      </c>
      <c r="CJ420" s="424" t="str">
        <f>IF(_tag_month_day!AH410="","",_tag_month_day!AH410)</f>
        <v/>
      </c>
      <c r="CK420" s="424" t="str">
        <f>IF(_tag_month_day!AI410="","",_tag_month_day!AI410)</f>
        <v/>
      </c>
      <c r="CL420" s="4" t="str">
        <f>IF(_tag_month_day!AJ410="","",_tag_month_day!AJ410)</f>
        <v/>
      </c>
      <c r="CM420" s="4" t="str">
        <f>IF(_tag_month_day!AK410="","",_tag_month_day!AK410)</f>
        <v/>
      </c>
      <c r="CN420" s="4" t="str">
        <f>IF(_tag_month_day!AL410="","",_tag_month_day!AL410)</f>
        <v/>
      </c>
      <c r="CO420" s="4" t="str">
        <f>IF(_tag_month_day!AM410="","",_tag_month_day!AM410)</f>
        <v/>
      </c>
      <c r="CP420" s="4" t="str">
        <f>IF(_tag_month_day!AN410="","",_tag_month_day!AN410)</f>
        <v/>
      </c>
      <c r="CQ420" s="4" t="str">
        <f>IF(_tag_month_day!AO410="","",_tag_month_day!AO410)</f>
        <v/>
      </c>
      <c r="CR420" s="462" t="str">
        <f>IF(_tag_month_day!AP410="","",_tag_month_day!AP410)</f>
        <v/>
      </c>
      <c r="CS420" s="463" t="str">
        <f>IF(_tag_month_day!AQ410="","",_tag_month_day!AQ410)</f>
        <v/>
      </c>
      <c r="CT420" s="4" t="str">
        <f>IF(_tag_month_day!AR410="","",_tag_month_day!AR410)</f>
        <v/>
      </c>
      <c r="CU420" s="464" t="e">
        <f>DU420/AJ420</f>
        <v>#VALUE!</v>
      </c>
      <c r="CV420" s="451" t="e">
        <f>BG420/BH420</f>
        <v>#VALUE!</v>
      </c>
      <c r="CW420" s="465" t="e">
        <f>AJ420*(1-CV420)*CU420*AF420</f>
        <v>#VALUE!</v>
      </c>
      <c r="CX420" s="465" t="e">
        <f>CW420*94%</f>
        <v>#VALUE!</v>
      </c>
      <c r="CY420" s="466" t="e">
        <f>IF(CX420=0,0,DS420/(DS420+CX420))</f>
        <v>#VALUE!</v>
      </c>
      <c r="CZ420" s="465" t="e">
        <f>$AJ420*EF420</f>
        <v>#VALUE!</v>
      </c>
      <c r="DA420" s="465" t="e">
        <f>$AJ420*EG420</f>
        <v>#VALUE!</v>
      </c>
      <c r="DB420" s="465" t="e">
        <f>$AJ420*EH420</f>
        <v>#VALUE!</v>
      </c>
      <c r="DC420" s="465" t="e">
        <f>$AJ420*EI420</f>
        <v>#VALUE!</v>
      </c>
      <c r="DD420" s="465" t="e">
        <f>$AJ420*EJ420</f>
        <v>#VALUE!</v>
      </c>
      <c r="DE420" s="465" t="e">
        <f>$AJ420*EK420</f>
        <v>#VALUE!</v>
      </c>
      <c r="DF420" s="465" t="e">
        <f>$AJ420*EL420</f>
        <v>#VALUE!</v>
      </c>
      <c r="DG420" s="465" t="e">
        <f>$AJ420*EM420</f>
        <v>#VALUE!</v>
      </c>
      <c r="DH420" s="465" t="e">
        <f>$AJ420*EN420</f>
        <v>#VALUE!</v>
      </c>
      <c r="DI420" s="465" t="e">
        <f>$AJ420*EO420</f>
        <v>#VALUE!</v>
      </c>
      <c r="DJ420" s="465" t="e">
        <f>CZ420*(1-EP420)</f>
        <v>#VALUE!</v>
      </c>
      <c r="DK420" s="465" t="e">
        <f>DA420*(1-ER420)</f>
        <v>#VALUE!</v>
      </c>
      <c r="DL420" s="465" t="e">
        <f>DB420*(1-EQ420)</f>
        <v>#VALUE!</v>
      </c>
      <c r="DM420" s="465" t="e">
        <f>DC420*(1-ES420)</f>
        <v>#VALUE!</v>
      </c>
      <c r="DN420" s="465" t="e">
        <f>DD420*(1-ET420)</f>
        <v>#VALUE!</v>
      </c>
      <c r="DO420" s="465" t="e">
        <f>DE420</f>
        <v>#VALUE!</v>
      </c>
      <c r="DP420" s="465" t="e">
        <f>DF420*(1-EU420)</f>
        <v>#VALUE!</v>
      </c>
      <c r="DQ420" s="465" t="e">
        <f>DG420*(1-EV420)</f>
        <v>#VALUE!</v>
      </c>
      <c r="DR420" s="465" t="e">
        <f>DH420*(1-EW420)</f>
        <v>#VALUE!</v>
      </c>
      <c r="DS420" s="465" t="e">
        <f>DI420</f>
        <v>#VALUE!</v>
      </c>
      <c r="DT420" s="465" t="e">
        <f>SUM(DJ420:DS420)</f>
        <v>#VALUE!</v>
      </c>
      <c r="DU420" s="465" t="e">
        <f>(GS420:GX420)+(DP420+DQ420+DR420)*GY420+DS420</f>
        <v>#VALUE!</v>
      </c>
      <c r="DV420" s="451" t="e">
        <f>AV420/$BH420/(1-EP420)</f>
        <v>#VALUE!</v>
      </c>
      <c r="DW420" s="451" t="e">
        <f>AW420/$BH420/(1-ER420)</f>
        <v>#VALUE!</v>
      </c>
      <c r="DX420" s="451" t="e">
        <f>AX420/$BH420/(1-EQ420)</f>
        <v>#VALUE!</v>
      </c>
      <c r="DY420" s="451" t="e">
        <f>AY420/$BH420/(1-ES420)</f>
        <v>#VALUE!</v>
      </c>
      <c r="DZ420" s="451" t="e">
        <f>AZ420/$BH420/(1-ET420)</f>
        <v>#VALUE!</v>
      </c>
      <c r="EA420" s="451" t="e">
        <f>BA420/$BH420/(1-AX420)</f>
        <v>#VALUE!</v>
      </c>
      <c r="EB420" s="451" t="e">
        <f>BB420/$BH420/(1-EU420)</f>
        <v>#VALUE!</v>
      </c>
      <c r="EC420" s="451" t="e">
        <f>BC420/$BH420/(1-EV420)</f>
        <v>#VALUE!</v>
      </c>
      <c r="ED420" s="451" t="e">
        <f>BD420/$BH420/(1-EW420)</f>
        <v>#VALUE!</v>
      </c>
      <c r="EE420" s="451" t="e">
        <f>BG420/BH420</f>
        <v>#VALUE!</v>
      </c>
      <c r="EF420" s="451" t="e">
        <f>DV420/SUM($DV420:$EE420)</f>
        <v>#VALUE!</v>
      </c>
      <c r="EG420" s="451" t="e">
        <f>DW420/SUM($DV420:$EE420)</f>
        <v>#VALUE!</v>
      </c>
      <c r="EH420" s="451" t="e">
        <f>DX420/SUM($DV420:$EE420)</f>
        <v>#VALUE!</v>
      </c>
      <c r="EI420" s="451" t="e">
        <f>DY420/SUM($DV420:$EE420)</f>
        <v>#VALUE!</v>
      </c>
      <c r="EJ420" s="451" t="e">
        <f>DZ420/SUM($DV420:$EE420)</f>
        <v>#VALUE!</v>
      </c>
      <c r="EK420" s="451" t="e">
        <f>EA420/SUM($DV420:$EE420)</f>
        <v>#VALUE!</v>
      </c>
      <c r="EL420" s="451" t="e">
        <f>EB420/SUM($DV420:$EE420)</f>
        <v>#VALUE!</v>
      </c>
      <c r="EM420" s="451" t="e">
        <f>EC420/SUM($DV420:$EE420)</f>
        <v>#VALUE!</v>
      </c>
      <c r="EN420" s="451" t="e">
        <f>ED420/SUM($DV420:$EE420)</f>
        <v>#VALUE!</v>
      </c>
      <c r="EO420" s="451" t="e">
        <f>EE420/SUM($DV420:$EE420)</f>
        <v>#VALUE!</v>
      </c>
      <c r="EP420" s="450">
        <f>EP419</f>
        <v>0.080000000000000002</v>
      </c>
      <c r="EQ420" s="450">
        <f>EQ419</f>
        <v>0.014999999999999999</v>
      </c>
      <c r="ER420" s="450">
        <f>ER419</f>
        <v>0.014999999999999999</v>
      </c>
      <c r="ES420" s="450">
        <f>ES419</f>
        <v>0.014999999999999999</v>
      </c>
      <c r="ET420" s="450">
        <f>ET419</f>
        <v>0.014999999999999999</v>
      </c>
      <c r="EU420" s="450">
        <f>EU419</f>
        <v>0.089999999999999997</v>
      </c>
      <c r="EV420" s="450">
        <f>EV419</f>
        <v>0.089999999999999997</v>
      </c>
      <c r="EW420" s="450">
        <f>EW419</f>
        <v>0.089999999999999997</v>
      </c>
      <c r="EX420" s="431" t="str">
        <f>IF(_tag_month_day!AS410="","",_tag_month_day!AS410/100)</f>
        <v/>
      </c>
      <c r="EY420" s="431" t="str">
        <f>IF(_tag_month_day!AT410="","",_tag_month_day!AT410/100)</f>
        <v/>
      </c>
      <c r="EZ420" s="431" t="str">
        <f>IF(_tag_month_day!AU410="","",_tag_month_day!AU410/100)</f>
        <v/>
      </c>
      <c r="FA420" s="431" t="str">
        <f>IF(_tag_month_day!AV410="","",_tag_month_day!AV410/100)</f>
        <v/>
      </c>
      <c r="FB420" s="431" t="str">
        <f>IF(_tag_month_day!AW410="","",_tag_month_day!AW410/100)</f>
        <v/>
      </c>
      <c r="FC420" s="431" t="str">
        <f>IF(_tag_month_day!AX410="","",_tag_month_day!AX410/100)</f>
        <v/>
      </c>
      <c r="FD420" s="449" t="str">
        <f>IF(_tag_month_day!AY410="","",_tag_month_day!AY410/100)</f>
        <v/>
      </c>
      <c r="FE420" s="449" t="str">
        <f>IF(_tag_month_day!AZ410="","",_tag_month_day!AZ410/100)</f>
        <v/>
      </c>
      <c r="FF420" s="449" t="str">
        <f>IF(_tag_month_day!BA410="","",_tag_month_day!BA410/100)</f>
        <v/>
      </c>
      <c r="FG420" s="449" t="str">
        <f>IF(_tag_month_day!BB410="","",_tag_month_day!BB410/100)</f>
        <v/>
      </c>
      <c r="FH420" s="467" t="str">
        <f>IF(_tag_month_day!BC410="","",_tag_month_day!BC410/100)</f>
        <v/>
      </c>
      <c r="FI420" s="449">
        <f>FI419</f>
        <v>0.40999999999999998</v>
      </c>
      <c r="FJ420" s="449">
        <f>FJ419</f>
        <v>0.11</v>
      </c>
      <c r="FK420" s="449">
        <f>FK419</f>
        <v>0.014999999999999999</v>
      </c>
      <c r="FL420" s="449">
        <f>FL419</f>
        <v>0</v>
      </c>
      <c r="FM420" s="467">
        <f>FM419</f>
        <v>0.0001</v>
      </c>
      <c r="FN420" s="449">
        <f>FN419</f>
        <v>0.32000000000000001</v>
      </c>
      <c r="FO420" s="449">
        <f>FO419</f>
        <v>0.20000000000000001</v>
      </c>
      <c r="FP420" s="449">
        <f>FP419</f>
        <v>0.01</v>
      </c>
      <c r="FQ420" s="449">
        <f>FQ419</f>
        <v>0</v>
      </c>
      <c r="FR420" s="467">
        <f>FR419</f>
        <v>0.0001</v>
      </c>
      <c r="FS420" s="449" t="str">
        <f>IF(_tag_month_day!BD410="","",_tag_month_day!BD410/100)</f>
        <v/>
      </c>
      <c r="FT420" s="449" t="str">
        <f>IF(_tag_month_day!BE410="","",_tag_month_day!BE410/100)</f>
        <v/>
      </c>
      <c r="FU420" s="449" t="str">
        <f>IF(_tag_month_day!BF410="","",_tag_month_day!BF410/100)</f>
        <v/>
      </c>
      <c r="FV420" s="449" t="str">
        <f>IF(_tag_month_day!BG410="","",_tag_month_day!BG410/100)</f>
        <v/>
      </c>
      <c r="FW420" s="467" t="str">
        <f>IF(_tag_month_day!BH410="","",_tag_month_day!BH410/100)</f>
        <v/>
      </c>
      <c r="FX420" s="449" t="str">
        <f>IF(_tag_month_day!BI410="","",_tag_month_day!BI410/100)</f>
        <v/>
      </c>
      <c r="FY420" s="449" t="str">
        <f>IF(_tag_month_day!BJ410="","",_tag_month_day!BJ410/100)</f>
        <v/>
      </c>
      <c r="FZ420" s="468" t="str">
        <f>IF(_tag_month_day!BK410="","",_tag_month_day!BK410/100)</f>
        <v/>
      </c>
      <c r="GA420" s="449" t="str">
        <f>IF(_tag_month_day!BL410="","",_tag_month_day!BL410/100)</f>
        <v/>
      </c>
      <c r="GB420" s="467" t="str">
        <f>IF(_tag_month_day!BM410="","",_tag_month_day!BM410/100)</f>
        <v/>
      </c>
      <c r="GC420" s="431" t="str">
        <f>IF(_tag_month_day!BN410="","",_tag_month_day!BN410/100)</f>
        <v/>
      </c>
      <c r="GD420" s="431" t="str">
        <f>IF(_tag_month_day!BO410="","",_tag_month_day!BO410/100)</f>
        <v/>
      </c>
      <c r="GE420" s="431" t="str">
        <f>IF(_tag_month_day!BP410="","",_tag_month_day!BP410/100)</f>
        <v/>
      </c>
      <c r="GF420" s="431" t="str">
        <f>IF(_tag_month_day!BQ410="","",_tag_month_day!BQ410/100)</f>
        <v/>
      </c>
      <c r="GG420" s="431" t="str">
        <f>IF(_tag_month_day!BR410="","",_tag_month_day!BR410/100)</f>
        <v/>
      </c>
      <c r="GH420" s="431" t="str">
        <f>IF(_tag_month_day!BS410="","",_tag_month_day!BS410/100)</f>
        <v/>
      </c>
      <c r="GI420" s="467" t="str">
        <f>IF(_tag_month_day!BT410="","",_tag_month_day!BT410/100)</f>
        <v/>
      </c>
      <c r="GJ420" s="469" t="str">
        <f>IF(_tag_month_day!BU410="","",_tag_month_day!BU410/100)</f>
        <v/>
      </c>
      <c r="GK420" s="470">
        <f>GK419</f>
        <v>0.070000000000000007</v>
      </c>
      <c r="GL420" s="470">
        <f>GL419</f>
        <v>0.029999999999999999</v>
      </c>
      <c r="GM420" s="471" t="str">
        <f>IF(_tag_month_day!BX410="","",_tag_month_day!BX410/100)</f>
        <v/>
      </c>
      <c r="GN420" s="470">
        <f>GN419</f>
        <v>0.070000000000000007</v>
      </c>
      <c r="GO420" s="470">
        <f>GO419</f>
        <v>0.029999999999999999</v>
      </c>
      <c r="GP420" s="470">
        <f>GP419</f>
        <v>0.089999999999999997</v>
      </c>
      <c r="GQ420" s="470">
        <f>GQ419</f>
        <v>0.029999999999999999</v>
      </c>
      <c r="GR420" s="471" t="str">
        <f>IF(_tag_month_day!CA410="","",_tag_month_day!CA410/100)</f>
        <v/>
      </c>
      <c r="GS420" s="472">
        <f>GS419</f>
        <v>0.95299999999999996</v>
      </c>
      <c r="GT420" s="472">
        <f>GT419</f>
        <v>0.55000000000000004</v>
      </c>
      <c r="GU420" s="472">
        <f>GU419</f>
        <v>0.55000000000000004</v>
      </c>
      <c r="GV420" s="472">
        <f>GV419</f>
        <v>0.55000000000000004</v>
      </c>
      <c r="GW420" s="472">
        <f>GW419</f>
        <v>0.5</v>
      </c>
      <c r="GX420" s="472">
        <f>GX419</f>
        <v>0.93500000000000005</v>
      </c>
      <c r="GY420" s="472">
        <f>GY419</f>
        <v>0.14999999999999999</v>
      </c>
      <c r="GZ420" s="472">
        <f>GZ419</f>
        <v>1</v>
      </c>
      <c r="HA420" s="474">
        <f>HA419</f>
        <v>0.047</v>
      </c>
      <c r="HB420" s="474">
        <f>HB419</f>
        <v>0.45000000000000001</v>
      </c>
      <c r="HC420" s="474">
        <f>HC419</f>
        <v>0.45000000000000001</v>
      </c>
      <c r="HD420" s="474">
        <f>HD419</f>
        <v>0.45000000000000001</v>
      </c>
      <c r="HE420" s="474">
        <f>HE419</f>
        <v>0.5</v>
      </c>
      <c r="HF420" s="474">
        <f>HF419</f>
        <v>0.065000000000000002</v>
      </c>
      <c r="HG420" s="474">
        <f>HG419</f>
        <v>0.84999999999999998</v>
      </c>
      <c r="HH420" s="474">
        <f>HH419</f>
        <v>0</v>
      </c>
      <c r="HI420" s="10">
        <f>IF(BZ420&lt;&gt;"",CK420-BV420,0)</f>
        <v>0</v>
      </c>
      <c r="HJ420" s="10" t="e">
        <f>IF(AJ420&gt;0,AH420-AJ420,0)</f>
        <v>#VALUE!</v>
      </c>
      <c r="HK420" s="466">
        <f>HK419</f>
        <v>0.84999999999999998</v>
      </c>
      <c r="HL420" s="424">
        <f>HL419</f>
        <v>550000</v>
      </c>
      <c r="HM420" s="424">
        <f>HM419</f>
        <v>480000</v>
      </c>
      <c r="HN420" s="465" t="e">
        <f>(DJ420*EZ420+DK420*FH420+DL420*FM420+DM420*FR420+DN420*FW420+DO420*GB420+DS420*GI420+DP420*GM420+DR420*GR420)*1000*2</f>
        <v>#VALUE!</v>
      </c>
      <c r="HO420" s="465" t="e">
        <f>HN420*HK420*$HO$2/HL420*1000000</f>
        <v>#VALUE!</v>
      </c>
      <c r="HP420" s="465" t="e">
        <f>HN420*HK420*$HP$2/HM420*1000000</f>
        <v>#VALUE!</v>
      </c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</row>
    <row customFormat="1" r="421" s="0">
      <c r="A421" s="420">
        <v>410</v>
      </c>
      <c r="B421" s="421">
        <f ca="1">IF(D421=D420,B420,IF(D421="夜班",B420+1,B420))</f>
        <v>43603</v>
      </c>
      <c r="C421" s="422">
        <f>C420</f>
        <v>0.041666666666666699</v>
      </c>
      <c r="D421" s="10" t="str">
        <f ca="1">IF(HOUR(G421)&lt;8,"夜班",IF(HOUR(G421)&lt;16,"白班",IF(HOUR(G421)&lt;24,"中班",0)))</f>
        <v>夜班</v>
      </c>
      <c r="E421" s="10" t="e">
        <f ca="1">IF(F421=1,"甲",IF(F421=2,"乙",IF(F421=3,"丙",IF(F421=4,"丁",""))))</f>
        <v>#REF!</v>
      </c>
      <c r="F421" s="10" t="e">
        <f ca="1">SUMPRODUCT((成本日报!$A$3:$A$95=计划!B421)*(成本日报!$B$3:$B$95=计划!$D421),成本日报!$C$3:$C$95)</f>
        <v>#REF!</v>
      </c>
      <c r="G421" s="423">
        <f ca="1">G420+C420</f>
        <v>43603.041666665675</v>
      </c>
      <c r="H421" s="423">
        <f ca="1">$G421+$C421/60*10+$C421*0</f>
        <v>43603.04861111012</v>
      </c>
      <c r="I421" s="423">
        <f ca="1">$G421+$C421/60*18+$C421*0</f>
        <v>43603.054166665672</v>
      </c>
      <c r="J421" s="423">
        <f ca="1">$G421+$C421/60*0+$C421*1</f>
        <v>43603.083333332339</v>
      </c>
      <c r="K421" s="423">
        <f ca="1">$G421+$C421/60*30+$C421*2</f>
        <v>43603.145833332346</v>
      </c>
      <c r="L421" s="423">
        <f ca="1">$G421+$C421/60*0+$C421*3</f>
        <v>43603.166666665675</v>
      </c>
      <c r="M421" s="424" t="str">
        <f>IF(_tag_month_day!A411="","",_tag_month_day!A411)</f>
        <v/>
      </c>
      <c r="N421" s="424" t="str">
        <f>IF(_tag_month_day!B411="","",_tag_month_day!B411)</f>
        <v/>
      </c>
      <c r="O421" s="425" t="e">
        <f>IF(M421+N421=0,"",M421+N421)</f>
        <v>#VALUE!</v>
      </c>
      <c r="P421" s="424" t="str">
        <f>IF(_tag_month_day!C411="","",_tag_month_day!C411)</f>
        <v/>
      </c>
      <c r="Q421" s="424" t="str">
        <f>IF(_tag_month_day!D411="","",_tag_month_day!D411)</f>
        <v/>
      </c>
      <c r="R421" s="426" t="str">
        <f>IF(_tag_month_day!CB411="","",_tag_month_day!CB411/100)</f>
        <v/>
      </c>
      <c r="S421" s="427" t="str">
        <f>IF(_tag_month_day!E411="","",_tag_month_day!E411)</f>
        <v/>
      </c>
      <c r="T421" s="427" t="str">
        <f>IF(_tag_month_day!F411="","",_tag_month_day!F411)</f>
        <v/>
      </c>
      <c r="U421" s="428" t="e">
        <f>S421+T421</f>
        <v>#VALUE!</v>
      </c>
      <c r="V421" s="429" t="e">
        <f>U421/AJ421</f>
        <v>#VALUE!</v>
      </c>
      <c r="W421" s="430" t="str">
        <f>IF(_jhy_month_day!A411="","",_jhy_month_day!A411)</f>
        <v/>
      </c>
      <c r="X421" s="431" t="str">
        <f>IF(_jhy_month_day!B411="","",_jhy_month_day!B411/100)</f>
        <v/>
      </c>
      <c r="Y421" s="431" t="str">
        <f>IF(_jhy_month_day!C411="","",_jhy_month_day!C411/100)</f>
        <v/>
      </c>
      <c r="Z421" s="432">
        <f>Z417+1</f>
        <v>103</v>
      </c>
      <c r="AA421" s="433" t="str">
        <f>IF(_tag_month_day!G411="","",_tag_month_day!G411/100)</f>
        <v/>
      </c>
      <c r="AB421" s="433" t="str">
        <f>IF(_tag_month_day!H411="","",_tag_month_day!H411/100)</f>
        <v/>
      </c>
      <c r="AC421" s="434">
        <f>IF(X421="",AC420,BK421*($AV420*X421+$AW420*FD420+$AX420*FI420+$AY420*FN420+$AZ420*FS420+$BA420*FX420+$BG420*GE420)/(AV420*Y421+AX420*FK420+AW420*FF420+AY420*FP420+AZ420*FU420+BA420*FZ420+BG420*GG420+BB420*GK420+BC420*GN420+BD420*GP420))</f>
        <v>1.59963432013121</v>
      </c>
      <c r="AD421" s="435" t="str">
        <f>IF(AC421=AC420,"",AC421-AC420)</f>
        <v/>
      </c>
      <c r="AE421" s="436" t="str">
        <f>IF(1-AF421=0,"",(1-AF421))</f>
        <v/>
      </c>
      <c r="AF421" s="437">
        <v>1</v>
      </c>
      <c r="AG421" s="10" t="str">
        <f>AG420</f>
        <v>9A3</v>
      </c>
      <c r="AH421" s="438" t="str">
        <f>AH420</f>
        <v/>
      </c>
      <c r="AI421" s="424"/>
      <c r="AJ421" s="10" t="str">
        <f>IF(_tag_month_day!I411="","",_tag_month_day!I411)</f>
        <v/>
      </c>
      <c r="AK421" s="440"/>
      <c r="AL421" s="440"/>
      <c r="AM421" s="440"/>
      <c r="AN421" s="441">
        <f>AN420</f>
        <v>2</v>
      </c>
      <c r="AO421" s="441">
        <f>AO420</f>
        <v>8</v>
      </c>
      <c r="AP421" s="442" t="e">
        <f>(IF(AN421=0,AS420,AS420*(1+AO421/AN421)/(AR421+AO421/AN421)))+AT421</f>
        <v>#VALUE!</v>
      </c>
      <c r="AQ421" s="443" t="str">
        <f>IF(_tag_month_day!J411="","",_tag_month_day!J411/100)</f>
        <v/>
      </c>
      <c r="AR421" s="444">
        <f>AR420</f>
        <v>1.3</v>
      </c>
      <c r="AS421" s="445" t="e">
        <f>AQ421*(AN421*AR421+AO421)/(AN421+AO421)</f>
        <v>#VALUE!</v>
      </c>
      <c r="AT421" s="445" t="e">
        <f>(SUM(BE421:BF421)-SUM(BE420:BF420))*0.05</f>
        <v>#VALUE!</v>
      </c>
      <c r="AU421" s="446" t="str">
        <f>IF(_tag_month_day!CC411="","",IF(_tag_month_day!CC411&gt;0,_tag_month_day!CD411,_tag_month_day!CE411))</f>
        <v/>
      </c>
      <c r="AV421" s="447" t="str">
        <f>IF(_tag_month_day!L411="","",_tag_month_day!L411/100)</f>
        <v/>
      </c>
      <c r="AW421" s="431">
        <f>AW420</f>
        <v>0</v>
      </c>
      <c r="AX421" s="431">
        <f>AX420</f>
        <v>0</v>
      </c>
      <c r="AY421" s="431" t="str">
        <f>IF(_tag_month_day!M411="","",_tag_month_day!M411/100)</f>
        <v/>
      </c>
      <c r="AZ421" s="431" t="str">
        <f>IF(_tag_month_day!N411="","",_tag_month_day!N411/100)</f>
        <v/>
      </c>
      <c r="BA421" s="431" t="str">
        <f>IF(_tag_month_day!O411="","",_tag_month_day!O411/100)</f>
        <v/>
      </c>
      <c r="BB421" s="448" t="str">
        <f>IF(_tag_month_day!P411="","",_tag_month_day!P411/100)</f>
        <v/>
      </c>
      <c r="BC421" s="448">
        <f>BC420</f>
        <v>0</v>
      </c>
      <c r="BD421" s="448" t="str">
        <f>IF(_tag_month_day!Q411="","",_tag_month_day!Q411/100)</f>
        <v/>
      </c>
      <c r="BE421" s="449" t="str">
        <f>IF(_tag_month_day!R411="","",_tag_month_day!R411/100)</f>
        <v/>
      </c>
      <c r="BF421" s="388" t="e">
        <f>(AU421*(100+BE421*100))/(AJ421-AU421)/100</f>
        <v>#VALUE!</v>
      </c>
      <c r="BG421" s="450" t="e">
        <f>BE421+BF421</f>
        <v>#VALUE!</v>
      </c>
      <c r="BH421" s="451" t="e">
        <f>SUM(AV421:BF421)</f>
        <v>#VALUE!</v>
      </c>
      <c r="BI421" s="452" t="e">
        <f>IF(CX421=0,BI420,(DK421*查询!$R$5+DL421*查询!$Q$5+DM421*查询!$N$5+DN421*查询!$O$5+DO421*查询!$P$5)*AF421/CX421)</f>
        <v>#VALUE!</v>
      </c>
      <c r="BJ421" s="452" t="e">
        <f>IF(CX421=0,BJ420,(DP421*查询!$S$5+DQ421*查询!$T$5+DR421*查询!$U$5)*AF421/CX421)</f>
        <v>#VALUE!</v>
      </c>
      <c r="BK421" s="452">
        <f>BK420</f>
        <v>1</v>
      </c>
      <c r="BL421" s="453" t="e">
        <f>SUMPRODUCT((AV421:BA421)*(GS421:GX421))/((GS421:GX421)+SUM(BB421:BD421)*GY421+BG421*GZ421)</f>
        <v>#VALUE!</v>
      </c>
      <c r="BM421" s="453" t="e">
        <f>BK421*($AV421*FB421+$AW421*FD421+$AX421*FI421+$AY421*FN421+$AZ421*FS421+$BA421*FX421+$BG421*GE421)/(AV421*EY421+AX421*FK421+AW421*FF421+AY421*FP421+AZ421*FU421+BA421*FZ421+BG421*GG421+BB421*GK421+BC421*GN421+BD421*GP421)</f>
        <v>#VALUE!</v>
      </c>
      <c r="BN421" s="453" t="e">
        <f>($AV421*FC421+$AX421*FJ421+$AW421*FE421+$AY421*FO421+$AZ421*FT421+$BA421*FY421+$BG421*GF421)/($AV421*FA421+BG421*GH421+BB421*GL421+BC421*GO421+BD421*GQ421+BA421*GA421)</f>
        <v>#VALUE!</v>
      </c>
      <c r="BO421" s="454" t="e">
        <f>SUMPRODUCT(AV421:BA421*GS421:GX421)/(GS421:GX421+(BB421+BC421+BD421)*GY421+BG421)</f>
        <v>#VALUE!</v>
      </c>
      <c r="BP421" s="454" t="e">
        <f>SUMPRODUCT(AV421:BA421*GS421:GX421)/(GS421:GX421+(BB421+BC421+BD421)*GY421+BG421)</f>
        <v>#VALUE!</v>
      </c>
      <c r="BQ421" s="454" t="e">
        <f>SUMPRODUCT(AV421:BA421*GS421:GX421)/(GS421:GX421+(BB421+BC421+BD421)*GY421+BG421)</f>
        <v>#VALUE!</v>
      </c>
      <c r="BR421" s="453" t="str">
        <f>IF(_tag_month_day!T411="","",_tag_month_day!T411)</f>
        <v/>
      </c>
      <c r="BS421" s="453" t="str">
        <f>IF(_tag_month_day!U411="","",_tag_month_day!U411)</f>
        <v/>
      </c>
      <c r="BT421" s="455" t="str">
        <f>IF(CK421="","",IF((CK421&gt;=BV421-0.12)*(CK421&lt;=BV421+0.12),"合格","不合格"))</f>
        <v/>
      </c>
      <c r="BU421" s="456" t="str">
        <f>IF(_tag_month_day!V411="","",_tag_month_day!V411)</f>
        <v/>
      </c>
      <c r="BV421" s="457" t="str">
        <f>IF(_tag_month_day!W411="","",_tag_month_day!W411)</f>
        <v/>
      </c>
      <c r="BW421" s="458" t="str">
        <f>IF(_tag_month_day!X411="","",_tag_month_day!X411)</f>
        <v/>
      </c>
      <c r="BX421" s="458" t="str">
        <f>IF(_tag_month_day!Y411="","",_tag_month_day!Y411)</f>
        <v/>
      </c>
      <c r="BY421" s="459">
        <f ca="1">L421</f>
        <v>43603.166666665675</v>
      </c>
      <c r="BZ421" s="460"/>
      <c r="CA421" s="461"/>
      <c r="CB421" s="424" t="str">
        <f>IF(_tag_month_day!Z411="","",_tag_month_day!Z411)</f>
        <v/>
      </c>
      <c r="CC421" s="424" t="str">
        <f>IF(_tag_month_day!AA411="","",_tag_month_day!AA411)</f>
        <v/>
      </c>
      <c r="CD421" s="424" t="str">
        <f>IF(_tag_month_day!AB411="","",_tag_month_day!AB411)</f>
        <v/>
      </c>
      <c r="CE421" s="424" t="str">
        <f>IF(_tag_month_day!AC411="","",_tag_month_day!AC411)</f>
        <v/>
      </c>
      <c r="CF421" s="424" t="str">
        <f>IF(_tag_month_day!AD411="","",_tag_month_day!AD411)</f>
        <v/>
      </c>
      <c r="CG421" s="424" t="str">
        <f>IF(_tag_month_day!AE411="","",_tag_month_day!AE411)</f>
        <v/>
      </c>
      <c r="CH421" s="424" t="str">
        <f>IF(_tag_month_day!AF411="","",_tag_month_day!AF411)</f>
        <v/>
      </c>
      <c r="CI421" s="424" t="str">
        <f>IF(_tag_month_day!AG411="","",_tag_month_day!AG411)</f>
        <v/>
      </c>
      <c r="CJ421" s="424" t="str">
        <f>IF(_tag_month_day!AH411="","",_tag_month_day!AH411)</f>
        <v/>
      </c>
      <c r="CK421" s="424" t="str">
        <f>IF(_tag_month_day!AI411="","",_tag_month_day!AI411)</f>
        <v/>
      </c>
      <c r="CL421" s="4" t="str">
        <f>IF(_tag_month_day!AJ411="","",_tag_month_day!AJ411)</f>
        <v/>
      </c>
      <c r="CM421" s="4" t="str">
        <f>IF(_tag_month_day!AK411="","",_tag_month_day!AK411)</f>
        <v/>
      </c>
      <c r="CN421" s="4" t="str">
        <f>IF(_tag_month_day!AL411="","",_tag_month_day!AL411)</f>
        <v/>
      </c>
      <c r="CO421" s="4" t="str">
        <f>IF(_tag_month_day!AM411="","",_tag_month_day!AM411)</f>
        <v/>
      </c>
      <c r="CP421" s="4" t="str">
        <f>IF(_tag_month_day!AN411="","",_tag_month_day!AN411)</f>
        <v/>
      </c>
      <c r="CQ421" s="4" t="str">
        <f>IF(_tag_month_day!AO411="","",_tag_month_day!AO411)</f>
        <v/>
      </c>
      <c r="CR421" s="462" t="str">
        <f>IF(_tag_month_day!AP411="","",_tag_month_day!AP411)</f>
        <v/>
      </c>
      <c r="CS421" s="463" t="str">
        <f>IF(_tag_month_day!AQ411="","",_tag_month_day!AQ411)</f>
        <v/>
      </c>
      <c r="CT421" s="4" t="str">
        <f>IF(_tag_month_day!AR411="","",_tag_month_day!AR411)</f>
        <v/>
      </c>
      <c r="CU421" s="464" t="e">
        <f>DU421/AJ421</f>
        <v>#VALUE!</v>
      </c>
      <c r="CV421" s="451" t="e">
        <f>BG421/BH421</f>
        <v>#VALUE!</v>
      </c>
      <c r="CW421" s="465" t="e">
        <f>AJ421*(1-CV421)*CU421*AF421</f>
        <v>#VALUE!</v>
      </c>
      <c r="CX421" s="465" t="e">
        <f>CW421*94%</f>
        <v>#VALUE!</v>
      </c>
      <c r="CY421" s="466" t="e">
        <f>IF(CX421=0,0,DS421/(DS421+CX421))</f>
        <v>#VALUE!</v>
      </c>
      <c r="CZ421" s="465" t="e">
        <f>$AJ421*EF421</f>
        <v>#VALUE!</v>
      </c>
      <c r="DA421" s="465" t="e">
        <f>$AJ421*EG421</f>
        <v>#VALUE!</v>
      </c>
      <c r="DB421" s="465" t="e">
        <f>$AJ421*EH421</f>
        <v>#VALUE!</v>
      </c>
      <c r="DC421" s="465" t="e">
        <f>$AJ421*EI421</f>
        <v>#VALUE!</v>
      </c>
      <c r="DD421" s="465" t="e">
        <f>$AJ421*EJ421</f>
        <v>#VALUE!</v>
      </c>
      <c r="DE421" s="465" t="e">
        <f>$AJ421*EK421</f>
        <v>#VALUE!</v>
      </c>
      <c r="DF421" s="465" t="e">
        <f>$AJ421*EL421</f>
        <v>#VALUE!</v>
      </c>
      <c r="DG421" s="465" t="e">
        <f>$AJ421*EM421</f>
        <v>#VALUE!</v>
      </c>
      <c r="DH421" s="465" t="e">
        <f>$AJ421*EN421</f>
        <v>#VALUE!</v>
      </c>
      <c r="DI421" s="465" t="e">
        <f>$AJ421*EO421</f>
        <v>#VALUE!</v>
      </c>
      <c r="DJ421" s="465" t="e">
        <f>CZ421*(1-EP421)</f>
        <v>#VALUE!</v>
      </c>
      <c r="DK421" s="465" t="e">
        <f>DA421*(1-ER421)</f>
        <v>#VALUE!</v>
      </c>
      <c r="DL421" s="465" t="e">
        <f>DB421*(1-EQ421)</f>
        <v>#VALUE!</v>
      </c>
      <c r="DM421" s="465" t="e">
        <f>DC421*(1-ES421)</f>
        <v>#VALUE!</v>
      </c>
      <c r="DN421" s="465" t="e">
        <f>DD421*(1-ET421)</f>
        <v>#VALUE!</v>
      </c>
      <c r="DO421" s="465" t="e">
        <f>DE421</f>
        <v>#VALUE!</v>
      </c>
      <c r="DP421" s="465" t="e">
        <f>DF421*(1-EU421)</f>
        <v>#VALUE!</v>
      </c>
      <c r="DQ421" s="465" t="e">
        <f>DG421*(1-EV421)</f>
        <v>#VALUE!</v>
      </c>
      <c r="DR421" s="465" t="e">
        <f>DH421*(1-EW421)</f>
        <v>#VALUE!</v>
      </c>
      <c r="DS421" s="465" t="e">
        <f>DI421</f>
        <v>#VALUE!</v>
      </c>
      <c r="DT421" s="465" t="e">
        <f>SUM(DJ421:DS421)</f>
        <v>#VALUE!</v>
      </c>
      <c r="DU421" s="465" t="e">
        <f>(GS421:GX421)+(DP421+DQ421+DR421)*GY421+DS421</f>
        <v>#VALUE!</v>
      </c>
      <c r="DV421" s="451" t="e">
        <f>AV421/$BH421/(1-EP421)</f>
        <v>#VALUE!</v>
      </c>
      <c r="DW421" s="451" t="e">
        <f>AW421/$BH421/(1-ER421)</f>
        <v>#VALUE!</v>
      </c>
      <c r="DX421" s="451" t="e">
        <f>AX421/$BH421/(1-EQ421)</f>
        <v>#VALUE!</v>
      </c>
      <c r="DY421" s="451" t="e">
        <f>AY421/$BH421/(1-ES421)</f>
        <v>#VALUE!</v>
      </c>
      <c r="DZ421" s="451" t="e">
        <f>AZ421/$BH421/(1-ET421)</f>
        <v>#VALUE!</v>
      </c>
      <c r="EA421" s="451" t="e">
        <f>BA421/$BH421/(1-AX421)</f>
        <v>#VALUE!</v>
      </c>
      <c r="EB421" s="451" t="e">
        <f>BB421/$BH421/(1-EU421)</f>
        <v>#VALUE!</v>
      </c>
      <c r="EC421" s="451" t="e">
        <f>BC421/$BH421/(1-EV421)</f>
        <v>#VALUE!</v>
      </c>
      <c r="ED421" s="451" t="e">
        <f>BD421/$BH421/(1-EW421)</f>
        <v>#VALUE!</v>
      </c>
      <c r="EE421" s="451" t="e">
        <f>BG421/BH421</f>
        <v>#VALUE!</v>
      </c>
      <c r="EF421" s="451" t="e">
        <f>DV421/SUM($DV421:$EE421)</f>
        <v>#VALUE!</v>
      </c>
      <c r="EG421" s="451" t="e">
        <f>DW421/SUM($DV421:$EE421)</f>
        <v>#VALUE!</v>
      </c>
      <c r="EH421" s="451" t="e">
        <f>DX421/SUM($DV421:$EE421)</f>
        <v>#VALUE!</v>
      </c>
      <c r="EI421" s="451" t="e">
        <f>DY421/SUM($DV421:$EE421)</f>
        <v>#VALUE!</v>
      </c>
      <c r="EJ421" s="451" t="e">
        <f>DZ421/SUM($DV421:$EE421)</f>
        <v>#VALUE!</v>
      </c>
      <c r="EK421" s="451" t="e">
        <f>EA421/SUM($DV421:$EE421)</f>
        <v>#VALUE!</v>
      </c>
      <c r="EL421" s="451" t="e">
        <f>EB421/SUM($DV421:$EE421)</f>
        <v>#VALUE!</v>
      </c>
      <c r="EM421" s="451" t="e">
        <f>EC421/SUM($DV421:$EE421)</f>
        <v>#VALUE!</v>
      </c>
      <c r="EN421" s="451" t="e">
        <f>ED421/SUM($DV421:$EE421)</f>
        <v>#VALUE!</v>
      </c>
      <c r="EO421" s="451" t="e">
        <f>EE421/SUM($DV421:$EE421)</f>
        <v>#VALUE!</v>
      </c>
      <c r="EP421" s="450">
        <f>EP420</f>
        <v>0.080000000000000002</v>
      </c>
      <c r="EQ421" s="450">
        <f>EQ420</f>
        <v>0.014999999999999999</v>
      </c>
      <c r="ER421" s="450">
        <f>ER420</f>
        <v>0.014999999999999999</v>
      </c>
      <c r="ES421" s="450">
        <f>ES420</f>
        <v>0.014999999999999999</v>
      </c>
      <c r="ET421" s="450">
        <f>ET420</f>
        <v>0.014999999999999999</v>
      </c>
      <c r="EU421" s="450">
        <f>EU420</f>
        <v>0.089999999999999997</v>
      </c>
      <c r="EV421" s="450">
        <f>EV420</f>
        <v>0.089999999999999997</v>
      </c>
      <c r="EW421" s="450">
        <f>EW420</f>
        <v>0.089999999999999997</v>
      </c>
      <c r="EX421" s="431" t="str">
        <f>IF(_tag_month_day!AS411="","",_tag_month_day!AS411/100)</f>
        <v/>
      </c>
      <c r="EY421" s="431" t="str">
        <f>IF(_tag_month_day!AT411="","",_tag_month_day!AT411/100)</f>
        <v/>
      </c>
      <c r="EZ421" s="431" t="str">
        <f>IF(_tag_month_day!AU411="","",_tag_month_day!AU411/100)</f>
        <v/>
      </c>
      <c r="FA421" s="431" t="str">
        <f>IF(_tag_month_day!AV411="","",_tag_month_day!AV411/100)</f>
        <v/>
      </c>
      <c r="FB421" s="431" t="str">
        <f>IF(_tag_month_day!AW411="","",_tag_month_day!AW411/100)</f>
        <v/>
      </c>
      <c r="FC421" s="431" t="str">
        <f>IF(_tag_month_day!AX411="","",_tag_month_day!AX411/100)</f>
        <v/>
      </c>
      <c r="FD421" s="449" t="str">
        <f>IF(_tag_month_day!AY411="","",_tag_month_day!AY411/100)</f>
        <v/>
      </c>
      <c r="FE421" s="449" t="str">
        <f>IF(_tag_month_day!AZ411="","",_tag_month_day!AZ411/100)</f>
        <v/>
      </c>
      <c r="FF421" s="449" t="str">
        <f>IF(_tag_month_day!BA411="","",_tag_month_day!BA411/100)</f>
        <v/>
      </c>
      <c r="FG421" s="449" t="str">
        <f>IF(_tag_month_day!BB411="","",_tag_month_day!BB411/100)</f>
        <v/>
      </c>
      <c r="FH421" s="467" t="str">
        <f>IF(_tag_month_day!BC411="","",_tag_month_day!BC411/100)</f>
        <v/>
      </c>
      <c r="FI421" s="449">
        <f>FI420</f>
        <v>0.40999999999999998</v>
      </c>
      <c r="FJ421" s="449">
        <f>FJ420</f>
        <v>0.11</v>
      </c>
      <c r="FK421" s="449">
        <f>FK420</f>
        <v>0.014999999999999999</v>
      </c>
      <c r="FL421" s="449">
        <f>FL420</f>
        <v>0</v>
      </c>
      <c r="FM421" s="467">
        <f>FM420</f>
        <v>0.0001</v>
      </c>
      <c r="FN421" s="449">
        <f>FN420</f>
        <v>0.32000000000000001</v>
      </c>
      <c r="FO421" s="449">
        <f>FO420</f>
        <v>0.20000000000000001</v>
      </c>
      <c r="FP421" s="449">
        <f>FP420</f>
        <v>0.01</v>
      </c>
      <c r="FQ421" s="449">
        <f>FQ420</f>
        <v>0</v>
      </c>
      <c r="FR421" s="467">
        <f>FR420</f>
        <v>0.0001</v>
      </c>
      <c r="FS421" s="449" t="str">
        <f>IF(_tag_month_day!BD411="","",_tag_month_day!BD411/100)</f>
        <v/>
      </c>
      <c r="FT421" s="449" t="str">
        <f>IF(_tag_month_day!BE411="","",_tag_month_day!BE411/100)</f>
        <v/>
      </c>
      <c r="FU421" s="449" t="str">
        <f>IF(_tag_month_day!BF411="","",_tag_month_day!BF411/100)</f>
        <v/>
      </c>
      <c r="FV421" s="449" t="str">
        <f>IF(_tag_month_day!BG411="","",_tag_month_day!BG411/100)</f>
        <v/>
      </c>
      <c r="FW421" s="467" t="str">
        <f>IF(_tag_month_day!BH411="","",_tag_month_day!BH411/100)</f>
        <v/>
      </c>
      <c r="FX421" s="449" t="str">
        <f>IF(_tag_month_day!BI411="","",_tag_month_day!BI411/100)</f>
        <v/>
      </c>
      <c r="FY421" s="449" t="str">
        <f>IF(_tag_month_day!BJ411="","",_tag_month_day!BJ411/100)</f>
        <v/>
      </c>
      <c r="FZ421" s="468" t="str">
        <f>IF(_tag_month_day!BK411="","",_tag_month_day!BK411/100)</f>
        <v/>
      </c>
      <c r="GA421" s="449" t="str">
        <f>IF(_tag_month_day!BL411="","",_tag_month_day!BL411/100)</f>
        <v/>
      </c>
      <c r="GB421" s="467" t="str">
        <f>IF(_tag_month_day!BM411="","",_tag_month_day!BM411/100)</f>
        <v/>
      </c>
      <c r="GC421" s="431" t="str">
        <f>IF(_tag_month_day!BN411="","",_tag_month_day!BN411/100)</f>
        <v/>
      </c>
      <c r="GD421" s="431" t="str">
        <f>IF(_tag_month_day!BO411="","",_tag_month_day!BO411/100)</f>
        <v/>
      </c>
      <c r="GE421" s="431" t="str">
        <f>IF(_tag_month_day!BP411="","",_tag_month_day!BP411/100)</f>
        <v/>
      </c>
      <c r="GF421" s="431" t="str">
        <f>IF(_tag_month_day!BQ411="","",_tag_month_day!BQ411/100)</f>
        <v/>
      </c>
      <c r="GG421" s="431" t="str">
        <f>IF(_tag_month_day!BR411="","",_tag_month_day!BR411/100)</f>
        <v/>
      </c>
      <c r="GH421" s="431" t="str">
        <f>IF(_tag_month_day!BS411="","",_tag_month_day!BS411/100)</f>
        <v/>
      </c>
      <c r="GI421" s="467" t="str">
        <f>IF(_tag_month_day!BT411="","",_tag_month_day!BT411/100)</f>
        <v/>
      </c>
      <c r="GJ421" s="469" t="str">
        <f>IF(_tag_month_day!BU411="","",_tag_month_day!BU411/100)</f>
        <v/>
      </c>
      <c r="GK421" s="470">
        <f>GK420</f>
        <v>0.070000000000000007</v>
      </c>
      <c r="GL421" s="470">
        <f>GL420</f>
        <v>0.029999999999999999</v>
      </c>
      <c r="GM421" s="471" t="str">
        <f>IF(_tag_month_day!BX411="","",_tag_month_day!BX411/100)</f>
        <v/>
      </c>
      <c r="GN421" s="470">
        <f>GN420</f>
        <v>0.070000000000000007</v>
      </c>
      <c r="GO421" s="470">
        <f>GO420</f>
        <v>0.029999999999999999</v>
      </c>
      <c r="GP421" s="470">
        <f>GP420</f>
        <v>0.089999999999999997</v>
      </c>
      <c r="GQ421" s="470">
        <f>GQ420</f>
        <v>0.029999999999999999</v>
      </c>
      <c r="GR421" s="471" t="str">
        <f>IF(_tag_month_day!CA411="","",_tag_month_day!CA411/100)</f>
        <v/>
      </c>
      <c r="GS421" s="472">
        <f>GS420</f>
        <v>0.95299999999999996</v>
      </c>
      <c r="GT421" s="472">
        <f>GT420</f>
        <v>0.55000000000000004</v>
      </c>
      <c r="GU421" s="472">
        <f>GU420</f>
        <v>0.55000000000000004</v>
      </c>
      <c r="GV421" s="472">
        <f>GV420</f>
        <v>0.55000000000000004</v>
      </c>
      <c r="GW421" s="472">
        <f>GW420</f>
        <v>0.5</v>
      </c>
      <c r="GX421" s="472">
        <f>GX420</f>
        <v>0.93500000000000005</v>
      </c>
      <c r="GY421" s="472">
        <f>GY420</f>
        <v>0.14999999999999999</v>
      </c>
      <c r="GZ421" s="472">
        <f>GZ420</f>
        <v>1</v>
      </c>
      <c r="HA421" s="474">
        <f>HA420</f>
        <v>0.047</v>
      </c>
      <c r="HB421" s="474">
        <f>HB420</f>
        <v>0.45000000000000001</v>
      </c>
      <c r="HC421" s="474">
        <f>HC420</f>
        <v>0.45000000000000001</v>
      </c>
      <c r="HD421" s="474">
        <f>HD420</f>
        <v>0.45000000000000001</v>
      </c>
      <c r="HE421" s="474">
        <f>HE420</f>
        <v>0.5</v>
      </c>
      <c r="HF421" s="474">
        <f>HF420</f>
        <v>0.065000000000000002</v>
      </c>
      <c r="HG421" s="474">
        <f>HG420</f>
        <v>0.84999999999999998</v>
      </c>
      <c r="HH421" s="474">
        <f>HH420</f>
        <v>0</v>
      </c>
      <c r="HI421" s="10">
        <f>IF(BZ421&lt;&gt;"",CK421-BV421,0)</f>
        <v>0</v>
      </c>
      <c r="HJ421" s="10" t="e">
        <f>IF(AJ421&gt;0,AH421-AJ421,0)</f>
        <v>#VALUE!</v>
      </c>
      <c r="HK421" s="466">
        <f>HK420</f>
        <v>0.84999999999999998</v>
      </c>
      <c r="HL421" s="424">
        <f>HL420</f>
        <v>550000</v>
      </c>
      <c r="HM421" s="424">
        <f>HM420</f>
        <v>480000</v>
      </c>
      <c r="HN421" s="465" t="e">
        <f>(DJ421*EZ421+DK421*FH421+DL421*FM421+DM421*FR421+DN421*FW421+DO421*GB421+DS421*GI421+DP421*GM421+DR421*GR421)*1000*2</f>
        <v>#VALUE!</v>
      </c>
      <c r="HO421" s="465" t="e">
        <f>HN421*HK421*$HO$2/HL421*1000000</f>
        <v>#VALUE!</v>
      </c>
      <c r="HP421" s="465" t="e">
        <f>HN421*HK421*$HP$2/HM421*1000000</f>
        <v>#VALUE!</v>
      </c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</row>
    <row customFormat="1" r="422" s="0">
      <c r="A422" s="420">
        <v>411</v>
      </c>
      <c r="B422" s="421">
        <f ca="1">IF(D422=D421,B421,IF(D422="夜班",B421+1,B421))</f>
        <v>43603</v>
      </c>
      <c r="C422" s="422">
        <f>C421</f>
        <v>0.041666666666666699</v>
      </c>
      <c r="D422" s="10" t="str">
        <f ca="1">IF(HOUR(G422)&lt;8,"夜班",IF(HOUR(G422)&lt;16,"白班",IF(HOUR(G422)&lt;24,"中班",0)))</f>
        <v>夜班</v>
      </c>
      <c r="E422" s="10" t="e">
        <f ca="1">IF(F422=1,"甲",IF(F422=2,"乙",IF(F422=3,"丙",IF(F422=4,"丁",""))))</f>
        <v>#REF!</v>
      </c>
      <c r="F422" s="10" t="e">
        <f ca="1">SUMPRODUCT((成本日报!$A$3:$A$95=计划!B422)*(成本日报!$B$3:$B$95=计划!$D422),成本日报!$C$3:$C$95)</f>
        <v>#REF!</v>
      </c>
      <c r="G422" s="423">
        <f ca="1">G421+C421</f>
        <v>43603.083333332339</v>
      </c>
      <c r="H422" s="423">
        <f ca="1">$G422+$C422/60*10+$C422*0</f>
        <v>43603.090277776784</v>
      </c>
      <c r="I422" s="423">
        <f ca="1">$G422+$C422/60*18+$C422*0</f>
        <v>43603.095833332336</v>
      </c>
      <c r="J422" s="423">
        <f ca="1">$G422+$C422/60*0+$C422*1</f>
        <v>43603.124999999003</v>
      </c>
      <c r="K422" s="423">
        <f ca="1">$G422+$C422/60*30+$C422*2</f>
        <v>43603.18749999901</v>
      </c>
      <c r="L422" s="423">
        <f ca="1">$G422+$C422/60*0+$C422*3</f>
        <v>43603.208333332339</v>
      </c>
      <c r="M422" s="424" t="str">
        <f>IF(_tag_month_day!A412="","",_tag_month_day!A412)</f>
        <v/>
      </c>
      <c r="N422" s="424" t="str">
        <f>IF(_tag_month_day!B412="","",_tag_month_day!B412)</f>
        <v/>
      </c>
      <c r="O422" s="425" t="e">
        <f>IF(M422+N422=0,"",M422+N422)</f>
        <v>#VALUE!</v>
      </c>
      <c r="P422" s="424" t="str">
        <f>IF(_tag_month_day!C412="","",_tag_month_day!C412)</f>
        <v/>
      </c>
      <c r="Q422" s="424" t="str">
        <f>IF(_tag_month_day!D412="","",_tag_month_day!D412)</f>
        <v/>
      </c>
      <c r="R422" s="426" t="str">
        <f>IF(_tag_month_day!CB412="","",_tag_month_day!CB412/100)</f>
        <v/>
      </c>
      <c r="S422" s="427" t="str">
        <f>IF(_tag_month_day!E412="","",_tag_month_day!E412)</f>
        <v/>
      </c>
      <c r="T422" s="427" t="str">
        <f>IF(_tag_month_day!F412="","",_tag_month_day!F412)</f>
        <v/>
      </c>
      <c r="U422" s="428" t="e">
        <f>S422+T422</f>
        <v>#VALUE!</v>
      </c>
      <c r="V422" s="429" t="e">
        <f>U422/AJ422</f>
        <v>#VALUE!</v>
      </c>
      <c r="W422" s="430" t="str">
        <f>IF(_jhy_month_day!A412="","",_jhy_month_day!A412)</f>
        <v/>
      </c>
      <c r="X422" s="431" t="str">
        <f>IF(_jhy_month_day!B412="","",_jhy_month_day!B412/100)</f>
        <v/>
      </c>
      <c r="Y422" s="431" t="str">
        <f>IF(_jhy_month_day!C412="","",_jhy_month_day!C412/100)</f>
        <v/>
      </c>
      <c r="Z422" s="432">
        <f>Z418+1</f>
        <v>103</v>
      </c>
      <c r="AA422" s="433" t="str">
        <f>IF(_tag_month_day!G412="","",_tag_month_day!G412/100)</f>
        <v/>
      </c>
      <c r="AB422" s="433" t="str">
        <f>IF(_tag_month_day!H412="","",_tag_month_day!H412/100)</f>
        <v/>
      </c>
      <c r="AC422" s="434">
        <f>IF(X422="",AC421,BK422*($AV421*X422+$AW421*FD421+$AX421*FI421+$AY421*FN421+$AZ421*FS421+$BA421*FX421+$BG421*GE421)/(AV421*Y422+AX421*FK421+AW421*FF421+AY421*FP421+AZ421*FU421+BA421*FZ421+BG421*GG421+BB421*GK421+BC421*GN421+BD421*GP421))</f>
        <v>1.59963432013121</v>
      </c>
      <c r="AD422" s="435" t="str">
        <f>IF(AC422=AC421,"",AC422-AC421)</f>
        <v/>
      </c>
      <c r="AE422" s="436" t="str">
        <f>IF(1-AF422=0,"",(1-AF422))</f>
        <v/>
      </c>
      <c r="AF422" s="437">
        <v>1</v>
      </c>
      <c r="AG422" s="10" t="str">
        <f>AG421</f>
        <v>9A3</v>
      </c>
      <c r="AH422" s="438" t="str">
        <f>AH421</f>
        <v/>
      </c>
      <c r="AI422" s="424"/>
      <c r="AJ422" s="10" t="str">
        <f>IF(_tag_month_day!I412="","",_tag_month_day!I412)</f>
        <v/>
      </c>
      <c r="AK422" s="440"/>
      <c r="AL422" s="440"/>
      <c r="AM422" s="440"/>
      <c r="AN422" s="441">
        <f>AN421</f>
        <v>2</v>
      </c>
      <c r="AO422" s="441">
        <f>AO421</f>
        <v>8</v>
      </c>
      <c r="AP422" s="442" t="e">
        <f>(IF(AN422=0,AS421,AS421*(1+AO422/AN422)/(AR422+AO422/AN422)))+AT422</f>
        <v>#VALUE!</v>
      </c>
      <c r="AQ422" s="443" t="str">
        <f>IF(_tag_month_day!J412="","",_tag_month_day!J412/100)</f>
        <v/>
      </c>
      <c r="AR422" s="444">
        <f>AR421</f>
        <v>1.3</v>
      </c>
      <c r="AS422" s="445" t="e">
        <f>AQ422*(AN422*AR422+AO422)/(AN422+AO422)</f>
        <v>#VALUE!</v>
      </c>
      <c r="AT422" s="445" t="e">
        <f>(SUM(BE422:BF422)-SUM(BE421:BF421))*0.05</f>
        <v>#VALUE!</v>
      </c>
      <c r="AU422" s="446" t="str">
        <f>IF(_tag_month_day!CC412="","",IF(_tag_month_day!CC412&gt;0,_tag_month_day!CD412,_tag_month_day!CE412))</f>
        <v/>
      </c>
      <c r="AV422" s="447" t="str">
        <f>IF(_tag_month_day!L412="","",_tag_month_day!L412/100)</f>
        <v/>
      </c>
      <c r="AW422" s="431">
        <f>AW421</f>
        <v>0</v>
      </c>
      <c r="AX422" s="431">
        <f>AX421</f>
        <v>0</v>
      </c>
      <c r="AY422" s="431" t="str">
        <f>IF(_tag_month_day!M412="","",_tag_month_day!M412/100)</f>
        <v/>
      </c>
      <c r="AZ422" s="431" t="str">
        <f>IF(_tag_month_day!N412="","",_tag_month_day!N412/100)</f>
        <v/>
      </c>
      <c r="BA422" s="431" t="str">
        <f>IF(_tag_month_day!O412="","",_tag_month_day!O412/100)</f>
        <v/>
      </c>
      <c r="BB422" s="448" t="str">
        <f>IF(_tag_month_day!P412="","",_tag_month_day!P412/100)</f>
        <v/>
      </c>
      <c r="BC422" s="448">
        <f>BC421</f>
        <v>0</v>
      </c>
      <c r="BD422" s="448" t="str">
        <f>IF(_tag_month_day!Q412="","",_tag_month_day!Q412/100)</f>
        <v/>
      </c>
      <c r="BE422" s="449" t="str">
        <f>IF(_tag_month_day!R412="","",_tag_month_day!R412/100)</f>
        <v/>
      </c>
      <c r="BF422" s="388" t="e">
        <f>(AU422*(100+BE422*100))/(AJ422-AU422)/100</f>
        <v>#VALUE!</v>
      </c>
      <c r="BG422" s="450" t="e">
        <f>BE422+BF422</f>
        <v>#VALUE!</v>
      </c>
      <c r="BH422" s="451" t="e">
        <f>SUM(AV422:BF422)</f>
        <v>#VALUE!</v>
      </c>
      <c r="BI422" s="452" t="e">
        <f>IF(CX422=0,BI421,(DK422*查询!$R$5+DL422*查询!$Q$5+DM422*查询!$N$5+DN422*查询!$O$5+DO422*查询!$P$5)*AF422/CX422)</f>
        <v>#VALUE!</v>
      </c>
      <c r="BJ422" s="452" t="e">
        <f>IF(CX422=0,BJ421,(DP422*查询!$S$5+DQ422*查询!$T$5+DR422*查询!$U$5)*AF422/CX422)</f>
        <v>#VALUE!</v>
      </c>
      <c r="BK422" s="452">
        <f>BK421</f>
        <v>1</v>
      </c>
      <c r="BL422" s="453" t="e">
        <f>SUMPRODUCT((AV422:BA422)*(GS422:GX422))/((GS422:GX422)+SUM(BB422:BD422)*GY422+BG422*GZ422)</f>
        <v>#VALUE!</v>
      </c>
      <c r="BM422" s="453" t="e">
        <f>BK422*($AV422*FB422+$AW422*FD422+$AX422*FI422+$AY422*FN422+$AZ422*FS422+$BA422*FX422+$BG422*GE422)/(AV422*EY422+AX422*FK422+AW422*FF422+AY422*FP422+AZ422*FU422+BA422*FZ422+BG422*GG422+BB422*GK422+BC422*GN422+BD422*GP422)</f>
        <v>#VALUE!</v>
      </c>
      <c r="BN422" s="453" t="e">
        <f>($AV422*FC422+$AX422*FJ422+$AW422*FE422+$AY422*FO422+$AZ422*FT422+$BA422*FY422+$BG422*GF422)/($AV422*FA422+BG422*GH422+BB422*GL422+BC422*GO422+BD422*GQ422+BA422*GA422)</f>
        <v>#VALUE!</v>
      </c>
      <c r="BO422" s="454" t="e">
        <f>SUMPRODUCT(AV422:BA422*GS422:GX422)/(GS422:GX422+(BB422+BC422+BD422)*GY422+BG422)</f>
        <v>#VALUE!</v>
      </c>
      <c r="BP422" s="454" t="e">
        <f>SUMPRODUCT(AV422:BA422*GS422:GX422)/(GS422:GX422+(BB422+BC422+BD422)*GY422+BG422)</f>
        <v>#VALUE!</v>
      </c>
      <c r="BQ422" s="454" t="e">
        <f>SUMPRODUCT(AV422:BA422*GS422:GX422)/(GS422:GX422+(BB422+BC422+BD422)*GY422+BG422)</f>
        <v>#VALUE!</v>
      </c>
      <c r="BR422" s="453" t="str">
        <f>IF(_tag_month_day!T412="","",_tag_month_day!T412)</f>
        <v/>
      </c>
      <c r="BS422" s="453" t="str">
        <f>IF(_tag_month_day!U412="","",_tag_month_day!U412)</f>
        <v/>
      </c>
      <c r="BT422" s="455" t="str">
        <f>IF(CK422="","",IF((CK422&gt;=BV422-0.12)*(CK422&lt;=BV422+0.12),"合格","不合格"))</f>
        <v/>
      </c>
      <c r="BU422" s="456" t="str">
        <f>IF(_tag_month_day!V412="","",_tag_month_day!V412)</f>
        <v/>
      </c>
      <c r="BV422" s="457" t="str">
        <f>IF(_tag_month_day!W412="","",_tag_month_day!W412)</f>
        <v/>
      </c>
      <c r="BW422" s="458" t="str">
        <f>IF(_tag_month_day!X412="","",_tag_month_day!X412)</f>
        <v/>
      </c>
      <c r="BX422" s="458" t="str">
        <f>IF(_tag_month_day!Y412="","",_tag_month_day!Y412)</f>
        <v/>
      </c>
      <c r="BY422" s="459">
        <f ca="1">L422</f>
        <v>43603.208333332339</v>
      </c>
      <c r="BZ422" s="460"/>
      <c r="CA422" s="461"/>
      <c r="CB422" s="424" t="str">
        <f>IF(_tag_month_day!Z412="","",_tag_month_day!Z412)</f>
        <v/>
      </c>
      <c r="CC422" s="424" t="str">
        <f>IF(_tag_month_day!AA412="","",_tag_month_day!AA412)</f>
        <v/>
      </c>
      <c r="CD422" s="424" t="str">
        <f>IF(_tag_month_day!AB412="","",_tag_month_day!AB412)</f>
        <v/>
      </c>
      <c r="CE422" s="424" t="str">
        <f>IF(_tag_month_day!AC412="","",_tag_month_day!AC412)</f>
        <v/>
      </c>
      <c r="CF422" s="424" t="str">
        <f>IF(_tag_month_day!AD412="","",_tag_month_day!AD412)</f>
        <v/>
      </c>
      <c r="CG422" s="424" t="str">
        <f>IF(_tag_month_day!AE412="","",_tag_month_day!AE412)</f>
        <v/>
      </c>
      <c r="CH422" s="424" t="str">
        <f>IF(_tag_month_day!AF412="","",_tag_month_day!AF412)</f>
        <v/>
      </c>
      <c r="CI422" s="424" t="str">
        <f>IF(_tag_month_day!AG412="","",_tag_month_day!AG412)</f>
        <v/>
      </c>
      <c r="CJ422" s="424" t="str">
        <f>IF(_tag_month_day!AH412="","",_tag_month_day!AH412)</f>
        <v/>
      </c>
      <c r="CK422" s="424" t="str">
        <f>IF(_tag_month_day!AI412="","",_tag_month_day!AI412)</f>
        <v/>
      </c>
      <c r="CL422" s="4" t="str">
        <f>IF(_tag_month_day!AJ412="","",_tag_month_day!AJ412)</f>
        <v/>
      </c>
      <c r="CM422" s="4" t="str">
        <f>IF(_tag_month_day!AK412="","",_tag_month_day!AK412)</f>
        <v/>
      </c>
      <c r="CN422" s="4" t="str">
        <f>IF(_tag_month_day!AL412="","",_tag_month_day!AL412)</f>
        <v/>
      </c>
      <c r="CO422" s="4" t="str">
        <f>IF(_tag_month_day!AM412="","",_tag_month_day!AM412)</f>
        <v/>
      </c>
      <c r="CP422" s="4" t="str">
        <f>IF(_tag_month_day!AN412="","",_tag_month_day!AN412)</f>
        <v/>
      </c>
      <c r="CQ422" s="4" t="str">
        <f>IF(_tag_month_day!AO412="","",_tag_month_day!AO412)</f>
        <v/>
      </c>
      <c r="CR422" s="462" t="str">
        <f>IF(_tag_month_day!AP412="","",_tag_month_day!AP412)</f>
        <v/>
      </c>
      <c r="CS422" s="463" t="str">
        <f>IF(_tag_month_day!AQ412="","",_tag_month_day!AQ412)</f>
        <v/>
      </c>
      <c r="CT422" s="4" t="str">
        <f>IF(_tag_month_day!AR412="","",_tag_month_day!AR412)</f>
        <v/>
      </c>
      <c r="CU422" s="464" t="e">
        <f>DU422/AJ422</f>
        <v>#VALUE!</v>
      </c>
      <c r="CV422" s="451" t="e">
        <f>BG422/BH422</f>
        <v>#VALUE!</v>
      </c>
      <c r="CW422" s="465" t="e">
        <f>AJ422*(1-CV422)*CU422*AF422</f>
        <v>#VALUE!</v>
      </c>
      <c r="CX422" s="465" t="e">
        <f>CW422*94%</f>
        <v>#VALUE!</v>
      </c>
      <c r="CY422" s="466" t="e">
        <f>IF(CX422=0,0,DS422/(DS422+CX422))</f>
        <v>#VALUE!</v>
      </c>
      <c r="CZ422" s="465" t="e">
        <f>$AJ422*EF422</f>
        <v>#VALUE!</v>
      </c>
      <c r="DA422" s="465" t="e">
        <f>$AJ422*EG422</f>
        <v>#VALUE!</v>
      </c>
      <c r="DB422" s="465" t="e">
        <f>$AJ422*EH422</f>
        <v>#VALUE!</v>
      </c>
      <c r="DC422" s="465" t="e">
        <f>$AJ422*EI422</f>
        <v>#VALUE!</v>
      </c>
      <c r="DD422" s="465" t="e">
        <f>$AJ422*EJ422</f>
        <v>#VALUE!</v>
      </c>
      <c r="DE422" s="465" t="e">
        <f>$AJ422*EK422</f>
        <v>#VALUE!</v>
      </c>
      <c r="DF422" s="465" t="e">
        <f>$AJ422*EL422</f>
        <v>#VALUE!</v>
      </c>
      <c r="DG422" s="465" t="e">
        <f>$AJ422*EM422</f>
        <v>#VALUE!</v>
      </c>
      <c r="DH422" s="465" t="e">
        <f>$AJ422*EN422</f>
        <v>#VALUE!</v>
      </c>
      <c r="DI422" s="465" t="e">
        <f>$AJ422*EO422</f>
        <v>#VALUE!</v>
      </c>
      <c r="DJ422" s="465" t="e">
        <f>CZ422*(1-EP422)</f>
        <v>#VALUE!</v>
      </c>
      <c r="DK422" s="465" t="e">
        <f>DA422*(1-ER422)</f>
        <v>#VALUE!</v>
      </c>
      <c r="DL422" s="465" t="e">
        <f>DB422*(1-EQ422)</f>
        <v>#VALUE!</v>
      </c>
      <c r="DM422" s="465" t="e">
        <f>DC422*(1-ES422)</f>
        <v>#VALUE!</v>
      </c>
      <c r="DN422" s="465" t="e">
        <f>DD422*(1-ET422)</f>
        <v>#VALUE!</v>
      </c>
      <c r="DO422" s="465" t="e">
        <f>DE422</f>
        <v>#VALUE!</v>
      </c>
      <c r="DP422" s="465" t="e">
        <f>DF422*(1-EU422)</f>
        <v>#VALUE!</v>
      </c>
      <c r="DQ422" s="465" t="e">
        <f>DG422*(1-EV422)</f>
        <v>#VALUE!</v>
      </c>
      <c r="DR422" s="465" t="e">
        <f>DH422*(1-EW422)</f>
        <v>#VALUE!</v>
      </c>
      <c r="DS422" s="465" t="e">
        <f>DI422</f>
        <v>#VALUE!</v>
      </c>
      <c r="DT422" s="465" t="e">
        <f>SUM(DJ422:DS422)</f>
        <v>#VALUE!</v>
      </c>
      <c r="DU422" s="465" t="e">
        <f>(GS422:GX422)+(DP422+DQ422+DR422)*GY422+DS422</f>
        <v>#VALUE!</v>
      </c>
      <c r="DV422" s="451" t="e">
        <f>AV422/$BH422/(1-EP422)</f>
        <v>#VALUE!</v>
      </c>
      <c r="DW422" s="451" t="e">
        <f>AW422/$BH422/(1-ER422)</f>
        <v>#VALUE!</v>
      </c>
      <c r="DX422" s="451" t="e">
        <f>AX422/$BH422/(1-EQ422)</f>
        <v>#VALUE!</v>
      </c>
      <c r="DY422" s="451" t="e">
        <f>AY422/$BH422/(1-ES422)</f>
        <v>#VALUE!</v>
      </c>
      <c r="DZ422" s="451" t="e">
        <f>AZ422/$BH422/(1-ET422)</f>
        <v>#VALUE!</v>
      </c>
      <c r="EA422" s="451" t="e">
        <f>BA422/$BH422/(1-AX422)</f>
        <v>#VALUE!</v>
      </c>
      <c r="EB422" s="451" t="e">
        <f>BB422/$BH422/(1-EU422)</f>
        <v>#VALUE!</v>
      </c>
      <c r="EC422" s="451" t="e">
        <f>BC422/$BH422/(1-EV422)</f>
        <v>#VALUE!</v>
      </c>
      <c r="ED422" s="451" t="e">
        <f>BD422/$BH422/(1-EW422)</f>
        <v>#VALUE!</v>
      </c>
      <c r="EE422" s="451" t="e">
        <f>BG422/BH422</f>
        <v>#VALUE!</v>
      </c>
      <c r="EF422" s="451" t="e">
        <f>DV422/SUM($DV422:$EE422)</f>
        <v>#VALUE!</v>
      </c>
      <c r="EG422" s="451" t="e">
        <f>DW422/SUM($DV422:$EE422)</f>
        <v>#VALUE!</v>
      </c>
      <c r="EH422" s="451" t="e">
        <f>DX422/SUM($DV422:$EE422)</f>
        <v>#VALUE!</v>
      </c>
      <c r="EI422" s="451" t="e">
        <f>DY422/SUM($DV422:$EE422)</f>
        <v>#VALUE!</v>
      </c>
      <c r="EJ422" s="451" t="e">
        <f>DZ422/SUM($DV422:$EE422)</f>
        <v>#VALUE!</v>
      </c>
      <c r="EK422" s="451" t="e">
        <f>EA422/SUM($DV422:$EE422)</f>
        <v>#VALUE!</v>
      </c>
      <c r="EL422" s="451" t="e">
        <f>EB422/SUM($DV422:$EE422)</f>
        <v>#VALUE!</v>
      </c>
      <c r="EM422" s="451" t="e">
        <f>EC422/SUM($DV422:$EE422)</f>
        <v>#VALUE!</v>
      </c>
      <c r="EN422" s="451" t="e">
        <f>ED422/SUM($DV422:$EE422)</f>
        <v>#VALUE!</v>
      </c>
      <c r="EO422" s="451" t="e">
        <f>EE422/SUM($DV422:$EE422)</f>
        <v>#VALUE!</v>
      </c>
      <c r="EP422" s="450">
        <f>EP421</f>
        <v>0.080000000000000002</v>
      </c>
      <c r="EQ422" s="450">
        <f>EQ421</f>
        <v>0.014999999999999999</v>
      </c>
      <c r="ER422" s="450">
        <f>ER421</f>
        <v>0.014999999999999999</v>
      </c>
      <c r="ES422" s="450">
        <f>ES421</f>
        <v>0.014999999999999999</v>
      </c>
      <c r="ET422" s="450">
        <f>ET421</f>
        <v>0.014999999999999999</v>
      </c>
      <c r="EU422" s="450">
        <f>EU421</f>
        <v>0.089999999999999997</v>
      </c>
      <c r="EV422" s="450">
        <f>EV421</f>
        <v>0.089999999999999997</v>
      </c>
      <c r="EW422" s="450">
        <f>EW421</f>
        <v>0.089999999999999997</v>
      </c>
      <c r="EX422" s="431" t="str">
        <f>IF(_tag_month_day!AS412="","",_tag_month_day!AS412/100)</f>
        <v/>
      </c>
      <c r="EY422" s="431" t="str">
        <f>IF(_tag_month_day!AT412="","",_tag_month_day!AT412/100)</f>
        <v/>
      </c>
      <c r="EZ422" s="431" t="str">
        <f>IF(_tag_month_day!AU412="","",_tag_month_day!AU412/100)</f>
        <v/>
      </c>
      <c r="FA422" s="431" t="str">
        <f>IF(_tag_month_day!AV412="","",_tag_month_day!AV412/100)</f>
        <v/>
      </c>
      <c r="FB422" s="431" t="str">
        <f>IF(_tag_month_day!AW412="","",_tag_month_day!AW412/100)</f>
        <v/>
      </c>
      <c r="FC422" s="431" t="str">
        <f>IF(_tag_month_day!AX412="","",_tag_month_day!AX412/100)</f>
        <v/>
      </c>
      <c r="FD422" s="449" t="str">
        <f>IF(_tag_month_day!AY412="","",_tag_month_day!AY412/100)</f>
        <v/>
      </c>
      <c r="FE422" s="449" t="str">
        <f>IF(_tag_month_day!AZ412="","",_tag_month_day!AZ412/100)</f>
        <v/>
      </c>
      <c r="FF422" s="449" t="str">
        <f>IF(_tag_month_day!BA412="","",_tag_month_day!BA412/100)</f>
        <v/>
      </c>
      <c r="FG422" s="449" t="str">
        <f>IF(_tag_month_day!BB412="","",_tag_month_day!BB412/100)</f>
        <v/>
      </c>
      <c r="FH422" s="467" t="str">
        <f>IF(_tag_month_day!BC412="","",_tag_month_day!BC412/100)</f>
        <v/>
      </c>
      <c r="FI422" s="449">
        <f>FI421</f>
        <v>0.40999999999999998</v>
      </c>
      <c r="FJ422" s="449">
        <f>FJ421</f>
        <v>0.11</v>
      </c>
      <c r="FK422" s="449">
        <f>FK421</f>
        <v>0.014999999999999999</v>
      </c>
      <c r="FL422" s="449">
        <f>FL421</f>
        <v>0</v>
      </c>
      <c r="FM422" s="467">
        <f>FM421</f>
        <v>0.0001</v>
      </c>
      <c r="FN422" s="449">
        <f>FN421</f>
        <v>0.32000000000000001</v>
      </c>
      <c r="FO422" s="449">
        <f>FO421</f>
        <v>0.20000000000000001</v>
      </c>
      <c r="FP422" s="449">
        <f>FP421</f>
        <v>0.01</v>
      </c>
      <c r="FQ422" s="449">
        <f>FQ421</f>
        <v>0</v>
      </c>
      <c r="FR422" s="467">
        <f>FR421</f>
        <v>0.0001</v>
      </c>
      <c r="FS422" s="449" t="str">
        <f>IF(_tag_month_day!BD412="","",_tag_month_day!BD412/100)</f>
        <v/>
      </c>
      <c r="FT422" s="449" t="str">
        <f>IF(_tag_month_day!BE412="","",_tag_month_day!BE412/100)</f>
        <v/>
      </c>
      <c r="FU422" s="449" t="str">
        <f>IF(_tag_month_day!BF412="","",_tag_month_day!BF412/100)</f>
        <v/>
      </c>
      <c r="FV422" s="449" t="str">
        <f>IF(_tag_month_day!BG412="","",_tag_month_day!BG412/100)</f>
        <v/>
      </c>
      <c r="FW422" s="467" t="str">
        <f>IF(_tag_month_day!BH412="","",_tag_month_day!BH412/100)</f>
        <v/>
      </c>
      <c r="FX422" s="449" t="str">
        <f>IF(_tag_month_day!BI412="","",_tag_month_day!BI412/100)</f>
        <v/>
      </c>
      <c r="FY422" s="449" t="str">
        <f>IF(_tag_month_day!BJ412="","",_tag_month_day!BJ412/100)</f>
        <v/>
      </c>
      <c r="FZ422" s="468" t="str">
        <f>IF(_tag_month_day!BK412="","",_tag_month_day!BK412/100)</f>
        <v/>
      </c>
      <c r="GA422" s="449" t="str">
        <f>IF(_tag_month_day!BL412="","",_tag_month_day!BL412/100)</f>
        <v/>
      </c>
      <c r="GB422" s="467" t="str">
        <f>IF(_tag_month_day!BM412="","",_tag_month_day!BM412/100)</f>
        <v/>
      </c>
      <c r="GC422" s="431" t="str">
        <f>IF(_tag_month_day!BN412="","",_tag_month_day!BN412/100)</f>
        <v/>
      </c>
      <c r="GD422" s="431" t="str">
        <f>IF(_tag_month_day!BO412="","",_tag_month_day!BO412/100)</f>
        <v/>
      </c>
      <c r="GE422" s="431" t="str">
        <f>IF(_tag_month_day!BP412="","",_tag_month_day!BP412/100)</f>
        <v/>
      </c>
      <c r="GF422" s="431" t="str">
        <f>IF(_tag_month_day!BQ412="","",_tag_month_day!BQ412/100)</f>
        <v/>
      </c>
      <c r="GG422" s="431" t="str">
        <f>IF(_tag_month_day!BR412="","",_tag_month_day!BR412/100)</f>
        <v/>
      </c>
      <c r="GH422" s="431" t="str">
        <f>IF(_tag_month_day!BS412="","",_tag_month_day!BS412/100)</f>
        <v/>
      </c>
      <c r="GI422" s="467" t="str">
        <f>IF(_tag_month_day!BT412="","",_tag_month_day!BT412/100)</f>
        <v/>
      </c>
      <c r="GJ422" s="469" t="str">
        <f>IF(_tag_month_day!BU412="","",_tag_month_day!BU412/100)</f>
        <v/>
      </c>
      <c r="GK422" s="470">
        <f>GK421</f>
        <v>0.070000000000000007</v>
      </c>
      <c r="GL422" s="470">
        <f>GL421</f>
        <v>0.029999999999999999</v>
      </c>
      <c r="GM422" s="471" t="str">
        <f>IF(_tag_month_day!BX412="","",_tag_month_day!BX412/100)</f>
        <v/>
      </c>
      <c r="GN422" s="470">
        <f>GN421</f>
        <v>0.070000000000000007</v>
      </c>
      <c r="GO422" s="470">
        <f>GO421</f>
        <v>0.029999999999999999</v>
      </c>
      <c r="GP422" s="470">
        <f>GP421</f>
        <v>0.089999999999999997</v>
      </c>
      <c r="GQ422" s="470">
        <f>GQ421</f>
        <v>0.029999999999999999</v>
      </c>
      <c r="GR422" s="471" t="str">
        <f>IF(_tag_month_day!CA412="","",_tag_month_day!CA412/100)</f>
        <v/>
      </c>
      <c r="GS422" s="472">
        <f>GS421</f>
        <v>0.95299999999999996</v>
      </c>
      <c r="GT422" s="472">
        <f>GT421</f>
        <v>0.55000000000000004</v>
      </c>
      <c r="GU422" s="472">
        <f>GU421</f>
        <v>0.55000000000000004</v>
      </c>
      <c r="GV422" s="472">
        <f>GV421</f>
        <v>0.55000000000000004</v>
      </c>
      <c r="GW422" s="472">
        <f>GW421</f>
        <v>0.5</v>
      </c>
      <c r="GX422" s="472">
        <f>GX421</f>
        <v>0.93500000000000005</v>
      </c>
      <c r="GY422" s="472">
        <f>GY421</f>
        <v>0.14999999999999999</v>
      </c>
      <c r="GZ422" s="472">
        <f>GZ421</f>
        <v>1</v>
      </c>
      <c r="HA422" s="474">
        <f>HA421</f>
        <v>0.047</v>
      </c>
      <c r="HB422" s="474">
        <f>HB421</f>
        <v>0.45000000000000001</v>
      </c>
      <c r="HC422" s="474">
        <f>HC421</f>
        <v>0.45000000000000001</v>
      </c>
      <c r="HD422" s="474">
        <f>HD421</f>
        <v>0.45000000000000001</v>
      </c>
      <c r="HE422" s="474">
        <f>HE421</f>
        <v>0.5</v>
      </c>
      <c r="HF422" s="474">
        <f>HF421</f>
        <v>0.065000000000000002</v>
      </c>
      <c r="HG422" s="474">
        <f>HG421</f>
        <v>0.84999999999999998</v>
      </c>
      <c r="HH422" s="474">
        <f>HH421</f>
        <v>0</v>
      </c>
      <c r="HI422" s="10">
        <f>IF(BZ422&lt;&gt;"",CK422-BV422,0)</f>
        <v>0</v>
      </c>
      <c r="HJ422" s="10" t="e">
        <f>IF(AJ422&gt;0,AH422-AJ422,0)</f>
        <v>#VALUE!</v>
      </c>
      <c r="HK422" s="466">
        <f>HK421</f>
        <v>0.84999999999999998</v>
      </c>
      <c r="HL422" s="424">
        <f>HL421</f>
        <v>550000</v>
      </c>
      <c r="HM422" s="424">
        <f>HM421</f>
        <v>480000</v>
      </c>
      <c r="HN422" s="465" t="e">
        <f>(DJ422*EZ422+DK422*FH422+DL422*FM422+DM422*FR422+DN422*FW422+DO422*GB422+DS422*GI422+DP422*GM422+DR422*GR422)*1000*2</f>
        <v>#VALUE!</v>
      </c>
      <c r="HO422" s="465" t="e">
        <f>HN422*HK422*$HO$2/HL422*1000000</f>
        <v>#VALUE!</v>
      </c>
      <c r="HP422" s="465" t="e">
        <f>HN422*HK422*$HP$2/HM422*1000000</f>
        <v>#VALUE!</v>
      </c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</row>
    <row customFormat="1" r="423" s="0">
      <c r="A423" s="420">
        <v>412</v>
      </c>
      <c r="B423" s="421">
        <f ca="1">IF(D423=D422,B422,IF(D423="夜班",B422+1,B422))</f>
        <v>43603</v>
      </c>
      <c r="C423" s="422">
        <f>C422</f>
        <v>0.041666666666666699</v>
      </c>
      <c r="D423" s="10" t="str">
        <f ca="1">IF(HOUR(G423)&lt;8,"夜班",IF(HOUR(G423)&lt;16,"白班",IF(HOUR(G423)&lt;24,"中班",0)))</f>
        <v>夜班</v>
      </c>
      <c r="E423" s="10" t="e">
        <f ca="1">IF(F423=1,"甲",IF(F423=2,"乙",IF(F423=3,"丙",IF(F423=4,"丁",""))))</f>
        <v>#REF!</v>
      </c>
      <c r="F423" s="10" t="e">
        <f ca="1">SUMPRODUCT((成本日报!$A$3:$A$95=计划!B423)*(成本日报!$B$3:$B$95=计划!$D423),成本日报!$C$3:$C$95)</f>
        <v>#REF!</v>
      </c>
      <c r="G423" s="423">
        <f ca="1">G422+C422</f>
        <v>43603.124999999003</v>
      </c>
      <c r="H423" s="423">
        <f ca="1">$G423+$C423/60*10+$C423*0</f>
        <v>43603.131944443448</v>
      </c>
      <c r="I423" s="423">
        <f ca="1">$G423+$C423/60*18+$C423*0</f>
        <v>43603.137499999</v>
      </c>
      <c r="J423" s="423">
        <f ca="1">$G423+$C423/60*0+$C423*1</f>
        <v>43603.166666665667</v>
      </c>
      <c r="K423" s="423">
        <f ca="1">$G423+$C423/60*30+$C423*2</f>
        <v>43603.229166665675</v>
      </c>
      <c r="L423" s="423">
        <f ca="1">$G423+$C423/60*0+$C423*3</f>
        <v>43603.249999999003</v>
      </c>
      <c r="M423" s="424" t="str">
        <f>IF(_tag_month_day!A413="","",_tag_month_day!A413)</f>
        <v/>
      </c>
      <c r="N423" s="424" t="str">
        <f>IF(_tag_month_day!B413="","",_tag_month_day!B413)</f>
        <v/>
      </c>
      <c r="O423" s="425" t="e">
        <f>IF(M423+N423=0,"",M423+N423)</f>
        <v>#VALUE!</v>
      </c>
      <c r="P423" s="424" t="str">
        <f>IF(_tag_month_day!C413="","",_tag_month_day!C413)</f>
        <v/>
      </c>
      <c r="Q423" s="424" t="str">
        <f>IF(_tag_month_day!D413="","",_tag_month_day!D413)</f>
        <v/>
      </c>
      <c r="R423" s="426" t="str">
        <f>IF(_tag_month_day!CB413="","",_tag_month_day!CB413/100)</f>
        <v/>
      </c>
      <c r="S423" s="427" t="str">
        <f>IF(_tag_month_day!E413="","",_tag_month_day!E413)</f>
        <v/>
      </c>
      <c r="T423" s="427" t="str">
        <f>IF(_tag_month_day!F413="","",_tag_month_day!F413)</f>
        <v/>
      </c>
      <c r="U423" s="428" t="e">
        <f>S423+T423</f>
        <v>#VALUE!</v>
      </c>
      <c r="V423" s="429" t="e">
        <f>U423/AJ423</f>
        <v>#VALUE!</v>
      </c>
      <c r="W423" s="430" t="str">
        <f>IF(_jhy_month_day!A413="","",_jhy_month_day!A413)</f>
        <v/>
      </c>
      <c r="X423" s="431" t="str">
        <f>IF(_jhy_month_day!B413="","",_jhy_month_day!B413/100)</f>
        <v/>
      </c>
      <c r="Y423" s="431" t="str">
        <f>IF(_jhy_month_day!C413="","",_jhy_month_day!C413/100)</f>
        <v/>
      </c>
      <c r="Z423" s="432">
        <f>Z419+1</f>
        <v>103</v>
      </c>
      <c r="AA423" s="433" t="str">
        <f>IF(_tag_month_day!G413="","",_tag_month_day!G413/100)</f>
        <v/>
      </c>
      <c r="AB423" s="433" t="str">
        <f>IF(_tag_month_day!H413="","",_tag_month_day!H413/100)</f>
        <v/>
      </c>
      <c r="AC423" s="434">
        <f>IF(X423="",AC422,BK423*($AV422*X423+$AW422*FD422+$AX422*FI422+$AY422*FN422+$AZ422*FS422+$BA422*FX422+$BG422*GE422)/(AV422*Y423+AX422*FK422+AW422*FF422+AY422*FP422+AZ422*FU422+BA422*FZ422+BG422*GG422+BB422*GK422+BC422*GN422+BD422*GP422))</f>
        <v>1.59963432013121</v>
      </c>
      <c r="AD423" s="435" t="str">
        <f>IF(AC423=AC422,"",AC423-AC422)</f>
        <v/>
      </c>
      <c r="AE423" s="436" t="str">
        <f>IF(1-AF423=0,"",(1-AF423))</f>
        <v/>
      </c>
      <c r="AF423" s="437">
        <v>1</v>
      </c>
      <c r="AG423" s="10" t="str">
        <f>AG422</f>
        <v>9A3</v>
      </c>
      <c r="AH423" s="438" t="str">
        <f>AH422</f>
        <v/>
      </c>
      <c r="AI423" s="424"/>
      <c r="AJ423" s="10" t="str">
        <f>IF(_tag_month_day!I413="","",_tag_month_day!I413)</f>
        <v/>
      </c>
      <c r="AK423" s="440"/>
      <c r="AL423" s="440"/>
      <c r="AM423" s="440"/>
      <c r="AN423" s="441">
        <f>AN422</f>
        <v>2</v>
      </c>
      <c r="AO423" s="441">
        <f>AO422</f>
        <v>8</v>
      </c>
      <c r="AP423" s="442" t="e">
        <f>(IF(AN423=0,AS422,AS422*(1+AO423/AN423)/(AR423+AO423/AN423)))+AT423</f>
        <v>#VALUE!</v>
      </c>
      <c r="AQ423" s="443" t="str">
        <f>IF(_tag_month_day!J413="","",_tag_month_day!J413/100)</f>
        <v/>
      </c>
      <c r="AR423" s="444">
        <f>AR422</f>
        <v>1.3</v>
      </c>
      <c r="AS423" s="445" t="e">
        <f>AQ423*(AN423*AR423+AO423)/(AN423+AO423)</f>
        <v>#VALUE!</v>
      </c>
      <c r="AT423" s="445" t="e">
        <f>(SUM(BE423:BF423)-SUM(BE422:BF422))*0.05</f>
        <v>#VALUE!</v>
      </c>
      <c r="AU423" s="446" t="str">
        <f>IF(_tag_month_day!CC413="","",IF(_tag_month_day!CC413&gt;0,_tag_month_day!CD413,_tag_month_day!CE413))</f>
        <v/>
      </c>
      <c r="AV423" s="447" t="str">
        <f>IF(_tag_month_day!L413="","",_tag_month_day!L413/100)</f>
        <v/>
      </c>
      <c r="AW423" s="431">
        <f>AW422</f>
        <v>0</v>
      </c>
      <c r="AX423" s="431">
        <f>AX422</f>
        <v>0</v>
      </c>
      <c r="AY423" s="431" t="str">
        <f>IF(_tag_month_day!M413="","",_tag_month_day!M413/100)</f>
        <v/>
      </c>
      <c r="AZ423" s="431" t="str">
        <f>IF(_tag_month_day!N413="","",_tag_month_day!N413/100)</f>
        <v/>
      </c>
      <c r="BA423" s="431" t="str">
        <f>IF(_tag_month_day!O413="","",_tag_month_day!O413/100)</f>
        <v/>
      </c>
      <c r="BB423" s="448" t="str">
        <f>IF(_tag_month_day!P413="","",_tag_month_day!P413/100)</f>
        <v/>
      </c>
      <c r="BC423" s="448">
        <f>BC422</f>
        <v>0</v>
      </c>
      <c r="BD423" s="448" t="str">
        <f>IF(_tag_month_day!Q413="","",_tag_month_day!Q413/100)</f>
        <v/>
      </c>
      <c r="BE423" s="449" t="str">
        <f>IF(_tag_month_day!R413="","",_tag_month_day!R413/100)</f>
        <v/>
      </c>
      <c r="BF423" s="388" t="e">
        <f>(AU423*(100+BE423*100))/(AJ423-AU423)/100</f>
        <v>#VALUE!</v>
      </c>
      <c r="BG423" s="450" t="e">
        <f>BE423+BF423</f>
        <v>#VALUE!</v>
      </c>
      <c r="BH423" s="451" t="e">
        <f>SUM(AV423:BF423)</f>
        <v>#VALUE!</v>
      </c>
      <c r="BI423" s="452" t="e">
        <f>IF(CX423=0,BI422,(DK423*查询!$R$5+DL423*查询!$Q$5+DM423*查询!$N$5+DN423*查询!$O$5+DO423*查询!$P$5)*AF423/CX423)</f>
        <v>#VALUE!</v>
      </c>
      <c r="BJ423" s="452" t="e">
        <f>IF(CX423=0,BJ422,(DP423*查询!$S$5+DQ423*查询!$T$5+DR423*查询!$U$5)*AF423/CX423)</f>
        <v>#VALUE!</v>
      </c>
      <c r="BK423" s="452">
        <f>BK422</f>
        <v>1</v>
      </c>
      <c r="BL423" s="453" t="e">
        <f>SUMPRODUCT((AV423:BA423)*(GS423:GX423))/((GS423:GX423)+SUM(BB423:BD423)*GY423+BG423*GZ423)</f>
        <v>#VALUE!</v>
      </c>
      <c r="BM423" s="453" t="e">
        <f>BK423*($AV423*FB423+$AW423*FD423+$AX423*FI423+$AY423*FN423+$AZ423*FS423+$BA423*FX423+$BG423*GE423)/(AV423*EY423+AX423*FK423+AW423*FF423+AY423*FP423+AZ423*FU423+BA423*FZ423+BG423*GG423+BB423*GK423+BC423*GN423+BD423*GP423)</f>
        <v>#VALUE!</v>
      </c>
      <c r="BN423" s="453" t="e">
        <f>($AV423*FC423+$AX423*FJ423+$AW423*FE423+$AY423*FO423+$AZ423*FT423+$BA423*FY423+$BG423*GF423)/($AV423*FA423+BG423*GH423+BB423*GL423+BC423*GO423+BD423*GQ423+BA423*GA423)</f>
        <v>#VALUE!</v>
      </c>
      <c r="BO423" s="454" t="e">
        <f>SUMPRODUCT(AV423:BA423*GS423:GX423)/(GS423:GX423+(BB423+BC423+BD423)*GY423+BG423)</f>
        <v>#VALUE!</v>
      </c>
      <c r="BP423" s="454" t="e">
        <f>SUMPRODUCT(AV423:BA423*GS423:GX423)/(GS423:GX423+(BB423+BC423+BD423)*GY423+BG423)</f>
        <v>#VALUE!</v>
      </c>
      <c r="BQ423" s="454" t="e">
        <f>SUMPRODUCT(AV423:BA423*GS423:GX423)/(GS423:GX423+(BB423+BC423+BD423)*GY423+BG423)</f>
        <v>#VALUE!</v>
      </c>
      <c r="BR423" s="453" t="str">
        <f>IF(_tag_month_day!T413="","",_tag_month_day!T413)</f>
        <v/>
      </c>
      <c r="BS423" s="453" t="str">
        <f>IF(_tag_month_day!U413="","",_tag_month_day!U413)</f>
        <v/>
      </c>
      <c r="BT423" s="455" t="str">
        <f>IF(CK423="","",IF((CK423&gt;=BV423-0.12)*(CK423&lt;=BV423+0.12),"合格","不合格"))</f>
        <v/>
      </c>
      <c r="BU423" s="456" t="str">
        <f>IF(_tag_month_day!V413="","",_tag_month_day!V413)</f>
        <v/>
      </c>
      <c r="BV423" s="457" t="str">
        <f>IF(_tag_month_day!W413="","",_tag_month_day!W413)</f>
        <v/>
      </c>
      <c r="BW423" s="458" t="str">
        <f>IF(_tag_month_day!X413="","",_tag_month_day!X413)</f>
        <v/>
      </c>
      <c r="BX423" s="458" t="str">
        <f>IF(_tag_month_day!Y413="","",_tag_month_day!Y413)</f>
        <v/>
      </c>
      <c r="BY423" s="459">
        <f ca="1">L423</f>
        <v>43603.249999999003</v>
      </c>
      <c r="BZ423" s="460"/>
      <c r="CA423" s="461"/>
      <c r="CB423" s="424" t="str">
        <f>IF(_tag_month_day!Z413="","",_tag_month_day!Z413)</f>
        <v/>
      </c>
      <c r="CC423" s="424" t="str">
        <f>IF(_tag_month_day!AA413="","",_tag_month_day!AA413)</f>
        <v/>
      </c>
      <c r="CD423" s="424" t="str">
        <f>IF(_tag_month_day!AB413="","",_tag_month_day!AB413)</f>
        <v/>
      </c>
      <c r="CE423" s="424" t="str">
        <f>IF(_tag_month_day!AC413="","",_tag_month_day!AC413)</f>
        <v/>
      </c>
      <c r="CF423" s="424" t="str">
        <f>IF(_tag_month_day!AD413="","",_tag_month_day!AD413)</f>
        <v/>
      </c>
      <c r="CG423" s="424" t="str">
        <f>IF(_tag_month_day!AE413="","",_tag_month_day!AE413)</f>
        <v/>
      </c>
      <c r="CH423" s="424" t="str">
        <f>IF(_tag_month_day!AF413="","",_tag_month_day!AF413)</f>
        <v/>
      </c>
      <c r="CI423" s="424" t="str">
        <f>IF(_tag_month_day!AG413="","",_tag_month_day!AG413)</f>
        <v/>
      </c>
      <c r="CJ423" s="424" t="str">
        <f>IF(_tag_month_day!AH413="","",_tag_month_day!AH413)</f>
        <v/>
      </c>
      <c r="CK423" s="424" t="str">
        <f>IF(_tag_month_day!AI413="","",_tag_month_day!AI413)</f>
        <v/>
      </c>
      <c r="CL423" s="4" t="str">
        <f>IF(_tag_month_day!AJ413="","",_tag_month_day!AJ413)</f>
        <v/>
      </c>
      <c r="CM423" s="4" t="str">
        <f>IF(_tag_month_day!AK413="","",_tag_month_day!AK413)</f>
        <v/>
      </c>
      <c r="CN423" s="4" t="str">
        <f>IF(_tag_month_day!AL413="","",_tag_month_day!AL413)</f>
        <v/>
      </c>
      <c r="CO423" s="4" t="str">
        <f>IF(_tag_month_day!AM413="","",_tag_month_day!AM413)</f>
        <v/>
      </c>
      <c r="CP423" s="4" t="str">
        <f>IF(_tag_month_day!AN413="","",_tag_month_day!AN413)</f>
        <v/>
      </c>
      <c r="CQ423" s="4" t="str">
        <f>IF(_tag_month_day!AO413="","",_tag_month_day!AO413)</f>
        <v/>
      </c>
      <c r="CR423" s="462" t="str">
        <f>IF(_tag_month_day!AP413="","",_tag_month_day!AP413)</f>
        <v/>
      </c>
      <c r="CS423" s="463" t="str">
        <f>IF(_tag_month_day!AQ413="","",_tag_month_day!AQ413)</f>
        <v/>
      </c>
      <c r="CT423" s="4" t="str">
        <f>IF(_tag_month_day!AR413="","",_tag_month_day!AR413)</f>
        <v/>
      </c>
      <c r="CU423" s="464" t="e">
        <f>DU423/AJ423</f>
        <v>#VALUE!</v>
      </c>
      <c r="CV423" s="451" t="e">
        <f>BG423/BH423</f>
        <v>#VALUE!</v>
      </c>
      <c r="CW423" s="465" t="e">
        <f>AJ423*(1-CV423)*CU423*AF423</f>
        <v>#VALUE!</v>
      </c>
      <c r="CX423" s="465" t="e">
        <f>CW423*94%</f>
        <v>#VALUE!</v>
      </c>
      <c r="CY423" s="466" t="e">
        <f>IF(CX423=0,0,DS423/(DS423+CX423))</f>
        <v>#VALUE!</v>
      </c>
      <c r="CZ423" s="465" t="e">
        <f>$AJ423*EF423</f>
        <v>#VALUE!</v>
      </c>
      <c r="DA423" s="465" t="e">
        <f>$AJ423*EG423</f>
        <v>#VALUE!</v>
      </c>
      <c r="DB423" s="465" t="e">
        <f>$AJ423*EH423</f>
        <v>#VALUE!</v>
      </c>
      <c r="DC423" s="465" t="e">
        <f>$AJ423*EI423</f>
        <v>#VALUE!</v>
      </c>
      <c r="DD423" s="465" t="e">
        <f>$AJ423*EJ423</f>
        <v>#VALUE!</v>
      </c>
      <c r="DE423" s="465" t="e">
        <f>$AJ423*EK423</f>
        <v>#VALUE!</v>
      </c>
      <c r="DF423" s="465" t="e">
        <f>$AJ423*EL423</f>
        <v>#VALUE!</v>
      </c>
      <c r="DG423" s="465" t="e">
        <f>$AJ423*EM423</f>
        <v>#VALUE!</v>
      </c>
      <c r="DH423" s="465" t="e">
        <f>$AJ423*EN423</f>
        <v>#VALUE!</v>
      </c>
      <c r="DI423" s="465" t="e">
        <f>$AJ423*EO423</f>
        <v>#VALUE!</v>
      </c>
      <c r="DJ423" s="465" t="e">
        <f>CZ423*(1-EP423)</f>
        <v>#VALUE!</v>
      </c>
      <c r="DK423" s="465" t="e">
        <f>DA423*(1-ER423)</f>
        <v>#VALUE!</v>
      </c>
      <c r="DL423" s="465" t="e">
        <f>DB423*(1-EQ423)</f>
        <v>#VALUE!</v>
      </c>
      <c r="DM423" s="465" t="e">
        <f>DC423*(1-ES423)</f>
        <v>#VALUE!</v>
      </c>
      <c r="DN423" s="465" t="e">
        <f>DD423*(1-ET423)</f>
        <v>#VALUE!</v>
      </c>
      <c r="DO423" s="465" t="e">
        <f>DE423</f>
        <v>#VALUE!</v>
      </c>
      <c r="DP423" s="465" t="e">
        <f>DF423*(1-EU423)</f>
        <v>#VALUE!</v>
      </c>
      <c r="DQ423" s="465" t="e">
        <f>DG423*(1-EV423)</f>
        <v>#VALUE!</v>
      </c>
      <c r="DR423" s="465" t="e">
        <f>DH423*(1-EW423)</f>
        <v>#VALUE!</v>
      </c>
      <c r="DS423" s="465" t="e">
        <f>DI423</f>
        <v>#VALUE!</v>
      </c>
      <c r="DT423" s="465" t="e">
        <f>SUM(DJ423:DS423)</f>
        <v>#VALUE!</v>
      </c>
      <c r="DU423" s="465" t="e">
        <f>(GS423:GX423)+(DP423+DQ423+DR423)*GY423+DS423</f>
        <v>#VALUE!</v>
      </c>
      <c r="DV423" s="451" t="e">
        <f>AV423/$BH423/(1-EP423)</f>
        <v>#VALUE!</v>
      </c>
      <c r="DW423" s="451" t="e">
        <f>AW423/$BH423/(1-ER423)</f>
        <v>#VALUE!</v>
      </c>
      <c r="DX423" s="451" t="e">
        <f>AX423/$BH423/(1-EQ423)</f>
        <v>#VALUE!</v>
      </c>
      <c r="DY423" s="451" t="e">
        <f>AY423/$BH423/(1-ES423)</f>
        <v>#VALUE!</v>
      </c>
      <c r="DZ423" s="451" t="e">
        <f>AZ423/$BH423/(1-ET423)</f>
        <v>#VALUE!</v>
      </c>
      <c r="EA423" s="451" t="e">
        <f>BA423/$BH423/(1-AX423)</f>
        <v>#VALUE!</v>
      </c>
      <c r="EB423" s="451" t="e">
        <f>BB423/$BH423/(1-EU423)</f>
        <v>#VALUE!</v>
      </c>
      <c r="EC423" s="451" t="e">
        <f>BC423/$BH423/(1-EV423)</f>
        <v>#VALUE!</v>
      </c>
      <c r="ED423" s="451" t="e">
        <f>BD423/$BH423/(1-EW423)</f>
        <v>#VALUE!</v>
      </c>
      <c r="EE423" s="451" t="e">
        <f>BG423/BH423</f>
        <v>#VALUE!</v>
      </c>
      <c r="EF423" s="451" t="e">
        <f>DV423/SUM($DV423:$EE423)</f>
        <v>#VALUE!</v>
      </c>
      <c r="EG423" s="451" t="e">
        <f>DW423/SUM($DV423:$EE423)</f>
        <v>#VALUE!</v>
      </c>
      <c r="EH423" s="451" t="e">
        <f>DX423/SUM($DV423:$EE423)</f>
        <v>#VALUE!</v>
      </c>
      <c r="EI423" s="451" t="e">
        <f>DY423/SUM($DV423:$EE423)</f>
        <v>#VALUE!</v>
      </c>
      <c r="EJ423" s="451" t="e">
        <f>DZ423/SUM($DV423:$EE423)</f>
        <v>#VALUE!</v>
      </c>
      <c r="EK423" s="451" t="e">
        <f>EA423/SUM($DV423:$EE423)</f>
        <v>#VALUE!</v>
      </c>
      <c r="EL423" s="451" t="e">
        <f>EB423/SUM($DV423:$EE423)</f>
        <v>#VALUE!</v>
      </c>
      <c r="EM423" s="451" t="e">
        <f>EC423/SUM($DV423:$EE423)</f>
        <v>#VALUE!</v>
      </c>
      <c r="EN423" s="451" t="e">
        <f>ED423/SUM($DV423:$EE423)</f>
        <v>#VALUE!</v>
      </c>
      <c r="EO423" s="451" t="e">
        <f>EE423/SUM($DV423:$EE423)</f>
        <v>#VALUE!</v>
      </c>
      <c r="EP423" s="450">
        <f>EP422</f>
        <v>0.080000000000000002</v>
      </c>
      <c r="EQ423" s="450">
        <f>EQ422</f>
        <v>0.014999999999999999</v>
      </c>
      <c r="ER423" s="450">
        <f>ER422</f>
        <v>0.014999999999999999</v>
      </c>
      <c r="ES423" s="450">
        <f>ES422</f>
        <v>0.014999999999999999</v>
      </c>
      <c r="ET423" s="450">
        <f>ET422</f>
        <v>0.014999999999999999</v>
      </c>
      <c r="EU423" s="450">
        <f>EU422</f>
        <v>0.089999999999999997</v>
      </c>
      <c r="EV423" s="450">
        <f>EV422</f>
        <v>0.089999999999999997</v>
      </c>
      <c r="EW423" s="450">
        <f>EW422</f>
        <v>0.089999999999999997</v>
      </c>
      <c r="EX423" s="431" t="str">
        <f>IF(_tag_month_day!AS413="","",_tag_month_day!AS413/100)</f>
        <v/>
      </c>
      <c r="EY423" s="431" t="str">
        <f>IF(_tag_month_day!AT413="","",_tag_month_day!AT413/100)</f>
        <v/>
      </c>
      <c r="EZ423" s="431" t="str">
        <f>IF(_tag_month_day!AU413="","",_tag_month_day!AU413/100)</f>
        <v/>
      </c>
      <c r="FA423" s="431" t="str">
        <f>IF(_tag_month_day!AV413="","",_tag_month_day!AV413/100)</f>
        <v/>
      </c>
      <c r="FB423" s="431" t="str">
        <f>IF(_tag_month_day!AW413="","",_tag_month_day!AW413/100)</f>
        <v/>
      </c>
      <c r="FC423" s="431" t="str">
        <f>IF(_tag_month_day!AX413="","",_tag_month_day!AX413/100)</f>
        <v/>
      </c>
      <c r="FD423" s="449" t="str">
        <f>IF(_tag_month_day!AY413="","",_tag_month_day!AY413/100)</f>
        <v/>
      </c>
      <c r="FE423" s="449" t="str">
        <f>IF(_tag_month_day!AZ413="","",_tag_month_day!AZ413/100)</f>
        <v/>
      </c>
      <c r="FF423" s="449" t="str">
        <f>IF(_tag_month_day!BA413="","",_tag_month_day!BA413/100)</f>
        <v/>
      </c>
      <c r="FG423" s="449" t="str">
        <f>IF(_tag_month_day!BB413="","",_tag_month_day!BB413/100)</f>
        <v/>
      </c>
      <c r="FH423" s="467" t="str">
        <f>IF(_tag_month_day!BC413="","",_tag_month_day!BC413/100)</f>
        <v/>
      </c>
      <c r="FI423" s="449">
        <f>FI422</f>
        <v>0.40999999999999998</v>
      </c>
      <c r="FJ423" s="449">
        <f>FJ422</f>
        <v>0.11</v>
      </c>
      <c r="FK423" s="449">
        <f>FK422</f>
        <v>0.014999999999999999</v>
      </c>
      <c r="FL423" s="449">
        <f>FL422</f>
        <v>0</v>
      </c>
      <c r="FM423" s="467">
        <f>FM422</f>
        <v>0.0001</v>
      </c>
      <c r="FN423" s="449">
        <f>FN422</f>
        <v>0.32000000000000001</v>
      </c>
      <c r="FO423" s="449">
        <f>FO422</f>
        <v>0.20000000000000001</v>
      </c>
      <c r="FP423" s="449">
        <f>FP422</f>
        <v>0.01</v>
      </c>
      <c r="FQ423" s="449">
        <f>FQ422</f>
        <v>0</v>
      </c>
      <c r="FR423" s="467">
        <f>FR422</f>
        <v>0.0001</v>
      </c>
      <c r="FS423" s="449" t="str">
        <f>IF(_tag_month_day!BD413="","",_tag_month_day!BD413/100)</f>
        <v/>
      </c>
      <c r="FT423" s="449" t="str">
        <f>IF(_tag_month_day!BE413="","",_tag_month_day!BE413/100)</f>
        <v/>
      </c>
      <c r="FU423" s="449" t="str">
        <f>IF(_tag_month_day!BF413="","",_tag_month_day!BF413/100)</f>
        <v/>
      </c>
      <c r="FV423" s="449" t="str">
        <f>IF(_tag_month_day!BG413="","",_tag_month_day!BG413/100)</f>
        <v/>
      </c>
      <c r="FW423" s="467" t="str">
        <f>IF(_tag_month_day!BH413="","",_tag_month_day!BH413/100)</f>
        <v/>
      </c>
      <c r="FX423" s="449" t="str">
        <f>IF(_tag_month_day!BI413="","",_tag_month_day!BI413/100)</f>
        <v/>
      </c>
      <c r="FY423" s="449" t="str">
        <f>IF(_tag_month_day!BJ413="","",_tag_month_day!BJ413/100)</f>
        <v/>
      </c>
      <c r="FZ423" s="468" t="str">
        <f>IF(_tag_month_day!BK413="","",_tag_month_day!BK413/100)</f>
        <v/>
      </c>
      <c r="GA423" s="449" t="str">
        <f>IF(_tag_month_day!BL413="","",_tag_month_day!BL413/100)</f>
        <v/>
      </c>
      <c r="GB423" s="467" t="str">
        <f>IF(_tag_month_day!BM413="","",_tag_month_day!BM413/100)</f>
        <v/>
      </c>
      <c r="GC423" s="431" t="str">
        <f>IF(_tag_month_day!BN413="","",_tag_month_day!BN413/100)</f>
        <v/>
      </c>
      <c r="GD423" s="431" t="str">
        <f>IF(_tag_month_day!BO413="","",_tag_month_day!BO413/100)</f>
        <v/>
      </c>
      <c r="GE423" s="431" t="str">
        <f>IF(_tag_month_day!BP413="","",_tag_month_day!BP413/100)</f>
        <v/>
      </c>
      <c r="GF423" s="431" t="str">
        <f>IF(_tag_month_day!BQ413="","",_tag_month_day!BQ413/100)</f>
        <v/>
      </c>
      <c r="GG423" s="431" t="str">
        <f>IF(_tag_month_day!BR413="","",_tag_month_day!BR413/100)</f>
        <v/>
      </c>
      <c r="GH423" s="431" t="str">
        <f>IF(_tag_month_day!BS413="","",_tag_month_day!BS413/100)</f>
        <v/>
      </c>
      <c r="GI423" s="467" t="str">
        <f>IF(_tag_month_day!BT413="","",_tag_month_day!BT413/100)</f>
        <v/>
      </c>
      <c r="GJ423" s="469" t="str">
        <f>IF(_tag_month_day!BU413="","",_tag_month_day!BU413/100)</f>
        <v/>
      </c>
      <c r="GK423" s="470">
        <f>GK422</f>
        <v>0.070000000000000007</v>
      </c>
      <c r="GL423" s="470">
        <f>GL422</f>
        <v>0.029999999999999999</v>
      </c>
      <c r="GM423" s="471" t="str">
        <f>IF(_tag_month_day!BX413="","",_tag_month_day!BX413/100)</f>
        <v/>
      </c>
      <c r="GN423" s="470">
        <f>GN422</f>
        <v>0.070000000000000007</v>
      </c>
      <c r="GO423" s="470">
        <f>GO422</f>
        <v>0.029999999999999999</v>
      </c>
      <c r="GP423" s="470">
        <f>GP422</f>
        <v>0.089999999999999997</v>
      </c>
      <c r="GQ423" s="470">
        <f>GQ422</f>
        <v>0.029999999999999999</v>
      </c>
      <c r="GR423" s="471" t="str">
        <f>IF(_tag_month_day!CA413="","",_tag_month_day!CA413/100)</f>
        <v/>
      </c>
      <c r="GS423" s="472">
        <f>GS422</f>
        <v>0.95299999999999996</v>
      </c>
      <c r="GT423" s="472">
        <f>GT422</f>
        <v>0.55000000000000004</v>
      </c>
      <c r="GU423" s="472">
        <f>GU422</f>
        <v>0.55000000000000004</v>
      </c>
      <c r="GV423" s="472">
        <f>GV422</f>
        <v>0.55000000000000004</v>
      </c>
      <c r="GW423" s="472">
        <f>GW422</f>
        <v>0.5</v>
      </c>
      <c r="GX423" s="472">
        <f>GX422</f>
        <v>0.93500000000000005</v>
      </c>
      <c r="GY423" s="472">
        <f>GY422</f>
        <v>0.14999999999999999</v>
      </c>
      <c r="GZ423" s="472">
        <f>GZ422</f>
        <v>1</v>
      </c>
      <c r="HA423" s="474">
        <f>HA422</f>
        <v>0.047</v>
      </c>
      <c r="HB423" s="474">
        <f>HB422</f>
        <v>0.45000000000000001</v>
      </c>
      <c r="HC423" s="474">
        <f>HC422</f>
        <v>0.45000000000000001</v>
      </c>
      <c r="HD423" s="474">
        <f>HD422</f>
        <v>0.45000000000000001</v>
      </c>
      <c r="HE423" s="474">
        <f>HE422</f>
        <v>0.5</v>
      </c>
      <c r="HF423" s="474">
        <f>HF422</f>
        <v>0.065000000000000002</v>
      </c>
      <c r="HG423" s="474">
        <f>HG422</f>
        <v>0.84999999999999998</v>
      </c>
      <c r="HH423" s="474">
        <f>HH422</f>
        <v>0</v>
      </c>
      <c r="HI423" s="10">
        <f>IF(BZ423&lt;&gt;"",CK423-BV423,0)</f>
        <v>0</v>
      </c>
      <c r="HJ423" s="10" t="e">
        <f>IF(AJ423&gt;0,AH423-AJ423,0)</f>
        <v>#VALUE!</v>
      </c>
      <c r="HK423" s="466">
        <f>HK422</f>
        <v>0.84999999999999998</v>
      </c>
      <c r="HL423" s="424">
        <f>HL422</f>
        <v>550000</v>
      </c>
      <c r="HM423" s="424">
        <f>HM422</f>
        <v>480000</v>
      </c>
      <c r="HN423" s="465" t="e">
        <f>(DJ423*EZ423+DK423*FH423+DL423*FM423+DM423*FR423+DN423*FW423+DO423*GB423+DS423*GI423+DP423*GM423+DR423*GR423)*1000*2</f>
        <v>#VALUE!</v>
      </c>
      <c r="HO423" s="465" t="e">
        <f>HN423*HK423*$HO$2/HL423*1000000</f>
        <v>#VALUE!</v>
      </c>
      <c r="HP423" s="465" t="e">
        <f>HN423*HK423*$HP$2/HM423*1000000</f>
        <v>#VALUE!</v>
      </c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</row>
    <row customFormat="1" r="424" s="0">
      <c r="A424" s="420">
        <v>413</v>
      </c>
      <c r="B424" s="421">
        <f ca="1">IF(D424=D423,B423,IF(D424="夜班",B423+1,B423))</f>
        <v>43603</v>
      </c>
      <c r="C424" s="422">
        <f>C423</f>
        <v>0.041666666666666699</v>
      </c>
      <c r="D424" s="10" t="str">
        <f ca="1">IF(HOUR(G424)&lt;8,"夜班",IF(HOUR(G424)&lt;16,"白班",IF(HOUR(G424)&lt;24,"中班",0)))</f>
        <v>夜班</v>
      </c>
      <c r="E424" s="10" t="e">
        <f ca="1">IF(F424=1,"甲",IF(F424=2,"乙",IF(F424=3,"丙",IF(F424=4,"丁",""))))</f>
        <v>#REF!</v>
      </c>
      <c r="F424" s="10" t="e">
        <f ca="1">SUMPRODUCT((成本日报!$A$3:$A$95=计划!B424)*(成本日报!$B$3:$B$95=计划!$D424),成本日报!$C$3:$C$95)</f>
        <v>#REF!</v>
      </c>
      <c r="G424" s="423">
        <f ca="1">G423+C423</f>
        <v>43603.166666665667</v>
      </c>
      <c r="H424" s="423">
        <f ca="1">$G424+$C424/60*10+$C424*0</f>
        <v>43603.173611110113</v>
      </c>
      <c r="I424" s="423">
        <f ca="1">$G424+$C424/60*18+$C424*0</f>
        <v>43603.179166665665</v>
      </c>
      <c r="J424" s="423">
        <f ca="1">$G424+$C424/60*0+$C424*1</f>
        <v>43603.208333332332</v>
      </c>
      <c r="K424" s="423">
        <f ca="1">$G424+$C424/60*30+$C424*2</f>
        <v>43603.270833332339</v>
      </c>
      <c r="L424" s="423">
        <f ca="1">$G424+$C424/60*0+$C424*3</f>
        <v>43603.291666665667</v>
      </c>
      <c r="M424" s="424" t="str">
        <f>IF(_tag_month_day!A414="","",_tag_month_day!A414)</f>
        <v/>
      </c>
      <c r="N424" s="424" t="str">
        <f>IF(_tag_month_day!B414="","",_tag_month_day!B414)</f>
        <v/>
      </c>
      <c r="O424" s="425" t="e">
        <f>IF(M424+N424=0,"",M424+N424)</f>
        <v>#VALUE!</v>
      </c>
      <c r="P424" s="424" t="str">
        <f>IF(_tag_month_day!C414="","",_tag_month_day!C414)</f>
        <v/>
      </c>
      <c r="Q424" s="424" t="str">
        <f>IF(_tag_month_day!D414="","",_tag_month_day!D414)</f>
        <v/>
      </c>
      <c r="R424" s="426" t="str">
        <f>IF(_tag_month_day!CB414="","",_tag_month_day!CB414/100)</f>
        <v/>
      </c>
      <c r="S424" s="427" t="str">
        <f>IF(_tag_month_day!E414="","",_tag_month_day!E414)</f>
        <v/>
      </c>
      <c r="T424" s="427" t="str">
        <f>IF(_tag_month_day!F414="","",_tag_month_day!F414)</f>
        <v/>
      </c>
      <c r="U424" s="428" t="e">
        <f>S424+T424</f>
        <v>#VALUE!</v>
      </c>
      <c r="V424" s="429" t="e">
        <f>U424/AJ424</f>
        <v>#VALUE!</v>
      </c>
      <c r="W424" s="430" t="str">
        <f>IF(_jhy_month_day!A414="","",_jhy_month_day!A414)</f>
        <v/>
      </c>
      <c r="X424" s="431" t="str">
        <f>IF(_jhy_month_day!B414="","",_jhy_month_day!B414/100)</f>
        <v/>
      </c>
      <c r="Y424" s="431" t="str">
        <f>IF(_jhy_month_day!C414="","",_jhy_month_day!C414/100)</f>
        <v/>
      </c>
      <c r="Z424" s="432">
        <f>Z420+1</f>
        <v>104</v>
      </c>
      <c r="AA424" s="433" t="str">
        <f>IF(_tag_month_day!G414="","",_tag_month_day!G414/100)</f>
        <v/>
      </c>
      <c r="AB424" s="433" t="str">
        <f>IF(_tag_month_day!H414="","",_tag_month_day!H414/100)</f>
        <v/>
      </c>
      <c r="AC424" s="434">
        <f>IF(X424="",AC423,BK424*($AV423*X424+$AW423*FD423+$AX423*FI423+$AY423*FN423+$AZ423*FS423+$BA423*FX423+$BG423*GE423)/(AV423*Y424+AX423*FK423+AW423*FF423+AY423*FP423+AZ423*FU423+BA423*FZ423+BG423*GG423+BB423*GK423+BC423*GN423+BD423*GP423))</f>
        <v>1.59963432013121</v>
      </c>
      <c r="AD424" s="435" t="str">
        <f>IF(AC424=AC423,"",AC424-AC423)</f>
        <v/>
      </c>
      <c r="AE424" s="436" t="str">
        <f>IF(1-AF424=0,"",(1-AF424))</f>
        <v/>
      </c>
      <c r="AF424" s="437">
        <v>1</v>
      </c>
      <c r="AG424" s="10" t="str">
        <f>AG423</f>
        <v>9A3</v>
      </c>
      <c r="AH424" s="438" t="str">
        <f>AH423</f>
        <v/>
      </c>
      <c r="AI424" s="424"/>
      <c r="AJ424" s="10" t="str">
        <f>IF(_tag_month_day!I414="","",_tag_month_day!I414)</f>
        <v/>
      </c>
      <c r="AK424" s="440"/>
      <c r="AL424" s="440"/>
      <c r="AM424" s="440"/>
      <c r="AN424" s="441">
        <f>AN423</f>
        <v>2</v>
      </c>
      <c r="AO424" s="441">
        <f>AO423</f>
        <v>8</v>
      </c>
      <c r="AP424" s="442" t="e">
        <f>(IF(AN424=0,AS423,AS423*(1+AO424/AN424)/(AR424+AO424/AN424)))+AT424</f>
        <v>#VALUE!</v>
      </c>
      <c r="AQ424" s="443" t="str">
        <f>IF(_tag_month_day!J414="","",_tag_month_day!J414/100)</f>
        <v/>
      </c>
      <c r="AR424" s="444">
        <f>AR423</f>
        <v>1.3</v>
      </c>
      <c r="AS424" s="445" t="e">
        <f>AQ424*(AN424*AR424+AO424)/(AN424+AO424)</f>
        <v>#VALUE!</v>
      </c>
      <c r="AT424" s="445" t="e">
        <f>(SUM(BE424:BF424)-SUM(BE423:BF423))*0.05</f>
        <v>#VALUE!</v>
      </c>
      <c r="AU424" s="446" t="str">
        <f>IF(_tag_month_day!CC414="","",IF(_tag_month_day!CC414&gt;0,_tag_month_day!CD414,_tag_month_day!CE414))</f>
        <v/>
      </c>
      <c r="AV424" s="447" t="str">
        <f>IF(_tag_month_day!L414="","",_tag_month_day!L414/100)</f>
        <v/>
      </c>
      <c r="AW424" s="431">
        <f>AW423</f>
        <v>0</v>
      </c>
      <c r="AX424" s="431">
        <f>AX423</f>
        <v>0</v>
      </c>
      <c r="AY424" s="431" t="str">
        <f>IF(_tag_month_day!M414="","",_tag_month_day!M414/100)</f>
        <v/>
      </c>
      <c r="AZ424" s="431" t="str">
        <f>IF(_tag_month_day!N414="","",_tag_month_day!N414/100)</f>
        <v/>
      </c>
      <c r="BA424" s="431" t="str">
        <f>IF(_tag_month_day!O414="","",_tag_month_day!O414/100)</f>
        <v/>
      </c>
      <c r="BB424" s="448" t="str">
        <f>IF(_tag_month_day!P414="","",_tag_month_day!P414/100)</f>
        <v/>
      </c>
      <c r="BC424" s="448">
        <f>BC423</f>
        <v>0</v>
      </c>
      <c r="BD424" s="448" t="str">
        <f>IF(_tag_month_day!Q414="","",_tag_month_day!Q414/100)</f>
        <v/>
      </c>
      <c r="BE424" s="449" t="str">
        <f>IF(_tag_month_day!R414="","",_tag_month_day!R414/100)</f>
        <v/>
      </c>
      <c r="BF424" s="388" t="e">
        <f>(AU424*(100+BE424*100))/(AJ424-AU424)/100</f>
        <v>#VALUE!</v>
      </c>
      <c r="BG424" s="450" t="e">
        <f>BE424+BF424</f>
        <v>#VALUE!</v>
      </c>
      <c r="BH424" s="451" t="e">
        <f>SUM(AV424:BF424)</f>
        <v>#VALUE!</v>
      </c>
      <c r="BI424" s="452" t="e">
        <f>IF(CX424=0,BI423,(DK424*查询!$R$5+DL424*查询!$Q$5+DM424*查询!$N$5+DN424*查询!$O$5+DO424*查询!$P$5)*AF424/CX424)</f>
        <v>#VALUE!</v>
      </c>
      <c r="BJ424" s="452" t="e">
        <f>IF(CX424=0,BJ423,(DP424*查询!$S$5+DQ424*查询!$T$5+DR424*查询!$U$5)*AF424/CX424)</f>
        <v>#VALUE!</v>
      </c>
      <c r="BK424" s="452">
        <f>BK423</f>
        <v>1</v>
      </c>
      <c r="BL424" s="453" t="e">
        <f>SUMPRODUCT((AV424:BA424)*(GS424:GX424))/((GS424:GX424)+SUM(BB424:BD424)*GY424+BG424*GZ424)</f>
        <v>#VALUE!</v>
      </c>
      <c r="BM424" s="453" t="e">
        <f>BK424*($AV424*FB424+$AW424*FD424+$AX424*FI424+$AY424*FN424+$AZ424*FS424+$BA424*FX424+$BG424*GE424)/(AV424*EY424+AX424*FK424+AW424*FF424+AY424*FP424+AZ424*FU424+BA424*FZ424+BG424*GG424+BB424*GK424+BC424*GN424+BD424*GP424)</f>
        <v>#VALUE!</v>
      </c>
      <c r="BN424" s="453" t="e">
        <f>($AV424*FC424+$AX424*FJ424+$AW424*FE424+$AY424*FO424+$AZ424*FT424+$BA424*FY424+$BG424*GF424)/($AV424*FA424+BG424*GH424+BB424*GL424+BC424*GO424+BD424*GQ424+BA424*GA424)</f>
        <v>#VALUE!</v>
      </c>
      <c r="BO424" s="454" t="e">
        <f>SUMPRODUCT(AV424:BA424*GS424:GX424)/(GS424:GX424+(BB424+BC424+BD424)*GY424+BG424)</f>
        <v>#VALUE!</v>
      </c>
      <c r="BP424" s="454" t="e">
        <f>SUMPRODUCT(AV424:BA424*GS424:GX424)/(GS424:GX424+(BB424+BC424+BD424)*GY424+BG424)</f>
        <v>#VALUE!</v>
      </c>
      <c r="BQ424" s="454" t="e">
        <f>SUMPRODUCT(AV424:BA424*GS424:GX424)/(GS424:GX424+(BB424+BC424+BD424)*GY424+BG424)</f>
        <v>#VALUE!</v>
      </c>
      <c r="BR424" s="453" t="str">
        <f>IF(_tag_month_day!T414="","",_tag_month_day!T414)</f>
        <v/>
      </c>
      <c r="BS424" s="453" t="str">
        <f>IF(_tag_month_day!U414="","",_tag_month_day!U414)</f>
        <v/>
      </c>
      <c r="BT424" s="455" t="str">
        <f>IF(CK424="","",IF((CK424&gt;=BV424-0.12)*(CK424&lt;=BV424+0.12),"合格","不合格"))</f>
        <v/>
      </c>
      <c r="BU424" s="456" t="str">
        <f>IF(_tag_month_day!V414="","",_tag_month_day!V414)</f>
        <v/>
      </c>
      <c r="BV424" s="457" t="str">
        <f>IF(_tag_month_day!W414="","",_tag_month_day!W414)</f>
        <v/>
      </c>
      <c r="BW424" s="458" t="str">
        <f>IF(_tag_month_day!X414="","",_tag_month_day!X414)</f>
        <v/>
      </c>
      <c r="BX424" s="458" t="str">
        <f>IF(_tag_month_day!Y414="","",_tag_month_day!Y414)</f>
        <v/>
      </c>
      <c r="BY424" s="459">
        <f ca="1">L424</f>
        <v>43603.291666665667</v>
      </c>
      <c r="BZ424" s="460"/>
      <c r="CA424" s="461"/>
      <c r="CB424" s="424" t="str">
        <f>IF(_tag_month_day!Z414="","",_tag_month_day!Z414)</f>
        <v/>
      </c>
      <c r="CC424" s="424" t="str">
        <f>IF(_tag_month_day!AA414="","",_tag_month_day!AA414)</f>
        <v/>
      </c>
      <c r="CD424" s="424" t="str">
        <f>IF(_tag_month_day!AB414="","",_tag_month_day!AB414)</f>
        <v/>
      </c>
      <c r="CE424" s="424" t="str">
        <f>IF(_tag_month_day!AC414="","",_tag_month_day!AC414)</f>
        <v/>
      </c>
      <c r="CF424" s="424" t="str">
        <f>IF(_tag_month_day!AD414="","",_tag_month_day!AD414)</f>
        <v/>
      </c>
      <c r="CG424" s="424" t="str">
        <f>IF(_tag_month_day!AE414="","",_tag_month_day!AE414)</f>
        <v/>
      </c>
      <c r="CH424" s="424" t="str">
        <f>IF(_tag_month_day!AF414="","",_tag_month_day!AF414)</f>
        <v/>
      </c>
      <c r="CI424" s="424" t="str">
        <f>IF(_tag_month_day!AG414="","",_tag_month_day!AG414)</f>
        <v/>
      </c>
      <c r="CJ424" s="424" t="str">
        <f>IF(_tag_month_day!AH414="","",_tag_month_day!AH414)</f>
        <v/>
      </c>
      <c r="CK424" s="424" t="str">
        <f>IF(_tag_month_day!AI414="","",_tag_month_day!AI414)</f>
        <v/>
      </c>
      <c r="CL424" s="4" t="str">
        <f>IF(_tag_month_day!AJ414="","",_tag_month_day!AJ414)</f>
        <v/>
      </c>
      <c r="CM424" s="4" t="str">
        <f>IF(_tag_month_day!AK414="","",_tag_month_day!AK414)</f>
        <v/>
      </c>
      <c r="CN424" s="4" t="str">
        <f>IF(_tag_month_day!AL414="","",_tag_month_day!AL414)</f>
        <v/>
      </c>
      <c r="CO424" s="4" t="str">
        <f>IF(_tag_month_day!AM414="","",_tag_month_day!AM414)</f>
        <v/>
      </c>
      <c r="CP424" s="4" t="str">
        <f>IF(_tag_month_day!AN414="","",_tag_month_day!AN414)</f>
        <v/>
      </c>
      <c r="CQ424" s="4" t="str">
        <f>IF(_tag_month_day!AO414="","",_tag_month_day!AO414)</f>
        <v/>
      </c>
      <c r="CR424" s="462" t="str">
        <f>IF(_tag_month_day!AP414="","",_tag_month_day!AP414)</f>
        <v/>
      </c>
      <c r="CS424" s="463" t="str">
        <f>IF(_tag_month_day!AQ414="","",_tag_month_day!AQ414)</f>
        <v/>
      </c>
      <c r="CT424" s="4" t="str">
        <f>IF(_tag_month_day!AR414="","",_tag_month_day!AR414)</f>
        <v/>
      </c>
      <c r="CU424" s="464" t="e">
        <f>DU424/AJ424</f>
        <v>#VALUE!</v>
      </c>
      <c r="CV424" s="451" t="e">
        <f>BG424/BH424</f>
        <v>#VALUE!</v>
      </c>
      <c r="CW424" s="465" t="e">
        <f>AJ424*(1-CV424)*CU424*AF424</f>
        <v>#VALUE!</v>
      </c>
      <c r="CX424" s="465" t="e">
        <f>CW424*94%</f>
        <v>#VALUE!</v>
      </c>
      <c r="CY424" s="466" t="e">
        <f>IF(CX424=0,0,DS424/(DS424+CX424))</f>
        <v>#VALUE!</v>
      </c>
      <c r="CZ424" s="465" t="e">
        <f>$AJ424*EF424</f>
        <v>#VALUE!</v>
      </c>
      <c r="DA424" s="465" t="e">
        <f>$AJ424*EG424</f>
        <v>#VALUE!</v>
      </c>
      <c r="DB424" s="465" t="e">
        <f>$AJ424*EH424</f>
        <v>#VALUE!</v>
      </c>
      <c r="DC424" s="465" t="e">
        <f>$AJ424*EI424</f>
        <v>#VALUE!</v>
      </c>
      <c r="DD424" s="465" t="e">
        <f>$AJ424*EJ424</f>
        <v>#VALUE!</v>
      </c>
      <c r="DE424" s="465" t="e">
        <f>$AJ424*EK424</f>
        <v>#VALUE!</v>
      </c>
      <c r="DF424" s="465" t="e">
        <f>$AJ424*EL424</f>
        <v>#VALUE!</v>
      </c>
      <c r="DG424" s="465" t="e">
        <f>$AJ424*EM424</f>
        <v>#VALUE!</v>
      </c>
      <c r="DH424" s="465" t="e">
        <f>$AJ424*EN424</f>
        <v>#VALUE!</v>
      </c>
      <c r="DI424" s="465" t="e">
        <f>$AJ424*EO424</f>
        <v>#VALUE!</v>
      </c>
      <c r="DJ424" s="465" t="e">
        <f>CZ424*(1-EP424)</f>
        <v>#VALUE!</v>
      </c>
      <c r="DK424" s="465" t="e">
        <f>DA424*(1-ER424)</f>
        <v>#VALUE!</v>
      </c>
      <c r="DL424" s="465" t="e">
        <f>DB424*(1-EQ424)</f>
        <v>#VALUE!</v>
      </c>
      <c r="DM424" s="465" t="e">
        <f>DC424*(1-ES424)</f>
        <v>#VALUE!</v>
      </c>
      <c r="DN424" s="465" t="e">
        <f>DD424*(1-ET424)</f>
        <v>#VALUE!</v>
      </c>
      <c r="DO424" s="465" t="e">
        <f>DE424</f>
        <v>#VALUE!</v>
      </c>
      <c r="DP424" s="465" t="e">
        <f>DF424*(1-EU424)</f>
        <v>#VALUE!</v>
      </c>
      <c r="DQ424" s="465" t="e">
        <f>DG424*(1-EV424)</f>
        <v>#VALUE!</v>
      </c>
      <c r="DR424" s="465" t="e">
        <f>DH424*(1-EW424)</f>
        <v>#VALUE!</v>
      </c>
      <c r="DS424" s="465" t="e">
        <f>DI424</f>
        <v>#VALUE!</v>
      </c>
      <c r="DT424" s="465" t="e">
        <f>SUM(DJ424:DS424)</f>
        <v>#VALUE!</v>
      </c>
      <c r="DU424" s="465" t="e">
        <f>(GS424:GX424)+(DP424+DQ424+DR424)*GY424+DS424</f>
        <v>#VALUE!</v>
      </c>
      <c r="DV424" s="451" t="e">
        <f>AV424/$BH424/(1-EP424)</f>
        <v>#VALUE!</v>
      </c>
      <c r="DW424" s="451" t="e">
        <f>AW424/$BH424/(1-ER424)</f>
        <v>#VALUE!</v>
      </c>
      <c r="DX424" s="451" t="e">
        <f>AX424/$BH424/(1-EQ424)</f>
        <v>#VALUE!</v>
      </c>
      <c r="DY424" s="451" t="e">
        <f>AY424/$BH424/(1-ES424)</f>
        <v>#VALUE!</v>
      </c>
      <c r="DZ424" s="451" t="e">
        <f>AZ424/$BH424/(1-ET424)</f>
        <v>#VALUE!</v>
      </c>
      <c r="EA424" s="451" t="e">
        <f>BA424/$BH424/(1-AX424)</f>
        <v>#VALUE!</v>
      </c>
      <c r="EB424" s="451" t="e">
        <f>BB424/$BH424/(1-EU424)</f>
        <v>#VALUE!</v>
      </c>
      <c r="EC424" s="451" t="e">
        <f>BC424/$BH424/(1-EV424)</f>
        <v>#VALUE!</v>
      </c>
      <c r="ED424" s="451" t="e">
        <f>BD424/$BH424/(1-EW424)</f>
        <v>#VALUE!</v>
      </c>
      <c r="EE424" s="451" t="e">
        <f>BG424/BH424</f>
        <v>#VALUE!</v>
      </c>
      <c r="EF424" s="451" t="e">
        <f>DV424/SUM($DV424:$EE424)</f>
        <v>#VALUE!</v>
      </c>
      <c r="EG424" s="451" t="e">
        <f>DW424/SUM($DV424:$EE424)</f>
        <v>#VALUE!</v>
      </c>
      <c r="EH424" s="451" t="e">
        <f>DX424/SUM($DV424:$EE424)</f>
        <v>#VALUE!</v>
      </c>
      <c r="EI424" s="451" t="e">
        <f>DY424/SUM($DV424:$EE424)</f>
        <v>#VALUE!</v>
      </c>
      <c r="EJ424" s="451" t="e">
        <f>DZ424/SUM($DV424:$EE424)</f>
        <v>#VALUE!</v>
      </c>
      <c r="EK424" s="451" t="e">
        <f>EA424/SUM($DV424:$EE424)</f>
        <v>#VALUE!</v>
      </c>
      <c r="EL424" s="451" t="e">
        <f>EB424/SUM($DV424:$EE424)</f>
        <v>#VALUE!</v>
      </c>
      <c r="EM424" s="451" t="e">
        <f>EC424/SUM($DV424:$EE424)</f>
        <v>#VALUE!</v>
      </c>
      <c r="EN424" s="451" t="e">
        <f>ED424/SUM($DV424:$EE424)</f>
        <v>#VALUE!</v>
      </c>
      <c r="EO424" s="451" t="e">
        <f>EE424/SUM($DV424:$EE424)</f>
        <v>#VALUE!</v>
      </c>
      <c r="EP424" s="450">
        <f>EP423</f>
        <v>0.080000000000000002</v>
      </c>
      <c r="EQ424" s="450">
        <f>EQ423</f>
        <v>0.014999999999999999</v>
      </c>
      <c r="ER424" s="450">
        <f>ER423</f>
        <v>0.014999999999999999</v>
      </c>
      <c r="ES424" s="450">
        <f>ES423</f>
        <v>0.014999999999999999</v>
      </c>
      <c r="ET424" s="450">
        <f>ET423</f>
        <v>0.014999999999999999</v>
      </c>
      <c r="EU424" s="450">
        <f>EU423</f>
        <v>0.089999999999999997</v>
      </c>
      <c r="EV424" s="450">
        <f>EV423</f>
        <v>0.089999999999999997</v>
      </c>
      <c r="EW424" s="450">
        <f>EW423</f>
        <v>0.089999999999999997</v>
      </c>
      <c r="EX424" s="431" t="str">
        <f>IF(_tag_month_day!AS414="","",_tag_month_day!AS414/100)</f>
        <v/>
      </c>
      <c r="EY424" s="431" t="str">
        <f>IF(_tag_month_day!AT414="","",_tag_month_day!AT414/100)</f>
        <v/>
      </c>
      <c r="EZ424" s="431" t="str">
        <f>IF(_tag_month_day!AU414="","",_tag_month_day!AU414/100)</f>
        <v/>
      </c>
      <c r="FA424" s="431" t="str">
        <f>IF(_tag_month_day!AV414="","",_tag_month_day!AV414/100)</f>
        <v/>
      </c>
      <c r="FB424" s="431" t="str">
        <f>IF(_tag_month_day!AW414="","",_tag_month_day!AW414/100)</f>
        <v/>
      </c>
      <c r="FC424" s="431" t="str">
        <f>IF(_tag_month_day!AX414="","",_tag_month_day!AX414/100)</f>
        <v/>
      </c>
      <c r="FD424" s="449" t="str">
        <f>IF(_tag_month_day!AY414="","",_tag_month_day!AY414/100)</f>
        <v/>
      </c>
      <c r="FE424" s="449" t="str">
        <f>IF(_tag_month_day!AZ414="","",_tag_month_day!AZ414/100)</f>
        <v/>
      </c>
      <c r="FF424" s="449" t="str">
        <f>IF(_tag_month_day!BA414="","",_tag_month_day!BA414/100)</f>
        <v/>
      </c>
      <c r="FG424" s="449" t="str">
        <f>IF(_tag_month_day!BB414="","",_tag_month_day!BB414/100)</f>
        <v/>
      </c>
      <c r="FH424" s="467" t="str">
        <f>IF(_tag_month_day!BC414="","",_tag_month_day!BC414/100)</f>
        <v/>
      </c>
      <c r="FI424" s="449">
        <f>FI423</f>
        <v>0.40999999999999998</v>
      </c>
      <c r="FJ424" s="449">
        <f>FJ423</f>
        <v>0.11</v>
      </c>
      <c r="FK424" s="449">
        <f>FK423</f>
        <v>0.014999999999999999</v>
      </c>
      <c r="FL424" s="449">
        <f>FL423</f>
        <v>0</v>
      </c>
      <c r="FM424" s="467">
        <f>FM423</f>
        <v>0.0001</v>
      </c>
      <c r="FN424" s="449">
        <f>FN423</f>
        <v>0.32000000000000001</v>
      </c>
      <c r="FO424" s="449">
        <f>FO423</f>
        <v>0.20000000000000001</v>
      </c>
      <c r="FP424" s="449">
        <f>FP423</f>
        <v>0.01</v>
      </c>
      <c r="FQ424" s="449">
        <f>FQ423</f>
        <v>0</v>
      </c>
      <c r="FR424" s="467">
        <f>FR423</f>
        <v>0.0001</v>
      </c>
      <c r="FS424" s="449" t="str">
        <f>IF(_tag_month_day!BD414="","",_tag_month_day!BD414/100)</f>
        <v/>
      </c>
      <c r="FT424" s="449" t="str">
        <f>IF(_tag_month_day!BE414="","",_tag_month_day!BE414/100)</f>
        <v/>
      </c>
      <c r="FU424" s="449" t="str">
        <f>IF(_tag_month_day!BF414="","",_tag_month_day!BF414/100)</f>
        <v/>
      </c>
      <c r="FV424" s="449" t="str">
        <f>IF(_tag_month_day!BG414="","",_tag_month_day!BG414/100)</f>
        <v/>
      </c>
      <c r="FW424" s="467" t="str">
        <f>IF(_tag_month_day!BH414="","",_tag_month_day!BH414/100)</f>
        <v/>
      </c>
      <c r="FX424" s="449" t="str">
        <f>IF(_tag_month_day!BI414="","",_tag_month_day!BI414/100)</f>
        <v/>
      </c>
      <c r="FY424" s="449" t="str">
        <f>IF(_tag_month_day!BJ414="","",_tag_month_day!BJ414/100)</f>
        <v/>
      </c>
      <c r="FZ424" s="468" t="str">
        <f>IF(_tag_month_day!BK414="","",_tag_month_day!BK414/100)</f>
        <v/>
      </c>
      <c r="GA424" s="449" t="str">
        <f>IF(_tag_month_day!BL414="","",_tag_month_day!BL414/100)</f>
        <v/>
      </c>
      <c r="GB424" s="467" t="str">
        <f>IF(_tag_month_day!BM414="","",_tag_month_day!BM414/100)</f>
        <v/>
      </c>
      <c r="GC424" s="431" t="str">
        <f>IF(_tag_month_day!BN414="","",_tag_month_day!BN414/100)</f>
        <v/>
      </c>
      <c r="GD424" s="431" t="str">
        <f>IF(_tag_month_day!BO414="","",_tag_month_day!BO414/100)</f>
        <v/>
      </c>
      <c r="GE424" s="431" t="str">
        <f>IF(_tag_month_day!BP414="","",_tag_month_day!BP414/100)</f>
        <v/>
      </c>
      <c r="GF424" s="431" t="str">
        <f>IF(_tag_month_day!BQ414="","",_tag_month_day!BQ414/100)</f>
        <v/>
      </c>
      <c r="GG424" s="431" t="str">
        <f>IF(_tag_month_day!BR414="","",_tag_month_day!BR414/100)</f>
        <v/>
      </c>
      <c r="GH424" s="431" t="str">
        <f>IF(_tag_month_day!BS414="","",_tag_month_day!BS414/100)</f>
        <v/>
      </c>
      <c r="GI424" s="467" t="str">
        <f>IF(_tag_month_day!BT414="","",_tag_month_day!BT414/100)</f>
        <v/>
      </c>
      <c r="GJ424" s="469" t="str">
        <f>IF(_tag_month_day!BU414="","",_tag_month_day!BU414/100)</f>
        <v/>
      </c>
      <c r="GK424" s="470">
        <f>GK423</f>
        <v>0.070000000000000007</v>
      </c>
      <c r="GL424" s="470">
        <f>GL423</f>
        <v>0.029999999999999999</v>
      </c>
      <c r="GM424" s="471" t="str">
        <f>IF(_tag_month_day!BX414="","",_tag_month_day!BX414/100)</f>
        <v/>
      </c>
      <c r="GN424" s="470">
        <f>GN423</f>
        <v>0.070000000000000007</v>
      </c>
      <c r="GO424" s="470">
        <f>GO423</f>
        <v>0.029999999999999999</v>
      </c>
      <c r="GP424" s="470">
        <f>GP423</f>
        <v>0.089999999999999997</v>
      </c>
      <c r="GQ424" s="470">
        <f>GQ423</f>
        <v>0.029999999999999999</v>
      </c>
      <c r="GR424" s="471" t="str">
        <f>IF(_tag_month_day!CA414="","",_tag_month_day!CA414/100)</f>
        <v/>
      </c>
      <c r="GS424" s="472">
        <f>GS423</f>
        <v>0.95299999999999996</v>
      </c>
      <c r="GT424" s="472">
        <f>GT423</f>
        <v>0.55000000000000004</v>
      </c>
      <c r="GU424" s="472">
        <f>GU423</f>
        <v>0.55000000000000004</v>
      </c>
      <c r="GV424" s="472">
        <f>GV423</f>
        <v>0.55000000000000004</v>
      </c>
      <c r="GW424" s="472">
        <f>GW423</f>
        <v>0.5</v>
      </c>
      <c r="GX424" s="472">
        <f>GX423</f>
        <v>0.93500000000000005</v>
      </c>
      <c r="GY424" s="472">
        <f>GY423</f>
        <v>0.14999999999999999</v>
      </c>
      <c r="GZ424" s="472">
        <f>GZ423</f>
        <v>1</v>
      </c>
      <c r="HA424" s="474">
        <f>HA423</f>
        <v>0.047</v>
      </c>
      <c r="HB424" s="474">
        <f>HB423</f>
        <v>0.45000000000000001</v>
      </c>
      <c r="HC424" s="474">
        <f>HC423</f>
        <v>0.45000000000000001</v>
      </c>
      <c r="HD424" s="474">
        <f>HD423</f>
        <v>0.45000000000000001</v>
      </c>
      <c r="HE424" s="474">
        <f>HE423</f>
        <v>0.5</v>
      </c>
      <c r="HF424" s="474">
        <f>HF423</f>
        <v>0.065000000000000002</v>
      </c>
      <c r="HG424" s="474">
        <f>HG423</f>
        <v>0.84999999999999998</v>
      </c>
      <c r="HH424" s="474">
        <f>HH423</f>
        <v>0</v>
      </c>
      <c r="HI424" s="10">
        <f>IF(BZ424&lt;&gt;"",CK424-BV424,0)</f>
        <v>0</v>
      </c>
      <c r="HJ424" s="10" t="e">
        <f>IF(AJ424&gt;0,AH424-AJ424,0)</f>
        <v>#VALUE!</v>
      </c>
      <c r="HK424" s="466">
        <f>HK423</f>
        <v>0.84999999999999998</v>
      </c>
      <c r="HL424" s="424">
        <f>HL423</f>
        <v>550000</v>
      </c>
      <c r="HM424" s="424">
        <f>HM423</f>
        <v>480000</v>
      </c>
      <c r="HN424" s="465" t="e">
        <f>(DJ424*EZ424+DK424*FH424+DL424*FM424+DM424*FR424+DN424*FW424+DO424*GB424+DS424*GI424+DP424*GM424+DR424*GR424)*1000*2</f>
        <v>#VALUE!</v>
      </c>
      <c r="HO424" s="465" t="e">
        <f>HN424*HK424*$HO$2/HL424*1000000</f>
        <v>#VALUE!</v>
      </c>
      <c r="HP424" s="465" t="e">
        <f>HN424*HK424*$HP$2/HM424*1000000</f>
        <v>#VALUE!</v>
      </c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</row>
    <row customFormat="1" r="425" s="0">
      <c r="A425" s="420">
        <v>414</v>
      </c>
      <c r="B425" s="421">
        <f ca="1">IF(D425=D424,B424,IF(D425="夜班",B424+1,B424))</f>
        <v>43603</v>
      </c>
      <c r="C425" s="422">
        <f>C424</f>
        <v>0.041666666666666699</v>
      </c>
      <c r="D425" s="10" t="str">
        <f ca="1">IF(HOUR(G425)&lt;8,"夜班",IF(HOUR(G425)&lt;16,"白班",IF(HOUR(G425)&lt;24,"中班",0)))</f>
        <v>夜班</v>
      </c>
      <c r="E425" s="10" t="e">
        <f ca="1">IF(F425=1,"甲",IF(F425=2,"乙",IF(F425=3,"丙",IF(F425=4,"丁",""))))</f>
        <v>#REF!</v>
      </c>
      <c r="F425" s="10" t="e">
        <f ca="1">SUMPRODUCT((成本日报!$A$3:$A$95=计划!B425)*(成本日报!$B$3:$B$95=计划!$D425),成本日报!$C$3:$C$95)</f>
        <v>#REF!</v>
      </c>
      <c r="G425" s="423">
        <f ca="1">G424+C424</f>
        <v>43603.208333332332</v>
      </c>
      <c r="H425" s="423">
        <f ca="1">$G425+$C425/60*10+$C425*0</f>
        <v>43603.215277776777</v>
      </c>
      <c r="I425" s="423">
        <f ca="1">$G425+$C425/60*18+$C425*0</f>
        <v>43603.220833332329</v>
      </c>
      <c r="J425" s="423">
        <f ca="1">$G425+$C425/60*0+$C425*1</f>
        <v>43603.249999998996</v>
      </c>
      <c r="K425" s="423">
        <f ca="1">$G425+$C425/60*30+$C425*2</f>
        <v>43603.312499999003</v>
      </c>
      <c r="L425" s="423">
        <f ca="1">$G425+$C425/60*0+$C425*3</f>
        <v>43603.333333332332</v>
      </c>
      <c r="M425" s="424" t="str">
        <f>IF(_tag_month_day!A415="","",_tag_month_day!A415)</f>
        <v/>
      </c>
      <c r="N425" s="424" t="str">
        <f>IF(_tag_month_day!B415="","",_tag_month_day!B415)</f>
        <v/>
      </c>
      <c r="O425" s="425" t="e">
        <f>IF(M425+N425=0,"",M425+N425)</f>
        <v>#VALUE!</v>
      </c>
      <c r="P425" s="424" t="str">
        <f>IF(_tag_month_day!C415="","",_tag_month_day!C415)</f>
        <v/>
      </c>
      <c r="Q425" s="424" t="str">
        <f>IF(_tag_month_day!D415="","",_tag_month_day!D415)</f>
        <v/>
      </c>
      <c r="R425" s="426" t="str">
        <f>IF(_tag_month_day!CB415="","",_tag_month_day!CB415/100)</f>
        <v/>
      </c>
      <c r="S425" s="427" t="str">
        <f>IF(_tag_month_day!E415="","",_tag_month_day!E415)</f>
        <v/>
      </c>
      <c r="T425" s="427" t="str">
        <f>IF(_tag_month_day!F415="","",_tag_month_day!F415)</f>
        <v/>
      </c>
      <c r="U425" s="428" t="e">
        <f>S425+T425</f>
        <v>#VALUE!</v>
      </c>
      <c r="V425" s="429" t="e">
        <f>U425/AJ425</f>
        <v>#VALUE!</v>
      </c>
      <c r="W425" s="430" t="str">
        <f>IF(_jhy_month_day!A415="","",_jhy_month_day!A415)</f>
        <v/>
      </c>
      <c r="X425" s="431" t="str">
        <f>IF(_jhy_month_day!B415="","",_jhy_month_day!B415/100)</f>
        <v/>
      </c>
      <c r="Y425" s="431" t="str">
        <f>IF(_jhy_month_day!C415="","",_jhy_month_day!C415/100)</f>
        <v/>
      </c>
      <c r="Z425" s="432">
        <f>Z421+1</f>
        <v>104</v>
      </c>
      <c r="AA425" s="433" t="str">
        <f>IF(_tag_month_day!G415="","",_tag_month_day!G415/100)</f>
        <v/>
      </c>
      <c r="AB425" s="433" t="str">
        <f>IF(_tag_month_day!H415="","",_tag_month_day!H415/100)</f>
        <v/>
      </c>
      <c r="AC425" s="434">
        <f>IF(X425="",AC424,BK425*($AV424*X425+$AW424*FD424+$AX424*FI424+$AY424*FN424+$AZ424*FS424+$BA424*FX424+$BG424*GE424)/(AV424*Y425+AX424*FK424+AW424*FF424+AY424*FP424+AZ424*FU424+BA424*FZ424+BG424*GG424+BB424*GK424+BC424*GN424+BD424*GP424))</f>
        <v>1.59963432013121</v>
      </c>
      <c r="AD425" s="435" t="str">
        <f>IF(AC425=AC424,"",AC425-AC424)</f>
        <v/>
      </c>
      <c r="AE425" s="436" t="str">
        <f>IF(1-AF425=0,"",(1-AF425))</f>
        <v/>
      </c>
      <c r="AF425" s="437">
        <v>1</v>
      </c>
      <c r="AG425" s="10" t="str">
        <f>AG424</f>
        <v>9A3</v>
      </c>
      <c r="AH425" s="438" t="str">
        <f>AH424</f>
        <v/>
      </c>
      <c r="AI425" s="424"/>
      <c r="AJ425" s="10" t="str">
        <f>IF(_tag_month_day!I415="","",_tag_month_day!I415)</f>
        <v/>
      </c>
      <c r="AK425" s="440"/>
      <c r="AL425" s="440"/>
      <c r="AM425" s="440"/>
      <c r="AN425" s="441">
        <f>AN424</f>
        <v>2</v>
      </c>
      <c r="AO425" s="441">
        <f>AO424</f>
        <v>8</v>
      </c>
      <c r="AP425" s="442" t="e">
        <f>(IF(AN425=0,AS424,AS424*(1+AO425/AN425)/(AR425+AO425/AN425)))+AT425</f>
        <v>#VALUE!</v>
      </c>
      <c r="AQ425" s="443" t="str">
        <f>IF(_tag_month_day!J415="","",_tag_month_day!J415/100)</f>
        <v/>
      </c>
      <c r="AR425" s="444">
        <f>AR424</f>
        <v>1.3</v>
      </c>
      <c r="AS425" s="445" t="e">
        <f>AQ425*(AN425*AR425+AO425)/(AN425+AO425)</f>
        <v>#VALUE!</v>
      </c>
      <c r="AT425" s="445" t="e">
        <f>(SUM(BE425:BF425)-SUM(BE424:BF424))*0.05</f>
        <v>#VALUE!</v>
      </c>
      <c r="AU425" s="446" t="str">
        <f>IF(_tag_month_day!CC415="","",IF(_tag_month_day!CC415&gt;0,_tag_month_day!CD415,_tag_month_day!CE415))</f>
        <v/>
      </c>
      <c r="AV425" s="447" t="str">
        <f>IF(_tag_month_day!L415="","",_tag_month_day!L415/100)</f>
        <v/>
      </c>
      <c r="AW425" s="431">
        <f>AW424</f>
        <v>0</v>
      </c>
      <c r="AX425" s="431">
        <f>AX424</f>
        <v>0</v>
      </c>
      <c r="AY425" s="431" t="str">
        <f>IF(_tag_month_day!M415="","",_tag_month_day!M415/100)</f>
        <v/>
      </c>
      <c r="AZ425" s="431" t="str">
        <f>IF(_tag_month_day!N415="","",_tag_month_day!N415/100)</f>
        <v/>
      </c>
      <c r="BA425" s="431" t="str">
        <f>IF(_tag_month_day!O415="","",_tag_month_day!O415/100)</f>
        <v/>
      </c>
      <c r="BB425" s="448" t="str">
        <f>IF(_tag_month_day!P415="","",_tag_month_day!P415/100)</f>
        <v/>
      </c>
      <c r="BC425" s="448">
        <f>BC424</f>
        <v>0</v>
      </c>
      <c r="BD425" s="448" t="str">
        <f>IF(_tag_month_day!Q415="","",_tag_month_day!Q415/100)</f>
        <v/>
      </c>
      <c r="BE425" s="449" t="str">
        <f>IF(_tag_month_day!R415="","",_tag_month_day!R415/100)</f>
        <v/>
      </c>
      <c r="BF425" s="388" t="e">
        <f>(AU425*(100+BE425*100))/(AJ425-AU425)/100</f>
        <v>#VALUE!</v>
      </c>
      <c r="BG425" s="450" t="e">
        <f>BE425+BF425</f>
        <v>#VALUE!</v>
      </c>
      <c r="BH425" s="451" t="e">
        <f>SUM(AV425:BF425)</f>
        <v>#VALUE!</v>
      </c>
      <c r="BI425" s="452" t="e">
        <f>IF(CX425=0,BI424,(DK425*查询!$R$5+DL425*查询!$Q$5+DM425*查询!$N$5+DN425*查询!$O$5+DO425*查询!$P$5)*AF425/CX425)</f>
        <v>#VALUE!</v>
      </c>
      <c r="BJ425" s="452" t="e">
        <f>IF(CX425=0,BJ424,(DP425*查询!$S$5+DQ425*查询!$T$5+DR425*查询!$U$5)*AF425/CX425)</f>
        <v>#VALUE!</v>
      </c>
      <c r="BK425" s="452">
        <f>BK424</f>
        <v>1</v>
      </c>
      <c r="BL425" s="453" t="e">
        <f>SUMPRODUCT((AV425:BA425)*(GS425:GX425))/((GS425:GX425)+SUM(BB425:BD425)*GY425+BG425*GZ425)</f>
        <v>#VALUE!</v>
      </c>
      <c r="BM425" s="453" t="e">
        <f>BK425*($AV425*FB425+$AW425*FD425+$AX425*FI425+$AY425*FN425+$AZ425*FS425+$BA425*FX425+$BG425*GE425)/(AV425*EY425+AX425*FK425+AW425*FF425+AY425*FP425+AZ425*FU425+BA425*FZ425+BG425*GG425+BB425*GK425+BC425*GN425+BD425*GP425)</f>
        <v>#VALUE!</v>
      </c>
      <c r="BN425" s="453" t="e">
        <f>($AV425*FC425+$AX425*FJ425+$AW425*FE425+$AY425*FO425+$AZ425*FT425+$BA425*FY425+$BG425*GF425)/($AV425*FA425+BG425*GH425+BB425*GL425+BC425*GO425+BD425*GQ425+BA425*GA425)</f>
        <v>#VALUE!</v>
      </c>
      <c r="BO425" s="454" t="e">
        <f>SUMPRODUCT(AV425:BA425*GS425:GX425)/(GS425:GX425+(BB425+BC425+BD425)*GY425+BG425)</f>
        <v>#VALUE!</v>
      </c>
      <c r="BP425" s="454" t="e">
        <f>SUMPRODUCT(AV425:BA425*GS425:GX425)/(GS425:GX425+(BB425+BC425+BD425)*GY425+BG425)</f>
        <v>#VALUE!</v>
      </c>
      <c r="BQ425" s="454" t="e">
        <f>SUMPRODUCT(AV425:BA425*GS425:GX425)/(GS425:GX425+(BB425+BC425+BD425)*GY425+BG425)</f>
        <v>#VALUE!</v>
      </c>
      <c r="BR425" s="453" t="str">
        <f>IF(_tag_month_day!T415="","",_tag_month_day!T415)</f>
        <v/>
      </c>
      <c r="BS425" s="453" t="str">
        <f>IF(_tag_month_day!U415="","",_tag_month_day!U415)</f>
        <v/>
      </c>
      <c r="BT425" s="455" t="str">
        <f>IF(CK425="","",IF((CK425&gt;=BV425-0.12)*(CK425&lt;=BV425+0.12),"合格","不合格"))</f>
        <v/>
      </c>
      <c r="BU425" s="456" t="str">
        <f>IF(_tag_month_day!V415="","",_tag_month_day!V415)</f>
        <v/>
      </c>
      <c r="BV425" s="457" t="str">
        <f>IF(_tag_month_day!W415="","",_tag_month_day!W415)</f>
        <v/>
      </c>
      <c r="BW425" s="458" t="str">
        <f>IF(_tag_month_day!X415="","",_tag_month_day!X415)</f>
        <v/>
      </c>
      <c r="BX425" s="458" t="str">
        <f>IF(_tag_month_day!Y415="","",_tag_month_day!Y415)</f>
        <v/>
      </c>
      <c r="BY425" s="459">
        <f ca="1">L425</f>
        <v>43603.333333332332</v>
      </c>
      <c r="BZ425" s="460"/>
      <c r="CA425" s="461"/>
      <c r="CB425" s="424" t="str">
        <f>IF(_tag_month_day!Z415="","",_tag_month_day!Z415)</f>
        <v/>
      </c>
      <c r="CC425" s="424" t="str">
        <f>IF(_tag_month_day!AA415="","",_tag_month_day!AA415)</f>
        <v/>
      </c>
      <c r="CD425" s="424" t="str">
        <f>IF(_tag_month_day!AB415="","",_tag_month_day!AB415)</f>
        <v/>
      </c>
      <c r="CE425" s="424" t="str">
        <f>IF(_tag_month_day!AC415="","",_tag_month_day!AC415)</f>
        <v/>
      </c>
      <c r="CF425" s="424" t="str">
        <f>IF(_tag_month_day!AD415="","",_tag_month_day!AD415)</f>
        <v/>
      </c>
      <c r="CG425" s="424" t="str">
        <f>IF(_tag_month_day!AE415="","",_tag_month_day!AE415)</f>
        <v/>
      </c>
      <c r="CH425" s="424" t="str">
        <f>IF(_tag_month_day!AF415="","",_tag_month_day!AF415)</f>
        <v/>
      </c>
      <c r="CI425" s="424" t="str">
        <f>IF(_tag_month_day!AG415="","",_tag_month_day!AG415)</f>
        <v/>
      </c>
      <c r="CJ425" s="424" t="str">
        <f>IF(_tag_month_day!AH415="","",_tag_month_day!AH415)</f>
        <v/>
      </c>
      <c r="CK425" s="424" t="str">
        <f>IF(_tag_month_day!AI415="","",_tag_month_day!AI415)</f>
        <v/>
      </c>
      <c r="CL425" s="4" t="str">
        <f>IF(_tag_month_day!AJ415="","",_tag_month_day!AJ415)</f>
        <v/>
      </c>
      <c r="CM425" s="4" t="str">
        <f>IF(_tag_month_day!AK415="","",_tag_month_day!AK415)</f>
        <v/>
      </c>
      <c r="CN425" s="4" t="str">
        <f>IF(_tag_month_day!AL415="","",_tag_month_day!AL415)</f>
        <v/>
      </c>
      <c r="CO425" s="4" t="str">
        <f>IF(_tag_month_day!AM415="","",_tag_month_day!AM415)</f>
        <v/>
      </c>
      <c r="CP425" s="4" t="str">
        <f>IF(_tag_month_day!AN415="","",_tag_month_day!AN415)</f>
        <v/>
      </c>
      <c r="CQ425" s="4" t="str">
        <f>IF(_tag_month_day!AO415="","",_tag_month_day!AO415)</f>
        <v/>
      </c>
      <c r="CR425" s="462" t="str">
        <f>IF(_tag_month_day!AP415="","",_tag_month_day!AP415)</f>
        <v/>
      </c>
      <c r="CS425" s="463" t="str">
        <f>IF(_tag_month_day!AQ415="","",_tag_month_day!AQ415)</f>
        <v/>
      </c>
      <c r="CT425" s="4" t="str">
        <f>IF(_tag_month_day!AR415="","",_tag_month_day!AR415)</f>
        <v/>
      </c>
      <c r="CU425" s="464" t="e">
        <f>DU425/AJ425</f>
        <v>#VALUE!</v>
      </c>
      <c r="CV425" s="451" t="e">
        <f>BG425/BH425</f>
        <v>#VALUE!</v>
      </c>
      <c r="CW425" s="465" t="e">
        <f>AJ425*(1-CV425)*CU425*AF425</f>
        <v>#VALUE!</v>
      </c>
      <c r="CX425" s="465" t="e">
        <f>CW425*94%</f>
        <v>#VALUE!</v>
      </c>
      <c r="CY425" s="466" t="e">
        <f>IF(CX425=0,0,DS425/(DS425+CX425))</f>
        <v>#VALUE!</v>
      </c>
      <c r="CZ425" s="465" t="e">
        <f>$AJ425*EF425</f>
        <v>#VALUE!</v>
      </c>
      <c r="DA425" s="465" t="e">
        <f>$AJ425*EG425</f>
        <v>#VALUE!</v>
      </c>
      <c r="DB425" s="465" t="e">
        <f>$AJ425*EH425</f>
        <v>#VALUE!</v>
      </c>
      <c r="DC425" s="465" t="e">
        <f>$AJ425*EI425</f>
        <v>#VALUE!</v>
      </c>
      <c r="DD425" s="465" t="e">
        <f>$AJ425*EJ425</f>
        <v>#VALUE!</v>
      </c>
      <c r="DE425" s="465" t="e">
        <f>$AJ425*EK425</f>
        <v>#VALUE!</v>
      </c>
      <c r="DF425" s="465" t="e">
        <f>$AJ425*EL425</f>
        <v>#VALUE!</v>
      </c>
      <c r="DG425" s="465" t="e">
        <f>$AJ425*EM425</f>
        <v>#VALUE!</v>
      </c>
      <c r="DH425" s="465" t="e">
        <f>$AJ425*EN425</f>
        <v>#VALUE!</v>
      </c>
      <c r="DI425" s="465" t="e">
        <f>$AJ425*EO425</f>
        <v>#VALUE!</v>
      </c>
      <c r="DJ425" s="465" t="e">
        <f>CZ425*(1-EP425)</f>
        <v>#VALUE!</v>
      </c>
      <c r="DK425" s="465" t="e">
        <f>DA425*(1-ER425)</f>
        <v>#VALUE!</v>
      </c>
      <c r="DL425" s="465" t="e">
        <f>DB425*(1-EQ425)</f>
        <v>#VALUE!</v>
      </c>
      <c r="DM425" s="465" t="e">
        <f>DC425*(1-ES425)</f>
        <v>#VALUE!</v>
      </c>
      <c r="DN425" s="465" t="e">
        <f>DD425*(1-ET425)</f>
        <v>#VALUE!</v>
      </c>
      <c r="DO425" s="465" t="e">
        <f>DE425</f>
        <v>#VALUE!</v>
      </c>
      <c r="DP425" s="465" t="e">
        <f>DF425*(1-EU425)</f>
        <v>#VALUE!</v>
      </c>
      <c r="DQ425" s="465" t="e">
        <f>DG425*(1-EV425)</f>
        <v>#VALUE!</v>
      </c>
      <c r="DR425" s="465" t="e">
        <f>DH425*(1-EW425)</f>
        <v>#VALUE!</v>
      </c>
      <c r="DS425" s="465" t="e">
        <f>DI425</f>
        <v>#VALUE!</v>
      </c>
      <c r="DT425" s="465" t="e">
        <f>SUM(DJ425:DS425)</f>
        <v>#VALUE!</v>
      </c>
      <c r="DU425" s="465" t="e">
        <f>(GS425:GX425)+(DP425+DQ425+DR425)*GY425+DS425</f>
        <v>#VALUE!</v>
      </c>
      <c r="DV425" s="451" t="e">
        <f>AV425/$BH425/(1-EP425)</f>
        <v>#VALUE!</v>
      </c>
      <c r="DW425" s="451" t="e">
        <f>AW425/$BH425/(1-ER425)</f>
        <v>#VALUE!</v>
      </c>
      <c r="DX425" s="451" t="e">
        <f>AX425/$BH425/(1-EQ425)</f>
        <v>#VALUE!</v>
      </c>
      <c r="DY425" s="451" t="e">
        <f>AY425/$BH425/(1-ES425)</f>
        <v>#VALUE!</v>
      </c>
      <c r="DZ425" s="451" t="e">
        <f>AZ425/$BH425/(1-ET425)</f>
        <v>#VALUE!</v>
      </c>
      <c r="EA425" s="451" t="e">
        <f>BA425/$BH425/(1-AX425)</f>
        <v>#VALUE!</v>
      </c>
      <c r="EB425" s="451" t="e">
        <f>BB425/$BH425/(1-EU425)</f>
        <v>#VALUE!</v>
      </c>
      <c r="EC425" s="451" t="e">
        <f>BC425/$BH425/(1-EV425)</f>
        <v>#VALUE!</v>
      </c>
      <c r="ED425" s="451" t="e">
        <f>BD425/$BH425/(1-EW425)</f>
        <v>#VALUE!</v>
      </c>
      <c r="EE425" s="451" t="e">
        <f>BG425/BH425</f>
        <v>#VALUE!</v>
      </c>
      <c r="EF425" s="451" t="e">
        <f>DV425/SUM($DV425:$EE425)</f>
        <v>#VALUE!</v>
      </c>
      <c r="EG425" s="451" t="e">
        <f>DW425/SUM($DV425:$EE425)</f>
        <v>#VALUE!</v>
      </c>
      <c r="EH425" s="451" t="e">
        <f>DX425/SUM($DV425:$EE425)</f>
        <v>#VALUE!</v>
      </c>
      <c r="EI425" s="451" t="e">
        <f>DY425/SUM($DV425:$EE425)</f>
        <v>#VALUE!</v>
      </c>
      <c r="EJ425" s="451" t="e">
        <f>DZ425/SUM($DV425:$EE425)</f>
        <v>#VALUE!</v>
      </c>
      <c r="EK425" s="451" t="e">
        <f>EA425/SUM($DV425:$EE425)</f>
        <v>#VALUE!</v>
      </c>
      <c r="EL425" s="451" t="e">
        <f>EB425/SUM($DV425:$EE425)</f>
        <v>#VALUE!</v>
      </c>
      <c r="EM425" s="451" t="e">
        <f>EC425/SUM($DV425:$EE425)</f>
        <v>#VALUE!</v>
      </c>
      <c r="EN425" s="451" t="e">
        <f>ED425/SUM($DV425:$EE425)</f>
        <v>#VALUE!</v>
      </c>
      <c r="EO425" s="451" t="e">
        <f>EE425/SUM($DV425:$EE425)</f>
        <v>#VALUE!</v>
      </c>
      <c r="EP425" s="450">
        <f>EP424</f>
        <v>0.080000000000000002</v>
      </c>
      <c r="EQ425" s="450">
        <f>EQ424</f>
        <v>0.014999999999999999</v>
      </c>
      <c r="ER425" s="450">
        <f>ER424</f>
        <v>0.014999999999999999</v>
      </c>
      <c r="ES425" s="450">
        <f>ES424</f>
        <v>0.014999999999999999</v>
      </c>
      <c r="ET425" s="450">
        <f>ET424</f>
        <v>0.014999999999999999</v>
      </c>
      <c r="EU425" s="450">
        <f>EU424</f>
        <v>0.089999999999999997</v>
      </c>
      <c r="EV425" s="450">
        <f>EV424</f>
        <v>0.089999999999999997</v>
      </c>
      <c r="EW425" s="450">
        <f>EW424</f>
        <v>0.089999999999999997</v>
      </c>
      <c r="EX425" s="431" t="str">
        <f>IF(_tag_month_day!AS415="","",_tag_month_day!AS415/100)</f>
        <v/>
      </c>
      <c r="EY425" s="431" t="str">
        <f>IF(_tag_month_day!AT415="","",_tag_month_day!AT415/100)</f>
        <v/>
      </c>
      <c r="EZ425" s="431" t="str">
        <f>IF(_tag_month_day!AU415="","",_tag_month_day!AU415/100)</f>
        <v/>
      </c>
      <c r="FA425" s="431" t="str">
        <f>IF(_tag_month_day!AV415="","",_tag_month_day!AV415/100)</f>
        <v/>
      </c>
      <c r="FB425" s="431" t="str">
        <f>IF(_tag_month_day!AW415="","",_tag_month_day!AW415/100)</f>
        <v/>
      </c>
      <c r="FC425" s="431" t="str">
        <f>IF(_tag_month_day!AX415="","",_tag_month_day!AX415/100)</f>
        <v/>
      </c>
      <c r="FD425" s="449" t="str">
        <f>IF(_tag_month_day!AY415="","",_tag_month_day!AY415/100)</f>
        <v/>
      </c>
      <c r="FE425" s="449" t="str">
        <f>IF(_tag_month_day!AZ415="","",_tag_month_day!AZ415/100)</f>
        <v/>
      </c>
      <c r="FF425" s="449" t="str">
        <f>IF(_tag_month_day!BA415="","",_tag_month_day!BA415/100)</f>
        <v/>
      </c>
      <c r="FG425" s="449" t="str">
        <f>IF(_tag_month_day!BB415="","",_tag_month_day!BB415/100)</f>
        <v/>
      </c>
      <c r="FH425" s="467" t="str">
        <f>IF(_tag_month_day!BC415="","",_tag_month_day!BC415/100)</f>
        <v/>
      </c>
      <c r="FI425" s="449">
        <f>FI424</f>
        <v>0.40999999999999998</v>
      </c>
      <c r="FJ425" s="449">
        <f>FJ424</f>
        <v>0.11</v>
      </c>
      <c r="FK425" s="449">
        <f>FK424</f>
        <v>0.014999999999999999</v>
      </c>
      <c r="FL425" s="449">
        <f>FL424</f>
        <v>0</v>
      </c>
      <c r="FM425" s="467">
        <f>FM424</f>
        <v>0.0001</v>
      </c>
      <c r="FN425" s="449">
        <f>FN424</f>
        <v>0.32000000000000001</v>
      </c>
      <c r="FO425" s="449">
        <f>FO424</f>
        <v>0.20000000000000001</v>
      </c>
      <c r="FP425" s="449">
        <f>FP424</f>
        <v>0.01</v>
      </c>
      <c r="FQ425" s="449">
        <f>FQ424</f>
        <v>0</v>
      </c>
      <c r="FR425" s="467">
        <f>FR424</f>
        <v>0.0001</v>
      </c>
      <c r="FS425" s="449" t="str">
        <f>IF(_tag_month_day!BD415="","",_tag_month_day!BD415/100)</f>
        <v/>
      </c>
      <c r="FT425" s="449" t="str">
        <f>IF(_tag_month_day!BE415="","",_tag_month_day!BE415/100)</f>
        <v/>
      </c>
      <c r="FU425" s="449" t="str">
        <f>IF(_tag_month_day!BF415="","",_tag_month_day!BF415/100)</f>
        <v/>
      </c>
      <c r="FV425" s="449" t="str">
        <f>IF(_tag_month_day!BG415="","",_tag_month_day!BG415/100)</f>
        <v/>
      </c>
      <c r="FW425" s="467" t="str">
        <f>IF(_tag_month_day!BH415="","",_tag_month_day!BH415/100)</f>
        <v/>
      </c>
      <c r="FX425" s="449" t="str">
        <f>IF(_tag_month_day!BI415="","",_tag_month_day!BI415/100)</f>
        <v/>
      </c>
      <c r="FY425" s="449" t="str">
        <f>IF(_tag_month_day!BJ415="","",_tag_month_day!BJ415/100)</f>
        <v/>
      </c>
      <c r="FZ425" s="468" t="str">
        <f>IF(_tag_month_day!BK415="","",_tag_month_day!BK415/100)</f>
        <v/>
      </c>
      <c r="GA425" s="449" t="str">
        <f>IF(_tag_month_day!BL415="","",_tag_month_day!BL415/100)</f>
        <v/>
      </c>
      <c r="GB425" s="467" t="str">
        <f>IF(_tag_month_day!BM415="","",_tag_month_day!BM415/100)</f>
        <v/>
      </c>
      <c r="GC425" s="431" t="str">
        <f>IF(_tag_month_day!BN415="","",_tag_month_day!BN415/100)</f>
        <v/>
      </c>
      <c r="GD425" s="431" t="str">
        <f>IF(_tag_month_day!BO415="","",_tag_month_day!BO415/100)</f>
        <v/>
      </c>
      <c r="GE425" s="431" t="str">
        <f>IF(_tag_month_day!BP415="","",_tag_month_day!BP415/100)</f>
        <v/>
      </c>
      <c r="GF425" s="431" t="str">
        <f>IF(_tag_month_day!BQ415="","",_tag_month_day!BQ415/100)</f>
        <v/>
      </c>
      <c r="GG425" s="431" t="str">
        <f>IF(_tag_month_day!BR415="","",_tag_month_day!BR415/100)</f>
        <v/>
      </c>
      <c r="GH425" s="431" t="str">
        <f>IF(_tag_month_day!BS415="","",_tag_month_day!BS415/100)</f>
        <v/>
      </c>
      <c r="GI425" s="467" t="str">
        <f>IF(_tag_month_day!BT415="","",_tag_month_day!BT415/100)</f>
        <v/>
      </c>
      <c r="GJ425" s="469" t="str">
        <f>IF(_tag_month_day!BU415="","",_tag_month_day!BU415/100)</f>
        <v/>
      </c>
      <c r="GK425" s="470">
        <f>GK424</f>
        <v>0.070000000000000007</v>
      </c>
      <c r="GL425" s="470">
        <f>GL424</f>
        <v>0.029999999999999999</v>
      </c>
      <c r="GM425" s="471" t="str">
        <f>IF(_tag_month_day!BX415="","",_tag_month_day!BX415/100)</f>
        <v/>
      </c>
      <c r="GN425" s="470">
        <f>GN424</f>
        <v>0.070000000000000007</v>
      </c>
      <c r="GO425" s="470">
        <f>GO424</f>
        <v>0.029999999999999999</v>
      </c>
      <c r="GP425" s="470">
        <f>GP424</f>
        <v>0.089999999999999997</v>
      </c>
      <c r="GQ425" s="470">
        <f>GQ424</f>
        <v>0.029999999999999999</v>
      </c>
      <c r="GR425" s="471" t="str">
        <f>IF(_tag_month_day!CA415="","",_tag_month_day!CA415/100)</f>
        <v/>
      </c>
      <c r="GS425" s="472">
        <f>GS424</f>
        <v>0.95299999999999996</v>
      </c>
      <c r="GT425" s="472">
        <f>GT424</f>
        <v>0.55000000000000004</v>
      </c>
      <c r="GU425" s="472">
        <f>GU424</f>
        <v>0.55000000000000004</v>
      </c>
      <c r="GV425" s="472">
        <f>GV424</f>
        <v>0.55000000000000004</v>
      </c>
      <c r="GW425" s="472">
        <f>GW424</f>
        <v>0.5</v>
      </c>
      <c r="GX425" s="472">
        <f>GX424</f>
        <v>0.93500000000000005</v>
      </c>
      <c r="GY425" s="472">
        <f>GY424</f>
        <v>0.14999999999999999</v>
      </c>
      <c r="GZ425" s="472">
        <f>GZ424</f>
        <v>1</v>
      </c>
      <c r="HA425" s="474">
        <f>HA424</f>
        <v>0.047</v>
      </c>
      <c r="HB425" s="474">
        <f>HB424</f>
        <v>0.45000000000000001</v>
      </c>
      <c r="HC425" s="474">
        <f>HC424</f>
        <v>0.45000000000000001</v>
      </c>
      <c r="HD425" s="474">
        <f>HD424</f>
        <v>0.45000000000000001</v>
      </c>
      <c r="HE425" s="474">
        <f>HE424</f>
        <v>0.5</v>
      </c>
      <c r="HF425" s="474">
        <f>HF424</f>
        <v>0.065000000000000002</v>
      </c>
      <c r="HG425" s="474">
        <f>HG424</f>
        <v>0.84999999999999998</v>
      </c>
      <c r="HH425" s="474">
        <f>HH424</f>
        <v>0</v>
      </c>
      <c r="HI425" s="10">
        <f>IF(BZ425&lt;&gt;"",CK425-BV425,0)</f>
        <v>0</v>
      </c>
      <c r="HJ425" s="10" t="e">
        <f>IF(AJ425&gt;0,AH425-AJ425,0)</f>
        <v>#VALUE!</v>
      </c>
      <c r="HK425" s="466">
        <f>HK424</f>
        <v>0.84999999999999998</v>
      </c>
      <c r="HL425" s="424">
        <f>HL424</f>
        <v>550000</v>
      </c>
      <c r="HM425" s="424">
        <f>HM424</f>
        <v>480000</v>
      </c>
      <c r="HN425" s="465" t="e">
        <f>(DJ425*EZ425+DK425*FH425+DL425*FM425+DM425*FR425+DN425*FW425+DO425*GB425+DS425*GI425+DP425*GM425+DR425*GR425)*1000*2</f>
        <v>#VALUE!</v>
      </c>
      <c r="HO425" s="465" t="e">
        <f>HN425*HK425*$HO$2/HL425*1000000</f>
        <v>#VALUE!</v>
      </c>
      <c r="HP425" s="465" t="e">
        <f>HN425*HK425*$HP$2/HM425*1000000</f>
        <v>#VALUE!</v>
      </c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</row>
    <row customFormat="1" r="426" s="0">
      <c r="A426" s="420">
        <v>415</v>
      </c>
      <c r="B426" s="421">
        <f ca="1">IF(D426=D425,B425,IF(D426="夜班",B425+1,B425))</f>
        <v>43603</v>
      </c>
      <c r="C426" s="422">
        <f>C425</f>
        <v>0.041666666666666699</v>
      </c>
      <c r="D426" s="10" t="str">
        <f ca="1">IF(HOUR(G426)&lt;8,"夜班",IF(HOUR(G426)&lt;16,"白班",IF(HOUR(G426)&lt;24,"中班",0)))</f>
        <v>夜班</v>
      </c>
      <c r="E426" s="10" t="e">
        <f ca="1">IF(F426=1,"甲",IF(F426=2,"乙",IF(F426=3,"丙",IF(F426=4,"丁",""))))</f>
        <v>#REF!</v>
      </c>
      <c r="F426" s="10" t="e">
        <f ca="1">SUMPRODUCT((成本日报!$A$3:$A$95=计划!B426)*(成本日报!$B$3:$B$95=计划!$D426),成本日报!$C$3:$C$95)</f>
        <v>#REF!</v>
      </c>
      <c r="G426" s="423">
        <f ca="1">G425+C425</f>
        <v>43603.249999998996</v>
      </c>
      <c r="H426" s="423">
        <f ca="1">$G426+$C426/60*10+$C426*0</f>
        <v>43603.256944443441</v>
      </c>
      <c r="I426" s="423">
        <f ca="1">$G426+$C426/60*18+$C426*0</f>
        <v>43603.262499998993</v>
      </c>
      <c r="J426" s="423">
        <f ca="1">$G426+$C426/60*0+$C426*1</f>
        <v>43603.29166666566</v>
      </c>
      <c r="K426" s="423">
        <f ca="1">$G426+$C426/60*30+$C426*2</f>
        <v>43603.354166665667</v>
      </c>
      <c r="L426" s="423">
        <f ca="1">$G426+$C426/60*0+$C426*3</f>
        <v>43603.374999998996</v>
      </c>
      <c r="M426" s="424" t="str">
        <f>IF(_tag_month_day!A416="","",_tag_month_day!A416)</f>
        <v/>
      </c>
      <c r="N426" s="424" t="str">
        <f>IF(_tag_month_day!B416="","",_tag_month_day!B416)</f>
        <v/>
      </c>
      <c r="O426" s="425" t="e">
        <f>IF(M426+N426=0,"",M426+N426)</f>
        <v>#VALUE!</v>
      </c>
      <c r="P426" s="424" t="str">
        <f>IF(_tag_month_day!C416="","",_tag_month_day!C416)</f>
        <v/>
      </c>
      <c r="Q426" s="424" t="str">
        <f>IF(_tag_month_day!D416="","",_tag_month_day!D416)</f>
        <v/>
      </c>
      <c r="R426" s="426" t="str">
        <f>IF(_tag_month_day!CB416="","",_tag_month_day!CB416/100)</f>
        <v/>
      </c>
      <c r="S426" s="427" t="str">
        <f>IF(_tag_month_day!E416="","",_tag_month_day!E416)</f>
        <v/>
      </c>
      <c r="T426" s="427" t="str">
        <f>IF(_tag_month_day!F416="","",_tag_month_day!F416)</f>
        <v/>
      </c>
      <c r="U426" s="428" t="e">
        <f>S426+T426</f>
        <v>#VALUE!</v>
      </c>
      <c r="V426" s="429" t="e">
        <f>U426/AJ426</f>
        <v>#VALUE!</v>
      </c>
      <c r="W426" s="430" t="str">
        <f>IF(_jhy_month_day!A416="","",_jhy_month_day!A416)</f>
        <v/>
      </c>
      <c r="X426" s="431" t="str">
        <f>IF(_jhy_month_day!B416="","",_jhy_month_day!B416/100)</f>
        <v/>
      </c>
      <c r="Y426" s="431" t="str">
        <f>IF(_jhy_month_day!C416="","",_jhy_month_day!C416/100)</f>
        <v/>
      </c>
      <c r="Z426" s="432">
        <f>Z422+1</f>
        <v>104</v>
      </c>
      <c r="AA426" s="433" t="str">
        <f>IF(_tag_month_day!G416="","",_tag_month_day!G416/100)</f>
        <v/>
      </c>
      <c r="AB426" s="433" t="str">
        <f>IF(_tag_month_day!H416="","",_tag_month_day!H416/100)</f>
        <v/>
      </c>
      <c r="AC426" s="434">
        <f>IF(X426="",AC425,BK426*($AV425*X426+$AW425*FD425+$AX425*FI425+$AY425*FN425+$AZ425*FS425+$BA425*FX425+$BG425*GE425)/(AV425*Y426+AX425*FK425+AW425*FF425+AY425*FP425+AZ425*FU425+BA425*FZ425+BG425*GG425+BB425*GK425+BC425*GN425+BD425*GP425))</f>
        <v>1.59963432013121</v>
      </c>
      <c r="AD426" s="435" t="str">
        <f>IF(AC426=AC425,"",AC426-AC425)</f>
        <v/>
      </c>
      <c r="AE426" s="436" t="str">
        <f>IF(1-AF426=0,"",(1-AF426))</f>
        <v/>
      </c>
      <c r="AF426" s="437">
        <v>1</v>
      </c>
      <c r="AG426" s="10" t="str">
        <f>AG425</f>
        <v>9A3</v>
      </c>
      <c r="AH426" s="438" t="str">
        <f>AH425</f>
        <v/>
      </c>
      <c r="AI426" s="424"/>
      <c r="AJ426" s="10" t="str">
        <f>IF(_tag_month_day!I416="","",_tag_month_day!I416)</f>
        <v/>
      </c>
      <c r="AK426" s="440"/>
      <c r="AL426" s="440"/>
      <c r="AM426" s="440"/>
      <c r="AN426" s="441">
        <f>AN425</f>
        <v>2</v>
      </c>
      <c r="AO426" s="441">
        <f>AO425</f>
        <v>8</v>
      </c>
      <c r="AP426" s="442" t="e">
        <f>(IF(AN426=0,AS425,AS425*(1+AO426/AN426)/(AR426+AO426/AN426)))+AT426</f>
        <v>#VALUE!</v>
      </c>
      <c r="AQ426" s="443" t="str">
        <f>IF(_tag_month_day!J416="","",_tag_month_day!J416/100)</f>
        <v/>
      </c>
      <c r="AR426" s="444">
        <f>AR425</f>
        <v>1.3</v>
      </c>
      <c r="AS426" s="445" t="e">
        <f>AQ426*(AN426*AR426+AO426)/(AN426+AO426)</f>
        <v>#VALUE!</v>
      </c>
      <c r="AT426" s="445" t="e">
        <f>(SUM(BE426:BF426)-SUM(BE425:BF425))*0.05</f>
        <v>#VALUE!</v>
      </c>
      <c r="AU426" s="446" t="str">
        <f>IF(_tag_month_day!CC416="","",IF(_tag_month_day!CC416&gt;0,_tag_month_day!CD416,_tag_month_day!CE416))</f>
        <v/>
      </c>
      <c r="AV426" s="447" t="str">
        <f>IF(_tag_month_day!L416="","",_tag_month_day!L416/100)</f>
        <v/>
      </c>
      <c r="AW426" s="431">
        <f>AW425</f>
        <v>0</v>
      </c>
      <c r="AX426" s="431">
        <f>AX425</f>
        <v>0</v>
      </c>
      <c r="AY426" s="431" t="str">
        <f>IF(_tag_month_day!M416="","",_tag_month_day!M416/100)</f>
        <v/>
      </c>
      <c r="AZ426" s="431" t="str">
        <f>IF(_tag_month_day!N416="","",_tag_month_day!N416/100)</f>
        <v/>
      </c>
      <c r="BA426" s="431" t="str">
        <f>IF(_tag_month_day!O416="","",_tag_month_day!O416/100)</f>
        <v/>
      </c>
      <c r="BB426" s="448" t="str">
        <f>IF(_tag_month_day!P416="","",_tag_month_day!P416/100)</f>
        <v/>
      </c>
      <c r="BC426" s="448">
        <f>BC425</f>
        <v>0</v>
      </c>
      <c r="BD426" s="448" t="str">
        <f>IF(_tag_month_day!Q416="","",_tag_month_day!Q416/100)</f>
        <v/>
      </c>
      <c r="BE426" s="449" t="str">
        <f>IF(_tag_month_day!R416="","",_tag_month_day!R416/100)</f>
        <v/>
      </c>
      <c r="BF426" s="388" t="e">
        <f>(AU426*(100+BE426*100))/(AJ426-AU426)/100</f>
        <v>#VALUE!</v>
      </c>
      <c r="BG426" s="450" t="e">
        <f>BE426+BF426</f>
        <v>#VALUE!</v>
      </c>
      <c r="BH426" s="451" t="e">
        <f>SUM(AV426:BF426)</f>
        <v>#VALUE!</v>
      </c>
      <c r="BI426" s="452" t="e">
        <f>IF(CX426=0,BI425,(DK426*查询!$R$5+DL426*查询!$Q$5+DM426*查询!$N$5+DN426*查询!$O$5+DO426*查询!$P$5)*AF426/CX426)</f>
        <v>#VALUE!</v>
      </c>
      <c r="BJ426" s="452" t="e">
        <f>IF(CX426=0,BJ425,(DP426*查询!$S$5+DQ426*查询!$T$5+DR426*查询!$U$5)*AF426/CX426)</f>
        <v>#VALUE!</v>
      </c>
      <c r="BK426" s="452">
        <f>BK425</f>
        <v>1</v>
      </c>
      <c r="BL426" s="453" t="e">
        <f>SUMPRODUCT((AV426:BA426)*(GS426:GX426))/((GS426:GX426)+SUM(BB426:BD426)*GY426+BG426*GZ426)</f>
        <v>#VALUE!</v>
      </c>
      <c r="BM426" s="453" t="e">
        <f>BK426*($AV426*FB426+$AW426*FD426+$AX426*FI426+$AY426*FN426+$AZ426*FS426+$BA426*FX426+$BG426*GE426)/(AV426*EY426+AX426*FK426+AW426*FF426+AY426*FP426+AZ426*FU426+BA426*FZ426+BG426*GG426+BB426*GK426+BC426*GN426+BD426*GP426)</f>
        <v>#VALUE!</v>
      </c>
      <c r="BN426" s="453" t="e">
        <f>($AV426*FC426+$AX426*FJ426+$AW426*FE426+$AY426*FO426+$AZ426*FT426+$BA426*FY426+$BG426*GF426)/($AV426*FA426+BG426*GH426+BB426*GL426+BC426*GO426+BD426*GQ426+BA426*GA426)</f>
        <v>#VALUE!</v>
      </c>
      <c r="BO426" s="454" t="e">
        <f>SUMPRODUCT(AV426:BA426*GS426:GX426)/(GS426:GX426+(BB426+BC426+BD426)*GY426+BG426)</f>
        <v>#VALUE!</v>
      </c>
      <c r="BP426" s="454" t="e">
        <f>SUMPRODUCT(AV426:BA426*GS426:GX426)/(GS426:GX426+(BB426+BC426+BD426)*GY426+BG426)</f>
        <v>#VALUE!</v>
      </c>
      <c r="BQ426" s="454" t="e">
        <f>SUMPRODUCT(AV426:BA426*GS426:GX426)/(GS426:GX426+(BB426+BC426+BD426)*GY426+BG426)</f>
        <v>#VALUE!</v>
      </c>
      <c r="BR426" s="453" t="str">
        <f>IF(_tag_month_day!T416="","",_tag_month_day!T416)</f>
        <v/>
      </c>
      <c r="BS426" s="453" t="str">
        <f>IF(_tag_month_day!U416="","",_tag_month_day!U416)</f>
        <v/>
      </c>
      <c r="BT426" s="455" t="str">
        <f>IF(CK426="","",IF((CK426&gt;=BV426-0.12)*(CK426&lt;=BV426+0.12),"合格","不合格"))</f>
        <v/>
      </c>
      <c r="BU426" s="456" t="str">
        <f>IF(_tag_month_day!V416="","",_tag_month_day!V416)</f>
        <v/>
      </c>
      <c r="BV426" s="457" t="str">
        <f>IF(_tag_month_day!W416="","",_tag_month_day!W416)</f>
        <v/>
      </c>
      <c r="BW426" s="458" t="str">
        <f>IF(_tag_month_day!X416="","",_tag_month_day!X416)</f>
        <v/>
      </c>
      <c r="BX426" s="458" t="str">
        <f>IF(_tag_month_day!Y416="","",_tag_month_day!Y416)</f>
        <v/>
      </c>
      <c r="BY426" s="459">
        <f ca="1">L426</f>
        <v>43603.374999998996</v>
      </c>
      <c r="BZ426" s="460"/>
      <c r="CA426" s="461"/>
      <c r="CB426" s="424" t="str">
        <f>IF(_tag_month_day!Z416="","",_tag_month_day!Z416)</f>
        <v/>
      </c>
      <c r="CC426" s="424" t="str">
        <f>IF(_tag_month_day!AA416="","",_tag_month_day!AA416)</f>
        <v/>
      </c>
      <c r="CD426" s="424" t="str">
        <f>IF(_tag_month_day!AB416="","",_tag_month_day!AB416)</f>
        <v/>
      </c>
      <c r="CE426" s="424" t="str">
        <f>IF(_tag_month_day!AC416="","",_tag_month_day!AC416)</f>
        <v/>
      </c>
      <c r="CF426" s="424" t="str">
        <f>IF(_tag_month_day!AD416="","",_tag_month_day!AD416)</f>
        <v/>
      </c>
      <c r="CG426" s="424" t="str">
        <f>IF(_tag_month_day!AE416="","",_tag_month_day!AE416)</f>
        <v/>
      </c>
      <c r="CH426" s="424" t="str">
        <f>IF(_tag_month_day!AF416="","",_tag_month_day!AF416)</f>
        <v/>
      </c>
      <c r="CI426" s="424" t="str">
        <f>IF(_tag_month_day!AG416="","",_tag_month_day!AG416)</f>
        <v/>
      </c>
      <c r="CJ426" s="424" t="str">
        <f>IF(_tag_month_day!AH416="","",_tag_month_day!AH416)</f>
        <v/>
      </c>
      <c r="CK426" s="424" t="str">
        <f>IF(_tag_month_day!AI416="","",_tag_month_day!AI416)</f>
        <v/>
      </c>
      <c r="CL426" s="4" t="str">
        <f>IF(_tag_month_day!AJ416="","",_tag_month_day!AJ416)</f>
        <v/>
      </c>
      <c r="CM426" s="4" t="str">
        <f>IF(_tag_month_day!AK416="","",_tag_month_day!AK416)</f>
        <v/>
      </c>
      <c r="CN426" s="4" t="str">
        <f>IF(_tag_month_day!AL416="","",_tag_month_day!AL416)</f>
        <v/>
      </c>
      <c r="CO426" s="4" t="str">
        <f>IF(_tag_month_day!AM416="","",_tag_month_day!AM416)</f>
        <v/>
      </c>
      <c r="CP426" s="4" t="str">
        <f>IF(_tag_month_day!AN416="","",_tag_month_day!AN416)</f>
        <v/>
      </c>
      <c r="CQ426" s="4" t="str">
        <f>IF(_tag_month_day!AO416="","",_tag_month_day!AO416)</f>
        <v/>
      </c>
      <c r="CR426" s="462" t="str">
        <f>IF(_tag_month_day!AP416="","",_tag_month_day!AP416)</f>
        <v/>
      </c>
      <c r="CS426" s="463" t="str">
        <f>IF(_tag_month_day!AQ416="","",_tag_month_day!AQ416)</f>
        <v/>
      </c>
      <c r="CT426" s="4" t="str">
        <f>IF(_tag_month_day!AR416="","",_tag_month_day!AR416)</f>
        <v/>
      </c>
      <c r="CU426" s="464" t="e">
        <f>DU426/AJ426</f>
        <v>#VALUE!</v>
      </c>
      <c r="CV426" s="451" t="e">
        <f>BG426/BH426</f>
        <v>#VALUE!</v>
      </c>
      <c r="CW426" s="465" t="e">
        <f>AJ426*(1-CV426)*CU426*AF426</f>
        <v>#VALUE!</v>
      </c>
      <c r="CX426" s="465" t="e">
        <f>CW426*94%</f>
        <v>#VALUE!</v>
      </c>
      <c r="CY426" s="466" t="e">
        <f>IF(CX426=0,0,DS426/(DS426+CX426))</f>
        <v>#VALUE!</v>
      </c>
      <c r="CZ426" s="465" t="e">
        <f>$AJ426*EF426</f>
        <v>#VALUE!</v>
      </c>
      <c r="DA426" s="465" t="e">
        <f>$AJ426*EG426</f>
        <v>#VALUE!</v>
      </c>
      <c r="DB426" s="465" t="e">
        <f>$AJ426*EH426</f>
        <v>#VALUE!</v>
      </c>
      <c r="DC426" s="465" t="e">
        <f>$AJ426*EI426</f>
        <v>#VALUE!</v>
      </c>
      <c r="DD426" s="465" t="e">
        <f>$AJ426*EJ426</f>
        <v>#VALUE!</v>
      </c>
      <c r="DE426" s="465" t="e">
        <f>$AJ426*EK426</f>
        <v>#VALUE!</v>
      </c>
      <c r="DF426" s="465" t="e">
        <f>$AJ426*EL426</f>
        <v>#VALUE!</v>
      </c>
      <c r="DG426" s="465" t="e">
        <f>$AJ426*EM426</f>
        <v>#VALUE!</v>
      </c>
      <c r="DH426" s="465" t="e">
        <f>$AJ426*EN426</f>
        <v>#VALUE!</v>
      </c>
      <c r="DI426" s="465" t="e">
        <f>$AJ426*EO426</f>
        <v>#VALUE!</v>
      </c>
      <c r="DJ426" s="465" t="e">
        <f>CZ426*(1-EP426)</f>
        <v>#VALUE!</v>
      </c>
      <c r="DK426" s="465" t="e">
        <f>DA426*(1-ER426)</f>
        <v>#VALUE!</v>
      </c>
      <c r="DL426" s="465" t="e">
        <f>DB426*(1-EQ426)</f>
        <v>#VALUE!</v>
      </c>
      <c r="DM426" s="465" t="e">
        <f>DC426*(1-ES426)</f>
        <v>#VALUE!</v>
      </c>
      <c r="DN426" s="465" t="e">
        <f>DD426*(1-ET426)</f>
        <v>#VALUE!</v>
      </c>
      <c r="DO426" s="465" t="e">
        <f>DE426</f>
        <v>#VALUE!</v>
      </c>
      <c r="DP426" s="465" t="e">
        <f>DF426*(1-EU426)</f>
        <v>#VALUE!</v>
      </c>
      <c r="DQ426" s="465" t="e">
        <f>DG426*(1-EV426)</f>
        <v>#VALUE!</v>
      </c>
      <c r="DR426" s="465" t="e">
        <f>DH426*(1-EW426)</f>
        <v>#VALUE!</v>
      </c>
      <c r="DS426" s="465" t="e">
        <f>DI426</f>
        <v>#VALUE!</v>
      </c>
      <c r="DT426" s="465" t="e">
        <f>SUM(DJ426:DS426)</f>
        <v>#VALUE!</v>
      </c>
      <c r="DU426" s="465" t="e">
        <f>(GS426:GX426)+(DP426+DQ426+DR426)*GY426+DS426</f>
        <v>#VALUE!</v>
      </c>
      <c r="DV426" s="451" t="e">
        <f>AV426/$BH426/(1-EP426)</f>
        <v>#VALUE!</v>
      </c>
      <c r="DW426" s="451" t="e">
        <f>AW426/$BH426/(1-ER426)</f>
        <v>#VALUE!</v>
      </c>
      <c r="DX426" s="451" t="e">
        <f>AX426/$BH426/(1-EQ426)</f>
        <v>#VALUE!</v>
      </c>
      <c r="DY426" s="451" t="e">
        <f>AY426/$BH426/(1-ES426)</f>
        <v>#VALUE!</v>
      </c>
      <c r="DZ426" s="451" t="e">
        <f>AZ426/$BH426/(1-ET426)</f>
        <v>#VALUE!</v>
      </c>
      <c r="EA426" s="451" t="e">
        <f>BA426/$BH426/(1-AX426)</f>
        <v>#VALUE!</v>
      </c>
      <c r="EB426" s="451" t="e">
        <f>BB426/$BH426/(1-EU426)</f>
        <v>#VALUE!</v>
      </c>
      <c r="EC426" s="451" t="e">
        <f>BC426/$BH426/(1-EV426)</f>
        <v>#VALUE!</v>
      </c>
      <c r="ED426" s="451" t="e">
        <f>BD426/$BH426/(1-EW426)</f>
        <v>#VALUE!</v>
      </c>
      <c r="EE426" s="451" t="e">
        <f>BG426/BH426</f>
        <v>#VALUE!</v>
      </c>
      <c r="EF426" s="451" t="e">
        <f>DV426/SUM($DV426:$EE426)</f>
        <v>#VALUE!</v>
      </c>
      <c r="EG426" s="451" t="e">
        <f>DW426/SUM($DV426:$EE426)</f>
        <v>#VALUE!</v>
      </c>
      <c r="EH426" s="451" t="e">
        <f>DX426/SUM($DV426:$EE426)</f>
        <v>#VALUE!</v>
      </c>
      <c r="EI426" s="451" t="e">
        <f>DY426/SUM($DV426:$EE426)</f>
        <v>#VALUE!</v>
      </c>
      <c r="EJ426" s="451" t="e">
        <f>DZ426/SUM($DV426:$EE426)</f>
        <v>#VALUE!</v>
      </c>
      <c r="EK426" s="451" t="e">
        <f>EA426/SUM($DV426:$EE426)</f>
        <v>#VALUE!</v>
      </c>
      <c r="EL426" s="451" t="e">
        <f>EB426/SUM($DV426:$EE426)</f>
        <v>#VALUE!</v>
      </c>
      <c r="EM426" s="451" t="e">
        <f>EC426/SUM($DV426:$EE426)</f>
        <v>#VALUE!</v>
      </c>
      <c r="EN426" s="451" t="e">
        <f>ED426/SUM($DV426:$EE426)</f>
        <v>#VALUE!</v>
      </c>
      <c r="EO426" s="451" t="e">
        <f>EE426/SUM($DV426:$EE426)</f>
        <v>#VALUE!</v>
      </c>
      <c r="EP426" s="450">
        <f>EP425</f>
        <v>0.080000000000000002</v>
      </c>
      <c r="EQ426" s="450">
        <f>EQ425</f>
        <v>0.014999999999999999</v>
      </c>
      <c r="ER426" s="450">
        <f>ER425</f>
        <v>0.014999999999999999</v>
      </c>
      <c r="ES426" s="450">
        <f>ES425</f>
        <v>0.014999999999999999</v>
      </c>
      <c r="ET426" s="450">
        <f>ET425</f>
        <v>0.014999999999999999</v>
      </c>
      <c r="EU426" s="450">
        <f>EU425</f>
        <v>0.089999999999999997</v>
      </c>
      <c r="EV426" s="450">
        <f>EV425</f>
        <v>0.089999999999999997</v>
      </c>
      <c r="EW426" s="450">
        <f>EW425</f>
        <v>0.089999999999999997</v>
      </c>
      <c r="EX426" s="431" t="str">
        <f>IF(_tag_month_day!AS416="","",_tag_month_day!AS416/100)</f>
        <v/>
      </c>
      <c r="EY426" s="431" t="str">
        <f>IF(_tag_month_day!AT416="","",_tag_month_day!AT416/100)</f>
        <v/>
      </c>
      <c r="EZ426" s="431" t="str">
        <f>IF(_tag_month_day!AU416="","",_tag_month_day!AU416/100)</f>
        <v/>
      </c>
      <c r="FA426" s="431" t="str">
        <f>IF(_tag_month_day!AV416="","",_tag_month_day!AV416/100)</f>
        <v/>
      </c>
      <c r="FB426" s="431" t="str">
        <f>IF(_tag_month_day!AW416="","",_tag_month_day!AW416/100)</f>
        <v/>
      </c>
      <c r="FC426" s="431" t="str">
        <f>IF(_tag_month_day!AX416="","",_tag_month_day!AX416/100)</f>
        <v/>
      </c>
      <c r="FD426" s="449" t="str">
        <f>IF(_tag_month_day!AY416="","",_tag_month_day!AY416/100)</f>
        <v/>
      </c>
      <c r="FE426" s="449" t="str">
        <f>IF(_tag_month_day!AZ416="","",_tag_month_day!AZ416/100)</f>
        <v/>
      </c>
      <c r="FF426" s="449" t="str">
        <f>IF(_tag_month_day!BA416="","",_tag_month_day!BA416/100)</f>
        <v/>
      </c>
      <c r="FG426" s="449" t="str">
        <f>IF(_tag_month_day!BB416="","",_tag_month_day!BB416/100)</f>
        <v/>
      </c>
      <c r="FH426" s="467" t="str">
        <f>IF(_tag_month_day!BC416="","",_tag_month_day!BC416/100)</f>
        <v/>
      </c>
      <c r="FI426" s="449">
        <f>FI425</f>
        <v>0.40999999999999998</v>
      </c>
      <c r="FJ426" s="449">
        <f>FJ425</f>
        <v>0.11</v>
      </c>
      <c r="FK426" s="449">
        <f>FK425</f>
        <v>0.014999999999999999</v>
      </c>
      <c r="FL426" s="449">
        <f>FL425</f>
        <v>0</v>
      </c>
      <c r="FM426" s="467">
        <f>FM425</f>
        <v>0.0001</v>
      </c>
      <c r="FN426" s="449">
        <f>FN425</f>
        <v>0.32000000000000001</v>
      </c>
      <c r="FO426" s="449">
        <f>FO425</f>
        <v>0.20000000000000001</v>
      </c>
      <c r="FP426" s="449">
        <f>FP425</f>
        <v>0.01</v>
      </c>
      <c r="FQ426" s="449">
        <f>FQ425</f>
        <v>0</v>
      </c>
      <c r="FR426" s="467">
        <f>FR425</f>
        <v>0.0001</v>
      </c>
      <c r="FS426" s="449" t="str">
        <f>IF(_tag_month_day!BD416="","",_tag_month_day!BD416/100)</f>
        <v/>
      </c>
      <c r="FT426" s="449" t="str">
        <f>IF(_tag_month_day!BE416="","",_tag_month_day!BE416/100)</f>
        <v/>
      </c>
      <c r="FU426" s="449" t="str">
        <f>IF(_tag_month_day!BF416="","",_tag_month_day!BF416/100)</f>
        <v/>
      </c>
      <c r="FV426" s="449" t="str">
        <f>IF(_tag_month_day!BG416="","",_tag_month_day!BG416/100)</f>
        <v/>
      </c>
      <c r="FW426" s="467" t="str">
        <f>IF(_tag_month_day!BH416="","",_tag_month_day!BH416/100)</f>
        <v/>
      </c>
      <c r="FX426" s="449" t="str">
        <f>IF(_tag_month_day!BI416="","",_tag_month_day!BI416/100)</f>
        <v/>
      </c>
      <c r="FY426" s="449" t="str">
        <f>IF(_tag_month_day!BJ416="","",_tag_month_day!BJ416/100)</f>
        <v/>
      </c>
      <c r="FZ426" s="468" t="str">
        <f>IF(_tag_month_day!BK416="","",_tag_month_day!BK416/100)</f>
        <v/>
      </c>
      <c r="GA426" s="449" t="str">
        <f>IF(_tag_month_day!BL416="","",_tag_month_day!BL416/100)</f>
        <v/>
      </c>
      <c r="GB426" s="467" t="str">
        <f>IF(_tag_month_day!BM416="","",_tag_month_day!BM416/100)</f>
        <v/>
      </c>
      <c r="GC426" s="431" t="str">
        <f>IF(_tag_month_day!BN416="","",_tag_month_day!BN416/100)</f>
        <v/>
      </c>
      <c r="GD426" s="431" t="str">
        <f>IF(_tag_month_day!BO416="","",_tag_month_day!BO416/100)</f>
        <v/>
      </c>
      <c r="GE426" s="431" t="str">
        <f>IF(_tag_month_day!BP416="","",_tag_month_day!BP416/100)</f>
        <v/>
      </c>
      <c r="GF426" s="431" t="str">
        <f>IF(_tag_month_day!BQ416="","",_tag_month_day!BQ416/100)</f>
        <v/>
      </c>
      <c r="GG426" s="431" t="str">
        <f>IF(_tag_month_day!BR416="","",_tag_month_day!BR416/100)</f>
        <v/>
      </c>
      <c r="GH426" s="431" t="str">
        <f>IF(_tag_month_day!BS416="","",_tag_month_day!BS416/100)</f>
        <v/>
      </c>
      <c r="GI426" s="467" t="str">
        <f>IF(_tag_month_day!BT416="","",_tag_month_day!BT416/100)</f>
        <v/>
      </c>
      <c r="GJ426" s="469" t="str">
        <f>IF(_tag_month_day!BU416="","",_tag_month_day!BU416/100)</f>
        <v/>
      </c>
      <c r="GK426" s="470">
        <f>GK425</f>
        <v>0.070000000000000007</v>
      </c>
      <c r="GL426" s="470">
        <f>GL425</f>
        <v>0.029999999999999999</v>
      </c>
      <c r="GM426" s="471" t="str">
        <f>IF(_tag_month_day!BX416="","",_tag_month_day!BX416/100)</f>
        <v/>
      </c>
      <c r="GN426" s="470">
        <f>GN425</f>
        <v>0.070000000000000007</v>
      </c>
      <c r="GO426" s="470">
        <f>GO425</f>
        <v>0.029999999999999999</v>
      </c>
      <c r="GP426" s="470">
        <f>GP425</f>
        <v>0.089999999999999997</v>
      </c>
      <c r="GQ426" s="470">
        <f>GQ425</f>
        <v>0.029999999999999999</v>
      </c>
      <c r="GR426" s="471" t="str">
        <f>IF(_tag_month_day!CA416="","",_tag_month_day!CA416/100)</f>
        <v/>
      </c>
      <c r="GS426" s="472">
        <f>GS425</f>
        <v>0.95299999999999996</v>
      </c>
      <c r="GT426" s="472">
        <f>GT425</f>
        <v>0.55000000000000004</v>
      </c>
      <c r="GU426" s="472">
        <f>GU425</f>
        <v>0.55000000000000004</v>
      </c>
      <c r="GV426" s="472">
        <f>GV425</f>
        <v>0.55000000000000004</v>
      </c>
      <c r="GW426" s="472">
        <f>GW425</f>
        <v>0.5</v>
      </c>
      <c r="GX426" s="472">
        <f>GX425</f>
        <v>0.93500000000000005</v>
      </c>
      <c r="GY426" s="472">
        <f>GY425</f>
        <v>0.14999999999999999</v>
      </c>
      <c r="GZ426" s="472">
        <f>GZ425</f>
        <v>1</v>
      </c>
      <c r="HA426" s="474">
        <f>HA425</f>
        <v>0.047</v>
      </c>
      <c r="HB426" s="474">
        <f>HB425</f>
        <v>0.45000000000000001</v>
      </c>
      <c r="HC426" s="474">
        <f>HC425</f>
        <v>0.45000000000000001</v>
      </c>
      <c r="HD426" s="474">
        <f>HD425</f>
        <v>0.45000000000000001</v>
      </c>
      <c r="HE426" s="474">
        <f>HE425</f>
        <v>0.5</v>
      </c>
      <c r="HF426" s="474">
        <f>HF425</f>
        <v>0.065000000000000002</v>
      </c>
      <c r="HG426" s="474">
        <f>HG425</f>
        <v>0.84999999999999998</v>
      </c>
      <c r="HH426" s="474">
        <f>HH425</f>
        <v>0</v>
      </c>
      <c r="HI426" s="10">
        <f>IF(BZ426&lt;&gt;"",CK426-BV426,0)</f>
        <v>0</v>
      </c>
      <c r="HJ426" s="10" t="e">
        <f>IF(AJ426&gt;0,AH426-AJ426,0)</f>
        <v>#VALUE!</v>
      </c>
      <c r="HK426" s="466">
        <f>HK425</f>
        <v>0.84999999999999998</v>
      </c>
      <c r="HL426" s="424">
        <f>HL425</f>
        <v>550000</v>
      </c>
      <c r="HM426" s="424">
        <f>HM425</f>
        <v>480000</v>
      </c>
      <c r="HN426" s="465" t="e">
        <f>(DJ426*EZ426+DK426*FH426+DL426*FM426+DM426*FR426+DN426*FW426+DO426*GB426+DS426*GI426+DP426*GM426+DR426*GR426)*1000*2</f>
        <v>#VALUE!</v>
      </c>
      <c r="HO426" s="465" t="e">
        <f>HN426*HK426*$HO$2/HL426*1000000</f>
        <v>#VALUE!</v>
      </c>
      <c r="HP426" s="465" t="e">
        <f>HN426*HK426*$HP$2/HM426*1000000</f>
        <v>#VALUE!</v>
      </c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</row>
    <row customFormat="1" r="427" s="0">
      <c r="A427" s="420">
        <v>416</v>
      </c>
      <c r="B427" s="421">
        <f ca="1">IF(D427=D426,B426,IF(D427="夜班",B426+1,B426))</f>
        <v>43603</v>
      </c>
      <c r="C427" s="422">
        <f>C426</f>
        <v>0.041666666666666699</v>
      </c>
      <c r="D427" s="10" t="str">
        <f ca="1">IF(HOUR(G427)&lt;8,"夜班",IF(HOUR(G427)&lt;16,"白班",IF(HOUR(G427)&lt;24,"中班",0)))</f>
        <v>夜班</v>
      </c>
      <c r="E427" s="10" t="e">
        <f ca="1">IF(F427=1,"甲",IF(F427=2,"乙",IF(F427=3,"丙",IF(F427=4,"丁",""))))</f>
        <v>#REF!</v>
      </c>
      <c r="F427" s="10" t="e">
        <f ca="1">SUMPRODUCT((成本日报!$A$3:$A$95=计划!B427)*(成本日报!$B$3:$B$95=计划!$D427),成本日报!$C$3:$C$95)</f>
        <v>#REF!</v>
      </c>
      <c r="G427" s="423">
        <f ca="1">G426+C426</f>
        <v>43603.29166666566</v>
      </c>
      <c r="H427" s="423">
        <f ca="1">$G427+$C427/60*10+$C427*0</f>
        <v>43603.298611110105</v>
      </c>
      <c r="I427" s="423">
        <f ca="1">$G427+$C427/60*18+$C427*0</f>
        <v>43603.304166665657</v>
      </c>
      <c r="J427" s="423">
        <f ca="1">$G427+$C427/60*0+$C427*1</f>
        <v>43603.333333332324</v>
      </c>
      <c r="K427" s="423">
        <f ca="1">$G427+$C427/60*30+$C427*2</f>
        <v>43603.395833332332</v>
      </c>
      <c r="L427" s="423">
        <f ca="1">$G427+$C427/60*0+$C427*3</f>
        <v>43603.41666666566</v>
      </c>
      <c r="M427" s="424" t="str">
        <f>IF(_tag_month_day!A417="","",_tag_month_day!A417)</f>
        <v/>
      </c>
      <c r="N427" s="424" t="str">
        <f>IF(_tag_month_day!B417="","",_tag_month_day!B417)</f>
        <v/>
      </c>
      <c r="O427" s="425" t="e">
        <f>IF(M427+N427=0,"",M427+N427)</f>
        <v>#VALUE!</v>
      </c>
      <c r="P427" s="424" t="str">
        <f>IF(_tag_month_day!C417="","",_tag_month_day!C417)</f>
        <v/>
      </c>
      <c r="Q427" s="424" t="str">
        <f>IF(_tag_month_day!D417="","",_tag_month_day!D417)</f>
        <v/>
      </c>
      <c r="R427" s="426" t="str">
        <f>IF(_tag_month_day!CB417="","",_tag_month_day!CB417/100)</f>
        <v/>
      </c>
      <c r="S427" s="427" t="str">
        <f>IF(_tag_month_day!E417="","",_tag_month_day!E417)</f>
        <v/>
      </c>
      <c r="T427" s="427" t="str">
        <f>IF(_tag_month_day!F417="","",_tag_month_day!F417)</f>
        <v/>
      </c>
      <c r="U427" s="428" t="e">
        <f>S427+T427</f>
        <v>#VALUE!</v>
      </c>
      <c r="V427" s="429" t="e">
        <f>U427/AJ427</f>
        <v>#VALUE!</v>
      </c>
      <c r="W427" s="430" t="str">
        <f>IF(_jhy_month_day!A417="","",_jhy_month_day!A417)</f>
        <v/>
      </c>
      <c r="X427" s="431" t="str">
        <f>IF(_jhy_month_day!B417="","",_jhy_month_day!B417/100)</f>
        <v/>
      </c>
      <c r="Y427" s="431" t="str">
        <f>IF(_jhy_month_day!C417="","",_jhy_month_day!C417/100)</f>
        <v/>
      </c>
      <c r="Z427" s="432">
        <f>Z423+1</f>
        <v>104</v>
      </c>
      <c r="AA427" s="433" t="str">
        <f>IF(_tag_month_day!G417="","",_tag_month_day!G417/100)</f>
        <v/>
      </c>
      <c r="AB427" s="433" t="str">
        <f>IF(_tag_month_day!H417="","",_tag_month_day!H417/100)</f>
        <v/>
      </c>
      <c r="AC427" s="434">
        <f>IF(X427="",AC426,BK427*($AV426*X427+$AW426*FD426+$AX426*FI426+$AY426*FN426+$AZ426*FS426+$BA426*FX426+$BG426*GE426)/(AV426*Y427+AX426*FK426+AW426*FF426+AY426*FP426+AZ426*FU426+BA426*FZ426+BG426*GG426+BB426*GK426+BC426*GN426+BD426*GP426))</f>
        <v>1.59963432013121</v>
      </c>
      <c r="AD427" s="435" t="str">
        <f>IF(AC427=AC426,"",AC427-AC426)</f>
        <v/>
      </c>
      <c r="AE427" s="436" t="str">
        <f>IF(1-AF427=0,"",(1-AF427))</f>
        <v/>
      </c>
      <c r="AF427" s="437">
        <v>1</v>
      </c>
      <c r="AG427" s="10" t="str">
        <f>AG426</f>
        <v>9A3</v>
      </c>
      <c r="AH427" s="438" t="str">
        <f>AH426</f>
        <v/>
      </c>
      <c r="AI427" s="424"/>
      <c r="AJ427" s="10" t="str">
        <f>IF(_tag_month_day!I417="","",_tag_month_day!I417)</f>
        <v/>
      </c>
      <c r="AK427" s="440"/>
      <c r="AL427" s="440"/>
      <c r="AM427" s="440"/>
      <c r="AN427" s="441">
        <f>AN426</f>
        <v>2</v>
      </c>
      <c r="AO427" s="441">
        <f>AO426</f>
        <v>8</v>
      </c>
      <c r="AP427" s="442" t="e">
        <f>(IF(AN427=0,AS426,AS426*(1+AO427/AN427)/(AR427+AO427/AN427)))+AT427</f>
        <v>#VALUE!</v>
      </c>
      <c r="AQ427" s="443" t="str">
        <f>IF(_tag_month_day!J417="","",_tag_month_day!J417/100)</f>
        <v/>
      </c>
      <c r="AR427" s="444">
        <f>AR426</f>
        <v>1.3</v>
      </c>
      <c r="AS427" s="445" t="e">
        <f>AQ427*(AN427*AR427+AO427)/(AN427+AO427)</f>
        <v>#VALUE!</v>
      </c>
      <c r="AT427" s="445" t="e">
        <f>(SUM(BE427:BF427)-SUM(BE426:BF426))*0.05</f>
        <v>#VALUE!</v>
      </c>
      <c r="AU427" s="446" t="str">
        <f>IF(_tag_month_day!CC417="","",IF(_tag_month_day!CC417&gt;0,_tag_month_day!CD417,_tag_month_day!CE417))</f>
        <v/>
      </c>
      <c r="AV427" s="447" t="str">
        <f>IF(_tag_month_day!L417="","",_tag_month_day!L417/100)</f>
        <v/>
      </c>
      <c r="AW427" s="431">
        <f>AW426</f>
        <v>0</v>
      </c>
      <c r="AX427" s="431">
        <f>AX426</f>
        <v>0</v>
      </c>
      <c r="AY427" s="431" t="str">
        <f>IF(_tag_month_day!M417="","",_tag_month_day!M417/100)</f>
        <v/>
      </c>
      <c r="AZ427" s="431" t="str">
        <f>IF(_tag_month_day!N417="","",_tag_month_day!N417/100)</f>
        <v/>
      </c>
      <c r="BA427" s="431" t="str">
        <f>IF(_tag_month_day!O417="","",_tag_month_day!O417/100)</f>
        <v/>
      </c>
      <c r="BB427" s="448" t="str">
        <f>IF(_tag_month_day!P417="","",_tag_month_day!P417/100)</f>
        <v/>
      </c>
      <c r="BC427" s="448">
        <f>BC426</f>
        <v>0</v>
      </c>
      <c r="BD427" s="448" t="str">
        <f>IF(_tag_month_day!Q417="","",_tag_month_day!Q417/100)</f>
        <v/>
      </c>
      <c r="BE427" s="449" t="str">
        <f>IF(_tag_month_day!R417="","",_tag_month_day!R417/100)</f>
        <v/>
      </c>
      <c r="BF427" s="388" t="e">
        <f>(AU427*(100+BE427*100))/(AJ427-AU427)/100</f>
        <v>#VALUE!</v>
      </c>
      <c r="BG427" s="450" t="e">
        <f>BE427+BF427</f>
        <v>#VALUE!</v>
      </c>
      <c r="BH427" s="451" t="e">
        <f>SUM(AV427:BF427)</f>
        <v>#VALUE!</v>
      </c>
      <c r="BI427" s="452" t="e">
        <f>IF(CX427=0,BI426,(DK427*查询!$R$5+DL427*查询!$Q$5+DM427*查询!$N$5+DN427*查询!$O$5+DO427*查询!$P$5)*AF427/CX427)</f>
        <v>#VALUE!</v>
      </c>
      <c r="BJ427" s="452" t="e">
        <f>IF(CX427=0,BJ426,(DP427*查询!$S$5+DQ427*查询!$T$5+DR427*查询!$U$5)*AF427/CX427)</f>
        <v>#VALUE!</v>
      </c>
      <c r="BK427" s="452">
        <f>BK426</f>
        <v>1</v>
      </c>
      <c r="BL427" s="453" t="e">
        <f>SUMPRODUCT((AV427:BA427)*(GS427:GX427))/((GS427:GX427)+SUM(BB427:BD427)*GY427+BG427*GZ427)</f>
        <v>#VALUE!</v>
      </c>
      <c r="BM427" s="453" t="e">
        <f>BK427*($AV427*FB427+$AW427*FD427+$AX427*FI427+$AY427*FN427+$AZ427*FS427+$BA427*FX427+$BG427*GE427)/(AV427*EY427+AX427*FK427+AW427*FF427+AY427*FP427+AZ427*FU427+BA427*FZ427+BG427*GG427+BB427*GK427+BC427*GN427+BD427*GP427)</f>
        <v>#VALUE!</v>
      </c>
      <c r="BN427" s="453" t="e">
        <f>($AV427*FC427+$AX427*FJ427+$AW427*FE427+$AY427*FO427+$AZ427*FT427+$BA427*FY427+$BG427*GF427)/($AV427*FA427+BG427*GH427+BB427*GL427+BC427*GO427+BD427*GQ427+BA427*GA427)</f>
        <v>#VALUE!</v>
      </c>
      <c r="BO427" s="454" t="e">
        <f>SUMPRODUCT(AV427:BA427*GS427:GX427)/(GS427:GX427+(BB427+BC427+BD427)*GY427+BG427)</f>
        <v>#VALUE!</v>
      </c>
      <c r="BP427" s="454" t="e">
        <f>SUMPRODUCT(AV427:BA427*GS427:GX427)/(GS427:GX427+(BB427+BC427+BD427)*GY427+BG427)</f>
        <v>#VALUE!</v>
      </c>
      <c r="BQ427" s="454" t="e">
        <f>SUMPRODUCT(AV427:BA427*GS427:GX427)/(GS427:GX427+(BB427+BC427+BD427)*GY427+BG427)</f>
        <v>#VALUE!</v>
      </c>
      <c r="BR427" s="453" t="str">
        <f>IF(_tag_month_day!T417="","",_tag_month_day!T417)</f>
        <v/>
      </c>
      <c r="BS427" s="453" t="str">
        <f>IF(_tag_month_day!U417="","",_tag_month_day!U417)</f>
        <v/>
      </c>
      <c r="BT427" s="455" t="str">
        <f>IF(CK427="","",IF((CK427&gt;=BV427-0.12)*(CK427&lt;=BV427+0.12),"合格","不合格"))</f>
        <v/>
      </c>
      <c r="BU427" s="456" t="str">
        <f>IF(_tag_month_day!V417="","",_tag_month_day!V417)</f>
        <v/>
      </c>
      <c r="BV427" s="457" t="str">
        <f>IF(_tag_month_day!W417="","",_tag_month_day!W417)</f>
        <v/>
      </c>
      <c r="BW427" s="458" t="str">
        <f>IF(_tag_month_day!X417="","",_tag_month_day!X417)</f>
        <v/>
      </c>
      <c r="BX427" s="458" t="str">
        <f>IF(_tag_month_day!Y417="","",_tag_month_day!Y417)</f>
        <v/>
      </c>
      <c r="BY427" s="459">
        <f ca="1">L427</f>
        <v>43603.41666666566</v>
      </c>
      <c r="BZ427" s="460"/>
      <c r="CA427" s="461"/>
      <c r="CB427" s="424" t="str">
        <f>IF(_tag_month_day!Z417="","",_tag_month_day!Z417)</f>
        <v/>
      </c>
      <c r="CC427" s="424" t="str">
        <f>IF(_tag_month_day!AA417="","",_tag_month_day!AA417)</f>
        <v/>
      </c>
      <c r="CD427" s="424" t="str">
        <f>IF(_tag_month_day!AB417="","",_tag_month_day!AB417)</f>
        <v/>
      </c>
      <c r="CE427" s="424" t="str">
        <f>IF(_tag_month_day!AC417="","",_tag_month_day!AC417)</f>
        <v/>
      </c>
      <c r="CF427" s="424" t="str">
        <f>IF(_tag_month_day!AD417="","",_tag_month_day!AD417)</f>
        <v/>
      </c>
      <c r="CG427" s="424" t="str">
        <f>IF(_tag_month_day!AE417="","",_tag_month_day!AE417)</f>
        <v/>
      </c>
      <c r="CH427" s="424" t="str">
        <f>IF(_tag_month_day!AF417="","",_tag_month_day!AF417)</f>
        <v/>
      </c>
      <c r="CI427" s="424" t="str">
        <f>IF(_tag_month_day!AG417="","",_tag_month_day!AG417)</f>
        <v/>
      </c>
      <c r="CJ427" s="424" t="str">
        <f>IF(_tag_month_day!AH417="","",_tag_month_day!AH417)</f>
        <v/>
      </c>
      <c r="CK427" s="424" t="str">
        <f>IF(_tag_month_day!AI417="","",_tag_month_day!AI417)</f>
        <v/>
      </c>
      <c r="CL427" s="4" t="str">
        <f>IF(_tag_month_day!AJ417="","",_tag_month_day!AJ417)</f>
        <v/>
      </c>
      <c r="CM427" s="4" t="str">
        <f>IF(_tag_month_day!AK417="","",_tag_month_day!AK417)</f>
        <v/>
      </c>
      <c r="CN427" s="4" t="str">
        <f>IF(_tag_month_day!AL417="","",_tag_month_day!AL417)</f>
        <v/>
      </c>
      <c r="CO427" s="4" t="str">
        <f>IF(_tag_month_day!AM417="","",_tag_month_day!AM417)</f>
        <v/>
      </c>
      <c r="CP427" s="4" t="str">
        <f>IF(_tag_month_day!AN417="","",_tag_month_day!AN417)</f>
        <v/>
      </c>
      <c r="CQ427" s="4" t="str">
        <f>IF(_tag_month_day!AO417="","",_tag_month_day!AO417)</f>
        <v/>
      </c>
      <c r="CR427" s="462" t="str">
        <f>IF(_tag_month_day!AP417="","",_tag_month_day!AP417)</f>
        <v/>
      </c>
      <c r="CS427" s="463" t="str">
        <f>IF(_tag_month_day!AQ417="","",_tag_month_day!AQ417)</f>
        <v/>
      </c>
      <c r="CT427" s="4" t="str">
        <f>IF(_tag_month_day!AR417="","",_tag_month_day!AR417)</f>
        <v/>
      </c>
      <c r="CU427" s="464" t="e">
        <f>DU427/AJ427</f>
        <v>#VALUE!</v>
      </c>
      <c r="CV427" s="451" t="e">
        <f>BG427/BH427</f>
        <v>#VALUE!</v>
      </c>
      <c r="CW427" s="465" t="e">
        <f>AJ427*(1-CV427)*CU427*AF427</f>
        <v>#VALUE!</v>
      </c>
      <c r="CX427" s="465" t="e">
        <f>CW427*94%</f>
        <v>#VALUE!</v>
      </c>
      <c r="CY427" s="466" t="e">
        <f>IF(CX427=0,0,DS427/(DS427+CX427))</f>
        <v>#VALUE!</v>
      </c>
      <c r="CZ427" s="465" t="e">
        <f>$AJ427*EF427</f>
        <v>#VALUE!</v>
      </c>
      <c r="DA427" s="465" t="e">
        <f>$AJ427*EG427</f>
        <v>#VALUE!</v>
      </c>
      <c r="DB427" s="465" t="e">
        <f>$AJ427*EH427</f>
        <v>#VALUE!</v>
      </c>
      <c r="DC427" s="465" t="e">
        <f>$AJ427*EI427</f>
        <v>#VALUE!</v>
      </c>
      <c r="DD427" s="465" t="e">
        <f>$AJ427*EJ427</f>
        <v>#VALUE!</v>
      </c>
      <c r="DE427" s="465" t="e">
        <f>$AJ427*EK427</f>
        <v>#VALUE!</v>
      </c>
      <c r="DF427" s="465" t="e">
        <f>$AJ427*EL427</f>
        <v>#VALUE!</v>
      </c>
      <c r="DG427" s="465" t="e">
        <f>$AJ427*EM427</f>
        <v>#VALUE!</v>
      </c>
      <c r="DH427" s="465" t="e">
        <f>$AJ427*EN427</f>
        <v>#VALUE!</v>
      </c>
      <c r="DI427" s="465" t="e">
        <f>$AJ427*EO427</f>
        <v>#VALUE!</v>
      </c>
      <c r="DJ427" s="465" t="e">
        <f>CZ427*(1-EP427)</f>
        <v>#VALUE!</v>
      </c>
      <c r="DK427" s="465" t="e">
        <f>DA427*(1-ER427)</f>
        <v>#VALUE!</v>
      </c>
      <c r="DL427" s="465" t="e">
        <f>DB427*(1-EQ427)</f>
        <v>#VALUE!</v>
      </c>
      <c r="DM427" s="465" t="e">
        <f>DC427*(1-ES427)</f>
        <v>#VALUE!</v>
      </c>
      <c r="DN427" s="465" t="e">
        <f>DD427*(1-ET427)</f>
        <v>#VALUE!</v>
      </c>
      <c r="DO427" s="465" t="e">
        <f>DE427</f>
        <v>#VALUE!</v>
      </c>
      <c r="DP427" s="465" t="e">
        <f>DF427*(1-EU427)</f>
        <v>#VALUE!</v>
      </c>
      <c r="DQ427" s="465" t="e">
        <f>DG427*(1-EV427)</f>
        <v>#VALUE!</v>
      </c>
      <c r="DR427" s="465" t="e">
        <f>DH427*(1-EW427)</f>
        <v>#VALUE!</v>
      </c>
      <c r="DS427" s="465" t="e">
        <f>DI427</f>
        <v>#VALUE!</v>
      </c>
      <c r="DT427" s="465" t="e">
        <f>SUM(DJ427:DS427)</f>
        <v>#VALUE!</v>
      </c>
      <c r="DU427" s="465" t="e">
        <f>(GS427:GX427)+(DP427+DQ427+DR427)*GY427+DS427</f>
        <v>#VALUE!</v>
      </c>
      <c r="DV427" s="451" t="e">
        <f>AV427/$BH427/(1-EP427)</f>
        <v>#VALUE!</v>
      </c>
      <c r="DW427" s="451" t="e">
        <f>AW427/$BH427/(1-ER427)</f>
        <v>#VALUE!</v>
      </c>
      <c r="DX427" s="451" t="e">
        <f>AX427/$BH427/(1-EQ427)</f>
        <v>#VALUE!</v>
      </c>
      <c r="DY427" s="451" t="e">
        <f>AY427/$BH427/(1-ES427)</f>
        <v>#VALUE!</v>
      </c>
      <c r="DZ427" s="451" t="e">
        <f>AZ427/$BH427/(1-ET427)</f>
        <v>#VALUE!</v>
      </c>
      <c r="EA427" s="451" t="e">
        <f>BA427/$BH427/(1-AX427)</f>
        <v>#VALUE!</v>
      </c>
      <c r="EB427" s="451" t="e">
        <f>BB427/$BH427/(1-EU427)</f>
        <v>#VALUE!</v>
      </c>
      <c r="EC427" s="451" t="e">
        <f>BC427/$BH427/(1-EV427)</f>
        <v>#VALUE!</v>
      </c>
      <c r="ED427" s="451" t="e">
        <f>BD427/$BH427/(1-EW427)</f>
        <v>#VALUE!</v>
      </c>
      <c r="EE427" s="451" t="e">
        <f>BG427/BH427</f>
        <v>#VALUE!</v>
      </c>
      <c r="EF427" s="451" t="e">
        <f>DV427/SUM($DV427:$EE427)</f>
        <v>#VALUE!</v>
      </c>
      <c r="EG427" s="451" t="e">
        <f>DW427/SUM($DV427:$EE427)</f>
        <v>#VALUE!</v>
      </c>
      <c r="EH427" s="451" t="e">
        <f>DX427/SUM($DV427:$EE427)</f>
        <v>#VALUE!</v>
      </c>
      <c r="EI427" s="451" t="e">
        <f>DY427/SUM($DV427:$EE427)</f>
        <v>#VALUE!</v>
      </c>
      <c r="EJ427" s="451" t="e">
        <f>DZ427/SUM($DV427:$EE427)</f>
        <v>#VALUE!</v>
      </c>
      <c r="EK427" s="451" t="e">
        <f>EA427/SUM($DV427:$EE427)</f>
        <v>#VALUE!</v>
      </c>
      <c r="EL427" s="451" t="e">
        <f>EB427/SUM($DV427:$EE427)</f>
        <v>#VALUE!</v>
      </c>
      <c r="EM427" s="451" t="e">
        <f>EC427/SUM($DV427:$EE427)</f>
        <v>#VALUE!</v>
      </c>
      <c r="EN427" s="451" t="e">
        <f>ED427/SUM($DV427:$EE427)</f>
        <v>#VALUE!</v>
      </c>
      <c r="EO427" s="451" t="e">
        <f>EE427/SUM($DV427:$EE427)</f>
        <v>#VALUE!</v>
      </c>
      <c r="EP427" s="450">
        <f>EP426</f>
        <v>0.080000000000000002</v>
      </c>
      <c r="EQ427" s="450">
        <f>EQ426</f>
        <v>0.014999999999999999</v>
      </c>
      <c r="ER427" s="450">
        <f>ER426</f>
        <v>0.014999999999999999</v>
      </c>
      <c r="ES427" s="450">
        <f>ES426</f>
        <v>0.014999999999999999</v>
      </c>
      <c r="ET427" s="450">
        <f>ET426</f>
        <v>0.014999999999999999</v>
      </c>
      <c r="EU427" s="450">
        <f>EU426</f>
        <v>0.089999999999999997</v>
      </c>
      <c r="EV427" s="450">
        <f>EV426</f>
        <v>0.089999999999999997</v>
      </c>
      <c r="EW427" s="450">
        <f>EW426</f>
        <v>0.089999999999999997</v>
      </c>
      <c r="EX427" s="431" t="str">
        <f>IF(_tag_month_day!AS417="","",_tag_month_day!AS417/100)</f>
        <v/>
      </c>
      <c r="EY427" s="431" t="str">
        <f>IF(_tag_month_day!AT417="","",_tag_month_day!AT417/100)</f>
        <v/>
      </c>
      <c r="EZ427" s="431" t="str">
        <f>IF(_tag_month_day!AU417="","",_tag_month_day!AU417/100)</f>
        <v/>
      </c>
      <c r="FA427" s="431" t="str">
        <f>IF(_tag_month_day!AV417="","",_tag_month_day!AV417/100)</f>
        <v/>
      </c>
      <c r="FB427" s="431" t="str">
        <f>IF(_tag_month_day!AW417="","",_tag_month_day!AW417/100)</f>
        <v/>
      </c>
      <c r="FC427" s="431" t="str">
        <f>IF(_tag_month_day!AX417="","",_tag_month_day!AX417/100)</f>
        <v/>
      </c>
      <c r="FD427" s="449" t="str">
        <f>IF(_tag_month_day!AY417="","",_tag_month_day!AY417/100)</f>
        <v/>
      </c>
      <c r="FE427" s="449" t="str">
        <f>IF(_tag_month_day!AZ417="","",_tag_month_day!AZ417/100)</f>
        <v/>
      </c>
      <c r="FF427" s="449" t="str">
        <f>IF(_tag_month_day!BA417="","",_tag_month_day!BA417/100)</f>
        <v/>
      </c>
      <c r="FG427" s="449" t="str">
        <f>IF(_tag_month_day!BB417="","",_tag_month_day!BB417/100)</f>
        <v/>
      </c>
      <c r="FH427" s="467" t="str">
        <f>IF(_tag_month_day!BC417="","",_tag_month_day!BC417/100)</f>
        <v/>
      </c>
      <c r="FI427" s="449">
        <f>FI426</f>
        <v>0.40999999999999998</v>
      </c>
      <c r="FJ427" s="449">
        <f>FJ426</f>
        <v>0.11</v>
      </c>
      <c r="FK427" s="449">
        <f>FK426</f>
        <v>0.014999999999999999</v>
      </c>
      <c r="FL427" s="449">
        <f>FL426</f>
        <v>0</v>
      </c>
      <c r="FM427" s="467">
        <f>FM426</f>
        <v>0.0001</v>
      </c>
      <c r="FN427" s="449">
        <f>FN426</f>
        <v>0.32000000000000001</v>
      </c>
      <c r="FO427" s="449">
        <f>FO426</f>
        <v>0.20000000000000001</v>
      </c>
      <c r="FP427" s="449">
        <f>FP426</f>
        <v>0.01</v>
      </c>
      <c r="FQ427" s="449">
        <f>FQ426</f>
        <v>0</v>
      </c>
      <c r="FR427" s="467">
        <f>FR426</f>
        <v>0.0001</v>
      </c>
      <c r="FS427" s="449" t="str">
        <f>IF(_tag_month_day!BD417="","",_tag_month_day!BD417/100)</f>
        <v/>
      </c>
      <c r="FT427" s="449" t="str">
        <f>IF(_tag_month_day!BE417="","",_tag_month_day!BE417/100)</f>
        <v/>
      </c>
      <c r="FU427" s="449" t="str">
        <f>IF(_tag_month_day!BF417="","",_tag_month_day!BF417/100)</f>
        <v/>
      </c>
      <c r="FV427" s="449" t="str">
        <f>IF(_tag_month_day!BG417="","",_tag_month_day!BG417/100)</f>
        <v/>
      </c>
      <c r="FW427" s="467" t="str">
        <f>IF(_tag_month_day!BH417="","",_tag_month_day!BH417/100)</f>
        <v/>
      </c>
      <c r="FX427" s="449" t="str">
        <f>IF(_tag_month_day!BI417="","",_tag_month_day!BI417/100)</f>
        <v/>
      </c>
      <c r="FY427" s="449" t="str">
        <f>IF(_tag_month_day!BJ417="","",_tag_month_day!BJ417/100)</f>
        <v/>
      </c>
      <c r="FZ427" s="468" t="str">
        <f>IF(_tag_month_day!BK417="","",_tag_month_day!BK417/100)</f>
        <v/>
      </c>
      <c r="GA427" s="449" t="str">
        <f>IF(_tag_month_day!BL417="","",_tag_month_day!BL417/100)</f>
        <v/>
      </c>
      <c r="GB427" s="467" t="str">
        <f>IF(_tag_month_day!BM417="","",_tag_month_day!BM417/100)</f>
        <v/>
      </c>
      <c r="GC427" s="431" t="str">
        <f>IF(_tag_month_day!BN417="","",_tag_month_day!BN417/100)</f>
        <v/>
      </c>
      <c r="GD427" s="431" t="str">
        <f>IF(_tag_month_day!BO417="","",_tag_month_day!BO417/100)</f>
        <v/>
      </c>
      <c r="GE427" s="431" t="str">
        <f>IF(_tag_month_day!BP417="","",_tag_month_day!BP417/100)</f>
        <v/>
      </c>
      <c r="GF427" s="431" t="str">
        <f>IF(_tag_month_day!BQ417="","",_tag_month_day!BQ417/100)</f>
        <v/>
      </c>
      <c r="GG427" s="431" t="str">
        <f>IF(_tag_month_day!BR417="","",_tag_month_day!BR417/100)</f>
        <v/>
      </c>
      <c r="GH427" s="431" t="str">
        <f>IF(_tag_month_day!BS417="","",_tag_month_day!BS417/100)</f>
        <v/>
      </c>
      <c r="GI427" s="467" t="str">
        <f>IF(_tag_month_day!BT417="","",_tag_month_day!BT417/100)</f>
        <v/>
      </c>
      <c r="GJ427" s="469" t="str">
        <f>IF(_tag_month_day!BU417="","",_tag_month_day!BU417/100)</f>
        <v/>
      </c>
      <c r="GK427" s="470">
        <f>GK426</f>
        <v>0.070000000000000007</v>
      </c>
      <c r="GL427" s="470">
        <f>GL426</f>
        <v>0.029999999999999999</v>
      </c>
      <c r="GM427" s="471" t="str">
        <f>IF(_tag_month_day!BX417="","",_tag_month_day!BX417/100)</f>
        <v/>
      </c>
      <c r="GN427" s="470">
        <f>GN426</f>
        <v>0.070000000000000007</v>
      </c>
      <c r="GO427" s="470">
        <f>GO426</f>
        <v>0.029999999999999999</v>
      </c>
      <c r="GP427" s="470">
        <f>GP426</f>
        <v>0.089999999999999997</v>
      </c>
      <c r="GQ427" s="470">
        <f>GQ426</f>
        <v>0.029999999999999999</v>
      </c>
      <c r="GR427" s="471" t="str">
        <f>IF(_tag_month_day!CA417="","",_tag_month_day!CA417/100)</f>
        <v/>
      </c>
      <c r="GS427" s="472">
        <f>GS426</f>
        <v>0.95299999999999996</v>
      </c>
      <c r="GT427" s="472">
        <f>GT426</f>
        <v>0.55000000000000004</v>
      </c>
      <c r="GU427" s="472">
        <f>GU426</f>
        <v>0.55000000000000004</v>
      </c>
      <c r="GV427" s="472">
        <f>GV426</f>
        <v>0.55000000000000004</v>
      </c>
      <c r="GW427" s="472">
        <f>GW426</f>
        <v>0.5</v>
      </c>
      <c r="GX427" s="472">
        <f>GX426</f>
        <v>0.93500000000000005</v>
      </c>
      <c r="GY427" s="472">
        <f>GY426</f>
        <v>0.14999999999999999</v>
      </c>
      <c r="GZ427" s="472">
        <f>GZ426</f>
        <v>1</v>
      </c>
      <c r="HA427" s="474">
        <f>HA426</f>
        <v>0.047</v>
      </c>
      <c r="HB427" s="474">
        <f>HB426</f>
        <v>0.45000000000000001</v>
      </c>
      <c r="HC427" s="474">
        <f>HC426</f>
        <v>0.45000000000000001</v>
      </c>
      <c r="HD427" s="474">
        <f>HD426</f>
        <v>0.45000000000000001</v>
      </c>
      <c r="HE427" s="474">
        <f>HE426</f>
        <v>0.5</v>
      </c>
      <c r="HF427" s="474">
        <f>HF426</f>
        <v>0.065000000000000002</v>
      </c>
      <c r="HG427" s="474">
        <f>HG426</f>
        <v>0.84999999999999998</v>
      </c>
      <c r="HH427" s="474">
        <f>HH426</f>
        <v>0</v>
      </c>
      <c r="HI427" s="10">
        <f>IF(BZ427&lt;&gt;"",CK427-BV427,0)</f>
        <v>0</v>
      </c>
      <c r="HJ427" s="10" t="e">
        <f>IF(AJ427&gt;0,AH427-AJ427,0)</f>
        <v>#VALUE!</v>
      </c>
      <c r="HK427" s="466">
        <f>HK426</f>
        <v>0.84999999999999998</v>
      </c>
      <c r="HL427" s="424">
        <f>HL426</f>
        <v>550000</v>
      </c>
      <c r="HM427" s="424">
        <f>HM426</f>
        <v>480000</v>
      </c>
      <c r="HN427" s="465" t="e">
        <f>(DJ427*EZ427+DK427*FH427+DL427*FM427+DM427*FR427+DN427*FW427+DO427*GB427+DS427*GI427+DP427*GM427+DR427*GR427)*1000*2</f>
        <v>#VALUE!</v>
      </c>
      <c r="HO427" s="465" t="e">
        <f>HN427*HK427*$HO$2/HL427*1000000</f>
        <v>#VALUE!</v>
      </c>
      <c r="HP427" s="465" t="e">
        <f>HN427*HK427*$HP$2/HM427*1000000</f>
        <v>#VALUE!</v>
      </c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</row>
    <row customFormat="1" r="428" s="0">
      <c r="A428" s="420">
        <v>417</v>
      </c>
      <c r="B428" s="421">
        <f ca="1">IF(D428=D427,B427,IF(D428="夜班",B427+1,B427))</f>
        <v>43603</v>
      </c>
      <c r="C428" s="422">
        <f>C427</f>
        <v>0.041666666666666699</v>
      </c>
      <c r="D428" s="10" t="str">
        <f ca="1">IF(HOUR(G428)&lt;8,"夜班",IF(HOUR(G428)&lt;16,"白班",IF(HOUR(G428)&lt;24,"中班",0)))</f>
        <v>夜班</v>
      </c>
      <c r="E428" s="10" t="e">
        <f ca="1">IF(F428=1,"甲",IF(F428=2,"乙",IF(F428=3,"丙",IF(F428=4,"丁",""))))</f>
        <v>#REF!</v>
      </c>
      <c r="F428" s="10" t="e">
        <f ca="1">SUMPRODUCT((成本日报!$A$3:$A$95=计划!B428)*(成本日报!$B$3:$B$95=计划!$D428),成本日报!$C$3:$C$95)</f>
        <v>#REF!</v>
      </c>
      <c r="G428" s="423">
        <f ca="1">G427+C427</f>
        <v>43603.333333332324</v>
      </c>
      <c r="H428" s="423">
        <f ca="1">$G428+$C428/60*10+$C428*0</f>
        <v>43603.34027777677</v>
      </c>
      <c r="I428" s="423">
        <f ca="1">$G428+$C428/60*18+$C428*0</f>
        <v>43603.345833332321</v>
      </c>
      <c r="J428" s="423">
        <f ca="1">$G428+$C428/60*0+$C428*1</f>
        <v>43603.374999998989</v>
      </c>
      <c r="K428" s="423">
        <f ca="1">$G428+$C428/60*30+$C428*2</f>
        <v>43603.437499998996</v>
      </c>
      <c r="L428" s="423">
        <f ca="1">$G428+$C428/60*0+$C428*3</f>
        <v>43603.458333332324</v>
      </c>
      <c r="M428" s="424" t="str">
        <f>IF(_tag_month_day!A418="","",_tag_month_day!A418)</f>
        <v/>
      </c>
      <c r="N428" s="424" t="str">
        <f>IF(_tag_month_day!B418="","",_tag_month_day!B418)</f>
        <v/>
      </c>
      <c r="O428" s="425" t="e">
        <f>IF(M428+N428=0,"",M428+N428)</f>
        <v>#VALUE!</v>
      </c>
      <c r="P428" s="424" t="str">
        <f>IF(_tag_month_day!C418="","",_tag_month_day!C418)</f>
        <v/>
      </c>
      <c r="Q428" s="424" t="str">
        <f>IF(_tag_month_day!D418="","",_tag_month_day!D418)</f>
        <v/>
      </c>
      <c r="R428" s="426" t="str">
        <f>IF(_tag_month_day!CB418="","",_tag_month_day!CB418/100)</f>
        <v/>
      </c>
      <c r="S428" s="427" t="str">
        <f>IF(_tag_month_day!E418="","",_tag_month_day!E418)</f>
        <v/>
      </c>
      <c r="T428" s="427" t="str">
        <f>IF(_tag_month_day!F418="","",_tag_month_day!F418)</f>
        <v/>
      </c>
      <c r="U428" s="428" t="e">
        <f>S428+T428</f>
        <v>#VALUE!</v>
      </c>
      <c r="V428" s="429" t="e">
        <f>U428/AJ428</f>
        <v>#VALUE!</v>
      </c>
      <c r="W428" s="430" t="str">
        <f>IF(_jhy_month_day!A418="","",_jhy_month_day!A418)</f>
        <v/>
      </c>
      <c r="X428" s="431" t="str">
        <f>IF(_jhy_month_day!B418="","",_jhy_month_day!B418/100)</f>
        <v/>
      </c>
      <c r="Y428" s="431" t="str">
        <f>IF(_jhy_month_day!C418="","",_jhy_month_day!C418/100)</f>
        <v/>
      </c>
      <c r="Z428" s="432">
        <f>Z424+1</f>
        <v>105</v>
      </c>
      <c r="AA428" s="433" t="str">
        <f>IF(_tag_month_day!G418="","",_tag_month_day!G418/100)</f>
        <v/>
      </c>
      <c r="AB428" s="433" t="str">
        <f>IF(_tag_month_day!H418="","",_tag_month_day!H418/100)</f>
        <v/>
      </c>
      <c r="AC428" s="434">
        <f>IF(X428="",AC427,BK428*($AV427*X428+$AW427*FD427+$AX427*FI427+$AY427*FN427+$AZ427*FS427+$BA427*FX427+$BG427*GE427)/(AV427*Y428+AX427*FK427+AW427*FF427+AY427*FP427+AZ427*FU427+BA427*FZ427+BG427*GG427+BB427*GK427+BC427*GN427+BD427*GP427))</f>
        <v>1.59963432013121</v>
      </c>
      <c r="AD428" s="435" t="str">
        <f>IF(AC428=AC427,"",AC428-AC427)</f>
        <v/>
      </c>
      <c r="AE428" s="436" t="str">
        <f>IF(1-AF428=0,"",(1-AF428))</f>
        <v/>
      </c>
      <c r="AF428" s="437">
        <v>1</v>
      </c>
      <c r="AG428" s="10" t="str">
        <f>AG427</f>
        <v>9A3</v>
      </c>
      <c r="AH428" s="438" t="str">
        <f>AH427</f>
        <v/>
      </c>
      <c r="AI428" s="424"/>
      <c r="AJ428" s="10" t="str">
        <f>IF(_tag_month_day!I418="","",_tag_month_day!I418)</f>
        <v/>
      </c>
      <c r="AK428" s="440"/>
      <c r="AL428" s="440"/>
      <c r="AM428" s="440"/>
      <c r="AN428" s="441">
        <f>AN427</f>
        <v>2</v>
      </c>
      <c r="AO428" s="441">
        <f>AO427</f>
        <v>8</v>
      </c>
      <c r="AP428" s="442" t="e">
        <f>(IF(AN428=0,AS427,AS427*(1+AO428/AN428)/(AR428+AO428/AN428)))+AT428</f>
        <v>#VALUE!</v>
      </c>
      <c r="AQ428" s="443" t="str">
        <f>IF(_tag_month_day!J418="","",_tag_month_day!J418/100)</f>
        <v/>
      </c>
      <c r="AR428" s="444">
        <f>AR427</f>
        <v>1.3</v>
      </c>
      <c r="AS428" s="445" t="e">
        <f>AQ428*(AN428*AR428+AO428)/(AN428+AO428)</f>
        <v>#VALUE!</v>
      </c>
      <c r="AT428" s="445" t="e">
        <f>(SUM(BE428:BF428)-SUM(BE427:BF427))*0.05</f>
        <v>#VALUE!</v>
      </c>
      <c r="AU428" s="446" t="str">
        <f>IF(_tag_month_day!CC418="","",IF(_tag_month_day!CC418&gt;0,_tag_month_day!CD418,_tag_month_day!CE418))</f>
        <v/>
      </c>
      <c r="AV428" s="447" t="str">
        <f>IF(_tag_month_day!L418="","",_tag_month_day!L418/100)</f>
        <v/>
      </c>
      <c r="AW428" s="431">
        <f>AW427</f>
        <v>0</v>
      </c>
      <c r="AX428" s="431">
        <f>AX427</f>
        <v>0</v>
      </c>
      <c r="AY428" s="431" t="str">
        <f>IF(_tag_month_day!M418="","",_tag_month_day!M418/100)</f>
        <v/>
      </c>
      <c r="AZ428" s="431" t="str">
        <f>IF(_tag_month_day!N418="","",_tag_month_day!N418/100)</f>
        <v/>
      </c>
      <c r="BA428" s="431" t="str">
        <f>IF(_tag_month_day!O418="","",_tag_month_day!O418/100)</f>
        <v/>
      </c>
      <c r="BB428" s="448" t="str">
        <f>IF(_tag_month_day!P418="","",_tag_month_day!P418/100)</f>
        <v/>
      </c>
      <c r="BC428" s="448">
        <f>BC427</f>
        <v>0</v>
      </c>
      <c r="BD428" s="448" t="str">
        <f>IF(_tag_month_day!Q418="","",_tag_month_day!Q418/100)</f>
        <v/>
      </c>
      <c r="BE428" s="449" t="str">
        <f>IF(_tag_month_day!R418="","",_tag_month_day!R418/100)</f>
        <v/>
      </c>
      <c r="BF428" s="388" t="e">
        <f>(AU428*(100+BE428*100))/(AJ428-AU428)/100</f>
        <v>#VALUE!</v>
      </c>
      <c r="BG428" s="450" t="e">
        <f>BE428+BF428</f>
        <v>#VALUE!</v>
      </c>
      <c r="BH428" s="451" t="e">
        <f>SUM(AV428:BF428)</f>
        <v>#VALUE!</v>
      </c>
      <c r="BI428" s="452" t="e">
        <f>IF(CX428=0,BI427,(DK428*查询!$R$5+DL428*查询!$Q$5+DM428*查询!$N$5+DN428*查询!$O$5+DO428*查询!$P$5)*AF428/CX428)</f>
        <v>#VALUE!</v>
      </c>
      <c r="BJ428" s="452" t="e">
        <f>IF(CX428=0,BJ427,(DP428*查询!$S$5+DQ428*查询!$T$5+DR428*查询!$U$5)*AF428/CX428)</f>
        <v>#VALUE!</v>
      </c>
      <c r="BK428" s="452">
        <f>BK427</f>
        <v>1</v>
      </c>
      <c r="BL428" s="453" t="e">
        <f>SUMPRODUCT((AV428:BA428)*(GS428:GX428))/((GS428:GX428)+SUM(BB428:BD428)*GY428+BG428*GZ428)</f>
        <v>#VALUE!</v>
      </c>
      <c r="BM428" s="453" t="e">
        <f>BK428*($AV428*FB428+$AW428*FD428+$AX428*FI428+$AY428*FN428+$AZ428*FS428+$BA428*FX428+$BG428*GE428)/(AV428*EY428+AX428*FK428+AW428*FF428+AY428*FP428+AZ428*FU428+BA428*FZ428+BG428*GG428+BB428*GK428+BC428*GN428+BD428*GP428)</f>
        <v>#VALUE!</v>
      </c>
      <c r="BN428" s="453" t="e">
        <f>($AV428*FC428+$AX428*FJ428+$AW428*FE428+$AY428*FO428+$AZ428*FT428+$BA428*FY428+$BG428*GF428)/($AV428*FA428+BG428*GH428+BB428*GL428+BC428*GO428+BD428*GQ428+BA428*GA428)</f>
        <v>#VALUE!</v>
      </c>
      <c r="BO428" s="454" t="e">
        <f>SUMPRODUCT(AV428:BA428*GS428:GX428)/(GS428:GX428+(BB428+BC428+BD428)*GY428+BG428)</f>
        <v>#VALUE!</v>
      </c>
      <c r="BP428" s="454" t="e">
        <f>SUMPRODUCT(AV428:BA428*GS428:GX428)/(GS428:GX428+(BB428+BC428+BD428)*GY428+BG428)</f>
        <v>#VALUE!</v>
      </c>
      <c r="BQ428" s="454" t="e">
        <f>SUMPRODUCT(AV428:BA428*GS428:GX428)/(GS428:GX428+(BB428+BC428+BD428)*GY428+BG428)</f>
        <v>#VALUE!</v>
      </c>
      <c r="BR428" s="453" t="str">
        <f>IF(_tag_month_day!T418="","",_tag_month_day!T418)</f>
        <v/>
      </c>
      <c r="BS428" s="453" t="str">
        <f>IF(_tag_month_day!U418="","",_tag_month_day!U418)</f>
        <v/>
      </c>
      <c r="BT428" s="455" t="str">
        <f>IF(CK428="","",IF((CK428&gt;=BV428-0.12)*(CK428&lt;=BV428+0.12),"合格","不合格"))</f>
        <v/>
      </c>
      <c r="BU428" s="456" t="str">
        <f>IF(_tag_month_day!V418="","",_tag_month_day!V418)</f>
        <v/>
      </c>
      <c r="BV428" s="457" t="str">
        <f>IF(_tag_month_day!W418="","",_tag_month_day!W418)</f>
        <v/>
      </c>
      <c r="BW428" s="458" t="str">
        <f>IF(_tag_month_day!X418="","",_tag_month_day!X418)</f>
        <v/>
      </c>
      <c r="BX428" s="458" t="str">
        <f>IF(_tag_month_day!Y418="","",_tag_month_day!Y418)</f>
        <v/>
      </c>
      <c r="BY428" s="459">
        <f ca="1">L428</f>
        <v>43603.458333332324</v>
      </c>
      <c r="BZ428" s="460"/>
      <c r="CA428" s="461"/>
      <c r="CB428" s="424" t="str">
        <f>IF(_tag_month_day!Z418="","",_tag_month_day!Z418)</f>
        <v/>
      </c>
      <c r="CC428" s="424" t="str">
        <f>IF(_tag_month_day!AA418="","",_tag_month_day!AA418)</f>
        <v/>
      </c>
      <c r="CD428" s="424" t="str">
        <f>IF(_tag_month_day!AB418="","",_tag_month_day!AB418)</f>
        <v/>
      </c>
      <c r="CE428" s="424" t="str">
        <f>IF(_tag_month_day!AC418="","",_tag_month_day!AC418)</f>
        <v/>
      </c>
      <c r="CF428" s="424" t="str">
        <f>IF(_tag_month_day!AD418="","",_tag_month_day!AD418)</f>
        <v/>
      </c>
      <c r="CG428" s="424" t="str">
        <f>IF(_tag_month_day!AE418="","",_tag_month_day!AE418)</f>
        <v/>
      </c>
      <c r="CH428" s="424" t="str">
        <f>IF(_tag_month_day!AF418="","",_tag_month_day!AF418)</f>
        <v/>
      </c>
      <c r="CI428" s="424" t="str">
        <f>IF(_tag_month_day!AG418="","",_tag_month_day!AG418)</f>
        <v/>
      </c>
      <c r="CJ428" s="424" t="str">
        <f>IF(_tag_month_day!AH418="","",_tag_month_day!AH418)</f>
        <v/>
      </c>
      <c r="CK428" s="424" t="str">
        <f>IF(_tag_month_day!AI418="","",_tag_month_day!AI418)</f>
        <v/>
      </c>
      <c r="CL428" s="4" t="str">
        <f>IF(_tag_month_day!AJ418="","",_tag_month_day!AJ418)</f>
        <v/>
      </c>
      <c r="CM428" s="4" t="str">
        <f>IF(_tag_month_day!AK418="","",_tag_month_day!AK418)</f>
        <v/>
      </c>
      <c r="CN428" s="4" t="str">
        <f>IF(_tag_month_day!AL418="","",_tag_month_day!AL418)</f>
        <v/>
      </c>
      <c r="CO428" s="4" t="str">
        <f>IF(_tag_month_day!AM418="","",_tag_month_day!AM418)</f>
        <v/>
      </c>
      <c r="CP428" s="4" t="str">
        <f>IF(_tag_month_day!AN418="","",_tag_month_day!AN418)</f>
        <v/>
      </c>
      <c r="CQ428" s="4" t="str">
        <f>IF(_tag_month_day!AO418="","",_tag_month_day!AO418)</f>
        <v/>
      </c>
      <c r="CR428" s="462" t="str">
        <f>IF(_tag_month_day!AP418="","",_tag_month_day!AP418)</f>
        <v/>
      </c>
      <c r="CS428" s="463" t="str">
        <f>IF(_tag_month_day!AQ418="","",_tag_month_day!AQ418)</f>
        <v/>
      </c>
      <c r="CT428" s="4" t="str">
        <f>IF(_tag_month_day!AR418="","",_tag_month_day!AR418)</f>
        <v/>
      </c>
      <c r="CU428" s="464" t="e">
        <f>DU428/AJ428</f>
        <v>#VALUE!</v>
      </c>
      <c r="CV428" s="451" t="e">
        <f>BG428/BH428</f>
        <v>#VALUE!</v>
      </c>
      <c r="CW428" s="465" t="e">
        <f>AJ428*(1-CV428)*CU428*AF428</f>
        <v>#VALUE!</v>
      </c>
      <c r="CX428" s="465" t="e">
        <f>CW428*94%</f>
        <v>#VALUE!</v>
      </c>
      <c r="CY428" s="466" t="e">
        <f>IF(CX428=0,0,DS428/(DS428+CX428))</f>
        <v>#VALUE!</v>
      </c>
      <c r="CZ428" s="465" t="e">
        <f>$AJ428*EF428</f>
        <v>#VALUE!</v>
      </c>
      <c r="DA428" s="465" t="e">
        <f>$AJ428*EG428</f>
        <v>#VALUE!</v>
      </c>
      <c r="DB428" s="465" t="e">
        <f>$AJ428*EH428</f>
        <v>#VALUE!</v>
      </c>
      <c r="DC428" s="465" t="e">
        <f>$AJ428*EI428</f>
        <v>#VALUE!</v>
      </c>
      <c r="DD428" s="465" t="e">
        <f>$AJ428*EJ428</f>
        <v>#VALUE!</v>
      </c>
      <c r="DE428" s="465" t="e">
        <f>$AJ428*EK428</f>
        <v>#VALUE!</v>
      </c>
      <c r="DF428" s="465" t="e">
        <f>$AJ428*EL428</f>
        <v>#VALUE!</v>
      </c>
      <c r="DG428" s="465" t="e">
        <f>$AJ428*EM428</f>
        <v>#VALUE!</v>
      </c>
      <c r="DH428" s="465" t="e">
        <f>$AJ428*EN428</f>
        <v>#VALUE!</v>
      </c>
      <c r="DI428" s="465" t="e">
        <f>$AJ428*EO428</f>
        <v>#VALUE!</v>
      </c>
      <c r="DJ428" s="465" t="e">
        <f>CZ428*(1-EP428)</f>
        <v>#VALUE!</v>
      </c>
      <c r="DK428" s="465" t="e">
        <f>DA428*(1-ER428)</f>
        <v>#VALUE!</v>
      </c>
      <c r="DL428" s="465" t="e">
        <f>DB428*(1-EQ428)</f>
        <v>#VALUE!</v>
      </c>
      <c r="DM428" s="465" t="e">
        <f>DC428*(1-ES428)</f>
        <v>#VALUE!</v>
      </c>
      <c r="DN428" s="465" t="e">
        <f>DD428*(1-ET428)</f>
        <v>#VALUE!</v>
      </c>
      <c r="DO428" s="465" t="e">
        <f>DE428</f>
        <v>#VALUE!</v>
      </c>
      <c r="DP428" s="465" t="e">
        <f>DF428*(1-EU428)</f>
        <v>#VALUE!</v>
      </c>
      <c r="DQ428" s="465" t="e">
        <f>DG428*(1-EV428)</f>
        <v>#VALUE!</v>
      </c>
      <c r="DR428" s="465" t="e">
        <f>DH428*(1-EW428)</f>
        <v>#VALUE!</v>
      </c>
      <c r="DS428" s="465" t="e">
        <f>DI428</f>
        <v>#VALUE!</v>
      </c>
      <c r="DT428" s="465" t="e">
        <f>SUM(DJ428:DS428)</f>
        <v>#VALUE!</v>
      </c>
      <c r="DU428" s="465" t="e">
        <f>(GS428:GX428)+(DP428+DQ428+DR428)*GY428+DS428</f>
        <v>#VALUE!</v>
      </c>
      <c r="DV428" s="451" t="e">
        <f>AV428/$BH428/(1-EP428)</f>
        <v>#VALUE!</v>
      </c>
      <c r="DW428" s="451" t="e">
        <f>AW428/$BH428/(1-ER428)</f>
        <v>#VALUE!</v>
      </c>
      <c r="DX428" s="451" t="e">
        <f>AX428/$BH428/(1-EQ428)</f>
        <v>#VALUE!</v>
      </c>
      <c r="DY428" s="451" t="e">
        <f>AY428/$BH428/(1-ES428)</f>
        <v>#VALUE!</v>
      </c>
      <c r="DZ428" s="451" t="e">
        <f>AZ428/$BH428/(1-ET428)</f>
        <v>#VALUE!</v>
      </c>
      <c r="EA428" s="451" t="e">
        <f>BA428/$BH428/(1-AX428)</f>
        <v>#VALUE!</v>
      </c>
      <c r="EB428" s="451" t="e">
        <f>BB428/$BH428/(1-EU428)</f>
        <v>#VALUE!</v>
      </c>
      <c r="EC428" s="451" t="e">
        <f>BC428/$BH428/(1-EV428)</f>
        <v>#VALUE!</v>
      </c>
      <c r="ED428" s="451" t="e">
        <f>BD428/$BH428/(1-EW428)</f>
        <v>#VALUE!</v>
      </c>
      <c r="EE428" s="451" t="e">
        <f>BG428/BH428</f>
        <v>#VALUE!</v>
      </c>
      <c r="EF428" s="451" t="e">
        <f>DV428/SUM($DV428:$EE428)</f>
        <v>#VALUE!</v>
      </c>
      <c r="EG428" s="451" t="e">
        <f>DW428/SUM($DV428:$EE428)</f>
        <v>#VALUE!</v>
      </c>
      <c r="EH428" s="451" t="e">
        <f>DX428/SUM($DV428:$EE428)</f>
        <v>#VALUE!</v>
      </c>
      <c r="EI428" s="451" t="e">
        <f>DY428/SUM($DV428:$EE428)</f>
        <v>#VALUE!</v>
      </c>
      <c r="EJ428" s="451" t="e">
        <f>DZ428/SUM($DV428:$EE428)</f>
        <v>#VALUE!</v>
      </c>
      <c r="EK428" s="451" t="e">
        <f>EA428/SUM($DV428:$EE428)</f>
        <v>#VALUE!</v>
      </c>
      <c r="EL428" s="451" t="e">
        <f>EB428/SUM($DV428:$EE428)</f>
        <v>#VALUE!</v>
      </c>
      <c r="EM428" s="451" t="e">
        <f>EC428/SUM($DV428:$EE428)</f>
        <v>#VALUE!</v>
      </c>
      <c r="EN428" s="451" t="e">
        <f>ED428/SUM($DV428:$EE428)</f>
        <v>#VALUE!</v>
      </c>
      <c r="EO428" s="451" t="e">
        <f>EE428/SUM($DV428:$EE428)</f>
        <v>#VALUE!</v>
      </c>
      <c r="EP428" s="450">
        <f>EP427</f>
        <v>0.080000000000000002</v>
      </c>
      <c r="EQ428" s="450">
        <f>EQ427</f>
        <v>0.014999999999999999</v>
      </c>
      <c r="ER428" s="450">
        <f>ER427</f>
        <v>0.014999999999999999</v>
      </c>
      <c r="ES428" s="450">
        <f>ES427</f>
        <v>0.014999999999999999</v>
      </c>
      <c r="ET428" s="450">
        <f>ET427</f>
        <v>0.014999999999999999</v>
      </c>
      <c r="EU428" s="450">
        <f>EU427</f>
        <v>0.089999999999999997</v>
      </c>
      <c r="EV428" s="450">
        <f>EV427</f>
        <v>0.089999999999999997</v>
      </c>
      <c r="EW428" s="450">
        <f>EW427</f>
        <v>0.089999999999999997</v>
      </c>
      <c r="EX428" s="431" t="str">
        <f>IF(_tag_month_day!AS418="","",_tag_month_day!AS418/100)</f>
        <v/>
      </c>
      <c r="EY428" s="431" t="str">
        <f>IF(_tag_month_day!AT418="","",_tag_month_day!AT418/100)</f>
        <v/>
      </c>
      <c r="EZ428" s="431" t="str">
        <f>IF(_tag_month_day!AU418="","",_tag_month_day!AU418/100)</f>
        <v/>
      </c>
      <c r="FA428" s="431" t="str">
        <f>IF(_tag_month_day!AV418="","",_tag_month_day!AV418/100)</f>
        <v/>
      </c>
      <c r="FB428" s="431" t="str">
        <f>IF(_tag_month_day!AW418="","",_tag_month_day!AW418/100)</f>
        <v/>
      </c>
      <c r="FC428" s="431" t="str">
        <f>IF(_tag_month_day!AX418="","",_tag_month_day!AX418/100)</f>
        <v/>
      </c>
      <c r="FD428" s="449" t="str">
        <f>IF(_tag_month_day!AY418="","",_tag_month_day!AY418/100)</f>
        <v/>
      </c>
      <c r="FE428" s="449" t="str">
        <f>IF(_tag_month_day!AZ418="","",_tag_month_day!AZ418/100)</f>
        <v/>
      </c>
      <c r="FF428" s="449" t="str">
        <f>IF(_tag_month_day!BA418="","",_tag_month_day!BA418/100)</f>
        <v/>
      </c>
      <c r="FG428" s="449" t="str">
        <f>IF(_tag_month_day!BB418="","",_tag_month_day!BB418/100)</f>
        <v/>
      </c>
      <c r="FH428" s="467" t="str">
        <f>IF(_tag_month_day!BC418="","",_tag_month_day!BC418/100)</f>
        <v/>
      </c>
      <c r="FI428" s="449">
        <f>FI427</f>
        <v>0.40999999999999998</v>
      </c>
      <c r="FJ428" s="449">
        <f>FJ427</f>
        <v>0.11</v>
      </c>
      <c r="FK428" s="449">
        <f>FK427</f>
        <v>0.014999999999999999</v>
      </c>
      <c r="FL428" s="449">
        <f>FL427</f>
        <v>0</v>
      </c>
      <c r="FM428" s="467">
        <f>FM427</f>
        <v>0.0001</v>
      </c>
      <c r="FN428" s="449">
        <f>FN427</f>
        <v>0.32000000000000001</v>
      </c>
      <c r="FO428" s="449">
        <f>FO427</f>
        <v>0.20000000000000001</v>
      </c>
      <c r="FP428" s="449">
        <f>FP427</f>
        <v>0.01</v>
      </c>
      <c r="FQ428" s="449">
        <f>FQ427</f>
        <v>0</v>
      </c>
      <c r="FR428" s="467">
        <f>FR427</f>
        <v>0.0001</v>
      </c>
      <c r="FS428" s="449" t="str">
        <f>IF(_tag_month_day!BD418="","",_tag_month_day!BD418/100)</f>
        <v/>
      </c>
      <c r="FT428" s="449" t="str">
        <f>IF(_tag_month_day!BE418="","",_tag_month_day!BE418/100)</f>
        <v/>
      </c>
      <c r="FU428" s="449" t="str">
        <f>IF(_tag_month_day!BF418="","",_tag_month_day!BF418/100)</f>
        <v/>
      </c>
      <c r="FV428" s="449" t="str">
        <f>IF(_tag_month_day!BG418="","",_tag_month_day!BG418/100)</f>
        <v/>
      </c>
      <c r="FW428" s="467" t="str">
        <f>IF(_tag_month_day!BH418="","",_tag_month_day!BH418/100)</f>
        <v/>
      </c>
      <c r="FX428" s="449" t="str">
        <f>IF(_tag_month_day!BI418="","",_tag_month_day!BI418/100)</f>
        <v/>
      </c>
      <c r="FY428" s="449" t="str">
        <f>IF(_tag_month_day!BJ418="","",_tag_month_day!BJ418/100)</f>
        <v/>
      </c>
      <c r="FZ428" s="468" t="str">
        <f>IF(_tag_month_day!BK418="","",_tag_month_day!BK418/100)</f>
        <v/>
      </c>
      <c r="GA428" s="449" t="str">
        <f>IF(_tag_month_day!BL418="","",_tag_month_day!BL418/100)</f>
        <v/>
      </c>
      <c r="GB428" s="467" t="str">
        <f>IF(_tag_month_day!BM418="","",_tag_month_day!BM418/100)</f>
        <v/>
      </c>
      <c r="GC428" s="431" t="str">
        <f>IF(_tag_month_day!BN418="","",_tag_month_day!BN418/100)</f>
        <v/>
      </c>
      <c r="GD428" s="431" t="str">
        <f>IF(_tag_month_day!BO418="","",_tag_month_day!BO418/100)</f>
        <v/>
      </c>
      <c r="GE428" s="431" t="str">
        <f>IF(_tag_month_day!BP418="","",_tag_month_day!BP418/100)</f>
        <v/>
      </c>
      <c r="GF428" s="431" t="str">
        <f>IF(_tag_month_day!BQ418="","",_tag_month_day!BQ418/100)</f>
        <v/>
      </c>
      <c r="GG428" s="431" t="str">
        <f>IF(_tag_month_day!BR418="","",_tag_month_day!BR418/100)</f>
        <v/>
      </c>
      <c r="GH428" s="431" t="str">
        <f>IF(_tag_month_day!BS418="","",_tag_month_day!BS418/100)</f>
        <v/>
      </c>
      <c r="GI428" s="467" t="str">
        <f>IF(_tag_month_day!BT418="","",_tag_month_day!BT418/100)</f>
        <v/>
      </c>
      <c r="GJ428" s="469" t="str">
        <f>IF(_tag_month_day!BU418="","",_tag_month_day!BU418/100)</f>
        <v/>
      </c>
      <c r="GK428" s="470">
        <f>GK427</f>
        <v>0.070000000000000007</v>
      </c>
      <c r="GL428" s="470">
        <f>GL427</f>
        <v>0.029999999999999999</v>
      </c>
      <c r="GM428" s="471" t="str">
        <f>IF(_tag_month_day!BX418="","",_tag_month_day!BX418/100)</f>
        <v/>
      </c>
      <c r="GN428" s="470">
        <f>GN427</f>
        <v>0.070000000000000007</v>
      </c>
      <c r="GO428" s="470">
        <f>GO427</f>
        <v>0.029999999999999999</v>
      </c>
      <c r="GP428" s="470">
        <f>GP427</f>
        <v>0.089999999999999997</v>
      </c>
      <c r="GQ428" s="470">
        <f>GQ427</f>
        <v>0.029999999999999999</v>
      </c>
      <c r="GR428" s="471" t="str">
        <f>IF(_tag_month_day!CA418="","",_tag_month_day!CA418/100)</f>
        <v/>
      </c>
      <c r="GS428" s="472">
        <f>GS427</f>
        <v>0.95299999999999996</v>
      </c>
      <c r="GT428" s="472">
        <f>GT427</f>
        <v>0.55000000000000004</v>
      </c>
      <c r="GU428" s="472">
        <f>GU427</f>
        <v>0.55000000000000004</v>
      </c>
      <c r="GV428" s="472">
        <f>GV427</f>
        <v>0.55000000000000004</v>
      </c>
      <c r="GW428" s="472">
        <f>GW427</f>
        <v>0.5</v>
      </c>
      <c r="GX428" s="472">
        <f>GX427</f>
        <v>0.93500000000000005</v>
      </c>
      <c r="GY428" s="472">
        <f>GY427</f>
        <v>0.14999999999999999</v>
      </c>
      <c r="GZ428" s="472">
        <f>GZ427</f>
        <v>1</v>
      </c>
      <c r="HA428" s="474">
        <f>HA427</f>
        <v>0.047</v>
      </c>
      <c r="HB428" s="474">
        <f>HB427</f>
        <v>0.45000000000000001</v>
      </c>
      <c r="HC428" s="474">
        <f>HC427</f>
        <v>0.45000000000000001</v>
      </c>
      <c r="HD428" s="474">
        <f>HD427</f>
        <v>0.45000000000000001</v>
      </c>
      <c r="HE428" s="474">
        <f>HE427</f>
        <v>0.5</v>
      </c>
      <c r="HF428" s="474">
        <f>HF427</f>
        <v>0.065000000000000002</v>
      </c>
      <c r="HG428" s="474">
        <f>HG427</f>
        <v>0.84999999999999998</v>
      </c>
      <c r="HH428" s="474">
        <f>HH427</f>
        <v>0</v>
      </c>
      <c r="HI428" s="10">
        <f>IF(BZ428&lt;&gt;"",CK428-BV428,0)</f>
        <v>0</v>
      </c>
      <c r="HJ428" s="10" t="e">
        <f>IF(AJ428&gt;0,AH428-AJ428,0)</f>
        <v>#VALUE!</v>
      </c>
      <c r="HK428" s="466">
        <f>HK427</f>
        <v>0.84999999999999998</v>
      </c>
      <c r="HL428" s="424">
        <f>HL427</f>
        <v>550000</v>
      </c>
      <c r="HM428" s="424">
        <f>HM427</f>
        <v>480000</v>
      </c>
      <c r="HN428" s="465" t="e">
        <f>(DJ428*EZ428+DK428*FH428+DL428*FM428+DM428*FR428+DN428*FW428+DO428*GB428+DS428*GI428+DP428*GM428+DR428*GR428)*1000*2</f>
        <v>#VALUE!</v>
      </c>
      <c r="HO428" s="465" t="e">
        <f>HN428*HK428*$HO$2/HL428*1000000</f>
        <v>#VALUE!</v>
      </c>
      <c r="HP428" s="465" t="e">
        <f>HN428*HK428*$HP$2/HM428*1000000</f>
        <v>#VALUE!</v>
      </c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</row>
    <row customFormat="1" r="429" s="0">
      <c r="A429" s="420">
        <v>418</v>
      </c>
      <c r="B429" s="421">
        <f ca="1">IF(D429=D428,B428,IF(D429="夜班",B428+1,B428))</f>
        <v>43603</v>
      </c>
      <c r="C429" s="422">
        <f>C428</f>
        <v>0.041666666666666699</v>
      </c>
      <c r="D429" s="10" t="str">
        <f ca="1">IF(HOUR(G429)&lt;8,"夜班",IF(HOUR(G429)&lt;16,"白班",IF(HOUR(G429)&lt;24,"中班",0)))</f>
        <v>白班</v>
      </c>
      <c r="E429" s="10" t="e">
        <f ca="1">IF(F429=1,"甲",IF(F429=2,"乙",IF(F429=3,"丙",IF(F429=4,"丁",""))))</f>
        <v>#REF!</v>
      </c>
      <c r="F429" s="10" t="e">
        <f ca="1">SUMPRODUCT((成本日报!$A$3:$A$95=计划!B429)*(成本日报!$B$3:$B$95=计划!$D429),成本日报!$C$3:$C$95)</f>
        <v>#REF!</v>
      </c>
      <c r="G429" s="423">
        <f ca="1">G428+C428</f>
        <v>43603.374999998989</v>
      </c>
      <c r="H429" s="423">
        <f ca="1">$G429+$C429/60*10+$C429*0</f>
        <v>43603.381944443434</v>
      </c>
      <c r="I429" s="423">
        <f ca="1">$G429+$C429/60*18+$C429*0</f>
        <v>43603.387499998986</v>
      </c>
      <c r="J429" s="423">
        <f ca="1">$G429+$C429/60*0+$C429*1</f>
        <v>43603.416666665653</v>
      </c>
      <c r="K429" s="423">
        <f ca="1">$G429+$C429/60*30+$C429*2</f>
        <v>43603.47916666566</v>
      </c>
      <c r="L429" s="423">
        <f ca="1">$G429+$C429/60*0+$C429*3</f>
        <v>43603.499999998989</v>
      </c>
      <c r="M429" s="424" t="str">
        <f>IF(_tag_month_day!A419="","",_tag_month_day!A419)</f>
        <v/>
      </c>
      <c r="N429" s="424" t="str">
        <f>IF(_tag_month_day!B419="","",_tag_month_day!B419)</f>
        <v/>
      </c>
      <c r="O429" s="425" t="e">
        <f>IF(M429+N429=0,"",M429+N429)</f>
        <v>#VALUE!</v>
      </c>
      <c r="P429" s="424" t="str">
        <f>IF(_tag_month_day!C419="","",_tag_month_day!C419)</f>
        <v/>
      </c>
      <c r="Q429" s="424" t="str">
        <f>IF(_tag_month_day!D419="","",_tag_month_day!D419)</f>
        <v/>
      </c>
      <c r="R429" s="426" t="str">
        <f>IF(_tag_month_day!CB419="","",_tag_month_day!CB419/100)</f>
        <v/>
      </c>
      <c r="S429" s="427" t="str">
        <f>IF(_tag_month_day!E419="","",_tag_month_day!E419)</f>
        <v/>
      </c>
      <c r="T429" s="427" t="str">
        <f>IF(_tag_month_day!F419="","",_tag_month_day!F419)</f>
        <v/>
      </c>
      <c r="U429" s="428" t="e">
        <f>S429+T429</f>
        <v>#VALUE!</v>
      </c>
      <c r="V429" s="429" t="e">
        <f>U429/AJ429</f>
        <v>#VALUE!</v>
      </c>
      <c r="W429" s="430" t="str">
        <f>IF(_jhy_month_day!A419="","",_jhy_month_day!A419)</f>
        <v/>
      </c>
      <c r="X429" s="431" t="str">
        <f>IF(_jhy_month_day!B419="","",_jhy_month_day!B419/100)</f>
        <v/>
      </c>
      <c r="Y429" s="431" t="str">
        <f>IF(_jhy_month_day!C419="","",_jhy_month_day!C419/100)</f>
        <v/>
      </c>
      <c r="Z429" s="432">
        <f>Z425+1</f>
        <v>105</v>
      </c>
      <c r="AA429" s="433" t="str">
        <f>IF(_tag_month_day!G419="","",_tag_month_day!G419/100)</f>
        <v/>
      </c>
      <c r="AB429" s="433" t="str">
        <f>IF(_tag_month_day!H419="","",_tag_month_day!H419/100)</f>
        <v/>
      </c>
      <c r="AC429" s="434">
        <f>IF(X429="",AC428,BK429*($AV428*X429+$AW428*FD428+$AX428*FI428+$AY428*FN428+$AZ428*FS428+$BA428*FX428+$BG428*GE428)/(AV428*Y429+AX428*FK428+AW428*FF428+AY428*FP428+AZ428*FU428+BA428*FZ428+BG428*GG428+BB428*GK428+BC428*GN428+BD428*GP428))</f>
        <v>1.59963432013121</v>
      </c>
      <c r="AD429" s="435" t="str">
        <f>IF(AC429=AC428,"",AC429-AC428)</f>
        <v/>
      </c>
      <c r="AE429" s="436" t="str">
        <f>IF(1-AF429=0,"",(1-AF429))</f>
        <v/>
      </c>
      <c r="AF429" s="437">
        <v>1</v>
      </c>
      <c r="AG429" s="10" t="str">
        <f>AG428</f>
        <v>9A3</v>
      </c>
      <c r="AH429" s="438" t="str">
        <f>AH428</f>
        <v/>
      </c>
      <c r="AI429" s="424"/>
      <c r="AJ429" s="10" t="str">
        <f>IF(_tag_month_day!I419="","",_tag_month_day!I419)</f>
        <v/>
      </c>
      <c r="AK429" s="440"/>
      <c r="AL429" s="440"/>
      <c r="AM429" s="440"/>
      <c r="AN429" s="441">
        <f>AN428</f>
        <v>2</v>
      </c>
      <c r="AO429" s="441">
        <f>AO428</f>
        <v>8</v>
      </c>
      <c r="AP429" s="442" t="e">
        <f>(IF(AN429=0,AS428,AS428*(1+AO429/AN429)/(AR429+AO429/AN429)))+AT429</f>
        <v>#VALUE!</v>
      </c>
      <c r="AQ429" s="443" t="str">
        <f>IF(_tag_month_day!J419="","",_tag_month_day!J419/100)</f>
        <v/>
      </c>
      <c r="AR429" s="444">
        <f>AR428</f>
        <v>1.3</v>
      </c>
      <c r="AS429" s="445" t="e">
        <f>AQ429*(AN429*AR429+AO429)/(AN429+AO429)</f>
        <v>#VALUE!</v>
      </c>
      <c r="AT429" s="445" t="e">
        <f>(SUM(BE429:BF429)-SUM(BE428:BF428))*0.05</f>
        <v>#VALUE!</v>
      </c>
      <c r="AU429" s="446" t="str">
        <f>IF(_tag_month_day!CC419="","",IF(_tag_month_day!CC419&gt;0,_tag_month_day!CD419,_tag_month_day!CE419))</f>
        <v/>
      </c>
      <c r="AV429" s="447" t="str">
        <f>IF(_tag_month_day!L419="","",_tag_month_day!L419/100)</f>
        <v/>
      </c>
      <c r="AW429" s="431">
        <f>AW428</f>
        <v>0</v>
      </c>
      <c r="AX429" s="431">
        <f>AX428</f>
        <v>0</v>
      </c>
      <c r="AY429" s="431" t="str">
        <f>IF(_tag_month_day!M419="","",_tag_month_day!M419/100)</f>
        <v/>
      </c>
      <c r="AZ429" s="431" t="str">
        <f>IF(_tag_month_day!N419="","",_tag_month_day!N419/100)</f>
        <v/>
      </c>
      <c r="BA429" s="431" t="str">
        <f>IF(_tag_month_day!O419="","",_tag_month_day!O419/100)</f>
        <v/>
      </c>
      <c r="BB429" s="448" t="str">
        <f>IF(_tag_month_day!P419="","",_tag_month_day!P419/100)</f>
        <v/>
      </c>
      <c r="BC429" s="448">
        <f>BC428</f>
        <v>0</v>
      </c>
      <c r="BD429" s="448" t="str">
        <f>IF(_tag_month_day!Q419="","",_tag_month_day!Q419/100)</f>
        <v/>
      </c>
      <c r="BE429" s="449" t="str">
        <f>IF(_tag_month_day!R419="","",_tag_month_day!R419/100)</f>
        <v/>
      </c>
      <c r="BF429" s="388" t="e">
        <f>(AU429*(100+BE429*100))/(AJ429-AU429)/100</f>
        <v>#VALUE!</v>
      </c>
      <c r="BG429" s="450" t="e">
        <f>BE429+BF429</f>
        <v>#VALUE!</v>
      </c>
      <c r="BH429" s="451" t="e">
        <f>SUM(AV429:BF429)</f>
        <v>#VALUE!</v>
      </c>
      <c r="BI429" s="452" t="e">
        <f>IF(CX429=0,BI428,(DK429*查询!$R$5+DL429*查询!$Q$5+DM429*查询!$N$5+DN429*查询!$O$5+DO429*查询!$P$5)*AF429/CX429)</f>
        <v>#VALUE!</v>
      </c>
      <c r="BJ429" s="452" t="e">
        <f>IF(CX429=0,BJ428,(DP429*查询!$S$5+DQ429*查询!$T$5+DR429*查询!$U$5)*AF429/CX429)</f>
        <v>#VALUE!</v>
      </c>
      <c r="BK429" s="452">
        <f>BK428</f>
        <v>1</v>
      </c>
      <c r="BL429" s="453" t="e">
        <f>SUMPRODUCT((AV429:BA429)*(GS429:GX429))/((GS429:GX429)+SUM(BB429:BD429)*GY429+BG429*GZ429)</f>
        <v>#VALUE!</v>
      </c>
      <c r="BM429" s="453" t="e">
        <f>BK429*($AV429*FB429+$AW429*FD429+$AX429*FI429+$AY429*FN429+$AZ429*FS429+$BA429*FX429+$BG429*GE429)/(AV429*EY429+AX429*FK429+AW429*FF429+AY429*FP429+AZ429*FU429+BA429*FZ429+BG429*GG429+BB429*GK429+BC429*GN429+BD429*GP429)</f>
        <v>#VALUE!</v>
      </c>
      <c r="BN429" s="453" t="e">
        <f>($AV429*FC429+$AX429*FJ429+$AW429*FE429+$AY429*FO429+$AZ429*FT429+$BA429*FY429+$BG429*GF429)/($AV429*FA429+BG429*GH429+BB429*GL429+BC429*GO429+BD429*GQ429+BA429*GA429)</f>
        <v>#VALUE!</v>
      </c>
      <c r="BO429" s="454" t="e">
        <f>SUMPRODUCT(AV429:BA429*GS429:GX429)/(GS429:GX429+(BB429+BC429+BD429)*GY429+BG429)</f>
        <v>#VALUE!</v>
      </c>
      <c r="BP429" s="454" t="e">
        <f>SUMPRODUCT(AV429:BA429*GS429:GX429)/(GS429:GX429+(BB429+BC429+BD429)*GY429+BG429)</f>
        <v>#VALUE!</v>
      </c>
      <c r="BQ429" s="454" t="e">
        <f>SUMPRODUCT(AV429:BA429*GS429:GX429)/(GS429:GX429+(BB429+BC429+BD429)*GY429+BG429)</f>
        <v>#VALUE!</v>
      </c>
      <c r="BR429" s="453" t="str">
        <f>IF(_tag_month_day!T419="","",_tag_month_day!T419)</f>
        <v/>
      </c>
      <c r="BS429" s="453" t="str">
        <f>IF(_tag_month_day!U419="","",_tag_month_day!U419)</f>
        <v/>
      </c>
      <c r="BT429" s="455" t="str">
        <f>IF(CK429="","",IF((CK429&gt;=BV429-0.12)*(CK429&lt;=BV429+0.12),"合格","不合格"))</f>
        <v/>
      </c>
      <c r="BU429" s="456" t="str">
        <f>IF(_tag_month_day!V419="","",_tag_month_day!V419)</f>
        <v/>
      </c>
      <c r="BV429" s="457" t="str">
        <f>IF(_tag_month_day!W419="","",_tag_month_day!W419)</f>
        <v/>
      </c>
      <c r="BW429" s="458" t="str">
        <f>IF(_tag_month_day!X419="","",_tag_month_day!X419)</f>
        <v/>
      </c>
      <c r="BX429" s="458" t="str">
        <f>IF(_tag_month_day!Y419="","",_tag_month_day!Y419)</f>
        <v/>
      </c>
      <c r="BY429" s="459">
        <f ca="1">L429</f>
        <v>43603.499999998989</v>
      </c>
      <c r="BZ429" s="460"/>
      <c r="CA429" s="461"/>
      <c r="CB429" s="424" t="str">
        <f>IF(_tag_month_day!Z419="","",_tag_month_day!Z419)</f>
        <v/>
      </c>
      <c r="CC429" s="424" t="str">
        <f>IF(_tag_month_day!AA419="","",_tag_month_day!AA419)</f>
        <v/>
      </c>
      <c r="CD429" s="424" t="str">
        <f>IF(_tag_month_day!AB419="","",_tag_month_day!AB419)</f>
        <v/>
      </c>
      <c r="CE429" s="424" t="str">
        <f>IF(_tag_month_day!AC419="","",_tag_month_day!AC419)</f>
        <v/>
      </c>
      <c r="CF429" s="424" t="str">
        <f>IF(_tag_month_day!AD419="","",_tag_month_day!AD419)</f>
        <v/>
      </c>
      <c r="CG429" s="424" t="str">
        <f>IF(_tag_month_day!AE419="","",_tag_month_day!AE419)</f>
        <v/>
      </c>
      <c r="CH429" s="424" t="str">
        <f>IF(_tag_month_day!AF419="","",_tag_month_day!AF419)</f>
        <v/>
      </c>
      <c r="CI429" s="424" t="str">
        <f>IF(_tag_month_day!AG419="","",_tag_month_day!AG419)</f>
        <v/>
      </c>
      <c r="CJ429" s="424" t="str">
        <f>IF(_tag_month_day!AH419="","",_tag_month_day!AH419)</f>
        <v/>
      </c>
      <c r="CK429" s="424" t="str">
        <f>IF(_tag_month_day!AI419="","",_tag_month_day!AI419)</f>
        <v/>
      </c>
      <c r="CL429" s="4" t="str">
        <f>IF(_tag_month_day!AJ419="","",_tag_month_day!AJ419)</f>
        <v/>
      </c>
      <c r="CM429" s="4" t="str">
        <f>IF(_tag_month_day!AK419="","",_tag_month_day!AK419)</f>
        <v/>
      </c>
      <c r="CN429" s="4" t="str">
        <f>IF(_tag_month_day!AL419="","",_tag_month_day!AL419)</f>
        <v/>
      </c>
      <c r="CO429" s="4" t="str">
        <f>IF(_tag_month_day!AM419="","",_tag_month_day!AM419)</f>
        <v/>
      </c>
      <c r="CP429" s="4" t="str">
        <f>IF(_tag_month_day!AN419="","",_tag_month_day!AN419)</f>
        <v/>
      </c>
      <c r="CQ429" s="4" t="str">
        <f>IF(_tag_month_day!AO419="","",_tag_month_day!AO419)</f>
        <v/>
      </c>
      <c r="CR429" s="462" t="str">
        <f>IF(_tag_month_day!AP419="","",_tag_month_day!AP419)</f>
        <v/>
      </c>
      <c r="CS429" s="463" t="str">
        <f>IF(_tag_month_day!AQ419="","",_tag_month_day!AQ419)</f>
        <v/>
      </c>
      <c r="CT429" s="4" t="str">
        <f>IF(_tag_month_day!AR419="","",_tag_month_day!AR419)</f>
        <v/>
      </c>
      <c r="CU429" s="464" t="e">
        <f>DU429/AJ429</f>
        <v>#VALUE!</v>
      </c>
      <c r="CV429" s="451" t="e">
        <f>BG429/BH429</f>
        <v>#VALUE!</v>
      </c>
      <c r="CW429" s="465" t="e">
        <f>AJ429*(1-CV429)*CU429*AF429</f>
        <v>#VALUE!</v>
      </c>
      <c r="CX429" s="465" t="e">
        <f>CW429*94%</f>
        <v>#VALUE!</v>
      </c>
      <c r="CY429" s="466" t="e">
        <f>IF(CX429=0,0,DS429/(DS429+CX429))</f>
        <v>#VALUE!</v>
      </c>
      <c r="CZ429" s="465" t="e">
        <f>$AJ429*EF429</f>
        <v>#VALUE!</v>
      </c>
      <c r="DA429" s="465" t="e">
        <f>$AJ429*EG429</f>
        <v>#VALUE!</v>
      </c>
      <c r="DB429" s="465" t="e">
        <f>$AJ429*EH429</f>
        <v>#VALUE!</v>
      </c>
      <c r="DC429" s="465" t="e">
        <f>$AJ429*EI429</f>
        <v>#VALUE!</v>
      </c>
      <c r="DD429" s="465" t="e">
        <f>$AJ429*EJ429</f>
        <v>#VALUE!</v>
      </c>
      <c r="DE429" s="465" t="e">
        <f>$AJ429*EK429</f>
        <v>#VALUE!</v>
      </c>
      <c r="DF429" s="465" t="e">
        <f>$AJ429*EL429</f>
        <v>#VALUE!</v>
      </c>
      <c r="DG429" s="465" t="e">
        <f>$AJ429*EM429</f>
        <v>#VALUE!</v>
      </c>
      <c r="DH429" s="465" t="e">
        <f>$AJ429*EN429</f>
        <v>#VALUE!</v>
      </c>
      <c r="DI429" s="465" t="e">
        <f>$AJ429*EO429</f>
        <v>#VALUE!</v>
      </c>
      <c r="DJ429" s="465" t="e">
        <f>CZ429*(1-EP429)</f>
        <v>#VALUE!</v>
      </c>
      <c r="DK429" s="465" t="e">
        <f>DA429*(1-ER429)</f>
        <v>#VALUE!</v>
      </c>
      <c r="DL429" s="465" t="e">
        <f>DB429*(1-EQ429)</f>
        <v>#VALUE!</v>
      </c>
      <c r="DM429" s="465" t="e">
        <f>DC429*(1-ES429)</f>
        <v>#VALUE!</v>
      </c>
      <c r="DN429" s="465" t="e">
        <f>DD429*(1-ET429)</f>
        <v>#VALUE!</v>
      </c>
      <c r="DO429" s="465" t="e">
        <f>DE429</f>
        <v>#VALUE!</v>
      </c>
      <c r="DP429" s="465" t="e">
        <f>DF429*(1-EU429)</f>
        <v>#VALUE!</v>
      </c>
      <c r="DQ429" s="465" t="e">
        <f>DG429*(1-EV429)</f>
        <v>#VALUE!</v>
      </c>
      <c r="DR429" s="465" t="e">
        <f>DH429*(1-EW429)</f>
        <v>#VALUE!</v>
      </c>
      <c r="DS429" s="465" t="e">
        <f>DI429</f>
        <v>#VALUE!</v>
      </c>
      <c r="DT429" s="465" t="e">
        <f>SUM(DJ429:DS429)</f>
        <v>#VALUE!</v>
      </c>
      <c r="DU429" s="465" t="e">
        <f>(GS429:GX429)+(DP429+DQ429+DR429)*GY429+DS429</f>
        <v>#VALUE!</v>
      </c>
      <c r="DV429" s="451" t="e">
        <f>AV429/$BH429/(1-EP429)</f>
        <v>#VALUE!</v>
      </c>
      <c r="DW429" s="451" t="e">
        <f>AW429/$BH429/(1-ER429)</f>
        <v>#VALUE!</v>
      </c>
      <c r="DX429" s="451" t="e">
        <f>AX429/$BH429/(1-EQ429)</f>
        <v>#VALUE!</v>
      </c>
      <c r="DY429" s="451" t="e">
        <f>AY429/$BH429/(1-ES429)</f>
        <v>#VALUE!</v>
      </c>
      <c r="DZ429" s="451" t="e">
        <f>AZ429/$BH429/(1-ET429)</f>
        <v>#VALUE!</v>
      </c>
      <c r="EA429" s="451" t="e">
        <f>BA429/$BH429/(1-AX429)</f>
        <v>#VALUE!</v>
      </c>
      <c r="EB429" s="451" t="e">
        <f>BB429/$BH429/(1-EU429)</f>
        <v>#VALUE!</v>
      </c>
      <c r="EC429" s="451" t="e">
        <f>BC429/$BH429/(1-EV429)</f>
        <v>#VALUE!</v>
      </c>
      <c r="ED429" s="451" t="e">
        <f>BD429/$BH429/(1-EW429)</f>
        <v>#VALUE!</v>
      </c>
      <c r="EE429" s="451" t="e">
        <f>BG429/BH429</f>
        <v>#VALUE!</v>
      </c>
      <c r="EF429" s="451" t="e">
        <f>DV429/SUM($DV429:$EE429)</f>
        <v>#VALUE!</v>
      </c>
      <c r="EG429" s="451" t="e">
        <f>DW429/SUM($DV429:$EE429)</f>
        <v>#VALUE!</v>
      </c>
      <c r="EH429" s="451" t="e">
        <f>DX429/SUM($DV429:$EE429)</f>
        <v>#VALUE!</v>
      </c>
      <c r="EI429" s="451" t="e">
        <f>DY429/SUM($DV429:$EE429)</f>
        <v>#VALUE!</v>
      </c>
      <c r="EJ429" s="451" t="e">
        <f>DZ429/SUM($DV429:$EE429)</f>
        <v>#VALUE!</v>
      </c>
      <c r="EK429" s="451" t="e">
        <f>EA429/SUM($DV429:$EE429)</f>
        <v>#VALUE!</v>
      </c>
      <c r="EL429" s="451" t="e">
        <f>EB429/SUM($DV429:$EE429)</f>
        <v>#VALUE!</v>
      </c>
      <c r="EM429" s="451" t="e">
        <f>EC429/SUM($DV429:$EE429)</f>
        <v>#VALUE!</v>
      </c>
      <c r="EN429" s="451" t="e">
        <f>ED429/SUM($DV429:$EE429)</f>
        <v>#VALUE!</v>
      </c>
      <c r="EO429" s="451" t="e">
        <f>EE429/SUM($DV429:$EE429)</f>
        <v>#VALUE!</v>
      </c>
      <c r="EP429" s="450">
        <f>EP428</f>
        <v>0.080000000000000002</v>
      </c>
      <c r="EQ429" s="450">
        <f>EQ428</f>
        <v>0.014999999999999999</v>
      </c>
      <c r="ER429" s="450">
        <f>ER428</f>
        <v>0.014999999999999999</v>
      </c>
      <c r="ES429" s="450">
        <f>ES428</f>
        <v>0.014999999999999999</v>
      </c>
      <c r="ET429" s="450">
        <f>ET428</f>
        <v>0.014999999999999999</v>
      </c>
      <c r="EU429" s="450">
        <f>EU428</f>
        <v>0.089999999999999997</v>
      </c>
      <c r="EV429" s="450">
        <f>EV428</f>
        <v>0.089999999999999997</v>
      </c>
      <c r="EW429" s="450">
        <f>EW428</f>
        <v>0.089999999999999997</v>
      </c>
      <c r="EX429" s="431" t="str">
        <f>IF(_tag_month_day!AS419="","",_tag_month_day!AS419/100)</f>
        <v/>
      </c>
      <c r="EY429" s="431" t="str">
        <f>IF(_tag_month_day!AT419="","",_tag_month_day!AT419/100)</f>
        <v/>
      </c>
      <c r="EZ429" s="431" t="str">
        <f>IF(_tag_month_day!AU419="","",_tag_month_day!AU419/100)</f>
        <v/>
      </c>
      <c r="FA429" s="431" t="str">
        <f>IF(_tag_month_day!AV419="","",_tag_month_day!AV419/100)</f>
        <v/>
      </c>
      <c r="FB429" s="431" t="str">
        <f>IF(_tag_month_day!AW419="","",_tag_month_day!AW419/100)</f>
        <v/>
      </c>
      <c r="FC429" s="431" t="str">
        <f>IF(_tag_month_day!AX419="","",_tag_month_day!AX419/100)</f>
        <v/>
      </c>
      <c r="FD429" s="449" t="str">
        <f>IF(_tag_month_day!AY419="","",_tag_month_day!AY419/100)</f>
        <v/>
      </c>
      <c r="FE429" s="449" t="str">
        <f>IF(_tag_month_day!AZ419="","",_tag_month_day!AZ419/100)</f>
        <v/>
      </c>
      <c r="FF429" s="449" t="str">
        <f>IF(_tag_month_day!BA419="","",_tag_month_day!BA419/100)</f>
        <v/>
      </c>
      <c r="FG429" s="449" t="str">
        <f>IF(_tag_month_day!BB419="","",_tag_month_day!BB419/100)</f>
        <v/>
      </c>
      <c r="FH429" s="467" t="str">
        <f>IF(_tag_month_day!BC419="","",_tag_month_day!BC419/100)</f>
        <v/>
      </c>
      <c r="FI429" s="449">
        <f>FI428</f>
        <v>0.40999999999999998</v>
      </c>
      <c r="FJ429" s="449">
        <f>FJ428</f>
        <v>0.11</v>
      </c>
      <c r="FK429" s="449">
        <f>FK428</f>
        <v>0.014999999999999999</v>
      </c>
      <c r="FL429" s="449">
        <f>FL428</f>
        <v>0</v>
      </c>
      <c r="FM429" s="467">
        <f>FM428</f>
        <v>0.0001</v>
      </c>
      <c r="FN429" s="449">
        <f>FN428</f>
        <v>0.32000000000000001</v>
      </c>
      <c r="FO429" s="449">
        <f>FO428</f>
        <v>0.20000000000000001</v>
      </c>
      <c r="FP429" s="449">
        <f>FP428</f>
        <v>0.01</v>
      </c>
      <c r="FQ429" s="449">
        <f>FQ428</f>
        <v>0</v>
      </c>
      <c r="FR429" s="467">
        <f>FR428</f>
        <v>0.0001</v>
      </c>
      <c r="FS429" s="449" t="str">
        <f>IF(_tag_month_day!BD419="","",_tag_month_day!BD419/100)</f>
        <v/>
      </c>
      <c r="FT429" s="449" t="str">
        <f>IF(_tag_month_day!BE419="","",_tag_month_day!BE419/100)</f>
        <v/>
      </c>
      <c r="FU429" s="449" t="str">
        <f>IF(_tag_month_day!BF419="","",_tag_month_day!BF419/100)</f>
        <v/>
      </c>
      <c r="FV429" s="449" t="str">
        <f>IF(_tag_month_day!BG419="","",_tag_month_day!BG419/100)</f>
        <v/>
      </c>
      <c r="FW429" s="467" t="str">
        <f>IF(_tag_month_day!BH419="","",_tag_month_day!BH419/100)</f>
        <v/>
      </c>
      <c r="FX429" s="449" t="str">
        <f>IF(_tag_month_day!BI419="","",_tag_month_day!BI419/100)</f>
        <v/>
      </c>
      <c r="FY429" s="449" t="str">
        <f>IF(_tag_month_day!BJ419="","",_tag_month_day!BJ419/100)</f>
        <v/>
      </c>
      <c r="FZ429" s="468" t="str">
        <f>IF(_tag_month_day!BK419="","",_tag_month_day!BK419/100)</f>
        <v/>
      </c>
      <c r="GA429" s="449" t="str">
        <f>IF(_tag_month_day!BL419="","",_tag_month_day!BL419/100)</f>
        <v/>
      </c>
      <c r="GB429" s="467" t="str">
        <f>IF(_tag_month_day!BM419="","",_tag_month_day!BM419/100)</f>
        <v/>
      </c>
      <c r="GC429" s="431" t="str">
        <f>IF(_tag_month_day!BN419="","",_tag_month_day!BN419/100)</f>
        <v/>
      </c>
      <c r="GD429" s="431" t="str">
        <f>IF(_tag_month_day!BO419="","",_tag_month_day!BO419/100)</f>
        <v/>
      </c>
      <c r="GE429" s="431" t="str">
        <f>IF(_tag_month_day!BP419="","",_tag_month_day!BP419/100)</f>
        <v/>
      </c>
      <c r="GF429" s="431" t="str">
        <f>IF(_tag_month_day!BQ419="","",_tag_month_day!BQ419/100)</f>
        <v/>
      </c>
      <c r="GG429" s="431" t="str">
        <f>IF(_tag_month_day!BR419="","",_tag_month_day!BR419/100)</f>
        <v/>
      </c>
      <c r="GH429" s="431" t="str">
        <f>IF(_tag_month_day!BS419="","",_tag_month_day!BS419/100)</f>
        <v/>
      </c>
      <c r="GI429" s="467" t="str">
        <f>IF(_tag_month_day!BT419="","",_tag_month_day!BT419/100)</f>
        <v/>
      </c>
      <c r="GJ429" s="469" t="str">
        <f>IF(_tag_month_day!BU419="","",_tag_month_day!BU419/100)</f>
        <v/>
      </c>
      <c r="GK429" s="470">
        <f>GK428</f>
        <v>0.070000000000000007</v>
      </c>
      <c r="GL429" s="470">
        <f>GL428</f>
        <v>0.029999999999999999</v>
      </c>
      <c r="GM429" s="471" t="str">
        <f>IF(_tag_month_day!BX419="","",_tag_month_day!BX419/100)</f>
        <v/>
      </c>
      <c r="GN429" s="470">
        <f>GN428</f>
        <v>0.070000000000000007</v>
      </c>
      <c r="GO429" s="470">
        <f>GO428</f>
        <v>0.029999999999999999</v>
      </c>
      <c r="GP429" s="470">
        <f>GP428</f>
        <v>0.089999999999999997</v>
      </c>
      <c r="GQ429" s="470">
        <f>GQ428</f>
        <v>0.029999999999999999</v>
      </c>
      <c r="GR429" s="471" t="str">
        <f>IF(_tag_month_day!CA419="","",_tag_month_day!CA419/100)</f>
        <v/>
      </c>
      <c r="GS429" s="472">
        <f>GS428</f>
        <v>0.95299999999999996</v>
      </c>
      <c r="GT429" s="472">
        <f>GT428</f>
        <v>0.55000000000000004</v>
      </c>
      <c r="GU429" s="472">
        <f>GU428</f>
        <v>0.55000000000000004</v>
      </c>
      <c r="GV429" s="472">
        <f>GV428</f>
        <v>0.55000000000000004</v>
      </c>
      <c r="GW429" s="472">
        <f>GW428</f>
        <v>0.5</v>
      </c>
      <c r="GX429" s="472">
        <f>GX428</f>
        <v>0.93500000000000005</v>
      </c>
      <c r="GY429" s="472">
        <f>GY428</f>
        <v>0.14999999999999999</v>
      </c>
      <c r="GZ429" s="472">
        <f>GZ428</f>
        <v>1</v>
      </c>
      <c r="HA429" s="474">
        <f>HA428</f>
        <v>0.047</v>
      </c>
      <c r="HB429" s="474">
        <f>HB428</f>
        <v>0.45000000000000001</v>
      </c>
      <c r="HC429" s="474">
        <f>HC428</f>
        <v>0.45000000000000001</v>
      </c>
      <c r="HD429" s="474">
        <f>HD428</f>
        <v>0.45000000000000001</v>
      </c>
      <c r="HE429" s="474">
        <f>HE428</f>
        <v>0.5</v>
      </c>
      <c r="HF429" s="474">
        <f>HF428</f>
        <v>0.065000000000000002</v>
      </c>
      <c r="HG429" s="474">
        <f>HG428</f>
        <v>0.84999999999999998</v>
      </c>
      <c r="HH429" s="474">
        <f>HH428</f>
        <v>0</v>
      </c>
      <c r="HI429" s="10">
        <f>IF(BZ429&lt;&gt;"",CK429-BV429,0)</f>
        <v>0</v>
      </c>
      <c r="HJ429" s="10" t="e">
        <f>IF(AJ429&gt;0,AH429-AJ429,0)</f>
        <v>#VALUE!</v>
      </c>
      <c r="HK429" s="466">
        <f>HK428</f>
        <v>0.84999999999999998</v>
      </c>
      <c r="HL429" s="424">
        <f>HL428</f>
        <v>550000</v>
      </c>
      <c r="HM429" s="424">
        <f>HM428</f>
        <v>480000</v>
      </c>
      <c r="HN429" s="465" t="e">
        <f>(DJ429*EZ429+DK429*FH429+DL429*FM429+DM429*FR429+DN429*FW429+DO429*GB429+DS429*GI429+DP429*GM429+DR429*GR429)*1000*2</f>
        <v>#VALUE!</v>
      </c>
      <c r="HO429" s="465" t="e">
        <f>HN429*HK429*$HO$2/HL429*1000000</f>
        <v>#VALUE!</v>
      </c>
      <c r="HP429" s="465" t="e">
        <f>HN429*HK429*$HP$2/HM429*1000000</f>
        <v>#VALUE!</v>
      </c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</row>
    <row customFormat="1" r="430" s="0">
      <c r="A430" s="420">
        <v>419</v>
      </c>
      <c r="B430" s="421">
        <f ca="1">IF(D430=D429,B429,IF(D430="夜班",B429+1,B429))</f>
        <v>43603</v>
      </c>
      <c r="C430" s="422">
        <f>C429</f>
        <v>0.041666666666666699</v>
      </c>
      <c r="D430" s="10" t="str">
        <f ca="1">IF(HOUR(G430)&lt;8,"夜班",IF(HOUR(G430)&lt;16,"白班",IF(HOUR(G430)&lt;24,"中班",0)))</f>
        <v>白班</v>
      </c>
      <c r="E430" s="10" t="e">
        <f ca="1">IF(F430=1,"甲",IF(F430=2,"乙",IF(F430=3,"丙",IF(F430=4,"丁",""))))</f>
        <v>#REF!</v>
      </c>
      <c r="F430" s="10" t="e">
        <f ca="1">SUMPRODUCT((成本日报!$A$3:$A$95=计划!B430)*(成本日报!$B$3:$B$95=计划!$D430),成本日报!$C$3:$C$95)</f>
        <v>#REF!</v>
      </c>
      <c r="G430" s="423">
        <f ca="1">G429+C429</f>
        <v>43603.416666665653</v>
      </c>
      <c r="H430" s="423">
        <f ca="1">$G430+$C430/60*10+$C430*0</f>
        <v>43603.423611110098</v>
      </c>
      <c r="I430" s="423">
        <f ca="1">$G430+$C430/60*18+$C430*0</f>
        <v>43603.42916666565</v>
      </c>
      <c r="J430" s="423">
        <f ca="1">$G430+$C430/60*0+$C430*1</f>
        <v>43603.458333332317</v>
      </c>
      <c r="K430" s="423">
        <f ca="1">$G430+$C430/60*30+$C430*2</f>
        <v>43603.520833332324</v>
      </c>
      <c r="L430" s="423">
        <f ca="1">$G430+$C430/60*0+$C430*3</f>
        <v>43603.541666665653</v>
      </c>
      <c r="M430" s="424" t="str">
        <f>IF(_tag_month_day!A420="","",_tag_month_day!A420)</f>
        <v/>
      </c>
      <c r="N430" s="424" t="str">
        <f>IF(_tag_month_day!B420="","",_tag_month_day!B420)</f>
        <v/>
      </c>
      <c r="O430" s="425" t="e">
        <f>IF(M430+N430=0,"",M430+N430)</f>
        <v>#VALUE!</v>
      </c>
      <c r="P430" s="424" t="str">
        <f>IF(_tag_month_day!C420="","",_tag_month_day!C420)</f>
        <v/>
      </c>
      <c r="Q430" s="424" t="str">
        <f>IF(_tag_month_day!D420="","",_tag_month_day!D420)</f>
        <v/>
      </c>
      <c r="R430" s="426" t="str">
        <f>IF(_tag_month_day!CB420="","",_tag_month_day!CB420/100)</f>
        <v/>
      </c>
      <c r="S430" s="427" t="str">
        <f>IF(_tag_month_day!E420="","",_tag_month_day!E420)</f>
        <v/>
      </c>
      <c r="T430" s="427" t="str">
        <f>IF(_tag_month_day!F420="","",_tag_month_day!F420)</f>
        <v/>
      </c>
      <c r="U430" s="428" t="e">
        <f>S430+T430</f>
        <v>#VALUE!</v>
      </c>
      <c r="V430" s="429" t="e">
        <f>U430/AJ430</f>
        <v>#VALUE!</v>
      </c>
      <c r="W430" s="430" t="str">
        <f>IF(_jhy_month_day!A420="","",_jhy_month_day!A420)</f>
        <v/>
      </c>
      <c r="X430" s="431" t="str">
        <f>IF(_jhy_month_day!B420="","",_jhy_month_day!B420/100)</f>
        <v/>
      </c>
      <c r="Y430" s="431" t="str">
        <f>IF(_jhy_month_day!C420="","",_jhy_month_day!C420/100)</f>
        <v/>
      </c>
      <c r="Z430" s="432">
        <f>Z426+1</f>
        <v>105</v>
      </c>
      <c r="AA430" s="433" t="str">
        <f>IF(_tag_month_day!G420="","",_tag_month_day!G420/100)</f>
        <v/>
      </c>
      <c r="AB430" s="433" t="str">
        <f>IF(_tag_month_day!H420="","",_tag_month_day!H420/100)</f>
        <v/>
      </c>
      <c r="AC430" s="434">
        <f>IF(X430="",AC429,BK430*($AV429*X430+$AW429*FD429+$AX429*FI429+$AY429*FN429+$AZ429*FS429+$BA429*FX429+$BG429*GE429)/(AV429*Y430+AX429*FK429+AW429*FF429+AY429*FP429+AZ429*FU429+BA429*FZ429+BG429*GG429+BB429*GK429+BC429*GN429+BD429*GP429))</f>
        <v>1.59963432013121</v>
      </c>
      <c r="AD430" s="435" t="str">
        <f>IF(AC430=AC429,"",AC430-AC429)</f>
        <v/>
      </c>
      <c r="AE430" s="436" t="str">
        <f>IF(1-AF430=0,"",(1-AF430))</f>
        <v/>
      </c>
      <c r="AF430" s="437">
        <v>1</v>
      </c>
      <c r="AG430" s="10" t="str">
        <f>AG429</f>
        <v>9A3</v>
      </c>
      <c r="AH430" s="438" t="str">
        <f>AH429</f>
        <v/>
      </c>
      <c r="AI430" s="424"/>
      <c r="AJ430" s="10" t="str">
        <f>IF(_tag_month_day!I420="","",_tag_month_day!I420)</f>
        <v/>
      </c>
      <c r="AK430" s="440"/>
      <c r="AL430" s="440"/>
      <c r="AM430" s="440"/>
      <c r="AN430" s="441">
        <f>AN429</f>
        <v>2</v>
      </c>
      <c r="AO430" s="441">
        <f>AO429</f>
        <v>8</v>
      </c>
      <c r="AP430" s="442" t="e">
        <f>(IF(AN430=0,AS429,AS429*(1+AO430/AN430)/(AR430+AO430/AN430)))+AT430</f>
        <v>#VALUE!</v>
      </c>
      <c r="AQ430" s="443" t="str">
        <f>IF(_tag_month_day!J420="","",_tag_month_day!J420/100)</f>
        <v/>
      </c>
      <c r="AR430" s="444">
        <f>AR429</f>
        <v>1.3</v>
      </c>
      <c r="AS430" s="445" t="e">
        <f>AQ430*(AN430*AR430+AO430)/(AN430+AO430)</f>
        <v>#VALUE!</v>
      </c>
      <c r="AT430" s="445" t="e">
        <f>(SUM(BE430:BF430)-SUM(BE429:BF429))*0.05</f>
        <v>#VALUE!</v>
      </c>
      <c r="AU430" s="446" t="str">
        <f>IF(_tag_month_day!CC420="","",IF(_tag_month_day!CC420&gt;0,_tag_month_day!CD420,_tag_month_day!CE420))</f>
        <v/>
      </c>
      <c r="AV430" s="447" t="str">
        <f>IF(_tag_month_day!L420="","",_tag_month_day!L420/100)</f>
        <v/>
      </c>
      <c r="AW430" s="431">
        <f>AW429</f>
        <v>0</v>
      </c>
      <c r="AX430" s="431">
        <f>AX429</f>
        <v>0</v>
      </c>
      <c r="AY430" s="431" t="str">
        <f>IF(_tag_month_day!M420="","",_tag_month_day!M420/100)</f>
        <v/>
      </c>
      <c r="AZ430" s="431" t="str">
        <f>IF(_tag_month_day!N420="","",_tag_month_day!N420/100)</f>
        <v/>
      </c>
      <c r="BA430" s="431" t="str">
        <f>IF(_tag_month_day!O420="","",_tag_month_day!O420/100)</f>
        <v/>
      </c>
      <c r="BB430" s="448" t="str">
        <f>IF(_tag_month_day!P420="","",_tag_month_day!P420/100)</f>
        <v/>
      </c>
      <c r="BC430" s="448">
        <f>BC429</f>
        <v>0</v>
      </c>
      <c r="BD430" s="448" t="str">
        <f>IF(_tag_month_day!Q420="","",_tag_month_day!Q420/100)</f>
        <v/>
      </c>
      <c r="BE430" s="449" t="str">
        <f>IF(_tag_month_day!R420="","",_tag_month_day!R420/100)</f>
        <v/>
      </c>
      <c r="BF430" s="388" t="e">
        <f>(AU430*(100+BE430*100))/(AJ430-AU430)/100</f>
        <v>#VALUE!</v>
      </c>
      <c r="BG430" s="450" t="e">
        <f>BE430+BF430</f>
        <v>#VALUE!</v>
      </c>
      <c r="BH430" s="451" t="e">
        <f>SUM(AV430:BF430)</f>
        <v>#VALUE!</v>
      </c>
      <c r="BI430" s="452" t="e">
        <f>IF(CX430=0,BI429,(DK430*查询!$R$5+DL430*查询!$Q$5+DM430*查询!$N$5+DN430*查询!$O$5+DO430*查询!$P$5)*AF430/CX430)</f>
        <v>#VALUE!</v>
      </c>
      <c r="BJ430" s="452" t="e">
        <f>IF(CX430=0,BJ429,(DP430*查询!$S$5+DQ430*查询!$T$5+DR430*查询!$U$5)*AF430/CX430)</f>
        <v>#VALUE!</v>
      </c>
      <c r="BK430" s="452">
        <f>BK429</f>
        <v>1</v>
      </c>
      <c r="BL430" s="453" t="e">
        <f>SUMPRODUCT((AV430:BA430)*(GS430:GX430))/((GS430:GX430)+SUM(BB430:BD430)*GY430+BG430*GZ430)</f>
        <v>#VALUE!</v>
      </c>
      <c r="BM430" s="453" t="e">
        <f>BK430*($AV430*FB430+$AW430*FD430+$AX430*FI430+$AY430*FN430+$AZ430*FS430+$BA430*FX430+$BG430*GE430)/(AV430*EY430+AX430*FK430+AW430*FF430+AY430*FP430+AZ430*FU430+BA430*FZ430+BG430*GG430+BB430*GK430+BC430*GN430+BD430*GP430)</f>
        <v>#VALUE!</v>
      </c>
      <c r="BN430" s="453" t="e">
        <f>($AV430*FC430+$AX430*FJ430+$AW430*FE430+$AY430*FO430+$AZ430*FT430+$BA430*FY430+$BG430*GF430)/($AV430*FA430+BG430*GH430+BB430*GL430+BC430*GO430+BD430*GQ430+BA430*GA430)</f>
        <v>#VALUE!</v>
      </c>
      <c r="BO430" s="454" t="e">
        <f>SUMPRODUCT(AV430:BA430*GS430:GX430)/(GS430:GX430+(BB430+BC430+BD430)*GY430+BG430)</f>
        <v>#VALUE!</v>
      </c>
      <c r="BP430" s="454" t="e">
        <f>SUMPRODUCT(AV430:BA430*GS430:GX430)/(GS430:GX430+(BB430+BC430+BD430)*GY430+BG430)</f>
        <v>#VALUE!</v>
      </c>
      <c r="BQ430" s="454" t="e">
        <f>SUMPRODUCT(AV430:BA430*GS430:GX430)/(GS430:GX430+(BB430+BC430+BD430)*GY430+BG430)</f>
        <v>#VALUE!</v>
      </c>
      <c r="BR430" s="453" t="str">
        <f>IF(_tag_month_day!T420="","",_tag_month_day!T420)</f>
        <v/>
      </c>
      <c r="BS430" s="453" t="str">
        <f>IF(_tag_month_day!U420="","",_tag_month_day!U420)</f>
        <v/>
      </c>
      <c r="BT430" s="455" t="str">
        <f>IF(CK430="","",IF((CK430&gt;=BV430-0.12)*(CK430&lt;=BV430+0.12),"合格","不合格"))</f>
        <v/>
      </c>
      <c r="BU430" s="456" t="str">
        <f>IF(_tag_month_day!V420="","",_tag_month_day!V420)</f>
        <v/>
      </c>
      <c r="BV430" s="457" t="str">
        <f>IF(_tag_month_day!W420="","",_tag_month_day!W420)</f>
        <v/>
      </c>
      <c r="BW430" s="458" t="str">
        <f>IF(_tag_month_day!X420="","",_tag_month_day!X420)</f>
        <v/>
      </c>
      <c r="BX430" s="458" t="str">
        <f>IF(_tag_month_day!Y420="","",_tag_month_day!Y420)</f>
        <v/>
      </c>
      <c r="BY430" s="459">
        <f ca="1">L430</f>
        <v>43603.541666665653</v>
      </c>
      <c r="BZ430" s="460"/>
      <c r="CA430" s="461"/>
      <c r="CB430" s="424" t="str">
        <f>IF(_tag_month_day!Z420="","",_tag_month_day!Z420)</f>
        <v/>
      </c>
      <c r="CC430" s="424" t="str">
        <f>IF(_tag_month_day!AA420="","",_tag_month_day!AA420)</f>
        <v/>
      </c>
      <c r="CD430" s="424" t="str">
        <f>IF(_tag_month_day!AB420="","",_tag_month_day!AB420)</f>
        <v/>
      </c>
      <c r="CE430" s="424" t="str">
        <f>IF(_tag_month_day!AC420="","",_tag_month_day!AC420)</f>
        <v/>
      </c>
      <c r="CF430" s="424" t="str">
        <f>IF(_tag_month_day!AD420="","",_tag_month_day!AD420)</f>
        <v/>
      </c>
      <c r="CG430" s="424" t="str">
        <f>IF(_tag_month_day!AE420="","",_tag_month_day!AE420)</f>
        <v/>
      </c>
      <c r="CH430" s="424" t="str">
        <f>IF(_tag_month_day!AF420="","",_tag_month_day!AF420)</f>
        <v/>
      </c>
      <c r="CI430" s="424" t="str">
        <f>IF(_tag_month_day!AG420="","",_tag_month_day!AG420)</f>
        <v/>
      </c>
      <c r="CJ430" s="424" t="str">
        <f>IF(_tag_month_day!AH420="","",_tag_month_day!AH420)</f>
        <v/>
      </c>
      <c r="CK430" s="424" t="str">
        <f>IF(_tag_month_day!AI420="","",_tag_month_day!AI420)</f>
        <v/>
      </c>
      <c r="CL430" s="4" t="str">
        <f>IF(_tag_month_day!AJ420="","",_tag_month_day!AJ420)</f>
        <v/>
      </c>
      <c r="CM430" s="4" t="str">
        <f>IF(_tag_month_day!AK420="","",_tag_month_day!AK420)</f>
        <v/>
      </c>
      <c r="CN430" s="4" t="str">
        <f>IF(_tag_month_day!AL420="","",_tag_month_day!AL420)</f>
        <v/>
      </c>
      <c r="CO430" s="4" t="str">
        <f>IF(_tag_month_day!AM420="","",_tag_month_day!AM420)</f>
        <v/>
      </c>
      <c r="CP430" s="4" t="str">
        <f>IF(_tag_month_day!AN420="","",_tag_month_day!AN420)</f>
        <v/>
      </c>
      <c r="CQ430" s="4" t="str">
        <f>IF(_tag_month_day!AO420="","",_tag_month_day!AO420)</f>
        <v/>
      </c>
      <c r="CR430" s="462" t="str">
        <f>IF(_tag_month_day!AP420="","",_tag_month_day!AP420)</f>
        <v/>
      </c>
      <c r="CS430" s="463" t="str">
        <f>IF(_tag_month_day!AQ420="","",_tag_month_day!AQ420)</f>
        <v/>
      </c>
      <c r="CT430" s="4" t="str">
        <f>IF(_tag_month_day!AR420="","",_tag_month_day!AR420)</f>
        <v/>
      </c>
      <c r="CU430" s="464" t="e">
        <f>DU430/AJ430</f>
        <v>#VALUE!</v>
      </c>
      <c r="CV430" s="451" t="e">
        <f>BG430/BH430</f>
        <v>#VALUE!</v>
      </c>
      <c r="CW430" s="465" t="e">
        <f>AJ430*(1-CV430)*CU430*AF430</f>
        <v>#VALUE!</v>
      </c>
      <c r="CX430" s="465" t="e">
        <f>CW430*94%</f>
        <v>#VALUE!</v>
      </c>
      <c r="CY430" s="466" t="e">
        <f>IF(CX430=0,0,DS430/(DS430+CX430))</f>
        <v>#VALUE!</v>
      </c>
      <c r="CZ430" s="465" t="e">
        <f>$AJ430*EF430</f>
        <v>#VALUE!</v>
      </c>
      <c r="DA430" s="465" t="e">
        <f>$AJ430*EG430</f>
        <v>#VALUE!</v>
      </c>
      <c r="DB430" s="465" t="e">
        <f>$AJ430*EH430</f>
        <v>#VALUE!</v>
      </c>
      <c r="DC430" s="465" t="e">
        <f>$AJ430*EI430</f>
        <v>#VALUE!</v>
      </c>
      <c r="DD430" s="465" t="e">
        <f>$AJ430*EJ430</f>
        <v>#VALUE!</v>
      </c>
      <c r="DE430" s="465" t="e">
        <f>$AJ430*EK430</f>
        <v>#VALUE!</v>
      </c>
      <c r="DF430" s="465" t="e">
        <f>$AJ430*EL430</f>
        <v>#VALUE!</v>
      </c>
      <c r="DG430" s="465" t="e">
        <f>$AJ430*EM430</f>
        <v>#VALUE!</v>
      </c>
      <c r="DH430" s="465" t="e">
        <f>$AJ430*EN430</f>
        <v>#VALUE!</v>
      </c>
      <c r="DI430" s="465" t="e">
        <f>$AJ430*EO430</f>
        <v>#VALUE!</v>
      </c>
      <c r="DJ430" s="465" t="e">
        <f>CZ430*(1-EP430)</f>
        <v>#VALUE!</v>
      </c>
      <c r="DK430" s="465" t="e">
        <f>DA430*(1-ER430)</f>
        <v>#VALUE!</v>
      </c>
      <c r="DL430" s="465" t="e">
        <f>DB430*(1-EQ430)</f>
        <v>#VALUE!</v>
      </c>
      <c r="DM430" s="465" t="e">
        <f>DC430*(1-ES430)</f>
        <v>#VALUE!</v>
      </c>
      <c r="DN430" s="465" t="e">
        <f>DD430*(1-ET430)</f>
        <v>#VALUE!</v>
      </c>
      <c r="DO430" s="465" t="e">
        <f>DE430</f>
        <v>#VALUE!</v>
      </c>
      <c r="DP430" s="465" t="e">
        <f>DF430*(1-EU430)</f>
        <v>#VALUE!</v>
      </c>
      <c r="DQ430" s="465" t="e">
        <f>DG430*(1-EV430)</f>
        <v>#VALUE!</v>
      </c>
      <c r="DR430" s="465" t="e">
        <f>DH430*(1-EW430)</f>
        <v>#VALUE!</v>
      </c>
      <c r="DS430" s="465" t="e">
        <f>DI430</f>
        <v>#VALUE!</v>
      </c>
      <c r="DT430" s="465" t="e">
        <f>SUM(DJ430:DS430)</f>
        <v>#VALUE!</v>
      </c>
      <c r="DU430" s="465" t="e">
        <f>(GS430:GX430)+(DP430+DQ430+DR430)*GY430+DS430</f>
        <v>#VALUE!</v>
      </c>
      <c r="DV430" s="451" t="e">
        <f>AV430/$BH430/(1-EP430)</f>
        <v>#VALUE!</v>
      </c>
      <c r="DW430" s="451" t="e">
        <f>AW430/$BH430/(1-ER430)</f>
        <v>#VALUE!</v>
      </c>
      <c r="DX430" s="451" t="e">
        <f>AX430/$BH430/(1-EQ430)</f>
        <v>#VALUE!</v>
      </c>
      <c r="DY430" s="451" t="e">
        <f>AY430/$BH430/(1-ES430)</f>
        <v>#VALUE!</v>
      </c>
      <c r="DZ430" s="451" t="e">
        <f>AZ430/$BH430/(1-ET430)</f>
        <v>#VALUE!</v>
      </c>
      <c r="EA430" s="451" t="e">
        <f>BA430/$BH430/(1-AX430)</f>
        <v>#VALUE!</v>
      </c>
      <c r="EB430" s="451" t="e">
        <f>BB430/$BH430/(1-EU430)</f>
        <v>#VALUE!</v>
      </c>
      <c r="EC430" s="451" t="e">
        <f>BC430/$BH430/(1-EV430)</f>
        <v>#VALUE!</v>
      </c>
      <c r="ED430" s="451" t="e">
        <f>BD430/$BH430/(1-EW430)</f>
        <v>#VALUE!</v>
      </c>
      <c r="EE430" s="451" t="e">
        <f>BG430/BH430</f>
        <v>#VALUE!</v>
      </c>
      <c r="EF430" s="451" t="e">
        <f>DV430/SUM($DV430:$EE430)</f>
        <v>#VALUE!</v>
      </c>
      <c r="EG430" s="451" t="e">
        <f>DW430/SUM($DV430:$EE430)</f>
        <v>#VALUE!</v>
      </c>
      <c r="EH430" s="451" t="e">
        <f>DX430/SUM($DV430:$EE430)</f>
        <v>#VALUE!</v>
      </c>
      <c r="EI430" s="451" t="e">
        <f>DY430/SUM($DV430:$EE430)</f>
        <v>#VALUE!</v>
      </c>
      <c r="EJ430" s="451" t="e">
        <f>DZ430/SUM($DV430:$EE430)</f>
        <v>#VALUE!</v>
      </c>
      <c r="EK430" s="451" t="e">
        <f>EA430/SUM($DV430:$EE430)</f>
        <v>#VALUE!</v>
      </c>
      <c r="EL430" s="451" t="e">
        <f>EB430/SUM($DV430:$EE430)</f>
        <v>#VALUE!</v>
      </c>
      <c r="EM430" s="451" t="e">
        <f>EC430/SUM($DV430:$EE430)</f>
        <v>#VALUE!</v>
      </c>
      <c r="EN430" s="451" t="e">
        <f>ED430/SUM($DV430:$EE430)</f>
        <v>#VALUE!</v>
      </c>
      <c r="EO430" s="451" t="e">
        <f>EE430/SUM($DV430:$EE430)</f>
        <v>#VALUE!</v>
      </c>
      <c r="EP430" s="450">
        <f>EP429</f>
        <v>0.080000000000000002</v>
      </c>
      <c r="EQ430" s="450">
        <f>EQ429</f>
        <v>0.014999999999999999</v>
      </c>
      <c r="ER430" s="450">
        <f>ER429</f>
        <v>0.014999999999999999</v>
      </c>
      <c r="ES430" s="450">
        <f>ES429</f>
        <v>0.014999999999999999</v>
      </c>
      <c r="ET430" s="450">
        <f>ET429</f>
        <v>0.014999999999999999</v>
      </c>
      <c r="EU430" s="450">
        <f>EU429</f>
        <v>0.089999999999999997</v>
      </c>
      <c r="EV430" s="450">
        <f>EV429</f>
        <v>0.089999999999999997</v>
      </c>
      <c r="EW430" s="450">
        <f>EW429</f>
        <v>0.089999999999999997</v>
      </c>
      <c r="EX430" s="431" t="str">
        <f>IF(_tag_month_day!AS420="","",_tag_month_day!AS420/100)</f>
        <v/>
      </c>
      <c r="EY430" s="431" t="str">
        <f>IF(_tag_month_day!AT420="","",_tag_month_day!AT420/100)</f>
        <v/>
      </c>
      <c r="EZ430" s="431" t="str">
        <f>IF(_tag_month_day!AU420="","",_tag_month_day!AU420/100)</f>
        <v/>
      </c>
      <c r="FA430" s="431" t="str">
        <f>IF(_tag_month_day!AV420="","",_tag_month_day!AV420/100)</f>
        <v/>
      </c>
      <c r="FB430" s="431" t="str">
        <f>IF(_tag_month_day!AW420="","",_tag_month_day!AW420/100)</f>
        <v/>
      </c>
      <c r="FC430" s="431" t="str">
        <f>IF(_tag_month_day!AX420="","",_tag_month_day!AX420/100)</f>
        <v/>
      </c>
      <c r="FD430" s="449" t="str">
        <f>IF(_tag_month_day!AY420="","",_tag_month_day!AY420/100)</f>
        <v/>
      </c>
      <c r="FE430" s="449" t="str">
        <f>IF(_tag_month_day!AZ420="","",_tag_month_day!AZ420/100)</f>
        <v/>
      </c>
      <c r="FF430" s="449" t="str">
        <f>IF(_tag_month_day!BA420="","",_tag_month_day!BA420/100)</f>
        <v/>
      </c>
      <c r="FG430" s="449" t="str">
        <f>IF(_tag_month_day!BB420="","",_tag_month_day!BB420/100)</f>
        <v/>
      </c>
      <c r="FH430" s="467" t="str">
        <f>IF(_tag_month_day!BC420="","",_tag_month_day!BC420/100)</f>
        <v/>
      </c>
      <c r="FI430" s="449">
        <f>FI429</f>
        <v>0.40999999999999998</v>
      </c>
      <c r="FJ430" s="449">
        <f>FJ429</f>
        <v>0.11</v>
      </c>
      <c r="FK430" s="449">
        <f>FK429</f>
        <v>0.014999999999999999</v>
      </c>
      <c r="FL430" s="449">
        <f>FL429</f>
        <v>0</v>
      </c>
      <c r="FM430" s="467">
        <f>FM429</f>
        <v>0.0001</v>
      </c>
      <c r="FN430" s="449">
        <f>FN429</f>
        <v>0.32000000000000001</v>
      </c>
      <c r="FO430" s="449">
        <f>FO429</f>
        <v>0.20000000000000001</v>
      </c>
      <c r="FP430" s="449">
        <f>FP429</f>
        <v>0.01</v>
      </c>
      <c r="FQ430" s="449">
        <f>FQ429</f>
        <v>0</v>
      </c>
      <c r="FR430" s="467">
        <f>FR429</f>
        <v>0.0001</v>
      </c>
      <c r="FS430" s="449" t="str">
        <f>IF(_tag_month_day!BD420="","",_tag_month_day!BD420/100)</f>
        <v/>
      </c>
      <c r="FT430" s="449" t="str">
        <f>IF(_tag_month_day!BE420="","",_tag_month_day!BE420/100)</f>
        <v/>
      </c>
      <c r="FU430" s="449" t="str">
        <f>IF(_tag_month_day!BF420="","",_tag_month_day!BF420/100)</f>
        <v/>
      </c>
      <c r="FV430" s="449" t="str">
        <f>IF(_tag_month_day!BG420="","",_tag_month_day!BG420/100)</f>
        <v/>
      </c>
      <c r="FW430" s="467" t="str">
        <f>IF(_tag_month_day!BH420="","",_tag_month_day!BH420/100)</f>
        <v/>
      </c>
      <c r="FX430" s="449" t="str">
        <f>IF(_tag_month_day!BI420="","",_tag_month_day!BI420/100)</f>
        <v/>
      </c>
      <c r="FY430" s="449" t="str">
        <f>IF(_tag_month_day!BJ420="","",_tag_month_day!BJ420/100)</f>
        <v/>
      </c>
      <c r="FZ430" s="468" t="str">
        <f>IF(_tag_month_day!BK420="","",_tag_month_day!BK420/100)</f>
        <v/>
      </c>
      <c r="GA430" s="449" t="str">
        <f>IF(_tag_month_day!BL420="","",_tag_month_day!BL420/100)</f>
        <v/>
      </c>
      <c r="GB430" s="467" t="str">
        <f>IF(_tag_month_day!BM420="","",_tag_month_day!BM420/100)</f>
        <v/>
      </c>
      <c r="GC430" s="431" t="str">
        <f>IF(_tag_month_day!BN420="","",_tag_month_day!BN420/100)</f>
        <v/>
      </c>
      <c r="GD430" s="431" t="str">
        <f>IF(_tag_month_day!BO420="","",_tag_month_day!BO420/100)</f>
        <v/>
      </c>
      <c r="GE430" s="431" t="str">
        <f>IF(_tag_month_day!BP420="","",_tag_month_day!BP420/100)</f>
        <v/>
      </c>
      <c r="GF430" s="431" t="str">
        <f>IF(_tag_month_day!BQ420="","",_tag_month_day!BQ420/100)</f>
        <v/>
      </c>
      <c r="GG430" s="431" t="str">
        <f>IF(_tag_month_day!BR420="","",_tag_month_day!BR420/100)</f>
        <v/>
      </c>
      <c r="GH430" s="431" t="str">
        <f>IF(_tag_month_day!BS420="","",_tag_month_day!BS420/100)</f>
        <v/>
      </c>
      <c r="GI430" s="467" t="str">
        <f>IF(_tag_month_day!BT420="","",_tag_month_day!BT420/100)</f>
        <v/>
      </c>
      <c r="GJ430" s="469" t="str">
        <f>IF(_tag_month_day!BU420="","",_tag_month_day!BU420/100)</f>
        <v/>
      </c>
      <c r="GK430" s="470">
        <f>GK429</f>
        <v>0.070000000000000007</v>
      </c>
      <c r="GL430" s="470">
        <f>GL429</f>
        <v>0.029999999999999999</v>
      </c>
      <c r="GM430" s="471" t="str">
        <f>IF(_tag_month_day!BX420="","",_tag_month_day!BX420/100)</f>
        <v/>
      </c>
      <c r="GN430" s="470">
        <f>GN429</f>
        <v>0.070000000000000007</v>
      </c>
      <c r="GO430" s="470">
        <f>GO429</f>
        <v>0.029999999999999999</v>
      </c>
      <c r="GP430" s="470">
        <f>GP429</f>
        <v>0.089999999999999997</v>
      </c>
      <c r="GQ430" s="470">
        <f>GQ429</f>
        <v>0.029999999999999999</v>
      </c>
      <c r="GR430" s="471" t="str">
        <f>IF(_tag_month_day!CA420="","",_tag_month_day!CA420/100)</f>
        <v/>
      </c>
      <c r="GS430" s="472">
        <f>GS429</f>
        <v>0.95299999999999996</v>
      </c>
      <c r="GT430" s="472">
        <f>GT429</f>
        <v>0.55000000000000004</v>
      </c>
      <c r="GU430" s="472">
        <f>GU429</f>
        <v>0.55000000000000004</v>
      </c>
      <c r="GV430" s="472">
        <f>GV429</f>
        <v>0.55000000000000004</v>
      </c>
      <c r="GW430" s="472">
        <f>GW429</f>
        <v>0.5</v>
      </c>
      <c r="GX430" s="472">
        <f>GX429</f>
        <v>0.93500000000000005</v>
      </c>
      <c r="GY430" s="472">
        <f>GY429</f>
        <v>0.14999999999999999</v>
      </c>
      <c r="GZ430" s="472">
        <f>GZ429</f>
        <v>1</v>
      </c>
      <c r="HA430" s="474">
        <f>HA429</f>
        <v>0.047</v>
      </c>
      <c r="HB430" s="474">
        <f>HB429</f>
        <v>0.45000000000000001</v>
      </c>
      <c r="HC430" s="474">
        <f>HC429</f>
        <v>0.45000000000000001</v>
      </c>
      <c r="HD430" s="474">
        <f>HD429</f>
        <v>0.45000000000000001</v>
      </c>
      <c r="HE430" s="474">
        <f>HE429</f>
        <v>0.5</v>
      </c>
      <c r="HF430" s="474">
        <f>HF429</f>
        <v>0.065000000000000002</v>
      </c>
      <c r="HG430" s="474">
        <f>HG429</f>
        <v>0.84999999999999998</v>
      </c>
      <c r="HH430" s="474">
        <f>HH429</f>
        <v>0</v>
      </c>
      <c r="HI430" s="10">
        <f>IF(BZ430&lt;&gt;"",CK430-BV430,0)</f>
        <v>0</v>
      </c>
      <c r="HJ430" s="10" t="e">
        <f>IF(AJ430&gt;0,AH430-AJ430,0)</f>
        <v>#VALUE!</v>
      </c>
      <c r="HK430" s="466">
        <f>HK429</f>
        <v>0.84999999999999998</v>
      </c>
      <c r="HL430" s="424">
        <f>HL429</f>
        <v>550000</v>
      </c>
      <c r="HM430" s="424">
        <f>HM429</f>
        <v>480000</v>
      </c>
      <c r="HN430" s="465" t="e">
        <f>(DJ430*EZ430+DK430*FH430+DL430*FM430+DM430*FR430+DN430*FW430+DO430*GB430+DS430*GI430+DP430*GM430+DR430*GR430)*1000*2</f>
        <v>#VALUE!</v>
      </c>
      <c r="HO430" s="465" t="e">
        <f>HN430*HK430*$HO$2/HL430*1000000</f>
        <v>#VALUE!</v>
      </c>
      <c r="HP430" s="465" t="e">
        <f>HN430*HK430*$HP$2/HM430*1000000</f>
        <v>#VALUE!</v>
      </c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</row>
    <row customFormat="1" r="431" s="0">
      <c r="A431" s="420">
        <v>420</v>
      </c>
      <c r="B431" s="421">
        <f ca="1">IF(D431=D430,B430,IF(D431="夜班",B430+1,B430))</f>
        <v>43603</v>
      </c>
      <c r="C431" s="422">
        <f>C430</f>
        <v>0.041666666666666699</v>
      </c>
      <c r="D431" s="10" t="str">
        <f ca="1">IF(HOUR(G431)&lt;8,"夜班",IF(HOUR(G431)&lt;16,"白班",IF(HOUR(G431)&lt;24,"中班",0)))</f>
        <v>白班</v>
      </c>
      <c r="E431" s="10" t="e">
        <f ca="1">IF(F431=1,"甲",IF(F431=2,"乙",IF(F431=3,"丙",IF(F431=4,"丁",""))))</f>
        <v>#REF!</v>
      </c>
      <c r="F431" s="10" t="e">
        <f ca="1">SUMPRODUCT((成本日报!$A$3:$A$95=计划!B431)*(成本日报!$B$3:$B$95=计划!$D431),成本日报!$C$3:$C$95)</f>
        <v>#REF!</v>
      </c>
      <c r="G431" s="423">
        <f ca="1">G430+C430</f>
        <v>43603.458333332317</v>
      </c>
      <c r="H431" s="423">
        <f ca="1">$G431+$C431/60*10+$C431*0</f>
        <v>43603.465277776762</v>
      </c>
      <c r="I431" s="423">
        <f ca="1">$G431+$C431/60*18+$C431*0</f>
        <v>43603.470833332314</v>
      </c>
      <c r="J431" s="423">
        <f ca="1">$G431+$C431/60*0+$C431*1</f>
        <v>43603.499999998981</v>
      </c>
      <c r="K431" s="423">
        <f ca="1">$G431+$C431/60*30+$C431*2</f>
        <v>43603.562499998989</v>
      </c>
      <c r="L431" s="423">
        <f ca="1">$G431+$C431/60*0+$C431*3</f>
        <v>43603.583333332317</v>
      </c>
      <c r="M431" s="424" t="str">
        <f>IF(_tag_month_day!A421="","",_tag_month_day!A421)</f>
        <v/>
      </c>
      <c r="N431" s="424" t="str">
        <f>IF(_tag_month_day!B421="","",_tag_month_day!B421)</f>
        <v/>
      </c>
      <c r="O431" s="425" t="e">
        <f>IF(M431+N431=0,"",M431+N431)</f>
        <v>#VALUE!</v>
      </c>
      <c r="P431" s="424" t="str">
        <f>IF(_tag_month_day!C421="","",_tag_month_day!C421)</f>
        <v/>
      </c>
      <c r="Q431" s="424" t="str">
        <f>IF(_tag_month_day!D421="","",_tag_month_day!D421)</f>
        <v/>
      </c>
      <c r="R431" s="426" t="str">
        <f>IF(_tag_month_day!CB421="","",_tag_month_day!CB421/100)</f>
        <v/>
      </c>
      <c r="S431" s="427" t="str">
        <f>IF(_tag_month_day!E421="","",_tag_month_day!E421)</f>
        <v/>
      </c>
      <c r="T431" s="427" t="str">
        <f>IF(_tag_month_day!F421="","",_tag_month_day!F421)</f>
        <v/>
      </c>
      <c r="U431" s="428" t="e">
        <f>S431+T431</f>
        <v>#VALUE!</v>
      </c>
      <c r="V431" s="429" t="e">
        <f>U431/AJ431</f>
        <v>#VALUE!</v>
      </c>
      <c r="W431" s="430" t="str">
        <f>IF(_jhy_month_day!A421="","",_jhy_month_day!A421)</f>
        <v/>
      </c>
      <c r="X431" s="431" t="str">
        <f>IF(_jhy_month_day!B421="","",_jhy_month_day!B421/100)</f>
        <v/>
      </c>
      <c r="Y431" s="431" t="str">
        <f>IF(_jhy_month_day!C421="","",_jhy_month_day!C421/100)</f>
        <v/>
      </c>
      <c r="Z431" s="432">
        <f>Z427+1</f>
        <v>105</v>
      </c>
      <c r="AA431" s="433" t="str">
        <f>IF(_tag_month_day!G421="","",_tag_month_day!G421/100)</f>
        <v/>
      </c>
      <c r="AB431" s="433" t="str">
        <f>IF(_tag_month_day!H421="","",_tag_month_day!H421/100)</f>
        <v/>
      </c>
      <c r="AC431" s="434">
        <f>IF(X431="",AC430,BK431*($AV430*X431+$AW430*FD430+$AX430*FI430+$AY430*FN430+$AZ430*FS430+$BA430*FX430+$BG430*GE430)/(AV430*Y431+AX430*FK430+AW430*FF430+AY430*FP430+AZ430*FU430+BA430*FZ430+BG430*GG430+BB430*GK430+BC430*GN430+BD430*GP430))</f>
        <v>1.59963432013121</v>
      </c>
      <c r="AD431" s="435" t="str">
        <f>IF(AC431=AC430,"",AC431-AC430)</f>
        <v/>
      </c>
      <c r="AE431" s="436" t="str">
        <f>IF(1-AF431=0,"",(1-AF431))</f>
        <v/>
      </c>
      <c r="AF431" s="437">
        <v>1</v>
      </c>
      <c r="AG431" s="10" t="str">
        <f>AG430</f>
        <v>9A3</v>
      </c>
      <c r="AH431" s="438" t="str">
        <f>AH430</f>
        <v/>
      </c>
      <c r="AI431" s="424"/>
      <c r="AJ431" s="10" t="str">
        <f>IF(_tag_month_day!I421="","",_tag_month_day!I421)</f>
        <v/>
      </c>
      <c r="AK431" s="440"/>
      <c r="AL431" s="440"/>
      <c r="AM431" s="440"/>
      <c r="AN431" s="441">
        <f>AN430</f>
        <v>2</v>
      </c>
      <c r="AO431" s="441">
        <f>AO430</f>
        <v>8</v>
      </c>
      <c r="AP431" s="442" t="e">
        <f>(IF(AN431=0,AS430,AS430*(1+AO431/AN431)/(AR431+AO431/AN431)))+AT431</f>
        <v>#VALUE!</v>
      </c>
      <c r="AQ431" s="443" t="str">
        <f>IF(_tag_month_day!J421="","",_tag_month_day!J421/100)</f>
        <v/>
      </c>
      <c r="AR431" s="444">
        <f>AR430</f>
        <v>1.3</v>
      </c>
      <c r="AS431" s="445" t="e">
        <f>AQ431*(AN431*AR431+AO431)/(AN431+AO431)</f>
        <v>#VALUE!</v>
      </c>
      <c r="AT431" s="445" t="e">
        <f>(SUM(BE431:BF431)-SUM(BE430:BF430))*0.05</f>
        <v>#VALUE!</v>
      </c>
      <c r="AU431" s="446" t="str">
        <f>IF(_tag_month_day!CC421="","",IF(_tag_month_day!CC421&gt;0,_tag_month_day!CD421,_tag_month_day!CE421))</f>
        <v/>
      </c>
      <c r="AV431" s="447" t="str">
        <f>IF(_tag_month_day!L421="","",_tag_month_day!L421/100)</f>
        <v/>
      </c>
      <c r="AW431" s="431">
        <f>AW430</f>
        <v>0</v>
      </c>
      <c r="AX431" s="431">
        <f>AX430</f>
        <v>0</v>
      </c>
      <c r="AY431" s="431" t="str">
        <f>IF(_tag_month_day!M421="","",_tag_month_day!M421/100)</f>
        <v/>
      </c>
      <c r="AZ431" s="431" t="str">
        <f>IF(_tag_month_day!N421="","",_tag_month_day!N421/100)</f>
        <v/>
      </c>
      <c r="BA431" s="431" t="str">
        <f>IF(_tag_month_day!O421="","",_tag_month_day!O421/100)</f>
        <v/>
      </c>
      <c r="BB431" s="448" t="str">
        <f>IF(_tag_month_day!P421="","",_tag_month_day!P421/100)</f>
        <v/>
      </c>
      <c r="BC431" s="448">
        <f>BC430</f>
        <v>0</v>
      </c>
      <c r="BD431" s="448" t="str">
        <f>IF(_tag_month_day!Q421="","",_tag_month_day!Q421/100)</f>
        <v/>
      </c>
      <c r="BE431" s="449" t="str">
        <f>IF(_tag_month_day!R421="","",_tag_month_day!R421/100)</f>
        <v/>
      </c>
      <c r="BF431" s="388" t="e">
        <f>(AU431*(100+BE431*100))/(AJ431-AU431)/100</f>
        <v>#VALUE!</v>
      </c>
      <c r="BG431" s="450" t="e">
        <f>BE431+BF431</f>
        <v>#VALUE!</v>
      </c>
      <c r="BH431" s="451" t="e">
        <f>SUM(AV431:BF431)</f>
        <v>#VALUE!</v>
      </c>
      <c r="BI431" s="452" t="e">
        <f>IF(CX431=0,BI430,(DK431*查询!$R$5+DL431*查询!$Q$5+DM431*查询!$N$5+DN431*查询!$O$5+DO431*查询!$P$5)*AF431/CX431)</f>
        <v>#VALUE!</v>
      </c>
      <c r="BJ431" s="452" t="e">
        <f>IF(CX431=0,BJ430,(DP431*查询!$S$5+DQ431*查询!$T$5+DR431*查询!$U$5)*AF431/CX431)</f>
        <v>#VALUE!</v>
      </c>
      <c r="BK431" s="452">
        <f>BK430</f>
        <v>1</v>
      </c>
      <c r="BL431" s="453" t="e">
        <f>SUMPRODUCT((AV431:BA431)*(GS431:GX431))/((GS431:GX431)+SUM(BB431:BD431)*GY431+BG431*GZ431)</f>
        <v>#VALUE!</v>
      </c>
      <c r="BM431" s="453" t="e">
        <f>BK431*($AV431*FB431+$AW431*FD431+$AX431*FI431+$AY431*FN431+$AZ431*FS431+$BA431*FX431+$BG431*GE431)/(AV431*EY431+AX431*FK431+AW431*FF431+AY431*FP431+AZ431*FU431+BA431*FZ431+BG431*GG431+BB431*GK431+BC431*GN431+BD431*GP431)</f>
        <v>#VALUE!</v>
      </c>
      <c r="BN431" s="453" t="e">
        <f>($AV431*FC431+$AX431*FJ431+$AW431*FE431+$AY431*FO431+$AZ431*FT431+$BA431*FY431+$BG431*GF431)/($AV431*FA431+BG431*GH431+BB431*GL431+BC431*GO431+BD431*GQ431+BA431*GA431)</f>
        <v>#VALUE!</v>
      </c>
      <c r="BO431" s="454" t="e">
        <f>SUMPRODUCT(AV431:BA431*GS431:GX431)/(GS431:GX431+(BB431+BC431+BD431)*GY431+BG431)</f>
        <v>#VALUE!</v>
      </c>
      <c r="BP431" s="454" t="e">
        <f>SUMPRODUCT(AV431:BA431*GS431:GX431)/(GS431:GX431+(BB431+BC431+BD431)*GY431+BG431)</f>
        <v>#VALUE!</v>
      </c>
      <c r="BQ431" s="454" t="e">
        <f>SUMPRODUCT(AV431:BA431*GS431:GX431)/(GS431:GX431+(BB431+BC431+BD431)*GY431+BG431)</f>
        <v>#VALUE!</v>
      </c>
      <c r="BR431" s="453" t="str">
        <f>IF(_tag_month_day!T421="","",_tag_month_day!T421)</f>
        <v/>
      </c>
      <c r="BS431" s="453" t="str">
        <f>IF(_tag_month_day!U421="","",_tag_month_day!U421)</f>
        <v/>
      </c>
      <c r="BT431" s="455" t="str">
        <f>IF(CK431="","",IF((CK431&gt;=BV431-0.12)*(CK431&lt;=BV431+0.12),"合格","不合格"))</f>
        <v/>
      </c>
      <c r="BU431" s="456" t="str">
        <f>IF(_tag_month_day!V421="","",_tag_month_day!V421)</f>
        <v/>
      </c>
      <c r="BV431" s="457" t="str">
        <f>IF(_tag_month_day!W421="","",_tag_month_day!W421)</f>
        <v/>
      </c>
      <c r="BW431" s="458" t="str">
        <f>IF(_tag_month_day!X421="","",_tag_month_day!X421)</f>
        <v/>
      </c>
      <c r="BX431" s="458" t="str">
        <f>IF(_tag_month_day!Y421="","",_tag_month_day!Y421)</f>
        <v/>
      </c>
      <c r="BY431" s="459">
        <f ca="1">L431</f>
        <v>43603.583333332317</v>
      </c>
      <c r="BZ431" s="460"/>
      <c r="CA431" s="461"/>
      <c r="CB431" s="424" t="str">
        <f>IF(_tag_month_day!Z421="","",_tag_month_day!Z421)</f>
        <v/>
      </c>
      <c r="CC431" s="424" t="str">
        <f>IF(_tag_month_day!AA421="","",_tag_month_day!AA421)</f>
        <v/>
      </c>
      <c r="CD431" s="424" t="str">
        <f>IF(_tag_month_day!AB421="","",_tag_month_day!AB421)</f>
        <v/>
      </c>
      <c r="CE431" s="424" t="str">
        <f>IF(_tag_month_day!AC421="","",_tag_month_day!AC421)</f>
        <v/>
      </c>
      <c r="CF431" s="424" t="str">
        <f>IF(_tag_month_day!AD421="","",_tag_month_day!AD421)</f>
        <v/>
      </c>
      <c r="CG431" s="424" t="str">
        <f>IF(_tag_month_day!AE421="","",_tag_month_day!AE421)</f>
        <v/>
      </c>
      <c r="CH431" s="424" t="str">
        <f>IF(_tag_month_day!AF421="","",_tag_month_day!AF421)</f>
        <v/>
      </c>
      <c r="CI431" s="424" t="str">
        <f>IF(_tag_month_day!AG421="","",_tag_month_day!AG421)</f>
        <v/>
      </c>
      <c r="CJ431" s="424" t="str">
        <f>IF(_tag_month_day!AH421="","",_tag_month_day!AH421)</f>
        <v/>
      </c>
      <c r="CK431" s="424" t="str">
        <f>IF(_tag_month_day!AI421="","",_tag_month_day!AI421)</f>
        <v/>
      </c>
      <c r="CL431" s="4" t="str">
        <f>IF(_tag_month_day!AJ421="","",_tag_month_day!AJ421)</f>
        <v/>
      </c>
      <c r="CM431" s="4" t="str">
        <f>IF(_tag_month_day!AK421="","",_tag_month_day!AK421)</f>
        <v/>
      </c>
      <c r="CN431" s="4" t="str">
        <f>IF(_tag_month_day!AL421="","",_tag_month_day!AL421)</f>
        <v/>
      </c>
      <c r="CO431" s="4" t="str">
        <f>IF(_tag_month_day!AM421="","",_tag_month_day!AM421)</f>
        <v/>
      </c>
      <c r="CP431" s="4" t="str">
        <f>IF(_tag_month_day!AN421="","",_tag_month_day!AN421)</f>
        <v/>
      </c>
      <c r="CQ431" s="4" t="str">
        <f>IF(_tag_month_day!AO421="","",_tag_month_day!AO421)</f>
        <v/>
      </c>
      <c r="CR431" s="462" t="str">
        <f>IF(_tag_month_day!AP421="","",_tag_month_day!AP421)</f>
        <v/>
      </c>
      <c r="CS431" s="463" t="str">
        <f>IF(_tag_month_day!AQ421="","",_tag_month_day!AQ421)</f>
        <v/>
      </c>
      <c r="CT431" s="4" t="str">
        <f>IF(_tag_month_day!AR421="","",_tag_month_day!AR421)</f>
        <v/>
      </c>
      <c r="CU431" s="464" t="e">
        <f>DU431/AJ431</f>
        <v>#VALUE!</v>
      </c>
      <c r="CV431" s="451" t="e">
        <f>BG431/BH431</f>
        <v>#VALUE!</v>
      </c>
      <c r="CW431" s="465" t="e">
        <f>AJ431*(1-CV431)*CU431*AF431</f>
        <v>#VALUE!</v>
      </c>
      <c r="CX431" s="465" t="e">
        <f>CW431*94%</f>
        <v>#VALUE!</v>
      </c>
      <c r="CY431" s="466" t="e">
        <f>IF(CX431=0,0,DS431/(DS431+CX431))</f>
        <v>#VALUE!</v>
      </c>
      <c r="CZ431" s="465" t="e">
        <f>$AJ431*EF431</f>
        <v>#VALUE!</v>
      </c>
      <c r="DA431" s="465" t="e">
        <f>$AJ431*EG431</f>
        <v>#VALUE!</v>
      </c>
      <c r="DB431" s="465" t="e">
        <f>$AJ431*EH431</f>
        <v>#VALUE!</v>
      </c>
      <c r="DC431" s="465" t="e">
        <f>$AJ431*EI431</f>
        <v>#VALUE!</v>
      </c>
      <c r="DD431" s="465" t="e">
        <f>$AJ431*EJ431</f>
        <v>#VALUE!</v>
      </c>
      <c r="DE431" s="465" t="e">
        <f>$AJ431*EK431</f>
        <v>#VALUE!</v>
      </c>
      <c r="DF431" s="465" t="e">
        <f>$AJ431*EL431</f>
        <v>#VALUE!</v>
      </c>
      <c r="DG431" s="465" t="e">
        <f>$AJ431*EM431</f>
        <v>#VALUE!</v>
      </c>
      <c r="DH431" s="465" t="e">
        <f>$AJ431*EN431</f>
        <v>#VALUE!</v>
      </c>
      <c r="DI431" s="465" t="e">
        <f>$AJ431*EO431</f>
        <v>#VALUE!</v>
      </c>
      <c r="DJ431" s="465" t="e">
        <f>CZ431*(1-EP431)</f>
        <v>#VALUE!</v>
      </c>
      <c r="DK431" s="465" t="e">
        <f>DA431*(1-ER431)</f>
        <v>#VALUE!</v>
      </c>
      <c r="DL431" s="465" t="e">
        <f>DB431*(1-EQ431)</f>
        <v>#VALUE!</v>
      </c>
      <c r="DM431" s="465" t="e">
        <f>DC431*(1-ES431)</f>
        <v>#VALUE!</v>
      </c>
      <c r="DN431" s="465" t="e">
        <f>DD431*(1-ET431)</f>
        <v>#VALUE!</v>
      </c>
      <c r="DO431" s="465" t="e">
        <f>DE431</f>
        <v>#VALUE!</v>
      </c>
      <c r="DP431" s="465" t="e">
        <f>DF431*(1-EU431)</f>
        <v>#VALUE!</v>
      </c>
      <c r="DQ431" s="465" t="e">
        <f>DG431*(1-EV431)</f>
        <v>#VALUE!</v>
      </c>
      <c r="DR431" s="465" t="e">
        <f>DH431*(1-EW431)</f>
        <v>#VALUE!</v>
      </c>
      <c r="DS431" s="465" t="e">
        <f>DI431</f>
        <v>#VALUE!</v>
      </c>
      <c r="DT431" s="465" t="e">
        <f>SUM(DJ431:DS431)</f>
        <v>#VALUE!</v>
      </c>
      <c r="DU431" s="465" t="e">
        <f>(GS431:GX431)+(DP431+DQ431+DR431)*GY431+DS431</f>
        <v>#VALUE!</v>
      </c>
      <c r="DV431" s="451" t="e">
        <f>AV431/$BH431/(1-EP431)</f>
        <v>#VALUE!</v>
      </c>
      <c r="DW431" s="451" t="e">
        <f>AW431/$BH431/(1-ER431)</f>
        <v>#VALUE!</v>
      </c>
      <c r="DX431" s="451" t="e">
        <f>AX431/$BH431/(1-EQ431)</f>
        <v>#VALUE!</v>
      </c>
      <c r="DY431" s="451" t="e">
        <f>AY431/$BH431/(1-ES431)</f>
        <v>#VALUE!</v>
      </c>
      <c r="DZ431" s="451" t="e">
        <f>AZ431/$BH431/(1-ET431)</f>
        <v>#VALUE!</v>
      </c>
      <c r="EA431" s="451" t="e">
        <f>BA431/$BH431/(1-AX431)</f>
        <v>#VALUE!</v>
      </c>
      <c r="EB431" s="451" t="e">
        <f>BB431/$BH431/(1-EU431)</f>
        <v>#VALUE!</v>
      </c>
      <c r="EC431" s="451" t="e">
        <f>BC431/$BH431/(1-EV431)</f>
        <v>#VALUE!</v>
      </c>
      <c r="ED431" s="451" t="e">
        <f>BD431/$BH431/(1-EW431)</f>
        <v>#VALUE!</v>
      </c>
      <c r="EE431" s="451" t="e">
        <f>BG431/BH431</f>
        <v>#VALUE!</v>
      </c>
      <c r="EF431" s="451" t="e">
        <f>DV431/SUM($DV431:$EE431)</f>
        <v>#VALUE!</v>
      </c>
      <c r="EG431" s="451" t="e">
        <f>DW431/SUM($DV431:$EE431)</f>
        <v>#VALUE!</v>
      </c>
      <c r="EH431" s="451" t="e">
        <f>DX431/SUM($DV431:$EE431)</f>
        <v>#VALUE!</v>
      </c>
      <c r="EI431" s="451" t="e">
        <f>DY431/SUM($DV431:$EE431)</f>
        <v>#VALUE!</v>
      </c>
      <c r="EJ431" s="451" t="e">
        <f>DZ431/SUM($DV431:$EE431)</f>
        <v>#VALUE!</v>
      </c>
      <c r="EK431" s="451" t="e">
        <f>EA431/SUM($DV431:$EE431)</f>
        <v>#VALUE!</v>
      </c>
      <c r="EL431" s="451" t="e">
        <f>EB431/SUM($DV431:$EE431)</f>
        <v>#VALUE!</v>
      </c>
      <c r="EM431" s="451" t="e">
        <f>EC431/SUM($DV431:$EE431)</f>
        <v>#VALUE!</v>
      </c>
      <c r="EN431" s="451" t="e">
        <f>ED431/SUM($DV431:$EE431)</f>
        <v>#VALUE!</v>
      </c>
      <c r="EO431" s="451" t="e">
        <f>EE431/SUM($DV431:$EE431)</f>
        <v>#VALUE!</v>
      </c>
      <c r="EP431" s="450">
        <f>EP430</f>
        <v>0.080000000000000002</v>
      </c>
      <c r="EQ431" s="450">
        <f>EQ430</f>
        <v>0.014999999999999999</v>
      </c>
      <c r="ER431" s="450">
        <f>ER430</f>
        <v>0.014999999999999999</v>
      </c>
      <c r="ES431" s="450">
        <f>ES430</f>
        <v>0.014999999999999999</v>
      </c>
      <c r="ET431" s="450">
        <f>ET430</f>
        <v>0.014999999999999999</v>
      </c>
      <c r="EU431" s="450">
        <f>EU430</f>
        <v>0.089999999999999997</v>
      </c>
      <c r="EV431" s="450">
        <f>EV430</f>
        <v>0.089999999999999997</v>
      </c>
      <c r="EW431" s="450">
        <f>EW430</f>
        <v>0.089999999999999997</v>
      </c>
      <c r="EX431" s="431" t="str">
        <f>IF(_tag_month_day!AS421="","",_tag_month_day!AS421/100)</f>
        <v/>
      </c>
      <c r="EY431" s="431" t="str">
        <f>IF(_tag_month_day!AT421="","",_tag_month_day!AT421/100)</f>
        <v/>
      </c>
      <c r="EZ431" s="431" t="str">
        <f>IF(_tag_month_day!AU421="","",_tag_month_day!AU421/100)</f>
        <v/>
      </c>
      <c r="FA431" s="431" t="str">
        <f>IF(_tag_month_day!AV421="","",_tag_month_day!AV421/100)</f>
        <v/>
      </c>
      <c r="FB431" s="431" t="str">
        <f>IF(_tag_month_day!AW421="","",_tag_month_day!AW421/100)</f>
        <v/>
      </c>
      <c r="FC431" s="431" t="str">
        <f>IF(_tag_month_day!AX421="","",_tag_month_day!AX421/100)</f>
        <v/>
      </c>
      <c r="FD431" s="449" t="str">
        <f>IF(_tag_month_day!AY421="","",_tag_month_day!AY421/100)</f>
        <v/>
      </c>
      <c r="FE431" s="449" t="str">
        <f>IF(_tag_month_day!AZ421="","",_tag_month_day!AZ421/100)</f>
        <v/>
      </c>
      <c r="FF431" s="449" t="str">
        <f>IF(_tag_month_day!BA421="","",_tag_month_day!BA421/100)</f>
        <v/>
      </c>
      <c r="FG431" s="449" t="str">
        <f>IF(_tag_month_day!BB421="","",_tag_month_day!BB421/100)</f>
        <v/>
      </c>
      <c r="FH431" s="467" t="str">
        <f>IF(_tag_month_day!BC421="","",_tag_month_day!BC421/100)</f>
        <v/>
      </c>
      <c r="FI431" s="449">
        <f>FI430</f>
        <v>0.40999999999999998</v>
      </c>
      <c r="FJ431" s="449">
        <f>FJ430</f>
        <v>0.11</v>
      </c>
      <c r="FK431" s="449">
        <f>FK430</f>
        <v>0.014999999999999999</v>
      </c>
      <c r="FL431" s="449">
        <f>FL430</f>
        <v>0</v>
      </c>
      <c r="FM431" s="467">
        <f>FM430</f>
        <v>0.0001</v>
      </c>
      <c r="FN431" s="449">
        <f>FN430</f>
        <v>0.32000000000000001</v>
      </c>
      <c r="FO431" s="449">
        <f>FO430</f>
        <v>0.20000000000000001</v>
      </c>
      <c r="FP431" s="449">
        <f>FP430</f>
        <v>0.01</v>
      </c>
      <c r="FQ431" s="449">
        <f>FQ430</f>
        <v>0</v>
      </c>
      <c r="FR431" s="467">
        <f>FR430</f>
        <v>0.0001</v>
      </c>
      <c r="FS431" s="449" t="str">
        <f>IF(_tag_month_day!BD421="","",_tag_month_day!BD421/100)</f>
        <v/>
      </c>
      <c r="FT431" s="449" t="str">
        <f>IF(_tag_month_day!BE421="","",_tag_month_day!BE421/100)</f>
        <v/>
      </c>
      <c r="FU431" s="449" t="str">
        <f>IF(_tag_month_day!BF421="","",_tag_month_day!BF421/100)</f>
        <v/>
      </c>
      <c r="FV431" s="449" t="str">
        <f>IF(_tag_month_day!BG421="","",_tag_month_day!BG421/100)</f>
        <v/>
      </c>
      <c r="FW431" s="467" t="str">
        <f>IF(_tag_month_day!BH421="","",_tag_month_day!BH421/100)</f>
        <v/>
      </c>
      <c r="FX431" s="449" t="str">
        <f>IF(_tag_month_day!BI421="","",_tag_month_day!BI421/100)</f>
        <v/>
      </c>
      <c r="FY431" s="449" t="str">
        <f>IF(_tag_month_day!BJ421="","",_tag_month_day!BJ421/100)</f>
        <v/>
      </c>
      <c r="FZ431" s="468" t="str">
        <f>IF(_tag_month_day!BK421="","",_tag_month_day!BK421/100)</f>
        <v/>
      </c>
      <c r="GA431" s="449" t="str">
        <f>IF(_tag_month_day!BL421="","",_tag_month_day!BL421/100)</f>
        <v/>
      </c>
      <c r="GB431" s="467" t="str">
        <f>IF(_tag_month_day!BM421="","",_tag_month_day!BM421/100)</f>
        <v/>
      </c>
      <c r="GC431" s="431" t="str">
        <f>IF(_tag_month_day!BN421="","",_tag_month_day!BN421/100)</f>
        <v/>
      </c>
      <c r="GD431" s="431" t="str">
        <f>IF(_tag_month_day!BO421="","",_tag_month_day!BO421/100)</f>
        <v/>
      </c>
      <c r="GE431" s="431" t="str">
        <f>IF(_tag_month_day!BP421="","",_tag_month_day!BP421/100)</f>
        <v/>
      </c>
      <c r="GF431" s="431" t="str">
        <f>IF(_tag_month_day!BQ421="","",_tag_month_day!BQ421/100)</f>
        <v/>
      </c>
      <c r="GG431" s="431" t="str">
        <f>IF(_tag_month_day!BR421="","",_tag_month_day!BR421/100)</f>
        <v/>
      </c>
      <c r="GH431" s="431" t="str">
        <f>IF(_tag_month_day!BS421="","",_tag_month_day!BS421/100)</f>
        <v/>
      </c>
      <c r="GI431" s="467" t="str">
        <f>IF(_tag_month_day!BT421="","",_tag_month_day!BT421/100)</f>
        <v/>
      </c>
      <c r="GJ431" s="469" t="str">
        <f>IF(_tag_month_day!BU421="","",_tag_month_day!BU421/100)</f>
        <v/>
      </c>
      <c r="GK431" s="470">
        <f>GK430</f>
        <v>0.070000000000000007</v>
      </c>
      <c r="GL431" s="470">
        <f>GL430</f>
        <v>0.029999999999999999</v>
      </c>
      <c r="GM431" s="471" t="str">
        <f>IF(_tag_month_day!BX421="","",_tag_month_day!BX421/100)</f>
        <v/>
      </c>
      <c r="GN431" s="470">
        <f>GN430</f>
        <v>0.070000000000000007</v>
      </c>
      <c r="GO431" s="470">
        <f>GO430</f>
        <v>0.029999999999999999</v>
      </c>
      <c r="GP431" s="470">
        <f>GP430</f>
        <v>0.089999999999999997</v>
      </c>
      <c r="GQ431" s="470">
        <f>GQ430</f>
        <v>0.029999999999999999</v>
      </c>
      <c r="GR431" s="471" t="str">
        <f>IF(_tag_month_day!CA421="","",_tag_month_day!CA421/100)</f>
        <v/>
      </c>
      <c r="GS431" s="472">
        <f>GS430</f>
        <v>0.95299999999999996</v>
      </c>
      <c r="GT431" s="472">
        <f>GT430</f>
        <v>0.55000000000000004</v>
      </c>
      <c r="GU431" s="472">
        <f>GU430</f>
        <v>0.55000000000000004</v>
      </c>
      <c r="GV431" s="472">
        <f>GV430</f>
        <v>0.55000000000000004</v>
      </c>
      <c r="GW431" s="472">
        <f>GW430</f>
        <v>0.5</v>
      </c>
      <c r="GX431" s="472">
        <f>GX430</f>
        <v>0.93500000000000005</v>
      </c>
      <c r="GY431" s="472">
        <f>GY430</f>
        <v>0.14999999999999999</v>
      </c>
      <c r="GZ431" s="472">
        <f>GZ430</f>
        <v>1</v>
      </c>
      <c r="HA431" s="474">
        <f>HA430</f>
        <v>0.047</v>
      </c>
      <c r="HB431" s="474">
        <f>HB430</f>
        <v>0.45000000000000001</v>
      </c>
      <c r="HC431" s="474">
        <f>HC430</f>
        <v>0.45000000000000001</v>
      </c>
      <c r="HD431" s="474">
        <f>HD430</f>
        <v>0.45000000000000001</v>
      </c>
      <c r="HE431" s="474">
        <f>HE430</f>
        <v>0.5</v>
      </c>
      <c r="HF431" s="474">
        <f>HF430</f>
        <v>0.065000000000000002</v>
      </c>
      <c r="HG431" s="474">
        <f>HG430</f>
        <v>0.84999999999999998</v>
      </c>
      <c r="HH431" s="474">
        <f>HH430</f>
        <v>0</v>
      </c>
      <c r="HI431" s="10">
        <f>IF(BZ431&lt;&gt;"",CK431-BV431,0)</f>
        <v>0</v>
      </c>
      <c r="HJ431" s="10" t="e">
        <f>IF(AJ431&gt;0,AH431-AJ431,0)</f>
        <v>#VALUE!</v>
      </c>
      <c r="HK431" s="466">
        <f>HK430</f>
        <v>0.84999999999999998</v>
      </c>
      <c r="HL431" s="424">
        <f>HL430</f>
        <v>550000</v>
      </c>
      <c r="HM431" s="424">
        <f>HM430</f>
        <v>480000</v>
      </c>
      <c r="HN431" s="465" t="e">
        <f>(DJ431*EZ431+DK431*FH431+DL431*FM431+DM431*FR431+DN431*FW431+DO431*GB431+DS431*GI431+DP431*GM431+DR431*GR431)*1000*2</f>
        <v>#VALUE!</v>
      </c>
      <c r="HO431" s="465" t="e">
        <f>HN431*HK431*$HO$2/HL431*1000000</f>
        <v>#VALUE!</v>
      </c>
      <c r="HP431" s="465" t="e">
        <f>HN431*HK431*$HP$2/HM431*1000000</f>
        <v>#VALUE!</v>
      </c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</row>
    <row customFormat="1" r="432" s="0">
      <c r="A432" s="420">
        <v>421</v>
      </c>
      <c r="B432" s="421">
        <f ca="1">IF(D432=D431,B431,IF(D432="夜班",B431+1,B431))</f>
        <v>43603</v>
      </c>
      <c r="C432" s="422">
        <f>C431</f>
        <v>0.041666666666666699</v>
      </c>
      <c r="D432" s="10" t="str">
        <f ca="1">IF(HOUR(G432)&lt;8,"夜班",IF(HOUR(G432)&lt;16,"白班",IF(HOUR(G432)&lt;24,"中班",0)))</f>
        <v>白班</v>
      </c>
      <c r="E432" s="10" t="e">
        <f ca="1">IF(F432=1,"甲",IF(F432=2,"乙",IF(F432=3,"丙",IF(F432=4,"丁",""))))</f>
        <v>#REF!</v>
      </c>
      <c r="F432" s="10" t="e">
        <f ca="1">SUMPRODUCT((成本日报!$A$3:$A$95=计划!B432)*(成本日报!$B$3:$B$95=计划!$D432),成本日报!$C$3:$C$95)</f>
        <v>#REF!</v>
      </c>
      <c r="G432" s="423">
        <f ca="1">G431+C431</f>
        <v>43603.499999998981</v>
      </c>
      <c r="H432" s="423">
        <f ca="1">$G432+$C432/60*10+$C432*0</f>
        <v>43603.506944443427</v>
      </c>
      <c r="I432" s="423">
        <f ca="1">$G432+$C432/60*18+$C432*0</f>
        <v>43603.512499998978</v>
      </c>
      <c r="J432" s="423">
        <f ca="1">$G432+$C432/60*0+$C432*1</f>
        <v>43603.541666665646</v>
      </c>
      <c r="K432" s="423">
        <f ca="1">$G432+$C432/60*30+$C432*2</f>
        <v>43603.604166665653</v>
      </c>
      <c r="L432" s="423">
        <f ca="1">$G432+$C432/60*0+$C432*3</f>
        <v>43603.624999998981</v>
      </c>
      <c r="M432" s="424" t="str">
        <f>IF(_tag_month_day!A422="","",_tag_month_day!A422)</f>
        <v/>
      </c>
      <c r="N432" s="424" t="str">
        <f>IF(_tag_month_day!B422="","",_tag_month_day!B422)</f>
        <v/>
      </c>
      <c r="O432" s="425" t="e">
        <f>IF(M432+N432=0,"",M432+N432)</f>
        <v>#VALUE!</v>
      </c>
      <c r="P432" s="424" t="str">
        <f>IF(_tag_month_day!C422="","",_tag_month_day!C422)</f>
        <v/>
      </c>
      <c r="Q432" s="424" t="str">
        <f>IF(_tag_month_day!D422="","",_tag_month_day!D422)</f>
        <v/>
      </c>
      <c r="R432" s="426" t="str">
        <f>IF(_tag_month_day!CB422="","",_tag_month_day!CB422/100)</f>
        <v/>
      </c>
      <c r="S432" s="427" t="str">
        <f>IF(_tag_month_day!E422="","",_tag_month_day!E422)</f>
        <v/>
      </c>
      <c r="T432" s="427" t="str">
        <f>IF(_tag_month_day!F422="","",_tag_month_day!F422)</f>
        <v/>
      </c>
      <c r="U432" s="428" t="e">
        <f>S432+T432</f>
        <v>#VALUE!</v>
      </c>
      <c r="V432" s="429" t="e">
        <f>U432/AJ432</f>
        <v>#VALUE!</v>
      </c>
      <c r="W432" s="430" t="str">
        <f>IF(_jhy_month_day!A422="","",_jhy_month_day!A422)</f>
        <v/>
      </c>
      <c r="X432" s="431" t="str">
        <f>IF(_jhy_month_day!B422="","",_jhy_month_day!B422/100)</f>
        <v/>
      </c>
      <c r="Y432" s="431" t="str">
        <f>IF(_jhy_month_day!C422="","",_jhy_month_day!C422/100)</f>
        <v/>
      </c>
      <c r="Z432" s="432">
        <f>Z428+1</f>
        <v>106</v>
      </c>
      <c r="AA432" s="433" t="str">
        <f>IF(_tag_month_day!G422="","",_tag_month_day!G422/100)</f>
        <v/>
      </c>
      <c r="AB432" s="433" t="str">
        <f>IF(_tag_month_day!H422="","",_tag_month_day!H422/100)</f>
        <v/>
      </c>
      <c r="AC432" s="434">
        <f>IF(X432="",AC431,BK432*($AV431*X432+$AW431*FD431+$AX431*FI431+$AY431*FN431+$AZ431*FS431+$BA431*FX431+$BG431*GE431)/(AV431*Y432+AX431*FK431+AW431*FF431+AY431*FP431+AZ431*FU431+BA431*FZ431+BG431*GG431+BB431*GK431+BC431*GN431+BD431*GP431))</f>
        <v>1.59963432013121</v>
      </c>
      <c r="AD432" s="435" t="str">
        <f>IF(AC432=AC431,"",AC432-AC431)</f>
        <v/>
      </c>
      <c r="AE432" s="436" t="str">
        <f>IF(1-AF432=0,"",(1-AF432))</f>
        <v/>
      </c>
      <c r="AF432" s="437">
        <v>1</v>
      </c>
      <c r="AG432" s="10" t="str">
        <f>AG431</f>
        <v>9A3</v>
      </c>
      <c r="AH432" s="438" t="str">
        <f>AH431</f>
        <v/>
      </c>
      <c r="AI432" s="424"/>
      <c r="AJ432" s="10" t="str">
        <f>IF(_tag_month_day!I422="","",_tag_month_day!I422)</f>
        <v/>
      </c>
      <c r="AK432" s="440"/>
      <c r="AL432" s="440"/>
      <c r="AM432" s="440"/>
      <c r="AN432" s="441">
        <f>AN431</f>
        <v>2</v>
      </c>
      <c r="AO432" s="441">
        <f>AO431</f>
        <v>8</v>
      </c>
      <c r="AP432" s="442" t="e">
        <f>(IF(AN432=0,AS431,AS431*(1+AO432/AN432)/(AR432+AO432/AN432)))+AT432</f>
        <v>#VALUE!</v>
      </c>
      <c r="AQ432" s="443" t="str">
        <f>IF(_tag_month_day!J422="","",_tag_month_day!J422/100)</f>
        <v/>
      </c>
      <c r="AR432" s="444">
        <f>AR431</f>
        <v>1.3</v>
      </c>
      <c r="AS432" s="445" t="e">
        <f>AQ432*(AN432*AR432+AO432)/(AN432+AO432)</f>
        <v>#VALUE!</v>
      </c>
      <c r="AT432" s="445" t="e">
        <f>(SUM(BE432:BF432)-SUM(BE431:BF431))*0.05</f>
        <v>#VALUE!</v>
      </c>
      <c r="AU432" s="446" t="str">
        <f>IF(_tag_month_day!CC422="","",IF(_tag_month_day!CC422&gt;0,_tag_month_day!CD422,_tag_month_day!CE422))</f>
        <v/>
      </c>
      <c r="AV432" s="447" t="str">
        <f>IF(_tag_month_day!L422="","",_tag_month_day!L422/100)</f>
        <v/>
      </c>
      <c r="AW432" s="431">
        <f>AW431</f>
        <v>0</v>
      </c>
      <c r="AX432" s="431">
        <f>AX431</f>
        <v>0</v>
      </c>
      <c r="AY432" s="431" t="str">
        <f>IF(_tag_month_day!M422="","",_tag_month_day!M422/100)</f>
        <v/>
      </c>
      <c r="AZ432" s="431" t="str">
        <f>IF(_tag_month_day!N422="","",_tag_month_day!N422/100)</f>
        <v/>
      </c>
      <c r="BA432" s="431" t="str">
        <f>IF(_tag_month_day!O422="","",_tag_month_day!O422/100)</f>
        <v/>
      </c>
      <c r="BB432" s="448" t="str">
        <f>IF(_tag_month_day!P422="","",_tag_month_day!P422/100)</f>
        <v/>
      </c>
      <c r="BC432" s="448">
        <f>BC431</f>
        <v>0</v>
      </c>
      <c r="BD432" s="448" t="str">
        <f>IF(_tag_month_day!Q422="","",_tag_month_day!Q422/100)</f>
        <v/>
      </c>
      <c r="BE432" s="449" t="str">
        <f>IF(_tag_month_day!R422="","",_tag_month_day!R422/100)</f>
        <v/>
      </c>
      <c r="BF432" s="388" t="e">
        <f>(AU432*(100+BE432*100))/(AJ432-AU432)/100</f>
        <v>#VALUE!</v>
      </c>
      <c r="BG432" s="450" t="e">
        <f>BE432+BF432</f>
        <v>#VALUE!</v>
      </c>
      <c r="BH432" s="451" t="e">
        <f>SUM(AV432:BF432)</f>
        <v>#VALUE!</v>
      </c>
      <c r="BI432" s="452" t="e">
        <f>IF(CX432=0,BI431,(DK432*查询!$R$5+DL432*查询!$Q$5+DM432*查询!$N$5+DN432*查询!$O$5+DO432*查询!$P$5)*AF432/CX432)</f>
        <v>#VALUE!</v>
      </c>
      <c r="BJ432" s="452" t="e">
        <f>IF(CX432=0,BJ431,(DP432*查询!$S$5+DQ432*查询!$T$5+DR432*查询!$U$5)*AF432/CX432)</f>
        <v>#VALUE!</v>
      </c>
      <c r="BK432" s="452">
        <f>BK431</f>
        <v>1</v>
      </c>
      <c r="BL432" s="453" t="e">
        <f>SUMPRODUCT((AV432:BA432)*(GS432:GX432))/((GS432:GX432)+SUM(BB432:BD432)*GY432+BG432*GZ432)</f>
        <v>#VALUE!</v>
      </c>
      <c r="BM432" s="453" t="e">
        <f>BK432*($AV432*FB432+$AW432*FD432+$AX432*FI432+$AY432*FN432+$AZ432*FS432+$BA432*FX432+$BG432*GE432)/(AV432*EY432+AX432*FK432+AW432*FF432+AY432*FP432+AZ432*FU432+BA432*FZ432+BG432*GG432+BB432*GK432+BC432*GN432+BD432*GP432)</f>
        <v>#VALUE!</v>
      </c>
      <c r="BN432" s="453" t="e">
        <f>($AV432*FC432+$AX432*FJ432+$AW432*FE432+$AY432*FO432+$AZ432*FT432+$BA432*FY432+$BG432*GF432)/($AV432*FA432+BG432*GH432+BB432*GL432+BC432*GO432+BD432*GQ432+BA432*GA432)</f>
        <v>#VALUE!</v>
      </c>
      <c r="BO432" s="454" t="e">
        <f>SUMPRODUCT(AV432:BA432*GS432:GX432)/(GS432:GX432+(BB432+BC432+BD432)*GY432+BG432)</f>
        <v>#VALUE!</v>
      </c>
      <c r="BP432" s="454" t="e">
        <f>SUMPRODUCT(AV432:BA432*GS432:GX432)/(GS432:GX432+(BB432+BC432+BD432)*GY432+BG432)</f>
        <v>#VALUE!</v>
      </c>
      <c r="BQ432" s="454" t="e">
        <f>SUMPRODUCT(AV432:BA432*GS432:GX432)/(GS432:GX432+(BB432+BC432+BD432)*GY432+BG432)</f>
        <v>#VALUE!</v>
      </c>
      <c r="BR432" s="453" t="str">
        <f>IF(_tag_month_day!T422="","",_tag_month_day!T422)</f>
        <v/>
      </c>
      <c r="BS432" s="453" t="str">
        <f>IF(_tag_month_day!U422="","",_tag_month_day!U422)</f>
        <v/>
      </c>
      <c r="BT432" s="455" t="str">
        <f>IF(CK432="","",IF((CK432&gt;=BV432-0.12)*(CK432&lt;=BV432+0.12),"合格","不合格"))</f>
        <v/>
      </c>
      <c r="BU432" s="456" t="str">
        <f>IF(_tag_month_day!V422="","",_tag_month_day!V422)</f>
        <v/>
      </c>
      <c r="BV432" s="457" t="str">
        <f>IF(_tag_month_day!W422="","",_tag_month_day!W422)</f>
        <v/>
      </c>
      <c r="BW432" s="458" t="str">
        <f>IF(_tag_month_day!X422="","",_tag_month_day!X422)</f>
        <v/>
      </c>
      <c r="BX432" s="458" t="str">
        <f>IF(_tag_month_day!Y422="","",_tag_month_day!Y422)</f>
        <v/>
      </c>
      <c r="BY432" s="459">
        <f ca="1">L432</f>
        <v>43603.624999998981</v>
      </c>
      <c r="BZ432" s="460"/>
      <c r="CA432" s="461"/>
      <c r="CB432" s="424" t="str">
        <f>IF(_tag_month_day!Z422="","",_tag_month_day!Z422)</f>
        <v/>
      </c>
      <c r="CC432" s="424" t="str">
        <f>IF(_tag_month_day!AA422="","",_tag_month_day!AA422)</f>
        <v/>
      </c>
      <c r="CD432" s="424" t="str">
        <f>IF(_tag_month_day!AB422="","",_tag_month_day!AB422)</f>
        <v/>
      </c>
      <c r="CE432" s="424" t="str">
        <f>IF(_tag_month_day!AC422="","",_tag_month_day!AC422)</f>
        <v/>
      </c>
      <c r="CF432" s="424" t="str">
        <f>IF(_tag_month_day!AD422="","",_tag_month_day!AD422)</f>
        <v/>
      </c>
      <c r="CG432" s="424" t="str">
        <f>IF(_tag_month_day!AE422="","",_tag_month_day!AE422)</f>
        <v/>
      </c>
      <c r="CH432" s="424" t="str">
        <f>IF(_tag_month_day!AF422="","",_tag_month_day!AF422)</f>
        <v/>
      </c>
      <c r="CI432" s="424" t="str">
        <f>IF(_tag_month_day!AG422="","",_tag_month_day!AG422)</f>
        <v/>
      </c>
      <c r="CJ432" s="424" t="str">
        <f>IF(_tag_month_day!AH422="","",_tag_month_day!AH422)</f>
        <v/>
      </c>
      <c r="CK432" s="424" t="str">
        <f>IF(_tag_month_day!AI422="","",_tag_month_day!AI422)</f>
        <v/>
      </c>
      <c r="CL432" s="4" t="str">
        <f>IF(_tag_month_day!AJ422="","",_tag_month_day!AJ422)</f>
        <v/>
      </c>
      <c r="CM432" s="4" t="str">
        <f>IF(_tag_month_day!AK422="","",_tag_month_day!AK422)</f>
        <v/>
      </c>
      <c r="CN432" s="4" t="str">
        <f>IF(_tag_month_day!AL422="","",_tag_month_day!AL422)</f>
        <v/>
      </c>
      <c r="CO432" s="4" t="str">
        <f>IF(_tag_month_day!AM422="","",_tag_month_day!AM422)</f>
        <v/>
      </c>
      <c r="CP432" s="4" t="str">
        <f>IF(_tag_month_day!AN422="","",_tag_month_day!AN422)</f>
        <v/>
      </c>
      <c r="CQ432" s="4" t="str">
        <f>IF(_tag_month_day!AO422="","",_tag_month_day!AO422)</f>
        <v/>
      </c>
      <c r="CR432" s="462" t="str">
        <f>IF(_tag_month_day!AP422="","",_tag_month_day!AP422)</f>
        <v/>
      </c>
      <c r="CS432" s="463" t="str">
        <f>IF(_tag_month_day!AQ422="","",_tag_month_day!AQ422)</f>
        <v/>
      </c>
      <c r="CT432" s="4" t="str">
        <f>IF(_tag_month_day!AR422="","",_tag_month_day!AR422)</f>
        <v/>
      </c>
      <c r="CU432" s="464" t="e">
        <f>DU432/AJ432</f>
        <v>#VALUE!</v>
      </c>
      <c r="CV432" s="451" t="e">
        <f>BG432/BH432</f>
        <v>#VALUE!</v>
      </c>
      <c r="CW432" s="465" t="e">
        <f>AJ432*(1-CV432)*CU432*AF432</f>
        <v>#VALUE!</v>
      </c>
      <c r="CX432" s="465" t="e">
        <f>CW432*94%</f>
        <v>#VALUE!</v>
      </c>
      <c r="CY432" s="466" t="e">
        <f>IF(CX432=0,0,DS432/(DS432+CX432))</f>
        <v>#VALUE!</v>
      </c>
      <c r="CZ432" s="465" t="e">
        <f>$AJ432*EF432</f>
        <v>#VALUE!</v>
      </c>
      <c r="DA432" s="465" t="e">
        <f>$AJ432*EG432</f>
        <v>#VALUE!</v>
      </c>
      <c r="DB432" s="465" t="e">
        <f>$AJ432*EH432</f>
        <v>#VALUE!</v>
      </c>
      <c r="DC432" s="465" t="e">
        <f>$AJ432*EI432</f>
        <v>#VALUE!</v>
      </c>
      <c r="DD432" s="465" t="e">
        <f>$AJ432*EJ432</f>
        <v>#VALUE!</v>
      </c>
      <c r="DE432" s="465" t="e">
        <f>$AJ432*EK432</f>
        <v>#VALUE!</v>
      </c>
      <c r="DF432" s="465" t="e">
        <f>$AJ432*EL432</f>
        <v>#VALUE!</v>
      </c>
      <c r="DG432" s="465" t="e">
        <f>$AJ432*EM432</f>
        <v>#VALUE!</v>
      </c>
      <c r="DH432" s="465" t="e">
        <f>$AJ432*EN432</f>
        <v>#VALUE!</v>
      </c>
      <c r="DI432" s="465" t="e">
        <f>$AJ432*EO432</f>
        <v>#VALUE!</v>
      </c>
      <c r="DJ432" s="465" t="e">
        <f>CZ432*(1-EP432)</f>
        <v>#VALUE!</v>
      </c>
      <c r="DK432" s="465" t="e">
        <f>DA432*(1-ER432)</f>
        <v>#VALUE!</v>
      </c>
      <c r="DL432" s="465" t="e">
        <f>DB432*(1-EQ432)</f>
        <v>#VALUE!</v>
      </c>
      <c r="DM432" s="465" t="e">
        <f>DC432*(1-ES432)</f>
        <v>#VALUE!</v>
      </c>
      <c r="DN432" s="465" t="e">
        <f>DD432*(1-ET432)</f>
        <v>#VALUE!</v>
      </c>
      <c r="DO432" s="465" t="e">
        <f>DE432</f>
        <v>#VALUE!</v>
      </c>
      <c r="DP432" s="465" t="e">
        <f>DF432*(1-EU432)</f>
        <v>#VALUE!</v>
      </c>
      <c r="DQ432" s="465" t="e">
        <f>DG432*(1-EV432)</f>
        <v>#VALUE!</v>
      </c>
      <c r="DR432" s="465" t="e">
        <f>DH432*(1-EW432)</f>
        <v>#VALUE!</v>
      </c>
      <c r="DS432" s="465" t="e">
        <f>DI432</f>
        <v>#VALUE!</v>
      </c>
      <c r="DT432" s="465" t="e">
        <f>SUM(DJ432:DS432)</f>
        <v>#VALUE!</v>
      </c>
      <c r="DU432" s="465" t="e">
        <f>(GS432:GX432)+(DP432+DQ432+DR432)*GY432+DS432</f>
        <v>#VALUE!</v>
      </c>
      <c r="DV432" s="451" t="e">
        <f>AV432/$BH432/(1-EP432)</f>
        <v>#VALUE!</v>
      </c>
      <c r="DW432" s="451" t="e">
        <f>AW432/$BH432/(1-ER432)</f>
        <v>#VALUE!</v>
      </c>
      <c r="DX432" s="451" t="e">
        <f>AX432/$BH432/(1-EQ432)</f>
        <v>#VALUE!</v>
      </c>
      <c r="DY432" s="451" t="e">
        <f>AY432/$BH432/(1-ES432)</f>
        <v>#VALUE!</v>
      </c>
      <c r="DZ432" s="451" t="e">
        <f>AZ432/$BH432/(1-ET432)</f>
        <v>#VALUE!</v>
      </c>
      <c r="EA432" s="451" t="e">
        <f>BA432/$BH432/(1-AX432)</f>
        <v>#VALUE!</v>
      </c>
      <c r="EB432" s="451" t="e">
        <f>BB432/$BH432/(1-EU432)</f>
        <v>#VALUE!</v>
      </c>
      <c r="EC432" s="451" t="e">
        <f>BC432/$BH432/(1-EV432)</f>
        <v>#VALUE!</v>
      </c>
      <c r="ED432" s="451" t="e">
        <f>BD432/$BH432/(1-EW432)</f>
        <v>#VALUE!</v>
      </c>
      <c r="EE432" s="451" t="e">
        <f>BG432/BH432</f>
        <v>#VALUE!</v>
      </c>
      <c r="EF432" s="451" t="e">
        <f>DV432/SUM($DV432:$EE432)</f>
        <v>#VALUE!</v>
      </c>
      <c r="EG432" s="451" t="e">
        <f>DW432/SUM($DV432:$EE432)</f>
        <v>#VALUE!</v>
      </c>
      <c r="EH432" s="451" t="e">
        <f>DX432/SUM($DV432:$EE432)</f>
        <v>#VALUE!</v>
      </c>
      <c r="EI432" s="451" t="e">
        <f>DY432/SUM($DV432:$EE432)</f>
        <v>#VALUE!</v>
      </c>
      <c r="EJ432" s="451" t="e">
        <f>DZ432/SUM($DV432:$EE432)</f>
        <v>#VALUE!</v>
      </c>
      <c r="EK432" s="451" t="e">
        <f>EA432/SUM($DV432:$EE432)</f>
        <v>#VALUE!</v>
      </c>
      <c r="EL432" s="451" t="e">
        <f>EB432/SUM($DV432:$EE432)</f>
        <v>#VALUE!</v>
      </c>
      <c r="EM432" s="451" t="e">
        <f>EC432/SUM($DV432:$EE432)</f>
        <v>#VALUE!</v>
      </c>
      <c r="EN432" s="451" t="e">
        <f>ED432/SUM($DV432:$EE432)</f>
        <v>#VALUE!</v>
      </c>
      <c r="EO432" s="451" t="e">
        <f>EE432/SUM($DV432:$EE432)</f>
        <v>#VALUE!</v>
      </c>
      <c r="EP432" s="450">
        <f>EP431</f>
        <v>0.080000000000000002</v>
      </c>
      <c r="EQ432" s="450">
        <f>EQ431</f>
        <v>0.014999999999999999</v>
      </c>
      <c r="ER432" s="450">
        <f>ER431</f>
        <v>0.014999999999999999</v>
      </c>
      <c r="ES432" s="450">
        <f>ES431</f>
        <v>0.014999999999999999</v>
      </c>
      <c r="ET432" s="450">
        <f>ET431</f>
        <v>0.014999999999999999</v>
      </c>
      <c r="EU432" s="450">
        <f>EU431</f>
        <v>0.089999999999999997</v>
      </c>
      <c r="EV432" s="450">
        <f>EV431</f>
        <v>0.089999999999999997</v>
      </c>
      <c r="EW432" s="450">
        <f>EW431</f>
        <v>0.089999999999999997</v>
      </c>
      <c r="EX432" s="431" t="str">
        <f>IF(_tag_month_day!AS422="","",_tag_month_day!AS422/100)</f>
        <v/>
      </c>
      <c r="EY432" s="431" t="str">
        <f>IF(_tag_month_day!AT422="","",_tag_month_day!AT422/100)</f>
        <v/>
      </c>
      <c r="EZ432" s="431" t="str">
        <f>IF(_tag_month_day!AU422="","",_tag_month_day!AU422/100)</f>
        <v/>
      </c>
      <c r="FA432" s="431" t="str">
        <f>IF(_tag_month_day!AV422="","",_tag_month_day!AV422/100)</f>
        <v/>
      </c>
      <c r="FB432" s="431" t="str">
        <f>IF(_tag_month_day!AW422="","",_tag_month_day!AW422/100)</f>
        <v/>
      </c>
      <c r="FC432" s="431" t="str">
        <f>IF(_tag_month_day!AX422="","",_tag_month_day!AX422/100)</f>
        <v/>
      </c>
      <c r="FD432" s="449" t="str">
        <f>IF(_tag_month_day!AY422="","",_tag_month_day!AY422/100)</f>
        <v/>
      </c>
      <c r="FE432" s="449" t="str">
        <f>IF(_tag_month_day!AZ422="","",_tag_month_day!AZ422/100)</f>
        <v/>
      </c>
      <c r="FF432" s="449" t="str">
        <f>IF(_tag_month_day!BA422="","",_tag_month_day!BA422/100)</f>
        <v/>
      </c>
      <c r="FG432" s="449" t="str">
        <f>IF(_tag_month_day!BB422="","",_tag_month_day!BB422/100)</f>
        <v/>
      </c>
      <c r="FH432" s="467" t="str">
        <f>IF(_tag_month_day!BC422="","",_tag_month_day!BC422/100)</f>
        <v/>
      </c>
      <c r="FI432" s="449">
        <f>FI431</f>
        <v>0.40999999999999998</v>
      </c>
      <c r="FJ432" s="449">
        <f>FJ431</f>
        <v>0.11</v>
      </c>
      <c r="FK432" s="449">
        <f>FK431</f>
        <v>0.014999999999999999</v>
      </c>
      <c r="FL432" s="449">
        <f>FL431</f>
        <v>0</v>
      </c>
      <c r="FM432" s="467">
        <f>FM431</f>
        <v>0.0001</v>
      </c>
      <c r="FN432" s="449">
        <f>FN431</f>
        <v>0.32000000000000001</v>
      </c>
      <c r="FO432" s="449">
        <f>FO431</f>
        <v>0.20000000000000001</v>
      </c>
      <c r="FP432" s="449">
        <f>FP431</f>
        <v>0.01</v>
      </c>
      <c r="FQ432" s="449">
        <f>FQ431</f>
        <v>0</v>
      </c>
      <c r="FR432" s="467">
        <f>FR431</f>
        <v>0.0001</v>
      </c>
      <c r="FS432" s="449" t="str">
        <f>IF(_tag_month_day!BD422="","",_tag_month_day!BD422/100)</f>
        <v/>
      </c>
      <c r="FT432" s="449" t="str">
        <f>IF(_tag_month_day!BE422="","",_tag_month_day!BE422/100)</f>
        <v/>
      </c>
      <c r="FU432" s="449" t="str">
        <f>IF(_tag_month_day!BF422="","",_tag_month_day!BF422/100)</f>
        <v/>
      </c>
      <c r="FV432" s="449" t="str">
        <f>IF(_tag_month_day!BG422="","",_tag_month_day!BG422/100)</f>
        <v/>
      </c>
      <c r="FW432" s="467" t="str">
        <f>IF(_tag_month_day!BH422="","",_tag_month_day!BH422/100)</f>
        <v/>
      </c>
      <c r="FX432" s="449" t="str">
        <f>IF(_tag_month_day!BI422="","",_tag_month_day!BI422/100)</f>
        <v/>
      </c>
      <c r="FY432" s="449" t="str">
        <f>IF(_tag_month_day!BJ422="","",_tag_month_day!BJ422/100)</f>
        <v/>
      </c>
      <c r="FZ432" s="468" t="str">
        <f>IF(_tag_month_day!BK422="","",_tag_month_day!BK422/100)</f>
        <v/>
      </c>
      <c r="GA432" s="449" t="str">
        <f>IF(_tag_month_day!BL422="","",_tag_month_day!BL422/100)</f>
        <v/>
      </c>
      <c r="GB432" s="467" t="str">
        <f>IF(_tag_month_day!BM422="","",_tag_month_day!BM422/100)</f>
        <v/>
      </c>
      <c r="GC432" s="431" t="str">
        <f>IF(_tag_month_day!BN422="","",_tag_month_day!BN422/100)</f>
        <v/>
      </c>
      <c r="GD432" s="431" t="str">
        <f>IF(_tag_month_day!BO422="","",_tag_month_day!BO422/100)</f>
        <v/>
      </c>
      <c r="GE432" s="431" t="str">
        <f>IF(_tag_month_day!BP422="","",_tag_month_day!BP422/100)</f>
        <v/>
      </c>
      <c r="GF432" s="431" t="str">
        <f>IF(_tag_month_day!BQ422="","",_tag_month_day!BQ422/100)</f>
        <v/>
      </c>
      <c r="GG432" s="431" t="str">
        <f>IF(_tag_month_day!BR422="","",_tag_month_day!BR422/100)</f>
        <v/>
      </c>
      <c r="GH432" s="431" t="str">
        <f>IF(_tag_month_day!BS422="","",_tag_month_day!BS422/100)</f>
        <v/>
      </c>
      <c r="GI432" s="467" t="str">
        <f>IF(_tag_month_day!BT422="","",_tag_month_day!BT422/100)</f>
        <v/>
      </c>
      <c r="GJ432" s="469" t="str">
        <f>IF(_tag_month_day!BU422="","",_tag_month_day!BU422/100)</f>
        <v/>
      </c>
      <c r="GK432" s="470">
        <f>GK431</f>
        <v>0.070000000000000007</v>
      </c>
      <c r="GL432" s="470">
        <f>GL431</f>
        <v>0.029999999999999999</v>
      </c>
      <c r="GM432" s="471" t="str">
        <f>IF(_tag_month_day!BX422="","",_tag_month_day!BX422/100)</f>
        <v/>
      </c>
      <c r="GN432" s="470">
        <f>GN431</f>
        <v>0.070000000000000007</v>
      </c>
      <c r="GO432" s="470">
        <f>GO431</f>
        <v>0.029999999999999999</v>
      </c>
      <c r="GP432" s="470">
        <f>GP431</f>
        <v>0.089999999999999997</v>
      </c>
      <c r="GQ432" s="470">
        <f>GQ431</f>
        <v>0.029999999999999999</v>
      </c>
      <c r="GR432" s="471" t="str">
        <f>IF(_tag_month_day!CA422="","",_tag_month_day!CA422/100)</f>
        <v/>
      </c>
      <c r="GS432" s="472">
        <f>GS431</f>
        <v>0.95299999999999996</v>
      </c>
      <c r="GT432" s="472">
        <f>GT431</f>
        <v>0.55000000000000004</v>
      </c>
      <c r="GU432" s="472">
        <f>GU431</f>
        <v>0.55000000000000004</v>
      </c>
      <c r="GV432" s="472">
        <f>GV431</f>
        <v>0.55000000000000004</v>
      </c>
      <c r="GW432" s="472">
        <f>GW431</f>
        <v>0.5</v>
      </c>
      <c r="GX432" s="472">
        <f>GX431</f>
        <v>0.93500000000000005</v>
      </c>
      <c r="GY432" s="472">
        <f>GY431</f>
        <v>0.14999999999999999</v>
      </c>
      <c r="GZ432" s="472">
        <f>GZ431</f>
        <v>1</v>
      </c>
      <c r="HA432" s="474">
        <f>HA431</f>
        <v>0.047</v>
      </c>
      <c r="HB432" s="474">
        <f>HB431</f>
        <v>0.45000000000000001</v>
      </c>
      <c r="HC432" s="474">
        <f>HC431</f>
        <v>0.45000000000000001</v>
      </c>
      <c r="HD432" s="474">
        <f>HD431</f>
        <v>0.45000000000000001</v>
      </c>
      <c r="HE432" s="474">
        <f>HE431</f>
        <v>0.5</v>
      </c>
      <c r="HF432" s="474">
        <f>HF431</f>
        <v>0.065000000000000002</v>
      </c>
      <c r="HG432" s="474">
        <f>HG431</f>
        <v>0.84999999999999998</v>
      </c>
      <c r="HH432" s="474">
        <f>HH431</f>
        <v>0</v>
      </c>
      <c r="HI432" s="10">
        <f>IF(BZ432&lt;&gt;"",CK432-BV432,0)</f>
        <v>0</v>
      </c>
      <c r="HJ432" s="10" t="e">
        <f>IF(AJ432&gt;0,AH432-AJ432,0)</f>
        <v>#VALUE!</v>
      </c>
      <c r="HK432" s="466">
        <f>HK431</f>
        <v>0.84999999999999998</v>
      </c>
      <c r="HL432" s="424">
        <f>HL431</f>
        <v>550000</v>
      </c>
      <c r="HM432" s="424">
        <f>HM431</f>
        <v>480000</v>
      </c>
      <c r="HN432" s="465" t="e">
        <f>(DJ432*EZ432+DK432*FH432+DL432*FM432+DM432*FR432+DN432*FW432+DO432*GB432+DS432*GI432+DP432*GM432+DR432*GR432)*1000*2</f>
        <v>#VALUE!</v>
      </c>
      <c r="HO432" s="465" t="e">
        <f>HN432*HK432*$HO$2/HL432*1000000</f>
        <v>#VALUE!</v>
      </c>
      <c r="HP432" s="465" t="e">
        <f>HN432*HK432*$HP$2/HM432*1000000</f>
        <v>#VALUE!</v>
      </c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</row>
    <row customFormat="1" r="433" s="0">
      <c r="A433" s="420">
        <v>422</v>
      </c>
      <c r="B433" s="421">
        <f ca="1">IF(D433=D432,B432,IF(D433="夜班",B432+1,B432))</f>
        <v>43603</v>
      </c>
      <c r="C433" s="422">
        <f>C432</f>
        <v>0.041666666666666699</v>
      </c>
      <c r="D433" s="10" t="str">
        <f ca="1">IF(HOUR(G433)&lt;8,"夜班",IF(HOUR(G433)&lt;16,"白班",IF(HOUR(G433)&lt;24,"中班",0)))</f>
        <v>白班</v>
      </c>
      <c r="E433" s="10" t="e">
        <f ca="1">IF(F433=1,"甲",IF(F433=2,"乙",IF(F433=3,"丙",IF(F433=4,"丁",""))))</f>
        <v>#REF!</v>
      </c>
      <c r="F433" s="10" t="e">
        <f ca="1">SUMPRODUCT((成本日报!$A$3:$A$95=计划!B433)*(成本日报!$B$3:$B$95=计划!$D433),成本日报!$C$3:$C$95)</f>
        <v>#REF!</v>
      </c>
      <c r="G433" s="423">
        <f ca="1">G432+C432</f>
        <v>43603.541666665646</v>
      </c>
      <c r="H433" s="423">
        <f ca="1">$G433+$C433/60*10+$C433*0</f>
        <v>43603.548611110091</v>
      </c>
      <c r="I433" s="423">
        <f ca="1">$G433+$C433/60*18+$C433*0</f>
        <v>43603.554166665643</v>
      </c>
      <c r="J433" s="423">
        <f ca="1">$G433+$C433/60*0+$C433*1</f>
        <v>43603.58333333231</v>
      </c>
      <c r="K433" s="423">
        <f ca="1">$G433+$C433/60*30+$C433*2</f>
        <v>43603.645833332317</v>
      </c>
      <c r="L433" s="423">
        <f ca="1">$G433+$C433/60*0+$C433*3</f>
        <v>43603.666666665646</v>
      </c>
      <c r="M433" s="424" t="str">
        <f>IF(_tag_month_day!A423="","",_tag_month_day!A423)</f>
        <v/>
      </c>
      <c r="N433" s="424" t="str">
        <f>IF(_tag_month_day!B423="","",_tag_month_day!B423)</f>
        <v/>
      </c>
      <c r="O433" s="425" t="e">
        <f>IF(M433+N433=0,"",M433+N433)</f>
        <v>#VALUE!</v>
      </c>
      <c r="P433" s="424" t="str">
        <f>IF(_tag_month_day!C423="","",_tag_month_day!C423)</f>
        <v/>
      </c>
      <c r="Q433" s="424" t="str">
        <f>IF(_tag_month_day!D423="","",_tag_month_day!D423)</f>
        <v/>
      </c>
      <c r="R433" s="426" t="str">
        <f>IF(_tag_month_day!CB423="","",_tag_month_day!CB423/100)</f>
        <v/>
      </c>
      <c r="S433" s="427" t="str">
        <f>IF(_tag_month_day!E423="","",_tag_month_day!E423)</f>
        <v/>
      </c>
      <c r="T433" s="427" t="str">
        <f>IF(_tag_month_day!F423="","",_tag_month_day!F423)</f>
        <v/>
      </c>
      <c r="U433" s="428" t="e">
        <f>S433+T433</f>
        <v>#VALUE!</v>
      </c>
      <c r="V433" s="429" t="e">
        <f>U433/AJ433</f>
        <v>#VALUE!</v>
      </c>
      <c r="W433" s="430" t="str">
        <f>IF(_jhy_month_day!A423="","",_jhy_month_day!A423)</f>
        <v/>
      </c>
      <c r="X433" s="431" t="str">
        <f>IF(_jhy_month_day!B423="","",_jhy_month_day!B423/100)</f>
        <v/>
      </c>
      <c r="Y433" s="431" t="str">
        <f>IF(_jhy_month_day!C423="","",_jhy_month_day!C423/100)</f>
        <v/>
      </c>
      <c r="Z433" s="432">
        <f>Z429+1</f>
        <v>106</v>
      </c>
      <c r="AA433" s="433" t="str">
        <f>IF(_tag_month_day!G423="","",_tag_month_day!G423/100)</f>
        <v/>
      </c>
      <c r="AB433" s="433" t="str">
        <f>IF(_tag_month_day!H423="","",_tag_month_day!H423/100)</f>
        <v/>
      </c>
      <c r="AC433" s="434">
        <f>IF(X433="",AC432,BK433*($AV432*X433+$AW432*FD432+$AX432*FI432+$AY432*FN432+$AZ432*FS432+$BA432*FX432+$BG432*GE432)/(AV432*Y433+AX432*FK432+AW432*FF432+AY432*FP432+AZ432*FU432+BA432*FZ432+BG432*GG432+BB432*GK432+BC432*GN432+BD432*GP432))</f>
        <v>1.59963432013121</v>
      </c>
      <c r="AD433" s="435" t="str">
        <f>IF(AC433=AC432,"",AC433-AC432)</f>
        <v/>
      </c>
      <c r="AE433" s="436" t="str">
        <f>IF(1-AF433=0,"",(1-AF433))</f>
        <v/>
      </c>
      <c r="AF433" s="437">
        <v>1</v>
      </c>
      <c r="AG433" s="10" t="str">
        <f>AG432</f>
        <v>9A3</v>
      </c>
      <c r="AH433" s="438" t="str">
        <f>AH432</f>
        <v/>
      </c>
      <c r="AI433" s="424"/>
      <c r="AJ433" s="10" t="str">
        <f>IF(_tag_month_day!I423="","",_tag_month_day!I423)</f>
        <v/>
      </c>
      <c r="AK433" s="440"/>
      <c r="AL433" s="440"/>
      <c r="AM433" s="440"/>
      <c r="AN433" s="441">
        <f>AN432</f>
        <v>2</v>
      </c>
      <c r="AO433" s="441">
        <f>AO432</f>
        <v>8</v>
      </c>
      <c r="AP433" s="442" t="e">
        <f>(IF(AN433=0,AS432,AS432*(1+AO433/AN433)/(AR433+AO433/AN433)))+AT433</f>
        <v>#VALUE!</v>
      </c>
      <c r="AQ433" s="443" t="str">
        <f>IF(_tag_month_day!J423="","",_tag_month_day!J423/100)</f>
        <v/>
      </c>
      <c r="AR433" s="444">
        <f>AR432</f>
        <v>1.3</v>
      </c>
      <c r="AS433" s="445" t="e">
        <f>AQ433*(AN433*AR433+AO433)/(AN433+AO433)</f>
        <v>#VALUE!</v>
      </c>
      <c r="AT433" s="445" t="e">
        <f>(SUM(BE433:BF433)-SUM(BE432:BF432))*0.05</f>
        <v>#VALUE!</v>
      </c>
      <c r="AU433" s="446" t="str">
        <f>IF(_tag_month_day!CC423="","",IF(_tag_month_day!CC423&gt;0,_tag_month_day!CD423,_tag_month_day!CE423))</f>
        <v/>
      </c>
      <c r="AV433" s="447" t="str">
        <f>IF(_tag_month_day!L423="","",_tag_month_day!L423/100)</f>
        <v/>
      </c>
      <c r="AW433" s="431">
        <f>AW432</f>
        <v>0</v>
      </c>
      <c r="AX433" s="431">
        <f>AX432</f>
        <v>0</v>
      </c>
      <c r="AY433" s="431" t="str">
        <f>IF(_tag_month_day!M423="","",_tag_month_day!M423/100)</f>
        <v/>
      </c>
      <c r="AZ433" s="431" t="str">
        <f>IF(_tag_month_day!N423="","",_tag_month_day!N423/100)</f>
        <v/>
      </c>
      <c r="BA433" s="431" t="str">
        <f>IF(_tag_month_day!O423="","",_tag_month_day!O423/100)</f>
        <v/>
      </c>
      <c r="BB433" s="448" t="str">
        <f>IF(_tag_month_day!P423="","",_tag_month_day!P423/100)</f>
        <v/>
      </c>
      <c r="BC433" s="448">
        <f>BC432</f>
        <v>0</v>
      </c>
      <c r="BD433" s="448" t="str">
        <f>IF(_tag_month_day!Q423="","",_tag_month_day!Q423/100)</f>
        <v/>
      </c>
      <c r="BE433" s="449" t="str">
        <f>IF(_tag_month_day!R423="","",_tag_month_day!R423/100)</f>
        <v/>
      </c>
      <c r="BF433" s="388" t="e">
        <f>(AU433*(100+BE433*100))/(AJ433-AU433)/100</f>
        <v>#VALUE!</v>
      </c>
      <c r="BG433" s="450" t="e">
        <f>BE433+BF433</f>
        <v>#VALUE!</v>
      </c>
      <c r="BH433" s="451" t="e">
        <f>SUM(AV433:BF433)</f>
        <v>#VALUE!</v>
      </c>
      <c r="BI433" s="452" t="e">
        <f>IF(CX433=0,BI432,(DK433*查询!$R$5+DL433*查询!$Q$5+DM433*查询!$N$5+DN433*查询!$O$5+DO433*查询!$P$5)*AF433/CX433)</f>
        <v>#VALUE!</v>
      </c>
      <c r="BJ433" s="452" t="e">
        <f>IF(CX433=0,BJ432,(DP433*查询!$S$5+DQ433*查询!$T$5+DR433*查询!$U$5)*AF433/CX433)</f>
        <v>#VALUE!</v>
      </c>
      <c r="BK433" s="452">
        <f>BK432</f>
        <v>1</v>
      </c>
      <c r="BL433" s="453" t="e">
        <f>SUMPRODUCT((AV433:BA433)*(GS433:GX433))/((GS433:GX433)+SUM(BB433:BD433)*GY433+BG433*GZ433)</f>
        <v>#VALUE!</v>
      </c>
      <c r="BM433" s="453" t="e">
        <f>BK433*($AV433*FB433+$AW433*FD433+$AX433*FI433+$AY433*FN433+$AZ433*FS433+$BA433*FX433+$BG433*GE433)/(AV433*EY433+AX433*FK433+AW433*FF433+AY433*FP433+AZ433*FU433+BA433*FZ433+BG433*GG433+BB433*GK433+BC433*GN433+BD433*GP433)</f>
        <v>#VALUE!</v>
      </c>
      <c r="BN433" s="453" t="e">
        <f>($AV433*FC433+$AX433*FJ433+$AW433*FE433+$AY433*FO433+$AZ433*FT433+$BA433*FY433+$BG433*GF433)/($AV433*FA433+BG433*GH433+BB433*GL433+BC433*GO433+BD433*GQ433+BA433*GA433)</f>
        <v>#VALUE!</v>
      </c>
      <c r="BO433" s="454" t="e">
        <f>SUMPRODUCT(AV433:BA433*GS433:GX433)/(GS433:GX433+(BB433+BC433+BD433)*GY433+BG433)</f>
        <v>#VALUE!</v>
      </c>
      <c r="BP433" s="454" t="e">
        <f>SUMPRODUCT(AV433:BA433*GS433:GX433)/(GS433:GX433+(BB433+BC433+BD433)*GY433+BG433)</f>
        <v>#VALUE!</v>
      </c>
      <c r="BQ433" s="454" t="e">
        <f>SUMPRODUCT(AV433:BA433*GS433:GX433)/(GS433:GX433+(BB433+BC433+BD433)*GY433+BG433)</f>
        <v>#VALUE!</v>
      </c>
      <c r="BR433" s="453" t="str">
        <f>IF(_tag_month_day!T423="","",_tag_month_day!T423)</f>
        <v/>
      </c>
      <c r="BS433" s="453" t="str">
        <f>IF(_tag_month_day!U423="","",_tag_month_day!U423)</f>
        <v/>
      </c>
      <c r="BT433" s="455" t="str">
        <f>IF(CK433="","",IF((CK433&gt;=BV433-0.12)*(CK433&lt;=BV433+0.12),"合格","不合格"))</f>
        <v/>
      </c>
      <c r="BU433" s="456" t="str">
        <f>IF(_tag_month_day!V423="","",_tag_month_day!V423)</f>
        <v/>
      </c>
      <c r="BV433" s="457" t="str">
        <f>IF(_tag_month_day!W423="","",_tag_month_day!W423)</f>
        <v/>
      </c>
      <c r="BW433" s="458" t="str">
        <f>IF(_tag_month_day!X423="","",_tag_month_day!X423)</f>
        <v/>
      </c>
      <c r="BX433" s="458" t="str">
        <f>IF(_tag_month_day!Y423="","",_tag_month_day!Y423)</f>
        <v/>
      </c>
      <c r="BY433" s="459">
        <f ca="1">L433</f>
        <v>43603.666666665646</v>
      </c>
      <c r="BZ433" s="460"/>
      <c r="CA433" s="461"/>
      <c r="CB433" s="424" t="str">
        <f>IF(_tag_month_day!Z423="","",_tag_month_day!Z423)</f>
        <v/>
      </c>
      <c r="CC433" s="424" t="str">
        <f>IF(_tag_month_day!AA423="","",_tag_month_day!AA423)</f>
        <v/>
      </c>
      <c r="CD433" s="424" t="str">
        <f>IF(_tag_month_day!AB423="","",_tag_month_day!AB423)</f>
        <v/>
      </c>
      <c r="CE433" s="424" t="str">
        <f>IF(_tag_month_day!AC423="","",_tag_month_day!AC423)</f>
        <v/>
      </c>
      <c r="CF433" s="424" t="str">
        <f>IF(_tag_month_day!AD423="","",_tag_month_day!AD423)</f>
        <v/>
      </c>
      <c r="CG433" s="424" t="str">
        <f>IF(_tag_month_day!AE423="","",_tag_month_day!AE423)</f>
        <v/>
      </c>
      <c r="CH433" s="424" t="str">
        <f>IF(_tag_month_day!AF423="","",_tag_month_day!AF423)</f>
        <v/>
      </c>
      <c r="CI433" s="424" t="str">
        <f>IF(_tag_month_day!AG423="","",_tag_month_day!AG423)</f>
        <v/>
      </c>
      <c r="CJ433" s="424" t="str">
        <f>IF(_tag_month_day!AH423="","",_tag_month_day!AH423)</f>
        <v/>
      </c>
      <c r="CK433" s="424" t="str">
        <f>IF(_tag_month_day!AI423="","",_tag_month_day!AI423)</f>
        <v/>
      </c>
      <c r="CL433" s="4" t="str">
        <f>IF(_tag_month_day!AJ423="","",_tag_month_day!AJ423)</f>
        <v/>
      </c>
      <c r="CM433" s="4" t="str">
        <f>IF(_tag_month_day!AK423="","",_tag_month_day!AK423)</f>
        <v/>
      </c>
      <c r="CN433" s="4" t="str">
        <f>IF(_tag_month_day!AL423="","",_tag_month_day!AL423)</f>
        <v/>
      </c>
      <c r="CO433" s="4" t="str">
        <f>IF(_tag_month_day!AM423="","",_tag_month_day!AM423)</f>
        <v/>
      </c>
      <c r="CP433" s="4" t="str">
        <f>IF(_tag_month_day!AN423="","",_tag_month_day!AN423)</f>
        <v/>
      </c>
      <c r="CQ433" s="4" t="str">
        <f>IF(_tag_month_day!AO423="","",_tag_month_day!AO423)</f>
        <v/>
      </c>
      <c r="CR433" s="462" t="str">
        <f>IF(_tag_month_day!AP423="","",_tag_month_day!AP423)</f>
        <v/>
      </c>
      <c r="CS433" s="463" t="str">
        <f>IF(_tag_month_day!AQ423="","",_tag_month_day!AQ423)</f>
        <v/>
      </c>
      <c r="CT433" s="4" t="str">
        <f>IF(_tag_month_day!AR423="","",_tag_month_day!AR423)</f>
        <v/>
      </c>
      <c r="CU433" s="464" t="e">
        <f>DU433/AJ433</f>
        <v>#VALUE!</v>
      </c>
      <c r="CV433" s="451" t="e">
        <f>BG433/BH433</f>
        <v>#VALUE!</v>
      </c>
      <c r="CW433" s="465" t="e">
        <f>AJ433*(1-CV433)*CU433*AF433</f>
        <v>#VALUE!</v>
      </c>
      <c r="CX433" s="465" t="e">
        <f>CW433*94%</f>
        <v>#VALUE!</v>
      </c>
      <c r="CY433" s="466" t="e">
        <f>IF(CX433=0,0,DS433/(DS433+CX433))</f>
        <v>#VALUE!</v>
      </c>
      <c r="CZ433" s="465" t="e">
        <f>$AJ433*EF433</f>
        <v>#VALUE!</v>
      </c>
      <c r="DA433" s="465" t="e">
        <f>$AJ433*EG433</f>
        <v>#VALUE!</v>
      </c>
      <c r="DB433" s="465" t="e">
        <f>$AJ433*EH433</f>
        <v>#VALUE!</v>
      </c>
      <c r="DC433" s="465" t="e">
        <f>$AJ433*EI433</f>
        <v>#VALUE!</v>
      </c>
      <c r="DD433" s="465" t="e">
        <f>$AJ433*EJ433</f>
        <v>#VALUE!</v>
      </c>
      <c r="DE433" s="465" t="e">
        <f>$AJ433*EK433</f>
        <v>#VALUE!</v>
      </c>
      <c r="DF433" s="465" t="e">
        <f>$AJ433*EL433</f>
        <v>#VALUE!</v>
      </c>
      <c r="DG433" s="465" t="e">
        <f>$AJ433*EM433</f>
        <v>#VALUE!</v>
      </c>
      <c r="DH433" s="465" t="e">
        <f>$AJ433*EN433</f>
        <v>#VALUE!</v>
      </c>
      <c r="DI433" s="465" t="e">
        <f>$AJ433*EO433</f>
        <v>#VALUE!</v>
      </c>
      <c r="DJ433" s="465" t="e">
        <f>CZ433*(1-EP433)</f>
        <v>#VALUE!</v>
      </c>
      <c r="DK433" s="465" t="e">
        <f>DA433*(1-ER433)</f>
        <v>#VALUE!</v>
      </c>
      <c r="DL433" s="465" t="e">
        <f>DB433*(1-EQ433)</f>
        <v>#VALUE!</v>
      </c>
      <c r="DM433" s="465" t="e">
        <f>DC433*(1-ES433)</f>
        <v>#VALUE!</v>
      </c>
      <c r="DN433" s="465" t="e">
        <f>DD433*(1-ET433)</f>
        <v>#VALUE!</v>
      </c>
      <c r="DO433" s="465" t="e">
        <f>DE433</f>
        <v>#VALUE!</v>
      </c>
      <c r="DP433" s="465" t="e">
        <f>DF433*(1-EU433)</f>
        <v>#VALUE!</v>
      </c>
      <c r="DQ433" s="465" t="e">
        <f>DG433*(1-EV433)</f>
        <v>#VALUE!</v>
      </c>
      <c r="DR433" s="465" t="e">
        <f>DH433*(1-EW433)</f>
        <v>#VALUE!</v>
      </c>
      <c r="DS433" s="465" t="e">
        <f>DI433</f>
        <v>#VALUE!</v>
      </c>
      <c r="DT433" s="465" t="e">
        <f>SUM(DJ433:DS433)</f>
        <v>#VALUE!</v>
      </c>
      <c r="DU433" s="465" t="e">
        <f>(GS433:GX433)+(DP433+DQ433+DR433)*GY433+DS433</f>
        <v>#VALUE!</v>
      </c>
      <c r="DV433" s="451" t="e">
        <f>AV433/$BH433/(1-EP433)</f>
        <v>#VALUE!</v>
      </c>
      <c r="DW433" s="451" t="e">
        <f>AW433/$BH433/(1-ER433)</f>
        <v>#VALUE!</v>
      </c>
      <c r="DX433" s="451" t="e">
        <f>AX433/$BH433/(1-EQ433)</f>
        <v>#VALUE!</v>
      </c>
      <c r="DY433" s="451" t="e">
        <f>AY433/$BH433/(1-ES433)</f>
        <v>#VALUE!</v>
      </c>
      <c r="DZ433" s="451" t="e">
        <f>AZ433/$BH433/(1-ET433)</f>
        <v>#VALUE!</v>
      </c>
      <c r="EA433" s="451" t="e">
        <f>BA433/$BH433/(1-AX433)</f>
        <v>#VALUE!</v>
      </c>
      <c r="EB433" s="451" t="e">
        <f>BB433/$BH433/(1-EU433)</f>
        <v>#VALUE!</v>
      </c>
      <c r="EC433" s="451" t="e">
        <f>BC433/$BH433/(1-EV433)</f>
        <v>#VALUE!</v>
      </c>
      <c r="ED433" s="451" t="e">
        <f>BD433/$BH433/(1-EW433)</f>
        <v>#VALUE!</v>
      </c>
      <c r="EE433" s="451" t="e">
        <f>BG433/BH433</f>
        <v>#VALUE!</v>
      </c>
      <c r="EF433" s="451" t="e">
        <f>DV433/SUM($DV433:$EE433)</f>
        <v>#VALUE!</v>
      </c>
      <c r="EG433" s="451" t="e">
        <f>DW433/SUM($DV433:$EE433)</f>
        <v>#VALUE!</v>
      </c>
      <c r="EH433" s="451" t="e">
        <f>DX433/SUM($DV433:$EE433)</f>
        <v>#VALUE!</v>
      </c>
      <c r="EI433" s="451" t="e">
        <f>DY433/SUM($DV433:$EE433)</f>
        <v>#VALUE!</v>
      </c>
      <c r="EJ433" s="451" t="e">
        <f>DZ433/SUM($DV433:$EE433)</f>
        <v>#VALUE!</v>
      </c>
      <c r="EK433" s="451" t="e">
        <f>EA433/SUM($DV433:$EE433)</f>
        <v>#VALUE!</v>
      </c>
      <c r="EL433" s="451" t="e">
        <f>EB433/SUM($DV433:$EE433)</f>
        <v>#VALUE!</v>
      </c>
      <c r="EM433" s="451" t="e">
        <f>EC433/SUM($DV433:$EE433)</f>
        <v>#VALUE!</v>
      </c>
      <c r="EN433" s="451" t="e">
        <f>ED433/SUM($DV433:$EE433)</f>
        <v>#VALUE!</v>
      </c>
      <c r="EO433" s="451" t="e">
        <f>EE433/SUM($DV433:$EE433)</f>
        <v>#VALUE!</v>
      </c>
      <c r="EP433" s="450">
        <f>EP432</f>
        <v>0.080000000000000002</v>
      </c>
      <c r="EQ433" s="450">
        <f>EQ432</f>
        <v>0.014999999999999999</v>
      </c>
      <c r="ER433" s="450">
        <f>ER432</f>
        <v>0.014999999999999999</v>
      </c>
      <c r="ES433" s="450">
        <f>ES432</f>
        <v>0.014999999999999999</v>
      </c>
      <c r="ET433" s="450">
        <f>ET432</f>
        <v>0.014999999999999999</v>
      </c>
      <c r="EU433" s="450">
        <f>EU432</f>
        <v>0.089999999999999997</v>
      </c>
      <c r="EV433" s="450">
        <f>EV432</f>
        <v>0.089999999999999997</v>
      </c>
      <c r="EW433" s="450">
        <f>EW432</f>
        <v>0.089999999999999997</v>
      </c>
      <c r="EX433" s="431" t="str">
        <f>IF(_tag_month_day!AS423="","",_tag_month_day!AS423/100)</f>
        <v/>
      </c>
      <c r="EY433" s="431" t="str">
        <f>IF(_tag_month_day!AT423="","",_tag_month_day!AT423/100)</f>
        <v/>
      </c>
      <c r="EZ433" s="431" t="str">
        <f>IF(_tag_month_day!AU423="","",_tag_month_day!AU423/100)</f>
        <v/>
      </c>
      <c r="FA433" s="431" t="str">
        <f>IF(_tag_month_day!AV423="","",_tag_month_day!AV423/100)</f>
        <v/>
      </c>
      <c r="FB433" s="431" t="str">
        <f>IF(_tag_month_day!AW423="","",_tag_month_day!AW423/100)</f>
        <v/>
      </c>
      <c r="FC433" s="431" t="str">
        <f>IF(_tag_month_day!AX423="","",_tag_month_day!AX423/100)</f>
        <v/>
      </c>
      <c r="FD433" s="449" t="str">
        <f>IF(_tag_month_day!AY423="","",_tag_month_day!AY423/100)</f>
        <v/>
      </c>
      <c r="FE433" s="449" t="str">
        <f>IF(_tag_month_day!AZ423="","",_tag_month_day!AZ423/100)</f>
        <v/>
      </c>
      <c r="FF433" s="449" t="str">
        <f>IF(_tag_month_day!BA423="","",_tag_month_day!BA423/100)</f>
        <v/>
      </c>
      <c r="FG433" s="449" t="str">
        <f>IF(_tag_month_day!BB423="","",_tag_month_day!BB423/100)</f>
        <v/>
      </c>
      <c r="FH433" s="467" t="str">
        <f>IF(_tag_month_day!BC423="","",_tag_month_day!BC423/100)</f>
        <v/>
      </c>
      <c r="FI433" s="449">
        <f>FI432</f>
        <v>0.40999999999999998</v>
      </c>
      <c r="FJ433" s="449">
        <f>FJ432</f>
        <v>0.11</v>
      </c>
      <c r="FK433" s="449">
        <f>FK432</f>
        <v>0.014999999999999999</v>
      </c>
      <c r="FL433" s="449">
        <f>FL432</f>
        <v>0</v>
      </c>
      <c r="FM433" s="467">
        <f>FM432</f>
        <v>0.0001</v>
      </c>
      <c r="FN433" s="449">
        <f>FN432</f>
        <v>0.32000000000000001</v>
      </c>
      <c r="FO433" s="449">
        <f>FO432</f>
        <v>0.20000000000000001</v>
      </c>
      <c r="FP433" s="449">
        <f>FP432</f>
        <v>0.01</v>
      </c>
      <c r="FQ433" s="449">
        <f>FQ432</f>
        <v>0</v>
      </c>
      <c r="FR433" s="467">
        <f>FR432</f>
        <v>0.0001</v>
      </c>
      <c r="FS433" s="449" t="str">
        <f>IF(_tag_month_day!BD423="","",_tag_month_day!BD423/100)</f>
        <v/>
      </c>
      <c r="FT433" s="449" t="str">
        <f>IF(_tag_month_day!BE423="","",_tag_month_day!BE423/100)</f>
        <v/>
      </c>
      <c r="FU433" s="449" t="str">
        <f>IF(_tag_month_day!BF423="","",_tag_month_day!BF423/100)</f>
        <v/>
      </c>
      <c r="FV433" s="449" t="str">
        <f>IF(_tag_month_day!BG423="","",_tag_month_day!BG423/100)</f>
        <v/>
      </c>
      <c r="FW433" s="467" t="str">
        <f>IF(_tag_month_day!BH423="","",_tag_month_day!BH423/100)</f>
        <v/>
      </c>
      <c r="FX433" s="449" t="str">
        <f>IF(_tag_month_day!BI423="","",_tag_month_day!BI423/100)</f>
        <v/>
      </c>
      <c r="FY433" s="449" t="str">
        <f>IF(_tag_month_day!BJ423="","",_tag_month_day!BJ423/100)</f>
        <v/>
      </c>
      <c r="FZ433" s="468" t="str">
        <f>IF(_tag_month_day!BK423="","",_tag_month_day!BK423/100)</f>
        <v/>
      </c>
      <c r="GA433" s="449" t="str">
        <f>IF(_tag_month_day!BL423="","",_tag_month_day!BL423/100)</f>
        <v/>
      </c>
      <c r="GB433" s="467" t="str">
        <f>IF(_tag_month_day!BM423="","",_tag_month_day!BM423/100)</f>
        <v/>
      </c>
      <c r="GC433" s="431" t="str">
        <f>IF(_tag_month_day!BN423="","",_tag_month_day!BN423/100)</f>
        <v/>
      </c>
      <c r="GD433" s="431" t="str">
        <f>IF(_tag_month_day!BO423="","",_tag_month_day!BO423/100)</f>
        <v/>
      </c>
      <c r="GE433" s="431" t="str">
        <f>IF(_tag_month_day!BP423="","",_tag_month_day!BP423/100)</f>
        <v/>
      </c>
      <c r="GF433" s="431" t="str">
        <f>IF(_tag_month_day!BQ423="","",_tag_month_day!BQ423/100)</f>
        <v/>
      </c>
      <c r="GG433" s="431" t="str">
        <f>IF(_tag_month_day!BR423="","",_tag_month_day!BR423/100)</f>
        <v/>
      </c>
      <c r="GH433" s="431" t="str">
        <f>IF(_tag_month_day!BS423="","",_tag_month_day!BS423/100)</f>
        <v/>
      </c>
      <c r="GI433" s="467" t="str">
        <f>IF(_tag_month_day!BT423="","",_tag_month_day!BT423/100)</f>
        <v/>
      </c>
      <c r="GJ433" s="469" t="str">
        <f>IF(_tag_month_day!BU423="","",_tag_month_day!BU423/100)</f>
        <v/>
      </c>
      <c r="GK433" s="470">
        <f>GK432</f>
        <v>0.070000000000000007</v>
      </c>
      <c r="GL433" s="470">
        <f>GL432</f>
        <v>0.029999999999999999</v>
      </c>
      <c r="GM433" s="471" t="str">
        <f>IF(_tag_month_day!BX423="","",_tag_month_day!BX423/100)</f>
        <v/>
      </c>
      <c r="GN433" s="470">
        <f>GN432</f>
        <v>0.070000000000000007</v>
      </c>
      <c r="GO433" s="470">
        <f>GO432</f>
        <v>0.029999999999999999</v>
      </c>
      <c r="GP433" s="470">
        <f>GP432</f>
        <v>0.089999999999999997</v>
      </c>
      <c r="GQ433" s="470">
        <f>GQ432</f>
        <v>0.029999999999999999</v>
      </c>
      <c r="GR433" s="471" t="str">
        <f>IF(_tag_month_day!CA423="","",_tag_month_day!CA423/100)</f>
        <v/>
      </c>
      <c r="GS433" s="472">
        <f>GS432</f>
        <v>0.95299999999999996</v>
      </c>
      <c r="GT433" s="472">
        <f>GT432</f>
        <v>0.55000000000000004</v>
      </c>
      <c r="GU433" s="472">
        <f>GU432</f>
        <v>0.55000000000000004</v>
      </c>
      <c r="GV433" s="472">
        <f>GV432</f>
        <v>0.55000000000000004</v>
      </c>
      <c r="GW433" s="472">
        <f>GW432</f>
        <v>0.5</v>
      </c>
      <c r="GX433" s="472">
        <f>GX432</f>
        <v>0.93500000000000005</v>
      </c>
      <c r="GY433" s="472">
        <f>GY432</f>
        <v>0.14999999999999999</v>
      </c>
      <c r="GZ433" s="472">
        <f>GZ432</f>
        <v>1</v>
      </c>
      <c r="HA433" s="474">
        <f>HA432</f>
        <v>0.047</v>
      </c>
      <c r="HB433" s="474">
        <f>HB432</f>
        <v>0.45000000000000001</v>
      </c>
      <c r="HC433" s="474">
        <f>HC432</f>
        <v>0.45000000000000001</v>
      </c>
      <c r="HD433" s="474">
        <f>HD432</f>
        <v>0.45000000000000001</v>
      </c>
      <c r="HE433" s="474">
        <f>HE432</f>
        <v>0.5</v>
      </c>
      <c r="HF433" s="474">
        <f>HF432</f>
        <v>0.065000000000000002</v>
      </c>
      <c r="HG433" s="474">
        <f>HG432</f>
        <v>0.84999999999999998</v>
      </c>
      <c r="HH433" s="474">
        <f>HH432</f>
        <v>0</v>
      </c>
      <c r="HI433" s="10">
        <f>IF(BZ433&lt;&gt;"",CK433-BV433,0)</f>
        <v>0</v>
      </c>
      <c r="HJ433" s="10" t="e">
        <f>IF(AJ433&gt;0,AH433-AJ433,0)</f>
        <v>#VALUE!</v>
      </c>
      <c r="HK433" s="466">
        <f>HK432</f>
        <v>0.84999999999999998</v>
      </c>
      <c r="HL433" s="424">
        <f>HL432</f>
        <v>550000</v>
      </c>
      <c r="HM433" s="424">
        <f>HM432</f>
        <v>480000</v>
      </c>
      <c r="HN433" s="465" t="e">
        <f>(DJ433*EZ433+DK433*FH433+DL433*FM433+DM433*FR433+DN433*FW433+DO433*GB433+DS433*GI433+DP433*GM433+DR433*GR433)*1000*2</f>
        <v>#VALUE!</v>
      </c>
      <c r="HO433" s="465" t="e">
        <f>HN433*HK433*$HO$2/HL433*1000000</f>
        <v>#VALUE!</v>
      </c>
      <c r="HP433" s="465" t="e">
        <f>HN433*HK433*$HP$2/HM433*1000000</f>
        <v>#VALUE!</v>
      </c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</row>
    <row customFormat="1" r="434" s="0">
      <c r="A434" s="420">
        <v>423</v>
      </c>
      <c r="B434" s="421">
        <f ca="1">IF(D434=D433,B433,IF(D434="夜班",B433+1,B433))</f>
        <v>43603</v>
      </c>
      <c r="C434" s="422">
        <f>C433</f>
        <v>0.041666666666666699</v>
      </c>
      <c r="D434" s="10" t="str">
        <f ca="1">IF(HOUR(G434)&lt;8,"夜班",IF(HOUR(G434)&lt;16,"白班",IF(HOUR(G434)&lt;24,"中班",0)))</f>
        <v>白班</v>
      </c>
      <c r="E434" s="10" t="e">
        <f ca="1">IF(F434=1,"甲",IF(F434=2,"乙",IF(F434=3,"丙",IF(F434=4,"丁",""))))</f>
        <v>#REF!</v>
      </c>
      <c r="F434" s="10" t="e">
        <f ca="1">SUMPRODUCT((成本日报!$A$3:$A$95=计划!B434)*(成本日报!$B$3:$B$95=计划!$D434),成本日报!$C$3:$C$95)</f>
        <v>#REF!</v>
      </c>
      <c r="G434" s="423">
        <f ca="1">G433+C433</f>
        <v>43603.58333333231</v>
      </c>
      <c r="H434" s="423">
        <f ca="1">$G434+$C434/60*10+$C434*0</f>
        <v>43603.590277776755</v>
      </c>
      <c r="I434" s="423">
        <f ca="1">$G434+$C434/60*18+$C434*0</f>
        <v>43603.595833332307</v>
      </c>
      <c r="J434" s="423">
        <f ca="1">$G434+$C434/60*0+$C434*1</f>
        <v>43603.624999998974</v>
      </c>
      <c r="K434" s="423">
        <f ca="1">$G434+$C434/60*30+$C434*2</f>
        <v>43603.687499998981</v>
      </c>
      <c r="L434" s="423">
        <f ca="1">$G434+$C434/60*0+$C434*3</f>
        <v>43603.70833333231</v>
      </c>
      <c r="M434" s="424" t="str">
        <f>IF(_tag_month_day!A424="","",_tag_month_day!A424)</f>
        <v/>
      </c>
      <c r="N434" s="424" t="str">
        <f>IF(_tag_month_day!B424="","",_tag_month_day!B424)</f>
        <v/>
      </c>
      <c r="O434" s="425" t="e">
        <f>IF(M434+N434=0,"",M434+N434)</f>
        <v>#VALUE!</v>
      </c>
      <c r="P434" s="424" t="str">
        <f>IF(_tag_month_day!C424="","",_tag_month_day!C424)</f>
        <v/>
      </c>
      <c r="Q434" s="424" t="str">
        <f>IF(_tag_month_day!D424="","",_tag_month_day!D424)</f>
        <v/>
      </c>
      <c r="R434" s="426" t="str">
        <f>IF(_tag_month_day!CB424="","",_tag_month_day!CB424/100)</f>
        <v/>
      </c>
      <c r="S434" s="427" t="str">
        <f>IF(_tag_month_day!E424="","",_tag_month_day!E424)</f>
        <v/>
      </c>
      <c r="T434" s="427" t="str">
        <f>IF(_tag_month_day!F424="","",_tag_month_day!F424)</f>
        <v/>
      </c>
      <c r="U434" s="428" t="e">
        <f>S434+T434</f>
        <v>#VALUE!</v>
      </c>
      <c r="V434" s="429" t="e">
        <f>U434/AJ434</f>
        <v>#VALUE!</v>
      </c>
      <c r="W434" s="430" t="str">
        <f>IF(_jhy_month_day!A424="","",_jhy_month_day!A424)</f>
        <v/>
      </c>
      <c r="X434" s="431" t="str">
        <f>IF(_jhy_month_day!B424="","",_jhy_month_day!B424/100)</f>
        <v/>
      </c>
      <c r="Y434" s="431" t="str">
        <f>IF(_jhy_month_day!C424="","",_jhy_month_day!C424/100)</f>
        <v/>
      </c>
      <c r="Z434" s="432">
        <f>Z430+1</f>
        <v>106</v>
      </c>
      <c r="AA434" s="433" t="str">
        <f>IF(_tag_month_day!G424="","",_tag_month_day!G424/100)</f>
        <v/>
      </c>
      <c r="AB434" s="433" t="str">
        <f>IF(_tag_month_day!H424="","",_tag_month_day!H424/100)</f>
        <v/>
      </c>
      <c r="AC434" s="434">
        <f>IF(X434="",AC433,BK434*($AV433*X434+$AW433*FD433+$AX433*FI433+$AY433*FN433+$AZ433*FS433+$BA433*FX433+$BG433*GE433)/(AV433*Y434+AX433*FK433+AW433*FF433+AY433*FP433+AZ433*FU433+BA433*FZ433+BG433*GG433+BB433*GK433+BC433*GN433+BD433*GP433))</f>
        <v>1.59963432013121</v>
      </c>
      <c r="AD434" s="435" t="str">
        <f>IF(AC434=AC433,"",AC434-AC433)</f>
        <v/>
      </c>
      <c r="AE434" s="436" t="str">
        <f>IF(1-AF434=0,"",(1-AF434))</f>
        <v/>
      </c>
      <c r="AF434" s="437">
        <v>1</v>
      </c>
      <c r="AG434" s="10" t="str">
        <f>AG433</f>
        <v>9A3</v>
      </c>
      <c r="AH434" s="438" t="str">
        <f>AH433</f>
        <v/>
      </c>
      <c r="AI434" s="424"/>
      <c r="AJ434" s="10" t="str">
        <f>IF(_tag_month_day!I424="","",_tag_month_day!I424)</f>
        <v/>
      </c>
      <c r="AK434" s="440"/>
      <c r="AL434" s="440"/>
      <c r="AM434" s="440"/>
      <c r="AN434" s="441">
        <f>AN433</f>
        <v>2</v>
      </c>
      <c r="AO434" s="441">
        <f>AO433</f>
        <v>8</v>
      </c>
      <c r="AP434" s="442" t="e">
        <f>(IF(AN434=0,AS433,AS433*(1+AO434/AN434)/(AR434+AO434/AN434)))+AT434</f>
        <v>#VALUE!</v>
      </c>
      <c r="AQ434" s="443" t="str">
        <f>IF(_tag_month_day!J424="","",_tag_month_day!J424/100)</f>
        <v/>
      </c>
      <c r="AR434" s="444">
        <f>AR433</f>
        <v>1.3</v>
      </c>
      <c r="AS434" s="445" t="e">
        <f>AQ434*(AN434*AR434+AO434)/(AN434+AO434)</f>
        <v>#VALUE!</v>
      </c>
      <c r="AT434" s="445" t="e">
        <f>(SUM(BE434:BF434)-SUM(BE433:BF433))*0.05</f>
        <v>#VALUE!</v>
      </c>
      <c r="AU434" s="446" t="str">
        <f>IF(_tag_month_day!CC424="","",IF(_tag_month_day!CC424&gt;0,_tag_month_day!CD424,_tag_month_day!CE424))</f>
        <v/>
      </c>
      <c r="AV434" s="447" t="str">
        <f>IF(_tag_month_day!L424="","",_tag_month_day!L424/100)</f>
        <v/>
      </c>
      <c r="AW434" s="431">
        <f>AW433</f>
        <v>0</v>
      </c>
      <c r="AX434" s="431">
        <f>AX433</f>
        <v>0</v>
      </c>
      <c r="AY434" s="431" t="str">
        <f>IF(_tag_month_day!M424="","",_tag_month_day!M424/100)</f>
        <v/>
      </c>
      <c r="AZ434" s="431" t="str">
        <f>IF(_tag_month_day!N424="","",_tag_month_day!N424/100)</f>
        <v/>
      </c>
      <c r="BA434" s="431" t="str">
        <f>IF(_tag_month_day!O424="","",_tag_month_day!O424/100)</f>
        <v/>
      </c>
      <c r="BB434" s="448" t="str">
        <f>IF(_tag_month_day!P424="","",_tag_month_day!P424/100)</f>
        <v/>
      </c>
      <c r="BC434" s="448">
        <f>BC433</f>
        <v>0</v>
      </c>
      <c r="BD434" s="448" t="str">
        <f>IF(_tag_month_day!Q424="","",_tag_month_day!Q424/100)</f>
        <v/>
      </c>
      <c r="BE434" s="449" t="str">
        <f>IF(_tag_month_day!R424="","",_tag_month_day!R424/100)</f>
        <v/>
      </c>
      <c r="BF434" s="388" t="e">
        <f>(AU434*(100+BE434*100))/(AJ434-AU434)/100</f>
        <v>#VALUE!</v>
      </c>
      <c r="BG434" s="450" t="e">
        <f>BE434+BF434</f>
        <v>#VALUE!</v>
      </c>
      <c r="BH434" s="451" t="e">
        <f>SUM(AV434:BF434)</f>
        <v>#VALUE!</v>
      </c>
      <c r="BI434" s="452" t="e">
        <f>IF(CX434=0,BI433,(DK434*查询!$R$5+DL434*查询!$Q$5+DM434*查询!$N$5+DN434*查询!$O$5+DO434*查询!$P$5)*AF434/CX434)</f>
        <v>#VALUE!</v>
      </c>
      <c r="BJ434" s="452" t="e">
        <f>IF(CX434=0,BJ433,(DP434*查询!$S$5+DQ434*查询!$T$5+DR434*查询!$U$5)*AF434/CX434)</f>
        <v>#VALUE!</v>
      </c>
      <c r="BK434" s="452">
        <f>BK433</f>
        <v>1</v>
      </c>
      <c r="BL434" s="453" t="e">
        <f>SUMPRODUCT((AV434:BA434)*(GS434:GX434))/((GS434:GX434)+SUM(BB434:BD434)*GY434+BG434*GZ434)</f>
        <v>#VALUE!</v>
      </c>
      <c r="BM434" s="453" t="e">
        <f>BK434*($AV434*FB434+$AW434*FD434+$AX434*FI434+$AY434*FN434+$AZ434*FS434+$BA434*FX434+$BG434*GE434)/(AV434*EY434+AX434*FK434+AW434*FF434+AY434*FP434+AZ434*FU434+BA434*FZ434+BG434*GG434+BB434*GK434+BC434*GN434+BD434*GP434)</f>
        <v>#VALUE!</v>
      </c>
      <c r="BN434" s="453" t="e">
        <f>($AV434*FC434+$AX434*FJ434+$AW434*FE434+$AY434*FO434+$AZ434*FT434+$BA434*FY434+$BG434*GF434)/($AV434*FA434+BG434*GH434+BB434*GL434+BC434*GO434+BD434*GQ434+BA434*GA434)</f>
        <v>#VALUE!</v>
      </c>
      <c r="BO434" s="454" t="e">
        <f>SUMPRODUCT(AV434:BA434*GS434:GX434)/(GS434:GX434+(BB434+BC434+BD434)*GY434+BG434)</f>
        <v>#VALUE!</v>
      </c>
      <c r="BP434" s="454" t="e">
        <f>SUMPRODUCT(AV434:BA434*GS434:GX434)/(GS434:GX434+(BB434+BC434+BD434)*GY434+BG434)</f>
        <v>#VALUE!</v>
      </c>
      <c r="BQ434" s="454" t="e">
        <f>SUMPRODUCT(AV434:BA434*GS434:GX434)/(GS434:GX434+(BB434+BC434+BD434)*GY434+BG434)</f>
        <v>#VALUE!</v>
      </c>
      <c r="BR434" s="453" t="str">
        <f>IF(_tag_month_day!T424="","",_tag_month_day!T424)</f>
        <v/>
      </c>
      <c r="BS434" s="453" t="str">
        <f>IF(_tag_month_day!U424="","",_tag_month_day!U424)</f>
        <v/>
      </c>
      <c r="BT434" s="455" t="str">
        <f>IF(CK434="","",IF((CK434&gt;=BV434-0.12)*(CK434&lt;=BV434+0.12),"合格","不合格"))</f>
        <v/>
      </c>
      <c r="BU434" s="456" t="str">
        <f>IF(_tag_month_day!V424="","",_tag_month_day!V424)</f>
        <v/>
      </c>
      <c r="BV434" s="457" t="str">
        <f>IF(_tag_month_day!W424="","",_tag_month_day!W424)</f>
        <v/>
      </c>
      <c r="BW434" s="458" t="str">
        <f>IF(_tag_month_day!X424="","",_tag_month_day!X424)</f>
        <v/>
      </c>
      <c r="BX434" s="458" t="str">
        <f>IF(_tag_month_day!Y424="","",_tag_month_day!Y424)</f>
        <v/>
      </c>
      <c r="BY434" s="459">
        <f ca="1">L434</f>
        <v>43603.70833333231</v>
      </c>
      <c r="BZ434" s="460"/>
      <c r="CA434" s="461"/>
      <c r="CB434" s="424" t="str">
        <f>IF(_tag_month_day!Z424="","",_tag_month_day!Z424)</f>
        <v/>
      </c>
      <c r="CC434" s="424" t="str">
        <f>IF(_tag_month_day!AA424="","",_tag_month_day!AA424)</f>
        <v/>
      </c>
      <c r="CD434" s="424" t="str">
        <f>IF(_tag_month_day!AB424="","",_tag_month_day!AB424)</f>
        <v/>
      </c>
      <c r="CE434" s="424" t="str">
        <f>IF(_tag_month_day!AC424="","",_tag_month_day!AC424)</f>
        <v/>
      </c>
      <c r="CF434" s="424" t="str">
        <f>IF(_tag_month_day!AD424="","",_tag_month_day!AD424)</f>
        <v/>
      </c>
      <c r="CG434" s="424" t="str">
        <f>IF(_tag_month_day!AE424="","",_tag_month_day!AE424)</f>
        <v/>
      </c>
      <c r="CH434" s="424" t="str">
        <f>IF(_tag_month_day!AF424="","",_tag_month_day!AF424)</f>
        <v/>
      </c>
      <c r="CI434" s="424" t="str">
        <f>IF(_tag_month_day!AG424="","",_tag_month_day!AG424)</f>
        <v/>
      </c>
      <c r="CJ434" s="424" t="str">
        <f>IF(_tag_month_day!AH424="","",_tag_month_day!AH424)</f>
        <v/>
      </c>
      <c r="CK434" s="424" t="str">
        <f>IF(_tag_month_day!AI424="","",_tag_month_day!AI424)</f>
        <v/>
      </c>
      <c r="CL434" s="4" t="str">
        <f>IF(_tag_month_day!AJ424="","",_tag_month_day!AJ424)</f>
        <v/>
      </c>
      <c r="CM434" s="4" t="str">
        <f>IF(_tag_month_day!AK424="","",_tag_month_day!AK424)</f>
        <v/>
      </c>
      <c r="CN434" s="4" t="str">
        <f>IF(_tag_month_day!AL424="","",_tag_month_day!AL424)</f>
        <v/>
      </c>
      <c r="CO434" s="4" t="str">
        <f>IF(_tag_month_day!AM424="","",_tag_month_day!AM424)</f>
        <v/>
      </c>
      <c r="CP434" s="4" t="str">
        <f>IF(_tag_month_day!AN424="","",_tag_month_day!AN424)</f>
        <v/>
      </c>
      <c r="CQ434" s="4" t="str">
        <f>IF(_tag_month_day!AO424="","",_tag_month_day!AO424)</f>
        <v/>
      </c>
      <c r="CR434" s="462" t="str">
        <f>IF(_tag_month_day!AP424="","",_tag_month_day!AP424)</f>
        <v/>
      </c>
      <c r="CS434" s="463" t="str">
        <f>IF(_tag_month_day!AQ424="","",_tag_month_day!AQ424)</f>
        <v/>
      </c>
      <c r="CT434" s="4" t="str">
        <f>IF(_tag_month_day!AR424="","",_tag_month_day!AR424)</f>
        <v/>
      </c>
      <c r="CU434" s="464" t="e">
        <f>DU434/AJ434</f>
        <v>#VALUE!</v>
      </c>
      <c r="CV434" s="451" t="e">
        <f>BG434/BH434</f>
        <v>#VALUE!</v>
      </c>
      <c r="CW434" s="465" t="e">
        <f>AJ434*(1-CV434)*CU434*AF434</f>
        <v>#VALUE!</v>
      </c>
      <c r="CX434" s="465" t="e">
        <f>CW434*94%</f>
        <v>#VALUE!</v>
      </c>
      <c r="CY434" s="466" t="e">
        <f>IF(CX434=0,0,DS434/(DS434+CX434))</f>
        <v>#VALUE!</v>
      </c>
      <c r="CZ434" s="465" t="e">
        <f>$AJ434*EF434</f>
        <v>#VALUE!</v>
      </c>
      <c r="DA434" s="465" t="e">
        <f>$AJ434*EG434</f>
        <v>#VALUE!</v>
      </c>
      <c r="DB434" s="465" t="e">
        <f>$AJ434*EH434</f>
        <v>#VALUE!</v>
      </c>
      <c r="DC434" s="465" t="e">
        <f>$AJ434*EI434</f>
        <v>#VALUE!</v>
      </c>
      <c r="DD434" s="465" t="e">
        <f>$AJ434*EJ434</f>
        <v>#VALUE!</v>
      </c>
      <c r="DE434" s="465" t="e">
        <f>$AJ434*EK434</f>
        <v>#VALUE!</v>
      </c>
      <c r="DF434" s="465" t="e">
        <f>$AJ434*EL434</f>
        <v>#VALUE!</v>
      </c>
      <c r="DG434" s="465" t="e">
        <f>$AJ434*EM434</f>
        <v>#VALUE!</v>
      </c>
      <c r="DH434" s="465" t="e">
        <f>$AJ434*EN434</f>
        <v>#VALUE!</v>
      </c>
      <c r="DI434" s="465" t="e">
        <f>$AJ434*EO434</f>
        <v>#VALUE!</v>
      </c>
      <c r="DJ434" s="465" t="e">
        <f>CZ434*(1-EP434)</f>
        <v>#VALUE!</v>
      </c>
      <c r="DK434" s="465" t="e">
        <f>DA434*(1-ER434)</f>
        <v>#VALUE!</v>
      </c>
      <c r="DL434" s="465" t="e">
        <f>DB434*(1-EQ434)</f>
        <v>#VALUE!</v>
      </c>
      <c r="DM434" s="465" t="e">
        <f>DC434*(1-ES434)</f>
        <v>#VALUE!</v>
      </c>
      <c r="DN434" s="465" t="e">
        <f>DD434*(1-ET434)</f>
        <v>#VALUE!</v>
      </c>
      <c r="DO434" s="465" t="e">
        <f>DE434</f>
        <v>#VALUE!</v>
      </c>
      <c r="DP434" s="465" t="e">
        <f>DF434*(1-EU434)</f>
        <v>#VALUE!</v>
      </c>
      <c r="DQ434" s="465" t="e">
        <f>DG434*(1-EV434)</f>
        <v>#VALUE!</v>
      </c>
      <c r="DR434" s="465" t="e">
        <f>DH434*(1-EW434)</f>
        <v>#VALUE!</v>
      </c>
      <c r="DS434" s="465" t="e">
        <f>DI434</f>
        <v>#VALUE!</v>
      </c>
      <c r="DT434" s="465" t="e">
        <f>SUM(DJ434:DS434)</f>
        <v>#VALUE!</v>
      </c>
      <c r="DU434" s="465" t="e">
        <f>(GS434:GX434)+(DP434+DQ434+DR434)*GY434+DS434</f>
        <v>#VALUE!</v>
      </c>
      <c r="DV434" s="451" t="e">
        <f>AV434/$BH434/(1-EP434)</f>
        <v>#VALUE!</v>
      </c>
      <c r="DW434" s="451" t="e">
        <f>AW434/$BH434/(1-ER434)</f>
        <v>#VALUE!</v>
      </c>
      <c r="DX434" s="451" t="e">
        <f>AX434/$BH434/(1-EQ434)</f>
        <v>#VALUE!</v>
      </c>
      <c r="DY434" s="451" t="e">
        <f>AY434/$BH434/(1-ES434)</f>
        <v>#VALUE!</v>
      </c>
      <c r="DZ434" s="451" t="e">
        <f>AZ434/$BH434/(1-ET434)</f>
        <v>#VALUE!</v>
      </c>
      <c r="EA434" s="451" t="e">
        <f>BA434/$BH434/(1-AX434)</f>
        <v>#VALUE!</v>
      </c>
      <c r="EB434" s="451" t="e">
        <f>BB434/$BH434/(1-EU434)</f>
        <v>#VALUE!</v>
      </c>
      <c r="EC434" s="451" t="e">
        <f>BC434/$BH434/(1-EV434)</f>
        <v>#VALUE!</v>
      </c>
      <c r="ED434" s="451" t="e">
        <f>BD434/$BH434/(1-EW434)</f>
        <v>#VALUE!</v>
      </c>
      <c r="EE434" s="451" t="e">
        <f>BG434/BH434</f>
        <v>#VALUE!</v>
      </c>
      <c r="EF434" s="451" t="e">
        <f>DV434/SUM($DV434:$EE434)</f>
        <v>#VALUE!</v>
      </c>
      <c r="EG434" s="451" t="e">
        <f>DW434/SUM($DV434:$EE434)</f>
        <v>#VALUE!</v>
      </c>
      <c r="EH434" s="451" t="e">
        <f>DX434/SUM($DV434:$EE434)</f>
        <v>#VALUE!</v>
      </c>
      <c r="EI434" s="451" t="e">
        <f>DY434/SUM($DV434:$EE434)</f>
        <v>#VALUE!</v>
      </c>
      <c r="EJ434" s="451" t="e">
        <f>DZ434/SUM($DV434:$EE434)</f>
        <v>#VALUE!</v>
      </c>
      <c r="EK434" s="451" t="e">
        <f>EA434/SUM($DV434:$EE434)</f>
        <v>#VALUE!</v>
      </c>
      <c r="EL434" s="451" t="e">
        <f>EB434/SUM($DV434:$EE434)</f>
        <v>#VALUE!</v>
      </c>
      <c r="EM434" s="451" t="e">
        <f>EC434/SUM($DV434:$EE434)</f>
        <v>#VALUE!</v>
      </c>
      <c r="EN434" s="451" t="e">
        <f>ED434/SUM($DV434:$EE434)</f>
        <v>#VALUE!</v>
      </c>
      <c r="EO434" s="451" t="e">
        <f>EE434/SUM($DV434:$EE434)</f>
        <v>#VALUE!</v>
      </c>
      <c r="EP434" s="450">
        <f>EP433</f>
        <v>0.080000000000000002</v>
      </c>
      <c r="EQ434" s="450">
        <f>EQ433</f>
        <v>0.014999999999999999</v>
      </c>
      <c r="ER434" s="450">
        <f>ER433</f>
        <v>0.014999999999999999</v>
      </c>
      <c r="ES434" s="450">
        <f>ES433</f>
        <v>0.014999999999999999</v>
      </c>
      <c r="ET434" s="450">
        <f>ET433</f>
        <v>0.014999999999999999</v>
      </c>
      <c r="EU434" s="450">
        <f>EU433</f>
        <v>0.089999999999999997</v>
      </c>
      <c r="EV434" s="450">
        <f>EV433</f>
        <v>0.089999999999999997</v>
      </c>
      <c r="EW434" s="450">
        <f>EW433</f>
        <v>0.089999999999999997</v>
      </c>
      <c r="EX434" s="431" t="str">
        <f>IF(_tag_month_day!AS424="","",_tag_month_day!AS424/100)</f>
        <v/>
      </c>
      <c r="EY434" s="431" t="str">
        <f>IF(_tag_month_day!AT424="","",_tag_month_day!AT424/100)</f>
        <v/>
      </c>
      <c r="EZ434" s="431" t="str">
        <f>IF(_tag_month_day!AU424="","",_tag_month_day!AU424/100)</f>
        <v/>
      </c>
      <c r="FA434" s="431" t="str">
        <f>IF(_tag_month_day!AV424="","",_tag_month_day!AV424/100)</f>
        <v/>
      </c>
      <c r="FB434" s="431" t="str">
        <f>IF(_tag_month_day!AW424="","",_tag_month_day!AW424/100)</f>
        <v/>
      </c>
      <c r="FC434" s="431" t="str">
        <f>IF(_tag_month_day!AX424="","",_tag_month_day!AX424/100)</f>
        <v/>
      </c>
      <c r="FD434" s="449" t="str">
        <f>IF(_tag_month_day!AY424="","",_tag_month_day!AY424/100)</f>
        <v/>
      </c>
      <c r="FE434" s="449" t="str">
        <f>IF(_tag_month_day!AZ424="","",_tag_month_day!AZ424/100)</f>
        <v/>
      </c>
      <c r="FF434" s="449" t="str">
        <f>IF(_tag_month_day!BA424="","",_tag_month_day!BA424/100)</f>
        <v/>
      </c>
      <c r="FG434" s="449" t="str">
        <f>IF(_tag_month_day!BB424="","",_tag_month_day!BB424/100)</f>
        <v/>
      </c>
      <c r="FH434" s="467" t="str">
        <f>IF(_tag_month_day!BC424="","",_tag_month_day!BC424/100)</f>
        <v/>
      </c>
      <c r="FI434" s="449">
        <f>FI433</f>
        <v>0.40999999999999998</v>
      </c>
      <c r="FJ434" s="449">
        <f>FJ433</f>
        <v>0.11</v>
      </c>
      <c r="FK434" s="449">
        <f>FK433</f>
        <v>0.014999999999999999</v>
      </c>
      <c r="FL434" s="449">
        <f>FL433</f>
        <v>0</v>
      </c>
      <c r="FM434" s="467">
        <f>FM433</f>
        <v>0.0001</v>
      </c>
      <c r="FN434" s="449">
        <f>FN433</f>
        <v>0.32000000000000001</v>
      </c>
      <c r="FO434" s="449">
        <f>FO433</f>
        <v>0.20000000000000001</v>
      </c>
      <c r="FP434" s="449">
        <f>FP433</f>
        <v>0.01</v>
      </c>
      <c r="FQ434" s="449">
        <f>FQ433</f>
        <v>0</v>
      </c>
      <c r="FR434" s="467">
        <f>FR433</f>
        <v>0.0001</v>
      </c>
      <c r="FS434" s="449" t="str">
        <f>IF(_tag_month_day!BD424="","",_tag_month_day!BD424/100)</f>
        <v/>
      </c>
      <c r="FT434" s="449" t="str">
        <f>IF(_tag_month_day!BE424="","",_tag_month_day!BE424/100)</f>
        <v/>
      </c>
      <c r="FU434" s="449" t="str">
        <f>IF(_tag_month_day!BF424="","",_tag_month_day!BF424/100)</f>
        <v/>
      </c>
      <c r="FV434" s="449" t="str">
        <f>IF(_tag_month_day!BG424="","",_tag_month_day!BG424/100)</f>
        <v/>
      </c>
      <c r="FW434" s="467" t="str">
        <f>IF(_tag_month_day!BH424="","",_tag_month_day!BH424/100)</f>
        <v/>
      </c>
      <c r="FX434" s="449" t="str">
        <f>IF(_tag_month_day!BI424="","",_tag_month_day!BI424/100)</f>
        <v/>
      </c>
      <c r="FY434" s="449" t="str">
        <f>IF(_tag_month_day!BJ424="","",_tag_month_day!BJ424/100)</f>
        <v/>
      </c>
      <c r="FZ434" s="468" t="str">
        <f>IF(_tag_month_day!BK424="","",_tag_month_day!BK424/100)</f>
        <v/>
      </c>
      <c r="GA434" s="449" t="str">
        <f>IF(_tag_month_day!BL424="","",_tag_month_day!BL424/100)</f>
        <v/>
      </c>
      <c r="GB434" s="467" t="str">
        <f>IF(_tag_month_day!BM424="","",_tag_month_day!BM424/100)</f>
        <v/>
      </c>
      <c r="GC434" s="431" t="str">
        <f>IF(_tag_month_day!BN424="","",_tag_month_day!BN424/100)</f>
        <v/>
      </c>
      <c r="GD434" s="431" t="str">
        <f>IF(_tag_month_day!BO424="","",_tag_month_day!BO424/100)</f>
        <v/>
      </c>
      <c r="GE434" s="431" t="str">
        <f>IF(_tag_month_day!BP424="","",_tag_month_day!BP424/100)</f>
        <v/>
      </c>
      <c r="GF434" s="431" t="str">
        <f>IF(_tag_month_day!BQ424="","",_tag_month_day!BQ424/100)</f>
        <v/>
      </c>
      <c r="GG434" s="431" t="str">
        <f>IF(_tag_month_day!BR424="","",_tag_month_day!BR424/100)</f>
        <v/>
      </c>
      <c r="GH434" s="431" t="str">
        <f>IF(_tag_month_day!BS424="","",_tag_month_day!BS424/100)</f>
        <v/>
      </c>
      <c r="GI434" s="467" t="str">
        <f>IF(_tag_month_day!BT424="","",_tag_month_day!BT424/100)</f>
        <v/>
      </c>
      <c r="GJ434" s="469" t="str">
        <f>IF(_tag_month_day!BU424="","",_tag_month_day!BU424/100)</f>
        <v/>
      </c>
      <c r="GK434" s="470">
        <f>GK433</f>
        <v>0.070000000000000007</v>
      </c>
      <c r="GL434" s="470">
        <f>GL433</f>
        <v>0.029999999999999999</v>
      </c>
      <c r="GM434" s="471" t="str">
        <f>IF(_tag_month_day!BX424="","",_tag_month_day!BX424/100)</f>
        <v/>
      </c>
      <c r="GN434" s="470">
        <f>GN433</f>
        <v>0.070000000000000007</v>
      </c>
      <c r="GO434" s="470">
        <f>GO433</f>
        <v>0.029999999999999999</v>
      </c>
      <c r="GP434" s="470">
        <f>GP433</f>
        <v>0.089999999999999997</v>
      </c>
      <c r="GQ434" s="470">
        <f>GQ433</f>
        <v>0.029999999999999999</v>
      </c>
      <c r="GR434" s="471" t="str">
        <f>IF(_tag_month_day!CA424="","",_tag_month_day!CA424/100)</f>
        <v/>
      </c>
      <c r="GS434" s="472">
        <f>GS433</f>
        <v>0.95299999999999996</v>
      </c>
      <c r="GT434" s="472">
        <f>GT433</f>
        <v>0.55000000000000004</v>
      </c>
      <c r="GU434" s="472">
        <f>GU433</f>
        <v>0.55000000000000004</v>
      </c>
      <c r="GV434" s="472">
        <f>GV433</f>
        <v>0.55000000000000004</v>
      </c>
      <c r="GW434" s="472">
        <f>GW433</f>
        <v>0.5</v>
      </c>
      <c r="GX434" s="472">
        <f>GX433</f>
        <v>0.93500000000000005</v>
      </c>
      <c r="GY434" s="472">
        <f>GY433</f>
        <v>0.14999999999999999</v>
      </c>
      <c r="GZ434" s="472">
        <f>GZ433</f>
        <v>1</v>
      </c>
      <c r="HA434" s="474">
        <f>HA433</f>
        <v>0.047</v>
      </c>
      <c r="HB434" s="474">
        <f>HB433</f>
        <v>0.45000000000000001</v>
      </c>
      <c r="HC434" s="474">
        <f>HC433</f>
        <v>0.45000000000000001</v>
      </c>
      <c r="HD434" s="474">
        <f>HD433</f>
        <v>0.45000000000000001</v>
      </c>
      <c r="HE434" s="474">
        <f>HE433</f>
        <v>0.5</v>
      </c>
      <c r="HF434" s="474">
        <f>HF433</f>
        <v>0.065000000000000002</v>
      </c>
      <c r="HG434" s="474">
        <f>HG433</f>
        <v>0.84999999999999998</v>
      </c>
      <c r="HH434" s="474">
        <f>HH433</f>
        <v>0</v>
      </c>
      <c r="HI434" s="10">
        <f>IF(BZ434&lt;&gt;"",CK434-BV434,0)</f>
        <v>0</v>
      </c>
      <c r="HJ434" s="10" t="e">
        <f>IF(AJ434&gt;0,AH434-AJ434,0)</f>
        <v>#VALUE!</v>
      </c>
      <c r="HK434" s="466">
        <f>HK433</f>
        <v>0.84999999999999998</v>
      </c>
      <c r="HL434" s="424">
        <f>HL433</f>
        <v>550000</v>
      </c>
      <c r="HM434" s="424">
        <f>HM433</f>
        <v>480000</v>
      </c>
      <c r="HN434" s="465" t="e">
        <f>(DJ434*EZ434+DK434*FH434+DL434*FM434+DM434*FR434+DN434*FW434+DO434*GB434+DS434*GI434+DP434*GM434+DR434*GR434)*1000*2</f>
        <v>#VALUE!</v>
      </c>
      <c r="HO434" s="465" t="e">
        <f>HN434*HK434*$HO$2/HL434*1000000</f>
        <v>#VALUE!</v>
      </c>
      <c r="HP434" s="465" t="e">
        <f>HN434*HK434*$HP$2/HM434*1000000</f>
        <v>#VALUE!</v>
      </c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</row>
    <row customFormat="1" ht="15" customHeight="1" r="435" s="0">
      <c r="A435" s="420">
        <v>424</v>
      </c>
      <c r="B435" s="421">
        <f ca="1">IF(D435=D434,B434,IF(D435="夜班",B434+1,B434))</f>
        <v>43603</v>
      </c>
      <c r="C435" s="422">
        <f>C434</f>
        <v>0.041666666666666699</v>
      </c>
      <c r="D435" s="10" t="str">
        <f ca="1">IF(HOUR(G435)&lt;8,"夜班",IF(HOUR(G435)&lt;16,"白班",IF(HOUR(G435)&lt;24,"中班",0)))</f>
        <v>白班</v>
      </c>
      <c r="E435" s="10" t="e">
        <f ca="1">IF(F435=1,"甲",IF(F435=2,"乙",IF(F435=3,"丙",IF(F435=4,"丁",""))))</f>
        <v>#REF!</v>
      </c>
      <c r="F435" s="10" t="e">
        <f ca="1">SUMPRODUCT((成本日报!$A$3:$A$95=计划!B435)*(成本日报!$B$3:$B$95=计划!$D435),成本日报!$C$3:$C$95)</f>
        <v>#REF!</v>
      </c>
      <c r="G435" s="423">
        <f ca="1">G434+C434</f>
        <v>43603.624999998974</v>
      </c>
      <c r="H435" s="423">
        <f ca="1">$G435+$C435/60*10+$C435*0</f>
        <v>43603.631944443419</v>
      </c>
      <c r="I435" s="423">
        <f ca="1">$G435+$C435/60*18+$C435*0</f>
        <v>43603.637499998971</v>
      </c>
      <c r="J435" s="423">
        <f ca="1">$G435+$C435/60*0+$C435*1</f>
        <v>43603.666666665638</v>
      </c>
      <c r="K435" s="423">
        <f ca="1">$G435+$C435/60*30+$C435*2</f>
        <v>43603.729166665646</v>
      </c>
      <c r="L435" s="423">
        <f ca="1">$G435+$C435/60*0+$C435*3</f>
        <v>43603.749999998974</v>
      </c>
      <c r="M435" s="424" t="str">
        <f>IF(_tag_month_day!A425="","",_tag_month_day!A425)</f>
        <v/>
      </c>
      <c r="N435" s="424" t="str">
        <f>IF(_tag_month_day!B425="","",_tag_month_day!B425)</f>
        <v/>
      </c>
      <c r="O435" s="425" t="e">
        <f>IF(M435+N435=0,"",M435+N435)</f>
        <v>#VALUE!</v>
      </c>
      <c r="P435" s="424" t="str">
        <f>IF(_tag_month_day!C425="","",_tag_month_day!C425)</f>
        <v/>
      </c>
      <c r="Q435" s="424" t="str">
        <f>IF(_tag_month_day!D425="","",_tag_month_day!D425)</f>
        <v/>
      </c>
      <c r="R435" s="426" t="str">
        <f>IF(_tag_month_day!CB425="","",_tag_month_day!CB425/100)</f>
        <v/>
      </c>
      <c r="S435" s="427" t="str">
        <f>IF(_tag_month_day!E425="","",_tag_month_day!E425)</f>
        <v/>
      </c>
      <c r="T435" s="427" t="str">
        <f>IF(_tag_month_day!F425="","",_tag_month_day!F425)</f>
        <v/>
      </c>
      <c r="U435" s="428" t="e">
        <f>S435+T435</f>
        <v>#VALUE!</v>
      </c>
      <c r="V435" s="429" t="e">
        <f>U435/AJ435</f>
        <v>#VALUE!</v>
      </c>
      <c r="W435" s="430" t="str">
        <f>IF(_jhy_month_day!A425="","",_jhy_month_day!A425)</f>
        <v/>
      </c>
      <c r="X435" s="431" t="str">
        <f>IF(_jhy_month_day!B425="","",_jhy_month_day!B425/100)</f>
        <v/>
      </c>
      <c r="Y435" s="431" t="str">
        <f>IF(_jhy_month_day!C425="","",_jhy_month_day!C425/100)</f>
        <v/>
      </c>
      <c r="Z435" s="432">
        <f>Z431+1</f>
        <v>106</v>
      </c>
      <c r="AA435" s="433" t="str">
        <f>IF(_tag_month_day!G425="","",_tag_month_day!G425/100)</f>
        <v/>
      </c>
      <c r="AB435" s="433" t="str">
        <f>IF(_tag_month_day!H425="","",_tag_month_day!H425/100)</f>
        <v/>
      </c>
      <c r="AC435" s="434">
        <f>IF(X435="",AC434,BK435*($AV434*X435+$AW434*FD434+$AX434*FI434+$AY434*FN434+$AZ434*FS434+$BA434*FX434+$BG434*GE434)/(AV434*Y435+AX434*FK434+AW434*FF434+AY434*FP434+AZ434*FU434+BA434*FZ434+BG434*GG434+BB434*GK434+BC434*GN434+BD434*GP434))</f>
        <v>1.59963432013121</v>
      </c>
      <c r="AD435" s="435" t="str">
        <f>IF(AC435=AC434,"",AC435-AC434)</f>
        <v/>
      </c>
      <c r="AE435" s="436" t="str">
        <f>IF(1-AF435=0,"",(1-AF435))</f>
        <v/>
      </c>
      <c r="AF435" s="437">
        <v>1</v>
      </c>
      <c r="AG435" s="10" t="str">
        <f>AG434</f>
        <v>9A3</v>
      </c>
      <c r="AH435" s="438" t="str">
        <f>AH434</f>
        <v/>
      </c>
      <c r="AI435" s="424"/>
      <c r="AJ435" s="10" t="str">
        <f>IF(_tag_month_day!I425="","",_tag_month_day!I425)</f>
        <v/>
      </c>
      <c r="AK435" s="440"/>
      <c r="AL435" s="440"/>
      <c r="AM435" s="440"/>
      <c r="AN435" s="441">
        <f>AN434</f>
        <v>2</v>
      </c>
      <c r="AO435" s="441">
        <f>AO434</f>
        <v>8</v>
      </c>
      <c r="AP435" s="442" t="e">
        <f>(IF(AN435=0,AS434,AS434*(1+AO435/AN435)/(AR435+AO435/AN435)))+AT435</f>
        <v>#VALUE!</v>
      </c>
      <c r="AQ435" s="443" t="str">
        <f>IF(_tag_month_day!J425="","",_tag_month_day!J425/100)</f>
        <v/>
      </c>
      <c r="AR435" s="444">
        <f>AR434</f>
        <v>1.3</v>
      </c>
      <c r="AS435" s="445" t="e">
        <f>AQ435*(AN435*AR435+AO435)/(AN435+AO435)</f>
        <v>#VALUE!</v>
      </c>
      <c r="AT435" s="445" t="e">
        <f>(SUM(BE435:BF435)-SUM(BE434:BF434))*0.05</f>
        <v>#VALUE!</v>
      </c>
      <c r="AU435" s="446" t="str">
        <f>IF(_tag_month_day!CC425="","",IF(_tag_month_day!CC425&gt;0,_tag_month_day!CD425,_tag_month_day!CE425))</f>
        <v/>
      </c>
      <c r="AV435" s="447" t="str">
        <f>IF(_tag_month_day!L425="","",_tag_month_day!L425/100)</f>
        <v/>
      </c>
      <c r="AW435" s="431">
        <f>AW434</f>
        <v>0</v>
      </c>
      <c r="AX435" s="431">
        <f>AX434</f>
        <v>0</v>
      </c>
      <c r="AY435" s="431" t="str">
        <f>IF(_tag_month_day!M425="","",_tag_month_day!M425/100)</f>
        <v/>
      </c>
      <c r="AZ435" s="431" t="str">
        <f>IF(_tag_month_day!N425="","",_tag_month_day!N425/100)</f>
        <v/>
      </c>
      <c r="BA435" s="431" t="str">
        <f>IF(_tag_month_day!O425="","",_tag_month_day!O425/100)</f>
        <v/>
      </c>
      <c r="BB435" s="448" t="str">
        <f>IF(_tag_month_day!P425="","",_tag_month_day!P425/100)</f>
        <v/>
      </c>
      <c r="BC435" s="448">
        <f>BC434</f>
        <v>0</v>
      </c>
      <c r="BD435" s="448" t="str">
        <f>IF(_tag_month_day!Q425="","",_tag_month_day!Q425/100)</f>
        <v/>
      </c>
      <c r="BE435" s="449" t="str">
        <f>IF(_tag_month_day!R425="","",_tag_month_day!R425/100)</f>
        <v/>
      </c>
      <c r="BF435" s="388" t="e">
        <f>(AU435*(100+BE435*100))/(AJ435-AU435)/100</f>
        <v>#VALUE!</v>
      </c>
      <c r="BG435" s="450" t="e">
        <f>BE435+BF435</f>
        <v>#VALUE!</v>
      </c>
      <c r="BH435" s="451" t="e">
        <f>SUM(AV435:BF435)</f>
        <v>#VALUE!</v>
      </c>
      <c r="BI435" s="452" t="e">
        <f>IF(CX435=0,BI434,(DK435*查询!$R$5+DL435*查询!$Q$5+DM435*查询!$N$5+DN435*查询!$O$5+DO435*查询!$P$5)*AF435/CX435)</f>
        <v>#VALUE!</v>
      </c>
      <c r="BJ435" s="452" t="e">
        <f>IF(CX435=0,BJ434,(DP435*查询!$S$5+DQ435*查询!$T$5+DR435*查询!$U$5)*AF435/CX435)</f>
        <v>#VALUE!</v>
      </c>
      <c r="BK435" s="452">
        <f>BK434</f>
        <v>1</v>
      </c>
      <c r="BL435" s="453" t="e">
        <f>SUMPRODUCT((AV435:BA435)*(GS435:GX435))/((GS435:GX435)+SUM(BB435:BD435)*GY435+BG435*GZ435)</f>
        <v>#VALUE!</v>
      </c>
      <c r="BM435" s="453" t="e">
        <f>BK435*($AV435*FB435+$AW435*FD435+$AX435*FI435+$AY435*FN435+$AZ435*FS435+$BA435*FX435+$BG435*GE435)/(AV435*EY435+AX435*FK435+AW435*FF435+AY435*FP435+AZ435*FU435+BA435*FZ435+BG435*GG435+BB435*GK435+BC435*GN435+BD435*GP435)</f>
        <v>#VALUE!</v>
      </c>
      <c r="BN435" s="453" t="e">
        <f>($AV435*FC435+$AX435*FJ435+$AW435*FE435+$AY435*FO435+$AZ435*FT435+$BA435*FY435+$BG435*GF435)/($AV435*FA435+BG435*GH435+BB435*GL435+BC435*GO435+BD435*GQ435+BA435*GA435)</f>
        <v>#VALUE!</v>
      </c>
      <c r="BO435" s="454" t="e">
        <f>SUMPRODUCT(AV435:BA435*GS435:GX435)/(GS435:GX435+(BB435+BC435+BD435)*GY435+BG435)</f>
        <v>#VALUE!</v>
      </c>
      <c r="BP435" s="454" t="e">
        <f>SUMPRODUCT(AV435:BA435*GS435:GX435)/(GS435:GX435+(BB435+BC435+BD435)*GY435+BG435)</f>
        <v>#VALUE!</v>
      </c>
      <c r="BQ435" s="454" t="e">
        <f>SUMPRODUCT(AV435:BA435*GS435:GX435)/(GS435:GX435+(BB435+BC435+BD435)*GY435+BG435)</f>
        <v>#VALUE!</v>
      </c>
      <c r="BR435" s="453" t="str">
        <f>IF(_tag_month_day!T425="","",_tag_month_day!T425)</f>
        <v/>
      </c>
      <c r="BS435" s="453" t="str">
        <f>IF(_tag_month_day!U425="","",_tag_month_day!U425)</f>
        <v/>
      </c>
      <c r="BT435" s="455" t="str">
        <f>IF(CK435="","",IF((CK435&gt;=BV435-0.12)*(CK435&lt;=BV435+0.12),"合格","不合格"))</f>
        <v/>
      </c>
      <c r="BU435" s="456" t="str">
        <f>IF(_tag_month_day!V425="","",_tag_month_day!V425)</f>
        <v/>
      </c>
      <c r="BV435" s="457" t="str">
        <f>IF(_tag_month_day!W425="","",_tag_month_day!W425)</f>
        <v/>
      </c>
      <c r="BW435" s="458" t="str">
        <f>IF(_tag_month_day!X425="","",_tag_month_day!X425)</f>
        <v/>
      </c>
      <c r="BX435" s="458" t="str">
        <f>IF(_tag_month_day!Y425="","",_tag_month_day!Y425)</f>
        <v/>
      </c>
      <c r="BY435" s="459">
        <f ca="1">L435</f>
        <v>43603.749999998974</v>
      </c>
      <c r="BZ435" s="460"/>
      <c r="CA435" s="461"/>
      <c r="CB435" s="424" t="str">
        <f>IF(_tag_month_day!Z425="","",_tag_month_day!Z425)</f>
        <v/>
      </c>
      <c r="CC435" s="424" t="str">
        <f>IF(_tag_month_day!AA425="","",_tag_month_day!AA425)</f>
        <v/>
      </c>
      <c r="CD435" s="424" t="str">
        <f>IF(_tag_month_day!AB425="","",_tag_month_day!AB425)</f>
        <v/>
      </c>
      <c r="CE435" s="424" t="str">
        <f>IF(_tag_month_day!AC425="","",_tag_month_day!AC425)</f>
        <v/>
      </c>
      <c r="CF435" s="424" t="str">
        <f>IF(_tag_month_day!AD425="","",_tag_month_day!AD425)</f>
        <v/>
      </c>
      <c r="CG435" s="424" t="str">
        <f>IF(_tag_month_day!AE425="","",_tag_month_day!AE425)</f>
        <v/>
      </c>
      <c r="CH435" s="424" t="str">
        <f>IF(_tag_month_day!AF425="","",_tag_month_day!AF425)</f>
        <v/>
      </c>
      <c r="CI435" s="424" t="str">
        <f>IF(_tag_month_day!AG425="","",_tag_month_day!AG425)</f>
        <v/>
      </c>
      <c r="CJ435" s="424" t="str">
        <f>IF(_tag_month_day!AH425="","",_tag_month_day!AH425)</f>
        <v/>
      </c>
      <c r="CK435" s="424" t="str">
        <f>IF(_tag_month_day!AI425="","",_tag_month_day!AI425)</f>
        <v/>
      </c>
      <c r="CL435" s="4" t="str">
        <f>IF(_tag_month_day!AJ425="","",_tag_month_day!AJ425)</f>
        <v/>
      </c>
      <c r="CM435" s="4" t="str">
        <f>IF(_tag_month_day!AK425="","",_tag_month_day!AK425)</f>
        <v/>
      </c>
      <c r="CN435" s="4" t="str">
        <f>IF(_tag_month_day!AL425="","",_tag_month_day!AL425)</f>
        <v/>
      </c>
      <c r="CO435" s="4" t="str">
        <f>IF(_tag_month_day!AM425="","",_tag_month_day!AM425)</f>
        <v/>
      </c>
      <c r="CP435" s="4" t="str">
        <f>IF(_tag_month_day!AN425="","",_tag_month_day!AN425)</f>
        <v/>
      </c>
      <c r="CQ435" s="4" t="str">
        <f>IF(_tag_month_day!AO425="","",_tag_month_day!AO425)</f>
        <v/>
      </c>
      <c r="CR435" s="462" t="str">
        <f>IF(_tag_month_day!AP425="","",_tag_month_day!AP425)</f>
        <v/>
      </c>
      <c r="CS435" s="463" t="str">
        <f>IF(_tag_month_day!AQ425="","",_tag_month_day!AQ425)</f>
        <v/>
      </c>
      <c r="CT435" s="4" t="str">
        <f>IF(_tag_month_day!AR425="","",_tag_month_day!AR425)</f>
        <v/>
      </c>
      <c r="CU435" s="464" t="e">
        <f>DU435/AJ435</f>
        <v>#VALUE!</v>
      </c>
      <c r="CV435" s="451" t="e">
        <f>BG435/BH435</f>
        <v>#VALUE!</v>
      </c>
      <c r="CW435" s="465" t="e">
        <f>AJ435*(1-CV435)*CU435*AF435</f>
        <v>#VALUE!</v>
      </c>
      <c r="CX435" s="465" t="e">
        <f>CW435*94%</f>
        <v>#VALUE!</v>
      </c>
      <c r="CY435" s="466" t="e">
        <f>IF(CX435=0,0,DS435/(DS435+CX435))</f>
        <v>#VALUE!</v>
      </c>
      <c r="CZ435" s="465" t="e">
        <f>$AJ435*EF435</f>
        <v>#VALUE!</v>
      </c>
      <c r="DA435" s="465" t="e">
        <f>$AJ435*EG435</f>
        <v>#VALUE!</v>
      </c>
      <c r="DB435" s="465" t="e">
        <f>$AJ435*EH435</f>
        <v>#VALUE!</v>
      </c>
      <c r="DC435" s="465" t="e">
        <f>$AJ435*EI435</f>
        <v>#VALUE!</v>
      </c>
      <c r="DD435" s="465" t="e">
        <f>$AJ435*EJ435</f>
        <v>#VALUE!</v>
      </c>
      <c r="DE435" s="465" t="e">
        <f>$AJ435*EK435</f>
        <v>#VALUE!</v>
      </c>
      <c r="DF435" s="465" t="e">
        <f>$AJ435*EL435</f>
        <v>#VALUE!</v>
      </c>
      <c r="DG435" s="465" t="e">
        <f>$AJ435*EM435</f>
        <v>#VALUE!</v>
      </c>
      <c r="DH435" s="465" t="e">
        <f>$AJ435*EN435</f>
        <v>#VALUE!</v>
      </c>
      <c r="DI435" s="465" t="e">
        <f>$AJ435*EO435</f>
        <v>#VALUE!</v>
      </c>
      <c r="DJ435" s="465" t="e">
        <f>CZ435*(1-EP435)</f>
        <v>#VALUE!</v>
      </c>
      <c r="DK435" s="465" t="e">
        <f>DA435*(1-ER435)</f>
        <v>#VALUE!</v>
      </c>
      <c r="DL435" s="465" t="e">
        <f>DB435*(1-EQ435)</f>
        <v>#VALUE!</v>
      </c>
      <c r="DM435" s="465" t="e">
        <f>DC435*(1-ES435)</f>
        <v>#VALUE!</v>
      </c>
      <c r="DN435" s="465" t="e">
        <f>DD435*(1-ET435)</f>
        <v>#VALUE!</v>
      </c>
      <c r="DO435" s="465" t="e">
        <f>DE435</f>
        <v>#VALUE!</v>
      </c>
      <c r="DP435" s="465" t="e">
        <f>DF435*(1-EU435)</f>
        <v>#VALUE!</v>
      </c>
      <c r="DQ435" s="465" t="e">
        <f>DG435*(1-EV435)</f>
        <v>#VALUE!</v>
      </c>
      <c r="DR435" s="465" t="e">
        <f>DH435*(1-EW435)</f>
        <v>#VALUE!</v>
      </c>
      <c r="DS435" s="465" t="e">
        <f>DI435</f>
        <v>#VALUE!</v>
      </c>
      <c r="DT435" s="465" t="e">
        <f>SUM(DJ435:DS435)</f>
        <v>#VALUE!</v>
      </c>
      <c r="DU435" s="465" t="e">
        <f>(GS435:GX435)+(DP435+DQ435+DR435)*GY435+DS435</f>
        <v>#VALUE!</v>
      </c>
      <c r="DV435" s="451" t="e">
        <f>AV435/$BH435/(1-EP435)</f>
        <v>#VALUE!</v>
      </c>
      <c r="DW435" s="451" t="e">
        <f>AW435/$BH435/(1-ER435)</f>
        <v>#VALUE!</v>
      </c>
      <c r="DX435" s="451" t="e">
        <f>AX435/$BH435/(1-EQ435)</f>
        <v>#VALUE!</v>
      </c>
      <c r="DY435" s="451" t="e">
        <f>AY435/$BH435/(1-ES435)</f>
        <v>#VALUE!</v>
      </c>
      <c r="DZ435" s="451" t="e">
        <f>AZ435/$BH435/(1-ET435)</f>
        <v>#VALUE!</v>
      </c>
      <c r="EA435" s="451" t="e">
        <f>BA435/$BH435/(1-AX435)</f>
        <v>#VALUE!</v>
      </c>
      <c r="EB435" s="451" t="e">
        <f>BB435/$BH435/(1-EU435)</f>
        <v>#VALUE!</v>
      </c>
      <c r="EC435" s="451" t="e">
        <f>BC435/$BH435/(1-EV435)</f>
        <v>#VALUE!</v>
      </c>
      <c r="ED435" s="451" t="e">
        <f>BD435/$BH435/(1-EW435)</f>
        <v>#VALUE!</v>
      </c>
      <c r="EE435" s="451" t="e">
        <f>BG435/BH435</f>
        <v>#VALUE!</v>
      </c>
      <c r="EF435" s="451" t="e">
        <f>DV435/SUM($DV435:$EE435)</f>
        <v>#VALUE!</v>
      </c>
      <c r="EG435" s="451" t="e">
        <f>DW435/SUM($DV435:$EE435)</f>
        <v>#VALUE!</v>
      </c>
      <c r="EH435" s="451" t="e">
        <f>DX435/SUM($DV435:$EE435)</f>
        <v>#VALUE!</v>
      </c>
      <c r="EI435" s="451" t="e">
        <f>DY435/SUM($DV435:$EE435)</f>
        <v>#VALUE!</v>
      </c>
      <c r="EJ435" s="451" t="e">
        <f>DZ435/SUM($DV435:$EE435)</f>
        <v>#VALUE!</v>
      </c>
      <c r="EK435" s="451" t="e">
        <f>EA435/SUM($DV435:$EE435)</f>
        <v>#VALUE!</v>
      </c>
      <c r="EL435" s="451" t="e">
        <f>EB435/SUM($DV435:$EE435)</f>
        <v>#VALUE!</v>
      </c>
      <c r="EM435" s="451" t="e">
        <f>EC435/SUM($DV435:$EE435)</f>
        <v>#VALUE!</v>
      </c>
      <c r="EN435" s="451" t="e">
        <f>ED435/SUM($DV435:$EE435)</f>
        <v>#VALUE!</v>
      </c>
      <c r="EO435" s="451" t="e">
        <f>EE435/SUM($DV435:$EE435)</f>
        <v>#VALUE!</v>
      </c>
      <c r="EP435" s="450">
        <f>EP434</f>
        <v>0.080000000000000002</v>
      </c>
      <c r="EQ435" s="450">
        <f>EQ434</f>
        <v>0.014999999999999999</v>
      </c>
      <c r="ER435" s="450">
        <f>ER434</f>
        <v>0.014999999999999999</v>
      </c>
      <c r="ES435" s="450">
        <f>ES434</f>
        <v>0.014999999999999999</v>
      </c>
      <c r="ET435" s="450">
        <f>ET434</f>
        <v>0.014999999999999999</v>
      </c>
      <c r="EU435" s="450">
        <f>EU434</f>
        <v>0.089999999999999997</v>
      </c>
      <c r="EV435" s="450">
        <f>EV434</f>
        <v>0.089999999999999997</v>
      </c>
      <c r="EW435" s="450">
        <f>EW434</f>
        <v>0.089999999999999997</v>
      </c>
      <c r="EX435" s="431" t="str">
        <f>IF(_tag_month_day!AS425="","",_tag_month_day!AS425/100)</f>
        <v/>
      </c>
      <c r="EY435" s="431" t="str">
        <f>IF(_tag_month_day!AT425="","",_tag_month_day!AT425/100)</f>
        <v/>
      </c>
      <c r="EZ435" s="431" t="str">
        <f>IF(_tag_month_day!AU425="","",_tag_month_day!AU425/100)</f>
        <v/>
      </c>
      <c r="FA435" s="431" t="str">
        <f>IF(_tag_month_day!AV425="","",_tag_month_day!AV425/100)</f>
        <v/>
      </c>
      <c r="FB435" s="431" t="str">
        <f>IF(_tag_month_day!AW425="","",_tag_month_day!AW425/100)</f>
        <v/>
      </c>
      <c r="FC435" s="431" t="str">
        <f>IF(_tag_month_day!AX425="","",_tag_month_day!AX425/100)</f>
        <v/>
      </c>
      <c r="FD435" s="449" t="str">
        <f>IF(_tag_month_day!AY425="","",_tag_month_day!AY425/100)</f>
        <v/>
      </c>
      <c r="FE435" s="449" t="str">
        <f>IF(_tag_month_day!AZ425="","",_tag_month_day!AZ425/100)</f>
        <v/>
      </c>
      <c r="FF435" s="449" t="str">
        <f>IF(_tag_month_day!BA425="","",_tag_month_day!BA425/100)</f>
        <v/>
      </c>
      <c r="FG435" s="449" t="str">
        <f>IF(_tag_month_day!BB425="","",_tag_month_day!BB425/100)</f>
        <v/>
      </c>
      <c r="FH435" s="467" t="str">
        <f>IF(_tag_month_day!BC425="","",_tag_month_day!BC425/100)</f>
        <v/>
      </c>
      <c r="FI435" s="449">
        <f>FI434</f>
        <v>0.40999999999999998</v>
      </c>
      <c r="FJ435" s="449">
        <f>FJ434</f>
        <v>0.11</v>
      </c>
      <c r="FK435" s="449">
        <f>FK434</f>
        <v>0.014999999999999999</v>
      </c>
      <c r="FL435" s="449">
        <f>FL434</f>
        <v>0</v>
      </c>
      <c r="FM435" s="467">
        <f>FM434</f>
        <v>0.0001</v>
      </c>
      <c r="FN435" s="449">
        <f>FN434</f>
        <v>0.32000000000000001</v>
      </c>
      <c r="FO435" s="449">
        <f>FO434</f>
        <v>0.20000000000000001</v>
      </c>
      <c r="FP435" s="449">
        <f>FP434</f>
        <v>0.01</v>
      </c>
      <c r="FQ435" s="449">
        <f>FQ434</f>
        <v>0</v>
      </c>
      <c r="FR435" s="467">
        <f>FR434</f>
        <v>0.0001</v>
      </c>
      <c r="FS435" s="449" t="str">
        <f>IF(_tag_month_day!BD425="","",_tag_month_day!BD425/100)</f>
        <v/>
      </c>
      <c r="FT435" s="449" t="str">
        <f>IF(_tag_month_day!BE425="","",_tag_month_day!BE425/100)</f>
        <v/>
      </c>
      <c r="FU435" s="449" t="str">
        <f>IF(_tag_month_day!BF425="","",_tag_month_day!BF425/100)</f>
        <v/>
      </c>
      <c r="FV435" s="449" t="str">
        <f>IF(_tag_month_day!BG425="","",_tag_month_day!BG425/100)</f>
        <v/>
      </c>
      <c r="FW435" s="467" t="str">
        <f>IF(_tag_month_day!BH425="","",_tag_month_day!BH425/100)</f>
        <v/>
      </c>
      <c r="FX435" s="449" t="str">
        <f>IF(_tag_month_day!BI425="","",_tag_month_day!BI425/100)</f>
        <v/>
      </c>
      <c r="FY435" s="449" t="str">
        <f>IF(_tag_month_day!BJ425="","",_tag_month_day!BJ425/100)</f>
        <v/>
      </c>
      <c r="FZ435" s="468" t="str">
        <f>IF(_tag_month_day!BK425="","",_tag_month_day!BK425/100)</f>
        <v/>
      </c>
      <c r="GA435" s="449" t="str">
        <f>IF(_tag_month_day!BL425="","",_tag_month_day!BL425/100)</f>
        <v/>
      </c>
      <c r="GB435" s="467" t="str">
        <f>IF(_tag_month_day!BM425="","",_tag_month_day!BM425/100)</f>
        <v/>
      </c>
      <c r="GC435" s="431" t="str">
        <f>IF(_tag_month_day!BN425="","",_tag_month_day!BN425/100)</f>
        <v/>
      </c>
      <c r="GD435" s="431" t="str">
        <f>IF(_tag_month_day!BO425="","",_tag_month_day!BO425/100)</f>
        <v/>
      </c>
      <c r="GE435" s="431" t="str">
        <f>IF(_tag_month_day!BP425="","",_tag_month_day!BP425/100)</f>
        <v/>
      </c>
      <c r="GF435" s="431" t="str">
        <f>IF(_tag_month_day!BQ425="","",_tag_month_day!BQ425/100)</f>
        <v/>
      </c>
      <c r="GG435" s="431" t="str">
        <f>IF(_tag_month_day!BR425="","",_tag_month_day!BR425/100)</f>
        <v/>
      </c>
      <c r="GH435" s="431" t="str">
        <f>IF(_tag_month_day!BS425="","",_tag_month_day!BS425/100)</f>
        <v/>
      </c>
      <c r="GI435" s="467" t="str">
        <f>IF(_tag_month_day!BT425="","",_tag_month_day!BT425/100)</f>
        <v/>
      </c>
      <c r="GJ435" s="469" t="str">
        <f>IF(_tag_month_day!BU425="","",_tag_month_day!BU425/100)</f>
        <v/>
      </c>
      <c r="GK435" s="470">
        <f>GK434</f>
        <v>0.070000000000000007</v>
      </c>
      <c r="GL435" s="470">
        <f>GL434</f>
        <v>0.029999999999999999</v>
      </c>
      <c r="GM435" s="471" t="str">
        <f>IF(_tag_month_day!BX425="","",_tag_month_day!BX425/100)</f>
        <v/>
      </c>
      <c r="GN435" s="470">
        <f>GN434</f>
        <v>0.070000000000000007</v>
      </c>
      <c r="GO435" s="470">
        <f>GO434</f>
        <v>0.029999999999999999</v>
      </c>
      <c r="GP435" s="470">
        <f>GP434</f>
        <v>0.089999999999999997</v>
      </c>
      <c r="GQ435" s="470">
        <f>GQ434</f>
        <v>0.029999999999999999</v>
      </c>
      <c r="GR435" s="471" t="str">
        <f>IF(_tag_month_day!CA425="","",_tag_month_day!CA425/100)</f>
        <v/>
      </c>
      <c r="GS435" s="472">
        <f>GS434</f>
        <v>0.95299999999999996</v>
      </c>
      <c r="GT435" s="472">
        <f>GT434</f>
        <v>0.55000000000000004</v>
      </c>
      <c r="GU435" s="472">
        <f>GU434</f>
        <v>0.55000000000000004</v>
      </c>
      <c r="GV435" s="472">
        <f>GV434</f>
        <v>0.55000000000000004</v>
      </c>
      <c r="GW435" s="472">
        <f>GW434</f>
        <v>0.5</v>
      </c>
      <c r="GX435" s="472">
        <f>GX434</f>
        <v>0.93500000000000005</v>
      </c>
      <c r="GY435" s="472">
        <f>GY434</f>
        <v>0.14999999999999999</v>
      </c>
      <c r="GZ435" s="472">
        <f>GZ434</f>
        <v>1</v>
      </c>
      <c r="HA435" s="474">
        <f>HA434</f>
        <v>0.047</v>
      </c>
      <c r="HB435" s="474">
        <f>HB434</f>
        <v>0.45000000000000001</v>
      </c>
      <c r="HC435" s="474">
        <f>HC434</f>
        <v>0.45000000000000001</v>
      </c>
      <c r="HD435" s="474">
        <f>HD434</f>
        <v>0.45000000000000001</v>
      </c>
      <c r="HE435" s="474">
        <f>HE434</f>
        <v>0.5</v>
      </c>
      <c r="HF435" s="474">
        <f>HF434</f>
        <v>0.065000000000000002</v>
      </c>
      <c r="HG435" s="474">
        <f>HG434</f>
        <v>0.84999999999999998</v>
      </c>
      <c r="HH435" s="474">
        <f>HH434</f>
        <v>0</v>
      </c>
      <c r="HI435" s="10">
        <f>IF(BZ435&lt;&gt;"",CK435-BV435,0)</f>
        <v>0</v>
      </c>
      <c r="HJ435" s="10" t="e">
        <f>IF(AJ435&gt;0,AH435-AJ435,0)</f>
        <v>#VALUE!</v>
      </c>
      <c r="HK435" s="466">
        <f>HK434</f>
        <v>0.84999999999999998</v>
      </c>
      <c r="HL435" s="424">
        <f>HL434</f>
        <v>550000</v>
      </c>
      <c r="HM435" s="424">
        <f>HM434</f>
        <v>480000</v>
      </c>
      <c r="HN435" s="465" t="e">
        <f>(DJ435*EZ435+DK435*FH435+DL435*FM435+DM435*FR435+DN435*FW435+DO435*GB435+DS435*GI435+DP435*GM435+DR435*GR435)*1000*2</f>
        <v>#VALUE!</v>
      </c>
      <c r="HO435" s="465" t="e">
        <f>HN435*HK435*$HO$2/HL435*1000000</f>
        <v>#VALUE!</v>
      </c>
      <c r="HP435" s="465" t="e">
        <f>HN435*HK435*$HP$2/HM435*1000000</f>
        <v>#VALUE!</v>
      </c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</row>
    <row customFormat="1" r="436" s="0">
      <c r="A436" s="420">
        <v>425</v>
      </c>
      <c r="B436" s="421">
        <f ca="1">IF(D436=D435,B435,IF(D436="夜班",B435+1,B435))</f>
        <v>43603</v>
      </c>
      <c r="C436" s="422">
        <f>C435</f>
        <v>0.041666666666666699</v>
      </c>
      <c r="D436" s="10" t="str">
        <f ca="1">IF(HOUR(G436)&lt;8,"夜班",IF(HOUR(G436)&lt;16,"白班",IF(HOUR(G436)&lt;24,"中班",0)))</f>
        <v>白班</v>
      </c>
      <c r="E436" s="10" t="e">
        <f ca="1">IF(F436=1,"甲",IF(F436=2,"乙",IF(F436=3,"丙",IF(F436=4,"丁",""))))</f>
        <v>#REF!</v>
      </c>
      <c r="F436" s="10" t="e">
        <f ca="1">SUMPRODUCT((成本日报!$A$3:$A$95=计划!B436)*(成本日报!$B$3:$B$95=计划!$D436),成本日报!$C$3:$C$95)</f>
        <v>#REF!</v>
      </c>
      <c r="G436" s="423">
        <f ca="1">G435+C435</f>
        <v>43603.666666665638</v>
      </c>
      <c r="H436" s="423">
        <f ca="1">$G436+$C436/60*10+$C436*0</f>
        <v>43603.673611110084</v>
      </c>
      <c r="I436" s="423">
        <f ca="1">$G436+$C436/60*18+$C436*0</f>
        <v>43603.679166665635</v>
      </c>
      <c r="J436" s="423">
        <f ca="1">$G436+$C436/60*0+$C436*1</f>
        <v>43603.708333332303</v>
      </c>
      <c r="K436" s="423">
        <f ca="1">$G436+$C436/60*30+$C436*2</f>
        <v>43603.77083333231</v>
      </c>
      <c r="L436" s="423">
        <f ca="1">$G436+$C436/60*0+$C436*3</f>
        <v>43603.791666665638</v>
      </c>
      <c r="M436" s="424" t="str">
        <f>IF(_tag_month_day!A426="","",_tag_month_day!A426)</f>
        <v/>
      </c>
      <c r="N436" s="424" t="str">
        <f>IF(_tag_month_day!B426="","",_tag_month_day!B426)</f>
        <v/>
      </c>
      <c r="O436" s="425" t="e">
        <f>IF(M436+N436=0,"",M436+N436)</f>
        <v>#VALUE!</v>
      </c>
      <c r="P436" s="424" t="str">
        <f>IF(_tag_month_day!C426="","",_tag_month_day!C426)</f>
        <v/>
      </c>
      <c r="Q436" s="424" t="str">
        <f>IF(_tag_month_day!D426="","",_tag_month_day!D426)</f>
        <v/>
      </c>
      <c r="R436" s="426" t="str">
        <f>IF(_tag_month_day!CB426="","",_tag_month_day!CB426/100)</f>
        <v/>
      </c>
      <c r="S436" s="427" t="str">
        <f>IF(_tag_month_day!E426="","",_tag_month_day!E426)</f>
        <v/>
      </c>
      <c r="T436" s="427" t="str">
        <f>IF(_tag_month_day!F426="","",_tag_month_day!F426)</f>
        <v/>
      </c>
      <c r="U436" s="428" t="e">
        <f>S436+T436</f>
        <v>#VALUE!</v>
      </c>
      <c r="V436" s="429" t="e">
        <f>U436/AJ436</f>
        <v>#VALUE!</v>
      </c>
      <c r="W436" s="430" t="str">
        <f>IF(_jhy_month_day!A426="","",_jhy_month_day!A426)</f>
        <v/>
      </c>
      <c r="X436" s="431" t="str">
        <f>IF(_jhy_month_day!B426="","",_jhy_month_day!B426/100)</f>
        <v/>
      </c>
      <c r="Y436" s="431" t="str">
        <f>IF(_jhy_month_day!C426="","",_jhy_month_day!C426/100)</f>
        <v/>
      </c>
      <c r="Z436" s="432">
        <f>Z432+1</f>
        <v>107</v>
      </c>
      <c r="AA436" s="433" t="str">
        <f>IF(_tag_month_day!G426="","",_tag_month_day!G426/100)</f>
        <v/>
      </c>
      <c r="AB436" s="433" t="str">
        <f>IF(_tag_month_day!H426="","",_tag_month_day!H426/100)</f>
        <v/>
      </c>
      <c r="AC436" s="434">
        <f>IF(X436="",AC435,BK436*($AV435*X436+$AW435*FD435+$AX435*FI435+$AY435*FN435+$AZ435*FS435+$BA435*FX435+$BG435*GE435)/(AV435*Y436+AX435*FK435+AW435*FF435+AY435*FP435+AZ435*FU435+BA435*FZ435+BG435*GG435+BB435*GK435+BC435*GN435+BD435*GP435))</f>
        <v>1.59963432013121</v>
      </c>
      <c r="AD436" s="435" t="str">
        <f>IF(AC436=AC435,"",AC436-AC435)</f>
        <v/>
      </c>
      <c r="AE436" s="436" t="str">
        <f>IF(1-AF436=0,"",(1-AF436))</f>
        <v/>
      </c>
      <c r="AF436" s="437">
        <v>1</v>
      </c>
      <c r="AG436" s="10" t="str">
        <f>AG435</f>
        <v>9A3</v>
      </c>
      <c r="AH436" s="438" t="str">
        <f>AH435</f>
        <v/>
      </c>
      <c r="AI436" s="424"/>
      <c r="AJ436" s="10" t="str">
        <f>IF(_tag_month_day!I426="","",_tag_month_day!I426)</f>
        <v/>
      </c>
      <c r="AK436" s="440"/>
      <c r="AL436" s="440"/>
      <c r="AM436" s="440"/>
      <c r="AN436" s="441">
        <f>AN435</f>
        <v>2</v>
      </c>
      <c r="AO436" s="441">
        <f>AO435</f>
        <v>8</v>
      </c>
      <c r="AP436" s="442" t="e">
        <f>(IF(AN436=0,AS435,AS435*(1+AO436/AN436)/(AR436+AO436/AN436)))+AT436</f>
        <v>#VALUE!</v>
      </c>
      <c r="AQ436" s="443" t="str">
        <f>IF(_tag_month_day!J426="","",_tag_month_day!J426/100)</f>
        <v/>
      </c>
      <c r="AR436" s="444">
        <f>AR435</f>
        <v>1.3</v>
      </c>
      <c r="AS436" s="445" t="e">
        <f>AQ436*(AN436*AR436+AO436)/(AN436+AO436)</f>
        <v>#VALUE!</v>
      </c>
      <c r="AT436" s="445" t="e">
        <f>(SUM(BE436:BF436)-SUM(BE435:BF435))*0.05</f>
        <v>#VALUE!</v>
      </c>
      <c r="AU436" s="446" t="str">
        <f>IF(_tag_month_day!CC426="","",IF(_tag_month_day!CC426&gt;0,_tag_month_day!CD426,_tag_month_day!CE426))</f>
        <v/>
      </c>
      <c r="AV436" s="447" t="str">
        <f>IF(_tag_month_day!L426="","",_tag_month_day!L426/100)</f>
        <v/>
      </c>
      <c r="AW436" s="431">
        <f>AW435</f>
        <v>0</v>
      </c>
      <c r="AX436" s="431">
        <f>AX435</f>
        <v>0</v>
      </c>
      <c r="AY436" s="431" t="str">
        <f>IF(_tag_month_day!M426="","",_tag_month_day!M426/100)</f>
        <v/>
      </c>
      <c r="AZ436" s="431" t="str">
        <f>IF(_tag_month_day!N426="","",_tag_month_day!N426/100)</f>
        <v/>
      </c>
      <c r="BA436" s="431" t="str">
        <f>IF(_tag_month_day!O426="","",_tag_month_day!O426/100)</f>
        <v/>
      </c>
      <c r="BB436" s="448" t="str">
        <f>IF(_tag_month_day!P426="","",_tag_month_day!P426/100)</f>
        <v/>
      </c>
      <c r="BC436" s="448">
        <f>BC435</f>
        <v>0</v>
      </c>
      <c r="BD436" s="448" t="str">
        <f>IF(_tag_month_day!Q426="","",_tag_month_day!Q426/100)</f>
        <v/>
      </c>
      <c r="BE436" s="449" t="str">
        <f>IF(_tag_month_day!R426="","",_tag_month_day!R426/100)</f>
        <v/>
      </c>
      <c r="BF436" s="388" t="e">
        <f>(AU436*(100+BE436*100))/(AJ436-AU436)/100</f>
        <v>#VALUE!</v>
      </c>
      <c r="BG436" s="450" t="e">
        <f>BE436+BF436</f>
        <v>#VALUE!</v>
      </c>
      <c r="BH436" s="451" t="e">
        <f>SUM(AV436:BF436)</f>
        <v>#VALUE!</v>
      </c>
      <c r="BI436" s="452" t="e">
        <f>IF(CX436=0,BI435,(DK436*查询!$R$5+DL436*查询!$Q$5+DM436*查询!$N$5+DN436*查询!$O$5+DO436*查询!$P$5)*AF436/CX436)</f>
        <v>#VALUE!</v>
      </c>
      <c r="BJ436" s="452" t="e">
        <f>IF(CX436=0,BJ435,(DP436*查询!$S$5+DQ436*查询!$T$5+DR436*查询!$U$5)*AF436/CX436)</f>
        <v>#VALUE!</v>
      </c>
      <c r="BK436" s="452">
        <f>BK435</f>
        <v>1</v>
      </c>
      <c r="BL436" s="453" t="e">
        <f>SUMPRODUCT((AV436:BA436)*(GS436:GX436))/((GS436:GX436)+SUM(BB436:BD436)*GY436+BG436*GZ436)</f>
        <v>#VALUE!</v>
      </c>
      <c r="BM436" s="453" t="e">
        <f>BK436*($AV436*FB436+$AW436*FD436+$AX436*FI436+$AY436*FN436+$AZ436*FS436+$BA436*FX436+$BG436*GE436)/(AV436*EY436+AX436*FK436+AW436*FF436+AY436*FP436+AZ436*FU436+BA436*FZ436+BG436*GG436+BB436*GK436+BC436*GN436+BD436*GP436)</f>
        <v>#VALUE!</v>
      </c>
      <c r="BN436" s="453" t="e">
        <f>($AV436*FC436+$AX436*FJ436+$AW436*FE436+$AY436*FO436+$AZ436*FT436+$BA436*FY436+$BG436*GF436)/($AV436*FA436+BG436*GH436+BB436*GL436+BC436*GO436+BD436*GQ436+BA436*GA436)</f>
        <v>#VALUE!</v>
      </c>
      <c r="BO436" s="454" t="e">
        <f>SUMPRODUCT(AV436:BA436*GS436:GX436)/(GS436:GX436+(BB436+BC436+BD436)*GY436+BG436)</f>
        <v>#VALUE!</v>
      </c>
      <c r="BP436" s="454" t="e">
        <f>SUMPRODUCT(AV436:BA436*GS436:GX436)/(GS436:GX436+(BB436+BC436+BD436)*GY436+BG436)</f>
        <v>#VALUE!</v>
      </c>
      <c r="BQ436" s="454" t="e">
        <f>SUMPRODUCT(AV436:BA436*GS436:GX436)/(GS436:GX436+(BB436+BC436+BD436)*GY436+BG436)</f>
        <v>#VALUE!</v>
      </c>
      <c r="BR436" s="453" t="str">
        <f>IF(_tag_month_day!T426="","",_tag_month_day!T426)</f>
        <v/>
      </c>
      <c r="BS436" s="453" t="str">
        <f>IF(_tag_month_day!U426="","",_tag_month_day!U426)</f>
        <v/>
      </c>
      <c r="BT436" s="455" t="str">
        <f>IF(CK436="","",IF((CK436&gt;=BV436-0.12)*(CK436&lt;=BV436+0.12),"合格","不合格"))</f>
        <v/>
      </c>
      <c r="BU436" s="456" t="str">
        <f>IF(_tag_month_day!V426="","",_tag_month_day!V426)</f>
        <v/>
      </c>
      <c r="BV436" s="457" t="str">
        <f>IF(_tag_month_day!W426="","",_tag_month_day!W426)</f>
        <v/>
      </c>
      <c r="BW436" s="458" t="str">
        <f>IF(_tag_month_day!X426="","",_tag_month_day!X426)</f>
        <v/>
      </c>
      <c r="BX436" s="458" t="str">
        <f>IF(_tag_month_day!Y426="","",_tag_month_day!Y426)</f>
        <v/>
      </c>
      <c r="BY436" s="459">
        <f ca="1">L436</f>
        <v>43603.791666665638</v>
      </c>
      <c r="BZ436" s="460"/>
      <c r="CA436" s="461"/>
      <c r="CB436" s="424" t="str">
        <f>IF(_tag_month_day!Z426="","",_tag_month_day!Z426)</f>
        <v/>
      </c>
      <c r="CC436" s="424" t="str">
        <f>IF(_tag_month_day!AA426="","",_tag_month_day!AA426)</f>
        <v/>
      </c>
      <c r="CD436" s="424" t="str">
        <f>IF(_tag_month_day!AB426="","",_tag_month_day!AB426)</f>
        <v/>
      </c>
      <c r="CE436" s="424" t="str">
        <f>IF(_tag_month_day!AC426="","",_tag_month_day!AC426)</f>
        <v/>
      </c>
      <c r="CF436" s="424" t="str">
        <f>IF(_tag_month_day!AD426="","",_tag_month_day!AD426)</f>
        <v/>
      </c>
      <c r="CG436" s="424" t="str">
        <f>IF(_tag_month_day!AE426="","",_tag_month_day!AE426)</f>
        <v/>
      </c>
      <c r="CH436" s="424" t="str">
        <f>IF(_tag_month_day!AF426="","",_tag_month_day!AF426)</f>
        <v/>
      </c>
      <c r="CI436" s="424" t="str">
        <f>IF(_tag_month_day!AG426="","",_tag_month_day!AG426)</f>
        <v/>
      </c>
      <c r="CJ436" s="424" t="str">
        <f>IF(_tag_month_day!AH426="","",_tag_month_day!AH426)</f>
        <v/>
      </c>
      <c r="CK436" s="424" t="str">
        <f>IF(_tag_month_day!AI426="","",_tag_month_day!AI426)</f>
        <v/>
      </c>
      <c r="CL436" s="4" t="str">
        <f>IF(_tag_month_day!AJ426="","",_tag_month_day!AJ426)</f>
        <v/>
      </c>
      <c r="CM436" s="4" t="str">
        <f>IF(_tag_month_day!AK426="","",_tag_month_day!AK426)</f>
        <v/>
      </c>
      <c r="CN436" s="4" t="str">
        <f>IF(_tag_month_day!AL426="","",_tag_month_day!AL426)</f>
        <v/>
      </c>
      <c r="CO436" s="4" t="str">
        <f>IF(_tag_month_day!AM426="","",_tag_month_day!AM426)</f>
        <v/>
      </c>
      <c r="CP436" s="4" t="str">
        <f>IF(_tag_month_day!AN426="","",_tag_month_day!AN426)</f>
        <v/>
      </c>
      <c r="CQ436" s="4" t="str">
        <f>IF(_tag_month_day!AO426="","",_tag_month_day!AO426)</f>
        <v/>
      </c>
      <c r="CR436" s="462" t="str">
        <f>IF(_tag_month_day!AP426="","",_tag_month_day!AP426)</f>
        <v/>
      </c>
      <c r="CS436" s="463" t="str">
        <f>IF(_tag_month_day!AQ426="","",_tag_month_day!AQ426)</f>
        <v/>
      </c>
      <c r="CT436" s="4" t="str">
        <f>IF(_tag_month_day!AR426="","",_tag_month_day!AR426)</f>
        <v/>
      </c>
      <c r="CU436" s="464" t="e">
        <f>DU436/AJ436</f>
        <v>#VALUE!</v>
      </c>
      <c r="CV436" s="451" t="e">
        <f>BG436/BH436</f>
        <v>#VALUE!</v>
      </c>
      <c r="CW436" s="465" t="e">
        <f>AJ436*(1-CV436)*CU436*AF436</f>
        <v>#VALUE!</v>
      </c>
      <c r="CX436" s="465" t="e">
        <f>CW436*94%</f>
        <v>#VALUE!</v>
      </c>
      <c r="CY436" s="466" t="e">
        <f>IF(CX436=0,0,DS436/(DS436+CX436))</f>
        <v>#VALUE!</v>
      </c>
      <c r="CZ436" s="465" t="e">
        <f>$AJ436*EF436</f>
        <v>#VALUE!</v>
      </c>
      <c r="DA436" s="465" t="e">
        <f>$AJ436*EG436</f>
        <v>#VALUE!</v>
      </c>
      <c r="DB436" s="465" t="e">
        <f>$AJ436*EH436</f>
        <v>#VALUE!</v>
      </c>
      <c r="DC436" s="465" t="e">
        <f>$AJ436*EI436</f>
        <v>#VALUE!</v>
      </c>
      <c r="DD436" s="465" t="e">
        <f>$AJ436*EJ436</f>
        <v>#VALUE!</v>
      </c>
      <c r="DE436" s="465" t="e">
        <f>$AJ436*EK436</f>
        <v>#VALUE!</v>
      </c>
      <c r="DF436" s="465" t="e">
        <f>$AJ436*EL436</f>
        <v>#VALUE!</v>
      </c>
      <c r="DG436" s="465" t="e">
        <f>$AJ436*EM436</f>
        <v>#VALUE!</v>
      </c>
      <c r="DH436" s="465" t="e">
        <f>$AJ436*EN436</f>
        <v>#VALUE!</v>
      </c>
      <c r="DI436" s="465" t="e">
        <f>$AJ436*EO436</f>
        <v>#VALUE!</v>
      </c>
      <c r="DJ436" s="465" t="e">
        <f>CZ436*(1-EP436)</f>
        <v>#VALUE!</v>
      </c>
      <c r="DK436" s="465" t="e">
        <f>DA436*(1-ER436)</f>
        <v>#VALUE!</v>
      </c>
      <c r="DL436" s="465" t="e">
        <f>DB436*(1-EQ436)</f>
        <v>#VALUE!</v>
      </c>
      <c r="DM436" s="465" t="e">
        <f>DC436*(1-ES436)</f>
        <v>#VALUE!</v>
      </c>
      <c r="DN436" s="465" t="e">
        <f>DD436*(1-ET436)</f>
        <v>#VALUE!</v>
      </c>
      <c r="DO436" s="465" t="e">
        <f>DE436</f>
        <v>#VALUE!</v>
      </c>
      <c r="DP436" s="465" t="e">
        <f>DF436*(1-EU436)</f>
        <v>#VALUE!</v>
      </c>
      <c r="DQ436" s="465" t="e">
        <f>DG436*(1-EV436)</f>
        <v>#VALUE!</v>
      </c>
      <c r="DR436" s="465" t="e">
        <f>DH436*(1-EW436)</f>
        <v>#VALUE!</v>
      </c>
      <c r="DS436" s="465" t="e">
        <f>DI436</f>
        <v>#VALUE!</v>
      </c>
      <c r="DT436" s="465" t="e">
        <f>SUM(DJ436:DS436)</f>
        <v>#VALUE!</v>
      </c>
      <c r="DU436" s="465" t="e">
        <f>(GS436:GX436)+(DP436+DQ436+DR436)*GY436+DS436</f>
        <v>#VALUE!</v>
      </c>
      <c r="DV436" s="451" t="e">
        <f>AV436/$BH436/(1-EP436)</f>
        <v>#VALUE!</v>
      </c>
      <c r="DW436" s="451" t="e">
        <f>AW436/$BH436/(1-ER436)</f>
        <v>#VALUE!</v>
      </c>
      <c r="DX436" s="451" t="e">
        <f>AX436/$BH436/(1-EQ436)</f>
        <v>#VALUE!</v>
      </c>
      <c r="DY436" s="451" t="e">
        <f>AY436/$BH436/(1-ES436)</f>
        <v>#VALUE!</v>
      </c>
      <c r="DZ436" s="451" t="e">
        <f>AZ436/$BH436/(1-ET436)</f>
        <v>#VALUE!</v>
      </c>
      <c r="EA436" s="451" t="e">
        <f>BA436/$BH436/(1-AX436)</f>
        <v>#VALUE!</v>
      </c>
      <c r="EB436" s="451" t="e">
        <f>BB436/$BH436/(1-EU436)</f>
        <v>#VALUE!</v>
      </c>
      <c r="EC436" s="451" t="e">
        <f>BC436/$BH436/(1-EV436)</f>
        <v>#VALUE!</v>
      </c>
      <c r="ED436" s="451" t="e">
        <f>BD436/$BH436/(1-EW436)</f>
        <v>#VALUE!</v>
      </c>
      <c r="EE436" s="451" t="e">
        <f>BG436/BH436</f>
        <v>#VALUE!</v>
      </c>
      <c r="EF436" s="451" t="e">
        <f>DV436/SUM($DV436:$EE436)</f>
        <v>#VALUE!</v>
      </c>
      <c r="EG436" s="451" t="e">
        <f>DW436/SUM($DV436:$EE436)</f>
        <v>#VALUE!</v>
      </c>
      <c r="EH436" s="451" t="e">
        <f>DX436/SUM($DV436:$EE436)</f>
        <v>#VALUE!</v>
      </c>
      <c r="EI436" s="451" t="e">
        <f>DY436/SUM($DV436:$EE436)</f>
        <v>#VALUE!</v>
      </c>
      <c r="EJ436" s="451" t="e">
        <f>DZ436/SUM($DV436:$EE436)</f>
        <v>#VALUE!</v>
      </c>
      <c r="EK436" s="451" t="e">
        <f>EA436/SUM($DV436:$EE436)</f>
        <v>#VALUE!</v>
      </c>
      <c r="EL436" s="451" t="e">
        <f>EB436/SUM($DV436:$EE436)</f>
        <v>#VALUE!</v>
      </c>
      <c r="EM436" s="451" t="e">
        <f>EC436/SUM($DV436:$EE436)</f>
        <v>#VALUE!</v>
      </c>
      <c r="EN436" s="451" t="e">
        <f>ED436/SUM($DV436:$EE436)</f>
        <v>#VALUE!</v>
      </c>
      <c r="EO436" s="451" t="e">
        <f>EE436/SUM($DV436:$EE436)</f>
        <v>#VALUE!</v>
      </c>
      <c r="EP436" s="450">
        <f>EP435</f>
        <v>0.080000000000000002</v>
      </c>
      <c r="EQ436" s="450">
        <f>EQ435</f>
        <v>0.014999999999999999</v>
      </c>
      <c r="ER436" s="450">
        <f>ER435</f>
        <v>0.014999999999999999</v>
      </c>
      <c r="ES436" s="450">
        <f>ES435</f>
        <v>0.014999999999999999</v>
      </c>
      <c r="ET436" s="450">
        <f>ET435</f>
        <v>0.014999999999999999</v>
      </c>
      <c r="EU436" s="450">
        <f>EU435</f>
        <v>0.089999999999999997</v>
      </c>
      <c r="EV436" s="450">
        <f>EV435</f>
        <v>0.089999999999999997</v>
      </c>
      <c r="EW436" s="450">
        <f>EW435</f>
        <v>0.089999999999999997</v>
      </c>
      <c r="EX436" s="431" t="str">
        <f>IF(_tag_month_day!AS426="","",_tag_month_day!AS426/100)</f>
        <v/>
      </c>
      <c r="EY436" s="431" t="str">
        <f>IF(_tag_month_day!AT426="","",_tag_month_day!AT426/100)</f>
        <v/>
      </c>
      <c r="EZ436" s="431" t="str">
        <f>IF(_tag_month_day!AU426="","",_tag_month_day!AU426/100)</f>
        <v/>
      </c>
      <c r="FA436" s="431" t="str">
        <f>IF(_tag_month_day!AV426="","",_tag_month_day!AV426/100)</f>
        <v/>
      </c>
      <c r="FB436" s="431" t="str">
        <f>IF(_tag_month_day!AW426="","",_tag_month_day!AW426/100)</f>
        <v/>
      </c>
      <c r="FC436" s="431" t="str">
        <f>IF(_tag_month_day!AX426="","",_tag_month_day!AX426/100)</f>
        <v/>
      </c>
      <c r="FD436" s="449" t="str">
        <f>IF(_tag_month_day!AY426="","",_tag_month_day!AY426/100)</f>
        <v/>
      </c>
      <c r="FE436" s="449" t="str">
        <f>IF(_tag_month_day!AZ426="","",_tag_month_day!AZ426/100)</f>
        <v/>
      </c>
      <c r="FF436" s="449" t="str">
        <f>IF(_tag_month_day!BA426="","",_tag_month_day!BA426/100)</f>
        <v/>
      </c>
      <c r="FG436" s="449" t="str">
        <f>IF(_tag_month_day!BB426="","",_tag_month_day!BB426/100)</f>
        <v/>
      </c>
      <c r="FH436" s="467" t="str">
        <f>IF(_tag_month_day!BC426="","",_tag_month_day!BC426/100)</f>
        <v/>
      </c>
      <c r="FI436" s="449">
        <f>FI435</f>
        <v>0.40999999999999998</v>
      </c>
      <c r="FJ436" s="449">
        <f>FJ435</f>
        <v>0.11</v>
      </c>
      <c r="FK436" s="449">
        <f>FK435</f>
        <v>0.014999999999999999</v>
      </c>
      <c r="FL436" s="449">
        <f>FL435</f>
        <v>0</v>
      </c>
      <c r="FM436" s="467">
        <f>FM435</f>
        <v>0.0001</v>
      </c>
      <c r="FN436" s="449">
        <f>FN435</f>
        <v>0.32000000000000001</v>
      </c>
      <c r="FO436" s="449">
        <f>FO435</f>
        <v>0.20000000000000001</v>
      </c>
      <c r="FP436" s="449">
        <f>FP435</f>
        <v>0.01</v>
      </c>
      <c r="FQ436" s="449">
        <f>FQ435</f>
        <v>0</v>
      </c>
      <c r="FR436" s="467">
        <f>FR435</f>
        <v>0.0001</v>
      </c>
      <c r="FS436" s="449" t="str">
        <f>IF(_tag_month_day!BD426="","",_tag_month_day!BD426/100)</f>
        <v/>
      </c>
      <c r="FT436" s="449" t="str">
        <f>IF(_tag_month_day!BE426="","",_tag_month_day!BE426/100)</f>
        <v/>
      </c>
      <c r="FU436" s="449" t="str">
        <f>IF(_tag_month_day!BF426="","",_tag_month_day!BF426/100)</f>
        <v/>
      </c>
      <c r="FV436" s="449" t="str">
        <f>IF(_tag_month_day!BG426="","",_tag_month_day!BG426/100)</f>
        <v/>
      </c>
      <c r="FW436" s="467" t="str">
        <f>IF(_tag_month_day!BH426="","",_tag_month_day!BH426/100)</f>
        <v/>
      </c>
      <c r="FX436" s="449" t="str">
        <f>IF(_tag_month_day!BI426="","",_tag_month_day!BI426/100)</f>
        <v/>
      </c>
      <c r="FY436" s="449" t="str">
        <f>IF(_tag_month_day!BJ426="","",_tag_month_day!BJ426/100)</f>
        <v/>
      </c>
      <c r="FZ436" s="468" t="str">
        <f>IF(_tag_month_day!BK426="","",_tag_month_day!BK426/100)</f>
        <v/>
      </c>
      <c r="GA436" s="449" t="str">
        <f>IF(_tag_month_day!BL426="","",_tag_month_day!BL426/100)</f>
        <v/>
      </c>
      <c r="GB436" s="467" t="str">
        <f>IF(_tag_month_day!BM426="","",_tag_month_day!BM426/100)</f>
        <v/>
      </c>
      <c r="GC436" s="431" t="str">
        <f>IF(_tag_month_day!BN426="","",_tag_month_day!BN426/100)</f>
        <v/>
      </c>
      <c r="GD436" s="431" t="str">
        <f>IF(_tag_month_day!BO426="","",_tag_month_day!BO426/100)</f>
        <v/>
      </c>
      <c r="GE436" s="431" t="str">
        <f>IF(_tag_month_day!BP426="","",_tag_month_day!BP426/100)</f>
        <v/>
      </c>
      <c r="GF436" s="431" t="str">
        <f>IF(_tag_month_day!BQ426="","",_tag_month_day!BQ426/100)</f>
        <v/>
      </c>
      <c r="GG436" s="431" t="str">
        <f>IF(_tag_month_day!BR426="","",_tag_month_day!BR426/100)</f>
        <v/>
      </c>
      <c r="GH436" s="431" t="str">
        <f>IF(_tag_month_day!BS426="","",_tag_month_day!BS426/100)</f>
        <v/>
      </c>
      <c r="GI436" s="467" t="str">
        <f>IF(_tag_month_day!BT426="","",_tag_month_day!BT426/100)</f>
        <v/>
      </c>
      <c r="GJ436" s="469" t="str">
        <f>IF(_tag_month_day!BU426="","",_tag_month_day!BU426/100)</f>
        <v/>
      </c>
      <c r="GK436" s="470">
        <f>GK435</f>
        <v>0.070000000000000007</v>
      </c>
      <c r="GL436" s="470">
        <f>GL435</f>
        <v>0.029999999999999999</v>
      </c>
      <c r="GM436" s="471" t="str">
        <f>IF(_tag_month_day!BX426="","",_tag_month_day!BX426/100)</f>
        <v/>
      </c>
      <c r="GN436" s="470">
        <f>GN435</f>
        <v>0.070000000000000007</v>
      </c>
      <c r="GO436" s="470">
        <f>GO435</f>
        <v>0.029999999999999999</v>
      </c>
      <c r="GP436" s="470">
        <f>GP435</f>
        <v>0.089999999999999997</v>
      </c>
      <c r="GQ436" s="470">
        <f>GQ435</f>
        <v>0.029999999999999999</v>
      </c>
      <c r="GR436" s="471" t="str">
        <f>IF(_tag_month_day!CA426="","",_tag_month_day!CA426/100)</f>
        <v/>
      </c>
      <c r="GS436" s="472">
        <f>GS435</f>
        <v>0.95299999999999996</v>
      </c>
      <c r="GT436" s="472">
        <f>GT435</f>
        <v>0.55000000000000004</v>
      </c>
      <c r="GU436" s="472">
        <f>GU435</f>
        <v>0.55000000000000004</v>
      </c>
      <c r="GV436" s="472">
        <f>GV435</f>
        <v>0.55000000000000004</v>
      </c>
      <c r="GW436" s="472">
        <f>GW435</f>
        <v>0.5</v>
      </c>
      <c r="GX436" s="472">
        <f>GX435</f>
        <v>0.93500000000000005</v>
      </c>
      <c r="GY436" s="472">
        <f>GY435</f>
        <v>0.14999999999999999</v>
      </c>
      <c r="GZ436" s="472">
        <f>GZ435</f>
        <v>1</v>
      </c>
      <c r="HA436" s="474">
        <f>HA435</f>
        <v>0.047</v>
      </c>
      <c r="HB436" s="474">
        <f>HB435</f>
        <v>0.45000000000000001</v>
      </c>
      <c r="HC436" s="474">
        <f>HC435</f>
        <v>0.45000000000000001</v>
      </c>
      <c r="HD436" s="474">
        <f>HD435</f>
        <v>0.45000000000000001</v>
      </c>
      <c r="HE436" s="474">
        <f>HE435</f>
        <v>0.5</v>
      </c>
      <c r="HF436" s="474">
        <f>HF435</f>
        <v>0.065000000000000002</v>
      </c>
      <c r="HG436" s="474">
        <f>HG435</f>
        <v>0.84999999999999998</v>
      </c>
      <c r="HH436" s="474">
        <f>HH435</f>
        <v>0</v>
      </c>
      <c r="HI436" s="10">
        <f>IF(BZ436&lt;&gt;"",CK436-BV436,0)</f>
        <v>0</v>
      </c>
      <c r="HJ436" s="10" t="e">
        <f>IF(AJ436&gt;0,AH436-AJ436,0)</f>
        <v>#VALUE!</v>
      </c>
      <c r="HK436" s="466">
        <f>HK435</f>
        <v>0.84999999999999998</v>
      </c>
      <c r="HL436" s="424">
        <f>HL435</f>
        <v>550000</v>
      </c>
      <c r="HM436" s="424">
        <f>HM435</f>
        <v>480000</v>
      </c>
      <c r="HN436" s="465" t="e">
        <f>(DJ436*EZ436+DK436*FH436+DL436*FM436+DM436*FR436+DN436*FW436+DO436*GB436+DS436*GI436+DP436*GM436+DR436*GR436)*1000*2</f>
        <v>#VALUE!</v>
      </c>
      <c r="HO436" s="465" t="e">
        <f>HN436*HK436*$HO$2/HL436*1000000</f>
        <v>#VALUE!</v>
      </c>
      <c r="HP436" s="465" t="e">
        <f>HN436*HK436*$HP$2/HM436*1000000</f>
        <v>#VALUE!</v>
      </c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</row>
    <row customFormat="1" r="437" s="0">
      <c r="A437" s="420">
        <v>426</v>
      </c>
      <c r="B437" s="421">
        <f ca="1">IF(D437=D436,B436,IF(D437="夜班",B436+1,B436))</f>
        <v>43603</v>
      </c>
      <c r="C437" s="422">
        <f>C436</f>
        <v>0.041666666666666699</v>
      </c>
      <c r="D437" s="10" t="str">
        <f ca="1">IF(HOUR(G437)&lt;8,"夜班",IF(HOUR(G437)&lt;16,"白班",IF(HOUR(G437)&lt;24,"中班",0)))</f>
        <v>中班</v>
      </c>
      <c r="E437" s="10" t="e">
        <f ca="1">IF(F437=1,"甲",IF(F437=2,"乙",IF(F437=3,"丙",IF(F437=4,"丁",""))))</f>
        <v>#REF!</v>
      </c>
      <c r="F437" s="10" t="e">
        <f ca="1">SUMPRODUCT((成本日报!$A$3:$A$95=计划!B437)*(成本日报!$B$3:$B$95=计划!$D437),成本日报!$C$3:$C$95)</f>
        <v>#REF!</v>
      </c>
      <c r="G437" s="423">
        <f ca="1">G436+C436</f>
        <v>43603.708333332303</v>
      </c>
      <c r="H437" s="423">
        <f ca="1">$G437+$C437/60*10+$C437*0</f>
        <v>43603.715277776748</v>
      </c>
      <c r="I437" s="423">
        <f ca="1">$G437+$C437/60*18+$C437*0</f>
        <v>43603.7208333323</v>
      </c>
      <c r="J437" s="423">
        <f ca="1">$G437+$C437/60*0+$C437*1</f>
        <v>43603.749999998967</v>
      </c>
      <c r="K437" s="423">
        <f ca="1">$G437+$C437/60*30+$C437*2</f>
        <v>43603.812499998974</v>
      </c>
      <c r="L437" s="423">
        <f ca="1">$G437+$C437/60*0+$C437*3</f>
        <v>43603.833333332303</v>
      </c>
      <c r="M437" s="424" t="str">
        <f>IF(_tag_month_day!A427="","",_tag_month_day!A427)</f>
        <v/>
      </c>
      <c r="N437" s="424" t="str">
        <f>IF(_tag_month_day!B427="","",_tag_month_day!B427)</f>
        <v/>
      </c>
      <c r="O437" s="425" t="e">
        <f>IF(M437+N437=0,"",M437+N437)</f>
        <v>#VALUE!</v>
      </c>
      <c r="P437" s="424" t="str">
        <f>IF(_tag_month_day!C427="","",_tag_month_day!C427)</f>
        <v/>
      </c>
      <c r="Q437" s="424" t="str">
        <f>IF(_tag_month_day!D427="","",_tag_month_day!D427)</f>
        <v/>
      </c>
      <c r="R437" s="426" t="str">
        <f>IF(_tag_month_day!CB427="","",_tag_month_day!CB427/100)</f>
        <v/>
      </c>
      <c r="S437" s="427" t="str">
        <f>IF(_tag_month_day!E427="","",_tag_month_day!E427)</f>
        <v/>
      </c>
      <c r="T437" s="427" t="str">
        <f>IF(_tag_month_day!F427="","",_tag_month_day!F427)</f>
        <v/>
      </c>
      <c r="U437" s="428" t="e">
        <f>S437+T437</f>
        <v>#VALUE!</v>
      </c>
      <c r="V437" s="429" t="e">
        <f>U437/AJ437</f>
        <v>#VALUE!</v>
      </c>
      <c r="W437" s="430" t="str">
        <f>IF(_jhy_month_day!A427="","",_jhy_month_day!A427)</f>
        <v/>
      </c>
      <c r="X437" s="431" t="str">
        <f>IF(_jhy_month_day!B427="","",_jhy_month_day!B427/100)</f>
        <v/>
      </c>
      <c r="Y437" s="431" t="str">
        <f>IF(_jhy_month_day!C427="","",_jhy_month_day!C427/100)</f>
        <v/>
      </c>
      <c r="Z437" s="432">
        <f>Z433+1</f>
        <v>107</v>
      </c>
      <c r="AA437" s="433" t="str">
        <f>IF(_tag_month_day!G427="","",_tag_month_day!G427/100)</f>
        <v/>
      </c>
      <c r="AB437" s="433" t="str">
        <f>IF(_tag_month_day!H427="","",_tag_month_day!H427/100)</f>
        <v/>
      </c>
      <c r="AC437" s="434">
        <f>IF(X437="",AC436,BK437*($AV436*X437+$AW436*FD436+$AX436*FI436+$AY436*FN436+$AZ436*FS436+$BA436*FX436+$BG436*GE436)/(AV436*Y437+AX436*FK436+AW436*FF436+AY436*FP436+AZ436*FU436+BA436*FZ436+BG436*GG436+BB436*GK436+BC436*GN436+BD436*GP436))</f>
        <v>1.59963432013121</v>
      </c>
      <c r="AD437" s="435" t="str">
        <f>IF(AC437=AC436,"",AC437-AC436)</f>
        <v/>
      </c>
      <c r="AE437" s="436" t="str">
        <f>IF(1-AF437=0,"",(1-AF437))</f>
        <v/>
      </c>
      <c r="AF437" s="437">
        <v>1</v>
      </c>
      <c r="AG437" s="10" t="str">
        <f>AG436</f>
        <v>9A3</v>
      </c>
      <c r="AH437" s="438" t="str">
        <f>AH436</f>
        <v/>
      </c>
      <c r="AI437" s="424"/>
      <c r="AJ437" s="10" t="str">
        <f>IF(_tag_month_day!I427="","",_tag_month_day!I427)</f>
        <v/>
      </c>
      <c r="AK437" s="440"/>
      <c r="AL437" s="440"/>
      <c r="AM437" s="440"/>
      <c r="AN437" s="441">
        <f>AN436</f>
        <v>2</v>
      </c>
      <c r="AO437" s="441">
        <f>AO436</f>
        <v>8</v>
      </c>
      <c r="AP437" s="442" t="e">
        <f>(IF(AN437=0,AS436,AS436*(1+AO437/AN437)/(AR437+AO437/AN437)))+AT437</f>
        <v>#VALUE!</v>
      </c>
      <c r="AQ437" s="443" t="str">
        <f>IF(_tag_month_day!J427="","",_tag_month_day!J427/100)</f>
        <v/>
      </c>
      <c r="AR437" s="444">
        <f>AR436</f>
        <v>1.3</v>
      </c>
      <c r="AS437" s="445" t="e">
        <f>AQ437*(AN437*AR437+AO437)/(AN437+AO437)</f>
        <v>#VALUE!</v>
      </c>
      <c r="AT437" s="445" t="e">
        <f>(SUM(BE437:BF437)-SUM(BE436:BF436))*0.05</f>
        <v>#VALUE!</v>
      </c>
      <c r="AU437" s="446" t="str">
        <f>IF(_tag_month_day!CC427="","",IF(_tag_month_day!CC427&gt;0,_tag_month_day!CD427,_tag_month_day!CE427))</f>
        <v/>
      </c>
      <c r="AV437" s="447" t="str">
        <f>IF(_tag_month_day!L427="","",_tag_month_day!L427/100)</f>
        <v/>
      </c>
      <c r="AW437" s="431">
        <f>AW436</f>
        <v>0</v>
      </c>
      <c r="AX437" s="431">
        <f>AX436</f>
        <v>0</v>
      </c>
      <c r="AY437" s="431" t="str">
        <f>IF(_tag_month_day!M427="","",_tag_month_day!M427/100)</f>
        <v/>
      </c>
      <c r="AZ437" s="431" t="str">
        <f>IF(_tag_month_day!N427="","",_tag_month_day!N427/100)</f>
        <v/>
      </c>
      <c r="BA437" s="431" t="str">
        <f>IF(_tag_month_day!O427="","",_tag_month_day!O427/100)</f>
        <v/>
      </c>
      <c r="BB437" s="448" t="str">
        <f>IF(_tag_month_day!P427="","",_tag_month_day!P427/100)</f>
        <v/>
      </c>
      <c r="BC437" s="448">
        <f>BC436</f>
        <v>0</v>
      </c>
      <c r="BD437" s="448" t="str">
        <f>IF(_tag_month_day!Q427="","",_tag_month_day!Q427/100)</f>
        <v/>
      </c>
      <c r="BE437" s="449" t="str">
        <f>IF(_tag_month_day!R427="","",_tag_month_day!R427/100)</f>
        <v/>
      </c>
      <c r="BF437" s="388" t="e">
        <f>(AU437*(100+BE437*100))/(AJ437-AU437)/100</f>
        <v>#VALUE!</v>
      </c>
      <c r="BG437" s="450" t="e">
        <f>BE437+BF437</f>
        <v>#VALUE!</v>
      </c>
      <c r="BH437" s="451" t="e">
        <f>SUM(AV437:BF437)</f>
        <v>#VALUE!</v>
      </c>
      <c r="BI437" s="452" t="e">
        <f>IF(CX437=0,BI436,(DK437*查询!$R$5+DL437*查询!$Q$5+DM437*查询!$N$5+DN437*查询!$O$5+DO437*查询!$P$5)*AF437/CX437)</f>
        <v>#VALUE!</v>
      </c>
      <c r="BJ437" s="452" t="e">
        <f>IF(CX437=0,BJ436,(DP437*查询!$S$5+DQ437*查询!$T$5+DR437*查询!$U$5)*AF437/CX437)</f>
        <v>#VALUE!</v>
      </c>
      <c r="BK437" s="452">
        <f>BK436</f>
        <v>1</v>
      </c>
      <c r="BL437" s="453" t="e">
        <f>SUMPRODUCT((AV437:BA437)*(GS437:GX437))/((GS437:GX437)+SUM(BB437:BD437)*GY437+BG437*GZ437)</f>
        <v>#VALUE!</v>
      </c>
      <c r="BM437" s="453" t="e">
        <f>BK437*($AV437*FB437+$AW437*FD437+$AX437*FI437+$AY437*FN437+$AZ437*FS437+$BA437*FX437+$BG437*GE437)/(AV437*EY437+AX437*FK437+AW437*FF437+AY437*FP437+AZ437*FU437+BA437*FZ437+BG437*GG437+BB437*GK437+BC437*GN437+BD437*GP437)</f>
        <v>#VALUE!</v>
      </c>
      <c r="BN437" s="453" t="e">
        <f>($AV437*FC437+$AX437*FJ437+$AW437*FE437+$AY437*FO437+$AZ437*FT437+$BA437*FY437+$BG437*GF437)/($AV437*FA437+BG437*GH437+BB437*GL437+BC437*GO437+BD437*GQ437+BA437*GA437)</f>
        <v>#VALUE!</v>
      </c>
      <c r="BO437" s="454" t="e">
        <f>SUMPRODUCT(AV437:BA437*GS437:GX437)/(GS437:GX437+(BB437+BC437+BD437)*GY437+BG437)</f>
        <v>#VALUE!</v>
      </c>
      <c r="BP437" s="454" t="e">
        <f>SUMPRODUCT(AV437:BA437*GS437:GX437)/(GS437:GX437+(BB437+BC437+BD437)*GY437+BG437)</f>
        <v>#VALUE!</v>
      </c>
      <c r="BQ437" s="454" t="e">
        <f>SUMPRODUCT(AV437:BA437*GS437:GX437)/(GS437:GX437+(BB437+BC437+BD437)*GY437+BG437)</f>
        <v>#VALUE!</v>
      </c>
      <c r="BR437" s="453" t="str">
        <f>IF(_tag_month_day!T427="","",_tag_month_day!T427)</f>
        <v/>
      </c>
      <c r="BS437" s="453" t="str">
        <f>IF(_tag_month_day!U427="","",_tag_month_day!U427)</f>
        <v/>
      </c>
      <c r="BT437" s="455" t="str">
        <f>IF(CK437="","",IF((CK437&gt;=BV437-0.12)*(CK437&lt;=BV437+0.12),"合格","不合格"))</f>
        <v/>
      </c>
      <c r="BU437" s="456" t="str">
        <f>IF(_tag_month_day!V427="","",_tag_month_day!V427)</f>
        <v/>
      </c>
      <c r="BV437" s="457" t="str">
        <f>IF(_tag_month_day!W427="","",_tag_month_day!W427)</f>
        <v/>
      </c>
      <c r="BW437" s="458" t="str">
        <f>IF(_tag_month_day!X427="","",_tag_month_day!X427)</f>
        <v/>
      </c>
      <c r="BX437" s="458" t="str">
        <f>IF(_tag_month_day!Y427="","",_tag_month_day!Y427)</f>
        <v/>
      </c>
      <c r="BY437" s="459">
        <f ca="1">L437</f>
        <v>43603.833333332303</v>
      </c>
      <c r="BZ437" s="460"/>
      <c r="CA437" s="461"/>
      <c r="CB437" s="424" t="str">
        <f>IF(_tag_month_day!Z427="","",_tag_month_day!Z427)</f>
        <v/>
      </c>
      <c r="CC437" s="424" t="str">
        <f>IF(_tag_month_day!AA427="","",_tag_month_day!AA427)</f>
        <v/>
      </c>
      <c r="CD437" s="424" t="str">
        <f>IF(_tag_month_day!AB427="","",_tag_month_day!AB427)</f>
        <v/>
      </c>
      <c r="CE437" s="424" t="str">
        <f>IF(_tag_month_day!AC427="","",_tag_month_day!AC427)</f>
        <v/>
      </c>
      <c r="CF437" s="424" t="str">
        <f>IF(_tag_month_day!AD427="","",_tag_month_day!AD427)</f>
        <v/>
      </c>
      <c r="CG437" s="424" t="str">
        <f>IF(_tag_month_day!AE427="","",_tag_month_day!AE427)</f>
        <v/>
      </c>
      <c r="CH437" s="424" t="str">
        <f>IF(_tag_month_day!AF427="","",_tag_month_day!AF427)</f>
        <v/>
      </c>
      <c r="CI437" s="424" t="str">
        <f>IF(_tag_month_day!AG427="","",_tag_month_day!AG427)</f>
        <v/>
      </c>
      <c r="CJ437" s="424" t="str">
        <f>IF(_tag_month_day!AH427="","",_tag_month_day!AH427)</f>
        <v/>
      </c>
      <c r="CK437" s="424" t="str">
        <f>IF(_tag_month_day!AI427="","",_tag_month_day!AI427)</f>
        <v/>
      </c>
      <c r="CL437" s="4" t="str">
        <f>IF(_tag_month_day!AJ427="","",_tag_month_day!AJ427)</f>
        <v/>
      </c>
      <c r="CM437" s="4" t="str">
        <f>IF(_tag_month_day!AK427="","",_tag_month_day!AK427)</f>
        <v/>
      </c>
      <c r="CN437" s="4" t="str">
        <f>IF(_tag_month_day!AL427="","",_tag_month_day!AL427)</f>
        <v/>
      </c>
      <c r="CO437" s="4" t="str">
        <f>IF(_tag_month_day!AM427="","",_tag_month_day!AM427)</f>
        <v/>
      </c>
      <c r="CP437" s="4" t="str">
        <f>IF(_tag_month_day!AN427="","",_tag_month_day!AN427)</f>
        <v/>
      </c>
      <c r="CQ437" s="4" t="str">
        <f>IF(_tag_month_day!AO427="","",_tag_month_day!AO427)</f>
        <v/>
      </c>
      <c r="CR437" s="462" t="str">
        <f>IF(_tag_month_day!AP427="","",_tag_month_day!AP427)</f>
        <v/>
      </c>
      <c r="CS437" s="463" t="str">
        <f>IF(_tag_month_day!AQ427="","",_tag_month_day!AQ427)</f>
        <v/>
      </c>
      <c r="CT437" s="4" t="str">
        <f>IF(_tag_month_day!AR427="","",_tag_month_day!AR427)</f>
        <v/>
      </c>
      <c r="CU437" s="464" t="e">
        <f>DU437/AJ437</f>
        <v>#VALUE!</v>
      </c>
      <c r="CV437" s="451" t="e">
        <f>BG437/BH437</f>
        <v>#VALUE!</v>
      </c>
      <c r="CW437" s="465" t="e">
        <f>AJ437*(1-CV437)*CU437*AF437</f>
        <v>#VALUE!</v>
      </c>
      <c r="CX437" s="465" t="e">
        <f>CW437*94%</f>
        <v>#VALUE!</v>
      </c>
      <c r="CY437" s="466" t="e">
        <f>IF(CX437=0,0,DS437/(DS437+CX437))</f>
        <v>#VALUE!</v>
      </c>
      <c r="CZ437" s="465" t="e">
        <f>$AJ437*EF437</f>
        <v>#VALUE!</v>
      </c>
      <c r="DA437" s="465" t="e">
        <f>$AJ437*EG437</f>
        <v>#VALUE!</v>
      </c>
      <c r="DB437" s="465" t="e">
        <f>$AJ437*EH437</f>
        <v>#VALUE!</v>
      </c>
      <c r="DC437" s="465" t="e">
        <f>$AJ437*EI437</f>
        <v>#VALUE!</v>
      </c>
      <c r="DD437" s="465" t="e">
        <f>$AJ437*EJ437</f>
        <v>#VALUE!</v>
      </c>
      <c r="DE437" s="465" t="e">
        <f>$AJ437*EK437</f>
        <v>#VALUE!</v>
      </c>
      <c r="DF437" s="465" t="e">
        <f>$AJ437*EL437</f>
        <v>#VALUE!</v>
      </c>
      <c r="DG437" s="465" t="e">
        <f>$AJ437*EM437</f>
        <v>#VALUE!</v>
      </c>
      <c r="DH437" s="465" t="e">
        <f>$AJ437*EN437</f>
        <v>#VALUE!</v>
      </c>
      <c r="DI437" s="465" t="e">
        <f>$AJ437*EO437</f>
        <v>#VALUE!</v>
      </c>
      <c r="DJ437" s="465" t="e">
        <f>CZ437*(1-EP437)</f>
        <v>#VALUE!</v>
      </c>
      <c r="DK437" s="465" t="e">
        <f>DA437*(1-ER437)</f>
        <v>#VALUE!</v>
      </c>
      <c r="DL437" s="465" t="e">
        <f>DB437*(1-EQ437)</f>
        <v>#VALUE!</v>
      </c>
      <c r="DM437" s="465" t="e">
        <f>DC437*(1-ES437)</f>
        <v>#VALUE!</v>
      </c>
      <c r="DN437" s="465" t="e">
        <f>DD437*(1-ET437)</f>
        <v>#VALUE!</v>
      </c>
      <c r="DO437" s="465" t="e">
        <f>DE437</f>
        <v>#VALUE!</v>
      </c>
      <c r="DP437" s="465" t="e">
        <f>DF437*(1-EU437)</f>
        <v>#VALUE!</v>
      </c>
      <c r="DQ437" s="465" t="e">
        <f>DG437*(1-EV437)</f>
        <v>#VALUE!</v>
      </c>
      <c r="DR437" s="465" t="e">
        <f>DH437*(1-EW437)</f>
        <v>#VALUE!</v>
      </c>
      <c r="DS437" s="465" t="e">
        <f>DI437</f>
        <v>#VALUE!</v>
      </c>
      <c r="DT437" s="465" t="e">
        <f>SUM(DJ437:DS437)</f>
        <v>#VALUE!</v>
      </c>
      <c r="DU437" s="465" t="e">
        <f>(GS437:GX437)+(DP437+DQ437+DR437)*GY437+DS437</f>
        <v>#VALUE!</v>
      </c>
      <c r="DV437" s="451" t="e">
        <f>AV437/$BH437/(1-EP437)</f>
        <v>#VALUE!</v>
      </c>
      <c r="DW437" s="451" t="e">
        <f>AW437/$BH437/(1-ER437)</f>
        <v>#VALUE!</v>
      </c>
      <c r="DX437" s="451" t="e">
        <f>AX437/$BH437/(1-EQ437)</f>
        <v>#VALUE!</v>
      </c>
      <c r="DY437" s="451" t="e">
        <f>AY437/$BH437/(1-ES437)</f>
        <v>#VALUE!</v>
      </c>
      <c r="DZ437" s="451" t="e">
        <f>AZ437/$BH437/(1-ET437)</f>
        <v>#VALUE!</v>
      </c>
      <c r="EA437" s="451" t="e">
        <f>BA437/$BH437/(1-AX437)</f>
        <v>#VALUE!</v>
      </c>
      <c r="EB437" s="451" t="e">
        <f>BB437/$BH437/(1-EU437)</f>
        <v>#VALUE!</v>
      </c>
      <c r="EC437" s="451" t="e">
        <f>BC437/$BH437/(1-EV437)</f>
        <v>#VALUE!</v>
      </c>
      <c r="ED437" s="451" t="e">
        <f>BD437/$BH437/(1-EW437)</f>
        <v>#VALUE!</v>
      </c>
      <c r="EE437" s="451" t="e">
        <f>BG437/BH437</f>
        <v>#VALUE!</v>
      </c>
      <c r="EF437" s="451" t="e">
        <f>DV437/SUM($DV437:$EE437)</f>
        <v>#VALUE!</v>
      </c>
      <c r="EG437" s="451" t="e">
        <f>DW437/SUM($DV437:$EE437)</f>
        <v>#VALUE!</v>
      </c>
      <c r="EH437" s="451" t="e">
        <f>DX437/SUM($DV437:$EE437)</f>
        <v>#VALUE!</v>
      </c>
      <c r="EI437" s="451" t="e">
        <f>DY437/SUM($DV437:$EE437)</f>
        <v>#VALUE!</v>
      </c>
      <c r="EJ437" s="451" t="e">
        <f>DZ437/SUM($DV437:$EE437)</f>
        <v>#VALUE!</v>
      </c>
      <c r="EK437" s="451" t="e">
        <f>EA437/SUM($DV437:$EE437)</f>
        <v>#VALUE!</v>
      </c>
      <c r="EL437" s="451" t="e">
        <f>EB437/SUM($DV437:$EE437)</f>
        <v>#VALUE!</v>
      </c>
      <c r="EM437" s="451" t="e">
        <f>EC437/SUM($DV437:$EE437)</f>
        <v>#VALUE!</v>
      </c>
      <c r="EN437" s="451" t="e">
        <f>ED437/SUM($DV437:$EE437)</f>
        <v>#VALUE!</v>
      </c>
      <c r="EO437" s="451" t="e">
        <f>EE437/SUM($DV437:$EE437)</f>
        <v>#VALUE!</v>
      </c>
      <c r="EP437" s="450">
        <f>EP436</f>
        <v>0.080000000000000002</v>
      </c>
      <c r="EQ437" s="450">
        <f>EQ436</f>
        <v>0.014999999999999999</v>
      </c>
      <c r="ER437" s="450">
        <f>ER436</f>
        <v>0.014999999999999999</v>
      </c>
      <c r="ES437" s="450">
        <f>ES436</f>
        <v>0.014999999999999999</v>
      </c>
      <c r="ET437" s="450">
        <f>ET436</f>
        <v>0.014999999999999999</v>
      </c>
      <c r="EU437" s="450">
        <f>EU436</f>
        <v>0.089999999999999997</v>
      </c>
      <c r="EV437" s="450">
        <f>EV436</f>
        <v>0.089999999999999997</v>
      </c>
      <c r="EW437" s="450">
        <f>EW436</f>
        <v>0.089999999999999997</v>
      </c>
      <c r="EX437" s="431" t="str">
        <f>IF(_tag_month_day!AS427="","",_tag_month_day!AS427/100)</f>
        <v/>
      </c>
      <c r="EY437" s="431" t="str">
        <f>IF(_tag_month_day!AT427="","",_tag_month_day!AT427/100)</f>
        <v/>
      </c>
      <c r="EZ437" s="431" t="str">
        <f>IF(_tag_month_day!AU427="","",_tag_month_day!AU427/100)</f>
        <v/>
      </c>
      <c r="FA437" s="431" t="str">
        <f>IF(_tag_month_day!AV427="","",_tag_month_day!AV427/100)</f>
        <v/>
      </c>
      <c r="FB437" s="431" t="str">
        <f>IF(_tag_month_day!AW427="","",_tag_month_day!AW427/100)</f>
        <v/>
      </c>
      <c r="FC437" s="431" t="str">
        <f>IF(_tag_month_day!AX427="","",_tag_month_day!AX427/100)</f>
        <v/>
      </c>
      <c r="FD437" s="449" t="str">
        <f>IF(_tag_month_day!AY427="","",_tag_month_day!AY427/100)</f>
        <v/>
      </c>
      <c r="FE437" s="449" t="str">
        <f>IF(_tag_month_day!AZ427="","",_tag_month_day!AZ427/100)</f>
        <v/>
      </c>
      <c r="FF437" s="449" t="str">
        <f>IF(_tag_month_day!BA427="","",_tag_month_day!BA427/100)</f>
        <v/>
      </c>
      <c r="FG437" s="449" t="str">
        <f>IF(_tag_month_day!BB427="","",_tag_month_day!BB427/100)</f>
        <v/>
      </c>
      <c r="FH437" s="467" t="str">
        <f>IF(_tag_month_day!BC427="","",_tag_month_day!BC427/100)</f>
        <v/>
      </c>
      <c r="FI437" s="449">
        <f>FI436</f>
        <v>0.40999999999999998</v>
      </c>
      <c r="FJ437" s="449">
        <f>FJ436</f>
        <v>0.11</v>
      </c>
      <c r="FK437" s="449">
        <f>FK436</f>
        <v>0.014999999999999999</v>
      </c>
      <c r="FL437" s="449">
        <f>FL436</f>
        <v>0</v>
      </c>
      <c r="FM437" s="467">
        <f>FM436</f>
        <v>0.0001</v>
      </c>
      <c r="FN437" s="449">
        <f>FN436</f>
        <v>0.32000000000000001</v>
      </c>
      <c r="FO437" s="449">
        <f>FO436</f>
        <v>0.20000000000000001</v>
      </c>
      <c r="FP437" s="449">
        <f>FP436</f>
        <v>0.01</v>
      </c>
      <c r="FQ437" s="449">
        <f>FQ436</f>
        <v>0</v>
      </c>
      <c r="FR437" s="467">
        <f>FR436</f>
        <v>0.0001</v>
      </c>
      <c r="FS437" s="449" t="str">
        <f>IF(_tag_month_day!BD427="","",_tag_month_day!BD427/100)</f>
        <v/>
      </c>
      <c r="FT437" s="449" t="str">
        <f>IF(_tag_month_day!BE427="","",_tag_month_day!BE427/100)</f>
        <v/>
      </c>
      <c r="FU437" s="449" t="str">
        <f>IF(_tag_month_day!BF427="","",_tag_month_day!BF427/100)</f>
        <v/>
      </c>
      <c r="FV437" s="449" t="str">
        <f>IF(_tag_month_day!BG427="","",_tag_month_day!BG427/100)</f>
        <v/>
      </c>
      <c r="FW437" s="467" t="str">
        <f>IF(_tag_month_day!BH427="","",_tag_month_day!BH427/100)</f>
        <v/>
      </c>
      <c r="FX437" s="449" t="str">
        <f>IF(_tag_month_day!BI427="","",_tag_month_day!BI427/100)</f>
        <v/>
      </c>
      <c r="FY437" s="449" t="str">
        <f>IF(_tag_month_day!BJ427="","",_tag_month_day!BJ427/100)</f>
        <v/>
      </c>
      <c r="FZ437" s="468" t="str">
        <f>IF(_tag_month_day!BK427="","",_tag_month_day!BK427/100)</f>
        <v/>
      </c>
      <c r="GA437" s="449" t="str">
        <f>IF(_tag_month_day!BL427="","",_tag_month_day!BL427/100)</f>
        <v/>
      </c>
      <c r="GB437" s="467" t="str">
        <f>IF(_tag_month_day!BM427="","",_tag_month_day!BM427/100)</f>
        <v/>
      </c>
      <c r="GC437" s="431" t="str">
        <f>IF(_tag_month_day!BN427="","",_tag_month_day!BN427/100)</f>
        <v/>
      </c>
      <c r="GD437" s="431" t="str">
        <f>IF(_tag_month_day!BO427="","",_tag_month_day!BO427/100)</f>
        <v/>
      </c>
      <c r="GE437" s="431" t="str">
        <f>IF(_tag_month_day!BP427="","",_tag_month_day!BP427/100)</f>
        <v/>
      </c>
      <c r="GF437" s="431" t="str">
        <f>IF(_tag_month_day!BQ427="","",_tag_month_day!BQ427/100)</f>
        <v/>
      </c>
      <c r="GG437" s="431" t="str">
        <f>IF(_tag_month_day!BR427="","",_tag_month_day!BR427/100)</f>
        <v/>
      </c>
      <c r="GH437" s="431" t="str">
        <f>IF(_tag_month_day!BS427="","",_tag_month_day!BS427/100)</f>
        <v/>
      </c>
      <c r="GI437" s="467" t="str">
        <f>IF(_tag_month_day!BT427="","",_tag_month_day!BT427/100)</f>
        <v/>
      </c>
      <c r="GJ437" s="469" t="str">
        <f>IF(_tag_month_day!BU427="","",_tag_month_day!BU427/100)</f>
        <v/>
      </c>
      <c r="GK437" s="470">
        <f>GK436</f>
        <v>0.070000000000000007</v>
      </c>
      <c r="GL437" s="470">
        <f>GL436</f>
        <v>0.029999999999999999</v>
      </c>
      <c r="GM437" s="471" t="str">
        <f>IF(_tag_month_day!BX427="","",_tag_month_day!BX427/100)</f>
        <v/>
      </c>
      <c r="GN437" s="470">
        <f>GN436</f>
        <v>0.070000000000000007</v>
      </c>
      <c r="GO437" s="470">
        <f>GO436</f>
        <v>0.029999999999999999</v>
      </c>
      <c r="GP437" s="470">
        <f>GP436</f>
        <v>0.089999999999999997</v>
      </c>
      <c r="GQ437" s="470">
        <f>GQ436</f>
        <v>0.029999999999999999</v>
      </c>
      <c r="GR437" s="471" t="str">
        <f>IF(_tag_month_day!CA427="","",_tag_month_day!CA427/100)</f>
        <v/>
      </c>
      <c r="GS437" s="472">
        <f>GS436</f>
        <v>0.95299999999999996</v>
      </c>
      <c r="GT437" s="472">
        <f>GT436</f>
        <v>0.55000000000000004</v>
      </c>
      <c r="GU437" s="472">
        <f>GU436</f>
        <v>0.55000000000000004</v>
      </c>
      <c r="GV437" s="472">
        <f>GV436</f>
        <v>0.55000000000000004</v>
      </c>
      <c r="GW437" s="472">
        <f>GW436</f>
        <v>0.5</v>
      </c>
      <c r="GX437" s="472">
        <f>GX436</f>
        <v>0.93500000000000005</v>
      </c>
      <c r="GY437" s="472">
        <f>GY436</f>
        <v>0.14999999999999999</v>
      </c>
      <c r="GZ437" s="472">
        <f>GZ436</f>
        <v>1</v>
      </c>
      <c r="HA437" s="474">
        <f>HA436</f>
        <v>0.047</v>
      </c>
      <c r="HB437" s="474">
        <f>HB436</f>
        <v>0.45000000000000001</v>
      </c>
      <c r="HC437" s="474">
        <f>HC436</f>
        <v>0.45000000000000001</v>
      </c>
      <c r="HD437" s="474">
        <f>HD436</f>
        <v>0.45000000000000001</v>
      </c>
      <c r="HE437" s="474">
        <f>HE436</f>
        <v>0.5</v>
      </c>
      <c r="HF437" s="474">
        <f>HF436</f>
        <v>0.065000000000000002</v>
      </c>
      <c r="HG437" s="474">
        <f>HG436</f>
        <v>0.84999999999999998</v>
      </c>
      <c r="HH437" s="474">
        <f>HH436</f>
        <v>0</v>
      </c>
      <c r="HI437" s="10">
        <f>IF(BZ437&lt;&gt;"",CK437-BV437,0)</f>
        <v>0</v>
      </c>
      <c r="HJ437" s="10" t="e">
        <f>IF(AJ437&gt;0,AH437-AJ437,0)</f>
        <v>#VALUE!</v>
      </c>
      <c r="HK437" s="466">
        <f>HK436</f>
        <v>0.84999999999999998</v>
      </c>
      <c r="HL437" s="424">
        <f>HL436</f>
        <v>550000</v>
      </c>
      <c r="HM437" s="424">
        <f>HM436</f>
        <v>480000</v>
      </c>
      <c r="HN437" s="465" t="e">
        <f>(DJ437*EZ437+DK437*FH437+DL437*FM437+DM437*FR437+DN437*FW437+DO437*GB437+DS437*GI437+DP437*GM437+DR437*GR437)*1000*2</f>
        <v>#VALUE!</v>
      </c>
      <c r="HO437" s="465" t="e">
        <f>HN437*HK437*$HO$2/HL437*1000000</f>
        <v>#VALUE!</v>
      </c>
      <c r="HP437" s="465" t="e">
        <f>HN437*HK437*$HP$2/HM437*1000000</f>
        <v>#VALUE!</v>
      </c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</row>
    <row customFormat="1" r="438" s="0">
      <c r="A438" s="420">
        <v>427</v>
      </c>
      <c r="B438" s="421">
        <f ca="1">IF(D438=D437,B437,IF(D438="夜班",B437+1,B437))</f>
        <v>43603</v>
      </c>
      <c r="C438" s="422">
        <f>C437</f>
        <v>0.041666666666666699</v>
      </c>
      <c r="D438" s="10" t="str">
        <f ca="1">IF(HOUR(G438)&lt;8,"夜班",IF(HOUR(G438)&lt;16,"白班",IF(HOUR(G438)&lt;24,"中班",0)))</f>
        <v>中班</v>
      </c>
      <c r="E438" s="10" t="e">
        <f ca="1">IF(F438=1,"甲",IF(F438=2,"乙",IF(F438=3,"丙",IF(F438=4,"丁",""))))</f>
        <v>#REF!</v>
      </c>
      <c r="F438" s="10" t="e">
        <f ca="1">SUMPRODUCT((成本日报!$A$3:$A$95=计划!B438)*(成本日报!$B$3:$B$95=计划!$D438),成本日报!$C$3:$C$95)</f>
        <v>#REF!</v>
      </c>
      <c r="G438" s="423">
        <f ca="1">G437+C437</f>
        <v>43603.749999998967</v>
      </c>
      <c r="H438" s="423">
        <f ca="1">$G438+$C438/60*10+$C438*0</f>
        <v>43603.756944443412</v>
      </c>
      <c r="I438" s="423">
        <f ca="1">$G438+$C438/60*18+$C438*0</f>
        <v>43603.762499998964</v>
      </c>
      <c r="J438" s="423">
        <f ca="1">$G438+$C438/60*0+$C438*1</f>
        <v>43603.791666665631</v>
      </c>
      <c r="K438" s="423">
        <f ca="1">$G438+$C438/60*30+$C438*2</f>
        <v>43603.854166665638</v>
      </c>
      <c r="L438" s="423">
        <f ca="1">$G438+$C438/60*0+$C438*3</f>
        <v>43603.874999998967</v>
      </c>
      <c r="M438" s="424" t="str">
        <f>IF(_tag_month_day!A428="","",_tag_month_day!A428)</f>
        <v/>
      </c>
      <c r="N438" s="424" t="str">
        <f>IF(_tag_month_day!B428="","",_tag_month_day!B428)</f>
        <v/>
      </c>
      <c r="O438" s="425" t="e">
        <f>IF(M438+N438=0,"",M438+N438)</f>
        <v>#VALUE!</v>
      </c>
      <c r="P438" s="424" t="str">
        <f>IF(_tag_month_day!C428="","",_tag_month_day!C428)</f>
        <v/>
      </c>
      <c r="Q438" s="424" t="str">
        <f>IF(_tag_month_day!D428="","",_tag_month_day!D428)</f>
        <v/>
      </c>
      <c r="R438" s="426" t="str">
        <f>IF(_tag_month_day!CB428="","",_tag_month_day!CB428/100)</f>
        <v/>
      </c>
      <c r="S438" s="427" t="str">
        <f>IF(_tag_month_day!E428="","",_tag_month_day!E428)</f>
        <v/>
      </c>
      <c r="T438" s="427" t="str">
        <f>IF(_tag_month_day!F428="","",_tag_month_day!F428)</f>
        <v/>
      </c>
      <c r="U438" s="428" t="e">
        <f>S438+T438</f>
        <v>#VALUE!</v>
      </c>
      <c r="V438" s="429" t="e">
        <f>U438/AJ438</f>
        <v>#VALUE!</v>
      </c>
      <c r="W438" s="430" t="str">
        <f>IF(_jhy_month_day!A428="","",_jhy_month_day!A428)</f>
        <v/>
      </c>
      <c r="X438" s="431" t="str">
        <f>IF(_jhy_month_day!B428="","",_jhy_month_day!B428/100)</f>
        <v/>
      </c>
      <c r="Y438" s="431" t="str">
        <f>IF(_jhy_month_day!C428="","",_jhy_month_day!C428/100)</f>
        <v/>
      </c>
      <c r="Z438" s="432">
        <f>Z434+1</f>
        <v>107</v>
      </c>
      <c r="AA438" s="433" t="str">
        <f>IF(_tag_month_day!G428="","",_tag_month_day!G428/100)</f>
        <v/>
      </c>
      <c r="AB438" s="433" t="str">
        <f>IF(_tag_month_day!H428="","",_tag_month_day!H428/100)</f>
        <v/>
      </c>
      <c r="AC438" s="434">
        <f>IF(X438="",AC437,BK438*($AV437*X438+$AW437*FD437+$AX437*FI437+$AY437*FN437+$AZ437*FS437+$BA437*FX437+$BG437*GE437)/(AV437*Y438+AX437*FK437+AW437*FF437+AY437*FP437+AZ437*FU437+BA437*FZ437+BG437*GG437+BB437*GK437+BC437*GN437+BD437*GP437))</f>
        <v>1.59963432013121</v>
      </c>
      <c r="AD438" s="435" t="str">
        <f>IF(AC438=AC437,"",AC438-AC437)</f>
        <v/>
      </c>
      <c r="AE438" s="436" t="str">
        <f>IF(1-AF438=0,"",(1-AF438))</f>
        <v/>
      </c>
      <c r="AF438" s="437">
        <v>1</v>
      </c>
      <c r="AG438" s="10" t="str">
        <f>AG437</f>
        <v>9A3</v>
      </c>
      <c r="AH438" s="438" t="str">
        <f>AH437</f>
        <v/>
      </c>
      <c r="AI438" s="424"/>
      <c r="AJ438" s="10" t="str">
        <f>IF(_tag_month_day!I428="","",_tag_month_day!I428)</f>
        <v/>
      </c>
      <c r="AK438" s="440"/>
      <c r="AL438" s="440"/>
      <c r="AM438" s="440"/>
      <c r="AN438" s="441">
        <f>AN437</f>
        <v>2</v>
      </c>
      <c r="AO438" s="441">
        <f>AO437</f>
        <v>8</v>
      </c>
      <c r="AP438" s="442" t="e">
        <f>(IF(AN438=0,AS437,AS437*(1+AO438/AN438)/(AR438+AO438/AN438)))+AT438</f>
        <v>#VALUE!</v>
      </c>
      <c r="AQ438" s="443" t="str">
        <f>IF(_tag_month_day!J428="","",_tag_month_day!J428/100)</f>
        <v/>
      </c>
      <c r="AR438" s="444">
        <f>AR437</f>
        <v>1.3</v>
      </c>
      <c r="AS438" s="445" t="e">
        <f>AQ438*(AN438*AR438+AO438)/(AN438+AO438)</f>
        <v>#VALUE!</v>
      </c>
      <c r="AT438" s="445" t="e">
        <f>(SUM(BE438:BF438)-SUM(BE437:BF437))*0.05</f>
        <v>#VALUE!</v>
      </c>
      <c r="AU438" s="446" t="str">
        <f>IF(_tag_month_day!CC428="","",IF(_tag_month_day!CC428&gt;0,_tag_month_day!CD428,_tag_month_day!CE428))</f>
        <v/>
      </c>
      <c r="AV438" s="447" t="str">
        <f>IF(_tag_month_day!L428="","",_tag_month_day!L428/100)</f>
        <v/>
      </c>
      <c r="AW438" s="431">
        <f>AW437</f>
        <v>0</v>
      </c>
      <c r="AX438" s="431">
        <f>AX437</f>
        <v>0</v>
      </c>
      <c r="AY438" s="431" t="str">
        <f>IF(_tag_month_day!M428="","",_tag_month_day!M428/100)</f>
        <v/>
      </c>
      <c r="AZ438" s="431" t="str">
        <f>IF(_tag_month_day!N428="","",_tag_month_day!N428/100)</f>
        <v/>
      </c>
      <c r="BA438" s="431" t="str">
        <f>IF(_tag_month_day!O428="","",_tag_month_day!O428/100)</f>
        <v/>
      </c>
      <c r="BB438" s="448" t="str">
        <f>IF(_tag_month_day!P428="","",_tag_month_day!P428/100)</f>
        <v/>
      </c>
      <c r="BC438" s="448">
        <f>BC437</f>
        <v>0</v>
      </c>
      <c r="BD438" s="448" t="str">
        <f>IF(_tag_month_day!Q428="","",_tag_month_day!Q428/100)</f>
        <v/>
      </c>
      <c r="BE438" s="449" t="str">
        <f>IF(_tag_month_day!R428="","",_tag_month_day!R428/100)</f>
        <v/>
      </c>
      <c r="BF438" s="388" t="e">
        <f>(AU438*(100+BE438*100))/(AJ438-AU438)/100</f>
        <v>#VALUE!</v>
      </c>
      <c r="BG438" s="450" t="e">
        <f>BE438+BF438</f>
        <v>#VALUE!</v>
      </c>
      <c r="BH438" s="451" t="e">
        <f>SUM(AV438:BF438)</f>
        <v>#VALUE!</v>
      </c>
      <c r="BI438" s="452" t="e">
        <f>IF(CX438=0,BI437,(DK438*查询!$R$5+DL438*查询!$Q$5+DM438*查询!$N$5+DN438*查询!$O$5+DO438*查询!$P$5)*AF438/CX438)</f>
        <v>#VALUE!</v>
      </c>
      <c r="BJ438" s="452" t="e">
        <f>IF(CX438=0,BJ437,(DP438*查询!$S$5+DQ438*查询!$T$5+DR438*查询!$U$5)*AF438/CX438)</f>
        <v>#VALUE!</v>
      </c>
      <c r="BK438" s="452">
        <f>BK437</f>
        <v>1</v>
      </c>
      <c r="BL438" s="453" t="e">
        <f>SUMPRODUCT((AV438:BA438)*(GS438:GX438))/((GS438:GX438)+SUM(BB438:BD438)*GY438+BG438*GZ438)</f>
        <v>#VALUE!</v>
      </c>
      <c r="BM438" s="453" t="e">
        <f>BK438*($AV438*FB438+$AW438*FD438+$AX438*FI438+$AY438*FN438+$AZ438*FS438+$BA438*FX438+$BG438*GE438)/(AV438*EY438+AX438*FK438+AW438*FF438+AY438*FP438+AZ438*FU438+BA438*FZ438+BG438*GG438+BB438*GK438+BC438*GN438+BD438*GP438)</f>
        <v>#VALUE!</v>
      </c>
      <c r="BN438" s="453" t="e">
        <f>($AV438*FC438+$AX438*FJ438+$AW438*FE438+$AY438*FO438+$AZ438*FT438+$BA438*FY438+$BG438*GF438)/($AV438*FA438+BG438*GH438+BB438*GL438+BC438*GO438+BD438*GQ438+BA438*GA438)</f>
        <v>#VALUE!</v>
      </c>
      <c r="BO438" s="454" t="e">
        <f>SUMPRODUCT(AV438:BA438*GS438:GX438)/(GS438:GX438+(BB438+BC438+BD438)*GY438+BG438)</f>
        <v>#VALUE!</v>
      </c>
      <c r="BP438" s="454" t="e">
        <f>SUMPRODUCT(AV438:BA438*GS438:GX438)/(GS438:GX438+(BB438+BC438+BD438)*GY438+BG438)</f>
        <v>#VALUE!</v>
      </c>
      <c r="BQ438" s="454" t="e">
        <f>SUMPRODUCT(AV438:BA438*GS438:GX438)/(GS438:GX438+(BB438+BC438+BD438)*GY438+BG438)</f>
        <v>#VALUE!</v>
      </c>
      <c r="BR438" s="453" t="str">
        <f>IF(_tag_month_day!T428="","",_tag_month_day!T428)</f>
        <v/>
      </c>
      <c r="BS438" s="453" t="str">
        <f>IF(_tag_month_day!U428="","",_tag_month_day!U428)</f>
        <v/>
      </c>
      <c r="BT438" s="455" t="str">
        <f>IF(CK438="","",IF((CK438&gt;=BV438-0.12)*(CK438&lt;=BV438+0.12),"合格","不合格"))</f>
        <v/>
      </c>
      <c r="BU438" s="456" t="str">
        <f>IF(_tag_month_day!V428="","",_tag_month_day!V428)</f>
        <v/>
      </c>
      <c r="BV438" s="457" t="str">
        <f>IF(_tag_month_day!W428="","",_tag_month_day!W428)</f>
        <v/>
      </c>
      <c r="BW438" s="458" t="str">
        <f>IF(_tag_month_day!X428="","",_tag_month_day!X428)</f>
        <v/>
      </c>
      <c r="BX438" s="458" t="str">
        <f>IF(_tag_month_day!Y428="","",_tag_month_day!Y428)</f>
        <v/>
      </c>
      <c r="BY438" s="459">
        <f ca="1">L438</f>
        <v>43603.874999998967</v>
      </c>
      <c r="BZ438" s="460"/>
      <c r="CA438" s="461"/>
      <c r="CB438" s="424" t="str">
        <f>IF(_tag_month_day!Z428="","",_tag_month_day!Z428)</f>
        <v/>
      </c>
      <c r="CC438" s="424" t="str">
        <f>IF(_tag_month_day!AA428="","",_tag_month_day!AA428)</f>
        <v/>
      </c>
      <c r="CD438" s="424" t="str">
        <f>IF(_tag_month_day!AB428="","",_tag_month_day!AB428)</f>
        <v/>
      </c>
      <c r="CE438" s="424" t="str">
        <f>IF(_tag_month_day!AC428="","",_tag_month_day!AC428)</f>
        <v/>
      </c>
      <c r="CF438" s="424" t="str">
        <f>IF(_tag_month_day!AD428="","",_tag_month_day!AD428)</f>
        <v/>
      </c>
      <c r="CG438" s="424" t="str">
        <f>IF(_tag_month_day!AE428="","",_tag_month_day!AE428)</f>
        <v/>
      </c>
      <c r="CH438" s="424" t="str">
        <f>IF(_tag_month_day!AF428="","",_tag_month_day!AF428)</f>
        <v/>
      </c>
      <c r="CI438" s="424" t="str">
        <f>IF(_tag_month_day!AG428="","",_tag_month_day!AG428)</f>
        <v/>
      </c>
      <c r="CJ438" s="424" t="str">
        <f>IF(_tag_month_day!AH428="","",_tag_month_day!AH428)</f>
        <v/>
      </c>
      <c r="CK438" s="424" t="str">
        <f>IF(_tag_month_day!AI428="","",_tag_month_day!AI428)</f>
        <v/>
      </c>
      <c r="CL438" s="4" t="str">
        <f>IF(_tag_month_day!AJ428="","",_tag_month_day!AJ428)</f>
        <v/>
      </c>
      <c r="CM438" s="4" t="str">
        <f>IF(_tag_month_day!AK428="","",_tag_month_day!AK428)</f>
        <v/>
      </c>
      <c r="CN438" s="4" t="str">
        <f>IF(_tag_month_day!AL428="","",_tag_month_day!AL428)</f>
        <v/>
      </c>
      <c r="CO438" s="4" t="str">
        <f>IF(_tag_month_day!AM428="","",_tag_month_day!AM428)</f>
        <v/>
      </c>
      <c r="CP438" s="4" t="str">
        <f>IF(_tag_month_day!AN428="","",_tag_month_day!AN428)</f>
        <v/>
      </c>
      <c r="CQ438" s="4" t="str">
        <f>IF(_tag_month_day!AO428="","",_tag_month_day!AO428)</f>
        <v/>
      </c>
      <c r="CR438" s="462" t="str">
        <f>IF(_tag_month_day!AP428="","",_tag_month_day!AP428)</f>
        <v/>
      </c>
      <c r="CS438" s="463" t="str">
        <f>IF(_tag_month_day!AQ428="","",_tag_month_day!AQ428)</f>
        <v/>
      </c>
      <c r="CT438" s="4" t="str">
        <f>IF(_tag_month_day!AR428="","",_tag_month_day!AR428)</f>
        <v/>
      </c>
      <c r="CU438" s="464" t="e">
        <f>DU438/AJ438</f>
        <v>#VALUE!</v>
      </c>
      <c r="CV438" s="451" t="e">
        <f>BG438/BH438</f>
        <v>#VALUE!</v>
      </c>
      <c r="CW438" s="465" t="e">
        <f>AJ438*(1-CV438)*CU438*AF438</f>
        <v>#VALUE!</v>
      </c>
      <c r="CX438" s="465" t="e">
        <f>CW438*94%</f>
        <v>#VALUE!</v>
      </c>
      <c r="CY438" s="466" t="e">
        <f>IF(CX438=0,0,DS438/(DS438+CX438))</f>
        <v>#VALUE!</v>
      </c>
      <c r="CZ438" s="465" t="e">
        <f>$AJ438*EF438</f>
        <v>#VALUE!</v>
      </c>
      <c r="DA438" s="465" t="e">
        <f>$AJ438*EG438</f>
        <v>#VALUE!</v>
      </c>
      <c r="DB438" s="465" t="e">
        <f>$AJ438*EH438</f>
        <v>#VALUE!</v>
      </c>
      <c r="DC438" s="465" t="e">
        <f>$AJ438*EI438</f>
        <v>#VALUE!</v>
      </c>
      <c r="DD438" s="465" t="e">
        <f>$AJ438*EJ438</f>
        <v>#VALUE!</v>
      </c>
      <c r="DE438" s="465" t="e">
        <f>$AJ438*EK438</f>
        <v>#VALUE!</v>
      </c>
      <c r="DF438" s="465" t="e">
        <f>$AJ438*EL438</f>
        <v>#VALUE!</v>
      </c>
      <c r="DG438" s="465" t="e">
        <f>$AJ438*EM438</f>
        <v>#VALUE!</v>
      </c>
      <c r="DH438" s="465" t="e">
        <f>$AJ438*EN438</f>
        <v>#VALUE!</v>
      </c>
      <c r="DI438" s="465" t="e">
        <f>$AJ438*EO438</f>
        <v>#VALUE!</v>
      </c>
      <c r="DJ438" s="465" t="e">
        <f>CZ438*(1-EP438)</f>
        <v>#VALUE!</v>
      </c>
      <c r="DK438" s="465" t="e">
        <f>DA438*(1-ER438)</f>
        <v>#VALUE!</v>
      </c>
      <c r="DL438" s="465" t="e">
        <f>DB438*(1-EQ438)</f>
        <v>#VALUE!</v>
      </c>
      <c r="DM438" s="465" t="e">
        <f>DC438*(1-ES438)</f>
        <v>#VALUE!</v>
      </c>
      <c r="DN438" s="465" t="e">
        <f>DD438*(1-ET438)</f>
        <v>#VALUE!</v>
      </c>
      <c r="DO438" s="465" t="e">
        <f>DE438</f>
        <v>#VALUE!</v>
      </c>
      <c r="DP438" s="465" t="e">
        <f>DF438*(1-EU438)</f>
        <v>#VALUE!</v>
      </c>
      <c r="DQ438" s="465" t="e">
        <f>DG438*(1-EV438)</f>
        <v>#VALUE!</v>
      </c>
      <c r="DR438" s="465" t="e">
        <f>DH438*(1-EW438)</f>
        <v>#VALUE!</v>
      </c>
      <c r="DS438" s="465" t="e">
        <f>DI438</f>
        <v>#VALUE!</v>
      </c>
      <c r="DT438" s="465" t="e">
        <f>SUM(DJ438:DS438)</f>
        <v>#VALUE!</v>
      </c>
      <c r="DU438" s="465" t="e">
        <f>(GS438:GX438)+(DP438+DQ438+DR438)*GY438+DS438</f>
        <v>#VALUE!</v>
      </c>
      <c r="DV438" s="451" t="e">
        <f>AV438/$BH438/(1-EP438)</f>
        <v>#VALUE!</v>
      </c>
      <c r="DW438" s="451" t="e">
        <f>AW438/$BH438/(1-ER438)</f>
        <v>#VALUE!</v>
      </c>
      <c r="DX438" s="451" t="e">
        <f>AX438/$BH438/(1-EQ438)</f>
        <v>#VALUE!</v>
      </c>
      <c r="DY438" s="451" t="e">
        <f>AY438/$BH438/(1-ES438)</f>
        <v>#VALUE!</v>
      </c>
      <c r="DZ438" s="451" t="e">
        <f>AZ438/$BH438/(1-ET438)</f>
        <v>#VALUE!</v>
      </c>
      <c r="EA438" s="451" t="e">
        <f>BA438/$BH438/(1-AX438)</f>
        <v>#VALUE!</v>
      </c>
      <c r="EB438" s="451" t="e">
        <f>BB438/$BH438/(1-EU438)</f>
        <v>#VALUE!</v>
      </c>
      <c r="EC438" s="451" t="e">
        <f>BC438/$BH438/(1-EV438)</f>
        <v>#VALUE!</v>
      </c>
      <c r="ED438" s="451" t="e">
        <f>BD438/$BH438/(1-EW438)</f>
        <v>#VALUE!</v>
      </c>
      <c r="EE438" s="451" t="e">
        <f>BG438/BH438</f>
        <v>#VALUE!</v>
      </c>
      <c r="EF438" s="451" t="e">
        <f>DV438/SUM($DV438:$EE438)</f>
        <v>#VALUE!</v>
      </c>
      <c r="EG438" s="451" t="e">
        <f>DW438/SUM($DV438:$EE438)</f>
        <v>#VALUE!</v>
      </c>
      <c r="EH438" s="451" t="e">
        <f>DX438/SUM($DV438:$EE438)</f>
        <v>#VALUE!</v>
      </c>
      <c r="EI438" s="451" t="e">
        <f>DY438/SUM($DV438:$EE438)</f>
        <v>#VALUE!</v>
      </c>
      <c r="EJ438" s="451" t="e">
        <f>DZ438/SUM($DV438:$EE438)</f>
        <v>#VALUE!</v>
      </c>
      <c r="EK438" s="451" t="e">
        <f>EA438/SUM($DV438:$EE438)</f>
        <v>#VALUE!</v>
      </c>
      <c r="EL438" s="451" t="e">
        <f>EB438/SUM($DV438:$EE438)</f>
        <v>#VALUE!</v>
      </c>
      <c r="EM438" s="451" t="e">
        <f>EC438/SUM($DV438:$EE438)</f>
        <v>#VALUE!</v>
      </c>
      <c r="EN438" s="451" t="e">
        <f>ED438/SUM($DV438:$EE438)</f>
        <v>#VALUE!</v>
      </c>
      <c r="EO438" s="451" t="e">
        <f>EE438/SUM($DV438:$EE438)</f>
        <v>#VALUE!</v>
      </c>
      <c r="EP438" s="450">
        <f>EP437</f>
        <v>0.080000000000000002</v>
      </c>
      <c r="EQ438" s="450">
        <f>EQ437</f>
        <v>0.014999999999999999</v>
      </c>
      <c r="ER438" s="450">
        <f>ER437</f>
        <v>0.014999999999999999</v>
      </c>
      <c r="ES438" s="450">
        <f>ES437</f>
        <v>0.014999999999999999</v>
      </c>
      <c r="ET438" s="450">
        <f>ET437</f>
        <v>0.014999999999999999</v>
      </c>
      <c r="EU438" s="450">
        <f>EU437</f>
        <v>0.089999999999999997</v>
      </c>
      <c r="EV438" s="450">
        <f>EV437</f>
        <v>0.089999999999999997</v>
      </c>
      <c r="EW438" s="450">
        <f>EW437</f>
        <v>0.089999999999999997</v>
      </c>
      <c r="EX438" s="431" t="str">
        <f>IF(_tag_month_day!AS428="","",_tag_month_day!AS428/100)</f>
        <v/>
      </c>
      <c r="EY438" s="431" t="str">
        <f>IF(_tag_month_day!AT428="","",_tag_month_day!AT428/100)</f>
        <v/>
      </c>
      <c r="EZ438" s="431" t="str">
        <f>IF(_tag_month_day!AU428="","",_tag_month_day!AU428/100)</f>
        <v/>
      </c>
      <c r="FA438" s="431" t="str">
        <f>IF(_tag_month_day!AV428="","",_tag_month_day!AV428/100)</f>
        <v/>
      </c>
      <c r="FB438" s="431" t="str">
        <f>IF(_tag_month_day!AW428="","",_tag_month_day!AW428/100)</f>
        <v/>
      </c>
      <c r="FC438" s="431" t="str">
        <f>IF(_tag_month_day!AX428="","",_tag_month_day!AX428/100)</f>
        <v/>
      </c>
      <c r="FD438" s="449" t="str">
        <f>IF(_tag_month_day!AY428="","",_tag_month_day!AY428/100)</f>
        <v/>
      </c>
      <c r="FE438" s="449" t="str">
        <f>IF(_tag_month_day!AZ428="","",_tag_month_day!AZ428/100)</f>
        <v/>
      </c>
      <c r="FF438" s="449" t="str">
        <f>IF(_tag_month_day!BA428="","",_tag_month_day!BA428/100)</f>
        <v/>
      </c>
      <c r="FG438" s="449" t="str">
        <f>IF(_tag_month_day!BB428="","",_tag_month_day!BB428/100)</f>
        <v/>
      </c>
      <c r="FH438" s="467" t="str">
        <f>IF(_tag_month_day!BC428="","",_tag_month_day!BC428/100)</f>
        <v/>
      </c>
      <c r="FI438" s="449">
        <f>FI437</f>
        <v>0.40999999999999998</v>
      </c>
      <c r="FJ438" s="449">
        <f>FJ437</f>
        <v>0.11</v>
      </c>
      <c r="FK438" s="449">
        <f>FK437</f>
        <v>0.014999999999999999</v>
      </c>
      <c r="FL438" s="449">
        <f>FL437</f>
        <v>0</v>
      </c>
      <c r="FM438" s="467">
        <f>FM437</f>
        <v>0.0001</v>
      </c>
      <c r="FN438" s="449">
        <f>FN437</f>
        <v>0.32000000000000001</v>
      </c>
      <c r="FO438" s="449">
        <f>FO437</f>
        <v>0.20000000000000001</v>
      </c>
      <c r="FP438" s="449">
        <f>FP437</f>
        <v>0.01</v>
      </c>
      <c r="FQ438" s="449">
        <f>FQ437</f>
        <v>0</v>
      </c>
      <c r="FR438" s="467">
        <f>FR437</f>
        <v>0.0001</v>
      </c>
      <c r="FS438" s="449" t="str">
        <f>IF(_tag_month_day!BD428="","",_tag_month_day!BD428/100)</f>
        <v/>
      </c>
      <c r="FT438" s="449" t="str">
        <f>IF(_tag_month_day!BE428="","",_tag_month_day!BE428/100)</f>
        <v/>
      </c>
      <c r="FU438" s="449" t="str">
        <f>IF(_tag_month_day!BF428="","",_tag_month_day!BF428/100)</f>
        <v/>
      </c>
      <c r="FV438" s="449" t="str">
        <f>IF(_tag_month_day!BG428="","",_tag_month_day!BG428/100)</f>
        <v/>
      </c>
      <c r="FW438" s="467" t="str">
        <f>IF(_tag_month_day!BH428="","",_tag_month_day!BH428/100)</f>
        <v/>
      </c>
      <c r="FX438" s="449" t="str">
        <f>IF(_tag_month_day!BI428="","",_tag_month_day!BI428/100)</f>
        <v/>
      </c>
      <c r="FY438" s="449" t="str">
        <f>IF(_tag_month_day!BJ428="","",_tag_month_day!BJ428/100)</f>
        <v/>
      </c>
      <c r="FZ438" s="468" t="str">
        <f>IF(_tag_month_day!BK428="","",_tag_month_day!BK428/100)</f>
        <v/>
      </c>
      <c r="GA438" s="449" t="str">
        <f>IF(_tag_month_day!BL428="","",_tag_month_day!BL428/100)</f>
        <v/>
      </c>
      <c r="GB438" s="467" t="str">
        <f>IF(_tag_month_day!BM428="","",_tag_month_day!BM428/100)</f>
        <v/>
      </c>
      <c r="GC438" s="431" t="str">
        <f>IF(_tag_month_day!BN428="","",_tag_month_day!BN428/100)</f>
        <v/>
      </c>
      <c r="GD438" s="431" t="str">
        <f>IF(_tag_month_day!BO428="","",_tag_month_day!BO428/100)</f>
        <v/>
      </c>
      <c r="GE438" s="431" t="str">
        <f>IF(_tag_month_day!BP428="","",_tag_month_day!BP428/100)</f>
        <v/>
      </c>
      <c r="GF438" s="431" t="str">
        <f>IF(_tag_month_day!BQ428="","",_tag_month_day!BQ428/100)</f>
        <v/>
      </c>
      <c r="GG438" s="431" t="str">
        <f>IF(_tag_month_day!BR428="","",_tag_month_day!BR428/100)</f>
        <v/>
      </c>
      <c r="GH438" s="431" t="str">
        <f>IF(_tag_month_day!BS428="","",_tag_month_day!BS428/100)</f>
        <v/>
      </c>
      <c r="GI438" s="467" t="str">
        <f>IF(_tag_month_day!BT428="","",_tag_month_day!BT428/100)</f>
        <v/>
      </c>
      <c r="GJ438" s="469" t="str">
        <f>IF(_tag_month_day!BU428="","",_tag_month_day!BU428/100)</f>
        <v/>
      </c>
      <c r="GK438" s="470">
        <f>GK437</f>
        <v>0.070000000000000007</v>
      </c>
      <c r="GL438" s="470">
        <f>GL437</f>
        <v>0.029999999999999999</v>
      </c>
      <c r="GM438" s="471" t="str">
        <f>IF(_tag_month_day!BX428="","",_tag_month_day!BX428/100)</f>
        <v/>
      </c>
      <c r="GN438" s="470">
        <f>GN437</f>
        <v>0.070000000000000007</v>
      </c>
      <c r="GO438" s="470">
        <f>GO437</f>
        <v>0.029999999999999999</v>
      </c>
      <c r="GP438" s="470">
        <f>GP437</f>
        <v>0.089999999999999997</v>
      </c>
      <c r="GQ438" s="470">
        <f>GQ437</f>
        <v>0.029999999999999999</v>
      </c>
      <c r="GR438" s="471" t="str">
        <f>IF(_tag_month_day!CA428="","",_tag_month_day!CA428/100)</f>
        <v/>
      </c>
      <c r="GS438" s="472">
        <f>GS437</f>
        <v>0.95299999999999996</v>
      </c>
      <c r="GT438" s="472">
        <f>GT437</f>
        <v>0.55000000000000004</v>
      </c>
      <c r="GU438" s="472">
        <f>GU437</f>
        <v>0.55000000000000004</v>
      </c>
      <c r="GV438" s="472">
        <f>GV437</f>
        <v>0.55000000000000004</v>
      </c>
      <c r="GW438" s="472">
        <f>GW437</f>
        <v>0.5</v>
      </c>
      <c r="GX438" s="472">
        <f>GX437</f>
        <v>0.93500000000000005</v>
      </c>
      <c r="GY438" s="472">
        <f>GY437</f>
        <v>0.14999999999999999</v>
      </c>
      <c r="GZ438" s="472">
        <f>GZ437</f>
        <v>1</v>
      </c>
      <c r="HA438" s="474">
        <f>HA437</f>
        <v>0.047</v>
      </c>
      <c r="HB438" s="474">
        <f>HB437</f>
        <v>0.45000000000000001</v>
      </c>
      <c r="HC438" s="474">
        <f>HC437</f>
        <v>0.45000000000000001</v>
      </c>
      <c r="HD438" s="474">
        <f>HD437</f>
        <v>0.45000000000000001</v>
      </c>
      <c r="HE438" s="474">
        <f>HE437</f>
        <v>0.5</v>
      </c>
      <c r="HF438" s="474">
        <f>HF437</f>
        <v>0.065000000000000002</v>
      </c>
      <c r="HG438" s="474">
        <f>HG437</f>
        <v>0.84999999999999998</v>
      </c>
      <c r="HH438" s="474">
        <f>HH437</f>
        <v>0</v>
      </c>
      <c r="HI438" s="10">
        <f>IF(BZ438&lt;&gt;"",CK438-BV438,0)</f>
        <v>0</v>
      </c>
      <c r="HJ438" s="10" t="e">
        <f>IF(AJ438&gt;0,AH438-AJ438,0)</f>
        <v>#VALUE!</v>
      </c>
      <c r="HK438" s="466">
        <f>HK437</f>
        <v>0.84999999999999998</v>
      </c>
      <c r="HL438" s="424">
        <f>HL437</f>
        <v>550000</v>
      </c>
      <c r="HM438" s="424">
        <f>HM437</f>
        <v>480000</v>
      </c>
      <c r="HN438" s="465" t="e">
        <f>(DJ438*EZ438+DK438*FH438+DL438*FM438+DM438*FR438+DN438*FW438+DO438*GB438+DS438*GI438+DP438*GM438+DR438*GR438)*1000*2</f>
        <v>#VALUE!</v>
      </c>
      <c r="HO438" s="465" t="e">
        <f>HN438*HK438*$HO$2/HL438*1000000</f>
        <v>#VALUE!</v>
      </c>
      <c r="HP438" s="465" t="e">
        <f>HN438*HK438*$HP$2/HM438*1000000</f>
        <v>#VALUE!</v>
      </c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</row>
    <row customFormat="1" r="439" s="0">
      <c r="A439" s="420">
        <v>428</v>
      </c>
      <c r="B439" s="421">
        <f ca="1">IF(D439=D438,B438,IF(D439="夜班",B438+1,B438))</f>
        <v>43603</v>
      </c>
      <c r="C439" s="422">
        <f>C438</f>
        <v>0.041666666666666699</v>
      </c>
      <c r="D439" s="10" t="str">
        <f ca="1">IF(HOUR(G439)&lt;8,"夜班",IF(HOUR(G439)&lt;16,"白班",IF(HOUR(G439)&lt;24,"中班",0)))</f>
        <v>中班</v>
      </c>
      <c r="E439" s="10" t="e">
        <f ca="1">IF(F439=1,"甲",IF(F439=2,"乙",IF(F439=3,"丙",IF(F439=4,"丁",""))))</f>
        <v>#REF!</v>
      </c>
      <c r="F439" s="10" t="e">
        <f ca="1">SUMPRODUCT((成本日报!$A$3:$A$95=计划!B439)*(成本日报!$B$3:$B$95=计划!$D439),成本日报!$C$3:$C$95)</f>
        <v>#REF!</v>
      </c>
      <c r="G439" s="423">
        <f ca="1">G438+C438</f>
        <v>43603.791666665631</v>
      </c>
      <c r="H439" s="423">
        <f ca="1">$G439+$C439/60*10+$C439*0</f>
        <v>43603.798611110076</v>
      </c>
      <c r="I439" s="423">
        <f ca="1">$G439+$C439/60*18+$C439*0</f>
        <v>43603.804166665628</v>
      </c>
      <c r="J439" s="423">
        <f ca="1">$G439+$C439/60*0+$C439*1</f>
        <v>43603.833333332295</v>
      </c>
      <c r="K439" s="423">
        <f ca="1">$G439+$C439/60*30+$C439*2</f>
        <v>43603.895833332303</v>
      </c>
      <c r="L439" s="423">
        <f ca="1">$G439+$C439/60*0+$C439*3</f>
        <v>43603.916666665631</v>
      </c>
      <c r="M439" s="424" t="str">
        <f>IF(_tag_month_day!A429="","",_tag_month_day!A429)</f>
        <v/>
      </c>
      <c r="N439" s="424" t="str">
        <f>IF(_tag_month_day!B429="","",_tag_month_day!B429)</f>
        <v/>
      </c>
      <c r="O439" s="425" t="e">
        <f>IF(M439+N439=0,"",M439+N439)</f>
        <v>#VALUE!</v>
      </c>
      <c r="P439" s="424" t="str">
        <f>IF(_tag_month_day!C429="","",_tag_month_day!C429)</f>
        <v/>
      </c>
      <c r="Q439" s="424" t="str">
        <f>IF(_tag_month_day!D429="","",_tag_month_day!D429)</f>
        <v/>
      </c>
      <c r="R439" s="426" t="str">
        <f>IF(_tag_month_day!CB429="","",_tag_month_day!CB429/100)</f>
        <v/>
      </c>
      <c r="S439" s="427" t="str">
        <f>IF(_tag_month_day!E429="","",_tag_month_day!E429)</f>
        <v/>
      </c>
      <c r="T439" s="427" t="str">
        <f>IF(_tag_month_day!F429="","",_tag_month_day!F429)</f>
        <v/>
      </c>
      <c r="U439" s="428" t="e">
        <f>S439+T439</f>
        <v>#VALUE!</v>
      </c>
      <c r="V439" s="429" t="e">
        <f>U439/AJ439</f>
        <v>#VALUE!</v>
      </c>
      <c r="W439" s="430" t="str">
        <f>IF(_jhy_month_day!A429="","",_jhy_month_day!A429)</f>
        <v/>
      </c>
      <c r="X439" s="431" t="str">
        <f>IF(_jhy_month_day!B429="","",_jhy_month_day!B429/100)</f>
        <v/>
      </c>
      <c r="Y439" s="431" t="str">
        <f>IF(_jhy_month_day!C429="","",_jhy_month_day!C429/100)</f>
        <v/>
      </c>
      <c r="Z439" s="432">
        <f>Z435+1</f>
        <v>107</v>
      </c>
      <c r="AA439" s="433" t="str">
        <f>IF(_tag_month_day!G429="","",_tag_month_day!G429/100)</f>
        <v/>
      </c>
      <c r="AB439" s="433" t="str">
        <f>IF(_tag_month_day!H429="","",_tag_month_day!H429/100)</f>
        <v/>
      </c>
      <c r="AC439" s="434">
        <f>IF(X439="",AC438,BK439*($AV438*X439+$AW438*FD438+$AX438*FI438+$AY438*FN438+$AZ438*FS438+$BA438*FX438+$BG438*GE438)/(AV438*Y439+AX438*FK438+AW438*FF438+AY438*FP438+AZ438*FU438+BA438*FZ438+BG438*GG438+BB438*GK438+BC438*GN438+BD438*GP438))</f>
        <v>1.59963432013121</v>
      </c>
      <c r="AD439" s="435" t="str">
        <f>IF(AC439=AC438,"",AC439-AC438)</f>
        <v/>
      </c>
      <c r="AE439" s="436" t="str">
        <f>IF(1-AF439=0,"",(1-AF439))</f>
        <v/>
      </c>
      <c r="AF439" s="437">
        <v>1</v>
      </c>
      <c r="AG439" s="10" t="str">
        <f>AG438</f>
        <v>9A3</v>
      </c>
      <c r="AH439" s="438" t="str">
        <f>AH438</f>
        <v/>
      </c>
      <c r="AI439" s="424"/>
      <c r="AJ439" s="10" t="str">
        <f>IF(_tag_month_day!I429="","",_tag_month_day!I429)</f>
        <v/>
      </c>
      <c r="AK439" s="440"/>
      <c r="AL439" s="440"/>
      <c r="AM439" s="440"/>
      <c r="AN439" s="441">
        <f>AN438</f>
        <v>2</v>
      </c>
      <c r="AO439" s="441">
        <f>AO438</f>
        <v>8</v>
      </c>
      <c r="AP439" s="442" t="e">
        <f>(IF(AN439=0,AS438,AS438*(1+AO439/AN439)/(AR439+AO439/AN439)))+AT439</f>
        <v>#VALUE!</v>
      </c>
      <c r="AQ439" s="443" t="str">
        <f>IF(_tag_month_day!J429="","",_tag_month_day!J429/100)</f>
        <v/>
      </c>
      <c r="AR439" s="444">
        <f>AR438</f>
        <v>1.3</v>
      </c>
      <c r="AS439" s="445" t="e">
        <f>AQ439*(AN439*AR439+AO439)/(AN439+AO439)</f>
        <v>#VALUE!</v>
      </c>
      <c r="AT439" s="445" t="e">
        <f>(SUM(BE439:BF439)-SUM(BE438:BF438))*0.05</f>
        <v>#VALUE!</v>
      </c>
      <c r="AU439" s="446" t="str">
        <f>IF(_tag_month_day!CC429="","",IF(_tag_month_day!CC429&gt;0,_tag_month_day!CD429,_tag_month_day!CE429))</f>
        <v/>
      </c>
      <c r="AV439" s="447" t="str">
        <f>IF(_tag_month_day!L429="","",_tag_month_day!L429/100)</f>
        <v/>
      </c>
      <c r="AW439" s="431">
        <f>AW438</f>
        <v>0</v>
      </c>
      <c r="AX439" s="431">
        <f>AX438</f>
        <v>0</v>
      </c>
      <c r="AY439" s="431" t="str">
        <f>IF(_tag_month_day!M429="","",_tag_month_day!M429/100)</f>
        <v/>
      </c>
      <c r="AZ439" s="431" t="str">
        <f>IF(_tag_month_day!N429="","",_tag_month_day!N429/100)</f>
        <v/>
      </c>
      <c r="BA439" s="431" t="str">
        <f>IF(_tag_month_day!O429="","",_tag_month_day!O429/100)</f>
        <v/>
      </c>
      <c r="BB439" s="448" t="str">
        <f>IF(_tag_month_day!P429="","",_tag_month_day!P429/100)</f>
        <v/>
      </c>
      <c r="BC439" s="448">
        <f>BC438</f>
        <v>0</v>
      </c>
      <c r="BD439" s="448" t="str">
        <f>IF(_tag_month_day!Q429="","",_tag_month_day!Q429/100)</f>
        <v/>
      </c>
      <c r="BE439" s="449" t="str">
        <f>IF(_tag_month_day!R429="","",_tag_month_day!R429/100)</f>
        <v/>
      </c>
      <c r="BF439" s="388" t="e">
        <f>(AU439*(100+BE439*100))/(AJ439-AU439)/100</f>
        <v>#VALUE!</v>
      </c>
      <c r="BG439" s="450" t="e">
        <f>BE439+BF439</f>
        <v>#VALUE!</v>
      </c>
      <c r="BH439" s="451" t="e">
        <f>SUM(AV439:BF439)</f>
        <v>#VALUE!</v>
      </c>
      <c r="BI439" s="452" t="e">
        <f>IF(CX439=0,BI438,(DK439*查询!$R$5+DL439*查询!$Q$5+DM439*查询!$N$5+DN439*查询!$O$5+DO439*查询!$P$5)*AF439/CX439)</f>
        <v>#VALUE!</v>
      </c>
      <c r="BJ439" s="452" t="e">
        <f>IF(CX439=0,BJ438,(DP439*查询!$S$5+DQ439*查询!$T$5+DR439*查询!$U$5)*AF439/CX439)</f>
        <v>#VALUE!</v>
      </c>
      <c r="BK439" s="452">
        <f>BK438</f>
        <v>1</v>
      </c>
      <c r="BL439" s="453" t="e">
        <f>SUMPRODUCT((AV439:BA439)*(GS439:GX439))/((GS439:GX439)+SUM(BB439:BD439)*GY439+BG439*GZ439)</f>
        <v>#VALUE!</v>
      </c>
      <c r="BM439" s="453" t="e">
        <f>BK439*($AV439*FB439+$AW439*FD439+$AX439*FI439+$AY439*FN439+$AZ439*FS439+$BA439*FX439+$BG439*GE439)/(AV439*EY439+AX439*FK439+AW439*FF439+AY439*FP439+AZ439*FU439+BA439*FZ439+BG439*GG439+BB439*GK439+BC439*GN439+BD439*GP439)</f>
        <v>#VALUE!</v>
      </c>
      <c r="BN439" s="453" t="e">
        <f>($AV439*FC439+$AX439*FJ439+$AW439*FE439+$AY439*FO439+$AZ439*FT439+$BA439*FY439+$BG439*GF439)/($AV439*FA439+BG439*GH439+BB439*GL439+BC439*GO439+BD439*GQ439+BA439*GA439)</f>
        <v>#VALUE!</v>
      </c>
      <c r="BO439" s="454" t="e">
        <f>SUMPRODUCT(AV439:BA439*GS439:GX439)/(GS439:GX439+(BB439+BC439+BD439)*GY439+BG439)</f>
        <v>#VALUE!</v>
      </c>
      <c r="BP439" s="454" t="e">
        <f>SUMPRODUCT(AV439:BA439*GS439:GX439)/(GS439:GX439+(BB439+BC439+BD439)*GY439+BG439)</f>
        <v>#VALUE!</v>
      </c>
      <c r="BQ439" s="454" t="e">
        <f>SUMPRODUCT(AV439:BA439*GS439:GX439)/(GS439:GX439+(BB439+BC439+BD439)*GY439+BG439)</f>
        <v>#VALUE!</v>
      </c>
      <c r="BR439" s="453" t="str">
        <f>IF(_tag_month_day!T429="","",_tag_month_day!T429)</f>
        <v/>
      </c>
      <c r="BS439" s="453" t="str">
        <f>IF(_tag_month_day!U429="","",_tag_month_day!U429)</f>
        <v/>
      </c>
      <c r="BT439" s="455" t="str">
        <f>IF(CK439="","",IF((CK439&gt;=BV439-0.12)*(CK439&lt;=BV439+0.12),"合格","不合格"))</f>
        <v/>
      </c>
      <c r="BU439" s="456" t="str">
        <f>IF(_tag_month_day!V429="","",_tag_month_day!V429)</f>
        <v/>
      </c>
      <c r="BV439" s="457" t="str">
        <f>IF(_tag_month_day!W429="","",_tag_month_day!W429)</f>
        <v/>
      </c>
      <c r="BW439" s="458" t="str">
        <f>IF(_tag_month_day!X429="","",_tag_month_day!X429)</f>
        <v/>
      </c>
      <c r="BX439" s="458" t="str">
        <f>IF(_tag_month_day!Y429="","",_tag_month_day!Y429)</f>
        <v/>
      </c>
      <c r="BY439" s="459">
        <f ca="1">L439</f>
        <v>43603.916666665631</v>
      </c>
      <c r="BZ439" s="460"/>
      <c r="CA439" s="461"/>
      <c r="CB439" s="424" t="str">
        <f>IF(_tag_month_day!Z429="","",_tag_month_day!Z429)</f>
        <v/>
      </c>
      <c r="CC439" s="424" t="str">
        <f>IF(_tag_month_day!AA429="","",_tag_month_day!AA429)</f>
        <v/>
      </c>
      <c r="CD439" s="424" t="str">
        <f>IF(_tag_month_day!AB429="","",_tag_month_day!AB429)</f>
        <v/>
      </c>
      <c r="CE439" s="424" t="str">
        <f>IF(_tag_month_day!AC429="","",_tag_month_day!AC429)</f>
        <v/>
      </c>
      <c r="CF439" s="424" t="str">
        <f>IF(_tag_month_day!AD429="","",_tag_month_day!AD429)</f>
        <v/>
      </c>
      <c r="CG439" s="424" t="str">
        <f>IF(_tag_month_day!AE429="","",_tag_month_day!AE429)</f>
        <v/>
      </c>
      <c r="CH439" s="424" t="str">
        <f>IF(_tag_month_day!AF429="","",_tag_month_day!AF429)</f>
        <v/>
      </c>
      <c r="CI439" s="424" t="str">
        <f>IF(_tag_month_day!AG429="","",_tag_month_day!AG429)</f>
        <v/>
      </c>
      <c r="CJ439" s="424" t="str">
        <f>IF(_tag_month_day!AH429="","",_tag_month_day!AH429)</f>
        <v/>
      </c>
      <c r="CK439" s="424" t="str">
        <f>IF(_tag_month_day!AI429="","",_tag_month_day!AI429)</f>
        <v/>
      </c>
      <c r="CL439" s="4" t="str">
        <f>IF(_tag_month_day!AJ429="","",_tag_month_day!AJ429)</f>
        <v/>
      </c>
      <c r="CM439" s="4" t="str">
        <f>IF(_tag_month_day!AK429="","",_tag_month_day!AK429)</f>
        <v/>
      </c>
      <c r="CN439" s="4" t="str">
        <f>IF(_tag_month_day!AL429="","",_tag_month_day!AL429)</f>
        <v/>
      </c>
      <c r="CO439" s="4" t="str">
        <f>IF(_tag_month_day!AM429="","",_tag_month_day!AM429)</f>
        <v/>
      </c>
      <c r="CP439" s="4" t="str">
        <f>IF(_tag_month_day!AN429="","",_tag_month_day!AN429)</f>
        <v/>
      </c>
      <c r="CQ439" s="4" t="str">
        <f>IF(_tag_month_day!AO429="","",_tag_month_day!AO429)</f>
        <v/>
      </c>
      <c r="CR439" s="462" t="str">
        <f>IF(_tag_month_day!AP429="","",_tag_month_day!AP429)</f>
        <v/>
      </c>
      <c r="CS439" s="463" t="str">
        <f>IF(_tag_month_day!AQ429="","",_tag_month_day!AQ429)</f>
        <v/>
      </c>
      <c r="CT439" s="4" t="str">
        <f>IF(_tag_month_day!AR429="","",_tag_month_day!AR429)</f>
        <v/>
      </c>
      <c r="CU439" s="464" t="e">
        <f>DU439/AJ439</f>
        <v>#VALUE!</v>
      </c>
      <c r="CV439" s="451" t="e">
        <f>BG439/BH439</f>
        <v>#VALUE!</v>
      </c>
      <c r="CW439" s="465" t="e">
        <f>AJ439*(1-CV439)*CU439*AF439</f>
        <v>#VALUE!</v>
      </c>
      <c r="CX439" s="465" t="e">
        <f>CW439*94%</f>
        <v>#VALUE!</v>
      </c>
      <c r="CY439" s="466" t="e">
        <f>IF(CX439=0,0,DS439/(DS439+CX439))</f>
        <v>#VALUE!</v>
      </c>
      <c r="CZ439" s="465" t="e">
        <f>$AJ439*EF439</f>
        <v>#VALUE!</v>
      </c>
      <c r="DA439" s="465" t="e">
        <f>$AJ439*EG439</f>
        <v>#VALUE!</v>
      </c>
      <c r="DB439" s="465" t="e">
        <f>$AJ439*EH439</f>
        <v>#VALUE!</v>
      </c>
      <c r="DC439" s="465" t="e">
        <f>$AJ439*EI439</f>
        <v>#VALUE!</v>
      </c>
      <c r="DD439" s="465" t="e">
        <f>$AJ439*EJ439</f>
        <v>#VALUE!</v>
      </c>
      <c r="DE439" s="465" t="e">
        <f>$AJ439*EK439</f>
        <v>#VALUE!</v>
      </c>
      <c r="DF439" s="465" t="e">
        <f>$AJ439*EL439</f>
        <v>#VALUE!</v>
      </c>
      <c r="DG439" s="465" t="e">
        <f>$AJ439*EM439</f>
        <v>#VALUE!</v>
      </c>
      <c r="DH439" s="465" t="e">
        <f>$AJ439*EN439</f>
        <v>#VALUE!</v>
      </c>
      <c r="DI439" s="465" t="e">
        <f>$AJ439*EO439</f>
        <v>#VALUE!</v>
      </c>
      <c r="DJ439" s="465" t="e">
        <f>CZ439*(1-EP439)</f>
        <v>#VALUE!</v>
      </c>
      <c r="DK439" s="465" t="e">
        <f>DA439*(1-ER439)</f>
        <v>#VALUE!</v>
      </c>
      <c r="DL439" s="465" t="e">
        <f>DB439*(1-EQ439)</f>
        <v>#VALUE!</v>
      </c>
      <c r="DM439" s="465" t="e">
        <f>DC439*(1-ES439)</f>
        <v>#VALUE!</v>
      </c>
      <c r="DN439" s="465" t="e">
        <f>DD439*(1-ET439)</f>
        <v>#VALUE!</v>
      </c>
      <c r="DO439" s="465" t="e">
        <f>DE439</f>
        <v>#VALUE!</v>
      </c>
      <c r="DP439" s="465" t="e">
        <f>DF439*(1-EU439)</f>
        <v>#VALUE!</v>
      </c>
      <c r="DQ439" s="465" t="e">
        <f>DG439*(1-EV439)</f>
        <v>#VALUE!</v>
      </c>
      <c r="DR439" s="465" t="e">
        <f>DH439*(1-EW439)</f>
        <v>#VALUE!</v>
      </c>
      <c r="DS439" s="465" t="e">
        <f>DI439</f>
        <v>#VALUE!</v>
      </c>
      <c r="DT439" s="465" t="e">
        <f>SUM(DJ439:DS439)</f>
        <v>#VALUE!</v>
      </c>
      <c r="DU439" s="465" t="e">
        <f>(GS439:GX439)+(DP439+DQ439+DR439)*GY439+DS439</f>
        <v>#VALUE!</v>
      </c>
      <c r="DV439" s="451" t="e">
        <f>AV439/$BH439/(1-EP439)</f>
        <v>#VALUE!</v>
      </c>
      <c r="DW439" s="451" t="e">
        <f>AW439/$BH439/(1-ER439)</f>
        <v>#VALUE!</v>
      </c>
      <c r="DX439" s="451" t="e">
        <f>AX439/$BH439/(1-EQ439)</f>
        <v>#VALUE!</v>
      </c>
      <c r="DY439" s="451" t="e">
        <f>AY439/$BH439/(1-ES439)</f>
        <v>#VALUE!</v>
      </c>
      <c r="DZ439" s="451" t="e">
        <f>AZ439/$BH439/(1-ET439)</f>
        <v>#VALUE!</v>
      </c>
      <c r="EA439" s="451" t="e">
        <f>BA439/$BH439/(1-AX439)</f>
        <v>#VALUE!</v>
      </c>
      <c r="EB439" s="451" t="e">
        <f>BB439/$BH439/(1-EU439)</f>
        <v>#VALUE!</v>
      </c>
      <c r="EC439" s="451" t="e">
        <f>BC439/$BH439/(1-EV439)</f>
        <v>#VALUE!</v>
      </c>
      <c r="ED439" s="451" t="e">
        <f>BD439/$BH439/(1-EW439)</f>
        <v>#VALUE!</v>
      </c>
      <c r="EE439" s="451" t="e">
        <f>BG439/BH439</f>
        <v>#VALUE!</v>
      </c>
      <c r="EF439" s="451" t="e">
        <f>DV439/SUM($DV439:$EE439)</f>
        <v>#VALUE!</v>
      </c>
      <c r="EG439" s="451" t="e">
        <f>DW439/SUM($DV439:$EE439)</f>
        <v>#VALUE!</v>
      </c>
      <c r="EH439" s="451" t="e">
        <f>DX439/SUM($DV439:$EE439)</f>
        <v>#VALUE!</v>
      </c>
      <c r="EI439" s="451" t="e">
        <f>DY439/SUM($DV439:$EE439)</f>
        <v>#VALUE!</v>
      </c>
      <c r="EJ439" s="451" t="e">
        <f>DZ439/SUM($DV439:$EE439)</f>
        <v>#VALUE!</v>
      </c>
      <c r="EK439" s="451" t="e">
        <f>EA439/SUM($DV439:$EE439)</f>
        <v>#VALUE!</v>
      </c>
      <c r="EL439" s="451" t="e">
        <f>EB439/SUM($DV439:$EE439)</f>
        <v>#VALUE!</v>
      </c>
      <c r="EM439" s="451" t="e">
        <f>EC439/SUM($DV439:$EE439)</f>
        <v>#VALUE!</v>
      </c>
      <c r="EN439" s="451" t="e">
        <f>ED439/SUM($DV439:$EE439)</f>
        <v>#VALUE!</v>
      </c>
      <c r="EO439" s="451" t="e">
        <f>EE439/SUM($DV439:$EE439)</f>
        <v>#VALUE!</v>
      </c>
      <c r="EP439" s="450">
        <f>EP438</f>
        <v>0.080000000000000002</v>
      </c>
      <c r="EQ439" s="450">
        <f>EQ438</f>
        <v>0.014999999999999999</v>
      </c>
      <c r="ER439" s="450">
        <f>ER438</f>
        <v>0.014999999999999999</v>
      </c>
      <c r="ES439" s="450">
        <f>ES438</f>
        <v>0.014999999999999999</v>
      </c>
      <c r="ET439" s="450">
        <f>ET438</f>
        <v>0.014999999999999999</v>
      </c>
      <c r="EU439" s="450">
        <f>EU438</f>
        <v>0.089999999999999997</v>
      </c>
      <c r="EV439" s="450">
        <f>EV438</f>
        <v>0.089999999999999997</v>
      </c>
      <c r="EW439" s="450">
        <f>EW438</f>
        <v>0.089999999999999997</v>
      </c>
      <c r="EX439" s="431" t="str">
        <f>IF(_tag_month_day!AS429="","",_tag_month_day!AS429/100)</f>
        <v/>
      </c>
      <c r="EY439" s="431" t="str">
        <f>IF(_tag_month_day!AT429="","",_tag_month_day!AT429/100)</f>
        <v/>
      </c>
      <c r="EZ439" s="431" t="str">
        <f>IF(_tag_month_day!AU429="","",_tag_month_day!AU429/100)</f>
        <v/>
      </c>
      <c r="FA439" s="431" t="str">
        <f>IF(_tag_month_day!AV429="","",_tag_month_day!AV429/100)</f>
        <v/>
      </c>
      <c r="FB439" s="431" t="str">
        <f>IF(_tag_month_day!AW429="","",_tag_month_day!AW429/100)</f>
        <v/>
      </c>
      <c r="FC439" s="431" t="str">
        <f>IF(_tag_month_day!AX429="","",_tag_month_day!AX429/100)</f>
        <v/>
      </c>
      <c r="FD439" s="449" t="str">
        <f>IF(_tag_month_day!AY429="","",_tag_month_day!AY429/100)</f>
        <v/>
      </c>
      <c r="FE439" s="449" t="str">
        <f>IF(_tag_month_day!AZ429="","",_tag_month_day!AZ429/100)</f>
        <v/>
      </c>
      <c r="FF439" s="449" t="str">
        <f>IF(_tag_month_day!BA429="","",_tag_month_day!BA429/100)</f>
        <v/>
      </c>
      <c r="FG439" s="449" t="str">
        <f>IF(_tag_month_day!BB429="","",_tag_month_day!BB429/100)</f>
        <v/>
      </c>
      <c r="FH439" s="467" t="str">
        <f>IF(_tag_month_day!BC429="","",_tag_month_day!BC429/100)</f>
        <v/>
      </c>
      <c r="FI439" s="449">
        <f>FI438</f>
        <v>0.40999999999999998</v>
      </c>
      <c r="FJ439" s="449">
        <f>FJ438</f>
        <v>0.11</v>
      </c>
      <c r="FK439" s="449">
        <f>FK438</f>
        <v>0.014999999999999999</v>
      </c>
      <c r="FL439" s="449">
        <f>FL438</f>
        <v>0</v>
      </c>
      <c r="FM439" s="467">
        <f>FM438</f>
        <v>0.0001</v>
      </c>
      <c r="FN439" s="449">
        <f>FN438</f>
        <v>0.32000000000000001</v>
      </c>
      <c r="FO439" s="449">
        <f>FO438</f>
        <v>0.20000000000000001</v>
      </c>
      <c r="FP439" s="449">
        <f>FP438</f>
        <v>0.01</v>
      </c>
      <c r="FQ439" s="449">
        <f>FQ438</f>
        <v>0</v>
      </c>
      <c r="FR439" s="467">
        <f>FR438</f>
        <v>0.0001</v>
      </c>
      <c r="FS439" s="449" t="str">
        <f>IF(_tag_month_day!BD429="","",_tag_month_day!BD429/100)</f>
        <v/>
      </c>
      <c r="FT439" s="449" t="str">
        <f>IF(_tag_month_day!BE429="","",_tag_month_day!BE429/100)</f>
        <v/>
      </c>
      <c r="FU439" s="449" t="str">
        <f>IF(_tag_month_day!BF429="","",_tag_month_day!BF429/100)</f>
        <v/>
      </c>
      <c r="FV439" s="449" t="str">
        <f>IF(_tag_month_day!BG429="","",_tag_month_day!BG429/100)</f>
        <v/>
      </c>
      <c r="FW439" s="467" t="str">
        <f>IF(_tag_month_day!BH429="","",_tag_month_day!BH429/100)</f>
        <v/>
      </c>
      <c r="FX439" s="449" t="str">
        <f>IF(_tag_month_day!BI429="","",_tag_month_day!BI429/100)</f>
        <v/>
      </c>
      <c r="FY439" s="449" t="str">
        <f>IF(_tag_month_day!BJ429="","",_tag_month_day!BJ429/100)</f>
        <v/>
      </c>
      <c r="FZ439" s="468" t="str">
        <f>IF(_tag_month_day!BK429="","",_tag_month_day!BK429/100)</f>
        <v/>
      </c>
      <c r="GA439" s="449" t="str">
        <f>IF(_tag_month_day!BL429="","",_tag_month_day!BL429/100)</f>
        <v/>
      </c>
      <c r="GB439" s="467" t="str">
        <f>IF(_tag_month_day!BM429="","",_tag_month_day!BM429/100)</f>
        <v/>
      </c>
      <c r="GC439" s="431" t="str">
        <f>IF(_tag_month_day!BN429="","",_tag_month_day!BN429/100)</f>
        <v/>
      </c>
      <c r="GD439" s="431" t="str">
        <f>IF(_tag_month_day!BO429="","",_tag_month_day!BO429/100)</f>
        <v/>
      </c>
      <c r="GE439" s="431" t="str">
        <f>IF(_tag_month_day!BP429="","",_tag_month_day!BP429/100)</f>
        <v/>
      </c>
      <c r="GF439" s="431" t="str">
        <f>IF(_tag_month_day!BQ429="","",_tag_month_day!BQ429/100)</f>
        <v/>
      </c>
      <c r="GG439" s="431" t="str">
        <f>IF(_tag_month_day!BR429="","",_tag_month_day!BR429/100)</f>
        <v/>
      </c>
      <c r="GH439" s="431" t="str">
        <f>IF(_tag_month_day!BS429="","",_tag_month_day!BS429/100)</f>
        <v/>
      </c>
      <c r="GI439" s="467" t="str">
        <f>IF(_tag_month_day!BT429="","",_tag_month_day!BT429/100)</f>
        <v/>
      </c>
      <c r="GJ439" s="469" t="str">
        <f>IF(_tag_month_day!BU429="","",_tag_month_day!BU429/100)</f>
        <v/>
      </c>
      <c r="GK439" s="470">
        <f>GK438</f>
        <v>0.070000000000000007</v>
      </c>
      <c r="GL439" s="470">
        <f>GL438</f>
        <v>0.029999999999999999</v>
      </c>
      <c r="GM439" s="471" t="str">
        <f>IF(_tag_month_day!BX429="","",_tag_month_day!BX429/100)</f>
        <v/>
      </c>
      <c r="GN439" s="470">
        <f>GN438</f>
        <v>0.070000000000000007</v>
      </c>
      <c r="GO439" s="470">
        <f>GO438</f>
        <v>0.029999999999999999</v>
      </c>
      <c r="GP439" s="470">
        <f>GP438</f>
        <v>0.089999999999999997</v>
      </c>
      <c r="GQ439" s="470">
        <f>GQ438</f>
        <v>0.029999999999999999</v>
      </c>
      <c r="GR439" s="471" t="str">
        <f>IF(_tag_month_day!CA429="","",_tag_month_day!CA429/100)</f>
        <v/>
      </c>
      <c r="GS439" s="472">
        <f>GS438</f>
        <v>0.95299999999999996</v>
      </c>
      <c r="GT439" s="472">
        <f>GT438</f>
        <v>0.55000000000000004</v>
      </c>
      <c r="GU439" s="472">
        <f>GU438</f>
        <v>0.55000000000000004</v>
      </c>
      <c r="GV439" s="472">
        <f>GV438</f>
        <v>0.55000000000000004</v>
      </c>
      <c r="GW439" s="472">
        <f>GW438</f>
        <v>0.5</v>
      </c>
      <c r="GX439" s="472">
        <f>GX438</f>
        <v>0.93500000000000005</v>
      </c>
      <c r="GY439" s="472">
        <f>GY438</f>
        <v>0.14999999999999999</v>
      </c>
      <c r="GZ439" s="472">
        <f>GZ438</f>
        <v>1</v>
      </c>
      <c r="HA439" s="474">
        <f>HA438</f>
        <v>0.047</v>
      </c>
      <c r="HB439" s="474">
        <f>HB438</f>
        <v>0.45000000000000001</v>
      </c>
      <c r="HC439" s="474">
        <f>HC438</f>
        <v>0.45000000000000001</v>
      </c>
      <c r="HD439" s="474">
        <f>HD438</f>
        <v>0.45000000000000001</v>
      </c>
      <c r="HE439" s="474">
        <f>HE438</f>
        <v>0.5</v>
      </c>
      <c r="HF439" s="474">
        <f>HF438</f>
        <v>0.065000000000000002</v>
      </c>
      <c r="HG439" s="474">
        <f>HG438</f>
        <v>0.84999999999999998</v>
      </c>
      <c r="HH439" s="474">
        <f>HH438</f>
        <v>0</v>
      </c>
      <c r="HI439" s="10">
        <f>IF(BZ439&lt;&gt;"",CK439-BV439,0)</f>
        <v>0</v>
      </c>
      <c r="HJ439" s="10" t="e">
        <f>IF(AJ439&gt;0,AH439-AJ439,0)</f>
        <v>#VALUE!</v>
      </c>
      <c r="HK439" s="466">
        <f>HK438</f>
        <v>0.84999999999999998</v>
      </c>
      <c r="HL439" s="424">
        <f>HL438</f>
        <v>550000</v>
      </c>
      <c r="HM439" s="424">
        <f>HM438</f>
        <v>480000</v>
      </c>
      <c r="HN439" s="465" t="e">
        <f>(DJ439*EZ439+DK439*FH439+DL439*FM439+DM439*FR439+DN439*FW439+DO439*GB439+DS439*GI439+DP439*GM439+DR439*GR439)*1000*2</f>
        <v>#VALUE!</v>
      </c>
      <c r="HO439" s="465" t="e">
        <f>HN439*HK439*$HO$2/HL439*1000000</f>
        <v>#VALUE!</v>
      </c>
      <c r="HP439" s="465" t="e">
        <f>HN439*HK439*$HP$2/HM439*1000000</f>
        <v>#VALUE!</v>
      </c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</row>
    <row customFormat="1" r="440" s="0">
      <c r="A440" s="420">
        <v>429</v>
      </c>
      <c r="B440" s="421">
        <f ca="1">IF(D440=D439,B439,IF(D440="夜班",B439+1,B439))</f>
        <v>43603</v>
      </c>
      <c r="C440" s="422">
        <f>C439</f>
        <v>0.041666666666666699</v>
      </c>
      <c r="D440" s="10" t="str">
        <f ca="1">IF(HOUR(G440)&lt;8,"夜班",IF(HOUR(G440)&lt;16,"白班",IF(HOUR(G440)&lt;24,"中班",0)))</f>
        <v>中班</v>
      </c>
      <c r="E440" s="10" t="e">
        <f ca="1">IF(F440=1,"甲",IF(F440=2,"乙",IF(F440=3,"丙",IF(F440=4,"丁",""))))</f>
        <v>#REF!</v>
      </c>
      <c r="F440" s="10" t="e">
        <f ca="1">SUMPRODUCT((成本日报!$A$3:$A$95=计划!B440)*(成本日报!$B$3:$B$95=计划!$D440),成本日报!$C$3:$C$95)</f>
        <v>#REF!</v>
      </c>
      <c r="G440" s="423">
        <f ca="1">G439+C439</f>
        <v>43603.833333332295</v>
      </c>
      <c r="H440" s="423">
        <f ca="1">$G440+$C440/60*10+$C440*0</f>
        <v>43603.840277776741</v>
      </c>
      <c r="I440" s="423">
        <f ca="1">$G440+$C440/60*18+$C440*0</f>
        <v>43603.845833332292</v>
      </c>
      <c r="J440" s="423">
        <f ca="1">$G440+$C440/60*0+$C440*1</f>
        <v>43603.87499999896</v>
      </c>
      <c r="K440" s="423">
        <f ca="1">$G440+$C440/60*30+$C440*2</f>
        <v>43603.937499998967</v>
      </c>
      <c r="L440" s="423">
        <f ca="1">$G440+$C440/60*0+$C440*3</f>
        <v>43603.958333332295</v>
      </c>
      <c r="M440" s="424" t="str">
        <f>IF(_tag_month_day!A430="","",_tag_month_day!A430)</f>
        <v/>
      </c>
      <c r="N440" s="424" t="str">
        <f>IF(_tag_month_day!B430="","",_tag_month_day!B430)</f>
        <v/>
      </c>
      <c r="O440" s="425" t="e">
        <f>IF(M440+N440=0,"",M440+N440)</f>
        <v>#VALUE!</v>
      </c>
      <c r="P440" s="424" t="str">
        <f>IF(_tag_month_day!C430="","",_tag_month_day!C430)</f>
        <v/>
      </c>
      <c r="Q440" s="424" t="str">
        <f>IF(_tag_month_day!D430="","",_tag_month_day!D430)</f>
        <v/>
      </c>
      <c r="R440" s="426" t="str">
        <f>IF(_tag_month_day!CB430="","",_tag_month_day!CB430/100)</f>
        <v/>
      </c>
      <c r="S440" s="427" t="str">
        <f>IF(_tag_month_day!E430="","",_tag_month_day!E430)</f>
        <v/>
      </c>
      <c r="T440" s="427" t="str">
        <f>IF(_tag_month_day!F430="","",_tag_month_day!F430)</f>
        <v/>
      </c>
      <c r="U440" s="428" t="e">
        <f>S440+T440</f>
        <v>#VALUE!</v>
      </c>
      <c r="V440" s="429" t="e">
        <f>U440/AJ440</f>
        <v>#VALUE!</v>
      </c>
      <c r="W440" s="430" t="str">
        <f>IF(_jhy_month_day!A430="","",_jhy_month_day!A430)</f>
        <v/>
      </c>
      <c r="X440" s="431" t="str">
        <f>IF(_jhy_month_day!B430="","",_jhy_month_day!B430/100)</f>
        <v/>
      </c>
      <c r="Y440" s="431" t="str">
        <f>IF(_jhy_month_day!C430="","",_jhy_month_day!C430/100)</f>
        <v/>
      </c>
      <c r="Z440" s="432">
        <f>Z436+1</f>
        <v>108</v>
      </c>
      <c r="AA440" s="433" t="str">
        <f>IF(_tag_month_day!G430="","",_tag_month_day!G430/100)</f>
        <v/>
      </c>
      <c r="AB440" s="433" t="str">
        <f>IF(_tag_month_day!H430="","",_tag_month_day!H430/100)</f>
        <v/>
      </c>
      <c r="AC440" s="434">
        <f>IF(X440="",AC439,BK440*($AV439*X440+$AW439*FD439+$AX439*FI439+$AY439*FN439+$AZ439*FS439+$BA439*FX439+$BG439*GE439)/(AV439*Y440+AX439*FK439+AW439*FF439+AY439*FP439+AZ439*FU439+BA439*FZ439+BG439*GG439+BB439*GK439+BC439*GN439+BD439*GP439))</f>
        <v>1.59963432013121</v>
      </c>
      <c r="AD440" s="435" t="str">
        <f>IF(AC440=AC439,"",AC440-AC439)</f>
        <v/>
      </c>
      <c r="AE440" s="436" t="str">
        <f>IF(1-AF440=0,"",(1-AF440))</f>
        <v/>
      </c>
      <c r="AF440" s="437">
        <v>1</v>
      </c>
      <c r="AG440" s="10" t="str">
        <f>AG439</f>
        <v>9A3</v>
      </c>
      <c r="AH440" s="438" t="str">
        <f>AH439</f>
        <v/>
      </c>
      <c r="AI440" s="424"/>
      <c r="AJ440" s="10" t="str">
        <f>IF(_tag_month_day!I430="","",_tag_month_day!I430)</f>
        <v/>
      </c>
      <c r="AK440" s="440"/>
      <c r="AL440" s="440"/>
      <c r="AM440" s="440"/>
      <c r="AN440" s="441">
        <f>AN439</f>
        <v>2</v>
      </c>
      <c r="AO440" s="441">
        <f>AO439</f>
        <v>8</v>
      </c>
      <c r="AP440" s="442" t="e">
        <f>(IF(AN440=0,AS439,AS439*(1+AO440/AN440)/(AR440+AO440/AN440)))+AT440</f>
        <v>#VALUE!</v>
      </c>
      <c r="AQ440" s="443" t="str">
        <f>IF(_tag_month_day!J430="","",_tag_month_day!J430/100)</f>
        <v/>
      </c>
      <c r="AR440" s="444">
        <f>AR439</f>
        <v>1.3</v>
      </c>
      <c r="AS440" s="445" t="e">
        <f>AQ440*(AN440*AR440+AO440)/(AN440+AO440)</f>
        <v>#VALUE!</v>
      </c>
      <c r="AT440" s="445" t="e">
        <f>(SUM(BE440:BF440)-SUM(BE439:BF439))*0.05</f>
        <v>#VALUE!</v>
      </c>
      <c r="AU440" s="446" t="str">
        <f>IF(_tag_month_day!CC430="","",IF(_tag_month_day!CC430&gt;0,_tag_month_day!CD430,_tag_month_day!CE430))</f>
        <v/>
      </c>
      <c r="AV440" s="447" t="str">
        <f>IF(_tag_month_day!L430="","",_tag_month_day!L430/100)</f>
        <v/>
      </c>
      <c r="AW440" s="431">
        <f>AW439</f>
        <v>0</v>
      </c>
      <c r="AX440" s="431">
        <f>AX439</f>
        <v>0</v>
      </c>
      <c r="AY440" s="431" t="str">
        <f>IF(_tag_month_day!M430="","",_tag_month_day!M430/100)</f>
        <v/>
      </c>
      <c r="AZ440" s="431" t="str">
        <f>IF(_tag_month_day!N430="","",_tag_month_day!N430/100)</f>
        <v/>
      </c>
      <c r="BA440" s="431" t="str">
        <f>IF(_tag_month_day!O430="","",_tag_month_day!O430/100)</f>
        <v/>
      </c>
      <c r="BB440" s="448" t="str">
        <f>IF(_tag_month_day!P430="","",_tag_month_day!P430/100)</f>
        <v/>
      </c>
      <c r="BC440" s="448">
        <f>BC439</f>
        <v>0</v>
      </c>
      <c r="BD440" s="448" t="str">
        <f>IF(_tag_month_day!Q430="","",_tag_month_day!Q430/100)</f>
        <v/>
      </c>
      <c r="BE440" s="449" t="str">
        <f>IF(_tag_month_day!R430="","",_tag_month_day!R430/100)</f>
        <v/>
      </c>
      <c r="BF440" s="388" t="e">
        <f>(AU440*(100+BE440*100))/(AJ440-AU440)/100</f>
        <v>#VALUE!</v>
      </c>
      <c r="BG440" s="450" t="e">
        <f>BE440+BF440</f>
        <v>#VALUE!</v>
      </c>
      <c r="BH440" s="451" t="e">
        <f>SUM(AV440:BF440)</f>
        <v>#VALUE!</v>
      </c>
      <c r="BI440" s="452" t="e">
        <f>IF(CX440=0,BI439,(DK440*查询!$R$5+DL440*查询!$Q$5+DM440*查询!$N$5+DN440*查询!$O$5+DO440*查询!$P$5)*AF440/CX440)</f>
        <v>#VALUE!</v>
      </c>
      <c r="BJ440" s="452" t="e">
        <f>IF(CX440=0,BJ439,(DP440*查询!$S$5+DQ440*查询!$T$5+DR440*查询!$U$5)*AF440/CX440)</f>
        <v>#VALUE!</v>
      </c>
      <c r="BK440" s="452">
        <f>BK439</f>
        <v>1</v>
      </c>
      <c r="BL440" s="453" t="e">
        <f>SUMPRODUCT((AV440:BA440)*(GS440:GX440))/((GS440:GX440)+SUM(BB440:BD440)*GY440+BG440*GZ440)</f>
        <v>#VALUE!</v>
      </c>
      <c r="BM440" s="453" t="e">
        <f>BK440*($AV440*FB440+$AW440*FD440+$AX440*FI440+$AY440*FN440+$AZ440*FS440+$BA440*FX440+$BG440*GE440)/(AV440*EY440+AX440*FK440+AW440*FF440+AY440*FP440+AZ440*FU440+BA440*FZ440+BG440*GG440+BB440*GK440+BC440*GN440+BD440*GP440)</f>
        <v>#VALUE!</v>
      </c>
      <c r="BN440" s="453" t="e">
        <f>($AV440*FC440+$AX440*FJ440+$AW440*FE440+$AY440*FO440+$AZ440*FT440+$BA440*FY440+$BG440*GF440)/($AV440*FA440+BG440*GH440+BB440*GL440+BC440*GO440+BD440*GQ440+BA440*GA440)</f>
        <v>#VALUE!</v>
      </c>
      <c r="BO440" s="454" t="e">
        <f>SUMPRODUCT(AV440:BA440*GS440:GX440)/(GS440:GX440+(BB440+BC440+BD440)*GY440+BG440)</f>
        <v>#VALUE!</v>
      </c>
      <c r="BP440" s="454" t="e">
        <f>SUMPRODUCT(AV440:BA440*GS440:GX440)/(GS440:GX440+(BB440+BC440+BD440)*GY440+BG440)</f>
        <v>#VALUE!</v>
      </c>
      <c r="BQ440" s="454" t="e">
        <f>SUMPRODUCT(AV440:BA440*GS440:GX440)/(GS440:GX440+(BB440+BC440+BD440)*GY440+BG440)</f>
        <v>#VALUE!</v>
      </c>
      <c r="BR440" s="453" t="str">
        <f>IF(_tag_month_day!T430="","",_tag_month_day!T430)</f>
        <v/>
      </c>
      <c r="BS440" s="453" t="str">
        <f>IF(_tag_month_day!U430="","",_tag_month_day!U430)</f>
        <v/>
      </c>
      <c r="BT440" s="455" t="str">
        <f>IF(CK440="","",IF((CK440&gt;=BV440-0.12)*(CK440&lt;=BV440+0.12),"合格","不合格"))</f>
        <v/>
      </c>
      <c r="BU440" s="456" t="str">
        <f>IF(_tag_month_day!V430="","",_tag_month_day!V430)</f>
        <v/>
      </c>
      <c r="BV440" s="457" t="str">
        <f>IF(_tag_month_day!W430="","",_tag_month_day!W430)</f>
        <v/>
      </c>
      <c r="BW440" s="458" t="str">
        <f>IF(_tag_month_day!X430="","",_tag_month_day!X430)</f>
        <v/>
      </c>
      <c r="BX440" s="458" t="str">
        <f>IF(_tag_month_day!Y430="","",_tag_month_day!Y430)</f>
        <v/>
      </c>
      <c r="BY440" s="459">
        <f ca="1">L440</f>
        <v>43603.958333332295</v>
      </c>
      <c r="BZ440" s="460"/>
      <c r="CA440" s="461"/>
      <c r="CB440" s="424" t="str">
        <f>IF(_tag_month_day!Z430="","",_tag_month_day!Z430)</f>
        <v/>
      </c>
      <c r="CC440" s="424" t="str">
        <f>IF(_tag_month_day!AA430="","",_tag_month_day!AA430)</f>
        <v/>
      </c>
      <c r="CD440" s="424" t="str">
        <f>IF(_tag_month_day!AB430="","",_tag_month_day!AB430)</f>
        <v/>
      </c>
      <c r="CE440" s="424" t="str">
        <f>IF(_tag_month_day!AC430="","",_tag_month_day!AC430)</f>
        <v/>
      </c>
      <c r="CF440" s="424" t="str">
        <f>IF(_tag_month_day!AD430="","",_tag_month_day!AD430)</f>
        <v/>
      </c>
      <c r="CG440" s="424" t="str">
        <f>IF(_tag_month_day!AE430="","",_tag_month_day!AE430)</f>
        <v/>
      </c>
      <c r="CH440" s="424" t="str">
        <f>IF(_tag_month_day!AF430="","",_tag_month_day!AF430)</f>
        <v/>
      </c>
      <c r="CI440" s="424" t="str">
        <f>IF(_tag_month_day!AG430="","",_tag_month_day!AG430)</f>
        <v/>
      </c>
      <c r="CJ440" s="424" t="str">
        <f>IF(_tag_month_day!AH430="","",_tag_month_day!AH430)</f>
        <v/>
      </c>
      <c r="CK440" s="424" t="str">
        <f>IF(_tag_month_day!AI430="","",_tag_month_day!AI430)</f>
        <v/>
      </c>
      <c r="CL440" s="4" t="str">
        <f>IF(_tag_month_day!AJ430="","",_tag_month_day!AJ430)</f>
        <v/>
      </c>
      <c r="CM440" s="4" t="str">
        <f>IF(_tag_month_day!AK430="","",_tag_month_day!AK430)</f>
        <v/>
      </c>
      <c r="CN440" s="4" t="str">
        <f>IF(_tag_month_day!AL430="","",_tag_month_day!AL430)</f>
        <v/>
      </c>
      <c r="CO440" s="4" t="str">
        <f>IF(_tag_month_day!AM430="","",_tag_month_day!AM430)</f>
        <v/>
      </c>
      <c r="CP440" s="4" t="str">
        <f>IF(_tag_month_day!AN430="","",_tag_month_day!AN430)</f>
        <v/>
      </c>
      <c r="CQ440" s="4" t="str">
        <f>IF(_tag_month_day!AO430="","",_tag_month_day!AO430)</f>
        <v/>
      </c>
      <c r="CR440" s="462" t="str">
        <f>IF(_tag_month_day!AP430="","",_tag_month_day!AP430)</f>
        <v/>
      </c>
      <c r="CS440" s="463" t="str">
        <f>IF(_tag_month_day!AQ430="","",_tag_month_day!AQ430)</f>
        <v/>
      </c>
      <c r="CT440" s="4" t="str">
        <f>IF(_tag_month_day!AR430="","",_tag_month_day!AR430)</f>
        <v/>
      </c>
      <c r="CU440" s="464" t="e">
        <f>DU440/AJ440</f>
        <v>#VALUE!</v>
      </c>
      <c r="CV440" s="451" t="e">
        <f>BG440/BH440</f>
        <v>#VALUE!</v>
      </c>
      <c r="CW440" s="465" t="e">
        <f>AJ440*(1-CV440)*CU440*AF440</f>
        <v>#VALUE!</v>
      </c>
      <c r="CX440" s="465" t="e">
        <f>CW440*94%</f>
        <v>#VALUE!</v>
      </c>
      <c r="CY440" s="466" t="e">
        <f>IF(CX440=0,0,DS440/(DS440+CX440))</f>
        <v>#VALUE!</v>
      </c>
      <c r="CZ440" s="465" t="e">
        <f>$AJ440*EF440</f>
        <v>#VALUE!</v>
      </c>
      <c r="DA440" s="465" t="e">
        <f>$AJ440*EG440</f>
        <v>#VALUE!</v>
      </c>
      <c r="DB440" s="465" t="e">
        <f>$AJ440*EH440</f>
        <v>#VALUE!</v>
      </c>
      <c r="DC440" s="465" t="e">
        <f>$AJ440*EI440</f>
        <v>#VALUE!</v>
      </c>
      <c r="DD440" s="465" t="e">
        <f>$AJ440*EJ440</f>
        <v>#VALUE!</v>
      </c>
      <c r="DE440" s="465" t="e">
        <f>$AJ440*EK440</f>
        <v>#VALUE!</v>
      </c>
      <c r="DF440" s="465" t="e">
        <f>$AJ440*EL440</f>
        <v>#VALUE!</v>
      </c>
      <c r="DG440" s="465" t="e">
        <f>$AJ440*EM440</f>
        <v>#VALUE!</v>
      </c>
      <c r="DH440" s="465" t="e">
        <f>$AJ440*EN440</f>
        <v>#VALUE!</v>
      </c>
      <c r="DI440" s="465" t="e">
        <f>$AJ440*EO440</f>
        <v>#VALUE!</v>
      </c>
      <c r="DJ440" s="465" t="e">
        <f>CZ440*(1-EP440)</f>
        <v>#VALUE!</v>
      </c>
      <c r="DK440" s="465" t="e">
        <f>DA440*(1-ER440)</f>
        <v>#VALUE!</v>
      </c>
      <c r="DL440" s="465" t="e">
        <f>DB440*(1-EQ440)</f>
        <v>#VALUE!</v>
      </c>
      <c r="DM440" s="465" t="e">
        <f>DC440*(1-ES440)</f>
        <v>#VALUE!</v>
      </c>
      <c r="DN440" s="465" t="e">
        <f>DD440*(1-ET440)</f>
        <v>#VALUE!</v>
      </c>
      <c r="DO440" s="465" t="e">
        <f>DE440</f>
        <v>#VALUE!</v>
      </c>
      <c r="DP440" s="465" t="e">
        <f>DF440*(1-EU440)</f>
        <v>#VALUE!</v>
      </c>
      <c r="DQ440" s="465" t="e">
        <f>DG440*(1-EV440)</f>
        <v>#VALUE!</v>
      </c>
      <c r="DR440" s="465" t="e">
        <f>DH440*(1-EW440)</f>
        <v>#VALUE!</v>
      </c>
      <c r="DS440" s="465" t="e">
        <f>DI440</f>
        <v>#VALUE!</v>
      </c>
      <c r="DT440" s="465" t="e">
        <f>SUM(DJ440:DS440)</f>
        <v>#VALUE!</v>
      </c>
      <c r="DU440" s="465" t="e">
        <f>(GS440:GX440)+(DP440+DQ440+DR440)*GY440+DS440</f>
        <v>#VALUE!</v>
      </c>
      <c r="DV440" s="451" t="e">
        <f>AV440/$BH440/(1-EP440)</f>
        <v>#VALUE!</v>
      </c>
      <c r="DW440" s="451" t="e">
        <f>AW440/$BH440/(1-ER440)</f>
        <v>#VALUE!</v>
      </c>
      <c r="DX440" s="451" t="e">
        <f>AX440/$BH440/(1-EQ440)</f>
        <v>#VALUE!</v>
      </c>
      <c r="DY440" s="451" t="e">
        <f>AY440/$BH440/(1-ES440)</f>
        <v>#VALUE!</v>
      </c>
      <c r="DZ440" s="451" t="e">
        <f>AZ440/$BH440/(1-ET440)</f>
        <v>#VALUE!</v>
      </c>
      <c r="EA440" s="451" t="e">
        <f>BA440/$BH440/(1-AX440)</f>
        <v>#VALUE!</v>
      </c>
      <c r="EB440" s="451" t="e">
        <f>BB440/$BH440/(1-EU440)</f>
        <v>#VALUE!</v>
      </c>
      <c r="EC440" s="451" t="e">
        <f>BC440/$BH440/(1-EV440)</f>
        <v>#VALUE!</v>
      </c>
      <c r="ED440" s="451" t="e">
        <f>BD440/$BH440/(1-EW440)</f>
        <v>#VALUE!</v>
      </c>
      <c r="EE440" s="451" t="e">
        <f>BG440/BH440</f>
        <v>#VALUE!</v>
      </c>
      <c r="EF440" s="451" t="e">
        <f>DV440/SUM($DV440:$EE440)</f>
        <v>#VALUE!</v>
      </c>
      <c r="EG440" s="451" t="e">
        <f>DW440/SUM($DV440:$EE440)</f>
        <v>#VALUE!</v>
      </c>
      <c r="EH440" s="451" t="e">
        <f>DX440/SUM($DV440:$EE440)</f>
        <v>#VALUE!</v>
      </c>
      <c r="EI440" s="451" t="e">
        <f>DY440/SUM($DV440:$EE440)</f>
        <v>#VALUE!</v>
      </c>
      <c r="EJ440" s="451" t="e">
        <f>DZ440/SUM($DV440:$EE440)</f>
        <v>#VALUE!</v>
      </c>
      <c r="EK440" s="451" t="e">
        <f>EA440/SUM($DV440:$EE440)</f>
        <v>#VALUE!</v>
      </c>
      <c r="EL440" s="451" t="e">
        <f>EB440/SUM($DV440:$EE440)</f>
        <v>#VALUE!</v>
      </c>
      <c r="EM440" s="451" t="e">
        <f>EC440/SUM($DV440:$EE440)</f>
        <v>#VALUE!</v>
      </c>
      <c r="EN440" s="451" t="e">
        <f>ED440/SUM($DV440:$EE440)</f>
        <v>#VALUE!</v>
      </c>
      <c r="EO440" s="451" t="e">
        <f>EE440/SUM($DV440:$EE440)</f>
        <v>#VALUE!</v>
      </c>
      <c r="EP440" s="450">
        <f>EP439</f>
        <v>0.080000000000000002</v>
      </c>
      <c r="EQ440" s="450">
        <f>EQ439</f>
        <v>0.014999999999999999</v>
      </c>
      <c r="ER440" s="450">
        <f>ER439</f>
        <v>0.014999999999999999</v>
      </c>
      <c r="ES440" s="450">
        <f>ES439</f>
        <v>0.014999999999999999</v>
      </c>
      <c r="ET440" s="450">
        <f>ET439</f>
        <v>0.014999999999999999</v>
      </c>
      <c r="EU440" s="450">
        <f>EU439</f>
        <v>0.089999999999999997</v>
      </c>
      <c r="EV440" s="450">
        <f>EV439</f>
        <v>0.089999999999999997</v>
      </c>
      <c r="EW440" s="450">
        <f>EW439</f>
        <v>0.089999999999999997</v>
      </c>
      <c r="EX440" s="431" t="str">
        <f>IF(_tag_month_day!AS430="","",_tag_month_day!AS430/100)</f>
        <v/>
      </c>
      <c r="EY440" s="431" t="str">
        <f>IF(_tag_month_day!AT430="","",_tag_month_day!AT430/100)</f>
        <v/>
      </c>
      <c r="EZ440" s="431" t="str">
        <f>IF(_tag_month_day!AU430="","",_tag_month_day!AU430/100)</f>
        <v/>
      </c>
      <c r="FA440" s="431" t="str">
        <f>IF(_tag_month_day!AV430="","",_tag_month_day!AV430/100)</f>
        <v/>
      </c>
      <c r="FB440" s="431" t="str">
        <f>IF(_tag_month_day!AW430="","",_tag_month_day!AW430/100)</f>
        <v/>
      </c>
      <c r="FC440" s="431" t="str">
        <f>IF(_tag_month_day!AX430="","",_tag_month_day!AX430/100)</f>
        <v/>
      </c>
      <c r="FD440" s="449" t="str">
        <f>IF(_tag_month_day!AY430="","",_tag_month_day!AY430/100)</f>
        <v/>
      </c>
      <c r="FE440" s="449" t="str">
        <f>IF(_tag_month_day!AZ430="","",_tag_month_day!AZ430/100)</f>
        <v/>
      </c>
      <c r="FF440" s="449" t="str">
        <f>IF(_tag_month_day!BA430="","",_tag_month_day!BA430/100)</f>
        <v/>
      </c>
      <c r="FG440" s="449" t="str">
        <f>IF(_tag_month_day!BB430="","",_tag_month_day!BB430/100)</f>
        <v/>
      </c>
      <c r="FH440" s="467" t="str">
        <f>IF(_tag_month_day!BC430="","",_tag_month_day!BC430/100)</f>
        <v/>
      </c>
      <c r="FI440" s="449">
        <f>FI439</f>
        <v>0.40999999999999998</v>
      </c>
      <c r="FJ440" s="449">
        <f>FJ439</f>
        <v>0.11</v>
      </c>
      <c r="FK440" s="449">
        <f>FK439</f>
        <v>0.014999999999999999</v>
      </c>
      <c r="FL440" s="449">
        <f>FL439</f>
        <v>0</v>
      </c>
      <c r="FM440" s="467">
        <f>FM439</f>
        <v>0.0001</v>
      </c>
      <c r="FN440" s="449">
        <f>FN439</f>
        <v>0.32000000000000001</v>
      </c>
      <c r="FO440" s="449">
        <f>FO439</f>
        <v>0.20000000000000001</v>
      </c>
      <c r="FP440" s="449">
        <f>FP439</f>
        <v>0.01</v>
      </c>
      <c r="FQ440" s="449">
        <f>FQ439</f>
        <v>0</v>
      </c>
      <c r="FR440" s="467">
        <f>FR439</f>
        <v>0.0001</v>
      </c>
      <c r="FS440" s="449" t="str">
        <f>IF(_tag_month_day!BD430="","",_tag_month_day!BD430/100)</f>
        <v/>
      </c>
      <c r="FT440" s="449" t="str">
        <f>IF(_tag_month_day!BE430="","",_tag_month_day!BE430/100)</f>
        <v/>
      </c>
      <c r="FU440" s="449" t="str">
        <f>IF(_tag_month_day!BF430="","",_tag_month_day!BF430/100)</f>
        <v/>
      </c>
      <c r="FV440" s="449" t="str">
        <f>IF(_tag_month_day!BG430="","",_tag_month_day!BG430/100)</f>
        <v/>
      </c>
      <c r="FW440" s="467" t="str">
        <f>IF(_tag_month_day!BH430="","",_tag_month_day!BH430/100)</f>
        <v/>
      </c>
      <c r="FX440" s="449" t="str">
        <f>IF(_tag_month_day!BI430="","",_tag_month_day!BI430/100)</f>
        <v/>
      </c>
      <c r="FY440" s="449" t="str">
        <f>IF(_tag_month_day!BJ430="","",_tag_month_day!BJ430/100)</f>
        <v/>
      </c>
      <c r="FZ440" s="468" t="str">
        <f>IF(_tag_month_day!BK430="","",_tag_month_day!BK430/100)</f>
        <v/>
      </c>
      <c r="GA440" s="449" t="str">
        <f>IF(_tag_month_day!BL430="","",_tag_month_day!BL430/100)</f>
        <v/>
      </c>
      <c r="GB440" s="467" t="str">
        <f>IF(_tag_month_day!BM430="","",_tag_month_day!BM430/100)</f>
        <v/>
      </c>
      <c r="GC440" s="431" t="str">
        <f>IF(_tag_month_day!BN430="","",_tag_month_day!BN430/100)</f>
        <v/>
      </c>
      <c r="GD440" s="431" t="str">
        <f>IF(_tag_month_day!BO430="","",_tag_month_day!BO430/100)</f>
        <v/>
      </c>
      <c r="GE440" s="431" t="str">
        <f>IF(_tag_month_day!BP430="","",_tag_month_day!BP430/100)</f>
        <v/>
      </c>
      <c r="GF440" s="431" t="str">
        <f>IF(_tag_month_day!BQ430="","",_tag_month_day!BQ430/100)</f>
        <v/>
      </c>
      <c r="GG440" s="431" t="str">
        <f>IF(_tag_month_day!BR430="","",_tag_month_day!BR430/100)</f>
        <v/>
      </c>
      <c r="GH440" s="431" t="str">
        <f>IF(_tag_month_day!BS430="","",_tag_month_day!BS430/100)</f>
        <v/>
      </c>
      <c r="GI440" s="467" t="str">
        <f>IF(_tag_month_day!BT430="","",_tag_month_day!BT430/100)</f>
        <v/>
      </c>
      <c r="GJ440" s="469" t="str">
        <f>IF(_tag_month_day!BU430="","",_tag_month_day!BU430/100)</f>
        <v/>
      </c>
      <c r="GK440" s="470">
        <f>GK439</f>
        <v>0.070000000000000007</v>
      </c>
      <c r="GL440" s="470">
        <f>GL439</f>
        <v>0.029999999999999999</v>
      </c>
      <c r="GM440" s="471" t="str">
        <f>IF(_tag_month_day!BX430="","",_tag_month_day!BX430/100)</f>
        <v/>
      </c>
      <c r="GN440" s="470">
        <f>GN439</f>
        <v>0.070000000000000007</v>
      </c>
      <c r="GO440" s="470">
        <f>GO439</f>
        <v>0.029999999999999999</v>
      </c>
      <c r="GP440" s="470">
        <f>GP439</f>
        <v>0.089999999999999997</v>
      </c>
      <c r="GQ440" s="470">
        <f>GQ439</f>
        <v>0.029999999999999999</v>
      </c>
      <c r="GR440" s="471" t="str">
        <f>IF(_tag_month_day!CA430="","",_tag_month_day!CA430/100)</f>
        <v/>
      </c>
      <c r="GS440" s="472">
        <f>GS439</f>
        <v>0.95299999999999996</v>
      </c>
      <c r="GT440" s="472">
        <f>GT439</f>
        <v>0.55000000000000004</v>
      </c>
      <c r="GU440" s="472">
        <f>GU439</f>
        <v>0.55000000000000004</v>
      </c>
      <c r="GV440" s="472">
        <f>GV439</f>
        <v>0.55000000000000004</v>
      </c>
      <c r="GW440" s="472">
        <f>GW439</f>
        <v>0.5</v>
      </c>
      <c r="GX440" s="472">
        <f>GX439</f>
        <v>0.93500000000000005</v>
      </c>
      <c r="GY440" s="472">
        <f>GY439</f>
        <v>0.14999999999999999</v>
      </c>
      <c r="GZ440" s="472">
        <f>GZ439</f>
        <v>1</v>
      </c>
      <c r="HA440" s="474">
        <f>HA439</f>
        <v>0.047</v>
      </c>
      <c r="HB440" s="474">
        <f>HB439</f>
        <v>0.45000000000000001</v>
      </c>
      <c r="HC440" s="474">
        <f>HC439</f>
        <v>0.45000000000000001</v>
      </c>
      <c r="HD440" s="474">
        <f>HD439</f>
        <v>0.45000000000000001</v>
      </c>
      <c r="HE440" s="474">
        <f>HE439</f>
        <v>0.5</v>
      </c>
      <c r="HF440" s="474">
        <f>HF439</f>
        <v>0.065000000000000002</v>
      </c>
      <c r="HG440" s="474">
        <f>HG439</f>
        <v>0.84999999999999998</v>
      </c>
      <c r="HH440" s="474">
        <f>HH439</f>
        <v>0</v>
      </c>
      <c r="HI440" s="10">
        <f>IF(BZ440&lt;&gt;"",CK440-BV440,0)</f>
        <v>0</v>
      </c>
      <c r="HJ440" s="10" t="e">
        <f>IF(AJ440&gt;0,AH440-AJ440,0)</f>
        <v>#VALUE!</v>
      </c>
      <c r="HK440" s="466">
        <f>HK439</f>
        <v>0.84999999999999998</v>
      </c>
      <c r="HL440" s="424">
        <f>HL439</f>
        <v>550000</v>
      </c>
      <c r="HM440" s="424">
        <f>HM439</f>
        <v>480000</v>
      </c>
      <c r="HN440" s="465" t="e">
        <f>(DJ440*EZ440+DK440*FH440+DL440*FM440+DM440*FR440+DN440*FW440+DO440*GB440+DS440*GI440+DP440*GM440+DR440*GR440)*1000*2</f>
        <v>#VALUE!</v>
      </c>
      <c r="HO440" s="465" t="e">
        <f>HN440*HK440*$HO$2/HL440*1000000</f>
        <v>#VALUE!</v>
      </c>
      <c r="HP440" s="465" t="e">
        <f>HN440*HK440*$HP$2/HM440*1000000</f>
        <v>#VALUE!</v>
      </c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</row>
    <row customFormat="1" r="441" s="0">
      <c r="A441" s="420">
        <v>430</v>
      </c>
      <c r="B441" s="421">
        <f ca="1">IF(D441=D440,B440,IF(D441="夜班",B440+1,B440))</f>
        <v>43603</v>
      </c>
      <c r="C441" s="422">
        <f>C440</f>
        <v>0.041666666666666699</v>
      </c>
      <c r="D441" s="10" t="str">
        <f ca="1">IF(HOUR(G441)&lt;8,"夜班",IF(HOUR(G441)&lt;16,"白班",IF(HOUR(G441)&lt;24,"中班",0)))</f>
        <v>中班</v>
      </c>
      <c r="E441" s="10" t="e">
        <f ca="1">IF(F441=1,"甲",IF(F441=2,"乙",IF(F441=3,"丙",IF(F441=4,"丁",""))))</f>
        <v>#REF!</v>
      </c>
      <c r="F441" s="10" t="e">
        <f ca="1">SUMPRODUCT((成本日报!$A$3:$A$95=计划!B441)*(成本日报!$B$3:$B$95=计划!$D441),成本日报!$C$3:$C$95)</f>
        <v>#REF!</v>
      </c>
      <c r="G441" s="423">
        <f ca="1">G440+C440</f>
        <v>43603.87499999896</v>
      </c>
      <c r="H441" s="423">
        <f ca="1">$G441+$C441/60*10+$C441*0</f>
        <v>43603.881944443405</v>
      </c>
      <c r="I441" s="423">
        <f ca="1">$G441+$C441/60*18+$C441*0</f>
        <v>43603.887499998957</v>
      </c>
      <c r="J441" s="423">
        <f ca="1">$G441+$C441/60*0+$C441*1</f>
        <v>43603.916666665624</v>
      </c>
      <c r="K441" s="423">
        <f ca="1">$G441+$C441/60*30+$C441*2</f>
        <v>43603.979166665631</v>
      </c>
      <c r="L441" s="423">
        <f ca="1">$G441+$C441/60*0+$C441*3</f>
        <v>43603.99999999896</v>
      </c>
      <c r="M441" s="424" t="str">
        <f>IF(_tag_month_day!A431="","",_tag_month_day!A431)</f>
        <v/>
      </c>
      <c r="N441" s="424" t="str">
        <f>IF(_tag_month_day!B431="","",_tag_month_day!B431)</f>
        <v/>
      </c>
      <c r="O441" s="425" t="e">
        <f>IF(M441+N441=0,"",M441+N441)</f>
        <v>#VALUE!</v>
      </c>
      <c r="P441" s="424" t="str">
        <f>IF(_tag_month_day!C431="","",_tag_month_day!C431)</f>
        <v/>
      </c>
      <c r="Q441" s="424" t="str">
        <f>IF(_tag_month_day!D431="","",_tag_month_day!D431)</f>
        <v/>
      </c>
      <c r="R441" s="426" t="str">
        <f>IF(_tag_month_day!CB431="","",_tag_month_day!CB431/100)</f>
        <v/>
      </c>
      <c r="S441" s="427" t="str">
        <f>IF(_tag_month_day!E431="","",_tag_month_day!E431)</f>
        <v/>
      </c>
      <c r="T441" s="427" t="str">
        <f>IF(_tag_month_day!F431="","",_tag_month_day!F431)</f>
        <v/>
      </c>
      <c r="U441" s="428" t="e">
        <f>S441+T441</f>
        <v>#VALUE!</v>
      </c>
      <c r="V441" s="429" t="e">
        <f>U441/AJ441</f>
        <v>#VALUE!</v>
      </c>
      <c r="W441" s="430" t="str">
        <f>IF(_jhy_month_day!A431="","",_jhy_month_day!A431)</f>
        <v/>
      </c>
      <c r="X441" s="431" t="str">
        <f>IF(_jhy_month_day!B431="","",_jhy_month_day!B431/100)</f>
        <v/>
      </c>
      <c r="Y441" s="431" t="str">
        <f>IF(_jhy_month_day!C431="","",_jhy_month_day!C431/100)</f>
        <v/>
      </c>
      <c r="Z441" s="432">
        <f>Z437+1</f>
        <v>108</v>
      </c>
      <c r="AA441" s="433" t="str">
        <f>IF(_tag_month_day!G431="","",_tag_month_day!G431/100)</f>
        <v/>
      </c>
      <c r="AB441" s="433" t="str">
        <f>IF(_tag_month_day!H431="","",_tag_month_day!H431/100)</f>
        <v/>
      </c>
      <c r="AC441" s="434">
        <f>IF(X441="",AC440,BK441*($AV440*X441+$AW440*FD440+$AX440*FI440+$AY440*FN440+$AZ440*FS440+$BA440*FX440+$BG440*GE440)/(AV440*Y441+AX440*FK440+AW440*FF440+AY440*FP440+AZ440*FU440+BA440*FZ440+BG440*GG440+BB440*GK440+BC440*GN440+BD440*GP440))</f>
        <v>1.59963432013121</v>
      </c>
      <c r="AD441" s="435" t="str">
        <f>IF(AC441=AC440,"",AC441-AC440)</f>
        <v/>
      </c>
      <c r="AE441" s="436" t="str">
        <f>IF(1-AF441=0,"",(1-AF441))</f>
        <v/>
      </c>
      <c r="AF441" s="437">
        <v>1</v>
      </c>
      <c r="AG441" s="10" t="str">
        <f>AG440</f>
        <v>9A3</v>
      </c>
      <c r="AH441" s="438" t="str">
        <f>AH440</f>
        <v/>
      </c>
      <c r="AI441" s="424"/>
      <c r="AJ441" s="10" t="str">
        <f>IF(_tag_month_day!I431="","",_tag_month_day!I431)</f>
        <v/>
      </c>
      <c r="AK441" s="440"/>
      <c r="AL441" s="440"/>
      <c r="AM441" s="440"/>
      <c r="AN441" s="441">
        <f>AN440</f>
        <v>2</v>
      </c>
      <c r="AO441" s="441">
        <f>AO440</f>
        <v>8</v>
      </c>
      <c r="AP441" s="442" t="e">
        <f>(IF(AN441=0,AS440,AS440*(1+AO441/AN441)/(AR441+AO441/AN441)))+AT441</f>
        <v>#VALUE!</v>
      </c>
      <c r="AQ441" s="443" t="str">
        <f>IF(_tag_month_day!J431="","",_tag_month_day!J431/100)</f>
        <v/>
      </c>
      <c r="AR441" s="444">
        <f>AR440</f>
        <v>1.3</v>
      </c>
      <c r="AS441" s="445" t="e">
        <f>AQ441*(AN441*AR441+AO441)/(AN441+AO441)</f>
        <v>#VALUE!</v>
      </c>
      <c r="AT441" s="445" t="e">
        <f>(SUM(BE441:BF441)-SUM(BE440:BF440))*0.05</f>
        <v>#VALUE!</v>
      </c>
      <c r="AU441" s="446" t="str">
        <f>IF(_tag_month_day!CC431="","",IF(_tag_month_day!CC431&gt;0,_tag_month_day!CD431,_tag_month_day!CE431))</f>
        <v/>
      </c>
      <c r="AV441" s="447" t="str">
        <f>IF(_tag_month_day!L431="","",_tag_month_day!L431/100)</f>
        <v/>
      </c>
      <c r="AW441" s="431">
        <f>AW440</f>
        <v>0</v>
      </c>
      <c r="AX441" s="431">
        <f>AX440</f>
        <v>0</v>
      </c>
      <c r="AY441" s="431" t="str">
        <f>IF(_tag_month_day!M431="","",_tag_month_day!M431/100)</f>
        <v/>
      </c>
      <c r="AZ441" s="431" t="str">
        <f>IF(_tag_month_day!N431="","",_tag_month_day!N431/100)</f>
        <v/>
      </c>
      <c r="BA441" s="431" t="str">
        <f>IF(_tag_month_day!O431="","",_tag_month_day!O431/100)</f>
        <v/>
      </c>
      <c r="BB441" s="448" t="str">
        <f>IF(_tag_month_day!P431="","",_tag_month_day!P431/100)</f>
        <v/>
      </c>
      <c r="BC441" s="448">
        <f>BC440</f>
        <v>0</v>
      </c>
      <c r="BD441" s="448" t="str">
        <f>IF(_tag_month_day!Q431="","",_tag_month_day!Q431/100)</f>
        <v/>
      </c>
      <c r="BE441" s="449" t="str">
        <f>IF(_tag_month_day!R431="","",_tag_month_day!R431/100)</f>
        <v/>
      </c>
      <c r="BF441" s="388" t="e">
        <f>(AU441*(100+BE441*100))/(AJ441-AU441)/100</f>
        <v>#VALUE!</v>
      </c>
      <c r="BG441" s="450" t="e">
        <f>BE441+BF441</f>
        <v>#VALUE!</v>
      </c>
      <c r="BH441" s="451" t="e">
        <f>SUM(AV441:BF441)</f>
        <v>#VALUE!</v>
      </c>
      <c r="BI441" s="452" t="e">
        <f>IF(CX441=0,BI440,(DK441*查询!$R$5+DL441*查询!$Q$5+DM441*查询!$N$5+DN441*查询!$O$5+DO441*查询!$P$5)*AF441/CX441)</f>
        <v>#VALUE!</v>
      </c>
      <c r="BJ441" s="452" t="e">
        <f>IF(CX441=0,BJ440,(DP441*查询!$S$5+DQ441*查询!$T$5+DR441*查询!$U$5)*AF441/CX441)</f>
        <v>#VALUE!</v>
      </c>
      <c r="BK441" s="452">
        <f>BK440</f>
        <v>1</v>
      </c>
      <c r="BL441" s="453" t="e">
        <f>SUMPRODUCT((AV441:BA441)*(GS441:GX441))/((GS441:GX441)+SUM(BB441:BD441)*GY441+BG441*GZ441)</f>
        <v>#VALUE!</v>
      </c>
      <c r="BM441" s="453" t="e">
        <f>BK441*($AV441*FB441+$AW441*FD441+$AX441*FI441+$AY441*FN441+$AZ441*FS441+$BA441*FX441+$BG441*GE441)/(AV441*EY441+AX441*FK441+AW441*FF441+AY441*FP441+AZ441*FU441+BA441*FZ441+BG441*GG441+BB441*GK441+BC441*GN441+BD441*GP441)</f>
        <v>#VALUE!</v>
      </c>
      <c r="BN441" s="453" t="e">
        <f>($AV441*FC441+$AX441*FJ441+$AW441*FE441+$AY441*FO441+$AZ441*FT441+$BA441*FY441+$BG441*GF441)/($AV441*FA441+BG441*GH441+BB441*GL441+BC441*GO441+BD441*GQ441+BA441*GA441)</f>
        <v>#VALUE!</v>
      </c>
      <c r="BO441" s="454" t="e">
        <f>SUMPRODUCT(AV441:BA441*GS441:GX441)/(GS441:GX441+(BB441+BC441+BD441)*GY441+BG441)</f>
        <v>#VALUE!</v>
      </c>
      <c r="BP441" s="454" t="e">
        <f>SUMPRODUCT(AV441:BA441*GS441:GX441)/(GS441:GX441+(BB441+BC441+BD441)*GY441+BG441)</f>
        <v>#VALUE!</v>
      </c>
      <c r="BQ441" s="454" t="e">
        <f>SUMPRODUCT(AV441:BA441*GS441:GX441)/(GS441:GX441+(BB441+BC441+BD441)*GY441+BG441)</f>
        <v>#VALUE!</v>
      </c>
      <c r="BR441" s="453" t="str">
        <f>IF(_tag_month_day!T431="","",_tag_month_day!T431)</f>
        <v/>
      </c>
      <c r="BS441" s="453" t="str">
        <f>IF(_tag_month_day!U431="","",_tag_month_day!U431)</f>
        <v/>
      </c>
      <c r="BT441" s="455" t="str">
        <f>IF(CK441="","",IF((CK441&gt;=BV441-0.12)*(CK441&lt;=BV441+0.12),"合格","不合格"))</f>
        <v/>
      </c>
      <c r="BU441" s="456" t="str">
        <f>IF(_tag_month_day!V431="","",_tag_month_day!V431)</f>
        <v/>
      </c>
      <c r="BV441" s="457" t="str">
        <f>IF(_tag_month_day!W431="","",_tag_month_day!W431)</f>
        <v/>
      </c>
      <c r="BW441" s="458" t="str">
        <f>IF(_tag_month_day!X431="","",_tag_month_day!X431)</f>
        <v/>
      </c>
      <c r="BX441" s="458" t="str">
        <f>IF(_tag_month_day!Y431="","",_tag_month_day!Y431)</f>
        <v/>
      </c>
      <c r="BY441" s="459">
        <f ca="1">L441</f>
        <v>43603.99999999896</v>
      </c>
      <c r="BZ441" s="460"/>
      <c r="CA441" s="461"/>
      <c r="CB441" s="424" t="str">
        <f>IF(_tag_month_day!Z431="","",_tag_month_day!Z431)</f>
        <v/>
      </c>
      <c r="CC441" s="424" t="str">
        <f>IF(_tag_month_day!AA431="","",_tag_month_day!AA431)</f>
        <v/>
      </c>
      <c r="CD441" s="424" t="str">
        <f>IF(_tag_month_day!AB431="","",_tag_month_day!AB431)</f>
        <v/>
      </c>
      <c r="CE441" s="424" t="str">
        <f>IF(_tag_month_day!AC431="","",_tag_month_day!AC431)</f>
        <v/>
      </c>
      <c r="CF441" s="424" t="str">
        <f>IF(_tag_month_day!AD431="","",_tag_month_day!AD431)</f>
        <v/>
      </c>
      <c r="CG441" s="424" t="str">
        <f>IF(_tag_month_day!AE431="","",_tag_month_day!AE431)</f>
        <v/>
      </c>
      <c r="CH441" s="424" t="str">
        <f>IF(_tag_month_day!AF431="","",_tag_month_day!AF431)</f>
        <v/>
      </c>
      <c r="CI441" s="424" t="str">
        <f>IF(_tag_month_day!AG431="","",_tag_month_day!AG431)</f>
        <v/>
      </c>
      <c r="CJ441" s="424" t="str">
        <f>IF(_tag_month_day!AH431="","",_tag_month_day!AH431)</f>
        <v/>
      </c>
      <c r="CK441" s="424" t="str">
        <f>IF(_tag_month_day!AI431="","",_tag_month_day!AI431)</f>
        <v/>
      </c>
      <c r="CL441" s="4" t="str">
        <f>IF(_tag_month_day!AJ431="","",_tag_month_day!AJ431)</f>
        <v/>
      </c>
      <c r="CM441" s="4" t="str">
        <f>IF(_tag_month_day!AK431="","",_tag_month_day!AK431)</f>
        <v/>
      </c>
      <c r="CN441" s="4" t="str">
        <f>IF(_tag_month_day!AL431="","",_tag_month_day!AL431)</f>
        <v/>
      </c>
      <c r="CO441" s="4" t="str">
        <f>IF(_tag_month_day!AM431="","",_tag_month_day!AM431)</f>
        <v/>
      </c>
      <c r="CP441" s="4" t="str">
        <f>IF(_tag_month_day!AN431="","",_tag_month_day!AN431)</f>
        <v/>
      </c>
      <c r="CQ441" s="4" t="str">
        <f>IF(_tag_month_day!AO431="","",_tag_month_day!AO431)</f>
        <v/>
      </c>
      <c r="CR441" s="462" t="str">
        <f>IF(_tag_month_day!AP431="","",_tag_month_day!AP431)</f>
        <v/>
      </c>
      <c r="CS441" s="463" t="str">
        <f>IF(_tag_month_day!AQ431="","",_tag_month_day!AQ431)</f>
        <v/>
      </c>
      <c r="CT441" s="4" t="str">
        <f>IF(_tag_month_day!AR431="","",_tag_month_day!AR431)</f>
        <v/>
      </c>
      <c r="CU441" s="464" t="e">
        <f>DU441/AJ441</f>
        <v>#VALUE!</v>
      </c>
      <c r="CV441" s="451" t="e">
        <f>BG441/BH441</f>
        <v>#VALUE!</v>
      </c>
      <c r="CW441" s="465" t="e">
        <f>AJ441*(1-CV441)*CU441*AF441</f>
        <v>#VALUE!</v>
      </c>
      <c r="CX441" s="465" t="e">
        <f>CW441*94%</f>
        <v>#VALUE!</v>
      </c>
      <c r="CY441" s="466" t="e">
        <f>IF(CX441=0,0,DS441/(DS441+CX441))</f>
        <v>#VALUE!</v>
      </c>
      <c r="CZ441" s="465" t="e">
        <f>$AJ441*EF441</f>
        <v>#VALUE!</v>
      </c>
      <c r="DA441" s="465" t="e">
        <f>$AJ441*EG441</f>
        <v>#VALUE!</v>
      </c>
      <c r="DB441" s="465" t="e">
        <f>$AJ441*EH441</f>
        <v>#VALUE!</v>
      </c>
      <c r="DC441" s="465" t="e">
        <f>$AJ441*EI441</f>
        <v>#VALUE!</v>
      </c>
      <c r="DD441" s="465" t="e">
        <f>$AJ441*EJ441</f>
        <v>#VALUE!</v>
      </c>
      <c r="DE441" s="465" t="e">
        <f>$AJ441*EK441</f>
        <v>#VALUE!</v>
      </c>
      <c r="DF441" s="465" t="e">
        <f>$AJ441*EL441</f>
        <v>#VALUE!</v>
      </c>
      <c r="DG441" s="465" t="e">
        <f>$AJ441*EM441</f>
        <v>#VALUE!</v>
      </c>
      <c r="DH441" s="465" t="e">
        <f>$AJ441*EN441</f>
        <v>#VALUE!</v>
      </c>
      <c r="DI441" s="465" t="e">
        <f>$AJ441*EO441</f>
        <v>#VALUE!</v>
      </c>
      <c r="DJ441" s="465" t="e">
        <f>CZ441*(1-EP441)</f>
        <v>#VALUE!</v>
      </c>
      <c r="DK441" s="465" t="e">
        <f>DA441*(1-ER441)</f>
        <v>#VALUE!</v>
      </c>
      <c r="DL441" s="465" t="e">
        <f>DB441*(1-EQ441)</f>
        <v>#VALUE!</v>
      </c>
      <c r="DM441" s="465" t="e">
        <f>DC441*(1-ES441)</f>
        <v>#VALUE!</v>
      </c>
      <c r="DN441" s="465" t="e">
        <f>DD441*(1-ET441)</f>
        <v>#VALUE!</v>
      </c>
      <c r="DO441" s="465" t="e">
        <f>DE441</f>
        <v>#VALUE!</v>
      </c>
      <c r="DP441" s="465" t="e">
        <f>DF441*(1-EU441)</f>
        <v>#VALUE!</v>
      </c>
      <c r="DQ441" s="465" t="e">
        <f>DG441*(1-EV441)</f>
        <v>#VALUE!</v>
      </c>
      <c r="DR441" s="465" t="e">
        <f>DH441*(1-EW441)</f>
        <v>#VALUE!</v>
      </c>
      <c r="DS441" s="465" t="e">
        <f>DI441</f>
        <v>#VALUE!</v>
      </c>
      <c r="DT441" s="465" t="e">
        <f>SUM(DJ441:DS441)</f>
        <v>#VALUE!</v>
      </c>
      <c r="DU441" s="465" t="e">
        <f>(GS441:GX441)+(DP441+DQ441+DR441)*GY441+DS441</f>
        <v>#VALUE!</v>
      </c>
      <c r="DV441" s="451" t="e">
        <f>AV441/$BH441/(1-EP441)</f>
        <v>#VALUE!</v>
      </c>
      <c r="DW441" s="451" t="e">
        <f>AW441/$BH441/(1-ER441)</f>
        <v>#VALUE!</v>
      </c>
      <c r="DX441" s="451" t="e">
        <f>AX441/$BH441/(1-EQ441)</f>
        <v>#VALUE!</v>
      </c>
      <c r="DY441" s="451" t="e">
        <f>AY441/$BH441/(1-ES441)</f>
        <v>#VALUE!</v>
      </c>
      <c r="DZ441" s="451" t="e">
        <f>AZ441/$BH441/(1-ET441)</f>
        <v>#VALUE!</v>
      </c>
      <c r="EA441" s="451" t="e">
        <f>BA441/$BH441/(1-AX441)</f>
        <v>#VALUE!</v>
      </c>
      <c r="EB441" s="451" t="e">
        <f>BB441/$BH441/(1-EU441)</f>
        <v>#VALUE!</v>
      </c>
      <c r="EC441" s="451" t="e">
        <f>BC441/$BH441/(1-EV441)</f>
        <v>#VALUE!</v>
      </c>
      <c r="ED441" s="451" t="e">
        <f>BD441/$BH441/(1-EW441)</f>
        <v>#VALUE!</v>
      </c>
      <c r="EE441" s="451" t="e">
        <f>BG441/BH441</f>
        <v>#VALUE!</v>
      </c>
      <c r="EF441" s="451" t="e">
        <f>DV441/SUM($DV441:$EE441)</f>
        <v>#VALUE!</v>
      </c>
      <c r="EG441" s="451" t="e">
        <f>DW441/SUM($DV441:$EE441)</f>
        <v>#VALUE!</v>
      </c>
      <c r="EH441" s="451" t="e">
        <f>DX441/SUM($DV441:$EE441)</f>
        <v>#VALUE!</v>
      </c>
      <c r="EI441" s="451" t="e">
        <f>DY441/SUM($DV441:$EE441)</f>
        <v>#VALUE!</v>
      </c>
      <c r="EJ441" s="451" t="e">
        <f>DZ441/SUM($DV441:$EE441)</f>
        <v>#VALUE!</v>
      </c>
      <c r="EK441" s="451" t="e">
        <f>EA441/SUM($DV441:$EE441)</f>
        <v>#VALUE!</v>
      </c>
      <c r="EL441" s="451" t="e">
        <f>EB441/SUM($DV441:$EE441)</f>
        <v>#VALUE!</v>
      </c>
      <c r="EM441" s="451" t="e">
        <f>EC441/SUM($DV441:$EE441)</f>
        <v>#VALUE!</v>
      </c>
      <c r="EN441" s="451" t="e">
        <f>ED441/SUM($DV441:$EE441)</f>
        <v>#VALUE!</v>
      </c>
      <c r="EO441" s="451" t="e">
        <f>EE441/SUM($DV441:$EE441)</f>
        <v>#VALUE!</v>
      </c>
      <c r="EP441" s="450">
        <f>EP440</f>
        <v>0.080000000000000002</v>
      </c>
      <c r="EQ441" s="450">
        <f>EQ440</f>
        <v>0.014999999999999999</v>
      </c>
      <c r="ER441" s="450">
        <f>ER440</f>
        <v>0.014999999999999999</v>
      </c>
      <c r="ES441" s="450">
        <f>ES440</f>
        <v>0.014999999999999999</v>
      </c>
      <c r="ET441" s="450">
        <f>ET440</f>
        <v>0.014999999999999999</v>
      </c>
      <c r="EU441" s="450">
        <f>EU440</f>
        <v>0.089999999999999997</v>
      </c>
      <c r="EV441" s="450">
        <f>EV440</f>
        <v>0.089999999999999997</v>
      </c>
      <c r="EW441" s="450">
        <f>EW440</f>
        <v>0.089999999999999997</v>
      </c>
      <c r="EX441" s="431" t="str">
        <f>IF(_tag_month_day!AS431="","",_tag_month_day!AS431/100)</f>
        <v/>
      </c>
      <c r="EY441" s="431" t="str">
        <f>IF(_tag_month_day!AT431="","",_tag_month_day!AT431/100)</f>
        <v/>
      </c>
      <c r="EZ441" s="431" t="str">
        <f>IF(_tag_month_day!AU431="","",_tag_month_day!AU431/100)</f>
        <v/>
      </c>
      <c r="FA441" s="431" t="str">
        <f>IF(_tag_month_day!AV431="","",_tag_month_day!AV431/100)</f>
        <v/>
      </c>
      <c r="FB441" s="431" t="str">
        <f>IF(_tag_month_day!AW431="","",_tag_month_day!AW431/100)</f>
        <v/>
      </c>
      <c r="FC441" s="431" t="str">
        <f>IF(_tag_month_day!AX431="","",_tag_month_day!AX431/100)</f>
        <v/>
      </c>
      <c r="FD441" s="449" t="str">
        <f>IF(_tag_month_day!AY431="","",_tag_month_day!AY431/100)</f>
        <v/>
      </c>
      <c r="FE441" s="449" t="str">
        <f>IF(_tag_month_day!AZ431="","",_tag_month_day!AZ431/100)</f>
        <v/>
      </c>
      <c r="FF441" s="449" t="str">
        <f>IF(_tag_month_day!BA431="","",_tag_month_day!BA431/100)</f>
        <v/>
      </c>
      <c r="FG441" s="449" t="str">
        <f>IF(_tag_month_day!BB431="","",_tag_month_day!BB431/100)</f>
        <v/>
      </c>
      <c r="FH441" s="467" t="str">
        <f>IF(_tag_month_day!BC431="","",_tag_month_day!BC431/100)</f>
        <v/>
      </c>
      <c r="FI441" s="449">
        <f>FI440</f>
        <v>0.40999999999999998</v>
      </c>
      <c r="FJ441" s="449">
        <f>FJ440</f>
        <v>0.11</v>
      </c>
      <c r="FK441" s="449">
        <f>FK440</f>
        <v>0.014999999999999999</v>
      </c>
      <c r="FL441" s="449">
        <f>FL440</f>
        <v>0</v>
      </c>
      <c r="FM441" s="467">
        <f>FM440</f>
        <v>0.0001</v>
      </c>
      <c r="FN441" s="449">
        <f>FN440</f>
        <v>0.32000000000000001</v>
      </c>
      <c r="FO441" s="449">
        <f>FO440</f>
        <v>0.20000000000000001</v>
      </c>
      <c r="FP441" s="449">
        <f>FP440</f>
        <v>0.01</v>
      </c>
      <c r="FQ441" s="449">
        <f>FQ440</f>
        <v>0</v>
      </c>
      <c r="FR441" s="467">
        <f>FR440</f>
        <v>0.0001</v>
      </c>
      <c r="FS441" s="449" t="str">
        <f>IF(_tag_month_day!BD431="","",_tag_month_day!BD431/100)</f>
        <v/>
      </c>
      <c r="FT441" s="449" t="str">
        <f>IF(_tag_month_day!BE431="","",_tag_month_day!BE431/100)</f>
        <v/>
      </c>
      <c r="FU441" s="449" t="str">
        <f>IF(_tag_month_day!BF431="","",_tag_month_day!BF431/100)</f>
        <v/>
      </c>
      <c r="FV441" s="449" t="str">
        <f>IF(_tag_month_day!BG431="","",_tag_month_day!BG431/100)</f>
        <v/>
      </c>
      <c r="FW441" s="467" t="str">
        <f>IF(_tag_month_day!BH431="","",_tag_month_day!BH431/100)</f>
        <v/>
      </c>
      <c r="FX441" s="449" t="str">
        <f>IF(_tag_month_day!BI431="","",_tag_month_day!BI431/100)</f>
        <v/>
      </c>
      <c r="FY441" s="449" t="str">
        <f>IF(_tag_month_day!BJ431="","",_tag_month_day!BJ431/100)</f>
        <v/>
      </c>
      <c r="FZ441" s="468" t="str">
        <f>IF(_tag_month_day!BK431="","",_tag_month_day!BK431/100)</f>
        <v/>
      </c>
      <c r="GA441" s="449" t="str">
        <f>IF(_tag_month_day!BL431="","",_tag_month_day!BL431/100)</f>
        <v/>
      </c>
      <c r="GB441" s="467" t="str">
        <f>IF(_tag_month_day!BM431="","",_tag_month_day!BM431/100)</f>
        <v/>
      </c>
      <c r="GC441" s="431" t="str">
        <f>IF(_tag_month_day!BN431="","",_tag_month_day!BN431/100)</f>
        <v/>
      </c>
      <c r="GD441" s="431" t="str">
        <f>IF(_tag_month_day!BO431="","",_tag_month_day!BO431/100)</f>
        <v/>
      </c>
      <c r="GE441" s="431" t="str">
        <f>IF(_tag_month_day!BP431="","",_tag_month_day!BP431/100)</f>
        <v/>
      </c>
      <c r="GF441" s="431" t="str">
        <f>IF(_tag_month_day!BQ431="","",_tag_month_day!BQ431/100)</f>
        <v/>
      </c>
      <c r="GG441" s="431" t="str">
        <f>IF(_tag_month_day!BR431="","",_tag_month_day!BR431/100)</f>
        <v/>
      </c>
      <c r="GH441" s="431" t="str">
        <f>IF(_tag_month_day!BS431="","",_tag_month_day!BS431/100)</f>
        <v/>
      </c>
      <c r="GI441" s="467" t="str">
        <f>IF(_tag_month_day!BT431="","",_tag_month_day!BT431/100)</f>
        <v/>
      </c>
      <c r="GJ441" s="469" t="str">
        <f>IF(_tag_month_day!BU431="","",_tag_month_day!BU431/100)</f>
        <v/>
      </c>
      <c r="GK441" s="470">
        <f>GK440</f>
        <v>0.070000000000000007</v>
      </c>
      <c r="GL441" s="470">
        <f>GL440</f>
        <v>0.029999999999999999</v>
      </c>
      <c r="GM441" s="471" t="str">
        <f>IF(_tag_month_day!BX431="","",_tag_month_day!BX431/100)</f>
        <v/>
      </c>
      <c r="GN441" s="470">
        <f>GN440</f>
        <v>0.070000000000000007</v>
      </c>
      <c r="GO441" s="470">
        <f>GO440</f>
        <v>0.029999999999999999</v>
      </c>
      <c r="GP441" s="470">
        <f>GP440</f>
        <v>0.089999999999999997</v>
      </c>
      <c r="GQ441" s="470">
        <f>GQ440</f>
        <v>0.029999999999999999</v>
      </c>
      <c r="GR441" s="471" t="str">
        <f>IF(_tag_month_day!CA431="","",_tag_month_day!CA431/100)</f>
        <v/>
      </c>
      <c r="GS441" s="472">
        <f>GS440</f>
        <v>0.95299999999999996</v>
      </c>
      <c r="GT441" s="472">
        <f>GT440</f>
        <v>0.55000000000000004</v>
      </c>
      <c r="GU441" s="472">
        <f>GU440</f>
        <v>0.55000000000000004</v>
      </c>
      <c r="GV441" s="472">
        <f>GV440</f>
        <v>0.55000000000000004</v>
      </c>
      <c r="GW441" s="472">
        <f>GW440</f>
        <v>0.5</v>
      </c>
      <c r="GX441" s="472">
        <f>GX440</f>
        <v>0.93500000000000005</v>
      </c>
      <c r="GY441" s="472">
        <f>GY440</f>
        <v>0.14999999999999999</v>
      </c>
      <c r="GZ441" s="472">
        <f>GZ440</f>
        <v>1</v>
      </c>
      <c r="HA441" s="474">
        <f>HA440</f>
        <v>0.047</v>
      </c>
      <c r="HB441" s="474">
        <f>HB440</f>
        <v>0.45000000000000001</v>
      </c>
      <c r="HC441" s="474">
        <f>HC440</f>
        <v>0.45000000000000001</v>
      </c>
      <c r="HD441" s="474">
        <f>HD440</f>
        <v>0.45000000000000001</v>
      </c>
      <c r="HE441" s="474">
        <f>HE440</f>
        <v>0.5</v>
      </c>
      <c r="HF441" s="474">
        <f>HF440</f>
        <v>0.065000000000000002</v>
      </c>
      <c r="HG441" s="474">
        <f>HG440</f>
        <v>0.84999999999999998</v>
      </c>
      <c r="HH441" s="474">
        <f>HH440</f>
        <v>0</v>
      </c>
      <c r="HI441" s="10">
        <f>IF(BZ441&lt;&gt;"",CK441-BV441,0)</f>
        <v>0</v>
      </c>
      <c r="HJ441" s="10" t="e">
        <f>IF(AJ441&gt;0,AH441-AJ441,0)</f>
        <v>#VALUE!</v>
      </c>
      <c r="HK441" s="466">
        <f>HK440</f>
        <v>0.84999999999999998</v>
      </c>
      <c r="HL441" s="424">
        <f>HL440</f>
        <v>550000</v>
      </c>
      <c r="HM441" s="424">
        <f>HM440</f>
        <v>480000</v>
      </c>
      <c r="HN441" s="465" t="e">
        <f>(DJ441*EZ441+DK441*FH441+DL441*FM441+DM441*FR441+DN441*FW441+DO441*GB441+DS441*GI441+DP441*GM441+DR441*GR441)*1000*2</f>
        <v>#VALUE!</v>
      </c>
      <c r="HO441" s="465" t="e">
        <f>HN441*HK441*$HO$2/HL441*1000000</f>
        <v>#VALUE!</v>
      </c>
      <c r="HP441" s="465" t="e">
        <f>HN441*HK441*$HP$2/HM441*1000000</f>
        <v>#VALUE!</v>
      </c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</row>
    <row customFormat="1" r="442" s="0">
      <c r="A442" s="420">
        <v>431</v>
      </c>
      <c r="B442" s="421">
        <f ca="1">IF(D442=D441,B441,IF(D442="夜班",B441+1,B441))</f>
        <v>43603</v>
      </c>
      <c r="C442" s="422">
        <f>C441</f>
        <v>0.041666666666666699</v>
      </c>
      <c r="D442" s="10" t="str">
        <f ca="1">IF(HOUR(G442)&lt;8,"夜班",IF(HOUR(G442)&lt;16,"白班",IF(HOUR(G442)&lt;24,"中班",0)))</f>
        <v>中班</v>
      </c>
      <c r="E442" s="10" t="e">
        <f ca="1">IF(F442=1,"甲",IF(F442=2,"乙",IF(F442=3,"丙",IF(F442=4,"丁",""))))</f>
        <v>#REF!</v>
      </c>
      <c r="F442" s="10" t="e">
        <f ca="1">SUMPRODUCT((成本日报!$A$3:$A$95=计划!B442)*(成本日报!$B$3:$B$95=计划!$D442),成本日报!$C$3:$C$95)</f>
        <v>#REF!</v>
      </c>
      <c r="G442" s="423">
        <f ca="1">G441+C441</f>
        <v>43603.916666665624</v>
      </c>
      <c r="H442" s="423">
        <f ca="1">$G442+$C442/60*10+$C442*0</f>
        <v>43603.923611110069</v>
      </c>
      <c r="I442" s="423">
        <f ca="1">$G442+$C442/60*18+$C442*0</f>
        <v>43603.929166665621</v>
      </c>
      <c r="J442" s="423">
        <f ca="1">$G442+$C442/60*0+$C442*1</f>
        <v>43603.958333332288</v>
      </c>
      <c r="K442" s="423">
        <f ca="1">$G442+$C442/60*30+$C442*2</f>
        <v>43604.020833332295</v>
      </c>
      <c r="L442" s="423">
        <f ca="1">$G442+$C442/60*0+$C442*3</f>
        <v>43604.041666665624</v>
      </c>
      <c r="M442" s="424" t="str">
        <f>IF(_tag_month_day!A432="","",_tag_month_day!A432)</f>
        <v/>
      </c>
      <c r="N442" s="424" t="str">
        <f>IF(_tag_month_day!B432="","",_tag_month_day!B432)</f>
        <v/>
      </c>
      <c r="O442" s="425" t="e">
        <f>IF(M442+N442=0,"",M442+N442)</f>
        <v>#VALUE!</v>
      </c>
      <c r="P442" s="424" t="str">
        <f>IF(_tag_month_day!C432="","",_tag_month_day!C432)</f>
        <v/>
      </c>
      <c r="Q442" s="424" t="str">
        <f>IF(_tag_month_day!D432="","",_tag_month_day!D432)</f>
        <v/>
      </c>
      <c r="R442" s="426" t="str">
        <f>IF(_tag_month_day!CB432="","",_tag_month_day!CB432/100)</f>
        <v/>
      </c>
      <c r="S442" s="427" t="str">
        <f>IF(_tag_month_day!E432="","",_tag_month_day!E432)</f>
        <v/>
      </c>
      <c r="T442" s="427" t="str">
        <f>IF(_tag_month_day!F432="","",_tag_month_day!F432)</f>
        <v/>
      </c>
      <c r="U442" s="428" t="e">
        <f>S442+T442</f>
        <v>#VALUE!</v>
      </c>
      <c r="V442" s="429" t="e">
        <f>U442/AJ442</f>
        <v>#VALUE!</v>
      </c>
      <c r="W442" s="430" t="str">
        <f>IF(_jhy_month_day!A432="","",_jhy_month_day!A432)</f>
        <v/>
      </c>
      <c r="X442" s="431" t="str">
        <f>IF(_jhy_month_day!B432="","",_jhy_month_day!B432/100)</f>
        <v/>
      </c>
      <c r="Y442" s="431" t="str">
        <f>IF(_jhy_month_day!C432="","",_jhy_month_day!C432/100)</f>
        <v/>
      </c>
      <c r="Z442" s="432">
        <f>Z438+1</f>
        <v>108</v>
      </c>
      <c r="AA442" s="433" t="str">
        <f>IF(_tag_month_day!G432="","",_tag_month_day!G432/100)</f>
        <v/>
      </c>
      <c r="AB442" s="433" t="str">
        <f>IF(_tag_month_day!H432="","",_tag_month_day!H432/100)</f>
        <v/>
      </c>
      <c r="AC442" s="434">
        <f>IF(X442="",AC441,BK442*($AV441*X442+$AW441*FD441+$AX441*FI441+$AY441*FN441+$AZ441*FS441+$BA441*FX441+$BG441*GE441)/(AV441*Y442+AX441*FK441+AW441*FF441+AY441*FP441+AZ441*FU441+BA441*FZ441+BG441*GG441+BB441*GK441+BC441*GN441+BD441*GP441))</f>
        <v>1.59963432013121</v>
      </c>
      <c r="AD442" s="435" t="str">
        <f>IF(AC442=AC441,"",AC442-AC441)</f>
        <v/>
      </c>
      <c r="AE442" s="436" t="str">
        <f>IF(1-AF442=0,"",(1-AF442))</f>
        <v/>
      </c>
      <c r="AF442" s="437">
        <v>1</v>
      </c>
      <c r="AG442" s="10" t="str">
        <f>AG441</f>
        <v>9A3</v>
      </c>
      <c r="AH442" s="438" t="str">
        <f>AH441</f>
        <v/>
      </c>
      <c r="AI442" s="424"/>
      <c r="AJ442" s="10" t="str">
        <f>IF(_tag_month_day!I432="","",_tag_month_day!I432)</f>
        <v/>
      </c>
      <c r="AK442" s="440"/>
      <c r="AL442" s="440"/>
      <c r="AM442" s="440"/>
      <c r="AN442" s="441">
        <f>AN441</f>
        <v>2</v>
      </c>
      <c r="AO442" s="441">
        <f>AO441</f>
        <v>8</v>
      </c>
      <c r="AP442" s="442" t="e">
        <f>(IF(AN442=0,AS441,AS441*(1+AO442/AN442)/(AR442+AO442/AN442)))+AT442</f>
        <v>#VALUE!</v>
      </c>
      <c r="AQ442" s="443" t="str">
        <f>IF(_tag_month_day!J432="","",_tag_month_day!J432/100)</f>
        <v/>
      </c>
      <c r="AR442" s="444">
        <f>AR441</f>
        <v>1.3</v>
      </c>
      <c r="AS442" s="445" t="e">
        <f>AQ442*(AN442*AR442+AO442)/(AN442+AO442)</f>
        <v>#VALUE!</v>
      </c>
      <c r="AT442" s="445" t="e">
        <f>(SUM(BE442:BF442)-SUM(BE441:BF441))*0.05</f>
        <v>#VALUE!</v>
      </c>
      <c r="AU442" s="446" t="str">
        <f>IF(_tag_month_day!CC432="","",IF(_tag_month_day!CC432&gt;0,_tag_month_day!CD432,_tag_month_day!CE432))</f>
        <v/>
      </c>
      <c r="AV442" s="447" t="str">
        <f>IF(_tag_month_day!L432="","",_tag_month_day!L432/100)</f>
        <v/>
      </c>
      <c r="AW442" s="431">
        <f>AW441</f>
        <v>0</v>
      </c>
      <c r="AX442" s="431">
        <f>AX441</f>
        <v>0</v>
      </c>
      <c r="AY442" s="431" t="str">
        <f>IF(_tag_month_day!M432="","",_tag_month_day!M432/100)</f>
        <v/>
      </c>
      <c r="AZ442" s="431" t="str">
        <f>IF(_tag_month_day!N432="","",_tag_month_day!N432/100)</f>
        <v/>
      </c>
      <c r="BA442" s="431" t="str">
        <f>IF(_tag_month_day!O432="","",_tag_month_day!O432/100)</f>
        <v/>
      </c>
      <c r="BB442" s="448" t="str">
        <f>IF(_tag_month_day!P432="","",_tag_month_day!P432/100)</f>
        <v/>
      </c>
      <c r="BC442" s="448">
        <f>BC441</f>
        <v>0</v>
      </c>
      <c r="BD442" s="448" t="str">
        <f>IF(_tag_month_day!Q432="","",_tag_month_day!Q432/100)</f>
        <v/>
      </c>
      <c r="BE442" s="449" t="str">
        <f>IF(_tag_month_day!R432="","",_tag_month_day!R432/100)</f>
        <v/>
      </c>
      <c r="BF442" s="388" t="e">
        <f>(AU442*(100+BE442*100))/(AJ442-AU442)/100</f>
        <v>#VALUE!</v>
      </c>
      <c r="BG442" s="450" t="e">
        <f>BE442+BF442</f>
        <v>#VALUE!</v>
      </c>
      <c r="BH442" s="451" t="e">
        <f>SUM(AV442:BF442)</f>
        <v>#VALUE!</v>
      </c>
      <c r="BI442" s="452" t="e">
        <f>IF(CX442=0,BI441,(DK442*查询!$R$5+DL442*查询!$Q$5+DM442*查询!$N$5+DN442*查询!$O$5+DO442*查询!$P$5)*AF442/CX442)</f>
        <v>#VALUE!</v>
      </c>
      <c r="BJ442" s="452" t="e">
        <f>IF(CX442=0,BJ441,(DP442*查询!$S$5+DQ442*查询!$T$5+DR442*查询!$U$5)*AF442/CX442)</f>
        <v>#VALUE!</v>
      </c>
      <c r="BK442" s="452">
        <f>BK441</f>
        <v>1</v>
      </c>
      <c r="BL442" s="453" t="e">
        <f>SUMPRODUCT((AV442:BA442)*(GS442:GX442))/((GS442:GX442)+SUM(BB442:BD442)*GY442+BG442*GZ442)</f>
        <v>#VALUE!</v>
      </c>
      <c r="BM442" s="453" t="e">
        <f>BK442*($AV442*FB442+$AW442*FD442+$AX442*FI442+$AY442*FN442+$AZ442*FS442+$BA442*FX442+$BG442*GE442)/(AV442*EY442+AX442*FK442+AW442*FF442+AY442*FP442+AZ442*FU442+BA442*FZ442+BG442*GG442+BB442*GK442+BC442*GN442+BD442*GP442)</f>
        <v>#VALUE!</v>
      </c>
      <c r="BN442" s="453" t="e">
        <f>($AV442*FC442+$AX442*FJ442+$AW442*FE442+$AY442*FO442+$AZ442*FT442+$BA442*FY442+$BG442*GF442)/($AV442*FA442+BG442*GH442+BB442*GL442+BC442*GO442+BD442*GQ442+BA442*GA442)</f>
        <v>#VALUE!</v>
      </c>
      <c r="BO442" s="454" t="e">
        <f>SUMPRODUCT(AV442:BA442*GS442:GX442)/(GS442:GX442+(BB442+BC442+BD442)*GY442+BG442)</f>
        <v>#VALUE!</v>
      </c>
      <c r="BP442" s="454" t="e">
        <f>SUMPRODUCT(AV442:BA442*GS442:GX442)/(GS442:GX442+(BB442+BC442+BD442)*GY442+BG442)</f>
        <v>#VALUE!</v>
      </c>
      <c r="BQ442" s="454" t="e">
        <f>SUMPRODUCT(AV442:BA442*GS442:GX442)/(GS442:GX442+(BB442+BC442+BD442)*GY442+BG442)</f>
        <v>#VALUE!</v>
      </c>
      <c r="BR442" s="453" t="str">
        <f>IF(_tag_month_day!T432="","",_tag_month_day!T432)</f>
        <v/>
      </c>
      <c r="BS442" s="453" t="str">
        <f>IF(_tag_month_day!U432="","",_tag_month_day!U432)</f>
        <v/>
      </c>
      <c r="BT442" s="455" t="str">
        <f>IF(CK442="","",IF((CK442&gt;=BV442-0.12)*(CK442&lt;=BV442+0.12),"合格","不合格"))</f>
        <v/>
      </c>
      <c r="BU442" s="456" t="str">
        <f>IF(_tag_month_day!V432="","",_tag_month_day!V432)</f>
        <v/>
      </c>
      <c r="BV442" s="457" t="str">
        <f>IF(_tag_month_day!W432="","",_tag_month_day!W432)</f>
        <v/>
      </c>
      <c r="BW442" s="458" t="str">
        <f>IF(_tag_month_day!X432="","",_tag_month_day!X432)</f>
        <v/>
      </c>
      <c r="BX442" s="458" t="str">
        <f>IF(_tag_month_day!Y432="","",_tag_month_day!Y432)</f>
        <v/>
      </c>
      <c r="BY442" s="459">
        <f ca="1">L442</f>
        <v>43604.041666665624</v>
      </c>
      <c r="BZ442" s="460"/>
      <c r="CA442" s="461"/>
      <c r="CB442" s="424" t="str">
        <f>IF(_tag_month_day!Z432="","",_tag_month_day!Z432)</f>
        <v/>
      </c>
      <c r="CC442" s="424" t="str">
        <f>IF(_tag_month_day!AA432="","",_tag_month_day!AA432)</f>
        <v/>
      </c>
      <c r="CD442" s="424" t="str">
        <f>IF(_tag_month_day!AB432="","",_tag_month_day!AB432)</f>
        <v/>
      </c>
      <c r="CE442" s="424" t="str">
        <f>IF(_tag_month_day!AC432="","",_tag_month_day!AC432)</f>
        <v/>
      </c>
      <c r="CF442" s="424" t="str">
        <f>IF(_tag_month_day!AD432="","",_tag_month_day!AD432)</f>
        <v/>
      </c>
      <c r="CG442" s="424" t="str">
        <f>IF(_tag_month_day!AE432="","",_tag_month_day!AE432)</f>
        <v/>
      </c>
      <c r="CH442" s="424" t="str">
        <f>IF(_tag_month_day!AF432="","",_tag_month_day!AF432)</f>
        <v/>
      </c>
      <c r="CI442" s="424" t="str">
        <f>IF(_tag_month_day!AG432="","",_tag_month_day!AG432)</f>
        <v/>
      </c>
      <c r="CJ442" s="424" t="str">
        <f>IF(_tag_month_day!AH432="","",_tag_month_day!AH432)</f>
        <v/>
      </c>
      <c r="CK442" s="424" t="str">
        <f>IF(_tag_month_day!AI432="","",_tag_month_day!AI432)</f>
        <v/>
      </c>
      <c r="CL442" s="4" t="str">
        <f>IF(_tag_month_day!AJ432="","",_tag_month_day!AJ432)</f>
        <v/>
      </c>
      <c r="CM442" s="4" t="str">
        <f>IF(_tag_month_day!AK432="","",_tag_month_day!AK432)</f>
        <v/>
      </c>
      <c r="CN442" s="4" t="str">
        <f>IF(_tag_month_day!AL432="","",_tag_month_day!AL432)</f>
        <v/>
      </c>
      <c r="CO442" s="4" t="str">
        <f>IF(_tag_month_day!AM432="","",_tag_month_day!AM432)</f>
        <v/>
      </c>
      <c r="CP442" s="4" t="str">
        <f>IF(_tag_month_day!AN432="","",_tag_month_day!AN432)</f>
        <v/>
      </c>
      <c r="CQ442" s="4" t="str">
        <f>IF(_tag_month_day!AO432="","",_tag_month_day!AO432)</f>
        <v/>
      </c>
      <c r="CR442" s="462" t="str">
        <f>IF(_tag_month_day!AP432="","",_tag_month_day!AP432)</f>
        <v/>
      </c>
      <c r="CS442" s="463" t="str">
        <f>IF(_tag_month_day!AQ432="","",_tag_month_day!AQ432)</f>
        <v/>
      </c>
      <c r="CT442" s="4" t="str">
        <f>IF(_tag_month_day!AR432="","",_tag_month_day!AR432)</f>
        <v/>
      </c>
      <c r="CU442" s="464" t="e">
        <f>DU442/AJ442</f>
        <v>#VALUE!</v>
      </c>
      <c r="CV442" s="451" t="e">
        <f>BG442/BH442</f>
        <v>#VALUE!</v>
      </c>
      <c r="CW442" s="465" t="e">
        <f>AJ442*(1-CV442)*CU442*AF442</f>
        <v>#VALUE!</v>
      </c>
      <c r="CX442" s="465" t="e">
        <f>CW442*94%</f>
        <v>#VALUE!</v>
      </c>
      <c r="CY442" s="466" t="e">
        <f>IF(CX442=0,0,DS442/(DS442+CX442))</f>
        <v>#VALUE!</v>
      </c>
      <c r="CZ442" s="465" t="e">
        <f>$AJ442*EF442</f>
        <v>#VALUE!</v>
      </c>
      <c r="DA442" s="465" t="e">
        <f>$AJ442*EG442</f>
        <v>#VALUE!</v>
      </c>
      <c r="DB442" s="465" t="e">
        <f>$AJ442*EH442</f>
        <v>#VALUE!</v>
      </c>
      <c r="DC442" s="465" t="e">
        <f>$AJ442*EI442</f>
        <v>#VALUE!</v>
      </c>
      <c r="DD442" s="465" t="e">
        <f>$AJ442*EJ442</f>
        <v>#VALUE!</v>
      </c>
      <c r="DE442" s="465" t="e">
        <f>$AJ442*EK442</f>
        <v>#VALUE!</v>
      </c>
      <c r="DF442" s="465" t="e">
        <f>$AJ442*EL442</f>
        <v>#VALUE!</v>
      </c>
      <c r="DG442" s="465" t="e">
        <f>$AJ442*EM442</f>
        <v>#VALUE!</v>
      </c>
      <c r="DH442" s="465" t="e">
        <f>$AJ442*EN442</f>
        <v>#VALUE!</v>
      </c>
      <c r="DI442" s="465" t="e">
        <f>$AJ442*EO442</f>
        <v>#VALUE!</v>
      </c>
      <c r="DJ442" s="465" t="e">
        <f>CZ442*(1-EP442)</f>
        <v>#VALUE!</v>
      </c>
      <c r="DK442" s="465" t="e">
        <f>DA442*(1-ER442)</f>
        <v>#VALUE!</v>
      </c>
      <c r="DL442" s="465" t="e">
        <f>DB442*(1-EQ442)</f>
        <v>#VALUE!</v>
      </c>
      <c r="DM442" s="465" t="e">
        <f>DC442*(1-ES442)</f>
        <v>#VALUE!</v>
      </c>
      <c r="DN442" s="465" t="e">
        <f>DD442*(1-ET442)</f>
        <v>#VALUE!</v>
      </c>
      <c r="DO442" s="465" t="e">
        <f>DE442</f>
        <v>#VALUE!</v>
      </c>
      <c r="DP442" s="465" t="e">
        <f>DF442*(1-EU442)</f>
        <v>#VALUE!</v>
      </c>
      <c r="DQ442" s="465" t="e">
        <f>DG442*(1-EV442)</f>
        <v>#VALUE!</v>
      </c>
      <c r="DR442" s="465" t="e">
        <f>DH442*(1-EW442)</f>
        <v>#VALUE!</v>
      </c>
      <c r="DS442" s="465" t="e">
        <f>DI442</f>
        <v>#VALUE!</v>
      </c>
      <c r="DT442" s="465" t="e">
        <f>SUM(DJ442:DS442)</f>
        <v>#VALUE!</v>
      </c>
      <c r="DU442" s="465" t="e">
        <f>(GS442:GX442)+(DP442+DQ442+DR442)*GY442+DS442</f>
        <v>#VALUE!</v>
      </c>
      <c r="DV442" s="451" t="e">
        <f>AV442/$BH442/(1-EP442)</f>
        <v>#VALUE!</v>
      </c>
      <c r="DW442" s="451" t="e">
        <f>AW442/$BH442/(1-ER442)</f>
        <v>#VALUE!</v>
      </c>
      <c r="DX442" s="451" t="e">
        <f>AX442/$BH442/(1-EQ442)</f>
        <v>#VALUE!</v>
      </c>
      <c r="DY442" s="451" t="e">
        <f>AY442/$BH442/(1-ES442)</f>
        <v>#VALUE!</v>
      </c>
      <c r="DZ442" s="451" t="e">
        <f>AZ442/$BH442/(1-ET442)</f>
        <v>#VALUE!</v>
      </c>
      <c r="EA442" s="451" t="e">
        <f>BA442/$BH442/(1-AX442)</f>
        <v>#VALUE!</v>
      </c>
      <c r="EB442" s="451" t="e">
        <f>BB442/$BH442/(1-EU442)</f>
        <v>#VALUE!</v>
      </c>
      <c r="EC442" s="451" t="e">
        <f>BC442/$BH442/(1-EV442)</f>
        <v>#VALUE!</v>
      </c>
      <c r="ED442" s="451" t="e">
        <f>BD442/$BH442/(1-EW442)</f>
        <v>#VALUE!</v>
      </c>
      <c r="EE442" s="451" t="e">
        <f>BG442/BH442</f>
        <v>#VALUE!</v>
      </c>
      <c r="EF442" s="451" t="e">
        <f>DV442/SUM($DV442:$EE442)</f>
        <v>#VALUE!</v>
      </c>
      <c r="EG442" s="451" t="e">
        <f>DW442/SUM($DV442:$EE442)</f>
        <v>#VALUE!</v>
      </c>
      <c r="EH442" s="451" t="e">
        <f>DX442/SUM($DV442:$EE442)</f>
        <v>#VALUE!</v>
      </c>
      <c r="EI442" s="451" t="e">
        <f>DY442/SUM($DV442:$EE442)</f>
        <v>#VALUE!</v>
      </c>
      <c r="EJ442" s="451" t="e">
        <f>DZ442/SUM($DV442:$EE442)</f>
        <v>#VALUE!</v>
      </c>
      <c r="EK442" s="451" t="e">
        <f>EA442/SUM($DV442:$EE442)</f>
        <v>#VALUE!</v>
      </c>
      <c r="EL442" s="451" t="e">
        <f>EB442/SUM($DV442:$EE442)</f>
        <v>#VALUE!</v>
      </c>
      <c r="EM442" s="451" t="e">
        <f>EC442/SUM($DV442:$EE442)</f>
        <v>#VALUE!</v>
      </c>
      <c r="EN442" s="451" t="e">
        <f>ED442/SUM($DV442:$EE442)</f>
        <v>#VALUE!</v>
      </c>
      <c r="EO442" s="451" t="e">
        <f>EE442/SUM($DV442:$EE442)</f>
        <v>#VALUE!</v>
      </c>
      <c r="EP442" s="450">
        <f>EP441</f>
        <v>0.080000000000000002</v>
      </c>
      <c r="EQ442" s="450">
        <f>EQ441</f>
        <v>0.014999999999999999</v>
      </c>
      <c r="ER442" s="450">
        <f>ER441</f>
        <v>0.014999999999999999</v>
      </c>
      <c r="ES442" s="450">
        <f>ES441</f>
        <v>0.014999999999999999</v>
      </c>
      <c r="ET442" s="450">
        <f>ET441</f>
        <v>0.014999999999999999</v>
      </c>
      <c r="EU442" s="450">
        <f>EU441</f>
        <v>0.089999999999999997</v>
      </c>
      <c r="EV442" s="450">
        <f>EV441</f>
        <v>0.089999999999999997</v>
      </c>
      <c r="EW442" s="450">
        <f>EW441</f>
        <v>0.089999999999999997</v>
      </c>
      <c r="EX442" s="431" t="str">
        <f>IF(_tag_month_day!AS432="","",_tag_month_day!AS432/100)</f>
        <v/>
      </c>
      <c r="EY442" s="431" t="str">
        <f>IF(_tag_month_day!AT432="","",_tag_month_day!AT432/100)</f>
        <v/>
      </c>
      <c r="EZ442" s="431" t="str">
        <f>IF(_tag_month_day!AU432="","",_tag_month_day!AU432/100)</f>
        <v/>
      </c>
      <c r="FA442" s="431" t="str">
        <f>IF(_tag_month_day!AV432="","",_tag_month_day!AV432/100)</f>
        <v/>
      </c>
      <c r="FB442" s="431" t="str">
        <f>IF(_tag_month_day!AW432="","",_tag_month_day!AW432/100)</f>
        <v/>
      </c>
      <c r="FC442" s="431" t="str">
        <f>IF(_tag_month_day!AX432="","",_tag_month_day!AX432/100)</f>
        <v/>
      </c>
      <c r="FD442" s="449" t="str">
        <f>IF(_tag_month_day!AY432="","",_tag_month_day!AY432/100)</f>
        <v/>
      </c>
      <c r="FE442" s="449" t="str">
        <f>IF(_tag_month_day!AZ432="","",_tag_month_day!AZ432/100)</f>
        <v/>
      </c>
      <c r="FF442" s="449" t="str">
        <f>IF(_tag_month_day!BA432="","",_tag_month_day!BA432/100)</f>
        <v/>
      </c>
      <c r="FG442" s="449" t="str">
        <f>IF(_tag_month_day!BB432="","",_tag_month_day!BB432/100)</f>
        <v/>
      </c>
      <c r="FH442" s="467" t="str">
        <f>IF(_tag_month_day!BC432="","",_tag_month_day!BC432/100)</f>
        <v/>
      </c>
      <c r="FI442" s="449">
        <f>FI441</f>
        <v>0.40999999999999998</v>
      </c>
      <c r="FJ442" s="449">
        <f>FJ441</f>
        <v>0.11</v>
      </c>
      <c r="FK442" s="449">
        <f>FK441</f>
        <v>0.014999999999999999</v>
      </c>
      <c r="FL442" s="449">
        <f>FL441</f>
        <v>0</v>
      </c>
      <c r="FM442" s="467">
        <f>FM441</f>
        <v>0.0001</v>
      </c>
      <c r="FN442" s="449">
        <f>FN441</f>
        <v>0.32000000000000001</v>
      </c>
      <c r="FO442" s="449">
        <f>FO441</f>
        <v>0.20000000000000001</v>
      </c>
      <c r="FP442" s="449">
        <f>FP441</f>
        <v>0.01</v>
      </c>
      <c r="FQ442" s="449">
        <f>FQ441</f>
        <v>0</v>
      </c>
      <c r="FR442" s="467">
        <f>FR441</f>
        <v>0.0001</v>
      </c>
      <c r="FS442" s="449" t="str">
        <f>IF(_tag_month_day!BD432="","",_tag_month_day!BD432/100)</f>
        <v/>
      </c>
      <c r="FT442" s="449" t="str">
        <f>IF(_tag_month_day!BE432="","",_tag_month_day!BE432/100)</f>
        <v/>
      </c>
      <c r="FU442" s="449" t="str">
        <f>IF(_tag_month_day!BF432="","",_tag_month_day!BF432/100)</f>
        <v/>
      </c>
      <c r="FV442" s="449" t="str">
        <f>IF(_tag_month_day!BG432="","",_tag_month_day!BG432/100)</f>
        <v/>
      </c>
      <c r="FW442" s="467" t="str">
        <f>IF(_tag_month_day!BH432="","",_tag_month_day!BH432/100)</f>
        <v/>
      </c>
      <c r="FX442" s="449" t="str">
        <f>IF(_tag_month_day!BI432="","",_tag_month_day!BI432/100)</f>
        <v/>
      </c>
      <c r="FY442" s="449" t="str">
        <f>IF(_tag_month_day!BJ432="","",_tag_month_day!BJ432/100)</f>
        <v/>
      </c>
      <c r="FZ442" s="468" t="str">
        <f>IF(_tag_month_day!BK432="","",_tag_month_day!BK432/100)</f>
        <v/>
      </c>
      <c r="GA442" s="449" t="str">
        <f>IF(_tag_month_day!BL432="","",_tag_month_day!BL432/100)</f>
        <v/>
      </c>
      <c r="GB442" s="467" t="str">
        <f>IF(_tag_month_day!BM432="","",_tag_month_day!BM432/100)</f>
        <v/>
      </c>
      <c r="GC442" s="431" t="str">
        <f>IF(_tag_month_day!BN432="","",_tag_month_day!BN432/100)</f>
        <v/>
      </c>
      <c r="GD442" s="431" t="str">
        <f>IF(_tag_month_day!BO432="","",_tag_month_day!BO432/100)</f>
        <v/>
      </c>
      <c r="GE442" s="431" t="str">
        <f>IF(_tag_month_day!BP432="","",_tag_month_day!BP432/100)</f>
        <v/>
      </c>
      <c r="GF442" s="431" t="str">
        <f>IF(_tag_month_day!BQ432="","",_tag_month_day!BQ432/100)</f>
        <v/>
      </c>
      <c r="GG442" s="431" t="str">
        <f>IF(_tag_month_day!BR432="","",_tag_month_day!BR432/100)</f>
        <v/>
      </c>
      <c r="GH442" s="431" t="str">
        <f>IF(_tag_month_day!BS432="","",_tag_month_day!BS432/100)</f>
        <v/>
      </c>
      <c r="GI442" s="467" t="str">
        <f>IF(_tag_month_day!BT432="","",_tag_month_day!BT432/100)</f>
        <v/>
      </c>
      <c r="GJ442" s="469" t="str">
        <f>IF(_tag_month_day!BU432="","",_tag_month_day!BU432/100)</f>
        <v/>
      </c>
      <c r="GK442" s="470">
        <f>GK441</f>
        <v>0.070000000000000007</v>
      </c>
      <c r="GL442" s="470">
        <f>GL441</f>
        <v>0.029999999999999999</v>
      </c>
      <c r="GM442" s="471" t="str">
        <f>IF(_tag_month_day!BX432="","",_tag_month_day!BX432/100)</f>
        <v/>
      </c>
      <c r="GN442" s="470">
        <f>GN441</f>
        <v>0.070000000000000007</v>
      </c>
      <c r="GO442" s="470">
        <f>GO441</f>
        <v>0.029999999999999999</v>
      </c>
      <c r="GP442" s="470">
        <f>GP441</f>
        <v>0.089999999999999997</v>
      </c>
      <c r="GQ442" s="470">
        <f>GQ441</f>
        <v>0.029999999999999999</v>
      </c>
      <c r="GR442" s="471" t="str">
        <f>IF(_tag_month_day!CA432="","",_tag_month_day!CA432/100)</f>
        <v/>
      </c>
      <c r="GS442" s="472">
        <f>GS441</f>
        <v>0.95299999999999996</v>
      </c>
      <c r="GT442" s="472">
        <f>GT441</f>
        <v>0.55000000000000004</v>
      </c>
      <c r="GU442" s="472">
        <f>GU441</f>
        <v>0.55000000000000004</v>
      </c>
      <c r="GV442" s="472">
        <f>GV441</f>
        <v>0.55000000000000004</v>
      </c>
      <c r="GW442" s="472">
        <f>GW441</f>
        <v>0.5</v>
      </c>
      <c r="GX442" s="472">
        <f>GX441</f>
        <v>0.93500000000000005</v>
      </c>
      <c r="GY442" s="472">
        <f>GY441</f>
        <v>0.14999999999999999</v>
      </c>
      <c r="GZ442" s="472">
        <f>GZ441</f>
        <v>1</v>
      </c>
      <c r="HA442" s="474">
        <f>HA441</f>
        <v>0.047</v>
      </c>
      <c r="HB442" s="474">
        <f>HB441</f>
        <v>0.45000000000000001</v>
      </c>
      <c r="HC442" s="474">
        <f>HC441</f>
        <v>0.45000000000000001</v>
      </c>
      <c r="HD442" s="474">
        <f>HD441</f>
        <v>0.45000000000000001</v>
      </c>
      <c r="HE442" s="474">
        <f>HE441</f>
        <v>0.5</v>
      </c>
      <c r="HF442" s="474">
        <f>HF441</f>
        <v>0.065000000000000002</v>
      </c>
      <c r="HG442" s="474">
        <f>HG441</f>
        <v>0.84999999999999998</v>
      </c>
      <c r="HH442" s="474">
        <f>HH441</f>
        <v>0</v>
      </c>
      <c r="HI442" s="10">
        <f>IF(BZ442&lt;&gt;"",CK442-BV442,0)</f>
        <v>0</v>
      </c>
      <c r="HJ442" s="10" t="e">
        <f>IF(AJ442&gt;0,AH442-AJ442,0)</f>
        <v>#VALUE!</v>
      </c>
      <c r="HK442" s="466">
        <f>HK441</f>
        <v>0.84999999999999998</v>
      </c>
      <c r="HL442" s="424">
        <f>HL441</f>
        <v>550000</v>
      </c>
      <c r="HM442" s="424">
        <f>HM441</f>
        <v>480000</v>
      </c>
      <c r="HN442" s="465" t="e">
        <f>(DJ442*EZ442+DK442*FH442+DL442*FM442+DM442*FR442+DN442*FW442+DO442*GB442+DS442*GI442+DP442*GM442+DR442*GR442)*1000*2</f>
        <v>#VALUE!</v>
      </c>
      <c r="HO442" s="465" t="e">
        <f>HN442*HK442*$HO$2/HL442*1000000</f>
        <v>#VALUE!</v>
      </c>
      <c r="HP442" s="465" t="e">
        <f>HN442*HK442*$HP$2/HM442*1000000</f>
        <v>#VALUE!</v>
      </c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</row>
    <row customFormat="1" r="443" s="0">
      <c r="A443" s="420">
        <v>432</v>
      </c>
      <c r="B443" s="421">
        <f ca="1">IF(D443=D442,B442,IF(D443="夜班",B442+1,B442))</f>
        <v>43603</v>
      </c>
      <c r="C443" s="422">
        <f>C442</f>
        <v>0.041666666666666699</v>
      </c>
      <c r="D443" s="10" t="str">
        <f ca="1">IF(HOUR(G443)&lt;8,"夜班",IF(HOUR(G443)&lt;16,"白班",IF(HOUR(G443)&lt;24,"中班",0)))</f>
        <v>中班</v>
      </c>
      <c r="E443" s="10" t="e">
        <f ca="1">IF(F443=1,"甲",IF(F443=2,"乙",IF(F443=3,"丙",IF(F443=4,"丁",""))))</f>
        <v>#REF!</v>
      </c>
      <c r="F443" s="10" t="e">
        <f ca="1">SUMPRODUCT((成本日报!$A$3:$A$95=计划!B443)*(成本日报!$B$3:$B$95=计划!$D443),成本日报!$C$3:$C$95)</f>
        <v>#REF!</v>
      </c>
      <c r="G443" s="423">
        <f ca="1">G442+C442</f>
        <v>43603.958333332288</v>
      </c>
      <c r="H443" s="423">
        <f ca="1">$G443+$C443/60*10+$C443*0</f>
        <v>43603.965277776733</v>
      </c>
      <c r="I443" s="423">
        <f ca="1">$G443+$C443/60*18+$C443*0</f>
        <v>43603.970833332285</v>
      </c>
      <c r="J443" s="423">
        <f ca="1">$G443+$C443/60*0+$C443*1</f>
        <v>43603.999999998952</v>
      </c>
      <c r="K443" s="423">
        <f ca="1">$G443+$C443/60*30+$C443*2</f>
        <v>43604.06249999896</v>
      </c>
      <c r="L443" s="423">
        <f ca="1">$G443+$C443/60*0+$C443*3</f>
        <v>43604.083333332288</v>
      </c>
      <c r="M443" s="424" t="str">
        <f>IF(_tag_month_day!A433="","",_tag_month_day!A433)</f>
        <v/>
      </c>
      <c r="N443" s="424" t="str">
        <f>IF(_tag_month_day!B433="","",_tag_month_day!B433)</f>
        <v/>
      </c>
      <c r="O443" s="425" t="e">
        <f>IF(M443+N443=0,"",M443+N443)</f>
        <v>#VALUE!</v>
      </c>
      <c r="P443" s="424" t="str">
        <f>IF(_tag_month_day!C433="","",_tag_month_day!C433)</f>
        <v/>
      </c>
      <c r="Q443" s="424" t="str">
        <f>IF(_tag_month_day!D433="","",_tag_month_day!D433)</f>
        <v/>
      </c>
      <c r="R443" s="426" t="str">
        <f>IF(_tag_month_day!CB433="","",_tag_month_day!CB433/100)</f>
        <v/>
      </c>
      <c r="S443" s="427" t="str">
        <f>IF(_tag_month_day!E433="","",_tag_month_day!E433)</f>
        <v/>
      </c>
      <c r="T443" s="427" t="str">
        <f>IF(_tag_month_day!F433="","",_tag_month_day!F433)</f>
        <v/>
      </c>
      <c r="U443" s="428" t="e">
        <f>S443+T443</f>
        <v>#VALUE!</v>
      </c>
      <c r="V443" s="429" t="e">
        <f>U443/AJ443</f>
        <v>#VALUE!</v>
      </c>
      <c r="W443" s="430" t="str">
        <f>IF(_jhy_month_day!A433="","",_jhy_month_day!A433)</f>
        <v/>
      </c>
      <c r="X443" s="431" t="str">
        <f>IF(_jhy_month_day!B433="","",_jhy_month_day!B433/100)</f>
        <v/>
      </c>
      <c r="Y443" s="431" t="str">
        <f>IF(_jhy_month_day!C433="","",_jhy_month_day!C433/100)</f>
        <v/>
      </c>
      <c r="Z443" s="432">
        <f>Z439+1</f>
        <v>108</v>
      </c>
      <c r="AA443" s="433" t="str">
        <f>IF(_tag_month_day!G433="","",_tag_month_day!G433/100)</f>
        <v/>
      </c>
      <c r="AB443" s="433" t="str">
        <f>IF(_tag_month_day!H433="","",_tag_month_day!H433/100)</f>
        <v/>
      </c>
      <c r="AC443" s="434">
        <f>IF(X443="",AC442,BK443*($AV442*X443+$AW442*FD442+$AX442*FI442+$AY442*FN442+$AZ442*FS442+$BA442*FX442+$BG442*GE442)/(AV442*Y443+AX442*FK442+AW442*FF442+AY442*FP442+AZ442*FU442+BA442*FZ442+BG442*GG442+BB442*GK442+BC442*GN442+BD442*GP442))</f>
        <v>1.59963432013121</v>
      </c>
      <c r="AD443" s="435" t="str">
        <f>IF(AC443=AC442,"",AC443-AC442)</f>
        <v/>
      </c>
      <c r="AE443" s="436" t="str">
        <f>IF(1-AF443=0,"",(1-AF443))</f>
        <v/>
      </c>
      <c r="AF443" s="437">
        <v>1</v>
      </c>
      <c r="AG443" s="10" t="str">
        <f>AG442</f>
        <v>9A3</v>
      </c>
      <c r="AH443" s="438" t="str">
        <f>AH442</f>
        <v/>
      </c>
      <c r="AI443" s="424"/>
      <c r="AJ443" s="10" t="str">
        <f>IF(_tag_month_day!I433="","",_tag_month_day!I433)</f>
        <v/>
      </c>
      <c r="AK443" s="440"/>
      <c r="AL443" s="440"/>
      <c r="AM443" s="440"/>
      <c r="AN443" s="441">
        <f>AN442</f>
        <v>2</v>
      </c>
      <c r="AO443" s="441">
        <f>AO442</f>
        <v>8</v>
      </c>
      <c r="AP443" s="442" t="e">
        <f>(IF(AN443=0,AS442,AS442*(1+AO443/AN443)/(AR443+AO443/AN443)))+AT443</f>
        <v>#VALUE!</v>
      </c>
      <c r="AQ443" s="443" t="str">
        <f>IF(_tag_month_day!J433="","",_tag_month_day!J433/100)</f>
        <v/>
      </c>
      <c r="AR443" s="444">
        <f>AR442</f>
        <v>1.3</v>
      </c>
      <c r="AS443" s="445" t="e">
        <f>AQ443*(AN443*AR443+AO443)/(AN443+AO443)</f>
        <v>#VALUE!</v>
      </c>
      <c r="AT443" s="445" t="e">
        <f>(SUM(BE443:BF443)-SUM(BE442:BF442))*0.05</f>
        <v>#VALUE!</v>
      </c>
      <c r="AU443" s="446" t="str">
        <f>IF(_tag_month_day!CC433="","",IF(_tag_month_day!CC433&gt;0,_tag_month_day!CD433,_tag_month_day!CE433))</f>
        <v/>
      </c>
      <c r="AV443" s="447" t="str">
        <f>IF(_tag_month_day!L433="","",_tag_month_day!L433/100)</f>
        <v/>
      </c>
      <c r="AW443" s="431">
        <f>AW442</f>
        <v>0</v>
      </c>
      <c r="AX443" s="431">
        <f>AX442</f>
        <v>0</v>
      </c>
      <c r="AY443" s="431" t="str">
        <f>IF(_tag_month_day!M433="","",_tag_month_day!M433/100)</f>
        <v/>
      </c>
      <c r="AZ443" s="431" t="str">
        <f>IF(_tag_month_day!N433="","",_tag_month_day!N433/100)</f>
        <v/>
      </c>
      <c r="BA443" s="431" t="str">
        <f>IF(_tag_month_day!O433="","",_tag_month_day!O433/100)</f>
        <v/>
      </c>
      <c r="BB443" s="448" t="str">
        <f>IF(_tag_month_day!P433="","",_tag_month_day!P433/100)</f>
        <v/>
      </c>
      <c r="BC443" s="448">
        <f>BC442</f>
        <v>0</v>
      </c>
      <c r="BD443" s="448" t="str">
        <f>IF(_tag_month_day!Q433="","",_tag_month_day!Q433/100)</f>
        <v/>
      </c>
      <c r="BE443" s="449" t="str">
        <f>IF(_tag_month_day!R433="","",_tag_month_day!R433/100)</f>
        <v/>
      </c>
      <c r="BF443" s="388" t="e">
        <f>(AU443*(100+BE443*100))/(AJ443-AU443)/100</f>
        <v>#VALUE!</v>
      </c>
      <c r="BG443" s="450" t="e">
        <f>BE443+BF443</f>
        <v>#VALUE!</v>
      </c>
      <c r="BH443" s="451" t="e">
        <f>SUM(AV443:BF443)</f>
        <v>#VALUE!</v>
      </c>
      <c r="BI443" s="452" t="e">
        <f>IF(CX443=0,BI442,(DK443*查询!$R$5+DL443*查询!$Q$5+DM443*查询!$N$5+DN443*查询!$O$5+DO443*查询!$P$5)*AF443/CX443)</f>
        <v>#VALUE!</v>
      </c>
      <c r="BJ443" s="452" t="e">
        <f>IF(CX443=0,BJ442,(DP443*查询!$S$5+DQ443*查询!$T$5+DR443*查询!$U$5)*AF443/CX443)</f>
        <v>#VALUE!</v>
      </c>
      <c r="BK443" s="452">
        <f>BK442</f>
        <v>1</v>
      </c>
      <c r="BL443" s="453" t="e">
        <f>SUMPRODUCT((AV443:BA443)*(GS443:GX443))/((GS443:GX443)+SUM(BB443:BD443)*GY443+BG443*GZ443)</f>
        <v>#VALUE!</v>
      </c>
      <c r="BM443" s="453" t="e">
        <f>BK443*($AV443*FB443+$AW443*FD443+$AX443*FI443+$AY443*FN443+$AZ443*FS443+$BA443*FX443+$BG443*GE443)/(AV443*EY443+AX443*FK443+AW443*FF443+AY443*FP443+AZ443*FU443+BA443*FZ443+BG443*GG443+BB443*GK443+BC443*GN443+BD443*GP443)</f>
        <v>#VALUE!</v>
      </c>
      <c r="BN443" s="453" t="e">
        <f>($AV443*FC443+$AX443*FJ443+$AW443*FE443+$AY443*FO443+$AZ443*FT443+$BA443*FY443+$BG443*GF443)/($AV443*FA443+BG443*GH443+BB443*GL443+BC443*GO443+BD443*GQ443+BA443*GA443)</f>
        <v>#VALUE!</v>
      </c>
      <c r="BO443" s="454" t="e">
        <f>SUMPRODUCT(AV443:BA443*GS443:GX443)/(GS443:GX443+(BB443+BC443+BD443)*GY443+BG443)</f>
        <v>#VALUE!</v>
      </c>
      <c r="BP443" s="454" t="e">
        <f>SUMPRODUCT(AV443:BA443*GS443:GX443)/(GS443:GX443+(BB443+BC443+BD443)*GY443+BG443)</f>
        <v>#VALUE!</v>
      </c>
      <c r="BQ443" s="454" t="e">
        <f>SUMPRODUCT(AV443:BA443*GS443:GX443)/(GS443:GX443+(BB443+BC443+BD443)*GY443+BG443)</f>
        <v>#VALUE!</v>
      </c>
      <c r="BR443" s="453" t="str">
        <f>IF(_tag_month_day!T433="","",_tag_month_day!T433)</f>
        <v/>
      </c>
      <c r="BS443" s="453" t="str">
        <f>IF(_tag_month_day!U433="","",_tag_month_day!U433)</f>
        <v/>
      </c>
      <c r="BT443" s="455" t="str">
        <f>IF(CK443="","",IF((CK443&gt;=BV443-0.12)*(CK443&lt;=BV443+0.12),"合格","不合格"))</f>
        <v/>
      </c>
      <c r="BU443" s="456" t="str">
        <f>IF(_tag_month_day!V433="","",_tag_month_day!V433)</f>
        <v/>
      </c>
      <c r="BV443" s="457" t="str">
        <f>IF(_tag_month_day!W433="","",_tag_month_day!W433)</f>
        <v/>
      </c>
      <c r="BW443" s="458" t="str">
        <f>IF(_tag_month_day!X433="","",_tag_month_day!X433)</f>
        <v/>
      </c>
      <c r="BX443" s="458" t="str">
        <f>IF(_tag_month_day!Y433="","",_tag_month_day!Y433)</f>
        <v/>
      </c>
      <c r="BY443" s="459">
        <f ca="1">L443</f>
        <v>43604.083333332288</v>
      </c>
      <c r="BZ443" s="460"/>
      <c r="CA443" s="461"/>
      <c r="CB443" s="424" t="str">
        <f>IF(_tag_month_day!Z433="","",_tag_month_day!Z433)</f>
        <v/>
      </c>
      <c r="CC443" s="424" t="str">
        <f>IF(_tag_month_day!AA433="","",_tag_month_day!AA433)</f>
        <v/>
      </c>
      <c r="CD443" s="424" t="str">
        <f>IF(_tag_month_day!AB433="","",_tag_month_day!AB433)</f>
        <v/>
      </c>
      <c r="CE443" s="424" t="str">
        <f>IF(_tag_month_day!AC433="","",_tag_month_day!AC433)</f>
        <v/>
      </c>
      <c r="CF443" s="424" t="str">
        <f>IF(_tag_month_day!AD433="","",_tag_month_day!AD433)</f>
        <v/>
      </c>
      <c r="CG443" s="424" t="str">
        <f>IF(_tag_month_day!AE433="","",_tag_month_day!AE433)</f>
        <v/>
      </c>
      <c r="CH443" s="424" t="str">
        <f>IF(_tag_month_day!AF433="","",_tag_month_day!AF433)</f>
        <v/>
      </c>
      <c r="CI443" s="424" t="str">
        <f>IF(_tag_month_day!AG433="","",_tag_month_day!AG433)</f>
        <v/>
      </c>
      <c r="CJ443" s="424" t="str">
        <f>IF(_tag_month_day!AH433="","",_tag_month_day!AH433)</f>
        <v/>
      </c>
      <c r="CK443" s="424" t="str">
        <f>IF(_tag_month_day!AI433="","",_tag_month_day!AI433)</f>
        <v/>
      </c>
      <c r="CL443" s="4" t="str">
        <f>IF(_tag_month_day!AJ433="","",_tag_month_day!AJ433)</f>
        <v/>
      </c>
      <c r="CM443" s="4" t="str">
        <f>IF(_tag_month_day!AK433="","",_tag_month_day!AK433)</f>
        <v/>
      </c>
      <c r="CN443" s="4" t="str">
        <f>IF(_tag_month_day!AL433="","",_tag_month_day!AL433)</f>
        <v/>
      </c>
      <c r="CO443" s="4" t="str">
        <f>IF(_tag_month_day!AM433="","",_tag_month_day!AM433)</f>
        <v/>
      </c>
      <c r="CP443" s="4" t="str">
        <f>IF(_tag_month_day!AN433="","",_tag_month_day!AN433)</f>
        <v/>
      </c>
      <c r="CQ443" s="4" t="str">
        <f>IF(_tag_month_day!AO433="","",_tag_month_day!AO433)</f>
        <v/>
      </c>
      <c r="CR443" s="462" t="str">
        <f>IF(_tag_month_day!AP433="","",_tag_month_day!AP433)</f>
        <v/>
      </c>
      <c r="CS443" s="463" t="str">
        <f>IF(_tag_month_day!AQ433="","",_tag_month_day!AQ433)</f>
        <v/>
      </c>
      <c r="CT443" s="4" t="str">
        <f>IF(_tag_month_day!AR433="","",_tag_month_day!AR433)</f>
        <v/>
      </c>
      <c r="CU443" s="464" t="e">
        <f>DU443/AJ443</f>
        <v>#VALUE!</v>
      </c>
      <c r="CV443" s="451" t="e">
        <f>BG443/BH443</f>
        <v>#VALUE!</v>
      </c>
      <c r="CW443" s="465" t="e">
        <f>AJ443*(1-CV443)*CU443*AF443</f>
        <v>#VALUE!</v>
      </c>
      <c r="CX443" s="465" t="e">
        <f>CW443*94%</f>
        <v>#VALUE!</v>
      </c>
      <c r="CY443" s="466" t="e">
        <f>IF(CX443=0,0,DS443/(DS443+CX443))</f>
        <v>#VALUE!</v>
      </c>
      <c r="CZ443" s="465" t="e">
        <f>$AJ443*EF443</f>
        <v>#VALUE!</v>
      </c>
      <c r="DA443" s="465" t="e">
        <f>$AJ443*EG443</f>
        <v>#VALUE!</v>
      </c>
      <c r="DB443" s="465" t="e">
        <f>$AJ443*EH443</f>
        <v>#VALUE!</v>
      </c>
      <c r="DC443" s="465" t="e">
        <f>$AJ443*EI443</f>
        <v>#VALUE!</v>
      </c>
      <c r="DD443" s="465" t="e">
        <f>$AJ443*EJ443</f>
        <v>#VALUE!</v>
      </c>
      <c r="DE443" s="465" t="e">
        <f>$AJ443*EK443</f>
        <v>#VALUE!</v>
      </c>
      <c r="DF443" s="465" t="e">
        <f>$AJ443*EL443</f>
        <v>#VALUE!</v>
      </c>
      <c r="DG443" s="465" t="e">
        <f>$AJ443*EM443</f>
        <v>#VALUE!</v>
      </c>
      <c r="DH443" s="465" t="e">
        <f>$AJ443*EN443</f>
        <v>#VALUE!</v>
      </c>
      <c r="DI443" s="465" t="e">
        <f>$AJ443*EO443</f>
        <v>#VALUE!</v>
      </c>
      <c r="DJ443" s="465" t="e">
        <f>CZ443*(1-EP443)</f>
        <v>#VALUE!</v>
      </c>
      <c r="DK443" s="465" t="e">
        <f>DA443*(1-ER443)</f>
        <v>#VALUE!</v>
      </c>
      <c r="DL443" s="465" t="e">
        <f>DB443*(1-EQ443)</f>
        <v>#VALUE!</v>
      </c>
      <c r="DM443" s="465" t="e">
        <f>DC443*(1-ES443)</f>
        <v>#VALUE!</v>
      </c>
      <c r="DN443" s="465" t="e">
        <f>DD443*(1-ET443)</f>
        <v>#VALUE!</v>
      </c>
      <c r="DO443" s="465" t="e">
        <f>DE443</f>
        <v>#VALUE!</v>
      </c>
      <c r="DP443" s="465" t="e">
        <f>DF443*(1-EU443)</f>
        <v>#VALUE!</v>
      </c>
      <c r="DQ443" s="465" t="e">
        <f>DG443*(1-EV443)</f>
        <v>#VALUE!</v>
      </c>
      <c r="DR443" s="465" t="e">
        <f>DH443*(1-EW443)</f>
        <v>#VALUE!</v>
      </c>
      <c r="DS443" s="465" t="e">
        <f>DI443</f>
        <v>#VALUE!</v>
      </c>
      <c r="DT443" s="465" t="e">
        <f>SUM(DJ443:DS443)</f>
        <v>#VALUE!</v>
      </c>
      <c r="DU443" s="465" t="e">
        <f>(GS443:GX443)+(DP443+DQ443+DR443)*GY443+DS443</f>
        <v>#VALUE!</v>
      </c>
      <c r="DV443" s="451" t="e">
        <f>AV443/$BH443/(1-EP443)</f>
        <v>#VALUE!</v>
      </c>
      <c r="DW443" s="451" t="e">
        <f>AW443/$BH443/(1-ER443)</f>
        <v>#VALUE!</v>
      </c>
      <c r="DX443" s="451" t="e">
        <f>AX443/$BH443/(1-EQ443)</f>
        <v>#VALUE!</v>
      </c>
      <c r="DY443" s="451" t="e">
        <f>AY443/$BH443/(1-ES443)</f>
        <v>#VALUE!</v>
      </c>
      <c r="DZ443" s="451" t="e">
        <f>AZ443/$BH443/(1-ET443)</f>
        <v>#VALUE!</v>
      </c>
      <c r="EA443" s="451" t="e">
        <f>BA443/$BH443/(1-AX443)</f>
        <v>#VALUE!</v>
      </c>
      <c r="EB443" s="451" t="e">
        <f>BB443/$BH443/(1-EU443)</f>
        <v>#VALUE!</v>
      </c>
      <c r="EC443" s="451" t="e">
        <f>BC443/$BH443/(1-EV443)</f>
        <v>#VALUE!</v>
      </c>
      <c r="ED443" s="451" t="e">
        <f>BD443/$BH443/(1-EW443)</f>
        <v>#VALUE!</v>
      </c>
      <c r="EE443" s="451" t="e">
        <f>BG443/BH443</f>
        <v>#VALUE!</v>
      </c>
      <c r="EF443" s="451" t="e">
        <f>DV443/SUM($DV443:$EE443)</f>
        <v>#VALUE!</v>
      </c>
      <c r="EG443" s="451" t="e">
        <f>DW443/SUM($DV443:$EE443)</f>
        <v>#VALUE!</v>
      </c>
      <c r="EH443" s="451" t="e">
        <f>DX443/SUM($DV443:$EE443)</f>
        <v>#VALUE!</v>
      </c>
      <c r="EI443" s="451" t="e">
        <f>DY443/SUM($DV443:$EE443)</f>
        <v>#VALUE!</v>
      </c>
      <c r="EJ443" s="451" t="e">
        <f>DZ443/SUM($DV443:$EE443)</f>
        <v>#VALUE!</v>
      </c>
      <c r="EK443" s="451" t="e">
        <f>EA443/SUM($DV443:$EE443)</f>
        <v>#VALUE!</v>
      </c>
      <c r="EL443" s="451" t="e">
        <f>EB443/SUM($DV443:$EE443)</f>
        <v>#VALUE!</v>
      </c>
      <c r="EM443" s="451" t="e">
        <f>EC443/SUM($DV443:$EE443)</f>
        <v>#VALUE!</v>
      </c>
      <c r="EN443" s="451" t="e">
        <f>ED443/SUM($DV443:$EE443)</f>
        <v>#VALUE!</v>
      </c>
      <c r="EO443" s="451" t="e">
        <f>EE443/SUM($DV443:$EE443)</f>
        <v>#VALUE!</v>
      </c>
      <c r="EP443" s="450">
        <f>EP442</f>
        <v>0.080000000000000002</v>
      </c>
      <c r="EQ443" s="450">
        <f>EQ442</f>
        <v>0.014999999999999999</v>
      </c>
      <c r="ER443" s="450">
        <f>ER442</f>
        <v>0.014999999999999999</v>
      </c>
      <c r="ES443" s="450">
        <f>ES442</f>
        <v>0.014999999999999999</v>
      </c>
      <c r="ET443" s="450">
        <f>ET442</f>
        <v>0.014999999999999999</v>
      </c>
      <c r="EU443" s="450">
        <f>EU442</f>
        <v>0.089999999999999997</v>
      </c>
      <c r="EV443" s="450">
        <f>EV442</f>
        <v>0.089999999999999997</v>
      </c>
      <c r="EW443" s="450">
        <f>EW442</f>
        <v>0.089999999999999997</v>
      </c>
      <c r="EX443" s="431" t="str">
        <f>IF(_tag_month_day!AS433="","",_tag_month_day!AS433/100)</f>
        <v/>
      </c>
      <c r="EY443" s="431" t="str">
        <f>IF(_tag_month_day!AT433="","",_tag_month_day!AT433/100)</f>
        <v/>
      </c>
      <c r="EZ443" s="431" t="str">
        <f>IF(_tag_month_day!AU433="","",_tag_month_day!AU433/100)</f>
        <v/>
      </c>
      <c r="FA443" s="431" t="str">
        <f>IF(_tag_month_day!AV433="","",_tag_month_day!AV433/100)</f>
        <v/>
      </c>
      <c r="FB443" s="431" t="str">
        <f>IF(_tag_month_day!AW433="","",_tag_month_day!AW433/100)</f>
        <v/>
      </c>
      <c r="FC443" s="431" t="str">
        <f>IF(_tag_month_day!AX433="","",_tag_month_day!AX433/100)</f>
        <v/>
      </c>
      <c r="FD443" s="449" t="str">
        <f>IF(_tag_month_day!AY433="","",_tag_month_day!AY433/100)</f>
        <v/>
      </c>
      <c r="FE443" s="449" t="str">
        <f>IF(_tag_month_day!AZ433="","",_tag_month_day!AZ433/100)</f>
        <v/>
      </c>
      <c r="FF443" s="449" t="str">
        <f>IF(_tag_month_day!BA433="","",_tag_month_day!BA433/100)</f>
        <v/>
      </c>
      <c r="FG443" s="449" t="str">
        <f>IF(_tag_month_day!BB433="","",_tag_month_day!BB433/100)</f>
        <v/>
      </c>
      <c r="FH443" s="467" t="str">
        <f>IF(_tag_month_day!BC433="","",_tag_month_day!BC433/100)</f>
        <v/>
      </c>
      <c r="FI443" s="449">
        <f>FI442</f>
        <v>0.40999999999999998</v>
      </c>
      <c r="FJ443" s="449">
        <f>FJ442</f>
        <v>0.11</v>
      </c>
      <c r="FK443" s="449">
        <f>FK442</f>
        <v>0.014999999999999999</v>
      </c>
      <c r="FL443" s="449">
        <f>FL442</f>
        <v>0</v>
      </c>
      <c r="FM443" s="467">
        <f>FM442</f>
        <v>0.0001</v>
      </c>
      <c r="FN443" s="449">
        <f>FN442</f>
        <v>0.32000000000000001</v>
      </c>
      <c r="FO443" s="449">
        <f>FO442</f>
        <v>0.20000000000000001</v>
      </c>
      <c r="FP443" s="449">
        <f>FP442</f>
        <v>0.01</v>
      </c>
      <c r="FQ443" s="449">
        <f>FQ442</f>
        <v>0</v>
      </c>
      <c r="FR443" s="467">
        <f>FR442</f>
        <v>0.0001</v>
      </c>
      <c r="FS443" s="449" t="str">
        <f>IF(_tag_month_day!BD433="","",_tag_month_day!BD433/100)</f>
        <v/>
      </c>
      <c r="FT443" s="449" t="str">
        <f>IF(_tag_month_day!BE433="","",_tag_month_day!BE433/100)</f>
        <v/>
      </c>
      <c r="FU443" s="449" t="str">
        <f>IF(_tag_month_day!BF433="","",_tag_month_day!BF433/100)</f>
        <v/>
      </c>
      <c r="FV443" s="449" t="str">
        <f>IF(_tag_month_day!BG433="","",_tag_month_day!BG433/100)</f>
        <v/>
      </c>
      <c r="FW443" s="467" t="str">
        <f>IF(_tag_month_day!BH433="","",_tag_month_day!BH433/100)</f>
        <v/>
      </c>
      <c r="FX443" s="449" t="str">
        <f>IF(_tag_month_day!BI433="","",_tag_month_day!BI433/100)</f>
        <v/>
      </c>
      <c r="FY443" s="449" t="str">
        <f>IF(_tag_month_day!BJ433="","",_tag_month_day!BJ433/100)</f>
        <v/>
      </c>
      <c r="FZ443" s="468" t="str">
        <f>IF(_tag_month_day!BK433="","",_tag_month_day!BK433/100)</f>
        <v/>
      </c>
      <c r="GA443" s="449" t="str">
        <f>IF(_tag_month_day!BL433="","",_tag_month_day!BL433/100)</f>
        <v/>
      </c>
      <c r="GB443" s="467" t="str">
        <f>IF(_tag_month_day!BM433="","",_tag_month_day!BM433/100)</f>
        <v/>
      </c>
      <c r="GC443" s="431" t="str">
        <f>IF(_tag_month_day!BN433="","",_tag_month_day!BN433/100)</f>
        <v/>
      </c>
      <c r="GD443" s="431" t="str">
        <f>IF(_tag_month_day!BO433="","",_tag_month_day!BO433/100)</f>
        <v/>
      </c>
      <c r="GE443" s="431" t="str">
        <f>IF(_tag_month_day!BP433="","",_tag_month_day!BP433/100)</f>
        <v/>
      </c>
      <c r="GF443" s="431" t="str">
        <f>IF(_tag_month_day!BQ433="","",_tag_month_day!BQ433/100)</f>
        <v/>
      </c>
      <c r="GG443" s="431" t="str">
        <f>IF(_tag_month_day!BR433="","",_tag_month_day!BR433/100)</f>
        <v/>
      </c>
      <c r="GH443" s="431" t="str">
        <f>IF(_tag_month_day!BS433="","",_tag_month_day!BS433/100)</f>
        <v/>
      </c>
      <c r="GI443" s="467" t="str">
        <f>IF(_tag_month_day!BT433="","",_tag_month_day!BT433/100)</f>
        <v/>
      </c>
      <c r="GJ443" s="469" t="str">
        <f>IF(_tag_month_day!BU433="","",_tag_month_day!BU433/100)</f>
        <v/>
      </c>
      <c r="GK443" s="470">
        <f>GK442</f>
        <v>0.070000000000000007</v>
      </c>
      <c r="GL443" s="470">
        <f>GL442</f>
        <v>0.029999999999999999</v>
      </c>
      <c r="GM443" s="471" t="str">
        <f>IF(_tag_month_day!BX433="","",_tag_month_day!BX433/100)</f>
        <v/>
      </c>
      <c r="GN443" s="470">
        <f>GN442</f>
        <v>0.070000000000000007</v>
      </c>
      <c r="GO443" s="470">
        <f>GO442</f>
        <v>0.029999999999999999</v>
      </c>
      <c r="GP443" s="470">
        <f>GP442</f>
        <v>0.089999999999999997</v>
      </c>
      <c r="GQ443" s="470">
        <f>GQ442</f>
        <v>0.029999999999999999</v>
      </c>
      <c r="GR443" s="471" t="str">
        <f>IF(_tag_month_day!CA433="","",_tag_month_day!CA433/100)</f>
        <v/>
      </c>
      <c r="GS443" s="472">
        <f>GS442</f>
        <v>0.95299999999999996</v>
      </c>
      <c r="GT443" s="472">
        <f>GT442</f>
        <v>0.55000000000000004</v>
      </c>
      <c r="GU443" s="472">
        <f>GU442</f>
        <v>0.55000000000000004</v>
      </c>
      <c r="GV443" s="472">
        <f>GV442</f>
        <v>0.55000000000000004</v>
      </c>
      <c r="GW443" s="472">
        <f>GW442</f>
        <v>0.5</v>
      </c>
      <c r="GX443" s="472">
        <f>GX442</f>
        <v>0.93500000000000005</v>
      </c>
      <c r="GY443" s="472">
        <f>GY442</f>
        <v>0.14999999999999999</v>
      </c>
      <c r="GZ443" s="472">
        <f>GZ442</f>
        <v>1</v>
      </c>
      <c r="HA443" s="474">
        <f>HA442</f>
        <v>0.047</v>
      </c>
      <c r="HB443" s="474">
        <f>HB442</f>
        <v>0.45000000000000001</v>
      </c>
      <c r="HC443" s="474">
        <f>HC442</f>
        <v>0.45000000000000001</v>
      </c>
      <c r="HD443" s="474">
        <f>HD442</f>
        <v>0.45000000000000001</v>
      </c>
      <c r="HE443" s="474">
        <f>HE442</f>
        <v>0.5</v>
      </c>
      <c r="HF443" s="474">
        <f>HF442</f>
        <v>0.065000000000000002</v>
      </c>
      <c r="HG443" s="474">
        <f>HG442</f>
        <v>0.84999999999999998</v>
      </c>
      <c r="HH443" s="474">
        <f>HH442</f>
        <v>0</v>
      </c>
      <c r="HI443" s="10">
        <f>IF(BZ443&lt;&gt;"",CK443-BV443,0)</f>
        <v>0</v>
      </c>
      <c r="HJ443" s="10" t="e">
        <f>IF(AJ443&gt;0,AH443-AJ443,0)</f>
        <v>#VALUE!</v>
      </c>
      <c r="HK443" s="466">
        <f>HK442</f>
        <v>0.84999999999999998</v>
      </c>
      <c r="HL443" s="424">
        <f>HL442</f>
        <v>550000</v>
      </c>
      <c r="HM443" s="424">
        <f>HM442</f>
        <v>480000</v>
      </c>
      <c r="HN443" s="465" t="e">
        <f>(DJ443*EZ443+DK443*FH443+DL443*FM443+DM443*FR443+DN443*FW443+DO443*GB443+DS443*GI443+DP443*GM443+DR443*GR443)*1000*2</f>
        <v>#VALUE!</v>
      </c>
      <c r="HO443" s="465" t="e">
        <f>HN443*HK443*$HO$2/HL443*1000000</f>
        <v>#VALUE!</v>
      </c>
      <c r="HP443" s="465" t="e">
        <f>HN443*HK443*$HP$2/HM443*1000000</f>
        <v>#VALUE!</v>
      </c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</row>
    <row customFormat="1" r="444" s="0">
      <c r="A444" s="420">
        <v>433</v>
      </c>
      <c r="B444" s="421">
        <f ca="1">IF(D444=D443,B443,IF(D444="夜班",B443+1,B443))</f>
        <v>43603</v>
      </c>
      <c r="C444" s="422">
        <f>C443</f>
        <v>0.041666666666666699</v>
      </c>
      <c r="D444" s="10" t="str">
        <f ca="1">IF(HOUR(G444)&lt;8,"夜班",IF(HOUR(G444)&lt;16,"白班",IF(HOUR(G444)&lt;24,"中班",0)))</f>
        <v>中班</v>
      </c>
      <c r="E444" s="10" t="e">
        <f ca="1">IF(F444=1,"甲",IF(F444=2,"乙",IF(F444=3,"丙",IF(F444=4,"丁",""))))</f>
        <v>#REF!</v>
      </c>
      <c r="F444" s="10" t="e">
        <f ca="1">SUMPRODUCT((成本日报!$A$3:$A$95=计划!B444)*(成本日报!$B$3:$B$95=计划!$D444),成本日报!$C$3:$C$95)</f>
        <v>#REF!</v>
      </c>
      <c r="G444" s="423">
        <f ca="1">G443+C443</f>
        <v>43603.999999998952</v>
      </c>
      <c r="H444" s="423">
        <f ca="1">$G444+$C444/60*10+$C444*0</f>
        <v>43604.006944443398</v>
      </c>
      <c r="I444" s="423">
        <f ca="1">$G444+$C444/60*18+$C444*0</f>
        <v>43604.012499998949</v>
      </c>
      <c r="J444" s="423">
        <f ca="1">$G444+$C444/60*0+$C444*1</f>
        <v>43604.041666665617</v>
      </c>
      <c r="K444" s="423">
        <f ca="1">$G444+$C444/60*30+$C444*2</f>
        <v>43604.104166665624</v>
      </c>
      <c r="L444" s="423">
        <f ca="1">$G444+$C444/60*0+$C444*3</f>
        <v>43604.124999998952</v>
      </c>
      <c r="M444" s="424" t="str">
        <f>IF(_tag_month_day!A434="","",_tag_month_day!A434)</f>
        <v/>
      </c>
      <c r="N444" s="424" t="str">
        <f>IF(_tag_month_day!B434="","",_tag_month_day!B434)</f>
        <v/>
      </c>
      <c r="O444" s="425" t="e">
        <f>IF(M444+N444=0,"",M444+N444)</f>
        <v>#VALUE!</v>
      </c>
      <c r="P444" s="424" t="str">
        <f>IF(_tag_month_day!C434="","",_tag_month_day!C434)</f>
        <v/>
      </c>
      <c r="Q444" s="424" t="str">
        <f>IF(_tag_month_day!D434="","",_tag_month_day!D434)</f>
        <v/>
      </c>
      <c r="R444" s="426" t="str">
        <f>IF(_tag_month_day!CB434="","",_tag_month_day!CB434/100)</f>
        <v/>
      </c>
      <c r="S444" s="427" t="str">
        <f>IF(_tag_month_day!E434="","",_tag_month_day!E434)</f>
        <v/>
      </c>
      <c r="T444" s="427" t="str">
        <f>IF(_tag_month_day!F434="","",_tag_month_day!F434)</f>
        <v/>
      </c>
      <c r="U444" s="428" t="e">
        <f>S444+T444</f>
        <v>#VALUE!</v>
      </c>
      <c r="V444" s="429" t="e">
        <f>U444/AJ444</f>
        <v>#VALUE!</v>
      </c>
      <c r="W444" s="430" t="str">
        <f>IF(_jhy_month_day!A434="","",_jhy_month_day!A434)</f>
        <v/>
      </c>
      <c r="X444" s="431" t="str">
        <f>IF(_jhy_month_day!B434="","",_jhy_month_day!B434/100)</f>
        <v/>
      </c>
      <c r="Y444" s="431" t="str">
        <f>IF(_jhy_month_day!C434="","",_jhy_month_day!C434/100)</f>
        <v/>
      </c>
      <c r="Z444" s="432">
        <f>Z440+1</f>
        <v>109</v>
      </c>
      <c r="AA444" s="433" t="str">
        <f>IF(_tag_month_day!G434="","",_tag_month_day!G434/100)</f>
        <v/>
      </c>
      <c r="AB444" s="433" t="str">
        <f>IF(_tag_month_day!H434="","",_tag_month_day!H434/100)</f>
        <v/>
      </c>
      <c r="AC444" s="434">
        <f>IF(X444="",AC443,BK444*($AV443*X444+$AW443*FD443+$AX443*FI443+$AY443*FN443+$AZ443*FS443+$BA443*FX443+$BG443*GE443)/(AV443*Y444+AX443*FK443+AW443*FF443+AY443*FP443+AZ443*FU443+BA443*FZ443+BG443*GG443+BB443*GK443+BC443*GN443+BD443*GP443))</f>
        <v>1.59963432013121</v>
      </c>
      <c r="AD444" s="435" t="str">
        <f>IF(AC444=AC443,"",AC444-AC443)</f>
        <v/>
      </c>
      <c r="AE444" s="436" t="str">
        <f>IF(1-AF444=0,"",(1-AF444))</f>
        <v/>
      </c>
      <c r="AF444" s="437">
        <v>1</v>
      </c>
      <c r="AG444" s="10" t="str">
        <f>AG443</f>
        <v>9A3</v>
      </c>
      <c r="AH444" s="438" t="str">
        <f>AH443</f>
        <v/>
      </c>
      <c r="AI444" s="424"/>
      <c r="AJ444" s="10" t="str">
        <f>IF(_tag_month_day!I434="","",_tag_month_day!I434)</f>
        <v/>
      </c>
      <c r="AK444" s="440"/>
      <c r="AL444" s="440"/>
      <c r="AM444" s="440"/>
      <c r="AN444" s="441">
        <f>AN443</f>
        <v>2</v>
      </c>
      <c r="AO444" s="441">
        <f>AO443</f>
        <v>8</v>
      </c>
      <c r="AP444" s="442" t="e">
        <f>(IF(AN444=0,AS443,AS443*(1+AO444/AN444)/(AR444+AO444/AN444)))+AT444</f>
        <v>#VALUE!</v>
      </c>
      <c r="AQ444" s="443" t="str">
        <f>IF(_tag_month_day!J434="","",_tag_month_day!J434/100)</f>
        <v/>
      </c>
      <c r="AR444" s="444">
        <f>AR443</f>
        <v>1.3</v>
      </c>
      <c r="AS444" s="445" t="e">
        <f>AQ444*(AN444*AR444+AO444)/(AN444+AO444)</f>
        <v>#VALUE!</v>
      </c>
      <c r="AT444" s="445" t="e">
        <f>(SUM(BE444:BF444)-SUM(BE443:BF443))*0.05</f>
        <v>#VALUE!</v>
      </c>
      <c r="AU444" s="446" t="str">
        <f>IF(_tag_month_day!CC434="","",IF(_tag_month_day!CC434&gt;0,_tag_month_day!CD434,_tag_month_day!CE434))</f>
        <v/>
      </c>
      <c r="AV444" s="447" t="str">
        <f>IF(_tag_month_day!L434="","",_tag_month_day!L434/100)</f>
        <v/>
      </c>
      <c r="AW444" s="431">
        <f>AW443</f>
        <v>0</v>
      </c>
      <c r="AX444" s="431">
        <f>AX443</f>
        <v>0</v>
      </c>
      <c r="AY444" s="431" t="str">
        <f>IF(_tag_month_day!M434="","",_tag_month_day!M434/100)</f>
        <v/>
      </c>
      <c r="AZ444" s="431" t="str">
        <f>IF(_tag_month_day!N434="","",_tag_month_day!N434/100)</f>
        <v/>
      </c>
      <c r="BA444" s="431" t="str">
        <f>IF(_tag_month_day!O434="","",_tag_month_day!O434/100)</f>
        <v/>
      </c>
      <c r="BB444" s="448" t="str">
        <f>IF(_tag_month_day!P434="","",_tag_month_day!P434/100)</f>
        <v/>
      </c>
      <c r="BC444" s="448">
        <f>BC443</f>
        <v>0</v>
      </c>
      <c r="BD444" s="448" t="str">
        <f>IF(_tag_month_day!Q434="","",_tag_month_day!Q434/100)</f>
        <v/>
      </c>
      <c r="BE444" s="449" t="str">
        <f>IF(_tag_month_day!R434="","",_tag_month_day!R434/100)</f>
        <v/>
      </c>
      <c r="BF444" s="388" t="e">
        <f>(AU444*(100+BE444*100))/(AJ444-AU444)/100</f>
        <v>#VALUE!</v>
      </c>
      <c r="BG444" s="450" t="e">
        <f>BE444+BF444</f>
        <v>#VALUE!</v>
      </c>
      <c r="BH444" s="451" t="e">
        <f>SUM(AV444:BF444)</f>
        <v>#VALUE!</v>
      </c>
      <c r="BI444" s="452" t="e">
        <f>IF(CX444=0,BI443,(DK444*查询!$R$5+DL444*查询!$Q$5+DM444*查询!$N$5+DN444*查询!$O$5+DO444*查询!$P$5)*AF444/CX444)</f>
        <v>#VALUE!</v>
      </c>
      <c r="BJ444" s="452" t="e">
        <f>IF(CX444=0,BJ443,(DP444*查询!$S$5+DQ444*查询!$T$5+DR444*查询!$U$5)*AF444/CX444)</f>
        <v>#VALUE!</v>
      </c>
      <c r="BK444" s="452">
        <f>BK443</f>
        <v>1</v>
      </c>
      <c r="BL444" s="453" t="e">
        <f>SUMPRODUCT((AV444:BA444)*(GS444:GX444))/((GS444:GX444)+SUM(BB444:BD444)*GY444+BG444*GZ444)</f>
        <v>#VALUE!</v>
      </c>
      <c r="BM444" s="453" t="e">
        <f>BK444*($AV444*FB444+$AW444*FD444+$AX444*FI444+$AY444*FN444+$AZ444*FS444+$BA444*FX444+$BG444*GE444)/(AV444*EY444+AX444*FK444+AW444*FF444+AY444*FP444+AZ444*FU444+BA444*FZ444+BG444*GG444+BB444*GK444+BC444*GN444+BD444*GP444)</f>
        <v>#VALUE!</v>
      </c>
      <c r="BN444" s="453" t="e">
        <f>($AV444*FC444+$AX444*FJ444+$AW444*FE444+$AY444*FO444+$AZ444*FT444+$BA444*FY444+$BG444*GF444)/($AV444*FA444+BG444*GH444+BB444*GL444+BC444*GO444+BD444*GQ444+BA444*GA444)</f>
        <v>#VALUE!</v>
      </c>
      <c r="BO444" s="454" t="e">
        <f>SUMPRODUCT(AV444:BA444*GS444:GX444)/(GS444:GX444+(BB444+BC444+BD444)*GY444+BG444)</f>
        <v>#VALUE!</v>
      </c>
      <c r="BP444" s="454" t="e">
        <f>SUMPRODUCT(AV444:BA444*GS444:GX444)/(GS444:GX444+(BB444+BC444+BD444)*GY444+BG444)</f>
        <v>#VALUE!</v>
      </c>
      <c r="BQ444" s="454" t="e">
        <f>SUMPRODUCT(AV444:BA444*GS444:GX444)/(GS444:GX444+(BB444+BC444+BD444)*GY444+BG444)</f>
        <v>#VALUE!</v>
      </c>
      <c r="BR444" s="453" t="str">
        <f>IF(_tag_month_day!T434="","",_tag_month_day!T434)</f>
        <v/>
      </c>
      <c r="BS444" s="453" t="str">
        <f>IF(_tag_month_day!U434="","",_tag_month_day!U434)</f>
        <v/>
      </c>
      <c r="BT444" s="455" t="str">
        <f>IF(CK444="","",IF((CK444&gt;=BV444-0.12)*(CK444&lt;=BV444+0.12),"合格","不合格"))</f>
        <v/>
      </c>
      <c r="BU444" s="456" t="str">
        <f>IF(_tag_month_day!V434="","",_tag_month_day!V434)</f>
        <v/>
      </c>
      <c r="BV444" s="457" t="str">
        <f>IF(_tag_month_day!W434="","",_tag_month_day!W434)</f>
        <v/>
      </c>
      <c r="BW444" s="458" t="str">
        <f>IF(_tag_month_day!X434="","",_tag_month_day!X434)</f>
        <v/>
      </c>
      <c r="BX444" s="458" t="str">
        <f>IF(_tag_month_day!Y434="","",_tag_month_day!Y434)</f>
        <v/>
      </c>
      <c r="BY444" s="459">
        <f ca="1">L444</f>
        <v>43604.124999998952</v>
      </c>
      <c r="BZ444" s="460"/>
      <c r="CA444" s="461"/>
      <c r="CB444" s="424" t="str">
        <f>IF(_tag_month_day!Z434="","",_tag_month_day!Z434)</f>
        <v/>
      </c>
      <c r="CC444" s="424" t="str">
        <f>IF(_tag_month_day!AA434="","",_tag_month_day!AA434)</f>
        <v/>
      </c>
      <c r="CD444" s="424" t="str">
        <f>IF(_tag_month_day!AB434="","",_tag_month_day!AB434)</f>
        <v/>
      </c>
      <c r="CE444" s="424" t="str">
        <f>IF(_tag_month_day!AC434="","",_tag_month_day!AC434)</f>
        <v/>
      </c>
      <c r="CF444" s="424" t="str">
        <f>IF(_tag_month_day!AD434="","",_tag_month_day!AD434)</f>
        <v/>
      </c>
      <c r="CG444" s="424" t="str">
        <f>IF(_tag_month_day!AE434="","",_tag_month_day!AE434)</f>
        <v/>
      </c>
      <c r="CH444" s="424" t="str">
        <f>IF(_tag_month_day!AF434="","",_tag_month_day!AF434)</f>
        <v/>
      </c>
      <c r="CI444" s="424" t="str">
        <f>IF(_tag_month_day!AG434="","",_tag_month_day!AG434)</f>
        <v/>
      </c>
      <c r="CJ444" s="424" t="str">
        <f>IF(_tag_month_day!AH434="","",_tag_month_day!AH434)</f>
        <v/>
      </c>
      <c r="CK444" s="424" t="str">
        <f>IF(_tag_month_day!AI434="","",_tag_month_day!AI434)</f>
        <v/>
      </c>
      <c r="CL444" s="4" t="str">
        <f>IF(_tag_month_day!AJ434="","",_tag_month_day!AJ434)</f>
        <v/>
      </c>
      <c r="CM444" s="4" t="str">
        <f>IF(_tag_month_day!AK434="","",_tag_month_day!AK434)</f>
        <v/>
      </c>
      <c r="CN444" s="4" t="str">
        <f>IF(_tag_month_day!AL434="","",_tag_month_day!AL434)</f>
        <v/>
      </c>
      <c r="CO444" s="4" t="str">
        <f>IF(_tag_month_day!AM434="","",_tag_month_day!AM434)</f>
        <v/>
      </c>
      <c r="CP444" s="4" t="str">
        <f>IF(_tag_month_day!AN434="","",_tag_month_day!AN434)</f>
        <v/>
      </c>
      <c r="CQ444" s="4" t="str">
        <f>IF(_tag_month_day!AO434="","",_tag_month_day!AO434)</f>
        <v/>
      </c>
      <c r="CR444" s="462" t="str">
        <f>IF(_tag_month_day!AP434="","",_tag_month_day!AP434)</f>
        <v/>
      </c>
      <c r="CS444" s="463" t="str">
        <f>IF(_tag_month_day!AQ434="","",_tag_month_day!AQ434)</f>
        <v/>
      </c>
      <c r="CT444" s="4" t="str">
        <f>IF(_tag_month_day!AR434="","",_tag_month_day!AR434)</f>
        <v/>
      </c>
      <c r="CU444" s="464" t="e">
        <f>DU444/AJ444</f>
        <v>#VALUE!</v>
      </c>
      <c r="CV444" s="451" t="e">
        <f>BG444/BH444</f>
        <v>#VALUE!</v>
      </c>
      <c r="CW444" s="465" t="e">
        <f>AJ444*(1-CV444)*CU444*AF444</f>
        <v>#VALUE!</v>
      </c>
      <c r="CX444" s="465" t="e">
        <f>CW444*94%</f>
        <v>#VALUE!</v>
      </c>
      <c r="CY444" s="466" t="e">
        <f>IF(CX444=0,0,DS444/(DS444+CX444))</f>
        <v>#VALUE!</v>
      </c>
      <c r="CZ444" s="465" t="e">
        <f>$AJ444*EF444</f>
        <v>#VALUE!</v>
      </c>
      <c r="DA444" s="465" t="e">
        <f>$AJ444*EG444</f>
        <v>#VALUE!</v>
      </c>
      <c r="DB444" s="465" t="e">
        <f>$AJ444*EH444</f>
        <v>#VALUE!</v>
      </c>
      <c r="DC444" s="465" t="e">
        <f>$AJ444*EI444</f>
        <v>#VALUE!</v>
      </c>
      <c r="DD444" s="465" t="e">
        <f>$AJ444*EJ444</f>
        <v>#VALUE!</v>
      </c>
      <c r="DE444" s="465" t="e">
        <f>$AJ444*EK444</f>
        <v>#VALUE!</v>
      </c>
      <c r="DF444" s="465" t="e">
        <f>$AJ444*EL444</f>
        <v>#VALUE!</v>
      </c>
      <c r="DG444" s="465" t="e">
        <f>$AJ444*EM444</f>
        <v>#VALUE!</v>
      </c>
      <c r="DH444" s="465" t="e">
        <f>$AJ444*EN444</f>
        <v>#VALUE!</v>
      </c>
      <c r="DI444" s="465" t="e">
        <f>$AJ444*EO444</f>
        <v>#VALUE!</v>
      </c>
      <c r="DJ444" s="465" t="e">
        <f>CZ444*(1-EP444)</f>
        <v>#VALUE!</v>
      </c>
      <c r="DK444" s="465" t="e">
        <f>DA444*(1-ER444)</f>
        <v>#VALUE!</v>
      </c>
      <c r="DL444" s="465" t="e">
        <f>DB444*(1-EQ444)</f>
        <v>#VALUE!</v>
      </c>
      <c r="DM444" s="465" t="e">
        <f>DC444*(1-ES444)</f>
        <v>#VALUE!</v>
      </c>
      <c r="DN444" s="465" t="e">
        <f>DD444*(1-ET444)</f>
        <v>#VALUE!</v>
      </c>
      <c r="DO444" s="465" t="e">
        <f>DE444</f>
        <v>#VALUE!</v>
      </c>
      <c r="DP444" s="465" t="e">
        <f>DF444*(1-EU444)</f>
        <v>#VALUE!</v>
      </c>
      <c r="DQ444" s="465" t="e">
        <f>DG444*(1-EV444)</f>
        <v>#VALUE!</v>
      </c>
      <c r="DR444" s="465" t="e">
        <f>DH444*(1-EW444)</f>
        <v>#VALUE!</v>
      </c>
      <c r="DS444" s="465" t="e">
        <f>DI444</f>
        <v>#VALUE!</v>
      </c>
      <c r="DT444" s="465" t="e">
        <f>SUM(DJ444:DS444)</f>
        <v>#VALUE!</v>
      </c>
      <c r="DU444" s="465" t="e">
        <f>(GS444:GX444)+(DP444+DQ444+DR444)*GY444+DS444</f>
        <v>#VALUE!</v>
      </c>
      <c r="DV444" s="451" t="e">
        <f>AV444/$BH444/(1-EP444)</f>
        <v>#VALUE!</v>
      </c>
      <c r="DW444" s="451" t="e">
        <f>AW444/$BH444/(1-ER444)</f>
        <v>#VALUE!</v>
      </c>
      <c r="DX444" s="451" t="e">
        <f>AX444/$BH444/(1-EQ444)</f>
        <v>#VALUE!</v>
      </c>
      <c r="DY444" s="451" t="e">
        <f>AY444/$BH444/(1-ES444)</f>
        <v>#VALUE!</v>
      </c>
      <c r="DZ444" s="451" t="e">
        <f>AZ444/$BH444/(1-ET444)</f>
        <v>#VALUE!</v>
      </c>
      <c r="EA444" s="451" t="e">
        <f>BA444/$BH444/(1-AX444)</f>
        <v>#VALUE!</v>
      </c>
      <c r="EB444" s="451" t="e">
        <f>BB444/$BH444/(1-EU444)</f>
        <v>#VALUE!</v>
      </c>
      <c r="EC444" s="451" t="e">
        <f>BC444/$BH444/(1-EV444)</f>
        <v>#VALUE!</v>
      </c>
      <c r="ED444" s="451" t="e">
        <f>BD444/$BH444/(1-EW444)</f>
        <v>#VALUE!</v>
      </c>
      <c r="EE444" s="451" t="e">
        <f>BG444/BH444</f>
        <v>#VALUE!</v>
      </c>
      <c r="EF444" s="451" t="e">
        <f>DV444/SUM($DV444:$EE444)</f>
        <v>#VALUE!</v>
      </c>
      <c r="EG444" s="451" t="e">
        <f>DW444/SUM($DV444:$EE444)</f>
        <v>#VALUE!</v>
      </c>
      <c r="EH444" s="451" t="e">
        <f>DX444/SUM($DV444:$EE444)</f>
        <v>#VALUE!</v>
      </c>
      <c r="EI444" s="451" t="e">
        <f>DY444/SUM($DV444:$EE444)</f>
        <v>#VALUE!</v>
      </c>
      <c r="EJ444" s="451" t="e">
        <f>DZ444/SUM($DV444:$EE444)</f>
        <v>#VALUE!</v>
      </c>
      <c r="EK444" s="451" t="e">
        <f>EA444/SUM($DV444:$EE444)</f>
        <v>#VALUE!</v>
      </c>
      <c r="EL444" s="451" t="e">
        <f>EB444/SUM($DV444:$EE444)</f>
        <v>#VALUE!</v>
      </c>
      <c r="EM444" s="451" t="e">
        <f>EC444/SUM($DV444:$EE444)</f>
        <v>#VALUE!</v>
      </c>
      <c r="EN444" s="451" t="e">
        <f>ED444/SUM($DV444:$EE444)</f>
        <v>#VALUE!</v>
      </c>
      <c r="EO444" s="451" t="e">
        <f>EE444/SUM($DV444:$EE444)</f>
        <v>#VALUE!</v>
      </c>
      <c r="EP444" s="450">
        <f>EP443</f>
        <v>0.080000000000000002</v>
      </c>
      <c r="EQ444" s="450">
        <f>EQ443</f>
        <v>0.014999999999999999</v>
      </c>
      <c r="ER444" s="450">
        <f>ER443</f>
        <v>0.014999999999999999</v>
      </c>
      <c r="ES444" s="450">
        <f>ES443</f>
        <v>0.014999999999999999</v>
      </c>
      <c r="ET444" s="450">
        <f>ET443</f>
        <v>0.014999999999999999</v>
      </c>
      <c r="EU444" s="450">
        <f>EU443</f>
        <v>0.089999999999999997</v>
      </c>
      <c r="EV444" s="450">
        <f>EV443</f>
        <v>0.089999999999999997</v>
      </c>
      <c r="EW444" s="450">
        <f>EW443</f>
        <v>0.089999999999999997</v>
      </c>
      <c r="EX444" s="431" t="str">
        <f>IF(_tag_month_day!AS434="","",_tag_month_day!AS434/100)</f>
        <v/>
      </c>
      <c r="EY444" s="431" t="str">
        <f>IF(_tag_month_day!AT434="","",_tag_month_day!AT434/100)</f>
        <v/>
      </c>
      <c r="EZ444" s="431" t="str">
        <f>IF(_tag_month_day!AU434="","",_tag_month_day!AU434/100)</f>
        <v/>
      </c>
      <c r="FA444" s="431" t="str">
        <f>IF(_tag_month_day!AV434="","",_tag_month_day!AV434/100)</f>
        <v/>
      </c>
      <c r="FB444" s="431" t="str">
        <f>IF(_tag_month_day!AW434="","",_tag_month_day!AW434/100)</f>
        <v/>
      </c>
      <c r="FC444" s="431" t="str">
        <f>IF(_tag_month_day!AX434="","",_tag_month_day!AX434/100)</f>
        <v/>
      </c>
      <c r="FD444" s="449" t="str">
        <f>IF(_tag_month_day!AY434="","",_tag_month_day!AY434/100)</f>
        <v/>
      </c>
      <c r="FE444" s="449" t="str">
        <f>IF(_tag_month_day!AZ434="","",_tag_month_day!AZ434/100)</f>
        <v/>
      </c>
      <c r="FF444" s="449" t="str">
        <f>IF(_tag_month_day!BA434="","",_tag_month_day!BA434/100)</f>
        <v/>
      </c>
      <c r="FG444" s="449" t="str">
        <f>IF(_tag_month_day!BB434="","",_tag_month_day!BB434/100)</f>
        <v/>
      </c>
      <c r="FH444" s="467" t="str">
        <f>IF(_tag_month_day!BC434="","",_tag_month_day!BC434/100)</f>
        <v/>
      </c>
      <c r="FI444" s="449">
        <f>FI443</f>
        <v>0.40999999999999998</v>
      </c>
      <c r="FJ444" s="449">
        <f>FJ443</f>
        <v>0.11</v>
      </c>
      <c r="FK444" s="449">
        <f>FK443</f>
        <v>0.014999999999999999</v>
      </c>
      <c r="FL444" s="449">
        <f>FL443</f>
        <v>0</v>
      </c>
      <c r="FM444" s="467">
        <f>FM443</f>
        <v>0.0001</v>
      </c>
      <c r="FN444" s="449">
        <f>FN443</f>
        <v>0.32000000000000001</v>
      </c>
      <c r="FO444" s="449">
        <f>FO443</f>
        <v>0.20000000000000001</v>
      </c>
      <c r="FP444" s="449">
        <f>FP443</f>
        <v>0.01</v>
      </c>
      <c r="FQ444" s="449">
        <f>FQ443</f>
        <v>0</v>
      </c>
      <c r="FR444" s="467">
        <f>FR443</f>
        <v>0.0001</v>
      </c>
      <c r="FS444" s="449" t="str">
        <f>IF(_tag_month_day!BD434="","",_tag_month_day!BD434/100)</f>
        <v/>
      </c>
      <c r="FT444" s="449" t="str">
        <f>IF(_tag_month_day!BE434="","",_tag_month_day!BE434/100)</f>
        <v/>
      </c>
      <c r="FU444" s="449" t="str">
        <f>IF(_tag_month_day!BF434="","",_tag_month_day!BF434/100)</f>
        <v/>
      </c>
      <c r="FV444" s="449" t="str">
        <f>IF(_tag_month_day!BG434="","",_tag_month_day!BG434/100)</f>
        <v/>
      </c>
      <c r="FW444" s="467" t="str">
        <f>IF(_tag_month_day!BH434="","",_tag_month_day!BH434/100)</f>
        <v/>
      </c>
      <c r="FX444" s="449" t="str">
        <f>IF(_tag_month_day!BI434="","",_tag_month_day!BI434/100)</f>
        <v/>
      </c>
      <c r="FY444" s="449" t="str">
        <f>IF(_tag_month_day!BJ434="","",_tag_month_day!BJ434/100)</f>
        <v/>
      </c>
      <c r="FZ444" s="468" t="str">
        <f>IF(_tag_month_day!BK434="","",_tag_month_day!BK434/100)</f>
        <v/>
      </c>
      <c r="GA444" s="449" t="str">
        <f>IF(_tag_month_day!BL434="","",_tag_month_day!BL434/100)</f>
        <v/>
      </c>
      <c r="GB444" s="467" t="str">
        <f>IF(_tag_month_day!BM434="","",_tag_month_day!BM434/100)</f>
        <v/>
      </c>
      <c r="GC444" s="431" t="str">
        <f>IF(_tag_month_day!BN434="","",_tag_month_day!BN434/100)</f>
        <v/>
      </c>
      <c r="GD444" s="431" t="str">
        <f>IF(_tag_month_day!BO434="","",_tag_month_day!BO434/100)</f>
        <v/>
      </c>
      <c r="GE444" s="431" t="str">
        <f>IF(_tag_month_day!BP434="","",_tag_month_day!BP434/100)</f>
        <v/>
      </c>
      <c r="GF444" s="431" t="str">
        <f>IF(_tag_month_day!BQ434="","",_tag_month_day!BQ434/100)</f>
        <v/>
      </c>
      <c r="GG444" s="431" t="str">
        <f>IF(_tag_month_day!BR434="","",_tag_month_day!BR434/100)</f>
        <v/>
      </c>
      <c r="GH444" s="431" t="str">
        <f>IF(_tag_month_day!BS434="","",_tag_month_day!BS434/100)</f>
        <v/>
      </c>
      <c r="GI444" s="467" t="str">
        <f>IF(_tag_month_day!BT434="","",_tag_month_day!BT434/100)</f>
        <v/>
      </c>
      <c r="GJ444" s="469" t="str">
        <f>IF(_tag_month_day!BU434="","",_tag_month_day!BU434/100)</f>
        <v/>
      </c>
      <c r="GK444" s="470">
        <f>GK443</f>
        <v>0.070000000000000007</v>
      </c>
      <c r="GL444" s="470">
        <f>GL443</f>
        <v>0.029999999999999999</v>
      </c>
      <c r="GM444" s="471" t="str">
        <f>IF(_tag_month_day!BX434="","",_tag_month_day!BX434/100)</f>
        <v/>
      </c>
      <c r="GN444" s="470">
        <f>GN443</f>
        <v>0.070000000000000007</v>
      </c>
      <c r="GO444" s="470">
        <f>GO443</f>
        <v>0.029999999999999999</v>
      </c>
      <c r="GP444" s="470">
        <f>GP443</f>
        <v>0.089999999999999997</v>
      </c>
      <c r="GQ444" s="470">
        <f>GQ443</f>
        <v>0.029999999999999999</v>
      </c>
      <c r="GR444" s="471" t="str">
        <f>IF(_tag_month_day!CA434="","",_tag_month_day!CA434/100)</f>
        <v/>
      </c>
      <c r="GS444" s="472">
        <f>GS443</f>
        <v>0.95299999999999996</v>
      </c>
      <c r="GT444" s="472">
        <f>GT443</f>
        <v>0.55000000000000004</v>
      </c>
      <c r="GU444" s="472">
        <f>GU443</f>
        <v>0.55000000000000004</v>
      </c>
      <c r="GV444" s="472">
        <f>GV443</f>
        <v>0.55000000000000004</v>
      </c>
      <c r="GW444" s="472">
        <f>GW443</f>
        <v>0.5</v>
      </c>
      <c r="GX444" s="472">
        <f>GX443</f>
        <v>0.93500000000000005</v>
      </c>
      <c r="GY444" s="472">
        <f>GY443</f>
        <v>0.14999999999999999</v>
      </c>
      <c r="GZ444" s="472">
        <f>GZ443</f>
        <v>1</v>
      </c>
      <c r="HA444" s="474">
        <f>HA443</f>
        <v>0.047</v>
      </c>
      <c r="HB444" s="474">
        <f>HB443</f>
        <v>0.45000000000000001</v>
      </c>
      <c r="HC444" s="474">
        <f>HC443</f>
        <v>0.45000000000000001</v>
      </c>
      <c r="HD444" s="474">
        <f>HD443</f>
        <v>0.45000000000000001</v>
      </c>
      <c r="HE444" s="474">
        <f>HE443</f>
        <v>0.5</v>
      </c>
      <c r="HF444" s="474">
        <f>HF443</f>
        <v>0.065000000000000002</v>
      </c>
      <c r="HG444" s="474">
        <f>HG443</f>
        <v>0.84999999999999998</v>
      </c>
      <c r="HH444" s="474">
        <f>HH443</f>
        <v>0</v>
      </c>
      <c r="HI444" s="10">
        <f>IF(BZ444&lt;&gt;"",CK444-BV444,0)</f>
        <v>0</v>
      </c>
      <c r="HJ444" s="10" t="e">
        <f>IF(AJ444&gt;0,AH444-AJ444,0)</f>
        <v>#VALUE!</v>
      </c>
      <c r="HK444" s="466">
        <f>HK443</f>
        <v>0.84999999999999998</v>
      </c>
      <c r="HL444" s="424">
        <f>HL443</f>
        <v>550000</v>
      </c>
      <c r="HM444" s="424">
        <f>HM443</f>
        <v>480000</v>
      </c>
      <c r="HN444" s="465" t="e">
        <f>(DJ444*EZ444+DK444*FH444+DL444*FM444+DM444*FR444+DN444*FW444+DO444*GB444+DS444*GI444+DP444*GM444+DR444*GR444)*1000*2</f>
        <v>#VALUE!</v>
      </c>
      <c r="HO444" s="465" t="e">
        <f>HN444*HK444*$HO$2/HL444*1000000</f>
        <v>#VALUE!</v>
      </c>
      <c r="HP444" s="465" t="e">
        <f>HN444*HK444*$HP$2/HM444*1000000</f>
        <v>#VALUE!</v>
      </c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</row>
    <row customFormat="1" r="445" s="0">
      <c r="A445" s="420">
        <v>434</v>
      </c>
      <c r="B445" s="421">
        <f ca="1">IF(D445=D444,B444,IF(D445="夜班",B444+1,B444))</f>
        <v>43604</v>
      </c>
      <c r="C445" s="422">
        <f>C444</f>
        <v>0.041666666666666699</v>
      </c>
      <c r="D445" s="10" t="str">
        <f ca="1">IF(HOUR(G445)&lt;8,"夜班",IF(HOUR(G445)&lt;16,"白班",IF(HOUR(G445)&lt;24,"中班",0)))</f>
        <v>夜班</v>
      </c>
      <c r="E445" s="10" t="e">
        <f ca="1">IF(F445=1,"甲",IF(F445=2,"乙",IF(F445=3,"丙",IF(F445=4,"丁",""))))</f>
        <v>#REF!</v>
      </c>
      <c r="F445" s="10" t="e">
        <f ca="1">SUMPRODUCT((成本日报!$A$3:$A$95=计划!B445)*(成本日报!$B$3:$B$95=计划!$D445),成本日报!$C$3:$C$95)</f>
        <v>#REF!</v>
      </c>
      <c r="G445" s="423">
        <f ca="1">G444+C444</f>
        <v>43604.041666665617</v>
      </c>
      <c r="H445" s="423">
        <f ca="1">$G445+$C445/60*10+$C445*0</f>
        <v>43604.048611110062</v>
      </c>
      <c r="I445" s="423">
        <f ca="1">$G445+$C445/60*18+$C445*0</f>
        <v>43604.054166665614</v>
      </c>
      <c r="J445" s="423">
        <f ca="1">$G445+$C445/60*0+$C445*1</f>
        <v>43604.083333332281</v>
      </c>
      <c r="K445" s="423">
        <f ca="1">$G445+$C445/60*30+$C445*2</f>
        <v>43604.145833332288</v>
      </c>
      <c r="L445" s="423">
        <f ca="1">$G445+$C445/60*0+$C445*3</f>
        <v>43604.166666665617</v>
      </c>
      <c r="M445" s="424" t="str">
        <f>IF(_tag_month_day!A435="","",_tag_month_day!A435)</f>
        <v/>
      </c>
      <c r="N445" s="424" t="str">
        <f>IF(_tag_month_day!B435="","",_tag_month_day!B435)</f>
        <v/>
      </c>
      <c r="O445" s="425" t="e">
        <f>IF(M445+N445=0,"",M445+N445)</f>
        <v>#VALUE!</v>
      </c>
      <c r="P445" s="424" t="str">
        <f>IF(_tag_month_day!C435="","",_tag_month_day!C435)</f>
        <v/>
      </c>
      <c r="Q445" s="424" t="str">
        <f>IF(_tag_month_day!D435="","",_tag_month_day!D435)</f>
        <v/>
      </c>
      <c r="R445" s="426" t="str">
        <f>IF(_tag_month_day!CB435="","",_tag_month_day!CB435/100)</f>
        <v/>
      </c>
      <c r="S445" s="427" t="str">
        <f>IF(_tag_month_day!E435="","",_tag_month_day!E435)</f>
        <v/>
      </c>
      <c r="T445" s="427" t="str">
        <f>IF(_tag_month_day!F435="","",_tag_month_day!F435)</f>
        <v/>
      </c>
      <c r="U445" s="428" t="e">
        <f>S445+T445</f>
        <v>#VALUE!</v>
      </c>
      <c r="V445" s="429" t="e">
        <f>U445/AJ445</f>
        <v>#VALUE!</v>
      </c>
      <c r="W445" s="430" t="str">
        <f>IF(_jhy_month_day!A435="","",_jhy_month_day!A435)</f>
        <v/>
      </c>
      <c r="X445" s="431" t="str">
        <f>IF(_jhy_month_day!B435="","",_jhy_month_day!B435/100)</f>
        <v/>
      </c>
      <c r="Y445" s="431" t="str">
        <f>IF(_jhy_month_day!C435="","",_jhy_month_day!C435/100)</f>
        <v/>
      </c>
      <c r="Z445" s="432">
        <f>Z441+1</f>
        <v>109</v>
      </c>
      <c r="AA445" s="433" t="str">
        <f>IF(_tag_month_day!G435="","",_tag_month_day!G435/100)</f>
        <v/>
      </c>
      <c r="AB445" s="433" t="str">
        <f>IF(_tag_month_day!H435="","",_tag_month_day!H435/100)</f>
        <v/>
      </c>
      <c r="AC445" s="434">
        <f>IF(X445="",AC444,BK445*($AV444*X445+$AW444*FD444+$AX444*FI444+$AY444*FN444+$AZ444*FS444+$BA444*FX444+$BG444*GE444)/(AV444*Y445+AX444*FK444+AW444*FF444+AY444*FP444+AZ444*FU444+BA444*FZ444+BG444*GG444+BB444*GK444+BC444*GN444+BD444*GP444))</f>
        <v>1.59963432013121</v>
      </c>
      <c r="AD445" s="435" t="str">
        <f>IF(AC445=AC444,"",AC445-AC444)</f>
        <v/>
      </c>
      <c r="AE445" s="436" t="str">
        <f>IF(1-AF445=0,"",(1-AF445))</f>
        <v/>
      </c>
      <c r="AF445" s="437">
        <v>1</v>
      </c>
      <c r="AG445" s="10" t="str">
        <f>AG444</f>
        <v>9A3</v>
      </c>
      <c r="AH445" s="438" t="str">
        <f>AH444</f>
        <v/>
      </c>
      <c r="AI445" s="424"/>
      <c r="AJ445" s="10" t="str">
        <f>IF(_tag_month_day!I435="","",_tag_month_day!I435)</f>
        <v/>
      </c>
      <c r="AK445" s="440"/>
      <c r="AL445" s="440"/>
      <c r="AM445" s="440"/>
      <c r="AN445" s="441">
        <f>AN444</f>
        <v>2</v>
      </c>
      <c r="AO445" s="441">
        <f>AO444</f>
        <v>8</v>
      </c>
      <c r="AP445" s="442" t="e">
        <f>(IF(AN445=0,AS444,AS444*(1+AO445/AN445)/(AR445+AO445/AN445)))+AT445</f>
        <v>#VALUE!</v>
      </c>
      <c r="AQ445" s="443" t="str">
        <f>IF(_tag_month_day!J435="","",_tag_month_day!J435/100)</f>
        <v/>
      </c>
      <c r="AR445" s="444">
        <f>AR444</f>
        <v>1.3</v>
      </c>
      <c r="AS445" s="445" t="e">
        <f>AQ445*(AN445*AR445+AO445)/(AN445+AO445)</f>
        <v>#VALUE!</v>
      </c>
      <c r="AT445" s="445" t="e">
        <f>(SUM(BE445:BF445)-SUM(BE444:BF444))*0.05</f>
        <v>#VALUE!</v>
      </c>
      <c r="AU445" s="446" t="str">
        <f>IF(_tag_month_day!CC435="","",IF(_tag_month_day!CC435&gt;0,_tag_month_day!CD435,_tag_month_day!CE435))</f>
        <v/>
      </c>
      <c r="AV445" s="447" t="str">
        <f>IF(_tag_month_day!L435="","",_tag_month_day!L435/100)</f>
        <v/>
      </c>
      <c r="AW445" s="431">
        <f>AW444</f>
        <v>0</v>
      </c>
      <c r="AX445" s="431">
        <f>AX444</f>
        <v>0</v>
      </c>
      <c r="AY445" s="431" t="str">
        <f>IF(_tag_month_day!M435="","",_tag_month_day!M435/100)</f>
        <v/>
      </c>
      <c r="AZ445" s="431" t="str">
        <f>IF(_tag_month_day!N435="","",_tag_month_day!N435/100)</f>
        <v/>
      </c>
      <c r="BA445" s="431" t="str">
        <f>IF(_tag_month_day!O435="","",_tag_month_day!O435/100)</f>
        <v/>
      </c>
      <c r="BB445" s="448" t="str">
        <f>IF(_tag_month_day!P435="","",_tag_month_day!P435/100)</f>
        <v/>
      </c>
      <c r="BC445" s="448">
        <f>BC444</f>
        <v>0</v>
      </c>
      <c r="BD445" s="448" t="str">
        <f>IF(_tag_month_day!Q435="","",_tag_month_day!Q435/100)</f>
        <v/>
      </c>
      <c r="BE445" s="449" t="str">
        <f>IF(_tag_month_day!R435="","",_tag_month_day!R435/100)</f>
        <v/>
      </c>
      <c r="BF445" s="388" t="e">
        <f>(AU445*(100+BE445*100))/(AJ445-AU445)/100</f>
        <v>#VALUE!</v>
      </c>
      <c r="BG445" s="450" t="e">
        <f>BE445+BF445</f>
        <v>#VALUE!</v>
      </c>
      <c r="BH445" s="451" t="e">
        <f>SUM(AV445:BF445)</f>
        <v>#VALUE!</v>
      </c>
      <c r="BI445" s="452" t="e">
        <f>IF(CX445=0,BI444,(DK445*查询!$R$5+DL445*查询!$Q$5+DM445*查询!$N$5+DN445*查询!$O$5+DO445*查询!$P$5)*AF445/CX445)</f>
        <v>#VALUE!</v>
      </c>
      <c r="BJ445" s="452" t="e">
        <f>IF(CX445=0,BJ444,(DP445*查询!$S$5+DQ445*查询!$T$5+DR445*查询!$U$5)*AF445/CX445)</f>
        <v>#VALUE!</v>
      </c>
      <c r="BK445" s="452">
        <f>BK444</f>
        <v>1</v>
      </c>
      <c r="BL445" s="453" t="e">
        <f>SUMPRODUCT((AV445:BA445)*(GS445:GX445))/((GS445:GX445)+SUM(BB445:BD445)*GY445+BG445*GZ445)</f>
        <v>#VALUE!</v>
      </c>
      <c r="BM445" s="453" t="e">
        <f>BK445*($AV445*FB445+$AW445*FD445+$AX445*FI445+$AY445*FN445+$AZ445*FS445+$BA445*FX445+$BG445*GE445)/(AV445*EY445+AX445*FK445+AW445*FF445+AY445*FP445+AZ445*FU445+BA445*FZ445+BG445*GG445+BB445*GK445+BC445*GN445+BD445*GP445)</f>
        <v>#VALUE!</v>
      </c>
      <c r="BN445" s="453" t="e">
        <f>($AV445*FC445+$AX445*FJ445+$AW445*FE445+$AY445*FO445+$AZ445*FT445+$BA445*FY445+$BG445*GF445)/($AV445*FA445+BG445*GH445+BB445*GL445+BC445*GO445+BD445*GQ445+BA445*GA445)</f>
        <v>#VALUE!</v>
      </c>
      <c r="BO445" s="454" t="e">
        <f>SUMPRODUCT(AV445:BA445*GS445:GX445)/(GS445:GX445+(BB445+BC445+BD445)*GY445+BG445)</f>
        <v>#VALUE!</v>
      </c>
      <c r="BP445" s="454" t="e">
        <f>SUMPRODUCT(AV445:BA445*GS445:GX445)/(GS445:GX445+(BB445+BC445+BD445)*GY445+BG445)</f>
        <v>#VALUE!</v>
      </c>
      <c r="BQ445" s="454" t="e">
        <f>SUMPRODUCT(AV445:BA445*GS445:GX445)/(GS445:GX445+(BB445+BC445+BD445)*GY445+BG445)</f>
        <v>#VALUE!</v>
      </c>
      <c r="BR445" s="453" t="str">
        <f>IF(_tag_month_day!T435="","",_tag_month_day!T435)</f>
        <v/>
      </c>
      <c r="BS445" s="453" t="str">
        <f>IF(_tag_month_day!U435="","",_tag_month_day!U435)</f>
        <v/>
      </c>
      <c r="BT445" s="455" t="str">
        <f>IF(CK445="","",IF((CK445&gt;=BV445-0.12)*(CK445&lt;=BV445+0.12),"合格","不合格"))</f>
        <v/>
      </c>
      <c r="BU445" s="456" t="str">
        <f>IF(_tag_month_day!V435="","",_tag_month_day!V435)</f>
        <v/>
      </c>
      <c r="BV445" s="457" t="str">
        <f>IF(_tag_month_day!W435="","",_tag_month_day!W435)</f>
        <v/>
      </c>
      <c r="BW445" s="458" t="str">
        <f>IF(_tag_month_day!X435="","",_tag_month_day!X435)</f>
        <v/>
      </c>
      <c r="BX445" s="458" t="str">
        <f>IF(_tag_month_day!Y435="","",_tag_month_day!Y435)</f>
        <v/>
      </c>
      <c r="BY445" s="459">
        <f ca="1">L445</f>
        <v>43604.166666665617</v>
      </c>
      <c r="BZ445" s="460"/>
      <c r="CA445" s="461"/>
      <c r="CB445" s="424" t="str">
        <f>IF(_tag_month_day!Z435="","",_tag_month_day!Z435)</f>
        <v/>
      </c>
      <c r="CC445" s="424" t="str">
        <f>IF(_tag_month_day!AA435="","",_tag_month_day!AA435)</f>
        <v/>
      </c>
      <c r="CD445" s="424" t="str">
        <f>IF(_tag_month_day!AB435="","",_tag_month_day!AB435)</f>
        <v/>
      </c>
      <c r="CE445" s="424" t="str">
        <f>IF(_tag_month_day!AC435="","",_tag_month_day!AC435)</f>
        <v/>
      </c>
      <c r="CF445" s="424" t="str">
        <f>IF(_tag_month_day!AD435="","",_tag_month_day!AD435)</f>
        <v/>
      </c>
      <c r="CG445" s="424" t="str">
        <f>IF(_tag_month_day!AE435="","",_tag_month_day!AE435)</f>
        <v/>
      </c>
      <c r="CH445" s="424" t="str">
        <f>IF(_tag_month_day!AF435="","",_tag_month_day!AF435)</f>
        <v/>
      </c>
      <c r="CI445" s="424" t="str">
        <f>IF(_tag_month_day!AG435="","",_tag_month_day!AG435)</f>
        <v/>
      </c>
      <c r="CJ445" s="424" t="str">
        <f>IF(_tag_month_day!AH435="","",_tag_month_day!AH435)</f>
        <v/>
      </c>
      <c r="CK445" s="424" t="str">
        <f>IF(_tag_month_day!AI435="","",_tag_month_day!AI435)</f>
        <v/>
      </c>
      <c r="CL445" s="4" t="str">
        <f>IF(_tag_month_day!AJ435="","",_tag_month_day!AJ435)</f>
        <v/>
      </c>
      <c r="CM445" s="4" t="str">
        <f>IF(_tag_month_day!AK435="","",_tag_month_day!AK435)</f>
        <v/>
      </c>
      <c r="CN445" s="4" t="str">
        <f>IF(_tag_month_day!AL435="","",_tag_month_day!AL435)</f>
        <v/>
      </c>
      <c r="CO445" s="4" t="str">
        <f>IF(_tag_month_day!AM435="","",_tag_month_day!AM435)</f>
        <v/>
      </c>
      <c r="CP445" s="4" t="str">
        <f>IF(_tag_month_day!AN435="","",_tag_month_day!AN435)</f>
        <v/>
      </c>
      <c r="CQ445" s="4" t="str">
        <f>IF(_tag_month_day!AO435="","",_tag_month_day!AO435)</f>
        <v/>
      </c>
      <c r="CR445" s="462" t="str">
        <f>IF(_tag_month_day!AP435="","",_tag_month_day!AP435)</f>
        <v/>
      </c>
      <c r="CS445" s="463" t="str">
        <f>IF(_tag_month_day!AQ435="","",_tag_month_day!AQ435)</f>
        <v/>
      </c>
      <c r="CT445" s="4" t="str">
        <f>IF(_tag_month_day!AR435="","",_tag_month_day!AR435)</f>
        <v/>
      </c>
      <c r="CU445" s="464" t="e">
        <f>DU445/AJ445</f>
        <v>#VALUE!</v>
      </c>
      <c r="CV445" s="451" t="e">
        <f>BG445/BH445</f>
        <v>#VALUE!</v>
      </c>
      <c r="CW445" s="465" t="e">
        <f>AJ445*(1-CV445)*CU445*AF445</f>
        <v>#VALUE!</v>
      </c>
      <c r="CX445" s="465" t="e">
        <f>CW445*94%</f>
        <v>#VALUE!</v>
      </c>
      <c r="CY445" s="466" t="e">
        <f>IF(CX445=0,0,DS445/(DS445+CX445))</f>
        <v>#VALUE!</v>
      </c>
      <c r="CZ445" s="465" t="e">
        <f>$AJ445*EF445</f>
        <v>#VALUE!</v>
      </c>
      <c r="DA445" s="465" t="e">
        <f>$AJ445*EG445</f>
        <v>#VALUE!</v>
      </c>
      <c r="DB445" s="465" t="e">
        <f>$AJ445*EH445</f>
        <v>#VALUE!</v>
      </c>
      <c r="DC445" s="465" t="e">
        <f>$AJ445*EI445</f>
        <v>#VALUE!</v>
      </c>
      <c r="DD445" s="465" t="e">
        <f>$AJ445*EJ445</f>
        <v>#VALUE!</v>
      </c>
      <c r="DE445" s="465" t="e">
        <f>$AJ445*EK445</f>
        <v>#VALUE!</v>
      </c>
      <c r="DF445" s="465" t="e">
        <f>$AJ445*EL445</f>
        <v>#VALUE!</v>
      </c>
      <c r="DG445" s="465" t="e">
        <f>$AJ445*EM445</f>
        <v>#VALUE!</v>
      </c>
      <c r="DH445" s="465" t="e">
        <f>$AJ445*EN445</f>
        <v>#VALUE!</v>
      </c>
      <c r="DI445" s="465" t="e">
        <f>$AJ445*EO445</f>
        <v>#VALUE!</v>
      </c>
      <c r="DJ445" s="465" t="e">
        <f>CZ445*(1-EP445)</f>
        <v>#VALUE!</v>
      </c>
      <c r="DK445" s="465" t="e">
        <f>DA445*(1-ER445)</f>
        <v>#VALUE!</v>
      </c>
      <c r="DL445" s="465" t="e">
        <f>DB445*(1-EQ445)</f>
        <v>#VALUE!</v>
      </c>
      <c r="DM445" s="465" t="e">
        <f>DC445*(1-ES445)</f>
        <v>#VALUE!</v>
      </c>
      <c r="DN445" s="465" t="e">
        <f>DD445*(1-ET445)</f>
        <v>#VALUE!</v>
      </c>
      <c r="DO445" s="465" t="e">
        <f>DE445</f>
        <v>#VALUE!</v>
      </c>
      <c r="DP445" s="465" t="e">
        <f>DF445*(1-EU445)</f>
        <v>#VALUE!</v>
      </c>
      <c r="DQ445" s="465" t="e">
        <f>DG445*(1-EV445)</f>
        <v>#VALUE!</v>
      </c>
      <c r="DR445" s="465" t="e">
        <f>DH445*(1-EW445)</f>
        <v>#VALUE!</v>
      </c>
      <c r="DS445" s="465" t="e">
        <f>DI445</f>
        <v>#VALUE!</v>
      </c>
      <c r="DT445" s="465" t="e">
        <f>SUM(DJ445:DS445)</f>
        <v>#VALUE!</v>
      </c>
      <c r="DU445" s="465" t="e">
        <f>(GS445:GX445)+(DP445+DQ445+DR445)*GY445+DS445</f>
        <v>#VALUE!</v>
      </c>
      <c r="DV445" s="451" t="e">
        <f>AV445/$BH445/(1-EP445)</f>
        <v>#VALUE!</v>
      </c>
      <c r="DW445" s="451" t="e">
        <f>AW445/$BH445/(1-ER445)</f>
        <v>#VALUE!</v>
      </c>
      <c r="DX445" s="451" t="e">
        <f>AX445/$BH445/(1-EQ445)</f>
        <v>#VALUE!</v>
      </c>
      <c r="DY445" s="451" t="e">
        <f>AY445/$BH445/(1-ES445)</f>
        <v>#VALUE!</v>
      </c>
      <c r="DZ445" s="451" t="e">
        <f>AZ445/$BH445/(1-ET445)</f>
        <v>#VALUE!</v>
      </c>
      <c r="EA445" s="451" t="e">
        <f>BA445/$BH445/(1-AX445)</f>
        <v>#VALUE!</v>
      </c>
      <c r="EB445" s="451" t="e">
        <f>BB445/$BH445/(1-EU445)</f>
        <v>#VALUE!</v>
      </c>
      <c r="EC445" s="451" t="e">
        <f>BC445/$BH445/(1-EV445)</f>
        <v>#VALUE!</v>
      </c>
      <c r="ED445" s="451" t="e">
        <f>BD445/$BH445/(1-EW445)</f>
        <v>#VALUE!</v>
      </c>
      <c r="EE445" s="451" t="e">
        <f>BG445/BH445</f>
        <v>#VALUE!</v>
      </c>
      <c r="EF445" s="451" t="e">
        <f>DV445/SUM($DV445:$EE445)</f>
        <v>#VALUE!</v>
      </c>
      <c r="EG445" s="451" t="e">
        <f>DW445/SUM($DV445:$EE445)</f>
        <v>#VALUE!</v>
      </c>
      <c r="EH445" s="451" t="e">
        <f>DX445/SUM($DV445:$EE445)</f>
        <v>#VALUE!</v>
      </c>
      <c r="EI445" s="451" t="e">
        <f>DY445/SUM($DV445:$EE445)</f>
        <v>#VALUE!</v>
      </c>
      <c r="EJ445" s="451" t="e">
        <f>DZ445/SUM($DV445:$EE445)</f>
        <v>#VALUE!</v>
      </c>
      <c r="EK445" s="451" t="e">
        <f>EA445/SUM($DV445:$EE445)</f>
        <v>#VALUE!</v>
      </c>
      <c r="EL445" s="451" t="e">
        <f>EB445/SUM($DV445:$EE445)</f>
        <v>#VALUE!</v>
      </c>
      <c r="EM445" s="451" t="e">
        <f>EC445/SUM($DV445:$EE445)</f>
        <v>#VALUE!</v>
      </c>
      <c r="EN445" s="451" t="e">
        <f>ED445/SUM($DV445:$EE445)</f>
        <v>#VALUE!</v>
      </c>
      <c r="EO445" s="451" t="e">
        <f>EE445/SUM($DV445:$EE445)</f>
        <v>#VALUE!</v>
      </c>
      <c r="EP445" s="450">
        <f>EP444</f>
        <v>0.080000000000000002</v>
      </c>
      <c r="EQ445" s="450">
        <f>EQ444</f>
        <v>0.014999999999999999</v>
      </c>
      <c r="ER445" s="450">
        <f>ER444</f>
        <v>0.014999999999999999</v>
      </c>
      <c r="ES445" s="450">
        <f>ES444</f>
        <v>0.014999999999999999</v>
      </c>
      <c r="ET445" s="450">
        <f>ET444</f>
        <v>0.014999999999999999</v>
      </c>
      <c r="EU445" s="450">
        <f>EU444</f>
        <v>0.089999999999999997</v>
      </c>
      <c r="EV445" s="450">
        <f>EV444</f>
        <v>0.089999999999999997</v>
      </c>
      <c r="EW445" s="450">
        <f>EW444</f>
        <v>0.089999999999999997</v>
      </c>
      <c r="EX445" s="431" t="str">
        <f>IF(_tag_month_day!AS435="","",_tag_month_day!AS435/100)</f>
        <v/>
      </c>
      <c r="EY445" s="431" t="str">
        <f>IF(_tag_month_day!AT435="","",_tag_month_day!AT435/100)</f>
        <v/>
      </c>
      <c r="EZ445" s="431" t="str">
        <f>IF(_tag_month_day!AU435="","",_tag_month_day!AU435/100)</f>
        <v/>
      </c>
      <c r="FA445" s="431" t="str">
        <f>IF(_tag_month_day!AV435="","",_tag_month_day!AV435/100)</f>
        <v/>
      </c>
      <c r="FB445" s="431" t="str">
        <f>IF(_tag_month_day!AW435="","",_tag_month_day!AW435/100)</f>
        <v/>
      </c>
      <c r="FC445" s="431" t="str">
        <f>IF(_tag_month_day!AX435="","",_tag_month_day!AX435/100)</f>
        <v/>
      </c>
      <c r="FD445" s="449" t="str">
        <f>IF(_tag_month_day!AY435="","",_tag_month_day!AY435/100)</f>
        <v/>
      </c>
      <c r="FE445" s="449" t="str">
        <f>IF(_tag_month_day!AZ435="","",_tag_month_day!AZ435/100)</f>
        <v/>
      </c>
      <c r="FF445" s="449" t="str">
        <f>IF(_tag_month_day!BA435="","",_tag_month_day!BA435/100)</f>
        <v/>
      </c>
      <c r="FG445" s="449" t="str">
        <f>IF(_tag_month_day!BB435="","",_tag_month_day!BB435/100)</f>
        <v/>
      </c>
      <c r="FH445" s="467" t="str">
        <f>IF(_tag_month_day!BC435="","",_tag_month_day!BC435/100)</f>
        <v/>
      </c>
      <c r="FI445" s="449">
        <f>FI444</f>
        <v>0.40999999999999998</v>
      </c>
      <c r="FJ445" s="449">
        <f>FJ444</f>
        <v>0.11</v>
      </c>
      <c r="FK445" s="449">
        <f>FK444</f>
        <v>0.014999999999999999</v>
      </c>
      <c r="FL445" s="449">
        <f>FL444</f>
        <v>0</v>
      </c>
      <c r="FM445" s="467">
        <f>FM444</f>
        <v>0.0001</v>
      </c>
      <c r="FN445" s="449">
        <f>FN444</f>
        <v>0.32000000000000001</v>
      </c>
      <c r="FO445" s="449">
        <f>FO444</f>
        <v>0.20000000000000001</v>
      </c>
      <c r="FP445" s="449">
        <f>FP444</f>
        <v>0.01</v>
      </c>
      <c r="FQ445" s="449">
        <f>FQ444</f>
        <v>0</v>
      </c>
      <c r="FR445" s="467">
        <f>FR444</f>
        <v>0.0001</v>
      </c>
      <c r="FS445" s="449" t="str">
        <f>IF(_tag_month_day!BD435="","",_tag_month_day!BD435/100)</f>
        <v/>
      </c>
      <c r="FT445" s="449" t="str">
        <f>IF(_tag_month_day!BE435="","",_tag_month_day!BE435/100)</f>
        <v/>
      </c>
      <c r="FU445" s="449" t="str">
        <f>IF(_tag_month_day!BF435="","",_tag_month_day!BF435/100)</f>
        <v/>
      </c>
      <c r="FV445" s="449" t="str">
        <f>IF(_tag_month_day!BG435="","",_tag_month_day!BG435/100)</f>
        <v/>
      </c>
      <c r="FW445" s="467" t="str">
        <f>IF(_tag_month_day!BH435="","",_tag_month_day!BH435/100)</f>
        <v/>
      </c>
      <c r="FX445" s="449" t="str">
        <f>IF(_tag_month_day!BI435="","",_tag_month_day!BI435/100)</f>
        <v/>
      </c>
      <c r="FY445" s="449" t="str">
        <f>IF(_tag_month_day!BJ435="","",_tag_month_day!BJ435/100)</f>
        <v/>
      </c>
      <c r="FZ445" s="468" t="str">
        <f>IF(_tag_month_day!BK435="","",_tag_month_day!BK435/100)</f>
        <v/>
      </c>
      <c r="GA445" s="449" t="str">
        <f>IF(_tag_month_day!BL435="","",_tag_month_day!BL435/100)</f>
        <v/>
      </c>
      <c r="GB445" s="467" t="str">
        <f>IF(_tag_month_day!BM435="","",_tag_month_day!BM435/100)</f>
        <v/>
      </c>
      <c r="GC445" s="431" t="str">
        <f>IF(_tag_month_day!BN435="","",_tag_month_day!BN435/100)</f>
        <v/>
      </c>
      <c r="GD445" s="431" t="str">
        <f>IF(_tag_month_day!BO435="","",_tag_month_day!BO435/100)</f>
        <v/>
      </c>
      <c r="GE445" s="431" t="str">
        <f>IF(_tag_month_day!BP435="","",_tag_month_day!BP435/100)</f>
        <v/>
      </c>
      <c r="GF445" s="431" t="str">
        <f>IF(_tag_month_day!BQ435="","",_tag_month_day!BQ435/100)</f>
        <v/>
      </c>
      <c r="GG445" s="431" t="str">
        <f>IF(_tag_month_day!BR435="","",_tag_month_day!BR435/100)</f>
        <v/>
      </c>
      <c r="GH445" s="431" t="str">
        <f>IF(_tag_month_day!BS435="","",_tag_month_day!BS435/100)</f>
        <v/>
      </c>
      <c r="GI445" s="467" t="str">
        <f>IF(_tag_month_day!BT435="","",_tag_month_day!BT435/100)</f>
        <v/>
      </c>
      <c r="GJ445" s="469" t="str">
        <f>IF(_tag_month_day!BU435="","",_tag_month_day!BU435/100)</f>
        <v/>
      </c>
      <c r="GK445" s="470">
        <f>GK444</f>
        <v>0.070000000000000007</v>
      </c>
      <c r="GL445" s="470">
        <f>GL444</f>
        <v>0.029999999999999999</v>
      </c>
      <c r="GM445" s="471" t="str">
        <f>IF(_tag_month_day!BX435="","",_tag_month_day!BX435/100)</f>
        <v/>
      </c>
      <c r="GN445" s="470">
        <f>GN444</f>
        <v>0.070000000000000007</v>
      </c>
      <c r="GO445" s="470">
        <f>GO444</f>
        <v>0.029999999999999999</v>
      </c>
      <c r="GP445" s="470">
        <f>GP444</f>
        <v>0.089999999999999997</v>
      </c>
      <c r="GQ445" s="470">
        <f>GQ444</f>
        <v>0.029999999999999999</v>
      </c>
      <c r="GR445" s="471" t="str">
        <f>IF(_tag_month_day!CA435="","",_tag_month_day!CA435/100)</f>
        <v/>
      </c>
      <c r="GS445" s="472">
        <f>GS444</f>
        <v>0.95299999999999996</v>
      </c>
      <c r="GT445" s="472">
        <f>GT444</f>
        <v>0.55000000000000004</v>
      </c>
      <c r="GU445" s="472">
        <f>GU444</f>
        <v>0.55000000000000004</v>
      </c>
      <c r="GV445" s="472">
        <f>GV444</f>
        <v>0.55000000000000004</v>
      </c>
      <c r="GW445" s="472">
        <f>GW444</f>
        <v>0.5</v>
      </c>
      <c r="GX445" s="472">
        <f>GX444</f>
        <v>0.93500000000000005</v>
      </c>
      <c r="GY445" s="472">
        <f>GY444</f>
        <v>0.14999999999999999</v>
      </c>
      <c r="GZ445" s="472">
        <f>GZ444</f>
        <v>1</v>
      </c>
      <c r="HA445" s="474">
        <f>HA444</f>
        <v>0.047</v>
      </c>
      <c r="HB445" s="474">
        <f>HB444</f>
        <v>0.45000000000000001</v>
      </c>
      <c r="HC445" s="474">
        <f>HC444</f>
        <v>0.45000000000000001</v>
      </c>
      <c r="HD445" s="474">
        <f>HD444</f>
        <v>0.45000000000000001</v>
      </c>
      <c r="HE445" s="474">
        <f>HE444</f>
        <v>0.5</v>
      </c>
      <c r="HF445" s="474">
        <f>HF444</f>
        <v>0.065000000000000002</v>
      </c>
      <c r="HG445" s="474">
        <f>HG444</f>
        <v>0.84999999999999998</v>
      </c>
      <c r="HH445" s="474">
        <f>HH444</f>
        <v>0</v>
      </c>
      <c r="HI445" s="10">
        <f>IF(BZ445&lt;&gt;"",CK445-BV445,0)</f>
        <v>0</v>
      </c>
      <c r="HJ445" s="10" t="e">
        <f>IF(AJ445&gt;0,AH445-AJ445,0)</f>
        <v>#VALUE!</v>
      </c>
      <c r="HK445" s="466">
        <f>HK444</f>
        <v>0.84999999999999998</v>
      </c>
      <c r="HL445" s="424">
        <f>HL444</f>
        <v>550000</v>
      </c>
      <c r="HM445" s="424">
        <f>HM444</f>
        <v>480000</v>
      </c>
      <c r="HN445" s="465" t="e">
        <f>(DJ445*EZ445+DK445*FH445+DL445*FM445+DM445*FR445+DN445*FW445+DO445*GB445+DS445*GI445+DP445*GM445+DR445*GR445)*1000*2</f>
        <v>#VALUE!</v>
      </c>
      <c r="HO445" s="465" t="e">
        <f>HN445*HK445*$HO$2/HL445*1000000</f>
        <v>#VALUE!</v>
      </c>
      <c r="HP445" s="465" t="e">
        <f>HN445*HK445*$HP$2/HM445*1000000</f>
        <v>#VALUE!</v>
      </c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</row>
    <row customFormat="1" ht="15.75" customHeight="1" r="446" s="0">
      <c r="A446" s="420">
        <v>435</v>
      </c>
      <c r="B446" s="421">
        <f ca="1">IF(D446=D445,B445,IF(D446="夜班",B445+1,B445))</f>
        <v>43604</v>
      </c>
      <c r="C446" s="422">
        <f>C445</f>
        <v>0.041666666666666699</v>
      </c>
      <c r="D446" s="10" t="str">
        <f ca="1">IF(HOUR(G446)&lt;8,"夜班",IF(HOUR(G446)&lt;16,"白班",IF(HOUR(G446)&lt;24,"中班",0)))</f>
        <v>夜班</v>
      </c>
      <c r="E446" s="10" t="e">
        <f ca="1">IF(F446=1,"甲",IF(F446=2,"乙",IF(F446=3,"丙",IF(F446=4,"丁",""))))</f>
        <v>#REF!</v>
      </c>
      <c r="F446" s="10" t="e">
        <f ca="1">SUMPRODUCT((成本日报!$A$3:$A$95=计划!B446)*(成本日报!$B$3:$B$95=计划!$D446),成本日报!$C$3:$C$95)</f>
        <v>#REF!</v>
      </c>
      <c r="G446" s="423">
        <f ca="1">G445+C445</f>
        <v>43604.083333332281</v>
      </c>
      <c r="H446" s="423">
        <f ca="1">$G446+$C446/60*10+$C446*0</f>
        <v>43604.090277776726</v>
      </c>
      <c r="I446" s="423">
        <f ca="1">$G446+$C446/60*18+$C446*0</f>
        <v>43604.095833332278</v>
      </c>
      <c r="J446" s="423">
        <f ca="1">$G446+$C446/60*0+$C446*1</f>
        <v>43604.124999998945</v>
      </c>
      <c r="K446" s="423">
        <f ca="1">$G446+$C446/60*30+$C446*2</f>
        <v>43604.187499998952</v>
      </c>
      <c r="L446" s="423">
        <f ca="1">$G446+$C446/60*0+$C446*3</f>
        <v>43604.208333332281</v>
      </c>
      <c r="M446" s="424" t="str">
        <f>IF(_tag_month_day!A436="","",_tag_month_day!A436)</f>
        <v/>
      </c>
      <c r="N446" s="424" t="str">
        <f>IF(_tag_month_day!B436="","",_tag_month_day!B436)</f>
        <v/>
      </c>
      <c r="O446" s="425" t="e">
        <f>IF(M446+N446=0,"",M446+N446)</f>
        <v>#VALUE!</v>
      </c>
      <c r="P446" s="424" t="str">
        <f>IF(_tag_month_day!C436="","",_tag_month_day!C436)</f>
        <v/>
      </c>
      <c r="Q446" s="424" t="str">
        <f>IF(_tag_month_day!D436="","",_tag_month_day!D436)</f>
        <v/>
      </c>
      <c r="R446" s="426" t="str">
        <f>IF(_tag_month_day!CB436="","",_tag_month_day!CB436/100)</f>
        <v/>
      </c>
      <c r="S446" s="427" t="str">
        <f>IF(_tag_month_day!E436="","",_tag_month_day!E436)</f>
        <v/>
      </c>
      <c r="T446" s="427" t="str">
        <f>IF(_tag_month_day!F436="","",_tag_month_day!F436)</f>
        <v/>
      </c>
      <c r="U446" s="428" t="e">
        <f>S446+T446</f>
        <v>#VALUE!</v>
      </c>
      <c r="V446" s="429" t="e">
        <f>U446/AJ446</f>
        <v>#VALUE!</v>
      </c>
      <c r="W446" s="430" t="str">
        <f>IF(_jhy_month_day!A436="","",_jhy_month_day!A436)</f>
        <v/>
      </c>
      <c r="X446" s="431" t="str">
        <f>IF(_jhy_month_day!B436="","",_jhy_month_day!B436/100)</f>
        <v/>
      </c>
      <c r="Y446" s="431" t="str">
        <f>IF(_jhy_month_day!C436="","",_jhy_month_day!C436/100)</f>
        <v/>
      </c>
      <c r="Z446" s="432">
        <f>Z442+1</f>
        <v>109</v>
      </c>
      <c r="AA446" s="433" t="str">
        <f>IF(_tag_month_day!G436="","",_tag_month_day!G436/100)</f>
        <v/>
      </c>
      <c r="AB446" s="433" t="str">
        <f>IF(_tag_month_day!H436="","",_tag_month_day!H436/100)</f>
        <v/>
      </c>
      <c r="AC446" s="434">
        <f>IF(X446="",AC445,BK446*($AV445*X446+$AW445*FD445+$AX445*FI445+$AY445*FN445+$AZ445*FS445+$BA445*FX445+$BG445*GE445)/(AV445*Y446+AX445*FK445+AW445*FF445+AY445*FP445+AZ445*FU445+BA445*FZ445+BG445*GG445+BB445*GK445+BC445*GN445+BD445*GP445))</f>
        <v>1.59963432013121</v>
      </c>
      <c r="AD446" s="435" t="str">
        <f>IF(AC446=AC445,"",AC446-AC445)</f>
        <v/>
      </c>
      <c r="AE446" s="436" t="str">
        <f>IF(1-AF446=0,"",(1-AF446))</f>
        <v/>
      </c>
      <c r="AF446" s="437">
        <v>1</v>
      </c>
      <c r="AG446" s="10" t="str">
        <f>AG445</f>
        <v>9A3</v>
      </c>
      <c r="AH446" s="438" t="str">
        <f>AH445</f>
        <v/>
      </c>
      <c r="AI446" s="424"/>
      <c r="AJ446" s="10" t="str">
        <f>IF(_tag_month_day!I436="","",_tag_month_day!I436)</f>
        <v/>
      </c>
      <c r="AK446" s="440"/>
      <c r="AL446" s="440"/>
      <c r="AM446" s="440"/>
      <c r="AN446" s="441">
        <f>AN445</f>
        <v>2</v>
      </c>
      <c r="AO446" s="441">
        <f>AO445</f>
        <v>8</v>
      </c>
      <c r="AP446" s="442" t="e">
        <f>(IF(AN446=0,AS445,AS445*(1+AO446/AN446)/(AR446+AO446/AN446)))+AT446</f>
        <v>#VALUE!</v>
      </c>
      <c r="AQ446" s="443" t="str">
        <f>IF(_tag_month_day!J436="","",_tag_month_day!J436/100)</f>
        <v/>
      </c>
      <c r="AR446" s="444">
        <f>AR445</f>
        <v>1.3</v>
      </c>
      <c r="AS446" s="445" t="e">
        <f>AQ446*(AN446*AR446+AO446)/(AN446+AO446)</f>
        <v>#VALUE!</v>
      </c>
      <c r="AT446" s="445" t="e">
        <f>(SUM(BE446:BF446)-SUM(BE445:BF445))*0.05</f>
        <v>#VALUE!</v>
      </c>
      <c r="AU446" s="446" t="str">
        <f>IF(_tag_month_day!CC436="","",IF(_tag_month_day!CC436&gt;0,_tag_month_day!CD436,_tag_month_day!CE436))</f>
        <v/>
      </c>
      <c r="AV446" s="447" t="str">
        <f>IF(_tag_month_day!L436="","",_tag_month_day!L436/100)</f>
        <v/>
      </c>
      <c r="AW446" s="431">
        <f>AW445</f>
        <v>0</v>
      </c>
      <c r="AX446" s="431">
        <f>AX445</f>
        <v>0</v>
      </c>
      <c r="AY446" s="431" t="str">
        <f>IF(_tag_month_day!M436="","",_tag_month_day!M436/100)</f>
        <v/>
      </c>
      <c r="AZ446" s="431" t="str">
        <f>IF(_tag_month_day!N436="","",_tag_month_day!N436/100)</f>
        <v/>
      </c>
      <c r="BA446" s="431" t="str">
        <f>IF(_tag_month_day!O436="","",_tag_month_day!O436/100)</f>
        <v/>
      </c>
      <c r="BB446" s="448" t="str">
        <f>IF(_tag_month_day!P436="","",_tag_month_day!P436/100)</f>
        <v/>
      </c>
      <c r="BC446" s="448">
        <f>BC445</f>
        <v>0</v>
      </c>
      <c r="BD446" s="448" t="str">
        <f>IF(_tag_month_day!Q436="","",_tag_month_day!Q436/100)</f>
        <v/>
      </c>
      <c r="BE446" s="449" t="str">
        <f>IF(_tag_month_day!R436="","",_tag_month_day!R436/100)</f>
        <v/>
      </c>
      <c r="BF446" s="388" t="e">
        <f>(AU446*(100+BE446*100))/(AJ446-AU446)/100</f>
        <v>#VALUE!</v>
      </c>
      <c r="BG446" s="450" t="e">
        <f>BE446+BF446</f>
        <v>#VALUE!</v>
      </c>
      <c r="BH446" s="451" t="e">
        <f>SUM(AV446:BF446)</f>
        <v>#VALUE!</v>
      </c>
      <c r="BI446" s="452" t="e">
        <f>IF(CX446=0,BI445,(DK446*查询!$R$5+DL446*查询!$Q$5+DM446*查询!$N$5+DN446*查询!$O$5+DO446*查询!$P$5)*AF446/CX446)</f>
        <v>#VALUE!</v>
      </c>
      <c r="BJ446" s="452" t="e">
        <f>IF(CX446=0,BJ445,(DP446*查询!$S$5+DQ446*查询!$T$5+DR446*查询!$U$5)*AF446/CX446)</f>
        <v>#VALUE!</v>
      </c>
      <c r="BK446" s="452">
        <f>BK445</f>
        <v>1</v>
      </c>
      <c r="BL446" s="453" t="e">
        <f>SUMPRODUCT((AV446:BA446)*(GS446:GX446))/((GS446:GX446)+SUM(BB446:BD446)*GY446+BG446*GZ446)</f>
        <v>#VALUE!</v>
      </c>
      <c r="BM446" s="453" t="e">
        <f>BK446*($AV446*FB446+$AW446*FD446+$AX446*FI446+$AY446*FN446+$AZ446*FS446+$BA446*FX446+$BG446*GE446)/(AV446*EY446+AX446*FK446+AW446*FF446+AY446*FP446+AZ446*FU446+BA446*FZ446+BG446*GG446+BB446*GK446+BC446*GN446+BD446*GP446)</f>
        <v>#VALUE!</v>
      </c>
      <c r="BN446" s="453" t="e">
        <f>($AV446*FC446+$AX446*FJ446+$AW446*FE446+$AY446*FO446+$AZ446*FT446+$BA446*FY446+$BG446*GF446)/($AV446*FA446+BG446*GH446+BB446*GL446+BC446*GO446+BD446*GQ446+BA446*GA446)</f>
        <v>#VALUE!</v>
      </c>
      <c r="BO446" s="454" t="e">
        <f>SUMPRODUCT(AV446:BA446*GS446:GX446)/(GS446:GX446+(BB446+BC446+BD446)*GY446+BG446)</f>
        <v>#VALUE!</v>
      </c>
      <c r="BP446" s="454" t="e">
        <f>SUMPRODUCT(AV446:BA446*GS446:GX446)/(GS446:GX446+(BB446+BC446+BD446)*GY446+BG446)</f>
        <v>#VALUE!</v>
      </c>
      <c r="BQ446" s="454" t="e">
        <f>SUMPRODUCT(AV446:BA446*GS446:GX446)/(GS446:GX446+(BB446+BC446+BD446)*GY446+BG446)</f>
        <v>#VALUE!</v>
      </c>
      <c r="BR446" s="453" t="str">
        <f>IF(_tag_month_day!T436="","",_tag_month_day!T436)</f>
        <v/>
      </c>
      <c r="BS446" s="453" t="str">
        <f>IF(_tag_month_day!U436="","",_tag_month_day!U436)</f>
        <v/>
      </c>
      <c r="BT446" s="455" t="str">
        <f>IF(CK446="","",IF((CK446&gt;=BV446-0.12)*(CK446&lt;=BV446+0.12),"合格","不合格"))</f>
        <v/>
      </c>
      <c r="BU446" s="456" t="str">
        <f>IF(_tag_month_day!V436="","",_tag_month_day!V436)</f>
        <v/>
      </c>
      <c r="BV446" s="457" t="str">
        <f>IF(_tag_month_day!W436="","",_tag_month_day!W436)</f>
        <v/>
      </c>
      <c r="BW446" s="458" t="str">
        <f>IF(_tag_month_day!X436="","",_tag_month_day!X436)</f>
        <v/>
      </c>
      <c r="BX446" s="458" t="str">
        <f>IF(_tag_month_day!Y436="","",_tag_month_day!Y436)</f>
        <v/>
      </c>
      <c r="BY446" s="459">
        <f ca="1">L446</f>
        <v>43604.208333332281</v>
      </c>
      <c r="BZ446" s="460"/>
      <c r="CA446" s="461"/>
      <c r="CB446" s="424" t="str">
        <f>IF(_tag_month_day!Z436="","",_tag_month_day!Z436)</f>
        <v/>
      </c>
      <c r="CC446" s="424" t="str">
        <f>IF(_tag_month_day!AA436="","",_tag_month_day!AA436)</f>
        <v/>
      </c>
      <c r="CD446" s="424" t="str">
        <f>IF(_tag_month_day!AB436="","",_tag_month_day!AB436)</f>
        <v/>
      </c>
      <c r="CE446" s="424" t="str">
        <f>IF(_tag_month_day!AC436="","",_tag_month_day!AC436)</f>
        <v/>
      </c>
      <c r="CF446" s="424" t="str">
        <f>IF(_tag_month_day!AD436="","",_tag_month_day!AD436)</f>
        <v/>
      </c>
      <c r="CG446" s="424" t="str">
        <f>IF(_tag_month_day!AE436="","",_tag_month_day!AE436)</f>
        <v/>
      </c>
      <c r="CH446" s="424" t="str">
        <f>IF(_tag_month_day!AF436="","",_tag_month_day!AF436)</f>
        <v/>
      </c>
      <c r="CI446" s="424" t="str">
        <f>IF(_tag_month_day!AG436="","",_tag_month_day!AG436)</f>
        <v/>
      </c>
      <c r="CJ446" s="424" t="str">
        <f>IF(_tag_month_day!AH436="","",_tag_month_day!AH436)</f>
        <v/>
      </c>
      <c r="CK446" s="424" t="str">
        <f>IF(_tag_month_day!AI436="","",_tag_month_day!AI436)</f>
        <v/>
      </c>
      <c r="CL446" s="4" t="str">
        <f>IF(_tag_month_day!AJ436="","",_tag_month_day!AJ436)</f>
        <v/>
      </c>
      <c r="CM446" s="4" t="str">
        <f>IF(_tag_month_day!AK436="","",_tag_month_day!AK436)</f>
        <v/>
      </c>
      <c r="CN446" s="4" t="str">
        <f>IF(_tag_month_day!AL436="","",_tag_month_day!AL436)</f>
        <v/>
      </c>
      <c r="CO446" s="4" t="str">
        <f>IF(_tag_month_day!AM436="","",_tag_month_day!AM436)</f>
        <v/>
      </c>
      <c r="CP446" s="4" t="str">
        <f>IF(_tag_month_day!AN436="","",_tag_month_day!AN436)</f>
        <v/>
      </c>
      <c r="CQ446" s="4" t="str">
        <f>IF(_tag_month_day!AO436="","",_tag_month_day!AO436)</f>
        <v/>
      </c>
      <c r="CR446" s="462" t="str">
        <f>IF(_tag_month_day!AP436="","",_tag_month_day!AP436)</f>
        <v/>
      </c>
      <c r="CS446" s="463" t="str">
        <f>IF(_tag_month_day!AQ436="","",_tag_month_day!AQ436)</f>
        <v/>
      </c>
      <c r="CT446" s="4" t="str">
        <f>IF(_tag_month_day!AR436="","",_tag_month_day!AR436)</f>
        <v/>
      </c>
      <c r="CU446" s="464" t="e">
        <f>DU446/AJ446</f>
        <v>#VALUE!</v>
      </c>
      <c r="CV446" s="451" t="e">
        <f>BG446/BH446</f>
        <v>#VALUE!</v>
      </c>
      <c r="CW446" s="465" t="e">
        <f>AJ446*(1-CV446)*CU446*AF446</f>
        <v>#VALUE!</v>
      </c>
      <c r="CX446" s="465" t="e">
        <f>CW446*94%</f>
        <v>#VALUE!</v>
      </c>
      <c r="CY446" s="466" t="e">
        <f>IF(CX446=0,0,DS446/(DS446+CX446))</f>
        <v>#VALUE!</v>
      </c>
      <c r="CZ446" s="465" t="e">
        <f>$AJ446*EF446</f>
        <v>#VALUE!</v>
      </c>
      <c r="DA446" s="465" t="e">
        <f>$AJ446*EG446</f>
        <v>#VALUE!</v>
      </c>
      <c r="DB446" s="465" t="e">
        <f>$AJ446*EH446</f>
        <v>#VALUE!</v>
      </c>
      <c r="DC446" s="465" t="e">
        <f>$AJ446*EI446</f>
        <v>#VALUE!</v>
      </c>
      <c r="DD446" s="465" t="e">
        <f>$AJ446*EJ446</f>
        <v>#VALUE!</v>
      </c>
      <c r="DE446" s="465" t="e">
        <f>$AJ446*EK446</f>
        <v>#VALUE!</v>
      </c>
      <c r="DF446" s="465" t="e">
        <f>$AJ446*EL446</f>
        <v>#VALUE!</v>
      </c>
      <c r="DG446" s="465" t="e">
        <f>$AJ446*EM446</f>
        <v>#VALUE!</v>
      </c>
      <c r="DH446" s="465" t="e">
        <f>$AJ446*EN446</f>
        <v>#VALUE!</v>
      </c>
      <c r="DI446" s="465" t="e">
        <f>$AJ446*EO446</f>
        <v>#VALUE!</v>
      </c>
      <c r="DJ446" s="465" t="e">
        <f>CZ446*(1-EP446)</f>
        <v>#VALUE!</v>
      </c>
      <c r="DK446" s="465" t="e">
        <f>DA446*(1-ER446)</f>
        <v>#VALUE!</v>
      </c>
      <c r="DL446" s="465" t="e">
        <f>DB446*(1-EQ446)</f>
        <v>#VALUE!</v>
      </c>
      <c r="DM446" s="465" t="e">
        <f>DC446*(1-ES446)</f>
        <v>#VALUE!</v>
      </c>
      <c r="DN446" s="465" t="e">
        <f>DD446*(1-ET446)</f>
        <v>#VALUE!</v>
      </c>
      <c r="DO446" s="465" t="e">
        <f>DE446</f>
        <v>#VALUE!</v>
      </c>
      <c r="DP446" s="465" t="e">
        <f>DF446*(1-EU446)</f>
        <v>#VALUE!</v>
      </c>
      <c r="DQ446" s="465" t="e">
        <f>DG446*(1-EV446)</f>
        <v>#VALUE!</v>
      </c>
      <c r="DR446" s="465" t="e">
        <f>DH446*(1-EW446)</f>
        <v>#VALUE!</v>
      </c>
      <c r="DS446" s="465" t="e">
        <f>DI446</f>
        <v>#VALUE!</v>
      </c>
      <c r="DT446" s="465" t="e">
        <f>SUM(DJ446:DS446)</f>
        <v>#VALUE!</v>
      </c>
      <c r="DU446" s="465" t="e">
        <f>(GS446:GX446)+(DP446+DQ446+DR446)*GY446+DS446</f>
        <v>#VALUE!</v>
      </c>
      <c r="DV446" s="451" t="e">
        <f>AV446/$BH446/(1-EP446)</f>
        <v>#VALUE!</v>
      </c>
      <c r="DW446" s="451" t="e">
        <f>AW446/$BH446/(1-ER446)</f>
        <v>#VALUE!</v>
      </c>
      <c r="DX446" s="451" t="e">
        <f>AX446/$BH446/(1-EQ446)</f>
        <v>#VALUE!</v>
      </c>
      <c r="DY446" s="451" t="e">
        <f>AY446/$BH446/(1-ES446)</f>
        <v>#VALUE!</v>
      </c>
      <c r="DZ446" s="451" t="e">
        <f>AZ446/$BH446/(1-ET446)</f>
        <v>#VALUE!</v>
      </c>
      <c r="EA446" s="451" t="e">
        <f>BA446/$BH446/(1-AX446)</f>
        <v>#VALUE!</v>
      </c>
      <c r="EB446" s="451" t="e">
        <f>BB446/$BH446/(1-EU446)</f>
        <v>#VALUE!</v>
      </c>
      <c r="EC446" s="451" t="e">
        <f>BC446/$BH446/(1-EV446)</f>
        <v>#VALUE!</v>
      </c>
      <c r="ED446" s="451" t="e">
        <f>BD446/$BH446/(1-EW446)</f>
        <v>#VALUE!</v>
      </c>
      <c r="EE446" s="451" t="e">
        <f>BG446/BH446</f>
        <v>#VALUE!</v>
      </c>
      <c r="EF446" s="451" t="e">
        <f>DV446/SUM($DV446:$EE446)</f>
        <v>#VALUE!</v>
      </c>
      <c r="EG446" s="451" t="e">
        <f>DW446/SUM($DV446:$EE446)</f>
        <v>#VALUE!</v>
      </c>
      <c r="EH446" s="451" t="e">
        <f>DX446/SUM($DV446:$EE446)</f>
        <v>#VALUE!</v>
      </c>
      <c r="EI446" s="451" t="e">
        <f>DY446/SUM($DV446:$EE446)</f>
        <v>#VALUE!</v>
      </c>
      <c r="EJ446" s="451" t="e">
        <f>DZ446/SUM($DV446:$EE446)</f>
        <v>#VALUE!</v>
      </c>
      <c r="EK446" s="451" t="e">
        <f>EA446/SUM($DV446:$EE446)</f>
        <v>#VALUE!</v>
      </c>
      <c r="EL446" s="451" t="e">
        <f>EB446/SUM($DV446:$EE446)</f>
        <v>#VALUE!</v>
      </c>
      <c r="EM446" s="451" t="e">
        <f>EC446/SUM($DV446:$EE446)</f>
        <v>#VALUE!</v>
      </c>
      <c r="EN446" s="451" t="e">
        <f>ED446/SUM($DV446:$EE446)</f>
        <v>#VALUE!</v>
      </c>
      <c r="EO446" s="451" t="e">
        <f>EE446/SUM($DV446:$EE446)</f>
        <v>#VALUE!</v>
      </c>
      <c r="EP446" s="450">
        <f>EP445</f>
        <v>0.080000000000000002</v>
      </c>
      <c r="EQ446" s="450">
        <f>EQ445</f>
        <v>0.014999999999999999</v>
      </c>
      <c r="ER446" s="450">
        <f>ER445</f>
        <v>0.014999999999999999</v>
      </c>
      <c r="ES446" s="450">
        <f>ES445</f>
        <v>0.014999999999999999</v>
      </c>
      <c r="ET446" s="450">
        <f>ET445</f>
        <v>0.014999999999999999</v>
      </c>
      <c r="EU446" s="450">
        <f>EU445</f>
        <v>0.089999999999999997</v>
      </c>
      <c r="EV446" s="450">
        <f>EV445</f>
        <v>0.089999999999999997</v>
      </c>
      <c r="EW446" s="450">
        <f>EW445</f>
        <v>0.089999999999999997</v>
      </c>
      <c r="EX446" s="431" t="str">
        <f>IF(_tag_month_day!AS436="","",_tag_month_day!AS436/100)</f>
        <v/>
      </c>
      <c r="EY446" s="431" t="str">
        <f>IF(_tag_month_day!AT436="","",_tag_month_day!AT436/100)</f>
        <v/>
      </c>
      <c r="EZ446" s="431" t="str">
        <f>IF(_tag_month_day!AU436="","",_tag_month_day!AU436/100)</f>
        <v/>
      </c>
      <c r="FA446" s="431" t="str">
        <f>IF(_tag_month_day!AV436="","",_tag_month_day!AV436/100)</f>
        <v/>
      </c>
      <c r="FB446" s="431" t="str">
        <f>IF(_tag_month_day!AW436="","",_tag_month_day!AW436/100)</f>
        <v/>
      </c>
      <c r="FC446" s="431" t="str">
        <f>IF(_tag_month_day!AX436="","",_tag_month_day!AX436/100)</f>
        <v/>
      </c>
      <c r="FD446" s="449" t="str">
        <f>IF(_tag_month_day!AY436="","",_tag_month_day!AY436/100)</f>
        <v/>
      </c>
      <c r="FE446" s="449" t="str">
        <f>IF(_tag_month_day!AZ436="","",_tag_month_day!AZ436/100)</f>
        <v/>
      </c>
      <c r="FF446" s="449" t="str">
        <f>IF(_tag_month_day!BA436="","",_tag_month_day!BA436/100)</f>
        <v/>
      </c>
      <c r="FG446" s="449" t="str">
        <f>IF(_tag_month_day!BB436="","",_tag_month_day!BB436/100)</f>
        <v/>
      </c>
      <c r="FH446" s="467" t="str">
        <f>IF(_tag_month_day!BC436="","",_tag_month_day!BC436/100)</f>
        <v/>
      </c>
      <c r="FI446" s="449">
        <f>FI445</f>
        <v>0.40999999999999998</v>
      </c>
      <c r="FJ446" s="449">
        <f>FJ445</f>
        <v>0.11</v>
      </c>
      <c r="FK446" s="449">
        <f>FK445</f>
        <v>0.014999999999999999</v>
      </c>
      <c r="FL446" s="449">
        <f>FL445</f>
        <v>0</v>
      </c>
      <c r="FM446" s="467">
        <f>FM445</f>
        <v>0.0001</v>
      </c>
      <c r="FN446" s="449">
        <f>FN445</f>
        <v>0.32000000000000001</v>
      </c>
      <c r="FO446" s="449">
        <f>FO445</f>
        <v>0.20000000000000001</v>
      </c>
      <c r="FP446" s="449">
        <f>FP445</f>
        <v>0.01</v>
      </c>
      <c r="FQ446" s="449">
        <f>FQ445</f>
        <v>0</v>
      </c>
      <c r="FR446" s="467">
        <f>FR445</f>
        <v>0.0001</v>
      </c>
      <c r="FS446" s="449" t="str">
        <f>IF(_tag_month_day!BD436="","",_tag_month_day!BD436/100)</f>
        <v/>
      </c>
      <c r="FT446" s="449" t="str">
        <f>IF(_tag_month_day!BE436="","",_tag_month_day!BE436/100)</f>
        <v/>
      </c>
      <c r="FU446" s="449" t="str">
        <f>IF(_tag_month_day!BF436="","",_tag_month_day!BF436/100)</f>
        <v/>
      </c>
      <c r="FV446" s="449" t="str">
        <f>IF(_tag_month_day!BG436="","",_tag_month_day!BG436/100)</f>
        <v/>
      </c>
      <c r="FW446" s="467" t="str">
        <f>IF(_tag_month_day!BH436="","",_tag_month_day!BH436/100)</f>
        <v/>
      </c>
      <c r="FX446" s="449" t="str">
        <f>IF(_tag_month_day!BI436="","",_tag_month_day!BI436/100)</f>
        <v/>
      </c>
      <c r="FY446" s="449" t="str">
        <f>IF(_tag_month_day!BJ436="","",_tag_month_day!BJ436/100)</f>
        <v/>
      </c>
      <c r="FZ446" s="468" t="str">
        <f>IF(_tag_month_day!BK436="","",_tag_month_day!BK436/100)</f>
        <v/>
      </c>
      <c r="GA446" s="449" t="str">
        <f>IF(_tag_month_day!BL436="","",_tag_month_day!BL436/100)</f>
        <v/>
      </c>
      <c r="GB446" s="467" t="str">
        <f>IF(_tag_month_day!BM436="","",_tag_month_day!BM436/100)</f>
        <v/>
      </c>
      <c r="GC446" s="431" t="str">
        <f>IF(_tag_month_day!BN436="","",_tag_month_day!BN436/100)</f>
        <v/>
      </c>
      <c r="GD446" s="431" t="str">
        <f>IF(_tag_month_day!BO436="","",_tag_month_day!BO436/100)</f>
        <v/>
      </c>
      <c r="GE446" s="431" t="str">
        <f>IF(_tag_month_day!BP436="","",_tag_month_day!BP436/100)</f>
        <v/>
      </c>
      <c r="GF446" s="431" t="str">
        <f>IF(_tag_month_day!BQ436="","",_tag_month_day!BQ436/100)</f>
        <v/>
      </c>
      <c r="GG446" s="431" t="str">
        <f>IF(_tag_month_day!BR436="","",_tag_month_day!BR436/100)</f>
        <v/>
      </c>
      <c r="GH446" s="431" t="str">
        <f>IF(_tag_month_day!BS436="","",_tag_month_day!BS436/100)</f>
        <v/>
      </c>
      <c r="GI446" s="467" t="str">
        <f>IF(_tag_month_day!BT436="","",_tag_month_day!BT436/100)</f>
        <v/>
      </c>
      <c r="GJ446" s="469" t="str">
        <f>IF(_tag_month_day!BU436="","",_tag_month_day!BU436/100)</f>
        <v/>
      </c>
      <c r="GK446" s="470">
        <f>GK445</f>
        <v>0.070000000000000007</v>
      </c>
      <c r="GL446" s="470">
        <f>GL445</f>
        <v>0.029999999999999999</v>
      </c>
      <c r="GM446" s="471" t="str">
        <f>IF(_tag_month_day!BX436="","",_tag_month_day!BX436/100)</f>
        <v/>
      </c>
      <c r="GN446" s="470">
        <f>GN445</f>
        <v>0.070000000000000007</v>
      </c>
      <c r="GO446" s="470">
        <f>GO445</f>
        <v>0.029999999999999999</v>
      </c>
      <c r="GP446" s="470">
        <f>GP445</f>
        <v>0.089999999999999997</v>
      </c>
      <c r="GQ446" s="470">
        <f>GQ445</f>
        <v>0.029999999999999999</v>
      </c>
      <c r="GR446" s="471" t="str">
        <f>IF(_tag_month_day!CA436="","",_tag_month_day!CA436/100)</f>
        <v/>
      </c>
      <c r="GS446" s="472">
        <f>GS445</f>
        <v>0.95299999999999996</v>
      </c>
      <c r="GT446" s="472">
        <f>GT445</f>
        <v>0.55000000000000004</v>
      </c>
      <c r="GU446" s="472">
        <f>GU445</f>
        <v>0.55000000000000004</v>
      </c>
      <c r="GV446" s="472">
        <f>GV445</f>
        <v>0.55000000000000004</v>
      </c>
      <c r="GW446" s="472">
        <f>GW445</f>
        <v>0.5</v>
      </c>
      <c r="GX446" s="472">
        <f>GX445</f>
        <v>0.93500000000000005</v>
      </c>
      <c r="GY446" s="472">
        <f>GY445</f>
        <v>0.14999999999999999</v>
      </c>
      <c r="GZ446" s="472">
        <f>GZ445</f>
        <v>1</v>
      </c>
      <c r="HA446" s="474">
        <f>HA445</f>
        <v>0.047</v>
      </c>
      <c r="HB446" s="474">
        <f>HB445</f>
        <v>0.45000000000000001</v>
      </c>
      <c r="HC446" s="474">
        <f>HC445</f>
        <v>0.45000000000000001</v>
      </c>
      <c r="HD446" s="474">
        <f>HD445</f>
        <v>0.45000000000000001</v>
      </c>
      <c r="HE446" s="474">
        <f>HE445</f>
        <v>0.5</v>
      </c>
      <c r="HF446" s="474">
        <f>HF445</f>
        <v>0.065000000000000002</v>
      </c>
      <c r="HG446" s="474">
        <f>HG445</f>
        <v>0.84999999999999998</v>
      </c>
      <c r="HH446" s="474">
        <f>HH445</f>
        <v>0</v>
      </c>
      <c r="HI446" s="10">
        <f>IF(BZ446&lt;&gt;"",CK446-BV446,0)</f>
        <v>0</v>
      </c>
      <c r="HJ446" s="10" t="e">
        <f>IF(AJ446&gt;0,AH446-AJ446,0)</f>
        <v>#VALUE!</v>
      </c>
      <c r="HK446" s="466">
        <f>HK445</f>
        <v>0.84999999999999998</v>
      </c>
      <c r="HL446" s="424">
        <f>HL445</f>
        <v>550000</v>
      </c>
      <c r="HM446" s="424">
        <f>HM445</f>
        <v>480000</v>
      </c>
      <c r="HN446" s="465" t="e">
        <f>(DJ446*EZ446+DK446*FH446+DL446*FM446+DM446*FR446+DN446*FW446+DO446*GB446+DS446*GI446+DP446*GM446+DR446*GR446)*1000*2</f>
        <v>#VALUE!</v>
      </c>
      <c r="HO446" s="465" t="e">
        <f>HN446*HK446*$HO$2/HL446*1000000</f>
        <v>#VALUE!</v>
      </c>
      <c r="HP446" s="465" t="e">
        <f>HN446*HK446*$HP$2/HM446*1000000</f>
        <v>#VALUE!</v>
      </c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</row>
    <row customFormat="1" r="447" s="0">
      <c r="A447" s="420">
        <v>436</v>
      </c>
      <c r="B447" s="421">
        <f ca="1">IF(D447=D446,B446,IF(D447="夜班",B446+1,B446))</f>
        <v>43604</v>
      </c>
      <c r="C447" s="422">
        <f>C446</f>
        <v>0.041666666666666699</v>
      </c>
      <c r="D447" s="10" t="str">
        <f ca="1">IF(HOUR(G447)&lt;8,"夜班",IF(HOUR(G447)&lt;16,"白班",IF(HOUR(G447)&lt;24,"中班",0)))</f>
        <v>夜班</v>
      </c>
      <c r="E447" s="10" t="e">
        <f ca="1">IF(F447=1,"甲",IF(F447=2,"乙",IF(F447=3,"丙",IF(F447=4,"丁",""))))</f>
        <v>#REF!</v>
      </c>
      <c r="F447" s="10" t="e">
        <f ca="1">SUMPRODUCT((成本日报!$A$3:$A$95=计划!B447)*(成本日报!$B$3:$B$95=计划!$D447),成本日报!$C$3:$C$95)</f>
        <v>#REF!</v>
      </c>
      <c r="G447" s="423">
        <f ca="1">G446+C446</f>
        <v>43604.124999998945</v>
      </c>
      <c r="H447" s="423">
        <f ca="1">$G447+$C447/60*10+$C447*0</f>
        <v>43604.13194444339</v>
      </c>
      <c r="I447" s="423">
        <f ca="1">$G447+$C447/60*18+$C447*0</f>
        <v>43604.137499998942</v>
      </c>
      <c r="J447" s="423">
        <f ca="1">$G447+$C447/60*0+$C447*1</f>
        <v>43604.166666665609</v>
      </c>
      <c r="K447" s="423">
        <f ca="1">$G447+$C447/60*30+$C447*2</f>
        <v>43604.229166665617</v>
      </c>
      <c r="L447" s="423">
        <f ca="1">$G447+$C447/60*0+$C447*3</f>
        <v>43604.249999998945</v>
      </c>
      <c r="M447" s="424" t="str">
        <f>IF(_tag_month_day!A437="","",_tag_month_day!A437)</f>
        <v/>
      </c>
      <c r="N447" s="424" t="str">
        <f>IF(_tag_month_day!B437="","",_tag_month_day!B437)</f>
        <v/>
      </c>
      <c r="O447" s="425" t="e">
        <f>IF(M447+N447=0,"",M447+N447)</f>
        <v>#VALUE!</v>
      </c>
      <c r="P447" s="424" t="str">
        <f>IF(_tag_month_day!C437="","",_tag_month_day!C437)</f>
        <v/>
      </c>
      <c r="Q447" s="424" t="str">
        <f>IF(_tag_month_day!D437="","",_tag_month_day!D437)</f>
        <v/>
      </c>
      <c r="R447" s="426" t="str">
        <f>IF(_tag_month_day!CB437="","",_tag_month_day!CB437/100)</f>
        <v/>
      </c>
      <c r="S447" s="427" t="str">
        <f>IF(_tag_month_day!E437="","",_tag_month_day!E437)</f>
        <v/>
      </c>
      <c r="T447" s="427" t="str">
        <f>IF(_tag_month_day!F437="","",_tag_month_day!F437)</f>
        <v/>
      </c>
      <c r="U447" s="428" t="e">
        <f>S447+T447</f>
        <v>#VALUE!</v>
      </c>
      <c r="V447" s="429" t="e">
        <f>U447/AJ447</f>
        <v>#VALUE!</v>
      </c>
      <c r="W447" s="430" t="str">
        <f>IF(_jhy_month_day!A437="","",_jhy_month_day!A437)</f>
        <v/>
      </c>
      <c r="X447" s="431" t="str">
        <f>IF(_jhy_month_day!B437="","",_jhy_month_day!B437/100)</f>
        <v/>
      </c>
      <c r="Y447" s="431" t="str">
        <f>IF(_jhy_month_day!C437="","",_jhy_month_day!C437/100)</f>
        <v/>
      </c>
      <c r="Z447" s="432">
        <f>Z443+1</f>
        <v>109</v>
      </c>
      <c r="AA447" s="433" t="str">
        <f>IF(_tag_month_day!G437="","",_tag_month_day!G437/100)</f>
        <v/>
      </c>
      <c r="AB447" s="433" t="str">
        <f>IF(_tag_month_day!H437="","",_tag_month_day!H437/100)</f>
        <v/>
      </c>
      <c r="AC447" s="434">
        <f>IF(X447="",AC446,BK447*($AV446*X447+$AW446*FD446+$AX446*FI446+$AY446*FN446+$AZ446*FS446+$BA446*FX446+$BG446*GE446)/(AV446*Y447+AX446*FK446+AW446*FF446+AY446*FP446+AZ446*FU446+BA446*FZ446+BG446*GG446+BB446*GK446+BC446*GN446+BD446*GP446))</f>
        <v>1.59963432013121</v>
      </c>
      <c r="AD447" s="435" t="str">
        <f>IF(AC447=AC446,"",AC447-AC446)</f>
        <v/>
      </c>
      <c r="AE447" s="436" t="str">
        <f>IF(1-AF447=0,"",(1-AF447))</f>
        <v/>
      </c>
      <c r="AF447" s="437">
        <v>1</v>
      </c>
      <c r="AG447" s="10" t="str">
        <f>AG446</f>
        <v>9A3</v>
      </c>
      <c r="AH447" s="438" t="str">
        <f>AH446</f>
        <v/>
      </c>
      <c r="AI447" s="424"/>
      <c r="AJ447" s="10" t="str">
        <f>IF(_tag_month_day!I437="","",_tag_month_day!I437)</f>
        <v/>
      </c>
      <c r="AK447" s="440"/>
      <c r="AL447" s="440"/>
      <c r="AM447" s="440"/>
      <c r="AN447" s="441">
        <f>AN446</f>
        <v>2</v>
      </c>
      <c r="AO447" s="441">
        <f>AO446</f>
        <v>8</v>
      </c>
      <c r="AP447" s="442" t="e">
        <f>(IF(AN447=0,AS446,AS446*(1+AO447/AN447)/(AR447+AO447/AN447)))+AT447</f>
        <v>#VALUE!</v>
      </c>
      <c r="AQ447" s="443" t="str">
        <f>IF(_tag_month_day!J437="","",_tag_month_day!J437/100)</f>
        <v/>
      </c>
      <c r="AR447" s="444">
        <f>AR446</f>
        <v>1.3</v>
      </c>
      <c r="AS447" s="445" t="e">
        <f>AQ447*(AN447*AR447+AO447)/(AN447+AO447)</f>
        <v>#VALUE!</v>
      </c>
      <c r="AT447" s="445" t="e">
        <f>(SUM(BE447:BF447)-SUM(BE446:BF446))*0.05</f>
        <v>#VALUE!</v>
      </c>
      <c r="AU447" s="446" t="str">
        <f>IF(_tag_month_day!CC437="","",IF(_tag_month_day!CC437&gt;0,_tag_month_day!CD437,_tag_month_day!CE437))</f>
        <v/>
      </c>
      <c r="AV447" s="447" t="str">
        <f>IF(_tag_month_day!L437="","",_tag_month_day!L437/100)</f>
        <v/>
      </c>
      <c r="AW447" s="431">
        <f>AW446</f>
        <v>0</v>
      </c>
      <c r="AX447" s="431">
        <f>AX446</f>
        <v>0</v>
      </c>
      <c r="AY447" s="431" t="str">
        <f>IF(_tag_month_day!M437="","",_tag_month_day!M437/100)</f>
        <v/>
      </c>
      <c r="AZ447" s="431" t="str">
        <f>IF(_tag_month_day!N437="","",_tag_month_day!N437/100)</f>
        <v/>
      </c>
      <c r="BA447" s="431" t="str">
        <f>IF(_tag_month_day!O437="","",_tag_month_day!O437/100)</f>
        <v/>
      </c>
      <c r="BB447" s="448" t="str">
        <f>IF(_tag_month_day!P437="","",_tag_month_day!P437/100)</f>
        <v/>
      </c>
      <c r="BC447" s="448">
        <f>BC446</f>
        <v>0</v>
      </c>
      <c r="BD447" s="448" t="str">
        <f>IF(_tag_month_day!Q437="","",_tag_month_day!Q437/100)</f>
        <v/>
      </c>
      <c r="BE447" s="449" t="str">
        <f>IF(_tag_month_day!R437="","",_tag_month_day!R437/100)</f>
        <v/>
      </c>
      <c r="BF447" s="388" t="e">
        <f>(AU447*(100+BE447*100))/(AJ447-AU447)/100</f>
        <v>#VALUE!</v>
      </c>
      <c r="BG447" s="450" t="e">
        <f>BE447+BF447</f>
        <v>#VALUE!</v>
      </c>
      <c r="BH447" s="451" t="e">
        <f>SUM(AV447:BF447)</f>
        <v>#VALUE!</v>
      </c>
      <c r="BI447" s="452" t="e">
        <f>IF(CX447=0,BI446,(DK447*查询!$R$5+DL447*查询!$Q$5+DM447*查询!$N$5+DN447*查询!$O$5+DO447*查询!$P$5)*AF447/CX447)</f>
        <v>#VALUE!</v>
      </c>
      <c r="BJ447" s="452" t="e">
        <f>IF(CX447=0,BJ446,(DP447*查询!$S$5+DQ447*查询!$T$5+DR447*查询!$U$5)*AF447/CX447)</f>
        <v>#VALUE!</v>
      </c>
      <c r="BK447" s="452">
        <f>BK446</f>
        <v>1</v>
      </c>
      <c r="BL447" s="453" t="e">
        <f>SUMPRODUCT((AV447:BA447)*(GS447:GX447))/((GS447:GX447)+SUM(BB447:BD447)*GY447+BG447*GZ447)</f>
        <v>#VALUE!</v>
      </c>
      <c r="BM447" s="453" t="e">
        <f>BK447*($AV447*FB447+$AW447*FD447+$AX447*FI447+$AY447*FN447+$AZ447*FS447+$BA447*FX447+$BG447*GE447)/(AV447*EY447+AX447*FK447+AW447*FF447+AY447*FP447+AZ447*FU447+BA447*FZ447+BG447*GG447+BB447*GK447+BC447*GN447+BD447*GP447)</f>
        <v>#VALUE!</v>
      </c>
      <c r="BN447" s="453" t="e">
        <f>($AV447*FC447+$AX447*FJ447+$AW447*FE447+$AY447*FO447+$AZ447*FT447+$BA447*FY447+$BG447*GF447)/($AV447*FA447+BG447*GH447+BB447*GL447+BC447*GO447+BD447*GQ447+BA447*GA447)</f>
        <v>#VALUE!</v>
      </c>
      <c r="BO447" s="454" t="e">
        <f>SUMPRODUCT(AV447:BA447*GS447:GX447)/(GS447:GX447+(BB447+BC447+BD447)*GY447+BG447)</f>
        <v>#VALUE!</v>
      </c>
      <c r="BP447" s="454" t="e">
        <f>SUMPRODUCT(AV447:BA447*GS447:GX447)/(GS447:GX447+(BB447+BC447+BD447)*GY447+BG447)</f>
        <v>#VALUE!</v>
      </c>
      <c r="BQ447" s="454" t="e">
        <f>SUMPRODUCT(AV447:BA447*GS447:GX447)/(GS447:GX447+(BB447+BC447+BD447)*GY447+BG447)</f>
        <v>#VALUE!</v>
      </c>
      <c r="BR447" s="453" t="str">
        <f>IF(_tag_month_day!T437="","",_tag_month_day!T437)</f>
        <v/>
      </c>
      <c r="BS447" s="453" t="str">
        <f>IF(_tag_month_day!U437="","",_tag_month_day!U437)</f>
        <v/>
      </c>
      <c r="BT447" s="455" t="str">
        <f>IF(CK447="","",IF((CK447&gt;=BV447-0.12)*(CK447&lt;=BV447+0.12),"合格","不合格"))</f>
        <v/>
      </c>
      <c r="BU447" s="456" t="str">
        <f>IF(_tag_month_day!V437="","",_tag_month_day!V437)</f>
        <v/>
      </c>
      <c r="BV447" s="457" t="str">
        <f>IF(_tag_month_day!W437="","",_tag_month_day!W437)</f>
        <v/>
      </c>
      <c r="BW447" s="458" t="str">
        <f>IF(_tag_month_day!X437="","",_tag_month_day!X437)</f>
        <v/>
      </c>
      <c r="BX447" s="458" t="str">
        <f>IF(_tag_month_day!Y437="","",_tag_month_day!Y437)</f>
        <v/>
      </c>
      <c r="BY447" s="459">
        <f ca="1">L447</f>
        <v>43604.249999998945</v>
      </c>
      <c r="BZ447" s="460"/>
      <c r="CA447" s="461"/>
      <c r="CB447" s="424" t="str">
        <f>IF(_tag_month_day!Z437="","",_tag_month_day!Z437)</f>
        <v/>
      </c>
      <c r="CC447" s="424" t="str">
        <f>IF(_tag_month_day!AA437="","",_tag_month_day!AA437)</f>
        <v/>
      </c>
      <c r="CD447" s="424" t="str">
        <f>IF(_tag_month_day!AB437="","",_tag_month_day!AB437)</f>
        <v/>
      </c>
      <c r="CE447" s="424" t="str">
        <f>IF(_tag_month_day!AC437="","",_tag_month_day!AC437)</f>
        <v/>
      </c>
      <c r="CF447" s="424" t="str">
        <f>IF(_tag_month_day!AD437="","",_tag_month_day!AD437)</f>
        <v/>
      </c>
      <c r="CG447" s="424" t="str">
        <f>IF(_tag_month_day!AE437="","",_tag_month_day!AE437)</f>
        <v/>
      </c>
      <c r="CH447" s="424" t="str">
        <f>IF(_tag_month_day!AF437="","",_tag_month_day!AF437)</f>
        <v/>
      </c>
      <c r="CI447" s="424" t="str">
        <f>IF(_tag_month_day!AG437="","",_tag_month_day!AG437)</f>
        <v/>
      </c>
      <c r="CJ447" s="424" t="str">
        <f>IF(_tag_month_day!AH437="","",_tag_month_day!AH437)</f>
        <v/>
      </c>
      <c r="CK447" s="424" t="str">
        <f>IF(_tag_month_day!AI437="","",_tag_month_day!AI437)</f>
        <v/>
      </c>
      <c r="CL447" s="4" t="str">
        <f>IF(_tag_month_day!AJ437="","",_tag_month_day!AJ437)</f>
        <v/>
      </c>
      <c r="CM447" s="4" t="str">
        <f>IF(_tag_month_day!AK437="","",_tag_month_day!AK437)</f>
        <v/>
      </c>
      <c r="CN447" s="4" t="str">
        <f>IF(_tag_month_day!AL437="","",_tag_month_day!AL437)</f>
        <v/>
      </c>
      <c r="CO447" s="4" t="str">
        <f>IF(_tag_month_day!AM437="","",_tag_month_day!AM437)</f>
        <v/>
      </c>
      <c r="CP447" s="4" t="str">
        <f>IF(_tag_month_day!AN437="","",_tag_month_day!AN437)</f>
        <v/>
      </c>
      <c r="CQ447" s="4" t="str">
        <f>IF(_tag_month_day!AO437="","",_tag_month_day!AO437)</f>
        <v/>
      </c>
      <c r="CR447" s="462" t="str">
        <f>IF(_tag_month_day!AP437="","",_tag_month_day!AP437)</f>
        <v/>
      </c>
      <c r="CS447" s="463" t="str">
        <f>IF(_tag_month_day!AQ437="","",_tag_month_day!AQ437)</f>
        <v/>
      </c>
      <c r="CT447" s="4" t="str">
        <f>IF(_tag_month_day!AR437="","",_tag_month_day!AR437)</f>
        <v/>
      </c>
      <c r="CU447" s="464" t="e">
        <f>DU447/AJ447</f>
        <v>#VALUE!</v>
      </c>
      <c r="CV447" s="451" t="e">
        <f>BG447/BH447</f>
        <v>#VALUE!</v>
      </c>
      <c r="CW447" s="465" t="e">
        <f>AJ447*(1-CV447)*CU447*AF447</f>
        <v>#VALUE!</v>
      </c>
      <c r="CX447" s="465" t="e">
        <f>CW447*94%</f>
        <v>#VALUE!</v>
      </c>
      <c r="CY447" s="466" t="e">
        <f>IF(CX447=0,0,DS447/(DS447+CX447))</f>
        <v>#VALUE!</v>
      </c>
      <c r="CZ447" s="465" t="e">
        <f>$AJ447*EF447</f>
        <v>#VALUE!</v>
      </c>
      <c r="DA447" s="465" t="e">
        <f>$AJ447*EG447</f>
        <v>#VALUE!</v>
      </c>
      <c r="DB447" s="465" t="e">
        <f>$AJ447*EH447</f>
        <v>#VALUE!</v>
      </c>
      <c r="DC447" s="465" t="e">
        <f>$AJ447*EI447</f>
        <v>#VALUE!</v>
      </c>
      <c r="DD447" s="465" t="e">
        <f>$AJ447*EJ447</f>
        <v>#VALUE!</v>
      </c>
      <c r="DE447" s="465" t="e">
        <f>$AJ447*EK447</f>
        <v>#VALUE!</v>
      </c>
      <c r="DF447" s="465" t="e">
        <f>$AJ447*EL447</f>
        <v>#VALUE!</v>
      </c>
      <c r="DG447" s="465" t="e">
        <f>$AJ447*EM447</f>
        <v>#VALUE!</v>
      </c>
      <c r="DH447" s="465" t="e">
        <f>$AJ447*EN447</f>
        <v>#VALUE!</v>
      </c>
      <c r="DI447" s="465" t="e">
        <f>$AJ447*EO447</f>
        <v>#VALUE!</v>
      </c>
      <c r="DJ447" s="465" t="e">
        <f>CZ447*(1-EP447)</f>
        <v>#VALUE!</v>
      </c>
      <c r="DK447" s="465" t="e">
        <f>DA447*(1-ER447)</f>
        <v>#VALUE!</v>
      </c>
      <c r="DL447" s="465" t="e">
        <f>DB447*(1-EQ447)</f>
        <v>#VALUE!</v>
      </c>
      <c r="DM447" s="465" t="e">
        <f>DC447*(1-ES447)</f>
        <v>#VALUE!</v>
      </c>
      <c r="DN447" s="465" t="e">
        <f>DD447*(1-ET447)</f>
        <v>#VALUE!</v>
      </c>
      <c r="DO447" s="465" t="e">
        <f>DE447</f>
        <v>#VALUE!</v>
      </c>
      <c r="DP447" s="465" t="e">
        <f>DF447*(1-EU447)</f>
        <v>#VALUE!</v>
      </c>
      <c r="DQ447" s="465" t="e">
        <f>DG447*(1-EV447)</f>
        <v>#VALUE!</v>
      </c>
      <c r="DR447" s="465" t="e">
        <f>DH447*(1-EW447)</f>
        <v>#VALUE!</v>
      </c>
      <c r="DS447" s="465" t="e">
        <f>DI447</f>
        <v>#VALUE!</v>
      </c>
      <c r="DT447" s="465" t="e">
        <f>SUM(DJ447:DS447)</f>
        <v>#VALUE!</v>
      </c>
      <c r="DU447" s="465" t="e">
        <f>(GS447:GX447)+(DP447+DQ447+DR447)*GY447+DS447</f>
        <v>#VALUE!</v>
      </c>
      <c r="DV447" s="451" t="e">
        <f>AV447/$BH447/(1-EP447)</f>
        <v>#VALUE!</v>
      </c>
      <c r="DW447" s="451" t="e">
        <f>AW447/$BH447/(1-ER447)</f>
        <v>#VALUE!</v>
      </c>
      <c r="DX447" s="451" t="e">
        <f>AX447/$BH447/(1-EQ447)</f>
        <v>#VALUE!</v>
      </c>
      <c r="DY447" s="451" t="e">
        <f>AY447/$BH447/(1-ES447)</f>
        <v>#VALUE!</v>
      </c>
      <c r="DZ447" s="451" t="e">
        <f>AZ447/$BH447/(1-ET447)</f>
        <v>#VALUE!</v>
      </c>
      <c r="EA447" s="451" t="e">
        <f>BA447/$BH447/(1-AX447)</f>
        <v>#VALUE!</v>
      </c>
      <c r="EB447" s="451" t="e">
        <f>BB447/$BH447/(1-EU447)</f>
        <v>#VALUE!</v>
      </c>
      <c r="EC447" s="451" t="e">
        <f>BC447/$BH447/(1-EV447)</f>
        <v>#VALUE!</v>
      </c>
      <c r="ED447" s="451" t="e">
        <f>BD447/$BH447/(1-EW447)</f>
        <v>#VALUE!</v>
      </c>
      <c r="EE447" s="451" t="e">
        <f>BG447/BH447</f>
        <v>#VALUE!</v>
      </c>
      <c r="EF447" s="451" t="e">
        <f>DV447/SUM($DV447:$EE447)</f>
        <v>#VALUE!</v>
      </c>
      <c r="EG447" s="451" t="e">
        <f>DW447/SUM($DV447:$EE447)</f>
        <v>#VALUE!</v>
      </c>
      <c r="EH447" s="451" t="e">
        <f>DX447/SUM($DV447:$EE447)</f>
        <v>#VALUE!</v>
      </c>
      <c r="EI447" s="451" t="e">
        <f>DY447/SUM($DV447:$EE447)</f>
        <v>#VALUE!</v>
      </c>
      <c r="EJ447" s="451" t="e">
        <f>DZ447/SUM($DV447:$EE447)</f>
        <v>#VALUE!</v>
      </c>
      <c r="EK447" s="451" t="e">
        <f>EA447/SUM($DV447:$EE447)</f>
        <v>#VALUE!</v>
      </c>
      <c r="EL447" s="451" t="e">
        <f>EB447/SUM($DV447:$EE447)</f>
        <v>#VALUE!</v>
      </c>
      <c r="EM447" s="451" t="e">
        <f>EC447/SUM($DV447:$EE447)</f>
        <v>#VALUE!</v>
      </c>
      <c r="EN447" s="451" t="e">
        <f>ED447/SUM($DV447:$EE447)</f>
        <v>#VALUE!</v>
      </c>
      <c r="EO447" s="451" t="e">
        <f>EE447/SUM($DV447:$EE447)</f>
        <v>#VALUE!</v>
      </c>
      <c r="EP447" s="450">
        <f>EP446</f>
        <v>0.080000000000000002</v>
      </c>
      <c r="EQ447" s="450">
        <f>EQ446</f>
        <v>0.014999999999999999</v>
      </c>
      <c r="ER447" s="450">
        <f>ER446</f>
        <v>0.014999999999999999</v>
      </c>
      <c r="ES447" s="450">
        <f>ES446</f>
        <v>0.014999999999999999</v>
      </c>
      <c r="ET447" s="450">
        <f>ET446</f>
        <v>0.014999999999999999</v>
      </c>
      <c r="EU447" s="450">
        <f>EU446</f>
        <v>0.089999999999999997</v>
      </c>
      <c r="EV447" s="450">
        <f>EV446</f>
        <v>0.089999999999999997</v>
      </c>
      <c r="EW447" s="450">
        <f>EW446</f>
        <v>0.089999999999999997</v>
      </c>
      <c r="EX447" s="431" t="str">
        <f>IF(_tag_month_day!AS437="","",_tag_month_day!AS437/100)</f>
        <v/>
      </c>
      <c r="EY447" s="431" t="str">
        <f>IF(_tag_month_day!AT437="","",_tag_month_day!AT437/100)</f>
        <v/>
      </c>
      <c r="EZ447" s="431" t="str">
        <f>IF(_tag_month_day!AU437="","",_tag_month_day!AU437/100)</f>
        <v/>
      </c>
      <c r="FA447" s="431" t="str">
        <f>IF(_tag_month_day!AV437="","",_tag_month_day!AV437/100)</f>
        <v/>
      </c>
      <c r="FB447" s="431" t="str">
        <f>IF(_tag_month_day!AW437="","",_tag_month_day!AW437/100)</f>
        <v/>
      </c>
      <c r="FC447" s="431" t="str">
        <f>IF(_tag_month_day!AX437="","",_tag_month_day!AX437/100)</f>
        <v/>
      </c>
      <c r="FD447" s="449" t="str">
        <f>IF(_tag_month_day!AY437="","",_tag_month_day!AY437/100)</f>
        <v/>
      </c>
      <c r="FE447" s="449" t="str">
        <f>IF(_tag_month_day!AZ437="","",_tag_month_day!AZ437/100)</f>
        <v/>
      </c>
      <c r="FF447" s="449" t="str">
        <f>IF(_tag_month_day!BA437="","",_tag_month_day!BA437/100)</f>
        <v/>
      </c>
      <c r="FG447" s="449" t="str">
        <f>IF(_tag_month_day!BB437="","",_tag_month_day!BB437/100)</f>
        <v/>
      </c>
      <c r="FH447" s="467" t="str">
        <f>IF(_tag_month_day!BC437="","",_tag_month_day!BC437/100)</f>
        <v/>
      </c>
      <c r="FI447" s="449">
        <f>FI446</f>
        <v>0.40999999999999998</v>
      </c>
      <c r="FJ447" s="449">
        <f>FJ446</f>
        <v>0.11</v>
      </c>
      <c r="FK447" s="449">
        <f>FK446</f>
        <v>0.014999999999999999</v>
      </c>
      <c r="FL447" s="449">
        <f>FL446</f>
        <v>0</v>
      </c>
      <c r="FM447" s="467">
        <f>FM446</f>
        <v>0.0001</v>
      </c>
      <c r="FN447" s="449">
        <f>FN446</f>
        <v>0.32000000000000001</v>
      </c>
      <c r="FO447" s="449">
        <f>FO446</f>
        <v>0.20000000000000001</v>
      </c>
      <c r="FP447" s="449">
        <f>FP446</f>
        <v>0.01</v>
      </c>
      <c r="FQ447" s="449">
        <f>FQ446</f>
        <v>0</v>
      </c>
      <c r="FR447" s="467">
        <f>FR446</f>
        <v>0.0001</v>
      </c>
      <c r="FS447" s="449" t="str">
        <f>IF(_tag_month_day!BD437="","",_tag_month_day!BD437/100)</f>
        <v/>
      </c>
      <c r="FT447" s="449" t="str">
        <f>IF(_tag_month_day!BE437="","",_tag_month_day!BE437/100)</f>
        <v/>
      </c>
      <c r="FU447" s="449" t="str">
        <f>IF(_tag_month_day!BF437="","",_tag_month_day!BF437/100)</f>
        <v/>
      </c>
      <c r="FV447" s="449" t="str">
        <f>IF(_tag_month_day!BG437="","",_tag_month_day!BG437/100)</f>
        <v/>
      </c>
      <c r="FW447" s="467" t="str">
        <f>IF(_tag_month_day!BH437="","",_tag_month_day!BH437/100)</f>
        <v/>
      </c>
      <c r="FX447" s="449" t="str">
        <f>IF(_tag_month_day!BI437="","",_tag_month_day!BI437/100)</f>
        <v/>
      </c>
      <c r="FY447" s="449" t="str">
        <f>IF(_tag_month_day!BJ437="","",_tag_month_day!BJ437/100)</f>
        <v/>
      </c>
      <c r="FZ447" s="468" t="str">
        <f>IF(_tag_month_day!BK437="","",_tag_month_day!BK437/100)</f>
        <v/>
      </c>
      <c r="GA447" s="449" t="str">
        <f>IF(_tag_month_day!BL437="","",_tag_month_day!BL437/100)</f>
        <v/>
      </c>
      <c r="GB447" s="467" t="str">
        <f>IF(_tag_month_day!BM437="","",_tag_month_day!BM437/100)</f>
        <v/>
      </c>
      <c r="GC447" s="431" t="str">
        <f>IF(_tag_month_day!BN437="","",_tag_month_day!BN437/100)</f>
        <v/>
      </c>
      <c r="GD447" s="431" t="str">
        <f>IF(_tag_month_day!BO437="","",_tag_month_day!BO437/100)</f>
        <v/>
      </c>
      <c r="GE447" s="431" t="str">
        <f>IF(_tag_month_day!BP437="","",_tag_month_day!BP437/100)</f>
        <v/>
      </c>
      <c r="GF447" s="431" t="str">
        <f>IF(_tag_month_day!BQ437="","",_tag_month_day!BQ437/100)</f>
        <v/>
      </c>
      <c r="GG447" s="431" t="str">
        <f>IF(_tag_month_day!BR437="","",_tag_month_day!BR437/100)</f>
        <v/>
      </c>
      <c r="GH447" s="431" t="str">
        <f>IF(_tag_month_day!BS437="","",_tag_month_day!BS437/100)</f>
        <v/>
      </c>
      <c r="GI447" s="467" t="str">
        <f>IF(_tag_month_day!BT437="","",_tag_month_day!BT437/100)</f>
        <v/>
      </c>
      <c r="GJ447" s="469" t="str">
        <f>IF(_tag_month_day!BU437="","",_tag_month_day!BU437/100)</f>
        <v/>
      </c>
      <c r="GK447" s="470">
        <f>GK446</f>
        <v>0.070000000000000007</v>
      </c>
      <c r="GL447" s="470">
        <f>GL446</f>
        <v>0.029999999999999999</v>
      </c>
      <c r="GM447" s="471" t="str">
        <f>IF(_tag_month_day!BX437="","",_tag_month_day!BX437/100)</f>
        <v/>
      </c>
      <c r="GN447" s="470">
        <f>GN446</f>
        <v>0.070000000000000007</v>
      </c>
      <c r="GO447" s="470">
        <f>GO446</f>
        <v>0.029999999999999999</v>
      </c>
      <c r="GP447" s="470">
        <f>GP446</f>
        <v>0.089999999999999997</v>
      </c>
      <c r="GQ447" s="470">
        <f>GQ446</f>
        <v>0.029999999999999999</v>
      </c>
      <c r="GR447" s="471" t="str">
        <f>IF(_tag_month_day!CA437="","",_tag_month_day!CA437/100)</f>
        <v/>
      </c>
      <c r="GS447" s="472">
        <f>GS446</f>
        <v>0.95299999999999996</v>
      </c>
      <c r="GT447" s="472">
        <f>GT446</f>
        <v>0.55000000000000004</v>
      </c>
      <c r="GU447" s="472">
        <f>GU446</f>
        <v>0.55000000000000004</v>
      </c>
      <c r="GV447" s="472">
        <f>GV446</f>
        <v>0.55000000000000004</v>
      </c>
      <c r="GW447" s="472">
        <f>GW446</f>
        <v>0.5</v>
      </c>
      <c r="GX447" s="472">
        <f>GX446</f>
        <v>0.93500000000000005</v>
      </c>
      <c r="GY447" s="472">
        <f>GY446</f>
        <v>0.14999999999999999</v>
      </c>
      <c r="GZ447" s="472">
        <f>GZ446</f>
        <v>1</v>
      </c>
      <c r="HA447" s="474">
        <f>HA446</f>
        <v>0.047</v>
      </c>
      <c r="HB447" s="474">
        <f>HB446</f>
        <v>0.45000000000000001</v>
      </c>
      <c r="HC447" s="474">
        <f>HC446</f>
        <v>0.45000000000000001</v>
      </c>
      <c r="HD447" s="474">
        <f>HD446</f>
        <v>0.45000000000000001</v>
      </c>
      <c r="HE447" s="474">
        <f>HE446</f>
        <v>0.5</v>
      </c>
      <c r="HF447" s="474">
        <f>HF446</f>
        <v>0.065000000000000002</v>
      </c>
      <c r="HG447" s="474">
        <f>HG446</f>
        <v>0.84999999999999998</v>
      </c>
      <c r="HH447" s="474">
        <f>HH446</f>
        <v>0</v>
      </c>
      <c r="HI447" s="10">
        <f>IF(BZ447&lt;&gt;"",CK447-BV447,0)</f>
        <v>0</v>
      </c>
      <c r="HJ447" s="10" t="e">
        <f>IF(AJ447&gt;0,AH447-AJ447,0)</f>
        <v>#VALUE!</v>
      </c>
      <c r="HK447" s="466">
        <f>HK446</f>
        <v>0.84999999999999998</v>
      </c>
      <c r="HL447" s="424">
        <f>HL446</f>
        <v>550000</v>
      </c>
      <c r="HM447" s="424">
        <f>HM446</f>
        <v>480000</v>
      </c>
      <c r="HN447" s="465" t="e">
        <f>(DJ447*EZ447+DK447*FH447+DL447*FM447+DM447*FR447+DN447*FW447+DO447*GB447+DS447*GI447+DP447*GM447+DR447*GR447)*1000*2</f>
        <v>#VALUE!</v>
      </c>
      <c r="HO447" s="465" t="e">
        <f>HN447*HK447*$HO$2/HL447*1000000</f>
        <v>#VALUE!</v>
      </c>
      <c r="HP447" s="465" t="e">
        <f>HN447*HK447*$HP$2/HM447*1000000</f>
        <v>#VALUE!</v>
      </c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</row>
    <row customFormat="1" r="448" s="0">
      <c r="A448" s="420">
        <v>437</v>
      </c>
      <c r="B448" s="421">
        <f ca="1">IF(D448=D447,B447,IF(D448="夜班",B447+1,B447))</f>
        <v>43604</v>
      </c>
      <c r="C448" s="422">
        <f>C447</f>
        <v>0.041666666666666699</v>
      </c>
      <c r="D448" s="10" t="str">
        <f ca="1">IF(HOUR(G448)&lt;8,"夜班",IF(HOUR(G448)&lt;16,"白班",IF(HOUR(G448)&lt;24,"中班",0)))</f>
        <v>夜班</v>
      </c>
      <c r="E448" s="10" t="e">
        <f ca="1">IF(F448=1,"甲",IF(F448=2,"乙",IF(F448=3,"丙",IF(F448=4,"丁",""))))</f>
        <v>#REF!</v>
      </c>
      <c r="F448" s="10" t="e">
        <f ca="1">SUMPRODUCT((成本日报!$A$3:$A$95=计划!B448)*(成本日报!$B$3:$B$95=计划!$D448),成本日报!$C$3:$C$95)</f>
        <v>#REF!</v>
      </c>
      <c r="G448" s="423">
        <f ca="1">G447+C447</f>
        <v>43604.166666665609</v>
      </c>
      <c r="H448" s="423">
        <f ca="1">$G448+$C448/60*10+$C448*0</f>
        <v>43604.173611110054</v>
      </c>
      <c r="I448" s="423">
        <f ca="1">$G448+$C448/60*18+$C448*0</f>
        <v>43604.179166665606</v>
      </c>
      <c r="J448" s="423">
        <f ca="1">$G448+$C448/60*0+$C448*1</f>
        <v>43604.208333332273</v>
      </c>
      <c r="K448" s="423">
        <f ca="1">$G448+$C448/60*30+$C448*2</f>
        <v>43604.270833332281</v>
      </c>
      <c r="L448" s="423">
        <f ca="1">$G448+$C448/60*0+$C448*3</f>
        <v>43604.291666665609</v>
      </c>
      <c r="M448" s="424" t="str">
        <f>IF(_tag_month_day!A438="","",_tag_month_day!A438)</f>
        <v/>
      </c>
      <c r="N448" s="424" t="str">
        <f>IF(_tag_month_day!B438="","",_tag_month_day!B438)</f>
        <v/>
      </c>
      <c r="O448" s="425" t="e">
        <f>IF(M448+N448=0,"",M448+N448)</f>
        <v>#VALUE!</v>
      </c>
      <c r="P448" s="424" t="str">
        <f>IF(_tag_month_day!C438="","",_tag_month_day!C438)</f>
        <v/>
      </c>
      <c r="Q448" s="424" t="str">
        <f>IF(_tag_month_day!D438="","",_tag_month_day!D438)</f>
        <v/>
      </c>
      <c r="R448" s="426" t="str">
        <f>IF(_tag_month_day!CB438="","",_tag_month_day!CB438/100)</f>
        <v/>
      </c>
      <c r="S448" s="427" t="str">
        <f>IF(_tag_month_day!E438="","",_tag_month_day!E438)</f>
        <v/>
      </c>
      <c r="T448" s="427" t="str">
        <f>IF(_tag_month_day!F438="","",_tag_month_day!F438)</f>
        <v/>
      </c>
      <c r="U448" s="428" t="e">
        <f>S448+T448</f>
        <v>#VALUE!</v>
      </c>
      <c r="V448" s="429" t="e">
        <f>U448/AJ448</f>
        <v>#VALUE!</v>
      </c>
      <c r="W448" s="430" t="str">
        <f>IF(_jhy_month_day!A438="","",_jhy_month_day!A438)</f>
        <v/>
      </c>
      <c r="X448" s="431" t="str">
        <f>IF(_jhy_month_day!B438="","",_jhy_month_day!B438/100)</f>
        <v/>
      </c>
      <c r="Y448" s="431" t="str">
        <f>IF(_jhy_month_day!C438="","",_jhy_month_day!C438/100)</f>
        <v/>
      </c>
      <c r="Z448" s="432">
        <f>Z444+1</f>
        <v>110</v>
      </c>
      <c r="AA448" s="433" t="str">
        <f>IF(_tag_month_day!G438="","",_tag_month_day!G438/100)</f>
        <v/>
      </c>
      <c r="AB448" s="433" t="str">
        <f>IF(_tag_month_day!H438="","",_tag_month_day!H438/100)</f>
        <v/>
      </c>
      <c r="AC448" s="434">
        <f>IF(X448="",AC447,BK448*($AV447*X448+$AW447*FD447+$AX447*FI447+$AY447*FN447+$AZ447*FS447+$BA447*FX447+$BG447*GE447)/(AV447*Y448+AX447*FK447+AW447*FF447+AY447*FP447+AZ447*FU447+BA447*FZ447+BG447*GG447+BB447*GK447+BC447*GN447+BD447*GP447))</f>
        <v>1.59963432013121</v>
      </c>
      <c r="AD448" s="435" t="str">
        <f>IF(AC448=AC447,"",AC448-AC447)</f>
        <v/>
      </c>
      <c r="AE448" s="436" t="str">
        <f>IF(1-AF448=0,"",(1-AF448))</f>
        <v/>
      </c>
      <c r="AF448" s="437">
        <v>1</v>
      </c>
      <c r="AG448" s="10" t="str">
        <f>AG447</f>
        <v>9A3</v>
      </c>
      <c r="AH448" s="438" t="str">
        <f>AH447</f>
        <v/>
      </c>
      <c r="AI448" s="424"/>
      <c r="AJ448" s="10" t="str">
        <f>IF(_tag_month_day!I438="","",_tag_month_day!I438)</f>
        <v/>
      </c>
      <c r="AK448" s="440"/>
      <c r="AL448" s="440"/>
      <c r="AM448" s="440"/>
      <c r="AN448" s="441">
        <f>AN447</f>
        <v>2</v>
      </c>
      <c r="AO448" s="441">
        <f>AO447</f>
        <v>8</v>
      </c>
      <c r="AP448" s="442" t="e">
        <f>(IF(AN448=0,AS447,AS447*(1+AO448/AN448)/(AR448+AO448/AN448)))+AT448</f>
        <v>#VALUE!</v>
      </c>
      <c r="AQ448" s="443" t="str">
        <f>IF(_tag_month_day!J438="","",_tag_month_day!J438/100)</f>
        <v/>
      </c>
      <c r="AR448" s="444">
        <f>AR447</f>
        <v>1.3</v>
      </c>
      <c r="AS448" s="445" t="e">
        <f>AQ448*(AN448*AR448+AO448)/(AN448+AO448)</f>
        <v>#VALUE!</v>
      </c>
      <c r="AT448" s="445" t="e">
        <f>(SUM(BE448:BF448)-SUM(BE447:BF447))*0.05</f>
        <v>#VALUE!</v>
      </c>
      <c r="AU448" s="446" t="str">
        <f>IF(_tag_month_day!CC438="","",IF(_tag_month_day!CC438&gt;0,_tag_month_day!CD438,_tag_month_day!CE438))</f>
        <v/>
      </c>
      <c r="AV448" s="447" t="str">
        <f>IF(_tag_month_day!L438="","",_tag_month_day!L438/100)</f>
        <v/>
      </c>
      <c r="AW448" s="431">
        <f>AW447</f>
        <v>0</v>
      </c>
      <c r="AX448" s="431">
        <f>AX447</f>
        <v>0</v>
      </c>
      <c r="AY448" s="431" t="str">
        <f>IF(_tag_month_day!M438="","",_tag_month_day!M438/100)</f>
        <v/>
      </c>
      <c r="AZ448" s="431" t="str">
        <f>IF(_tag_month_day!N438="","",_tag_month_day!N438/100)</f>
        <v/>
      </c>
      <c r="BA448" s="431" t="str">
        <f>IF(_tag_month_day!O438="","",_tag_month_day!O438/100)</f>
        <v/>
      </c>
      <c r="BB448" s="448" t="str">
        <f>IF(_tag_month_day!P438="","",_tag_month_day!P438/100)</f>
        <v/>
      </c>
      <c r="BC448" s="448">
        <f>BC447</f>
        <v>0</v>
      </c>
      <c r="BD448" s="448" t="str">
        <f>IF(_tag_month_day!Q438="","",_tag_month_day!Q438/100)</f>
        <v/>
      </c>
      <c r="BE448" s="449" t="str">
        <f>IF(_tag_month_day!R438="","",_tag_month_day!R438/100)</f>
        <v/>
      </c>
      <c r="BF448" s="388" t="e">
        <f>(AU448*(100+BE448*100))/(AJ448-AU448)/100</f>
        <v>#VALUE!</v>
      </c>
      <c r="BG448" s="450" t="e">
        <f>BE448+BF448</f>
        <v>#VALUE!</v>
      </c>
      <c r="BH448" s="451" t="e">
        <f>SUM(AV448:BF448)</f>
        <v>#VALUE!</v>
      </c>
      <c r="BI448" s="452" t="e">
        <f>IF(CX448=0,BI447,(DK448*查询!$R$5+DL448*查询!$Q$5+DM448*查询!$N$5+DN448*查询!$O$5+DO448*查询!$P$5)*AF448/CX448)</f>
        <v>#VALUE!</v>
      </c>
      <c r="BJ448" s="452" t="e">
        <f>IF(CX448=0,BJ447,(DP448*查询!$S$5+DQ448*查询!$T$5+DR448*查询!$U$5)*AF448/CX448)</f>
        <v>#VALUE!</v>
      </c>
      <c r="BK448" s="452">
        <f>BK447</f>
        <v>1</v>
      </c>
      <c r="BL448" s="453" t="e">
        <f>SUMPRODUCT((AV448:BA448)*(GS448:GX448))/((GS448:GX448)+SUM(BB448:BD448)*GY448+BG448*GZ448)</f>
        <v>#VALUE!</v>
      </c>
      <c r="BM448" s="453" t="e">
        <f>BK448*($AV448*FB448+$AW448*FD448+$AX448*FI448+$AY448*FN448+$AZ448*FS448+$BA448*FX448+$BG448*GE448)/(AV448*EY448+AX448*FK448+AW448*FF448+AY448*FP448+AZ448*FU448+BA448*FZ448+BG448*GG448+BB448*GK448+BC448*GN448+BD448*GP448)</f>
        <v>#VALUE!</v>
      </c>
      <c r="BN448" s="453" t="e">
        <f>($AV448*FC448+$AX448*FJ448+$AW448*FE448+$AY448*FO448+$AZ448*FT448+$BA448*FY448+$BG448*GF448)/($AV448*FA448+BG448*GH448+BB448*GL448+BC448*GO448+BD448*GQ448+BA448*GA448)</f>
        <v>#VALUE!</v>
      </c>
      <c r="BO448" s="454" t="e">
        <f>SUMPRODUCT(AV448:BA448*GS448:GX448)/(GS448:GX448+(BB448+BC448+BD448)*GY448+BG448)</f>
        <v>#VALUE!</v>
      </c>
      <c r="BP448" s="454" t="e">
        <f>SUMPRODUCT(AV448:BA448*GS448:GX448)/(GS448:GX448+(BB448+BC448+BD448)*GY448+BG448)</f>
        <v>#VALUE!</v>
      </c>
      <c r="BQ448" s="454" t="e">
        <f>SUMPRODUCT(AV448:BA448*GS448:GX448)/(GS448:GX448+(BB448+BC448+BD448)*GY448+BG448)</f>
        <v>#VALUE!</v>
      </c>
      <c r="BR448" s="453" t="str">
        <f>IF(_tag_month_day!T438="","",_tag_month_day!T438)</f>
        <v/>
      </c>
      <c r="BS448" s="453" t="str">
        <f>IF(_tag_month_day!U438="","",_tag_month_day!U438)</f>
        <v/>
      </c>
      <c r="BT448" s="455" t="str">
        <f>IF(CK448="","",IF((CK448&gt;=BV448-0.12)*(CK448&lt;=BV448+0.12),"合格","不合格"))</f>
        <v/>
      </c>
      <c r="BU448" s="456" t="str">
        <f>IF(_tag_month_day!V438="","",_tag_month_day!V438)</f>
        <v/>
      </c>
      <c r="BV448" s="457" t="str">
        <f>IF(_tag_month_day!W438="","",_tag_month_day!W438)</f>
        <v/>
      </c>
      <c r="BW448" s="458" t="str">
        <f>IF(_tag_month_day!X438="","",_tag_month_day!X438)</f>
        <v/>
      </c>
      <c r="BX448" s="458" t="str">
        <f>IF(_tag_month_day!Y438="","",_tag_month_day!Y438)</f>
        <v/>
      </c>
      <c r="BY448" s="459">
        <f ca="1">L448</f>
        <v>43604.291666665609</v>
      </c>
      <c r="BZ448" s="460"/>
      <c r="CA448" s="461"/>
      <c r="CB448" s="424" t="str">
        <f>IF(_tag_month_day!Z438="","",_tag_month_day!Z438)</f>
        <v/>
      </c>
      <c r="CC448" s="424" t="str">
        <f>IF(_tag_month_day!AA438="","",_tag_month_day!AA438)</f>
        <v/>
      </c>
      <c r="CD448" s="424" t="str">
        <f>IF(_tag_month_day!AB438="","",_tag_month_day!AB438)</f>
        <v/>
      </c>
      <c r="CE448" s="424" t="str">
        <f>IF(_tag_month_day!AC438="","",_tag_month_day!AC438)</f>
        <v/>
      </c>
      <c r="CF448" s="424" t="str">
        <f>IF(_tag_month_day!AD438="","",_tag_month_day!AD438)</f>
        <v/>
      </c>
      <c r="CG448" s="424" t="str">
        <f>IF(_tag_month_day!AE438="","",_tag_month_day!AE438)</f>
        <v/>
      </c>
      <c r="CH448" s="424" t="str">
        <f>IF(_tag_month_day!AF438="","",_tag_month_day!AF438)</f>
        <v/>
      </c>
      <c r="CI448" s="424" t="str">
        <f>IF(_tag_month_day!AG438="","",_tag_month_day!AG438)</f>
        <v/>
      </c>
      <c r="CJ448" s="424" t="str">
        <f>IF(_tag_month_day!AH438="","",_tag_month_day!AH438)</f>
        <v/>
      </c>
      <c r="CK448" s="424" t="str">
        <f>IF(_tag_month_day!AI438="","",_tag_month_day!AI438)</f>
        <v/>
      </c>
      <c r="CL448" s="4" t="str">
        <f>IF(_tag_month_day!AJ438="","",_tag_month_day!AJ438)</f>
        <v/>
      </c>
      <c r="CM448" s="4" t="str">
        <f>IF(_tag_month_day!AK438="","",_tag_month_day!AK438)</f>
        <v/>
      </c>
      <c r="CN448" s="4" t="str">
        <f>IF(_tag_month_day!AL438="","",_tag_month_day!AL438)</f>
        <v/>
      </c>
      <c r="CO448" s="4" t="str">
        <f>IF(_tag_month_day!AM438="","",_tag_month_day!AM438)</f>
        <v/>
      </c>
      <c r="CP448" s="4" t="str">
        <f>IF(_tag_month_day!AN438="","",_tag_month_day!AN438)</f>
        <v/>
      </c>
      <c r="CQ448" s="4" t="str">
        <f>IF(_tag_month_day!AO438="","",_tag_month_day!AO438)</f>
        <v/>
      </c>
      <c r="CR448" s="462" t="str">
        <f>IF(_tag_month_day!AP438="","",_tag_month_day!AP438)</f>
        <v/>
      </c>
      <c r="CS448" s="463" t="str">
        <f>IF(_tag_month_day!AQ438="","",_tag_month_day!AQ438)</f>
        <v/>
      </c>
      <c r="CT448" s="4" t="str">
        <f>IF(_tag_month_day!AR438="","",_tag_month_day!AR438)</f>
        <v/>
      </c>
      <c r="CU448" s="464" t="e">
        <f>DU448/AJ448</f>
        <v>#VALUE!</v>
      </c>
      <c r="CV448" s="451" t="e">
        <f>BG448/BH448</f>
        <v>#VALUE!</v>
      </c>
      <c r="CW448" s="465" t="e">
        <f>AJ448*(1-CV448)*CU448*AF448</f>
        <v>#VALUE!</v>
      </c>
      <c r="CX448" s="465" t="e">
        <f>CW448*94%</f>
        <v>#VALUE!</v>
      </c>
      <c r="CY448" s="466" t="e">
        <f>IF(CX448=0,0,DS448/(DS448+CX448))</f>
        <v>#VALUE!</v>
      </c>
      <c r="CZ448" s="465" t="e">
        <f>$AJ448*EF448</f>
        <v>#VALUE!</v>
      </c>
      <c r="DA448" s="465" t="e">
        <f>$AJ448*EG448</f>
        <v>#VALUE!</v>
      </c>
      <c r="DB448" s="465" t="e">
        <f>$AJ448*EH448</f>
        <v>#VALUE!</v>
      </c>
      <c r="DC448" s="465" t="e">
        <f>$AJ448*EI448</f>
        <v>#VALUE!</v>
      </c>
      <c r="DD448" s="465" t="e">
        <f>$AJ448*EJ448</f>
        <v>#VALUE!</v>
      </c>
      <c r="DE448" s="465" t="e">
        <f>$AJ448*EK448</f>
        <v>#VALUE!</v>
      </c>
      <c r="DF448" s="465" t="e">
        <f>$AJ448*EL448</f>
        <v>#VALUE!</v>
      </c>
      <c r="DG448" s="465" t="e">
        <f>$AJ448*EM448</f>
        <v>#VALUE!</v>
      </c>
      <c r="DH448" s="465" t="e">
        <f>$AJ448*EN448</f>
        <v>#VALUE!</v>
      </c>
      <c r="DI448" s="465" t="e">
        <f>$AJ448*EO448</f>
        <v>#VALUE!</v>
      </c>
      <c r="DJ448" s="465" t="e">
        <f>CZ448*(1-EP448)</f>
        <v>#VALUE!</v>
      </c>
      <c r="DK448" s="465" t="e">
        <f>DA448*(1-ER448)</f>
        <v>#VALUE!</v>
      </c>
      <c r="DL448" s="465" t="e">
        <f>DB448*(1-EQ448)</f>
        <v>#VALUE!</v>
      </c>
      <c r="DM448" s="465" t="e">
        <f>DC448*(1-ES448)</f>
        <v>#VALUE!</v>
      </c>
      <c r="DN448" s="465" t="e">
        <f>DD448*(1-ET448)</f>
        <v>#VALUE!</v>
      </c>
      <c r="DO448" s="465" t="e">
        <f>DE448</f>
        <v>#VALUE!</v>
      </c>
      <c r="DP448" s="465" t="e">
        <f>DF448*(1-EU448)</f>
        <v>#VALUE!</v>
      </c>
      <c r="DQ448" s="465" t="e">
        <f>DG448*(1-EV448)</f>
        <v>#VALUE!</v>
      </c>
      <c r="DR448" s="465" t="e">
        <f>DH448*(1-EW448)</f>
        <v>#VALUE!</v>
      </c>
      <c r="DS448" s="465" t="e">
        <f>DI448</f>
        <v>#VALUE!</v>
      </c>
      <c r="DT448" s="465" t="e">
        <f>SUM(DJ448:DS448)</f>
        <v>#VALUE!</v>
      </c>
      <c r="DU448" s="465" t="e">
        <f>(GS448:GX448)+(DP448+DQ448+DR448)*GY448+DS448</f>
        <v>#VALUE!</v>
      </c>
      <c r="DV448" s="451" t="e">
        <f>AV448/$BH448/(1-EP448)</f>
        <v>#VALUE!</v>
      </c>
      <c r="DW448" s="451" t="e">
        <f>AW448/$BH448/(1-ER448)</f>
        <v>#VALUE!</v>
      </c>
      <c r="DX448" s="451" t="e">
        <f>AX448/$BH448/(1-EQ448)</f>
        <v>#VALUE!</v>
      </c>
      <c r="DY448" s="451" t="e">
        <f>AY448/$BH448/(1-ES448)</f>
        <v>#VALUE!</v>
      </c>
      <c r="DZ448" s="451" t="e">
        <f>AZ448/$BH448/(1-ET448)</f>
        <v>#VALUE!</v>
      </c>
      <c r="EA448" s="451" t="e">
        <f>BA448/$BH448/(1-AX448)</f>
        <v>#VALUE!</v>
      </c>
      <c r="EB448" s="451" t="e">
        <f>BB448/$BH448/(1-EU448)</f>
        <v>#VALUE!</v>
      </c>
      <c r="EC448" s="451" t="e">
        <f>BC448/$BH448/(1-EV448)</f>
        <v>#VALUE!</v>
      </c>
      <c r="ED448" s="451" t="e">
        <f>BD448/$BH448/(1-EW448)</f>
        <v>#VALUE!</v>
      </c>
      <c r="EE448" s="451" t="e">
        <f>BG448/BH448</f>
        <v>#VALUE!</v>
      </c>
      <c r="EF448" s="451" t="e">
        <f>DV448/SUM($DV448:$EE448)</f>
        <v>#VALUE!</v>
      </c>
      <c r="EG448" s="451" t="e">
        <f>DW448/SUM($DV448:$EE448)</f>
        <v>#VALUE!</v>
      </c>
      <c r="EH448" s="451" t="e">
        <f>DX448/SUM($DV448:$EE448)</f>
        <v>#VALUE!</v>
      </c>
      <c r="EI448" s="451" t="e">
        <f>DY448/SUM($DV448:$EE448)</f>
        <v>#VALUE!</v>
      </c>
      <c r="EJ448" s="451" t="e">
        <f>DZ448/SUM($DV448:$EE448)</f>
        <v>#VALUE!</v>
      </c>
      <c r="EK448" s="451" t="e">
        <f>EA448/SUM($DV448:$EE448)</f>
        <v>#VALUE!</v>
      </c>
      <c r="EL448" s="451" t="e">
        <f>EB448/SUM($DV448:$EE448)</f>
        <v>#VALUE!</v>
      </c>
      <c r="EM448" s="451" t="e">
        <f>EC448/SUM($DV448:$EE448)</f>
        <v>#VALUE!</v>
      </c>
      <c r="EN448" s="451" t="e">
        <f>ED448/SUM($DV448:$EE448)</f>
        <v>#VALUE!</v>
      </c>
      <c r="EO448" s="451" t="e">
        <f>EE448/SUM($DV448:$EE448)</f>
        <v>#VALUE!</v>
      </c>
      <c r="EP448" s="450">
        <f>EP447</f>
        <v>0.080000000000000002</v>
      </c>
      <c r="EQ448" s="450">
        <f>EQ447</f>
        <v>0.014999999999999999</v>
      </c>
      <c r="ER448" s="450">
        <f>ER447</f>
        <v>0.014999999999999999</v>
      </c>
      <c r="ES448" s="450">
        <f>ES447</f>
        <v>0.014999999999999999</v>
      </c>
      <c r="ET448" s="450">
        <f>ET447</f>
        <v>0.014999999999999999</v>
      </c>
      <c r="EU448" s="450">
        <f>EU447</f>
        <v>0.089999999999999997</v>
      </c>
      <c r="EV448" s="450">
        <f>EV447</f>
        <v>0.089999999999999997</v>
      </c>
      <c r="EW448" s="450">
        <f>EW447</f>
        <v>0.089999999999999997</v>
      </c>
      <c r="EX448" s="431" t="str">
        <f>IF(_tag_month_day!AS438="","",_tag_month_day!AS438/100)</f>
        <v/>
      </c>
      <c r="EY448" s="431" t="str">
        <f>IF(_tag_month_day!AT438="","",_tag_month_day!AT438/100)</f>
        <v/>
      </c>
      <c r="EZ448" s="431" t="str">
        <f>IF(_tag_month_day!AU438="","",_tag_month_day!AU438/100)</f>
        <v/>
      </c>
      <c r="FA448" s="431" t="str">
        <f>IF(_tag_month_day!AV438="","",_tag_month_day!AV438/100)</f>
        <v/>
      </c>
      <c r="FB448" s="431" t="str">
        <f>IF(_tag_month_day!AW438="","",_tag_month_day!AW438/100)</f>
        <v/>
      </c>
      <c r="FC448" s="431" t="str">
        <f>IF(_tag_month_day!AX438="","",_tag_month_day!AX438/100)</f>
        <v/>
      </c>
      <c r="FD448" s="449" t="str">
        <f>IF(_tag_month_day!AY438="","",_tag_month_day!AY438/100)</f>
        <v/>
      </c>
      <c r="FE448" s="449" t="str">
        <f>IF(_tag_month_day!AZ438="","",_tag_month_day!AZ438/100)</f>
        <v/>
      </c>
      <c r="FF448" s="449" t="str">
        <f>IF(_tag_month_day!BA438="","",_tag_month_day!BA438/100)</f>
        <v/>
      </c>
      <c r="FG448" s="449" t="str">
        <f>IF(_tag_month_day!BB438="","",_tag_month_day!BB438/100)</f>
        <v/>
      </c>
      <c r="FH448" s="467" t="str">
        <f>IF(_tag_month_day!BC438="","",_tag_month_day!BC438/100)</f>
        <v/>
      </c>
      <c r="FI448" s="449">
        <f>FI447</f>
        <v>0.40999999999999998</v>
      </c>
      <c r="FJ448" s="449">
        <f>FJ447</f>
        <v>0.11</v>
      </c>
      <c r="FK448" s="449">
        <f>FK447</f>
        <v>0.014999999999999999</v>
      </c>
      <c r="FL448" s="449">
        <f>FL447</f>
        <v>0</v>
      </c>
      <c r="FM448" s="467">
        <f>FM447</f>
        <v>0.0001</v>
      </c>
      <c r="FN448" s="449">
        <f>FN447</f>
        <v>0.32000000000000001</v>
      </c>
      <c r="FO448" s="449">
        <f>FO447</f>
        <v>0.20000000000000001</v>
      </c>
      <c r="FP448" s="449">
        <f>FP447</f>
        <v>0.01</v>
      </c>
      <c r="FQ448" s="449">
        <f>FQ447</f>
        <v>0</v>
      </c>
      <c r="FR448" s="467">
        <f>FR447</f>
        <v>0.0001</v>
      </c>
      <c r="FS448" s="449" t="str">
        <f>IF(_tag_month_day!BD438="","",_tag_month_day!BD438/100)</f>
        <v/>
      </c>
      <c r="FT448" s="449" t="str">
        <f>IF(_tag_month_day!BE438="","",_tag_month_day!BE438/100)</f>
        <v/>
      </c>
      <c r="FU448" s="449" t="str">
        <f>IF(_tag_month_day!BF438="","",_tag_month_day!BF438/100)</f>
        <v/>
      </c>
      <c r="FV448" s="449" t="str">
        <f>IF(_tag_month_day!BG438="","",_tag_month_day!BG438/100)</f>
        <v/>
      </c>
      <c r="FW448" s="467" t="str">
        <f>IF(_tag_month_day!BH438="","",_tag_month_day!BH438/100)</f>
        <v/>
      </c>
      <c r="FX448" s="449" t="str">
        <f>IF(_tag_month_day!BI438="","",_tag_month_day!BI438/100)</f>
        <v/>
      </c>
      <c r="FY448" s="449" t="str">
        <f>IF(_tag_month_day!BJ438="","",_tag_month_day!BJ438/100)</f>
        <v/>
      </c>
      <c r="FZ448" s="468" t="str">
        <f>IF(_tag_month_day!BK438="","",_tag_month_day!BK438/100)</f>
        <v/>
      </c>
      <c r="GA448" s="449" t="str">
        <f>IF(_tag_month_day!BL438="","",_tag_month_day!BL438/100)</f>
        <v/>
      </c>
      <c r="GB448" s="467" t="str">
        <f>IF(_tag_month_day!BM438="","",_tag_month_day!BM438/100)</f>
        <v/>
      </c>
      <c r="GC448" s="431" t="str">
        <f>IF(_tag_month_day!BN438="","",_tag_month_day!BN438/100)</f>
        <v/>
      </c>
      <c r="GD448" s="431" t="str">
        <f>IF(_tag_month_day!BO438="","",_tag_month_day!BO438/100)</f>
        <v/>
      </c>
      <c r="GE448" s="431" t="str">
        <f>IF(_tag_month_day!BP438="","",_tag_month_day!BP438/100)</f>
        <v/>
      </c>
      <c r="GF448" s="431" t="str">
        <f>IF(_tag_month_day!BQ438="","",_tag_month_day!BQ438/100)</f>
        <v/>
      </c>
      <c r="GG448" s="431" t="str">
        <f>IF(_tag_month_day!BR438="","",_tag_month_day!BR438/100)</f>
        <v/>
      </c>
      <c r="GH448" s="431" t="str">
        <f>IF(_tag_month_day!BS438="","",_tag_month_day!BS438/100)</f>
        <v/>
      </c>
      <c r="GI448" s="467" t="str">
        <f>IF(_tag_month_day!BT438="","",_tag_month_day!BT438/100)</f>
        <v/>
      </c>
      <c r="GJ448" s="469" t="str">
        <f>IF(_tag_month_day!BU438="","",_tag_month_day!BU438/100)</f>
        <v/>
      </c>
      <c r="GK448" s="470">
        <f>GK447</f>
        <v>0.070000000000000007</v>
      </c>
      <c r="GL448" s="470">
        <f>GL447</f>
        <v>0.029999999999999999</v>
      </c>
      <c r="GM448" s="471" t="str">
        <f>IF(_tag_month_day!BX438="","",_tag_month_day!BX438/100)</f>
        <v/>
      </c>
      <c r="GN448" s="470">
        <f>GN447</f>
        <v>0.070000000000000007</v>
      </c>
      <c r="GO448" s="470">
        <f>GO447</f>
        <v>0.029999999999999999</v>
      </c>
      <c r="GP448" s="470">
        <f>GP447</f>
        <v>0.089999999999999997</v>
      </c>
      <c r="GQ448" s="470">
        <f>GQ447</f>
        <v>0.029999999999999999</v>
      </c>
      <c r="GR448" s="471" t="str">
        <f>IF(_tag_month_day!CA438="","",_tag_month_day!CA438/100)</f>
        <v/>
      </c>
      <c r="GS448" s="472">
        <f>GS447</f>
        <v>0.95299999999999996</v>
      </c>
      <c r="GT448" s="472">
        <f>GT447</f>
        <v>0.55000000000000004</v>
      </c>
      <c r="GU448" s="472">
        <f>GU447</f>
        <v>0.55000000000000004</v>
      </c>
      <c r="GV448" s="472">
        <f>GV447</f>
        <v>0.55000000000000004</v>
      </c>
      <c r="GW448" s="472">
        <f>GW447</f>
        <v>0.5</v>
      </c>
      <c r="GX448" s="472">
        <f>GX447</f>
        <v>0.93500000000000005</v>
      </c>
      <c r="GY448" s="472">
        <f>GY447</f>
        <v>0.14999999999999999</v>
      </c>
      <c r="GZ448" s="472">
        <f>GZ447</f>
        <v>1</v>
      </c>
      <c r="HA448" s="474">
        <f>HA447</f>
        <v>0.047</v>
      </c>
      <c r="HB448" s="474">
        <f>HB447</f>
        <v>0.45000000000000001</v>
      </c>
      <c r="HC448" s="474">
        <f>HC447</f>
        <v>0.45000000000000001</v>
      </c>
      <c r="HD448" s="474">
        <f>HD447</f>
        <v>0.45000000000000001</v>
      </c>
      <c r="HE448" s="474">
        <f>HE447</f>
        <v>0.5</v>
      </c>
      <c r="HF448" s="474">
        <f>HF447</f>
        <v>0.065000000000000002</v>
      </c>
      <c r="HG448" s="474">
        <f>HG447</f>
        <v>0.84999999999999998</v>
      </c>
      <c r="HH448" s="474">
        <f>HH447</f>
        <v>0</v>
      </c>
      <c r="HI448" s="10">
        <f>IF(BZ448&lt;&gt;"",CK448-BV448,0)</f>
        <v>0</v>
      </c>
      <c r="HJ448" s="10" t="e">
        <f>IF(AJ448&gt;0,AH448-AJ448,0)</f>
        <v>#VALUE!</v>
      </c>
      <c r="HK448" s="466">
        <f>HK447</f>
        <v>0.84999999999999998</v>
      </c>
      <c r="HL448" s="424">
        <f>HL447</f>
        <v>550000</v>
      </c>
      <c r="HM448" s="424">
        <f>HM447</f>
        <v>480000</v>
      </c>
      <c r="HN448" s="465" t="e">
        <f>(DJ448*EZ448+DK448*FH448+DL448*FM448+DM448*FR448+DN448*FW448+DO448*GB448+DS448*GI448+DP448*GM448+DR448*GR448)*1000*2</f>
        <v>#VALUE!</v>
      </c>
      <c r="HO448" s="465" t="e">
        <f>HN448*HK448*$HO$2/HL448*1000000</f>
        <v>#VALUE!</v>
      </c>
      <c r="HP448" s="465" t="e">
        <f>HN448*HK448*$HP$2/HM448*1000000</f>
        <v>#VALUE!</v>
      </c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</row>
    <row customFormat="1" r="449" s="0">
      <c r="A449" s="420">
        <v>438</v>
      </c>
      <c r="B449" s="421">
        <f ca="1">IF(D449=D448,B448,IF(D449="夜班",B448+1,B448))</f>
        <v>43604</v>
      </c>
      <c r="C449" s="422">
        <f>C448</f>
        <v>0.041666666666666699</v>
      </c>
      <c r="D449" s="10" t="str">
        <f ca="1">IF(HOUR(G449)&lt;8,"夜班",IF(HOUR(G449)&lt;16,"白班",IF(HOUR(G449)&lt;24,"中班",0)))</f>
        <v>夜班</v>
      </c>
      <c r="E449" s="10" t="e">
        <f ca="1">IF(F449=1,"甲",IF(F449=2,"乙",IF(F449=3,"丙",IF(F449=4,"丁",""))))</f>
        <v>#REF!</v>
      </c>
      <c r="F449" s="10" t="e">
        <f ca="1">SUMPRODUCT((成本日报!$A$3:$A$95=计划!B449)*(成本日报!$B$3:$B$95=计划!$D449),成本日报!$C$3:$C$95)</f>
        <v>#REF!</v>
      </c>
      <c r="G449" s="423">
        <f ca="1">G448+C448</f>
        <v>43604.208333332273</v>
      </c>
      <c r="H449" s="423">
        <f ca="1">$G449+$C449/60*10+$C449*0</f>
        <v>43604.215277776719</v>
      </c>
      <c r="I449" s="423">
        <f ca="1">$G449+$C449/60*18+$C449*0</f>
        <v>43604.220833332271</v>
      </c>
      <c r="J449" s="423">
        <f ca="1">$G449+$C449/60*0+$C449*1</f>
        <v>43604.249999998938</v>
      </c>
      <c r="K449" s="423">
        <f ca="1">$G449+$C449/60*30+$C449*2</f>
        <v>43604.312499998945</v>
      </c>
      <c r="L449" s="423">
        <f ca="1">$G449+$C449/60*0+$C449*3</f>
        <v>43604.333333332273</v>
      </c>
      <c r="M449" s="424" t="str">
        <f>IF(_tag_month_day!A439="","",_tag_month_day!A439)</f>
        <v/>
      </c>
      <c r="N449" s="424" t="str">
        <f>IF(_tag_month_day!B439="","",_tag_month_day!B439)</f>
        <v/>
      </c>
      <c r="O449" s="425" t="e">
        <f>IF(M449+N449=0,"",M449+N449)</f>
        <v>#VALUE!</v>
      </c>
      <c r="P449" s="424" t="str">
        <f>IF(_tag_month_day!C439="","",_tag_month_day!C439)</f>
        <v/>
      </c>
      <c r="Q449" s="424" t="str">
        <f>IF(_tag_month_day!D439="","",_tag_month_day!D439)</f>
        <v/>
      </c>
      <c r="R449" s="426" t="str">
        <f>IF(_tag_month_day!CB439="","",_tag_month_day!CB439/100)</f>
        <v/>
      </c>
      <c r="S449" s="427" t="str">
        <f>IF(_tag_month_day!E439="","",_tag_month_day!E439)</f>
        <v/>
      </c>
      <c r="T449" s="427" t="str">
        <f>IF(_tag_month_day!F439="","",_tag_month_day!F439)</f>
        <v/>
      </c>
      <c r="U449" s="428" t="e">
        <f>S449+T449</f>
        <v>#VALUE!</v>
      </c>
      <c r="V449" s="429" t="e">
        <f>U449/AJ449</f>
        <v>#VALUE!</v>
      </c>
      <c r="W449" s="430" t="str">
        <f>IF(_jhy_month_day!A439="","",_jhy_month_day!A439)</f>
        <v/>
      </c>
      <c r="X449" s="431" t="str">
        <f>IF(_jhy_month_day!B439="","",_jhy_month_day!B439/100)</f>
        <v/>
      </c>
      <c r="Y449" s="431" t="str">
        <f>IF(_jhy_month_day!C439="","",_jhy_month_day!C439/100)</f>
        <v/>
      </c>
      <c r="Z449" s="432">
        <f>Z445+1</f>
        <v>110</v>
      </c>
      <c r="AA449" s="433" t="str">
        <f>IF(_tag_month_day!G439="","",_tag_month_day!G439/100)</f>
        <v/>
      </c>
      <c r="AB449" s="433" t="str">
        <f>IF(_tag_month_day!H439="","",_tag_month_day!H439/100)</f>
        <v/>
      </c>
      <c r="AC449" s="434">
        <f>IF(X449="",AC448,BK449*($AV448*X449+$AW448*FD448+$AX448*FI448+$AY448*FN448+$AZ448*FS448+$BA448*FX448+$BG448*GE448)/(AV448*Y449+AX448*FK448+AW448*FF448+AY448*FP448+AZ448*FU448+BA448*FZ448+BG448*GG448+BB448*GK448+BC448*GN448+BD448*GP448))</f>
        <v>1.59963432013121</v>
      </c>
      <c r="AD449" s="435" t="str">
        <f>IF(AC449=AC448,"",AC449-AC448)</f>
        <v/>
      </c>
      <c r="AE449" s="436" t="str">
        <f>IF(1-AF449=0,"",(1-AF449))</f>
        <v/>
      </c>
      <c r="AF449" s="437">
        <v>1</v>
      </c>
      <c r="AG449" s="10" t="str">
        <f>AG448</f>
        <v>9A3</v>
      </c>
      <c r="AH449" s="438" t="str">
        <f>AH448</f>
        <v/>
      </c>
      <c r="AI449" s="424"/>
      <c r="AJ449" s="10" t="str">
        <f>IF(_tag_month_day!I439="","",_tag_month_day!I439)</f>
        <v/>
      </c>
      <c r="AK449" s="440"/>
      <c r="AL449" s="440"/>
      <c r="AM449" s="440"/>
      <c r="AN449" s="441">
        <f>AN448</f>
        <v>2</v>
      </c>
      <c r="AO449" s="441">
        <f>AO448</f>
        <v>8</v>
      </c>
      <c r="AP449" s="442" t="e">
        <f>(IF(AN449=0,AS448,AS448*(1+AO449/AN449)/(AR449+AO449/AN449)))+AT449</f>
        <v>#VALUE!</v>
      </c>
      <c r="AQ449" s="443" t="str">
        <f>IF(_tag_month_day!J439="","",_tag_month_day!J439/100)</f>
        <v/>
      </c>
      <c r="AR449" s="444">
        <f>AR448</f>
        <v>1.3</v>
      </c>
      <c r="AS449" s="445" t="e">
        <f>AQ449*(AN449*AR449+AO449)/(AN449+AO449)</f>
        <v>#VALUE!</v>
      </c>
      <c r="AT449" s="445" t="e">
        <f>(SUM(BE449:BF449)-SUM(BE448:BF448))*0.05</f>
        <v>#VALUE!</v>
      </c>
      <c r="AU449" s="446" t="str">
        <f>IF(_tag_month_day!CC439="","",IF(_tag_month_day!CC439&gt;0,_tag_month_day!CD439,_tag_month_day!CE439))</f>
        <v/>
      </c>
      <c r="AV449" s="447" t="str">
        <f>IF(_tag_month_day!L439="","",_tag_month_day!L439/100)</f>
        <v/>
      </c>
      <c r="AW449" s="431">
        <f>AW448</f>
        <v>0</v>
      </c>
      <c r="AX449" s="431">
        <f>AX448</f>
        <v>0</v>
      </c>
      <c r="AY449" s="431" t="str">
        <f>IF(_tag_month_day!M439="","",_tag_month_day!M439/100)</f>
        <v/>
      </c>
      <c r="AZ449" s="431" t="str">
        <f>IF(_tag_month_day!N439="","",_tag_month_day!N439/100)</f>
        <v/>
      </c>
      <c r="BA449" s="431" t="str">
        <f>IF(_tag_month_day!O439="","",_tag_month_day!O439/100)</f>
        <v/>
      </c>
      <c r="BB449" s="448" t="str">
        <f>IF(_tag_month_day!P439="","",_tag_month_day!P439/100)</f>
        <v/>
      </c>
      <c r="BC449" s="448">
        <f>BC448</f>
        <v>0</v>
      </c>
      <c r="BD449" s="448" t="str">
        <f>IF(_tag_month_day!Q439="","",_tag_month_day!Q439/100)</f>
        <v/>
      </c>
      <c r="BE449" s="449" t="str">
        <f>IF(_tag_month_day!R439="","",_tag_month_day!R439/100)</f>
        <v/>
      </c>
      <c r="BF449" s="388" t="e">
        <f>(AU449*(100+BE449*100))/(AJ449-AU449)/100</f>
        <v>#VALUE!</v>
      </c>
      <c r="BG449" s="450" t="e">
        <f>BE449+BF449</f>
        <v>#VALUE!</v>
      </c>
      <c r="BH449" s="451" t="e">
        <f>SUM(AV449:BF449)</f>
        <v>#VALUE!</v>
      </c>
      <c r="BI449" s="452" t="e">
        <f>IF(CX449=0,BI448,(DK449*查询!$R$5+DL449*查询!$Q$5+DM449*查询!$N$5+DN449*查询!$O$5+DO449*查询!$P$5)*AF449/CX449)</f>
        <v>#VALUE!</v>
      </c>
      <c r="BJ449" s="452" t="e">
        <f>IF(CX449=0,BJ448,(DP449*查询!$S$5+DQ449*查询!$T$5+DR449*查询!$U$5)*AF449/CX449)</f>
        <v>#VALUE!</v>
      </c>
      <c r="BK449" s="452">
        <f>BK448</f>
        <v>1</v>
      </c>
      <c r="BL449" s="453" t="e">
        <f>SUMPRODUCT((AV449:BA449)*(GS449:GX449))/((GS449:GX449)+SUM(BB449:BD449)*GY449+BG449*GZ449)</f>
        <v>#VALUE!</v>
      </c>
      <c r="BM449" s="453" t="e">
        <f>BK449*($AV449*FB449+$AW449*FD449+$AX449*FI449+$AY449*FN449+$AZ449*FS449+$BA449*FX449+$BG449*GE449)/(AV449*EY449+AX449*FK449+AW449*FF449+AY449*FP449+AZ449*FU449+BA449*FZ449+BG449*GG449+BB449*GK449+BC449*GN449+BD449*GP449)</f>
        <v>#VALUE!</v>
      </c>
      <c r="BN449" s="453" t="e">
        <f>($AV449*FC449+$AX449*FJ449+$AW449*FE449+$AY449*FO449+$AZ449*FT449+$BA449*FY449+$BG449*GF449)/($AV449*FA449+BG449*GH449+BB449*GL449+BC449*GO449+BD449*GQ449+BA449*GA449)</f>
        <v>#VALUE!</v>
      </c>
      <c r="BO449" s="454" t="e">
        <f>SUMPRODUCT(AV449:BA449*GS449:GX449)/(GS449:GX449+(BB449+BC449+BD449)*GY449+BG449)</f>
        <v>#VALUE!</v>
      </c>
      <c r="BP449" s="454" t="e">
        <f>SUMPRODUCT(AV449:BA449*GS449:GX449)/(GS449:GX449+(BB449+BC449+BD449)*GY449+BG449)</f>
        <v>#VALUE!</v>
      </c>
      <c r="BQ449" s="454" t="e">
        <f>SUMPRODUCT(AV449:BA449*GS449:GX449)/(GS449:GX449+(BB449+BC449+BD449)*GY449+BG449)</f>
        <v>#VALUE!</v>
      </c>
      <c r="BR449" s="453" t="str">
        <f>IF(_tag_month_day!T439="","",_tag_month_day!T439)</f>
        <v/>
      </c>
      <c r="BS449" s="453" t="str">
        <f>IF(_tag_month_day!U439="","",_tag_month_day!U439)</f>
        <v/>
      </c>
      <c r="BT449" s="455" t="str">
        <f>IF(CK449="","",IF((CK449&gt;=BV449-0.12)*(CK449&lt;=BV449+0.12),"合格","不合格"))</f>
        <v/>
      </c>
      <c r="BU449" s="456" t="str">
        <f>IF(_tag_month_day!V439="","",_tag_month_day!V439)</f>
        <v/>
      </c>
      <c r="BV449" s="457" t="str">
        <f>IF(_tag_month_day!W439="","",_tag_month_day!W439)</f>
        <v/>
      </c>
      <c r="BW449" s="458" t="str">
        <f>IF(_tag_month_day!X439="","",_tag_month_day!X439)</f>
        <v/>
      </c>
      <c r="BX449" s="458" t="str">
        <f>IF(_tag_month_day!Y439="","",_tag_month_day!Y439)</f>
        <v/>
      </c>
      <c r="BY449" s="459">
        <f ca="1">L449</f>
        <v>43604.333333332273</v>
      </c>
      <c r="BZ449" s="460"/>
      <c r="CA449" s="461"/>
      <c r="CB449" s="424" t="str">
        <f>IF(_tag_month_day!Z439="","",_tag_month_day!Z439)</f>
        <v/>
      </c>
      <c r="CC449" s="424" t="str">
        <f>IF(_tag_month_day!AA439="","",_tag_month_day!AA439)</f>
        <v/>
      </c>
      <c r="CD449" s="424" t="str">
        <f>IF(_tag_month_day!AB439="","",_tag_month_day!AB439)</f>
        <v/>
      </c>
      <c r="CE449" s="424" t="str">
        <f>IF(_tag_month_day!AC439="","",_tag_month_day!AC439)</f>
        <v/>
      </c>
      <c r="CF449" s="424" t="str">
        <f>IF(_tag_month_day!AD439="","",_tag_month_day!AD439)</f>
        <v/>
      </c>
      <c r="CG449" s="424" t="str">
        <f>IF(_tag_month_day!AE439="","",_tag_month_day!AE439)</f>
        <v/>
      </c>
      <c r="CH449" s="424" t="str">
        <f>IF(_tag_month_day!AF439="","",_tag_month_day!AF439)</f>
        <v/>
      </c>
      <c r="CI449" s="424" t="str">
        <f>IF(_tag_month_day!AG439="","",_tag_month_day!AG439)</f>
        <v/>
      </c>
      <c r="CJ449" s="424" t="str">
        <f>IF(_tag_month_day!AH439="","",_tag_month_day!AH439)</f>
        <v/>
      </c>
      <c r="CK449" s="424" t="str">
        <f>IF(_tag_month_day!AI439="","",_tag_month_day!AI439)</f>
        <v/>
      </c>
      <c r="CL449" s="4" t="str">
        <f>IF(_tag_month_day!AJ439="","",_tag_month_day!AJ439)</f>
        <v/>
      </c>
      <c r="CM449" s="4" t="str">
        <f>IF(_tag_month_day!AK439="","",_tag_month_day!AK439)</f>
        <v/>
      </c>
      <c r="CN449" s="4" t="str">
        <f>IF(_tag_month_day!AL439="","",_tag_month_day!AL439)</f>
        <v/>
      </c>
      <c r="CO449" s="4" t="str">
        <f>IF(_tag_month_day!AM439="","",_tag_month_day!AM439)</f>
        <v/>
      </c>
      <c r="CP449" s="4" t="str">
        <f>IF(_tag_month_day!AN439="","",_tag_month_day!AN439)</f>
        <v/>
      </c>
      <c r="CQ449" s="4" t="str">
        <f>IF(_tag_month_day!AO439="","",_tag_month_day!AO439)</f>
        <v/>
      </c>
      <c r="CR449" s="462" t="str">
        <f>IF(_tag_month_day!AP439="","",_tag_month_day!AP439)</f>
        <v/>
      </c>
      <c r="CS449" s="463" t="str">
        <f>IF(_tag_month_day!AQ439="","",_tag_month_day!AQ439)</f>
        <v/>
      </c>
      <c r="CT449" s="4" t="str">
        <f>IF(_tag_month_day!AR439="","",_tag_month_day!AR439)</f>
        <v/>
      </c>
      <c r="CU449" s="464" t="e">
        <f>DU449/AJ449</f>
        <v>#VALUE!</v>
      </c>
      <c r="CV449" s="451" t="e">
        <f>BG449/BH449</f>
        <v>#VALUE!</v>
      </c>
      <c r="CW449" s="465" t="e">
        <f>AJ449*(1-CV449)*CU449*AF449</f>
        <v>#VALUE!</v>
      </c>
      <c r="CX449" s="465" t="e">
        <f>CW449*94%</f>
        <v>#VALUE!</v>
      </c>
      <c r="CY449" s="466" t="e">
        <f>IF(CX449=0,0,DS449/(DS449+CX449))</f>
        <v>#VALUE!</v>
      </c>
      <c r="CZ449" s="465" t="e">
        <f>$AJ449*EF449</f>
        <v>#VALUE!</v>
      </c>
      <c r="DA449" s="465" t="e">
        <f>$AJ449*EG449</f>
        <v>#VALUE!</v>
      </c>
      <c r="DB449" s="465" t="e">
        <f>$AJ449*EH449</f>
        <v>#VALUE!</v>
      </c>
      <c r="DC449" s="465" t="e">
        <f>$AJ449*EI449</f>
        <v>#VALUE!</v>
      </c>
      <c r="DD449" s="465" t="e">
        <f>$AJ449*EJ449</f>
        <v>#VALUE!</v>
      </c>
      <c r="DE449" s="465" t="e">
        <f>$AJ449*EK449</f>
        <v>#VALUE!</v>
      </c>
      <c r="DF449" s="465" t="e">
        <f>$AJ449*EL449</f>
        <v>#VALUE!</v>
      </c>
      <c r="DG449" s="465" t="e">
        <f>$AJ449*EM449</f>
        <v>#VALUE!</v>
      </c>
      <c r="DH449" s="465" t="e">
        <f>$AJ449*EN449</f>
        <v>#VALUE!</v>
      </c>
      <c r="DI449" s="465" t="e">
        <f>$AJ449*EO449</f>
        <v>#VALUE!</v>
      </c>
      <c r="DJ449" s="465" t="e">
        <f>CZ449*(1-EP449)</f>
        <v>#VALUE!</v>
      </c>
      <c r="DK449" s="465" t="e">
        <f>DA449*(1-ER449)</f>
        <v>#VALUE!</v>
      </c>
      <c r="DL449" s="465" t="e">
        <f>DB449*(1-EQ449)</f>
        <v>#VALUE!</v>
      </c>
      <c r="DM449" s="465" t="e">
        <f>DC449*(1-ES449)</f>
        <v>#VALUE!</v>
      </c>
      <c r="DN449" s="465" t="e">
        <f>DD449*(1-ET449)</f>
        <v>#VALUE!</v>
      </c>
      <c r="DO449" s="465" t="e">
        <f>DE449</f>
        <v>#VALUE!</v>
      </c>
      <c r="DP449" s="465" t="e">
        <f>DF449*(1-EU449)</f>
        <v>#VALUE!</v>
      </c>
      <c r="DQ449" s="465" t="e">
        <f>DG449*(1-EV449)</f>
        <v>#VALUE!</v>
      </c>
      <c r="DR449" s="465" t="e">
        <f>DH449*(1-EW449)</f>
        <v>#VALUE!</v>
      </c>
      <c r="DS449" s="465" t="e">
        <f>DI449</f>
        <v>#VALUE!</v>
      </c>
      <c r="DT449" s="465" t="e">
        <f>SUM(DJ449:DS449)</f>
        <v>#VALUE!</v>
      </c>
      <c r="DU449" s="465" t="e">
        <f>(GS449:GX449)+(DP449+DQ449+DR449)*GY449+DS449</f>
        <v>#VALUE!</v>
      </c>
      <c r="DV449" s="451" t="e">
        <f>AV449/$BH449/(1-EP449)</f>
        <v>#VALUE!</v>
      </c>
      <c r="DW449" s="451" t="e">
        <f>AW449/$BH449/(1-ER449)</f>
        <v>#VALUE!</v>
      </c>
      <c r="DX449" s="451" t="e">
        <f>AX449/$BH449/(1-EQ449)</f>
        <v>#VALUE!</v>
      </c>
      <c r="DY449" s="451" t="e">
        <f>AY449/$BH449/(1-ES449)</f>
        <v>#VALUE!</v>
      </c>
      <c r="DZ449" s="451" t="e">
        <f>AZ449/$BH449/(1-ET449)</f>
        <v>#VALUE!</v>
      </c>
      <c r="EA449" s="451" t="e">
        <f>BA449/$BH449/(1-AX449)</f>
        <v>#VALUE!</v>
      </c>
      <c r="EB449" s="451" t="e">
        <f>BB449/$BH449/(1-EU449)</f>
        <v>#VALUE!</v>
      </c>
      <c r="EC449" s="451" t="e">
        <f>BC449/$BH449/(1-EV449)</f>
        <v>#VALUE!</v>
      </c>
      <c r="ED449" s="451" t="e">
        <f>BD449/$BH449/(1-EW449)</f>
        <v>#VALUE!</v>
      </c>
      <c r="EE449" s="451" t="e">
        <f>BG449/BH449</f>
        <v>#VALUE!</v>
      </c>
      <c r="EF449" s="451" t="e">
        <f>DV449/SUM($DV449:$EE449)</f>
        <v>#VALUE!</v>
      </c>
      <c r="EG449" s="451" t="e">
        <f>DW449/SUM($DV449:$EE449)</f>
        <v>#VALUE!</v>
      </c>
      <c r="EH449" s="451" t="e">
        <f>DX449/SUM($DV449:$EE449)</f>
        <v>#VALUE!</v>
      </c>
      <c r="EI449" s="451" t="e">
        <f>DY449/SUM($DV449:$EE449)</f>
        <v>#VALUE!</v>
      </c>
      <c r="EJ449" s="451" t="e">
        <f>DZ449/SUM($DV449:$EE449)</f>
        <v>#VALUE!</v>
      </c>
      <c r="EK449" s="451" t="e">
        <f>EA449/SUM($DV449:$EE449)</f>
        <v>#VALUE!</v>
      </c>
      <c r="EL449" s="451" t="e">
        <f>EB449/SUM($DV449:$EE449)</f>
        <v>#VALUE!</v>
      </c>
      <c r="EM449" s="451" t="e">
        <f>EC449/SUM($DV449:$EE449)</f>
        <v>#VALUE!</v>
      </c>
      <c r="EN449" s="451" t="e">
        <f>ED449/SUM($DV449:$EE449)</f>
        <v>#VALUE!</v>
      </c>
      <c r="EO449" s="451" t="e">
        <f>EE449/SUM($DV449:$EE449)</f>
        <v>#VALUE!</v>
      </c>
      <c r="EP449" s="450">
        <f>EP448</f>
        <v>0.080000000000000002</v>
      </c>
      <c r="EQ449" s="450">
        <f>EQ448</f>
        <v>0.014999999999999999</v>
      </c>
      <c r="ER449" s="450">
        <f>ER448</f>
        <v>0.014999999999999999</v>
      </c>
      <c r="ES449" s="450">
        <f>ES448</f>
        <v>0.014999999999999999</v>
      </c>
      <c r="ET449" s="450">
        <f>ET448</f>
        <v>0.014999999999999999</v>
      </c>
      <c r="EU449" s="450">
        <f>EU448</f>
        <v>0.089999999999999997</v>
      </c>
      <c r="EV449" s="450">
        <f>EV448</f>
        <v>0.089999999999999997</v>
      </c>
      <c r="EW449" s="450">
        <f>EW448</f>
        <v>0.089999999999999997</v>
      </c>
      <c r="EX449" s="431" t="str">
        <f>IF(_tag_month_day!AS439="","",_tag_month_day!AS439/100)</f>
        <v/>
      </c>
      <c r="EY449" s="431" t="str">
        <f>IF(_tag_month_day!AT439="","",_tag_month_day!AT439/100)</f>
        <v/>
      </c>
      <c r="EZ449" s="431" t="str">
        <f>IF(_tag_month_day!AU439="","",_tag_month_day!AU439/100)</f>
        <v/>
      </c>
      <c r="FA449" s="431" t="str">
        <f>IF(_tag_month_day!AV439="","",_tag_month_day!AV439/100)</f>
        <v/>
      </c>
      <c r="FB449" s="431" t="str">
        <f>IF(_tag_month_day!AW439="","",_tag_month_day!AW439/100)</f>
        <v/>
      </c>
      <c r="FC449" s="431" t="str">
        <f>IF(_tag_month_day!AX439="","",_tag_month_day!AX439/100)</f>
        <v/>
      </c>
      <c r="FD449" s="449" t="str">
        <f>IF(_tag_month_day!AY439="","",_tag_month_day!AY439/100)</f>
        <v/>
      </c>
      <c r="FE449" s="449" t="str">
        <f>IF(_tag_month_day!AZ439="","",_tag_month_day!AZ439/100)</f>
        <v/>
      </c>
      <c r="FF449" s="449" t="str">
        <f>IF(_tag_month_day!BA439="","",_tag_month_day!BA439/100)</f>
        <v/>
      </c>
      <c r="FG449" s="449" t="str">
        <f>IF(_tag_month_day!BB439="","",_tag_month_day!BB439/100)</f>
        <v/>
      </c>
      <c r="FH449" s="467" t="str">
        <f>IF(_tag_month_day!BC439="","",_tag_month_day!BC439/100)</f>
        <v/>
      </c>
      <c r="FI449" s="449">
        <f>FI448</f>
        <v>0.40999999999999998</v>
      </c>
      <c r="FJ449" s="449">
        <f>FJ448</f>
        <v>0.11</v>
      </c>
      <c r="FK449" s="449">
        <f>FK448</f>
        <v>0.014999999999999999</v>
      </c>
      <c r="FL449" s="449">
        <f>FL448</f>
        <v>0</v>
      </c>
      <c r="FM449" s="467">
        <f>FM448</f>
        <v>0.0001</v>
      </c>
      <c r="FN449" s="449">
        <f>FN448</f>
        <v>0.32000000000000001</v>
      </c>
      <c r="FO449" s="449">
        <f>FO448</f>
        <v>0.20000000000000001</v>
      </c>
      <c r="FP449" s="449">
        <f>FP448</f>
        <v>0.01</v>
      </c>
      <c r="FQ449" s="449">
        <f>FQ448</f>
        <v>0</v>
      </c>
      <c r="FR449" s="467">
        <f>FR448</f>
        <v>0.0001</v>
      </c>
      <c r="FS449" s="449" t="str">
        <f>IF(_tag_month_day!BD439="","",_tag_month_day!BD439/100)</f>
        <v/>
      </c>
      <c r="FT449" s="449" t="str">
        <f>IF(_tag_month_day!BE439="","",_tag_month_day!BE439/100)</f>
        <v/>
      </c>
      <c r="FU449" s="449" t="str">
        <f>IF(_tag_month_day!BF439="","",_tag_month_day!BF439/100)</f>
        <v/>
      </c>
      <c r="FV449" s="449" t="str">
        <f>IF(_tag_month_day!BG439="","",_tag_month_day!BG439/100)</f>
        <v/>
      </c>
      <c r="FW449" s="467" t="str">
        <f>IF(_tag_month_day!BH439="","",_tag_month_day!BH439/100)</f>
        <v/>
      </c>
      <c r="FX449" s="449" t="str">
        <f>IF(_tag_month_day!BI439="","",_tag_month_day!BI439/100)</f>
        <v/>
      </c>
      <c r="FY449" s="449" t="str">
        <f>IF(_tag_month_day!BJ439="","",_tag_month_day!BJ439/100)</f>
        <v/>
      </c>
      <c r="FZ449" s="468" t="str">
        <f>IF(_tag_month_day!BK439="","",_tag_month_day!BK439/100)</f>
        <v/>
      </c>
      <c r="GA449" s="449" t="str">
        <f>IF(_tag_month_day!BL439="","",_tag_month_day!BL439/100)</f>
        <v/>
      </c>
      <c r="GB449" s="467" t="str">
        <f>IF(_tag_month_day!BM439="","",_tag_month_day!BM439/100)</f>
        <v/>
      </c>
      <c r="GC449" s="431" t="str">
        <f>IF(_tag_month_day!BN439="","",_tag_month_day!BN439/100)</f>
        <v/>
      </c>
      <c r="GD449" s="431" t="str">
        <f>IF(_tag_month_day!BO439="","",_tag_month_day!BO439/100)</f>
        <v/>
      </c>
      <c r="GE449" s="431" t="str">
        <f>IF(_tag_month_day!BP439="","",_tag_month_day!BP439/100)</f>
        <v/>
      </c>
      <c r="GF449" s="431" t="str">
        <f>IF(_tag_month_day!BQ439="","",_tag_month_day!BQ439/100)</f>
        <v/>
      </c>
      <c r="GG449" s="431" t="str">
        <f>IF(_tag_month_day!BR439="","",_tag_month_day!BR439/100)</f>
        <v/>
      </c>
      <c r="GH449" s="431" t="str">
        <f>IF(_tag_month_day!BS439="","",_tag_month_day!BS439/100)</f>
        <v/>
      </c>
      <c r="GI449" s="467" t="str">
        <f>IF(_tag_month_day!BT439="","",_tag_month_day!BT439/100)</f>
        <v/>
      </c>
      <c r="GJ449" s="469" t="str">
        <f>IF(_tag_month_day!BU439="","",_tag_month_day!BU439/100)</f>
        <v/>
      </c>
      <c r="GK449" s="470">
        <f>GK448</f>
        <v>0.070000000000000007</v>
      </c>
      <c r="GL449" s="470">
        <f>GL448</f>
        <v>0.029999999999999999</v>
      </c>
      <c r="GM449" s="471" t="str">
        <f>IF(_tag_month_day!BX439="","",_tag_month_day!BX439/100)</f>
        <v/>
      </c>
      <c r="GN449" s="470">
        <f>GN448</f>
        <v>0.070000000000000007</v>
      </c>
      <c r="GO449" s="470">
        <f>GO448</f>
        <v>0.029999999999999999</v>
      </c>
      <c r="GP449" s="470">
        <f>GP448</f>
        <v>0.089999999999999997</v>
      </c>
      <c r="GQ449" s="470">
        <f>GQ448</f>
        <v>0.029999999999999999</v>
      </c>
      <c r="GR449" s="471" t="str">
        <f>IF(_tag_month_day!CA439="","",_tag_month_day!CA439/100)</f>
        <v/>
      </c>
      <c r="GS449" s="472">
        <f>GS448</f>
        <v>0.95299999999999996</v>
      </c>
      <c r="GT449" s="472">
        <f>GT448</f>
        <v>0.55000000000000004</v>
      </c>
      <c r="GU449" s="472">
        <f>GU448</f>
        <v>0.55000000000000004</v>
      </c>
      <c r="GV449" s="472">
        <f>GV448</f>
        <v>0.55000000000000004</v>
      </c>
      <c r="GW449" s="472">
        <f>GW448</f>
        <v>0.5</v>
      </c>
      <c r="GX449" s="472">
        <f>GX448</f>
        <v>0.93500000000000005</v>
      </c>
      <c r="GY449" s="472">
        <f>GY448</f>
        <v>0.14999999999999999</v>
      </c>
      <c r="GZ449" s="472">
        <f>GZ448</f>
        <v>1</v>
      </c>
      <c r="HA449" s="474">
        <f>HA448</f>
        <v>0.047</v>
      </c>
      <c r="HB449" s="474">
        <f>HB448</f>
        <v>0.45000000000000001</v>
      </c>
      <c r="HC449" s="474">
        <f>HC448</f>
        <v>0.45000000000000001</v>
      </c>
      <c r="HD449" s="474">
        <f>HD448</f>
        <v>0.45000000000000001</v>
      </c>
      <c r="HE449" s="474">
        <f>HE448</f>
        <v>0.5</v>
      </c>
      <c r="HF449" s="474">
        <f>HF448</f>
        <v>0.065000000000000002</v>
      </c>
      <c r="HG449" s="474">
        <f>HG448</f>
        <v>0.84999999999999998</v>
      </c>
      <c r="HH449" s="474">
        <f>HH448</f>
        <v>0</v>
      </c>
      <c r="HI449" s="10">
        <f>IF(BZ449&lt;&gt;"",CK449-BV449,0)</f>
        <v>0</v>
      </c>
      <c r="HJ449" s="10" t="e">
        <f>IF(AJ449&gt;0,AH449-AJ449,0)</f>
        <v>#VALUE!</v>
      </c>
      <c r="HK449" s="466">
        <f>HK448</f>
        <v>0.84999999999999998</v>
      </c>
      <c r="HL449" s="424">
        <f>HL448</f>
        <v>550000</v>
      </c>
      <c r="HM449" s="424">
        <f>HM448</f>
        <v>480000</v>
      </c>
      <c r="HN449" s="465" t="e">
        <f>(DJ449*EZ449+DK449*FH449+DL449*FM449+DM449*FR449+DN449*FW449+DO449*GB449+DS449*GI449+DP449*GM449+DR449*GR449)*1000*2</f>
        <v>#VALUE!</v>
      </c>
      <c r="HO449" s="465" t="e">
        <f>HN449*HK449*$HO$2/HL449*1000000</f>
        <v>#VALUE!</v>
      </c>
      <c r="HP449" s="465" t="e">
        <f>HN449*HK449*$HP$2/HM449*1000000</f>
        <v>#VALUE!</v>
      </c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</row>
    <row customFormat="1" r="450" s="0">
      <c r="A450" s="420">
        <v>439</v>
      </c>
      <c r="B450" s="421">
        <f ca="1">IF(D450=D449,B449,IF(D450="夜班",B449+1,B449))</f>
        <v>43604</v>
      </c>
      <c r="C450" s="422">
        <f>C449</f>
        <v>0.041666666666666699</v>
      </c>
      <c r="D450" s="10" t="str">
        <f ca="1">IF(HOUR(G450)&lt;8,"夜班",IF(HOUR(G450)&lt;16,"白班",IF(HOUR(G450)&lt;24,"中班",0)))</f>
        <v>夜班</v>
      </c>
      <c r="E450" s="10" t="e">
        <f ca="1">IF(F450=1,"甲",IF(F450=2,"乙",IF(F450=3,"丙",IF(F450=4,"丁",""))))</f>
        <v>#REF!</v>
      </c>
      <c r="F450" s="10" t="e">
        <f ca="1">SUMPRODUCT((成本日报!$A$3:$A$95=计划!B450)*(成本日报!$B$3:$B$95=计划!$D450),成本日报!$C$3:$C$95)</f>
        <v>#REF!</v>
      </c>
      <c r="G450" s="423">
        <f ca="1">G449+C449</f>
        <v>43604.249999998938</v>
      </c>
      <c r="H450" s="423">
        <f ca="1">$G450+$C450/60*10+$C450*0</f>
        <v>43604.256944443383</v>
      </c>
      <c r="I450" s="423">
        <f ca="1">$G450+$C450/60*18+$C450*0</f>
        <v>43604.262499998935</v>
      </c>
      <c r="J450" s="423">
        <f ca="1">$G450+$C450/60*0+$C450*1</f>
        <v>43604.291666665602</v>
      </c>
      <c r="K450" s="423">
        <f ca="1">$G450+$C450/60*30+$C450*2</f>
        <v>43604.354166665609</v>
      </c>
      <c r="L450" s="423">
        <f ca="1">$G450+$C450/60*0+$C450*3</f>
        <v>43604.374999998938</v>
      </c>
      <c r="M450" s="424" t="str">
        <f>IF(_tag_month_day!A440="","",_tag_month_day!A440)</f>
        <v/>
      </c>
      <c r="N450" s="424" t="str">
        <f>IF(_tag_month_day!B440="","",_tag_month_day!B440)</f>
        <v/>
      </c>
      <c r="O450" s="425" t="e">
        <f>IF(M450+N450=0,"",M450+N450)</f>
        <v>#VALUE!</v>
      </c>
      <c r="P450" s="424" t="str">
        <f>IF(_tag_month_day!C440="","",_tag_month_day!C440)</f>
        <v/>
      </c>
      <c r="Q450" s="424" t="str">
        <f>IF(_tag_month_day!D440="","",_tag_month_day!D440)</f>
        <v/>
      </c>
      <c r="R450" s="426" t="str">
        <f>IF(_tag_month_day!CB440="","",_tag_month_day!CB440/100)</f>
        <v/>
      </c>
      <c r="S450" s="427" t="str">
        <f>IF(_tag_month_day!E440="","",_tag_month_day!E440)</f>
        <v/>
      </c>
      <c r="T450" s="427" t="str">
        <f>IF(_tag_month_day!F440="","",_tag_month_day!F440)</f>
        <v/>
      </c>
      <c r="U450" s="428" t="e">
        <f>S450+T450</f>
        <v>#VALUE!</v>
      </c>
      <c r="V450" s="429" t="e">
        <f>U450/AJ450</f>
        <v>#VALUE!</v>
      </c>
      <c r="W450" s="430" t="str">
        <f>IF(_jhy_month_day!A440="","",_jhy_month_day!A440)</f>
        <v/>
      </c>
      <c r="X450" s="431" t="str">
        <f>IF(_jhy_month_day!B440="","",_jhy_month_day!B440/100)</f>
        <v/>
      </c>
      <c r="Y450" s="431" t="str">
        <f>IF(_jhy_month_day!C440="","",_jhy_month_day!C440/100)</f>
        <v/>
      </c>
      <c r="Z450" s="432">
        <f>Z446+1</f>
        <v>110</v>
      </c>
      <c r="AA450" s="433" t="str">
        <f>IF(_tag_month_day!G440="","",_tag_month_day!G440/100)</f>
        <v/>
      </c>
      <c r="AB450" s="433" t="str">
        <f>IF(_tag_month_day!H440="","",_tag_month_day!H440/100)</f>
        <v/>
      </c>
      <c r="AC450" s="434">
        <f>IF(X450="",AC449,BK450*($AV449*X450+$AW449*FD449+$AX449*FI449+$AY449*FN449+$AZ449*FS449+$BA449*FX449+$BG449*GE449)/(AV449*Y450+AX449*FK449+AW449*FF449+AY449*FP449+AZ449*FU449+BA449*FZ449+BG449*GG449+BB449*GK449+BC449*GN449+BD449*GP449))</f>
        <v>1.59963432013121</v>
      </c>
      <c r="AD450" s="435" t="str">
        <f>IF(AC450=AC449,"",AC450-AC449)</f>
        <v/>
      </c>
      <c r="AE450" s="436" t="str">
        <f>IF(1-AF450=0,"",(1-AF450))</f>
        <v/>
      </c>
      <c r="AF450" s="437">
        <v>1</v>
      </c>
      <c r="AG450" s="10" t="str">
        <f>AG449</f>
        <v>9A3</v>
      </c>
      <c r="AH450" s="438" t="str">
        <f>AH449</f>
        <v/>
      </c>
      <c r="AI450" s="424"/>
      <c r="AJ450" s="10" t="str">
        <f>IF(_tag_month_day!I440="","",_tag_month_day!I440)</f>
        <v/>
      </c>
      <c r="AK450" s="440"/>
      <c r="AL450" s="440"/>
      <c r="AM450" s="440"/>
      <c r="AN450" s="441">
        <f>AN449</f>
        <v>2</v>
      </c>
      <c r="AO450" s="441">
        <f>AO449</f>
        <v>8</v>
      </c>
      <c r="AP450" s="442" t="e">
        <f>(IF(AN450=0,AS449,AS449*(1+AO450/AN450)/(AR450+AO450/AN450)))+AT450</f>
        <v>#VALUE!</v>
      </c>
      <c r="AQ450" s="443" t="str">
        <f>IF(_tag_month_day!J440="","",_tag_month_day!J440/100)</f>
        <v/>
      </c>
      <c r="AR450" s="444">
        <f>AR449</f>
        <v>1.3</v>
      </c>
      <c r="AS450" s="445" t="e">
        <f>AQ450*(AN450*AR450+AO450)/(AN450+AO450)</f>
        <v>#VALUE!</v>
      </c>
      <c r="AT450" s="445" t="e">
        <f>(SUM(BE450:BF450)-SUM(BE449:BF449))*0.05</f>
        <v>#VALUE!</v>
      </c>
      <c r="AU450" s="446" t="str">
        <f>IF(_tag_month_day!CC440="","",IF(_tag_month_day!CC440&gt;0,_tag_month_day!CD440,_tag_month_day!CE440))</f>
        <v/>
      </c>
      <c r="AV450" s="447" t="str">
        <f>IF(_tag_month_day!L440="","",_tag_month_day!L440/100)</f>
        <v/>
      </c>
      <c r="AW450" s="431">
        <f>AW449</f>
        <v>0</v>
      </c>
      <c r="AX450" s="431">
        <f>AX449</f>
        <v>0</v>
      </c>
      <c r="AY450" s="431" t="str">
        <f>IF(_tag_month_day!M440="","",_tag_month_day!M440/100)</f>
        <v/>
      </c>
      <c r="AZ450" s="431" t="str">
        <f>IF(_tag_month_day!N440="","",_tag_month_day!N440/100)</f>
        <v/>
      </c>
      <c r="BA450" s="431" t="str">
        <f>IF(_tag_month_day!O440="","",_tag_month_day!O440/100)</f>
        <v/>
      </c>
      <c r="BB450" s="448" t="str">
        <f>IF(_tag_month_day!P440="","",_tag_month_day!P440/100)</f>
        <v/>
      </c>
      <c r="BC450" s="448">
        <f>BC449</f>
        <v>0</v>
      </c>
      <c r="BD450" s="448" t="str">
        <f>IF(_tag_month_day!Q440="","",_tag_month_day!Q440/100)</f>
        <v/>
      </c>
      <c r="BE450" s="449" t="str">
        <f>IF(_tag_month_day!R440="","",_tag_month_day!R440/100)</f>
        <v/>
      </c>
      <c r="BF450" s="388" t="e">
        <f>(AU450*(100+BE450*100))/(AJ450-AU450)/100</f>
        <v>#VALUE!</v>
      </c>
      <c r="BG450" s="450" t="e">
        <f>BE450+BF450</f>
        <v>#VALUE!</v>
      </c>
      <c r="BH450" s="451" t="e">
        <f>SUM(AV450:BF450)</f>
        <v>#VALUE!</v>
      </c>
      <c r="BI450" s="452" t="e">
        <f>IF(CX450=0,BI449,(DK450*查询!$R$5+DL450*查询!$Q$5+DM450*查询!$N$5+DN450*查询!$O$5+DO450*查询!$P$5)*AF450/CX450)</f>
        <v>#VALUE!</v>
      </c>
      <c r="BJ450" s="452" t="e">
        <f>IF(CX450=0,BJ449,(DP450*查询!$S$5+DQ450*查询!$T$5+DR450*查询!$U$5)*AF450/CX450)</f>
        <v>#VALUE!</v>
      </c>
      <c r="BK450" s="452">
        <f>BK449</f>
        <v>1</v>
      </c>
      <c r="BL450" s="453" t="e">
        <f>SUMPRODUCT((AV450:BA450)*(GS450:GX450))/((GS450:GX450)+SUM(BB450:BD450)*GY450+BG450*GZ450)</f>
        <v>#VALUE!</v>
      </c>
      <c r="BM450" s="453" t="e">
        <f>BK450*($AV450*FB450+$AW450*FD450+$AX450*FI450+$AY450*FN450+$AZ450*FS450+$BA450*FX450+$BG450*GE450)/(AV450*EY450+AX450*FK450+AW450*FF450+AY450*FP450+AZ450*FU450+BA450*FZ450+BG450*GG450+BB450*GK450+BC450*GN450+BD450*GP450)</f>
        <v>#VALUE!</v>
      </c>
      <c r="BN450" s="453" t="e">
        <f>($AV450*FC450+$AX450*FJ450+$AW450*FE450+$AY450*FO450+$AZ450*FT450+$BA450*FY450+$BG450*GF450)/($AV450*FA450+BG450*GH450+BB450*GL450+BC450*GO450+BD450*GQ450+BA450*GA450)</f>
        <v>#VALUE!</v>
      </c>
      <c r="BO450" s="454" t="e">
        <f>SUMPRODUCT(AV450:BA450*GS450:GX450)/(GS450:GX450+(BB450+BC450+BD450)*GY450+BG450)</f>
        <v>#VALUE!</v>
      </c>
      <c r="BP450" s="454" t="e">
        <f>SUMPRODUCT(AV450:BA450*GS450:GX450)/(GS450:GX450+(BB450+BC450+BD450)*GY450+BG450)</f>
        <v>#VALUE!</v>
      </c>
      <c r="BQ450" s="454" t="e">
        <f>SUMPRODUCT(AV450:BA450*GS450:GX450)/(GS450:GX450+(BB450+BC450+BD450)*GY450+BG450)</f>
        <v>#VALUE!</v>
      </c>
      <c r="BR450" s="453" t="str">
        <f>IF(_tag_month_day!T440="","",_tag_month_day!T440)</f>
        <v/>
      </c>
      <c r="BS450" s="453" t="str">
        <f>IF(_tag_month_day!U440="","",_tag_month_day!U440)</f>
        <v/>
      </c>
      <c r="BT450" s="455" t="str">
        <f>IF(CK450="","",IF((CK450&gt;=BV450-0.12)*(CK450&lt;=BV450+0.12),"合格","不合格"))</f>
        <v/>
      </c>
      <c r="BU450" s="456" t="str">
        <f>IF(_tag_month_day!V440="","",_tag_month_day!V440)</f>
        <v/>
      </c>
      <c r="BV450" s="457" t="str">
        <f>IF(_tag_month_day!W440="","",_tag_month_day!W440)</f>
        <v/>
      </c>
      <c r="BW450" s="458" t="str">
        <f>IF(_tag_month_day!X440="","",_tag_month_day!X440)</f>
        <v/>
      </c>
      <c r="BX450" s="458" t="str">
        <f>IF(_tag_month_day!Y440="","",_tag_month_day!Y440)</f>
        <v/>
      </c>
      <c r="BY450" s="459">
        <f ca="1">L450</f>
        <v>43604.374999998938</v>
      </c>
      <c r="BZ450" s="460"/>
      <c r="CA450" s="461"/>
      <c r="CB450" s="424" t="str">
        <f>IF(_tag_month_day!Z440="","",_tag_month_day!Z440)</f>
        <v/>
      </c>
      <c r="CC450" s="424" t="str">
        <f>IF(_tag_month_day!AA440="","",_tag_month_day!AA440)</f>
        <v/>
      </c>
      <c r="CD450" s="424" t="str">
        <f>IF(_tag_month_day!AB440="","",_tag_month_day!AB440)</f>
        <v/>
      </c>
      <c r="CE450" s="424" t="str">
        <f>IF(_tag_month_day!AC440="","",_tag_month_day!AC440)</f>
        <v/>
      </c>
      <c r="CF450" s="424" t="str">
        <f>IF(_tag_month_day!AD440="","",_tag_month_day!AD440)</f>
        <v/>
      </c>
      <c r="CG450" s="424" t="str">
        <f>IF(_tag_month_day!AE440="","",_tag_month_day!AE440)</f>
        <v/>
      </c>
      <c r="CH450" s="424" t="str">
        <f>IF(_tag_month_day!AF440="","",_tag_month_day!AF440)</f>
        <v/>
      </c>
      <c r="CI450" s="424" t="str">
        <f>IF(_tag_month_day!AG440="","",_tag_month_day!AG440)</f>
        <v/>
      </c>
      <c r="CJ450" s="424" t="str">
        <f>IF(_tag_month_day!AH440="","",_tag_month_day!AH440)</f>
        <v/>
      </c>
      <c r="CK450" s="424" t="str">
        <f>IF(_tag_month_day!AI440="","",_tag_month_day!AI440)</f>
        <v/>
      </c>
      <c r="CL450" s="4" t="str">
        <f>IF(_tag_month_day!AJ440="","",_tag_month_day!AJ440)</f>
        <v/>
      </c>
      <c r="CM450" s="4" t="str">
        <f>IF(_tag_month_day!AK440="","",_tag_month_day!AK440)</f>
        <v/>
      </c>
      <c r="CN450" s="4" t="str">
        <f>IF(_tag_month_day!AL440="","",_tag_month_day!AL440)</f>
        <v/>
      </c>
      <c r="CO450" s="4" t="str">
        <f>IF(_tag_month_day!AM440="","",_tag_month_day!AM440)</f>
        <v/>
      </c>
      <c r="CP450" s="4" t="str">
        <f>IF(_tag_month_day!AN440="","",_tag_month_day!AN440)</f>
        <v/>
      </c>
      <c r="CQ450" s="4" t="str">
        <f>IF(_tag_month_day!AO440="","",_tag_month_day!AO440)</f>
        <v/>
      </c>
      <c r="CR450" s="462" t="str">
        <f>IF(_tag_month_day!AP440="","",_tag_month_day!AP440)</f>
        <v/>
      </c>
      <c r="CS450" s="463" t="str">
        <f>IF(_tag_month_day!AQ440="","",_tag_month_day!AQ440)</f>
        <v/>
      </c>
      <c r="CT450" s="4" t="str">
        <f>IF(_tag_month_day!AR440="","",_tag_month_day!AR440)</f>
        <v/>
      </c>
      <c r="CU450" s="464" t="e">
        <f>DU450/AJ450</f>
        <v>#VALUE!</v>
      </c>
      <c r="CV450" s="451" t="e">
        <f>BG450/BH450</f>
        <v>#VALUE!</v>
      </c>
      <c r="CW450" s="465" t="e">
        <f>AJ450*(1-CV450)*CU450*AF450</f>
        <v>#VALUE!</v>
      </c>
      <c r="CX450" s="465" t="e">
        <f>CW450*94%</f>
        <v>#VALUE!</v>
      </c>
      <c r="CY450" s="466" t="e">
        <f>IF(CX450=0,0,DS450/(DS450+CX450))</f>
        <v>#VALUE!</v>
      </c>
      <c r="CZ450" s="465" t="e">
        <f>$AJ450*EF450</f>
        <v>#VALUE!</v>
      </c>
      <c r="DA450" s="465" t="e">
        <f>$AJ450*EG450</f>
        <v>#VALUE!</v>
      </c>
      <c r="DB450" s="465" t="e">
        <f>$AJ450*EH450</f>
        <v>#VALUE!</v>
      </c>
      <c r="DC450" s="465" t="e">
        <f>$AJ450*EI450</f>
        <v>#VALUE!</v>
      </c>
      <c r="DD450" s="465" t="e">
        <f>$AJ450*EJ450</f>
        <v>#VALUE!</v>
      </c>
      <c r="DE450" s="465" t="e">
        <f>$AJ450*EK450</f>
        <v>#VALUE!</v>
      </c>
      <c r="DF450" s="465" t="e">
        <f>$AJ450*EL450</f>
        <v>#VALUE!</v>
      </c>
      <c r="DG450" s="465" t="e">
        <f>$AJ450*EM450</f>
        <v>#VALUE!</v>
      </c>
      <c r="DH450" s="465" t="e">
        <f>$AJ450*EN450</f>
        <v>#VALUE!</v>
      </c>
      <c r="DI450" s="465" t="e">
        <f>$AJ450*EO450</f>
        <v>#VALUE!</v>
      </c>
      <c r="DJ450" s="465" t="e">
        <f>CZ450*(1-EP450)</f>
        <v>#VALUE!</v>
      </c>
      <c r="DK450" s="465" t="e">
        <f>DA450*(1-ER450)</f>
        <v>#VALUE!</v>
      </c>
      <c r="DL450" s="465" t="e">
        <f>DB450*(1-EQ450)</f>
        <v>#VALUE!</v>
      </c>
      <c r="DM450" s="465" t="e">
        <f>DC450*(1-ES450)</f>
        <v>#VALUE!</v>
      </c>
      <c r="DN450" s="465" t="e">
        <f>DD450*(1-ET450)</f>
        <v>#VALUE!</v>
      </c>
      <c r="DO450" s="465" t="e">
        <f>DE450</f>
        <v>#VALUE!</v>
      </c>
      <c r="DP450" s="465" t="e">
        <f>DF450*(1-EU450)</f>
        <v>#VALUE!</v>
      </c>
      <c r="DQ450" s="465" t="e">
        <f>DG450*(1-EV450)</f>
        <v>#VALUE!</v>
      </c>
      <c r="DR450" s="465" t="e">
        <f>DH450*(1-EW450)</f>
        <v>#VALUE!</v>
      </c>
      <c r="DS450" s="465" t="e">
        <f>DI450</f>
        <v>#VALUE!</v>
      </c>
      <c r="DT450" s="465" t="e">
        <f>SUM(DJ450:DS450)</f>
        <v>#VALUE!</v>
      </c>
      <c r="DU450" s="465" t="e">
        <f>(GS450:GX450)+(DP450+DQ450+DR450)*GY450+DS450</f>
        <v>#VALUE!</v>
      </c>
      <c r="DV450" s="451" t="e">
        <f>AV450/$BH450/(1-EP450)</f>
        <v>#VALUE!</v>
      </c>
      <c r="DW450" s="451" t="e">
        <f>AW450/$BH450/(1-ER450)</f>
        <v>#VALUE!</v>
      </c>
      <c r="DX450" s="451" t="e">
        <f>AX450/$BH450/(1-EQ450)</f>
        <v>#VALUE!</v>
      </c>
      <c r="DY450" s="451" t="e">
        <f>AY450/$BH450/(1-ES450)</f>
        <v>#VALUE!</v>
      </c>
      <c r="DZ450" s="451" t="e">
        <f>AZ450/$BH450/(1-ET450)</f>
        <v>#VALUE!</v>
      </c>
      <c r="EA450" s="451" t="e">
        <f>BA450/$BH450/(1-AX450)</f>
        <v>#VALUE!</v>
      </c>
      <c r="EB450" s="451" t="e">
        <f>BB450/$BH450/(1-EU450)</f>
        <v>#VALUE!</v>
      </c>
      <c r="EC450" s="451" t="e">
        <f>BC450/$BH450/(1-EV450)</f>
        <v>#VALUE!</v>
      </c>
      <c r="ED450" s="451" t="e">
        <f>BD450/$BH450/(1-EW450)</f>
        <v>#VALUE!</v>
      </c>
      <c r="EE450" s="451" t="e">
        <f>BG450/BH450</f>
        <v>#VALUE!</v>
      </c>
      <c r="EF450" s="451" t="e">
        <f>DV450/SUM($DV450:$EE450)</f>
        <v>#VALUE!</v>
      </c>
      <c r="EG450" s="451" t="e">
        <f>DW450/SUM($DV450:$EE450)</f>
        <v>#VALUE!</v>
      </c>
      <c r="EH450" s="451" t="e">
        <f>DX450/SUM($DV450:$EE450)</f>
        <v>#VALUE!</v>
      </c>
      <c r="EI450" s="451" t="e">
        <f>DY450/SUM($DV450:$EE450)</f>
        <v>#VALUE!</v>
      </c>
      <c r="EJ450" s="451" t="e">
        <f>DZ450/SUM($DV450:$EE450)</f>
        <v>#VALUE!</v>
      </c>
      <c r="EK450" s="451" t="e">
        <f>EA450/SUM($DV450:$EE450)</f>
        <v>#VALUE!</v>
      </c>
      <c r="EL450" s="451" t="e">
        <f>EB450/SUM($DV450:$EE450)</f>
        <v>#VALUE!</v>
      </c>
      <c r="EM450" s="451" t="e">
        <f>EC450/SUM($DV450:$EE450)</f>
        <v>#VALUE!</v>
      </c>
      <c r="EN450" s="451" t="e">
        <f>ED450/SUM($DV450:$EE450)</f>
        <v>#VALUE!</v>
      </c>
      <c r="EO450" s="451" t="e">
        <f>EE450/SUM($DV450:$EE450)</f>
        <v>#VALUE!</v>
      </c>
      <c r="EP450" s="450">
        <f>EP449</f>
        <v>0.080000000000000002</v>
      </c>
      <c r="EQ450" s="450">
        <f>EQ449</f>
        <v>0.014999999999999999</v>
      </c>
      <c r="ER450" s="450">
        <f>ER449</f>
        <v>0.014999999999999999</v>
      </c>
      <c r="ES450" s="450">
        <f>ES449</f>
        <v>0.014999999999999999</v>
      </c>
      <c r="ET450" s="450">
        <f>ET449</f>
        <v>0.014999999999999999</v>
      </c>
      <c r="EU450" s="450">
        <f>EU449</f>
        <v>0.089999999999999997</v>
      </c>
      <c r="EV450" s="450">
        <f>EV449</f>
        <v>0.089999999999999997</v>
      </c>
      <c r="EW450" s="450">
        <f>EW449</f>
        <v>0.089999999999999997</v>
      </c>
      <c r="EX450" s="431" t="str">
        <f>IF(_tag_month_day!AS440="","",_tag_month_day!AS440/100)</f>
        <v/>
      </c>
      <c r="EY450" s="431" t="str">
        <f>IF(_tag_month_day!AT440="","",_tag_month_day!AT440/100)</f>
        <v/>
      </c>
      <c r="EZ450" s="431" t="str">
        <f>IF(_tag_month_day!AU440="","",_tag_month_day!AU440/100)</f>
        <v/>
      </c>
      <c r="FA450" s="431" t="str">
        <f>IF(_tag_month_day!AV440="","",_tag_month_day!AV440/100)</f>
        <v/>
      </c>
      <c r="FB450" s="431" t="str">
        <f>IF(_tag_month_day!AW440="","",_tag_month_day!AW440/100)</f>
        <v/>
      </c>
      <c r="FC450" s="431" t="str">
        <f>IF(_tag_month_day!AX440="","",_tag_month_day!AX440/100)</f>
        <v/>
      </c>
      <c r="FD450" s="449" t="str">
        <f>IF(_tag_month_day!AY440="","",_tag_month_day!AY440/100)</f>
        <v/>
      </c>
      <c r="FE450" s="449" t="str">
        <f>IF(_tag_month_day!AZ440="","",_tag_month_day!AZ440/100)</f>
        <v/>
      </c>
      <c r="FF450" s="449" t="str">
        <f>IF(_tag_month_day!BA440="","",_tag_month_day!BA440/100)</f>
        <v/>
      </c>
      <c r="FG450" s="449" t="str">
        <f>IF(_tag_month_day!BB440="","",_tag_month_day!BB440/100)</f>
        <v/>
      </c>
      <c r="FH450" s="467" t="str">
        <f>IF(_tag_month_day!BC440="","",_tag_month_day!BC440/100)</f>
        <v/>
      </c>
      <c r="FI450" s="449">
        <f>FI449</f>
        <v>0.40999999999999998</v>
      </c>
      <c r="FJ450" s="449">
        <f>FJ449</f>
        <v>0.11</v>
      </c>
      <c r="FK450" s="449">
        <f>FK449</f>
        <v>0.014999999999999999</v>
      </c>
      <c r="FL450" s="449">
        <f>FL449</f>
        <v>0</v>
      </c>
      <c r="FM450" s="467">
        <f>FM449</f>
        <v>0.0001</v>
      </c>
      <c r="FN450" s="449">
        <f>FN449</f>
        <v>0.32000000000000001</v>
      </c>
      <c r="FO450" s="449">
        <f>FO449</f>
        <v>0.20000000000000001</v>
      </c>
      <c r="FP450" s="449">
        <f>FP449</f>
        <v>0.01</v>
      </c>
      <c r="FQ450" s="449">
        <f>FQ449</f>
        <v>0</v>
      </c>
      <c r="FR450" s="467">
        <f>FR449</f>
        <v>0.0001</v>
      </c>
      <c r="FS450" s="449" t="str">
        <f>IF(_tag_month_day!BD440="","",_tag_month_day!BD440/100)</f>
        <v/>
      </c>
      <c r="FT450" s="449" t="str">
        <f>IF(_tag_month_day!BE440="","",_tag_month_day!BE440/100)</f>
        <v/>
      </c>
      <c r="FU450" s="449" t="str">
        <f>IF(_tag_month_day!BF440="","",_tag_month_day!BF440/100)</f>
        <v/>
      </c>
      <c r="FV450" s="449" t="str">
        <f>IF(_tag_month_day!BG440="","",_tag_month_day!BG440/100)</f>
        <v/>
      </c>
      <c r="FW450" s="467" t="str">
        <f>IF(_tag_month_day!BH440="","",_tag_month_day!BH440/100)</f>
        <v/>
      </c>
      <c r="FX450" s="449" t="str">
        <f>IF(_tag_month_day!BI440="","",_tag_month_day!BI440/100)</f>
        <v/>
      </c>
      <c r="FY450" s="449" t="str">
        <f>IF(_tag_month_day!BJ440="","",_tag_month_day!BJ440/100)</f>
        <v/>
      </c>
      <c r="FZ450" s="468" t="str">
        <f>IF(_tag_month_day!BK440="","",_tag_month_day!BK440/100)</f>
        <v/>
      </c>
      <c r="GA450" s="449" t="str">
        <f>IF(_tag_month_day!BL440="","",_tag_month_day!BL440/100)</f>
        <v/>
      </c>
      <c r="GB450" s="467" t="str">
        <f>IF(_tag_month_day!BM440="","",_tag_month_day!BM440/100)</f>
        <v/>
      </c>
      <c r="GC450" s="431" t="str">
        <f>IF(_tag_month_day!BN440="","",_tag_month_day!BN440/100)</f>
        <v/>
      </c>
      <c r="GD450" s="431" t="str">
        <f>IF(_tag_month_day!BO440="","",_tag_month_day!BO440/100)</f>
        <v/>
      </c>
      <c r="GE450" s="431" t="str">
        <f>IF(_tag_month_day!BP440="","",_tag_month_day!BP440/100)</f>
        <v/>
      </c>
      <c r="GF450" s="431" t="str">
        <f>IF(_tag_month_day!BQ440="","",_tag_month_day!BQ440/100)</f>
        <v/>
      </c>
      <c r="GG450" s="431" t="str">
        <f>IF(_tag_month_day!BR440="","",_tag_month_day!BR440/100)</f>
        <v/>
      </c>
      <c r="GH450" s="431" t="str">
        <f>IF(_tag_month_day!BS440="","",_tag_month_day!BS440/100)</f>
        <v/>
      </c>
      <c r="GI450" s="467" t="str">
        <f>IF(_tag_month_day!BT440="","",_tag_month_day!BT440/100)</f>
        <v/>
      </c>
      <c r="GJ450" s="469" t="str">
        <f>IF(_tag_month_day!BU440="","",_tag_month_day!BU440/100)</f>
        <v/>
      </c>
      <c r="GK450" s="470">
        <f>GK449</f>
        <v>0.070000000000000007</v>
      </c>
      <c r="GL450" s="470">
        <f>GL449</f>
        <v>0.029999999999999999</v>
      </c>
      <c r="GM450" s="471" t="str">
        <f>IF(_tag_month_day!BX440="","",_tag_month_day!BX440/100)</f>
        <v/>
      </c>
      <c r="GN450" s="470">
        <f>GN449</f>
        <v>0.070000000000000007</v>
      </c>
      <c r="GO450" s="470">
        <f>GO449</f>
        <v>0.029999999999999999</v>
      </c>
      <c r="GP450" s="470">
        <f>GP449</f>
        <v>0.089999999999999997</v>
      </c>
      <c r="GQ450" s="470">
        <f>GQ449</f>
        <v>0.029999999999999999</v>
      </c>
      <c r="GR450" s="471" t="str">
        <f>IF(_tag_month_day!CA440="","",_tag_month_day!CA440/100)</f>
        <v/>
      </c>
      <c r="GS450" s="472">
        <f>GS449</f>
        <v>0.95299999999999996</v>
      </c>
      <c r="GT450" s="472">
        <f>GT449</f>
        <v>0.55000000000000004</v>
      </c>
      <c r="GU450" s="472">
        <f>GU449</f>
        <v>0.55000000000000004</v>
      </c>
      <c r="GV450" s="472">
        <f>GV449</f>
        <v>0.55000000000000004</v>
      </c>
      <c r="GW450" s="472">
        <f>GW449</f>
        <v>0.5</v>
      </c>
      <c r="GX450" s="472">
        <f>GX449</f>
        <v>0.93500000000000005</v>
      </c>
      <c r="GY450" s="472">
        <f>GY449</f>
        <v>0.14999999999999999</v>
      </c>
      <c r="GZ450" s="472">
        <f>GZ449</f>
        <v>1</v>
      </c>
      <c r="HA450" s="474">
        <f>HA449</f>
        <v>0.047</v>
      </c>
      <c r="HB450" s="474">
        <f>HB449</f>
        <v>0.45000000000000001</v>
      </c>
      <c r="HC450" s="474">
        <f>HC449</f>
        <v>0.45000000000000001</v>
      </c>
      <c r="HD450" s="474">
        <f>HD449</f>
        <v>0.45000000000000001</v>
      </c>
      <c r="HE450" s="474">
        <f>HE449</f>
        <v>0.5</v>
      </c>
      <c r="HF450" s="474">
        <f>HF449</f>
        <v>0.065000000000000002</v>
      </c>
      <c r="HG450" s="474">
        <f>HG449</f>
        <v>0.84999999999999998</v>
      </c>
      <c r="HH450" s="474">
        <f>HH449</f>
        <v>0</v>
      </c>
      <c r="HI450" s="10">
        <f>IF(BZ450&lt;&gt;"",CK450-BV450,0)</f>
        <v>0</v>
      </c>
      <c r="HJ450" s="10" t="e">
        <f>IF(AJ450&gt;0,AH450-AJ450,0)</f>
        <v>#VALUE!</v>
      </c>
      <c r="HK450" s="466">
        <f>HK449</f>
        <v>0.84999999999999998</v>
      </c>
      <c r="HL450" s="424">
        <f>HL449</f>
        <v>550000</v>
      </c>
      <c r="HM450" s="424">
        <f>HM449</f>
        <v>480000</v>
      </c>
      <c r="HN450" s="465" t="e">
        <f>(DJ450*EZ450+DK450*FH450+DL450*FM450+DM450*FR450+DN450*FW450+DO450*GB450+DS450*GI450+DP450*GM450+DR450*GR450)*1000*2</f>
        <v>#VALUE!</v>
      </c>
      <c r="HO450" s="465" t="e">
        <f>HN450*HK450*$HO$2/HL450*1000000</f>
        <v>#VALUE!</v>
      </c>
      <c r="HP450" s="465" t="e">
        <f>HN450*HK450*$HP$2/HM450*1000000</f>
        <v>#VALUE!</v>
      </c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</row>
    <row customFormat="1" r="451" s="0">
      <c r="A451" s="420">
        <v>440</v>
      </c>
      <c r="B451" s="421">
        <f ca="1">IF(D451=D450,B450,IF(D451="夜班",B450+1,B450))</f>
        <v>43604</v>
      </c>
      <c r="C451" s="422">
        <f>C450</f>
        <v>0.041666666666666699</v>
      </c>
      <c r="D451" s="10" t="str">
        <f ca="1">IF(HOUR(G451)&lt;8,"夜班",IF(HOUR(G451)&lt;16,"白班",IF(HOUR(G451)&lt;24,"中班",0)))</f>
        <v>夜班</v>
      </c>
      <c r="E451" s="10" t="e">
        <f ca="1">IF(F451=1,"甲",IF(F451=2,"乙",IF(F451=3,"丙",IF(F451=4,"丁",""))))</f>
        <v>#REF!</v>
      </c>
      <c r="F451" s="10" t="e">
        <f ca="1">SUMPRODUCT((成本日报!$A$3:$A$95=计划!B451)*(成本日报!$B$3:$B$95=计划!$D451),成本日报!$C$3:$C$95)</f>
        <v>#REF!</v>
      </c>
      <c r="G451" s="423">
        <f ca="1">G450+C450</f>
        <v>43604.291666665602</v>
      </c>
      <c r="H451" s="423">
        <f ca="1">$G451+$C451/60*10+$C451*0</f>
        <v>43604.298611110047</v>
      </c>
      <c r="I451" s="423">
        <f ca="1">$G451+$C451/60*18+$C451*0</f>
        <v>43604.304166665599</v>
      </c>
      <c r="J451" s="423">
        <f ca="1">$G451+$C451/60*0+$C451*1</f>
        <v>43604.333333332266</v>
      </c>
      <c r="K451" s="423">
        <f ca="1">$G451+$C451/60*30+$C451*2</f>
        <v>43604.395833332273</v>
      </c>
      <c r="L451" s="423">
        <f ca="1">$G451+$C451/60*0+$C451*3</f>
        <v>43604.416666665602</v>
      </c>
      <c r="M451" s="424" t="str">
        <f>IF(_tag_month_day!A441="","",_tag_month_day!A441)</f>
        <v/>
      </c>
      <c r="N451" s="424" t="str">
        <f>IF(_tag_month_day!B441="","",_tag_month_day!B441)</f>
        <v/>
      </c>
      <c r="O451" s="425" t="e">
        <f>IF(M451+N451=0,"",M451+N451)</f>
        <v>#VALUE!</v>
      </c>
      <c r="P451" s="424" t="str">
        <f>IF(_tag_month_day!C441="","",_tag_month_day!C441)</f>
        <v/>
      </c>
      <c r="Q451" s="424" t="str">
        <f>IF(_tag_month_day!D441="","",_tag_month_day!D441)</f>
        <v/>
      </c>
      <c r="R451" s="426" t="str">
        <f>IF(_tag_month_day!CB441="","",_tag_month_day!CB441/100)</f>
        <v/>
      </c>
      <c r="S451" s="427" t="str">
        <f>IF(_tag_month_day!E441="","",_tag_month_day!E441)</f>
        <v/>
      </c>
      <c r="T451" s="427" t="str">
        <f>IF(_tag_month_day!F441="","",_tag_month_day!F441)</f>
        <v/>
      </c>
      <c r="U451" s="428" t="e">
        <f>S451+T451</f>
        <v>#VALUE!</v>
      </c>
      <c r="V451" s="429" t="e">
        <f>U451/AJ451</f>
        <v>#VALUE!</v>
      </c>
      <c r="W451" s="430" t="str">
        <f>IF(_jhy_month_day!A441="","",_jhy_month_day!A441)</f>
        <v/>
      </c>
      <c r="X451" s="431" t="str">
        <f>IF(_jhy_month_day!B441="","",_jhy_month_day!B441/100)</f>
        <v/>
      </c>
      <c r="Y451" s="431" t="str">
        <f>IF(_jhy_month_day!C441="","",_jhy_month_day!C441/100)</f>
        <v/>
      </c>
      <c r="Z451" s="432">
        <f>Z447+1</f>
        <v>110</v>
      </c>
      <c r="AA451" s="433" t="str">
        <f>IF(_tag_month_day!G441="","",_tag_month_day!G441/100)</f>
        <v/>
      </c>
      <c r="AB451" s="433" t="str">
        <f>IF(_tag_month_day!H441="","",_tag_month_day!H441/100)</f>
        <v/>
      </c>
      <c r="AC451" s="434">
        <f>IF(X451="",AC450,BK451*($AV450*X451+$AW450*FD450+$AX450*FI450+$AY450*FN450+$AZ450*FS450+$BA450*FX450+$BG450*GE450)/(AV450*Y451+AX450*FK450+AW450*FF450+AY450*FP450+AZ450*FU450+BA450*FZ450+BG450*GG450+BB450*GK450+BC450*GN450+BD450*GP450))</f>
        <v>1.59963432013121</v>
      </c>
      <c r="AD451" s="435" t="str">
        <f>IF(AC451=AC450,"",AC451-AC450)</f>
        <v/>
      </c>
      <c r="AE451" s="436" t="str">
        <f>IF(1-AF451=0,"",(1-AF451))</f>
        <v/>
      </c>
      <c r="AF451" s="437">
        <v>1</v>
      </c>
      <c r="AG451" s="10" t="str">
        <f>AG450</f>
        <v>9A3</v>
      </c>
      <c r="AH451" s="438" t="str">
        <f>AH450</f>
        <v/>
      </c>
      <c r="AI451" s="424"/>
      <c r="AJ451" s="10" t="str">
        <f>IF(_tag_month_day!I441="","",_tag_month_day!I441)</f>
        <v/>
      </c>
      <c r="AK451" s="440"/>
      <c r="AL451" s="440"/>
      <c r="AM451" s="440"/>
      <c r="AN451" s="441">
        <f>AN450</f>
        <v>2</v>
      </c>
      <c r="AO451" s="441">
        <f>AO450</f>
        <v>8</v>
      </c>
      <c r="AP451" s="442" t="e">
        <f>(IF(AN451=0,AS450,AS450*(1+AO451/AN451)/(AR451+AO451/AN451)))+AT451</f>
        <v>#VALUE!</v>
      </c>
      <c r="AQ451" s="443" t="str">
        <f>IF(_tag_month_day!J441="","",_tag_month_day!J441/100)</f>
        <v/>
      </c>
      <c r="AR451" s="444">
        <f>AR450</f>
        <v>1.3</v>
      </c>
      <c r="AS451" s="445" t="e">
        <f>AQ451*(AN451*AR451+AO451)/(AN451+AO451)</f>
        <v>#VALUE!</v>
      </c>
      <c r="AT451" s="445" t="e">
        <f>(SUM(BE451:BF451)-SUM(BE450:BF450))*0.05</f>
        <v>#VALUE!</v>
      </c>
      <c r="AU451" s="446" t="str">
        <f>IF(_tag_month_day!CC441="","",IF(_tag_month_day!CC441&gt;0,_tag_month_day!CD441,_tag_month_day!CE441))</f>
        <v/>
      </c>
      <c r="AV451" s="447" t="str">
        <f>IF(_tag_month_day!L441="","",_tag_month_day!L441/100)</f>
        <v/>
      </c>
      <c r="AW451" s="431">
        <f>AW450</f>
        <v>0</v>
      </c>
      <c r="AX451" s="431">
        <f>AX450</f>
        <v>0</v>
      </c>
      <c r="AY451" s="431" t="str">
        <f>IF(_tag_month_day!M441="","",_tag_month_day!M441/100)</f>
        <v/>
      </c>
      <c r="AZ451" s="431" t="str">
        <f>IF(_tag_month_day!N441="","",_tag_month_day!N441/100)</f>
        <v/>
      </c>
      <c r="BA451" s="431" t="str">
        <f>IF(_tag_month_day!O441="","",_tag_month_day!O441/100)</f>
        <v/>
      </c>
      <c r="BB451" s="448" t="str">
        <f>IF(_tag_month_day!P441="","",_tag_month_day!P441/100)</f>
        <v/>
      </c>
      <c r="BC451" s="448">
        <f>BC450</f>
        <v>0</v>
      </c>
      <c r="BD451" s="448" t="str">
        <f>IF(_tag_month_day!Q441="","",_tag_month_day!Q441/100)</f>
        <v/>
      </c>
      <c r="BE451" s="449" t="str">
        <f>IF(_tag_month_day!R441="","",_tag_month_day!R441/100)</f>
        <v/>
      </c>
      <c r="BF451" s="388" t="e">
        <f>(AU451*(100+BE451*100))/(AJ451-AU451)/100</f>
        <v>#VALUE!</v>
      </c>
      <c r="BG451" s="450" t="e">
        <f>BE451+BF451</f>
        <v>#VALUE!</v>
      </c>
      <c r="BH451" s="451" t="e">
        <f>SUM(AV451:BF451)</f>
        <v>#VALUE!</v>
      </c>
      <c r="BI451" s="452" t="e">
        <f>IF(CX451=0,BI450,(DK451*查询!$R$5+DL451*查询!$Q$5+DM451*查询!$N$5+DN451*查询!$O$5+DO451*查询!$P$5)*AF451/CX451)</f>
        <v>#VALUE!</v>
      </c>
      <c r="BJ451" s="452" t="e">
        <f>IF(CX451=0,BJ450,(DP451*查询!$S$5+DQ451*查询!$T$5+DR451*查询!$U$5)*AF451/CX451)</f>
        <v>#VALUE!</v>
      </c>
      <c r="BK451" s="452">
        <f>BK450</f>
        <v>1</v>
      </c>
      <c r="BL451" s="453" t="e">
        <f>SUMPRODUCT((AV451:BA451)*(GS451:GX451))/((GS451:GX451)+SUM(BB451:BD451)*GY451+BG451*GZ451)</f>
        <v>#VALUE!</v>
      </c>
      <c r="BM451" s="453" t="e">
        <f>BK451*($AV451*FB451+$AW451*FD451+$AX451*FI451+$AY451*FN451+$AZ451*FS451+$BA451*FX451+$BG451*GE451)/(AV451*EY451+AX451*FK451+AW451*FF451+AY451*FP451+AZ451*FU451+BA451*FZ451+BG451*GG451+BB451*GK451+BC451*GN451+BD451*GP451)</f>
        <v>#VALUE!</v>
      </c>
      <c r="BN451" s="453" t="e">
        <f>($AV451*FC451+$AX451*FJ451+$AW451*FE451+$AY451*FO451+$AZ451*FT451+$BA451*FY451+$BG451*GF451)/($AV451*FA451+BG451*GH451+BB451*GL451+BC451*GO451+BD451*GQ451+BA451*GA451)</f>
        <v>#VALUE!</v>
      </c>
      <c r="BO451" s="454" t="e">
        <f>SUMPRODUCT(AV451:BA451*GS451:GX451)/(GS451:GX451+(BB451+BC451+BD451)*GY451+BG451)</f>
        <v>#VALUE!</v>
      </c>
      <c r="BP451" s="454" t="e">
        <f>SUMPRODUCT(AV451:BA451*GS451:GX451)/(GS451:GX451+(BB451+BC451+BD451)*GY451+BG451)</f>
        <v>#VALUE!</v>
      </c>
      <c r="BQ451" s="454" t="e">
        <f>SUMPRODUCT(AV451:BA451*GS451:GX451)/(GS451:GX451+(BB451+BC451+BD451)*GY451+BG451)</f>
        <v>#VALUE!</v>
      </c>
      <c r="BR451" s="453" t="str">
        <f>IF(_tag_month_day!T441="","",_tag_month_day!T441)</f>
        <v/>
      </c>
      <c r="BS451" s="453" t="str">
        <f>IF(_tag_month_day!U441="","",_tag_month_day!U441)</f>
        <v/>
      </c>
      <c r="BT451" s="455" t="str">
        <f>IF(CK451="","",IF((CK451&gt;=BV451-0.12)*(CK451&lt;=BV451+0.12),"合格","不合格"))</f>
        <v/>
      </c>
      <c r="BU451" s="456" t="str">
        <f>IF(_tag_month_day!V441="","",_tag_month_day!V441)</f>
        <v/>
      </c>
      <c r="BV451" s="457" t="str">
        <f>IF(_tag_month_day!W441="","",_tag_month_day!W441)</f>
        <v/>
      </c>
      <c r="BW451" s="458" t="str">
        <f>IF(_tag_month_day!X441="","",_tag_month_day!X441)</f>
        <v/>
      </c>
      <c r="BX451" s="458" t="str">
        <f>IF(_tag_month_day!Y441="","",_tag_month_day!Y441)</f>
        <v/>
      </c>
      <c r="BY451" s="459">
        <f ca="1">L451</f>
        <v>43604.416666665602</v>
      </c>
      <c r="BZ451" s="460"/>
      <c r="CA451" s="461"/>
      <c r="CB451" s="424" t="str">
        <f>IF(_tag_month_day!Z441="","",_tag_month_day!Z441)</f>
        <v/>
      </c>
      <c r="CC451" s="424" t="str">
        <f>IF(_tag_month_day!AA441="","",_tag_month_day!AA441)</f>
        <v/>
      </c>
      <c r="CD451" s="424" t="str">
        <f>IF(_tag_month_day!AB441="","",_tag_month_day!AB441)</f>
        <v/>
      </c>
      <c r="CE451" s="424" t="str">
        <f>IF(_tag_month_day!AC441="","",_tag_month_day!AC441)</f>
        <v/>
      </c>
      <c r="CF451" s="424" t="str">
        <f>IF(_tag_month_day!AD441="","",_tag_month_day!AD441)</f>
        <v/>
      </c>
      <c r="CG451" s="424" t="str">
        <f>IF(_tag_month_day!AE441="","",_tag_month_day!AE441)</f>
        <v/>
      </c>
      <c r="CH451" s="424" t="str">
        <f>IF(_tag_month_day!AF441="","",_tag_month_day!AF441)</f>
        <v/>
      </c>
      <c r="CI451" s="424" t="str">
        <f>IF(_tag_month_day!AG441="","",_tag_month_day!AG441)</f>
        <v/>
      </c>
      <c r="CJ451" s="424" t="str">
        <f>IF(_tag_month_day!AH441="","",_tag_month_day!AH441)</f>
        <v/>
      </c>
      <c r="CK451" s="424" t="str">
        <f>IF(_tag_month_day!AI441="","",_tag_month_day!AI441)</f>
        <v/>
      </c>
      <c r="CL451" s="4" t="str">
        <f>IF(_tag_month_day!AJ441="","",_tag_month_day!AJ441)</f>
        <v/>
      </c>
      <c r="CM451" s="4" t="str">
        <f>IF(_tag_month_day!AK441="","",_tag_month_day!AK441)</f>
        <v/>
      </c>
      <c r="CN451" s="4" t="str">
        <f>IF(_tag_month_day!AL441="","",_tag_month_day!AL441)</f>
        <v/>
      </c>
      <c r="CO451" s="4" t="str">
        <f>IF(_tag_month_day!AM441="","",_tag_month_day!AM441)</f>
        <v/>
      </c>
      <c r="CP451" s="4" t="str">
        <f>IF(_tag_month_day!AN441="","",_tag_month_day!AN441)</f>
        <v/>
      </c>
      <c r="CQ451" s="4" t="str">
        <f>IF(_tag_month_day!AO441="","",_tag_month_day!AO441)</f>
        <v/>
      </c>
      <c r="CR451" s="462" t="str">
        <f>IF(_tag_month_day!AP441="","",_tag_month_day!AP441)</f>
        <v/>
      </c>
      <c r="CS451" s="463" t="str">
        <f>IF(_tag_month_day!AQ441="","",_tag_month_day!AQ441)</f>
        <v/>
      </c>
      <c r="CT451" s="4" t="str">
        <f>IF(_tag_month_day!AR441="","",_tag_month_day!AR441)</f>
        <v/>
      </c>
      <c r="CU451" s="464" t="e">
        <f>DU451/AJ451</f>
        <v>#VALUE!</v>
      </c>
      <c r="CV451" s="451" t="e">
        <f>BG451/BH451</f>
        <v>#VALUE!</v>
      </c>
      <c r="CW451" s="465" t="e">
        <f>AJ451*(1-CV451)*CU451*AF451</f>
        <v>#VALUE!</v>
      </c>
      <c r="CX451" s="465" t="e">
        <f>CW451*94%</f>
        <v>#VALUE!</v>
      </c>
      <c r="CY451" s="466" t="e">
        <f>IF(CX451=0,0,DS451/(DS451+CX451))</f>
        <v>#VALUE!</v>
      </c>
      <c r="CZ451" s="465" t="e">
        <f>$AJ451*EF451</f>
        <v>#VALUE!</v>
      </c>
      <c r="DA451" s="465" t="e">
        <f>$AJ451*EG451</f>
        <v>#VALUE!</v>
      </c>
      <c r="DB451" s="465" t="e">
        <f>$AJ451*EH451</f>
        <v>#VALUE!</v>
      </c>
      <c r="DC451" s="465" t="e">
        <f>$AJ451*EI451</f>
        <v>#VALUE!</v>
      </c>
      <c r="DD451" s="465" t="e">
        <f>$AJ451*EJ451</f>
        <v>#VALUE!</v>
      </c>
      <c r="DE451" s="465" t="e">
        <f>$AJ451*EK451</f>
        <v>#VALUE!</v>
      </c>
      <c r="DF451" s="465" t="e">
        <f>$AJ451*EL451</f>
        <v>#VALUE!</v>
      </c>
      <c r="DG451" s="465" t="e">
        <f>$AJ451*EM451</f>
        <v>#VALUE!</v>
      </c>
      <c r="DH451" s="465" t="e">
        <f>$AJ451*EN451</f>
        <v>#VALUE!</v>
      </c>
      <c r="DI451" s="465" t="e">
        <f>$AJ451*EO451</f>
        <v>#VALUE!</v>
      </c>
      <c r="DJ451" s="465" t="e">
        <f>CZ451*(1-EP451)</f>
        <v>#VALUE!</v>
      </c>
      <c r="DK451" s="465" t="e">
        <f>DA451*(1-ER451)</f>
        <v>#VALUE!</v>
      </c>
      <c r="DL451" s="465" t="e">
        <f>DB451*(1-EQ451)</f>
        <v>#VALUE!</v>
      </c>
      <c r="DM451" s="465" t="e">
        <f>DC451*(1-ES451)</f>
        <v>#VALUE!</v>
      </c>
      <c r="DN451" s="465" t="e">
        <f>DD451*(1-ET451)</f>
        <v>#VALUE!</v>
      </c>
      <c r="DO451" s="465" t="e">
        <f>DE451</f>
        <v>#VALUE!</v>
      </c>
      <c r="DP451" s="465" t="e">
        <f>DF451*(1-EU451)</f>
        <v>#VALUE!</v>
      </c>
      <c r="DQ451" s="465" t="e">
        <f>DG451*(1-EV451)</f>
        <v>#VALUE!</v>
      </c>
      <c r="DR451" s="465" t="e">
        <f>DH451*(1-EW451)</f>
        <v>#VALUE!</v>
      </c>
      <c r="DS451" s="465" t="e">
        <f>DI451</f>
        <v>#VALUE!</v>
      </c>
      <c r="DT451" s="465" t="e">
        <f>SUM(DJ451:DS451)</f>
        <v>#VALUE!</v>
      </c>
      <c r="DU451" s="465" t="e">
        <f>(GS451:GX451)+(DP451+DQ451+DR451)*GY451+DS451</f>
        <v>#VALUE!</v>
      </c>
      <c r="DV451" s="451" t="e">
        <f>AV451/$BH451/(1-EP451)</f>
        <v>#VALUE!</v>
      </c>
      <c r="DW451" s="451" t="e">
        <f>AW451/$BH451/(1-ER451)</f>
        <v>#VALUE!</v>
      </c>
      <c r="DX451" s="451" t="e">
        <f>AX451/$BH451/(1-EQ451)</f>
        <v>#VALUE!</v>
      </c>
      <c r="DY451" s="451" t="e">
        <f>AY451/$BH451/(1-ES451)</f>
        <v>#VALUE!</v>
      </c>
      <c r="DZ451" s="451" t="e">
        <f>AZ451/$BH451/(1-ET451)</f>
        <v>#VALUE!</v>
      </c>
      <c r="EA451" s="451" t="e">
        <f>BA451/$BH451/(1-AX451)</f>
        <v>#VALUE!</v>
      </c>
      <c r="EB451" s="451" t="e">
        <f>BB451/$BH451/(1-EU451)</f>
        <v>#VALUE!</v>
      </c>
      <c r="EC451" s="451" t="e">
        <f>BC451/$BH451/(1-EV451)</f>
        <v>#VALUE!</v>
      </c>
      <c r="ED451" s="451" t="e">
        <f>BD451/$BH451/(1-EW451)</f>
        <v>#VALUE!</v>
      </c>
      <c r="EE451" s="451" t="e">
        <f>BG451/BH451</f>
        <v>#VALUE!</v>
      </c>
      <c r="EF451" s="451" t="e">
        <f>DV451/SUM($DV451:$EE451)</f>
        <v>#VALUE!</v>
      </c>
      <c r="EG451" s="451" t="e">
        <f>DW451/SUM($DV451:$EE451)</f>
        <v>#VALUE!</v>
      </c>
      <c r="EH451" s="451" t="e">
        <f>DX451/SUM($DV451:$EE451)</f>
        <v>#VALUE!</v>
      </c>
      <c r="EI451" s="451" t="e">
        <f>DY451/SUM($DV451:$EE451)</f>
        <v>#VALUE!</v>
      </c>
      <c r="EJ451" s="451" t="e">
        <f>DZ451/SUM($DV451:$EE451)</f>
        <v>#VALUE!</v>
      </c>
      <c r="EK451" s="451" t="e">
        <f>EA451/SUM($DV451:$EE451)</f>
        <v>#VALUE!</v>
      </c>
      <c r="EL451" s="451" t="e">
        <f>EB451/SUM($DV451:$EE451)</f>
        <v>#VALUE!</v>
      </c>
      <c r="EM451" s="451" t="e">
        <f>EC451/SUM($DV451:$EE451)</f>
        <v>#VALUE!</v>
      </c>
      <c r="EN451" s="451" t="e">
        <f>ED451/SUM($DV451:$EE451)</f>
        <v>#VALUE!</v>
      </c>
      <c r="EO451" s="451" t="e">
        <f>EE451/SUM($DV451:$EE451)</f>
        <v>#VALUE!</v>
      </c>
      <c r="EP451" s="450">
        <f>EP450</f>
        <v>0.080000000000000002</v>
      </c>
      <c r="EQ451" s="450">
        <f>EQ450</f>
        <v>0.014999999999999999</v>
      </c>
      <c r="ER451" s="450">
        <f>ER450</f>
        <v>0.014999999999999999</v>
      </c>
      <c r="ES451" s="450">
        <f>ES450</f>
        <v>0.014999999999999999</v>
      </c>
      <c r="ET451" s="450">
        <f>ET450</f>
        <v>0.014999999999999999</v>
      </c>
      <c r="EU451" s="450">
        <f>EU450</f>
        <v>0.089999999999999997</v>
      </c>
      <c r="EV451" s="450">
        <f>EV450</f>
        <v>0.089999999999999997</v>
      </c>
      <c r="EW451" s="450">
        <f>EW450</f>
        <v>0.089999999999999997</v>
      </c>
      <c r="EX451" s="431" t="str">
        <f>IF(_tag_month_day!AS441="","",_tag_month_day!AS441/100)</f>
        <v/>
      </c>
      <c r="EY451" s="431" t="str">
        <f>IF(_tag_month_day!AT441="","",_tag_month_day!AT441/100)</f>
        <v/>
      </c>
      <c r="EZ451" s="431" t="str">
        <f>IF(_tag_month_day!AU441="","",_tag_month_day!AU441/100)</f>
        <v/>
      </c>
      <c r="FA451" s="431" t="str">
        <f>IF(_tag_month_day!AV441="","",_tag_month_day!AV441/100)</f>
        <v/>
      </c>
      <c r="FB451" s="431" t="str">
        <f>IF(_tag_month_day!AW441="","",_tag_month_day!AW441/100)</f>
        <v/>
      </c>
      <c r="FC451" s="431" t="str">
        <f>IF(_tag_month_day!AX441="","",_tag_month_day!AX441/100)</f>
        <v/>
      </c>
      <c r="FD451" s="449" t="str">
        <f>IF(_tag_month_day!AY441="","",_tag_month_day!AY441/100)</f>
        <v/>
      </c>
      <c r="FE451" s="449" t="str">
        <f>IF(_tag_month_day!AZ441="","",_tag_month_day!AZ441/100)</f>
        <v/>
      </c>
      <c r="FF451" s="449" t="str">
        <f>IF(_tag_month_day!BA441="","",_tag_month_day!BA441/100)</f>
        <v/>
      </c>
      <c r="FG451" s="449" t="str">
        <f>IF(_tag_month_day!BB441="","",_tag_month_day!BB441/100)</f>
        <v/>
      </c>
      <c r="FH451" s="467" t="str">
        <f>IF(_tag_month_day!BC441="","",_tag_month_day!BC441/100)</f>
        <v/>
      </c>
      <c r="FI451" s="449">
        <f>FI450</f>
        <v>0.40999999999999998</v>
      </c>
      <c r="FJ451" s="449">
        <f>FJ450</f>
        <v>0.11</v>
      </c>
      <c r="FK451" s="449">
        <f>FK450</f>
        <v>0.014999999999999999</v>
      </c>
      <c r="FL451" s="449">
        <f>FL450</f>
        <v>0</v>
      </c>
      <c r="FM451" s="467">
        <f>FM450</f>
        <v>0.0001</v>
      </c>
      <c r="FN451" s="449">
        <f>FN450</f>
        <v>0.32000000000000001</v>
      </c>
      <c r="FO451" s="449">
        <f>FO450</f>
        <v>0.20000000000000001</v>
      </c>
      <c r="FP451" s="449">
        <f>FP450</f>
        <v>0.01</v>
      </c>
      <c r="FQ451" s="449">
        <f>FQ450</f>
        <v>0</v>
      </c>
      <c r="FR451" s="467">
        <f>FR450</f>
        <v>0.0001</v>
      </c>
      <c r="FS451" s="449" t="str">
        <f>IF(_tag_month_day!BD441="","",_tag_month_day!BD441/100)</f>
        <v/>
      </c>
      <c r="FT451" s="449" t="str">
        <f>IF(_tag_month_day!BE441="","",_tag_month_day!BE441/100)</f>
        <v/>
      </c>
      <c r="FU451" s="449" t="str">
        <f>IF(_tag_month_day!BF441="","",_tag_month_day!BF441/100)</f>
        <v/>
      </c>
      <c r="FV451" s="449" t="str">
        <f>IF(_tag_month_day!BG441="","",_tag_month_day!BG441/100)</f>
        <v/>
      </c>
      <c r="FW451" s="467" t="str">
        <f>IF(_tag_month_day!BH441="","",_tag_month_day!BH441/100)</f>
        <v/>
      </c>
      <c r="FX451" s="449" t="str">
        <f>IF(_tag_month_day!BI441="","",_tag_month_day!BI441/100)</f>
        <v/>
      </c>
      <c r="FY451" s="449" t="str">
        <f>IF(_tag_month_day!BJ441="","",_tag_month_day!BJ441/100)</f>
        <v/>
      </c>
      <c r="FZ451" s="468" t="str">
        <f>IF(_tag_month_day!BK441="","",_tag_month_day!BK441/100)</f>
        <v/>
      </c>
      <c r="GA451" s="449" t="str">
        <f>IF(_tag_month_day!BL441="","",_tag_month_day!BL441/100)</f>
        <v/>
      </c>
      <c r="GB451" s="467" t="str">
        <f>IF(_tag_month_day!BM441="","",_tag_month_day!BM441/100)</f>
        <v/>
      </c>
      <c r="GC451" s="431" t="str">
        <f>IF(_tag_month_day!BN441="","",_tag_month_day!BN441/100)</f>
        <v/>
      </c>
      <c r="GD451" s="431" t="str">
        <f>IF(_tag_month_day!BO441="","",_tag_month_day!BO441/100)</f>
        <v/>
      </c>
      <c r="GE451" s="431" t="str">
        <f>IF(_tag_month_day!BP441="","",_tag_month_day!BP441/100)</f>
        <v/>
      </c>
      <c r="GF451" s="431" t="str">
        <f>IF(_tag_month_day!BQ441="","",_tag_month_day!BQ441/100)</f>
        <v/>
      </c>
      <c r="GG451" s="431" t="str">
        <f>IF(_tag_month_day!BR441="","",_tag_month_day!BR441/100)</f>
        <v/>
      </c>
      <c r="GH451" s="431" t="str">
        <f>IF(_tag_month_day!BS441="","",_tag_month_day!BS441/100)</f>
        <v/>
      </c>
      <c r="GI451" s="467" t="str">
        <f>IF(_tag_month_day!BT441="","",_tag_month_day!BT441/100)</f>
        <v/>
      </c>
      <c r="GJ451" s="469" t="str">
        <f>IF(_tag_month_day!BU441="","",_tag_month_day!BU441/100)</f>
        <v/>
      </c>
      <c r="GK451" s="470">
        <f>GK450</f>
        <v>0.070000000000000007</v>
      </c>
      <c r="GL451" s="470">
        <f>GL450</f>
        <v>0.029999999999999999</v>
      </c>
      <c r="GM451" s="471" t="str">
        <f>IF(_tag_month_day!BX441="","",_tag_month_day!BX441/100)</f>
        <v/>
      </c>
      <c r="GN451" s="470">
        <f>GN450</f>
        <v>0.070000000000000007</v>
      </c>
      <c r="GO451" s="470">
        <f>GO450</f>
        <v>0.029999999999999999</v>
      </c>
      <c r="GP451" s="470">
        <f>GP450</f>
        <v>0.089999999999999997</v>
      </c>
      <c r="GQ451" s="470">
        <f>GQ450</f>
        <v>0.029999999999999999</v>
      </c>
      <c r="GR451" s="471" t="str">
        <f>IF(_tag_month_day!CA441="","",_tag_month_day!CA441/100)</f>
        <v/>
      </c>
      <c r="GS451" s="472">
        <f>GS450</f>
        <v>0.95299999999999996</v>
      </c>
      <c r="GT451" s="472">
        <f>GT450</f>
        <v>0.55000000000000004</v>
      </c>
      <c r="GU451" s="472">
        <f>GU450</f>
        <v>0.55000000000000004</v>
      </c>
      <c r="GV451" s="472">
        <f>GV450</f>
        <v>0.55000000000000004</v>
      </c>
      <c r="GW451" s="472">
        <f>GW450</f>
        <v>0.5</v>
      </c>
      <c r="GX451" s="472">
        <f>GX450</f>
        <v>0.93500000000000005</v>
      </c>
      <c r="GY451" s="472">
        <f>GY450</f>
        <v>0.14999999999999999</v>
      </c>
      <c r="GZ451" s="472">
        <f>GZ450</f>
        <v>1</v>
      </c>
      <c r="HA451" s="474">
        <f>HA450</f>
        <v>0.047</v>
      </c>
      <c r="HB451" s="474">
        <f>HB450</f>
        <v>0.45000000000000001</v>
      </c>
      <c r="HC451" s="474">
        <f>HC450</f>
        <v>0.45000000000000001</v>
      </c>
      <c r="HD451" s="474">
        <f>HD450</f>
        <v>0.45000000000000001</v>
      </c>
      <c r="HE451" s="474">
        <f>HE450</f>
        <v>0.5</v>
      </c>
      <c r="HF451" s="474">
        <f>HF450</f>
        <v>0.065000000000000002</v>
      </c>
      <c r="HG451" s="474">
        <f>HG450</f>
        <v>0.84999999999999998</v>
      </c>
      <c r="HH451" s="474">
        <f>HH450</f>
        <v>0</v>
      </c>
      <c r="HI451" s="10">
        <f>IF(BZ451&lt;&gt;"",CK451-BV451,0)</f>
        <v>0</v>
      </c>
      <c r="HJ451" s="10" t="e">
        <f>IF(AJ451&gt;0,AH451-AJ451,0)</f>
        <v>#VALUE!</v>
      </c>
      <c r="HK451" s="466">
        <f>HK450</f>
        <v>0.84999999999999998</v>
      </c>
      <c r="HL451" s="424">
        <f>HL450</f>
        <v>550000</v>
      </c>
      <c r="HM451" s="424">
        <f>HM450</f>
        <v>480000</v>
      </c>
      <c r="HN451" s="465" t="e">
        <f>(DJ451*EZ451+DK451*FH451+DL451*FM451+DM451*FR451+DN451*FW451+DO451*GB451+DS451*GI451+DP451*GM451+DR451*GR451)*1000*2</f>
        <v>#VALUE!</v>
      </c>
      <c r="HO451" s="465" t="e">
        <f>HN451*HK451*$HO$2/HL451*1000000</f>
        <v>#VALUE!</v>
      </c>
      <c r="HP451" s="465" t="e">
        <f>HN451*HK451*$HP$2/HM451*1000000</f>
        <v>#VALUE!</v>
      </c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</row>
    <row customFormat="1" r="452" s="0">
      <c r="A452" s="420">
        <v>441</v>
      </c>
      <c r="B452" s="421">
        <f ca="1">IF(D452=D451,B451,IF(D452="夜班",B451+1,B451))</f>
        <v>43604</v>
      </c>
      <c r="C452" s="422">
        <f>C451</f>
        <v>0.041666666666666699</v>
      </c>
      <c r="D452" s="10" t="str">
        <f ca="1">IF(HOUR(G452)&lt;8,"夜班",IF(HOUR(G452)&lt;16,"白班",IF(HOUR(G452)&lt;24,"中班",0)))</f>
        <v>夜班</v>
      </c>
      <c r="E452" s="10" t="e">
        <f ca="1">IF(F452=1,"甲",IF(F452=2,"乙",IF(F452=3,"丙",IF(F452=4,"丁",""))))</f>
        <v>#REF!</v>
      </c>
      <c r="F452" s="10" t="e">
        <f ca="1">SUMPRODUCT((成本日报!$A$3:$A$95=计划!B452)*(成本日报!$B$3:$B$95=计划!$D452),成本日报!$C$3:$C$95)</f>
        <v>#REF!</v>
      </c>
      <c r="G452" s="423">
        <f ca="1">G451+C451</f>
        <v>43604.333333332266</v>
      </c>
      <c r="H452" s="423">
        <f ca="1">$G452+$C452/60*10+$C452*0</f>
        <v>43604.340277776711</v>
      </c>
      <c r="I452" s="423">
        <f ca="1">$G452+$C452/60*18+$C452*0</f>
        <v>43604.345833332263</v>
      </c>
      <c r="J452" s="423">
        <f ca="1">$G452+$C452/60*0+$C452*1</f>
        <v>43604.37499999893</v>
      </c>
      <c r="K452" s="423">
        <f ca="1">$G452+$C452/60*30+$C452*2</f>
        <v>43604.437499998938</v>
      </c>
      <c r="L452" s="423">
        <f ca="1">$G452+$C452/60*0+$C452*3</f>
        <v>43604.458333332266</v>
      </c>
      <c r="M452" s="424" t="str">
        <f>IF(_tag_month_day!A442="","",_tag_month_day!A442)</f>
        <v/>
      </c>
      <c r="N452" s="424" t="str">
        <f>IF(_tag_month_day!B442="","",_tag_month_day!B442)</f>
        <v/>
      </c>
      <c r="O452" s="425" t="e">
        <f>IF(M452+N452=0,"",M452+N452)</f>
        <v>#VALUE!</v>
      </c>
      <c r="P452" s="424" t="str">
        <f>IF(_tag_month_day!C442="","",_tag_month_day!C442)</f>
        <v/>
      </c>
      <c r="Q452" s="424" t="str">
        <f>IF(_tag_month_day!D442="","",_tag_month_day!D442)</f>
        <v/>
      </c>
      <c r="R452" s="426" t="str">
        <f>IF(_tag_month_day!CB442="","",_tag_month_day!CB442/100)</f>
        <v/>
      </c>
      <c r="S452" s="427" t="str">
        <f>IF(_tag_month_day!E442="","",_tag_month_day!E442)</f>
        <v/>
      </c>
      <c r="T452" s="427" t="str">
        <f>IF(_tag_month_day!F442="","",_tag_month_day!F442)</f>
        <v/>
      </c>
      <c r="U452" s="428" t="e">
        <f>S452+T452</f>
        <v>#VALUE!</v>
      </c>
      <c r="V452" s="429" t="e">
        <f>U452/AJ452</f>
        <v>#VALUE!</v>
      </c>
      <c r="W452" s="430" t="str">
        <f>IF(_jhy_month_day!A442="","",_jhy_month_day!A442)</f>
        <v/>
      </c>
      <c r="X452" s="431" t="str">
        <f>IF(_jhy_month_day!B442="","",_jhy_month_day!B442/100)</f>
        <v/>
      </c>
      <c r="Y452" s="431" t="str">
        <f>IF(_jhy_month_day!C442="","",_jhy_month_day!C442/100)</f>
        <v/>
      </c>
      <c r="Z452" s="432">
        <f>Z448+1</f>
        <v>111</v>
      </c>
      <c r="AA452" s="433" t="str">
        <f>IF(_tag_month_day!G442="","",_tag_month_day!G442/100)</f>
        <v/>
      </c>
      <c r="AB452" s="433" t="str">
        <f>IF(_tag_month_day!H442="","",_tag_month_day!H442/100)</f>
        <v/>
      </c>
      <c r="AC452" s="434">
        <f>IF(X452="",AC451,BK452*($AV451*X452+$AW451*FD451+$AX451*FI451+$AY451*FN451+$AZ451*FS451+$BA451*FX451+$BG451*GE451)/(AV451*Y452+AX451*FK451+AW451*FF451+AY451*FP451+AZ451*FU451+BA451*FZ451+BG451*GG451+BB451*GK451+BC451*GN451+BD451*GP451))</f>
        <v>1.59963432013121</v>
      </c>
      <c r="AD452" s="435" t="str">
        <f>IF(AC452=AC451,"",AC452-AC451)</f>
        <v/>
      </c>
      <c r="AE452" s="436" t="str">
        <f>IF(1-AF452=0,"",(1-AF452))</f>
        <v/>
      </c>
      <c r="AF452" s="437">
        <v>1</v>
      </c>
      <c r="AG452" s="10" t="str">
        <f>AG451</f>
        <v>9A3</v>
      </c>
      <c r="AH452" s="438" t="str">
        <f>AH451</f>
        <v/>
      </c>
      <c r="AI452" s="424"/>
      <c r="AJ452" s="10" t="str">
        <f>IF(_tag_month_day!I442="","",_tag_month_day!I442)</f>
        <v/>
      </c>
      <c r="AK452" s="440"/>
      <c r="AL452" s="440"/>
      <c r="AM452" s="440"/>
      <c r="AN452" s="441">
        <f>AN451</f>
        <v>2</v>
      </c>
      <c r="AO452" s="441">
        <f>AO451</f>
        <v>8</v>
      </c>
      <c r="AP452" s="442" t="e">
        <f>(IF(AN452=0,AS451,AS451*(1+AO452/AN452)/(AR452+AO452/AN452)))+AT452</f>
        <v>#VALUE!</v>
      </c>
      <c r="AQ452" s="443" t="str">
        <f>IF(_tag_month_day!J442="","",_tag_month_day!J442/100)</f>
        <v/>
      </c>
      <c r="AR452" s="444">
        <f>AR451</f>
        <v>1.3</v>
      </c>
      <c r="AS452" s="445" t="e">
        <f>AQ452*(AN452*AR452+AO452)/(AN452+AO452)</f>
        <v>#VALUE!</v>
      </c>
      <c r="AT452" s="445" t="e">
        <f>(SUM(BE452:BF452)-SUM(BE451:BF451))*0.05</f>
        <v>#VALUE!</v>
      </c>
      <c r="AU452" s="446" t="str">
        <f>IF(_tag_month_day!CC442="","",IF(_tag_month_day!CC442&gt;0,_tag_month_day!CD442,_tag_month_day!CE442))</f>
        <v/>
      </c>
      <c r="AV452" s="447" t="str">
        <f>IF(_tag_month_day!L442="","",_tag_month_day!L442/100)</f>
        <v/>
      </c>
      <c r="AW452" s="431">
        <f>AW451</f>
        <v>0</v>
      </c>
      <c r="AX452" s="431">
        <f>AX451</f>
        <v>0</v>
      </c>
      <c r="AY452" s="431" t="str">
        <f>IF(_tag_month_day!M442="","",_tag_month_day!M442/100)</f>
        <v/>
      </c>
      <c r="AZ452" s="431" t="str">
        <f>IF(_tag_month_day!N442="","",_tag_month_day!N442/100)</f>
        <v/>
      </c>
      <c r="BA452" s="431" t="str">
        <f>IF(_tag_month_day!O442="","",_tag_month_day!O442/100)</f>
        <v/>
      </c>
      <c r="BB452" s="448" t="str">
        <f>IF(_tag_month_day!P442="","",_tag_month_day!P442/100)</f>
        <v/>
      </c>
      <c r="BC452" s="448">
        <f>BC451</f>
        <v>0</v>
      </c>
      <c r="BD452" s="448" t="str">
        <f>IF(_tag_month_day!Q442="","",_tag_month_day!Q442/100)</f>
        <v/>
      </c>
      <c r="BE452" s="449" t="str">
        <f>IF(_tag_month_day!R442="","",_tag_month_day!R442/100)</f>
        <v/>
      </c>
      <c r="BF452" s="388" t="e">
        <f>(AU452*(100+BE452*100))/(AJ452-AU452)/100</f>
        <v>#VALUE!</v>
      </c>
      <c r="BG452" s="450" t="e">
        <f>BE452+BF452</f>
        <v>#VALUE!</v>
      </c>
      <c r="BH452" s="451" t="e">
        <f>SUM(AV452:BF452)</f>
        <v>#VALUE!</v>
      </c>
      <c r="BI452" s="452" t="e">
        <f>IF(CX452=0,BI451,(DK452*查询!$R$5+DL452*查询!$Q$5+DM452*查询!$N$5+DN452*查询!$O$5+DO452*查询!$P$5)*AF452/CX452)</f>
        <v>#VALUE!</v>
      </c>
      <c r="BJ452" s="452" t="e">
        <f>IF(CX452=0,BJ451,(DP452*查询!$S$5+DQ452*查询!$T$5+DR452*查询!$U$5)*AF452/CX452)</f>
        <v>#VALUE!</v>
      </c>
      <c r="BK452" s="452">
        <f>BK451</f>
        <v>1</v>
      </c>
      <c r="BL452" s="453" t="e">
        <f>SUMPRODUCT((AV452:BA452)*(GS452:GX452))/((GS452:GX452)+SUM(BB452:BD452)*GY452+BG452*GZ452)</f>
        <v>#VALUE!</v>
      </c>
      <c r="BM452" s="453" t="e">
        <f>BK452*($AV452*FB452+$AW452*FD452+$AX452*FI452+$AY452*FN452+$AZ452*FS452+$BA452*FX452+$BG452*GE452)/(AV452*EY452+AX452*FK452+AW452*FF452+AY452*FP452+AZ452*FU452+BA452*FZ452+BG452*GG452+BB452*GK452+BC452*GN452+BD452*GP452)</f>
        <v>#VALUE!</v>
      </c>
      <c r="BN452" s="453" t="e">
        <f>($AV452*FC452+$AX452*FJ452+$AW452*FE452+$AY452*FO452+$AZ452*FT452+$BA452*FY452+$BG452*GF452)/($AV452*FA452+BG452*GH452+BB452*GL452+BC452*GO452+BD452*GQ452+BA452*GA452)</f>
        <v>#VALUE!</v>
      </c>
      <c r="BO452" s="454" t="e">
        <f>SUMPRODUCT(AV452:BA452*GS452:GX452)/(GS452:GX452+(BB452+BC452+BD452)*GY452+BG452)</f>
        <v>#VALUE!</v>
      </c>
      <c r="BP452" s="454" t="e">
        <f>SUMPRODUCT(AV452:BA452*GS452:GX452)/(GS452:GX452+(BB452+BC452+BD452)*GY452+BG452)</f>
        <v>#VALUE!</v>
      </c>
      <c r="BQ452" s="454" t="e">
        <f>SUMPRODUCT(AV452:BA452*GS452:GX452)/(GS452:GX452+(BB452+BC452+BD452)*GY452+BG452)</f>
        <v>#VALUE!</v>
      </c>
      <c r="BR452" s="453" t="str">
        <f>IF(_tag_month_day!T442="","",_tag_month_day!T442)</f>
        <v/>
      </c>
      <c r="BS452" s="453" t="str">
        <f>IF(_tag_month_day!U442="","",_tag_month_day!U442)</f>
        <v/>
      </c>
      <c r="BT452" s="455" t="str">
        <f>IF(CK452="","",IF((CK452&gt;=BV452-0.12)*(CK452&lt;=BV452+0.12),"合格","不合格"))</f>
        <v/>
      </c>
      <c r="BU452" s="456" t="str">
        <f>IF(_tag_month_day!V442="","",_tag_month_day!V442)</f>
        <v/>
      </c>
      <c r="BV452" s="457" t="str">
        <f>IF(_tag_month_day!W442="","",_tag_month_day!W442)</f>
        <v/>
      </c>
      <c r="BW452" s="458" t="str">
        <f>IF(_tag_month_day!X442="","",_tag_month_day!X442)</f>
        <v/>
      </c>
      <c r="BX452" s="458" t="str">
        <f>IF(_tag_month_day!Y442="","",_tag_month_day!Y442)</f>
        <v/>
      </c>
      <c r="BY452" s="459">
        <f ca="1">L452</f>
        <v>43604.458333332266</v>
      </c>
      <c r="BZ452" s="460"/>
      <c r="CA452" s="461"/>
      <c r="CB452" s="424" t="str">
        <f>IF(_tag_month_day!Z442="","",_tag_month_day!Z442)</f>
        <v/>
      </c>
      <c r="CC452" s="424" t="str">
        <f>IF(_tag_month_day!AA442="","",_tag_month_day!AA442)</f>
        <v/>
      </c>
      <c r="CD452" s="424" t="str">
        <f>IF(_tag_month_day!AB442="","",_tag_month_day!AB442)</f>
        <v/>
      </c>
      <c r="CE452" s="424" t="str">
        <f>IF(_tag_month_day!AC442="","",_tag_month_day!AC442)</f>
        <v/>
      </c>
      <c r="CF452" s="424" t="str">
        <f>IF(_tag_month_day!AD442="","",_tag_month_day!AD442)</f>
        <v/>
      </c>
      <c r="CG452" s="424" t="str">
        <f>IF(_tag_month_day!AE442="","",_tag_month_day!AE442)</f>
        <v/>
      </c>
      <c r="CH452" s="424" t="str">
        <f>IF(_tag_month_day!AF442="","",_tag_month_day!AF442)</f>
        <v/>
      </c>
      <c r="CI452" s="424" t="str">
        <f>IF(_tag_month_day!AG442="","",_tag_month_day!AG442)</f>
        <v/>
      </c>
      <c r="CJ452" s="424" t="str">
        <f>IF(_tag_month_day!AH442="","",_tag_month_day!AH442)</f>
        <v/>
      </c>
      <c r="CK452" s="424" t="str">
        <f>IF(_tag_month_day!AI442="","",_tag_month_day!AI442)</f>
        <v/>
      </c>
      <c r="CL452" s="4" t="str">
        <f>IF(_tag_month_day!AJ442="","",_tag_month_day!AJ442)</f>
        <v/>
      </c>
      <c r="CM452" s="4" t="str">
        <f>IF(_tag_month_day!AK442="","",_tag_month_day!AK442)</f>
        <v/>
      </c>
      <c r="CN452" s="4" t="str">
        <f>IF(_tag_month_day!AL442="","",_tag_month_day!AL442)</f>
        <v/>
      </c>
      <c r="CO452" s="4" t="str">
        <f>IF(_tag_month_day!AM442="","",_tag_month_day!AM442)</f>
        <v/>
      </c>
      <c r="CP452" s="4" t="str">
        <f>IF(_tag_month_day!AN442="","",_tag_month_day!AN442)</f>
        <v/>
      </c>
      <c r="CQ452" s="4" t="str">
        <f>IF(_tag_month_day!AO442="","",_tag_month_day!AO442)</f>
        <v/>
      </c>
      <c r="CR452" s="462" t="str">
        <f>IF(_tag_month_day!AP442="","",_tag_month_day!AP442)</f>
        <v/>
      </c>
      <c r="CS452" s="463" t="str">
        <f>IF(_tag_month_day!AQ442="","",_tag_month_day!AQ442)</f>
        <v/>
      </c>
      <c r="CT452" s="4" t="str">
        <f>IF(_tag_month_day!AR442="","",_tag_month_day!AR442)</f>
        <v/>
      </c>
      <c r="CU452" s="464" t="e">
        <f>DU452/AJ452</f>
        <v>#VALUE!</v>
      </c>
      <c r="CV452" s="451" t="e">
        <f>BG452/BH452</f>
        <v>#VALUE!</v>
      </c>
      <c r="CW452" s="465" t="e">
        <f>AJ452*(1-CV452)*CU452*AF452</f>
        <v>#VALUE!</v>
      </c>
      <c r="CX452" s="465" t="e">
        <f>CW452*94%</f>
        <v>#VALUE!</v>
      </c>
      <c r="CY452" s="466" t="e">
        <f>IF(CX452=0,0,DS452/(DS452+CX452))</f>
        <v>#VALUE!</v>
      </c>
      <c r="CZ452" s="465" t="e">
        <f>$AJ452*EF452</f>
        <v>#VALUE!</v>
      </c>
      <c r="DA452" s="465" t="e">
        <f>$AJ452*EG452</f>
        <v>#VALUE!</v>
      </c>
      <c r="DB452" s="465" t="e">
        <f>$AJ452*EH452</f>
        <v>#VALUE!</v>
      </c>
      <c r="DC452" s="465" t="e">
        <f>$AJ452*EI452</f>
        <v>#VALUE!</v>
      </c>
      <c r="DD452" s="465" t="e">
        <f>$AJ452*EJ452</f>
        <v>#VALUE!</v>
      </c>
      <c r="DE452" s="465" t="e">
        <f>$AJ452*EK452</f>
        <v>#VALUE!</v>
      </c>
      <c r="DF452" s="465" t="e">
        <f>$AJ452*EL452</f>
        <v>#VALUE!</v>
      </c>
      <c r="DG452" s="465" t="e">
        <f>$AJ452*EM452</f>
        <v>#VALUE!</v>
      </c>
      <c r="DH452" s="465" t="e">
        <f>$AJ452*EN452</f>
        <v>#VALUE!</v>
      </c>
      <c r="DI452" s="465" t="e">
        <f>$AJ452*EO452</f>
        <v>#VALUE!</v>
      </c>
      <c r="DJ452" s="465" t="e">
        <f>CZ452*(1-EP452)</f>
        <v>#VALUE!</v>
      </c>
      <c r="DK452" s="465" t="e">
        <f>DA452*(1-ER452)</f>
        <v>#VALUE!</v>
      </c>
      <c r="DL452" s="465" t="e">
        <f>DB452*(1-EQ452)</f>
        <v>#VALUE!</v>
      </c>
      <c r="DM452" s="465" t="e">
        <f>DC452*(1-ES452)</f>
        <v>#VALUE!</v>
      </c>
      <c r="DN452" s="465" t="e">
        <f>DD452*(1-ET452)</f>
        <v>#VALUE!</v>
      </c>
      <c r="DO452" s="465" t="e">
        <f>DE452</f>
        <v>#VALUE!</v>
      </c>
      <c r="DP452" s="465" t="e">
        <f>DF452*(1-EU452)</f>
        <v>#VALUE!</v>
      </c>
      <c r="DQ452" s="465" t="e">
        <f>DG452*(1-EV452)</f>
        <v>#VALUE!</v>
      </c>
      <c r="DR452" s="465" t="e">
        <f>DH452*(1-EW452)</f>
        <v>#VALUE!</v>
      </c>
      <c r="DS452" s="465" t="e">
        <f>DI452</f>
        <v>#VALUE!</v>
      </c>
      <c r="DT452" s="465" t="e">
        <f>SUM(DJ452:DS452)</f>
        <v>#VALUE!</v>
      </c>
      <c r="DU452" s="465" t="e">
        <f>(GS452:GX452)+(DP452+DQ452+DR452)*GY452+DS452</f>
        <v>#VALUE!</v>
      </c>
      <c r="DV452" s="451" t="e">
        <f>AV452/$BH452/(1-EP452)</f>
        <v>#VALUE!</v>
      </c>
      <c r="DW452" s="451" t="e">
        <f>AW452/$BH452/(1-ER452)</f>
        <v>#VALUE!</v>
      </c>
      <c r="DX452" s="451" t="e">
        <f>AX452/$BH452/(1-EQ452)</f>
        <v>#VALUE!</v>
      </c>
      <c r="DY452" s="451" t="e">
        <f>AY452/$BH452/(1-ES452)</f>
        <v>#VALUE!</v>
      </c>
      <c r="DZ452" s="451" t="e">
        <f>AZ452/$BH452/(1-ET452)</f>
        <v>#VALUE!</v>
      </c>
      <c r="EA452" s="451" t="e">
        <f>BA452/$BH452/(1-AX452)</f>
        <v>#VALUE!</v>
      </c>
      <c r="EB452" s="451" t="e">
        <f>BB452/$BH452/(1-EU452)</f>
        <v>#VALUE!</v>
      </c>
      <c r="EC452" s="451" t="e">
        <f>BC452/$BH452/(1-EV452)</f>
        <v>#VALUE!</v>
      </c>
      <c r="ED452" s="451" t="e">
        <f>BD452/$BH452/(1-EW452)</f>
        <v>#VALUE!</v>
      </c>
      <c r="EE452" s="451" t="e">
        <f>BG452/BH452</f>
        <v>#VALUE!</v>
      </c>
      <c r="EF452" s="451" t="e">
        <f>DV452/SUM($DV452:$EE452)</f>
        <v>#VALUE!</v>
      </c>
      <c r="EG452" s="451" t="e">
        <f>DW452/SUM($DV452:$EE452)</f>
        <v>#VALUE!</v>
      </c>
      <c r="EH452" s="451" t="e">
        <f>DX452/SUM($DV452:$EE452)</f>
        <v>#VALUE!</v>
      </c>
      <c r="EI452" s="451" t="e">
        <f>DY452/SUM($DV452:$EE452)</f>
        <v>#VALUE!</v>
      </c>
      <c r="EJ452" s="451" t="e">
        <f>DZ452/SUM($DV452:$EE452)</f>
        <v>#VALUE!</v>
      </c>
      <c r="EK452" s="451" t="e">
        <f>EA452/SUM($DV452:$EE452)</f>
        <v>#VALUE!</v>
      </c>
      <c r="EL452" s="451" t="e">
        <f>EB452/SUM($DV452:$EE452)</f>
        <v>#VALUE!</v>
      </c>
      <c r="EM452" s="451" t="e">
        <f>EC452/SUM($DV452:$EE452)</f>
        <v>#VALUE!</v>
      </c>
      <c r="EN452" s="451" t="e">
        <f>ED452/SUM($DV452:$EE452)</f>
        <v>#VALUE!</v>
      </c>
      <c r="EO452" s="451" t="e">
        <f>EE452/SUM($DV452:$EE452)</f>
        <v>#VALUE!</v>
      </c>
      <c r="EP452" s="450">
        <f>EP451</f>
        <v>0.080000000000000002</v>
      </c>
      <c r="EQ452" s="450">
        <f>EQ451</f>
        <v>0.014999999999999999</v>
      </c>
      <c r="ER452" s="450">
        <f>ER451</f>
        <v>0.014999999999999999</v>
      </c>
      <c r="ES452" s="450">
        <f>ES451</f>
        <v>0.014999999999999999</v>
      </c>
      <c r="ET452" s="450">
        <f>ET451</f>
        <v>0.014999999999999999</v>
      </c>
      <c r="EU452" s="450">
        <f>EU451</f>
        <v>0.089999999999999997</v>
      </c>
      <c r="EV452" s="450">
        <f>EV451</f>
        <v>0.089999999999999997</v>
      </c>
      <c r="EW452" s="450">
        <f>EW451</f>
        <v>0.089999999999999997</v>
      </c>
      <c r="EX452" s="431" t="str">
        <f>IF(_tag_month_day!AS442="","",_tag_month_day!AS442/100)</f>
        <v/>
      </c>
      <c r="EY452" s="431" t="str">
        <f>IF(_tag_month_day!AT442="","",_tag_month_day!AT442/100)</f>
        <v/>
      </c>
      <c r="EZ452" s="431" t="str">
        <f>IF(_tag_month_day!AU442="","",_tag_month_day!AU442/100)</f>
        <v/>
      </c>
      <c r="FA452" s="431" t="str">
        <f>IF(_tag_month_day!AV442="","",_tag_month_day!AV442/100)</f>
        <v/>
      </c>
      <c r="FB452" s="431" t="str">
        <f>IF(_tag_month_day!AW442="","",_tag_month_day!AW442/100)</f>
        <v/>
      </c>
      <c r="FC452" s="431" t="str">
        <f>IF(_tag_month_day!AX442="","",_tag_month_day!AX442/100)</f>
        <v/>
      </c>
      <c r="FD452" s="449" t="str">
        <f>IF(_tag_month_day!AY442="","",_tag_month_day!AY442/100)</f>
        <v/>
      </c>
      <c r="FE452" s="449" t="str">
        <f>IF(_tag_month_day!AZ442="","",_tag_month_day!AZ442/100)</f>
        <v/>
      </c>
      <c r="FF452" s="449" t="str">
        <f>IF(_tag_month_day!BA442="","",_tag_month_day!BA442/100)</f>
        <v/>
      </c>
      <c r="FG452" s="449" t="str">
        <f>IF(_tag_month_day!BB442="","",_tag_month_day!BB442/100)</f>
        <v/>
      </c>
      <c r="FH452" s="467" t="str">
        <f>IF(_tag_month_day!BC442="","",_tag_month_day!BC442/100)</f>
        <v/>
      </c>
      <c r="FI452" s="449">
        <f>FI451</f>
        <v>0.40999999999999998</v>
      </c>
      <c r="FJ452" s="449">
        <f>FJ451</f>
        <v>0.11</v>
      </c>
      <c r="FK452" s="449">
        <f>FK451</f>
        <v>0.014999999999999999</v>
      </c>
      <c r="FL452" s="449">
        <f>FL451</f>
        <v>0</v>
      </c>
      <c r="FM452" s="467">
        <f>FM451</f>
        <v>0.0001</v>
      </c>
      <c r="FN452" s="449">
        <f>FN451</f>
        <v>0.32000000000000001</v>
      </c>
      <c r="FO452" s="449">
        <f>FO451</f>
        <v>0.20000000000000001</v>
      </c>
      <c r="FP452" s="449">
        <f>FP451</f>
        <v>0.01</v>
      </c>
      <c r="FQ452" s="449">
        <f>FQ451</f>
        <v>0</v>
      </c>
      <c r="FR452" s="467">
        <f>FR451</f>
        <v>0.0001</v>
      </c>
      <c r="FS452" s="449" t="str">
        <f>IF(_tag_month_day!BD442="","",_tag_month_day!BD442/100)</f>
        <v/>
      </c>
      <c r="FT452" s="449" t="str">
        <f>IF(_tag_month_day!BE442="","",_tag_month_day!BE442/100)</f>
        <v/>
      </c>
      <c r="FU452" s="449" t="str">
        <f>IF(_tag_month_day!BF442="","",_tag_month_day!BF442/100)</f>
        <v/>
      </c>
      <c r="FV452" s="449" t="str">
        <f>IF(_tag_month_day!BG442="","",_tag_month_day!BG442/100)</f>
        <v/>
      </c>
      <c r="FW452" s="467" t="str">
        <f>IF(_tag_month_day!BH442="","",_tag_month_day!BH442/100)</f>
        <v/>
      </c>
      <c r="FX452" s="449" t="str">
        <f>IF(_tag_month_day!BI442="","",_tag_month_day!BI442/100)</f>
        <v/>
      </c>
      <c r="FY452" s="449" t="str">
        <f>IF(_tag_month_day!BJ442="","",_tag_month_day!BJ442/100)</f>
        <v/>
      </c>
      <c r="FZ452" s="468" t="str">
        <f>IF(_tag_month_day!BK442="","",_tag_month_day!BK442/100)</f>
        <v/>
      </c>
      <c r="GA452" s="449" t="str">
        <f>IF(_tag_month_day!BL442="","",_tag_month_day!BL442/100)</f>
        <v/>
      </c>
      <c r="GB452" s="467" t="str">
        <f>IF(_tag_month_day!BM442="","",_tag_month_day!BM442/100)</f>
        <v/>
      </c>
      <c r="GC452" s="431" t="str">
        <f>IF(_tag_month_day!BN442="","",_tag_month_day!BN442/100)</f>
        <v/>
      </c>
      <c r="GD452" s="431" t="str">
        <f>IF(_tag_month_day!BO442="","",_tag_month_day!BO442/100)</f>
        <v/>
      </c>
      <c r="GE452" s="431" t="str">
        <f>IF(_tag_month_day!BP442="","",_tag_month_day!BP442/100)</f>
        <v/>
      </c>
      <c r="GF452" s="431" t="str">
        <f>IF(_tag_month_day!BQ442="","",_tag_month_day!BQ442/100)</f>
        <v/>
      </c>
      <c r="GG452" s="431" t="str">
        <f>IF(_tag_month_day!BR442="","",_tag_month_day!BR442/100)</f>
        <v/>
      </c>
      <c r="GH452" s="431" t="str">
        <f>IF(_tag_month_day!BS442="","",_tag_month_day!BS442/100)</f>
        <v/>
      </c>
      <c r="GI452" s="467" t="str">
        <f>IF(_tag_month_day!BT442="","",_tag_month_day!BT442/100)</f>
        <v/>
      </c>
      <c r="GJ452" s="469" t="str">
        <f>IF(_tag_month_day!BU442="","",_tag_month_day!BU442/100)</f>
        <v/>
      </c>
      <c r="GK452" s="470">
        <f>GK451</f>
        <v>0.070000000000000007</v>
      </c>
      <c r="GL452" s="470">
        <f>GL451</f>
        <v>0.029999999999999999</v>
      </c>
      <c r="GM452" s="471" t="str">
        <f>IF(_tag_month_day!BX442="","",_tag_month_day!BX442/100)</f>
        <v/>
      </c>
      <c r="GN452" s="470">
        <f>GN451</f>
        <v>0.070000000000000007</v>
      </c>
      <c r="GO452" s="470">
        <f>GO451</f>
        <v>0.029999999999999999</v>
      </c>
      <c r="GP452" s="470">
        <f>GP451</f>
        <v>0.089999999999999997</v>
      </c>
      <c r="GQ452" s="470">
        <f>GQ451</f>
        <v>0.029999999999999999</v>
      </c>
      <c r="GR452" s="471" t="str">
        <f>IF(_tag_month_day!CA442="","",_tag_month_day!CA442/100)</f>
        <v/>
      </c>
      <c r="GS452" s="472">
        <f>GS451</f>
        <v>0.95299999999999996</v>
      </c>
      <c r="GT452" s="472">
        <f>GT451</f>
        <v>0.55000000000000004</v>
      </c>
      <c r="GU452" s="472">
        <f>GU451</f>
        <v>0.55000000000000004</v>
      </c>
      <c r="GV452" s="472">
        <f>GV451</f>
        <v>0.55000000000000004</v>
      </c>
      <c r="GW452" s="472">
        <f>GW451</f>
        <v>0.5</v>
      </c>
      <c r="GX452" s="472">
        <f>GX451</f>
        <v>0.93500000000000005</v>
      </c>
      <c r="GY452" s="472">
        <f>GY451</f>
        <v>0.14999999999999999</v>
      </c>
      <c r="GZ452" s="472">
        <f>GZ451</f>
        <v>1</v>
      </c>
      <c r="HA452" s="474">
        <f>HA451</f>
        <v>0.047</v>
      </c>
      <c r="HB452" s="474">
        <f>HB451</f>
        <v>0.45000000000000001</v>
      </c>
      <c r="HC452" s="474">
        <f>HC451</f>
        <v>0.45000000000000001</v>
      </c>
      <c r="HD452" s="474">
        <f>HD451</f>
        <v>0.45000000000000001</v>
      </c>
      <c r="HE452" s="474">
        <f>HE451</f>
        <v>0.5</v>
      </c>
      <c r="HF452" s="474">
        <f>HF451</f>
        <v>0.065000000000000002</v>
      </c>
      <c r="HG452" s="474">
        <f>HG451</f>
        <v>0.84999999999999998</v>
      </c>
      <c r="HH452" s="474">
        <f>HH451</f>
        <v>0</v>
      </c>
      <c r="HI452" s="10">
        <f>IF(BZ452&lt;&gt;"",CK452-BV452,0)</f>
        <v>0</v>
      </c>
      <c r="HJ452" s="10" t="e">
        <f>IF(AJ452&gt;0,AH452-AJ452,0)</f>
        <v>#VALUE!</v>
      </c>
      <c r="HK452" s="466">
        <f>HK451</f>
        <v>0.84999999999999998</v>
      </c>
      <c r="HL452" s="424">
        <f>HL451</f>
        <v>550000</v>
      </c>
      <c r="HM452" s="424">
        <f>HM451</f>
        <v>480000</v>
      </c>
      <c r="HN452" s="465" t="e">
        <f>(DJ452*EZ452+DK452*FH452+DL452*FM452+DM452*FR452+DN452*FW452+DO452*GB452+DS452*GI452+DP452*GM452+DR452*GR452)*1000*2</f>
        <v>#VALUE!</v>
      </c>
      <c r="HO452" s="465" t="e">
        <f>HN452*HK452*$HO$2/HL452*1000000</f>
        <v>#VALUE!</v>
      </c>
      <c r="HP452" s="465" t="e">
        <f>HN452*HK452*$HP$2/HM452*1000000</f>
        <v>#VALUE!</v>
      </c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</row>
    <row customFormat="1" r="453" s="0">
      <c r="A453" s="420">
        <v>442</v>
      </c>
      <c r="B453" s="421">
        <f ca="1">IF(D453=D452,B452,IF(D453="夜班",B452+1,B452))</f>
        <v>43604</v>
      </c>
      <c r="C453" s="422">
        <f>C452</f>
        <v>0.041666666666666699</v>
      </c>
      <c r="D453" s="10" t="str">
        <f ca="1">IF(HOUR(G453)&lt;8,"夜班",IF(HOUR(G453)&lt;16,"白班",IF(HOUR(G453)&lt;24,"中班",0)))</f>
        <v>白班</v>
      </c>
      <c r="E453" s="10" t="e">
        <f ca="1">IF(F453=1,"甲",IF(F453=2,"乙",IF(F453=3,"丙",IF(F453=4,"丁",""))))</f>
        <v>#REF!</v>
      </c>
      <c r="F453" s="10" t="e">
        <f ca="1">SUMPRODUCT((成本日报!$A$3:$A$95=计划!B453)*(成本日报!$B$3:$B$95=计划!$D453),成本日报!$C$3:$C$95)</f>
        <v>#REF!</v>
      </c>
      <c r="G453" s="423">
        <f ca="1">G452+C452</f>
        <v>43604.37499999893</v>
      </c>
      <c r="H453" s="423">
        <f ca="1">$G453+$C453/60*10+$C453*0</f>
        <v>43604.381944443376</v>
      </c>
      <c r="I453" s="423">
        <f ca="1">$G453+$C453/60*18+$C453*0</f>
        <v>43604.387499998928</v>
      </c>
      <c r="J453" s="423">
        <f ca="1">$G453+$C453/60*0+$C453*1</f>
        <v>43604.416666665595</v>
      </c>
      <c r="K453" s="423">
        <f ca="1">$G453+$C453/60*30+$C453*2</f>
        <v>43604.479166665602</v>
      </c>
      <c r="L453" s="423">
        <f ca="1">$G453+$C453/60*0+$C453*3</f>
        <v>43604.49999999893</v>
      </c>
      <c r="M453" s="424" t="str">
        <f>IF(_tag_month_day!A443="","",_tag_month_day!A443)</f>
        <v/>
      </c>
      <c r="N453" s="424" t="str">
        <f>IF(_tag_month_day!B443="","",_tag_month_day!B443)</f>
        <v/>
      </c>
      <c r="O453" s="425" t="e">
        <f>IF(M453+N453=0,"",M453+N453)</f>
        <v>#VALUE!</v>
      </c>
      <c r="P453" s="424" t="str">
        <f>IF(_tag_month_day!C443="","",_tag_month_day!C443)</f>
        <v/>
      </c>
      <c r="Q453" s="424" t="str">
        <f>IF(_tag_month_day!D443="","",_tag_month_day!D443)</f>
        <v/>
      </c>
      <c r="R453" s="426" t="str">
        <f>IF(_tag_month_day!CB443="","",_tag_month_day!CB443/100)</f>
        <v/>
      </c>
      <c r="S453" s="427" t="str">
        <f>IF(_tag_month_day!E443="","",_tag_month_day!E443)</f>
        <v/>
      </c>
      <c r="T453" s="427" t="str">
        <f>IF(_tag_month_day!F443="","",_tag_month_day!F443)</f>
        <v/>
      </c>
      <c r="U453" s="428" t="e">
        <f>S453+T453</f>
        <v>#VALUE!</v>
      </c>
      <c r="V453" s="429" t="e">
        <f>U453/AJ453</f>
        <v>#VALUE!</v>
      </c>
      <c r="W453" s="430" t="str">
        <f>IF(_jhy_month_day!A443="","",_jhy_month_day!A443)</f>
        <v/>
      </c>
      <c r="X453" s="431" t="str">
        <f>IF(_jhy_month_day!B443="","",_jhy_month_day!B443/100)</f>
        <v/>
      </c>
      <c r="Y453" s="431" t="str">
        <f>IF(_jhy_month_day!C443="","",_jhy_month_day!C443/100)</f>
        <v/>
      </c>
      <c r="Z453" s="432">
        <f>Z449+1</f>
        <v>111</v>
      </c>
      <c r="AA453" s="433" t="str">
        <f>IF(_tag_month_day!G443="","",_tag_month_day!G443/100)</f>
        <v/>
      </c>
      <c r="AB453" s="433" t="str">
        <f>IF(_tag_month_day!H443="","",_tag_month_day!H443/100)</f>
        <v/>
      </c>
      <c r="AC453" s="434">
        <f>IF(X453="",AC452,BK453*($AV452*X453+$AW452*FD452+$AX452*FI452+$AY452*FN452+$AZ452*FS452+$BA452*FX452+$BG452*GE452)/(AV452*Y453+AX452*FK452+AW452*FF452+AY452*FP452+AZ452*FU452+BA452*FZ452+BG452*GG452+BB452*GK452+BC452*GN452+BD452*GP452))</f>
        <v>1.59963432013121</v>
      </c>
      <c r="AD453" s="435" t="str">
        <f>IF(AC453=AC452,"",AC453-AC452)</f>
        <v/>
      </c>
      <c r="AE453" s="436" t="str">
        <f>IF(1-AF453=0,"",(1-AF453))</f>
        <v/>
      </c>
      <c r="AF453" s="437">
        <v>1</v>
      </c>
      <c r="AG453" s="10" t="str">
        <f>AG452</f>
        <v>9A3</v>
      </c>
      <c r="AH453" s="438" t="str">
        <f>AH452</f>
        <v/>
      </c>
      <c r="AI453" s="424"/>
      <c r="AJ453" s="10" t="str">
        <f>IF(_tag_month_day!I443="","",_tag_month_day!I443)</f>
        <v/>
      </c>
      <c r="AK453" s="440"/>
      <c r="AL453" s="440"/>
      <c r="AM453" s="440"/>
      <c r="AN453" s="441">
        <f>AN452</f>
        <v>2</v>
      </c>
      <c r="AO453" s="441">
        <f>AO452</f>
        <v>8</v>
      </c>
      <c r="AP453" s="442" t="e">
        <f>(IF(AN453=0,AS452,AS452*(1+AO453/AN453)/(AR453+AO453/AN453)))+AT453</f>
        <v>#VALUE!</v>
      </c>
      <c r="AQ453" s="443" t="str">
        <f>IF(_tag_month_day!J443="","",_tag_month_day!J443/100)</f>
        <v/>
      </c>
      <c r="AR453" s="444">
        <f>AR452</f>
        <v>1.3</v>
      </c>
      <c r="AS453" s="445" t="e">
        <f>AQ453*(AN453*AR453+AO453)/(AN453+AO453)</f>
        <v>#VALUE!</v>
      </c>
      <c r="AT453" s="445" t="e">
        <f>(SUM(BE453:BF453)-SUM(BE452:BF452))*0.05</f>
        <v>#VALUE!</v>
      </c>
      <c r="AU453" s="446" t="str">
        <f>IF(_tag_month_day!CC443="","",IF(_tag_month_day!CC443&gt;0,_tag_month_day!CD443,_tag_month_day!CE443))</f>
        <v/>
      </c>
      <c r="AV453" s="447" t="str">
        <f>IF(_tag_month_day!L443="","",_tag_month_day!L443/100)</f>
        <v/>
      </c>
      <c r="AW453" s="431">
        <f>AW452</f>
        <v>0</v>
      </c>
      <c r="AX453" s="431">
        <f>AX452</f>
        <v>0</v>
      </c>
      <c r="AY453" s="431" t="str">
        <f>IF(_tag_month_day!M443="","",_tag_month_day!M443/100)</f>
        <v/>
      </c>
      <c r="AZ453" s="431" t="str">
        <f>IF(_tag_month_day!N443="","",_tag_month_day!N443/100)</f>
        <v/>
      </c>
      <c r="BA453" s="431" t="str">
        <f>IF(_tag_month_day!O443="","",_tag_month_day!O443/100)</f>
        <v/>
      </c>
      <c r="BB453" s="448" t="str">
        <f>IF(_tag_month_day!P443="","",_tag_month_day!P443/100)</f>
        <v/>
      </c>
      <c r="BC453" s="448">
        <f>BC452</f>
        <v>0</v>
      </c>
      <c r="BD453" s="448" t="str">
        <f>IF(_tag_month_day!Q443="","",_tag_month_day!Q443/100)</f>
        <v/>
      </c>
      <c r="BE453" s="449" t="str">
        <f>IF(_tag_month_day!R443="","",_tag_month_day!R443/100)</f>
        <v/>
      </c>
      <c r="BF453" s="388" t="e">
        <f>(AU453*(100+BE453*100))/(AJ453-AU453)/100</f>
        <v>#VALUE!</v>
      </c>
      <c r="BG453" s="450" t="e">
        <f>BE453+BF453</f>
        <v>#VALUE!</v>
      </c>
      <c r="BH453" s="451" t="e">
        <f>SUM(AV453:BF453)</f>
        <v>#VALUE!</v>
      </c>
      <c r="BI453" s="452" t="e">
        <f>IF(CX453=0,BI452,(DK453*查询!$R$5+DL453*查询!$Q$5+DM453*查询!$N$5+DN453*查询!$O$5+DO453*查询!$P$5)*AF453/CX453)</f>
        <v>#VALUE!</v>
      </c>
      <c r="BJ453" s="452" t="e">
        <f>IF(CX453=0,BJ452,(DP453*查询!$S$5+DQ453*查询!$T$5+DR453*查询!$U$5)*AF453/CX453)</f>
        <v>#VALUE!</v>
      </c>
      <c r="BK453" s="452">
        <f>BK452</f>
        <v>1</v>
      </c>
      <c r="BL453" s="453" t="e">
        <f>SUMPRODUCT((AV453:BA453)*(GS453:GX453))/((GS453:GX453)+SUM(BB453:BD453)*GY453+BG453*GZ453)</f>
        <v>#VALUE!</v>
      </c>
      <c r="BM453" s="453" t="e">
        <f>BK453*($AV453*FB453+$AW453*FD453+$AX453*FI453+$AY453*FN453+$AZ453*FS453+$BA453*FX453+$BG453*GE453)/(AV453*EY453+AX453*FK453+AW453*FF453+AY453*FP453+AZ453*FU453+BA453*FZ453+BG453*GG453+BB453*GK453+BC453*GN453+BD453*GP453)</f>
        <v>#VALUE!</v>
      </c>
      <c r="BN453" s="453" t="e">
        <f>($AV453*FC453+$AX453*FJ453+$AW453*FE453+$AY453*FO453+$AZ453*FT453+$BA453*FY453+$BG453*GF453)/($AV453*FA453+BG453*GH453+BB453*GL453+BC453*GO453+BD453*GQ453+BA453*GA453)</f>
        <v>#VALUE!</v>
      </c>
      <c r="BO453" s="454" t="e">
        <f>SUMPRODUCT(AV453:BA453*GS453:GX453)/(GS453:GX453+(BB453+BC453+BD453)*GY453+BG453)</f>
        <v>#VALUE!</v>
      </c>
      <c r="BP453" s="454" t="e">
        <f>SUMPRODUCT(AV453:BA453*GS453:GX453)/(GS453:GX453+(BB453+BC453+BD453)*GY453+BG453)</f>
        <v>#VALUE!</v>
      </c>
      <c r="BQ453" s="454" t="e">
        <f>SUMPRODUCT(AV453:BA453*GS453:GX453)/(GS453:GX453+(BB453+BC453+BD453)*GY453+BG453)</f>
        <v>#VALUE!</v>
      </c>
      <c r="BR453" s="453" t="str">
        <f>IF(_tag_month_day!T443="","",_tag_month_day!T443)</f>
        <v/>
      </c>
      <c r="BS453" s="453" t="str">
        <f>IF(_tag_month_day!U443="","",_tag_month_day!U443)</f>
        <v/>
      </c>
      <c r="BT453" s="455" t="str">
        <f>IF(CK453="","",IF((CK453&gt;=BV453-0.12)*(CK453&lt;=BV453+0.12),"合格","不合格"))</f>
        <v/>
      </c>
      <c r="BU453" s="456" t="str">
        <f>IF(_tag_month_day!V443="","",_tag_month_day!V443)</f>
        <v/>
      </c>
      <c r="BV453" s="457" t="str">
        <f>IF(_tag_month_day!W443="","",_tag_month_day!W443)</f>
        <v/>
      </c>
      <c r="BW453" s="458" t="str">
        <f>IF(_tag_month_day!X443="","",_tag_month_day!X443)</f>
        <v/>
      </c>
      <c r="BX453" s="458" t="str">
        <f>IF(_tag_month_day!Y443="","",_tag_month_day!Y443)</f>
        <v/>
      </c>
      <c r="BY453" s="459">
        <f ca="1">L453</f>
        <v>43604.49999999893</v>
      </c>
      <c r="BZ453" s="460"/>
      <c r="CA453" s="461"/>
      <c r="CB453" s="424" t="str">
        <f>IF(_tag_month_day!Z443="","",_tag_month_day!Z443)</f>
        <v/>
      </c>
      <c r="CC453" s="424" t="str">
        <f>IF(_tag_month_day!AA443="","",_tag_month_day!AA443)</f>
        <v/>
      </c>
      <c r="CD453" s="424" t="str">
        <f>IF(_tag_month_day!AB443="","",_tag_month_day!AB443)</f>
        <v/>
      </c>
      <c r="CE453" s="424" t="str">
        <f>IF(_tag_month_day!AC443="","",_tag_month_day!AC443)</f>
        <v/>
      </c>
      <c r="CF453" s="424" t="str">
        <f>IF(_tag_month_day!AD443="","",_tag_month_day!AD443)</f>
        <v/>
      </c>
      <c r="CG453" s="424" t="str">
        <f>IF(_tag_month_day!AE443="","",_tag_month_day!AE443)</f>
        <v/>
      </c>
      <c r="CH453" s="424" t="str">
        <f>IF(_tag_month_day!AF443="","",_tag_month_day!AF443)</f>
        <v/>
      </c>
      <c r="CI453" s="424" t="str">
        <f>IF(_tag_month_day!AG443="","",_tag_month_day!AG443)</f>
        <v/>
      </c>
      <c r="CJ453" s="424" t="str">
        <f>IF(_tag_month_day!AH443="","",_tag_month_day!AH443)</f>
        <v/>
      </c>
      <c r="CK453" s="424" t="str">
        <f>IF(_tag_month_day!AI443="","",_tag_month_day!AI443)</f>
        <v/>
      </c>
      <c r="CL453" s="4" t="str">
        <f>IF(_tag_month_day!AJ443="","",_tag_month_day!AJ443)</f>
        <v/>
      </c>
      <c r="CM453" s="4" t="str">
        <f>IF(_tag_month_day!AK443="","",_tag_month_day!AK443)</f>
        <v/>
      </c>
      <c r="CN453" s="4" t="str">
        <f>IF(_tag_month_day!AL443="","",_tag_month_day!AL443)</f>
        <v/>
      </c>
      <c r="CO453" s="4" t="str">
        <f>IF(_tag_month_day!AM443="","",_tag_month_day!AM443)</f>
        <v/>
      </c>
      <c r="CP453" s="4" t="str">
        <f>IF(_tag_month_day!AN443="","",_tag_month_day!AN443)</f>
        <v/>
      </c>
      <c r="CQ453" s="4" t="str">
        <f>IF(_tag_month_day!AO443="","",_tag_month_day!AO443)</f>
        <v/>
      </c>
      <c r="CR453" s="462" t="str">
        <f>IF(_tag_month_day!AP443="","",_tag_month_day!AP443)</f>
        <v/>
      </c>
      <c r="CS453" s="463" t="str">
        <f>IF(_tag_month_day!AQ443="","",_tag_month_day!AQ443)</f>
        <v/>
      </c>
      <c r="CT453" s="4" t="str">
        <f>IF(_tag_month_day!AR443="","",_tag_month_day!AR443)</f>
        <v/>
      </c>
      <c r="CU453" s="464" t="e">
        <f>DU453/AJ453</f>
        <v>#VALUE!</v>
      </c>
      <c r="CV453" s="451" t="e">
        <f>BG453/BH453</f>
        <v>#VALUE!</v>
      </c>
      <c r="CW453" s="465" t="e">
        <f>AJ453*(1-CV453)*CU453*AF453</f>
        <v>#VALUE!</v>
      </c>
      <c r="CX453" s="465" t="e">
        <f>CW453*94%</f>
        <v>#VALUE!</v>
      </c>
      <c r="CY453" s="466" t="e">
        <f>IF(CX453=0,0,DS453/(DS453+CX453))</f>
        <v>#VALUE!</v>
      </c>
      <c r="CZ453" s="465" t="e">
        <f>$AJ453*EF453</f>
        <v>#VALUE!</v>
      </c>
      <c r="DA453" s="465" t="e">
        <f>$AJ453*EG453</f>
        <v>#VALUE!</v>
      </c>
      <c r="DB453" s="465" t="e">
        <f>$AJ453*EH453</f>
        <v>#VALUE!</v>
      </c>
      <c r="DC453" s="465" t="e">
        <f>$AJ453*EI453</f>
        <v>#VALUE!</v>
      </c>
      <c r="DD453" s="465" t="e">
        <f>$AJ453*EJ453</f>
        <v>#VALUE!</v>
      </c>
      <c r="DE453" s="465" t="e">
        <f>$AJ453*EK453</f>
        <v>#VALUE!</v>
      </c>
      <c r="DF453" s="465" t="e">
        <f>$AJ453*EL453</f>
        <v>#VALUE!</v>
      </c>
      <c r="DG453" s="465" t="e">
        <f>$AJ453*EM453</f>
        <v>#VALUE!</v>
      </c>
      <c r="DH453" s="465" t="e">
        <f>$AJ453*EN453</f>
        <v>#VALUE!</v>
      </c>
      <c r="DI453" s="465" t="e">
        <f>$AJ453*EO453</f>
        <v>#VALUE!</v>
      </c>
      <c r="DJ453" s="465" t="e">
        <f>CZ453*(1-EP453)</f>
        <v>#VALUE!</v>
      </c>
      <c r="DK453" s="465" t="e">
        <f>DA453*(1-ER453)</f>
        <v>#VALUE!</v>
      </c>
      <c r="DL453" s="465" t="e">
        <f>DB453*(1-EQ453)</f>
        <v>#VALUE!</v>
      </c>
      <c r="DM453" s="465" t="e">
        <f>DC453*(1-ES453)</f>
        <v>#VALUE!</v>
      </c>
      <c r="DN453" s="465" t="e">
        <f>DD453*(1-ET453)</f>
        <v>#VALUE!</v>
      </c>
      <c r="DO453" s="465" t="e">
        <f>DE453</f>
        <v>#VALUE!</v>
      </c>
      <c r="DP453" s="465" t="e">
        <f>DF453*(1-EU453)</f>
        <v>#VALUE!</v>
      </c>
      <c r="DQ453" s="465" t="e">
        <f>DG453*(1-EV453)</f>
        <v>#VALUE!</v>
      </c>
      <c r="DR453" s="465" t="e">
        <f>DH453*(1-EW453)</f>
        <v>#VALUE!</v>
      </c>
      <c r="DS453" s="465" t="e">
        <f>DI453</f>
        <v>#VALUE!</v>
      </c>
      <c r="DT453" s="465" t="e">
        <f>SUM(DJ453:DS453)</f>
        <v>#VALUE!</v>
      </c>
      <c r="DU453" s="465" t="e">
        <f>(GS453:GX453)+(DP453+DQ453+DR453)*GY453+DS453</f>
        <v>#VALUE!</v>
      </c>
      <c r="DV453" s="451" t="e">
        <f>AV453/$BH453/(1-EP453)</f>
        <v>#VALUE!</v>
      </c>
      <c r="DW453" s="451" t="e">
        <f>AW453/$BH453/(1-ER453)</f>
        <v>#VALUE!</v>
      </c>
      <c r="DX453" s="451" t="e">
        <f>AX453/$BH453/(1-EQ453)</f>
        <v>#VALUE!</v>
      </c>
      <c r="DY453" s="451" t="e">
        <f>AY453/$BH453/(1-ES453)</f>
        <v>#VALUE!</v>
      </c>
      <c r="DZ453" s="451" t="e">
        <f>AZ453/$BH453/(1-ET453)</f>
        <v>#VALUE!</v>
      </c>
      <c r="EA453" s="451" t="e">
        <f>BA453/$BH453/(1-AX453)</f>
        <v>#VALUE!</v>
      </c>
      <c r="EB453" s="451" t="e">
        <f>BB453/$BH453/(1-EU453)</f>
        <v>#VALUE!</v>
      </c>
      <c r="EC453" s="451" t="e">
        <f>BC453/$BH453/(1-EV453)</f>
        <v>#VALUE!</v>
      </c>
      <c r="ED453" s="451" t="e">
        <f>BD453/$BH453/(1-EW453)</f>
        <v>#VALUE!</v>
      </c>
      <c r="EE453" s="451" t="e">
        <f>BG453/BH453</f>
        <v>#VALUE!</v>
      </c>
      <c r="EF453" s="451" t="e">
        <f>DV453/SUM($DV453:$EE453)</f>
        <v>#VALUE!</v>
      </c>
      <c r="EG453" s="451" t="e">
        <f>DW453/SUM($DV453:$EE453)</f>
        <v>#VALUE!</v>
      </c>
      <c r="EH453" s="451" t="e">
        <f>DX453/SUM($DV453:$EE453)</f>
        <v>#VALUE!</v>
      </c>
      <c r="EI453" s="451" t="e">
        <f>DY453/SUM($DV453:$EE453)</f>
        <v>#VALUE!</v>
      </c>
      <c r="EJ453" s="451" t="e">
        <f>DZ453/SUM($DV453:$EE453)</f>
        <v>#VALUE!</v>
      </c>
      <c r="EK453" s="451" t="e">
        <f>EA453/SUM($DV453:$EE453)</f>
        <v>#VALUE!</v>
      </c>
      <c r="EL453" s="451" t="e">
        <f>EB453/SUM($DV453:$EE453)</f>
        <v>#VALUE!</v>
      </c>
      <c r="EM453" s="451" t="e">
        <f>EC453/SUM($DV453:$EE453)</f>
        <v>#VALUE!</v>
      </c>
      <c r="EN453" s="451" t="e">
        <f>ED453/SUM($DV453:$EE453)</f>
        <v>#VALUE!</v>
      </c>
      <c r="EO453" s="451" t="e">
        <f>EE453/SUM($DV453:$EE453)</f>
        <v>#VALUE!</v>
      </c>
      <c r="EP453" s="450">
        <f>EP452</f>
        <v>0.080000000000000002</v>
      </c>
      <c r="EQ453" s="450">
        <f>EQ452</f>
        <v>0.014999999999999999</v>
      </c>
      <c r="ER453" s="450">
        <f>ER452</f>
        <v>0.014999999999999999</v>
      </c>
      <c r="ES453" s="450">
        <f>ES452</f>
        <v>0.014999999999999999</v>
      </c>
      <c r="ET453" s="450">
        <f>ET452</f>
        <v>0.014999999999999999</v>
      </c>
      <c r="EU453" s="450">
        <f>EU452</f>
        <v>0.089999999999999997</v>
      </c>
      <c r="EV453" s="450">
        <f>EV452</f>
        <v>0.089999999999999997</v>
      </c>
      <c r="EW453" s="450">
        <f>EW452</f>
        <v>0.089999999999999997</v>
      </c>
      <c r="EX453" s="431" t="str">
        <f>IF(_tag_month_day!AS443="","",_tag_month_day!AS443/100)</f>
        <v/>
      </c>
      <c r="EY453" s="431" t="str">
        <f>IF(_tag_month_day!AT443="","",_tag_month_day!AT443/100)</f>
        <v/>
      </c>
      <c r="EZ453" s="431" t="str">
        <f>IF(_tag_month_day!AU443="","",_tag_month_day!AU443/100)</f>
        <v/>
      </c>
      <c r="FA453" s="431" t="str">
        <f>IF(_tag_month_day!AV443="","",_tag_month_day!AV443/100)</f>
        <v/>
      </c>
      <c r="FB453" s="431" t="str">
        <f>IF(_tag_month_day!AW443="","",_tag_month_day!AW443/100)</f>
        <v/>
      </c>
      <c r="FC453" s="431" t="str">
        <f>IF(_tag_month_day!AX443="","",_tag_month_day!AX443/100)</f>
        <v/>
      </c>
      <c r="FD453" s="449" t="str">
        <f>IF(_tag_month_day!AY443="","",_tag_month_day!AY443/100)</f>
        <v/>
      </c>
      <c r="FE453" s="449" t="str">
        <f>IF(_tag_month_day!AZ443="","",_tag_month_day!AZ443/100)</f>
        <v/>
      </c>
      <c r="FF453" s="449" t="str">
        <f>IF(_tag_month_day!BA443="","",_tag_month_day!BA443/100)</f>
        <v/>
      </c>
      <c r="FG453" s="449" t="str">
        <f>IF(_tag_month_day!BB443="","",_tag_month_day!BB443/100)</f>
        <v/>
      </c>
      <c r="FH453" s="467" t="str">
        <f>IF(_tag_month_day!BC443="","",_tag_month_day!BC443/100)</f>
        <v/>
      </c>
      <c r="FI453" s="449">
        <f>FI452</f>
        <v>0.40999999999999998</v>
      </c>
      <c r="FJ453" s="449">
        <f>FJ452</f>
        <v>0.11</v>
      </c>
      <c r="FK453" s="449">
        <f>FK452</f>
        <v>0.014999999999999999</v>
      </c>
      <c r="FL453" s="449">
        <f>FL452</f>
        <v>0</v>
      </c>
      <c r="FM453" s="467">
        <f>FM452</f>
        <v>0.0001</v>
      </c>
      <c r="FN453" s="449">
        <f>FN452</f>
        <v>0.32000000000000001</v>
      </c>
      <c r="FO453" s="449">
        <f>FO452</f>
        <v>0.20000000000000001</v>
      </c>
      <c r="FP453" s="449">
        <f>FP452</f>
        <v>0.01</v>
      </c>
      <c r="FQ453" s="449">
        <f>FQ452</f>
        <v>0</v>
      </c>
      <c r="FR453" s="467">
        <f>FR452</f>
        <v>0.0001</v>
      </c>
      <c r="FS453" s="449" t="str">
        <f>IF(_tag_month_day!BD443="","",_tag_month_day!BD443/100)</f>
        <v/>
      </c>
      <c r="FT453" s="449" t="str">
        <f>IF(_tag_month_day!BE443="","",_tag_month_day!BE443/100)</f>
        <v/>
      </c>
      <c r="FU453" s="449" t="str">
        <f>IF(_tag_month_day!BF443="","",_tag_month_day!BF443/100)</f>
        <v/>
      </c>
      <c r="FV453" s="449" t="str">
        <f>IF(_tag_month_day!BG443="","",_tag_month_day!BG443/100)</f>
        <v/>
      </c>
      <c r="FW453" s="467" t="str">
        <f>IF(_tag_month_day!BH443="","",_tag_month_day!BH443/100)</f>
        <v/>
      </c>
      <c r="FX453" s="449" t="str">
        <f>IF(_tag_month_day!BI443="","",_tag_month_day!BI443/100)</f>
        <v/>
      </c>
      <c r="FY453" s="449" t="str">
        <f>IF(_tag_month_day!BJ443="","",_tag_month_day!BJ443/100)</f>
        <v/>
      </c>
      <c r="FZ453" s="468" t="str">
        <f>IF(_tag_month_day!BK443="","",_tag_month_day!BK443/100)</f>
        <v/>
      </c>
      <c r="GA453" s="449" t="str">
        <f>IF(_tag_month_day!BL443="","",_tag_month_day!BL443/100)</f>
        <v/>
      </c>
      <c r="GB453" s="467" t="str">
        <f>IF(_tag_month_day!BM443="","",_tag_month_day!BM443/100)</f>
        <v/>
      </c>
      <c r="GC453" s="431" t="str">
        <f>IF(_tag_month_day!BN443="","",_tag_month_day!BN443/100)</f>
        <v/>
      </c>
      <c r="GD453" s="431" t="str">
        <f>IF(_tag_month_day!BO443="","",_tag_month_day!BO443/100)</f>
        <v/>
      </c>
      <c r="GE453" s="431" t="str">
        <f>IF(_tag_month_day!BP443="","",_tag_month_day!BP443/100)</f>
        <v/>
      </c>
      <c r="GF453" s="431" t="str">
        <f>IF(_tag_month_day!BQ443="","",_tag_month_day!BQ443/100)</f>
        <v/>
      </c>
      <c r="GG453" s="431" t="str">
        <f>IF(_tag_month_day!BR443="","",_tag_month_day!BR443/100)</f>
        <v/>
      </c>
      <c r="GH453" s="431" t="str">
        <f>IF(_tag_month_day!BS443="","",_tag_month_day!BS443/100)</f>
        <v/>
      </c>
      <c r="GI453" s="467" t="str">
        <f>IF(_tag_month_day!BT443="","",_tag_month_day!BT443/100)</f>
        <v/>
      </c>
      <c r="GJ453" s="469" t="str">
        <f>IF(_tag_month_day!BU443="","",_tag_month_day!BU443/100)</f>
        <v/>
      </c>
      <c r="GK453" s="470">
        <f>GK452</f>
        <v>0.070000000000000007</v>
      </c>
      <c r="GL453" s="470">
        <f>GL452</f>
        <v>0.029999999999999999</v>
      </c>
      <c r="GM453" s="471" t="str">
        <f>IF(_tag_month_day!BX443="","",_tag_month_day!BX443/100)</f>
        <v/>
      </c>
      <c r="GN453" s="470">
        <f>GN452</f>
        <v>0.070000000000000007</v>
      </c>
      <c r="GO453" s="470">
        <f>GO452</f>
        <v>0.029999999999999999</v>
      </c>
      <c r="GP453" s="470">
        <f>GP452</f>
        <v>0.089999999999999997</v>
      </c>
      <c r="GQ453" s="470">
        <f>GQ452</f>
        <v>0.029999999999999999</v>
      </c>
      <c r="GR453" s="471" t="str">
        <f>IF(_tag_month_day!CA443="","",_tag_month_day!CA443/100)</f>
        <v/>
      </c>
      <c r="GS453" s="472">
        <f>GS452</f>
        <v>0.95299999999999996</v>
      </c>
      <c r="GT453" s="472">
        <f>GT452</f>
        <v>0.55000000000000004</v>
      </c>
      <c r="GU453" s="472">
        <f>GU452</f>
        <v>0.55000000000000004</v>
      </c>
      <c r="GV453" s="472">
        <f>GV452</f>
        <v>0.55000000000000004</v>
      </c>
      <c r="GW453" s="472">
        <f>GW452</f>
        <v>0.5</v>
      </c>
      <c r="GX453" s="472">
        <f>GX452</f>
        <v>0.93500000000000005</v>
      </c>
      <c r="GY453" s="472">
        <f>GY452</f>
        <v>0.14999999999999999</v>
      </c>
      <c r="GZ453" s="472">
        <f>GZ452</f>
        <v>1</v>
      </c>
      <c r="HA453" s="474">
        <f>HA452</f>
        <v>0.047</v>
      </c>
      <c r="HB453" s="474">
        <f>HB452</f>
        <v>0.45000000000000001</v>
      </c>
      <c r="HC453" s="474">
        <f>HC452</f>
        <v>0.45000000000000001</v>
      </c>
      <c r="HD453" s="474">
        <f>HD452</f>
        <v>0.45000000000000001</v>
      </c>
      <c r="HE453" s="474">
        <f>HE452</f>
        <v>0.5</v>
      </c>
      <c r="HF453" s="474">
        <f>HF452</f>
        <v>0.065000000000000002</v>
      </c>
      <c r="HG453" s="474">
        <f>HG452</f>
        <v>0.84999999999999998</v>
      </c>
      <c r="HH453" s="474">
        <f>HH452</f>
        <v>0</v>
      </c>
      <c r="HI453" s="10">
        <f>IF(BZ453&lt;&gt;"",CK453-BV453,0)</f>
        <v>0</v>
      </c>
      <c r="HJ453" s="10" t="e">
        <f>IF(AJ453&gt;0,AH453-AJ453,0)</f>
        <v>#VALUE!</v>
      </c>
      <c r="HK453" s="466">
        <f>HK452</f>
        <v>0.84999999999999998</v>
      </c>
      <c r="HL453" s="424">
        <f>HL452</f>
        <v>550000</v>
      </c>
      <c r="HM453" s="424">
        <f>HM452</f>
        <v>480000</v>
      </c>
      <c r="HN453" s="465" t="e">
        <f>(DJ453*EZ453+DK453*FH453+DL453*FM453+DM453*FR453+DN453*FW453+DO453*GB453+DS453*GI453+DP453*GM453+DR453*GR453)*1000*2</f>
        <v>#VALUE!</v>
      </c>
      <c r="HO453" s="465" t="e">
        <f>HN453*HK453*$HO$2/HL453*1000000</f>
        <v>#VALUE!</v>
      </c>
      <c r="HP453" s="465" t="e">
        <f>HN453*HK453*$HP$2/HM453*1000000</f>
        <v>#VALUE!</v>
      </c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</row>
    <row customFormat="1" r="454" s="0">
      <c r="A454" s="420">
        <v>443</v>
      </c>
      <c r="B454" s="421">
        <f ca="1">IF(D454=D453,B453,IF(D454="夜班",B453+1,B453))</f>
        <v>43604</v>
      </c>
      <c r="C454" s="422">
        <f>C453</f>
        <v>0.041666666666666699</v>
      </c>
      <c r="D454" s="10" t="str">
        <f ca="1">IF(HOUR(G454)&lt;8,"夜班",IF(HOUR(G454)&lt;16,"白班",IF(HOUR(G454)&lt;24,"中班",0)))</f>
        <v>白班</v>
      </c>
      <c r="E454" s="10" t="e">
        <f ca="1">IF(F454=1,"甲",IF(F454=2,"乙",IF(F454=3,"丙",IF(F454=4,"丁",""))))</f>
        <v>#REF!</v>
      </c>
      <c r="F454" s="10" t="e">
        <f ca="1">SUMPRODUCT((成本日报!$A$3:$A$95=计划!B454)*(成本日报!$B$3:$B$95=计划!$D454),成本日报!$C$3:$C$95)</f>
        <v>#REF!</v>
      </c>
      <c r="G454" s="423">
        <f ca="1">G453+C453</f>
        <v>43604.416666665595</v>
      </c>
      <c r="H454" s="423">
        <f ca="1">$G454+$C454/60*10+$C454*0</f>
        <v>43604.42361111004</v>
      </c>
      <c r="I454" s="423">
        <f ca="1">$G454+$C454/60*18+$C454*0</f>
        <v>43604.429166665592</v>
      </c>
      <c r="J454" s="423">
        <f ca="1">$G454+$C454/60*0+$C454*1</f>
        <v>43604.458333332259</v>
      </c>
      <c r="K454" s="423">
        <f ca="1">$G454+$C454/60*30+$C454*2</f>
        <v>43604.520833332266</v>
      </c>
      <c r="L454" s="423">
        <f ca="1">$G454+$C454/60*0+$C454*3</f>
        <v>43604.541666665595</v>
      </c>
      <c r="M454" s="424" t="str">
        <f>IF(_tag_month_day!A444="","",_tag_month_day!A444)</f>
        <v/>
      </c>
      <c r="N454" s="424" t="str">
        <f>IF(_tag_month_day!B444="","",_tag_month_day!B444)</f>
        <v/>
      </c>
      <c r="O454" s="425" t="e">
        <f>IF(M454+N454=0,"",M454+N454)</f>
        <v>#VALUE!</v>
      </c>
      <c r="P454" s="424" t="str">
        <f>IF(_tag_month_day!C444="","",_tag_month_day!C444)</f>
        <v/>
      </c>
      <c r="Q454" s="424" t="str">
        <f>IF(_tag_month_day!D444="","",_tag_month_day!D444)</f>
        <v/>
      </c>
      <c r="R454" s="426" t="str">
        <f>IF(_tag_month_day!CB444="","",_tag_month_day!CB444/100)</f>
        <v/>
      </c>
      <c r="S454" s="427" t="str">
        <f>IF(_tag_month_day!E444="","",_tag_month_day!E444)</f>
        <v/>
      </c>
      <c r="T454" s="427" t="str">
        <f>IF(_tag_month_day!F444="","",_tag_month_day!F444)</f>
        <v/>
      </c>
      <c r="U454" s="428" t="e">
        <f>S454+T454</f>
        <v>#VALUE!</v>
      </c>
      <c r="V454" s="429" t="e">
        <f>U454/AJ454</f>
        <v>#VALUE!</v>
      </c>
      <c r="W454" s="430" t="str">
        <f>IF(_jhy_month_day!A444="","",_jhy_month_day!A444)</f>
        <v/>
      </c>
      <c r="X454" s="431" t="str">
        <f>IF(_jhy_month_day!B444="","",_jhy_month_day!B444/100)</f>
        <v/>
      </c>
      <c r="Y454" s="431" t="str">
        <f>IF(_jhy_month_day!C444="","",_jhy_month_day!C444/100)</f>
        <v/>
      </c>
      <c r="Z454" s="432">
        <f>Z450+1</f>
        <v>111</v>
      </c>
      <c r="AA454" s="433" t="str">
        <f>IF(_tag_month_day!G444="","",_tag_month_day!G444/100)</f>
        <v/>
      </c>
      <c r="AB454" s="433" t="str">
        <f>IF(_tag_month_day!H444="","",_tag_month_day!H444/100)</f>
        <v/>
      </c>
      <c r="AC454" s="434">
        <f>IF(X454="",AC453,BK454*($AV453*X454+$AW453*FD453+$AX453*FI453+$AY453*FN453+$AZ453*FS453+$BA453*FX453+$BG453*GE453)/(AV453*Y454+AX453*FK453+AW453*FF453+AY453*FP453+AZ453*FU453+BA453*FZ453+BG453*GG453+BB453*GK453+BC453*GN453+BD453*GP453))</f>
        <v>1.59963432013121</v>
      </c>
      <c r="AD454" s="435" t="str">
        <f>IF(AC454=AC453,"",AC454-AC453)</f>
        <v/>
      </c>
      <c r="AE454" s="436" t="str">
        <f>IF(1-AF454=0,"",(1-AF454))</f>
        <v/>
      </c>
      <c r="AF454" s="437">
        <v>1</v>
      </c>
      <c r="AG454" s="10" t="str">
        <f>AG453</f>
        <v>9A3</v>
      </c>
      <c r="AH454" s="438" t="str">
        <f>AH453</f>
        <v/>
      </c>
      <c r="AI454" s="424"/>
      <c r="AJ454" s="10" t="str">
        <f>IF(_tag_month_day!I444="","",_tag_month_day!I444)</f>
        <v/>
      </c>
      <c r="AK454" s="440"/>
      <c r="AL454" s="440"/>
      <c r="AM454" s="440"/>
      <c r="AN454" s="441">
        <f>AN453</f>
        <v>2</v>
      </c>
      <c r="AO454" s="441">
        <f>AO453</f>
        <v>8</v>
      </c>
      <c r="AP454" s="442" t="e">
        <f>(IF(AN454=0,AS453,AS453*(1+AO454/AN454)/(AR454+AO454/AN454)))+AT454</f>
        <v>#VALUE!</v>
      </c>
      <c r="AQ454" s="443" t="str">
        <f>IF(_tag_month_day!J444="","",_tag_month_day!J444/100)</f>
        <v/>
      </c>
      <c r="AR454" s="444">
        <f>AR453</f>
        <v>1.3</v>
      </c>
      <c r="AS454" s="445" t="e">
        <f>AQ454*(AN454*AR454+AO454)/(AN454+AO454)</f>
        <v>#VALUE!</v>
      </c>
      <c r="AT454" s="445" t="e">
        <f>(SUM(BE454:BF454)-SUM(BE453:BF453))*0.05</f>
        <v>#VALUE!</v>
      </c>
      <c r="AU454" s="446" t="str">
        <f>IF(_tag_month_day!CC444="","",IF(_tag_month_day!CC444&gt;0,_tag_month_day!CD444,_tag_month_day!CE444))</f>
        <v/>
      </c>
      <c r="AV454" s="447" t="str">
        <f>IF(_tag_month_day!L444="","",_tag_month_day!L444/100)</f>
        <v/>
      </c>
      <c r="AW454" s="431">
        <f>AW453</f>
        <v>0</v>
      </c>
      <c r="AX454" s="431">
        <f>AX453</f>
        <v>0</v>
      </c>
      <c r="AY454" s="431" t="str">
        <f>IF(_tag_month_day!M444="","",_tag_month_day!M444/100)</f>
        <v/>
      </c>
      <c r="AZ454" s="431" t="str">
        <f>IF(_tag_month_day!N444="","",_tag_month_day!N444/100)</f>
        <v/>
      </c>
      <c r="BA454" s="431" t="str">
        <f>IF(_tag_month_day!O444="","",_tag_month_day!O444/100)</f>
        <v/>
      </c>
      <c r="BB454" s="448" t="str">
        <f>IF(_tag_month_day!P444="","",_tag_month_day!P444/100)</f>
        <v/>
      </c>
      <c r="BC454" s="448">
        <f>BC453</f>
        <v>0</v>
      </c>
      <c r="BD454" s="448" t="str">
        <f>IF(_tag_month_day!Q444="","",_tag_month_day!Q444/100)</f>
        <v/>
      </c>
      <c r="BE454" s="449" t="str">
        <f>IF(_tag_month_day!R444="","",_tag_month_day!R444/100)</f>
        <v/>
      </c>
      <c r="BF454" s="388" t="e">
        <f>(AU454*(100+BE454*100))/(AJ454-AU454)/100</f>
        <v>#VALUE!</v>
      </c>
      <c r="BG454" s="450" t="e">
        <f>BE454+BF454</f>
        <v>#VALUE!</v>
      </c>
      <c r="BH454" s="451" t="e">
        <f>SUM(AV454:BF454)</f>
        <v>#VALUE!</v>
      </c>
      <c r="BI454" s="452" t="e">
        <f>IF(CX454=0,BI453,(DK454*查询!$R$5+DL454*查询!$Q$5+DM454*查询!$N$5+DN454*查询!$O$5+DO454*查询!$P$5)*AF454/CX454)</f>
        <v>#VALUE!</v>
      </c>
      <c r="BJ454" s="452" t="e">
        <f>IF(CX454=0,BJ453,(DP454*查询!$S$5+DQ454*查询!$T$5+DR454*查询!$U$5)*AF454/CX454)</f>
        <v>#VALUE!</v>
      </c>
      <c r="BK454" s="452">
        <f>BK453</f>
        <v>1</v>
      </c>
      <c r="BL454" s="453" t="e">
        <f>SUMPRODUCT((AV454:BA454)*(GS454:GX454))/((GS454:GX454)+SUM(BB454:BD454)*GY454+BG454*GZ454)</f>
        <v>#VALUE!</v>
      </c>
      <c r="BM454" s="453" t="e">
        <f>BK454*($AV454*FB454+$AW454*FD454+$AX454*FI454+$AY454*FN454+$AZ454*FS454+$BA454*FX454+$BG454*GE454)/(AV454*EY454+AX454*FK454+AW454*FF454+AY454*FP454+AZ454*FU454+BA454*FZ454+BG454*GG454+BB454*GK454+BC454*GN454+BD454*GP454)</f>
        <v>#VALUE!</v>
      </c>
      <c r="BN454" s="453" t="e">
        <f>($AV454*FC454+$AX454*FJ454+$AW454*FE454+$AY454*FO454+$AZ454*FT454+$BA454*FY454+$BG454*GF454)/($AV454*FA454+BG454*GH454+BB454*GL454+BC454*GO454+BD454*GQ454+BA454*GA454)</f>
        <v>#VALUE!</v>
      </c>
      <c r="BO454" s="454" t="e">
        <f>SUMPRODUCT(AV454:BA454*GS454:GX454)/(GS454:GX454+(BB454+BC454+BD454)*GY454+BG454)</f>
        <v>#VALUE!</v>
      </c>
      <c r="BP454" s="454" t="e">
        <f>SUMPRODUCT(AV454:BA454*GS454:GX454)/(GS454:GX454+(BB454+BC454+BD454)*GY454+BG454)</f>
        <v>#VALUE!</v>
      </c>
      <c r="BQ454" s="454" t="e">
        <f>SUMPRODUCT(AV454:BA454*GS454:GX454)/(GS454:GX454+(BB454+BC454+BD454)*GY454+BG454)</f>
        <v>#VALUE!</v>
      </c>
      <c r="BR454" s="453" t="str">
        <f>IF(_tag_month_day!T444="","",_tag_month_day!T444)</f>
        <v/>
      </c>
      <c r="BS454" s="453" t="str">
        <f>IF(_tag_month_day!U444="","",_tag_month_day!U444)</f>
        <v/>
      </c>
      <c r="BT454" s="455" t="str">
        <f>IF(CK454="","",IF((CK454&gt;=BV454-0.12)*(CK454&lt;=BV454+0.12),"合格","不合格"))</f>
        <v/>
      </c>
      <c r="BU454" s="456" t="str">
        <f>IF(_tag_month_day!V444="","",_tag_month_day!V444)</f>
        <v/>
      </c>
      <c r="BV454" s="457" t="str">
        <f>IF(_tag_month_day!W444="","",_tag_month_day!W444)</f>
        <v/>
      </c>
      <c r="BW454" s="458" t="str">
        <f>IF(_tag_month_day!X444="","",_tag_month_day!X444)</f>
        <v/>
      </c>
      <c r="BX454" s="458" t="str">
        <f>IF(_tag_month_day!Y444="","",_tag_month_day!Y444)</f>
        <v/>
      </c>
      <c r="BY454" s="459">
        <f ca="1">L454</f>
        <v>43604.541666665595</v>
      </c>
      <c r="BZ454" s="460"/>
      <c r="CA454" s="461"/>
      <c r="CB454" s="424" t="str">
        <f>IF(_tag_month_day!Z444="","",_tag_month_day!Z444)</f>
        <v/>
      </c>
      <c r="CC454" s="424" t="str">
        <f>IF(_tag_month_day!AA444="","",_tag_month_day!AA444)</f>
        <v/>
      </c>
      <c r="CD454" s="424" t="str">
        <f>IF(_tag_month_day!AB444="","",_tag_month_day!AB444)</f>
        <v/>
      </c>
      <c r="CE454" s="424" t="str">
        <f>IF(_tag_month_day!AC444="","",_tag_month_day!AC444)</f>
        <v/>
      </c>
      <c r="CF454" s="424" t="str">
        <f>IF(_tag_month_day!AD444="","",_tag_month_day!AD444)</f>
        <v/>
      </c>
      <c r="CG454" s="424" t="str">
        <f>IF(_tag_month_day!AE444="","",_tag_month_day!AE444)</f>
        <v/>
      </c>
      <c r="CH454" s="424" t="str">
        <f>IF(_tag_month_day!AF444="","",_tag_month_day!AF444)</f>
        <v/>
      </c>
      <c r="CI454" s="424" t="str">
        <f>IF(_tag_month_day!AG444="","",_tag_month_day!AG444)</f>
        <v/>
      </c>
      <c r="CJ454" s="424" t="str">
        <f>IF(_tag_month_day!AH444="","",_tag_month_day!AH444)</f>
        <v/>
      </c>
      <c r="CK454" s="424" t="str">
        <f>IF(_tag_month_day!AI444="","",_tag_month_day!AI444)</f>
        <v/>
      </c>
      <c r="CL454" s="4" t="str">
        <f>IF(_tag_month_day!AJ444="","",_tag_month_day!AJ444)</f>
        <v/>
      </c>
      <c r="CM454" s="4" t="str">
        <f>IF(_tag_month_day!AK444="","",_tag_month_day!AK444)</f>
        <v/>
      </c>
      <c r="CN454" s="4" t="str">
        <f>IF(_tag_month_day!AL444="","",_tag_month_day!AL444)</f>
        <v/>
      </c>
      <c r="CO454" s="4" t="str">
        <f>IF(_tag_month_day!AM444="","",_tag_month_day!AM444)</f>
        <v/>
      </c>
      <c r="CP454" s="4" t="str">
        <f>IF(_tag_month_day!AN444="","",_tag_month_day!AN444)</f>
        <v/>
      </c>
      <c r="CQ454" s="4" t="str">
        <f>IF(_tag_month_day!AO444="","",_tag_month_day!AO444)</f>
        <v/>
      </c>
      <c r="CR454" s="462" t="str">
        <f>IF(_tag_month_day!AP444="","",_tag_month_day!AP444)</f>
        <v/>
      </c>
      <c r="CS454" s="463" t="str">
        <f>IF(_tag_month_day!AQ444="","",_tag_month_day!AQ444)</f>
        <v/>
      </c>
      <c r="CT454" s="4" t="str">
        <f>IF(_tag_month_day!AR444="","",_tag_month_day!AR444)</f>
        <v/>
      </c>
      <c r="CU454" s="464" t="e">
        <f>DU454/AJ454</f>
        <v>#VALUE!</v>
      </c>
      <c r="CV454" s="451" t="e">
        <f>BG454/BH454</f>
        <v>#VALUE!</v>
      </c>
      <c r="CW454" s="465" t="e">
        <f>AJ454*(1-CV454)*CU454*AF454</f>
        <v>#VALUE!</v>
      </c>
      <c r="CX454" s="465" t="e">
        <f>CW454*94%</f>
        <v>#VALUE!</v>
      </c>
      <c r="CY454" s="466" t="e">
        <f>IF(CX454=0,0,DS454/(DS454+CX454))</f>
        <v>#VALUE!</v>
      </c>
      <c r="CZ454" s="465" t="e">
        <f>$AJ454*EF454</f>
        <v>#VALUE!</v>
      </c>
      <c r="DA454" s="465" t="e">
        <f>$AJ454*EG454</f>
        <v>#VALUE!</v>
      </c>
      <c r="DB454" s="465" t="e">
        <f>$AJ454*EH454</f>
        <v>#VALUE!</v>
      </c>
      <c r="DC454" s="465" t="e">
        <f>$AJ454*EI454</f>
        <v>#VALUE!</v>
      </c>
      <c r="DD454" s="465" t="e">
        <f>$AJ454*EJ454</f>
        <v>#VALUE!</v>
      </c>
      <c r="DE454" s="465" t="e">
        <f>$AJ454*EK454</f>
        <v>#VALUE!</v>
      </c>
      <c r="DF454" s="465" t="e">
        <f>$AJ454*EL454</f>
        <v>#VALUE!</v>
      </c>
      <c r="DG454" s="465" t="e">
        <f>$AJ454*EM454</f>
        <v>#VALUE!</v>
      </c>
      <c r="DH454" s="465" t="e">
        <f>$AJ454*EN454</f>
        <v>#VALUE!</v>
      </c>
      <c r="DI454" s="465" t="e">
        <f>$AJ454*EO454</f>
        <v>#VALUE!</v>
      </c>
      <c r="DJ454" s="465" t="e">
        <f>CZ454*(1-EP454)</f>
        <v>#VALUE!</v>
      </c>
      <c r="DK454" s="465" t="e">
        <f>DA454*(1-ER454)</f>
        <v>#VALUE!</v>
      </c>
      <c r="DL454" s="465" t="e">
        <f>DB454*(1-EQ454)</f>
        <v>#VALUE!</v>
      </c>
      <c r="DM454" s="465" t="e">
        <f>DC454*(1-ES454)</f>
        <v>#VALUE!</v>
      </c>
      <c r="DN454" s="465" t="e">
        <f>DD454*(1-ET454)</f>
        <v>#VALUE!</v>
      </c>
      <c r="DO454" s="465" t="e">
        <f>DE454</f>
        <v>#VALUE!</v>
      </c>
      <c r="DP454" s="465" t="e">
        <f>DF454*(1-EU454)</f>
        <v>#VALUE!</v>
      </c>
      <c r="DQ454" s="465" t="e">
        <f>DG454*(1-EV454)</f>
        <v>#VALUE!</v>
      </c>
      <c r="DR454" s="465" t="e">
        <f>DH454*(1-EW454)</f>
        <v>#VALUE!</v>
      </c>
      <c r="DS454" s="465" t="e">
        <f>DI454</f>
        <v>#VALUE!</v>
      </c>
      <c r="DT454" s="465" t="e">
        <f>SUM(DJ454:DS454)</f>
        <v>#VALUE!</v>
      </c>
      <c r="DU454" s="465" t="e">
        <f>(GS454:GX454)+(DP454+DQ454+DR454)*GY454+DS454</f>
        <v>#VALUE!</v>
      </c>
      <c r="DV454" s="451" t="e">
        <f>AV454/$BH454/(1-EP454)</f>
        <v>#VALUE!</v>
      </c>
      <c r="DW454" s="451" t="e">
        <f>AW454/$BH454/(1-ER454)</f>
        <v>#VALUE!</v>
      </c>
      <c r="DX454" s="451" t="e">
        <f>AX454/$BH454/(1-EQ454)</f>
        <v>#VALUE!</v>
      </c>
      <c r="DY454" s="451" t="e">
        <f>AY454/$BH454/(1-ES454)</f>
        <v>#VALUE!</v>
      </c>
      <c r="DZ454" s="451" t="e">
        <f>AZ454/$BH454/(1-ET454)</f>
        <v>#VALUE!</v>
      </c>
      <c r="EA454" s="451" t="e">
        <f>BA454/$BH454/(1-AX454)</f>
        <v>#VALUE!</v>
      </c>
      <c r="EB454" s="451" t="e">
        <f>BB454/$BH454/(1-EU454)</f>
        <v>#VALUE!</v>
      </c>
      <c r="EC454" s="451" t="e">
        <f>BC454/$BH454/(1-EV454)</f>
        <v>#VALUE!</v>
      </c>
      <c r="ED454" s="451" t="e">
        <f>BD454/$BH454/(1-EW454)</f>
        <v>#VALUE!</v>
      </c>
      <c r="EE454" s="451" t="e">
        <f>BG454/BH454</f>
        <v>#VALUE!</v>
      </c>
      <c r="EF454" s="451" t="e">
        <f>DV454/SUM($DV454:$EE454)</f>
        <v>#VALUE!</v>
      </c>
      <c r="EG454" s="451" t="e">
        <f>DW454/SUM($DV454:$EE454)</f>
        <v>#VALUE!</v>
      </c>
      <c r="EH454" s="451" t="e">
        <f>DX454/SUM($DV454:$EE454)</f>
        <v>#VALUE!</v>
      </c>
      <c r="EI454" s="451" t="e">
        <f>DY454/SUM($DV454:$EE454)</f>
        <v>#VALUE!</v>
      </c>
      <c r="EJ454" s="451" t="e">
        <f>DZ454/SUM($DV454:$EE454)</f>
        <v>#VALUE!</v>
      </c>
      <c r="EK454" s="451" t="e">
        <f>EA454/SUM($DV454:$EE454)</f>
        <v>#VALUE!</v>
      </c>
      <c r="EL454" s="451" t="e">
        <f>EB454/SUM($DV454:$EE454)</f>
        <v>#VALUE!</v>
      </c>
      <c r="EM454" s="451" t="e">
        <f>EC454/SUM($DV454:$EE454)</f>
        <v>#VALUE!</v>
      </c>
      <c r="EN454" s="451" t="e">
        <f>ED454/SUM($DV454:$EE454)</f>
        <v>#VALUE!</v>
      </c>
      <c r="EO454" s="451" t="e">
        <f>EE454/SUM($DV454:$EE454)</f>
        <v>#VALUE!</v>
      </c>
      <c r="EP454" s="450">
        <f>EP453</f>
        <v>0.080000000000000002</v>
      </c>
      <c r="EQ454" s="450">
        <f>EQ453</f>
        <v>0.014999999999999999</v>
      </c>
      <c r="ER454" s="450">
        <f>ER453</f>
        <v>0.014999999999999999</v>
      </c>
      <c r="ES454" s="450">
        <f>ES453</f>
        <v>0.014999999999999999</v>
      </c>
      <c r="ET454" s="450">
        <f>ET453</f>
        <v>0.014999999999999999</v>
      </c>
      <c r="EU454" s="450">
        <f>EU453</f>
        <v>0.089999999999999997</v>
      </c>
      <c r="EV454" s="450">
        <f>EV453</f>
        <v>0.089999999999999997</v>
      </c>
      <c r="EW454" s="450">
        <f>EW453</f>
        <v>0.089999999999999997</v>
      </c>
      <c r="EX454" s="431" t="str">
        <f>IF(_tag_month_day!AS444="","",_tag_month_day!AS444/100)</f>
        <v/>
      </c>
      <c r="EY454" s="431" t="str">
        <f>IF(_tag_month_day!AT444="","",_tag_month_day!AT444/100)</f>
        <v/>
      </c>
      <c r="EZ454" s="431" t="str">
        <f>IF(_tag_month_day!AU444="","",_tag_month_day!AU444/100)</f>
        <v/>
      </c>
      <c r="FA454" s="431" t="str">
        <f>IF(_tag_month_day!AV444="","",_tag_month_day!AV444/100)</f>
        <v/>
      </c>
      <c r="FB454" s="431" t="str">
        <f>IF(_tag_month_day!AW444="","",_tag_month_day!AW444/100)</f>
        <v/>
      </c>
      <c r="FC454" s="431" t="str">
        <f>IF(_tag_month_day!AX444="","",_tag_month_day!AX444/100)</f>
        <v/>
      </c>
      <c r="FD454" s="449" t="str">
        <f>IF(_tag_month_day!AY444="","",_tag_month_day!AY444/100)</f>
        <v/>
      </c>
      <c r="FE454" s="449" t="str">
        <f>IF(_tag_month_day!AZ444="","",_tag_month_day!AZ444/100)</f>
        <v/>
      </c>
      <c r="FF454" s="449" t="str">
        <f>IF(_tag_month_day!BA444="","",_tag_month_day!BA444/100)</f>
        <v/>
      </c>
      <c r="FG454" s="449" t="str">
        <f>IF(_tag_month_day!BB444="","",_tag_month_day!BB444/100)</f>
        <v/>
      </c>
      <c r="FH454" s="467" t="str">
        <f>IF(_tag_month_day!BC444="","",_tag_month_day!BC444/100)</f>
        <v/>
      </c>
      <c r="FI454" s="449">
        <f>FI453</f>
        <v>0.40999999999999998</v>
      </c>
      <c r="FJ454" s="449">
        <f>FJ453</f>
        <v>0.11</v>
      </c>
      <c r="FK454" s="449">
        <f>FK453</f>
        <v>0.014999999999999999</v>
      </c>
      <c r="FL454" s="449">
        <f>FL453</f>
        <v>0</v>
      </c>
      <c r="FM454" s="467">
        <f>FM453</f>
        <v>0.0001</v>
      </c>
      <c r="FN454" s="449">
        <f>FN453</f>
        <v>0.32000000000000001</v>
      </c>
      <c r="FO454" s="449">
        <f>FO453</f>
        <v>0.20000000000000001</v>
      </c>
      <c r="FP454" s="449">
        <f>FP453</f>
        <v>0.01</v>
      </c>
      <c r="FQ454" s="449">
        <f>FQ453</f>
        <v>0</v>
      </c>
      <c r="FR454" s="467">
        <f>FR453</f>
        <v>0.0001</v>
      </c>
      <c r="FS454" s="449" t="str">
        <f>IF(_tag_month_day!BD444="","",_tag_month_day!BD444/100)</f>
        <v/>
      </c>
      <c r="FT454" s="449" t="str">
        <f>IF(_tag_month_day!BE444="","",_tag_month_day!BE444/100)</f>
        <v/>
      </c>
      <c r="FU454" s="449" t="str">
        <f>IF(_tag_month_day!BF444="","",_tag_month_day!BF444/100)</f>
        <v/>
      </c>
      <c r="FV454" s="449" t="str">
        <f>IF(_tag_month_day!BG444="","",_tag_month_day!BG444/100)</f>
        <v/>
      </c>
      <c r="FW454" s="467" t="str">
        <f>IF(_tag_month_day!BH444="","",_tag_month_day!BH444/100)</f>
        <v/>
      </c>
      <c r="FX454" s="449" t="str">
        <f>IF(_tag_month_day!BI444="","",_tag_month_day!BI444/100)</f>
        <v/>
      </c>
      <c r="FY454" s="449" t="str">
        <f>IF(_tag_month_day!BJ444="","",_tag_month_day!BJ444/100)</f>
        <v/>
      </c>
      <c r="FZ454" s="468" t="str">
        <f>IF(_tag_month_day!BK444="","",_tag_month_day!BK444/100)</f>
        <v/>
      </c>
      <c r="GA454" s="449" t="str">
        <f>IF(_tag_month_day!BL444="","",_tag_month_day!BL444/100)</f>
        <v/>
      </c>
      <c r="GB454" s="467" t="str">
        <f>IF(_tag_month_day!BM444="","",_tag_month_day!BM444/100)</f>
        <v/>
      </c>
      <c r="GC454" s="431" t="str">
        <f>IF(_tag_month_day!BN444="","",_tag_month_day!BN444/100)</f>
        <v/>
      </c>
      <c r="GD454" s="431" t="str">
        <f>IF(_tag_month_day!BO444="","",_tag_month_day!BO444/100)</f>
        <v/>
      </c>
      <c r="GE454" s="431" t="str">
        <f>IF(_tag_month_day!BP444="","",_tag_month_day!BP444/100)</f>
        <v/>
      </c>
      <c r="GF454" s="431" t="str">
        <f>IF(_tag_month_day!BQ444="","",_tag_month_day!BQ444/100)</f>
        <v/>
      </c>
      <c r="GG454" s="431" t="str">
        <f>IF(_tag_month_day!BR444="","",_tag_month_day!BR444/100)</f>
        <v/>
      </c>
      <c r="GH454" s="431" t="str">
        <f>IF(_tag_month_day!BS444="","",_tag_month_day!BS444/100)</f>
        <v/>
      </c>
      <c r="GI454" s="467" t="str">
        <f>IF(_tag_month_day!BT444="","",_tag_month_day!BT444/100)</f>
        <v/>
      </c>
      <c r="GJ454" s="469" t="str">
        <f>IF(_tag_month_day!BU444="","",_tag_month_day!BU444/100)</f>
        <v/>
      </c>
      <c r="GK454" s="470">
        <f>GK453</f>
        <v>0.070000000000000007</v>
      </c>
      <c r="GL454" s="470">
        <f>GL453</f>
        <v>0.029999999999999999</v>
      </c>
      <c r="GM454" s="471" t="str">
        <f>IF(_tag_month_day!BX444="","",_tag_month_day!BX444/100)</f>
        <v/>
      </c>
      <c r="GN454" s="470">
        <f>GN453</f>
        <v>0.070000000000000007</v>
      </c>
      <c r="GO454" s="470">
        <f>GO453</f>
        <v>0.029999999999999999</v>
      </c>
      <c r="GP454" s="470">
        <f>GP453</f>
        <v>0.089999999999999997</v>
      </c>
      <c r="GQ454" s="470">
        <f>GQ453</f>
        <v>0.029999999999999999</v>
      </c>
      <c r="GR454" s="471" t="str">
        <f>IF(_tag_month_day!CA444="","",_tag_month_day!CA444/100)</f>
        <v/>
      </c>
      <c r="GS454" s="472">
        <f>GS453</f>
        <v>0.95299999999999996</v>
      </c>
      <c r="GT454" s="472">
        <f>GT453</f>
        <v>0.55000000000000004</v>
      </c>
      <c r="GU454" s="472">
        <f>GU453</f>
        <v>0.55000000000000004</v>
      </c>
      <c r="GV454" s="472">
        <f>GV453</f>
        <v>0.55000000000000004</v>
      </c>
      <c r="GW454" s="472">
        <f>GW453</f>
        <v>0.5</v>
      </c>
      <c r="GX454" s="472">
        <f>GX453</f>
        <v>0.93500000000000005</v>
      </c>
      <c r="GY454" s="472">
        <f>GY453</f>
        <v>0.14999999999999999</v>
      </c>
      <c r="GZ454" s="472">
        <f>GZ453</f>
        <v>1</v>
      </c>
      <c r="HA454" s="474">
        <f>HA453</f>
        <v>0.047</v>
      </c>
      <c r="HB454" s="474">
        <f>HB453</f>
        <v>0.45000000000000001</v>
      </c>
      <c r="HC454" s="474">
        <f>HC453</f>
        <v>0.45000000000000001</v>
      </c>
      <c r="HD454" s="474">
        <f>HD453</f>
        <v>0.45000000000000001</v>
      </c>
      <c r="HE454" s="474">
        <f>HE453</f>
        <v>0.5</v>
      </c>
      <c r="HF454" s="474">
        <f>HF453</f>
        <v>0.065000000000000002</v>
      </c>
      <c r="HG454" s="474">
        <f>HG453</f>
        <v>0.84999999999999998</v>
      </c>
      <c r="HH454" s="474">
        <f>HH453</f>
        <v>0</v>
      </c>
      <c r="HI454" s="10">
        <f>IF(BZ454&lt;&gt;"",CK454-BV454,0)</f>
        <v>0</v>
      </c>
      <c r="HJ454" s="10" t="e">
        <f>IF(AJ454&gt;0,AH454-AJ454,0)</f>
        <v>#VALUE!</v>
      </c>
      <c r="HK454" s="466">
        <f>HK453</f>
        <v>0.84999999999999998</v>
      </c>
      <c r="HL454" s="424">
        <f>HL453</f>
        <v>550000</v>
      </c>
      <c r="HM454" s="424">
        <f>HM453</f>
        <v>480000</v>
      </c>
      <c r="HN454" s="465" t="e">
        <f>(DJ454*EZ454+DK454*FH454+DL454*FM454+DM454*FR454+DN454*FW454+DO454*GB454+DS454*GI454+DP454*GM454+DR454*GR454)*1000*2</f>
        <v>#VALUE!</v>
      </c>
      <c r="HO454" s="465" t="e">
        <f>HN454*HK454*$HO$2/HL454*1000000</f>
        <v>#VALUE!</v>
      </c>
      <c r="HP454" s="465" t="e">
        <f>HN454*HK454*$HP$2/HM454*1000000</f>
        <v>#VALUE!</v>
      </c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</row>
    <row customFormat="1" r="455" s="0">
      <c r="A455" s="420">
        <v>444</v>
      </c>
      <c r="B455" s="421">
        <f ca="1">IF(D455=D454,B454,IF(D455="夜班",B454+1,B454))</f>
        <v>43604</v>
      </c>
      <c r="C455" s="422">
        <f>C454</f>
        <v>0.041666666666666699</v>
      </c>
      <c r="D455" s="10" t="str">
        <f ca="1">IF(HOUR(G455)&lt;8,"夜班",IF(HOUR(G455)&lt;16,"白班",IF(HOUR(G455)&lt;24,"中班",0)))</f>
        <v>白班</v>
      </c>
      <c r="E455" s="10" t="e">
        <f ca="1">IF(F455=1,"甲",IF(F455=2,"乙",IF(F455=3,"丙",IF(F455=4,"丁",""))))</f>
        <v>#REF!</v>
      </c>
      <c r="F455" s="10" t="e">
        <f ca="1">SUMPRODUCT((成本日报!$A$3:$A$95=计划!B455)*(成本日报!$B$3:$B$95=计划!$D455),成本日报!$C$3:$C$95)</f>
        <v>#REF!</v>
      </c>
      <c r="G455" s="423">
        <f ca="1">G454+C454</f>
        <v>43604.458333332259</v>
      </c>
      <c r="H455" s="423">
        <f ca="1">$G455+$C455/60*10+$C455*0</f>
        <v>43604.465277776704</v>
      </c>
      <c r="I455" s="423">
        <f ca="1">$G455+$C455/60*18+$C455*0</f>
        <v>43604.470833332256</v>
      </c>
      <c r="J455" s="423">
        <f ca="1">$G455+$C455/60*0+$C455*1</f>
        <v>43604.499999998923</v>
      </c>
      <c r="K455" s="423">
        <f ca="1">$G455+$C455/60*30+$C455*2</f>
        <v>43604.56249999893</v>
      </c>
      <c r="L455" s="423">
        <f ca="1">$G455+$C455/60*0+$C455*3</f>
        <v>43604.583333332259</v>
      </c>
      <c r="M455" s="424" t="str">
        <f>IF(_tag_month_day!A445="","",_tag_month_day!A445)</f>
        <v/>
      </c>
      <c r="N455" s="424" t="str">
        <f>IF(_tag_month_day!B445="","",_tag_month_day!B445)</f>
        <v/>
      </c>
      <c r="O455" s="425" t="e">
        <f>IF(M455+N455=0,"",M455+N455)</f>
        <v>#VALUE!</v>
      </c>
      <c r="P455" s="424" t="str">
        <f>IF(_tag_month_day!C445="","",_tag_month_day!C445)</f>
        <v/>
      </c>
      <c r="Q455" s="424" t="str">
        <f>IF(_tag_month_day!D445="","",_tag_month_day!D445)</f>
        <v/>
      </c>
      <c r="R455" s="426" t="str">
        <f>IF(_tag_month_day!CB445="","",_tag_month_day!CB445/100)</f>
        <v/>
      </c>
      <c r="S455" s="427" t="str">
        <f>IF(_tag_month_day!E445="","",_tag_month_day!E445)</f>
        <v/>
      </c>
      <c r="T455" s="427" t="str">
        <f>IF(_tag_month_day!F445="","",_tag_month_day!F445)</f>
        <v/>
      </c>
      <c r="U455" s="428" t="e">
        <f>S455+T455</f>
        <v>#VALUE!</v>
      </c>
      <c r="V455" s="429" t="e">
        <f>U455/AJ455</f>
        <v>#VALUE!</v>
      </c>
      <c r="W455" s="430" t="str">
        <f>IF(_jhy_month_day!A445="","",_jhy_month_day!A445)</f>
        <v/>
      </c>
      <c r="X455" s="431" t="str">
        <f>IF(_jhy_month_day!B445="","",_jhy_month_day!B445/100)</f>
        <v/>
      </c>
      <c r="Y455" s="431" t="str">
        <f>IF(_jhy_month_day!C445="","",_jhy_month_day!C445/100)</f>
        <v/>
      </c>
      <c r="Z455" s="432">
        <f>Z451+1</f>
        <v>111</v>
      </c>
      <c r="AA455" s="433" t="str">
        <f>IF(_tag_month_day!G445="","",_tag_month_day!G445/100)</f>
        <v/>
      </c>
      <c r="AB455" s="433" t="str">
        <f>IF(_tag_month_day!H445="","",_tag_month_day!H445/100)</f>
        <v/>
      </c>
      <c r="AC455" s="434">
        <f>IF(X455="",AC454,BK455*($AV454*X455+$AW454*FD454+$AX454*FI454+$AY454*FN454+$AZ454*FS454+$BA454*FX454+$BG454*GE454)/(AV454*Y455+AX454*FK454+AW454*FF454+AY454*FP454+AZ454*FU454+BA454*FZ454+BG454*GG454+BB454*GK454+BC454*GN454+BD454*GP454))</f>
        <v>1.59963432013121</v>
      </c>
      <c r="AD455" s="435" t="str">
        <f>IF(AC455=AC454,"",AC455-AC454)</f>
        <v/>
      </c>
      <c r="AE455" s="436" t="str">
        <f>IF(1-AF455=0,"",(1-AF455))</f>
        <v/>
      </c>
      <c r="AF455" s="437">
        <v>1</v>
      </c>
      <c r="AG455" s="10" t="str">
        <f>AG454</f>
        <v>9A3</v>
      </c>
      <c r="AH455" s="438" t="str">
        <f>AH454</f>
        <v/>
      </c>
      <c r="AI455" s="424"/>
      <c r="AJ455" s="10" t="str">
        <f>IF(_tag_month_day!I445="","",_tag_month_day!I445)</f>
        <v/>
      </c>
      <c r="AK455" s="440"/>
      <c r="AL455" s="440"/>
      <c r="AM455" s="440"/>
      <c r="AN455" s="441">
        <f>AN454</f>
        <v>2</v>
      </c>
      <c r="AO455" s="441">
        <f>AO454</f>
        <v>8</v>
      </c>
      <c r="AP455" s="442" t="e">
        <f>(IF(AN455=0,AS454,AS454*(1+AO455/AN455)/(AR455+AO455/AN455)))+AT455</f>
        <v>#VALUE!</v>
      </c>
      <c r="AQ455" s="443" t="str">
        <f>IF(_tag_month_day!J445="","",_tag_month_day!J445/100)</f>
        <v/>
      </c>
      <c r="AR455" s="444">
        <f>AR454</f>
        <v>1.3</v>
      </c>
      <c r="AS455" s="445" t="e">
        <f>AQ455*(AN455*AR455+AO455)/(AN455+AO455)</f>
        <v>#VALUE!</v>
      </c>
      <c r="AT455" s="445" t="e">
        <f>(SUM(BE455:BF455)-SUM(BE454:BF454))*0.05</f>
        <v>#VALUE!</v>
      </c>
      <c r="AU455" s="446" t="str">
        <f>IF(_tag_month_day!CC445="","",IF(_tag_month_day!CC445&gt;0,_tag_month_day!CD445,_tag_month_day!CE445))</f>
        <v/>
      </c>
      <c r="AV455" s="447" t="str">
        <f>IF(_tag_month_day!L445="","",_tag_month_day!L445/100)</f>
        <v/>
      </c>
      <c r="AW455" s="431">
        <f>AW454</f>
        <v>0</v>
      </c>
      <c r="AX455" s="431">
        <f>AX454</f>
        <v>0</v>
      </c>
      <c r="AY455" s="431" t="str">
        <f>IF(_tag_month_day!M445="","",_tag_month_day!M445/100)</f>
        <v/>
      </c>
      <c r="AZ455" s="431" t="str">
        <f>IF(_tag_month_day!N445="","",_tag_month_day!N445/100)</f>
        <v/>
      </c>
      <c r="BA455" s="431" t="str">
        <f>IF(_tag_month_day!O445="","",_tag_month_day!O445/100)</f>
        <v/>
      </c>
      <c r="BB455" s="448" t="str">
        <f>IF(_tag_month_day!P445="","",_tag_month_day!P445/100)</f>
        <v/>
      </c>
      <c r="BC455" s="448">
        <f>BC454</f>
        <v>0</v>
      </c>
      <c r="BD455" s="448" t="str">
        <f>IF(_tag_month_day!Q445="","",_tag_month_day!Q445/100)</f>
        <v/>
      </c>
      <c r="BE455" s="449" t="str">
        <f>IF(_tag_month_day!R445="","",_tag_month_day!R445/100)</f>
        <v/>
      </c>
      <c r="BF455" s="388" t="e">
        <f>(AU455*(100+BE455*100))/(AJ455-AU455)/100</f>
        <v>#VALUE!</v>
      </c>
      <c r="BG455" s="450" t="e">
        <f>BE455+BF455</f>
        <v>#VALUE!</v>
      </c>
      <c r="BH455" s="451" t="e">
        <f>SUM(AV455:BF455)</f>
        <v>#VALUE!</v>
      </c>
      <c r="BI455" s="452" t="e">
        <f>IF(CX455=0,BI454,(DK455*查询!$R$5+DL455*查询!$Q$5+DM455*查询!$N$5+DN455*查询!$O$5+DO455*查询!$P$5)*AF455/CX455)</f>
        <v>#VALUE!</v>
      </c>
      <c r="BJ455" s="452" t="e">
        <f>IF(CX455=0,BJ454,(DP455*查询!$S$5+DQ455*查询!$T$5+DR455*查询!$U$5)*AF455/CX455)</f>
        <v>#VALUE!</v>
      </c>
      <c r="BK455" s="452">
        <f>BK454</f>
        <v>1</v>
      </c>
      <c r="BL455" s="453" t="e">
        <f>SUMPRODUCT((AV455:BA455)*(GS455:GX455))/((GS455:GX455)+SUM(BB455:BD455)*GY455+BG455*GZ455)</f>
        <v>#VALUE!</v>
      </c>
      <c r="BM455" s="453" t="e">
        <f>BK455*($AV455*FB455+$AW455*FD455+$AX455*FI455+$AY455*FN455+$AZ455*FS455+$BA455*FX455+$BG455*GE455)/(AV455*EY455+AX455*FK455+AW455*FF455+AY455*FP455+AZ455*FU455+BA455*FZ455+BG455*GG455+BB455*GK455+BC455*GN455+BD455*GP455)</f>
        <v>#VALUE!</v>
      </c>
      <c r="BN455" s="453" t="e">
        <f>($AV455*FC455+$AX455*FJ455+$AW455*FE455+$AY455*FO455+$AZ455*FT455+$BA455*FY455+$BG455*GF455)/($AV455*FA455+BG455*GH455+BB455*GL455+BC455*GO455+BD455*GQ455+BA455*GA455)</f>
        <v>#VALUE!</v>
      </c>
      <c r="BO455" s="454" t="e">
        <f>SUMPRODUCT(AV455:BA455*GS455:GX455)/(GS455:GX455+(BB455+BC455+BD455)*GY455+BG455)</f>
        <v>#VALUE!</v>
      </c>
      <c r="BP455" s="454" t="e">
        <f>SUMPRODUCT(AV455:BA455*GS455:GX455)/(GS455:GX455+(BB455+BC455+BD455)*GY455+BG455)</f>
        <v>#VALUE!</v>
      </c>
      <c r="BQ455" s="454" t="e">
        <f>SUMPRODUCT(AV455:BA455*GS455:GX455)/(GS455:GX455+(BB455+BC455+BD455)*GY455+BG455)</f>
        <v>#VALUE!</v>
      </c>
      <c r="BR455" s="453" t="str">
        <f>IF(_tag_month_day!T445="","",_tag_month_day!T445)</f>
        <v/>
      </c>
      <c r="BS455" s="453" t="str">
        <f>IF(_tag_month_day!U445="","",_tag_month_day!U445)</f>
        <v/>
      </c>
      <c r="BT455" s="455" t="str">
        <f>IF(CK455="","",IF((CK455&gt;=BV455-0.12)*(CK455&lt;=BV455+0.12),"合格","不合格"))</f>
        <v/>
      </c>
      <c r="BU455" s="456" t="str">
        <f>IF(_tag_month_day!V445="","",_tag_month_day!V445)</f>
        <v/>
      </c>
      <c r="BV455" s="457" t="str">
        <f>IF(_tag_month_day!W445="","",_tag_month_day!W445)</f>
        <v/>
      </c>
      <c r="BW455" s="458" t="str">
        <f>IF(_tag_month_day!X445="","",_tag_month_day!X445)</f>
        <v/>
      </c>
      <c r="BX455" s="458" t="str">
        <f>IF(_tag_month_day!Y445="","",_tag_month_day!Y445)</f>
        <v/>
      </c>
      <c r="BY455" s="459">
        <f ca="1">L455</f>
        <v>43604.583333332259</v>
      </c>
      <c r="BZ455" s="460"/>
      <c r="CA455" s="461"/>
      <c r="CB455" s="424" t="str">
        <f>IF(_tag_month_day!Z445="","",_tag_month_day!Z445)</f>
        <v/>
      </c>
      <c r="CC455" s="424" t="str">
        <f>IF(_tag_month_day!AA445="","",_tag_month_day!AA445)</f>
        <v/>
      </c>
      <c r="CD455" s="424" t="str">
        <f>IF(_tag_month_day!AB445="","",_tag_month_day!AB445)</f>
        <v/>
      </c>
      <c r="CE455" s="424" t="str">
        <f>IF(_tag_month_day!AC445="","",_tag_month_day!AC445)</f>
        <v/>
      </c>
      <c r="CF455" s="424" t="str">
        <f>IF(_tag_month_day!AD445="","",_tag_month_day!AD445)</f>
        <v/>
      </c>
      <c r="CG455" s="424" t="str">
        <f>IF(_tag_month_day!AE445="","",_tag_month_day!AE445)</f>
        <v/>
      </c>
      <c r="CH455" s="424" t="str">
        <f>IF(_tag_month_day!AF445="","",_tag_month_day!AF445)</f>
        <v/>
      </c>
      <c r="CI455" s="424" t="str">
        <f>IF(_tag_month_day!AG445="","",_tag_month_day!AG445)</f>
        <v/>
      </c>
      <c r="CJ455" s="424" t="str">
        <f>IF(_tag_month_day!AH445="","",_tag_month_day!AH445)</f>
        <v/>
      </c>
      <c r="CK455" s="424" t="str">
        <f>IF(_tag_month_day!AI445="","",_tag_month_day!AI445)</f>
        <v/>
      </c>
      <c r="CL455" s="4" t="str">
        <f>IF(_tag_month_day!AJ445="","",_tag_month_day!AJ445)</f>
        <v/>
      </c>
      <c r="CM455" s="4" t="str">
        <f>IF(_tag_month_day!AK445="","",_tag_month_day!AK445)</f>
        <v/>
      </c>
      <c r="CN455" s="4" t="str">
        <f>IF(_tag_month_day!AL445="","",_tag_month_day!AL445)</f>
        <v/>
      </c>
      <c r="CO455" s="4" t="str">
        <f>IF(_tag_month_day!AM445="","",_tag_month_day!AM445)</f>
        <v/>
      </c>
      <c r="CP455" s="4" t="str">
        <f>IF(_tag_month_day!AN445="","",_tag_month_day!AN445)</f>
        <v/>
      </c>
      <c r="CQ455" s="4" t="str">
        <f>IF(_tag_month_day!AO445="","",_tag_month_day!AO445)</f>
        <v/>
      </c>
      <c r="CR455" s="462" t="str">
        <f>IF(_tag_month_day!AP445="","",_tag_month_day!AP445)</f>
        <v/>
      </c>
      <c r="CS455" s="463" t="str">
        <f>IF(_tag_month_day!AQ445="","",_tag_month_day!AQ445)</f>
        <v/>
      </c>
      <c r="CT455" s="4" t="str">
        <f>IF(_tag_month_day!AR445="","",_tag_month_day!AR445)</f>
        <v/>
      </c>
      <c r="CU455" s="464" t="e">
        <f>DU455/AJ455</f>
        <v>#VALUE!</v>
      </c>
      <c r="CV455" s="451" t="e">
        <f>BG455/BH455</f>
        <v>#VALUE!</v>
      </c>
      <c r="CW455" s="465" t="e">
        <f>AJ455*(1-CV455)*CU455*AF455</f>
        <v>#VALUE!</v>
      </c>
      <c r="CX455" s="465" t="e">
        <f>CW455*94%</f>
        <v>#VALUE!</v>
      </c>
      <c r="CY455" s="466" t="e">
        <f>IF(CX455=0,0,DS455/(DS455+CX455))</f>
        <v>#VALUE!</v>
      </c>
      <c r="CZ455" s="465" t="e">
        <f>$AJ455*EF455</f>
        <v>#VALUE!</v>
      </c>
      <c r="DA455" s="465" t="e">
        <f>$AJ455*EG455</f>
        <v>#VALUE!</v>
      </c>
      <c r="DB455" s="465" t="e">
        <f>$AJ455*EH455</f>
        <v>#VALUE!</v>
      </c>
      <c r="DC455" s="465" t="e">
        <f>$AJ455*EI455</f>
        <v>#VALUE!</v>
      </c>
      <c r="DD455" s="465" t="e">
        <f>$AJ455*EJ455</f>
        <v>#VALUE!</v>
      </c>
      <c r="DE455" s="465" t="e">
        <f>$AJ455*EK455</f>
        <v>#VALUE!</v>
      </c>
      <c r="DF455" s="465" t="e">
        <f>$AJ455*EL455</f>
        <v>#VALUE!</v>
      </c>
      <c r="DG455" s="465" t="e">
        <f>$AJ455*EM455</f>
        <v>#VALUE!</v>
      </c>
      <c r="DH455" s="465" t="e">
        <f>$AJ455*EN455</f>
        <v>#VALUE!</v>
      </c>
      <c r="DI455" s="465" t="e">
        <f>$AJ455*EO455</f>
        <v>#VALUE!</v>
      </c>
      <c r="DJ455" s="465" t="e">
        <f>CZ455*(1-EP455)</f>
        <v>#VALUE!</v>
      </c>
      <c r="DK455" s="465" t="e">
        <f>DA455*(1-ER455)</f>
        <v>#VALUE!</v>
      </c>
      <c r="DL455" s="465" t="e">
        <f>DB455*(1-EQ455)</f>
        <v>#VALUE!</v>
      </c>
      <c r="DM455" s="465" t="e">
        <f>DC455*(1-ES455)</f>
        <v>#VALUE!</v>
      </c>
      <c r="DN455" s="465" t="e">
        <f>DD455*(1-ET455)</f>
        <v>#VALUE!</v>
      </c>
      <c r="DO455" s="465" t="e">
        <f>DE455</f>
        <v>#VALUE!</v>
      </c>
      <c r="DP455" s="465" t="e">
        <f>DF455*(1-EU455)</f>
        <v>#VALUE!</v>
      </c>
      <c r="DQ455" s="465" t="e">
        <f>DG455*(1-EV455)</f>
        <v>#VALUE!</v>
      </c>
      <c r="DR455" s="465" t="e">
        <f>DH455*(1-EW455)</f>
        <v>#VALUE!</v>
      </c>
      <c r="DS455" s="465" t="e">
        <f>DI455</f>
        <v>#VALUE!</v>
      </c>
      <c r="DT455" s="465" t="e">
        <f>SUM(DJ455:DS455)</f>
        <v>#VALUE!</v>
      </c>
      <c r="DU455" s="465" t="e">
        <f>(GS455:GX455)+(DP455+DQ455+DR455)*GY455+DS455</f>
        <v>#VALUE!</v>
      </c>
      <c r="DV455" s="451" t="e">
        <f>AV455/$BH455/(1-EP455)</f>
        <v>#VALUE!</v>
      </c>
      <c r="DW455" s="451" t="e">
        <f>AW455/$BH455/(1-ER455)</f>
        <v>#VALUE!</v>
      </c>
      <c r="DX455" s="451" t="e">
        <f>AX455/$BH455/(1-EQ455)</f>
        <v>#VALUE!</v>
      </c>
      <c r="DY455" s="451" t="e">
        <f>AY455/$BH455/(1-ES455)</f>
        <v>#VALUE!</v>
      </c>
      <c r="DZ455" s="451" t="e">
        <f>AZ455/$BH455/(1-ET455)</f>
        <v>#VALUE!</v>
      </c>
      <c r="EA455" s="451" t="e">
        <f>BA455/$BH455/(1-AX455)</f>
        <v>#VALUE!</v>
      </c>
      <c r="EB455" s="451" t="e">
        <f>BB455/$BH455/(1-EU455)</f>
        <v>#VALUE!</v>
      </c>
      <c r="EC455" s="451" t="e">
        <f>BC455/$BH455/(1-EV455)</f>
        <v>#VALUE!</v>
      </c>
      <c r="ED455" s="451" t="e">
        <f>BD455/$BH455/(1-EW455)</f>
        <v>#VALUE!</v>
      </c>
      <c r="EE455" s="451" t="e">
        <f>BG455/BH455</f>
        <v>#VALUE!</v>
      </c>
      <c r="EF455" s="451" t="e">
        <f>DV455/SUM($DV455:$EE455)</f>
        <v>#VALUE!</v>
      </c>
      <c r="EG455" s="451" t="e">
        <f>DW455/SUM($DV455:$EE455)</f>
        <v>#VALUE!</v>
      </c>
      <c r="EH455" s="451" t="e">
        <f>DX455/SUM($DV455:$EE455)</f>
        <v>#VALUE!</v>
      </c>
      <c r="EI455" s="451" t="e">
        <f>DY455/SUM($DV455:$EE455)</f>
        <v>#VALUE!</v>
      </c>
      <c r="EJ455" s="451" t="e">
        <f>DZ455/SUM($DV455:$EE455)</f>
        <v>#VALUE!</v>
      </c>
      <c r="EK455" s="451" t="e">
        <f>EA455/SUM($DV455:$EE455)</f>
        <v>#VALUE!</v>
      </c>
      <c r="EL455" s="451" t="e">
        <f>EB455/SUM($DV455:$EE455)</f>
        <v>#VALUE!</v>
      </c>
      <c r="EM455" s="451" t="e">
        <f>EC455/SUM($DV455:$EE455)</f>
        <v>#VALUE!</v>
      </c>
      <c r="EN455" s="451" t="e">
        <f>ED455/SUM($DV455:$EE455)</f>
        <v>#VALUE!</v>
      </c>
      <c r="EO455" s="451" t="e">
        <f>EE455/SUM($DV455:$EE455)</f>
        <v>#VALUE!</v>
      </c>
      <c r="EP455" s="450">
        <f>EP454</f>
        <v>0.080000000000000002</v>
      </c>
      <c r="EQ455" s="450">
        <f>EQ454</f>
        <v>0.014999999999999999</v>
      </c>
      <c r="ER455" s="450">
        <f>ER454</f>
        <v>0.014999999999999999</v>
      </c>
      <c r="ES455" s="450">
        <f>ES454</f>
        <v>0.014999999999999999</v>
      </c>
      <c r="ET455" s="450">
        <f>ET454</f>
        <v>0.014999999999999999</v>
      </c>
      <c r="EU455" s="450">
        <f>EU454</f>
        <v>0.089999999999999997</v>
      </c>
      <c r="EV455" s="450">
        <f>EV454</f>
        <v>0.089999999999999997</v>
      </c>
      <c r="EW455" s="450">
        <f>EW454</f>
        <v>0.089999999999999997</v>
      </c>
      <c r="EX455" s="431" t="str">
        <f>IF(_tag_month_day!AS445="","",_tag_month_day!AS445/100)</f>
        <v/>
      </c>
      <c r="EY455" s="431" t="str">
        <f>IF(_tag_month_day!AT445="","",_tag_month_day!AT445/100)</f>
        <v/>
      </c>
      <c r="EZ455" s="431" t="str">
        <f>IF(_tag_month_day!AU445="","",_tag_month_day!AU445/100)</f>
        <v/>
      </c>
      <c r="FA455" s="431" t="str">
        <f>IF(_tag_month_day!AV445="","",_tag_month_day!AV445/100)</f>
        <v/>
      </c>
      <c r="FB455" s="431" t="str">
        <f>IF(_tag_month_day!AW445="","",_tag_month_day!AW445/100)</f>
        <v/>
      </c>
      <c r="FC455" s="431" t="str">
        <f>IF(_tag_month_day!AX445="","",_tag_month_day!AX445/100)</f>
        <v/>
      </c>
      <c r="FD455" s="449" t="str">
        <f>IF(_tag_month_day!AY445="","",_tag_month_day!AY445/100)</f>
        <v/>
      </c>
      <c r="FE455" s="449" t="str">
        <f>IF(_tag_month_day!AZ445="","",_tag_month_day!AZ445/100)</f>
        <v/>
      </c>
      <c r="FF455" s="449" t="str">
        <f>IF(_tag_month_day!BA445="","",_tag_month_day!BA445/100)</f>
        <v/>
      </c>
      <c r="FG455" s="449" t="str">
        <f>IF(_tag_month_day!BB445="","",_tag_month_day!BB445/100)</f>
        <v/>
      </c>
      <c r="FH455" s="467" t="str">
        <f>IF(_tag_month_day!BC445="","",_tag_month_day!BC445/100)</f>
        <v/>
      </c>
      <c r="FI455" s="449">
        <f>FI454</f>
        <v>0.40999999999999998</v>
      </c>
      <c r="FJ455" s="449">
        <f>FJ454</f>
        <v>0.11</v>
      </c>
      <c r="FK455" s="449">
        <f>FK454</f>
        <v>0.014999999999999999</v>
      </c>
      <c r="FL455" s="449">
        <f>FL454</f>
        <v>0</v>
      </c>
      <c r="FM455" s="467">
        <f>FM454</f>
        <v>0.0001</v>
      </c>
      <c r="FN455" s="449">
        <f>FN454</f>
        <v>0.32000000000000001</v>
      </c>
      <c r="FO455" s="449">
        <f>FO454</f>
        <v>0.20000000000000001</v>
      </c>
      <c r="FP455" s="449">
        <f>FP454</f>
        <v>0.01</v>
      </c>
      <c r="FQ455" s="449">
        <f>FQ454</f>
        <v>0</v>
      </c>
      <c r="FR455" s="467">
        <f>FR454</f>
        <v>0.0001</v>
      </c>
      <c r="FS455" s="449" t="str">
        <f>IF(_tag_month_day!BD445="","",_tag_month_day!BD445/100)</f>
        <v/>
      </c>
      <c r="FT455" s="449" t="str">
        <f>IF(_tag_month_day!BE445="","",_tag_month_day!BE445/100)</f>
        <v/>
      </c>
      <c r="FU455" s="449" t="str">
        <f>IF(_tag_month_day!BF445="","",_tag_month_day!BF445/100)</f>
        <v/>
      </c>
      <c r="FV455" s="449" t="str">
        <f>IF(_tag_month_day!BG445="","",_tag_month_day!BG445/100)</f>
        <v/>
      </c>
      <c r="FW455" s="467" t="str">
        <f>IF(_tag_month_day!BH445="","",_tag_month_day!BH445/100)</f>
        <v/>
      </c>
      <c r="FX455" s="449" t="str">
        <f>IF(_tag_month_day!BI445="","",_tag_month_day!BI445/100)</f>
        <v/>
      </c>
      <c r="FY455" s="449" t="str">
        <f>IF(_tag_month_day!BJ445="","",_tag_month_day!BJ445/100)</f>
        <v/>
      </c>
      <c r="FZ455" s="468" t="str">
        <f>IF(_tag_month_day!BK445="","",_tag_month_day!BK445/100)</f>
        <v/>
      </c>
      <c r="GA455" s="449" t="str">
        <f>IF(_tag_month_day!BL445="","",_tag_month_day!BL445/100)</f>
        <v/>
      </c>
      <c r="GB455" s="467" t="str">
        <f>IF(_tag_month_day!BM445="","",_tag_month_day!BM445/100)</f>
        <v/>
      </c>
      <c r="GC455" s="431" t="str">
        <f>IF(_tag_month_day!BN445="","",_tag_month_day!BN445/100)</f>
        <v/>
      </c>
      <c r="GD455" s="431" t="str">
        <f>IF(_tag_month_day!BO445="","",_tag_month_day!BO445/100)</f>
        <v/>
      </c>
      <c r="GE455" s="431" t="str">
        <f>IF(_tag_month_day!BP445="","",_tag_month_day!BP445/100)</f>
        <v/>
      </c>
      <c r="GF455" s="431" t="str">
        <f>IF(_tag_month_day!BQ445="","",_tag_month_day!BQ445/100)</f>
        <v/>
      </c>
      <c r="GG455" s="431" t="str">
        <f>IF(_tag_month_day!BR445="","",_tag_month_day!BR445/100)</f>
        <v/>
      </c>
      <c r="GH455" s="431" t="str">
        <f>IF(_tag_month_day!BS445="","",_tag_month_day!BS445/100)</f>
        <v/>
      </c>
      <c r="GI455" s="467" t="str">
        <f>IF(_tag_month_day!BT445="","",_tag_month_day!BT445/100)</f>
        <v/>
      </c>
      <c r="GJ455" s="469" t="str">
        <f>IF(_tag_month_day!BU445="","",_tag_month_day!BU445/100)</f>
        <v/>
      </c>
      <c r="GK455" s="470">
        <f>GK454</f>
        <v>0.070000000000000007</v>
      </c>
      <c r="GL455" s="470">
        <f>GL454</f>
        <v>0.029999999999999999</v>
      </c>
      <c r="GM455" s="471" t="str">
        <f>IF(_tag_month_day!BX445="","",_tag_month_day!BX445/100)</f>
        <v/>
      </c>
      <c r="GN455" s="470">
        <f>GN454</f>
        <v>0.070000000000000007</v>
      </c>
      <c r="GO455" s="470">
        <f>GO454</f>
        <v>0.029999999999999999</v>
      </c>
      <c r="GP455" s="470">
        <f>GP454</f>
        <v>0.089999999999999997</v>
      </c>
      <c r="GQ455" s="470">
        <f>GQ454</f>
        <v>0.029999999999999999</v>
      </c>
      <c r="GR455" s="471" t="str">
        <f>IF(_tag_month_day!CA445="","",_tag_month_day!CA445/100)</f>
        <v/>
      </c>
      <c r="GS455" s="472">
        <f>GS454</f>
        <v>0.95299999999999996</v>
      </c>
      <c r="GT455" s="472">
        <f>GT454</f>
        <v>0.55000000000000004</v>
      </c>
      <c r="GU455" s="472">
        <f>GU454</f>
        <v>0.55000000000000004</v>
      </c>
      <c r="GV455" s="472">
        <f>GV454</f>
        <v>0.55000000000000004</v>
      </c>
      <c r="GW455" s="472">
        <f>GW454</f>
        <v>0.5</v>
      </c>
      <c r="GX455" s="472">
        <f>GX454</f>
        <v>0.93500000000000005</v>
      </c>
      <c r="GY455" s="472">
        <f>GY454</f>
        <v>0.14999999999999999</v>
      </c>
      <c r="GZ455" s="472">
        <f>GZ454</f>
        <v>1</v>
      </c>
      <c r="HA455" s="474">
        <f>HA454</f>
        <v>0.047</v>
      </c>
      <c r="HB455" s="474">
        <f>HB454</f>
        <v>0.45000000000000001</v>
      </c>
      <c r="HC455" s="474">
        <f>HC454</f>
        <v>0.45000000000000001</v>
      </c>
      <c r="HD455" s="474">
        <f>HD454</f>
        <v>0.45000000000000001</v>
      </c>
      <c r="HE455" s="474">
        <f>HE454</f>
        <v>0.5</v>
      </c>
      <c r="HF455" s="474">
        <f>HF454</f>
        <v>0.065000000000000002</v>
      </c>
      <c r="HG455" s="474">
        <f>HG454</f>
        <v>0.84999999999999998</v>
      </c>
      <c r="HH455" s="474">
        <f>HH454</f>
        <v>0</v>
      </c>
      <c r="HI455" s="10">
        <f>IF(BZ455&lt;&gt;"",CK455-BV455,0)</f>
        <v>0</v>
      </c>
      <c r="HJ455" s="10" t="e">
        <f>IF(AJ455&gt;0,AH455-AJ455,0)</f>
        <v>#VALUE!</v>
      </c>
      <c r="HK455" s="466">
        <f>HK454</f>
        <v>0.84999999999999998</v>
      </c>
      <c r="HL455" s="424">
        <f>HL454</f>
        <v>550000</v>
      </c>
      <c r="HM455" s="424">
        <f>HM454</f>
        <v>480000</v>
      </c>
      <c r="HN455" s="465" t="e">
        <f>(DJ455*EZ455+DK455*FH455+DL455*FM455+DM455*FR455+DN455*FW455+DO455*GB455+DS455*GI455+DP455*GM455+DR455*GR455)*1000*2</f>
        <v>#VALUE!</v>
      </c>
      <c r="HO455" s="465" t="e">
        <f>HN455*HK455*$HO$2/HL455*1000000</f>
        <v>#VALUE!</v>
      </c>
      <c r="HP455" s="465" t="e">
        <f>HN455*HK455*$HP$2/HM455*1000000</f>
        <v>#VALUE!</v>
      </c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</row>
    <row customFormat="1" r="456" s="0">
      <c r="A456" s="420">
        <v>445</v>
      </c>
      <c r="B456" s="421">
        <f ca="1">IF(D456=D455,B455,IF(D456="夜班",B455+1,B455))</f>
        <v>43604</v>
      </c>
      <c r="C456" s="422">
        <f>C455</f>
        <v>0.041666666666666699</v>
      </c>
      <c r="D456" s="10" t="str">
        <f ca="1">IF(HOUR(G456)&lt;8,"夜班",IF(HOUR(G456)&lt;16,"白班",IF(HOUR(G456)&lt;24,"中班",0)))</f>
        <v>白班</v>
      </c>
      <c r="E456" s="10" t="e">
        <f ca="1">IF(F456=1,"甲",IF(F456=2,"乙",IF(F456=3,"丙",IF(F456=4,"丁",""))))</f>
        <v>#REF!</v>
      </c>
      <c r="F456" s="10" t="e">
        <f ca="1">SUMPRODUCT((成本日报!$A$3:$A$95=计划!B456)*(成本日报!$B$3:$B$95=计划!$D456),成本日报!$C$3:$C$95)</f>
        <v>#REF!</v>
      </c>
      <c r="G456" s="423">
        <f ca="1">G455+C455</f>
        <v>43604.499999998923</v>
      </c>
      <c r="H456" s="423">
        <f ca="1">$G456+$C456/60*10+$C456*0</f>
        <v>43604.506944443368</v>
      </c>
      <c r="I456" s="423">
        <f ca="1">$G456+$C456/60*18+$C456*0</f>
        <v>43604.51249999892</v>
      </c>
      <c r="J456" s="423">
        <f ca="1">$G456+$C456/60*0+$C456*1</f>
        <v>43604.541666665587</v>
      </c>
      <c r="K456" s="423">
        <f ca="1">$G456+$C456/60*30+$C456*2</f>
        <v>43604.604166665595</v>
      </c>
      <c r="L456" s="423">
        <f ca="1">$G456+$C456/60*0+$C456*3</f>
        <v>43604.624999998923</v>
      </c>
      <c r="M456" s="424" t="str">
        <f>IF(_tag_month_day!A446="","",_tag_month_day!A446)</f>
        <v/>
      </c>
      <c r="N456" s="424" t="str">
        <f>IF(_tag_month_day!B446="","",_tag_month_day!B446)</f>
        <v/>
      </c>
      <c r="O456" s="425" t="e">
        <f>IF(M456+N456=0,"",M456+N456)</f>
        <v>#VALUE!</v>
      </c>
      <c r="P456" s="424" t="str">
        <f>IF(_tag_month_day!C446="","",_tag_month_day!C446)</f>
        <v/>
      </c>
      <c r="Q456" s="424" t="str">
        <f>IF(_tag_month_day!D446="","",_tag_month_day!D446)</f>
        <v/>
      </c>
      <c r="R456" s="426" t="str">
        <f>IF(_tag_month_day!CB446="","",_tag_month_day!CB446/100)</f>
        <v/>
      </c>
      <c r="S456" s="427" t="str">
        <f>IF(_tag_month_day!E446="","",_tag_month_day!E446)</f>
        <v/>
      </c>
      <c r="T456" s="427" t="str">
        <f>IF(_tag_month_day!F446="","",_tag_month_day!F446)</f>
        <v/>
      </c>
      <c r="U456" s="428" t="e">
        <f>S456+T456</f>
        <v>#VALUE!</v>
      </c>
      <c r="V456" s="429" t="e">
        <f>U456/AJ456</f>
        <v>#VALUE!</v>
      </c>
      <c r="W456" s="430" t="str">
        <f>IF(_jhy_month_day!A446="","",_jhy_month_day!A446)</f>
        <v/>
      </c>
      <c r="X456" s="431" t="str">
        <f>IF(_jhy_month_day!B446="","",_jhy_month_day!B446/100)</f>
        <v/>
      </c>
      <c r="Y456" s="431" t="str">
        <f>IF(_jhy_month_day!C446="","",_jhy_month_day!C446/100)</f>
        <v/>
      </c>
      <c r="Z456" s="432">
        <f>Z452+1</f>
        <v>112</v>
      </c>
      <c r="AA456" s="433" t="str">
        <f>IF(_tag_month_day!G446="","",_tag_month_day!G446/100)</f>
        <v/>
      </c>
      <c r="AB456" s="433" t="str">
        <f>IF(_tag_month_day!H446="","",_tag_month_day!H446/100)</f>
        <v/>
      </c>
      <c r="AC456" s="434">
        <f>IF(X456="",AC455,BK456*($AV455*X456+$AW455*FD455+$AX455*FI455+$AY455*FN455+$AZ455*FS455+$BA455*FX455+$BG455*GE455)/(AV455*Y456+AX455*FK455+AW455*FF455+AY455*FP455+AZ455*FU455+BA455*FZ455+BG455*GG455+BB455*GK455+BC455*GN455+BD455*GP455))</f>
        <v>1.59963432013121</v>
      </c>
      <c r="AD456" s="435" t="str">
        <f>IF(AC456=AC455,"",AC456-AC455)</f>
        <v/>
      </c>
      <c r="AE456" s="436" t="str">
        <f>IF(1-AF456=0,"",(1-AF456))</f>
        <v/>
      </c>
      <c r="AF456" s="437">
        <v>1</v>
      </c>
      <c r="AG456" s="10" t="str">
        <f>AG455</f>
        <v>9A3</v>
      </c>
      <c r="AH456" s="438" t="str">
        <f>AH455</f>
        <v/>
      </c>
      <c r="AI456" s="424"/>
      <c r="AJ456" s="10" t="str">
        <f>IF(_tag_month_day!I446="","",_tag_month_day!I446)</f>
        <v/>
      </c>
      <c r="AK456" s="440"/>
      <c r="AL456" s="440"/>
      <c r="AM456" s="440"/>
      <c r="AN456" s="441">
        <f>AN455</f>
        <v>2</v>
      </c>
      <c r="AO456" s="441">
        <f>AO455</f>
        <v>8</v>
      </c>
      <c r="AP456" s="442" t="e">
        <f>(IF(AN456=0,AS455,AS455*(1+AO456/AN456)/(AR456+AO456/AN456)))+AT456</f>
        <v>#VALUE!</v>
      </c>
      <c r="AQ456" s="443" t="str">
        <f>IF(_tag_month_day!J446="","",_tag_month_day!J446/100)</f>
        <v/>
      </c>
      <c r="AR456" s="444">
        <f>AR455</f>
        <v>1.3</v>
      </c>
      <c r="AS456" s="445" t="e">
        <f>AQ456*(AN456*AR456+AO456)/(AN456+AO456)</f>
        <v>#VALUE!</v>
      </c>
      <c r="AT456" s="445" t="e">
        <f>(SUM(BE456:BF456)-SUM(BE455:BF455))*0.05</f>
        <v>#VALUE!</v>
      </c>
      <c r="AU456" s="446" t="str">
        <f>IF(_tag_month_day!CC446="","",IF(_tag_month_day!CC446&gt;0,_tag_month_day!CD446,_tag_month_day!CE446))</f>
        <v/>
      </c>
      <c r="AV456" s="447" t="str">
        <f>IF(_tag_month_day!L446="","",_tag_month_day!L446/100)</f>
        <v/>
      </c>
      <c r="AW456" s="431">
        <f>AW455</f>
        <v>0</v>
      </c>
      <c r="AX456" s="431">
        <f>AX455</f>
        <v>0</v>
      </c>
      <c r="AY456" s="431" t="str">
        <f>IF(_tag_month_day!M446="","",_tag_month_day!M446/100)</f>
        <v/>
      </c>
      <c r="AZ456" s="431" t="str">
        <f>IF(_tag_month_day!N446="","",_tag_month_day!N446/100)</f>
        <v/>
      </c>
      <c r="BA456" s="431" t="str">
        <f>IF(_tag_month_day!O446="","",_tag_month_day!O446/100)</f>
        <v/>
      </c>
      <c r="BB456" s="448" t="str">
        <f>IF(_tag_month_day!P446="","",_tag_month_day!P446/100)</f>
        <v/>
      </c>
      <c r="BC456" s="448">
        <f>BC455</f>
        <v>0</v>
      </c>
      <c r="BD456" s="448" t="str">
        <f>IF(_tag_month_day!Q446="","",_tag_month_day!Q446/100)</f>
        <v/>
      </c>
      <c r="BE456" s="449" t="str">
        <f>IF(_tag_month_day!R446="","",_tag_month_day!R446/100)</f>
        <v/>
      </c>
      <c r="BF456" s="388" t="e">
        <f>(AU456*(100+BE456*100))/(AJ456-AU456)/100</f>
        <v>#VALUE!</v>
      </c>
      <c r="BG456" s="450" t="e">
        <f>BE456+BF456</f>
        <v>#VALUE!</v>
      </c>
      <c r="BH456" s="451" t="e">
        <f>SUM(AV456:BF456)</f>
        <v>#VALUE!</v>
      </c>
      <c r="BI456" s="452" t="e">
        <f>IF(CX456=0,BI455,(DK456*查询!$R$5+DL456*查询!$Q$5+DM456*查询!$N$5+DN456*查询!$O$5+DO456*查询!$P$5)*AF456/CX456)</f>
        <v>#VALUE!</v>
      </c>
      <c r="BJ456" s="452" t="e">
        <f>IF(CX456=0,BJ455,(DP456*查询!$S$5+DQ456*查询!$T$5+DR456*查询!$U$5)*AF456/CX456)</f>
        <v>#VALUE!</v>
      </c>
      <c r="BK456" s="452">
        <f>BK455</f>
        <v>1</v>
      </c>
      <c r="BL456" s="453" t="e">
        <f>SUMPRODUCT((AV456:BA456)*(GS456:GX456))/((GS456:GX456)+SUM(BB456:BD456)*GY456+BG456*GZ456)</f>
        <v>#VALUE!</v>
      </c>
      <c r="BM456" s="453" t="e">
        <f>BK456*($AV456*FB456+$AW456*FD456+$AX456*FI456+$AY456*FN456+$AZ456*FS456+$BA456*FX456+$BG456*GE456)/(AV456*EY456+AX456*FK456+AW456*FF456+AY456*FP456+AZ456*FU456+BA456*FZ456+BG456*GG456+BB456*GK456+BC456*GN456+BD456*GP456)</f>
        <v>#VALUE!</v>
      </c>
      <c r="BN456" s="453" t="e">
        <f>($AV456*FC456+$AX456*FJ456+$AW456*FE456+$AY456*FO456+$AZ456*FT456+$BA456*FY456+$BG456*GF456)/($AV456*FA456+BG456*GH456+BB456*GL456+BC456*GO456+BD456*GQ456+BA456*GA456)</f>
        <v>#VALUE!</v>
      </c>
      <c r="BO456" s="454" t="e">
        <f>SUMPRODUCT(AV456:BA456*GS456:GX456)/(GS456:GX456+(BB456+BC456+BD456)*GY456+BG456)</f>
        <v>#VALUE!</v>
      </c>
      <c r="BP456" s="454" t="e">
        <f>SUMPRODUCT(AV456:BA456*GS456:GX456)/(GS456:GX456+(BB456+BC456+BD456)*GY456+BG456)</f>
        <v>#VALUE!</v>
      </c>
      <c r="BQ456" s="454" t="e">
        <f>SUMPRODUCT(AV456:BA456*GS456:GX456)/(GS456:GX456+(BB456+BC456+BD456)*GY456+BG456)</f>
        <v>#VALUE!</v>
      </c>
      <c r="BR456" s="453" t="str">
        <f>IF(_tag_month_day!T446="","",_tag_month_day!T446)</f>
        <v/>
      </c>
      <c r="BS456" s="453" t="str">
        <f>IF(_tag_month_day!U446="","",_tag_month_day!U446)</f>
        <v/>
      </c>
      <c r="BT456" s="455" t="str">
        <f>IF(CK456="","",IF((CK456&gt;=BV456-0.12)*(CK456&lt;=BV456+0.12),"合格","不合格"))</f>
        <v/>
      </c>
      <c r="BU456" s="456" t="str">
        <f>IF(_tag_month_day!V446="","",_tag_month_day!V446)</f>
        <v/>
      </c>
      <c r="BV456" s="457" t="str">
        <f>IF(_tag_month_day!W446="","",_tag_month_day!W446)</f>
        <v/>
      </c>
      <c r="BW456" s="458" t="str">
        <f>IF(_tag_month_day!X446="","",_tag_month_day!X446)</f>
        <v/>
      </c>
      <c r="BX456" s="458" t="str">
        <f>IF(_tag_month_day!Y446="","",_tag_month_day!Y446)</f>
        <v/>
      </c>
      <c r="BY456" s="459">
        <f ca="1">L456</f>
        <v>43604.624999998923</v>
      </c>
      <c r="BZ456" s="460"/>
      <c r="CA456" s="461"/>
      <c r="CB456" s="424" t="str">
        <f>IF(_tag_month_day!Z446="","",_tag_month_day!Z446)</f>
        <v/>
      </c>
      <c r="CC456" s="424" t="str">
        <f>IF(_tag_month_day!AA446="","",_tag_month_day!AA446)</f>
        <v/>
      </c>
      <c r="CD456" s="424" t="str">
        <f>IF(_tag_month_day!AB446="","",_tag_month_day!AB446)</f>
        <v/>
      </c>
      <c r="CE456" s="424" t="str">
        <f>IF(_tag_month_day!AC446="","",_tag_month_day!AC446)</f>
        <v/>
      </c>
      <c r="CF456" s="424" t="str">
        <f>IF(_tag_month_day!AD446="","",_tag_month_day!AD446)</f>
        <v/>
      </c>
      <c r="CG456" s="424" t="str">
        <f>IF(_tag_month_day!AE446="","",_tag_month_day!AE446)</f>
        <v/>
      </c>
      <c r="CH456" s="424" t="str">
        <f>IF(_tag_month_day!AF446="","",_tag_month_day!AF446)</f>
        <v/>
      </c>
      <c r="CI456" s="424" t="str">
        <f>IF(_tag_month_day!AG446="","",_tag_month_day!AG446)</f>
        <v/>
      </c>
      <c r="CJ456" s="424" t="str">
        <f>IF(_tag_month_day!AH446="","",_tag_month_day!AH446)</f>
        <v/>
      </c>
      <c r="CK456" s="424" t="str">
        <f>IF(_tag_month_day!AI446="","",_tag_month_day!AI446)</f>
        <v/>
      </c>
      <c r="CL456" s="4" t="str">
        <f>IF(_tag_month_day!AJ446="","",_tag_month_day!AJ446)</f>
        <v/>
      </c>
      <c r="CM456" s="4" t="str">
        <f>IF(_tag_month_day!AK446="","",_tag_month_day!AK446)</f>
        <v/>
      </c>
      <c r="CN456" s="4" t="str">
        <f>IF(_tag_month_day!AL446="","",_tag_month_day!AL446)</f>
        <v/>
      </c>
      <c r="CO456" s="4" t="str">
        <f>IF(_tag_month_day!AM446="","",_tag_month_day!AM446)</f>
        <v/>
      </c>
      <c r="CP456" s="4" t="str">
        <f>IF(_tag_month_day!AN446="","",_tag_month_day!AN446)</f>
        <v/>
      </c>
      <c r="CQ456" s="4" t="str">
        <f>IF(_tag_month_day!AO446="","",_tag_month_day!AO446)</f>
        <v/>
      </c>
      <c r="CR456" s="462" t="str">
        <f>IF(_tag_month_day!AP446="","",_tag_month_day!AP446)</f>
        <v/>
      </c>
      <c r="CS456" s="463" t="str">
        <f>IF(_tag_month_day!AQ446="","",_tag_month_day!AQ446)</f>
        <v/>
      </c>
      <c r="CT456" s="4" t="str">
        <f>IF(_tag_month_day!AR446="","",_tag_month_day!AR446)</f>
        <v/>
      </c>
      <c r="CU456" s="464" t="e">
        <f>DU456/AJ456</f>
        <v>#VALUE!</v>
      </c>
      <c r="CV456" s="451" t="e">
        <f>BG456/BH456</f>
        <v>#VALUE!</v>
      </c>
      <c r="CW456" s="465" t="e">
        <f>AJ456*(1-CV456)*CU456*AF456</f>
        <v>#VALUE!</v>
      </c>
      <c r="CX456" s="465" t="e">
        <f>CW456*94%</f>
        <v>#VALUE!</v>
      </c>
      <c r="CY456" s="466" t="e">
        <f>IF(CX456=0,0,DS456/(DS456+CX456))</f>
        <v>#VALUE!</v>
      </c>
      <c r="CZ456" s="465" t="e">
        <f>$AJ456*EF456</f>
        <v>#VALUE!</v>
      </c>
      <c r="DA456" s="465" t="e">
        <f>$AJ456*EG456</f>
        <v>#VALUE!</v>
      </c>
      <c r="DB456" s="465" t="e">
        <f>$AJ456*EH456</f>
        <v>#VALUE!</v>
      </c>
      <c r="DC456" s="465" t="e">
        <f>$AJ456*EI456</f>
        <v>#VALUE!</v>
      </c>
      <c r="DD456" s="465" t="e">
        <f>$AJ456*EJ456</f>
        <v>#VALUE!</v>
      </c>
      <c r="DE456" s="465" t="e">
        <f>$AJ456*EK456</f>
        <v>#VALUE!</v>
      </c>
      <c r="DF456" s="465" t="e">
        <f>$AJ456*EL456</f>
        <v>#VALUE!</v>
      </c>
      <c r="DG456" s="465" t="e">
        <f>$AJ456*EM456</f>
        <v>#VALUE!</v>
      </c>
      <c r="DH456" s="465" t="e">
        <f>$AJ456*EN456</f>
        <v>#VALUE!</v>
      </c>
      <c r="DI456" s="465" t="e">
        <f>$AJ456*EO456</f>
        <v>#VALUE!</v>
      </c>
      <c r="DJ456" s="465" t="e">
        <f>CZ456*(1-EP456)</f>
        <v>#VALUE!</v>
      </c>
      <c r="DK456" s="465" t="e">
        <f>DA456*(1-ER456)</f>
        <v>#VALUE!</v>
      </c>
      <c r="DL456" s="465" t="e">
        <f>DB456*(1-EQ456)</f>
        <v>#VALUE!</v>
      </c>
      <c r="DM456" s="465" t="e">
        <f>DC456*(1-ES456)</f>
        <v>#VALUE!</v>
      </c>
      <c r="DN456" s="465" t="e">
        <f>DD456*(1-ET456)</f>
        <v>#VALUE!</v>
      </c>
      <c r="DO456" s="465" t="e">
        <f>DE456</f>
        <v>#VALUE!</v>
      </c>
      <c r="DP456" s="465" t="e">
        <f>DF456*(1-EU456)</f>
        <v>#VALUE!</v>
      </c>
      <c r="DQ456" s="465" t="e">
        <f>DG456*(1-EV456)</f>
        <v>#VALUE!</v>
      </c>
      <c r="DR456" s="465" t="e">
        <f>DH456*(1-EW456)</f>
        <v>#VALUE!</v>
      </c>
      <c r="DS456" s="465" t="e">
        <f>DI456</f>
        <v>#VALUE!</v>
      </c>
      <c r="DT456" s="465" t="e">
        <f>SUM(DJ456:DS456)</f>
        <v>#VALUE!</v>
      </c>
      <c r="DU456" s="465" t="e">
        <f>(GS456:GX456)+(DP456+DQ456+DR456)*GY456+DS456</f>
        <v>#VALUE!</v>
      </c>
      <c r="DV456" s="451" t="e">
        <f>AV456/$BH456/(1-EP456)</f>
        <v>#VALUE!</v>
      </c>
      <c r="DW456" s="451" t="e">
        <f>AW456/$BH456/(1-ER456)</f>
        <v>#VALUE!</v>
      </c>
      <c r="DX456" s="451" t="e">
        <f>AX456/$BH456/(1-EQ456)</f>
        <v>#VALUE!</v>
      </c>
      <c r="DY456" s="451" t="e">
        <f>AY456/$BH456/(1-ES456)</f>
        <v>#VALUE!</v>
      </c>
      <c r="DZ456" s="451" t="e">
        <f>AZ456/$BH456/(1-ET456)</f>
        <v>#VALUE!</v>
      </c>
      <c r="EA456" s="451" t="e">
        <f>BA456/$BH456/(1-AX456)</f>
        <v>#VALUE!</v>
      </c>
      <c r="EB456" s="451" t="e">
        <f>BB456/$BH456/(1-EU456)</f>
        <v>#VALUE!</v>
      </c>
      <c r="EC456" s="451" t="e">
        <f>BC456/$BH456/(1-EV456)</f>
        <v>#VALUE!</v>
      </c>
      <c r="ED456" s="451" t="e">
        <f>BD456/$BH456/(1-EW456)</f>
        <v>#VALUE!</v>
      </c>
      <c r="EE456" s="451" t="e">
        <f>BG456/BH456</f>
        <v>#VALUE!</v>
      </c>
      <c r="EF456" s="451" t="e">
        <f>DV456/SUM($DV456:$EE456)</f>
        <v>#VALUE!</v>
      </c>
      <c r="EG456" s="451" t="e">
        <f>DW456/SUM($DV456:$EE456)</f>
        <v>#VALUE!</v>
      </c>
      <c r="EH456" s="451" t="e">
        <f>DX456/SUM($DV456:$EE456)</f>
        <v>#VALUE!</v>
      </c>
      <c r="EI456" s="451" t="e">
        <f>DY456/SUM($DV456:$EE456)</f>
        <v>#VALUE!</v>
      </c>
      <c r="EJ456" s="451" t="e">
        <f>DZ456/SUM($DV456:$EE456)</f>
        <v>#VALUE!</v>
      </c>
      <c r="EK456" s="451" t="e">
        <f>EA456/SUM($DV456:$EE456)</f>
        <v>#VALUE!</v>
      </c>
      <c r="EL456" s="451" t="e">
        <f>EB456/SUM($DV456:$EE456)</f>
        <v>#VALUE!</v>
      </c>
      <c r="EM456" s="451" t="e">
        <f>EC456/SUM($DV456:$EE456)</f>
        <v>#VALUE!</v>
      </c>
      <c r="EN456" s="451" t="e">
        <f>ED456/SUM($DV456:$EE456)</f>
        <v>#VALUE!</v>
      </c>
      <c r="EO456" s="451" t="e">
        <f>EE456/SUM($DV456:$EE456)</f>
        <v>#VALUE!</v>
      </c>
      <c r="EP456" s="450">
        <f>EP455</f>
        <v>0.080000000000000002</v>
      </c>
      <c r="EQ456" s="450">
        <f>EQ455</f>
        <v>0.014999999999999999</v>
      </c>
      <c r="ER456" s="450">
        <f>ER455</f>
        <v>0.014999999999999999</v>
      </c>
      <c r="ES456" s="450">
        <f>ES455</f>
        <v>0.014999999999999999</v>
      </c>
      <c r="ET456" s="450">
        <f>ET455</f>
        <v>0.014999999999999999</v>
      </c>
      <c r="EU456" s="450">
        <f>EU455</f>
        <v>0.089999999999999997</v>
      </c>
      <c r="EV456" s="450">
        <f>EV455</f>
        <v>0.089999999999999997</v>
      </c>
      <c r="EW456" s="450">
        <f>EW455</f>
        <v>0.089999999999999997</v>
      </c>
      <c r="EX456" s="431" t="str">
        <f>IF(_tag_month_day!AS446="","",_tag_month_day!AS446/100)</f>
        <v/>
      </c>
      <c r="EY456" s="431" t="str">
        <f>IF(_tag_month_day!AT446="","",_tag_month_day!AT446/100)</f>
        <v/>
      </c>
      <c r="EZ456" s="431" t="str">
        <f>IF(_tag_month_day!AU446="","",_tag_month_day!AU446/100)</f>
        <v/>
      </c>
      <c r="FA456" s="431" t="str">
        <f>IF(_tag_month_day!AV446="","",_tag_month_day!AV446/100)</f>
        <v/>
      </c>
      <c r="FB456" s="431" t="str">
        <f>IF(_tag_month_day!AW446="","",_tag_month_day!AW446/100)</f>
        <v/>
      </c>
      <c r="FC456" s="431" t="str">
        <f>IF(_tag_month_day!AX446="","",_tag_month_day!AX446/100)</f>
        <v/>
      </c>
      <c r="FD456" s="449" t="str">
        <f>IF(_tag_month_day!AY446="","",_tag_month_day!AY446/100)</f>
        <v/>
      </c>
      <c r="FE456" s="449" t="str">
        <f>IF(_tag_month_day!AZ446="","",_tag_month_day!AZ446/100)</f>
        <v/>
      </c>
      <c r="FF456" s="449" t="str">
        <f>IF(_tag_month_day!BA446="","",_tag_month_day!BA446/100)</f>
        <v/>
      </c>
      <c r="FG456" s="449" t="str">
        <f>IF(_tag_month_day!BB446="","",_tag_month_day!BB446/100)</f>
        <v/>
      </c>
      <c r="FH456" s="467" t="str">
        <f>IF(_tag_month_day!BC446="","",_tag_month_day!BC446/100)</f>
        <v/>
      </c>
      <c r="FI456" s="449">
        <f>FI455</f>
        <v>0.40999999999999998</v>
      </c>
      <c r="FJ456" s="449">
        <f>FJ455</f>
        <v>0.11</v>
      </c>
      <c r="FK456" s="449">
        <f>FK455</f>
        <v>0.014999999999999999</v>
      </c>
      <c r="FL456" s="449">
        <f>FL455</f>
        <v>0</v>
      </c>
      <c r="FM456" s="467">
        <f>FM455</f>
        <v>0.0001</v>
      </c>
      <c r="FN456" s="449">
        <f>FN455</f>
        <v>0.32000000000000001</v>
      </c>
      <c r="FO456" s="449">
        <f>FO455</f>
        <v>0.20000000000000001</v>
      </c>
      <c r="FP456" s="449">
        <f>FP455</f>
        <v>0.01</v>
      </c>
      <c r="FQ456" s="449">
        <f>FQ455</f>
        <v>0</v>
      </c>
      <c r="FR456" s="467">
        <f>FR455</f>
        <v>0.0001</v>
      </c>
      <c r="FS456" s="449" t="str">
        <f>IF(_tag_month_day!BD446="","",_tag_month_day!BD446/100)</f>
        <v/>
      </c>
      <c r="FT456" s="449" t="str">
        <f>IF(_tag_month_day!BE446="","",_tag_month_day!BE446/100)</f>
        <v/>
      </c>
      <c r="FU456" s="449" t="str">
        <f>IF(_tag_month_day!BF446="","",_tag_month_day!BF446/100)</f>
        <v/>
      </c>
      <c r="FV456" s="449" t="str">
        <f>IF(_tag_month_day!BG446="","",_tag_month_day!BG446/100)</f>
        <v/>
      </c>
      <c r="FW456" s="467" t="str">
        <f>IF(_tag_month_day!BH446="","",_tag_month_day!BH446/100)</f>
        <v/>
      </c>
      <c r="FX456" s="449" t="str">
        <f>IF(_tag_month_day!BI446="","",_tag_month_day!BI446/100)</f>
        <v/>
      </c>
      <c r="FY456" s="449" t="str">
        <f>IF(_tag_month_day!BJ446="","",_tag_month_day!BJ446/100)</f>
        <v/>
      </c>
      <c r="FZ456" s="468" t="str">
        <f>IF(_tag_month_day!BK446="","",_tag_month_day!BK446/100)</f>
        <v/>
      </c>
      <c r="GA456" s="449" t="str">
        <f>IF(_tag_month_day!BL446="","",_tag_month_day!BL446/100)</f>
        <v/>
      </c>
      <c r="GB456" s="467" t="str">
        <f>IF(_tag_month_day!BM446="","",_tag_month_day!BM446/100)</f>
        <v/>
      </c>
      <c r="GC456" s="431" t="str">
        <f>IF(_tag_month_day!BN446="","",_tag_month_day!BN446/100)</f>
        <v/>
      </c>
      <c r="GD456" s="431" t="str">
        <f>IF(_tag_month_day!BO446="","",_tag_month_day!BO446/100)</f>
        <v/>
      </c>
      <c r="GE456" s="431" t="str">
        <f>IF(_tag_month_day!BP446="","",_tag_month_day!BP446/100)</f>
        <v/>
      </c>
      <c r="GF456" s="431" t="str">
        <f>IF(_tag_month_day!BQ446="","",_tag_month_day!BQ446/100)</f>
        <v/>
      </c>
      <c r="GG456" s="431" t="str">
        <f>IF(_tag_month_day!BR446="","",_tag_month_day!BR446/100)</f>
        <v/>
      </c>
      <c r="GH456" s="431" t="str">
        <f>IF(_tag_month_day!BS446="","",_tag_month_day!BS446/100)</f>
        <v/>
      </c>
      <c r="GI456" s="467" t="str">
        <f>IF(_tag_month_day!BT446="","",_tag_month_day!BT446/100)</f>
        <v/>
      </c>
      <c r="GJ456" s="469" t="str">
        <f>IF(_tag_month_day!BU446="","",_tag_month_day!BU446/100)</f>
        <v/>
      </c>
      <c r="GK456" s="470">
        <f>GK455</f>
        <v>0.070000000000000007</v>
      </c>
      <c r="GL456" s="470">
        <f>GL455</f>
        <v>0.029999999999999999</v>
      </c>
      <c r="GM456" s="471" t="str">
        <f>IF(_tag_month_day!BX446="","",_tag_month_day!BX446/100)</f>
        <v/>
      </c>
      <c r="GN456" s="470">
        <f>GN455</f>
        <v>0.070000000000000007</v>
      </c>
      <c r="GO456" s="470">
        <f>GO455</f>
        <v>0.029999999999999999</v>
      </c>
      <c r="GP456" s="470">
        <f>GP455</f>
        <v>0.089999999999999997</v>
      </c>
      <c r="GQ456" s="470">
        <f>GQ455</f>
        <v>0.029999999999999999</v>
      </c>
      <c r="GR456" s="471" t="str">
        <f>IF(_tag_month_day!CA446="","",_tag_month_day!CA446/100)</f>
        <v/>
      </c>
      <c r="GS456" s="472">
        <f>GS455</f>
        <v>0.95299999999999996</v>
      </c>
      <c r="GT456" s="472">
        <f>GT455</f>
        <v>0.55000000000000004</v>
      </c>
      <c r="GU456" s="472">
        <f>GU455</f>
        <v>0.55000000000000004</v>
      </c>
      <c r="GV456" s="472">
        <f>GV455</f>
        <v>0.55000000000000004</v>
      </c>
      <c r="GW456" s="472">
        <f>GW455</f>
        <v>0.5</v>
      </c>
      <c r="GX456" s="472">
        <f>GX455</f>
        <v>0.93500000000000005</v>
      </c>
      <c r="GY456" s="472">
        <f>GY455</f>
        <v>0.14999999999999999</v>
      </c>
      <c r="GZ456" s="472">
        <f>GZ455</f>
        <v>1</v>
      </c>
      <c r="HA456" s="474">
        <f>HA455</f>
        <v>0.047</v>
      </c>
      <c r="HB456" s="474">
        <f>HB455</f>
        <v>0.45000000000000001</v>
      </c>
      <c r="HC456" s="474">
        <f>HC455</f>
        <v>0.45000000000000001</v>
      </c>
      <c r="HD456" s="474">
        <f>HD455</f>
        <v>0.45000000000000001</v>
      </c>
      <c r="HE456" s="474">
        <f>HE455</f>
        <v>0.5</v>
      </c>
      <c r="HF456" s="474">
        <f>HF455</f>
        <v>0.065000000000000002</v>
      </c>
      <c r="HG456" s="474">
        <f>HG455</f>
        <v>0.84999999999999998</v>
      </c>
      <c r="HH456" s="474">
        <f>HH455</f>
        <v>0</v>
      </c>
      <c r="HI456" s="10">
        <f>IF(BZ456&lt;&gt;"",CK456-BV456,0)</f>
        <v>0</v>
      </c>
      <c r="HJ456" s="10" t="e">
        <f>IF(AJ456&gt;0,AH456-AJ456,0)</f>
        <v>#VALUE!</v>
      </c>
      <c r="HK456" s="466">
        <f>HK455</f>
        <v>0.84999999999999998</v>
      </c>
      <c r="HL456" s="424">
        <f>HL455</f>
        <v>550000</v>
      </c>
      <c r="HM456" s="424">
        <f>HM455</f>
        <v>480000</v>
      </c>
      <c r="HN456" s="465" t="e">
        <f>(DJ456*EZ456+DK456*FH456+DL456*FM456+DM456*FR456+DN456*FW456+DO456*GB456+DS456*GI456+DP456*GM456+DR456*GR456)*1000*2</f>
        <v>#VALUE!</v>
      </c>
      <c r="HO456" s="465" t="e">
        <f>HN456*HK456*$HO$2/HL456*1000000</f>
        <v>#VALUE!</v>
      </c>
      <c r="HP456" s="465" t="e">
        <f>HN456*HK456*$HP$2/HM456*1000000</f>
        <v>#VALUE!</v>
      </c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</row>
    <row customFormat="1" r="457" s="0">
      <c r="A457" s="420">
        <v>446</v>
      </c>
      <c r="B457" s="421">
        <f ca="1">IF(D457=D456,B456,IF(D457="夜班",B456+1,B456))</f>
        <v>43604</v>
      </c>
      <c r="C457" s="422">
        <f>C456</f>
        <v>0.041666666666666699</v>
      </c>
      <c r="D457" s="10" t="str">
        <f ca="1">IF(HOUR(G457)&lt;8,"夜班",IF(HOUR(G457)&lt;16,"白班",IF(HOUR(G457)&lt;24,"中班",0)))</f>
        <v>白班</v>
      </c>
      <c r="E457" s="10" t="e">
        <f ca="1">IF(F457=1,"甲",IF(F457=2,"乙",IF(F457=3,"丙",IF(F457=4,"丁",""))))</f>
        <v>#REF!</v>
      </c>
      <c r="F457" s="10" t="e">
        <f ca="1">SUMPRODUCT((成本日报!$A$3:$A$95=计划!B457)*(成本日报!$B$3:$B$95=计划!$D457),成本日报!$C$3:$C$95)</f>
        <v>#REF!</v>
      </c>
      <c r="G457" s="423">
        <f ca="1">G456+C456</f>
        <v>43604.541666665587</v>
      </c>
      <c r="H457" s="423">
        <f ca="1">$G457+$C457/60*10+$C457*0</f>
        <v>43604.548611110033</v>
      </c>
      <c r="I457" s="423">
        <f ca="1">$G457+$C457/60*18+$C457*0</f>
        <v>43604.554166665584</v>
      </c>
      <c r="J457" s="423">
        <f ca="1">$G457+$C457/60*0+$C457*1</f>
        <v>43604.583333332252</v>
      </c>
      <c r="K457" s="423">
        <f ca="1">$G457+$C457/60*30+$C457*2</f>
        <v>43604.645833332259</v>
      </c>
      <c r="L457" s="423">
        <f ca="1">$G457+$C457/60*0+$C457*3</f>
        <v>43604.666666665587</v>
      </c>
      <c r="M457" s="424" t="str">
        <f>IF(_tag_month_day!A447="","",_tag_month_day!A447)</f>
        <v/>
      </c>
      <c r="N457" s="424" t="str">
        <f>IF(_tag_month_day!B447="","",_tag_month_day!B447)</f>
        <v/>
      </c>
      <c r="O457" s="425" t="e">
        <f>IF(M457+N457=0,"",M457+N457)</f>
        <v>#VALUE!</v>
      </c>
      <c r="P457" s="424" t="str">
        <f>IF(_tag_month_day!C447="","",_tag_month_day!C447)</f>
        <v/>
      </c>
      <c r="Q457" s="424" t="str">
        <f>IF(_tag_month_day!D447="","",_tag_month_day!D447)</f>
        <v/>
      </c>
      <c r="R457" s="426" t="str">
        <f>IF(_tag_month_day!CB447="","",_tag_month_day!CB447/100)</f>
        <v/>
      </c>
      <c r="S457" s="427" t="str">
        <f>IF(_tag_month_day!E447="","",_tag_month_day!E447)</f>
        <v/>
      </c>
      <c r="T457" s="427" t="str">
        <f>IF(_tag_month_day!F447="","",_tag_month_day!F447)</f>
        <v/>
      </c>
      <c r="U457" s="428" t="e">
        <f>S457+T457</f>
        <v>#VALUE!</v>
      </c>
      <c r="V457" s="429" t="e">
        <f>U457/AJ457</f>
        <v>#VALUE!</v>
      </c>
      <c r="W457" s="430" t="str">
        <f>IF(_jhy_month_day!A447="","",_jhy_month_day!A447)</f>
        <v/>
      </c>
      <c r="X457" s="431" t="str">
        <f>IF(_jhy_month_day!B447="","",_jhy_month_day!B447/100)</f>
        <v/>
      </c>
      <c r="Y457" s="431" t="str">
        <f>IF(_jhy_month_day!C447="","",_jhy_month_day!C447/100)</f>
        <v/>
      </c>
      <c r="Z457" s="432">
        <f>Z453+1</f>
        <v>112</v>
      </c>
      <c r="AA457" s="433" t="str">
        <f>IF(_tag_month_day!G447="","",_tag_month_day!G447/100)</f>
        <v/>
      </c>
      <c r="AB457" s="433" t="str">
        <f>IF(_tag_month_day!H447="","",_tag_month_day!H447/100)</f>
        <v/>
      </c>
      <c r="AC457" s="434">
        <f>IF(X457="",AC456,BK457*($AV456*X457+$AW456*FD456+$AX456*FI456+$AY456*FN456+$AZ456*FS456+$BA456*FX456+$BG456*GE456)/(AV456*Y457+AX456*FK456+AW456*FF456+AY456*FP456+AZ456*FU456+BA456*FZ456+BG456*GG456+BB456*GK456+BC456*GN456+BD456*GP456))</f>
        <v>1.59963432013121</v>
      </c>
      <c r="AD457" s="435" t="str">
        <f>IF(AC457=AC456,"",AC457-AC456)</f>
        <v/>
      </c>
      <c r="AE457" s="436" t="str">
        <f>IF(1-AF457=0,"",(1-AF457))</f>
        <v/>
      </c>
      <c r="AF457" s="437">
        <v>1</v>
      </c>
      <c r="AG457" s="10" t="str">
        <f>AG456</f>
        <v>9A3</v>
      </c>
      <c r="AH457" s="438" t="str">
        <f>AH456</f>
        <v/>
      </c>
      <c r="AI457" s="424"/>
      <c r="AJ457" s="10" t="str">
        <f>IF(_tag_month_day!I447="","",_tag_month_day!I447)</f>
        <v/>
      </c>
      <c r="AK457" s="440"/>
      <c r="AL457" s="440"/>
      <c r="AM457" s="440"/>
      <c r="AN457" s="441">
        <f>AN456</f>
        <v>2</v>
      </c>
      <c r="AO457" s="441">
        <f>AO456</f>
        <v>8</v>
      </c>
      <c r="AP457" s="442" t="e">
        <f>(IF(AN457=0,AS456,AS456*(1+AO457/AN457)/(AR457+AO457/AN457)))+AT457</f>
        <v>#VALUE!</v>
      </c>
      <c r="AQ457" s="443" t="str">
        <f>IF(_tag_month_day!J447="","",_tag_month_day!J447/100)</f>
        <v/>
      </c>
      <c r="AR457" s="444">
        <f>AR456</f>
        <v>1.3</v>
      </c>
      <c r="AS457" s="445" t="e">
        <f>AQ457*(AN457*AR457+AO457)/(AN457+AO457)</f>
        <v>#VALUE!</v>
      </c>
      <c r="AT457" s="445" t="e">
        <f>(SUM(BE457:BF457)-SUM(BE456:BF456))*0.05</f>
        <v>#VALUE!</v>
      </c>
      <c r="AU457" s="446" t="str">
        <f>IF(_tag_month_day!CC447="","",IF(_tag_month_day!CC447&gt;0,_tag_month_day!CD447,_tag_month_day!CE447))</f>
        <v/>
      </c>
      <c r="AV457" s="447" t="str">
        <f>IF(_tag_month_day!L447="","",_tag_month_day!L447/100)</f>
        <v/>
      </c>
      <c r="AW457" s="431">
        <f>AW456</f>
        <v>0</v>
      </c>
      <c r="AX457" s="431">
        <f>AX456</f>
        <v>0</v>
      </c>
      <c r="AY457" s="431" t="str">
        <f>IF(_tag_month_day!M447="","",_tag_month_day!M447/100)</f>
        <v/>
      </c>
      <c r="AZ457" s="431" t="str">
        <f>IF(_tag_month_day!N447="","",_tag_month_day!N447/100)</f>
        <v/>
      </c>
      <c r="BA457" s="431" t="str">
        <f>IF(_tag_month_day!O447="","",_tag_month_day!O447/100)</f>
        <v/>
      </c>
      <c r="BB457" s="448" t="str">
        <f>IF(_tag_month_day!P447="","",_tag_month_day!P447/100)</f>
        <v/>
      </c>
      <c r="BC457" s="448">
        <f>BC456</f>
        <v>0</v>
      </c>
      <c r="BD457" s="448" t="str">
        <f>IF(_tag_month_day!Q447="","",_tag_month_day!Q447/100)</f>
        <v/>
      </c>
      <c r="BE457" s="449" t="str">
        <f>IF(_tag_month_day!R447="","",_tag_month_day!R447/100)</f>
        <v/>
      </c>
      <c r="BF457" s="388" t="e">
        <f>(AU457*(100+BE457*100))/(AJ457-AU457)/100</f>
        <v>#VALUE!</v>
      </c>
      <c r="BG457" s="450" t="e">
        <f>BE457+BF457</f>
        <v>#VALUE!</v>
      </c>
      <c r="BH457" s="451" t="e">
        <f>SUM(AV457:BF457)</f>
        <v>#VALUE!</v>
      </c>
      <c r="BI457" s="452" t="e">
        <f>IF(CX457=0,BI456,(DK457*查询!$R$5+DL457*查询!$Q$5+DM457*查询!$N$5+DN457*查询!$O$5+DO457*查询!$P$5)*AF457/CX457)</f>
        <v>#VALUE!</v>
      </c>
      <c r="BJ457" s="452" t="e">
        <f>IF(CX457=0,BJ456,(DP457*查询!$S$5+DQ457*查询!$T$5+DR457*查询!$U$5)*AF457/CX457)</f>
        <v>#VALUE!</v>
      </c>
      <c r="BK457" s="452">
        <f>BK456</f>
        <v>1</v>
      </c>
      <c r="BL457" s="453" t="e">
        <f>SUMPRODUCT((AV457:BA457)*(GS457:GX457))/((GS457:GX457)+SUM(BB457:BD457)*GY457+BG457*GZ457)</f>
        <v>#VALUE!</v>
      </c>
      <c r="BM457" s="453" t="e">
        <f>BK457*($AV457*FB457+$AW457*FD457+$AX457*FI457+$AY457*FN457+$AZ457*FS457+$BA457*FX457+$BG457*GE457)/(AV457*EY457+AX457*FK457+AW457*FF457+AY457*FP457+AZ457*FU457+BA457*FZ457+BG457*GG457+BB457*GK457+BC457*GN457+BD457*GP457)</f>
        <v>#VALUE!</v>
      </c>
      <c r="BN457" s="453" t="e">
        <f>($AV457*FC457+$AX457*FJ457+$AW457*FE457+$AY457*FO457+$AZ457*FT457+$BA457*FY457+$BG457*GF457)/($AV457*FA457+BG457*GH457+BB457*GL457+BC457*GO457+BD457*GQ457+BA457*GA457)</f>
        <v>#VALUE!</v>
      </c>
      <c r="BO457" s="454" t="e">
        <f>SUMPRODUCT(AV457:BA457*GS457:GX457)/(GS457:GX457+(BB457+BC457+BD457)*GY457+BG457)</f>
        <v>#VALUE!</v>
      </c>
      <c r="BP457" s="454" t="e">
        <f>SUMPRODUCT(AV457:BA457*GS457:GX457)/(GS457:GX457+(BB457+BC457+BD457)*GY457+BG457)</f>
        <v>#VALUE!</v>
      </c>
      <c r="BQ457" s="454" t="e">
        <f>SUMPRODUCT(AV457:BA457*GS457:GX457)/(GS457:GX457+(BB457+BC457+BD457)*GY457+BG457)</f>
        <v>#VALUE!</v>
      </c>
      <c r="BR457" s="453" t="str">
        <f>IF(_tag_month_day!T447="","",_tag_month_day!T447)</f>
        <v/>
      </c>
      <c r="BS457" s="453" t="str">
        <f>IF(_tag_month_day!U447="","",_tag_month_day!U447)</f>
        <v/>
      </c>
      <c r="BT457" s="455" t="str">
        <f>IF(CK457="","",IF((CK457&gt;=BV457-0.12)*(CK457&lt;=BV457+0.12),"合格","不合格"))</f>
        <v/>
      </c>
      <c r="BU457" s="456" t="str">
        <f>IF(_tag_month_day!V447="","",_tag_month_day!V447)</f>
        <v/>
      </c>
      <c r="BV457" s="457" t="str">
        <f>IF(_tag_month_day!W447="","",_tag_month_day!W447)</f>
        <v/>
      </c>
      <c r="BW457" s="458" t="str">
        <f>IF(_tag_month_day!X447="","",_tag_month_day!X447)</f>
        <v/>
      </c>
      <c r="BX457" s="458" t="str">
        <f>IF(_tag_month_day!Y447="","",_tag_month_day!Y447)</f>
        <v/>
      </c>
      <c r="BY457" s="459">
        <f ca="1">L457</f>
        <v>43604.666666665587</v>
      </c>
      <c r="BZ457" s="460"/>
      <c r="CA457" s="461"/>
      <c r="CB457" s="424" t="str">
        <f>IF(_tag_month_day!Z447="","",_tag_month_day!Z447)</f>
        <v/>
      </c>
      <c r="CC457" s="424" t="str">
        <f>IF(_tag_month_day!AA447="","",_tag_month_day!AA447)</f>
        <v/>
      </c>
      <c r="CD457" s="424" t="str">
        <f>IF(_tag_month_day!AB447="","",_tag_month_day!AB447)</f>
        <v/>
      </c>
      <c r="CE457" s="424" t="str">
        <f>IF(_tag_month_day!AC447="","",_tag_month_day!AC447)</f>
        <v/>
      </c>
      <c r="CF457" s="424" t="str">
        <f>IF(_tag_month_day!AD447="","",_tag_month_day!AD447)</f>
        <v/>
      </c>
      <c r="CG457" s="424" t="str">
        <f>IF(_tag_month_day!AE447="","",_tag_month_day!AE447)</f>
        <v/>
      </c>
      <c r="CH457" s="424" t="str">
        <f>IF(_tag_month_day!AF447="","",_tag_month_day!AF447)</f>
        <v/>
      </c>
      <c r="CI457" s="424" t="str">
        <f>IF(_tag_month_day!AG447="","",_tag_month_day!AG447)</f>
        <v/>
      </c>
      <c r="CJ457" s="424" t="str">
        <f>IF(_tag_month_day!AH447="","",_tag_month_day!AH447)</f>
        <v/>
      </c>
      <c r="CK457" s="424" t="str">
        <f>IF(_tag_month_day!AI447="","",_tag_month_day!AI447)</f>
        <v/>
      </c>
      <c r="CL457" s="4" t="str">
        <f>IF(_tag_month_day!AJ447="","",_tag_month_day!AJ447)</f>
        <v/>
      </c>
      <c r="CM457" s="4" t="str">
        <f>IF(_tag_month_day!AK447="","",_tag_month_day!AK447)</f>
        <v/>
      </c>
      <c r="CN457" s="4" t="str">
        <f>IF(_tag_month_day!AL447="","",_tag_month_day!AL447)</f>
        <v/>
      </c>
      <c r="CO457" s="4" t="str">
        <f>IF(_tag_month_day!AM447="","",_tag_month_day!AM447)</f>
        <v/>
      </c>
      <c r="CP457" s="4" t="str">
        <f>IF(_tag_month_day!AN447="","",_tag_month_day!AN447)</f>
        <v/>
      </c>
      <c r="CQ457" s="4" t="str">
        <f>IF(_tag_month_day!AO447="","",_tag_month_day!AO447)</f>
        <v/>
      </c>
      <c r="CR457" s="462" t="str">
        <f>IF(_tag_month_day!AP447="","",_tag_month_day!AP447)</f>
        <v/>
      </c>
      <c r="CS457" s="463" t="str">
        <f>IF(_tag_month_day!AQ447="","",_tag_month_day!AQ447)</f>
        <v/>
      </c>
      <c r="CT457" s="4" t="str">
        <f>IF(_tag_month_day!AR447="","",_tag_month_day!AR447)</f>
        <v/>
      </c>
      <c r="CU457" s="464" t="e">
        <f>DU457/AJ457</f>
        <v>#VALUE!</v>
      </c>
      <c r="CV457" s="451" t="e">
        <f>BG457/BH457</f>
        <v>#VALUE!</v>
      </c>
      <c r="CW457" s="465" t="e">
        <f>AJ457*(1-CV457)*CU457*AF457</f>
        <v>#VALUE!</v>
      </c>
      <c r="CX457" s="465" t="e">
        <f>CW457*94%</f>
        <v>#VALUE!</v>
      </c>
      <c r="CY457" s="466" t="e">
        <f>IF(CX457=0,0,DS457/(DS457+CX457))</f>
        <v>#VALUE!</v>
      </c>
      <c r="CZ457" s="465" t="e">
        <f>$AJ457*EF457</f>
        <v>#VALUE!</v>
      </c>
      <c r="DA457" s="465" t="e">
        <f>$AJ457*EG457</f>
        <v>#VALUE!</v>
      </c>
      <c r="DB457" s="465" t="e">
        <f>$AJ457*EH457</f>
        <v>#VALUE!</v>
      </c>
      <c r="DC457" s="465" t="e">
        <f>$AJ457*EI457</f>
        <v>#VALUE!</v>
      </c>
      <c r="DD457" s="465" t="e">
        <f>$AJ457*EJ457</f>
        <v>#VALUE!</v>
      </c>
      <c r="DE457" s="465" t="e">
        <f>$AJ457*EK457</f>
        <v>#VALUE!</v>
      </c>
      <c r="DF457" s="465" t="e">
        <f>$AJ457*EL457</f>
        <v>#VALUE!</v>
      </c>
      <c r="DG457" s="465" t="e">
        <f>$AJ457*EM457</f>
        <v>#VALUE!</v>
      </c>
      <c r="DH457" s="465" t="e">
        <f>$AJ457*EN457</f>
        <v>#VALUE!</v>
      </c>
      <c r="DI457" s="465" t="e">
        <f>$AJ457*EO457</f>
        <v>#VALUE!</v>
      </c>
      <c r="DJ457" s="465" t="e">
        <f>CZ457*(1-EP457)</f>
        <v>#VALUE!</v>
      </c>
      <c r="DK457" s="465" t="e">
        <f>DA457*(1-ER457)</f>
        <v>#VALUE!</v>
      </c>
      <c r="DL457" s="465" t="e">
        <f>DB457*(1-EQ457)</f>
        <v>#VALUE!</v>
      </c>
      <c r="DM457" s="465" t="e">
        <f>DC457*(1-ES457)</f>
        <v>#VALUE!</v>
      </c>
      <c r="DN457" s="465" t="e">
        <f>DD457*(1-ET457)</f>
        <v>#VALUE!</v>
      </c>
      <c r="DO457" s="465" t="e">
        <f>DE457</f>
        <v>#VALUE!</v>
      </c>
      <c r="DP457" s="465" t="e">
        <f>DF457*(1-EU457)</f>
        <v>#VALUE!</v>
      </c>
      <c r="DQ457" s="465" t="e">
        <f>DG457*(1-EV457)</f>
        <v>#VALUE!</v>
      </c>
      <c r="DR457" s="465" t="e">
        <f>DH457*(1-EW457)</f>
        <v>#VALUE!</v>
      </c>
      <c r="DS457" s="465" t="e">
        <f>DI457</f>
        <v>#VALUE!</v>
      </c>
      <c r="DT457" s="465" t="e">
        <f>SUM(DJ457:DS457)</f>
        <v>#VALUE!</v>
      </c>
      <c r="DU457" s="465" t="e">
        <f>(GS457:GX457)+(DP457+DQ457+DR457)*GY457+DS457</f>
        <v>#VALUE!</v>
      </c>
      <c r="DV457" s="451" t="e">
        <f>AV457/$BH457/(1-EP457)</f>
        <v>#VALUE!</v>
      </c>
      <c r="DW457" s="451" t="e">
        <f>AW457/$BH457/(1-ER457)</f>
        <v>#VALUE!</v>
      </c>
      <c r="DX457" s="451" t="e">
        <f>AX457/$BH457/(1-EQ457)</f>
        <v>#VALUE!</v>
      </c>
      <c r="DY457" s="451" t="e">
        <f>AY457/$BH457/(1-ES457)</f>
        <v>#VALUE!</v>
      </c>
      <c r="DZ457" s="451" t="e">
        <f>AZ457/$BH457/(1-ET457)</f>
        <v>#VALUE!</v>
      </c>
      <c r="EA457" s="451" t="e">
        <f>BA457/$BH457/(1-AX457)</f>
        <v>#VALUE!</v>
      </c>
      <c r="EB457" s="451" t="e">
        <f>BB457/$BH457/(1-EU457)</f>
        <v>#VALUE!</v>
      </c>
      <c r="EC457" s="451" t="e">
        <f>BC457/$BH457/(1-EV457)</f>
        <v>#VALUE!</v>
      </c>
      <c r="ED457" s="451" t="e">
        <f>BD457/$BH457/(1-EW457)</f>
        <v>#VALUE!</v>
      </c>
      <c r="EE457" s="451" t="e">
        <f>BG457/BH457</f>
        <v>#VALUE!</v>
      </c>
      <c r="EF457" s="451" t="e">
        <f>DV457/SUM($DV457:$EE457)</f>
        <v>#VALUE!</v>
      </c>
      <c r="EG457" s="451" t="e">
        <f>DW457/SUM($DV457:$EE457)</f>
        <v>#VALUE!</v>
      </c>
      <c r="EH457" s="451" t="e">
        <f>DX457/SUM($DV457:$EE457)</f>
        <v>#VALUE!</v>
      </c>
      <c r="EI457" s="451" t="e">
        <f>DY457/SUM($DV457:$EE457)</f>
        <v>#VALUE!</v>
      </c>
      <c r="EJ457" s="451" t="e">
        <f>DZ457/SUM($DV457:$EE457)</f>
        <v>#VALUE!</v>
      </c>
      <c r="EK457" s="451" t="e">
        <f>EA457/SUM($DV457:$EE457)</f>
        <v>#VALUE!</v>
      </c>
      <c r="EL457" s="451" t="e">
        <f>EB457/SUM($DV457:$EE457)</f>
        <v>#VALUE!</v>
      </c>
      <c r="EM457" s="451" t="e">
        <f>EC457/SUM($DV457:$EE457)</f>
        <v>#VALUE!</v>
      </c>
      <c r="EN457" s="451" t="e">
        <f>ED457/SUM($DV457:$EE457)</f>
        <v>#VALUE!</v>
      </c>
      <c r="EO457" s="451" t="e">
        <f>EE457/SUM($DV457:$EE457)</f>
        <v>#VALUE!</v>
      </c>
      <c r="EP457" s="450">
        <f>EP456</f>
        <v>0.080000000000000002</v>
      </c>
      <c r="EQ457" s="450">
        <f>EQ456</f>
        <v>0.014999999999999999</v>
      </c>
      <c r="ER457" s="450">
        <f>ER456</f>
        <v>0.014999999999999999</v>
      </c>
      <c r="ES457" s="450">
        <f>ES456</f>
        <v>0.014999999999999999</v>
      </c>
      <c r="ET457" s="450">
        <f>ET456</f>
        <v>0.014999999999999999</v>
      </c>
      <c r="EU457" s="450">
        <f>EU456</f>
        <v>0.089999999999999997</v>
      </c>
      <c r="EV457" s="450">
        <f>EV456</f>
        <v>0.089999999999999997</v>
      </c>
      <c r="EW457" s="450">
        <f>EW456</f>
        <v>0.089999999999999997</v>
      </c>
      <c r="EX457" s="431" t="str">
        <f>IF(_tag_month_day!AS447="","",_tag_month_day!AS447/100)</f>
        <v/>
      </c>
      <c r="EY457" s="431" t="str">
        <f>IF(_tag_month_day!AT447="","",_tag_month_day!AT447/100)</f>
        <v/>
      </c>
      <c r="EZ457" s="431" t="str">
        <f>IF(_tag_month_day!AU447="","",_tag_month_day!AU447/100)</f>
        <v/>
      </c>
      <c r="FA457" s="431" t="str">
        <f>IF(_tag_month_day!AV447="","",_tag_month_day!AV447/100)</f>
        <v/>
      </c>
      <c r="FB457" s="431" t="str">
        <f>IF(_tag_month_day!AW447="","",_tag_month_day!AW447/100)</f>
        <v/>
      </c>
      <c r="FC457" s="431" t="str">
        <f>IF(_tag_month_day!AX447="","",_tag_month_day!AX447/100)</f>
        <v/>
      </c>
      <c r="FD457" s="449" t="str">
        <f>IF(_tag_month_day!AY447="","",_tag_month_day!AY447/100)</f>
        <v/>
      </c>
      <c r="FE457" s="449" t="str">
        <f>IF(_tag_month_day!AZ447="","",_tag_month_day!AZ447/100)</f>
        <v/>
      </c>
      <c r="FF457" s="449" t="str">
        <f>IF(_tag_month_day!BA447="","",_tag_month_day!BA447/100)</f>
        <v/>
      </c>
      <c r="FG457" s="449" t="str">
        <f>IF(_tag_month_day!BB447="","",_tag_month_day!BB447/100)</f>
        <v/>
      </c>
      <c r="FH457" s="467" t="str">
        <f>IF(_tag_month_day!BC447="","",_tag_month_day!BC447/100)</f>
        <v/>
      </c>
      <c r="FI457" s="449">
        <f>FI456</f>
        <v>0.40999999999999998</v>
      </c>
      <c r="FJ457" s="449">
        <f>FJ456</f>
        <v>0.11</v>
      </c>
      <c r="FK457" s="449">
        <f>FK456</f>
        <v>0.014999999999999999</v>
      </c>
      <c r="FL457" s="449">
        <f>FL456</f>
        <v>0</v>
      </c>
      <c r="FM457" s="467">
        <f>FM456</f>
        <v>0.0001</v>
      </c>
      <c r="FN457" s="449">
        <f>FN456</f>
        <v>0.32000000000000001</v>
      </c>
      <c r="FO457" s="449">
        <f>FO456</f>
        <v>0.20000000000000001</v>
      </c>
      <c r="FP457" s="449">
        <f>FP456</f>
        <v>0.01</v>
      </c>
      <c r="FQ457" s="449">
        <f>FQ456</f>
        <v>0</v>
      </c>
      <c r="FR457" s="467">
        <f>FR456</f>
        <v>0.0001</v>
      </c>
      <c r="FS457" s="449" t="str">
        <f>IF(_tag_month_day!BD447="","",_tag_month_day!BD447/100)</f>
        <v/>
      </c>
      <c r="FT457" s="449" t="str">
        <f>IF(_tag_month_day!BE447="","",_tag_month_day!BE447/100)</f>
        <v/>
      </c>
      <c r="FU457" s="449" t="str">
        <f>IF(_tag_month_day!BF447="","",_tag_month_day!BF447/100)</f>
        <v/>
      </c>
      <c r="FV457" s="449" t="str">
        <f>IF(_tag_month_day!BG447="","",_tag_month_day!BG447/100)</f>
        <v/>
      </c>
      <c r="FW457" s="467" t="str">
        <f>IF(_tag_month_day!BH447="","",_tag_month_day!BH447/100)</f>
        <v/>
      </c>
      <c r="FX457" s="449" t="str">
        <f>IF(_tag_month_day!BI447="","",_tag_month_day!BI447/100)</f>
        <v/>
      </c>
      <c r="FY457" s="449" t="str">
        <f>IF(_tag_month_day!BJ447="","",_tag_month_day!BJ447/100)</f>
        <v/>
      </c>
      <c r="FZ457" s="468" t="str">
        <f>IF(_tag_month_day!BK447="","",_tag_month_day!BK447/100)</f>
        <v/>
      </c>
      <c r="GA457" s="449" t="str">
        <f>IF(_tag_month_day!BL447="","",_tag_month_day!BL447/100)</f>
        <v/>
      </c>
      <c r="GB457" s="467" t="str">
        <f>IF(_tag_month_day!BM447="","",_tag_month_day!BM447/100)</f>
        <v/>
      </c>
      <c r="GC457" s="431" t="str">
        <f>IF(_tag_month_day!BN447="","",_tag_month_day!BN447/100)</f>
        <v/>
      </c>
      <c r="GD457" s="431" t="str">
        <f>IF(_tag_month_day!BO447="","",_tag_month_day!BO447/100)</f>
        <v/>
      </c>
      <c r="GE457" s="431" t="str">
        <f>IF(_tag_month_day!BP447="","",_tag_month_day!BP447/100)</f>
        <v/>
      </c>
      <c r="GF457" s="431" t="str">
        <f>IF(_tag_month_day!BQ447="","",_tag_month_day!BQ447/100)</f>
        <v/>
      </c>
      <c r="GG457" s="431" t="str">
        <f>IF(_tag_month_day!BR447="","",_tag_month_day!BR447/100)</f>
        <v/>
      </c>
      <c r="GH457" s="431" t="str">
        <f>IF(_tag_month_day!BS447="","",_tag_month_day!BS447/100)</f>
        <v/>
      </c>
      <c r="GI457" s="467" t="str">
        <f>IF(_tag_month_day!BT447="","",_tag_month_day!BT447/100)</f>
        <v/>
      </c>
      <c r="GJ457" s="469" t="str">
        <f>IF(_tag_month_day!BU447="","",_tag_month_day!BU447/100)</f>
        <v/>
      </c>
      <c r="GK457" s="470">
        <f>GK456</f>
        <v>0.070000000000000007</v>
      </c>
      <c r="GL457" s="470">
        <f>GL456</f>
        <v>0.029999999999999999</v>
      </c>
      <c r="GM457" s="471" t="str">
        <f>IF(_tag_month_day!BX447="","",_tag_month_day!BX447/100)</f>
        <v/>
      </c>
      <c r="GN457" s="470">
        <f>GN456</f>
        <v>0.070000000000000007</v>
      </c>
      <c r="GO457" s="470">
        <f>GO456</f>
        <v>0.029999999999999999</v>
      </c>
      <c r="GP457" s="470">
        <f>GP456</f>
        <v>0.089999999999999997</v>
      </c>
      <c r="GQ457" s="470">
        <f>GQ456</f>
        <v>0.029999999999999999</v>
      </c>
      <c r="GR457" s="471" t="str">
        <f>IF(_tag_month_day!CA447="","",_tag_month_day!CA447/100)</f>
        <v/>
      </c>
      <c r="GS457" s="472">
        <f>GS456</f>
        <v>0.95299999999999996</v>
      </c>
      <c r="GT457" s="472">
        <f>GT456</f>
        <v>0.55000000000000004</v>
      </c>
      <c r="GU457" s="472">
        <f>GU456</f>
        <v>0.55000000000000004</v>
      </c>
      <c r="GV457" s="472">
        <f>GV456</f>
        <v>0.55000000000000004</v>
      </c>
      <c r="GW457" s="472">
        <f>GW456</f>
        <v>0.5</v>
      </c>
      <c r="GX457" s="472">
        <f>GX456</f>
        <v>0.93500000000000005</v>
      </c>
      <c r="GY457" s="472">
        <f>GY456</f>
        <v>0.14999999999999999</v>
      </c>
      <c r="GZ457" s="472">
        <f>GZ456</f>
        <v>1</v>
      </c>
      <c r="HA457" s="474">
        <f>HA456</f>
        <v>0.047</v>
      </c>
      <c r="HB457" s="474">
        <f>HB456</f>
        <v>0.45000000000000001</v>
      </c>
      <c r="HC457" s="474">
        <f>HC456</f>
        <v>0.45000000000000001</v>
      </c>
      <c r="HD457" s="474">
        <f>HD456</f>
        <v>0.45000000000000001</v>
      </c>
      <c r="HE457" s="474">
        <f>HE456</f>
        <v>0.5</v>
      </c>
      <c r="HF457" s="474">
        <f>HF456</f>
        <v>0.065000000000000002</v>
      </c>
      <c r="HG457" s="474">
        <f>HG456</f>
        <v>0.84999999999999998</v>
      </c>
      <c r="HH457" s="474">
        <f>HH456</f>
        <v>0</v>
      </c>
      <c r="HI457" s="10">
        <f>IF(BZ457&lt;&gt;"",CK457-BV457,0)</f>
        <v>0</v>
      </c>
      <c r="HJ457" s="10" t="e">
        <f>IF(AJ457&gt;0,AH457-AJ457,0)</f>
        <v>#VALUE!</v>
      </c>
      <c r="HK457" s="466">
        <f>HK456</f>
        <v>0.84999999999999998</v>
      </c>
      <c r="HL457" s="424">
        <f>HL456</f>
        <v>550000</v>
      </c>
      <c r="HM457" s="424">
        <f>HM456</f>
        <v>480000</v>
      </c>
      <c r="HN457" s="465" t="e">
        <f>(DJ457*EZ457+DK457*FH457+DL457*FM457+DM457*FR457+DN457*FW457+DO457*GB457+DS457*GI457+DP457*GM457+DR457*GR457)*1000*2</f>
        <v>#VALUE!</v>
      </c>
      <c r="HO457" s="465" t="e">
        <f>HN457*HK457*$HO$2/HL457*1000000</f>
        <v>#VALUE!</v>
      </c>
      <c r="HP457" s="465" t="e">
        <f>HN457*HK457*$HP$2/HM457*1000000</f>
        <v>#VALUE!</v>
      </c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</row>
    <row customFormat="1" r="458" s="0">
      <c r="A458" s="420">
        <v>447</v>
      </c>
      <c r="B458" s="421">
        <f ca="1">IF(D458=D457,B457,IF(D458="夜班",B457+1,B457))</f>
        <v>43604</v>
      </c>
      <c r="C458" s="422">
        <f>C457</f>
        <v>0.041666666666666699</v>
      </c>
      <c r="D458" s="10" t="str">
        <f ca="1">IF(HOUR(G458)&lt;8,"夜班",IF(HOUR(G458)&lt;16,"白班",IF(HOUR(G458)&lt;24,"中班",0)))</f>
        <v>白班</v>
      </c>
      <c r="E458" s="10" t="e">
        <f ca="1">IF(F458=1,"甲",IF(F458=2,"乙",IF(F458=3,"丙",IF(F458=4,"丁",""))))</f>
        <v>#REF!</v>
      </c>
      <c r="F458" s="10" t="e">
        <f ca="1">SUMPRODUCT((成本日报!$A$3:$A$95=计划!B458)*(成本日报!$B$3:$B$95=计划!$D458),成本日报!$C$3:$C$95)</f>
        <v>#REF!</v>
      </c>
      <c r="G458" s="423">
        <f ca="1">G457+C457</f>
        <v>43604.583333332252</v>
      </c>
      <c r="H458" s="423">
        <f ca="1">$G458+$C458/60*10+$C458*0</f>
        <v>43604.590277776697</v>
      </c>
      <c r="I458" s="423">
        <f ca="1">$G458+$C458/60*18+$C458*0</f>
        <v>43604.595833332249</v>
      </c>
      <c r="J458" s="423">
        <f ca="1">$G458+$C458/60*0+$C458*1</f>
        <v>43604.624999998916</v>
      </c>
      <c r="K458" s="423">
        <f ca="1">$G458+$C458/60*30+$C458*2</f>
        <v>43604.687499998923</v>
      </c>
      <c r="L458" s="423">
        <f ca="1">$G458+$C458/60*0+$C458*3</f>
        <v>43604.708333332252</v>
      </c>
      <c r="M458" s="424" t="str">
        <f>IF(_tag_month_day!A448="","",_tag_month_day!A448)</f>
        <v/>
      </c>
      <c r="N458" s="424" t="str">
        <f>IF(_tag_month_day!B448="","",_tag_month_day!B448)</f>
        <v/>
      </c>
      <c r="O458" s="425" t="e">
        <f>IF(M458+N458=0,"",M458+N458)</f>
        <v>#VALUE!</v>
      </c>
      <c r="P458" s="424" t="str">
        <f>IF(_tag_month_day!C448="","",_tag_month_day!C448)</f>
        <v/>
      </c>
      <c r="Q458" s="424" t="str">
        <f>IF(_tag_month_day!D448="","",_tag_month_day!D448)</f>
        <v/>
      </c>
      <c r="R458" s="426" t="str">
        <f>IF(_tag_month_day!CB448="","",_tag_month_day!CB448/100)</f>
        <v/>
      </c>
      <c r="S458" s="427" t="str">
        <f>IF(_tag_month_day!E448="","",_tag_month_day!E448)</f>
        <v/>
      </c>
      <c r="T458" s="427" t="str">
        <f>IF(_tag_month_day!F448="","",_tag_month_day!F448)</f>
        <v/>
      </c>
      <c r="U458" s="428" t="e">
        <f>S458+T458</f>
        <v>#VALUE!</v>
      </c>
      <c r="V458" s="429" t="e">
        <f>U458/AJ458</f>
        <v>#VALUE!</v>
      </c>
      <c r="W458" s="430" t="str">
        <f>IF(_jhy_month_day!A448="","",_jhy_month_day!A448)</f>
        <v/>
      </c>
      <c r="X458" s="431" t="str">
        <f>IF(_jhy_month_day!B448="","",_jhy_month_day!B448/100)</f>
        <v/>
      </c>
      <c r="Y458" s="431" t="str">
        <f>IF(_jhy_month_day!C448="","",_jhy_month_day!C448/100)</f>
        <v/>
      </c>
      <c r="Z458" s="432">
        <f>Z454+1</f>
        <v>112</v>
      </c>
      <c r="AA458" s="433" t="str">
        <f>IF(_tag_month_day!G448="","",_tag_month_day!G448/100)</f>
        <v/>
      </c>
      <c r="AB458" s="433" t="str">
        <f>IF(_tag_month_day!H448="","",_tag_month_day!H448/100)</f>
        <v/>
      </c>
      <c r="AC458" s="434">
        <f>IF(X458="",AC457,BK458*($AV457*X458+$AW457*FD457+$AX457*FI457+$AY457*FN457+$AZ457*FS457+$BA457*FX457+$BG457*GE457)/(AV457*Y458+AX457*FK457+AW457*FF457+AY457*FP457+AZ457*FU457+BA457*FZ457+BG457*GG457+BB457*GK457+BC457*GN457+BD457*GP457))</f>
        <v>1.59963432013121</v>
      </c>
      <c r="AD458" s="435" t="str">
        <f>IF(AC458=AC457,"",AC458-AC457)</f>
        <v/>
      </c>
      <c r="AE458" s="436" t="str">
        <f>IF(1-AF458=0,"",(1-AF458))</f>
        <v/>
      </c>
      <c r="AF458" s="437">
        <v>1</v>
      </c>
      <c r="AG458" s="10" t="str">
        <f>AG457</f>
        <v>9A3</v>
      </c>
      <c r="AH458" s="438" t="str">
        <f>AH457</f>
        <v/>
      </c>
      <c r="AI458" s="424"/>
      <c r="AJ458" s="10" t="str">
        <f>IF(_tag_month_day!I448="","",_tag_month_day!I448)</f>
        <v/>
      </c>
      <c r="AK458" s="440"/>
      <c r="AL458" s="440"/>
      <c r="AM458" s="440"/>
      <c r="AN458" s="441">
        <f>AN457</f>
        <v>2</v>
      </c>
      <c r="AO458" s="441">
        <f>AO457</f>
        <v>8</v>
      </c>
      <c r="AP458" s="442" t="e">
        <f>(IF(AN458=0,AS457,AS457*(1+AO458/AN458)/(AR458+AO458/AN458)))+AT458</f>
        <v>#VALUE!</v>
      </c>
      <c r="AQ458" s="443" t="str">
        <f>IF(_tag_month_day!J448="","",_tag_month_day!J448/100)</f>
        <v/>
      </c>
      <c r="AR458" s="444">
        <f>AR457</f>
        <v>1.3</v>
      </c>
      <c r="AS458" s="445" t="e">
        <f>AQ458*(AN458*AR458+AO458)/(AN458+AO458)</f>
        <v>#VALUE!</v>
      </c>
      <c r="AT458" s="445" t="e">
        <f>(SUM(BE458:BF458)-SUM(BE457:BF457))*0.05</f>
        <v>#VALUE!</v>
      </c>
      <c r="AU458" s="446" t="str">
        <f>IF(_tag_month_day!CC448="","",IF(_tag_month_day!CC448&gt;0,_tag_month_day!CD448,_tag_month_day!CE448))</f>
        <v/>
      </c>
      <c r="AV458" s="447" t="str">
        <f>IF(_tag_month_day!L448="","",_tag_month_day!L448/100)</f>
        <v/>
      </c>
      <c r="AW458" s="431">
        <f>AW457</f>
        <v>0</v>
      </c>
      <c r="AX458" s="431">
        <f>AX457</f>
        <v>0</v>
      </c>
      <c r="AY458" s="431" t="str">
        <f>IF(_tag_month_day!M448="","",_tag_month_day!M448/100)</f>
        <v/>
      </c>
      <c r="AZ458" s="431" t="str">
        <f>IF(_tag_month_day!N448="","",_tag_month_day!N448/100)</f>
        <v/>
      </c>
      <c r="BA458" s="431" t="str">
        <f>IF(_tag_month_day!O448="","",_tag_month_day!O448/100)</f>
        <v/>
      </c>
      <c r="BB458" s="448" t="str">
        <f>IF(_tag_month_day!P448="","",_tag_month_day!P448/100)</f>
        <v/>
      </c>
      <c r="BC458" s="448">
        <f>BC457</f>
        <v>0</v>
      </c>
      <c r="BD458" s="448" t="str">
        <f>IF(_tag_month_day!Q448="","",_tag_month_day!Q448/100)</f>
        <v/>
      </c>
      <c r="BE458" s="449" t="str">
        <f>IF(_tag_month_day!R448="","",_tag_month_day!R448/100)</f>
        <v/>
      </c>
      <c r="BF458" s="388" t="e">
        <f>(AU458*(100+BE458*100))/(AJ458-AU458)/100</f>
        <v>#VALUE!</v>
      </c>
      <c r="BG458" s="450" t="e">
        <f>BE458+BF458</f>
        <v>#VALUE!</v>
      </c>
      <c r="BH458" s="451" t="e">
        <f>SUM(AV458:BF458)</f>
        <v>#VALUE!</v>
      </c>
      <c r="BI458" s="452" t="e">
        <f>IF(CX458=0,BI457,(DK458*查询!$R$5+DL458*查询!$Q$5+DM458*查询!$N$5+DN458*查询!$O$5+DO458*查询!$P$5)*AF458/CX458)</f>
        <v>#VALUE!</v>
      </c>
      <c r="BJ458" s="452" t="e">
        <f>IF(CX458=0,BJ457,(DP458*查询!$S$5+DQ458*查询!$T$5+DR458*查询!$U$5)*AF458/CX458)</f>
        <v>#VALUE!</v>
      </c>
      <c r="BK458" s="452">
        <f>BK457</f>
        <v>1</v>
      </c>
      <c r="BL458" s="453" t="e">
        <f>SUMPRODUCT((AV458:BA458)*(GS458:GX458))/((GS458:GX458)+SUM(BB458:BD458)*GY458+BG458*GZ458)</f>
        <v>#VALUE!</v>
      </c>
      <c r="BM458" s="453" t="e">
        <f>BK458*($AV458*FB458+$AW458*FD458+$AX458*FI458+$AY458*FN458+$AZ458*FS458+$BA458*FX458+$BG458*GE458)/(AV458*EY458+AX458*FK458+AW458*FF458+AY458*FP458+AZ458*FU458+BA458*FZ458+BG458*GG458+BB458*GK458+BC458*GN458+BD458*GP458)</f>
        <v>#VALUE!</v>
      </c>
      <c r="BN458" s="453" t="e">
        <f>($AV458*FC458+$AX458*FJ458+$AW458*FE458+$AY458*FO458+$AZ458*FT458+$BA458*FY458+$BG458*GF458)/($AV458*FA458+BG458*GH458+BB458*GL458+BC458*GO458+BD458*GQ458+BA458*GA458)</f>
        <v>#VALUE!</v>
      </c>
      <c r="BO458" s="454" t="e">
        <f>SUMPRODUCT(AV458:BA458*GS458:GX458)/(GS458:GX458+(BB458+BC458+BD458)*GY458+BG458)</f>
        <v>#VALUE!</v>
      </c>
      <c r="BP458" s="454" t="e">
        <f>SUMPRODUCT(AV458:BA458*GS458:GX458)/(GS458:GX458+(BB458+BC458+BD458)*GY458+BG458)</f>
        <v>#VALUE!</v>
      </c>
      <c r="BQ458" s="454" t="e">
        <f>SUMPRODUCT(AV458:BA458*GS458:GX458)/(GS458:GX458+(BB458+BC458+BD458)*GY458+BG458)</f>
        <v>#VALUE!</v>
      </c>
      <c r="BR458" s="453" t="str">
        <f>IF(_tag_month_day!T448="","",_tag_month_day!T448)</f>
        <v/>
      </c>
      <c r="BS458" s="453" t="str">
        <f>IF(_tag_month_day!U448="","",_tag_month_day!U448)</f>
        <v/>
      </c>
      <c r="BT458" s="455" t="str">
        <f>IF(CK458="","",IF((CK458&gt;=BV458-0.12)*(CK458&lt;=BV458+0.12),"合格","不合格"))</f>
        <v/>
      </c>
      <c r="BU458" s="456" t="str">
        <f>IF(_tag_month_day!V448="","",_tag_month_day!V448)</f>
        <v/>
      </c>
      <c r="BV458" s="457" t="str">
        <f>IF(_tag_month_day!W448="","",_tag_month_day!W448)</f>
        <v/>
      </c>
      <c r="BW458" s="458" t="str">
        <f>IF(_tag_month_day!X448="","",_tag_month_day!X448)</f>
        <v/>
      </c>
      <c r="BX458" s="458" t="str">
        <f>IF(_tag_month_day!Y448="","",_tag_month_day!Y448)</f>
        <v/>
      </c>
      <c r="BY458" s="459">
        <f ca="1">L458</f>
        <v>43604.708333332252</v>
      </c>
      <c r="BZ458" s="460"/>
      <c r="CA458" s="461"/>
      <c r="CB458" s="424" t="str">
        <f>IF(_tag_month_day!Z448="","",_tag_month_day!Z448)</f>
        <v/>
      </c>
      <c r="CC458" s="424" t="str">
        <f>IF(_tag_month_day!AA448="","",_tag_month_day!AA448)</f>
        <v/>
      </c>
      <c r="CD458" s="424" t="str">
        <f>IF(_tag_month_day!AB448="","",_tag_month_day!AB448)</f>
        <v/>
      </c>
      <c r="CE458" s="424" t="str">
        <f>IF(_tag_month_day!AC448="","",_tag_month_day!AC448)</f>
        <v/>
      </c>
      <c r="CF458" s="424" t="str">
        <f>IF(_tag_month_day!AD448="","",_tag_month_day!AD448)</f>
        <v/>
      </c>
      <c r="CG458" s="424" t="str">
        <f>IF(_tag_month_day!AE448="","",_tag_month_day!AE448)</f>
        <v/>
      </c>
      <c r="CH458" s="424" t="str">
        <f>IF(_tag_month_day!AF448="","",_tag_month_day!AF448)</f>
        <v/>
      </c>
      <c r="CI458" s="424" t="str">
        <f>IF(_tag_month_day!AG448="","",_tag_month_day!AG448)</f>
        <v/>
      </c>
      <c r="CJ458" s="424" t="str">
        <f>IF(_tag_month_day!AH448="","",_tag_month_day!AH448)</f>
        <v/>
      </c>
      <c r="CK458" s="424" t="str">
        <f>IF(_tag_month_day!AI448="","",_tag_month_day!AI448)</f>
        <v/>
      </c>
      <c r="CL458" s="4" t="str">
        <f>IF(_tag_month_day!AJ448="","",_tag_month_day!AJ448)</f>
        <v/>
      </c>
      <c r="CM458" s="4" t="str">
        <f>IF(_tag_month_day!AK448="","",_tag_month_day!AK448)</f>
        <v/>
      </c>
      <c r="CN458" s="4" t="str">
        <f>IF(_tag_month_day!AL448="","",_tag_month_day!AL448)</f>
        <v/>
      </c>
      <c r="CO458" s="4" t="str">
        <f>IF(_tag_month_day!AM448="","",_tag_month_day!AM448)</f>
        <v/>
      </c>
      <c r="CP458" s="4" t="str">
        <f>IF(_tag_month_day!AN448="","",_tag_month_day!AN448)</f>
        <v/>
      </c>
      <c r="CQ458" s="4" t="str">
        <f>IF(_tag_month_day!AO448="","",_tag_month_day!AO448)</f>
        <v/>
      </c>
      <c r="CR458" s="462" t="str">
        <f>IF(_tag_month_day!AP448="","",_tag_month_day!AP448)</f>
        <v/>
      </c>
      <c r="CS458" s="463" t="str">
        <f>IF(_tag_month_day!AQ448="","",_tag_month_day!AQ448)</f>
        <v/>
      </c>
      <c r="CT458" s="4" t="str">
        <f>IF(_tag_month_day!AR448="","",_tag_month_day!AR448)</f>
        <v/>
      </c>
      <c r="CU458" s="464" t="e">
        <f>DU458/AJ458</f>
        <v>#VALUE!</v>
      </c>
      <c r="CV458" s="451" t="e">
        <f>BG458/BH458</f>
        <v>#VALUE!</v>
      </c>
      <c r="CW458" s="465" t="e">
        <f>AJ458*(1-CV458)*CU458*AF458</f>
        <v>#VALUE!</v>
      </c>
      <c r="CX458" s="465" t="e">
        <f>CW458*94%</f>
        <v>#VALUE!</v>
      </c>
      <c r="CY458" s="466" t="e">
        <f>IF(CX458=0,0,DS458/(DS458+CX458))</f>
        <v>#VALUE!</v>
      </c>
      <c r="CZ458" s="465" t="e">
        <f>$AJ458*EF458</f>
        <v>#VALUE!</v>
      </c>
      <c r="DA458" s="465" t="e">
        <f>$AJ458*EG458</f>
        <v>#VALUE!</v>
      </c>
      <c r="DB458" s="465" t="e">
        <f>$AJ458*EH458</f>
        <v>#VALUE!</v>
      </c>
      <c r="DC458" s="465" t="e">
        <f>$AJ458*EI458</f>
        <v>#VALUE!</v>
      </c>
      <c r="DD458" s="465" t="e">
        <f>$AJ458*EJ458</f>
        <v>#VALUE!</v>
      </c>
      <c r="DE458" s="465" t="e">
        <f>$AJ458*EK458</f>
        <v>#VALUE!</v>
      </c>
      <c r="DF458" s="465" t="e">
        <f>$AJ458*EL458</f>
        <v>#VALUE!</v>
      </c>
      <c r="DG458" s="465" t="e">
        <f>$AJ458*EM458</f>
        <v>#VALUE!</v>
      </c>
      <c r="DH458" s="465" t="e">
        <f>$AJ458*EN458</f>
        <v>#VALUE!</v>
      </c>
      <c r="DI458" s="465" t="e">
        <f>$AJ458*EO458</f>
        <v>#VALUE!</v>
      </c>
      <c r="DJ458" s="465" t="e">
        <f>CZ458*(1-EP458)</f>
        <v>#VALUE!</v>
      </c>
      <c r="DK458" s="465" t="e">
        <f>DA458*(1-ER458)</f>
        <v>#VALUE!</v>
      </c>
      <c r="DL458" s="465" t="e">
        <f>DB458*(1-EQ458)</f>
        <v>#VALUE!</v>
      </c>
      <c r="DM458" s="465" t="e">
        <f>DC458*(1-ES458)</f>
        <v>#VALUE!</v>
      </c>
      <c r="DN458" s="465" t="e">
        <f>DD458*(1-ET458)</f>
        <v>#VALUE!</v>
      </c>
      <c r="DO458" s="465" t="e">
        <f>DE458</f>
        <v>#VALUE!</v>
      </c>
      <c r="DP458" s="465" t="e">
        <f>DF458*(1-EU458)</f>
        <v>#VALUE!</v>
      </c>
      <c r="DQ458" s="465" t="e">
        <f>DG458*(1-EV458)</f>
        <v>#VALUE!</v>
      </c>
      <c r="DR458" s="465" t="e">
        <f>DH458*(1-EW458)</f>
        <v>#VALUE!</v>
      </c>
      <c r="DS458" s="465" t="e">
        <f>DI458</f>
        <v>#VALUE!</v>
      </c>
      <c r="DT458" s="465" t="e">
        <f>SUM(DJ458:DS458)</f>
        <v>#VALUE!</v>
      </c>
      <c r="DU458" s="465" t="e">
        <f>(GS458:GX458)+(DP458+DQ458+DR458)*GY458+DS458</f>
        <v>#VALUE!</v>
      </c>
      <c r="DV458" s="451" t="e">
        <f>AV458/$BH458/(1-EP458)</f>
        <v>#VALUE!</v>
      </c>
      <c r="DW458" s="451" t="e">
        <f>AW458/$BH458/(1-ER458)</f>
        <v>#VALUE!</v>
      </c>
      <c r="DX458" s="451" t="e">
        <f>AX458/$BH458/(1-EQ458)</f>
        <v>#VALUE!</v>
      </c>
      <c r="DY458" s="451" t="e">
        <f>AY458/$BH458/(1-ES458)</f>
        <v>#VALUE!</v>
      </c>
      <c r="DZ458" s="451" t="e">
        <f>AZ458/$BH458/(1-ET458)</f>
        <v>#VALUE!</v>
      </c>
      <c r="EA458" s="451" t="e">
        <f>BA458/$BH458/(1-AX458)</f>
        <v>#VALUE!</v>
      </c>
      <c r="EB458" s="451" t="e">
        <f>BB458/$BH458/(1-EU458)</f>
        <v>#VALUE!</v>
      </c>
      <c r="EC458" s="451" t="e">
        <f>BC458/$BH458/(1-EV458)</f>
        <v>#VALUE!</v>
      </c>
      <c r="ED458" s="451" t="e">
        <f>BD458/$BH458/(1-EW458)</f>
        <v>#VALUE!</v>
      </c>
      <c r="EE458" s="451" t="e">
        <f>BG458/BH458</f>
        <v>#VALUE!</v>
      </c>
      <c r="EF458" s="451" t="e">
        <f>DV458/SUM($DV458:$EE458)</f>
        <v>#VALUE!</v>
      </c>
      <c r="EG458" s="451" t="e">
        <f>DW458/SUM($DV458:$EE458)</f>
        <v>#VALUE!</v>
      </c>
      <c r="EH458" s="451" t="e">
        <f>DX458/SUM($DV458:$EE458)</f>
        <v>#VALUE!</v>
      </c>
      <c r="EI458" s="451" t="e">
        <f>DY458/SUM($DV458:$EE458)</f>
        <v>#VALUE!</v>
      </c>
      <c r="EJ458" s="451" t="e">
        <f>DZ458/SUM($DV458:$EE458)</f>
        <v>#VALUE!</v>
      </c>
      <c r="EK458" s="451" t="e">
        <f>EA458/SUM($DV458:$EE458)</f>
        <v>#VALUE!</v>
      </c>
      <c r="EL458" s="451" t="e">
        <f>EB458/SUM($DV458:$EE458)</f>
        <v>#VALUE!</v>
      </c>
      <c r="EM458" s="451" t="e">
        <f>EC458/SUM($DV458:$EE458)</f>
        <v>#VALUE!</v>
      </c>
      <c r="EN458" s="451" t="e">
        <f>ED458/SUM($DV458:$EE458)</f>
        <v>#VALUE!</v>
      </c>
      <c r="EO458" s="451" t="e">
        <f>EE458/SUM($DV458:$EE458)</f>
        <v>#VALUE!</v>
      </c>
      <c r="EP458" s="450">
        <f>EP457</f>
        <v>0.080000000000000002</v>
      </c>
      <c r="EQ458" s="450">
        <f>EQ457</f>
        <v>0.014999999999999999</v>
      </c>
      <c r="ER458" s="450">
        <f>ER457</f>
        <v>0.014999999999999999</v>
      </c>
      <c r="ES458" s="450">
        <f>ES457</f>
        <v>0.014999999999999999</v>
      </c>
      <c r="ET458" s="450">
        <f>ET457</f>
        <v>0.014999999999999999</v>
      </c>
      <c r="EU458" s="450">
        <f>EU457</f>
        <v>0.089999999999999997</v>
      </c>
      <c r="EV458" s="450">
        <f>EV457</f>
        <v>0.089999999999999997</v>
      </c>
      <c r="EW458" s="450">
        <f>EW457</f>
        <v>0.089999999999999997</v>
      </c>
      <c r="EX458" s="431" t="str">
        <f>IF(_tag_month_day!AS448="","",_tag_month_day!AS448/100)</f>
        <v/>
      </c>
      <c r="EY458" s="431" t="str">
        <f>IF(_tag_month_day!AT448="","",_tag_month_day!AT448/100)</f>
        <v/>
      </c>
      <c r="EZ458" s="431" t="str">
        <f>IF(_tag_month_day!AU448="","",_tag_month_day!AU448/100)</f>
        <v/>
      </c>
      <c r="FA458" s="431" t="str">
        <f>IF(_tag_month_day!AV448="","",_tag_month_day!AV448/100)</f>
        <v/>
      </c>
      <c r="FB458" s="431" t="str">
        <f>IF(_tag_month_day!AW448="","",_tag_month_day!AW448/100)</f>
        <v/>
      </c>
      <c r="FC458" s="431" t="str">
        <f>IF(_tag_month_day!AX448="","",_tag_month_day!AX448/100)</f>
        <v/>
      </c>
      <c r="FD458" s="449" t="str">
        <f>IF(_tag_month_day!AY448="","",_tag_month_day!AY448/100)</f>
        <v/>
      </c>
      <c r="FE458" s="449" t="str">
        <f>IF(_tag_month_day!AZ448="","",_tag_month_day!AZ448/100)</f>
        <v/>
      </c>
      <c r="FF458" s="449" t="str">
        <f>IF(_tag_month_day!BA448="","",_tag_month_day!BA448/100)</f>
        <v/>
      </c>
      <c r="FG458" s="449" t="str">
        <f>IF(_tag_month_day!BB448="","",_tag_month_day!BB448/100)</f>
        <v/>
      </c>
      <c r="FH458" s="467" t="str">
        <f>IF(_tag_month_day!BC448="","",_tag_month_day!BC448/100)</f>
        <v/>
      </c>
      <c r="FI458" s="449">
        <f>FI457</f>
        <v>0.40999999999999998</v>
      </c>
      <c r="FJ458" s="449">
        <f>FJ457</f>
        <v>0.11</v>
      </c>
      <c r="FK458" s="449">
        <f>FK457</f>
        <v>0.014999999999999999</v>
      </c>
      <c r="FL458" s="449">
        <f>FL457</f>
        <v>0</v>
      </c>
      <c r="FM458" s="467">
        <f>FM457</f>
        <v>0.0001</v>
      </c>
      <c r="FN458" s="449">
        <f>FN457</f>
        <v>0.32000000000000001</v>
      </c>
      <c r="FO458" s="449">
        <f>FO457</f>
        <v>0.20000000000000001</v>
      </c>
      <c r="FP458" s="449">
        <f>FP457</f>
        <v>0.01</v>
      </c>
      <c r="FQ458" s="449">
        <f>FQ457</f>
        <v>0</v>
      </c>
      <c r="FR458" s="467">
        <f>FR457</f>
        <v>0.0001</v>
      </c>
      <c r="FS458" s="449" t="str">
        <f>IF(_tag_month_day!BD448="","",_tag_month_day!BD448/100)</f>
        <v/>
      </c>
      <c r="FT458" s="449" t="str">
        <f>IF(_tag_month_day!BE448="","",_tag_month_day!BE448/100)</f>
        <v/>
      </c>
      <c r="FU458" s="449" t="str">
        <f>IF(_tag_month_day!BF448="","",_tag_month_day!BF448/100)</f>
        <v/>
      </c>
      <c r="FV458" s="449" t="str">
        <f>IF(_tag_month_day!BG448="","",_tag_month_day!BG448/100)</f>
        <v/>
      </c>
      <c r="FW458" s="467" t="str">
        <f>IF(_tag_month_day!BH448="","",_tag_month_day!BH448/100)</f>
        <v/>
      </c>
      <c r="FX458" s="449" t="str">
        <f>IF(_tag_month_day!BI448="","",_tag_month_day!BI448/100)</f>
        <v/>
      </c>
      <c r="FY458" s="449" t="str">
        <f>IF(_tag_month_day!BJ448="","",_tag_month_day!BJ448/100)</f>
        <v/>
      </c>
      <c r="FZ458" s="468" t="str">
        <f>IF(_tag_month_day!BK448="","",_tag_month_day!BK448/100)</f>
        <v/>
      </c>
      <c r="GA458" s="449" t="str">
        <f>IF(_tag_month_day!BL448="","",_tag_month_day!BL448/100)</f>
        <v/>
      </c>
      <c r="GB458" s="467" t="str">
        <f>IF(_tag_month_day!BM448="","",_tag_month_day!BM448/100)</f>
        <v/>
      </c>
      <c r="GC458" s="431" t="str">
        <f>IF(_tag_month_day!BN448="","",_tag_month_day!BN448/100)</f>
        <v/>
      </c>
      <c r="GD458" s="431" t="str">
        <f>IF(_tag_month_day!BO448="","",_tag_month_day!BO448/100)</f>
        <v/>
      </c>
      <c r="GE458" s="431" t="str">
        <f>IF(_tag_month_day!BP448="","",_tag_month_day!BP448/100)</f>
        <v/>
      </c>
      <c r="GF458" s="431" t="str">
        <f>IF(_tag_month_day!BQ448="","",_tag_month_day!BQ448/100)</f>
        <v/>
      </c>
      <c r="GG458" s="431" t="str">
        <f>IF(_tag_month_day!BR448="","",_tag_month_day!BR448/100)</f>
        <v/>
      </c>
      <c r="GH458" s="431" t="str">
        <f>IF(_tag_month_day!BS448="","",_tag_month_day!BS448/100)</f>
        <v/>
      </c>
      <c r="GI458" s="467" t="str">
        <f>IF(_tag_month_day!BT448="","",_tag_month_day!BT448/100)</f>
        <v/>
      </c>
      <c r="GJ458" s="469" t="str">
        <f>IF(_tag_month_day!BU448="","",_tag_month_day!BU448/100)</f>
        <v/>
      </c>
      <c r="GK458" s="470">
        <f>GK457</f>
        <v>0.070000000000000007</v>
      </c>
      <c r="GL458" s="470">
        <f>GL457</f>
        <v>0.029999999999999999</v>
      </c>
      <c r="GM458" s="471" t="str">
        <f>IF(_tag_month_day!BX448="","",_tag_month_day!BX448/100)</f>
        <v/>
      </c>
      <c r="GN458" s="470">
        <f>GN457</f>
        <v>0.070000000000000007</v>
      </c>
      <c r="GO458" s="470">
        <f>GO457</f>
        <v>0.029999999999999999</v>
      </c>
      <c r="GP458" s="470">
        <f>GP457</f>
        <v>0.089999999999999997</v>
      </c>
      <c r="GQ458" s="470">
        <f>GQ457</f>
        <v>0.029999999999999999</v>
      </c>
      <c r="GR458" s="471" t="str">
        <f>IF(_tag_month_day!CA448="","",_tag_month_day!CA448/100)</f>
        <v/>
      </c>
      <c r="GS458" s="472">
        <f>GS457</f>
        <v>0.95299999999999996</v>
      </c>
      <c r="GT458" s="472">
        <f>GT457</f>
        <v>0.55000000000000004</v>
      </c>
      <c r="GU458" s="472">
        <f>GU457</f>
        <v>0.55000000000000004</v>
      </c>
      <c r="GV458" s="472">
        <f>GV457</f>
        <v>0.55000000000000004</v>
      </c>
      <c r="GW458" s="472">
        <f>GW457</f>
        <v>0.5</v>
      </c>
      <c r="GX458" s="472">
        <f>GX457</f>
        <v>0.93500000000000005</v>
      </c>
      <c r="GY458" s="472">
        <f>GY457</f>
        <v>0.14999999999999999</v>
      </c>
      <c r="GZ458" s="472">
        <f>GZ457</f>
        <v>1</v>
      </c>
      <c r="HA458" s="474">
        <f>HA457</f>
        <v>0.047</v>
      </c>
      <c r="HB458" s="474">
        <f>HB457</f>
        <v>0.45000000000000001</v>
      </c>
      <c r="HC458" s="474">
        <f>HC457</f>
        <v>0.45000000000000001</v>
      </c>
      <c r="HD458" s="474">
        <f>HD457</f>
        <v>0.45000000000000001</v>
      </c>
      <c r="HE458" s="474">
        <f>HE457</f>
        <v>0.5</v>
      </c>
      <c r="HF458" s="474">
        <f>HF457</f>
        <v>0.065000000000000002</v>
      </c>
      <c r="HG458" s="474">
        <f>HG457</f>
        <v>0.84999999999999998</v>
      </c>
      <c r="HH458" s="474">
        <f>HH457</f>
        <v>0</v>
      </c>
      <c r="HI458" s="10">
        <f>IF(BZ458&lt;&gt;"",CK458-BV458,0)</f>
        <v>0</v>
      </c>
      <c r="HJ458" s="10" t="e">
        <f>IF(AJ458&gt;0,AH458-AJ458,0)</f>
        <v>#VALUE!</v>
      </c>
      <c r="HK458" s="466">
        <f>HK457</f>
        <v>0.84999999999999998</v>
      </c>
      <c r="HL458" s="424">
        <f>HL457</f>
        <v>550000</v>
      </c>
      <c r="HM458" s="424">
        <f>HM457</f>
        <v>480000</v>
      </c>
      <c r="HN458" s="465" t="e">
        <f>(DJ458*EZ458+DK458*FH458+DL458*FM458+DM458*FR458+DN458*FW458+DO458*GB458+DS458*GI458+DP458*GM458+DR458*GR458)*1000*2</f>
        <v>#VALUE!</v>
      </c>
      <c r="HO458" s="465" t="e">
        <f>HN458*HK458*$HO$2/HL458*1000000</f>
        <v>#VALUE!</v>
      </c>
      <c r="HP458" s="465" t="e">
        <f>HN458*HK458*$HP$2/HM458*1000000</f>
        <v>#VALUE!</v>
      </c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</row>
    <row customFormat="1" r="459" s="0">
      <c r="A459" s="420">
        <v>448</v>
      </c>
      <c r="B459" s="421">
        <f ca="1">IF(D459=D458,B458,IF(D459="夜班",B458+1,B458))</f>
        <v>43604</v>
      </c>
      <c r="C459" s="422">
        <f>C458</f>
        <v>0.041666666666666699</v>
      </c>
      <c r="D459" s="10" t="str">
        <f ca="1">IF(HOUR(G459)&lt;8,"夜班",IF(HOUR(G459)&lt;16,"白班",IF(HOUR(G459)&lt;24,"中班",0)))</f>
        <v>白班</v>
      </c>
      <c r="E459" s="10" t="e">
        <f ca="1">IF(F459=1,"甲",IF(F459=2,"乙",IF(F459=3,"丙",IF(F459=4,"丁",""))))</f>
        <v>#REF!</v>
      </c>
      <c r="F459" s="10" t="e">
        <f ca="1">SUMPRODUCT((成本日报!$A$3:$A$95=计划!B459)*(成本日报!$B$3:$B$95=计划!$D459),成本日报!$C$3:$C$95)</f>
        <v>#REF!</v>
      </c>
      <c r="G459" s="423">
        <f ca="1">G458+C458</f>
        <v>43604.624999998916</v>
      </c>
      <c r="H459" s="423">
        <f ca="1">$G459+$C459/60*10+$C459*0</f>
        <v>43604.631944443361</v>
      </c>
      <c r="I459" s="423">
        <f ca="1">$G459+$C459/60*18+$C459*0</f>
        <v>43604.637499998913</v>
      </c>
      <c r="J459" s="423">
        <f ca="1">$G459+$C459/60*0+$C459*1</f>
        <v>43604.66666666558</v>
      </c>
      <c r="K459" s="423">
        <f ca="1">$G459+$C459/60*30+$C459*2</f>
        <v>43604.729166665587</v>
      </c>
      <c r="L459" s="423">
        <f ca="1">$G459+$C459/60*0+$C459*3</f>
        <v>43604.749999998916</v>
      </c>
      <c r="M459" s="424" t="str">
        <f>IF(_tag_month_day!A449="","",_tag_month_day!A449)</f>
        <v/>
      </c>
      <c r="N459" s="424" t="str">
        <f>IF(_tag_month_day!B449="","",_tag_month_day!B449)</f>
        <v/>
      </c>
      <c r="O459" s="425" t="e">
        <f>IF(M459+N459=0,"",M459+N459)</f>
        <v>#VALUE!</v>
      </c>
      <c r="P459" s="424" t="str">
        <f>IF(_tag_month_day!C449="","",_tag_month_day!C449)</f>
        <v/>
      </c>
      <c r="Q459" s="424" t="str">
        <f>IF(_tag_month_day!D449="","",_tag_month_day!D449)</f>
        <v/>
      </c>
      <c r="R459" s="426" t="str">
        <f>IF(_tag_month_day!CB449="","",_tag_month_day!CB449/100)</f>
        <v/>
      </c>
      <c r="S459" s="427" t="str">
        <f>IF(_tag_month_day!E449="","",_tag_month_day!E449)</f>
        <v/>
      </c>
      <c r="T459" s="427" t="str">
        <f>IF(_tag_month_day!F449="","",_tag_month_day!F449)</f>
        <v/>
      </c>
      <c r="U459" s="428" t="e">
        <f>S459+T459</f>
        <v>#VALUE!</v>
      </c>
      <c r="V459" s="429" t="e">
        <f>U459/AJ459</f>
        <v>#VALUE!</v>
      </c>
      <c r="W459" s="430" t="str">
        <f>IF(_jhy_month_day!A449="","",_jhy_month_day!A449)</f>
        <v/>
      </c>
      <c r="X459" s="431" t="str">
        <f>IF(_jhy_month_day!B449="","",_jhy_month_day!B449/100)</f>
        <v/>
      </c>
      <c r="Y459" s="431" t="str">
        <f>IF(_jhy_month_day!C449="","",_jhy_month_day!C449/100)</f>
        <v/>
      </c>
      <c r="Z459" s="432">
        <f>Z455+1</f>
        <v>112</v>
      </c>
      <c r="AA459" s="433" t="str">
        <f>IF(_tag_month_day!G449="","",_tag_month_day!G449/100)</f>
        <v/>
      </c>
      <c r="AB459" s="433" t="str">
        <f>IF(_tag_month_day!H449="","",_tag_month_day!H449/100)</f>
        <v/>
      </c>
      <c r="AC459" s="434">
        <f>IF(X459="",AC458,BK459*($AV458*X459+$AW458*FD458+$AX458*FI458+$AY458*FN458+$AZ458*FS458+$BA458*FX458+$BG458*GE458)/(AV458*Y459+AX458*FK458+AW458*FF458+AY458*FP458+AZ458*FU458+BA458*FZ458+BG458*GG458+BB458*GK458+BC458*GN458+BD458*GP458))</f>
        <v>1.59963432013121</v>
      </c>
      <c r="AD459" s="435" t="str">
        <f>IF(AC459=AC458,"",AC459-AC458)</f>
        <v/>
      </c>
      <c r="AE459" s="436" t="str">
        <f>IF(1-AF459=0,"",(1-AF459))</f>
        <v/>
      </c>
      <c r="AF459" s="437">
        <v>1</v>
      </c>
      <c r="AG459" s="10" t="str">
        <f>AG458</f>
        <v>9A3</v>
      </c>
      <c r="AH459" s="438" t="str">
        <f>AH458</f>
        <v/>
      </c>
      <c r="AI459" s="424"/>
      <c r="AJ459" s="10" t="str">
        <f>IF(_tag_month_day!I449="","",_tag_month_day!I449)</f>
        <v/>
      </c>
      <c r="AK459" s="440"/>
      <c r="AL459" s="440"/>
      <c r="AM459" s="440"/>
      <c r="AN459" s="441">
        <f>AN458</f>
        <v>2</v>
      </c>
      <c r="AO459" s="441">
        <f>AO458</f>
        <v>8</v>
      </c>
      <c r="AP459" s="442" t="e">
        <f>(IF(AN459=0,AS458,AS458*(1+AO459/AN459)/(AR459+AO459/AN459)))+AT459</f>
        <v>#VALUE!</v>
      </c>
      <c r="AQ459" s="443" t="str">
        <f>IF(_tag_month_day!J449="","",_tag_month_day!J449/100)</f>
        <v/>
      </c>
      <c r="AR459" s="444">
        <f>AR458</f>
        <v>1.3</v>
      </c>
      <c r="AS459" s="445" t="e">
        <f>AQ459*(AN459*AR459+AO459)/(AN459+AO459)</f>
        <v>#VALUE!</v>
      </c>
      <c r="AT459" s="445" t="e">
        <f>(SUM(BE459:BF459)-SUM(BE458:BF458))*0.05</f>
        <v>#VALUE!</v>
      </c>
      <c r="AU459" s="446" t="str">
        <f>IF(_tag_month_day!CC449="","",IF(_tag_month_day!CC449&gt;0,_tag_month_day!CD449,_tag_month_day!CE449))</f>
        <v/>
      </c>
      <c r="AV459" s="447" t="str">
        <f>IF(_tag_month_day!L449="","",_tag_month_day!L449/100)</f>
        <v/>
      </c>
      <c r="AW459" s="431">
        <f>AW458</f>
        <v>0</v>
      </c>
      <c r="AX459" s="431">
        <f>AX458</f>
        <v>0</v>
      </c>
      <c r="AY459" s="431" t="str">
        <f>IF(_tag_month_day!M449="","",_tag_month_day!M449/100)</f>
        <v/>
      </c>
      <c r="AZ459" s="431" t="str">
        <f>IF(_tag_month_day!N449="","",_tag_month_day!N449/100)</f>
        <v/>
      </c>
      <c r="BA459" s="431" t="str">
        <f>IF(_tag_month_day!O449="","",_tag_month_day!O449/100)</f>
        <v/>
      </c>
      <c r="BB459" s="448" t="str">
        <f>IF(_tag_month_day!P449="","",_tag_month_day!P449/100)</f>
        <v/>
      </c>
      <c r="BC459" s="448">
        <f>BC458</f>
        <v>0</v>
      </c>
      <c r="BD459" s="448" t="str">
        <f>IF(_tag_month_day!Q449="","",_tag_month_day!Q449/100)</f>
        <v/>
      </c>
      <c r="BE459" s="449" t="str">
        <f>IF(_tag_month_day!R449="","",_tag_month_day!R449/100)</f>
        <v/>
      </c>
      <c r="BF459" s="388" t="e">
        <f>(AU459*(100+BE459*100))/(AJ459-AU459)/100</f>
        <v>#VALUE!</v>
      </c>
      <c r="BG459" s="450" t="e">
        <f>BE459+BF459</f>
        <v>#VALUE!</v>
      </c>
      <c r="BH459" s="451" t="e">
        <f>SUM(AV459:BF459)</f>
        <v>#VALUE!</v>
      </c>
      <c r="BI459" s="452" t="e">
        <f>IF(CX459=0,BI458,(DK459*查询!$R$5+DL459*查询!$Q$5+DM459*查询!$N$5+DN459*查询!$O$5+DO459*查询!$P$5)*AF459/CX459)</f>
        <v>#VALUE!</v>
      </c>
      <c r="BJ459" s="452" t="e">
        <f>IF(CX459=0,BJ458,(DP459*查询!$S$5+DQ459*查询!$T$5+DR459*查询!$U$5)*AF459/CX459)</f>
        <v>#VALUE!</v>
      </c>
      <c r="BK459" s="452">
        <f>BK458</f>
        <v>1</v>
      </c>
      <c r="BL459" s="453" t="e">
        <f>(AV459*EX459*100+BG459*GC459*100)/(SUMPRODUCT((AV459:BA459)*(GS459:GX459))+SUM(BB459:BD459)*GY459+BG459*GZ459)</f>
        <v>#VALUE!</v>
      </c>
      <c r="BM459" s="453" t="e">
        <f>BK459*($AV459*FB459+$AW459*FD459+$AX459*FI459+$AY459*FN459+$AZ459*FS459+$BA459*FX459+$BG459*GE459)/(AV459*EY459+AX459*FK459+AW459*FF459+AY459*FP459+AZ459*FU459+BA459*FZ459+BG459*GG459+BB459*GK459+BC459*GN459+BD459*GP459)</f>
        <v>#VALUE!</v>
      </c>
      <c r="BN459" s="453" t="e">
        <f>($AV459*FC459+$AX459*FJ459+$AW459*FE459+$AY459*FO459+$AZ459*FT459+$BA459*FY459+$BG459*GF459)/($AV459*FA459+BG459*GH459+BB459*GL459+BC459*GO459+BD459*GQ459+BA459*GA459)</f>
        <v>#VALUE!</v>
      </c>
      <c r="BO459" s="454" t="e">
        <f>SUMPRODUCT(AV459:BA459*GS459:GX459)/(GS459:GX459+(BB459+BC459+BD459)*GY459+BG459)</f>
        <v>#VALUE!</v>
      </c>
      <c r="BP459" s="454" t="e">
        <f>SUMPRODUCT(AV459:BA459*GS459:GX459)/(GS459:GX459+(BB459+BC459+BD459)*GY459+BG459)</f>
        <v>#VALUE!</v>
      </c>
      <c r="BQ459" s="454" t="e">
        <f>SUMPRODUCT(AV459:BA459*GS459:GX459)/(GS459:GX459+(BB459+BC459+BD459)*GY459+BG459)</f>
        <v>#VALUE!</v>
      </c>
      <c r="BR459" s="453" t="str">
        <f>IF(_tag_month_day!T449="","",_tag_month_day!T449)</f>
        <v/>
      </c>
      <c r="BS459" s="453" t="str">
        <f>IF(_tag_month_day!U449="","",_tag_month_day!U449)</f>
        <v/>
      </c>
      <c r="BT459" s="455" t="str">
        <f>IF(CK459="","",IF((CK459&gt;=BV459-0.12)*(CK459&lt;=BV459+0.12),"合格","不合格"))</f>
        <v/>
      </c>
      <c r="BU459" s="456" t="str">
        <f>IF(_tag_month_day!V449="","",_tag_month_day!V449)</f>
        <v/>
      </c>
      <c r="BV459" s="457" t="str">
        <f>IF(_tag_month_day!W449="","",_tag_month_day!W449)</f>
        <v/>
      </c>
      <c r="BW459" s="458" t="str">
        <f>IF(_tag_month_day!X449="","",_tag_month_day!X449)</f>
        <v/>
      </c>
      <c r="BX459" s="458" t="str">
        <f>IF(_tag_month_day!Y449="","",_tag_month_day!Y449)</f>
        <v/>
      </c>
      <c r="BY459" s="459">
        <f ca="1">L459</f>
        <v>43604.749999998916</v>
      </c>
      <c r="BZ459" s="460"/>
      <c r="CA459" s="461"/>
      <c r="CB459" s="424" t="str">
        <f>IF(_tag_month_day!Z449="","",_tag_month_day!Z449)</f>
        <v/>
      </c>
      <c r="CC459" s="424" t="str">
        <f>IF(_tag_month_day!AA449="","",_tag_month_day!AA449)</f>
        <v/>
      </c>
      <c r="CD459" s="424" t="str">
        <f>IF(_tag_month_day!AB449="","",_tag_month_day!AB449)</f>
        <v/>
      </c>
      <c r="CE459" s="424" t="str">
        <f>IF(_tag_month_day!AC449="","",_tag_month_day!AC449)</f>
        <v/>
      </c>
      <c r="CF459" s="424" t="str">
        <f>IF(_tag_month_day!AD449="","",_tag_month_day!AD449)</f>
        <v/>
      </c>
      <c r="CG459" s="424" t="str">
        <f>IF(_tag_month_day!AE449="","",_tag_month_day!AE449)</f>
        <v/>
      </c>
      <c r="CH459" s="424" t="str">
        <f>IF(_tag_month_day!AF449="","",_tag_month_day!AF449)</f>
        <v/>
      </c>
      <c r="CI459" s="424" t="str">
        <f>IF(_tag_month_day!AG449="","",_tag_month_day!AG449)</f>
        <v/>
      </c>
      <c r="CJ459" s="424" t="str">
        <f>IF(_tag_month_day!AH449="","",_tag_month_day!AH449)</f>
        <v/>
      </c>
      <c r="CK459" s="424" t="str">
        <f>IF(_tag_month_day!AI449="","",_tag_month_day!AI449)</f>
        <v/>
      </c>
      <c r="CL459" s="4" t="str">
        <f>IF(_tag_month_day!AJ449="","",_tag_month_day!AJ449)</f>
        <v/>
      </c>
      <c r="CM459" s="4" t="str">
        <f>IF(_tag_month_day!AK449="","",_tag_month_day!AK449)</f>
        <v/>
      </c>
      <c r="CN459" s="4" t="str">
        <f>IF(_tag_month_day!AL449="","",_tag_month_day!AL449)</f>
        <v/>
      </c>
      <c r="CO459" s="4" t="str">
        <f>IF(_tag_month_day!AM449="","",_tag_month_day!AM449)</f>
        <v/>
      </c>
      <c r="CP459" s="4" t="str">
        <f>IF(_tag_month_day!AN449="","",_tag_month_day!AN449)</f>
        <v/>
      </c>
      <c r="CQ459" s="4" t="str">
        <f>IF(_tag_month_day!AO449="","",_tag_month_day!AO449)</f>
        <v/>
      </c>
      <c r="CR459" s="462" t="str">
        <f>IF(_tag_month_day!AP449="","",_tag_month_day!AP449)</f>
        <v/>
      </c>
      <c r="CS459" s="463" t="str">
        <f>IF(_tag_month_day!AQ449="","",_tag_month_day!AQ449)</f>
        <v/>
      </c>
      <c r="CT459" s="4" t="str">
        <f>IF(_tag_month_day!AR449="","",_tag_month_day!AR449)</f>
        <v/>
      </c>
      <c r="CU459" s="464" t="e">
        <f>DU459/AJ459</f>
        <v>#VALUE!</v>
      </c>
      <c r="CV459" s="451" t="e">
        <f>BG459/BH459</f>
        <v>#VALUE!</v>
      </c>
      <c r="CW459" s="465" t="e">
        <f>AJ459*(1-CV459)*CU459*AF459</f>
        <v>#VALUE!</v>
      </c>
      <c r="CX459" s="465" t="e">
        <f>CW459*94%</f>
        <v>#VALUE!</v>
      </c>
      <c r="CY459" s="466" t="e">
        <f>IF(CX459=0,0,DS459/(DS459+CX459))</f>
        <v>#VALUE!</v>
      </c>
      <c r="CZ459" s="465" t="e">
        <f>$AJ459*EF459</f>
        <v>#VALUE!</v>
      </c>
      <c r="DA459" s="465" t="e">
        <f>$AJ459*EG459</f>
        <v>#VALUE!</v>
      </c>
      <c r="DB459" s="465" t="e">
        <f>$AJ459*EH459</f>
        <v>#VALUE!</v>
      </c>
      <c r="DC459" s="465" t="e">
        <f>$AJ459*EI459</f>
        <v>#VALUE!</v>
      </c>
      <c r="DD459" s="465" t="e">
        <f>$AJ459*EJ459</f>
        <v>#VALUE!</v>
      </c>
      <c r="DE459" s="465" t="e">
        <f>$AJ459*EK459</f>
        <v>#VALUE!</v>
      </c>
      <c r="DF459" s="465" t="e">
        <f>$AJ459*EL459</f>
        <v>#VALUE!</v>
      </c>
      <c r="DG459" s="465" t="e">
        <f>$AJ459*EM459</f>
        <v>#VALUE!</v>
      </c>
      <c r="DH459" s="465" t="e">
        <f>$AJ459*EN459</f>
        <v>#VALUE!</v>
      </c>
      <c r="DI459" s="465" t="e">
        <f>$AJ459*EO459</f>
        <v>#VALUE!</v>
      </c>
      <c r="DJ459" s="465" t="e">
        <f>CZ459*(1-EP459)</f>
        <v>#VALUE!</v>
      </c>
      <c r="DK459" s="465" t="e">
        <f>DA459*(1-ER459)</f>
        <v>#VALUE!</v>
      </c>
      <c r="DL459" s="465" t="e">
        <f>DB459*(1-EQ459)</f>
        <v>#VALUE!</v>
      </c>
      <c r="DM459" s="465" t="e">
        <f>DC459*(1-ES459)</f>
        <v>#VALUE!</v>
      </c>
      <c r="DN459" s="465" t="e">
        <f>DD459*(1-ET459)</f>
        <v>#VALUE!</v>
      </c>
      <c r="DO459" s="465" t="e">
        <f>DE459</f>
        <v>#VALUE!</v>
      </c>
      <c r="DP459" s="465" t="e">
        <f>DF459*(1-EU459)</f>
        <v>#VALUE!</v>
      </c>
      <c r="DQ459" s="465" t="e">
        <f>DG459*(1-EV459)</f>
        <v>#VALUE!</v>
      </c>
      <c r="DR459" s="465" t="e">
        <f>DH459*(1-EW459)</f>
        <v>#VALUE!</v>
      </c>
      <c r="DS459" s="465" t="e">
        <f>DI459</f>
        <v>#VALUE!</v>
      </c>
      <c r="DT459" s="465" t="e">
        <f>SUM(DJ459:DS459)</f>
        <v>#VALUE!</v>
      </c>
      <c r="DU459" s="465" t="e">
        <f>SUMPRODUCT((DJ459:DO459)*(GS459:GX459))+(DP459+DQ459+DR459)*GY459+DS459</f>
        <v>#VALUE!</v>
      </c>
      <c r="DV459" s="451" t="e">
        <f>AV459/$BH459/(1-EP459)</f>
        <v>#VALUE!</v>
      </c>
      <c r="DW459" s="451" t="e">
        <f>AW459/$BH459/(1-ER459)</f>
        <v>#VALUE!</v>
      </c>
      <c r="DX459" s="451" t="e">
        <f>AX459/$BH459/(1-EQ459)</f>
        <v>#VALUE!</v>
      </c>
      <c r="DY459" s="451" t="e">
        <f>AY459/$BH459/(1-ES459)</f>
        <v>#VALUE!</v>
      </c>
      <c r="DZ459" s="451" t="e">
        <f>AZ459/$BH459/(1-ET459)</f>
        <v>#VALUE!</v>
      </c>
      <c r="EA459" s="451" t="e">
        <f>BA459/$BH459/(1-AX459)</f>
        <v>#VALUE!</v>
      </c>
      <c r="EB459" s="451" t="e">
        <f>BB459/$BH459/(1-EU459)</f>
        <v>#VALUE!</v>
      </c>
      <c r="EC459" s="451" t="e">
        <f>BC459/$BH459/(1-EV459)</f>
        <v>#VALUE!</v>
      </c>
      <c r="ED459" s="451" t="e">
        <f>BD459/$BH459/(1-EW459)</f>
        <v>#VALUE!</v>
      </c>
      <c r="EE459" s="451" t="e">
        <f>BG459/BH459</f>
        <v>#VALUE!</v>
      </c>
      <c r="EF459" s="451" t="e">
        <f>DV459/SUM($DV459:$EE459)</f>
        <v>#VALUE!</v>
      </c>
      <c r="EG459" s="451" t="e">
        <f>DW459/SUM($DV459:$EE459)</f>
        <v>#VALUE!</v>
      </c>
      <c r="EH459" s="451" t="e">
        <f>DX459/SUM($DV459:$EE459)</f>
        <v>#VALUE!</v>
      </c>
      <c r="EI459" s="451" t="e">
        <f>DY459/SUM($DV459:$EE459)</f>
        <v>#VALUE!</v>
      </c>
      <c r="EJ459" s="451" t="e">
        <f>DZ459/SUM($DV459:$EE459)</f>
        <v>#VALUE!</v>
      </c>
      <c r="EK459" s="451" t="e">
        <f>EA459/SUM($DV459:$EE459)</f>
        <v>#VALUE!</v>
      </c>
      <c r="EL459" s="451" t="e">
        <f>EB459/SUM($DV459:$EE459)</f>
        <v>#VALUE!</v>
      </c>
      <c r="EM459" s="451" t="e">
        <f>EC459/SUM($DV459:$EE459)</f>
        <v>#VALUE!</v>
      </c>
      <c r="EN459" s="451" t="e">
        <f>ED459/SUM($DV459:$EE459)</f>
        <v>#VALUE!</v>
      </c>
      <c r="EO459" s="451" t="e">
        <f>EE459/SUM($DV459:$EE459)</f>
        <v>#VALUE!</v>
      </c>
      <c r="EP459" s="450">
        <f>EP458</f>
        <v>0.080000000000000002</v>
      </c>
      <c r="EQ459" s="450">
        <f>EQ458</f>
        <v>0.014999999999999999</v>
      </c>
      <c r="ER459" s="450">
        <f>ER458</f>
        <v>0.014999999999999999</v>
      </c>
      <c r="ES459" s="450">
        <f>ES458</f>
        <v>0.014999999999999999</v>
      </c>
      <c r="ET459" s="450">
        <f>ET458</f>
        <v>0.014999999999999999</v>
      </c>
      <c r="EU459" s="450">
        <f>EU458</f>
        <v>0.089999999999999997</v>
      </c>
      <c r="EV459" s="450">
        <f>EV458</f>
        <v>0.089999999999999997</v>
      </c>
      <c r="EW459" s="450">
        <f>EW458</f>
        <v>0.089999999999999997</v>
      </c>
      <c r="EX459" s="431" t="str">
        <f>IF(_tag_month_day!AS449="","",_tag_month_day!AS449/100)</f>
        <v/>
      </c>
      <c r="EY459" s="431" t="str">
        <f>IF(_tag_month_day!AT449="","",_tag_month_day!AT449/100)</f>
        <v/>
      </c>
      <c r="EZ459" s="431" t="str">
        <f>IF(_tag_month_day!AU449="","",_tag_month_day!AU449/100)</f>
        <v/>
      </c>
      <c r="FA459" s="431" t="str">
        <f>IF(_tag_month_day!AV449="","",_tag_month_day!AV449/100)</f>
        <v/>
      </c>
      <c r="FB459" s="431" t="str">
        <f>IF(_tag_month_day!AW449="","",_tag_month_day!AW449/100)</f>
        <v/>
      </c>
      <c r="FC459" s="431" t="str">
        <f>IF(_tag_month_day!AX449="","",_tag_month_day!AX449/100)</f>
        <v/>
      </c>
      <c r="FD459" s="449" t="str">
        <f>IF(_tag_month_day!AY449="","",_tag_month_day!AY449/100)</f>
        <v/>
      </c>
      <c r="FE459" s="449" t="str">
        <f>IF(_tag_month_day!AZ449="","",_tag_month_day!AZ449/100)</f>
        <v/>
      </c>
      <c r="FF459" s="449" t="str">
        <f>IF(_tag_month_day!BA449="","",_tag_month_day!BA449/100)</f>
        <v/>
      </c>
      <c r="FG459" s="449" t="str">
        <f>IF(_tag_month_day!BB449="","",_tag_month_day!BB449/100)</f>
        <v/>
      </c>
      <c r="FH459" s="467" t="str">
        <f>IF(_tag_month_day!BC449="","",_tag_month_day!BC449/100)</f>
        <v/>
      </c>
      <c r="FI459" s="449">
        <f>FI458</f>
        <v>0.40999999999999998</v>
      </c>
      <c r="FJ459" s="449">
        <f>FJ458</f>
        <v>0.11</v>
      </c>
      <c r="FK459" s="449">
        <f>FK458</f>
        <v>0.014999999999999999</v>
      </c>
      <c r="FL459" s="449">
        <f>FL458</f>
        <v>0</v>
      </c>
      <c r="FM459" s="467">
        <f>FM458</f>
        <v>0.0001</v>
      </c>
      <c r="FN459" s="449">
        <f>FN458</f>
        <v>0.32000000000000001</v>
      </c>
      <c r="FO459" s="449">
        <f>FO458</f>
        <v>0.20000000000000001</v>
      </c>
      <c r="FP459" s="449">
        <f>FP458</f>
        <v>0.01</v>
      </c>
      <c r="FQ459" s="449">
        <f>FQ458</f>
        <v>0</v>
      </c>
      <c r="FR459" s="467">
        <f>FR458</f>
        <v>0.0001</v>
      </c>
      <c r="FS459" s="449" t="str">
        <f>IF(_tag_month_day!BD449="","",_tag_month_day!BD449/100)</f>
        <v/>
      </c>
      <c r="FT459" s="449" t="str">
        <f>IF(_tag_month_day!BE449="","",_tag_month_day!BE449/100)</f>
        <v/>
      </c>
      <c r="FU459" s="449" t="str">
        <f>IF(_tag_month_day!BF449="","",_tag_month_day!BF449/100)</f>
        <v/>
      </c>
      <c r="FV459" s="449" t="str">
        <f>IF(_tag_month_day!BG449="","",_tag_month_day!BG449/100)</f>
        <v/>
      </c>
      <c r="FW459" s="467" t="str">
        <f>IF(_tag_month_day!BH449="","",_tag_month_day!BH449/100)</f>
        <v/>
      </c>
      <c r="FX459" s="449" t="str">
        <f>IF(_tag_month_day!BI449="","",_tag_month_day!BI449/100)</f>
        <v/>
      </c>
      <c r="FY459" s="449" t="str">
        <f>IF(_tag_month_day!BJ449="","",_tag_month_day!BJ449/100)</f>
        <v/>
      </c>
      <c r="FZ459" s="468" t="str">
        <f>IF(_tag_month_day!BK449="","",_tag_month_day!BK449/100)</f>
        <v/>
      </c>
      <c r="GA459" s="449" t="str">
        <f>IF(_tag_month_day!BL449="","",_tag_month_day!BL449/100)</f>
        <v/>
      </c>
      <c r="GB459" s="467" t="str">
        <f>IF(_tag_month_day!BM449="","",_tag_month_day!BM449/100)</f>
        <v/>
      </c>
      <c r="GC459" s="431" t="str">
        <f>IF(_tag_month_day!BN449="","",_tag_month_day!BN449/100)</f>
        <v/>
      </c>
      <c r="GD459" s="431" t="str">
        <f>IF(_tag_month_day!BO449="","",_tag_month_day!BO449/100)</f>
        <v/>
      </c>
      <c r="GE459" s="431" t="str">
        <f>IF(_tag_month_day!BP449="","",_tag_month_day!BP449/100)</f>
        <v/>
      </c>
      <c r="GF459" s="431" t="str">
        <f>IF(_tag_month_day!BQ449="","",_tag_month_day!BQ449/100)</f>
        <v/>
      </c>
      <c r="GG459" s="431" t="str">
        <f>IF(_tag_month_day!BR449="","",_tag_month_day!BR449/100)</f>
        <v/>
      </c>
      <c r="GH459" s="431" t="str">
        <f>IF(_tag_month_day!BS449="","",_tag_month_day!BS449/100)</f>
        <v/>
      </c>
      <c r="GI459" s="467" t="str">
        <f>IF(_tag_month_day!BT449="","",_tag_month_day!BT449/100)</f>
        <v/>
      </c>
      <c r="GJ459" s="469" t="str">
        <f>IF(_tag_month_day!BU449="","",_tag_month_day!BU449/100)</f>
        <v/>
      </c>
      <c r="GK459" s="470">
        <f>GK458</f>
        <v>0.070000000000000007</v>
      </c>
      <c r="GL459" s="470">
        <f>GL458</f>
        <v>0.029999999999999999</v>
      </c>
      <c r="GM459" s="471" t="str">
        <f>IF(_tag_month_day!BX449="","",_tag_month_day!BX449/100)</f>
        <v/>
      </c>
      <c r="GN459" s="470">
        <f>GN458</f>
        <v>0.070000000000000007</v>
      </c>
      <c r="GO459" s="470">
        <f>GO458</f>
        <v>0.029999999999999999</v>
      </c>
      <c r="GP459" s="470">
        <f>GP458</f>
        <v>0.089999999999999997</v>
      </c>
      <c r="GQ459" s="470">
        <f>GQ458</f>
        <v>0.029999999999999999</v>
      </c>
      <c r="GR459" s="471" t="str">
        <f>IF(_tag_month_day!CA449="","",_tag_month_day!CA449/100)</f>
        <v/>
      </c>
      <c r="GS459" s="472">
        <f>GS458</f>
        <v>0.95299999999999996</v>
      </c>
      <c r="GT459" s="472">
        <f>GT458</f>
        <v>0.55000000000000004</v>
      </c>
      <c r="GU459" s="472">
        <f>GU458</f>
        <v>0.55000000000000004</v>
      </c>
      <c r="GV459" s="472">
        <f>GV458</f>
        <v>0.55000000000000004</v>
      </c>
      <c r="GW459" s="472">
        <f>GW458</f>
        <v>0.5</v>
      </c>
      <c r="GX459" s="472">
        <f>GX458</f>
        <v>0.93500000000000005</v>
      </c>
      <c r="GY459" s="472">
        <f>GY458</f>
        <v>0.14999999999999999</v>
      </c>
      <c r="GZ459" s="472">
        <f>GZ458</f>
        <v>1</v>
      </c>
      <c r="HA459" s="474">
        <f>HA458</f>
        <v>0.047</v>
      </c>
      <c r="HB459" s="474">
        <f>HB458</f>
        <v>0.45000000000000001</v>
      </c>
      <c r="HC459" s="474">
        <f>HC458</f>
        <v>0.45000000000000001</v>
      </c>
      <c r="HD459" s="474">
        <f>HD458</f>
        <v>0.45000000000000001</v>
      </c>
      <c r="HE459" s="474">
        <f>HE458</f>
        <v>0.5</v>
      </c>
      <c r="HF459" s="474">
        <f>HF458</f>
        <v>0.065000000000000002</v>
      </c>
      <c r="HG459" s="474">
        <f>HG458</f>
        <v>0.84999999999999998</v>
      </c>
      <c r="HH459" s="474">
        <f>HH458</f>
        <v>0</v>
      </c>
      <c r="HI459" s="10">
        <f>IF(BZ459&lt;&gt;"",CK459-BV459,0)</f>
        <v>0</v>
      </c>
      <c r="HJ459" s="10" t="e">
        <f>IF(AJ459&gt;0,AH459-AJ459,0)</f>
        <v>#VALUE!</v>
      </c>
      <c r="HK459" s="466">
        <f>HK458</f>
        <v>0.84999999999999998</v>
      </c>
      <c r="HL459" s="424">
        <f>HL458</f>
        <v>550000</v>
      </c>
      <c r="HM459" s="424">
        <f>HM458</f>
        <v>480000</v>
      </c>
      <c r="HN459" s="465" t="e">
        <f>(DJ459*EZ459+DK459*FH459+DL459*FM459+DM459*FR459+DN459*FW459+DO459*GB459+DS459*GI459+DP459*GM459+DR459*GR459)*1000*2</f>
        <v>#VALUE!</v>
      </c>
      <c r="HO459" s="465" t="e">
        <f>HN459*HK459*$HO$2/HL459*1000000</f>
        <v>#VALUE!</v>
      </c>
      <c r="HP459" s="465" t="e">
        <f>HN459*HK459*$HP$2/HM459*1000000</f>
        <v>#VALUE!</v>
      </c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</row>
    <row customFormat="1" r="460" s="0">
      <c r="A460" s="420">
        <v>449</v>
      </c>
      <c r="B460" s="421">
        <f ca="1">IF(D460=D459,B459,IF(D460="夜班",B459+1,B459))</f>
        <v>43604</v>
      </c>
      <c r="C460" s="422">
        <f>C459</f>
        <v>0.041666666666666699</v>
      </c>
      <c r="D460" s="10" t="str">
        <f ca="1">IF(HOUR(G460)&lt;8,"夜班",IF(HOUR(G460)&lt;16,"白班",IF(HOUR(G460)&lt;24,"中班",0)))</f>
        <v>白班</v>
      </c>
      <c r="E460" s="10" t="e">
        <f ca="1">IF(F460=1,"甲",IF(F460=2,"乙",IF(F460=3,"丙",IF(F460=4,"丁",""))))</f>
        <v>#REF!</v>
      </c>
      <c r="F460" s="10" t="e">
        <f ca="1">SUMPRODUCT((成本日报!$A$3:$A$95=计划!B460)*(成本日报!$B$3:$B$95=计划!$D460),成本日报!$C$3:$C$95)</f>
        <v>#REF!</v>
      </c>
      <c r="G460" s="423">
        <f ca="1">G459+C459</f>
        <v>43604.66666666558</v>
      </c>
      <c r="H460" s="423">
        <f ca="1">$G460+$C460/60*10+$C460*0</f>
        <v>43604.673611110025</v>
      </c>
      <c r="I460" s="423">
        <f ca="1">$G460+$C460/60*18+$C460*0</f>
        <v>43604.679166665577</v>
      </c>
      <c r="J460" s="423">
        <f ca="1">$G460+$C460/60*0+$C460*1</f>
        <v>43604.708333332244</v>
      </c>
      <c r="K460" s="423">
        <f ca="1">$G460+$C460/60*30+$C460*2</f>
        <v>43604.770833332252</v>
      </c>
      <c r="L460" s="423">
        <f ca="1">$G460+$C460/60*0+$C460*3</f>
        <v>43604.79166666558</v>
      </c>
      <c r="M460" s="424" t="str">
        <f>IF(_tag_month_day!A450="","",_tag_month_day!A450)</f>
        <v/>
      </c>
      <c r="N460" s="424" t="str">
        <f>IF(_tag_month_day!B450="","",_tag_month_day!B450)</f>
        <v/>
      </c>
      <c r="O460" s="425" t="e">
        <f>IF(M460+N460=0,"",M460+N460)</f>
        <v>#VALUE!</v>
      </c>
      <c r="P460" s="424" t="str">
        <f>IF(_tag_month_day!C450="","",_tag_month_day!C450)</f>
        <v/>
      </c>
      <c r="Q460" s="424" t="str">
        <f>IF(_tag_month_day!D450="","",_tag_month_day!D450)</f>
        <v/>
      </c>
      <c r="R460" s="426" t="str">
        <f>IF(_tag_month_day!CB450="","",_tag_month_day!CB450/100)</f>
        <v/>
      </c>
      <c r="S460" s="427" t="str">
        <f>IF(_tag_month_day!E450="","",_tag_month_day!E450)</f>
        <v/>
      </c>
      <c r="T460" s="427" t="str">
        <f>IF(_tag_month_day!F450="","",_tag_month_day!F450)</f>
        <v/>
      </c>
      <c r="U460" s="428" t="e">
        <f>S460+T460</f>
        <v>#VALUE!</v>
      </c>
      <c r="V460" s="429" t="e">
        <f>U460/AJ460</f>
        <v>#VALUE!</v>
      </c>
      <c r="W460" s="430" t="str">
        <f>IF(_jhy_month_day!A450="","",_jhy_month_day!A450)</f>
        <v/>
      </c>
      <c r="X460" s="431" t="str">
        <f>IF(_jhy_month_day!B450="","",_jhy_month_day!B450/100)</f>
        <v/>
      </c>
      <c r="Y460" s="431" t="str">
        <f>IF(_jhy_month_day!C450="","",_jhy_month_day!C450/100)</f>
        <v/>
      </c>
      <c r="Z460" s="432">
        <f>Z456+1</f>
        <v>113</v>
      </c>
      <c r="AA460" s="433" t="str">
        <f>IF(_tag_month_day!G450="","",_tag_month_day!G450/100)</f>
        <v/>
      </c>
      <c r="AB460" s="433" t="str">
        <f>IF(_tag_month_day!H450="","",_tag_month_day!H450/100)</f>
        <v/>
      </c>
      <c r="AC460" s="434">
        <f>IF(X460="",AC459,BK460*($AV459*X460+$AW459*FD459+$AX459*FI459+$AY459*FN459+$AZ459*FS459+$BA459*FX459+$BG459*GE459)/(AV459*Y460+AX459*FK459+AW459*FF459+AY459*FP459+AZ459*FU459+BA459*FZ459+BG459*GG459+BB459*GK459+BC459*GN459+BD459*GP459))</f>
        <v>1.59963432013121</v>
      </c>
      <c r="AD460" s="435" t="str">
        <f>IF(AC460=AC459,"",AC460-AC459)</f>
        <v/>
      </c>
      <c r="AE460" s="436" t="str">
        <f>IF(1-AF460=0,"",(1-AF460))</f>
        <v/>
      </c>
      <c r="AF460" s="437">
        <v>1</v>
      </c>
      <c r="AG460" s="10" t="str">
        <f>AG459</f>
        <v>9A3</v>
      </c>
      <c r="AH460" s="438" t="str">
        <f>AH459</f>
        <v/>
      </c>
      <c r="AI460" s="424"/>
      <c r="AJ460" s="10" t="str">
        <f>IF(_tag_month_day!I450="","",_tag_month_day!I450)</f>
        <v/>
      </c>
      <c r="AK460" s="440"/>
      <c r="AL460" s="440"/>
      <c r="AM460" s="440"/>
      <c r="AN460" s="441">
        <f>AN459</f>
        <v>2</v>
      </c>
      <c r="AO460" s="441">
        <f>AO459</f>
        <v>8</v>
      </c>
      <c r="AP460" s="442" t="e">
        <f>(IF(AN460=0,AS459,AS459*(1+AO460/AN460)/(AR460+AO460/AN460)))+AT460</f>
        <v>#VALUE!</v>
      </c>
      <c r="AQ460" s="443" t="str">
        <f>IF(_tag_month_day!J450="","",_tag_month_day!J450/100)</f>
        <v/>
      </c>
      <c r="AR460" s="444">
        <f>AR459</f>
        <v>1.3</v>
      </c>
      <c r="AS460" s="445" t="e">
        <f>AQ460*(AN460*AR460+AO460)/(AN460+AO460)</f>
        <v>#VALUE!</v>
      </c>
      <c r="AT460" s="445" t="e">
        <f>(SUM(BE460:BF460)-SUM(BE459:BF459))*0.05</f>
        <v>#VALUE!</v>
      </c>
      <c r="AU460" s="446" t="str">
        <f>IF(_tag_month_day!CC450="","",IF(_tag_month_day!CC450&gt;0,_tag_month_day!CD450,_tag_month_day!CE450))</f>
        <v/>
      </c>
      <c r="AV460" s="447" t="str">
        <f>IF(_tag_month_day!L450="","",_tag_month_day!L450/100)</f>
        <v/>
      </c>
      <c r="AW460" s="431">
        <f>AW459</f>
        <v>0</v>
      </c>
      <c r="AX460" s="431">
        <f>AX459</f>
        <v>0</v>
      </c>
      <c r="AY460" s="431" t="str">
        <f>IF(_tag_month_day!M450="","",_tag_month_day!M450/100)</f>
        <v/>
      </c>
      <c r="AZ460" s="431" t="str">
        <f>IF(_tag_month_day!N450="","",_tag_month_day!N450/100)</f>
        <v/>
      </c>
      <c r="BA460" s="431" t="str">
        <f>IF(_tag_month_day!O450="","",_tag_month_day!O450/100)</f>
        <v/>
      </c>
      <c r="BB460" s="448" t="str">
        <f>IF(_tag_month_day!P450="","",_tag_month_day!P450/100)</f>
        <v/>
      </c>
      <c r="BC460" s="448">
        <f>BC459</f>
        <v>0</v>
      </c>
      <c r="BD460" s="448" t="str">
        <f>IF(_tag_month_day!Q450="","",_tag_month_day!Q450/100)</f>
        <v/>
      </c>
      <c r="BE460" s="449" t="str">
        <f>IF(_tag_month_day!R450="","",_tag_month_day!R450/100)</f>
        <v/>
      </c>
      <c r="BF460" s="388" t="e">
        <f>(AU460*(100+BE460*100))/(AJ460-AU460)/100</f>
        <v>#VALUE!</v>
      </c>
      <c r="BG460" s="450" t="e">
        <f>BE460+BF460</f>
        <v>#VALUE!</v>
      </c>
      <c r="BH460" s="451" t="e">
        <f>SUM(AV460:BF460)</f>
        <v>#VALUE!</v>
      </c>
      <c r="BI460" s="452" t="e">
        <f>IF(CX460=0,BI459,(DK460*查询!$R$5+DL460*查询!$Q$5+DM460*查询!$N$5+DN460*查询!$O$5+DO460*查询!$P$5)*AF460/CX460)</f>
        <v>#VALUE!</v>
      </c>
      <c r="BJ460" s="452" t="e">
        <f>IF(CX460=0,BJ459,(DP460*查询!$S$5+DQ460*查询!$T$5+DR460*查询!$U$5)*AF460/CX460)</f>
        <v>#VALUE!</v>
      </c>
      <c r="BK460" s="452">
        <f>BK459</f>
        <v>1</v>
      </c>
      <c r="BL460" s="453" t="e">
        <f>SUMPRODUCT((AV460:BA460)*(GS460:GX460))/((GS460:GX460)+SUM(BB460:BD460)*GY460+BG460*GZ460)</f>
        <v>#VALUE!</v>
      </c>
      <c r="BM460" s="453" t="e">
        <f>BK460*($AV460*FB460+$AW460*FD460+$AX460*FI460+$AY460*FN460+$AZ460*FS460+$BA460*FX460+$BG460*GE460)/(AV460*EY460+AX460*FK460+AW460*FF460+AY460*FP460+AZ460*FU460+BA460*FZ460+BG460*GG460+BB460*GK460+BC460*GN460+BD460*GP460)</f>
        <v>#VALUE!</v>
      </c>
      <c r="BN460" s="453" t="e">
        <f>($AV460*FC460+$AX460*FJ460+$AW460*FE460+$AY460*FO460+$AZ460*FT460+$BA460*FY460+$BG460*GF460)/($AV460*FA460+BG460*GH460+BB460*GL460+BC460*GO460+BD460*GQ460+BA460*GA460)</f>
        <v>#VALUE!</v>
      </c>
      <c r="BO460" s="454" t="e">
        <f>SUMPRODUCT(AV460:BA460*GS460:GX460)/(GS460:GX460+(BB460+BC460+BD460)*GY460+BG460)</f>
        <v>#VALUE!</v>
      </c>
      <c r="BP460" s="454" t="e">
        <f>SUMPRODUCT(AV460:BA460*GS460:GX460)/(GS460:GX460+(BB460+BC460+BD460)*GY460+BG460)</f>
        <v>#VALUE!</v>
      </c>
      <c r="BQ460" s="454" t="e">
        <f>SUMPRODUCT(AV460:BA460*GS460:GX460)/(GS460:GX460+(BB460+BC460+BD460)*GY460+BG460)</f>
        <v>#VALUE!</v>
      </c>
      <c r="BR460" s="453" t="str">
        <f>IF(_tag_month_day!T450="","",_tag_month_day!T450)</f>
        <v/>
      </c>
      <c r="BS460" s="453" t="str">
        <f>IF(_tag_month_day!U450="","",_tag_month_day!U450)</f>
        <v/>
      </c>
      <c r="BT460" s="455" t="str">
        <f>IF(CK460="","",IF((CK460&gt;=BV460-0.12)*(CK460&lt;=BV460+0.12),"合格","不合格"))</f>
        <v/>
      </c>
      <c r="BU460" s="456" t="str">
        <f>IF(_tag_month_day!V450="","",_tag_month_day!V450)</f>
        <v/>
      </c>
      <c r="BV460" s="457" t="str">
        <f>IF(_tag_month_day!W450="","",_tag_month_day!W450)</f>
        <v/>
      </c>
      <c r="BW460" s="458" t="str">
        <f>IF(_tag_month_day!X450="","",_tag_month_day!X450)</f>
        <v/>
      </c>
      <c r="BX460" s="458" t="str">
        <f>IF(_tag_month_day!Y450="","",_tag_month_day!Y450)</f>
        <v/>
      </c>
      <c r="BY460" s="459">
        <f ca="1">L460</f>
        <v>43604.79166666558</v>
      </c>
      <c r="BZ460" s="460"/>
      <c r="CA460" s="461"/>
      <c r="CB460" s="424" t="str">
        <f>IF(_tag_month_day!Z450="","",_tag_month_day!Z450)</f>
        <v/>
      </c>
      <c r="CC460" s="424" t="str">
        <f>IF(_tag_month_day!AA450="","",_tag_month_day!AA450)</f>
        <v/>
      </c>
      <c r="CD460" s="424" t="str">
        <f>IF(_tag_month_day!AB450="","",_tag_month_day!AB450)</f>
        <v/>
      </c>
      <c r="CE460" s="424" t="str">
        <f>IF(_tag_month_day!AC450="","",_tag_month_day!AC450)</f>
        <v/>
      </c>
      <c r="CF460" s="424" t="str">
        <f>IF(_tag_month_day!AD450="","",_tag_month_day!AD450)</f>
        <v/>
      </c>
      <c r="CG460" s="424" t="str">
        <f>IF(_tag_month_day!AE450="","",_tag_month_day!AE450)</f>
        <v/>
      </c>
      <c r="CH460" s="424" t="str">
        <f>IF(_tag_month_day!AF450="","",_tag_month_day!AF450)</f>
        <v/>
      </c>
      <c r="CI460" s="424" t="str">
        <f>IF(_tag_month_day!AG450="","",_tag_month_day!AG450)</f>
        <v/>
      </c>
      <c r="CJ460" s="424" t="str">
        <f>IF(_tag_month_day!AH450="","",_tag_month_day!AH450)</f>
        <v/>
      </c>
      <c r="CK460" s="424" t="str">
        <f>IF(_tag_month_day!AI450="","",_tag_month_day!AI450)</f>
        <v/>
      </c>
      <c r="CL460" s="4" t="str">
        <f>IF(_tag_month_day!AJ450="","",_tag_month_day!AJ450)</f>
        <v/>
      </c>
      <c r="CM460" s="4" t="str">
        <f>IF(_tag_month_day!AK450="","",_tag_month_day!AK450)</f>
        <v/>
      </c>
      <c r="CN460" s="4" t="str">
        <f>IF(_tag_month_day!AL450="","",_tag_month_day!AL450)</f>
        <v/>
      </c>
      <c r="CO460" s="4" t="str">
        <f>IF(_tag_month_day!AM450="","",_tag_month_day!AM450)</f>
        <v/>
      </c>
      <c r="CP460" s="4" t="str">
        <f>IF(_tag_month_day!AN450="","",_tag_month_day!AN450)</f>
        <v/>
      </c>
      <c r="CQ460" s="4" t="str">
        <f>IF(_tag_month_day!AO450="","",_tag_month_day!AO450)</f>
        <v/>
      </c>
      <c r="CR460" s="462" t="str">
        <f>IF(_tag_month_day!AP450="","",_tag_month_day!AP450)</f>
        <v/>
      </c>
      <c r="CS460" s="463" t="str">
        <f>IF(_tag_month_day!AQ450="","",_tag_month_day!AQ450)</f>
        <v/>
      </c>
      <c r="CT460" s="4" t="str">
        <f>IF(_tag_month_day!AR450="","",_tag_month_day!AR450)</f>
        <v/>
      </c>
      <c r="CU460" s="464" t="e">
        <f>DU460/AJ460</f>
        <v>#VALUE!</v>
      </c>
      <c r="CV460" s="451" t="e">
        <f>BG460/BH460</f>
        <v>#VALUE!</v>
      </c>
      <c r="CW460" s="465" t="e">
        <f>AJ460*(1-CV460)*CU460*AF460</f>
        <v>#VALUE!</v>
      </c>
      <c r="CX460" s="465" t="e">
        <f>CW460*94%</f>
        <v>#VALUE!</v>
      </c>
      <c r="CY460" s="466" t="e">
        <f>IF(CX460=0,0,DS460/(DS460+CX460))</f>
        <v>#VALUE!</v>
      </c>
      <c r="CZ460" s="465" t="e">
        <f>$AJ460*EF460</f>
        <v>#VALUE!</v>
      </c>
      <c r="DA460" s="465" t="e">
        <f>$AJ460*EG460</f>
        <v>#VALUE!</v>
      </c>
      <c r="DB460" s="465" t="e">
        <f>$AJ460*EH460</f>
        <v>#VALUE!</v>
      </c>
      <c r="DC460" s="465" t="e">
        <f>$AJ460*EI460</f>
        <v>#VALUE!</v>
      </c>
      <c r="DD460" s="465" t="e">
        <f>$AJ460*EJ460</f>
        <v>#VALUE!</v>
      </c>
      <c r="DE460" s="465" t="e">
        <f>$AJ460*EK460</f>
        <v>#VALUE!</v>
      </c>
      <c r="DF460" s="465" t="e">
        <f>$AJ460*EL460</f>
        <v>#VALUE!</v>
      </c>
      <c r="DG460" s="465" t="e">
        <f>$AJ460*EM460</f>
        <v>#VALUE!</v>
      </c>
      <c r="DH460" s="465" t="e">
        <f>$AJ460*EN460</f>
        <v>#VALUE!</v>
      </c>
      <c r="DI460" s="465" t="e">
        <f>$AJ460*EO460</f>
        <v>#VALUE!</v>
      </c>
      <c r="DJ460" s="465" t="e">
        <f>CZ460*(1-EP460)</f>
        <v>#VALUE!</v>
      </c>
      <c r="DK460" s="465" t="e">
        <f>DA460*(1-ER460)</f>
        <v>#VALUE!</v>
      </c>
      <c r="DL460" s="465" t="e">
        <f>DB460*(1-EQ460)</f>
        <v>#VALUE!</v>
      </c>
      <c r="DM460" s="465" t="e">
        <f>DC460*(1-ES460)</f>
        <v>#VALUE!</v>
      </c>
      <c r="DN460" s="465" t="e">
        <f>DD460*(1-ET460)</f>
        <v>#VALUE!</v>
      </c>
      <c r="DO460" s="465" t="e">
        <f>DE460</f>
        <v>#VALUE!</v>
      </c>
      <c r="DP460" s="465" t="e">
        <f>DF460*(1-EU460)</f>
        <v>#VALUE!</v>
      </c>
      <c r="DQ460" s="465" t="e">
        <f>DG460*(1-EV460)</f>
        <v>#VALUE!</v>
      </c>
      <c r="DR460" s="465" t="e">
        <f>DH460*(1-EW460)</f>
        <v>#VALUE!</v>
      </c>
      <c r="DS460" s="465" t="e">
        <f>DI460</f>
        <v>#VALUE!</v>
      </c>
      <c r="DT460" s="465" t="e">
        <f>SUM(DJ460:DS460)</f>
        <v>#VALUE!</v>
      </c>
      <c r="DU460" s="465" t="e">
        <f>(GS460:GX460)+(DP460+DQ460+DR460)*GY460+DS460</f>
        <v>#VALUE!</v>
      </c>
      <c r="DV460" s="451" t="e">
        <f>AV460/$BH460/(1-EP460)</f>
        <v>#VALUE!</v>
      </c>
      <c r="DW460" s="451" t="e">
        <f>AW460/$BH460/(1-ER460)</f>
        <v>#VALUE!</v>
      </c>
      <c r="DX460" s="451" t="e">
        <f>AX460/$BH460/(1-EQ460)</f>
        <v>#VALUE!</v>
      </c>
      <c r="DY460" s="451" t="e">
        <f>AY460/$BH460/(1-ES460)</f>
        <v>#VALUE!</v>
      </c>
      <c r="DZ460" s="451" t="e">
        <f>AZ460/$BH460/(1-ET460)</f>
        <v>#VALUE!</v>
      </c>
      <c r="EA460" s="451" t="e">
        <f>BA460/$BH460/(1-AX460)</f>
        <v>#VALUE!</v>
      </c>
      <c r="EB460" s="451" t="e">
        <f>BB460/$BH460/(1-EU460)</f>
        <v>#VALUE!</v>
      </c>
      <c r="EC460" s="451" t="e">
        <f>BC460/$BH460/(1-EV460)</f>
        <v>#VALUE!</v>
      </c>
      <c r="ED460" s="451" t="e">
        <f>BD460/$BH460/(1-EW460)</f>
        <v>#VALUE!</v>
      </c>
      <c r="EE460" s="451" t="e">
        <f>BG460/BH460</f>
        <v>#VALUE!</v>
      </c>
      <c r="EF460" s="451" t="e">
        <f>DV460/SUM($DV460:$EE460)</f>
        <v>#VALUE!</v>
      </c>
      <c r="EG460" s="451" t="e">
        <f>DW460/SUM($DV460:$EE460)</f>
        <v>#VALUE!</v>
      </c>
      <c r="EH460" s="451" t="e">
        <f>DX460/SUM($DV460:$EE460)</f>
        <v>#VALUE!</v>
      </c>
      <c r="EI460" s="451" t="e">
        <f>DY460/SUM($DV460:$EE460)</f>
        <v>#VALUE!</v>
      </c>
      <c r="EJ460" s="451" t="e">
        <f>DZ460/SUM($DV460:$EE460)</f>
        <v>#VALUE!</v>
      </c>
      <c r="EK460" s="451" t="e">
        <f>EA460/SUM($DV460:$EE460)</f>
        <v>#VALUE!</v>
      </c>
      <c r="EL460" s="451" t="e">
        <f>EB460/SUM($DV460:$EE460)</f>
        <v>#VALUE!</v>
      </c>
      <c r="EM460" s="451" t="e">
        <f>EC460/SUM($DV460:$EE460)</f>
        <v>#VALUE!</v>
      </c>
      <c r="EN460" s="451" t="e">
        <f>ED460/SUM($DV460:$EE460)</f>
        <v>#VALUE!</v>
      </c>
      <c r="EO460" s="451" t="e">
        <f>EE460/SUM($DV460:$EE460)</f>
        <v>#VALUE!</v>
      </c>
      <c r="EP460" s="450">
        <f>EP459</f>
        <v>0.080000000000000002</v>
      </c>
      <c r="EQ460" s="450">
        <f>EQ459</f>
        <v>0.014999999999999999</v>
      </c>
      <c r="ER460" s="450">
        <f>ER459</f>
        <v>0.014999999999999999</v>
      </c>
      <c r="ES460" s="450">
        <f>ES459</f>
        <v>0.014999999999999999</v>
      </c>
      <c r="ET460" s="450">
        <f>ET459</f>
        <v>0.014999999999999999</v>
      </c>
      <c r="EU460" s="450">
        <f>EU459</f>
        <v>0.089999999999999997</v>
      </c>
      <c r="EV460" s="450">
        <f>EV459</f>
        <v>0.089999999999999997</v>
      </c>
      <c r="EW460" s="450">
        <f>EW459</f>
        <v>0.089999999999999997</v>
      </c>
      <c r="EX460" s="431" t="str">
        <f>IF(_tag_month_day!AS450="","",_tag_month_day!AS450/100)</f>
        <v/>
      </c>
      <c r="EY460" s="431" t="str">
        <f>IF(_tag_month_day!AT450="","",_tag_month_day!AT450/100)</f>
        <v/>
      </c>
      <c r="EZ460" s="431" t="str">
        <f>IF(_tag_month_day!AU450="","",_tag_month_day!AU450/100)</f>
        <v/>
      </c>
      <c r="FA460" s="431" t="str">
        <f>IF(_tag_month_day!AV450="","",_tag_month_day!AV450/100)</f>
        <v/>
      </c>
      <c r="FB460" s="431" t="str">
        <f>IF(_tag_month_day!AW450="","",_tag_month_day!AW450/100)</f>
        <v/>
      </c>
      <c r="FC460" s="431" t="str">
        <f>IF(_tag_month_day!AX450="","",_tag_month_day!AX450/100)</f>
        <v/>
      </c>
      <c r="FD460" s="449" t="str">
        <f>IF(_tag_month_day!AY450="","",_tag_month_day!AY450/100)</f>
        <v/>
      </c>
      <c r="FE460" s="449" t="str">
        <f>IF(_tag_month_day!AZ450="","",_tag_month_day!AZ450/100)</f>
        <v/>
      </c>
      <c r="FF460" s="449" t="str">
        <f>IF(_tag_month_day!BA450="","",_tag_month_day!BA450/100)</f>
        <v/>
      </c>
      <c r="FG460" s="449" t="str">
        <f>IF(_tag_month_day!BB450="","",_tag_month_day!BB450/100)</f>
        <v/>
      </c>
      <c r="FH460" s="467" t="str">
        <f>IF(_tag_month_day!BC450="","",_tag_month_day!BC450/100)</f>
        <v/>
      </c>
      <c r="FI460" s="449">
        <f>FI459</f>
        <v>0.40999999999999998</v>
      </c>
      <c r="FJ460" s="449">
        <f>FJ459</f>
        <v>0.11</v>
      </c>
      <c r="FK460" s="449">
        <f>FK459</f>
        <v>0.014999999999999999</v>
      </c>
      <c r="FL460" s="449">
        <f>FL459</f>
        <v>0</v>
      </c>
      <c r="FM460" s="467">
        <f>FM459</f>
        <v>0.0001</v>
      </c>
      <c r="FN460" s="449">
        <f>FN459</f>
        <v>0.32000000000000001</v>
      </c>
      <c r="FO460" s="449">
        <f>FO459</f>
        <v>0.20000000000000001</v>
      </c>
      <c r="FP460" s="449">
        <f>FP459</f>
        <v>0.01</v>
      </c>
      <c r="FQ460" s="449">
        <f>FQ459</f>
        <v>0</v>
      </c>
      <c r="FR460" s="467">
        <f>FR459</f>
        <v>0.0001</v>
      </c>
      <c r="FS460" s="449" t="str">
        <f>IF(_tag_month_day!BD450="","",_tag_month_day!BD450/100)</f>
        <v/>
      </c>
      <c r="FT460" s="449" t="str">
        <f>IF(_tag_month_day!BE450="","",_tag_month_day!BE450/100)</f>
        <v/>
      </c>
      <c r="FU460" s="449" t="str">
        <f>IF(_tag_month_day!BF450="","",_tag_month_day!BF450/100)</f>
        <v/>
      </c>
      <c r="FV460" s="449" t="str">
        <f>IF(_tag_month_day!BG450="","",_tag_month_day!BG450/100)</f>
        <v/>
      </c>
      <c r="FW460" s="467" t="str">
        <f>IF(_tag_month_day!BH450="","",_tag_month_day!BH450/100)</f>
        <v/>
      </c>
      <c r="FX460" s="449" t="str">
        <f>IF(_tag_month_day!BI450="","",_tag_month_day!BI450/100)</f>
        <v/>
      </c>
      <c r="FY460" s="449" t="str">
        <f>IF(_tag_month_day!BJ450="","",_tag_month_day!BJ450/100)</f>
        <v/>
      </c>
      <c r="FZ460" s="468" t="str">
        <f>IF(_tag_month_day!BK450="","",_tag_month_day!BK450/100)</f>
        <v/>
      </c>
      <c r="GA460" s="449" t="str">
        <f>IF(_tag_month_day!BL450="","",_tag_month_day!BL450/100)</f>
        <v/>
      </c>
      <c r="GB460" s="467" t="str">
        <f>IF(_tag_month_day!BM450="","",_tag_month_day!BM450/100)</f>
        <v/>
      </c>
      <c r="GC460" s="431" t="str">
        <f>IF(_tag_month_day!BN450="","",_tag_month_day!BN450/100)</f>
        <v/>
      </c>
      <c r="GD460" s="431" t="str">
        <f>IF(_tag_month_day!BO450="","",_tag_month_day!BO450/100)</f>
        <v/>
      </c>
      <c r="GE460" s="431" t="str">
        <f>IF(_tag_month_day!BP450="","",_tag_month_day!BP450/100)</f>
        <v/>
      </c>
      <c r="GF460" s="431" t="str">
        <f>IF(_tag_month_day!BQ450="","",_tag_month_day!BQ450/100)</f>
        <v/>
      </c>
      <c r="GG460" s="431" t="str">
        <f>IF(_tag_month_day!BR450="","",_tag_month_day!BR450/100)</f>
        <v/>
      </c>
      <c r="GH460" s="431" t="str">
        <f>IF(_tag_month_day!BS450="","",_tag_month_day!BS450/100)</f>
        <v/>
      </c>
      <c r="GI460" s="467" t="str">
        <f>IF(_tag_month_day!BT450="","",_tag_month_day!BT450/100)</f>
        <v/>
      </c>
      <c r="GJ460" s="469" t="str">
        <f>IF(_tag_month_day!BU450="","",_tag_month_day!BU450/100)</f>
        <v/>
      </c>
      <c r="GK460" s="470">
        <f>GK459</f>
        <v>0.070000000000000007</v>
      </c>
      <c r="GL460" s="470">
        <f>GL459</f>
        <v>0.029999999999999999</v>
      </c>
      <c r="GM460" s="471" t="str">
        <f>IF(_tag_month_day!BX450="","",_tag_month_day!BX450/100)</f>
        <v/>
      </c>
      <c r="GN460" s="470">
        <f>GN459</f>
        <v>0.070000000000000007</v>
      </c>
      <c r="GO460" s="470">
        <f>GO459</f>
        <v>0.029999999999999999</v>
      </c>
      <c r="GP460" s="470">
        <f>GP459</f>
        <v>0.089999999999999997</v>
      </c>
      <c r="GQ460" s="470">
        <f>GQ459</f>
        <v>0.029999999999999999</v>
      </c>
      <c r="GR460" s="471" t="str">
        <f>IF(_tag_month_day!CA450="","",_tag_month_day!CA450/100)</f>
        <v/>
      </c>
      <c r="GS460" s="472">
        <f>GS459</f>
        <v>0.95299999999999996</v>
      </c>
      <c r="GT460" s="472">
        <f>GT459</f>
        <v>0.55000000000000004</v>
      </c>
      <c r="GU460" s="472">
        <f>GU459</f>
        <v>0.55000000000000004</v>
      </c>
      <c r="GV460" s="472">
        <f>GV459</f>
        <v>0.55000000000000004</v>
      </c>
      <c r="GW460" s="472">
        <f>GW459</f>
        <v>0.5</v>
      </c>
      <c r="GX460" s="472">
        <f>GX459</f>
        <v>0.93500000000000005</v>
      </c>
      <c r="GY460" s="472">
        <f>GY459</f>
        <v>0.14999999999999999</v>
      </c>
      <c r="GZ460" s="472">
        <f>GZ459</f>
        <v>1</v>
      </c>
      <c r="HA460" s="474">
        <f>HA459</f>
        <v>0.047</v>
      </c>
      <c r="HB460" s="474">
        <f>HB459</f>
        <v>0.45000000000000001</v>
      </c>
      <c r="HC460" s="474">
        <f>HC459</f>
        <v>0.45000000000000001</v>
      </c>
      <c r="HD460" s="474">
        <f>HD459</f>
        <v>0.45000000000000001</v>
      </c>
      <c r="HE460" s="474">
        <f>HE459</f>
        <v>0.5</v>
      </c>
      <c r="HF460" s="474">
        <f>HF459</f>
        <v>0.065000000000000002</v>
      </c>
      <c r="HG460" s="474">
        <f>HG459</f>
        <v>0.84999999999999998</v>
      </c>
      <c r="HH460" s="474">
        <f>HH459</f>
        <v>0</v>
      </c>
      <c r="HI460" s="10">
        <f>IF(BZ460&lt;&gt;"",CK460-BV460,0)</f>
        <v>0</v>
      </c>
      <c r="HJ460" s="10" t="e">
        <f>IF(AJ460&gt;0,AH460-AJ460,0)</f>
        <v>#VALUE!</v>
      </c>
      <c r="HK460" s="466">
        <f>HK459</f>
        <v>0.84999999999999998</v>
      </c>
      <c r="HL460" s="424">
        <f>HL459</f>
        <v>550000</v>
      </c>
      <c r="HM460" s="424">
        <f>HM459</f>
        <v>480000</v>
      </c>
      <c r="HN460" s="465" t="e">
        <f>(DJ460*EZ460+DK460*FH460+DL460*FM460+DM460*FR460+DN460*FW460+DO460*GB460+DS460*GI460+DP460*GM460+DR460*GR460)*1000*2</f>
        <v>#VALUE!</v>
      </c>
      <c r="HO460" s="465" t="e">
        <f>HN460*HK460*$HO$2/HL460*1000000</f>
        <v>#VALUE!</v>
      </c>
      <c r="HP460" s="465" t="e">
        <f>HN460*HK460*$HP$2/HM460*1000000</f>
        <v>#VALUE!</v>
      </c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</row>
    <row customFormat="1" r="461" s="0">
      <c r="A461" s="420">
        <v>450</v>
      </c>
      <c r="B461" s="421">
        <f ca="1">IF(D461=D460,B460,IF(D461="夜班",B460+1,B460))</f>
        <v>43604</v>
      </c>
      <c r="C461" s="422">
        <f>C460</f>
        <v>0.041666666666666699</v>
      </c>
      <c r="D461" s="10" t="str">
        <f ca="1">IF(HOUR(G461)&lt;8,"夜班",IF(HOUR(G461)&lt;16,"白班",IF(HOUR(G461)&lt;24,"中班",0)))</f>
        <v>中班</v>
      </c>
      <c r="E461" s="10" t="e">
        <f ca="1">IF(F461=1,"甲",IF(F461=2,"乙",IF(F461=3,"丙",IF(F461=4,"丁",""))))</f>
        <v>#REF!</v>
      </c>
      <c r="F461" s="10" t="e">
        <f ca="1">SUMPRODUCT((成本日报!$A$3:$A$95=计划!B461)*(成本日报!$B$3:$B$95=计划!$D461),成本日报!$C$3:$C$95)</f>
        <v>#REF!</v>
      </c>
      <c r="G461" s="423">
        <f ca="1">G460+C460</f>
        <v>43604.708333332244</v>
      </c>
      <c r="H461" s="423">
        <f ca="1">$G461+$C461/60*10+$C461*0</f>
        <v>43604.71527777669</v>
      </c>
      <c r="I461" s="423">
        <f ca="1">$G461+$C461/60*18+$C461*0</f>
        <v>43604.720833332241</v>
      </c>
      <c r="J461" s="423">
        <f ca="1">$G461+$C461/60*0+$C461*1</f>
        <v>43604.749999998909</v>
      </c>
      <c r="K461" s="423">
        <f ca="1">$G461+$C461/60*30+$C461*2</f>
        <v>43604.812499998916</v>
      </c>
      <c r="L461" s="423">
        <f ca="1">$G461+$C461/60*0+$C461*3</f>
        <v>43604.833333332244</v>
      </c>
      <c r="M461" s="424" t="str">
        <f>IF(_tag_month_day!A451="","",_tag_month_day!A451)</f>
        <v/>
      </c>
      <c r="N461" s="424" t="str">
        <f>IF(_tag_month_day!B451="","",_tag_month_day!B451)</f>
        <v/>
      </c>
      <c r="O461" s="425" t="e">
        <f>IF(M461+N461=0,"",M461+N461)</f>
        <v>#VALUE!</v>
      </c>
      <c r="P461" s="424" t="str">
        <f>IF(_tag_month_day!C451="","",_tag_month_day!C451)</f>
        <v/>
      </c>
      <c r="Q461" s="424" t="str">
        <f>IF(_tag_month_day!D451="","",_tag_month_day!D451)</f>
        <v/>
      </c>
      <c r="R461" s="426" t="str">
        <f>IF(_tag_month_day!CB451="","",_tag_month_day!CB451/100)</f>
        <v/>
      </c>
      <c r="S461" s="427" t="str">
        <f>IF(_tag_month_day!E451="","",_tag_month_day!E451)</f>
        <v/>
      </c>
      <c r="T461" s="427" t="str">
        <f>IF(_tag_month_day!F451="","",_tag_month_day!F451)</f>
        <v/>
      </c>
      <c r="U461" s="428" t="e">
        <f>S461+T461</f>
        <v>#VALUE!</v>
      </c>
      <c r="V461" s="429" t="e">
        <f>U461/AJ461</f>
        <v>#VALUE!</v>
      </c>
      <c r="W461" s="430" t="str">
        <f>IF(_jhy_month_day!A451="","",_jhy_month_day!A451)</f>
        <v/>
      </c>
      <c r="X461" s="431" t="str">
        <f>IF(_jhy_month_day!B451="","",_jhy_month_day!B451/100)</f>
        <v/>
      </c>
      <c r="Y461" s="431" t="str">
        <f>IF(_jhy_month_day!C451="","",_jhy_month_day!C451/100)</f>
        <v/>
      </c>
      <c r="Z461" s="432">
        <f>Z457+1</f>
        <v>113</v>
      </c>
      <c r="AA461" s="433" t="str">
        <f>IF(_tag_month_day!G451="","",_tag_month_day!G451/100)</f>
        <v/>
      </c>
      <c r="AB461" s="433" t="str">
        <f>IF(_tag_month_day!H451="","",_tag_month_day!H451/100)</f>
        <v/>
      </c>
      <c r="AC461" s="434">
        <f>IF(X461="",AC460,BK461*($AV460*X461+$AW460*FD460+$AX460*FI460+$AY460*FN460+$AZ460*FS460+$BA460*FX460+$BG460*GE460)/(AV460*Y461+AX460*FK460+AW460*FF460+AY460*FP460+AZ460*FU460+BA460*FZ460+BG460*GG460+BB460*GK460+BC460*GN460+BD460*GP460))</f>
        <v>1.59963432013121</v>
      </c>
      <c r="AD461" s="435" t="str">
        <f>IF(AC461=AC460,"",AC461-AC460)</f>
        <v/>
      </c>
      <c r="AE461" s="436" t="str">
        <f>IF(1-AF461=0,"",(1-AF461))</f>
        <v/>
      </c>
      <c r="AF461" s="437">
        <v>1</v>
      </c>
      <c r="AG461" s="10" t="str">
        <f>AG460</f>
        <v>9A3</v>
      </c>
      <c r="AH461" s="438" t="str">
        <f>AH460</f>
        <v/>
      </c>
      <c r="AI461" s="424"/>
      <c r="AJ461" s="10" t="str">
        <f>IF(_tag_month_day!I451="","",_tag_month_day!I451)</f>
        <v/>
      </c>
      <c r="AK461" s="440"/>
      <c r="AL461" s="440"/>
      <c r="AM461" s="440"/>
      <c r="AN461" s="441">
        <f>AN460</f>
        <v>2</v>
      </c>
      <c r="AO461" s="441">
        <f>AO460</f>
        <v>8</v>
      </c>
      <c r="AP461" s="442" t="e">
        <f>(IF(AN461=0,AS460,AS460*(1+AO461/AN461)/(AR461+AO461/AN461)))+AT461</f>
        <v>#VALUE!</v>
      </c>
      <c r="AQ461" s="443" t="str">
        <f>IF(_tag_month_day!J451="","",_tag_month_day!J451/100)</f>
        <v/>
      </c>
      <c r="AR461" s="444">
        <f>AR460</f>
        <v>1.3</v>
      </c>
      <c r="AS461" s="445" t="e">
        <f>AQ461*(AN461*AR461+AO461)/(AN461+AO461)</f>
        <v>#VALUE!</v>
      </c>
      <c r="AT461" s="445" t="e">
        <f>(SUM(BE461:BF461)-SUM(BE460:BF460))*0.05</f>
        <v>#VALUE!</v>
      </c>
      <c r="AU461" s="446" t="str">
        <f>IF(_tag_month_day!CC451="","",IF(_tag_month_day!CC451&gt;0,_tag_month_day!CD451,_tag_month_day!CE451))</f>
        <v/>
      </c>
      <c r="AV461" s="447" t="str">
        <f>IF(_tag_month_day!L451="","",_tag_month_day!L451/100)</f>
        <v/>
      </c>
      <c r="AW461" s="431">
        <f>AW460</f>
        <v>0</v>
      </c>
      <c r="AX461" s="431">
        <f>AX460</f>
        <v>0</v>
      </c>
      <c r="AY461" s="431" t="str">
        <f>IF(_tag_month_day!M451="","",_tag_month_day!M451/100)</f>
        <v/>
      </c>
      <c r="AZ461" s="431" t="str">
        <f>IF(_tag_month_day!N451="","",_tag_month_day!N451/100)</f>
        <v/>
      </c>
      <c r="BA461" s="431" t="str">
        <f>IF(_tag_month_day!O451="","",_tag_month_day!O451/100)</f>
        <v/>
      </c>
      <c r="BB461" s="448" t="str">
        <f>IF(_tag_month_day!P451="","",_tag_month_day!P451/100)</f>
        <v/>
      </c>
      <c r="BC461" s="448">
        <f>BC460</f>
        <v>0</v>
      </c>
      <c r="BD461" s="448" t="str">
        <f>IF(_tag_month_day!Q451="","",_tag_month_day!Q451/100)</f>
        <v/>
      </c>
      <c r="BE461" s="449" t="str">
        <f>IF(_tag_month_day!R451="","",_tag_month_day!R451/100)</f>
        <v/>
      </c>
      <c r="BF461" s="388" t="e">
        <f>(AU461*(100+BE461*100))/(AJ461-AU461)/100</f>
        <v>#VALUE!</v>
      </c>
      <c r="BG461" s="450" t="e">
        <f>BE461+BF461</f>
        <v>#VALUE!</v>
      </c>
      <c r="BH461" s="451" t="e">
        <f>SUM(AV461:BF461)</f>
        <v>#VALUE!</v>
      </c>
      <c r="BI461" s="452" t="e">
        <f>IF(CX461=0,BI460,(DK461*查询!$R$5+DL461*查询!$Q$5+DM461*查询!$N$5+DN461*查询!$O$5+DO461*查询!$P$5)*AF461/CX461)</f>
        <v>#VALUE!</v>
      </c>
      <c r="BJ461" s="452" t="e">
        <f>IF(CX461=0,BJ460,(DP461*查询!$S$5+DQ461*查询!$T$5+DR461*查询!$U$5)*AF461/CX461)</f>
        <v>#VALUE!</v>
      </c>
      <c r="BK461" s="452">
        <f>BK460</f>
        <v>1</v>
      </c>
      <c r="BL461" s="453" t="e">
        <f>SUMPRODUCT((AV461:BA461)*(GS461:GX461))/((GS461:GX461)+SUM(BB461:BD461)*GY461+BG461*GZ461)</f>
        <v>#VALUE!</v>
      </c>
      <c r="BM461" s="453" t="e">
        <f>BK461*($AV461*FB461+$AW461*FD461+$AX461*FI461+$AY461*FN461+$AZ461*FS461+$BA461*FX461+$BG461*GE461)/(AV461*EY461+AX461*FK461+AW461*FF461+AY461*FP461+AZ461*FU461+BA461*FZ461+BG461*GG461+BB461*GK461+BC461*GN461+BD461*GP461)</f>
        <v>#VALUE!</v>
      </c>
      <c r="BN461" s="453" t="e">
        <f>($AV461*FC461+$AX461*FJ461+$AW461*FE461+$AY461*FO461+$AZ461*FT461+$BA461*FY461+$BG461*GF461)/($AV461*FA461+BG461*GH461+BB461*GL461+BC461*GO461+BD461*GQ461+BA461*GA461)</f>
        <v>#VALUE!</v>
      </c>
      <c r="BO461" s="454" t="e">
        <f>BK461*($AV461*FB461+$AW461*FD461+$AX461*FI461+$AY461*FN461+$AZ461*FS461+$BA461*FX461+$BG461*GE461)*100/(SUMPRODUCT(AV461:BA461*GS461:GX461)+(BB461+BC461+BD461)*GY461+BG461)</f>
        <v>#VALUE!</v>
      </c>
      <c r="BP461" s="454" t="e">
        <f>(AV461*EY461+AX461*FK461+AW461*FF461+AY461*FP461+AZ461*FU461+BA461*FZ461+BG461*GG461+BB461*GK461+BC461*GN461+BD461*GP461)*100/(SUMPRODUCT(AV461:BA461*GS461:GX461)+(BB461+BC461+BD461)*GY461+BG461)</f>
        <v>#VALUE!</v>
      </c>
      <c r="BQ461" s="454" t="e">
        <f>BK461*($AV461*FC461+$AX461*FJ461+$AW461*FE461+$AY461*FO461+$AZ461*FT461+$BA461*FY461+$BG461*GF461)*100/(SUMPRODUCT(AV461:BA461*GS461:GX461)+(BB461+BC461+BD461)*GY461+BG461)</f>
        <v>#VALUE!</v>
      </c>
      <c r="BR461" s="453" t="str">
        <f>IF(_tag_month_day!T451="","",_tag_month_day!T451)</f>
        <v/>
      </c>
      <c r="BS461" s="453" t="str">
        <f>IF(_tag_month_day!U451="","",_tag_month_day!U451)</f>
        <v/>
      </c>
      <c r="BT461" s="455" t="str">
        <f>IF(CK461="","",IF((CK461&gt;=BV461-0.12)*(CK461&lt;=BV461+0.12),"合格","不合格"))</f>
        <v/>
      </c>
      <c r="BU461" s="456" t="str">
        <f>IF(_tag_month_day!V451="","",_tag_month_day!V451)</f>
        <v/>
      </c>
      <c r="BV461" s="457" t="str">
        <f>IF(_tag_month_day!W451="","",_tag_month_day!W451)</f>
        <v/>
      </c>
      <c r="BW461" s="458" t="str">
        <f>IF(_tag_month_day!X451="","",_tag_month_day!X451)</f>
        <v/>
      </c>
      <c r="BX461" s="458" t="str">
        <f>IF(_tag_month_day!Y451="","",_tag_month_day!Y451)</f>
        <v/>
      </c>
      <c r="BY461" s="459">
        <f ca="1">L461</f>
        <v>43604.833333332244</v>
      </c>
      <c r="BZ461" s="460"/>
      <c r="CA461" s="461"/>
      <c r="CB461" s="424" t="str">
        <f>IF(_tag_month_day!Z451="","",_tag_month_day!Z451)</f>
        <v/>
      </c>
      <c r="CC461" s="424" t="str">
        <f>IF(_tag_month_day!AA451="","",_tag_month_day!AA451)</f>
        <v/>
      </c>
      <c r="CD461" s="424" t="str">
        <f>IF(_tag_month_day!AB451="","",_tag_month_day!AB451)</f>
        <v/>
      </c>
      <c r="CE461" s="424" t="str">
        <f>IF(_tag_month_day!AC451="","",_tag_month_day!AC451)</f>
        <v/>
      </c>
      <c r="CF461" s="424" t="str">
        <f>IF(_tag_month_day!AD451="","",_tag_month_day!AD451)</f>
        <v/>
      </c>
      <c r="CG461" s="424" t="str">
        <f>IF(_tag_month_day!AE451="","",_tag_month_day!AE451)</f>
        <v/>
      </c>
      <c r="CH461" s="424" t="str">
        <f>IF(_tag_month_day!AF451="","",_tag_month_day!AF451)</f>
        <v/>
      </c>
      <c r="CI461" s="424" t="str">
        <f>IF(_tag_month_day!AG451="","",_tag_month_day!AG451)</f>
        <v/>
      </c>
      <c r="CJ461" s="424" t="str">
        <f>IF(_tag_month_day!AH451="","",_tag_month_day!AH451)</f>
        <v/>
      </c>
      <c r="CK461" s="424" t="str">
        <f>IF(_tag_month_day!AI451="","",_tag_month_day!AI451)</f>
        <v/>
      </c>
      <c r="CL461" s="4" t="str">
        <f>IF(_tag_month_day!AJ451="","",_tag_month_day!AJ451)</f>
        <v/>
      </c>
      <c r="CM461" s="4" t="str">
        <f>IF(_tag_month_day!AK451="","",_tag_month_day!AK451)</f>
        <v/>
      </c>
      <c r="CN461" s="4" t="str">
        <f>IF(_tag_month_day!AL451="","",_tag_month_day!AL451)</f>
        <v/>
      </c>
      <c r="CO461" s="4" t="str">
        <f>IF(_tag_month_day!AM451="","",_tag_month_day!AM451)</f>
        <v/>
      </c>
      <c r="CP461" s="4" t="str">
        <f>IF(_tag_month_day!AN451="","",_tag_month_day!AN451)</f>
        <v/>
      </c>
      <c r="CQ461" s="4" t="str">
        <f>IF(_tag_month_day!AO451="","",_tag_month_day!AO451)</f>
        <v/>
      </c>
      <c r="CR461" s="462" t="str">
        <f>IF(_tag_month_day!AP451="","",_tag_month_day!AP451)</f>
        <v/>
      </c>
      <c r="CS461" s="463" t="str">
        <f>IF(_tag_month_day!AQ451="","",_tag_month_day!AQ451)</f>
        <v/>
      </c>
      <c r="CT461" s="4" t="str">
        <f>IF(_tag_month_day!AR451="","",_tag_month_day!AR451)</f>
        <v/>
      </c>
      <c r="CU461" s="464" t="e">
        <f>DU461/AJ461</f>
        <v>#VALUE!</v>
      </c>
      <c r="CV461" s="451" t="e">
        <f>BG461/BH461</f>
        <v>#VALUE!</v>
      </c>
      <c r="CW461" s="465" t="e">
        <f>AJ461*(1-CV461)*CU461*AF461</f>
        <v>#VALUE!</v>
      </c>
      <c r="CX461" s="465" t="e">
        <f>CW461*94%</f>
        <v>#VALUE!</v>
      </c>
      <c r="CY461" s="466" t="e">
        <f>IF(CX461=0,0,DS461/(DS461+CX461))</f>
        <v>#VALUE!</v>
      </c>
      <c r="CZ461" s="465" t="e">
        <f>$AJ461*EF461</f>
        <v>#VALUE!</v>
      </c>
      <c r="DA461" s="465" t="e">
        <f>$AJ461*EG461</f>
        <v>#VALUE!</v>
      </c>
      <c r="DB461" s="465" t="e">
        <f>$AJ461*EH461</f>
        <v>#VALUE!</v>
      </c>
      <c r="DC461" s="465" t="e">
        <f>$AJ461*EI461</f>
        <v>#VALUE!</v>
      </c>
      <c r="DD461" s="465" t="e">
        <f>$AJ461*EJ461</f>
        <v>#VALUE!</v>
      </c>
      <c r="DE461" s="465" t="e">
        <f>$AJ461*EK461</f>
        <v>#VALUE!</v>
      </c>
      <c r="DF461" s="465" t="e">
        <f>$AJ461*EL461</f>
        <v>#VALUE!</v>
      </c>
      <c r="DG461" s="465" t="e">
        <f>$AJ461*EM461</f>
        <v>#VALUE!</v>
      </c>
      <c r="DH461" s="465" t="e">
        <f>$AJ461*EN461</f>
        <v>#VALUE!</v>
      </c>
      <c r="DI461" s="465" t="e">
        <f>$AJ461*EO461</f>
        <v>#VALUE!</v>
      </c>
      <c r="DJ461" s="465" t="e">
        <f>CZ461*(1-EP461)</f>
        <v>#VALUE!</v>
      </c>
      <c r="DK461" s="465" t="e">
        <f>DA461*(1-ER461)</f>
        <v>#VALUE!</v>
      </c>
      <c r="DL461" s="465" t="e">
        <f>DB461*(1-EQ461)</f>
        <v>#VALUE!</v>
      </c>
      <c r="DM461" s="465" t="e">
        <f>DC461*(1-ES461)</f>
        <v>#VALUE!</v>
      </c>
      <c r="DN461" s="465" t="e">
        <f>DD461*(1-ET461)</f>
        <v>#VALUE!</v>
      </c>
      <c r="DO461" s="465" t="e">
        <f>DE461</f>
        <v>#VALUE!</v>
      </c>
      <c r="DP461" s="465" t="e">
        <f>DF461*(1-EU461)</f>
        <v>#VALUE!</v>
      </c>
      <c r="DQ461" s="465" t="e">
        <f>DG461*(1-EV461)</f>
        <v>#VALUE!</v>
      </c>
      <c r="DR461" s="465" t="e">
        <f>DH461*(1-EW461)</f>
        <v>#VALUE!</v>
      </c>
      <c r="DS461" s="465" t="e">
        <f>DI461</f>
        <v>#VALUE!</v>
      </c>
      <c r="DT461" s="465" t="e">
        <f>SUM(DJ461:DS461)</f>
        <v>#VALUE!</v>
      </c>
      <c r="DU461" s="465" t="e">
        <f>(GS461:GX461)+(DP461+DQ461+DR461)*GY461+DS461</f>
        <v>#VALUE!</v>
      </c>
      <c r="DV461" s="451" t="e">
        <f>AV461/$BH461/(1-EP461)</f>
        <v>#VALUE!</v>
      </c>
      <c r="DW461" s="451" t="e">
        <f>AW461/$BH461/(1-ER461)</f>
        <v>#VALUE!</v>
      </c>
      <c r="DX461" s="451" t="e">
        <f>AX461/$BH461/(1-EQ461)</f>
        <v>#VALUE!</v>
      </c>
      <c r="DY461" s="451" t="e">
        <f>AY461/$BH461/(1-ES461)</f>
        <v>#VALUE!</v>
      </c>
      <c r="DZ461" s="451" t="e">
        <f>AZ461/$BH461/(1-ET461)</f>
        <v>#VALUE!</v>
      </c>
      <c r="EA461" s="451" t="e">
        <f>BA461/$BH461/(1-AX461)</f>
        <v>#VALUE!</v>
      </c>
      <c r="EB461" s="451" t="e">
        <f>BB461/$BH461/(1-EU461)</f>
        <v>#VALUE!</v>
      </c>
      <c r="EC461" s="451" t="e">
        <f>BC461/$BH461/(1-EV461)</f>
        <v>#VALUE!</v>
      </c>
      <c r="ED461" s="451" t="e">
        <f>BD461/$BH461/(1-EW461)</f>
        <v>#VALUE!</v>
      </c>
      <c r="EE461" s="451" t="e">
        <f>BG461/BH461</f>
        <v>#VALUE!</v>
      </c>
      <c r="EF461" s="451" t="e">
        <f>DV461/SUM($DV461:$EE461)</f>
        <v>#VALUE!</v>
      </c>
      <c r="EG461" s="451" t="e">
        <f>DW461/SUM($DV461:$EE461)</f>
        <v>#VALUE!</v>
      </c>
      <c r="EH461" s="451" t="e">
        <f>DX461/SUM($DV461:$EE461)</f>
        <v>#VALUE!</v>
      </c>
      <c r="EI461" s="451" t="e">
        <f>DY461/SUM($DV461:$EE461)</f>
        <v>#VALUE!</v>
      </c>
      <c r="EJ461" s="451" t="e">
        <f>DZ461/SUM($DV461:$EE461)</f>
        <v>#VALUE!</v>
      </c>
      <c r="EK461" s="451" t="e">
        <f>EA461/SUM($DV461:$EE461)</f>
        <v>#VALUE!</v>
      </c>
      <c r="EL461" s="451" t="e">
        <f>EB461/SUM($DV461:$EE461)</f>
        <v>#VALUE!</v>
      </c>
      <c r="EM461" s="451" t="e">
        <f>EC461/SUM($DV461:$EE461)</f>
        <v>#VALUE!</v>
      </c>
      <c r="EN461" s="451" t="e">
        <f>ED461/SUM($DV461:$EE461)</f>
        <v>#VALUE!</v>
      </c>
      <c r="EO461" s="451" t="e">
        <f>EE461/SUM($DV461:$EE461)</f>
        <v>#VALUE!</v>
      </c>
      <c r="EP461" s="450">
        <f>EP460</f>
        <v>0.080000000000000002</v>
      </c>
      <c r="EQ461" s="450">
        <f>EQ460</f>
        <v>0.014999999999999999</v>
      </c>
      <c r="ER461" s="450">
        <f>ER460</f>
        <v>0.014999999999999999</v>
      </c>
      <c r="ES461" s="450">
        <f>ES460</f>
        <v>0.014999999999999999</v>
      </c>
      <c r="ET461" s="450">
        <f>ET460</f>
        <v>0.014999999999999999</v>
      </c>
      <c r="EU461" s="450">
        <f>EU460</f>
        <v>0.089999999999999997</v>
      </c>
      <c r="EV461" s="450">
        <f>EV460</f>
        <v>0.089999999999999997</v>
      </c>
      <c r="EW461" s="450">
        <f>EW460</f>
        <v>0.089999999999999997</v>
      </c>
      <c r="EX461" s="431" t="str">
        <f>IF(_tag_month_day!AS451="","",_tag_month_day!AS451/100)</f>
        <v/>
      </c>
      <c r="EY461" s="431" t="str">
        <f>IF(_tag_month_day!AT451="","",_tag_month_day!AT451/100)</f>
        <v/>
      </c>
      <c r="EZ461" s="431" t="str">
        <f>IF(_tag_month_day!AU451="","",_tag_month_day!AU451/100)</f>
        <v/>
      </c>
      <c r="FA461" s="431" t="str">
        <f>IF(_tag_month_day!AV451="","",_tag_month_day!AV451/100)</f>
        <v/>
      </c>
      <c r="FB461" s="431" t="str">
        <f>IF(_tag_month_day!AW451="","",_tag_month_day!AW451/100)</f>
        <v/>
      </c>
      <c r="FC461" s="431" t="str">
        <f>IF(_tag_month_day!AX451="","",_tag_month_day!AX451/100)</f>
        <v/>
      </c>
      <c r="FD461" s="449" t="str">
        <f>IF(_tag_month_day!AY451="","",_tag_month_day!AY451/100)</f>
        <v/>
      </c>
      <c r="FE461" s="449" t="str">
        <f>IF(_tag_month_day!AZ451="","",_tag_month_day!AZ451/100)</f>
        <v/>
      </c>
      <c r="FF461" s="449" t="str">
        <f>IF(_tag_month_day!BA451="","",_tag_month_day!BA451/100)</f>
        <v/>
      </c>
      <c r="FG461" s="449" t="str">
        <f>IF(_tag_month_day!BB451="","",_tag_month_day!BB451/100)</f>
        <v/>
      </c>
      <c r="FH461" s="467" t="str">
        <f>IF(_tag_month_day!BC451="","",_tag_month_day!BC451/100)</f>
        <v/>
      </c>
      <c r="FI461" s="449">
        <f>FI460</f>
        <v>0.40999999999999998</v>
      </c>
      <c r="FJ461" s="449">
        <f>FJ460</f>
        <v>0.11</v>
      </c>
      <c r="FK461" s="449">
        <f>FK460</f>
        <v>0.014999999999999999</v>
      </c>
      <c r="FL461" s="449">
        <f>FL460</f>
        <v>0</v>
      </c>
      <c r="FM461" s="467">
        <f>FM460</f>
        <v>0.0001</v>
      </c>
      <c r="FN461" s="449">
        <f>FN460</f>
        <v>0.32000000000000001</v>
      </c>
      <c r="FO461" s="449">
        <f>FO460</f>
        <v>0.20000000000000001</v>
      </c>
      <c r="FP461" s="449">
        <f>FP460</f>
        <v>0.01</v>
      </c>
      <c r="FQ461" s="449">
        <f>FQ460</f>
        <v>0</v>
      </c>
      <c r="FR461" s="467">
        <f>FR460</f>
        <v>0.0001</v>
      </c>
      <c r="FS461" s="449" t="str">
        <f>IF(_tag_month_day!BD451="","",_tag_month_day!BD451/100)</f>
        <v/>
      </c>
      <c r="FT461" s="449" t="str">
        <f>IF(_tag_month_day!BE451="","",_tag_month_day!BE451/100)</f>
        <v/>
      </c>
      <c r="FU461" s="449" t="str">
        <f>IF(_tag_month_day!BF451="","",_tag_month_day!BF451/100)</f>
        <v/>
      </c>
      <c r="FV461" s="449" t="str">
        <f>IF(_tag_month_day!BG451="","",_tag_month_day!BG451/100)</f>
        <v/>
      </c>
      <c r="FW461" s="467" t="str">
        <f>IF(_tag_month_day!BH451="","",_tag_month_day!BH451/100)</f>
        <v/>
      </c>
      <c r="FX461" s="449" t="str">
        <f>IF(_tag_month_day!BI451="","",_tag_month_day!BI451/100)</f>
        <v/>
      </c>
      <c r="FY461" s="449" t="str">
        <f>IF(_tag_month_day!BJ451="","",_tag_month_day!BJ451/100)</f>
        <v/>
      </c>
      <c r="FZ461" s="468" t="str">
        <f>IF(_tag_month_day!BK451="","",_tag_month_day!BK451/100)</f>
        <v/>
      </c>
      <c r="GA461" s="449" t="str">
        <f>IF(_tag_month_day!BL451="","",_tag_month_day!BL451/100)</f>
        <v/>
      </c>
      <c r="GB461" s="467" t="str">
        <f>IF(_tag_month_day!BM451="","",_tag_month_day!BM451/100)</f>
        <v/>
      </c>
      <c r="GC461" s="431" t="str">
        <f>IF(_tag_month_day!BN451="","",_tag_month_day!BN451/100)</f>
        <v/>
      </c>
      <c r="GD461" s="431" t="str">
        <f>IF(_tag_month_day!BO451="","",_tag_month_day!BO451/100)</f>
        <v/>
      </c>
      <c r="GE461" s="431" t="str">
        <f>IF(_tag_month_day!BP451="","",_tag_month_day!BP451/100)</f>
        <v/>
      </c>
      <c r="GF461" s="431" t="str">
        <f>IF(_tag_month_day!BQ451="","",_tag_month_day!BQ451/100)</f>
        <v/>
      </c>
      <c r="GG461" s="431" t="str">
        <f>IF(_tag_month_day!BR451="","",_tag_month_day!BR451/100)</f>
        <v/>
      </c>
      <c r="GH461" s="431" t="str">
        <f>IF(_tag_month_day!BS451="","",_tag_month_day!BS451/100)</f>
        <v/>
      </c>
      <c r="GI461" s="467" t="str">
        <f>IF(_tag_month_day!BT451="","",_tag_month_day!BT451/100)</f>
        <v/>
      </c>
      <c r="GJ461" s="469" t="str">
        <f>IF(_tag_month_day!BU451="","",_tag_month_day!BU451/100)</f>
        <v/>
      </c>
      <c r="GK461" s="470">
        <f>GK460</f>
        <v>0.070000000000000007</v>
      </c>
      <c r="GL461" s="470">
        <f>GL460</f>
        <v>0.029999999999999999</v>
      </c>
      <c r="GM461" s="471" t="str">
        <f>IF(_tag_month_day!BX451="","",_tag_month_day!BX451/100)</f>
        <v/>
      </c>
      <c r="GN461" s="470">
        <f>GN460</f>
        <v>0.070000000000000007</v>
      </c>
      <c r="GO461" s="470">
        <f>GO460</f>
        <v>0.029999999999999999</v>
      </c>
      <c r="GP461" s="470">
        <f>GP460</f>
        <v>0.089999999999999997</v>
      </c>
      <c r="GQ461" s="470">
        <f>GQ460</f>
        <v>0.029999999999999999</v>
      </c>
      <c r="GR461" s="471" t="str">
        <f>IF(_tag_month_day!CA451="","",_tag_month_day!CA451/100)</f>
        <v/>
      </c>
      <c r="GS461" s="472">
        <f>GS460</f>
        <v>0.95299999999999996</v>
      </c>
      <c r="GT461" s="472">
        <f>GT460</f>
        <v>0.55000000000000004</v>
      </c>
      <c r="GU461" s="472">
        <f>GU460</f>
        <v>0.55000000000000004</v>
      </c>
      <c r="GV461" s="472">
        <f>GV460</f>
        <v>0.55000000000000004</v>
      </c>
      <c r="GW461" s="472">
        <f>GW460</f>
        <v>0.5</v>
      </c>
      <c r="GX461" s="472">
        <f>GX460</f>
        <v>0.93500000000000005</v>
      </c>
      <c r="GY461" s="472">
        <f>GY460</f>
        <v>0.14999999999999999</v>
      </c>
      <c r="GZ461" s="472">
        <f>GZ460</f>
        <v>1</v>
      </c>
      <c r="HA461" s="474">
        <f>HA460</f>
        <v>0.047</v>
      </c>
      <c r="HB461" s="474">
        <f>HB460</f>
        <v>0.45000000000000001</v>
      </c>
      <c r="HC461" s="474">
        <f>HC460</f>
        <v>0.45000000000000001</v>
      </c>
      <c r="HD461" s="474">
        <f>HD460</f>
        <v>0.45000000000000001</v>
      </c>
      <c r="HE461" s="474">
        <f>HE460</f>
        <v>0.5</v>
      </c>
      <c r="HF461" s="474">
        <f>HF460</f>
        <v>0.065000000000000002</v>
      </c>
      <c r="HG461" s="474">
        <f>HG460</f>
        <v>0.84999999999999998</v>
      </c>
      <c r="HH461" s="474">
        <f>HH460</f>
        <v>0</v>
      </c>
      <c r="HI461" s="10">
        <f>IF(BZ461&lt;&gt;"",CK461-BV461,0)</f>
        <v>0</v>
      </c>
      <c r="HJ461" s="10" t="e">
        <f>IF(AJ461&gt;0,AH461-AJ461,0)</f>
        <v>#VALUE!</v>
      </c>
      <c r="HK461" s="466">
        <f>HK460</f>
        <v>0.84999999999999998</v>
      </c>
      <c r="HL461" s="424">
        <f>HL460</f>
        <v>550000</v>
      </c>
      <c r="HM461" s="424">
        <f>HM460</f>
        <v>480000</v>
      </c>
      <c r="HN461" s="465" t="e">
        <f>(DJ461*EZ461+DK461*FH461+DL461*FM461+DM461*FR461+DN461*FW461+DO461*GB461+DS461*GI461+DP461*GM461+DR461*GR461)*1000*2</f>
        <v>#VALUE!</v>
      </c>
      <c r="HO461" s="465" t="e">
        <f>HN461*HK461*$HO$2/HL461*1000000</f>
        <v>#VALUE!</v>
      </c>
      <c r="HP461" s="465" t="e">
        <f>HN461*HK461*$HP$2/HM461*1000000</f>
        <v>#VALUE!</v>
      </c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</row>
    <row customFormat="1" r="462" s="0">
      <c r="A462" s="420">
        <v>451</v>
      </c>
      <c r="B462" s="421">
        <f ca="1">IF(D462=D461,B461,IF(D462="夜班",B461+1,B461))</f>
        <v>43604</v>
      </c>
      <c r="C462" s="422">
        <f>C461</f>
        <v>0.041666666666666699</v>
      </c>
      <c r="D462" s="10" t="str">
        <f ca="1">IF(HOUR(G462)&lt;8,"夜班",IF(HOUR(G462)&lt;16,"白班",IF(HOUR(G462)&lt;24,"中班",0)))</f>
        <v>中班</v>
      </c>
      <c r="E462" s="10" t="e">
        <f ca="1">IF(F462=1,"甲",IF(F462=2,"乙",IF(F462=3,"丙",IF(F462=4,"丁",""))))</f>
        <v>#REF!</v>
      </c>
      <c r="F462" s="10" t="e">
        <f ca="1">SUMPRODUCT((成本日报!$A$3:$A$95=计划!B462)*(成本日报!$B$3:$B$95=计划!$D462),成本日报!$C$3:$C$95)</f>
        <v>#REF!</v>
      </c>
      <c r="G462" s="423">
        <f ca="1">G461+C461</f>
        <v>43604.749999998909</v>
      </c>
      <c r="H462" s="423">
        <f ca="1">$G462+$C462/60*10+$C462*0</f>
        <v>43604.756944443354</v>
      </c>
      <c r="I462" s="423">
        <f ca="1">$G462+$C462/60*18+$C462*0</f>
        <v>43604.762499998906</v>
      </c>
      <c r="J462" s="423">
        <f ca="1">$G462+$C462/60*0+$C462*1</f>
        <v>43604.791666665573</v>
      </c>
      <c r="K462" s="423">
        <f ca="1">$G462+$C462/60*30+$C462*2</f>
        <v>43604.85416666558</v>
      </c>
      <c r="L462" s="423">
        <f ca="1">$G462+$C462/60*0+$C462*3</f>
        <v>43604.874999998909</v>
      </c>
      <c r="M462" s="424" t="str">
        <f>IF(_tag_month_day!A452="","",_tag_month_day!A452)</f>
        <v/>
      </c>
      <c r="N462" s="424" t="str">
        <f>IF(_tag_month_day!B452="","",_tag_month_day!B452)</f>
        <v/>
      </c>
      <c r="O462" s="425" t="e">
        <f>IF(M462+N462=0,"",M462+N462)</f>
        <v>#VALUE!</v>
      </c>
      <c r="P462" s="424" t="str">
        <f>IF(_tag_month_day!C452="","",_tag_month_day!C452)</f>
        <v/>
      </c>
      <c r="Q462" s="424" t="str">
        <f>IF(_tag_month_day!D452="","",_tag_month_day!D452)</f>
        <v/>
      </c>
      <c r="R462" s="426" t="str">
        <f>IF(_tag_month_day!CB452="","",_tag_month_day!CB452/100)</f>
        <v/>
      </c>
      <c r="S462" s="427" t="str">
        <f>IF(_tag_month_day!E452="","",_tag_month_day!E452)</f>
        <v/>
      </c>
      <c r="T462" s="427" t="str">
        <f>IF(_tag_month_day!F452="","",_tag_month_day!F452)</f>
        <v/>
      </c>
      <c r="U462" s="428" t="e">
        <f>S462+T462</f>
        <v>#VALUE!</v>
      </c>
      <c r="V462" s="429" t="e">
        <f>U462/AJ462</f>
        <v>#VALUE!</v>
      </c>
      <c r="W462" s="430" t="str">
        <f>IF(_jhy_month_day!A452="","",_jhy_month_day!A452)</f>
        <v/>
      </c>
      <c r="X462" s="431" t="str">
        <f>IF(_jhy_month_day!B452="","",_jhy_month_day!B452/100)</f>
        <v/>
      </c>
      <c r="Y462" s="431" t="str">
        <f>IF(_jhy_month_day!C452="","",_jhy_month_day!C452/100)</f>
        <v/>
      </c>
      <c r="Z462" s="432">
        <f>Z458+1</f>
        <v>113</v>
      </c>
      <c r="AA462" s="433" t="str">
        <f>IF(_tag_month_day!G452="","",_tag_month_day!G452/100)</f>
        <v/>
      </c>
      <c r="AB462" s="433" t="str">
        <f>IF(_tag_month_day!H452="","",_tag_month_day!H452/100)</f>
        <v/>
      </c>
      <c r="AC462" s="434">
        <f>IF(X462="",AC461,BK462*($AV461*X462+$AW461*FD461+$AX461*FI461+$AY461*FN461+$AZ461*FS461+$BA461*FX461+$BG461*GE461)/(AV461*Y462+AX461*FK461+AW461*FF461+AY461*FP461+AZ461*FU461+BA461*FZ461+BG461*GG461+BB461*GK461+BC461*GN461+BD461*GP461))</f>
        <v>1.59963432013121</v>
      </c>
      <c r="AD462" s="435" t="str">
        <f>IF(AC462=AC461,"",AC462-AC461)</f>
        <v/>
      </c>
      <c r="AE462" s="436" t="str">
        <f>IF(1-AF462=0,"",(1-AF462))</f>
        <v/>
      </c>
      <c r="AF462" s="437">
        <v>1</v>
      </c>
      <c r="AG462" s="10" t="str">
        <f>AG461</f>
        <v>9A3</v>
      </c>
      <c r="AH462" s="438" t="str">
        <f>AH461</f>
        <v/>
      </c>
      <c r="AI462" s="424"/>
      <c r="AJ462" s="10" t="str">
        <f>IF(_tag_month_day!I452="","",_tag_month_day!I452)</f>
        <v/>
      </c>
      <c r="AK462" s="440"/>
      <c r="AL462" s="440"/>
      <c r="AM462" s="440"/>
      <c r="AN462" s="441">
        <f>AN461</f>
        <v>2</v>
      </c>
      <c r="AO462" s="441">
        <f>AO461</f>
        <v>8</v>
      </c>
      <c r="AP462" s="442" t="e">
        <f>(IF(AN462=0,AS461,AS461*(1+AO462/AN462)/(AR462+AO462/AN462)))+AT462</f>
        <v>#VALUE!</v>
      </c>
      <c r="AQ462" s="443" t="str">
        <f>IF(_tag_month_day!J452="","",_tag_month_day!J452/100)</f>
        <v/>
      </c>
      <c r="AR462" s="444">
        <f>AR461</f>
        <v>1.3</v>
      </c>
      <c r="AS462" s="445" t="e">
        <f>AQ462*(AN462*AR462+AO462)/(AN462+AO462)</f>
        <v>#VALUE!</v>
      </c>
      <c r="AT462" s="445" t="e">
        <f>(SUM(BE462:BF462)-SUM(BE461:BF461))*0.05</f>
        <v>#VALUE!</v>
      </c>
      <c r="AU462" s="446" t="str">
        <f>IF(_tag_month_day!CC452="","",IF(_tag_month_day!CC452&gt;0,_tag_month_day!CD452,_tag_month_day!CE452))</f>
        <v/>
      </c>
      <c r="AV462" s="447" t="str">
        <f>IF(_tag_month_day!L452="","",_tag_month_day!L452/100)</f>
        <v/>
      </c>
      <c r="AW462" s="431">
        <f>AW461</f>
        <v>0</v>
      </c>
      <c r="AX462" s="431">
        <f>AX461</f>
        <v>0</v>
      </c>
      <c r="AY462" s="431" t="str">
        <f>IF(_tag_month_day!M452="","",_tag_month_day!M452/100)</f>
        <v/>
      </c>
      <c r="AZ462" s="431" t="str">
        <f>IF(_tag_month_day!N452="","",_tag_month_day!N452/100)</f>
        <v/>
      </c>
      <c r="BA462" s="431" t="str">
        <f>IF(_tag_month_day!O452="","",_tag_month_day!O452/100)</f>
        <v/>
      </c>
      <c r="BB462" s="448" t="str">
        <f>IF(_tag_month_day!P452="","",_tag_month_day!P452/100)</f>
        <v/>
      </c>
      <c r="BC462" s="448">
        <f>BC461</f>
        <v>0</v>
      </c>
      <c r="BD462" s="448" t="str">
        <f>IF(_tag_month_day!Q452="","",_tag_month_day!Q452/100)</f>
        <v/>
      </c>
      <c r="BE462" s="449" t="str">
        <f>IF(_tag_month_day!R452="","",_tag_month_day!R452/100)</f>
        <v/>
      </c>
      <c r="BF462" s="388" t="e">
        <f>(AU462*(100+BE462*100))/(AJ462-AU462)/100</f>
        <v>#VALUE!</v>
      </c>
      <c r="BG462" s="450" t="e">
        <f>BE462+BF462</f>
        <v>#VALUE!</v>
      </c>
      <c r="BH462" s="451" t="e">
        <f>SUM(AV462:BF462)</f>
        <v>#VALUE!</v>
      </c>
      <c r="BI462" s="452" t="e">
        <f>IF(CX462=0,BI461,(DK462*查询!$R$5+DL462*查询!$Q$5+DM462*查询!$N$5+DN462*查询!$O$5+DO462*查询!$P$5)*AF462/CX462)</f>
        <v>#VALUE!</v>
      </c>
      <c r="BJ462" s="452" t="e">
        <f>IF(CX462=0,BJ461,(DP462*查询!$S$5+DQ462*查询!$T$5+DR462*查询!$U$5)*AF462/CX462)</f>
        <v>#VALUE!</v>
      </c>
      <c r="BK462" s="452">
        <f>BK461</f>
        <v>1</v>
      </c>
      <c r="BL462" s="453" t="e">
        <f>SUMPRODUCT((AV462:BA462)*(GS462:GX462))/((GS462:GX462)+SUM(BB462:BD462)*GY462+BG462*GZ462)</f>
        <v>#VALUE!</v>
      </c>
      <c r="BM462" s="453" t="e">
        <f>BK462*($AV462*FB462+$AW462*FD462+$AX462*FI462+$AY462*FN462+$AZ462*FS462+$BA462*FX462+$BG462*GE462)/(AV462*EY462+AX462*FK462+AW462*FF462+AY462*FP462+AZ462*FU462+BA462*FZ462+BG462*GG462+BB462*GK462+BC462*GN462+BD462*GP462)</f>
        <v>#VALUE!</v>
      </c>
      <c r="BN462" s="453" t="e">
        <f>($AV462*FC462+$AX462*FJ462+$AW462*FE462+$AY462*FO462+$AZ462*FT462+$BA462*FY462+$BG462*GF462)/($AV462*FA462+BG462*GH462+BB462*GL462+BC462*GO462+BD462*GQ462+BA462*GA462)</f>
        <v>#VALUE!</v>
      </c>
      <c r="BO462" s="454" t="e">
        <f>SUMPRODUCT(AV462:BA462*GS462:GX462)/(GS462:GX462+(BB462+BC462+BD462)*GY462+BG462)</f>
        <v>#VALUE!</v>
      </c>
      <c r="BP462" s="454" t="e">
        <f>SUMPRODUCT(AV462:BA462*GS462:GX462)/(GS462:GX462+(BB462+BC462+BD462)*GY462+BG462)</f>
        <v>#VALUE!</v>
      </c>
      <c r="BQ462" s="454" t="e">
        <f>SUMPRODUCT(AV462:BA462*GS462:GX462)/(GS462:GX462+(BB462+BC462+BD462)*GY462+BG462)</f>
        <v>#VALUE!</v>
      </c>
      <c r="BR462" s="453" t="str">
        <f>IF(_tag_month_day!T452="","",_tag_month_day!T452)</f>
        <v/>
      </c>
      <c r="BS462" s="453" t="str">
        <f>IF(_tag_month_day!U452="","",_tag_month_day!U452)</f>
        <v/>
      </c>
      <c r="BT462" s="455" t="str">
        <f>IF(CK462="","",IF((CK462&gt;=BV462-0.12)*(CK462&lt;=BV462+0.12),"合格","不合格"))</f>
        <v/>
      </c>
      <c r="BU462" s="456" t="str">
        <f>IF(_tag_month_day!V452="","",_tag_month_day!V452)</f>
        <v/>
      </c>
      <c r="BV462" s="457" t="str">
        <f>IF(_tag_month_day!W452="","",_tag_month_day!W452)</f>
        <v/>
      </c>
      <c r="BW462" s="458" t="str">
        <f>IF(_tag_month_day!X452="","",_tag_month_day!X452)</f>
        <v/>
      </c>
      <c r="BX462" s="458" t="str">
        <f>IF(_tag_month_day!Y452="","",_tag_month_day!Y452)</f>
        <v/>
      </c>
      <c r="BY462" s="459">
        <f ca="1">L462</f>
        <v>43604.874999998909</v>
      </c>
      <c r="BZ462" s="460"/>
      <c r="CA462" s="461"/>
      <c r="CB462" s="424" t="str">
        <f>IF(_tag_month_day!Z452="","",_tag_month_day!Z452)</f>
        <v/>
      </c>
      <c r="CC462" s="424" t="str">
        <f>IF(_tag_month_day!AA452="","",_tag_month_day!AA452)</f>
        <v/>
      </c>
      <c r="CD462" s="424" t="str">
        <f>IF(_tag_month_day!AB452="","",_tag_month_day!AB452)</f>
        <v/>
      </c>
      <c r="CE462" s="424" t="str">
        <f>IF(_tag_month_day!AC452="","",_tag_month_day!AC452)</f>
        <v/>
      </c>
      <c r="CF462" s="424" t="str">
        <f>IF(_tag_month_day!AD452="","",_tag_month_day!AD452)</f>
        <v/>
      </c>
      <c r="CG462" s="424" t="str">
        <f>IF(_tag_month_day!AE452="","",_tag_month_day!AE452)</f>
        <v/>
      </c>
      <c r="CH462" s="424" t="str">
        <f>IF(_tag_month_day!AF452="","",_tag_month_day!AF452)</f>
        <v/>
      </c>
      <c r="CI462" s="424" t="str">
        <f>IF(_tag_month_day!AG452="","",_tag_month_day!AG452)</f>
        <v/>
      </c>
      <c r="CJ462" s="424" t="str">
        <f>IF(_tag_month_day!AH452="","",_tag_month_day!AH452)</f>
        <v/>
      </c>
      <c r="CK462" s="424" t="str">
        <f>IF(_tag_month_day!AI452="","",_tag_month_day!AI452)</f>
        <v/>
      </c>
      <c r="CL462" s="4" t="str">
        <f>IF(_tag_month_day!AJ452="","",_tag_month_day!AJ452)</f>
        <v/>
      </c>
      <c r="CM462" s="4" t="str">
        <f>IF(_tag_month_day!AK452="","",_tag_month_day!AK452)</f>
        <v/>
      </c>
      <c r="CN462" s="4" t="str">
        <f>IF(_tag_month_day!AL452="","",_tag_month_day!AL452)</f>
        <v/>
      </c>
      <c r="CO462" s="4" t="str">
        <f>IF(_tag_month_day!AM452="","",_tag_month_day!AM452)</f>
        <v/>
      </c>
      <c r="CP462" s="4" t="str">
        <f>IF(_tag_month_day!AN452="","",_tag_month_day!AN452)</f>
        <v/>
      </c>
      <c r="CQ462" s="4" t="str">
        <f>IF(_tag_month_day!AO452="","",_tag_month_day!AO452)</f>
        <v/>
      </c>
      <c r="CR462" s="462" t="str">
        <f>IF(_tag_month_day!AP452="","",_tag_month_day!AP452)</f>
        <v/>
      </c>
      <c r="CS462" s="463" t="str">
        <f>IF(_tag_month_day!AQ452="","",_tag_month_day!AQ452)</f>
        <v/>
      </c>
      <c r="CT462" s="4" t="str">
        <f>IF(_tag_month_day!AR452="","",_tag_month_day!AR452)</f>
        <v/>
      </c>
      <c r="CU462" s="464" t="e">
        <f>DU462/AJ462</f>
        <v>#VALUE!</v>
      </c>
      <c r="CV462" s="451" t="e">
        <f>BG462/BH462</f>
        <v>#VALUE!</v>
      </c>
      <c r="CW462" s="465" t="e">
        <f>AJ462*(1-CV462)*CU462*AF462</f>
        <v>#VALUE!</v>
      </c>
      <c r="CX462" s="465" t="e">
        <f>CW462*94%</f>
        <v>#VALUE!</v>
      </c>
      <c r="CY462" s="466" t="e">
        <f>IF(CX462=0,0,DS462/(DS462+CX462))</f>
        <v>#VALUE!</v>
      </c>
      <c r="CZ462" s="465" t="e">
        <f>$AJ462*EF462</f>
        <v>#VALUE!</v>
      </c>
      <c r="DA462" s="465" t="e">
        <f>$AJ462*EG462</f>
        <v>#VALUE!</v>
      </c>
      <c r="DB462" s="465" t="e">
        <f>$AJ462*EH462</f>
        <v>#VALUE!</v>
      </c>
      <c r="DC462" s="465" t="e">
        <f>$AJ462*EI462</f>
        <v>#VALUE!</v>
      </c>
      <c r="DD462" s="465" t="e">
        <f>$AJ462*EJ462</f>
        <v>#VALUE!</v>
      </c>
      <c r="DE462" s="465" t="e">
        <f>$AJ462*EK462</f>
        <v>#VALUE!</v>
      </c>
      <c r="DF462" s="465" t="e">
        <f>$AJ462*EL462</f>
        <v>#VALUE!</v>
      </c>
      <c r="DG462" s="465" t="e">
        <f>$AJ462*EM462</f>
        <v>#VALUE!</v>
      </c>
      <c r="DH462" s="465" t="e">
        <f>$AJ462*EN462</f>
        <v>#VALUE!</v>
      </c>
      <c r="DI462" s="465" t="e">
        <f>$AJ462*EO462</f>
        <v>#VALUE!</v>
      </c>
      <c r="DJ462" s="465" t="e">
        <f>CZ462*(1-EP462)</f>
        <v>#VALUE!</v>
      </c>
      <c r="DK462" s="465" t="e">
        <f>DA462*(1-ER462)</f>
        <v>#VALUE!</v>
      </c>
      <c r="DL462" s="465" t="e">
        <f>DB462*(1-EQ462)</f>
        <v>#VALUE!</v>
      </c>
      <c r="DM462" s="465" t="e">
        <f>DC462*(1-ES462)</f>
        <v>#VALUE!</v>
      </c>
      <c r="DN462" s="465" t="e">
        <f>DD462*(1-ET462)</f>
        <v>#VALUE!</v>
      </c>
      <c r="DO462" s="465" t="e">
        <f>DE462</f>
        <v>#VALUE!</v>
      </c>
      <c r="DP462" s="465" t="e">
        <f>DF462*(1-EU462)</f>
        <v>#VALUE!</v>
      </c>
      <c r="DQ462" s="465" t="e">
        <f>DG462*(1-EV462)</f>
        <v>#VALUE!</v>
      </c>
      <c r="DR462" s="465" t="e">
        <f>DH462*(1-EW462)</f>
        <v>#VALUE!</v>
      </c>
      <c r="DS462" s="465" t="e">
        <f>DI462</f>
        <v>#VALUE!</v>
      </c>
      <c r="DT462" s="465" t="e">
        <f>SUM(DJ462:DS462)</f>
        <v>#VALUE!</v>
      </c>
      <c r="DU462" s="465" t="e">
        <f>(GS462:GX462)+(DP462+DQ462+DR462)*GY462+DS462</f>
        <v>#VALUE!</v>
      </c>
      <c r="DV462" s="451" t="e">
        <f>AV462/$BH462/(1-EP462)</f>
        <v>#VALUE!</v>
      </c>
      <c r="DW462" s="451" t="e">
        <f>AW462/$BH462/(1-ER462)</f>
        <v>#VALUE!</v>
      </c>
      <c r="DX462" s="451" t="e">
        <f>AX462/$BH462/(1-EQ462)</f>
        <v>#VALUE!</v>
      </c>
      <c r="DY462" s="451" t="e">
        <f>AY462/$BH462/(1-ES462)</f>
        <v>#VALUE!</v>
      </c>
      <c r="DZ462" s="451" t="e">
        <f>AZ462/$BH462/(1-ET462)</f>
        <v>#VALUE!</v>
      </c>
      <c r="EA462" s="451" t="e">
        <f>BA462/$BH462/(1-AX462)</f>
        <v>#VALUE!</v>
      </c>
      <c r="EB462" s="451" t="e">
        <f>BB462/$BH462/(1-EU462)</f>
        <v>#VALUE!</v>
      </c>
      <c r="EC462" s="451" t="e">
        <f>BC462/$BH462/(1-EV462)</f>
        <v>#VALUE!</v>
      </c>
      <c r="ED462" s="451" t="e">
        <f>BD462/$BH462/(1-EW462)</f>
        <v>#VALUE!</v>
      </c>
      <c r="EE462" s="451" t="e">
        <f>BG462/BH462</f>
        <v>#VALUE!</v>
      </c>
      <c r="EF462" s="451" t="e">
        <f>DV462/SUM($DV462:$EE462)</f>
        <v>#VALUE!</v>
      </c>
      <c r="EG462" s="451" t="e">
        <f>DW462/SUM($DV462:$EE462)</f>
        <v>#VALUE!</v>
      </c>
      <c r="EH462" s="451" t="e">
        <f>DX462/SUM($DV462:$EE462)</f>
        <v>#VALUE!</v>
      </c>
      <c r="EI462" s="451" t="e">
        <f>DY462/SUM($DV462:$EE462)</f>
        <v>#VALUE!</v>
      </c>
      <c r="EJ462" s="451" t="e">
        <f>DZ462/SUM($DV462:$EE462)</f>
        <v>#VALUE!</v>
      </c>
      <c r="EK462" s="451" t="e">
        <f>EA462/SUM($DV462:$EE462)</f>
        <v>#VALUE!</v>
      </c>
      <c r="EL462" s="451" t="e">
        <f>EB462/SUM($DV462:$EE462)</f>
        <v>#VALUE!</v>
      </c>
      <c r="EM462" s="451" t="e">
        <f>EC462/SUM($DV462:$EE462)</f>
        <v>#VALUE!</v>
      </c>
      <c r="EN462" s="451" t="e">
        <f>ED462/SUM($DV462:$EE462)</f>
        <v>#VALUE!</v>
      </c>
      <c r="EO462" s="451" t="e">
        <f>EE462/SUM($DV462:$EE462)</f>
        <v>#VALUE!</v>
      </c>
      <c r="EP462" s="450">
        <f>EP461</f>
        <v>0.080000000000000002</v>
      </c>
      <c r="EQ462" s="450">
        <f>EQ461</f>
        <v>0.014999999999999999</v>
      </c>
      <c r="ER462" s="450">
        <f>ER461</f>
        <v>0.014999999999999999</v>
      </c>
      <c r="ES462" s="450">
        <f>ES461</f>
        <v>0.014999999999999999</v>
      </c>
      <c r="ET462" s="450">
        <f>ET461</f>
        <v>0.014999999999999999</v>
      </c>
      <c r="EU462" s="450">
        <f>EU461</f>
        <v>0.089999999999999997</v>
      </c>
      <c r="EV462" s="450">
        <f>EV461</f>
        <v>0.089999999999999997</v>
      </c>
      <c r="EW462" s="450">
        <f>EW461</f>
        <v>0.089999999999999997</v>
      </c>
      <c r="EX462" s="431" t="str">
        <f>IF(_tag_month_day!AS452="","",_tag_month_day!AS452/100)</f>
        <v/>
      </c>
      <c r="EY462" s="431" t="str">
        <f>IF(_tag_month_day!AT452="","",_tag_month_day!AT452/100)</f>
        <v/>
      </c>
      <c r="EZ462" s="431" t="str">
        <f>IF(_tag_month_day!AU452="","",_tag_month_day!AU452/100)</f>
        <v/>
      </c>
      <c r="FA462" s="431" t="str">
        <f>IF(_tag_month_day!AV452="","",_tag_month_day!AV452/100)</f>
        <v/>
      </c>
      <c r="FB462" s="431" t="str">
        <f>IF(_tag_month_day!AW452="","",_tag_month_day!AW452/100)</f>
        <v/>
      </c>
      <c r="FC462" s="431" t="str">
        <f>IF(_tag_month_day!AX452="","",_tag_month_day!AX452/100)</f>
        <v/>
      </c>
      <c r="FD462" s="449" t="str">
        <f>IF(_tag_month_day!AY452="","",_tag_month_day!AY452/100)</f>
        <v/>
      </c>
      <c r="FE462" s="449" t="str">
        <f>IF(_tag_month_day!AZ452="","",_tag_month_day!AZ452/100)</f>
        <v/>
      </c>
      <c r="FF462" s="449" t="str">
        <f>IF(_tag_month_day!BA452="","",_tag_month_day!BA452/100)</f>
        <v/>
      </c>
      <c r="FG462" s="449" t="str">
        <f>IF(_tag_month_day!BB452="","",_tag_month_day!BB452/100)</f>
        <v/>
      </c>
      <c r="FH462" s="467" t="str">
        <f>IF(_tag_month_day!BC452="","",_tag_month_day!BC452/100)</f>
        <v/>
      </c>
      <c r="FI462" s="449">
        <f>FI461</f>
        <v>0.40999999999999998</v>
      </c>
      <c r="FJ462" s="449">
        <f>FJ461</f>
        <v>0.11</v>
      </c>
      <c r="FK462" s="449">
        <f>FK461</f>
        <v>0.014999999999999999</v>
      </c>
      <c r="FL462" s="449">
        <f>FL461</f>
        <v>0</v>
      </c>
      <c r="FM462" s="467">
        <f>FM461</f>
        <v>0.0001</v>
      </c>
      <c r="FN462" s="449">
        <f>FN461</f>
        <v>0.32000000000000001</v>
      </c>
      <c r="FO462" s="449">
        <f>FO461</f>
        <v>0.20000000000000001</v>
      </c>
      <c r="FP462" s="449">
        <f>FP461</f>
        <v>0.01</v>
      </c>
      <c r="FQ462" s="449">
        <f>FQ461</f>
        <v>0</v>
      </c>
      <c r="FR462" s="467">
        <f>FR461</f>
        <v>0.0001</v>
      </c>
      <c r="FS462" s="449" t="str">
        <f>IF(_tag_month_day!BD452="","",_tag_month_day!BD452/100)</f>
        <v/>
      </c>
      <c r="FT462" s="449" t="str">
        <f>IF(_tag_month_day!BE452="","",_tag_month_day!BE452/100)</f>
        <v/>
      </c>
      <c r="FU462" s="449" t="str">
        <f>IF(_tag_month_day!BF452="","",_tag_month_day!BF452/100)</f>
        <v/>
      </c>
      <c r="FV462" s="449" t="str">
        <f>IF(_tag_month_day!BG452="","",_tag_month_day!BG452/100)</f>
        <v/>
      </c>
      <c r="FW462" s="467" t="str">
        <f>IF(_tag_month_day!BH452="","",_tag_month_day!BH452/100)</f>
        <v/>
      </c>
      <c r="FX462" s="449" t="str">
        <f>IF(_tag_month_day!BI452="","",_tag_month_day!BI452/100)</f>
        <v/>
      </c>
      <c r="FY462" s="449" t="str">
        <f>IF(_tag_month_day!BJ452="","",_tag_month_day!BJ452/100)</f>
        <v/>
      </c>
      <c r="FZ462" s="468" t="str">
        <f>IF(_tag_month_day!BK452="","",_tag_month_day!BK452/100)</f>
        <v/>
      </c>
      <c r="GA462" s="449" t="str">
        <f>IF(_tag_month_day!BL452="","",_tag_month_day!BL452/100)</f>
        <v/>
      </c>
      <c r="GB462" s="467" t="str">
        <f>IF(_tag_month_day!BM452="","",_tag_month_day!BM452/100)</f>
        <v/>
      </c>
      <c r="GC462" s="431" t="str">
        <f>IF(_tag_month_day!BN452="","",_tag_month_day!BN452/100)</f>
        <v/>
      </c>
      <c r="GD462" s="431" t="str">
        <f>IF(_tag_month_day!BO452="","",_tag_month_day!BO452/100)</f>
        <v/>
      </c>
      <c r="GE462" s="431" t="str">
        <f>IF(_tag_month_day!BP452="","",_tag_month_day!BP452/100)</f>
        <v/>
      </c>
      <c r="GF462" s="431" t="str">
        <f>IF(_tag_month_day!BQ452="","",_tag_month_day!BQ452/100)</f>
        <v/>
      </c>
      <c r="GG462" s="431" t="str">
        <f>IF(_tag_month_day!BR452="","",_tag_month_day!BR452/100)</f>
        <v/>
      </c>
      <c r="GH462" s="431" t="str">
        <f>IF(_tag_month_day!BS452="","",_tag_month_day!BS452/100)</f>
        <v/>
      </c>
      <c r="GI462" s="467" t="str">
        <f>IF(_tag_month_day!BT452="","",_tag_month_day!BT452/100)</f>
        <v/>
      </c>
      <c r="GJ462" s="469" t="str">
        <f>IF(_tag_month_day!BU452="","",_tag_month_day!BU452/100)</f>
        <v/>
      </c>
      <c r="GK462" s="470">
        <f>GK461</f>
        <v>0.070000000000000007</v>
      </c>
      <c r="GL462" s="470">
        <f>GL461</f>
        <v>0.029999999999999999</v>
      </c>
      <c r="GM462" s="471" t="str">
        <f>IF(_tag_month_day!BX452="","",_tag_month_day!BX452/100)</f>
        <v/>
      </c>
      <c r="GN462" s="470">
        <f>GN461</f>
        <v>0.070000000000000007</v>
      </c>
      <c r="GO462" s="470">
        <f>GO461</f>
        <v>0.029999999999999999</v>
      </c>
      <c r="GP462" s="470">
        <f>GP461</f>
        <v>0.089999999999999997</v>
      </c>
      <c r="GQ462" s="470">
        <f>GQ461</f>
        <v>0.029999999999999999</v>
      </c>
      <c r="GR462" s="471" t="str">
        <f>IF(_tag_month_day!CA452="","",_tag_month_day!CA452/100)</f>
        <v/>
      </c>
      <c r="GS462" s="472">
        <f>GS461</f>
        <v>0.95299999999999996</v>
      </c>
      <c r="GT462" s="472">
        <f>GT461</f>
        <v>0.55000000000000004</v>
      </c>
      <c r="GU462" s="472">
        <f>GU461</f>
        <v>0.55000000000000004</v>
      </c>
      <c r="GV462" s="472">
        <f>GV461</f>
        <v>0.55000000000000004</v>
      </c>
      <c r="GW462" s="472">
        <f>GW461</f>
        <v>0.5</v>
      </c>
      <c r="GX462" s="472">
        <f>GX461</f>
        <v>0.93500000000000005</v>
      </c>
      <c r="GY462" s="472">
        <f>GY461</f>
        <v>0.14999999999999999</v>
      </c>
      <c r="GZ462" s="472">
        <f>GZ461</f>
        <v>1</v>
      </c>
      <c r="HA462" s="474">
        <f>HA461</f>
        <v>0.047</v>
      </c>
      <c r="HB462" s="474">
        <f>HB461</f>
        <v>0.45000000000000001</v>
      </c>
      <c r="HC462" s="474">
        <f>HC461</f>
        <v>0.45000000000000001</v>
      </c>
      <c r="HD462" s="474">
        <f>HD461</f>
        <v>0.45000000000000001</v>
      </c>
      <c r="HE462" s="474">
        <f>HE461</f>
        <v>0.5</v>
      </c>
      <c r="HF462" s="474">
        <f>HF461</f>
        <v>0.065000000000000002</v>
      </c>
      <c r="HG462" s="474">
        <f>HG461</f>
        <v>0.84999999999999998</v>
      </c>
      <c r="HH462" s="474">
        <f>HH461</f>
        <v>0</v>
      </c>
      <c r="HI462" s="10">
        <f>IF(BZ462&lt;&gt;"",CK462-BV462,0)</f>
        <v>0</v>
      </c>
      <c r="HJ462" s="10" t="e">
        <f>IF(AJ462&gt;0,AH462-AJ462,0)</f>
        <v>#VALUE!</v>
      </c>
      <c r="HK462" s="466">
        <f>HK461</f>
        <v>0.84999999999999998</v>
      </c>
      <c r="HL462" s="424">
        <f>HL461</f>
        <v>550000</v>
      </c>
      <c r="HM462" s="424">
        <f>HM461</f>
        <v>480000</v>
      </c>
      <c r="HN462" s="465" t="e">
        <f>(DJ462*EZ462+DK462*FH462+DL462*FM462+DM462*FR462+DN462*FW462+DO462*GB462+DS462*GI462+DP462*GM462+DR462*GR462)*1000*2</f>
        <v>#VALUE!</v>
      </c>
      <c r="HO462" s="465" t="e">
        <f>HN462*HK462*$HO$2/HL462*1000000</f>
        <v>#VALUE!</v>
      </c>
      <c r="HP462" s="465" t="e">
        <f>HN462*HK462*$HP$2/HM462*1000000</f>
        <v>#VALUE!</v>
      </c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</row>
    <row customFormat="1" r="463" s="0">
      <c r="A463" s="420">
        <v>452</v>
      </c>
      <c r="B463" s="421">
        <f ca="1">IF(D463=D462,B462,IF(D463="夜班",B462+1,B462))</f>
        <v>43604</v>
      </c>
      <c r="C463" s="422">
        <f>C462</f>
        <v>0.041666666666666699</v>
      </c>
      <c r="D463" s="10" t="str">
        <f ca="1">IF(HOUR(G463)&lt;8,"夜班",IF(HOUR(G463)&lt;16,"白班",IF(HOUR(G463)&lt;24,"中班",0)))</f>
        <v>中班</v>
      </c>
      <c r="E463" s="10" t="e">
        <f ca="1">IF(F463=1,"甲",IF(F463=2,"乙",IF(F463=3,"丙",IF(F463=4,"丁",""))))</f>
        <v>#REF!</v>
      </c>
      <c r="F463" s="10" t="e">
        <f ca="1">SUMPRODUCT((成本日报!$A$3:$A$95=计划!B463)*(成本日报!$B$3:$B$95=计划!$D463),成本日报!$C$3:$C$95)</f>
        <v>#REF!</v>
      </c>
      <c r="G463" s="423">
        <f ca="1">G462+C462</f>
        <v>43604.791666665573</v>
      </c>
      <c r="H463" s="423">
        <f ca="1">$G463+$C463/60*10+$C463*0</f>
        <v>43604.798611110018</v>
      </c>
      <c r="I463" s="423">
        <f ca="1">$G463+$C463/60*18+$C463*0</f>
        <v>43604.80416666557</v>
      </c>
      <c r="J463" s="423">
        <f ca="1">$G463+$C463/60*0+$C463*1</f>
        <v>43604.833333332237</v>
      </c>
      <c r="K463" s="423">
        <f ca="1">$G463+$C463/60*30+$C463*2</f>
        <v>43604.895833332244</v>
      </c>
      <c r="L463" s="423">
        <f ca="1">$G463+$C463/60*0+$C463*3</f>
        <v>43604.916666665573</v>
      </c>
      <c r="M463" s="424" t="str">
        <f>IF(_tag_month_day!A453="","",_tag_month_day!A453)</f>
        <v/>
      </c>
      <c r="N463" s="424" t="str">
        <f>IF(_tag_month_day!B453="","",_tag_month_day!B453)</f>
        <v/>
      </c>
      <c r="O463" s="425" t="e">
        <f>IF(M463+N463=0,"",M463+N463)</f>
        <v>#VALUE!</v>
      </c>
      <c r="P463" s="424" t="str">
        <f>IF(_tag_month_day!C453="","",_tag_month_day!C453)</f>
        <v/>
      </c>
      <c r="Q463" s="424" t="str">
        <f>IF(_tag_month_day!D453="","",_tag_month_day!D453)</f>
        <v/>
      </c>
      <c r="R463" s="426" t="str">
        <f>IF(_tag_month_day!CB453="","",_tag_month_day!CB453/100)</f>
        <v/>
      </c>
      <c r="S463" s="427" t="str">
        <f>IF(_tag_month_day!E453="","",_tag_month_day!E453)</f>
        <v/>
      </c>
      <c r="T463" s="427" t="str">
        <f>IF(_tag_month_day!F453="","",_tag_month_day!F453)</f>
        <v/>
      </c>
      <c r="U463" s="428" t="e">
        <f>S463+T463</f>
        <v>#VALUE!</v>
      </c>
      <c r="V463" s="429" t="e">
        <f>U463/AJ463</f>
        <v>#VALUE!</v>
      </c>
      <c r="W463" s="430" t="str">
        <f>IF(_jhy_month_day!A453="","",_jhy_month_day!A453)</f>
        <v/>
      </c>
      <c r="X463" s="431" t="str">
        <f>IF(_jhy_month_day!B453="","",_jhy_month_day!B453/100)</f>
        <v/>
      </c>
      <c r="Y463" s="431" t="str">
        <f>IF(_jhy_month_day!C453="","",_jhy_month_day!C453/100)</f>
        <v/>
      </c>
      <c r="Z463" s="432">
        <f>Z459+1</f>
        <v>113</v>
      </c>
      <c r="AA463" s="433" t="str">
        <f>IF(_tag_month_day!G453="","",_tag_month_day!G453/100)</f>
        <v/>
      </c>
      <c r="AB463" s="433" t="str">
        <f>IF(_tag_month_day!H453="","",_tag_month_day!H453/100)</f>
        <v/>
      </c>
      <c r="AC463" s="434">
        <f>IF(X463="",AC462,BK463*($AV462*X463+$AW462*FD462+$AX462*FI462+$AY462*FN462+$AZ462*FS462+$BA462*FX462+$BG462*GE462)/(AV462*Y463+AX462*FK462+AW462*FF462+AY462*FP462+AZ462*FU462+BA462*FZ462+BG462*GG462+BB462*GK462+BC462*GN462+BD462*GP462))</f>
        <v>1.59963432013121</v>
      </c>
      <c r="AD463" s="435" t="str">
        <f>IF(AC463=AC462,"",AC463-AC462)</f>
        <v/>
      </c>
      <c r="AE463" s="436" t="str">
        <f>IF(1-AF463=0,"",(1-AF463))</f>
        <v/>
      </c>
      <c r="AF463" s="437">
        <v>1</v>
      </c>
      <c r="AG463" s="10" t="str">
        <f>AG462</f>
        <v>9A3</v>
      </c>
      <c r="AH463" s="438" t="str">
        <f>AH462</f>
        <v/>
      </c>
      <c r="AI463" s="424"/>
      <c r="AJ463" s="10" t="str">
        <f>IF(_tag_month_day!I453="","",_tag_month_day!I453)</f>
        <v/>
      </c>
      <c r="AK463" s="440"/>
      <c r="AL463" s="440"/>
      <c r="AM463" s="440"/>
      <c r="AN463" s="441">
        <f>AN462</f>
        <v>2</v>
      </c>
      <c r="AO463" s="441">
        <f>AO462</f>
        <v>8</v>
      </c>
      <c r="AP463" s="442" t="e">
        <f>(IF(AN463=0,AS462,AS462*(1+AO463/AN463)/(AR463+AO463/AN463)))+AT463</f>
        <v>#VALUE!</v>
      </c>
      <c r="AQ463" s="443" t="str">
        <f>IF(_tag_month_day!J453="","",_tag_month_day!J453/100)</f>
        <v/>
      </c>
      <c r="AR463" s="444">
        <f>AR462</f>
        <v>1.3</v>
      </c>
      <c r="AS463" s="445" t="e">
        <f>AQ463*(AN463*AR463+AO463)/(AN463+AO463)</f>
        <v>#VALUE!</v>
      </c>
      <c r="AT463" s="445" t="e">
        <f>(SUM(BE463:BF463)-SUM(BE462:BF462))*0.05</f>
        <v>#VALUE!</v>
      </c>
      <c r="AU463" s="446" t="str">
        <f>IF(_tag_month_day!CC453="","",IF(_tag_month_day!CC453&gt;0,_tag_month_day!CD453,_tag_month_day!CE453))</f>
        <v/>
      </c>
      <c r="AV463" s="447" t="str">
        <f>IF(_tag_month_day!L453="","",_tag_month_day!L453/100)</f>
        <v/>
      </c>
      <c r="AW463" s="431">
        <f>AW462</f>
        <v>0</v>
      </c>
      <c r="AX463" s="431">
        <f>AX462</f>
        <v>0</v>
      </c>
      <c r="AY463" s="431" t="str">
        <f>IF(_tag_month_day!M453="","",_tag_month_day!M453/100)</f>
        <v/>
      </c>
      <c r="AZ463" s="431" t="str">
        <f>IF(_tag_month_day!N453="","",_tag_month_day!N453/100)</f>
        <v/>
      </c>
      <c r="BA463" s="431" t="str">
        <f>IF(_tag_month_day!O453="","",_tag_month_day!O453/100)</f>
        <v/>
      </c>
      <c r="BB463" s="448" t="str">
        <f>IF(_tag_month_day!P453="","",_tag_month_day!P453/100)</f>
        <v/>
      </c>
      <c r="BC463" s="448">
        <f>BC462</f>
        <v>0</v>
      </c>
      <c r="BD463" s="448" t="str">
        <f>IF(_tag_month_day!Q453="","",_tag_month_day!Q453/100)</f>
        <v/>
      </c>
      <c r="BE463" s="449" t="str">
        <f>IF(_tag_month_day!R453="","",_tag_month_day!R453/100)</f>
        <v/>
      </c>
      <c r="BF463" s="388" t="e">
        <f>(AU463*(100+BE463*100))/(AJ463-AU463)/100</f>
        <v>#VALUE!</v>
      </c>
      <c r="BG463" s="450" t="e">
        <f>BE463+BF463</f>
        <v>#VALUE!</v>
      </c>
      <c r="BH463" s="451" t="e">
        <f>SUM(AV463:BF463)</f>
        <v>#VALUE!</v>
      </c>
      <c r="BI463" s="452" t="e">
        <f>IF(CX463=0,BI462,(DK463*查询!$R$5+DL463*查询!$Q$5+DM463*查询!$N$5+DN463*查询!$O$5+DO463*查询!$P$5)*AF463/CX463)</f>
        <v>#VALUE!</v>
      </c>
      <c r="BJ463" s="452" t="e">
        <f>IF(CX463=0,BJ462,(DP463*查询!$S$5+DQ463*查询!$T$5+DR463*查询!$U$5)*AF463/CX463)</f>
        <v>#VALUE!</v>
      </c>
      <c r="BK463" s="452">
        <f>BK462</f>
        <v>1</v>
      </c>
      <c r="BL463" s="453" t="e">
        <f>SUMPRODUCT((AV463:BA463)*(GS463:GX463))/((GS463:GX463)+SUM(BB463:BD463)*GY463+BG463*GZ463)</f>
        <v>#VALUE!</v>
      </c>
      <c r="BM463" s="453" t="e">
        <f>BK463*($AV463*FB463+$AW463*FD463+$AX463*FI463+$AY463*FN463+$AZ463*FS463+$BA463*FX463+$BG463*GE463)/(AV463*EY463+AX463*FK463+AW463*FF463+AY463*FP463+AZ463*FU463+BA463*FZ463+BG463*GG463+BB463*GK463+BC463*GN463+BD463*GP463)</f>
        <v>#VALUE!</v>
      </c>
      <c r="BN463" s="453" t="e">
        <f>($AV463*FC463+$AX463*FJ463+$AW463*FE463+$AY463*FO463+$AZ463*FT463+$BA463*FY463+$BG463*GF463)/($AV463*FA463+BG463*GH463+BB463*GL463+BC463*GO463+BD463*GQ463+BA463*GA463)</f>
        <v>#VALUE!</v>
      </c>
      <c r="BO463" s="454" t="e">
        <f>SUMPRODUCT(AV463:BA463*GS463:GX463)/(GS463:GX463+(BB463+BC463+BD463)*GY463+BG463)</f>
        <v>#VALUE!</v>
      </c>
      <c r="BP463" s="454" t="e">
        <f>SUMPRODUCT(AV463:BA463*GS463:GX463)/(GS463:GX463+(BB463+BC463+BD463)*GY463+BG463)</f>
        <v>#VALUE!</v>
      </c>
      <c r="BQ463" s="454" t="e">
        <f>SUMPRODUCT(AV463:BA463*GS463:GX463)/(GS463:GX463+(BB463+BC463+BD463)*GY463+BG463)</f>
        <v>#VALUE!</v>
      </c>
      <c r="BR463" s="453" t="str">
        <f>IF(_tag_month_day!T453="","",_tag_month_day!T453)</f>
        <v/>
      </c>
      <c r="BS463" s="453" t="str">
        <f>IF(_tag_month_day!U453="","",_tag_month_day!U453)</f>
        <v/>
      </c>
      <c r="BT463" s="455" t="str">
        <f>IF(CK463="","",IF((CK463&gt;=BV463-0.12)*(CK463&lt;=BV463+0.12),"合格","不合格"))</f>
        <v/>
      </c>
      <c r="BU463" s="456" t="str">
        <f>IF(_tag_month_day!V453="","",_tag_month_day!V453)</f>
        <v/>
      </c>
      <c r="BV463" s="457" t="str">
        <f>IF(_tag_month_day!W453="","",_tag_month_day!W453)</f>
        <v/>
      </c>
      <c r="BW463" s="458" t="str">
        <f>IF(_tag_month_day!X453="","",_tag_month_day!X453)</f>
        <v/>
      </c>
      <c r="BX463" s="458" t="str">
        <f>IF(_tag_month_day!Y453="","",_tag_month_day!Y453)</f>
        <v/>
      </c>
      <c r="BY463" s="459">
        <f ca="1">L463</f>
        <v>43604.916666665573</v>
      </c>
      <c r="BZ463" s="460"/>
      <c r="CA463" s="461"/>
      <c r="CB463" s="424" t="str">
        <f>IF(_tag_month_day!Z453="","",_tag_month_day!Z453)</f>
        <v/>
      </c>
      <c r="CC463" s="424" t="str">
        <f>IF(_tag_month_day!AA453="","",_tag_month_day!AA453)</f>
        <v/>
      </c>
      <c r="CD463" s="424" t="str">
        <f>IF(_tag_month_day!AB453="","",_tag_month_day!AB453)</f>
        <v/>
      </c>
      <c r="CE463" s="424" t="str">
        <f>IF(_tag_month_day!AC453="","",_tag_month_day!AC453)</f>
        <v/>
      </c>
      <c r="CF463" s="424" t="str">
        <f>IF(_tag_month_day!AD453="","",_tag_month_day!AD453)</f>
        <v/>
      </c>
      <c r="CG463" s="424" t="str">
        <f>IF(_tag_month_day!AE453="","",_tag_month_day!AE453)</f>
        <v/>
      </c>
      <c r="CH463" s="424" t="str">
        <f>IF(_tag_month_day!AF453="","",_tag_month_day!AF453)</f>
        <v/>
      </c>
      <c r="CI463" s="424" t="str">
        <f>IF(_tag_month_day!AG453="","",_tag_month_day!AG453)</f>
        <v/>
      </c>
      <c r="CJ463" s="424" t="str">
        <f>IF(_tag_month_day!AH453="","",_tag_month_day!AH453)</f>
        <v/>
      </c>
      <c r="CK463" s="424" t="str">
        <f>IF(_tag_month_day!AI453="","",_tag_month_day!AI453)</f>
        <v/>
      </c>
      <c r="CL463" s="4" t="str">
        <f>IF(_tag_month_day!AJ453="","",_tag_month_day!AJ453)</f>
        <v/>
      </c>
      <c r="CM463" s="4" t="str">
        <f>IF(_tag_month_day!AK453="","",_tag_month_day!AK453)</f>
        <v/>
      </c>
      <c r="CN463" s="4" t="str">
        <f>IF(_tag_month_day!AL453="","",_tag_month_day!AL453)</f>
        <v/>
      </c>
      <c r="CO463" s="4" t="str">
        <f>IF(_tag_month_day!AM453="","",_tag_month_day!AM453)</f>
        <v/>
      </c>
      <c r="CP463" s="4" t="str">
        <f>IF(_tag_month_day!AN453="","",_tag_month_day!AN453)</f>
        <v/>
      </c>
      <c r="CQ463" s="4" t="str">
        <f>IF(_tag_month_day!AO453="","",_tag_month_day!AO453)</f>
        <v/>
      </c>
      <c r="CR463" s="462" t="str">
        <f>IF(_tag_month_day!AP453="","",_tag_month_day!AP453)</f>
        <v/>
      </c>
      <c r="CS463" s="463" t="str">
        <f>IF(_tag_month_day!AQ453="","",_tag_month_day!AQ453)</f>
        <v/>
      </c>
      <c r="CT463" s="4" t="str">
        <f>IF(_tag_month_day!AR453="","",_tag_month_day!AR453)</f>
        <v/>
      </c>
      <c r="CU463" s="464" t="e">
        <f>DU463/AJ463</f>
        <v>#VALUE!</v>
      </c>
      <c r="CV463" s="451" t="e">
        <f>BG463/BH463</f>
        <v>#VALUE!</v>
      </c>
      <c r="CW463" s="465" t="e">
        <f>AJ463*(1-CV463)*CU463*AF463</f>
        <v>#VALUE!</v>
      </c>
      <c r="CX463" s="465" t="e">
        <f>CW463*94%</f>
        <v>#VALUE!</v>
      </c>
      <c r="CY463" s="466" t="e">
        <f>IF(CX463=0,0,DS463/(DS463+CX463))</f>
        <v>#VALUE!</v>
      </c>
      <c r="CZ463" s="465" t="e">
        <f>$AJ463*EF463</f>
        <v>#VALUE!</v>
      </c>
      <c r="DA463" s="465" t="e">
        <f>$AJ463*EG463</f>
        <v>#VALUE!</v>
      </c>
      <c r="DB463" s="465" t="e">
        <f>$AJ463*EH463</f>
        <v>#VALUE!</v>
      </c>
      <c r="DC463" s="465" t="e">
        <f>$AJ463*EI463</f>
        <v>#VALUE!</v>
      </c>
      <c r="DD463" s="465" t="e">
        <f>$AJ463*EJ463</f>
        <v>#VALUE!</v>
      </c>
      <c r="DE463" s="465" t="e">
        <f>$AJ463*EK463</f>
        <v>#VALUE!</v>
      </c>
      <c r="DF463" s="465" t="e">
        <f>$AJ463*EL463</f>
        <v>#VALUE!</v>
      </c>
      <c r="DG463" s="465" t="e">
        <f>$AJ463*EM463</f>
        <v>#VALUE!</v>
      </c>
      <c r="DH463" s="465" t="e">
        <f>$AJ463*EN463</f>
        <v>#VALUE!</v>
      </c>
      <c r="DI463" s="465" t="e">
        <f>$AJ463*EO463</f>
        <v>#VALUE!</v>
      </c>
      <c r="DJ463" s="465" t="e">
        <f>CZ463*(1-EP463)</f>
        <v>#VALUE!</v>
      </c>
      <c r="DK463" s="465" t="e">
        <f>DA463*(1-ER463)</f>
        <v>#VALUE!</v>
      </c>
      <c r="DL463" s="465" t="e">
        <f>DB463*(1-EQ463)</f>
        <v>#VALUE!</v>
      </c>
      <c r="DM463" s="465" t="e">
        <f>DC463*(1-ES463)</f>
        <v>#VALUE!</v>
      </c>
      <c r="DN463" s="465" t="e">
        <f>DD463*(1-ET463)</f>
        <v>#VALUE!</v>
      </c>
      <c r="DO463" s="465" t="e">
        <f>DE463</f>
        <v>#VALUE!</v>
      </c>
      <c r="DP463" s="465" t="e">
        <f>DF463*(1-EU463)</f>
        <v>#VALUE!</v>
      </c>
      <c r="DQ463" s="465" t="e">
        <f>DG463*(1-EV463)</f>
        <v>#VALUE!</v>
      </c>
      <c r="DR463" s="465" t="e">
        <f>DH463*(1-EW463)</f>
        <v>#VALUE!</v>
      </c>
      <c r="DS463" s="465" t="e">
        <f>DI463</f>
        <v>#VALUE!</v>
      </c>
      <c r="DT463" s="465" t="e">
        <f>SUM(DJ463:DS463)</f>
        <v>#VALUE!</v>
      </c>
      <c r="DU463" s="465" t="e">
        <f>(GS463:GX463)+(DP463+DQ463+DR463)*GY463+DS463</f>
        <v>#VALUE!</v>
      </c>
      <c r="DV463" s="451" t="e">
        <f>AV463/$BH463/(1-EP463)</f>
        <v>#VALUE!</v>
      </c>
      <c r="DW463" s="451" t="e">
        <f>AW463/$BH463/(1-ER463)</f>
        <v>#VALUE!</v>
      </c>
      <c r="DX463" s="451" t="e">
        <f>AX463/$BH463/(1-EQ463)</f>
        <v>#VALUE!</v>
      </c>
      <c r="DY463" s="451" t="e">
        <f>AY463/$BH463/(1-ES463)</f>
        <v>#VALUE!</v>
      </c>
      <c r="DZ463" s="451" t="e">
        <f>AZ463/$BH463/(1-ET463)</f>
        <v>#VALUE!</v>
      </c>
      <c r="EA463" s="451" t="e">
        <f>BA463/$BH463/(1-AX463)</f>
        <v>#VALUE!</v>
      </c>
      <c r="EB463" s="451" t="e">
        <f>BB463/$BH463/(1-EU463)</f>
        <v>#VALUE!</v>
      </c>
      <c r="EC463" s="451" t="e">
        <f>BC463/$BH463/(1-EV463)</f>
        <v>#VALUE!</v>
      </c>
      <c r="ED463" s="451" t="e">
        <f>BD463/$BH463/(1-EW463)</f>
        <v>#VALUE!</v>
      </c>
      <c r="EE463" s="451" t="e">
        <f>BG463/BH463</f>
        <v>#VALUE!</v>
      </c>
      <c r="EF463" s="451" t="e">
        <f>DV463/SUM($DV463:$EE463)</f>
        <v>#VALUE!</v>
      </c>
      <c r="EG463" s="451" t="e">
        <f>DW463/SUM($DV463:$EE463)</f>
        <v>#VALUE!</v>
      </c>
      <c r="EH463" s="451" t="e">
        <f>DX463/SUM($DV463:$EE463)</f>
        <v>#VALUE!</v>
      </c>
      <c r="EI463" s="451" t="e">
        <f>DY463/SUM($DV463:$EE463)</f>
        <v>#VALUE!</v>
      </c>
      <c r="EJ463" s="451" t="e">
        <f>DZ463/SUM($DV463:$EE463)</f>
        <v>#VALUE!</v>
      </c>
      <c r="EK463" s="451" t="e">
        <f>EA463/SUM($DV463:$EE463)</f>
        <v>#VALUE!</v>
      </c>
      <c r="EL463" s="451" t="e">
        <f>EB463/SUM($DV463:$EE463)</f>
        <v>#VALUE!</v>
      </c>
      <c r="EM463" s="451" t="e">
        <f>EC463/SUM($DV463:$EE463)</f>
        <v>#VALUE!</v>
      </c>
      <c r="EN463" s="451" t="e">
        <f>ED463/SUM($DV463:$EE463)</f>
        <v>#VALUE!</v>
      </c>
      <c r="EO463" s="451" t="e">
        <f>EE463/SUM($DV463:$EE463)</f>
        <v>#VALUE!</v>
      </c>
      <c r="EP463" s="450">
        <f>EP462</f>
        <v>0.080000000000000002</v>
      </c>
      <c r="EQ463" s="450">
        <f>EQ462</f>
        <v>0.014999999999999999</v>
      </c>
      <c r="ER463" s="450">
        <f>ER462</f>
        <v>0.014999999999999999</v>
      </c>
      <c r="ES463" s="450">
        <f>ES462</f>
        <v>0.014999999999999999</v>
      </c>
      <c r="ET463" s="450">
        <f>ET462</f>
        <v>0.014999999999999999</v>
      </c>
      <c r="EU463" s="450">
        <f>EU462</f>
        <v>0.089999999999999997</v>
      </c>
      <c r="EV463" s="450">
        <f>EV462</f>
        <v>0.089999999999999997</v>
      </c>
      <c r="EW463" s="450">
        <f>EW462</f>
        <v>0.089999999999999997</v>
      </c>
      <c r="EX463" s="431" t="str">
        <f>IF(_tag_month_day!AS453="","",_tag_month_day!AS453/100)</f>
        <v/>
      </c>
      <c r="EY463" s="431" t="str">
        <f>IF(_tag_month_day!AT453="","",_tag_month_day!AT453/100)</f>
        <v/>
      </c>
      <c r="EZ463" s="431" t="str">
        <f>IF(_tag_month_day!AU453="","",_tag_month_day!AU453/100)</f>
        <v/>
      </c>
      <c r="FA463" s="431" t="str">
        <f>IF(_tag_month_day!AV453="","",_tag_month_day!AV453/100)</f>
        <v/>
      </c>
      <c r="FB463" s="431" t="str">
        <f>IF(_tag_month_day!AW453="","",_tag_month_day!AW453/100)</f>
        <v/>
      </c>
      <c r="FC463" s="431" t="str">
        <f>IF(_tag_month_day!AX453="","",_tag_month_day!AX453/100)</f>
        <v/>
      </c>
      <c r="FD463" s="449" t="str">
        <f>IF(_tag_month_day!AY453="","",_tag_month_day!AY453/100)</f>
        <v/>
      </c>
      <c r="FE463" s="449" t="str">
        <f>IF(_tag_month_day!AZ453="","",_tag_month_day!AZ453/100)</f>
        <v/>
      </c>
      <c r="FF463" s="449" t="str">
        <f>IF(_tag_month_day!BA453="","",_tag_month_day!BA453/100)</f>
        <v/>
      </c>
      <c r="FG463" s="449" t="str">
        <f>IF(_tag_month_day!BB453="","",_tag_month_day!BB453/100)</f>
        <v/>
      </c>
      <c r="FH463" s="467" t="str">
        <f>IF(_tag_month_day!BC453="","",_tag_month_day!BC453/100)</f>
        <v/>
      </c>
      <c r="FI463" s="449">
        <f>FI462</f>
        <v>0.40999999999999998</v>
      </c>
      <c r="FJ463" s="449">
        <f>FJ462</f>
        <v>0.11</v>
      </c>
      <c r="FK463" s="449">
        <f>FK462</f>
        <v>0.014999999999999999</v>
      </c>
      <c r="FL463" s="449">
        <f>FL462</f>
        <v>0</v>
      </c>
      <c r="FM463" s="467">
        <f>FM462</f>
        <v>0.0001</v>
      </c>
      <c r="FN463" s="449">
        <f>FN462</f>
        <v>0.32000000000000001</v>
      </c>
      <c r="FO463" s="449">
        <f>FO462</f>
        <v>0.20000000000000001</v>
      </c>
      <c r="FP463" s="449">
        <f>FP462</f>
        <v>0.01</v>
      </c>
      <c r="FQ463" s="449">
        <f>FQ462</f>
        <v>0</v>
      </c>
      <c r="FR463" s="467">
        <f>FR462</f>
        <v>0.0001</v>
      </c>
      <c r="FS463" s="449" t="str">
        <f>IF(_tag_month_day!BD453="","",_tag_month_day!BD453/100)</f>
        <v/>
      </c>
      <c r="FT463" s="449" t="str">
        <f>IF(_tag_month_day!BE453="","",_tag_month_day!BE453/100)</f>
        <v/>
      </c>
      <c r="FU463" s="449" t="str">
        <f>IF(_tag_month_day!BF453="","",_tag_month_day!BF453/100)</f>
        <v/>
      </c>
      <c r="FV463" s="449" t="str">
        <f>IF(_tag_month_day!BG453="","",_tag_month_day!BG453/100)</f>
        <v/>
      </c>
      <c r="FW463" s="467" t="str">
        <f>IF(_tag_month_day!BH453="","",_tag_month_day!BH453/100)</f>
        <v/>
      </c>
      <c r="FX463" s="449" t="str">
        <f>IF(_tag_month_day!BI453="","",_tag_month_day!BI453/100)</f>
        <v/>
      </c>
      <c r="FY463" s="449" t="str">
        <f>IF(_tag_month_day!BJ453="","",_tag_month_day!BJ453/100)</f>
        <v/>
      </c>
      <c r="FZ463" s="468" t="str">
        <f>IF(_tag_month_day!BK453="","",_tag_month_day!BK453/100)</f>
        <v/>
      </c>
      <c r="GA463" s="449" t="str">
        <f>IF(_tag_month_day!BL453="","",_tag_month_day!BL453/100)</f>
        <v/>
      </c>
      <c r="GB463" s="467" t="str">
        <f>IF(_tag_month_day!BM453="","",_tag_month_day!BM453/100)</f>
        <v/>
      </c>
      <c r="GC463" s="431" t="str">
        <f>IF(_tag_month_day!BN453="","",_tag_month_day!BN453/100)</f>
        <v/>
      </c>
      <c r="GD463" s="431" t="str">
        <f>IF(_tag_month_day!BO453="","",_tag_month_day!BO453/100)</f>
        <v/>
      </c>
      <c r="GE463" s="431" t="str">
        <f>IF(_tag_month_day!BP453="","",_tag_month_day!BP453/100)</f>
        <v/>
      </c>
      <c r="GF463" s="431" t="str">
        <f>IF(_tag_month_day!BQ453="","",_tag_month_day!BQ453/100)</f>
        <v/>
      </c>
      <c r="GG463" s="431" t="str">
        <f>IF(_tag_month_day!BR453="","",_tag_month_day!BR453/100)</f>
        <v/>
      </c>
      <c r="GH463" s="431" t="str">
        <f>IF(_tag_month_day!BS453="","",_tag_month_day!BS453/100)</f>
        <v/>
      </c>
      <c r="GI463" s="467" t="str">
        <f>IF(_tag_month_day!BT453="","",_tag_month_day!BT453/100)</f>
        <v/>
      </c>
      <c r="GJ463" s="469" t="str">
        <f>IF(_tag_month_day!BU453="","",_tag_month_day!BU453/100)</f>
        <v/>
      </c>
      <c r="GK463" s="470">
        <f>GK462</f>
        <v>0.070000000000000007</v>
      </c>
      <c r="GL463" s="470">
        <f>GL462</f>
        <v>0.029999999999999999</v>
      </c>
      <c r="GM463" s="471" t="str">
        <f>IF(_tag_month_day!BX453="","",_tag_month_day!BX453/100)</f>
        <v/>
      </c>
      <c r="GN463" s="470">
        <f>GN462</f>
        <v>0.070000000000000007</v>
      </c>
      <c r="GO463" s="470">
        <f>GO462</f>
        <v>0.029999999999999999</v>
      </c>
      <c r="GP463" s="470">
        <f>GP462</f>
        <v>0.089999999999999997</v>
      </c>
      <c r="GQ463" s="470">
        <f>GQ462</f>
        <v>0.029999999999999999</v>
      </c>
      <c r="GR463" s="471" t="str">
        <f>IF(_tag_month_day!CA453="","",_tag_month_day!CA453/100)</f>
        <v/>
      </c>
      <c r="GS463" s="472">
        <f>GS462</f>
        <v>0.95299999999999996</v>
      </c>
      <c r="GT463" s="472">
        <f>GT462</f>
        <v>0.55000000000000004</v>
      </c>
      <c r="GU463" s="472">
        <f>GU462</f>
        <v>0.55000000000000004</v>
      </c>
      <c r="GV463" s="472">
        <f>GV462</f>
        <v>0.55000000000000004</v>
      </c>
      <c r="GW463" s="472">
        <f>GW462</f>
        <v>0.5</v>
      </c>
      <c r="GX463" s="472">
        <f>GX462</f>
        <v>0.93500000000000005</v>
      </c>
      <c r="GY463" s="472">
        <f>GY462</f>
        <v>0.14999999999999999</v>
      </c>
      <c r="GZ463" s="472">
        <f>GZ462</f>
        <v>1</v>
      </c>
      <c r="HA463" s="474">
        <f>HA462</f>
        <v>0.047</v>
      </c>
      <c r="HB463" s="474">
        <f>HB462</f>
        <v>0.45000000000000001</v>
      </c>
      <c r="HC463" s="474">
        <f>HC462</f>
        <v>0.45000000000000001</v>
      </c>
      <c r="HD463" s="474">
        <f>HD462</f>
        <v>0.45000000000000001</v>
      </c>
      <c r="HE463" s="474">
        <f>HE462</f>
        <v>0.5</v>
      </c>
      <c r="HF463" s="474">
        <f>HF462</f>
        <v>0.065000000000000002</v>
      </c>
      <c r="HG463" s="474">
        <f>HG462</f>
        <v>0.84999999999999998</v>
      </c>
      <c r="HH463" s="474">
        <f>HH462</f>
        <v>0</v>
      </c>
      <c r="HI463" s="10">
        <f>IF(BZ463&lt;&gt;"",CK463-BV463,0)</f>
        <v>0</v>
      </c>
      <c r="HJ463" s="10" t="e">
        <f>IF(AJ463&gt;0,AH463-AJ463,0)</f>
        <v>#VALUE!</v>
      </c>
      <c r="HK463" s="466">
        <f>HK462</f>
        <v>0.84999999999999998</v>
      </c>
      <c r="HL463" s="424">
        <f>HL462</f>
        <v>550000</v>
      </c>
      <c r="HM463" s="424">
        <f>HM462</f>
        <v>480000</v>
      </c>
      <c r="HN463" s="465" t="e">
        <f>(DJ463*EZ463+DK463*FH463+DL463*FM463+DM463*FR463+DN463*FW463+DO463*GB463+DS463*GI463+DP463*GM463+DR463*GR463)*1000*2</f>
        <v>#VALUE!</v>
      </c>
      <c r="HO463" s="465" t="e">
        <f>HN463*HK463*$HO$2/HL463*1000000</f>
        <v>#VALUE!</v>
      </c>
      <c r="HP463" s="465" t="e">
        <f>HN463*HK463*$HP$2/HM463*1000000</f>
        <v>#VALUE!</v>
      </c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</row>
    <row customFormat="1" r="464" s="0">
      <c r="A464" s="420">
        <v>453</v>
      </c>
      <c r="B464" s="421">
        <f ca="1">IF(D464=D463,B463,IF(D464="夜班",B463+1,B463))</f>
        <v>43604</v>
      </c>
      <c r="C464" s="422">
        <f>C463</f>
        <v>0.041666666666666699</v>
      </c>
      <c r="D464" s="10" t="str">
        <f ca="1">IF(HOUR(G464)&lt;8,"夜班",IF(HOUR(G464)&lt;16,"白班",IF(HOUR(G464)&lt;24,"中班",0)))</f>
        <v>中班</v>
      </c>
      <c r="E464" s="10" t="e">
        <f ca="1">IF(F464=1,"甲",IF(F464=2,"乙",IF(F464=3,"丙",IF(F464=4,"丁",""))))</f>
        <v>#REF!</v>
      </c>
      <c r="F464" s="10" t="e">
        <f ca="1">SUMPRODUCT((成本日报!$A$3:$A$95=计划!B464)*(成本日报!$B$3:$B$95=计划!$D464),成本日报!$C$3:$C$95)</f>
        <v>#REF!</v>
      </c>
      <c r="G464" s="423">
        <f ca="1">G463+C463</f>
        <v>43604.833333332237</v>
      </c>
      <c r="H464" s="423">
        <f ca="1">$G464+$C464/60*10+$C464*0</f>
        <v>43604.840277776682</v>
      </c>
      <c r="I464" s="423">
        <f ca="1">$G464+$C464/60*18+$C464*0</f>
        <v>43604.845833332234</v>
      </c>
      <c r="J464" s="423">
        <f ca="1">$G464+$C464/60*0+$C464*1</f>
        <v>43604.874999998901</v>
      </c>
      <c r="K464" s="423">
        <f ca="1">$G464+$C464/60*30+$C464*2</f>
        <v>43604.937499998909</v>
      </c>
      <c r="L464" s="423">
        <f ca="1">$G464+$C464/60*0+$C464*3</f>
        <v>43604.958333332237</v>
      </c>
      <c r="M464" s="424" t="str">
        <f>IF(_tag_month_day!A454="","",_tag_month_day!A454)</f>
        <v/>
      </c>
      <c r="N464" s="424" t="str">
        <f>IF(_tag_month_day!B454="","",_tag_month_day!B454)</f>
        <v/>
      </c>
      <c r="O464" s="425" t="e">
        <f>IF(M464+N464=0,"",M464+N464)</f>
        <v>#VALUE!</v>
      </c>
      <c r="P464" s="424" t="str">
        <f>IF(_tag_month_day!C454="","",_tag_month_day!C454)</f>
        <v/>
      </c>
      <c r="Q464" s="424" t="str">
        <f>IF(_tag_month_day!D454="","",_tag_month_day!D454)</f>
        <v/>
      </c>
      <c r="R464" s="426" t="str">
        <f>IF(_tag_month_day!CB454="","",_tag_month_day!CB454/100)</f>
        <v/>
      </c>
      <c r="S464" s="427" t="str">
        <f>IF(_tag_month_day!E454="","",_tag_month_day!E454)</f>
        <v/>
      </c>
      <c r="T464" s="427" t="str">
        <f>IF(_tag_month_day!F454="","",_tag_month_day!F454)</f>
        <v/>
      </c>
      <c r="U464" s="428" t="e">
        <f>S464+T464</f>
        <v>#VALUE!</v>
      </c>
      <c r="V464" s="429" t="e">
        <f>U464/AJ464</f>
        <v>#VALUE!</v>
      </c>
      <c r="W464" s="430" t="str">
        <f>IF(_jhy_month_day!A454="","",_jhy_month_day!A454)</f>
        <v/>
      </c>
      <c r="X464" s="431" t="str">
        <f>IF(_jhy_month_day!B454="","",_jhy_month_day!B454/100)</f>
        <v/>
      </c>
      <c r="Y464" s="431" t="str">
        <f>IF(_jhy_month_day!C454="","",_jhy_month_day!C454/100)</f>
        <v/>
      </c>
      <c r="Z464" s="432">
        <f>Z460+1</f>
        <v>114</v>
      </c>
      <c r="AA464" s="433" t="str">
        <f>IF(_tag_month_day!G454="","",_tag_month_day!G454/100)</f>
        <v/>
      </c>
      <c r="AB464" s="433" t="str">
        <f>IF(_tag_month_day!H454="","",_tag_month_day!H454/100)</f>
        <v/>
      </c>
      <c r="AC464" s="434">
        <f>IF(X464="",AC463,BK464*($AV463*X464+$AW463*FD463+$AX463*FI463+$AY463*FN463+$AZ463*FS463+$BA463*FX463+$BG463*GE463)/(AV463*Y464+AX463*FK463+AW463*FF463+AY463*FP463+AZ463*FU463+BA463*FZ463+BG463*GG463+BB463*GK463+BC463*GN463+BD463*GP463))</f>
        <v>1.59963432013121</v>
      </c>
      <c r="AD464" s="435" t="str">
        <f>IF(AC464=AC463,"",AC464-AC463)</f>
        <v/>
      </c>
      <c r="AE464" s="436" t="str">
        <f>IF(1-AF464=0,"",(1-AF464))</f>
        <v/>
      </c>
      <c r="AF464" s="437">
        <v>1</v>
      </c>
      <c r="AG464" s="10" t="str">
        <f>AG463</f>
        <v>9A3</v>
      </c>
      <c r="AH464" s="438" t="str">
        <f>AH463</f>
        <v/>
      </c>
      <c r="AI464" s="424"/>
      <c r="AJ464" s="10" t="str">
        <f>IF(_tag_month_day!I454="","",_tag_month_day!I454)</f>
        <v/>
      </c>
      <c r="AK464" s="440"/>
      <c r="AL464" s="440"/>
      <c r="AM464" s="440"/>
      <c r="AN464" s="441">
        <f>AN463</f>
        <v>2</v>
      </c>
      <c r="AO464" s="441">
        <f>AO463</f>
        <v>8</v>
      </c>
      <c r="AP464" s="442" t="e">
        <f>(IF(AN464=0,AS463,AS463*(1+AO464/AN464)/(AR464+AO464/AN464)))+AT464</f>
        <v>#VALUE!</v>
      </c>
      <c r="AQ464" s="443" t="str">
        <f>IF(_tag_month_day!J454="","",_tag_month_day!J454/100)</f>
        <v/>
      </c>
      <c r="AR464" s="444">
        <f>AR463</f>
        <v>1.3</v>
      </c>
      <c r="AS464" s="445" t="e">
        <f>AQ464*(AN464*AR464+AO464)/(AN464+AO464)</f>
        <v>#VALUE!</v>
      </c>
      <c r="AT464" s="445" t="e">
        <f>(SUM(BE464:BF464)-SUM(BE463:BF463))*0.05</f>
        <v>#VALUE!</v>
      </c>
      <c r="AU464" s="446" t="str">
        <f>IF(_tag_month_day!CC454="","",IF(_tag_month_day!CC454&gt;0,_tag_month_day!CD454,_tag_month_day!CE454))</f>
        <v/>
      </c>
      <c r="AV464" s="447" t="str">
        <f>IF(_tag_month_day!L454="","",_tag_month_day!L454/100)</f>
        <v/>
      </c>
      <c r="AW464" s="431">
        <f>AW463</f>
        <v>0</v>
      </c>
      <c r="AX464" s="431">
        <f>AX463</f>
        <v>0</v>
      </c>
      <c r="AY464" s="431" t="str">
        <f>IF(_tag_month_day!M454="","",_tag_month_day!M454/100)</f>
        <v/>
      </c>
      <c r="AZ464" s="431" t="str">
        <f>IF(_tag_month_day!N454="","",_tag_month_day!N454/100)</f>
        <v/>
      </c>
      <c r="BA464" s="431" t="str">
        <f>IF(_tag_month_day!O454="","",_tag_month_day!O454/100)</f>
        <v/>
      </c>
      <c r="BB464" s="448" t="str">
        <f>IF(_tag_month_day!P454="","",_tag_month_day!P454/100)</f>
        <v/>
      </c>
      <c r="BC464" s="448">
        <f>BC463</f>
        <v>0</v>
      </c>
      <c r="BD464" s="448" t="str">
        <f>IF(_tag_month_day!Q454="","",_tag_month_day!Q454/100)</f>
        <v/>
      </c>
      <c r="BE464" s="449" t="str">
        <f>IF(_tag_month_day!R454="","",_tag_month_day!R454/100)</f>
        <v/>
      </c>
      <c r="BF464" s="388" t="e">
        <f>(AU464*(100+BE464*100))/(AJ464-AU464)/100</f>
        <v>#VALUE!</v>
      </c>
      <c r="BG464" s="450" t="e">
        <f>BE464+BF464</f>
        <v>#VALUE!</v>
      </c>
      <c r="BH464" s="451" t="e">
        <f>SUM(AV464:BF464)</f>
        <v>#VALUE!</v>
      </c>
      <c r="BI464" s="452" t="e">
        <f>IF(CX464=0,BI463,(DK464*查询!$R$5+DL464*查询!$Q$5+DM464*查询!$N$5+DN464*查询!$O$5+DO464*查询!$P$5)*AF464/CX464)</f>
        <v>#VALUE!</v>
      </c>
      <c r="BJ464" s="452" t="e">
        <f>IF(CX464=0,BJ463,(DP464*查询!$S$5+DQ464*查询!$T$5+DR464*查询!$U$5)*AF464/CX464)</f>
        <v>#VALUE!</v>
      </c>
      <c r="BK464" s="452">
        <f>BK463</f>
        <v>1</v>
      </c>
      <c r="BL464" s="453" t="e">
        <f>SUMPRODUCT((AV464:BA464)*(GS464:GX464))/((GS464:GX464)+SUM(BB464:BD464)*GY464+BG464*GZ464)</f>
        <v>#VALUE!</v>
      </c>
      <c r="BM464" s="453" t="e">
        <f>BK464*($AV464*FB464+$AW464*FD464+$AX464*FI464+$AY464*FN464+$AZ464*FS464+$BA464*FX464+$BG464*GE464)/(AV464*EY464+AX464*FK464+AW464*FF464+AY464*FP464+AZ464*FU464+BA464*FZ464+BG464*GG464+BB464*GK464+BC464*GN464+BD464*GP464)</f>
        <v>#VALUE!</v>
      </c>
      <c r="BN464" s="453" t="e">
        <f>($AV464*FC464+$AX464*FJ464+$AW464*FE464+$AY464*FO464+$AZ464*FT464+$BA464*FY464+$BG464*GF464)/($AV464*FA464+BG464*GH464+BB464*GL464+BC464*GO464+BD464*GQ464+BA464*GA464)</f>
        <v>#VALUE!</v>
      </c>
      <c r="BO464" s="454" t="e">
        <f>SUMPRODUCT(AV464:BA464*GS464:GX464)/(GS464:GX464+(BB464+BC464+BD464)*GY464+BG464)</f>
        <v>#VALUE!</v>
      </c>
      <c r="BP464" s="454" t="e">
        <f>SUMPRODUCT(AV464:BA464*GS464:GX464)/(GS464:GX464+(BB464+BC464+BD464)*GY464+BG464)</f>
        <v>#VALUE!</v>
      </c>
      <c r="BQ464" s="454" t="e">
        <f>SUMPRODUCT(AV464:BA464*GS464:GX464)/(GS464:GX464+(BB464+BC464+BD464)*GY464+BG464)</f>
        <v>#VALUE!</v>
      </c>
      <c r="BR464" s="453" t="str">
        <f>IF(_tag_month_day!T454="","",_tag_month_day!T454)</f>
        <v/>
      </c>
      <c r="BS464" s="453" t="str">
        <f>IF(_tag_month_day!U454="","",_tag_month_day!U454)</f>
        <v/>
      </c>
      <c r="BT464" s="455" t="str">
        <f>IF(CK464="","",IF((CK464&gt;=BV464-0.12)*(CK464&lt;=BV464+0.12),"合格","不合格"))</f>
        <v/>
      </c>
      <c r="BU464" s="456" t="str">
        <f>IF(_tag_month_day!V454="","",_tag_month_day!V454)</f>
        <v/>
      </c>
      <c r="BV464" s="457" t="str">
        <f>IF(_tag_month_day!W454="","",_tag_month_day!W454)</f>
        <v/>
      </c>
      <c r="BW464" s="458" t="str">
        <f>IF(_tag_month_day!X454="","",_tag_month_day!X454)</f>
        <v/>
      </c>
      <c r="BX464" s="458" t="str">
        <f>IF(_tag_month_day!Y454="","",_tag_month_day!Y454)</f>
        <v/>
      </c>
      <c r="BY464" s="459">
        <f ca="1">L464</f>
        <v>43604.958333332237</v>
      </c>
      <c r="BZ464" s="460"/>
      <c r="CA464" s="461"/>
      <c r="CB464" s="424" t="str">
        <f>IF(_tag_month_day!Z454="","",_tag_month_day!Z454)</f>
        <v/>
      </c>
      <c r="CC464" s="424" t="str">
        <f>IF(_tag_month_day!AA454="","",_tag_month_day!AA454)</f>
        <v/>
      </c>
      <c r="CD464" s="424" t="str">
        <f>IF(_tag_month_day!AB454="","",_tag_month_day!AB454)</f>
        <v/>
      </c>
      <c r="CE464" s="424" t="str">
        <f>IF(_tag_month_day!AC454="","",_tag_month_day!AC454)</f>
        <v/>
      </c>
      <c r="CF464" s="424" t="str">
        <f>IF(_tag_month_day!AD454="","",_tag_month_day!AD454)</f>
        <v/>
      </c>
      <c r="CG464" s="424" t="str">
        <f>IF(_tag_month_day!AE454="","",_tag_month_day!AE454)</f>
        <v/>
      </c>
      <c r="CH464" s="424" t="str">
        <f>IF(_tag_month_day!AF454="","",_tag_month_day!AF454)</f>
        <v/>
      </c>
      <c r="CI464" s="424" t="str">
        <f>IF(_tag_month_day!AG454="","",_tag_month_day!AG454)</f>
        <v/>
      </c>
      <c r="CJ464" s="424" t="str">
        <f>IF(_tag_month_day!AH454="","",_tag_month_day!AH454)</f>
        <v/>
      </c>
      <c r="CK464" s="424" t="str">
        <f>IF(_tag_month_day!AI454="","",_tag_month_day!AI454)</f>
        <v/>
      </c>
      <c r="CL464" s="4" t="str">
        <f>IF(_tag_month_day!AJ454="","",_tag_month_day!AJ454)</f>
        <v/>
      </c>
      <c r="CM464" s="4" t="str">
        <f>IF(_tag_month_day!AK454="","",_tag_month_day!AK454)</f>
        <v/>
      </c>
      <c r="CN464" s="4" t="str">
        <f>IF(_tag_month_day!AL454="","",_tag_month_day!AL454)</f>
        <v/>
      </c>
      <c r="CO464" s="4" t="str">
        <f>IF(_tag_month_day!AM454="","",_tag_month_day!AM454)</f>
        <v/>
      </c>
      <c r="CP464" s="4" t="str">
        <f>IF(_tag_month_day!AN454="","",_tag_month_day!AN454)</f>
        <v/>
      </c>
      <c r="CQ464" s="4" t="str">
        <f>IF(_tag_month_day!AO454="","",_tag_month_day!AO454)</f>
        <v/>
      </c>
      <c r="CR464" s="462" t="str">
        <f>IF(_tag_month_day!AP454="","",_tag_month_day!AP454)</f>
        <v/>
      </c>
      <c r="CS464" s="463" t="str">
        <f>IF(_tag_month_day!AQ454="","",_tag_month_day!AQ454)</f>
        <v/>
      </c>
      <c r="CT464" s="4" t="str">
        <f>IF(_tag_month_day!AR454="","",_tag_month_day!AR454)</f>
        <v/>
      </c>
      <c r="CU464" s="464" t="e">
        <f>DU464/AJ464</f>
        <v>#VALUE!</v>
      </c>
      <c r="CV464" s="451" t="e">
        <f>BG464/BH464</f>
        <v>#VALUE!</v>
      </c>
      <c r="CW464" s="465" t="e">
        <f>AJ464*(1-CV464)*CU464*AF464</f>
        <v>#VALUE!</v>
      </c>
      <c r="CX464" s="465" t="e">
        <f>CW464*94%</f>
        <v>#VALUE!</v>
      </c>
      <c r="CY464" s="466" t="e">
        <f>IF(CX464=0,0,DS464/(DS464+CX464))</f>
        <v>#VALUE!</v>
      </c>
      <c r="CZ464" s="465" t="e">
        <f>$AJ464*EF464</f>
        <v>#VALUE!</v>
      </c>
      <c r="DA464" s="465" t="e">
        <f>$AJ464*EG464</f>
        <v>#VALUE!</v>
      </c>
      <c r="DB464" s="465" t="e">
        <f>$AJ464*EH464</f>
        <v>#VALUE!</v>
      </c>
      <c r="DC464" s="465" t="e">
        <f>$AJ464*EI464</f>
        <v>#VALUE!</v>
      </c>
      <c r="DD464" s="465" t="e">
        <f>$AJ464*EJ464</f>
        <v>#VALUE!</v>
      </c>
      <c r="DE464" s="465" t="e">
        <f>$AJ464*EK464</f>
        <v>#VALUE!</v>
      </c>
      <c r="DF464" s="465" t="e">
        <f>$AJ464*EL464</f>
        <v>#VALUE!</v>
      </c>
      <c r="DG464" s="465" t="e">
        <f>$AJ464*EM464</f>
        <v>#VALUE!</v>
      </c>
      <c r="DH464" s="465" t="e">
        <f>$AJ464*EN464</f>
        <v>#VALUE!</v>
      </c>
      <c r="DI464" s="465" t="e">
        <f>$AJ464*EO464</f>
        <v>#VALUE!</v>
      </c>
      <c r="DJ464" s="465" t="e">
        <f>CZ464*(1-EP464)</f>
        <v>#VALUE!</v>
      </c>
      <c r="DK464" s="465" t="e">
        <f>DA464*(1-ER464)</f>
        <v>#VALUE!</v>
      </c>
      <c r="DL464" s="465" t="e">
        <f>DB464*(1-EQ464)</f>
        <v>#VALUE!</v>
      </c>
      <c r="DM464" s="465" t="e">
        <f>DC464*(1-ES464)</f>
        <v>#VALUE!</v>
      </c>
      <c r="DN464" s="465" t="e">
        <f>DD464*(1-ET464)</f>
        <v>#VALUE!</v>
      </c>
      <c r="DO464" s="465" t="e">
        <f>DE464</f>
        <v>#VALUE!</v>
      </c>
      <c r="DP464" s="465" t="e">
        <f>DF464*(1-EU464)</f>
        <v>#VALUE!</v>
      </c>
      <c r="DQ464" s="465" t="e">
        <f>DG464*(1-EV464)</f>
        <v>#VALUE!</v>
      </c>
      <c r="DR464" s="465" t="e">
        <f>DH464*(1-EW464)</f>
        <v>#VALUE!</v>
      </c>
      <c r="DS464" s="465" t="e">
        <f>DI464</f>
        <v>#VALUE!</v>
      </c>
      <c r="DT464" s="465" t="e">
        <f>SUM(DJ464:DS464)</f>
        <v>#VALUE!</v>
      </c>
      <c r="DU464" s="465" t="e">
        <f>(GS464:GX464)+(DP464+DQ464+DR464)*GY464+DS464</f>
        <v>#VALUE!</v>
      </c>
      <c r="DV464" s="451" t="e">
        <f>AV464/$BH464/(1-EP464)</f>
        <v>#VALUE!</v>
      </c>
      <c r="DW464" s="451" t="e">
        <f>AW464/$BH464/(1-ER464)</f>
        <v>#VALUE!</v>
      </c>
      <c r="DX464" s="451" t="e">
        <f>AX464/$BH464/(1-EQ464)</f>
        <v>#VALUE!</v>
      </c>
      <c r="DY464" s="451" t="e">
        <f>AY464/$BH464/(1-ES464)</f>
        <v>#VALUE!</v>
      </c>
      <c r="DZ464" s="451" t="e">
        <f>AZ464/$BH464/(1-ET464)</f>
        <v>#VALUE!</v>
      </c>
      <c r="EA464" s="451" t="e">
        <f>BA464/$BH464/(1-AX464)</f>
        <v>#VALUE!</v>
      </c>
      <c r="EB464" s="451" t="e">
        <f>BB464/$BH464/(1-EU464)</f>
        <v>#VALUE!</v>
      </c>
      <c r="EC464" s="451" t="e">
        <f>BC464/$BH464/(1-EV464)</f>
        <v>#VALUE!</v>
      </c>
      <c r="ED464" s="451" t="e">
        <f>BD464/$BH464/(1-EW464)</f>
        <v>#VALUE!</v>
      </c>
      <c r="EE464" s="451" t="e">
        <f>BG464/BH464</f>
        <v>#VALUE!</v>
      </c>
      <c r="EF464" s="451" t="e">
        <f>DV464/SUM($DV464:$EE464)</f>
        <v>#VALUE!</v>
      </c>
      <c r="EG464" s="451" t="e">
        <f>DW464/SUM($DV464:$EE464)</f>
        <v>#VALUE!</v>
      </c>
      <c r="EH464" s="451" t="e">
        <f>DX464/SUM($DV464:$EE464)</f>
        <v>#VALUE!</v>
      </c>
      <c r="EI464" s="451" t="e">
        <f>DY464/SUM($DV464:$EE464)</f>
        <v>#VALUE!</v>
      </c>
      <c r="EJ464" s="451" t="e">
        <f>DZ464/SUM($DV464:$EE464)</f>
        <v>#VALUE!</v>
      </c>
      <c r="EK464" s="451" t="e">
        <f>EA464/SUM($DV464:$EE464)</f>
        <v>#VALUE!</v>
      </c>
      <c r="EL464" s="451" t="e">
        <f>EB464/SUM($DV464:$EE464)</f>
        <v>#VALUE!</v>
      </c>
      <c r="EM464" s="451" t="e">
        <f>EC464/SUM($DV464:$EE464)</f>
        <v>#VALUE!</v>
      </c>
      <c r="EN464" s="451" t="e">
        <f>ED464/SUM($DV464:$EE464)</f>
        <v>#VALUE!</v>
      </c>
      <c r="EO464" s="451" t="e">
        <f>EE464/SUM($DV464:$EE464)</f>
        <v>#VALUE!</v>
      </c>
      <c r="EP464" s="450">
        <f>EP463</f>
        <v>0.080000000000000002</v>
      </c>
      <c r="EQ464" s="450">
        <f>EQ463</f>
        <v>0.014999999999999999</v>
      </c>
      <c r="ER464" s="450">
        <f>ER463</f>
        <v>0.014999999999999999</v>
      </c>
      <c r="ES464" s="450">
        <f>ES463</f>
        <v>0.014999999999999999</v>
      </c>
      <c r="ET464" s="450">
        <f>ET463</f>
        <v>0.014999999999999999</v>
      </c>
      <c r="EU464" s="450">
        <f>EU463</f>
        <v>0.089999999999999997</v>
      </c>
      <c r="EV464" s="450">
        <f>EV463</f>
        <v>0.089999999999999997</v>
      </c>
      <c r="EW464" s="450">
        <f>EW463</f>
        <v>0.089999999999999997</v>
      </c>
      <c r="EX464" s="431" t="str">
        <f>IF(_tag_month_day!AS454="","",_tag_month_day!AS454/100)</f>
        <v/>
      </c>
      <c r="EY464" s="431" t="str">
        <f>IF(_tag_month_day!AT454="","",_tag_month_day!AT454/100)</f>
        <v/>
      </c>
      <c r="EZ464" s="431" t="str">
        <f>IF(_tag_month_day!AU454="","",_tag_month_day!AU454/100)</f>
        <v/>
      </c>
      <c r="FA464" s="431" t="str">
        <f>IF(_tag_month_day!AV454="","",_tag_month_day!AV454/100)</f>
        <v/>
      </c>
      <c r="FB464" s="431" t="str">
        <f>IF(_tag_month_day!AW454="","",_tag_month_day!AW454/100)</f>
        <v/>
      </c>
      <c r="FC464" s="431" t="str">
        <f>IF(_tag_month_day!AX454="","",_tag_month_day!AX454/100)</f>
        <v/>
      </c>
      <c r="FD464" s="449" t="str">
        <f>IF(_tag_month_day!AY454="","",_tag_month_day!AY454/100)</f>
        <v/>
      </c>
      <c r="FE464" s="449" t="str">
        <f>IF(_tag_month_day!AZ454="","",_tag_month_day!AZ454/100)</f>
        <v/>
      </c>
      <c r="FF464" s="449" t="str">
        <f>IF(_tag_month_day!BA454="","",_tag_month_day!BA454/100)</f>
        <v/>
      </c>
      <c r="FG464" s="449" t="str">
        <f>IF(_tag_month_day!BB454="","",_tag_month_day!BB454/100)</f>
        <v/>
      </c>
      <c r="FH464" s="467" t="str">
        <f>IF(_tag_month_day!BC454="","",_tag_month_day!BC454/100)</f>
        <v/>
      </c>
      <c r="FI464" s="449">
        <f>FI463</f>
        <v>0.40999999999999998</v>
      </c>
      <c r="FJ464" s="449">
        <f>FJ463</f>
        <v>0.11</v>
      </c>
      <c r="FK464" s="449">
        <f>FK463</f>
        <v>0.014999999999999999</v>
      </c>
      <c r="FL464" s="449">
        <f>FL463</f>
        <v>0</v>
      </c>
      <c r="FM464" s="467">
        <f>FM463</f>
        <v>0.0001</v>
      </c>
      <c r="FN464" s="449">
        <f>FN463</f>
        <v>0.32000000000000001</v>
      </c>
      <c r="FO464" s="449">
        <f>FO463</f>
        <v>0.20000000000000001</v>
      </c>
      <c r="FP464" s="449">
        <f>FP463</f>
        <v>0.01</v>
      </c>
      <c r="FQ464" s="449">
        <f>FQ463</f>
        <v>0</v>
      </c>
      <c r="FR464" s="467">
        <f>FR463</f>
        <v>0.0001</v>
      </c>
      <c r="FS464" s="449" t="str">
        <f>IF(_tag_month_day!BD454="","",_tag_month_day!BD454/100)</f>
        <v/>
      </c>
      <c r="FT464" s="449" t="str">
        <f>IF(_tag_month_day!BE454="","",_tag_month_day!BE454/100)</f>
        <v/>
      </c>
      <c r="FU464" s="449" t="str">
        <f>IF(_tag_month_day!BF454="","",_tag_month_day!BF454/100)</f>
        <v/>
      </c>
      <c r="FV464" s="449" t="str">
        <f>IF(_tag_month_day!BG454="","",_tag_month_day!BG454/100)</f>
        <v/>
      </c>
      <c r="FW464" s="467" t="str">
        <f>IF(_tag_month_day!BH454="","",_tag_month_day!BH454/100)</f>
        <v/>
      </c>
      <c r="FX464" s="449" t="str">
        <f>IF(_tag_month_day!BI454="","",_tag_month_day!BI454/100)</f>
        <v/>
      </c>
      <c r="FY464" s="449" t="str">
        <f>IF(_tag_month_day!BJ454="","",_tag_month_day!BJ454/100)</f>
        <v/>
      </c>
      <c r="FZ464" s="468" t="str">
        <f>IF(_tag_month_day!BK454="","",_tag_month_day!BK454/100)</f>
        <v/>
      </c>
      <c r="GA464" s="449" t="str">
        <f>IF(_tag_month_day!BL454="","",_tag_month_day!BL454/100)</f>
        <v/>
      </c>
      <c r="GB464" s="467" t="str">
        <f>IF(_tag_month_day!BM454="","",_tag_month_day!BM454/100)</f>
        <v/>
      </c>
      <c r="GC464" s="431" t="str">
        <f>IF(_tag_month_day!BN454="","",_tag_month_day!BN454/100)</f>
        <v/>
      </c>
      <c r="GD464" s="431" t="str">
        <f>IF(_tag_month_day!BO454="","",_tag_month_day!BO454/100)</f>
        <v/>
      </c>
      <c r="GE464" s="431" t="str">
        <f>IF(_tag_month_day!BP454="","",_tag_month_day!BP454/100)</f>
        <v/>
      </c>
      <c r="GF464" s="431" t="str">
        <f>IF(_tag_month_day!BQ454="","",_tag_month_day!BQ454/100)</f>
        <v/>
      </c>
      <c r="GG464" s="431" t="str">
        <f>IF(_tag_month_day!BR454="","",_tag_month_day!BR454/100)</f>
        <v/>
      </c>
      <c r="GH464" s="431" t="str">
        <f>IF(_tag_month_day!BS454="","",_tag_month_day!BS454/100)</f>
        <v/>
      </c>
      <c r="GI464" s="467" t="str">
        <f>IF(_tag_month_day!BT454="","",_tag_month_day!BT454/100)</f>
        <v/>
      </c>
      <c r="GJ464" s="469" t="str">
        <f>IF(_tag_month_day!BU454="","",_tag_month_day!BU454/100)</f>
        <v/>
      </c>
      <c r="GK464" s="470">
        <f>GK463</f>
        <v>0.070000000000000007</v>
      </c>
      <c r="GL464" s="470">
        <f>GL463</f>
        <v>0.029999999999999999</v>
      </c>
      <c r="GM464" s="471" t="str">
        <f>IF(_tag_month_day!BX454="","",_tag_month_day!BX454/100)</f>
        <v/>
      </c>
      <c r="GN464" s="470">
        <f>GN463</f>
        <v>0.070000000000000007</v>
      </c>
      <c r="GO464" s="470">
        <f>GO463</f>
        <v>0.029999999999999999</v>
      </c>
      <c r="GP464" s="470">
        <f>GP463</f>
        <v>0.089999999999999997</v>
      </c>
      <c r="GQ464" s="470">
        <f>GQ463</f>
        <v>0.029999999999999999</v>
      </c>
      <c r="GR464" s="471" t="str">
        <f>IF(_tag_month_day!CA454="","",_tag_month_day!CA454/100)</f>
        <v/>
      </c>
      <c r="GS464" s="472">
        <f>GS463</f>
        <v>0.95299999999999996</v>
      </c>
      <c r="GT464" s="472">
        <f>GT463</f>
        <v>0.55000000000000004</v>
      </c>
      <c r="GU464" s="472">
        <f>GU463</f>
        <v>0.55000000000000004</v>
      </c>
      <c r="GV464" s="472">
        <f>GV463</f>
        <v>0.55000000000000004</v>
      </c>
      <c r="GW464" s="472">
        <f>GW463</f>
        <v>0.5</v>
      </c>
      <c r="GX464" s="472">
        <f>GX463</f>
        <v>0.93500000000000005</v>
      </c>
      <c r="GY464" s="472">
        <f>GY463</f>
        <v>0.14999999999999999</v>
      </c>
      <c r="GZ464" s="472">
        <f>GZ463</f>
        <v>1</v>
      </c>
      <c r="HA464" s="474">
        <f>HA463</f>
        <v>0.047</v>
      </c>
      <c r="HB464" s="474">
        <f>HB463</f>
        <v>0.45000000000000001</v>
      </c>
      <c r="HC464" s="474">
        <f>HC463</f>
        <v>0.45000000000000001</v>
      </c>
      <c r="HD464" s="474">
        <f>HD463</f>
        <v>0.45000000000000001</v>
      </c>
      <c r="HE464" s="474">
        <f>HE463</f>
        <v>0.5</v>
      </c>
      <c r="HF464" s="474">
        <f>HF463</f>
        <v>0.065000000000000002</v>
      </c>
      <c r="HG464" s="474">
        <f>HG463</f>
        <v>0.84999999999999998</v>
      </c>
      <c r="HH464" s="474">
        <f>HH463</f>
        <v>0</v>
      </c>
      <c r="HI464" s="10">
        <f>IF(BZ464&lt;&gt;"",CK464-BV464,0)</f>
        <v>0</v>
      </c>
      <c r="HJ464" s="10" t="e">
        <f>IF(AJ464&gt;0,AH464-AJ464,0)</f>
        <v>#VALUE!</v>
      </c>
      <c r="HK464" s="466">
        <f>HK463</f>
        <v>0.84999999999999998</v>
      </c>
      <c r="HL464" s="424">
        <f>HL463</f>
        <v>550000</v>
      </c>
      <c r="HM464" s="424">
        <f>HM463</f>
        <v>480000</v>
      </c>
      <c r="HN464" s="465" t="e">
        <f>(DJ464*EZ464+DK464*FH464+DL464*FM464+DM464*FR464+DN464*FW464+DO464*GB464+DS464*GI464+DP464*GM464+DR464*GR464)*1000*2</f>
        <v>#VALUE!</v>
      </c>
      <c r="HO464" s="465" t="e">
        <f>HN464*HK464*$HO$2/HL464*1000000</f>
        <v>#VALUE!</v>
      </c>
      <c r="HP464" s="465" t="e">
        <f>HN464*HK464*$HP$2/HM464*1000000</f>
        <v>#VALUE!</v>
      </c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</row>
    <row customFormat="1" r="465" s="0">
      <c r="A465" s="420">
        <v>454</v>
      </c>
      <c r="B465" s="421">
        <f ca="1">IF(D465=D464,B464,IF(D465="夜班",B464+1,B464))</f>
        <v>43604</v>
      </c>
      <c r="C465" s="422">
        <f>C464</f>
        <v>0.041666666666666699</v>
      </c>
      <c r="D465" s="10" t="str">
        <f ca="1">IF(HOUR(G465)&lt;8,"夜班",IF(HOUR(G465)&lt;16,"白班",IF(HOUR(G465)&lt;24,"中班",0)))</f>
        <v>中班</v>
      </c>
      <c r="E465" s="10" t="e">
        <f ca="1">IF(F465=1,"甲",IF(F465=2,"乙",IF(F465=3,"丙",IF(F465=4,"丁",""))))</f>
        <v>#REF!</v>
      </c>
      <c r="F465" s="10" t="e">
        <f ca="1">SUMPRODUCT((成本日报!$A$3:$A$95=计划!B465)*(成本日报!$B$3:$B$95=计划!$D465),成本日报!$C$3:$C$95)</f>
        <v>#REF!</v>
      </c>
      <c r="G465" s="423">
        <f ca="1">G464+C464</f>
        <v>43604.874999998901</v>
      </c>
      <c r="H465" s="423">
        <f ca="1">$G465+$C465/60*10+$C465*0</f>
        <v>43604.881944443347</v>
      </c>
      <c r="I465" s="423">
        <f ca="1">$G465+$C465/60*18+$C465*0</f>
        <v>43604.887499998898</v>
      </c>
      <c r="J465" s="423">
        <f ca="1">$G465+$C465/60*0+$C465*1</f>
        <v>43604.916666665566</v>
      </c>
      <c r="K465" s="423">
        <f ca="1">$G465+$C465/60*30+$C465*2</f>
        <v>43604.979166665573</v>
      </c>
      <c r="L465" s="423">
        <f ca="1">$G465+$C465/60*0+$C465*3</f>
        <v>43604.999999998901</v>
      </c>
      <c r="M465" s="424" t="str">
        <f>IF(_tag_month_day!A455="","",_tag_month_day!A455)</f>
        <v/>
      </c>
      <c r="N465" s="424" t="str">
        <f>IF(_tag_month_day!B455="","",_tag_month_day!B455)</f>
        <v/>
      </c>
      <c r="O465" s="425" t="e">
        <f>IF(M465+N465=0,"",M465+N465)</f>
        <v>#VALUE!</v>
      </c>
      <c r="P465" s="424" t="str">
        <f>IF(_tag_month_day!C455="","",_tag_month_day!C455)</f>
        <v/>
      </c>
      <c r="Q465" s="424" t="str">
        <f>IF(_tag_month_day!D455="","",_tag_month_day!D455)</f>
        <v/>
      </c>
      <c r="R465" s="426" t="str">
        <f>IF(_tag_month_day!CB455="","",_tag_month_day!CB455/100)</f>
        <v/>
      </c>
      <c r="S465" s="427" t="str">
        <f>IF(_tag_month_day!E455="","",_tag_month_day!E455)</f>
        <v/>
      </c>
      <c r="T465" s="427" t="str">
        <f>IF(_tag_month_day!F455="","",_tag_month_day!F455)</f>
        <v/>
      </c>
      <c r="U465" s="428" t="e">
        <f>S465+T465</f>
        <v>#VALUE!</v>
      </c>
      <c r="V465" s="429" t="e">
        <f>U465/AJ465</f>
        <v>#VALUE!</v>
      </c>
      <c r="W465" s="430" t="str">
        <f>IF(_jhy_month_day!A455="","",_jhy_month_day!A455)</f>
        <v/>
      </c>
      <c r="X465" s="431" t="str">
        <f>IF(_jhy_month_day!B455="","",_jhy_month_day!B455/100)</f>
        <v/>
      </c>
      <c r="Y465" s="431" t="str">
        <f>IF(_jhy_month_day!C455="","",_jhy_month_day!C455/100)</f>
        <v/>
      </c>
      <c r="Z465" s="432">
        <f>Z461+1</f>
        <v>114</v>
      </c>
      <c r="AA465" s="433" t="str">
        <f>IF(_tag_month_day!G455="","",_tag_month_day!G455/100)</f>
        <v/>
      </c>
      <c r="AB465" s="433" t="str">
        <f>IF(_tag_month_day!H455="","",_tag_month_day!H455/100)</f>
        <v/>
      </c>
      <c r="AC465" s="434">
        <f>IF(X465="",AC464,BK465*($AV464*X465+$AW464*FD464+$AX464*FI464+$AY464*FN464+$AZ464*FS464+$BA464*FX464+$BG464*GE464)/(AV464*Y465+AX464*FK464+AW464*FF464+AY464*FP464+AZ464*FU464+BA464*FZ464+BG464*GG464+BB464*GK464+BC464*GN464+BD464*GP464))</f>
        <v>1.59963432013121</v>
      </c>
      <c r="AD465" s="435" t="str">
        <f>IF(AC465=AC464,"",AC465-AC464)</f>
        <v/>
      </c>
      <c r="AE465" s="436" t="str">
        <f>IF(1-AF465=0,"",(1-AF465))</f>
        <v/>
      </c>
      <c r="AF465" s="437">
        <v>1</v>
      </c>
      <c r="AG465" s="10" t="str">
        <f>AG464</f>
        <v>9A3</v>
      </c>
      <c r="AH465" s="438" t="str">
        <f>AH464</f>
        <v/>
      </c>
      <c r="AI465" s="424"/>
      <c r="AJ465" s="10" t="str">
        <f>IF(_tag_month_day!I455="","",_tag_month_day!I455)</f>
        <v/>
      </c>
      <c r="AK465" s="440"/>
      <c r="AL465" s="440"/>
      <c r="AM465" s="440"/>
      <c r="AN465" s="441">
        <f>AN464</f>
        <v>2</v>
      </c>
      <c r="AO465" s="441">
        <f>AO464</f>
        <v>8</v>
      </c>
      <c r="AP465" s="442" t="e">
        <f>(IF(AN465=0,AS464,AS464*(1+AO465/AN465)/(AR465+AO465/AN465)))+AT465</f>
        <v>#VALUE!</v>
      </c>
      <c r="AQ465" s="443" t="str">
        <f>IF(_tag_month_day!J455="","",_tag_month_day!J455/100)</f>
        <v/>
      </c>
      <c r="AR465" s="444">
        <f>AR464</f>
        <v>1.3</v>
      </c>
      <c r="AS465" s="445" t="e">
        <f>AQ465*(AN465*AR465+AO465)/(AN465+AO465)</f>
        <v>#VALUE!</v>
      </c>
      <c r="AT465" s="445" t="e">
        <f>(SUM(BE465:BF465)-SUM(BE464:BF464))*0.05</f>
        <v>#VALUE!</v>
      </c>
      <c r="AU465" s="446" t="str">
        <f>IF(_tag_month_day!CC455="","",IF(_tag_month_day!CC455&gt;0,_tag_month_day!CD455,_tag_month_day!CE455))</f>
        <v/>
      </c>
      <c r="AV465" s="447" t="str">
        <f>IF(_tag_month_day!L455="","",_tag_month_day!L455/100)</f>
        <v/>
      </c>
      <c r="AW465" s="431">
        <f>AW464</f>
        <v>0</v>
      </c>
      <c r="AX465" s="431">
        <f>AX464</f>
        <v>0</v>
      </c>
      <c r="AY465" s="431" t="str">
        <f>IF(_tag_month_day!M455="","",_tag_month_day!M455/100)</f>
        <v/>
      </c>
      <c r="AZ465" s="431" t="str">
        <f>IF(_tag_month_day!N455="","",_tag_month_day!N455/100)</f>
        <v/>
      </c>
      <c r="BA465" s="431" t="str">
        <f>IF(_tag_month_day!O455="","",_tag_month_day!O455/100)</f>
        <v/>
      </c>
      <c r="BB465" s="448" t="str">
        <f>IF(_tag_month_day!P455="","",_tag_month_day!P455/100)</f>
        <v/>
      </c>
      <c r="BC465" s="448">
        <f>BC464</f>
        <v>0</v>
      </c>
      <c r="BD465" s="448" t="str">
        <f>IF(_tag_month_day!Q455="","",_tag_month_day!Q455/100)</f>
        <v/>
      </c>
      <c r="BE465" s="449" t="str">
        <f>IF(_tag_month_day!R455="","",_tag_month_day!R455/100)</f>
        <v/>
      </c>
      <c r="BF465" s="388" t="e">
        <f>(AU465*(100+BE465*100))/(AJ465-AU465)/100</f>
        <v>#VALUE!</v>
      </c>
      <c r="BG465" s="450" t="e">
        <f>BE465+BF465</f>
        <v>#VALUE!</v>
      </c>
      <c r="BH465" s="451" t="e">
        <f>SUM(AV465:BF465)</f>
        <v>#VALUE!</v>
      </c>
      <c r="BI465" s="452" t="e">
        <f>IF(CX465=0,BI464,(DK465*查询!$R$5+DL465*查询!$Q$5+DM465*查询!$N$5+DN465*查询!$O$5+DO465*查询!$P$5)*AF465/CX465)</f>
        <v>#VALUE!</v>
      </c>
      <c r="BJ465" s="452" t="e">
        <f>IF(CX465=0,BJ464,(DP465*查询!$S$5+DQ465*查询!$T$5+DR465*查询!$U$5)*AF465/CX465)</f>
        <v>#VALUE!</v>
      </c>
      <c r="BK465" s="452">
        <f>BK464</f>
        <v>1</v>
      </c>
      <c r="BL465" s="453" t="e">
        <f>SUMPRODUCT((AV465:BA465)*(GS465:GX465))/((GS465:GX465)+SUM(BB465:BD465)*GY465+BG465*GZ465)</f>
        <v>#VALUE!</v>
      </c>
      <c r="BM465" s="453" t="e">
        <f>BK465*($AV465*FB465+$AW465*FD465+$AX465*FI465+$AY465*FN465+$AZ465*FS465+$BA465*FX465+$BG465*GE465)/(AV465*EY465+AX465*FK465+AW465*FF465+AY465*FP465+AZ465*FU465+BA465*FZ465+BG465*GG465+BB465*GK465+BC465*GN465+BD465*GP465)</f>
        <v>#VALUE!</v>
      </c>
      <c r="BN465" s="453" t="e">
        <f>($AV465*FC465+$AX465*FJ465+$AW465*FE465+$AY465*FO465+$AZ465*FT465+$BA465*FY465+$BG465*GF465)/($AV465*FA465+BG465*GH465+BB465*GL465+BC465*GO465+BD465*GQ465+BA465*GA465)</f>
        <v>#VALUE!</v>
      </c>
      <c r="BO465" s="454" t="e">
        <f>SUMPRODUCT(AV465:BA465*GS465:GX465)/(GS465:GX465+(BB465+BC465+BD465)*GY465+BG465)</f>
        <v>#VALUE!</v>
      </c>
      <c r="BP465" s="454" t="e">
        <f>SUMPRODUCT(AV465:BA465*GS465:GX465)/(GS465:GX465+(BB465+BC465+BD465)*GY465+BG465)</f>
        <v>#VALUE!</v>
      </c>
      <c r="BQ465" s="454" t="e">
        <f>SUMPRODUCT(AV465:BA465*GS465:GX465)/(GS465:GX465+(BB465+BC465+BD465)*GY465+BG465)</f>
        <v>#VALUE!</v>
      </c>
      <c r="BR465" s="453" t="str">
        <f>IF(_tag_month_day!T455="","",_tag_month_day!T455)</f>
        <v/>
      </c>
      <c r="BS465" s="453" t="str">
        <f>IF(_tag_month_day!U455="","",_tag_month_day!U455)</f>
        <v/>
      </c>
      <c r="BT465" s="455" t="str">
        <f>IF(CK465="","",IF((CK465&gt;=BV465-0.12)*(CK465&lt;=BV465+0.12),"合格","不合格"))</f>
        <v/>
      </c>
      <c r="BU465" s="456" t="str">
        <f>IF(_tag_month_day!V455="","",_tag_month_day!V455)</f>
        <v/>
      </c>
      <c r="BV465" s="457" t="str">
        <f>IF(_tag_month_day!W455="","",_tag_month_day!W455)</f>
        <v/>
      </c>
      <c r="BW465" s="458" t="str">
        <f>IF(_tag_month_day!X455="","",_tag_month_day!X455)</f>
        <v/>
      </c>
      <c r="BX465" s="458" t="str">
        <f>IF(_tag_month_day!Y455="","",_tag_month_day!Y455)</f>
        <v/>
      </c>
      <c r="BY465" s="459">
        <f ca="1">L465</f>
        <v>43604.999999998901</v>
      </c>
      <c r="BZ465" s="460"/>
      <c r="CA465" s="461"/>
      <c r="CB465" s="424" t="str">
        <f>IF(_tag_month_day!Z455="","",_tag_month_day!Z455)</f>
        <v/>
      </c>
      <c r="CC465" s="424" t="str">
        <f>IF(_tag_month_day!AA455="","",_tag_month_day!AA455)</f>
        <v/>
      </c>
      <c r="CD465" s="424" t="str">
        <f>IF(_tag_month_day!AB455="","",_tag_month_day!AB455)</f>
        <v/>
      </c>
      <c r="CE465" s="424" t="str">
        <f>IF(_tag_month_day!AC455="","",_tag_month_day!AC455)</f>
        <v/>
      </c>
      <c r="CF465" s="424" t="str">
        <f>IF(_tag_month_day!AD455="","",_tag_month_day!AD455)</f>
        <v/>
      </c>
      <c r="CG465" s="424" t="str">
        <f>IF(_tag_month_day!AE455="","",_tag_month_day!AE455)</f>
        <v/>
      </c>
      <c r="CH465" s="424" t="str">
        <f>IF(_tag_month_day!AF455="","",_tag_month_day!AF455)</f>
        <v/>
      </c>
      <c r="CI465" s="424" t="str">
        <f>IF(_tag_month_day!AG455="","",_tag_month_day!AG455)</f>
        <v/>
      </c>
      <c r="CJ465" s="424" t="str">
        <f>IF(_tag_month_day!AH455="","",_tag_month_day!AH455)</f>
        <v/>
      </c>
      <c r="CK465" s="424" t="str">
        <f>IF(_tag_month_day!AI455="","",_tag_month_day!AI455)</f>
        <v/>
      </c>
      <c r="CL465" s="4" t="str">
        <f>IF(_tag_month_day!AJ455="","",_tag_month_day!AJ455)</f>
        <v/>
      </c>
      <c r="CM465" s="4" t="str">
        <f>IF(_tag_month_day!AK455="","",_tag_month_day!AK455)</f>
        <v/>
      </c>
      <c r="CN465" s="4" t="str">
        <f>IF(_tag_month_day!AL455="","",_tag_month_day!AL455)</f>
        <v/>
      </c>
      <c r="CO465" s="4" t="str">
        <f>IF(_tag_month_day!AM455="","",_tag_month_day!AM455)</f>
        <v/>
      </c>
      <c r="CP465" s="4" t="str">
        <f>IF(_tag_month_day!AN455="","",_tag_month_day!AN455)</f>
        <v/>
      </c>
      <c r="CQ465" s="4" t="str">
        <f>IF(_tag_month_day!AO455="","",_tag_month_day!AO455)</f>
        <v/>
      </c>
      <c r="CR465" s="462" t="str">
        <f>IF(_tag_month_day!AP455="","",_tag_month_day!AP455)</f>
        <v/>
      </c>
      <c r="CS465" s="463" t="str">
        <f>IF(_tag_month_day!AQ455="","",_tag_month_day!AQ455)</f>
        <v/>
      </c>
      <c r="CT465" s="4" t="str">
        <f>IF(_tag_month_day!AR455="","",_tag_month_day!AR455)</f>
        <v/>
      </c>
      <c r="CU465" s="464" t="e">
        <f>DU465/AJ465</f>
        <v>#VALUE!</v>
      </c>
      <c r="CV465" s="451" t="e">
        <f>BG465/BH465</f>
        <v>#VALUE!</v>
      </c>
      <c r="CW465" s="465" t="e">
        <f>AJ465*(1-CV465)*CU465*AF465</f>
        <v>#VALUE!</v>
      </c>
      <c r="CX465" s="465" t="e">
        <f>CW465*94%</f>
        <v>#VALUE!</v>
      </c>
      <c r="CY465" s="466" t="e">
        <f>IF(CX465=0,0,DS465/(DS465+CX465))</f>
        <v>#VALUE!</v>
      </c>
      <c r="CZ465" s="465" t="e">
        <f>$AJ465*EF465</f>
        <v>#VALUE!</v>
      </c>
      <c r="DA465" s="465" t="e">
        <f>$AJ465*EG465</f>
        <v>#VALUE!</v>
      </c>
      <c r="DB465" s="465" t="e">
        <f>$AJ465*EH465</f>
        <v>#VALUE!</v>
      </c>
      <c r="DC465" s="465" t="e">
        <f>$AJ465*EI465</f>
        <v>#VALUE!</v>
      </c>
      <c r="DD465" s="465" t="e">
        <f>$AJ465*EJ465</f>
        <v>#VALUE!</v>
      </c>
      <c r="DE465" s="465" t="e">
        <f>$AJ465*EK465</f>
        <v>#VALUE!</v>
      </c>
      <c r="DF465" s="465" t="e">
        <f>$AJ465*EL465</f>
        <v>#VALUE!</v>
      </c>
      <c r="DG465" s="465" t="e">
        <f>$AJ465*EM465</f>
        <v>#VALUE!</v>
      </c>
      <c r="DH465" s="465" t="e">
        <f>$AJ465*EN465</f>
        <v>#VALUE!</v>
      </c>
      <c r="DI465" s="465" t="e">
        <f>$AJ465*EO465</f>
        <v>#VALUE!</v>
      </c>
      <c r="DJ465" s="465" t="e">
        <f>CZ465*(1-EP465)</f>
        <v>#VALUE!</v>
      </c>
      <c r="DK465" s="465" t="e">
        <f>DA465*(1-ER465)</f>
        <v>#VALUE!</v>
      </c>
      <c r="DL465" s="465" t="e">
        <f>DB465*(1-EQ465)</f>
        <v>#VALUE!</v>
      </c>
      <c r="DM465" s="465" t="e">
        <f>DC465*(1-ES465)</f>
        <v>#VALUE!</v>
      </c>
      <c r="DN465" s="465" t="e">
        <f>DD465*(1-ET465)</f>
        <v>#VALUE!</v>
      </c>
      <c r="DO465" s="465" t="e">
        <f>DE465</f>
        <v>#VALUE!</v>
      </c>
      <c r="DP465" s="465" t="e">
        <f>DF465*(1-EU465)</f>
        <v>#VALUE!</v>
      </c>
      <c r="DQ465" s="465" t="e">
        <f>DG465*(1-EV465)</f>
        <v>#VALUE!</v>
      </c>
      <c r="DR465" s="465" t="e">
        <f>DH465*(1-EW465)</f>
        <v>#VALUE!</v>
      </c>
      <c r="DS465" s="465" t="e">
        <f>DI465</f>
        <v>#VALUE!</v>
      </c>
      <c r="DT465" s="465" t="e">
        <f>SUM(DJ465:DS465)</f>
        <v>#VALUE!</v>
      </c>
      <c r="DU465" s="465" t="e">
        <f>(GS465:GX465)+(DP465+DQ465+DR465)*GY465+DS465</f>
        <v>#VALUE!</v>
      </c>
      <c r="DV465" s="451" t="e">
        <f>AV465/$BH465/(1-EP465)</f>
        <v>#VALUE!</v>
      </c>
      <c r="DW465" s="451" t="e">
        <f>AW465/$BH465/(1-ER465)</f>
        <v>#VALUE!</v>
      </c>
      <c r="DX465" s="451" t="e">
        <f>AX465/$BH465/(1-EQ465)</f>
        <v>#VALUE!</v>
      </c>
      <c r="DY465" s="451" t="e">
        <f>AY465/$BH465/(1-ES465)</f>
        <v>#VALUE!</v>
      </c>
      <c r="DZ465" s="451" t="e">
        <f>AZ465/$BH465/(1-ET465)</f>
        <v>#VALUE!</v>
      </c>
      <c r="EA465" s="451" t="e">
        <f>BA465/$BH465/(1-AX465)</f>
        <v>#VALUE!</v>
      </c>
      <c r="EB465" s="451" t="e">
        <f>BB465/$BH465/(1-EU465)</f>
        <v>#VALUE!</v>
      </c>
      <c r="EC465" s="451" t="e">
        <f>BC465/$BH465/(1-EV465)</f>
        <v>#VALUE!</v>
      </c>
      <c r="ED465" s="451" t="e">
        <f>BD465/$BH465/(1-EW465)</f>
        <v>#VALUE!</v>
      </c>
      <c r="EE465" s="451" t="e">
        <f>BG465/BH465</f>
        <v>#VALUE!</v>
      </c>
      <c r="EF465" s="451" t="e">
        <f>DV465/SUM($DV465:$EE465)</f>
        <v>#VALUE!</v>
      </c>
      <c r="EG465" s="451" t="e">
        <f>DW465/SUM($DV465:$EE465)</f>
        <v>#VALUE!</v>
      </c>
      <c r="EH465" s="451" t="e">
        <f>DX465/SUM($DV465:$EE465)</f>
        <v>#VALUE!</v>
      </c>
      <c r="EI465" s="451" t="e">
        <f>DY465/SUM($DV465:$EE465)</f>
        <v>#VALUE!</v>
      </c>
      <c r="EJ465" s="451" t="e">
        <f>DZ465/SUM($DV465:$EE465)</f>
        <v>#VALUE!</v>
      </c>
      <c r="EK465" s="451" t="e">
        <f>EA465/SUM($DV465:$EE465)</f>
        <v>#VALUE!</v>
      </c>
      <c r="EL465" s="451" t="e">
        <f>EB465/SUM($DV465:$EE465)</f>
        <v>#VALUE!</v>
      </c>
      <c r="EM465" s="451" t="e">
        <f>EC465/SUM($DV465:$EE465)</f>
        <v>#VALUE!</v>
      </c>
      <c r="EN465" s="451" t="e">
        <f>ED465/SUM($DV465:$EE465)</f>
        <v>#VALUE!</v>
      </c>
      <c r="EO465" s="451" t="e">
        <f>EE465/SUM($DV465:$EE465)</f>
        <v>#VALUE!</v>
      </c>
      <c r="EP465" s="450">
        <f>EP464</f>
        <v>0.080000000000000002</v>
      </c>
      <c r="EQ465" s="450">
        <f>EQ464</f>
        <v>0.014999999999999999</v>
      </c>
      <c r="ER465" s="450">
        <f>ER464</f>
        <v>0.014999999999999999</v>
      </c>
      <c r="ES465" s="450">
        <f>ES464</f>
        <v>0.014999999999999999</v>
      </c>
      <c r="ET465" s="450">
        <f>ET464</f>
        <v>0.014999999999999999</v>
      </c>
      <c r="EU465" s="450">
        <f>EU464</f>
        <v>0.089999999999999997</v>
      </c>
      <c r="EV465" s="450">
        <f>EV464</f>
        <v>0.089999999999999997</v>
      </c>
      <c r="EW465" s="450">
        <f>EW464</f>
        <v>0.089999999999999997</v>
      </c>
      <c r="EX465" s="431" t="str">
        <f>IF(_tag_month_day!AS455="","",_tag_month_day!AS455/100)</f>
        <v/>
      </c>
      <c r="EY465" s="431" t="str">
        <f>IF(_tag_month_day!AT455="","",_tag_month_day!AT455/100)</f>
        <v/>
      </c>
      <c r="EZ465" s="431" t="str">
        <f>IF(_tag_month_day!AU455="","",_tag_month_day!AU455/100)</f>
        <v/>
      </c>
      <c r="FA465" s="431" t="str">
        <f>IF(_tag_month_day!AV455="","",_tag_month_day!AV455/100)</f>
        <v/>
      </c>
      <c r="FB465" s="431" t="str">
        <f>IF(_tag_month_day!AW455="","",_tag_month_day!AW455/100)</f>
        <v/>
      </c>
      <c r="FC465" s="431" t="str">
        <f>IF(_tag_month_day!AX455="","",_tag_month_day!AX455/100)</f>
        <v/>
      </c>
      <c r="FD465" s="449" t="str">
        <f>IF(_tag_month_day!AY455="","",_tag_month_day!AY455/100)</f>
        <v/>
      </c>
      <c r="FE465" s="449" t="str">
        <f>IF(_tag_month_day!AZ455="","",_tag_month_day!AZ455/100)</f>
        <v/>
      </c>
      <c r="FF465" s="449" t="str">
        <f>IF(_tag_month_day!BA455="","",_tag_month_day!BA455/100)</f>
        <v/>
      </c>
      <c r="FG465" s="449" t="str">
        <f>IF(_tag_month_day!BB455="","",_tag_month_day!BB455/100)</f>
        <v/>
      </c>
      <c r="FH465" s="467" t="str">
        <f>IF(_tag_month_day!BC455="","",_tag_month_day!BC455/100)</f>
        <v/>
      </c>
      <c r="FI465" s="449">
        <f>FI464</f>
        <v>0.40999999999999998</v>
      </c>
      <c r="FJ465" s="449">
        <f>FJ464</f>
        <v>0.11</v>
      </c>
      <c r="FK465" s="449">
        <f>FK464</f>
        <v>0.014999999999999999</v>
      </c>
      <c r="FL465" s="449">
        <f>FL464</f>
        <v>0</v>
      </c>
      <c r="FM465" s="467">
        <f>FM464</f>
        <v>0.0001</v>
      </c>
      <c r="FN465" s="449">
        <f>FN464</f>
        <v>0.32000000000000001</v>
      </c>
      <c r="FO465" s="449">
        <f>FO464</f>
        <v>0.20000000000000001</v>
      </c>
      <c r="FP465" s="449">
        <f>FP464</f>
        <v>0.01</v>
      </c>
      <c r="FQ465" s="449">
        <f>FQ464</f>
        <v>0</v>
      </c>
      <c r="FR465" s="467">
        <f>FR464</f>
        <v>0.0001</v>
      </c>
      <c r="FS465" s="449" t="str">
        <f>IF(_tag_month_day!BD455="","",_tag_month_day!BD455/100)</f>
        <v/>
      </c>
      <c r="FT465" s="449" t="str">
        <f>IF(_tag_month_day!BE455="","",_tag_month_day!BE455/100)</f>
        <v/>
      </c>
      <c r="FU465" s="449" t="str">
        <f>IF(_tag_month_day!BF455="","",_tag_month_day!BF455/100)</f>
        <v/>
      </c>
      <c r="FV465" s="449" t="str">
        <f>IF(_tag_month_day!BG455="","",_tag_month_day!BG455/100)</f>
        <v/>
      </c>
      <c r="FW465" s="467" t="str">
        <f>IF(_tag_month_day!BH455="","",_tag_month_day!BH455/100)</f>
        <v/>
      </c>
      <c r="FX465" s="449" t="str">
        <f>IF(_tag_month_day!BI455="","",_tag_month_day!BI455/100)</f>
        <v/>
      </c>
      <c r="FY465" s="449" t="str">
        <f>IF(_tag_month_day!BJ455="","",_tag_month_day!BJ455/100)</f>
        <v/>
      </c>
      <c r="FZ465" s="468" t="str">
        <f>IF(_tag_month_day!BK455="","",_tag_month_day!BK455/100)</f>
        <v/>
      </c>
      <c r="GA465" s="449" t="str">
        <f>IF(_tag_month_day!BL455="","",_tag_month_day!BL455/100)</f>
        <v/>
      </c>
      <c r="GB465" s="467" t="str">
        <f>IF(_tag_month_day!BM455="","",_tag_month_day!BM455/100)</f>
        <v/>
      </c>
      <c r="GC465" s="431" t="str">
        <f>IF(_tag_month_day!BN455="","",_tag_month_day!BN455/100)</f>
        <v/>
      </c>
      <c r="GD465" s="431" t="str">
        <f>IF(_tag_month_day!BO455="","",_tag_month_day!BO455/100)</f>
        <v/>
      </c>
      <c r="GE465" s="431" t="str">
        <f>IF(_tag_month_day!BP455="","",_tag_month_day!BP455/100)</f>
        <v/>
      </c>
      <c r="GF465" s="431" t="str">
        <f>IF(_tag_month_day!BQ455="","",_tag_month_day!BQ455/100)</f>
        <v/>
      </c>
      <c r="GG465" s="431" t="str">
        <f>IF(_tag_month_day!BR455="","",_tag_month_day!BR455/100)</f>
        <v/>
      </c>
      <c r="GH465" s="431" t="str">
        <f>IF(_tag_month_day!BS455="","",_tag_month_day!BS455/100)</f>
        <v/>
      </c>
      <c r="GI465" s="467" t="str">
        <f>IF(_tag_month_day!BT455="","",_tag_month_day!BT455/100)</f>
        <v/>
      </c>
      <c r="GJ465" s="469" t="str">
        <f>IF(_tag_month_day!BU455="","",_tag_month_day!BU455/100)</f>
        <v/>
      </c>
      <c r="GK465" s="470">
        <f>GK464</f>
        <v>0.070000000000000007</v>
      </c>
      <c r="GL465" s="470">
        <f>GL464</f>
        <v>0.029999999999999999</v>
      </c>
      <c r="GM465" s="471" t="str">
        <f>IF(_tag_month_day!BX455="","",_tag_month_day!BX455/100)</f>
        <v/>
      </c>
      <c r="GN465" s="470">
        <f>GN464</f>
        <v>0.070000000000000007</v>
      </c>
      <c r="GO465" s="470">
        <f>GO464</f>
        <v>0.029999999999999999</v>
      </c>
      <c r="GP465" s="470">
        <f>GP464</f>
        <v>0.089999999999999997</v>
      </c>
      <c r="GQ465" s="470">
        <f>GQ464</f>
        <v>0.029999999999999999</v>
      </c>
      <c r="GR465" s="471" t="str">
        <f>IF(_tag_month_day!CA455="","",_tag_month_day!CA455/100)</f>
        <v/>
      </c>
      <c r="GS465" s="472">
        <f>GS464</f>
        <v>0.95299999999999996</v>
      </c>
      <c r="GT465" s="472">
        <f>GT464</f>
        <v>0.55000000000000004</v>
      </c>
      <c r="GU465" s="472">
        <f>GU464</f>
        <v>0.55000000000000004</v>
      </c>
      <c r="GV465" s="472">
        <f>GV464</f>
        <v>0.55000000000000004</v>
      </c>
      <c r="GW465" s="472">
        <f>GW464</f>
        <v>0.5</v>
      </c>
      <c r="GX465" s="472">
        <f>GX464</f>
        <v>0.93500000000000005</v>
      </c>
      <c r="GY465" s="472">
        <f>GY464</f>
        <v>0.14999999999999999</v>
      </c>
      <c r="GZ465" s="472">
        <f>GZ464</f>
        <v>1</v>
      </c>
      <c r="HA465" s="474">
        <f>HA464</f>
        <v>0.047</v>
      </c>
      <c r="HB465" s="474">
        <f>HB464</f>
        <v>0.45000000000000001</v>
      </c>
      <c r="HC465" s="474">
        <f>HC464</f>
        <v>0.45000000000000001</v>
      </c>
      <c r="HD465" s="474">
        <f>HD464</f>
        <v>0.45000000000000001</v>
      </c>
      <c r="HE465" s="474">
        <f>HE464</f>
        <v>0.5</v>
      </c>
      <c r="HF465" s="474">
        <f>HF464</f>
        <v>0.065000000000000002</v>
      </c>
      <c r="HG465" s="474">
        <f>HG464</f>
        <v>0.84999999999999998</v>
      </c>
      <c r="HH465" s="474">
        <f>HH464</f>
        <v>0</v>
      </c>
      <c r="HI465" s="10">
        <f>IF(BZ465&lt;&gt;"",CK465-BV465,0)</f>
        <v>0</v>
      </c>
      <c r="HJ465" s="10" t="e">
        <f>IF(AJ465&gt;0,AH465-AJ465,0)</f>
        <v>#VALUE!</v>
      </c>
      <c r="HK465" s="466">
        <f>HK464</f>
        <v>0.84999999999999998</v>
      </c>
      <c r="HL465" s="424">
        <f>HL464</f>
        <v>550000</v>
      </c>
      <c r="HM465" s="424">
        <f>HM464</f>
        <v>480000</v>
      </c>
      <c r="HN465" s="465" t="e">
        <f>(DJ465*EZ465+DK465*FH465+DL465*FM465+DM465*FR465+DN465*FW465+DO465*GB465+DS465*GI465+DP465*GM465+DR465*GR465)*1000*2</f>
        <v>#VALUE!</v>
      </c>
      <c r="HO465" s="465" t="e">
        <f>HN465*HK465*$HO$2/HL465*1000000</f>
        <v>#VALUE!</v>
      </c>
      <c r="HP465" s="465" t="e">
        <f>HN465*HK465*$HP$2/HM465*1000000</f>
        <v>#VALUE!</v>
      </c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</row>
    <row customFormat="1" r="466" s="0">
      <c r="A466" s="420">
        <v>455</v>
      </c>
      <c r="B466" s="421">
        <f ca="1">IF(D466=D465,B465,IF(D466="夜班",B465+1,B465))</f>
        <v>43604</v>
      </c>
      <c r="C466" s="422">
        <f>C465</f>
        <v>0.041666666666666699</v>
      </c>
      <c r="D466" s="10" t="str">
        <f ca="1">IF(HOUR(G466)&lt;8,"夜班",IF(HOUR(G466)&lt;16,"白班",IF(HOUR(G466)&lt;24,"中班",0)))</f>
        <v>中班</v>
      </c>
      <c r="E466" s="10" t="e">
        <f ca="1">IF(F466=1,"甲",IF(F466=2,"乙",IF(F466=3,"丙",IF(F466=4,"丁",""))))</f>
        <v>#REF!</v>
      </c>
      <c r="F466" s="10" t="e">
        <f ca="1">SUMPRODUCT((成本日报!$A$3:$A$95=计划!B466)*(成本日报!$B$3:$B$95=计划!$D466),成本日报!$C$3:$C$95)</f>
        <v>#REF!</v>
      </c>
      <c r="G466" s="423">
        <f ca="1">G465+C465</f>
        <v>43604.916666665566</v>
      </c>
      <c r="H466" s="423">
        <f ca="1">$G466+$C466/60*10+$C466*0</f>
        <v>43604.923611110011</v>
      </c>
      <c r="I466" s="423">
        <f ca="1">$G466+$C466/60*18+$C466*0</f>
        <v>43604.929166665563</v>
      </c>
      <c r="J466" s="423">
        <f ca="1">$G466+$C466/60*0+$C466*1</f>
        <v>43604.95833333223</v>
      </c>
      <c r="K466" s="423">
        <f ca="1">$G466+$C466/60*30+$C466*2</f>
        <v>43605.020833332237</v>
      </c>
      <c r="L466" s="423">
        <f ca="1">$G466+$C466/60*0+$C466*3</f>
        <v>43605.041666665566</v>
      </c>
      <c r="M466" s="424" t="str">
        <f>IF(_tag_month_day!A456="","",_tag_month_day!A456)</f>
        <v/>
      </c>
      <c r="N466" s="424" t="str">
        <f>IF(_tag_month_day!B456="","",_tag_month_day!B456)</f>
        <v/>
      </c>
      <c r="O466" s="425" t="e">
        <f>IF(M466+N466=0,"",M466+N466)</f>
        <v>#VALUE!</v>
      </c>
      <c r="P466" s="424" t="str">
        <f>IF(_tag_month_day!C456="","",_tag_month_day!C456)</f>
        <v/>
      </c>
      <c r="Q466" s="424" t="str">
        <f>IF(_tag_month_day!D456="","",_tag_month_day!D456)</f>
        <v/>
      </c>
      <c r="R466" s="426" t="str">
        <f>IF(_tag_month_day!CB456="","",_tag_month_day!CB456/100)</f>
        <v/>
      </c>
      <c r="S466" s="427" t="str">
        <f>IF(_tag_month_day!E456="","",_tag_month_day!E456)</f>
        <v/>
      </c>
      <c r="T466" s="427" t="str">
        <f>IF(_tag_month_day!F456="","",_tag_month_day!F456)</f>
        <v/>
      </c>
      <c r="U466" s="428" t="e">
        <f>S466+T466</f>
        <v>#VALUE!</v>
      </c>
      <c r="V466" s="429" t="e">
        <f>U466/AJ466</f>
        <v>#VALUE!</v>
      </c>
      <c r="W466" s="430" t="str">
        <f>IF(_jhy_month_day!A456="","",_jhy_month_day!A456)</f>
        <v/>
      </c>
      <c r="X466" s="431" t="str">
        <f>IF(_jhy_month_day!B456="","",_jhy_month_day!B456/100)</f>
        <v/>
      </c>
      <c r="Y466" s="431" t="str">
        <f>IF(_jhy_month_day!C456="","",_jhy_month_day!C456/100)</f>
        <v/>
      </c>
      <c r="Z466" s="432">
        <f>Z462+1</f>
        <v>114</v>
      </c>
      <c r="AA466" s="433" t="str">
        <f>IF(_tag_month_day!G456="","",_tag_month_day!G456/100)</f>
        <v/>
      </c>
      <c r="AB466" s="433" t="str">
        <f>IF(_tag_month_day!H456="","",_tag_month_day!H456/100)</f>
        <v/>
      </c>
      <c r="AC466" s="434">
        <f>IF(X466="",AC465,BK466*($AV465*X466+$AW465*FD465+$AX465*FI465+$AY465*FN465+$AZ465*FS465+$BA465*FX465+$BG465*GE465)/(AV465*Y466+AX465*FK465+AW465*FF465+AY465*FP465+AZ465*FU465+BA465*FZ465+BG465*GG465+BB465*GK465+BC465*GN465+BD465*GP465))</f>
        <v>1.59963432013121</v>
      </c>
      <c r="AD466" s="435" t="str">
        <f>IF(AC466=AC465,"",AC466-AC465)</f>
        <v/>
      </c>
      <c r="AE466" s="436" t="str">
        <f>IF(1-AF466=0,"",(1-AF466))</f>
        <v/>
      </c>
      <c r="AF466" s="437">
        <v>1</v>
      </c>
      <c r="AG466" s="10" t="str">
        <f>AG465</f>
        <v>9A3</v>
      </c>
      <c r="AH466" s="438" t="str">
        <f>AH465</f>
        <v/>
      </c>
      <c r="AI466" s="424"/>
      <c r="AJ466" s="10" t="str">
        <f>IF(_tag_month_day!I456="","",_tag_month_day!I456)</f>
        <v/>
      </c>
      <c r="AK466" s="440"/>
      <c r="AL466" s="440"/>
      <c r="AM466" s="440"/>
      <c r="AN466" s="441">
        <f>AN465</f>
        <v>2</v>
      </c>
      <c r="AO466" s="441">
        <f>AO465</f>
        <v>8</v>
      </c>
      <c r="AP466" s="442" t="e">
        <f>(IF(AN466=0,AS465,AS465*(1+AO466/AN466)/(AR466+AO466/AN466)))+AT466</f>
        <v>#VALUE!</v>
      </c>
      <c r="AQ466" s="443" t="str">
        <f>IF(_tag_month_day!J456="","",_tag_month_day!J456/100)</f>
        <v/>
      </c>
      <c r="AR466" s="444">
        <f>AR465</f>
        <v>1.3</v>
      </c>
      <c r="AS466" s="445" t="e">
        <f>AQ466*(AN466*AR466+AO466)/(AN466+AO466)</f>
        <v>#VALUE!</v>
      </c>
      <c r="AT466" s="445" t="e">
        <f>(SUM(BE466:BF466)-SUM(BE465:BF465))*0.05</f>
        <v>#VALUE!</v>
      </c>
      <c r="AU466" s="446" t="str">
        <f>IF(_tag_month_day!CC456="","",IF(_tag_month_day!CC456&gt;0,_tag_month_day!CD456,_tag_month_day!CE456))</f>
        <v/>
      </c>
      <c r="AV466" s="447" t="str">
        <f>IF(_tag_month_day!L456="","",_tag_month_day!L456/100)</f>
        <v/>
      </c>
      <c r="AW466" s="431">
        <f>AW465</f>
        <v>0</v>
      </c>
      <c r="AX466" s="431">
        <f>AX465</f>
        <v>0</v>
      </c>
      <c r="AY466" s="431" t="str">
        <f>IF(_tag_month_day!M456="","",_tag_month_day!M456/100)</f>
        <v/>
      </c>
      <c r="AZ466" s="431" t="str">
        <f>IF(_tag_month_day!N456="","",_tag_month_day!N456/100)</f>
        <v/>
      </c>
      <c r="BA466" s="431" t="str">
        <f>IF(_tag_month_day!O456="","",_tag_month_day!O456/100)</f>
        <v/>
      </c>
      <c r="BB466" s="448" t="str">
        <f>IF(_tag_month_day!P456="","",_tag_month_day!P456/100)</f>
        <v/>
      </c>
      <c r="BC466" s="448">
        <f>BC465</f>
        <v>0</v>
      </c>
      <c r="BD466" s="448" t="str">
        <f>IF(_tag_month_day!Q456="","",_tag_month_day!Q456/100)</f>
        <v/>
      </c>
      <c r="BE466" s="449" t="str">
        <f>IF(_tag_month_day!R456="","",_tag_month_day!R456/100)</f>
        <v/>
      </c>
      <c r="BF466" s="388" t="e">
        <f>(AU466*(100+BE466*100))/(AJ466-AU466)/100</f>
        <v>#VALUE!</v>
      </c>
      <c r="BG466" s="450" t="e">
        <f>BE466+BF466</f>
        <v>#VALUE!</v>
      </c>
      <c r="BH466" s="451" t="e">
        <f>SUM(AV466:BF466)</f>
        <v>#VALUE!</v>
      </c>
      <c r="BI466" s="452" t="e">
        <f>IF(CX466=0,BI465,(DK466*查询!$R$5+DL466*查询!$Q$5+DM466*查询!$N$5+DN466*查询!$O$5+DO466*查询!$P$5)*AF466/CX466)</f>
        <v>#VALUE!</v>
      </c>
      <c r="BJ466" s="452" t="e">
        <f>IF(CX466=0,BJ465,(DP466*查询!$S$5+DQ466*查询!$T$5+DR466*查询!$U$5)*AF466/CX466)</f>
        <v>#VALUE!</v>
      </c>
      <c r="BK466" s="452">
        <f>BK465</f>
        <v>1</v>
      </c>
      <c r="BL466" s="453" t="e">
        <f>SUMPRODUCT((AV466:BA466)*(GS466:GX466))/((GS466:GX466)+SUM(BB466:BD466)*GY466+BG466*GZ466)</f>
        <v>#VALUE!</v>
      </c>
      <c r="BM466" s="453" t="e">
        <f>BK466*($AV466*FB466+$AW466*FD466+$AX466*FI466+$AY466*FN466+$AZ466*FS466+$BA466*FX466+$BG466*GE466)/(AV466*EY466+AX466*FK466+AW466*FF466+AY466*FP466+AZ466*FU466+BA466*FZ466+BG466*GG466+BB466*GK466+BC466*GN466+BD466*GP466)</f>
        <v>#VALUE!</v>
      </c>
      <c r="BN466" s="453" t="e">
        <f>($AV466*FC466+$AX466*FJ466+$AW466*FE466+$AY466*FO466+$AZ466*FT466+$BA466*FY466+$BG466*GF466)/($AV466*FA466+BG466*GH466+BB466*GL466+BC466*GO466+BD466*GQ466+BA466*GA466)</f>
        <v>#VALUE!</v>
      </c>
      <c r="BO466" s="454" t="e">
        <f>SUMPRODUCT(AV466:BA466*GS466:GX466)/(GS466:GX466+(BB466+BC466+BD466)*GY466+BG466)</f>
        <v>#VALUE!</v>
      </c>
      <c r="BP466" s="454" t="e">
        <f>SUMPRODUCT(AV466:BA466*GS466:GX466)/(GS466:GX466+(BB466+BC466+BD466)*GY466+BG466)</f>
        <v>#VALUE!</v>
      </c>
      <c r="BQ466" s="454" t="e">
        <f>SUMPRODUCT(AV466:BA466*GS466:GX466)/(GS466:GX466+(BB466+BC466+BD466)*GY466+BG466)</f>
        <v>#VALUE!</v>
      </c>
      <c r="BR466" s="453" t="str">
        <f>IF(_tag_month_day!T456="","",_tag_month_day!T456)</f>
        <v/>
      </c>
      <c r="BS466" s="453" t="str">
        <f>IF(_tag_month_day!U456="","",_tag_month_day!U456)</f>
        <v/>
      </c>
      <c r="BT466" s="455" t="str">
        <f>IF(CK466="","",IF((CK466&gt;=BV466-0.12)*(CK466&lt;=BV466+0.12),"合格","不合格"))</f>
        <v/>
      </c>
      <c r="BU466" s="456" t="str">
        <f>IF(_tag_month_day!V456="","",_tag_month_day!V456)</f>
        <v/>
      </c>
      <c r="BV466" s="457" t="str">
        <f>IF(_tag_month_day!W456="","",_tag_month_day!W456)</f>
        <v/>
      </c>
      <c r="BW466" s="458" t="str">
        <f>IF(_tag_month_day!X456="","",_tag_month_day!X456)</f>
        <v/>
      </c>
      <c r="BX466" s="458" t="str">
        <f>IF(_tag_month_day!Y456="","",_tag_month_day!Y456)</f>
        <v/>
      </c>
      <c r="BY466" s="459">
        <f ca="1">L466</f>
        <v>43605.041666665566</v>
      </c>
      <c r="BZ466" s="460"/>
      <c r="CA466" s="461"/>
      <c r="CB466" s="424" t="str">
        <f>IF(_tag_month_day!Z456="","",_tag_month_day!Z456)</f>
        <v/>
      </c>
      <c r="CC466" s="424" t="str">
        <f>IF(_tag_month_day!AA456="","",_tag_month_day!AA456)</f>
        <v/>
      </c>
      <c r="CD466" s="424" t="str">
        <f>IF(_tag_month_day!AB456="","",_tag_month_day!AB456)</f>
        <v/>
      </c>
      <c r="CE466" s="424" t="str">
        <f>IF(_tag_month_day!AC456="","",_tag_month_day!AC456)</f>
        <v/>
      </c>
      <c r="CF466" s="424" t="str">
        <f>IF(_tag_month_day!AD456="","",_tag_month_day!AD456)</f>
        <v/>
      </c>
      <c r="CG466" s="424" t="str">
        <f>IF(_tag_month_day!AE456="","",_tag_month_day!AE456)</f>
        <v/>
      </c>
      <c r="CH466" s="424" t="str">
        <f>IF(_tag_month_day!AF456="","",_tag_month_day!AF456)</f>
        <v/>
      </c>
      <c r="CI466" s="424" t="str">
        <f>IF(_tag_month_day!AG456="","",_tag_month_day!AG456)</f>
        <v/>
      </c>
      <c r="CJ466" s="424" t="str">
        <f>IF(_tag_month_day!AH456="","",_tag_month_day!AH456)</f>
        <v/>
      </c>
      <c r="CK466" s="424" t="str">
        <f>IF(_tag_month_day!AI456="","",_tag_month_day!AI456)</f>
        <v/>
      </c>
      <c r="CL466" s="4" t="str">
        <f>IF(_tag_month_day!AJ456="","",_tag_month_day!AJ456)</f>
        <v/>
      </c>
      <c r="CM466" s="4" t="str">
        <f>IF(_tag_month_day!AK456="","",_tag_month_day!AK456)</f>
        <v/>
      </c>
      <c r="CN466" s="4" t="str">
        <f>IF(_tag_month_day!AL456="","",_tag_month_day!AL456)</f>
        <v/>
      </c>
      <c r="CO466" s="4" t="str">
        <f>IF(_tag_month_day!AM456="","",_tag_month_day!AM456)</f>
        <v/>
      </c>
      <c r="CP466" s="4" t="str">
        <f>IF(_tag_month_day!AN456="","",_tag_month_day!AN456)</f>
        <v/>
      </c>
      <c r="CQ466" s="4" t="str">
        <f>IF(_tag_month_day!AO456="","",_tag_month_day!AO456)</f>
        <v/>
      </c>
      <c r="CR466" s="462" t="str">
        <f>IF(_tag_month_day!AP456="","",_tag_month_day!AP456)</f>
        <v/>
      </c>
      <c r="CS466" s="463" t="str">
        <f>IF(_tag_month_day!AQ456="","",_tag_month_day!AQ456)</f>
        <v/>
      </c>
      <c r="CT466" s="4" t="str">
        <f>IF(_tag_month_day!AR456="","",_tag_month_day!AR456)</f>
        <v/>
      </c>
      <c r="CU466" s="464" t="e">
        <f>DU466/AJ466</f>
        <v>#VALUE!</v>
      </c>
      <c r="CV466" s="451" t="e">
        <f>BG466/BH466</f>
        <v>#VALUE!</v>
      </c>
      <c r="CW466" s="465" t="e">
        <f>AJ466*(1-CV466)*CU466*AF466</f>
        <v>#VALUE!</v>
      </c>
      <c r="CX466" s="465" t="e">
        <f>CW466*94%</f>
        <v>#VALUE!</v>
      </c>
      <c r="CY466" s="466" t="e">
        <f>IF(CX466=0,0,DS466/(DS466+CX466))</f>
        <v>#VALUE!</v>
      </c>
      <c r="CZ466" s="465" t="e">
        <f>$AJ466*EF466</f>
        <v>#VALUE!</v>
      </c>
      <c r="DA466" s="465" t="e">
        <f>$AJ466*EG466</f>
        <v>#VALUE!</v>
      </c>
      <c r="DB466" s="465" t="e">
        <f>$AJ466*EH466</f>
        <v>#VALUE!</v>
      </c>
      <c r="DC466" s="465" t="e">
        <f>$AJ466*EI466</f>
        <v>#VALUE!</v>
      </c>
      <c r="DD466" s="465" t="e">
        <f>$AJ466*EJ466</f>
        <v>#VALUE!</v>
      </c>
      <c r="DE466" s="465" t="e">
        <f>$AJ466*EK466</f>
        <v>#VALUE!</v>
      </c>
      <c r="DF466" s="465" t="e">
        <f>$AJ466*EL466</f>
        <v>#VALUE!</v>
      </c>
      <c r="DG466" s="465" t="e">
        <f>$AJ466*EM466</f>
        <v>#VALUE!</v>
      </c>
      <c r="DH466" s="465" t="e">
        <f>$AJ466*EN466</f>
        <v>#VALUE!</v>
      </c>
      <c r="DI466" s="465" t="e">
        <f>$AJ466*EO466</f>
        <v>#VALUE!</v>
      </c>
      <c r="DJ466" s="465" t="e">
        <f>CZ466*(1-EP466)</f>
        <v>#VALUE!</v>
      </c>
      <c r="DK466" s="465" t="e">
        <f>DA466*(1-ER466)</f>
        <v>#VALUE!</v>
      </c>
      <c r="DL466" s="465" t="e">
        <f>DB466*(1-EQ466)</f>
        <v>#VALUE!</v>
      </c>
      <c r="DM466" s="465" t="e">
        <f>DC466*(1-ES466)</f>
        <v>#VALUE!</v>
      </c>
      <c r="DN466" s="465" t="e">
        <f>DD466*(1-ET466)</f>
        <v>#VALUE!</v>
      </c>
      <c r="DO466" s="465" t="e">
        <f>DE466</f>
        <v>#VALUE!</v>
      </c>
      <c r="DP466" s="465" t="e">
        <f>DF466*(1-EU466)</f>
        <v>#VALUE!</v>
      </c>
      <c r="DQ466" s="465" t="e">
        <f>DG466*(1-EV466)</f>
        <v>#VALUE!</v>
      </c>
      <c r="DR466" s="465" t="e">
        <f>DH466*(1-EW466)</f>
        <v>#VALUE!</v>
      </c>
      <c r="DS466" s="465" t="e">
        <f>DI466</f>
        <v>#VALUE!</v>
      </c>
      <c r="DT466" s="465" t="e">
        <f>SUM(DJ466:DS466)</f>
        <v>#VALUE!</v>
      </c>
      <c r="DU466" s="465" t="e">
        <f>(GS466:GX466)+(DP466+DQ466+DR466)*GY466+DS466</f>
        <v>#VALUE!</v>
      </c>
      <c r="DV466" s="451" t="e">
        <f>AV466/$BH466/(1-EP466)</f>
        <v>#VALUE!</v>
      </c>
      <c r="DW466" s="451" t="e">
        <f>AW466/$BH466/(1-ER466)</f>
        <v>#VALUE!</v>
      </c>
      <c r="DX466" s="451" t="e">
        <f>AX466/$BH466/(1-EQ466)</f>
        <v>#VALUE!</v>
      </c>
      <c r="DY466" s="451" t="e">
        <f>AY466/$BH466/(1-ES466)</f>
        <v>#VALUE!</v>
      </c>
      <c r="DZ466" s="451" t="e">
        <f>AZ466/$BH466/(1-ET466)</f>
        <v>#VALUE!</v>
      </c>
      <c r="EA466" s="451" t="e">
        <f>BA466/$BH466/(1-AX466)</f>
        <v>#VALUE!</v>
      </c>
      <c r="EB466" s="451" t="e">
        <f>BB466/$BH466/(1-EU466)</f>
        <v>#VALUE!</v>
      </c>
      <c r="EC466" s="451" t="e">
        <f>BC466/$BH466/(1-EV466)</f>
        <v>#VALUE!</v>
      </c>
      <c r="ED466" s="451" t="e">
        <f>BD466/$BH466/(1-EW466)</f>
        <v>#VALUE!</v>
      </c>
      <c r="EE466" s="451" t="e">
        <f>BG466/BH466</f>
        <v>#VALUE!</v>
      </c>
      <c r="EF466" s="451" t="e">
        <f>DV466/SUM($DV466:$EE466)</f>
        <v>#VALUE!</v>
      </c>
      <c r="EG466" s="451" t="e">
        <f>DW466/SUM($DV466:$EE466)</f>
        <v>#VALUE!</v>
      </c>
      <c r="EH466" s="451" t="e">
        <f>DX466/SUM($DV466:$EE466)</f>
        <v>#VALUE!</v>
      </c>
      <c r="EI466" s="451" t="e">
        <f>DY466/SUM($DV466:$EE466)</f>
        <v>#VALUE!</v>
      </c>
      <c r="EJ466" s="451" t="e">
        <f>DZ466/SUM($DV466:$EE466)</f>
        <v>#VALUE!</v>
      </c>
      <c r="EK466" s="451" t="e">
        <f>EA466/SUM($DV466:$EE466)</f>
        <v>#VALUE!</v>
      </c>
      <c r="EL466" s="451" t="e">
        <f>EB466/SUM($DV466:$EE466)</f>
        <v>#VALUE!</v>
      </c>
      <c r="EM466" s="451" t="e">
        <f>EC466/SUM($DV466:$EE466)</f>
        <v>#VALUE!</v>
      </c>
      <c r="EN466" s="451" t="e">
        <f>ED466/SUM($DV466:$EE466)</f>
        <v>#VALUE!</v>
      </c>
      <c r="EO466" s="451" t="e">
        <f>EE466/SUM($DV466:$EE466)</f>
        <v>#VALUE!</v>
      </c>
      <c r="EP466" s="450">
        <f>EP465</f>
        <v>0.080000000000000002</v>
      </c>
      <c r="EQ466" s="450">
        <f>EQ465</f>
        <v>0.014999999999999999</v>
      </c>
      <c r="ER466" s="450">
        <f>ER465</f>
        <v>0.014999999999999999</v>
      </c>
      <c r="ES466" s="450">
        <f>ES465</f>
        <v>0.014999999999999999</v>
      </c>
      <c r="ET466" s="450">
        <f>ET465</f>
        <v>0.014999999999999999</v>
      </c>
      <c r="EU466" s="450">
        <f>EU465</f>
        <v>0.089999999999999997</v>
      </c>
      <c r="EV466" s="450">
        <f>EV465</f>
        <v>0.089999999999999997</v>
      </c>
      <c r="EW466" s="450">
        <f>EW465</f>
        <v>0.089999999999999997</v>
      </c>
      <c r="EX466" s="431" t="str">
        <f>IF(_tag_month_day!AS456="","",_tag_month_day!AS456/100)</f>
        <v/>
      </c>
      <c r="EY466" s="431" t="str">
        <f>IF(_tag_month_day!AT456="","",_tag_month_day!AT456/100)</f>
        <v/>
      </c>
      <c r="EZ466" s="431" t="str">
        <f>IF(_tag_month_day!AU456="","",_tag_month_day!AU456/100)</f>
        <v/>
      </c>
      <c r="FA466" s="431" t="str">
        <f>IF(_tag_month_day!AV456="","",_tag_month_day!AV456/100)</f>
        <v/>
      </c>
      <c r="FB466" s="431" t="str">
        <f>IF(_tag_month_day!AW456="","",_tag_month_day!AW456/100)</f>
        <v/>
      </c>
      <c r="FC466" s="431" t="str">
        <f>IF(_tag_month_day!AX456="","",_tag_month_day!AX456/100)</f>
        <v/>
      </c>
      <c r="FD466" s="449" t="str">
        <f>IF(_tag_month_day!AY456="","",_tag_month_day!AY456/100)</f>
        <v/>
      </c>
      <c r="FE466" s="449" t="str">
        <f>IF(_tag_month_day!AZ456="","",_tag_month_day!AZ456/100)</f>
        <v/>
      </c>
      <c r="FF466" s="449" t="str">
        <f>IF(_tag_month_day!BA456="","",_tag_month_day!BA456/100)</f>
        <v/>
      </c>
      <c r="FG466" s="449" t="str">
        <f>IF(_tag_month_day!BB456="","",_tag_month_day!BB456/100)</f>
        <v/>
      </c>
      <c r="FH466" s="467" t="str">
        <f>IF(_tag_month_day!BC456="","",_tag_month_day!BC456/100)</f>
        <v/>
      </c>
      <c r="FI466" s="449">
        <f>FI465</f>
        <v>0.40999999999999998</v>
      </c>
      <c r="FJ466" s="449">
        <f>FJ465</f>
        <v>0.11</v>
      </c>
      <c r="FK466" s="449">
        <f>FK465</f>
        <v>0.014999999999999999</v>
      </c>
      <c r="FL466" s="449">
        <f>FL465</f>
        <v>0</v>
      </c>
      <c r="FM466" s="467">
        <f>FM465</f>
        <v>0.0001</v>
      </c>
      <c r="FN466" s="449">
        <f>FN465</f>
        <v>0.32000000000000001</v>
      </c>
      <c r="FO466" s="449">
        <f>FO465</f>
        <v>0.20000000000000001</v>
      </c>
      <c r="FP466" s="449">
        <f>FP465</f>
        <v>0.01</v>
      </c>
      <c r="FQ466" s="449">
        <f>FQ465</f>
        <v>0</v>
      </c>
      <c r="FR466" s="467">
        <f>FR465</f>
        <v>0.0001</v>
      </c>
      <c r="FS466" s="449" t="str">
        <f>IF(_tag_month_day!BD456="","",_tag_month_day!BD456/100)</f>
        <v/>
      </c>
      <c r="FT466" s="449" t="str">
        <f>IF(_tag_month_day!BE456="","",_tag_month_day!BE456/100)</f>
        <v/>
      </c>
      <c r="FU466" s="449" t="str">
        <f>IF(_tag_month_day!BF456="","",_tag_month_day!BF456/100)</f>
        <v/>
      </c>
      <c r="FV466" s="449" t="str">
        <f>IF(_tag_month_day!BG456="","",_tag_month_day!BG456/100)</f>
        <v/>
      </c>
      <c r="FW466" s="467" t="str">
        <f>IF(_tag_month_day!BH456="","",_tag_month_day!BH456/100)</f>
        <v/>
      </c>
      <c r="FX466" s="449" t="str">
        <f>IF(_tag_month_day!BI456="","",_tag_month_day!BI456/100)</f>
        <v/>
      </c>
      <c r="FY466" s="449" t="str">
        <f>IF(_tag_month_day!BJ456="","",_tag_month_day!BJ456/100)</f>
        <v/>
      </c>
      <c r="FZ466" s="468" t="str">
        <f>IF(_tag_month_day!BK456="","",_tag_month_day!BK456/100)</f>
        <v/>
      </c>
      <c r="GA466" s="449" t="str">
        <f>IF(_tag_month_day!BL456="","",_tag_month_day!BL456/100)</f>
        <v/>
      </c>
      <c r="GB466" s="467" t="str">
        <f>IF(_tag_month_day!BM456="","",_tag_month_day!BM456/100)</f>
        <v/>
      </c>
      <c r="GC466" s="431" t="str">
        <f>IF(_tag_month_day!BN456="","",_tag_month_day!BN456/100)</f>
        <v/>
      </c>
      <c r="GD466" s="431" t="str">
        <f>IF(_tag_month_day!BO456="","",_tag_month_day!BO456/100)</f>
        <v/>
      </c>
      <c r="GE466" s="431" t="str">
        <f>IF(_tag_month_day!BP456="","",_tag_month_day!BP456/100)</f>
        <v/>
      </c>
      <c r="GF466" s="431" t="str">
        <f>IF(_tag_month_day!BQ456="","",_tag_month_day!BQ456/100)</f>
        <v/>
      </c>
      <c r="GG466" s="431" t="str">
        <f>IF(_tag_month_day!BR456="","",_tag_month_day!BR456/100)</f>
        <v/>
      </c>
      <c r="GH466" s="431" t="str">
        <f>IF(_tag_month_day!BS456="","",_tag_month_day!BS456/100)</f>
        <v/>
      </c>
      <c r="GI466" s="467" t="str">
        <f>IF(_tag_month_day!BT456="","",_tag_month_day!BT456/100)</f>
        <v/>
      </c>
      <c r="GJ466" s="469" t="str">
        <f>IF(_tag_month_day!BU456="","",_tag_month_day!BU456/100)</f>
        <v/>
      </c>
      <c r="GK466" s="470">
        <f>GK465</f>
        <v>0.070000000000000007</v>
      </c>
      <c r="GL466" s="470">
        <f>GL465</f>
        <v>0.029999999999999999</v>
      </c>
      <c r="GM466" s="471" t="str">
        <f>IF(_tag_month_day!BX456="","",_tag_month_day!BX456/100)</f>
        <v/>
      </c>
      <c r="GN466" s="470">
        <f>GN465</f>
        <v>0.070000000000000007</v>
      </c>
      <c r="GO466" s="470">
        <f>GO465</f>
        <v>0.029999999999999999</v>
      </c>
      <c r="GP466" s="470">
        <f>GP465</f>
        <v>0.089999999999999997</v>
      </c>
      <c r="GQ466" s="470">
        <f>GQ465</f>
        <v>0.029999999999999999</v>
      </c>
      <c r="GR466" s="471" t="str">
        <f>IF(_tag_month_day!CA456="","",_tag_month_day!CA456/100)</f>
        <v/>
      </c>
      <c r="GS466" s="472">
        <f>GS465</f>
        <v>0.95299999999999996</v>
      </c>
      <c r="GT466" s="472">
        <f>GT465</f>
        <v>0.55000000000000004</v>
      </c>
      <c r="GU466" s="472">
        <f>GU465</f>
        <v>0.55000000000000004</v>
      </c>
      <c r="GV466" s="472">
        <f>GV465</f>
        <v>0.55000000000000004</v>
      </c>
      <c r="GW466" s="472">
        <f>GW465</f>
        <v>0.5</v>
      </c>
      <c r="GX466" s="472">
        <f>GX465</f>
        <v>0.93500000000000005</v>
      </c>
      <c r="GY466" s="472">
        <f>GY465</f>
        <v>0.14999999999999999</v>
      </c>
      <c r="GZ466" s="472">
        <f>GZ465</f>
        <v>1</v>
      </c>
      <c r="HA466" s="474">
        <f>HA465</f>
        <v>0.047</v>
      </c>
      <c r="HB466" s="474">
        <f>HB465</f>
        <v>0.45000000000000001</v>
      </c>
      <c r="HC466" s="474">
        <f>HC465</f>
        <v>0.45000000000000001</v>
      </c>
      <c r="HD466" s="474">
        <f>HD465</f>
        <v>0.45000000000000001</v>
      </c>
      <c r="HE466" s="474">
        <f>HE465</f>
        <v>0.5</v>
      </c>
      <c r="HF466" s="474">
        <f>HF465</f>
        <v>0.065000000000000002</v>
      </c>
      <c r="HG466" s="474">
        <f>HG465</f>
        <v>0.84999999999999998</v>
      </c>
      <c r="HH466" s="474">
        <f>HH465</f>
        <v>0</v>
      </c>
      <c r="HI466" s="10">
        <f>IF(BZ466&lt;&gt;"",CK466-BV466,0)</f>
        <v>0</v>
      </c>
      <c r="HJ466" s="10" t="e">
        <f>IF(AJ466&gt;0,AH466-AJ466,0)</f>
        <v>#VALUE!</v>
      </c>
      <c r="HK466" s="466">
        <f>HK465</f>
        <v>0.84999999999999998</v>
      </c>
      <c r="HL466" s="424">
        <f>HL465</f>
        <v>550000</v>
      </c>
      <c r="HM466" s="424">
        <f>HM465</f>
        <v>480000</v>
      </c>
      <c r="HN466" s="465" t="e">
        <f>(DJ466*EZ466+DK466*FH466+DL466*FM466+DM466*FR466+DN466*FW466+DO466*GB466+DS466*GI466+DP466*GM466+DR466*GR466)*1000*2</f>
        <v>#VALUE!</v>
      </c>
      <c r="HO466" s="465" t="e">
        <f>HN466*HK466*$HO$2/HL466*1000000</f>
        <v>#VALUE!</v>
      </c>
      <c r="HP466" s="465" t="e">
        <f>HN466*HK466*$HP$2/HM466*1000000</f>
        <v>#VALUE!</v>
      </c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</row>
    <row customFormat="1" r="467" s="0">
      <c r="A467" s="420">
        <v>456</v>
      </c>
      <c r="B467" s="421">
        <f ca="1">IF(D467=D466,B466,IF(D467="夜班",B466+1,B466))</f>
        <v>43604</v>
      </c>
      <c r="C467" s="422">
        <f>C466</f>
        <v>0.041666666666666699</v>
      </c>
      <c r="D467" s="10" t="str">
        <f ca="1">IF(HOUR(G467)&lt;8,"夜班",IF(HOUR(G467)&lt;16,"白班",IF(HOUR(G467)&lt;24,"中班",0)))</f>
        <v>中班</v>
      </c>
      <c r="E467" s="10" t="e">
        <f ca="1">IF(F467=1,"甲",IF(F467=2,"乙",IF(F467=3,"丙",IF(F467=4,"丁",""))))</f>
        <v>#REF!</v>
      </c>
      <c r="F467" s="10" t="e">
        <f ca="1">SUMPRODUCT((成本日报!$A$3:$A$95=计划!B467)*(成本日报!$B$3:$B$95=计划!$D467),成本日报!$C$3:$C$95)</f>
        <v>#REF!</v>
      </c>
      <c r="G467" s="423">
        <f ca="1">G466+C466</f>
        <v>43604.95833333223</v>
      </c>
      <c r="H467" s="423">
        <f ca="1">$G467+$C467/60*10+$C467*0</f>
        <v>43604.965277776675</v>
      </c>
      <c r="I467" s="423">
        <f ca="1">$G467+$C467/60*18+$C467*0</f>
        <v>43604.970833332227</v>
      </c>
      <c r="J467" s="423">
        <f ca="1">$G467+$C467/60*0+$C467*1</f>
        <v>43604.999999998894</v>
      </c>
      <c r="K467" s="423">
        <f ca="1">$G467+$C467/60*30+$C467*2</f>
        <v>43605.062499998901</v>
      </c>
      <c r="L467" s="423">
        <f ca="1">$G467+$C467/60*0+$C467*3</f>
        <v>43605.08333333223</v>
      </c>
      <c r="M467" s="424" t="str">
        <f>IF(_tag_month_day!A457="","",_tag_month_day!A457)</f>
        <v/>
      </c>
      <c r="N467" s="424" t="str">
        <f>IF(_tag_month_day!B457="","",_tag_month_day!B457)</f>
        <v/>
      </c>
      <c r="O467" s="425" t="e">
        <f>IF(M467+N467=0,"",M467+N467)</f>
        <v>#VALUE!</v>
      </c>
      <c r="P467" s="424" t="str">
        <f>IF(_tag_month_day!C457="","",_tag_month_day!C457)</f>
        <v/>
      </c>
      <c r="Q467" s="424" t="str">
        <f>IF(_tag_month_day!D457="","",_tag_month_day!D457)</f>
        <v/>
      </c>
      <c r="R467" s="426" t="str">
        <f>IF(_tag_month_day!CB457="","",_tag_month_day!CB457/100)</f>
        <v/>
      </c>
      <c r="S467" s="427" t="str">
        <f>IF(_tag_month_day!E457="","",_tag_month_day!E457)</f>
        <v/>
      </c>
      <c r="T467" s="427" t="str">
        <f>IF(_tag_month_day!F457="","",_tag_month_day!F457)</f>
        <v/>
      </c>
      <c r="U467" s="428" t="e">
        <f>S467+T467</f>
        <v>#VALUE!</v>
      </c>
      <c r="V467" s="429" t="e">
        <f>U467/AJ467</f>
        <v>#VALUE!</v>
      </c>
      <c r="W467" s="430" t="str">
        <f>IF(_jhy_month_day!A457="","",_jhy_month_day!A457)</f>
        <v/>
      </c>
      <c r="X467" s="431" t="str">
        <f>IF(_jhy_month_day!B457="","",_jhy_month_day!B457/100)</f>
        <v/>
      </c>
      <c r="Y467" s="431" t="str">
        <f>IF(_jhy_month_day!C457="","",_jhy_month_day!C457/100)</f>
        <v/>
      </c>
      <c r="Z467" s="432">
        <f>Z463+1</f>
        <v>114</v>
      </c>
      <c r="AA467" s="433" t="str">
        <f>IF(_tag_month_day!G457="","",_tag_month_day!G457/100)</f>
        <v/>
      </c>
      <c r="AB467" s="433" t="str">
        <f>IF(_tag_month_day!H457="","",_tag_month_day!H457/100)</f>
        <v/>
      </c>
      <c r="AC467" s="434">
        <f>IF(X467="",AC466,BK467*($AV466*X467+$AW466*FD466+$AX466*FI466+$AY466*FN466+$AZ466*FS466+$BA466*FX466+$BG466*GE466)/(AV466*Y467+AX466*FK466+AW466*FF466+AY466*FP466+AZ466*FU466+BA466*FZ466+BG466*GG466+BB466*GK466+BC466*GN466+BD466*GP466))</f>
        <v>1.59963432013121</v>
      </c>
      <c r="AD467" s="435" t="str">
        <f>IF(AC467=AC466,"",AC467-AC466)</f>
        <v/>
      </c>
      <c r="AE467" s="436" t="str">
        <f>IF(1-AF467=0,"",(1-AF467))</f>
        <v/>
      </c>
      <c r="AF467" s="437">
        <v>1</v>
      </c>
      <c r="AG467" s="10" t="str">
        <f>AG466</f>
        <v>9A3</v>
      </c>
      <c r="AH467" s="438" t="str">
        <f>AH466</f>
        <v/>
      </c>
      <c r="AI467" s="424"/>
      <c r="AJ467" s="10" t="str">
        <f>IF(_tag_month_day!I457="","",_tag_month_day!I457)</f>
        <v/>
      </c>
      <c r="AK467" s="440"/>
      <c r="AL467" s="440"/>
      <c r="AM467" s="440"/>
      <c r="AN467" s="441">
        <f>AN466</f>
        <v>2</v>
      </c>
      <c r="AO467" s="441">
        <f>AO466</f>
        <v>8</v>
      </c>
      <c r="AP467" s="442" t="e">
        <f>(IF(AN467=0,AS466,AS466*(1+AO467/AN467)/(AR467+AO467/AN467)))+AT467</f>
        <v>#VALUE!</v>
      </c>
      <c r="AQ467" s="443" t="str">
        <f>IF(_tag_month_day!J457="","",_tag_month_day!J457/100)</f>
        <v/>
      </c>
      <c r="AR467" s="444">
        <f>AR466</f>
        <v>1.3</v>
      </c>
      <c r="AS467" s="445" t="e">
        <f>AQ467*(AN467*AR467+AO467)/(AN467+AO467)</f>
        <v>#VALUE!</v>
      </c>
      <c r="AT467" s="445" t="e">
        <f>(SUM(BE467:BF467)-SUM(BE466:BF466))*0.05</f>
        <v>#VALUE!</v>
      </c>
      <c r="AU467" s="446" t="str">
        <f>IF(_tag_month_day!CC457="","",IF(_tag_month_day!CC457&gt;0,_tag_month_day!CD457,_tag_month_day!CE457))</f>
        <v/>
      </c>
      <c r="AV467" s="447" t="str">
        <f>IF(_tag_month_day!L457="","",_tag_month_day!L457/100)</f>
        <v/>
      </c>
      <c r="AW467" s="431">
        <f>AW466</f>
        <v>0</v>
      </c>
      <c r="AX467" s="431">
        <f>AX466</f>
        <v>0</v>
      </c>
      <c r="AY467" s="431" t="str">
        <f>IF(_tag_month_day!M457="","",_tag_month_day!M457/100)</f>
        <v/>
      </c>
      <c r="AZ467" s="431" t="str">
        <f>IF(_tag_month_day!N457="","",_tag_month_day!N457/100)</f>
        <v/>
      </c>
      <c r="BA467" s="431" t="str">
        <f>IF(_tag_month_day!O457="","",_tag_month_day!O457/100)</f>
        <v/>
      </c>
      <c r="BB467" s="448" t="str">
        <f>IF(_tag_month_day!P457="","",_tag_month_day!P457/100)</f>
        <v/>
      </c>
      <c r="BC467" s="448">
        <f>BC466</f>
        <v>0</v>
      </c>
      <c r="BD467" s="448" t="str">
        <f>IF(_tag_month_day!Q457="","",_tag_month_day!Q457/100)</f>
        <v/>
      </c>
      <c r="BE467" s="449" t="str">
        <f>IF(_tag_month_day!R457="","",_tag_month_day!R457/100)</f>
        <v/>
      </c>
      <c r="BF467" s="388" t="e">
        <f>(AU467*(100+BE467*100))/(AJ467-AU467)/100</f>
        <v>#VALUE!</v>
      </c>
      <c r="BG467" s="450" t="e">
        <f>BE467+BF467</f>
        <v>#VALUE!</v>
      </c>
      <c r="BH467" s="451" t="e">
        <f>SUM(AV467:BF467)</f>
        <v>#VALUE!</v>
      </c>
      <c r="BI467" s="452" t="e">
        <f>IF(CX467=0,BI466,(DK467*查询!$R$5+DL467*查询!$Q$5+DM467*查询!$N$5+DN467*查询!$O$5+DO467*查询!$P$5)*AF467/CX467)</f>
        <v>#VALUE!</v>
      </c>
      <c r="BJ467" s="452" t="e">
        <f>IF(CX467=0,BJ466,(DP467*查询!$S$5+DQ467*查询!$T$5+DR467*查询!$U$5)*AF467/CX467)</f>
        <v>#VALUE!</v>
      </c>
      <c r="BK467" s="452">
        <f>BK466</f>
        <v>1</v>
      </c>
      <c r="BL467" s="453" t="e">
        <f>SUMPRODUCT((AV467:BA467)*(GS467:GX467))/((GS467:GX467)+SUM(BB467:BD467)*GY467+BG467*GZ467)</f>
        <v>#VALUE!</v>
      </c>
      <c r="BM467" s="453" t="e">
        <f>BK467*($AV467*FB467+$AW467*FD467+$AX467*FI467+$AY467*FN467+$AZ467*FS467+$BA467*FX467+$BG467*GE467)/(AV467*EY467+AX467*FK467+AW467*FF467+AY467*FP467+AZ467*FU467+BA467*FZ467+BG467*GG467+BB467*GK467+BC467*GN467+BD467*GP467)</f>
        <v>#VALUE!</v>
      </c>
      <c r="BN467" s="453" t="e">
        <f>($AV467*FC467+$AX467*FJ467+$AW467*FE467+$AY467*FO467+$AZ467*FT467+$BA467*FY467+$BG467*GF467)/($AV467*FA467+BG467*GH467+BB467*GL467+BC467*GO467+BD467*GQ467+BA467*GA467)</f>
        <v>#VALUE!</v>
      </c>
      <c r="BO467" s="454" t="e">
        <f>SUMPRODUCT(AV467:BA467*GS467:GX467)/(GS467:GX467+(BB467+BC467+BD467)*GY467+BG467)</f>
        <v>#VALUE!</v>
      </c>
      <c r="BP467" s="454" t="e">
        <f>SUMPRODUCT(AV467:BA467*GS467:GX467)/(GS467:GX467+(BB467+BC467+BD467)*GY467+BG467)</f>
        <v>#VALUE!</v>
      </c>
      <c r="BQ467" s="454" t="e">
        <f>SUMPRODUCT(AV467:BA467*GS467:GX467)/(GS467:GX467+(BB467+BC467+BD467)*GY467+BG467)</f>
        <v>#VALUE!</v>
      </c>
      <c r="BR467" s="453" t="str">
        <f>IF(_tag_month_day!T457="","",_tag_month_day!T457)</f>
        <v/>
      </c>
      <c r="BS467" s="453" t="str">
        <f>IF(_tag_month_day!U457="","",_tag_month_day!U457)</f>
        <v/>
      </c>
      <c r="BT467" s="455" t="str">
        <f>IF(CK467="","",IF((CK467&gt;=BV467-0.12)*(CK467&lt;=BV467+0.12),"合格","不合格"))</f>
        <v/>
      </c>
      <c r="BU467" s="456" t="str">
        <f>IF(_tag_month_day!V457="","",_tag_month_day!V457)</f>
        <v/>
      </c>
      <c r="BV467" s="457" t="str">
        <f>IF(_tag_month_day!W457="","",_tag_month_day!W457)</f>
        <v/>
      </c>
      <c r="BW467" s="458" t="str">
        <f>IF(_tag_month_day!X457="","",_tag_month_day!X457)</f>
        <v/>
      </c>
      <c r="BX467" s="458" t="str">
        <f>IF(_tag_month_day!Y457="","",_tag_month_day!Y457)</f>
        <v/>
      </c>
      <c r="BY467" s="459">
        <f ca="1">L467</f>
        <v>43605.08333333223</v>
      </c>
      <c r="BZ467" s="460"/>
      <c r="CA467" s="461"/>
      <c r="CB467" s="424" t="str">
        <f>IF(_tag_month_day!Z457="","",_tag_month_day!Z457)</f>
        <v/>
      </c>
      <c r="CC467" s="424" t="str">
        <f>IF(_tag_month_day!AA457="","",_tag_month_day!AA457)</f>
        <v/>
      </c>
      <c r="CD467" s="424" t="str">
        <f>IF(_tag_month_day!AB457="","",_tag_month_day!AB457)</f>
        <v/>
      </c>
      <c r="CE467" s="424" t="str">
        <f>IF(_tag_month_day!AC457="","",_tag_month_day!AC457)</f>
        <v/>
      </c>
      <c r="CF467" s="424" t="str">
        <f>IF(_tag_month_day!AD457="","",_tag_month_day!AD457)</f>
        <v/>
      </c>
      <c r="CG467" s="424" t="str">
        <f>IF(_tag_month_day!AE457="","",_tag_month_day!AE457)</f>
        <v/>
      </c>
      <c r="CH467" s="424" t="str">
        <f>IF(_tag_month_day!AF457="","",_tag_month_day!AF457)</f>
        <v/>
      </c>
      <c r="CI467" s="424" t="str">
        <f>IF(_tag_month_day!AG457="","",_tag_month_day!AG457)</f>
        <v/>
      </c>
      <c r="CJ467" s="424" t="str">
        <f>IF(_tag_month_day!AH457="","",_tag_month_day!AH457)</f>
        <v/>
      </c>
      <c r="CK467" s="424" t="str">
        <f>IF(_tag_month_day!AI457="","",_tag_month_day!AI457)</f>
        <v/>
      </c>
      <c r="CL467" s="4" t="str">
        <f>IF(_tag_month_day!AJ457="","",_tag_month_day!AJ457)</f>
        <v/>
      </c>
      <c r="CM467" s="4" t="str">
        <f>IF(_tag_month_day!AK457="","",_tag_month_day!AK457)</f>
        <v/>
      </c>
      <c r="CN467" s="4" t="str">
        <f>IF(_tag_month_day!AL457="","",_tag_month_day!AL457)</f>
        <v/>
      </c>
      <c r="CO467" s="4" t="str">
        <f>IF(_tag_month_day!AM457="","",_tag_month_day!AM457)</f>
        <v/>
      </c>
      <c r="CP467" s="4" t="str">
        <f>IF(_tag_month_day!AN457="","",_tag_month_day!AN457)</f>
        <v/>
      </c>
      <c r="CQ467" s="4" t="str">
        <f>IF(_tag_month_day!AO457="","",_tag_month_day!AO457)</f>
        <v/>
      </c>
      <c r="CR467" s="462" t="str">
        <f>IF(_tag_month_day!AP457="","",_tag_month_day!AP457)</f>
        <v/>
      </c>
      <c r="CS467" s="463" t="str">
        <f>IF(_tag_month_day!AQ457="","",_tag_month_day!AQ457)</f>
        <v/>
      </c>
      <c r="CT467" s="4" t="str">
        <f>IF(_tag_month_day!AR457="","",_tag_month_day!AR457)</f>
        <v/>
      </c>
      <c r="CU467" s="464" t="e">
        <f>DU467/AJ467</f>
        <v>#VALUE!</v>
      </c>
      <c r="CV467" s="451" t="e">
        <f>BG467/BH467</f>
        <v>#VALUE!</v>
      </c>
      <c r="CW467" s="465" t="e">
        <f>AJ467*(1-CV467)*CU467*AF467</f>
        <v>#VALUE!</v>
      </c>
      <c r="CX467" s="465" t="e">
        <f>CW467*94%</f>
        <v>#VALUE!</v>
      </c>
      <c r="CY467" s="466" t="e">
        <f>IF(CX467=0,0,DS467/(DS467+CX467))</f>
        <v>#VALUE!</v>
      </c>
      <c r="CZ467" s="465" t="e">
        <f>$AJ467*EF467</f>
        <v>#VALUE!</v>
      </c>
      <c r="DA467" s="465" t="e">
        <f>$AJ467*EG467</f>
        <v>#VALUE!</v>
      </c>
      <c r="DB467" s="465" t="e">
        <f>$AJ467*EH467</f>
        <v>#VALUE!</v>
      </c>
      <c r="DC467" s="465" t="e">
        <f>$AJ467*EI467</f>
        <v>#VALUE!</v>
      </c>
      <c r="DD467" s="465" t="e">
        <f>$AJ467*EJ467</f>
        <v>#VALUE!</v>
      </c>
      <c r="DE467" s="465" t="e">
        <f>$AJ467*EK467</f>
        <v>#VALUE!</v>
      </c>
      <c r="DF467" s="465" t="e">
        <f>$AJ467*EL467</f>
        <v>#VALUE!</v>
      </c>
      <c r="DG467" s="465" t="e">
        <f>$AJ467*EM467</f>
        <v>#VALUE!</v>
      </c>
      <c r="DH467" s="465" t="e">
        <f>$AJ467*EN467</f>
        <v>#VALUE!</v>
      </c>
      <c r="DI467" s="465" t="e">
        <f>$AJ467*EO467</f>
        <v>#VALUE!</v>
      </c>
      <c r="DJ467" s="465" t="e">
        <f>CZ467*(1-EP467)</f>
        <v>#VALUE!</v>
      </c>
      <c r="DK467" s="465" t="e">
        <f>DA467*(1-ER467)</f>
        <v>#VALUE!</v>
      </c>
      <c r="DL467" s="465" t="e">
        <f>DB467*(1-EQ467)</f>
        <v>#VALUE!</v>
      </c>
      <c r="DM467" s="465" t="e">
        <f>DC467*(1-ES467)</f>
        <v>#VALUE!</v>
      </c>
      <c r="DN467" s="465" t="e">
        <f>DD467*(1-ET467)</f>
        <v>#VALUE!</v>
      </c>
      <c r="DO467" s="465" t="e">
        <f>DE467</f>
        <v>#VALUE!</v>
      </c>
      <c r="DP467" s="465" t="e">
        <f>DF467*(1-EU467)</f>
        <v>#VALUE!</v>
      </c>
      <c r="DQ467" s="465" t="e">
        <f>DG467*(1-EV467)</f>
        <v>#VALUE!</v>
      </c>
      <c r="DR467" s="465" t="e">
        <f>DH467*(1-EW467)</f>
        <v>#VALUE!</v>
      </c>
      <c r="DS467" s="465" t="e">
        <f>DI467</f>
        <v>#VALUE!</v>
      </c>
      <c r="DT467" s="465" t="e">
        <f>SUM(DJ467:DS467)</f>
        <v>#VALUE!</v>
      </c>
      <c r="DU467" s="465" t="e">
        <f>(GS467:GX467)+(DP467+DQ467+DR467)*GY467+DS467</f>
        <v>#VALUE!</v>
      </c>
      <c r="DV467" s="451" t="e">
        <f>AV467/$BH467/(1-EP467)</f>
        <v>#VALUE!</v>
      </c>
      <c r="DW467" s="451" t="e">
        <f>AW467/$BH467/(1-ER467)</f>
        <v>#VALUE!</v>
      </c>
      <c r="DX467" s="451" t="e">
        <f>AX467/$BH467/(1-EQ467)</f>
        <v>#VALUE!</v>
      </c>
      <c r="DY467" s="451" t="e">
        <f>AY467/$BH467/(1-ES467)</f>
        <v>#VALUE!</v>
      </c>
      <c r="DZ467" s="451" t="e">
        <f>AZ467/$BH467/(1-ET467)</f>
        <v>#VALUE!</v>
      </c>
      <c r="EA467" s="451" t="e">
        <f>BA467/$BH467/(1-AX467)</f>
        <v>#VALUE!</v>
      </c>
      <c r="EB467" s="451" t="e">
        <f>BB467/$BH467/(1-EU467)</f>
        <v>#VALUE!</v>
      </c>
      <c r="EC467" s="451" t="e">
        <f>BC467/$BH467/(1-EV467)</f>
        <v>#VALUE!</v>
      </c>
      <c r="ED467" s="451" t="e">
        <f>BD467/$BH467/(1-EW467)</f>
        <v>#VALUE!</v>
      </c>
      <c r="EE467" s="451" t="e">
        <f>BG467/BH467</f>
        <v>#VALUE!</v>
      </c>
      <c r="EF467" s="451" t="e">
        <f>DV467/SUM($DV467:$EE467)</f>
        <v>#VALUE!</v>
      </c>
      <c r="EG467" s="451" t="e">
        <f>DW467/SUM($DV467:$EE467)</f>
        <v>#VALUE!</v>
      </c>
      <c r="EH467" s="451" t="e">
        <f>DX467/SUM($DV467:$EE467)</f>
        <v>#VALUE!</v>
      </c>
      <c r="EI467" s="451" t="e">
        <f>DY467/SUM($DV467:$EE467)</f>
        <v>#VALUE!</v>
      </c>
      <c r="EJ467" s="451" t="e">
        <f>DZ467/SUM($DV467:$EE467)</f>
        <v>#VALUE!</v>
      </c>
      <c r="EK467" s="451" t="e">
        <f>EA467/SUM($DV467:$EE467)</f>
        <v>#VALUE!</v>
      </c>
      <c r="EL467" s="451" t="e">
        <f>EB467/SUM($DV467:$EE467)</f>
        <v>#VALUE!</v>
      </c>
      <c r="EM467" s="451" t="e">
        <f>EC467/SUM($DV467:$EE467)</f>
        <v>#VALUE!</v>
      </c>
      <c r="EN467" s="451" t="e">
        <f>ED467/SUM($DV467:$EE467)</f>
        <v>#VALUE!</v>
      </c>
      <c r="EO467" s="451" t="e">
        <f>EE467/SUM($DV467:$EE467)</f>
        <v>#VALUE!</v>
      </c>
      <c r="EP467" s="450">
        <f>EP466</f>
        <v>0.080000000000000002</v>
      </c>
      <c r="EQ467" s="450">
        <f>EQ466</f>
        <v>0.014999999999999999</v>
      </c>
      <c r="ER467" s="450">
        <f>ER466</f>
        <v>0.014999999999999999</v>
      </c>
      <c r="ES467" s="450">
        <f>ES466</f>
        <v>0.014999999999999999</v>
      </c>
      <c r="ET467" s="450">
        <f>ET466</f>
        <v>0.014999999999999999</v>
      </c>
      <c r="EU467" s="450">
        <f>EU466</f>
        <v>0.089999999999999997</v>
      </c>
      <c r="EV467" s="450">
        <f>EV466</f>
        <v>0.089999999999999997</v>
      </c>
      <c r="EW467" s="450">
        <f>EW466</f>
        <v>0.089999999999999997</v>
      </c>
      <c r="EX467" s="431" t="str">
        <f>IF(_tag_month_day!AS457="","",_tag_month_day!AS457/100)</f>
        <v/>
      </c>
      <c r="EY467" s="431" t="str">
        <f>IF(_tag_month_day!AT457="","",_tag_month_day!AT457/100)</f>
        <v/>
      </c>
      <c r="EZ467" s="431" t="str">
        <f>IF(_tag_month_day!AU457="","",_tag_month_day!AU457/100)</f>
        <v/>
      </c>
      <c r="FA467" s="431" t="str">
        <f>IF(_tag_month_day!AV457="","",_tag_month_day!AV457/100)</f>
        <v/>
      </c>
      <c r="FB467" s="431" t="str">
        <f>IF(_tag_month_day!AW457="","",_tag_month_day!AW457/100)</f>
        <v/>
      </c>
      <c r="FC467" s="431" t="str">
        <f>IF(_tag_month_day!AX457="","",_tag_month_day!AX457/100)</f>
        <v/>
      </c>
      <c r="FD467" s="449" t="str">
        <f>IF(_tag_month_day!AY457="","",_tag_month_day!AY457/100)</f>
        <v/>
      </c>
      <c r="FE467" s="449" t="str">
        <f>IF(_tag_month_day!AZ457="","",_tag_month_day!AZ457/100)</f>
        <v/>
      </c>
      <c r="FF467" s="449" t="str">
        <f>IF(_tag_month_day!BA457="","",_tag_month_day!BA457/100)</f>
        <v/>
      </c>
      <c r="FG467" s="449" t="str">
        <f>IF(_tag_month_day!BB457="","",_tag_month_day!BB457/100)</f>
        <v/>
      </c>
      <c r="FH467" s="467" t="str">
        <f>IF(_tag_month_day!BC457="","",_tag_month_day!BC457/100)</f>
        <v/>
      </c>
      <c r="FI467" s="449">
        <f>FI466</f>
        <v>0.40999999999999998</v>
      </c>
      <c r="FJ467" s="449">
        <f>FJ466</f>
        <v>0.11</v>
      </c>
      <c r="FK467" s="449">
        <f>FK466</f>
        <v>0.014999999999999999</v>
      </c>
      <c r="FL467" s="449">
        <f>FL466</f>
        <v>0</v>
      </c>
      <c r="FM467" s="467">
        <f>FM466</f>
        <v>0.0001</v>
      </c>
      <c r="FN467" s="449">
        <f>FN466</f>
        <v>0.32000000000000001</v>
      </c>
      <c r="FO467" s="449">
        <f>FO466</f>
        <v>0.20000000000000001</v>
      </c>
      <c r="FP467" s="449">
        <f>FP466</f>
        <v>0.01</v>
      </c>
      <c r="FQ467" s="449">
        <f>FQ466</f>
        <v>0</v>
      </c>
      <c r="FR467" s="467">
        <f>FR466</f>
        <v>0.0001</v>
      </c>
      <c r="FS467" s="449" t="str">
        <f>IF(_tag_month_day!BD457="","",_tag_month_day!BD457/100)</f>
        <v/>
      </c>
      <c r="FT467" s="449" t="str">
        <f>IF(_tag_month_day!BE457="","",_tag_month_day!BE457/100)</f>
        <v/>
      </c>
      <c r="FU467" s="449" t="str">
        <f>IF(_tag_month_day!BF457="","",_tag_month_day!BF457/100)</f>
        <v/>
      </c>
      <c r="FV467" s="449" t="str">
        <f>IF(_tag_month_day!BG457="","",_tag_month_day!BG457/100)</f>
        <v/>
      </c>
      <c r="FW467" s="467" t="str">
        <f>IF(_tag_month_day!BH457="","",_tag_month_day!BH457/100)</f>
        <v/>
      </c>
      <c r="FX467" s="449" t="str">
        <f>IF(_tag_month_day!BI457="","",_tag_month_day!BI457/100)</f>
        <v/>
      </c>
      <c r="FY467" s="449" t="str">
        <f>IF(_tag_month_day!BJ457="","",_tag_month_day!BJ457/100)</f>
        <v/>
      </c>
      <c r="FZ467" s="468" t="str">
        <f>IF(_tag_month_day!BK457="","",_tag_month_day!BK457/100)</f>
        <v/>
      </c>
      <c r="GA467" s="449" t="str">
        <f>IF(_tag_month_day!BL457="","",_tag_month_day!BL457/100)</f>
        <v/>
      </c>
      <c r="GB467" s="467" t="str">
        <f>IF(_tag_month_day!BM457="","",_tag_month_day!BM457/100)</f>
        <v/>
      </c>
      <c r="GC467" s="431" t="str">
        <f>IF(_tag_month_day!BN457="","",_tag_month_day!BN457/100)</f>
        <v/>
      </c>
      <c r="GD467" s="431" t="str">
        <f>IF(_tag_month_day!BO457="","",_tag_month_day!BO457/100)</f>
        <v/>
      </c>
      <c r="GE467" s="431" t="str">
        <f>IF(_tag_month_day!BP457="","",_tag_month_day!BP457/100)</f>
        <v/>
      </c>
      <c r="GF467" s="431" t="str">
        <f>IF(_tag_month_day!BQ457="","",_tag_month_day!BQ457/100)</f>
        <v/>
      </c>
      <c r="GG467" s="431" t="str">
        <f>IF(_tag_month_day!BR457="","",_tag_month_day!BR457/100)</f>
        <v/>
      </c>
      <c r="GH467" s="431" t="str">
        <f>IF(_tag_month_day!BS457="","",_tag_month_day!BS457/100)</f>
        <v/>
      </c>
      <c r="GI467" s="467" t="str">
        <f>IF(_tag_month_day!BT457="","",_tag_month_day!BT457/100)</f>
        <v/>
      </c>
      <c r="GJ467" s="469" t="str">
        <f>IF(_tag_month_day!BU457="","",_tag_month_day!BU457/100)</f>
        <v/>
      </c>
      <c r="GK467" s="470">
        <f>GK466</f>
        <v>0.070000000000000007</v>
      </c>
      <c r="GL467" s="470">
        <f>GL466</f>
        <v>0.029999999999999999</v>
      </c>
      <c r="GM467" s="471" t="str">
        <f>IF(_tag_month_day!BX457="","",_tag_month_day!BX457/100)</f>
        <v/>
      </c>
      <c r="GN467" s="470">
        <f>GN466</f>
        <v>0.070000000000000007</v>
      </c>
      <c r="GO467" s="470">
        <f>GO466</f>
        <v>0.029999999999999999</v>
      </c>
      <c r="GP467" s="470">
        <f>GP466</f>
        <v>0.089999999999999997</v>
      </c>
      <c r="GQ467" s="470">
        <f>GQ466</f>
        <v>0.029999999999999999</v>
      </c>
      <c r="GR467" s="471" t="str">
        <f>IF(_tag_month_day!CA457="","",_tag_month_day!CA457/100)</f>
        <v/>
      </c>
      <c r="GS467" s="472">
        <f>GS466</f>
        <v>0.95299999999999996</v>
      </c>
      <c r="GT467" s="472">
        <f>GT466</f>
        <v>0.55000000000000004</v>
      </c>
      <c r="GU467" s="472">
        <f>GU466</f>
        <v>0.55000000000000004</v>
      </c>
      <c r="GV467" s="472">
        <f>GV466</f>
        <v>0.55000000000000004</v>
      </c>
      <c r="GW467" s="472">
        <f>GW466</f>
        <v>0.5</v>
      </c>
      <c r="GX467" s="472">
        <f>GX466</f>
        <v>0.93500000000000005</v>
      </c>
      <c r="GY467" s="472">
        <f>GY466</f>
        <v>0.14999999999999999</v>
      </c>
      <c r="GZ467" s="472">
        <f>GZ466</f>
        <v>1</v>
      </c>
      <c r="HA467" s="474">
        <f>HA466</f>
        <v>0.047</v>
      </c>
      <c r="HB467" s="474">
        <f>HB466</f>
        <v>0.45000000000000001</v>
      </c>
      <c r="HC467" s="474">
        <f>HC466</f>
        <v>0.45000000000000001</v>
      </c>
      <c r="HD467" s="474">
        <f>HD466</f>
        <v>0.45000000000000001</v>
      </c>
      <c r="HE467" s="474">
        <f>HE466</f>
        <v>0.5</v>
      </c>
      <c r="HF467" s="474">
        <f>HF466</f>
        <v>0.065000000000000002</v>
      </c>
      <c r="HG467" s="474">
        <f>HG466</f>
        <v>0.84999999999999998</v>
      </c>
      <c r="HH467" s="474">
        <f>HH466</f>
        <v>0</v>
      </c>
      <c r="HI467" s="10">
        <f>IF(BZ467&lt;&gt;"",CK467-BV467,0)</f>
        <v>0</v>
      </c>
      <c r="HJ467" s="10" t="e">
        <f>IF(AJ467&gt;0,AH467-AJ467,0)</f>
        <v>#VALUE!</v>
      </c>
      <c r="HK467" s="466">
        <f>HK466</f>
        <v>0.84999999999999998</v>
      </c>
      <c r="HL467" s="424">
        <f>HL466</f>
        <v>550000</v>
      </c>
      <c r="HM467" s="424">
        <f>HM466</f>
        <v>480000</v>
      </c>
      <c r="HN467" s="465" t="e">
        <f>(DJ467*EZ467+DK467*FH467+DL467*FM467+DM467*FR467+DN467*FW467+DO467*GB467+DS467*GI467+DP467*GM467+DR467*GR467)*1000*2</f>
        <v>#VALUE!</v>
      </c>
      <c r="HO467" s="465" t="e">
        <f>HN467*HK467*$HO$2/HL467*1000000</f>
        <v>#VALUE!</v>
      </c>
      <c r="HP467" s="465" t="e">
        <f>HN467*HK467*$HP$2/HM467*1000000</f>
        <v>#VALUE!</v>
      </c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</row>
    <row customFormat="1" r="468" s="0">
      <c r="A468" s="420">
        <v>457</v>
      </c>
      <c r="B468" s="421">
        <f ca="1">IF(D468=D467,B467,IF(D468="夜班",B467+1,B467))</f>
        <v>43604</v>
      </c>
      <c r="C468" s="422">
        <f>C467</f>
        <v>0.041666666666666699</v>
      </c>
      <c r="D468" s="10" t="str">
        <f ca="1">IF(HOUR(G468)&lt;8,"夜班",IF(HOUR(G468)&lt;16,"白班",IF(HOUR(G468)&lt;24,"中班",0)))</f>
        <v>中班</v>
      </c>
      <c r="E468" s="10" t="e">
        <f ca="1">IF(F468=1,"甲",IF(F468=2,"乙",IF(F468=3,"丙",IF(F468=4,"丁",""))))</f>
        <v>#REF!</v>
      </c>
      <c r="F468" s="10" t="e">
        <f ca="1">SUMPRODUCT((成本日报!$A$3:$A$95=计划!B468)*(成本日报!$B$3:$B$95=计划!$D468),成本日报!$C$3:$C$95)</f>
        <v>#REF!</v>
      </c>
      <c r="G468" s="423">
        <f ca="1">G467+C467</f>
        <v>43604.999999998894</v>
      </c>
      <c r="H468" s="423">
        <f ca="1">$G468+$C468/60*10+$C468*0</f>
        <v>43605.006944443339</v>
      </c>
      <c r="I468" s="423">
        <f ca="1">$G468+$C468/60*18+$C468*0</f>
        <v>43605.012499998891</v>
      </c>
      <c r="J468" s="423">
        <f ca="1">$G468+$C468/60*0+$C468*1</f>
        <v>43605.041666665558</v>
      </c>
      <c r="K468" s="423">
        <f ca="1">$G468+$C468/60*30+$C468*2</f>
        <v>43605.104166665566</v>
      </c>
      <c r="L468" s="423">
        <f ca="1">$G468+$C468/60*0+$C468*3</f>
        <v>43605.124999998894</v>
      </c>
      <c r="M468" s="424" t="str">
        <f>IF(_tag_month_day!A458="","",_tag_month_day!A458)</f>
        <v/>
      </c>
      <c r="N468" s="424" t="str">
        <f>IF(_tag_month_day!B458="","",_tag_month_day!B458)</f>
        <v/>
      </c>
      <c r="O468" s="425" t="e">
        <f>IF(M468+N468=0,"",M468+N468)</f>
        <v>#VALUE!</v>
      </c>
      <c r="P468" s="424" t="str">
        <f>IF(_tag_month_day!C458="","",_tag_month_day!C458)</f>
        <v/>
      </c>
      <c r="Q468" s="424" t="str">
        <f>IF(_tag_month_day!D458="","",_tag_month_day!D458)</f>
        <v/>
      </c>
      <c r="R468" s="426" t="str">
        <f>IF(_tag_month_day!CB458="","",_tag_month_day!CB458/100)</f>
        <v/>
      </c>
      <c r="S468" s="427" t="str">
        <f>IF(_tag_month_day!E458="","",_tag_month_day!E458)</f>
        <v/>
      </c>
      <c r="T468" s="427" t="str">
        <f>IF(_tag_month_day!F458="","",_tag_month_day!F458)</f>
        <v/>
      </c>
      <c r="U468" s="428" t="e">
        <f>S468+T468</f>
        <v>#VALUE!</v>
      </c>
      <c r="V468" s="429" t="e">
        <f>U468/AJ468</f>
        <v>#VALUE!</v>
      </c>
      <c r="W468" s="430" t="str">
        <f>IF(_jhy_month_day!A458="","",_jhy_month_day!A458)</f>
        <v/>
      </c>
      <c r="X468" s="431" t="str">
        <f>IF(_jhy_month_day!B458="","",_jhy_month_day!B458/100)</f>
        <v/>
      </c>
      <c r="Y468" s="431" t="str">
        <f>IF(_jhy_month_day!C458="","",_jhy_month_day!C458/100)</f>
        <v/>
      </c>
      <c r="Z468" s="432">
        <f>Z464+1</f>
        <v>115</v>
      </c>
      <c r="AA468" s="433" t="str">
        <f>IF(_tag_month_day!G458="","",_tag_month_day!G458/100)</f>
        <v/>
      </c>
      <c r="AB468" s="433" t="str">
        <f>IF(_tag_month_day!H458="","",_tag_month_day!H458/100)</f>
        <v/>
      </c>
      <c r="AC468" s="434">
        <f>IF(X468="",AC467,BK468*($AV467*X468+$AW467*FD467+$AX467*FI467+$AY467*FN467+$AZ467*FS467+$BA467*FX467+$BG467*GE467)/(AV467*Y468+AX467*FK467+AW467*FF467+AY467*FP467+AZ467*FU467+BA467*FZ467+BG467*GG467+BB467*GK467+BC467*GN467+BD467*GP467))</f>
        <v>1.59963432013121</v>
      </c>
      <c r="AD468" s="435" t="str">
        <f>IF(AC468=AC467,"",AC468-AC467)</f>
        <v/>
      </c>
      <c r="AE468" s="436" t="str">
        <f>IF(1-AF468=0,"",(1-AF468))</f>
        <v/>
      </c>
      <c r="AF468" s="437">
        <v>1</v>
      </c>
      <c r="AG468" s="10" t="str">
        <f>AG467</f>
        <v>9A3</v>
      </c>
      <c r="AH468" s="438" t="str">
        <f>AH467</f>
        <v/>
      </c>
      <c r="AI468" s="424"/>
      <c r="AJ468" s="10" t="str">
        <f>IF(_tag_month_day!I458="","",_tag_month_day!I458)</f>
        <v/>
      </c>
      <c r="AK468" s="440"/>
      <c r="AL468" s="440"/>
      <c r="AM468" s="440"/>
      <c r="AN468" s="441">
        <f>AN467</f>
        <v>2</v>
      </c>
      <c r="AO468" s="441">
        <f>AO467</f>
        <v>8</v>
      </c>
      <c r="AP468" s="442" t="e">
        <f>(IF(AN468=0,AS467,AS467*(1+AO468/AN468)/(AR468+AO468/AN468)))+AT468</f>
        <v>#VALUE!</v>
      </c>
      <c r="AQ468" s="443" t="str">
        <f>IF(_tag_month_day!J458="","",_tag_month_day!J458/100)</f>
        <v/>
      </c>
      <c r="AR468" s="444">
        <f>AR467</f>
        <v>1.3</v>
      </c>
      <c r="AS468" s="445" t="e">
        <f>AQ468*(AN468*AR468+AO468)/(AN468+AO468)</f>
        <v>#VALUE!</v>
      </c>
      <c r="AT468" s="445" t="e">
        <f>(SUM(BE468:BF468)-SUM(BE467:BF467))*0.05</f>
        <v>#VALUE!</v>
      </c>
      <c r="AU468" s="446" t="str">
        <f>IF(_tag_month_day!CC458="","",IF(_tag_month_day!CC458&gt;0,_tag_month_day!CD458,_tag_month_day!CE458))</f>
        <v/>
      </c>
      <c r="AV468" s="447" t="str">
        <f>IF(_tag_month_day!L458="","",_tag_month_day!L458/100)</f>
        <v/>
      </c>
      <c r="AW468" s="431">
        <f>AW467</f>
        <v>0</v>
      </c>
      <c r="AX468" s="431">
        <f>AX467</f>
        <v>0</v>
      </c>
      <c r="AY468" s="431" t="str">
        <f>IF(_tag_month_day!M458="","",_tag_month_day!M458/100)</f>
        <v/>
      </c>
      <c r="AZ468" s="431" t="str">
        <f>IF(_tag_month_day!N458="","",_tag_month_day!N458/100)</f>
        <v/>
      </c>
      <c r="BA468" s="431" t="str">
        <f>IF(_tag_month_day!O458="","",_tag_month_day!O458/100)</f>
        <v/>
      </c>
      <c r="BB468" s="448" t="str">
        <f>IF(_tag_month_day!P458="","",_tag_month_day!P458/100)</f>
        <v/>
      </c>
      <c r="BC468" s="448">
        <f>BC467</f>
        <v>0</v>
      </c>
      <c r="BD468" s="448" t="str">
        <f>IF(_tag_month_day!Q458="","",_tag_month_day!Q458/100)</f>
        <v/>
      </c>
      <c r="BE468" s="449" t="str">
        <f>IF(_tag_month_day!R458="","",_tag_month_day!R458/100)</f>
        <v/>
      </c>
      <c r="BF468" s="388" t="e">
        <f>(AU468*(100+BE468*100))/(AJ468-AU468)/100</f>
        <v>#VALUE!</v>
      </c>
      <c r="BG468" s="450" t="e">
        <f>BE468+BF468</f>
        <v>#VALUE!</v>
      </c>
      <c r="BH468" s="451" t="e">
        <f>SUM(AV468:BF468)</f>
        <v>#VALUE!</v>
      </c>
      <c r="BI468" s="452" t="e">
        <f>IF(CX468=0,BI467,(DK468*查询!$R$5+DL468*查询!$Q$5+DM468*查询!$N$5+DN468*查询!$O$5+DO468*查询!$P$5)*AF468/CX468)</f>
        <v>#VALUE!</v>
      </c>
      <c r="BJ468" s="452" t="e">
        <f>IF(CX468=0,BJ467,(DP468*查询!$S$5+DQ468*查询!$T$5+DR468*查询!$U$5)*AF468/CX468)</f>
        <v>#VALUE!</v>
      </c>
      <c r="BK468" s="452">
        <f>BK467</f>
        <v>1</v>
      </c>
      <c r="BL468" s="453" t="e">
        <f>SUMPRODUCT((AV468:BA468)*(GS468:GX468))/((GS468:GX468)+SUM(BB468:BD468)*GY468+BG468*GZ468)</f>
        <v>#VALUE!</v>
      </c>
      <c r="BM468" s="453" t="e">
        <f>BK468*($AV468*FB468+$AW468*FD468+$AX468*FI468+$AY468*FN468+$AZ468*FS468+$BA468*FX468+$BG468*GE468)/(AV468*EY468+AX468*FK468+AW468*FF468+AY468*FP468+AZ468*FU468+BA468*FZ468+BG468*GG468+BB468*GK468+BC468*GN468+BD468*GP468)</f>
        <v>#VALUE!</v>
      </c>
      <c r="BN468" s="453" t="e">
        <f>($AV468*FC468+$AX468*FJ468+$AW468*FE468+$AY468*FO468+$AZ468*FT468+$BA468*FY468+$BG468*GF468)/($AV468*FA468+BG468*GH468+BB468*GL468+BC468*GO468+BD468*GQ468+BA468*GA468)</f>
        <v>#VALUE!</v>
      </c>
      <c r="BO468" s="454" t="e">
        <f>SUMPRODUCT(AV468:BA468*GS468:GX468)/(GS468:GX468+(BB468+BC468+BD468)*GY468+BG468)</f>
        <v>#VALUE!</v>
      </c>
      <c r="BP468" s="454" t="e">
        <f>SUMPRODUCT(AV468:BA468*GS468:GX468)/(GS468:GX468+(BB468+BC468+BD468)*GY468+BG468)</f>
        <v>#VALUE!</v>
      </c>
      <c r="BQ468" s="454" t="e">
        <f>SUMPRODUCT(AV468:BA468*GS468:GX468)/(GS468:GX468+(BB468+BC468+BD468)*GY468+BG468)</f>
        <v>#VALUE!</v>
      </c>
      <c r="BR468" s="453" t="str">
        <f>IF(_tag_month_day!T458="","",_tag_month_day!T458)</f>
        <v/>
      </c>
      <c r="BS468" s="453" t="str">
        <f>IF(_tag_month_day!U458="","",_tag_month_day!U458)</f>
        <v/>
      </c>
      <c r="BT468" s="455" t="str">
        <f>IF(CK468="","",IF((CK468&gt;=BV468-0.12)*(CK468&lt;=BV468+0.12),"合格","不合格"))</f>
        <v/>
      </c>
      <c r="BU468" s="456" t="str">
        <f>IF(_tag_month_day!V458="","",_tag_month_day!V458)</f>
        <v/>
      </c>
      <c r="BV468" s="457" t="str">
        <f>IF(_tag_month_day!W458="","",_tag_month_day!W458)</f>
        <v/>
      </c>
      <c r="BW468" s="458" t="str">
        <f>IF(_tag_month_day!X458="","",_tag_month_day!X458)</f>
        <v/>
      </c>
      <c r="BX468" s="458" t="str">
        <f>IF(_tag_month_day!Y458="","",_tag_month_day!Y458)</f>
        <v/>
      </c>
      <c r="BY468" s="459">
        <f ca="1">L468</f>
        <v>43605.124999998894</v>
      </c>
      <c r="BZ468" s="460"/>
      <c r="CA468" s="461"/>
      <c r="CB468" s="424" t="str">
        <f>IF(_tag_month_day!Z458="","",_tag_month_day!Z458)</f>
        <v/>
      </c>
      <c r="CC468" s="424" t="str">
        <f>IF(_tag_month_day!AA458="","",_tag_month_day!AA458)</f>
        <v/>
      </c>
      <c r="CD468" s="424" t="str">
        <f>IF(_tag_month_day!AB458="","",_tag_month_day!AB458)</f>
        <v/>
      </c>
      <c r="CE468" s="424" t="str">
        <f>IF(_tag_month_day!AC458="","",_tag_month_day!AC458)</f>
        <v/>
      </c>
      <c r="CF468" s="424" t="str">
        <f>IF(_tag_month_day!AD458="","",_tag_month_day!AD458)</f>
        <v/>
      </c>
      <c r="CG468" s="424" t="str">
        <f>IF(_tag_month_day!AE458="","",_tag_month_day!AE458)</f>
        <v/>
      </c>
      <c r="CH468" s="424" t="str">
        <f>IF(_tag_month_day!AF458="","",_tag_month_day!AF458)</f>
        <v/>
      </c>
      <c r="CI468" s="424" t="str">
        <f>IF(_tag_month_day!AG458="","",_tag_month_day!AG458)</f>
        <v/>
      </c>
      <c r="CJ468" s="424" t="str">
        <f>IF(_tag_month_day!AH458="","",_tag_month_day!AH458)</f>
        <v/>
      </c>
      <c r="CK468" s="424" t="str">
        <f>IF(_tag_month_day!AI458="","",_tag_month_day!AI458)</f>
        <v/>
      </c>
      <c r="CL468" s="4" t="str">
        <f>IF(_tag_month_day!AJ458="","",_tag_month_day!AJ458)</f>
        <v/>
      </c>
      <c r="CM468" s="4" t="str">
        <f>IF(_tag_month_day!AK458="","",_tag_month_day!AK458)</f>
        <v/>
      </c>
      <c r="CN468" s="4" t="str">
        <f>IF(_tag_month_day!AL458="","",_tag_month_day!AL458)</f>
        <v/>
      </c>
      <c r="CO468" s="4" t="str">
        <f>IF(_tag_month_day!AM458="","",_tag_month_day!AM458)</f>
        <v/>
      </c>
      <c r="CP468" s="4" t="str">
        <f>IF(_tag_month_day!AN458="","",_tag_month_day!AN458)</f>
        <v/>
      </c>
      <c r="CQ468" s="4" t="str">
        <f>IF(_tag_month_day!AO458="","",_tag_month_day!AO458)</f>
        <v/>
      </c>
      <c r="CR468" s="462" t="str">
        <f>IF(_tag_month_day!AP458="","",_tag_month_day!AP458)</f>
        <v/>
      </c>
      <c r="CS468" s="463" t="str">
        <f>IF(_tag_month_day!AQ458="","",_tag_month_day!AQ458)</f>
        <v/>
      </c>
      <c r="CT468" s="4" t="str">
        <f>IF(_tag_month_day!AR458="","",_tag_month_day!AR458)</f>
        <v/>
      </c>
      <c r="CU468" s="464" t="e">
        <f>DU468/AJ468</f>
        <v>#VALUE!</v>
      </c>
      <c r="CV468" s="451" t="e">
        <f>BG468/BH468</f>
        <v>#VALUE!</v>
      </c>
      <c r="CW468" s="465" t="e">
        <f>AJ468*(1-CV468)*CU468*AF468</f>
        <v>#VALUE!</v>
      </c>
      <c r="CX468" s="465" t="e">
        <f>CW468*94%</f>
        <v>#VALUE!</v>
      </c>
      <c r="CY468" s="466" t="e">
        <f>IF(CX468=0,0,DS468/(DS468+CX468))</f>
        <v>#VALUE!</v>
      </c>
      <c r="CZ468" s="465" t="e">
        <f>$AJ468*EF468</f>
        <v>#VALUE!</v>
      </c>
      <c r="DA468" s="465" t="e">
        <f>$AJ468*EG468</f>
        <v>#VALUE!</v>
      </c>
      <c r="DB468" s="465" t="e">
        <f>$AJ468*EH468</f>
        <v>#VALUE!</v>
      </c>
      <c r="DC468" s="465" t="e">
        <f>$AJ468*EI468</f>
        <v>#VALUE!</v>
      </c>
      <c r="DD468" s="465" t="e">
        <f>$AJ468*EJ468</f>
        <v>#VALUE!</v>
      </c>
      <c r="DE468" s="465" t="e">
        <f>$AJ468*EK468</f>
        <v>#VALUE!</v>
      </c>
      <c r="DF468" s="465" t="e">
        <f>$AJ468*EL468</f>
        <v>#VALUE!</v>
      </c>
      <c r="DG468" s="465" t="e">
        <f>$AJ468*EM468</f>
        <v>#VALUE!</v>
      </c>
      <c r="DH468" s="465" t="e">
        <f>$AJ468*EN468</f>
        <v>#VALUE!</v>
      </c>
      <c r="DI468" s="465" t="e">
        <f>$AJ468*EO468</f>
        <v>#VALUE!</v>
      </c>
      <c r="DJ468" s="465" t="e">
        <f>CZ468*(1-EP468)</f>
        <v>#VALUE!</v>
      </c>
      <c r="DK468" s="465" t="e">
        <f>DA468*(1-ER468)</f>
        <v>#VALUE!</v>
      </c>
      <c r="DL468" s="465" t="e">
        <f>DB468*(1-EQ468)</f>
        <v>#VALUE!</v>
      </c>
      <c r="DM468" s="465" t="e">
        <f>DC468*(1-ES468)</f>
        <v>#VALUE!</v>
      </c>
      <c r="DN468" s="465" t="e">
        <f>DD468*(1-ET468)</f>
        <v>#VALUE!</v>
      </c>
      <c r="DO468" s="465" t="e">
        <f>DE468</f>
        <v>#VALUE!</v>
      </c>
      <c r="DP468" s="465" t="e">
        <f>DF468*(1-EU468)</f>
        <v>#VALUE!</v>
      </c>
      <c r="DQ468" s="465" t="e">
        <f>DG468*(1-EV468)</f>
        <v>#VALUE!</v>
      </c>
      <c r="DR468" s="465" t="e">
        <f>DH468*(1-EW468)</f>
        <v>#VALUE!</v>
      </c>
      <c r="DS468" s="465" t="e">
        <f>DI468</f>
        <v>#VALUE!</v>
      </c>
      <c r="DT468" s="465" t="e">
        <f>SUM(DJ468:DS468)</f>
        <v>#VALUE!</v>
      </c>
      <c r="DU468" s="465" t="e">
        <f>(GS468:GX468)+(DP468+DQ468+DR468)*GY468+DS468</f>
        <v>#VALUE!</v>
      </c>
      <c r="DV468" s="451" t="e">
        <f>AV468/$BH468/(1-EP468)</f>
        <v>#VALUE!</v>
      </c>
      <c r="DW468" s="451" t="e">
        <f>AW468/$BH468/(1-ER468)</f>
        <v>#VALUE!</v>
      </c>
      <c r="DX468" s="451" t="e">
        <f>AX468/$BH468/(1-EQ468)</f>
        <v>#VALUE!</v>
      </c>
      <c r="DY468" s="451" t="e">
        <f>AY468/$BH468/(1-ES468)</f>
        <v>#VALUE!</v>
      </c>
      <c r="DZ468" s="451" t="e">
        <f>AZ468/$BH468/(1-ET468)</f>
        <v>#VALUE!</v>
      </c>
      <c r="EA468" s="451" t="e">
        <f>BA468/$BH468/(1-AX468)</f>
        <v>#VALUE!</v>
      </c>
      <c r="EB468" s="451" t="e">
        <f>BB468/$BH468/(1-EU468)</f>
        <v>#VALUE!</v>
      </c>
      <c r="EC468" s="451" t="e">
        <f>BC468/$BH468/(1-EV468)</f>
        <v>#VALUE!</v>
      </c>
      <c r="ED468" s="451" t="e">
        <f>BD468/$BH468/(1-EW468)</f>
        <v>#VALUE!</v>
      </c>
      <c r="EE468" s="451" t="e">
        <f>BG468/BH468</f>
        <v>#VALUE!</v>
      </c>
      <c r="EF468" s="451" t="e">
        <f>DV468/SUM($DV468:$EE468)</f>
        <v>#VALUE!</v>
      </c>
      <c r="EG468" s="451" t="e">
        <f>DW468/SUM($DV468:$EE468)</f>
        <v>#VALUE!</v>
      </c>
      <c r="EH468" s="451" t="e">
        <f>DX468/SUM($DV468:$EE468)</f>
        <v>#VALUE!</v>
      </c>
      <c r="EI468" s="451" t="e">
        <f>DY468/SUM($DV468:$EE468)</f>
        <v>#VALUE!</v>
      </c>
      <c r="EJ468" s="451" t="e">
        <f>DZ468/SUM($DV468:$EE468)</f>
        <v>#VALUE!</v>
      </c>
      <c r="EK468" s="451" t="e">
        <f>EA468/SUM($DV468:$EE468)</f>
        <v>#VALUE!</v>
      </c>
      <c r="EL468" s="451" t="e">
        <f>EB468/SUM($DV468:$EE468)</f>
        <v>#VALUE!</v>
      </c>
      <c r="EM468" s="451" t="e">
        <f>EC468/SUM($DV468:$EE468)</f>
        <v>#VALUE!</v>
      </c>
      <c r="EN468" s="451" t="e">
        <f>ED468/SUM($DV468:$EE468)</f>
        <v>#VALUE!</v>
      </c>
      <c r="EO468" s="451" t="e">
        <f>EE468/SUM($DV468:$EE468)</f>
        <v>#VALUE!</v>
      </c>
      <c r="EP468" s="450">
        <f>EP467</f>
        <v>0.080000000000000002</v>
      </c>
      <c r="EQ468" s="450">
        <f>EQ467</f>
        <v>0.014999999999999999</v>
      </c>
      <c r="ER468" s="450">
        <f>ER467</f>
        <v>0.014999999999999999</v>
      </c>
      <c r="ES468" s="450">
        <f>ES467</f>
        <v>0.014999999999999999</v>
      </c>
      <c r="ET468" s="450">
        <f>ET467</f>
        <v>0.014999999999999999</v>
      </c>
      <c r="EU468" s="450">
        <f>EU467</f>
        <v>0.089999999999999997</v>
      </c>
      <c r="EV468" s="450">
        <f>EV467</f>
        <v>0.089999999999999997</v>
      </c>
      <c r="EW468" s="450">
        <f>EW467</f>
        <v>0.089999999999999997</v>
      </c>
      <c r="EX468" s="431" t="str">
        <f>IF(_tag_month_day!AS458="","",_tag_month_day!AS458/100)</f>
        <v/>
      </c>
      <c r="EY468" s="431" t="str">
        <f>IF(_tag_month_day!AT458="","",_tag_month_day!AT458/100)</f>
        <v/>
      </c>
      <c r="EZ468" s="431" t="str">
        <f>IF(_tag_month_day!AU458="","",_tag_month_day!AU458/100)</f>
        <v/>
      </c>
      <c r="FA468" s="431" t="str">
        <f>IF(_tag_month_day!AV458="","",_tag_month_day!AV458/100)</f>
        <v/>
      </c>
      <c r="FB468" s="431" t="str">
        <f>IF(_tag_month_day!AW458="","",_tag_month_day!AW458/100)</f>
        <v/>
      </c>
      <c r="FC468" s="431" t="str">
        <f>IF(_tag_month_day!AX458="","",_tag_month_day!AX458/100)</f>
        <v/>
      </c>
      <c r="FD468" s="449" t="str">
        <f>IF(_tag_month_day!AY458="","",_tag_month_day!AY458/100)</f>
        <v/>
      </c>
      <c r="FE468" s="449" t="str">
        <f>IF(_tag_month_day!AZ458="","",_tag_month_day!AZ458/100)</f>
        <v/>
      </c>
      <c r="FF468" s="449" t="str">
        <f>IF(_tag_month_day!BA458="","",_tag_month_day!BA458/100)</f>
        <v/>
      </c>
      <c r="FG468" s="449" t="str">
        <f>IF(_tag_month_day!BB458="","",_tag_month_day!BB458/100)</f>
        <v/>
      </c>
      <c r="FH468" s="467" t="str">
        <f>IF(_tag_month_day!BC458="","",_tag_month_day!BC458/100)</f>
        <v/>
      </c>
      <c r="FI468" s="449">
        <f>FI467</f>
        <v>0.40999999999999998</v>
      </c>
      <c r="FJ468" s="449">
        <f>FJ467</f>
        <v>0.11</v>
      </c>
      <c r="FK468" s="449">
        <f>FK467</f>
        <v>0.014999999999999999</v>
      </c>
      <c r="FL468" s="449">
        <f>FL467</f>
        <v>0</v>
      </c>
      <c r="FM468" s="467">
        <f>FM467</f>
        <v>0.0001</v>
      </c>
      <c r="FN468" s="449">
        <f>FN467</f>
        <v>0.32000000000000001</v>
      </c>
      <c r="FO468" s="449">
        <f>FO467</f>
        <v>0.20000000000000001</v>
      </c>
      <c r="FP468" s="449">
        <f>FP467</f>
        <v>0.01</v>
      </c>
      <c r="FQ468" s="449">
        <f>FQ467</f>
        <v>0</v>
      </c>
      <c r="FR468" s="467">
        <f>FR467</f>
        <v>0.0001</v>
      </c>
      <c r="FS468" s="449" t="str">
        <f>IF(_tag_month_day!BD458="","",_tag_month_day!BD458/100)</f>
        <v/>
      </c>
      <c r="FT468" s="449" t="str">
        <f>IF(_tag_month_day!BE458="","",_tag_month_day!BE458/100)</f>
        <v/>
      </c>
      <c r="FU468" s="449" t="str">
        <f>IF(_tag_month_day!BF458="","",_tag_month_day!BF458/100)</f>
        <v/>
      </c>
      <c r="FV468" s="449" t="str">
        <f>IF(_tag_month_day!BG458="","",_tag_month_day!BG458/100)</f>
        <v/>
      </c>
      <c r="FW468" s="467" t="str">
        <f>IF(_tag_month_day!BH458="","",_tag_month_day!BH458/100)</f>
        <v/>
      </c>
      <c r="FX468" s="449" t="str">
        <f>IF(_tag_month_day!BI458="","",_tag_month_day!BI458/100)</f>
        <v/>
      </c>
      <c r="FY468" s="449" t="str">
        <f>IF(_tag_month_day!BJ458="","",_tag_month_day!BJ458/100)</f>
        <v/>
      </c>
      <c r="FZ468" s="468" t="str">
        <f>IF(_tag_month_day!BK458="","",_tag_month_day!BK458/100)</f>
        <v/>
      </c>
      <c r="GA468" s="449" t="str">
        <f>IF(_tag_month_day!BL458="","",_tag_month_day!BL458/100)</f>
        <v/>
      </c>
      <c r="GB468" s="467" t="str">
        <f>IF(_tag_month_day!BM458="","",_tag_month_day!BM458/100)</f>
        <v/>
      </c>
      <c r="GC468" s="431" t="str">
        <f>IF(_tag_month_day!BN458="","",_tag_month_day!BN458/100)</f>
        <v/>
      </c>
      <c r="GD468" s="431" t="str">
        <f>IF(_tag_month_day!BO458="","",_tag_month_day!BO458/100)</f>
        <v/>
      </c>
      <c r="GE468" s="431" t="str">
        <f>IF(_tag_month_day!BP458="","",_tag_month_day!BP458/100)</f>
        <v/>
      </c>
      <c r="GF468" s="431" t="str">
        <f>IF(_tag_month_day!BQ458="","",_tag_month_day!BQ458/100)</f>
        <v/>
      </c>
      <c r="GG468" s="431" t="str">
        <f>IF(_tag_month_day!BR458="","",_tag_month_day!BR458/100)</f>
        <v/>
      </c>
      <c r="GH468" s="431" t="str">
        <f>IF(_tag_month_day!BS458="","",_tag_month_day!BS458/100)</f>
        <v/>
      </c>
      <c r="GI468" s="467" t="str">
        <f>IF(_tag_month_day!BT458="","",_tag_month_day!BT458/100)</f>
        <v/>
      </c>
      <c r="GJ468" s="469" t="str">
        <f>IF(_tag_month_day!BU458="","",_tag_month_day!BU458/100)</f>
        <v/>
      </c>
      <c r="GK468" s="470">
        <f>GK467</f>
        <v>0.070000000000000007</v>
      </c>
      <c r="GL468" s="470">
        <f>GL467</f>
        <v>0.029999999999999999</v>
      </c>
      <c r="GM468" s="471" t="str">
        <f>IF(_tag_month_day!BX458="","",_tag_month_day!BX458/100)</f>
        <v/>
      </c>
      <c r="GN468" s="470">
        <f>GN467</f>
        <v>0.070000000000000007</v>
      </c>
      <c r="GO468" s="470">
        <f>GO467</f>
        <v>0.029999999999999999</v>
      </c>
      <c r="GP468" s="470">
        <f>GP467</f>
        <v>0.089999999999999997</v>
      </c>
      <c r="GQ468" s="470">
        <f>GQ467</f>
        <v>0.029999999999999999</v>
      </c>
      <c r="GR468" s="471" t="str">
        <f>IF(_tag_month_day!CA458="","",_tag_month_day!CA458/100)</f>
        <v/>
      </c>
      <c r="GS468" s="472">
        <f>GS467</f>
        <v>0.95299999999999996</v>
      </c>
      <c r="GT468" s="472">
        <f>GT467</f>
        <v>0.55000000000000004</v>
      </c>
      <c r="GU468" s="472">
        <f>GU467</f>
        <v>0.55000000000000004</v>
      </c>
      <c r="GV468" s="472">
        <f>GV467</f>
        <v>0.55000000000000004</v>
      </c>
      <c r="GW468" s="472">
        <f>GW467</f>
        <v>0.5</v>
      </c>
      <c r="GX468" s="472">
        <f>GX467</f>
        <v>0.93500000000000005</v>
      </c>
      <c r="GY468" s="472">
        <f>GY467</f>
        <v>0.14999999999999999</v>
      </c>
      <c r="GZ468" s="472">
        <f>GZ467</f>
        <v>1</v>
      </c>
      <c r="HA468" s="474">
        <f>HA467</f>
        <v>0.047</v>
      </c>
      <c r="HB468" s="474">
        <f>HB467</f>
        <v>0.45000000000000001</v>
      </c>
      <c r="HC468" s="474">
        <f>HC467</f>
        <v>0.45000000000000001</v>
      </c>
      <c r="HD468" s="474">
        <f>HD467</f>
        <v>0.45000000000000001</v>
      </c>
      <c r="HE468" s="474">
        <f>HE467</f>
        <v>0.5</v>
      </c>
      <c r="HF468" s="474">
        <f>HF467</f>
        <v>0.065000000000000002</v>
      </c>
      <c r="HG468" s="474">
        <f>HG467</f>
        <v>0.84999999999999998</v>
      </c>
      <c r="HH468" s="474">
        <f>HH467</f>
        <v>0</v>
      </c>
      <c r="HI468" s="10">
        <f>IF(BZ468&lt;&gt;"",CK468-BV468,0)</f>
        <v>0</v>
      </c>
      <c r="HJ468" s="10" t="e">
        <f>IF(AJ468&gt;0,AH468-AJ468,0)</f>
        <v>#VALUE!</v>
      </c>
      <c r="HK468" s="466">
        <f>HK467</f>
        <v>0.84999999999999998</v>
      </c>
      <c r="HL468" s="424">
        <f>HL467</f>
        <v>550000</v>
      </c>
      <c r="HM468" s="424">
        <f>HM467</f>
        <v>480000</v>
      </c>
      <c r="HN468" s="465" t="e">
        <f>(DJ468*EZ468+DK468*FH468+DL468*FM468+DM468*FR468+DN468*FW468+DO468*GB468+DS468*GI468+DP468*GM468+DR468*GR468)*1000*2</f>
        <v>#VALUE!</v>
      </c>
      <c r="HO468" s="465" t="e">
        <f>HN468*HK468*$HO$2/HL468*1000000</f>
        <v>#VALUE!</v>
      </c>
      <c r="HP468" s="465" t="e">
        <f>HN468*HK468*$HP$2/HM468*1000000</f>
        <v>#VALUE!</v>
      </c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</row>
    <row customFormat="1" r="469" s="52">
      <c r="A469" s="513">
        <v>458</v>
      </c>
      <c r="B469" s="421">
        <f ca="1">IF(D469=D468,B468,IF(D469="夜班",B468+1,B468))</f>
        <v>43605</v>
      </c>
      <c r="C469" s="422">
        <f>C468</f>
        <v>0.041666666666666699</v>
      </c>
      <c r="D469" s="10" t="str">
        <f ca="1">IF(HOUR(G469)&lt;8,"夜班",IF(HOUR(G469)&lt;16,"白班",IF(HOUR(G469)&lt;24,"中班",0)))</f>
        <v>夜班</v>
      </c>
      <c r="E469" s="10" t="e">
        <f ca="1">IF(F469=1,"甲",IF(F469=2,"乙",IF(F469=3,"丙",IF(F469=4,"丁",""))))</f>
        <v>#REF!</v>
      </c>
      <c r="F469" s="10" t="e">
        <f ca="1">SUMPRODUCT((成本日报!$A$3:$A$95=计划!B469)*(成本日报!$B$3:$B$95=计划!$D469),成本日报!$C$3:$C$95)</f>
        <v>#REF!</v>
      </c>
      <c r="G469" s="423">
        <f ca="1">G468+C468</f>
        <v>43605.041666665558</v>
      </c>
      <c r="H469" s="514">
        <f ca="1">$G469+$C469/60*10+$C469*0</f>
        <v>43605.048611110004</v>
      </c>
      <c r="I469" s="514">
        <f ca="1">$G469+$C469/60*18+$C469*0</f>
        <v>43605.054166665555</v>
      </c>
      <c r="J469" s="514">
        <f ca="1">$G469+$C469/60*0+$C469*1</f>
        <v>43605.083333332223</v>
      </c>
      <c r="K469" s="514">
        <f ca="1">$G469+$C469/60*30+$C469*2</f>
        <v>43605.14583333223</v>
      </c>
      <c r="L469" s="514">
        <f ca="1">$G469+$C469/60*0+$C469*3</f>
        <v>43605.166666665558</v>
      </c>
      <c r="M469" s="424" t="str">
        <f>IF(_tag_month_day!A459="","",_tag_month_day!A459)</f>
        <v/>
      </c>
      <c r="N469" s="424" t="str">
        <f>IF(_tag_month_day!B459="","",_tag_month_day!B459)</f>
        <v/>
      </c>
      <c r="O469" s="425" t="e">
        <f>IF(M469+N469=0,"",M469+N469)</f>
        <v>#VALUE!</v>
      </c>
      <c r="P469" s="424" t="str">
        <f>IF(_tag_month_day!C459="","",_tag_month_day!C459)</f>
        <v/>
      </c>
      <c r="Q469" s="424" t="str">
        <f>IF(_tag_month_day!D459="","",_tag_month_day!D459)</f>
        <v/>
      </c>
      <c r="R469" s="426" t="str">
        <f>IF(_tag_month_day!CB459="","",_tag_month_day!CB459/100)</f>
        <v/>
      </c>
      <c r="S469" s="427" t="str">
        <f>IF(_tag_month_day!E459="","",_tag_month_day!E459)</f>
        <v/>
      </c>
      <c r="T469" s="427" t="str">
        <f>IF(_tag_month_day!F459="","",_tag_month_day!F459)</f>
        <v/>
      </c>
      <c r="U469" s="428" t="e">
        <f>S469+T469</f>
        <v>#VALUE!</v>
      </c>
      <c r="V469" s="515" t="e">
        <f>U469/AJ469</f>
        <v>#VALUE!</v>
      </c>
      <c r="W469" s="430" t="str">
        <f>IF(_jhy_month_day!A459="","",_jhy_month_day!A459)</f>
        <v/>
      </c>
      <c r="X469" s="431" t="str">
        <f>IF(_jhy_month_day!B459="","",_jhy_month_day!B459/100)</f>
        <v/>
      </c>
      <c r="Y469" s="431" t="str">
        <f>IF(_jhy_month_day!C459="","",_jhy_month_day!C459/100)</f>
        <v/>
      </c>
      <c r="Z469" s="424">
        <f>Z465+1</f>
        <v>115</v>
      </c>
      <c r="AA469" s="433" t="str">
        <f>IF(_tag_month_day!G459="","",_tag_month_day!G459/100)</f>
        <v/>
      </c>
      <c r="AB469" s="433" t="str">
        <f>IF(_tag_month_day!H459="","",_tag_month_day!H459/100)</f>
        <v/>
      </c>
      <c r="AC469" s="516">
        <f>IF(X469="",AC468,BK469*($AV468*X469+$AW468*FD468+$AX468*FI468+$AY468*FN468+$AZ468*FS468+$BA468*FX468+$BG468*GE468)/(AV468*Y469+AX468*FK468+AW468*FF468+AY468*FP468+AZ468*FU468+BA468*FZ468+BG468*GG468+BB468*GK468+BC468*GN468+BD468*GP468))</f>
        <v>1.59963432013121</v>
      </c>
      <c r="AD469" s="517" t="str">
        <f>IF(AC469=AC468,"",AC469-AC468)</f>
        <v/>
      </c>
      <c r="AE469" s="436" t="str">
        <f>IF(1-AF469=0,"",(1-AF469))</f>
        <v/>
      </c>
      <c r="AF469" s="437">
        <v>1</v>
      </c>
      <c r="AG469" s="10" t="str">
        <f>AG468</f>
        <v>9A3</v>
      </c>
      <c r="AH469" s="438" t="str">
        <f>AH468</f>
        <v/>
      </c>
      <c r="AI469" s="424"/>
      <c r="AJ469" s="10" t="str">
        <f>IF(_tag_month_day!I459="","",_tag_month_day!I459)</f>
        <v/>
      </c>
      <c r="AK469" s="440"/>
      <c r="AL469" s="440"/>
      <c r="AM469" s="440"/>
      <c r="AN469" s="441">
        <f>AN468</f>
        <v>2</v>
      </c>
      <c r="AO469" s="441">
        <f>AO468</f>
        <v>8</v>
      </c>
      <c r="AP469" s="442" t="e">
        <f>(IF(AN469=0,AS468,AS468*(1+AO469/AN469)/(AR469+AO469/AN469)))+AT469</f>
        <v>#VALUE!</v>
      </c>
      <c r="AQ469" s="443" t="str">
        <f>IF(_tag_month_day!J459="","",_tag_month_day!J459/100)</f>
        <v/>
      </c>
      <c r="AR469" s="444">
        <f>AR468</f>
        <v>1.3</v>
      </c>
      <c r="AS469" s="445" t="e">
        <f>AQ469*(AN469*AR469+AO469)/(AN469+AO469)</f>
        <v>#VALUE!</v>
      </c>
      <c r="AT469" s="445" t="e">
        <f>(SUM(BE469:BF469)-SUM(BE468:BF468))*0.05</f>
        <v>#VALUE!</v>
      </c>
      <c r="AU469" s="446" t="str">
        <f>IF(_tag_month_day!CC459="","",IF(_tag_month_day!CC459&gt;0,_tag_month_day!CD459,_tag_month_day!CE459))</f>
        <v/>
      </c>
      <c r="AV469" s="447" t="str">
        <f>IF(_tag_month_day!L459="","",_tag_month_day!L459/100)</f>
        <v/>
      </c>
      <c r="AW469" s="431">
        <f>AW468</f>
        <v>0</v>
      </c>
      <c r="AX469" s="431">
        <f>AX468</f>
        <v>0</v>
      </c>
      <c r="AY469" s="431" t="str">
        <f>IF(_tag_month_day!M459="","",_tag_month_day!M459/100)</f>
        <v/>
      </c>
      <c r="AZ469" s="431" t="str">
        <f>IF(_tag_month_day!N459="","",_tag_month_day!N459/100)</f>
        <v/>
      </c>
      <c r="BA469" s="431" t="str">
        <f>IF(_tag_month_day!O459="","",_tag_month_day!O459/100)</f>
        <v/>
      </c>
      <c r="BB469" s="448" t="str">
        <f>IF(_tag_month_day!P459="","",_tag_month_day!P459/100)</f>
        <v/>
      </c>
      <c r="BC469" s="448">
        <f>BC468</f>
        <v>0</v>
      </c>
      <c r="BD469" s="448" t="str">
        <f>IF(_tag_month_day!Q459="","",_tag_month_day!Q459/100)</f>
        <v/>
      </c>
      <c r="BE469" s="449" t="str">
        <f>IF(_tag_month_day!R459="","",_tag_month_day!R459/100)</f>
        <v/>
      </c>
      <c r="BF469" s="388" t="e">
        <f>(AU469*(100+BE469*100))/(AJ469-AU469)/100</f>
        <v>#VALUE!</v>
      </c>
      <c r="BG469" s="450" t="e">
        <f>BE469+BF469</f>
        <v>#VALUE!</v>
      </c>
      <c r="BH469" s="451" t="e">
        <f>SUM(AV469:BF469)</f>
        <v>#VALUE!</v>
      </c>
      <c r="BI469" s="452" t="e">
        <f>IF(CX469=0,BI468,(DK469*查询!$R$5+DL469*查询!$Q$5+DM469*查询!$N$5+DN469*查询!$O$5+DO469*查询!$P$5)*AF469/CX469)</f>
        <v>#VALUE!</v>
      </c>
      <c r="BJ469" s="452" t="e">
        <f>IF(CX469=0,BJ468,(DP469*查询!$S$5+DQ469*查询!$T$5+DR469*查询!$U$5)*AF469/CX469)</f>
        <v>#VALUE!</v>
      </c>
      <c r="BK469" s="452">
        <f>BK468</f>
        <v>1</v>
      </c>
      <c r="BL469" s="453" t="e">
        <f>SUMPRODUCT((AV469:BA469)*(GS469:GX469))/((GS469:GX469)+SUM(BB469:BD469)*GY469+BG469*GZ469)</f>
        <v>#VALUE!</v>
      </c>
      <c r="BM469" s="453" t="e">
        <f>BK469*($AV469*FB469+$AW469*FD469+$AX469*FI469+$AY469*FN469+$AZ469*FS469+$BA469*FX469+$BG469*GE469)/(AV469*EY469+AX469*FK469+AW469*FF469+AY469*FP469+AZ469*FU469+BA469*FZ469+BG469*GG469+BB469*GK469+BC469*GN469+BD469*GP469)</f>
        <v>#VALUE!</v>
      </c>
      <c r="BN469" s="453" t="e">
        <f>($AV469*FC469+$AX469*FJ469+$AW469*FE469+$AY469*FO469+$AZ469*FT469+$BA469*FY469+$BG469*GF469)/($AV469*FA469+BG469*GH469+BB469*GL469+BC469*GO469+BD469*GQ469+BA469*GA469)</f>
        <v>#VALUE!</v>
      </c>
      <c r="BO469" s="454" t="e">
        <f>SUMPRODUCT(AV469:BA469*GS469:GX469)/(GS469:GX469+(BB469+BC469+BD469)*GY469+BG469)</f>
        <v>#VALUE!</v>
      </c>
      <c r="BP469" s="454" t="e">
        <f>SUMPRODUCT(AV469:BA469*GS469:GX469)/(GS469:GX469+(BB469+BC469+BD469)*GY469+BG469)</f>
        <v>#VALUE!</v>
      </c>
      <c r="BQ469" s="454" t="e">
        <f>SUMPRODUCT(AV469:BA469*GS469:GX469)/(GS469:GX469+(BB469+BC469+BD469)*GY469+BG469)</f>
        <v>#VALUE!</v>
      </c>
      <c r="BR469" s="453" t="str">
        <f>IF(_tag_month_day!T459="","",_tag_month_day!T459)</f>
        <v/>
      </c>
      <c r="BS469" s="453" t="str">
        <f>IF(_tag_month_day!U459="","",_tag_month_day!U459)</f>
        <v/>
      </c>
      <c r="BT469" s="455" t="str">
        <f>IF(CK469="","",IF((CK469&gt;=BV469-0.12)*(CK469&lt;=BV469+0.12),"合格","不合格"))</f>
        <v/>
      </c>
      <c r="BU469" s="456" t="str">
        <f>IF(_tag_month_day!V459="","",_tag_month_day!V459)</f>
        <v/>
      </c>
      <c r="BV469" s="457" t="str">
        <f>IF(_tag_month_day!W459="","",_tag_month_day!W459)</f>
        <v/>
      </c>
      <c r="BW469" s="458" t="str">
        <f>IF(_tag_month_day!X459="","",_tag_month_day!X459)</f>
        <v/>
      </c>
      <c r="BX469" s="458" t="str">
        <f>IF(_tag_month_day!Y459="","",_tag_month_day!Y459)</f>
        <v/>
      </c>
      <c r="BY469" s="459">
        <f ca="1">L469</f>
        <v>43605.166666665558</v>
      </c>
      <c r="BZ469" s="460"/>
      <c r="CA469" s="461"/>
      <c r="CB469" s="424" t="str">
        <f>IF(_tag_month_day!Z459="","",_tag_month_day!Z459)</f>
        <v/>
      </c>
      <c r="CC469" s="424" t="str">
        <f>IF(_tag_month_day!AA459="","",_tag_month_day!AA459)</f>
        <v/>
      </c>
      <c r="CD469" s="424" t="str">
        <f>IF(_tag_month_day!AB459="","",_tag_month_day!AB459)</f>
        <v/>
      </c>
      <c r="CE469" s="424" t="str">
        <f>IF(_tag_month_day!AC459="","",_tag_month_day!AC459)</f>
        <v/>
      </c>
      <c r="CF469" s="424" t="str">
        <f>IF(_tag_month_day!AD459="","",_tag_month_day!AD459)</f>
        <v/>
      </c>
      <c r="CG469" s="424" t="str">
        <f>IF(_tag_month_day!AE459="","",_tag_month_day!AE459)</f>
        <v/>
      </c>
      <c r="CH469" s="424" t="str">
        <f>IF(_tag_month_day!AF459="","",_tag_month_day!AF459)</f>
        <v/>
      </c>
      <c r="CI469" s="424" t="str">
        <f>IF(_tag_month_day!AG459="","",_tag_month_day!AG459)</f>
        <v/>
      </c>
      <c r="CJ469" s="424" t="str">
        <f>IF(_tag_month_day!AH459="","",_tag_month_day!AH459)</f>
        <v/>
      </c>
      <c r="CK469" s="424" t="str">
        <f>IF(_tag_month_day!AI459="","",_tag_month_day!AI459)</f>
        <v/>
      </c>
      <c r="CL469" s="4" t="str">
        <f>IF(_tag_month_day!AJ459="","",_tag_month_day!AJ459)</f>
        <v/>
      </c>
      <c r="CM469" s="4" t="str">
        <f>IF(_tag_month_day!AK459="","",_tag_month_day!AK459)</f>
        <v/>
      </c>
      <c r="CN469" s="4" t="str">
        <f>IF(_tag_month_day!AL459="","",_tag_month_day!AL459)</f>
        <v/>
      </c>
      <c r="CO469" s="4" t="str">
        <f>IF(_tag_month_day!AM459="","",_tag_month_day!AM459)</f>
        <v/>
      </c>
      <c r="CP469" s="4" t="str">
        <f>IF(_tag_month_day!AN459="","",_tag_month_day!AN459)</f>
        <v/>
      </c>
      <c r="CQ469" s="4" t="str">
        <f>IF(_tag_month_day!AO459="","",_tag_month_day!AO459)</f>
        <v/>
      </c>
      <c r="CR469" s="462" t="str">
        <f>IF(_tag_month_day!AP459="","",_tag_month_day!AP459)</f>
        <v/>
      </c>
      <c r="CS469" s="463" t="str">
        <f>IF(_tag_month_day!AQ459="","",_tag_month_day!AQ459)</f>
        <v/>
      </c>
      <c r="CT469" s="4" t="str">
        <f>IF(_tag_month_day!AR459="","",_tag_month_day!AR459)</f>
        <v/>
      </c>
      <c r="CU469" s="464" t="e">
        <f>DU469/AJ469</f>
        <v>#VALUE!</v>
      </c>
      <c r="CV469" s="426" t="e">
        <f>BG469/BH469</f>
        <v>#VALUE!</v>
      </c>
      <c r="CW469" s="465" t="e">
        <f>AJ469*(1-CV469)*CU469*AF469</f>
        <v>#VALUE!</v>
      </c>
      <c r="CX469" s="465" t="e">
        <f>CW469*94%</f>
        <v>#VALUE!</v>
      </c>
      <c r="CY469" s="466" t="e">
        <f>IF(CX469=0,0,DS469/(DS469+CX469))</f>
        <v>#VALUE!</v>
      </c>
      <c r="CZ469" s="465" t="e">
        <f>$AJ469*EF469</f>
        <v>#VALUE!</v>
      </c>
      <c r="DA469" s="465" t="e">
        <f>$AJ469*EG469</f>
        <v>#VALUE!</v>
      </c>
      <c r="DB469" s="465" t="e">
        <f>$AJ469*EH469</f>
        <v>#VALUE!</v>
      </c>
      <c r="DC469" s="465" t="e">
        <f>$AJ469*EI469</f>
        <v>#VALUE!</v>
      </c>
      <c r="DD469" s="465" t="e">
        <f>$AJ469*EJ469</f>
        <v>#VALUE!</v>
      </c>
      <c r="DE469" s="465" t="e">
        <f>$AJ469*EK469</f>
        <v>#VALUE!</v>
      </c>
      <c r="DF469" s="465" t="e">
        <f>$AJ469*EL469</f>
        <v>#VALUE!</v>
      </c>
      <c r="DG469" s="465" t="e">
        <f>$AJ469*EM469</f>
        <v>#VALUE!</v>
      </c>
      <c r="DH469" s="465" t="e">
        <f>$AJ469*EN469</f>
        <v>#VALUE!</v>
      </c>
      <c r="DI469" s="465" t="e">
        <f>$AJ469*EO469</f>
        <v>#VALUE!</v>
      </c>
      <c r="DJ469" s="518" t="e">
        <f>CZ469*(1-EP469)</f>
        <v>#VALUE!</v>
      </c>
      <c r="DK469" s="518" t="e">
        <f>DA469*(1-ER469)</f>
        <v>#VALUE!</v>
      </c>
      <c r="DL469" s="518" t="e">
        <f>DB469*(1-EQ469)</f>
        <v>#VALUE!</v>
      </c>
      <c r="DM469" s="518" t="e">
        <f>DC469*(1-ES469)</f>
        <v>#VALUE!</v>
      </c>
      <c r="DN469" s="518" t="e">
        <f>DD469*(1-ET469)</f>
        <v>#VALUE!</v>
      </c>
      <c r="DO469" s="518" t="e">
        <f>DE469</f>
        <v>#VALUE!</v>
      </c>
      <c r="DP469" s="518" t="e">
        <f>DF469*(1-EU469)</f>
        <v>#VALUE!</v>
      </c>
      <c r="DQ469" s="518" t="e">
        <f>DG469*(1-EV469)</f>
        <v>#VALUE!</v>
      </c>
      <c r="DR469" s="518" t="e">
        <f>DH469*(1-EW469)</f>
        <v>#VALUE!</v>
      </c>
      <c r="DS469" s="518" t="e">
        <f>DI469</f>
        <v>#VALUE!</v>
      </c>
      <c r="DT469" s="518" t="e">
        <f>SUM(DJ469:DS469)</f>
        <v>#VALUE!</v>
      </c>
      <c r="DU469" s="518" t="e">
        <f>(GS469:GX469)+(DP469+DQ469+DR469)*GY469+DS469</f>
        <v>#VALUE!</v>
      </c>
      <c r="DV469" s="426" t="e">
        <f>AV469/$BH469/(1-EP469)</f>
        <v>#VALUE!</v>
      </c>
      <c r="DW469" s="426" t="e">
        <f>AW469/$BH469/(1-ER469)</f>
        <v>#VALUE!</v>
      </c>
      <c r="DX469" s="426" t="e">
        <f>AX469/$BH469/(1-EQ469)</f>
        <v>#VALUE!</v>
      </c>
      <c r="DY469" s="426" t="e">
        <f>AY469/$BH469/(1-ES469)</f>
        <v>#VALUE!</v>
      </c>
      <c r="DZ469" s="426" t="e">
        <f>AZ469/$BH469/(1-ET469)</f>
        <v>#VALUE!</v>
      </c>
      <c r="EA469" s="426" t="e">
        <f>BA469/$BH469/(1-AX469)</f>
        <v>#VALUE!</v>
      </c>
      <c r="EB469" s="426" t="e">
        <f>BB469/$BH469/(1-EU469)</f>
        <v>#VALUE!</v>
      </c>
      <c r="EC469" s="426" t="e">
        <f>BC469/$BH469/(1-EV469)</f>
        <v>#VALUE!</v>
      </c>
      <c r="ED469" s="426" t="e">
        <f>BD469/$BH469/(1-EW469)</f>
        <v>#VALUE!</v>
      </c>
      <c r="EE469" s="426" t="e">
        <f>BG469/BH469</f>
        <v>#VALUE!</v>
      </c>
      <c r="EF469" s="426" t="e">
        <f>DV469/SUM($DV469:$EE469)</f>
        <v>#VALUE!</v>
      </c>
      <c r="EG469" s="426" t="e">
        <f>DW469/SUM($DV469:$EE469)</f>
        <v>#VALUE!</v>
      </c>
      <c r="EH469" s="426" t="e">
        <f>DX469/SUM($DV469:$EE469)</f>
        <v>#VALUE!</v>
      </c>
      <c r="EI469" s="426" t="e">
        <f>DY469/SUM($DV469:$EE469)</f>
        <v>#VALUE!</v>
      </c>
      <c r="EJ469" s="426" t="e">
        <f>DZ469/SUM($DV469:$EE469)</f>
        <v>#VALUE!</v>
      </c>
      <c r="EK469" s="426" t="e">
        <f>EA469/SUM($DV469:$EE469)</f>
        <v>#VALUE!</v>
      </c>
      <c r="EL469" s="426" t="e">
        <f>EB469/SUM($DV469:$EE469)</f>
        <v>#VALUE!</v>
      </c>
      <c r="EM469" s="426" t="e">
        <f>EC469/SUM($DV469:$EE469)</f>
        <v>#VALUE!</v>
      </c>
      <c r="EN469" s="426" t="e">
        <f>ED469/SUM($DV469:$EE469)</f>
        <v>#VALUE!</v>
      </c>
      <c r="EO469" s="426" t="e">
        <f>EE469/SUM($DV469:$EE469)</f>
        <v>#VALUE!</v>
      </c>
      <c r="EP469" s="426">
        <f>EP468</f>
        <v>0.080000000000000002</v>
      </c>
      <c r="EQ469" s="426">
        <f>EQ468</f>
        <v>0.014999999999999999</v>
      </c>
      <c r="ER469" s="426">
        <f>ER468</f>
        <v>0.014999999999999999</v>
      </c>
      <c r="ES469" s="426">
        <f>ES468</f>
        <v>0.014999999999999999</v>
      </c>
      <c r="ET469" s="426">
        <f>ET468</f>
        <v>0.014999999999999999</v>
      </c>
      <c r="EU469" s="426">
        <f>EU468</f>
        <v>0.089999999999999997</v>
      </c>
      <c r="EV469" s="426">
        <f>EV468</f>
        <v>0.089999999999999997</v>
      </c>
      <c r="EW469" s="426">
        <f>EW468</f>
        <v>0.089999999999999997</v>
      </c>
      <c r="EX469" s="431" t="str">
        <f>IF(_tag_month_day!AS459="","",_tag_month_day!AS459/100)</f>
        <v/>
      </c>
      <c r="EY469" s="431" t="str">
        <f>IF(_tag_month_day!AT459="","",_tag_month_day!AT459/100)</f>
        <v/>
      </c>
      <c r="EZ469" s="431" t="str">
        <f>IF(_tag_month_day!AU459="","",_tag_month_day!AU459/100)</f>
        <v/>
      </c>
      <c r="FA469" s="431" t="str">
        <f>IF(_tag_month_day!AV459="","",_tag_month_day!AV459/100)</f>
        <v/>
      </c>
      <c r="FB469" s="431" t="str">
        <f>IF(_tag_month_day!AW459="","",_tag_month_day!AW459/100)</f>
        <v/>
      </c>
      <c r="FC469" s="431" t="str">
        <f>IF(_tag_month_day!AX459="","",_tag_month_day!AX459/100)</f>
        <v/>
      </c>
      <c r="FD469" s="449" t="str">
        <f>IF(_tag_month_day!AY459="","",_tag_month_day!AY459/100)</f>
        <v/>
      </c>
      <c r="FE469" s="449" t="str">
        <f>IF(_tag_month_day!AZ459="","",_tag_month_day!AZ459/100)</f>
        <v/>
      </c>
      <c r="FF469" s="449" t="str">
        <f>IF(_tag_month_day!BA459="","",_tag_month_day!BA459/100)</f>
        <v/>
      </c>
      <c r="FG469" s="449" t="str">
        <f>IF(_tag_month_day!BB459="","",_tag_month_day!BB459/100)</f>
        <v/>
      </c>
      <c r="FH469" s="467" t="str">
        <f>IF(_tag_month_day!BC459="","",_tag_month_day!BC459/100)</f>
        <v/>
      </c>
      <c r="FI469" s="449">
        <f>FI468</f>
        <v>0.40999999999999998</v>
      </c>
      <c r="FJ469" s="449">
        <f>FJ468</f>
        <v>0.11</v>
      </c>
      <c r="FK469" s="449">
        <f>FK468</f>
        <v>0.014999999999999999</v>
      </c>
      <c r="FL469" s="449">
        <f>FL468</f>
        <v>0</v>
      </c>
      <c r="FM469" s="467">
        <f>FM468</f>
        <v>0.0001</v>
      </c>
      <c r="FN469" s="449">
        <f>FN468</f>
        <v>0.32000000000000001</v>
      </c>
      <c r="FO469" s="449">
        <f>FO468</f>
        <v>0.20000000000000001</v>
      </c>
      <c r="FP469" s="449">
        <f>FP468</f>
        <v>0.01</v>
      </c>
      <c r="FQ469" s="449">
        <f>FQ468</f>
        <v>0</v>
      </c>
      <c r="FR469" s="467">
        <f>FR468</f>
        <v>0.0001</v>
      </c>
      <c r="FS469" s="449" t="str">
        <f>IF(_tag_month_day!BD459="","",_tag_month_day!BD459/100)</f>
        <v/>
      </c>
      <c r="FT469" s="449" t="str">
        <f>IF(_tag_month_day!BE459="","",_tag_month_day!BE459/100)</f>
        <v/>
      </c>
      <c r="FU469" s="449" t="str">
        <f>IF(_tag_month_day!BF459="","",_tag_month_day!BF459/100)</f>
        <v/>
      </c>
      <c r="FV469" s="449" t="str">
        <f>IF(_tag_month_day!BG459="","",_tag_month_day!BG459/100)</f>
        <v/>
      </c>
      <c r="FW469" s="467" t="str">
        <f>IF(_tag_month_day!BH459="","",_tag_month_day!BH459/100)</f>
        <v/>
      </c>
      <c r="FX469" s="449" t="str">
        <f>IF(_tag_month_day!BI459="","",_tag_month_day!BI459/100)</f>
        <v/>
      </c>
      <c r="FY469" s="449" t="str">
        <f>IF(_tag_month_day!BJ459="","",_tag_month_day!BJ459/100)</f>
        <v/>
      </c>
      <c r="FZ469" s="468" t="str">
        <f>IF(_tag_month_day!BK459="","",_tag_month_day!BK459/100)</f>
        <v/>
      </c>
      <c r="GA469" s="449" t="str">
        <f>IF(_tag_month_day!BL459="","",_tag_month_day!BL459/100)</f>
        <v/>
      </c>
      <c r="GB469" s="467" t="str">
        <f>IF(_tag_month_day!BM459="","",_tag_month_day!BM459/100)</f>
        <v/>
      </c>
      <c r="GC469" s="431" t="str">
        <f>IF(_tag_month_day!BN459="","",_tag_month_day!BN459/100)</f>
        <v/>
      </c>
      <c r="GD469" s="431" t="str">
        <f>IF(_tag_month_day!BO459="","",_tag_month_day!BO459/100)</f>
        <v/>
      </c>
      <c r="GE469" s="431" t="str">
        <f>IF(_tag_month_day!BP459="","",_tag_month_day!BP459/100)</f>
        <v/>
      </c>
      <c r="GF469" s="431" t="str">
        <f>IF(_tag_month_day!BQ459="","",_tag_month_day!BQ459/100)</f>
        <v/>
      </c>
      <c r="GG469" s="431" t="str">
        <f>IF(_tag_month_day!BR459="","",_tag_month_day!BR459/100)</f>
        <v/>
      </c>
      <c r="GH469" s="431" t="str">
        <f>IF(_tag_month_day!BS459="","",_tag_month_day!BS459/100)</f>
        <v/>
      </c>
      <c r="GI469" s="467" t="str">
        <f>IF(_tag_month_day!BT459="","",_tag_month_day!BT459/100)</f>
        <v/>
      </c>
      <c r="GJ469" s="469" t="str">
        <f>IF(_tag_month_day!BU459="","",_tag_month_day!BU459/100)</f>
        <v/>
      </c>
      <c r="GK469" s="470">
        <f>GK468</f>
        <v>0.070000000000000007</v>
      </c>
      <c r="GL469" s="470">
        <f>GL468</f>
        <v>0.029999999999999999</v>
      </c>
      <c r="GM469" s="471" t="str">
        <f>IF(_tag_month_day!BX459="","",_tag_month_day!BX459/100)</f>
        <v/>
      </c>
      <c r="GN469" s="470">
        <f>GN468</f>
        <v>0.070000000000000007</v>
      </c>
      <c r="GO469" s="470">
        <f>GO468</f>
        <v>0.029999999999999999</v>
      </c>
      <c r="GP469" s="470">
        <f>GP468</f>
        <v>0.089999999999999997</v>
      </c>
      <c r="GQ469" s="470">
        <f>GQ468</f>
        <v>0.029999999999999999</v>
      </c>
      <c r="GR469" s="471" t="str">
        <f>IF(_tag_month_day!CA459="","",_tag_month_day!CA459/100)</f>
        <v/>
      </c>
      <c r="GS469" s="519">
        <f>GS468</f>
        <v>0.95299999999999996</v>
      </c>
      <c r="GT469" s="519">
        <f>GT468</f>
        <v>0.55000000000000004</v>
      </c>
      <c r="GU469" s="519">
        <f>GU468</f>
        <v>0.55000000000000004</v>
      </c>
      <c r="GV469" s="519">
        <f>GV468</f>
        <v>0.55000000000000004</v>
      </c>
      <c r="GW469" s="519">
        <f>GW468</f>
        <v>0.5</v>
      </c>
      <c r="GX469" s="519">
        <f>GX468</f>
        <v>0.93500000000000005</v>
      </c>
      <c r="GY469" s="519">
        <f>GY468</f>
        <v>0.14999999999999999</v>
      </c>
      <c r="GZ469" s="519">
        <f>GZ468</f>
        <v>1</v>
      </c>
      <c r="HA469" s="519">
        <f>HA468</f>
        <v>0.047</v>
      </c>
      <c r="HB469" s="519">
        <f>HB468</f>
        <v>0.45000000000000001</v>
      </c>
      <c r="HC469" s="519">
        <f>HC468</f>
        <v>0.45000000000000001</v>
      </c>
      <c r="HD469" s="519">
        <f>HD468</f>
        <v>0.45000000000000001</v>
      </c>
      <c r="HE469" s="519">
        <f>HE468</f>
        <v>0.5</v>
      </c>
      <c r="HF469" s="519">
        <f>HF468</f>
        <v>0.065000000000000002</v>
      </c>
      <c r="HG469" s="519">
        <f>HG468</f>
        <v>0.84999999999999998</v>
      </c>
      <c r="HH469" s="519">
        <f>HH468</f>
        <v>0</v>
      </c>
      <c r="HI469" s="424">
        <f>IF(BZ469&lt;&gt;"",CK469-BV469,0)</f>
        <v>0</v>
      </c>
      <c r="HJ469" s="424" t="e">
        <f>IF(AJ469&gt;0,AH469-AJ469,0)</f>
        <v>#VALUE!</v>
      </c>
      <c r="HK469" s="466">
        <f>HK468</f>
        <v>0.84999999999999998</v>
      </c>
      <c r="HL469" s="424">
        <f>HL468</f>
        <v>550000</v>
      </c>
      <c r="HM469" s="424">
        <f>HM468</f>
        <v>480000</v>
      </c>
      <c r="HN469" s="465" t="e">
        <f>(DJ469*EZ469+DK469*FH469+DL469*FM469+DM469*FR469+DN469*FW469+DO469*GB469+DS469*GI469+DP469*GM469+DR469*GR469)*1000*2</f>
        <v>#VALUE!</v>
      </c>
      <c r="HO469" s="465" t="e">
        <f>HN469*HK469*$HO$2/HL469*1000000</f>
        <v>#VALUE!</v>
      </c>
      <c r="HP469" s="465" t="e">
        <f>HN469*HK469*$HP$2/HM469*1000000</f>
        <v>#VALUE!</v>
      </c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</row>
    <row customFormat="1" r="470" s="0">
      <c r="A470" s="420">
        <v>459</v>
      </c>
      <c r="B470" s="421">
        <f ca="1">IF(D470=D469,B469,IF(D470="夜班",B469+1,B469))</f>
        <v>43605</v>
      </c>
      <c r="C470" s="422">
        <f>C469</f>
        <v>0.041666666666666699</v>
      </c>
      <c r="D470" s="10" t="str">
        <f ca="1">IF(HOUR(G470)&lt;8,"夜班",IF(HOUR(G470)&lt;16,"白班",IF(HOUR(G470)&lt;24,"中班",0)))</f>
        <v>夜班</v>
      </c>
      <c r="E470" s="10" t="e">
        <f ca="1">IF(F470=1,"甲",IF(F470=2,"乙",IF(F470=3,"丙",IF(F470=4,"丁",""))))</f>
        <v>#REF!</v>
      </c>
      <c r="F470" s="10" t="e">
        <f ca="1">SUMPRODUCT((成本日报!$A$3:$A$95=计划!B470)*(成本日报!$B$3:$B$95=计划!$D470),成本日报!$C$3:$C$95)</f>
        <v>#REF!</v>
      </c>
      <c r="G470" s="423">
        <f ca="1">G469+C469</f>
        <v>43605.083333332223</v>
      </c>
      <c r="H470" s="423">
        <f ca="1">$G470+$C470/60*10+$C470*0</f>
        <v>43605.090277776668</v>
      </c>
      <c r="I470" s="423">
        <f ca="1">$G470+$C470/60*18+$C470*0</f>
        <v>43605.09583333222</v>
      </c>
      <c r="J470" s="423">
        <f ca="1">$G470+$C470/60*0+$C470*1</f>
        <v>43605.124999998887</v>
      </c>
      <c r="K470" s="423">
        <f ca="1">$G470+$C470/60*30+$C470*2</f>
        <v>43605.187499998894</v>
      </c>
      <c r="L470" s="423">
        <f ca="1">$G470+$C470/60*0+$C470*3</f>
        <v>43605.208333332223</v>
      </c>
      <c r="M470" s="424" t="str">
        <f>IF(_tag_month_day!A460="","",_tag_month_day!A460)</f>
        <v/>
      </c>
      <c r="N470" s="424" t="str">
        <f>IF(_tag_month_day!B460="","",_tag_month_day!B460)</f>
        <v/>
      </c>
      <c r="O470" s="425" t="e">
        <f>IF(M470+N470=0,"",M470+N470)</f>
        <v>#VALUE!</v>
      </c>
      <c r="P470" s="424" t="str">
        <f>IF(_tag_month_day!C460="","",_tag_month_day!C460)</f>
        <v/>
      </c>
      <c r="Q470" s="424" t="str">
        <f>IF(_tag_month_day!D460="","",_tag_month_day!D460)</f>
        <v/>
      </c>
      <c r="R470" s="426" t="str">
        <f>IF(_tag_month_day!CB460="","",_tag_month_day!CB460/100)</f>
        <v/>
      </c>
      <c r="S470" s="427" t="str">
        <f>IF(_tag_month_day!E460="","",_tag_month_day!E460)</f>
        <v/>
      </c>
      <c r="T470" s="427" t="str">
        <f>IF(_tag_month_day!F460="","",_tag_month_day!F460)</f>
        <v/>
      </c>
      <c r="U470" s="428" t="e">
        <f>S470+T470</f>
        <v>#VALUE!</v>
      </c>
      <c r="V470" s="429" t="e">
        <f>U470/AJ470</f>
        <v>#VALUE!</v>
      </c>
      <c r="W470" s="430" t="str">
        <f>IF(_jhy_month_day!A460="","",_jhy_month_day!A460)</f>
        <v/>
      </c>
      <c r="X470" s="431" t="str">
        <f>IF(_jhy_month_day!B460="","",_jhy_month_day!B460/100)</f>
        <v/>
      </c>
      <c r="Y470" s="431" t="str">
        <f>IF(_jhy_month_day!C460="","",_jhy_month_day!C460/100)</f>
        <v/>
      </c>
      <c r="Z470" s="432">
        <f>Z466+1</f>
        <v>115</v>
      </c>
      <c r="AA470" s="433" t="str">
        <f>IF(_tag_month_day!G460="","",_tag_month_day!G460/100)</f>
        <v/>
      </c>
      <c r="AB470" s="433" t="str">
        <f>IF(_tag_month_day!H460="","",_tag_month_day!H460/100)</f>
        <v/>
      </c>
      <c r="AC470" s="434">
        <f>IF(X470="",AC469,BK470*($AV469*X470+$AW469*FD469+$AX469*FI469+$AY469*FN469+$AZ469*FS469+$BA469*FX469+$BG469*GE469)/(AV469*Y470+AX469*FK469+AW469*FF469+AY469*FP469+AZ469*FU469+BA469*FZ469+BG469*GG469+BB469*GK469+BC469*GN469+BD469*GP469))</f>
        <v>1.59963432013121</v>
      </c>
      <c r="AD470" s="435" t="str">
        <f>IF(AC470=AC469,"",AC470-AC469)</f>
        <v/>
      </c>
      <c r="AE470" s="436" t="str">
        <f>IF(1-AF470=0,"",(1-AF470))</f>
        <v/>
      </c>
      <c r="AF470" s="437">
        <v>1</v>
      </c>
      <c r="AG470" s="10" t="str">
        <f>AG469</f>
        <v>9A3</v>
      </c>
      <c r="AH470" s="438" t="str">
        <f>AH469</f>
        <v/>
      </c>
      <c r="AI470" s="424"/>
      <c r="AJ470" s="10" t="str">
        <f>IF(_tag_month_day!I460="","",_tag_month_day!I460)</f>
        <v/>
      </c>
      <c r="AK470" s="440"/>
      <c r="AL470" s="440"/>
      <c r="AM470" s="440"/>
      <c r="AN470" s="441">
        <f>AN469</f>
        <v>2</v>
      </c>
      <c r="AO470" s="441">
        <f>AO469</f>
        <v>8</v>
      </c>
      <c r="AP470" s="442" t="e">
        <f>(IF(AN470=0,AS469,AS469*(1+AO470/AN470)/(AR470+AO470/AN470)))+AT470</f>
        <v>#VALUE!</v>
      </c>
      <c r="AQ470" s="443" t="str">
        <f>IF(_tag_month_day!J460="","",_tag_month_day!J460/100)</f>
        <v/>
      </c>
      <c r="AR470" s="444">
        <f>AR469</f>
        <v>1.3</v>
      </c>
      <c r="AS470" s="445" t="e">
        <f>AQ470*(AN470*AR470+AO470)/(AN470+AO470)</f>
        <v>#VALUE!</v>
      </c>
      <c r="AT470" s="445" t="e">
        <f>(SUM(BE470:BF470)-SUM(BE469:BF469))*0.05</f>
        <v>#VALUE!</v>
      </c>
      <c r="AU470" s="446" t="str">
        <f>IF(_tag_month_day!CC460="","",IF(_tag_month_day!CC460&gt;0,_tag_month_day!CD460,_tag_month_day!CE460))</f>
        <v/>
      </c>
      <c r="AV470" s="447" t="str">
        <f>IF(_tag_month_day!L460="","",_tag_month_day!L460/100)</f>
        <v/>
      </c>
      <c r="AW470" s="431">
        <f>AW469</f>
        <v>0</v>
      </c>
      <c r="AX470" s="431">
        <f>AX469</f>
        <v>0</v>
      </c>
      <c r="AY470" s="431" t="str">
        <f>IF(_tag_month_day!M460="","",_tag_month_day!M460/100)</f>
        <v/>
      </c>
      <c r="AZ470" s="431" t="str">
        <f>IF(_tag_month_day!N460="","",_tag_month_day!N460/100)</f>
        <v/>
      </c>
      <c r="BA470" s="431" t="str">
        <f>IF(_tag_month_day!O460="","",_tag_month_day!O460/100)</f>
        <v/>
      </c>
      <c r="BB470" s="448" t="str">
        <f>IF(_tag_month_day!P460="","",_tag_month_day!P460/100)</f>
        <v/>
      </c>
      <c r="BC470" s="448">
        <f>BC469</f>
        <v>0</v>
      </c>
      <c r="BD470" s="448" t="str">
        <f>IF(_tag_month_day!Q460="","",_tag_month_day!Q460/100)</f>
        <v/>
      </c>
      <c r="BE470" s="449" t="str">
        <f>IF(_tag_month_day!R460="","",_tag_month_day!R460/100)</f>
        <v/>
      </c>
      <c r="BF470" s="388" t="e">
        <f>(AU470*(100+BE470*100))/(AJ470-AU470)/100</f>
        <v>#VALUE!</v>
      </c>
      <c r="BG470" s="450" t="e">
        <f>BE470+BF470</f>
        <v>#VALUE!</v>
      </c>
      <c r="BH470" s="451" t="e">
        <f>SUM(AV470:BF470)</f>
        <v>#VALUE!</v>
      </c>
      <c r="BI470" s="452" t="e">
        <f>IF(CX470=0,BI469,(DK470*查询!$R$5+DL470*查询!$Q$5+DM470*查询!$N$5+DN470*查询!$O$5+DO470*查询!$P$5)*AF470/CX470)</f>
        <v>#VALUE!</v>
      </c>
      <c r="BJ470" s="452" t="e">
        <f>IF(CX470=0,BJ469,(DP470*查询!$S$5+DQ470*查询!$T$5+DR470*查询!$U$5)*AF470/CX470)</f>
        <v>#VALUE!</v>
      </c>
      <c r="BK470" s="452">
        <f>BK469</f>
        <v>1</v>
      </c>
      <c r="BL470" s="453" t="e">
        <f>SUMPRODUCT((AV470:BA470)*(GS470:GX470))/((GS470:GX470)+SUM(BB470:BD470)*GY470+BG470*GZ470)</f>
        <v>#VALUE!</v>
      </c>
      <c r="BM470" s="453" t="e">
        <f>BK470*($AV470*FB470+$AW470*FD470+$AX470*FI470+$AY470*FN470+$AZ470*FS470+$BA470*FX470+$BG470*GE470)/(AV470*EY470+AX470*FK470+AW470*FF470+AY470*FP470+AZ470*FU470+BA470*FZ470+BG470*GG470+BB470*GK470+BC470*GN470+BD470*GP470)</f>
        <v>#VALUE!</v>
      </c>
      <c r="BN470" s="453" t="e">
        <f>($AV470*FC470+$AX470*FJ470+$AW470*FE470+$AY470*FO470+$AZ470*FT470+$BA470*FY470+$BG470*GF470)/($AV470*FA470+BG470*GH470+BB470*GL470+BC470*GO470+BD470*GQ470+BA470*GA470)</f>
        <v>#VALUE!</v>
      </c>
      <c r="BO470" s="454" t="e">
        <f>SUMPRODUCT(AV470:BA470*GS470:GX470)/(GS470:GX470+(BB470+BC470+BD470)*GY470+BG470)</f>
        <v>#VALUE!</v>
      </c>
      <c r="BP470" s="454" t="e">
        <f>SUMPRODUCT(AV470:BA470*GS470:GX470)/(GS470:GX470+(BB470+BC470+BD470)*GY470+BG470)</f>
        <v>#VALUE!</v>
      </c>
      <c r="BQ470" s="454" t="e">
        <f>SUMPRODUCT(AV470:BA470*GS470:GX470)/(GS470:GX470+(BB470+BC470+BD470)*GY470+BG470)</f>
        <v>#VALUE!</v>
      </c>
      <c r="BR470" s="453" t="str">
        <f>IF(_tag_month_day!T460="","",_tag_month_day!T460)</f>
        <v/>
      </c>
      <c r="BS470" s="453" t="str">
        <f>IF(_tag_month_day!U460="","",_tag_month_day!U460)</f>
        <v/>
      </c>
      <c r="BT470" s="455" t="str">
        <f>IF(CK470="","",IF((CK470&gt;=BV470-0.12)*(CK470&lt;=BV470+0.12),"合格","不合格"))</f>
        <v/>
      </c>
      <c r="BU470" s="456" t="str">
        <f>IF(_tag_month_day!V460="","",_tag_month_day!V460)</f>
        <v/>
      </c>
      <c r="BV470" s="457" t="str">
        <f>IF(_tag_month_day!W460="","",_tag_month_day!W460)</f>
        <v/>
      </c>
      <c r="BW470" s="458" t="str">
        <f>IF(_tag_month_day!X460="","",_tag_month_day!X460)</f>
        <v/>
      </c>
      <c r="BX470" s="458" t="str">
        <f>IF(_tag_month_day!Y460="","",_tag_month_day!Y460)</f>
        <v/>
      </c>
      <c r="BY470" s="459">
        <f ca="1">L470</f>
        <v>43605.208333332223</v>
      </c>
      <c r="BZ470" s="460"/>
      <c r="CA470" s="461"/>
      <c r="CB470" s="424" t="str">
        <f>IF(_tag_month_day!Z460="","",_tag_month_day!Z460)</f>
        <v/>
      </c>
      <c r="CC470" s="424" t="str">
        <f>IF(_tag_month_day!AA460="","",_tag_month_day!AA460)</f>
        <v/>
      </c>
      <c r="CD470" s="424" t="str">
        <f>IF(_tag_month_day!AB460="","",_tag_month_day!AB460)</f>
        <v/>
      </c>
      <c r="CE470" s="424" t="str">
        <f>IF(_tag_month_day!AC460="","",_tag_month_day!AC460)</f>
        <v/>
      </c>
      <c r="CF470" s="424" t="str">
        <f>IF(_tag_month_day!AD460="","",_tag_month_day!AD460)</f>
        <v/>
      </c>
      <c r="CG470" s="424" t="str">
        <f>IF(_tag_month_day!AE460="","",_tag_month_day!AE460)</f>
        <v/>
      </c>
      <c r="CH470" s="424" t="str">
        <f>IF(_tag_month_day!AF460="","",_tag_month_day!AF460)</f>
        <v/>
      </c>
      <c r="CI470" s="424" t="str">
        <f>IF(_tag_month_day!AG460="","",_tag_month_day!AG460)</f>
        <v/>
      </c>
      <c r="CJ470" s="424" t="str">
        <f>IF(_tag_month_day!AH460="","",_tag_month_day!AH460)</f>
        <v/>
      </c>
      <c r="CK470" s="424" t="str">
        <f>IF(_tag_month_day!AI460="","",_tag_month_day!AI460)</f>
        <v/>
      </c>
      <c r="CL470" s="4" t="str">
        <f>IF(_tag_month_day!AJ460="","",_tag_month_day!AJ460)</f>
        <v/>
      </c>
      <c r="CM470" s="4" t="str">
        <f>IF(_tag_month_day!AK460="","",_tag_month_day!AK460)</f>
        <v/>
      </c>
      <c r="CN470" s="4" t="str">
        <f>IF(_tag_month_day!AL460="","",_tag_month_day!AL460)</f>
        <v/>
      </c>
      <c r="CO470" s="4" t="str">
        <f>IF(_tag_month_day!AM460="","",_tag_month_day!AM460)</f>
        <v/>
      </c>
      <c r="CP470" s="4" t="str">
        <f>IF(_tag_month_day!AN460="","",_tag_month_day!AN460)</f>
        <v/>
      </c>
      <c r="CQ470" s="4" t="str">
        <f>IF(_tag_month_day!AO460="","",_tag_month_day!AO460)</f>
        <v/>
      </c>
      <c r="CR470" s="462" t="str">
        <f>IF(_tag_month_day!AP460="","",_tag_month_day!AP460)</f>
        <v/>
      </c>
      <c r="CS470" s="463" t="str">
        <f>IF(_tag_month_day!AQ460="","",_tag_month_day!AQ460)</f>
        <v/>
      </c>
      <c r="CT470" s="4" t="str">
        <f>IF(_tag_month_day!AR460="","",_tag_month_day!AR460)</f>
        <v/>
      </c>
      <c r="CU470" s="464" t="e">
        <f>DU470/AJ470</f>
        <v>#VALUE!</v>
      </c>
      <c r="CV470" s="451" t="e">
        <f>BG470/BH470</f>
        <v>#VALUE!</v>
      </c>
      <c r="CW470" s="465" t="e">
        <f>AJ470*(1-CV470)*CU470*AF470</f>
        <v>#VALUE!</v>
      </c>
      <c r="CX470" s="465" t="e">
        <f>CW470*94%</f>
        <v>#VALUE!</v>
      </c>
      <c r="CY470" s="466" t="e">
        <f>IF(CX470=0,0,DS470/(DS470+CX470))</f>
        <v>#VALUE!</v>
      </c>
      <c r="CZ470" s="465" t="e">
        <f>$AJ470*EF470</f>
        <v>#VALUE!</v>
      </c>
      <c r="DA470" s="465" t="e">
        <f>$AJ470*EG470</f>
        <v>#VALUE!</v>
      </c>
      <c r="DB470" s="465" t="e">
        <f>$AJ470*EH470</f>
        <v>#VALUE!</v>
      </c>
      <c r="DC470" s="465" t="e">
        <f>$AJ470*EI470</f>
        <v>#VALUE!</v>
      </c>
      <c r="DD470" s="465" t="e">
        <f>$AJ470*EJ470</f>
        <v>#VALUE!</v>
      </c>
      <c r="DE470" s="465" t="e">
        <f>$AJ470*EK470</f>
        <v>#VALUE!</v>
      </c>
      <c r="DF470" s="465" t="e">
        <f>$AJ470*EL470</f>
        <v>#VALUE!</v>
      </c>
      <c r="DG470" s="465" t="e">
        <f>$AJ470*EM470</f>
        <v>#VALUE!</v>
      </c>
      <c r="DH470" s="465" t="e">
        <f>$AJ470*EN470</f>
        <v>#VALUE!</v>
      </c>
      <c r="DI470" s="465" t="e">
        <f>$AJ470*EO470</f>
        <v>#VALUE!</v>
      </c>
      <c r="DJ470" s="465" t="e">
        <f>CZ470*(1-EP470)</f>
        <v>#VALUE!</v>
      </c>
      <c r="DK470" s="465" t="e">
        <f>DA470*(1-ER470)</f>
        <v>#VALUE!</v>
      </c>
      <c r="DL470" s="465" t="e">
        <f>DB470*(1-EQ470)</f>
        <v>#VALUE!</v>
      </c>
      <c r="DM470" s="465" t="e">
        <f>DC470*(1-ES470)</f>
        <v>#VALUE!</v>
      </c>
      <c r="DN470" s="465" t="e">
        <f>DD470*(1-ET470)</f>
        <v>#VALUE!</v>
      </c>
      <c r="DO470" s="465" t="e">
        <f>DE470</f>
        <v>#VALUE!</v>
      </c>
      <c r="DP470" s="465" t="e">
        <f>DF470*(1-EU470)</f>
        <v>#VALUE!</v>
      </c>
      <c r="DQ470" s="465" t="e">
        <f>DG470*(1-EV470)</f>
        <v>#VALUE!</v>
      </c>
      <c r="DR470" s="465" t="e">
        <f>DH470*(1-EW470)</f>
        <v>#VALUE!</v>
      </c>
      <c r="DS470" s="465" t="e">
        <f>DI470</f>
        <v>#VALUE!</v>
      </c>
      <c r="DT470" s="465" t="e">
        <f>SUM(DJ470:DS470)</f>
        <v>#VALUE!</v>
      </c>
      <c r="DU470" s="465" t="e">
        <f>(GS470:GX470)+(DP470+DQ470+DR470)*GY470+DS470</f>
        <v>#VALUE!</v>
      </c>
      <c r="DV470" s="451" t="e">
        <f>AV470/$BH470/(1-EP470)</f>
        <v>#VALUE!</v>
      </c>
      <c r="DW470" s="451" t="e">
        <f>AW470/$BH470/(1-ER470)</f>
        <v>#VALUE!</v>
      </c>
      <c r="DX470" s="451" t="e">
        <f>AX470/$BH470/(1-EQ470)</f>
        <v>#VALUE!</v>
      </c>
      <c r="DY470" s="451" t="e">
        <f>AY470/$BH470/(1-ES470)</f>
        <v>#VALUE!</v>
      </c>
      <c r="DZ470" s="451" t="e">
        <f>AZ470/$BH470/(1-ET470)</f>
        <v>#VALUE!</v>
      </c>
      <c r="EA470" s="451" t="e">
        <f>BA470/$BH470/(1-AX470)</f>
        <v>#VALUE!</v>
      </c>
      <c r="EB470" s="451" t="e">
        <f>BB470/$BH470/(1-EU470)</f>
        <v>#VALUE!</v>
      </c>
      <c r="EC470" s="451" t="e">
        <f>BC470/$BH470/(1-EV470)</f>
        <v>#VALUE!</v>
      </c>
      <c r="ED470" s="451" t="e">
        <f>BD470/$BH470/(1-EW470)</f>
        <v>#VALUE!</v>
      </c>
      <c r="EE470" s="451" t="e">
        <f>BG470/BH470</f>
        <v>#VALUE!</v>
      </c>
      <c r="EF470" s="451" t="e">
        <f>DV470/SUM($DV470:$EE470)</f>
        <v>#VALUE!</v>
      </c>
      <c r="EG470" s="451" t="e">
        <f>DW470/SUM($DV470:$EE470)</f>
        <v>#VALUE!</v>
      </c>
      <c r="EH470" s="451" t="e">
        <f>DX470/SUM($DV470:$EE470)</f>
        <v>#VALUE!</v>
      </c>
      <c r="EI470" s="451" t="e">
        <f>DY470/SUM($DV470:$EE470)</f>
        <v>#VALUE!</v>
      </c>
      <c r="EJ470" s="451" t="e">
        <f>DZ470/SUM($DV470:$EE470)</f>
        <v>#VALUE!</v>
      </c>
      <c r="EK470" s="451" t="e">
        <f>EA470/SUM($DV470:$EE470)</f>
        <v>#VALUE!</v>
      </c>
      <c r="EL470" s="451" t="e">
        <f>EB470/SUM($DV470:$EE470)</f>
        <v>#VALUE!</v>
      </c>
      <c r="EM470" s="451" t="e">
        <f>EC470/SUM($DV470:$EE470)</f>
        <v>#VALUE!</v>
      </c>
      <c r="EN470" s="451" t="e">
        <f>ED470/SUM($DV470:$EE470)</f>
        <v>#VALUE!</v>
      </c>
      <c r="EO470" s="451" t="e">
        <f>EE470/SUM($DV470:$EE470)</f>
        <v>#VALUE!</v>
      </c>
      <c r="EP470" s="450">
        <f>EP469</f>
        <v>0.080000000000000002</v>
      </c>
      <c r="EQ470" s="450">
        <f>EQ469</f>
        <v>0.014999999999999999</v>
      </c>
      <c r="ER470" s="450">
        <f>ER469</f>
        <v>0.014999999999999999</v>
      </c>
      <c r="ES470" s="450">
        <f>ES469</f>
        <v>0.014999999999999999</v>
      </c>
      <c r="ET470" s="450">
        <f>ET469</f>
        <v>0.014999999999999999</v>
      </c>
      <c r="EU470" s="450">
        <f>EU469</f>
        <v>0.089999999999999997</v>
      </c>
      <c r="EV470" s="450">
        <f>EV469</f>
        <v>0.089999999999999997</v>
      </c>
      <c r="EW470" s="450">
        <f>EW469</f>
        <v>0.089999999999999997</v>
      </c>
      <c r="EX470" s="431" t="str">
        <f>IF(_tag_month_day!AS460="","",_tag_month_day!AS460/100)</f>
        <v/>
      </c>
      <c r="EY470" s="431" t="str">
        <f>IF(_tag_month_day!AT460="","",_tag_month_day!AT460/100)</f>
        <v/>
      </c>
      <c r="EZ470" s="431" t="str">
        <f>IF(_tag_month_day!AU460="","",_tag_month_day!AU460/100)</f>
        <v/>
      </c>
      <c r="FA470" s="431" t="str">
        <f>IF(_tag_month_day!AV460="","",_tag_month_day!AV460/100)</f>
        <v/>
      </c>
      <c r="FB470" s="431" t="str">
        <f>IF(_tag_month_day!AW460="","",_tag_month_day!AW460/100)</f>
        <v/>
      </c>
      <c r="FC470" s="431" t="str">
        <f>IF(_tag_month_day!AX460="","",_tag_month_day!AX460/100)</f>
        <v/>
      </c>
      <c r="FD470" s="449" t="str">
        <f>IF(_tag_month_day!AY460="","",_tag_month_day!AY460/100)</f>
        <v/>
      </c>
      <c r="FE470" s="449" t="str">
        <f>IF(_tag_month_day!AZ460="","",_tag_month_day!AZ460/100)</f>
        <v/>
      </c>
      <c r="FF470" s="449" t="str">
        <f>IF(_tag_month_day!BA460="","",_tag_month_day!BA460/100)</f>
        <v/>
      </c>
      <c r="FG470" s="449" t="str">
        <f>IF(_tag_month_day!BB460="","",_tag_month_day!BB460/100)</f>
        <v/>
      </c>
      <c r="FH470" s="467" t="str">
        <f>IF(_tag_month_day!BC460="","",_tag_month_day!BC460/100)</f>
        <v/>
      </c>
      <c r="FI470" s="449">
        <f>FI469</f>
        <v>0.40999999999999998</v>
      </c>
      <c r="FJ470" s="449">
        <f>FJ469</f>
        <v>0.11</v>
      </c>
      <c r="FK470" s="449">
        <f>FK469</f>
        <v>0.014999999999999999</v>
      </c>
      <c r="FL470" s="449">
        <f>FL469</f>
        <v>0</v>
      </c>
      <c r="FM470" s="467">
        <f>FM469</f>
        <v>0.0001</v>
      </c>
      <c r="FN470" s="449">
        <f>FN469</f>
        <v>0.32000000000000001</v>
      </c>
      <c r="FO470" s="449">
        <f>FO469</f>
        <v>0.20000000000000001</v>
      </c>
      <c r="FP470" s="449">
        <f>FP469</f>
        <v>0.01</v>
      </c>
      <c r="FQ470" s="449">
        <f>FQ469</f>
        <v>0</v>
      </c>
      <c r="FR470" s="467">
        <f>FR469</f>
        <v>0.0001</v>
      </c>
      <c r="FS470" s="449" t="str">
        <f>IF(_tag_month_day!BD460="","",_tag_month_day!BD460/100)</f>
        <v/>
      </c>
      <c r="FT470" s="449" t="str">
        <f>IF(_tag_month_day!BE460="","",_tag_month_day!BE460/100)</f>
        <v/>
      </c>
      <c r="FU470" s="449" t="str">
        <f>IF(_tag_month_day!BF460="","",_tag_month_day!BF460/100)</f>
        <v/>
      </c>
      <c r="FV470" s="449" t="str">
        <f>IF(_tag_month_day!BG460="","",_tag_month_day!BG460/100)</f>
        <v/>
      </c>
      <c r="FW470" s="467" t="str">
        <f>IF(_tag_month_day!BH460="","",_tag_month_day!BH460/100)</f>
        <v/>
      </c>
      <c r="FX470" s="449" t="str">
        <f>IF(_tag_month_day!BI460="","",_tag_month_day!BI460/100)</f>
        <v/>
      </c>
      <c r="FY470" s="449" t="str">
        <f>IF(_tag_month_day!BJ460="","",_tag_month_day!BJ460/100)</f>
        <v/>
      </c>
      <c r="FZ470" s="468" t="str">
        <f>IF(_tag_month_day!BK460="","",_tag_month_day!BK460/100)</f>
        <v/>
      </c>
      <c r="GA470" s="449" t="str">
        <f>IF(_tag_month_day!BL460="","",_tag_month_day!BL460/100)</f>
        <v/>
      </c>
      <c r="GB470" s="467" t="str">
        <f>IF(_tag_month_day!BM460="","",_tag_month_day!BM460/100)</f>
        <v/>
      </c>
      <c r="GC470" s="431" t="str">
        <f>IF(_tag_month_day!BN460="","",_tag_month_day!BN460/100)</f>
        <v/>
      </c>
      <c r="GD470" s="431" t="str">
        <f>IF(_tag_month_day!BO460="","",_tag_month_day!BO460/100)</f>
        <v/>
      </c>
      <c r="GE470" s="431" t="str">
        <f>IF(_tag_month_day!BP460="","",_tag_month_day!BP460/100)</f>
        <v/>
      </c>
      <c r="GF470" s="431" t="str">
        <f>IF(_tag_month_day!BQ460="","",_tag_month_day!BQ460/100)</f>
        <v/>
      </c>
      <c r="GG470" s="431" t="str">
        <f>IF(_tag_month_day!BR460="","",_tag_month_day!BR460/100)</f>
        <v/>
      </c>
      <c r="GH470" s="431" t="str">
        <f>IF(_tag_month_day!BS460="","",_tag_month_day!BS460/100)</f>
        <v/>
      </c>
      <c r="GI470" s="467" t="str">
        <f>IF(_tag_month_day!BT460="","",_tag_month_day!BT460/100)</f>
        <v/>
      </c>
      <c r="GJ470" s="469" t="str">
        <f>IF(_tag_month_day!BU460="","",_tag_month_day!BU460/100)</f>
        <v/>
      </c>
      <c r="GK470" s="470">
        <f>GK469</f>
        <v>0.070000000000000007</v>
      </c>
      <c r="GL470" s="470">
        <f>GL469</f>
        <v>0.029999999999999999</v>
      </c>
      <c r="GM470" s="471" t="str">
        <f>IF(_tag_month_day!BX460="","",_tag_month_day!BX460/100)</f>
        <v/>
      </c>
      <c r="GN470" s="470">
        <f>GN469</f>
        <v>0.070000000000000007</v>
      </c>
      <c r="GO470" s="470">
        <f>GO469</f>
        <v>0.029999999999999999</v>
      </c>
      <c r="GP470" s="470">
        <f>GP469</f>
        <v>0.089999999999999997</v>
      </c>
      <c r="GQ470" s="470">
        <f>GQ469</f>
        <v>0.029999999999999999</v>
      </c>
      <c r="GR470" s="471" t="str">
        <f>IF(_tag_month_day!CA460="","",_tag_month_day!CA460/100)</f>
        <v/>
      </c>
      <c r="GS470" s="472">
        <f>GS469</f>
        <v>0.95299999999999996</v>
      </c>
      <c r="GT470" s="472">
        <f>GT469</f>
        <v>0.55000000000000004</v>
      </c>
      <c r="GU470" s="472">
        <f>GU469</f>
        <v>0.55000000000000004</v>
      </c>
      <c r="GV470" s="472">
        <f>GV469</f>
        <v>0.55000000000000004</v>
      </c>
      <c r="GW470" s="472">
        <f>GW469</f>
        <v>0.5</v>
      </c>
      <c r="GX470" s="472">
        <f>GX469</f>
        <v>0.93500000000000005</v>
      </c>
      <c r="GY470" s="472">
        <f>GY469</f>
        <v>0.14999999999999999</v>
      </c>
      <c r="GZ470" s="472">
        <f>GZ469</f>
        <v>1</v>
      </c>
      <c r="HA470" s="474">
        <f>HA469</f>
        <v>0.047</v>
      </c>
      <c r="HB470" s="474">
        <f>HB469</f>
        <v>0.45000000000000001</v>
      </c>
      <c r="HC470" s="474">
        <f>HC469</f>
        <v>0.45000000000000001</v>
      </c>
      <c r="HD470" s="474">
        <f>HD469</f>
        <v>0.45000000000000001</v>
      </c>
      <c r="HE470" s="474">
        <f>HE469</f>
        <v>0.5</v>
      </c>
      <c r="HF470" s="474">
        <f>HF469</f>
        <v>0.065000000000000002</v>
      </c>
      <c r="HG470" s="474">
        <f>HG469</f>
        <v>0.84999999999999998</v>
      </c>
      <c r="HH470" s="474">
        <f>HH469</f>
        <v>0</v>
      </c>
      <c r="HI470" s="10">
        <f>IF(BZ470&lt;&gt;"",CK470-BV470,0)</f>
        <v>0</v>
      </c>
      <c r="HJ470" s="10" t="e">
        <f>IF(AJ470&gt;0,AH470-AJ470,0)</f>
        <v>#VALUE!</v>
      </c>
      <c r="HK470" s="466">
        <f>HK469</f>
        <v>0.84999999999999998</v>
      </c>
      <c r="HL470" s="424">
        <f>HL469</f>
        <v>550000</v>
      </c>
      <c r="HM470" s="424">
        <f>HM469</f>
        <v>480000</v>
      </c>
      <c r="HN470" s="465" t="e">
        <f>(DJ470*EZ470+DK470*FH470+DL470*FM470+DM470*FR470+DN470*FW470+DO470*GB470+DS470*GI470+DP470*GM470+DR470*GR470)*1000*2</f>
        <v>#VALUE!</v>
      </c>
      <c r="HO470" s="465" t="e">
        <f>HN470*HK470*$HO$2/HL470*1000000</f>
        <v>#VALUE!</v>
      </c>
      <c r="HP470" s="465" t="e">
        <f>HN470*HK470*$HP$2/HM470*1000000</f>
        <v>#VALUE!</v>
      </c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</row>
    <row customFormat="1" r="471" s="0">
      <c r="A471" s="420">
        <v>460</v>
      </c>
      <c r="B471" s="421">
        <f ca="1">IF(D471=D470,B470,IF(D471="夜班",B470+1,B470))</f>
        <v>43605</v>
      </c>
      <c r="C471" s="422">
        <f>C470</f>
        <v>0.041666666666666699</v>
      </c>
      <c r="D471" s="10" t="str">
        <f ca="1">IF(HOUR(G471)&lt;8,"夜班",IF(HOUR(G471)&lt;16,"白班",IF(HOUR(G471)&lt;24,"中班",0)))</f>
        <v>夜班</v>
      </c>
      <c r="E471" s="10" t="e">
        <f ca="1">IF(F471=1,"甲",IF(F471=2,"乙",IF(F471=3,"丙",IF(F471=4,"丁",""))))</f>
        <v>#REF!</v>
      </c>
      <c r="F471" s="10" t="e">
        <f ca="1">SUMPRODUCT((成本日报!$A$3:$A$95=计划!B471)*(成本日报!$B$3:$B$95=计划!$D471),成本日报!$C$3:$C$95)</f>
        <v>#REF!</v>
      </c>
      <c r="G471" s="423">
        <f ca="1">G470+C470</f>
        <v>43605.124999998887</v>
      </c>
      <c r="H471" s="423">
        <f ca="1">$G471+$C471/60*10+$C471*0</f>
        <v>43605.131944443332</v>
      </c>
      <c r="I471" s="423">
        <f ca="1">$G471+$C471/60*18+$C471*0</f>
        <v>43605.137499998884</v>
      </c>
      <c r="J471" s="423">
        <f ca="1">$G471+$C471/60*0+$C471*1</f>
        <v>43605.166666665551</v>
      </c>
      <c r="K471" s="423">
        <f ca="1">$G471+$C471/60*30+$C471*2</f>
        <v>43605.229166665558</v>
      </c>
      <c r="L471" s="423">
        <f ca="1">$G471+$C471/60*0+$C471*3</f>
        <v>43605.249999998887</v>
      </c>
      <c r="M471" s="424" t="str">
        <f>IF(_tag_month_day!A461="","",_tag_month_day!A461)</f>
        <v/>
      </c>
      <c r="N471" s="424" t="str">
        <f>IF(_tag_month_day!B461="","",_tag_month_day!B461)</f>
        <v/>
      </c>
      <c r="O471" s="425" t="e">
        <f>IF(M471+N471=0,"",M471+N471)</f>
        <v>#VALUE!</v>
      </c>
      <c r="P471" s="424" t="str">
        <f>IF(_tag_month_day!C461="","",_tag_month_day!C461)</f>
        <v/>
      </c>
      <c r="Q471" s="424" t="str">
        <f>IF(_tag_month_day!D461="","",_tag_month_day!D461)</f>
        <v/>
      </c>
      <c r="R471" s="426" t="str">
        <f>IF(_tag_month_day!CB461="","",_tag_month_day!CB461/100)</f>
        <v/>
      </c>
      <c r="S471" s="427" t="str">
        <f>IF(_tag_month_day!E461="","",_tag_month_day!E461)</f>
        <v/>
      </c>
      <c r="T471" s="427" t="str">
        <f>IF(_tag_month_day!F461="","",_tag_month_day!F461)</f>
        <v/>
      </c>
      <c r="U471" s="428" t="e">
        <f>S471+T471</f>
        <v>#VALUE!</v>
      </c>
      <c r="V471" s="429" t="e">
        <f>U471/AJ471</f>
        <v>#VALUE!</v>
      </c>
      <c r="W471" s="430" t="str">
        <f>IF(_jhy_month_day!A461="","",_jhy_month_day!A461)</f>
        <v/>
      </c>
      <c r="X471" s="431" t="str">
        <f>IF(_jhy_month_day!B461="","",_jhy_month_day!B461/100)</f>
        <v/>
      </c>
      <c r="Y471" s="431" t="str">
        <f>IF(_jhy_month_day!C461="","",_jhy_month_day!C461/100)</f>
        <v/>
      </c>
      <c r="Z471" s="432">
        <f>Z467+1</f>
        <v>115</v>
      </c>
      <c r="AA471" s="433" t="str">
        <f>IF(_tag_month_day!G461="","",_tag_month_day!G461/100)</f>
        <v/>
      </c>
      <c r="AB471" s="433" t="str">
        <f>IF(_tag_month_day!H461="","",_tag_month_day!H461/100)</f>
        <v/>
      </c>
      <c r="AC471" s="434">
        <f>IF(X471="",AC470,BK471*($AV470*X471+$AW470*FD470+$AX470*FI470+$AY470*FN470+$AZ470*FS470+$BA470*FX470+$BG470*GE470)/(AV470*Y471+AX470*FK470+AW470*FF470+AY470*FP470+AZ470*FU470+BA470*FZ470+BG470*GG470+BB470*GK470+BC470*GN470+BD470*GP470))</f>
        <v>1.59963432013121</v>
      </c>
      <c r="AD471" s="435" t="str">
        <f>IF(AC471=AC470,"",AC471-AC470)</f>
        <v/>
      </c>
      <c r="AE471" s="436" t="str">
        <f>IF(1-AF471=0,"",(1-AF471))</f>
        <v/>
      </c>
      <c r="AF471" s="437">
        <v>1</v>
      </c>
      <c r="AG471" s="10" t="str">
        <f>AG470</f>
        <v>9A3</v>
      </c>
      <c r="AH471" s="438" t="str">
        <f>AH470</f>
        <v/>
      </c>
      <c r="AI471" s="424"/>
      <c r="AJ471" s="10" t="str">
        <f>IF(_tag_month_day!I461="","",_tag_month_day!I461)</f>
        <v/>
      </c>
      <c r="AK471" s="440"/>
      <c r="AL471" s="440"/>
      <c r="AM471" s="440"/>
      <c r="AN471" s="441">
        <f>AN470</f>
        <v>2</v>
      </c>
      <c r="AO471" s="441">
        <f>AO470</f>
        <v>8</v>
      </c>
      <c r="AP471" s="442" t="e">
        <f>(IF(AN471=0,AS470,AS470*(1+AO471/AN471)/(AR471+AO471/AN471)))+AT471</f>
        <v>#VALUE!</v>
      </c>
      <c r="AQ471" s="443" t="str">
        <f>IF(_tag_month_day!J461="","",_tag_month_day!J461/100)</f>
        <v/>
      </c>
      <c r="AR471" s="444">
        <f>AR470</f>
        <v>1.3</v>
      </c>
      <c r="AS471" s="445" t="e">
        <f>AQ471*(AN471*AR471+AO471)/(AN471+AO471)</f>
        <v>#VALUE!</v>
      </c>
      <c r="AT471" s="445" t="e">
        <f>(SUM(BE471:BF471)-SUM(BE470:BF470))*0.05</f>
        <v>#VALUE!</v>
      </c>
      <c r="AU471" s="446" t="str">
        <f>IF(_tag_month_day!CC461="","",IF(_tag_month_day!CC461&gt;0,_tag_month_day!CD461,_tag_month_day!CE461))</f>
        <v/>
      </c>
      <c r="AV471" s="447" t="str">
        <f>IF(_tag_month_day!L461="","",_tag_month_day!L461/100)</f>
        <v/>
      </c>
      <c r="AW471" s="431">
        <f>AW470</f>
        <v>0</v>
      </c>
      <c r="AX471" s="431">
        <f>AX470</f>
        <v>0</v>
      </c>
      <c r="AY471" s="431" t="str">
        <f>IF(_tag_month_day!M461="","",_tag_month_day!M461/100)</f>
        <v/>
      </c>
      <c r="AZ471" s="431" t="str">
        <f>IF(_tag_month_day!N461="","",_tag_month_day!N461/100)</f>
        <v/>
      </c>
      <c r="BA471" s="431" t="str">
        <f>IF(_tag_month_day!O461="","",_tag_month_day!O461/100)</f>
        <v/>
      </c>
      <c r="BB471" s="448" t="str">
        <f>IF(_tag_month_day!P461="","",_tag_month_day!P461/100)</f>
        <v/>
      </c>
      <c r="BC471" s="448">
        <f>BC470</f>
        <v>0</v>
      </c>
      <c r="BD471" s="448" t="str">
        <f>IF(_tag_month_day!Q461="","",_tag_month_day!Q461/100)</f>
        <v/>
      </c>
      <c r="BE471" s="449" t="str">
        <f>IF(_tag_month_day!R461="","",_tag_month_day!R461/100)</f>
        <v/>
      </c>
      <c r="BF471" s="388" t="e">
        <f>(AU471*(100+BE471*100))/(AJ471-AU471)/100</f>
        <v>#VALUE!</v>
      </c>
      <c r="BG471" s="450" t="e">
        <f>BE471+BF471</f>
        <v>#VALUE!</v>
      </c>
      <c r="BH471" s="451" t="e">
        <f>SUM(AV471:BF471)</f>
        <v>#VALUE!</v>
      </c>
      <c r="BI471" s="452" t="e">
        <f>IF(CX471=0,BI470,(DK471*查询!$R$5+DL471*查询!$Q$5+DM471*查询!$N$5+DN471*查询!$O$5+DO471*查询!$P$5)*AF471/CX471)</f>
        <v>#VALUE!</v>
      </c>
      <c r="BJ471" s="452" t="e">
        <f>IF(CX471=0,BJ470,(DP471*查询!$S$5+DQ471*查询!$T$5+DR471*查询!$U$5)*AF471/CX471)</f>
        <v>#VALUE!</v>
      </c>
      <c r="BK471" s="452">
        <f>BK470</f>
        <v>1</v>
      </c>
      <c r="BL471" s="453" t="e">
        <f>SUMPRODUCT((AV471:BA471)*(GS471:GX471))/((GS471:GX471)+SUM(BB471:BD471)*GY471+BG471*GZ471)</f>
        <v>#VALUE!</v>
      </c>
      <c r="BM471" s="453" t="e">
        <f>BK471*($AV471*FB471+$AW471*FD471+$AX471*FI471+$AY471*FN471+$AZ471*FS471+$BA471*FX471+$BG471*GE471)/(AV471*EY471+AX471*FK471+AW471*FF471+AY471*FP471+AZ471*FU471+BA471*FZ471+BG471*GG471+BB471*GK471+BC471*GN471+BD471*GP471)</f>
        <v>#VALUE!</v>
      </c>
      <c r="BN471" s="453" t="e">
        <f>($AV471*FC471+$AX471*FJ471+$AW471*FE471+$AY471*FO471+$AZ471*FT471+$BA471*FY471+$BG471*GF471)/($AV471*FA471+BG471*GH471+BB471*GL471+BC471*GO471+BD471*GQ471+BA471*GA471)</f>
        <v>#VALUE!</v>
      </c>
      <c r="BO471" s="454" t="e">
        <f>SUMPRODUCT(AV471:BA471*GS471:GX471)/(GS471:GX471+(BB471+BC471+BD471)*GY471+BG471)</f>
        <v>#VALUE!</v>
      </c>
      <c r="BP471" s="454" t="e">
        <f>SUMPRODUCT(AV471:BA471*GS471:GX471)/(GS471:GX471+(BB471+BC471+BD471)*GY471+BG471)</f>
        <v>#VALUE!</v>
      </c>
      <c r="BQ471" s="454" t="e">
        <f>SUMPRODUCT(AV471:BA471*GS471:GX471)/(GS471:GX471+(BB471+BC471+BD471)*GY471+BG471)</f>
        <v>#VALUE!</v>
      </c>
      <c r="BR471" s="453" t="str">
        <f>IF(_tag_month_day!T461="","",_tag_month_day!T461)</f>
        <v/>
      </c>
      <c r="BS471" s="453" t="str">
        <f>IF(_tag_month_day!U461="","",_tag_month_day!U461)</f>
        <v/>
      </c>
      <c r="BT471" s="455" t="str">
        <f>IF(CK471="","",IF((CK471&gt;=BV471-0.12)*(CK471&lt;=BV471+0.12),"合格","不合格"))</f>
        <v/>
      </c>
      <c r="BU471" s="456" t="str">
        <f>IF(_tag_month_day!V461="","",_tag_month_day!V461)</f>
        <v/>
      </c>
      <c r="BV471" s="457" t="str">
        <f>IF(_tag_month_day!W461="","",_tag_month_day!W461)</f>
        <v/>
      </c>
      <c r="BW471" s="458" t="str">
        <f>IF(_tag_month_day!X461="","",_tag_month_day!X461)</f>
        <v/>
      </c>
      <c r="BX471" s="458" t="str">
        <f>IF(_tag_month_day!Y461="","",_tag_month_day!Y461)</f>
        <v/>
      </c>
      <c r="BY471" s="459">
        <f ca="1">L471</f>
        <v>43605.249999998887</v>
      </c>
      <c r="BZ471" s="460"/>
      <c r="CA471" s="461"/>
      <c r="CB471" s="424" t="str">
        <f>IF(_tag_month_day!Z461="","",_tag_month_day!Z461)</f>
        <v/>
      </c>
      <c r="CC471" s="424" t="str">
        <f>IF(_tag_month_day!AA461="","",_tag_month_day!AA461)</f>
        <v/>
      </c>
      <c r="CD471" s="424" t="str">
        <f>IF(_tag_month_day!AB461="","",_tag_month_day!AB461)</f>
        <v/>
      </c>
      <c r="CE471" s="424" t="str">
        <f>IF(_tag_month_day!AC461="","",_tag_month_day!AC461)</f>
        <v/>
      </c>
      <c r="CF471" s="424" t="str">
        <f>IF(_tag_month_day!AD461="","",_tag_month_day!AD461)</f>
        <v/>
      </c>
      <c r="CG471" s="424" t="str">
        <f>IF(_tag_month_day!AE461="","",_tag_month_day!AE461)</f>
        <v/>
      </c>
      <c r="CH471" s="424" t="str">
        <f>IF(_tag_month_day!AF461="","",_tag_month_day!AF461)</f>
        <v/>
      </c>
      <c r="CI471" s="424" t="str">
        <f>IF(_tag_month_day!AG461="","",_tag_month_day!AG461)</f>
        <v/>
      </c>
      <c r="CJ471" s="424" t="str">
        <f>IF(_tag_month_day!AH461="","",_tag_month_day!AH461)</f>
        <v/>
      </c>
      <c r="CK471" s="424" t="str">
        <f>IF(_tag_month_day!AI461="","",_tag_month_day!AI461)</f>
        <v/>
      </c>
      <c r="CL471" s="4" t="str">
        <f>IF(_tag_month_day!AJ461="","",_tag_month_day!AJ461)</f>
        <v/>
      </c>
      <c r="CM471" s="4" t="str">
        <f>IF(_tag_month_day!AK461="","",_tag_month_day!AK461)</f>
        <v/>
      </c>
      <c r="CN471" s="4" t="str">
        <f>IF(_tag_month_day!AL461="","",_tag_month_day!AL461)</f>
        <v/>
      </c>
      <c r="CO471" s="4" t="str">
        <f>IF(_tag_month_day!AM461="","",_tag_month_day!AM461)</f>
        <v/>
      </c>
      <c r="CP471" s="4" t="str">
        <f>IF(_tag_month_day!AN461="","",_tag_month_day!AN461)</f>
        <v/>
      </c>
      <c r="CQ471" s="4" t="str">
        <f>IF(_tag_month_day!AO461="","",_tag_month_day!AO461)</f>
        <v/>
      </c>
      <c r="CR471" s="462" t="str">
        <f>IF(_tag_month_day!AP461="","",_tag_month_day!AP461)</f>
        <v/>
      </c>
      <c r="CS471" s="463" t="str">
        <f>IF(_tag_month_day!AQ461="","",_tag_month_day!AQ461)</f>
        <v/>
      </c>
      <c r="CT471" s="4" t="str">
        <f>IF(_tag_month_day!AR461="","",_tag_month_day!AR461)</f>
        <v/>
      </c>
      <c r="CU471" s="464" t="e">
        <f>DU471/AJ471</f>
        <v>#VALUE!</v>
      </c>
      <c r="CV471" s="451" t="e">
        <f>BG471/BH471</f>
        <v>#VALUE!</v>
      </c>
      <c r="CW471" s="465" t="e">
        <f>AJ471*(1-CV471)*CU471*AF471</f>
        <v>#VALUE!</v>
      </c>
      <c r="CX471" s="465" t="e">
        <f>CW471*94%</f>
        <v>#VALUE!</v>
      </c>
      <c r="CY471" s="466" t="e">
        <f>IF(CX471=0,0,DS471/(DS471+CX471))</f>
        <v>#VALUE!</v>
      </c>
      <c r="CZ471" s="465" t="e">
        <f>$AJ471*EF471</f>
        <v>#VALUE!</v>
      </c>
      <c r="DA471" s="465" t="e">
        <f>$AJ471*EG471</f>
        <v>#VALUE!</v>
      </c>
      <c r="DB471" s="465" t="e">
        <f>$AJ471*EH471</f>
        <v>#VALUE!</v>
      </c>
      <c r="DC471" s="465" t="e">
        <f>$AJ471*EI471</f>
        <v>#VALUE!</v>
      </c>
      <c r="DD471" s="465" t="e">
        <f>$AJ471*EJ471</f>
        <v>#VALUE!</v>
      </c>
      <c r="DE471" s="465" t="e">
        <f>$AJ471*EK471</f>
        <v>#VALUE!</v>
      </c>
      <c r="DF471" s="465" t="e">
        <f>$AJ471*EL471</f>
        <v>#VALUE!</v>
      </c>
      <c r="DG471" s="465" t="e">
        <f>$AJ471*EM471</f>
        <v>#VALUE!</v>
      </c>
      <c r="DH471" s="465" t="e">
        <f>$AJ471*EN471</f>
        <v>#VALUE!</v>
      </c>
      <c r="DI471" s="465" t="e">
        <f>$AJ471*EO471</f>
        <v>#VALUE!</v>
      </c>
      <c r="DJ471" s="465" t="e">
        <f>CZ471*(1-EP471)</f>
        <v>#VALUE!</v>
      </c>
      <c r="DK471" s="465" t="e">
        <f>DA471*(1-ER471)</f>
        <v>#VALUE!</v>
      </c>
      <c r="DL471" s="465" t="e">
        <f>DB471*(1-EQ471)</f>
        <v>#VALUE!</v>
      </c>
      <c r="DM471" s="465" t="e">
        <f>DC471*(1-ES471)</f>
        <v>#VALUE!</v>
      </c>
      <c r="DN471" s="465" t="e">
        <f>DD471*(1-ET471)</f>
        <v>#VALUE!</v>
      </c>
      <c r="DO471" s="465" t="e">
        <f>DE471</f>
        <v>#VALUE!</v>
      </c>
      <c r="DP471" s="465" t="e">
        <f>DF471*(1-EU471)</f>
        <v>#VALUE!</v>
      </c>
      <c r="DQ471" s="465" t="e">
        <f>DG471*(1-EV471)</f>
        <v>#VALUE!</v>
      </c>
      <c r="DR471" s="465" t="e">
        <f>DH471*(1-EW471)</f>
        <v>#VALUE!</v>
      </c>
      <c r="DS471" s="465" t="e">
        <f>DI471</f>
        <v>#VALUE!</v>
      </c>
      <c r="DT471" s="465" t="e">
        <f>SUM(DJ471:DS471)</f>
        <v>#VALUE!</v>
      </c>
      <c r="DU471" s="465" t="e">
        <f>(GS471:GX471)+(DP471+DQ471+DR471)*GY471+DS471</f>
        <v>#VALUE!</v>
      </c>
      <c r="DV471" s="451" t="e">
        <f>AV471/$BH471/(1-EP471)</f>
        <v>#VALUE!</v>
      </c>
      <c r="DW471" s="451" t="e">
        <f>AW471/$BH471/(1-ER471)</f>
        <v>#VALUE!</v>
      </c>
      <c r="DX471" s="451" t="e">
        <f>AX471/$BH471/(1-EQ471)</f>
        <v>#VALUE!</v>
      </c>
      <c r="DY471" s="451" t="e">
        <f>AY471/$BH471/(1-ES471)</f>
        <v>#VALUE!</v>
      </c>
      <c r="DZ471" s="451" t="e">
        <f>AZ471/$BH471/(1-ET471)</f>
        <v>#VALUE!</v>
      </c>
      <c r="EA471" s="451" t="e">
        <f>BA471/$BH471/(1-AX471)</f>
        <v>#VALUE!</v>
      </c>
      <c r="EB471" s="451" t="e">
        <f>BB471/$BH471/(1-EU471)</f>
        <v>#VALUE!</v>
      </c>
      <c r="EC471" s="451" t="e">
        <f>BC471/$BH471/(1-EV471)</f>
        <v>#VALUE!</v>
      </c>
      <c r="ED471" s="451" t="e">
        <f>BD471/$BH471/(1-EW471)</f>
        <v>#VALUE!</v>
      </c>
      <c r="EE471" s="451" t="e">
        <f>BG471/BH471</f>
        <v>#VALUE!</v>
      </c>
      <c r="EF471" s="451" t="e">
        <f>DV471/SUM($DV471:$EE471)</f>
        <v>#VALUE!</v>
      </c>
      <c r="EG471" s="451" t="e">
        <f>DW471/SUM($DV471:$EE471)</f>
        <v>#VALUE!</v>
      </c>
      <c r="EH471" s="451" t="e">
        <f>DX471/SUM($DV471:$EE471)</f>
        <v>#VALUE!</v>
      </c>
      <c r="EI471" s="451" t="e">
        <f>DY471/SUM($DV471:$EE471)</f>
        <v>#VALUE!</v>
      </c>
      <c r="EJ471" s="451" t="e">
        <f>DZ471/SUM($DV471:$EE471)</f>
        <v>#VALUE!</v>
      </c>
      <c r="EK471" s="451" t="e">
        <f>EA471/SUM($DV471:$EE471)</f>
        <v>#VALUE!</v>
      </c>
      <c r="EL471" s="451" t="e">
        <f>EB471/SUM($DV471:$EE471)</f>
        <v>#VALUE!</v>
      </c>
      <c r="EM471" s="451" t="e">
        <f>EC471/SUM($DV471:$EE471)</f>
        <v>#VALUE!</v>
      </c>
      <c r="EN471" s="451" t="e">
        <f>ED471/SUM($DV471:$EE471)</f>
        <v>#VALUE!</v>
      </c>
      <c r="EO471" s="451" t="e">
        <f>EE471/SUM($DV471:$EE471)</f>
        <v>#VALUE!</v>
      </c>
      <c r="EP471" s="450">
        <f>EP470</f>
        <v>0.080000000000000002</v>
      </c>
      <c r="EQ471" s="450">
        <f>EQ470</f>
        <v>0.014999999999999999</v>
      </c>
      <c r="ER471" s="450">
        <f>ER470</f>
        <v>0.014999999999999999</v>
      </c>
      <c r="ES471" s="450">
        <f>ES470</f>
        <v>0.014999999999999999</v>
      </c>
      <c r="ET471" s="450">
        <f>ET470</f>
        <v>0.014999999999999999</v>
      </c>
      <c r="EU471" s="450">
        <f>EU470</f>
        <v>0.089999999999999997</v>
      </c>
      <c r="EV471" s="450">
        <f>EV470</f>
        <v>0.089999999999999997</v>
      </c>
      <c r="EW471" s="450">
        <f>EW470</f>
        <v>0.089999999999999997</v>
      </c>
      <c r="EX471" s="431" t="str">
        <f>IF(_tag_month_day!AS461="","",_tag_month_day!AS461/100)</f>
        <v/>
      </c>
      <c r="EY471" s="431" t="str">
        <f>IF(_tag_month_day!AT461="","",_tag_month_day!AT461/100)</f>
        <v/>
      </c>
      <c r="EZ471" s="431" t="str">
        <f>IF(_tag_month_day!AU461="","",_tag_month_day!AU461/100)</f>
        <v/>
      </c>
      <c r="FA471" s="431" t="str">
        <f>IF(_tag_month_day!AV461="","",_tag_month_day!AV461/100)</f>
        <v/>
      </c>
      <c r="FB471" s="431" t="str">
        <f>IF(_tag_month_day!AW461="","",_tag_month_day!AW461/100)</f>
        <v/>
      </c>
      <c r="FC471" s="431" t="str">
        <f>IF(_tag_month_day!AX461="","",_tag_month_day!AX461/100)</f>
        <v/>
      </c>
      <c r="FD471" s="449" t="str">
        <f>IF(_tag_month_day!AY461="","",_tag_month_day!AY461/100)</f>
        <v/>
      </c>
      <c r="FE471" s="449" t="str">
        <f>IF(_tag_month_day!AZ461="","",_tag_month_day!AZ461/100)</f>
        <v/>
      </c>
      <c r="FF471" s="449" t="str">
        <f>IF(_tag_month_day!BA461="","",_tag_month_day!BA461/100)</f>
        <v/>
      </c>
      <c r="FG471" s="449" t="str">
        <f>IF(_tag_month_day!BB461="","",_tag_month_day!BB461/100)</f>
        <v/>
      </c>
      <c r="FH471" s="467" t="str">
        <f>IF(_tag_month_day!BC461="","",_tag_month_day!BC461/100)</f>
        <v/>
      </c>
      <c r="FI471" s="449">
        <f>FI470</f>
        <v>0.40999999999999998</v>
      </c>
      <c r="FJ471" s="449">
        <f>FJ470</f>
        <v>0.11</v>
      </c>
      <c r="FK471" s="449">
        <f>FK470</f>
        <v>0.014999999999999999</v>
      </c>
      <c r="FL471" s="449">
        <f>FL470</f>
        <v>0</v>
      </c>
      <c r="FM471" s="467">
        <f>FM470</f>
        <v>0.0001</v>
      </c>
      <c r="FN471" s="449">
        <f>FN470</f>
        <v>0.32000000000000001</v>
      </c>
      <c r="FO471" s="449">
        <f>FO470</f>
        <v>0.20000000000000001</v>
      </c>
      <c r="FP471" s="449">
        <f>FP470</f>
        <v>0.01</v>
      </c>
      <c r="FQ471" s="449">
        <f>FQ470</f>
        <v>0</v>
      </c>
      <c r="FR471" s="467">
        <f>FR470</f>
        <v>0.0001</v>
      </c>
      <c r="FS471" s="449" t="str">
        <f>IF(_tag_month_day!BD461="","",_tag_month_day!BD461/100)</f>
        <v/>
      </c>
      <c r="FT471" s="449" t="str">
        <f>IF(_tag_month_day!BE461="","",_tag_month_day!BE461/100)</f>
        <v/>
      </c>
      <c r="FU471" s="449" t="str">
        <f>IF(_tag_month_day!BF461="","",_tag_month_day!BF461/100)</f>
        <v/>
      </c>
      <c r="FV471" s="449" t="str">
        <f>IF(_tag_month_day!BG461="","",_tag_month_day!BG461/100)</f>
        <v/>
      </c>
      <c r="FW471" s="467" t="str">
        <f>IF(_tag_month_day!BH461="","",_tag_month_day!BH461/100)</f>
        <v/>
      </c>
      <c r="FX471" s="449" t="str">
        <f>IF(_tag_month_day!BI461="","",_tag_month_day!BI461/100)</f>
        <v/>
      </c>
      <c r="FY471" s="449" t="str">
        <f>IF(_tag_month_day!BJ461="","",_tag_month_day!BJ461/100)</f>
        <v/>
      </c>
      <c r="FZ471" s="468" t="str">
        <f>IF(_tag_month_day!BK461="","",_tag_month_day!BK461/100)</f>
        <v/>
      </c>
      <c r="GA471" s="449" t="str">
        <f>IF(_tag_month_day!BL461="","",_tag_month_day!BL461/100)</f>
        <v/>
      </c>
      <c r="GB471" s="467" t="str">
        <f>IF(_tag_month_day!BM461="","",_tag_month_day!BM461/100)</f>
        <v/>
      </c>
      <c r="GC471" s="431" t="str">
        <f>IF(_tag_month_day!BN461="","",_tag_month_day!BN461/100)</f>
        <v/>
      </c>
      <c r="GD471" s="431" t="str">
        <f>IF(_tag_month_day!BO461="","",_tag_month_day!BO461/100)</f>
        <v/>
      </c>
      <c r="GE471" s="431" t="str">
        <f>IF(_tag_month_day!BP461="","",_tag_month_day!BP461/100)</f>
        <v/>
      </c>
      <c r="GF471" s="431" t="str">
        <f>IF(_tag_month_day!BQ461="","",_tag_month_day!BQ461/100)</f>
        <v/>
      </c>
      <c r="GG471" s="431" t="str">
        <f>IF(_tag_month_day!BR461="","",_tag_month_day!BR461/100)</f>
        <v/>
      </c>
      <c r="GH471" s="431" t="str">
        <f>IF(_tag_month_day!BS461="","",_tag_month_day!BS461/100)</f>
        <v/>
      </c>
      <c r="GI471" s="467" t="str">
        <f>IF(_tag_month_day!BT461="","",_tag_month_day!BT461/100)</f>
        <v/>
      </c>
      <c r="GJ471" s="469" t="str">
        <f>IF(_tag_month_day!BU461="","",_tag_month_day!BU461/100)</f>
        <v/>
      </c>
      <c r="GK471" s="470">
        <f>GK470</f>
        <v>0.070000000000000007</v>
      </c>
      <c r="GL471" s="470">
        <f>GL470</f>
        <v>0.029999999999999999</v>
      </c>
      <c r="GM471" s="471" t="str">
        <f>IF(_tag_month_day!BX461="","",_tag_month_day!BX461/100)</f>
        <v/>
      </c>
      <c r="GN471" s="470">
        <f>GN470</f>
        <v>0.070000000000000007</v>
      </c>
      <c r="GO471" s="470">
        <f>GO470</f>
        <v>0.029999999999999999</v>
      </c>
      <c r="GP471" s="470">
        <f>GP470</f>
        <v>0.089999999999999997</v>
      </c>
      <c r="GQ471" s="470">
        <f>GQ470</f>
        <v>0.029999999999999999</v>
      </c>
      <c r="GR471" s="471" t="str">
        <f>IF(_tag_month_day!CA461="","",_tag_month_day!CA461/100)</f>
        <v/>
      </c>
      <c r="GS471" s="472">
        <f>GS470</f>
        <v>0.95299999999999996</v>
      </c>
      <c r="GT471" s="472">
        <f>GT470</f>
        <v>0.55000000000000004</v>
      </c>
      <c r="GU471" s="472">
        <f>GU470</f>
        <v>0.55000000000000004</v>
      </c>
      <c r="GV471" s="472">
        <f>GV470</f>
        <v>0.55000000000000004</v>
      </c>
      <c r="GW471" s="472">
        <f>GW470</f>
        <v>0.5</v>
      </c>
      <c r="GX471" s="472">
        <f>GX470</f>
        <v>0.93500000000000005</v>
      </c>
      <c r="GY471" s="472">
        <f>GY470</f>
        <v>0.14999999999999999</v>
      </c>
      <c r="GZ471" s="472">
        <f>GZ470</f>
        <v>1</v>
      </c>
      <c r="HA471" s="474">
        <f>HA470</f>
        <v>0.047</v>
      </c>
      <c r="HB471" s="474">
        <f>HB470</f>
        <v>0.45000000000000001</v>
      </c>
      <c r="HC471" s="474">
        <f>HC470</f>
        <v>0.45000000000000001</v>
      </c>
      <c r="HD471" s="474">
        <f>HD470</f>
        <v>0.45000000000000001</v>
      </c>
      <c r="HE471" s="474">
        <f>HE470</f>
        <v>0.5</v>
      </c>
      <c r="HF471" s="474">
        <f>HF470</f>
        <v>0.065000000000000002</v>
      </c>
      <c r="HG471" s="474">
        <f>HG470</f>
        <v>0.84999999999999998</v>
      </c>
      <c r="HH471" s="474">
        <f>HH470</f>
        <v>0</v>
      </c>
      <c r="HI471" s="10">
        <f>IF(BZ471&lt;&gt;"",CK471-BV471,0)</f>
        <v>0</v>
      </c>
      <c r="HJ471" s="10" t="e">
        <f>IF(AJ471&gt;0,AH471-AJ471,0)</f>
        <v>#VALUE!</v>
      </c>
      <c r="HK471" s="466">
        <f>HK470</f>
        <v>0.84999999999999998</v>
      </c>
      <c r="HL471" s="424">
        <f>HL470</f>
        <v>550000</v>
      </c>
      <c r="HM471" s="424">
        <f>HM470</f>
        <v>480000</v>
      </c>
      <c r="HN471" s="465" t="e">
        <f>(DJ471*EZ471+DK471*FH471+DL471*FM471+DM471*FR471+DN471*FW471+DO471*GB471+DS471*GI471+DP471*GM471+DR471*GR471)*1000*2</f>
        <v>#VALUE!</v>
      </c>
      <c r="HO471" s="465" t="e">
        <f>HN471*HK471*$HO$2/HL471*1000000</f>
        <v>#VALUE!</v>
      </c>
      <c r="HP471" s="465" t="e">
        <f>HN471*HK471*$HP$2/HM471*1000000</f>
        <v>#VALUE!</v>
      </c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</row>
    <row customFormat="1" r="472" s="0">
      <c r="A472" s="420">
        <v>461</v>
      </c>
      <c r="B472" s="421">
        <f ca="1">IF(D472=D471,B471,IF(D472="夜班",B471+1,B471))</f>
        <v>43605</v>
      </c>
      <c r="C472" s="422">
        <f>C471</f>
        <v>0.041666666666666699</v>
      </c>
      <c r="D472" s="10" t="str">
        <f ca="1">IF(HOUR(G472)&lt;8,"夜班",IF(HOUR(G472)&lt;16,"白班",IF(HOUR(G472)&lt;24,"中班",0)))</f>
        <v>夜班</v>
      </c>
      <c r="E472" s="10" t="e">
        <f ca="1">IF(F472=1,"甲",IF(F472=2,"乙",IF(F472=3,"丙",IF(F472=4,"丁",""))))</f>
        <v>#REF!</v>
      </c>
      <c r="F472" s="10" t="e">
        <f ca="1">SUMPRODUCT((成本日报!$A$3:$A$95=计划!B472)*(成本日报!$B$3:$B$95=计划!$D472),成本日报!$C$3:$C$95)</f>
        <v>#REF!</v>
      </c>
      <c r="G472" s="423">
        <f ca="1">G471+C471</f>
        <v>43605.166666665551</v>
      </c>
      <c r="H472" s="423">
        <f ca="1">$G472+$C472/60*10+$C472*0</f>
        <v>43605.173611109996</v>
      </c>
      <c r="I472" s="423">
        <f ca="1">$G472+$C472/60*18+$C472*0</f>
        <v>43605.179166665548</v>
      </c>
      <c r="J472" s="423">
        <f ca="1">$G472+$C472/60*0+$C472*1</f>
        <v>43605.208333332215</v>
      </c>
      <c r="K472" s="423">
        <f ca="1">$G472+$C472/60*30+$C472*2</f>
        <v>43605.270833332223</v>
      </c>
      <c r="L472" s="423">
        <f ca="1">$G472+$C472/60*0+$C472*3</f>
        <v>43605.291666665551</v>
      </c>
      <c r="M472" s="424" t="str">
        <f>IF(_tag_month_day!A462="","",_tag_month_day!A462)</f>
        <v/>
      </c>
      <c r="N472" s="424" t="str">
        <f>IF(_tag_month_day!B462="","",_tag_month_day!B462)</f>
        <v/>
      </c>
      <c r="O472" s="425" t="e">
        <f>IF(M472+N472=0,"",M472+N472)</f>
        <v>#VALUE!</v>
      </c>
      <c r="P472" s="424" t="str">
        <f>IF(_tag_month_day!C462="","",_tag_month_day!C462)</f>
        <v/>
      </c>
      <c r="Q472" s="424" t="str">
        <f>IF(_tag_month_day!D462="","",_tag_month_day!D462)</f>
        <v/>
      </c>
      <c r="R472" s="426" t="str">
        <f>IF(_tag_month_day!CB462="","",_tag_month_day!CB462/100)</f>
        <v/>
      </c>
      <c r="S472" s="427" t="str">
        <f>IF(_tag_month_day!E462="","",_tag_month_day!E462)</f>
        <v/>
      </c>
      <c r="T472" s="427" t="str">
        <f>IF(_tag_month_day!F462="","",_tag_month_day!F462)</f>
        <v/>
      </c>
      <c r="U472" s="428" t="e">
        <f>S472+T472</f>
        <v>#VALUE!</v>
      </c>
      <c r="V472" s="429" t="e">
        <f>U472/AJ472</f>
        <v>#VALUE!</v>
      </c>
      <c r="W472" s="430" t="str">
        <f>IF(_jhy_month_day!A462="","",_jhy_month_day!A462)</f>
        <v/>
      </c>
      <c r="X472" s="431" t="str">
        <f>IF(_jhy_month_day!B462="","",_jhy_month_day!B462/100)</f>
        <v/>
      </c>
      <c r="Y472" s="431" t="str">
        <f>IF(_jhy_month_day!C462="","",_jhy_month_day!C462/100)</f>
        <v/>
      </c>
      <c r="Z472" s="432">
        <f>Z468+1</f>
        <v>116</v>
      </c>
      <c r="AA472" s="433" t="str">
        <f>IF(_tag_month_day!G462="","",_tag_month_day!G462/100)</f>
        <v/>
      </c>
      <c r="AB472" s="433" t="str">
        <f>IF(_tag_month_day!H462="","",_tag_month_day!H462/100)</f>
        <v/>
      </c>
      <c r="AC472" s="434">
        <f>IF(X472="",AC471,BK472*($AV471*X472+$AW471*FD471+$AX471*FI471+$AY471*FN471+$AZ471*FS471+$BA471*FX471+$BG471*GE471)/(AV471*Y472+AX471*FK471+AW471*FF471+AY471*FP471+AZ471*FU471+BA471*FZ471+BG471*GG471+BB471*GK471+BC471*GN471+BD471*GP471))</f>
        <v>1.59963432013121</v>
      </c>
      <c r="AD472" s="435" t="str">
        <f>IF(AC472=AC471,"",AC472-AC471)</f>
        <v/>
      </c>
      <c r="AE472" s="436" t="str">
        <f>IF(1-AF472=0,"",(1-AF472))</f>
        <v/>
      </c>
      <c r="AF472" s="437">
        <v>1</v>
      </c>
      <c r="AG472" s="10" t="str">
        <f>AG471</f>
        <v>9A3</v>
      </c>
      <c r="AH472" s="438" t="str">
        <f>AH471</f>
        <v/>
      </c>
      <c r="AI472" s="424"/>
      <c r="AJ472" s="10" t="str">
        <f>IF(_tag_month_day!I462="","",_tag_month_day!I462)</f>
        <v/>
      </c>
      <c r="AK472" s="440"/>
      <c r="AL472" s="440"/>
      <c r="AM472" s="440"/>
      <c r="AN472" s="441">
        <f>AN471</f>
        <v>2</v>
      </c>
      <c r="AO472" s="441">
        <f>AO471</f>
        <v>8</v>
      </c>
      <c r="AP472" s="442" t="e">
        <f>(IF(AN472=0,AS471,AS471*(1+AO472/AN472)/(AR472+AO472/AN472)))+AT472</f>
        <v>#VALUE!</v>
      </c>
      <c r="AQ472" s="443" t="str">
        <f>IF(_tag_month_day!J462="","",_tag_month_day!J462/100)</f>
        <v/>
      </c>
      <c r="AR472" s="444">
        <f>AR471</f>
        <v>1.3</v>
      </c>
      <c r="AS472" s="445" t="e">
        <f>AQ472*(AN472*AR472+AO472)/(AN472+AO472)</f>
        <v>#VALUE!</v>
      </c>
      <c r="AT472" s="445" t="e">
        <f>(SUM(BE472:BF472)-SUM(BE471:BF471))*0.05</f>
        <v>#VALUE!</v>
      </c>
      <c r="AU472" s="446" t="str">
        <f>IF(_tag_month_day!CC462="","",IF(_tag_month_day!CC462&gt;0,_tag_month_day!CD462,_tag_month_day!CE462))</f>
        <v/>
      </c>
      <c r="AV472" s="447" t="str">
        <f>IF(_tag_month_day!L462="","",_tag_month_day!L462/100)</f>
        <v/>
      </c>
      <c r="AW472" s="431">
        <f>AW471</f>
        <v>0</v>
      </c>
      <c r="AX472" s="431">
        <f>AX471</f>
        <v>0</v>
      </c>
      <c r="AY472" s="431" t="str">
        <f>IF(_tag_month_day!M462="","",_tag_month_day!M462/100)</f>
        <v/>
      </c>
      <c r="AZ472" s="431" t="str">
        <f>IF(_tag_month_day!N462="","",_tag_month_day!N462/100)</f>
        <v/>
      </c>
      <c r="BA472" s="431" t="str">
        <f>IF(_tag_month_day!O462="","",_tag_month_day!O462/100)</f>
        <v/>
      </c>
      <c r="BB472" s="448" t="str">
        <f>IF(_tag_month_day!P462="","",_tag_month_day!P462/100)</f>
        <v/>
      </c>
      <c r="BC472" s="448">
        <f>BC471</f>
        <v>0</v>
      </c>
      <c r="BD472" s="448" t="str">
        <f>IF(_tag_month_day!Q462="","",_tag_month_day!Q462/100)</f>
        <v/>
      </c>
      <c r="BE472" s="449" t="str">
        <f>IF(_tag_month_day!R462="","",_tag_month_day!R462/100)</f>
        <v/>
      </c>
      <c r="BF472" s="388" t="e">
        <f>(AU472*(100+BE472*100))/(AJ472-AU472)/100</f>
        <v>#VALUE!</v>
      </c>
      <c r="BG472" s="450" t="e">
        <f>BE472+BF472</f>
        <v>#VALUE!</v>
      </c>
      <c r="BH472" s="451" t="e">
        <f>SUM(AV472:BF472)</f>
        <v>#VALUE!</v>
      </c>
      <c r="BI472" s="452" t="e">
        <f>IF(CX472=0,BI471,(DK472*查询!$R$5+DL472*查询!$Q$5+DM472*查询!$N$5+DN472*查询!$O$5+DO472*查询!$P$5)*AF472/CX472)</f>
        <v>#VALUE!</v>
      </c>
      <c r="BJ472" s="452" t="e">
        <f>IF(CX472=0,BJ471,(DP472*查询!$S$5+DQ472*查询!$T$5+DR472*查询!$U$5)*AF472/CX472)</f>
        <v>#VALUE!</v>
      </c>
      <c r="BK472" s="452">
        <f>BK471</f>
        <v>1</v>
      </c>
      <c r="BL472" s="453" t="e">
        <f>SUMPRODUCT((AV472:BA472)*(GS472:GX472))/((GS472:GX472)+SUM(BB472:BD472)*GY472+BG472*GZ472)</f>
        <v>#VALUE!</v>
      </c>
      <c r="BM472" s="453" t="e">
        <f>BK472*($AV472*FB472+$AW472*FD472+$AX472*FI472+$AY472*FN472+$AZ472*FS472+$BA472*FX472+$BG472*GE472)/(AV472*EY472+AX472*FK472+AW472*FF472+AY472*FP472+AZ472*FU472+BA472*FZ472+BG472*GG472+BB472*GK472+BC472*GN472+BD472*GP472)</f>
        <v>#VALUE!</v>
      </c>
      <c r="BN472" s="453" t="e">
        <f>($AV472*FC472+$AX472*FJ472+$AW472*FE472+$AY472*FO472+$AZ472*FT472+$BA472*FY472+$BG472*GF472)/($AV472*FA472+BG472*GH472+BB472*GL472+BC472*GO472+BD472*GQ472+BA472*GA472)</f>
        <v>#VALUE!</v>
      </c>
      <c r="BO472" s="454" t="e">
        <f>SUMPRODUCT(AV472:BA472*GS472:GX472)/(GS472:GX472+(BB472+BC472+BD472)*GY472+BG472)</f>
        <v>#VALUE!</v>
      </c>
      <c r="BP472" s="454" t="e">
        <f>SUMPRODUCT(AV472:BA472*GS472:GX472)/(GS472:GX472+(BB472+BC472+BD472)*GY472+BG472)</f>
        <v>#VALUE!</v>
      </c>
      <c r="BQ472" s="454" t="e">
        <f>SUMPRODUCT(AV472:BA472*GS472:GX472)/(GS472:GX472+(BB472+BC472+BD472)*GY472+BG472)</f>
        <v>#VALUE!</v>
      </c>
      <c r="BR472" s="453" t="str">
        <f>IF(_tag_month_day!T462="","",_tag_month_day!T462)</f>
        <v/>
      </c>
      <c r="BS472" s="453" t="str">
        <f>IF(_tag_month_day!U462="","",_tag_month_day!U462)</f>
        <v/>
      </c>
      <c r="BT472" s="455" t="str">
        <f>IF(CK472="","",IF((CK472&gt;=BV472-0.12)*(CK472&lt;=BV472+0.12),"合格","不合格"))</f>
        <v/>
      </c>
      <c r="BU472" s="456" t="str">
        <f>IF(_tag_month_day!V462="","",_tag_month_day!V462)</f>
        <v/>
      </c>
      <c r="BV472" s="457" t="str">
        <f>IF(_tag_month_day!W462="","",_tag_month_day!W462)</f>
        <v/>
      </c>
      <c r="BW472" s="458" t="str">
        <f>IF(_tag_month_day!X462="","",_tag_month_day!X462)</f>
        <v/>
      </c>
      <c r="BX472" s="458" t="str">
        <f>IF(_tag_month_day!Y462="","",_tag_month_day!Y462)</f>
        <v/>
      </c>
      <c r="BY472" s="459">
        <f ca="1">L472</f>
        <v>43605.291666665551</v>
      </c>
      <c r="BZ472" s="460"/>
      <c r="CA472" s="461"/>
      <c r="CB472" s="424" t="str">
        <f>IF(_tag_month_day!Z462="","",_tag_month_day!Z462)</f>
        <v/>
      </c>
      <c r="CC472" s="424" t="str">
        <f>IF(_tag_month_day!AA462="","",_tag_month_day!AA462)</f>
        <v/>
      </c>
      <c r="CD472" s="424" t="str">
        <f>IF(_tag_month_day!AB462="","",_tag_month_day!AB462)</f>
        <v/>
      </c>
      <c r="CE472" s="424" t="str">
        <f>IF(_tag_month_day!AC462="","",_tag_month_day!AC462)</f>
        <v/>
      </c>
      <c r="CF472" s="424" t="str">
        <f>IF(_tag_month_day!AD462="","",_tag_month_day!AD462)</f>
        <v/>
      </c>
      <c r="CG472" s="424" t="str">
        <f>IF(_tag_month_day!AE462="","",_tag_month_day!AE462)</f>
        <v/>
      </c>
      <c r="CH472" s="424" t="str">
        <f>IF(_tag_month_day!AF462="","",_tag_month_day!AF462)</f>
        <v/>
      </c>
      <c r="CI472" s="424" t="str">
        <f>IF(_tag_month_day!AG462="","",_tag_month_day!AG462)</f>
        <v/>
      </c>
      <c r="CJ472" s="424" t="str">
        <f>IF(_tag_month_day!AH462="","",_tag_month_day!AH462)</f>
        <v/>
      </c>
      <c r="CK472" s="424" t="str">
        <f>IF(_tag_month_day!AI462="","",_tag_month_day!AI462)</f>
        <v/>
      </c>
      <c r="CL472" s="4" t="str">
        <f>IF(_tag_month_day!AJ462="","",_tag_month_day!AJ462)</f>
        <v/>
      </c>
      <c r="CM472" s="4" t="str">
        <f>IF(_tag_month_day!AK462="","",_tag_month_day!AK462)</f>
        <v/>
      </c>
      <c r="CN472" s="4" t="str">
        <f>IF(_tag_month_day!AL462="","",_tag_month_day!AL462)</f>
        <v/>
      </c>
      <c r="CO472" s="4" t="str">
        <f>IF(_tag_month_day!AM462="","",_tag_month_day!AM462)</f>
        <v/>
      </c>
      <c r="CP472" s="4" t="str">
        <f>IF(_tag_month_day!AN462="","",_tag_month_day!AN462)</f>
        <v/>
      </c>
      <c r="CQ472" s="4" t="str">
        <f>IF(_tag_month_day!AO462="","",_tag_month_day!AO462)</f>
        <v/>
      </c>
      <c r="CR472" s="462" t="str">
        <f>IF(_tag_month_day!AP462="","",_tag_month_day!AP462)</f>
        <v/>
      </c>
      <c r="CS472" s="463" t="str">
        <f>IF(_tag_month_day!AQ462="","",_tag_month_day!AQ462)</f>
        <v/>
      </c>
      <c r="CT472" s="4" t="str">
        <f>IF(_tag_month_day!AR462="","",_tag_month_day!AR462)</f>
        <v/>
      </c>
      <c r="CU472" s="464" t="e">
        <f>DU472/AJ472</f>
        <v>#VALUE!</v>
      </c>
      <c r="CV472" s="451" t="e">
        <f>BG472/BH472</f>
        <v>#VALUE!</v>
      </c>
      <c r="CW472" s="465" t="e">
        <f>AJ472*(1-CV472)*CU472*AF472</f>
        <v>#VALUE!</v>
      </c>
      <c r="CX472" s="465" t="e">
        <f>CW472*94%</f>
        <v>#VALUE!</v>
      </c>
      <c r="CY472" s="466" t="e">
        <f>IF(CX472=0,0,DS472/(DS472+CX472))</f>
        <v>#VALUE!</v>
      </c>
      <c r="CZ472" s="465" t="e">
        <f>$AJ472*EF472</f>
        <v>#VALUE!</v>
      </c>
      <c r="DA472" s="465" t="e">
        <f>$AJ472*EG472</f>
        <v>#VALUE!</v>
      </c>
      <c r="DB472" s="465" t="e">
        <f>$AJ472*EH472</f>
        <v>#VALUE!</v>
      </c>
      <c r="DC472" s="465" t="e">
        <f>$AJ472*EI472</f>
        <v>#VALUE!</v>
      </c>
      <c r="DD472" s="465" t="e">
        <f>$AJ472*EJ472</f>
        <v>#VALUE!</v>
      </c>
      <c r="DE472" s="465" t="e">
        <f>$AJ472*EK472</f>
        <v>#VALUE!</v>
      </c>
      <c r="DF472" s="465" t="e">
        <f>$AJ472*EL472</f>
        <v>#VALUE!</v>
      </c>
      <c r="DG472" s="465" t="e">
        <f>$AJ472*EM472</f>
        <v>#VALUE!</v>
      </c>
      <c r="DH472" s="465" t="e">
        <f>$AJ472*EN472</f>
        <v>#VALUE!</v>
      </c>
      <c r="DI472" s="465" t="e">
        <f>$AJ472*EO472</f>
        <v>#VALUE!</v>
      </c>
      <c r="DJ472" s="465" t="e">
        <f>CZ472*(1-EP472)</f>
        <v>#VALUE!</v>
      </c>
      <c r="DK472" s="465" t="e">
        <f>DA472*(1-ER472)</f>
        <v>#VALUE!</v>
      </c>
      <c r="DL472" s="465" t="e">
        <f>DB472*(1-EQ472)</f>
        <v>#VALUE!</v>
      </c>
      <c r="DM472" s="465" t="e">
        <f>DC472*(1-ES472)</f>
        <v>#VALUE!</v>
      </c>
      <c r="DN472" s="465" t="e">
        <f>DD472*(1-ET472)</f>
        <v>#VALUE!</v>
      </c>
      <c r="DO472" s="465" t="e">
        <f>DE472</f>
        <v>#VALUE!</v>
      </c>
      <c r="DP472" s="465" t="e">
        <f>DF472*(1-EU472)</f>
        <v>#VALUE!</v>
      </c>
      <c r="DQ472" s="465" t="e">
        <f>DG472*(1-EV472)</f>
        <v>#VALUE!</v>
      </c>
      <c r="DR472" s="465" t="e">
        <f>DH472*(1-EW472)</f>
        <v>#VALUE!</v>
      </c>
      <c r="DS472" s="465" t="e">
        <f>DI472</f>
        <v>#VALUE!</v>
      </c>
      <c r="DT472" s="465" t="e">
        <f>SUM(DJ472:DS472)</f>
        <v>#VALUE!</v>
      </c>
      <c r="DU472" s="465" t="e">
        <f>(GS472:GX472)+(DP472+DQ472+DR472)*GY472+DS472</f>
        <v>#VALUE!</v>
      </c>
      <c r="DV472" s="451" t="e">
        <f>AV472/$BH472/(1-EP472)</f>
        <v>#VALUE!</v>
      </c>
      <c r="DW472" s="451" t="e">
        <f>AW472/$BH472/(1-ER472)</f>
        <v>#VALUE!</v>
      </c>
      <c r="DX472" s="451" t="e">
        <f>AX472/$BH472/(1-EQ472)</f>
        <v>#VALUE!</v>
      </c>
      <c r="DY472" s="451" t="e">
        <f>AY472/$BH472/(1-ES472)</f>
        <v>#VALUE!</v>
      </c>
      <c r="DZ472" s="451" t="e">
        <f>AZ472/$BH472/(1-ET472)</f>
        <v>#VALUE!</v>
      </c>
      <c r="EA472" s="451" t="e">
        <f>BA472/$BH472/(1-AX472)</f>
        <v>#VALUE!</v>
      </c>
      <c r="EB472" s="451" t="e">
        <f>BB472/$BH472/(1-EU472)</f>
        <v>#VALUE!</v>
      </c>
      <c r="EC472" s="451" t="e">
        <f>BC472/$BH472/(1-EV472)</f>
        <v>#VALUE!</v>
      </c>
      <c r="ED472" s="451" t="e">
        <f>BD472/$BH472/(1-EW472)</f>
        <v>#VALUE!</v>
      </c>
      <c r="EE472" s="451" t="e">
        <f>BG472/BH472</f>
        <v>#VALUE!</v>
      </c>
      <c r="EF472" s="451" t="e">
        <f>DV472/SUM($DV472:$EE472)</f>
        <v>#VALUE!</v>
      </c>
      <c r="EG472" s="451" t="e">
        <f>DW472/SUM($DV472:$EE472)</f>
        <v>#VALUE!</v>
      </c>
      <c r="EH472" s="451" t="e">
        <f>DX472/SUM($DV472:$EE472)</f>
        <v>#VALUE!</v>
      </c>
      <c r="EI472" s="451" t="e">
        <f>DY472/SUM($DV472:$EE472)</f>
        <v>#VALUE!</v>
      </c>
      <c r="EJ472" s="451" t="e">
        <f>DZ472/SUM($DV472:$EE472)</f>
        <v>#VALUE!</v>
      </c>
      <c r="EK472" s="451" t="e">
        <f>EA472/SUM($DV472:$EE472)</f>
        <v>#VALUE!</v>
      </c>
      <c r="EL472" s="451" t="e">
        <f>EB472/SUM($DV472:$EE472)</f>
        <v>#VALUE!</v>
      </c>
      <c r="EM472" s="451" t="e">
        <f>EC472/SUM($DV472:$EE472)</f>
        <v>#VALUE!</v>
      </c>
      <c r="EN472" s="451" t="e">
        <f>ED472/SUM($DV472:$EE472)</f>
        <v>#VALUE!</v>
      </c>
      <c r="EO472" s="451" t="e">
        <f>EE472/SUM($DV472:$EE472)</f>
        <v>#VALUE!</v>
      </c>
      <c r="EP472" s="450">
        <f>EP471</f>
        <v>0.080000000000000002</v>
      </c>
      <c r="EQ472" s="450">
        <f>EQ471</f>
        <v>0.014999999999999999</v>
      </c>
      <c r="ER472" s="450">
        <f>ER471</f>
        <v>0.014999999999999999</v>
      </c>
      <c r="ES472" s="450">
        <f>ES471</f>
        <v>0.014999999999999999</v>
      </c>
      <c r="ET472" s="450">
        <f>ET471</f>
        <v>0.014999999999999999</v>
      </c>
      <c r="EU472" s="450">
        <f>EU471</f>
        <v>0.089999999999999997</v>
      </c>
      <c r="EV472" s="450">
        <f>EV471</f>
        <v>0.089999999999999997</v>
      </c>
      <c r="EW472" s="450">
        <f>EW471</f>
        <v>0.089999999999999997</v>
      </c>
      <c r="EX472" s="431" t="str">
        <f>IF(_tag_month_day!AS462="","",_tag_month_day!AS462/100)</f>
        <v/>
      </c>
      <c r="EY472" s="431" t="str">
        <f>IF(_tag_month_day!AT462="","",_tag_month_day!AT462/100)</f>
        <v/>
      </c>
      <c r="EZ472" s="431" t="str">
        <f>IF(_tag_month_day!AU462="","",_tag_month_day!AU462/100)</f>
        <v/>
      </c>
      <c r="FA472" s="431" t="str">
        <f>IF(_tag_month_day!AV462="","",_tag_month_day!AV462/100)</f>
        <v/>
      </c>
      <c r="FB472" s="431" t="str">
        <f>IF(_tag_month_day!AW462="","",_tag_month_day!AW462/100)</f>
        <v/>
      </c>
      <c r="FC472" s="431" t="str">
        <f>IF(_tag_month_day!AX462="","",_tag_month_day!AX462/100)</f>
        <v/>
      </c>
      <c r="FD472" s="449" t="str">
        <f>IF(_tag_month_day!AY462="","",_tag_month_day!AY462/100)</f>
        <v/>
      </c>
      <c r="FE472" s="449" t="str">
        <f>IF(_tag_month_day!AZ462="","",_tag_month_day!AZ462/100)</f>
        <v/>
      </c>
      <c r="FF472" s="449" t="str">
        <f>IF(_tag_month_day!BA462="","",_tag_month_day!BA462/100)</f>
        <v/>
      </c>
      <c r="FG472" s="449" t="str">
        <f>IF(_tag_month_day!BB462="","",_tag_month_day!BB462/100)</f>
        <v/>
      </c>
      <c r="FH472" s="467" t="str">
        <f>IF(_tag_month_day!BC462="","",_tag_month_day!BC462/100)</f>
        <v/>
      </c>
      <c r="FI472" s="449">
        <f>FI471</f>
        <v>0.40999999999999998</v>
      </c>
      <c r="FJ472" s="449">
        <f>FJ471</f>
        <v>0.11</v>
      </c>
      <c r="FK472" s="449">
        <f>FK471</f>
        <v>0.014999999999999999</v>
      </c>
      <c r="FL472" s="449">
        <f>FL471</f>
        <v>0</v>
      </c>
      <c r="FM472" s="467">
        <f>FM471</f>
        <v>0.0001</v>
      </c>
      <c r="FN472" s="449">
        <f>FN471</f>
        <v>0.32000000000000001</v>
      </c>
      <c r="FO472" s="449">
        <f>FO471</f>
        <v>0.20000000000000001</v>
      </c>
      <c r="FP472" s="449">
        <f>FP471</f>
        <v>0.01</v>
      </c>
      <c r="FQ472" s="449">
        <f>FQ471</f>
        <v>0</v>
      </c>
      <c r="FR472" s="467">
        <f>FR471</f>
        <v>0.0001</v>
      </c>
      <c r="FS472" s="449" t="str">
        <f>IF(_tag_month_day!BD462="","",_tag_month_day!BD462/100)</f>
        <v/>
      </c>
      <c r="FT472" s="449" t="str">
        <f>IF(_tag_month_day!BE462="","",_tag_month_day!BE462/100)</f>
        <v/>
      </c>
      <c r="FU472" s="449" t="str">
        <f>IF(_tag_month_day!BF462="","",_tag_month_day!BF462/100)</f>
        <v/>
      </c>
      <c r="FV472" s="449" t="str">
        <f>IF(_tag_month_day!BG462="","",_tag_month_day!BG462/100)</f>
        <v/>
      </c>
      <c r="FW472" s="467" t="str">
        <f>IF(_tag_month_day!BH462="","",_tag_month_day!BH462/100)</f>
        <v/>
      </c>
      <c r="FX472" s="449" t="str">
        <f>IF(_tag_month_day!BI462="","",_tag_month_day!BI462/100)</f>
        <v/>
      </c>
      <c r="FY472" s="449" t="str">
        <f>IF(_tag_month_day!BJ462="","",_tag_month_day!BJ462/100)</f>
        <v/>
      </c>
      <c r="FZ472" s="468" t="str">
        <f>IF(_tag_month_day!BK462="","",_tag_month_day!BK462/100)</f>
        <v/>
      </c>
      <c r="GA472" s="449" t="str">
        <f>IF(_tag_month_day!BL462="","",_tag_month_day!BL462/100)</f>
        <v/>
      </c>
      <c r="GB472" s="467" t="str">
        <f>IF(_tag_month_day!BM462="","",_tag_month_day!BM462/100)</f>
        <v/>
      </c>
      <c r="GC472" s="431" t="str">
        <f>IF(_tag_month_day!BN462="","",_tag_month_day!BN462/100)</f>
        <v/>
      </c>
      <c r="GD472" s="431" t="str">
        <f>IF(_tag_month_day!BO462="","",_tag_month_day!BO462/100)</f>
        <v/>
      </c>
      <c r="GE472" s="431" t="str">
        <f>IF(_tag_month_day!BP462="","",_tag_month_day!BP462/100)</f>
        <v/>
      </c>
      <c r="GF472" s="431" t="str">
        <f>IF(_tag_month_day!BQ462="","",_tag_month_day!BQ462/100)</f>
        <v/>
      </c>
      <c r="GG472" s="431" t="str">
        <f>IF(_tag_month_day!BR462="","",_tag_month_day!BR462/100)</f>
        <v/>
      </c>
      <c r="GH472" s="431" t="str">
        <f>IF(_tag_month_day!BS462="","",_tag_month_day!BS462/100)</f>
        <v/>
      </c>
      <c r="GI472" s="467" t="str">
        <f>IF(_tag_month_day!BT462="","",_tag_month_day!BT462/100)</f>
        <v/>
      </c>
      <c r="GJ472" s="469" t="str">
        <f>IF(_tag_month_day!BU462="","",_tag_month_day!BU462/100)</f>
        <v/>
      </c>
      <c r="GK472" s="470">
        <f>GK471</f>
        <v>0.070000000000000007</v>
      </c>
      <c r="GL472" s="470">
        <f>GL471</f>
        <v>0.029999999999999999</v>
      </c>
      <c r="GM472" s="471" t="str">
        <f>IF(_tag_month_day!BX462="","",_tag_month_day!BX462/100)</f>
        <v/>
      </c>
      <c r="GN472" s="470">
        <f>GN471</f>
        <v>0.070000000000000007</v>
      </c>
      <c r="GO472" s="470">
        <f>GO471</f>
        <v>0.029999999999999999</v>
      </c>
      <c r="GP472" s="470">
        <f>GP471</f>
        <v>0.089999999999999997</v>
      </c>
      <c r="GQ472" s="470">
        <f>GQ471</f>
        <v>0.029999999999999999</v>
      </c>
      <c r="GR472" s="471" t="str">
        <f>IF(_tag_month_day!CA462="","",_tag_month_day!CA462/100)</f>
        <v/>
      </c>
      <c r="GS472" s="472">
        <f>GS471</f>
        <v>0.95299999999999996</v>
      </c>
      <c r="GT472" s="472">
        <f>GT471</f>
        <v>0.55000000000000004</v>
      </c>
      <c r="GU472" s="472">
        <f>GU471</f>
        <v>0.55000000000000004</v>
      </c>
      <c r="GV472" s="472">
        <f>GV471</f>
        <v>0.55000000000000004</v>
      </c>
      <c r="GW472" s="472">
        <f>GW471</f>
        <v>0.5</v>
      </c>
      <c r="GX472" s="472">
        <f>GX471</f>
        <v>0.93500000000000005</v>
      </c>
      <c r="GY472" s="472">
        <f>GY471</f>
        <v>0.14999999999999999</v>
      </c>
      <c r="GZ472" s="472">
        <f>GZ471</f>
        <v>1</v>
      </c>
      <c r="HA472" s="474">
        <f>HA471</f>
        <v>0.047</v>
      </c>
      <c r="HB472" s="474">
        <f>HB471</f>
        <v>0.45000000000000001</v>
      </c>
      <c r="HC472" s="474">
        <f>HC471</f>
        <v>0.45000000000000001</v>
      </c>
      <c r="HD472" s="474">
        <f>HD471</f>
        <v>0.45000000000000001</v>
      </c>
      <c r="HE472" s="474">
        <f>HE471</f>
        <v>0.5</v>
      </c>
      <c r="HF472" s="474">
        <f>HF471</f>
        <v>0.065000000000000002</v>
      </c>
      <c r="HG472" s="474">
        <f>HG471</f>
        <v>0.84999999999999998</v>
      </c>
      <c r="HH472" s="474">
        <f>HH471</f>
        <v>0</v>
      </c>
      <c r="HI472" s="10">
        <f>IF(BZ472&lt;&gt;"",CK472-BV472,0)</f>
        <v>0</v>
      </c>
      <c r="HJ472" s="10" t="e">
        <f>IF(AJ472&gt;0,AH472-AJ472,0)</f>
        <v>#VALUE!</v>
      </c>
      <c r="HK472" s="466">
        <f>HK471</f>
        <v>0.84999999999999998</v>
      </c>
      <c r="HL472" s="424">
        <f>HL471</f>
        <v>550000</v>
      </c>
      <c r="HM472" s="424">
        <f>HM471</f>
        <v>480000</v>
      </c>
      <c r="HN472" s="465" t="e">
        <f>(DJ472*EZ472+DK472*FH472+DL472*FM472+DM472*FR472+DN472*FW472+DO472*GB472+DS472*GI472+DP472*GM472+DR472*GR472)*1000*2</f>
        <v>#VALUE!</v>
      </c>
      <c r="HO472" s="465" t="e">
        <f>HN472*HK472*$HO$2/HL472*1000000</f>
        <v>#VALUE!</v>
      </c>
      <c r="HP472" s="465" t="e">
        <f>HN472*HK472*$HP$2/HM472*1000000</f>
        <v>#VALUE!</v>
      </c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</row>
    <row customFormat="1" r="473" s="0">
      <c r="A473" s="420">
        <v>462</v>
      </c>
      <c r="B473" s="421">
        <f ca="1">IF(D473=D472,B472,IF(D473="夜班",B472+1,B472))</f>
        <v>43605</v>
      </c>
      <c r="C473" s="422">
        <f>C472</f>
        <v>0.041666666666666699</v>
      </c>
      <c r="D473" s="10" t="str">
        <f ca="1">IF(HOUR(G473)&lt;8,"夜班",IF(HOUR(G473)&lt;16,"白班",IF(HOUR(G473)&lt;24,"中班",0)))</f>
        <v>夜班</v>
      </c>
      <c r="E473" s="10" t="e">
        <f ca="1">IF(F473=1,"甲",IF(F473=2,"乙",IF(F473=3,"丙",IF(F473=4,"丁",""))))</f>
        <v>#REF!</v>
      </c>
      <c r="F473" s="10" t="e">
        <f ca="1">SUMPRODUCT((成本日报!$A$3:$A$95=计划!B473)*(成本日报!$B$3:$B$95=计划!$D473),成本日报!$C$3:$C$95)</f>
        <v>#REF!</v>
      </c>
      <c r="G473" s="423">
        <f ca="1">G472+C472</f>
        <v>43605.208333332215</v>
      </c>
      <c r="H473" s="423">
        <f ca="1">$G473+$C473/60*10+$C473*0</f>
        <v>43605.215277776661</v>
      </c>
      <c r="I473" s="423">
        <f ca="1">$G473+$C473/60*18+$C473*0</f>
        <v>43605.220833332212</v>
      </c>
      <c r="J473" s="423">
        <f ca="1">$G473+$C473/60*0+$C473*1</f>
        <v>43605.24999999888</v>
      </c>
      <c r="K473" s="423">
        <f ca="1">$G473+$C473/60*30+$C473*2</f>
        <v>43605.312499998887</v>
      </c>
      <c r="L473" s="423">
        <f ca="1">$G473+$C473/60*0+$C473*3</f>
        <v>43605.333333332215</v>
      </c>
      <c r="M473" s="424" t="str">
        <f>IF(_tag_month_day!A463="","",_tag_month_day!A463)</f>
        <v/>
      </c>
      <c r="N473" s="424" t="str">
        <f>IF(_tag_month_day!B463="","",_tag_month_day!B463)</f>
        <v/>
      </c>
      <c r="O473" s="425" t="e">
        <f>IF(M473+N473=0,"",M473+N473)</f>
        <v>#VALUE!</v>
      </c>
      <c r="P473" s="424" t="str">
        <f>IF(_tag_month_day!C463="","",_tag_month_day!C463)</f>
        <v/>
      </c>
      <c r="Q473" s="424" t="str">
        <f>IF(_tag_month_day!D463="","",_tag_month_day!D463)</f>
        <v/>
      </c>
      <c r="R473" s="426" t="str">
        <f>IF(_tag_month_day!CB463="","",_tag_month_day!CB463/100)</f>
        <v/>
      </c>
      <c r="S473" s="427" t="str">
        <f>IF(_tag_month_day!E463="","",_tag_month_day!E463)</f>
        <v/>
      </c>
      <c r="T473" s="427" t="str">
        <f>IF(_tag_month_day!F463="","",_tag_month_day!F463)</f>
        <v/>
      </c>
      <c r="U473" s="428" t="e">
        <f>S473+T473</f>
        <v>#VALUE!</v>
      </c>
      <c r="V473" s="429" t="e">
        <f>U473/AJ473</f>
        <v>#VALUE!</v>
      </c>
      <c r="W473" s="430" t="str">
        <f>IF(_jhy_month_day!A463="","",_jhy_month_day!A463)</f>
        <v/>
      </c>
      <c r="X473" s="431" t="str">
        <f>IF(_jhy_month_day!B463="","",_jhy_month_day!B463/100)</f>
        <v/>
      </c>
      <c r="Y473" s="431" t="str">
        <f>IF(_jhy_month_day!C463="","",_jhy_month_day!C463/100)</f>
        <v/>
      </c>
      <c r="Z473" s="432">
        <f>Z469+1</f>
        <v>116</v>
      </c>
      <c r="AA473" s="433" t="str">
        <f>IF(_tag_month_day!G463="","",_tag_month_day!G463/100)</f>
        <v/>
      </c>
      <c r="AB473" s="433" t="str">
        <f>IF(_tag_month_day!H463="","",_tag_month_day!H463/100)</f>
        <v/>
      </c>
      <c r="AC473" s="434">
        <f>IF(X473="",AC472,BK473*($AV472*X473+$AW472*FD472+$AX472*FI472+$AY472*FN472+$AZ472*FS472+$BA472*FX472+$BG472*GE472)/(AV472*Y473+AX472*FK472+AW472*FF472+AY472*FP472+AZ472*FU472+BA472*FZ472+BG472*GG472+BB472*GK472+BC472*GN472+BD472*GP472))</f>
        <v>1.59963432013121</v>
      </c>
      <c r="AD473" s="435" t="str">
        <f>IF(AC473=AC472,"",AC473-AC472)</f>
        <v/>
      </c>
      <c r="AE473" s="436" t="str">
        <f>IF(1-AF473=0,"",(1-AF473))</f>
        <v/>
      </c>
      <c r="AF473" s="437">
        <v>1</v>
      </c>
      <c r="AG473" s="10" t="str">
        <f>AG472</f>
        <v>9A3</v>
      </c>
      <c r="AH473" s="438" t="str">
        <f>AH472</f>
        <v/>
      </c>
      <c r="AI473" s="424"/>
      <c r="AJ473" s="10" t="str">
        <f>IF(_tag_month_day!I463="","",_tag_month_day!I463)</f>
        <v/>
      </c>
      <c r="AK473" s="440"/>
      <c r="AL473" s="440"/>
      <c r="AM473" s="440"/>
      <c r="AN473" s="441">
        <f>AN472</f>
        <v>2</v>
      </c>
      <c r="AO473" s="441">
        <f>AO472</f>
        <v>8</v>
      </c>
      <c r="AP473" s="442" t="e">
        <f>(IF(AN473=0,AS472,AS472*(1+AO473/AN473)/(AR473+AO473/AN473)))+AT473</f>
        <v>#VALUE!</v>
      </c>
      <c r="AQ473" s="443" t="str">
        <f>IF(_tag_month_day!J463="","",_tag_month_day!J463/100)</f>
        <v/>
      </c>
      <c r="AR473" s="444">
        <f>AR472</f>
        <v>1.3</v>
      </c>
      <c r="AS473" s="445" t="e">
        <f>AQ473*(AN473*AR473+AO473)/(AN473+AO473)</f>
        <v>#VALUE!</v>
      </c>
      <c r="AT473" s="445" t="e">
        <f>(SUM(BE473:BF473)-SUM(BE472:BF472))*0.05</f>
        <v>#VALUE!</v>
      </c>
      <c r="AU473" s="446" t="str">
        <f>IF(_tag_month_day!CC463="","",IF(_tag_month_day!CC463&gt;0,_tag_month_day!CD463,_tag_month_day!CE463))</f>
        <v/>
      </c>
      <c r="AV473" s="447" t="str">
        <f>IF(_tag_month_day!L463="","",_tag_month_day!L463/100)</f>
        <v/>
      </c>
      <c r="AW473" s="431">
        <f>AW472</f>
        <v>0</v>
      </c>
      <c r="AX473" s="431">
        <f>AX472</f>
        <v>0</v>
      </c>
      <c r="AY473" s="431" t="str">
        <f>IF(_tag_month_day!M463="","",_tag_month_day!M463/100)</f>
        <v/>
      </c>
      <c r="AZ473" s="431" t="str">
        <f>IF(_tag_month_day!N463="","",_tag_month_day!N463/100)</f>
        <v/>
      </c>
      <c r="BA473" s="431" t="str">
        <f>IF(_tag_month_day!O463="","",_tag_month_day!O463/100)</f>
        <v/>
      </c>
      <c r="BB473" s="448" t="str">
        <f>IF(_tag_month_day!P463="","",_tag_month_day!P463/100)</f>
        <v/>
      </c>
      <c r="BC473" s="448">
        <f>BC472</f>
        <v>0</v>
      </c>
      <c r="BD473" s="448" t="str">
        <f>IF(_tag_month_day!Q463="","",_tag_month_day!Q463/100)</f>
        <v/>
      </c>
      <c r="BE473" s="449" t="str">
        <f>IF(_tag_month_day!R463="","",_tag_month_day!R463/100)</f>
        <v/>
      </c>
      <c r="BF473" s="388" t="e">
        <f>(AU473*(100+BE473*100))/(AJ473-AU473)/100</f>
        <v>#VALUE!</v>
      </c>
      <c r="BG473" s="450" t="e">
        <f>BE473+BF473</f>
        <v>#VALUE!</v>
      </c>
      <c r="BH473" s="451" t="e">
        <f>SUM(AV473:BF473)</f>
        <v>#VALUE!</v>
      </c>
      <c r="BI473" s="452" t="e">
        <f>IF(CX473=0,BI472,(DK473*查询!$R$5+DL473*查询!$Q$5+DM473*查询!$N$5+DN473*查询!$O$5+DO473*查询!$P$5)*AF473/CX473)</f>
        <v>#VALUE!</v>
      </c>
      <c r="BJ473" s="452" t="e">
        <f>IF(CX473=0,BJ472,(DP473*查询!$S$5+DQ473*查询!$T$5+DR473*查询!$U$5)*AF473/CX473)</f>
        <v>#VALUE!</v>
      </c>
      <c r="BK473" s="452">
        <f>BK472</f>
        <v>1</v>
      </c>
      <c r="BL473" s="453" t="e">
        <f>SUMPRODUCT((AV473:BA473)*(GS473:GX473))/((GS473:GX473)+SUM(BB473:BD473)*GY473+BG473*GZ473)</f>
        <v>#VALUE!</v>
      </c>
      <c r="BM473" s="453" t="e">
        <f>BK473*($AV473*FB473+$AW473*FD473+$AX473*FI473+$AY473*FN473+$AZ473*FS473+$BA473*FX473+$BG473*GE473)/(AV473*EY473+AX473*FK473+AW473*FF473+AY473*FP473+AZ473*FU473+BA473*FZ473+BG473*GG473+BB473*GK473+BC473*GN473+BD473*GP473)</f>
        <v>#VALUE!</v>
      </c>
      <c r="BN473" s="453" t="e">
        <f>($AV473*FC473+$AX473*FJ473+$AW473*FE473+$AY473*FO473+$AZ473*FT473+$BA473*FY473+$BG473*GF473)/($AV473*FA473+BG473*GH473+BB473*GL473+BC473*GO473+BD473*GQ473+BA473*GA473)</f>
        <v>#VALUE!</v>
      </c>
      <c r="BO473" s="454" t="e">
        <f>SUMPRODUCT(AV473:BA473*GS473:GX473)/(GS473:GX473+(BB473+BC473+BD473)*GY473+BG473)</f>
        <v>#VALUE!</v>
      </c>
      <c r="BP473" s="454" t="e">
        <f>SUMPRODUCT(AV473:BA473*GS473:GX473)/(GS473:GX473+(BB473+BC473+BD473)*GY473+BG473)</f>
        <v>#VALUE!</v>
      </c>
      <c r="BQ473" s="454" t="e">
        <f>SUMPRODUCT(AV473:BA473*GS473:GX473)/(GS473:GX473+(BB473+BC473+BD473)*GY473+BG473)</f>
        <v>#VALUE!</v>
      </c>
      <c r="BR473" s="453" t="str">
        <f>IF(_tag_month_day!T463="","",_tag_month_day!T463)</f>
        <v/>
      </c>
      <c r="BS473" s="453" t="str">
        <f>IF(_tag_month_day!U463="","",_tag_month_day!U463)</f>
        <v/>
      </c>
      <c r="BT473" s="455" t="str">
        <f>IF(CK473="","",IF((CK473&gt;=BV473-0.12)*(CK473&lt;=BV473+0.12),"合格","不合格"))</f>
        <v/>
      </c>
      <c r="BU473" s="456" t="str">
        <f>IF(_tag_month_day!V463="","",_tag_month_day!V463)</f>
        <v/>
      </c>
      <c r="BV473" s="457" t="str">
        <f>IF(_tag_month_day!W463="","",_tag_month_day!W463)</f>
        <v/>
      </c>
      <c r="BW473" s="458" t="str">
        <f>IF(_tag_month_day!X463="","",_tag_month_day!X463)</f>
        <v/>
      </c>
      <c r="BX473" s="458" t="str">
        <f>IF(_tag_month_day!Y463="","",_tag_month_day!Y463)</f>
        <v/>
      </c>
      <c r="BY473" s="459">
        <f ca="1">L473</f>
        <v>43605.333333332215</v>
      </c>
      <c r="BZ473" s="460"/>
      <c r="CA473" s="461"/>
      <c r="CB473" s="424" t="str">
        <f>IF(_tag_month_day!Z463="","",_tag_month_day!Z463)</f>
        <v/>
      </c>
      <c r="CC473" s="424" t="str">
        <f>IF(_tag_month_day!AA463="","",_tag_month_day!AA463)</f>
        <v/>
      </c>
      <c r="CD473" s="424" t="str">
        <f>IF(_tag_month_day!AB463="","",_tag_month_day!AB463)</f>
        <v/>
      </c>
      <c r="CE473" s="424" t="str">
        <f>IF(_tag_month_day!AC463="","",_tag_month_day!AC463)</f>
        <v/>
      </c>
      <c r="CF473" s="424" t="str">
        <f>IF(_tag_month_day!AD463="","",_tag_month_day!AD463)</f>
        <v/>
      </c>
      <c r="CG473" s="424" t="str">
        <f>IF(_tag_month_day!AE463="","",_tag_month_day!AE463)</f>
        <v/>
      </c>
      <c r="CH473" s="424" t="str">
        <f>IF(_tag_month_day!AF463="","",_tag_month_day!AF463)</f>
        <v/>
      </c>
      <c r="CI473" s="424" t="str">
        <f>IF(_tag_month_day!AG463="","",_tag_month_day!AG463)</f>
        <v/>
      </c>
      <c r="CJ473" s="424" t="str">
        <f>IF(_tag_month_day!AH463="","",_tag_month_day!AH463)</f>
        <v/>
      </c>
      <c r="CK473" s="424" t="str">
        <f>IF(_tag_month_day!AI463="","",_tag_month_day!AI463)</f>
        <v/>
      </c>
      <c r="CL473" s="4" t="str">
        <f>IF(_tag_month_day!AJ463="","",_tag_month_day!AJ463)</f>
        <v/>
      </c>
      <c r="CM473" s="4" t="str">
        <f>IF(_tag_month_day!AK463="","",_tag_month_day!AK463)</f>
        <v/>
      </c>
      <c r="CN473" s="4" t="str">
        <f>IF(_tag_month_day!AL463="","",_tag_month_day!AL463)</f>
        <v/>
      </c>
      <c r="CO473" s="4" t="str">
        <f>IF(_tag_month_day!AM463="","",_tag_month_day!AM463)</f>
        <v/>
      </c>
      <c r="CP473" s="4" t="str">
        <f>IF(_tag_month_day!AN463="","",_tag_month_day!AN463)</f>
        <v/>
      </c>
      <c r="CQ473" s="4" t="str">
        <f>IF(_tag_month_day!AO463="","",_tag_month_day!AO463)</f>
        <v/>
      </c>
      <c r="CR473" s="462" t="str">
        <f>IF(_tag_month_day!AP463="","",_tag_month_day!AP463)</f>
        <v/>
      </c>
      <c r="CS473" s="463" t="str">
        <f>IF(_tag_month_day!AQ463="","",_tag_month_day!AQ463)</f>
        <v/>
      </c>
      <c r="CT473" s="4" t="str">
        <f>IF(_tag_month_day!AR463="","",_tag_month_day!AR463)</f>
        <v/>
      </c>
      <c r="CU473" s="464" t="e">
        <f>DU473/AJ473</f>
        <v>#VALUE!</v>
      </c>
      <c r="CV473" s="451" t="e">
        <f>BG473/BH473</f>
        <v>#VALUE!</v>
      </c>
      <c r="CW473" s="465" t="e">
        <f>AJ473*(1-CV473)*CU473*AF473</f>
        <v>#VALUE!</v>
      </c>
      <c r="CX473" s="465" t="e">
        <f>CW473*94%</f>
        <v>#VALUE!</v>
      </c>
      <c r="CY473" s="466" t="e">
        <f>IF(CX473=0,0,DS473/(DS473+CX473))</f>
        <v>#VALUE!</v>
      </c>
      <c r="CZ473" s="465" t="e">
        <f>$AJ473*EF473</f>
        <v>#VALUE!</v>
      </c>
      <c r="DA473" s="465" t="e">
        <f>$AJ473*EG473</f>
        <v>#VALUE!</v>
      </c>
      <c r="DB473" s="465" t="e">
        <f>$AJ473*EH473</f>
        <v>#VALUE!</v>
      </c>
      <c r="DC473" s="465" t="e">
        <f>$AJ473*EI473</f>
        <v>#VALUE!</v>
      </c>
      <c r="DD473" s="465" t="e">
        <f>$AJ473*EJ473</f>
        <v>#VALUE!</v>
      </c>
      <c r="DE473" s="465" t="e">
        <f>$AJ473*EK473</f>
        <v>#VALUE!</v>
      </c>
      <c r="DF473" s="465" t="e">
        <f>$AJ473*EL473</f>
        <v>#VALUE!</v>
      </c>
      <c r="DG473" s="465" t="e">
        <f>$AJ473*EM473</f>
        <v>#VALUE!</v>
      </c>
      <c r="DH473" s="465" t="e">
        <f>$AJ473*EN473</f>
        <v>#VALUE!</v>
      </c>
      <c r="DI473" s="465" t="e">
        <f>$AJ473*EO473</f>
        <v>#VALUE!</v>
      </c>
      <c r="DJ473" s="465" t="e">
        <f>CZ473*(1-EP473)</f>
        <v>#VALUE!</v>
      </c>
      <c r="DK473" s="465" t="e">
        <f>DA473*(1-ER473)</f>
        <v>#VALUE!</v>
      </c>
      <c r="DL473" s="465" t="e">
        <f>DB473*(1-EQ473)</f>
        <v>#VALUE!</v>
      </c>
      <c r="DM473" s="465" t="e">
        <f>DC473*(1-ES473)</f>
        <v>#VALUE!</v>
      </c>
      <c r="DN473" s="465" t="e">
        <f>DD473*(1-ET473)</f>
        <v>#VALUE!</v>
      </c>
      <c r="DO473" s="465" t="e">
        <f>DE473</f>
        <v>#VALUE!</v>
      </c>
      <c r="DP473" s="465" t="e">
        <f>DF473*(1-EU473)</f>
        <v>#VALUE!</v>
      </c>
      <c r="DQ473" s="465" t="e">
        <f>DG473*(1-EV473)</f>
        <v>#VALUE!</v>
      </c>
      <c r="DR473" s="465" t="e">
        <f>DH473*(1-EW473)</f>
        <v>#VALUE!</v>
      </c>
      <c r="DS473" s="465" t="e">
        <f>DI473</f>
        <v>#VALUE!</v>
      </c>
      <c r="DT473" s="465" t="e">
        <f>SUM(DJ473:DS473)</f>
        <v>#VALUE!</v>
      </c>
      <c r="DU473" s="465" t="e">
        <f>(GS473:GX473)+(DP473+DQ473+DR473)*GY473+DS473</f>
        <v>#VALUE!</v>
      </c>
      <c r="DV473" s="451" t="e">
        <f>AV473/$BH473/(1-EP473)</f>
        <v>#VALUE!</v>
      </c>
      <c r="DW473" s="451" t="e">
        <f>AW473/$BH473/(1-ER473)</f>
        <v>#VALUE!</v>
      </c>
      <c r="DX473" s="451" t="e">
        <f>AX473/$BH473/(1-EQ473)</f>
        <v>#VALUE!</v>
      </c>
      <c r="DY473" s="451" t="e">
        <f>AY473/$BH473/(1-ES473)</f>
        <v>#VALUE!</v>
      </c>
      <c r="DZ473" s="451" t="e">
        <f>AZ473/$BH473/(1-ET473)</f>
        <v>#VALUE!</v>
      </c>
      <c r="EA473" s="451" t="e">
        <f>BA473/$BH473/(1-AX473)</f>
        <v>#VALUE!</v>
      </c>
      <c r="EB473" s="451" t="e">
        <f>BB473/$BH473/(1-EU473)</f>
        <v>#VALUE!</v>
      </c>
      <c r="EC473" s="451" t="e">
        <f>BC473/$BH473/(1-EV473)</f>
        <v>#VALUE!</v>
      </c>
      <c r="ED473" s="451" t="e">
        <f>BD473/$BH473/(1-EW473)</f>
        <v>#VALUE!</v>
      </c>
      <c r="EE473" s="451" t="e">
        <f>BG473/BH473</f>
        <v>#VALUE!</v>
      </c>
      <c r="EF473" s="451" t="e">
        <f>DV473/SUM($DV473:$EE473)</f>
        <v>#VALUE!</v>
      </c>
      <c r="EG473" s="451" t="e">
        <f>DW473/SUM($DV473:$EE473)</f>
        <v>#VALUE!</v>
      </c>
      <c r="EH473" s="451" t="e">
        <f>DX473/SUM($DV473:$EE473)</f>
        <v>#VALUE!</v>
      </c>
      <c r="EI473" s="451" t="e">
        <f>DY473/SUM($DV473:$EE473)</f>
        <v>#VALUE!</v>
      </c>
      <c r="EJ473" s="451" t="e">
        <f>DZ473/SUM($DV473:$EE473)</f>
        <v>#VALUE!</v>
      </c>
      <c r="EK473" s="451" t="e">
        <f>EA473/SUM($DV473:$EE473)</f>
        <v>#VALUE!</v>
      </c>
      <c r="EL473" s="451" t="e">
        <f>EB473/SUM($DV473:$EE473)</f>
        <v>#VALUE!</v>
      </c>
      <c r="EM473" s="451" t="e">
        <f>EC473/SUM($DV473:$EE473)</f>
        <v>#VALUE!</v>
      </c>
      <c r="EN473" s="451" t="e">
        <f>ED473/SUM($DV473:$EE473)</f>
        <v>#VALUE!</v>
      </c>
      <c r="EO473" s="451" t="e">
        <f>EE473/SUM($DV473:$EE473)</f>
        <v>#VALUE!</v>
      </c>
      <c r="EP473" s="450">
        <f>EP472</f>
        <v>0.080000000000000002</v>
      </c>
      <c r="EQ473" s="450">
        <f>EQ472</f>
        <v>0.014999999999999999</v>
      </c>
      <c r="ER473" s="450">
        <f>ER472</f>
        <v>0.014999999999999999</v>
      </c>
      <c r="ES473" s="450">
        <f>ES472</f>
        <v>0.014999999999999999</v>
      </c>
      <c r="ET473" s="450">
        <f>ET472</f>
        <v>0.014999999999999999</v>
      </c>
      <c r="EU473" s="450">
        <f>EU472</f>
        <v>0.089999999999999997</v>
      </c>
      <c r="EV473" s="450">
        <f>EV472</f>
        <v>0.089999999999999997</v>
      </c>
      <c r="EW473" s="450">
        <f>EW472</f>
        <v>0.089999999999999997</v>
      </c>
      <c r="EX473" s="431" t="str">
        <f>IF(_tag_month_day!AS463="","",_tag_month_day!AS463/100)</f>
        <v/>
      </c>
      <c r="EY473" s="431" t="str">
        <f>IF(_tag_month_day!AT463="","",_tag_month_day!AT463/100)</f>
        <v/>
      </c>
      <c r="EZ473" s="431" t="str">
        <f>IF(_tag_month_day!AU463="","",_tag_month_day!AU463/100)</f>
        <v/>
      </c>
      <c r="FA473" s="431" t="str">
        <f>IF(_tag_month_day!AV463="","",_tag_month_day!AV463/100)</f>
        <v/>
      </c>
      <c r="FB473" s="431" t="str">
        <f>IF(_tag_month_day!AW463="","",_tag_month_day!AW463/100)</f>
        <v/>
      </c>
      <c r="FC473" s="431" t="str">
        <f>IF(_tag_month_day!AX463="","",_tag_month_day!AX463/100)</f>
        <v/>
      </c>
      <c r="FD473" s="449" t="str">
        <f>IF(_tag_month_day!AY463="","",_tag_month_day!AY463/100)</f>
        <v/>
      </c>
      <c r="FE473" s="449" t="str">
        <f>IF(_tag_month_day!AZ463="","",_tag_month_day!AZ463/100)</f>
        <v/>
      </c>
      <c r="FF473" s="449" t="str">
        <f>IF(_tag_month_day!BA463="","",_tag_month_day!BA463/100)</f>
        <v/>
      </c>
      <c r="FG473" s="449" t="str">
        <f>IF(_tag_month_day!BB463="","",_tag_month_day!BB463/100)</f>
        <v/>
      </c>
      <c r="FH473" s="467" t="str">
        <f>IF(_tag_month_day!BC463="","",_tag_month_day!BC463/100)</f>
        <v/>
      </c>
      <c r="FI473" s="449">
        <f>FI472</f>
        <v>0.40999999999999998</v>
      </c>
      <c r="FJ473" s="449">
        <f>FJ472</f>
        <v>0.11</v>
      </c>
      <c r="FK473" s="449">
        <f>FK472</f>
        <v>0.014999999999999999</v>
      </c>
      <c r="FL473" s="449">
        <f>FL472</f>
        <v>0</v>
      </c>
      <c r="FM473" s="467">
        <f>FM472</f>
        <v>0.0001</v>
      </c>
      <c r="FN473" s="449">
        <f>FN472</f>
        <v>0.32000000000000001</v>
      </c>
      <c r="FO473" s="449">
        <f>FO472</f>
        <v>0.20000000000000001</v>
      </c>
      <c r="FP473" s="449">
        <f>FP472</f>
        <v>0.01</v>
      </c>
      <c r="FQ473" s="449">
        <f>FQ472</f>
        <v>0</v>
      </c>
      <c r="FR473" s="467">
        <f>FR472</f>
        <v>0.0001</v>
      </c>
      <c r="FS473" s="449" t="str">
        <f>IF(_tag_month_day!BD463="","",_tag_month_day!BD463/100)</f>
        <v/>
      </c>
      <c r="FT473" s="449" t="str">
        <f>IF(_tag_month_day!BE463="","",_tag_month_day!BE463/100)</f>
        <v/>
      </c>
      <c r="FU473" s="449" t="str">
        <f>IF(_tag_month_day!BF463="","",_tag_month_day!BF463/100)</f>
        <v/>
      </c>
      <c r="FV473" s="449" t="str">
        <f>IF(_tag_month_day!BG463="","",_tag_month_day!BG463/100)</f>
        <v/>
      </c>
      <c r="FW473" s="467" t="str">
        <f>IF(_tag_month_day!BH463="","",_tag_month_day!BH463/100)</f>
        <v/>
      </c>
      <c r="FX473" s="449" t="str">
        <f>IF(_tag_month_day!BI463="","",_tag_month_day!BI463/100)</f>
        <v/>
      </c>
      <c r="FY473" s="449" t="str">
        <f>IF(_tag_month_day!BJ463="","",_tag_month_day!BJ463/100)</f>
        <v/>
      </c>
      <c r="FZ473" s="468" t="str">
        <f>IF(_tag_month_day!BK463="","",_tag_month_day!BK463/100)</f>
        <v/>
      </c>
      <c r="GA473" s="449" t="str">
        <f>IF(_tag_month_day!BL463="","",_tag_month_day!BL463/100)</f>
        <v/>
      </c>
      <c r="GB473" s="467" t="str">
        <f>IF(_tag_month_day!BM463="","",_tag_month_day!BM463/100)</f>
        <v/>
      </c>
      <c r="GC473" s="431" t="str">
        <f>IF(_tag_month_day!BN463="","",_tag_month_day!BN463/100)</f>
        <v/>
      </c>
      <c r="GD473" s="431" t="str">
        <f>IF(_tag_month_day!BO463="","",_tag_month_day!BO463/100)</f>
        <v/>
      </c>
      <c r="GE473" s="431" t="str">
        <f>IF(_tag_month_day!BP463="","",_tag_month_day!BP463/100)</f>
        <v/>
      </c>
      <c r="GF473" s="431" t="str">
        <f>IF(_tag_month_day!BQ463="","",_tag_month_day!BQ463/100)</f>
        <v/>
      </c>
      <c r="GG473" s="431" t="str">
        <f>IF(_tag_month_day!BR463="","",_tag_month_day!BR463/100)</f>
        <v/>
      </c>
      <c r="GH473" s="431" t="str">
        <f>IF(_tag_month_day!BS463="","",_tag_month_day!BS463/100)</f>
        <v/>
      </c>
      <c r="GI473" s="467" t="str">
        <f>IF(_tag_month_day!BT463="","",_tag_month_day!BT463/100)</f>
        <v/>
      </c>
      <c r="GJ473" s="469" t="str">
        <f>IF(_tag_month_day!BU463="","",_tag_month_day!BU463/100)</f>
        <v/>
      </c>
      <c r="GK473" s="470">
        <f>GK472</f>
        <v>0.070000000000000007</v>
      </c>
      <c r="GL473" s="470">
        <f>GL472</f>
        <v>0.029999999999999999</v>
      </c>
      <c r="GM473" s="471" t="str">
        <f>IF(_tag_month_day!BX463="","",_tag_month_day!BX463/100)</f>
        <v/>
      </c>
      <c r="GN473" s="470">
        <f>GN472</f>
        <v>0.070000000000000007</v>
      </c>
      <c r="GO473" s="470">
        <f>GO472</f>
        <v>0.029999999999999999</v>
      </c>
      <c r="GP473" s="470">
        <f>GP472</f>
        <v>0.089999999999999997</v>
      </c>
      <c r="GQ473" s="470">
        <f>GQ472</f>
        <v>0.029999999999999999</v>
      </c>
      <c r="GR473" s="471" t="str">
        <f>IF(_tag_month_day!CA463="","",_tag_month_day!CA463/100)</f>
        <v/>
      </c>
      <c r="GS473" s="472">
        <f>GS472</f>
        <v>0.95299999999999996</v>
      </c>
      <c r="GT473" s="472">
        <f>GT472</f>
        <v>0.55000000000000004</v>
      </c>
      <c r="GU473" s="472">
        <f>GU472</f>
        <v>0.55000000000000004</v>
      </c>
      <c r="GV473" s="472">
        <f>GV472</f>
        <v>0.55000000000000004</v>
      </c>
      <c r="GW473" s="472">
        <f>GW472</f>
        <v>0.5</v>
      </c>
      <c r="GX473" s="472">
        <f>GX472</f>
        <v>0.93500000000000005</v>
      </c>
      <c r="GY473" s="472">
        <f>GY472</f>
        <v>0.14999999999999999</v>
      </c>
      <c r="GZ473" s="472">
        <f>GZ472</f>
        <v>1</v>
      </c>
      <c r="HA473" s="474">
        <f>HA472</f>
        <v>0.047</v>
      </c>
      <c r="HB473" s="474">
        <f>HB472</f>
        <v>0.45000000000000001</v>
      </c>
      <c r="HC473" s="474">
        <f>HC472</f>
        <v>0.45000000000000001</v>
      </c>
      <c r="HD473" s="474">
        <f>HD472</f>
        <v>0.45000000000000001</v>
      </c>
      <c r="HE473" s="474">
        <f>HE472</f>
        <v>0.5</v>
      </c>
      <c r="HF473" s="474">
        <f>HF472</f>
        <v>0.065000000000000002</v>
      </c>
      <c r="HG473" s="474">
        <f>HG472</f>
        <v>0.84999999999999998</v>
      </c>
      <c r="HH473" s="474">
        <f>HH472</f>
        <v>0</v>
      </c>
      <c r="HI473" s="10">
        <f>IF(BZ473&lt;&gt;"",CK473-BV473,0)</f>
        <v>0</v>
      </c>
      <c r="HJ473" s="10" t="e">
        <f>IF(AJ473&gt;0,AH473-AJ473,0)</f>
        <v>#VALUE!</v>
      </c>
      <c r="HK473" s="466">
        <f>HK472</f>
        <v>0.84999999999999998</v>
      </c>
      <c r="HL473" s="424">
        <f>HL472</f>
        <v>550000</v>
      </c>
      <c r="HM473" s="424">
        <f>HM472</f>
        <v>480000</v>
      </c>
      <c r="HN473" s="465" t="e">
        <f>(DJ473*EZ473+DK473*FH473+DL473*FM473+DM473*FR473+DN473*FW473+DO473*GB473+DS473*GI473+DP473*GM473+DR473*GR473)*1000*2</f>
        <v>#VALUE!</v>
      </c>
      <c r="HO473" s="465" t="e">
        <f>HN473*HK473*$HO$2/HL473*1000000</f>
        <v>#VALUE!</v>
      </c>
      <c r="HP473" s="465" t="e">
        <f>HN473*HK473*$HP$2/HM473*1000000</f>
        <v>#VALUE!</v>
      </c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</row>
    <row customFormat="1" r="474" s="0">
      <c r="A474" s="420">
        <v>463</v>
      </c>
      <c r="B474" s="421">
        <f ca="1">IF(D474=D473,B473,IF(D474="夜班",B473+1,B473))</f>
        <v>43605</v>
      </c>
      <c r="C474" s="422">
        <f>C473</f>
        <v>0.041666666666666699</v>
      </c>
      <c r="D474" s="10" t="str">
        <f ca="1">IF(HOUR(G474)&lt;8,"夜班",IF(HOUR(G474)&lt;16,"白班",IF(HOUR(G474)&lt;24,"中班",0)))</f>
        <v>夜班</v>
      </c>
      <c r="E474" s="10" t="e">
        <f ca="1">IF(F474=1,"甲",IF(F474=2,"乙",IF(F474=3,"丙",IF(F474=4,"丁",""))))</f>
        <v>#REF!</v>
      </c>
      <c r="F474" s="10" t="e">
        <f ca="1">SUMPRODUCT((成本日报!$A$3:$A$95=计划!B474)*(成本日报!$B$3:$B$95=计划!$D474),成本日报!$C$3:$C$95)</f>
        <v>#REF!</v>
      </c>
      <c r="G474" s="423">
        <f ca="1">G473+C473</f>
        <v>43605.24999999888</v>
      </c>
      <c r="H474" s="423">
        <f ca="1">$G474+$C474/60*10+$C474*0</f>
        <v>43605.256944443325</v>
      </c>
      <c r="I474" s="423">
        <f ca="1">$G474+$C474/60*18+$C474*0</f>
        <v>43605.262499998877</v>
      </c>
      <c r="J474" s="423">
        <f ca="1">$G474+$C474/60*0+$C474*1</f>
        <v>43605.291666665544</v>
      </c>
      <c r="K474" s="423">
        <f ca="1">$G474+$C474/60*30+$C474*2</f>
        <v>43605.354166665551</v>
      </c>
      <c r="L474" s="423">
        <f ca="1">$G474+$C474/60*0+$C474*3</f>
        <v>43605.37499999888</v>
      </c>
      <c r="M474" s="424" t="str">
        <f>IF(_tag_month_day!A464="","",_tag_month_day!A464)</f>
        <v/>
      </c>
      <c r="N474" s="424" t="str">
        <f>IF(_tag_month_day!B464="","",_tag_month_day!B464)</f>
        <v/>
      </c>
      <c r="O474" s="425" t="e">
        <f>IF(M474+N474=0,"",M474+N474)</f>
        <v>#VALUE!</v>
      </c>
      <c r="P474" s="424" t="str">
        <f>IF(_tag_month_day!C464="","",_tag_month_day!C464)</f>
        <v/>
      </c>
      <c r="Q474" s="424" t="str">
        <f>IF(_tag_month_day!D464="","",_tag_month_day!D464)</f>
        <v/>
      </c>
      <c r="R474" s="426" t="str">
        <f>IF(_tag_month_day!CB464="","",_tag_month_day!CB464/100)</f>
        <v/>
      </c>
      <c r="S474" s="427" t="str">
        <f>IF(_tag_month_day!E464="","",_tag_month_day!E464)</f>
        <v/>
      </c>
      <c r="T474" s="427" t="str">
        <f>IF(_tag_month_day!F464="","",_tag_month_day!F464)</f>
        <v/>
      </c>
      <c r="U474" s="428" t="e">
        <f>S474+T474</f>
        <v>#VALUE!</v>
      </c>
      <c r="V474" s="429" t="e">
        <f>U474/AJ474</f>
        <v>#VALUE!</v>
      </c>
      <c r="W474" s="430" t="str">
        <f>IF(_jhy_month_day!A464="","",_jhy_month_day!A464)</f>
        <v/>
      </c>
      <c r="X474" s="431" t="str">
        <f>IF(_jhy_month_day!B464="","",_jhy_month_day!B464/100)</f>
        <v/>
      </c>
      <c r="Y474" s="431" t="str">
        <f>IF(_jhy_month_day!C464="","",_jhy_month_day!C464/100)</f>
        <v/>
      </c>
      <c r="Z474" s="432">
        <f>Z470+1</f>
        <v>116</v>
      </c>
      <c r="AA474" s="433" t="str">
        <f>IF(_tag_month_day!G464="","",_tag_month_day!G464/100)</f>
        <v/>
      </c>
      <c r="AB474" s="433" t="str">
        <f>IF(_tag_month_day!H464="","",_tag_month_day!H464/100)</f>
        <v/>
      </c>
      <c r="AC474" s="434">
        <f>IF(X474="",AC473,BK474*($AV473*X474+$AW473*FD473+$AX473*FI473+$AY473*FN473+$AZ473*FS473+$BA473*FX473+$BG473*GE473)/(AV473*Y474+AX473*FK473+AW473*FF473+AY473*FP473+AZ473*FU473+BA473*FZ473+BG473*GG473+BB473*GK473+BC473*GN473+BD473*GP473))</f>
        <v>1.59963432013121</v>
      </c>
      <c r="AD474" s="435" t="str">
        <f>IF(AC474=AC473,"",AC474-AC473)</f>
        <v/>
      </c>
      <c r="AE474" s="436" t="str">
        <f>IF(1-AF474=0,"",(1-AF474))</f>
        <v/>
      </c>
      <c r="AF474" s="437">
        <v>1</v>
      </c>
      <c r="AG474" s="10" t="str">
        <f>AG473</f>
        <v>9A3</v>
      </c>
      <c r="AH474" s="438" t="str">
        <f>AH473</f>
        <v/>
      </c>
      <c r="AI474" s="424"/>
      <c r="AJ474" s="10" t="str">
        <f>IF(_tag_month_day!I464="","",_tag_month_day!I464)</f>
        <v/>
      </c>
      <c r="AK474" s="440"/>
      <c r="AL474" s="440"/>
      <c r="AM474" s="440"/>
      <c r="AN474" s="441">
        <f>AN473</f>
        <v>2</v>
      </c>
      <c r="AO474" s="441">
        <f>AO473</f>
        <v>8</v>
      </c>
      <c r="AP474" s="442" t="e">
        <f>(IF(AN474=0,AS473,AS473*(1+AO474/AN474)/(AR474+AO474/AN474)))+AT474</f>
        <v>#VALUE!</v>
      </c>
      <c r="AQ474" s="443" t="str">
        <f>IF(_tag_month_day!J464="","",_tag_month_day!J464/100)</f>
        <v/>
      </c>
      <c r="AR474" s="444">
        <f>AR473</f>
        <v>1.3</v>
      </c>
      <c r="AS474" s="445" t="e">
        <f>AQ474*(AN474*AR474+AO474)/(AN474+AO474)</f>
        <v>#VALUE!</v>
      </c>
      <c r="AT474" s="445" t="e">
        <f>(SUM(BE474:BF474)-SUM(BE473:BF473))*0.05</f>
        <v>#VALUE!</v>
      </c>
      <c r="AU474" s="446" t="str">
        <f>IF(_tag_month_day!CC464="","",IF(_tag_month_day!CC464&gt;0,_tag_month_day!CD464,_tag_month_day!CE464))</f>
        <v/>
      </c>
      <c r="AV474" s="447" t="str">
        <f>IF(_tag_month_day!L464="","",_tag_month_day!L464/100)</f>
        <v/>
      </c>
      <c r="AW474" s="431">
        <f>AW473</f>
        <v>0</v>
      </c>
      <c r="AX474" s="431">
        <f>AX473</f>
        <v>0</v>
      </c>
      <c r="AY474" s="431" t="str">
        <f>IF(_tag_month_day!M464="","",_tag_month_day!M464/100)</f>
        <v/>
      </c>
      <c r="AZ474" s="431" t="str">
        <f>IF(_tag_month_day!N464="","",_tag_month_day!N464/100)</f>
        <v/>
      </c>
      <c r="BA474" s="431" t="str">
        <f>IF(_tag_month_day!O464="","",_tag_month_day!O464/100)</f>
        <v/>
      </c>
      <c r="BB474" s="448" t="str">
        <f>IF(_tag_month_day!P464="","",_tag_month_day!P464/100)</f>
        <v/>
      </c>
      <c r="BC474" s="448">
        <f>BC473</f>
        <v>0</v>
      </c>
      <c r="BD474" s="448" t="str">
        <f>IF(_tag_month_day!Q464="","",_tag_month_day!Q464/100)</f>
        <v/>
      </c>
      <c r="BE474" s="449" t="str">
        <f>IF(_tag_month_day!R464="","",_tag_month_day!R464/100)</f>
        <v/>
      </c>
      <c r="BF474" s="388" t="e">
        <f>(AU474*(100+BE474*100))/(AJ474-AU474)/100</f>
        <v>#VALUE!</v>
      </c>
      <c r="BG474" s="450" t="e">
        <f>BE474+BF474</f>
        <v>#VALUE!</v>
      </c>
      <c r="BH474" s="451" t="e">
        <f>SUM(AV474:BF474)</f>
        <v>#VALUE!</v>
      </c>
      <c r="BI474" s="452" t="e">
        <f>IF(CX474=0,BI473,(DK474*查询!$R$5+DL474*查询!$Q$5+DM474*查询!$N$5+DN474*查询!$O$5+DO474*查询!$P$5)*AF474/CX474)</f>
        <v>#VALUE!</v>
      </c>
      <c r="BJ474" s="452" t="e">
        <f>IF(CX474=0,BJ473,(DP474*查询!$S$5+DQ474*查询!$T$5+DR474*查询!$U$5)*AF474/CX474)</f>
        <v>#VALUE!</v>
      </c>
      <c r="BK474" s="452">
        <f>BK473</f>
        <v>1</v>
      </c>
      <c r="BL474" s="453" t="e">
        <f>SUMPRODUCT((AV474:BA474)*(GS474:GX474))/((GS474:GX474)+SUM(BB474:BD474)*GY474+BG474*GZ474)</f>
        <v>#VALUE!</v>
      </c>
      <c r="BM474" s="453" t="e">
        <f>BK474*($AV474*FB474+$AW474*FD474+$AX474*FI474+$AY474*FN474+$AZ474*FS474+$BA474*FX474+$BG474*GE474)/(AV474*EY474+AX474*FK474+AW474*FF474+AY474*FP474+AZ474*FU474+BA474*FZ474+BG474*GG474+BB474*GK474+BC474*GN474+BD474*GP474)</f>
        <v>#VALUE!</v>
      </c>
      <c r="BN474" s="453" t="e">
        <f>($AV474*FC474+$AX474*FJ474+$AW474*FE474+$AY474*FO474+$AZ474*FT474+$BA474*FY474+$BG474*GF474)/($AV474*FA474+BG474*GH474+BB474*GL474+BC474*GO474+BD474*GQ474+BA474*GA474)</f>
        <v>#VALUE!</v>
      </c>
      <c r="BO474" s="454" t="e">
        <f>SUMPRODUCT(AV474:BA474*GS474:GX474)/(GS474:GX474+(BB474+BC474+BD474)*GY474+BG474)</f>
        <v>#VALUE!</v>
      </c>
      <c r="BP474" s="454" t="e">
        <f>SUMPRODUCT(AV474:BA474*GS474:GX474)/(GS474:GX474+(BB474+BC474+BD474)*GY474+BG474)</f>
        <v>#VALUE!</v>
      </c>
      <c r="BQ474" s="454" t="e">
        <f>SUMPRODUCT(AV474:BA474*GS474:GX474)/(GS474:GX474+(BB474+BC474+BD474)*GY474+BG474)</f>
        <v>#VALUE!</v>
      </c>
      <c r="BR474" s="453" t="str">
        <f>IF(_tag_month_day!T464="","",_tag_month_day!T464)</f>
        <v/>
      </c>
      <c r="BS474" s="453" t="str">
        <f>IF(_tag_month_day!U464="","",_tag_month_day!U464)</f>
        <v/>
      </c>
      <c r="BT474" s="455" t="str">
        <f>IF(CK474="","",IF((CK474&gt;=BV474-0.12)*(CK474&lt;=BV474+0.12),"合格","不合格"))</f>
        <v/>
      </c>
      <c r="BU474" s="456" t="str">
        <f>IF(_tag_month_day!V464="","",_tag_month_day!V464)</f>
        <v/>
      </c>
      <c r="BV474" s="457" t="str">
        <f>IF(_tag_month_day!W464="","",_tag_month_day!W464)</f>
        <v/>
      </c>
      <c r="BW474" s="458" t="str">
        <f>IF(_tag_month_day!X464="","",_tag_month_day!X464)</f>
        <v/>
      </c>
      <c r="BX474" s="458" t="str">
        <f>IF(_tag_month_day!Y464="","",_tag_month_day!Y464)</f>
        <v/>
      </c>
      <c r="BY474" s="459">
        <f ca="1">L474</f>
        <v>43605.37499999888</v>
      </c>
      <c r="BZ474" s="460"/>
      <c r="CA474" s="461"/>
      <c r="CB474" s="424" t="str">
        <f>IF(_tag_month_day!Z464="","",_tag_month_day!Z464)</f>
        <v/>
      </c>
      <c r="CC474" s="424" t="str">
        <f>IF(_tag_month_day!AA464="","",_tag_month_day!AA464)</f>
        <v/>
      </c>
      <c r="CD474" s="424" t="str">
        <f>IF(_tag_month_day!AB464="","",_tag_month_day!AB464)</f>
        <v/>
      </c>
      <c r="CE474" s="424" t="str">
        <f>IF(_tag_month_day!AC464="","",_tag_month_day!AC464)</f>
        <v/>
      </c>
      <c r="CF474" s="424" t="str">
        <f>IF(_tag_month_day!AD464="","",_tag_month_day!AD464)</f>
        <v/>
      </c>
      <c r="CG474" s="424" t="str">
        <f>IF(_tag_month_day!AE464="","",_tag_month_day!AE464)</f>
        <v/>
      </c>
      <c r="CH474" s="424" t="str">
        <f>IF(_tag_month_day!AF464="","",_tag_month_day!AF464)</f>
        <v/>
      </c>
      <c r="CI474" s="424" t="str">
        <f>IF(_tag_month_day!AG464="","",_tag_month_day!AG464)</f>
        <v/>
      </c>
      <c r="CJ474" s="424" t="str">
        <f>IF(_tag_month_day!AH464="","",_tag_month_day!AH464)</f>
        <v/>
      </c>
      <c r="CK474" s="424" t="str">
        <f>IF(_tag_month_day!AI464="","",_tag_month_day!AI464)</f>
        <v/>
      </c>
      <c r="CL474" s="4" t="str">
        <f>IF(_tag_month_day!AJ464="","",_tag_month_day!AJ464)</f>
        <v/>
      </c>
      <c r="CM474" s="4" t="str">
        <f>IF(_tag_month_day!AK464="","",_tag_month_day!AK464)</f>
        <v/>
      </c>
      <c r="CN474" s="4" t="str">
        <f>IF(_tag_month_day!AL464="","",_tag_month_day!AL464)</f>
        <v/>
      </c>
      <c r="CO474" s="4" t="str">
        <f>IF(_tag_month_day!AM464="","",_tag_month_day!AM464)</f>
        <v/>
      </c>
      <c r="CP474" s="4" t="str">
        <f>IF(_tag_month_day!AN464="","",_tag_month_day!AN464)</f>
        <v/>
      </c>
      <c r="CQ474" s="4" t="str">
        <f>IF(_tag_month_day!AO464="","",_tag_month_day!AO464)</f>
        <v/>
      </c>
      <c r="CR474" s="462" t="str">
        <f>IF(_tag_month_day!AP464="","",_tag_month_day!AP464)</f>
        <v/>
      </c>
      <c r="CS474" s="463" t="str">
        <f>IF(_tag_month_day!AQ464="","",_tag_month_day!AQ464)</f>
        <v/>
      </c>
      <c r="CT474" s="4" t="str">
        <f>IF(_tag_month_day!AR464="","",_tag_month_day!AR464)</f>
        <v/>
      </c>
      <c r="CU474" s="464" t="e">
        <f>DU474/AJ474</f>
        <v>#VALUE!</v>
      </c>
      <c r="CV474" s="451" t="e">
        <f>BG474/BH474</f>
        <v>#VALUE!</v>
      </c>
      <c r="CW474" s="465" t="e">
        <f>AJ474*(1-CV474)*CU474*AF474</f>
        <v>#VALUE!</v>
      </c>
      <c r="CX474" s="465" t="e">
        <f>CW474*94%</f>
        <v>#VALUE!</v>
      </c>
      <c r="CY474" s="466" t="e">
        <f>IF(CX474=0,0,DS474/(DS474+CX474))</f>
        <v>#VALUE!</v>
      </c>
      <c r="CZ474" s="465" t="e">
        <f>$AJ474*EF474</f>
        <v>#VALUE!</v>
      </c>
      <c r="DA474" s="465" t="e">
        <f>$AJ474*EG474</f>
        <v>#VALUE!</v>
      </c>
      <c r="DB474" s="465" t="e">
        <f>$AJ474*EH474</f>
        <v>#VALUE!</v>
      </c>
      <c r="DC474" s="465" t="e">
        <f>$AJ474*EI474</f>
        <v>#VALUE!</v>
      </c>
      <c r="DD474" s="465" t="e">
        <f>$AJ474*EJ474</f>
        <v>#VALUE!</v>
      </c>
      <c r="DE474" s="465" t="e">
        <f>$AJ474*EK474</f>
        <v>#VALUE!</v>
      </c>
      <c r="DF474" s="465" t="e">
        <f>$AJ474*EL474</f>
        <v>#VALUE!</v>
      </c>
      <c r="DG474" s="465" t="e">
        <f>$AJ474*EM474</f>
        <v>#VALUE!</v>
      </c>
      <c r="DH474" s="465" t="e">
        <f>$AJ474*EN474</f>
        <v>#VALUE!</v>
      </c>
      <c r="DI474" s="465" t="e">
        <f>$AJ474*EO474</f>
        <v>#VALUE!</v>
      </c>
      <c r="DJ474" s="465" t="e">
        <f>CZ474*(1-EP474)</f>
        <v>#VALUE!</v>
      </c>
      <c r="DK474" s="465" t="e">
        <f>DA474*(1-ER474)</f>
        <v>#VALUE!</v>
      </c>
      <c r="DL474" s="465" t="e">
        <f>DB474*(1-EQ474)</f>
        <v>#VALUE!</v>
      </c>
      <c r="DM474" s="465" t="e">
        <f>DC474*(1-ES474)</f>
        <v>#VALUE!</v>
      </c>
      <c r="DN474" s="465" t="e">
        <f>DD474*(1-ET474)</f>
        <v>#VALUE!</v>
      </c>
      <c r="DO474" s="465" t="e">
        <f>DE474</f>
        <v>#VALUE!</v>
      </c>
      <c r="DP474" s="465" t="e">
        <f>DF474*(1-EU474)</f>
        <v>#VALUE!</v>
      </c>
      <c r="DQ474" s="465" t="e">
        <f>DG474*(1-EV474)</f>
        <v>#VALUE!</v>
      </c>
      <c r="DR474" s="465" t="e">
        <f>DH474*(1-EW474)</f>
        <v>#VALUE!</v>
      </c>
      <c r="DS474" s="465" t="e">
        <f>DI474</f>
        <v>#VALUE!</v>
      </c>
      <c r="DT474" s="465" t="e">
        <f>SUM(DJ474:DS474)</f>
        <v>#VALUE!</v>
      </c>
      <c r="DU474" s="465" t="e">
        <f>(GS474:GX474)+(DP474+DQ474+DR474)*GY474+DS474</f>
        <v>#VALUE!</v>
      </c>
      <c r="DV474" s="451" t="e">
        <f>AV474/$BH474/(1-EP474)</f>
        <v>#VALUE!</v>
      </c>
      <c r="DW474" s="451" t="e">
        <f>AW474/$BH474/(1-ER474)</f>
        <v>#VALUE!</v>
      </c>
      <c r="DX474" s="451" t="e">
        <f>AX474/$BH474/(1-EQ474)</f>
        <v>#VALUE!</v>
      </c>
      <c r="DY474" s="451" t="e">
        <f>AY474/$BH474/(1-ES474)</f>
        <v>#VALUE!</v>
      </c>
      <c r="DZ474" s="451" t="e">
        <f>AZ474/$BH474/(1-ET474)</f>
        <v>#VALUE!</v>
      </c>
      <c r="EA474" s="451" t="e">
        <f>BA474/$BH474/(1-AX474)</f>
        <v>#VALUE!</v>
      </c>
      <c r="EB474" s="451" t="e">
        <f>BB474/$BH474/(1-EU474)</f>
        <v>#VALUE!</v>
      </c>
      <c r="EC474" s="451" t="e">
        <f>BC474/$BH474/(1-EV474)</f>
        <v>#VALUE!</v>
      </c>
      <c r="ED474" s="451" t="e">
        <f>BD474/$BH474/(1-EW474)</f>
        <v>#VALUE!</v>
      </c>
      <c r="EE474" s="451" t="e">
        <f>BG474/BH474</f>
        <v>#VALUE!</v>
      </c>
      <c r="EF474" s="451" t="e">
        <f>DV474/SUM($DV474:$EE474)</f>
        <v>#VALUE!</v>
      </c>
      <c r="EG474" s="451" t="e">
        <f>DW474/SUM($DV474:$EE474)</f>
        <v>#VALUE!</v>
      </c>
      <c r="EH474" s="451" t="e">
        <f>DX474/SUM($DV474:$EE474)</f>
        <v>#VALUE!</v>
      </c>
      <c r="EI474" s="451" t="e">
        <f>DY474/SUM($DV474:$EE474)</f>
        <v>#VALUE!</v>
      </c>
      <c r="EJ474" s="451" t="e">
        <f>DZ474/SUM($DV474:$EE474)</f>
        <v>#VALUE!</v>
      </c>
      <c r="EK474" s="451" t="e">
        <f>EA474/SUM($DV474:$EE474)</f>
        <v>#VALUE!</v>
      </c>
      <c r="EL474" s="451" t="e">
        <f>EB474/SUM($DV474:$EE474)</f>
        <v>#VALUE!</v>
      </c>
      <c r="EM474" s="451" t="e">
        <f>EC474/SUM($DV474:$EE474)</f>
        <v>#VALUE!</v>
      </c>
      <c r="EN474" s="451" t="e">
        <f>ED474/SUM($DV474:$EE474)</f>
        <v>#VALUE!</v>
      </c>
      <c r="EO474" s="451" t="e">
        <f>EE474/SUM($DV474:$EE474)</f>
        <v>#VALUE!</v>
      </c>
      <c r="EP474" s="450">
        <f>EP473</f>
        <v>0.080000000000000002</v>
      </c>
      <c r="EQ474" s="450">
        <f>EQ473</f>
        <v>0.014999999999999999</v>
      </c>
      <c r="ER474" s="450">
        <f>ER473</f>
        <v>0.014999999999999999</v>
      </c>
      <c r="ES474" s="450">
        <f>ES473</f>
        <v>0.014999999999999999</v>
      </c>
      <c r="ET474" s="450">
        <f>ET473</f>
        <v>0.014999999999999999</v>
      </c>
      <c r="EU474" s="450">
        <f>EU473</f>
        <v>0.089999999999999997</v>
      </c>
      <c r="EV474" s="450">
        <f>EV473</f>
        <v>0.089999999999999997</v>
      </c>
      <c r="EW474" s="450">
        <f>EW473</f>
        <v>0.089999999999999997</v>
      </c>
      <c r="EX474" s="431" t="str">
        <f>IF(_tag_month_day!AS464="","",_tag_month_day!AS464/100)</f>
        <v/>
      </c>
      <c r="EY474" s="431" t="str">
        <f>IF(_tag_month_day!AT464="","",_tag_month_day!AT464/100)</f>
        <v/>
      </c>
      <c r="EZ474" s="431" t="str">
        <f>IF(_tag_month_day!AU464="","",_tag_month_day!AU464/100)</f>
        <v/>
      </c>
      <c r="FA474" s="431" t="str">
        <f>IF(_tag_month_day!AV464="","",_tag_month_day!AV464/100)</f>
        <v/>
      </c>
      <c r="FB474" s="431" t="str">
        <f>IF(_tag_month_day!AW464="","",_tag_month_day!AW464/100)</f>
        <v/>
      </c>
      <c r="FC474" s="431" t="str">
        <f>IF(_tag_month_day!AX464="","",_tag_month_day!AX464/100)</f>
        <v/>
      </c>
      <c r="FD474" s="449" t="str">
        <f>IF(_tag_month_day!AY464="","",_tag_month_day!AY464/100)</f>
        <v/>
      </c>
      <c r="FE474" s="449" t="str">
        <f>IF(_tag_month_day!AZ464="","",_tag_month_day!AZ464/100)</f>
        <v/>
      </c>
      <c r="FF474" s="449" t="str">
        <f>IF(_tag_month_day!BA464="","",_tag_month_day!BA464/100)</f>
        <v/>
      </c>
      <c r="FG474" s="449" t="str">
        <f>IF(_tag_month_day!BB464="","",_tag_month_day!BB464/100)</f>
        <v/>
      </c>
      <c r="FH474" s="467" t="str">
        <f>IF(_tag_month_day!BC464="","",_tag_month_day!BC464/100)</f>
        <v/>
      </c>
      <c r="FI474" s="449">
        <f>FI473</f>
        <v>0.40999999999999998</v>
      </c>
      <c r="FJ474" s="449">
        <f>FJ473</f>
        <v>0.11</v>
      </c>
      <c r="FK474" s="449">
        <f>FK473</f>
        <v>0.014999999999999999</v>
      </c>
      <c r="FL474" s="449">
        <f>FL473</f>
        <v>0</v>
      </c>
      <c r="FM474" s="467">
        <f>FM473</f>
        <v>0.0001</v>
      </c>
      <c r="FN474" s="449">
        <f>FN473</f>
        <v>0.32000000000000001</v>
      </c>
      <c r="FO474" s="449">
        <f>FO473</f>
        <v>0.20000000000000001</v>
      </c>
      <c r="FP474" s="449">
        <f>FP473</f>
        <v>0.01</v>
      </c>
      <c r="FQ474" s="449">
        <f>FQ473</f>
        <v>0</v>
      </c>
      <c r="FR474" s="467">
        <f>FR473</f>
        <v>0.0001</v>
      </c>
      <c r="FS474" s="449" t="str">
        <f>IF(_tag_month_day!BD464="","",_tag_month_day!BD464/100)</f>
        <v/>
      </c>
      <c r="FT474" s="449" t="str">
        <f>IF(_tag_month_day!BE464="","",_tag_month_day!BE464/100)</f>
        <v/>
      </c>
      <c r="FU474" s="449" t="str">
        <f>IF(_tag_month_day!BF464="","",_tag_month_day!BF464/100)</f>
        <v/>
      </c>
      <c r="FV474" s="449" t="str">
        <f>IF(_tag_month_day!BG464="","",_tag_month_day!BG464/100)</f>
        <v/>
      </c>
      <c r="FW474" s="467" t="str">
        <f>IF(_tag_month_day!BH464="","",_tag_month_day!BH464/100)</f>
        <v/>
      </c>
      <c r="FX474" s="449" t="str">
        <f>IF(_tag_month_day!BI464="","",_tag_month_day!BI464/100)</f>
        <v/>
      </c>
      <c r="FY474" s="449" t="str">
        <f>IF(_tag_month_day!BJ464="","",_tag_month_day!BJ464/100)</f>
        <v/>
      </c>
      <c r="FZ474" s="468" t="str">
        <f>IF(_tag_month_day!BK464="","",_tag_month_day!BK464/100)</f>
        <v/>
      </c>
      <c r="GA474" s="449" t="str">
        <f>IF(_tag_month_day!BL464="","",_tag_month_day!BL464/100)</f>
        <v/>
      </c>
      <c r="GB474" s="467" t="str">
        <f>IF(_tag_month_day!BM464="","",_tag_month_day!BM464/100)</f>
        <v/>
      </c>
      <c r="GC474" s="431" t="str">
        <f>IF(_tag_month_day!BN464="","",_tag_month_day!BN464/100)</f>
        <v/>
      </c>
      <c r="GD474" s="431" t="str">
        <f>IF(_tag_month_day!BO464="","",_tag_month_day!BO464/100)</f>
        <v/>
      </c>
      <c r="GE474" s="431" t="str">
        <f>IF(_tag_month_day!BP464="","",_tag_month_day!BP464/100)</f>
        <v/>
      </c>
      <c r="GF474" s="431" t="str">
        <f>IF(_tag_month_day!BQ464="","",_tag_month_day!BQ464/100)</f>
        <v/>
      </c>
      <c r="GG474" s="431" t="str">
        <f>IF(_tag_month_day!BR464="","",_tag_month_day!BR464/100)</f>
        <v/>
      </c>
      <c r="GH474" s="431" t="str">
        <f>IF(_tag_month_day!BS464="","",_tag_month_day!BS464/100)</f>
        <v/>
      </c>
      <c r="GI474" s="467" t="str">
        <f>IF(_tag_month_day!BT464="","",_tag_month_day!BT464/100)</f>
        <v/>
      </c>
      <c r="GJ474" s="469" t="str">
        <f>IF(_tag_month_day!BU464="","",_tag_month_day!BU464/100)</f>
        <v/>
      </c>
      <c r="GK474" s="470">
        <f>GK473</f>
        <v>0.070000000000000007</v>
      </c>
      <c r="GL474" s="470">
        <f>GL473</f>
        <v>0.029999999999999999</v>
      </c>
      <c r="GM474" s="471" t="str">
        <f>IF(_tag_month_day!BX464="","",_tag_month_day!BX464/100)</f>
        <v/>
      </c>
      <c r="GN474" s="470">
        <f>GN473</f>
        <v>0.070000000000000007</v>
      </c>
      <c r="GO474" s="470">
        <f>GO473</f>
        <v>0.029999999999999999</v>
      </c>
      <c r="GP474" s="470">
        <f>GP473</f>
        <v>0.089999999999999997</v>
      </c>
      <c r="GQ474" s="470">
        <f>GQ473</f>
        <v>0.029999999999999999</v>
      </c>
      <c r="GR474" s="471" t="str">
        <f>IF(_tag_month_day!CA464="","",_tag_month_day!CA464/100)</f>
        <v/>
      </c>
      <c r="GS474" s="472">
        <f>GS473</f>
        <v>0.95299999999999996</v>
      </c>
      <c r="GT474" s="472">
        <f>GT473</f>
        <v>0.55000000000000004</v>
      </c>
      <c r="GU474" s="472">
        <f>GU473</f>
        <v>0.55000000000000004</v>
      </c>
      <c r="GV474" s="472">
        <f>GV473</f>
        <v>0.55000000000000004</v>
      </c>
      <c r="GW474" s="472">
        <f>GW473</f>
        <v>0.5</v>
      </c>
      <c r="GX474" s="472">
        <f>GX473</f>
        <v>0.93500000000000005</v>
      </c>
      <c r="GY474" s="472">
        <f>GY473</f>
        <v>0.14999999999999999</v>
      </c>
      <c r="GZ474" s="472">
        <f>GZ473</f>
        <v>1</v>
      </c>
      <c r="HA474" s="474">
        <f>HA473</f>
        <v>0.047</v>
      </c>
      <c r="HB474" s="474">
        <f>HB473</f>
        <v>0.45000000000000001</v>
      </c>
      <c r="HC474" s="474">
        <f>HC473</f>
        <v>0.45000000000000001</v>
      </c>
      <c r="HD474" s="474">
        <f>HD473</f>
        <v>0.45000000000000001</v>
      </c>
      <c r="HE474" s="474">
        <f>HE473</f>
        <v>0.5</v>
      </c>
      <c r="HF474" s="474">
        <f>HF473</f>
        <v>0.065000000000000002</v>
      </c>
      <c r="HG474" s="474">
        <f>HG473</f>
        <v>0.84999999999999998</v>
      </c>
      <c r="HH474" s="474">
        <f>HH473</f>
        <v>0</v>
      </c>
      <c r="HI474" s="10">
        <f>IF(BZ474&lt;&gt;"",CK474-BV474,0)</f>
        <v>0</v>
      </c>
      <c r="HJ474" s="10" t="e">
        <f>IF(AJ474&gt;0,AH474-AJ474,0)</f>
        <v>#VALUE!</v>
      </c>
      <c r="HK474" s="466">
        <f>HK473</f>
        <v>0.84999999999999998</v>
      </c>
      <c r="HL474" s="424">
        <f>HL473</f>
        <v>550000</v>
      </c>
      <c r="HM474" s="424">
        <f>HM473</f>
        <v>480000</v>
      </c>
      <c r="HN474" s="465" t="e">
        <f>(DJ474*EZ474+DK474*FH474+DL474*FM474+DM474*FR474+DN474*FW474+DO474*GB474+DS474*GI474+DP474*GM474+DR474*GR474)*1000*2</f>
        <v>#VALUE!</v>
      </c>
      <c r="HO474" s="465" t="e">
        <f>HN474*HK474*$HO$2/HL474*1000000</f>
        <v>#VALUE!</v>
      </c>
      <c r="HP474" s="465" t="e">
        <f>HN474*HK474*$HP$2/HM474*1000000</f>
        <v>#VALUE!</v>
      </c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</row>
    <row customFormat="1" r="475" s="0">
      <c r="A475" s="420">
        <v>464</v>
      </c>
      <c r="B475" s="421">
        <f ca="1">IF(D475=D474,B474,IF(D475="夜班",B474+1,B474))</f>
        <v>43605</v>
      </c>
      <c r="C475" s="422">
        <f>C474</f>
        <v>0.041666666666666699</v>
      </c>
      <c r="D475" s="10" t="str">
        <f ca="1">IF(HOUR(G475)&lt;8,"夜班",IF(HOUR(G475)&lt;16,"白班",IF(HOUR(G475)&lt;24,"中班",0)))</f>
        <v>夜班</v>
      </c>
      <c r="E475" s="10" t="e">
        <f ca="1">IF(F475=1,"甲",IF(F475=2,"乙",IF(F475=3,"丙",IF(F475=4,"丁",""))))</f>
        <v>#REF!</v>
      </c>
      <c r="F475" s="10" t="e">
        <f ca="1">SUMPRODUCT((成本日报!$A$3:$A$95=计划!B475)*(成本日报!$B$3:$B$95=计划!$D475),成本日报!$C$3:$C$95)</f>
        <v>#REF!</v>
      </c>
      <c r="G475" s="423">
        <f ca="1">G474+C474</f>
        <v>43605.291666665544</v>
      </c>
      <c r="H475" s="423">
        <f ca="1">$G475+$C475/60*10+$C475*0</f>
        <v>43605.298611109989</v>
      </c>
      <c r="I475" s="423">
        <f ca="1">$G475+$C475/60*18+$C475*0</f>
        <v>43605.304166665541</v>
      </c>
      <c r="J475" s="423">
        <f ca="1">$G475+$C475/60*0+$C475*1</f>
        <v>43605.333333332208</v>
      </c>
      <c r="K475" s="423">
        <f ca="1">$G475+$C475/60*30+$C475*2</f>
        <v>43605.395833332215</v>
      </c>
      <c r="L475" s="423">
        <f ca="1">$G475+$C475/60*0+$C475*3</f>
        <v>43605.416666665544</v>
      </c>
      <c r="M475" s="424" t="str">
        <f>IF(_tag_month_day!A465="","",_tag_month_day!A465)</f>
        <v/>
      </c>
      <c r="N475" s="424" t="str">
        <f>IF(_tag_month_day!B465="","",_tag_month_day!B465)</f>
        <v/>
      </c>
      <c r="O475" s="425" t="e">
        <f>IF(M475+N475=0,"",M475+N475)</f>
        <v>#VALUE!</v>
      </c>
      <c r="P475" s="424" t="str">
        <f>IF(_tag_month_day!C465="","",_tag_month_day!C465)</f>
        <v/>
      </c>
      <c r="Q475" s="424" t="str">
        <f>IF(_tag_month_day!D465="","",_tag_month_day!D465)</f>
        <v/>
      </c>
      <c r="R475" s="426" t="str">
        <f>IF(_tag_month_day!CB465="","",_tag_month_day!CB465/100)</f>
        <v/>
      </c>
      <c r="S475" s="427" t="str">
        <f>IF(_tag_month_day!E465="","",_tag_month_day!E465)</f>
        <v/>
      </c>
      <c r="T475" s="427" t="str">
        <f>IF(_tag_month_day!F465="","",_tag_month_day!F465)</f>
        <v/>
      </c>
      <c r="U475" s="428" t="e">
        <f>S475+T475</f>
        <v>#VALUE!</v>
      </c>
      <c r="V475" s="429" t="e">
        <f>U475/AJ475</f>
        <v>#VALUE!</v>
      </c>
      <c r="W475" s="430" t="str">
        <f>IF(_jhy_month_day!A465="","",_jhy_month_day!A465)</f>
        <v/>
      </c>
      <c r="X475" s="431" t="str">
        <f>IF(_jhy_month_day!B465="","",_jhy_month_day!B465/100)</f>
        <v/>
      </c>
      <c r="Y475" s="431" t="str">
        <f>IF(_jhy_month_day!C465="","",_jhy_month_day!C465/100)</f>
        <v/>
      </c>
      <c r="Z475" s="432">
        <f>Z471+1</f>
        <v>116</v>
      </c>
      <c r="AA475" s="433" t="str">
        <f>IF(_tag_month_day!G465="","",_tag_month_day!G465/100)</f>
        <v/>
      </c>
      <c r="AB475" s="433" t="str">
        <f>IF(_tag_month_day!H465="","",_tag_month_day!H465/100)</f>
        <v/>
      </c>
      <c r="AC475" s="434">
        <f>IF(X475="",AC474,BK475*($AV474*X475+$AW474*FD474+$AX474*FI474+$AY474*FN474+$AZ474*FS474+$BA474*FX474+$BG474*GE474)/(AV474*Y475+AX474*FK474+AW474*FF474+AY474*FP474+AZ474*FU474+BA474*FZ474+BG474*GG474+BB474*GK474+BC474*GN474+BD474*GP474))</f>
        <v>1.59963432013121</v>
      </c>
      <c r="AD475" s="435" t="str">
        <f>IF(AC475=AC474,"",AC475-AC474)</f>
        <v/>
      </c>
      <c r="AE475" s="436" t="str">
        <f>IF(1-AF475=0,"",(1-AF475))</f>
        <v/>
      </c>
      <c r="AF475" s="437">
        <v>1</v>
      </c>
      <c r="AG475" s="10" t="str">
        <f>AG474</f>
        <v>9A3</v>
      </c>
      <c r="AH475" s="438" t="str">
        <f>AH474</f>
        <v/>
      </c>
      <c r="AI475" s="424"/>
      <c r="AJ475" s="10" t="str">
        <f>IF(_tag_month_day!I465="","",_tag_month_day!I465)</f>
        <v/>
      </c>
      <c r="AK475" s="440"/>
      <c r="AL475" s="440"/>
      <c r="AM475" s="440"/>
      <c r="AN475" s="441">
        <f>AN474</f>
        <v>2</v>
      </c>
      <c r="AO475" s="441">
        <f>AO474</f>
        <v>8</v>
      </c>
      <c r="AP475" s="442" t="e">
        <f>(IF(AN475=0,AS474,AS474*(1+AO475/AN475)/(AR475+AO475/AN475)))+AT475</f>
        <v>#VALUE!</v>
      </c>
      <c r="AQ475" s="443" t="str">
        <f>IF(_tag_month_day!J465="","",_tag_month_day!J465/100)</f>
        <v/>
      </c>
      <c r="AR475" s="444">
        <f>AR474</f>
        <v>1.3</v>
      </c>
      <c r="AS475" s="445" t="e">
        <f>AQ475*(AN475*AR475+AO475)/(AN475+AO475)</f>
        <v>#VALUE!</v>
      </c>
      <c r="AT475" s="445" t="e">
        <f>(SUM(BE475:BF475)-SUM(BE474:BF474))*0.05</f>
        <v>#VALUE!</v>
      </c>
      <c r="AU475" s="446" t="str">
        <f>IF(_tag_month_day!CC465="","",IF(_tag_month_day!CC465&gt;0,_tag_month_day!CD465,_tag_month_day!CE465))</f>
        <v/>
      </c>
      <c r="AV475" s="447" t="str">
        <f>IF(_tag_month_day!L465="","",_tag_month_day!L465/100)</f>
        <v/>
      </c>
      <c r="AW475" s="431">
        <f>AW474</f>
        <v>0</v>
      </c>
      <c r="AX475" s="431">
        <f>AX474</f>
        <v>0</v>
      </c>
      <c r="AY475" s="431" t="str">
        <f>IF(_tag_month_day!M465="","",_tag_month_day!M465/100)</f>
        <v/>
      </c>
      <c r="AZ475" s="431" t="str">
        <f>IF(_tag_month_day!N465="","",_tag_month_day!N465/100)</f>
        <v/>
      </c>
      <c r="BA475" s="431" t="str">
        <f>IF(_tag_month_day!O465="","",_tag_month_day!O465/100)</f>
        <v/>
      </c>
      <c r="BB475" s="448" t="str">
        <f>IF(_tag_month_day!P465="","",_tag_month_day!P465/100)</f>
        <v/>
      </c>
      <c r="BC475" s="448">
        <f>BC474</f>
        <v>0</v>
      </c>
      <c r="BD475" s="448" t="str">
        <f>IF(_tag_month_day!Q465="","",_tag_month_day!Q465/100)</f>
        <v/>
      </c>
      <c r="BE475" s="449" t="str">
        <f>IF(_tag_month_day!R465="","",_tag_month_day!R465/100)</f>
        <v/>
      </c>
      <c r="BF475" s="388" t="e">
        <f>(AU475*(100+BE475*100))/(AJ475-AU475)/100</f>
        <v>#VALUE!</v>
      </c>
      <c r="BG475" s="450" t="e">
        <f>BE475+BF475</f>
        <v>#VALUE!</v>
      </c>
      <c r="BH475" s="451" t="e">
        <f>SUM(AV475:BF475)</f>
        <v>#VALUE!</v>
      </c>
      <c r="BI475" s="452" t="e">
        <f>IF(CX475=0,BI474,(DK475*查询!$R$5+DL475*查询!$Q$5+DM475*查询!$N$5+DN475*查询!$O$5+DO475*查询!$P$5)*AF475/CX475)</f>
        <v>#VALUE!</v>
      </c>
      <c r="BJ475" s="452" t="e">
        <f>IF(CX475=0,BJ474,(DP475*查询!$S$5+DQ475*查询!$T$5+DR475*查询!$U$5)*AF475/CX475)</f>
        <v>#VALUE!</v>
      </c>
      <c r="BK475" s="452">
        <f>BK474</f>
        <v>1</v>
      </c>
      <c r="BL475" s="453" t="e">
        <f>SUMPRODUCT((AV475:BA475)*(GS475:GX475))/((GS475:GX475)+SUM(BB475:BD475)*GY475+BG475*GZ475)</f>
        <v>#VALUE!</v>
      </c>
      <c r="BM475" s="453" t="e">
        <f>BK475*($AV475*FB475+$AW475*FD475+$AX475*FI475+$AY475*FN475+$AZ475*FS475+$BA475*FX475+$BG475*GE475)/(AV475*EY475+AX475*FK475+AW475*FF475+AY475*FP475+AZ475*FU475+BA475*FZ475+BG475*GG475+BB475*GK475+BC475*GN475+BD475*GP475)</f>
        <v>#VALUE!</v>
      </c>
      <c r="BN475" s="453" t="e">
        <f>($AV475*FC475+$AX475*FJ475+$AW475*FE475+$AY475*FO475+$AZ475*FT475+$BA475*FY475+$BG475*GF475)/($AV475*FA475+BG475*GH475+BB475*GL475+BC475*GO475+BD475*GQ475+BA475*GA475)</f>
        <v>#VALUE!</v>
      </c>
      <c r="BO475" s="454" t="e">
        <f>SUMPRODUCT(AV475:BA475*GS475:GX475)/(GS475:GX475+(BB475+BC475+BD475)*GY475+BG475)</f>
        <v>#VALUE!</v>
      </c>
      <c r="BP475" s="454" t="e">
        <f>SUMPRODUCT(AV475:BA475*GS475:GX475)/(GS475:GX475+(BB475+BC475+BD475)*GY475+BG475)</f>
        <v>#VALUE!</v>
      </c>
      <c r="BQ475" s="454" t="e">
        <f>SUMPRODUCT(AV475:BA475*GS475:GX475)/(GS475:GX475+(BB475+BC475+BD475)*GY475+BG475)</f>
        <v>#VALUE!</v>
      </c>
      <c r="BR475" s="453" t="str">
        <f>IF(_tag_month_day!T465="","",_tag_month_day!T465)</f>
        <v/>
      </c>
      <c r="BS475" s="453" t="str">
        <f>IF(_tag_month_day!U465="","",_tag_month_day!U465)</f>
        <v/>
      </c>
      <c r="BT475" s="455" t="str">
        <f>IF(CK475="","",IF((CK475&gt;=BV475-0.12)*(CK475&lt;=BV475+0.12),"合格","不合格"))</f>
        <v/>
      </c>
      <c r="BU475" s="456" t="str">
        <f>IF(_tag_month_day!V465="","",_tag_month_day!V465)</f>
        <v/>
      </c>
      <c r="BV475" s="457" t="str">
        <f>IF(_tag_month_day!W465="","",_tag_month_day!W465)</f>
        <v/>
      </c>
      <c r="BW475" s="458" t="str">
        <f>IF(_tag_month_day!X465="","",_tag_month_day!X465)</f>
        <v/>
      </c>
      <c r="BX475" s="458" t="str">
        <f>IF(_tag_month_day!Y465="","",_tag_month_day!Y465)</f>
        <v/>
      </c>
      <c r="BY475" s="459">
        <f ca="1">L475</f>
        <v>43605.416666665544</v>
      </c>
      <c r="BZ475" s="460"/>
      <c r="CA475" s="461"/>
      <c r="CB475" s="424" t="str">
        <f>IF(_tag_month_day!Z465="","",_tag_month_day!Z465)</f>
        <v/>
      </c>
      <c r="CC475" s="424" t="str">
        <f>IF(_tag_month_day!AA465="","",_tag_month_day!AA465)</f>
        <v/>
      </c>
      <c r="CD475" s="424" t="str">
        <f>IF(_tag_month_day!AB465="","",_tag_month_day!AB465)</f>
        <v/>
      </c>
      <c r="CE475" s="424" t="str">
        <f>IF(_tag_month_day!AC465="","",_tag_month_day!AC465)</f>
        <v/>
      </c>
      <c r="CF475" s="424" t="str">
        <f>IF(_tag_month_day!AD465="","",_tag_month_day!AD465)</f>
        <v/>
      </c>
      <c r="CG475" s="424" t="str">
        <f>IF(_tag_month_day!AE465="","",_tag_month_day!AE465)</f>
        <v/>
      </c>
      <c r="CH475" s="424" t="str">
        <f>IF(_tag_month_day!AF465="","",_tag_month_day!AF465)</f>
        <v/>
      </c>
      <c r="CI475" s="424" t="str">
        <f>IF(_tag_month_day!AG465="","",_tag_month_day!AG465)</f>
        <v/>
      </c>
      <c r="CJ475" s="424" t="str">
        <f>IF(_tag_month_day!AH465="","",_tag_month_day!AH465)</f>
        <v/>
      </c>
      <c r="CK475" s="424" t="str">
        <f>IF(_tag_month_day!AI465="","",_tag_month_day!AI465)</f>
        <v/>
      </c>
      <c r="CL475" s="4" t="str">
        <f>IF(_tag_month_day!AJ465="","",_tag_month_day!AJ465)</f>
        <v/>
      </c>
      <c r="CM475" s="4" t="str">
        <f>IF(_tag_month_day!AK465="","",_tag_month_day!AK465)</f>
        <v/>
      </c>
      <c r="CN475" s="4" t="str">
        <f>IF(_tag_month_day!AL465="","",_tag_month_day!AL465)</f>
        <v/>
      </c>
      <c r="CO475" s="4" t="str">
        <f>IF(_tag_month_day!AM465="","",_tag_month_day!AM465)</f>
        <v/>
      </c>
      <c r="CP475" s="4" t="str">
        <f>IF(_tag_month_day!AN465="","",_tag_month_day!AN465)</f>
        <v/>
      </c>
      <c r="CQ475" s="4" t="str">
        <f>IF(_tag_month_day!AO465="","",_tag_month_day!AO465)</f>
        <v/>
      </c>
      <c r="CR475" s="462" t="str">
        <f>IF(_tag_month_day!AP465="","",_tag_month_day!AP465)</f>
        <v/>
      </c>
      <c r="CS475" s="463" t="str">
        <f>IF(_tag_month_day!AQ465="","",_tag_month_day!AQ465)</f>
        <v/>
      </c>
      <c r="CT475" s="4" t="str">
        <f>IF(_tag_month_day!AR465="","",_tag_month_day!AR465)</f>
        <v/>
      </c>
      <c r="CU475" s="464" t="e">
        <f>DU475/AJ475</f>
        <v>#VALUE!</v>
      </c>
      <c r="CV475" s="451" t="e">
        <f>BG475/BH475</f>
        <v>#VALUE!</v>
      </c>
      <c r="CW475" s="465" t="e">
        <f>AJ475*(1-CV475)*CU475*AF475</f>
        <v>#VALUE!</v>
      </c>
      <c r="CX475" s="465" t="e">
        <f>CW475*94%</f>
        <v>#VALUE!</v>
      </c>
      <c r="CY475" s="466" t="e">
        <f>IF(CX475=0,0,DS475/(DS475+CX475))</f>
        <v>#VALUE!</v>
      </c>
      <c r="CZ475" s="465" t="e">
        <f>$AJ475*EF475</f>
        <v>#VALUE!</v>
      </c>
      <c r="DA475" s="465" t="e">
        <f>$AJ475*EG475</f>
        <v>#VALUE!</v>
      </c>
      <c r="DB475" s="465" t="e">
        <f>$AJ475*EH475</f>
        <v>#VALUE!</v>
      </c>
      <c r="DC475" s="465" t="e">
        <f>$AJ475*EI475</f>
        <v>#VALUE!</v>
      </c>
      <c r="DD475" s="465" t="e">
        <f>$AJ475*EJ475</f>
        <v>#VALUE!</v>
      </c>
      <c r="DE475" s="465" t="e">
        <f>$AJ475*EK475</f>
        <v>#VALUE!</v>
      </c>
      <c r="DF475" s="465" t="e">
        <f>$AJ475*EL475</f>
        <v>#VALUE!</v>
      </c>
      <c r="DG475" s="465" t="e">
        <f>$AJ475*EM475</f>
        <v>#VALUE!</v>
      </c>
      <c r="DH475" s="465" t="e">
        <f>$AJ475*EN475</f>
        <v>#VALUE!</v>
      </c>
      <c r="DI475" s="465" t="e">
        <f>$AJ475*EO475</f>
        <v>#VALUE!</v>
      </c>
      <c r="DJ475" s="465" t="e">
        <f>CZ475*(1-EP475)</f>
        <v>#VALUE!</v>
      </c>
      <c r="DK475" s="465" t="e">
        <f>DA475*(1-ER475)</f>
        <v>#VALUE!</v>
      </c>
      <c r="DL475" s="465" t="e">
        <f>DB475*(1-EQ475)</f>
        <v>#VALUE!</v>
      </c>
      <c r="DM475" s="465" t="e">
        <f>DC475*(1-ES475)</f>
        <v>#VALUE!</v>
      </c>
      <c r="DN475" s="465" t="e">
        <f>DD475*(1-ET475)</f>
        <v>#VALUE!</v>
      </c>
      <c r="DO475" s="465" t="e">
        <f>DE475</f>
        <v>#VALUE!</v>
      </c>
      <c r="DP475" s="465" t="e">
        <f>DF475*(1-EU475)</f>
        <v>#VALUE!</v>
      </c>
      <c r="DQ475" s="465" t="e">
        <f>DG475*(1-EV475)</f>
        <v>#VALUE!</v>
      </c>
      <c r="DR475" s="465" t="e">
        <f>DH475*(1-EW475)</f>
        <v>#VALUE!</v>
      </c>
      <c r="DS475" s="465" t="e">
        <f>DI475</f>
        <v>#VALUE!</v>
      </c>
      <c r="DT475" s="465" t="e">
        <f>SUM(DJ475:DS475)</f>
        <v>#VALUE!</v>
      </c>
      <c r="DU475" s="465" t="e">
        <f>(GS475:GX475)+(DP475+DQ475+DR475)*GY475+DS475</f>
        <v>#VALUE!</v>
      </c>
      <c r="DV475" s="451" t="e">
        <f>AV475/$BH475/(1-EP475)</f>
        <v>#VALUE!</v>
      </c>
      <c r="DW475" s="451" t="e">
        <f>AW475/$BH475/(1-ER475)</f>
        <v>#VALUE!</v>
      </c>
      <c r="DX475" s="451" t="e">
        <f>AX475/$BH475/(1-EQ475)</f>
        <v>#VALUE!</v>
      </c>
      <c r="DY475" s="451" t="e">
        <f>AY475/$BH475/(1-ES475)</f>
        <v>#VALUE!</v>
      </c>
      <c r="DZ475" s="451" t="e">
        <f>AZ475/$BH475/(1-ET475)</f>
        <v>#VALUE!</v>
      </c>
      <c r="EA475" s="451" t="e">
        <f>BA475/$BH475/(1-AX475)</f>
        <v>#VALUE!</v>
      </c>
      <c r="EB475" s="451" t="e">
        <f>BB475/$BH475/(1-EU475)</f>
        <v>#VALUE!</v>
      </c>
      <c r="EC475" s="451" t="e">
        <f>BC475/$BH475/(1-EV475)</f>
        <v>#VALUE!</v>
      </c>
      <c r="ED475" s="451" t="e">
        <f>BD475/$BH475/(1-EW475)</f>
        <v>#VALUE!</v>
      </c>
      <c r="EE475" s="451" t="e">
        <f>BG475/BH475</f>
        <v>#VALUE!</v>
      </c>
      <c r="EF475" s="451" t="e">
        <f>DV475/SUM($DV475:$EE475)</f>
        <v>#VALUE!</v>
      </c>
      <c r="EG475" s="451" t="e">
        <f>DW475/SUM($DV475:$EE475)</f>
        <v>#VALUE!</v>
      </c>
      <c r="EH475" s="451" t="e">
        <f>DX475/SUM($DV475:$EE475)</f>
        <v>#VALUE!</v>
      </c>
      <c r="EI475" s="451" t="e">
        <f>DY475/SUM($DV475:$EE475)</f>
        <v>#VALUE!</v>
      </c>
      <c r="EJ475" s="451" t="e">
        <f>DZ475/SUM($DV475:$EE475)</f>
        <v>#VALUE!</v>
      </c>
      <c r="EK475" s="451" t="e">
        <f>EA475/SUM($DV475:$EE475)</f>
        <v>#VALUE!</v>
      </c>
      <c r="EL475" s="451" t="e">
        <f>EB475/SUM($DV475:$EE475)</f>
        <v>#VALUE!</v>
      </c>
      <c r="EM475" s="451" t="e">
        <f>EC475/SUM($DV475:$EE475)</f>
        <v>#VALUE!</v>
      </c>
      <c r="EN475" s="451" t="e">
        <f>ED475/SUM($DV475:$EE475)</f>
        <v>#VALUE!</v>
      </c>
      <c r="EO475" s="451" t="e">
        <f>EE475/SUM($DV475:$EE475)</f>
        <v>#VALUE!</v>
      </c>
      <c r="EP475" s="450">
        <f>EP474</f>
        <v>0.080000000000000002</v>
      </c>
      <c r="EQ475" s="450">
        <f>EQ474</f>
        <v>0.014999999999999999</v>
      </c>
      <c r="ER475" s="450">
        <f>ER474</f>
        <v>0.014999999999999999</v>
      </c>
      <c r="ES475" s="450">
        <f>ES474</f>
        <v>0.014999999999999999</v>
      </c>
      <c r="ET475" s="450">
        <f>ET474</f>
        <v>0.014999999999999999</v>
      </c>
      <c r="EU475" s="450">
        <f>EU474</f>
        <v>0.089999999999999997</v>
      </c>
      <c r="EV475" s="450">
        <f>EV474</f>
        <v>0.089999999999999997</v>
      </c>
      <c r="EW475" s="450">
        <f>EW474</f>
        <v>0.089999999999999997</v>
      </c>
      <c r="EX475" s="431" t="str">
        <f>IF(_tag_month_day!AS465="","",_tag_month_day!AS465/100)</f>
        <v/>
      </c>
      <c r="EY475" s="431" t="str">
        <f>IF(_tag_month_day!AT465="","",_tag_month_day!AT465/100)</f>
        <v/>
      </c>
      <c r="EZ475" s="431" t="str">
        <f>IF(_tag_month_day!AU465="","",_tag_month_day!AU465/100)</f>
        <v/>
      </c>
      <c r="FA475" s="431" t="str">
        <f>IF(_tag_month_day!AV465="","",_tag_month_day!AV465/100)</f>
        <v/>
      </c>
      <c r="FB475" s="431" t="str">
        <f>IF(_tag_month_day!AW465="","",_tag_month_day!AW465/100)</f>
        <v/>
      </c>
      <c r="FC475" s="431" t="str">
        <f>IF(_tag_month_day!AX465="","",_tag_month_day!AX465/100)</f>
        <v/>
      </c>
      <c r="FD475" s="449" t="str">
        <f>IF(_tag_month_day!AY465="","",_tag_month_day!AY465/100)</f>
        <v/>
      </c>
      <c r="FE475" s="449" t="str">
        <f>IF(_tag_month_day!AZ465="","",_tag_month_day!AZ465/100)</f>
        <v/>
      </c>
      <c r="FF475" s="449" t="str">
        <f>IF(_tag_month_day!BA465="","",_tag_month_day!BA465/100)</f>
        <v/>
      </c>
      <c r="FG475" s="449" t="str">
        <f>IF(_tag_month_day!BB465="","",_tag_month_day!BB465/100)</f>
        <v/>
      </c>
      <c r="FH475" s="467" t="str">
        <f>IF(_tag_month_day!BC465="","",_tag_month_day!BC465/100)</f>
        <v/>
      </c>
      <c r="FI475" s="449">
        <f>FI474</f>
        <v>0.40999999999999998</v>
      </c>
      <c r="FJ475" s="449">
        <f>FJ474</f>
        <v>0.11</v>
      </c>
      <c r="FK475" s="449">
        <f>FK474</f>
        <v>0.014999999999999999</v>
      </c>
      <c r="FL475" s="449">
        <f>FL474</f>
        <v>0</v>
      </c>
      <c r="FM475" s="467">
        <f>FM474</f>
        <v>0.0001</v>
      </c>
      <c r="FN475" s="449">
        <f>FN474</f>
        <v>0.32000000000000001</v>
      </c>
      <c r="FO475" s="449">
        <f>FO474</f>
        <v>0.20000000000000001</v>
      </c>
      <c r="FP475" s="449">
        <f>FP474</f>
        <v>0.01</v>
      </c>
      <c r="FQ475" s="449">
        <f>FQ474</f>
        <v>0</v>
      </c>
      <c r="FR475" s="467">
        <f>FR474</f>
        <v>0.0001</v>
      </c>
      <c r="FS475" s="449" t="str">
        <f>IF(_tag_month_day!BD465="","",_tag_month_day!BD465/100)</f>
        <v/>
      </c>
      <c r="FT475" s="449" t="str">
        <f>IF(_tag_month_day!BE465="","",_tag_month_day!BE465/100)</f>
        <v/>
      </c>
      <c r="FU475" s="449" t="str">
        <f>IF(_tag_month_day!BF465="","",_tag_month_day!BF465/100)</f>
        <v/>
      </c>
      <c r="FV475" s="449" t="str">
        <f>IF(_tag_month_day!BG465="","",_tag_month_day!BG465/100)</f>
        <v/>
      </c>
      <c r="FW475" s="467" t="str">
        <f>IF(_tag_month_day!BH465="","",_tag_month_day!BH465/100)</f>
        <v/>
      </c>
      <c r="FX475" s="449" t="str">
        <f>IF(_tag_month_day!BI465="","",_tag_month_day!BI465/100)</f>
        <v/>
      </c>
      <c r="FY475" s="449" t="str">
        <f>IF(_tag_month_day!BJ465="","",_tag_month_day!BJ465/100)</f>
        <v/>
      </c>
      <c r="FZ475" s="468" t="str">
        <f>IF(_tag_month_day!BK465="","",_tag_month_day!BK465/100)</f>
        <v/>
      </c>
      <c r="GA475" s="449" t="str">
        <f>IF(_tag_month_day!BL465="","",_tag_month_day!BL465/100)</f>
        <v/>
      </c>
      <c r="GB475" s="467" t="str">
        <f>IF(_tag_month_day!BM465="","",_tag_month_day!BM465/100)</f>
        <v/>
      </c>
      <c r="GC475" s="431" t="str">
        <f>IF(_tag_month_day!BN465="","",_tag_month_day!BN465/100)</f>
        <v/>
      </c>
      <c r="GD475" s="431" t="str">
        <f>IF(_tag_month_day!BO465="","",_tag_month_day!BO465/100)</f>
        <v/>
      </c>
      <c r="GE475" s="431" t="str">
        <f>IF(_tag_month_day!BP465="","",_tag_month_day!BP465/100)</f>
        <v/>
      </c>
      <c r="GF475" s="431" t="str">
        <f>IF(_tag_month_day!BQ465="","",_tag_month_day!BQ465/100)</f>
        <v/>
      </c>
      <c r="GG475" s="431" t="str">
        <f>IF(_tag_month_day!BR465="","",_tag_month_day!BR465/100)</f>
        <v/>
      </c>
      <c r="GH475" s="431" t="str">
        <f>IF(_tag_month_day!BS465="","",_tag_month_day!BS465/100)</f>
        <v/>
      </c>
      <c r="GI475" s="467" t="str">
        <f>IF(_tag_month_day!BT465="","",_tag_month_day!BT465/100)</f>
        <v/>
      </c>
      <c r="GJ475" s="469" t="str">
        <f>IF(_tag_month_day!BU465="","",_tag_month_day!BU465/100)</f>
        <v/>
      </c>
      <c r="GK475" s="470">
        <f>GK474</f>
        <v>0.070000000000000007</v>
      </c>
      <c r="GL475" s="470">
        <f>GL474</f>
        <v>0.029999999999999999</v>
      </c>
      <c r="GM475" s="471" t="str">
        <f>IF(_tag_month_day!BX465="","",_tag_month_day!BX465/100)</f>
        <v/>
      </c>
      <c r="GN475" s="470">
        <f>GN474</f>
        <v>0.070000000000000007</v>
      </c>
      <c r="GO475" s="470">
        <f>GO474</f>
        <v>0.029999999999999999</v>
      </c>
      <c r="GP475" s="470">
        <f>GP474</f>
        <v>0.089999999999999997</v>
      </c>
      <c r="GQ475" s="470">
        <f>GQ474</f>
        <v>0.029999999999999999</v>
      </c>
      <c r="GR475" s="471" t="str">
        <f>IF(_tag_month_day!CA465="","",_tag_month_day!CA465/100)</f>
        <v/>
      </c>
      <c r="GS475" s="472">
        <f>GS474</f>
        <v>0.95299999999999996</v>
      </c>
      <c r="GT475" s="472">
        <f>GT474</f>
        <v>0.55000000000000004</v>
      </c>
      <c r="GU475" s="472">
        <f>GU474</f>
        <v>0.55000000000000004</v>
      </c>
      <c r="GV475" s="472">
        <f>GV474</f>
        <v>0.55000000000000004</v>
      </c>
      <c r="GW475" s="472">
        <f>GW474</f>
        <v>0.5</v>
      </c>
      <c r="GX475" s="472">
        <f>GX474</f>
        <v>0.93500000000000005</v>
      </c>
      <c r="GY475" s="472">
        <f>GY474</f>
        <v>0.14999999999999999</v>
      </c>
      <c r="GZ475" s="472">
        <f>GZ474</f>
        <v>1</v>
      </c>
      <c r="HA475" s="474">
        <f>HA474</f>
        <v>0.047</v>
      </c>
      <c r="HB475" s="474">
        <f>HB474</f>
        <v>0.45000000000000001</v>
      </c>
      <c r="HC475" s="474">
        <f>HC474</f>
        <v>0.45000000000000001</v>
      </c>
      <c r="HD475" s="474">
        <f>HD474</f>
        <v>0.45000000000000001</v>
      </c>
      <c r="HE475" s="474">
        <f>HE474</f>
        <v>0.5</v>
      </c>
      <c r="HF475" s="474">
        <f>HF474</f>
        <v>0.065000000000000002</v>
      </c>
      <c r="HG475" s="474">
        <f>HG474</f>
        <v>0.84999999999999998</v>
      </c>
      <c r="HH475" s="474">
        <f>HH474</f>
        <v>0</v>
      </c>
      <c r="HI475" s="10">
        <f>IF(BZ475&lt;&gt;"",CK475-BV475,0)</f>
        <v>0</v>
      </c>
      <c r="HJ475" s="10" t="e">
        <f>IF(AJ475&gt;0,AH475-AJ475,0)</f>
        <v>#VALUE!</v>
      </c>
      <c r="HK475" s="466">
        <f>HK474</f>
        <v>0.84999999999999998</v>
      </c>
      <c r="HL475" s="424">
        <f>HL474</f>
        <v>550000</v>
      </c>
      <c r="HM475" s="424">
        <f>HM474</f>
        <v>480000</v>
      </c>
      <c r="HN475" s="465" t="e">
        <f>(DJ475*EZ475+DK475*FH475+DL475*FM475+DM475*FR475+DN475*FW475+DO475*GB475+DS475*GI475+DP475*GM475+DR475*GR475)*1000*2</f>
        <v>#VALUE!</v>
      </c>
      <c r="HO475" s="465" t="e">
        <f>HN475*HK475*$HO$2/HL475*1000000</f>
        <v>#VALUE!</v>
      </c>
      <c r="HP475" s="465" t="e">
        <f>HN475*HK475*$HP$2/HM475*1000000</f>
        <v>#VALUE!</v>
      </c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</row>
    <row customFormat="1" r="476" s="0">
      <c r="A476" s="420">
        <v>465</v>
      </c>
      <c r="B476" s="421">
        <f ca="1">IF(D476=D475,B475,IF(D476="夜班",B475+1,B475))</f>
        <v>43605</v>
      </c>
      <c r="C476" s="422">
        <f>C475</f>
        <v>0.041666666666666699</v>
      </c>
      <c r="D476" s="10" t="str">
        <f ca="1">IF(HOUR(G476)&lt;8,"夜班",IF(HOUR(G476)&lt;16,"白班",IF(HOUR(G476)&lt;24,"中班",0)))</f>
        <v>夜班</v>
      </c>
      <c r="E476" s="10" t="e">
        <f ca="1">IF(F476=1,"甲",IF(F476=2,"乙",IF(F476=3,"丙",IF(F476=4,"丁",""))))</f>
        <v>#REF!</v>
      </c>
      <c r="F476" s="10" t="e">
        <f ca="1">SUMPRODUCT((成本日报!$A$3:$A$95=计划!B476)*(成本日报!$B$3:$B$95=计划!$D476),成本日报!$C$3:$C$95)</f>
        <v>#REF!</v>
      </c>
      <c r="G476" s="423">
        <f ca="1">G475+C475</f>
        <v>43605.333333332208</v>
      </c>
      <c r="H476" s="423">
        <f ca="1">$G476+$C476/60*10+$C476*0</f>
        <v>43605.340277776653</v>
      </c>
      <c r="I476" s="423">
        <f ca="1">$G476+$C476/60*18+$C476*0</f>
        <v>43605.345833332205</v>
      </c>
      <c r="J476" s="423">
        <f ca="1">$G476+$C476/60*0+$C476*1</f>
        <v>43605.374999998872</v>
      </c>
      <c r="K476" s="423">
        <f ca="1">$G476+$C476/60*30+$C476*2</f>
        <v>43605.43749999888</v>
      </c>
      <c r="L476" s="423">
        <f ca="1">$G476+$C476/60*0+$C476*3</f>
        <v>43605.458333332208</v>
      </c>
      <c r="M476" s="424" t="str">
        <f>IF(_tag_month_day!A466="","",_tag_month_day!A466)</f>
        <v/>
      </c>
      <c r="N476" s="424" t="str">
        <f>IF(_tag_month_day!B466="","",_tag_month_day!B466)</f>
        <v/>
      </c>
      <c r="O476" s="425" t="e">
        <f>IF(M476+N476=0,"",M476+N476)</f>
        <v>#VALUE!</v>
      </c>
      <c r="P476" s="424" t="str">
        <f>IF(_tag_month_day!C466="","",_tag_month_day!C466)</f>
        <v/>
      </c>
      <c r="Q476" s="424" t="str">
        <f>IF(_tag_month_day!D466="","",_tag_month_day!D466)</f>
        <v/>
      </c>
      <c r="R476" s="426" t="str">
        <f>IF(_tag_month_day!CB466="","",_tag_month_day!CB466/100)</f>
        <v/>
      </c>
      <c r="S476" s="427" t="str">
        <f>IF(_tag_month_day!E466="","",_tag_month_day!E466)</f>
        <v/>
      </c>
      <c r="T476" s="427" t="str">
        <f>IF(_tag_month_day!F466="","",_tag_month_day!F466)</f>
        <v/>
      </c>
      <c r="U476" s="428" t="e">
        <f>S476+T476</f>
        <v>#VALUE!</v>
      </c>
      <c r="V476" s="429" t="e">
        <f>U476/AJ476</f>
        <v>#VALUE!</v>
      </c>
      <c r="W476" s="430" t="str">
        <f>IF(_jhy_month_day!A466="","",_jhy_month_day!A466)</f>
        <v/>
      </c>
      <c r="X476" s="431" t="str">
        <f>IF(_jhy_month_day!B466="","",_jhy_month_day!B466/100)</f>
        <v/>
      </c>
      <c r="Y476" s="431" t="str">
        <f>IF(_jhy_month_day!C466="","",_jhy_month_day!C466/100)</f>
        <v/>
      </c>
      <c r="Z476" s="432">
        <f>Z472+1</f>
        <v>117</v>
      </c>
      <c r="AA476" s="433" t="str">
        <f>IF(_tag_month_day!G466="","",_tag_month_day!G466/100)</f>
        <v/>
      </c>
      <c r="AB476" s="433" t="str">
        <f>IF(_tag_month_day!H466="","",_tag_month_day!H466/100)</f>
        <v/>
      </c>
      <c r="AC476" s="434">
        <f>IF(X476="",AC475,BK476*($AV475*X476+$AW475*FD475+$AX475*FI475+$AY475*FN475+$AZ475*FS475+$BA475*FX475+$BG475*GE475)/(AV475*Y476+AX475*FK475+AW475*FF475+AY475*FP475+AZ475*FU475+BA475*FZ475+BG475*GG475+BB475*GK475+BC475*GN475+BD475*GP475))</f>
        <v>1.59963432013121</v>
      </c>
      <c r="AD476" s="435" t="str">
        <f>IF(AC476=AC475,"",AC476-AC475)</f>
        <v/>
      </c>
      <c r="AE476" s="436" t="str">
        <f>IF(1-AF476=0,"",(1-AF476))</f>
        <v/>
      </c>
      <c r="AF476" s="437">
        <v>1</v>
      </c>
      <c r="AG476" s="10" t="str">
        <f>AG475</f>
        <v>9A3</v>
      </c>
      <c r="AH476" s="438" t="str">
        <f>AH475</f>
        <v/>
      </c>
      <c r="AI476" s="424"/>
      <c r="AJ476" s="10" t="str">
        <f>IF(_tag_month_day!I466="","",_tag_month_day!I466)</f>
        <v/>
      </c>
      <c r="AK476" s="440"/>
      <c r="AL476" s="440"/>
      <c r="AM476" s="440"/>
      <c r="AN476" s="441">
        <f>AN475</f>
        <v>2</v>
      </c>
      <c r="AO476" s="441">
        <f>AO475</f>
        <v>8</v>
      </c>
      <c r="AP476" s="442" t="e">
        <f>(IF(AN476=0,AS475,AS475*(1+AO476/AN476)/(AR476+AO476/AN476)))+AT476</f>
        <v>#VALUE!</v>
      </c>
      <c r="AQ476" s="443" t="str">
        <f>IF(_tag_month_day!J466="","",_tag_month_day!J466/100)</f>
        <v/>
      </c>
      <c r="AR476" s="444">
        <f>AR475</f>
        <v>1.3</v>
      </c>
      <c r="AS476" s="445" t="e">
        <f>AQ476*(AN476*AR476+AO476)/(AN476+AO476)</f>
        <v>#VALUE!</v>
      </c>
      <c r="AT476" s="445" t="e">
        <f>(SUM(BE476:BF476)-SUM(BE475:BF475))*0.05</f>
        <v>#VALUE!</v>
      </c>
      <c r="AU476" s="446" t="str">
        <f>IF(_tag_month_day!CC466="","",IF(_tag_month_day!CC466&gt;0,_tag_month_day!CD466,_tag_month_day!CE466))</f>
        <v/>
      </c>
      <c r="AV476" s="447" t="str">
        <f>IF(_tag_month_day!L466="","",_tag_month_day!L466/100)</f>
        <v/>
      </c>
      <c r="AW476" s="431">
        <f>AW475</f>
        <v>0</v>
      </c>
      <c r="AX476" s="431">
        <f>AX475</f>
        <v>0</v>
      </c>
      <c r="AY476" s="431" t="str">
        <f>IF(_tag_month_day!M466="","",_tag_month_day!M466/100)</f>
        <v/>
      </c>
      <c r="AZ476" s="431" t="str">
        <f>IF(_tag_month_day!N466="","",_tag_month_day!N466/100)</f>
        <v/>
      </c>
      <c r="BA476" s="431" t="str">
        <f>IF(_tag_month_day!O466="","",_tag_month_day!O466/100)</f>
        <v/>
      </c>
      <c r="BB476" s="448" t="str">
        <f>IF(_tag_month_day!P466="","",_tag_month_day!P466/100)</f>
        <v/>
      </c>
      <c r="BC476" s="448">
        <f>BC475</f>
        <v>0</v>
      </c>
      <c r="BD476" s="448" t="str">
        <f>IF(_tag_month_day!Q466="","",_tag_month_day!Q466/100)</f>
        <v/>
      </c>
      <c r="BE476" s="449" t="str">
        <f>IF(_tag_month_day!R466="","",_tag_month_day!R466/100)</f>
        <v/>
      </c>
      <c r="BF476" s="388" t="e">
        <f>(AU476*(100+BE476*100))/(AJ476-AU476)/100</f>
        <v>#VALUE!</v>
      </c>
      <c r="BG476" s="450" t="e">
        <f>BE476+BF476</f>
        <v>#VALUE!</v>
      </c>
      <c r="BH476" s="451" t="e">
        <f>SUM(AV476:BF476)</f>
        <v>#VALUE!</v>
      </c>
      <c r="BI476" s="452" t="e">
        <f>IF(CX476=0,BI475,(DK476*查询!$R$5+DL476*查询!$Q$5+DM476*查询!$N$5+DN476*查询!$O$5+DO476*查询!$P$5)*AF476/CX476)</f>
        <v>#VALUE!</v>
      </c>
      <c r="BJ476" s="452" t="e">
        <f>IF(CX476=0,BJ475,(DP476*查询!$S$5+DQ476*查询!$T$5+DR476*查询!$U$5)*AF476/CX476)</f>
        <v>#VALUE!</v>
      </c>
      <c r="BK476" s="452">
        <f>BK475</f>
        <v>1</v>
      </c>
      <c r="BL476" s="453" t="e">
        <f>SUMPRODUCT((AV476:BA476)*(GS476:GX476))/((GS476:GX476)+SUM(BB476:BD476)*GY476+BG476*GZ476)</f>
        <v>#VALUE!</v>
      </c>
      <c r="BM476" s="453" t="e">
        <f>BK476*($AV476*FB476+$AW476*FD476+$AX476*FI476+$AY476*FN476+$AZ476*FS476+$BA476*FX476+$BG476*GE476)/(AV476*EY476+AX476*FK476+AW476*FF476+AY476*FP476+AZ476*FU476+BA476*FZ476+BG476*GG476+BB476*GK476+BC476*GN476+BD476*GP476)</f>
        <v>#VALUE!</v>
      </c>
      <c r="BN476" s="453" t="e">
        <f>($AV476*FC476+$AX476*FJ476+$AW476*FE476+$AY476*FO476+$AZ476*FT476+$BA476*FY476+$BG476*GF476)/($AV476*FA476+BG476*GH476+BB476*GL476+BC476*GO476+BD476*GQ476+BA476*GA476)</f>
        <v>#VALUE!</v>
      </c>
      <c r="BO476" s="454" t="e">
        <f>SUMPRODUCT(AV476:BA476*GS476:GX476)/(GS476:GX476+(BB476+BC476+BD476)*GY476+BG476)</f>
        <v>#VALUE!</v>
      </c>
      <c r="BP476" s="454" t="e">
        <f>SUMPRODUCT(AV476:BA476*GS476:GX476)/(GS476:GX476+(BB476+BC476+BD476)*GY476+BG476)</f>
        <v>#VALUE!</v>
      </c>
      <c r="BQ476" s="454" t="e">
        <f>SUMPRODUCT(AV476:BA476*GS476:GX476)/(GS476:GX476+(BB476+BC476+BD476)*GY476+BG476)</f>
        <v>#VALUE!</v>
      </c>
      <c r="BR476" s="453" t="str">
        <f>IF(_tag_month_day!T466="","",_tag_month_day!T466)</f>
        <v/>
      </c>
      <c r="BS476" s="453" t="str">
        <f>IF(_tag_month_day!U466="","",_tag_month_day!U466)</f>
        <v/>
      </c>
      <c r="BT476" s="455" t="str">
        <f>IF(CK476="","",IF((CK476&gt;=BV476-0.12)*(CK476&lt;=BV476+0.12),"合格","不合格"))</f>
        <v/>
      </c>
      <c r="BU476" s="456" t="str">
        <f>IF(_tag_month_day!V466="","",_tag_month_day!V466)</f>
        <v/>
      </c>
      <c r="BV476" s="457" t="str">
        <f>IF(_tag_month_day!W466="","",_tag_month_day!W466)</f>
        <v/>
      </c>
      <c r="BW476" s="458" t="str">
        <f>IF(_tag_month_day!X466="","",_tag_month_day!X466)</f>
        <v/>
      </c>
      <c r="BX476" s="458" t="str">
        <f>IF(_tag_month_day!Y466="","",_tag_month_day!Y466)</f>
        <v/>
      </c>
      <c r="BY476" s="459">
        <f ca="1">L476</f>
        <v>43605.458333332208</v>
      </c>
      <c r="BZ476" s="460"/>
      <c r="CA476" s="461"/>
      <c r="CB476" s="424" t="str">
        <f>IF(_tag_month_day!Z466="","",_tag_month_day!Z466)</f>
        <v/>
      </c>
      <c r="CC476" s="424" t="str">
        <f>IF(_tag_month_day!AA466="","",_tag_month_day!AA466)</f>
        <v/>
      </c>
      <c r="CD476" s="424" t="str">
        <f>IF(_tag_month_day!AB466="","",_tag_month_day!AB466)</f>
        <v/>
      </c>
      <c r="CE476" s="424" t="str">
        <f>IF(_tag_month_day!AC466="","",_tag_month_day!AC466)</f>
        <v/>
      </c>
      <c r="CF476" s="424" t="str">
        <f>IF(_tag_month_day!AD466="","",_tag_month_day!AD466)</f>
        <v/>
      </c>
      <c r="CG476" s="424" t="str">
        <f>IF(_tag_month_day!AE466="","",_tag_month_day!AE466)</f>
        <v/>
      </c>
      <c r="CH476" s="424" t="str">
        <f>IF(_tag_month_day!AF466="","",_tag_month_day!AF466)</f>
        <v/>
      </c>
      <c r="CI476" s="424" t="str">
        <f>IF(_tag_month_day!AG466="","",_tag_month_day!AG466)</f>
        <v/>
      </c>
      <c r="CJ476" s="424" t="str">
        <f>IF(_tag_month_day!AH466="","",_tag_month_day!AH466)</f>
        <v/>
      </c>
      <c r="CK476" s="424" t="str">
        <f>IF(_tag_month_day!AI466="","",_tag_month_day!AI466)</f>
        <v/>
      </c>
      <c r="CL476" s="4" t="str">
        <f>IF(_tag_month_day!AJ466="","",_tag_month_day!AJ466)</f>
        <v/>
      </c>
      <c r="CM476" s="4" t="str">
        <f>IF(_tag_month_day!AK466="","",_tag_month_day!AK466)</f>
        <v/>
      </c>
      <c r="CN476" s="4" t="str">
        <f>IF(_tag_month_day!AL466="","",_tag_month_day!AL466)</f>
        <v/>
      </c>
      <c r="CO476" s="4" t="str">
        <f>IF(_tag_month_day!AM466="","",_tag_month_day!AM466)</f>
        <v/>
      </c>
      <c r="CP476" s="4" t="str">
        <f>IF(_tag_month_day!AN466="","",_tag_month_day!AN466)</f>
        <v/>
      </c>
      <c r="CQ476" s="4" t="str">
        <f>IF(_tag_month_day!AO466="","",_tag_month_day!AO466)</f>
        <v/>
      </c>
      <c r="CR476" s="462" t="str">
        <f>IF(_tag_month_day!AP466="","",_tag_month_day!AP466)</f>
        <v/>
      </c>
      <c r="CS476" s="463" t="str">
        <f>IF(_tag_month_day!AQ466="","",_tag_month_day!AQ466)</f>
        <v/>
      </c>
      <c r="CT476" s="4" t="str">
        <f>IF(_tag_month_day!AR466="","",_tag_month_day!AR466)</f>
        <v/>
      </c>
      <c r="CU476" s="464" t="e">
        <f>DU476/AJ476</f>
        <v>#VALUE!</v>
      </c>
      <c r="CV476" s="451" t="e">
        <f>BG476/BH476</f>
        <v>#VALUE!</v>
      </c>
      <c r="CW476" s="465" t="e">
        <f>AJ476*(1-CV476)*CU476*AF476</f>
        <v>#VALUE!</v>
      </c>
      <c r="CX476" s="465" t="e">
        <f>CW476*94%</f>
        <v>#VALUE!</v>
      </c>
      <c r="CY476" s="466" t="e">
        <f>IF(CX476=0,0,DS476/(DS476+CX476))</f>
        <v>#VALUE!</v>
      </c>
      <c r="CZ476" s="465" t="e">
        <f>$AJ476*EF476</f>
        <v>#VALUE!</v>
      </c>
      <c r="DA476" s="465" t="e">
        <f>$AJ476*EG476</f>
        <v>#VALUE!</v>
      </c>
      <c r="DB476" s="465" t="e">
        <f>$AJ476*EH476</f>
        <v>#VALUE!</v>
      </c>
      <c r="DC476" s="465" t="e">
        <f>$AJ476*EI476</f>
        <v>#VALUE!</v>
      </c>
      <c r="DD476" s="465" t="e">
        <f>$AJ476*EJ476</f>
        <v>#VALUE!</v>
      </c>
      <c r="DE476" s="465" t="e">
        <f>$AJ476*EK476</f>
        <v>#VALUE!</v>
      </c>
      <c r="DF476" s="465" t="e">
        <f>$AJ476*EL476</f>
        <v>#VALUE!</v>
      </c>
      <c r="DG476" s="465" t="e">
        <f>$AJ476*EM476</f>
        <v>#VALUE!</v>
      </c>
      <c r="DH476" s="465" t="e">
        <f>$AJ476*EN476</f>
        <v>#VALUE!</v>
      </c>
      <c r="DI476" s="465" t="e">
        <f>$AJ476*EO476</f>
        <v>#VALUE!</v>
      </c>
      <c r="DJ476" s="465" t="e">
        <f>CZ476*(1-EP476)</f>
        <v>#VALUE!</v>
      </c>
      <c r="DK476" s="465" t="e">
        <f>DA476*(1-ER476)</f>
        <v>#VALUE!</v>
      </c>
      <c r="DL476" s="465" t="e">
        <f>DB476*(1-EQ476)</f>
        <v>#VALUE!</v>
      </c>
      <c r="DM476" s="465" t="e">
        <f>DC476*(1-ES476)</f>
        <v>#VALUE!</v>
      </c>
      <c r="DN476" s="465" t="e">
        <f>DD476*(1-ET476)</f>
        <v>#VALUE!</v>
      </c>
      <c r="DO476" s="465" t="e">
        <f>DE476</f>
        <v>#VALUE!</v>
      </c>
      <c r="DP476" s="465" t="e">
        <f>DF476*(1-EU476)</f>
        <v>#VALUE!</v>
      </c>
      <c r="DQ476" s="465" t="e">
        <f>DG476*(1-EV476)</f>
        <v>#VALUE!</v>
      </c>
      <c r="DR476" s="465" t="e">
        <f>DH476*(1-EW476)</f>
        <v>#VALUE!</v>
      </c>
      <c r="DS476" s="465" t="e">
        <f>DI476</f>
        <v>#VALUE!</v>
      </c>
      <c r="DT476" s="465" t="e">
        <f>SUM(DJ476:DS476)</f>
        <v>#VALUE!</v>
      </c>
      <c r="DU476" s="465" t="e">
        <f>(GS476:GX476)+(DP476+DQ476+DR476)*GY476+DS476</f>
        <v>#VALUE!</v>
      </c>
      <c r="DV476" s="451" t="e">
        <f>AV476/$BH476/(1-EP476)</f>
        <v>#VALUE!</v>
      </c>
      <c r="DW476" s="451" t="e">
        <f>AW476/$BH476/(1-ER476)</f>
        <v>#VALUE!</v>
      </c>
      <c r="DX476" s="451" t="e">
        <f>AX476/$BH476/(1-EQ476)</f>
        <v>#VALUE!</v>
      </c>
      <c r="DY476" s="451" t="e">
        <f>AY476/$BH476/(1-ES476)</f>
        <v>#VALUE!</v>
      </c>
      <c r="DZ476" s="451" t="e">
        <f>AZ476/$BH476/(1-ET476)</f>
        <v>#VALUE!</v>
      </c>
      <c r="EA476" s="451" t="e">
        <f>BA476/$BH476/(1-AX476)</f>
        <v>#VALUE!</v>
      </c>
      <c r="EB476" s="451" t="e">
        <f>BB476/$BH476/(1-EU476)</f>
        <v>#VALUE!</v>
      </c>
      <c r="EC476" s="451" t="e">
        <f>BC476/$BH476/(1-EV476)</f>
        <v>#VALUE!</v>
      </c>
      <c r="ED476" s="451" t="e">
        <f>BD476/$BH476/(1-EW476)</f>
        <v>#VALUE!</v>
      </c>
      <c r="EE476" s="451" t="e">
        <f>BG476/BH476</f>
        <v>#VALUE!</v>
      </c>
      <c r="EF476" s="451" t="e">
        <f>DV476/SUM($DV476:$EE476)</f>
        <v>#VALUE!</v>
      </c>
      <c r="EG476" s="451" t="e">
        <f>DW476/SUM($DV476:$EE476)</f>
        <v>#VALUE!</v>
      </c>
      <c r="EH476" s="451" t="e">
        <f>DX476/SUM($DV476:$EE476)</f>
        <v>#VALUE!</v>
      </c>
      <c r="EI476" s="451" t="e">
        <f>DY476/SUM($DV476:$EE476)</f>
        <v>#VALUE!</v>
      </c>
      <c r="EJ476" s="451" t="e">
        <f>DZ476/SUM($DV476:$EE476)</f>
        <v>#VALUE!</v>
      </c>
      <c r="EK476" s="451" t="e">
        <f>EA476/SUM($DV476:$EE476)</f>
        <v>#VALUE!</v>
      </c>
      <c r="EL476" s="451" t="e">
        <f>EB476/SUM($DV476:$EE476)</f>
        <v>#VALUE!</v>
      </c>
      <c r="EM476" s="451" t="e">
        <f>EC476/SUM($DV476:$EE476)</f>
        <v>#VALUE!</v>
      </c>
      <c r="EN476" s="451" t="e">
        <f>ED476/SUM($DV476:$EE476)</f>
        <v>#VALUE!</v>
      </c>
      <c r="EO476" s="451" t="e">
        <f>EE476/SUM($DV476:$EE476)</f>
        <v>#VALUE!</v>
      </c>
      <c r="EP476" s="450">
        <f>EP475</f>
        <v>0.080000000000000002</v>
      </c>
      <c r="EQ476" s="450">
        <f>EQ475</f>
        <v>0.014999999999999999</v>
      </c>
      <c r="ER476" s="450">
        <f>ER475</f>
        <v>0.014999999999999999</v>
      </c>
      <c r="ES476" s="450">
        <f>ES475</f>
        <v>0.014999999999999999</v>
      </c>
      <c r="ET476" s="450">
        <f>ET475</f>
        <v>0.014999999999999999</v>
      </c>
      <c r="EU476" s="450">
        <f>EU475</f>
        <v>0.089999999999999997</v>
      </c>
      <c r="EV476" s="450">
        <f>EV475</f>
        <v>0.089999999999999997</v>
      </c>
      <c r="EW476" s="450">
        <f>EW475</f>
        <v>0.089999999999999997</v>
      </c>
      <c r="EX476" s="431" t="str">
        <f>IF(_tag_month_day!AS466="","",_tag_month_day!AS466/100)</f>
        <v/>
      </c>
      <c r="EY476" s="431" t="str">
        <f>IF(_tag_month_day!AT466="","",_tag_month_day!AT466/100)</f>
        <v/>
      </c>
      <c r="EZ476" s="431" t="str">
        <f>IF(_tag_month_day!AU466="","",_tag_month_day!AU466/100)</f>
        <v/>
      </c>
      <c r="FA476" s="431" t="str">
        <f>IF(_tag_month_day!AV466="","",_tag_month_day!AV466/100)</f>
        <v/>
      </c>
      <c r="FB476" s="431" t="str">
        <f>IF(_tag_month_day!AW466="","",_tag_month_day!AW466/100)</f>
        <v/>
      </c>
      <c r="FC476" s="431" t="str">
        <f>IF(_tag_month_day!AX466="","",_tag_month_day!AX466/100)</f>
        <v/>
      </c>
      <c r="FD476" s="449" t="str">
        <f>IF(_tag_month_day!AY466="","",_tag_month_day!AY466/100)</f>
        <v/>
      </c>
      <c r="FE476" s="449" t="str">
        <f>IF(_tag_month_day!AZ466="","",_tag_month_day!AZ466/100)</f>
        <v/>
      </c>
      <c r="FF476" s="449" t="str">
        <f>IF(_tag_month_day!BA466="","",_tag_month_day!BA466/100)</f>
        <v/>
      </c>
      <c r="FG476" s="449" t="str">
        <f>IF(_tag_month_day!BB466="","",_tag_month_day!BB466/100)</f>
        <v/>
      </c>
      <c r="FH476" s="467" t="str">
        <f>IF(_tag_month_day!BC466="","",_tag_month_day!BC466/100)</f>
        <v/>
      </c>
      <c r="FI476" s="449">
        <f>FI475</f>
        <v>0.40999999999999998</v>
      </c>
      <c r="FJ476" s="449">
        <f>FJ475</f>
        <v>0.11</v>
      </c>
      <c r="FK476" s="449">
        <f>FK475</f>
        <v>0.014999999999999999</v>
      </c>
      <c r="FL476" s="449">
        <f>FL475</f>
        <v>0</v>
      </c>
      <c r="FM476" s="467">
        <f>FM475</f>
        <v>0.0001</v>
      </c>
      <c r="FN476" s="449">
        <f>FN475</f>
        <v>0.32000000000000001</v>
      </c>
      <c r="FO476" s="449">
        <f>FO475</f>
        <v>0.20000000000000001</v>
      </c>
      <c r="FP476" s="449">
        <f>FP475</f>
        <v>0.01</v>
      </c>
      <c r="FQ476" s="449">
        <f>FQ475</f>
        <v>0</v>
      </c>
      <c r="FR476" s="467">
        <f>FR475</f>
        <v>0.0001</v>
      </c>
      <c r="FS476" s="449" t="str">
        <f>IF(_tag_month_day!BD466="","",_tag_month_day!BD466/100)</f>
        <v/>
      </c>
      <c r="FT476" s="449" t="str">
        <f>IF(_tag_month_day!BE466="","",_tag_month_day!BE466/100)</f>
        <v/>
      </c>
      <c r="FU476" s="449" t="str">
        <f>IF(_tag_month_day!BF466="","",_tag_month_day!BF466/100)</f>
        <v/>
      </c>
      <c r="FV476" s="449" t="str">
        <f>IF(_tag_month_day!BG466="","",_tag_month_day!BG466/100)</f>
        <v/>
      </c>
      <c r="FW476" s="467" t="str">
        <f>IF(_tag_month_day!BH466="","",_tag_month_day!BH466/100)</f>
        <v/>
      </c>
      <c r="FX476" s="449" t="str">
        <f>IF(_tag_month_day!BI466="","",_tag_month_day!BI466/100)</f>
        <v/>
      </c>
      <c r="FY476" s="449" t="str">
        <f>IF(_tag_month_day!BJ466="","",_tag_month_day!BJ466/100)</f>
        <v/>
      </c>
      <c r="FZ476" s="468" t="str">
        <f>IF(_tag_month_day!BK466="","",_tag_month_day!BK466/100)</f>
        <v/>
      </c>
      <c r="GA476" s="449" t="str">
        <f>IF(_tag_month_day!BL466="","",_tag_month_day!BL466/100)</f>
        <v/>
      </c>
      <c r="GB476" s="467" t="str">
        <f>IF(_tag_month_day!BM466="","",_tag_month_day!BM466/100)</f>
        <v/>
      </c>
      <c r="GC476" s="431" t="str">
        <f>IF(_tag_month_day!BN466="","",_tag_month_day!BN466/100)</f>
        <v/>
      </c>
      <c r="GD476" s="431" t="str">
        <f>IF(_tag_month_day!BO466="","",_tag_month_day!BO466/100)</f>
        <v/>
      </c>
      <c r="GE476" s="431" t="str">
        <f>IF(_tag_month_day!BP466="","",_tag_month_day!BP466/100)</f>
        <v/>
      </c>
      <c r="GF476" s="431" t="str">
        <f>IF(_tag_month_day!BQ466="","",_tag_month_day!BQ466/100)</f>
        <v/>
      </c>
      <c r="GG476" s="431" t="str">
        <f>IF(_tag_month_day!BR466="","",_tag_month_day!BR466/100)</f>
        <v/>
      </c>
      <c r="GH476" s="431" t="str">
        <f>IF(_tag_month_day!BS466="","",_tag_month_day!BS466/100)</f>
        <v/>
      </c>
      <c r="GI476" s="467" t="str">
        <f>IF(_tag_month_day!BT466="","",_tag_month_day!BT466/100)</f>
        <v/>
      </c>
      <c r="GJ476" s="469" t="str">
        <f>IF(_tag_month_day!BU466="","",_tag_month_day!BU466/100)</f>
        <v/>
      </c>
      <c r="GK476" s="470">
        <f>GK475</f>
        <v>0.070000000000000007</v>
      </c>
      <c r="GL476" s="470">
        <f>GL475</f>
        <v>0.029999999999999999</v>
      </c>
      <c r="GM476" s="471" t="str">
        <f>IF(_tag_month_day!BX466="","",_tag_month_day!BX466/100)</f>
        <v/>
      </c>
      <c r="GN476" s="470">
        <f>GN475</f>
        <v>0.070000000000000007</v>
      </c>
      <c r="GO476" s="470">
        <f>GO475</f>
        <v>0.029999999999999999</v>
      </c>
      <c r="GP476" s="470">
        <f>GP475</f>
        <v>0.089999999999999997</v>
      </c>
      <c r="GQ476" s="470">
        <f>GQ475</f>
        <v>0.029999999999999999</v>
      </c>
      <c r="GR476" s="471" t="str">
        <f>IF(_tag_month_day!CA466="","",_tag_month_day!CA466/100)</f>
        <v/>
      </c>
      <c r="GS476" s="472">
        <f>GS475</f>
        <v>0.95299999999999996</v>
      </c>
      <c r="GT476" s="472">
        <f>GT475</f>
        <v>0.55000000000000004</v>
      </c>
      <c r="GU476" s="472">
        <f>GU475</f>
        <v>0.55000000000000004</v>
      </c>
      <c r="GV476" s="472">
        <f>GV475</f>
        <v>0.55000000000000004</v>
      </c>
      <c r="GW476" s="472">
        <f>GW475</f>
        <v>0.5</v>
      </c>
      <c r="GX476" s="472">
        <f>GX475</f>
        <v>0.93500000000000005</v>
      </c>
      <c r="GY476" s="472">
        <f>GY475</f>
        <v>0.14999999999999999</v>
      </c>
      <c r="GZ476" s="472">
        <f>GZ475</f>
        <v>1</v>
      </c>
      <c r="HA476" s="474">
        <f>HA475</f>
        <v>0.047</v>
      </c>
      <c r="HB476" s="474">
        <f>HB475</f>
        <v>0.45000000000000001</v>
      </c>
      <c r="HC476" s="474">
        <f>HC475</f>
        <v>0.45000000000000001</v>
      </c>
      <c r="HD476" s="474">
        <f>HD475</f>
        <v>0.45000000000000001</v>
      </c>
      <c r="HE476" s="474">
        <f>HE475</f>
        <v>0.5</v>
      </c>
      <c r="HF476" s="474">
        <f>HF475</f>
        <v>0.065000000000000002</v>
      </c>
      <c r="HG476" s="474">
        <f>HG475</f>
        <v>0.84999999999999998</v>
      </c>
      <c r="HH476" s="474">
        <f>HH475</f>
        <v>0</v>
      </c>
      <c r="HI476" s="10">
        <f>IF(BZ476&lt;&gt;"",CK476-BV476,0)</f>
        <v>0</v>
      </c>
      <c r="HJ476" s="10" t="e">
        <f>IF(AJ476&gt;0,AH476-AJ476,0)</f>
        <v>#VALUE!</v>
      </c>
      <c r="HK476" s="466">
        <f>HK475</f>
        <v>0.84999999999999998</v>
      </c>
      <c r="HL476" s="424">
        <f>HL475</f>
        <v>550000</v>
      </c>
      <c r="HM476" s="424">
        <f>HM475</f>
        <v>480000</v>
      </c>
      <c r="HN476" s="465" t="e">
        <f>(DJ476*EZ476+DK476*FH476+DL476*FM476+DM476*FR476+DN476*FW476+DO476*GB476+DS476*GI476+DP476*GM476+DR476*GR476)*1000*2</f>
        <v>#VALUE!</v>
      </c>
      <c r="HO476" s="465" t="e">
        <f>HN476*HK476*$HO$2/HL476*1000000</f>
        <v>#VALUE!</v>
      </c>
      <c r="HP476" s="465" t="e">
        <f>HN476*HK476*$HP$2/HM476*1000000</f>
        <v>#VALUE!</v>
      </c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</row>
    <row customFormat="1" r="477" s="0">
      <c r="A477" s="420">
        <v>466</v>
      </c>
      <c r="B477" s="421">
        <f ca="1">IF(D477=D476,B476,IF(D477="夜班",B476+1,B476))</f>
        <v>43605</v>
      </c>
      <c r="C477" s="422">
        <f>C476</f>
        <v>0.041666666666666699</v>
      </c>
      <c r="D477" s="10" t="str">
        <f ca="1">IF(HOUR(G477)&lt;8,"夜班",IF(HOUR(G477)&lt;16,"白班",IF(HOUR(G477)&lt;24,"中班",0)))</f>
        <v>白班</v>
      </c>
      <c r="E477" s="10" t="e">
        <f ca="1">IF(F477=1,"甲",IF(F477=2,"乙",IF(F477=3,"丙",IF(F477=4,"丁",""))))</f>
        <v>#REF!</v>
      </c>
      <c r="F477" s="10" t="e">
        <f ca="1">SUMPRODUCT((成本日报!$A$3:$A$95=计划!B477)*(成本日报!$B$3:$B$95=计划!$D477),成本日报!$C$3:$C$95)</f>
        <v>#REF!</v>
      </c>
      <c r="G477" s="423">
        <f ca="1">G476+C476</f>
        <v>43605.374999998872</v>
      </c>
      <c r="H477" s="423">
        <f ca="1">$G477+$C477/60*10+$C477*0</f>
        <v>43605.381944443317</v>
      </c>
      <c r="I477" s="423">
        <f ca="1">$G477+$C477/60*18+$C477*0</f>
        <v>43605.387499998869</v>
      </c>
      <c r="J477" s="423">
        <f ca="1">$G477+$C477/60*0+$C477*1</f>
        <v>43605.416666665536</v>
      </c>
      <c r="K477" s="423">
        <f ca="1">$G477+$C477/60*30+$C477*2</f>
        <v>43605.479166665544</v>
      </c>
      <c r="L477" s="423">
        <f ca="1">$G477+$C477/60*0+$C477*3</f>
        <v>43605.499999998872</v>
      </c>
      <c r="M477" s="424" t="str">
        <f>IF(_tag_month_day!A467="","",_tag_month_day!A467)</f>
        <v/>
      </c>
      <c r="N477" s="424" t="str">
        <f>IF(_tag_month_day!B467="","",_tag_month_day!B467)</f>
        <v/>
      </c>
      <c r="O477" s="425" t="e">
        <f>IF(M477+N477=0,"",M477+N477)</f>
        <v>#VALUE!</v>
      </c>
      <c r="P477" s="424" t="str">
        <f>IF(_tag_month_day!C467="","",_tag_month_day!C467)</f>
        <v/>
      </c>
      <c r="Q477" s="424" t="str">
        <f>IF(_tag_month_day!D467="","",_tag_month_day!D467)</f>
        <v/>
      </c>
      <c r="R477" s="426" t="str">
        <f>IF(_tag_month_day!CB467="","",_tag_month_day!CB467/100)</f>
        <v/>
      </c>
      <c r="S477" s="427" t="str">
        <f>IF(_tag_month_day!E467="","",_tag_month_day!E467)</f>
        <v/>
      </c>
      <c r="T477" s="427" t="str">
        <f>IF(_tag_month_day!F467="","",_tag_month_day!F467)</f>
        <v/>
      </c>
      <c r="U477" s="428" t="e">
        <f>S477+T477</f>
        <v>#VALUE!</v>
      </c>
      <c r="V477" s="429" t="e">
        <f>U477/AJ477</f>
        <v>#VALUE!</v>
      </c>
      <c r="W477" s="430" t="str">
        <f>IF(_jhy_month_day!A467="","",_jhy_month_day!A467)</f>
        <v/>
      </c>
      <c r="X477" s="431" t="str">
        <f>IF(_jhy_month_day!B467="","",_jhy_month_day!B467/100)</f>
        <v/>
      </c>
      <c r="Y477" s="431" t="str">
        <f>IF(_jhy_month_day!C467="","",_jhy_month_day!C467/100)</f>
        <v/>
      </c>
      <c r="Z477" s="432">
        <f>Z473+1</f>
        <v>117</v>
      </c>
      <c r="AA477" s="433" t="str">
        <f>IF(_tag_month_day!G467="","",_tag_month_day!G467/100)</f>
        <v/>
      </c>
      <c r="AB477" s="433" t="str">
        <f>IF(_tag_month_day!H467="","",_tag_month_day!H467/100)</f>
        <v/>
      </c>
      <c r="AC477" s="434">
        <f>IF(X477="",AC476,BK477*($AV476*X477+$AW476*FD476+$AX476*FI476+$AY476*FN476+$AZ476*FS476+$BA476*FX476+$BG476*GE476)/(AV476*Y477+AX476*FK476+AW476*FF476+AY476*FP476+AZ476*FU476+BA476*FZ476+BG476*GG476+BB476*GK476+BC476*GN476+BD476*GP476))</f>
        <v>1.59963432013121</v>
      </c>
      <c r="AD477" s="435" t="str">
        <f>IF(AC477=AC476,"",AC477-AC476)</f>
        <v/>
      </c>
      <c r="AE477" s="436" t="str">
        <f>IF(1-AF477=0,"",(1-AF477))</f>
        <v/>
      </c>
      <c r="AF477" s="437">
        <v>1</v>
      </c>
      <c r="AG477" s="10" t="str">
        <f>AG476</f>
        <v>9A3</v>
      </c>
      <c r="AH477" s="438" t="str">
        <f>AH476</f>
        <v/>
      </c>
      <c r="AI477" s="424"/>
      <c r="AJ477" s="10" t="str">
        <f>IF(_tag_month_day!I467="","",_tag_month_day!I467)</f>
        <v/>
      </c>
      <c r="AK477" s="440"/>
      <c r="AL477" s="440"/>
      <c r="AM477" s="440"/>
      <c r="AN477" s="441">
        <f>AN476</f>
        <v>2</v>
      </c>
      <c r="AO477" s="441">
        <f>AO476</f>
        <v>8</v>
      </c>
      <c r="AP477" s="442" t="e">
        <f>(IF(AN477=0,AS476,AS476*(1+AO477/AN477)/(AR477+AO477/AN477)))+AT477</f>
        <v>#VALUE!</v>
      </c>
      <c r="AQ477" s="443" t="str">
        <f>IF(_tag_month_day!J467="","",_tag_month_day!J467/100)</f>
        <v/>
      </c>
      <c r="AR477" s="444">
        <f>AR476</f>
        <v>1.3</v>
      </c>
      <c r="AS477" s="445" t="e">
        <f>AQ477*(AN477*AR477+AO477)/(AN477+AO477)</f>
        <v>#VALUE!</v>
      </c>
      <c r="AT477" s="445" t="e">
        <f>(SUM(BE477:BF477)-SUM(BE476:BF476))*0.05</f>
        <v>#VALUE!</v>
      </c>
      <c r="AU477" s="446" t="str">
        <f>IF(_tag_month_day!CC467="","",IF(_tag_month_day!CC467&gt;0,_tag_month_day!CD467,_tag_month_day!CE467))</f>
        <v/>
      </c>
      <c r="AV477" s="447" t="str">
        <f>IF(_tag_month_day!L467="","",_tag_month_day!L467/100)</f>
        <v/>
      </c>
      <c r="AW477" s="431">
        <f>AW476</f>
        <v>0</v>
      </c>
      <c r="AX477" s="431">
        <f>AX476</f>
        <v>0</v>
      </c>
      <c r="AY477" s="431" t="str">
        <f>IF(_tag_month_day!M467="","",_tag_month_day!M467/100)</f>
        <v/>
      </c>
      <c r="AZ477" s="431" t="str">
        <f>IF(_tag_month_day!N467="","",_tag_month_day!N467/100)</f>
        <v/>
      </c>
      <c r="BA477" s="431" t="str">
        <f>IF(_tag_month_day!O467="","",_tag_month_day!O467/100)</f>
        <v/>
      </c>
      <c r="BB477" s="448" t="str">
        <f>IF(_tag_month_day!P467="","",_tag_month_day!P467/100)</f>
        <v/>
      </c>
      <c r="BC477" s="448">
        <f>BC476</f>
        <v>0</v>
      </c>
      <c r="BD477" s="448" t="str">
        <f>IF(_tag_month_day!Q467="","",_tag_month_day!Q467/100)</f>
        <v/>
      </c>
      <c r="BE477" s="449" t="str">
        <f>IF(_tag_month_day!R467="","",_tag_month_day!R467/100)</f>
        <v/>
      </c>
      <c r="BF477" s="388" t="e">
        <f>(AU477*(100+BE477*100))/(AJ477-AU477)/100</f>
        <v>#VALUE!</v>
      </c>
      <c r="BG477" s="450" t="e">
        <f>BE477+BF477</f>
        <v>#VALUE!</v>
      </c>
      <c r="BH477" s="451" t="e">
        <f>SUM(AV477:BF477)</f>
        <v>#VALUE!</v>
      </c>
      <c r="BI477" s="452" t="e">
        <f>IF(CX477=0,BI476,(DK477*查询!$R$5+DL477*查询!$Q$5+DM477*查询!$N$5+DN477*查询!$O$5+DO477*查询!$P$5)*AF477/CX477)</f>
        <v>#VALUE!</v>
      </c>
      <c r="BJ477" s="452" t="e">
        <f>IF(CX477=0,BJ476,(DP477*查询!$S$5+DQ477*查询!$T$5+DR477*查询!$U$5)*AF477/CX477)</f>
        <v>#VALUE!</v>
      </c>
      <c r="BK477" s="452">
        <f>BK476</f>
        <v>1</v>
      </c>
      <c r="BL477" s="453" t="e">
        <f>SUMPRODUCT((AV477:BA477)*(GS477:GX477))/((GS477:GX477)+SUM(BB477:BD477)*GY477+BG477*GZ477)</f>
        <v>#VALUE!</v>
      </c>
      <c r="BM477" s="453" t="e">
        <f>BK477*($AV477*FB477+$AW477*FD477+$AX477*FI477+$AY477*FN477+$AZ477*FS477+$BA477*FX477+$BG477*GE477)/(AV477*EY477+AX477*FK477+AW477*FF477+AY477*FP477+AZ477*FU477+BA477*FZ477+BG477*GG477+BB477*GK477+BC477*GN477+BD477*GP477)</f>
        <v>#VALUE!</v>
      </c>
      <c r="BN477" s="453" t="e">
        <f>($AV477*FC477+$AX477*FJ477+$AW477*FE477+$AY477*FO477+$AZ477*FT477+$BA477*FY477+$BG477*GF477)/($AV477*FA477+BG477*GH477+BB477*GL477+BC477*GO477+BD477*GQ477+BA477*GA477)</f>
        <v>#VALUE!</v>
      </c>
      <c r="BO477" s="454" t="e">
        <f>SUMPRODUCT(AV477:BA477*GS477:GX477)/(GS477:GX477+(BB477+BC477+BD477)*GY477+BG477)</f>
        <v>#VALUE!</v>
      </c>
      <c r="BP477" s="454" t="e">
        <f>SUMPRODUCT(AV477:BA477*GS477:GX477)/(GS477:GX477+(BB477+BC477+BD477)*GY477+BG477)</f>
        <v>#VALUE!</v>
      </c>
      <c r="BQ477" s="454" t="e">
        <f>SUMPRODUCT(AV477:BA477*GS477:GX477)/(GS477:GX477+(BB477+BC477+BD477)*GY477+BG477)</f>
        <v>#VALUE!</v>
      </c>
      <c r="BR477" s="453" t="str">
        <f>IF(_tag_month_day!T467="","",_tag_month_day!T467)</f>
        <v/>
      </c>
      <c r="BS477" s="453" t="str">
        <f>IF(_tag_month_day!U467="","",_tag_month_day!U467)</f>
        <v/>
      </c>
      <c r="BT477" s="455" t="str">
        <f>IF(CK477="","",IF((CK477&gt;=BV477-0.12)*(CK477&lt;=BV477+0.12),"合格","不合格"))</f>
        <v/>
      </c>
      <c r="BU477" s="456" t="str">
        <f>IF(_tag_month_day!V467="","",_tag_month_day!V467)</f>
        <v/>
      </c>
      <c r="BV477" s="457" t="str">
        <f>IF(_tag_month_day!W467="","",_tag_month_day!W467)</f>
        <v/>
      </c>
      <c r="BW477" s="458" t="str">
        <f>IF(_tag_month_day!X467="","",_tag_month_day!X467)</f>
        <v/>
      </c>
      <c r="BX477" s="458" t="str">
        <f>IF(_tag_month_day!Y467="","",_tag_month_day!Y467)</f>
        <v/>
      </c>
      <c r="BY477" s="459">
        <f ca="1">L477</f>
        <v>43605.499999998872</v>
      </c>
      <c r="BZ477" s="460"/>
      <c r="CA477" s="461"/>
      <c r="CB477" s="424" t="str">
        <f>IF(_tag_month_day!Z467="","",_tag_month_day!Z467)</f>
        <v/>
      </c>
      <c r="CC477" s="424" t="str">
        <f>IF(_tag_month_day!AA467="","",_tag_month_day!AA467)</f>
        <v/>
      </c>
      <c r="CD477" s="424" t="str">
        <f>IF(_tag_month_day!AB467="","",_tag_month_day!AB467)</f>
        <v/>
      </c>
      <c r="CE477" s="424" t="str">
        <f>IF(_tag_month_day!AC467="","",_tag_month_day!AC467)</f>
        <v/>
      </c>
      <c r="CF477" s="424" t="str">
        <f>IF(_tag_month_day!AD467="","",_tag_month_day!AD467)</f>
        <v/>
      </c>
      <c r="CG477" s="424" t="str">
        <f>IF(_tag_month_day!AE467="","",_tag_month_day!AE467)</f>
        <v/>
      </c>
      <c r="CH477" s="424" t="str">
        <f>IF(_tag_month_day!AF467="","",_tag_month_day!AF467)</f>
        <v/>
      </c>
      <c r="CI477" s="424" t="str">
        <f>IF(_tag_month_day!AG467="","",_tag_month_day!AG467)</f>
        <v/>
      </c>
      <c r="CJ477" s="424" t="str">
        <f>IF(_tag_month_day!AH467="","",_tag_month_day!AH467)</f>
        <v/>
      </c>
      <c r="CK477" s="424" t="str">
        <f>IF(_tag_month_day!AI467="","",_tag_month_day!AI467)</f>
        <v/>
      </c>
      <c r="CL477" s="4" t="str">
        <f>IF(_tag_month_day!AJ467="","",_tag_month_day!AJ467)</f>
        <v/>
      </c>
      <c r="CM477" s="4" t="str">
        <f>IF(_tag_month_day!AK467="","",_tag_month_day!AK467)</f>
        <v/>
      </c>
      <c r="CN477" s="4" t="str">
        <f>IF(_tag_month_day!AL467="","",_tag_month_day!AL467)</f>
        <v/>
      </c>
      <c r="CO477" s="4" t="str">
        <f>IF(_tag_month_day!AM467="","",_tag_month_day!AM467)</f>
        <v/>
      </c>
      <c r="CP477" s="4" t="str">
        <f>IF(_tag_month_day!AN467="","",_tag_month_day!AN467)</f>
        <v/>
      </c>
      <c r="CQ477" s="4" t="str">
        <f>IF(_tag_month_day!AO467="","",_tag_month_day!AO467)</f>
        <v/>
      </c>
      <c r="CR477" s="462" t="str">
        <f>IF(_tag_month_day!AP467="","",_tag_month_day!AP467)</f>
        <v/>
      </c>
      <c r="CS477" s="463" t="str">
        <f>IF(_tag_month_day!AQ467="","",_tag_month_day!AQ467)</f>
        <v/>
      </c>
      <c r="CT477" s="4" t="str">
        <f>IF(_tag_month_day!AR467="","",_tag_month_day!AR467)</f>
        <v/>
      </c>
      <c r="CU477" s="464" t="e">
        <f>DU477/AJ477</f>
        <v>#VALUE!</v>
      </c>
      <c r="CV477" s="451" t="e">
        <f>BG477/BH477</f>
        <v>#VALUE!</v>
      </c>
      <c r="CW477" s="465" t="e">
        <f>AJ477*(1-CV477)*CU477*AF477</f>
        <v>#VALUE!</v>
      </c>
      <c r="CX477" s="465" t="e">
        <f>CW477*94%</f>
        <v>#VALUE!</v>
      </c>
      <c r="CY477" s="466" t="e">
        <f>IF(CX477=0,0,DS477/(DS477+CX477))</f>
        <v>#VALUE!</v>
      </c>
      <c r="CZ477" s="465" t="e">
        <f>$AJ477*EF477</f>
        <v>#VALUE!</v>
      </c>
      <c r="DA477" s="465" t="e">
        <f>$AJ477*EG477</f>
        <v>#VALUE!</v>
      </c>
      <c r="DB477" s="465" t="e">
        <f>$AJ477*EH477</f>
        <v>#VALUE!</v>
      </c>
      <c r="DC477" s="465" t="e">
        <f>$AJ477*EI477</f>
        <v>#VALUE!</v>
      </c>
      <c r="DD477" s="465" t="e">
        <f>$AJ477*EJ477</f>
        <v>#VALUE!</v>
      </c>
      <c r="DE477" s="465" t="e">
        <f>$AJ477*EK477</f>
        <v>#VALUE!</v>
      </c>
      <c r="DF477" s="465" t="e">
        <f>$AJ477*EL477</f>
        <v>#VALUE!</v>
      </c>
      <c r="DG477" s="465" t="e">
        <f>$AJ477*EM477</f>
        <v>#VALUE!</v>
      </c>
      <c r="DH477" s="465" t="e">
        <f>$AJ477*EN477</f>
        <v>#VALUE!</v>
      </c>
      <c r="DI477" s="465" t="e">
        <f>$AJ477*EO477</f>
        <v>#VALUE!</v>
      </c>
      <c r="DJ477" s="465" t="e">
        <f>CZ477*(1-EP477)</f>
        <v>#VALUE!</v>
      </c>
      <c r="DK477" s="465" t="e">
        <f>DA477*(1-ER477)</f>
        <v>#VALUE!</v>
      </c>
      <c r="DL477" s="465" t="e">
        <f>DB477*(1-EQ477)</f>
        <v>#VALUE!</v>
      </c>
      <c r="DM477" s="465" t="e">
        <f>DC477*(1-ES477)</f>
        <v>#VALUE!</v>
      </c>
      <c r="DN477" s="465" t="e">
        <f>DD477*(1-ET477)</f>
        <v>#VALUE!</v>
      </c>
      <c r="DO477" s="465" t="e">
        <f>DE477</f>
        <v>#VALUE!</v>
      </c>
      <c r="DP477" s="465" t="e">
        <f>DF477*(1-EU477)</f>
        <v>#VALUE!</v>
      </c>
      <c r="DQ477" s="465" t="e">
        <f>DG477*(1-EV477)</f>
        <v>#VALUE!</v>
      </c>
      <c r="DR477" s="465" t="e">
        <f>DH477*(1-EW477)</f>
        <v>#VALUE!</v>
      </c>
      <c r="DS477" s="465" t="e">
        <f>DI477</f>
        <v>#VALUE!</v>
      </c>
      <c r="DT477" s="465" t="e">
        <f>SUM(DJ477:DS477)</f>
        <v>#VALUE!</v>
      </c>
      <c r="DU477" s="465" t="e">
        <f>(GS477:GX477)+(DP477+DQ477+DR477)*GY477+DS477</f>
        <v>#VALUE!</v>
      </c>
      <c r="DV477" s="451" t="e">
        <f>AV477/$BH477/(1-EP477)</f>
        <v>#VALUE!</v>
      </c>
      <c r="DW477" s="451" t="e">
        <f>AW477/$BH477/(1-ER477)</f>
        <v>#VALUE!</v>
      </c>
      <c r="DX477" s="451" t="e">
        <f>AX477/$BH477/(1-EQ477)</f>
        <v>#VALUE!</v>
      </c>
      <c r="DY477" s="451" t="e">
        <f>AY477/$BH477/(1-ES477)</f>
        <v>#VALUE!</v>
      </c>
      <c r="DZ477" s="451" t="e">
        <f>AZ477/$BH477/(1-ET477)</f>
        <v>#VALUE!</v>
      </c>
      <c r="EA477" s="451" t="e">
        <f>BA477/$BH477/(1-AX477)</f>
        <v>#VALUE!</v>
      </c>
      <c r="EB477" s="451" t="e">
        <f>BB477/$BH477/(1-EU477)</f>
        <v>#VALUE!</v>
      </c>
      <c r="EC477" s="451" t="e">
        <f>BC477/$BH477/(1-EV477)</f>
        <v>#VALUE!</v>
      </c>
      <c r="ED477" s="451" t="e">
        <f>BD477/$BH477/(1-EW477)</f>
        <v>#VALUE!</v>
      </c>
      <c r="EE477" s="451" t="e">
        <f>BG477/BH477</f>
        <v>#VALUE!</v>
      </c>
      <c r="EF477" s="451" t="e">
        <f>DV477/SUM($DV477:$EE477)</f>
        <v>#VALUE!</v>
      </c>
      <c r="EG477" s="451" t="e">
        <f>DW477/SUM($DV477:$EE477)</f>
        <v>#VALUE!</v>
      </c>
      <c r="EH477" s="451" t="e">
        <f>DX477/SUM($DV477:$EE477)</f>
        <v>#VALUE!</v>
      </c>
      <c r="EI477" s="451" t="e">
        <f>DY477/SUM($DV477:$EE477)</f>
        <v>#VALUE!</v>
      </c>
      <c r="EJ477" s="451" t="e">
        <f>DZ477/SUM($DV477:$EE477)</f>
        <v>#VALUE!</v>
      </c>
      <c r="EK477" s="451" t="e">
        <f>EA477/SUM($DV477:$EE477)</f>
        <v>#VALUE!</v>
      </c>
      <c r="EL477" s="451" t="e">
        <f>EB477/SUM($DV477:$EE477)</f>
        <v>#VALUE!</v>
      </c>
      <c r="EM477" s="451" t="e">
        <f>EC477/SUM($DV477:$EE477)</f>
        <v>#VALUE!</v>
      </c>
      <c r="EN477" s="451" t="e">
        <f>ED477/SUM($DV477:$EE477)</f>
        <v>#VALUE!</v>
      </c>
      <c r="EO477" s="451" t="e">
        <f>EE477/SUM($DV477:$EE477)</f>
        <v>#VALUE!</v>
      </c>
      <c r="EP477" s="450">
        <f>EP476</f>
        <v>0.080000000000000002</v>
      </c>
      <c r="EQ477" s="450">
        <f>EQ476</f>
        <v>0.014999999999999999</v>
      </c>
      <c r="ER477" s="450">
        <f>ER476</f>
        <v>0.014999999999999999</v>
      </c>
      <c r="ES477" s="450">
        <f>ES476</f>
        <v>0.014999999999999999</v>
      </c>
      <c r="ET477" s="450">
        <f>ET476</f>
        <v>0.014999999999999999</v>
      </c>
      <c r="EU477" s="450">
        <f>EU476</f>
        <v>0.089999999999999997</v>
      </c>
      <c r="EV477" s="450">
        <f>EV476</f>
        <v>0.089999999999999997</v>
      </c>
      <c r="EW477" s="450">
        <f>EW476</f>
        <v>0.089999999999999997</v>
      </c>
      <c r="EX477" s="431" t="str">
        <f>IF(_tag_month_day!AS467="","",_tag_month_day!AS467/100)</f>
        <v/>
      </c>
      <c r="EY477" s="431" t="str">
        <f>IF(_tag_month_day!AT467="","",_tag_month_day!AT467/100)</f>
        <v/>
      </c>
      <c r="EZ477" s="431" t="str">
        <f>IF(_tag_month_day!AU467="","",_tag_month_day!AU467/100)</f>
        <v/>
      </c>
      <c r="FA477" s="431" t="str">
        <f>IF(_tag_month_day!AV467="","",_tag_month_day!AV467/100)</f>
        <v/>
      </c>
      <c r="FB477" s="431" t="str">
        <f>IF(_tag_month_day!AW467="","",_tag_month_day!AW467/100)</f>
        <v/>
      </c>
      <c r="FC477" s="431" t="str">
        <f>IF(_tag_month_day!AX467="","",_tag_month_day!AX467/100)</f>
        <v/>
      </c>
      <c r="FD477" s="449" t="str">
        <f>IF(_tag_month_day!AY467="","",_tag_month_day!AY467/100)</f>
        <v/>
      </c>
      <c r="FE477" s="449" t="str">
        <f>IF(_tag_month_day!AZ467="","",_tag_month_day!AZ467/100)</f>
        <v/>
      </c>
      <c r="FF477" s="449" t="str">
        <f>IF(_tag_month_day!BA467="","",_tag_month_day!BA467/100)</f>
        <v/>
      </c>
      <c r="FG477" s="449" t="str">
        <f>IF(_tag_month_day!BB467="","",_tag_month_day!BB467/100)</f>
        <v/>
      </c>
      <c r="FH477" s="467" t="str">
        <f>IF(_tag_month_day!BC467="","",_tag_month_day!BC467/100)</f>
        <v/>
      </c>
      <c r="FI477" s="449">
        <f>FI476</f>
        <v>0.40999999999999998</v>
      </c>
      <c r="FJ477" s="449">
        <f>FJ476</f>
        <v>0.11</v>
      </c>
      <c r="FK477" s="449">
        <f>FK476</f>
        <v>0.014999999999999999</v>
      </c>
      <c r="FL477" s="449">
        <f>FL476</f>
        <v>0</v>
      </c>
      <c r="FM477" s="467">
        <f>FM476</f>
        <v>0.0001</v>
      </c>
      <c r="FN477" s="449">
        <f>FN476</f>
        <v>0.32000000000000001</v>
      </c>
      <c r="FO477" s="449">
        <f>FO476</f>
        <v>0.20000000000000001</v>
      </c>
      <c r="FP477" s="449">
        <f>FP476</f>
        <v>0.01</v>
      </c>
      <c r="FQ477" s="449">
        <f>FQ476</f>
        <v>0</v>
      </c>
      <c r="FR477" s="467">
        <f>FR476</f>
        <v>0.0001</v>
      </c>
      <c r="FS477" s="449" t="str">
        <f>IF(_tag_month_day!BD467="","",_tag_month_day!BD467/100)</f>
        <v/>
      </c>
      <c r="FT477" s="449" t="str">
        <f>IF(_tag_month_day!BE467="","",_tag_month_day!BE467/100)</f>
        <v/>
      </c>
      <c r="FU477" s="449" t="str">
        <f>IF(_tag_month_day!BF467="","",_tag_month_day!BF467/100)</f>
        <v/>
      </c>
      <c r="FV477" s="449" t="str">
        <f>IF(_tag_month_day!BG467="","",_tag_month_day!BG467/100)</f>
        <v/>
      </c>
      <c r="FW477" s="467" t="str">
        <f>IF(_tag_month_day!BH467="","",_tag_month_day!BH467/100)</f>
        <v/>
      </c>
      <c r="FX477" s="449" t="str">
        <f>IF(_tag_month_day!BI467="","",_tag_month_day!BI467/100)</f>
        <v/>
      </c>
      <c r="FY477" s="449" t="str">
        <f>IF(_tag_month_day!BJ467="","",_tag_month_day!BJ467/100)</f>
        <v/>
      </c>
      <c r="FZ477" s="468" t="str">
        <f>IF(_tag_month_day!BK467="","",_tag_month_day!BK467/100)</f>
        <v/>
      </c>
      <c r="GA477" s="449" t="str">
        <f>IF(_tag_month_day!BL467="","",_tag_month_day!BL467/100)</f>
        <v/>
      </c>
      <c r="GB477" s="467" t="str">
        <f>IF(_tag_month_day!BM467="","",_tag_month_day!BM467/100)</f>
        <v/>
      </c>
      <c r="GC477" s="431" t="str">
        <f>IF(_tag_month_day!BN467="","",_tag_month_day!BN467/100)</f>
        <v/>
      </c>
      <c r="GD477" s="431" t="str">
        <f>IF(_tag_month_day!BO467="","",_tag_month_day!BO467/100)</f>
        <v/>
      </c>
      <c r="GE477" s="431" t="str">
        <f>IF(_tag_month_day!BP467="","",_tag_month_day!BP467/100)</f>
        <v/>
      </c>
      <c r="GF477" s="431" t="str">
        <f>IF(_tag_month_day!BQ467="","",_tag_month_day!BQ467/100)</f>
        <v/>
      </c>
      <c r="GG477" s="431" t="str">
        <f>IF(_tag_month_day!BR467="","",_tag_month_day!BR467/100)</f>
        <v/>
      </c>
      <c r="GH477" s="431" t="str">
        <f>IF(_tag_month_day!BS467="","",_tag_month_day!BS467/100)</f>
        <v/>
      </c>
      <c r="GI477" s="467" t="str">
        <f>IF(_tag_month_day!BT467="","",_tag_month_day!BT467/100)</f>
        <v/>
      </c>
      <c r="GJ477" s="469" t="str">
        <f>IF(_tag_month_day!BU467="","",_tag_month_day!BU467/100)</f>
        <v/>
      </c>
      <c r="GK477" s="470">
        <f>GK476</f>
        <v>0.070000000000000007</v>
      </c>
      <c r="GL477" s="470">
        <f>GL476</f>
        <v>0.029999999999999999</v>
      </c>
      <c r="GM477" s="471" t="str">
        <f>IF(_tag_month_day!BX467="","",_tag_month_day!BX467/100)</f>
        <v/>
      </c>
      <c r="GN477" s="470">
        <f>GN476</f>
        <v>0.070000000000000007</v>
      </c>
      <c r="GO477" s="470">
        <f>GO476</f>
        <v>0.029999999999999999</v>
      </c>
      <c r="GP477" s="470">
        <f>GP476</f>
        <v>0.089999999999999997</v>
      </c>
      <c r="GQ477" s="470">
        <f>GQ476</f>
        <v>0.029999999999999999</v>
      </c>
      <c r="GR477" s="471" t="str">
        <f>IF(_tag_month_day!CA467="","",_tag_month_day!CA467/100)</f>
        <v/>
      </c>
      <c r="GS477" s="472">
        <f>GS476</f>
        <v>0.95299999999999996</v>
      </c>
      <c r="GT477" s="472">
        <f>GT476</f>
        <v>0.55000000000000004</v>
      </c>
      <c r="GU477" s="472">
        <f>GU476</f>
        <v>0.55000000000000004</v>
      </c>
      <c r="GV477" s="472">
        <f>GV476</f>
        <v>0.55000000000000004</v>
      </c>
      <c r="GW477" s="472">
        <f>GW476</f>
        <v>0.5</v>
      </c>
      <c r="GX477" s="472">
        <f>GX476</f>
        <v>0.93500000000000005</v>
      </c>
      <c r="GY477" s="472">
        <f>GY476</f>
        <v>0.14999999999999999</v>
      </c>
      <c r="GZ477" s="472">
        <f>GZ476</f>
        <v>1</v>
      </c>
      <c r="HA477" s="474">
        <f>HA476</f>
        <v>0.047</v>
      </c>
      <c r="HB477" s="474">
        <f>HB476</f>
        <v>0.45000000000000001</v>
      </c>
      <c r="HC477" s="474">
        <f>HC476</f>
        <v>0.45000000000000001</v>
      </c>
      <c r="HD477" s="474">
        <f>HD476</f>
        <v>0.45000000000000001</v>
      </c>
      <c r="HE477" s="474">
        <f>HE476</f>
        <v>0.5</v>
      </c>
      <c r="HF477" s="474">
        <f>HF476</f>
        <v>0.065000000000000002</v>
      </c>
      <c r="HG477" s="474">
        <f>HG476</f>
        <v>0.84999999999999998</v>
      </c>
      <c r="HH477" s="474">
        <f>HH476</f>
        <v>0</v>
      </c>
      <c r="HI477" s="10">
        <f>IF(BZ477&lt;&gt;"",CK477-BV477,0)</f>
        <v>0</v>
      </c>
      <c r="HJ477" s="10" t="e">
        <f>IF(AJ477&gt;0,AH477-AJ477,0)</f>
        <v>#VALUE!</v>
      </c>
      <c r="HK477" s="466">
        <f>HK476</f>
        <v>0.84999999999999998</v>
      </c>
      <c r="HL477" s="424">
        <f>HL476</f>
        <v>550000</v>
      </c>
      <c r="HM477" s="424">
        <f>HM476</f>
        <v>480000</v>
      </c>
      <c r="HN477" s="465" t="e">
        <f>(DJ477*EZ477+DK477*FH477+DL477*FM477+DM477*FR477+DN477*FW477+DO477*GB477+DS477*GI477+DP477*GM477+DR477*GR477)*1000*2</f>
        <v>#VALUE!</v>
      </c>
      <c r="HO477" s="465" t="e">
        <f>HN477*HK477*$HO$2/HL477*1000000</f>
        <v>#VALUE!</v>
      </c>
      <c r="HP477" s="465" t="e">
        <f>HN477*HK477*$HP$2/HM477*1000000</f>
        <v>#VALUE!</v>
      </c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</row>
    <row customFormat="1" r="478" s="0">
      <c r="A478" s="420">
        <v>467</v>
      </c>
      <c r="B478" s="421">
        <f ca="1">IF(D478=D477,B477,IF(D478="夜班",B477+1,B477))</f>
        <v>43605</v>
      </c>
      <c r="C478" s="422">
        <f>C477</f>
        <v>0.041666666666666699</v>
      </c>
      <c r="D478" s="10" t="str">
        <f ca="1">IF(HOUR(G478)&lt;8,"夜班",IF(HOUR(G478)&lt;16,"白班",IF(HOUR(G478)&lt;24,"中班",0)))</f>
        <v>白班</v>
      </c>
      <c r="E478" s="10" t="e">
        <f ca="1">IF(F478=1,"甲",IF(F478=2,"乙",IF(F478=3,"丙",IF(F478=4,"丁",""))))</f>
        <v>#REF!</v>
      </c>
      <c r="F478" s="10" t="e">
        <f ca="1">SUMPRODUCT((成本日报!$A$3:$A$95=计划!B478)*(成本日报!$B$3:$B$95=计划!$D478),成本日报!$C$3:$C$95)</f>
        <v>#REF!</v>
      </c>
      <c r="G478" s="423">
        <f ca="1">G477+C477</f>
        <v>43605.416666665536</v>
      </c>
      <c r="H478" s="423">
        <f ca="1">$G478+$C478/60*10+$C478*0</f>
        <v>43605.423611109982</v>
      </c>
      <c r="I478" s="423">
        <f ca="1">$G478+$C478/60*18+$C478*0</f>
        <v>43605.429166665534</v>
      </c>
      <c r="J478" s="423">
        <f ca="1">$G478+$C478/60*0+$C478*1</f>
        <v>43605.458333332201</v>
      </c>
      <c r="K478" s="423">
        <f ca="1">$G478+$C478/60*30+$C478*2</f>
        <v>43605.520833332208</v>
      </c>
      <c r="L478" s="423">
        <f ca="1">$G478+$C478/60*0+$C478*3</f>
        <v>43605.541666665536</v>
      </c>
      <c r="M478" s="424" t="str">
        <f>IF(_tag_month_day!A468="","",_tag_month_day!A468)</f>
        <v/>
      </c>
      <c r="N478" s="424" t="str">
        <f>IF(_tag_month_day!B468="","",_tag_month_day!B468)</f>
        <v/>
      </c>
      <c r="O478" s="425" t="e">
        <f>IF(M478+N478=0,"",M478+N478)</f>
        <v>#VALUE!</v>
      </c>
      <c r="P478" s="424" t="str">
        <f>IF(_tag_month_day!C468="","",_tag_month_day!C468)</f>
        <v/>
      </c>
      <c r="Q478" s="424" t="str">
        <f>IF(_tag_month_day!D468="","",_tag_month_day!D468)</f>
        <v/>
      </c>
      <c r="R478" s="426" t="str">
        <f>IF(_tag_month_day!CB468="","",_tag_month_day!CB468/100)</f>
        <v/>
      </c>
      <c r="S478" s="427" t="str">
        <f>IF(_tag_month_day!E468="","",_tag_month_day!E468)</f>
        <v/>
      </c>
      <c r="T478" s="427" t="str">
        <f>IF(_tag_month_day!F468="","",_tag_month_day!F468)</f>
        <v/>
      </c>
      <c r="U478" s="428" t="e">
        <f>S478+T478</f>
        <v>#VALUE!</v>
      </c>
      <c r="V478" s="429" t="e">
        <f>U478/AJ478</f>
        <v>#VALUE!</v>
      </c>
      <c r="W478" s="430" t="str">
        <f>IF(_jhy_month_day!A468="","",_jhy_month_day!A468)</f>
        <v/>
      </c>
      <c r="X478" s="431" t="str">
        <f>IF(_jhy_month_day!B468="","",_jhy_month_day!B468/100)</f>
        <v/>
      </c>
      <c r="Y478" s="431" t="str">
        <f>IF(_jhy_month_day!C468="","",_jhy_month_day!C468/100)</f>
        <v/>
      </c>
      <c r="Z478" s="432">
        <f>Z474+1</f>
        <v>117</v>
      </c>
      <c r="AA478" s="433" t="str">
        <f>IF(_tag_month_day!G468="","",_tag_month_day!G468/100)</f>
        <v/>
      </c>
      <c r="AB478" s="433" t="str">
        <f>IF(_tag_month_day!H468="","",_tag_month_day!H468/100)</f>
        <v/>
      </c>
      <c r="AC478" s="434">
        <f>IF(X478="",AC477,BK478*($AV477*X478+$AW477*FD477+$AX477*FI477+$AY477*FN477+$AZ477*FS477+$BA477*FX477+$BG477*GE477)/(AV477*Y478+AX477*FK477+AW477*FF477+AY477*FP477+AZ477*FU477+BA477*FZ477+BG477*GG477+BB477*GK477+BC477*GN477+BD477*GP477))</f>
        <v>1.59963432013121</v>
      </c>
      <c r="AD478" s="435" t="str">
        <f>IF(AC478=AC477,"",AC478-AC477)</f>
        <v/>
      </c>
      <c r="AE478" s="436" t="str">
        <f>IF(1-AF478=0,"",(1-AF478))</f>
        <v/>
      </c>
      <c r="AF478" s="437">
        <v>1</v>
      </c>
      <c r="AG478" s="10" t="str">
        <f>AG477</f>
        <v>9A3</v>
      </c>
      <c r="AH478" s="438" t="str">
        <f>AH477</f>
        <v/>
      </c>
      <c r="AI478" s="424"/>
      <c r="AJ478" s="10" t="str">
        <f>IF(_tag_month_day!I468="","",_tag_month_day!I468)</f>
        <v/>
      </c>
      <c r="AK478" s="440"/>
      <c r="AL478" s="440"/>
      <c r="AM478" s="440"/>
      <c r="AN478" s="441">
        <f>AN477</f>
        <v>2</v>
      </c>
      <c r="AO478" s="441">
        <f>AO477</f>
        <v>8</v>
      </c>
      <c r="AP478" s="442" t="e">
        <f>(IF(AN478=0,AS477,AS477*(1+AO478/AN478)/(AR478+AO478/AN478)))+AT478</f>
        <v>#VALUE!</v>
      </c>
      <c r="AQ478" s="443" t="str">
        <f>IF(_tag_month_day!J468="","",_tag_month_day!J468/100)</f>
        <v/>
      </c>
      <c r="AR478" s="444">
        <f>AR477</f>
        <v>1.3</v>
      </c>
      <c r="AS478" s="445" t="e">
        <f>AQ478*(AN478*AR478+AO478)/(AN478+AO478)</f>
        <v>#VALUE!</v>
      </c>
      <c r="AT478" s="445" t="e">
        <f>(SUM(BE478:BF478)-SUM(BE477:BF477))*0.05</f>
        <v>#VALUE!</v>
      </c>
      <c r="AU478" s="446" t="str">
        <f>IF(_tag_month_day!CC468="","",IF(_tag_month_day!CC468&gt;0,_tag_month_day!CD468,_tag_month_day!CE468))</f>
        <v/>
      </c>
      <c r="AV478" s="447" t="str">
        <f>IF(_tag_month_day!L468="","",_tag_month_day!L468/100)</f>
        <v/>
      </c>
      <c r="AW478" s="431">
        <f>AW477</f>
        <v>0</v>
      </c>
      <c r="AX478" s="431">
        <f>AX477</f>
        <v>0</v>
      </c>
      <c r="AY478" s="431" t="str">
        <f>IF(_tag_month_day!M468="","",_tag_month_day!M468/100)</f>
        <v/>
      </c>
      <c r="AZ478" s="431" t="str">
        <f>IF(_tag_month_day!N468="","",_tag_month_day!N468/100)</f>
        <v/>
      </c>
      <c r="BA478" s="431" t="str">
        <f>IF(_tag_month_day!O468="","",_tag_month_day!O468/100)</f>
        <v/>
      </c>
      <c r="BB478" s="448" t="str">
        <f>IF(_tag_month_day!P468="","",_tag_month_day!P468/100)</f>
        <v/>
      </c>
      <c r="BC478" s="448">
        <f>BC477</f>
        <v>0</v>
      </c>
      <c r="BD478" s="448" t="str">
        <f>IF(_tag_month_day!Q468="","",_tag_month_day!Q468/100)</f>
        <v/>
      </c>
      <c r="BE478" s="449" t="str">
        <f>IF(_tag_month_day!R468="","",_tag_month_day!R468/100)</f>
        <v/>
      </c>
      <c r="BF478" s="388" t="e">
        <f>(AU478*(100+BE478*100))/(AJ478-AU478)/100</f>
        <v>#VALUE!</v>
      </c>
      <c r="BG478" s="450" t="e">
        <f>BE478+BF478</f>
        <v>#VALUE!</v>
      </c>
      <c r="BH478" s="451" t="e">
        <f>SUM(AV478:BF478)</f>
        <v>#VALUE!</v>
      </c>
      <c r="BI478" s="452" t="e">
        <f>IF(CX478=0,BI477,(DK478*查询!$R$5+DL478*查询!$Q$5+DM478*查询!$N$5+DN478*查询!$O$5+DO478*查询!$P$5)*AF478/CX478)</f>
        <v>#VALUE!</v>
      </c>
      <c r="BJ478" s="452" t="e">
        <f>IF(CX478=0,BJ477,(DP478*查询!$S$5+DQ478*查询!$T$5+DR478*查询!$U$5)*AF478/CX478)</f>
        <v>#VALUE!</v>
      </c>
      <c r="BK478" s="452">
        <f>BK477</f>
        <v>1</v>
      </c>
      <c r="BL478" s="453" t="e">
        <f>SUMPRODUCT((AV478:BA478)*(GS478:GX478))/((GS478:GX478)+SUM(BB478:BD478)*GY478+BG478*GZ478)</f>
        <v>#VALUE!</v>
      </c>
      <c r="BM478" s="453" t="e">
        <f>BK478*($AV478*FB478+$AW478*FD478+$AX478*FI478+$AY478*FN478+$AZ478*FS478+$BA478*FX478+$BG478*GE478)/(AV478*EY478+AX478*FK478+AW478*FF478+AY478*FP478+AZ478*FU478+BA478*FZ478+BG478*GG478+BB478*GK478+BC478*GN478+BD478*GP478)</f>
        <v>#VALUE!</v>
      </c>
      <c r="BN478" s="453" t="e">
        <f>($AV478*FC478+$AX478*FJ478+$AW478*FE478+$AY478*FO478+$AZ478*FT478+$BA478*FY478+$BG478*GF478)/($AV478*FA478+BG478*GH478+BB478*GL478+BC478*GO478+BD478*GQ478+BA478*GA478)</f>
        <v>#VALUE!</v>
      </c>
      <c r="BO478" s="454" t="e">
        <f>SUMPRODUCT(AV478:BA478*GS478:GX478)/(GS478:GX478+(BB478+BC478+BD478)*GY478+BG478)</f>
        <v>#VALUE!</v>
      </c>
      <c r="BP478" s="454" t="e">
        <f>SUMPRODUCT(AV478:BA478*GS478:GX478)/(GS478:GX478+(BB478+BC478+BD478)*GY478+BG478)</f>
        <v>#VALUE!</v>
      </c>
      <c r="BQ478" s="454" t="e">
        <f>SUMPRODUCT(AV478:BA478*GS478:GX478)/(GS478:GX478+(BB478+BC478+BD478)*GY478+BG478)</f>
        <v>#VALUE!</v>
      </c>
      <c r="BR478" s="453" t="str">
        <f>IF(_tag_month_day!T468="","",_tag_month_day!T468)</f>
        <v/>
      </c>
      <c r="BS478" s="453" t="str">
        <f>IF(_tag_month_day!U468="","",_tag_month_day!U468)</f>
        <v/>
      </c>
      <c r="BT478" s="455" t="str">
        <f>IF(CK478="","",IF((CK478&gt;=BV478-0.12)*(CK478&lt;=BV478+0.12),"合格","不合格"))</f>
        <v/>
      </c>
      <c r="BU478" s="456" t="str">
        <f>IF(_tag_month_day!V468="","",_tag_month_day!V468)</f>
        <v/>
      </c>
      <c r="BV478" s="457" t="str">
        <f>IF(_tag_month_day!W468="","",_tag_month_day!W468)</f>
        <v/>
      </c>
      <c r="BW478" s="458" t="str">
        <f>IF(_tag_month_day!X468="","",_tag_month_day!X468)</f>
        <v/>
      </c>
      <c r="BX478" s="458" t="str">
        <f>IF(_tag_month_day!Y468="","",_tag_month_day!Y468)</f>
        <v/>
      </c>
      <c r="BY478" s="459">
        <f ca="1">L478</f>
        <v>43605.541666665536</v>
      </c>
      <c r="BZ478" s="460"/>
      <c r="CA478" s="461"/>
      <c r="CB478" s="424" t="str">
        <f>IF(_tag_month_day!Z468="","",_tag_month_day!Z468)</f>
        <v/>
      </c>
      <c r="CC478" s="424" t="str">
        <f>IF(_tag_month_day!AA468="","",_tag_month_day!AA468)</f>
        <v/>
      </c>
      <c r="CD478" s="424" t="str">
        <f>IF(_tag_month_day!AB468="","",_tag_month_day!AB468)</f>
        <v/>
      </c>
      <c r="CE478" s="424" t="str">
        <f>IF(_tag_month_day!AC468="","",_tag_month_day!AC468)</f>
        <v/>
      </c>
      <c r="CF478" s="424" t="str">
        <f>IF(_tag_month_day!AD468="","",_tag_month_day!AD468)</f>
        <v/>
      </c>
      <c r="CG478" s="424" t="str">
        <f>IF(_tag_month_day!AE468="","",_tag_month_day!AE468)</f>
        <v/>
      </c>
      <c r="CH478" s="424" t="str">
        <f>IF(_tag_month_day!AF468="","",_tag_month_day!AF468)</f>
        <v/>
      </c>
      <c r="CI478" s="424" t="str">
        <f>IF(_tag_month_day!AG468="","",_tag_month_day!AG468)</f>
        <v/>
      </c>
      <c r="CJ478" s="424" t="str">
        <f>IF(_tag_month_day!AH468="","",_tag_month_day!AH468)</f>
        <v/>
      </c>
      <c r="CK478" s="424" t="str">
        <f>IF(_tag_month_day!AI468="","",_tag_month_day!AI468)</f>
        <v/>
      </c>
      <c r="CL478" s="4" t="str">
        <f>IF(_tag_month_day!AJ468="","",_tag_month_day!AJ468)</f>
        <v/>
      </c>
      <c r="CM478" s="4" t="str">
        <f>IF(_tag_month_day!AK468="","",_tag_month_day!AK468)</f>
        <v/>
      </c>
      <c r="CN478" s="4" t="str">
        <f>IF(_tag_month_day!AL468="","",_tag_month_day!AL468)</f>
        <v/>
      </c>
      <c r="CO478" s="4" t="str">
        <f>IF(_tag_month_day!AM468="","",_tag_month_day!AM468)</f>
        <v/>
      </c>
      <c r="CP478" s="4" t="str">
        <f>IF(_tag_month_day!AN468="","",_tag_month_day!AN468)</f>
        <v/>
      </c>
      <c r="CQ478" s="4" t="str">
        <f>IF(_tag_month_day!AO468="","",_tag_month_day!AO468)</f>
        <v/>
      </c>
      <c r="CR478" s="462" t="str">
        <f>IF(_tag_month_day!AP468="","",_tag_month_day!AP468)</f>
        <v/>
      </c>
      <c r="CS478" s="463" t="str">
        <f>IF(_tag_month_day!AQ468="","",_tag_month_day!AQ468)</f>
        <v/>
      </c>
      <c r="CT478" s="4" t="str">
        <f>IF(_tag_month_day!AR468="","",_tag_month_day!AR468)</f>
        <v/>
      </c>
      <c r="CU478" s="464" t="e">
        <f>DU478/AJ478</f>
        <v>#VALUE!</v>
      </c>
      <c r="CV478" s="451" t="e">
        <f>BG478/BH478</f>
        <v>#VALUE!</v>
      </c>
      <c r="CW478" s="465" t="e">
        <f>AJ478*(1-CV478)*CU478*AF478</f>
        <v>#VALUE!</v>
      </c>
      <c r="CX478" s="465" t="e">
        <f>CW478*94%</f>
        <v>#VALUE!</v>
      </c>
      <c r="CY478" s="466" t="e">
        <f>IF(CX478=0,0,DS478/(DS478+CX478))</f>
        <v>#VALUE!</v>
      </c>
      <c r="CZ478" s="465" t="e">
        <f>$AJ478*EF478</f>
        <v>#VALUE!</v>
      </c>
      <c r="DA478" s="465" t="e">
        <f>$AJ478*EG478</f>
        <v>#VALUE!</v>
      </c>
      <c r="DB478" s="465" t="e">
        <f>$AJ478*EH478</f>
        <v>#VALUE!</v>
      </c>
      <c r="DC478" s="465" t="e">
        <f>$AJ478*EI478</f>
        <v>#VALUE!</v>
      </c>
      <c r="DD478" s="465" t="e">
        <f>$AJ478*EJ478</f>
        <v>#VALUE!</v>
      </c>
      <c r="DE478" s="465" t="e">
        <f>$AJ478*EK478</f>
        <v>#VALUE!</v>
      </c>
      <c r="DF478" s="465" t="e">
        <f>$AJ478*EL478</f>
        <v>#VALUE!</v>
      </c>
      <c r="DG478" s="465" t="e">
        <f>$AJ478*EM478</f>
        <v>#VALUE!</v>
      </c>
      <c r="DH478" s="465" t="e">
        <f>$AJ478*EN478</f>
        <v>#VALUE!</v>
      </c>
      <c r="DI478" s="465" t="e">
        <f>$AJ478*EO478</f>
        <v>#VALUE!</v>
      </c>
      <c r="DJ478" s="465" t="e">
        <f>CZ478*(1-EP478)</f>
        <v>#VALUE!</v>
      </c>
      <c r="DK478" s="465" t="e">
        <f>DA478*(1-ER478)</f>
        <v>#VALUE!</v>
      </c>
      <c r="DL478" s="465" t="e">
        <f>DB478*(1-EQ478)</f>
        <v>#VALUE!</v>
      </c>
      <c r="DM478" s="465" t="e">
        <f>DC478*(1-ES478)</f>
        <v>#VALUE!</v>
      </c>
      <c r="DN478" s="465" t="e">
        <f>DD478*(1-ET478)</f>
        <v>#VALUE!</v>
      </c>
      <c r="DO478" s="465" t="e">
        <f>DE478</f>
        <v>#VALUE!</v>
      </c>
      <c r="DP478" s="465" t="e">
        <f>DF478*(1-EU478)</f>
        <v>#VALUE!</v>
      </c>
      <c r="DQ478" s="465" t="e">
        <f>DG478*(1-EV478)</f>
        <v>#VALUE!</v>
      </c>
      <c r="DR478" s="465" t="e">
        <f>DH478*(1-EW478)</f>
        <v>#VALUE!</v>
      </c>
      <c r="DS478" s="465" t="e">
        <f>DI478</f>
        <v>#VALUE!</v>
      </c>
      <c r="DT478" s="465" t="e">
        <f>SUM(DJ478:DS478)</f>
        <v>#VALUE!</v>
      </c>
      <c r="DU478" s="465" t="e">
        <f>(GS478:GX478)+(DP478+DQ478+DR478)*GY478+DS478</f>
        <v>#VALUE!</v>
      </c>
      <c r="DV478" s="451" t="e">
        <f>AV478/$BH478/(1-EP478)</f>
        <v>#VALUE!</v>
      </c>
      <c r="DW478" s="451" t="e">
        <f>AW478/$BH478/(1-ER478)</f>
        <v>#VALUE!</v>
      </c>
      <c r="DX478" s="451" t="e">
        <f>AX478/$BH478/(1-EQ478)</f>
        <v>#VALUE!</v>
      </c>
      <c r="DY478" s="451" t="e">
        <f>AY478/$BH478/(1-ES478)</f>
        <v>#VALUE!</v>
      </c>
      <c r="DZ478" s="451" t="e">
        <f>AZ478/$BH478/(1-ET478)</f>
        <v>#VALUE!</v>
      </c>
      <c r="EA478" s="451" t="e">
        <f>BA478/$BH478/(1-AX478)</f>
        <v>#VALUE!</v>
      </c>
      <c r="EB478" s="451" t="e">
        <f>BB478/$BH478/(1-EU478)</f>
        <v>#VALUE!</v>
      </c>
      <c r="EC478" s="451" t="e">
        <f>BC478/$BH478/(1-EV478)</f>
        <v>#VALUE!</v>
      </c>
      <c r="ED478" s="451" t="e">
        <f>BD478/$BH478/(1-EW478)</f>
        <v>#VALUE!</v>
      </c>
      <c r="EE478" s="451" t="e">
        <f>BG478/BH478</f>
        <v>#VALUE!</v>
      </c>
      <c r="EF478" s="451" t="e">
        <f>DV478/SUM($DV478:$EE478)</f>
        <v>#VALUE!</v>
      </c>
      <c r="EG478" s="451" t="e">
        <f>DW478/SUM($DV478:$EE478)</f>
        <v>#VALUE!</v>
      </c>
      <c r="EH478" s="451" t="e">
        <f>DX478/SUM($DV478:$EE478)</f>
        <v>#VALUE!</v>
      </c>
      <c r="EI478" s="451" t="e">
        <f>DY478/SUM($DV478:$EE478)</f>
        <v>#VALUE!</v>
      </c>
      <c r="EJ478" s="451" t="e">
        <f>DZ478/SUM($DV478:$EE478)</f>
        <v>#VALUE!</v>
      </c>
      <c r="EK478" s="451" t="e">
        <f>EA478/SUM($DV478:$EE478)</f>
        <v>#VALUE!</v>
      </c>
      <c r="EL478" s="451" t="e">
        <f>EB478/SUM($DV478:$EE478)</f>
        <v>#VALUE!</v>
      </c>
      <c r="EM478" s="451" t="e">
        <f>EC478/SUM($DV478:$EE478)</f>
        <v>#VALUE!</v>
      </c>
      <c r="EN478" s="451" t="e">
        <f>ED478/SUM($DV478:$EE478)</f>
        <v>#VALUE!</v>
      </c>
      <c r="EO478" s="451" t="e">
        <f>EE478/SUM($DV478:$EE478)</f>
        <v>#VALUE!</v>
      </c>
      <c r="EP478" s="450">
        <f>EP477</f>
        <v>0.080000000000000002</v>
      </c>
      <c r="EQ478" s="450">
        <f>EQ477</f>
        <v>0.014999999999999999</v>
      </c>
      <c r="ER478" s="450">
        <f>ER477</f>
        <v>0.014999999999999999</v>
      </c>
      <c r="ES478" s="450">
        <f>ES477</f>
        <v>0.014999999999999999</v>
      </c>
      <c r="ET478" s="450">
        <f>ET477</f>
        <v>0.014999999999999999</v>
      </c>
      <c r="EU478" s="450">
        <f>EU477</f>
        <v>0.089999999999999997</v>
      </c>
      <c r="EV478" s="450">
        <f>EV477</f>
        <v>0.089999999999999997</v>
      </c>
      <c r="EW478" s="450">
        <f>EW477</f>
        <v>0.089999999999999997</v>
      </c>
      <c r="EX478" s="431" t="str">
        <f>IF(_tag_month_day!AS468="","",_tag_month_day!AS468/100)</f>
        <v/>
      </c>
      <c r="EY478" s="431" t="str">
        <f>IF(_tag_month_day!AT468="","",_tag_month_day!AT468/100)</f>
        <v/>
      </c>
      <c r="EZ478" s="431" t="str">
        <f>IF(_tag_month_day!AU468="","",_tag_month_day!AU468/100)</f>
        <v/>
      </c>
      <c r="FA478" s="431" t="str">
        <f>IF(_tag_month_day!AV468="","",_tag_month_day!AV468/100)</f>
        <v/>
      </c>
      <c r="FB478" s="431" t="str">
        <f>IF(_tag_month_day!AW468="","",_tag_month_day!AW468/100)</f>
        <v/>
      </c>
      <c r="FC478" s="431" t="str">
        <f>IF(_tag_month_day!AX468="","",_tag_month_day!AX468/100)</f>
        <v/>
      </c>
      <c r="FD478" s="449" t="str">
        <f>IF(_tag_month_day!AY468="","",_tag_month_day!AY468/100)</f>
        <v/>
      </c>
      <c r="FE478" s="449" t="str">
        <f>IF(_tag_month_day!AZ468="","",_tag_month_day!AZ468/100)</f>
        <v/>
      </c>
      <c r="FF478" s="449" t="str">
        <f>IF(_tag_month_day!BA468="","",_tag_month_day!BA468/100)</f>
        <v/>
      </c>
      <c r="FG478" s="449" t="str">
        <f>IF(_tag_month_day!BB468="","",_tag_month_day!BB468/100)</f>
        <v/>
      </c>
      <c r="FH478" s="467" t="str">
        <f>IF(_tag_month_day!BC468="","",_tag_month_day!BC468/100)</f>
        <v/>
      </c>
      <c r="FI478" s="449">
        <f>FI477</f>
        <v>0.40999999999999998</v>
      </c>
      <c r="FJ478" s="449">
        <f>FJ477</f>
        <v>0.11</v>
      </c>
      <c r="FK478" s="449">
        <f>FK477</f>
        <v>0.014999999999999999</v>
      </c>
      <c r="FL478" s="449">
        <f>FL477</f>
        <v>0</v>
      </c>
      <c r="FM478" s="467">
        <f>FM477</f>
        <v>0.0001</v>
      </c>
      <c r="FN478" s="449">
        <f>FN477</f>
        <v>0.32000000000000001</v>
      </c>
      <c r="FO478" s="449">
        <f>FO477</f>
        <v>0.20000000000000001</v>
      </c>
      <c r="FP478" s="449">
        <f>FP477</f>
        <v>0.01</v>
      </c>
      <c r="FQ478" s="449">
        <f>FQ477</f>
        <v>0</v>
      </c>
      <c r="FR478" s="467">
        <f>FR477</f>
        <v>0.0001</v>
      </c>
      <c r="FS478" s="449" t="str">
        <f>IF(_tag_month_day!BD468="","",_tag_month_day!BD468/100)</f>
        <v/>
      </c>
      <c r="FT478" s="449" t="str">
        <f>IF(_tag_month_day!BE468="","",_tag_month_day!BE468/100)</f>
        <v/>
      </c>
      <c r="FU478" s="449" t="str">
        <f>IF(_tag_month_day!BF468="","",_tag_month_day!BF468/100)</f>
        <v/>
      </c>
      <c r="FV478" s="449" t="str">
        <f>IF(_tag_month_day!BG468="","",_tag_month_day!BG468/100)</f>
        <v/>
      </c>
      <c r="FW478" s="467" t="str">
        <f>IF(_tag_month_day!BH468="","",_tag_month_day!BH468/100)</f>
        <v/>
      </c>
      <c r="FX478" s="449" t="str">
        <f>IF(_tag_month_day!BI468="","",_tag_month_day!BI468/100)</f>
        <v/>
      </c>
      <c r="FY478" s="449" t="str">
        <f>IF(_tag_month_day!BJ468="","",_tag_month_day!BJ468/100)</f>
        <v/>
      </c>
      <c r="FZ478" s="468" t="str">
        <f>IF(_tag_month_day!BK468="","",_tag_month_day!BK468/100)</f>
        <v/>
      </c>
      <c r="GA478" s="449" t="str">
        <f>IF(_tag_month_day!BL468="","",_tag_month_day!BL468/100)</f>
        <v/>
      </c>
      <c r="GB478" s="467" t="str">
        <f>IF(_tag_month_day!BM468="","",_tag_month_day!BM468/100)</f>
        <v/>
      </c>
      <c r="GC478" s="431" t="str">
        <f>IF(_tag_month_day!BN468="","",_tag_month_day!BN468/100)</f>
        <v/>
      </c>
      <c r="GD478" s="431" t="str">
        <f>IF(_tag_month_day!BO468="","",_tag_month_day!BO468/100)</f>
        <v/>
      </c>
      <c r="GE478" s="431" t="str">
        <f>IF(_tag_month_day!BP468="","",_tag_month_day!BP468/100)</f>
        <v/>
      </c>
      <c r="GF478" s="431" t="str">
        <f>IF(_tag_month_day!BQ468="","",_tag_month_day!BQ468/100)</f>
        <v/>
      </c>
      <c r="GG478" s="431" t="str">
        <f>IF(_tag_month_day!BR468="","",_tag_month_day!BR468/100)</f>
        <v/>
      </c>
      <c r="GH478" s="431" t="str">
        <f>IF(_tag_month_day!BS468="","",_tag_month_day!BS468/100)</f>
        <v/>
      </c>
      <c r="GI478" s="467" t="str">
        <f>IF(_tag_month_day!BT468="","",_tag_month_day!BT468/100)</f>
        <v/>
      </c>
      <c r="GJ478" s="469" t="str">
        <f>IF(_tag_month_day!BU468="","",_tag_month_day!BU468/100)</f>
        <v/>
      </c>
      <c r="GK478" s="470">
        <f>GK477</f>
        <v>0.070000000000000007</v>
      </c>
      <c r="GL478" s="470">
        <f>GL477</f>
        <v>0.029999999999999999</v>
      </c>
      <c r="GM478" s="471" t="str">
        <f>IF(_tag_month_day!BX468="","",_tag_month_day!BX468/100)</f>
        <v/>
      </c>
      <c r="GN478" s="470">
        <f>GN477</f>
        <v>0.070000000000000007</v>
      </c>
      <c r="GO478" s="470">
        <f>GO477</f>
        <v>0.029999999999999999</v>
      </c>
      <c r="GP478" s="470">
        <f>GP477</f>
        <v>0.089999999999999997</v>
      </c>
      <c r="GQ478" s="470">
        <f>GQ477</f>
        <v>0.029999999999999999</v>
      </c>
      <c r="GR478" s="471" t="str">
        <f>IF(_tag_month_day!CA468="","",_tag_month_day!CA468/100)</f>
        <v/>
      </c>
      <c r="GS478" s="472">
        <f>GS477</f>
        <v>0.95299999999999996</v>
      </c>
      <c r="GT478" s="472">
        <f>GT477</f>
        <v>0.55000000000000004</v>
      </c>
      <c r="GU478" s="472">
        <f>GU477</f>
        <v>0.55000000000000004</v>
      </c>
      <c r="GV478" s="472">
        <f>GV477</f>
        <v>0.55000000000000004</v>
      </c>
      <c r="GW478" s="472">
        <f>GW477</f>
        <v>0.5</v>
      </c>
      <c r="GX478" s="472">
        <f>GX477</f>
        <v>0.93500000000000005</v>
      </c>
      <c r="GY478" s="472">
        <f>GY477</f>
        <v>0.14999999999999999</v>
      </c>
      <c r="GZ478" s="472">
        <f>GZ477</f>
        <v>1</v>
      </c>
      <c r="HA478" s="474">
        <f>HA477</f>
        <v>0.047</v>
      </c>
      <c r="HB478" s="474">
        <f>HB477</f>
        <v>0.45000000000000001</v>
      </c>
      <c r="HC478" s="474">
        <f>HC477</f>
        <v>0.45000000000000001</v>
      </c>
      <c r="HD478" s="474">
        <f>HD477</f>
        <v>0.45000000000000001</v>
      </c>
      <c r="HE478" s="474">
        <f>HE477</f>
        <v>0.5</v>
      </c>
      <c r="HF478" s="474">
        <f>HF477</f>
        <v>0.065000000000000002</v>
      </c>
      <c r="HG478" s="474">
        <f>HG477</f>
        <v>0.84999999999999998</v>
      </c>
      <c r="HH478" s="474">
        <f>HH477</f>
        <v>0</v>
      </c>
      <c r="HI478" s="10">
        <f>IF(BZ478&lt;&gt;"",CK478-BV478,0)</f>
        <v>0</v>
      </c>
      <c r="HJ478" s="10" t="e">
        <f>IF(AJ478&gt;0,AH478-AJ478,0)</f>
        <v>#VALUE!</v>
      </c>
      <c r="HK478" s="466">
        <f>HK477</f>
        <v>0.84999999999999998</v>
      </c>
      <c r="HL478" s="424">
        <f>HL477</f>
        <v>550000</v>
      </c>
      <c r="HM478" s="424">
        <f>HM477</f>
        <v>480000</v>
      </c>
      <c r="HN478" s="465" t="e">
        <f>(DJ478*EZ478+DK478*FH478+DL478*FM478+DM478*FR478+DN478*FW478+DO478*GB478+DS478*GI478+DP478*GM478+DR478*GR478)*1000*2</f>
        <v>#VALUE!</v>
      </c>
      <c r="HO478" s="465" t="e">
        <f>HN478*HK478*$HO$2/HL478*1000000</f>
        <v>#VALUE!</v>
      </c>
      <c r="HP478" s="465" t="e">
        <f>HN478*HK478*$HP$2/HM478*1000000</f>
        <v>#VALUE!</v>
      </c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</row>
    <row customFormat="1" r="479" s="0">
      <c r="A479" s="420">
        <v>468</v>
      </c>
      <c r="B479" s="421">
        <f ca="1">IF(D479=D478,B478,IF(D479="夜班",B478+1,B478))</f>
        <v>43605</v>
      </c>
      <c r="C479" s="422">
        <f>C478</f>
        <v>0.041666666666666699</v>
      </c>
      <c r="D479" s="10" t="str">
        <f ca="1">IF(HOUR(G479)&lt;8,"夜班",IF(HOUR(G479)&lt;16,"白班",IF(HOUR(G479)&lt;24,"中班",0)))</f>
        <v>白班</v>
      </c>
      <c r="E479" s="10" t="e">
        <f ca="1">IF(F479=1,"甲",IF(F479=2,"乙",IF(F479=3,"丙",IF(F479=4,"丁",""))))</f>
        <v>#REF!</v>
      </c>
      <c r="F479" s="10" t="e">
        <f ca="1">SUMPRODUCT((成本日报!$A$3:$A$95=计划!B479)*(成本日报!$B$3:$B$95=计划!$D479),成本日报!$C$3:$C$95)</f>
        <v>#REF!</v>
      </c>
      <c r="G479" s="423">
        <f ca="1">G478+C478</f>
        <v>43605.458333332201</v>
      </c>
      <c r="H479" s="423">
        <f ca="1">$G479+$C479/60*10+$C479*0</f>
        <v>43605.465277776646</v>
      </c>
      <c r="I479" s="423">
        <f ca="1">$G479+$C479/60*18+$C479*0</f>
        <v>43605.470833332198</v>
      </c>
      <c r="J479" s="423">
        <f ca="1">$G479+$C479/60*0+$C479*1</f>
        <v>43605.499999998865</v>
      </c>
      <c r="K479" s="423">
        <f ca="1">$G479+$C479/60*30+$C479*2</f>
        <v>43605.562499998872</v>
      </c>
      <c r="L479" s="423">
        <f ca="1">$G479+$C479/60*0+$C479*3</f>
        <v>43605.583333332201</v>
      </c>
      <c r="M479" s="424" t="str">
        <f>IF(_tag_month_day!A469="","",_tag_month_day!A469)</f>
        <v/>
      </c>
      <c r="N479" s="424" t="str">
        <f>IF(_tag_month_day!B469="","",_tag_month_day!B469)</f>
        <v/>
      </c>
      <c r="O479" s="425" t="e">
        <f>IF(M479+N479=0,"",M479+N479)</f>
        <v>#VALUE!</v>
      </c>
      <c r="P479" s="424" t="str">
        <f>IF(_tag_month_day!C469="","",_tag_month_day!C469)</f>
        <v/>
      </c>
      <c r="Q479" s="424" t="str">
        <f>IF(_tag_month_day!D469="","",_tag_month_day!D469)</f>
        <v/>
      </c>
      <c r="R479" s="426" t="str">
        <f>IF(_tag_month_day!CB469="","",_tag_month_day!CB469/100)</f>
        <v/>
      </c>
      <c r="S479" s="427" t="str">
        <f>IF(_tag_month_day!E469="","",_tag_month_day!E469)</f>
        <v/>
      </c>
      <c r="T479" s="427" t="str">
        <f>IF(_tag_month_day!F469="","",_tag_month_day!F469)</f>
        <v/>
      </c>
      <c r="U479" s="428" t="e">
        <f>S479+T479</f>
        <v>#VALUE!</v>
      </c>
      <c r="V479" s="429" t="e">
        <f>U479/AJ479</f>
        <v>#VALUE!</v>
      </c>
      <c r="W479" s="430" t="str">
        <f>IF(_jhy_month_day!A469="","",_jhy_month_day!A469)</f>
        <v/>
      </c>
      <c r="X479" s="431" t="str">
        <f>IF(_jhy_month_day!B469="","",_jhy_month_day!B469/100)</f>
        <v/>
      </c>
      <c r="Y479" s="431" t="str">
        <f>IF(_jhy_month_day!C469="","",_jhy_month_day!C469/100)</f>
        <v/>
      </c>
      <c r="Z479" s="432">
        <f>Z475+1</f>
        <v>117</v>
      </c>
      <c r="AA479" s="433" t="str">
        <f>IF(_tag_month_day!G469="","",_tag_month_day!G469/100)</f>
        <v/>
      </c>
      <c r="AB479" s="433" t="str">
        <f>IF(_tag_month_day!H469="","",_tag_month_day!H469/100)</f>
        <v/>
      </c>
      <c r="AC479" s="434">
        <f>IF(X479="",AC478,BK479*($AV478*X479+$AW478*FD478+$AX478*FI478+$AY478*FN478+$AZ478*FS478+$BA478*FX478+$BG478*GE478)/(AV478*Y479+AX478*FK478+AW478*FF478+AY478*FP478+AZ478*FU478+BA478*FZ478+BG478*GG478+BB478*GK478+BC478*GN478+BD478*GP478))</f>
        <v>1.59963432013121</v>
      </c>
      <c r="AD479" s="435" t="str">
        <f>IF(AC479=AC478,"",AC479-AC478)</f>
        <v/>
      </c>
      <c r="AE479" s="436" t="str">
        <f>IF(1-AF479=0,"",(1-AF479))</f>
        <v/>
      </c>
      <c r="AF479" s="437">
        <v>1</v>
      </c>
      <c r="AG479" s="10" t="str">
        <f>AG478</f>
        <v>9A3</v>
      </c>
      <c r="AH479" s="438" t="str">
        <f>AH478</f>
        <v/>
      </c>
      <c r="AI479" s="424"/>
      <c r="AJ479" s="10" t="str">
        <f>IF(_tag_month_day!I469="","",_tag_month_day!I469)</f>
        <v/>
      </c>
      <c r="AK479" s="440"/>
      <c r="AL479" s="440"/>
      <c r="AM479" s="440"/>
      <c r="AN479" s="441">
        <f>AN478</f>
        <v>2</v>
      </c>
      <c r="AO479" s="441">
        <f>AO478</f>
        <v>8</v>
      </c>
      <c r="AP479" s="442" t="e">
        <f>(IF(AN479=0,AS478,AS478*(1+AO479/AN479)/(AR479+AO479/AN479)))+AT479</f>
        <v>#VALUE!</v>
      </c>
      <c r="AQ479" s="443" t="str">
        <f>IF(_tag_month_day!J469="","",_tag_month_day!J469/100)</f>
        <v/>
      </c>
      <c r="AR479" s="444">
        <f>AR478</f>
        <v>1.3</v>
      </c>
      <c r="AS479" s="445" t="e">
        <f>AQ479*(AN479*AR479+AO479)/(AN479+AO479)</f>
        <v>#VALUE!</v>
      </c>
      <c r="AT479" s="445" t="e">
        <f>(SUM(BE479:BF479)-SUM(BE478:BF478))*0.05</f>
        <v>#VALUE!</v>
      </c>
      <c r="AU479" s="446" t="str">
        <f>IF(_tag_month_day!CC469="","",IF(_tag_month_day!CC469&gt;0,_tag_month_day!CD469,_tag_month_day!CE469))</f>
        <v/>
      </c>
      <c r="AV479" s="447" t="str">
        <f>IF(_tag_month_day!L469="","",_tag_month_day!L469/100)</f>
        <v/>
      </c>
      <c r="AW479" s="431">
        <f>AW478</f>
        <v>0</v>
      </c>
      <c r="AX479" s="431">
        <f>AX478</f>
        <v>0</v>
      </c>
      <c r="AY479" s="431" t="str">
        <f>IF(_tag_month_day!M469="","",_tag_month_day!M469/100)</f>
        <v/>
      </c>
      <c r="AZ479" s="431" t="str">
        <f>IF(_tag_month_day!N469="","",_tag_month_day!N469/100)</f>
        <v/>
      </c>
      <c r="BA479" s="431" t="str">
        <f>IF(_tag_month_day!O469="","",_tag_month_day!O469/100)</f>
        <v/>
      </c>
      <c r="BB479" s="448" t="str">
        <f>IF(_tag_month_day!P469="","",_tag_month_day!P469/100)</f>
        <v/>
      </c>
      <c r="BC479" s="448">
        <f>BC478</f>
        <v>0</v>
      </c>
      <c r="BD479" s="448" t="str">
        <f>IF(_tag_month_day!Q469="","",_tag_month_day!Q469/100)</f>
        <v/>
      </c>
      <c r="BE479" s="449" t="str">
        <f>IF(_tag_month_day!R469="","",_tag_month_day!R469/100)</f>
        <v/>
      </c>
      <c r="BF479" s="388" t="e">
        <f>(AU479*(100+BE479*100))/(AJ479-AU479)/100</f>
        <v>#VALUE!</v>
      </c>
      <c r="BG479" s="450" t="e">
        <f>BE479+BF479</f>
        <v>#VALUE!</v>
      </c>
      <c r="BH479" s="451" t="e">
        <f>SUM(AV479:BF479)</f>
        <v>#VALUE!</v>
      </c>
      <c r="BI479" s="452" t="e">
        <f>IF(CX479=0,BI478,(DK479*查询!$R$5+DL479*查询!$Q$5+DM479*查询!$N$5+DN479*查询!$O$5+DO479*查询!$P$5)*AF479/CX479)</f>
        <v>#VALUE!</v>
      </c>
      <c r="BJ479" s="452" t="e">
        <f>IF(CX479=0,BJ478,(DP479*查询!$S$5+DQ479*查询!$T$5+DR479*查询!$U$5)*AF479/CX479)</f>
        <v>#VALUE!</v>
      </c>
      <c r="BK479" s="452">
        <f>BK478</f>
        <v>1</v>
      </c>
      <c r="BL479" s="453" t="e">
        <f>SUMPRODUCT((AV479:BA479)*(GS479:GX479))/((GS479:GX479)+SUM(BB479:BD479)*GY479+BG479*GZ479)</f>
        <v>#VALUE!</v>
      </c>
      <c r="BM479" s="453" t="e">
        <f>BK479*($AV479*FB479+$AW479*FD479+$AX479*FI479+$AY479*FN479+$AZ479*FS479+$BA479*FX479+$BG479*GE479)/(AV479*EY479+AX479*FK479+AW479*FF479+AY479*FP479+AZ479*FU479+BA479*FZ479+BG479*GG479+BB479*GK479+BC479*GN479+BD479*GP479)</f>
        <v>#VALUE!</v>
      </c>
      <c r="BN479" s="453" t="e">
        <f>($AV479*FC479+$AX479*FJ479+$AW479*FE479+$AY479*FO479+$AZ479*FT479+$BA479*FY479+$BG479*GF479)/($AV479*FA479+BG479*GH479+BB479*GL479+BC479*GO479+BD479*GQ479+BA479*GA479)</f>
        <v>#VALUE!</v>
      </c>
      <c r="BO479" s="454" t="e">
        <f>SUMPRODUCT(AV479:BA479*GS479:GX479)/(GS479:GX479+(BB479+BC479+BD479)*GY479+BG479)</f>
        <v>#VALUE!</v>
      </c>
      <c r="BP479" s="454" t="e">
        <f>SUMPRODUCT(AV479:BA479*GS479:GX479)/(GS479:GX479+(BB479+BC479+BD479)*GY479+BG479)</f>
        <v>#VALUE!</v>
      </c>
      <c r="BQ479" s="454" t="e">
        <f>SUMPRODUCT(AV479:BA479*GS479:GX479)/(GS479:GX479+(BB479+BC479+BD479)*GY479+BG479)</f>
        <v>#VALUE!</v>
      </c>
      <c r="BR479" s="453" t="str">
        <f>IF(_tag_month_day!T469="","",_tag_month_day!T469)</f>
        <v/>
      </c>
      <c r="BS479" s="453" t="str">
        <f>IF(_tag_month_day!U469="","",_tag_month_day!U469)</f>
        <v/>
      </c>
      <c r="BT479" s="455" t="str">
        <f>IF(CK479="","",IF((CK479&gt;=BV479-0.12)*(CK479&lt;=BV479+0.12),"合格","不合格"))</f>
        <v/>
      </c>
      <c r="BU479" s="456" t="str">
        <f>IF(_tag_month_day!V469="","",_tag_month_day!V469)</f>
        <v/>
      </c>
      <c r="BV479" s="457" t="str">
        <f>IF(_tag_month_day!W469="","",_tag_month_day!W469)</f>
        <v/>
      </c>
      <c r="BW479" s="458" t="str">
        <f>IF(_tag_month_day!X469="","",_tag_month_day!X469)</f>
        <v/>
      </c>
      <c r="BX479" s="458" t="str">
        <f>IF(_tag_month_day!Y469="","",_tag_month_day!Y469)</f>
        <v/>
      </c>
      <c r="BY479" s="459">
        <f ca="1">L479</f>
        <v>43605.583333332201</v>
      </c>
      <c r="BZ479" s="460"/>
      <c r="CA479" s="461"/>
      <c r="CB479" s="424" t="str">
        <f>IF(_tag_month_day!Z469="","",_tag_month_day!Z469)</f>
        <v/>
      </c>
      <c r="CC479" s="424" t="str">
        <f>IF(_tag_month_day!AA469="","",_tag_month_day!AA469)</f>
        <v/>
      </c>
      <c r="CD479" s="424" t="str">
        <f>IF(_tag_month_day!AB469="","",_tag_month_day!AB469)</f>
        <v/>
      </c>
      <c r="CE479" s="424" t="str">
        <f>IF(_tag_month_day!AC469="","",_tag_month_day!AC469)</f>
        <v/>
      </c>
      <c r="CF479" s="424" t="str">
        <f>IF(_tag_month_day!AD469="","",_tag_month_day!AD469)</f>
        <v/>
      </c>
      <c r="CG479" s="424" t="str">
        <f>IF(_tag_month_day!AE469="","",_tag_month_day!AE469)</f>
        <v/>
      </c>
      <c r="CH479" s="424" t="str">
        <f>IF(_tag_month_day!AF469="","",_tag_month_day!AF469)</f>
        <v/>
      </c>
      <c r="CI479" s="424" t="str">
        <f>IF(_tag_month_day!AG469="","",_tag_month_day!AG469)</f>
        <v/>
      </c>
      <c r="CJ479" s="424" t="str">
        <f>IF(_tag_month_day!AH469="","",_tag_month_day!AH469)</f>
        <v/>
      </c>
      <c r="CK479" s="424" t="str">
        <f>IF(_tag_month_day!AI469="","",_tag_month_day!AI469)</f>
        <v/>
      </c>
      <c r="CL479" s="4" t="str">
        <f>IF(_tag_month_day!AJ469="","",_tag_month_day!AJ469)</f>
        <v/>
      </c>
      <c r="CM479" s="4" t="str">
        <f>IF(_tag_month_day!AK469="","",_tag_month_day!AK469)</f>
        <v/>
      </c>
      <c r="CN479" s="4" t="str">
        <f>IF(_tag_month_day!AL469="","",_tag_month_day!AL469)</f>
        <v/>
      </c>
      <c r="CO479" s="4" t="str">
        <f>IF(_tag_month_day!AM469="","",_tag_month_day!AM469)</f>
        <v/>
      </c>
      <c r="CP479" s="4" t="str">
        <f>IF(_tag_month_day!AN469="","",_tag_month_day!AN469)</f>
        <v/>
      </c>
      <c r="CQ479" s="4" t="str">
        <f>IF(_tag_month_day!AO469="","",_tag_month_day!AO469)</f>
        <v/>
      </c>
      <c r="CR479" s="462" t="str">
        <f>IF(_tag_month_day!AP469="","",_tag_month_day!AP469)</f>
        <v/>
      </c>
      <c r="CS479" s="463" t="str">
        <f>IF(_tag_month_day!AQ469="","",_tag_month_day!AQ469)</f>
        <v/>
      </c>
      <c r="CT479" s="4" t="str">
        <f>IF(_tag_month_day!AR469="","",_tag_month_day!AR469)</f>
        <v/>
      </c>
      <c r="CU479" s="464" t="e">
        <f>DU479/AJ479</f>
        <v>#VALUE!</v>
      </c>
      <c r="CV479" s="451" t="e">
        <f>BG479/BH479</f>
        <v>#VALUE!</v>
      </c>
      <c r="CW479" s="465" t="e">
        <f>AJ479*(1-CV479)*CU479*AF479</f>
        <v>#VALUE!</v>
      </c>
      <c r="CX479" s="465" t="e">
        <f>CW479*94%</f>
        <v>#VALUE!</v>
      </c>
      <c r="CY479" s="466" t="e">
        <f>IF(CX479=0,0,DS479/(DS479+CX479))</f>
        <v>#VALUE!</v>
      </c>
      <c r="CZ479" s="465" t="e">
        <f>$AJ479*EF479</f>
        <v>#VALUE!</v>
      </c>
      <c r="DA479" s="465" t="e">
        <f>$AJ479*EG479</f>
        <v>#VALUE!</v>
      </c>
      <c r="DB479" s="465" t="e">
        <f>$AJ479*EH479</f>
        <v>#VALUE!</v>
      </c>
      <c r="DC479" s="465" t="e">
        <f>$AJ479*EI479</f>
        <v>#VALUE!</v>
      </c>
      <c r="DD479" s="465" t="e">
        <f>$AJ479*EJ479</f>
        <v>#VALUE!</v>
      </c>
      <c r="DE479" s="465" t="e">
        <f>$AJ479*EK479</f>
        <v>#VALUE!</v>
      </c>
      <c r="DF479" s="465" t="e">
        <f>$AJ479*EL479</f>
        <v>#VALUE!</v>
      </c>
      <c r="DG479" s="465" t="e">
        <f>$AJ479*EM479</f>
        <v>#VALUE!</v>
      </c>
      <c r="DH479" s="465" t="e">
        <f>$AJ479*EN479</f>
        <v>#VALUE!</v>
      </c>
      <c r="DI479" s="465" t="e">
        <f>$AJ479*EO479</f>
        <v>#VALUE!</v>
      </c>
      <c r="DJ479" s="465" t="e">
        <f>CZ479*(1-EP479)</f>
        <v>#VALUE!</v>
      </c>
      <c r="DK479" s="465" t="e">
        <f>DA479*(1-ER479)</f>
        <v>#VALUE!</v>
      </c>
      <c r="DL479" s="465" t="e">
        <f>DB479*(1-EQ479)</f>
        <v>#VALUE!</v>
      </c>
      <c r="DM479" s="465" t="e">
        <f>DC479*(1-ES479)</f>
        <v>#VALUE!</v>
      </c>
      <c r="DN479" s="465" t="e">
        <f>DD479*(1-ET479)</f>
        <v>#VALUE!</v>
      </c>
      <c r="DO479" s="465" t="e">
        <f>DE479</f>
        <v>#VALUE!</v>
      </c>
      <c r="DP479" s="465" t="e">
        <f>DF479*(1-EU479)</f>
        <v>#VALUE!</v>
      </c>
      <c r="DQ479" s="465" t="e">
        <f>DG479*(1-EV479)</f>
        <v>#VALUE!</v>
      </c>
      <c r="DR479" s="465" t="e">
        <f>DH479*(1-EW479)</f>
        <v>#VALUE!</v>
      </c>
      <c r="DS479" s="465" t="e">
        <f>DI479</f>
        <v>#VALUE!</v>
      </c>
      <c r="DT479" s="465" t="e">
        <f>SUM(DJ479:DS479)</f>
        <v>#VALUE!</v>
      </c>
      <c r="DU479" s="465" t="e">
        <f>(GS479:GX479)+(DP479+DQ479+DR479)*GY479+DS479</f>
        <v>#VALUE!</v>
      </c>
      <c r="DV479" s="451" t="e">
        <f>AV479/$BH479/(1-EP479)</f>
        <v>#VALUE!</v>
      </c>
      <c r="DW479" s="451" t="e">
        <f>AW479/$BH479/(1-ER479)</f>
        <v>#VALUE!</v>
      </c>
      <c r="DX479" s="451" t="e">
        <f>AX479/$BH479/(1-EQ479)</f>
        <v>#VALUE!</v>
      </c>
      <c r="DY479" s="451" t="e">
        <f>AY479/$BH479/(1-ES479)</f>
        <v>#VALUE!</v>
      </c>
      <c r="DZ479" s="451" t="e">
        <f>AZ479/$BH479/(1-ET479)</f>
        <v>#VALUE!</v>
      </c>
      <c r="EA479" s="451" t="e">
        <f>BA479/$BH479/(1-AX479)</f>
        <v>#VALUE!</v>
      </c>
      <c r="EB479" s="451" t="e">
        <f>BB479/$BH479/(1-EU479)</f>
        <v>#VALUE!</v>
      </c>
      <c r="EC479" s="451" t="e">
        <f>BC479/$BH479/(1-EV479)</f>
        <v>#VALUE!</v>
      </c>
      <c r="ED479" s="451" t="e">
        <f>BD479/$BH479/(1-EW479)</f>
        <v>#VALUE!</v>
      </c>
      <c r="EE479" s="451" t="e">
        <f>BG479/BH479</f>
        <v>#VALUE!</v>
      </c>
      <c r="EF479" s="451" t="e">
        <f>DV479/SUM($DV479:$EE479)</f>
        <v>#VALUE!</v>
      </c>
      <c r="EG479" s="451" t="e">
        <f>DW479/SUM($DV479:$EE479)</f>
        <v>#VALUE!</v>
      </c>
      <c r="EH479" s="451" t="e">
        <f>DX479/SUM($DV479:$EE479)</f>
        <v>#VALUE!</v>
      </c>
      <c r="EI479" s="451" t="e">
        <f>DY479/SUM($DV479:$EE479)</f>
        <v>#VALUE!</v>
      </c>
      <c r="EJ479" s="451" t="e">
        <f>DZ479/SUM($DV479:$EE479)</f>
        <v>#VALUE!</v>
      </c>
      <c r="EK479" s="451" t="e">
        <f>EA479/SUM($DV479:$EE479)</f>
        <v>#VALUE!</v>
      </c>
      <c r="EL479" s="451" t="e">
        <f>EB479/SUM($DV479:$EE479)</f>
        <v>#VALUE!</v>
      </c>
      <c r="EM479" s="451" t="e">
        <f>EC479/SUM($DV479:$EE479)</f>
        <v>#VALUE!</v>
      </c>
      <c r="EN479" s="451" t="e">
        <f>ED479/SUM($DV479:$EE479)</f>
        <v>#VALUE!</v>
      </c>
      <c r="EO479" s="451" t="e">
        <f>EE479/SUM($DV479:$EE479)</f>
        <v>#VALUE!</v>
      </c>
      <c r="EP479" s="450">
        <f>EP478</f>
        <v>0.080000000000000002</v>
      </c>
      <c r="EQ479" s="450">
        <f>EQ478</f>
        <v>0.014999999999999999</v>
      </c>
      <c r="ER479" s="450">
        <f>ER478</f>
        <v>0.014999999999999999</v>
      </c>
      <c r="ES479" s="450">
        <f>ES478</f>
        <v>0.014999999999999999</v>
      </c>
      <c r="ET479" s="450">
        <f>ET478</f>
        <v>0.014999999999999999</v>
      </c>
      <c r="EU479" s="450">
        <f>EU478</f>
        <v>0.089999999999999997</v>
      </c>
      <c r="EV479" s="450">
        <f>EV478</f>
        <v>0.089999999999999997</v>
      </c>
      <c r="EW479" s="450">
        <f>EW478</f>
        <v>0.089999999999999997</v>
      </c>
      <c r="EX479" s="431" t="str">
        <f>IF(_tag_month_day!AS469="","",_tag_month_day!AS469/100)</f>
        <v/>
      </c>
      <c r="EY479" s="431" t="str">
        <f>IF(_tag_month_day!AT469="","",_tag_month_day!AT469/100)</f>
        <v/>
      </c>
      <c r="EZ479" s="431" t="str">
        <f>IF(_tag_month_day!AU469="","",_tag_month_day!AU469/100)</f>
        <v/>
      </c>
      <c r="FA479" s="431" t="str">
        <f>IF(_tag_month_day!AV469="","",_tag_month_day!AV469/100)</f>
        <v/>
      </c>
      <c r="FB479" s="431" t="str">
        <f>IF(_tag_month_day!AW469="","",_tag_month_day!AW469/100)</f>
        <v/>
      </c>
      <c r="FC479" s="431" t="str">
        <f>IF(_tag_month_day!AX469="","",_tag_month_day!AX469/100)</f>
        <v/>
      </c>
      <c r="FD479" s="449" t="str">
        <f>IF(_tag_month_day!AY469="","",_tag_month_day!AY469/100)</f>
        <v/>
      </c>
      <c r="FE479" s="449" t="str">
        <f>IF(_tag_month_day!AZ469="","",_tag_month_day!AZ469/100)</f>
        <v/>
      </c>
      <c r="FF479" s="449" t="str">
        <f>IF(_tag_month_day!BA469="","",_tag_month_day!BA469/100)</f>
        <v/>
      </c>
      <c r="FG479" s="449" t="str">
        <f>IF(_tag_month_day!BB469="","",_tag_month_day!BB469/100)</f>
        <v/>
      </c>
      <c r="FH479" s="467" t="str">
        <f>IF(_tag_month_day!BC469="","",_tag_month_day!BC469/100)</f>
        <v/>
      </c>
      <c r="FI479" s="449">
        <f>FI478</f>
        <v>0.40999999999999998</v>
      </c>
      <c r="FJ479" s="449">
        <f>FJ478</f>
        <v>0.11</v>
      </c>
      <c r="FK479" s="449">
        <f>FK478</f>
        <v>0.014999999999999999</v>
      </c>
      <c r="FL479" s="449">
        <f>FL478</f>
        <v>0</v>
      </c>
      <c r="FM479" s="467">
        <f>FM478</f>
        <v>0.0001</v>
      </c>
      <c r="FN479" s="449">
        <f>FN478</f>
        <v>0.32000000000000001</v>
      </c>
      <c r="FO479" s="449">
        <f>FO478</f>
        <v>0.20000000000000001</v>
      </c>
      <c r="FP479" s="449">
        <f>FP478</f>
        <v>0.01</v>
      </c>
      <c r="FQ479" s="449">
        <f>FQ478</f>
        <v>0</v>
      </c>
      <c r="FR479" s="467">
        <f>FR478</f>
        <v>0.0001</v>
      </c>
      <c r="FS479" s="449" t="str">
        <f>IF(_tag_month_day!BD469="","",_tag_month_day!BD469/100)</f>
        <v/>
      </c>
      <c r="FT479" s="449" t="str">
        <f>IF(_tag_month_day!BE469="","",_tag_month_day!BE469/100)</f>
        <v/>
      </c>
      <c r="FU479" s="449" t="str">
        <f>IF(_tag_month_day!BF469="","",_tag_month_day!BF469/100)</f>
        <v/>
      </c>
      <c r="FV479" s="449" t="str">
        <f>IF(_tag_month_day!BG469="","",_tag_month_day!BG469/100)</f>
        <v/>
      </c>
      <c r="FW479" s="467" t="str">
        <f>IF(_tag_month_day!BH469="","",_tag_month_day!BH469/100)</f>
        <v/>
      </c>
      <c r="FX479" s="449" t="str">
        <f>IF(_tag_month_day!BI469="","",_tag_month_day!BI469/100)</f>
        <v/>
      </c>
      <c r="FY479" s="449" t="str">
        <f>IF(_tag_month_day!BJ469="","",_tag_month_day!BJ469/100)</f>
        <v/>
      </c>
      <c r="FZ479" s="468" t="str">
        <f>IF(_tag_month_day!BK469="","",_tag_month_day!BK469/100)</f>
        <v/>
      </c>
      <c r="GA479" s="449" t="str">
        <f>IF(_tag_month_day!BL469="","",_tag_month_day!BL469/100)</f>
        <v/>
      </c>
      <c r="GB479" s="467" t="str">
        <f>IF(_tag_month_day!BM469="","",_tag_month_day!BM469/100)</f>
        <v/>
      </c>
      <c r="GC479" s="431" t="str">
        <f>IF(_tag_month_day!BN469="","",_tag_month_day!BN469/100)</f>
        <v/>
      </c>
      <c r="GD479" s="431" t="str">
        <f>IF(_tag_month_day!BO469="","",_tag_month_day!BO469/100)</f>
        <v/>
      </c>
      <c r="GE479" s="431" t="str">
        <f>IF(_tag_month_day!BP469="","",_tag_month_day!BP469/100)</f>
        <v/>
      </c>
      <c r="GF479" s="431" t="str">
        <f>IF(_tag_month_day!BQ469="","",_tag_month_day!BQ469/100)</f>
        <v/>
      </c>
      <c r="GG479" s="431" t="str">
        <f>IF(_tag_month_day!BR469="","",_tag_month_day!BR469/100)</f>
        <v/>
      </c>
      <c r="GH479" s="431" t="str">
        <f>IF(_tag_month_day!BS469="","",_tag_month_day!BS469/100)</f>
        <v/>
      </c>
      <c r="GI479" s="467" t="str">
        <f>IF(_tag_month_day!BT469="","",_tag_month_day!BT469/100)</f>
        <v/>
      </c>
      <c r="GJ479" s="469" t="str">
        <f>IF(_tag_month_day!BU469="","",_tag_month_day!BU469/100)</f>
        <v/>
      </c>
      <c r="GK479" s="470">
        <f>GK478</f>
        <v>0.070000000000000007</v>
      </c>
      <c r="GL479" s="470">
        <f>GL478</f>
        <v>0.029999999999999999</v>
      </c>
      <c r="GM479" s="471" t="str">
        <f>IF(_tag_month_day!BX469="","",_tag_month_day!BX469/100)</f>
        <v/>
      </c>
      <c r="GN479" s="470">
        <f>GN478</f>
        <v>0.070000000000000007</v>
      </c>
      <c r="GO479" s="470">
        <f>GO478</f>
        <v>0.029999999999999999</v>
      </c>
      <c r="GP479" s="470">
        <f>GP478</f>
        <v>0.089999999999999997</v>
      </c>
      <c r="GQ479" s="470">
        <f>GQ478</f>
        <v>0.029999999999999999</v>
      </c>
      <c r="GR479" s="471" t="str">
        <f>IF(_tag_month_day!CA469="","",_tag_month_day!CA469/100)</f>
        <v/>
      </c>
      <c r="GS479" s="472">
        <f>GS478</f>
        <v>0.95299999999999996</v>
      </c>
      <c r="GT479" s="472">
        <f>GT478</f>
        <v>0.55000000000000004</v>
      </c>
      <c r="GU479" s="472">
        <f>GU478</f>
        <v>0.55000000000000004</v>
      </c>
      <c r="GV479" s="472">
        <f>GV478</f>
        <v>0.55000000000000004</v>
      </c>
      <c r="GW479" s="472">
        <f>GW478</f>
        <v>0.5</v>
      </c>
      <c r="GX479" s="472">
        <f>GX478</f>
        <v>0.93500000000000005</v>
      </c>
      <c r="GY479" s="472">
        <f>GY478</f>
        <v>0.14999999999999999</v>
      </c>
      <c r="GZ479" s="472">
        <f>GZ478</f>
        <v>1</v>
      </c>
      <c r="HA479" s="474">
        <f>HA478</f>
        <v>0.047</v>
      </c>
      <c r="HB479" s="474">
        <f>HB478</f>
        <v>0.45000000000000001</v>
      </c>
      <c r="HC479" s="474">
        <f>HC478</f>
        <v>0.45000000000000001</v>
      </c>
      <c r="HD479" s="474">
        <f>HD478</f>
        <v>0.45000000000000001</v>
      </c>
      <c r="HE479" s="474">
        <f>HE478</f>
        <v>0.5</v>
      </c>
      <c r="HF479" s="474">
        <f>HF478</f>
        <v>0.065000000000000002</v>
      </c>
      <c r="HG479" s="474">
        <f>HG478</f>
        <v>0.84999999999999998</v>
      </c>
      <c r="HH479" s="474">
        <f>HH478</f>
        <v>0</v>
      </c>
      <c r="HI479" s="10">
        <f>IF(BZ479&lt;&gt;"",CK479-BV479,0)</f>
        <v>0</v>
      </c>
      <c r="HJ479" s="10" t="e">
        <f>IF(AJ479&gt;0,AH479-AJ479,0)</f>
        <v>#VALUE!</v>
      </c>
      <c r="HK479" s="466">
        <f>HK478</f>
        <v>0.84999999999999998</v>
      </c>
      <c r="HL479" s="424">
        <f>HL478</f>
        <v>550000</v>
      </c>
      <c r="HM479" s="424">
        <f>HM478</f>
        <v>480000</v>
      </c>
      <c r="HN479" s="465" t="e">
        <f>(DJ479*EZ479+DK479*FH479+DL479*FM479+DM479*FR479+DN479*FW479+DO479*GB479+DS479*GI479+DP479*GM479+DR479*GR479)*1000*2</f>
        <v>#VALUE!</v>
      </c>
      <c r="HO479" s="465" t="e">
        <f>HN479*HK479*$HO$2/HL479*1000000</f>
        <v>#VALUE!</v>
      </c>
      <c r="HP479" s="465" t="e">
        <f>HN479*HK479*$HP$2/HM479*1000000</f>
        <v>#VALUE!</v>
      </c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</row>
    <row customFormat="1" r="480" s="0">
      <c r="A480" s="420">
        <v>469</v>
      </c>
      <c r="B480" s="421">
        <f ca="1">IF(D480=D479,B479,IF(D480="夜班",B479+1,B479))</f>
        <v>43605</v>
      </c>
      <c r="C480" s="422">
        <f>C479</f>
        <v>0.041666666666666699</v>
      </c>
      <c r="D480" s="10" t="str">
        <f ca="1">IF(HOUR(G480)&lt;8,"夜班",IF(HOUR(G480)&lt;16,"白班",IF(HOUR(G480)&lt;24,"中班",0)))</f>
        <v>白班</v>
      </c>
      <c r="E480" s="10" t="e">
        <f ca="1">IF(F480=1,"甲",IF(F480=2,"乙",IF(F480=3,"丙",IF(F480=4,"丁",""))))</f>
        <v>#REF!</v>
      </c>
      <c r="F480" s="10" t="e">
        <f ca="1">SUMPRODUCT((成本日报!$A$3:$A$95=计划!B480)*(成本日报!$B$3:$B$95=计划!$D480),成本日报!$C$3:$C$95)</f>
        <v>#REF!</v>
      </c>
      <c r="G480" s="423">
        <f ca="1">G479+C479</f>
        <v>43605.499999998865</v>
      </c>
      <c r="H480" s="423">
        <f ca="1">$G480+$C480/60*10+$C480*0</f>
        <v>43605.50694444331</v>
      </c>
      <c r="I480" s="423">
        <f ca="1">$G480+$C480/60*18+$C480*0</f>
        <v>43605.512499998862</v>
      </c>
      <c r="J480" s="423">
        <f ca="1">$G480+$C480/60*0+$C480*1</f>
        <v>43605.541666665529</v>
      </c>
      <c r="K480" s="423">
        <f ca="1">$G480+$C480/60*30+$C480*2</f>
        <v>43605.604166665536</v>
      </c>
      <c r="L480" s="423">
        <f ca="1">$G480+$C480/60*0+$C480*3</f>
        <v>43605.624999998865</v>
      </c>
      <c r="M480" s="424" t="str">
        <f>IF(_tag_month_day!A470="","",_tag_month_day!A470)</f>
        <v/>
      </c>
      <c r="N480" s="424" t="str">
        <f>IF(_tag_month_day!B470="","",_tag_month_day!B470)</f>
        <v/>
      </c>
      <c r="O480" s="425" t="e">
        <f>IF(M480+N480=0,"",M480+N480)</f>
        <v>#VALUE!</v>
      </c>
      <c r="P480" s="424" t="str">
        <f>IF(_tag_month_day!C470="","",_tag_month_day!C470)</f>
        <v/>
      </c>
      <c r="Q480" s="424" t="str">
        <f>IF(_tag_month_day!D470="","",_tag_month_day!D470)</f>
        <v/>
      </c>
      <c r="R480" s="426" t="str">
        <f>IF(_tag_month_day!CB470="","",_tag_month_day!CB470/100)</f>
        <v/>
      </c>
      <c r="S480" s="427" t="str">
        <f>IF(_tag_month_day!E470="","",_tag_month_day!E470)</f>
        <v/>
      </c>
      <c r="T480" s="427" t="str">
        <f>IF(_tag_month_day!F470="","",_tag_month_day!F470)</f>
        <v/>
      </c>
      <c r="U480" s="428" t="e">
        <f>S480+T480</f>
        <v>#VALUE!</v>
      </c>
      <c r="V480" s="429" t="e">
        <f>U480/AJ480</f>
        <v>#VALUE!</v>
      </c>
      <c r="W480" s="430" t="str">
        <f>IF(_jhy_month_day!A470="","",_jhy_month_day!A470)</f>
        <v/>
      </c>
      <c r="X480" s="431" t="str">
        <f>IF(_jhy_month_day!B470="","",_jhy_month_day!B470/100)</f>
        <v/>
      </c>
      <c r="Y480" s="431" t="str">
        <f>IF(_jhy_month_day!C470="","",_jhy_month_day!C470/100)</f>
        <v/>
      </c>
      <c r="Z480" s="432">
        <f>Z476+1</f>
        <v>118</v>
      </c>
      <c r="AA480" s="433" t="str">
        <f>IF(_tag_month_day!G470="","",_tag_month_day!G470/100)</f>
        <v/>
      </c>
      <c r="AB480" s="433" t="str">
        <f>IF(_tag_month_day!H470="","",_tag_month_day!H470/100)</f>
        <v/>
      </c>
      <c r="AC480" s="434">
        <f>IF(X480="",AC479,BK480*($AV479*X480+$AW479*FD479+$AX479*FI479+$AY479*FN479+$AZ479*FS479+$BA479*FX479+$BG479*GE479)/(AV479*Y480+AX479*FK479+AW479*FF479+AY479*FP479+AZ479*FU479+BA479*FZ479+BG479*GG479+BB479*GK479+BC479*GN479+BD479*GP479))</f>
        <v>1.59963432013121</v>
      </c>
      <c r="AD480" s="435" t="str">
        <f>IF(AC480=AC479,"",AC480-AC479)</f>
        <v/>
      </c>
      <c r="AE480" s="436" t="str">
        <f>IF(1-AF480=0,"",(1-AF480))</f>
        <v/>
      </c>
      <c r="AF480" s="437">
        <v>1</v>
      </c>
      <c r="AG480" s="10" t="str">
        <f>AG479</f>
        <v>9A3</v>
      </c>
      <c r="AH480" s="438" t="str">
        <f>AH479</f>
        <v/>
      </c>
      <c r="AI480" s="424"/>
      <c r="AJ480" s="10" t="str">
        <f>IF(_tag_month_day!I470="","",_tag_month_day!I470)</f>
        <v/>
      </c>
      <c r="AK480" s="440"/>
      <c r="AL480" s="440"/>
      <c r="AM480" s="440"/>
      <c r="AN480" s="441">
        <f>AN479</f>
        <v>2</v>
      </c>
      <c r="AO480" s="441">
        <f>AO479</f>
        <v>8</v>
      </c>
      <c r="AP480" s="442" t="e">
        <f>(IF(AN480=0,AS479,AS479*(1+AO480/AN480)/(AR480+AO480/AN480)))+AT480</f>
        <v>#VALUE!</v>
      </c>
      <c r="AQ480" s="443" t="str">
        <f>IF(_tag_month_day!J470="","",_tag_month_day!J470/100)</f>
        <v/>
      </c>
      <c r="AR480" s="444">
        <f>AR479</f>
        <v>1.3</v>
      </c>
      <c r="AS480" s="445" t="e">
        <f>AQ480*(AN480*AR480+AO480)/(AN480+AO480)</f>
        <v>#VALUE!</v>
      </c>
      <c r="AT480" s="445" t="e">
        <f>(SUM(BE480:BF480)-SUM(BE479:BF479))*0.05</f>
        <v>#VALUE!</v>
      </c>
      <c r="AU480" s="446" t="str">
        <f>IF(_tag_month_day!CC470="","",IF(_tag_month_day!CC470&gt;0,_tag_month_day!CD470,_tag_month_day!CE470))</f>
        <v/>
      </c>
      <c r="AV480" s="447" t="str">
        <f>IF(_tag_month_day!L470="","",_tag_month_day!L470/100)</f>
        <v/>
      </c>
      <c r="AW480" s="431">
        <f>AW479</f>
        <v>0</v>
      </c>
      <c r="AX480" s="431">
        <f>AX479</f>
        <v>0</v>
      </c>
      <c r="AY480" s="431" t="str">
        <f>IF(_tag_month_day!M470="","",_tag_month_day!M470/100)</f>
        <v/>
      </c>
      <c r="AZ480" s="431" t="str">
        <f>IF(_tag_month_day!N470="","",_tag_month_day!N470/100)</f>
        <v/>
      </c>
      <c r="BA480" s="431" t="str">
        <f>IF(_tag_month_day!O470="","",_tag_month_day!O470/100)</f>
        <v/>
      </c>
      <c r="BB480" s="448" t="str">
        <f>IF(_tag_month_day!P470="","",_tag_month_day!P470/100)</f>
        <v/>
      </c>
      <c r="BC480" s="448">
        <f>BC479</f>
        <v>0</v>
      </c>
      <c r="BD480" s="448" t="str">
        <f>IF(_tag_month_day!Q470="","",_tag_month_day!Q470/100)</f>
        <v/>
      </c>
      <c r="BE480" s="449" t="str">
        <f>IF(_tag_month_day!R470="","",_tag_month_day!R470/100)</f>
        <v/>
      </c>
      <c r="BF480" s="388" t="e">
        <f>(AU480*(100+BE480*100))/(AJ480-AU480)/100</f>
        <v>#VALUE!</v>
      </c>
      <c r="BG480" s="450" t="e">
        <f>BE480+BF480</f>
        <v>#VALUE!</v>
      </c>
      <c r="BH480" s="451" t="e">
        <f>SUM(AV480:BF480)</f>
        <v>#VALUE!</v>
      </c>
      <c r="BI480" s="452" t="e">
        <f>IF(CX480=0,BI479,(DK480*查询!$R$5+DL480*查询!$Q$5+DM480*查询!$N$5+DN480*查询!$O$5+DO480*查询!$P$5)*AF480/CX480)</f>
        <v>#VALUE!</v>
      </c>
      <c r="BJ480" s="452" t="e">
        <f>IF(CX480=0,BJ479,(DP480*查询!$S$5+DQ480*查询!$T$5+DR480*查询!$U$5)*AF480/CX480)</f>
        <v>#VALUE!</v>
      </c>
      <c r="BK480" s="452">
        <f>BK479</f>
        <v>1</v>
      </c>
      <c r="BL480" s="453" t="e">
        <f>SUMPRODUCT((AV480:BA480)*(GS480:GX480))/((GS480:GX480)+SUM(BB480:BD480)*GY480+BG480*GZ480)</f>
        <v>#VALUE!</v>
      </c>
      <c r="BM480" s="453" t="e">
        <f>BK480*($AV480*FB480+$AW480*FD480+$AX480*FI480+$AY480*FN480+$AZ480*FS480+$BA480*FX480+$BG480*GE480)/(AV480*EY480+AX480*FK480+AW480*FF480+AY480*FP480+AZ480*FU480+BA480*FZ480+BG480*GG480+BB480*GK480+BC480*GN480+BD480*GP480)</f>
        <v>#VALUE!</v>
      </c>
      <c r="BN480" s="453" t="e">
        <f>($AV480*FC480+$AX480*FJ480+$AW480*FE480+$AY480*FO480+$AZ480*FT480+$BA480*FY480+$BG480*GF480)/($AV480*FA480+BG480*GH480+BB480*GL480+BC480*GO480+BD480*GQ480+BA480*GA480)</f>
        <v>#VALUE!</v>
      </c>
      <c r="BO480" s="454" t="e">
        <f>SUMPRODUCT(AV480:BA480*GS480:GX480)/(GS480:GX480+(BB480+BC480+BD480)*GY480+BG480)</f>
        <v>#VALUE!</v>
      </c>
      <c r="BP480" s="454" t="e">
        <f>SUMPRODUCT(AV480:BA480*GS480:GX480)/(GS480:GX480+(BB480+BC480+BD480)*GY480+BG480)</f>
        <v>#VALUE!</v>
      </c>
      <c r="BQ480" s="454" t="e">
        <f>SUMPRODUCT(AV480:BA480*GS480:GX480)/(GS480:GX480+(BB480+BC480+BD480)*GY480+BG480)</f>
        <v>#VALUE!</v>
      </c>
      <c r="BR480" s="453" t="str">
        <f>IF(_tag_month_day!T470="","",_tag_month_day!T470)</f>
        <v/>
      </c>
      <c r="BS480" s="453" t="str">
        <f>IF(_tag_month_day!U470="","",_tag_month_day!U470)</f>
        <v/>
      </c>
      <c r="BT480" s="455" t="str">
        <f>IF(CK480="","",IF((CK480&gt;=BV480-0.12)*(CK480&lt;=BV480+0.12),"合格","不合格"))</f>
        <v/>
      </c>
      <c r="BU480" s="456" t="str">
        <f>IF(_tag_month_day!V470="","",_tag_month_day!V470)</f>
        <v/>
      </c>
      <c r="BV480" s="457" t="str">
        <f>IF(_tag_month_day!W470="","",_tag_month_day!W470)</f>
        <v/>
      </c>
      <c r="BW480" s="458" t="str">
        <f>IF(_tag_month_day!X470="","",_tag_month_day!X470)</f>
        <v/>
      </c>
      <c r="BX480" s="458" t="str">
        <f>IF(_tag_month_day!Y470="","",_tag_month_day!Y470)</f>
        <v/>
      </c>
      <c r="BY480" s="459">
        <f ca="1">L480</f>
        <v>43605.624999998865</v>
      </c>
      <c r="BZ480" s="460"/>
      <c r="CA480" s="461"/>
      <c r="CB480" s="424" t="str">
        <f>IF(_tag_month_day!Z470="","",_tag_month_day!Z470)</f>
        <v/>
      </c>
      <c r="CC480" s="424" t="str">
        <f>IF(_tag_month_day!AA470="","",_tag_month_day!AA470)</f>
        <v/>
      </c>
      <c r="CD480" s="424" t="str">
        <f>IF(_tag_month_day!AB470="","",_tag_month_day!AB470)</f>
        <v/>
      </c>
      <c r="CE480" s="424" t="str">
        <f>IF(_tag_month_day!AC470="","",_tag_month_day!AC470)</f>
        <v/>
      </c>
      <c r="CF480" s="424" t="str">
        <f>IF(_tag_month_day!AD470="","",_tag_month_day!AD470)</f>
        <v/>
      </c>
      <c r="CG480" s="424" t="str">
        <f>IF(_tag_month_day!AE470="","",_tag_month_day!AE470)</f>
        <v/>
      </c>
      <c r="CH480" s="424" t="str">
        <f>IF(_tag_month_day!AF470="","",_tag_month_day!AF470)</f>
        <v/>
      </c>
      <c r="CI480" s="424" t="str">
        <f>IF(_tag_month_day!AG470="","",_tag_month_day!AG470)</f>
        <v/>
      </c>
      <c r="CJ480" s="424" t="str">
        <f>IF(_tag_month_day!AH470="","",_tag_month_day!AH470)</f>
        <v/>
      </c>
      <c r="CK480" s="424" t="str">
        <f>IF(_tag_month_day!AI470="","",_tag_month_day!AI470)</f>
        <v/>
      </c>
      <c r="CL480" s="4" t="str">
        <f>IF(_tag_month_day!AJ470="","",_tag_month_day!AJ470)</f>
        <v/>
      </c>
      <c r="CM480" s="4" t="str">
        <f>IF(_tag_month_day!AK470="","",_tag_month_day!AK470)</f>
        <v/>
      </c>
      <c r="CN480" s="4" t="str">
        <f>IF(_tag_month_day!AL470="","",_tag_month_day!AL470)</f>
        <v/>
      </c>
      <c r="CO480" s="4" t="str">
        <f>IF(_tag_month_day!AM470="","",_tag_month_day!AM470)</f>
        <v/>
      </c>
      <c r="CP480" s="4" t="str">
        <f>IF(_tag_month_day!AN470="","",_tag_month_day!AN470)</f>
        <v/>
      </c>
      <c r="CQ480" s="4" t="str">
        <f>IF(_tag_month_day!AO470="","",_tag_month_day!AO470)</f>
        <v/>
      </c>
      <c r="CR480" s="462" t="str">
        <f>IF(_tag_month_day!AP470="","",_tag_month_day!AP470)</f>
        <v/>
      </c>
      <c r="CS480" s="463" t="str">
        <f>IF(_tag_month_day!AQ470="","",_tag_month_day!AQ470)</f>
        <v/>
      </c>
      <c r="CT480" s="4" t="str">
        <f>IF(_tag_month_day!AR470="","",_tag_month_day!AR470)</f>
        <v/>
      </c>
      <c r="CU480" s="464" t="e">
        <f>DU480/AJ480</f>
        <v>#VALUE!</v>
      </c>
      <c r="CV480" s="451" t="e">
        <f>BG480/BH480</f>
        <v>#VALUE!</v>
      </c>
      <c r="CW480" s="465" t="e">
        <f>AJ480*(1-CV480)*CU480*AF480</f>
        <v>#VALUE!</v>
      </c>
      <c r="CX480" s="465" t="e">
        <f>CW480*94%</f>
        <v>#VALUE!</v>
      </c>
      <c r="CY480" s="466" t="e">
        <f>IF(CX480=0,0,DS480/(DS480+CX480))</f>
        <v>#VALUE!</v>
      </c>
      <c r="CZ480" s="465" t="e">
        <f>$AJ480*EF480</f>
        <v>#VALUE!</v>
      </c>
      <c r="DA480" s="465" t="e">
        <f>$AJ480*EG480</f>
        <v>#VALUE!</v>
      </c>
      <c r="DB480" s="465" t="e">
        <f>$AJ480*EH480</f>
        <v>#VALUE!</v>
      </c>
      <c r="DC480" s="465" t="e">
        <f>$AJ480*EI480</f>
        <v>#VALUE!</v>
      </c>
      <c r="DD480" s="465" t="e">
        <f>$AJ480*EJ480</f>
        <v>#VALUE!</v>
      </c>
      <c r="DE480" s="465" t="e">
        <f>$AJ480*EK480</f>
        <v>#VALUE!</v>
      </c>
      <c r="DF480" s="465" t="e">
        <f>$AJ480*EL480</f>
        <v>#VALUE!</v>
      </c>
      <c r="DG480" s="465" t="e">
        <f>$AJ480*EM480</f>
        <v>#VALUE!</v>
      </c>
      <c r="DH480" s="465" t="e">
        <f>$AJ480*EN480</f>
        <v>#VALUE!</v>
      </c>
      <c r="DI480" s="465" t="e">
        <f>$AJ480*EO480</f>
        <v>#VALUE!</v>
      </c>
      <c r="DJ480" s="465" t="e">
        <f>CZ480*(1-EP480)</f>
        <v>#VALUE!</v>
      </c>
      <c r="DK480" s="465" t="e">
        <f>DA480*(1-ER480)</f>
        <v>#VALUE!</v>
      </c>
      <c r="DL480" s="465" t="e">
        <f>DB480*(1-EQ480)</f>
        <v>#VALUE!</v>
      </c>
      <c r="DM480" s="465" t="e">
        <f>DC480*(1-ES480)</f>
        <v>#VALUE!</v>
      </c>
      <c r="DN480" s="465" t="e">
        <f>DD480*(1-ET480)</f>
        <v>#VALUE!</v>
      </c>
      <c r="DO480" s="465" t="e">
        <f>DE480</f>
        <v>#VALUE!</v>
      </c>
      <c r="DP480" s="465" t="e">
        <f>DF480*(1-EU480)</f>
        <v>#VALUE!</v>
      </c>
      <c r="DQ480" s="465" t="e">
        <f>DG480*(1-EV480)</f>
        <v>#VALUE!</v>
      </c>
      <c r="DR480" s="465" t="e">
        <f>DH480*(1-EW480)</f>
        <v>#VALUE!</v>
      </c>
      <c r="DS480" s="465" t="e">
        <f>DI480</f>
        <v>#VALUE!</v>
      </c>
      <c r="DT480" s="465" t="e">
        <f>SUM(DJ480:DS480)</f>
        <v>#VALUE!</v>
      </c>
      <c r="DU480" s="465" t="e">
        <f>(GS480:GX480)+(DP480+DQ480+DR480)*GY480+DS480</f>
        <v>#VALUE!</v>
      </c>
      <c r="DV480" s="451" t="e">
        <f>AV480/$BH480/(1-EP480)</f>
        <v>#VALUE!</v>
      </c>
      <c r="DW480" s="451" t="e">
        <f>AW480/$BH480/(1-ER480)</f>
        <v>#VALUE!</v>
      </c>
      <c r="DX480" s="451" t="e">
        <f>AX480/$BH480/(1-EQ480)</f>
        <v>#VALUE!</v>
      </c>
      <c r="DY480" s="451" t="e">
        <f>AY480/$BH480/(1-ES480)</f>
        <v>#VALUE!</v>
      </c>
      <c r="DZ480" s="451" t="e">
        <f>AZ480/$BH480/(1-ET480)</f>
        <v>#VALUE!</v>
      </c>
      <c r="EA480" s="451" t="e">
        <f>BA480/$BH480/(1-AX480)</f>
        <v>#VALUE!</v>
      </c>
      <c r="EB480" s="451" t="e">
        <f>BB480/$BH480/(1-EU480)</f>
        <v>#VALUE!</v>
      </c>
      <c r="EC480" s="451" t="e">
        <f>BC480/$BH480/(1-EV480)</f>
        <v>#VALUE!</v>
      </c>
      <c r="ED480" s="451" t="e">
        <f>BD480/$BH480/(1-EW480)</f>
        <v>#VALUE!</v>
      </c>
      <c r="EE480" s="451" t="e">
        <f>BG480/BH480</f>
        <v>#VALUE!</v>
      </c>
      <c r="EF480" s="451" t="e">
        <f>DV480/SUM($DV480:$EE480)</f>
        <v>#VALUE!</v>
      </c>
      <c r="EG480" s="451" t="e">
        <f>DW480/SUM($DV480:$EE480)</f>
        <v>#VALUE!</v>
      </c>
      <c r="EH480" s="451" t="e">
        <f>DX480/SUM($DV480:$EE480)</f>
        <v>#VALUE!</v>
      </c>
      <c r="EI480" s="451" t="e">
        <f>DY480/SUM($DV480:$EE480)</f>
        <v>#VALUE!</v>
      </c>
      <c r="EJ480" s="451" t="e">
        <f>DZ480/SUM($DV480:$EE480)</f>
        <v>#VALUE!</v>
      </c>
      <c r="EK480" s="451" t="e">
        <f>EA480/SUM($DV480:$EE480)</f>
        <v>#VALUE!</v>
      </c>
      <c r="EL480" s="451" t="e">
        <f>EB480/SUM($DV480:$EE480)</f>
        <v>#VALUE!</v>
      </c>
      <c r="EM480" s="451" t="e">
        <f>EC480/SUM($DV480:$EE480)</f>
        <v>#VALUE!</v>
      </c>
      <c r="EN480" s="451" t="e">
        <f>ED480/SUM($DV480:$EE480)</f>
        <v>#VALUE!</v>
      </c>
      <c r="EO480" s="451" t="e">
        <f>EE480/SUM($DV480:$EE480)</f>
        <v>#VALUE!</v>
      </c>
      <c r="EP480" s="450">
        <f>EP479</f>
        <v>0.080000000000000002</v>
      </c>
      <c r="EQ480" s="450">
        <f>EQ479</f>
        <v>0.014999999999999999</v>
      </c>
      <c r="ER480" s="450">
        <f>ER479</f>
        <v>0.014999999999999999</v>
      </c>
      <c r="ES480" s="450">
        <f>ES479</f>
        <v>0.014999999999999999</v>
      </c>
      <c r="ET480" s="450">
        <f>ET479</f>
        <v>0.014999999999999999</v>
      </c>
      <c r="EU480" s="450">
        <f>EU479</f>
        <v>0.089999999999999997</v>
      </c>
      <c r="EV480" s="450">
        <f>EV479</f>
        <v>0.089999999999999997</v>
      </c>
      <c r="EW480" s="450">
        <f>EW479</f>
        <v>0.089999999999999997</v>
      </c>
      <c r="EX480" s="431" t="str">
        <f>IF(_tag_month_day!AS470="","",_tag_month_day!AS470/100)</f>
        <v/>
      </c>
      <c r="EY480" s="431" t="str">
        <f>IF(_tag_month_day!AT470="","",_tag_month_day!AT470/100)</f>
        <v/>
      </c>
      <c r="EZ480" s="431" t="str">
        <f>IF(_tag_month_day!AU470="","",_tag_month_day!AU470/100)</f>
        <v/>
      </c>
      <c r="FA480" s="431" t="str">
        <f>IF(_tag_month_day!AV470="","",_tag_month_day!AV470/100)</f>
        <v/>
      </c>
      <c r="FB480" s="431" t="str">
        <f>IF(_tag_month_day!AW470="","",_tag_month_day!AW470/100)</f>
        <v/>
      </c>
      <c r="FC480" s="431" t="str">
        <f>IF(_tag_month_day!AX470="","",_tag_month_day!AX470/100)</f>
        <v/>
      </c>
      <c r="FD480" s="449" t="str">
        <f>IF(_tag_month_day!AY470="","",_tag_month_day!AY470/100)</f>
        <v/>
      </c>
      <c r="FE480" s="449" t="str">
        <f>IF(_tag_month_day!AZ470="","",_tag_month_day!AZ470/100)</f>
        <v/>
      </c>
      <c r="FF480" s="449" t="str">
        <f>IF(_tag_month_day!BA470="","",_tag_month_day!BA470/100)</f>
        <v/>
      </c>
      <c r="FG480" s="449" t="str">
        <f>IF(_tag_month_day!BB470="","",_tag_month_day!BB470/100)</f>
        <v/>
      </c>
      <c r="FH480" s="467" t="str">
        <f>IF(_tag_month_day!BC470="","",_tag_month_day!BC470/100)</f>
        <v/>
      </c>
      <c r="FI480" s="449">
        <f>FI479</f>
        <v>0.40999999999999998</v>
      </c>
      <c r="FJ480" s="449">
        <f>FJ479</f>
        <v>0.11</v>
      </c>
      <c r="FK480" s="449">
        <f>FK479</f>
        <v>0.014999999999999999</v>
      </c>
      <c r="FL480" s="449">
        <f>FL479</f>
        <v>0</v>
      </c>
      <c r="FM480" s="467">
        <f>FM479</f>
        <v>0.0001</v>
      </c>
      <c r="FN480" s="449">
        <f>FN479</f>
        <v>0.32000000000000001</v>
      </c>
      <c r="FO480" s="449">
        <f>FO479</f>
        <v>0.20000000000000001</v>
      </c>
      <c r="FP480" s="449">
        <f>FP479</f>
        <v>0.01</v>
      </c>
      <c r="FQ480" s="449">
        <f>FQ479</f>
        <v>0</v>
      </c>
      <c r="FR480" s="467">
        <f>FR479</f>
        <v>0.0001</v>
      </c>
      <c r="FS480" s="449" t="str">
        <f>IF(_tag_month_day!BD470="","",_tag_month_day!BD470/100)</f>
        <v/>
      </c>
      <c r="FT480" s="449" t="str">
        <f>IF(_tag_month_day!BE470="","",_tag_month_day!BE470/100)</f>
        <v/>
      </c>
      <c r="FU480" s="449" t="str">
        <f>IF(_tag_month_day!BF470="","",_tag_month_day!BF470/100)</f>
        <v/>
      </c>
      <c r="FV480" s="449" t="str">
        <f>IF(_tag_month_day!BG470="","",_tag_month_day!BG470/100)</f>
        <v/>
      </c>
      <c r="FW480" s="467" t="str">
        <f>IF(_tag_month_day!BH470="","",_tag_month_day!BH470/100)</f>
        <v/>
      </c>
      <c r="FX480" s="449" t="str">
        <f>IF(_tag_month_day!BI470="","",_tag_month_day!BI470/100)</f>
        <v/>
      </c>
      <c r="FY480" s="449" t="str">
        <f>IF(_tag_month_day!BJ470="","",_tag_month_day!BJ470/100)</f>
        <v/>
      </c>
      <c r="FZ480" s="468" t="str">
        <f>IF(_tag_month_day!BK470="","",_tag_month_day!BK470/100)</f>
        <v/>
      </c>
      <c r="GA480" s="449" t="str">
        <f>IF(_tag_month_day!BL470="","",_tag_month_day!BL470/100)</f>
        <v/>
      </c>
      <c r="GB480" s="467" t="str">
        <f>IF(_tag_month_day!BM470="","",_tag_month_day!BM470/100)</f>
        <v/>
      </c>
      <c r="GC480" s="431" t="str">
        <f>IF(_tag_month_day!BN470="","",_tag_month_day!BN470/100)</f>
        <v/>
      </c>
      <c r="GD480" s="431" t="str">
        <f>IF(_tag_month_day!BO470="","",_tag_month_day!BO470/100)</f>
        <v/>
      </c>
      <c r="GE480" s="431" t="str">
        <f>IF(_tag_month_day!BP470="","",_tag_month_day!BP470/100)</f>
        <v/>
      </c>
      <c r="GF480" s="431" t="str">
        <f>IF(_tag_month_day!BQ470="","",_tag_month_day!BQ470/100)</f>
        <v/>
      </c>
      <c r="GG480" s="431" t="str">
        <f>IF(_tag_month_day!BR470="","",_tag_month_day!BR470/100)</f>
        <v/>
      </c>
      <c r="GH480" s="431" t="str">
        <f>IF(_tag_month_day!BS470="","",_tag_month_day!BS470/100)</f>
        <v/>
      </c>
      <c r="GI480" s="467" t="str">
        <f>IF(_tag_month_day!BT470="","",_tag_month_day!BT470/100)</f>
        <v/>
      </c>
      <c r="GJ480" s="469" t="str">
        <f>IF(_tag_month_day!BU470="","",_tag_month_day!BU470/100)</f>
        <v/>
      </c>
      <c r="GK480" s="470">
        <f>GK479</f>
        <v>0.070000000000000007</v>
      </c>
      <c r="GL480" s="470">
        <f>GL479</f>
        <v>0.029999999999999999</v>
      </c>
      <c r="GM480" s="471" t="str">
        <f>IF(_tag_month_day!BX470="","",_tag_month_day!BX470/100)</f>
        <v/>
      </c>
      <c r="GN480" s="470">
        <f>GN479</f>
        <v>0.070000000000000007</v>
      </c>
      <c r="GO480" s="470">
        <f>GO479</f>
        <v>0.029999999999999999</v>
      </c>
      <c r="GP480" s="470">
        <f>GP479</f>
        <v>0.089999999999999997</v>
      </c>
      <c r="GQ480" s="470">
        <f>GQ479</f>
        <v>0.029999999999999999</v>
      </c>
      <c r="GR480" s="471" t="str">
        <f>IF(_tag_month_day!CA470="","",_tag_month_day!CA470/100)</f>
        <v/>
      </c>
      <c r="GS480" s="472">
        <f>GS479</f>
        <v>0.95299999999999996</v>
      </c>
      <c r="GT480" s="472">
        <f>GT479</f>
        <v>0.55000000000000004</v>
      </c>
      <c r="GU480" s="472">
        <f>GU479</f>
        <v>0.55000000000000004</v>
      </c>
      <c r="GV480" s="472">
        <f>GV479</f>
        <v>0.55000000000000004</v>
      </c>
      <c r="GW480" s="472">
        <f>GW479</f>
        <v>0.5</v>
      </c>
      <c r="GX480" s="472">
        <f>GX479</f>
        <v>0.93500000000000005</v>
      </c>
      <c r="GY480" s="472">
        <f>GY479</f>
        <v>0.14999999999999999</v>
      </c>
      <c r="GZ480" s="472">
        <f>GZ479</f>
        <v>1</v>
      </c>
      <c r="HA480" s="474">
        <f>HA479</f>
        <v>0.047</v>
      </c>
      <c r="HB480" s="474">
        <f>HB479</f>
        <v>0.45000000000000001</v>
      </c>
      <c r="HC480" s="474">
        <f>HC479</f>
        <v>0.45000000000000001</v>
      </c>
      <c r="HD480" s="474">
        <f>HD479</f>
        <v>0.45000000000000001</v>
      </c>
      <c r="HE480" s="474">
        <f>HE479</f>
        <v>0.5</v>
      </c>
      <c r="HF480" s="474">
        <f>HF479</f>
        <v>0.065000000000000002</v>
      </c>
      <c r="HG480" s="474">
        <f>HG479</f>
        <v>0.84999999999999998</v>
      </c>
      <c r="HH480" s="474">
        <f>HH479</f>
        <v>0</v>
      </c>
      <c r="HI480" s="10">
        <f>IF(BZ480&lt;&gt;"",CK480-BV480,0)</f>
        <v>0</v>
      </c>
      <c r="HJ480" s="10" t="e">
        <f>IF(AJ480&gt;0,AH480-AJ480,0)</f>
        <v>#VALUE!</v>
      </c>
      <c r="HK480" s="466">
        <f>HK479</f>
        <v>0.84999999999999998</v>
      </c>
      <c r="HL480" s="424">
        <f>HL479</f>
        <v>550000</v>
      </c>
      <c r="HM480" s="424">
        <f>HM479</f>
        <v>480000</v>
      </c>
      <c r="HN480" s="465" t="e">
        <f>(DJ480*EZ480+DK480*FH480+DL480*FM480+DM480*FR480+DN480*FW480+DO480*GB480+DS480*GI480+DP480*GM480+DR480*GR480)*1000*2</f>
        <v>#VALUE!</v>
      </c>
      <c r="HO480" s="465" t="e">
        <f>HN480*HK480*$HO$2/HL480*1000000</f>
        <v>#VALUE!</v>
      </c>
      <c r="HP480" s="465" t="e">
        <f>HN480*HK480*$HP$2/HM480*1000000</f>
        <v>#VALUE!</v>
      </c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</row>
    <row customFormat="1" r="481" s="0">
      <c r="A481" s="420">
        <v>470</v>
      </c>
      <c r="B481" s="421">
        <f ca="1">IF(D481=D480,B480,IF(D481="夜班",B480+1,B480))</f>
        <v>43605</v>
      </c>
      <c r="C481" s="422">
        <f>C480</f>
        <v>0.041666666666666699</v>
      </c>
      <c r="D481" s="10" t="str">
        <f ca="1">IF(HOUR(G481)&lt;8,"夜班",IF(HOUR(G481)&lt;16,"白班",IF(HOUR(G481)&lt;24,"中班",0)))</f>
        <v>白班</v>
      </c>
      <c r="E481" s="10" t="e">
        <f ca="1">IF(F481=1,"甲",IF(F481=2,"乙",IF(F481=3,"丙",IF(F481=4,"丁",""))))</f>
        <v>#REF!</v>
      </c>
      <c r="F481" s="10" t="e">
        <f ca="1">SUMPRODUCT((成本日报!$A$3:$A$95=计划!B481)*(成本日报!$B$3:$B$95=计划!$D481),成本日报!$C$3:$C$95)</f>
        <v>#REF!</v>
      </c>
      <c r="G481" s="423">
        <f ca="1">G480+C480</f>
        <v>43605.541666665529</v>
      </c>
      <c r="H481" s="423">
        <f ca="1">$G481+$C481/60*10+$C481*0</f>
        <v>43605.548611109974</v>
      </c>
      <c r="I481" s="423">
        <f ca="1">$G481+$C481/60*18+$C481*0</f>
        <v>43605.554166665526</v>
      </c>
      <c r="J481" s="423">
        <f ca="1">$G481+$C481/60*0+$C481*1</f>
        <v>43605.583333332193</v>
      </c>
      <c r="K481" s="423">
        <f ca="1">$G481+$C481/60*30+$C481*2</f>
        <v>43605.645833332201</v>
      </c>
      <c r="L481" s="423">
        <f ca="1">$G481+$C481/60*0+$C481*3</f>
        <v>43605.666666665529</v>
      </c>
      <c r="M481" s="424" t="str">
        <f>IF(_tag_month_day!A471="","",_tag_month_day!A471)</f>
        <v/>
      </c>
      <c r="N481" s="424" t="str">
        <f>IF(_tag_month_day!B471="","",_tag_month_day!B471)</f>
        <v/>
      </c>
      <c r="O481" s="425" t="e">
        <f>IF(M481+N481=0,"",M481+N481)</f>
        <v>#VALUE!</v>
      </c>
      <c r="P481" s="424" t="str">
        <f>IF(_tag_month_day!C471="","",_tag_month_day!C471)</f>
        <v/>
      </c>
      <c r="Q481" s="424" t="str">
        <f>IF(_tag_month_day!D471="","",_tag_month_day!D471)</f>
        <v/>
      </c>
      <c r="R481" s="426" t="str">
        <f>IF(_tag_month_day!CB471="","",_tag_month_day!CB471/100)</f>
        <v/>
      </c>
      <c r="S481" s="427" t="str">
        <f>IF(_tag_month_day!E471="","",_tag_month_day!E471)</f>
        <v/>
      </c>
      <c r="T481" s="427" t="str">
        <f>IF(_tag_month_day!F471="","",_tag_month_day!F471)</f>
        <v/>
      </c>
      <c r="U481" s="428" t="e">
        <f>S481+T481</f>
        <v>#VALUE!</v>
      </c>
      <c r="V481" s="429" t="e">
        <f>U481/AJ481</f>
        <v>#VALUE!</v>
      </c>
      <c r="W481" s="430" t="str">
        <f>IF(_jhy_month_day!A471="","",_jhy_month_day!A471)</f>
        <v/>
      </c>
      <c r="X481" s="431" t="str">
        <f>IF(_jhy_month_day!B471="","",_jhy_month_day!B471/100)</f>
        <v/>
      </c>
      <c r="Y481" s="431" t="str">
        <f>IF(_jhy_month_day!C471="","",_jhy_month_day!C471/100)</f>
        <v/>
      </c>
      <c r="Z481" s="432">
        <f>Z477+1</f>
        <v>118</v>
      </c>
      <c r="AA481" s="433" t="str">
        <f>IF(_tag_month_day!G471="","",_tag_month_day!G471/100)</f>
        <v/>
      </c>
      <c r="AB481" s="433" t="str">
        <f>IF(_tag_month_day!H471="","",_tag_month_day!H471/100)</f>
        <v/>
      </c>
      <c r="AC481" s="434">
        <f>IF(X481="",AC480,BK481*($AV480*X481+$AW480*FD480+$AX480*FI480+$AY480*FN480+$AZ480*FS480+$BA480*FX480+$BG480*GE480)/(AV480*Y481+AX480*FK480+AW480*FF480+AY480*FP480+AZ480*FU480+BA480*FZ480+BG480*GG480+BB480*GK480+BC480*GN480+BD480*GP480))</f>
        <v>1.59963432013121</v>
      </c>
      <c r="AD481" s="435" t="str">
        <f>IF(AC481=AC480,"",AC481-AC480)</f>
        <v/>
      </c>
      <c r="AE481" s="436" t="str">
        <f>IF(1-AF481=0,"",(1-AF481))</f>
        <v/>
      </c>
      <c r="AF481" s="437">
        <v>1</v>
      </c>
      <c r="AG481" s="10" t="str">
        <f>AG480</f>
        <v>9A3</v>
      </c>
      <c r="AH481" s="438" t="str">
        <f>AH480</f>
        <v/>
      </c>
      <c r="AI481" s="424"/>
      <c r="AJ481" s="10" t="str">
        <f>IF(_tag_month_day!I471="","",_tag_month_day!I471)</f>
        <v/>
      </c>
      <c r="AK481" s="440"/>
      <c r="AL481" s="440"/>
      <c r="AM481" s="440"/>
      <c r="AN481" s="441">
        <f>AN480</f>
        <v>2</v>
      </c>
      <c r="AO481" s="441">
        <f>AO480</f>
        <v>8</v>
      </c>
      <c r="AP481" s="442" t="e">
        <f>(IF(AN481=0,AS480,AS480*(1+AO481/AN481)/(AR481+AO481/AN481)))+AT481</f>
        <v>#VALUE!</v>
      </c>
      <c r="AQ481" s="443" t="str">
        <f>IF(_tag_month_day!J471="","",_tag_month_day!J471/100)</f>
        <v/>
      </c>
      <c r="AR481" s="444">
        <f>AR480</f>
        <v>1.3</v>
      </c>
      <c r="AS481" s="445" t="e">
        <f>AQ481*(AN481*AR481+AO481)/(AN481+AO481)</f>
        <v>#VALUE!</v>
      </c>
      <c r="AT481" s="445" t="e">
        <f>(SUM(BE481:BF481)-SUM(BE480:BF480))*0.05</f>
        <v>#VALUE!</v>
      </c>
      <c r="AU481" s="446" t="str">
        <f>IF(_tag_month_day!CC471="","",IF(_tag_month_day!CC471&gt;0,_tag_month_day!CD471,_tag_month_day!CE471))</f>
        <v/>
      </c>
      <c r="AV481" s="447" t="str">
        <f>IF(_tag_month_day!L471="","",_tag_month_day!L471/100)</f>
        <v/>
      </c>
      <c r="AW481" s="431">
        <f>AW480</f>
        <v>0</v>
      </c>
      <c r="AX481" s="431">
        <f>AX480</f>
        <v>0</v>
      </c>
      <c r="AY481" s="431" t="str">
        <f>IF(_tag_month_day!M471="","",_tag_month_day!M471/100)</f>
        <v/>
      </c>
      <c r="AZ481" s="431" t="str">
        <f>IF(_tag_month_day!N471="","",_tag_month_day!N471/100)</f>
        <v/>
      </c>
      <c r="BA481" s="431" t="str">
        <f>IF(_tag_month_day!O471="","",_tag_month_day!O471/100)</f>
        <v/>
      </c>
      <c r="BB481" s="448" t="str">
        <f>IF(_tag_month_day!P471="","",_tag_month_day!P471/100)</f>
        <v/>
      </c>
      <c r="BC481" s="448">
        <f>BC480</f>
        <v>0</v>
      </c>
      <c r="BD481" s="448" t="str">
        <f>IF(_tag_month_day!Q471="","",_tag_month_day!Q471/100)</f>
        <v/>
      </c>
      <c r="BE481" s="449" t="str">
        <f>IF(_tag_month_day!R471="","",_tag_month_day!R471/100)</f>
        <v/>
      </c>
      <c r="BF481" s="388" t="e">
        <f>(AU481*(100+BE481*100))/(AJ481-AU481)/100</f>
        <v>#VALUE!</v>
      </c>
      <c r="BG481" s="450" t="e">
        <f>BE481+BF481</f>
        <v>#VALUE!</v>
      </c>
      <c r="BH481" s="451" t="e">
        <f>SUM(AV481:BF481)</f>
        <v>#VALUE!</v>
      </c>
      <c r="BI481" s="452" t="e">
        <f>IF(CX481=0,BI480,(DK481*查询!$R$5+DL481*查询!$Q$5+DM481*查询!$N$5+DN481*查询!$O$5+DO481*查询!$P$5)*AF481/CX481)</f>
        <v>#VALUE!</v>
      </c>
      <c r="BJ481" s="452" t="e">
        <f>IF(CX481=0,BJ480,(DP481*查询!$S$5+DQ481*查询!$T$5+DR481*查询!$U$5)*AF481/CX481)</f>
        <v>#VALUE!</v>
      </c>
      <c r="BK481" s="452">
        <f>BK480</f>
        <v>1</v>
      </c>
      <c r="BL481" s="453" t="e">
        <f>SUMPRODUCT((AV481:BA481)*(GS481:GX481))/((GS481:GX481)+SUM(BB481:BD481)*GY481+BG481*GZ481)</f>
        <v>#VALUE!</v>
      </c>
      <c r="BM481" s="453" t="e">
        <f>BK481*($AV481*FB481+$AW481*FD481+$AX481*FI481+$AY481*FN481+$AZ481*FS481+$BA481*FX481+$BG481*GE481)/(AV481*EY481+AX481*FK481+AW481*FF481+AY481*FP481+AZ481*FU481+BA481*FZ481+BG481*GG481+BB481*GK481+BC481*GN481+BD481*GP481)</f>
        <v>#VALUE!</v>
      </c>
      <c r="BN481" s="453" t="e">
        <f>($AV481*FC481+$AX481*FJ481+$AW481*FE481+$AY481*FO481+$AZ481*FT481+$BA481*FY481+$BG481*GF481)/($AV481*FA481+BG481*GH481+BB481*GL481+BC481*GO481+BD481*GQ481+BA481*GA481)</f>
        <v>#VALUE!</v>
      </c>
      <c r="BO481" s="454" t="e">
        <f>SUMPRODUCT(AV481:BA481*GS481:GX481)/(GS481:GX481+(BB481+BC481+BD481)*GY481+BG481)</f>
        <v>#VALUE!</v>
      </c>
      <c r="BP481" s="454" t="e">
        <f>SUMPRODUCT(AV481:BA481*GS481:GX481)/(GS481:GX481+(BB481+BC481+BD481)*GY481+BG481)</f>
        <v>#VALUE!</v>
      </c>
      <c r="BQ481" s="454" t="e">
        <f>SUMPRODUCT(AV481:BA481*GS481:GX481)/(GS481:GX481+(BB481+BC481+BD481)*GY481+BG481)</f>
        <v>#VALUE!</v>
      </c>
      <c r="BR481" s="453" t="str">
        <f>IF(_tag_month_day!T471="","",_tag_month_day!T471)</f>
        <v/>
      </c>
      <c r="BS481" s="453" t="str">
        <f>IF(_tag_month_day!U471="","",_tag_month_day!U471)</f>
        <v/>
      </c>
      <c r="BT481" s="455" t="str">
        <f>IF(CK481="","",IF((CK481&gt;=BV481-0.12)*(CK481&lt;=BV481+0.12),"合格","不合格"))</f>
        <v/>
      </c>
      <c r="BU481" s="456" t="str">
        <f>IF(_tag_month_day!V471="","",_tag_month_day!V471)</f>
        <v/>
      </c>
      <c r="BV481" s="457" t="str">
        <f>IF(_tag_month_day!W471="","",_tag_month_day!W471)</f>
        <v/>
      </c>
      <c r="BW481" s="458" t="str">
        <f>IF(_tag_month_day!X471="","",_tag_month_day!X471)</f>
        <v/>
      </c>
      <c r="BX481" s="458" t="str">
        <f>IF(_tag_month_day!Y471="","",_tag_month_day!Y471)</f>
        <v/>
      </c>
      <c r="BY481" s="459">
        <f ca="1">L481</f>
        <v>43605.666666665529</v>
      </c>
      <c r="BZ481" s="460"/>
      <c r="CA481" s="461"/>
      <c r="CB481" s="424" t="str">
        <f>IF(_tag_month_day!Z471="","",_tag_month_day!Z471)</f>
        <v/>
      </c>
      <c r="CC481" s="424" t="str">
        <f>IF(_tag_month_day!AA471="","",_tag_month_day!AA471)</f>
        <v/>
      </c>
      <c r="CD481" s="424" t="str">
        <f>IF(_tag_month_day!AB471="","",_tag_month_day!AB471)</f>
        <v/>
      </c>
      <c r="CE481" s="424" t="str">
        <f>IF(_tag_month_day!AC471="","",_tag_month_day!AC471)</f>
        <v/>
      </c>
      <c r="CF481" s="424" t="str">
        <f>IF(_tag_month_day!AD471="","",_tag_month_day!AD471)</f>
        <v/>
      </c>
      <c r="CG481" s="424" t="str">
        <f>IF(_tag_month_day!AE471="","",_tag_month_day!AE471)</f>
        <v/>
      </c>
      <c r="CH481" s="424" t="str">
        <f>IF(_tag_month_day!AF471="","",_tag_month_day!AF471)</f>
        <v/>
      </c>
      <c r="CI481" s="424" t="str">
        <f>IF(_tag_month_day!AG471="","",_tag_month_day!AG471)</f>
        <v/>
      </c>
      <c r="CJ481" s="424" t="str">
        <f>IF(_tag_month_day!AH471="","",_tag_month_day!AH471)</f>
        <v/>
      </c>
      <c r="CK481" s="424" t="str">
        <f>IF(_tag_month_day!AI471="","",_tag_month_day!AI471)</f>
        <v/>
      </c>
      <c r="CL481" s="4" t="str">
        <f>IF(_tag_month_day!AJ471="","",_tag_month_day!AJ471)</f>
        <v/>
      </c>
      <c r="CM481" s="4" t="str">
        <f>IF(_tag_month_day!AK471="","",_tag_month_day!AK471)</f>
        <v/>
      </c>
      <c r="CN481" s="4" t="str">
        <f>IF(_tag_month_day!AL471="","",_tag_month_day!AL471)</f>
        <v/>
      </c>
      <c r="CO481" s="4" t="str">
        <f>IF(_tag_month_day!AM471="","",_tag_month_day!AM471)</f>
        <v/>
      </c>
      <c r="CP481" s="4" t="str">
        <f>IF(_tag_month_day!AN471="","",_tag_month_day!AN471)</f>
        <v/>
      </c>
      <c r="CQ481" s="4" t="str">
        <f>IF(_tag_month_day!AO471="","",_tag_month_day!AO471)</f>
        <v/>
      </c>
      <c r="CR481" s="462" t="str">
        <f>IF(_tag_month_day!AP471="","",_tag_month_day!AP471)</f>
        <v/>
      </c>
      <c r="CS481" s="463" t="str">
        <f>IF(_tag_month_day!AQ471="","",_tag_month_day!AQ471)</f>
        <v/>
      </c>
      <c r="CT481" s="4" t="str">
        <f>IF(_tag_month_day!AR471="","",_tag_month_day!AR471)</f>
        <v/>
      </c>
      <c r="CU481" s="464" t="e">
        <f>DU481/AJ481</f>
        <v>#VALUE!</v>
      </c>
      <c r="CV481" s="451" t="e">
        <f>BG481/BH481</f>
        <v>#VALUE!</v>
      </c>
      <c r="CW481" s="465" t="e">
        <f>AJ481*(1-CV481)*CU481*AF481</f>
        <v>#VALUE!</v>
      </c>
      <c r="CX481" s="465" t="e">
        <f>CW481*94%</f>
        <v>#VALUE!</v>
      </c>
      <c r="CY481" s="466" t="e">
        <f>IF(CX481=0,0,DS481/(DS481+CX481))</f>
        <v>#VALUE!</v>
      </c>
      <c r="CZ481" s="465" t="e">
        <f>$AJ481*EF481</f>
        <v>#VALUE!</v>
      </c>
      <c r="DA481" s="465" t="e">
        <f>$AJ481*EG481</f>
        <v>#VALUE!</v>
      </c>
      <c r="DB481" s="465" t="e">
        <f>$AJ481*EH481</f>
        <v>#VALUE!</v>
      </c>
      <c r="DC481" s="465" t="e">
        <f>$AJ481*EI481</f>
        <v>#VALUE!</v>
      </c>
      <c r="DD481" s="465" t="e">
        <f>$AJ481*EJ481</f>
        <v>#VALUE!</v>
      </c>
      <c r="DE481" s="465" t="e">
        <f>$AJ481*EK481</f>
        <v>#VALUE!</v>
      </c>
      <c r="DF481" s="465" t="e">
        <f>$AJ481*EL481</f>
        <v>#VALUE!</v>
      </c>
      <c r="DG481" s="465" t="e">
        <f>$AJ481*EM481</f>
        <v>#VALUE!</v>
      </c>
      <c r="DH481" s="465" t="e">
        <f>$AJ481*EN481</f>
        <v>#VALUE!</v>
      </c>
      <c r="DI481" s="465" t="e">
        <f>$AJ481*EO481</f>
        <v>#VALUE!</v>
      </c>
      <c r="DJ481" s="465" t="e">
        <f>CZ481*(1-EP481)</f>
        <v>#VALUE!</v>
      </c>
      <c r="DK481" s="465" t="e">
        <f>DA481*(1-ER481)</f>
        <v>#VALUE!</v>
      </c>
      <c r="DL481" s="465" t="e">
        <f>DB481*(1-EQ481)</f>
        <v>#VALUE!</v>
      </c>
      <c r="DM481" s="465" t="e">
        <f>DC481*(1-ES481)</f>
        <v>#VALUE!</v>
      </c>
      <c r="DN481" s="465" t="e">
        <f>DD481*(1-ET481)</f>
        <v>#VALUE!</v>
      </c>
      <c r="DO481" s="465" t="e">
        <f>DE481</f>
        <v>#VALUE!</v>
      </c>
      <c r="DP481" s="465" t="e">
        <f>DF481*(1-EU481)</f>
        <v>#VALUE!</v>
      </c>
      <c r="DQ481" s="465" t="e">
        <f>DG481*(1-EV481)</f>
        <v>#VALUE!</v>
      </c>
      <c r="DR481" s="465" t="e">
        <f>DH481*(1-EW481)</f>
        <v>#VALUE!</v>
      </c>
      <c r="DS481" s="465" t="e">
        <f>DI481</f>
        <v>#VALUE!</v>
      </c>
      <c r="DT481" s="465" t="e">
        <f>SUM(DJ481:DS481)</f>
        <v>#VALUE!</v>
      </c>
      <c r="DU481" s="465" t="e">
        <f>(GS481:GX481)+(DP481+DQ481+DR481)*GY481+DS481</f>
        <v>#VALUE!</v>
      </c>
      <c r="DV481" s="451" t="e">
        <f>AV481/$BH481/(1-EP481)</f>
        <v>#VALUE!</v>
      </c>
      <c r="DW481" s="451" t="e">
        <f>AW481/$BH481/(1-ER481)</f>
        <v>#VALUE!</v>
      </c>
      <c r="DX481" s="451" t="e">
        <f>AX481/$BH481/(1-EQ481)</f>
        <v>#VALUE!</v>
      </c>
      <c r="DY481" s="451" t="e">
        <f>AY481/$BH481/(1-ES481)</f>
        <v>#VALUE!</v>
      </c>
      <c r="DZ481" s="451" t="e">
        <f>AZ481/$BH481/(1-ET481)</f>
        <v>#VALUE!</v>
      </c>
      <c r="EA481" s="451" t="e">
        <f>BA481/$BH481/(1-AX481)</f>
        <v>#VALUE!</v>
      </c>
      <c r="EB481" s="451" t="e">
        <f>BB481/$BH481/(1-EU481)</f>
        <v>#VALUE!</v>
      </c>
      <c r="EC481" s="451" t="e">
        <f>BC481/$BH481/(1-EV481)</f>
        <v>#VALUE!</v>
      </c>
      <c r="ED481" s="451" t="e">
        <f>BD481/$BH481/(1-EW481)</f>
        <v>#VALUE!</v>
      </c>
      <c r="EE481" s="451" t="e">
        <f>BG481/BH481</f>
        <v>#VALUE!</v>
      </c>
      <c r="EF481" s="451" t="e">
        <f>DV481/SUM($DV481:$EE481)</f>
        <v>#VALUE!</v>
      </c>
      <c r="EG481" s="451" t="e">
        <f>DW481/SUM($DV481:$EE481)</f>
        <v>#VALUE!</v>
      </c>
      <c r="EH481" s="451" t="e">
        <f>DX481/SUM($DV481:$EE481)</f>
        <v>#VALUE!</v>
      </c>
      <c r="EI481" s="451" t="e">
        <f>DY481/SUM($DV481:$EE481)</f>
        <v>#VALUE!</v>
      </c>
      <c r="EJ481" s="451" t="e">
        <f>DZ481/SUM($DV481:$EE481)</f>
        <v>#VALUE!</v>
      </c>
      <c r="EK481" s="451" t="e">
        <f>EA481/SUM($DV481:$EE481)</f>
        <v>#VALUE!</v>
      </c>
      <c r="EL481" s="451" t="e">
        <f>EB481/SUM($DV481:$EE481)</f>
        <v>#VALUE!</v>
      </c>
      <c r="EM481" s="451" t="e">
        <f>EC481/SUM($DV481:$EE481)</f>
        <v>#VALUE!</v>
      </c>
      <c r="EN481" s="451" t="e">
        <f>ED481/SUM($DV481:$EE481)</f>
        <v>#VALUE!</v>
      </c>
      <c r="EO481" s="451" t="e">
        <f>EE481/SUM($DV481:$EE481)</f>
        <v>#VALUE!</v>
      </c>
      <c r="EP481" s="450">
        <f>EP480</f>
        <v>0.080000000000000002</v>
      </c>
      <c r="EQ481" s="450">
        <f>EQ480</f>
        <v>0.014999999999999999</v>
      </c>
      <c r="ER481" s="450">
        <f>ER480</f>
        <v>0.014999999999999999</v>
      </c>
      <c r="ES481" s="450">
        <f>ES480</f>
        <v>0.014999999999999999</v>
      </c>
      <c r="ET481" s="450">
        <f>ET480</f>
        <v>0.014999999999999999</v>
      </c>
      <c r="EU481" s="450">
        <f>EU480</f>
        <v>0.089999999999999997</v>
      </c>
      <c r="EV481" s="450">
        <f>EV480</f>
        <v>0.089999999999999997</v>
      </c>
      <c r="EW481" s="450">
        <f>EW480</f>
        <v>0.089999999999999997</v>
      </c>
      <c r="EX481" s="431" t="str">
        <f>IF(_tag_month_day!AS471="","",_tag_month_day!AS471/100)</f>
        <v/>
      </c>
      <c r="EY481" s="431" t="str">
        <f>IF(_tag_month_day!AT471="","",_tag_month_day!AT471/100)</f>
        <v/>
      </c>
      <c r="EZ481" s="431" t="str">
        <f>IF(_tag_month_day!AU471="","",_tag_month_day!AU471/100)</f>
        <v/>
      </c>
      <c r="FA481" s="431" t="str">
        <f>IF(_tag_month_day!AV471="","",_tag_month_day!AV471/100)</f>
        <v/>
      </c>
      <c r="FB481" s="431" t="str">
        <f>IF(_tag_month_day!AW471="","",_tag_month_day!AW471/100)</f>
        <v/>
      </c>
      <c r="FC481" s="431" t="str">
        <f>IF(_tag_month_day!AX471="","",_tag_month_day!AX471/100)</f>
        <v/>
      </c>
      <c r="FD481" s="449" t="str">
        <f>IF(_tag_month_day!AY471="","",_tag_month_day!AY471/100)</f>
        <v/>
      </c>
      <c r="FE481" s="449" t="str">
        <f>IF(_tag_month_day!AZ471="","",_tag_month_day!AZ471/100)</f>
        <v/>
      </c>
      <c r="FF481" s="449" t="str">
        <f>IF(_tag_month_day!BA471="","",_tag_month_day!BA471/100)</f>
        <v/>
      </c>
      <c r="FG481" s="449" t="str">
        <f>IF(_tag_month_day!BB471="","",_tag_month_day!BB471/100)</f>
        <v/>
      </c>
      <c r="FH481" s="467" t="str">
        <f>IF(_tag_month_day!BC471="","",_tag_month_day!BC471/100)</f>
        <v/>
      </c>
      <c r="FI481" s="449">
        <f>FI480</f>
        <v>0.40999999999999998</v>
      </c>
      <c r="FJ481" s="449">
        <f>FJ480</f>
        <v>0.11</v>
      </c>
      <c r="FK481" s="449">
        <f>FK480</f>
        <v>0.014999999999999999</v>
      </c>
      <c r="FL481" s="449">
        <f>FL480</f>
        <v>0</v>
      </c>
      <c r="FM481" s="467">
        <f>FM480</f>
        <v>0.0001</v>
      </c>
      <c r="FN481" s="449">
        <f>FN480</f>
        <v>0.32000000000000001</v>
      </c>
      <c r="FO481" s="449">
        <f>FO480</f>
        <v>0.20000000000000001</v>
      </c>
      <c r="FP481" s="449">
        <f>FP480</f>
        <v>0.01</v>
      </c>
      <c r="FQ481" s="449">
        <f>FQ480</f>
        <v>0</v>
      </c>
      <c r="FR481" s="467">
        <f>FR480</f>
        <v>0.0001</v>
      </c>
      <c r="FS481" s="449" t="str">
        <f>IF(_tag_month_day!BD471="","",_tag_month_day!BD471/100)</f>
        <v/>
      </c>
      <c r="FT481" s="449" t="str">
        <f>IF(_tag_month_day!BE471="","",_tag_month_day!BE471/100)</f>
        <v/>
      </c>
      <c r="FU481" s="449" t="str">
        <f>IF(_tag_month_day!BF471="","",_tag_month_day!BF471/100)</f>
        <v/>
      </c>
      <c r="FV481" s="449" t="str">
        <f>IF(_tag_month_day!BG471="","",_tag_month_day!BG471/100)</f>
        <v/>
      </c>
      <c r="FW481" s="467" t="str">
        <f>IF(_tag_month_day!BH471="","",_tag_month_day!BH471/100)</f>
        <v/>
      </c>
      <c r="FX481" s="449" t="str">
        <f>IF(_tag_month_day!BI471="","",_tag_month_day!BI471/100)</f>
        <v/>
      </c>
      <c r="FY481" s="449" t="str">
        <f>IF(_tag_month_day!BJ471="","",_tag_month_day!BJ471/100)</f>
        <v/>
      </c>
      <c r="FZ481" s="468" t="str">
        <f>IF(_tag_month_day!BK471="","",_tag_month_day!BK471/100)</f>
        <v/>
      </c>
      <c r="GA481" s="449" t="str">
        <f>IF(_tag_month_day!BL471="","",_tag_month_day!BL471/100)</f>
        <v/>
      </c>
      <c r="GB481" s="467" t="str">
        <f>IF(_tag_month_day!BM471="","",_tag_month_day!BM471/100)</f>
        <v/>
      </c>
      <c r="GC481" s="431" t="str">
        <f>IF(_tag_month_day!BN471="","",_tag_month_day!BN471/100)</f>
        <v/>
      </c>
      <c r="GD481" s="431" t="str">
        <f>IF(_tag_month_day!BO471="","",_tag_month_day!BO471/100)</f>
        <v/>
      </c>
      <c r="GE481" s="431" t="str">
        <f>IF(_tag_month_day!BP471="","",_tag_month_day!BP471/100)</f>
        <v/>
      </c>
      <c r="GF481" s="431" t="str">
        <f>IF(_tag_month_day!BQ471="","",_tag_month_day!BQ471/100)</f>
        <v/>
      </c>
      <c r="GG481" s="431" t="str">
        <f>IF(_tag_month_day!BR471="","",_tag_month_day!BR471/100)</f>
        <v/>
      </c>
      <c r="GH481" s="431" t="str">
        <f>IF(_tag_month_day!BS471="","",_tag_month_day!BS471/100)</f>
        <v/>
      </c>
      <c r="GI481" s="467" t="str">
        <f>IF(_tag_month_day!BT471="","",_tag_month_day!BT471/100)</f>
        <v/>
      </c>
      <c r="GJ481" s="469" t="str">
        <f>IF(_tag_month_day!BU471="","",_tag_month_day!BU471/100)</f>
        <v/>
      </c>
      <c r="GK481" s="470">
        <f>GK480</f>
        <v>0.070000000000000007</v>
      </c>
      <c r="GL481" s="470">
        <f>GL480</f>
        <v>0.029999999999999999</v>
      </c>
      <c r="GM481" s="471" t="str">
        <f>IF(_tag_month_day!BX471="","",_tag_month_day!BX471/100)</f>
        <v/>
      </c>
      <c r="GN481" s="470">
        <f>GN480</f>
        <v>0.070000000000000007</v>
      </c>
      <c r="GO481" s="470">
        <f>GO480</f>
        <v>0.029999999999999999</v>
      </c>
      <c r="GP481" s="470">
        <f>GP480</f>
        <v>0.089999999999999997</v>
      </c>
      <c r="GQ481" s="470">
        <f>GQ480</f>
        <v>0.029999999999999999</v>
      </c>
      <c r="GR481" s="471" t="str">
        <f>IF(_tag_month_day!CA471="","",_tag_month_day!CA471/100)</f>
        <v/>
      </c>
      <c r="GS481" s="472">
        <f>GS480</f>
        <v>0.95299999999999996</v>
      </c>
      <c r="GT481" s="472">
        <f>GT480</f>
        <v>0.55000000000000004</v>
      </c>
      <c r="GU481" s="472">
        <f>GU480</f>
        <v>0.55000000000000004</v>
      </c>
      <c r="GV481" s="472">
        <f>GV480</f>
        <v>0.55000000000000004</v>
      </c>
      <c r="GW481" s="472">
        <f>GW480</f>
        <v>0.5</v>
      </c>
      <c r="GX481" s="472">
        <f>GX480</f>
        <v>0.93500000000000005</v>
      </c>
      <c r="GY481" s="472">
        <f>GY480</f>
        <v>0.14999999999999999</v>
      </c>
      <c r="GZ481" s="472">
        <f>GZ480</f>
        <v>1</v>
      </c>
      <c r="HA481" s="474">
        <f>HA480</f>
        <v>0.047</v>
      </c>
      <c r="HB481" s="474">
        <f>HB480</f>
        <v>0.45000000000000001</v>
      </c>
      <c r="HC481" s="474">
        <f>HC480</f>
        <v>0.45000000000000001</v>
      </c>
      <c r="HD481" s="474">
        <f>HD480</f>
        <v>0.45000000000000001</v>
      </c>
      <c r="HE481" s="474">
        <f>HE480</f>
        <v>0.5</v>
      </c>
      <c r="HF481" s="474">
        <f>HF480</f>
        <v>0.065000000000000002</v>
      </c>
      <c r="HG481" s="474">
        <f>HG480</f>
        <v>0.84999999999999998</v>
      </c>
      <c r="HH481" s="474">
        <f>HH480</f>
        <v>0</v>
      </c>
      <c r="HI481" s="10">
        <f>IF(BZ481&lt;&gt;"",CK481-BV481,0)</f>
        <v>0</v>
      </c>
      <c r="HJ481" s="10" t="e">
        <f>IF(AJ481&gt;0,AH481-AJ481,0)</f>
        <v>#VALUE!</v>
      </c>
      <c r="HK481" s="466">
        <f>HK480</f>
        <v>0.84999999999999998</v>
      </c>
      <c r="HL481" s="424">
        <f>HL480</f>
        <v>550000</v>
      </c>
      <c r="HM481" s="424">
        <f>HM480</f>
        <v>480000</v>
      </c>
      <c r="HN481" s="465" t="e">
        <f>(DJ481*EZ481+DK481*FH481+DL481*FM481+DM481*FR481+DN481*FW481+DO481*GB481+DS481*GI481+DP481*GM481+DR481*GR481)*1000*2</f>
        <v>#VALUE!</v>
      </c>
      <c r="HO481" s="465" t="e">
        <f>HN481*HK481*$HO$2/HL481*1000000</f>
        <v>#VALUE!</v>
      </c>
      <c r="HP481" s="465" t="e">
        <f>HN481*HK481*$HP$2/HM481*1000000</f>
        <v>#VALUE!</v>
      </c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</row>
    <row customFormat="1" r="482" s="0">
      <c r="A482" s="420">
        <v>471</v>
      </c>
      <c r="B482" s="421">
        <f ca="1">IF(D482=D481,B481,IF(D482="夜班",B481+1,B481))</f>
        <v>43605</v>
      </c>
      <c r="C482" s="422">
        <f>C481</f>
        <v>0.041666666666666699</v>
      </c>
      <c r="D482" s="10" t="str">
        <f ca="1">IF(HOUR(G482)&lt;8,"夜班",IF(HOUR(G482)&lt;16,"白班",IF(HOUR(G482)&lt;24,"中班",0)))</f>
        <v>白班</v>
      </c>
      <c r="E482" s="10" t="e">
        <f ca="1">IF(F482=1,"甲",IF(F482=2,"乙",IF(F482=3,"丙",IF(F482=4,"丁",""))))</f>
        <v>#REF!</v>
      </c>
      <c r="F482" s="10" t="e">
        <f ca="1">SUMPRODUCT((成本日报!$A$3:$A$95=计划!B482)*(成本日报!$B$3:$B$95=计划!$D482),成本日报!$C$3:$C$95)</f>
        <v>#REF!</v>
      </c>
      <c r="G482" s="423">
        <f ca="1">G481+C481</f>
        <v>43605.583333332193</v>
      </c>
      <c r="H482" s="423">
        <f ca="1">$G482+$C482/60*10+$C482*0</f>
        <v>43605.590277776639</v>
      </c>
      <c r="I482" s="423">
        <f ca="1">$G482+$C482/60*18+$C482*0</f>
        <v>43605.595833332191</v>
      </c>
      <c r="J482" s="423">
        <f ca="1">$G482+$C482/60*0+$C482*1</f>
        <v>43605.624999998858</v>
      </c>
      <c r="K482" s="423">
        <f ca="1">$G482+$C482/60*30+$C482*2</f>
        <v>43605.687499998865</v>
      </c>
      <c r="L482" s="423">
        <f ca="1">$G482+$C482/60*0+$C482*3</f>
        <v>43605.708333332193</v>
      </c>
      <c r="M482" s="424" t="str">
        <f>IF(_tag_month_day!A472="","",_tag_month_day!A472)</f>
        <v/>
      </c>
      <c r="N482" s="424" t="str">
        <f>IF(_tag_month_day!B472="","",_tag_month_day!B472)</f>
        <v/>
      </c>
      <c r="O482" s="425" t="e">
        <f>IF(M482+N482=0,"",M482+N482)</f>
        <v>#VALUE!</v>
      </c>
      <c r="P482" s="424" t="str">
        <f>IF(_tag_month_day!C472="","",_tag_month_day!C472)</f>
        <v/>
      </c>
      <c r="Q482" s="424" t="str">
        <f>IF(_tag_month_day!D472="","",_tag_month_day!D472)</f>
        <v/>
      </c>
      <c r="R482" s="426" t="str">
        <f>IF(_tag_month_day!CB472="","",_tag_month_day!CB472/100)</f>
        <v/>
      </c>
      <c r="S482" s="427" t="str">
        <f>IF(_tag_month_day!E472="","",_tag_month_day!E472)</f>
        <v/>
      </c>
      <c r="T482" s="427" t="str">
        <f>IF(_tag_month_day!F472="","",_tag_month_day!F472)</f>
        <v/>
      </c>
      <c r="U482" s="428" t="e">
        <f>S482+T482</f>
        <v>#VALUE!</v>
      </c>
      <c r="V482" s="429" t="e">
        <f>U482/AJ482</f>
        <v>#VALUE!</v>
      </c>
      <c r="W482" s="430" t="str">
        <f>IF(_jhy_month_day!A472="","",_jhy_month_day!A472)</f>
        <v/>
      </c>
      <c r="X482" s="431" t="str">
        <f>IF(_jhy_month_day!B472="","",_jhy_month_day!B472/100)</f>
        <v/>
      </c>
      <c r="Y482" s="431" t="str">
        <f>IF(_jhy_month_day!C472="","",_jhy_month_day!C472/100)</f>
        <v/>
      </c>
      <c r="Z482" s="432">
        <f>Z478+1</f>
        <v>118</v>
      </c>
      <c r="AA482" s="433" t="str">
        <f>IF(_tag_month_day!G472="","",_tag_month_day!G472/100)</f>
        <v/>
      </c>
      <c r="AB482" s="433" t="str">
        <f>IF(_tag_month_day!H472="","",_tag_month_day!H472/100)</f>
        <v/>
      </c>
      <c r="AC482" s="434">
        <f>IF(X482="",AC481,BK482*($AV481*X482+$AW481*FD481+$AX481*FI481+$AY481*FN481+$AZ481*FS481+$BA481*FX481+$BG481*GE481)/(AV481*Y482+AX481*FK481+AW481*FF481+AY481*FP481+AZ481*FU481+BA481*FZ481+BG481*GG481+BB481*GK481+BC481*GN481+BD481*GP481))</f>
        <v>1.59963432013121</v>
      </c>
      <c r="AD482" s="435" t="str">
        <f>IF(AC482=AC481,"",AC482-AC481)</f>
        <v/>
      </c>
      <c r="AE482" s="436" t="str">
        <f>IF(1-AF482=0,"",(1-AF482))</f>
        <v/>
      </c>
      <c r="AF482" s="437">
        <v>1</v>
      </c>
      <c r="AG482" s="10" t="str">
        <f>AG481</f>
        <v>9A3</v>
      </c>
      <c r="AH482" s="438" t="str">
        <f>AH481</f>
        <v/>
      </c>
      <c r="AI482" s="424"/>
      <c r="AJ482" s="10" t="str">
        <f>IF(_tag_month_day!I472="","",_tag_month_day!I472)</f>
        <v/>
      </c>
      <c r="AK482" s="440"/>
      <c r="AL482" s="440"/>
      <c r="AM482" s="440"/>
      <c r="AN482" s="441">
        <f>AN481</f>
        <v>2</v>
      </c>
      <c r="AO482" s="441">
        <f>AO481</f>
        <v>8</v>
      </c>
      <c r="AP482" s="442" t="e">
        <f>(IF(AN482=0,AS481,AS481*(1+AO482/AN482)/(AR482+AO482/AN482)))+AT482</f>
        <v>#VALUE!</v>
      </c>
      <c r="AQ482" s="443" t="str">
        <f>IF(_tag_month_day!J472="","",_tag_month_day!J472/100)</f>
        <v/>
      </c>
      <c r="AR482" s="444">
        <f>AR481</f>
        <v>1.3</v>
      </c>
      <c r="AS482" s="445" t="e">
        <f>AQ482*(AN482*AR482+AO482)/(AN482+AO482)</f>
        <v>#VALUE!</v>
      </c>
      <c r="AT482" s="445" t="e">
        <f>(SUM(BE482:BF482)-SUM(BE481:BF481))*0.05</f>
        <v>#VALUE!</v>
      </c>
      <c r="AU482" s="446" t="str">
        <f>IF(_tag_month_day!CC472="","",IF(_tag_month_day!CC472&gt;0,_tag_month_day!CD472,_tag_month_day!CE472))</f>
        <v/>
      </c>
      <c r="AV482" s="447" t="str">
        <f>IF(_tag_month_day!L472="","",_tag_month_day!L472/100)</f>
        <v/>
      </c>
      <c r="AW482" s="431">
        <f>AW481</f>
        <v>0</v>
      </c>
      <c r="AX482" s="431">
        <f>AX481</f>
        <v>0</v>
      </c>
      <c r="AY482" s="431" t="str">
        <f>IF(_tag_month_day!M472="","",_tag_month_day!M472/100)</f>
        <v/>
      </c>
      <c r="AZ482" s="431" t="str">
        <f>IF(_tag_month_day!N472="","",_tag_month_day!N472/100)</f>
        <v/>
      </c>
      <c r="BA482" s="431" t="str">
        <f>IF(_tag_month_day!O472="","",_tag_month_day!O472/100)</f>
        <v/>
      </c>
      <c r="BB482" s="448" t="str">
        <f>IF(_tag_month_day!P472="","",_tag_month_day!P472/100)</f>
        <v/>
      </c>
      <c r="BC482" s="448">
        <f>BC481</f>
        <v>0</v>
      </c>
      <c r="BD482" s="448" t="str">
        <f>IF(_tag_month_day!Q472="","",_tag_month_day!Q472/100)</f>
        <v/>
      </c>
      <c r="BE482" s="449" t="str">
        <f>IF(_tag_month_day!R472="","",_tag_month_day!R472/100)</f>
        <v/>
      </c>
      <c r="BF482" s="388" t="e">
        <f>(AU482*(100+BE482*100))/(AJ482-AU482)/100</f>
        <v>#VALUE!</v>
      </c>
      <c r="BG482" s="450" t="e">
        <f>BE482+BF482</f>
        <v>#VALUE!</v>
      </c>
      <c r="BH482" s="451" t="e">
        <f>SUM(AV482:BF482)</f>
        <v>#VALUE!</v>
      </c>
      <c r="BI482" s="452" t="e">
        <f>IF(CX482=0,BI481,(DK482*查询!$R$5+DL482*查询!$Q$5+DM482*查询!$N$5+DN482*查询!$O$5+DO482*查询!$P$5)*AF482/CX482)</f>
        <v>#VALUE!</v>
      </c>
      <c r="BJ482" s="452" t="e">
        <f>IF(CX482=0,BJ481,(DP482*查询!$S$5+DQ482*查询!$T$5+DR482*查询!$U$5)*AF482/CX482)</f>
        <v>#VALUE!</v>
      </c>
      <c r="BK482" s="452">
        <f>BK481</f>
        <v>1</v>
      </c>
      <c r="BL482" s="453" t="e">
        <f>SUMPRODUCT((AV482:BA482)*(GS482:GX482))/((GS482:GX482)+SUM(BB482:BD482)*GY482+BG482*GZ482)</f>
        <v>#VALUE!</v>
      </c>
      <c r="BM482" s="453" t="e">
        <f>BK482*($AV482*FB482+$AW482*FD482+$AX482*FI482+$AY482*FN482+$AZ482*FS482+$BA482*FX482+$BG482*GE482)/(AV482*EY482+AX482*FK482+AW482*FF482+AY482*FP482+AZ482*FU482+BA482*FZ482+BG482*GG482+BB482*GK482+BC482*GN482+BD482*GP482)</f>
        <v>#VALUE!</v>
      </c>
      <c r="BN482" s="453" t="e">
        <f>($AV482*FC482+$AX482*FJ482+$AW482*FE482+$AY482*FO482+$AZ482*FT482+$BA482*FY482+$BG482*GF482)/($AV482*FA482+BG482*GH482+BB482*GL482+BC482*GO482+BD482*GQ482+BA482*GA482)</f>
        <v>#VALUE!</v>
      </c>
      <c r="BO482" s="454" t="e">
        <f>SUMPRODUCT(AV482:BA482*GS482:GX482)/(GS482:GX482+(BB482+BC482+BD482)*GY482+BG482)</f>
        <v>#VALUE!</v>
      </c>
      <c r="BP482" s="454" t="e">
        <f>SUMPRODUCT(AV482:BA482*GS482:GX482)/(GS482:GX482+(BB482+BC482+BD482)*GY482+BG482)</f>
        <v>#VALUE!</v>
      </c>
      <c r="BQ482" s="454" t="e">
        <f>SUMPRODUCT(AV482:BA482*GS482:GX482)/(GS482:GX482+(BB482+BC482+BD482)*GY482+BG482)</f>
        <v>#VALUE!</v>
      </c>
      <c r="BR482" s="453" t="str">
        <f>IF(_tag_month_day!T472="","",_tag_month_day!T472)</f>
        <v/>
      </c>
      <c r="BS482" s="453" t="str">
        <f>IF(_tag_month_day!U472="","",_tag_month_day!U472)</f>
        <v/>
      </c>
      <c r="BT482" s="455" t="str">
        <f>IF(CK482="","",IF((CK482&gt;=BV482-0.12)*(CK482&lt;=BV482+0.12),"合格","不合格"))</f>
        <v/>
      </c>
      <c r="BU482" s="456" t="str">
        <f>IF(_tag_month_day!V472="","",_tag_month_day!V472)</f>
        <v/>
      </c>
      <c r="BV482" s="457" t="str">
        <f>IF(_tag_month_day!W472="","",_tag_month_day!W472)</f>
        <v/>
      </c>
      <c r="BW482" s="458" t="str">
        <f>IF(_tag_month_day!X472="","",_tag_month_day!X472)</f>
        <v/>
      </c>
      <c r="BX482" s="458" t="str">
        <f>IF(_tag_month_day!Y472="","",_tag_month_day!Y472)</f>
        <v/>
      </c>
      <c r="BY482" s="459">
        <f ca="1">L482</f>
        <v>43605.708333332193</v>
      </c>
      <c r="BZ482" s="460"/>
      <c r="CA482" s="461"/>
      <c r="CB482" s="424" t="str">
        <f>IF(_tag_month_day!Z472="","",_tag_month_day!Z472)</f>
        <v/>
      </c>
      <c r="CC482" s="424" t="str">
        <f>IF(_tag_month_day!AA472="","",_tag_month_day!AA472)</f>
        <v/>
      </c>
      <c r="CD482" s="424" t="str">
        <f>IF(_tag_month_day!AB472="","",_tag_month_day!AB472)</f>
        <v/>
      </c>
      <c r="CE482" s="424" t="str">
        <f>IF(_tag_month_day!AC472="","",_tag_month_day!AC472)</f>
        <v/>
      </c>
      <c r="CF482" s="424" t="str">
        <f>IF(_tag_month_day!AD472="","",_tag_month_day!AD472)</f>
        <v/>
      </c>
      <c r="CG482" s="424" t="str">
        <f>IF(_tag_month_day!AE472="","",_tag_month_day!AE472)</f>
        <v/>
      </c>
      <c r="CH482" s="424" t="str">
        <f>IF(_tag_month_day!AF472="","",_tag_month_day!AF472)</f>
        <v/>
      </c>
      <c r="CI482" s="424" t="str">
        <f>IF(_tag_month_day!AG472="","",_tag_month_day!AG472)</f>
        <v/>
      </c>
      <c r="CJ482" s="424" t="str">
        <f>IF(_tag_month_day!AH472="","",_tag_month_day!AH472)</f>
        <v/>
      </c>
      <c r="CK482" s="424" t="str">
        <f>IF(_tag_month_day!AI472="","",_tag_month_day!AI472)</f>
        <v/>
      </c>
      <c r="CL482" s="4" t="str">
        <f>IF(_tag_month_day!AJ472="","",_tag_month_day!AJ472)</f>
        <v/>
      </c>
      <c r="CM482" s="4" t="str">
        <f>IF(_tag_month_day!AK472="","",_tag_month_day!AK472)</f>
        <v/>
      </c>
      <c r="CN482" s="4" t="str">
        <f>IF(_tag_month_day!AL472="","",_tag_month_day!AL472)</f>
        <v/>
      </c>
      <c r="CO482" s="4" t="str">
        <f>IF(_tag_month_day!AM472="","",_tag_month_day!AM472)</f>
        <v/>
      </c>
      <c r="CP482" s="4" t="str">
        <f>IF(_tag_month_day!AN472="","",_tag_month_day!AN472)</f>
        <v/>
      </c>
      <c r="CQ482" s="4" t="str">
        <f>IF(_tag_month_day!AO472="","",_tag_month_day!AO472)</f>
        <v/>
      </c>
      <c r="CR482" s="462" t="str">
        <f>IF(_tag_month_day!AP472="","",_tag_month_day!AP472)</f>
        <v/>
      </c>
      <c r="CS482" s="463" t="str">
        <f>IF(_tag_month_day!AQ472="","",_tag_month_day!AQ472)</f>
        <v/>
      </c>
      <c r="CT482" s="4" t="str">
        <f>IF(_tag_month_day!AR472="","",_tag_month_day!AR472)</f>
        <v/>
      </c>
      <c r="CU482" s="464" t="e">
        <f>DU482/AJ482</f>
        <v>#VALUE!</v>
      </c>
      <c r="CV482" s="451" t="e">
        <f>BG482/BH482</f>
        <v>#VALUE!</v>
      </c>
      <c r="CW482" s="465" t="e">
        <f>AJ482*(1-CV482)*CU482*AF482</f>
        <v>#VALUE!</v>
      </c>
      <c r="CX482" s="465" t="e">
        <f>CW482*94%</f>
        <v>#VALUE!</v>
      </c>
      <c r="CY482" s="466" t="e">
        <f>IF(CX482=0,0,DS482/(DS482+CX482))</f>
        <v>#VALUE!</v>
      </c>
      <c r="CZ482" s="465" t="e">
        <f>$AJ482*EF482</f>
        <v>#VALUE!</v>
      </c>
      <c r="DA482" s="465" t="e">
        <f>$AJ482*EG482</f>
        <v>#VALUE!</v>
      </c>
      <c r="DB482" s="465" t="e">
        <f>$AJ482*EH482</f>
        <v>#VALUE!</v>
      </c>
      <c r="DC482" s="465" t="e">
        <f>$AJ482*EI482</f>
        <v>#VALUE!</v>
      </c>
      <c r="DD482" s="465" t="e">
        <f>$AJ482*EJ482</f>
        <v>#VALUE!</v>
      </c>
      <c r="DE482" s="465" t="e">
        <f>$AJ482*EK482</f>
        <v>#VALUE!</v>
      </c>
      <c r="DF482" s="465" t="e">
        <f>$AJ482*EL482</f>
        <v>#VALUE!</v>
      </c>
      <c r="DG482" s="465" t="e">
        <f>$AJ482*EM482</f>
        <v>#VALUE!</v>
      </c>
      <c r="DH482" s="465" t="e">
        <f>$AJ482*EN482</f>
        <v>#VALUE!</v>
      </c>
      <c r="DI482" s="465" t="e">
        <f>$AJ482*EO482</f>
        <v>#VALUE!</v>
      </c>
      <c r="DJ482" s="465" t="e">
        <f>CZ482*(1-EP482)</f>
        <v>#VALUE!</v>
      </c>
      <c r="DK482" s="465" t="e">
        <f>DA482*(1-ER482)</f>
        <v>#VALUE!</v>
      </c>
      <c r="DL482" s="465" t="e">
        <f>DB482*(1-EQ482)</f>
        <v>#VALUE!</v>
      </c>
      <c r="DM482" s="465" t="e">
        <f>DC482*(1-ES482)</f>
        <v>#VALUE!</v>
      </c>
      <c r="DN482" s="465" t="e">
        <f>DD482*(1-ET482)</f>
        <v>#VALUE!</v>
      </c>
      <c r="DO482" s="465" t="e">
        <f>DE482</f>
        <v>#VALUE!</v>
      </c>
      <c r="DP482" s="465" t="e">
        <f>DF482*(1-EU482)</f>
        <v>#VALUE!</v>
      </c>
      <c r="DQ482" s="465" t="e">
        <f>DG482*(1-EV482)</f>
        <v>#VALUE!</v>
      </c>
      <c r="DR482" s="465" t="e">
        <f>DH482*(1-EW482)</f>
        <v>#VALUE!</v>
      </c>
      <c r="DS482" s="465" t="e">
        <f>DI482</f>
        <v>#VALUE!</v>
      </c>
      <c r="DT482" s="465" t="e">
        <f>SUM(DJ482:DS482)</f>
        <v>#VALUE!</v>
      </c>
      <c r="DU482" s="465" t="e">
        <f>(GS482:GX482)+(DP482+DQ482+DR482)*GY482+DS482</f>
        <v>#VALUE!</v>
      </c>
      <c r="DV482" s="451" t="e">
        <f>AV482/$BH482/(1-EP482)</f>
        <v>#VALUE!</v>
      </c>
      <c r="DW482" s="451" t="e">
        <f>AW482/$BH482/(1-ER482)</f>
        <v>#VALUE!</v>
      </c>
      <c r="DX482" s="451" t="e">
        <f>AX482/$BH482/(1-EQ482)</f>
        <v>#VALUE!</v>
      </c>
      <c r="DY482" s="451" t="e">
        <f>AY482/$BH482/(1-ES482)</f>
        <v>#VALUE!</v>
      </c>
      <c r="DZ482" s="451" t="e">
        <f>AZ482/$BH482/(1-ET482)</f>
        <v>#VALUE!</v>
      </c>
      <c r="EA482" s="451" t="e">
        <f>BA482/$BH482/(1-AX482)</f>
        <v>#VALUE!</v>
      </c>
      <c r="EB482" s="451" t="e">
        <f>BB482/$BH482/(1-EU482)</f>
        <v>#VALUE!</v>
      </c>
      <c r="EC482" s="451" t="e">
        <f>BC482/$BH482/(1-EV482)</f>
        <v>#VALUE!</v>
      </c>
      <c r="ED482" s="451" t="e">
        <f>BD482/$BH482/(1-EW482)</f>
        <v>#VALUE!</v>
      </c>
      <c r="EE482" s="451" t="e">
        <f>BG482/BH482</f>
        <v>#VALUE!</v>
      </c>
      <c r="EF482" s="451" t="e">
        <f>DV482/SUM($DV482:$EE482)</f>
        <v>#VALUE!</v>
      </c>
      <c r="EG482" s="451" t="e">
        <f>DW482/SUM($DV482:$EE482)</f>
        <v>#VALUE!</v>
      </c>
      <c r="EH482" s="451" t="e">
        <f>DX482/SUM($DV482:$EE482)</f>
        <v>#VALUE!</v>
      </c>
      <c r="EI482" s="451" t="e">
        <f>DY482/SUM($DV482:$EE482)</f>
        <v>#VALUE!</v>
      </c>
      <c r="EJ482" s="451" t="e">
        <f>DZ482/SUM($DV482:$EE482)</f>
        <v>#VALUE!</v>
      </c>
      <c r="EK482" s="451" t="e">
        <f>EA482/SUM($DV482:$EE482)</f>
        <v>#VALUE!</v>
      </c>
      <c r="EL482" s="451" t="e">
        <f>EB482/SUM($DV482:$EE482)</f>
        <v>#VALUE!</v>
      </c>
      <c r="EM482" s="451" t="e">
        <f>EC482/SUM($DV482:$EE482)</f>
        <v>#VALUE!</v>
      </c>
      <c r="EN482" s="451" t="e">
        <f>ED482/SUM($DV482:$EE482)</f>
        <v>#VALUE!</v>
      </c>
      <c r="EO482" s="451" t="e">
        <f>EE482/SUM($DV482:$EE482)</f>
        <v>#VALUE!</v>
      </c>
      <c r="EP482" s="450">
        <f>EP481</f>
        <v>0.080000000000000002</v>
      </c>
      <c r="EQ482" s="450">
        <f>EQ481</f>
        <v>0.014999999999999999</v>
      </c>
      <c r="ER482" s="450">
        <f>ER481</f>
        <v>0.014999999999999999</v>
      </c>
      <c r="ES482" s="450">
        <f>ES481</f>
        <v>0.014999999999999999</v>
      </c>
      <c r="ET482" s="450">
        <f>ET481</f>
        <v>0.014999999999999999</v>
      </c>
      <c r="EU482" s="450">
        <f>EU481</f>
        <v>0.089999999999999997</v>
      </c>
      <c r="EV482" s="450">
        <f>EV481</f>
        <v>0.089999999999999997</v>
      </c>
      <c r="EW482" s="450">
        <f>EW481</f>
        <v>0.089999999999999997</v>
      </c>
      <c r="EX482" s="431" t="str">
        <f>IF(_tag_month_day!AS472="","",_tag_month_day!AS472/100)</f>
        <v/>
      </c>
      <c r="EY482" s="431" t="str">
        <f>IF(_tag_month_day!AT472="","",_tag_month_day!AT472/100)</f>
        <v/>
      </c>
      <c r="EZ482" s="431" t="str">
        <f>IF(_tag_month_day!AU472="","",_tag_month_day!AU472/100)</f>
        <v/>
      </c>
      <c r="FA482" s="431" t="str">
        <f>IF(_tag_month_day!AV472="","",_tag_month_day!AV472/100)</f>
        <v/>
      </c>
      <c r="FB482" s="431" t="str">
        <f>IF(_tag_month_day!AW472="","",_tag_month_day!AW472/100)</f>
        <v/>
      </c>
      <c r="FC482" s="431" t="str">
        <f>IF(_tag_month_day!AX472="","",_tag_month_day!AX472/100)</f>
        <v/>
      </c>
      <c r="FD482" s="449" t="str">
        <f>IF(_tag_month_day!AY472="","",_tag_month_day!AY472/100)</f>
        <v/>
      </c>
      <c r="FE482" s="449" t="str">
        <f>IF(_tag_month_day!AZ472="","",_tag_month_day!AZ472/100)</f>
        <v/>
      </c>
      <c r="FF482" s="449" t="str">
        <f>IF(_tag_month_day!BA472="","",_tag_month_day!BA472/100)</f>
        <v/>
      </c>
      <c r="FG482" s="449" t="str">
        <f>IF(_tag_month_day!BB472="","",_tag_month_day!BB472/100)</f>
        <v/>
      </c>
      <c r="FH482" s="467" t="str">
        <f>IF(_tag_month_day!BC472="","",_tag_month_day!BC472/100)</f>
        <v/>
      </c>
      <c r="FI482" s="449">
        <f>FI481</f>
        <v>0.40999999999999998</v>
      </c>
      <c r="FJ482" s="449">
        <f>FJ481</f>
        <v>0.11</v>
      </c>
      <c r="FK482" s="449">
        <f>FK481</f>
        <v>0.014999999999999999</v>
      </c>
      <c r="FL482" s="449">
        <f>FL481</f>
        <v>0</v>
      </c>
      <c r="FM482" s="467">
        <f>FM481</f>
        <v>0.0001</v>
      </c>
      <c r="FN482" s="449">
        <f>FN481</f>
        <v>0.32000000000000001</v>
      </c>
      <c r="FO482" s="449">
        <f>FO481</f>
        <v>0.20000000000000001</v>
      </c>
      <c r="FP482" s="449">
        <f>FP481</f>
        <v>0.01</v>
      </c>
      <c r="FQ482" s="449">
        <f>FQ481</f>
        <v>0</v>
      </c>
      <c r="FR482" s="467">
        <f>FR481</f>
        <v>0.0001</v>
      </c>
      <c r="FS482" s="449" t="str">
        <f>IF(_tag_month_day!BD472="","",_tag_month_day!BD472/100)</f>
        <v/>
      </c>
      <c r="FT482" s="449" t="str">
        <f>IF(_tag_month_day!BE472="","",_tag_month_day!BE472/100)</f>
        <v/>
      </c>
      <c r="FU482" s="449" t="str">
        <f>IF(_tag_month_day!BF472="","",_tag_month_day!BF472/100)</f>
        <v/>
      </c>
      <c r="FV482" s="449" t="str">
        <f>IF(_tag_month_day!BG472="","",_tag_month_day!BG472/100)</f>
        <v/>
      </c>
      <c r="FW482" s="467" t="str">
        <f>IF(_tag_month_day!BH472="","",_tag_month_day!BH472/100)</f>
        <v/>
      </c>
      <c r="FX482" s="449" t="str">
        <f>IF(_tag_month_day!BI472="","",_tag_month_day!BI472/100)</f>
        <v/>
      </c>
      <c r="FY482" s="449" t="str">
        <f>IF(_tag_month_day!BJ472="","",_tag_month_day!BJ472/100)</f>
        <v/>
      </c>
      <c r="FZ482" s="468" t="str">
        <f>IF(_tag_month_day!BK472="","",_tag_month_day!BK472/100)</f>
        <v/>
      </c>
      <c r="GA482" s="449" t="str">
        <f>IF(_tag_month_day!BL472="","",_tag_month_day!BL472/100)</f>
        <v/>
      </c>
      <c r="GB482" s="467" t="str">
        <f>IF(_tag_month_day!BM472="","",_tag_month_day!BM472/100)</f>
        <v/>
      </c>
      <c r="GC482" s="431" t="str">
        <f>IF(_tag_month_day!BN472="","",_tag_month_day!BN472/100)</f>
        <v/>
      </c>
      <c r="GD482" s="431" t="str">
        <f>IF(_tag_month_day!BO472="","",_tag_month_day!BO472/100)</f>
        <v/>
      </c>
      <c r="GE482" s="431" t="str">
        <f>IF(_tag_month_day!BP472="","",_tag_month_day!BP472/100)</f>
        <v/>
      </c>
      <c r="GF482" s="431" t="str">
        <f>IF(_tag_month_day!BQ472="","",_tag_month_day!BQ472/100)</f>
        <v/>
      </c>
      <c r="GG482" s="431" t="str">
        <f>IF(_tag_month_day!BR472="","",_tag_month_day!BR472/100)</f>
        <v/>
      </c>
      <c r="GH482" s="431" t="str">
        <f>IF(_tag_month_day!BS472="","",_tag_month_day!BS472/100)</f>
        <v/>
      </c>
      <c r="GI482" s="467" t="str">
        <f>IF(_tag_month_day!BT472="","",_tag_month_day!BT472/100)</f>
        <v/>
      </c>
      <c r="GJ482" s="469" t="str">
        <f>IF(_tag_month_day!BU472="","",_tag_month_day!BU472/100)</f>
        <v/>
      </c>
      <c r="GK482" s="470">
        <f>GK481</f>
        <v>0.070000000000000007</v>
      </c>
      <c r="GL482" s="470">
        <f>GL481</f>
        <v>0.029999999999999999</v>
      </c>
      <c r="GM482" s="471" t="str">
        <f>IF(_tag_month_day!BX472="","",_tag_month_day!BX472/100)</f>
        <v/>
      </c>
      <c r="GN482" s="470">
        <f>GN481</f>
        <v>0.070000000000000007</v>
      </c>
      <c r="GO482" s="470">
        <f>GO481</f>
        <v>0.029999999999999999</v>
      </c>
      <c r="GP482" s="470">
        <f>GP481</f>
        <v>0.089999999999999997</v>
      </c>
      <c r="GQ482" s="470">
        <f>GQ481</f>
        <v>0.029999999999999999</v>
      </c>
      <c r="GR482" s="471" t="str">
        <f>IF(_tag_month_day!CA472="","",_tag_month_day!CA472/100)</f>
        <v/>
      </c>
      <c r="GS482" s="472">
        <f>GS481</f>
        <v>0.95299999999999996</v>
      </c>
      <c r="GT482" s="472">
        <f>GT481</f>
        <v>0.55000000000000004</v>
      </c>
      <c r="GU482" s="472">
        <f>GU481</f>
        <v>0.55000000000000004</v>
      </c>
      <c r="GV482" s="472">
        <f>GV481</f>
        <v>0.55000000000000004</v>
      </c>
      <c r="GW482" s="472">
        <f>GW481</f>
        <v>0.5</v>
      </c>
      <c r="GX482" s="472">
        <f>GX481</f>
        <v>0.93500000000000005</v>
      </c>
      <c r="GY482" s="472">
        <f>GY481</f>
        <v>0.14999999999999999</v>
      </c>
      <c r="GZ482" s="472">
        <f>GZ481</f>
        <v>1</v>
      </c>
      <c r="HA482" s="474">
        <f>HA481</f>
        <v>0.047</v>
      </c>
      <c r="HB482" s="474">
        <f>HB481</f>
        <v>0.45000000000000001</v>
      </c>
      <c r="HC482" s="474">
        <f>HC481</f>
        <v>0.45000000000000001</v>
      </c>
      <c r="HD482" s="474">
        <f>HD481</f>
        <v>0.45000000000000001</v>
      </c>
      <c r="HE482" s="474">
        <f>HE481</f>
        <v>0.5</v>
      </c>
      <c r="HF482" s="474">
        <f>HF481</f>
        <v>0.065000000000000002</v>
      </c>
      <c r="HG482" s="474">
        <f>HG481</f>
        <v>0.84999999999999998</v>
      </c>
      <c r="HH482" s="474">
        <f>HH481</f>
        <v>0</v>
      </c>
      <c r="HI482" s="10">
        <f>IF(BZ482&lt;&gt;"",CK482-BV482,0)</f>
        <v>0</v>
      </c>
      <c r="HJ482" s="10" t="e">
        <f>IF(AJ482&gt;0,AH482-AJ482,0)</f>
        <v>#VALUE!</v>
      </c>
      <c r="HK482" s="466">
        <f>HK481</f>
        <v>0.84999999999999998</v>
      </c>
      <c r="HL482" s="424">
        <f>HL481</f>
        <v>550000</v>
      </c>
      <c r="HM482" s="424">
        <f>HM481</f>
        <v>480000</v>
      </c>
      <c r="HN482" s="465" t="e">
        <f>(DJ482*EZ482+DK482*FH482+DL482*FM482+DM482*FR482+DN482*FW482+DO482*GB482+DS482*GI482+DP482*GM482+DR482*GR482)*1000*2</f>
        <v>#VALUE!</v>
      </c>
      <c r="HO482" s="465" t="e">
        <f>HN482*HK482*$HO$2/HL482*1000000</f>
        <v>#VALUE!</v>
      </c>
      <c r="HP482" s="465" t="e">
        <f>HN482*HK482*$HP$2/HM482*1000000</f>
        <v>#VALUE!</v>
      </c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</row>
    <row customFormat="1" r="483" s="0">
      <c r="A483" s="420">
        <v>472</v>
      </c>
      <c r="B483" s="421">
        <f ca="1">IF(D483=D482,B482,IF(D483="夜班",B482+1,B482))</f>
        <v>43605</v>
      </c>
      <c r="C483" s="422">
        <f>C482</f>
        <v>0.041666666666666699</v>
      </c>
      <c r="D483" s="10" t="str">
        <f ca="1">IF(HOUR(G483)&lt;8,"夜班",IF(HOUR(G483)&lt;16,"白班",IF(HOUR(G483)&lt;24,"中班",0)))</f>
        <v>白班</v>
      </c>
      <c r="E483" s="10" t="e">
        <f ca="1">IF(F483=1,"甲",IF(F483=2,"乙",IF(F483=3,"丙",IF(F483=4,"丁",""))))</f>
        <v>#REF!</v>
      </c>
      <c r="F483" s="10" t="e">
        <f ca="1">SUMPRODUCT((成本日报!$A$3:$A$95=计划!B483)*(成本日报!$B$3:$B$95=计划!$D483),成本日报!$C$3:$C$95)</f>
        <v>#REF!</v>
      </c>
      <c r="G483" s="423">
        <f ca="1">G482+C482</f>
        <v>43605.624999998858</v>
      </c>
      <c r="H483" s="423">
        <f ca="1">$G483+$C483/60*10+$C483*0</f>
        <v>43605.631944443303</v>
      </c>
      <c r="I483" s="423">
        <f ca="1">$G483+$C483/60*18+$C483*0</f>
        <v>43605.637499998855</v>
      </c>
      <c r="J483" s="423">
        <f ca="1">$G483+$C483/60*0+$C483*1</f>
        <v>43605.666666665522</v>
      </c>
      <c r="K483" s="423">
        <f ca="1">$G483+$C483/60*30+$C483*2</f>
        <v>43605.729166665529</v>
      </c>
      <c r="L483" s="423">
        <f ca="1">$G483+$C483/60*0+$C483*3</f>
        <v>43605.749999998858</v>
      </c>
      <c r="M483" s="424" t="str">
        <f>IF(_tag_month_day!A473="","",_tag_month_day!A473)</f>
        <v/>
      </c>
      <c r="N483" s="424" t="str">
        <f>IF(_tag_month_day!B473="","",_tag_month_day!B473)</f>
        <v/>
      </c>
      <c r="O483" s="425" t="e">
        <f>IF(M483+N483=0,"",M483+N483)</f>
        <v>#VALUE!</v>
      </c>
      <c r="P483" s="424" t="str">
        <f>IF(_tag_month_day!C473="","",_tag_month_day!C473)</f>
        <v/>
      </c>
      <c r="Q483" s="424" t="str">
        <f>IF(_tag_month_day!D473="","",_tag_month_day!D473)</f>
        <v/>
      </c>
      <c r="R483" s="426" t="str">
        <f>IF(_tag_month_day!CB473="","",_tag_month_day!CB473/100)</f>
        <v/>
      </c>
      <c r="S483" s="427" t="str">
        <f>IF(_tag_month_day!E473="","",_tag_month_day!E473)</f>
        <v/>
      </c>
      <c r="T483" s="427" t="str">
        <f>IF(_tag_month_day!F473="","",_tag_month_day!F473)</f>
        <v/>
      </c>
      <c r="U483" s="428" t="e">
        <f>S483+T483</f>
        <v>#VALUE!</v>
      </c>
      <c r="V483" s="429" t="e">
        <f>U483/AJ483</f>
        <v>#VALUE!</v>
      </c>
      <c r="W483" s="430" t="str">
        <f>IF(_jhy_month_day!A473="","",_jhy_month_day!A473)</f>
        <v/>
      </c>
      <c r="X483" s="431" t="str">
        <f>IF(_jhy_month_day!B473="","",_jhy_month_day!B473/100)</f>
        <v/>
      </c>
      <c r="Y483" s="431" t="str">
        <f>IF(_jhy_month_day!C473="","",_jhy_month_day!C473/100)</f>
        <v/>
      </c>
      <c r="Z483" s="432">
        <f>Z479+1</f>
        <v>118</v>
      </c>
      <c r="AA483" s="433" t="str">
        <f>IF(_tag_month_day!G473="","",_tag_month_day!G473/100)</f>
        <v/>
      </c>
      <c r="AB483" s="433" t="str">
        <f>IF(_tag_month_day!H473="","",_tag_month_day!H473/100)</f>
        <v/>
      </c>
      <c r="AC483" s="434">
        <f>IF(X483="",AC482,BK483*($AV482*X483+$AW482*FD482+$AX482*FI482+$AY482*FN482+$AZ482*FS482+$BA482*FX482+$BG482*GE482)/(AV482*Y483+AX482*FK482+AW482*FF482+AY482*FP482+AZ482*FU482+BA482*FZ482+BG482*GG482+BB482*GK482+BC482*GN482+BD482*GP482))</f>
        <v>1.59963432013121</v>
      </c>
      <c r="AD483" s="435" t="str">
        <f>IF(AC483=AC482,"",AC483-AC482)</f>
        <v/>
      </c>
      <c r="AE483" s="436" t="str">
        <f>IF(1-AF483=0,"",(1-AF483))</f>
        <v/>
      </c>
      <c r="AF483" s="437">
        <v>1</v>
      </c>
      <c r="AG483" s="10" t="str">
        <f>AG482</f>
        <v>9A3</v>
      </c>
      <c r="AH483" s="438" t="str">
        <f>AH482</f>
        <v/>
      </c>
      <c r="AI483" s="424"/>
      <c r="AJ483" s="10" t="str">
        <f>IF(_tag_month_day!I473="","",_tag_month_day!I473)</f>
        <v/>
      </c>
      <c r="AK483" s="440"/>
      <c r="AL483" s="440"/>
      <c r="AM483" s="440"/>
      <c r="AN483" s="441">
        <f>AN482</f>
        <v>2</v>
      </c>
      <c r="AO483" s="441">
        <f>AO482</f>
        <v>8</v>
      </c>
      <c r="AP483" s="442" t="e">
        <f>(IF(AN483=0,AS482,AS482*(1+AO483/AN483)/(AR483+AO483/AN483)))+AT483</f>
        <v>#VALUE!</v>
      </c>
      <c r="AQ483" s="443" t="str">
        <f>IF(_tag_month_day!J473="","",_tag_month_day!J473/100)</f>
        <v/>
      </c>
      <c r="AR483" s="444">
        <f>AR482</f>
        <v>1.3</v>
      </c>
      <c r="AS483" s="445" t="e">
        <f>AQ483*(AN483*AR483+AO483)/(AN483+AO483)</f>
        <v>#VALUE!</v>
      </c>
      <c r="AT483" s="445" t="e">
        <f>(SUM(BE483:BF483)-SUM(BE482:BF482))*0.05</f>
        <v>#VALUE!</v>
      </c>
      <c r="AU483" s="446" t="str">
        <f>IF(_tag_month_day!CC473="","",IF(_tag_month_day!CC473&gt;0,_tag_month_day!CD473,_tag_month_day!CE473))</f>
        <v/>
      </c>
      <c r="AV483" s="447" t="str">
        <f>IF(_tag_month_day!L473="","",_tag_month_day!L473/100)</f>
        <v/>
      </c>
      <c r="AW483" s="431">
        <f>AW482</f>
        <v>0</v>
      </c>
      <c r="AX483" s="431">
        <f>AX482</f>
        <v>0</v>
      </c>
      <c r="AY483" s="431" t="str">
        <f>IF(_tag_month_day!M473="","",_tag_month_day!M473/100)</f>
        <v/>
      </c>
      <c r="AZ483" s="431" t="str">
        <f>IF(_tag_month_day!N473="","",_tag_month_day!N473/100)</f>
        <v/>
      </c>
      <c r="BA483" s="431" t="str">
        <f>IF(_tag_month_day!O473="","",_tag_month_day!O473/100)</f>
        <v/>
      </c>
      <c r="BB483" s="448" t="str">
        <f>IF(_tag_month_day!P473="","",_tag_month_day!P473/100)</f>
        <v/>
      </c>
      <c r="BC483" s="448">
        <f>BC482</f>
        <v>0</v>
      </c>
      <c r="BD483" s="448" t="str">
        <f>IF(_tag_month_day!Q473="","",_tag_month_day!Q473/100)</f>
        <v/>
      </c>
      <c r="BE483" s="449" t="str">
        <f>IF(_tag_month_day!R473="","",_tag_month_day!R473/100)</f>
        <v/>
      </c>
      <c r="BF483" s="388" t="e">
        <f>(AU483*(100+BE483*100))/(AJ483-AU483)/100</f>
        <v>#VALUE!</v>
      </c>
      <c r="BG483" s="450" t="e">
        <f>BE483+BF483</f>
        <v>#VALUE!</v>
      </c>
      <c r="BH483" s="451" t="e">
        <f>SUM(AV483:BF483)</f>
        <v>#VALUE!</v>
      </c>
      <c r="BI483" s="452" t="e">
        <f>IF(CX483=0,BI482,(DK483*查询!$R$5+DL483*查询!$Q$5+DM483*查询!$N$5+DN483*查询!$O$5+DO483*查询!$P$5)*AF483/CX483)</f>
        <v>#VALUE!</v>
      </c>
      <c r="BJ483" s="452" t="e">
        <f>IF(CX483=0,BJ482,(DP483*查询!$S$5+DQ483*查询!$T$5+DR483*查询!$U$5)*AF483/CX483)</f>
        <v>#VALUE!</v>
      </c>
      <c r="BK483" s="452">
        <f>BK482</f>
        <v>1</v>
      </c>
      <c r="BL483" s="453" t="e">
        <f>SUMPRODUCT((AV483:BA483)*(GS483:GX483))/((GS483:GX483)+SUM(BB483:BD483)*GY483+BG483*GZ483)</f>
        <v>#VALUE!</v>
      </c>
      <c r="BM483" s="453" t="e">
        <f>BK483*($AV483*FB483+$AW483*FD483+$AX483*FI483+$AY483*FN483+$AZ483*FS483+$BA483*FX483+$BG483*GE483)/(AV483*EY483+AX483*FK483+AW483*FF483+AY483*FP483+AZ483*FU483+BA483*FZ483+BG483*GG483+BB483*GK483+BC483*GN483+BD483*GP483)</f>
        <v>#VALUE!</v>
      </c>
      <c r="BN483" s="453" t="e">
        <f>($AV483*FC483+$AX483*FJ483+$AW483*FE483+$AY483*FO483+$AZ483*FT483+$BA483*FY483+$BG483*GF483)/($AV483*FA483+BG483*GH483+BB483*GL483+BC483*GO483+BD483*GQ483+BA483*GA483)</f>
        <v>#VALUE!</v>
      </c>
      <c r="BO483" s="454" t="e">
        <f>SUMPRODUCT(AV483:BA483*GS483:GX483)/(GS483:GX483+(BB483+BC483+BD483)*GY483+BG483)</f>
        <v>#VALUE!</v>
      </c>
      <c r="BP483" s="454" t="e">
        <f>SUMPRODUCT(AV483:BA483*GS483:GX483)/(GS483:GX483+(BB483+BC483+BD483)*GY483+BG483)</f>
        <v>#VALUE!</v>
      </c>
      <c r="BQ483" s="454" t="e">
        <f>SUMPRODUCT(AV483:BA483*GS483:GX483)/(GS483:GX483+(BB483+BC483+BD483)*GY483+BG483)</f>
        <v>#VALUE!</v>
      </c>
      <c r="BR483" s="453" t="str">
        <f>IF(_tag_month_day!T473="","",_tag_month_day!T473)</f>
        <v/>
      </c>
      <c r="BS483" s="453" t="str">
        <f>IF(_tag_month_day!U473="","",_tag_month_day!U473)</f>
        <v/>
      </c>
      <c r="BT483" s="455" t="str">
        <f>IF(CK483="","",IF((CK483&gt;=BV483-0.12)*(CK483&lt;=BV483+0.12),"合格","不合格"))</f>
        <v/>
      </c>
      <c r="BU483" s="456" t="str">
        <f>IF(_tag_month_day!V473="","",_tag_month_day!V473)</f>
        <v/>
      </c>
      <c r="BV483" s="457" t="str">
        <f>IF(_tag_month_day!W473="","",_tag_month_day!W473)</f>
        <v/>
      </c>
      <c r="BW483" s="458" t="str">
        <f>IF(_tag_month_day!X473="","",_tag_month_day!X473)</f>
        <v/>
      </c>
      <c r="BX483" s="458" t="str">
        <f>IF(_tag_month_day!Y473="","",_tag_month_day!Y473)</f>
        <v/>
      </c>
      <c r="BY483" s="459">
        <f ca="1">L483</f>
        <v>43605.749999998858</v>
      </c>
      <c r="BZ483" s="460"/>
      <c r="CA483" s="461"/>
      <c r="CB483" s="424" t="str">
        <f>IF(_tag_month_day!Z473="","",_tag_month_day!Z473)</f>
        <v/>
      </c>
      <c r="CC483" s="424" t="str">
        <f>IF(_tag_month_day!AA473="","",_tag_month_day!AA473)</f>
        <v/>
      </c>
      <c r="CD483" s="424" t="str">
        <f>IF(_tag_month_day!AB473="","",_tag_month_day!AB473)</f>
        <v/>
      </c>
      <c r="CE483" s="424" t="str">
        <f>IF(_tag_month_day!AC473="","",_tag_month_day!AC473)</f>
        <v/>
      </c>
      <c r="CF483" s="424" t="str">
        <f>IF(_tag_month_day!AD473="","",_tag_month_day!AD473)</f>
        <v/>
      </c>
      <c r="CG483" s="424" t="str">
        <f>IF(_tag_month_day!AE473="","",_tag_month_day!AE473)</f>
        <v/>
      </c>
      <c r="CH483" s="424" t="str">
        <f>IF(_tag_month_day!AF473="","",_tag_month_day!AF473)</f>
        <v/>
      </c>
      <c r="CI483" s="424" t="str">
        <f>IF(_tag_month_day!AG473="","",_tag_month_day!AG473)</f>
        <v/>
      </c>
      <c r="CJ483" s="424" t="str">
        <f>IF(_tag_month_day!AH473="","",_tag_month_day!AH473)</f>
        <v/>
      </c>
      <c r="CK483" s="424" t="str">
        <f>IF(_tag_month_day!AI473="","",_tag_month_day!AI473)</f>
        <v/>
      </c>
      <c r="CL483" s="4" t="str">
        <f>IF(_tag_month_day!AJ473="","",_tag_month_day!AJ473)</f>
        <v/>
      </c>
      <c r="CM483" s="4" t="str">
        <f>IF(_tag_month_day!AK473="","",_tag_month_day!AK473)</f>
        <v/>
      </c>
      <c r="CN483" s="4" t="str">
        <f>IF(_tag_month_day!AL473="","",_tag_month_day!AL473)</f>
        <v/>
      </c>
      <c r="CO483" s="4" t="str">
        <f>IF(_tag_month_day!AM473="","",_tag_month_day!AM473)</f>
        <v/>
      </c>
      <c r="CP483" s="4" t="str">
        <f>IF(_tag_month_day!AN473="","",_tag_month_day!AN473)</f>
        <v/>
      </c>
      <c r="CQ483" s="4" t="str">
        <f>IF(_tag_month_day!AO473="","",_tag_month_day!AO473)</f>
        <v/>
      </c>
      <c r="CR483" s="462" t="str">
        <f>IF(_tag_month_day!AP473="","",_tag_month_day!AP473)</f>
        <v/>
      </c>
      <c r="CS483" s="463" t="str">
        <f>IF(_tag_month_day!AQ473="","",_tag_month_day!AQ473)</f>
        <v/>
      </c>
      <c r="CT483" s="4" t="str">
        <f>IF(_tag_month_day!AR473="","",_tag_month_day!AR473)</f>
        <v/>
      </c>
      <c r="CU483" s="464" t="e">
        <f>DU483/AJ483</f>
        <v>#VALUE!</v>
      </c>
      <c r="CV483" s="451" t="e">
        <f>BG483/BH483</f>
        <v>#VALUE!</v>
      </c>
      <c r="CW483" s="465" t="e">
        <f>AJ483*(1-CV483)*CU483*AF483</f>
        <v>#VALUE!</v>
      </c>
      <c r="CX483" s="465" t="e">
        <f>CW483*94%</f>
        <v>#VALUE!</v>
      </c>
      <c r="CY483" s="466" t="e">
        <f>IF(CX483=0,0,DS483/(DS483+CX483))</f>
        <v>#VALUE!</v>
      </c>
      <c r="CZ483" s="465" t="e">
        <f>$AJ483*EF483</f>
        <v>#VALUE!</v>
      </c>
      <c r="DA483" s="465" t="e">
        <f>$AJ483*EG483</f>
        <v>#VALUE!</v>
      </c>
      <c r="DB483" s="465" t="e">
        <f>$AJ483*EH483</f>
        <v>#VALUE!</v>
      </c>
      <c r="DC483" s="465" t="e">
        <f>$AJ483*EI483</f>
        <v>#VALUE!</v>
      </c>
      <c r="DD483" s="465" t="e">
        <f>$AJ483*EJ483</f>
        <v>#VALUE!</v>
      </c>
      <c r="DE483" s="465" t="e">
        <f>$AJ483*EK483</f>
        <v>#VALUE!</v>
      </c>
      <c r="DF483" s="465" t="e">
        <f>$AJ483*EL483</f>
        <v>#VALUE!</v>
      </c>
      <c r="DG483" s="465" t="e">
        <f>$AJ483*EM483</f>
        <v>#VALUE!</v>
      </c>
      <c r="DH483" s="465" t="e">
        <f>$AJ483*EN483</f>
        <v>#VALUE!</v>
      </c>
      <c r="DI483" s="465" t="e">
        <f>$AJ483*EO483</f>
        <v>#VALUE!</v>
      </c>
      <c r="DJ483" s="465" t="e">
        <f>CZ483*(1-EP483)</f>
        <v>#VALUE!</v>
      </c>
      <c r="DK483" s="465" t="e">
        <f>DA483*(1-ER483)</f>
        <v>#VALUE!</v>
      </c>
      <c r="DL483" s="465" t="e">
        <f>DB483*(1-EQ483)</f>
        <v>#VALUE!</v>
      </c>
      <c r="DM483" s="465" t="e">
        <f>DC483*(1-ES483)</f>
        <v>#VALUE!</v>
      </c>
      <c r="DN483" s="465" t="e">
        <f>DD483*(1-ET483)</f>
        <v>#VALUE!</v>
      </c>
      <c r="DO483" s="465" t="e">
        <f>DE483</f>
        <v>#VALUE!</v>
      </c>
      <c r="DP483" s="465" t="e">
        <f>DF483*(1-EU483)</f>
        <v>#VALUE!</v>
      </c>
      <c r="DQ483" s="465" t="e">
        <f>DG483*(1-EV483)</f>
        <v>#VALUE!</v>
      </c>
      <c r="DR483" s="465" t="e">
        <f>DH483*(1-EW483)</f>
        <v>#VALUE!</v>
      </c>
      <c r="DS483" s="465" t="e">
        <f>DI483</f>
        <v>#VALUE!</v>
      </c>
      <c r="DT483" s="465" t="e">
        <f>SUM(DJ483:DS483)</f>
        <v>#VALUE!</v>
      </c>
      <c r="DU483" s="465" t="e">
        <f>(GS483:GX483)+(DP483+DQ483+DR483)*GY483+DS483</f>
        <v>#VALUE!</v>
      </c>
      <c r="DV483" s="451" t="e">
        <f>AV483/$BH483/(1-EP483)</f>
        <v>#VALUE!</v>
      </c>
      <c r="DW483" s="451" t="e">
        <f>AW483/$BH483/(1-ER483)</f>
        <v>#VALUE!</v>
      </c>
      <c r="DX483" s="451" t="e">
        <f>AX483/$BH483/(1-EQ483)</f>
        <v>#VALUE!</v>
      </c>
      <c r="DY483" s="451" t="e">
        <f>AY483/$BH483/(1-ES483)</f>
        <v>#VALUE!</v>
      </c>
      <c r="DZ483" s="451" t="e">
        <f>AZ483/$BH483/(1-ET483)</f>
        <v>#VALUE!</v>
      </c>
      <c r="EA483" s="451" t="e">
        <f>BA483/$BH483/(1-AX483)</f>
        <v>#VALUE!</v>
      </c>
      <c r="EB483" s="451" t="e">
        <f>BB483/$BH483/(1-EU483)</f>
        <v>#VALUE!</v>
      </c>
      <c r="EC483" s="451" t="e">
        <f>BC483/$BH483/(1-EV483)</f>
        <v>#VALUE!</v>
      </c>
      <c r="ED483" s="451" t="e">
        <f>BD483/$BH483/(1-EW483)</f>
        <v>#VALUE!</v>
      </c>
      <c r="EE483" s="451" t="e">
        <f>BG483/BH483</f>
        <v>#VALUE!</v>
      </c>
      <c r="EF483" s="451" t="e">
        <f>DV483/SUM($DV483:$EE483)</f>
        <v>#VALUE!</v>
      </c>
      <c r="EG483" s="451" t="e">
        <f>DW483/SUM($DV483:$EE483)</f>
        <v>#VALUE!</v>
      </c>
      <c r="EH483" s="451" t="e">
        <f>DX483/SUM($DV483:$EE483)</f>
        <v>#VALUE!</v>
      </c>
      <c r="EI483" s="451" t="e">
        <f>DY483/SUM($DV483:$EE483)</f>
        <v>#VALUE!</v>
      </c>
      <c r="EJ483" s="451" t="e">
        <f>DZ483/SUM($DV483:$EE483)</f>
        <v>#VALUE!</v>
      </c>
      <c r="EK483" s="451" t="e">
        <f>EA483/SUM($DV483:$EE483)</f>
        <v>#VALUE!</v>
      </c>
      <c r="EL483" s="451" t="e">
        <f>EB483/SUM($DV483:$EE483)</f>
        <v>#VALUE!</v>
      </c>
      <c r="EM483" s="451" t="e">
        <f>EC483/SUM($DV483:$EE483)</f>
        <v>#VALUE!</v>
      </c>
      <c r="EN483" s="451" t="e">
        <f>ED483/SUM($DV483:$EE483)</f>
        <v>#VALUE!</v>
      </c>
      <c r="EO483" s="451" t="e">
        <f>EE483/SUM($DV483:$EE483)</f>
        <v>#VALUE!</v>
      </c>
      <c r="EP483" s="450">
        <f>EP482</f>
        <v>0.080000000000000002</v>
      </c>
      <c r="EQ483" s="450">
        <f>EQ482</f>
        <v>0.014999999999999999</v>
      </c>
      <c r="ER483" s="450">
        <f>ER482</f>
        <v>0.014999999999999999</v>
      </c>
      <c r="ES483" s="450">
        <f>ES482</f>
        <v>0.014999999999999999</v>
      </c>
      <c r="ET483" s="450">
        <f>ET482</f>
        <v>0.014999999999999999</v>
      </c>
      <c r="EU483" s="450">
        <f>EU482</f>
        <v>0.089999999999999997</v>
      </c>
      <c r="EV483" s="450">
        <f>EV482</f>
        <v>0.089999999999999997</v>
      </c>
      <c r="EW483" s="450">
        <f>EW482</f>
        <v>0.089999999999999997</v>
      </c>
      <c r="EX483" s="431" t="str">
        <f>IF(_tag_month_day!AS473="","",_tag_month_day!AS473/100)</f>
        <v/>
      </c>
      <c r="EY483" s="431" t="str">
        <f>IF(_tag_month_day!AT473="","",_tag_month_day!AT473/100)</f>
        <v/>
      </c>
      <c r="EZ483" s="431" t="str">
        <f>IF(_tag_month_day!AU473="","",_tag_month_day!AU473/100)</f>
        <v/>
      </c>
      <c r="FA483" s="431" t="str">
        <f>IF(_tag_month_day!AV473="","",_tag_month_day!AV473/100)</f>
        <v/>
      </c>
      <c r="FB483" s="431" t="str">
        <f>IF(_tag_month_day!AW473="","",_tag_month_day!AW473/100)</f>
        <v/>
      </c>
      <c r="FC483" s="431" t="str">
        <f>IF(_tag_month_day!AX473="","",_tag_month_day!AX473/100)</f>
        <v/>
      </c>
      <c r="FD483" s="449" t="str">
        <f>IF(_tag_month_day!AY473="","",_tag_month_day!AY473/100)</f>
        <v/>
      </c>
      <c r="FE483" s="449" t="str">
        <f>IF(_tag_month_day!AZ473="","",_tag_month_day!AZ473/100)</f>
        <v/>
      </c>
      <c r="FF483" s="449" t="str">
        <f>IF(_tag_month_day!BA473="","",_tag_month_day!BA473/100)</f>
        <v/>
      </c>
      <c r="FG483" s="449" t="str">
        <f>IF(_tag_month_day!BB473="","",_tag_month_day!BB473/100)</f>
        <v/>
      </c>
      <c r="FH483" s="467" t="str">
        <f>IF(_tag_month_day!BC473="","",_tag_month_day!BC473/100)</f>
        <v/>
      </c>
      <c r="FI483" s="449">
        <f>FI482</f>
        <v>0.40999999999999998</v>
      </c>
      <c r="FJ483" s="449">
        <f>FJ482</f>
        <v>0.11</v>
      </c>
      <c r="FK483" s="449">
        <f>FK482</f>
        <v>0.014999999999999999</v>
      </c>
      <c r="FL483" s="449">
        <f>FL482</f>
        <v>0</v>
      </c>
      <c r="FM483" s="467">
        <f>FM482</f>
        <v>0.0001</v>
      </c>
      <c r="FN483" s="449">
        <f>FN482</f>
        <v>0.32000000000000001</v>
      </c>
      <c r="FO483" s="449">
        <f>FO482</f>
        <v>0.20000000000000001</v>
      </c>
      <c r="FP483" s="449">
        <f>FP482</f>
        <v>0.01</v>
      </c>
      <c r="FQ483" s="449">
        <f>FQ482</f>
        <v>0</v>
      </c>
      <c r="FR483" s="467">
        <f>FR482</f>
        <v>0.0001</v>
      </c>
      <c r="FS483" s="449" t="str">
        <f>IF(_tag_month_day!BD473="","",_tag_month_day!BD473/100)</f>
        <v/>
      </c>
      <c r="FT483" s="449" t="str">
        <f>IF(_tag_month_day!BE473="","",_tag_month_day!BE473/100)</f>
        <v/>
      </c>
      <c r="FU483" s="449" t="str">
        <f>IF(_tag_month_day!BF473="","",_tag_month_day!BF473/100)</f>
        <v/>
      </c>
      <c r="FV483" s="449" t="str">
        <f>IF(_tag_month_day!BG473="","",_tag_month_day!BG473/100)</f>
        <v/>
      </c>
      <c r="FW483" s="467" t="str">
        <f>IF(_tag_month_day!BH473="","",_tag_month_day!BH473/100)</f>
        <v/>
      </c>
      <c r="FX483" s="449" t="str">
        <f>IF(_tag_month_day!BI473="","",_tag_month_day!BI473/100)</f>
        <v/>
      </c>
      <c r="FY483" s="449" t="str">
        <f>IF(_tag_month_day!BJ473="","",_tag_month_day!BJ473/100)</f>
        <v/>
      </c>
      <c r="FZ483" s="468" t="str">
        <f>IF(_tag_month_day!BK473="","",_tag_month_day!BK473/100)</f>
        <v/>
      </c>
      <c r="GA483" s="449" t="str">
        <f>IF(_tag_month_day!BL473="","",_tag_month_day!BL473/100)</f>
        <v/>
      </c>
      <c r="GB483" s="467" t="str">
        <f>IF(_tag_month_day!BM473="","",_tag_month_day!BM473/100)</f>
        <v/>
      </c>
      <c r="GC483" s="431" t="str">
        <f>IF(_tag_month_day!BN473="","",_tag_month_day!BN473/100)</f>
        <v/>
      </c>
      <c r="GD483" s="431" t="str">
        <f>IF(_tag_month_day!BO473="","",_tag_month_day!BO473/100)</f>
        <v/>
      </c>
      <c r="GE483" s="431" t="str">
        <f>IF(_tag_month_day!BP473="","",_tag_month_day!BP473/100)</f>
        <v/>
      </c>
      <c r="GF483" s="431" t="str">
        <f>IF(_tag_month_day!BQ473="","",_tag_month_day!BQ473/100)</f>
        <v/>
      </c>
      <c r="GG483" s="431" t="str">
        <f>IF(_tag_month_day!BR473="","",_tag_month_day!BR473/100)</f>
        <v/>
      </c>
      <c r="GH483" s="431" t="str">
        <f>IF(_tag_month_day!BS473="","",_tag_month_day!BS473/100)</f>
        <v/>
      </c>
      <c r="GI483" s="467" t="str">
        <f>IF(_tag_month_day!BT473="","",_tag_month_day!BT473/100)</f>
        <v/>
      </c>
      <c r="GJ483" s="469" t="str">
        <f>IF(_tag_month_day!BU473="","",_tag_month_day!BU473/100)</f>
        <v/>
      </c>
      <c r="GK483" s="470">
        <f>GK482</f>
        <v>0.070000000000000007</v>
      </c>
      <c r="GL483" s="470">
        <f>GL482</f>
        <v>0.029999999999999999</v>
      </c>
      <c r="GM483" s="471" t="str">
        <f>IF(_tag_month_day!BX473="","",_tag_month_day!BX473/100)</f>
        <v/>
      </c>
      <c r="GN483" s="470">
        <f>GN482</f>
        <v>0.070000000000000007</v>
      </c>
      <c r="GO483" s="470">
        <f>GO482</f>
        <v>0.029999999999999999</v>
      </c>
      <c r="GP483" s="470">
        <f>GP482</f>
        <v>0.089999999999999997</v>
      </c>
      <c r="GQ483" s="470">
        <f>GQ482</f>
        <v>0.029999999999999999</v>
      </c>
      <c r="GR483" s="471" t="str">
        <f>IF(_tag_month_day!CA473="","",_tag_month_day!CA473/100)</f>
        <v/>
      </c>
      <c r="GS483" s="472">
        <f>GS482</f>
        <v>0.95299999999999996</v>
      </c>
      <c r="GT483" s="472">
        <f>GT482</f>
        <v>0.55000000000000004</v>
      </c>
      <c r="GU483" s="472">
        <f>GU482</f>
        <v>0.55000000000000004</v>
      </c>
      <c r="GV483" s="472">
        <f>GV482</f>
        <v>0.55000000000000004</v>
      </c>
      <c r="GW483" s="472">
        <f>GW482</f>
        <v>0.5</v>
      </c>
      <c r="GX483" s="472">
        <f>GX482</f>
        <v>0.93500000000000005</v>
      </c>
      <c r="GY483" s="472">
        <f>GY482</f>
        <v>0.14999999999999999</v>
      </c>
      <c r="GZ483" s="472">
        <f>GZ482</f>
        <v>1</v>
      </c>
      <c r="HA483" s="474">
        <f>HA482</f>
        <v>0.047</v>
      </c>
      <c r="HB483" s="474">
        <f>HB482</f>
        <v>0.45000000000000001</v>
      </c>
      <c r="HC483" s="474">
        <f>HC482</f>
        <v>0.45000000000000001</v>
      </c>
      <c r="HD483" s="474">
        <f>HD482</f>
        <v>0.45000000000000001</v>
      </c>
      <c r="HE483" s="474">
        <f>HE482</f>
        <v>0.5</v>
      </c>
      <c r="HF483" s="474">
        <f>HF482</f>
        <v>0.065000000000000002</v>
      </c>
      <c r="HG483" s="474">
        <f>HG482</f>
        <v>0.84999999999999998</v>
      </c>
      <c r="HH483" s="474">
        <f>HH482</f>
        <v>0</v>
      </c>
      <c r="HI483" s="10">
        <f>IF(BZ483&lt;&gt;"",CK483-BV483,0)</f>
        <v>0</v>
      </c>
      <c r="HJ483" s="10" t="e">
        <f>IF(AJ483&gt;0,AH483-AJ483,0)</f>
        <v>#VALUE!</v>
      </c>
      <c r="HK483" s="466">
        <f>HK482</f>
        <v>0.84999999999999998</v>
      </c>
      <c r="HL483" s="424">
        <f>HL482</f>
        <v>550000</v>
      </c>
      <c r="HM483" s="424">
        <f>HM482</f>
        <v>480000</v>
      </c>
      <c r="HN483" s="465" t="e">
        <f>(DJ483*EZ483+DK483*FH483+DL483*FM483+DM483*FR483+DN483*FW483+DO483*GB483+DS483*GI483+DP483*GM483+DR483*GR483)*1000*2</f>
        <v>#VALUE!</v>
      </c>
      <c r="HO483" s="465" t="e">
        <f>HN483*HK483*$HO$2/HL483*1000000</f>
        <v>#VALUE!</v>
      </c>
      <c r="HP483" s="465" t="e">
        <f>HN483*HK483*$HP$2/HM483*1000000</f>
        <v>#VALUE!</v>
      </c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</row>
    <row customFormat="1" r="484" s="0">
      <c r="A484" s="420">
        <v>473</v>
      </c>
      <c r="B484" s="421">
        <f ca="1">IF(D484=D483,B483,IF(D484="夜班",B483+1,B483))</f>
        <v>43605</v>
      </c>
      <c r="C484" s="422">
        <f>C483</f>
        <v>0.041666666666666699</v>
      </c>
      <c r="D484" s="10" t="str">
        <f ca="1">IF(HOUR(G484)&lt;8,"夜班",IF(HOUR(G484)&lt;16,"白班",IF(HOUR(G484)&lt;24,"中班",0)))</f>
        <v>白班</v>
      </c>
      <c r="E484" s="10" t="e">
        <f ca="1">IF(F484=1,"甲",IF(F484=2,"乙",IF(F484=3,"丙",IF(F484=4,"丁",""))))</f>
        <v>#REF!</v>
      </c>
      <c r="F484" s="10" t="e">
        <f ca="1">SUMPRODUCT((成本日报!$A$3:$A$95=计划!B484)*(成本日报!$B$3:$B$95=计划!$D484),成本日报!$C$3:$C$95)</f>
        <v>#REF!</v>
      </c>
      <c r="G484" s="423">
        <f ca="1">G483+C483</f>
        <v>43605.666666665522</v>
      </c>
      <c r="H484" s="423">
        <f ca="1">$G484+$C484/60*10+$C484*0</f>
        <v>43605.673611109967</v>
      </c>
      <c r="I484" s="423">
        <f ca="1">$G484+$C484/60*18+$C484*0</f>
        <v>43605.679166665519</v>
      </c>
      <c r="J484" s="423">
        <f ca="1">$G484+$C484/60*0+$C484*1</f>
        <v>43605.708333332186</v>
      </c>
      <c r="K484" s="423">
        <f ca="1">$G484+$C484/60*30+$C484*2</f>
        <v>43605.770833332193</v>
      </c>
      <c r="L484" s="423">
        <f ca="1">$G484+$C484/60*0+$C484*3</f>
        <v>43605.791666665522</v>
      </c>
      <c r="M484" s="424" t="str">
        <f>IF(_tag_month_day!A474="","",_tag_month_day!A474)</f>
        <v/>
      </c>
      <c r="N484" s="424" t="str">
        <f>IF(_tag_month_day!B474="","",_tag_month_day!B474)</f>
        <v/>
      </c>
      <c r="O484" s="425" t="e">
        <f>IF(M484+N484=0,"",M484+N484)</f>
        <v>#VALUE!</v>
      </c>
      <c r="P484" s="424" t="str">
        <f>IF(_tag_month_day!C474="","",_tag_month_day!C474)</f>
        <v/>
      </c>
      <c r="Q484" s="424" t="str">
        <f>IF(_tag_month_day!D474="","",_tag_month_day!D474)</f>
        <v/>
      </c>
      <c r="R484" s="426" t="str">
        <f>IF(_tag_month_day!CB474="","",_tag_month_day!CB474/100)</f>
        <v/>
      </c>
      <c r="S484" s="427" t="str">
        <f>IF(_tag_month_day!E474="","",_tag_month_day!E474)</f>
        <v/>
      </c>
      <c r="T484" s="427" t="str">
        <f>IF(_tag_month_day!F474="","",_tag_month_day!F474)</f>
        <v/>
      </c>
      <c r="U484" s="428" t="e">
        <f>S484+T484</f>
        <v>#VALUE!</v>
      </c>
      <c r="V484" s="429" t="e">
        <f>U484/AJ484</f>
        <v>#VALUE!</v>
      </c>
      <c r="W484" s="430" t="str">
        <f>IF(_jhy_month_day!A474="","",_jhy_month_day!A474)</f>
        <v/>
      </c>
      <c r="X484" s="431" t="str">
        <f>IF(_jhy_month_day!B474="","",_jhy_month_day!B474/100)</f>
        <v/>
      </c>
      <c r="Y484" s="431" t="str">
        <f>IF(_jhy_month_day!C474="","",_jhy_month_day!C474/100)</f>
        <v/>
      </c>
      <c r="Z484" s="432">
        <f>Z480+1</f>
        <v>119</v>
      </c>
      <c r="AA484" s="433" t="str">
        <f>IF(_tag_month_day!G474="","",_tag_month_day!G474/100)</f>
        <v/>
      </c>
      <c r="AB484" s="433" t="str">
        <f>IF(_tag_month_day!H474="","",_tag_month_day!H474/100)</f>
        <v/>
      </c>
      <c r="AC484" s="434">
        <f>IF(X484="",AC483,BK484*($AV483*X484+$AW483*FD483+$AX483*FI483+$AY483*FN483+$AZ483*FS483+$BA483*FX483+$BG483*GE483)/(AV483*Y484+AX483*FK483+AW483*FF483+AY483*FP483+AZ483*FU483+BA483*FZ483+BG483*GG483+BB483*GK483+BC483*GN483+BD483*GP483))</f>
        <v>1.59963432013121</v>
      </c>
      <c r="AD484" s="435" t="str">
        <f>IF(AC484=AC483,"",AC484-AC483)</f>
        <v/>
      </c>
      <c r="AE484" s="436" t="str">
        <f>IF(1-AF484=0,"",(1-AF484))</f>
        <v/>
      </c>
      <c r="AF484" s="437">
        <v>1</v>
      </c>
      <c r="AG484" s="10" t="str">
        <f>AG483</f>
        <v>9A3</v>
      </c>
      <c r="AH484" s="438" t="str">
        <f>AH483</f>
        <v/>
      </c>
      <c r="AI484" s="424"/>
      <c r="AJ484" s="10" t="str">
        <f>IF(_tag_month_day!I474="","",_tag_month_day!I474)</f>
        <v/>
      </c>
      <c r="AK484" s="440"/>
      <c r="AL484" s="440"/>
      <c r="AM484" s="440"/>
      <c r="AN484" s="441">
        <f>AN483</f>
        <v>2</v>
      </c>
      <c r="AO484" s="441">
        <f>AO483</f>
        <v>8</v>
      </c>
      <c r="AP484" s="442" t="e">
        <f>(IF(AN484=0,AS483,AS483*(1+AO484/AN484)/(AR484+AO484/AN484)))+AT484</f>
        <v>#VALUE!</v>
      </c>
      <c r="AQ484" s="443" t="str">
        <f>IF(_tag_month_day!J474="","",_tag_month_day!J474/100)</f>
        <v/>
      </c>
      <c r="AR484" s="444">
        <f>AR483</f>
        <v>1.3</v>
      </c>
      <c r="AS484" s="445" t="e">
        <f>AQ484*(AN484*AR484+AO484)/(AN484+AO484)</f>
        <v>#VALUE!</v>
      </c>
      <c r="AT484" s="445" t="e">
        <f>(SUM(BE484:BF484)-SUM(BE483:BF483))*0.05</f>
        <v>#VALUE!</v>
      </c>
      <c r="AU484" s="446" t="str">
        <f>IF(_tag_month_day!CC474="","",IF(_tag_month_day!CC474&gt;0,_tag_month_day!CD474,_tag_month_day!CE474))</f>
        <v/>
      </c>
      <c r="AV484" s="447" t="str">
        <f>IF(_tag_month_day!L474="","",_tag_month_day!L474/100)</f>
        <v/>
      </c>
      <c r="AW484" s="431">
        <f>AW483</f>
        <v>0</v>
      </c>
      <c r="AX484" s="431">
        <f>AX483</f>
        <v>0</v>
      </c>
      <c r="AY484" s="431" t="str">
        <f>IF(_tag_month_day!M474="","",_tag_month_day!M474/100)</f>
        <v/>
      </c>
      <c r="AZ484" s="431" t="str">
        <f>IF(_tag_month_day!N474="","",_tag_month_day!N474/100)</f>
        <v/>
      </c>
      <c r="BA484" s="431" t="str">
        <f>IF(_tag_month_day!O474="","",_tag_month_day!O474/100)</f>
        <v/>
      </c>
      <c r="BB484" s="448" t="str">
        <f>IF(_tag_month_day!P474="","",_tag_month_day!P474/100)</f>
        <v/>
      </c>
      <c r="BC484" s="448">
        <f>BC483</f>
        <v>0</v>
      </c>
      <c r="BD484" s="448" t="str">
        <f>IF(_tag_month_day!Q474="","",_tag_month_day!Q474/100)</f>
        <v/>
      </c>
      <c r="BE484" s="449" t="str">
        <f>IF(_tag_month_day!R474="","",_tag_month_day!R474/100)</f>
        <v/>
      </c>
      <c r="BF484" s="388" t="e">
        <f>(AU484*(100+BE484*100))/(AJ484-AU484)/100</f>
        <v>#VALUE!</v>
      </c>
      <c r="BG484" s="450" t="e">
        <f>BE484+BF484</f>
        <v>#VALUE!</v>
      </c>
      <c r="BH484" s="451" t="e">
        <f>SUM(AV484:BF484)</f>
        <v>#VALUE!</v>
      </c>
      <c r="BI484" s="452" t="e">
        <f>IF(CX484=0,BI483,(DK484*查询!$R$5+DL484*查询!$Q$5+DM484*查询!$N$5+DN484*查询!$O$5+DO484*查询!$P$5)*AF484/CX484)</f>
        <v>#VALUE!</v>
      </c>
      <c r="BJ484" s="452" t="e">
        <f>IF(CX484=0,BJ483,(DP484*查询!$S$5+DQ484*查询!$T$5+DR484*查询!$U$5)*AF484/CX484)</f>
        <v>#VALUE!</v>
      </c>
      <c r="BK484" s="452">
        <f>BK483</f>
        <v>1</v>
      </c>
      <c r="BL484" s="453" t="e">
        <f>SUMPRODUCT((AV484:BA484)*(GS484:GX484))/((GS484:GX484)+SUM(BB484:BD484)*GY484+BG484*GZ484)</f>
        <v>#VALUE!</v>
      </c>
      <c r="BM484" s="453" t="e">
        <f>BK484*($AV484*FB484+$AW484*FD484+$AX484*FI484+$AY484*FN484+$AZ484*FS484+$BA484*FX484+$BG484*GE484)/(AV484*EY484+AX484*FK484+AW484*FF484+AY484*FP484+AZ484*FU484+BA484*FZ484+BG484*GG484+BB484*GK484+BC484*GN484+BD484*GP484)</f>
        <v>#VALUE!</v>
      </c>
      <c r="BN484" s="453" t="e">
        <f>($AV484*FC484+$AX484*FJ484+$AW484*FE484+$AY484*FO484+$AZ484*FT484+$BA484*FY484+$BG484*GF484)/($AV484*FA484+BG484*GH484+BB484*GL484+BC484*GO484+BD484*GQ484+BA484*GA484)</f>
        <v>#VALUE!</v>
      </c>
      <c r="BO484" s="454" t="e">
        <f>SUMPRODUCT(AV484:BA484*GS484:GX484)/(GS484:GX484+(BB484+BC484+BD484)*GY484+BG484)</f>
        <v>#VALUE!</v>
      </c>
      <c r="BP484" s="454" t="e">
        <f>SUMPRODUCT(AV484:BA484*GS484:GX484)/(GS484:GX484+(BB484+BC484+BD484)*GY484+BG484)</f>
        <v>#VALUE!</v>
      </c>
      <c r="BQ484" s="454" t="e">
        <f>SUMPRODUCT(AV484:BA484*GS484:GX484)/(GS484:GX484+(BB484+BC484+BD484)*GY484+BG484)</f>
        <v>#VALUE!</v>
      </c>
      <c r="BR484" s="453" t="str">
        <f>IF(_tag_month_day!T474="","",_tag_month_day!T474)</f>
        <v/>
      </c>
      <c r="BS484" s="453" t="str">
        <f>IF(_tag_month_day!U474="","",_tag_month_day!U474)</f>
        <v/>
      </c>
      <c r="BT484" s="455" t="str">
        <f>IF(CK484="","",IF((CK484&gt;=BV484-0.12)*(CK484&lt;=BV484+0.12),"合格","不合格"))</f>
        <v/>
      </c>
      <c r="BU484" s="456" t="str">
        <f>IF(_tag_month_day!V474="","",_tag_month_day!V474)</f>
        <v/>
      </c>
      <c r="BV484" s="457" t="str">
        <f>IF(_tag_month_day!W474="","",_tag_month_day!W474)</f>
        <v/>
      </c>
      <c r="BW484" s="458" t="str">
        <f>IF(_tag_month_day!X474="","",_tag_month_day!X474)</f>
        <v/>
      </c>
      <c r="BX484" s="458" t="str">
        <f>IF(_tag_month_day!Y474="","",_tag_month_day!Y474)</f>
        <v/>
      </c>
      <c r="BY484" s="459">
        <f ca="1">L484</f>
        <v>43605.791666665522</v>
      </c>
      <c r="BZ484" s="460"/>
      <c r="CA484" s="461"/>
      <c r="CB484" s="424" t="str">
        <f>IF(_tag_month_day!Z474="","",_tag_month_day!Z474)</f>
        <v/>
      </c>
      <c r="CC484" s="424" t="str">
        <f>IF(_tag_month_day!AA474="","",_tag_month_day!AA474)</f>
        <v/>
      </c>
      <c r="CD484" s="424" t="str">
        <f>IF(_tag_month_day!AB474="","",_tag_month_day!AB474)</f>
        <v/>
      </c>
      <c r="CE484" s="424" t="str">
        <f>IF(_tag_month_day!AC474="","",_tag_month_day!AC474)</f>
        <v/>
      </c>
      <c r="CF484" s="424" t="str">
        <f>IF(_tag_month_day!AD474="","",_tag_month_day!AD474)</f>
        <v/>
      </c>
      <c r="CG484" s="424" t="str">
        <f>IF(_tag_month_day!AE474="","",_tag_month_day!AE474)</f>
        <v/>
      </c>
      <c r="CH484" s="424" t="str">
        <f>IF(_tag_month_day!AF474="","",_tag_month_day!AF474)</f>
        <v/>
      </c>
      <c r="CI484" s="424" t="str">
        <f>IF(_tag_month_day!AG474="","",_tag_month_day!AG474)</f>
        <v/>
      </c>
      <c r="CJ484" s="424" t="str">
        <f>IF(_tag_month_day!AH474="","",_tag_month_day!AH474)</f>
        <v/>
      </c>
      <c r="CK484" s="424" t="str">
        <f>IF(_tag_month_day!AI474="","",_tag_month_day!AI474)</f>
        <v/>
      </c>
      <c r="CL484" s="4" t="str">
        <f>IF(_tag_month_day!AJ474="","",_tag_month_day!AJ474)</f>
        <v/>
      </c>
      <c r="CM484" s="4" t="str">
        <f>IF(_tag_month_day!AK474="","",_tag_month_day!AK474)</f>
        <v/>
      </c>
      <c r="CN484" s="4" t="str">
        <f>IF(_tag_month_day!AL474="","",_tag_month_day!AL474)</f>
        <v/>
      </c>
      <c r="CO484" s="4" t="str">
        <f>IF(_tag_month_day!AM474="","",_tag_month_day!AM474)</f>
        <v/>
      </c>
      <c r="CP484" s="4" t="str">
        <f>IF(_tag_month_day!AN474="","",_tag_month_day!AN474)</f>
        <v/>
      </c>
      <c r="CQ484" s="4" t="str">
        <f>IF(_tag_month_day!AO474="","",_tag_month_day!AO474)</f>
        <v/>
      </c>
      <c r="CR484" s="462" t="str">
        <f>IF(_tag_month_day!AP474="","",_tag_month_day!AP474)</f>
        <v/>
      </c>
      <c r="CS484" s="463" t="str">
        <f>IF(_tag_month_day!AQ474="","",_tag_month_day!AQ474)</f>
        <v/>
      </c>
      <c r="CT484" s="4" t="str">
        <f>IF(_tag_month_day!AR474="","",_tag_month_day!AR474)</f>
        <v/>
      </c>
      <c r="CU484" s="464" t="e">
        <f>DU484/AJ484</f>
        <v>#VALUE!</v>
      </c>
      <c r="CV484" s="451" t="e">
        <f>BG484/BH484</f>
        <v>#VALUE!</v>
      </c>
      <c r="CW484" s="465" t="e">
        <f>AJ484*(1-CV484)*CU484*AF484</f>
        <v>#VALUE!</v>
      </c>
      <c r="CX484" s="465" t="e">
        <f>CW484*94%</f>
        <v>#VALUE!</v>
      </c>
      <c r="CY484" s="466" t="e">
        <f>IF(CX484=0,0,DS484/(DS484+CX484))</f>
        <v>#VALUE!</v>
      </c>
      <c r="CZ484" s="465" t="e">
        <f>$AJ484*EF484</f>
        <v>#VALUE!</v>
      </c>
      <c r="DA484" s="465" t="e">
        <f>$AJ484*EG484</f>
        <v>#VALUE!</v>
      </c>
      <c r="DB484" s="465" t="e">
        <f>$AJ484*EH484</f>
        <v>#VALUE!</v>
      </c>
      <c r="DC484" s="465" t="e">
        <f>$AJ484*EI484</f>
        <v>#VALUE!</v>
      </c>
      <c r="DD484" s="465" t="e">
        <f>$AJ484*EJ484</f>
        <v>#VALUE!</v>
      </c>
      <c r="DE484" s="465" t="e">
        <f>$AJ484*EK484</f>
        <v>#VALUE!</v>
      </c>
      <c r="DF484" s="465" t="e">
        <f>$AJ484*EL484</f>
        <v>#VALUE!</v>
      </c>
      <c r="DG484" s="465" t="e">
        <f>$AJ484*EM484</f>
        <v>#VALUE!</v>
      </c>
      <c r="DH484" s="465" t="e">
        <f>$AJ484*EN484</f>
        <v>#VALUE!</v>
      </c>
      <c r="DI484" s="465" t="e">
        <f>$AJ484*EO484</f>
        <v>#VALUE!</v>
      </c>
      <c r="DJ484" s="465" t="e">
        <f>CZ484*(1-EP484)</f>
        <v>#VALUE!</v>
      </c>
      <c r="DK484" s="465" t="e">
        <f>DA484*(1-ER484)</f>
        <v>#VALUE!</v>
      </c>
      <c r="DL484" s="465" t="e">
        <f>DB484*(1-EQ484)</f>
        <v>#VALUE!</v>
      </c>
      <c r="DM484" s="465" t="e">
        <f>DC484*(1-ES484)</f>
        <v>#VALUE!</v>
      </c>
      <c r="DN484" s="465" t="e">
        <f>DD484*(1-ET484)</f>
        <v>#VALUE!</v>
      </c>
      <c r="DO484" s="465" t="e">
        <f>DE484</f>
        <v>#VALUE!</v>
      </c>
      <c r="DP484" s="465" t="e">
        <f>DF484*(1-EU484)</f>
        <v>#VALUE!</v>
      </c>
      <c r="DQ484" s="465" t="e">
        <f>DG484*(1-EV484)</f>
        <v>#VALUE!</v>
      </c>
      <c r="DR484" s="465" t="e">
        <f>DH484*(1-EW484)</f>
        <v>#VALUE!</v>
      </c>
      <c r="DS484" s="465" t="e">
        <f>DI484</f>
        <v>#VALUE!</v>
      </c>
      <c r="DT484" s="465" t="e">
        <f>SUM(DJ484:DS484)</f>
        <v>#VALUE!</v>
      </c>
      <c r="DU484" s="465" t="e">
        <f>(GS484:GX484)+(DP484+DQ484+DR484)*GY484+DS484</f>
        <v>#VALUE!</v>
      </c>
      <c r="DV484" s="451" t="e">
        <f>AV484/$BH484/(1-EP484)</f>
        <v>#VALUE!</v>
      </c>
      <c r="DW484" s="451" t="e">
        <f>AW484/$BH484/(1-ER484)</f>
        <v>#VALUE!</v>
      </c>
      <c r="DX484" s="451" t="e">
        <f>AX484/$BH484/(1-EQ484)</f>
        <v>#VALUE!</v>
      </c>
      <c r="DY484" s="451" t="e">
        <f>AY484/$BH484/(1-ES484)</f>
        <v>#VALUE!</v>
      </c>
      <c r="DZ484" s="451" t="e">
        <f>AZ484/$BH484/(1-ET484)</f>
        <v>#VALUE!</v>
      </c>
      <c r="EA484" s="451" t="e">
        <f>BA484/$BH484/(1-AX484)</f>
        <v>#VALUE!</v>
      </c>
      <c r="EB484" s="451" t="e">
        <f>BB484/$BH484/(1-EU484)</f>
        <v>#VALUE!</v>
      </c>
      <c r="EC484" s="451" t="e">
        <f>BC484/$BH484/(1-EV484)</f>
        <v>#VALUE!</v>
      </c>
      <c r="ED484" s="451" t="e">
        <f>BD484/$BH484/(1-EW484)</f>
        <v>#VALUE!</v>
      </c>
      <c r="EE484" s="451" t="e">
        <f>BG484/BH484</f>
        <v>#VALUE!</v>
      </c>
      <c r="EF484" s="451" t="e">
        <f>DV484/SUM($DV484:$EE484)</f>
        <v>#VALUE!</v>
      </c>
      <c r="EG484" s="451" t="e">
        <f>DW484/SUM($DV484:$EE484)</f>
        <v>#VALUE!</v>
      </c>
      <c r="EH484" s="451" t="e">
        <f>DX484/SUM($DV484:$EE484)</f>
        <v>#VALUE!</v>
      </c>
      <c r="EI484" s="451" t="e">
        <f>DY484/SUM($DV484:$EE484)</f>
        <v>#VALUE!</v>
      </c>
      <c r="EJ484" s="451" t="e">
        <f>DZ484/SUM($DV484:$EE484)</f>
        <v>#VALUE!</v>
      </c>
      <c r="EK484" s="451" t="e">
        <f>EA484/SUM($DV484:$EE484)</f>
        <v>#VALUE!</v>
      </c>
      <c r="EL484" s="451" t="e">
        <f>EB484/SUM($DV484:$EE484)</f>
        <v>#VALUE!</v>
      </c>
      <c r="EM484" s="451" t="e">
        <f>EC484/SUM($DV484:$EE484)</f>
        <v>#VALUE!</v>
      </c>
      <c r="EN484" s="451" t="e">
        <f>ED484/SUM($DV484:$EE484)</f>
        <v>#VALUE!</v>
      </c>
      <c r="EO484" s="451" t="e">
        <f>EE484/SUM($DV484:$EE484)</f>
        <v>#VALUE!</v>
      </c>
      <c r="EP484" s="450">
        <f>EP483</f>
        <v>0.080000000000000002</v>
      </c>
      <c r="EQ484" s="450">
        <f>EQ483</f>
        <v>0.014999999999999999</v>
      </c>
      <c r="ER484" s="450">
        <f>ER483</f>
        <v>0.014999999999999999</v>
      </c>
      <c r="ES484" s="450">
        <f>ES483</f>
        <v>0.014999999999999999</v>
      </c>
      <c r="ET484" s="450">
        <f>ET483</f>
        <v>0.014999999999999999</v>
      </c>
      <c r="EU484" s="450">
        <f>EU483</f>
        <v>0.089999999999999997</v>
      </c>
      <c r="EV484" s="450">
        <f>EV483</f>
        <v>0.089999999999999997</v>
      </c>
      <c r="EW484" s="450">
        <f>EW483</f>
        <v>0.089999999999999997</v>
      </c>
      <c r="EX484" s="431" t="str">
        <f>IF(_tag_month_day!AS474="","",_tag_month_day!AS474/100)</f>
        <v/>
      </c>
      <c r="EY484" s="431" t="str">
        <f>IF(_tag_month_day!AT474="","",_tag_month_day!AT474/100)</f>
        <v/>
      </c>
      <c r="EZ484" s="431" t="str">
        <f>IF(_tag_month_day!AU474="","",_tag_month_day!AU474/100)</f>
        <v/>
      </c>
      <c r="FA484" s="431" t="str">
        <f>IF(_tag_month_day!AV474="","",_tag_month_day!AV474/100)</f>
        <v/>
      </c>
      <c r="FB484" s="431" t="str">
        <f>IF(_tag_month_day!AW474="","",_tag_month_day!AW474/100)</f>
        <v/>
      </c>
      <c r="FC484" s="431" t="str">
        <f>IF(_tag_month_day!AX474="","",_tag_month_day!AX474/100)</f>
        <v/>
      </c>
      <c r="FD484" s="449" t="str">
        <f>IF(_tag_month_day!AY474="","",_tag_month_day!AY474/100)</f>
        <v/>
      </c>
      <c r="FE484" s="449" t="str">
        <f>IF(_tag_month_day!AZ474="","",_tag_month_day!AZ474/100)</f>
        <v/>
      </c>
      <c r="FF484" s="449" t="str">
        <f>IF(_tag_month_day!BA474="","",_tag_month_day!BA474/100)</f>
        <v/>
      </c>
      <c r="FG484" s="449" t="str">
        <f>IF(_tag_month_day!BB474="","",_tag_month_day!BB474/100)</f>
        <v/>
      </c>
      <c r="FH484" s="467" t="str">
        <f>IF(_tag_month_day!BC474="","",_tag_month_day!BC474/100)</f>
        <v/>
      </c>
      <c r="FI484" s="449">
        <f>FI483</f>
        <v>0.40999999999999998</v>
      </c>
      <c r="FJ484" s="449">
        <f>FJ483</f>
        <v>0.11</v>
      </c>
      <c r="FK484" s="449">
        <f>FK483</f>
        <v>0.014999999999999999</v>
      </c>
      <c r="FL484" s="449">
        <f>FL483</f>
        <v>0</v>
      </c>
      <c r="FM484" s="467">
        <f>FM483</f>
        <v>0.0001</v>
      </c>
      <c r="FN484" s="449">
        <f>FN483</f>
        <v>0.32000000000000001</v>
      </c>
      <c r="FO484" s="449">
        <f>FO483</f>
        <v>0.20000000000000001</v>
      </c>
      <c r="FP484" s="449">
        <f>FP483</f>
        <v>0.01</v>
      </c>
      <c r="FQ484" s="449">
        <f>FQ483</f>
        <v>0</v>
      </c>
      <c r="FR484" s="467">
        <f>FR483</f>
        <v>0.0001</v>
      </c>
      <c r="FS484" s="449" t="str">
        <f>IF(_tag_month_day!BD474="","",_tag_month_day!BD474/100)</f>
        <v/>
      </c>
      <c r="FT484" s="449" t="str">
        <f>IF(_tag_month_day!BE474="","",_tag_month_day!BE474/100)</f>
        <v/>
      </c>
      <c r="FU484" s="449" t="str">
        <f>IF(_tag_month_day!BF474="","",_tag_month_day!BF474/100)</f>
        <v/>
      </c>
      <c r="FV484" s="449" t="str">
        <f>IF(_tag_month_day!BG474="","",_tag_month_day!BG474/100)</f>
        <v/>
      </c>
      <c r="FW484" s="467" t="str">
        <f>IF(_tag_month_day!BH474="","",_tag_month_day!BH474/100)</f>
        <v/>
      </c>
      <c r="FX484" s="449" t="str">
        <f>IF(_tag_month_day!BI474="","",_tag_month_day!BI474/100)</f>
        <v/>
      </c>
      <c r="FY484" s="449" t="str">
        <f>IF(_tag_month_day!BJ474="","",_tag_month_day!BJ474/100)</f>
        <v/>
      </c>
      <c r="FZ484" s="468" t="str">
        <f>IF(_tag_month_day!BK474="","",_tag_month_day!BK474/100)</f>
        <v/>
      </c>
      <c r="GA484" s="449" t="str">
        <f>IF(_tag_month_day!BL474="","",_tag_month_day!BL474/100)</f>
        <v/>
      </c>
      <c r="GB484" s="467" t="str">
        <f>IF(_tag_month_day!BM474="","",_tag_month_day!BM474/100)</f>
        <v/>
      </c>
      <c r="GC484" s="431" t="str">
        <f>IF(_tag_month_day!BN474="","",_tag_month_day!BN474/100)</f>
        <v/>
      </c>
      <c r="GD484" s="431" t="str">
        <f>IF(_tag_month_day!BO474="","",_tag_month_day!BO474/100)</f>
        <v/>
      </c>
      <c r="GE484" s="431" t="str">
        <f>IF(_tag_month_day!BP474="","",_tag_month_day!BP474/100)</f>
        <v/>
      </c>
      <c r="GF484" s="431" t="str">
        <f>IF(_tag_month_day!BQ474="","",_tag_month_day!BQ474/100)</f>
        <v/>
      </c>
      <c r="GG484" s="431" t="str">
        <f>IF(_tag_month_day!BR474="","",_tag_month_day!BR474/100)</f>
        <v/>
      </c>
      <c r="GH484" s="431" t="str">
        <f>IF(_tag_month_day!BS474="","",_tag_month_day!BS474/100)</f>
        <v/>
      </c>
      <c r="GI484" s="467" t="str">
        <f>IF(_tag_month_day!BT474="","",_tag_month_day!BT474/100)</f>
        <v/>
      </c>
      <c r="GJ484" s="469" t="str">
        <f>IF(_tag_month_day!BU474="","",_tag_month_day!BU474/100)</f>
        <v/>
      </c>
      <c r="GK484" s="470">
        <f>GK483</f>
        <v>0.070000000000000007</v>
      </c>
      <c r="GL484" s="470">
        <f>GL483</f>
        <v>0.029999999999999999</v>
      </c>
      <c r="GM484" s="471" t="str">
        <f>IF(_tag_month_day!BX474="","",_tag_month_day!BX474/100)</f>
        <v/>
      </c>
      <c r="GN484" s="470">
        <f>GN483</f>
        <v>0.070000000000000007</v>
      </c>
      <c r="GO484" s="470">
        <f>GO483</f>
        <v>0.029999999999999999</v>
      </c>
      <c r="GP484" s="470">
        <f>GP483</f>
        <v>0.089999999999999997</v>
      </c>
      <c r="GQ484" s="470">
        <f>GQ483</f>
        <v>0.029999999999999999</v>
      </c>
      <c r="GR484" s="471" t="str">
        <f>IF(_tag_month_day!CA474="","",_tag_month_day!CA474/100)</f>
        <v/>
      </c>
      <c r="GS484" s="472">
        <f>GS483</f>
        <v>0.95299999999999996</v>
      </c>
      <c r="GT484" s="472">
        <f>GT483</f>
        <v>0.55000000000000004</v>
      </c>
      <c r="GU484" s="472">
        <f>GU483</f>
        <v>0.55000000000000004</v>
      </c>
      <c r="GV484" s="472">
        <f>GV483</f>
        <v>0.55000000000000004</v>
      </c>
      <c r="GW484" s="472">
        <f>GW483</f>
        <v>0.5</v>
      </c>
      <c r="GX484" s="472">
        <f>GX483</f>
        <v>0.93500000000000005</v>
      </c>
      <c r="GY484" s="472">
        <f>GY483</f>
        <v>0.14999999999999999</v>
      </c>
      <c r="GZ484" s="472">
        <f>GZ483</f>
        <v>1</v>
      </c>
      <c r="HA484" s="474">
        <f>HA483</f>
        <v>0.047</v>
      </c>
      <c r="HB484" s="474">
        <f>HB483</f>
        <v>0.45000000000000001</v>
      </c>
      <c r="HC484" s="474">
        <f>HC483</f>
        <v>0.45000000000000001</v>
      </c>
      <c r="HD484" s="474">
        <f>HD483</f>
        <v>0.45000000000000001</v>
      </c>
      <c r="HE484" s="474">
        <f>HE483</f>
        <v>0.5</v>
      </c>
      <c r="HF484" s="474">
        <f>HF483</f>
        <v>0.065000000000000002</v>
      </c>
      <c r="HG484" s="474">
        <f>HG483</f>
        <v>0.84999999999999998</v>
      </c>
      <c r="HH484" s="474">
        <f>HH483</f>
        <v>0</v>
      </c>
      <c r="HI484" s="10">
        <f>IF(BZ484&lt;&gt;"",CK484-BV484,0)</f>
        <v>0</v>
      </c>
      <c r="HJ484" s="10" t="e">
        <f>IF(AJ484&gt;0,AH484-AJ484,0)</f>
        <v>#VALUE!</v>
      </c>
      <c r="HK484" s="466">
        <f>HK483</f>
        <v>0.84999999999999998</v>
      </c>
      <c r="HL484" s="424">
        <f>HL483</f>
        <v>550000</v>
      </c>
      <c r="HM484" s="424">
        <f>HM483</f>
        <v>480000</v>
      </c>
      <c r="HN484" s="465" t="e">
        <f>(DJ484*EZ484+DK484*FH484+DL484*FM484+DM484*FR484+DN484*FW484+DO484*GB484+DS484*GI484+DP484*GM484+DR484*GR484)*1000*2</f>
        <v>#VALUE!</v>
      </c>
      <c r="HO484" s="465" t="e">
        <f>HN484*HK484*$HO$2/HL484*1000000</f>
        <v>#VALUE!</v>
      </c>
      <c r="HP484" s="465" t="e">
        <f>HN484*HK484*$HP$2/HM484*1000000</f>
        <v>#VALUE!</v>
      </c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</row>
    <row customFormat="1" r="485" s="0">
      <c r="A485" s="420">
        <v>474</v>
      </c>
      <c r="B485" s="421">
        <f ca="1">IF(D485=D484,B484,IF(D485="夜班",B484+1,B484))</f>
        <v>43605</v>
      </c>
      <c r="C485" s="422">
        <f>C484</f>
        <v>0.041666666666666699</v>
      </c>
      <c r="D485" s="10" t="str">
        <f ca="1">IF(HOUR(G485)&lt;8,"夜班",IF(HOUR(G485)&lt;16,"白班",IF(HOUR(G485)&lt;24,"中班",0)))</f>
        <v>中班</v>
      </c>
      <c r="E485" s="10" t="e">
        <f ca="1">IF(F485=1,"甲",IF(F485=2,"乙",IF(F485=3,"丙",IF(F485=4,"丁",""))))</f>
        <v>#REF!</v>
      </c>
      <c r="F485" s="10" t="e">
        <f ca="1">SUMPRODUCT((成本日报!$A$3:$A$95=计划!B485)*(成本日报!$B$3:$B$95=计划!$D485),成本日报!$C$3:$C$95)</f>
        <v>#REF!</v>
      </c>
      <c r="G485" s="423">
        <f ca="1">G484+C484</f>
        <v>43605.708333332186</v>
      </c>
      <c r="H485" s="423">
        <f ca="1">$G485+$C485/60*10+$C485*0</f>
        <v>43605.715277776631</v>
      </c>
      <c r="I485" s="423">
        <f ca="1">$G485+$C485/60*18+$C485*0</f>
        <v>43605.720833332183</v>
      </c>
      <c r="J485" s="423">
        <f ca="1">$G485+$C485/60*0+$C485*1</f>
        <v>43605.74999999885</v>
      </c>
      <c r="K485" s="423">
        <f ca="1">$G485+$C485/60*30+$C485*2</f>
        <v>43605.812499998858</v>
      </c>
      <c r="L485" s="423">
        <f ca="1">$G485+$C485/60*0+$C485*3</f>
        <v>43605.833333332186</v>
      </c>
      <c r="M485" s="424" t="str">
        <f>IF(_tag_month_day!A475="","",_tag_month_day!A475)</f>
        <v/>
      </c>
      <c r="N485" s="424" t="str">
        <f>IF(_tag_month_day!B475="","",_tag_month_day!B475)</f>
        <v/>
      </c>
      <c r="O485" s="425" t="e">
        <f>IF(M485+N485=0,"",M485+N485)</f>
        <v>#VALUE!</v>
      </c>
      <c r="P485" s="424" t="str">
        <f>IF(_tag_month_day!C475="","",_tag_month_day!C475)</f>
        <v/>
      </c>
      <c r="Q485" s="424" t="str">
        <f>IF(_tag_month_day!D475="","",_tag_month_day!D475)</f>
        <v/>
      </c>
      <c r="R485" s="426" t="str">
        <f>IF(_tag_month_day!CB475="","",_tag_month_day!CB475/100)</f>
        <v/>
      </c>
      <c r="S485" s="427" t="str">
        <f>IF(_tag_month_day!E475="","",_tag_month_day!E475)</f>
        <v/>
      </c>
      <c r="T485" s="427" t="str">
        <f>IF(_tag_month_day!F475="","",_tag_month_day!F475)</f>
        <v/>
      </c>
      <c r="U485" s="428" t="e">
        <f>S485+T485</f>
        <v>#VALUE!</v>
      </c>
      <c r="V485" s="429" t="e">
        <f>U485/AJ485</f>
        <v>#VALUE!</v>
      </c>
      <c r="W485" s="430" t="str">
        <f>IF(_jhy_month_day!A475="","",_jhy_month_day!A475)</f>
        <v/>
      </c>
      <c r="X485" s="431" t="str">
        <f>IF(_jhy_month_day!B475="","",_jhy_month_day!B475/100)</f>
        <v/>
      </c>
      <c r="Y485" s="431" t="str">
        <f>IF(_jhy_month_day!C475="","",_jhy_month_day!C475/100)</f>
        <v/>
      </c>
      <c r="Z485" s="432">
        <f>Z481+1</f>
        <v>119</v>
      </c>
      <c r="AA485" s="433" t="str">
        <f>IF(_tag_month_day!G475="","",_tag_month_day!G475/100)</f>
        <v/>
      </c>
      <c r="AB485" s="433" t="str">
        <f>IF(_tag_month_day!H475="","",_tag_month_day!H475/100)</f>
        <v/>
      </c>
      <c r="AC485" s="434">
        <f>IF(X485="",AC484,BK485*($AV484*X485+$AW484*FD484+$AX484*FI484+$AY484*FN484+$AZ484*FS484+$BA484*FX484+$BG484*GE484)/(AV484*Y485+AX484*FK484+AW484*FF484+AY484*FP484+AZ484*FU484+BA484*FZ484+BG484*GG484+BB484*GK484+BC484*GN484+BD484*GP484))</f>
        <v>1.59963432013121</v>
      </c>
      <c r="AD485" s="435" t="str">
        <f>IF(AC485=AC484,"",AC485-AC484)</f>
        <v/>
      </c>
      <c r="AE485" s="436" t="str">
        <f>IF(1-AF485=0,"",(1-AF485))</f>
        <v/>
      </c>
      <c r="AF485" s="437">
        <v>1</v>
      </c>
      <c r="AG485" s="10" t="str">
        <f>AG484</f>
        <v>9A3</v>
      </c>
      <c r="AH485" s="438" t="str">
        <f>AH484</f>
        <v/>
      </c>
      <c r="AI485" s="424"/>
      <c r="AJ485" s="10" t="str">
        <f>IF(_tag_month_day!I475="","",_tag_month_day!I475)</f>
        <v/>
      </c>
      <c r="AK485" s="440"/>
      <c r="AL485" s="440"/>
      <c r="AM485" s="440"/>
      <c r="AN485" s="441">
        <f>AN484</f>
        <v>2</v>
      </c>
      <c r="AO485" s="441">
        <f>AO484</f>
        <v>8</v>
      </c>
      <c r="AP485" s="442" t="e">
        <f>(IF(AN485=0,AS484,AS484*(1+AO485/AN485)/(AR485+AO485/AN485)))+AT485</f>
        <v>#VALUE!</v>
      </c>
      <c r="AQ485" s="443" t="str">
        <f>IF(_tag_month_day!J475="","",_tag_month_day!J475/100)</f>
        <v/>
      </c>
      <c r="AR485" s="444">
        <f>AR484</f>
        <v>1.3</v>
      </c>
      <c r="AS485" s="445" t="e">
        <f>AQ485*(AN485*AR485+AO485)/(AN485+AO485)</f>
        <v>#VALUE!</v>
      </c>
      <c r="AT485" s="445" t="e">
        <f>(SUM(BE485:BF485)-SUM(BE484:BF484))*0.05</f>
        <v>#VALUE!</v>
      </c>
      <c r="AU485" s="446" t="str">
        <f>IF(_tag_month_day!CC475="","",IF(_tag_month_day!CC475&gt;0,_tag_month_day!CD475,_tag_month_day!CE475))</f>
        <v/>
      </c>
      <c r="AV485" s="447" t="str">
        <f>IF(_tag_month_day!L475="","",_tag_month_day!L475/100)</f>
        <v/>
      </c>
      <c r="AW485" s="431">
        <f>AW484</f>
        <v>0</v>
      </c>
      <c r="AX485" s="431">
        <f>AX484</f>
        <v>0</v>
      </c>
      <c r="AY485" s="431" t="str">
        <f>IF(_tag_month_day!M475="","",_tag_month_day!M475/100)</f>
        <v/>
      </c>
      <c r="AZ485" s="431" t="str">
        <f>IF(_tag_month_day!N475="","",_tag_month_day!N475/100)</f>
        <v/>
      </c>
      <c r="BA485" s="431" t="str">
        <f>IF(_tag_month_day!O475="","",_tag_month_day!O475/100)</f>
        <v/>
      </c>
      <c r="BB485" s="448" t="str">
        <f>IF(_tag_month_day!P475="","",_tag_month_day!P475/100)</f>
        <v/>
      </c>
      <c r="BC485" s="448">
        <f>BC484</f>
        <v>0</v>
      </c>
      <c r="BD485" s="448" t="str">
        <f>IF(_tag_month_day!Q475="","",_tag_month_day!Q475/100)</f>
        <v/>
      </c>
      <c r="BE485" s="449" t="str">
        <f>IF(_tag_month_day!R475="","",_tag_month_day!R475/100)</f>
        <v/>
      </c>
      <c r="BF485" s="388" t="e">
        <f>(AU485*(100+BE485*100))/(AJ485-AU485)/100</f>
        <v>#VALUE!</v>
      </c>
      <c r="BG485" s="450" t="e">
        <f>BE485+BF485</f>
        <v>#VALUE!</v>
      </c>
      <c r="BH485" s="451" t="e">
        <f>SUM(AV485:BF485)</f>
        <v>#VALUE!</v>
      </c>
      <c r="BI485" s="452" t="e">
        <f>IF(CX485=0,BI484,(DK485*查询!$R$5+DL485*查询!$Q$5+DM485*查询!$N$5+DN485*查询!$O$5+DO485*查询!$P$5)*AF485/CX485)</f>
        <v>#VALUE!</v>
      </c>
      <c r="BJ485" s="452" t="e">
        <f>IF(CX485=0,BJ484,(DP485*查询!$S$5+DQ485*查询!$T$5+DR485*查询!$U$5)*AF485/CX485)</f>
        <v>#VALUE!</v>
      </c>
      <c r="BK485" s="452">
        <f>BK484</f>
        <v>1</v>
      </c>
      <c r="BL485" s="453" t="e">
        <f>SUMPRODUCT((AV485:BA485)*(GS485:GX485))/((GS485:GX485)+SUM(BB485:BD485)*GY485+BG485*GZ485)</f>
        <v>#VALUE!</v>
      </c>
      <c r="BM485" s="453" t="e">
        <f>BK485*($AV485*FB485+$AW485*FD485+$AX485*FI485+$AY485*FN485+$AZ485*FS485+$BA485*FX485+$BG485*GE485)/(AV485*EY485+AX485*FK485+AW485*FF485+AY485*FP485+AZ485*FU485+BA485*FZ485+BG485*GG485+BB485*GK485+BC485*GN485+BD485*GP485)</f>
        <v>#VALUE!</v>
      </c>
      <c r="BN485" s="453" t="e">
        <f>($AV485*FC485+$AX485*FJ485+$AW485*FE485+$AY485*FO485+$AZ485*FT485+$BA485*FY485+$BG485*GF485)/($AV485*FA485+BG485*GH485+BB485*GL485+BC485*GO485+BD485*GQ485+BA485*GA485)</f>
        <v>#VALUE!</v>
      </c>
      <c r="BO485" s="454" t="e">
        <f>SUMPRODUCT(AV485:BA485*GS485:GX485)/(GS485:GX485+(BB485+BC485+BD485)*GY485+BG485)</f>
        <v>#VALUE!</v>
      </c>
      <c r="BP485" s="454" t="e">
        <f>SUMPRODUCT(AV485:BA485*GS485:GX485)/(GS485:GX485+(BB485+BC485+BD485)*GY485+BG485)</f>
        <v>#VALUE!</v>
      </c>
      <c r="BQ485" s="454" t="e">
        <f>SUMPRODUCT(AV485:BA485*GS485:GX485)/(GS485:GX485+(BB485+BC485+BD485)*GY485+BG485)</f>
        <v>#VALUE!</v>
      </c>
      <c r="BR485" s="453" t="str">
        <f>IF(_tag_month_day!T475="","",_tag_month_day!T475)</f>
        <v/>
      </c>
      <c r="BS485" s="453" t="str">
        <f>IF(_tag_month_day!U475="","",_tag_month_day!U475)</f>
        <v/>
      </c>
      <c r="BT485" s="455" t="str">
        <f>IF(CK485="","",IF((CK485&gt;=BV485-0.12)*(CK485&lt;=BV485+0.12),"合格","不合格"))</f>
        <v/>
      </c>
      <c r="BU485" s="456" t="str">
        <f>IF(_tag_month_day!V475="","",_tag_month_day!V475)</f>
        <v/>
      </c>
      <c r="BV485" s="457" t="str">
        <f>IF(_tag_month_day!W475="","",_tag_month_day!W475)</f>
        <v/>
      </c>
      <c r="BW485" s="458" t="str">
        <f>IF(_tag_month_day!X475="","",_tag_month_day!X475)</f>
        <v/>
      </c>
      <c r="BX485" s="458" t="str">
        <f>IF(_tag_month_day!Y475="","",_tag_month_day!Y475)</f>
        <v/>
      </c>
      <c r="BY485" s="459">
        <f ca="1">L485</f>
        <v>43605.833333332186</v>
      </c>
      <c r="BZ485" s="460"/>
      <c r="CA485" s="461"/>
      <c r="CB485" s="424" t="str">
        <f>IF(_tag_month_day!Z475="","",_tag_month_day!Z475)</f>
        <v/>
      </c>
      <c r="CC485" s="424" t="str">
        <f>IF(_tag_month_day!AA475="","",_tag_month_day!AA475)</f>
        <v/>
      </c>
      <c r="CD485" s="424" t="str">
        <f>IF(_tag_month_day!AB475="","",_tag_month_day!AB475)</f>
        <v/>
      </c>
      <c r="CE485" s="424" t="str">
        <f>IF(_tag_month_day!AC475="","",_tag_month_day!AC475)</f>
        <v/>
      </c>
      <c r="CF485" s="424" t="str">
        <f>IF(_tag_month_day!AD475="","",_tag_month_day!AD475)</f>
        <v/>
      </c>
      <c r="CG485" s="424" t="str">
        <f>IF(_tag_month_day!AE475="","",_tag_month_day!AE475)</f>
        <v/>
      </c>
      <c r="CH485" s="424" t="str">
        <f>IF(_tag_month_day!AF475="","",_tag_month_day!AF475)</f>
        <v/>
      </c>
      <c r="CI485" s="424" t="str">
        <f>IF(_tag_month_day!AG475="","",_tag_month_day!AG475)</f>
        <v/>
      </c>
      <c r="CJ485" s="424" t="str">
        <f>IF(_tag_month_day!AH475="","",_tag_month_day!AH475)</f>
        <v/>
      </c>
      <c r="CK485" s="424" t="str">
        <f>IF(_tag_month_day!AI475="","",_tag_month_day!AI475)</f>
        <v/>
      </c>
      <c r="CL485" s="4" t="str">
        <f>IF(_tag_month_day!AJ475="","",_tag_month_day!AJ475)</f>
        <v/>
      </c>
      <c r="CM485" s="4" t="str">
        <f>IF(_tag_month_day!AK475="","",_tag_month_day!AK475)</f>
        <v/>
      </c>
      <c r="CN485" s="4" t="str">
        <f>IF(_tag_month_day!AL475="","",_tag_month_day!AL475)</f>
        <v/>
      </c>
      <c r="CO485" s="4" t="str">
        <f>IF(_tag_month_day!AM475="","",_tag_month_day!AM475)</f>
        <v/>
      </c>
      <c r="CP485" s="4" t="str">
        <f>IF(_tag_month_day!AN475="","",_tag_month_day!AN475)</f>
        <v/>
      </c>
      <c r="CQ485" s="4" t="str">
        <f>IF(_tag_month_day!AO475="","",_tag_month_day!AO475)</f>
        <v/>
      </c>
      <c r="CR485" s="462" t="str">
        <f>IF(_tag_month_day!AP475="","",_tag_month_day!AP475)</f>
        <v/>
      </c>
      <c r="CS485" s="463" t="str">
        <f>IF(_tag_month_day!AQ475="","",_tag_month_day!AQ475)</f>
        <v/>
      </c>
      <c r="CT485" s="4" t="str">
        <f>IF(_tag_month_day!AR475="","",_tag_month_day!AR475)</f>
        <v/>
      </c>
      <c r="CU485" s="464" t="e">
        <f>DU485/AJ485</f>
        <v>#VALUE!</v>
      </c>
      <c r="CV485" s="451" t="e">
        <f>BG485/BH485</f>
        <v>#VALUE!</v>
      </c>
      <c r="CW485" s="465" t="e">
        <f>AJ485*(1-CV485)*CU485*AF485</f>
        <v>#VALUE!</v>
      </c>
      <c r="CX485" s="465" t="e">
        <f>CW485*94%</f>
        <v>#VALUE!</v>
      </c>
      <c r="CY485" s="466" t="e">
        <f>IF(CX485=0,0,DS485/(DS485+CX485))</f>
        <v>#VALUE!</v>
      </c>
      <c r="CZ485" s="465" t="e">
        <f>$AJ485*EF485</f>
        <v>#VALUE!</v>
      </c>
      <c r="DA485" s="465" t="e">
        <f>$AJ485*EG485</f>
        <v>#VALUE!</v>
      </c>
      <c r="DB485" s="465" t="e">
        <f>$AJ485*EH485</f>
        <v>#VALUE!</v>
      </c>
      <c r="DC485" s="465" t="e">
        <f>$AJ485*EI485</f>
        <v>#VALUE!</v>
      </c>
      <c r="DD485" s="465" t="e">
        <f>$AJ485*EJ485</f>
        <v>#VALUE!</v>
      </c>
      <c r="DE485" s="465" t="e">
        <f>$AJ485*EK485</f>
        <v>#VALUE!</v>
      </c>
      <c r="DF485" s="465" t="e">
        <f>$AJ485*EL485</f>
        <v>#VALUE!</v>
      </c>
      <c r="DG485" s="465" t="e">
        <f>$AJ485*EM485</f>
        <v>#VALUE!</v>
      </c>
      <c r="DH485" s="465" t="e">
        <f>$AJ485*EN485</f>
        <v>#VALUE!</v>
      </c>
      <c r="DI485" s="465" t="e">
        <f>$AJ485*EO485</f>
        <v>#VALUE!</v>
      </c>
      <c r="DJ485" s="465" t="e">
        <f>CZ485*(1-EP485)</f>
        <v>#VALUE!</v>
      </c>
      <c r="DK485" s="465" t="e">
        <f>DA485*(1-ER485)</f>
        <v>#VALUE!</v>
      </c>
      <c r="DL485" s="465" t="e">
        <f>DB485*(1-EQ485)</f>
        <v>#VALUE!</v>
      </c>
      <c r="DM485" s="465" t="e">
        <f>DC485*(1-ES485)</f>
        <v>#VALUE!</v>
      </c>
      <c r="DN485" s="465" t="e">
        <f>DD485*(1-ET485)</f>
        <v>#VALUE!</v>
      </c>
      <c r="DO485" s="465" t="e">
        <f>DE485</f>
        <v>#VALUE!</v>
      </c>
      <c r="DP485" s="465" t="e">
        <f>DF485*(1-EU485)</f>
        <v>#VALUE!</v>
      </c>
      <c r="DQ485" s="465" t="e">
        <f>DG485*(1-EV485)</f>
        <v>#VALUE!</v>
      </c>
      <c r="DR485" s="465" t="e">
        <f>DH485*(1-EW485)</f>
        <v>#VALUE!</v>
      </c>
      <c r="DS485" s="465" t="e">
        <f>DI485</f>
        <v>#VALUE!</v>
      </c>
      <c r="DT485" s="465" t="e">
        <f>SUM(DJ485:DS485)</f>
        <v>#VALUE!</v>
      </c>
      <c r="DU485" s="465" t="e">
        <f>(GS485:GX485)+(DP485+DQ485+DR485)*GY485+DS485</f>
        <v>#VALUE!</v>
      </c>
      <c r="DV485" s="451" t="e">
        <f>AV485/$BH485/(1-EP485)</f>
        <v>#VALUE!</v>
      </c>
      <c r="DW485" s="451" t="e">
        <f>AW485/$BH485/(1-ER485)</f>
        <v>#VALUE!</v>
      </c>
      <c r="DX485" s="451" t="e">
        <f>AX485/$BH485/(1-EQ485)</f>
        <v>#VALUE!</v>
      </c>
      <c r="DY485" s="451" t="e">
        <f>AY485/$BH485/(1-ES485)</f>
        <v>#VALUE!</v>
      </c>
      <c r="DZ485" s="451" t="e">
        <f>AZ485/$BH485/(1-ET485)</f>
        <v>#VALUE!</v>
      </c>
      <c r="EA485" s="451" t="e">
        <f>BA485/$BH485/(1-AX485)</f>
        <v>#VALUE!</v>
      </c>
      <c r="EB485" s="451" t="e">
        <f>BB485/$BH485/(1-EU485)</f>
        <v>#VALUE!</v>
      </c>
      <c r="EC485" s="451" t="e">
        <f>BC485/$BH485/(1-EV485)</f>
        <v>#VALUE!</v>
      </c>
      <c r="ED485" s="451" t="e">
        <f>BD485/$BH485/(1-EW485)</f>
        <v>#VALUE!</v>
      </c>
      <c r="EE485" s="451" t="e">
        <f>BG485/BH485</f>
        <v>#VALUE!</v>
      </c>
      <c r="EF485" s="451" t="e">
        <f>DV485/SUM($DV485:$EE485)</f>
        <v>#VALUE!</v>
      </c>
      <c r="EG485" s="451" t="e">
        <f>DW485/SUM($DV485:$EE485)</f>
        <v>#VALUE!</v>
      </c>
      <c r="EH485" s="451" t="e">
        <f>DX485/SUM($DV485:$EE485)</f>
        <v>#VALUE!</v>
      </c>
      <c r="EI485" s="451" t="e">
        <f>DY485/SUM($DV485:$EE485)</f>
        <v>#VALUE!</v>
      </c>
      <c r="EJ485" s="451" t="e">
        <f>DZ485/SUM($DV485:$EE485)</f>
        <v>#VALUE!</v>
      </c>
      <c r="EK485" s="451" t="e">
        <f>EA485/SUM($DV485:$EE485)</f>
        <v>#VALUE!</v>
      </c>
      <c r="EL485" s="451" t="e">
        <f>EB485/SUM($DV485:$EE485)</f>
        <v>#VALUE!</v>
      </c>
      <c r="EM485" s="451" t="e">
        <f>EC485/SUM($DV485:$EE485)</f>
        <v>#VALUE!</v>
      </c>
      <c r="EN485" s="451" t="e">
        <f>ED485/SUM($DV485:$EE485)</f>
        <v>#VALUE!</v>
      </c>
      <c r="EO485" s="451" t="e">
        <f>EE485/SUM($DV485:$EE485)</f>
        <v>#VALUE!</v>
      </c>
      <c r="EP485" s="450">
        <f>EP484</f>
        <v>0.080000000000000002</v>
      </c>
      <c r="EQ485" s="450">
        <f>EQ484</f>
        <v>0.014999999999999999</v>
      </c>
      <c r="ER485" s="450">
        <f>ER484</f>
        <v>0.014999999999999999</v>
      </c>
      <c r="ES485" s="450">
        <f>ES484</f>
        <v>0.014999999999999999</v>
      </c>
      <c r="ET485" s="450">
        <f>ET484</f>
        <v>0.014999999999999999</v>
      </c>
      <c r="EU485" s="450">
        <f>EU484</f>
        <v>0.089999999999999997</v>
      </c>
      <c r="EV485" s="450">
        <f>EV484</f>
        <v>0.089999999999999997</v>
      </c>
      <c r="EW485" s="450">
        <f>EW484</f>
        <v>0.089999999999999997</v>
      </c>
      <c r="EX485" s="431" t="str">
        <f>IF(_tag_month_day!AS475="","",_tag_month_day!AS475/100)</f>
        <v/>
      </c>
      <c r="EY485" s="431" t="str">
        <f>IF(_tag_month_day!AT475="","",_tag_month_day!AT475/100)</f>
        <v/>
      </c>
      <c r="EZ485" s="431" t="str">
        <f>IF(_tag_month_day!AU475="","",_tag_month_day!AU475/100)</f>
        <v/>
      </c>
      <c r="FA485" s="431" t="str">
        <f>IF(_tag_month_day!AV475="","",_tag_month_day!AV475/100)</f>
        <v/>
      </c>
      <c r="FB485" s="431" t="str">
        <f>IF(_tag_month_day!AW475="","",_tag_month_day!AW475/100)</f>
        <v/>
      </c>
      <c r="FC485" s="431" t="str">
        <f>IF(_tag_month_day!AX475="","",_tag_month_day!AX475/100)</f>
        <v/>
      </c>
      <c r="FD485" s="449" t="str">
        <f>IF(_tag_month_day!AY475="","",_tag_month_day!AY475/100)</f>
        <v/>
      </c>
      <c r="FE485" s="449" t="str">
        <f>IF(_tag_month_day!AZ475="","",_tag_month_day!AZ475/100)</f>
        <v/>
      </c>
      <c r="FF485" s="449" t="str">
        <f>IF(_tag_month_day!BA475="","",_tag_month_day!BA475/100)</f>
        <v/>
      </c>
      <c r="FG485" s="449" t="str">
        <f>IF(_tag_month_day!BB475="","",_tag_month_day!BB475/100)</f>
        <v/>
      </c>
      <c r="FH485" s="467" t="str">
        <f>IF(_tag_month_day!BC475="","",_tag_month_day!BC475/100)</f>
        <v/>
      </c>
      <c r="FI485" s="449">
        <f>FI484</f>
        <v>0.40999999999999998</v>
      </c>
      <c r="FJ485" s="449">
        <f>FJ484</f>
        <v>0.11</v>
      </c>
      <c r="FK485" s="449">
        <f>FK484</f>
        <v>0.014999999999999999</v>
      </c>
      <c r="FL485" s="449">
        <f>FL484</f>
        <v>0</v>
      </c>
      <c r="FM485" s="467">
        <f>FM484</f>
        <v>0.0001</v>
      </c>
      <c r="FN485" s="449">
        <f>FN484</f>
        <v>0.32000000000000001</v>
      </c>
      <c r="FO485" s="449">
        <f>FO484</f>
        <v>0.20000000000000001</v>
      </c>
      <c r="FP485" s="449">
        <f>FP484</f>
        <v>0.01</v>
      </c>
      <c r="FQ485" s="449">
        <f>FQ484</f>
        <v>0</v>
      </c>
      <c r="FR485" s="467">
        <f>FR484</f>
        <v>0.0001</v>
      </c>
      <c r="FS485" s="449" t="str">
        <f>IF(_tag_month_day!BD475="","",_tag_month_day!BD475/100)</f>
        <v/>
      </c>
      <c r="FT485" s="449" t="str">
        <f>IF(_tag_month_day!BE475="","",_tag_month_day!BE475/100)</f>
        <v/>
      </c>
      <c r="FU485" s="449" t="str">
        <f>IF(_tag_month_day!BF475="","",_tag_month_day!BF475/100)</f>
        <v/>
      </c>
      <c r="FV485" s="449" t="str">
        <f>IF(_tag_month_day!BG475="","",_tag_month_day!BG475/100)</f>
        <v/>
      </c>
      <c r="FW485" s="467" t="str">
        <f>IF(_tag_month_day!BH475="","",_tag_month_day!BH475/100)</f>
        <v/>
      </c>
      <c r="FX485" s="449" t="str">
        <f>IF(_tag_month_day!BI475="","",_tag_month_day!BI475/100)</f>
        <v/>
      </c>
      <c r="FY485" s="449" t="str">
        <f>IF(_tag_month_day!BJ475="","",_tag_month_day!BJ475/100)</f>
        <v/>
      </c>
      <c r="FZ485" s="468" t="str">
        <f>IF(_tag_month_day!BK475="","",_tag_month_day!BK475/100)</f>
        <v/>
      </c>
      <c r="GA485" s="449" t="str">
        <f>IF(_tag_month_day!BL475="","",_tag_month_day!BL475/100)</f>
        <v/>
      </c>
      <c r="GB485" s="467" t="str">
        <f>IF(_tag_month_day!BM475="","",_tag_month_day!BM475/100)</f>
        <v/>
      </c>
      <c r="GC485" s="431" t="str">
        <f>IF(_tag_month_day!BN475="","",_tag_month_day!BN475/100)</f>
        <v/>
      </c>
      <c r="GD485" s="431" t="str">
        <f>IF(_tag_month_day!BO475="","",_tag_month_day!BO475/100)</f>
        <v/>
      </c>
      <c r="GE485" s="431" t="str">
        <f>IF(_tag_month_day!BP475="","",_tag_month_day!BP475/100)</f>
        <v/>
      </c>
      <c r="GF485" s="431" t="str">
        <f>IF(_tag_month_day!BQ475="","",_tag_month_day!BQ475/100)</f>
        <v/>
      </c>
      <c r="GG485" s="431" t="str">
        <f>IF(_tag_month_day!BR475="","",_tag_month_day!BR475/100)</f>
        <v/>
      </c>
      <c r="GH485" s="431" t="str">
        <f>IF(_tag_month_day!BS475="","",_tag_month_day!BS475/100)</f>
        <v/>
      </c>
      <c r="GI485" s="467" t="str">
        <f>IF(_tag_month_day!BT475="","",_tag_month_day!BT475/100)</f>
        <v/>
      </c>
      <c r="GJ485" s="469" t="str">
        <f>IF(_tag_month_day!BU475="","",_tag_month_day!BU475/100)</f>
        <v/>
      </c>
      <c r="GK485" s="470">
        <f>GK484</f>
        <v>0.070000000000000007</v>
      </c>
      <c r="GL485" s="470">
        <f>GL484</f>
        <v>0.029999999999999999</v>
      </c>
      <c r="GM485" s="471" t="str">
        <f>IF(_tag_month_day!BX475="","",_tag_month_day!BX475/100)</f>
        <v/>
      </c>
      <c r="GN485" s="470">
        <f>GN484</f>
        <v>0.070000000000000007</v>
      </c>
      <c r="GO485" s="470">
        <f>GO484</f>
        <v>0.029999999999999999</v>
      </c>
      <c r="GP485" s="470">
        <f>GP484</f>
        <v>0.089999999999999997</v>
      </c>
      <c r="GQ485" s="470">
        <f>GQ484</f>
        <v>0.029999999999999999</v>
      </c>
      <c r="GR485" s="471" t="str">
        <f>IF(_tag_month_day!CA475="","",_tag_month_day!CA475/100)</f>
        <v/>
      </c>
      <c r="GS485" s="472">
        <f>GS484</f>
        <v>0.95299999999999996</v>
      </c>
      <c r="GT485" s="472">
        <f>GT484</f>
        <v>0.55000000000000004</v>
      </c>
      <c r="GU485" s="472">
        <f>GU484</f>
        <v>0.55000000000000004</v>
      </c>
      <c r="GV485" s="472">
        <f>GV484</f>
        <v>0.55000000000000004</v>
      </c>
      <c r="GW485" s="472">
        <f>GW484</f>
        <v>0.5</v>
      </c>
      <c r="GX485" s="472">
        <f>GX484</f>
        <v>0.93500000000000005</v>
      </c>
      <c r="GY485" s="472">
        <f>GY484</f>
        <v>0.14999999999999999</v>
      </c>
      <c r="GZ485" s="472">
        <f>GZ484</f>
        <v>1</v>
      </c>
      <c r="HA485" s="474">
        <f>HA484</f>
        <v>0.047</v>
      </c>
      <c r="HB485" s="474">
        <f>HB484</f>
        <v>0.45000000000000001</v>
      </c>
      <c r="HC485" s="474">
        <f>HC484</f>
        <v>0.45000000000000001</v>
      </c>
      <c r="HD485" s="474">
        <f>HD484</f>
        <v>0.45000000000000001</v>
      </c>
      <c r="HE485" s="474">
        <f>HE484</f>
        <v>0.5</v>
      </c>
      <c r="HF485" s="474">
        <f>HF484</f>
        <v>0.065000000000000002</v>
      </c>
      <c r="HG485" s="474">
        <f>HG484</f>
        <v>0.84999999999999998</v>
      </c>
      <c r="HH485" s="474">
        <f>HH484</f>
        <v>0</v>
      </c>
      <c r="HI485" s="10">
        <f>IF(BZ485&lt;&gt;"",CK485-BV485,0)</f>
        <v>0</v>
      </c>
      <c r="HJ485" s="10" t="e">
        <f>IF(AJ485&gt;0,AH485-AJ485,0)</f>
        <v>#VALUE!</v>
      </c>
      <c r="HK485" s="466">
        <f>HK484</f>
        <v>0.84999999999999998</v>
      </c>
      <c r="HL485" s="424">
        <f>HL484</f>
        <v>550000</v>
      </c>
      <c r="HM485" s="424">
        <f>HM484</f>
        <v>480000</v>
      </c>
      <c r="HN485" s="465" t="e">
        <f>(DJ485*EZ485+DK485*FH485+DL485*FM485+DM485*FR485+DN485*FW485+DO485*GB485+DS485*GI485+DP485*GM485+DR485*GR485)*1000*2</f>
        <v>#VALUE!</v>
      </c>
      <c r="HO485" s="465" t="e">
        <f>HN485*HK485*$HO$2/HL485*1000000</f>
        <v>#VALUE!</v>
      </c>
      <c r="HP485" s="465" t="e">
        <f>HN485*HK485*$HP$2/HM485*1000000</f>
        <v>#VALUE!</v>
      </c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</row>
    <row customFormat="1" r="486" s="0">
      <c r="A486" s="420">
        <v>475</v>
      </c>
      <c r="B486" s="421">
        <f ca="1">IF(D486=D485,B485,IF(D486="夜班",B485+1,B485))</f>
        <v>43605</v>
      </c>
      <c r="C486" s="422">
        <f>C485</f>
        <v>0.041666666666666699</v>
      </c>
      <c r="D486" s="10" t="str">
        <f ca="1">IF(HOUR(G486)&lt;8,"夜班",IF(HOUR(G486)&lt;16,"白班",IF(HOUR(G486)&lt;24,"中班",0)))</f>
        <v>中班</v>
      </c>
      <c r="E486" s="10" t="e">
        <f ca="1">IF(F486=1,"甲",IF(F486=2,"乙",IF(F486=3,"丙",IF(F486=4,"丁",""))))</f>
        <v>#REF!</v>
      </c>
      <c r="F486" s="10" t="e">
        <f ca="1">SUMPRODUCT((成本日报!$A$3:$A$95=计划!B486)*(成本日报!$B$3:$B$95=计划!$D486),成本日报!$C$3:$C$95)</f>
        <v>#REF!</v>
      </c>
      <c r="G486" s="423">
        <f ca="1">G485+C485</f>
        <v>43605.74999999885</v>
      </c>
      <c r="H486" s="423">
        <f ca="1">$G486+$C486/60*10+$C486*0</f>
        <v>43605.756944443296</v>
      </c>
      <c r="I486" s="423">
        <f ca="1">$G486+$C486/60*18+$C486*0</f>
        <v>43605.762499998847</v>
      </c>
      <c r="J486" s="423">
        <f ca="1">$G486+$C486/60*0+$C486*1</f>
        <v>43605.791666665515</v>
      </c>
      <c r="K486" s="423">
        <f ca="1">$G486+$C486/60*30+$C486*2</f>
        <v>43605.854166665522</v>
      </c>
      <c r="L486" s="423">
        <f ca="1">$G486+$C486/60*0+$C486*3</f>
        <v>43605.87499999885</v>
      </c>
      <c r="M486" s="424" t="str">
        <f>IF(_tag_month_day!A476="","",_tag_month_day!A476)</f>
        <v/>
      </c>
      <c r="N486" s="424" t="str">
        <f>IF(_tag_month_day!B476="","",_tag_month_day!B476)</f>
        <v/>
      </c>
      <c r="O486" s="425" t="e">
        <f>IF(M486+N486=0,"",M486+N486)</f>
        <v>#VALUE!</v>
      </c>
      <c r="P486" s="424" t="str">
        <f>IF(_tag_month_day!C476="","",_tag_month_day!C476)</f>
        <v/>
      </c>
      <c r="Q486" s="424" t="str">
        <f>IF(_tag_month_day!D476="","",_tag_month_day!D476)</f>
        <v/>
      </c>
      <c r="R486" s="426" t="str">
        <f>IF(_tag_month_day!CB476="","",_tag_month_day!CB476/100)</f>
        <v/>
      </c>
      <c r="S486" s="427" t="str">
        <f>IF(_tag_month_day!E476="","",_tag_month_day!E476)</f>
        <v/>
      </c>
      <c r="T486" s="427" t="str">
        <f>IF(_tag_month_day!F476="","",_tag_month_day!F476)</f>
        <v/>
      </c>
      <c r="U486" s="428" t="e">
        <f>S486+T486</f>
        <v>#VALUE!</v>
      </c>
      <c r="V486" s="429" t="e">
        <f>U486/AJ486</f>
        <v>#VALUE!</v>
      </c>
      <c r="W486" s="430" t="str">
        <f>IF(_jhy_month_day!A476="","",_jhy_month_day!A476)</f>
        <v/>
      </c>
      <c r="X486" s="431" t="str">
        <f>IF(_jhy_month_day!B476="","",_jhy_month_day!B476/100)</f>
        <v/>
      </c>
      <c r="Y486" s="431" t="str">
        <f>IF(_jhy_month_day!C476="","",_jhy_month_day!C476/100)</f>
        <v/>
      </c>
      <c r="Z486" s="432">
        <f>Z482+1</f>
        <v>119</v>
      </c>
      <c r="AA486" s="433" t="str">
        <f>IF(_tag_month_day!G476="","",_tag_month_day!G476/100)</f>
        <v/>
      </c>
      <c r="AB486" s="433" t="str">
        <f>IF(_tag_month_day!H476="","",_tag_month_day!H476/100)</f>
        <v/>
      </c>
      <c r="AC486" s="434">
        <f>IF(X486="",AC485,BK486*($AV485*X486+$AW485*FD485+$AX485*FI485+$AY485*FN485+$AZ485*FS485+$BA485*FX485+$BG485*GE485)/(AV485*Y486+AX485*FK485+AW485*FF485+AY485*FP485+AZ485*FU485+BA485*FZ485+BG485*GG485+BB485*GK485+BC485*GN485+BD485*GP485))</f>
        <v>1.59963432013121</v>
      </c>
      <c r="AD486" s="435" t="str">
        <f>IF(AC486=AC485,"",AC486-AC485)</f>
        <v/>
      </c>
      <c r="AE486" s="436" t="str">
        <f>IF(1-AF486=0,"",(1-AF486))</f>
        <v/>
      </c>
      <c r="AF486" s="437">
        <v>1</v>
      </c>
      <c r="AG486" s="10" t="str">
        <f>AG485</f>
        <v>9A3</v>
      </c>
      <c r="AH486" s="438" t="str">
        <f>AH485</f>
        <v/>
      </c>
      <c r="AI486" s="424"/>
      <c r="AJ486" s="10" t="str">
        <f>IF(_tag_month_day!I476="","",_tag_month_day!I476)</f>
        <v/>
      </c>
      <c r="AK486" s="440"/>
      <c r="AL486" s="440"/>
      <c r="AM486" s="440"/>
      <c r="AN486" s="441">
        <f>AN485</f>
        <v>2</v>
      </c>
      <c r="AO486" s="441">
        <f>AO485</f>
        <v>8</v>
      </c>
      <c r="AP486" s="442" t="e">
        <f>(IF(AN486=0,AS485,AS485*(1+AO486/AN486)/(AR486+AO486/AN486)))+AT486</f>
        <v>#VALUE!</v>
      </c>
      <c r="AQ486" s="443" t="str">
        <f>IF(_tag_month_day!J476="","",_tag_month_day!J476/100)</f>
        <v/>
      </c>
      <c r="AR486" s="444">
        <f>AR485</f>
        <v>1.3</v>
      </c>
      <c r="AS486" s="445" t="e">
        <f>AQ486*(AN486*AR486+AO486)/(AN486+AO486)</f>
        <v>#VALUE!</v>
      </c>
      <c r="AT486" s="445" t="e">
        <f>(SUM(BE486:BF486)-SUM(BE485:BF485))*0.05</f>
        <v>#VALUE!</v>
      </c>
      <c r="AU486" s="446" t="str">
        <f>IF(_tag_month_day!CC476="","",IF(_tag_month_day!CC476&gt;0,_tag_month_day!CD476,_tag_month_day!CE476))</f>
        <v/>
      </c>
      <c r="AV486" s="447" t="str">
        <f>IF(_tag_month_day!L476="","",_tag_month_day!L476/100)</f>
        <v/>
      </c>
      <c r="AW486" s="431">
        <f>AW485</f>
        <v>0</v>
      </c>
      <c r="AX486" s="431">
        <f>AX485</f>
        <v>0</v>
      </c>
      <c r="AY486" s="431" t="str">
        <f>IF(_tag_month_day!M476="","",_tag_month_day!M476/100)</f>
        <v/>
      </c>
      <c r="AZ486" s="431" t="str">
        <f>IF(_tag_month_day!N476="","",_tag_month_day!N476/100)</f>
        <v/>
      </c>
      <c r="BA486" s="431" t="str">
        <f>IF(_tag_month_day!O476="","",_tag_month_day!O476/100)</f>
        <v/>
      </c>
      <c r="BB486" s="448" t="str">
        <f>IF(_tag_month_day!P476="","",_tag_month_day!P476/100)</f>
        <v/>
      </c>
      <c r="BC486" s="448">
        <f>BC485</f>
        <v>0</v>
      </c>
      <c r="BD486" s="448" t="str">
        <f>IF(_tag_month_day!Q476="","",_tag_month_day!Q476/100)</f>
        <v/>
      </c>
      <c r="BE486" s="449" t="str">
        <f>IF(_tag_month_day!R476="","",_tag_month_day!R476/100)</f>
        <v/>
      </c>
      <c r="BF486" s="388" t="e">
        <f>(AU486*(100+BE486*100))/(AJ486-AU486)/100</f>
        <v>#VALUE!</v>
      </c>
      <c r="BG486" s="450" t="e">
        <f>BE486+BF486</f>
        <v>#VALUE!</v>
      </c>
      <c r="BH486" s="451" t="e">
        <f>SUM(AV486:BF486)</f>
        <v>#VALUE!</v>
      </c>
      <c r="BI486" s="452" t="e">
        <f>IF(CX486=0,BI485,(DK486*查询!$R$5+DL486*查询!$Q$5+DM486*查询!$N$5+DN486*查询!$O$5+DO486*查询!$P$5)*AF486/CX486)</f>
        <v>#VALUE!</v>
      </c>
      <c r="BJ486" s="452" t="e">
        <f>IF(CX486=0,BJ485,(DP486*查询!$S$5+DQ486*查询!$T$5+DR486*查询!$U$5)*AF486/CX486)</f>
        <v>#VALUE!</v>
      </c>
      <c r="BK486" s="452">
        <f>BK485</f>
        <v>1</v>
      </c>
      <c r="BL486" s="453" t="e">
        <f>SUMPRODUCT((AV486:BA486)*(GS486:GX486))/((GS486:GX486)+SUM(BB486:BD486)*GY486+BG486*GZ486)</f>
        <v>#VALUE!</v>
      </c>
      <c r="BM486" s="453" t="e">
        <f>BK486*($AV486*FB486+$AW486*FD486+$AX486*FI486+$AY486*FN486+$AZ486*FS486+$BA486*FX486+$BG486*GE486)/(AV486*EY486+AX486*FK486+AW486*FF486+AY486*FP486+AZ486*FU486+BA486*FZ486+BG486*GG486+BB486*GK486+BC486*GN486+BD486*GP486)</f>
        <v>#VALUE!</v>
      </c>
      <c r="BN486" s="453" t="e">
        <f>($AV486*FC486+$AX486*FJ486+$AW486*FE486+$AY486*FO486+$AZ486*FT486+$BA486*FY486+$BG486*GF486)/($AV486*FA486+BG486*GH486+BB486*GL486+BC486*GO486+BD486*GQ486+BA486*GA486)</f>
        <v>#VALUE!</v>
      </c>
      <c r="BO486" s="454" t="e">
        <f>SUMPRODUCT(AV486:BA486*GS486:GX486)/(GS486:GX486+(BB486+BC486+BD486)*GY486+BG486)</f>
        <v>#VALUE!</v>
      </c>
      <c r="BP486" s="454" t="e">
        <f>SUMPRODUCT(AV486:BA486*GS486:GX486)/(GS486:GX486+(BB486+BC486+BD486)*GY486+BG486)</f>
        <v>#VALUE!</v>
      </c>
      <c r="BQ486" s="454" t="e">
        <f>SUMPRODUCT(AV486:BA486*GS486:GX486)/(GS486:GX486+(BB486+BC486+BD486)*GY486+BG486)</f>
        <v>#VALUE!</v>
      </c>
      <c r="BR486" s="453" t="str">
        <f>IF(_tag_month_day!T476="","",_tag_month_day!T476)</f>
        <v/>
      </c>
      <c r="BS486" s="453" t="str">
        <f>IF(_tag_month_day!U476="","",_tag_month_day!U476)</f>
        <v/>
      </c>
      <c r="BT486" s="455" t="str">
        <f>IF(CK486="","",IF((CK486&gt;=BV486-0.12)*(CK486&lt;=BV486+0.12),"合格","不合格"))</f>
        <v/>
      </c>
      <c r="BU486" s="456" t="str">
        <f>IF(_tag_month_day!V476="","",_tag_month_day!V476)</f>
        <v/>
      </c>
      <c r="BV486" s="457" t="str">
        <f>IF(_tag_month_day!W476="","",_tag_month_day!W476)</f>
        <v/>
      </c>
      <c r="BW486" s="458" t="str">
        <f>IF(_tag_month_day!X476="","",_tag_month_day!X476)</f>
        <v/>
      </c>
      <c r="BX486" s="458" t="str">
        <f>IF(_tag_month_day!Y476="","",_tag_month_day!Y476)</f>
        <v/>
      </c>
      <c r="BY486" s="459">
        <f ca="1">L486</f>
        <v>43605.87499999885</v>
      </c>
      <c r="BZ486" s="460"/>
      <c r="CA486" s="461"/>
      <c r="CB486" s="424" t="str">
        <f>IF(_tag_month_day!Z476="","",_tag_month_day!Z476)</f>
        <v/>
      </c>
      <c r="CC486" s="424" t="str">
        <f>IF(_tag_month_day!AA476="","",_tag_month_day!AA476)</f>
        <v/>
      </c>
      <c r="CD486" s="424" t="str">
        <f>IF(_tag_month_day!AB476="","",_tag_month_day!AB476)</f>
        <v/>
      </c>
      <c r="CE486" s="424" t="str">
        <f>IF(_tag_month_day!AC476="","",_tag_month_day!AC476)</f>
        <v/>
      </c>
      <c r="CF486" s="424" t="str">
        <f>IF(_tag_month_day!AD476="","",_tag_month_day!AD476)</f>
        <v/>
      </c>
      <c r="CG486" s="424" t="str">
        <f>IF(_tag_month_day!AE476="","",_tag_month_day!AE476)</f>
        <v/>
      </c>
      <c r="CH486" s="424" t="str">
        <f>IF(_tag_month_day!AF476="","",_tag_month_day!AF476)</f>
        <v/>
      </c>
      <c r="CI486" s="424" t="str">
        <f>IF(_tag_month_day!AG476="","",_tag_month_day!AG476)</f>
        <v/>
      </c>
      <c r="CJ486" s="424" t="str">
        <f>IF(_tag_month_day!AH476="","",_tag_month_day!AH476)</f>
        <v/>
      </c>
      <c r="CK486" s="424" t="str">
        <f>IF(_tag_month_day!AI476="","",_tag_month_day!AI476)</f>
        <v/>
      </c>
      <c r="CL486" s="4" t="str">
        <f>IF(_tag_month_day!AJ476="","",_tag_month_day!AJ476)</f>
        <v/>
      </c>
      <c r="CM486" s="4" t="str">
        <f>IF(_tag_month_day!AK476="","",_tag_month_day!AK476)</f>
        <v/>
      </c>
      <c r="CN486" s="4" t="str">
        <f>IF(_tag_month_day!AL476="","",_tag_month_day!AL476)</f>
        <v/>
      </c>
      <c r="CO486" s="4" t="str">
        <f>IF(_tag_month_day!AM476="","",_tag_month_day!AM476)</f>
        <v/>
      </c>
      <c r="CP486" s="4" t="str">
        <f>IF(_tag_month_day!AN476="","",_tag_month_day!AN476)</f>
        <v/>
      </c>
      <c r="CQ486" s="4" t="str">
        <f>IF(_tag_month_day!AO476="","",_tag_month_day!AO476)</f>
        <v/>
      </c>
      <c r="CR486" s="462" t="str">
        <f>IF(_tag_month_day!AP476="","",_tag_month_day!AP476)</f>
        <v/>
      </c>
      <c r="CS486" s="463" t="str">
        <f>IF(_tag_month_day!AQ476="","",_tag_month_day!AQ476)</f>
        <v/>
      </c>
      <c r="CT486" s="4" t="str">
        <f>IF(_tag_month_day!AR476="","",_tag_month_day!AR476)</f>
        <v/>
      </c>
      <c r="CU486" s="464" t="e">
        <f>DU486/AJ486</f>
        <v>#VALUE!</v>
      </c>
      <c r="CV486" s="451" t="e">
        <f>BG486/BH486</f>
        <v>#VALUE!</v>
      </c>
      <c r="CW486" s="465" t="e">
        <f>AJ486*(1-CV486)*CU486*AF486</f>
        <v>#VALUE!</v>
      </c>
      <c r="CX486" s="465" t="e">
        <f>CW486*94%</f>
        <v>#VALUE!</v>
      </c>
      <c r="CY486" s="466" t="e">
        <f>IF(CX486=0,0,DS486/(DS486+CX486))</f>
        <v>#VALUE!</v>
      </c>
      <c r="CZ486" s="465" t="e">
        <f>$AJ486*EF486</f>
        <v>#VALUE!</v>
      </c>
      <c r="DA486" s="465" t="e">
        <f>$AJ486*EG486</f>
        <v>#VALUE!</v>
      </c>
      <c r="DB486" s="465" t="e">
        <f>$AJ486*EH486</f>
        <v>#VALUE!</v>
      </c>
      <c r="DC486" s="465" t="e">
        <f>$AJ486*EI486</f>
        <v>#VALUE!</v>
      </c>
      <c r="DD486" s="465" t="e">
        <f>$AJ486*EJ486</f>
        <v>#VALUE!</v>
      </c>
      <c r="DE486" s="465" t="e">
        <f>$AJ486*EK486</f>
        <v>#VALUE!</v>
      </c>
      <c r="DF486" s="465" t="e">
        <f>$AJ486*EL486</f>
        <v>#VALUE!</v>
      </c>
      <c r="DG486" s="465" t="e">
        <f>$AJ486*EM486</f>
        <v>#VALUE!</v>
      </c>
      <c r="DH486" s="465" t="e">
        <f>$AJ486*EN486</f>
        <v>#VALUE!</v>
      </c>
      <c r="DI486" s="465" t="e">
        <f>$AJ486*EO486</f>
        <v>#VALUE!</v>
      </c>
      <c r="DJ486" s="465" t="e">
        <f>CZ486*(1-EP486)</f>
        <v>#VALUE!</v>
      </c>
      <c r="DK486" s="465" t="e">
        <f>DA486*(1-ER486)</f>
        <v>#VALUE!</v>
      </c>
      <c r="DL486" s="465" t="e">
        <f>DB486*(1-EQ486)</f>
        <v>#VALUE!</v>
      </c>
      <c r="DM486" s="465" t="e">
        <f>DC486*(1-ES486)</f>
        <v>#VALUE!</v>
      </c>
      <c r="DN486" s="465" t="e">
        <f>DD486*(1-ET486)</f>
        <v>#VALUE!</v>
      </c>
      <c r="DO486" s="465" t="e">
        <f>DE486</f>
        <v>#VALUE!</v>
      </c>
      <c r="DP486" s="465" t="e">
        <f>DF486*(1-EU486)</f>
        <v>#VALUE!</v>
      </c>
      <c r="DQ486" s="465" t="e">
        <f>DG486*(1-EV486)</f>
        <v>#VALUE!</v>
      </c>
      <c r="DR486" s="465" t="e">
        <f>DH486*(1-EW486)</f>
        <v>#VALUE!</v>
      </c>
      <c r="DS486" s="465" t="e">
        <f>DI486</f>
        <v>#VALUE!</v>
      </c>
      <c r="DT486" s="465" t="e">
        <f>SUM(DJ486:DS486)</f>
        <v>#VALUE!</v>
      </c>
      <c r="DU486" s="465" t="e">
        <f>(GS486:GX486)+(DP486+DQ486+DR486)*GY486+DS486</f>
        <v>#VALUE!</v>
      </c>
      <c r="DV486" s="451" t="e">
        <f>AV486/$BH486/(1-EP486)</f>
        <v>#VALUE!</v>
      </c>
      <c r="DW486" s="451" t="e">
        <f>AW486/$BH486/(1-ER486)</f>
        <v>#VALUE!</v>
      </c>
      <c r="DX486" s="451" t="e">
        <f>AX486/$BH486/(1-EQ486)</f>
        <v>#VALUE!</v>
      </c>
      <c r="DY486" s="451" t="e">
        <f>AY486/$BH486/(1-ES486)</f>
        <v>#VALUE!</v>
      </c>
      <c r="DZ486" s="451" t="e">
        <f>AZ486/$BH486/(1-ET486)</f>
        <v>#VALUE!</v>
      </c>
      <c r="EA486" s="451" t="e">
        <f>BA486/$BH486/(1-AX486)</f>
        <v>#VALUE!</v>
      </c>
      <c r="EB486" s="451" t="e">
        <f>BB486/$BH486/(1-EU486)</f>
        <v>#VALUE!</v>
      </c>
      <c r="EC486" s="451" t="e">
        <f>BC486/$BH486/(1-EV486)</f>
        <v>#VALUE!</v>
      </c>
      <c r="ED486" s="451" t="e">
        <f>BD486/$BH486/(1-EW486)</f>
        <v>#VALUE!</v>
      </c>
      <c r="EE486" s="451" t="e">
        <f>BG486/BH486</f>
        <v>#VALUE!</v>
      </c>
      <c r="EF486" s="451" t="e">
        <f>DV486/SUM($DV486:$EE486)</f>
        <v>#VALUE!</v>
      </c>
      <c r="EG486" s="451" t="e">
        <f>DW486/SUM($DV486:$EE486)</f>
        <v>#VALUE!</v>
      </c>
      <c r="EH486" s="451" t="e">
        <f>DX486/SUM($DV486:$EE486)</f>
        <v>#VALUE!</v>
      </c>
      <c r="EI486" s="451" t="e">
        <f>DY486/SUM($DV486:$EE486)</f>
        <v>#VALUE!</v>
      </c>
      <c r="EJ486" s="451" t="e">
        <f>DZ486/SUM($DV486:$EE486)</f>
        <v>#VALUE!</v>
      </c>
      <c r="EK486" s="451" t="e">
        <f>EA486/SUM($DV486:$EE486)</f>
        <v>#VALUE!</v>
      </c>
      <c r="EL486" s="451" t="e">
        <f>EB486/SUM($DV486:$EE486)</f>
        <v>#VALUE!</v>
      </c>
      <c r="EM486" s="451" t="e">
        <f>EC486/SUM($DV486:$EE486)</f>
        <v>#VALUE!</v>
      </c>
      <c r="EN486" s="451" t="e">
        <f>ED486/SUM($DV486:$EE486)</f>
        <v>#VALUE!</v>
      </c>
      <c r="EO486" s="451" t="e">
        <f>EE486/SUM($DV486:$EE486)</f>
        <v>#VALUE!</v>
      </c>
      <c r="EP486" s="450">
        <f>EP485</f>
        <v>0.080000000000000002</v>
      </c>
      <c r="EQ486" s="450">
        <f>EQ485</f>
        <v>0.014999999999999999</v>
      </c>
      <c r="ER486" s="450">
        <f>ER485</f>
        <v>0.014999999999999999</v>
      </c>
      <c r="ES486" s="450">
        <f>ES485</f>
        <v>0.014999999999999999</v>
      </c>
      <c r="ET486" s="450">
        <f>ET485</f>
        <v>0.014999999999999999</v>
      </c>
      <c r="EU486" s="450">
        <f>EU485</f>
        <v>0.089999999999999997</v>
      </c>
      <c r="EV486" s="450">
        <f>EV485</f>
        <v>0.089999999999999997</v>
      </c>
      <c r="EW486" s="450">
        <f>EW485</f>
        <v>0.089999999999999997</v>
      </c>
      <c r="EX486" s="431" t="str">
        <f>IF(_tag_month_day!AS476="","",_tag_month_day!AS476/100)</f>
        <v/>
      </c>
      <c r="EY486" s="431" t="str">
        <f>IF(_tag_month_day!AT476="","",_tag_month_day!AT476/100)</f>
        <v/>
      </c>
      <c r="EZ486" s="431" t="str">
        <f>IF(_tag_month_day!AU476="","",_tag_month_day!AU476/100)</f>
        <v/>
      </c>
      <c r="FA486" s="431" t="str">
        <f>IF(_tag_month_day!AV476="","",_tag_month_day!AV476/100)</f>
        <v/>
      </c>
      <c r="FB486" s="431" t="str">
        <f>IF(_tag_month_day!AW476="","",_tag_month_day!AW476/100)</f>
        <v/>
      </c>
      <c r="FC486" s="431" t="str">
        <f>IF(_tag_month_day!AX476="","",_tag_month_day!AX476/100)</f>
        <v/>
      </c>
      <c r="FD486" s="449" t="str">
        <f>IF(_tag_month_day!AY476="","",_tag_month_day!AY476/100)</f>
        <v/>
      </c>
      <c r="FE486" s="449" t="str">
        <f>IF(_tag_month_day!AZ476="","",_tag_month_day!AZ476/100)</f>
        <v/>
      </c>
      <c r="FF486" s="449" t="str">
        <f>IF(_tag_month_day!BA476="","",_tag_month_day!BA476/100)</f>
        <v/>
      </c>
      <c r="FG486" s="449" t="str">
        <f>IF(_tag_month_day!BB476="","",_tag_month_day!BB476/100)</f>
        <v/>
      </c>
      <c r="FH486" s="467" t="str">
        <f>IF(_tag_month_day!BC476="","",_tag_month_day!BC476/100)</f>
        <v/>
      </c>
      <c r="FI486" s="449">
        <f>FI485</f>
        <v>0.40999999999999998</v>
      </c>
      <c r="FJ486" s="449">
        <f>FJ485</f>
        <v>0.11</v>
      </c>
      <c r="FK486" s="449">
        <f>FK485</f>
        <v>0.014999999999999999</v>
      </c>
      <c r="FL486" s="449">
        <f>FL485</f>
        <v>0</v>
      </c>
      <c r="FM486" s="467">
        <f>FM485</f>
        <v>0.0001</v>
      </c>
      <c r="FN486" s="449">
        <f>FN485</f>
        <v>0.32000000000000001</v>
      </c>
      <c r="FO486" s="449">
        <f>FO485</f>
        <v>0.20000000000000001</v>
      </c>
      <c r="FP486" s="449">
        <f>FP485</f>
        <v>0.01</v>
      </c>
      <c r="FQ486" s="449">
        <f>FQ485</f>
        <v>0</v>
      </c>
      <c r="FR486" s="467">
        <f>FR485</f>
        <v>0.0001</v>
      </c>
      <c r="FS486" s="449" t="str">
        <f>IF(_tag_month_day!BD476="","",_tag_month_day!BD476/100)</f>
        <v/>
      </c>
      <c r="FT486" s="449" t="str">
        <f>IF(_tag_month_day!BE476="","",_tag_month_day!BE476/100)</f>
        <v/>
      </c>
      <c r="FU486" s="449" t="str">
        <f>IF(_tag_month_day!BF476="","",_tag_month_day!BF476/100)</f>
        <v/>
      </c>
      <c r="FV486" s="449" t="str">
        <f>IF(_tag_month_day!BG476="","",_tag_month_day!BG476/100)</f>
        <v/>
      </c>
      <c r="FW486" s="467" t="str">
        <f>IF(_tag_month_day!BH476="","",_tag_month_day!BH476/100)</f>
        <v/>
      </c>
      <c r="FX486" s="449" t="str">
        <f>IF(_tag_month_day!BI476="","",_tag_month_day!BI476/100)</f>
        <v/>
      </c>
      <c r="FY486" s="449" t="str">
        <f>IF(_tag_month_day!BJ476="","",_tag_month_day!BJ476/100)</f>
        <v/>
      </c>
      <c r="FZ486" s="468" t="str">
        <f>IF(_tag_month_day!BK476="","",_tag_month_day!BK476/100)</f>
        <v/>
      </c>
      <c r="GA486" s="449" t="str">
        <f>IF(_tag_month_day!BL476="","",_tag_month_day!BL476/100)</f>
        <v/>
      </c>
      <c r="GB486" s="467" t="str">
        <f>IF(_tag_month_day!BM476="","",_tag_month_day!BM476/100)</f>
        <v/>
      </c>
      <c r="GC486" s="431" t="str">
        <f>IF(_tag_month_day!BN476="","",_tag_month_day!BN476/100)</f>
        <v/>
      </c>
      <c r="GD486" s="431" t="str">
        <f>IF(_tag_month_day!BO476="","",_tag_month_day!BO476/100)</f>
        <v/>
      </c>
      <c r="GE486" s="431" t="str">
        <f>IF(_tag_month_day!BP476="","",_tag_month_day!BP476/100)</f>
        <v/>
      </c>
      <c r="GF486" s="431" t="str">
        <f>IF(_tag_month_day!BQ476="","",_tag_month_day!BQ476/100)</f>
        <v/>
      </c>
      <c r="GG486" s="431" t="str">
        <f>IF(_tag_month_day!BR476="","",_tag_month_day!BR476/100)</f>
        <v/>
      </c>
      <c r="GH486" s="431" t="str">
        <f>IF(_tag_month_day!BS476="","",_tag_month_day!BS476/100)</f>
        <v/>
      </c>
      <c r="GI486" s="467" t="str">
        <f>IF(_tag_month_day!BT476="","",_tag_month_day!BT476/100)</f>
        <v/>
      </c>
      <c r="GJ486" s="469" t="str">
        <f>IF(_tag_month_day!BU476="","",_tag_month_day!BU476/100)</f>
        <v/>
      </c>
      <c r="GK486" s="470">
        <f>GK485</f>
        <v>0.070000000000000007</v>
      </c>
      <c r="GL486" s="470">
        <f>GL485</f>
        <v>0.029999999999999999</v>
      </c>
      <c r="GM486" s="471" t="str">
        <f>IF(_tag_month_day!BX476="","",_tag_month_day!BX476/100)</f>
        <v/>
      </c>
      <c r="GN486" s="470">
        <f>GN485</f>
        <v>0.070000000000000007</v>
      </c>
      <c r="GO486" s="470">
        <f>GO485</f>
        <v>0.029999999999999999</v>
      </c>
      <c r="GP486" s="470">
        <f>GP485</f>
        <v>0.089999999999999997</v>
      </c>
      <c r="GQ486" s="470">
        <f>GQ485</f>
        <v>0.029999999999999999</v>
      </c>
      <c r="GR486" s="471" t="str">
        <f>IF(_tag_month_day!CA476="","",_tag_month_day!CA476/100)</f>
        <v/>
      </c>
      <c r="GS486" s="472">
        <f>GS485</f>
        <v>0.95299999999999996</v>
      </c>
      <c r="GT486" s="472">
        <f>GT485</f>
        <v>0.55000000000000004</v>
      </c>
      <c r="GU486" s="472">
        <f>GU485</f>
        <v>0.55000000000000004</v>
      </c>
      <c r="GV486" s="472">
        <f>GV485</f>
        <v>0.55000000000000004</v>
      </c>
      <c r="GW486" s="472">
        <f>GW485</f>
        <v>0.5</v>
      </c>
      <c r="GX486" s="472">
        <f>GX485</f>
        <v>0.93500000000000005</v>
      </c>
      <c r="GY486" s="472">
        <f>GY485</f>
        <v>0.14999999999999999</v>
      </c>
      <c r="GZ486" s="472">
        <f>GZ485</f>
        <v>1</v>
      </c>
      <c r="HA486" s="474">
        <f>HA485</f>
        <v>0.047</v>
      </c>
      <c r="HB486" s="474">
        <f>HB485</f>
        <v>0.45000000000000001</v>
      </c>
      <c r="HC486" s="474">
        <f>HC485</f>
        <v>0.45000000000000001</v>
      </c>
      <c r="HD486" s="474">
        <f>HD485</f>
        <v>0.45000000000000001</v>
      </c>
      <c r="HE486" s="474">
        <f>HE485</f>
        <v>0.5</v>
      </c>
      <c r="HF486" s="474">
        <f>HF485</f>
        <v>0.065000000000000002</v>
      </c>
      <c r="HG486" s="474">
        <f>HG485</f>
        <v>0.84999999999999998</v>
      </c>
      <c r="HH486" s="474">
        <f>HH485</f>
        <v>0</v>
      </c>
      <c r="HI486" s="10">
        <f>IF(BZ486&lt;&gt;"",CK486-BV486,0)</f>
        <v>0</v>
      </c>
      <c r="HJ486" s="10" t="e">
        <f>IF(AJ486&gt;0,AH486-AJ486,0)</f>
        <v>#VALUE!</v>
      </c>
      <c r="HK486" s="466">
        <f>HK485</f>
        <v>0.84999999999999998</v>
      </c>
      <c r="HL486" s="424">
        <f>HL485</f>
        <v>550000</v>
      </c>
      <c r="HM486" s="424">
        <f>HM485</f>
        <v>480000</v>
      </c>
      <c r="HN486" s="465" t="e">
        <f>(DJ486*EZ486+DK486*FH486+DL486*FM486+DM486*FR486+DN486*FW486+DO486*GB486+DS486*GI486+DP486*GM486+DR486*GR486)*1000*2</f>
        <v>#VALUE!</v>
      </c>
      <c r="HO486" s="465" t="e">
        <f>HN486*HK486*$HO$2/HL486*1000000</f>
        <v>#VALUE!</v>
      </c>
      <c r="HP486" s="465" t="e">
        <f>HN486*HK486*$HP$2/HM486*1000000</f>
        <v>#VALUE!</v>
      </c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</row>
    <row customFormat="1" r="487" s="0">
      <c r="A487" s="420">
        <v>476</v>
      </c>
      <c r="B487" s="421">
        <f ca="1">IF(D487=D486,B486,IF(D487="夜班",B486+1,B486))</f>
        <v>43605</v>
      </c>
      <c r="C487" s="422">
        <f>C486</f>
        <v>0.041666666666666699</v>
      </c>
      <c r="D487" s="10" t="str">
        <f ca="1">IF(HOUR(G487)&lt;8,"夜班",IF(HOUR(G487)&lt;16,"白班",IF(HOUR(G487)&lt;24,"中班",0)))</f>
        <v>中班</v>
      </c>
      <c r="E487" s="10" t="e">
        <f ca="1">IF(F487=1,"甲",IF(F487=2,"乙",IF(F487=3,"丙",IF(F487=4,"丁",""))))</f>
        <v>#REF!</v>
      </c>
      <c r="F487" s="10" t="e">
        <f ca="1">SUMPRODUCT((成本日报!$A$3:$A$95=计划!B487)*(成本日报!$B$3:$B$95=计划!$D487),成本日报!$C$3:$C$95)</f>
        <v>#REF!</v>
      </c>
      <c r="G487" s="423">
        <f ca="1">G486+C486</f>
        <v>43605.791666665515</v>
      </c>
      <c r="H487" s="423">
        <f ca="1">$G487+$C487/60*10+$C487*0</f>
        <v>43605.79861110996</v>
      </c>
      <c r="I487" s="423">
        <f ca="1">$G487+$C487/60*18+$C487*0</f>
        <v>43605.804166665512</v>
      </c>
      <c r="J487" s="423">
        <f ca="1">$G487+$C487/60*0+$C487*1</f>
        <v>43605.833333332179</v>
      </c>
      <c r="K487" s="423">
        <f ca="1">$G487+$C487/60*30+$C487*2</f>
        <v>43605.895833332186</v>
      </c>
      <c r="L487" s="423">
        <f ca="1">$G487+$C487/60*0+$C487*3</f>
        <v>43605.916666665515</v>
      </c>
      <c r="M487" s="424" t="str">
        <f>IF(_tag_month_day!A477="","",_tag_month_day!A477)</f>
        <v/>
      </c>
      <c r="N487" s="424" t="str">
        <f>IF(_tag_month_day!B477="","",_tag_month_day!B477)</f>
        <v/>
      </c>
      <c r="O487" s="425" t="e">
        <f>IF(M487+N487=0,"",M487+N487)</f>
        <v>#VALUE!</v>
      </c>
      <c r="P487" s="424" t="str">
        <f>IF(_tag_month_day!C477="","",_tag_month_day!C477)</f>
        <v/>
      </c>
      <c r="Q487" s="424" t="str">
        <f>IF(_tag_month_day!D477="","",_tag_month_day!D477)</f>
        <v/>
      </c>
      <c r="R487" s="426" t="str">
        <f>IF(_tag_month_day!CB477="","",_tag_month_day!CB477/100)</f>
        <v/>
      </c>
      <c r="S487" s="427" t="str">
        <f>IF(_tag_month_day!E477="","",_tag_month_day!E477)</f>
        <v/>
      </c>
      <c r="T487" s="427" t="str">
        <f>IF(_tag_month_day!F477="","",_tag_month_day!F477)</f>
        <v/>
      </c>
      <c r="U487" s="428" t="e">
        <f>S487+T487</f>
        <v>#VALUE!</v>
      </c>
      <c r="V487" s="429" t="e">
        <f>U487/AJ487</f>
        <v>#VALUE!</v>
      </c>
      <c r="W487" s="430" t="str">
        <f>IF(_jhy_month_day!A477="","",_jhy_month_day!A477)</f>
        <v/>
      </c>
      <c r="X487" s="431" t="str">
        <f>IF(_jhy_month_day!B477="","",_jhy_month_day!B477/100)</f>
        <v/>
      </c>
      <c r="Y487" s="431" t="str">
        <f>IF(_jhy_month_day!C477="","",_jhy_month_day!C477/100)</f>
        <v/>
      </c>
      <c r="Z487" s="432">
        <f>Z483+1</f>
        <v>119</v>
      </c>
      <c r="AA487" s="433" t="str">
        <f>IF(_tag_month_day!G477="","",_tag_month_day!G477/100)</f>
        <v/>
      </c>
      <c r="AB487" s="433" t="str">
        <f>IF(_tag_month_day!H477="","",_tag_month_day!H477/100)</f>
        <v/>
      </c>
      <c r="AC487" s="434">
        <f>IF(X487="",AC486,BK487*($AV486*X487+$AW486*FD486+$AX486*FI486+$AY486*FN486+$AZ486*FS486+$BA486*FX486+$BG486*GE486)/(AV486*Y487+AX486*FK486+AW486*FF486+AY486*FP486+AZ486*FU486+BA486*FZ486+BG486*GG486+BB486*GK486+BC486*GN486+BD486*GP486))</f>
        <v>1.59963432013121</v>
      </c>
      <c r="AD487" s="435" t="str">
        <f>IF(AC487=AC486,"",AC487-AC486)</f>
        <v/>
      </c>
      <c r="AE487" s="436" t="str">
        <f>IF(1-AF487=0,"",(1-AF487))</f>
        <v/>
      </c>
      <c r="AF487" s="437">
        <v>1</v>
      </c>
      <c r="AG487" s="10" t="str">
        <f>AG486</f>
        <v>9A3</v>
      </c>
      <c r="AH487" s="438" t="str">
        <f>AH486</f>
        <v/>
      </c>
      <c r="AI487" s="424"/>
      <c r="AJ487" s="10" t="str">
        <f>IF(_tag_month_day!I477="","",_tag_month_day!I477)</f>
        <v/>
      </c>
      <c r="AK487" s="440"/>
      <c r="AL487" s="440"/>
      <c r="AM487" s="440"/>
      <c r="AN487" s="441">
        <f>AN486</f>
        <v>2</v>
      </c>
      <c r="AO487" s="441">
        <f>AO486</f>
        <v>8</v>
      </c>
      <c r="AP487" s="442" t="e">
        <f>(IF(AN487=0,AS486,AS486*(1+AO487/AN487)/(AR487+AO487/AN487)))+AT487</f>
        <v>#VALUE!</v>
      </c>
      <c r="AQ487" s="443" t="str">
        <f>IF(_tag_month_day!J477="","",_tag_month_day!J477/100)</f>
        <v/>
      </c>
      <c r="AR487" s="444">
        <f>AR486</f>
        <v>1.3</v>
      </c>
      <c r="AS487" s="445" t="e">
        <f>AQ487*(AN487*AR487+AO487)/(AN487+AO487)</f>
        <v>#VALUE!</v>
      </c>
      <c r="AT487" s="445" t="e">
        <f>(SUM(BE487:BF487)-SUM(BE486:BF486))*0.05</f>
        <v>#VALUE!</v>
      </c>
      <c r="AU487" s="446" t="str">
        <f>IF(_tag_month_day!CC477="","",IF(_tag_month_day!CC477&gt;0,_tag_month_day!CD477,_tag_month_day!CE477))</f>
        <v/>
      </c>
      <c r="AV487" s="447" t="str">
        <f>IF(_tag_month_day!L477="","",_tag_month_day!L477/100)</f>
        <v/>
      </c>
      <c r="AW487" s="431">
        <f>AW486</f>
        <v>0</v>
      </c>
      <c r="AX487" s="431">
        <f>AX486</f>
        <v>0</v>
      </c>
      <c r="AY487" s="431" t="str">
        <f>IF(_tag_month_day!M477="","",_tag_month_day!M477/100)</f>
        <v/>
      </c>
      <c r="AZ487" s="431" t="str">
        <f>IF(_tag_month_day!N477="","",_tag_month_day!N477/100)</f>
        <v/>
      </c>
      <c r="BA487" s="431" t="str">
        <f>IF(_tag_month_day!O477="","",_tag_month_day!O477/100)</f>
        <v/>
      </c>
      <c r="BB487" s="448" t="str">
        <f>IF(_tag_month_day!P477="","",_tag_month_day!P477/100)</f>
        <v/>
      </c>
      <c r="BC487" s="448">
        <f>BC486</f>
        <v>0</v>
      </c>
      <c r="BD487" s="448" t="str">
        <f>IF(_tag_month_day!Q477="","",_tag_month_day!Q477/100)</f>
        <v/>
      </c>
      <c r="BE487" s="449" t="str">
        <f>IF(_tag_month_day!R477="","",_tag_month_day!R477/100)</f>
        <v/>
      </c>
      <c r="BF487" s="388" t="e">
        <f>(AU487*(100+BE487*100))/(AJ487-AU487)/100</f>
        <v>#VALUE!</v>
      </c>
      <c r="BG487" s="450" t="e">
        <f>BE487+BF487</f>
        <v>#VALUE!</v>
      </c>
      <c r="BH487" s="451" t="e">
        <f>SUM(AV487:BF487)</f>
        <v>#VALUE!</v>
      </c>
      <c r="BI487" s="452" t="e">
        <f>IF(CX487=0,BI486,(DK487*查询!$R$5+DL487*查询!$Q$5+DM487*查询!$N$5+DN487*查询!$O$5+DO487*查询!$P$5)*AF487/CX487)</f>
        <v>#VALUE!</v>
      </c>
      <c r="BJ487" s="452" t="e">
        <f>IF(CX487=0,BJ486,(DP487*查询!$S$5+DQ487*查询!$T$5+DR487*查询!$U$5)*AF487/CX487)</f>
        <v>#VALUE!</v>
      </c>
      <c r="BK487" s="452">
        <f>BK486</f>
        <v>1</v>
      </c>
      <c r="BL487" s="453" t="e">
        <f>SUMPRODUCT((AV487:BA487)*(GS487:GX487))/((GS487:GX487)+SUM(BB487:BD487)*GY487+BG487*GZ487)</f>
        <v>#VALUE!</v>
      </c>
      <c r="BM487" s="453" t="e">
        <f>BK487*($AV487*FB487+$AW487*FD487+$AX487*FI487+$AY487*FN487+$AZ487*FS487+$BA487*FX487+$BG487*GE487)/(AV487*EY487+AX487*FK487+AW487*FF487+AY487*FP487+AZ487*FU487+BA487*FZ487+BG487*GG487+BB487*GK487+BC487*GN487+BD487*GP487)</f>
        <v>#VALUE!</v>
      </c>
      <c r="BN487" s="453" t="e">
        <f>($AV487*FC487+$AX487*FJ487+$AW487*FE487+$AY487*FO487+$AZ487*FT487+$BA487*FY487+$BG487*GF487)/($AV487*FA487+BG487*GH487+BB487*GL487+BC487*GO487+BD487*GQ487+BA487*GA487)</f>
        <v>#VALUE!</v>
      </c>
      <c r="BO487" s="454" t="e">
        <f>SUMPRODUCT(AV487:BA487*GS487:GX487)/(GS487:GX487+(BB487+BC487+BD487)*GY487+BG487)</f>
        <v>#VALUE!</v>
      </c>
      <c r="BP487" s="454" t="e">
        <f>SUMPRODUCT(AV487:BA487*GS487:GX487)/(GS487:GX487+(BB487+BC487+BD487)*GY487+BG487)</f>
        <v>#VALUE!</v>
      </c>
      <c r="BQ487" s="454" t="e">
        <f>SUMPRODUCT(AV487:BA487*GS487:GX487)/(GS487:GX487+(BB487+BC487+BD487)*GY487+BG487)</f>
        <v>#VALUE!</v>
      </c>
      <c r="BR487" s="453" t="str">
        <f>IF(_tag_month_day!T477="","",_tag_month_day!T477)</f>
        <v/>
      </c>
      <c r="BS487" s="453" t="str">
        <f>IF(_tag_month_day!U477="","",_tag_month_day!U477)</f>
        <v/>
      </c>
      <c r="BT487" s="455" t="str">
        <f>IF(CK487="","",IF((CK487&gt;=BV487-0.12)*(CK487&lt;=BV487+0.12),"合格","不合格"))</f>
        <v/>
      </c>
      <c r="BU487" s="456" t="str">
        <f>IF(_tag_month_day!V477="","",_tag_month_day!V477)</f>
        <v/>
      </c>
      <c r="BV487" s="457" t="str">
        <f>IF(_tag_month_day!W477="","",_tag_month_day!W477)</f>
        <v/>
      </c>
      <c r="BW487" s="458" t="str">
        <f>IF(_tag_month_day!X477="","",_tag_month_day!X477)</f>
        <v/>
      </c>
      <c r="BX487" s="458" t="str">
        <f>IF(_tag_month_day!Y477="","",_tag_month_day!Y477)</f>
        <v/>
      </c>
      <c r="BY487" s="459">
        <f ca="1">L487</f>
        <v>43605.916666665515</v>
      </c>
      <c r="BZ487" s="460"/>
      <c r="CA487" s="461"/>
      <c r="CB487" s="424" t="str">
        <f>IF(_tag_month_day!Z477="","",_tag_month_day!Z477)</f>
        <v/>
      </c>
      <c r="CC487" s="424" t="str">
        <f>IF(_tag_month_day!AA477="","",_tag_month_day!AA477)</f>
        <v/>
      </c>
      <c r="CD487" s="424" t="str">
        <f>IF(_tag_month_day!AB477="","",_tag_month_day!AB477)</f>
        <v/>
      </c>
      <c r="CE487" s="424" t="str">
        <f>IF(_tag_month_day!AC477="","",_tag_month_day!AC477)</f>
        <v/>
      </c>
      <c r="CF487" s="424" t="str">
        <f>IF(_tag_month_day!AD477="","",_tag_month_day!AD477)</f>
        <v/>
      </c>
      <c r="CG487" s="424" t="str">
        <f>IF(_tag_month_day!AE477="","",_tag_month_day!AE477)</f>
        <v/>
      </c>
      <c r="CH487" s="424" t="str">
        <f>IF(_tag_month_day!AF477="","",_tag_month_day!AF477)</f>
        <v/>
      </c>
      <c r="CI487" s="424" t="str">
        <f>IF(_tag_month_day!AG477="","",_tag_month_day!AG477)</f>
        <v/>
      </c>
      <c r="CJ487" s="424" t="str">
        <f>IF(_tag_month_day!AH477="","",_tag_month_day!AH477)</f>
        <v/>
      </c>
      <c r="CK487" s="424" t="str">
        <f>IF(_tag_month_day!AI477="","",_tag_month_day!AI477)</f>
        <v/>
      </c>
      <c r="CL487" s="4" t="str">
        <f>IF(_tag_month_day!AJ477="","",_tag_month_day!AJ477)</f>
        <v/>
      </c>
      <c r="CM487" s="4" t="str">
        <f>IF(_tag_month_day!AK477="","",_tag_month_day!AK477)</f>
        <v/>
      </c>
      <c r="CN487" s="4" t="str">
        <f>IF(_tag_month_day!AL477="","",_tag_month_day!AL477)</f>
        <v/>
      </c>
      <c r="CO487" s="4" t="str">
        <f>IF(_tag_month_day!AM477="","",_tag_month_day!AM477)</f>
        <v/>
      </c>
      <c r="CP487" s="4" t="str">
        <f>IF(_tag_month_day!AN477="","",_tag_month_day!AN477)</f>
        <v/>
      </c>
      <c r="CQ487" s="4" t="str">
        <f>IF(_tag_month_day!AO477="","",_tag_month_day!AO477)</f>
        <v/>
      </c>
      <c r="CR487" s="462" t="str">
        <f>IF(_tag_month_day!AP477="","",_tag_month_day!AP477)</f>
        <v/>
      </c>
      <c r="CS487" s="463" t="str">
        <f>IF(_tag_month_day!AQ477="","",_tag_month_day!AQ477)</f>
        <v/>
      </c>
      <c r="CT487" s="4" t="str">
        <f>IF(_tag_month_day!AR477="","",_tag_month_day!AR477)</f>
        <v/>
      </c>
      <c r="CU487" s="464" t="e">
        <f>DU487/AJ487</f>
        <v>#VALUE!</v>
      </c>
      <c r="CV487" s="451" t="e">
        <f>BG487/BH487</f>
        <v>#VALUE!</v>
      </c>
      <c r="CW487" s="465" t="e">
        <f>AJ487*(1-CV487)*CU487*AF487</f>
        <v>#VALUE!</v>
      </c>
      <c r="CX487" s="465" t="e">
        <f>CW487*94%</f>
        <v>#VALUE!</v>
      </c>
      <c r="CY487" s="466" t="e">
        <f>IF(CX487=0,0,DS487/(DS487+CX487))</f>
        <v>#VALUE!</v>
      </c>
      <c r="CZ487" s="465" t="e">
        <f>$AJ487*EF487</f>
        <v>#VALUE!</v>
      </c>
      <c r="DA487" s="465" t="e">
        <f>$AJ487*EG487</f>
        <v>#VALUE!</v>
      </c>
      <c r="DB487" s="465" t="e">
        <f>$AJ487*EH487</f>
        <v>#VALUE!</v>
      </c>
      <c r="DC487" s="465" t="e">
        <f>$AJ487*EI487</f>
        <v>#VALUE!</v>
      </c>
      <c r="DD487" s="465" t="e">
        <f>$AJ487*EJ487</f>
        <v>#VALUE!</v>
      </c>
      <c r="DE487" s="465" t="e">
        <f>$AJ487*EK487</f>
        <v>#VALUE!</v>
      </c>
      <c r="DF487" s="465" t="e">
        <f>$AJ487*EL487</f>
        <v>#VALUE!</v>
      </c>
      <c r="DG487" s="465" t="e">
        <f>$AJ487*EM487</f>
        <v>#VALUE!</v>
      </c>
      <c r="DH487" s="465" t="e">
        <f>$AJ487*EN487</f>
        <v>#VALUE!</v>
      </c>
      <c r="DI487" s="465" t="e">
        <f>$AJ487*EO487</f>
        <v>#VALUE!</v>
      </c>
      <c r="DJ487" s="465" t="e">
        <f>CZ487*(1-EP487)</f>
        <v>#VALUE!</v>
      </c>
      <c r="DK487" s="465" t="e">
        <f>DA487*(1-ER487)</f>
        <v>#VALUE!</v>
      </c>
      <c r="DL487" s="465" t="e">
        <f>DB487*(1-EQ487)</f>
        <v>#VALUE!</v>
      </c>
      <c r="DM487" s="465" t="e">
        <f>DC487*(1-ES487)</f>
        <v>#VALUE!</v>
      </c>
      <c r="DN487" s="465" t="e">
        <f>DD487*(1-ET487)</f>
        <v>#VALUE!</v>
      </c>
      <c r="DO487" s="465" t="e">
        <f>DE487</f>
        <v>#VALUE!</v>
      </c>
      <c r="DP487" s="465" t="e">
        <f>DF487*(1-EU487)</f>
        <v>#VALUE!</v>
      </c>
      <c r="DQ487" s="465" t="e">
        <f>DG487*(1-EV487)</f>
        <v>#VALUE!</v>
      </c>
      <c r="DR487" s="465" t="e">
        <f>DH487*(1-EW487)</f>
        <v>#VALUE!</v>
      </c>
      <c r="DS487" s="465" t="e">
        <f>DI487</f>
        <v>#VALUE!</v>
      </c>
      <c r="DT487" s="465" t="e">
        <f>SUM(DJ487:DS487)</f>
        <v>#VALUE!</v>
      </c>
      <c r="DU487" s="465" t="e">
        <f>(GS487:GX487)+(DP487+DQ487+DR487)*GY487+DS487</f>
        <v>#VALUE!</v>
      </c>
      <c r="DV487" s="451" t="e">
        <f>AV487/$BH487/(1-EP487)</f>
        <v>#VALUE!</v>
      </c>
      <c r="DW487" s="451" t="e">
        <f>AW487/$BH487/(1-ER487)</f>
        <v>#VALUE!</v>
      </c>
      <c r="DX487" s="451" t="e">
        <f>AX487/$BH487/(1-EQ487)</f>
        <v>#VALUE!</v>
      </c>
      <c r="DY487" s="451" t="e">
        <f>AY487/$BH487/(1-ES487)</f>
        <v>#VALUE!</v>
      </c>
      <c r="DZ487" s="451" t="e">
        <f>AZ487/$BH487/(1-ET487)</f>
        <v>#VALUE!</v>
      </c>
      <c r="EA487" s="451" t="e">
        <f>BA487/$BH487/(1-AX487)</f>
        <v>#VALUE!</v>
      </c>
      <c r="EB487" s="451" t="e">
        <f>BB487/$BH487/(1-EU487)</f>
        <v>#VALUE!</v>
      </c>
      <c r="EC487" s="451" t="e">
        <f>BC487/$BH487/(1-EV487)</f>
        <v>#VALUE!</v>
      </c>
      <c r="ED487" s="451" t="e">
        <f>BD487/$BH487/(1-EW487)</f>
        <v>#VALUE!</v>
      </c>
      <c r="EE487" s="451" t="e">
        <f>BG487/BH487</f>
        <v>#VALUE!</v>
      </c>
      <c r="EF487" s="451" t="e">
        <f>DV487/SUM($DV487:$EE487)</f>
        <v>#VALUE!</v>
      </c>
      <c r="EG487" s="451" t="e">
        <f>DW487/SUM($DV487:$EE487)</f>
        <v>#VALUE!</v>
      </c>
      <c r="EH487" s="451" t="e">
        <f>DX487/SUM($DV487:$EE487)</f>
        <v>#VALUE!</v>
      </c>
      <c r="EI487" s="451" t="e">
        <f>DY487/SUM($DV487:$EE487)</f>
        <v>#VALUE!</v>
      </c>
      <c r="EJ487" s="451" t="e">
        <f>DZ487/SUM($DV487:$EE487)</f>
        <v>#VALUE!</v>
      </c>
      <c r="EK487" s="451" t="e">
        <f>EA487/SUM($DV487:$EE487)</f>
        <v>#VALUE!</v>
      </c>
      <c r="EL487" s="451" t="e">
        <f>EB487/SUM($DV487:$EE487)</f>
        <v>#VALUE!</v>
      </c>
      <c r="EM487" s="451" t="e">
        <f>EC487/SUM($DV487:$EE487)</f>
        <v>#VALUE!</v>
      </c>
      <c r="EN487" s="451" t="e">
        <f>ED487/SUM($DV487:$EE487)</f>
        <v>#VALUE!</v>
      </c>
      <c r="EO487" s="451" t="e">
        <f>EE487/SUM($DV487:$EE487)</f>
        <v>#VALUE!</v>
      </c>
      <c r="EP487" s="450">
        <f>EP486</f>
        <v>0.080000000000000002</v>
      </c>
      <c r="EQ487" s="450">
        <f>EQ486</f>
        <v>0.014999999999999999</v>
      </c>
      <c r="ER487" s="450">
        <f>ER486</f>
        <v>0.014999999999999999</v>
      </c>
      <c r="ES487" s="450">
        <f>ES486</f>
        <v>0.014999999999999999</v>
      </c>
      <c r="ET487" s="450">
        <f>ET486</f>
        <v>0.014999999999999999</v>
      </c>
      <c r="EU487" s="450">
        <f>EU486</f>
        <v>0.089999999999999997</v>
      </c>
      <c r="EV487" s="450">
        <f>EV486</f>
        <v>0.089999999999999997</v>
      </c>
      <c r="EW487" s="450">
        <f>EW486</f>
        <v>0.089999999999999997</v>
      </c>
      <c r="EX487" s="431" t="str">
        <f>IF(_tag_month_day!AS477="","",_tag_month_day!AS477/100)</f>
        <v/>
      </c>
      <c r="EY487" s="431" t="str">
        <f>IF(_tag_month_day!AT477="","",_tag_month_day!AT477/100)</f>
        <v/>
      </c>
      <c r="EZ487" s="431" t="str">
        <f>IF(_tag_month_day!AU477="","",_tag_month_day!AU477/100)</f>
        <v/>
      </c>
      <c r="FA487" s="431" t="str">
        <f>IF(_tag_month_day!AV477="","",_tag_month_day!AV477/100)</f>
        <v/>
      </c>
      <c r="FB487" s="431" t="str">
        <f>IF(_tag_month_day!AW477="","",_tag_month_day!AW477/100)</f>
        <v/>
      </c>
      <c r="FC487" s="431" t="str">
        <f>IF(_tag_month_day!AX477="","",_tag_month_day!AX477/100)</f>
        <v/>
      </c>
      <c r="FD487" s="449" t="str">
        <f>IF(_tag_month_day!AY477="","",_tag_month_day!AY477/100)</f>
        <v/>
      </c>
      <c r="FE487" s="449" t="str">
        <f>IF(_tag_month_day!AZ477="","",_tag_month_day!AZ477/100)</f>
        <v/>
      </c>
      <c r="FF487" s="449" t="str">
        <f>IF(_tag_month_day!BA477="","",_tag_month_day!BA477/100)</f>
        <v/>
      </c>
      <c r="FG487" s="449" t="str">
        <f>IF(_tag_month_day!BB477="","",_tag_month_day!BB477/100)</f>
        <v/>
      </c>
      <c r="FH487" s="467" t="str">
        <f>IF(_tag_month_day!BC477="","",_tag_month_day!BC477/100)</f>
        <v/>
      </c>
      <c r="FI487" s="449">
        <f>FI486</f>
        <v>0.40999999999999998</v>
      </c>
      <c r="FJ487" s="449">
        <f>FJ486</f>
        <v>0.11</v>
      </c>
      <c r="FK487" s="449">
        <f>FK486</f>
        <v>0.014999999999999999</v>
      </c>
      <c r="FL487" s="449">
        <f>FL486</f>
        <v>0</v>
      </c>
      <c r="FM487" s="467">
        <f>FM486</f>
        <v>0.0001</v>
      </c>
      <c r="FN487" s="449">
        <f>FN486</f>
        <v>0.32000000000000001</v>
      </c>
      <c r="FO487" s="449">
        <f>FO486</f>
        <v>0.20000000000000001</v>
      </c>
      <c r="FP487" s="449">
        <f>FP486</f>
        <v>0.01</v>
      </c>
      <c r="FQ487" s="449">
        <f>FQ486</f>
        <v>0</v>
      </c>
      <c r="FR487" s="467">
        <f>FR486</f>
        <v>0.0001</v>
      </c>
      <c r="FS487" s="449" t="str">
        <f>IF(_tag_month_day!BD477="","",_tag_month_day!BD477/100)</f>
        <v/>
      </c>
      <c r="FT487" s="449" t="str">
        <f>IF(_tag_month_day!BE477="","",_tag_month_day!BE477/100)</f>
        <v/>
      </c>
      <c r="FU487" s="449" t="str">
        <f>IF(_tag_month_day!BF477="","",_tag_month_day!BF477/100)</f>
        <v/>
      </c>
      <c r="FV487" s="449" t="str">
        <f>IF(_tag_month_day!BG477="","",_tag_month_day!BG477/100)</f>
        <v/>
      </c>
      <c r="FW487" s="467" t="str">
        <f>IF(_tag_month_day!BH477="","",_tag_month_day!BH477/100)</f>
        <v/>
      </c>
      <c r="FX487" s="449" t="str">
        <f>IF(_tag_month_day!BI477="","",_tag_month_day!BI477/100)</f>
        <v/>
      </c>
      <c r="FY487" s="449" t="str">
        <f>IF(_tag_month_day!BJ477="","",_tag_month_day!BJ477/100)</f>
        <v/>
      </c>
      <c r="FZ487" s="468" t="str">
        <f>IF(_tag_month_day!BK477="","",_tag_month_day!BK477/100)</f>
        <v/>
      </c>
      <c r="GA487" s="449" t="str">
        <f>IF(_tag_month_day!BL477="","",_tag_month_day!BL477/100)</f>
        <v/>
      </c>
      <c r="GB487" s="467" t="str">
        <f>IF(_tag_month_day!BM477="","",_tag_month_day!BM477/100)</f>
        <v/>
      </c>
      <c r="GC487" s="431" t="str">
        <f>IF(_tag_month_day!BN477="","",_tag_month_day!BN477/100)</f>
        <v/>
      </c>
      <c r="GD487" s="431" t="str">
        <f>IF(_tag_month_day!BO477="","",_tag_month_day!BO477/100)</f>
        <v/>
      </c>
      <c r="GE487" s="431" t="str">
        <f>IF(_tag_month_day!BP477="","",_tag_month_day!BP477/100)</f>
        <v/>
      </c>
      <c r="GF487" s="431" t="str">
        <f>IF(_tag_month_day!BQ477="","",_tag_month_day!BQ477/100)</f>
        <v/>
      </c>
      <c r="GG487" s="431" t="str">
        <f>IF(_tag_month_day!BR477="","",_tag_month_day!BR477/100)</f>
        <v/>
      </c>
      <c r="GH487" s="431" t="str">
        <f>IF(_tag_month_day!BS477="","",_tag_month_day!BS477/100)</f>
        <v/>
      </c>
      <c r="GI487" s="467" t="str">
        <f>IF(_tag_month_day!BT477="","",_tag_month_day!BT477/100)</f>
        <v/>
      </c>
      <c r="GJ487" s="469" t="str">
        <f>IF(_tag_month_day!BU477="","",_tag_month_day!BU477/100)</f>
        <v/>
      </c>
      <c r="GK487" s="470">
        <f>GK486</f>
        <v>0.070000000000000007</v>
      </c>
      <c r="GL487" s="470">
        <f>GL486</f>
        <v>0.029999999999999999</v>
      </c>
      <c r="GM487" s="471" t="str">
        <f>IF(_tag_month_day!BX477="","",_tag_month_day!BX477/100)</f>
        <v/>
      </c>
      <c r="GN487" s="470">
        <f>GN486</f>
        <v>0.070000000000000007</v>
      </c>
      <c r="GO487" s="470">
        <f>GO486</f>
        <v>0.029999999999999999</v>
      </c>
      <c r="GP487" s="470">
        <f>GP486</f>
        <v>0.089999999999999997</v>
      </c>
      <c r="GQ487" s="470">
        <f>GQ486</f>
        <v>0.029999999999999999</v>
      </c>
      <c r="GR487" s="471" t="str">
        <f>IF(_tag_month_day!CA477="","",_tag_month_day!CA477/100)</f>
        <v/>
      </c>
      <c r="GS487" s="472">
        <f>GS486</f>
        <v>0.95299999999999996</v>
      </c>
      <c r="GT487" s="472">
        <f>GT486</f>
        <v>0.55000000000000004</v>
      </c>
      <c r="GU487" s="472">
        <f>GU486</f>
        <v>0.55000000000000004</v>
      </c>
      <c r="GV487" s="472">
        <f>GV486</f>
        <v>0.55000000000000004</v>
      </c>
      <c r="GW487" s="472">
        <f>GW486</f>
        <v>0.5</v>
      </c>
      <c r="GX487" s="472">
        <f>GX486</f>
        <v>0.93500000000000005</v>
      </c>
      <c r="GY487" s="472">
        <f>GY486</f>
        <v>0.14999999999999999</v>
      </c>
      <c r="GZ487" s="472">
        <f>GZ486</f>
        <v>1</v>
      </c>
      <c r="HA487" s="474">
        <f>HA486</f>
        <v>0.047</v>
      </c>
      <c r="HB487" s="474">
        <f>HB486</f>
        <v>0.45000000000000001</v>
      </c>
      <c r="HC487" s="474">
        <f>HC486</f>
        <v>0.45000000000000001</v>
      </c>
      <c r="HD487" s="474">
        <f>HD486</f>
        <v>0.45000000000000001</v>
      </c>
      <c r="HE487" s="474">
        <f>HE486</f>
        <v>0.5</v>
      </c>
      <c r="HF487" s="474">
        <f>HF486</f>
        <v>0.065000000000000002</v>
      </c>
      <c r="HG487" s="474">
        <f>HG486</f>
        <v>0.84999999999999998</v>
      </c>
      <c r="HH487" s="474">
        <f>HH486</f>
        <v>0</v>
      </c>
      <c r="HI487" s="10">
        <f>IF(BZ487&lt;&gt;"",CK487-BV487,0)</f>
        <v>0</v>
      </c>
      <c r="HJ487" s="10" t="e">
        <f>IF(AJ487&gt;0,AH487-AJ487,0)</f>
        <v>#VALUE!</v>
      </c>
      <c r="HK487" s="466">
        <f>HK486</f>
        <v>0.84999999999999998</v>
      </c>
      <c r="HL487" s="424">
        <f>HL486</f>
        <v>550000</v>
      </c>
      <c r="HM487" s="424">
        <f>HM486</f>
        <v>480000</v>
      </c>
      <c r="HN487" s="465" t="e">
        <f>(DJ487*EZ487+DK487*FH487+DL487*FM487+DM487*FR487+DN487*FW487+DO487*GB487+DS487*GI487+DP487*GM487+DR487*GR487)*1000*2</f>
        <v>#VALUE!</v>
      </c>
      <c r="HO487" s="465" t="e">
        <f>HN487*HK487*$HO$2/HL487*1000000</f>
        <v>#VALUE!</v>
      </c>
      <c r="HP487" s="465" t="e">
        <f>HN487*HK487*$HP$2/HM487*1000000</f>
        <v>#VALUE!</v>
      </c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</row>
    <row customFormat="1" r="488" s="0">
      <c r="A488" s="420">
        <v>477</v>
      </c>
      <c r="B488" s="421">
        <f ca="1">IF(D488=D487,B487,IF(D488="夜班",B487+1,B487))</f>
        <v>43605</v>
      </c>
      <c r="C488" s="422">
        <f>C487</f>
        <v>0.041666666666666699</v>
      </c>
      <c r="D488" s="10" t="str">
        <f ca="1">IF(HOUR(G488)&lt;8,"夜班",IF(HOUR(G488)&lt;16,"白班",IF(HOUR(G488)&lt;24,"中班",0)))</f>
        <v>中班</v>
      </c>
      <c r="E488" s="10" t="e">
        <f ca="1">IF(F488=1,"甲",IF(F488=2,"乙",IF(F488=3,"丙",IF(F488=4,"丁",""))))</f>
        <v>#REF!</v>
      </c>
      <c r="F488" s="10" t="e">
        <f ca="1">SUMPRODUCT((成本日报!$A$3:$A$95=计划!B488)*(成本日报!$B$3:$B$95=计划!$D488),成本日报!$C$3:$C$95)</f>
        <v>#REF!</v>
      </c>
      <c r="G488" s="423">
        <f ca="1">G487+C487</f>
        <v>43605.833333332179</v>
      </c>
      <c r="H488" s="423">
        <f ca="1">$G488+$C488/60*10+$C488*0</f>
        <v>43605.840277776624</v>
      </c>
      <c r="I488" s="423">
        <f ca="1">$G488+$C488/60*18+$C488*0</f>
        <v>43605.845833332176</v>
      </c>
      <c r="J488" s="423">
        <f ca="1">$G488+$C488/60*0+$C488*1</f>
        <v>43605.874999998843</v>
      </c>
      <c r="K488" s="423">
        <f ca="1">$G488+$C488/60*30+$C488*2</f>
        <v>43605.93749999885</v>
      </c>
      <c r="L488" s="423">
        <f ca="1">$G488+$C488/60*0+$C488*3</f>
        <v>43605.958333332179</v>
      </c>
      <c r="M488" s="424" t="str">
        <f>IF(_tag_month_day!A478="","",_tag_month_day!A478)</f>
        <v/>
      </c>
      <c r="N488" s="424" t="str">
        <f>IF(_tag_month_day!B478="","",_tag_month_day!B478)</f>
        <v/>
      </c>
      <c r="O488" s="425" t="e">
        <f>IF(M488+N488=0,"",M488+N488)</f>
        <v>#VALUE!</v>
      </c>
      <c r="P488" s="424" t="str">
        <f>IF(_tag_month_day!C478="","",_tag_month_day!C478)</f>
        <v/>
      </c>
      <c r="Q488" s="424" t="str">
        <f>IF(_tag_month_day!D478="","",_tag_month_day!D478)</f>
        <v/>
      </c>
      <c r="R488" s="426" t="str">
        <f>IF(_tag_month_day!CB478="","",_tag_month_day!CB478/100)</f>
        <v/>
      </c>
      <c r="S488" s="427" t="str">
        <f>IF(_tag_month_day!E478="","",_tag_month_day!E478)</f>
        <v/>
      </c>
      <c r="T488" s="427" t="str">
        <f>IF(_tag_month_day!F478="","",_tag_month_day!F478)</f>
        <v/>
      </c>
      <c r="U488" s="428" t="e">
        <f>S488+T488</f>
        <v>#VALUE!</v>
      </c>
      <c r="V488" s="429" t="e">
        <f>U488/AJ488</f>
        <v>#VALUE!</v>
      </c>
      <c r="W488" s="430" t="str">
        <f>IF(_jhy_month_day!A478="","",_jhy_month_day!A478)</f>
        <v/>
      </c>
      <c r="X488" s="431" t="str">
        <f>IF(_jhy_month_day!B478="","",_jhy_month_day!B478/100)</f>
        <v/>
      </c>
      <c r="Y488" s="431" t="str">
        <f>IF(_jhy_month_day!C478="","",_jhy_month_day!C478/100)</f>
        <v/>
      </c>
      <c r="Z488" s="432">
        <f>Z484+1</f>
        <v>120</v>
      </c>
      <c r="AA488" s="433" t="str">
        <f>IF(_tag_month_day!G478="","",_tag_month_day!G478/100)</f>
        <v/>
      </c>
      <c r="AB488" s="433" t="str">
        <f>IF(_tag_month_day!H478="","",_tag_month_day!H478/100)</f>
        <v/>
      </c>
      <c r="AC488" s="434">
        <f>IF(X488="",AC487,BK488*($AV487*X488+$AW487*FD487+$AX487*FI487+$AY487*FN487+$AZ487*FS487+$BA487*FX487+$BG487*GE487)/(AV487*Y488+AX487*FK487+AW487*FF487+AY487*FP487+AZ487*FU487+BA487*FZ487+BG487*GG487+BB487*GK487+BC487*GN487+BD487*GP487))</f>
        <v>1.59963432013121</v>
      </c>
      <c r="AD488" s="435" t="str">
        <f>IF(AC488=AC487,"",AC488-AC487)</f>
        <v/>
      </c>
      <c r="AE488" s="436" t="str">
        <f>IF(1-AF488=0,"",(1-AF488))</f>
        <v/>
      </c>
      <c r="AF488" s="437">
        <v>1</v>
      </c>
      <c r="AG488" s="10" t="str">
        <f>AG487</f>
        <v>9A3</v>
      </c>
      <c r="AH488" s="438" t="str">
        <f>AH487</f>
        <v/>
      </c>
      <c r="AI488" s="424"/>
      <c r="AJ488" s="10" t="str">
        <f>IF(_tag_month_day!I478="","",_tag_month_day!I478)</f>
        <v/>
      </c>
      <c r="AK488" s="440"/>
      <c r="AL488" s="440"/>
      <c r="AM488" s="440"/>
      <c r="AN488" s="441">
        <f>AN487</f>
        <v>2</v>
      </c>
      <c r="AO488" s="441">
        <f>AO487</f>
        <v>8</v>
      </c>
      <c r="AP488" s="442" t="e">
        <f>(IF(AN488=0,AS487,AS487*(1+AO488/AN488)/(AR488+AO488/AN488)))+AT488</f>
        <v>#VALUE!</v>
      </c>
      <c r="AQ488" s="443" t="str">
        <f>IF(_tag_month_day!J478="","",_tag_month_day!J478/100)</f>
        <v/>
      </c>
      <c r="AR488" s="444">
        <f>AR487</f>
        <v>1.3</v>
      </c>
      <c r="AS488" s="445" t="e">
        <f>AQ488*(AN488*AR488+AO488)/(AN488+AO488)</f>
        <v>#VALUE!</v>
      </c>
      <c r="AT488" s="445" t="e">
        <f>(SUM(BE488:BF488)-SUM(BE487:BF487))*0.05</f>
        <v>#VALUE!</v>
      </c>
      <c r="AU488" s="446" t="str">
        <f>IF(_tag_month_day!CC478="","",IF(_tag_month_day!CC478&gt;0,_tag_month_day!CD478,_tag_month_day!CE478))</f>
        <v/>
      </c>
      <c r="AV488" s="447" t="str">
        <f>IF(_tag_month_day!L478="","",_tag_month_day!L478/100)</f>
        <v/>
      </c>
      <c r="AW488" s="431">
        <f>AW487</f>
        <v>0</v>
      </c>
      <c r="AX488" s="431">
        <f>AX487</f>
        <v>0</v>
      </c>
      <c r="AY488" s="431" t="str">
        <f>IF(_tag_month_day!M478="","",_tag_month_day!M478/100)</f>
        <v/>
      </c>
      <c r="AZ488" s="431" t="str">
        <f>IF(_tag_month_day!N478="","",_tag_month_day!N478/100)</f>
        <v/>
      </c>
      <c r="BA488" s="431" t="str">
        <f>IF(_tag_month_day!O478="","",_tag_month_day!O478/100)</f>
        <v/>
      </c>
      <c r="BB488" s="448" t="str">
        <f>IF(_tag_month_day!P478="","",_tag_month_day!P478/100)</f>
        <v/>
      </c>
      <c r="BC488" s="448">
        <f>BC487</f>
        <v>0</v>
      </c>
      <c r="BD488" s="448" t="str">
        <f>IF(_tag_month_day!Q478="","",_tag_month_day!Q478/100)</f>
        <v/>
      </c>
      <c r="BE488" s="449" t="str">
        <f>IF(_tag_month_day!R478="","",_tag_month_day!R478/100)</f>
        <v/>
      </c>
      <c r="BF488" s="388" t="e">
        <f>(AU488*(100+BE488*100))/(AJ488-AU488)/100</f>
        <v>#VALUE!</v>
      </c>
      <c r="BG488" s="450" t="e">
        <f>BE488+BF488</f>
        <v>#VALUE!</v>
      </c>
      <c r="BH488" s="451" t="e">
        <f>SUM(AV488:BF488)</f>
        <v>#VALUE!</v>
      </c>
      <c r="BI488" s="452" t="e">
        <f>IF(CX488=0,BI487,(DK488*查询!$R$5+DL488*查询!$Q$5+DM488*查询!$N$5+DN488*查询!$O$5+DO488*查询!$P$5)*AF488/CX488)</f>
        <v>#VALUE!</v>
      </c>
      <c r="BJ488" s="452" t="e">
        <f>IF(CX488=0,BJ487,(DP488*查询!$S$5+DQ488*查询!$T$5+DR488*查询!$U$5)*AF488/CX488)</f>
        <v>#VALUE!</v>
      </c>
      <c r="BK488" s="452">
        <f>BK487</f>
        <v>1</v>
      </c>
      <c r="BL488" s="453" t="e">
        <f>SUMPRODUCT((AV488:BA488)*(GS488:GX488))/((GS488:GX488)+SUM(BB488:BD488)*GY488+BG488*GZ488)</f>
        <v>#VALUE!</v>
      </c>
      <c r="BM488" s="453" t="e">
        <f>BK488*($AV488*FB488+$AW488*FD488+$AX488*FI488+$AY488*FN488+$AZ488*FS488+$BA488*FX488+$BG488*GE488)/(AV488*EY488+AX488*FK488+AW488*FF488+AY488*FP488+AZ488*FU488+BA488*FZ488+BG488*GG488+BB488*GK488+BC488*GN488+BD488*GP488)</f>
        <v>#VALUE!</v>
      </c>
      <c r="BN488" s="453" t="e">
        <f>($AV488*FC488+$AX488*FJ488+$AW488*FE488+$AY488*FO488+$AZ488*FT488+$BA488*FY488+$BG488*GF488)/($AV488*FA488+BG488*GH488+BB488*GL488+BC488*GO488+BD488*GQ488+BA488*GA488)</f>
        <v>#VALUE!</v>
      </c>
      <c r="BO488" s="454" t="e">
        <f>SUMPRODUCT(AV488:BA488*GS488:GX488)/(GS488:GX488+(BB488+BC488+BD488)*GY488+BG488)</f>
        <v>#VALUE!</v>
      </c>
      <c r="BP488" s="454" t="e">
        <f>SUMPRODUCT(AV488:BA488*GS488:GX488)/(GS488:GX488+(BB488+BC488+BD488)*GY488+BG488)</f>
        <v>#VALUE!</v>
      </c>
      <c r="BQ488" s="454" t="e">
        <f>SUMPRODUCT(AV488:BA488*GS488:GX488)/(GS488:GX488+(BB488+BC488+BD488)*GY488+BG488)</f>
        <v>#VALUE!</v>
      </c>
      <c r="BR488" s="453" t="str">
        <f>IF(_tag_month_day!T478="","",_tag_month_day!T478)</f>
        <v/>
      </c>
      <c r="BS488" s="453" t="str">
        <f>IF(_tag_month_day!U478="","",_tag_month_day!U478)</f>
        <v/>
      </c>
      <c r="BT488" s="455" t="str">
        <f>IF(CK488="","",IF((CK488&gt;=BV488-0.12)*(CK488&lt;=BV488+0.12),"合格","不合格"))</f>
        <v/>
      </c>
      <c r="BU488" s="456" t="str">
        <f>IF(_tag_month_day!V478="","",_tag_month_day!V478)</f>
        <v/>
      </c>
      <c r="BV488" s="457" t="str">
        <f>IF(_tag_month_day!W478="","",_tag_month_day!W478)</f>
        <v/>
      </c>
      <c r="BW488" s="458" t="str">
        <f>IF(_tag_month_day!X478="","",_tag_month_day!X478)</f>
        <v/>
      </c>
      <c r="BX488" s="458" t="str">
        <f>IF(_tag_month_day!Y478="","",_tag_month_day!Y478)</f>
        <v/>
      </c>
      <c r="BY488" s="459">
        <f ca="1">L488</f>
        <v>43605.958333332179</v>
      </c>
      <c r="BZ488" s="460"/>
      <c r="CA488" s="461"/>
      <c r="CB488" s="424" t="str">
        <f>IF(_tag_month_day!Z478="","",_tag_month_day!Z478)</f>
        <v/>
      </c>
      <c r="CC488" s="424" t="str">
        <f>IF(_tag_month_day!AA478="","",_tag_month_day!AA478)</f>
        <v/>
      </c>
      <c r="CD488" s="424" t="str">
        <f>IF(_tag_month_day!AB478="","",_tag_month_day!AB478)</f>
        <v/>
      </c>
      <c r="CE488" s="424" t="str">
        <f>IF(_tag_month_day!AC478="","",_tag_month_day!AC478)</f>
        <v/>
      </c>
      <c r="CF488" s="424" t="str">
        <f>IF(_tag_month_day!AD478="","",_tag_month_day!AD478)</f>
        <v/>
      </c>
      <c r="CG488" s="424" t="str">
        <f>IF(_tag_month_day!AE478="","",_tag_month_day!AE478)</f>
        <v/>
      </c>
      <c r="CH488" s="424" t="str">
        <f>IF(_tag_month_day!AF478="","",_tag_month_day!AF478)</f>
        <v/>
      </c>
      <c r="CI488" s="424" t="str">
        <f>IF(_tag_month_day!AG478="","",_tag_month_day!AG478)</f>
        <v/>
      </c>
      <c r="CJ488" s="424" t="str">
        <f>IF(_tag_month_day!AH478="","",_tag_month_day!AH478)</f>
        <v/>
      </c>
      <c r="CK488" s="424" t="str">
        <f>IF(_tag_month_day!AI478="","",_tag_month_day!AI478)</f>
        <v/>
      </c>
      <c r="CL488" s="4" t="str">
        <f>IF(_tag_month_day!AJ478="","",_tag_month_day!AJ478)</f>
        <v/>
      </c>
      <c r="CM488" s="4" t="str">
        <f>IF(_tag_month_day!AK478="","",_tag_month_day!AK478)</f>
        <v/>
      </c>
      <c r="CN488" s="4" t="str">
        <f>IF(_tag_month_day!AL478="","",_tag_month_day!AL478)</f>
        <v/>
      </c>
      <c r="CO488" s="4" t="str">
        <f>IF(_tag_month_day!AM478="","",_tag_month_day!AM478)</f>
        <v/>
      </c>
      <c r="CP488" s="4" t="str">
        <f>IF(_tag_month_day!AN478="","",_tag_month_day!AN478)</f>
        <v/>
      </c>
      <c r="CQ488" s="4" t="str">
        <f>IF(_tag_month_day!AO478="","",_tag_month_day!AO478)</f>
        <v/>
      </c>
      <c r="CR488" s="462" t="str">
        <f>IF(_tag_month_day!AP478="","",_tag_month_day!AP478)</f>
        <v/>
      </c>
      <c r="CS488" s="463" t="str">
        <f>IF(_tag_month_day!AQ478="","",_tag_month_day!AQ478)</f>
        <v/>
      </c>
      <c r="CT488" s="4" t="str">
        <f>IF(_tag_month_day!AR478="","",_tag_month_day!AR478)</f>
        <v/>
      </c>
      <c r="CU488" s="464" t="e">
        <f>DU488/AJ488</f>
        <v>#VALUE!</v>
      </c>
      <c r="CV488" s="451" t="e">
        <f>BG488/BH488</f>
        <v>#VALUE!</v>
      </c>
      <c r="CW488" s="465" t="e">
        <f>AJ488*(1-CV488)*CU488*AF488</f>
        <v>#VALUE!</v>
      </c>
      <c r="CX488" s="465" t="e">
        <f>CW488*94%</f>
        <v>#VALUE!</v>
      </c>
      <c r="CY488" s="466" t="e">
        <f>IF(CX488=0,0,DS488/(DS488+CX488))</f>
        <v>#VALUE!</v>
      </c>
      <c r="CZ488" s="465" t="e">
        <f>$AJ488*EF488</f>
        <v>#VALUE!</v>
      </c>
      <c r="DA488" s="465" t="e">
        <f>$AJ488*EG488</f>
        <v>#VALUE!</v>
      </c>
      <c r="DB488" s="465" t="e">
        <f>$AJ488*EH488</f>
        <v>#VALUE!</v>
      </c>
      <c r="DC488" s="465" t="e">
        <f>$AJ488*EI488</f>
        <v>#VALUE!</v>
      </c>
      <c r="DD488" s="465" t="e">
        <f>$AJ488*EJ488</f>
        <v>#VALUE!</v>
      </c>
      <c r="DE488" s="465" t="e">
        <f>$AJ488*EK488</f>
        <v>#VALUE!</v>
      </c>
      <c r="DF488" s="465" t="e">
        <f>$AJ488*EL488</f>
        <v>#VALUE!</v>
      </c>
      <c r="DG488" s="465" t="e">
        <f>$AJ488*EM488</f>
        <v>#VALUE!</v>
      </c>
      <c r="DH488" s="465" t="e">
        <f>$AJ488*EN488</f>
        <v>#VALUE!</v>
      </c>
      <c r="DI488" s="465" t="e">
        <f>$AJ488*EO488</f>
        <v>#VALUE!</v>
      </c>
      <c r="DJ488" s="465" t="e">
        <f>CZ488*(1-EP488)</f>
        <v>#VALUE!</v>
      </c>
      <c r="DK488" s="465" t="e">
        <f>DA488*(1-ER488)</f>
        <v>#VALUE!</v>
      </c>
      <c r="DL488" s="465" t="e">
        <f>DB488*(1-EQ488)</f>
        <v>#VALUE!</v>
      </c>
      <c r="DM488" s="465" t="e">
        <f>DC488*(1-ES488)</f>
        <v>#VALUE!</v>
      </c>
      <c r="DN488" s="465" t="e">
        <f>DD488*(1-ET488)</f>
        <v>#VALUE!</v>
      </c>
      <c r="DO488" s="465" t="e">
        <f>DE488</f>
        <v>#VALUE!</v>
      </c>
      <c r="DP488" s="465" t="e">
        <f>DF488*(1-EU488)</f>
        <v>#VALUE!</v>
      </c>
      <c r="DQ488" s="465" t="e">
        <f>DG488*(1-EV488)</f>
        <v>#VALUE!</v>
      </c>
      <c r="DR488" s="465" t="e">
        <f>DH488*(1-EW488)</f>
        <v>#VALUE!</v>
      </c>
      <c r="DS488" s="465" t="e">
        <f>DI488</f>
        <v>#VALUE!</v>
      </c>
      <c r="DT488" s="465" t="e">
        <f>SUM(DJ488:DS488)</f>
        <v>#VALUE!</v>
      </c>
      <c r="DU488" s="465" t="e">
        <f>(GS488:GX488)+(DP488+DQ488+DR488)*GY488+DS488</f>
        <v>#VALUE!</v>
      </c>
      <c r="DV488" s="451" t="e">
        <f>AV488/$BH488/(1-EP488)</f>
        <v>#VALUE!</v>
      </c>
      <c r="DW488" s="451" t="e">
        <f>AW488/$BH488/(1-ER488)</f>
        <v>#VALUE!</v>
      </c>
      <c r="DX488" s="451" t="e">
        <f>AX488/$BH488/(1-EQ488)</f>
        <v>#VALUE!</v>
      </c>
      <c r="DY488" s="451" t="e">
        <f>AY488/$BH488/(1-ES488)</f>
        <v>#VALUE!</v>
      </c>
      <c r="DZ488" s="451" t="e">
        <f>AZ488/$BH488/(1-ET488)</f>
        <v>#VALUE!</v>
      </c>
      <c r="EA488" s="451" t="e">
        <f>BA488/$BH488/(1-AX488)</f>
        <v>#VALUE!</v>
      </c>
      <c r="EB488" s="451" t="e">
        <f>BB488/$BH488/(1-EU488)</f>
        <v>#VALUE!</v>
      </c>
      <c r="EC488" s="451" t="e">
        <f>BC488/$BH488/(1-EV488)</f>
        <v>#VALUE!</v>
      </c>
      <c r="ED488" s="451" t="e">
        <f>BD488/$BH488/(1-EW488)</f>
        <v>#VALUE!</v>
      </c>
      <c r="EE488" s="451" t="e">
        <f>BG488/BH488</f>
        <v>#VALUE!</v>
      </c>
      <c r="EF488" s="451" t="e">
        <f>DV488/SUM($DV488:$EE488)</f>
        <v>#VALUE!</v>
      </c>
      <c r="EG488" s="451" t="e">
        <f>DW488/SUM($DV488:$EE488)</f>
        <v>#VALUE!</v>
      </c>
      <c r="EH488" s="451" t="e">
        <f>DX488/SUM($DV488:$EE488)</f>
        <v>#VALUE!</v>
      </c>
      <c r="EI488" s="451" t="e">
        <f>DY488/SUM($DV488:$EE488)</f>
        <v>#VALUE!</v>
      </c>
      <c r="EJ488" s="451" t="e">
        <f>DZ488/SUM($DV488:$EE488)</f>
        <v>#VALUE!</v>
      </c>
      <c r="EK488" s="451" t="e">
        <f>EA488/SUM($DV488:$EE488)</f>
        <v>#VALUE!</v>
      </c>
      <c r="EL488" s="451" t="e">
        <f>EB488/SUM($DV488:$EE488)</f>
        <v>#VALUE!</v>
      </c>
      <c r="EM488" s="451" t="e">
        <f>EC488/SUM($DV488:$EE488)</f>
        <v>#VALUE!</v>
      </c>
      <c r="EN488" s="451" t="e">
        <f>ED488/SUM($DV488:$EE488)</f>
        <v>#VALUE!</v>
      </c>
      <c r="EO488" s="451" t="e">
        <f>EE488/SUM($DV488:$EE488)</f>
        <v>#VALUE!</v>
      </c>
      <c r="EP488" s="450">
        <f>EP487</f>
        <v>0.080000000000000002</v>
      </c>
      <c r="EQ488" s="450">
        <f>EQ487</f>
        <v>0.014999999999999999</v>
      </c>
      <c r="ER488" s="450">
        <f>ER487</f>
        <v>0.014999999999999999</v>
      </c>
      <c r="ES488" s="450">
        <f>ES487</f>
        <v>0.014999999999999999</v>
      </c>
      <c r="ET488" s="450">
        <f>ET487</f>
        <v>0.014999999999999999</v>
      </c>
      <c r="EU488" s="450">
        <f>EU487</f>
        <v>0.089999999999999997</v>
      </c>
      <c r="EV488" s="450">
        <f>EV487</f>
        <v>0.089999999999999997</v>
      </c>
      <c r="EW488" s="450">
        <f>EW487</f>
        <v>0.089999999999999997</v>
      </c>
      <c r="EX488" s="431" t="str">
        <f>IF(_tag_month_day!AS478="","",_tag_month_day!AS478/100)</f>
        <v/>
      </c>
      <c r="EY488" s="431" t="str">
        <f>IF(_tag_month_day!AT478="","",_tag_month_day!AT478/100)</f>
        <v/>
      </c>
      <c r="EZ488" s="431" t="str">
        <f>IF(_tag_month_day!AU478="","",_tag_month_day!AU478/100)</f>
        <v/>
      </c>
      <c r="FA488" s="431" t="str">
        <f>IF(_tag_month_day!AV478="","",_tag_month_day!AV478/100)</f>
        <v/>
      </c>
      <c r="FB488" s="431" t="str">
        <f>IF(_tag_month_day!AW478="","",_tag_month_day!AW478/100)</f>
        <v/>
      </c>
      <c r="FC488" s="431" t="str">
        <f>IF(_tag_month_day!AX478="","",_tag_month_day!AX478/100)</f>
        <v/>
      </c>
      <c r="FD488" s="449" t="str">
        <f>IF(_tag_month_day!AY478="","",_tag_month_day!AY478/100)</f>
        <v/>
      </c>
      <c r="FE488" s="449" t="str">
        <f>IF(_tag_month_day!AZ478="","",_tag_month_day!AZ478/100)</f>
        <v/>
      </c>
      <c r="FF488" s="449" t="str">
        <f>IF(_tag_month_day!BA478="","",_tag_month_day!BA478/100)</f>
        <v/>
      </c>
      <c r="FG488" s="449" t="str">
        <f>IF(_tag_month_day!BB478="","",_tag_month_day!BB478/100)</f>
        <v/>
      </c>
      <c r="FH488" s="467" t="str">
        <f>IF(_tag_month_day!BC478="","",_tag_month_day!BC478/100)</f>
        <v/>
      </c>
      <c r="FI488" s="449">
        <f>FI487</f>
        <v>0.40999999999999998</v>
      </c>
      <c r="FJ488" s="449">
        <f>FJ487</f>
        <v>0.11</v>
      </c>
      <c r="FK488" s="449">
        <f>FK487</f>
        <v>0.014999999999999999</v>
      </c>
      <c r="FL488" s="449">
        <f>FL487</f>
        <v>0</v>
      </c>
      <c r="FM488" s="467">
        <f>FM487</f>
        <v>0.0001</v>
      </c>
      <c r="FN488" s="449">
        <f>FN487</f>
        <v>0.32000000000000001</v>
      </c>
      <c r="FO488" s="449">
        <f>FO487</f>
        <v>0.20000000000000001</v>
      </c>
      <c r="FP488" s="449">
        <f>FP487</f>
        <v>0.01</v>
      </c>
      <c r="FQ488" s="449">
        <f>FQ487</f>
        <v>0</v>
      </c>
      <c r="FR488" s="467">
        <f>FR487</f>
        <v>0.0001</v>
      </c>
      <c r="FS488" s="449" t="str">
        <f>IF(_tag_month_day!BD478="","",_tag_month_day!BD478/100)</f>
        <v/>
      </c>
      <c r="FT488" s="449" t="str">
        <f>IF(_tag_month_day!BE478="","",_tag_month_day!BE478/100)</f>
        <v/>
      </c>
      <c r="FU488" s="449" t="str">
        <f>IF(_tag_month_day!BF478="","",_tag_month_day!BF478/100)</f>
        <v/>
      </c>
      <c r="FV488" s="449" t="str">
        <f>IF(_tag_month_day!BG478="","",_tag_month_day!BG478/100)</f>
        <v/>
      </c>
      <c r="FW488" s="467" t="str">
        <f>IF(_tag_month_day!BH478="","",_tag_month_day!BH478/100)</f>
        <v/>
      </c>
      <c r="FX488" s="449" t="str">
        <f>IF(_tag_month_day!BI478="","",_tag_month_day!BI478/100)</f>
        <v/>
      </c>
      <c r="FY488" s="449" t="str">
        <f>IF(_tag_month_day!BJ478="","",_tag_month_day!BJ478/100)</f>
        <v/>
      </c>
      <c r="FZ488" s="468" t="str">
        <f>IF(_tag_month_day!BK478="","",_tag_month_day!BK478/100)</f>
        <v/>
      </c>
      <c r="GA488" s="449" t="str">
        <f>IF(_tag_month_day!BL478="","",_tag_month_day!BL478/100)</f>
        <v/>
      </c>
      <c r="GB488" s="467" t="str">
        <f>IF(_tag_month_day!BM478="","",_tag_month_day!BM478/100)</f>
        <v/>
      </c>
      <c r="GC488" s="431" t="str">
        <f>IF(_tag_month_day!BN478="","",_tag_month_day!BN478/100)</f>
        <v/>
      </c>
      <c r="GD488" s="431" t="str">
        <f>IF(_tag_month_day!BO478="","",_tag_month_day!BO478/100)</f>
        <v/>
      </c>
      <c r="GE488" s="431" t="str">
        <f>IF(_tag_month_day!BP478="","",_tag_month_day!BP478/100)</f>
        <v/>
      </c>
      <c r="GF488" s="431" t="str">
        <f>IF(_tag_month_day!BQ478="","",_tag_month_day!BQ478/100)</f>
        <v/>
      </c>
      <c r="GG488" s="431" t="str">
        <f>IF(_tag_month_day!BR478="","",_tag_month_day!BR478/100)</f>
        <v/>
      </c>
      <c r="GH488" s="431" t="str">
        <f>IF(_tag_month_day!BS478="","",_tag_month_day!BS478/100)</f>
        <v/>
      </c>
      <c r="GI488" s="467" t="str">
        <f>IF(_tag_month_day!BT478="","",_tag_month_day!BT478/100)</f>
        <v/>
      </c>
      <c r="GJ488" s="469" t="str">
        <f>IF(_tag_month_day!BU478="","",_tag_month_day!BU478/100)</f>
        <v/>
      </c>
      <c r="GK488" s="470">
        <f>GK487</f>
        <v>0.070000000000000007</v>
      </c>
      <c r="GL488" s="470">
        <f>GL487</f>
        <v>0.029999999999999999</v>
      </c>
      <c r="GM488" s="471" t="str">
        <f>IF(_tag_month_day!BX478="","",_tag_month_day!BX478/100)</f>
        <v/>
      </c>
      <c r="GN488" s="470">
        <f>GN487</f>
        <v>0.070000000000000007</v>
      </c>
      <c r="GO488" s="470">
        <f>GO487</f>
        <v>0.029999999999999999</v>
      </c>
      <c r="GP488" s="470">
        <f>GP487</f>
        <v>0.089999999999999997</v>
      </c>
      <c r="GQ488" s="470">
        <f>GQ487</f>
        <v>0.029999999999999999</v>
      </c>
      <c r="GR488" s="471" t="str">
        <f>IF(_tag_month_day!CA478="","",_tag_month_day!CA478/100)</f>
        <v/>
      </c>
      <c r="GS488" s="472">
        <f>GS487</f>
        <v>0.95299999999999996</v>
      </c>
      <c r="GT488" s="472">
        <f>GT487</f>
        <v>0.55000000000000004</v>
      </c>
      <c r="GU488" s="472">
        <f>GU487</f>
        <v>0.55000000000000004</v>
      </c>
      <c r="GV488" s="472">
        <f>GV487</f>
        <v>0.55000000000000004</v>
      </c>
      <c r="GW488" s="472">
        <f>GW487</f>
        <v>0.5</v>
      </c>
      <c r="GX488" s="472">
        <f>GX487</f>
        <v>0.93500000000000005</v>
      </c>
      <c r="GY488" s="472">
        <f>GY487</f>
        <v>0.14999999999999999</v>
      </c>
      <c r="GZ488" s="472">
        <f>GZ487</f>
        <v>1</v>
      </c>
      <c r="HA488" s="474">
        <f>HA487</f>
        <v>0.047</v>
      </c>
      <c r="HB488" s="474">
        <f>HB487</f>
        <v>0.45000000000000001</v>
      </c>
      <c r="HC488" s="474">
        <f>HC487</f>
        <v>0.45000000000000001</v>
      </c>
      <c r="HD488" s="474">
        <f>HD487</f>
        <v>0.45000000000000001</v>
      </c>
      <c r="HE488" s="474">
        <f>HE487</f>
        <v>0.5</v>
      </c>
      <c r="HF488" s="474">
        <f>HF487</f>
        <v>0.065000000000000002</v>
      </c>
      <c r="HG488" s="474">
        <f>HG487</f>
        <v>0.84999999999999998</v>
      </c>
      <c r="HH488" s="474">
        <f>HH487</f>
        <v>0</v>
      </c>
      <c r="HI488" s="10">
        <f>IF(BZ488&lt;&gt;"",CK488-BV488,0)</f>
        <v>0</v>
      </c>
      <c r="HJ488" s="10" t="e">
        <f>IF(AJ488&gt;0,AH488-AJ488,0)</f>
        <v>#VALUE!</v>
      </c>
      <c r="HK488" s="466">
        <f>HK487</f>
        <v>0.84999999999999998</v>
      </c>
      <c r="HL488" s="424">
        <f>HL487</f>
        <v>550000</v>
      </c>
      <c r="HM488" s="424">
        <f>HM487</f>
        <v>480000</v>
      </c>
      <c r="HN488" s="465" t="e">
        <f>(DJ488*EZ488+DK488*FH488+DL488*FM488+DM488*FR488+DN488*FW488+DO488*GB488+DS488*GI488+DP488*GM488+DR488*GR488)*1000*2</f>
        <v>#VALUE!</v>
      </c>
      <c r="HO488" s="465" t="e">
        <f>HN488*HK488*$HO$2/HL488*1000000</f>
        <v>#VALUE!</v>
      </c>
      <c r="HP488" s="465" t="e">
        <f>HN488*HK488*$HP$2/HM488*1000000</f>
        <v>#VALUE!</v>
      </c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</row>
    <row customFormat="1" r="489" s="0">
      <c r="A489" s="420">
        <v>478</v>
      </c>
      <c r="B489" s="421">
        <f ca="1">IF(D489=D488,B488,IF(D489="夜班",B488+1,B488))</f>
        <v>43605</v>
      </c>
      <c r="C489" s="422">
        <f>C488</f>
        <v>0.041666666666666699</v>
      </c>
      <c r="D489" s="10" t="str">
        <f ca="1">IF(HOUR(G489)&lt;8,"夜班",IF(HOUR(G489)&lt;16,"白班",IF(HOUR(G489)&lt;24,"中班",0)))</f>
        <v>中班</v>
      </c>
      <c r="E489" s="10" t="e">
        <f ca="1">IF(F489=1,"甲",IF(F489=2,"乙",IF(F489=3,"丙",IF(F489=4,"丁",""))))</f>
        <v>#REF!</v>
      </c>
      <c r="F489" s="10" t="e">
        <f ca="1">SUMPRODUCT((成本日报!$A$3:$A$95=计划!B489)*(成本日报!$B$3:$B$95=计划!$D489),成本日报!$C$3:$C$95)</f>
        <v>#REF!</v>
      </c>
      <c r="G489" s="423">
        <f ca="1">G488+C488</f>
        <v>43605.874999998843</v>
      </c>
      <c r="H489" s="423">
        <f ca="1">$G489+$C489/60*10+$C489*0</f>
        <v>43605.881944443288</v>
      </c>
      <c r="I489" s="423">
        <f ca="1">$G489+$C489/60*18+$C489*0</f>
        <v>43605.88749999884</v>
      </c>
      <c r="J489" s="423">
        <f ca="1">$G489+$C489/60*0+$C489*1</f>
        <v>43605.916666665507</v>
      </c>
      <c r="K489" s="423">
        <f ca="1">$G489+$C489/60*30+$C489*2</f>
        <v>43605.979166665515</v>
      </c>
      <c r="L489" s="423">
        <f ca="1">$G489+$C489/60*0+$C489*3</f>
        <v>43605.999999998843</v>
      </c>
      <c r="M489" s="424" t="str">
        <f>IF(_tag_month_day!A479="","",_tag_month_day!A479)</f>
        <v/>
      </c>
      <c r="N489" s="424" t="str">
        <f>IF(_tag_month_day!B479="","",_tag_month_day!B479)</f>
        <v/>
      </c>
      <c r="O489" s="425" t="e">
        <f>IF(M489+N489=0,"",M489+N489)</f>
        <v>#VALUE!</v>
      </c>
      <c r="P489" s="424" t="str">
        <f>IF(_tag_month_day!C479="","",_tag_month_day!C479)</f>
        <v/>
      </c>
      <c r="Q489" s="424" t="str">
        <f>IF(_tag_month_day!D479="","",_tag_month_day!D479)</f>
        <v/>
      </c>
      <c r="R489" s="426" t="str">
        <f>IF(_tag_month_day!CB479="","",_tag_month_day!CB479/100)</f>
        <v/>
      </c>
      <c r="S489" s="427" t="str">
        <f>IF(_tag_month_day!E479="","",_tag_month_day!E479)</f>
        <v/>
      </c>
      <c r="T489" s="427" t="str">
        <f>IF(_tag_month_day!F479="","",_tag_month_day!F479)</f>
        <v/>
      </c>
      <c r="U489" s="428" t="e">
        <f>S489+T489</f>
        <v>#VALUE!</v>
      </c>
      <c r="V489" s="429" t="e">
        <f>U489/AJ489</f>
        <v>#VALUE!</v>
      </c>
      <c r="W489" s="430" t="str">
        <f>IF(_jhy_month_day!A479="","",_jhy_month_day!A479)</f>
        <v/>
      </c>
      <c r="X489" s="431" t="str">
        <f>IF(_jhy_month_day!B479="","",_jhy_month_day!B479/100)</f>
        <v/>
      </c>
      <c r="Y489" s="431" t="str">
        <f>IF(_jhy_month_day!C479="","",_jhy_month_day!C479/100)</f>
        <v/>
      </c>
      <c r="Z489" s="432">
        <f>Z485+1</f>
        <v>120</v>
      </c>
      <c r="AA489" s="433" t="str">
        <f>IF(_tag_month_day!G479="","",_tag_month_day!G479/100)</f>
        <v/>
      </c>
      <c r="AB489" s="433" t="str">
        <f>IF(_tag_month_day!H479="","",_tag_month_day!H479/100)</f>
        <v/>
      </c>
      <c r="AC489" s="434">
        <f>IF(X489="",AC488,BK489*($AV488*X489+$AW488*FD488+$AX488*FI488+$AY488*FN488+$AZ488*FS488+$BA488*FX488+$BG488*GE488)/(AV488*Y489+AX488*FK488+AW488*FF488+AY488*FP488+AZ488*FU488+BA488*FZ488+BG488*GG488+BB488*GK488+BC488*GN488+BD488*GP488))</f>
        <v>1.59963432013121</v>
      </c>
      <c r="AD489" s="435" t="str">
        <f>IF(AC489=AC488,"",AC489-AC488)</f>
        <v/>
      </c>
      <c r="AE489" s="436" t="str">
        <f>IF(1-AF489=0,"",(1-AF489))</f>
        <v/>
      </c>
      <c r="AF489" s="437">
        <v>1</v>
      </c>
      <c r="AG489" s="10" t="str">
        <f>AG488</f>
        <v>9A3</v>
      </c>
      <c r="AH489" s="438" t="str">
        <f>AH488</f>
        <v/>
      </c>
      <c r="AI489" s="424"/>
      <c r="AJ489" s="10" t="str">
        <f>IF(_tag_month_day!I479="","",_tag_month_day!I479)</f>
        <v/>
      </c>
      <c r="AK489" s="440"/>
      <c r="AL489" s="440"/>
      <c r="AM489" s="440"/>
      <c r="AN489" s="441">
        <f>AN488</f>
        <v>2</v>
      </c>
      <c r="AO489" s="441">
        <f>AO488</f>
        <v>8</v>
      </c>
      <c r="AP489" s="442" t="e">
        <f>(IF(AN489=0,AS488,AS488*(1+AO489/AN489)/(AR489+AO489/AN489)))+AT489</f>
        <v>#VALUE!</v>
      </c>
      <c r="AQ489" s="443" t="str">
        <f>IF(_tag_month_day!J479="","",_tag_month_day!J479/100)</f>
        <v/>
      </c>
      <c r="AR489" s="444">
        <f>AR488</f>
        <v>1.3</v>
      </c>
      <c r="AS489" s="445" t="e">
        <f>AQ489*(AN489*AR489+AO489)/(AN489+AO489)</f>
        <v>#VALUE!</v>
      </c>
      <c r="AT489" s="445" t="e">
        <f>(SUM(BE489:BF489)-SUM(BE488:BF488))*0.05</f>
        <v>#VALUE!</v>
      </c>
      <c r="AU489" s="446" t="str">
        <f>IF(_tag_month_day!CC479="","",IF(_tag_month_day!CC479&gt;0,_tag_month_day!CD479,_tag_month_day!CE479))</f>
        <v/>
      </c>
      <c r="AV489" s="447" t="str">
        <f>IF(_tag_month_day!L479="","",_tag_month_day!L479/100)</f>
        <v/>
      </c>
      <c r="AW489" s="431">
        <f>AW488</f>
        <v>0</v>
      </c>
      <c r="AX489" s="431">
        <f>AX488</f>
        <v>0</v>
      </c>
      <c r="AY489" s="431" t="str">
        <f>IF(_tag_month_day!M479="","",_tag_month_day!M479/100)</f>
        <v/>
      </c>
      <c r="AZ489" s="431" t="str">
        <f>IF(_tag_month_day!N479="","",_tag_month_day!N479/100)</f>
        <v/>
      </c>
      <c r="BA489" s="431" t="str">
        <f>IF(_tag_month_day!O479="","",_tag_month_day!O479/100)</f>
        <v/>
      </c>
      <c r="BB489" s="448" t="str">
        <f>IF(_tag_month_day!P479="","",_tag_month_day!P479/100)</f>
        <v/>
      </c>
      <c r="BC489" s="448">
        <f>BC488</f>
        <v>0</v>
      </c>
      <c r="BD489" s="448" t="str">
        <f>IF(_tag_month_day!Q479="","",_tag_month_day!Q479/100)</f>
        <v/>
      </c>
      <c r="BE489" s="449" t="str">
        <f>IF(_tag_month_day!R479="","",_tag_month_day!R479/100)</f>
        <v/>
      </c>
      <c r="BF489" s="388" t="e">
        <f>(AU489*(100+BE489*100))/(AJ489-AU489)/100</f>
        <v>#VALUE!</v>
      </c>
      <c r="BG489" s="450" t="e">
        <f>BE489+BF489</f>
        <v>#VALUE!</v>
      </c>
      <c r="BH489" s="451" t="e">
        <f>SUM(AV489:BF489)</f>
        <v>#VALUE!</v>
      </c>
      <c r="BI489" s="452" t="e">
        <f>IF(CX489=0,BI488,(DK489*查询!$R$5+DL489*查询!$Q$5+DM489*查询!$N$5+DN489*查询!$O$5+DO489*查询!$P$5)*AF489/CX489)</f>
        <v>#VALUE!</v>
      </c>
      <c r="BJ489" s="452" t="e">
        <f>IF(CX489=0,BJ488,(DP489*查询!$S$5+DQ489*查询!$T$5+DR489*查询!$U$5)*AF489/CX489)</f>
        <v>#VALUE!</v>
      </c>
      <c r="BK489" s="452">
        <f>BK488</f>
        <v>1</v>
      </c>
      <c r="BL489" s="453" t="e">
        <f>SUMPRODUCT((AV489:BA489)*(GS489:GX489))/((GS489:GX489)+SUM(BB489:BD489)*GY489+BG489*GZ489)</f>
        <v>#VALUE!</v>
      </c>
      <c r="BM489" s="453" t="e">
        <f>BK489*($AV489*FB489+$AW489*FD489+$AX489*FI489+$AY489*FN489+$AZ489*FS489+$BA489*FX489+$BG489*GE489)/(AV489*EY489+AX489*FK489+AW489*FF489+AY489*FP489+AZ489*FU489+BA489*FZ489+BG489*GG489+BB489*GK489+BC489*GN489+BD489*GP489)</f>
        <v>#VALUE!</v>
      </c>
      <c r="BN489" s="453" t="e">
        <f>($AV489*FC489+$AX489*FJ489+$AW489*FE489+$AY489*FO489+$AZ489*FT489+$BA489*FY489+$BG489*GF489)/($AV489*FA489+BG489*GH489+BB489*GL489+BC489*GO489+BD489*GQ489+BA489*GA489)</f>
        <v>#VALUE!</v>
      </c>
      <c r="BO489" s="454" t="e">
        <f>SUMPRODUCT(AV489:BA489*GS489:GX489)/(GS489:GX489+(BB489+BC489+BD489)*GY489+BG489)</f>
        <v>#VALUE!</v>
      </c>
      <c r="BP489" s="454" t="e">
        <f>SUMPRODUCT(AV489:BA489*GS489:GX489)/(GS489:GX489+(BB489+BC489+BD489)*GY489+BG489)</f>
        <v>#VALUE!</v>
      </c>
      <c r="BQ489" s="454" t="e">
        <f>SUMPRODUCT(AV489:BA489*GS489:GX489)/(GS489:GX489+(BB489+BC489+BD489)*GY489+BG489)</f>
        <v>#VALUE!</v>
      </c>
      <c r="BR489" s="453" t="str">
        <f>IF(_tag_month_day!T479="","",_tag_month_day!T479)</f>
        <v/>
      </c>
      <c r="BS489" s="453" t="str">
        <f>IF(_tag_month_day!U479="","",_tag_month_day!U479)</f>
        <v/>
      </c>
      <c r="BT489" s="455" t="str">
        <f>IF(CK489="","",IF((CK489&gt;=BV489-0.12)*(CK489&lt;=BV489+0.12),"合格","不合格"))</f>
        <v/>
      </c>
      <c r="BU489" s="456" t="str">
        <f>IF(_tag_month_day!V479="","",_tag_month_day!V479)</f>
        <v/>
      </c>
      <c r="BV489" s="457" t="str">
        <f>IF(_tag_month_day!W479="","",_tag_month_day!W479)</f>
        <v/>
      </c>
      <c r="BW489" s="458" t="str">
        <f>IF(_tag_month_day!X479="","",_tag_month_day!X479)</f>
        <v/>
      </c>
      <c r="BX489" s="458" t="str">
        <f>IF(_tag_month_day!Y479="","",_tag_month_day!Y479)</f>
        <v/>
      </c>
      <c r="BY489" s="459">
        <f ca="1">L489</f>
        <v>43605.999999998843</v>
      </c>
      <c r="BZ489" s="460"/>
      <c r="CA489" s="461"/>
      <c r="CB489" s="424" t="str">
        <f>IF(_tag_month_day!Z479="","",_tag_month_day!Z479)</f>
        <v/>
      </c>
      <c r="CC489" s="424" t="str">
        <f>IF(_tag_month_day!AA479="","",_tag_month_day!AA479)</f>
        <v/>
      </c>
      <c r="CD489" s="424" t="str">
        <f>IF(_tag_month_day!AB479="","",_tag_month_day!AB479)</f>
        <v/>
      </c>
      <c r="CE489" s="424" t="str">
        <f>IF(_tag_month_day!AC479="","",_tag_month_day!AC479)</f>
        <v/>
      </c>
      <c r="CF489" s="424" t="str">
        <f>IF(_tag_month_day!AD479="","",_tag_month_day!AD479)</f>
        <v/>
      </c>
      <c r="CG489" s="424" t="str">
        <f>IF(_tag_month_day!AE479="","",_tag_month_day!AE479)</f>
        <v/>
      </c>
      <c r="CH489" s="424" t="str">
        <f>IF(_tag_month_day!AF479="","",_tag_month_day!AF479)</f>
        <v/>
      </c>
      <c r="CI489" s="424" t="str">
        <f>IF(_tag_month_day!AG479="","",_tag_month_day!AG479)</f>
        <v/>
      </c>
      <c r="CJ489" s="424" t="str">
        <f>IF(_tag_month_day!AH479="","",_tag_month_day!AH479)</f>
        <v/>
      </c>
      <c r="CK489" s="424" t="str">
        <f>IF(_tag_month_day!AI479="","",_tag_month_day!AI479)</f>
        <v/>
      </c>
      <c r="CL489" s="4" t="str">
        <f>IF(_tag_month_day!AJ479="","",_tag_month_day!AJ479)</f>
        <v/>
      </c>
      <c r="CM489" s="4" t="str">
        <f>IF(_tag_month_day!AK479="","",_tag_month_day!AK479)</f>
        <v/>
      </c>
      <c r="CN489" s="4" t="str">
        <f>IF(_tag_month_day!AL479="","",_tag_month_day!AL479)</f>
        <v/>
      </c>
      <c r="CO489" s="4" t="str">
        <f>IF(_tag_month_day!AM479="","",_tag_month_day!AM479)</f>
        <v/>
      </c>
      <c r="CP489" s="4" t="str">
        <f>IF(_tag_month_day!AN479="","",_tag_month_day!AN479)</f>
        <v/>
      </c>
      <c r="CQ489" s="4" t="str">
        <f>IF(_tag_month_day!AO479="","",_tag_month_day!AO479)</f>
        <v/>
      </c>
      <c r="CR489" s="462" t="str">
        <f>IF(_tag_month_day!AP479="","",_tag_month_day!AP479)</f>
        <v/>
      </c>
      <c r="CS489" s="463" t="str">
        <f>IF(_tag_month_day!AQ479="","",_tag_month_day!AQ479)</f>
        <v/>
      </c>
      <c r="CT489" s="4" t="str">
        <f>IF(_tag_month_day!AR479="","",_tag_month_day!AR479)</f>
        <v/>
      </c>
      <c r="CU489" s="464" t="e">
        <f>DU489/AJ489</f>
        <v>#VALUE!</v>
      </c>
      <c r="CV489" s="451" t="e">
        <f>BG489/BH489</f>
        <v>#VALUE!</v>
      </c>
      <c r="CW489" s="465" t="e">
        <f>AJ489*(1-CV489)*CU489*AF489</f>
        <v>#VALUE!</v>
      </c>
      <c r="CX489" s="465" t="e">
        <f>CW489*94%</f>
        <v>#VALUE!</v>
      </c>
      <c r="CY489" s="466" t="e">
        <f>IF(CX489=0,0,DS489/(DS489+CX489))</f>
        <v>#VALUE!</v>
      </c>
      <c r="CZ489" s="465" t="e">
        <f>$AJ489*EF489</f>
        <v>#VALUE!</v>
      </c>
      <c r="DA489" s="465" t="e">
        <f>$AJ489*EG489</f>
        <v>#VALUE!</v>
      </c>
      <c r="DB489" s="465" t="e">
        <f>$AJ489*EH489</f>
        <v>#VALUE!</v>
      </c>
      <c r="DC489" s="465" t="e">
        <f>$AJ489*EI489</f>
        <v>#VALUE!</v>
      </c>
      <c r="DD489" s="465" t="e">
        <f>$AJ489*EJ489</f>
        <v>#VALUE!</v>
      </c>
      <c r="DE489" s="465" t="e">
        <f>$AJ489*EK489</f>
        <v>#VALUE!</v>
      </c>
      <c r="DF489" s="465" t="e">
        <f>$AJ489*EL489</f>
        <v>#VALUE!</v>
      </c>
      <c r="DG489" s="465" t="e">
        <f>$AJ489*EM489</f>
        <v>#VALUE!</v>
      </c>
      <c r="DH489" s="465" t="e">
        <f>$AJ489*EN489</f>
        <v>#VALUE!</v>
      </c>
      <c r="DI489" s="465" t="e">
        <f>$AJ489*EO489</f>
        <v>#VALUE!</v>
      </c>
      <c r="DJ489" s="465" t="e">
        <f>CZ489*(1-EP489)</f>
        <v>#VALUE!</v>
      </c>
      <c r="DK489" s="465" t="e">
        <f>DA489*(1-ER489)</f>
        <v>#VALUE!</v>
      </c>
      <c r="DL489" s="465" t="e">
        <f>DB489*(1-EQ489)</f>
        <v>#VALUE!</v>
      </c>
      <c r="DM489" s="465" t="e">
        <f>DC489*(1-ES489)</f>
        <v>#VALUE!</v>
      </c>
      <c r="DN489" s="465" t="e">
        <f>DD489*(1-ET489)</f>
        <v>#VALUE!</v>
      </c>
      <c r="DO489" s="465" t="e">
        <f>DE489</f>
        <v>#VALUE!</v>
      </c>
      <c r="DP489" s="465" t="e">
        <f>DF489*(1-EU489)</f>
        <v>#VALUE!</v>
      </c>
      <c r="DQ489" s="465" t="e">
        <f>DG489*(1-EV489)</f>
        <v>#VALUE!</v>
      </c>
      <c r="DR489" s="465" t="e">
        <f>DH489*(1-EW489)</f>
        <v>#VALUE!</v>
      </c>
      <c r="DS489" s="465" t="e">
        <f>DI489</f>
        <v>#VALUE!</v>
      </c>
      <c r="DT489" s="465" t="e">
        <f>SUM(DJ489:DS489)</f>
        <v>#VALUE!</v>
      </c>
      <c r="DU489" s="465" t="e">
        <f>(GS489:GX489)+(DP489+DQ489+DR489)*GY489+DS489</f>
        <v>#VALUE!</v>
      </c>
      <c r="DV489" s="451" t="e">
        <f>AV489/$BH489/(1-EP489)</f>
        <v>#VALUE!</v>
      </c>
      <c r="DW489" s="451" t="e">
        <f>AW489/$BH489/(1-ER489)</f>
        <v>#VALUE!</v>
      </c>
      <c r="DX489" s="451" t="e">
        <f>AX489/$BH489/(1-EQ489)</f>
        <v>#VALUE!</v>
      </c>
      <c r="DY489" s="451" t="e">
        <f>AY489/$BH489/(1-ES489)</f>
        <v>#VALUE!</v>
      </c>
      <c r="DZ489" s="451" t="e">
        <f>AZ489/$BH489/(1-ET489)</f>
        <v>#VALUE!</v>
      </c>
      <c r="EA489" s="451" t="e">
        <f>BA489/$BH489/(1-AX489)</f>
        <v>#VALUE!</v>
      </c>
      <c r="EB489" s="451" t="e">
        <f>BB489/$BH489/(1-EU489)</f>
        <v>#VALUE!</v>
      </c>
      <c r="EC489" s="451" t="e">
        <f>BC489/$BH489/(1-EV489)</f>
        <v>#VALUE!</v>
      </c>
      <c r="ED489" s="451" t="e">
        <f>BD489/$BH489/(1-EW489)</f>
        <v>#VALUE!</v>
      </c>
      <c r="EE489" s="451" t="e">
        <f>BG489/BH489</f>
        <v>#VALUE!</v>
      </c>
      <c r="EF489" s="451" t="e">
        <f>DV489/SUM($DV489:$EE489)</f>
        <v>#VALUE!</v>
      </c>
      <c r="EG489" s="451" t="e">
        <f>DW489/SUM($DV489:$EE489)</f>
        <v>#VALUE!</v>
      </c>
      <c r="EH489" s="451" t="e">
        <f>DX489/SUM($DV489:$EE489)</f>
        <v>#VALUE!</v>
      </c>
      <c r="EI489" s="451" t="e">
        <f>DY489/SUM($DV489:$EE489)</f>
        <v>#VALUE!</v>
      </c>
      <c r="EJ489" s="451" t="e">
        <f>DZ489/SUM($DV489:$EE489)</f>
        <v>#VALUE!</v>
      </c>
      <c r="EK489" s="451" t="e">
        <f>EA489/SUM($DV489:$EE489)</f>
        <v>#VALUE!</v>
      </c>
      <c r="EL489" s="451" t="e">
        <f>EB489/SUM($DV489:$EE489)</f>
        <v>#VALUE!</v>
      </c>
      <c r="EM489" s="451" t="e">
        <f>EC489/SUM($DV489:$EE489)</f>
        <v>#VALUE!</v>
      </c>
      <c r="EN489" s="451" t="e">
        <f>ED489/SUM($DV489:$EE489)</f>
        <v>#VALUE!</v>
      </c>
      <c r="EO489" s="451" t="e">
        <f>EE489/SUM($DV489:$EE489)</f>
        <v>#VALUE!</v>
      </c>
      <c r="EP489" s="450">
        <f>EP488</f>
        <v>0.080000000000000002</v>
      </c>
      <c r="EQ489" s="450">
        <f>EQ488</f>
        <v>0.014999999999999999</v>
      </c>
      <c r="ER489" s="450">
        <f>ER488</f>
        <v>0.014999999999999999</v>
      </c>
      <c r="ES489" s="450">
        <f>ES488</f>
        <v>0.014999999999999999</v>
      </c>
      <c r="ET489" s="450">
        <f>ET488</f>
        <v>0.014999999999999999</v>
      </c>
      <c r="EU489" s="450">
        <f>EU488</f>
        <v>0.089999999999999997</v>
      </c>
      <c r="EV489" s="450">
        <f>EV488</f>
        <v>0.089999999999999997</v>
      </c>
      <c r="EW489" s="450">
        <f>EW488</f>
        <v>0.089999999999999997</v>
      </c>
      <c r="EX489" s="431" t="str">
        <f>IF(_tag_month_day!AS479="","",_tag_month_day!AS479/100)</f>
        <v/>
      </c>
      <c r="EY489" s="431" t="str">
        <f>IF(_tag_month_day!AT479="","",_tag_month_day!AT479/100)</f>
        <v/>
      </c>
      <c r="EZ489" s="431" t="str">
        <f>IF(_tag_month_day!AU479="","",_tag_month_day!AU479/100)</f>
        <v/>
      </c>
      <c r="FA489" s="431" t="str">
        <f>IF(_tag_month_day!AV479="","",_tag_month_day!AV479/100)</f>
        <v/>
      </c>
      <c r="FB489" s="431" t="str">
        <f>IF(_tag_month_day!AW479="","",_tag_month_day!AW479/100)</f>
        <v/>
      </c>
      <c r="FC489" s="431" t="str">
        <f>IF(_tag_month_day!AX479="","",_tag_month_day!AX479/100)</f>
        <v/>
      </c>
      <c r="FD489" s="449" t="str">
        <f>IF(_tag_month_day!AY479="","",_tag_month_day!AY479/100)</f>
        <v/>
      </c>
      <c r="FE489" s="449" t="str">
        <f>IF(_tag_month_day!AZ479="","",_tag_month_day!AZ479/100)</f>
        <v/>
      </c>
      <c r="FF489" s="449" t="str">
        <f>IF(_tag_month_day!BA479="","",_tag_month_day!BA479/100)</f>
        <v/>
      </c>
      <c r="FG489" s="449" t="str">
        <f>IF(_tag_month_day!BB479="","",_tag_month_day!BB479/100)</f>
        <v/>
      </c>
      <c r="FH489" s="467" t="str">
        <f>IF(_tag_month_day!BC479="","",_tag_month_day!BC479/100)</f>
        <v/>
      </c>
      <c r="FI489" s="449">
        <f>FI488</f>
        <v>0.40999999999999998</v>
      </c>
      <c r="FJ489" s="449">
        <f>FJ488</f>
        <v>0.11</v>
      </c>
      <c r="FK489" s="449">
        <f>FK488</f>
        <v>0.014999999999999999</v>
      </c>
      <c r="FL489" s="449">
        <f>FL488</f>
        <v>0</v>
      </c>
      <c r="FM489" s="467">
        <f>FM488</f>
        <v>0.0001</v>
      </c>
      <c r="FN489" s="449">
        <f>FN488</f>
        <v>0.32000000000000001</v>
      </c>
      <c r="FO489" s="449">
        <f>FO488</f>
        <v>0.20000000000000001</v>
      </c>
      <c r="FP489" s="449">
        <f>FP488</f>
        <v>0.01</v>
      </c>
      <c r="FQ489" s="449">
        <f>FQ488</f>
        <v>0</v>
      </c>
      <c r="FR489" s="467">
        <f>FR488</f>
        <v>0.0001</v>
      </c>
      <c r="FS489" s="449" t="str">
        <f>IF(_tag_month_day!BD479="","",_tag_month_day!BD479/100)</f>
        <v/>
      </c>
      <c r="FT489" s="449" t="str">
        <f>IF(_tag_month_day!BE479="","",_tag_month_day!BE479/100)</f>
        <v/>
      </c>
      <c r="FU489" s="449" t="str">
        <f>IF(_tag_month_day!BF479="","",_tag_month_day!BF479/100)</f>
        <v/>
      </c>
      <c r="FV489" s="449" t="str">
        <f>IF(_tag_month_day!BG479="","",_tag_month_day!BG479/100)</f>
        <v/>
      </c>
      <c r="FW489" s="467" t="str">
        <f>IF(_tag_month_day!BH479="","",_tag_month_day!BH479/100)</f>
        <v/>
      </c>
      <c r="FX489" s="449" t="str">
        <f>IF(_tag_month_day!BI479="","",_tag_month_day!BI479/100)</f>
        <v/>
      </c>
      <c r="FY489" s="449" t="str">
        <f>IF(_tag_month_day!BJ479="","",_tag_month_day!BJ479/100)</f>
        <v/>
      </c>
      <c r="FZ489" s="468" t="str">
        <f>IF(_tag_month_day!BK479="","",_tag_month_day!BK479/100)</f>
        <v/>
      </c>
      <c r="GA489" s="449" t="str">
        <f>IF(_tag_month_day!BL479="","",_tag_month_day!BL479/100)</f>
        <v/>
      </c>
      <c r="GB489" s="467" t="str">
        <f>IF(_tag_month_day!BM479="","",_tag_month_day!BM479/100)</f>
        <v/>
      </c>
      <c r="GC489" s="431" t="str">
        <f>IF(_tag_month_day!BN479="","",_tag_month_day!BN479/100)</f>
        <v/>
      </c>
      <c r="GD489" s="431" t="str">
        <f>IF(_tag_month_day!BO479="","",_tag_month_day!BO479/100)</f>
        <v/>
      </c>
      <c r="GE489" s="431" t="str">
        <f>IF(_tag_month_day!BP479="","",_tag_month_day!BP479/100)</f>
        <v/>
      </c>
      <c r="GF489" s="431" t="str">
        <f>IF(_tag_month_day!BQ479="","",_tag_month_day!BQ479/100)</f>
        <v/>
      </c>
      <c r="GG489" s="431" t="str">
        <f>IF(_tag_month_day!BR479="","",_tag_month_day!BR479/100)</f>
        <v/>
      </c>
      <c r="GH489" s="431" t="str">
        <f>IF(_tag_month_day!BS479="","",_tag_month_day!BS479/100)</f>
        <v/>
      </c>
      <c r="GI489" s="467" t="str">
        <f>IF(_tag_month_day!BT479="","",_tag_month_day!BT479/100)</f>
        <v/>
      </c>
      <c r="GJ489" s="469" t="str">
        <f>IF(_tag_month_day!BU479="","",_tag_month_day!BU479/100)</f>
        <v/>
      </c>
      <c r="GK489" s="470">
        <f>GK488</f>
        <v>0.070000000000000007</v>
      </c>
      <c r="GL489" s="470">
        <f>GL488</f>
        <v>0.029999999999999999</v>
      </c>
      <c r="GM489" s="471" t="str">
        <f>IF(_tag_month_day!BX479="","",_tag_month_day!BX479/100)</f>
        <v/>
      </c>
      <c r="GN489" s="470">
        <f>GN488</f>
        <v>0.070000000000000007</v>
      </c>
      <c r="GO489" s="470">
        <f>GO488</f>
        <v>0.029999999999999999</v>
      </c>
      <c r="GP489" s="470">
        <f>GP488</f>
        <v>0.089999999999999997</v>
      </c>
      <c r="GQ489" s="470">
        <f>GQ488</f>
        <v>0.029999999999999999</v>
      </c>
      <c r="GR489" s="471" t="str">
        <f>IF(_tag_month_day!CA479="","",_tag_month_day!CA479/100)</f>
        <v/>
      </c>
      <c r="GS489" s="472">
        <f>GS488</f>
        <v>0.95299999999999996</v>
      </c>
      <c r="GT489" s="472">
        <f>GT488</f>
        <v>0.55000000000000004</v>
      </c>
      <c r="GU489" s="472">
        <f>GU488</f>
        <v>0.55000000000000004</v>
      </c>
      <c r="GV489" s="472">
        <f>GV488</f>
        <v>0.55000000000000004</v>
      </c>
      <c r="GW489" s="472">
        <f>GW488</f>
        <v>0.5</v>
      </c>
      <c r="GX489" s="472">
        <f>GX488</f>
        <v>0.93500000000000005</v>
      </c>
      <c r="GY489" s="472">
        <f>GY488</f>
        <v>0.14999999999999999</v>
      </c>
      <c r="GZ489" s="472">
        <f>GZ488</f>
        <v>1</v>
      </c>
      <c r="HA489" s="474">
        <f>HA488</f>
        <v>0.047</v>
      </c>
      <c r="HB489" s="474">
        <f>HB488</f>
        <v>0.45000000000000001</v>
      </c>
      <c r="HC489" s="474">
        <f>HC488</f>
        <v>0.45000000000000001</v>
      </c>
      <c r="HD489" s="474">
        <f>HD488</f>
        <v>0.45000000000000001</v>
      </c>
      <c r="HE489" s="474">
        <f>HE488</f>
        <v>0.5</v>
      </c>
      <c r="HF489" s="474">
        <f>HF488</f>
        <v>0.065000000000000002</v>
      </c>
      <c r="HG489" s="474">
        <f>HG488</f>
        <v>0.84999999999999998</v>
      </c>
      <c r="HH489" s="474">
        <f>HH488</f>
        <v>0</v>
      </c>
      <c r="HI489" s="10">
        <f>IF(BZ489&lt;&gt;"",CK489-BV489,0)</f>
        <v>0</v>
      </c>
      <c r="HJ489" s="10" t="e">
        <f>IF(AJ489&gt;0,AH489-AJ489,0)</f>
        <v>#VALUE!</v>
      </c>
      <c r="HK489" s="466">
        <f>HK488</f>
        <v>0.84999999999999998</v>
      </c>
      <c r="HL489" s="424">
        <f>HL488</f>
        <v>550000</v>
      </c>
      <c r="HM489" s="424">
        <f>HM488</f>
        <v>480000</v>
      </c>
      <c r="HN489" s="465" t="e">
        <f>(DJ489*EZ489+DK489*FH489+DL489*FM489+DM489*FR489+DN489*FW489+DO489*GB489+DS489*GI489+DP489*GM489+DR489*GR489)*1000*2</f>
        <v>#VALUE!</v>
      </c>
      <c r="HO489" s="465" t="e">
        <f>HN489*HK489*$HO$2/HL489*1000000</f>
        <v>#VALUE!</v>
      </c>
      <c r="HP489" s="465" t="e">
        <f>HN489*HK489*$HP$2/HM489*1000000</f>
        <v>#VALUE!</v>
      </c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</row>
    <row customFormat="1" r="490" s="0">
      <c r="A490" s="420">
        <v>479</v>
      </c>
      <c r="B490" s="421">
        <f ca="1">IF(D490=D489,B489,IF(D490="夜班",B489+1,B489))</f>
        <v>43605</v>
      </c>
      <c r="C490" s="422">
        <f>C489</f>
        <v>0.041666666666666699</v>
      </c>
      <c r="D490" s="10" t="str">
        <f ca="1">IF(HOUR(G490)&lt;8,"夜班",IF(HOUR(G490)&lt;16,"白班",IF(HOUR(G490)&lt;24,"中班",0)))</f>
        <v>中班</v>
      </c>
      <c r="E490" s="10" t="e">
        <f ca="1">IF(F490=1,"甲",IF(F490=2,"乙",IF(F490=3,"丙",IF(F490=4,"丁",""))))</f>
        <v>#REF!</v>
      </c>
      <c r="F490" s="10" t="e">
        <f ca="1">SUMPRODUCT((成本日报!$A$3:$A$95=计划!B490)*(成本日报!$B$3:$B$95=计划!$D490),成本日报!$C$3:$C$95)</f>
        <v>#REF!</v>
      </c>
      <c r="G490" s="423">
        <f ca="1">G489+C489</f>
        <v>43605.916666665507</v>
      </c>
      <c r="H490" s="423">
        <f ca="1">$G490+$C490/60*10+$C490*0</f>
        <v>43605.923611109953</v>
      </c>
      <c r="I490" s="423">
        <f ca="1">$G490+$C490/60*18+$C490*0</f>
        <v>43605.929166665504</v>
      </c>
      <c r="J490" s="423">
        <f ca="1">$G490+$C490/60*0+$C490*1</f>
        <v>43605.958333332172</v>
      </c>
      <c r="K490" s="423">
        <f ca="1">$G490+$C490/60*30+$C490*2</f>
        <v>43606.020833332179</v>
      </c>
      <c r="L490" s="423">
        <f ca="1">$G490+$C490/60*0+$C490*3</f>
        <v>43606.041666665507</v>
      </c>
      <c r="M490" s="424" t="str">
        <f>IF(_tag_month_day!A480="","",_tag_month_day!A480)</f>
        <v/>
      </c>
      <c r="N490" s="424" t="str">
        <f>IF(_tag_month_day!B480="","",_tag_month_day!B480)</f>
        <v/>
      </c>
      <c r="O490" s="425" t="e">
        <f>IF(M490+N490=0,"",M490+N490)</f>
        <v>#VALUE!</v>
      </c>
      <c r="P490" s="424" t="str">
        <f>IF(_tag_month_day!C480="","",_tag_month_day!C480)</f>
        <v/>
      </c>
      <c r="Q490" s="424" t="str">
        <f>IF(_tag_month_day!D480="","",_tag_month_day!D480)</f>
        <v/>
      </c>
      <c r="R490" s="426" t="str">
        <f>IF(_tag_month_day!CB480="","",_tag_month_day!CB480/100)</f>
        <v/>
      </c>
      <c r="S490" s="427" t="str">
        <f>IF(_tag_month_day!E480="","",_tag_month_day!E480)</f>
        <v/>
      </c>
      <c r="T490" s="427" t="str">
        <f>IF(_tag_month_day!F480="","",_tag_month_day!F480)</f>
        <v/>
      </c>
      <c r="U490" s="428" t="e">
        <f>S490+T490</f>
        <v>#VALUE!</v>
      </c>
      <c r="V490" s="429" t="e">
        <f>U490/AJ490</f>
        <v>#VALUE!</v>
      </c>
      <c r="W490" s="430" t="str">
        <f>IF(_jhy_month_day!A480="","",_jhy_month_day!A480)</f>
        <v/>
      </c>
      <c r="X490" s="431" t="str">
        <f>IF(_jhy_month_day!B480="","",_jhy_month_day!B480/100)</f>
        <v/>
      </c>
      <c r="Y490" s="431" t="str">
        <f>IF(_jhy_month_day!C480="","",_jhy_month_day!C480/100)</f>
        <v/>
      </c>
      <c r="Z490" s="432">
        <f>Z486+1</f>
        <v>120</v>
      </c>
      <c r="AA490" s="433" t="str">
        <f>IF(_tag_month_day!G480="","",_tag_month_day!G480/100)</f>
        <v/>
      </c>
      <c r="AB490" s="433" t="str">
        <f>IF(_tag_month_day!H480="","",_tag_month_day!H480/100)</f>
        <v/>
      </c>
      <c r="AC490" s="434">
        <f>IF(X490="",AC489,BK490*($AV489*X490+$AW489*FD489+$AX489*FI489+$AY489*FN489+$AZ489*FS489+$BA489*FX489+$BG489*GE489)/(AV489*Y490+AX489*FK489+AW489*FF489+AY489*FP489+AZ489*FU489+BA489*FZ489+BG489*GG489+BB489*GK489+BC489*GN489+BD489*GP489))</f>
        <v>1.59963432013121</v>
      </c>
      <c r="AD490" s="435" t="str">
        <f>IF(AC490=AC489,"",AC490-AC489)</f>
        <v/>
      </c>
      <c r="AE490" s="436" t="str">
        <f>IF(1-AF490=0,"",(1-AF490))</f>
        <v/>
      </c>
      <c r="AF490" s="437">
        <v>1</v>
      </c>
      <c r="AG490" s="10" t="str">
        <f>AG489</f>
        <v>9A3</v>
      </c>
      <c r="AH490" s="438" t="str">
        <f>AH489</f>
        <v/>
      </c>
      <c r="AI490" s="424"/>
      <c r="AJ490" s="10" t="str">
        <f>IF(_tag_month_day!I480="","",_tag_month_day!I480)</f>
        <v/>
      </c>
      <c r="AK490" s="440"/>
      <c r="AL490" s="440"/>
      <c r="AM490" s="440"/>
      <c r="AN490" s="441">
        <f>AN489</f>
        <v>2</v>
      </c>
      <c r="AO490" s="441">
        <f>AO489</f>
        <v>8</v>
      </c>
      <c r="AP490" s="442" t="e">
        <f>(IF(AN490=0,AS489,AS489*(1+AO490/AN490)/(AR490+AO490/AN490)))+AT490</f>
        <v>#VALUE!</v>
      </c>
      <c r="AQ490" s="443" t="str">
        <f>IF(_tag_month_day!J480="","",_tag_month_day!J480/100)</f>
        <v/>
      </c>
      <c r="AR490" s="444">
        <f>AR489</f>
        <v>1.3</v>
      </c>
      <c r="AS490" s="445" t="e">
        <f>AQ490*(AN490*AR490+AO490)/(AN490+AO490)</f>
        <v>#VALUE!</v>
      </c>
      <c r="AT490" s="445" t="e">
        <f>(SUM(BE490:BF490)-SUM(BE489:BF489))*0.05</f>
        <v>#VALUE!</v>
      </c>
      <c r="AU490" s="446" t="str">
        <f>IF(_tag_month_day!CC480="","",IF(_tag_month_day!CC480&gt;0,_tag_month_day!CD480,_tag_month_day!CE480))</f>
        <v/>
      </c>
      <c r="AV490" s="447" t="str">
        <f>IF(_tag_month_day!L480="","",_tag_month_day!L480/100)</f>
        <v/>
      </c>
      <c r="AW490" s="431">
        <f>AW489</f>
        <v>0</v>
      </c>
      <c r="AX490" s="431">
        <f>AX489</f>
        <v>0</v>
      </c>
      <c r="AY490" s="431" t="str">
        <f>IF(_tag_month_day!M480="","",_tag_month_day!M480/100)</f>
        <v/>
      </c>
      <c r="AZ490" s="431" t="str">
        <f>IF(_tag_month_day!N480="","",_tag_month_day!N480/100)</f>
        <v/>
      </c>
      <c r="BA490" s="431" t="str">
        <f>IF(_tag_month_day!O480="","",_tag_month_day!O480/100)</f>
        <v/>
      </c>
      <c r="BB490" s="448" t="str">
        <f>IF(_tag_month_day!P480="","",_tag_month_day!P480/100)</f>
        <v/>
      </c>
      <c r="BC490" s="448">
        <f>BC489</f>
        <v>0</v>
      </c>
      <c r="BD490" s="448" t="str">
        <f>IF(_tag_month_day!Q480="","",_tag_month_day!Q480/100)</f>
        <v/>
      </c>
      <c r="BE490" s="449" t="str">
        <f>IF(_tag_month_day!R480="","",_tag_month_day!R480/100)</f>
        <v/>
      </c>
      <c r="BF490" s="388" t="e">
        <f>(AU490*(100+BE490*100))/(AJ490-AU490)/100</f>
        <v>#VALUE!</v>
      </c>
      <c r="BG490" s="450" t="e">
        <f>BE490+BF490</f>
        <v>#VALUE!</v>
      </c>
      <c r="BH490" s="451" t="e">
        <f>SUM(AV490:BF490)</f>
        <v>#VALUE!</v>
      </c>
      <c r="BI490" s="452" t="e">
        <f>IF(CX490=0,BI489,(DK490*查询!$R$5+DL490*查询!$Q$5+DM490*查询!$N$5+DN490*查询!$O$5+DO490*查询!$P$5)*AF490/CX490)</f>
        <v>#VALUE!</v>
      </c>
      <c r="BJ490" s="452" t="e">
        <f>IF(CX490=0,BJ489,(DP490*查询!$S$5+DQ490*查询!$T$5+DR490*查询!$U$5)*AF490/CX490)</f>
        <v>#VALUE!</v>
      </c>
      <c r="BK490" s="452">
        <f>BK489</f>
        <v>1</v>
      </c>
      <c r="BL490" s="453" t="e">
        <f>SUMPRODUCT((AV490:BA490)*(GS490:GX490))/((GS490:GX490)+SUM(BB490:BD490)*GY490+BG490*GZ490)</f>
        <v>#VALUE!</v>
      </c>
      <c r="BM490" s="453" t="e">
        <f>BK490*($AV490*FB490+$AW490*FD490+$AX490*FI490+$AY490*FN490+$AZ490*FS490+$BA490*FX490+$BG490*GE490)/(AV490*EY490+AX490*FK490+AW490*FF490+AY490*FP490+AZ490*FU490+BA490*FZ490+BG490*GG490+BB490*GK490+BC490*GN490+BD490*GP490)</f>
        <v>#VALUE!</v>
      </c>
      <c r="BN490" s="453" t="e">
        <f>($AV490*FC490+$AX490*FJ490+$AW490*FE490+$AY490*FO490+$AZ490*FT490+$BA490*FY490+$BG490*GF490)/($AV490*FA490+BG490*GH490+BB490*GL490+BC490*GO490+BD490*GQ490+BA490*GA490)</f>
        <v>#VALUE!</v>
      </c>
      <c r="BO490" s="454" t="e">
        <f>SUMPRODUCT(AV490:BA490*GS490:GX490)/(GS490:GX490+(BB490+BC490+BD490)*GY490+BG490)</f>
        <v>#VALUE!</v>
      </c>
      <c r="BP490" s="454" t="e">
        <f>SUMPRODUCT(AV490:BA490*GS490:GX490)/(GS490:GX490+(BB490+BC490+BD490)*GY490+BG490)</f>
        <v>#VALUE!</v>
      </c>
      <c r="BQ490" s="454" t="e">
        <f>SUMPRODUCT(AV490:BA490*GS490:GX490)/(GS490:GX490+(BB490+BC490+BD490)*GY490+BG490)</f>
        <v>#VALUE!</v>
      </c>
      <c r="BR490" s="453" t="str">
        <f>IF(_tag_month_day!T480="","",_tag_month_day!T480)</f>
        <v/>
      </c>
      <c r="BS490" s="453" t="str">
        <f>IF(_tag_month_day!U480="","",_tag_month_day!U480)</f>
        <v/>
      </c>
      <c r="BT490" s="455" t="str">
        <f>IF(CK490="","",IF((CK490&gt;=BV490-0.12)*(CK490&lt;=BV490+0.12),"合格","不合格"))</f>
        <v/>
      </c>
      <c r="BU490" s="456" t="str">
        <f>IF(_tag_month_day!V480="","",_tag_month_day!V480)</f>
        <v/>
      </c>
      <c r="BV490" s="457" t="str">
        <f>IF(_tag_month_day!W480="","",_tag_month_day!W480)</f>
        <v/>
      </c>
      <c r="BW490" s="458" t="str">
        <f>IF(_tag_month_day!X480="","",_tag_month_day!X480)</f>
        <v/>
      </c>
      <c r="BX490" s="458" t="str">
        <f>IF(_tag_month_day!Y480="","",_tag_month_day!Y480)</f>
        <v/>
      </c>
      <c r="BY490" s="459">
        <f ca="1">L490</f>
        <v>43606.041666665507</v>
      </c>
      <c r="BZ490" s="460"/>
      <c r="CA490" s="461"/>
      <c r="CB490" s="424" t="str">
        <f>IF(_tag_month_day!Z480="","",_tag_month_day!Z480)</f>
        <v/>
      </c>
      <c r="CC490" s="424" t="str">
        <f>IF(_tag_month_day!AA480="","",_tag_month_day!AA480)</f>
        <v/>
      </c>
      <c r="CD490" s="424" t="str">
        <f>IF(_tag_month_day!AB480="","",_tag_month_day!AB480)</f>
        <v/>
      </c>
      <c r="CE490" s="424" t="str">
        <f>IF(_tag_month_day!AC480="","",_tag_month_day!AC480)</f>
        <v/>
      </c>
      <c r="CF490" s="424" t="str">
        <f>IF(_tag_month_day!AD480="","",_tag_month_day!AD480)</f>
        <v/>
      </c>
      <c r="CG490" s="424" t="str">
        <f>IF(_tag_month_day!AE480="","",_tag_month_day!AE480)</f>
        <v/>
      </c>
      <c r="CH490" s="424" t="str">
        <f>IF(_tag_month_day!AF480="","",_tag_month_day!AF480)</f>
        <v/>
      </c>
      <c r="CI490" s="424" t="str">
        <f>IF(_tag_month_day!AG480="","",_tag_month_day!AG480)</f>
        <v/>
      </c>
      <c r="CJ490" s="424" t="str">
        <f>IF(_tag_month_day!AH480="","",_tag_month_day!AH480)</f>
        <v/>
      </c>
      <c r="CK490" s="424" t="str">
        <f>IF(_tag_month_day!AI480="","",_tag_month_day!AI480)</f>
        <v/>
      </c>
      <c r="CL490" s="4" t="str">
        <f>IF(_tag_month_day!AJ480="","",_tag_month_day!AJ480)</f>
        <v/>
      </c>
      <c r="CM490" s="4" t="str">
        <f>IF(_tag_month_day!AK480="","",_tag_month_day!AK480)</f>
        <v/>
      </c>
      <c r="CN490" s="4" t="str">
        <f>IF(_tag_month_day!AL480="","",_tag_month_day!AL480)</f>
        <v/>
      </c>
      <c r="CO490" s="4" t="str">
        <f>IF(_tag_month_day!AM480="","",_tag_month_day!AM480)</f>
        <v/>
      </c>
      <c r="CP490" s="4" t="str">
        <f>IF(_tag_month_day!AN480="","",_tag_month_day!AN480)</f>
        <v/>
      </c>
      <c r="CQ490" s="4" t="str">
        <f>IF(_tag_month_day!AO480="","",_tag_month_day!AO480)</f>
        <v/>
      </c>
      <c r="CR490" s="462" t="str">
        <f>IF(_tag_month_day!AP480="","",_tag_month_day!AP480)</f>
        <v/>
      </c>
      <c r="CS490" s="463" t="str">
        <f>IF(_tag_month_day!AQ480="","",_tag_month_day!AQ480)</f>
        <v/>
      </c>
      <c r="CT490" s="4" t="str">
        <f>IF(_tag_month_day!AR480="","",_tag_month_day!AR480)</f>
        <v/>
      </c>
      <c r="CU490" s="464" t="e">
        <f>DU490/AJ490</f>
        <v>#VALUE!</v>
      </c>
      <c r="CV490" s="451" t="e">
        <f>BG490/BH490</f>
        <v>#VALUE!</v>
      </c>
      <c r="CW490" s="465" t="e">
        <f>AJ490*(1-CV490)*CU490*AF490</f>
        <v>#VALUE!</v>
      </c>
      <c r="CX490" s="465" t="e">
        <f>CW490*94%</f>
        <v>#VALUE!</v>
      </c>
      <c r="CY490" s="466" t="e">
        <f>IF(CX490=0,0,DS490/(DS490+CX490))</f>
        <v>#VALUE!</v>
      </c>
      <c r="CZ490" s="465" t="e">
        <f>$AJ490*EF490</f>
        <v>#VALUE!</v>
      </c>
      <c r="DA490" s="465" t="e">
        <f>$AJ490*EG490</f>
        <v>#VALUE!</v>
      </c>
      <c r="DB490" s="465" t="e">
        <f>$AJ490*EH490</f>
        <v>#VALUE!</v>
      </c>
      <c r="DC490" s="465" t="e">
        <f>$AJ490*EI490</f>
        <v>#VALUE!</v>
      </c>
      <c r="DD490" s="465" t="e">
        <f>$AJ490*EJ490</f>
        <v>#VALUE!</v>
      </c>
      <c r="DE490" s="465" t="e">
        <f>$AJ490*EK490</f>
        <v>#VALUE!</v>
      </c>
      <c r="DF490" s="465" t="e">
        <f>$AJ490*EL490</f>
        <v>#VALUE!</v>
      </c>
      <c r="DG490" s="465" t="e">
        <f>$AJ490*EM490</f>
        <v>#VALUE!</v>
      </c>
      <c r="DH490" s="465" t="e">
        <f>$AJ490*EN490</f>
        <v>#VALUE!</v>
      </c>
      <c r="DI490" s="465" t="e">
        <f>$AJ490*EO490</f>
        <v>#VALUE!</v>
      </c>
      <c r="DJ490" s="465" t="e">
        <f>CZ490*(1-EP490)</f>
        <v>#VALUE!</v>
      </c>
      <c r="DK490" s="465" t="e">
        <f>DA490*(1-ER490)</f>
        <v>#VALUE!</v>
      </c>
      <c r="DL490" s="465" t="e">
        <f>DB490*(1-EQ490)</f>
        <v>#VALUE!</v>
      </c>
      <c r="DM490" s="465" t="e">
        <f>DC490*(1-ES490)</f>
        <v>#VALUE!</v>
      </c>
      <c r="DN490" s="465" t="e">
        <f>DD490*(1-ET490)</f>
        <v>#VALUE!</v>
      </c>
      <c r="DO490" s="465" t="e">
        <f>DE490</f>
        <v>#VALUE!</v>
      </c>
      <c r="DP490" s="465" t="e">
        <f>DF490*(1-EU490)</f>
        <v>#VALUE!</v>
      </c>
      <c r="DQ490" s="465" t="e">
        <f>DG490*(1-EV490)</f>
        <v>#VALUE!</v>
      </c>
      <c r="DR490" s="465" t="e">
        <f>DH490*(1-EW490)</f>
        <v>#VALUE!</v>
      </c>
      <c r="DS490" s="465" t="e">
        <f>DI490</f>
        <v>#VALUE!</v>
      </c>
      <c r="DT490" s="465" t="e">
        <f>SUM(DJ490:DS490)</f>
        <v>#VALUE!</v>
      </c>
      <c r="DU490" s="465" t="e">
        <f>(GS490:GX490)+(DP490+DQ490+DR490)*GY490+DS490</f>
        <v>#VALUE!</v>
      </c>
      <c r="DV490" s="451" t="e">
        <f>AV490/$BH490/(1-EP490)</f>
        <v>#VALUE!</v>
      </c>
      <c r="DW490" s="451" t="e">
        <f>AW490/$BH490/(1-ER490)</f>
        <v>#VALUE!</v>
      </c>
      <c r="DX490" s="451" t="e">
        <f>AX490/$BH490/(1-EQ490)</f>
        <v>#VALUE!</v>
      </c>
      <c r="DY490" s="451" t="e">
        <f>AY490/$BH490/(1-ES490)</f>
        <v>#VALUE!</v>
      </c>
      <c r="DZ490" s="451" t="e">
        <f>AZ490/$BH490/(1-ET490)</f>
        <v>#VALUE!</v>
      </c>
      <c r="EA490" s="451" t="e">
        <f>BA490/$BH490/(1-AX490)</f>
        <v>#VALUE!</v>
      </c>
      <c r="EB490" s="451" t="e">
        <f>BB490/$BH490/(1-EU490)</f>
        <v>#VALUE!</v>
      </c>
      <c r="EC490" s="451" t="e">
        <f>BC490/$BH490/(1-EV490)</f>
        <v>#VALUE!</v>
      </c>
      <c r="ED490" s="451" t="e">
        <f>BD490/$BH490/(1-EW490)</f>
        <v>#VALUE!</v>
      </c>
      <c r="EE490" s="451" t="e">
        <f>BG490/BH490</f>
        <v>#VALUE!</v>
      </c>
      <c r="EF490" s="451" t="e">
        <f>DV490/SUM($DV490:$EE490)</f>
        <v>#VALUE!</v>
      </c>
      <c r="EG490" s="451" t="e">
        <f>DW490/SUM($DV490:$EE490)</f>
        <v>#VALUE!</v>
      </c>
      <c r="EH490" s="451" t="e">
        <f>DX490/SUM($DV490:$EE490)</f>
        <v>#VALUE!</v>
      </c>
      <c r="EI490" s="451" t="e">
        <f>DY490/SUM($DV490:$EE490)</f>
        <v>#VALUE!</v>
      </c>
      <c r="EJ490" s="451" t="e">
        <f>DZ490/SUM($DV490:$EE490)</f>
        <v>#VALUE!</v>
      </c>
      <c r="EK490" s="451" t="e">
        <f>EA490/SUM($DV490:$EE490)</f>
        <v>#VALUE!</v>
      </c>
      <c r="EL490" s="451" t="e">
        <f>EB490/SUM($DV490:$EE490)</f>
        <v>#VALUE!</v>
      </c>
      <c r="EM490" s="451" t="e">
        <f>EC490/SUM($DV490:$EE490)</f>
        <v>#VALUE!</v>
      </c>
      <c r="EN490" s="451" t="e">
        <f>ED490/SUM($DV490:$EE490)</f>
        <v>#VALUE!</v>
      </c>
      <c r="EO490" s="451" t="e">
        <f>EE490/SUM($DV490:$EE490)</f>
        <v>#VALUE!</v>
      </c>
      <c r="EP490" s="450">
        <f>EP489</f>
        <v>0.080000000000000002</v>
      </c>
      <c r="EQ490" s="450">
        <f>EQ489</f>
        <v>0.014999999999999999</v>
      </c>
      <c r="ER490" s="450">
        <f>ER489</f>
        <v>0.014999999999999999</v>
      </c>
      <c r="ES490" s="450">
        <f>ES489</f>
        <v>0.014999999999999999</v>
      </c>
      <c r="ET490" s="450">
        <f>ET489</f>
        <v>0.014999999999999999</v>
      </c>
      <c r="EU490" s="450">
        <f>EU489</f>
        <v>0.089999999999999997</v>
      </c>
      <c r="EV490" s="450">
        <f>EV489</f>
        <v>0.089999999999999997</v>
      </c>
      <c r="EW490" s="450">
        <f>EW489</f>
        <v>0.089999999999999997</v>
      </c>
      <c r="EX490" s="431" t="str">
        <f>IF(_tag_month_day!AS480="","",_tag_month_day!AS480/100)</f>
        <v/>
      </c>
      <c r="EY490" s="431" t="str">
        <f>IF(_tag_month_day!AT480="","",_tag_month_day!AT480/100)</f>
        <v/>
      </c>
      <c r="EZ490" s="431" t="str">
        <f>IF(_tag_month_day!AU480="","",_tag_month_day!AU480/100)</f>
        <v/>
      </c>
      <c r="FA490" s="431" t="str">
        <f>IF(_tag_month_day!AV480="","",_tag_month_day!AV480/100)</f>
        <v/>
      </c>
      <c r="FB490" s="431" t="str">
        <f>IF(_tag_month_day!AW480="","",_tag_month_day!AW480/100)</f>
        <v/>
      </c>
      <c r="FC490" s="431" t="str">
        <f>IF(_tag_month_day!AX480="","",_tag_month_day!AX480/100)</f>
        <v/>
      </c>
      <c r="FD490" s="449" t="str">
        <f>IF(_tag_month_day!AY480="","",_tag_month_day!AY480/100)</f>
        <v/>
      </c>
      <c r="FE490" s="449" t="str">
        <f>IF(_tag_month_day!AZ480="","",_tag_month_day!AZ480/100)</f>
        <v/>
      </c>
      <c r="FF490" s="449" t="str">
        <f>IF(_tag_month_day!BA480="","",_tag_month_day!BA480/100)</f>
        <v/>
      </c>
      <c r="FG490" s="449" t="str">
        <f>IF(_tag_month_day!BB480="","",_tag_month_day!BB480/100)</f>
        <v/>
      </c>
      <c r="FH490" s="467" t="str">
        <f>IF(_tag_month_day!BC480="","",_tag_month_day!BC480/100)</f>
        <v/>
      </c>
      <c r="FI490" s="449">
        <f>FI489</f>
        <v>0.40999999999999998</v>
      </c>
      <c r="FJ490" s="449">
        <f>FJ489</f>
        <v>0.11</v>
      </c>
      <c r="FK490" s="449">
        <f>FK489</f>
        <v>0.014999999999999999</v>
      </c>
      <c r="FL490" s="449">
        <f>FL489</f>
        <v>0</v>
      </c>
      <c r="FM490" s="467">
        <f>FM489</f>
        <v>0.0001</v>
      </c>
      <c r="FN490" s="449">
        <f>FN489</f>
        <v>0.32000000000000001</v>
      </c>
      <c r="FO490" s="449">
        <f>FO489</f>
        <v>0.20000000000000001</v>
      </c>
      <c r="FP490" s="449">
        <f>FP489</f>
        <v>0.01</v>
      </c>
      <c r="FQ490" s="449">
        <f>FQ489</f>
        <v>0</v>
      </c>
      <c r="FR490" s="467">
        <f>FR489</f>
        <v>0.0001</v>
      </c>
      <c r="FS490" s="449" t="str">
        <f>IF(_tag_month_day!BD480="","",_tag_month_day!BD480/100)</f>
        <v/>
      </c>
      <c r="FT490" s="449" t="str">
        <f>IF(_tag_month_day!BE480="","",_tag_month_day!BE480/100)</f>
        <v/>
      </c>
      <c r="FU490" s="449" t="str">
        <f>IF(_tag_month_day!BF480="","",_tag_month_day!BF480/100)</f>
        <v/>
      </c>
      <c r="FV490" s="449" t="str">
        <f>IF(_tag_month_day!BG480="","",_tag_month_day!BG480/100)</f>
        <v/>
      </c>
      <c r="FW490" s="467" t="str">
        <f>IF(_tag_month_day!BH480="","",_tag_month_day!BH480/100)</f>
        <v/>
      </c>
      <c r="FX490" s="449" t="str">
        <f>IF(_tag_month_day!BI480="","",_tag_month_day!BI480/100)</f>
        <v/>
      </c>
      <c r="FY490" s="449" t="str">
        <f>IF(_tag_month_day!BJ480="","",_tag_month_day!BJ480/100)</f>
        <v/>
      </c>
      <c r="FZ490" s="468" t="str">
        <f>IF(_tag_month_day!BK480="","",_tag_month_day!BK480/100)</f>
        <v/>
      </c>
      <c r="GA490" s="449" t="str">
        <f>IF(_tag_month_day!BL480="","",_tag_month_day!BL480/100)</f>
        <v/>
      </c>
      <c r="GB490" s="467" t="str">
        <f>IF(_tag_month_day!BM480="","",_tag_month_day!BM480/100)</f>
        <v/>
      </c>
      <c r="GC490" s="431" t="str">
        <f>IF(_tag_month_day!BN480="","",_tag_month_day!BN480/100)</f>
        <v/>
      </c>
      <c r="GD490" s="431" t="str">
        <f>IF(_tag_month_day!BO480="","",_tag_month_day!BO480/100)</f>
        <v/>
      </c>
      <c r="GE490" s="431" t="str">
        <f>IF(_tag_month_day!BP480="","",_tag_month_day!BP480/100)</f>
        <v/>
      </c>
      <c r="GF490" s="431" t="str">
        <f>IF(_tag_month_day!BQ480="","",_tag_month_day!BQ480/100)</f>
        <v/>
      </c>
      <c r="GG490" s="431" t="str">
        <f>IF(_tag_month_day!BR480="","",_tag_month_day!BR480/100)</f>
        <v/>
      </c>
      <c r="GH490" s="431" t="str">
        <f>IF(_tag_month_day!BS480="","",_tag_month_day!BS480/100)</f>
        <v/>
      </c>
      <c r="GI490" s="467" t="str">
        <f>IF(_tag_month_day!BT480="","",_tag_month_day!BT480/100)</f>
        <v/>
      </c>
      <c r="GJ490" s="469" t="str">
        <f>IF(_tag_month_day!BU480="","",_tag_month_day!BU480/100)</f>
        <v/>
      </c>
      <c r="GK490" s="470">
        <f>GK489</f>
        <v>0.070000000000000007</v>
      </c>
      <c r="GL490" s="470">
        <f>GL489</f>
        <v>0.029999999999999999</v>
      </c>
      <c r="GM490" s="471" t="str">
        <f>IF(_tag_month_day!BX480="","",_tag_month_day!BX480/100)</f>
        <v/>
      </c>
      <c r="GN490" s="470">
        <f>GN489</f>
        <v>0.070000000000000007</v>
      </c>
      <c r="GO490" s="470">
        <f>GO489</f>
        <v>0.029999999999999999</v>
      </c>
      <c r="GP490" s="470">
        <f>GP489</f>
        <v>0.089999999999999997</v>
      </c>
      <c r="GQ490" s="470">
        <f>GQ489</f>
        <v>0.029999999999999999</v>
      </c>
      <c r="GR490" s="471" t="str">
        <f>IF(_tag_month_day!CA480="","",_tag_month_day!CA480/100)</f>
        <v/>
      </c>
      <c r="GS490" s="472">
        <f>GS489</f>
        <v>0.95299999999999996</v>
      </c>
      <c r="GT490" s="472">
        <f>GT489</f>
        <v>0.55000000000000004</v>
      </c>
      <c r="GU490" s="472">
        <f>GU489</f>
        <v>0.55000000000000004</v>
      </c>
      <c r="GV490" s="472">
        <f>GV489</f>
        <v>0.55000000000000004</v>
      </c>
      <c r="GW490" s="472">
        <f>GW489</f>
        <v>0.5</v>
      </c>
      <c r="GX490" s="472">
        <f>GX489</f>
        <v>0.93500000000000005</v>
      </c>
      <c r="GY490" s="472">
        <f>GY489</f>
        <v>0.14999999999999999</v>
      </c>
      <c r="GZ490" s="472">
        <f>GZ489</f>
        <v>1</v>
      </c>
      <c r="HA490" s="474">
        <f>HA489</f>
        <v>0.047</v>
      </c>
      <c r="HB490" s="474">
        <f>HB489</f>
        <v>0.45000000000000001</v>
      </c>
      <c r="HC490" s="474">
        <f>HC489</f>
        <v>0.45000000000000001</v>
      </c>
      <c r="HD490" s="474">
        <f>HD489</f>
        <v>0.45000000000000001</v>
      </c>
      <c r="HE490" s="474">
        <f>HE489</f>
        <v>0.5</v>
      </c>
      <c r="HF490" s="474">
        <f>HF489</f>
        <v>0.065000000000000002</v>
      </c>
      <c r="HG490" s="474">
        <f>HG489</f>
        <v>0.84999999999999998</v>
      </c>
      <c r="HH490" s="474">
        <f>HH489</f>
        <v>0</v>
      </c>
      <c r="HI490" s="10">
        <f>IF(BZ490&lt;&gt;"",CK490-BV490,0)</f>
        <v>0</v>
      </c>
      <c r="HJ490" s="10" t="e">
        <f>IF(AJ490&gt;0,AH490-AJ490,0)</f>
        <v>#VALUE!</v>
      </c>
      <c r="HK490" s="466">
        <f>HK489</f>
        <v>0.84999999999999998</v>
      </c>
      <c r="HL490" s="424">
        <f>HL489</f>
        <v>550000</v>
      </c>
      <c r="HM490" s="424">
        <f>HM489</f>
        <v>480000</v>
      </c>
      <c r="HN490" s="465" t="e">
        <f>(DJ490*EZ490+DK490*FH490+DL490*FM490+DM490*FR490+DN490*FW490+DO490*GB490+DS490*GI490+DP490*GM490+DR490*GR490)*1000*2</f>
        <v>#VALUE!</v>
      </c>
      <c r="HO490" s="465" t="e">
        <f>HN490*HK490*$HO$2/HL490*1000000</f>
        <v>#VALUE!</v>
      </c>
      <c r="HP490" s="465" t="e">
        <f>HN490*HK490*$HP$2/HM490*1000000</f>
        <v>#VALUE!</v>
      </c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</row>
    <row customFormat="1" r="491" s="0">
      <c r="A491" s="420">
        <v>480</v>
      </c>
      <c r="B491" s="421">
        <f ca="1">IF(D491=D490,B490,IF(D491="夜班",B490+1,B490))</f>
        <v>43605</v>
      </c>
      <c r="C491" s="422">
        <f>C490</f>
        <v>0.041666666666666699</v>
      </c>
      <c r="D491" s="10" t="str">
        <f ca="1">IF(HOUR(G491)&lt;8,"夜班",IF(HOUR(G491)&lt;16,"白班",IF(HOUR(G491)&lt;24,"中班",0)))</f>
        <v>中班</v>
      </c>
      <c r="E491" s="10" t="e">
        <f ca="1">IF(F491=1,"甲",IF(F491=2,"乙",IF(F491=3,"丙",IF(F491=4,"丁",""))))</f>
        <v>#REF!</v>
      </c>
      <c r="F491" s="10" t="e">
        <f ca="1">SUMPRODUCT((成本日报!$A$3:$A$95=计划!B491)*(成本日报!$B$3:$B$95=计划!$D491),成本日报!$C$3:$C$95)</f>
        <v>#REF!</v>
      </c>
      <c r="G491" s="423">
        <f ca="1">G490+C490</f>
        <v>43605.958333332172</v>
      </c>
      <c r="H491" s="423">
        <f ca="1">$G491+$C491/60*10+$C491*0</f>
        <v>43605.965277776617</v>
      </c>
      <c r="I491" s="423">
        <f ca="1">$G491+$C491/60*18+$C491*0</f>
        <v>43605.970833332169</v>
      </c>
      <c r="J491" s="423">
        <f ca="1">$G491+$C491/60*0+$C491*1</f>
        <v>43605.999999998836</v>
      </c>
      <c r="K491" s="423">
        <f ca="1">$G491+$C491/60*30+$C491*2</f>
        <v>43606.062499998843</v>
      </c>
      <c r="L491" s="423">
        <f ca="1">$G491+$C491/60*0+$C491*3</f>
        <v>43606.083333332172</v>
      </c>
      <c r="M491" s="424" t="str">
        <f>IF(_tag_month_day!A481="","",_tag_month_day!A481)</f>
        <v/>
      </c>
      <c r="N491" s="424" t="str">
        <f>IF(_tag_month_day!B481="","",_tag_month_day!B481)</f>
        <v/>
      </c>
      <c r="O491" s="425" t="e">
        <f>IF(M491+N491=0,"",M491+N491)</f>
        <v>#VALUE!</v>
      </c>
      <c r="P491" s="424" t="str">
        <f>IF(_tag_month_day!C481="","",_tag_month_day!C481)</f>
        <v/>
      </c>
      <c r="Q491" s="424" t="str">
        <f>IF(_tag_month_day!D481="","",_tag_month_day!D481)</f>
        <v/>
      </c>
      <c r="R491" s="426" t="str">
        <f>IF(_tag_month_day!CB481="","",_tag_month_day!CB481/100)</f>
        <v/>
      </c>
      <c r="S491" s="427" t="str">
        <f>IF(_tag_month_day!E481="","",_tag_month_day!E481)</f>
        <v/>
      </c>
      <c r="T491" s="427" t="str">
        <f>IF(_tag_month_day!F481="","",_tag_month_day!F481)</f>
        <v/>
      </c>
      <c r="U491" s="428" t="e">
        <f>S491+T491</f>
        <v>#VALUE!</v>
      </c>
      <c r="V491" s="429" t="e">
        <f>U491/AJ491</f>
        <v>#VALUE!</v>
      </c>
      <c r="W491" s="430" t="str">
        <f>IF(_jhy_month_day!A481="","",_jhy_month_day!A481)</f>
        <v/>
      </c>
      <c r="X491" s="431" t="str">
        <f>IF(_jhy_month_day!B481="","",_jhy_month_day!B481/100)</f>
        <v/>
      </c>
      <c r="Y491" s="431" t="str">
        <f>IF(_jhy_month_day!C481="","",_jhy_month_day!C481/100)</f>
        <v/>
      </c>
      <c r="Z491" s="432">
        <f>Z487+1</f>
        <v>120</v>
      </c>
      <c r="AA491" s="433" t="str">
        <f>IF(_tag_month_day!G481="","",_tag_month_day!G481/100)</f>
        <v/>
      </c>
      <c r="AB491" s="433" t="str">
        <f>IF(_tag_month_day!H481="","",_tag_month_day!H481/100)</f>
        <v/>
      </c>
      <c r="AC491" s="434">
        <f>IF(X491="",AC490,BK491*($AV490*X491+$AW490*FD490+$AX490*FI490+$AY490*FN490+$AZ490*FS490+$BA490*FX490+$BG490*GE490)/(AV490*Y491+AX490*FK490+AW490*FF490+AY490*FP490+AZ490*FU490+BA490*FZ490+BG490*GG490+BB490*GK490+BC490*GN490+BD490*GP490))</f>
        <v>1.59963432013121</v>
      </c>
      <c r="AD491" s="435" t="str">
        <f>IF(AC491=AC490,"",AC491-AC490)</f>
        <v/>
      </c>
      <c r="AE491" s="436" t="str">
        <f>IF(1-AF491=0,"",(1-AF491))</f>
        <v/>
      </c>
      <c r="AF491" s="437">
        <v>1</v>
      </c>
      <c r="AG491" s="10" t="str">
        <f>AG490</f>
        <v>9A3</v>
      </c>
      <c r="AH491" s="438" t="str">
        <f>AH490</f>
        <v/>
      </c>
      <c r="AI491" s="424"/>
      <c r="AJ491" s="10" t="str">
        <f>IF(_tag_month_day!I481="","",_tag_month_day!I481)</f>
        <v/>
      </c>
      <c r="AK491" s="440"/>
      <c r="AL491" s="440"/>
      <c r="AM491" s="440"/>
      <c r="AN491" s="441">
        <f>AN490</f>
        <v>2</v>
      </c>
      <c r="AO491" s="441">
        <f>AO490</f>
        <v>8</v>
      </c>
      <c r="AP491" s="442" t="e">
        <f>(IF(AN491=0,AS490,AS490*(1+AO491/AN491)/(AR491+AO491/AN491)))+AT491</f>
        <v>#VALUE!</v>
      </c>
      <c r="AQ491" s="443" t="str">
        <f>IF(_tag_month_day!J481="","",_tag_month_day!J481/100)</f>
        <v/>
      </c>
      <c r="AR491" s="444">
        <f>AR490</f>
        <v>1.3</v>
      </c>
      <c r="AS491" s="445" t="e">
        <f>AQ491*(AN491*AR491+AO491)/(AN491+AO491)</f>
        <v>#VALUE!</v>
      </c>
      <c r="AT491" s="445" t="e">
        <f>(SUM(BE491:BF491)-SUM(BE490:BF490))*0.05</f>
        <v>#VALUE!</v>
      </c>
      <c r="AU491" s="446" t="str">
        <f>IF(_tag_month_day!CC481="","",IF(_tag_month_day!CC481&gt;0,_tag_month_day!CD481,_tag_month_day!CE481))</f>
        <v/>
      </c>
      <c r="AV491" s="447" t="str">
        <f>IF(_tag_month_day!L481="","",_tag_month_day!L481/100)</f>
        <v/>
      </c>
      <c r="AW491" s="431">
        <f>AW490</f>
        <v>0</v>
      </c>
      <c r="AX491" s="431">
        <f>AX490</f>
        <v>0</v>
      </c>
      <c r="AY491" s="431" t="str">
        <f>IF(_tag_month_day!M481="","",_tag_month_day!M481/100)</f>
        <v/>
      </c>
      <c r="AZ491" s="431" t="str">
        <f>IF(_tag_month_day!N481="","",_tag_month_day!N481/100)</f>
        <v/>
      </c>
      <c r="BA491" s="431" t="str">
        <f>IF(_tag_month_day!O481="","",_tag_month_day!O481/100)</f>
        <v/>
      </c>
      <c r="BB491" s="448" t="str">
        <f>IF(_tag_month_day!P481="","",_tag_month_day!P481/100)</f>
        <v/>
      </c>
      <c r="BC491" s="448">
        <f>BC490</f>
        <v>0</v>
      </c>
      <c r="BD491" s="448" t="str">
        <f>IF(_tag_month_day!Q481="","",_tag_month_day!Q481/100)</f>
        <v/>
      </c>
      <c r="BE491" s="449" t="str">
        <f>IF(_tag_month_day!R481="","",_tag_month_day!R481/100)</f>
        <v/>
      </c>
      <c r="BF491" s="388" t="e">
        <f>(AU491*(100+BE491*100))/(AJ491-AU491)/100</f>
        <v>#VALUE!</v>
      </c>
      <c r="BG491" s="450" t="e">
        <f>BE491+BF491</f>
        <v>#VALUE!</v>
      </c>
      <c r="BH491" s="451" t="e">
        <f>SUM(AV491:BF491)</f>
        <v>#VALUE!</v>
      </c>
      <c r="BI491" s="452" t="e">
        <f>IF(CX491=0,BI490,(DK491*查询!$R$5+DL491*查询!$Q$5+DM491*查询!$N$5+DN491*查询!$O$5+DO491*查询!$P$5)*AF491/CX491)</f>
        <v>#VALUE!</v>
      </c>
      <c r="BJ491" s="452" t="e">
        <f>IF(CX491=0,BJ490,(DP491*查询!$S$5+DQ491*查询!$T$5+DR491*查询!$U$5)*AF491/CX491)</f>
        <v>#VALUE!</v>
      </c>
      <c r="BK491" s="452">
        <f>BK490</f>
        <v>1</v>
      </c>
      <c r="BL491" s="453" t="e">
        <f>SUMPRODUCT((AV491:BA491)*(GS491:GX491))/((GS491:GX491)+SUM(BB491:BD491)*GY491+BG491*GZ491)</f>
        <v>#VALUE!</v>
      </c>
      <c r="BM491" s="453" t="e">
        <f>BK491*($AV491*FB491+$AW491*FD491+$AX491*FI491+$AY491*FN491+$AZ491*FS491+$BA491*FX491+$BG491*GE491)/(AV491*EY491+AX491*FK491+AW491*FF491+AY491*FP491+AZ491*FU491+BA491*FZ491+BG491*GG491+BB491*GK491+BC491*GN491+BD491*GP491)</f>
        <v>#VALUE!</v>
      </c>
      <c r="BN491" s="453" t="e">
        <f>($AV491*FC491+$AX491*FJ491+$AW491*FE491+$AY491*FO491+$AZ491*FT491+$BA491*FY491+$BG491*GF491)/($AV491*FA491+BG491*GH491+BB491*GL491+BC491*GO491+BD491*GQ491+BA491*GA491)</f>
        <v>#VALUE!</v>
      </c>
      <c r="BO491" s="454" t="e">
        <f>SUMPRODUCT(AV491:BA491*GS491:GX491)/(GS491:GX491+(BB491+BC491+BD491)*GY491+BG491)</f>
        <v>#VALUE!</v>
      </c>
      <c r="BP491" s="454" t="e">
        <f>SUMPRODUCT(AV491:BA491*GS491:GX491)/(GS491:GX491+(BB491+BC491+BD491)*GY491+BG491)</f>
        <v>#VALUE!</v>
      </c>
      <c r="BQ491" s="454" t="e">
        <f>SUMPRODUCT(AV491:BA491*GS491:GX491)/(GS491:GX491+(BB491+BC491+BD491)*GY491+BG491)</f>
        <v>#VALUE!</v>
      </c>
      <c r="BR491" s="453" t="str">
        <f>IF(_tag_month_day!T481="","",_tag_month_day!T481)</f>
        <v/>
      </c>
      <c r="BS491" s="453" t="str">
        <f>IF(_tag_month_day!U481="","",_tag_month_day!U481)</f>
        <v/>
      </c>
      <c r="BT491" s="455" t="str">
        <f>IF(CK491="","",IF((CK491&gt;=BV491-0.12)*(CK491&lt;=BV491+0.12),"合格","不合格"))</f>
        <v/>
      </c>
      <c r="BU491" s="456" t="str">
        <f>IF(_tag_month_day!V481="","",_tag_month_day!V481)</f>
        <v/>
      </c>
      <c r="BV491" s="457" t="str">
        <f>IF(_tag_month_day!W481="","",_tag_month_day!W481)</f>
        <v/>
      </c>
      <c r="BW491" s="458" t="str">
        <f>IF(_tag_month_day!X481="","",_tag_month_day!X481)</f>
        <v/>
      </c>
      <c r="BX491" s="458" t="str">
        <f>IF(_tag_month_day!Y481="","",_tag_month_day!Y481)</f>
        <v/>
      </c>
      <c r="BY491" s="459">
        <f ca="1">L491</f>
        <v>43606.083333332172</v>
      </c>
      <c r="BZ491" s="460"/>
      <c r="CA491" s="461"/>
      <c r="CB491" s="424" t="str">
        <f>IF(_tag_month_day!Z481="","",_tag_month_day!Z481)</f>
        <v/>
      </c>
      <c r="CC491" s="424" t="str">
        <f>IF(_tag_month_day!AA481="","",_tag_month_day!AA481)</f>
        <v/>
      </c>
      <c r="CD491" s="424" t="str">
        <f>IF(_tag_month_day!AB481="","",_tag_month_day!AB481)</f>
        <v/>
      </c>
      <c r="CE491" s="424" t="str">
        <f>IF(_tag_month_day!AC481="","",_tag_month_day!AC481)</f>
        <v/>
      </c>
      <c r="CF491" s="424" t="str">
        <f>IF(_tag_month_day!AD481="","",_tag_month_day!AD481)</f>
        <v/>
      </c>
      <c r="CG491" s="424" t="str">
        <f>IF(_tag_month_day!AE481="","",_tag_month_day!AE481)</f>
        <v/>
      </c>
      <c r="CH491" s="424" t="str">
        <f>IF(_tag_month_day!AF481="","",_tag_month_day!AF481)</f>
        <v/>
      </c>
      <c r="CI491" s="424" t="str">
        <f>IF(_tag_month_day!AG481="","",_tag_month_day!AG481)</f>
        <v/>
      </c>
      <c r="CJ491" s="424" t="str">
        <f>IF(_tag_month_day!AH481="","",_tag_month_day!AH481)</f>
        <v/>
      </c>
      <c r="CK491" s="424" t="str">
        <f>IF(_tag_month_day!AI481="","",_tag_month_day!AI481)</f>
        <v/>
      </c>
      <c r="CL491" s="4" t="str">
        <f>IF(_tag_month_day!AJ481="","",_tag_month_day!AJ481)</f>
        <v/>
      </c>
      <c r="CM491" s="4" t="str">
        <f>IF(_tag_month_day!AK481="","",_tag_month_day!AK481)</f>
        <v/>
      </c>
      <c r="CN491" s="4" t="str">
        <f>IF(_tag_month_day!AL481="","",_tag_month_day!AL481)</f>
        <v/>
      </c>
      <c r="CO491" s="4" t="str">
        <f>IF(_tag_month_day!AM481="","",_tag_month_day!AM481)</f>
        <v/>
      </c>
      <c r="CP491" s="4" t="str">
        <f>IF(_tag_month_day!AN481="","",_tag_month_day!AN481)</f>
        <v/>
      </c>
      <c r="CQ491" s="4" t="str">
        <f>IF(_tag_month_day!AO481="","",_tag_month_day!AO481)</f>
        <v/>
      </c>
      <c r="CR491" s="462" t="str">
        <f>IF(_tag_month_day!AP481="","",_tag_month_day!AP481)</f>
        <v/>
      </c>
      <c r="CS491" s="463" t="str">
        <f>IF(_tag_month_day!AQ481="","",_tag_month_day!AQ481)</f>
        <v/>
      </c>
      <c r="CT491" s="4" t="str">
        <f>IF(_tag_month_day!AR481="","",_tag_month_day!AR481)</f>
        <v/>
      </c>
      <c r="CU491" s="464" t="e">
        <f>DU491/AJ491</f>
        <v>#VALUE!</v>
      </c>
      <c r="CV491" s="451" t="e">
        <f>BG491/BH491</f>
        <v>#VALUE!</v>
      </c>
      <c r="CW491" s="465" t="e">
        <f>AJ491*(1-CV491)*CU491*AF491</f>
        <v>#VALUE!</v>
      </c>
      <c r="CX491" s="465" t="e">
        <f>CW491*94%</f>
        <v>#VALUE!</v>
      </c>
      <c r="CY491" s="466" t="e">
        <f>IF(CX491=0,0,DS491/(DS491+CX491))</f>
        <v>#VALUE!</v>
      </c>
      <c r="CZ491" s="465" t="e">
        <f>$AJ491*EF491</f>
        <v>#VALUE!</v>
      </c>
      <c r="DA491" s="465" t="e">
        <f>$AJ491*EG491</f>
        <v>#VALUE!</v>
      </c>
      <c r="DB491" s="465" t="e">
        <f>$AJ491*EH491</f>
        <v>#VALUE!</v>
      </c>
      <c r="DC491" s="465" t="e">
        <f>$AJ491*EI491</f>
        <v>#VALUE!</v>
      </c>
      <c r="DD491" s="465" t="e">
        <f>$AJ491*EJ491</f>
        <v>#VALUE!</v>
      </c>
      <c r="DE491" s="465" t="e">
        <f>$AJ491*EK491</f>
        <v>#VALUE!</v>
      </c>
      <c r="DF491" s="465" t="e">
        <f>$AJ491*EL491</f>
        <v>#VALUE!</v>
      </c>
      <c r="DG491" s="465" t="e">
        <f>$AJ491*EM491</f>
        <v>#VALUE!</v>
      </c>
      <c r="DH491" s="465" t="e">
        <f>$AJ491*EN491</f>
        <v>#VALUE!</v>
      </c>
      <c r="DI491" s="465" t="e">
        <f>$AJ491*EO491</f>
        <v>#VALUE!</v>
      </c>
      <c r="DJ491" s="465" t="e">
        <f>CZ491*(1-EP491)</f>
        <v>#VALUE!</v>
      </c>
      <c r="DK491" s="465" t="e">
        <f>DA491*(1-ER491)</f>
        <v>#VALUE!</v>
      </c>
      <c r="DL491" s="465" t="e">
        <f>DB491*(1-EQ491)</f>
        <v>#VALUE!</v>
      </c>
      <c r="DM491" s="465" t="e">
        <f>DC491*(1-ES491)</f>
        <v>#VALUE!</v>
      </c>
      <c r="DN491" s="465" t="e">
        <f>DD491*(1-ET491)</f>
        <v>#VALUE!</v>
      </c>
      <c r="DO491" s="465" t="e">
        <f>DE491</f>
        <v>#VALUE!</v>
      </c>
      <c r="DP491" s="465" t="e">
        <f>DF491*(1-EU491)</f>
        <v>#VALUE!</v>
      </c>
      <c r="DQ491" s="465" t="e">
        <f>DG491*(1-EV491)</f>
        <v>#VALUE!</v>
      </c>
      <c r="DR491" s="465" t="e">
        <f>DH491*(1-EW491)</f>
        <v>#VALUE!</v>
      </c>
      <c r="DS491" s="465" t="e">
        <f>DI491</f>
        <v>#VALUE!</v>
      </c>
      <c r="DT491" s="465" t="e">
        <f>SUM(DJ491:DS491)</f>
        <v>#VALUE!</v>
      </c>
      <c r="DU491" s="465" t="e">
        <f>(GS491:GX491)+(DP491+DQ491+DR491)*GY491+DS491</f>
        <v>#VALUE!</v>
      </c>
      <c r="DV491" s="451" t="e">
        <f>AV491/$BH491/(1-EP491)</f>
        <v>#VALUE!</v>
      </c>
      <c r="DW491" s="451" t="e">
        <f>AW491/$BH491/(1-ER491)</f>
        <v>#VALUE!</v>
      </c>
      <c r="DX491" s="451" t="e">
        <f>AX491/$BH491/(1-EQ491)</f>
        <v>#VALUE!</v>
      </c>
      <c r="DY491" s="451" t="e">
        <f>AY491/$BH491/(1-ES491)</f>
        <v>#VALUE!</v>
      </c>
      <c r="DZ491" s="451" t="e">
        <f>AZ491/$BH491/(1-ET491)</f>
        <v>#VALUE!</v>
      </c>
      <c r="EA491" s="451" t="e">
        <f>BA491/$BH491/(1-AX491)</f>
        <v>#VALUE!</v>
      </c>
      <c r="EB491" s="451" t="e">
        <f>BB491/$BH491/(1-EU491)</f>
        <v>#VALUE!</v>
      </c>
      <c r="EC491" s="451" t="e">
        <f>BC491/$BH491/(1-EV491)</f>
        <v>#VALUE!</v>
      </c>
      <c r="ED491" s="451" t="e">
        <f>BD491/$BH491/(1-EW491)</f>
        <v>#VALUE!</v>
      </c>
      <c r="EE491" s="451" t="e">
        <f>BG491/BH491</f>
        <v>#VALUE!</v>
      </c>
      <c r="EF491" s="451" t="e">
        <f>DV491/SUM($DV491:$EE491)</f>
        <v>#VALUE!</v>
      </c>
      <c r="EG491" s="451" t="e">
        <f>DW491/SUM($DV491:$EE491)</f>
        <v>#VALUE!</v>
      </c>
      <c r="EH491" s="451" t="e">
        <f>DX491/SUM($DV491:$EE491)</f>
        <v>#VALUE!</v>
      </c>
      <c r="EI491" s="451" t="e">
        <f>DY491/SUM($DV491:$EE491)</f>
        <v>#VALUE!</v>
      </c>
      <c r="EJ491" s="451" t="e">
        <f>DZ491/SUM($DV491:$EE491)</f>
        <v>#VALUE!</v>
      </c>
      <c r="EK491" s="451" t="e">
        <f>EA491/SUM($DV491:$EE491)</f>
        <v>#VALUE!</v>
      </c>
      <c r="EL491" s="451" t="e">
        <f>EB491/SUM($DV491:$EE491)</f>
        <v>#VALUE!</v>
      </c>
      <c r="EM491" s="451" t="e">
        <f>EC491/SUM($DV491:$EE491)</f>
        <v>#VALUE!</v>
      </c>
      <c r="EN491" s="451" t="e">
        <f>ED491/SUM($DV491:$EE491)</f>
        <v>#VALUE!</v>
      </c>
      <c r="EO491" s="451" t="e">
        <f>EE491/SUM($DV491:$EE491)</f>
        <v>#VALUE!</v>
      </c>
      <c r="EP491" s="450">
        <f>EP490</f>
        <v>0.080000000000000002</v>
      </c>
      <c r="EQ491" s="450">
        <f>EQ490</f>
        <v>0.014999999999999999</v>
      </c>
      <c r="ER491" s="450">
        <f>ER490</f>
        <v>0.014999999999999999</v>
      </c>
      <c r="ES491" s="450">
        <f>ES490</f>
        <v>0.014999999999999999</v>
      </c>
      <c r="ET491" s="450">
        <f>ET490</f>
        <v>0.014999999999999999</v>
      </c>
      <c r="EU491" s="450">
        <f>EU490</f>
        <v>0.089999999999999997</v>
      </c>
      <c r="EV491" s="450">
        <f>EV490</f>
        <v>0.089999999999999997</v>
      </c>
      <c r="EW491" s="450">
        <f>EW490</f>
        <v>0.089999999999999997</v>
      </c>
      <c r="EX491" s="431" t="str">
        <f>IF(_tag_month_day!AS481="","",_tag_month_day!AS481/100)</f>
        <v/>
      </c>
      <c r="EY491" s="431" t="str">
        <f>IF(_tag_month_day!AT481="","",_tag_month_day!AT481/100)</f>
        <v/>
      </c>
      <c r="EZ491" s="431" t="str">
        <f>IF(_tag_month_day!AU481="","",_tag_month_day!AU481/100)</f>
        <v/>
      </c>
      <c r="FA491" s="431" t="str">
        <f>IF(_tag_month_day!AV481="","",_tag_month_day!AV481/100)</f>
        <v/>
      </c>
      <c r="FB491" s="431" t="str">
        <f>IF(_tag_month_day!AW481="","",_tag_month_day!AW481/100)</f>
        <v/>
      </c>
      <c r="FC491" s="431" t="str">
        <f>IF(_tag_month_day!AX481="","",_tag_month_day!AX481/100)</f>
        <v/>
      </c>
      <c r="FD491" s="449" t="str">
        <f>IF(_tag_month_day!AY481="","",_tag_month_day!AY481/100)</f>
        <v/>
      </c>
      <c r="FE491" s="449" t="str">
        <f>IF(_tag_month_day!AZ481="","",_tag_month_day!AZ481/100)</f>
        <v/>
      </c>
      <c r="FF491" s="449" t="str">
        <f>IF(_tag_month_day!BA481="","",_tag_month_day!BA481/100)</f>
        <v/>
      </c>
      <c r="FG491" s="449" t="str">
        <f>IF(_tag_month_day!BB481="","",_tag_month_day!BB481/100)</f>
        <v/>
      </c>
      <c r="FH491" s="467" t="str">
        <f>IF(_tag_month_day!BC481="","",_tag_month_day!BC481/100)</f>
        <v/>
      </c>
      <c r="FI491" s="449">
        <f>FI490</f>
        <v>0.40999999999999998</v>
      </c>
      <c r="FJ491" s="449">
        <f>FJ490</f>
        <v>0.11</v>
      </c>
      <c r="FK491" s="449">
        <f>FK490</f>
        <v>0.014999999999999999</v>
      </c>
      <c r="FL491" s="449">
        <f>FL490</f>
        <v>0</v>
      </c>
      <c r="FM491" s="467">
        <f>FM490</f>
        <v>0.0001</v>
      </c>
      <c r="FN491" s="449">
        <f>FN490</f>
        <v>0.32000000000000001</v>
      </c>
      <c r="FO491" s="449">
        <f>FO490</f>
        <v>0.20000000000000001</v>
      </c>
      <c r="FP491" s="449">
        <f>FP490</f>
        <v>0.01</v>
      </c>
      <c r="FQ491" s="449">
        <f>FQ490</f>
        <v>0</v>
      </c>
      <c r="FR491" s="467">
        <f>FR490</f>
        <v>0.0001</v>
      </c>
      <c r="FS491" s="449" t="str">
        <f>IF(_tag_month_day!BD481="","",_tag_month_day!BD481/100)</f>
        <v/>
      </c>
      <c r="FT491" s="449" t="str">
        <f>IF(_tag_month_day!BE481="","",_tag_month_day!BE481/100)</f>
        <v/>
      </c>
      <c r="FU491" s="449" t="str">
        <f>IF(_tag_month_day!BF481="","",_tag_month_day!BF481/100)</f>
        <v/>
      </c>
      <c r="FV491" s="449" t="str">
        <f>IF(_tag_month_day!BG481="","",_tag_month_day!BG481/100)</f>
        <v/>
      </c>
      <c r="FW491" s="467" t="str">
        <f>IF(_tag_month_day!BH481="","",_tag_month_day!BH481/100)</f>
        <v/>
      </c>
      <c r="FX491" s="449" t="str">
        <f>IF(_tag_month_day!BI481="","",_tag_month_day!BI481/100)</f>
        <v/>
      </c>
      <c r="FY491" s="449" t="str">
        <f>IF(_tag_month_day!BJ481="","",_tag_month_day!BJ481/100)</f>
        <v/>
      </c>
      <c r="FZ491" s="468" t="str">
        <f>IF(_tag_month_day!BK481="","",_tag_month_day!BK481/100)</f>
        <v/>
      </c>
      <c r="GA491" s="449" t="str">
        <f>IF(_tag_month_day!BL481="","",_tag_month_day!BL481/100)</f>
        <v/>
      </c>
      <c r="GB491" s="467" t="str">
        <f>IF(_tag_month_day!BM481="","",_tag_month_day!BM481/100)</f>
        <v/>
      </c>
      <c r="GC491" s="431" t="str">
        <f>IF(_tag_month_day!BN481="","",_tag_month_day!BN481/100)</f>
        <v/>
      </c>
      <c r="GD491" s="431" t="str">
        <f>IF(_tag_month_day!BO481="","",_tag_month_day!BO481/100)</f>
        <v/>
      </c>
      <c r="GE491" s="431" t="str">
        <f>IF(_tag_month_day!BP481="","",_tag_month_day!BP481/100)</f>
        <v/>
      </c>
      <c r="GF491" s="431" t="str">
        <f>IF(_tag_month_day!BQ481="","",_tag_month_day!BQ481/100)</f>
        <v/>
      </c>
      <c r="GG491" s="431" t="str">
        <f>IF(_tag_month_day!BR481="","",_tag_month_day!BR481/100)</f>
        <v/>
      </c>
      <c r="GH491" s="431" t="str">
        <f>IF(_tag_month_day!BS481="","",_tag_month_day!BS481/100)</f>
        <v/>
      </c>
      <c r="GI491" s="467" t="str">
        <f>IF(_tag_month_day!BT481="","",_tag_month_day!BT481/100)</f>
        <v/>
      </c>
      <c r="GJ491" s="469" t="str">
        <f>IF(_tag_month_day!BU481="","",_tag_month_day!BU481/100)</f>
        <v/>
      </c>
      <c r="GK491" s="470">
        <f>GK490</f>
        <v>0.070000000000000007</v>
      </c>
      <c r="GL491" s="470">
        <f>GL490</f>
        <v>0.029999999999999999</v>
      </c>
      <c r="GM491" s="471" t="str">
        <f>IF(_tag_month_day!BX481="","",_tag_month_day!BX481/100)</f>
        <v/>
      </c>
      <c r="GN491" s="470">
        <f>GN490</f>
        <v>0.070000000000000007</v>
      </c>
      <c r="GO491" s="470">
        <f>GO490</f>
        <v>0.029999999999999999</v>
      </c>
      <c r="GP491" s="470">
        <f>GP490</f>
        <v>0.089999999999999997</v>
      </c>
      <c r="GQ491" s="470">
        <f>GQ490</f>
        <v>0.029999999999999999</v>
      </c>
      <c r="GR491" s="471" t="str">
        <f>IF(_tag_month_day!CA481="","",_tag_month_day!CA481/100)</f>
        <v/>
      </c>
      <c r="GS491" s="472">
        <f>GS490</f>
        <v>0.95299999999999996</v>
      </c>
      <c r="GT491" s="472">
        <f>GT490</f>
        <v>0.55000000000000004</v>
      </c>
      <c r="GU491" s="472">
        <f>GU490</f>
        <v>0.55000000000000004</v>
      </c>
      <c r="GV491" s="472">
        <f>GV490</f>
        <v>0.55000000000000004</v>
      </c>
      <c r="GW491" s="472">
        <f>GW490</f>
        <v>0.5</v>
      </c>
      <c r="GX491" s="472">
        <f>GX490</f>
        <v>0.93500000000000005</v>
      </c>
      <c r="GY491" s="472">
        <f>GY490</f>
        <v>0.14999999999999999</v>
      </c>
      <c r="GZ491" s="472">
        <f>GZ490</f>
        <v>1</v>
      </c>
      <c r="HA491" s="474">
        <f>HA490</f>
        <v>0.047</v>
      </c>
      <c r="HB491" s="474">
        <f>HB490</f>
        <v>0.45000000000000001</v>
      </c>
      <c r="HC491" s="474">
        <f>HC490</f>
        <v>0.45000000000000001</v>
      </c>
      <c r="HD491" s="474">
        <f>HD490</f>
        <v>0.45000000000000001</v>
      </c>
      <c r="HE491" s="474">
        <f>HE490</f>
        <v>0.5</v>
      </c>
      <c r="HF491" s="474">
        <f>HF490</f>
        <v>0.065000000000000002</v>
      </c>
      <c r="HG491" s="474">
        <f>HG490</f>
        <v>0.84999999999999998</v>
      </c>
      <c r="HH491" s="474">
        <f>HH490</f>
        <v>0</v>
      </c>
      <c r="HI491" s="10">
        <f>IF(BZ491&lt;&gt;"",CK491-BV491,0)</f>
        <v>0</v>
      </c>
      <c r="HJ491" s="10" t="e">
        <f>IF(AJ491&gt;0,AH491-AJ491,0)</f>
        <v>#VALUE!</v>
      </c>
      <c r="HK491" s="466">
        <f>HK490</f>
        <v>0.84999999999999998</v>
      </c>
      <c r="HL491" s="424">
        <f>HL490</f>
        <v>550000</v>
      </c>
      <c r="HM491" s="424">
        <f>HM490</f>
        <v>480000</v>
      </c>
      <c r="HN491" s="465" t="e">
        <f>(DJ491*EZ491+DK491*FH491+DL491*FM491+DM491*FR491+DN491*FW491+DO491*GB491+DS491*GI491+DP491*GM491+DR491*GR491)*1000*2</f>
        <v>#VALUE!</v>
      </c>
      <c r="HO491" s="465" t="e">
        <f>HN491*HK491*$HO$2/HL491*1000000</f>
        <v>#VALUE!</v>
      </c>
      <c r="HP491" s="465" t="e">
        <f>HN491*HK491*$HP$2/HM491*1000000</f>
        <v>#VALUE!</v>
      </c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</row>
    <row customFormat="1" ht="13.5" customHeight="1" r="492" s="0">
      <c r="A492" s="420">
        <v>481</v>
      </c>
      <c r="B492" s="421">
        <f ca="1">IF(D492=D491,B491,IF(D492="夜班",B491+1,B491))</f>
        <v>43605</v>
      </c>
      <c r="C492" s="422">
        <f>C491</f>
        <v>0.041666666666666699</v>
      </c>
      <c r="D492" s="10" t="str">
        <f ca="1">IF(HOUR(G492)&lt;8,"夜班",IF(HOUR(G492)&lt;16,"白班",IF(HOUR(G492)&lt;24,"中班",0)))</f>
        <v>中班</v>
      </c>
      <c r="E492" s="10" t="e">
        <f ca="1">IF(F492=1,"甲",IF(F492=2,"乙",IF(F492=3,"丙",IF(F492=4,"丁",""))))</f>
        <v>#REF!</v>
      </c>
      <c r="F492" s="10" t="e">
        <f ca="1">SUMPRODUCT((成本日报!$A$3:$A$95=计划!B492)*(成本日报!$B$3:$B$95=计划!$D492),成本日报!$C$3:$C$95)</f>
        <v>#REF!</v>
      </c>
      <c r="G492" s="423">
        <f ca="1">G491+C491</f>
        <v>43605.999999998836</v>
      </c>
      <c r="H492" s="423">
        <f ca="1">$G492+$C492/60*10+$C492*0</f>
        <v>43606.006944443281</v>
      </c>
      <c r="I492" s="423">
        <f ca="1">$G492+$C492/60*18+$C492*0</f>
        <v>43606.012499998833</v>
      </c>
      <c r="J492" s="423">
        <f ca="1">$G492+$C492/60*0+$C492*1</f>
        <v>43606.0416666655</v>
      </c>
      <c r="K492" s="423">
        <f ca="1">$G492+$C492/60*30+$C492*2</f>
        <v>43606.104166665507</v>
      </c>
      <c r="L492" s="423">
        <f ca="1">$G492+$C492/60*0+$C492*3</f>
        <v>43606.124999998836</v>
      </c>
      <c r="M492" s="424" t="str">
        <f>IF(_tag_month_day!A482="","",_tag_month_day!A482)</f>
        <v/>
      </c>
      <c r="N492" s="424" t="str">
        <f>IF(_tag_month_day!B482="","",_tag_month_day!B482)</f>
        <v/>
      </c>
      <c r="O492" s="425" t="e">
        <f>IF(M492+N492=0,"",M492+N492)</f>
        <v>#VALUE!</v>
      </c>
      <c r="P492" s="424" t="str">
        <f>IF(_tag_month_day!C482="","",_tag_month_day!C482)</f>
        <v/>
      </c>
      <c r="Q492" s="424" t="str">
        <f>IF(_tag_month_day!D482="","",_tag_month_day!D482)</f>
        <v/>
      </c>
      <c r="R492" s="426" t="str">
        <f>IF(_tag_month_day!CB482="","",_tag_month_day!CB482/100)</f>
        <v/>
      </c>
      <c r="S492" s="427" t="str">
        <f>IF(_tag_month_day!E482="","",_tag_month_day!E482)</f>
        <v/>
      </c>
      <c r="T492" s="427" t="str">
        <f>IF(_tag_month_day!F482="","",_tag_month_day!F482)</f>
        <v/>
      </c>
      <c r="U492" s="428" t="e">
        <f>S492+T492</f>
        <v>#VALUE!</v>
      </c>
      <c r="V492" s="429" t="e">
        <f>U492/AJ492</f>
        <v>#VALUE!</v>
      </c>
      <c r="W492" s="430" t="str">
        <f>IF(_jhy_month_day!A482="","",_jhy_month_day!A482)</f>
        <v/>
      </c>
      <c r="X492" s="431" t="str">
        <f>IF(_jhy_month_day!B482="","",_jhy_month_day!B482/100)</f>
        <v/>
      </c>
      <c r="Y492" s="431" t="str">
        <f>IF(_jhy_month_day!C482="","",_jhy_month_day!C482/100)</f>
        <v/>
      </c>
      <c r="Z492" s="432">
        <f>Z488+1</f>
        <v>121</v>
      </c>
      <c r="AA492" s="433" t="str">
        <f>IF(_tag_month_day!G482="","",_tag_month_day!G482/100)</f>
        <v/>
      </c>
      <c r="AB492" s="433" t="str">
        <f>IF(_tag_month_day!H482="","",_tag_month_day!H482/100)</f>
        <v/>
      </c>
      <c r="AC492" s="434">
        <f>IF(X492="",AC491,BK492*($AV491*X492+$AW491*FD491+$AX491*FI491+$AY491*FN491+$AZ491*FS491+$BA491*FX491+$BG491*GE491)/(AV491*Y492+AX491*FK491+AW491*FF491+AY491*FP491+AZ491*FU491+BA491*FZ491+BG491*GG491+BB491*GK491+BC491*GN491+BD491*GP491))</f>
        <v>1.59963432013121</v>
      </c>
      <c r="AD492" s="435" t="str">
        <f>IF(AC492=AC491,"",AC492-AC491)</f>
        <v/>
      </c>
      <c r="AE492" s="436" t="str">
        <f>IF(1-AF492=0,"",(1-AF492))</f>
        <v/>
      </c>
      <c r="AF492" s="437">
        <v>1</v>
      </c>
      <c r="AG492" s="10" t="str">
        <f>AG491</f>
        <v>9A3</v>
      </c>
      <c r="AH492" s="438" t="str">
        <f>AH491</f>
        <v/>
      </c>
      <c r="AI492" s="424"/>
      <c r="AJ492" s="10" t="str">
        <f>IF(_tag_month_day!I482="","",_tag_month_day!I482)</f>
        <v/>
      </c>
      <c r="AK492" s="440"/>
      <c r="AL492" s="440"/>
      <c r="AM492" s="440"/>
      <c r="AN492" s="441">
        <f>AN491</f>
        <v>2</v>
      </c>
      <c r="AO492" s="441">
        <f>AO491</f>
        <v>8</v>
      </c>
      <c r="AP492" s="442" t="e">
        <f>(IF(AN492=0,AS491,AS491*(1+AO492/AN492)/(AR492+AO492/AN492)))+AT492</f>
        <v>#VALUE!</v>
      </c>
      <c r="AQ492" s="443" t="str">
        <f>IF(_tag_month_day!J482="","",_tag_month_day!J482/100)</f>
        <v/>
      </c>
      <c r="AR492" s="444">
        <f>AR491</f>
        <v>1.3</v>
      </c>
      <c r="AS492" s="445" t="e">
        <f>AQ492*(AN492*AR492+AO492)/(AN492+AO492)</f>
        <v>#VALUE!</v>
      </c>
      <c r="AT492" s="445" t="e">
        <f>(SUM(BE492:BF492)-SUM(BE491:BF491))*0.05</f>
        <v>#VALUE!</v>
      </c>
      <c r="AU492" s="446" t="str">
        <f>IF(_tag_month_day!CC482="","",IF(_tag_month_day!CC482&gt;0,_tag_month_day!CD482,_tag_month_day!CE482))</f>
        <v/>
      </c>
      <c r="AV492" s="447" t="str">
        <f>IF(_tag_month_day!L482="","",_tag_month_day!L482/100)</f>
        <v/>
      </c>
      <c r="AW492" s="431">
        <f>AW491</f>
        <v>0</v>
      </c>
      <c r="AX492" s="431">
        <f>AX491</f>
        <v>0</v>
      </c>
      <c r="AY492" s="431" t="str">
        <f>IF(_tag_month_day!M482="","",_tag_month_day!M482/100)</f>
        <v/>
      </c>
      <c r="AZ492" s="431" t="str">
        <f>IF(_tag_month_day!N482="","",_tag_month_day!N482/100)</f>
        <v/>
      </c>
      <c r="BA492" s="431" t="str">
        <f>IF(_tag_month_day!O482="","",_tag_month_day!O482/100)</f>
        <v/>
      </c>
      <c r="BB492" s="448" t="str">
        <f>IF(_tag_month_day!P482="","",_tag_month_day!P482/100)</f>
        <v/>
      </c>
      <c r="BC492" s="448">
        <f>BC491</f>
        <v>0</v>
      </c>
      <c r="BD492" s="448" t="str">
        <f>IF(_tag_month_day!Q482="","",_tag_month_day!Q482/100)</f>
        <v/>
      </c>
      <c r="BE492" s="449" t="str">
        <f>IF(_tag_month_day!R482="","",_tag_month_day!R482/100)</f>
        <v/>
      </c>
      <c r="BF492" s="388" t="e">
        <f>(AU492*(100+BE492*100))/(AJ492-AU492)/100</f>
        <v>#VALUE!</v>
      </c>
      <c r="BG492" s="450" t="e">
        <f>BE492+BF492</f>
        <v>#VALUE!</v>
      </c>
      <c r="BH492" s="451" t="e">
        <f>SUM(AV492:BF492)</f>
        <v>#VALUE!</v>
      </c>
      <c r="BI492" s="452" t="e">
        <f>IF(CX492=0,BI491,(DK492*查询!$R$5+DL492*查询!$Q$5+DM492*查询!$N$5+DN492*查询!$O$5+DO492*查询!$P$5)*AF492/CX492)</f>
        <v>#VALUE!</v>
      </c>
      <c r="BJ492" s="452" t="e">
        <f>IF(CX492=0,BJ491,(DP492*查询!$S$5+DQ492*查询!$T$5+DR492*查询!$U$5)*AF492/CX492)</f>
        <v>#VALUE!</v>
      </c>
      <c r="BK492" s="452">
        <f>BK491</f>
        <v>1</v>
      </c>
      <c r="BL492" s="453" t="e">
        <f>SUMPRODUCT((AV492:BA492)*(GS492:GX492))/((GS492:GX492)+SUM(BB492:BD492)*GY492+BG492*GZ492)</f>
        <v>#VALUE!</v>
      </c>
      <c r="BM492" s="453" t="e">
        <f>BK492*($AV492*FB492+$AW492*FD492+$AX492*FI492+$AY492*FN492+$AZ492*FS492+$BA492*FX492+$BG492*GE492)/(AV492*EY492+AX492*FK492+AW492*FF492+AY492*FP492+AZ492*FU492+BA492*FZ492+BG492*GG492+BB492*GK492+BC492*GN492+BD492*GP492)</f>
        <v>#VALUE!</v>
      </c>
      <c r="BN492" s="453" t="e">
        <f>($AV492*FC492+$AX492*FJ492+$AW492*FE492+$AY492*FO492+$AZ492*FT492+$BA492*FY492+$BG492*GF492)/($AV492*FA492+BG492*GH492+BB492*GL492+BC492*GO492+BD492*GQ492+BA492*GA492)</f>
        <v>#VALUE!</v>
      </c>
      <c r="BO492" s="454" t="e">
        <f>SUMPRODUCT(AV492:BA492*GS492:GX492)/(GS492:GX492+(BB492+BC492+BD492)*GY492+BG492)</f>
        <v>#VALUE!</v>
      </c>
      <c r="BP492" s="454" t="e">
        <f>SUMPRODUCT(AV492:BA492*GS492:GX492)/(GS492:GX492+(BB492+BC492+BD492)*GY492+BG492)</f>
        <v>#VALUE!</v>
      </c>
      <c r="BQ492" s="454" t="e">
        <f>SUMPRODUCT(AV492:BA492*GS492:GX492)/(GS492:GX492+(BB492+BC492+BD492)*GY492+BG492)</f>
        <v>#VALUE!</v>
      </c>
      <c r="BR492" s="453" t="str">
        <f>IF(_tag_month_day!T482="","",_tag_month_day!T482)</f>
        <v/>
      </c>
      <c r="BS492" s="453" t="str">
        <f>IF(_tag_month_day!U482="","",_tag_month_day!U482)</f>
        <v/>
      </c>
      <c r="BT492" s="455" t="str">
        <f>IF(CK492="","",IF((CK492&gt;=BV492-0.12)*(CK492&lt;=BV492+0.12),"合格","不合格"))</f>
        <v/>
      </c>
      <c r="BU492" s="456" t="str">
        <f>IF(_tag_month_day!V482="","",_tag_month_day!V482)</f>
        <v/>
      </c>
      <c r="BV492" s="457" t="str">
        <f>IF(_tag_month_day!W482="","",_tag_month_day!W482)</f>
        <v/>
      </c>
      <c r="BW492" s="458" t="str">
        <f>IF(_tag_month_day!X482="","",_tag_month_day!X482)</f>
        <v/>
      </c>
      <c r="BX492" s="458" t="str">
        <f>IF(_tag_month_day!Y482="","",_tag_month_day!Y482)</f>
        <v/>
      </c>
      <c r="BY492" s="459">
        <f ca="1">L492</f>
        <v>43606.124999998836</v>
      </c>
      <c r="BZ492" s="460"/>
      <c r="CA492" s="461"/>
      <c r="CB492" s="424" t="str">
        <f>IF(_tag_month_day!Z482="","",_tag_month_day!Z482)</f>
        <v/>
      </c>
      <c r="CC492" s="424" t="str">
        <f>IF(_tag_month_day!AA482="","",_tag_month_day!AA482)</f>
        <v/>
      </c>
      <c r="CD492" s="424" t="str">
        <f>IF(_tag_month_day!AB482="","",_tag_month_day!AB482)</f>
        <v/>
      </c>
      <c r="CE492" s="424" t="str">
        <f>IF(_tag_month_day!AC482="","",_tag_month_day!AC482)</f>
        <v/>
      </c>
      <c r="CF492" s="424" t="str">
        <f>IF(_tag_month_day!AD482="","",_tag_month_day!AD482)</f>
        <v/>
      </c>
      <c r="CG492" s="424" t="str">
        <f>IF(_tag_month_day!AE482="","",_tag_month_day!AE482)</f>
        <v/>
      </c>
      <c r="CH492" s="424" t="str">
        <f>IF(_tag_month_day!AF482="","",_tag_month_day!AF482)</f>
        <v/>
      </c>
      <c r="CI492" s="424" t="str">
        <f>IF(_tag_month_day!AG482="","",_tag_month_day!AG482)</f>
        <v/>
      </c>
      <c r="CJ492" s="424" t="str">
        <f>IF(_tag_month_day!AH482="","",_tag_month_day!AH482)</f>
        <v/>
      </c>
      <c r="CK492" s="424" t="str">
        <f>IF(_tag_month_day!AI482="","",_tag_month_day!AI482)</f>
        <v/>
      </c>
      <c r="CL492" s="4" t="str">
        <f>IF(_tag_month_day!AJ482="","",_tag_month_day!AJ482)</f>
        <v/>
      </c>
      <c r="CM492" s="4" t="str">
        <f>IF(_tag_month_day!AK482="","",_tag_month_day!AK482)</f>
        <v/>
      </c>
      <c r="CN492" s="4" t="str">
        <f>IF(_tag_month_day!AL482="","",_tag_month_day!AL482)</f>
        <v/>
      </c>
      <c r="CO492" s="4" t="str">
        <f>IF(_tag_month_day!AM482="","",_tag_month_day!AM482)</f>
        <v/>
      </c>
      <c r="CP492" s="4" t="str">
        <f>IF(_tag_month_day!AN482="","",_tag_month_day!AN482)</f>
        <v/>
      </c>
      <c r="CQ492" s="4" t="str">
        <f>IF(_tag_month_day!AO482="","",_tag_month_day!AO482)</f>
        <v/>
      </c>
      <c r="CR492" s="462" t="str">
        <f>IF(_tag_month_day!AP482="","",_tag_month_day!AP482)</f>
        <v/>
      </c>
      <c r="CS492" s="463" t="str">
        <f>IF(_tag_month_day!AQ482="","",_tag_month_day!AQ482)</f>
        <v/>
      </c>
      <c r="CT492" s="4" t="str">
        <f>IF(_tag_month_day!AR482="","",_tag_month_day!AR482)</f>
        <v/>
      </c>
      <c r="CU492" s="464" t="e">
        <f>DU492/AJ492</f>
        <v>#VALUE!</v>
      </c>
      <c r="CV492" s="451" t="e">
        <f>BG492/BH492</f>
        <v>#VALUE!</v>
      </c>
      <c r="CW492" s="465" t="e">
        <f>AJ492*(1-CV492)*CU492*AF492</f>
        <v>#VALUE!</v>
      </c>
      <c r="CX492" s="465" t="e">
        <f>CW492*94%</f>
        <v>#VALUE!</v>
      </c>
      <c r="CY492" s="466" t="e">
        <f>IF(CX492=0,0,DS492/(DS492+CX492))</f>
        <v>#VALUE!</v>
      </c>
      <c r="CZ492" s="465" t="e">
        <f>$AJ492*EF492</f>
        <v>#VALUE!</v>
      </c>
      <c r="DA492" s="465" t="e">
        <f>$AJ492*EG492</f>
        <v>#VALUE!</v>
      </c>
      <c r="DB492" s="465" t="e">
        <f>$AJ492*EH492</f>
        <v>#VALUE!</v>
      </c>
      <c r="DC492" s="465" t="e">
        <f>$AJ492*EI492</f>
        <v>#VALUE!</v>
      </c>
      <c r="DD492" s="465" t="e">
        <f>$AJ492*EJ492</f>
        <v>#VALUE!</v>
      </c>
      <c r="DE492" s="465" t="e">
        <f>$AJ492*EK492</f>
        <v>#VALUE!</v>
      </c>
      <c r="DF492" s="465" t="e">
        <f>$AJ492*EL492</f>
        <v>#VALUE!</v>
      </c>
      <c r="DG492" s="465" t="e">
        <f>$AJ492*EM492</f>
        <v>#VALUE!</v>
      </c>
      <c r="DH492" s="465" t="e">
        <f>$AJ492*EN492</f>
        <v>#VALUE!</v>
      </c>
      <c r="DI492" s="465" t="e">
        <f>$AJ492*EO492</f>
        <v>#VALUE!</v>
      </c>
      <c r="DJ492" s="465" t="e">
        <f>CZ492*(1-EP492)</f>
        <v>#VALUE!</v>
      </c>
      <c r="DK492" s="465" t="e">
        <f>DA492*(1-ER492)</f>
        <v>#VALUE!</v>
      </c>
      <c r="DL492" s="465" t="e">
        <f>DB492*(1-EQ492)</f>
        <v>#VALUE!</v>
      </c>
      <c r="DM492" s="465" t="e">
        <f>DC492*(1-ES492)</f>
        <v>#VALUE!</v>
      </c>
      <c r="DN492" s="465" t="e">
        <f>DD492*(1-ET492)</f>
        <v>#VALUE!</v>
      </c>
      <c r="DO492" s="465" t="e">
        <f>DE492</f>
        <v>#VALUE!</v>
      </c>
      <c r="DP492" s="465" t="e">
        <f>DF492*(1-EU492)</f>
        <v>#VALUE!</v>
      </c>
      <c r="DQ492" s="465" t="e">
        <f>DG492*(1-EV492)</f>
        <v>#VALUE!</v>
      </c>
      <c r="DR492" s="465" t="e">
        <f>DH492*(1-EW492)</f>
        <v>#VALUE!</v>
      </c>
      <c r="DS492" s="465" t="e">
        <f>DI492</f>
        <v>#VALUE!</v>
      </c>
      <c r="DT492" s="465" t="e">
        <f>SUM(DJ492:DS492)</f>
        <v>#VALUE!</v>
      </c>
      <c r="DU492" s="465" t="e">
        <f>(GS492:GX492)+(DP492+DQ492+DR492)*GY492+DS492</f>
        <v>#VALUE!</v>
      </c>
      <c r="DV492" s="451" t="e">
        <f>AV492/$BH492/(1-EP492)</f>
        <v>#VALUE!</v>
      </c>
      <c r="DW492" s="451" t="e">
        <f>AW492/$BH492/(1-ER492)</f>
        <v>#VALUE!</v>
      </c>
      <c r="DX492" s="451" t="e">
        <f>AX492/$BH492/(1-EQ492)</f>
        <v>#VALUE!</v>
      </c>
      <c r="DY492" s="451" t="e">
        <f>AY492/$BH492/(1-ES492)</f>
        <v>#VALUE!</v>
      </c>
      <c r="DZ492" s="451" t="e">
        <f>AZ492/$BH492/(1-ET492)</f>
        <v>#VALUE!</v>
      </c>
      <c r="EA492" s="451" t="e">
        <f>BA492/$BH492/(1-AX492)</f>
        <v>#VALUE!</v>
      </c>
      <c r="EB492" s="451" t="e">
        <f>BB492/$BH492/(1-EU492)</f>
        <v>#VALUE!</v>
      </c>
      <c r="EC492" s="451" t="e">
        <f>BC492/$BH492/(1-EV492)</f>
        <v>#VALUE!</v>
      </c>
      <c r="ED492" s="451" t="e">
        <f>BD492/$BH492/(1-EW492)</f>
        <v>#VALUE!</v>
      </c>
      <c r="EE492" s="451" t="e">
        <f>BG492/BH492</f>
        <v>#VALUE!</v>
      </c>
      <c r="EF492" s="451" t="e">
        <f>DV492/SUM($DV492:$EE492)</f>
        <v>#VALUE!</v>
      </c>
      <c r="EG492" s="451" t="e">
        <f>DW492/SUM($DV492:$EE492)</f>
        <v>#VALUE!</v>
      </c>
      <c r="EH492" s="451" t="e">
        <f>DX492/SUM($DV492:$EE492)</f>
        <v>#VALUE!</v>
      </c>
      <c r="EI492" s="451" t="e">
        <f>DY492/SUM($DV492:$EE492)</f>
        <v>#VALUE!</v>
      </c>
      <c r="EJ492" s="451" t="e">
        <f>DZ492/SUM($DV492:$EE492)</f>
        <v>#VALUE!</v>
      </c>
      <c r="EK492" s="451" t="e">
        <f>EA492/SUM($DV492:$EE492)</f>
        <v>#VALUE!</v>
      </c>
      <c r="EL492" s="451" t="e">
        <f>EB492/SUM($DV492:$EE492)</f>
        <v>#VALUE!</v>
      </c>
      <c r="EM492" s="451" t="e">
        <f>EC492/SUM($DV492:$EE492)</f>
        <v>#VALUE!</v>
      </c>
      <c r="EN492" s="451" t="e">
        <f>ED492/SUM($DV492:$EE492)</f>
        <v>#VALUE!</v>
      </c>
      <c r="EO492" s="451" t="e">
        <f>EE492/SUM($DV492:$EE492)</f>
        <v>#VALUE!</v>
      </c>
      <c r="EP492" s="450">
        <f>EP491</f>
        <v>0.080000000000000002</v>
      </c>
      <c r="EQ492" s="450">
        <f>EQ491</f>
        <v>0.014999999999999999</v>
      </c>
      <c r="ER492" s="450">
        <f>ER491</f>
        <v>0.014999999999999999</v>
      </c>
      <c r="ES492" s="450">
        <f>ES491</f>
        <v>0.014999999999999999</v>
      </c>
      <c r="ET492" s="450">
        <f>ET491</f>
        <v>0.014999999999999999</v>
      </c>
      <c r="EU492" s="450">
        <f>EU491</f>
        <v>0.089999999999999997</v>
      </c>
      <c r="EV492" s="450">
        <f>EV491</f>
        <v>0.089999999999999997</v>
      </c>
      <c r="EW492" s="450">
        <f>EW491</f>
        <v>0.089999999999999997</v>
      </c>
      <c r="EX492" s="431" t="str">
        <f>IF(_tag_month_day!AS482="","",_tag_month_day!AS482/100)</f>
        <v/>
      </c>
      <c r="EY492" s="431" t="str">
        <f>IF(_tag_month_day!AT482="","",_tag_month_day!AT482/100)</f>
        <v/>
      </c>
      <c r="EZ492" s="431" t="str">
        <f>IF(_tag_month_day!AU482="","",_tag_month_day!AU482/100)</f>
        <v/>
      </c>
      <c r="FA492" s="431" t="str">
        <f>IF(_tag_month_day!AV482="","",_tag_month_day!AV482/100)</f>
        <v/>
      </c>
      <c r="FB492" s="431" t="str">
        <f>IF(_tag_month_day!AW482="","",_tag_month_day!AW482/100)</f>
        <v/>
      </c>
      <c r="FC492" s="431" t="str">
        <f>IF(_tag_month_day!AX482="","",_tag_month_day!AX482/100)</f>
        <v/>
      </c>
      <c r="FD492" s="449" t="str">
        <f>IF(_tag_month_day!AY482="","",_tag_month_day!AY482/100)</f>
        <v/>
      </c>
      <c r="FE492" s="449" t="str">
        <f>IF(_tag_month_day!AZ482="","",_tag_month_day!AZ482/100)</f>
        <v/>
      </c>
      <c r="FF492" s="449" t="str">
        <f>IF(_tag_month_day!BA482="","",_tag_month_day!BA482/100)</f>
        <v/>
      </c>
      <c r="FG492" s="449" t="str">
        <f>IF(_tag_month_day!BB482="","",_tag_month_day!BB482/100)</f>
        <v/>
      </c>
      <c r="FH492" s="467" t="str">
        <f>IF(_tag_month_day!BC482="","",_tag_month_day!BC482/100)</f>
        <v/>
      </c>
      <c r="FI492" s="449">
        <f>FI491</f>
        <v>0.40999999999999998</v>
      </c>
      <c r="FJ492" s="449">
        <f>FJ491</f>
        <v>0.11</v>
      </c>
      <c r="FK492" s="449">
        <f>FK491</f>
        <v>0.014999999999999999</v>
      </c>
      <c r="FL492" s="449">
        <f>FL491</f>
        <v>0</v>
      </c>
      <c r="FM492" s="467">
        <f>FM491</f>
        <v>0.0001</v>
      </c>
      <c r="FN492" s="449">
        <f>FN491</f>
        <v>0.32000000000000001</v>
      </c>
      <c r="FO492" s="449">
        <f>FO491</f>
        <v>0.20000000000000001</v>
      </c>
      <c r="FP492" s="449">
        <f>FP491</f>
        <v>0.01</v>
      </c>
      <c r="FQ492" s="449">
        <f>FQ491</f>
        <v>0</v>
      </c>
      <c r="FR492" s="467">
        <f>FR491</f>
        <v>0.0001</v>
      </c>
      <c r="FS492" s="449" t="str">
        <f>IF(_tag_month_day!BD482="","",_tag_month_day!BD482/100)</f>
        <v/>
      </c>
      <c r="FT492" s="449" t="str">
        <f>IF(_tag_month_day!BE482="","",_tag_month_day!BE482/100)</f>
        <v/>
      </c>
      <c r="FU492" s="449" t="str">
        <f>IF(_tag_month_day!BF482="","",_tag_month_day!BF482/100)</f>
        <v/>
      </c>
      <c r="FV492" s="449" t="str">
        <f>IF(_tag_month_day!BG482="","",_tag_month_day!BG482/100)</f>
        <v/>
      </c>
      <c r="FW492" s="467" t="str">
        <f>IF(_tag_month_day!BH482="","",_tag_month_day!BH482/100)</f>
        <v/>
      </c>
      <c r="FX492" s="449" t="str">
        <f>IF(_tag_month_day!BI482="","",_tag_month_day!BI482/100)</f>
        <v/>
      </c>
      <c r="FY492" s="449" t="str">
        <f>IF(_tag_month_day!BJ482="","",_tag_month_day!BJ482/100)</f>
        <v/>
      </c>
      <c r="FZ492" s="468" t="str">
        <f>IF(_tag_month_day!BK482="","",_tag_month_day!BK482/100)</f>
        <v/>
      </c>
      <c r="GA492" s="449" t="str">
        <f>IF(_tag_month_day!BL482="","",_tag_month_day!BL482/100)</f>
        <v/>
      </c>
      <c r="GB492" s="467" t="str">
        <f>IF(_tag_month_day!BM482="","",_tag_month_day!BM482/100)</f>
        <v/>
      </c>
      <c r="GC492" s="431" t="str">
        <f>IF(_tag_month_day!BN482="","",_tag_month_day!BN482/100)</f>
        <v/>
      </c>
      <c r="GD492" s="431" t="str">
        <f>IF(_tag_month_day!BO482="","",_tag_month_day!BO482/100)</f>
        <v/>
      </c>
      <c r="GE492" s="431" t="str">
        <f>IF(_tag_month_day!BP482="","",_tag_month_day!BP482/100)</f>
        <v/>
      </c>
      <c r="GF492" s="431" t="str">
        <f>IF(_tag_month_day!BQ482="","",_tag_month_day!BQ482/100)</f>
        <v/>
      </c>
      <c r="GG492" s="431" t="str">
        <f>IF(_tag_month_day!BR482="","",_tag_month_day!BR482/100)</f>
        <v/>
      </c>
      <c r="GH492" s="431" t="str">
        <f>IF(_tag_month_day!BS482="","",_tag_month_day!BS482/100)</f>
        <v/>
      </c>
      <c r="GI492" s="467" t="str">
        <f>IF(_tag_month_day!BT482="","",_tag_month_day!BT482/100)</f>
        <v/>
      </c>
      <c r="GJ492" s="469" t="str">
        <f>IF(_tag_month_day!BU482="","",_tag_month_day!BU482/100)</f>
        <v/>
      </c>
      <c r="GK492" s="470">
        <f>GK491</f>
        <v>0.070000000000000007</v>
      </c>
      <c r="GL492" s="470">
        <f>GL491</f>
        <v>0.029999999999999999</v>
      </c>
      <c r="GM492" s="471" t="str">
        <f>IF(_tag_month_day!BX482="","",_tag_month_day!BX482/100)</f>
        <v/>
      </c>
      <c r="GN492" s="470">
        <f>GN491</f>
        <v>0.070000000000000007</v>
      </c>
      <c r="GO492" s="470">
        <f>GO491</f>
        <v>0.029999999999999999</v>
      </c>
      <c r="GP492" s="470">
        <f>GP491</f>
        <v>0.089999999999999997</v>
      </c>
      <c r="GQ492" s="470">
        <f>GQ491</f>
        <v>0.029999999999999999</v>
      </c>
      <c r="GR492" s="471" t="str">
        <f>IF(_tag_month_day!CA482="","",_tag_month_day!CA482/100)</f>
        <v/>
      </c>
      <c r="GS492" s="472">
        <f>GS491</f>
        <v>0.95299999999999996</v>
      </c>
      <c r="GT492" s="472">
        <f>GT491</f>
        <v>0.55000000000000004</v>
      </c>
      <c r="GU492" s="472">
        <f>GU491</f>
        <v>0.55000000000000004</v>
      </c>
      <c r="GV492" s="472">
        <f>GV491</f>
        <v>0.55000000000000004</v>
      </c>
      <c r="GW492" s="472">
        <f>GW491</f>
        <v>0.5</v>
      </c>
      <c r="GX492" s="472">
        <f>GX491</f>
        <v>0.93500000000000005</v>
      </c>
      <c r="GY492" s="472">
        <f>GY491</f>
        <v>0.14999999999999999</v>
      </c>
      <c r="GZ492" s="472">
        <f>GZ491</f>
        <v>1</v>
      </c>
      <c r="HA492" s="474">
        <f>HA491</f>
        <v>0.047</v>
      </c>
      <c r="HB492" s="474">
        <f>HB491</f>
        <v>0.45000000000000001</v>
      </c>
      <c r="HC492" s="474">
        <f>HC491</f>
        <v>0.45000000000000001</v>
      </c>
      <c r="HD492" s="474">
        <f>HD491</f>
        <v>0.45000000000000001</v>
      </c>
      <c r="HE492" s="474">
        <f>HE491</f>
        <v>0.5</v>
      </c>
      <c r="HF492" s="474">
        <f>HF491</f>
        <v>0.065000000000000002</v>
      </c>
      <c r="HG492" s="474">
        <f>HG491</f>
        <v>0.84999999999999998</v>
      </c>
      <c r="HH492" s="474">
        <f>HH491</f>
        <v>0</v>
      </c>
      <c r="HI492" s="10">
        <f>IF(BZ492&lt;&gt;"",CK492-BV492,0)</f>
        <v>0</v>
      </c>
      <c r="HJ492" s="10" t="e">
        <f>IF(AJ492&gt;0,AH492-AJ492,0)</f>
        <v>#VALUE!</v>
      </c>
      <c r="HK492" s="466">
        <f>HK491</f>
        <v>0.84999999999999998</v>
      </c>
      <c r="HL492" s="424">
        <f>HL491</f>
        <v>550000</v>
      </c>
      <c r="HM492" s="424">
        <f>HM491</f>
        <v>480000</v>
      </c>
      <c r="HN492" s="465" t="e">
        <f>(DJ492*EZ492+DK492*FH492+DL492*FM492+DM492*FR492+DN492*FW492+DO492*GB492+DS492*GI492+DP492*GM492+DR492*GR492)*1000*2</f>
        <v>#VALUE!</v>
      </c>
      <c r="HO492" s="465" t="e">
        <f>HN492*HK492*$HO$2/HL492*1000000</f>
        <v>#VALUE!</v>
      </c>
      <c r="HP492" s="465" t="e">
        <f>HN492*HK492*$HP$2/HM492*1000000</f>
        <v>#VALUE!</v>
      </c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</row>
    <row customFormat="1" r="493" s="0">
      <c r="A493" s="420">
        <v>482</v>
      </c>
      <c r="B493" s="421">
        <f ca="1">IF(D493=D492,B492,IF(D493="夜班",B492+1,B492))</f>
        <v>43606</v>
      </c>
      <c r="C493" s="422">
        <f>C492</f>
        <v>0.041666666666666699</v>
      </c>
      <c r="D493" s="10" t="str">
        <f ca="1">IF(HOUR(G493)&lt;8,"夜班",IF(HOUR(G493)&lt;16,"白班",IF(HOUR(G493)&lt;24,"中班",0)))</f>
        <v>夜班</v>
      </c>
      <c r="E493" s="10" t="e">
        <f ca="1">IF(F493=1,"甲",IF(F493=2,"乙",IF(F493=3,"丙",IF(F493=4,"丁",""))))</f>
        <v>#REF!</v>
      </c>
      <c r="F493" s="10" t="e">
        <f ca="1">SUMPRODUCT((成本日报!$A$3:$A$95=计划!B493)*(成本日报!$B$3:$B$95=计划!$D493),成本日报!$C$3:$C$95)</f>
        <v>#REF!</v>
      </c>
      <c r="G493" s="423">
        <f ca="1">G492+C492</f>
        <v>43606.0416666655</v>
      </c>
      <c r="H493" s="423">
        <f ca="1">$G493+$C493/60*10+$C493*0</f>
        <v>43606.048611109945</v>
      </c>
      <c r="I493" s="423">
        <f ca="1">$G493+$C493/60*18+$C493*0</f>
        <v>43606.054166665497</v>
      </c>
      <c r="J493" s="423">
        <f ca="1">$G493+$C493/60*0+$C493*1</f>
        <v>43606.083333332164</v>
      </c>
      <c r="K493" s="423">
        <f ca="1">$G493+$C493/60*30+$C493*2</f>
        <v>43606.145833332172</v>
      </c>
      <c r="L493" s="423">
        <f ca="1">$G493+$C493/60*0+$C493*3</f>
        <v>43606.1666666655</v>
      </c>
      <c r="M493" s="424" t="str">
        <f>IF(_tag_month_day!A483="","",_tag_month_day!A483)</f>
        <v/>
      </c>
      <c r="N493" s="424" t="str">
        <f>IF(_tag_month_day!B483="","",_tag_month_day!B483)</f>
        <v/>
      </c>
      <c r="O493" s="425" t="e">
        <f>IF(M493+N493=0,"",M493+N493)</f>
        <v>#VALUE!</v>
      </c>
      <c r="P493" s="424" t="str">
        <f>IF(_tag_month_day!C483="","",_tag_month_day!C483)</f>
        <v/>
      </c>
      <c r="Q493" s="424" t="str">
        <f>IF(_tag_month_day!D483="","",_tag_month_day!D483)</f>
        <v/>
      </c>
      <c r="R493" s="426" t="str">
        <f>IF(_tag_month_day!CB483="","",_tag_month_day!CB483/100)</f>
        <v/>
      </c>
      <c r="S493" s="427" t="str">
        <f>IF(_tag_month_day!E483="","",_tag_month_day!E483)</f>
        <v/>
      </c>
      <c r="T493" s="427" t="str">
        <f>IF(_tag_month_day!F483="","",_tag_month_day!F483)</f>
        <v/>
      </c>
      <c r="U493" s="428" t="e">
        <f>S493+T493</f>
        <v>#VALUE!</v>
      </c>
      <c r="V493" s="429" t="e">
        <f>U493/AJ493</f>
        <v>#VALUE!</v>
      </c>
      <c r="W493" s="430" t="str">
        <f>IF(_jhy_month_day!A483="","",_jhy_month_day!A483)</f>
        <v/>
      </c>
      <c r="X493" s="431" t="str">
        <f>IF(_jhy_month_day!B483="","",_jhy_month_day!B483/100)</f>
        <v/>
      </c>
      <c r="Y493" s="431" t="str">
        <f>IF(_jhy_month_day!C483="","",_jhy_month_day!C483/100)</f>
        <v/>
      </c>
      <c r="Z493" s="432">
        <f>Z489+1</f>
        <v>121</v>
      </c>
      <c r="AA493" s="433" t="str">
        <f>IF(_tag_month_day!G483="","",_tag_month_day!G483/100)</f>
        <v/>
      </c>
      <c r="AB493" s="433" t="str">
        <f>IF(_tag_month_day!H483="","",_tag_month_day!H483/100)</f>
        <v/>
      </c>
      <c r="AC493" s="434">
        <f>IF(X493="",AC492,BK493*($AV492*X493+$AW492*FD492+$AX492*FI492+$AY492*FN492+$AZ492*FS492+$BA492*FX492+$BG492*GE492)/(AV492*Y493+AX492*FK492+AW492*FF492+AY492*FP492+AZ492*FU492+BA492*FZ492+BG492*GG492+BB492*GK492+BC492*GN492+BD492*GP492))</f>
        <v>1.59963432013121</v>
      </c>
      <c r="AD493" s="435" t="str">
        <f>IF(AC493=AC492,"",AC493-AC492)</f>
        <v/>
      </c>
      <c r="AE493" s="436" t="str">
        <f>IF(1-AF493=0,"",(1-AF493))</f>
        <v/>
      </c>
      <c r="AF493" s="437">
        <v>1</v>
      </c>
      <c r="AG493" s="10" t="str">
        <f>AG492</f>
        <v>9A3</v>
      </c>
      <c r="AH493" s="438" t="str">
        <f>AH492</f>
        <v/>
      </c>
      <c r="AI493" s="424"/>
      <c r="AJ493" s="10" t="str">
        <f>IF(_tag_month_day!I483="","",_tag_month_day!I483)</f>
        <v/>
      </c>
      <c r="AK493" s="440"/>
      <c r="AL493" s="440"/>
      <c r="AM493" s="440"/>
      <c r="AN493" s="441">
        <f>AN492</f>
        <v>2</v>
      </c>
      <c r="AO493" s="441">
        <f>AO492</f>
        <v>8</v>
      </c>
      <c r="AP493" s="442" t="e">
        <f>(IF(AN493=0,AS492,AS492*(1+AO493/AN493)/(AR493+AO493/AN493)))+AT493</f>
        <v>#VALUE!</v>
      </c>
      <c r="AQ493" s="443" t="str">
        <f>IF(_tag_month_day!J483="","",_tag_month_day!J483/100)</f>
        <v/>
      </c>
      <c r="AR493" s="444">
        <f>AR492</f>
        <v>1.3</v>
      </c>
      <c r="AS493" s="445" t="e">
        <f>AQ493*(AN493*AR493+AO493)/(AN493+AO493)</f>
        <v>#VALUE!</v>
      </c>
      <c r="AT493" s="445" t="e">
        <f>(SUM(BE493:BF493)-SUM(BE492:BF492))*0.05</f>
        <v>#VALUE!</v>
      </c>
      <c r="AU493" s="446" t="str">
        <f>IF(_tag_month_day!CC483="","",IF(_tag_month_day!CC483&gt;0,_tag_month_day!CD483,_tag_month_day!CE483))</f>
        <v/>
      </c>
      <c r="AV493" s="447" t="str">
        <f>IF(_tag_month_day!L483="","",_tag_month_day!L483/100)</f>
        <v/>
      </c>
      <c r="AW493" s="431">
        <f>AW492</f>
        <v>0</v>
      </c>
      <c r="AX493" s="431">
        <f>AX492</f>
        <v>0</v>
      </c>
      <c r="AY493" s="431" t="str">
        <f>IF(_tag_month_day!M483="","",_tag_month_day!M483/100)</f>
        <v/>
      </c>
      <c r="AZ493" s="431" t="str">
        <f>IF(_tag_month_day!N483="","",_tag_month_day!N483/100)</f>
        <v/>
      </c>
      <c r="BA493" s="431" t="str">
        <f>IF(_tag_month_day!O483="","",_tag_month_day!O483/100)</f>
        <v/>
      </c>
      <c r="BB493" s="448" t="str">
        <f>IF(_tag_month_day!P483="","",_tag_month_day!P483/100)</f>
        <v/>
      </c>
      <c r="BC493" s="448">
        <f>BC492</f>
        <v>0</v>
      </c>
      <c r="BD493" s="448" t="str">
        <f>IF(_tag_month_day!Q483="","",_tag_month_day!Q483/100)</f>
        <v/>
      </c>
      <c r="BE493" s="449" t="str">
        <f>IF(_tag_month_day!R483="","",_tag_month_day!R483/100)</f>
        <v/>
      </c>
      <c r="BF493" s="388" t="e">
        <f>(AU493*(100+BE493*100))/(AJ493-AU493)/100</f>
        <v>#VALUE!</v>
      </c>
      <c r="BG493" s="450" t="e">
        <f>BE493+BF493</f>
        <v>#VALUE!</v>
      </c>
      <c r="BH493" s="451" t="e">
        <f>SUM(AV493:BF493)</f>
        <v>#VALUE!</v>
      </c>
      <c r="BI493" s="452" t="e">
        <f>IF(CX493=0,BI492,(DK493*查询!$R$5+DL493*查询!$Q$5+DM493*查询!$N$5+DN493*查询!$O$5+DO493*查询!$P$5)*AF493/CX493)</f>
        <v>#VALUE!</v>
      </c>
      <c r="BJ493" s="452" t="e">
        <f>IF(CX493=0,BJ492,(DP493*查询!$S$5+DQ493*查询!$T$5+DR493*查询!$U$5)*AF493/CX493)</f>
        <v>#VALUE!</v>
      </c>
      <c r="BK493" s="452">
        <f>BK492</f>
        <v>1</v>
      </c>
      <c r="BL493" s="453" t="e">
        <f>SUMPRODUCT((AV493:BA493)*(GS493:GX493))/((GS493:GX493)+SUM(BB493:BD493)*GY493+BG493*GZ493)</f>
        <v>#VALUE!</v>
      </c>
      <c r="BM493" s="453" t="e">
        <f>BK493*($AV493*FB493+$AW493*FD493+$AX493*FI493+$AY493*FN493+$AZ493*FS493+$BA493*FX493+$BG493*GE493)/(AV493*EY493+AX493*FK493+AW493*FF493+AY493*FP493+AZ493*FU493+BA493*FZ493+BG493*GG493+BB493*GK493+BC493*GN493+BD493*GP493)</f>
        <v>#VALUE!</v>
      </c>
      <c r="BN493" s="453" t="e">
        <f>($AV493*FC493+$AX493*FJ493+$AW493*FE493+$AY493*FO493+$AZ493*FT493+$BA493*FY493+$BG493*GF493)/($AV493*FA493+BG493*GH493+BB493*GL493+BC493*GO493+BD493*GQ493+BA493*GA493)</f>
        <v>#VALUE!</v>
      </c>
      <c r="BO493" s="454" t="e">
        <f>SUMPRODUCT(AV493:BA493*GS493:GX493)/(GS493:GX493+(BB493+BC493+BD493)*GY493+BG493)</f>
        <v>#VALUE!</v>
      </c>
      <c r="BP493" s="454" t="e">
        <f>SUMPRODUCT(AV493:BA493*GS493:GX493)/(GS493:GX493+(BB493+BC493+BD493)*GY493+BG493)</f>
        <v>#VALUE!</v>
      </c>
      <c r="BQ493" s="454" t="e">
        <f>SUMPRODUCT(AV493:BA493*GS493:GX493)/(GS493:GX493+(BB493+BC493+BD493)*GY493+BG493)</f>
        <v>#VALUE!</v>
      </c>
      <c r="BR493" s="453" t="str">
        <f>IF(_tag_month_day!T483="","",_tag_month_day!T483)</f>
        <v/>
      </c>
      <c r="BS493" s="453" t="str">
        <f>IF(_tag_month_day!U483="","",_tag_month_day!U483)</f>
        <v/>
      </c>
      <c r="BT493" s="455" t="str">
        <f>IF(CK493="","",IF((CK493&gt;=BV493-0.12)*(CK493&lt;=BV493+0.12),"合格","不合格"))</f>
        <v/>
      </c>
      <c r="BU493" s="456" t="str">
        <f>IF(_tag_month_day!V483="","",_tag_month_day!V483)</f>
        <v/>
      </c>
      <c r="BV493" s="457" t="str">
        <f>IF(_tag_month_day!W483="","",_tag_month_day!W483)</f>
        <v/>
      </c>
      <c r="BW493" s="458" t="str">
        <f>IF(_tag_month_day!X483="","",_tag_month_day!X483)</f>
        <v/>
      </c>
      <c r="BX493" s="458" t="str">
        <f>IF(_tag_month_day!Y483="","",_tag_month_day!Y483)</f>
        <v/>
      </c>
      <c r="BY493" s="459">
        <f ca="1">L493</f>
        <v>43606.1666666655</v>
      </c>
      <c r="BZ493" s="460"/>
      <c r="CA493" s="461"/>
      <c r="CB493" s="424" t="str">
        <f>IF(_tag_month_day!Z483="","",_tag_month_day!Z483)</f>
        <v/>
      </c>
      <c r="CC493" s="424" t="str">
        <f>IF(_tag_month_day!AA483="","",_tag_month_day!AA483)</f>
        <v/>
      </c>
      <c r="CD493" s="424" t="str">
        <f>IF(_tag_month_day!AB483="","",_tag_month_day!AB483)</f>
        <v/>
      </c>
      <c r="CE493" s="424" t="str">
        <f>IF(_tag_month_day!AC483="","",_tag_month_day!AC483)</f>
        <v/>
      </c>
      <c r="CF493" s="424" t="str">
        <f>IF(_tag_month_day!AD483="","",_tag_month_day!AD483)</f>
        <v/>
      </c>
      <c r="CG493" s="424" t="str">
        <f>IF(_tag_month_day!AE483="","",_tag_month_day!AE483)</f>
        <v/>
      </c>
      <c r="CH493" s="424" t="str">
        <f>IF(_tag_month_day!AF483="","",_tag_month_day!AF483)</f>
        <v/>
      </c>
      <c r="CI493" s="424" t="str">
        <f>IF(_tag_month_day!AG483="","",_tag_month_day!AG483)</f>
        <v/>
      </c>
      <c r="CJ493" s="424" t="str">
        <f>IF(_tag_month_day!AH483="","",_tag_month_day!AH483)</f>
        <v/>
      </c>
      <c r="CK493" s="424" t="str">
        <f>IF(_tag_month_day!AI483="","",_tag_month_day!AI483)</f>
        <v/>
      </c>
      <c r="CL493" s="4" t="str">
        <f>IF(_tag_month_day!AJ483="","",_tag_month_day!AJ483)</f>
        <v/>
      </c>
      <c r="CM493" s="4" t="str">
        <f>IF(_tag_month_day!AK483="","",_tag_month_day!AK483)</f>
        <v/>
      </c>
      <c r="CN493" s="4" t="str">
        <f>IF(_tag_month_day!AL483="","",_tag_month_day!AL483)</f>
        <v/>
      </c>
      <c r="CO493" s="4" t="str">
        <f>IF(_tag_month_day!AM483="","",_tag_month_day!AM483)</f>
        <v/>
      </c>
      <c r="CP493" s="4" t="str">
        <f>IF(_tag_month_day!AN483="","",_tag_month_day!AN483)</f>
        <v/>
      </c>
      <c r="CQ493" s="4" t="str">
        <f>IF(_tag_month_day!AO483="","",_tag_month_day!AO483)</f>
        <v/>
      </c>
      <c r="CR493" s="462" t="str">
        <f>IF(_tag_month_day!AP483="","",_tag_month_day!AP483)</f>
        <v/>
      </c>
      <c r="CS493" s="463" t="str">
        <f>IF(_tag_month_day!AQ483="","",_tag_month_day!AQ483)</f>
        <v/>
      </c>
      <c r="CT493" s="4" t="str">
        <f>IF(_tag_month_day!AR483="","",_tag_month_day!AR483)</f>
        <v/>
      </c>
      <c r="CU493" s="464" t="e">
        <f>DU493/AJ493</f>
        <v>#VALUE!</v>
      </c>
      <c r="CV493" s="451" t="e">
        <f>BG493/BH493</f>
        <v>#VALUE!</v>
      </c>
      <c r="CW493" s="465" t="e">
        <f>AJ493*(1-CV493)*CU493*AF493</f>
        <v>#VALUE!</v>
      </c>
      <c r="CX493" s="465" t="e">
        <f>CW493*94%</f>
        <v>#VALUE!</v>
      </c>
      <c r="CY493" s="466" t="e">
        <f>IF(CX493=0,0,DS493/(DS493+CX493))</f>
        <v>#VALUE!</v>
      </c>
      <c r="CZ493" s="465" t="e">
        <f>$AJ493*EF493</f>
        <v>#VALUE!</v>
      </c>
      <c r="DA493" s="465" t="e">
        <f>$AJ493*EG493</f>
        <v>#VALUE!</v>
      </c>
      <c r="DB493" s="465" t="e">
        <f>$AJ493*EH493</f>
        <v>#VALUE!</v>
      </c>
      <c r="DC493" s="465" t="e">
        <f>$AJ493*EI493</f>
        <v>#VALUE!</v>
      </c>
      <c r="DD493" s="465" t="e">
        <f>$AJ493*EJ493</f>
        <v>#VALUE!</v>
      </c>
      <c r="DE493" s="465" t="e">
        <f>$AJ493*EK493</f>
        <v>#VALUE!</v>
      </c>
      <c r="DF493" s="465" t="e">
        <f>$AJ493*EL493</f>
        <v>#VALUE!</v>
      </c>
      <c r="DG493" s="465" t="e">
        <f>$AJ493*EM493</f>
        <v>#VALUE!</v>
      </c>
      <c r="DH493" s="465" t="e">
        <f>$AJ493*EN493</f>
        <v>#VALUE!</v>
      </c>
      <c r="DI493" s="465" t="e">
        <f>$AJ493*EO493</f>
        <v>#VALUE!</v>
      </c>
      <c r="DJ493" s="465" t="e">
        <f>CZ493*(1-EP493)</f>
        <v>#VALUE!</v>
      </c>
      <c r="DK493" s="465" t="e">
        <f>DA493*(1-ER493)</f>
        <v>#VALUE!</v>
      </c>
      <c r="DL493" s="465" t="e">
        <f>DB493*(1-EQ493)</f>
        <v>#VALUE!</v>
      </c>
      <c r="DM493" s="465" t="e">
        <f>DC493*(1-ES493)</f>
        <v>#VALUE!</v>
      </c>
      <c r="DN493" s="465" t="e">
        <f>DD493*(1-ET493)</f>
        <v>#VALUE!</v>
      </c>
      <c r="DO493" s="465" t="e">
        <f>DE493</f>
        <v>#VALUE!</v>
      </c>
      <c r="DP493" s="465" t="e">
        <f>DF493*(1-EU493)</f>
        <v>#VALUE!</v>
      </c>
      <c r="DQ493" s="465" t="e">
        <f>DG493*(1-EV493)</f>
        <v>#VALUE!</v>
      </c>
      <c r="DR493" s="465" t="e">
        <f>DH493*(1-EW493)</f>
        <v>#VALUE!</v>
      </c>
      <c r="DS493" s="465" t="e">
        <f>DI493</f>
        <v>#VALUE!</v>
      </c>
      <c r="DT493" s="465" t="e">
        <f>SUM(DJ493:DS493)</f>
        <v>#VALUE!</v>
      </c>
      <c r="DU493" s="465" t="e">
        <f>(GS493:GX493)+(DP493+DQ493+DR493)*GY493+DS493</f>
        <v>#VALUE!</v>
      </c>
      <c r="DV493" s="451" t="e">
        <f>AV493/$BH493/(1-EP493)</f>
        <v>#VALUE!</v>
      </c>
      <c r="DW493" s="451" t="e">
        <f>AW493/$BH493/(1-ER493)</f>
        <v>#VALUE!</v>
      </c>
      <c r="DX493" s="451" t="e">
        <f>AX493/$BH493/(1-EQ493)</f>
        <v>#VALUE!</v>
      </c>
      <c r="DY493" s="451" t="e">
        <f>AY493/$BH493/(1-ES493)</f>
        <v>#VALUE!</v>
      </c>
      <c r="DZ493" s="451" t="e">
        <f>AZ493/$BH493/(1-ET493)</f>
        <v>#VALUE!</v>
      </c>
      <c r="EA493" s="451" t="e">
        <f>BA493/$BH493/(1-AX493)</f>
        <v>#VALUE!</v>
      </c>
      <c r="EB493" s="451" t="e">
        <f>BB493/$BH493/(1-EU493)</f>
        <v>#VALUE!</v>
      </c>
      <c r="EC493" s="451" t="e">
        <f>BC493/$BH493/(1-EV493)</f>
        <v>#VALUE!</v>
      </c>
      <c r="ED493" s="451" t="e">
        <f>BD493/$BH493/(1-EW493)</f>
        <v>#VALUE!</v>
      </c>
      <c r="EE493" s="451" t="e">
        <f>BG493/BH493</f>
        <v>#VALUE!</v>
      </c>
      <c r="EF493" s="451" t="e">
        <f>DV493/SUM($DV493:$EE493)</f>
        <v>#VALUE!</v>
      </c>
      <c r="EG493" s="451" t="e">
        <f>DW493/SUM($DV493:$EE493)</f>
        <v>#VALUE!</v>
      </c>
      <c r="EH493" s="451" t="e">
        <f>DX493/SUM($DV493:$EE493)</f>
        <v>#VALUE!</v>
      </c>
      <c r="EI493" s="451" t="e">
        <f>DY493/SUM($DV493:$EE493)</f>
        <v>#VALUE!</v>
      </c>
      <c r="EJ493" s="451" t="e">
        <f>DZ493/SUM($DV493:$EE493)</f>
        <v>#VALUE!</v>
      </c>
      <c r="EK493" s="451" t="e">
        <f>EA493/SUM($DV493:$EE493)</f>
        <v>#VALUE!</v>
      </c>
      <c r="EL493" s="451" t="e">
        <f>EB493/SUM($DV493:$EE493)</f>
        <v>#VALUE!</v>
      </c>
      <c r="EM493" s="451" t="e">
        <f>EC493/SUM($DV493:$EE493)</f>
        <v>#VALUE!</v>
      </c>
      <c r="EN493" s="451" t="e">
        <f>ED493/SUM($DV493:$EE493)</f>
        <v>#VALUE!</v>
      </c>
      <c r="EO493" s="451" t="e">
        <f>EE493/SUM($DV493:$EE493)</f>
        <v>#VALUE!</v>
      </c>
      <c r="EP493" s="450">
        <f>EP492</f>
        <v>0.080000000000000002</v>
      </c>
      <c r="EQ493" s="450">
        <f>EQ492</f>
        <v>0.014999999999999999</v>
      </c>
      <c r="ER493" s="450">
        <f>ER492</f>
        <v>0.014999999999999999</v>
      </c>
      <c r="ES493" s="450">
        <f>ES492</f>
        <v>0.014999999999999999</v>
      </c>
      <c r="ET493" s="450">
        <f>ET492</f>
        <v>0.014999999999999999</v>
      </c>
      <c r="EU493" s="450">
        <f>EU492</f>
        <v>0.089999999999999997</v>
      </c>
      <c r="EV493" s="450">
        <f>EV492</f>
        <v>0.089999999999999997</v>
      </c>
      <c r="EW493" s="450">
        <f>EW492</f>
        <v>0.089999999999999997</v>
      </c>
      <c r="EX493" s="431" t="str">
        <f>IF(_tag_month_day!AS483="","",_tag_month_day!AS483/100)</f>
        <v/>
      </c>
      <c r="EY493" s="431" t="str">
        <f>IF(_tag_month_day!AT483="","",_tag_month_day!AT483/100)</f>
        <v/>
      </c>
      <c r="EZ493" s="431" t="str">
        <f>IF(_tag_month_day!AU483="","",_tag_month_day!AU483/100)</f>
        <v/>
      </c>
      <c r="FA493" s="431" t="str">
        <f>IF(_tag_month_day!AV483="","",_tag_month_day!AV483/100)</f>
        <v/>
      </c>
      <c r="FB493" s="431" t="str">
        <f>IF(_tag_month_day!AW483="","",_tag_month_day!AW483/100)</f>
        <v/>
      </c>
      <c r="FC493" s="431" t="str">
        <f>IF(_tag_month_day!AX483="","",_tag_month_day!AX483/100)</f>
        <v/>
      </c>
      <c r="FD493" s="449" t="str">
        <f>IF(_tag_month_day!AY483="","",_tag_month_day!AY483/100)</f>
        <v/>
      </c>
      <c r="FE493" s="449" t="str">
        <f>IF(_tag_month_day!AZ483="","",_tag_month_day!AZ483/100)</f>
        <v/>
      </c>
      <c r="FF493" s="449" t="str">
        <f>IF(_tag_month_day!BA483="","",_tag_month_day!BA483/100)</f>
        <v/>
      </c>
      <c r="FG493" s="449" t="str">
        <f>IF(_tag_month_day!BB483="","",_tag_month_day!BB483/100)</f>
        <v/>
      </c>
      <c r="FH493" s="467" t="str">
        <f>IF(_tag_month_day!BC483="","",_tag_month_day!BC483/100)</f>
        <v/>
      </c>
      <c r="FI493" s="449">
        <f>FI492</f>
        <v>0.40999999999999998</v>
      </c>
      <c r="FJ493" s="449">
        <f>FJ492</f>
        <v>0.11</v>
      </c>
      <c r="FK493" s="449">
        <f>FK492</f>
        <v>0.014999999999999999</v>
      </c>
      <c r="FL493" s="449">
        <f>FL492</f>
        <v>0</v>
      </c>
      <c r="FM493" s="467">
        <f>FM492</f>
        <v>0.0001</v>
      </c>
      <c r="FN493" s="449">
        <f>FN492</f>
        <v>0.32000000000000001</v>
      </c>
      <c r="FO493" s="449">
        <f>FO492</f>
        <v>0.20000000000000001</v>
      </c>
      <c r="FP493" s="449">
        <f>FP492</f>
        <v>0.01</v>
      </c>
      <c r="FQ493" s="449">
        <f>FQ492</f>
        <v>0</v>
      </c>
      <c r="FR493" s="467">
        <f>FR492</f>
        <v>0.0001</v>
      </c>
      <c r="FS493" s="449" t="str">
        <f>IF(_tag_month_day!BD483="","",_tag_month_day!BD483/100)</f>
        <v/>
      </c>
      <c r="FT493" s="449" t="str">
        <f>IF(_tag_month_day!BE483="","",_tag_month_day!BE483/100)</f>
        <v/>
      </c>
      <c r="FU493" s="449" t="str">
        <f>IF(_tag_month_day!BF483="","",_tag_month_day!BF483/100)</f>
        <v/>
      </c>
      <c r="FV493" s="449" t="str">
        <f>IF(_tag_month_day!BG483="","",_tag_month_day!BG483/100)</f>
        <v/>
      </c>
      <c r="FW493" s="467" t="str">
        <f>IF(_tag_month_day!BH483="","",_tag_month_day!BH483/100)</f>
        <v/>
      </c>
      <c r="FX493" s="449" t="str">
        <f>IF(_tag_month_day!BI483="","",_tag_month_day!BI483/100)</f>
        <v/>
      </c>
      <c r="FY493" s="449" t="str">
        <f>IF(_tag_month_day!BJ483="","",_tag_month_day!BJ483/100)</f>
        <v/>
      </c>
      <c r="FZ493" s="468" t="str">
        <f>IF(_tag_month_day!BK483="","",_tag_month_day!BK483/100)</f>
        <v/>
      </c>
      <c r="GA493" s="449" t="str">
        <f>IF(_tag_month_day!BL483="","",_tag_month_day!BL483/100)</f>
        <v/>
      </c>
      <c r="GB493" s="467" t="str">
        <f>IF(_tag_month_day!BM483="","",_tag_month_day!BM483/100)</f>
        <v/>
      </c>
      <c r="GC493" s="431" t="str">
        <f>IF(_tag_month_day!BN483="","",_tag_month_day!BN483/100)</f>
        <v/>
      </c>
      <c r="GD493" s="431" t="str">
        <f>IF(_tag_month_day!BO483="","",_tag_month_day!BO483/100)</f>
        <v/>
      </c>
      <c r="GE493" s="431" t="str">
        <f>IF(_tag_month_day!BP483="","",_tag_month_day!BP483/100)</f>
        <v/>
      </c>
      <c r="GF493" s="431" t="str">
        <f>IF(_tag_month_day!BQ483="","",_tag_month_day!BQ483/100)</f>
        <v/>
      </c>
      <c r="GG493" s="431" t="str">
        <f>IF(_tag_month_day!BR483="","",_tag_month_day!BR483/100)</f>
        <v/>
      </c>
      <c r="GH493" s="431" t="str">
        <f>IF(_tag_month_day!BS483="","",_tag_month_day!BS483/100)</f>
        <v/>
      </c>
      <c r="GI493" s="467" t="str">
        <f>IF(_tag_month_day!BT483="","",_tag_month_day!BT483/100)</f>
        <v/>
      </c>
      <c r="GJ493" s="469" t="str">
        <f>IF(_tag_month_day!BU483="","",_tag_month_day!BU483/100)</f>
        <v/>
      </c>
      <c r="GK493" s="470">
        <f>GK492</f>
        <v>0.070000000000000007</v>
      </c>
      <c r="GL493" s="470">
        <f>GL492</f>
        <v>0.029999999999999999</v>
      </c>
      <c r="GM493" s="471" t="str">
        <f>IF(_tag_month_day!BX483="","",_tag_month_day!BX483/100)</f>
        <v/>
      </c>
      <c r="GN493" s="470">
        <f>GN492</f>
        <v>0.070000000000000007</v>
      </c>
      <c r="GO493" s="470">
        <f>GO492</f>
        <v>0.029999999999999999</v>
      </c>
      <c r="GP493" s="470">
        <f>GP492</f>
        <v>0.089999999999999997</v>
      </c>
      <c r="GQ493" s="470">
        <f>GQ492</f>
        <v>0.029999999999999999</v>
      </c>
      <c r="GR493" s="471" t="str">
        <f>IF(_tag_month_day!CA483="","",_tag_month_day!CA483/100)</f>
        <v/>
      </c>
      <c r="GS493" s="472">
        <f>GS492</f>
        <v>0.95299999999999996</v>
      </c>
      <c r="GT493" s="472">
        <f>GT492</f>
        <v>0.55000000000000004</v>
      </c>
      <c r="GU493" s="472">
        <f>GU492</f>
        <v>0.55000000000000004</v>
      </c>
      <c r="GV493" s="472">
        <f>GV492</f>
        <v>0.55000000000000004</v>
      </c>
      <c r="GW493" s="472">
        <f>GW492</f>
        <v>0.5</v>
      </c>
      <c r="GX493" s="472">
        <f>GX492</f>
        <v>0.93500000000000005</v>
      </c>
      <c r="GY493" s="472">
        <f>GY492</f>
        <v>0.14999999999999999</v>
      </c>
      <c r="GZ493" s="472">
        <f>GZ492</f>
        <v>1</v>
      </c>
      <c r="HA493" s="474">
        <f>HA492</f>
        <v>0.047</v>
      </c>
      <c r="HB493" s="474">
        <f>HB492</f>
        <v>0.45000000000000001</v>
      </c>
      <c r="HC493" s="474">
        <f>HC492</f>
        <v>0.45000000000000001</v>
      </c>
      <c r="HD493" s="474">
        <f>HD492</f>
        <v>0.45000000000000001</v>
      </c>
      <c r="HE493" s="474">
        <f>HE492</f>
        <v>0.5</v>
      </c>
      <c r="HF493" s="474">
        <f>HF492</f>
        <v>0.065000000000000002</v>
      </c>
      <c r="HG493" s="474">
        <f>HG492</f>
        <v>0.84999999999999998</v>
      </c>
      <c r="HH493" s="474">
        <f>HH492</f>
        <v>0</v>
      </c>
      <c r="HI493" s="10">
        <f>IF(BZ493&lt;&gt;"",CK493-BV493,0)</f>
        <v>0</v>
      </c>
      <c r="HJ493" s="10" t="e">
        <f>IF(AJ493&gt;0,AH493-AJ493,0)</f>
        <v>#VALUE!</v>
      </c>
      <c r="HK493" s="466">
        <f>HK492</f>
        <v>0.84999999999999998</v>
      </c>
      <c r="HL493" s="424">
        <f>HL492</f>
        <v>550000</v>
      </c>
      <c r="HM493" s="424">
        <f>HM492</f>
        <v>480000</v>
      </c>
      <c r="HN493" s="465" t="e">
        <f>(DJ493*EZ493+DK493*FH493+DL493*FM493+DM493*FR493+DN493*FW493+DO493*GB493+DS493*GI493+DP493*GM493+DR493*GR493)*1000*2</f>
        <v>#VALUE!</v>
      </c>
      <c r="HO493" s="465" t="e">
        <f>HN493*HK493*$HO$2/HL493*1000000</f>
        <v>#VALUE!</v>
      </c>
      <c r="HP493" s="465" t="e">
        <f>HN493*HK493*$HP$2/HM493*1000000</f>
        <v>#VALUE!</v>
      </c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</row>
    <row customFormat="1" r="494" s="0">
      <c r="A494" s="420">
        <v>483</v>
      </c>
      <c r="B494" s="421">
        <f ca="1">IF(D494=D493,B493,IF(D494="夜班",B493+1,B493))</f>
        <v>43606</v>
      </c>
      <c r="C494" s="422">
        <f>C493</f>
        <v>0.041666666666666699</v>
      </c>
      <c r="D494" s="10" t="str">
        <f ca="1">IF(HOUR(G494)&lt;8,"夜班",IF(HOUR(G494)&lt;16,"白班",IF(HOUR(G494)&lt;24,"中班",0)))</f>
        <v>夜班</v>
      </c>
      <c r="E494" s="10" t="e">
        <f ca="1">IF(F494=1,"甲",IF(F494=2,"乙",IF(F494=3,"丙",IF(F494=4,"丁",""))))</f>
        <v>#REF!</v>
      </c>
      <c r="F494" s="10" t="e">
        <f ca="1">SUMPRODUCT((成本日报!$A$3:$A$95=计划!B494)*(成本日报!$B$3:$B$95=计划!$D494),成本日报!$C$3:$C$95)</f>
        <v>#REF!</v>
      </c>
      <c r="G494" s="423">
        <f ca="1">G493+C493</f>
        <v>43606.083333332164</v>
      </c>
      <c r="H494" s="423">
        <f ca="1">$G494+$C494/60*10+$C494*0</f>
        <v>43606.09027777661</v>
      </c>
      <c r="I494" s="423">
        <f ca="1">$G494+$C494/60*18+$C494*0</f>
        <v>43606.095833332161</v>
      </c>
      <c r="J494" s="423">
        <f ca="1">$G494+$C494/60*0+$C494*1</f>
        <v>43606.124999998829</v>
      </c>
      <c r="K494" s="423">
        <f ca="1">$G494+$C494/60*30+$C494*2</f>
        <v>43606.187499998836</v>
      </c>
      <c r="L494" s="423">
        <f ca="1">$G494+$C494/60*0+$C494*3</f>
        <v>43606.208333332164</v>
      </c>
      <c r="M494" s="424" t="str">
        <f>IF(_tag_month_day!A484="","",_tag_month_day!A484)</f>
        <v/>
      </c>
      <c r="N494" s="424" t="str">
        <f>IF(_tag_month_day!B484="","",_tag_month_day!B484)</f>
        <v/>
      </c>
      <c r="O494" s="425" t="e">
        <f>IF(M494+N494=0,"",M494+N494)</f>
        <v>#VALUE!</v>
      </c>
      <c r="P494" s="424" t="str">
        <f>IF(_tag_month_day!C484="","",_tag_month_day!C484)</f>
        <v/>
      </c>
      <c r="Q494" s="424" t="str">
        <f>IF(_tag_month_day!D484="","",_tag_month_day!D484)</f>
        <v/>
      </c>
      <c r="R494" s="426" t="str">
        <f>IF(_tag_month_day!CB484="","",_tag_month_day!CB484/100)</f>
        <v/>
      </c>
      <c r="S494" s="427" t="str">
        <f>IF(_tag_month_day!E484="","",_tag_month_day!E484)</f>
        <v/>
      </c>
      <c r="T494" s="427" t="str">
        <f>IF(_tag_month_day!F484="","",_tag_month_day!F484)</f>
        <v/>
      </c>
      <c r="U494" s="428" t="e">
        <f>S494+T494</f>
        <v>#VALUE!</v>
      </c>
      <c r="V494" s="429" t="e">
        <f>U494/AJ494</f>
        <v>#VALUE!</v>
      </c>
      <c r="W494" s="430" t="str">
        <f>IF(_jhy_month_day!A484="","",_jhy_month_day!A484)</f>
        <v/>
      </c>
      <c r="X494" s="431" t="str">
        <f>IF(_jhy_month_day!B484="","",_jhy_month_day!B484/100)</f>
        <v/>
      </c>
      <c r="Y494" s="431" t="str">
        <f>IF(_jhy_month_day!C484="","",_jhy_month_day!C484/100)</f>
        <v/>
      </c>
      <c r="Z494" s="432">
        <f>Z490+1</f>
        <v>121</v>
      </c>
      <c r="AA494" s="433" t="str">
        <f>IF(_tag_month_day!G484="","",_tag_month_day!G484/100)</f>
        <v/>
      </c>
      <c r="AB494" s="433" t="str">
        <f>IF(_tag_month_day!H484="","",_tag_month_day!H484/100)</f>
        <v/>
      </c>
      <c r="AC494" s="434">
        <f>IF(X494="",AC493,BK494*($AV493*X494+$AW493*FD493+$AX493*FI493+$AY493*FN493+$AZ493*FS493+$BA493*FX493+$BG493*GE493)/(AV493*Y494+AX493*FK493+AW493*FF493+AY493*FP493+AZ493*FU493+BA493*FZ493+BG493*GG493+BB493*GK493+BC493*GN493+BD493*GP493))</f>
        <v>1.59963432013121</v>
      </c>
      <c r="AD494" s="435" t="str">
        <f>IF(AC494=AC493,"",AC494-AC493)</f>
        <v/>
      </c>
      <c r="AE494" s="436" t="str">
        <f>IF(1-AF494=0,"",(1-AF494))</f>
        <v/>
      </c>
      <c r="AF494" s="437">
        <v>1</v>
      </c>
      <c r="AG494" s="10" t="str">
        <f>AG493</f>
        <v>9A3</v>
      </c>
      <c r="AH494" s="438" t="str">
        <f>AH493</f>
        <v/>
      </c>
      <c r="AI494" s="424"/>
      <c r="AJ494" s="10" t="str">
        <f>IF(_tag_month_day!I484="","",_tag_month_day!I484)</f>
        <v/>
      </c>
      <c r="AK494" s="440"/>
      <c r="AL494" s="440"/>
      <c r="AM494" s="440"/>
      <c r="AN494" s="441">
        <f>AN493</f>
        <v>2</v>
      </c>
      <c r="AO494" s="441">
        <f>AO493</f>
        <v>8</v>
      </c>
      <c r="AP494" s="442" t="e">
        <f>(IF(AN494=0,AS493,AS493*(1+AO494/AN494)/(AR494+AO494/AN494)))+AT494</f>
        <v>#VALUE!</v>
      </c>
      <c r="AQ494" s="443" t="str">
        <f>IF(_tag_month_day!J484="","",_tag_month_day!J484/100)</f>
        <v/>
      </c>
      <c r="AR494" s="444">
        <f>AR493</f>
        <v>1.3</v>
      </c>
      <c r="AS494" s="445" t="e">
        <f>AQ494*(AN494*AR494+AO494)/(AN494+AO494)</f>
        <v>#VALUE!</v>
      </c>
      <c r="AT494" s="445" t="e">
        <f>(SUM(BE494:BF494)-SUM(BE493:BF493))*0.05</f>
        <v>#VALUE!</v>
      </c>
      <c r="AU494" s="446" t="str">
        <f>IF(_tag_month_day!CC484="","",IF(_tag_month_day!CC484&gt;0,_tag_month_day!CD484,_tag_month_day!CE484))</f>
        <v/>
      </c>
      <c r="AV494" s="447" t="str">
        <f>IF(_tag_month_day!L484="","",_tag_month_day!L484/100)</f>
        <v/>
      </c>
      <c r="AW494" s="431">
        <f>AW493</f>
        <v>0</v>
      </c>
      <c r="AX494" s="431">
        <f>AX493</f>
        <v>0</v>
      </c>
      <c r="AY494" s="431" t="str">
        <f>IF(_tag_month_day!M484="","",_tag_month_day!M484/100)</f>
        <v/>
      </c>
      <c r="AZ494" s="431" t="str">
        <f>IF(_tag_month_day!N484="","",_tag_month_day!N484/100)</f>
        <v/>
      </c>
      <c r="BA494" s="431" t="str">
        <f>IF(_tag_month_day!O484="","",_tag_month_day!O484/100)</f>
        <v/>
      </c>
      <c r="BB494" s="448" t="str">
        <f>IF(_tag_month_day!P484="","",_tag_month_day!P484/100)</f>
        <v/>
      </c>
      <c r="BC494" s="448">
        <f>BC493</f>
        <v>0</v>
      </c>
      <c r="BD494" s="448" t="str">
        <f>IF(_tag_month_day!Q484="","",_tag_month_day!Q484/100)</f>
        <v/>
      </c>
      <c r="BE494" s="449" t="str">
        <f>IF(_tag_month_day!R484="","",_tag_month_day!R484/100)</f>
        <v/>
      </c>
      <c r="BF494" s="388" t="e">
        <f>(AU494*(100+BE494*100))/(AJ494-AU494)/100</f>
        <v>#VALUE!</v>
      </c>
      <c r="BG494" s="450" t="e">
        <f>BE494+BF494</f>
        <v>#VALUE!</v>
      </c>
      <c r="BH494" s="451" t="e">
        <f>SUM(AV494:BF494)</f>
        <v>#VALUE!</v>
      </c>
      <c r="BI494" s="452" t="e">
        <f>IF(CX494=0,BI493,(DK494*查询!$R$5+DL494*查询!$Q$5+DM494*查询!$N$5+DN494*查询!$O$5+DO494*查询!$P$5)*AF494/CX494)</f>
        <v>#VALUE!</v>
      </c>
      <c r="BJ494" s="452" t="e">
        <f>IF(CX494=0,BJ493,(DP494*查询!$S$5+DQ494*查询!$T$5+DR494*查询!$U$5)*AF494/CX494)</f>
        <v>#VALUE!</v>
      </c>
      <c r="BK494" s="452">
        <f>BK493</f>
        <v>1</v>
      </c>
      <c r="BL494" s="453" t="e">
        <f>SUMPRODUCT((AV494:BA494)*(GS494:GX494))/((GS494:GX494)+SUM(BB494:BD494)*GY494+BG494*GZ494)</f>
        <v>#VALUE!</v>
      </c>
      <c r="BM494" s="453" t="e">
        <f>BK494*($AV494*FB494+$AW494*FD494+$AX494*FI494+$AY494*FN494+$AZ494*FS494+$BA494*FX494+$BG494*GE494)/(AV494*EY494+AX494*FK494+AW494*FF494+AY494*FP494+AZ494*FU494+BA494*FZ494+BG494*GG494+BB494*GK494+BC494*GN494+BD494*GP494)</f>
        <v>#VALUE!</v>
      </c>
      <c r="BN494" s="453" t="e">
        <f>($AV494*FC494+$AX494*FJ494+$AW494*FE494+$AY494*FO494+$AZ494*FT494+$BA494*FY494+$BG494*GF494)/($AV494*FA494+BG494*GH494+BB494*GL494+BC494*GO494+BD494*GQ494+BA494*GA494)</f>
        <v>#VALUE!</v>
      </c>
      <c r="BO494" s="454" t="e">
        <f>SUMPRODUCT(AV494:BA494*GS494:GX494)/(GS494:GX494+(BB494+BC494+BD494)*GY494+BG494)</f>
        <v>#VALUE!</v>
      </c>
      <c r="BP494" s="454" t="e">
        <f>SUMPRODUCT(AV494:BA494*GS494:GX494)/(GS494:GX494+(BB494+BC494+BD494)*GY494+BG494)</f>
        <v>#VALUE!</v>
      </c>
      <c r="BQ494" s="454" t="e">
        <f>SUMPRODUCT(AV494:BA494*GS494:GX494)/(GS494:GX494+(BB494+BC494+BD494)*GY494+BG494)</f>
        <v>#VALUE!</v>
      </c>
      <c r="BR494" s="453" t="str">
        <f>IF(_tag_month_day!T484="","",_tag_month_day!T484)</f>
        <v/>
      </c>
      <c r="BS494" s="453" t="str">
        <f>IF(_tag_month_day!U484="","",_tag_month_day!U484)</f>
        <v/>
      </c>
      <c r="BT494" s="455" t="str">
        <f>IF(CK494="","",IF((CK494&gt;=BV494-0.12)*(CK494&lt;=BV494+0.12),"合格","不合格"))</f>
        <v/>
      </c>
      <c r="BU494" s="456" t="str">
        <f>IF(_tag_month_day!V484="","",_tag_month_day!V484)</f>
        <v/>
      </c>
      <c r="BV494" s="457" t="str">
        <f>IF(_tag_month_day!W484="","",_tag_month_day!W484)</f>
        <v/>
      </c>
      <c r="BW494" s="458" t="str">
        <f>IF(_tag_month_day!X484="","",_tag_month_day!X484)</f>
        <v/>
      </c>
      <c r="BX494" s="458" t="str">
        <f>IF(_tag_month_day!Y484="","",_tag_month_day!Y484)</f>
        <v/>
      </c>
      <c r="BY494" s="459">
        <f ca="1">L494</f>
        <v>43606.208333332164</v>
      </c>
      <c r="BZ494" s="460"/>
      <c r="CA494" s="461"/>
      <c r="CB494" s="424" t="str">
        <f>IF(_tag_month_day!Z484="","",_tag_month_day!Z484)</f>
        <v/>
      </c>
      <c r="CC494" s="424" t="str">
        <f>IF(_tag_month_day!AA484="","",_tag_month_day!AA484)</f>
        <v/>
      </c>
      <c r="CD494" s="424" t="str">
        <f>IF(_tag_month_day!AB484="","",_tag_month_day!AB484)</f>
        <v/>
      </c>
      <c r="CE494" s="424" t="str">
        <f>IF(_tag_month_day!AC484="","",_tag_month_day!AC484)</f>
        <v/>
      </c>
      <c r="CF494" s="424" t="str">
        <f>IF(_tag_month_day!AD484="","",_tag_month_day!AD484)</f>
        <v/>
      </c>
      <c r="CG494" s="424" t="str">
        <f>IF(_tag_month_day!AE484="","",_tag_month_day!AE484)</f>
        <v/>
      </c>
      <c r="CH494" s="424" t="str">
        <f>IF(_tag_month_day!AF484="","",_tag_month_day!AF484)</f>
        <v/>
      </c>
      <c r="CI494" s="424" t="str">
        <f>IF(_tag_month_day!AG484="","",_tag_month_day!AG484)</f>
        <v/>
      </c>
      <c r="CJ494" s="424" t="str">
        <f>IF(_tag_month_day!AH484="","",_tag_month_day!AH484)</f>
        <v/>
      </c>
      <c r="CK494" s="424" t="str">
        <f>IF(_tag_month_day!AI484="","",_tag_month_day!AI484)</f>
        <v/>
      </c>
      <c r="CL494" s="4" t="str">
        <f>IF(_tag_month_day!AJ484="","",_tag_month_day!AJ484)</f>
        <v/>
      </c>
      <c r="CM494" s="4" t="str">
        <f>IF(_tag_month_day!AK484="","",_tag_month_day!AK484)</f>
        <v/>
      </c>
      <c r="CN494" s="4" t="str">
        <f>IF(_tag_month_day!AL484="","",_tag_month_day!AL484)</f>
        <v/>
      </c>
      <c r="CO494" s="4" t="str">
        <f>IF(_tag_month_day!AM484="","",_tag_month_day!AM484)</f>
        <v/>
      </c>
      <c r="CP494" s="4" t="str">
        <f>IF(_tag_month_day!AN484="","",_tag_month_day!AN484)</f>
        <v/>
      </c>
      <c r="CQ494" s="4" t="str">
        <f>IF(_tag_month_day!AO484="","",_tag_month_day!AO484)</f>
        <v/>
      </c>
      <c r="CR494" s="462" t="str">
        <f>IF(_tag_month_day!AP484="","",_tag_month_day!AP484)</f>
        <v/>
      </c>
      <c r="CS494" s="463" t="str">
        <f>IF(_tag_month_day!AQ484="","",_tag_month_day!AQ484)</f>
        <v/>
      </c>
      <c r="CT494" s="4" t="str">
        <f>IF(_tag_month_day!AR484="","",_tag_month_day!AR484)</f>
        <v/>
      </c>
      <c r="CU494" s="464" t="e">
        <f>DU494/AJ494</f>
        <v>#VALUE!</v>
      </c>
      <c r="CV494" s="451" t="e">
        <f>BG494/BH494</f>
        <v>#VALUE!</v>
      </c>
      <c r="CW494" s="465" t="e">
        <f>AJ494*(1-CV494)*CU494*AF494</f>
        <v>#VALUE!</v>
      </c>
      <c r="CX494" s="465" t="e">
        <f>CW494*94%</f>
        <v>#VALUE!</v>
      </c>
      <c r="CY494" s="466" t="e">
        <f>IF(CX494=0,0,DS494/(DS494+CX494))</f>
        <v>#VALUE!</v>
      </c>
      <c r="CZ494" s="465" t="e">
        <f>$AJ494*EF494</f>
        <v>#VALUE!</v>
      </c>
      <c r="DA494" s="465" t="e">
        <f>$AJ494*EG494</f>
        <v>#VALUE!</v>
      </c>
      <c r="DB494" s="465" t="e">
        <f>$AJ494*EH494</f>
        <v>#VALUE!</v>
      </c>
      <c r="DC494" s="465" t="e">
        <f>$AJ494*EI494</f>
        <v>#VALUE!</v>
      </c>
      <c r="DD494" s="465" t="e">
        <f>$AJ494*EJ494</f>
        <v>#VALUE!</v>
      </c>
      <c r="DE494" s="465" t="e">
        <f>$AJ494*EK494</f>
        <v>#VALUE!</v>
      </c>
      <c r="DF494" s="465" t="e">
        <f>$AJ494*EL494</f>
        <v>#VALUE!</v>
      </c>
      <c r="DG494" s="465" t="e">
        <f>$AJ494*EM494</f>
        <v>#VALUE!</v>
      </c>
      <c r="DH494" s="465" t="e">
        <f>$AJ494*EN494</f>
        <v>#VALUE!</v>
      </c>
      <c r="DI494" s="465" t="e">
        <f>$AJ494*EO494</f>
        <v>#VALUE!</v>
      </c>
      <c r="DJ494" s="465" t="e">
        <f>CZ494*(1-EP494)</f>
        <v>#VALUE!</v>
      </c>
      <c r="DK494" s="465" t="e">
        <f>DA494*(1-ER494)</f>
        <v>#VALUE!</v>
      </c>
      <c r="DL494" s="465" t="e">
        <f>DB494*(1-EQ494)</f>
        <v>#VALUE!</v>
      </c>
      <c r="DM494" s="465" t="e">
        <f>DC494*(1-ES494)</f>
        <v>#VALUE!</v>
      </c>
      <c r="DN494" s="465" t="e">
        <f>DD494*(1-ET494)</f>
        <v>#VALUE!</v>
      </c>
      <c r="DO494" s="465" t="e">
        <f>DE494</f>
        <v>#VALUE!</v>
      </c>
      <c r="DP494" s="465" t="e">
        <f>DF494*(1-EU494)</f>
        <v>#VALUE!</v>
      </c>
      <c r="DQ494" s="465" t="e">
        <f>DG494*(1-EV494)</f>
        <v>#VALUE!</v>
      </c>
      <c r="DR494" s="465" t="e">
        <f>DH494*(1-EW494)</f>
        <v>#VALUE!</v>
      </c>
      <c r="DS494" s="465" t="e">
        <f>DI494</f>
        <v>#VALUE!</v>
      </c>
      <c r="DT494" s="465" t="e">
        <f>SUM(DJ494:DS494)</f>
        <v>#VALUE!</v>
      </c>
      <c r="DU494" s="465" t="e">
        <f>(GS494:GX494)+(DP494+DQ494+DR494)*GY494+DS494</f>
        <v>#VALUE!</v>
      </c>
      <c r="DV494" s="451" t="e">
        <f>AV494/$BH494/(1-EP494)</f>
        <v>#VALUE!</v>
      </c>
      <c r="DW494" s="451" t="e">
        <f>AW494/$BH494/(1-ER494)</f>
        <v>#VALUE!</v>
      </c>
      <c r="DX494" s="451" t="e">
        <f>AX494/$BH494/(1-EQ494)</f>
        <v>#VALUE!</v>
      </c>
      <c r="DY494" s="451" t="e">
        <f>AY494/$BH494/(1-ES494)</f>
        <v>#VALUE!</v>
      </c>
      <c r="DZ494" s="451" t="e">
        <f>AZ494/$BH494/(1-ET494)</f>
        <v>#VALUE!</v>
      </c>
      <c r="EA494" s="451" t="e">
        <f>BA494/$BH494/(1-AX494)</f>
        <v>#VALUE!</v>
      </c>
      <c r="EB494" s="451" t="e">
        <f>BB494/$BH494/(1-EU494)</f>
        <v>#VALUE!</v>
      </c>
      <c r="EC494" s="451" t="e">
        <f>BC494/$BH494/(1-EV494)</f>
        <v>#VALUE!</v>
      </c>
      <c r="ED494" s="451" t="e">
        <f>BD494/$BH494/(1-EW494)</f>
        <v>#VALUE!</v>
      </c>
      <c r="EE494" s="451" t="e">
        <f>BG494/BH494</f>
        <v>#VALUE!</v>
      </c>
      <c r="EF494" s="451" t="e">
        <f>DV494/SUM($DV494:$EE494)</f>
        <v>#VALUE!</v>
      </c>
      <c r="EG494" s="451" t="e">
        <f>DW494/SUM($DV494:$EE494)</f>
        <v>#VALUE!</v>
      </c>
      <c r="EH494" s="451" t="e">
        <f>DX494/SUM($DV494:$EE494)</f>
        <v>#VALUE!</v>
      </c>
      <c r="EI494" s="451" t="e">
        <f>DY494/SUM($DV494:$EE494)</f>
        <v>#VALUE!</v>
      </c>
      <c r="EJ494" s="451" t="e">
        <f>DZ494/SUM($DV494:$EE494)</f>
        <v>#VALUE!</v>
      </c>
      <c r="EK494" s="451" t="e">
        <f>EA494/SUM($DV494:$EE494)</f>
        <v>#VALUE!</v>
      </c>
      <c r="EL494" s="451" t="e">
        <f>EB494/SUM($DV494:$EE494)</f>
        <v>#VALUE!</v>
      </c>
      <c r="EM494" s="451" t="e">
        <f>EC494/SUM($DV494:$EE494)</f>
        <v>#VALUE!</v>
      </c>
      <c r="EN494" s="451" t="e">
        <f>ED494/SUM($DV494:$EE494)</f>
        <v>#VALUE!</v>
      </c>
      <c r="EO494" s="451" t="e">
        <f>EE494/SUM($DV494:$EE494)</f>
        <v>#VALUE!</v>
      </c>
      <c r="EP494" s="450">
        <f>EP493</f>
        <v>0.080000000000000002</v>
      </c>
      <c r="EQ494" s="450">
        <f>EQ493</f>
        <v>0.014999999999999999</v>
      </c>
      <c r="ER494" s="450">
        <f>ER493</f>
        <v>0.014999999999999999</v>
      </c>
      <c r="ES494" s="450">
        <f>ES493</f>
        <v>0.014999999999999999</v>
      </c>
      <c r="ET494" s="450">
        <f>ET493</f>
        <v>0.014999999999999999</v>
      </c>
      <c r="EU494" s="450">
        <f>EU493</f>
        <v>0.089999999999999997</v>
      </c>
      <c r="EV494" s="450">
        <f>EV493</f>
        <v>0.089999999999999997</v>
      </c>
      <c r="EW494" s="450">
        <f>EW493</f>
        <v>0.089999999999999997</v>
      </c>
      <c r="EX494" s="431" t="str">
        <f>IF(_tag_month_day!AS484="","",_tag_month_day!AS484/100)</f>
        <v/>
      </c>
      <c r="EY494" s="431" t="str">
        <f>IF(_tag_month_day!AT484="","",_tag_month_day!AT484/100)</f>
        <v/>
      </c>
      <c r="EZ494" s="431" t="str">
        <f>IF(_tag_month_day!AU484="","",_tag_month_day!AU484/100)</f>
        <v/>
      </c>
      <c r="FA494" s="431" t="str">
        <f>IF(_tag_month_day!AV484="","",_tag_month_day!AV484/100)</f>
        <v/>
      </c>
      <c r="FB494" s="431" t="str">
        <f>IF(_tag_month_day!AW484="","",_tag_month_day!AW484/100)</f>
        <v/>
      </c>
      <c r="FC494" s="431" t="str">
        <f>IF(_tag_month_day!AX484="","",_tag_month_day!AX484/100)</f>
        <v/>
      </c>
      <c r="FD494" s="449" t="str">
        <f>IF(_tag_month_day!AY484="","",_tag_month_day!AY484/100)</f>
        <v/>
      </c>
      <c r="FE494" s="449" t="str">
        <f>IF(_tag_month_day!AZ484="","",_tag_month_day!AZ484/100)</f>
        <v/>
      </c>
      <c r="FF494" s="449" t="str">
        <f>IF(_tag_month_day!BA484="","",_tag_month_day!BA484/100)</f>
        <v/>
      </c>
      <c r="FG494" s="449" t="str">
        <f>IF(_tag_month_day!BB484="","",_tag_month_day!BB484/100)</f>
        <v/>
      </c>
      <c r="FH494" s="467" t="str">
        <f>IF(_tag_month_day!BC484="","",_tag_month_day!BC484/100)</f>
        <v/>
      </c>
      <c r="FI494" s="449">
        <f>FI493</f>
        <v>0.40999999999999998</v>
      </c>
      <c r="FJ494" s="449">
        <f>FJ493</f>
        <v>0.11</v>
      </c>
      <c r="FK494" s="449">
        <f>FK493</f>
        <v>0.014999999999999999</v>
      </c>
      <c r="FL494" s="449">
        <f>FL493</f>
        <v>0</v>
      </c>
      <c r="FM494" s="467">
        <f>FM493</f>
        <v>0.0001</v>
      </c>
      <c r="FN494" s="449">
        <f>FN493</f>
        <v>0.32000000000000001</v>
      </c>
      <c r="FO494" s="449">
        <f>FO493</f>
        <v>0.20000000000000001</v>
      </c>
      <c r="FP494" s="449">
        <f>FP493</f>
        <v>0.01</v>
      </c>
      <c r="FQ494" s="449">
        <f>FQ493</f>
        <v>0</v>
      </c>
      <c r="FR494" s="467">
        <f>FR493</f>
        <v>0.0001</v>
      </c>
      <c r="FS494" s="449" t="str">
        <f>IF(_tag_month_day!BD484="","",_tag_month_day!BD484/100)</f>
        <v/>
      </c>
      <c r="FT494" s="449" t="str">
        <f>IF(_tag_month_day!BE484="","",_tag_month_day!BE484/100)</f>
        <v/>
      </c>
      <c r="FU494" s="449" t="str">
        <f>IF(_tag_month_day!BF484="","",_tag_month_day!BF484/100)</f>
        <v/>
      </c>
      <c r="FV494" s="449" t="str">
        <f>IF(_tag_month_day!BG484="","",_tag_month_day!BG484/100)</f>
        <v/>
      </c>
      <c r="FW494" s="467" t="str">
        <f>IF(_tag_month_day!BH484="","",_tag_month_day!BH484/100)</f>
        <v/>
      </c>
      <c r="FX494" s="449" t="str">
        <f>IF(_tag_month_day!BI484="","",_tag_month_day!BI484/100)</f>
        <v/>
      </c>
      <c r="FY494" s="449" t="str">
        <f>IF(_tag_month_day!BJ484="","",_tag_month_day!BJ484/100)</f>
        <v/>
      </c>
      <c r="FZ494" s="468" t="str">
        <f>IF(_tag_month_day!BK484="","",_tag_month_day!BK484/100)</f>
        <v/>
      </c>
      <c r="GA494" s="449" t="str">
        <f>IF(_tag_month_day!BL484="","",_tag_month_day!BL484/100)</f>
        <v/>
      </c>
      <c r="GB494" s="467" t="str">
        <f>IF(_tag_month_day!BM484="","",_tag_month_day!BM484/100)</f>
        <v/>
      </c>
      <c r="GC494" s="431" t="str">
        <f>IF(_tag_month_day!BN484="","",_tag_month_day!BN484/100)</f>
        <v/>
      </c>
      <c r="GD494" s="431" t="str">
        <f>IF(_tag_month_day!BO484="","",_tag_month_day!BO484/100)</f>
        <v/>
      </c>
      <c r="GE494" s="431" t="str">
        <f>IF(_tag_month_day!BP484="","",_tag_month_day!BP484/100)</f>
        <v/>
      </c>
      <c r="GF494" s="431" t="str">
        <f>IF(_tag_month_day!BQ484="","",_tag_month_day!BQ484/100)</f>
        <v/>
      </c>
      <c r="GG494" s="431" t="str">
        <f>IF(_tag_month_day!BR484="","",_tag_month_day!BR484/100)</f>
        <v/>
      </c>
      <c r="GH494" s="431" t="str">
        <f>IF(_tag_month_day!BS484="","",_tag_month_day!BS484/100)</f>
        <v/>
      </c>
      <c r="GI494" s="467" t="str">
        <f>IF(_tag_month_day!BT484="","",_tag_month_day!BT484/100)</f>
        <v/>
      </c>
      <c r="GJ494" s="469" t="str">
        <f>IF(_tag_month_day!BU484="","",_tag_month_day!BU484/100)</f>
        <v/>
      </c>
      <c r="GK494" s="470">
        <f>GK493</f>
        <v>0.070000000000000007</v>
      </c>
      <c r="GL494" s="470">
        <f>GL493</f>
        <v>0.029999999999999999</v>
      </c>
      <c r="GM494" s="471" t="str">
        <f>IF(_tag_month_day!BX484="","",_tag_month_day!BX484/100)</f>
        <v/>
      </c>
      <c r="GN494" s="470">
        <f>GN493</f>
        <v>0.070000000000000007</v>
      </c>
      <c r="GO494" s="470">
        <f>GO493</f>
        <v>0.029999999999999999</v>
      </c>
      <c r="GP494" s="470">
        <f>GP493</f>
        <v>0.089999999999999997</v>
      </c>
      <c r="GQ494" s="470">
        <f>GQ493</f>
        <v>0.029999999999999999</v>
      </c>
      <c r="GR494" s="471" t="str">
        <f>IF(_tag_month_day!CA484="","",_tag_month_day!CA484/100)</f>
        <v/>
      </c>
      <c r="GS494" s="472">
        <f>GS493</f>
        <v>0.95299999999999996</v>
      </c>
      <c r="GT494" s="472">
        <f>GT493</f>
        <v>0.55000000000000004</v>
      </c>
      <c r="GU494" s="472">
        <f>GU493</f>
        <v>0.55000000000000004</v>
      </c>
      <c r="GV494" s="472">
        <f>GV493</f>
        <v>0.55000000000000004</v>
      </c>
      <c r="GW494" s="472">
        <f>GW493</f>
        <v>0.5</v>
      </c>
      <c r="GX494" s="472">
        <f>GX493</f>
        <v>0.93500000000000005</v>
      </c>
      <c r="GY494" s="472">
        <f>GY493</f>
        <v>0.14999999999999999</v>
      </c>
      <c r="GZ494" s="472">
        <f>GZ493</f>
        <v>1</v>
      </c>
      <c r="HA494" s="474">
        <f>HA493</f>
        <v>0.047</v>
      </c>
      <c r="HB494" s="474">
        <f>HB493</f>
        <v>0.45000000000000001</v>
      </c>
      <c r="HC494" s="474">
        <f>HC493</f>
        <v>0.45000000000000001</v>
      </c>
      <c r="HD494" s="474">
        <f>HD493</f>
        <v>0.45000000000000001</v>
      </c>
      <c r="HE494" s="474">
        <f>HE493</f>
        <v>0.5</v>
      </c>
      <c r="HF494" s="474">
        <f>HF493</f>
        <v>0.065000000000000002</v>
      </c>
      <c r="HG494" s="474">
        <f>HG493</f>
        <v>0.84999999999999998</v>
      </c>
      <c r="HH494" s="474">
        <f>HH493</f>
        <v>0</v>
      </c>
      <c r="HI494" s="10">
        <f>IF(BZ494&lt;&gt;"",CK494-BV494,0)</f>
        <v>0</v>
      </c>
      <c r="HJ494" s="10" t="e">
        <f>IF(AJ494&gt;0,AH494-AJ494,0)</f>
        <v>#VALUE!</v>
      </c>
      <c r="HK494" s="466">
        <f>HK493</f>
        <v>0.84999999999999998</v>
      </c>
      <c r="HL494" s="424">
        <f>HL493</f>
        <v>550000</v>
      </c>
      <c r="HM494" s="424">
        <f>HM493</f>
        <v>480000</v>
      </c>
      <c r="HN494" s="465" t="e">
        <f>(DJ494*EZ494+DK494*FH494+DL494*FM494+DM494*FR494+DN494*FW494+DO494*GB494+DS494*GI494+DP494*GM494+DR494*GR494)*1000*2</f>
        <v>#VALUE!</v>
      </c>
      <c r="HO494" s="465" t="e">
        <f>HN494*HK494*$HO$2/HL494*1000000</f>
        <v>#VALUE!</v>
      </c>
      <c r="HP494" s="465" t="e">
        <f>HN494*HK494*$HP$2/HM494*1000000</f>
        <v>#VALUE!</v>
      </c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</row>
    <row customFormat="1" r="495" s="0">
      <c r="A495" s="420">
        <v>484</v>
      </c>
      <c r="B495" s="421">
        <f ca="1">IF(D495=D494,B494,IF(D495="夜班",B494+1,B494))</f>
        <v>43606</v>
      </c>
      <c r="C495" s="422">
        <f>C494</f>
        <v>0.041666666666666699</v>
      </c>
      <c r="D495" s="10" t="str">
        <f ca="1">IF(HOUR(G495)&lt;8,"夜班",IF(HOUR(G495)&lt;16,"白班",IF(HOUR(G495)&lt;24,"中班",0)))</f>
        <v>夜班</v>
      </c>
      <c r="E495" s="10" t="e">
        <f ca="1">IF(F495=1,"甲",IF(F495=2,"乙",IF(F495=3,"丙",IF(F495=4,"丁",""))))</f>
        <v>#REF!</v>
      </c>
      <c r="F495" s="10" t="e">
        <f ca="1">SUMPRODUCT((成本日报!$A$3:$A$95=计划!B495)*(成本日报!$B$3:$B$95=计划!$D495),成本日报!$C$3:$C$95)</f>
        <v>#REF!</v>
      </c>
      <c r="G495" s="423">
        <f ca="1">G494+C494</f>
        <v>43606.124999998829</v>
      </c>
      <c r="H495" s="423">
        <f ca="1">$G495+$C495/60*10+$C495*0</f>
        <v>43606.131944443274</v>
      </c>
      <c r="I495" s="423">
        <f ca="1">$G495+$C495/60*18+$C495*0</f>
        <v>43606.137499998826</v>
      </c>
      <c r="J495" s="423">
        <f ca="1">$G495+$C495/60*0+$C495*1</f>
        <v>43606.166666665493</v>
      </c>
      <c r="K495" s="423">
        <f ca="1">$G495+$C495/60*30+$C495*2</f>
        <v>43606.2291666655</v>
      </c>
      <c r="L495" s="423">
        <f ca="1">$G495+$C495/60*0+$C495*3</f>
        <v>43606.249999998829</v>
      </c>
      <c r="M495" s="424" t="str">
        <f>IF(_tag_month_day!A485="","",_tag_month_day!A485)</f>
        <v/>
      </c>
      <c r="N495" s="424" t="str">
        <f>IF(_tag_month_day!B485="","",_tag_month_day!B485)</f>
        <v/>
      </c>
      <c r="O495" s="425" t="e">
        <f>IF(M495+N495=0,"",M495+N495)</f>
        <v>#VALUE!</v>
      </c>
      <c r="P495" s="424" t="str">
        <f>IF(_tag_month_day!C485="","",_tag_month_day!C485)</f>
        <v/>
      </c>
      <c r="Q495" s="424" t="str">
        <f>IF(_tag_month_day!D485="","",_tag_month_day!D485)</f>
        <v/>
      </c>
      <c r="R495" s="426" t="str">
        <f>IF(_tag_month_day!CB485="","",_tag_month_day!CB485/100)</f>
        <v/>
      </c>
      <c r="S495" s="427" t="str">
        <f>IF(_tag_month_day!E485="","",_tag_month_day!E485)</f>
        <v/>
      </c>
      <c r="T495" s="427" t="str">
        <f>IF(_tag_month_day!F485="","",_tag_month_day!F485)</f>
        <v/>
      </c>
      <c r="U495" s="428" t="e">
        <f>S495+T495</f>
        <v>#VALUE!</v>
      </c>
      <c r="V495" s="429" t="e">
        <f>U495/AJ495</f>
        <v>#VALUE!</v>
      </c>
      <c r="W495" s="430" t="str">
        <f>IF(_jhy_month_day!A485="","",_jhy_month_day!A485)</f>
        <v/>
      </c>
      <c r="X495" s="431" t="str">
        <f>IF(_jhy_month_day!B485="","",_jhy_month_day!B485/100)</f>
        <v/>
      </c>
      <c r="Y495" s="431" t="str">
        <f>IF(_jhy_month_day!C485="","",_jhy_month_day!C485/100)</f>
        <v/>
      </c>
      <c r="Z495" s="432">
        <f>Z491+1</f>
        <v>121</v>
      </c>
      <c r="AA495" s="433" t="str">
        <f>IF(_tag_month_day!G485="","",_tag_month_day!G485/100)</f>
        <v/>
      </c>
      <c r="AB495" s="433" t="str">
        <f>IF(_tag_month_day!H485="","",_tag_month_day!H485/100)</f>
        <v/>
      </c>
      <c r="AC495" s="434">
        <f>IF(X495="",AC494,BK495*($AV494*X495+$AW494*FD494+$AX494*FI494+$AY494*FN494+$AZ494*FS494+$BA494*FX494+$BG494*GE494)/(AV494*Y495+AX494*FK494+AW494*FF494+AY494*FP494+AZ494*FU494+BA494*FZ494+BG494*GG494+BB494*GK494+BC494*GN494+BD494*GP494))</f>
        <v>1.59963432013121</v>
      </c>
      <c r="AD495" s="435" t="str">
        <f>IF(AC495=AC494,"",AC495-AC494)</f>
        <v/>
      </c>
      <c r="AE495" s="436" t="str">
        <f>IF(1-AF495=0,"",(1-AF495))</f>
        <v/>
      </c>
      <c r="AF495" s="437">
        <v>1</v>
      </c>
      <c r="AG495" s="10" t="str">
        <f>AG494</f>
        <v>9A3</v>
      </c>
      <c r="AH495" s="438" t="str">
        <f>AH494</f>
        <v/>
      </c>
      <c r="AI495" s="424"/>
      <c r="AJ495" s="10" t="str">
        <f>IF(_tag_month_day!I485="","",_tag_month_day!I485)</f>
        <v/>
      </c>
      <c r="AK495" s="440"/>
      <c r="AL495" s="440"/>
      <c r="AM495" s="440"/>
      <c r="AN495" s="441">
        <f>AN494</f>
        <v>2</v>
      </c>
      <c r="AO495" s="441">
        <f>AO494</f>
        <v>8</v>
      </c>
      <c r="AP495" s="442" t="e">
        <f>(IF(AN495=0,AS494,AS494*(1+AO495/AN495)/(AR495+AO495/AN495)))+AT495</f>
        <v>#VALUE!</v>
      </c>
      <c r="AQ495" s="443" t="str">
        <f>IF(_tag_month_day!J485="","",_tag_month_day!J485/100)</f>
        <v/>
      </c>
      <c r="AR495" s="444">
        <f>AR494</f>
        <v>1.3</v>
      </c>
      <c r="AS495" s="445" t="e">
        <f>AQ495*(AN495*AR495+AO495)/(AN495+AO495)</f>
        <v>#VALUE!</v>
      </c>
      <c r="AT495" s="445" t="e">
        <f>(SUM(BE495:BF495)-SUM(BE494:BF494))*0.05</f>
        <v>#VALUE!</v>
      </c>
      <c r="AU495" s="446" t="str">
        <f>IF(_tag_month_day!CC485="","",IF(_tag_month_day!CC485&gt;0,_tag_month_day!CD485,_tag_month_day!CE485))</f>
        <v/>
      </c>
      <c r="AV495" s="447" t="str">
        <f>IF(_tag_month_day!L485="","",_tag_month_day!L485/100)</f>
        <v/>
      </c>
      <c r="AW495" s="431">
        <f>AW494</f>
        <v>0</v>
      </c>
      <c r="AX495" s="431">
        <f>AX494</f>
        <v>0</v>
      </c>
      <c r="AY495" s="431" t="str">
        <f>IF(_tag_month_day!M485="","",_tag_month_day!M485/100)</f>
        <v/>
      </c>
      <c r="AZ495" s="431" t="str">
        <f>IF(_tag_month_day!N485="","",_tag_month_day!N485/100)</f>
        <v/>
      </c>
      <c r="BA495" s="431" t="str">
        <f>IF(_tag_month_day!O485="","",_tag_month_day!O485/100)</f>
        <v/>
      </c>
      <c r="BB495" s="448" t="str">
        <f>IF(_tag_month_day!P485="","",_tag_month_day!P485/100)</f>
        <v/>
      </c>
      <c r="BC495" s="448">
        <f>BC494</f>
        <v>0</v>
      </c>
      <c r="BD495" s="448" t="str">
        <f>IF(_tag_month_day!Q485="","",_tag_month_day!Q485/100)</f>
        <v/>
      </c>
      <c r="BE495" s="449" t="str">
        <f>IF(_tag_month_day!R485="","",_tag_month_day!R485/100)</f>
        <v/>
      </c>
      <c r="BF495" s="388" t="e">
        <f>(AU495*(100+BE495*100))/(AJ495-AU495)/100</f>
        <v>#VALUE!</v>
      </c>
      <c r="BG495" s="450" t="e">
        <f>BE495+BF495</f>
        <v>#VALUE!</v>
      </c>
      <c r="BH495" s="451" t="e">
        <f>SUM(AV495:BF495)</f>
        <v>#VALUE!</v>
      </c>
      <c r="BI495" s="452" t="e">
        <f>IF(CX495=0,BI494,(DK495*查询!$R$5+DL495*查询!$Q$5+DM495*查询!$N$5+DN495*查询!$O$5+DO495*查询!$P$5)*AF495/CX495)</f>
        <v>#VALUE!</v>
      </c>
      <c r="BJ495" s="452" t="e">
        <f>IF(CX495=0,BJ494,(DP495*查询!$S$5+DQ495*查询!$T$5+DR495*查询!$U$5)*AF495/CX495)</f>
        <v>#VALUE!</v>
      </c>
      <c r="BK495" s="452">
        <f>BK494</f>
        <v>1</v>
      </c>
      <c r="BL495" s="453" t="e">
        <f>SUMPRODUCT((AV495:BA495)*(GS495:GX495))/((GS495:GX495)+SUM(BB495:BD495)*GY495+BG495*GZ495)</f>
        <v>#VALUE!</v>
      </c>
      <c r="BM495" s="453" t="e">
        <f>BK495*($AV495*FB495+$AW495*FD495+$AX495*FI495+$AY495*FN495+$AZ495*FS495+$BA495*FX495+$BG495*GE495)/(AV495*EY495+AX495*FK495+AW495*FF495+AY495*FP495+AZ495*FU495+BA495*FZ495+BG495*GG495+BB495*GK495+BC495*GN495+BD495*GP495)</f>
        <v>#VALUE!</v>
      </c>
      <c r="BN495" s="453" t="e">
        <f>($AV495*FC495+$AX495*FJ495+$AW495*FE495+$AY495*FO495+$AZ495*FT495+$BA495*FY495+$BG495*GF495)/($AV495*FA495+BG495*GH495+BB495*GL495+BC495*GO495+BD495*GQ495+BA495*GA495)</f>
        <v>#VALUE!</v>
      </c>
      <c r="BO495" s="454" t="e">
        <f>SUMPRODUCT(AV495:BA495*GS495:GX495)/(GS495:GX495+(BB495+BC495+BD495)*GY495+BG495)</f>
        <v>#VALUE!</v>
      </c>
      <c r="BP495" s="454" t="e">
        <f>SUMPRODUCT(AV495:BA495*GS495:GX495)/(GS495:GX495+(BB495+BC495+BD495)*GY495+BG495)</f>
        <v>#VALUE!</v>
      </c>
      <c r="BQ495" s="454" t="e">
        <f>SUMPRODUCT(AV495:BA495*GS495:GX495)/(GS495:GX495+(BB495+BC495+BD495)*GY495+BG495)</f>
        <v>#VALUE!</v>
      </c>
      <c r="BR495" s="453" t="str">
        <f>IF(_tag_month_day!T485="","",_tag_month_day!T485)</f>
        <v/>
      </c>
      <c r="BS495" s="453" t="str">
        <f>IF(_tag_month_day!U485="","",_tag_month_day!U485)</f>
        <v/>
      </c>
      <c r="BT495" s="455" t="str">
        <f>IF(CK495="","",IF((CK495&gt;=BV495-0.12)*(CK495&lt;=BV495+0.12),"合格","不合格"))</f>
        <v/>
      </c>
      <c r="BU495" s="456" t="str">
        <f>IF(_tag_month_day!V485="","",_tag_month_day!V485)</f>
        <v/>
      </c>
      <c r="BV495" s="457" t="str">
        <f>IF(_tag_month_day!W485="","",_tag_month_day!W485)</f>
        <v/>
      </c>
      <c r="BW495" s="458" t="str">
        <f>IF(_tag_month_day!X485="","",_tag_month_day!X485)</f>
        <v/>
      </c>
      <c r="BX495" s="458" t="str">
        <f>IF(_tag_month_day!Y485="","",_tag_month_day!Y485)</f>
        <v/>
      </c>
      <c r="BY495" s="459">
        <f ca="1">L495</f>
        <v>43606.249999998829</v>
      </c>
      <c r="BZ495" s="460"/>
      <c r="CA495" s="461"/>
      <c r="CB495" s="424" t="str">
        <f>IF(_tag_month_day!Z485="","",_tag_month_day!Z485)</f>
        <v/>
      </c>
      <c r="CC495" s="424" t="str">
        <f>IF(_tag_month_day!AA485="","",_tag_month_day!AA485)</f>
        <v/>
      </c>
      <c r="CD495" s="424" t="str">
        <f>IF(_tag_month_day!AB485="","",_tag_month_day!AB485)</f>
        <v/>
      </c>
      <c r="CE495" s="424" t="str">
        <f>IF(_tag_month_day!AC485="","",_tag_month_day!AC485)</f>
        <v/>
      </c>
      <c r="CF495" s="424" t="str">
        <f>IF(_tag_month_day!AD485="","",_tag_month_day!AD485)</f>
        <v/>
      </c>
      <c r="CG495" s="424" t="str">
        <f>IF(_tag_month_day!AE485="","",_tag_month_day!AE485)</f>
        <v/>
      </c>
      <c r="CH495" s="424" t="str">
        <f>IF(_tag_month_day!AF485="","",_tag_month_day!AF485)</f>
        <v/>
      </c>
      <c r="CI495" s="424" t="str">
        <f>IF(_tag_month_day!AG485="","",_tag_month_day!AG485)</f>
        <v/>
      </c>
      <c r="CJ495" s="424" t="str">
        <f>IF(_tag_month_day!AH485="","",_tag_month_day!AH485)</f>
        <v/>
      </c>
      <c r="CK495" s="424" t="str">
        <f>IF(_tag_month_day!AI485="","",_tag_month_day!AI485)</f>
        <v/>
      </c>
      <c r="CL495" s="4" t="str">
        <f>IF(_tag_month_day!AJ485="","",_tag_month_day!AJ485)</f>
        <v/>
      </c>
      <c r="CM495" s="4" t="str">
        <f>IF(_tag_month_day!AK485="","",_tag_month_day!AK485)</f>
        <v/>
      </c>
      <c r="CN495" s="4" t="str">
        <f>IF(_tag_month_day!AL485="","",_tag_month_day!AL485)</f>
        <v/>
      </c>
      <c r="CO495" s="4" t="str">
        <f>IF(_tag_month_day!AM485="","",_tag_month_day!AM485)</f>
        <v/>
      </c>
      <c r="CP495" s="4" t="str">
        <f>IF(_tag_month_day!AN485="","",_tag_month_day!AN485)</f>
        <v/>
      </c>
      <c r="CQ495" s="4" t="str">
        <f>IF(_tag_month_day!AO485="","",_tag_month_day!AO485)</f>
        <v/>
      </c>
      <c r="CR495" s="462" t="str">
        <f>IF(_tag_month_day!AP485="","",_tag_month_day!AP485)</f>
        <v/>
      </c>
      <c r="CS495" s="463" t="str">
        <f>IF(_tag_month_day!AQ485="","",_tag_month_day!AQ485)</f>
        <v/>
      </c>
      <c r="CT495" s="4" t="str">
        <f>IF(_tag_month_day!AR485="","",_tag_month_day!AR485)</f>
        <v/>
      </c>
      <c r="CU495" s="464" t="e">
        <f>DU495/AJ495</f>
        <v>#VALUE!</v>
      </c>
      <c r="CV495" s="451" t="e">
        <f>BG495/BH495</f>
        <v>#VALUE!</v>
      </c>
      <c r="CW495" s="465" t="e">
        <f>AJ495*(1-CV495)*CU495*AF495</f>
        <v>#VALUE!</v>
      </c>
      <c r="CX495" s="465" t="e">
        <f>CW495*94%</f>
        <v>#VALUE!</v>
      </c>
      <c r="CY495" s="466" t="e">
        <f>IF(CX495=0,0,DS495/(DS495+CX495))</f>
        <v>#VALUE!</v>
      </c>
      <c r="CZ495" s="465" t="e">
        <f>$AJ495*EF495</f>
        <v>#VALUE!</v>
      </c>
      <c r="DA495" s="465" t="e">
        <f>$AJ495*EG495</f>
        <v>#VALUE!</v>
      </c>
      <c r="DB495" s="465" t="e">
        <f>$AJ495*EH495</f>
        <v>#VALUE!</v>
      </c>
      <c r="DC495" s="465" t="e">
        <f>$AJ495*EI495</f>
        <v>#VALUE!</v>
      </c>
      <c r="DD495" s="465" t="e">
        <f>$AJ495*EJ495</f>
        <v>#VALUE!</v>
      </c>
      <c r="DE495" s="465" t="e">
        <f>$AJ495*EK495</f>
        <v>#VALUE!</v>
      </c>
      <c r="DF495" s="465" t="e">
        <f>$AJ495*EL495</f>
        <v>#VALUE!</v>
      </c>
      <c r="DG495" s="465" t="e">
        <f>$AJ495*EM495</f>
        <v>#VALUE!</v>
      </c>
      <c r="DH495" s="465" t="e">
        <f>$AJ495*EN495</f>
        <v>#VALUE!</v>
      </c>
      <c r="DI495" s="465" t="e">
        <f>$AJ495*EO495</f>
        <v>#VALUE!</v>
      </c>
      <c r="DJ495" s="465" t="e">
        <f>CZ495*(1-EP495)</f>
        <v>#VALUE!</v>
      </c>
      <c r="DK495" s="465" t="e">
        <f>DA495*(1-ER495)</f>
        <v>#VALUE!</v>
      </c>
      <c r="DL495" s="465" t="e">
        <f>DB495*(1-EQ495)</f>
        <v>#VALUE!</v>
      </c>
      <c r="DM495" s="465" t="e">
        <f>DC495*(1-ES495)</f>
        <v>#VALUE!</v>
      </c>
      <c r="DN495" s="465" t="e">
        <f>DD495*(1-ET495)</f>
        <v>#VALUE!</v>
      </c>
      <c r="DO495" s="465" t="e">
        <f>DE495</f>
        <v>#VALUE!</v>
      </c>
      <c r="DP495" s="465" t="e">
        <f>DF495*(1-EU495)</f>
        <v>#VALUE!</v>
      </c>
      <c r="DQ495" s="465" t="e">
        <f>DG495*(1-EV495)</f>
        <v>#VALUE!</v>
      </c>
      <c r="DR495" s="465" t="e">
        <f>DH495*(1-EW495)</f>
        <v>#VALUE!</v>
      </c>
      <c r="DS495" s="465" t="e">
        <f>DI495</f>
        <v>#VALUE!</v>
      </c>
      <c r="DT495" s="465" t="e">
        <f>SUM(DJ495:DS495)</f>
        <v>#VALUE!</v>
      </c>
      <c r="DU495" s="465" t="e">
        <f>(GS495:GX495)+(DP495+DQ495+DR495)*GY495+DS495</f>
        <v>#VALUE!</v>
      </c>
      <c r="DV495" s="451" t="e">
        <f>AV495/$BH495/(1-EP495)</f>
        <v>#VALUE!</v>
      </c>
      <c r="DW495" s="451" t="e">
        <f>AW495/$BH495/(1-ER495)</f>
        <v>#VALUE!</v>
      </c>
      <c r="DX495" s="451" t="e">
        <f>AX495/$BH495/(1-EQ495)</f>
        <v>#VALUE!</v>
      </c>
      <c r="DY495" s="451" t="e">
        <f>AY495/$BH495/(1-ES495)</f>
        <v>#VALUE!</v>
      </c>
      <c r="DZ495" s="451" t="e">
        <f>AZ495/$BH495/(1-ET495)</f>
        <v>#VALUE!</v>
      </c>
      <c r="EA495" s="451" t="e">
        <f>BA495/$BH495/(1-AX495)</f>
        <v>#VALUE!</v>
      </c>
      <c r="EB495" s="451" t="e">
        <f>BB495/$BH495/(1-EU495)</f>
        <v>#VALUE!</v>
      </c>
      <c r="EC495" s="451" t="e">
        <f>BC495/$BH495/(1-EV495)</f>
        <v>#VALUE!</v>
      </c>
      <c r="ED495" s="451" t="e">
        <f>BD495/$BH495/(1-EW495)</f>
        <v>#VALUE!</v>
      </c>
      <c r="EE495" s="451" t="e">
        <f>BG495/BH495</f>
        <v>#VALUE!</v>
      </c>
      <c r="EF495" s="451" t="e">
        <f>DV495/SUM($DV495:$EE495)</f>
        <v>#VALUE!</v>
      </c>
      <c r="EG495" s="451" t="e">
        <f>DW495/SUM($DV495:$EE495)</f>
        <v>#VALUE!</v>
      </c>
      <c r="EH495" s="451" t="e">
        <f>DX495/SUM($DV495:$EE495)</f>
        <v>#VALUE!</v>
      </c>
      <c r="EI495" s="451" t="e">
        <f>DY495/SUM($DV495:$EE495)</f>
        <v>#VALUE!</v>
      </c>
      <c r="EJ495" s="451" t="e">
        <f>DZ495/SUM($DV495:$EE495)</f>
        <v>#VALUE!</v>
      </c>
      <c r="EK495" s="451" t="e">
        <f>EA495/SUM($DV495:$EE495)</f>
        <v>#VALUE!</v>
      </c>
      <c r="EL495" s="451" t="e">
        <f>EB495/SUM($DV495:$EE495)</f>
        <v>#VALUE!</v>
      </c>
      <c r="EM495" s="451" t="e">
        <f>EC495/SUM($DV495:$EE495)</f>
        <v>#VALUE!</v>
      </c>
      <c r="EN495" s="451" t="e">
        <f>ED495/SUM($DV495:$EE495)</f>
        <v>#VALUE!</v>
      </c>
      <c r="EO495" s="451" t="e">
        <f>EE495/SUM($DV495:$EE495)</f>
        <v>#VALUE!</v>
      </c>
      <c r="EP495" s="450">
        <f>EP494</f>
        <v>0.080000000000000002</v>
      </c>
      <c r="EQ495" s="450">
        <f>EQ494</f>
        <v>0.014999999999999999</v>
      </c>
      <c r="ER495" s="450">
        <f>ER494</f>
        <v>0.014999999999999999</v>
      </c>
      <c r="ES495" s="450">
        <f>ES494</f>
        <v>0.014999999999999999</v>
      </c>
      <c r="ET495" s="450">
        <f>ET494</f>
        <v>0.014999999999999999</v>
      </c>
      <c r="EU495" s="450">
        <f>EU494</f>
        <v>0.089999999999999997</v>
      </c>
      <c r="EV495" s="450">
        <f>EV494</f>
        <v>0.089999999999999997</v>
      </c>
      <c r="EW495" s="450">
        <f>EW494</f>
        <v>0.089999999999999997</v>
      </c>
      <c r="EX495" s="431" t="str">
        <f>IF(_tag_month_day!AS485="","",_tag_month_day!AS485/100)</f>
        <v/>
      </c>
      <c r="EY495" s="431" t="str">
        <f>IF(_tag_month_day!AT485="","",_tag_month_day!AT485/100)</f>
        <v/>
      </c>
      <c r="EZ495" s="431" t="str">
        <f>IF(_tag_month_day!AU485="","",_tag_month_day!AU485/100)</f>
        <v/>
      </c>
      <c r="FA495" s="431" t="str">
        <f>IF(_tag_month_day!AV485="","",_tag_month_day!AV485/100)</f>
        <v/>
      </c>
      <c r="FB495" s="431" t="str">
        <f>IF(_tag_month_day!AW485="","",_tag_month_day!AW485/100)</f>
        <v/>
      </c>
      <c r="FC495" s="431" t="str">
        <f>IF(_tag_month_day!AX485="","",_tag_month_day!AX485/100)</f>
        <v/>
      </c>
      <c r="FD495" s="449" t="str">
        <f>IF(_tag_month_day!AY485="","",_tag_month_day!AY485/100)</f>
        <v/>
      </c>
      <c r="FE495" s="449" t="str">
        <f>IF(_tag_month_day!AZ485="","",_tag_month_day!AZ485/100)</f>
        <v/>
      </c>
      <c r="FF495" s="449" t="str">
        <f>IF(_tag_month_day!BA485="","",_tag_month_day!BA485/100)</f>
        <v/>
      </c>
      <c r="FG495" s="449" t="str">
        <f>IF(_tag_month_day!BB485="","",_tag_month_day!BB485/100)</f>
        <v/>
      </c>
      <c r="FH495" s="467" t="str">
        <f>IF(_tag_month_day!BC485="","",_tag_month_day!BC485/100)</f>
        <v/>
      </c>
      <c r="FI495" s="449">
        <f>FI494</f>
        <v>0.40999999999999998</v>
      </c>
      <c r="FJ495" s="449">
        <f>FJ494</f>
        <v>0.11</v>
      </c>
      <c r="FK495" s="449">
        <f>FK494</f>
        <v>0.014999999999999999</v>
      </c>
      <c r="FL495" s="449">
        <f>FL494</f>
        <v>0</v>
      </c>
      <c r="FM495" s="467">
        <f>FM494</f>
        <v>0.0001</v>
      </c>
      <c r="FN495" s="449">
        <f>FN494</f>
        <v>0.32000000000000001</v>
      </c>
      <c r="FO495" s="449">
        <f>FO494</f>
        <v>0.20000000000000001</v>
      </c>
      <c r="FP495" s="449">
        <f>FP494</f>
        <v>0.01</v>
      </c>
      <c r="FQ495" s="449">
        <f>FQ494</f>
        <v>0</v>
      </c>
      <c r="FR495" s="467">
        <f>FR494</f>
        <v>0.0001</v>
      </c>
      <c r="FS495" s="449" t="str">
        <f>IF(_tag_month_day!BD485="","",_tag_month_day!BD485/100)</f>
        <v/>
      </c>
      <c r="FT495" s="449" t="str">
        <f>IF(_tag_month_day!BE485="","",_tag_month_day!BE485/100)</f>
        <v/>
      </c>
      <c r="FU495" s="449" t="str">
        <f>IF(_tag_month_day!BF485="","",_tag_month_day!BF485/100)</f>
        <v/>
      </c>
      <c r="FV495" s="449" t="str">
        <f>IF(_tag_month_day!BG485="","",_tag_month_day!BG485/100)</f>
        <v/>
      </c>
      <c r="FW495" s="467" t="str">
        <f>IF(_tag_month_day!BH485="","",_tag_month_day!BH485/100)</f>
        <v/>
      </c>
      <c r="FX495" s="449" t="str">
        <f>IF(_tag_month_day!BI485="","",_tag_month_day!BI485/100)</f>
        <v/>
      </c>
      <c r="FY495" s="449" t="str">
        <f>IF(_tag_month_day!BJ485="","",_tag_month_day!BJ485/100)</f>
        <v/>
      </c>
      <c r="FZ495" s="468" t="str">
        <f>IF(_tag_month_day!BK485="","",_tag_month_day!BK485/100)</f>
        <v/>
      </c>
      <c r="GA495" s="449" t="str">
        <f>IF(_tag_month_day!BL485="","",_tag_month_day!BL485/100)</f>
        <v/>
      </c>
      <c r="GB495" s="467" t="str">
        <f>IF(_tag_month_day!BM485="","",_tag_month_day!BM485/100)</f>
        <v/>
      </c>
      <c r="GC495" s="431" t="str">
        <f>IF(_tag_month_day!BN485="","",_tag_month_day!BN485/100)</f>
        <v/>
      </c>
      <c r="GD495" s="431" t="str">
        <f>IF(_tag_month_day!BO485="","",_tag_month_day!BO485/100)</f>
        <v/>
      </c>
      <c r="GE495" s="431" t="str">
        <f>IF(_tag_month_day!BP485="","",_tag_month_day!BP485/100)</f>
        <v/>
      </c>
      <c r="GF495" s="431" t="str">
        <f>IF(_tag_month_day!BQ485="","",_tag_month_day!BQ485/100)</f>
        <v/>
      </c>
      <c r="GG495" s="431" t="str">
        <f>IF(_tag_month_day!BR485="","",_tag_month_day!BR485/100)</f>
        <v/>
      </c>
      <c r="GH495" s="431" t="str">
        <f>IF(_tag_month_day!BS485="","",_tag_month_day!BS485/100)</f>
        <v/>
      </c>
      <c r="GI495" s="467" t="str">
        <f>IF(_tag_month_day!BT485="","",_tag_month_day!BT485/100)</f>
        <v/>
      </c>
      <c r="GJ495" s="469" t="str">
        <f>IF(_tag_month_day!BU485="","",_tag_month_day!BU485/100)</f>
        <v/>
      </c>
      <c r="GK495" s="470">
        <f>GK494</f>
        <v>0.070000000000000007</v>
      </c>
      <c r="GL495" s="470">
        <f>GL494</f>
        <v>0.029999999999999999</v>
      </c>
      <c r="GM495" s="471" t="str">
        <f>IF(_tag_month_day!BX485="","",_tag_month_day!BX485/100)</f>
        <v/>
      </c>
      <c r="GN495" s="470">
        <f>GN494</f>
        <v>0.070000000000000007</v>
      </c>
      <c r="GO495" s="470">
        <f>GO494</f>
        <v>0.029999999999999999</v>
      </c>
      <c r="GP495" s="470">
        <f>GP494</f>
        <v>0.089999999999999997</v>
      </c>
      <c r="GQ495" s="470">
        <f>GQ494</f>
        <v>0.029999999999999999</v>
      </c>
      <c r="GR495" s="471" t="str">
        <f>IF(_tag_month_day!CA485="","",_tag_month_day!CA485/100)</f>
        <v/>
      </c>
      <c r="GS495" s="472">
        <f>GS494</f>
        <v>0.95299999999999996</v>
      </c>
      <c r="GT495" s="472">
        <f>GT494</f>
        <v>0.55000000000000004</v>
      </c>
      <c r="GU495" s="472">
        <f>GU494</f>
        <v>0.55000000000000004</v>
      </c>
      <c r="GV495" s="472">
        <f>GV494</f>
        <v>0.55000000000000004</v>
      </c>
      <c r="GW495" s="472">
        <f>GW494</f>
        <v>0.5</v>
      </c>
      <c r="GX495" s="472">
        <f>GX494</f>
        <v>0.93500000000000005</v>
      </c>
      <c r="GY495" s="472">
        <f>GY494</f>
        <v>0.14999999999999999</v>
      </c>
      <c r="GZ495" s="472">
        <f>GZ494</f>
        <v>1</v>
      </c>
      <c r="HA495" s="474">
        <f>HA494</f>
        <v>0.047</v>
      </c>
      <c r="HB495" s="474">
        <f>HB494</f>
        <v>0.45000000000000001</v>
      </c>
      <c r="HC495" s="474">
        <f>HC494</f>
        <v>0.45000000000000001</v>
      </c>
      <c r="HD495" s="474">
        <f>HD494</f>
        <v>0.45000000000000001</v>
      </c>
      <c r="HE495" s="474">
        <f>HE494</f>
        <v>0.5</v>
      </c>
      <c r="HF495" s="474">
        <f>HF494</f>
        <v>0.065000000000000002</v>
      </c>
      <c r="HG495" s="474">
        <f>HG494</f>
        <v>0.84999999999999998</v>
      </c>
      <c r="HH495" s="474">
        <f>HH494</f>
        <v>0</v>
      </c>
      <c r="HI495" s="10">
        <f>IF(BZ495&lt;&gt;"",CK495-BV495,0)</f>
        <v>0</v>
      </c>
      <c r="HJ495" s="10" t="e">
        <f>IF(AJ495&gt;0,AH495-AJ495,0)</f>
        <v>#VALUE!</v>
      </c>
      <c r="HK495" s="466">
        <f>HK494</f>
        <v>0.84999999999999998</v>
      </c>
      <c r="HL495" s="424">
        <f>HL494</f>
        <v>550000</v>
      </c>
      <c r="HM495" s="424">
        <f>HM494</f>
        <v>480000</v>
      </c>
      <c r="HN495" s="465" t="e">
        <f>(DJ495*EZ495+DK495*FH495+DL495*FM495+DM495*FR495+DN495*FW495+DO495*GB495+DS495*GI495+DP495*GM495+DR495*GR495)*1000*2</f>
        <v>#VALUE!</v>
      </c>
      <c r="HO495" s="465" t="e">
        <f>HN495*HK495*$HO$2/HL495*1000000</f>
        <v>#VALUE!</v>
      </c>
      <c r="HP495" s="465" t="e">
        <f>HN495*HK495*$HP$2/HM495*1000000</f>
        <v>#VALUE!</v>
      </c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</row>
    <row customFormat="1" r="496" s="0">
      <c r="A496" s="420">
        <v>485</v>
      </c>
      <c r="B496" s="421">
        <f ca="1">IF(D496=D495,B495,IF(D496="夜班",B495+1,B495))</f>
        <v>43606</v>
      </c>
      <c r="C496" s="422">
        <f>C495</f>
        <v>0.041666666666666699</v>
      </c>
      <c r="D496" s="10" t="str">
        <f ca="1">IF(HOUR(G496)&lt;8,"夜班",IF(HOUR(G496)&lt;16,"白班",IF(HOUR(G496)&lt;24,"中班",0)))</f>
        <v>夜班</v>
      </c>
      <c r="E496" s="10" t="e">
        <f ca="1">IF(F496=1,"甲",IF(F496=2,"乙",IF(F496=3,"丙",IF(F496=4,"丁",""))))</f>
        <v>#REF!</v>
      </c>
      <c r="F496" s="10" t="e">
        <f ca="1">SUMPRODUCT((成本日报!$A$3:$A$95=计划!B496)*(成本日报!$B$3:$B$95=计划!$D496),成本日报!$C$3:$C$95)</f>
        <v>#REF!</v>
      </c>
      <c r="G496" s="423">
        <f ca="1">G495+C495</f>
        <v>43606.166666665493</v>
      </c>
      <c r="H496" s="423">
        <f ca="1">$G496+$C496/60*10+$C496*0</f>
        <v>43606.173611109938</v>
      </c>
      <c r="I496" s="423">
        <f ca="1">$G496+$C496/60*18+$C496*0</f>
        <v>43606.17916666549</v>
      </c>
      <c r="J496" s="423">
        <f ca="1">$G496+$C496/60*0+$C496*1</f>
        <v>43606.208333332157</v>
      </c>
      <c r="K496" s="423">
        <f ca="1">$G496+$C496/60*30+$C496*2</f>
        <v>43606.270833332164</v>
      </c>
      <c r="L496" s="423">
        <f ca="1">$G496+$C496/60*0+$C496*3</f>
        <v>43606.291666665493</v>
      </c>
      <c r="M496" s="424" t="str">
        <f>IF(_tag_month_day!A486="","",_tag_month_day!A486)</f>
        <v/>
      </c>
      <c r="N496" s="424" t="str">
        <f>IF(_tag_month_day!B486="","",_tag_month_day!B486)</f>
        <v/>
      </c>
      <c r="O496" s="425" t="e">
        <f>IF(M496+N496=0,"",M496+N496)</f>
        <v>#VALUE!</v>
      </c>
      <c r="P496" s="424" t="str">
        <f>IF(_tag_month_day!C486="","",_tag_month_day!C486)</f>
        <v/>
      </c>
      <c r="Q496" s="424" t="str">
        <f>IF(_tag_month_day!D486="","",_tag_month_day!D486)</f>
        <v/>
      </c>
      <c r="R496" s="426" t="str">
        <f>IF(_tag_month_day!CB486="","",_tag_month_day!CB486/100)</f>
        <v/>
      </c>
      <c r="S496" s="427" t="str">
        <f>IF(_tag_month_day!E486="","",_tag_month_day!E486)</f>
        <v/>
      </c>
      <c r="T496" s="427" t="str">
        <f>IF(_tag_month_day!F486="","",_tag_month_day!F486)</f>
        <v/>
      </c>
      <c r="U496" s="428" t="e">
        <f>S496+T496</f>
        <v>#VALUE!</v>
      </c>
      <c r="V496" s="429" t="e">
        <f>U496/AJ496</f>
        <v>#VALUE!</v>
      </c>
      <c r="W496" s="430" t="str">
        <f>IF(_jhy_month_day!A486="","",_jhy_month_day!A486)</f>
        <v/>
      </c>
      <c r="X496" s="431" t="str">
        <f>IF(_jhy_month_day!B486="","",_jhy_month_day!B486/100)</f>
        <v/>
      </c>
      <c r="Y496" s="431" t="str">
        <f>IF(_jhy_month_day!C486="","",_jhy_month_day!C486/100)</f>
        <v/>
      </c>
      <c r="Z496" s="432">
        <f>Z492+1</f>
        <v>122</v>
      </c>
      <c r="AA496" s="433" t="str">
        <f>IF(_tag_month_day!G486="","",_tag_month_day!G486/100)</f>
        <v/>
      </c>
      <c r="AB496" s="433" t="str">
        <f>IF(_tag_month_day!H486="","",_tag_month_day!H486/100)</f>
        <v/>
      </c>
      <c r="AC496" s="434">
        <f>IF(X496="",AC495,BK496*($AV495*X496+$AW495*FD495+$AX495*FI495+$AY495*FN495+$AZ495*FS495+$BA495*FX495+$BG495*GE495)/(AV495*Y496+AX495*FK495+AW495*FF495+AY495*FP495+AZ495*FU495+BA495*FZ495+BG495*GG495+BB495*GK495+BC495*GN495+BD495*GP495))</f>
        <v>1.59963432013121</v>
      </c>
      <c r="AD496" s="435" t="str">
        <f>IF(AC496=AC495,"",AC496-AC495)</f>
        <v/>
      </c>
      <c r="AE496" s="436" t="str">
        <f>IF(1-AF496=0,"",(1-AF496))</f>
        <v/>
      </c>
      <c r="AF496" s="437">
        <v>1</v>
      </c>
      <c r="AG496" s="10" t="str">
        <f>AG495</f>
        <v>9A3</v>
      </c>
      <c r="AH496" s="438" t="str">
        <f>AH495</f>
        <v/>
      </c>
      <c r="AI496" s="424"/>
      <c r="AJ496" s="10" t="str">
        <f>IF(_tag_month_day!I486="","",_tag_month_day!I486)</f>
        <v/>
      </c>
      <c r="AK496" s="440"/>
      <c r="AL496" s="440"/>
      <c r="AM496" s="440"/>
      <c r="AN496" s="441">
        <f>AN495</f>
        <v>2</v>
      </c>
      <c r="AO496" s="441">
        <f>AO495</f>
        <v>8</v>
      </c>
      <c r="AP496" s="442" t="e">
        <f>(IF(AN496=0,AS495,AS495*(1+AO496/AN496)/(AR496+AO496/AN496)))+AT496</f>
        <v>#VALUE!</v>
      </c>
      <c r="AQ496" s="443" t="str">
        <f>IF(_tag_month_day!J486="","",_tag_month_day!J486/100)</f>
        <v/>
      </c>
      <c r="AR496" s="444">
        <f>AR495</f>
        <v>1.3</v>
      </c>
      <c r="AS496" s="445" t="e">
        <f>AQ496*(AN496*AR496+AO496)/(AN496+AO496)</f>
        <v>#VALUE!</v>
      </c>
      <c r="AT496" s="445" t="e">
        <f>(SUM(BE496:BF496)-SUM(BE495:BF495))*0.05</f>
        <v>#VALUE!</v>
      </c>
      <c r="AU496" s="446" t="str">
        <f>IF(_tag_month_day!CC486="","",IF(_tag_month_day!CC486&gt;0,_tag_month_day!CD486,_tag_month_day!CE486))</f>
        <v/>
      </c>
      <c r="AV496" s="447" t="str">
        <f>IF(_tag_month_day!L486="","",_tag_month_day!L486/100)</f>
        <v/>
      </c>
      <c r="AW496" s="431">
        <f>AW495</f>
        <v>0</v>
      </c>
      <c r="AX496" s="431">
        <f>AX495</f>
        <v>0</v>
      </c>
      <c r="AY496" s="431" t="str">
        <f>IF(_tag_month_day!M486="","",_tag_month_day!M486/100)</f>
        <v/>
      </c>
      <c r="AZ496" s="431" t="str">
        <f>IF(_tag_month_day!N486="","",_tag_month_day!N486/100)</f>
        <v/>
      </c>
      <c r="BA496" s="431" t="str">
        <f>IF(_tag_month_day!O486="","",_tag_month_day!O486/100)</f>
        <v/>
      </c>
      <c r="BB496" s="448" t="str">
        <f>IF(_tag_month_day!P486="","",_tag_month_day!P486/100)</f>
        <v/>
      </c>
      <c r="BC496" s="448">
        <f>BC495</f>
        <v>0</v>
      </c>
      <c r="BD496" s="448" t="str">
        <f>IF(_tag_month_day!Q486="","",_tag_month_day!Q486/100)</f>
        <v/>
      </c>
      <c r="BE496" s="449" t="str">
        <f>IF(_tag_month_day!R486="","",_tag_month_day!R486/100)</f>
        <v/>
      </c>
      <c r="BF496" s="388" t="e">
        <f>(AU496*(100+BE496*100))/(AJ496-AU496)/100</f>
        <v>#VALUE!</v>
      </c>
      <c r="BG496" s="450" t="e">
        <f>BE496+BF496</f>
        <v>#VALUE!</v>
      </c>
      <c r="BH496" s="451" t="e">
        <f>SUM(AV496:BF496)</f>
        <v>#VALUE!</v>
      </c>
      <c r="BI496" s="452" t="e">
        <f>IF(CX496=0,BI495,(DK496*查询!$R$5+DL496*查询!$Q$5+DM496*查询!$N$5+DN496*查询!$O$5+DO496*查询!$P$5)*AF496/CX496)</f>
        <v>#VALUE!</v>
      </c>
      <c r="BJ496" s="452" t="e">
        <f>IF(CX496=0,BJ495,(DP496*查询!$S$5+DQ496*查询!$T$5+DR496*查询!$U$5)*AF496/CX496)</f>
        <v>#VALUE!</v>
      </c>
      <c r="BK496" s="452">
        <f>BK495</f>
        <v>1</v>
      </c>
      <c r="BL496" s="453" t="e">
        <f>SUMPRODUCT((AV496:BA496)*(GS496:GX496))/((GS496:GX496)+SUM(BB496:BD496)*GY496+BG496*GZ496)</f>
        <v>#VALUE!</v>
      </c>
      <c r="BM496" s="453" t="e">
        <f>BK496*($AV496*FB496+$AW496*FD496+$AX496*FI496+$AY496*FN496+$AZ496*FS496+$BA496*FX496+$BG496*GE496)/(AV496*EY496+AX496*FK496+AW496*FF496+AY496*FP496+AZ496*FU496+BA496*FZ496+BG496*GG496+BB496*GK496+BC496*GN496+BD496*GP496)</f>
        <v>#VALUE!</v>
      </c>
      <c r="BN496" s="453" t="e">
        <f>($AV496*FC496+$AX496*FJ496+$AW496*FE496+$AY496*FO496+$AZ496*FT496+$BA496*FY496+$BG496*GF496)/($AV496*FA496+BG496*GH496+BB496*GL496+BC496*GO496+BD496*GQ496+BA496*GA496)</f>
        <v>#VALUE!</v>
      </c>
      <c r="BO496" s="454" t="e">
        <f>SUMPRODUCT(AV496:BA496*GS496:GX496)/(GS496:GX496+(BB496+BC496+BD496)*GY496+BG496)</f>
        <v>#VALUE!</v>
      </c>
      <c r="BP496" s="454" t="e">
        <f>SUMPRODUCT(AV496:BA496*GS496:GX496)/(GS496:GX496+(BB496+BC496+BD496)*GY496+BG496)</f>
        <v>#VALUE!</v>
      </c>
      <c r="BQ496" s="454" t="e">
        <f>SUMPRODUCT(AV496:BA496*GS496:GX496)/(GS496:GX496+(BB496+BC496+BD496)*GY496+BG496)</f>
        <v>#VALUE!</v>
      </c>
      <c r="BR496" s="453" t="str">
        <f>IF(_tag_month_day!T486="","",_tag_month_day!T486)</f>
        <v/>
      </c>
      <c r="BS496" s="453" t="str">
        <f>IF(_tag_month_day!U486="","",_tag_month_day!U486)</f>
        <v/>
      </c>
      <c r="BT496" s="455" t="str">
        <f>IF(CK496="","",IF((CK496&gt;=BV496-0.12)*(CK496&lt;=BV496+0.12),"合格","不合格"))</f>
        <v/>
      </c>
      <c r="BU496" s="456" t="str">
        <f>IF(_tag_month_day!V486="","",_tag_month_day!V486)</f>
        <v/>
      </c>
      <c r="BV496" s="457" t="str">
        <f>IF(_tag_month_day!W486="","",_tag_month_day!W486)</f>
        <v/>
      </c>
      <c r="BW496" s="458" t="str">
        <f>IF(_tag_month_day!X486="","",_tag_month_day!X486)</f>
        <v/>
      </c>
      <c r="BX496" s="458" t="str">
        <f>IF(_tag_month_day!Y486="","",_tag_month_day!Y486)</f>
        <v/>
      </c>
      <c r="BY496" s="459">
        <f ca="1">L496</f>
        <v>43606.291666665493</v>
      </c>
      <c r="BZ496" s="460"/>
      <c r="CA496" s="461"/>
      <c r="CB496" s="424" t="str">
        <f>IF(_tag_month_day!Z486="","",_tag_month_day!Z486)</f>
        <v/>
      </c>
      <c r="CC496" s="424" t="str">
        <f>IF(_tag_month_day!AA486="","",_tag_month_day!AA486)</f>
        <v/>
      </c>
      <c r="CD496" s="424" t="str">
        <f>IF(_tag_month_day!AB486="","",_tag_month_day!AB486)</f>
        <v/>
      </c>
      <c r="CE496" s="424" t="str">
        <f>IF(_tag_month_day!AC486="","",_tag_month_day!AC486)</f>
        <v/>
      </c>
      <c r="CF496" s="424" t="str">
        <f>IF(_tag_month_day!AD486="","",_tag_month_day!AD486)</f>
        <v/>
      </c>
      <c r="CG496" s="424" t="str">
        <f>IF(_tag_month_day!AE486="","",_tag_month_day!AE486)</f>
        <v/>
      </c>
      <c r="CH496" s="424" t="str">
        <f>IF(_tag_month_day!AF486="","",_tag_month_day!AF486)</f>
        <v/>
      </c>
      <c r="CI496" s="424" t="str">
        <f>IF(_tag_month_day!AG486="","",_tag_month_day!AG486)</f>
        <v/>
      </c>
      <c r="CJ496" s="424" t="str">
        <f>IF(_tag_month_day!AH486="","",_tag_month_day!AH486)</f>
        <v/>
      </c>
      <c r="CK496" s="424" t="str">
        <f>IF(_tag_month_day!AI486="","",_tag_month_day!AI486)</f>
        <v/>
      </c>
      <c r="CL496" s="4" t="str">
        <f>IF(_tag_month_day!AJ486="","",_tag_month_day!AJ486)</f>
        <v/>
      </c>
      <c r="CM496" s="4" t="str">
        <f>IF(_tag_month_day!AK486="","",_tag_month_day!AK486)</f>
        <v/>
      </c>
      <c r="CN496" s="4" t="str">
        <f>IF(_tag_month_day!AL486="","",_tag_month_day!AL486)</f>
        <v/>
      </c>
      <c r="CO496" s="4" t="str">
        <f>IF(_tag_month_day!AM486="","",_tag_month_day!AM486)</f>
        <v/>
      </c>
      <c r="CP496" s="4" t="str">
        <f>IF(_tag_month_day!AN486="","",_tag_month_day!AN486)</f>
        <v/>
      </c>
      <c r="CQ496" s="4" t="str">
        <f>IF(_tag_month_day!AO486="","",_tag_month_day!AO486)</f>
        <v/>
      </c>
      <c r="CR496" s="462" t="str">
        <f>IF(_tag_month_day!AP486="","",_tag_month_day!AP486)</f>
        <v/>
      </c>
      <c r="CS496" s="463" t="str">
        <f>IF(_tag_month_day!AQ486="","",_tag_month_day!AQ486)</f>
        <v/>
      </c>
      <c r="CT496" s="4" t="str">
        <f>IF(_tag_month_day!AR486="","",_tag_month_day!AR486)</f>
        <v/>
      </c>
      <c r="CU496" s="464" t="e">
        <f>DU496/AJ496</f>
        <v>#VALUE!</v>
      </c>
      <c r="CV496" s="451" t="e">
        <f>BG496/BH496</f>
        <v>#VALUE!</v>
      </c>
      <c r="CW496" s="465" t="e">
        <f>AJ496*(1-CV496)*CU496*AF496</f>
        <v>#VALUE!</v>
      </c>
      <c r="CX496" s="465" t="e">
        <f>CW496*94%</f>
        <v>#VALUE!</v>
      </c>
      <c r="CY496" s="466" t="e">
        <f>IF(CX496=0,0,DS496/(DS496+CX496))</f>
        <v>#VALUE!</v>
      </c>
      <c r="CZ496" s="465" t="e">
        <f>$AJ496*EF496</f>
        <v>#VALUE!</v>
      </c>
      <c r="DA496" s="465" t="e">
        <f>$AJ496*EG496</f>
        <v>#VALUE!</v>
      </c>
      <c r="DB496" s="465" t="e">
        <f>$AJ496*EH496</f>
        <v>#VALUE!</v>
      </c>
      <c r="DC496" s="465" t="e">
        <f>$AJ496*EI496</f>
        <v>#VALUE!</v>
      </c>
      <c r="DD496" s="465" t="e">
        <f>$AJ496*EJ496</f>
        <v>#VALUE!</v>
      </c>
      <c r="DE496" s="465" t="e">
        <f>$AJ496*EK496</f>
        <v>#VALUE!</v>
      </c>
      <c r="DF496" s="465" t="e">
        <f>$AJ496*EL496</f>
        <v>#VALUE!</v>
      </c>
      <c r="DG496" s="465" t="e">
        <f>$AJ496*EM496</f>
        <v>#VALUE!</v>
      </c>
      <c r="DH496" s="465" t="e">
        <f>$AJ496*EN496</f>
        <v>#VALUE!</v>
      </c>
      <c r="DI496" s="465" t="e">
        <f>$AJ496*EO496</f>
        <v>#VALUE!</v>
      </c>
      <c r="DJ496" s="465" t="e">
        <f>CZ496*(1-EP496)</f>
        <v>#VALUE!</v>
      </c>
      <c r="DK496" s="465" t="e">
        <f>DA496*(1-ER496)</f>
        <v>#VALUE!</v>
      </c>
      <c r="DL496" s="465" t="e">
        <f>DB496*(1-EQ496)</f>
        <v>#VALUE!</v>
      </c>
      <c r="DM496" s="465" t="e">
        <f>DC496*(1-ES496)</f>
        <v>#VALUE!</v>
      </c>
      <c r="DN496" s="465" t="e">
        <f>DD496*(1-ET496)</f>
        <v>#VALUE!</v>
      </c>
      <c r="DO496" s="465" t="e">
        <f>DE496</f>
        <v>#VALUE!</v>
      </c>
      <c r="DP496" s="465" t="e">
        <f>DF496*(1-EU496)</f>
        <v>#VALUE!</v>
      </c>
      <c r="DQ496" s="465" t="e">
        <f>DG496*(1-EV496)</f>
        <v>#VALUE!</v>
      </c>
      <c r="DR496" s="465" t="e">
        <f>DH496*(1-EW496)</f>
        <v>#VALUE!</v>
      </c>
      <c r="DS496" s="465" t="e">
        <f>DI496</f>
        <v>#VALUE!</v>
      </c>
      <c r="DT496" s="465" t="e">
        <f>SUM(DJ496:DS496)</f>
        <v>#VALUE!</v>
      </c>
      <c r="DU496" s="465" t="e">
        <f>(GS496:GX496)+(DP496+DQ496+DR496)*GY496+DS496</f>
        <v>#VALUE!</v>
      </c>
      <c r="DV496" s="451" t="e">
        <f>AV496/$BH496/(1-EP496)</f>
        <v>#VALUE!</v>
      </c>
      <c r="DW496" s="451" t="e">
        <f>AW496/$BH496/(1-ER496)</f>
        <v>#VALUE!</v>
      </c>
      <c r="DX496" s="451" t="e">
        <f>AX496/$BH496/(1-EQ496)</f>
        <v>#VALUE!</v>
      </c>
      <c r="DY496" s="451" t="e">
        <f>AY496/$BH496/(1-ES496)</f>
        <v>#VALUE!</v>
      </c>
      <c r="DZ496" s="451" t="e">
        <f>AZ496/$BH496/(1-ET496)</f>
        <v>#VALUE!</v>
      </c>
      <c r="EA496" s="451" t="e">
        <f>BA496/$BH496/(1-AX496)</f>
        <v>#VALUE!</v>
      </c>
      <c r="EB496" s="451" t="e">
        <f>BB496/$BH496/(1-EU496)</f>
        <v>#VALUE!</v>
      </c>
      <c r="EC496" s="451" t="e">
        <f>BC496/$BH496/(1-EV496)</f>
        <v>#VALUE!</v>
      </c>
      <c r="ED496" s="451" t="e">
        <f>BD496/$BH496/(1-EW496)</f>
        <v>#VALUE!</v>
      </c>
      <c r="EE496" s="451" t="e">
        <f>BG496/BH496</f>
        <v>#VALUE!</v>
      </c>
      <c r="EF496" s="451" t="e">
        <f>DV496/SUM($DV496:$EE496)</f>
        <v>#VALUE!</v>
      </c>
      <c r="EG496" s="451" t="e">
        <f>DW496/SUM($DV496:$EE496)</f>
        <v>#VALUE!</v>
      </c>
      <c r="EH496" s="451" t="e">
        <f>DX496/SUM($DV496:$EE496)</f>
        <v>#VALUE!</v>
      </c>
      <c r="EI496" s="451" t="e">
        <f>DY496/SUM($DV496:$EE496)</f>
        <v>#VALUE!</v>
      </c>
      <c r="EJ496" s="451" t="e">
        <f>DZ496/SUM($DV496:$EE496)</f>
        <v>#VALUE!</v>
      </c>
      <c r="EK496" s="451" t="e">
        <f>EA496/SUM($DV496:$EE496)</f>
        <v>#VALUE!</v>
      </c>
      <c r="EL496" s="451" t="e">
        <f>EB496/SUM($DV496:$EE496)</f>
        <v>#VALUE!</v>
      </c>
      <c r="EM496" s="451" t="e">
        <f>EC496/SUM($DV496:$EE496)</f>
        <v>#VALUE!</v>
      </c>
      <c r="EN496" s="451" t="e">
        <f>ED496/SUM($DV496:$EE496)</f>
        <v>#VALUE!</v>
      </c>
      <c r="EO496" s="451" t="e">
        <f>EE496/SUM($DV496:$EE496)</f>
        <v>#VALUE!</v>
      </c>
      <c r="EP496" s="450">
        <f>EP495</f>
        <v>0.080000000000000002</v>
      </c>
      <c r="EQ496" s="450">
        <f>EQ495</f>
        <v>0.014999999999999999</v>
      </c>
      <c r="ER496" s="450">
        <f>ER495</f>
        <v>0.014999999999999999</v>
      </c>
      <c r="ES496" s="450">
        <f>ES495</f>
        <v>0.014999999999999999</v>
      </c>
      <c r="ET496" s="450">
        <f>ET495</f>
        <v>0.014999999999999999</v>
      </c>
      <c r="EU496" s="450">
        <f>EU495</f>
        <v>0.089999999999999997</v>
      </c>
      <c r="EV496" s="450">
        <f>EV495</f>
        <v>0.089999999999999997</v>
      </c>
      <c r="EW496" s="450">
        <f>EW495</f>
        <v>0.089999999999999997</v>
      </c>
      <c r="EX496" s="431" t="str">
        <f>IF(_tag_month_day!AS486="","",_tag_month_day!AS486/100)</f>
        <v/>
      </c>
      <c r="EY496" s="431" t="str">
        <f>IF(_tag_month_day!AT486="","",_tag_month_day!AT486/100)</f>
        <v/>
      </c>
      <c r="EZ496" s="431" t="str">
        <f>IF(_tag_month_day!AU486="","",_tag_month_day!AU486/100)</f>
        <v/>
      </c>
      <c r="FA496" s="431" t="str">
        <f>IF(_tag_month_day!AV486="","",_tag_month_day!AV486/100)</f>
        <v/>
      </c>
      <c r="FB496" s="431" t="str">
        <f>IF(_tag_month_day!AW486="","",_tag_month_day!AW486/100)</f>
        <v/>
      </c>
      <c r="FC496" s="431" t="str">
        <f>IF(_tag_month_day!AX486="","",_tag_month_day!AX486/100)</f>
        <v/>
      </c>
      <c r="FD496" s="449" t="str">
        <f>IF(_tag_month_day!AY486="","",_tag_month_day!AY486/100)</f>
        <v/>
      </c>
      <c r="FE496" s="449" t="str">
        <f>IF(_tag_month_day!AZ486="","",_tag_month_day!AZ486/100)</f>
        <v/>
      </c>
      <c r="FF496" s="449" t="str">
        <f>IF(_tag_month_day!BA486="","",_tag_month_day!BA486/100)</f>
        <v/>
      </c>
      <c r="FG496" s="449" t="str">
        <f>IF(_tag_month_day!BB486="","",_tag_month_day!BB486/100)</f>
        <v/>
      </c>
      <c r="FH496" s="467" t="str">
        <f>IF(_tag_month_day!BC486="","",_tag_month_day!BC486/100)</f>
        <v/>
      </c>
      <c r="FI496" s="449">
        <f>FI495</f>
        <v>0.40999999999999998</v>
      </c>
      <c r="FJ496" s="449">
        <f>FJ495</f>
        <v>0.11</v>
      </c>
      <c r="FK496" s="449">
        <f>FK495</f>
        <v>0.014999999999999999</v>
      </c>
      <c r="FL496" s="449">
        <f>FL495</f>
        <v>0</v>
      </c>
      <c r="FM496" s="467">
        <f>FM495</f>
        <v>0.0001</v>
      </c>
      <c r="FN496" s="449">
        <f>FN495</f>
        <v>0.32000000000000001</v>
      </c>
      <c r="FO496" s="449">
        <f>FO495</f>
        <v>0.20000000000000001</v>
      </c>
      <c r="FP496" s="449">
        <f>FP495</f>
        <v>0.01</v>
      </c>
      <c r="FQ496" s="449">
        <f>FQ495</f>
        <v>0</v>
      </c>
      <c r="FR496" s="467">
        <f>FR495</f>
        <v>0.0001</v>
      </c>
      <c r="FS496" s="449" t="str">
        <f>IF(_tag_month_day!BD486="","",_tag_month_day!BD486/100)</f>
        <v/>
      </c>
      <c r="FT496" s="449" t="str">
        <f>IF(_tag_month_day!BE486="","",_tag_month_day!BE486/100)</f>
        <v/>
      </c>
      <c r="FU496" s="449" t="str">
        <f>IF(_tag_month_day!BF486="","",_tag_month_day!BF486/100)</f>
        <v/>
      </c>
      <c r="FV496" s="449" t="str">
        <f>IF(_tag_month_day!BG486="","",_tag_month_day!BG486/100)</f>
        <v/>
      </c>
      <c r="FW496" s="467" t="str">
        <f>IF(_tag_month_day!BH486="","",_tag_month_day!BH486/100)</f>
        <v/>
      </c>
      <c r="FX496" s="449" t="str">
        <f>IF(_tag_month_day!BI486="","",_tag_month_day!BI486/100)</f>
        <v/>
      </c>
      <c r="FY496" s="449" t="str">
        <f>IF(_tag_month_day!BJ486="","",_tag_month_day!BJ486/100)</f>
        <v/>
      </c>
      <c r="FZ496" s="468" t="str">
        <f>IF(_tag_month_day!BK486="","",_tag_month_day!BK486/100)</f>
        <v/>
      </c>
      <c r="GA496" s="449" t="str">
        <f>IF(_tag_month_day!BL486="","",_tag_month_day!BL486/100)</f>
        <v/>
      </c>
      <c r="GB496" s="467" t="str">
        <f>IF(_tag_month_day!BM486="","",_tag_month_day!BM486/100)</f>
        <v/>
      </c>
      <c r="GC496" s="431" t="str">
        <f>IF(_tag_month_day!BN486="","",_tag_month_day!BN486/100)</f>
        <v/>
      </c>
      <c r="GD496" s="431" t="str">
        <f>IF(_tag_month_day!BO486="","",_tag_month_day!BO486/100)</f>
        <v/>
      </c>
      <c r="GE496" s="431" t="str">
        <f>IF(_tag_month_day!BP486="","",_tag_month_day!BP486/100)</f>
        <v/>
      </c>
      <c r="GF496" s="431" t="str">
        <f>IF(_tag_month_day!BQ486="","",_tag_month_day!BQ486/100)</f>
        <v/>
      </c>
      <c r="GG496" s="431" t="str">
        <f>IF(_tag_month_day!BR486="","",_tag_month_day!BR486/100)</f>
        <v/>
      </c>
      <c r="GH496" s="431" t="str">
        <f>IF(_tag_month_day!BS486="","",_tag_month_day!BS486/100)</f>
        <v/>
      </c>
      <c r="GI496" s="467" t="str">
        <f>IF(_tag_month_day!BT486="","",_tag_month_day!BT486/100)</f>
        <v/>
      </c>
      <c r="GJ496" s="469" t="str">
        <f>IF(_tag_month_day!BU486="","",_tag_month_day!BU486/100)</f>
        <v/>
      </c>
      <c r="GK496" s="470">
        <f>GK495</f>
        <v>0.070000000000000007</v>
      </c>
      <c r="GL496" s="470">
        <f>GL495</f>
        <v>0.029999999999999999</v>
      </c>
      <c r="GM496" s="471" t="str">
        <f>IF(_tag_month_day!BX486="","",_tag_month_day!BX486/100)</f>
        <v/>
      </c>
      <c r="GN496" s="470">
        <f>GN495</f>
        <v>0.070000000000000007</v>
      </c>
      <c r="GO496" s="470">
        <f>GO495</f>
        <v>0.029999999999999999</v>
      </c>
      <c r="GP496" s="470">
        <f>GP495</f>
        <v>0.089999999999999997</v>
      </c>
      <c r="GQ496" s="470">
        <f>GQ495</f>
        <v>0.029999999999999999</v>
      </c>
      <c r="GR496" s="471" t="str">
        <f>IF(_tag_month_day!CA486="","",_tag_month_day!CA486/100)</f>
        <v/>
      </c>
      <c r="GS496" s="472">
        <f>GS495</f>
        <v>0.95299999999999996</v>
      </c>
      <c r="GT496" s="472">
        <f>GT495</f>
        <v>0.55000000000000004</v>
      </c>
      <c r="GU496" s="472">
        <f>GU495</f>
        <v>0.55000000000000004</v>
      </c>
      <c r="GV496" s="472">
        <f>GV495</f>
        <v>0.55000000000000004</v>
      </c>
      <c r="GW496" s="472">
        <f>GW495</f>
        <v>0.5</v>
      </c>
      <c r="GX496" s="472">
        <f>GX495</f>
        <v>0.93500000000000005</v>
      </c>
      <c r="GY496" s="472">
        <f>GY495</f>
        <v>0.14999999999999999</v>
      </c>
      <c r="GZ496" s="472">
        <f>GZ495</f>
        <v>1</v>
      </c>
      <c r="HA496" s="474">
        <f>HA495</f>
        <v>0.047</v>
      </c>
      <c r="HB496" s="474">
        <f>HB495</f>
        <v>0.45000000000000001</v>
      </c>
      <c r="HC496" s="474">
        <f>HC495</f>
        <v>0.45000000000000001</v>
      </c>
      <c r="HD496" s="474">
        <f>HD495</f>
        <v>0.45000000000000001</v>
      </c>
      <c r="HE496" s="474">
        <f>HE495</f>
        <v>0.5</v>
      </c>
      <c r="HF496" s="474">
        <f>HF495</f>
        <v>0.065000000000000002</v>
      </c>
      <c r="HG496" s="474">
        <f>HG495</f>
        <v>0.84999999999999998</v>
      </c>
      <c r="HH496" s="474">
        <f>HH495</f>
        <v>0</v>
      </c>
      <c r="HI496" s="10">
        <f>IF(BZ496&lt;&gt;"",CK496-BV496,0)</f>
        <v>0</v>
      </c>
      <c r="HJ496" s="10" t="e">
        <f>IF(AJ496&gt;0,AH496-AJ496,0)</f>
        <v>#VALUE!</v>
      </c>
      <c r="HK496" s="466">
        <f>HK495</f>
        <v>0.84999999999999998</v>
      </c>
      <c r="HL496" s="424">
        <f>HL495</f>
        <v>550000</v>
      </c>
      <c r="HM496" s="424">
        <f>HM495</f>
        <v>480000</v>
      </c>
      <c r="HN496" s="465" t="e">
        <f>(DJ496*EZ496+DK496*FH496+DL496*FM496+DM496*FR496+DN496*FW496+DO496*GB496+DS496*GI496+DP496*GM496+DR496*GR496)*1000*2</f>
        <v>#VALUE!</v>
      </c>
      <c r="HO496" s="465" t="e">
        <f>HN496*HK496*$HO$2/HL496*1000000</f>
        <v>#VALUE!</v>
      </c>
      <c r="HP496" s="465" t="e">
        <f>HN496*HK496*$HP$2/HM496*1000000</f>
        <v>#VALUE!</v>
      </c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</row>
    <row customFormat="1" r="497" s="0">
      <c r="A497" s="420">
        <v>486</v>
      </c>
      <c r="B497" s="421">
        <f ca="1">IF(D497=D496,B496,IF(D497="夜班",B496+1,B496))</f>
        <v>43606</v>
      </c>
      <c r="C497" s="422">
        <f>C496</f>
        <v>0.041666666666666699</v>
      </c>
      <c r="D497" s="10" t="str">
        <f ca="1">IF(HOUR(G497)&lt;8,"夜班",IF(HOUR(G497)&lt;16,"白班",IF(HOUR(G497)&lt;24,"中班",0)))</f>
        <v>夜班</v>
      </c>
      <c r="E497" s="10" t="e">
        <f ca="1">IF(F497=1,"甲",IF(F497=2,"乙",IF(F497=3,"丙",IF(F497=4,"丁",""))))</f>
        <v>#REF!</v>
      </c>
      <c r="F497" s="10" t="e">
        <f ca="1">SUMPRODUCT((成本日报!$A$3:$A$95=计划!B497)*(成本日报!$B$3:$B$95=计划!$D497),成本日报!$C$3:$C$95)</f>
        <v>#REF!</v>
      </c>
      <c r="G497" s="423">
        <f ca="1">G496+C496</f>
        <v>43606.208333332157</v>
      </c>
      <c r="H497" s="423">
        <f ca="1">$G497+$C497/60*10+$C497*0</f>
        <v>43606.215277776602</v>
      </c>
      <c r="I497" s="423">
        <f ca="1">$G497+$C497/60*18+$C497*0</f>
        <v>43606.220833332154</v>
      </c>
      <c r="J497" s="423">
        <f ca="1">$G497+$C497/60*0+$C497*1</f>
        <v>43606.249999998821</v>
      </c>
      <c r="K497" s="423">
        <f ca="1">$G497+$C497/60*30+$C497*2</f>
        <v>43606.312499998829</v>
      </c>
      <c r="L497" s="423">
        <f ca="1">$G497+$C497/60*0+$C497*3</f>
        <v>43606.333333332157</v>
      </c>
      <c r="M497" s="424" t="str">
        <f>IF(_tag_month_day!A487="","",_tag_month_day!A487)</f>
        <v/>
      </c>
      <c r="N497" s="424" t="str">
        <f>IF(_tag_month_day!B487="","",_tag_month_day!B487)</f>
        <v/>
      </c>
      <c r="O497" s="425" t="e">
        <f>IF(M497+N497=0,"",M497+N497)</f>
        <v>#VALUE!</v>
      </c>
      <c r="P497" s="424" t="str">
        <f>IF(_tag_month_day!C487="","",_tag_month_day!C487)</f>
        <v/>
      </c>
      <c r="Q497" s="424" t="str">
        <f>IF(_tag_month_day!D487="","",_tag_month_day!D487)</f>
        <v/>
      </c>
      <c r="R497" s="426" t="str">
        <f>IF(_tag_month_day!CB487="","",_tag_month_day!CB487/100)</f>
        <v/>
      </c>
      <c r="S497" s="427" t="str">
        <f>IF(_tag_month_day!E487="","",_tag_month_day!E487)</f>
        <v/>
      </c>
      <c r="T497" s="427" t="str">
        <f>IF(_tag_month_day!F487="","",_tag_month_day!F487)</f>
        <v/>
      </c>
      <c r="U497" s="428" t="e">
        <f>S497+T497</f>
        <v>#VALUE!</v>
      </c>
      <c r="V497" s="429" t="e">
        <f>U497/AJ497</f>
        <v>#VALUE!</v>
      </c>
      <c r="W497" s="430" t="str">
        <f>IF(_jhy_month_day!A487="","",_jhy_month_day!A487)</f>
        <v/>
      </c>
      <c r="X497" s="431" t="str">
        <f>IF(_jhy_month_day!B487="","",_jhy_month_day!B487/100)</f>
        <v/>
      </c>
      <c r="Y497" s="431" t="str">
        <f>IF(_jhy_month_day!C487="","",_jhy_month_day!C487/100)</f>
        <v/>
      </c>
      <c r="Z497" s="432">
        <f>Z493+1</f>
        <v>122</v>
      </c>
      <c r="AA497" s="433" t="str">
        <f>IF(_tag_month_day!G487="","",_tag_month_day!G487/100)</f>
        <v/>
      </c>
      <c r="AB497" s="433" t="str">
        <f>IF(_tag_month_day!H487="","",_tag_month_day!H487/100)</f>
        <v/>
      </c>
      <c r="AC497" s="434">
        <f>IF(X497="",AC496,BK497*($AV496*X497+$AW496*FD496+$AX496*FI496+$AY496*FN496+$AZ496*FS496+$BA496*FX496+$BG496*GE496)/(AV496*Y497+AX496*FK496+AW496*FF496+AY496*FP496+AZ496*FU496+BA496*FZ496+BG496*GG496+BB496*GK496+BC496*GN496+BD496*GP496))</f>
        <v>1.59963432013121</v>
      </c>
      <c r="AD497" s="435" t="str">
        <f>IF(AC497=AC496,"",AC497-AC496)</f>
        <v/>
      </c>
      <c r="AE497" s="436" t="str">
        <f>IF(1-AF497=0,"",(1-AF497))</f>
        <v/>
      </c>
      <c r="AF497" s="437">
        <v>1</v>
      </c>
      <c r="AG497" s="10" t="str">
        <f>AG496</f>
        <v>9A3</v>
      </c>
      <c r="AH497" s="438" t="str">
        <f>AH496</f>
        <v/>
      </c>
      <c r="AI497" s="424"/>
      <c r="AJ497" s="10" t="str">
        <f>IF(_tag_month_day!I487="","",_tag_month_day!I487)</f>
        <v/>
      </c>
      <c r="AK497" s="440"/>
      <c r="AL497" s="440"/>
      <c r="AM497" s="440"/>
      <c r="AN497" s="441">
        <f>AN496</f>
        <v>2</v>
      </c>
      <c r="AO497" s="441">
        <f>AO496</f>
        <v>8</v>
      </c>
      <c r="AP497" s="442" t="e">
        <f>(IF(AN497=0,AS496,AS496*(1+AO497/AN497)/(AR497+AO497/AN497)))+AT497</f>
        <v>#VALUE!</v>
      </c>
      <c r="AQ497" s="443" t="str">
        <f>IF(_tag_month_day!J487="","",_tag_month_day!J487/100)</f>
        <v/>
      </c>
      <c r="AR497" s="444">
        <f>AR496</f>
        <v>1.3</v>
      </c>
      <c r="AS497" s="445" t="e">
        <f>AQ497*(AN497*AR497+AO497)/(AN497+AO497)</f>
        <v>#VALUE!</v>
      </c>
      <c r="AT497" s="445" t="e">
        <f>(SUM(BE497:BF497)-SUM(BE496:BF496))*0.05</f>
        <v>#VALUE!</v>
      </c>
      <c r="AU497" s="446" t="str">
        <f>IF(_tag_month_day!CC487="","",IF(_tag_month_day!CC487&gt;0,_tag_month_day!CD487,_tag_month_day!CE487))</f>
        <v/>
      </c>
      <c r="AV497" s="447" t="str">
        <f>IF(_tag_month_day!L487="","",_tag_month_day!L487/100)</f>
        <v/>
      </c>
      <c r="AW497" s="431">
        <f>AW496</f>
        <v>0</v>
      </c>
      <c r="AX497" s="431">
        <f>AX496</f>
        <v>0</v>
      </c>
      <c r="AY497" s="431" t="str">
        <f>IF(_tag_month_day!M487="","",_tag_month_day!M487/100)</f>
        <v/>
      </c>
      <c r="AZ497" s="431" t="str">
        <f>IF(_tag_month_day!N487="","",_tag_month_day!N487/100)</f>
        <v/>
      </c>
      <c r="BA497" s="431" t="str">
        <f>IF(_tag_month_day!O487="","",_tag_month_day!O487/100)</f>
        <v/>
      </c>
      <c r="BB497" s="448" t="str">
        <f>IF(_tag_month_day!P487="","",_tag_month_day!P487/100)</f>
        <v/>
      </c>
      <c r="BC497" s="448">
        <f>BC496</f>
        <v>0</v>
      </c>
      <c r="BD497" s="448" t="str">
        <f>IF(_tag_month_day!Q487="","",_tag_month_day!Q487/100)</f>
        <v/>
      </c>
      <c r="BE497" s="449" t="str">
        <f>IF(_tag_month_day!R487="","",_tag_month_day!R487/100)</f>
        <v/>
      </c>
      <c r="BF497" s="388" t="e">
        <f>(AU497*(100+BE497*100))/(AJ497-AU497)/100</f>
        <v>#VALUE!</v>
      </c>
      <c r="BG497" s="450" t="e">
        <f>BE497+BF497</f>
        <v>#VALUE!</v>
      </c>
      <c r="BH497" s="451" t="e">
        <f>SUM(AV497:BF497)</f>
        <v>#VALUE!</v>
      </c>
      <c r="BI497" s="452" t="e">
        <f>IF(CX497=0,BI496,(DK497*查询!$R$5+DL497*查询!$Q$5+DM497*查询!$N$5+DN497*查询!$O$5+DO497*查询!$P$5)*AF497/CX497)</f>
        <v>#VALUE!</v>
      </c>
      <c r="BJ497" s="452" t="e">
        <f>IF(CX497=0,BJ496,(DP497*查询!$S$5+DQ497*查询!$T$5+DR497*查询!$U$5)*AF497/CX497)</f>
        <v>#VALUE!</v>
      </c>
      <c r="BK497" s="452">
        <f>BK496</f>
        <v>1</v>
      </c>
      <c r="BL497" s="453" t="e">
        <f>SUMPRODUCT((AV497:BA497)*(GS497:GX497))/((GS497:GX497)+SUM(BB497:BD497)*GY497+BG497*GZ497)</f>
        <v>#VALUE!</v>
      </c>
      <c r="BM497" s="453" t="e">
        <f>BK497*($AV497*FB497+$AW497*FD497+$AX497*FI497+$AY497*FN497+$AZ497*FS497+$BA497*FX497+$BG497*GE497)/(AV497*EY497+AX497*FK497+AW497*FF497+AY497*FP497+AZ497*FU497+BA497*FZ497+BG497*GG497+BB497*GK497+BC497*GN497+BD497*GP497)</f>
        <v>#VALUE!</v>
      </c>
      <c r="BN497" s="453" t="e">
        <f>($AV497*FC497+$AX497*FJ497+$AW497*FE497+$AY497*FO497+$AZ497*FT497+$BA497*FY497+$BG497*GF497)/($AV497*FA497+BG497*GH497+BB497*GL497+BC497*GO497+BD497*GQ497+BA497*GA497)</f>
        <v>#VALUE!</v>
      </c>
      <c r="BO497" s="454" t="e">
        <f>SUMPRODUCT(AV497:BA497*GS497:GX497)/(GS497:GX497+(BB497+BC497+BD497)*GY497+BG497)</f>
        <v>#VALUE!</v>
      </c>
      <c r="BP497" s="454" t="e">
        <f>SUMPRODUCT(AV497:BA497*GS497:GX497)/(GS497:GX497+(BB497+BC497+BD497)*GY497+BG497)</f>
        <v>#VALUE!</v>
      </c>
      <c r="BQ497" s="454" t="e">
        <f>SUMPRODUCT(AV497:BA497*GS497:GX497)/(GS497:GX497+(BB497+BC497+BD497)*GY497+BG497)</f>
        <v>#VALUE!</v>
      </c>
      <c r="BR497" s="453" t="str">
        <f>IF(_tag_month_day!T487="","",_tag_month_day!T487)</f>
        <v/>
      </c>
      <c r="BS497" s="453" t="str">
        <f>IF(_tag_month_day!U487="","",_tag_month_day!U487)</f>
        <v/>
      </c>
      <c r="BT497" s="455" t="str">
        <f>IF(CK497="","",IF((CK497&gt;=BV497-0.12)*(CK497&lt;=BV497+0.12),"合格","不合格"))</f>
        <v/>
      </c>
      <c r="BU497" s="456" t="str">
        <f>IF(_tag_month_day!V487="","",_tag_month_day!V487)</f>
        <v/>
      </c>
      <c r="BV497" s="457" t="str">
        <f>IF(_tag_month_day!W487="","",_tag_month_day!W487)</f>
        <v/>
      </c>
      <c r="BW497" s="458" t="str">
        <f>IF(_tag_month_day!X487="","",_tag_month_day!X487)</f>
        <v/>
      </c>
      <c r="BX497" s="458" t="str">
        <f>IF(_tag_month_day!Y487="","",_tag_month_day!Y487)</f>
        <v/>
      </c>
      <c r="BY497" s="459">
        <f ca="1">L497</f>
        <v>43606.333333332157</v>
      </c>
      <c r="BZ497" s="460"/>
      <c r="CA497" s="461"/>
      <c r="CB497" s="424" t="str">
        <f>IF(_tag_month_day!Z487="","",_tag_month_day!Z487)</f>
        <v/>
      </c>
      <c r="CC497" s="424" t="str">
        <f>IF(_tag_month_day!AA487="","",_tag_month_day!AA487)</f>
        <v/>
      </c>
      <c r="CD497" s="424" t="str">
        <f>IF(_tag_month_day!AB487="","",_tag_month_day!AB487)</f>
        <v/>
      </c>
      <c r="CE497" s="424" t="str">
        <f>IF(_tag_month_day!AC487="","",_tag_month_day!AC487)</f>
        <v/>
      </c>
      <c r="CF497" s="424" t="str">
        <f>IF(_tag_month_day!AD487="","",_tag_month_day!AD487)</f>
        <v/>
      </c>
      <c r="CG497" s="424" t="str">
        <f>IF(_tag_month_day!AE487="","",_tag_month_day!AE487)</f>
        <v/>
      </c>
      <c r="CH497" s="424" t="str">
        <f>IF(_tag_month_day!AF487="","",_tag_month_day!AF487)</f>
        <v/>
      </c>
      <c r="CI497" s="424" t="str">
        <f>IF(_tag_month_day!AG487="","",_tag_month_day!AG487)</f>
        <v/>
      </c>
      <c r="CJ497" s="424" t="str">
        <f>IF(_tag_month_day!AH487="","",_tag_month_day!AH487)</f>
        <v/>
      </c>
      <c r="CK497" s="424" t="str">
        <f>IF(_tag_month_day!AI487="","",_tag_month_day!AI487)</f>
        <v/>
      </c>
      <c r="CL497" s="4" t="str">
        <f>IF(_tag_month_day!AJ487="","",_tag_month_day!AJ487)</f>
        <v/>
      </c>
      <c r="CM497" s="4" t="str">
        <f>IF(_tag_month_day!AK487="","",_tag_month_day!AK487)</f>
        <v/>
      </c>
      <c r="CN497" s="4" t="str">
        <f>IF(_tag_month_day!AL487="","",_tag_month_day!AL487)</f>
        <v/>
      </c>
      <c r="CO497" s="4" t="str">
        <f>IF(_tag_month_day!AM487="","",_tag_month_day!AM487)</f>
        <v/>
      </c>
      <c r="CP497" s="4" t="str">
        <f>IF(_tag_month_day!AN487="","",_tag_month_day!AN487)</f>
        <v/>
      </c>
      <c r="CQ497" s="4" t="str">
        <f>IF(_tag_month_day!AO487="","",_tag_month_day!AO487)</f>
        <v/>
      </c>
      <c r="CR497" s="462" t="str">
        <f>IF(_tag_month_day!AP487="","",_tag_month_day!AP487)</f>
        <v/>
      </c>
      <c r="CS497" s="463" t="str">
        <f>IF(_tag_month_day!AQ487="","",_tag_month_day!AQ487)</f>
        <v/>
      </c>
      <c r="CT497" s="4" t="str">
        <f>IF(_tag_month_day!AR487="","",_tag_month_day!AR487)</f>
        <v/>
      </c>
      <c r="CU497" s="464" t="e">
        <f>DU497/AJ497</f>
        <v>#VALUE!</v>
      </c>
      <c r="CV497" s="451" t="e">
        <f>BG497/BH497</f>
        <v>#VALUE!</v>
      </c>
      <c r="CW497" s="465" t="e">
        <f>AJ497*(1-CV497)*CU497*AF497</f>
        <v>#VALUE!</v>
      </c>
      <c r="CX497" s="465" t="e">
        <f>CW497*94%</f>
        <v>#VALUE!</v>
      </c>
      <c r="CY497" s="466" t="e">
        <f>IF(CX497=0,0,DS497/(DS497+CX497))</f>
        <v>#VALUE!</v>
      </c>
      <c r="CZ497" s="465" t="e">
        <f>$AJ497*EF497</f>
        <v>#VALUE!</v>
      </c>
      <c r="DA497" s="465" t="e">
        <f>$AJ497*EG497</f>
        <v>#VALUE!</v>
      </c>
      <c r="DB497" s="465" t="e">
        <f>$AJ497*EH497</f>
        <v>#VALUE!</v>
      </c>
      <c r="DC497" s="465" t="e">
        <f>$AJ497*EI497</f>
        <v>#VALUE!</v>
      </c>
      <c r="DD497" s="465" t="e">
        <f>$AJ497*EJ497</f>
        <v>#VALUE!</v>
      </c>
      <c r="DE497" s="465" t="e">
        <f>$AJ497*EK497</f>
        <v>#VALUE!</v>
      </c>
      <c r="DF497" s="465" t="e">
        <f>$AJ497*EL497</f>
        <v>#VALUE!</v>
      </c>
      <c r="DG497" s="465" t="e">
        <f>$AJ497*EM497</f>
        <v>#VALUE!</v>
      </c>
      <c r="DH497" s="465" t="e">
        <f>$AJ497*EN497</f>
        <v>#VALUE!</v>
      </c>
      <c r="DI497" s="465" t="e">
        <f>$AJ497*EO497</f>
        <v>#VALUE!</v>
      </c>
      <c r="DJ497" s="465" t="e">
        <f>CZ497*(1-EP497)</f>
        <v>#VALUE!</v>
      </c>
      <c r="DK497" s="465" t="e">
        <f>DA497*(1-ER497)</f>
        <v>#VALUE!</v>
      </c>
      <c r="DL497" s="465" t="e">
        <f>DB497*(1-EQ497)</f>
        <v>#VALUE!</v>
      </c>
      <c r="DM497" s="465" t="e">
        <f>DC497*(1-ES497)</f>
        <v>#VALUE!</v>
      </c>
      <c r="DN497" s="465" t="e">
        <f>DD497*(1-ET497)</f>
        <v>#VALUE!</v>
      </c>
      <c r="DO497" s="465" t="e">
        <f>DE497</f>
        <v>#VALUE!</v>
      </c>
      <c r="DP497" s="465" t="e">
        <f>DF497*(1-EU497)</f>
        <v>#VALUE!</v>
      </c>
      <c r="DQ497" s="465" t="e">
        <f>DG497*(1-EV497)</f>
        <v>#VALUE!</v>
      </c>
      <c r="DR497" s="465" t="e">
        <f>DH497*(1-EW497)</f>
        <v>#VALUE!</v>
      </c>
      <c r="DS497" s="465" t="e">
        <f>DI497</f>
        <v>#VALUE!</v>
      </c>
      <c r="DT497" s="465" t="e">
        <f>SUM(DJ497:DS497)</f>
        <v>#VALUE!</v>
      </c>
      <c r="DU497" s="465" t="e">
        <f>(GS497:GX497)+(DP497+DQ497+DR497)*GY497+DS497</f>
        <v>#VALUE!</v>
      </c>
      <c r="DV497" s="451" t="e">
        <f>AV497/$BH497/(1-EP497)</f>
        <v>#VALUE!</v>
      </c>
      <c r="DW497" s="451" t="e">
        <f>AW497/$BH497/(1-ER497)</f>
        <v>#VALUE!</v>
      </c>
      <c r="DX497" s="451" t="e">
        <f>AX497/$BH497/(1-EQ497)</f>
        <v>#VALUE!</v>
      </c>
      <c r="DY497" s="451" t="e">
        <f>AY497/$BH497/(1-ES497)</f>
        <v>#VALUE!</v>
      </c>
      <c r="DZ497" s="451" t="e">
        <f>AZ497/$BH497/(1-ET497)</f>
        <v>#VALUE!</v>
      </c>
      <c r="EA497" s="451" t="e">
        <f>BA497/$BH497/(1-AX497)</f>
        <v>#VALUE!</v>
      </c>
      <c r="EB497" s="451" t="e">
        <f>BB497/$BH497/(1-EU497)</f>
        <v>#VALUE!</v>
      </c>
      <c r="EC497" s="451" t="e">
        <f>BC497/$BH497/(1-EV497)</f>
        <v>#VALUE!</v>
      </c>
      <c r="ED497" s="451" t="e">
        <f>BD497/$BH497/(1-EW497)</f>
        <v>#VALUE!</v>
      </c>
      <c r="EE497" s="451" t="e">
        <f>BG497/BH497</f>
        <v>#VALUE!</v>
      </c>
      <c r="EF497" s="451" t="e">
        <f>DV497/SUM($DV497:$EE497)</f>
        <v>#VALUE!</v>
      </c>
      <c r="EG497" s="451" t="e">
        <f>DW497/SUM($DV497:$EE497)</f>
        <v>#VALUE!</v>
      </c>
      <c r="EH497" s="451" t="e">
        <f>DX497/SUM($DV497:$EE497)</f>
        <v>#VALUE!</v>
      </c>
      <c r="EI497" s="451" t="e">
        <f>DY497/SUM($DV497:$EE497)</f>
        <v>#VALUE!</v>
      </c>
      <c r="EJ497" s="451" t="e">
        <f>DZ497/SUM($DV497:$EE497)</f>
        <v>#VALUE!</v>
      </c>
      <c r="EK497" s="451" t="e">
        <f>EA497/SUM($DV497:$EE497)</f>
        <v>#VALUE!</v>
      </c>
      <c r="EL497" s="451" t="e">
        <f>EB497/SUM($DV497:$EE497)</f>
        <v>#VALUE!</v>
      </c>
      <c r="EM497" s="451" t="e">
        <f>EC497/SUM($DV497:$EE497)</f>
        <v>#VALUE!</v>
      </c>
      <c r="EN497" s="451" t="e">
        <f>ED497/SUM($DV497:$EE497)</f>
        <v>#VALUE!</v>
      </c>
      <c r="EO497" s="451" t="e">
        <f>EE497/SUM($DV497:$EE497)</f>
        <v>#VALUE!</v>
      </c>
      <c r="EP497" s="450">
        <f>EP496</f>
        <v>0.080000000000000002</v>
      </c>
      <c r="EQ497" s="450">
        <f>EQ496</f>
        <v>0.014999999999999999</v>
      </c>
      <c r="ER497" s="450">
        <f>ER496</f>
        <v>0.014999999999999999</v>
      </c>
      <c r="ES497" s="450">
        <f>ES496</f>
        <v>0.014999999999999999</v>
      </c>
      <c r="ET497" s="450">
        <f>ET496</f>
        <v>0.014999999999999999</v>
      </c>
      <c r="EU497" s="450">
        <f>EU496</f>
        <v>0.089999999999999997</v>
      </c>
      <c r="EV497" s="450">
        <f>EV496</f>
        <v>0.089999999999999997</v>
      </c>
      <c r="EW497" s="450">
        <f>EW496</f>
        <v>0.089999999999999997</v>
      </c>
      <c r="EX497" s="431" t="str">
        <f>IF(_tag_month_day!AS487="","",_tag_month_day!AS487/100)</f>
        <v/>
      </c>
      <c r="EY497" s="431" t="str">
        <f>IF(_tag_month_day!AT487="","",_tag_month_day!AT487/100)</f>
        <v/>
      </c>
      <c r="EZ497" s="431" t="str">
        <f>IF(_tag_month_day!AU487="","",_tag_month_day!AU487/100)</f>
        <v/>
      </c>
      <c r="FA497" s="431" t="str">
        <f>IF(_tag_month_day!AV487="","",_tag_month_day!AV487/100)</f>
        <v/>
      </c>
      <c r="FB497" s="431" t="str">
        <f>IF(_tag_month_day!AW487="","",_tag_month_day!AW487/100)</f>
        <v/>
      </c>
      <c r="FC497" s="431" t="str">
        <f>IF(_tag_month_day!AX487="","",_tag_month_day!AX487/100)</f>
        <v/>
      </c>
      <c r="FD497" s="449" t="str">
        <f>IF(_tag_month_day!AY487="","",_tag_month_day!AY487/100)</f>
        <v/>
      </c>
      <c r="FE497" s="449" t="str">
        <f>IF(_tag_month_day!AZ487="","",_tag_month_day!AZ487/100)</f>
        <v/>
      </c>
      <c r="FF497" s="449" t="str">
        <f>IF(_tag_month_day!BA487="","",_tag_month_day!BA487/100)</f>
        <v/>
      </c>
      <c r="FG497" s="449" t="str">
        <f>IF(_tag_month_day!BB487="","",_tag_month_day!BB487/100)</f>
        <v/>
      </c>
      <c r="FH497" s="467" t="str">
        <f>IF(_tag_month_day!BC487="","",_tag_month_day!BC487/100)</f>
        <v/>
      </c>
      <c r="FI497" s="449">
        <f>FI496</f>
        <v>0.40999999999999998</v>
      </c>
      <c r="FJ497" s="449">
        <f>FJ496</f>
        <v>0.11</v>
      </c>
      <c r="FK497" s="449">
        <f>FK496</f>
        <v>0.014999999999999999</v>
      </c>
      <c r="FL497" s="449">
        <f>FL496</f>
        <v>0</v>
      </c>
      <c r="FM497" s="467">
        <f>FM496</f>
        <v>0.0001</v>
      </c>
      <c r="FN497" s="449">
        <f>FN496</f>
        <v>0.32000000000000001</v>
      </c>
      <c r="FO497" s="449">
        <f>FO496</f>
        <v>0.20000000000000001</v>
      </c>
      <c r="FP497" s="449">
        <f>FP496</f>
        <v>0.01</v>
      </c>
      <c r="FQ497" s="449">
        <f>FQ496</f>
        <v>0</v>
      </c>
      <c r="FR497" s="467">
        <f>FR496</f>
        <v>0.0001</v>
      </c>
      <c r="FS497" s="449" t="str">
        <f>IF(_tag_month_day!BD487="","",_tag_month_day!BD487/100)</f>
        <v/>
      </c>
      <c r="FT497" s="449" t="str">
        <f>IF(_tag_month_day!BE487="","",_tag_month_day!BE487/100)</f>
        <v/>
      </c>
      <c r="FU497" s="449" t="str">
        <f>IF(_tag_month_day!BF487="","",_tag_month_day!BF487/100)</f>
        <v/>
      </c>
      <c r="FV497" s="449" t="str">
        <f>IF(_tag_month_day!BG487="","",_tag_month_day!BG487/100)</f>
        <v/>
      </c>
      <c r="FW497" s="467" t="str">
        <f>IF(_tag_month_day!BH487="","",_tag_month_day!BH487/100)</f>
        <v/>
      </c>
      <c r="FX497" s="449" t="str">
        <f>IF(_tag_month_day!BI487="","",_tag_month_day!BI487/100)</f>
        <v/>
      </c>
      <c r="FY497" s="449" t="str">
        <f>IF(_tag_month_day!BJ487="","",_tag_month_day!BJ487/100)</f>
        <v/>
      </c>
      <c r="FZ497" s="468" t="str">
        <f>IF(_tag_month_day!BK487="","",_tag_month_day!BK487/100)</f>
        <v/>
      </c>
      <c r="GA497" s="449" t="str">
        <f>IF(_tag_month_day!BL487="","",_tag_month_day!BL487/100)</f>
        <v/>
      </c>
      <c r="GB497" s="467" t="str">
        <f>IF(_tag_month_day!BM487="","",_tag_month_day!BM487/100)</f>
        <v/>
      </c>
      <c r="GC497" s="431" t="str">
        <f>IF(_tag_month_day!BN487="","",_tag_month_day!BN487/100)</f>
        <v/>
      </c>
      <c r="GD497" s="431" t="str">
        <f>IF(_tag_month_day!BO487="","",_tag_month_day!BO487/100)</f>
        <v/>
      </c>
      <c r="GE497" s="431" t="str">
        <f>IF(_tag_month_day!BP487="","",_tag_month_day!BP487/100)</f>
        <v/>
      </c>
      <c r="GF497" s="431" t="str">
        <f>IF(_tag_month_day!BQ487="","",_tag_month_day!BQ487/100)</f>
        <v/>
      </c>
      <c r="GG497" s="431" t="str">
        <f>IF(_tag_month_day!BR487="","",_tag_month_day!BR487/100)</f>
        <v/>
      </c>
      <c r="GH497" s="431" t="str">
        <f>IF(_tag_month_day!BS487="","",_tag_month_day!BS487/100)</f>
        <v/>
      </c>
      <c r="GI497" s="467" t="str">
        <f>IF(_tag_month_day!BT487="","",_tag_month_day!BT487/100)</f>
        <v/>
      </c>
      <c r="GJ497" s="469" t="str">
        <f>IF(_tag_month_day!BU487="","",_tag_month_day!BU487/100)</f>
        <v/>
      </c>
      <c r="GK497" s="470">
        <f>GK496</f>
        <v>0.070000000000000007</v>
      </c>
      <c r="GL497" s="470">
        <f>GL496</f>
        <v>0.029999999999999999</v>
      </c>
      <c r="GM497" s="471" t="str">
        <f>IF(_tag_month_day!BX487="","",_tag_month_day!BX487/100)</f>
        <v/>
      </c>
      <c r="GN497" s="470">
        <f>GN496</f>
        <v>0.070000000000000007</v>
      </c>
      <c r="GO497" s="470">
        <f>GO496</f>
        <v>0.029999999999999999</v>
      </c>
      <c r="GP497" s="470">
        <f>GP496</f>
        <v>0.089999999999999997</v>
      </c>
      <c r="GQ497" s="470">
        <f>GQ496</f>
        <v>0.029999999999999999</v>
      </c>
      <c r="GR497" s="471" t="str">
        <f>IF(_tag_month_day!CA487="","",_tag_month_day!CA487/100)</f>
        <v/>
      </c>
      <c r="GS497" s="472">
        <f>GS496</f>
        <v>0.95299999999999996</v>
      </c>
      <c r="GT497" s="472">
        <f>GT496</f>
        <v>0.55000000000000004</v>
      </c>
      <c r="GU497" s="472">
        <f>GU496</f>
        <v>0.55000000000000004</v>
      </c>
      <c r="GV497" s="472">
        <f>GV496</f>
        <v>0.55000000000000004</v>
      </c>
      <c r="GW497" s="472">
        <f>GW496</f>
        <v>0.5</v>
      </c>
      <c r="GX497" s="472">
        <f>GX496</f>
        <v>0.93500000000000005</v>
      </c>
      <c r="GY497" s="472">
        <f>GY496</f>
        <v>0.14999999999999999</v>
      </c>
      <c r="GZ497" s="472">
        <f>GZ496</f>
        <v>1</v>
      </c>
      <c r="HA497" s="474">
        <f>HA496</f>
        <v>0.047</v>
      </c>
      <c r="HB497" s="474">
        <f>HB496</f>
        <v>0.45000000000000001</v>
      </c>
      <c r="HC497" s="474">
        <f>HC496</f>
        <v>0.45000000000000001</v>
      </c>
      <c r="HD497" s="474">
        <f>HD496</f>
        <v>0.45000000000000001</v>
      </c>
      <c r="HE497" s="474">
        <f>HE496</f>
        <v>0.5</v>
      </c>
      <c r="HF497" s="474">
        <f>HF496</f>
        <v>0.065000000000000002</v>
      </c>
      <c r="HG497" s="474">
        <f>HG496</f>
        <v>0.84999999999999998</v>
      </c>
      <c r="HH497" s="474">
        <f>HH496</f>
        <v>0</v>
      </c>
      <c r="HI497" s="10">
        <f>IF(BZ497&lt;&gt;"",CK497-BV497,0)</f>
        <v>0</v>
      </c>
      <c r="HJ497" s="10" t="e">
        <f>IF(AJ497&gt;0,AH497-AJ497,0)</f>
        <v>#VALUE!</v>
      </c>
      <c r="HK497" s="466">
        <f>HK496</f>
        <v>0.84999999999999998</v>
      </c>
      <c r="HL497" s="424">
        <f>HL496</f>
        <v>550000</v>
      </c>
      <c r="HM497" s="424">
        <f>HM496</f>
        <v>480000</v>
      </c>
      <c r="HN497" s="465" t="e">
        <f>(DJ497*EZ497+DK497*FH497+DL497*FM497+DM497*FR497+DN497*FW497+DO497*GB497+DS497*GI497+DP497*GM497+DR497*GR497)*1000*2</f>
        <v>#VALUE!</v>
      </c>
      <c r="HO497" s="465" t="e">
        <f>HN497*HK497*$HO$2/HL497*1000000</f>
        <v>#VALUE!</v>
      </c>
      <c r="HP497" s="465" t="e">
        <f>HN497*HK497*$HP$2/HM497*1000000</f>
        <v>#VALUE!</v>
      </c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</row>
    <row customFormat="1" r="498" s="0">
      <c r="A498" s="420">
        <v>487</v>
      </c>
      <c r="B498" s="421">
        <f ca="1">IF(D498=D497,B497,IF(D498="夜班",B497+1,B497))</f>
        <v>43606</v>
      </c>
      <c r="C498" s="422">
        <f>C497</f>
        <v>0.041666666666666699</v>
      </c>
      <c r="D498" s="10" t="str">
        <f ca="1">IF(HOUR(G498)&lt;8,"夜班",IF(HOUR(G498)&lt;16,"白班",IF(HOUR(G498)&lt;24,"中班",0)))</f>
        <v>夜班</v>
      </c>
      <c r="E498" s="10" t="e">
        <f ca="1">IF(F498=1,"甲",IF(F498=2,"乙",IF(F498=3,"丙",IF(F498=4,"丁",""))))</f>
        <v>#REF!</v>
      </c>
      <c r="F498" s="10" t="e">
        <f ca="1">SUMPRODUCT((成本日报!$A$3:$A$95=计划!B498)*(成本日报!$B$3:$B$95=计划!$D498),成本日报!$C$3:$C$95)</f>
        <v>#REF!</v>
      </c>
      <c r="G498" s="423">
        <f ca="1">G497+C497</f>
        <v>43606.249999998821</v>
      </c>
      <c r="H498" s="423">
        <f ca="1">$G498+$C498/60*10+$C498*0</f>
        <v>43606.256944443267</v>
      </c>
      <c r="I498" s="423">
        <f ca="1">$G498+$C498/60*18+$C498*0</f>
        <v>43606.262499998818</v>
      </c>
      <c r="J498" s="423">
        <f ca="1">$G498+$C498/60*0+$C498*1</f>
        <v>43606.291666665486</v>
      </c>
      <c r="K498" s="423">
        <f ca="1">$G498+$C498/60*30+$C498*2</f>
        <v>43606.354166665493</v>
      </c>
      <c r="L498" s="423">
        <f ca="1">$G498+$C498/60*0+$C498*3</f>
        <v>43606.374999998821</v>
      </c>
      <c r="M498" s="424" t="str">
        <f>IF(_tag_month_day!A488="","",_tag_month_day!A488)</f>
        <v/>
      </c>
      <c r="N498" s="424" t="str">
        <f>IF(_tag_month_day!B488="","",_tag_month_day!B488)</f>
        <v/>
      </c>
      <c r="O498" s="425" t="e">
        <f>IF(M498+N498=0,"",M498+N498)</f>
        <v>#VALUE!</v>
      </c>
      <c r="P498" s="424" t="str">
        <f>IF(_tag_month_day!C488="","",_tag_month_day!C488)</f>
        <v/>
      </c>
      <c r="Q498" s="424" t="str">
        <f>IF(_tag_month_day!D488="","",_tag_month_day!D488)</f>
        <v/>
      </c>
      <c r="R498" s="426" t="str">
        <f>IF(_tag_month_day!CB488="","",_tag_month_day!CB488/100)</f>
        <v/>
      </c>
      <c r="S498" s="427" t="str">
        <f>IF(_tag_month_day!E488="","",_tag_month_day!E488)</f>
        <v/>
      </c>
      <c r="T498" s="427" t="str">
        <f>IF(_tag_month_day!F488="","",_tag_month_day!F488)</f>
        <v/>
      </c>
      <c r="U498" s="428" t="e">
        <f>S498+T498</f>
        <v>#VALUE!</v>
      </c>
      <c r="V498" s="429" t="e">
        <f>U498/AJ498</f>
        <v>#VALUE!</v>
      </c>
      <c r="W498" s="430" t="str">
        <f>IF(_jhy_month_day!A488="","",_jhy_month_day!A488)</f>
        <v/>
      </c>
      <c r="X498" s="431" t="str">
        <f>IF(_jhy_month_day!B488="","",_jhy_month_day!B488/100)</f>
        <v/>
      </c>
      <c r="Y498" s="431" t="str">
        <f>IF(_jhy_month_day!C488="","",_jhy_month_day!C488/100)</f>
        <v/>
      </c>
      <c r="Z498" s="432">
        <f>Z494+1</f>
        <v>122</v>
      </c>
      <c r="AA498" s="433" t="str">
        <f>IF(_tag_month_day!G488="","",_tag_month_day!G488/100)</f>
        <v/>
      </c>
      <c r="AB498" s="433" t="str">
        <f>IF(_tag_month_day!H488="","",_tag_month_day!H488/100)</f>
        <v/>
      </c>
      <c r="AC498" s="434">
        <f>IF(X498="",AC497,BK498*($AV497*X498+$AW497*FD497+$AX497*FI497+$AY497*FN497+$AZ497*FS497+$BA497*FX497+$BG497*GE497)/(AV497*Y498+AX497*FK497+AW497*FF497+AY497*FP497+AZ497*FU497+BA497*FZ497+BG497*GG497+BB497*GK497+BC497*GN497+BD497*GP497))</f>
        <v>1.59963432013121</v>
      </c>
      <c r="AD498" s="435" t="str">
        <f>IF(AC498=AC497,"",AC498-AC497)</f>
        <v/>
      </c>
      <c r="AE498" s="436" t="str">
        <f>IF(1-AF498=0,"",(1-AF498))</f>
        <v/>
      </c>
      <c r="AF498" s="437">
        <v>1</v>
      </c>
      <c r="AG498" s="10" t="str">
        <f>AG497</f>
        <v>9A3</v>
      </c>
      <c r="AH498" s="438" t="str">
        <f>AH497</f>
        <v/>
      </c>
      <c r="AI498" s="424"/>
      <c r="AJ498" s="10" t="str">
        <f>IF(_tag_month_day!I488="","",_tag_month_day!I488)</f>
        <v/>
      </c>
      <c r="AK498" s="440"/>
      <c r="AL498" s="440"/>
      <c r="AM498" s="440"/>
      <c r="AN498" s="441">
        <f>AN497</f>
        <v>2</v>
      </c>
      <c r="AO498" s="441">
        <f>AO497</f>
        <v>8</v>
      </c>
      <c r="AP498" s="442" t="e">
        <f>(IF(AN498=0,AS497,AS497*(1+AO498/AN498)/(AR498+AO498/AN498)))+AT498</f>
        <v>#VALUE!</v>
      </c>
      <c r="AQ498" s="443" t="str">
        <f>IF(_tag_month_day!J488="","",_tag_month_day!J488/100)</f>
        <v/>
      </c>
      <c r="AR498" s="444">
        <f>AR497</f>
        <v>1.3</v>
      </c>
      <c r="AS498" s="445" t="e">
        <f>AQ498*(AN498*AR498+AO498)/(AN498+AO498)</f>
        <v>#VALUE!</v>
      </c>
      <c r="AT498" s="445" t="e">
        <f>(SUM(BE498:BF498)-SUM(BE497:BF497))*0.05</f>
        <v>#VALUE!</v>
      </c>
      <c r="AU498" s="446" t="str">
        <f>IF(_tag_month_day!CC488="","",IF(_tag_month_day!CC488&gt;0,_tag_month_day!CD488,_tag_month_day!CE488))</f>
        <v/>
      </c>
      <c r="AV498" s="447" t="str">
        <f>IF(_tag_month_day!L488="","",_tag_month_day!L488/100)</f>
        <v/>
      </c>
      <c r="AW498" s="431">
        <f>AW497</f>
        <v>0</v>
      </c>
      <c r="AX498" s="431">
        <f>AX497</f>
        <v>0</v>
      </c>
      <c r="AY498" s="431" t="str">
        <f>IF(_tag_month_day!M488="","",_tag_month_day!M488/100)</f>
        <v/>
      </c>
      <c r="AZ498" s="431" t="str">
        <f>IF(_tag_month_day!N488="","",_tag_month_day!N488/100)</f>
        <v/>
      </c>
      <c r="BA498" s="431" t="str">
        <f>IF(_tag_month_day!O488="","",_tag_month_day!O488/100)</f>
        <v/>
      </c>
      <c r="BB498" s="448" t="str">
        <f>IF(_tag_month_day!P488="","",_tag_month_day!P488/100)</f>
        <v/>
      </c>
      <c r="BC498" s="448">
        <f>BC497</f>
        <v>0</v>
      </c>
      <c r="BD498" s="448" t="str">
        <f>IF(_tag_month_day!Q488="","",_tag_month_day!Q488/100)</f>
        <v/>
      </c>
      <c r="BE498" s="449" t="str">
        <f>IF(_tag_month_day!R488="","",_tag_month_day!R488/100)</f>
        <v/>
      </c>
      <c r="BF498" s="388" t="e">
        <f>(AU498*(100+BE498*100))/(AJ498-AU498)/100</f>
        <v>#VALUE!</v>
      </c>
      <c r="BG498" s="450" t="e">
        <f>BE498+BF498</f>
        <v>#VALUE!</v>
      </c>
      <c r="BH498" s="451" t="e">
        <f>SUM(AV498:BF498)</f>
        <v>#VALUE!</v>
      </c>
      <c r="BI498" s="452" t="e">
        <f>IF(CX498=0,BI497,(DK498*查询!$R$5+DL498*查询!$Q$5+DM498*查询!$N$5+DN498*查询!$O$5+DO498*查询!$P$5)*AF498/CX498)</f>
        <v>#VALUE!</v>
      </c>
      <c r="BJ498" s="452" t="e">
        <f>IF(CX498=0,BJ497,(DP498*查询!$S$5+DQ498*查询!$T$5+DR498*查询!$U$5)*AF498/CX498)</f>
        <v>#VALUE!</v>
      </c>
      <c r="BK498" s="452">
        <f>BK497</f>
        <v>1</v>
      </c>
      <c r="BL498" s="453" t="e">
        <f>SUMPRODUCT((AV498:BA498)*(GS498:GX498))/((GS498:GX498)+SUM(BB498:BD498)*GY498+BG498*GZ498)</f>
        <v>#VALUE!</v>
      </c>
      <c r="BM498" s="453" t="e">
        <f>BK498*($AV498*FB498+$AW498*FD498+$AX498*FI498+$AY498*FN498+$AZ498*FS498+$BA498*FX498+$BG498*GE498)/(AV498*EY498+AX498*FK498+AW498*FF498+AY498*FP498+AZ498*FU498+BA498*FZ498+BG498*GG498+BB498*GK498+BC498*GN498+BD498*GP498)</f>
        <v>#VALUE!</v>
      </c>
      <c r="BN498" s="453" t="e">
        <f>($AV498*FC498+$AX498*FJ498+$AW498*FE498+$AY498*FO498+$AZ498*FT498+$BA498*FY498+$BG498*GF498)/($AV498*FA498+BG498*GH498+BB498*GL498+BC498*GO498+BD498*GQ498+BA498*GA498)</f>
        <v>#VALUE!</v>
      </c>
      <c r="BO498" s="454" t="e">
        <f>SUMPRODUCT(AV498:BA498*GS498:GX498)/(GS498:GX498+(BB498+BC498+BD498)*GY498+BG498)</f>
        <v>#VALUE!</v>
      </c>
      <c r="BP498" s="454" t="e">
        <f>SUMPRODUCT(AV498:BA498*GS498:GX498)/(GS498:GX498+(BB498+BC498+BD498)*GY498+BG498)</f>
        <v>#VALUE!</v>
      </c>
      <c r="BQ498" s="454" t="e">
        <f>SUMPRODUCT(AV498:BA498*GS498:GX498)/(GS498:GX498+(BB498+BC498+BD498)*GY498+BG498)</f>
        <v>#VALUE!</v>
      </c>
      <c r="BR498" s="453" t="str">
        <f>IF(_tag_month_day!T488="","",_tag_month_day!T488)</f>
        <v/>
      </c>
      <c r="BS498" s="453" t="str">
        <f>IF(_tag_month_day!U488="","",_tag_month_day!U488)</f>
        <v/>
      </c>
      <c r="BT498" s="455" t="str">
        <f>IF(CK498="","",IF((CK498&gt;=BV498-0.12)*(CK498&lt;=BV498+0.12),"合格","不合格"))</f>
        <v/>
      </c>
      <c r="BU498" s="456" t="str">
        <f>IF(_tag_month_day!V488="","",_tag_month_day!V488)</f>
        <v/>
      </c>
      <c r="BV498" s="457" t="str">
        <f>IF(_tag_month_day!W488="","",_tag_month_day!W488)</f>
        <v/>
      </c>
      <c r="BW498" s="458" t="str">
        <f>IF(_tag_month_day!X488="","",_tag_month_day!X488)</f>
        <v/>
      </c>
      <c r="BX498" s="458" t="str">
        <f>IF(_tag_month_day!Y488="","",_tag_month_day!Y488)</f>
        <v/>
      </c>
      <c r="BY498" s="459">
        <f ca="1">L498</f>
        <v>43606.374999998821</v>
      </c>
      <c r="BZ498" s="460"/>
      <c r="CA498" s="461"/>
      <c r="CB498" s="424" t="str">
        <f>IF(_tag_month_day!Z488="","",_tag_month_day!Z488)</f>
        <v/>
      </c>
      <c r="CC498" s="424" t="str">
        <f>IF(_tag_month_day!AA488="","",_tag_month_day!AA488)</f>
        <v/>
      </c>
      <c r="CD498" s="424" t="str">
        <f>IF(_tag_month_day!AB488="","",_tag_month_day!AB488)</f>
        <v/>
      </c>
      <c r="CE498" s="424" t="str">
        <f>IF(_tag_month_day!AC488="","",_tag_month_day!AC488)</f>
        <v/>
      </c>
      <c r="CF498" s="424" t="str">
        <f>IF(_tag_month_day!AD488="","",_tag_month_day!AD488)</f>
        <v/>
      </c>
      <c r="CG498" s="424" t="str">
        <f>IF(_tag_month_day!AE488="","",_tag_month_day!AE488)</f>
        <v/>
      </c>
      <c r="CH498" s="424" t="str">
        <f>IF(_tag_month_day!AF488="","",_tag_month_day!AF488)</f>
        <v/>
      </c>
      <c r="CI498" s="424" t="str">
        <f>IF(_tag_month_day!AG488="","",_tag_month_day!AG488)</f>
        <v/>
      </c>
      <c r="CJ498" s="424" t="str">
        <f>IF(_tag_month_day!AH488="","",_tag_month_day!AH488)</f>
        <v/>
      </c>
      <c r="CK498" s="424" t="str">
        <f>IF(_tag_month_day!AI488="","",_tag_month_day!AI488)</f>
        <v/>
      </c>
      <c r="CL498" s="4" t="str">
        <f>IF(_tag_month_day!AJ488="","",_tag_month_day!AJ488)</f>
        <v/>
      </c>
      <c r="CM498" s="4" t="str">
        <f>IF(_tag_month_day!AK488="","",_tag_month_day!AK488)</f>
        <v/>
      </c>
      <c r="CN498" s="4" t="str">
        <f>IF(_tag_month_day!AL488="","",_tag_month_day!AL488)</f>
        <v/>
      </c>
      <c r="CO498" s="4" t="str">
        <f>IF(_tag_month_day!AM488="","",_tag_month_day!AM488)</f>
        <v/>
      </c>
      <c r="CP498" s="4" t="str">
        <f>IF(_tag_month_day!AN488="","",_tag_month_day!AN488)</f>
        <v/>
      </c>
      <c r="CQ498" s="4" t="str">
        <f>IF(_tag_month_day!AO488="","",_tag_month_day!AO488)</f>
        <v/>
      </c>
      <c r="CR498" s="462" t="str">
        <f>IF(_tag_month_day!AP488="","",_tag_month_day!AP488)</f>
        <v/>
      </c>
      <c r="CS498" s="463" t="str">
        <f>IF(_tag_month_day!AQ488="","",_tag_month_day!AQ488)</f>
        <v/>
      </c>
      <c r="CT498" s="4" t="str">
        <f>IF(_tag_month_day!AR488="","",_tag_month_day!AR488)</f>
        <v/>
      </c>
      <c r="CU498" s="464" t="e">
        <f>DU498/AJ498</f>
        <v>#VALUE!</v>
      </c>
      <c r="CV498" s="451" t="e">
        <f>BG498/BH498</f>
        <v>#VALUE!</v>
      </c>
      <c r="CW498" s="465" t="e">
        <f>AJ498*(1-CV498)*CU498*AF498</f>
        <v>#VALUE!</v>
      </c>
      <c r="CX498" s="465" t="e">
        <f>CW498*94%</f>
        <v>#VALUE!</v>
      </c>
      <c r="CY498" s="466" t="e">
        <f>IF(CX498=0,0,DS498/(DS498+CX498))</f>
        <v>#VALUE!</v>
      </c>
      <c r="CZ498" s="465" t="e">
        <f>$AJ498*EF498</f>
        <v>#VALUE!</v>
      </c>
      <c r="DA498" s="465" t="e">
        <f>$AJ498*EG498</f>
        <v>#VALUE!</v>
      </c>
      <c r="DB498" s="465" t="e">
        <f>$AJ498*EH498</f>
        <v>#VALUE!</v>
      </c>
      <c r="DC498" s="465" t="e">
        <f>$AJ498*EI498</f>
        <v>#VALUE!</v>
      </c>
      <c r="DD498" s="465" t="e">
        <f>$AJ498*EJ498</f>
        <v>#VALUE!</v>
      </c>
      <c r="DE498" s="465" t="e">
        <f>$AJ498*EK498</f>
        <v>#VALUE!</v>
      </c>
      <c r="DF498" s="465" t="e">
        <f>$AJ498*EL498</f>
        <v>#VALUE!</v>
      </c>
      <c r="DG498" s="465" t="e">
        <f>$AJ498*EM498</f>
        <v>#VALUE!</v>
      </c>
      <c r="DH498" s="465" t="e">
        <f>$AJ498*EN498</f>
        <v>#VALUE!</v>
      </c>
      <c r="DI498" s="465" t="e">
        <f>$AJ498*EO498</f>
        <v>#VALUE!</v>
      </c>
      <c r="DJ498" s="465" t="e">
        <f>CZ498*(1-EP498)</f>
        <v>#VALUE!</v>
      </c>
      <c r="DK498" s="465" t="e">
        <f>DA498*(1-ER498)</f>
        <v>#VALUE!</v>
      </c>
      <c r="DL498" s="465" t="e">
        <f>DB498*(1-EQ498)</f>
        <v>#VALUE!</v>
      </c>
      <c r="DM498" s="465" t="e">
        <f>DC498*(1-ES498)</f>
        <v>#VALUE!</v>
      </c>
      <c r="DN498" s="465" t="e">
        <f>DD498*(1-ET498)</f>
        <v>#VALUE!</v>
      </c>
      <c r="DO498" s="465" t="e">
        <f>DE498</f>
        <v>#VALUE!</v>
      </c>
      <c r="DP498" s="465" t="e">
        <f>DF498*(1-EU498)</f>
        <v>#VALUE!</v>
      </c>
      <c r="DQ498" s="465" t="e">
        <f>DG498*(1-EV498)</f>
        <v>#VALUE!</v>
      </c>
      <c r="DR498" s="465" t="e">
        <f>DH498*(1-EW498)</f>
        <v>#VALUE!</v>
      </c>
      <c r="DS498" s="465" t="e">
        <f>DI498</f>
        <v>#VALUE!</v>
      </c>
      <c r="DT498" s="465" t="e">
        <f>SUM(DJ498:DS498)</f>
        <v>#VALUE!</v>
      </c>
      <c r="DU498" s="465" t="e">
        <f>(GS498:GX498)+(DP498+DQ498+DR498)*GY498+DS498</f>
        <v>#VALUE!</v>
      </c>
      <c r="DV498" s="451" t="e">
        <f>AV498/$BH498/(1-EP498)</f>
        <v>#VALUE!</v>
      </c>
      <c r="DW498" s="451" t="e">
        <f>AW498/$BH498/(1-ER498)</f>
        <v>#VALUE!</v>
      </c>
      <c r="DX498" s="451" t="e">
        <f>AX498/$BH498/(1-EQ498)</f>
        <v>#VALUE!</v>
      </c>
      <c r="DY498" s="451" t="e">
        <f>AY498/$BH498/(1-ES498)</f>
        <v>#VALUE!</v>
      </c>
      <c r="DZ498" s="451" t="e">
        <f>AZ498/$BH498/(1-ET498)</f>
        <v>#VALUE!</v>
      </c>
      <c r="EA498" s="451" t="e">
        <f>BA498/$BH498/(1-AX498)</f>
        <v>#VALUE!</v>
      </c>
      <c r="EB498" s="451" t="e">
        <f>BB498/$BH498/(1-EU498)</f>
        <v>#VALUE!</v>
      </c>
      <c r="EC498" s="451" t="e">
        <f>BC498/$BH498/(1-EV498)</f>
        <v>#VALUE!</v>
      </c>
      <c r="ED498" s="451" t="e">
        <f>BD498/$BH498/(1-EW498)</f>
        <v>#VALUE!</v>
      </c>
      <c r="EE498" s="451" t="e">
        <f>BG498/BH498</f>
        <v>#VALUE!</v>
      </c>
      <c r="EF498" s="451" t="e">
        <f>DV498/SUM($DV498:$EE498)</f>
        <v>#VALUE!</v>
      </c>
      <c r="EG498" s="451" t="e">
        <f>DW498/SUM($DV498:$EE498)</f>
        <v>#VALUE!</v>
      </c>
      <c r="EH498" s="451" t="e">
        <f>DX498/SUM($DV498:$EE498)</f>
        <v>#VALUE!</v>
      </c>
      <c r="EI498" s="451" t="e">
        <f>DY498/SUM($DV498:$EE498)</f>
        <v>#VALUE!</v>
      </c>
      <c r="EJ498" s="451" t="e">
        <f>DZ498/SUM($DV498:$EE498)</f>
        <v>#VALUE!</v>
      </c>
      <c r="EK498" s="451" t="e">
        <f>EA498/SUM($DV498:$EE498)</f>
        <v>#VALUE!</v>
      </c>
      <c r="EL498" s="451" t="e">
        <f>EB498/SUM($DV498:$EE498)</f>
        <v>#VALUE!</v>
      </c>
      <c r="EM498" s="451" t="e">
        <f>EC498/SUM($DV498:$EE498)</f>
        <v>#VALUE!</v>
      </c>
      <c r="EN498" s="451" t="e">
        <f>ED498/SUM($DV498:$EE498)</f>
        <v>#VALUE!</v>
      </c>
      <c r="EO498" s="451" t="e">
        <f>EE498/SUM($DV498:$EE498)</f>
        <v>#VALUE!</v>
      </c>
      <c r="EP498" s="450">
        <f>EP497</f>
        <v>0.080000000000000002</v>
      </c>
      <c r="EQ498" s="450">
        <f>EQ497</f>
        <v>0.014999999999999999</v>
      </c>
      <c r="ER498" s="450">
        <f>ER497</f>
        <v>0.014999999999999999</v>
      </c>
      <c r="ES498" s="450">
        <f>ES497</f>
        <v>0.014999999999999999</v>
      </c>
      <c r="ET498" s="450">
        <f>ET497</f>
        <v>0.014999999999999999</v>
      </c>
      <c r="EU498" s="450">
        <f>EU497</f>
        <v>0.089999999999999997</v>
      </c>
      <c r="EV498" s="450">
        <f>EV497</f>
        <v>0.089999999999999997</v>
      </c>
      <c r="EW498" s="450">
        <f>EW497</f>
        <v>0.089999999999999997</v>
      </c>
      <c r="EX498" s="431" t="str">
        <f>IF(_tag_month_day!AS488="","",_tag_month_day!AS488/100)</f>
        <v/>
      </c>
      <c r="EY498" s="431" t="str">
        <f>IF(_tag_month_day!AT488="","",_tag_month_day!AT488/100)</f>
        <v/>
      </c>
      <c r="EZ498" s="431" t="str">
        <f>IF(_tag_month_day!AU488="","",_tag_month_day!AU488/100)</f>
        <v/>
      </c>
      <c r="FA498" s="431" t="str">
        <f>IF(_tag_month_day!AV488="","",_tag_month_day!AV488/100)</f>
        <v/>
      </c>
      <c r="FB498" s="431" t="str">
        <f>IF(_tag_month_day!AW488="","",_tag_month_day!AW488/100)</f>
        <v/>
      </c>
      <c r="FC498" s="431" t="str">
        <f>IF(_tag_month_day!AX488="","",_tag_month_day!AX488/100)</f>
        <v/>
      </c>
      <c r="FD498" s="449" t="str">
        <f>IF(_tag_month_day!AY488="","",_tag_month_day!AY488/100)</f>
        <v/>
      </c>
      <c r="FE498" s="449" t="str">
        <f>IF(_tag_month_day!AZ488="","",_tag_month_day!AZ488/100)</f>
        <v/>
      </c>
      <c r="FF498" s="449" t="str">
        <f>IF(_tag_month_day!BA488="","",_tag_month_day!BA488/100)</f>
        <v/>
      </c>
      <c r="FG498" s="449" t="str">
        <f>IF(_tag_month_day!BB488="","",_tag_month_day!BB488/100)</f>
        <v/>
      </c>
      <c r="FH498" s="467" t="str">
        <f>IF(_tag_month_day!BC488="","",_tag_month_day!BC488/100)</f>
        <v/>
      </c>
      <c r="FI498" s="449">
        <f>FI497</f>
        <v>0.40999999999999998</v>
      </c>
      <c r="FJ498" s="449">
        <f>FJ497</f>
        <v>0.11</v>
      </c>
      <c r="FK498" s="449">
        <f>FK497</f>
        <v>0.014999999999999999</v>
      </c>
      <c r="FL498" s="449">
        <f>FL497</f>
        <v>0</v>
      </c>
      <c r="FM498" s="467">
        <f>FM497</f>
        <v>0.0001</v>
      </c>
      <c r="FN498" s="449">
        <f>FN497</f>
        <v>0.32000000000000001</v>
      </c>
      <c r="FO498" s="449">
        <f>FO497</f>
        <v>0.20000000000000001</v>
      </c>
      <c r="FP498" s="449">
        <f>FP497</f>
        <v>0.01</v>
      </c>
      <c r="FQ498" s="449">
        <f>FQ497</f>
        <v>0</v>
      </c>
      <c r="FR498" s="467">
        <f>FR497</f>
        <v>0.0001</v>
      </c>
      <c r="FS498" s="449" t="str">
        <f>IF(_tag_month_day!BD488="","",_tag_month_day!BD488/100)</f>
        <v/>
      </c>
      <c r="FT498" s="449" t="str">
        <f>IF(_tag_month_day!BE488="","",_tag_month_day!BE488/100)</f>
        <v/>
      </c>
      <c r="FU498" s="449" t="str">
        <f>IF(_tag_month_day!BF488="","",_tag_month_day!BF488/100)</f>
        <v/>
      </c>
      <c r="FV498" s="449" t="str">
        <f>IF(_tag_month_day!BG488="","",_tag_month_day!BG488/100)</f>
        <v/>
      </c>
      <c r="FW498" s="467" t="str">
        <f>IF(_tag_month_day!BH488="","",_tag_month_day!BH488/100)</f>
        <v/>
      </c>
      <c r="FX498" s="449" t="str">
        <f>IF(_tag_month_day!BI488="","",_tag_month_day!BI488/100)</f>
        <v/>
      </c>
      <c r="FY498" s="449" t="str">
        <f>IF(_tag_month_day!BJ488="","",_tag_month_day!BJ488/100)</f>
        <v/>
      </c>
      <c r="FZ498" s="468" t="str">
        <f>IF(_tag_month_day!BK488="","",_tag_month_day!BK488/100)</f>
        <v/>
      </c>
      <c r="GA498" s="449" t="str">
        <f>IF(_tag_month_day!BL488="","",_tag_month_day!BL488/100)</f>
        <v/>
      </c>
      <c r="GB498" s="467" t="str">
        <f>IF(_tag_month_day!BM488="","",_tag_month_day!BM488/100)</f>
        <v/>
      </c>
      <c r="GC498" s="431" t="str">
        <f>IF(_tag_month_day!BN488="","",_tag_month_day!BN488/100)</f>
        <v/>
      </c>
      <c r="GD498" s="431" t="str">
        <f>IF(_tag_month_day!BO488="","",_tag_month_day!BO488/100)</f>
        <v/>
      </c>
      <c r="GE498" s="431" t="str">
        <f>IF(_tag_month_day!BP488="","",_tag_month_day!BP488/100)</f>
        <v/>
      </c>
      <c r="GF498" s="431" t="str">
        <f>IF(_tag_month_day!BQ488="","",_tag_month_day!BQ488/100)</f>
        <v/>
      </c>
      <c r="GG498" s="431" t="str">
        <f>IF(_tag_month_day!BR488="","",_tag_month_day!BR488/100)</f>
        <v/>
      </c>
      <c r="GH498" s="431" t="str">
        <f>IF(_tag_month_day!BS488="","",_tag_month_day!BS488/100)</f>
        <v/>
      </c>
      <c r="GI498" s="467" t="str">
        <f>IF(_tag_month_day!BT488="","",_tag_month_day!BT488/100)</f>
        <v/>
      </c>
      <c r="GJ498" s="469" t="str">
        <f>IF(_tag_month_day!BU488="","",_tag_month_day!BU488/100)</f>
        <v/>
      </c>
      <c r="GK498" s="470">
        <f>GK497</f>
        <v>0.070000000000000007</v>
      </c>
      <c r="GL498" s="470">
        <f>GL497</f>
        <v>0.029999999999999999</v>
      </c>
      <c r="GM498" s="471" t="str">
        <f>IF(_tag_month_day!BX488="","",_tag_month_day!BX488/100)</f>
        <v/>
      </c>
      <c r="GN498" s="470">
        <f>GN497</f>
        <v>0.070000000000000007</v>
      </c>
      <c r="GO498" s="470">
        <f>GO497</f>
        <v>0.029999999999999999</v>
      </c>
      <c r="GP498" s="470">
        <f>GP497</f>
        <v>0.089999999999999997</v>
      </c>
      <c r="GQ498" s="470">
        <f>GQ497</f>
        <v>0.029999999999999999</v>
      </c>
      <c r="GR498" s="471" t="str">
        <f>IF(_tag_month_day!CA488="","",_tag_month_day!CA488/100)</f>
        <v/>
      </c>
      <c r="GS498" s="472">
        <f>GS497</f>
        <v>0.95299999999999996</v>
      </c>
      <c r="GT498" s="472">
        <f>GT497</f>
        <v>0.55000000000000004</v>
      </c>
      <c r="GU498" s="472">
        <f>GU497</f>
        <v>0.55000000000000004</v>
      </c>
      <c r="GV498" s="472">
        <f>GV497</f>
        <v>0.55000000000000004</v>
      </c>
      <c r="GW498" s="472">
        <f>GW497</f>
        <v>0.5</v>
      </c>
      <c r="GX498" s="472">
        <f>GX497</f>
        <v>0.93500000000000005</v>
      </c>
      <c r="GY498" s="472">
        <f>GY497</f>
        <v>0.14999999999999999</v>
      </c>
      <c r="GZ498" s="472">
        <f>GZ497</f>
        <v>1</v>
      </c>
      <c r="HA498" s="474">
        <f>HA497</f>
        <v>0.047</v>
      </c>
      <c r="HB498" s="474">
        <f>HB497</f>
        <v>0.45000000000000001</v>
      </c>
      <c r="HC498" s="474">
        <f>HC497</f>
        <v>0.45000000000000001</v>
      </c>
      <c r="HD498" s="474">
        <f>HD497</f>
        <v>0.45000000000000001</v>
      </c>
      <c r="HE498" s="474">
        <f>HE497</f>
        <v>0.5</v>
      </c>
      <c r="HF498" s="474">
        <f>HF497</f>
        <v>0.065000000000000002</v>
      </c>
      <c r="HG498" s="474">
        <f>HG497</f>
        <v>0.84999999999999998</v>
      </c>
      <c r="HH498" s="474">
        <f>HH497</f>
        <v>0</v>
      </c>
      <c r="HI498" s="10">
        <f>IF(BZ498&lt;&gt;"",CK498-BV498,0)</f>
        <v>0</v>
      </c>
      <c r="HJ498" s="10" t="e">
        <f>IF(AJ498&gt;0,AH498-AJ498,0)</f>
        <v>#VALUE!</v>
      </c>
      <c r="HK498" s="466">
        <f>HK497</f>
        <v>0.84999999999999998</v>
      </c>
      <c r="HL498" s="424">
        <f>HL497</f>
        <v>550000</v>
      </c>
      <c r="HM498" s="424">
        <f>HM497</f>
        <v>480000</v>
      </c>
      <c r="HN498" s="465" t="e">
        <f>(DJ498*EZ498+DK498*FH498+DL498*FM498+DM498*FR498+DN498*FW498+DO498*GB498+DS498*GI498+DP498*GM498+DR498*GR498)*1000*2</f>
        <v>#VALUE!</v>
      </c>
      <c r="HO498" s="465" t="e">
        <f>HN498*HK498*$HO$2/HL498*1000000</f>
        <v>#VALUE!</v>
      </c>
      <c r="HP498" s="465" t="e">
        <f>HN498*HK498*$HP$2/HM498*1000000</f>
        <v>#VALUE!</v>
      </c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</row>
    <row customFormat="1" r="499" s="0">
      <c r="A499" s="420">
        <v>488</v>
      </c>
      <c r="B499" s="421">
        <f ca="1">IF(D499=D498,B498,IF(D499="夜班",B498+1,B498))</f>
        <v>43606</v>
      </c>
      <c r="C499" s="422">
        <f>C498</f>
        <v>0.041666666666666699</v>
      </c>
      <c r="D499" s="10" t="str">
        <f ca="1">IF(HOUR(G499)&lt;8,"夜班",IF(HOUR(G499)&lt;16,"白班",IF(HOUR(G499)&lt;24,"中班",0)))</f>
        <v>夜班</v>
      </c>
      <c r="E499" s="10" t="e">
        <f ca="1">IF(F499=1,"甲",IF(F499=2,"乙",IF(F499=3,"丙",IF(F499=4,"丁",""))))</f>
        <v>#REF!</v>
      </c>
      <c r="F499" s="10" t="e">
        <f ca="1">SUMPRODUCT((成本日报!$A$3:$A$95=计划!B499)*(成本日报!$B$3:$B$95=计划!$D499),成本日报!$C$3:$C$95)</f>
        <v>#REF!</v>
      </c>
      <c r="G499" s="423">
        <f ca="1">G498+C498</f>
        <v>43606.291666665486</v>
      </c>
      <c r="H499" s="423">
        <f ca="1">$G499+$C499/60*10+$C499*0</f>
        <v>43606.298611109931</v>
      </c>
      <c r="I499" s="423">
        <f ca="1">$G499+$C499/60*18+$C499*0</f>
        <v>43606.304166665483</v>
      </c>
      <c r="J499" s="423">
        <f ca="1">$G499+$C499/60*0+$C499*1</f>
        <v>43606.33333333215</v>
      </c>
      <c r="K499" s="423">
        <f ca="1">$G499+$C499/60*30+$C499*2</f>
        <v>43606.395833332157</v>
      </c>
      <c r="L499" s="423">
        <f ca="1">$G499+$C499/60*0+$C499*3</f>
        <v>43606.416666665486</v>
      </c>
      <c r="M499" s="424" t="str">
        <f>IF(_tag_month_day!A489="","",_tag_month_day!A489)</f>
        <v/>
      </c>
      <c r="N499" s="424" t="str">
        <f>IF(_tag_month_day!B489="","",_tag_month_day!B489)</f>
        <v/>
      </c>
      <c r="O499" s="425" t="e">
        <f>IF(M499+N499=0,"",M499+N499)</f>
        <v>#VALUE!</v>
      </c>
      <c r="P499" s="424" t="str">
        <f>IF(_tag_month_day!C489="","",_tag_month_day!C489)</f>
        <v/>
      </c>
      <c r="Q499" s="424" t="str">
        <f>IF(_tag_month_day!D489="","",_tag_month_day!D489)</f>
        <v/>
      </c>
      <c r="R499" s="426" t="str">
        <f>IF(_tag_month_day!CB489="","",_tag_month_day!CB489/100)</f>
        <v/>
      </c>
      <c r="S499" s="427" t="str">
        <f>IF(_tag_month_day!E489="","",_tag_month_day!E489)</f>
        <v/>
      </c>
      <c r="T499" s="427" t="str">
        <f>IF(_tag_month_day!F489="","",_tag_month_day!F489)</f>
        <v/>
      </c>
      <c r="U499" s="428" t="e">
        <f>S499+T499</f>
        <v>#VALUE!</v>
      </c>
      <c r="V499" s="429" t="e">
        <f>U499/AJ499</f>
        <v>#VALUE!</v>
      </c>
      <c r="W499" s="430" t="str">
        <f>IF(_jhy_month_day!A489="","",_jhy_month_day!A489)</f>
        <v/>
      </c>
      <c r="X499" s="431" t="str">
        <f>IF(_jhy_month_day!B489="","",_jhy_month_day!B489/100)</f>
        <v/>
      </c>
      <c r="Y499" s="431" t="str">
        <f>IF(_jhy_month_day!C489="","",_jhy_month_day!C489/100)</f>
        <v/>
      </c>
      <c r="Z499" s="432">
        <f>Z495+1</f>
        <v>122</v>
      </c>
      <c r="AA499" s="433" t="str">
        <f>IF(_tag_month_day!G489="","",_tag_month_day!G489/100)</f>
        <v/>
      </c>
      <c r="AB499" s="433" t="str">
        <f>IF(_tag_month_day!H489="","",_tag_month_day!H489/100)</f>
        <v/>
      </c>
      <c r="AC499" s="434">
        <f>IF(X499="",AC498,BK499*($AV498*X499+$AW498*FD498+$AX498*FI498+$AY498*FN498+$AZ498*FS498+$BA498*FX498+$BG498*GE498)/(AV498*Y499+AX498*FK498+AW498*FF498+AY498*FP498+AZ498*FU498+BA498*FZ498+BG498*GG498+BB498*GK498+BC498*GN498+BD498*GP498))</f>
        <v>1.59963432013121</v>
      </c>
      <c r="AD499" s="435" t="str">
        <f>IF(AC499=AC498,"",AC499-AC498)</f>
        <v/>
      </c>
      <c r="AE499" s="436" t="str">
        <f>IF(1-AF499=0,"",(1-AF499))</f>
        <v/>
      </c>
      <c r="AF499" s="437">
        <v>1</v>
      </c>
      <c r="AG499" s="10" t="str">
        <f>AG498</f>
        <v>9A3</v>
      </c>
      <c r="AH499" s="438" t="str">
        <f>AH498</f>
        <v/>
      </c>
      <c r="AI499" s="424"/>
      <c r="AJ499" s="10" t="str">
        <f>IF(_tag_month_day!I489="","",_tag_month_day!I489)</f>
        <v/>
      </c>
      <c r="AK499" s="440"/>
      <c r="AL499" s="440"/>
      <c r="AM499" s="440"/>
      <c r="AN499" s="441">
        <f>AN498</f>
        <v>2</v>
      </c>
      <c r="AO499" s="441">
        <f>AO498</f>
        <v>8</v>
      </c>
      <c r="AP499" s="442" t="e">
        <f>(IF(AN499=0,AS498,AS498*(1+AO499/AN499)/(AR499+AO499/AN499)))+AT499</f>
        <v>#VALUE!</v>
      </c>
      <c r="AQ499" s="443" t="str">
        <f>IF(_tag_month_day!J489="","",_tag_month_day!J489/100)</f>
        <v/>
      </c>
      <c r="AR499" s="444">
        <f>AR498</f>
        <v>1.3</v>
      </c>
      <c r="AS499" s="445" t="e">
        <f>AQ499*(AN499*AR499+AO499)/(AN499+AO499)</f>
        <v>#VALUE!</v>
      </c>
      <c r="AT499" s="445" t="e">
        <f>(SUM(BE499:BF499)-SUM(BE498:BF498))*0.05</f>
        <v>#VALUE!</v>
      </c>
      <c r="AU499" s="446" t="str">
        <f>IF(_tag_month_day!CC489="","",IF(_tag_month_day!CC489&gt;0,_tag_month_day!CD489,_tag_month_day!CE489))</f>
        <v/>
      </c>
      <c r="AV499" s="447" t="str">
        <f>IF(_tag_month_day!L489="","",_tag_month_day!L489/100)</f>
        <v/>
      </c>
      <c r="AW499" s="431">
        <f>AW498</f>
        <v>0</v>
      </c>
      <c r="AX499" s="431">
        <f>AX498</f>
        <v>0</v>
      </c>
      <c r="AY499" s="431" t="str">
        <f>IF(_tag_month_day!M489="","",_tag_month_day!M489/100)</f>
        <v/>
      </c>
      <c r="AZ499" s="431" t="str">
        <f>IF(_tag_month_day!N489="","",_tag_month_day!N489/100)</f>
        <v/>
      </c>
      <c r="BA499" s="431" t="str">
        <f>IF(_tag_month_day!O489="","",_tag_month_day!O489/100)</f>
        <v/>
      </c>
      <c r="BB499" s="448" t="str">
        <f>IF(_tag_month_day!P489="","",_tag_month_day!P489/100)</f>
        <v/>
      </c>
      <c r="BC499" s="448">
        <f>BC498</f>
        <v>0</v>
      </c>
      <c r="BD499" s="448" t="str">
        <f>IF(_tag_month_day!Q489="","",_tag_month_day!Q489/100)</f>
        <v/>
      </c>
      <c r="BE499" s="449" t="str">
        <f>IF(_tag_month_day!R489="","",_tag_month_day!R489/100)</f>
        <v/>
      </c>
      <c r="BF499" s="388" t="e">
        <f>(AU499*(100+BE499*100))/(AJ499-AU499)/100</f>
        <v>#VALUE!</v>
      </c>
      <c r="BG499" s="450" t="e">
        <f>BE499+BF499</f>
        <v>#VALUE!</v>
      </c>
      <c r="BH499" s="451" t="e">
        <f>SUM(AV499:BF499)</f>
        <v>#VALUE!</v>
      </c>
      <c r="BI499" s="452" t="e">
        <f>IF(CX499=0,BI498,(DK499*查询!$R$5+DL499*查询!$Q$5+DM499*查询!$N$5+DN499*查询!$O$5+DO499*查询!$P$5)*AF499/CX499)</f>
        <v>#VALUE!</v>
      </c>
      <c r="BJ499" s="452" t="e">
        <f>IF(CX499=0,BJ498,(DP499*查询!$S$5+DQ499*查询!$T$5+DR499*查询!$U$5)*AF499/CX499)</f>
        <v>#VALUE!</v>
      </c>
      <c r="BK499" s="452">
        <f>BK498</f>
        <v>1</v>
      </c>
      <c r="BL499" s="453" t="e">
        <f>SUMPRODUCT((AV499:BA499)*(GS499:GX499))/((GS499:GX499)+SUM(BB499:BD499)*GY499+BG499*GZ499)</f>
        <v>#VALUE!</v>
      </c>
      <c r="BM499" s="453" t="e">
        <f>BK499*($AV499*FB499+$AW499*FD499+$AX499*FI499+$AY499*FN499+$AZ499*FS499+$BA499*FX499+$BG499*GE499)/(AV499*EY499+AX499*FK499+AW499*FF499+AY499*FP499+AZ499*FU499+BA499*FZ499+BG499*GG499+BB499*GK499+BC499*GN499+BD499*GP499)</f>
        <v>#VALUE!</v>
      </c>
      <c r="BN499" s="453" t="e">
        <f>($AV499*FC499+$AX499*FJ499+$AW499*FE499+$AY499*FO499+$AZ499*FT499+$BA499*FY499+$BG499*GF499)/($AV499*FA499+BG499*GH499+BB499*GL499+BC499*GO499+BD499*GQ499+BA499*GA499)</f>
        <v>#VALUE!</v>
      </c>
      <c r="BO499" s="454" t="e">
        <f>SUMPRODUCT(AV499:BA499*GS499:GX499)/(GS499:GX499+(BB499+BC499+BD499)*GY499+BG499)</f>
        <v>#VALUE!</v>
      </c>
      <c r="BP499" s="454" t="e">
        <f>SUMPRODUCT(AV499:BA499*GS499:GX499)/(GS499:GX499+(BB499+BC499+BD499)*GY499+BG499)</f>
        <v>#VALUE!</v>
      </c>
      <c r="BQ499" s="454" t="e">
        <f>SUMPRODUCT(AV499:BA499*GS499:GX499)/(GS499:GX499+(BB499+BC499+BD499)*GY499+BG499)</f>
        <v>#VALUE!</v>
      </c>
      <c r="BR499" s="453" t="str">
        <f>IF(_tag_month_day!T489="","",_tag_month_day!T489)</f>
        <v/>
      </c>
      <c r="BS499" s="453" t="str">
        <f>IF(_tag_month_day!U489="","",_tag_month_day!U489)</f>
        <v/>
      </c>
      <c r="BT499" s="455" t="str">
        <f>IF(CK499="","",IF((CK499&gt;=BV499-0.12)*(CK499&lt;=BV499+0.12),"合格","不合格"))</f>
        <v/>
      </c>
      <c r="BU499" s="456" t="str">
        <f>IF(_tag_month_day!V489="","",_tag_month_day!V489)</f>
        <v/>
      </c>
      <c r="BV499" s="457" t="str">
        <f>IF(_tag_month_day!W489="","",_tag_month_day!W489)</f>
        <v/>
      </c>
      <c r="BW499" s="458" t="str">
        <f>IF(_tag_month_day!X489="","",_tag_month_day!X489)</f>
        <v/>
      </c>
      <c r="BX499" s="458" t="str">
        <f>IF(_tag_month_day!Y489="","",_tag_month_day!Y489)</f>
        <v/>
      </c>
      <c r="BY499" s="459">
        <f ca="1">L499</f>
        <v>43606.416666665486</v>
      </c>
      <c r="BZ499" s="460"/>
      <c r="CA499" s="461"/>
      <c r="CB499" s="424" t="str">
        <f>IF(_tag_month_day!Z489="","",_tag_month_day!Z489)</f>
        <v/>
      </c>
      <c r="CC499" s="424" t="str">
        <f>IF(_tag_month_day!AA489="","",_tag_month_day!AA489)</f>
        <v/>
      </c>
      <c r="CD499" s="424" t="str">
        <f>IF(_tag_month_day!AB489="","",_tag_month_day!AB489)</f>
        <v/>
      </c>
      <c r="CE499" s="424" t="str">
        <f>IF(_tag_month_day!AC489="","",_tag_month_day!AC489)</f>
        <v/>
      </c>
      <c r="CF499" s="424" t="str">
        <f>IF(_tag_month_day!AD489="","",_tag_month_day!AD489)</f>
        <v/>
      </c>
      <c r="CG499" s="424" t="str">
        <f>IF(_tag_month_day!AE489="","",_tag_month_day!AE489)</f>
        <v/>
      </c>
      <c r="CH499" s="424" t="str">
        <f>IF(_tag_month_day!AF489="","",_tag_month_day!AF489)</f>
        <v/>
      </c>
      <c r="CI499" s="424" t="str">
        <f>IF(_tag_month_day!AG489="","",_tag_month_day!AG489)</f>
        <v/>
      </c>
      <c r="CJ499" s="424" t="str">
        <f>IF(_tag_month_day!AH489="","",_tag_month_day!AH489)</f>
        <v/>
      </c>
      <c r="CK499" s="424" t="str">
        <f>IF(_tag_month_day!AI489="","",_tag_month_day!AI489)</f>
        <v/>
      </c>
      <c r="CL499" s="4" t="str">
        <f>IF(_tag_month_day!AJ489="","",_tag_month_day!AJ489)</f>
        <v/>
      </c>
      <c r="CM499" s="4" t="str">
        <f>IF(_tag_month_day!AK489="","",_tag_month_day!AK489)</f>
        <v/>
      </c>
      <c r="CN499" s="4" t="str">
        <f>IF(_tag_month_day!AL489="","",_tag_month_day!AL489)</f>
        <v/>
      </c>
      <c r="CO499" s="4" t="str">
        <f>IF(_tag_month_day!AM489="","",_tag_month_day!AM489)</f>
        <v/>
      </c>
      <c r="CP499" s="4" t="str">
        <f>IF(_tag_month_day!AN489="","",_tag_month_day!AN489)</f>
        <v/>
      </c>
      <c r="CQ499" s="4" t="str">
        <f>IF(_tag_month_day!AO489="","",_tag_month_day!AO489)</f>
        <v/>
      </c>
      <c r="CR499" s="462" t="str">
        <f>IF(_tag_month_day!AP489="","",_tag_month_day!AP489)</f>
        <v/>
      </c>
      <c r="CS499" s="463" t="str">
        <f>IF(_tag_month_day!AQ489="","",_tag_month_day!AQ489)</f>
        <v/>
      </c>
      <c r="CT499" s="4" t="str">
        <f>IF(_tag_month_day!AR489="","",_tag_month_day!AR489)</f>
        <v/>
      </c>
      <c r="CU499" s="464" t="e">
        <f>DU499/AJ499</f>
        <v>#VALUE!</v>
      </c>
      <c r="CV499" s="451" t="e">
        <f>BG499/BH499</f>
        <v>#VALUE!</v>
      </c>
      <c r="CW499" s="465" t="e">
        <f>AJ499*(1-CV499)*CU499*AF499</f>
        <v>#VALUE!</v>
      </c>
      <c r="CX499" s="465" t="e">
        <f>CW499*94%</f>
        <v>#VALUE!</v>
      </c>
      <c r="CY499" s="466" t="e">
        <f>IF(CX499=0,0,DS499/(DS499+CX499))</f>
        <v>#VALUE!</v>
      </c>
      <c r="CZ499" s="465" t="e">
        <f>$AJ499*EF499</f>
        <v>#VALUE!</v>
      </c>
      <c r="DA499" s="465" t="e">
        <f>$AJ499*EG499</f>
        <v>#VALUE!</v>
      </c>
      <c r="DB499" s="465" t="e">
        <f>$AJ499*EH499</f>
        <v>#VALUE!</v>
      </c>
      <c r="DC499" s="465" t="e">
        <f>$AJ499*EI499</f>
        <v>#VALUE!</v>
      </c>
      <c r="DD499" s="465" t="e">
        <f>$AJ499*EJ499</f>
        <v>#VALUE!</v>
      </c>
      <c r="DE499" s="465" t="e">
        <f>$AJ499*EK499</f>
        <v>#VALUE!</v>
      </c>
      <c r="DF499" s="465" t="e">
        <f>$AJ499*EL499</f>
        <v>#VALUE!</v>
      </c>
      <c r="DG499" s="465" t="e">
        <f>$AJ499*EM499</f>
        <v>#VALUE!</v>
      </c>
      <c r="DH499" s="465" t="e">
        <f>$AJ499*EN499</f>
        <v>#VALUE!</v>
      </c>
      <c r="DI499" s="465" t="e">
        <f>$AJ499*EO499</f>
        <v>#VALUE!</v>
      </c>
      <c r="DJ499" s="465" t="e">
        <f>CZ499*(1-EP499)</f>
        <v>#VALUE!</v>
      </c>
      <c r="DK499" s="465" t="e">
        <f>DA499*(1-ER499)</f>
        <v>#VALUE!</v>
      </c>
      <c r="DL499" s="465" t="e">
        <f>DB499*(1-EQ499)</f>
        <v>#VALUE!</v>
      </c>
      <c r="DM499" s="465" t="e">
        <f>DC499*(1-ES499)</f>
        <v>#VALUE!</v>
      </c>
      <c r="DN499" s="465" t="e">
        <f>DD499*(1-ET499)</f>
        <v>#VALUE!</v>
      </c>
      <c r="DO499" s="465" t="e">
        <f>DE499</f>
        <v>#VALUE!</v>
      </c>
      <c r="DP499" s="465" t="e">
        <f>DF499*(1-EU499)</f>
        <v>#VALUE!</v>
      </c>
      <c r="DQ499" s="465" t="e">
        <f>DG499*(1-EV499)</f>
        <v>#VALUE!</v>
      </c>
      <c r="DR499" s="465" t="e">
        <f>DH499*(1-EW499)</f>
        <v>#VALUE!</v>
      </c>
      <c r="DS499" s="465" t="e">
        <f>DI499</f>
        <v>#VALUE!</v>
      </c>
      <c r="DT499" s="465" t="e">
        <f>SUM(DJ499:DS499)</f>
        <v>#VALUE!</v>
      </c>
      <c r="DU499" s="465" t="e">
        <f>(GS499:GX499)+(DP499+DQ499+DR499)*GY499+DS499</f>
        <v>#VALUE!</v>
      </c>
      <c r="DV499" s="451" t="e">
        <f>AV499/$BH499/(1-EP499)</f>
        <v>#VALUE!</v>
      </c>
      <c r="DW499" s="451" t="e">
        <f>AW499/$BH499/(1-ER499)</f>
        <v>#VALUE!</v>
      </c>
      <c r="DX499" s="451" t="e">
        <f>AX499/$BH499/(1-EQ499)</f>
        <v>#VALUE!</v>
      </c>
      <c r="DY499" s="451" t="e">
        <f>AY499/$BH499/(1-ES499)</f>
        <v>#VALUE!</v>
      </c>
      <c r="DZ499" s="451" t="e">
        <f>AZ499/$BH499/(1-ET499)</f>
        <v>#VALUE!</v>
      </c>
      <c r="EA499" s="451" t="e">
        <f>BA499/$BH499/(1-AX499)</f>
        <v>#VALUE!</v>
      </c>
      <c r="EB499" s="451" t="e">
        <f>BB499/$BH499/(1-EU499)</f>
        <v>#VALUE!</v>
      </c>
      <c r="EC499" s="451" t="e">
        <f>BC499/$BH499/(1-EV499)</f>
        <v>#VALUE!</v>
      </c>
      <c r="ED499" s="451" t="e">
        <f>BD499/$BH499/(1-EW499)</f>
        <v>#VALUE!</v>
      </c>
      <c r="EE499" s="451" t="e">
        <f>BG499/BH499</f>
        <v>#VALUE!</v>
      </c>
      <c r="EF499" s="451" t="e">
        <f>DV499/SUM($DV499:$EE499)</f>
        <v>#VALUE!</v>
      </c>
      <c r="EG499" s="451" t="e">
        <f>DW499/SUM($DV499:$EE499)</f>
        <v>#VALUE!</v>
      </c>
      <c r="EH499" s="451" t="e">
        <f>DX499/SUM($DV499:$EE499)</f>
        <v>#VALUE!</v>
      </c>
      <c r="EI499" s="451" t="e">
        <f>DY499/SUM($DV499:$EE499)</f>
        <v>#VALUE!</v>
      </c>
      <c r="EJ499" s="451" t="e">
        <f>DZ499/SUM($DV499:$EE499)</f>
        <v>#VALUE!</v>
      </c>
      <c r="EK499" s="451" t="e">
        <f>EA499/SUM($DV499:$EE499)</f>
        <v>#VALUE!</v>
      </c>
      <c r="EL499" s="451" t="e">
        <f>EB499/SUM($DV499:$EE499)</f>
        <v>#VALUE!</v>
      </c>
      <c r="EM499" s="451" t="e">
        <f>EC499/SUM($DV499:$EE499)</f>
        <v>#VALUE!</v>
      </c>
      <c r="EN499" s="451" t="e">
        <f>ED499/SUM($DV499:$EE499)</f>
        <v>#VALUE!</v>
      </c>
      <c r="EO499" s="451" t="e">
        <f>EE499/SUM($DV499:$EE499)</f>
        <v>#VALUE!</v>
      </c>
      <c r="EP499" s="450">
        <f>EP498</f>
        <v>0.080000000000000002</v>
      </c>
      <c r="EQ499" s="450">
        <f>EQ498</f>
        <v>0.014999999999999999</v>
      </c>
      <c r="ER499" s="450">
        <f>ER498</f>
        <v>0.014999999999999999</v>
      </c>
      <c r="ES499" s="450">
        <f>ES498</f>
        <v>0.014999999999999999</v>
      </c>
      <c r="ET499" s="450">
        <f>ET498</f>
        <v>0.014999999999999999</v>
      </c>
      <c r="EU499" s="450">
        <f>EU498</f>
        <v>0.089999999999999997</v>
      </c>
      <c r="EV499" s="450">
        <f>EV498</f>
        <v>0.089999999999999997</v>
      </c>
      <c r="EW499" s="450">
        <f>EW498</f>
        <v>0.089999999999999997</v>
      </c>
      <c r="EX499" s="431" t="str">
        <f>IF(_tag_month_day!AS489="","",_tag_month_day!AS489/100)</f>
        <v/>
      </c>
      <c r="EY499" s="431" t="str">
        <f>IF(_tag_month_day!AT489="","",_tag_month_day!AT489/100)</f>
        <v/>
      </c>
      <c r="EZ499" s="431" t="str">
        <f>IF(_tag_month_day!AU489="","",_tag_month_day!AU489/100)</f>
        <v/>
      </c>
      <c r="FA499" s="431" t="str">
        <f>IF(_tag_month_day!AV489="","",_tag_month_day!AV489/100)</f>
        <v/>
      </c>
      <c r="FB499" s="431" t="str">
        <f>IF(_tag_month_day!AW489="","",_tag_month_day!AW489/100)</f>
        <v/>
      </c>
      <c r="FC499" s="431" t="str">
        <f>IF(_tag_month_day!AX489="","",_tag_month_day!AX489/100)</f>
        <v/>
      </c>
      <c r="FD499" s="449" t="str">
        <f>IF(_tag_month_day!AY489="","",_tag_month_day!AY489/100)</f>
        <v/>
      </c>
      <c r="FE499" s="449" t="str">
        <f>IF(_tag_month_day!AZ489="","",_tag_month_day!AZ489/100)</f>
        <v/>
      </c>
      <c r="FF499" s="449" t="str">
        <f>IF(_tag_month_day!BA489="","",_tag_month_day!BA489/100)</f>
        <v/>
      </c>
      <c r="FG499" s="449" t="str">
        <f>IF(_tag_month_day!BB489="","",_tag_month_day!BB489/100)</f>
        <v/>
      </c>
      <c r="FH499" s="467" t="str">
        <f>IF(_tag_month_day!BC489="","",_tag_month_day!BC489/100)</f>
        <v/>
      </c>
      <c r="FI499" s="449">
        <f>FI498</f>
        <v>0.40999999999999998</v>
      </c>
      <c r="FJ499" s="449">
        <f>FJ498</f>
        <v>0.11</v>
      </c>
      <c r="FK499" s="449">
        <f>FK498</f>
        <v>0.014999999999999999</v>
      </c>
      <c r="FL499" s="449">
        <f>FL498</f>
        <v>0</v>
      </c>
      <c r="FM499" s="467">
        <f>FM498</f>
        <v>0.0001</v>
      </c>
      <c r="FN499" s="449">
        <f>FN498</f>
        <v>0.32000000000000001</v>
      </c>
      <c r="FO499" s="449">
        <f>FO498</f>
        <v>0.20000000000000001</v>
      </c>
      <c r="FP499" s="449">
        <f>FP498</f>
        <v>0.01</v>
      </c>
      <c r="FQ499" s="449">
        <f>FQ498</f>
        <v>0</v>
      </c>
      <c r="FR499" s="467">
        <f>FR498</f>
        <v>0.0001</v>
      </c>
      <c r="FS499" s="449" t="str">
        <f>IF(_tag_month_day!BD489="","",_tag_month_day!BD489/100)</f>
        <v/>
      </c>
      <c r="FT499" s="449" t="str">
        <f>IF(_tag_month_day!BE489="","",_tag_month_day!BE489/100)</f>
        <v/>
      </c>
      <c r="FU499" s="449" t="str">
        <f>IF(_tag_month_day!BF489="","",_tag_month_day!BF489/100)</f>
        <v/>
      </c>
      <c r="FV499" s="449" t="str">
        <f>IF(_tag_month_day!BG489="","",_tag_month_day!BG489/100)</f>
        <v/>
      </c>
      <c r="FW499" s="467" t="str">
        <f>IF(_tag_month_day!BH489="","",_tag_month_day!BH489/100)</f>
        <v/>
      </c>
      <c r="FX499" s="449" t="str">
        <f>IF(_tag_month_day!BI489="","",_tag_month_day!BI489/100)</f>
        <v/>
      </c>
      <c r="FY499" s="449" t="str">
        <f>IF(_tag_month_day!BJ489="","",_tag_month_day!BJ489/100)</f>
        <v/>
      </c>
      <c r="FZ499" s="468" t="str">
        <f>IF(_tag_month_day!BK489="","",_tag_month_day!BK489/100)</f>
        <v/>
      </c>
      <c r="GA499" s="449" t="str">
        <f>IF(_tag_month_day!BL489="","",_tag_month_day!BL489/100)</f>
        <v/>
      </c>
      <c r="GB499" s="467" t="str">
        <f>IF(_tag_month_day!BM489="","",_tag_month_day!BM489/100)</f>
        <v/>
      </c>
      <c r="GC499" s="431" t="str">
        <f>IF(_tag_month_day!BN489="","",_tag_month_day!BN489/100)</f>
        <v/>
      </c>
      <c r="GD499" s="431" t="str">
        <f>IF(_tag_month_day!BO489="","",_tag_month_day!BO489/100)</f>
        <v/>
      </c>
      <c r="GE499" s="431" t="str">
        <f>IF(_tag_month_day!BP489="","",_tag_month_day!BP489/100)</f>
        <v/>
      </c>
      <c r="GF499" s="431" t="str">
        <f>IF(_tag_month_day!BQ489="","",_tag_month_day!BQ489/100)</f>
        <v/>
      </c>
      <c r="GG499" s="431" t="str">
        <f>IF(_tag_month_day!BR489="","",_tag_month_day!BR489/100)</f>
        <v/>
      </c>
      <c r="GH499" s="431" t="str">
        <f>IF(_tag_month_day!BS489="","",_tag_month_day!BS489/100)</f>
        <v/>
      </c>
      <c r="GI499" s="467" t="str">
        <f>IF(_tag_month_day!BT489="","",_tag_month_day!BT489/100)</f>
        <v/>
      </c>
      <c r="GJ499" s="469" t="str">
        <f>IF(_tag_month_day!BU489="","",_tag_month_day!BU489/100)</f>
        <v/>
      </c>
      <c r="GK499" s="470">
        <f>GK498</f>
        <v>0.070000000000000007</v>
      </c>
      <c r="GL499" s="470">
        <f>GL498</f>
        <v>0.029999999999999999</v>
      </c>
      <c r="GM499" s="471" t="str">
        <f>IF(_tag_month_day!BX489="","",_tag_month_day!BX489/100)</f>
        <v/>
      </c>
      <c r="GN499" s="470">
        <f>GN498</f>
        <v>0.070000000000000007</v>
      </c>
      <c r="GO499" s="470">
        <f>GO498</f>
        <v>0.029999999999999999</v>
      </c>
      <c r="GP499" s="470">
        <f>GP498</f>
        <v>0.089999999999999997</v>
      </c>
      <c r="GQ499" s="470">
        <f>GQ498</f>
        <v>0.029999999999999999</v>
      </c>
      <c r="GR499" s="471" t="str">
        <f>IF(_tag_month_day!CA489="","",_tag_month_day!CA489/100)</f>
        <v/>
      </c>
      <c r="GS499" s="472">
        <f>GS498</f>
        <v>0.95299999999999996</v>
      </c>
      <c r="GT499" s="472">
        <f>GT498</f>
        <v>0.55000000000000004</v>
      </c>
      <c r="GU499" s="472">
        <f>GU498</f>
        <v>0.55000000000000004</v>
      </c>
      <c r="GV499" s="472">
        <f>GV498</f>
        <v>0.55000000000000004</v>
      </c>
      <c r="GW499" s="472">
        <f>GW498</f>
        <v>0.5</v>
      </c>
      <c r="GX499" s="472">
        <f>GX498</f>
        <v>0.93500000000000005</v>
      </c>
      <c r="GY499" s="472">
        <f>GY498</f>
        <v>0.14999999999999999</v>
      </c>
      <c r="GZ499" s="472">
        <f>GZ498</f>
        <v>1</v>
      </c>
      <c r="HA499" s="474">
        <f>HA498</f>
        <v>0.047</v>
      </c>
      <c r="HB499" s="474">
        <f>HB498</f>
        <v>0.45000000000000001</v>
      </c>
      <c r="HC499" s="474">
        <f>HC498</f>
        <v>0.45000000000000001</v>
      </c>
      <c r="HD499" s="474">
        <f>HD498</f>
        <v>0.45000000000000001</v>
      </c>
      <c r="HE499" s="474">
        <f>HE498</f>
        <v>0.5</v>
      </c>
      <c r="HF499" s="474">
        <f>HF498</f>
        <v>0.065000000000000002</v>
      </c>
      <c r="HG499" s="474">
        <f>HG498</f>
        <v>0.84999999999999998</v>
      </c>
      <c r="HH499" s="474">
        <f>HH498</f>
        <v>0</v>
      </c>
      <c r="HI499" s="10">
        <f>IF(BZ499&lt;&gt;"",CK499-BV499,0)</f>
        <v>0</v>
      </c>
      <c r="HJ499" s="10" t="e">
        <f>IF(AJ499&gt;0,AH499-AJ499,0)</f>
        <v>#VALUE!</v>
      </c>
      <c r="HK499" s="466">
        <f>HK498</f>
        <v>0.84999999999999998</v>
      </c>
      <c r="HL499" s="424">
        <f>HL498</f>
        <v>550000</v>
      </c>
      <c r="HM499" s="424">
        <f>HM498</f>
        <v>480000</v>
      </c>
      <c r="HN499" s="465" t="e">
        <f>(DJ499*EZ499+DK499*FH499+DL499*FM499+DM499*FR499+DN499*FW499+DO499*GB499+DS499*GI499+DP499*GM499+DR499*GR499)*1000*2</f>
        <v>#VALUE!</v>
      </c>
      <c r="HO499" s="465" t="e">
        <f>HN499*HK499*$HO$2/HL499*1000000</f>
        <v>#VALUE!</v>
      </c>
      <c r="HP499" s="465" t="e">
        <f>HN499*HK499*$HP$2/HM499*1000000</f>
        <v>#VALUE!</v>
      </c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</row>
    <row customFormat="1" r="500" s="0">
      <c r="A500" s="420">
        <v>489</v>
      </c>
      <c r="B500" s="421">
        <f ca="1">IF(D500=D499,B499,IF(D500="夜班",B499+1,B499))</f>
        <v>43606</v>
      </c>
      <c r="C500" s="422">
        <f>C499</f>
        <v>0.041666666666666699</v>
      </c>
      <c r="D500" s="10" t="str">
        <f ca="1">IF(HOUR(G500)&lt;8,"夜班",IF(HOUR(G500)&lt;16,"白班",IF(HOUR(G500)&lt;24,"中班",0)))</f>
        <v>夜班</v>
      </c>
      <c r="E500" s="10" t="e">
        <f ca="1">IF(F500=1,"甲",IF(F500=2,"乙",IF(F500=3,"丙",IF(F500=4,"丁",""))))</f>
        <v>#REF!</v>
      </c>
      <c r="F500" s="10" t="e">
        <f ca="1">SUMPRODUCT((成本日报!$A$3:$A$95=计划!B500)*(成本日报!$B$3:$B$95=计划!$D500),成本日报!$C$3:$C$95)</f>
        <v>#REF!</v>
      </c>
      <c r="G500" s="423">
        <f ca="1">G499+C499</f>
        <v>43606.33333333215</v>
      </c>
      <c r="H500" s="423">
        <f ca="1">$G500+$C500/60*10+$C500*0</f>
        <v>43606.340277776595</v>
      </c>
      <c r="I500" s="423">
        <f ca="1">$G500+$C500/60*18+$C500*0</f>
        <v>43606.345833332147</v>
      </c>
      <c r="J500" s="423">
        <f ca="1">$G500+$C500/60*0+$C500*1</f>
        <v>43606.374999998814</v>
      </c>
      <c r="K500" s="423">
        <f ca="1">$G500+$C500/60*30+$C500*2</f>
        <v>43606.437499998821</v>
      </c>
      <c r="L500" s="423">
        <f ca="1">$G500+$C500/60*0+$C500*3</f>
        <v>43606.45833333215</v>
      </c>
      <c r="M500" s="424" t="str">
        <f>IF(_tag_month_day!A490="","",_tag_month_day!A490)</f>
        <v/>
      </c>
      <c r="N500" s="424" t="str">
        <f>IF(_tag_month_day!B490="","",_tag_month_day!B490)</f>
        <v/>
      </c>
      <c r="O500" s="425" t="e">
        <f>IF(M500+N500=0,"",M500+N500)</f>
        <v>#VALUE!</v>
      </c>
      <c r="P500" s="424" t="str">
        <f>IF(_tag_month_day!C490="","",_tag_month_day!C490)</f>
        <v/>
      </c>
      <c r="Q500" s="424" t="str">
        <f>IF(_tag_month_day!D490="","",_tag_month_day!D490)</f>
        <v/>
      </c>
      <c r="R500" s="426" t="str">
        <f>IF(_tag_month_day!CB490="","",_tag_month_day!CB490/100)</f>
        <v/>
      </c>
      <c r="S500" s="427" t="str">
        <f>IF(_tag_month_day!E490="","",_tag_month_day!E490)</f>
        <v/>
      </c>
      <c r="T500" s="427" t="str">
        <f>IF(_tag_month_day!F490="","",_tag_month_day!F490)</f>
        <v/>
      </c>
      <c r="U500" s="428" t="e">
        <f>S500+T500</f>
        <v>#VALUE!</v>
      </c>
      <c r="V500" s="429" t="e">
        <f>U500/AJ500</f>
        <v>#VALUE!</v>
      </c>
      <c r="W500" s="430" t="str">
        <f>IF(_jhy_month_day!A490="","",_jhy_month_day!A490)</f>
        <v/>
      </c>
      <c r="X500" s="431" t="str">
        <f>IF(_jhy_month_day!B490="","",_jhy_month_day!B490/100)</f>
        <v/>
      </c>
      <c r="Y500" s="431" t="str">
        <f>IF(_jhy_month_day!C490="","",_jhy_month_day!C490/100)</f>
        <v/>
      </c>
      <c r="Z500" s="432">
        <f>Z496+1</f>
        <v>123</v>
      </c>
      <c r="AA500" s="433" t="str">
        <f>IF(_tag_month_day!G490="","",_tag_month_day!G490/100)</f>
        <v/>
      </c>
      <c r="AB500" s="433" t="str">
        <f>IF(_tag_month_day!H490="","",_tag_month_day!H490/100)</f>
        <v/>
      </c>
      <c r="AC500" s="434">
        <f>IF(X500="",AC499,BK500*($AV499*X500+$AW499*FD499+$AX499*FI499+$AY499*FN499+$AZ499*FS499+$BA499*FX499+$BG499*GE499)/(AV499*Y500+AX499*FK499+AW499*FF499+AY499*FP499+AZ499*FU499+BA499*FZ499+BG499*GG499+BB499*GK499+BC499*GN499+BD499*GP499))</f>
        <v>1.59963432013121</v>
      </c>
      <c r="AD500" s="435" t="str">
        <f>IF(AC500=AC499,"",AC500-AC499)</f>
        <v/>
      </c>
      <c r="AE500" s="436" t="str">
        <f>IF(1-AF500=0,"",(1-AF500))</f>
        <v/>
      </c>
      <c r="AF500" s="437">
        <v>1</v>
      </c>
      <c r="AG500" s="10" t="str">
        <f>AG499</f>
        <v>9A3</v>
      </c>
      <c r="AH500" s="438" t="str">
        <f>AH499</f>
        <v/>
      </c>
      <c r="AI500" s="424"/>
      <c r="AJ500" s="10" t="str">
        <f>IF(_tag_month_day!I490="","",_tag_month_day!I490)</f>
        <v/>
      </c>
      <c r="AK500" s="440"/>
      <c r="AL500" s="440"/>
      <c r="AM500" s="440"/>
      <c r="AN500" s="441">
        <f>AN499</f>
        <v>2</v>
      </c>
      <c r="AO500" s="441">
        <f>AO499</f>
        <v>8</v>
      </c>
      <c r="AP500" s="442" t="e">
        <f>(IF(AN500=0,AS499,AS499*(1+AO500/AN500)/(AR500+AO500/AN500)))+AT500</f>
        <v>#VALUE!</v>
      </c>
      <c r="AQ500" s="443" t="str">
        <f>IF(_tag_month_day!J490="","",_tag_month_day!J490/100)</f>
        <v/>
      </c>
      <c r="AR500" s="444">
        <f>AR499</f>
        <v>1.3</v>
      </c>
      <c r="AS500" s="445" t="e">
        <f>AQ500*(AN500*AR500+AO500)/(AN500+AO500)</f>
        <v>#VALUE!</v>
      </c>
      <c r="AT500" s="445" t="e">
        <f>(SUM(BE500:BF500)-SUM(BE499:BF499))*0.05</f>
        <v>#VALUE!</v>
      </c>
      <c r="AU500" s="446" t="str">
        <f>IF(_tag_month_day!CC490="","",IF(_tag_month_day!CC490&gt;0,_tag_month_day!CD490,_tag_month_day!CE490))</f>
        <v/>
      </c>
      <c r="AV500" s="447" t="str">
        <f>IF(_tag_month_day!L490="","",_tag_month_day!L490/100)</f>
        <v/>
      </c>
      <c r="AW500" s="431">
        <f>AW499</f>
        <v>0</v>
      </c>
      <c r="AX500" s="431">
        <f>AX499</f>
        <v>0</v>
      </c>
      <c r="AY500" s="431" t="str">
        <f>IF(_tag_month_day!M490="","",_tag_month_day!M490/100)</f>
        <v/>
      </c>
      <c r="AZ500" s="431" t="str">
        <f>IF(_tag_month_day!N490="","",_tag_month_day!N490/100)</f>
        <v/>
      </c>
      <c r="BA500" s="431" t="str">
        <f>IF(_tag_month_day!O490="","",_tag_month_day!O490/100)</f>
        <v/>
      </c>
      <c r="BB500" s="448" t="str">
        <f>IF(_tag_month_day!P490="","",_tag_month_day!P490/100)</f>
        <v/>
      </c>
      <c r="BC500" s="448">
        <f>BC499</f>
        <v>0</v>
      </c>
      <c r="BD500" s="448" t="str">
        <f>IF(_tag_month_day!Q490="","",_tag_month_day!Q490/100)</f>
        <v/>
      </c>
      <c r="BE500" s="449" t="str">
        <f>IF(_tag_month_day!R490="","",_tag_month_day!R490/100)</f>
        <v/>
      </c>
      <c r="BF500" s="388" t="e">
        <f>(AU500*(100+BE500*100))/(AJ500-AU500)/100</f>
        <v>#VALUE!</v>
      </c>
      <c r="BG500" s="450" t="e">
        <f>BE500+BF500</f>
        <v>#VALUE!</v>
      </c>
      <c r="BH500" s="451" t="e">
        <f>SUM(AV500:BF500)</f>
        <v>#VALUE!</v>
      </c>
      <c r="BI500" s="452" t="e">
        <f>IF(CX500=0,BI499,(DK500*查询!$R$5+DL500*查询!$Q$5+DM500*查询!$N$5+DN500*查询!$O$5+DO500*查询!$P$5)*AF500/CX500)</f>
        <v>#VALUE!</v>
      </c>
      <c r="BJ500" s="452" t="e">
        <f>IF(CX500=0,BJ499,(DP500*查询!$S$5+DQ500*查询!$T$5+DR500*查询!$U$5)*AF500/CX500)</f>
        <v>#VALUE!</v>
      </c>
      <c r="BK500" s="452">
        <f>BK499</f>
        <v>1</v>
      </c>
      <c r="BL500" s="453" t="e">
        <f>SUMPRODUCT((AV500:BA500)*(GS500:GX500))/((GS500:GX500)+SUM(BB500:BD500)*GY500+BG500*GZ500)</f>
        <v>#VALUE!</v>
      </c>
      <c r="BM500" s="453" t="e">
        <f>BK500*($AV500*FB500+$AW500*FD500+$AX500*FI500+$AY500*FN500+$AZ500*FS500+$BA500*FX500+$BG500*GE500)/(AV500*EY500+AX500*FK500+AW500*FF500+AY500*FP500+AZ500*FU500+BA500*FZ500+BG500*GG500+BB500*GK500+BC500*GN500+BD500*GP500)</f>
        <v>#VALUE!</v>
      </c>
      <c r="BN500" s="453" t="e">
        <f>($AV500*FC500+$AX500*FJ500+$AW500*FE500+$AY500*FO500+$AZ500*FT500+$BA500*FY500+$BG500*GF500)/($AV500*FA500+BG500*GH500+BB500*GL500+BC500*GO500+BD500*GQ500+BA500*GA500)</f>
        <v>#VALUE!</v>
      </c>
      <c r="BO500" s="454" t="e">
        <f>SUMPRODUCT(AV500:BA500*GS500:GX500)/(GS500:GX500+(BB500+BC500+BD500)*GY500+BG500)</f>
        <v>#VALUE!</v>
      </c>
      <c r="BP500" s="454" t="e">
        <f>SUMPRODUCT(AV500:BA500*GS500:GX500)/(GS500:GX500+(BB500+BC500+BD500)*GY500+BG500)</f>
        <v>#VALUE!</v>
      </c>
      <c r="BQ500" s="454" t="e">
        <f>SUMPRODUCT(AV500:BA500*GS500:GX500)/(GS500:GX500+(BB500+BC500+BD500)*GY500+BG500)</f>
        <v>#VALUE!</v>
      </c>
      <c r="BR500" s="453" t="str">
        <f>IF(_tag_month_day!T490="","",_tag_month_day!T490)</f>
        <v/>
      </c>
      <c r="BS500" s="453" t="str">
        <f>IF(_tag_month_day!U490="","",_tag_month_day!U490)</f>
        <v/>
      </c>
      <c r="BT500" s="455" t="str">
        <f>IF(CK500="","",IF((CK500&gt;=BV500-0.12)*(CK500&lt;=BV500+0.12),"合格","不合格"))</f>
        <v/>
      </c>
      <c r="BU500" s="456" t="str">
        <f>IF(_tag_month_day!V490="","",_tag_month_day!V490)</f>
        <v/>
      </c>
      <c r="BV500" s="457" t="str">
        <f>IF(_tag_month_day!W490="","",_tag_month_day!W490)</f>
        <v/>
      </c>
      <c r="BW500" s="458" t="str">
        <f>IF(_tag_month_day!X490="","",_tag_month_day!X490)</f>
        <v/>
      </c>
      <c r="BX500" s="458" t="str">
        <f>IF(_tag_month_day!Y490="","",_tag_month_day!Y490)</f>
        <v/>
      </c>
      <c r="BY500" s="459">
        <f ca="1">L500</f>
        <v>43606.45833333215</v>
      </c>
      <c r="BZ500" s="460"/>
      <c r="CA500" s="461"/>
      <c r="CB500" s="424" t="str">
        <f>IF(_tag_month_day!Z490="","",_tag_month_day!Z490)</f>
        <v/>
      </c>
      <c r="CC500" s="424" t="str">
        <f>IF(_tag_month_day!AA490="","",_tag_month_day!AA490)</f>
        <v/>
      </c>
      <c r="CD500" s="424" t="str">
        <f>IF(_tag_month_day!AB490="","",_tag_month_day!AB490)</f>
        <v/>
      </c>
      <c r="CE500" s="424" t="str">
        <f>IF(_tag_month_day!AC490="","",_tag_month_day!AC490)</f>
        <v/>
      </c>
      <c r="CF500" s="424" t="str">
        <f>IF(_tag_month_day!AD490="","",_tag_month_day!AD490)</f>
        <v/>
      </c>
      <c r="CG500" s="424" t="str">
        <f>IF(_tag_month_day!AE490="","",_tag_month_day!AE490)</f>
        <v/>
      </c>
      <c r="CH500" s="424" t="str">
        <f>IF(_tag_month_day!AF490="","",_tag_month_day!AF490)</f>
        <v/>
      </c>
      <c r="CI500" s="424" t="str">
        <f>IF(_tag_month_day!AG490="","",_tag_month_day!AG490)</f>
        <v/>
      </c>
      <c r="CJ500" s="424" t="str">
        <f>IF(_tag_month_day!AH490="","",_tag_month_day!AH490)</f>
        <v/>
      </c>
      <c r="CK500" s="424" t="str">
        <f>IF(_tag_month_day!AI490="","",_tag_month_day!AI490)</f>
        <v/>
      </c>
      <c r="CL500" s="4" t="str">
        <f>IF(_tag_month_day!AJ490="","",_tag_month_day!AJ490)</f>
        <v/>
      </c>
      <c r="CM500" s="4" t="str">
        <f>IF(_tag_month_day!AK490="","",_tag_month_day!AK490)</f>
        <v/>
      </c>
      <c r="CN500" s="4" t="str">
        <f>IF(_tag_month_day!AL490="","",_tag_month_day!AL490)</f>
        <v/>
      </c>
      <c r="CO500" s="4" t="str">
        <f>IF(_tag_month_day!AM490="","",_tag_month_day!AM490)</f>
        <v/>
      </c>
      <c r="CP500" s="4" t="str">
        <f>IF(_tag_month_day!AN490="","",_tag_month_day!AN490)</f>
        <v/>
      </c>
      <c r="CQ500" s="4" t="str">
        <f>IF(_tag_month_day!AO490="","",_tag_month_day!AO490)</f>
        <v/>
      </c>
      <c r="CR500" s="462" t="str">
        <f>IF(_tag_month_day!AP490="","",_tag_month_day!AP490)</f>
        <v/>
      </c>
      <c r="CS500" s="463" t="str">
        <f>IF(_tag_month_day!AQ490="","",_tag_month_day!AQ490)</f>
        <v/>
      </c>
      <c r="CT500" s="4" t="str">
        <f>IF(_tag_month_day!AR490="","",_tag_month_day!AR490)</f>
        <v/>
      </c>
      <c r="CU500" s="464" t="e">
        <f>DU500/AJ500</f>
        <v>#VALUE!</v>
      </c>
      <c r="CV500" s="451" t="e">
        <f>BG500/BH500</f>
        <v>#VALUE!</v>
      </c>
      <c r="CW500" s="465" t="e">
        <f>AJ500*(1-CV500)*CU500*AF500</f>
        <v>#VALUE!</v>
      </c>
      <c r="CX500" s="465" t="e">
        <f>CW500*94%</f>
        <v>#VALUE!</v>
      </c>
      <c r="CY500" s="466" t="e">
        <f>IF(CX500=0,0,DS500/(DS500+CX500))</f>
        <v>#VALUE!</v>
      </c>
      <c r="CZ500" s="465" t="e">
        <f>$AJ500*EF500</f>
        <v>#VALUE!</v>
      </c>
      <c r="DA500" s="465" t="e">
        <f>$AJ500*EG500</f>
        <v>#VALUE!</v>
      </c>
      <c r="DB500" s="465" t="e">
        <f>$AJ500*EH500</f>
        <v>#VALUE!</v>
      </c>
      <c r="DC500" s="465" t="e">
        <f>$AJ500*EI500</f>
        <v>#VALUE!</v>
      </c>
      <c r="DD500" s="465" t="e">
        <f>$AJ500*EJ500</f>
        <v>#VALUE!</v>
      </c>
      <c r="DE500" s="465" t="e">
        <f>$AJ500*EK500</f>
        <v>#VALUE!</v>
      </c>
      <c r="DF500" s="465" t="e">
        <f>$AJ500*EL500</f>
        <v>#VALUE!</v>
      </c>
      <c r="DG500" s="465" t="e">
        <f>$AJ500*EM500</f>
        <v>#VALUE!</v>
      </c>
      <c r="DH500" s="465" t="e">
        <f>$AJ500*EN500</f>
        <v>#VALUE!</v>
      </c>
      <c r="DI500" s="465" t="e">
        <f>$AJ500*EO500</f>
        <v>#VALUE!</v>
      </c>
      <c r="DJ500" s="465" t="e">
        <f>CZ500*(1-EP500)</f>
        <v>#VALUE!</v>
      </c>
      <c r="DK500" s="465" t="e">
        <f>DA500*(1-ER500)</f>
        <v>#VALUE!</v>
      </c>
      <c r="DL500" s="465" t="e">
        <f>DB500*(1-EQ500)</f>
        <v>#VALUE!</v>
      </c>
      <c r="DM500" s="465" t="e">
        <f>DC500*(1-ES500)</f>
        <v>#VALUE!</v>
      </c>
      <c r="DN500" s="465" t="e">
        <f>DD500*(1-ET500)</f>
        <v>#VALUE!</v>
      </c>
      <c r="DO500" s="465" t="e">
        <f>DE500</f>
        <v>#VALUE!</v>
      </c>
      <c r="DP500" s="465" t="e">
        <f>DF500*(1-EU500)</f>
        <v>#VALUE!</v>
      </c>
      <c r="DQ500" s="465" t="e">
        <f>DG500*(1-EV500)</f>
        <v>#VALUE!</v>
      </c>
      <c r="DR500" s="465" t="e">
        <f>DH500*(1-EW500)</f>
        <v>#VALUE!</v>
      </c>
      <c r="DS500" s="465" t="e">
        <f>DI500</f>
        <v>#VALUE!</v>
      </c>
      <c r="DT500" s="465" t="e">
        <f>SUM(DJ500:DS500)</f>
        <v>#VALUE!</v>
      </c>
      <c r="DU500" s="465" t="e">
        <f>(GS500:GX500)+(DP500+DQ500+DR500)*GY500+DS500</f>
        <v>#VALUE!</v>
      </c>
      <c r="DV500" s="451" t="e">
        <f>AV500/$BH500/(1-EP500)</f>
        <v>#VALUE!</v>
      </c>
      <c r="DW500" s="451" t="e">
        <f>AW500/$BH500/(1-ER500)</f>
        <v>#VALUE!</v>
      </c>
      <c r="DX500" s="451" t="e">
        <f>AX500/$BH500/(1-EQ500)</f>
        <v>#VALUE!</v>
      </c>
      <c r="DY500" s="451" t="e">
        <f>AY500/$BH500/(1-ES500)</f>
        <v>#VALUE!</v>
      </c>
      <c r="DZ500" s="451" t="e">
        <f>AZ500/$BH500/(1-ET500)</f>
        <v>#VALUE!</v>
      </c>
      <c r="EA500" s="451" t="e">
        <f>BA500/$BH500/(1-AX500)</f>
        <v>#VALUE!</v>
      </c>
      <c r="EB500" s="451" t="e">
        <f>BB500/$BH500/(1-EU500)</f>
        <v>#VALUE!</v>
      </c>
      <c r="EC500" s="451" t="e">
        <f>BC500/$BH500/(1-EV500)</f>
        <v>#VALUE!</v>
      </c>
      <c r="ED500" s="451" t="e">
        <f>BD500/$BH500/(1-EW500)</f>
        <v>#VALUE!</v>
      </c>
      <c r="EE500" s="451" t="e">
        <f>BG500/BH500</f>
        <v>#VALUE!</v>
      </c>
      <c r="EF500" s="451" t="e">
        <f>DV500/SUM($DV500:$EE500)</f>
        <v>#VALUE!</v>
      </c>
      <c r="EG500" s="451" t="e">
        <f>DW500/SUM($DV500:$EE500)</f>
        <v>#VALUE!</v>
      </c>
      <c r="EH500" s="451" t="e">
        <f>DX500/SUM($DV500:$EE500)</f>
        <v>#VALUE!</v>
      </c>
      <c r="EI500" s="451" t="e">
        <f>DY500/SUM($DV500:$EE500)</f>
        <v>#VALUE!</v>
      </c>
      <c r="EJ500" s="451" t="e">
        <f>DZ500/SUM($DV500:$EE500)</f>
        <v>#VALUE!</v>
      </c>
      <c r="EK500" s="451" t="e">
        <f>EA500/SUM($DV500:$EE500)</f>
        <v>#VALUE!</v>
      </c>
      <c r="EL500" s="451" t="e">
        <f>EB500/SUM($DV500:$EE500)</f>
        <v>#VALUE!</v>
      </c>
      <c r="EM500" s="451" t="e">
        <f>EC500/SUM($DV500:$EE500)</f>
        <v>#VALUE!</v>
      </c>
      <c r="EN500" s="451" t="e">
        <f>ED500/SUM($DV500:$EE500)</f>
        <v>#VALUE!</v>
      </c>
      <c r="EO500" s="451" t="e">
        <f>EE500/SUM($DV500:$EE500)</f>
        <v>#VALUE!</v>
      </c>
      <c r="EP500" s="450">
        <f>EP499</f>
        <v>0.080000000000000002</v>
      </c>
      <c r="EQ500" s="450">
        <f>EQ499</f>
        <v>0.014999999999999999</v>
      </c>
      <c r="ER500" s="450">
        <f>ER499</f>
        <v>0.014999999999999999</v>
      </c>
      <c r="ES500" s="450">
        <f>ES499</f>
        <v>0.014999999999999999</v>
      </c>
      <c r="ET500" s="450">
        <f>ET499</f>
        <v>0.014999999999999999</v>
      </c>
      <c r="EU500" s="450">
        <f>EU499</f>
        <v>0.089999999999999997</v>
      </c>
      <c r="EV500" s="450">
        <f>EV499</f>
        <v>0.089999999999999997</v>
      </c>
      <c r="EW500" s="450">
        <f>EW499</f>
        <v>0.089999999999999997</v>
      </c>
      <c r="EX500" s="431" t="str">
        <f>IF(_tag_month_day!AS490="","",_tag_month_day!AS490/100)</f>
        <v/>
      </c>
      <c r="EY500" s="431" t="str">
        <f>IF(_tag_month_day!AT490="","",_tag_month_day!AT490/100)</f>
        <v/>
      </c>
      <c r="EZ500" s="431" t="str">
        <f>IF(_tag_month_day!AU490="","",_tag_month_day!AU490/100)</f>
        <v/>
      </c>
      <c r="FA500" s="431" t="str">
        <f>IF(_tag_month_day!AV490="","",_tag_month_day!AV490/100)</f>
        <v/>
      </c>
      <c r="FB500" s="431" t="str">
        <f>IF(_tag_month_day!AW490="","",_tag_month_day!AW490/100)</f>
        <v/>
      </c>
      <c r="FC500" s="431" t="str">
        <f>IF(_tag_month_day!AX490="","",_tag_month_day!AX490/100)</f>
        <v/>
      </c>
      <c r="FD500" s="449" t="str">
        <f>IF(_tag_month_day!AY490="","",_tag_month_day!AY490/100)</f>
        <v/>
      </c>
      <c r="FE500" s="449" t="str">
        <f>IF(_tag_month_day!AZ490="","",_tag_month_day!AZ490/100)</f>
        <v/>
      </c>
      <c r="FF500" s="449" t="str">
        <f>IF(_tag_month_day!BA490="","",_tag_month_day!BA490/100)</f>
        <v/>
      </c>
      <c r="FG500" s="449" t="str">
        <f>IF(_tag_month_day!BB490="","",_tag_month_day!BB490/100)</f>
        <v/>
      </c>
      <c r="FH500" s="467" t="str">
        <f>IF(_tag_month_day!BC490="","",_tag_month_day!BC490/100)</f>
        <v/>
      </c>
      <c r="FI500" s="449">
        <f>FI499</f>
        <v>0.40999999999999998</v>
      </c>
      <c r="FJ500" s="449">
        <f>FJ499</f>
        <v>0.11</v>
      </c>
      <c r="FK500" s="449">
        <f>FK499</f>
        <v>0.014999999999999999</v>
      </c>
      <c r="FL500" s="449">
        <f>FL499</f>
        <v>0</v>
      </c>
      <c r="FM500" s="467">
        <f>FM499</f>
        <v>0.0001</v>
      </c>
      <c r="FN500" s="449">
        <f>FN499</f>
        <v>0.32000000000000001</v>
      </c>
      <c r="FO500" s="449">
        <f>FO499</f>
        <v>0.20000000000000001</v>
      </c>
      <c r="FP500" s="449">
        <f>FP499</f>
        <v>0.01</v>
      </c>
      <c r="FQ500" s="449">
        <f>FQ499</f>
        <v>0</v>
      </c>
      <c r="FR500" s="467">
        <f>FR499</f>
        <v>0.0001</v>
      </c>
      <c r="FS500" s="449" t="str">
        <f>IF(_tag_month_day!BD490="","",_tag_month_day!BD490/100)</f>
        <v/>
      </c>
      <c r="FT500" s="449" t="str">
        <f>IF(_tag_month_day!BE490="","",_tag_month_day!BE490/100)</f>
        <v/>
      </c>
      <c r="FU500" s="449" t="str">
        <f>IF(_tag_month_day!BF490="","",_tag_month_day!BF490/100)</f>
        <v/>
      </c>
      <c r="FV500" s="449" t="str">
        <f>IF(_tag_month_day!BG490="","",_tag_month_day!BG490/100)</f>
        <v/>
      </c>
      <c r="FW500" s="467" t="str">
        <f>IF(_tag_month_day!BH490="","",_tag_month_day!BH490/100)</f>
        <v/>
      </c>
      <c r="FX500" s="449" t="str">
        <f>IF(_tag_month_day!BI490="","",_tag_month_day!BI490/100)</f>
        <v/>
      </c>
      <c r="FY500" s="449" t="str">
        <f>IF(_tag_month_day!BJ490="","",_tag_month_day!BJ490/100)</f>
        <v/>
      </c>
      <c r="FZ500" s="468" t="str">
        <f>IF(_tag_month_day!BK490="","",_tag_month_day!BK490/100)</f>
        <v/>
      </c>
      <c r="GA500" s="449" t="str">
        <f>IF(_tag_month_day!BL490="","",_tag_month_day!BL490/100)</f>
        <v/>
      </c>
      <c r="GB500" s="467" t="str">
        <f>IF(_tag_month_day!BM490="","",_tag_month_day!BM490/100)</f>
        <v/>
      </c>
      <c r="GC500" s="431" t="str">
        <f>IF(_tag_month_day!BN490="","",_tag_month_day!BN490/100)</f>
        <v/>
      </c>
      <c r="GD500" s="431" t="str">
        <f>IF(_tag_month_day!BO490="","",_tag_month_day!BO490/100)</f>
        <v/>
      </c>
      <c r="GE500" s="431" t="str">
        <f>IF(_tag_month_day!BP490="","",_tag_month_day!BP490/100)</f>
        <v/>
      </c>
      <c r="GF500" s="431" t="str">
        <f>IF(_tag_month_day!BQ490="","",_tag_month_day!BQ490/100)</f>
        <v/>
      </c>
      <c r="GG500" s="431" t="str">
        <f>IF(_tag_month_day!BR490="","",_tag_month_day!BR490/100)</f>
        <v/>
      </c>
      <c r="GH500" s="431" t="str">
        <f>IF(_tag_month_day!BS490="","",_tag_month_day!BS490/100)</f>
        <v/>
      </c>
      <c r="GI500" s="467" t="str">
        <f>IF(_tag_month_day!BT490="","",_tag_month_day!BT490/100)</f>
        <v/>
      </c>
      <c r="GJ500" s="469" t="str">
        <f>IF(_tag_month_day!BU490="","",_tag_month_day!BU490/100)</f>
        <v/>
      </c>
      <c r="GK500" s="470">
        <f>GK499</f>
        <v>0.070000000000000007</v>
      </c>
      <c r="GL500" s="470">
        <f>GL499</f>
        <v>0.029999999999999999</v>
      </c>
      <c r="GM500" s="471" t="str">
        <f>IF(_tag_month_day!BX490="","",_tag_month_day!BX490/100)</f>
        <v/>
      </c>
      <c r="GN500" s="470">
        <f>GN499</f>
        <v>0.070000000000000007</v>
      </c>
      <c r="GO500" s="470">
        <f>GO499</f>
        <v>0.029999999999999999</v>
      </c>
      <c r="GP500" s="470">
        <f>GP499</f>
        <v>0.089999999999999997</v>
      </c>
      <c r="GQ500" s="470">
        <f>GQ499</f>
        <v>0.029999999999999999</v>
      </c>
      <c r="GR500" s="471" t="str">
        <f>IF(_tag_month_day!CA490="","",_tag_month_day!CA490/100)</f>
        <v/>
      </c>
      <c r="GS500" s="472">
        <f>GS499</f>
        <v>0.95299999999999996</v>
      </c>
      <c r="GT500" s="472">
        <f>GT499</f>
        <v>0.55000000000000004</v>
      </c>
      <c r="GU500" s="472">
        <f>GU499</f>
        <v>0.55000000000000004</v>
      </c>
      <c r="GV500" s="472">
        <f>GV499</f>
        <v>0.55000000000000004</v>
      </c>
      <c r="GW500" s="472">
        <f>GW499</f>
        <v>0.5</v>
      </c>
      <c r="GX500" s="472">
        <f>GX499</f>
        <v>0.93500000000000005</v>
      </c>
      <c r="GY500" s="472">
        <f>GY499</f>
        <v>0.14999999999999999</v>
      </c>
      <c r="GZ500" s="472">
        <f>GZ499</f>
        <v>1</v>
      </c>
      <c r="HA500" s="474">
        <f>HA499</f>
        <v>0.047</v>
      </c>
      <c r="HB500" s="474">
        <f>HB499</f>
        <v>0.45000000000000001</v>
      </c>
      <c r="HC500" s="474">
        <f>HC499</f>
        <v>0.45000000000000001</v>
      </c>
      <c r="HD500" s="474">
        <f>HD499</f>
        <v>0.45000000000000001</v>
      </c>
      <c r="HE500" s="474">
        <f>HE499</f>
        <v>0.5</v>
      </c>
      <c r="HF500" s="474">
        <f>HF499</f>
        <v>0.065000000000000002</v>
      </c>
      <c r="HG500" s="474">
        <f>HG499</f>
        <v>0.84999999999999998</v>
      </c>
      <c r="HH500" s="474">
        <f>HH499</f>
        <v>0</v>
      </c>
      <c r="HI500" s="10">
        <f>IF(BZ500&lt;&gt;"",CK500-BV500,0)</f>
        <v>0</v>
      </c>
      <c r="HJ500" s="10" t="e">
        <f>IF(AJ500&gt;0,AH500-AJ500,0)</f>
        <v>#VALUE!</v>
      </c>
      <c r="HK500" s="466">
        <f>HK499</f>
        <v>0.84999999999999998</v>
      </c>
      <c r="HL500" s="424">
        <f>HL499</f>
        <v>550000</v>
      </c>
      <c r="HM500" s="424">
        <f>HM499</f>
        <v>480000</v>
      </c>
      <c r="HN500" s="465" t="e">
        <f>(DJ500*EZ500+DK500*FH500+DL500*FM500+DM500*FR500+DN500*FW500+DO500*GB500+DS500*GI500+DP500*GM500+DR500*GR500)*1000*2</f>
        <v>#VALUE!</v>
      </c>
      <c r="HO500" s="465" t="e">
        <f>HN500*HK500*$HO$2/HL500*1000000</f>
        <v>#VALUE!</v>
      </c>
      <c r="HP500" s="465" t="e">
        <f>HN500*HK500*$HP$2/HM500*1000000</f>
        <v>#VALUE!</v>
      </c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</row>
    <row customFormat="1" r="501" s="0">
      <c r="A501" s="420">
        <v>490</v>
      </c>
      <c r="B501" s="421">
        <f ca="1">IF(D501=D500,B500,IF(D501="夜班",B500+1,B500))</f>
        <v>43606</v>
      </c>
      <c r="C501" s="422">
        <f>C500</f>
        <v>0.041666666666666699</v>
      </c>
      <c r="D501" s="10" t="str">
        <f ca="1">IF(HOUR(G501)&lt;8,"夜班",IF(HOUR(G501)&lt;16,"白班",IF(HOUR(G501)&lt;24,"中班",0)))</f>
        <v>白班</v>
      </c>
      <c r="E501" s="10" t="e">
        <f ca="1">IF(F501=1,"甲",IF(F501=2,"乙",IF(F501=3,"丙",IF(F501=4,"丁",""))))</f>
        <v>#REF!</v>
      </c>
      <c r="F501" s="10" t="e">
        <f ca="1">SUMPRODUCT((成本日报!$A$3:$A$95=计划!B501)*(成本日报!$B$3:$B$95=计划!$D501),成本日报!$C$3:$C$95)</f>
        <v>#REF!</v>
      </c>
      <c r="G501" s="423">
        <f ca="1">G500+C500</f>
        <v>43606.374999998814</v>
      </c>
      <c r="H501" s="423">
        <f ca="1">$G501+$C501/60*10+$C501*0</f>
        <v>43606.381944443259</v>
      </c>
      <c r="I501" s="423">
        <f ca="1">$G501+$C501/60*18+$C501*0</f>
        <v>43606.387499998811</v>
      </c>
      <c r="J501" s="423">
        <f ca="1">$G501+$C501/60*0+$C501*1</f>
        <v>43606.416666665478</v>
      </c>
      <c r="K501" s="423">
        <f ca="1">$G501+$C501/60*30+$C501*2</f>
        <v>43606.479166665486</v>
      </c>
      <c r="L501" s="423">
        <f ca="1">$G501+$C501/60*0+$C501*3</f>
        <v>43606.499999998814</v>
      </c>
      <c r="M501" s="424" t="str">
        <f>IF(_tag_month_day!A491="","",_tag_month_day!A491)</f>
        <v/>
      </c>
      <c r="N501" s="424" t="str">
        <f>IF(_tag_month_day!B491="","",_tag_month_day!B491)</f>
        <v/>
      </c>
      <c r="O501" s="425" t="e">
        <f>IF(M501+N501=0,"",M501+N501)</f>
        <v>#VALUE!</v>
      </c>
      <c r="P501" s="424" t="str">
        <f>IF(_tag_month_day!C491="","",_tag_month_day!C491)</f>
        <v/>
      </c>
      <c r="Q501" s="424" t="str">
        <f>IF(_tag_month_day!D491="","",_tag_month_day!D491)</f>
        <v/>
      </c>
      <c r="R501" s="426" t="str">
        <f>IF(_tag_month_day!CB491="","",_tag_month_day!CB491/100)</f>
        <v/>
      </c>
      <c r="S501" s="427" t="str">
        <f>IF(_tag_month_day!E491="","",_tag_month_day!E491)</f>
        <v/>
      </c>
      <c r="T501" s="427" t="str">
        <f>IF(_tag_month_day!F491="","",_tag_month_day!F491)</f>
        <v/>
      </c>
      <c r="U501" s="428" t="e">
        <f>S501+T501</f>
        <v>#VALUE!</v>
      </c>
      <c r="V501" s="429" t="e">
        <f>U501/AJ501</f>
        <v>#VALUE!</v>
      </c>
      <c r="W501" s="430" t="str">
        <f>IF(_jhy_month_day!A491="","",_jhy_month_day!A491)</f>
        <v/>
      </c>
      <c r="X501" s="431" t="str">
        <f>IF(_jhy_month_day!B491="","",_jhy_month_day!B491/100)</f>
        <v/>
      </c>
      <c r="Y501" s="431" t="str">
        <f>IF(_jhy_month_day!C491="","",_jhy_month_day!C491/100)</f>
        <v/>
      </c>
      <c r="Z501" s="432">
        <f>Z497+1</f>
        <v>123</v>
      </c>
      <c r="AA501" s="433" t="str">
        <f>IF(_tag_month_day!G491="","",_tag_month_day!G491/100)</f>
        <v/>
      </c>
      <c r="AB501" s="433" t="str">
        <f>IF(_tag_month_day!H491="","",_tag_month_day!H491/100)</f>
        <v/>
      </c>
      <c r="AC501" s="434">
        <f>IF(X501="",AC500,BK501*($AV500*X501+$AW500*FD500+$AX500*FI500+$AY500*FN500+$AZ500*FS500+$BA500*FX500+$BG500*GE500)/(AV500*Y501+AX500*FK500+AW500*FF500+AY500*FP500+AZ500*FU500+BA500*FZ500+BG500*GG500+BB500*GK500+BC500*GN500+BD500*GP500))</f>
        <v>1.59963432013121</v>
      </c>
      <c r="AD501" s="435" t="str">
        <f>IF(AC501=AC500,"",AC501-AC500)</f>
        <v/>
      </c>
      <c r="AE501" s="436" t="str">
        <f>IF(1-AF501=0,"",(1-AF501))</f>
        <v/>
      </c>
      <c r="AF501" s="437">
        <v>1</v>
      </c>
      <c r="AG501" s="10" t="str">
        <f>AG500</f>
        <v>9A3</v>
      </c>
      <c r="AH501" s="438" t="str">
        <f>AH500</f>
        <v/>
      </c>
      <c r="AI501" s="424"/>
      <c r="AJ501" s="10" t="str">
        <f>IF(_tag_month_day!I491="","",_tag_month_day!I491)</f>
        <v/>
      </c>
      <c r="AK501" s="440"/>
      <c r="AL501" s="440"/>
      <c r="AM501" s="440"/>
      <c r="AN501" s="441">
        <f>AN500</f>
        <v>2</v>
      </c>
      <c r="AO501" s="441">
        <f>AO500</f>
        <v>8</v>
      </c>
      <c r="AP501" s="442" t="e">
        <f>(IF(AN501=0,AS500,AS500*(1+AO501/AN501)/(AR501+AO501/AN501)))+AT501</f>
        <v>#VALUE!</v>
      </c>
      <c r="AQ501" s="443" t="str">
        <f>IF(_tag_month_day!J491="","",_tag_month_day!J491/100)</f>
        <v/>
      </c>
      <c r="AR501" s="444">
        <f>AR500</f>
        <v>1.3</v>
      </c>
      <c r="AS501" s="445" t="e">
        <f>AQ501*(AN501*AR501+AO501)/(AN501+AO501)</f>
        <v>#VALUE!</v>
      </c>
      <c r="AT501" s="445" t="e">
        <f>(SUM(BE501:BF501)-SUM(BE500:BF500))*0.05</f>
        <v>#VALUE!</v>
      </c>
      <c r="AU501" s="446" t="str">
        <f>IF(_tag_month_day!CC491="","",IF(_tag_month_day!CC491&gt;0,_tag_month_day!CD491,_tag_month_day!CE491))</f>
        <v/>
      </c>
      <c r="AV501" s="447" t="str">
        <f>IF(_tag_month_day!L491="","",_tag_month_day!L491/100)</f>
        <v/>
      </c>
      <c r="AW501" s="431">
        <f>AW500</f>
        <v>0</v>
      </c>
      <c r="AX501" s="431">
        <f>AX500</f>
        <v>0</v>
      </c>
      <c r="AY501" s="431" t="str">
        <f>IF(_tag_month_day!M491="","",_tag_month_day!M491/100)</f>
        <v/>
      </c>
      <c r="AZ501" s="431" t="str">
        <f>IF(_tag_month_day!N491="","",_tag_month_day!N491/100)</f>
        <v/>
      </c>
      <c r="BA501" s="431" t="str">
        <f>IF(_tag_month_day!O491="","",_tag_month_day!O491/100)</f>
        <v/>
      </c>
      <c r="BB501" s="448" t="str">
        <f>IF(_tag_month_day!P491="","",_tag_month_day!P491/100)</f>
        <v/>
      </c>
      <c r="BC501" s="448">
        <f>BC500</f>
        <v>0</v>
      </c>
      <c r="BD501" s="448" t="str">
        <f>IF(_tag_month_day!Q491="","",_tag_month_day!Q491/100)</f>
        <v/>
      </c>
      <c r="BE501" s="449" t="str">
        <f>IF(_tag_month_day!R491="","",_tag_month_day!R491/100)</f>
        <v/>
      </c>
      <c r="BF501" s="388" t="e">
        <f>(AU501*(100+BE501*100))/(AJ501-AU501)/100</f>
        <v>#VALUE!</v>
      </c>
      <c r="BG501" s="450" t="e">
        <f>BE501+BF501</f>
        <v>#VALUE!</v>
      </c>
      <c r="BH501" s="451" t="e">
        <f>SUM(AV501:BF501)</f>
        <v>#VALUE!</v>
      </c>
      <c r="BI501" s="452" t="e">
        <f>IF(CX501=0,BI500,(DK501*查询!$R$5+DL501*查询!$Q$5+DM501*查询!$N$5+DN501*查询!$O$5+DO501*查询!$P$5)*AF501/CX501)</f>
        <v>#VALUE!</v>
      </c>
      <c r="BJ501" s="452" t="e">
        <f>IF(CX501=0,BJ500,(DP501*查询!$S$5+DQ501*查询!$T$5+DR501*查询!$U$5)*AF501/CX501)</f>
        <v>#VALUE!</v>
      </c>
      <c r="BK501" s="452">
        <f>BK500</f>
        <v>1</v>
      </c>
      <c r="BL501" s="453" t="e">
        <f>SUMPRODUCT((AV501:BA501)*(GS501:GX501))/((GS501:GX501)+SUM(BB501:BD501)*GY501+BG501*GZ501)</f>
        <v>#VALUE!</v>
      </c>
      <c r="BM501" s="453" t="e">
        <f>BK501*($AV501*FB501+$AW501*FD501+$AX501*FI501+$AY501*FN501+$AZ501*FS501+$BA501*FX501+$BG501*GE501)/(AV501*EY501+AX501*FK501+AW501*FF501+AY501*FP501+AZ501*FU501+BA501*FZ501+BG501*GG501+BB501*GK501+BC501*GN501+BD501*GP501)</f>
        <v>#VALUE!</v>
      </c>
      <c r="BN501" s="453" t="e">
        <f>($AV501*FC501+$AX501*FJ501+$AW501*FE501+$AY501*FO501+$AZ501*FT501+$BA501*FY501+$BG501*GF501)/($AV501*FA501+BG501*GH501+BB501*GL501+BC501*GO501+BD501*GQ501+BA501*GA501)</f>
        <v>#VALUE!</v>
      </c>
      <c r="BO501" s="454" t="e">
        <f>SUMPRODUCT(AV501:BA501*GS501:GX501)/(GS501:GX501+(BB501+BC501+BD501)*GY501+BG501)</f>
        <v>#VALUE!</v>
      </c>
      <c r="BP501" s="454" t="e">
        <f>SUMPRODUCT(AV501:BA501*GS501:GX501)/(GS501:GX501+(BB501+BC501+BD501)*GY501+BG501)</f>
        <v>#VALUE!</v>
      </c>
      <c r="BQ501" s="454" t="e">
        <f>SUMPRODUCT(AV501:BA501*GS501:GX501)/(GS501:GX501+(BB501+BC501+BD501)*GY501+BG501)</f>
        <v>#VALUE!</v>
      </c>
      <c r="BR501" s="453" t="str">
        <f>IF(_tag_month_day!T491="","",_tag_month_day!T491)</f>
        <v/>
      </c>
      <c r="BS501" s="453" t="str">
        <f>IF(_tag_month_day!U491="","",_tag_month_day!U491)</f>
        <v/>
      </c>
      <c r="BT501" s="455" t="str">
        <f>IF(CK501="","",IF((CK501&gt;=BV501-0.12)*(CK501&lt;=BV501+0.12),"合格","不合格"))</f>
        <v/>
      </c>
      <c r="BU501" s="456" t="str">
        <f>IF(_tag_month_day!V491="","",_tag_month_day!V491)</f>
        <v/>
      </c>
      <c r="BV501" s="457" t="str">
        <f>IF(_tag_month_day!W491="","",_tag_month_day!W491)</f>
        <v/>
      </c>
      <c r="BW501" s="458" t="str">
        <f>IF(_tag_month_day!X491="","",_tag_month_day!X491)</f>
        <v/>
      </c>
      <c r="BX501" s="458" t="str">
        <f>IF(_tag_month_day!Y491="","",_tag_month_day!Y491)</f>
        <v/>
      </c>
      <c r="BY501" s="459">
        <f ca="1">L501</f>
        <v>43606.499999998814</v>
      </c>
      <c r="BZ501" s="460"/>
      <c r="CA501" s="461"/>
      <c r="CB501" s="424" t="str">
        <f>IF(_tag_month_day!Z491="","",_tag_month_day!Z491)</f>
        <v/>
      </c>
      <c r="CC501" s="424" t="str">
        <f>IF(_tag_month_day!AA491="","",_tag_month_day!AA491)</f>
        <v/>
      </c>
      <c r="CD501" s="424" t="str">
        <f>IF(_tag_month_day!AB491="","",_tag_month_day!AB491)</f>
        <v/>
      </c>
      <c r="CE501" s="424" t="str">
        <f>IF(_tag_month_day!AC491="","",_tag_month_day!AC491)</f>
        <v/>
      </c>
      <c r="CF501" s="424" t="str">
        <f>IF(_tag_month_day!AD491="","",_tag_month_day!AD491)</f>
        <v/>
      </c>
      <c r="CG501" s="424" t="str">
        <f>IF(_tag_month_day!AE491="","",_tag_month_day!AE491)</f>
        <v/>
      </c>
      <c r="CH501" s="424" t="str">
        <f>IF(_tag_month_day!AF491="","",_tag_month_day!AF491)</f>
        <v/>
      </c>
      <c r="CI501" s="424" t="str">
        <f>IF(_tag_month_day!AG491="","",_tag_month_day!AG491)</f>
        <v/>
      </c>
      <c r="CJ501" s="424" t="str">
        <f>IF(_tag_month_day!AH491="","",_tag_month_day!AH491)</f>
        <v/>
      </c>
      <c r="CK501" s="424" t="str">
        <f>IF(_tag_month_day!AI491="","",_tag_month_day!AI491)</f>
        <v/>
      </c>
      <c r="CL501" s="4" t="str">
        <f>IF(_tag_month_day!AJ491="","",_tag_month_day!AJ491)</f>
        <v/>
      </c>
      <c r="CM501" s="4" t="str">
        <f>IF(_tag_month_day!AK491="","",_tag_month_day!AK491)</f>
        <v/>
      </c>
      <c r="CN501" s="4" t="str">
        <f>IF(_tag_month_day!AL491="","",_tag_month_day!AL491)</f>
        <v/>
      </c>
      <c r="CO501" s="4" t="str">
        <f>IF(_tag_month_day!AM491="","",_tag_month_day!AM491)</f>
        <v/>
      </c>
      <c r="CP501" s="4" t="str">
        <f>IF(_tag_month_day!AN491="","",_tag_month_day!AN491)</f>
        <v/>
      </c>
      <c r="CQ501" s="4" t="str">
        <f>IF(_tag_month_day!AO491="","",_tag_month_day!AO491)</f>
        <v/>
      </c>
      <c r="CR501" s="462" t="str">
        <f>IF(_tag_month_day!AP491="","",_tag_month_day!AP491)</f>
        <v/>
      </c>
      <c r="CS501" s="463" t="str">
        <f>IF(_tag_month_day!AQ491="","",_tag_month_day!AQ491)</f>
        <v/>
      </c>
      <c r="CT501" s="4" t="str">
        <f>IF(_tag_month_day!AR491="","",_tag_month_day!AR491)</f>
        <v/>
      </c>
      <c r="CU501" s="464" t="e">
        <f>DU501/AJ501</f>
        <v>#VALUE!</v>
      </c>
      <c r="CV501" s="451" t="e">
        <f>BG501/BH501</f>
        <v>#VALUE!</v>
      </c>
      <c r="CW501" s="465" t="e">
        <f>AJ501*(1-CV501)*CU501*AF501</f>
        <v>#VALUE!</v>
      </c>
      <c r="CX501" s="465" t="e">
        <f>CW501*94%</f>
        <v>#VALUE!</v>
      </c>
      <c r="CY501" s="466" t="e">
        <f>IF(CX501=0,0,DS501/(DS501+CX501))</f>
        <v>#VALUE!</v>
      </c>
      <c r="CZ501" s="465" t="e">
        <f>$AJ501*EF501</f>
        <v>#VALUE!</v>
      </c>
      <c r="DA501" s="465" t="e">
        <f>$AJ501*EG501</f>
        <v>#VALUE!</v>
      </c>
      <c r="DB501" s="465" t="e">
        <f>$AJ501*EH501</f>
        <v>#VALUE!</v>
      </c>
      <c r="DC501" s="465" t="e">
        <f>$AJ501*EI501</f>
        <v>#VALUE!</v>
      </c>
      <c r="DD501" s="465" t="e">
        <f>$AJ501*EJ501</f>
        <v>#VALUE!</v>
      </c>
      <c r="DE501" s="465" t="e">
        <f>$AJ501*EK501</f>
        <v>#VALUE!</v>
      </c>
      <c r="DF501" s="465" t="e">
        <f>$AJ501*EL501</f>
        <v>#VALUE!</v>
      </c>
      <c r="DG501" s="465" t="e">
        <f>$AJ501*EM501</f>
        <v>#VALUE!</v>
      </c>
      <c r="DH501" s="465" t="e">
        <f>$AJ501*EN501</f>
        <v>#VALUE!</v>
      </c>
      <c r="DI501" s="465" t="e">
        <f>$AJ501*EO501</f>
        <v>#VALUE!</v>
      </c>
      <c r="DJ501" s="465" t="e">
        <f>CZ501*(1-EP501)</f>
        <v>#VALUE!</v>
      </c>
      <c r="DK501" s="465" t="e">
        <f>DA501*(1-ER501)</f>
        <v>#VALUE!</v>
      </c>
      <c r="DL501" s="465" t="e">
        <f>DB501*(1-EQ501)</f>
        <v>#VALUE!</v>
      </c>
      <c r="DM501" s="465" t="e">
        <f>DC501*(1-ES501)</f>
        <v>#VALUE!</v>
      </c>
      <c r="DN501" s="465" t="e">
        <f>DD501*(1-ET501)</f>
        <v>#VALUE!</v>
      </c>
      <c r="DO501" s="465" t="e">
        <f>DE501</f>
        <v>#VALUE!</v>
      </c>
      <c r="DP501" s="465" t="e">
        <f>DF501*(1-EU501)</f>
        <v>#VALUE!</v>
      </c>
      <c r="DQ501" s="465" t="e">
        <f>DG501*(1-EV501)</f>
        <v>#VALUE!</v>
      </c>
      <c r="DR501" s="465" t="e">
        <f>DH501*(1-EW501)</f>
        <v>#VALUE!</v>
      </c>
      <c r="DS501" s="465" t="e">
        <f>DI501</f>
        <v>#VALUE!</v>
      </c>
      <c r="DT501" s="465" t="e">
        <f>SUM(DJ501:DS501)</f>
        <v>#VALUE!</v>
      </c>
      <c r="DU501" s="465" t="e">
        <f>(GS501:GX501)+(DP501+DQ501+DR501)*GY501+DS501</f>
        <v>#VALUE!</v>
      </c>
      <c r="DV501" s="451" t="e">
        <f>AV501/$BH501/(1-EP501)</f>
        <v>#VALUE!</v>
      </c>
      <c r="DW501" s="451" t="e">
        <f>AW501/$BH501/(1-ER501)</f>
        <v>#VALUE!</v>
      </c>
      <c r="DX501" s="451" t="e">
        <f>AX501/$BH501/(1-EQ501)</f>
        <v>#VALUE!</v>
      </c>
      <c r="DY501" s="451" t="e">
        <f>AY501/$BH501/(1-ES501)</f>
        <v>#VALUE!</v>
      </c>
      <c r="DZ501" s="451" t="e">
        <f>AZ501/$BH501/(1-ET501)</f>
        <v>#VALUE!</v>
      </c>
      <c r="EA501" s="451" t="e">
        <f>BA501/$BH501/(1-AX501)</f>
        <v>#VALUE!</v>
      </c>
      <c r="EB501" s="451" t="e">
        <f>BB501/$BH501/(1-EU501)</f>
        <v>#VALUE!</v>
      </c>
      <c r="EC501" s="451" t="e">
        <f>BC501/$BH501/(1-EV501)</f>
        <v>#VALUE!</v>
      </c>
      <c r="ED501" s="451" t="e">
        <f>BD501/$BH501/(1-EW501)</f>
        <v>#VALUE!</v>
      </c>
      <c r="EE501" s="451" t="e">
        <f>BG501/BH501</f>
        <v>#VALUE!</v>
      </c>
      <c r="EF501" s="451" t="e">
        <f>DV501/SUM($DV501:$EE501)</f>
        <v>#VALUE!</v>
      </c>
      <c r="EG501" s="451" t="e">
        <f>DW501/SUM($DV501:$EE501)</f>
        <v>#VALUE!</v>
      </c>
      <c r="EH501" s="451" t="e">
        <f>DX501/SUM($DV501:$EE501)</f>
        <v>#VALUE!</v>
      </c>
      <c r="EI501" s="451" t="e">
        <f>DY501/SUM($DV501:$EE501)</f>
        <v>#VALUE!</v>
      </c>
      <c r="EJ501" s="451" t="e">
        <f>DZ501/SUM($DV501:$EE501)</f>
        <v>#VALUE!</v>
      </c>
      <c r="EK501" s="451" t="e">
        <f>EA501/SUM($DV501:$EE501)</f>
        <v>#VALUE!</v>
      </c>
      <c r="EL501" s="451" t="e">
        <f>EB501/SUM($DV501:$EE501)</f>
        <v>#VALUE!</v>
      </c>
      <c r="EM501" s="451" t="e">
        <f>EC501/SUM($DV501:$EE501)</f>
        <v>#VALUE!</v>
      </c>
      <c r="EN501" s="451" t="e">
        <f>ED501/SUM($DV501:$EE501)</f>
        <v>#VALUE!</v>
      </c>
      <c r="EO501" s="451" t="e">
        <f>EE501/SUM($DV501:$EE501)</f>
        <v>#VALUE!</v>
      </c>
      <c r="EP501" s="450">
        <f>EP500</f>
        <v>0.080000000000000002</v>
      </c>
      <c r="EQ501" s="450">
        <f>EQ500</f>
        <v>0.014999999999999999</v>
      </c>
      <c r="ER501" s="450">
        <f>ER500</f>
        <v>0.014999999999999999</v>
      </c>
      <c r="ES501" s="450">
        <f>ES500</f>
        <v>0.014999999999999999</v>
      </c>
      <c r="ET501" s="450">
        <f>ET500</f>
        <v>0.014999999999999999</v>
      </c>
      <c r="EU501" s="450">
        <f>EU500</f>
        <v>0.089999999999999997</v>
      </c>
      <c r="EV501" s="450">
        <f>EV500</f>
        <v>0.089999999999999997</v>
      </c>
      <c r="EW501" s="450">
        <f>EW500</f>
        <v>0.089999999999999997</v>
      </c>
      <c r="EX501" s="431" t="str">
        <f>IF(_tag_month_day!AS491="","",_tag_month_day!AS491/100)</f>
        <v/>
      </c>
      <c r="EY501" s="431" t="str">
        <f>IF(_tag_month_day!AT491="","",_tag_month_day!AT491/100)</f>
        <v/>
      </c>
      <c r="EZ501" s="431" t="str">
        <f>IF(_tag_month_day!AU491="","",_tag_month_day!AU491/100)</f>
        <v/>
      </c>
      <c r="FA501" s="431" t="str">
        <f>IF(_tag_month_day!AV491="","",_tag_month_day!AV491/100)</f>
        <v/>
      </c>
      <c r="FB501" s="431" t="str">
        <f>IF(_tag_month_day!AW491="","",_tag_month_day!AW491/100)</f>
        <v/>
      </c>
      <c r="FC501" s="431" t="str">
        <f>IF(_tag_month_day!AX491="","",_tag_month_day!AX491/100)</f>
        <v/>
      </c>
      <c r="FD501" s="449" t="str">
        <f>IF(_tag_month_day!AY491="","",_tag_month_day!AY491/100)</f>
        <v/>
      </c>
      <c r="FE501" s="449" t="str">
        <f>IF(_tag_month_day!AZ491="","",_tag_month_day!AZ491/100)</f>
        <v/>
      </c>
      <c r="FF501" s="449" t="str">
        <f>IF(_tag_month_day!BA491="","",_tag_month_day!BA491/100)</f>
        <v/>
      </c>
      <c r="FG501" s="449" t="str">
        <f>IF(_tag_month_day!BB491="","",_tag_month_day!BB491/100)</f>
        <v/>
      </c>
      <c r="FH501" s="467" t="str">
        <f>IF(_tag_month_day!BC491="","",_tag_month_day!BC491/100)</f>
        <v/>
      </c>
      <c r="FI501" s="449">
        <f>FI500</f>
        <v>0.40999999999999998</v>
      </c>
      <c r="FJ501" s="449">
        <f>FJ500</f>
        <v>0.11</v>
      </c>
      <c r="FK501" s="449">
        <f>FK500</f>
        <v>0.014999999999999999</v>
      </c>
      <c r="FL501" s="449">
        <f>FL500</f>
        <v>0</v>
      </c>
      <c r="FM501" s="467">
        <f>FM500</f>
        <v>0.0001</v>
      </c>
      <c r="FN501" s="449">
        <f>FN500</f>
        <v>0.32000000000000001</v>
      </c>
      <c r="FO501" s="449">
        <f>FO500</f>
        <v>0.20000000000000001</v>
      </c>
      <c r="FP501" s="449">
        <f>FP500</f>
        <v>0.01</v>
      </c>
      <c r="FQ501" s="449">
        <f>FQ500</f>
        <v>0</v>
      </c>
      <c r="FR501" s="467">
        <f>FR500</f>
        <v>0.0001</v>
      </c>
      <c r="FS501" s="449" t="str">
        <f>IF(_tag_month_day!BD491="","",_tag_month_day!BD491/100)</f>
        <v/>
      </c>
      <c r="FT501" s="449" t="str">
        <f>IF(_tag_month_day!BE491="","",_tag_month_day!BE491/100)</f>
        <v/>
      </c>
      <c r="FU501" s="449" t="str">
        <f>IF(_tag_month_day!BF491="","",_tag_month_day!BF491/100)</f>
        <v/>
      </c>
      <c r="FV501" s="449" t="str">
        <f>IF(_tag_month_day!BG491="","",_tag_month_day!BG491/100)</f>
        <v/>
      </c>
      <c r="FW501" s="467" t="str">
        <f>IF(_tag_month_day!BH491="","",_tag_month_day!BH491/100)</f>
        <v/>
      </c>
      <c r="FX501" s="449" t="str">
        <f>IF(_tag_month_day!BI491="","",_tag_month_day!BI491/100)</f>
        <v/>
      </c>
      <c r="FY501" s="449" t="str">
        <f>IF(_tag_month_day!BJ491="","",_tag_month_day!BJ491/100)</f>
        <v/>
      </c>
      <c r="FZ501" s="468" t="str">
        <f>IF(_tag_month_day!BK491="","",_tag_month_day!BK491/100)</f>
        <v/>
      </c>
      <c r="GA501" s="449" t="str">
        <f>IF(_tag_month_day!BL491="","",_tag_month_day!BL491/100)</f>
        <v/>
      </c>
      <c r="GB501" s="467" t="str">
        <f>IF(_tag_month_day!BM491="","",_tag_month_day!BM491/100)</f>
        <v/>
      </c>
      <c r="GC501" s="431" t="str">
        <f>IF(_tag_month_day!BN491="","",_tag_month_day!BN491/100)</f>
        <v/>
      </c>
      <c r="GD501" s="431" t="str">
        <f>IF(_tag_month_day!BO491="","",_tag_month_day!BO491/100)</f>
        <v/>
      </c>
      <c r="GE501" s="431" t="str">
        <f>IF(_tag_month_day!BP491="","",_tag_month_day!BP491/100)</f>
        <v/>
      </c>
      <c r="GF501" s="431" t="str">
        <f>IF(_tag_month_day!BQ491="","",_tag_month_day!BQ491/100)</f>
        <v/>
      </c>
      <c r="GG501" s="431" t="str">
        <f>IF(_tag_month_day!BR491="","",_tag_month_day!BR491/100)</f>
        <v/>
      </c>
      <c r="GH501" s="431" t="str">
        <f>IF(_tag_month_day!BS491="","",_tag_month_day!BS491/100)</f>
        <v/>
      </c>
      <c r="GI501" s="467" t="str">
        <f>IF(_tag_month_day!BT491="","",_tag_month_day!BT491/100)</f>
        <v/>
      </c>
      <c r="GJ501" s="469" t="str">
        <f>IF(_tag_month_day!BU491="","",_tag_month_day!BU491/100)</f>
        <v/>
      </c>
      <c r="GK501" s="470">
        <f>GK500</f>
        <v>0.070000000000000007</v>
      </c>
      <c r="GL501" s="470">
        <f>GL500</f>
        <v>0.029999999999999999</v>
      </c>
      <c r="GM501" s="471" t="str">
        <f>IF(_tag_month_day!BX491="","",_tag_month_day!BX491/100)</f>
        <v/>
      </c>
      <c r="GN501" s="470">
        <f>GN500</f>
        <v>0.070000000000000007</v>
      </c>
      <c r="GO501" s="470">
        <f>GO500</f>
        <v>0.029999999999999999</v>
      </c>
      <c r="GP501" s="470">
        <f>GP500</f>
        <v>0.089999999999999997</v>
      </c>
      <c r="GQ501" s="470">
        <f>GQ500</f>
        <v>0.029999999999999999</v>
      </c>
      <c r="GR501" s="471" t="str">
        <f>IF(_tag_month_day!CA491="","",_tag_month_day!CA491/100)</f>
        <v/>
      </c>
      <c r="GS501" s="472">
        <f>GS500</f>
        <v>0.95299999999999996</v>
      </c>
      <c r="GT501" s="472">
        <f>GT500</f>
        <v>0.55000000000000004</v>
      </c>
      <c r="GU501" s="472">
        <f>GU500</f>
        <v>0.55000000000000004</v>
      </c>
      <c r="GV501" s="472">
        <f>GV500</f>
        <v>0.55000000000000004</v>
      </c>
      <c r="GW501" s="472">
        <f>GW500</f>
        <v>0.5</v>
      </c>
      <c r="GX501" s="472">
        <f>GX500</f>
        <v>0.93500000000000005</v>
      </c>
      <c r="GY501" s="472">
        <f>GY500</f>
        <v>0.14999999999999999</v>
      </c>
      <c r="GZ501" s="472">
        <f>GZ500</f>
        <v>1</v>
      </c>
      <c r="HA501" s="474">
        <f>HA500</f>
        <v>0.047</v>
      </c>
      <c r="HB501" s="474">
        <f>HB500</f>
        <v>0.45000000000000001</v>
      </c>
      <c r="HC501" s="474">
        <f>HC500</f>
        <v>0.45000000000000001</v>
      </c>
      <c r="HD501" s="474">
        <f>HD500</f>
        <v>0.45000000000000001</v>
      </c>
      <c r="HE501" s="474">
        <f>HE500</f>
        <v>0.5</v>
      </c>
      <c r="HF501" s="474">
        <f>HF500</f>
        <v>0.065000000000000002</v>
      </c>
      <c r="HG501" s="474">
        <f>HG500</f>
        <v>0.84999999999999998</v>
      </c>
      <c r="HH501" s="474">
        <f>HH500</f>
        <v>0</v>
      </c>
      <c r="HI501" s="10">
        <f>IF(BZ501&lt;&gt;"",CK501-BV501,0)</f>
        <v>0</v>
      </c>
      <c r="HJ501" s="10" t="e">
        <f>IF(AJ501&gt;0,AH501-AJ501,0)</f>
        <v>#VALUE!</v>
      </c>
      <c r="HK501" s="466">
        <f>HK500</f>
        <v>0.84999999999999998</v>
      </c>
      <c r="HL501" s="424">
        <f>HL500</f>
        <v>550000</v>
      </c>
      <c r="HM501" s="424">
        <f>HM500</f>
        <v>480000</v>
      </c>
      <c r="HN501" s="465" t="e">
        <f>(DJ501*EZ501+DK501*FH501+DL501*FM501+DM501*FR501+DN501*FW501+DO501*GB501+DS501*GI501+DP501*GM501+DR501*GR501)*1000*2</f>
        <v>#VALUE!</v>
      </c>
      <c r="HO501" s="465" t="e">
        <f>HN501*HK501*$HO$2/HL501*1000000</f>
        <v>#VALUE!</v>
      </c>
      <c r="HP501" s="465" t="e">
        <f>HN501*HK501*$HP$2/HM501*1000000</f>
        <v>#VALUE!</v>
      </c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</row>
    <row customFormat="1" r="502" s="0">
      <c r="A502" s="420">
        <v>491</v>
      </c>
      <c r="B502" s="421">
        <f ca="1">IF(D502=D501,B501,IF(D502="夜班",B501+1,B501))</f>
        <v>43606</v>
      </c>
      <c r="C502" s="422">
        <f>C501</f>
        <v>0.041666666666666699</v>
      </c>
      <c r="D502" s="10" t="str">
        <f ca="1">IF(HOUR(G502)&lt;8,"夜班",IF(HOUR(G502)&lt;16,"白班",IF(HOUR(G502)&lt;24,"中班",0)))</f>
        <v>白班</v>
      </c>
      <c r="E502" s="10" t="e">
        <f ca="1">IF(F502=1,"甲",IF(F502=2,"乙",IF(F502=3,"丙",IF(F502=4,"丁",""))))</f>
        <v>#REF!</v>
      </c>
      <c r="F502" s="10" t="e">
        <f ca="1">SUMPRODUCT((成本日报!$A$3:$A$95=计划!B502)*(成本日报!$B$3:$B$95=计划!$D502),成本日报!$C$3:$C$95)</f>
        <v>#REF!</v>
      </c>
      <c r="G502" s="423">
        <f ca="1">G501+C501</f>
        <v>43606.416666665478</v>
      </c>
      <c r="H502" s="423">
        <f ca="1">$G502+$C502/60*10+$C502*0</f>
        <v>43606.423611109924</v>
      </c>
      <c r="I502" s="423">
        <f ca="1">$G502+$C502/60*18+$C502*0</f>
        <v>43606.429166665475</v>
      </c>
      <c r="J502" s="423">
        <f ca="1">$G502+$C502/60*0+$C502*1</f>
        <v>43606.458333332143</v>
      </c>
      <c r="K502" s="423">
        <f ca="1">$G502+$C502/60*30+$C502*2</f>
        <v>43606.52083333215</v>
      </c>
      <c r="L502" s="423">
        <f ca="1">$G502+$C502/60*0+$C502*3</f>
        <v>43606.541666665478</v>
      </c>
      <c r="M502" s="424" t="str">
        <f>IF(_tag_month_day!A492="","",_tag_month_day!A492)</f>
        <v/>
      </c>
      <c r="N502" s="424" t="str">
        <f>IF(_tag_month_day!B492="","",_tag_month_day!B492)</f>
        <v/>
      </c>
      <c r="O502" s="425" t="e">
        <f>IF(M502+N502=0,"",M502+N502)</f>
        <v>#VALUE!</v>
      </c>
      <c r="P502" s="424" t="str">
        <f>IF(_tag_month_day!C492="","",_tag_month_day!C492)</f>
        <v/>
      </c>
      <c r="Q502" s="424" t="str">
        <f>IF(_tag_month_day!D492="","",_tag_month_day!D492)</f>
        <v/>
      </c>
      <c r="R502" s="426" t="str">
        <f>IF(_tag_month_day!CB492="","",_tag_month_day!CB492/100)</f>
        <v/>
      </c>
      <c r="S502" s="427" t="str">
        <f>IF(_tag_month_day!E492="","",_tag_month_day!E492)</f>
        <v/>
      </c>
      <c r="T502" s="427" t="str">
        <f>IF(_tag_month_day!F492="","",_tag_month_day!F492)</f>
        <v/>
      </c>
      <c r="U502" s="428" t="e">
        <f>S502+T502</f>
        <v>#VALUE!</v>
      </c>
      <c r="V502" s="429" t="e">
        <f>U502/AJ502</f>
        <v>#VALUE!</v>
      </c>
      <c r="W502" s="430" t="str">
        <f>IF(_jhy_month_day!A492="","",_jhy_month_day!A492)</f>
        <v/>
      </c>
      <c r="X502" s="431" t="str">
        <f>IF(_jhy_month_day!B492="","",_jhy_month_day!B492/100)</f>
        <v/>
      </c>
      <c r="Y502" s="431" t="str">
        <f>IF(_jhy_month_day!C492="","",_jhy_month_day!C492/100)</f>
        <v/>
      </c>
      <c r="Z502" s="432">
        <f>Z498+1</f>
        <v>123</v>
      </c>
      <c r="AA502" s="433" t="str">
        <f>IF(_tag_month_day!G492="","",_tag_month_day!G492/100)</f>
        <v/>
      </c>
      <c r="AB502" s="433" t="str">
        <f>IF(_tag_month_day!H492="","",_tag_month_day!H492/100)</f>
        <v/>
      </c>
      <c r="AC502" s="434">
        <f>IF(X502="",AC501,BK502*($AV501*X502+$AW501*FD501+$AX501*FI501+$AY501*FN501+$AZ501*FS501+$BA501*FX501+$BG501*GE501)/(AV501*Y502+AX501*FK501+AW501*FF501+AY501*FP501+AZ501*FU501+BA501*FZ501+BG501*GG501+BB501*GK501+BC501*GN501+BD501*GP501))</f>
        <v>1.59963432013121</v>
      </c>
      <c r="AD502" s="435" t="str">
        <f>IF(AC502=AC501,"",AC502-AC501)</f>
        <v/>
      </c>
      <c r="AE502" s="436" t="str">
        <f>IF(1-AF502=0,"",(1-AF502))</f>
        <v/>
      </c>
      <c r="AF502" s="437">
        <v>1</v>
      </c>
      <c r="AG502" s="10" t="str">
        <f>AG501</f>
        <v>9A3</v>
      </c>
      <c r="AH502" s="438" t="str">
        <f>AH501</f>
        <v/>
      </c>
      <c r="AI502" s="424"/>
      <c r="AJ502" s="10" t="str">
        <f>IF(_tag_month_day!I492="","",_tag_month_day!I492)</f>
        <v/>
      </c>
      <c r="AK502" s="440"/>
      <c r="AL502" s="440"/>
      <c r="AM502" s="440"/>
      <c r="AN502" s="441">
        <f>AN501</f>
        <v>2</v>
      </c>
      <c r="AO502" s="441">
        <f>AO501</f>
        <v>8</v>
      </c>
      <c r="AP502" s="442" t="e">
        <f>(IF(AN502=0,AS501,AS501*(1+AO502/AN502)/(AR502+AO502/AN502)))+AT502</f>
        <v>#VALUE!</v>
      </c>
      <c r="AQ502" s="443" t="str">
        <f>IF(_tag_month_day!J492="","",_tag_month_day!J492/100)</f>
        <v/>
      </c>
      <c r="AR502" s="444">
        <f>AR501</f>
        <v>1.3</v>
      </c>
      <c r="AS502" s="445" t="e">
        <f>AQ502*(AN502*AR502+AO502)/(AN502+AO502)</f>
        <v>#VALUE!</v>
      </c>
      <c r="AT502" s="445" t="e">
        <f>(SUM(BE502:BF502)-SUM(BE501:BF501))*0.05</f>
        <v>#VALUE!</v>
      </c>
      <c r="AU502" s="446" t="str">
        <f>IF(_tag_month_day!CC492="","",IF(_tag_month_day!CC492&gt;0,_tag_month_day!CD492,_tag_month_day!CE492))</f>
        <v/>
      </c>
      <c r="AV502" s="447" t="str">
        <f>IF(_tag_month_day!L492="","",_tag_month_day!L492/100)</f>
        <v/>
      </c>
      <c r="AW502" s="431">
        <f>AW501</f>
        <v>0</v>
      </c>
      <c r="AX502" s="431">
        <f>AX501</f>
        <v>0</v>
      </c>
      <c r="AY502" s="431" t="str">
        <f>IF(_tag_month_day!M492="","",_tag_month_day!M492/100)</f>
        <v/>
      </c>
      <c r="AZ502" s="431" t="str">
        <f>IF(_tag_month_day!N492="","",_tag_month_day!N492/100)</f>
        <v/>
      </c>
      <c r="BA502" s="431" t="str">
        <f>IF(_tag_month_day!O492="","",_tag_month_day!O492/100)</f>
        <v/>
      </c>
      <c r="BB502" s="448" t="str">
        <f>IF(_tag_month_day!P492="","",_tag_month_day!P492/100)</f>
        <v/>
      </c>
      <c r="BC502" s="448">
        <f>BC501</f>
        <v>0</v>
      </c>
      <c r="BD502" s="448" t="str">
        <f>IF(_tag_month_day!Q492="","",_tag_month_day!Q492/100)</f>
        <v/>
      </c>
      <c r="BE502" s="449" t="str">
        <f>IF(_tag_month_day!R492="","",_tag_month_day!R492/100)</f>
        <v/>
      </c>
      <c r="BF502" s="388" t="e">
        <f>(AU502*(100+BE502*100))/(AJ502-AU502)/100</f>
        <v>#VALUE!</v>
      </c>
      <c r="BG502" s="450" t="e">
        <f>BE502+BF502</f>
        <v>#VALUE!</v>
      </c>
      <c r="BH502" s="451" t="e">
        <f>SUM(AV502:BF502)</f>
        <v>#VALUE!</v>
      </c>
      <c r="BI502" s="452" t="e">
        <f>IF(CX502=0,BI501,(DK502*查询!$R$5+DL502*查询!$Q$5+DM502*查询!$N$5+DN502*查询!$O$5+DO502*查询!$P$5)*AF502/CX502)</f>
        <v>#VALUE!</v>
      </c>
      <c r="BJ502" s="452" t="e">
        <f>IF(CX502=0,BJ501,(DP502*查询!$S$5+DQ502*查询!$T$5+DR502*查询!$U$5)*AF502/CX502)</f>
        <v>#VALUE!</v>
      </c>
      <c r="BK502" s="452">
        <f>BK501</f>
        <v>1</v>
      </c>
      <c r="BL502" s="453" t="e">
        <f>SUMPRODUCT((AV502:BA502)*(GS502:GX502))/((GS502:GX502)+SUM(BB502:BD502)*GY502+BG502*GZ502)</f>
        <v>#VALUE!</v>
      </c>
      <c r="BM502" s="453" t="e">
        <f>BK502*($AV502*FB502+$AW502*FD502+$AX502*FI502+$AY502*FN502+$AZ502*FS502+$BA502*FX502+$BG502*GE502)/(AV502*EY502+AX502*FK502+AW502*FF502+AY502*FP502+AZ502*FU502+BA502*FZ502+BG502*GG502+BB502*GK502+BC502*GN502+BD502*GP502)</f>
        <v>#VALUE!</v>
      </c>
      <c r="BN502" s="453" t="e">
        <f>($AV502*FC502+$AX502*FJ502+$AW502*FE502+$AY502*FO502+$AZ502*FT502+$BA502*FY502+$BG502*GF502)/($AV502*FA502+BG502*GH502+BB502*GL502+BC502*GO502+BD502*GQ502+BA502*GA502)</f>
        <v>#VALUE!</v>
      </c>
      <c r="BO502" s="454" t="e">
        <f>SUMPRODUCT(AV502:BA502*GS502:GX502)/(GS502:GX502+(BB502+BC502+BD502)*GY502+BG502)</f>
        <v>#VALUE!</v>
      </c>
      <c r="BP502" s="454" t="e">
        <f>SUMPRODUCT(AV502:BA502*GS502:GX502)/(GS502:GX502+(BB502+BC502+BD502)*GY502+BG502)</f>
        <v>#VALUE!</v>
      </c>
      <c r="BQ502" s="454" t="e">
        <f>SUMPRODUCT(AV502:BA502*GS502:GX502)/(GS502:GX502+(BB502+BC502+BD502)*GY502+BG502)</f>
        <v>#VALUE!</v>
      </c>
      <c r="BR502" s="453" t="str">
        <f>IF(_tag_month_day!T492="","",_tag_month_day!T492)</f>
        <v/>
      </c>
      <c r="BS502" s="453" t="str">
        <f>IF(_tag_month_day!U492="","",_tag_month_day!U492)</f>
        <v/>
      </c>
      <c r="BT502" s="455" t="str">
        <f>IF(CK502="","",IF((CK502&gt;=BV502-0.12)*(CK502&lt;=BV502+0.12),"合格","不合格"))</f>
        <v/>
      </c>
      <c r="BU502" s="456" t="str">
        <f>IF(_tag_month_day!V492="","",_tag_month_day!V492)</f>
        <v/>
      </c>
      <c r="BV502" s="457" t="str">
        <f>IF(_tag_month_day!W492="","",_tag_month_day!W492)</f>
        <v/>
      </c>
      <c r="BW502" s="458" t="str">
        <f>IF(_tag_month_day!X492="","",_tag_month_day!X492)</f>
        <v/>
      </c>
      <c r="BX502" s="458" t="str">
        <f>IF(_tag_month_day!Y492="","",_tag_month_day!Y492)</f>
        <v/>
      </c>
      <c r="BY502" s="459">
        <f ca="1">L502</f>
        <v>43606.541666665478</v>
      </c>
      <c r="BZ502" s="460"/>
      <c r="CA502" s="461"/>
      <c r="CB502" s="424" t="str">
        <f>IF(_tag_month_day!Z492="","",_tag_month_day!Z492)</f>
        <v/>
      </c>
      <c r="CC502" s="424" t="str">
        <f>IF(_tag_month_day!AA492="","",_tag_month_day!AA492)</f>
        <v/>
      </c>
      <c r="CD502" s="424" t="str">
        <f>IF(_tag_month_day!AB492="","",_tag_month_day!AB492)</f>
        <v/>
      </c>
      <c r="CE502" s="424" t="str">
        <f>IF(_tag_month_day!AC492="","",_tag_month_day!AC492)</f>
        <v/>
      </c>
      <c r="CF502" s="424" t="str">
        <f>IF(_tag_month_day!AD492="","",_tag_month_day!AD492)</f>
        <v/>
      </c>
      <c r="CG502" s="424" t="str">
        <f>IF(_tag_month_day!AE492="","",_tag_month_day!AE492)</f>
        <v/>
      </c>
      <c r="CH502" s="424" t="str">
        <f>IF(_tag_month_day!AF492="","",_tag_month_day!AF492)</f>
        <v/>
      </c>
      <c r="CI502" s="424" t="str">
        <f>IF(_tag_month_day!AG492="","",_tag_month_day!AG492)</f>
        <v/>
      </c>
      <c r="CJ502" s="424" t="str">
        <f>IF(_tag_month_day!AH492="","",_tag_month_day!AH492)</f>
        <v/>
      </c>
      <c r="CK502" s="424" t="str">
        <f>IF(_tag_month_day!AI492="","",_tag_month_day!AI492)</f>
        <v/>
      </c>
      <c r="CL502" s="4" t="str">
        <f>IF(_tag_month_day!AJ492="","",_tag_month_day!AJ492)</f>
        <v/>
      </c>
      <c r="CM502" s="4" t="str">
        <f>IF(_tag_month_day!AK492="","",_tag_month_day!AK492)</f>
        <v/>
      </c>
      <c r="CN502" s="4" t="str">
        <f>IF(_tag_month_day!AL492="","",_tag_month_day!AL492)</f>
        <v/>
      </c>
      <c r="CO502" s="4" t="str">
        <f>IF(_tag_month_day!AM492="","",_tag_month_day!AM492)</f>
        <v/>
      </c>
      <c r="CP502" s="4" t="str">
        <f>IF(_tag_month_day!AN492="","",_tag_month_day!AN492)</f>
        <v/>
      </c>
      <c r="CQ502" s="4" t="str">
        <f>IF(_tag_month_day!AO492="","",_tag_month_day!AO492)</f>
        <v/>
      </c>
      <c r="CR502" s="462" t="str">
        <f>IF(_tag_month_day!AP492="","",_tag_month_day!AP492)</f>
        <v/>
      </c>
      <c r="CS502" s="463" t="str">
        <f>IF(_tag_month_day!AQ492="","",_tag_month_day!AQ492)</f>
        <v/>
      </c>
      <c r="CT502" s="4" t="str">
        <f>IF(_tag_month_day!AR492="","",_tag_month_day!AR492)</f>
        <v/>
      </c>
      <c r="CU502" s="464" t="e">
        <f>DU502/AJ502</f>
        <v>#VALUE!</v>
      </c>
      <c r="CV502" s="451" t="e">
        <f>BG502/BH502</f>
        <v>#VALUE!</v>
      </c>
      <c r="CW502" s="465" t="e">
        <f>AJ502*(1-CV502)*CU502*AF502</f>
        <v>#VALUE!</v>
      </c>
      <c r="CX502" s="465" t="e">
        <f>CW502*94%</f>
        <v>#VALUE!</v>
      </c>
      <c r="CY502" s="466" t="e">
        <f>IF(CX502=0,0,DS502/(DS502+CX502))</f>
        <v>#VALUE!</v>
      </c>
      <c r="CZ502" s="465" t="e">
        <f>$AJ502*EF502</f>
        <v>#VALUE!</v>
      </c>
      <c r="DA502" s="465" t="e">
        <f>$AJ502*EG502</f>
        <v>#VALUE!</v>
      </c>
      <c r="DB502" s="465" t="e">
        <f>$AJ502*EH502</f>
        <v>#VALUE!</v>
      </c>
      <c r="DC502" s="465" t="e">
        <f>$AJ502*EI502</f>
        <v>#VALUE!</v>
      </c>
      <c r="DD502" s="465" t="e">
        <f>$AJ502*EJ502</f>
        <v>#VALUE!</v>
      </c>
      <c r="DE502" s="465" t="e">
        <f>$AJ502*EK502</f>
        <v>#VALUE!</v>
      </c>
      <c r="DF502" s="465" t="e">
        <f>$AJ502*EL502</f>
        <v>#VALUE!</v>
      </c>
      <c r="DG502" s="465" t="e">
        <f>$AJ502*EM502</f>
        <v>#VALUE!</v>
      </c>
      <c r="DH502" s="465" t="e">
        <f>$AJ502*EN502</f>
        <v>#VALUE!</v>
      </c>
      <c r="DI502" s="465" t="e">
        <f>$AJ502*EO502</f>
        <v>#VALUE!</v>
      </c>
      <c r="DJ502" s="465" t="e">
        <f>CZ502*(1-EP502)</f>
        <v>#VALUE!</v>
      </c>
      <c r="DK502" s="465" t="e">
        <f>DA502*(1-ER502)</f>
        <v>#VALUE!</v>
      </c>
      <c r="DL502" s="465" t="e">
        <f>DB502*(1-EQ502)</f>
        <v>#VALUE!</v>
      </c>
      <c r="DM502" s="465" t="e">
        <f>DC502*(1-ES502)</f>
        <v>#VALUE!</v>
      </c>
      <c r="DN502" s="465" t="e">
        <f>DD502*(1-ET502)</f>
        <v>#VALUE!</v>
      </c>
      <c r="DO502" s="465" t="e">
        <f>DE502</f>
        <v>#VALUE!</v>
      </c>
      <c r="DP502" s="465" t="e">
        <f>DF502*(1-EU502)</f>
        <v>#VALUE!</v>
      </c>
      <c r="DQ502" s="465" t="e">
        <f>DG502*(1-EV502)</f>
        <v>#VALUE!</v>
      </c>
      <c r="DR502" s="465" t="e">
        <f>DH502*(1-EW502)</f>
        <v>#VALUE!</v>
      </c>
      <c r="DS502" s="465" t="e">
        <f>DI502</f>
        <v>#VALUE!</v>
      </c>
      <c r="DT502" s="465" t="e">
        <f>SUM(DJ502:DS502)</f>
        <v>#VALUE!</v>
      </c>
      <c r="DU502" s="465" t="e">
        <f>(GS502:GX502)+(DP502+DQ502+DR502)*GY502+DS502</f>
        <v>#VALUE!</v>
      </c>
      <c r="DV502" s="451" t="e">
        <f>AV502/$BH502/(1-EP502)</f>
        <v>#VALUE!</v>
      </c>
      <c r="DW502" s="451" t="e">
        <f>AW502/$BH502/(1-ER502)</f>
        <v>#VALUE!</v>
      </c>
      <c r="DX502" s="451" t="e">
        <f>AX502/$BH502/(1-EQ502)</f>
        <v>#VALUE!</v>
      </c>
      <c r="DY502" s="451" t="e">
        <f>AY502/$BH502/(1-ES502)</f>
        <v>#VALUE!</v>
      </c>
      <c r="DZ502" s="451" t="e">
        <f>AZ502/$BH502/(1-ET502)</f>
        <v>#VALUE!</v>
      </c>
      <c r="EA502" s="451" t="e">
        <f>BA502/$BH502/(1-AX502)</f>
        <v>#VALUE!</v>
      </c>
      <c r="EB502" s="451" t="e">
        <f>BB502/$BH502/(1-EU502)</f>
        <v>#VALUE!</v>
      </c>
      <c r="EC502" s="451" t="e">
        <f>BC502/$BH502/(1-EV502)</f>
        <v>#VALUE!</v>
      </c>
      <c r="ED502" s="451" t="e">
        <f>BD502/$BH502/(1-EW502)</f>
        <v>#VALUE!</v>
      </c>
      <c r="EE502" s="451" t="e">
        <f>BG502/BH502</f>
        <v>#VALUE!</v>
      </c>
      <c r="EF502" s="451" t="e">
        <f>DV502/SUM($DV502:$EE502)</f>
        <v>#VALUE!</v>
      </c>
      <c r="EG502" s="451" t="e">
        <f>DW502/SUM($DV502:$EE502)</f>
        <v>#VALUE!</v>
      </c>
      <c r="EH502" s="451" t="e">
        <f>DX502/SUM($DV502:$EE502)</f>
        <v>#VALUE!</v>
      </c>
      <c r="EI502" s="451" t="e">
        <f>DY502/SUM($DV502:$EE502)</f>
        <v>#VALUE!</v>
      </c>
      <c r="EJ502" s="451" t="e">
        <f>DZ502/SUM($DV502:$EE502)</f>
        <v>#VALUE!</v>
      </c>
      <c r="EK502" s="451" t="e">
        <f>EA502/SUM($DV502:$EE502)</f>
        <v>#VALUE!</v>
      </c>
      <c r="EL502" s="451" t="e">
        <f>EB502/SUM($DV502:$EE502)</f>
        <v>#VALUE!</v>
      </c>
      <c r="EM502" s="451" t="e">
        <f>EC502/SUM($DV502:$EE502)</f>
        <v>#VALUE!</v>
      </c>
      <c r="EN502" s="451" t="e">
        <f>ED502/SUM($DV502:$EE502)</f>
        <v>#VALUE!</v>
      </c>
      <c r="EO502" s="451" t="e">
        <f>EE502/SUM($DV502:$EE502)</f>
        <v>#VALUE!</v>
      </c>
      <c r="EP502" s="450">
        <f>EP501</f>
        <v>0.080000000000000002</v>
      </c>
      <c r="EQ502" s="450">
        <f>EQ501</f>
        <v>0.014999999999999999</v>
      </c>
      <c r="ER502" s="450">
        <f>ER501</f>
        <v>0.014999999999999999</v>
      </c>
      <c r="ES502" s="450">
        <f>ES501</f>
        <v>0.014999999999999999</v>
      </c>
      <c r="ET502" s="450">
        <f>ET501</f>
        <v>0.014999999999999999</v>
      </c>
      <c r="EU502" s="450">
        <f>EU501</f>
        <v>0.089999999999999997</v>
      </c>
      <c r="EV502" s="450">
        <f>EV501</f>
        <v>0.089999999999999997</v>
      </c>
      <c r="EW502" s="450">
        <f>EW501</f>
        <v>0.089999999999999997</v>
      </c>
      <c r="EX502" s="431" t="str">
        <f>IF(_tag_month_day!AS492="","",_tag_month_day!AS492/100)</f>
        <v/>
      </c>
      <c r="EY502" s="431" t="str">
        <f>IF(_tag_month_day!AT492="","",_tag_month_day!AT492/100)</f>
        <v/>
      </c>
      <c r="EZ502" s="431" t="str">
        <f>IF(_tag_month_day!AU492="","",_tag_month_day!AU492/100)</f>
        <v/>
      </c>
      <c r="FA502" s="431" t="str">
        <f>IF(_tag_month_day!AV492="","",_tag_month_day!AV492/100)</f>
        <v/>
      </c>
      <c r="FB502" s="431" t="str">
        <f>IF(_tag_month_day!AW492="","",_tag_month_day!AW492/100)</f>
        <v/>
      </c>
      <c r="FC502" s="431" t="str">
        <f>IF(_tag_month_day!AX492="","",_tag_month_day!AX492/100)</f>
        <v/>
      </c>
      <c r="FD502" s="449" t="str">
        <f>IF(_tag_month_day!AY492="","",_tag_month_day!AY492/100)</f>
        <v/>
      </c>
      <c r="FE502" s="449" t="str">
        <f>IF(_tag_month_day!AZ492="","",_tag_month_day!AZ492/100)</f>
        <v/>
      </c>
      <c r="FF502" s="449" t="str">
        <f>IF(_tag_month_day!BA492="","",_tag_month_day!BA492/100)</f>
        <v/>
      </c>
      <c r="FG502" s="449" t="str">
        <f>IF(_tag_month_day!BB492="","",_tag_month_day!BB492/100)</f>
        <v/>
      </c>
      <c r="FH502" s="467" t="str">
        <f>IF(_tag_month_day!BC492="","",_tag_month_day!BC492/100)</f>
        <v/>
      </c>
      <c r="FI502" s="449">
        <f>FI501</f>
        <v>0.40999999999999998</v>
      </c>
      <c r="FJ502" s="449">
        <f>FJ501</f>
        <v>0.11</v>
      </c>
      <c r="FK502" s="449">
        <f>FK501</f>
        <v>0.014999999999999999</v>
      </c>
      <c r="FL502" s="449">
        <f>FL501</f>
        <v>0</v>
      </c>
      <c r="FM502" s="467">
        <f>FM501</f>
        <v>0.0001</v>
      </c>
      <c r="FN502" s="449">
        <f>FN501</f>
        <v>0.32000000000000001</v>
      </c>
      <c r="FO502" s="449">
        <f>FO501</f>
        <v>0.20000000000000001</v>
      </c>
      <c r="FP502" s="449">
        <f>FP501</f>
        <v>0.01</v>
      </c>
      <c r="FQ502" s="449">
        <f>FQ501</f>
        <v>0</v>
      </c>
      <c r="FR502" s="467">
        <f>FR501</f>
        <v>0.0001</v>
      </c>
      <c r="FS502" s="449" t="str">
        <f>IF(_tag_month_day!BD492="","",_tag_month_day!BD492/100)</f>
        <v/>
      </c>
      <c r="FT502" s="449" t="str">
        <f>IF(_tag_month_day!BE492="","",_tag_month_day!BE492/100)</f>
        <v/>
      </c>
      <c r="FU502" s="449" t="str">
        <f>IF(_tag_month_day!BF492="","",_tag_month_day!BF492/100)</f>
        <v/>
      </c>
      <c r="FV502" s="449" t="str">
        <f>IF(_tag_month_day!BG492="","",_tag_month_day!BG492/100)</f>
        <v/>
      </c>
      <c r="FW502" s="467" t="str">
        <f>IF(_tag_month_day!BH492="","",_tag_month_day!BH492/100)</f>
        <v/>
      </c>
      <c r="FX502" s="449" t="str">
        <f>IF(_tag_month_day!BI492="","",_tag_month_day!BI492/100)</f>
        <v/>
      </c>
      <c r="FY502" s="449" t="str">
        <f>IF(_tag_month_day!BJ492="","",_tag_month_day!BJ492/100)</f>
        <v/>
      </c>
      <c r="FZ502" s="468" t="str">
        <f>IF(_tag_month_day!BK492="","",_tag_month_day!BK492/100)</f>
        <v/>
      </c>
      <c r="GA502" s="449" t="str">
        <f>IF(_tag_month_day!BL492="","",_tag_month_day!BL492/100)</f>
        <v/>
      </c>
      <c r="GB502" s="467" t="str">
        <f>IF(_tag_month_day!BM492="","",_tag_month_day!BM492/100)</f>
        <v/>
      </c>
      <c r="GC502" s="431" t="str">
        <f>IF(_tag_month_day!BN492="","",_tag_month_day!BN492/100)</f>
        <v/>
      </c>
      <c r="GD502" s="431" t="str">
        <f>IF(_tag_month_day!BO492="","",_tag_month_day!BO492/100)</f>
        <v/>
      </c>
      <c r="GE502" s="431" t="str">
        <f>IF(_tag_month_day!BP492="","",_tag_month_day!BP492/100)</f>
        <v/>
      </c>
      <c r="GF502" s="431" t="str">
        <f>IF(_tag_month_day!BQ492="","",_tag_month_day!BQ492/100)</f>
        <v/>
      </c>
      <c r="GG502" s="431" t="str">
        <f>IF(_tag_month_day!BR492="","",_tag_month_day!BR492/100)</f>
        <v/>
      </c>
      <c r="GH502" s="431" t="str">
        <f>IF(_tag_month_day!BS492="","",_tag_month_day!BS492/100)</f>
        <v/>
      </c>
      <c r="GI502" s="467" t="str">
        <f>IF(_tag_month_day!BT492="","",_tag_month_day!BT492/100)</f>
        <v/>
      </c>
      <c r="GJ502" s="469" t="str">
        <f>IF(_tag_month_day!BU492="","",_tag_month_day!BU492/100)</f>
        <v/>
      </c>
      <c r="GK502" s="470">
        <f>GK501</f>
        <v>0.070000000000000007</v>
      </c>
      <c r="GL502" s="470">
        <f>GL501</f>
        <v>0.029999999999999999</v>
      </c>
      <c r="GM502" s="471" t="str">
        <f>IF(_tag_month_day!BX492="","",_tag_month_day!BX492/100)</f>
        <v/>
      </c>
      <c r="GN502" s="470">
        <f>GN501</f>
        <v>0.070000000000000007</v>
      </c>
      <c r="GO502" s="470">
        <f>GO501</f>
        <v>0.029999999999999999</v>
      </c>
      <c r="GP502" s="470">
        <f>GP501</f>
        <v>0.089999999999999997</v>
      </c>
      <c r="GQ502" s="470">
        <f>GQ501</f>
        <v>0.029999999999999999</v>
      </c>
      <c r="GR502" s="471" t="str">
        <f>IF(_tag_month_day!CA492="","",_tag_month_day!CA492/100)</f>
        <v/>
      </c>
      <c r="GS502" s="472">
        <f>GS501</f>
        <v>0.95299999999999996</v>
      </c>
      <c r="GT502" s="472">
        <f>GT501</f>
        <v>0.55000000000000004</v>
      </c>
      <c r="GU502" s="472">
        <f>GU501</f>
        <v>0.55000000000000004</v>
      </c>
      <c r="GV502" s="472">
        <f>GV501</f>
        <v>0.55000000000000004</v>
      </c>
      <c r="GW502" s="472">
        <f>GW501</f>
        <v>0.5</v>
      </c>
      <c r="GX502" s="472">
        <f>GX501</f>
        <v>0.93500000000000005</v>
      </c>
      <c r="GY502" s="472">
        <f>GY501</f>
        <v>0.14999999999999999</v>
      </c>
      <c r="GZ502" s="472">
        <f>GZ501</f>
        <v>1</v>
      </c>
      <c r="HA502" s="474">
        <f>HA501</f>
        <v>0.047</v>
      </c>
      <c r="HB502" s="474">
        <f>HB501</f>
        <v>0.45000000000000001</v>
      </c>
      <c r="HC502" s="474">
        <f>HC501</f>
        <v>0.45000000000000001</v>
      </c>
      <c r="HD502" s="474">
        <f>HD501</f>
        <v>0.45000000000000001</v>
      </c>
      <c r="HE502" s="474">
        <f>HE501</f>
        <v>0.5</v>
      </c>
      <c r="HF502" s="474">
        <f>HF501</f>
        <v>0.065000000000000002</v>
      </c>
      <c r="HG502" s="474">
        <f>HG501</f>
        <v>0.84999999999999998</v>
      </c>
      <c r="HH502" s="474">
        <f>HH501</f>
        <v>0</v>
      </c>
      <c r="HI502" s="10">
        <f>IF(BZ502&lt;&gt;"",CK502-BV502,0)</f>
        <v>0</v>
      </c>
      <c r="HJ502" s="10" t="e">
        <f>IF(AJ502&gt;0,AH502-AJ502,0)</f>
        <v>#VALUE!</v>
      </c>
      <c r="HK502" s="466">
        <f>HK501</f>
        <v>0.84999999999999998</v>
      </c>
      <c r="HL502" s="424">
        <f>HL501</f>
        <v>550000</v>
      </c>
      <c r="HM502" s="424">
        <f>HM501</f>
        <v>480000</v>
      </c>
      <c r="HN502" s="465" t="e">
        <f>(DJ502*EZ502+DK502*FH502+DL502*FM502+DM502*FR502+DN502*FW502+DO502*GB502+DS502*GI502+DP502*GM502+DR502*GR502)*1000*2</f>
        <v>#VALUE!</v>
      </c>
      <c r="HO502" s="465" t="e">
        <f>HN502*HK502*$HO$2/HL502*1000000</f>
        <v>#VALUE!</v>
      </c>
      <c r="HP502" s="465" t="e">
        <f>HN502*HK502*$HP$2/HM502*1000000</f>
        <v>#VALUE!</v>
      </c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</row>
    <row customFormat="1" r="503" s="0">
      <c r="A503" s="420">
        <v>492</v>
      </c>
      <c r="B503" s="421">
        <f ca="1">IF(D503=D502,B502,IF(D503="夜班",B502+1,B502))</f>
        <v>43606</v>
      </c>
      <c r="C503" s="422">
        <f>C502</f>
        <v>0.041666666666666699</v>
      </c>
      <c r="D503" s="10" t="str">
        <f ca="1">IF(HOUR(G503)&lt;8,"夜班",IF(HOUR(G503)&lt;16,"白班",IF(HOUR(G503)&lt;24,"中班",0)))</f>
        <v>白班</v>
      </c>
      <c r="E503" s="10" t="e">
        <f ca="1">IF(F503=1,"甲",IF(F503=2,"乙",IF(F503=3,"丙",IF(F503=4,"丁",""))))</f>
        <v>#REF!</v>
      </c>
      <c r="F503" s="10" t="e">
        <f ca="1">SUMPRODUCT((成本日报!$A$3:$A$95=计划!B503)*(成本日报!$B$3:$B$95=计划!$D503),成本日报!$C$3:$C$95)</f>
        <v>#REF!</v>
      </c>
      <c r="G503" s="423">
        <f ca="1">G502+C502</f>
        <v>43606.458333332143</v>
      </c>
      <c r="H503" s="423">
        <f ca="1">$G503+$C503/60*10+$C503*0</f>
        <v>43606.465277776588</v>
      </c>
      <c r="I503" s="423">
        <f ca="1">$G503+$C503/60*18+$C503*0</f>
        <v>43606.47083333214</v>
      </c>
      <c r="J503" s="423">
        <f ca="1">$G503+$C503/60*0+$C503*1</f>
        <v>43606.499999998807</v>
      </c>
      <c r="K503" s="423">
        <f ca="1">$G503+$C503/60*30+$C503*2</f>
        <v>43606.562499998814</v>
      </c>
      <c r="L503" s="423">
        <f ca="1">$G503+$C503/60*0+$C503*3</f>
        <v>43606.583333332143</v>
      </c>
      <c r="M503" s="424" t="str">
        <f>IF(_tag_month_day!A493="","",_tag_month_day!A493)</f>
        <v/>
      </c>
      <c r="N503" s="424" t="str">
        <f>IF(_tag_month_day!B493="","",_tag_month_day!B493)</f>
        <v/>
      </c>
      <c r="O503" s="425" t="e">
        <f>IF(M503+N503=0,"",M503+N503)</f>
        <v>#VALUE!</v>
      </c>
      <c r="P503" s="424" t="str">
        <f>IF(_tag_month_day!C493="","",_tag_month_day!C493)</f>
        <v/>
      </c>
      <c r="Q503" s="424" t="str">
        <f>IF(_tag_month_day!D493="","",_tag_month_day!D493)</f>
        <v/>
      </c>
      <c r="R503" s="426" t="str">
        <f>IF(_tag_month_day!CB493="","",_tag_month_day!CB493/100)</f>
        <v/>
      </c>
      <c r="S503" s="427" t="str">
        <f>IF(_tag_month_day!E493="","",_tag_month_day!E493)</f>
        <v/>
      </c>
      <c r="T503" s="427" t="str">
        <f>IF(_tag_month_day!F493="","",_tag_month_day!F493)</f>
        <v/>
      </c>
      <c r="U503" s="428" t="e">
        <f>S503+T503</f>
        <v>#VALUE!</v>
      </c>
      <c r="V503" s="429" t="e">
        <f>U503/AJ503</f>
        <v>#VALUE!</v>
      </c>
      <c r="W503" s="430" t="str">
        <f>IF(_jhy_month_day!A493="","",_jhy_month_day!A493)</f>
        <v/>
      </c>
      <c r="X503" s="431" t="str">
        <f>IF(_jhy_month_day!B493="","",_jhy_month_day!B493/100)</f>
        <v/>
      </c>
      <c r="Y503" s="431" t="str">
        <f>IF(_jhy_month_day!C493="","",_jhy_month_day!C493/100)</f>
        <v/>
      </c>
      <c r="Z503" s="432">
        <f>Z499+1</f>
        <v>123</v>
      </c>
      <c r="AA503" s="433" t="str">
        <f>IF(_tag_month_day!G493="","",_tag_month_day!G493/100)</f>
        <v/>
      </c>
      <c r="AB503" s="433" t="str">
        <f>IF(_tag_month_day!H493="","",_tag_month_day!H493/100)</f>
        <v/>
      </c>
      <c r="AC503" s="434">
        <f>IF(X503="",AC502,BK503*($AV502*X503+$AW502*FD502+$AX502*FI502+$AY502*FN502+$AZ502*FS502+$BA502*FX502+$BG502*GE502)/(AV502*Y503+AX502*FK502+AW502*FF502+AY502*FP502+AZ502*FU502+BA502*FZ502+BG502*GG502+BB502*GK502+BC502*GN502+BD502*GP502))</f>
        <v>1.59963432013121</v>
      </c>
      <c r="AD503" s="435" t="str">
        <f>IF(AC503=AC502,"",AC503-AC502)</f>
        <v/>
      </c>
      <c r="AE503" s="436" t="str">
        <f>IF(1-AF503=0,"",(1-AF503))</f>
        <v/>
      </c>
      <c r="AF503" s="437">
        <v>1</v>
      </c>
      <c r="AG503" s="10" t="str">
        <f>AG502</f>
        <v>9A3</v>
      </c>
      <c r="AH503" s="438" t="str">
        <f>AH502</f>
        <v/>
      </c>
      <c r="AI503" s="424"/>
      <c r="AJ503" s="10" t="str">
        <f>IF(_tag_month_day!I493="","",_tag_month_day!I493)</f>
        <v/>
      </c>
      <c r="AK503" s="440"/>
      <c r="AL503" s="440"/>
      <c r="AM503" s="440"/>
      <c r="AN503" s="441">
        <f>AN502</f>
        <v>2</v>
      </c>
      <c r="AO503" s="441">
        <f>AO502</f>
        <v>8</v>
      </c>
      <c r="AP503" s="442" t="e">
        <f>(IF(AN503=0,AS502,AS502*(1+AO503/AN503)/(AR503+AO503/AN503)))+AT503</f>
        <v>#VALUE!</v>
      </c>
      <c r="AQ503" s="443" t="str">
        <f>IF(_tag_month_day!J493="","",_tag_month_day!J493/100)</f>
        <v/>
      </c>
      <c r="AR503" s="444">
        <f>AR502</f>
        <v>1.3</v>
      </c>
      <c r="AS503" s="445" t="e">
        <f>AQ503*(AN503*AR503+AO503)/(AN503+AO503)</f>
        <v>#VALUE!</v>
      </c>
      <c r="AT503" s="445" t="e">
        <f>(SUM(BE503:BF503)-SUM(BE502:BF502))*0.05</f>
        <v>#VALUE!</v>
      </c>
      <c r="AU503" s="446" t="str">
        <f>IF(_tag_month_day!CC493="","",IF(_tag_month_day!CC493&gt;0,_tag_month_day!CD493,_tag_month_day!CE493))</f>
        <v/>
      </c>
      <c r="AV503" s="447" t="str">
        <f>IF(_tag_month_day!L493="","",_tag_month_day!L493/100)</f>
        <v/>
      </c>
      <c r="AW503" s="431">
        <f>AW502</f>
        <v>0</v>
      </c>
      <c r="AX503" s="431">
        <f>AX502</f>
        <v>0</v>
      </c>
      <c r="AY503" s="431" t="str">
        <f>IF(_tag_month_day!M493="","",_tag_month_day!M493/100)</f>
        <v/>
      </c>
      <c r="AZ503" s="431" t="str">
        <f>IF(_tag_month_day!N493="","",_tag_month_day!N493/100)</f>
        <v/>
      </c>
      <c r="BA503" s="431" t="str">
        <f>IF(_tag_month_day!O493="","",_tag_month_day!O493/100)</f>
        <v/>
      </c>
      <c r="BB503" s="448" t="str">
        <f>IF(_tag_month_day!P493="","",_tag_month_day!P493/100)</f>
        <v/>
      </c>
      <c r="BC503" s="448">
        <f>BC502</f>
        <v>0</v>
      </c>
      <c r="BD503" s="448" t="str">
        <f>IF(_tag_month_day!Q493="","",_tag_month_day!Q493/100)</f>
        <v/>
      </c>
      <c r="BE503" s="449" t="str">
        <f>IF(_tag_month_day!R493="","",_tag_month_day!R493/100)</f>
        <v/>
      </c>
      <c r="BF503" s="388" t="e">
        <f>(AU503*(100+BE503*100))/(AJ503-AU503)/100</f>
        <v>#VALUE!</v>
      </c>
      <c r="BG503" s="450" t="e">
        <f>BE503+BF503</f>
        <v>#VALUE!</v>
      </c>
      <c r="BH503" s="451" t="e">
        <f>SUM(AV503:BF503)</f>
        <v>#VALUE!</v>
      </c>
      <c r="BI503" s="452" t="e">
        <f>IF(CX503=0,BI502,(DK503*查询!$R$5+DL503*查询!$Q$5+DM503*查询!$N$5+DN503*查询!$O$5+DO503*查询!$P$5)*AF503/CX503)</f>
        <v>#VALUE!</v>
      </c>
      <c r="BJ503" s="452" t="e">
        <f>IF(CX503=0,BJ502,(DP503*查询!$S$5+DQ503*查询!$T$5+DR503*查询!$U$5)*AF503/CX503)</f>
        <v>#VALUE!</v>
      </c>
      <c r="BK503" s="452">
        <f>BK502</f>
        <v>1</v>
      </c>
      <c r="BL503" s="453" t="e">
        <f>SUMPRODUCT((AV503:BA503)*(GS503:GX503))/((GS503:GX503)+SUM(BB503:BD503)*GY503+BG503*GZ503)</f>
        <v>#VALUE!</v>
      </c>
      <c r="BM503" s="453" t="e">
        <f>BK503*($AV503*FB503+$AW503*FD503+$AX503*FI503+$AY503*FN503+$AZ503*FS503+$BA503*FX503+$BG503*GE503)/(AV503*EY503+AX503*FK503+AW503*FF503+AY503*FP503+AZ503*FU503+BA503*FZ503+BG503*GG503+BB503*GK503+BC503*GN503+BD503*GP503)</f>
        <v>#VALUE!</v>
      </c>
      <c r="BN503" s="453" t="e">
        <f>($AV503*FC503+$AX503*FJ503+$AW503*FE503+$AY503*FO503+$AZ503*FT503+$BA503*FY503+$BG503*GF503)/($AV503*FA503+BG503*GH503+BB503*GL503+BC503*GO503+BD503*GQ503+BA503*GA503)</f>
        <v>#VALUE!</v>
      </c>
      <c r="BO503" s="454" t="e">
        <f>SUMPRODUCT(AV503:BA503*GS503:GX503)/(GS503:GX503+(BB503+BC503+BD503)*GY503+BG503)</f>
        <v>#VALUE!</v>
      </c>
      <c r="BP503" s="454" t="e">
        <f>SUMPRODUCT(AV503:BA503*GS503:GX503)/(GS503:GX503+(BB503+BC503+BD503)*GY503+BG503)</f>
        <v>#VALUE!</v>
      </c>
      <c r="BQ503" s="454" t="e">
        <f>SUMPRODUCT(AV503:BA503*GS503:GX503)/(GS503:GX503+(BB503+BC503+BD503)*GY503+BG503)</f>
        <v>#VALUE!</v>
      </c>
      <c r="BR503" s="453" t="str">
        <f>IF(_tag_month_day!T493="","",_tag_month_day!T493)</f>
        <v/>
      </c>
      <c r="BS503" s="453" t="str">
        <f>IF(_tag_month_day!U493="","",_tag_month_day!U493)</f>
        <v/>
      </c>
      <c r="BT503" s="455" t="str">
        <f>IF(CK503="","",IF((CK503&gt;=BV503-0.12)*(CK503&lt;=BV503+0.12),"合格","不合格"))</f>
        <v/>
      </c>
      <c r="BU503" s="456" t="str">
        <f>IF(_tag_month_day!V493="","",_tag_month_day!V493)</f>
        <v/>
      </c>
      <c r="BV503" s="457" t="str">
        <f>IF(_tag_month_day!W493="","",_tag_month_day!W493)</f>
        <v/>
      </c>
      <c r="BW503" s="458" t="str">
        <f>IF(_tag_month_day!X493="","",_tag_month_day!X493)</f>
        <v/>
      </c>
      <c r="BX503" s="458" t="str">
        <f>IF(_tag_month_day!Y493="","",_tag_month_day!Y493)</f>
        <v/>
      </c>
      <c r="BY503" s="459">
        <f ca="1">L503</f>
        <v>43606.583333332143</v>
      </c>
      <c r="BZ503" s="460"/>
      <c r="CA503" s="461"/>
      <c r="CB503" s="424" t="str">
        <f>IF(_tag_month_day!Z493="","",_tag_month_day!Z493)</f>
        <v/>
      </c>
      <c r="CC503" s="424" t="str">
        <f>IF(_tag_month_day!AA493="","",_tag_month_day!AA493)</f>
        <v/>
      </c>
      <c r="CD503" s="424" t="str">
        <f>IF(_tag_month_day!AB493="","",_tag_month_day!AB493)</f>
        <v/>
      </c>
      <c r="CE503" s="424" t="str">
        <f>IF(_tag_month_day!AC493="","",_tag_month_day!AC493)</f>
        <v/>
      </c>
      <c r="CF503" s="424" t="str">
        <f>IF(_tag_month_day!AD493="","",_tag_month_day!AD493)</f>
        <v/>
      </c>
      <c r="CG503" s="424" t="str">
        <f>IF(_tag_month_day!AE493="","",_tag_month_day!AE493)</f>
        <v/>
      </c>
      <c r="CH503" s="424" t="str">
        <f>IF(_tag_month_day!AF493="","",_tag_month_day!AF493)</f>
        <v/>
      </c>
      <c r="CI503" s="424" t="str">
        <f>IF(_tag_month_day!AG493="","",_tag_month_day!AG493)</f>
        <v/>
      </c>
      <c r="CJ503" s="424" t="str">
        <f>IF(_tag_month_day!AH493="","",_tag_month_day!AH493)</f>
        <v/>
      </c>
      <c r="CK503" s="424" t="str">
        <f>IF(_tag_month_day!AI493="","",_tag_month_day!AI493)</f>
        <v/>
      </c>
      <c r="CL503" s="4" t="str">
        <f>IF(_tag_month_day!AJ493="","",_tag_month_day!AJ493)</f>
        <v/>
      </c>
      <c r="CM503" s="4" t="str">
        <f>IF(_tag_month_day!AK493="","",_tag_month_day!AK493)</f>
        <v/>
      </c>
      <c r="CN503" s="4" t="str">
        <f>IF(_tag_month_day!AL493="","",_tag_month_day!AL493)</f>
        <v/>
      </c>
      <c r="CO503" s="4" t="str">
        <f>IF(_tag_month_day!AM493="","",_tag_month_day!AM493)</f>
        <v/>
      </c>
      <c r="CP503" s="4" t="str">
        <f>IF(_tag_month_day!AN493="","",_tag_month_day!AN493)</f>
        <v/>
      </c>
      <c r="CQ503" s="4" t="str">
        <f>IF(_tag_month_day!AO493="","",_tag_month_day!AO493)</f>
        <v/>
      </c>
      <c r="CR503" s="462" t="str">
        <f>IF(_tag_month_day!AP493="","",_tag_month_day!AP493)</f>
        <v/>
      </c>
      <c r="CS503" s="463" t="str">
        <f>IF(_tag_month_day!AQ493="","",_tag_month_day!AQ493)</f>
        <v/>
      </c>
      <c r="CT503" s="4" t="str">
        <f>IF(_tag_month_day!AR493="","",_tag_month_day!AR493)</f>
        <v/>
      </c>
      <c r="CU503" s="464" t="e">
        <f>DU503/AJ503</f>
        <v>#VALUE!</v>
      </c>
      <c r="CV503" s="451" t="e">
        <f>BG503/BH503</f>
        <v>#VALUE!</v>
      </c>
      <c r="CW503" s="465" t="e">
        <f>AJ503*(1-CV503)*CU503*AF503</f>
        <v>#VALUE!</v>
      </c>
      <c r="CX503" s="465" t="e">
        <f>CW503*94%</f>
        <v>#VALUE!</v>
      </c>
      <c r="CY503" s="466" t="e">
        <f>IF(CX503=0,0,DS503/(DS503+CX503))</f>
        <v>#VALUE!</v>
      </c>
      <c r="CZ503" s="465" t="e">
        <f>$AJ503*EF503</f>
        <v>#VALUE!</v>
      </c>
      <c r="DA503" s="465" t="e">
        <f>$AJ503*EG503</f>
        <v>#VALUE!</v>
      </c>
      <c r="DB503" s="465" t="e">
        <f>$AJ503*EH503</f>
        <v>#VALUE!</v>
      </c>
      <c r="DC503" s="465" t="e">
        <f>$AJ503*EI503</f>
        <v>#VALUE!</v>
      </c>
      <c r="DD503" s="465" t="e">
        <f>$AJ503*EJ503</f>
        <v>#VALUE!</v>
      </c>
      <c r="DE503" s="465" t="e">
        <f>$AJ503*EK503</f>
        <v>#VALUE!</v>
      </c>
      <c r="DF503" s="465" t="e">
        <f>$AJ503*EL503</f>
        <v>#VALUE!</v>
      </c>
      <c r="DG503" s="465" t="e">
        <f>$AJ503*EM503</f>
        <v>#VALUE!</v>
      </c>
      <c r="DH503" s="465" t="e">
        <f>$AJ503*EN503</f>
        <v>#VALUE!</v>
      </c>
      <c r="DI503" s="465" t="e">
        <f>$AJ503*EO503</f>
        <v>#VALUE!</v>
      </c>
      <c r="DJ503" s="465" t="e">
        <f>CZ503*(1-EP503)</f>
        <v>#VALUE!</v>
      </c>
      <c r="DK503" s="465" t="e">
        <f>DA503*(1-ER503)</f>
        <v>#VALUE!</v>
      </c>
      <c r="DL503" s="465" t="e">
        <f>DB503*(1-EQ503)</f>
        <v>#VALUE!</v>
      </c>
      <c r="DM503" s="465" t="e">
        <f>DC503*(1-ES503)</f>
        <v>#VALUE!</v>
      </c>
      <c r="DN503" s="465" t="e">
        <f>DD503*(1-ET503)</f>
        <v>#VALUE!</v>
      </c>
      <c r="DO503" s="465" t="e">
        <f>DE503</f>
        <v>#VALUE!</v>
      </c>
      <c r="DP503" s="465" t="e">
        <f>DF503*(1-EU503)</f>
        <v>#VALUE!</v>
      </c>
      <c r="DQ503" s="465" t="e">
        <f>DG503*(1-EV503)</f>
        <v>#VALUE!</v>
      </c>
      <c r="DR503" s="465" t="e">
        <f>DH503*(1-EW503)</f>
        <v>#VALUE!</v>
      </c>
      <c r="DS503" s="465" t="e">
        <f>DI503</f>
        <v>#VALUE!</v>
      </c>
      <c r="DT503" s="465" t="e">
        <f>SUM(DJ503:DS503)</f>
        <v>#VALUE!</v>
      </c>
      <c r="DU503" s="465" t="e">
        <f>(GS503:GX503)+(DP503+DQ503+DR503)*GY503+DS503</f>
        <v>#VALUE!</v>
      </c>
      <c r="DV503" s="451" t="e">
        <f>AV503/$BH503/(1-EP503)</f>
        <v>#VALUE!</v>
      </c>
      <c r="DW503" s="451" t="e">
        <f>AW503/$BH503/(1-ER503)</f>
        <v>#VALUE!</v>
      </c>
      <c r="DX503" s="451" t="e">
        <f>AX503/$BH503/(1-EQ503)</f>
        <v>#VALUE!</v>
      </c>
      <c r="DY503" s="451" t="e">
        <f>AY503/$BH503/(1-ES503)</f>
        <v>#VALUE!</v>
      </c>
      <c r="DZ503" s="451" t="e">
        <f>AZ503/$BH503/(1-ET503)</f>
        <v>#VALUE!</v>
      </c>
      <c r="EA503" s="451" t="e">
        <f>BA503/$BH503/(1-AX503)</f>
        <v>#VALUE!</v>
      </c>
      <c r="EB503" s="451" t="e">
        <f>BB503/$BH503/(1-EU503)</f>
        <v>#VALUE!</v>
      </c>
      <c r="EC503" s="451" t="e">
        <f>BC503/$BH503/(1-EV503)</f>
        <v>#VALUE!</v>
      </c>
      <c r="ED503" s="451" t="e">
        <f>BD503/$BH503/(1-EW503)</f>
        <v>#VALUE!</v>
      </c>
      <c r="EE503" s="451" t="e">
        <f>BG503/BH503</f>
        <v>#VALUE!</v>
      </c>
      <c r="EF503" s="451" t="e">
        <f>DV503/SUM($DV503:$EE503)</f>
        <v>#VALUE!</v>
      </c>
      <c r="EG503" s="451" t="e">
        <f>DW503/SUM($DV503:$EE503)</f>
        <v>#VALUE!</v>
      </c>
      <c r="EH503" s="451" t="e">
        <f>DX503/SUM($DV503:$EE503)</f>
        <v>#VALUE!</v>
      </c>
      <c r="EI503" s="451" t="e">
        <f>DY503/SUM($DV503:$EE503)</f>
        <v>#VALUE!</v>
      </c>
      <c r="EJ503" s="451" t="e">
        <f>DZ503/SUM($DV503:$EE503)</f>
        <v>#VALUE!</v>
      </c>
      <c r="EK503" s="451" t="e">
        <f>EA503/SUM($DV503:$EE503)</f>
        <v>#VALUE!</v>
      </c>
      <c r="EL503" s="451" t="e">
        <f>EB503/SUM($DV503:$EE503)</f>
        <v>#VALUE!</v>
      </c>
      <c r="EM503" s="451" t="e">
        <f>EC503/SUM($DV503:$EE503)</f>
        <v>#VALUE!</v>
      </c>
      <c r="EN503" s="451" t="e">
        <f>ED503/SUM($DV503:$EE503)</f>
        <v>#VALUE!</v>
      </c>
      <c r="EO503" s="451" t="e">
        <f>EE503/SUM($DV503:$EE503)</f>
        <v>#VALUE!</v>
      </c>
      <c r="EP503" s="450">
        <f>EP502</f>
        <v>0.080000000000000002</v>
      </c>
      <c r="EQ503" s="450">
        <f>EQ502</f>
        <v>0.014999999999999999</v>
      </c>
      <c r="ER503" s="450">
        <f>ER502</f>
        <v>0.014999999999999999</v>
      </c>
      <c r="ES503" s="450">
        <f>ES502</f>
        <v>0.014999999999999999</v>
      </c>
      <c r="ET503" s="450">
        <f>ET502</f>
        <v>0.014999999999999999</v>
      </c>
      <c r="EU503" s="450">
        <f>EU502</f>
        <v>0.089999999999999997</v>
      </c>
      <c r="EV503" s="450">
        <f>EV502</f>
        <v>0.089999999999999997</v>
      </c>
      <c r="EW503" s="450">
        <f>EW502</f>
        <v>0.089999999999999997</v>
      </c>
      <c r="EX503" s="431" t="str">
        <f>IF(_tag_month_day!AS493="","",_tag_month_day!AS493/100)</f>
        <v/>
      </c>
      <c r="EY503" s="431" t="str">
        <f>IF(_tag_month_day!AT493="","",_tag_month_day!AT493/100)</f>
        <v/>
      </c>
      <c r="EZ503" s="431" t="str">
        <f>IF(_tag_month_day!AU493="","",_tag_month_day!AU493/100)</f>
        <v/>
      </c>
      <c r="FA503" s="431" t="str">
        <f>IF(_tag_month_day!AV493="","",_tag_month_day!AV493/100)</f>
        <v/>
      </c>
      <c r="FB503" s="431" t="str">
        <f>IF(_tag_month_day!AW493="","",_tag_month_day!AW493/100)</f>
        <v/>
      </c>
      <c r="FC503" s="431" t="str">
        <f>IF(_tag_month_day!AX493="","",_tag_month_day!AX493/100)</f>
        <v/>
      </c>
      <c r="FD503" s="449" t="str">
        <f>IF(_tag_month_day!AY493="","",_tag_month_day!AY493/100)</f>
        <v/>
      </c>
      <c r="FE503" s="449" t="str">
        <f>IF(_tag_month_day!AZ493="","",_tag_month_day!AZ493/100)</f>
        <v/>
      </c>
      <c r="FF503" s="449" t="str">
        <f>IF(_tag_month_day!BA493="","",_tag_month_day!BA493/100)</f>
        <v/>
      </c>
      <c r="FG503" s="449" t="str">
        <f>IF(_tag_month_day!BB493="","",_tag_month_day!BB493/100)</f>
        <v/>
      </c>
      <c r="FH503" s="467" t="str">
        <f>IF(_tag_month_day!BC493="","",_tag_month_day!BC493/100)</f>
        <v/>
      </c>
      <c r="FI503" s="449">
        <f>FI502</f>
        <v>0.40999999999999998</v>
      </c>
      <c r="FJ503" s="449">
        <f>FJ502</f>
        <v>0.11</v>
      </c>
      <c r="FK503" s="449">
        <f>FK502</f>
        <v>0.014999999999999999</v>
      </c>
      <c r="FL503" s="449">
        <f>FL502</f>
        <v>0</v>
      </c>
      <c r="FM503" s="467">
        <f>FM502</f>
        <v>0.0001</v>
      </c>
      <c r="FN503" s="449">
        <f>FN502</f>
        <v>0.32000000000000001</v>
      </c>
      <c r="FO503" s="449">
        <f>FO502</f>
        <v>0.20000000000000001</v>
      </c>
      <c r="FP503" s="449">
        <f>FP502</f>
        <v>0.01</v>
      </c>
      <c r="FQ503" s="449">
        <f>FQ502</f>
        <v>0</v>
      </c>
      <c r="FR503" s="467">
        <f>FR502</f>
        <v>0.0001</v>
      </c>
      <c r="FS503" s="449" t="str">
        <f>IF(_tag_month_day!BD493="","",_tag_month_day!BD493/100)</f>
        <v/>
      </c>
      <c r="FT503" s="449" t="str">
        <f>IF(_tag_month_day!BE493="","",_tag_month_day!BE493/100)</f>
        <v/>
      </c>
      <c r="FU503" s="449" t="str">
        <f>IF(_tag_month_day!BF493="","",_tag_month_day!BF493/100)</f>
        <v/>
      </c>
      <c r="FV503" s="449" t="str">
        <f>IF(_tag_month_day!BG493="","",_tag_month_day!BG493/100)</f>
        <v/>
      </c>
      <c r="FW503" s="467" t="str">
        <f>IF(_tag_month_day!BH493="","",_tag_month_day!BH493/100)</f>
        <v/>
      </c>
      <c r="FX503" s="449" t="str">
        <f>IF(_tag_month_day!BI493="","",_tag_month_day!BI493/100)</f>
        <v/>
      </c>
      <c r="FY503" s="449" t="str">
        <f>IF(_tag_month_day!BJ493="","",_tag_month_day!BJ493/100)</f>
        <v/>
      </c>
      <c r="FZ503" s="468" t="str">
        <f>IF(_tag_month_day!BK493="","",_tag_month_day!BK493/100)</f>
        <v/>
      </c>
      <c r="GA503" s="449" t="str">
        <f>IF(_tag_month_day!BL493="","",_tag_month_day!BL493/100)</f>
        <v/>
      </c>
      <c r="GB503" s="467" t="str">
        <f>IF(_tag_month_day!BM493="","",_tag_month_day!BM493/100)</f>
        <v/>
      </c>
      <c r="GC503" s="431" t="str">
        <f>IF(_tag_month_day!BN493="","",_tag_month_day!BN493/100)</f>
        <v/>
      </c>
      <c r="GD503" s="431" t="str">
        <f>IF(_tag_month_day!BO493="","",_tag_month_day!BO493/100)</f>
        <v/>
      </c>
      <c r="GE503" s="431" t="str">
        <f>IF(_tag_month_day!BP493="","",_tag_month_day!BP493/100)</f>
        <v/>
      </c>
      <c r="GF503" s="431" t="str">
        <f>IF(_tag_month_day!BQ493="","",_tag_month_day!BQ493/100)</f>
        <v/>
      </c>
      <c r="GG503" s="431" t="str">
        <f>IF(_tag_month_day!BR493="","",_tag_month_day!BR493/100)</f>
        <v/>
      </c>
      <c r="GH503" s="431" t="str">
        <f>IF(_tag_month_day!BS493="","",_tag_month_day!BS493/100)</f>
        <v/>
      </c>
      <c r="GI503" s="467" t="str">
        <f>IF(_tag_month_day!BT493="","",_tag_month_day!BT493/100)</f>
        <v/>
      </c>
      <c r="GJ503" s="469" t="str">
        <f>IF(_tag_month_day!BU493="","",_tag_month_day!BU493/100)</f>
        <v/>
      </c>
      <c r="GK503" s="470">
        <f>GK502</f>
        <v>0.070000000000000007</v>
      </c>
      <c r="GL503" s="470">
        <f>GL502</f>
        <v>0.029999999999999999</v>
      </c>
      <c r="GM503" s="471" t="str">
        <f>IF(_tag_month_day!BX493="","",_tag_month_day!BX493/100)</f>
        <v/>
      </c>
      <c r="GN503" s="470">
        <f>GN502</f>
        <v>0.070000000000000007</v>
      </c>
      <c r="GO503" s="470">
        <f>GO502</f>
        <v>0.029999999999999999</v>
      </c>
      <c r="GP503" s="470">
        <f>GP502</f>
        <v>0.089999999999999997</v>
      </c>
      <c r="GQ503" s="470">
        <f>GQ502</f>
        <v>0.029999999999999999</v>
      </c>
      <c r="GR503" s="471" t="str">
        <f>IF(_tag_month_day!CA493="","",_tag_month_day!CA493/100)</f>
        <v/>
      </c>
      <c r="GS503" s="472">
        <f>GS502</f>
        <v>0.95299999999999996</v>
      </c>
      <c r="GT503" s="472">
        <f>GT502</f>
        <v>0.55000000000000004</v>
      </c>
      <c r="GU503" s="472">
        <f>GU502</f>
        <v>0.55000000000000004</v>
      </c>
      <c r="GV503" s="472">
        <f>GV502</f>
        <v>0.55000000000000004</v>
      </c>
      <c r="GW503" s="472">
        <f>GW502</f>
        <v>0.5</v>
      </c>
      <c r="GX503" s="472">
        <f>GX502</f>
        <v>0.93500000000000005</v>
      </c>
      <c r="GY503" s="472">
        <f>GY502</f>
        <v>0.14999999999999999</v>
      </c>
      <c r="GZ503" s="472">
        <f>GZ502</f>
        <v>1</v>
      </c>
      <c r="HA503" s="474">
        <f>HA502</f>
        <v>0.047</v>
      </c>
      <c r="HB503" s="474">
        <f>HB502</f>
        <v>0.45000000000000001</v>
      </c>
      <c r="HC503" s="474">
        <f>HC502</f>
        <v>0.45000000000000001</v>
      </c>
      <c r="HD503" s="474">
        <f>HD502</f>
        <v>0.45000000000000001</v>
      </c>
      <c r="HE503" s="474">
        <f>HE502</f>
        <v>0.5</v>
      </c>
      <c r="HF503" s="474">
        <f>HF502</f>
        <v>0.065000000000000002</v>
      </c>
      <c r="HG503" s="474">
        <f>HG502</f>
        <v>0.84999999999999998</v>
      </c>
      <c r="HH503" s="474">
        <f>HH502</f>
        <v>0</v>
      </c>
      <c r="HI503" s="10">
        <f>IF(BZ503&lt;&gt;"",CK503-BV503,0)</f>
        <v>0</v>
      </c>
      <c r="HJ503" s="10" t="e">
        <f>IF(AJ503&gt;0,AH503-AJ503,0)</f>
        <v>#VALUE!</v>
      </c>
      <c r="HK503" s="466">
        <f>HK502</f>
        <v>0.84999999999999998</v>
      </c>
      <c r="HL503" s="424">
        <f>HL502</f>
        <v>550000</v>
      </c>
      <c r="HM503" s="424">
        <f>HM502</f>
        <v>480000</v>
      </c>
      <c r="HN503" s="465" t="e">
        <f>(DJ503*EZ503+DK503*FH503+DL503*FM503+DM503*FR503+DN503*FW503+DO503*GB503+DS503*GI503+DP503*GM503+DR503*GR503)*1000*2</f>
        <v>#VALUE!</v>
      </c>
      <c r="HO503" s="465" t="e">
        <f>HN503*HK503*$HO$2/HL503*1000000</f>
        <v>#VALUE!</v>
      </c>
      <c r="HP503" s="465" t="e">
        <f>HN503*HK503*$HP$2/HM503*1000000</f>
        <v>#VALUE!</v>
      </c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</row>
    <row customFormat="1" r="504" s="0">
      <c r="A504" s="420">
        <v>493</v>
      </c>
      <c r="B504" s="421">
        <f ca="1">IF(D504=D503,B503,IF(D504="夜班",B503+1,B503))</f>
        <v>43606</v>
      </c>
      <c r="C504" s="422">
        <f>C503</f>
        <v>0.041666666666666699</v>
      </c>
      <c r="D504" s="10" t="str">
        <f ca="1">IF(HOUR(G504)&lt;8,"夜班",IF(HOUR(G504)&lt;16,"白班",IF(HOUR(G504)&lt;24,"中班",0)))</f>
        <v>白班</v>
      </c>
      <c r="E504" s="10" t="e">
        <f ca="1">IF(F504=1,"甲",IF(F504=2,"乙",IF(F504=3,"丙",IF(F504=4,"丁",""))))</f>
        <v>#REF!</v>
      </c>
      <c r="F504" s="10" t="e">
        <f ca="1">SUMPRODUCT((成本日报!$A$3:$A$95=计划!B504)*(成本日报!$B$3:$B$95=计划!$D504),成本日报!$C$3:$C$95)</f>
        <v>#REF!</v>
      </c>
      <c r="G504" s="423">
        <f ca="1">G503+C503</f>
        <v>43606.499999998807</v>
      </c>
      <c r="H504" s="423">
        <f ca="1">$G504+$C504/60*10+$C504*0</f>
        <v>43606.506944443252</v>
      </c>
      <c r="I504" s="423">
        <f ca="1">$G504+$C504/60*18+$C504*0</f>
        <v>43606.512499998804</v>
      </c>
      <c r="J504" s="423">
        <f ca="1">$G504+$C504/60*0+$C504*1</f>
        <v>43606.541666665471</v>
      </c>
      <c r="K504" s="423">
        <f ca="1">$G504+$C504/60*30+$C504*2</f>
        <v>43606.604166665478</v>
      </c>
      <c r="L504" s="423">
        <f ca="1">$G504+$C504/60*0+$C504*3</f>
        <v>43606.624999998807</v>
      </c>
      <c r="M504" s="424" t="str">
        <f>IF(_tag_month_day!A494="","",_tag_month_day!A494)</f>
        <v/>
      </c>
      <c r="N504" s="424" t="str">
        <f>IF(_tag_month_day!B494="","",_tag_month_day!B494)</f>
        <v/>
      </c>
      <c r="O504" s="425" t="e">
        <f>IF(M504+N504=0,"",M504+N504)</f>
        <v>#VALUE!</v>
      </c>
      <c r="P504" s="424" t="str">
        <f>IF(_tag_month_day!C494="","",_tag_month_day!C494)</f>
        <v/>
      </c>
      <c r="Q504" s="424" t="str">
        <f>IF(_tag_month_day!D494="","",_tag_month_day!D494)</f>
        <v/>
      </c>
      <c r="R504" s="426" t="str">
        <f>IF(_tag_month_day!CB494="","",_tag_month_day!CB494/100)</f>
        <v/>
      </c>
      <c r="S504" s="427" t="str">
        <f>IF(_tag_month_day!E494="","",_tag_month_day!E494)</f>
        <v/>
      </c>
      <c r="T504" s="427" t="str">
        <f>IF(_tag_month_day!F494="","",_tag_month_day!F494)</f>
        <v/>
      </c>
      <c r="U504" s="428" t="e">
        <f>S504+T504</f>
        <v>#VALUE!</v>
      </c>
      <c r="V504" s="429" t="e">
        <f>U504/AJ504</f>
        <v>#VALUE!</v>
      </c>
      <c r="W504" s="430" t="str">
        <f>IF(_jhy_month_day!A494="","",_jhy_month_day!A494)</f>
        <v/>
      </c>
      <c r="X504" s="431" t="str">
        <f>IF(_jhy_month_day!B494="","",_jhy_month_day!B494/100)</f>
        <v/>
      </c>
      <c r="Y504" s="431" t="str">
        <f>IF(_jhy_month_day!C494="","",_jhy_month_day!C494/100)</f>
        <v/>
      </c>
      <c r="Z504" s="432">
        <f>Z500+1</f>
        <v>124</v>
      </c>
      <c r="AA504" s="433" t="str">
        <f>IF(_tag_month_day!G494="","",_tag_month_day!G494/100)</f>
        <v/>
      </c>
      <c r="AB504" s="433" t="str">
        <f>IF(_tag_month_day!H494="","",_tag_month_day!H494/100)</f>
        <v/>
      </c>
      <c r="AC504" s="434">
        <f>IF(X504="",AC503,BK504*($AV503*X504+$AW503*FD503+$AX503*FI503+$AY503*FN503+$AZ503*FS503+$BA503*FX503+$BG503*GE503)/(AV503*Y504+AX503*FK503+AW503*FF503+AY503*FP503+AZ503*FU503+BA503*FZ503+BG503*GG503+BB503*GK503+BC503*GN503+BD503*GP503))</f>
        <v>1.59963432013121</v>
      </c>
      <c r="AD504" s="435" t="str">
        <f>IF(AC504=AC503,"",AC504-AC503)</f>
        <v/>
      </c>
      <c r="AE504" s="436" t="str">
        <f>IF(1-AF504=0,"",(1-AF504))</f>
        <v/>
      </c>
      <c r="AF504" s="437">
        <v>1</v>
      </c>
      <c r="AG504" s="10" t="str">
        <f>AG503</f>
        <v>9A3</v>
      </c>
      <c r="AH504" s="438" t="str">
        <f>AH503</f>
        <v/>
      </c>
      <c r="AI504" s="424"/>
      <c r="AJ504" s="10" t="str">
        <f>IF(_tag_month_day!I494="","",_tag_month_day!I494)</f>
        <v/>
      </c>
      <c r="AK504" s="440"/>
      <c r="AL504" s="440"/>
      <c r="AM504" s="440"/>
      <c r="AN504" s="441">
        <f>AN503</f>
        <v>2</v>
      </c>
      <c r="AO504" s="441">
        <f>AO503</f>
        <v>8</v>
      </c>
      <c r="AP504" s="442" t="e">
        <f>(IF(AN504=0,AS503,AS503*(1+AO504/AN504)/(AR504+AO504/AN504)))+AT504</f>
        <v>#VALUE!</v>
      </c>
      <c r="AQ504" s="443" t="str">
        <f>IF(_tag_month_day!J494="","",_tag_month_day!J494/100)</f>
        <v/>
      </c>
      <c r="AR504" s="444">
        <f>AR503</f>
        <v>1.3</v>
      </c>
      <c r="AS504" s="445" t="e">
        <f>AQ504*(AN504*AR504+AO504)/(AN504+AO504)</f>
        <v>#VALUE!</v>
      </c>
      <c r="AT504" s="445" t="e">
        <f>(SUM(BE504:BF504)-SUM(BE503:BF503))*0.05</f>
        <v>#VALUE!</v>
      </c>
      <c r="AU504" s="446" t="str">
        <f>IF(_tag_month_day!CC494="","",IF(_tag_month_day!CC494&gt;0,_tag_month_day!CD494,_tag_month_day!CE494))</f>
        <v/>
      </c>
      <c r="AV504" s="447" t="str">
        <f>IF(_tag_month_day!L494="","",_tag_month_day!L494/100)</f>
        <v/>
      </c>
      <c r="AW504" s="431">
        <f>AW503</f>
        <v>0</v>
      </c>
      <c r="AX504" s="431">
        <f>AX503</f>
        <v>0</v>
      </c>
      <c r="AY504" s="431" t="str">
        <f>IF(_tag_month_day!M494="","",_tag_month_day!M494/100)</f>
        <v/>
      </c>
      <c r="AZ504" s="431" t="str">
        <f>IF(_tag_month_day!N494="","",_tag_month_day!N494/100)</f>
        <v/>
      </c>
      <c r="BA504" s="431" t="str">
        <f>IF(_tag_month_day!O494="","",_tag_month_day!O494/100)</f>
        <v/>
      </c>
      <c r="BB504" s="448" t="str">
        <f>IF(_tag_month_day!P494="","",_tag_month_day!P494/100)</f>
        <v/>
      </c>
      <c r="BC504" s="448">
        <f>BC503</f>
        <v>0</v>
      </c>
      <c r="BD504" s="448" t="str">
        <f>IF(_tag_month_day!Q494="","",_tag_month_day!Q494/100)</f>
        <v/>
      </c>
      <c r="BE504" s="449" t="str">
        <f>IF(_tag_month_day!R494="","",_tag_month_day!R494/100)</f>
        <v/>
      </c>
      <c r="BF504" s="388" t="e">
        <f>(AU504*(100+BE504*100))/(AJ504-AU504)/100</f>
        <v>#VALUE!</v>
      </c>
      <c r="BG504" s="450" t="e">
        <f>BE504+BF504</f>
        <v>#VALUE!</v>
      </c>
      <c r="BH504" s="451" t="e">
        <f>SUM(AV504:BF504)</f>
        <v>#VALUE!</v>
      </c>
      <c r="BI504" s="452" t="e">
        <f>IF(CX504=0,BI503,(DK504*查询!$R$5+DL504*查询!$Q$5+DM504*查询!$N$5+DN504*查询!$O$5+DO504*查询!$P$5)*AF504/CX504)</f>
        <v>#VALUE!</v>
      </c>
      <c r="BJ504" s="452" t="e">
        <f>IF(CX504=0,BJ503,(DP504*查询!$S$5+DQ504*查询!$T$5+DR504*查询!$U$5)*AF504/CX504)</f>
        <v>#VALUE!</v>
      </c>
      <c r="BK504" s="452">
        <f>BK503</f>
        <v>1</v>
      </c>
      <c r="BL504" s="453" t="e">
        <f>SUMPRODUCT((AV504:BA504)*(GS504:GX504))/((GS504:GX504)+SUM(BB504:BD504)*GY504+BG504*GZ504)</f>
        <v>#VALUE!</v>
      </c>
      <c r="BM504" s="453" t="e">
        <f>BK504*($AV504*FB504+$AW504*FD504+$AX504*FI504+$AY504*FN504+$AZ504*FS504+$BA504*FX504+$BG504*GE504)/(AV504*EY504+AX504*FK504+AW504*FF504+AY504*FP504+AZ504*FU504+BA504*FZ504+BG504*GG504+BB504*GK504+BC504*GN504+BD504*GP504)</f>
        <v>#VALUE!</v>
      </c>
      <c r="BN504" s="453" t="e">
        <f>($AV504*FC504+$AX504*FJ504+$AW504*FE504+$AY504*FO504+$AZ504*FT504+$BA504*FY504+$BG504*GF504)/($AV504*FA504+BG504*GH504+BB504*GL504+BC504*GO504+BD504*GQ504+BA504*GA504)</f>
        <v>#VALUE!</v>
      </c>
      <c r="BO504" s="454" t="e">
        <f>SUMPRODUCT(AV504:BA504*GS504:GX504)/(GS504:GX504+(BB504+BC504+BD504)*GY504+BG504)</f>
        <v>#VALUE!</v>
      </c>
      <c r="BP504" s="454" t="e">
        <f>SUMPRODUCT(AV504:BA504*GS504:GX504)/(GS504:GX504+(BB504+BC504+BD504)*GY504+BG504)</f>
        <v>#VALUE!</v>
      </c>
      <c r="BQ504" s="454" t="e">
        <f>SUMPRODUCT(AV504:BA504*GS504:GX504)/(GS504:GX504+(BB504+BC504+BD504)*GY504+BG504)</f>
        <v>#VALUE!</v>
      </c>
      <c r="BR504" s="453" t="str">
        <f>IF(_tag_month_day!T494="","",_tag_month_day!T494)</f>
        <v/>
      </c>
      <c r="BS504" s="453" t="str">
        <f>IF(_tag_month_day!U494="","",_tag_month_day!U494)</f>
        <v/>
      </c>
      <c r="BT504" s="455" t="str">
        <f>IF(CK504="","",IF((CK504&gt;=BV504-0.12)*(CK504&lt;=BV504+0.12),"合格","不合格"))</f>
        <v/>
      </c>
      <c r="BU504" s="456" t="str">
        <f>IF(_tag_month_day!V494="","",_tag_month_day!V494)</f>
        <v/>
      </c>
      <c r="BV504" s="457" t="str">
        <f>IF(_tag_month_day!W494="","",_tag_month_day!W494)</f>
        <v/>
      </c>
      <c r="BW504" s="458" t="str">
        <f>IF(_tag_month_day!X494="","",_tag_month_day!X494)</f>
        <v/>
      </c>
      <c r="BX504" s="458" t="str">
        <f>IF(_tag_month_day!Y494="","",_tag_month_day!Y494)</f>
        <v/>
      </c>
      <c r="BY504" s="459">
        <f ca="1">L504</f>
        <v>43606.624999998807</v>
      </c>
      <c r="BZ504" s="460"/>
      <c r="CA504" s="461"/>
      <c r="CB504" s="424" t="str">
        <f>IF(_tag_month_day!Z494="","",_tag_month_day!Z494)</f>
        <v/>
      </c>
      <c r="CC504" s="424" t="str">
        <f>IF(_tag_month_day!AA494="","",_tag_month_day!AA494)</f>
        <v/>
      </c>
      <c r="CD504" s="424" t="str">
        <f>IF(_tag_month_day!AB494="","",_tag_month_day!AB494)</f>
        <v/>
      </c>
      <c r="CE504" s="424" t="str">
        <f>IF(_tag_month_day!AC494="","",_tag_month_day!AC494)</f>
        <v/>
      </c>
      <c r="CF504" s="424" t="str">
        <f>IF(_tag_month_day!AD494="","",_tag_month_day!AD494)</f>
        <v/>
      </c>
      <c r="CG504" s="424" t="str">
        <f>IF(_tag_month_day!AE494="","",_tag_month_day!AE494)</f>
        <v/>
      </c>
      <c r="CH504" s="424" t="str">
        <f>IF(_tag_month_day!AF494="","",_tag_month_day!AF494)</f>
        <v/>
      </c>
      <c r="CI504" s="424" t="str">
        <f>IF(_tag_month_day!AG494="","",_tag_month_day!AG494)</f>
        <v/>
      </c>
      <c r="CJ504" s="424" t="str">
        <f>IF(_tag_month_day!AH494="","",_tag_month_day!AH494)</f>
        <v/>
      </c>
      <c r="CK504" s="424" t="str">
        <f>IF(_tag_month_day!AI494="","",_tag_month_day!AI494)</f>
        <v/>
      </c>
      <c r="CL504" s="4" t="str">
        <f>IF(_tag_month_day!AJ494="","",_tag_month_day!AJ494)</f>
        <v/>
      </c>
      <c r="CM504" s="4" t="str">
        <f>IF(_tag_month_day!AK494="","",_tag_month_day!AK494)</f>
        <v/>
      </c>
      <c r="CN504" s="4" t="str">
        <f>IF(_tag_month_day!AL494="","",_tag_month_day!AL494)</f>
        <v/>
      </c>
      <c r="CO504" s="4" t="str">
        <f>IF(_tag_month_day!AM494="","",_tag_month_day!AM494)</f>
        <v/>
      </c>
      <c r="CP504" s="4" t="str">
        <f>IF(_tag_month_day!AN494="","",_tag_month_day!AN494)</f>
        <v/>
      </c>
      <c r="CQ504" s="4" t="str">
        <f>IF(_tag_month_day!AO494="","",_tag_month_day!AO494)</f>
        <v/>
      </c>
      <c r="CR504" s="462" t="str">
        <f>IF(_tag_month_day!AP494="","",_tag_month_day!AP494)</f>
        <v/>
      </c>
      <c r="CS504" s="463" t="str">
        <f>IF(_tag_month_day!AQ494="","",_tag_month_day!AQ494)</f>
        <v/>
      </c>
      <c r="CT504" s="4" t="str">
        <f>IF(_tag_month_day!AR494="","",_tag_month_day!AR494)</f>
        <v/>
      </c>
      <c r="CU504" s="464" t="e">
        <f>DU504/AJ504</f>
        <v>#VALUE!</v>
      </c>
      <c r="CV504" s="451" t="e">
        <f>BG504/BH504</f>
        <v>#VALUE!</v>
      </c>
      <c r="CW504" s="465" t="e">
        <f>AJ504*(1-CV504)*CU504*AF504</f>
        <v>#VALUE!</v>
      </c>
      <c r="CX504" s="465" t="e">
        <f>CW504*94%</f>
        <v>#VALUE!</v>
      </c>
      <c r="CY504" s="466" t="e">
        <f>IF(CX504=0,0,DS504/(DS504+CX504))</f>
        <v>#VALUE!</v>
      </c>
      <c r="CZ504" s="465" t="e">
        <f>$AJ504*EF504</f>
        <v>#VALUE!</v>
      </c>
      <c r="DA504" s="465" t="e">
        <f>$AJ504*EG504</f>
        <v>#VALUE!</v>
      </c>
      <c r="DB504" s="465" t="e">
        <f>$AJ504*EH504</f>
        <v>#VALUE!</v>
      </c>
      <c r="DC504" s="465" t="e">
        <f>$AJ504*EI504</f>
        <v>#VALUE!</v>
      </c>
      <c r="DD504" s="465" t="e">
        <f>$AJ504*EJ504</f>
        <v>#VALUE!</v>
      </c>
      <c r="DE504" s="465" t="e">
        <f>$AJ504*EK504</f>
        <v>#VALUE!</v>
      </c>
      <c r="DF504" s="465" t="e">
        <f>$AJ504*EL504</f>
        <v>#VALUE!</v>
      </c>
      <c r="DG504" s="465" t="e">
        <f>$AJ504*EM504</f>
        <v>#VALUE!</v>
      </c>
      <c r="DH504" s="465" t="e">
        <f>$AJ504*EN504</f>
        <v>#VALUE!</v>
      </c>
      <c r="DI504" s="465" t="e">
        <f>$AJ504*EO504</f>
        <v>#VALUE!</v>
      </c>
      <c r="DJ504" s="465" t="e">
        <f>CZ504*(1-EP504)</f>
        <v>#VALUE!</v>
      </c>
      <c r="DK504" s="465" t="e">
        <f>DA504*(1-ER504)</f>
        <v>#VALUE!</v>
      </c>
      <c r="DL504" s="465" t="e">
        <f>DB504*(1-EQ504)</f>
        <v>#VALUE!</v>
      </c>
      <c r="DM504" s="465" t="e">
        <f>DC504*(1-ES504)</f>
        <v>#VALUE!</v>
      </c>
      <c r="DN504" s="465" t="e">
        <f>DD504*(1-ET504)</f>
        <v>#VALUE!</v>
      </c>
      <c r="DO504" s="465" t="e">
        <f>DE504</f>
        <v>#VALUE!</v>
      </c>
      <c r="DP504" s="465" t="e">
        <f>DF504*(1-EU504)</f>
        <v>#VALUE!</v>
      </c>
      <c r="DQ504" s="465" t="e">
        <f>DG504*(1-EV504)</f>
        <v>#VALUE!</v>
      </c>
      <c r="DR504" s="465" t="e">
        <f>DH504*(1-EW504)</f>
        <v>#VALUE!</v>
      </c>
      <c r="DS504" s="465" t="e">
        <f>DI504</f>
        <v>#VALUE!</v>
      </c>
      <c r="DT504" s="465" t="e">
        <f>SUM(DJ504:DS504)</f>
        <v>#VALUE!</v>
      </c>
      <c r="DU504" s="465" t="e">
        <f>(GS504:GX504)+(DP504+DQ504+DR504)*GY504+DS504</f>
        <v>#VALUE!</v>
      </c>
      <c r="DV504" s="451" t="e">
        <f>AV504/$BH504/(1-EP504)</f>
        <v>#VALUE!</v>
      </c>
      <c r="DW504" s="451" t="e">
        <f>AW504/$BH504/(1-ER504)</f>
        <v>#VALUE!</v>
      </c>
      <c r="DX504" s="451" t="e">
        <f>AX504/$BH504/(1-EQ504)</f>
        <v>#VALUE!</v>
      </c>
      <c r="DY504" s="451" t="e">
        <f>AY504/$BH504/(1-ES504)</f>
        <v>#VALUE!</v>
      </c>
      <c r="DZ504" s="451" t="e">
        <f>AZ504/$BH504/(1-ET504)</f>
        <v>#VALUE!</v>
      </c>
      <c r="EA504" s="451" t="e">
        <f>BA504/$BH504/(1-AX504)</f>
        <v>#VALUE!</v>
      </c>
      <c r="EB504" s="451" t="e">
        <f>BB504/$BH504/(1-EU504)</f>
        <v>#VALUE!</v>
      </c>
      <c r="EC504" s="451" t="e">
        <f>BC504/$BH504/(1-EV504)</f>
        <v>#VALUE!</v>
      </c>
      <c r="ED504" s="451" t="e">
        <f>BD504/$BH504/(1-EW504)</f>
        <v>#VALUE!</v>
      </c>
      <c r="EE504" s="451" t="e">
        <f>BG504/BH504</f>
        <v>#VALUE!</v>
      </c>
      <c r="EF504" s="451" t="e">
        <f>DV504/SUM($DV504:$EE504)</f>
        <v>#VALUE!</v>
      </c>
      <c r="EG504" s="451" t="e">
        <f>DW504/SUM($DV504:$EE504)</f>
        <v>#VALUE!</v>
      </c>
      <c r="EH504" s="451" t="e">
        <f>DX504/SUM($DV504:$EE504)</f>
        <v>#VALUE!</v>
      </c>
      <c r="EI504" s="451" t="e">
        <f>DY504/SUM($DV504:$EE504)</f>
        <v>#VALUE!</v>
      </c>
      <c r="EJ504" s="451" t="e">
        <f>DZ504/SUM($DV504:$EE504)</f>
        <v>#VALUE!</v>
      </c>
      <c r="EK504" s="451" t="e">
        <f>EA504/SUM($DV504:$EE504)</f>
        <v>#VALUE!</v>
      </c>
      <c r="EL504" s="451" t="e">
        <f>EB504/SUM($DV504:$EE504)</f>
        <v>#VALUE!</v>
      </c>
      <c r="EM504" s="451" t="e">
        <f>EC504/SUM($DV504:$EE504)</f>
        <v>#VALUE!</v>
      </c>
      <c r="EN504" s="451" t="e">
        <f>ED504/SUM($DV504:$EE504)</f>
        <v>#VALUE!</v>
      </c>
      <c r="EO504" s="451" t="e">
        <f>EE504/SUM($DV504:$EE504)</f>
        <v>#VALUE!</v>
      </c>
      <c r="EP504" s="450">
        <f>EP503</f>
        <v>0.080000000000000002</v>
      </c>
      <c r="EQ504" s="450">
        <f>EQ503</f>
        <v>0.014999999999999999</v>
      </c>
      <c r="ER504" s="450">
        <f>ER503</f>
        <v>0.014999999999999999</v>
      </c>
      <c r="ES504" s="450">
        <f>ES503</f>
        <v>0.014999999999999999</v>
      </c>
      <c r="ET504" s="450">
        <f>ET503</f>
        <v>0.014999999999999999</v>
      </c>
      <c r="EU504" s="450">
        <f>EU503</f>
        <v>0.089999999999999997</v>
      </c>
      <c r="EV504" s="450">
        <f>EV503</f>
        <v>0.089999999999999997</v>
      </c>
      <c r="EW504" s="450">
        <f>EW503</f>
        <v>0.089999999999999997</v>
      </c>
      <c r="EX504" s="431" t="str">
        <f>IF(_tag_month_day!AS494="","",_tag_month_day!AS494/100)</f>
        <v/>
      </c>
      <c r="EY504" s="431" t="str">
        <f>IF(_tag_month_day!AT494="","",_tag_month_day!AT494/100)</f>
        <v/>
      </c>
      <c r="EZ504" s="431" t="str">
        <f>IF(_tag_month_day!AU494="","",_tag_month_day!AU494/100)</f>
        <v/>
      </c>
      <c r="FA504" s="431" t="str">
        <f>IF(_tag_month_day!AV494="","",_tag_month_day!AV494/100)</f>
        <v/>
      </c>
      <c r="FB504" s="431" t="str">
        <f>IF(_tag_month_day!AW494="","",_tag_month_day!AW494/100)</f>
        <v/>
      </c>
      <c r="FC504" s="431" t="str">
        <f>IF(_tag_month_day!AX494="","",_tag_month_day!AX494/100)</f>
        <v/>
      </c>
      <c r="FD504" s="449" t="str">
        <f>IF(_tag_month_day!AY494="","",_tag_month_day!AY494/100)</f>
        <v/>
      </c>
      <c r="FE504" s="449" t="str">
        <f>IF(_tag_month_day!AZ494="","",_tag_month_day!AZ494/100)</f>
        <v/>
      </c>
      <c r="FF504" s="449" t="str">
        <f>IF(_tag_month_day!BA494="","",_tag_month_day!BA494/100)</f>
        <v/>
      </c>
      <c r="FG504" s="449" t="str">
        <f>IF(_tag_month_day!BB494="","",_tag_month_day!BB494/100)</f>
        <v/>
      </c>
      <c r="FH504" s="467" t="str">
        <f>IF(_tag_month_day!BC494="","",_tag_month_day!BC494/100)</f>
        <v/>
      </c>
      <c r="FI504" s="449">
        <f>FI503</f>
        <v>0.40999999999999998</v>
      </c>
      <c r="FJ504" s="449">
        <f>FJ503</f>
        <v>0.11</v>
      </c>
      <c r="FK504" s="449">
        <f>FK503</f>
        <v>0.014999999999999999</v>
      </c>
      <c r="FL504" s="449">
        <f>FL503</f>
        <v>0</v>
      </c>
      <c r="FM504" s="467">
        <f>FM503</f>
        <v>0.0001</v>
      </c>
      <c r="FN504" s="449">
        <f>FN503</f>
        <v>0.32000000000000001</v>
      </c>
      <c r="FO504" s="449">
        <f>FO503</f>
        <v>0.20000000000000001</v>
      </c>
      <c r="FP504" s="449">
        <f>FP503</f>
        <v>0.01</v>
      </c>
      <c r="FQ504" s="449">
        <f>FQ503</f>
        <v>0</v>
      </c>
      <c r="FR504" s="467">
        <f>FR503</f>
        <v>0.0001</v>
      </c>
      <c r="FS504" s="449" t="str">
        <f>IF(_tag_month_day!BD494="","",_tag_month_day!BD494/100)</f>
        <v/>
      </c>
      <c r="FT504" s="449" t="str">
        <f>IF(_tag_month_day!BE494="","",_tag_month_day!BE494/100)</f>
        <v/>
      </c>
      <c r="FU504" s="449" t="str">
        <f>IF(_tag_month_day!BF494="","",_tag_month_day!BF494/100)</f>
        <v/>
      </c>
      <c r="FV504" s="449" t="str">
        <f>IF(_tag_month_day!BG494="","",_tag_month_day!BG494/100)</f>
        <v/>
      </c>
      <c r="FW504" s="467" t="str">
        <f>IF(_tag_month_day!BH494="","",_tag_month_day!BH494/100)</f>
        <v/>
      </c>
      <c r="FX504" s="449" t="str">
        <f>IF(_tag_month_day!BI494="","",_tag_month_day!BI494/100)</f>
        <v/>
      </c>
      <c r="FY504" s="449" t="str">
        <f>IF(_tag_month_day!BJ494="","",_tag_month_day!BJ494/100)</f>
        <v/>
      </c>
      <c r="FZ504" s="468" t="str">
        <f>IF(_tag_month_day!BK494="","",_tag_month_day!BK494/100)</f>
        <v/>
      </c>
      <c r="GA504" s="449" t="str">
        <f>IF(_tag_month_day!BL494="","",_tag_month_day!BL494/100)</f>
        <v/>
      </c>
      <c r="GB504" s="467" t="str">
        <f>IF(_tag_month_day!BM494="","",_tag_month_day!BM494/100)</f>
        <v/>
      </c>
      <c r="GC504" s="431" t="str">
        <f>IF(_tag_month_day!BN494="","",_tag_month_day!BN494/100)</f>
        <v/>
      </c>
      <c r="GD504" s="431" t="str">
        <f>IF(_tag_month_day!BO494="","",_tag_month_day!BO494/100)</f>
        <v/>
      </c>
      <c r="GE504" s="431" t="str">
        <f>IF(_tag_month_day!BP494="","",_tag_month_day!BP494/100)</f>
        <v/>
      </c>
      <c r="GF504" s="431" t="str">
        <f>IF(_tag_month_day!BQ494="","",_tag_month_day!BQ494/100)</f>
        <v/>
      </c>
      <c r="GG504" s="431" t="str">
        <f>IF(_tag_month_day!BR494="","",_tag_month_day!BR494/100)</f>
        <v/>
      </c>
      <c r="GH504" s="431" t="str">
        <f>IF(_tag_month_day!BS494="","",_tag_month_day!BS494/100)</f>
        <v/>
      </c>
      <c r="GI504" s="467" t="str">
        <f>IF(_tag_month_day!BT494="","",_tag_month_day!BT494/100)</f>
        <v/>
      </c>
      <c r="GJ504" s="469" t="str">
        <f>IF(_tag_month_day!BU494="","",_tag_month_day!BU494/100)</f>
        <v/>
      </c>
      <c r="GK504" s="470">
        <f>GK503</f>
        <v>0.070000000000000007</v>
      </c>
      <c r="GL504" s="470">
        <f>GL503</f>
        <v>0.029999999999999999</v>
      </c>
      <c r="GM504" s="471" t="str">
        <f>IF(_tag_month_day!BX494="","",_tag_month_day!BX494/100)</f>
        <v/>
      </c>
      <c r="GN504" s="470">
        <f>GN503</f>
        <v>0.070000000000000007</v>
      </c>
      <c r="GO504" s="470">
        <f>GO503</f>
        <v>0.029999999999999999</v>
      </c>
      <c r="GP504" s="470">
        <f>GP503</f>
        <v>0.089999999999999997</v>
      </c>
      <c r="GQ504" s="470">
        <f>GQ503</f>
        <v>0.029999999999999999</v>
      </c>
      <c r="GR504" s="471" t="str">
        <f>IF(_tag_month_day!CA494="","",_tag_month_day!CA494/100)</f>
        <v/>
      </c>
      <c r="GS504" s="472">
        <f>GS503</f>
        <v>0.95299999999999996</v>
      </c>
      <c r="GT504" s="472">
        <f>GT503</f>
        <v>0.55000000000000004</v>
      </c>
      <c r="GU504" s="472">
        <f>GU503</f>
        <v>0.55000000000000004</v>
      </c>
      <c r="GV504" s="472">
        <f>GV503</f>
        <v>0.55000000000000004</v>
      </c>
      <c r="GW504" s="472">
        <f>GW503</f>
        <v>0.5</v>
      </c>
      <c r="GX504" s="472">
        <f>GX503</f>
        <v>0.93500000000000005</v>
      </c>
      <c r="GY504" s="472">
        <f>GY503</f>
        <v>0.14999999999999999</v>
      </c>
      <c r="GZ504" s="472">
        <f>GZ503</f>
        <v>1</v>
      </c>
      <c r="HA504" s="474">
        <f>HA503</f>
        <v>0.047</v>
      </c>
      <c r="HB504" s="474">
        <f>HB503</f>
        <v>0.45000000000000001</v>
      </c>
      <c r="HC504" s="474">
        <f>HC503</f>
        <v>0.45000000000000001</v>
      </c>
      <c r="HD504" s="474">
        <f>HD503</f>
        <v>0.45000000000000001</v>
      </c>
      <c r="HE504" s="474">
        <f>HE503</f>
        <v>0.5</v>
      </c>
      <c r="HF504" s="474">
        <f>HF503</f>
        <v>0.065000000000000002</v>
      </c>
      <c r="HG504" s="474">
        <f>HG503</f>
        <v>0.84999999999999998</v>
      </c>
      <c r="HH504" s="474">
        <f>HH503</f>
        <v>0</v>
      </c>
      <c r="HI504" s="10">
        <f>IF(BZ504&lt;&gt;"",CK504-BV504,0)</f>
        <v>0</v>
      </c>
      <c r="HJ504" s="10" t="e">
        <f>IF(AJ504&gt;0,AH504-AJ504,0)</f>
        <v>#VALUE!</v>
      </c>
      <c r="HK504" s="466">
        <f>HK503</f>
        <v>0.84999999999999998</v>
      </c>
      <c r="HL504" s="424">
        <f>HL503</f>
        <v>550000</v>
      </c>
      <c r="HM504" s="424">
        <f>HM503</f>
        <v>480000</v>
      </c>
      <c r="HN504" s="465" t="e">
        <f>(DJ504*EZ504+DK504*FH504+DL504*FM504+DM504*FR504+DN504*FW504+DO504*GB504+DS504*GI504+DP504*GM504+DR504*GR504)*1000*2</f>
        <v>#VALUE!</v>
      </c>
      <c r="HO504" s="465" t="e">
        <f>HN504*HK504*$HO$2/HL504*1000000</f>
        <v>#VALUE!</v>
      </c>
      <c r="HP504" s="465" t="e">
        <f>HN504*HK504*$HP$2/HM504*1000000</f>
        <v>#VALUE!</v>
      </c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</row>
    <row customFormat="1" r="505" s="0">
      <c r="A505" s="420">
        <v>494</v>
      </c>
      <c r="B505" s="421">
        <f ca="1">IF(D505=D504,B504,IF(D505="夜班",B504+1,B504))</f>
        <v>43606</v>
      </c>
      <c r="C505" s="422">
        <f>C504</f>
        <v>0.041666666666666699</v>
      </c>
      <c r="D505" s="10" t="str">
        <f ca="1">IF(HOUR(G505)&lt;8,"夜班",IF(HOUR(G505)&lt;16,"白班",IF(HOUR(G505)&lt;24,"中班",0)))</f>
        <v>白班</v>
      </c>
      <c r="E505" s="10" t="e">
        <f ca="1">IF(F505=1,"甲",IF(F505=2,"乙",IF(F505=3,"丙",IF(F505=4,"丁",""))))</f>
        <v>#REF!</v>
      </c>
      <c r="F505" s="10" t="e">
        <f ca="1">SUMPRODUCT((成本日报!$A$3:$A$95=计划!B505)*(成本日报!$B$3:$B$95=计划!$D505),成本日报!$C$3:$C$95)</f>
        <v>#REF!</v>
      </c>
      <c r="G505" s="423">
        <f ca="1">G504+C504</f>
        <v>43606.541666665471</v>
      </c>
      <c r="H505" s="423">
        <f ca="1">$G505+$C505/60*10+$C505*0</f>
        <v>43606.548611109916</v>
      </c>
      <c r="I505" s="423">
        <f ca="1">$G505+$C505/60*18+$C505*0</f>
        <v>43606.554166665468</v>
      </c>
      <c r="J505" s="423">
        <f ca="1">$G505+$C505/60*0+$C505*1</f>
        <v>43606.583333332135</v>
      </c>
      <c r="K505" s="423">
        <f ca="1">$G505+$C505/60*30+$C505*2</f>
        <v>43606.645833332143</v>
      </c>
      <c r="L505" s="423">
        <f ca="1">$G505+$C505/60*0+$C505*3</f>
        <v>43606.666666665471</v>
      </c>
      <c r="M505" s="424" t="str">
        <f>IF(_tag_month_day!A495="","",_tag_month_day!A495)</f>
        <v/>
      </c>
      <c r="N505" s="424" t="str">
        <f>IF(_tag_month_day!B495="","",_tag_month_day!B495)</f>
        <v/>
      </c>
      <c r="O505" s="425" t="e">
        <f>IF(M505+N505=0,"",M505+N505)</f>
        <v>#VALUE!</v>
      </c>
      <c r="P505" s="424" t="str">
        <f>IF(_tag_month_day!C495="","",_tag_month_day!C495)</f>
        <v/>
      </c>
      <c r="Q505" s="424" t="str">
        <f>IF(_tag_month_day!D495="","",_tag_month_day!D495)</f>
        <v/>
      </c>
      <c r="R505" s="426" t="str">
        <f>IF(_tag_month_day!CB495="","",_tag_month_day!CB495/100)</f>
        <v/>
      </c>
      <c r="S505" s="427" t="str">
        <f>IF(_tag_month_day!E495="","",_tag_month_day!E495)</f>
        <v/>
      </c>
      <c r="T505" s="427" t="str">
        <f>IF(_tag_month_day!F495="","",_tag_month_day!F495)</f>
        <v/>
      </c>
      <c r="U505" s="428" t="e">
        <f>S505+T505</f>
        <v>#VALUE!</v>
      </c>
      <c r="V505" s="429" t="e">
        <f>U505/AJ505</f>
        <v>#VALUE!</v>
      </c>
      <c r="W505" s="430" t="str">
        <f>IF(_jhy_month_day!A495="","",_jhy_month_day!A495)</f>
        <v/>
      </c>
      <c r="X505" s="431" t="str">
        <f>IF(_jhy_month_day!B495="","",_jhy_month_day!B495/100)</f>
        <v/>
      </c>
      <c r="Y505" s="431" t="str">
        <f>IF(_jhy_month_day!C495="","",_jhy_month_day!C495/100)</f>
        <v/>
      </c>
      <c r="Z505" s="432">
        <f>Z501+1</f>
        <v>124</v>
      </c>
      <c r="AA505" s="433" t="str">
        <f>IF(_tag_month_day!G495="","",_tag_month_day!G495/100)</f>
        <v/>
      </c>
      <c r="AB505" s="433" t="str">
        <f>IF(_tag_month_day!H495="","",_tag_month_day!H495/100)</f>
        <v/>
      </c>
      <c r="AC505" s="434">
        <f>IF(X505="",AC504,BK505*($AV504*X505+$AW504*FD504+$AX504*FI504+$AY504*FN504+$AZ504*FS504+$BA504*FX504+$BG504*GE504)/(AV504*Y505+AX504*FK504+AW504*FF504+AY504*FP504+AZ504*FU504+BA504*FZ504+BG504*GG504+BB504*GK504+BC504*GN504+BD504*GP504))</f>
        <v>1.59963432013121</v>
      </c>
      <c r="AD505" s="435" t="str">
        <f>IF(AC505=AC504,"",AC505-AC504)</f>
        <v/>
      </c>
      <c r="AE505" s="436" t="str">
        <f>IF(1-AF505=0,"",(1-AF505))</f>
        <v/>
      </c>
      <c r="AF505" s="437">
        <v>1</v>
      </c>
      <c r="AG505" s="10" t="str">
        <f>AG504</f>
        <v>9A3</v>
      </c>
      <c r="AH505" s="438" t="str">
        <f>AH504</f>
        <v/>
      </c>
      <c r="AI505" s="424"/>
      <c r="AJ505" s="10" t="str">
        <f>IF(_tag_month_day!I495="","",_tag_month_day!I495)</f>
        <v/>
      </c>
      <c r="AK505" s="440"/>
      <c r="AL505" s="440"/>
      <c r="AM505" s="440"/>
      <c r="AN505" s="441">
        <f>AN504</f>
        <v>2</v>
      </c>
      <c r="AO505" s="441">
        <f>AO504</f>
        <v>8</v>
      </c>
      <c r="AP505" s="442" t="e">
        <f>(IF(AN505=0,AS504,AS504*(1+AO505/AN505)/(AR505+AO505/AN505)))+AT505</f>
        <v>#VALUE!</v>
      </c>
      <c r="AQ505" s="443" t="str">
        <f>IF(_tag_month_day!J495="","",_tag_month_day!J495/100)</f>
        <v/>
      </c>
      <c r="AR505" s="444">
        <f>AR504</f>
        <v>1.3</v>
      </c>
      <c r="AS505" s="445" t="e">
        <f>AQ505*(AN505*AR505+AO505)/(AN505+AO505)</f>
        <v>#VALUE!</v>
      </c>
      <c r="AT505" s="445" t="e">
        <f>(SUM(BE505:BF505)-SUM(BE504:BF504))*0.05</f>
        <v>#VALUE!</v>
      </c>
      <c r="AU505" s="446" t="str">
        <f>IF(_tag_month_day!CC495="","",IF(_tag_month_day!CC495&gt;0,_tag_month_day!CD495,_tag_month_day!CE495))</f>
        <v/>
      </c>
      <c r="AV505" s="447" t="str">
        <f>IF(_tag_month_day!L495="","",_tag_month_day!L495/100)</f>
        <v/>
      </c>
      <c r="AW505" s="431">
        <f>AW504</f>
        <v>0</v>
      </c>
      <c r="AX505" s="431">
        <f>AX504</f>
        <v>0</v>
      </c>
      <c r="AY505" s="431" t="str">
        <f>IF(_tag_month_day!M495="","",_tag_month_day!M495/100)</f>
        <v/>
      </c>
      <c r="AZ505" s="431" t="str">
        <f>IF(_tag_month_day!N495="","",_tag_month_day!N495/100)</f>
        <v/>
      </c>
      <c r="BA505" s="431" t="str">
        <f>IF(_tag_month_day!O495="","",_tag_month_day!O495/100)</f>
        <v/>
      </c>
      <c r="BB505" s="448" t="str">
        <f>IF(_tag_month_day!P495="","",_tag_month_day!P495/100)</f>
        <v/>
      </c>
      <c r="BC505" s="448">
        <f>BC504</f>
        <v>0</v>
      </c>
      <c r="BD505" s="448" t="str">
        <f>IF(_tag_month_day!Q495="","",_tag_month_day!Q495/100)</f>
        <v/>
      </c>
      <c r="BE505" s="449" t="str">
        <f>IF(_tag_month_day!R495="","",_tag_month_day!R495/100)</f>
        <v/>
      </c>
      <c r="BF505" s="388" t="e">
        <f>(AU505*(100+BE505*100))/(AJ505-AU505)/100</f>
        <v>#VALUE!</v>
      </c>
      <c r="BG505" s="450" t="e">
        <f>BE505+BF505</f>
        <v>#VALUE!</v>
      </c>
      <c r="BH505" s="451" t="e">
        <f>SUM(AV505:BF505)</f>
        <v>#VALUE!</v>
      </c>
      <c r="BI505" s="452" t="e">
        <f>IF(CX505=0,BI504,(DK505*查询!$R$5+DL505*查询!$Q$5+DM505*查询!$N$5+DN505*查询!$O$5+DO505*查询!$P$5)*AF505/CX505)</f>
        <v>#VALUE!</v>
      </c>
      <c r="BJ505" s="452" t="e">
        <f>IF(CX505=0,BJ504,(DP505*查询!$S$5+DQ505*查询!$T$5+DR505*查询!$U$5)*AF505/CX505)</f>
        <v>#VALUE!</v>
      </c>
      <c r="BK505" s="452">
        <f>BK504</f>
        <v>1</v>
      </c>
      <c r="BL505" s="453" t="e">
        <f>SUMPRODUCT((AV505:BA505)*(GS505:GX505))/((GS505:GX505)+SUM(BB505:BD505)*GY505+BG505*GZ505)</f>
        <v>#VALUE!</v>
      </c>
      <c r="BM505" s="453" t="e">
        <f>BK505*($AV505*FB505+$AW505*FD505+$AX505*FI505+$AY505*FN505+$AZ505*FS505+$BA505*FX505+$BG505*GE505)/(AV505*EY505+AX505*FK505+AW505*FF505+AY505*FP505+AZ505*FU505+BA505*FZ505+BG505*GG505+BB505*GK505+BC505*GN505+BD505*GP505)</f>
        <v>#VALUE!</v>
      </c>
      <c r="BN505" s="453" t="e">
        <f>($AV505*FC505+$AX505*FJ505+$AW505*FE505+$AY505*FO505+$AZ505*FT505+$BA505*FY505+$BG505*GF505)/($AV505*FA505+BG505*GH505+BB505*GL505+BC505*GO505+BD505*GQ505+BA505*GA505)</f>
        <v>#VALUE!</v>
      </c>
      <c r="BO505" s="454" t="e">
        <f>SUMPRODUCT(AV505:BA505*GS505:GX505)/(GS505:GX505+(BB505+BC505+BD505)*GY505+BG505)</f>
        <v>#VALUE!</v>
      </c>
      <c r="BP505" s="454" t="e">
        <f>SUMPRODUCT(AV505:BA505*GS505:GX505)/(GS505:GX505+(BB505+BC505+BD505)*GY505+BG505)</f>
        <v>#VALUE!</v>
      </c>
      <c r="BQ505" s="454" t="e">
        <f>SUMPRODUCT(AV505:BA505*GS505:GX505)/(GS505:GX505+(BB505+BC505+BD505)*GY505+BG505)</f>
        <v>#VALUE!</v>
      </c>
      <c r="BR505" s="453" t="str">
        <f>IF(_tag_month_day!T495="","",_tag_month_day!T495)</f>
        <v/>
      </c>
      <c r="BS505" s="453" t="str">
        <f>IF(_tag_month_day!U495="","",_tag_month_day!U495)</f>
        <v/>
      </c>
      <c r="BT505" s="455" t="str">
        <f>IF(CK505="","",IF((CK505&gt;=BV505-0.12)*(CK505&lt;=BV505+0.12),"合格","不合格"))</f>
        <v/>
      </c>
      <c r="BU505" s="456" t="str">
        <f>IF(_tag_month_day!V495="","",_tag_month_day!V495)</f>
        <v/>
      </c>
      <c r="BV505" s="457" t="str">
        <f>IF(_tag_month_day!W495="","",_tag_month_day!W495)</f>
        <v/>
      </c>
      <c r="BW505" s="458" t="str">
        <f>IF(_tag_month_day!X495="","",_tag_month_day!X495)</f>
        <v/>
      </c>
      <c r="BX505" s="458" t="str">
        <f>IF(_tag_month_day!Y495="","",_tag_month_day!Y495)</f>
        <v/>
      </c>
      <c r="BY505" s="459">
        <f ca="1">L505</f>
        <v>43606.666666665471</v>
      </c>
      <c r="BZ505" s="460"/>
      <c r="CA505" s="461"/>
      <c r="CB505" s="424" t="str">
        <f>IF(_tag_month_day!Z495="","",_tag_month_day!Z495)</f>
        <v/>
      </c>
      <c r="CC505" s="424" t="str">
        <f>IF(_tag_month_day!AA495="","",_tag_month_day!AA495)</f>
        <v/>
      </c>
      <c r="CD505" s="424" t="str">
        <f>IF(_tag_month_day!AB495="","",_tag_month_day!AB495)</f>
        <v/>
      </c>
      <c r="CE505" s="424" t="str">
        <f>IF(_tag_month_day!AC495="","",_tag_month_day!AC495)</f>
        <v/>
      </c>
      <c r="CF505" s="424" t="str">
        <f>IF(_tag_month_day!AD495="","",_tag_month_day!AD495)</f>
        <v/>
      </c>
      <c r="CG505" s="424" t="str">
        <f>IF(_tag_month_day!AE495="","",_tag_month_day!AE495)</f>
        <v/>
      </c>
      <c r="CH505" s="424" t="str">
        <f>IF(_tag_month_day!AF495="","",_tag_month_day!AF495)</f>
        <v/>
      </c>
      <c r="CI505" s="424" t="str">
        <f>IF(_tag_month_day!AG495="","",_tag_month_day!AG495)</f>
        <v/>
      </c>
      <c r="CJ505" s="424" t="str">
        <f>IF(_tag_month_day!AH495="","",_tag_month_day!AH495)</f>
        <v/>
      </c>
      <c r="CK505" s="424" t="str">
        <f>IF(_tag_month_day!AI495="","",_tag_month_day!AI495)</f>
        <v/>
      </c>
      <c r="CL505" s="4" t="str">
        <f>IF(_tag_month_day!AJ495="","",_tag_month_day!AJ495)</f>
        <v/>
      </c>
      <c r="CM505" s="4" t="str">
        <f>IF(_tag_month_day!AK495="","",_tag_month_day!AK495)</f>
        <v/>
      </c>
      <c r="CN505" s="4" t="str">
        <f>IF(_tag_month_day!AL495="","",_tag_month_day!AL495)</f>
        <v/>
      </c>
      <c r="CO505" s="4" t="str">
        <f>IF(_tag_month_day!AM495="","",_tag_month_day!AM495)</f>
        <v/>
      </c>
      <c r="CP505" s="4" t="str">
        <f>IF(_tag_month_day!AN495="","",_tag_month_day!AN495)</f>
        <v/>
      </c>
      <c r="CQ505" s="4" t="str">
        <f>IF(_tag_month_day!AO495="","",_tag_month_day!AO495)</f>
        <v/>
      </c>
      <c r="CR505" s="462" t="str">
        <f>IF(_tag_month_day!AP495="","",_tag_month_day!AP495)</f>
        <v/>
      </c>
      <c r="CS505" s="463" t="str">
        <f>IF(_tag_month_day!AQ495="","",_tag_month_day!AQ495)</f>
        <v/>
      </c>
      <c r="CT505" s="4" t="str">
        <f>IF(_tag_month_day!AR495="","",_tag_month_day!AR495)</f>
        <v/>
      </c>
      <c r="CU505" s="464" t="e">
        <f>DU505/AJ505</f>
        <v>#VALUE!</v>
      </c>
      <c r="CV505" s="451" t="e">
        <f>BG505/BH505</f>
        <v>#VALUE!</v>
      </c>
      <c r="CW505" s="465" t="e">
        <f>AJ505*(1-CV505)*CU505*AF505</f>
        <v>#VALUE!</v>
      </c>
      <c r="CX505" s="465" t="e">
        <f>CW505*94%</f>
        <v>#VALUE!</v>
      </c>
      <c r="CY505" s="466" t="e">
        <f>IF(CX505=0,0,DS505/(DS505+CX505))</f>
        <v>#VALUE!</v>
      </c>
      <c r="CZ505" s="465" t="e">
        <f>$AJ505*EF505</f>
        <v>#VALUE!</v>
      </c>
      <c r="DA505" s="465" t="e">
        <f>$AJ505*EG505</f>
        <v>#VALUE!</v>
      </c>
      <c r="DB505" s="465" t="e">
        <f>$AJ505*EH505</f>
        <v>#VALUE!</v>
      </c>
      <c r="DC505" s="465" t="e">
        <f>$AJ505*EI505</f>
        <v>#VALUE!</v>
      </c>
      <c r="DD505" s="465" t="e">
        <f>$AJ505*EJ505</f>
        <v>#VALUE!</v>
      </c>
      <c r="DE505" s="465" t="e">
        <f>$AJ505*EK505</f>
        <v>#VALUE!</v>
      </c>
      <c r="DF505" s="465" t="e">
        <f>$AJ505*EL505</f>
        <v>#VALUE!</v>
      </c>
      <c r="DG505" s="465" t="e">
        <f>$AJ505*EM505</f>
        <v>#VALUE!</v>
      </c>
      <c r="DH505" s="465" t="e">
        <f>$AJ505*EN505</f>
        <v>#VALUE!</v>
      </c>
      <c r="DI505" s="465" t="e">
        <f>$AJ505*EO505</f>
        <v>#VALUE!</v>
      </c>
      <c r="DJ505" s="465" t="e">
        <f>CZ505*(1-EP505)</f>
        <v>#VALUE!</v>
      </c>
      <c r="DK505" s="465" t="e">
        <f>DA505*(1-ER505)</f>
        <v>#VALUE!</v>
      </c>
      <c r="DL505" s="465" t="e">
        <f>DB505*(1-EQ505)</f>
        <v>#VALUE!</v>
      </c>
      <c r="DM505" s="465" t="e">
        <f>DC505*(1-ES505)</f>
        <v>#VALUE!</v>
      </c>
      <c r="DN505" s="465" t="e">
        <f>DD505*(1-ET505)</f>
        <v>#VALUE!</v>
      </c>
      <c r="DO505" s="465" t="e">
        <f>DE505</f>
        <v>#VALUE!</v>
      </c>
      <c r="DP505" s="465" t="e">
        <f>DF505*(1-EU505)</f>
        <v>#VALUE!</v>
      </c>
      <c r="DQ505" s="465" t="e">
        <f>DG505*(1-EV505)</f>
        <v>#VALUE!</v>
      </c>
      <c r="DR505" s="465" t="e">
        <f>DH505*(1-EW505)</f>
        <v>#VALUE!</v>
      </c>
      <c r="DS505" s="465" t="e">
        <f>DI505</f>
        <v>#VALUE!</v>
      </c>
      <c r="DT505" s="465" t="e">
        <f>SUM(DJ505:DS505)</f>
        <v>#VALUE!</v>
      </c>
      <c r="DU505" s="465" t="e">
        <f>(GS505:GX505)+(DP505+DQ505+DR505)*GY505+DS505</f>
        <v>#VALUE!</v>
      </c>
      <c r="DV505" s="451" t="e">
        <f>AV505/$BH505/(1-EP505)</f>
        <v>#VALUE!</v>
      </c>
      <c r="DW505" s="451" t="e">
        <f>AW505/$BH505/(1-ER505)</f>
        <v>#VALUE!</v>
      </c>
      <c r="DX505" s="451" t="e">
        <f>AX505/$BH505/(1-EQ505)</f>
        <v>#VALUE!</v>
      </c>
      <c r="DY505" s="451" t="e">
        <f>AY505/$BH505/(1-ES505)</f>
        <v>#VALUE!</v>
      </c>
      <c r="DZ505" s="451" t="e">
        <f>AZ505/$BH505/(1-ET505)</f>
        <v>#VALUE!</v>
      </c>
      <c r="EA505" s="451" t="e">
        <f>BA505/$BH505/(1-AX505)</f>
        <v>#VALUE!</v>
      </c>
      <c r="EB505" s="451" t="e">
        <f>BB505/$BH505/(1-EU505)</f>
        <v>#VALUE!</v>
      </c>
      <c r="EC505" s="451" t="e">
        <f>BC505/$BH505/(1-EV505)</f>
        <v>#VALUE!</v>
      </c>
      <c r="ED505" s="451" t="e">
        <f>BD505/$BH505/(1-EW505)</f>
        <v>#VALUE!</v>
      </c>
      <c r="EE505" s="451" t="e">
        <f>BG505/BH505</f>
        <v>#VALUE!</v>
      </c>
      <c r="EF505" s="451" t="e">
        <f>DV505/SUM($DV505:$EE505)</f>
        <v>#VALUE!</v>
      </c>
      <c r="EG505" s="451" t="e">
        <f>DW505/SUM($DV505:$EE505)</f>
        <v>#VALUE!</v>
      </c>
      <c r="EH505" s="451" t="e">
        <f>DX505/SUM($DV505:$EE505)</f>
        <v>#VALUE!</v>
      </c>
      <c r="EI505" s="451" t="e">
        <f>DY505/SUM($DV505:$EE505)</f>
        <v>#VALUE!</v>
      </c>
      <c r="EJ505" s="451" t="e">
        <f>DZ505/SUM($DV505:$EE505)</f>
        <v>#VALUE!</v>
      </c>
      <c r="EK505" s="451" t="e">
        <f>EA505/SUM($DV505:$EE505)</f>
        <v>#VALUE!</v>
      </c>
      <c r="EL505" s="451" t="e">
        <f>EB505/SUM($DV505:$EE505)</f>
        <v>#VALUE!</v>
      </c>
      <c r="EM505" s="451" t="e">
        <f>EC505/SUM($DV505:$EE505)</f>
        <v>#VALUE!</v>
      </c>
      <c r="EN505" s="451" t="e">
        <f>ED505/SUM($DV505:$EE505)</f>
        <v>#VALUE!</v>
      </c>
      <c r="EO505" s="451" t="e">
        <f>EE505/SUM($DV505:$EE505)</f>
        <v>#VALUE!</v>
      </c>
      <c r="EP505" s="450">
        <f>EP504</f>
        <v>0.080000000000000002</v>
      </c>
      <c r="EQ505" s="450">
        <f>EQ504</f>
        <v>0.014999999999999999</v>
      </c>
      <c r="ER505" s="450">
        <f>ER504</f>
        <v>0.014999999999999999</v>
      </c>
      <c r="ES505" s="450">
        <f>ES504</f>
        <v>0.014999999999999999</v>
      </c>
      <c r="ET505" s="450">
        <f>ET504</f>
        <v>0.014999999999999999</v>
      </c>
      <c r="EU505" s="450">
        <f>EU504</f>
        <v>0.089999999999999997</v>
      </c>
      <c r="EV505" s="450">
        <f>EV504</f>
        <v>0.089999999999999997</v>
      </c>
      <c r="EW505" s="450">
        <f>EW504</f>
        <v>0.089999999999999997</v>
      </c>
      <c r="EX505" s="431" t="str">
        <f>IF(_tag_month_day!AS495="","",_tag_month_day!AS495/100)</f>
        <v/>
      </c>
      <c r="EY505" s="431" t="str">
        <f>IF(_tag_month_day!AT495="","",_tag_month_day!AT495/100)</f>
        <v/>
      </c>
      <c r="EZ505" s="431" t="str">
        <f>IF(_tag_month_day!AU495="","",_tag_month_day!AU495/100)</f>
        <v/>
      </c>
      <c r="FA505" s="431" t="str">
        <f>IF(_tag_month_day!AV495="","",_tag_month_day!AV495/100)</f>
        <v/>
      </c>
      <c r="FB505" s="431" t="str">
        <f>IF(_tag_month_day!AW495="","",_tag_month_day!AW495/100)</f>
        <v/>
      </c>
      <c r="FC505" s="431" t="str">
        <f>IF(_tag_month_day!AX495="","",_tag_month_day!AX495/100)</f>
        <v/>
      </c>
      <c r="FD505" s="449" t="str">
        <f>IF(_tag_month_day!AY495="","",_tag_month_day!AY495/100)</f>
        <v/>
      </c>
      <c r="FE505" s="449" t="str">
        <f>IF(_tag_month_day!AZ495="","",_tag_month_day!AZ495/100)</f>
        <v/>
      </c>
      <c r="FF505" s="449" t="str">
        <f>IF(_tag_month_day!BA495="","",_tag_month_day!BA495/100)</f>
        <v/>
      </c>
      <c r="FG505" s="449" t="str">
        <f>IF(_tag_month_day!BB495="","",_tag_month_day!BB495/100)</f>
        <v/>
      </c>
      <c r="FH505" s="467" t="str">
        <f>IF(_tag_month_day!BC495="","",_tag_month_day!BC495/100)</f>
        <v/>
      </c>
      <c r="FI505" s="449">
        <f>FI504</f>
        <v>0.40999999999999998</v>
      </c>
      <c r="FJ505" s="449">
        <f>FJ504</f>
        <v>0.11</v>
      </c>
      <c r="FK505" s="449">
        <f>FK504</f>
        <v>0.014999999999999999</v>
      </c>
      <c r="FL505" s="449">
        <f>FL504</f>
        <v>0</v>
      </c>
      <c r="FM505" s="467">
        <f>FM504</f>
        <v>0.0001</v>
      </c>
      <c r="FN505" s="449">
        <f>FN504</f>
        <v>0.32000000000000001</v>
      </c>
      <c r="FO505" s="449">
        <f>FO504</f>
        <v>0.20000000000000001</v>
      </c>
      <c r="FP505" s="449">
        <f>FP504</f>
        <v>0.01</v>
      </c>
      <c r="FQ505" s="449">
        <f>FQ504</f>
        <v>0</v>
      </c>
      <c r="FR505" s="467">
        <f>FR504</f>
        <v>0.0001</v>
      </c>
      <c r="FS505" s="449" t="str">
        <f>IF(_tag_month_day!BD495="","",_tag_month_day!BD495/100)</f>
        <v/>
      </c>
      <c r="FT505" s="449" t="str">
        <f>IF(_tag_month_day!BE495="","",_tag_month_day!BE495/100)</f>
        <v/>
      </c>
      <c r="FU505" s="449" t="str">
        <f>IF(_tag_month_day!BF495="","",_tag_month_day!BF495/100)</f>
        <v/>
      </c>
      <c r="FV505" s="449" t="str">
        <f>IF(_tag_month_day!BG495="","",_tag_month_day!BG495/100)</f>
        <v/>
      </c>
      <c r="FW505" s="467" t="str">
        <f>IF(_tag_month_day!BH495="","",_tag_month_day!BH495/100)</f>
        <v/>
      </c>
      <c r="FX505" s="449" t="str">
        <f>IF(_tag_month_day!BI495="","",_tag_month_day!BI495/100)</f>
        <v/>
      </c>
      <c r="FY505" s="449" t="str">
        <f>IF(_tag_month_day!BJ495="","",_tag_month_day!BJ495/100)</f>
        <v/>
      </c>
      <c r="FZ505" s="468" t="str">
        <f>IF(_tag_month_day!BK495="","",_tag_month_day!BK495/100)</f>
        <v/>
      </c>
      <c r="GA505" s="449" t="str">
        <f>IF(_tag_month_day!BL495="","",_tag_month_day!BL495/100)</f>
        <v/>
      </c>
      <c r="GB505" s="467" t="str">
        <f>IF(_tag_month_day!BM495="","",_tag_month_day!BM495/100)</f>
        <v/>
      </c>
      <c r="GC505" s="431" t="str">
        <f>IF(_tag_month_day!BN495="","",_tag_month_day!BN495/100)</f>
        <v/>
      </c>
      <c r="GD505" s="431" t="str">
        <f>IF(_tag_month_day!BO495="","",_tag_month_day!BO495/100)</f>
        <v/>
      </c>
      <c r="GE505" s="431" t="str">
        <f>IF(_tag_month_day!BP495="","",_tag_month_day!BP495/100)</f>
        <v/>
      </c>
      <c r="GF505" s="431" t="str">
        <f>IF(_tag_month_day!BQ495="","",_tag_month_day!BQ495/100)</f>
        <v/>
      </c>
      <c r="GG505" s="431" t="str">
        <f>IF(_tag_month_day!BR495="","",_tag_month_day!BR495/100)</f>
        <v/>
      </c>
      <c r="GH505" s="431" t="str">
        <f>IF(_tag_month_day!BS495="","",_tag_month_day!BS495/100)</f>
        <v/>
      </c>
      <c r="GI505" s="467" t="str">
        <f>IF(_tag_month_day!BT495="","",_tag_month_day!BT495/100)</f>
        <v/>
      </c>
      <c r="GJ505" s="469" t="str">
        <f>IF(_tag_month_day!BU495="","",_tag_month_day!BU495/100)</f>
        <v/>
      </c>
      <c r="GK505" s="470">
        <f>GK504</f>
        <v>0.070000000000000007</v>
      </c>
      <c r="GL505" s="470">
        <f>GL504</f>
        <v>0.029999999999999999</v>
      </c>
      <c r="GM505" s="471" t="str">
        <f>IF(_tag_month_day!BX495="","",_tag_month_day!BX495/100)</f>
        <v/>
      </c>
      <c r="GN505" s="470">
        <f>GN504</f>
        <v>0.070000000000000007</v>
      </c>
      <c r="GO505" s="470">
        <f>GO504</f>
        <v>0.029999999999999999</v>
      </c>
      <c r="GP505" s="470">
        <f>GP504</f>
        <v>0.089999999999999997</v>
      </c>
      <c r="GQ505" s="470">
        <f>GQ504</f>
        <v>0.029999999999999999</v>
      </c>
      <c r="GR505" s="471" t="str">
        <f>IF(_tag_month_day!CA495="","",_tag_month_day!CA495/100)</f>
        <v/>
      </c>
      <c r="GS505" s="472">
        <f>GS504</f>
        <v>0.95299999999999996</v>
      </c>
      <c r="GT505" s="472">
        <f>GT504</f>
        <v>0.55000000000000004</v>
      </c>
      <c r="GU505" s="472">
        <f>GU504</f>
        <v>0.55000000000000004</v>
      </c>
      <c r="GV505" s="472">
        <f>GV504</f>
        <v>0.55000000000000004</v>
      </c>
      <c r="GW505" s="472">
        <f>GW504</f>
        <v>0.5</v>
      </c>
      <c r="GX505" s="472">
        <f>GX504</f>
        <v>0.93500000000000005</v>
      </c>
      <c r="GY505" s="472">
        <f>GY504</f>
        <v>0.14999999999999999</v>
      </c>
      <c r="GZ505" s="472">
        <f>GZ504</f>
        <v>1</v>
      </c>
      <c r="HA505" s="474">
        <f>HA504</f>
        <v>0.047</v>
      </c>
      <c r="HB505" s="474">
        <f>HB504</f>
        <v>0.45000000000000001</v>
      </c>
      <c r="HC505" s="474">
        <f>HC504</f>
        <v>0.45000000000000001</v>
      </c>
      <c r="HD505" s="474">
        <f>HD504</f>
        <v>0.45000000000000001</v>
      </c>
      <c r="HE505" s="474">
        <f>HE504</f>
        <v>0.5</v>
      </c>
      <c r="HF505" s="474">
        <f>HF504</f>
        <v>0.065000000000000002</v>
      </c>
      <c r="HG505" s="474">
        <f>HG504</f>
        <v>0.84999999999999998</v>
      </c>
      <c r="HH505" s="474">
        <f>HH504</f>
        <v>0</v>
      </c>
      <c r="HI505" s="10">
        <f>IF(BZ505&lt;&gt;"",CK505-BV505,0)</f>
        <v>0</v>
      </c>
      <c r="HJ505" s="10" t="e">
        <f>IF(AJ505&gt;0,AH505-AJ505,0)</f>
        <v>#VALUE!</v>
      </c>
      <c r="HK505" s="466">
        <f>HK504</f>
        <v>0.84999999999999998</v>
      </c>
      <c r="HL505" s="424">
        <f>HL504</f>
        <v>550000</v>
      </c>
      <c r="HM505" s="424">
        <f>HM504</f>
        <v>480000</v>
      </c>
      <c r="HN505" s="465" t="e">
        <f>(DJ505*EZ505+DK505*FH505+DL505*FM505+DM505*FR505+DN505*FW505+DO505*GB505+DS505*GI505+DP505*GM505+DR505*GR505)*1000*2</f>
        <v>#VALUE!</v>
      </c>
      <c r="HO505" s="465" t="e">
        <f>HN505*HK505*$HO$2/HL505*1000000</f>
        <v>#VALUE!</v>
      </c>
      <c r="HP505" s="465" t="e">
        <f>HN505*HK505*$HP$2/HM505*1000000</f>
        <v>#VALUE!</v>
      </c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</row>
    <row customFormat="1" r="506" s="0">
      <c r="A506" s="420">
        <v>495</v>
      </c>
      <c r="B506" s="421">
        <f ca="1">IF(D506=D505,B505,IF(D506="夜班",B505+1,B505))</f>
        <v>43606</v>
      </c>
      <c r="C506" s="422">
        <f>C505</f>
        <v>0.041666666666666699</v>
      </c>
      <c r="D506" s="10" t="str">
        <f ca="1">IF(HOUR(G506)&lt;8,"夜班",IF(HOUR(G506)&lt;16,"白班",IF(HOUR(G506)&lt;24,"中班",0)))</f>
        <v>白班</v>
      </c>
      <c r="E506" s="10" t="e">
        <f ca="1">IF(F506=1,"甲",IF(F506=2,"乙",IF(F506=3,"丙",IF(F506=4,"丁",""))))</f>
        <v>#REF!</v>
      </c>
      <c r="F506" s="10" t="e">
        <f ca="1">SUMPRODUCT((成本日报!$A$3:$A$95=计划!B506)*(成本日报!$B$3:$B$95=计划!$D506),成本日报!$C$3:$C$95)</f>
        <v>#REF!</v>
      </c>
      <c r="G506" s="423">
        <f ca="1">G505+C505</f>
        <v>43606.583333332135</v>
      </c>
      <c r="H506" s="423">
        <f ca="1">$G506+$C506/60*10+$C506*0</f>
        <v>43606.59027777658</v>
      </c>
      <c r="I506" s="423">
        <f ca="1">$G506+$C506/60*18+$C506*0</f>
        <v>43606.595833332132</v>
      </c>
      <c r="J506" s="423">
        <f ca="1">$G506+$C506/60*0+$C506*1</f>
        <v>43606.624999998799</v>
      </c>
      <c r="K506" s="423">
        <f ca="1">$G506+$C506/60*30+$C506*2</f>
        <v>43606.687499998807</v>
      </c>
      <c r="L506" s="423">
        <f ca="1">$G506+$C506/60*0+$C506*3</f>
        <v>43606.708333332135</v>
      </c>
      <c r="M506" s="424" t="str">
        <f>IF(_tag_month_day!A496="","",_tag_month_day!A496)</f>
        <v/>
      </c>
      <c r="N506" s="424" t="str">
        <f>IF(_tag_month_day!B496="","",_tag_month_day!B496)</f>
        <v/>
      </c>
      <c r="O506" s="425" t="e">
        <f>IF(M506+N506=0,"",M506+N506)</f>
        <v>#VALUE!</v>
      </c>
      <c r="P506" s="424" t="str">
        <f>IF(_tag_month_day!C496="","",_tag_month_day!C496)</f>
        <v/>
      </c>
      <c r="Q506" s="424" t="str">
        <f>IF(_tag_month_day!D496="","",_tag_month_day!D496)</f>
        <v/>
      </c>
      <c r="R506" s="426" t="str">
        <f>IF(_tag_month_day!CB496="","",_tag_month_day!CB496/100)</f>
        <v/>
      </c>
      <c r="S506" s="427" t="str">
        <f>IF(_tag_month_day!E496="","",_tag_month_day!E496)</f>
        <v/>
      </c>
      <c r="T506" s="427" t="str">
        <f>IF(_tag_month_day!F496="","",_tag_month_day!F496)</f>
        <v/>
      </c>
      <c r="U506" s="428" t="e">
        <f>S506+T506</f>
        <v>#VALUE!</v>
      </c>
      <c r="V506" s="429" t="e">
        <f>U506/AJ506</f>
        <v>#VALUE!</v>
      </c>
      <c r="W506" s="430" t="str">
        <f>IF(_jhy_month_day!A496="","",_jhy_month_day!A496)</f>
        <v/>
      </c>
      <c r="X506" s="431" t="str">
        <f>IF(_jhy_month_day!B496="","",_jhy_month_day!B496/100)</f>
        <v/>
      </c>
      <c r="Y506" s="431" t="str">
        <f>IF(_jhy_month_day!C496="","",_jhy_month_day!C496/100)</f>
        <v/>
      </c>
      <c r="Z506" s="432">
        <f>Z502+1</f>
        <v>124</v>
      </c>
      <c r="AA506" s="433" t="str">
        <f>IF(_tag_month_day!G496="","",_tag_month_day!G496/100)</f>
        <v/>
      </c>
      <c r="AB506" s="433" t="str">
        <f>IF(_tag_month_day!H496="","",_tag_month_day!H496/100)</f>
        <v/>
      </c>
      <c r="AC506" s="434">
        <f>IF(X506="",AC505,BK506*($AV505*X506+$AW505*FD505+$AX505*FI505+$AY505*FN505+$AZ505*FS505+$BA505*FX505+$BG505*GE505)/(AV505*Y506+AX505*FK505+AW505*FF505+AY505*FP505+AZ505*FU505+BA505*FZ505+BG505*GG505+BB505*GK505+BC505*GN505+BD505*GP505))</f>
        <v>1.59963432013121</v>
      </c>
      <c r="AD506" s="435" t="str">
        <f>IF(AC506=AC505,"",AC506-AC505)</f>
        <v/>
      </c>
      <c r="AE506" s="436" t="str">
        <f>IF(1-AF506=0,"",(1-AF506))</f>
        <v/>
      </c>
      <c r="AF506" s="437">
        <v>1</v>
      </c>
      <c r="AG506" s="10" t="str">
        <f>AG505</f>
        <v>9A3</v>
      </c>
      <c r="AH506" s="438" t="str">
        <f>AH505</f>
        <v/>
      </c>
      <c r="AI506" s="424"/>
      <c r="AJ506" s="10" t="str">
        <f>IF(_tag_month_day!I496="","",_tag_month_day!I496)</f>
        <v/>
      </c>
      <c r="AK506" s="440"/>
      <c r="AL506" s="440"/>
      <c r="AM506" s="440"/>
      <c r="AN506" s="441">
        <f>AN505</f>
        <v>2</v>
      </c>
      <c r="AO506" s="441">
        <f>AO505</f>
        <v>8</v>
      </c>
      <c r="AP506" s="442" t="e">
        <f>(IF(AN506=0,AS505,AS505*(1+AO506/AN506)/(AR506+AO506/AN506)))+AT506</f>
        <v>#VALUE!</v>
      </c>
      <c r="AQ506" s="443" t="str">
        <f>IF(_tag_month_day!J496="","",_tag_month_day!J496/100)</f>
        <v/>
      </c>
      <c r="AR506" s="444">
        <f>AR505</f>
        <v>1.3</v>
      </c>
      <c r="AS506" s="445" t="e">
        <f>AQ506*(AN506*AR506+AO506)/(AN506+AO506)</f>
        <v>#VALUE!</v>
      </c>
      <c r="AT506" s="445" t="e">
        <f>(SUM(BE506:BF506)-SUM(BE505:BF505))*0.05</f>
        <v>#VALUE!</v>
      </c>
      <c r="AU506" s="446" t="str">
        <f>IF(_tag_month_day!CC496="","",IF(_tag_month_day!CC496&gt;0,_tag_month_day!CD496,_tag_month_day!CE496))</f>
        <v/>
      </c>
      <c r="AV506" s="447" t="str">
        <f>IF(_tag_month_day!L496="","",_tag_month_day!L496/100)</f>
        <v/>
      </c>
      <c r="AW506" s="431">
        <f>AW505</f>
        <v>0</v>
      </c>
      <c r="AX506" s="431">
        <f>AX505</f>
        <v>0</v>
      </c>
      <c r="AY506" s="431" t="str">
        <f>IF(_tag_month_day!M496="","",_tag_month_day!M496/100)</f>
        <v/>
      </c>
      <c r="AZ506" s="431" t="str">
        <f>IF(_tag_month_day!N496="","",_tag_month_day!N496/100)</f>
        <v/>
      </c>
      <c r="BA506" s="431" t="str">
        <f>IF(_tag_month_day!O496="","",_tag_month_day!O496/100)</f>
        <v/>
      </c>
      <c r="BB506" s="448" t="str">
        <f>IF(_tag_month_day!P496="","",_tag_month_day!P496/100)</f>
        <v/>
      </c>
      <c r="BC506" s="448">
        <f>BC505</f>
        <v>0</v>
      </c>
      <c r="BD506" s="448" t="str">
        <f>IF(_tag_month_day!Q496="","",_tag_month_day!Q496/100)</f>
        <v/>
      </c>
      <c r="BE506" s="449" t="str">
        <f>IF(_tag_month_day!R496="","",_tag_month_day!R496/100)</f>
        <v/>
      </c>
      <c r="BF506" s="388" t="e">
        <f>(AU506*(100+BE506*100))/(AJ506-AU506)/100</f>
        <v>#VALUE!</v>
      </c>
      <c r="BG506" s="450" t="e">
        <f>BE506+BF506</f>
        <v>#VALUE!</v>
      </c>
      <c r="BH506" s="451" t="e">
        <f>SUM(AV506:BF506)</f>
        <v>#VALUE!</v>
      </c>
      <c r="BI506" s="452" t="e">
        <f>IF(CX506=0,BI505,(DK506*查询!$R$5+DL506*查询!$Q$5+DM506*查询!$N$5+DN506*查询!$O$5+DO506*查询!$P$5)*AF506/CX506)</f>
        <v>#VALUE!</v>
      </c>
      <c r="BJ506" s="452" t="e">
        <f>IF(CX506=0,BJ505,(DP506*查询!$S$5+DQ506*查询!$T$5+DR506*查询!$U$5)*AF506/CX506)</f>
        <v>#VALUE!</v>
      </c>
      <c r="BK506" s="452">
        <f>BK505</f>
        <v>1</v>
      </c>
      <c r="BL506" s="453" t="e">
        <f>SUMPRODUCT((AV506:BA506)*(GS506:GX506))/((GS506:GX506)+SUM(BB506:BD506)*GY506+BG506*GZ506)</f>
        <v>#VALUE!</v>
      </c>
      <c r="BM506" s="453" t="e">
        <f>BK506*($AV506*FB506+$AW506*FD506+$AX506*FI506+$AY506*FN506+$AZ506*FS506+$BA506*FX506+$BG506*GE506)/(AV506*EY506+AX506*FK506+AW506*FF506+AY506*FP506+AZ506*FU506+BA506*FZ506+BG506*GG506+BB506*GK506+BC506*GN506+BD506*GP506)</f>
        <v>#VALUE!</v>
      </c>
      <c r="BN506" s="453" t="e">
        <f>($AV506*FC506+$AX506*FJ506+$AW506*FE506+$AY506*FO506+$AZ506*FT506+$BA506*FY506+$BG506*GF506)/($AV506*FA506+BG506*GH506+BB506*GL506+BC506*GO506+BD506*GQ506+BA506*GA506)</f>
        <v>#VALUE!</v>
      </c>
      <c r="BO506" s="454" t="e">
        <f>SUMPRODUCT(AV506:BA506*GS506:GX506)/(GS506:GX506+(BB506+BC506+BD506)*GY506+BG506)</f>
        <v>#VALUE!</v>
      </c>
      <c r="BP506" s="454" t="e">
        <f>SUMPRODUCT(AV506:BA506*GS506:GX506)/(GS506:GX506+(BB506+BC506+BD506)*GY506+BG506)</f>
        <v>#VALUE!</v>
      </c>
      <c r="BQ506" s="454" t="e">
        <f>SUMPRODUCT(AV506:BA506*GS506:GX506)/(GS506:GX506+(BB506+BC506+BD506)*GY506+BG506)</f>
        <v>#VALUE!</v>
      </c>
      <c r="BR506" s="453" t="str">
        <f>IF(_tag_month_day!T496="","",_tag_month_day!T496)</f>
        <v/>
      </c>
      <c r="BS506" s="453" t="str">
        <f>IF(_tag_month_day!U496="","",_tag_month_day!U496)</f>
        <v/>
      </c>
      <c r="BT506" s="455" t="str">
        <f>IF(CK506="","",IF((CK506&gt;=BV506-0.12)*(CK506&lt;=BV506+0.12),"合格","不合格"))</f>
        <v/>
      </c>
      <c r="BU506" s="456" t="str">
        <f>IF(_tag_month_day!V496="","",_tag_month_day!V496)</f>
        <v/>
      </c>
      <c r="BV506" s="457" t="str">
        <f>IF(_tag_month_day!W496="","",_tag_month_day!W496)</f>
        <v/>
      </c>
      <c r="BW506" s="458" t="str">
        <f>IF(_tag_month_day!X496="","",_tag_month_day!X496)</f>
        <v/>
      </c>
      <c r="BX506" s="458" t="str">
        <f>IF(_tag_month_day!Y496="","",_tag_month_day!Y496)</f>
        <v/>
      </c>
      <c r="BY506" s="459">
        <f ca="1">L506</f>
        <v>43606.708333332135</v>
      </c>
      <c r="BZ506" s="460"/>
      <c r="CA506" s="461"/>
      <c r="CB506" s="424" t="str">
        <f>IF(_tag_month_day!Z496="","",_tag_month_day!Z496)</f>
        <v/>
      </c>
      <c r="CC506" s="424" t="str">
        <f>IF(_tag_month_day!AA496="","",_tag_month_day!AA496)</f>
        <v/>
      </c>
      <c r="CD506" s="424" t="str">
        <f>IF(_tag_month_day!AB496="","",_tag_month_day!AB496)</f>
        <v/>
      </c>
      <c r="CE506" s="424" t="str">
        <f>IF(_tag_month_day!AC496="","",_tag_month_day!AC496)</f>
        <v/>
      </c>
      <c r="CF506" s="424" t="str">
        <f>IF(_tag_month_day!AD496="","",_tag_month_day!AD496)</f>
        <v/>
      </c>
      <c r="CG506" s="424" t="str">
        <f>IF(_tag_month_day!AE496="","",_tag_month_day!AE496)</f>
        <v/>
      </c>
      <c r="CH506" s="424" t="str">
        <f>IF(_tag_month_day!AF496="","",_tag_month_day!AF496)</f>
        <v/>
      </c>
      <c r="CI506" s="424" t="str">
        <f>IF(_tag_month_day!AG496="","",_tag_month_day!AG496)</f>
        <v/>
      </c>
      <c r="CJ506" s="424" t="str">
        <f>IF(_tag_month_day!AH496="","",_tag_month_day!AH496)</f>
        <v/>
      </c>
      <c r="CK506" s="424" t="str">
        <f>IF(_tag_month_day!AI496="","",_tag_month_day!AI496)</f>
        <v/>
      </c>
      <c r="CL506" s="4" t="str">
        <f>IF(_tag_month_day!AJ496="","",_tag_month_day!AJ496)</f>
        <v/>
      </c>
      <c r="CM506" s="4" t="str">
        <f>IF(_tag_month_day!AK496="","",_tag_month_day!AK496)</f>
        <v/>
      </c>
      <c r="CN506" s="4" t="str">
        <f>IF(_tag_month_day!AL496="","",_tag_month_day!AL496)</f>
        <v/>
      </c>
      <c r="CO506" s="4" t="str">
        <f>IF(_tag_month_day!AM496="","",_tag_month_day!AM496)</f>
        <v/>
      </c>
      <c r="CP506" s="4" t="str">
        <f>IF(_tag_month_day!AN496="","",_tag_month_day!AN496)</f>
        <v/>
      </c>
      <c r="CQ506" s="4" t="str">
        <f>IF(_tag_month_day!AO496="","",_tag_month_day!AO496)</f>
        <v/>
      </c>
      <c r="CR506" s="462" t="str">
        <f>IF(_tag_month_day!AP496="","",_tag_month_day!AP496)</f>
        <v/>
      </c>
      <c r="CS506" s="463" t="str">
        <f>IF(_tag_month_day!AQ496="","",_tag_month_day!AQ496)</f>
        <v/>
      </c>
      <c r="CT506" s="4" t="str">
        <f>IF(_tag_month_day!AR496="","",_tag_month_day!AR496)</f>
        <v/>
      </c>
      <c r="CU506" s="464" t="e">
        <f>DU506/AJ506</f>
        <v>#VALUE!</v>
      </c>
      <c r="CV506" s="451" t="e">
        <f>BG506/BH506</f>
        <v>#VALUE!</v>
      </c>
      <c r="CW506" s="465" t="e">
        <f>AJ506*(1-CV506)*CU506*AF506</f>
        <v>#VALUE!</v>
      </c>
      <c r="CX506" s="465" t="e">
        <f>CW506*94%</f>
        <v>#VALUE!</v>
      </c>
      <c r="CY506" s="466" t="e">
        <f>IF(CX506=0,0,DS506/(DS506+CX506))</f>
        <v>#VALUE!</v>
      </c>
      <c r="CZ506" s="465" t="e">
        <f>$AJ506*EF506</f>
        <v>#VALUE!</v>
      </c>
      <c r="DA506" s="465" t="e">
        <f>$AJ506*EG506</f>
        <v>#VALUE!</v>
      </c>
      <c r="DB506" s="465" t="e">
        <f>$AJ506*EH506</f>
        <v>#VALUE!</v>
      </c>
      <c r="DC506" s="465" t="e">
        <f>$AJ506*EI506</f>
        <v>#VALUE!</v>
      </c>
      <c r="DD506" s="465" t="e">
        <f>$AJ506*EJ506</f>
        <v>#VALUE!</v>
      </c>
      <c r="DE506" s="465" t="e">
        <f>$AJ506*EK506</f>
        <v>#VALUE!</v>
      </c>
      <c r="DF506" s="465" t="e">
        <f>$AJ506*EL506</f>
        <v>#VALUE!</v>
      </c>
      <c r="DG506" s="465" t="e">
        <f>$AJ506*EM506</f>
        <v>#VALUE!</v>
      </c>
      <c r="DH506" s="465" t="e">
        <f>$AJ506*EN506</f>
        <v>#VALUE!</v>
      </c>
      <c r="DI506" s="465" t="e">
        <f>$AJ506*EO506</f>
        <v>#VALUE!</v>
      </c>
      <c r="DJ506" s="465" t="e">
        <f>CZ506*(1-EP506)</f>
        <v>#VALUE!</v>
      </c>
      <c r="DK506" s="465" t="e">
        <f>DA506*(1-ER506)</f>
        <v>#VALUE!</v>
      </c>
      <c r="DL506" s="465" t="e">
        <f>DB506*(1-EQ506)</f>
        <v>#VALUE!</v>
      </c>
      <c r="DM506" s="465" t="e">
        <f>DC506*(1-ES506)</f>
        <v>#VALUE!</v>
      </c>
      <c r="DN506" s="465" t="e">
        <f>DD506*(1-ET506)</f>
        <v>#VALUE!</v>
      </c>
      <c r="DO506" s="465" t="e">
        <f>DE506</f>
        <v>#VALUE!</v>
      </c>
      <c r="DP506" s="465" t="e">
        <f>DF506*(1-EU506)</f>
        <v>#VALUE!</v>
      </c>
      <c r="DQ506" s="465" t="e">
        <f>DG506*(1-EV506)</f>
        <v>#VALUE!</v>
      </c>
      <c r="DR506" s="465" t="e">
        <f>DH506*(1-EW506)</f>
        <v>#VALUE!</v>
      </c>
      <c r="DS506" s="465" t="e">
        <f>DI506</f>
        <v>#VALUE!</v>
      </c>
      <c r="DT506" s="465" t="e">
        <f>SUM(DJ506:DS506)</f>
        <v>#VALUE!</v>
      </c>
      <c r="DU506" s="465" t="e">
        <f>(GS506:GX506)+(DP506+DQ506+DR506)*GY506+DS506</f>
        <v>#VALUE!</v>
      </c>
      <c r="DV506" s="451" t="e">
        <f>AV506/$BH506/(1-EP506)</f>
        <v>#VALUE!</v>
      </c>
      <c r="DW506" s="451" t="e">
        <f>AW506/$BH506/(1-ER506)</f>
        <v>#VALUE!</v>
      </c>
      <c r="DX506" s="451" t="e">
        <f>AX506/$BH506/(1-EQ506)</f>
        <v>#VALUE!</v>
      </c>
      <c r="DY506" s="451" t="e">
        <f>AY506/$BH506/(1-ES506)</f>
        <v>#VALUE!</v>
      </c>
      <c r="DZ506" s="451" t="e">
        <f>AZ506/$BH506/(1-ET506)</f>
        <v>#VALUE!</v>
      </c>
      <c r="EA506" s="451" t="e">
        <f>BA506/$BH506/(1-AX506)</f>
        <v>#VALUE!</v>
      </c>
      <c r="EB506" s="451" t="e">
        <f>BB506/$BH506/(1-EU506)</f>
        <v>#VALUE!</v>
      </c>
      <c r="EC506" s="451" t="e">
        <f>BC506/$BH506/(1-EV506)</f>
        <v>#VALUE!</v>
      </c>
      <c r="ED506" s="451" t="e">
        <f>BD506/$BH506/(1-EW506)</f>
        <v>#VALUE!</v>
      </c>
      <c r="EE506" s="451" t="e">
        <f>BG506/BH506</f>
        <v>#VALUE!</v>
      </c>
      <c r="EF506" s="451" t="e">
        <f>DV506/SUM($DV506:$EE506)</f>
        <v>#VALUE!</v>
      </c>
      <c r="EG506" s="451" t="e">
        <f>DW506/SUM($DV506:$EE506)</f>
        <v>#VALUE!</v>
      </c>
      <c r="EH506" s="451" t="e">
        <f>DX506/SUM($DV506:$EE506)</f>
        <v>#VALUE!</v>
      </c>
      <c r="EI506" s="451" t="e">
        <f>DY506/SUM($DV506:$EE506)</f>
        <v>#VALUE!</v>
      </c>
      <c r="EJ506" s="451" t="e">
        <f>DZ506/SUM($DV506:$EE506)</f>
        <v>#VALUE!</v>
      </c>
      <c r="EK506" s="451" t="e">
        <f>EA506/SUM($DV506:$EE506)</f>
        <v>#VALUE!</v>
      </c>
      <c r="EL506" s="451" t="e">
        <f>EB506/SUM($DV506:$EE506)</f>
        <v>#VALUE!</v>
      </c>
      <c r="EM506" s="451" t="e">
        <f>EC506/SUM($DV506:$EE506)</f>
        <v>#VALUE!</v>
      </c>
      <c r="EN506" s="451" t="e">
        <f>ED506/SUM($DV506:$EE506)</f>
        <v>#VALUE!</v>
      </c>
      <c r="EO506" s="451" t="e">
        <f>EE506/SUM($DV506:$EE506)</f>
        <v>#VALUE!</v>
      </c>
      <c r="EP506" s="450">
        <f>EP505</f>
        <v>0.080000000000000002</v>
      </c>
      <c r="EQ506" s="450">
        <f>EQ505</f>
        <v>0.014999999999999999</v>
      </c>
      <c r="ER506" s="450">
        <f>ER505</f>
        <v>0.014999999999999999</v>
      </c>
      <c r="ES506" s="450">
        <f>ES505</f>
        <v>0.014999999999999999</v>
      </c>
      <c r="ET506" s="450">
        <f>ET505</f>
        <v>0.014999999999999999</v>
      </c>
      <c r="EU506" s="450">
        <f>EU505</f>
        <v>0.089999999999999997</v>
      </c>
      <c r="EV506" s="450">
        <f>EV505</f>
        <v>0.089999999999999997</v>
      </c>
      <c r="EW506" s="450">
        <f>EW505</f>
        <v>0.089999999999999997</v>
      </c>
      <c r="EX506" s="431" t="str">
        <f>IF(_tag_month_day!AS496="","",_tag_month_day!AS496/100)</f>
        <v/>
      </c>
      <c r="EY506" s="431" t="str">
        <f>IF(_tag_month_day!AT496="","",_tag_month_day!AT496/100)</f>
        <v/>
      </c>
      <c r="EZ506" s="431" t="str">
        <f>IF(_tag_month_day!AU496="","",_tag_month_day!AU496/100)</f>
        <v/>
      </c>
      <c r="FA506" s="431" t="str">
        <f>IF(_tag_month_day!AV496="","",_tag_month_day!AV496/100)</f>
        <v/>
      </c>
      <c r="FB506" s="431" t="str">
        <f>IF(_tag_month_day!AW496="","",_tag_month_day!AW496/100)</f>
        <v/>
      </c>
      <c r="FC506" s="431" t="str">
        <f>IF(_tag_month_day!AX496="","",_tag_month_day!AX496/100)</f>
        <v/>
      </c>
      <c r="FD506" s="449" t="str">
        <f>IF(_tag_month_day!AY496="","",_tag_month_day!AY496/100)</f>
        <v/>
      </c>
      <c r="FE506" s="449" t="str">
        <f>IF(_tag_month_day!AZ496="","",_tag_month_day!AZ496/100)</f>
        <v/>
      </c>
      <c r="FF506" s="449" t="str">
        <f>IF(_tag_month_day!BA496="","",_tag_month_day!BA496/100)</f>
        <v/>
      </c>
      <c r="FG506" s="449" t="str">
        <f>IF(_tag_month_day!BB496="","",_tag_month_day!BB496/100)</f>
        <v/>
      </c>
      <c r="FH506" s="467" t="str">
        <f>IF(_tag_month_day!BC496="","",_tag_month_day!BC496/100)</f>
        <v/>
      </c>
      <c r="FI506" s="449">
        <f>FI505</f>
        <v>0.40999999999999998</v>
      </c>
      <c r="FJ506" s="449">
        <f>FJ505</f>
        <v>0.11</v>
      </c>
      <c r="FK506" s="449">
        <f>FK505</f>
        <v>0.014999999999999999</v>
      </c>
      <c r="FL506" s="449">
        <f>FL505</f>
        <v>0</v>
      </c>
      <c r="FM506" s="467">
        <f>FM505</f>
        <v>0.0001</v>
      </c>
      <c r="FN506" s="449">
        <f>FN505</f>
        <v>0.32000000000000001</v>
      </c>
      <c r="FO506" s="449">
        <f>FO505</f>
        <v>0.20000000000000001</v>
      </c>
      <c r="FP506" s="449">
        <f>FP505</f>
        <v>0.01</v>
      </c>
      <c r="FQ506" s="449">
        <f>FQ505</f>
        <v>0</v>
      </c>
      <c r="FR506" s="467">
        <f>FR505</f>
        <v>0.0001</v>
      </c>
      <c r="FS506" s="449" t="str">
        <f>IF(_tag_month_day!BD496="","",_tag_month_day!BD496/100)</f>
        <v/>
      </c>
      <c r="FT506" s="449" t="str">
        <f>IF(_tag_month_day!BE496="","",_tag_month_day!BE496/100)</f>
        <v/>
      </c>
      <c r="FU506" s="449" t="str">
        <f>IF(_tag_month_day!BF496="","",_tag_month_day!BF496/100)</f>
        <v/>
      </c>
      <c r="FV506" s="449" t="str">
        <f>IF(_tag_month_day!BG496="","",_tag_month_day!BG496/100)</f>
        <v/>
      </c>
      <c r="FW506" s="467" t="str">
        <f>IF(_tag_month_day!BH496="","",_tag_month_day!BH496/100)</f>
        <v/>
      </c>
      <c r="FX506" s="449" t="str">
        <f>IF(_tag_month_day!BI496="","",_tag_month_day!BI496/100)</f>
        <v/>
      </c>
      <c r="FY506" s="449" t="str">
        <f>IF(_tag_month_day!BJ496="","",_tag_month_day!BJ496/100)</f>
        <v/>
      </c>
      <c r="FZ506" s="468" t="str">
        <f>IF(_tag_month_day!BK496="","",_tag_month_day!BK496/100)</f>
        <v/>
      </c>
      <c r="GA506" s="449" t="str">
        <f>IF(_tag_month_day!BL496="","",_tag_month_day!BL496/100)</f>
        <v/>
      </c>
      <c r="GB506" s="467" t="str">
        <f>IF(_tag_month_day!BM496="","",_tag_month_day!BM496/100)</f>
        <v/>
      </c>
      <c r="GC506" s="431" t="str">
        <f>IF(_tag_month_day!BN496="","",_tag_month_day!BN496/100)</f>
        <v/>
      </c>
      <c r="GD506" s="431" t="str">
        <f>IF(_tag_month_day!BO496="","",_tag_month_day!BO496/100)</f>
        <v/>
      </c>
      <c r="GE506" s="431" t="str">
        <f>IF(_tag_month_day!BP496="","",_tag_month_day!BP496/100)</f>
        <v/>
      </c>
      <c r="GF506" s="431" t="str">
        <f>IF(_tag_month_day!BQ496="","",_tag_month_day!BQ496/100)</f>
        <v/>
      </c>
      <c r="GG506" s="431" t="str">
        <f>IF(_tag_month_day!BR496="","",_tag_month_day!BR496/100)</f>
        <v/>
      </c>
      <c r="GH506" s="431" t="str">
        <f>IF(_tag_month_day!BS496="","",_tag_month_day!BS496/100)</f>
        <v/>
      </c>
      <c r="GI506" s="467" t="str">
        <f>IF(_tag_month_day!BT496="","",_tag_month_day!BT496/100)</f>
        <v/>
      </c>
      <c r="GJ506" s="469" t="str">
        <f>IF(_tag_month_day!BU496="","",_tag_month_day!BU496/100)</f>
        <v/>
      </c>
      <c r="GK506" s="470">
        <f>GK505</f>
        <v>0.070000000000000007</v>
      </c>
      <c r="GL506" s="470">
        <f>GL505</f>
        <v>0.029999999999999999</v>
      </c>
      <c r="GM506" s="471" t="str">
        <f>IF(_tag_month_day!BX496="","",_tag_month_day!BX496/100)</f>
        <v/>
      </c>
      <c r="GN506" s="470">
        <f>GN505</f>
        <v>0.070000000000000007</v>
      </c>
      <c r="GO506" s="470">
        <f>GO505</f>
        <v>0.029999999999999999</v>
      </c>
      <c r="GP506" s="470">
        <f>GP505</f>
        <v>0.089999999999999997</v>
      </c>
      <c r="GQ506" s="470">
        <f>GQ505</f>
        <v>0.029999999999999999</v>
      </c>
      <c r="GR506" s="471" t="str">
        <f>IF(_tag_month_day!CA496="","",_tag_month_day!CA496/100)</f>
        <v/>
      </c>
      <c r="GS506" s="472">
        <f>GS505</f>
        <v>0.95299999999999996</v>
      </c>
      <c r="GT506" s="472">
        <f>GT505</f>
        <v>0.55000000000000004</v>
      </c>
      <c r="GU506" s="472">
        <f>GU505</f>
        <v>0.55000000000000004</v>
      </c>
      <c r="GV506" s="472">
        <f>GV505</f>
        <v>0.55000000000000004</v>
      </c>
      <c r="GW506" s="472">
        <f>GW505</f>
        <v>0.5</v>
      </c>
      <c r="GX506" s="472">
        <f>GX505</f>
        <v>0.93500000000000005</v>
      </c>
      <c r="GY506" s="472">
        <f>GY505</f>
        <v>0.14999999999999999</v>
      </c>
      <c r="GZ506" s="472">
        <f>GZ505</f>
        <v>1</v>
      </c>
      <c r="HA506" s="474">
        <f>HA505</f>
        <v>0.047</v>
      </c>
      <c r="HB506" s="474">
        <f>HB505</f>
        <v>0.45000000000000001</v>
      </c>
      <c r="HC506" s="474">
        <f>HC505</f>
        <v>0.45000000000000001</v>
      </c>
      <c r="HD506" s="474">
        <f>HD505</f>
        <v>0.45000000000000001</v>
      </c>
      <c r="HE506" s="474">
        <f>HE505</f>
        <v>0.5</v>
      </c>
      <c r="HF506" s="474">
        <f>HF505</f>
        <v>0.065000000000000002</v>
      </c>
      <c r="HG506" s="474">
        <f>HG505</f>
        <v>0.84999999999999998</v>
      </c>
      <c r="HH506" s="474">
        <f>HH505</f>
        <v>0</v>
      </c>
      <c r="HI506" s="10">
        <f>IF(BZ506&lt;&gt;"",CK506-BV506,0)</f>
        <v>0</v>
      </c>
      <c r="HJ506" s="10" t="e">
        <f>IF(AJ506&gt;0,AH506-AJ506,0)</f>
        <v>#VALUE!</v>
      </c>
      <c r="HK506" s="466">
        <f>HK505</f>
        <v>0.84999999999999998</v>
      </c>
      <c r="HL506" s="424">
        <f>HL505</f>
        <v>550000</v>
      </c>
      <c r="HM506" s="424">
        <f>HM505</f>
        <v>480000</v>
      </c>
      <c r="HN506" s="465" t="e">
        <f>(DJ506*EZ506+DK506*FH506+DL506*FM506+DM506*FR506+DN506*FW506+DO506*GB506+DS506*GI506+DP506*GM506+DR506*GR506)*1000*2</f>
        <v>#VALUE!</v>
      </c>
      <c r="HO506" s="465" t="e">
        <f>HN506*HK506*$HO$2/HL506*1000000</f>
        <v>#VALUE!</v>
      </c>
      <c r="HP506" s="465" t="e">
        <f>HN506*HK506*$HP$2/HM506*1000000</f>
        <v>#VALUE!</v>
      </c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</row>
    <row customFormat="1" r="507" s="0">
      <c r="A507" s="420">
        <v>496</v>
      </c>
      <c r="B507" s="421">
        <f ca="1">IF(D507=D506,B506,IF(D507="夜班",B506+1,B506))</f>
        <v>43606</v>
      </c>
      <c r="C507" s="422">
        <f>C506</f>
        <v>0.041666666666666699</v>
      </c>
      <c r="D507" s="10" t="str">
        <f ca="1">IF(HOUR(G507)&lt;8,"夜班",IF(HOUR(G507)&lt;16,"白班",IF(HOUR(G507)&lt;24,"中班",0)))</f>
        <v>白班</v>
      </c>
      <c r="E507" s="10" t="e">
        <f ca="1">IF(F507=1,"甲",IF(F507=2,"乙",IF(F507=3,"丙",IF(F507=4,"丁",""))))</f>
        <v>#REF!</v>
      </c>
      <c r="F507" s="10" t="e">
        <f ca="1">SUMPRODUCT((成本日报!$A$3:$A$95=计划!B507)*(成本日报!$B$3:$B$95=计划!$D507),成本日报!$C$3:$C$95)</f>
        <v>#REF!</v>
      </c>
      <c r="G507" s="423">
        <f ca="1">G506+C506</f>
        <v>43606.624999998799</v>
      </c>
      <c r="H507" s="423">
        <f ca="1">$G507+$C507/60*10+$C507*0</f>
        <v>43606.631944443245</v>
      </c>
      <c r="I507" s="423">
        <f ca="1">$G507+$C507/60*18+$C507*0</f>
        <v>43606.637499998797</v>
      </c>
      <c r="J507" s="423">
        <f ca="1">$G507+$C507/60*0+$C507*1</f>
        <v>43606.666666665464</v>
      </c>
      <c r="K507" s="423">
        <f ca="1">$G507+$C507/60*30+$C507*2</f>
        <v>43606.729166665471</v>
      </c>
      <c r="L507" s="423">
        <f ca="1">$G507+$C507/60*0+$C507*3</f>
        <v>43606.749999998799</v>
      </c>
      <c r="M507" s="424" t="str">
        <f>IF(_tag_month_day!A497="","",_tag_month_day!A497)</f>
        <v/>
      </c>
      <c r="N507" s="424" t="str">
        <f>IF(_tag_month_day!B497="","",_tag_month_day!B497)</f>
        <v/>
      </c>
      <c r="O507" s="425" t="e">
        <f>IF(M507+N507=0,"",M507+N507)</f>
        <v>#VALUE!</v>
      </c>
      <c r="P507" s="424" t="str">
        <f>IF(_tag_month_day!C497="","",_tag_month_day!C497)</f>
        <v/>
      </c>
      <c r="Q507" s="424" t="str">
        <f>IF(_tag_month_day!D497="","",_tag_month_day!D497)</f>
        <v/>
      </c>
      <c r="R507" s="426" t="str">
        <f>IF(_tag_month_day!CB497="","",_tag_month_day!CB497/100)</f>
        <v/>
      </c>
      <c r="S507" s="427" t="str">
        <f>IF(_tag_month_day!E497="","",_tag_month_day!E497)</f>
        <v/>
      </c>
      <c r="T507" s="427" t="str">
        <f>IF(_tag_month_day!F497="","",_tag_month_day!F497)</f>
        <v/>
      </c>
      <c r="U507" s="428" t="e">
        <f>S507+T507</f>
        <v>#VALUE!</v>
      </c>
      <c r="V507" s="429" t="e">
        <f>U507/AJ507</f>
        <v>#VALUE!</v>
      </c>
      <c r="W507" s="430" t="str">
        <f>IF(_jhy_month_day!A497="","",_jhy_month_day!A497)</f>
        <v/>
      </c>
      <c r="X507" s="431" t="str">
        <f>IF(_jhy_month_day!B497="","",_jhy_month_day!B497/100)</f>
        <v/>
      </c>
      <c r="Y507" s="431" t="str">
        <f>IF(_jhy_month_day!C497="","",_jhy_month_day!C497/100)</f>
        <v/>
      </c>
      <c r="Z507" s="432">
        <f>Z503+1</f>
        <v>124</v>
      </c>
      <c r="AA507" s="433" t="str">
        <f>IF(_tag_month_day!G497="","",_tag_month_day!G497/100)</f>
        <v/>
      </c>
      <c r="AB507" s="433" t="str">
        <f>IF(_tag_month_day!H497="","",_tag_month_day!H497/100)</f>
        <v/>
      </c>
      <c r="AC507" s="434">
        <f>IF(X507="",AC506,BK507*($AV506*X507+$AW506*FD506+$AX506*FI506+$AY506*FN506+$AZ506*FS506+$BA506*FX506+$BG506*GE506)/(AV506*Y507+AX506*FK506+AW506*FF506+AY506*FP506+AZ506*FU506+BA506*FZ506+BG506*GG506+BB506*GK506+BC506*GN506+BD506*GP506))</f>
        <v>1.59963432013121</v>
      </c>
      <c r="AD507" s="435" t="str">
        <f>IF(AC507=AC506,"",AC507-AC506)</f>
        <v/>
      </c>
      <c r="AE507" s="436" t="str">
        <f>IF(1-AF507=0,"",(1-AF507))</f>
        <v/>
      </c>
      <c r="AF507" s="437">
        <v>1</v>
      </c>
      <c r="AG507" s="10" t="str">
        <f>AG506</f>
        <v>9A3</v>
      </c>
      <c r="AH507" s="438" t="str">
        <f>AH506</f>
        <v/>
      </c>
      <c r="AI507" s="424"/>
      <c r="AJ507" s="10" t="str">
        <f>IF(_tag_month_day!I497="","",_tag_month_day!I497)</f>
        <v/>
      </c>
      <c r="AK507" s="440"/>
      <c r="AL507" s="440"/>
      <c r="AM507" s="440"/>
      <c r="AN507" s="441">
        <f>AN506</f>
        <v>2</v>
      </c>
      <c r="AO507" s="441">
        <f>AO506</f>
        <v>8</v>
      </c>
      <c r="AP507" s="442" t="e">
        <f>(IF(AN507=0,AS506,AS506*(1+AO507/AN507)/(AR507+AO507/AN507)))+AT507</f>
        <v>#VALUE!</v>
      </c>
      <c r="AQ507" s="443" t="str">
        <f>IF(_tag_month_day!J497="","",_tag_month_day!J497/100)</f>
        <v/>
      </c>
      <c r="AR507" s="444">
        <f>AR506</f>
        <v>1.3</v>
      </c>
      <c r="AS507" s="445" t="e">
        <f>AQ507*(AN507*AR507+AO507)/(AN507+AO507)</f>
        <v>#VALUE!</v>
      </c>
      <c r="AT507" s="445" t="e">
        <f>(SUM(BE507:BF507)-SUM(BE506:BF506))*0.05</f>
        <v>#VALUE!</v>
      </c>
      <c r="AU507" s="446" t="str">
        <f>IF(_tag_month_day!CC497="","",IF(_tag_month_day!CC497&gt;0,_tag_month_day!CD497,_tag_month_day!CE497))</f>
        <v/>
      </c>
      <c r="AV507" s="447" t="str">
        <f>IF(_tag_month_day!L497="","",_tag_month_day!L497/100)</f>
        <v/>
      </c>
      <c r="AW507" s="431">
        <f>AW506</f>
        <v>0</v>
      </c>
      <c r="AX507" s="431">
        <f>AX506</f>
        <v>0</v>
      </c>
      <c r="AY507" s="431" t="str">
        <f>IF(_tag_month_day!M497="","",_tag_month_day!M497/100)</f>
        <v/>
      </c>
      <c r="AZ507" s="431" t="str">
        <f>IF(_tag_month_day!N497="","",_tag_month_day!N497/100)</f>
        <v/>
      </c>
      <c r="BA507" s="431" t="str">
        <f>IF(_tag_month_day!O497="","",_tag_month_day!O497/100)</f>
        <v/>
      </c>
      <c r="BB507" s="448" t="str">
        <f>IF(_tag_month_day!P497="","",_tag_month_day!P497/100)</f>
        <v/>
      </c>
      <c r="BC507" s="448">
        <f>BC506</f>
        <v>0</v>
      </c>
      <c r="BD507" s="448" t="str">
        <f>IF(_tag_month_day!Q497="","",_tag_month_day!Q497/100)</f>
        <v/>
      </c>
      <c r="BE507" s="449" t="str">
        <f>IF(_tag_month_day!R497="","",_tag_month_day!R497/100)</f>
        <v/>
      </c>
      <c r="BF507" s="388" t="e">
        <f>(AU507*(100+BE507*100))/(AJ507-AU507)/100</f>
        <v>#VALUE!</v>
      </c>
      <c r="BG507" s="450" t="e">
        <f>BE507+BF507</f>
        <v>#VALUE!</v>
      </c>
      <c r="BH507" s="451" t="e">
        <f>SUM(AV507:BF507)</f>
        <v>#VALUE!</v>
      </c>
      <c r="BI507" s="452" t="e">
        <f>IF(CX507=0,BI506,(DK507*查询!$R$5+DL507*查询!$Q$5+DM507*查询!$N$5+DN507*查询!$O$5+DO507*查询!$P$5)*AF507/CX507)</f>
        <v>#VALUE!</v>
      </c>
      <c r="BJ507" s="452" t="e">
        <f>IF(CX507=0,BJ506,(DP507*查询!$S$5+DQ507*查询!$T$5+DR507*查询!$U$5)*AF507/CX507)</f>
        <v>#VALUE!</v>
      </c>
      <c r="BK507" s="452">
        <f>BK506</f>
        <v>1</v>
      </c>
      <c r="BL507" s="453" t="e">
        <f>SUMPRODUCT((AV507:BA507)*(GS507:GX507))/((GS507:GX507)+SUM(BB507:BD507)*GY507+BG507*GZ507)</f>
        <v>#VALUE!</v>
      </c>
      <c r="BM507" s="453" t="e">
        <f>BK507*($AV507*FB507+$AW507*FD507+$AX507*FI507+$AY507*FN507+$AZ507*FS507+$BA507*FX507+$BG507*GE507)/(AV507*EY507+AX507*FK507+AW507*FF507+AY507*FP507+AZ507*FU507+BA507*FZ507+BG507*GG507+BB507*GK507+BC507*GN507+BD507*GP507)</f>
        <v>#VALUE!</v>
      </c>
      <c r="BN507" s="453" t="e">
        <f>($AV507*FC507+$AX507*FJ507+$AW507*FE507+$AY507*FO507+$AZ507*FT507+$BA507*FY507+$BG507*GF507)/($AV507*FA507+BG507*GH507+BB507*GL507+BC507*GO507+BD507*GQ507+BA507*GA507)</f>
        <v>#VALUE!</v>
      </c>
      <c r="BO507" s="454" t="e">
        <f>SUMPRODUCT(AV507:BA507*GS507:GX507)/(GS507:GX507+(BB507+BC507+BD507)*GY507+BG507)</f>
        <v>#VALUE!</v>
      </c>
      <c r="BP507" s="454" t="e">
        <f>SUMPRODUCT(AV507:BA507*GS507:GX507)/(GS507:GX507+(BB507+BC507+BD507)*GY507+BG507)</f>
        <v>#VALUE!</v>
      </c>
      <c r="BQ507" s="454" t="e">
        <f>SUMPRODUCT(AV507:BA507*GS507:GX507)/(GS507:GX507+(BB507+BC507+BD507)*GY507+BG507)</f>
        <v>#VALUE!</v>
      </c>
      <c r="BR507" s="453" t="str">
        <f>IF(_tag_month_day!T497="","",_tag_month_day!T497)</f>
        <v/>
      </c>
      <c r="BS507" s="453" t="str">
        <f>IF(_tag_month_day!U497="","",_tag_month_day!U497)</f>
        <v/>
      </c>
      <c r="BT507" s="455" t="str">
        <f>IF(CK507="","",IF((CK507&gt;=BV507-0.12)*(CK507&lt;=BV507+0.12),"合格","不合格"))</f>
        <v/>
      </c>
      <c r="BU507" s="456" t="str">
        <f>IF(_tag_month_day!V497="","",_tag_month_day!V497)</f>
        <v/>
      </c>
      <c r="BV507" s="457" t="str">
        <f>IF(_tag_month_day!W497="","",_tag_month_day!W497)</f>
        <v/>
      </c>
      <c r="BW507" s="458" t="str">
        <f>IF(_tag_month_day!X497="","",_tag_month_day!X497)</f>
        <v/>
      </c>
      <c r="BX507" s="458" t="str">
        <f>IF(_tag_month_day!Y497="","",_tag_month_day!Y497)</f>
        <v/>
      </c>
      <c r="BY507" s="459">
        <f ca="1">L507</f>
        <v>43606.749999998799</v>
      </c>
      <c r="BZ507" s="460"/>
      <c r="CA507" s="461"/>
      <c r="CB507" s="424" t="str">
        <f>IF(_tag_month_day!Z497="","",_tag_month_day!Z497)</f>
        <v/>
      </c>
      <c r="CC507" s="424" t="str">
        <f>IF(_tag_month_day!AA497="","",_tag_month_day!AA497)</f>
        <v/>
      </c>
      <c r="CD507" s="424" t="str">
        <f>IF(_tag_month_day!AB497="","",_tag_month_day!AB497)</f>
        <v/>
      </c>
      <c r="CE507" s="424" t="str">
        <f>IF(_tag_month_day!AC497="","",_tag_month_day!AC497)</f>
        <v/>
      </c>
      <c r="CF507" s="424" t="str">
        <f>IF(_tag_month_day!AD497="","",_tag_month_day!AD497)</f>
        <v/>
      </c>
      <c r="CG507" s="424" t="str">
        <f>IF(_tag_month_day!AE497="","",_tag_month_day!AE497)</f>
        <v/>
      </c>
      <c r="CH507" s="424" t="str">
        <f>IF(_tag_month_day!AF497="","",_tag_month_day!AF497)</f>
        <v/>
      </c>
      <c r="CI507" s="424" t="str">
        <f>IF(_tag_month_day!AG497="","",_tag_month_day!AG497)</f>
        <v/>
      </c>
      <c r="CJ507" s="424" t="str">
        <f>IF(_tag_month_day!AH497="","",_tag_month_day!AH497)</f>
        <v/>
      </c>
      <c r="CK507" s="424" t="str">
        <f>IF(_tag_month_day!AI497="","",_tag_month_day!AI497)</f>
        <v/>
      </c>
      <c r="CL507" s="4" t="str">
        <f>IF(_tag_month_day!AJ497="","",_tag_month_day!AJ497)</f>
        <v/>
      </c>
      <c r="CM507" s="4" t="str">
        <f>IF(_tag_month_day!AK497="","",_tag_month_day!AK497)</f>
        <v/>
      </c>
      <c r="CN507" s="4" t="str">
        <f>IF(_tag_month_day!AL497="","",_tag_month_day!AL497)</f>
        <v/>
      </c>
      <c r="CO507" s="4" t="str">
        <f>IF(_tag_month_day!AM497="","",_tag_month_day!AM497)</f>
        <v/>
      </c>
      <c r="CP507" s="4" t="str">
        <f>IF(_tag_month_day!AN497="","",_tag_month_day!AN497)</f>
        <v/>
      </c>
      <c r="CQ507" s="4" t="str">
        <f>IF(_tag_month_day!AO497="","",_tag_month_day!AO497)</f>
        <v/>
      </c>
      <c r="CR507" s="462" t="str">
        <f>IF(_tag_month_day!AP497="","",_tag_month_day!AP497)</f>
        <v/>
      </c>
      <c r="CS507" s="463" t="str">
        <f>IF(_tag_month_day!AQ497="","",_tag_month_day!AQ497)</f>
        <v/>
      </c>
      <c r="CT507" s="4" t="str">
        <f>IF(_tag_month_day!AR497="","",_tag_month_day!AR497)</f>
        <v/>
      </c>
      <c r="CU507" s="464" t="e">
        <f>DU507/AJ507</f>
        <v>#VALUE!</v>
      </c>
      <c r="CV507" s="451" t="e">
        <f>BG507/BH507</f>
        <v>#VALUE!</v>
      </c>
      <c r="CW507" s="465" t="e">
        <f>AJ507*(1-CV507)*CU507*AF507</f>
        <v>#VALUE!</v>
      </c>
      <c r="CX507" s="465" t="e">
        <f>CW507*94%</f>
        <v>#VALUE!</v>
      </c>
      <c r="CY507" s="466" t="e">
        <f>IF(CX507=0,0,DS507/(DS507+CX507))</f>
        <v>#VALUE!</v>
      </c>
      <c r="CZ507" s="465" t="e">
        <f>$AJ507*EF507</f>
        <v>#VALUE!</v>
      </c>
      <c r="DA507" s="465" t="e">
        <f>$AJ507*EG507</f>
        <v>#VALUE!</v>
      </c>
      <c r="DB507" s="465" t="e">
        <f>$AJ507*EH507</f>
        <v>#VALUE!</v>
      </c>
      <c r="DC507" s="465" t="e">
        <f>$AJ507*EI507</f>
        <v>#VALUE!</v>
      </c>
      <c r="DD507" s="465" t="e">
        <f>$AJ507*EJ507</f>
        <v>#VALUE!</v>
      </c>
      <c r="DE507" s="465" t="e">
        <f>$AJ507*EK507</f>
        <v>#VALUE!</v>
      </c>
      <c r="DF507" s="465" t="e">
        <f>$AJ507*EL507</f>
        <v>#VALUE!</v>
      </c>
      <c r="DG507" s="465" t="e">
        <f>$AJ507*EM507</f>
        <v>#VALUE!</v>
      </c>
      <c r="DH507" s="465" t="e">
        <f>$AJ507*EN507</f>
        <v>#VALUE!</v>
      </c>
      <c r="DI507" s="465" t="e">
        <f>$AJ507*EO507</f>
        <v>#VALUE!</v>
      </c>
      <c r="DJ507" s="465" t="e">
        <f>CZ507*(1-EP507)</f>
        <v>#VALUE!</v>
      </c>
      <c r="DK507" s="465" t="e">
        <f>DA507*(1-ER507)</f>
        <v>#VALUE!</v>
      </c>
      <c r="DL507" s="465" t="e">
        <f>DB507*(1-EQ507)</f>
        <v>#VALUE!</v>
      </c>
      <c r="DM507" s="465" t="e">
        <f>DC507*(1-ES507)</f>
        <v>#VALUE!</v>
      </c>
      <c r="DN507" s="465" t="e">
        <f>DD507*(1-ET507)</f>
        <v>#VALUE!</v>
      </c>
      <c r="DO507" s="465" t="e">
        <f>DE507</f>
        <v>#VALUE!</v>
      </c>
      <c r="DP507" s="465" t="e">
        <f>DF507*(1-EU507)</f>
        <v>#VALUE!</v>
      </c>
      <c r="DQ507" s="465" t="e">
        <f>DG507*(1-EV507)</f>
        <v>#VALUE!</v>
      </c>
      <c r="DR507" s="465" t="e">
        <f>DH507*(1-EW507)</f>
        <v>#VALUE!</v>
      </c>
      <c r="DS507" s="465" t="e">
        <f>DI507</f>
        <v>#VALUE!</v>
      </c>
      <c r="DT507" s="465" t="e">
        <f>SUM(DJ507:DS507)</f>
        <v>#VALUE!</v>
      </c>
      <c r="DU507" s="465" t="e">
        <f>(GS507:GX507)+(DP507+DQ507+DR507)*GY507+DS507</f>
        <v>#VALUE!</v>
      </c>
      <c r="DV507" s="451" t="e">
        <f>AV507/$BH507/(1-EP507)</f>
        <v>#VALUE!</v>
      </c>
      <c r="DW507" s="451" t="e">
        <f>AW507/$BH507/(1-ER507)</f>
        <v>#VALUE!</v>
      </c>
      <c r="DX507" s="451" t="e">
        <f>AX507/$BH507/(1-EQ507)</f>
        <v>#VALUE!</v>
      </c>
      <c r="DY507" s="451" t="e">
        <f>AY507/$BH507/(1-ES507)</f>
        <v>#VALUE!</v>
      </c>
      <c r="DZ507" s="451" t="e">
        <f>AZ507/$BH507/(1-ET507)</f>
        <v>#VALUE!</v>
      </c>
      <c r="EA507" s="451" t="e">
        <f>BA507/$BH507/(1-AX507)</f>
        <v>#VALUE!</v>
      </c>
      <c r="EB507" s="451" t="e">
        <f>BB507/$BH507/(1-EU507)</f>
        <v>#VALUE!</v>
      </c>
      <c r="EC507" s="451" t="e">
        <f>BC507/$BH507/(1-EV507)</f>
        <v>#VALUE!</v>
      </c>
      <c r="ED507" s="451" t="e">
        <f>BD507/$BH507/(1-EW507)</f>
        <v>#VALUE!</v>
      </c>
      <c r="EE507" s="451" t="e">
        <f>BG507/BH507</f>
        <v>#VALUE!</v>
      </c>
      <c r="EF507" s="451" t="e">
        <f>DV507/SUM($DV507:$EE507)</f>
        <v>#VALUE!</v>
      </c>
      <c r="EG507" s="451" t="e">
        <f>DW507/SUM($DV507:$EE507)</f>
        <v>#VALUE!</v>
      </c>
      <c r="EH507" s="451" t="e">
        <f>DX507/SUM($DV507:$EE507)</f>
        <v>#VALUE!</v>
      </c>
      <c r="EI507" s="451" t="e">
        <f>DY507/SUM($DV507:$EE507)</f>
        <v>#VALUE!</v>
      </c>
      <c r="EJ507" s="451" t="e">
        <f>DZ507/SUM($DV507:$EE507)</f>
        <v>#VALUE!</v>
      </c>
      <c r="EK507" s="451" t="e">
        <f>EA507/SUM($DV507:$EE507)</f>
        <v>#VALUE!</v>
      </c>
      <c r="EL507" s="451" t="e">
        <f>EB507/SUM($DV507:$EE507)</f>
        <v>#VALUE!</v>
      </c>
      <c r="EM507" s="451" t="e">
        <f>EC507/SUM($DV507:$EE507)</f>
        <v>#VALUE!</v>
      </c>
      <c r="EN507" s="451" t="e">
        <f>ED507/SUM($DV507:$EE507)</f>
        <v>#VALUE!</v>
      </c>
      <c r="EO507" s="451" t="e">
        <f>EE507/SUM($DV507:$EE507)</f>
        <v>#VALUE!</v>
      </c>
      <c r="EP507" s="450">
        <f>EP506</f>
        <v>0.080000000000000002</v>
      </c>
      <c r="EQ507" s="450">
        <f>EQ506</f>
        <v>0.014999999999999999</v>
      </c>
      <c r="ER507" s="450">
        <f>ER506</f>
        <v>0.014999999999999999</v>
      </c>
      <c r="ES507" s="450">
        <f>ES506</f>
        <v>0.014999999999999999</v>
      </c>
      <c r="ET507" s="450">
        <f>ET506</f>
        <v>0.014999999999999999</v>
      </c>
      <c r="EU507" s="450">
        <f>EU506</f>
        <v>0.089999999999999997</v>
      </c>
      <c r="EV507" s="450">
        <f>EV506</f>
        <v>0.089999999999999997</v>
      </c>
      <c r="EW507" s="450">
        <f>EW506</f>
        <v>0.089999999999999997</v>
      </c>
      <c r="EX507" s="431" t="str">
        <f>IF(_tag_month_day!AS497="","",_tag_month_day!AS497/100)</f>
        <v/>
      </c>
      <c r="EY507" s="431" t="str">
        <f>IF(_tag_month_day!AT497="","",_tag_month_day!AT497/100)</f>
        <v/>
      </c>
      <c r="EZ507" s="431" t="str">
        <f>IF(_tag_month_day!AU497="","",_tag_month_day!AU497/100)</f>
        <v/>
      </c>
      <c r="FA507" s="431" t="str">
        <f>IF(_tag_month_day!AV497="","",_tag_month_day!AV497/100)</f>
        <v/>
      </c>
      <c r="FB507" s="431" t="str">
        <f>IF(_tag_month_day!AW497="","",_tag_month_day!AW497/100)</f>
        <v/>
      </c>
      <c r="FC507" s="431" t="str">
        <f>IF(_tag_month_day!AX497="","",_tag_month_day!AX497/100)</f>
        <v/>
      </c>
      <c r="FD507" s="449" t="str">
        <f>IF(_tag_month_day!AY497="","",_tag_month_day!AY497/100)</f>
        <v/>
      </c>
      <c r="FE507" s="449" t="str">
        <f>IF(_tag_month_day!AZ497="","",_tag_month_day!AZ497/100)</f>
        <v/>
      </c>
      <c r="FF507" s="449" t="str">
        <f>IF(_tag_month_day!BA497="","",_tag_month_day!BA497/100)</f>
        <v/>
      </c>
      <c r="FG507" s="449" t="str">
        <f>IF(_tag_month_day!BB497="","",_tag_month_day!BB497/100)</f>
        <v/>
      </c>
      <c r="FH507" s="467" t="str">
        <f>IF(_tag_month_day!BC497="","",_tag_month_day!BC497/100)</f>
        <v/>
      </c>
      <c r="FI507" s="449">
        <f>FI506</f>
        <v>0.40999999999999998</v>
      </c>
      <c r="FJ507" s="449">
        <f>FJ506</f>
        <v>0.11</v>
      </c>
      <c r="FK507" s="449">
        <f>FK506</f>
        <v>0.014999999999999999</v>
      </c>
      <c r="FL507" s="449">
        <f>FL506</f>
        <v>0</v>
      </c>
      <c r="FM507" s="467">
        <f>FM506</f>
        <v>0.0001</v>
      </c>
      <c r="FN507" s="449">
        <f>FN506</f>
        <v>0.32000000000000001</v>
      </c>
      <c r="FO507" s="449">
        <f>FO506</f>
        <v>0.20000000000000001</v>
      </c>
      <c r="FP507" s="449">
        <f>FP506</f>
        <v>0.01</v>
      </c>
      <c r="FQ507" s="449">
        <f>FQ506</f>
        <v>0</v>
      </c>
      <c r="FR507" s="467">
        <f>FR506</f>
        <v>0.0001</v>
      </c>
      <c r="FS507" s="449" t="str">
        <f>IF(_tag_month_day!BD497="","",_tag_month_day!BD497/100)</f>
        <v/>
      </c>
      <c r="FT507" s="449" t="str">
        <f>IF(_tag_month_day!BE497="","",_tag_month_day!BE497/100)</f>
        <v/>
      </c>
      <c r="FU507" s="449" t="str">
        <f>IF(_tag_month_day!BF497="","",_tag_month_day!BF497/100)</f>
        <v/>
      </c>
      <c r="FV507" s="449" t="str">
        <f>IF(_tag_month_day!BG497="","",_tag_month_day!BG497/100)</f>
        <v/>
      </c>
      <c r="FW507" s="467" t="str">
        <f>IF(_tag_month_day!BH497="","",_tag_month_day!BH497/100)</f>
        <v/>
      </c>
      <c r="FX507" s="449" t="str">
        <f>IF(_tag_month_day!BI497="","",_tag_month_day!BI497/100)</f>
        <v/>
      </c>
      <c r="FY507" s="449" t="str">
        <f>IF(_tag_month_day!BJ497="","",_tag_month_day!BJ497/100)</f>
        <v/>
      </c>
      <c r="FZ507" s="468" t="str">
        <f>IF(_tag_month_day!BK497="","",_tag_month_day!BK497/100)</f>
        <v/>
      </c>
      <c r="GA507" s="449" t="str">
        <f>IF(_tag_month_day!BL497="","",_tag_month_day!BL497/100)</f>
        <v/>
      </c>
      <c r="GB507" s="467" t="str">
        <f>IF(_tag_month_day!BM497="","",_tag_month_day!BM497/100)</f>
        <v/>
      </c>
      <c r="GC507" s="431" t="str">
        <f>IF(_tag_month_day!BN497="","",_tag_month_day!BN497/100)</f>
        <v/>
      </c>
      <c r="GD507" s="431" t="str">
        <f>IF(_tag_month_day!BO497="","",_tag_month_day!BO497/100)</f>
        <v/>
      </c>
      <c r="GE507" s="431" t="str">
        <f>IF(_tag_month_day!BP497="","",_tag_month_day!BP497/100)</f>
        <v/>
      </c>
      <c r="GF507" s="431" t="str">
        <f>IF(_tag_month_day!BQ497="","",_tag_month_day!BQ497/100)</f>
        <v/>
      </c>
      <c r="GG507" s="431" t="str">
        <f>IF(_tag_month_day!BR497="","",_tag_month_day!BR497/100)</f>
        <v/>
      </c>
      <c r="GH507" s="431" t="str">
        <f>IF(_tag_month_day!BS497="","",_tag_month_day!BS497/100)</f>
        <v/>
      </c>
      <c r="GI507" s="467" t="str">
        <f>IF(_tag_month_day!BT497="","",_tag_month_day!BT497/100)</f>
        <v/>
      </c>
      <c r="GJ507" s="469" t="str">
        <f>IF(_tag_month_day!BU497="","",_tag_month_day!BU497/100)</f>
        <v/>
      </c>
      <c r="GK507" s="470">
        <f>GK506</f>
        <v>0.070000000000000007</v>
      </c>
      <c r="GL507" s="470">
        <f>GL506</f>
        <v>0.029999999999999999</v>
      </c>
      <c r="GM507" s="471" t="str">
        <f>IF(_tag_month_day!BX497="","",_tag_month_day!BX497/100)</f>
        <v/>
      </c>
      <c r="GN507" s="470">
        <f>GN506</f>
        <v>0.070000000000000007</v>
      </c>
      <c r="GO507" s="470">
        <f>GO506</f>
        <v>0.029999999999999999</v>
      </c>
      <c r="GP507" s="470">
        <f>GP506</f>
        <v>0.089999999999999997</v>
      </c>
      <c r="GQ507" s="470">
        <f>GQ506</f>
        <v>0.029999999999999999</v>
      </c>
      <c r="GR507" s="471" t="str">
        <f>IF(_tag_month_day!CA497="","",_tag_month_day!CA497/100)</f>
        <v/>
      </c>
      <c r="GS507" s="472">
        <f>GS506</f>
        <v>0.95299999999999996</v>
      </c>
      <c r="GT507" s="472">
        <f>GT506</f>
        <v>0.55000000000000004</v>
      </c>
      <c r="GU507" s="472">
        <f>GU506</f>
        <v>0.55000000000000004</v>
      </c>
      <c r="GV507" s="472">
        <f>GV506</f>
        <v>0.55000000000000004</v>
      </c>
      <c r="GW507" s="472">
        <f>GW506</f>
        <v>0.5</v>
      </c>
      <c r="GX507" s="472">
        <f>GX506</f>
        <v>0.93500000000000005</v>
      </c>
      <c r="GY507" s="472">
        <f>GY506</f>
        <v>0.14999999999999999</v>
      </c>
      <c r="GZ507" s="472">
        <f>GZ506</f>
        <v>1</v>
      </c>
      <c r="HA507" s="474">
        <f>HA506</f>
        <v>0.047</v>
      </c>
      <c r="HB507" s="474">
        <f>HB506</f>
        <v>0.45000000000000001</v>
      </c>
      <c r="HC507" s="474">
        <f>HC506</f>
        <v>0.45000000000000001</v>
      </c>
      <c r="HD507" s="474">
        <f>HD506</f>
        <v>0.45000000000000001</v>
      </c>
      <c r="HE507" s="474">
        <f>HE506</f>
        <v>0.5</v>
      </c>
      <c r="HF507" s="474">
        <f>HF506</f>
        <v>0.065000000000000002</v>
      </c>
      <c r="HG507" s="474">
        <f>HG506</f>
        <v>0.84999999999999998</v>
      </c>
      <c r="HH507" s="474">
        <f>HH506</f>
        <v>0</v>
      </c>
      <c r="HI507" s="10">
        <f>IF(BZ507&lt;&gt;"",CK507-BV507,0)</f>
        <v>0</v>
      </c>
      <c r="HJ507" s="10" t="e">
        <f>IF(AJ507&gt;0,AH507-AJ507,0)</f>
        <v>#VALUE!</v>
      </c>
      <c r="HK507" s="466">
        <f>HK506</f>
        <v>0.84999999999999998</v>
      </c>
      <c r="HL507" s="424">
        <f>HL506</f>
        <v>550000</v>
      </c>
      <c r="HM507" s="424">
        <f>HM506</f>
        <v>480000</v>
      </c>
      <c r="HN507" s="465" t="e">
        <f>(DJ507*EZ507+DK507*FH507+DL507*FM507+DM507*FR507+DN507*FW507+DO507*GB507+DS507*GI507+DP507*GM507+DR507*GR507)*1000*2</f>
        <v>#VALUE!</v>
      </c>
      <c r="HO507" s="465" t="e">
        <f>HN507*HK507*$HO$2/HL507*1000000</f>
        <v>#VALUE!</v>
      </c>
      <c r="HP507" s="465" t="e">
        <f>HN507*HK507*$HP$2/HM507*1000000</f>
        <v>#VALUE!</v>
      </c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</row>
    <row customFormat="1" r="508" s="0">
      <c r="A508" s="420">
        <v>497</v>
      </c>
      <c r="B508" s="421">
        <f ca="1">IF(D508=D507,B507,IF(D508="夜班",B507+1,B507))</f>
        <v>43606</v>
      </c>
      <c r="C508" s="422">
        <f>C507</f>
        <v>0.041666666666666699</v>
      </c>
      <c r="D508" s="10" t="str">
        <f ca="1">IF(HOUR(G508)&lt;8,"夜班",IF(HOUR(G508)&lt;16,"白班",IF(HOUR(G508)&lt;24,"中班",0)))</f>
        <v>白班</v>
      </c>
      <c r="E508" s="10" t="e">
        <f ca="1">IF(F508=1,"甲",IF(F508=2,"乙",IF(F508=3,"丙",IF(F508=4,"丁",""))))</f>
        <v>#REF!</v>
      </c>
      <c r="F508" s="10" t="e">
        <f ca="1">SUMPRODUCT((成本日报!$A$3:$A$95=计划!B508)*(成本日报!$B$3:$B$95=计划!$D508),成本日报!$C$3:$C$95)</f>
        <v>#REF!</v>
      </c>
      <c r="G508" s="423">
        <f ca="1">G507+C507</f>
        <v>43606.666666665464</v>
      </c>
      <c r="H508" s="423">
        <f ca="1">$G508+$C508/60*10+$C508*0</f>
        <v>43606.673611109909</v>
      </c>
      <c r="I508" s="423">
        <f ca="1">$G508+$C508/60*18+$C508*0</f>
        <v>43606.679166665461</v>
      </c>
      <c r="J508" s="423">
        <f ca="1">$G508+$C508/60*0+$C508*1</f>
        <v>43606.708333332128</v>
      </c>
      <c r="K508" s="423">
        <f ca="1">$G508+$C508/60*30+$C508*2</f>
        <v>43606.770833332135</v>
      </c>
      <c r="L508" s="423">
        <f ca="1">$G508+$C508/60*0+$C508*3</f>
        <v>43606.791666665464</v>
      </c>
      <c r="M508" s="424" t="str">
        <f>IF(_tag_month_day!A498="","",_tag_month_day!A498)</f>
        <v/>
      </c>
      <c r="N508" s="424" t="str">
        <f>IF(_tag_month_day!B498="","",_tag_month_day!B498)</f>
        <v/>
      </c>
      <c r="O508" s="425" t="e">
        <f>IF(M508+N508=0,"",M508+N508)</f>
        <v>#VALUE!</v>
      </c>
      <c r="P508" s="424" t="str">
        <f>IF(_tag_month_day!C498="","",_tag_month_day!C498)</f>
        <v/>
      </c>
      <c r="Q508" s="424" t="str">
        <f>IF(_tag_month_day!D498="","",_tag_month_day!D498)</f>
        <v/>
      </c>
      <c r="R508" s="426" t="str">
        <f>IF(_tag_month_day!CB498="","",_tag_month_day!CB498/100)</f>
        <v/>
      </c>
      <c r="S508" s="427" t="str">
        <f>IF(_tag_month_day!E498="","",_tag_month_day!E498)</f>
        <v/>
      </c>
      <c r="T508" s="427" t="str">
        <f>IF(_tag_month_day!F498="","",_tag_month_day!F498)</f>
        <v/>
      </c>
      <c r="U508" s="428" t="e">
        <f>S508+T508</f>
        <v>#VALUE!</v>
      </c>
      <c r="V508" s="429" t="e">
        <f>U508/AJ508</f>
        <v>#VALUE!</v>
      </c>
      <c r="W508" s="430" t="str">
        <f>IF(_jhy_month_day!A498="","",_jhy_month_day!A498)</f>
        <v/>
      </c>
      <c r="X508" s="431" t="str">
        <f>IF(_jhy_month_day!B498="","",_jhy_month_day!B498/100)</f>
        <v/>
      </c>
      <c r="Y508" s="431" t="str">
        <f>IF(_jhy_month_day!C498="","",_jhy_month_day!C498/100)</f>
        <v/>
      </c>
      <c r="Z508" s="432">
        <f>Z504+1</f>
        <v>125</v>
      </c>
      <c r="AA508" s="433" t="str">
        <f>IF(_tag_month_day!G498="","",_tag_month_day!G498/100)</f>
        <v/>
      </c>
      <c r="AB508" s="433" t="str">
        <f>IF(_tag_month_day!H498="","",_tag_month_day!H498/100)</f>
        <v/>
      </c>
      <c r="AC508" s="434">
        <f>IF(X508="",AC507,BK508*($AV507*X508+$AW507*FD507+$AX507*FI507+$AY507*FN507+$AZ507*FS507+$BA507*FX507+$BG507*GE507)/(AV507*Y508+AX507*FK507+AW507*FF507+AY507*FP507+AZ507*FU507+BA507*FZ507+BG507*GG507+BB507*GK507+BC507*GN507+BD507*GP507))</f>
        <v>1.59963432013121</v>
      </c>
      <c r="AD508" s="435" t="str">
        <f>IF(AC508=AC507,"",AC508-AC507)</f>
        <v/>
      </c>
      <c r="AE508" s="436" t="str">
        <f>IF(1-AF508=0,"",(1-AF508))</f>
        <v/>
      </c>
      <c r="AF508" s="437">
        <v>1</v>
      </c>
      <c r="AG508" s="10" t="str">
        <f>AG507</f>
        <v>9A3</v>
      </c>
      <c r="AH508" s="438" t="str">
        <f>AH507</f>
        <v/>
      </c>
      <c r="AI508" s="424"/>
      <c r="AJ508" s="10" t="str">
        <f>IF(_tag_month_day!I498="","",_tag_month_day!I498)</f>
        <v/>
      </c>
      <c r="AK508" s="440"/>
      <c r="AL508" s="440"/>
      <c r="AM508" s="440"/>
      <c r="AN508" s="441">
        <f>AN507</f>
        <v>2</v>
      </c>
      <c r="AO508" s="441">
        <f>AO507</f>
        <v>8</v>
      </c>
      <c r="AP508" s="442" t="e">
        <f>(IF(AN508=0,AS507,AS507*(1+AO508/AN508)/(AR508+AO508/AN508)))+AT508</f>
        <v>#VALUE!</v>
      </c>
      <c r="AQ508" s="443" t="str">
        <f>IF(_tag_month_day!J498="","",_tag_month_day!J498/100)</f>
        <v/>
      </c>
      <c r="AR508" s="444">
        <f>AR507</f>
        <v>1.3</v>
      </c>
      <c r="AS508" s="445" t="e">
        <f>AQ508*(AN508*AR508+AO508)/(AN508+AO508)</f>
        <v>#VALUE!</v>
      </c>
      <c r="AT508" s="445" t="e">
        <f>(SUM(BE508:BF508)-SUM(BE507:BF507))*0.05</f>
        <v>#VALUE!</v>
      </c>
      <c r="AU508" s="446" t="str">
        <f>IF(_tag_month_day!CC498="","",IF(_tag_month_day!CC498&gt;0,_tag_month_day!CD498,_tag_month_day!CE498))</f>
        <v/>
      </c>
      <c r="AV508" s="447" t="str">
        <f>IF(_tag_month_day!L498="","",_tag_month_day!L498/100)</f>
        <v/>
      </c>
      <c r="AW508" s="431">
        <f>AW507</f>
        <v>0</v>
      </c>
      <c r="AX508" s="431">
        <f>AX507</f>
        <v>0</v>
      </c>
      <c r="AY508" s="431" t="str">
        <f>IF(_tag_month_day!M498="","",_tag_month_day!M498/100)</f>
        <v/>
      </c>
      <c r="AZ508" s="431" t="str">
        <f>IF(_tag_month_day!N498="","",_tag_month_day!N498/100)</f>
        <v/>
      </c>
      <c r="BA508" s="431" t="str">
        <f>IF(_tag_month_day!O498="","",_tag_month_day!O498/100)</f>
        <v/>
      </c>
      <c r="BB508" s="448" t="str">
        <f>IF(_tag_month_day!P498="","",_tag_month_day!P498/100)</f>
        <v/>
      </c>
      <c r="BC508" s="448">
        <f>BC507</f>
        <v>0</v>
      </c>
      <c r="BD508" s="448" t="str">
        <f>IF(_tag_month_day!Q498="","",_tag_month_day!Q498/100)</f>
        <v/>
      </c>
      <c r="BE508" s="449" t="str">
        <f>IF(_tag_month_day!R498="","",_tag_month_day!R498/100)</f>
        <v/>
      </c>
      <c r="BF508" s="388" t="e">
        <f>(AU508*(100+BE508*100))/(AJ508-AU508)/100</f>
        <v>#VALUE!</v>
      </c>
      <c r="BG508" s="450" t="e">
        <f>BE508+BF508</f>
        <v>#VALUE!</v>
      </c>
      <c r="BH508" s="451" t="e">
        <f>SUM(AV508:BF508)</f>
        <v>#VALUE!</v>
      </c>
      <c r="BI508" s="452" t="e">
        <f>IF(CX508=0,BI507,(DK508*查询!$R$5+DL508*查询!$Q$5+DM508*查询!$N$5+DN508*查询!$O$5+DO508*查询!$P$5)*AF508/CX508)</f>
        <v>#VALUE!</v>
      </c>
      <c r="BJ508" s="452" t="e">
        <f>IF(CX508=0,BJ507,(DP508*查询!$S$5+DQ508*查询!$T$5+DR508*查询!$U$5)*AF508/CX508)</f>
        <v>#VALUE!</v>
      </c>
      <c r="BK508" s="452">
        <f>BK507</f>
        <v>1</v>
      </c>
      <c r="BL508" s="453" t="e">
        <f>SUMPRODUCT((AV508:BA508)*(GS508:GX508))/((GS508:GX508)+SUM(BB508:BD508)*GY508+BG508*GZ508)</f>
        <v>#VALUE!</v>
      </c>
      <c r="BM508" s="453" t="e">
        <f>BK508*($AV508*FB508+$AW508*FD508+$AX508*FI508+$AY508*FN508+$AZ508*FS508+$BA508*FX508+$BG508*GE508)/(AV508*EY508+AX508*FK508+AW508*FF508+AY508*FP508+AZ508*FU508+BA508*FZ508+BG508*GG508+BB508*GK508+BC508*GN508+BD508*GP508)</f>
        <v>#VALUE!</v>
      </c>
      <c r="BN508" s="453" t="e">
        <f>($AV508*FC508+$AX508*FJ508+$AW508*FE508+$AY508*FO508+$AZ508*FT508+$BA508*FY508+$BG508*GF508)/($AV508*FA508+BG508*GH508+BB508*GL508+BC508*GO508+BD508*GQ508+BA508*GA508)</f>
        <v>#VALUE!</v>
      </c>
      <c r="BO508" s="454" t="e">
        <f>SUMPRODUCT(AV508:BA508*GS508:GX508)/(GS508:GX508+(BB508+BC508+BD508)*GY508+BG508)</f>
        <v>#VALUE!</v>
      </c>
      <c r="BP508" s="454" t="e">
        <f>SUMPRODUCT(AV508:BA508*GS508:GX508)/(GS508:GX508+(BB508+BC508+BD508)*GY508+BG508)</f>
        <v>#VALUE!</v>
      </c>
      <c r="BQ508" s="454" t="e">
        <f>SUMPRODUCT(AV508:BA508*GS508:GX508)/(GS508:GX508+(BB508+BC508+BD508)*GY508+BG508)</f>
        <v>#VALUE!</v>
      </c>
      <c r="BR508" s="453" t="str">
        <f>IF(_tag_month_day!T498="","",_tag_month_day!T498)</f>
        <v/>
      </c>
      <c r="BS508" s="453" t="str">
        <f>IF(_tag_month_day!U498="","",_tag_month_day!U498)</f>
        <v/>
      </c>
      <c r="BT508" s="455" t="str">
        <f>IF(CK508="","",IF((CK508&gt;=BV508-0.12)*(CK508&lt;=BV508+0.12),"合格","不合格"))</f>
        <v/>
      </c>
      <c r="BU508" s="456" t="str">
        <f>IF(_tag_month_day!V498="","",_tag_month_day!V498)</f>
        <v/>
      </c>
      <c r="BV508" s="457" t="str">
        <f>IF(_tag_month_day!W498="","",_tag_month_day!W498)</f>
        <v/>
      </c>
      <c r="BW508" s="458" t="str">
        <f>IF(_tag_month_day!X498="","",_tag_month_day!X498)</f>
        <v/>
      </c>
      <c r="BX508" s="458" t="str">
        <f>IF(_tag_month_day!Y498="","",_tag_month_day!Y498)</f>
        <v/>
      </c>
      <c r="BY508" s="459">
        <f ca="1">L508</f>
        <v>43606.791666665464</v>
      </c>
      <c r="BZ508" s="460"/>
      <c r="CA508" s="461"/>
      <c r="CB508" s="424" t="str">
        <f>IF(_tag_month_day!Z498="","",_tag_month_day!Z498)</f>
        <v/>
      </c>
      <c r="CC508" s="424" t="str">
        <f>IF(_tag_month_day!AA498="","",_tag_month_day!AA498)</f>
        <v/>
      </c>
      <c r="CD508" s="424" t="str">
        <f>IF(_tag_month_day!AB498="","",_tag_month_day!AB498)</f>
        <v/>
      </c>
      <c r="CE508" s="424" t="str">
        <f>IF(_tag_month_day!AC498="","",_tag_month_day!AC498)</f>
        <v/>
      </c>
      <c r="CF508" s="424" t="str">
        <f>IF(_tag_month_day!AD498="","",_tag_month_day!AD498)</f>
        <v/>
      </c>
      <c r="CG508" s="424" t="str">
        <f>IF(_tag_month_day!AE498="","",_tag_month_day!AE498)</f>
        <v/>
      </c>
      <c r="CH508" s="424" t="str">
        <f>IF(_tag_month_day!AF498="","",_tag_month_day!AF498)</f>
        <v/>
      </c>
      <c r="CI508" s="424" t="str">
        <f>IF(_tag_month_day!AG498="","",_tag_month_day!AG498)</f>
        <v/>
      </c>
      <c r="CJ508" s="424" t="str">
        <f>IF(_tag_month_day!AH498="","",_tag_month_day!AH498)</f>
        <v/>
      </c>
      <c r="CK508" s="424" t="str">
        <f>IF(_tag_month_day!AI498="","",_tag_month_day!AI498)</f>
        <v/>
      </c>
      <c r="CL508" s="4" t="str">
        <f>IF(_tag_month_day!AJ498="","",_tag_month_day!AJ498)</f>
        <v/>
      </c>
      <c r="CM508" s="4" t="str">
        <f>IF(_tag_month_day!AK498="","",_tag_month_day!AK498)</f>
        <v/>
      </c>
      <c r="CN508" s="4" t="str">
        <f>IF(_tag_month_day!AL498="","",_tag_month_day!AL498)</f>
        <v/>
      </c>
      <c r="CO508" s="4" t="str">
        <f>IF(_tag_month_day!AM498="","",_tag_month_day!AM498)</f>
        <v/>
      </c>
      <c r="CP508" s="4" t="str">
        <f>IF(_tag_month_day!AN498="","",_tag_month_day!AN498)</f>
        <v/>
      </c>
      <c r="CQ508" s="4" t="str">
        <f>IF(_tag_month_day!AO498="","",_tag_month_day!AO498)</f>
        <v/>
      </c>
      <c r="CR508" s="462" t="str">
        <f>IF(_tag_month_day!AP498="","",_tag_month_day!AP498)</f>
        <v/>
      </c>
      <c r="CS508" s="463" t="str">
        <f>IF(_tag_month_day!AQ498="","",_tag_month_day!AQ498)</f>
        <v/>
      </c>
      <c r="CT508" s="4" t="str">
        <f>IF(_tag_month_day!AR498="","",_tag_month_day!AR498)</f>
        <v/>
      </c>
      <c r="CU508" s="464" t="e">
        <f>DU508/AJ508</f>
        <v>#VALUE!</v>
      </c>
      <c r="CV508" s="451" t="e">
        <f>BG508/BH508</f>
        <v>#VALUE!</v>
      </c>
      <c r="CW508" s="465" t="e">
        <f>AJ508*(1-CV508)*CU508*AF508</f>
        <v>#VALUE!</v>
      </c>
      <c r="CX508" s="465" t="e">
        <f>CW508*94%</f>
        <v>#VALUE!</v>
      </c>
      <c r="CY508" s="466" t="e">
        <f>IF(CX508=0,0,DS508/(DS508+CX508))</f>
        <v>#VALUE!</v>
      </c>
      <c r="CZ508" s="465" t="e">
        <f>$AJ508*EF508</f>
        <v>#VALUE!</v>
      </c>
      <c r="DA508" s="465" t="e">
        <f>$AJ508*EG508</f>
        <v>#VALUE!</v>
      </c>
      <c r="DB508" s="465" t="e">
        <f>$AJ508*EH508</f>
        <v>#VALUE!</v>
      </c>
      <c r="DC508" s="465" t="e">
        <f>$AJ508*EI508</f>
        <v>#VALUE!</v>
      </c>
      <c r="DD508" s="465" t="e">
        <f>$AJ508*EJ508</f>
        <v>#VALUE!</v>
      </c>
      <c r="DE508" s="465" t="e">
        <f>$AJ508*EK508</f>
        <v>#VALUE!</v>
      </c>
      <c r="DF508" s="465" t="e">
        <f>$AJ508*EL508</f>
        <v>#VALUE!</v>
      </c>
      <c r="DG508" s="465" t="e">
        <f>$AJ508*EM508</f>
        <v>#VALUE!</v>
      </c>
      <c r="DH508" s="465" t="e">
        <f>$AJ508*EN508</f>
        <v>#VALUE!</v>
      </c>
      <c r="DI508" s="465" t="e">
        <f>$AJ508*EO508</f>
        <v>#VALUE!</v>
      </c>
      <c r="DJ508" s="465" t="e">
        <f>CZ508*(1-EP508)</f>
        <v>#VALUE!</v>
      </c>
      <c r="DK508" s="465" t="e">
        <f>DA508*(1-ER508)</f>
        <v>#VALUE!</v>
      </c>
      <c r="DL508" s="465" t="e">
        <f>DB508*(1-EQ508)</f>
        <v>#VALUE!</v>
      </c>
      <c r="DM508" s="465" t="e">
        <f>DC508*(1-ES508)</f>
        <v>#VALUE!</v>
      </c>
      <c r="DN508" s="465" t="e">
        <f>DD508*(1-ET508)</f>
        <v>#VALUE!</v>
      </c>
      <c r="DO508" s="465" t="e">
        <f>DE508</f>
        <v>#VALUE!</v>
      </c>
      <c r="DP508" s="465" t="e">
        <f>DF508*(1-EU508)</f>
        <v>#VALUE!</v>
      </c>
      <c r="DQ508" s="465" t="e">
        <f>DG508*(1-EV508)</f>
        <v>#VALUE!</v>
      </c>
      <c r="DR508" s="465" t="e">
        <f>DH508*(1-EW508)</f>
        <v>#VALUE!</v>
      </c>
      <c r="DS508" s="465" t="e">
        <f>DI508</f>
        <v>#VALUE!</v>
      </c>
      <c r="DT508" s="465" t="e">
        <f>SUM(DJ508:DS508)</f>
        <v>#VALUE!</v>
      </c>
      <c r="DU508" s="465" t="e">
        <f>(GS508:GX508)+(DP508+DQ508+DR508)*GY508+DS508</f>
        <v>#VALUE!</v>
      </c>
      <c r="DV508" s="451" t="e">
        <f>AV508/$BH508/(1-EP508)</f>
        <v>#VALUE!</v>
      </c>
      <c r="DW508" s="451" t="e">
        <f>AW508/$BH508/(1-ER508)</f>
        <v>#VALUE!</v>
      </c>
      <c r="DX508" s="451" t="e">
        <f>AX508/$BH508/(1-EQ508)</f>
        <v>#VALUE!</v>
      </c>
      <c r="DY508" s="451" t="e">
        <f>AY508/$BH508/(1-ES508)</f>
        <v>#VALUE!</v>
      </c>
      <c r="DZ508" s="451" t="e">
        <f>AZ508/$BH508/(1-ET508)</f>
        <v>#VALUE!</v>
      </c>
      <c r="EA508" s="451" t="e">
        <f>BA508/$BH508/(1-AX508)</f>
        <v>#VALUE!</v>
      </c>
      <c r="EB508" s="451" t="e">
        <f>BB508/$BH508/(1-EU508)</f>
        <v>#VALUE!</v>
      </c>
      <c r="EC508" s="451" t="e">
        <f>BC508/$BH508/(1-EV508)</f>
        <v>#VALUE!</v>
      </c>
      <c r="ED508" s="451" t="e">
        <f>BD508/$BH508/(1-EW508)</f>
        <v>#VALUE!</v>
      </c>
      <c r="EE508" s="451" t="e">
        <f>BG508/BH508</f>
        <v>#VALUE!</v>
      </c>
      <c r="EF508" s="451" t="e">
        <f>DV508/SUM($DV508:$EE508)</f>
        <v>#VALUE!</v>
      </c>
      <c r="EG508" s="451" t="e">
        <f>DW508/SUM($DV508:$EE508)</f>
        <v>#VALUE!</v>
      </c>
      <c r="EH508" s="451" t="e">
        <f>DX508/SUM($DV508:$EE508)</f>
        <v>#VALUE!</v>
      </c>
      <c r="EI508" s="451" t="e">
        <f>DY508/SUM($DV508:$EE508)</f>
        <v>#VALUE!</v>
      </c>
      <c r="EJ508" s="451" t="e">
        <f>DZ508/SUM($DV508:$EE508)</f>
        <v>#VALUE!</v>
      </c>
      <c r="EK508" s="451" t="e">
        <f>EA508/SUM($DV508:$EE508)</f>
        <v>#VALUE!</v>
      </c>
      <c r="EL508" s="451" t="e">
        <f>EB508/SUM($DV508:$EE508)</f>
        <v>#VALUE!</v>
      </c>
      <c r="EM508" s="451" t="e">
        <f>EC508/SUM($DV508:$EE508)</f>
        <v>#VALUE!</v>
      </c>
      <c r="EN508" s="451" t="e">
        <f>ED508/SUM($DV508:$EE508)</f>
        <v>#VALUE!</v>
      </c>
      <c r="EO508" s="451" t="e">
        <f>EE508/SUM($DV508:$EE508)</f>
        <v>#VALUE!</v>
      </c>
      <c r="EP508" s="450">
        <f>EP507</f>
        <v>0.080000000000000002</v>
      </c>
      <c r="EQ508" s="450">
        <f>EQ507</f>
        <v>0.014999999999999999</v>
      </c>
      <c r="ER508" s="450">
        <f>ER507</f>
        <v>0.014999999999999999</v>
      </c>
      <c r="ES508" s="450">
        <f>ES507</f>
        <v>0.014999999999999999</v>
      </c>
      <c r="ET508" s="450">
        <f>ET507</f>
        <v>0.014999999999999999</v>
      </c>
      <c r="EU508" s="450">
        <f>EU507</f>
        <v>0.089999999999999997</v>
      </c>
      <c r="EV508" s="450">
        <f>EV507</f>
        <v>0.089999999999999997</v>
      </c>
      <c r="EW508" s="450">
        <f>EW507</f>
        <v>0.089999999999999997</v>
      </c>
      <c r="EX508" s="431" t="str">
        <f>IF(_tag_month_day!AS498="","",_tag_month_day!AS498/100)</f>
        <v/>
      </c>
      <c r="EY508" s="431" t="str">
        <f>IF(_tag_month_day!AT498="","",_tag_month_day!AT498/100)</f>
        <v/>
      </c>
      <c r="EZ508" s="431" t="str">
        <f>IF(_tag_month_day!AU498="","",_tag_month_day!AU498/100)</f>
        <v/>
      </c>
      <c r="FA508" s="431" t="str">
        <f>IF(_tag_month_day!AV498="","",_tag_month_day!AV498/100)</f>
        <v/>
      </c>
      <c r="FB508" s="431" t="str">
        <f>IF(_tag_month_day!AW498="","",_tag_month_day!AW498/100)</f>
        <v/>
      </c>
      <c r="FC508" s="431" t="str">
        <f>IF(_tag_month_day!AX498="","",_tag_month_day!AX498/100)</f>
        <v/>
      </c>
      <c r="FD508" s="449" t="str">
        <f>IF(_tag_month_day!AY498="","",_tag_month_day!AY498/100)</f>
        <v/>
      </c>
      <c r="FE508" s="449" t="str">
        <f>IF(_tag_month_day!AZ498="","",_tag_month_day!AZ498/100)</f>
        <v/>
      </c>
      <c r="FF508" s="449" t="str">
        <f>IF(_tag_month_day!BA498="","",_tag_month_day!BA498/100)</f>
        <v/>
      </c>
      <c r="FG508" s="449" t="str">
        <f>IF(_tag_month_day!BB498="","",_tag_month_day!BB498/100)</f>
        <v/>
      </c>
      <c r="FH508" s="467" t="str">
        <f>IF(_tag_month_day!BC498="","",_tag_month_day!BC498/100)</f>
        <v/>
      </c>
      <c r="FI508" s="449">
        <f>FI507</f>
        <v>0.40999999999999998</v>
      </c>
      <c r="FJ508" s="449">
        <f>FJ507</f>
        <v>0.11</v>
      </c>
      <c r="FK508" s="449">
        <f>FK507</f>
        <v>0.014999999999999999</v>
      </c>
      <c r="FL508" s="449">
        <f>FL507</f>
        <v>0</v>
      </c>
      <c r="FM508" s="467">
        <f>FM507</f>
        <v>0.0001</v>
      </c>
      <c r="FN508" s="449">
        <f>FN507</f>
        <v>0.32000000000000001</v>
      </c>
      <c r="FO508" s="449">
        <f>FO507</f>
        <v>0.20000000000000001</v>
      </c>
      <c r="FP508" s="449">
        <f>FP507</f>
        <v>0.01</v>
      </c>
      <c r="FQ508" s="449">
        <f>FQ507</f>
        <v>0</v>
      </c>
      <c r="FR508" s="467">
        <f>FR507</f>
        <v>0.0001</v>
      </c>
      <c r="FS508" s="449" t="str">
        <f>IF(_tag_month_day!BD498="","",_tag_month_day!BD498/100)</f>
        <v/>
      </c>
      <c r="FT508" s="449" t="str">
        <f>IF(_tag_month_day!BE498="","",_tag_month_day!BE498/100)</f>
        <v/>
      </c>
      <c r="FU508" s="449" t="str">
        <f>IF(_tag_month_day!BF498="","",_tag_month_day!BF498/100)</f>
        <v/>
      </c>
      <c r="FV508" s="449" t="str">
        <f>IF(_tag_month_day!BG498="","",_tag_month_day!BG498/100)</f>
        <v/>
      </c>
      <c r="FW508" s="467" t="str">
        <f>IF(_tag_month_day!BH498="","",_tag_month_day!BH498/100)</f>
        <v/>
      </c>
      <c r="FX508" s="449" t="str">
        <f>IF(_tag_month_day!BI498="","",_tag_month_day!BI498/100)</f>
        <v/>
      </c>
      <c r="FY508" s="449" t="str">
        <f>IF(_tag_month_day!BJ498="","",_tag_month_day!BJ498/100)</f>
        <v/>
      </c>
      <c r="FZ508" s="468" t="str">
        <f>IF(_tag_month_day!BK498="","",_tag_month_day!BK498/100)</f>
        <v/>
      </c>
      <c r="GA508" s="449" t="str">
        <f>IF(_tag_month_day!BL498="","",_tag_month_day!BL498/100)</f>
        <v/>
      </c>
      <c r="GB508" s="467" t="str">
        <f>IF(_tag_month_day!BM498="","",_tag_month_day!BM498/100)</f>
        <v/>
      </c>
      <c r="GC508" s="431" t="str">
        <f>IF(_tag_month_day!BN498="","",_tag_month_day!BN498/100)</f>
        <v/>
      </c>
      <c r="GD508" s="431" t="str">
        <f>IF(_tag_month_day!BO498="","",_tag_month_day!BO498/100)</f>
        <v/>
      </c>
      <c r="GE508" s="431" t="str">
        <f>IF(_tag_month_day!BP498="","",_tag_month_day!BP498/100)</f>
        <v/>
      </c>
      <c r="GF508" s="431" t="str">
        <f>IF(_tag_month_day!BQ498="","",_tag_month_day!BQ498/100)</f>
        <v/>
      </c>
      <c r="GG508" s="431" t="str">
        <f>IF(_tag_month_day!BR498="","",_tag_month_day!BR498/100)</f>
        <v/>
      </c>
      <c r="GH508" s="431" t="str">
        <f>IF(_tag_month_day!BS498="","",_tag_month_day!BS498/100)</f>
        <v/>
      </c>
      <c r="GI508" s="467" t="str">
        <f>IF(_tag_month_day!BT498="","",_tag_month_day!BT498/100)</f>
        <v/>
      </c>
      <c r="GJ508" s="469" t="str">
        <f>IF(_tag_month_day!BU498="","",_tag_month_day!BU498/100)</f>
        <v/>
      </c>
      <c r="GK508" s="470">
        <f>GK507</f>
        <v>0.070000000000000007</v>
      </c>
      <c r="GL508" s="470">
        <f>GL507</f>
        <v>0.029999999999999999</v>
      </c>
      <c r="GM508" s="471" t="str">
        <f>IF(_tag_month_day!BX498="","",_tag_month_day!BX498/100)</f>
        <v/>
      </c>
      <c r="GN508" s="470">
        <f>GN507</f>
        <v>0.070000000000000007</v>
      </c>
      <c r="GO508" s="470">
        <f>GO507</f>
        <v>0.029999999999999999</v>
      </c>
      <c r="GP508" s="470">
        <f>GP507</f>
        <v>0.089999999999999997</v>
      </c>
      <c r="GQ508" s="470">
        <f>GQ507</f>
        <v>0.029999999999999999</v>
      </c>
      <c r="GR508" s="471" t="str">
        <f>IF(_tag_month_day!CA498="","",_tag_month_day!CA498/100)</f>
        <v/>
      </c>
      <c r="GS508" s="472">
        <f>GS507</f>
        <v>0.95299999999999996</v>
      </c>
      <c r="GT508" s="472">
        <f>GT507</f>
        <v>0.55000000000000004</v>
      </c>
      <c r="GU508" s="472">
        <f>GU507</f>
        <v>0.55000000000000004</v>
      </c>
      <c r="GV508" s="472">
        <f>GV507</f>
        <v>0.55000000000000004</v>
      </c>
      <c r="GW508" s="472">
        <f>GW507</f>
        <v>0.5</v>
      </c>
      <c r="GX508" s="472">
        <f>GX507</f>
        <v>0.93500000000000005</v>
      </c>
      <c r="GY508" s="472">
        <f>GY507</f>
        <v>0.14999999999999999</v>
      </c>
      <c r="GZ508" s="472">
        <f>GZ507</f>
        <v>1</v>
      </c>
      <c r="HA508" s="474">
        <f>HA507</f>
        <v>0.047</v>
      </c>
      <c r="HB508" s="474">
        <f>HB507</f>
        <v>0.45000000000000001</v>
      </c>
      <c r="HC508" s="474">
        <f>HC507</f>
        <v>0.45000000000000001</v>
      </c>
      <c r="HD508" s="474">
        <f>HD507</f>
        <v>0.45000000000000001</v>
      </c>
      <c r="HE508" s="474">
        <f>HE507</f>
        <v>0.5</v>
      </c>
      <c r="HF508" s="474">
        <f>HF507</f>
        <v>0.065000000000000002</v>
      </c>
      <c r="HG508" s="474">
        <f>HG507</f>
        <v>0.84999999999999998</v>
      </c>
      <c r="HH508" s="474">
        <f>HH507</f>
        <v>0</v>
      </c>
      <c r="HI508" s="10">
        <f>IF(BZ508&lt;&gt;"",CK508-BV508,0)</f>
        <v>0</v>
      </c>
      <c r="HJ508" s="10" t="e">
        <f>IF(AJ508&gt;0,AH508-AJ508,0)</f>
        <v>#VALUE!</v>
      </c>
      <c r="HK508" s="466">
        <f>HK507</f>
        <v>0.84999999999999998</v>
      </c>
      <c r="HL508" s="424">
        <f>HL507</f>
        <v>550000</v>
      </c>
      <c r="HM508" s="424">
        <f>HM507</f>
        <v>480000</v>
      </c>
      <c r="HN508" s="465" t="e">
        <f>(DJ508*EZ508+DK508*FH508+DL508*FM508+DM508*FR508+DN508*FW508+DO508*GB508+DS508*GI508+DP508*GM508+DR508*GR508)*1000*2</f>
        <v>#VALUE!</v>
      </c>
      <c r="HO508" s="465" t="e">
        <f>HN508*HK508*$HO$2/HL508*1000000</f>
        <v>#VALUE!</v>
      </c>
      <c r="HP508" s="465" t="e">
        <f>HN508*HK508*$HP$2/HM508*1000000</f>
        <v>#VALUE!</v>
      </c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</row>
    <row customFormat="1" r="509" s="0">
      <c r="A509" s="420">
        <v>498</v>
      </c>
      <c r="B509" s="421">
        <f ca="1">IF(D509=D508,B508,IF(D509="夜班",B508+1,B508))</f>
        <v>43606</v>
      </c>
      <c r="C509" s="422">
        <f>C508</f>
        <v>0.041666666666666699</v>
      </c>
      <c r="D509" s="10" t="str">
        <f ca="1">IF(HOUR(G509)&lt;8,"夜班",IF(HOUR(G509)&lt;16,"白班",IF(HOUR(G509)&lt;24,"中班",0)))</f>
        <v>中班</v>
      </c>
      <c r="E509" s="10" t="e">
        <f ca="1">IF(F509=1,"甲",IF(F509=2,"乙",IF(F509=3,"丙",IF(F509=4,"丁",""))))</f>
        <v>#REF!</v>
      </c>
      <c r="F509" s="10" t="e">
        <f ca="1">SUMPRODUCT((成本日报!$A$3:$A$95=计划!B509)*(成本日报!$B$3:$B$95=计划!$D509),成本日报!$C$3:$C$95)</f>
        <v>#REF!</v>
      </c>
      <c r="G509" s="423">
        <f ca="1">G508+C508</f>
        <v>43606.708333332128</v>
      </c>
      <c r="H509" s="423">
        <f ca="1">$G509+$C509/60*10+$C509*0</f>
        <v>43606.715277776573</v>
      </c>
      <c r="I509" s="423">
        <f ca="1">$G509+$C509/60*18+$C509*0</f>
        <v>43606.720833332125</v>
      </c>
      <c r="J509" s="423">
        <f ca="1">$G509+$C509/60*0+$C509*1</f>
        <v>43606.749999998792</v>
      </c>
      <c r="K509" s="423">
        <f ca="1">$G509+$C509/60*30+$C509*2</f>
        <v>43606.812499998799</v>
      </c>
      <c r="L509" s="423">
        <f ca="1">$G509+$C509/60*0+$C509*3</f>
        <v>43606.833333332128</v>
      </c>
      <c r="M509" s="424" t="str">
        <f>IF(_tag_month_day!A499="","",_tag_month_day!A499)</f>
        <v/>
      </c>
      <c r="N509" s="424" t="str">
        <f>IF(_tag_month_day!B499="","",_tag_month_day!B499)</f>
        <v/>
      </c>
      <c r="O509" s="425" t="e">
        <f>IF(M509+N509=0,"",M509+N509)</f>
        <v>#VALUE!</v>
      </c>
      <c r="P509" s="424" t="str">
        <f>IF(_tag_month_day!C499="","",_tag_month_day!C499)</f>
        <v/>
      </c>
      <c r="Q509" s="424" t="str">
        <f>IF(_tag_month_day!D499="","",_tag_month_day!D499)</f>
        <v/>
      </c>
      <c r="R509" s="426" t="str">
        <f>IF(_tag_month_day!CB499="","",_tag_month_day!CB499/100)</f>
        <v/>
      </c>
      <c r="S509" s="427" t="str">
        <f>IF(_tag_month_day!E499="","",_tag_month_day!E499)</f>
        <v/>
      </c>
      <c r="T509" s="427" t="str">
        <f>IF(_tag_month_day!F499="","",_tag_month_day!F499)</f>
        <v/>
      </c>
      <c r="U509" s="428" t="e">
        <f>S509+T509</f>
        <v>#VALUE!</v>
      </c>
      <c r="V509" s="429" t="e">
        <f>U509/AJ509</f>
        <v>#VALUE!</v>
      </c>
      <c r="W509" s="430" t="str">
        <f>IF(_jhy_month_day!A499="","",_jhy_month_day!A499)</f>
        <v/>
      </c>
      <c r="X509" s="431" t="str">
        <f>IF(_jhy_month_day!B499="","",_jhy_month_day!B499/100)</f>
        <v/>
      </c>
      <c r="Y509" s="431" t="str">
        <f>IF(_jhy_month_day!C499="","",_jhy_month_day!C499/100)</f>
        <v/>
      </c>
      <c r="Z509" s="432">
        <f>Z505+1</f>
        <v>125</v>
      </c>
      <c r="AA509" s="433" t="str">
        <f>IF(_tag_month_day!G499="","",_tag_month_day!G499/100)</f>
        <v/>
      </c>
      <c r="AB509" s="433" t="str">
        <f>IF(_tag_month_day!H499="","",_tag_month_day!H499/100)</f>
        <v/>
      </c>
      <c r="AC509" s="434">
        <f>IF(X509="",AC508,BK509*($AV508*X509+$AW508*FD508+$AX508*FI508+$AY508*FN508+$AZ508*FS508+$BA508*FX508+$BG508*GE508)/(AV508*Y509+AX508*FK508+AW508*FF508+AY508*FP508+AZ508*FU508+BA508*FZ508+BG508*GG508+BB508*GK508+BC508*GN508+BD508*GP508))</f>
        <v>1.59963432013121</v>
      </c>
      <c r="AD509" s="435" t="str">
        <f>IF(AC509=AC508,"",AC509-AC508)</f>
        <v/>
      </c>
      <c r="AE509" s="436" t="str">
        <f>IF(1-AF509=0,"",(1-AF509))</f>
        <v/>
      </c>
      <c r="AF509" s="437">
        <v>1</v>
      </c>
      <c r="AG509" s="10" t="str">
        <f>AG508</f>
        <v>9A3</v>
      </c>
      <c r="AH509" s="438" t="str">
        <f>AH508</f>
        <v/>
      </c>
      <c r="AI509" s="424"/>
      <c r="AJ509" s="10" t="str">
        <f>IF(_tag_month_day!I499="","",_tag_month_day!I499)</f>
        <v/>
      </c>
      <c r="AK509" s="440"/>
      <c r="AL509" s="440"/>
      <c r="AM509" s="440"/>
      <c r="AN509" s="441">
        <f>AN508</f>
        <v>2</v>
      </c>
      <c r="AO509" s="441">
        <f>AO508</f>
        <v>8</v>
      </c>
      <c r="AP509" s="442" t="e">
        <f>(IF(AN509=0,AS508,AS508*(1+AO509/AN509)/(AR509+AO509/AN509)))+AT509</f>
        <v>#VALUE!</v>
      </c>
      <c r="AQ509" s="443" t="str">
        <f>IF(_tag_month_day!J499="","",_tag_month_day!J499/100)</f>
        <v/>
      </c>
      <c r="AR509" s="444">
        <f>AR508</f>
        <v>1.3</v>
      </c>
      <c r="AS509" s="445" t="e">
        <f>AQ509*(AN509*AR509+AO509)/(AN509+AO509)</f>
        <v>#VALUE!</v>
      </c>
      <c r="AT509" s="445" t="e">
        <f>(SUM(BE509:BF509)-SUM(BE508:BF508))*0.05</f>
        <v>#VALUE!</v>
      </c>
      <c r="AU509" s="446" t="str">
        <f>IF(_tag_month_day!CC499="","",IF(_tag_month_day!CC499&gt;0,_tag_month_day!CD499,_tag_month_day!CE499))</f>
        <v/>
      </c>
      <c r="AV509" s="447" t="str">
        <f>IF(_tag_month_day!L499="","",_tag_month_day!L499/100)</f>
        <v/>
      </c>
      <c r="AW509" s="431">
        <f>AW508</f>
        <v>0</v>
      </c>
      <c r="AX509" s="431">
        <f>AX508</f>
        <v>0</v>
      </c>
      <c r="AY509" s="431" t="str">
        <f>IF(_tag_month_day!M499="","",_tag_month_day!M499/100)</f>
        <v/>
      </c>
      <c r="AZ509" s="431" t="str">
        <f>IF(_tag_month_day!N499="","",_tag_month_day!N499/100)</f>
        <v/>
      </c>
      <c r="BA509" s="431" t="str">
        <f>IF(_tag_month_day!O499="","",_tag_month_day!O499/100)</f>
        <v/>
      </c>
      <c r="BB509" s="448" t="str">
        <f>IF(_tag_month_day!P499="","",_tag_month_day!P499/100)</f>
        <v/>
      </c>
      <c r="BC509" s="448">
        <f>BC508</f>
        <v>0</v>
      </c>
      <c r="BD509" s="448" t="str">
        <f>IF(_tag_month_day!Q499="","",_tag_month_day!Q499/100)</f>
        <v/>
      </c>
      <c r="BE509" s="449" t="str">
        <f>IF(_tag_month_day!R499="","",_tag_month_day!R499/100)</f>
        <v/>
      </c>
      <c r="BF509" s="388" t="e">
        <f>(AU509*(100+BE509*100))/(AJ509-AU509)/100</f>
        <v>#VALUE!</v>
      </c>
      <c r="BG509" s="450" t="e">
        <f>BE509+BF509</f>
        <v>#VALUE!</v>
      </c>
      <c r="BH509" s="451" t="e">
        <f>SUM(AV509:BF509)</f>
        <v>#VALUE!</v>
      </c>
      <c r="BI509" s="452" t="e">
        <f>IF(CX509=0,BI508,(DK509*查询!$R$5+DL509*查询!$Q$5+DM509*查询!$N$5+DN509*查询!$O$5+DO509*查询!$P$5)*AF509/CX509)</f>
        <v>#VALUE!</v>
      </c>
      <c r="BJ509" s="452" t="e">
        <f>IF(CX509=0,BJ508,(DP509*查询!$S$5+DQ509*查询!$T$5+DR509*查询!$U$5)*AF509/CX509)</f>
        <v>#VALUE!</v>
      </c>
      <c r="BK509" s="452">
        <f>BK508</f>
        <v>1</v>
      </c>
      <c r="BL509" s="453" t="e">
        <f>SUMPRODUCT((AV509:BA509)*(GS509:GX509))/((GS509:GX509)+SUM(BB509:BD509)*GY509+BG509*GZ509)</f>
        <v>#VALUE!</v>
      </c>
      <c r="BM509" s="453" t="e">
        <f>BK509*($AV509*FB509+$AW509*FD509+$AX509*FI509+$AY509*FN509+$AZ509*FS509+$BA509*FX509+$BG509*GE509)/(AV509*EY509+AX509*FK509+AW509*FF509+AY509*FP509+AZ509*FU509+BA509*FZ509+BG509*GG509+BB509*GK509+BC509*GN509+BD509*GP509)</f>
        <v>#VALUE!</v>
      </c>
      <c r="BN509" s="453" t="e">
        <f>($AV509*FC509+$AX509*FJ509+$AW509*FE509+$AY509*FO509+$AZ509*FT509+$BA509*FY509+$BG509*GF509)/($AV509*FA509+BG509*GH509+BB509*GL509+BC509*GO509+BD509*GQ509+BA509*GA509)</f>
        <v>#VALUE!</v>
      </c>
      <c r="BO509" s="454" t="e">
        <f>SUMPRODUCT(AV509:BA509*GS509:GX509)/(GS509:GX509+(BB509+BC509+BD509)*GY509+BG509)</f>
        <v>#VALUE!</v>
      </c>
      <c r="BP509" s="454" t="e">
        <f>SUMPRODUCT(AV509:BA509*GS509:GX509)/(GS509:GX509+(BB509+BC509+BD509)*GY509+BG509)</f>
        <v>#VALUE!</v>
      </c>
      <c r="BQ509" s="454" t="e">
        <f>SUMPRODUCT(AV509:BA509*GS509:GX509)/(GS509:GX509+(BB509+BC509+BD509)*GY509+BG509)</f>
        <v>#VALUE!</v>
      </c>
      <c r="BR509" s="453" t="str">
        <f>IF(_tag_month_day!T499="","",_tag_month_day!T499)</f>
        <v/>
      </c>
      <c r="BS509" s="453" t="str">
        <f>IF(_tag_month_day!U499="","",_tag_month_day!U499)</f>
        <v/>
      </c>
      <c r="BT509" s="455" t="str">
        <f>IF(CK509="","",IF((CK509&gt;=BV509-0.12)*(CK509&lt;=BV509+0.12),"合格","不合格"))</f>
        <v/>
      </c>
      <c r="BU509" s="456" t="str">
        <f>IF(_tag_month_day!V499="","",_tag_month_day!V499)</f>
        <v/>
      </c>
      <c r="BV509" s="457" t="str">
        <f>IF(_tag_month_day!W499="","",_tag_month_day!W499)</f>
        <v/>
      </c>
      <c r="BW509" s="458" t="str">
        <f>IF(_tag_month_day!X499="","",_tag_month_day!X499)</f>
        <v/>
      </c>
      <c r="BX509" s="458" t="str">
        <f>IF(_tag_month_day!Y499="","",_tag_month_day!Y499)</f>
        <v/>
      </c>
      <c r="BY509" s="459">
        <f ca="1">L509</f>
        <v>43606.833333332128</v>
      </c>
      <c r="BZ509" s="460"/>
      <c r="CA509" s="461"/>
      <c r="CB509" s="424" t="str">
        <f>IF(_tag_month_day!Z499="","",_tag_month_day!Z499)</f>
        <v/>
      </c>
      <c r="CC509" s="424" t="str">
        <f>IF(_tag_month_day!AA499="","",_tag_month_day!AA499)</f>
        <v/>
      </c>
      <c r="CD509" s="424" t="str">
        <f>IF(_tag_month_day!AB499="","",_tag_month_day!AB499)</f>
        <v/>
      </c>
      <c r="CE509" s="424" t="str">
        <f>IF(_tag_month_day!AC499="","",_tag_month_day!AC499)</f>
        <v/>
      </c>
      <c r="CF509" s="424" t="str">
        <f>IF(_tag_month_day!AD499="","",_tag_month_day!AD499)</f>
        <v/>
      </c>
      <c r="CG509" s="424" t="str">
        <f>IF(_tag_month_day!AE499="","",_tag_month_day!AE499)</f>
        <v/>
      </c>
      <c r="CH509" s="424" t="str">
        <f>IF(_tag_month_day!AF499="","",_tag_month_day!AF499)</f>
        <v/>
      </c>
      <c r="CI509" s="424" t="str">
        <f>IF(_tag_month_day!AG499="","",_tag_month_day!AG499)</f>
        <v/>
      </c>
      <c r="CJ509" s="424" t="str">
        <f>IF(_tag_month_day!AH499="","",_tag_month_day!AH499)</f>
        <v/>
      </c>
      <c r="CK509" s="424" t="str">
        <f>IF(_tag_month_day!AI499="","",_tag_month_day!AI499)</f>
        <v/>
      </c>
      <c r="CL509" s="4" t="str">
        <f>IF(_tag_month_day!AJ499="","",_tag_month_day!AJ499)</f>
        <v/>
      </c>
      <c r="CM509" s="4" t="str">
        <f>IF(_tag_month_day!AK499="","",_tag_month_day!AK499)</f>
        <v/>
      </c>
      <c r="CN509" s="4" t="str">
        <f>IF(_tag_month_day!AL499="","",_tag_month_day!AL499)</f>
        <v/>
      </c>
      <c r="CO509" s="4" t="str">
        <f>IF(_tag_month_day!AM499="","",_tag_month_day!AM499)</f>
        <v/>
      </c>
      <c r="CP509" s="4" t="str">
        <f>IF(_tag_month_day!AN499="","",_tag_month_day!AN499)</f>
        <v/>
      </c>
      <c r="CQ509" s="4" t="str">
        <f>IF(_tag_month_day!AO499="","",_tag_month_day!AO499)</f>
        <v/>
      </c>
      <c r="CR509" s="462" t="str">
        <f>IF(_tag_month_day!AP499="","",_tag_month_day!AP499)</f>
        <v/>
      </c>
      <c r="CS509" s="463" t="str">
        <f>IF(_tag_month_day!AQ499="","",_tag_month_day!AQ499)</f>
        <v/>
      </c>
      <c r="CT509" s="4" t="str">
        <f>IF(_tag_month_day!AR499="","",_tag_month_day!AR499)</f>
        <v/>
      </c>
      <c r="CU509" s="464" t="e">
        <f>DU509/AJ509</f>
        <v>#VALUE!</v>
      </c>
      <c r="CV509" s="451" t="e">
        <f>BG509/BH509</f>
        <v>#VALUE!</v>
      </c>
      <c r="CW509" s="465" t="e">
        <f>AJ509*(1-CV509)*CU509*AF509</f>
        <v>#VALUE!</v>
      </c>
      <c r="CX509" s="465" t="e">
        <f>CW509*94%</f>
        <v>#VALUE!</v>
      </c>
      <c r="CY509" s="466" t="e">
        <f>IF(CX509=0,0,DS509/(DS509+CX509))</f>
        <v>#VALUE!</v>
      </c>
      <c r="CZ509" s="465" t="e">
        <f>$AJ509*EF509</f>
        <v>#VALUE!</v>
      </c>
      <c r="DA509" s="465" t="e">
        <f>$AJ509*EG509</f>
        <v>#VALUE!</v>
      </c>
      <c r="DB509" s="465" t="e">
        <f>$AJ509*EH509</f>
        <v>#VALUE!</v>
      </c>
      <c r="DC509" s="465" t="e">
        <f>$AJ509*EI509</f>
        <v>#VALUE!</v>
      </c>
      <c r="DD509" s="465" t="e">
        <f>$AJ509*EJ509</f>
        <v>#VALUE!</v>
      </c>
      <c r="DE509" s="465" t="e">
        <f>$AJ509*EK509</f>
        <v>#VALUE!</v>
      </c>
      <c r="DF509" s="465" t="e">
        <f>$AJ509*EL509</f>
        <v>#VALUE!</v>
      </c>
      <c r="DG509" s="465" t="e">
        <f>$AJ509*EM509</f>
        <v>#VALUE!</v>
      </c>
      <c r="DH509" s="465" t="e">
        <f>$AJ509*EN509</f>
        <v>#VALUE!</v>
      </c>
      <c r="DI509" s="465" t="e">
        <f>$AJ509*EO509</f>
        <v>#VALUE!</v>
      </c>
      <c r="DJ509" s="465" t="e">
        <f>CZ509*(1-EP509)</f>
        <v>#VALUE!</v>
      </c>
      <c r="DK509" s="465" t="e">
        <f>DA509*(1-ER509)</f>
        <v>#VALUE!</v>
      </c>
      <c r="DL509" s="465" t="e">
        <f>DB509*(1-EQ509)</f>
        <v>#VALUE!</v>
      </c>
      <c r="DM509" s="465" t="e">
        <f>DC509*(1-ES509)</f>
        <v>#VALUE!</v>
      </c>
      <c r="DN509" s="465" t="e">
        <f>DD509*(1-ET509)</f>
        <v>#VALUE!</v>
      </c>
      <c r="DO509" s="465" t="e">
        <f>DE509</f>
        <v>#VALUE!</v>
      </c>
      <c r="DP509" s="465" t="e">
        <f>DF509*(1-EU509)</f>
        <v>#VALUE!</v>
      </c>
      <c r="DQ509" s="465" t="e">
        <f>DG509*(1-EV509)</f>
        <v>#VALUE!</v>
      </c>
      <c r="DR509" s="465" t="e">
        <f>DH509*(1-EW509)</f>
        <v>#VALUE!</v>
      </c>
      <c r="DS509" s="465" t="e">
        <f>DI509</f>
        <v>#VALUE!</v>
      </c>
      <c r="DT509" s="465" t="e">
        <f>SUM(DJ509:DS509)</f>
        <v>#VALUE!</v>
      </c>
      <c r="DU509" s="465" t="e">
        <f>(GS509:GX509)+(DP509+DQ509+DR509)*GY509+DS509</f>
        <v>#VALUE!</v>
      </c>
      <c r="DV509" s="451" t="e">
        <f>AV509/$BH509/(1-EP509)</f>
        <v>#VALUE!</v>
      </c>
      <c r="DW509" s="451" t="e">
        <f>AW509/$BH509/(1-ER509)</f>
        <v>#VALUE!</v>
      </c>
      <c r="DX509" s="451" t="e">
        <f>AX509/$BH509/(1-EQ509)</f>
        <v>#VALUE!</v>
      </c>
      <c r="DY509" s="451" t="e">
        <f>AY509/$BH509/(1-ES509)</f>
        <v>#VALUE!</v>
      </c>
      <c r="DZ509" s="451" t="e">
        <f>AZ509/$BH509/(1-ET509)</f>
        <v>#VALUE!</v>
      </c>
      <c r="EA509" s="451" t="e">
        <f>BA509/$BH509/(1-AX509)</f>
        <v>#VALUE!</v>
      </c>
      <c r="EB509" s="451" t="e">
        <f>BB509/$BH509/(1-EU509)</f>
        <v>#VALUE!</v>
      </c>
      <c r="EC509" s="451" t="e">
        <f>BC509/$BH509/(1-EV509)</f>
        <v>#VALUE!</v>
      </c>
      <c r="ED509" s="451" t="e">
        <f>BD509/$BH509/(1-EW509)</f>
        <v>#VALUE!</v>
      </c>
      <c r="EE509" s="451" t="e">
        <f>BG509/BH509</f>
        <v>#VALUE!</v>
      </c>
      <c r="EF509" s="451" t="e">
        <f>DV509/SUM($DV509:$EE509)</f>
        <v>#VALUE!</v>
      </c>
      <c r="EG509" s="451" t="e">
        <f>DW509/SUM($DV509:$EE509)</f>
        <v>#VALUE!</v>
      </c>
      <c r="EH509" s="451" t="e">
        <f>DX509/SUM($DV509:$EE509)</f>
        <v>#VALUE!</v>
      </c>
      <c r="EI509" s="451" t="e">
        <f>DY509/SUM($DV509:$EE509)</f>
        <v>#VALUE!</v>
      </c>
      <c r="EJ509" s="451" t="e">
        <f>DZ509/SUM($DV509:$EE509)</f>
        <v>#VALUE!</v>
      </c>
      <c r="EK509" s="451" t="e">
        <f>EA509/SUM($DV509:$EE509)</f>
        <v>#VALUE!</v>
      </c>
      <c r="EL509" s="451" t="e">
        <f>EB509/SUM($DV509:$EE509)</f>
        <v>#VALUE!</v>
      </c>
      <c r="EM509" s="451" t="e">
        <f>EC509/SUM($DV509:$EE509)</f>
        <v>#VALUE!</v>
      </c>
      <c r="EN509" s="451" t="e">
        <f>ED509/SUM($DV509:$EE509)</f>
        <v>#VALUE!</v>
      </c>
      <c r="EO509" s="451" t="e">
        <f>EE509/SUM($DV509:$EE509)</f>
        <v>#VALUE!</v>
      </c>
      <c r="EP509" s="450">
        <f>EP508</f>
        <v>0.080000000000000002</v>
      </c>
      <c r="EQ509" s="450">
        <f>EQ508</f>
        <v>0.014999999999999999</v>
      </c>
      <c r="ER509" s="450">
        <f>ER508</f>
        <v>0.014999999999999999</v>
      </c>
      <c r="ES509" s="450">
        <f>ES508</f>
        <v>0.014999999999999999</v>
      </c>
      <c r="ET509" s="450">
        <f>ET508</f>
        <v>0.014999999999999999</v>
      </c>
      <c r="EU509" s="450">
        <f>EU508</f>
        <v>0.089999999999999997</v>
      </c>
      <c r="EV509" s="450">
        <f>EV508</f>
        <v>0.089999999999999997</v>
      </c>
      <c r="EW509" s="450">
        <f>EW508</f>
        <v>0.089999999999999997</v>
      </c>
      <c r="EX509" s="431" t="str">
        <f>IF(_tag_month_day!AS499="","",_tag_month_day!AS499/100)</f>
        <v/>
      </c>
      <c r="EY509" s="431" t="str">
        <f>IF(_tag_month_day!AT499="","",_tag_month_day!AT499/100)</f>
        <v/>
      </c>
      <c r="EZ509" s="431" t="str">
        <f>IF(_tag_month_day!AU499="","",_tag_month_day!AU499/100)</f>
        <v/>
      </c>
      <c r="FA509" s="431" t="str">
        <f>IF(_tag_month_day!AV499="","",_tag_month_day!AV499/100)</f>
        <v/>
      </c>
      <c r="FB509" s="431" t="str">
        <f>IF(_tag_month_day!AW499="","",_tag_month_day!AW499/100)</f>
        <v/>
      </c>
      <c r="FC509" s="431" t="str">
        <f>IF(_tag_month_day!AX499="","",_tag_month_day!AX499/100)</f>
        <v/>
      </c>
      <c r="FD509" s="449" t="str">
        <f>IF(_tag_month_day!AY499="","",_tag_month_day!AY499/100)</f>
        <v/>
      </c>
      <c r="FE509" s="449" t="str">
        <f>IF(_tag_month_day!AZ499="","",_tag_month_day!AZ499/100)</f>
        <v/>
      </c>
      <c r="FF509" s="449" t="str">
        <f>IF(_tag_month_day!BA499="","",_tag_month_day!BA499/100)</f>
        <v/>
      </c>
      <c r="FG509" s="449" t="str">
        <f>IF(_tag_month_day!BB499="","",_tag_month_day!BB499/100)</f>
        <v/>
      </c>
      <c r="FH509" s="467" t="str">
        <f>IF(_tag_month_day!BC499="","",_tag_month_day!BC499/100)</f>
        <v/>
      </c>
      <c r="FI509" s="449">
        <f>FI508</f>
        <v>0.40999999999999998</v>
      </c>
      <c r="FJ509" s="449">
        <f>FJ508</f>
        <v>0.11</v>
      </c>
      <c r="FK509" s="449">
        <f>FK508</f>
        <v>0.014999999999999999</v>
      </c>
      <c r="FL509" s="449">
        <f>FL508</f>
        <v>0</v>
      </c>
      <c r="FM509" s="467">
        <f>FM508</f>
        <v>0.0001</v>
      </c>
      <c r="FN509" s="449">
        <f>FN508</f>
        <v>0.32000000000000001</v>
      </c>
      <c r="FO509" s="449">
        <f>FO508</f>
        <v>0.20000000000000001</v>
      </c>
      <c r="FP509" s="449">
        <f>FP508</f>
        <v>0.01</v>
      </c>
      <c r="FQ509" s="449">
        <f>FQ508</f>
        <v>0</v>
      </c>
      <c r="FR509" s="467">
        <f>FR508</f>
        <v>0.0001</v>
      </c>
      <c r="FS509" s="449" t="str">
        <f>IF(_tag_month_day!BD499="","",_tag_month_day!BD499/100)</f>
        <v/>
      </c>
      <c r="FT509" s="449" t="str">
        <f>IF(_tag_month_day!BE499="","",_tag_month_day!BE499/100)</f>
        <v/>
      </c>
      <c r="FU509" s="449" t="str">
        <f>IF(_tag_month_day!BF499="","",_tag_month_day!BF499/100)</f>
        <v/>
      </c>
      <c r="FV509" s="449" t="str">
        <f>IF(_tag_month_day!BG499="","",_tag_month_day!BG499/100)</f>
        <v/>
      </c>
      <c r="FW509" s="467" t="str">
        <f>IF(_tag_month_day!BH499="","",_tag_month_day!BH499/100)</f>
        <v/>
      </c>
      <c r="FX509" s="449" t="str">
        <f>IF(_tag_month_day!BI499="","",_tag_month_day!BI499/100)</f>
        <v/>
      </c>
      <c r="FY509" s="449" t="str">
        <f>IF(_tag_month_day!BJ499="","",_tag_month_day!BJ499/100)</f>
        <v/>
      </c>
      <c r="FZ509" s="468" t="str">
        <f>IF(_tag_month_day!BK499="","",_tag_month_day!BK499/100)</f>
        <v/>
      </c>
      <c r="GA509" s="449" t="str">
        <f>IF(_tag_month_day!BL499="","",_tag_month_day!BL499/100)</f>
        <v/>
      </c>
      <c r="GB509" s="467" t="str">
        <f>IF(_tag_month_day!BM499="","",_tag_month_day!BM499/100)</f>
        <v/>
      </c>
      <c r="GC509" s="431" t="str">
        <f>IF(_tag_month_day!BN499="","",_tag_month_day!BN499/100)</f>
        <v/>
      </c>
      <c r="GD509" s="431" t="str">
        <f>IF(_tag_month_day!BO499="","",_tag_month_day!BO499/100)</f>
        <v/>
      </c>
      <c r="GE509" s="431" t="str">
        <f>IF(_tag_month_day!BP499="","",_tag_month_day!BP499/100)</f>
        <v/>
      </c>
      <c r="GF509" s="431" t="str">
        <f>IF(_tag_month_day!BQ499="","",_tag_month_day!BQ499/100)</f>
        <v/>
      </c>
      <c r="GG509" s="431" t="str">
        <f>IF(_tag_month_day!BR499="","",_tag_month_day!BR499/100)</f>
        <v/>
      </c>
      <c r="GH509" s="431" t="str">
        <f>IF(_tag_month_day!BS499="","",_tag_month_day!BS499/100)</f>
        <v/>
      </c>
      <c r="GI509" s="467" t="str">
        <f>IF(_tag_month_day!BT499="","",_tag_month_day!BT499/100)</f>
        <v/>
      </c>
      <c r="GJ509" s="469" t="str">
        <f>IF(_tag_month_day!BU499="","",_tag_month_day!BU499/100)</f>
        <v/>
      </c>
      <c r="GK509" s="470">
        <f>GK508</f>
        <v>0.070000000000000007</v>
      </c>
      <c r="GL509" s="470">
        <f>GL508</f>
        <v>0.029999999999999999</v>
      </c>
      <c r="GM509" s="471" t="str">
        <f>IF(_tag_month_day!BX499="","",_tag_month_day!BX499/100)</f>
        <v/>
      </c>
      <c r="GN509" s="470">
        <f>GN508</f>
        <v>0.070000000000000007</v>
      </c>
      <c r="GO509" s="470">
        <f>GO508</f>
        <v>0.029999999999999999</v>
      </c>
      <c r="GP509" s="470">
        <f>GP508</f>
        <v>0.089999999999999997</v>
      </c>
      <c r="GQ509" s="470">
        <f>GQ508</f>
        <v>0.029999999999999999</v>
      </c>
      <c r="GR509" s="471" t="str">
        <f>IF(_tag_month_day!CA499="","",_tag_month_day!CA499/100)</f>
        <v/>
      </c>
      <c r="GS509" s="472">
        <f>GS508</f>
        <v>0.95299999999999996</v>
      </c>
      <c r="GT509" s="472">
        <f>GT508</f>
        <v>0.55000000000000004</v>
      </c>
      <c r="GU509" s="472">
        <f>GU508</f>
        <v>0.55000000000000004</v>
      </c>
      <c r="GV509" s="472">
        <f>GV508</f>
        <v>0.55000000000000004</v>
      </c>
      <c r="GW509" s="472">
        <f>GW508</f>
        <v>0.5</v>
      </c>
      <c r="GX509" s="472">
        <f>GX508</f>
        <v>0.93500000000000005</v>
      </c>
      <c r="GY509" s="472">
        <f>GY508</f>
        <v>0.14999999999999999</v>
      </c>
      <c r="GZ509" s="472">
        <f>GZ508</f>
        <v>1</v>
      </c>
      <c r="HA509" s="474">
        <f>HA508</f>
        <v>0.047</v>
      </c>
      <c r="HB509" s="474">
        <f>HB508</f>
        <v>0.45000000000000001</v>
      </c>
      <c r="HC509" s="474">
        <f>HC508</f>
        <v>0.45000000000000001</v>
      </c>
      <c r="HD509" s="474">
        <f>HD508</f>
        <v>0.45000000000000001</v>
      </c>
      <c r="HE509" s="474">
        <f>HE508</f>
        <v>0.5</v>
      </c>
      <c r="HF509" s="474">
        <f>HF508</f>
        <v>0.065000000000000002</v>
      </c>
      <c r="HG509" s="474">
        <f>HG508</f>
        <v>0.84999999999999998</v>
      </c>
      <c r="HH509" s="474">
        <f>HH508</f>
        <v>0</v>
      </c>
      <c r="HI509" s="10">
        <f>IF(BZ509&lt;&gt;"",CK509-BV509,0)</f>
        <v>0</v>
      </c>
      <c r="HJ509" s="10" t="e">
        <f>IF(AJ509&gt;0,AH509-AJ509,0)</f>
        <v>#VALUE!</v>
      </c>
      <c r="HK509" s="466">
        <f>HK508</f>
        <v>0.84999999999999998</v>
      </c>
      <c r="HL509" s="424">
        <f>HL508</f>
        <v>550000</v>
      </c>
      <c r="HM509" s="424">
        <f>HM508</f>
        <v>480000</v>
      </c>
      <c r="HN509" s="465" t="e">
        <f>(DJ509*EZ509+DK509*FH509+DL509*FM509+DM509*FR509+DN509*FW509+DO509*GB509+DS509*GI509+DP509*GM509+DR509*GR509)*1000*2</f>
        <v>#VALUE!</v>
      </c>
      <c r="HO509" s="465" t="e">
        <f>HN509*HK509*$HO$2/HL509*1000000</f>
        <v>#VALUE!</v>
      </c>
      <c r="HP509" s="465" t="e">
        <f>HN509*HK509*$HP$2/HM509*1000000</f>
        <v>#VALUE!</v>
      </c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</row>
    <row customFormat="1" r="510" s="0">
      <c r="A510" s="420">
        <v>499</v>
      </c>
      <c r="B510" s="421">
        <f ca="1">IF(D510=D509,B509,IF(D510="夜班",B509+1,B509))</f>
        <v>43606</v>
      </c>
      <c r="C510" s="422">
        <f>C509</f>
        <v>0.041666666666666699</v>
      </c>
      <c r="D510" s="10" t="str">
        <f ca="1">IF(HOUR(G510)&lt;8,"夜班",IF(HOUR(G510)&lt;16,"白班",IF(HOUR(G510)&lt;24,"中班",0)))</f>
        <v>中班</v>
      </c>
      <c r="E510" s="10" t="e">
        <f ca="1">IF(F510=1,"甲",IF(F510=2,"乙",IF(F510=3,"丙",IF(F510=4,"丁",""))))</f>
        <v>#REF!</v>
      </c>
      <c r="F510" s="10" t="e">
        <f ca="1">SUMPRODUCT((成本日报!$A$3:$A$95=计划!B510)*(成本日报!$B$3:$B$95=计划!$D510),成本日报!$C$3:$C$95)</f>
        <v>#REF!</v>
      </c>
      <c r="G510" s="423">
        <f ca="1">G509+C509</f>
        <v>43606.749999998792</v>
      </c>
      <c r="H510" s="423">
        <f ca="1">$G510+$C510/60*10+$C510*0</f>
        <v>43606.756944443237</v>
      </c>
      <c r="I510" s="423">
        <f ca="1">$G510+$C510/60*18+$C510*0</f>
        <v>43606.762499998789</v>
      </c>
      <c r="J510" s="423">
        <f ca="1">$G510+$C510/60*0+$C510*1</f>
        <v>43606.791666665456</v>
      </c>
      <c r="K510" s="423">
        <f ca="1">$G510+$C510/60*30+$C510*2</f>
        <v>43606.854166665464</v>
      </c>
      <c r="L510" s="423">
        <f ca="1">$G510+$C510/60*0+$C510*3</f>
        <v>43606.874999998792</v>
      </c>
      <c r="M510" s="424" t="str">
        <f>IF(_tag_month_day!A500="","",_tag_month_day!A500)</f>
        <v/>
      </c>
      <c r="N510" s="424" t="str">
        <f>IF(_tag_month_day!B500="","",_tag_month_day!B500)</f>
        <v/>
      </c>
      <c r="O510" s="425" t="e">
        <f>IF(M510+N510=0,"",M510+N510)</f>
        <v>#VALUE!</v>
      </c>
      <c r="P510" s="424" t="str">
        <f>IF(_tag_month_day!C500="","",_tag_month_day!C500)</f>
        <v/>
      </c>
      <c r="Q510" s="424" t="str">
        <f>IF(_tag_month_day!D500="","",_tag_month_day!D500)</f>
        <v/>
      </c>
      <c r="R510" s="426" t="str">
        <f>IF(_tag_month_day!CB500="","",_tag_month_day!CB500/100)</f>
        <v/>
      </c>
      <c r="S510" s="427" t="str">
        <f>IF(_tag_month_day!E500="","",_tag_month_day!E500)</f>
        <v/>
      </c>
      <c r="T510" s="427" t="str">
        <f>IF(_tag_month_day!F500="","",_tag_month_day!F500)</f>
        <v/>
      </c>
      <c r="U510" s="428" t="e">
        <f>S510+T510</f>
        <v>#VALUE!</v>
      </c>
      <c r="V510" s="429" t="e">
        <f>U510/AJ510</f>
        <v>#VALUE!</v>
      </c>
      <c r="W510" s="430" t="str">
        <f>IF(_jhy_month_day!A500="","",_jhy_month_day!A500)</f>
        <v/>
      </c>
      <c r="X510" s="431" t="str">
        <f>IF(_jhy_month_day!B500="","",_jhy_month_day!B500/100)</f>
        <v/>
      </c>
      <c r="Y510" s="431" t="str">
        <f>IF(_jhy_month_day!C500="","",_jhy_month_day!C500/100)</f>
        <v/>
      </c>
      <c r="Z510" s="432">
        <f>Z506+1</f>
        <v>125</v>
      </c>
      <c r="AA510" s="433" t="str">
        <f>IF(_tag_month_day!G500="","",_tag_month_day!G500/100)</f>
        <v/>
      </c>
      <c r="AB510" s="433" t="str">
        <f>IF(_tag_month_day!H500="","",_tag_month_day!H500/100)</f>
        <v/>
      </c>
      <c r="AC510" s="434">
        <f>IF(X510="",AC509,BK510*($AV509*X510+$AW509*FD509+$AX509*FI509+$AY509*FN509+$AZ509*FS509+$BA509*FX509+$BG509*GE509)/(AV509*Y510+AX509*FK509+AW509*FF509+AY509*FP509+AZ509*FU509+BA509*FZ509+BG509*GG509+BB509*GK509+BC509*GN509+BD509*GP509))</f>
        <v>1.59963432013121</v>
      </c>
      <c r="AD510" s="435" t="str">
        <f>IF(AC510=AC509,"",AC510-AC509)</f>
        <v/>
      </c>
      <c r="AE510" s="436" t="str">
        <f>IF(1-AF510=0,"",(1-AF510))</f>
        <v/>
      </c>
      <c r="AF510" s="437">
        <v>1</v>
      </c>
      <c r="AG510" s="10" t="str">
        <f>AG509</f>
        <v>9A3</v>
      </c>
      <c r="AH510" s="438" t="str">
        <f>AH509</f>
        <v/>
      </c>
      <c r="AI510" s="424"/>
      <c r="AJ510" s="10" t="str">
        <f>IF(_tag_month_day!I500="","",_tag_month_day!I500)</f>
        <v/>
      </c>
      <c r="AK510" s="440"/>
      <c r="AL510" s="440"/>
      <c r="AM510" s="440"/>
      <c r="AN510" s="441">
        <f>AN509</f>
        <v>2</v>
      </c>
      <c r="AO510" s="441">
        <f>AO509</f>
        <v>8</v>
      </c>
      <c r="AP510" s="442" t="e">
        <f>(IF(AN510=0,AS509,AS509*(1+AO510/AN510)/(AR510+AO510/AN510)))+AT510</f>
        <v>#VALUE!</v>
      </c>
      <c r="AQ510" s="443" t="str">
        <f>IF(_tag_month_day!J500="","",_tag_month_day!J500/100)</f>
        <v/>
      </c>
      <c r="AR510" s="444">
        <f>AR509</f>
        <v>1.3</v>
      </c>
      <c r="AS510" s="445" t="e">
        <f>AQ510*(AN510*AR510+AO510)/(AN510+AO510)</f>
        <v>#VALUE!</v>
      </c>
      <c r="AT510" s="445" t="e">
        <f>(SUM(BE510:BF510)-SUM(BE509:BF509))*0.05</f>
        <v>#VALUE!</v>
      </c>
      <c r="AU510" s="446" t="str">
        <f>IF(_tag_month_day!CC500="","",IF(_tag_month_day!CC500&gt;0,_tag_month_day!CD500,_tag_month_day!CE500))</f>
        <v/>
      </c>
      <c r="AV510" s="447" t="str">
        <f>IF(_tag_month_day!L500="","",_tag_month_day!L500/100)</f>
        <v/>
      </c>
      <c r="AW510" s="431">
        <f>AW509</f>
        <v>0</v>
      </c>
      <c r="AX510" s="431">
        <f>AX509</f>
        <v>0</v>
      </c>
      <c r="AY510" s="431" t="str">
        <f>IF(_tag_month_day!M500="","",_tag_month_day!M500/100)</f>
        <v/>
      </c>
      <c r="AZ510" s="431" t="str">
        <f>IF(_tag_month_day!N500="","",_tag_month_day!N500/100)</f>
        <v/>
      </c>
      <c r="BA510" s="431" t="str">
        <f>IF(_tag_month_day!O500="","",_tag_month_day!O500/100)</f>
        <v/>
      </c>
      <c r="BB510" s="448" t="str">
        <f>IF(_tag_month_day!P500="","",_tag_month_day!P500/100)</f>
        <v/>
      </c>
      <c r="BC510" s="448">
        <f>BC509</f>
        <v>0</v>
      </c>
      <c r="BD510" s="448" t="str">
        <f>IF(_tag_month_day!Q500="","",_tag_month_day!Q500/100)</f>
        <v/>
      </c>
      <c r="BE510" s="449" t="str">
        <f>IF(_tag_month_day!R500="","",_tag_month_day!R500/100)</f>
        <v/>
      </c>
      <c r="BF510" s="388" t="e">
        <f>(AU510*(100+BE510*100))/(AJ510-AU510)/100</f>
        <v>#VALUE!</v>
      </c>
      <c r="BG510" s="450" t="e">
        <f>BE510+BF510</f>
        <v>#VALUE!</v>
      </c>
      <c r="BH510" s="451" t="e">
        <f>SUM(AV510:BF510)</f>
        <v>#VALUE!</v>
      </c>
      <c r="BI510" s="452" t="e">
        <f>IF(CX510=0,BI509,(DK510*查询!$R$5+DL510*查询!$Q$5+DM510*查询!$N$5+DN510*查询!$O$5+DO510*查询!$P$5)*AF510/CX510)</f>
        <v>#VALUE!</v>
      </c>
      <c r="BJ510" s="452" t="e">
        <f>IF(CX510=0,BJ509,(DP510*查询!$S$5+DQ510*查询!$T$5+DR510*查询!$U$5)*AF510/CX510)</f>
        <v>#VALUE!</v>
      </c>
      <c r="BK510" s="452">
        <f>BK509</f>
        <v>1</v>
      </c>
      <c r="BL510" s="453" t="e">
        <f>SUMPRODUCT((AV510:BA510)*(GS510:GX510))/((GS510:GX510)+SUM(BB510:BD510)*GY510+BG510*GZ510)</f>
        <v>#VALUE!</v>
      </c>
      <c r="BM510" s="453" t="e">
        <f>BK510*($AV510*FB510+$AW510*FD510+$AX510*FI510+$AY510*FN510+$AZ510*FS510+$BA510*FX510+$BG510*GE510)/(AV510*EY510+AX510*FK510+AW510*FF510+AY510*FP510+AZ510*FU510+BA510*FZ510+BG510*GG510+BB510*GK510+BC510*GN510+BD510*GP510)</f>
        <v>#VALUE!</v>
      </c>
      <c r="BN510" s="453" t="e">
        <f>($AV510*FC510+$AX510*FJ510+$AW510*FE510+$AY510*FO510+$AZ510*FT510+$BA510*FY510+$BG510*GF510)/($AV510*FA510+BG510*GH510+BB510*GL510+BC510*GO510+BD510*GQ510+BA510*GA510)</f>
        <v>#VALUE!</v>
      </c>
      <c r="BO510" s="454" t="e">
        <f>SUMPRODUCT(AV510:BA510*GS510:GX510)/(GS510:GX510+(BB510+BC510+BD510)*GY510+BG510)</f>
        <v>#VALUE!</v>
      </c>
      <c r="BP510" s="454" t="e">
        <f>SUMPRODUCT(AV510:BA510*GS510:GX510)/(GS510:GX510+(BB510+BC510+BD510)*GY510+BG510)</f>
        <v>#VALUE!</v>
      </c>
      <c r="BQ510" s="454" t="e">
        <f>SUMPRODUCT(AV510:BA510*GS510:GX510)/(GS510:GX510+(BB510+BC510+BD510)*GY510+BG510)</f>
        <v>#VALUE!</v>
      </c>
      <c r="BR510" s="453" t="str">
        <f>IF(_tag_month_day!T500="","",_tag_month_day!T500)</f>
        <v/>
      </c>
      <c r="BS510" s="453" t="str">
        <f>IF(_tag_month_day!U500="","",_tag_month_day!U500)</f>
        <v/>
      </c>
      <c r="BT510" s="455" t="str">
        <f>IF(CK510="","",IF((CK510&gt;=BV510-0.12)*(CK510&lt;=BV510+0.12),"合格","不合格"))</f>
        <v/>
      </c>
      <c r="BU510" s="456" t="str">
        <f>IF(_tag_month_day!V500="","",_tag_month_day!V500)</f>
        <v/>
      </c>
      <c r="BV510" s="457" t="str">
        <f>IF(_tag_month_day!W500="","",_tag_month_day!W500)</f>
        <v/>
      </c>
      <c r="BW510" s="458" t="str">
        <f>IF(_tag_month_day!X500="","",_tag_month_day!X500)</f>
        <v/>
      </c>
      <c r="BX510" s="458" t="str">
        <f>IF(_tag_month_day!Y500="","",_tag_month_day!Y500)</f>
        <v/>
      </c>
      <c r="BY510" s="459">
        <f ca="1">L510</f>
        <v>43606.874999998792</v>
      </c>
      <c r="BZ510" s="460"/>
      <c r="CA510" s="461"/>
      <c r="CB510" s="424" t="str">
        <f>IF(_tag_month_day!Z500="","",_tag_month_day!Z500)</f>
        <v/>
      </c>
      <c r="CC510" s="424" t="str">
        <f>IF(_tag_month_day!AA500="","",_tag_month_day!AA500)</f>
        <v/>
      </c>
      <c r="CD510" s="424" t="str">
        <f>IF(_tag_month_day!AB500="","",_tag_month_day!AB500)</f>
        <v/>
      </c>
      <c r="CE510" s="424" t="str">
        <f>IF(_tag_month_day!AC500="","",_tag_month_day!AC500)</f>
        <v/>
      </c>
      <c r="CF510" s="424" t="str">
        <f>IF(_tag_month_day!AD500="","",_tag_month_day!AD500)</f>
        <v/>
      </c>
      <c r="CG510" s="424" t="str">
        <f>IF(_tag_month_day!AE500="","",_tag_month_day!AE500)</f>
        <v/>
      </c>
      <c r="CH510" s="424" t="str">
        <f>IF(_tag_month_day!AF500="","",_tag_month_day!AF500)</f>
        <v/>
      </c>
      <c r="CI510" s="424" t="str">
        <f>IF(_tag_month_day!AG500="","",_tag_month_day!AG500)</f>
        <v/>
      </c>
      <c r="CJ510" s="424" t="str">
        <f>IF(_tag_month_day!AH500="","",_tag_month_day!AH500)</f>
        <v/>
      </c>
      <c r="CK510" s="424" t="str">
        <f>IF(_tag_month_day!AI500="","",_tag_month_day!AI500)</f>
        <v/>
      </c>
      <c r="CL510" s="4" t="str">
        <f>IF(_tag_month_day!AJ500="","",_tag_month_day!AJ500)</f>
        <v/>
      </c>
      <c r="CM510" s="4" t="str">
        <f>IF(_tag_month_day!AK500="","",_tag_month_day!AK500)</f>
        <v/>
      </c>
      <c r="CN510" s="4" t="str">
        <f>IF(_tag_month_day!AL500="","",_tag_month_day!AL500)</f>
        <v/>
      </c>
      <c r="CO510" s="4" t="str">
        <f>IF(_tag_month_day!AM500="","",_tag_month_day!AM500)</f>
        <v/>
      </c>
      <c r="CP510" s="4" t="str">
        <f>IF(_tag_month_day!AN500="","",_tag_month_day!AN500)</f>
        <v/>
      </c>
      <c r="CQ510" s="4" t="str">
        <f>IF(_tag_month_day!AO500="","",_tag_month_day!AO500)</f>
        <v/>
      </c>
      <c r="CR510" s="462" t="str">
        <f>IF(_tag_month_day!AP500="","",_tag_month_day!AP500)</f>
        <v/>
      </c>
      <c r="CS510" s="463" t="str">
        <f>IF(_tag_month_day!AQ500="","",_tag_month_day!AQ500)</f>
        <v/>
      </c>
      <c r="CT510" s="4" t="str">
        <f>IF(_tag_month_day!AR500="","",_tag_month_day!AR500)</f>
        <v/>
      </c>
      <c r="CU510" s="464" t="e">
        <f>DU510/AJ510</f>
        <v>#VALUE!</v>
      </c>
      <c r="CV510" s="451" t="e">
        <f>BG510/BH510</f>
        <v>#VALUE!</v>
      </c>
      <c r="CW510" s="465" t="e">
        <f>AJ510*(1-CV510)*CU510*AF510</f>
        <v>#VALUE!</v>
      </c>
      <c r="CX510" s="465" t="e">
        <f>CW510*94%</f>
        <v>#VALUE!</v>
      </c>
      <c r="CY510" s="466" t="e">
        <f>IF(CX510=0,0,DS510/(DS510+CX510))</f>
        <v>#VALUE!</v>
      </c>
      <c r="CZ510" s="465" t="e">
        <f>$AJ510*EF510</f>
        <v>#VALUE!</v>
      </c>
      <c r="DA510" s="465" t="e">
        <f>$AJ510*EG510</f>
        <v>#VALUE!</v>
      </c>
      <c r="DB510" s="465" t="e">
        <f>$AJ510*EH510</f>
        <v>#VALUE!</v>
      </c>
      <c r="DC510" s="465" t="e">
        <f>$AJ510*EI510</f>
        <v>#VALUE!</v>
      </c>
      <c r="DD510" s="465" t="e">
        <f>$AJ510*EJ510</f>
        <v>#VALUE!</v>
      </c>
      <c r="DE510" s="465" t="e">
        <f>$AJ510*EK510</f>
        <v>#VALUE!</v>
      </c>
      <c r="DF510" s="465" t="e">
        <f>$AJ510*EL510</f>
        <v>#VALUE!</v>
      </c>
      <c r="DG510" s="465" t="e">
        <f>$AJ510*EM510</f>
        <v>#VALUE!</v>
      </c>
      <c r="DH510" s="465" t="e">
        <f>$AJ510*EN510</f>
        <v>#VALUE!</v>
      </c>
      <c r="DI510" s="465" t="e">
        <f>$AJ510*EO510</f>
        <v>#VALUE!</v>
      </c>
      <c r="DJ510" s="465" t="e">
        <f>CZ510*(1-EP510)</f>
        <v>#VALUE!</v>
      </c>
      <c r="DK510" s="465" t="e">
        <f>DA510*(1-ER510)</f>
        <v>#VALUE!</v>
      </c>
      <c r="DL510" s="465" t="e">
        <f>DB510*(1-EQ510)</f>
        <v>#VALUE!</v>
      </c>
      <c r="DM510" s="465" t="e">
        <f>DC510*(1-ES510)</f>
        <v>#VALUE!</v>
      </c>
      <c r="DN510" s="465" t="e">
        <f>DD510*(1-ET510)</f>
        <v>#VALUE!</v>
      </c>
      <c r="DO510" s="465" t="e">
        <f>DE510</f>
        <v>#VALUE!</v>
      </c>
      <c r="DP510" s="465" t="e">
        <f>DF510*(1-EU510)</f>
        <v>#VALUE!</v>
      </c>
      <c r="DQ510" s="465" t="e">
        <f>DG510*(1-EV510)</f>
        <v>#VALUE!</v>
      </c>
      <c r="DR510" s="465" t="e">
        <f>DH510*(1-EW510)</f>
        <v>#VALUE!</v>
      </c>
      <c r="DS510" s="465" t="e">
        <f>DI510</f>
        <v>#VALUE!</v>
      </c>
      <c r="DT510" s="465" t="e">
        <f>SUM(DJ510:DS510)</f>
        <v>#VALUE!</v>
      </c>
      <c r="DU510" s="465" t="e">
        <f>(GS510:GX510)+(DP510+DQ510+DR510)*GY510+DS510</f>
        <v>#VALUE!</v>
      </c>
      <c r="DV510" s="451" t="e">
        <f>AV510/$BH510/(1-EP510)</f>
        <v>#VALUE!</v>
      </c>
      <c r="DW510" s="451" t="e">
        <f>AW510/$BH510/(1-ER510)</f>
        <v>#VALUE!</v>
      </c>
      <c r="DX510" s="451" t="e">
        <f>AX510/$BH510/(1-EQ510)</f>
        <v>#VALUE!</v>
      </c>
      <c r="DY510" s="451" t="e">
        <f>AY510/$BH510/(1-ES510)</f>
        <v>#VALUE!</v>
      </c>
      <c r="DZ510" s="451" t="e">
        <f>AZ510/$BH510/(1-ET510)</f>
        <v>#VALUE!</v>
      </c>
      <c r="EA510" s="451" t="e">
        <f>BA510/$BH510/(1-AX510)</f>
        <v>#VALUE!</v>
      </c>
      <c r="EB510" s="451" t="e">
        <f>BB510/$BH510/(1-EU510)</f>
        <v>#VALUE!</v>
      </c>
      <c r="EC510" s="451" t="e">
        <f>BC510/$BH510/(1-EV510)</f>
        <v>#VALUE!</v>
      </c>
      <c r="ED510" s="451" t="e">
        <f>BD510/$BH510/(1-EW510)</f>
        <v>#VALUE!</v>
      </c>
      <c r="EE510" s="451" t="e">
        <f>BG510/BH510</f>
        <v>#VALUE!</v>
      </c>
      <c r="EF510" s="451" t="e">
        <f>DV510/SUM($DV510:$EE510)</f>
        <v>#VALUE!</v>
      </c>
      <c r="EG510" s="451" t="e">
        <f>DW510/SUM($DV510:$EE510)</f>
        <v>#VALUE!</v>
      </c>
      <c r="EH510" s="451" t="e">
        <f>DX510/SUM($DV510:$EE510)</f>
        <v>#VALUE!</v>
      </c>
      <c r="EI510" s="451" t="e">
        <f>DY510/SUM($DV510:$EE510)</f>
        <v>#VALUE!</v>
      </c>
      <c r="EJ510" s="451" t="e">
        <f>DZ510/SUM($DV510:$EE510)</f>
        <v>#VALUE!</v>
      </c>
      <c r="EK510" s="451" t="e">
        <f>EA510/SUM($DV510:$EE510)</f>
        <v>#VALUE!</v>
      </c>
      <c r="EL510" s="451" t="e">
        <f>EB510/SUM($DV510:$EE510)</f>
        <v>#VALUE!</v>
      </c>
      <c r="EM510" s="451" t="e">
        <f>EC510/SUM($DV510:$EE510)</f>
        <v>#VALUE!</v>
      </c>
      <c r="EN510" s="451" t="e">
        <f>ED510/SUM($DV510:$EE510)</f>
        <v>#VALUE!</v>
      </c>
      <c r="EO510" s="451" t="e">
        <f>EE510/SUM($DV510:$EE510)</f>
        <v>#VALUE!</v>
      </c>
      <c r="EP510" s="450">
        <f>EP509</f>
        <v>0.080000000000000002</v>
      </c>
      <c r="EQ510" s="450">
        <f>EQ509</f>
        <v>0.014999999999999999</v>
      </c>
      <c r="ER510" s="450">
        <f>ER509</f>
        <v>0.014999999999999999</v>
      </c>
      <c r="ES510" s="450">
        <f>ES509</f>
        <v>0.014999999999999999</v>
      </c>
      <c r="ET510" s="450">
        <f>ET509</f>
        <v>0.014999999999999999</v>
      </c>
      <c r="EU510" s="450">
        <f>EU509</f>
        <v>0.089999999999999997</v>
      </c>
      <c r="EV510" s="450">
        <f>EV509</f>
        <v>0.089999999999999997</v>
      </c>
      <c r="EW510" s="450">
        <f>EW509</f>
        <v>0.089999999999999997</v>
      </c>
      <c r="EX510" s="431" t="str">
        <f>IF(_tag_month_day!AS500="","",_tag_month_day!AS500/100)</f>
        <v/>
      </c>
      <c r="EY510" s="431" t="str">
        <f>IF(_tag_month_day!AT500="","",_tag_month_day!AT500/100)</f>
        <v/>
      </c>
      <c r="EZ510" s="431" t="str">
        <f>IF(_tag_month_day!AU500="","",_tag_month_day!AU500/100)</f>
        <v/>
      </c>
      <c r="FA510" s="431" t="str">
        <f>IF(_tag_month_day!AV500="","",_tag_month_day!AV500/100)</f>
        <v/>
      </c>
      <c r="FB510" s="431" t="str">
        <f>IF(_tag_month_day!AW500="","",_tag_month_day!AW500/100)</f>
        <v/>
      </c>
      <c r="FC510" s="431" t="str">
        <f>IF(_tag_month_day!AX500="","",_tag_month_day!AX500/100)</f>
        <v/>
      </c>
      <c r="FD510" s="449" t="str">
        <f>IF(_tag_month_day!AY500="","",_tag_month_day!AY500/100)</f>
        <v/>
      </c>
      <c r="FE510" s="449" t="str">
        <f>IF(_tag_month_day!AZ500="","",_tag_month_day!AZ500/100)</f>
        <v/>
      </c>
      <c r="FF510" s="449" t="str">
        <f>IF(_tag_month_day!BA500="","",_tag_month_day!BA500/100)</f>
        <v/>
      </c>
      <c r="FG510" s="449" t="str">
        <f>IF(_tag_month_day!BB500="","",_tag_month_day!BB500/100)</f>
        <v/>
      </c>
      <c r="FH510" s="467" t="str">
        <f>IF(_tag_month_day!BC500="","",_tag_month_day!BC500/100)</f>
        <v/>
      </c>
      <c r="FI510" s="449">
        <f>FI509</f>
        <v>0.40999999999999998</v>
      </c>
      <c r="FJ510" s="449">
        <f>FJ509</f>
        <v>0.11</v>
      </c>
      <c r="FK510" s="449">
        <f>FK509</f>
        <v>0.014999999999999999</v>
      </c>
      <c r="FL510" s="449">
        <f>FL509</f>
        <v>0</v>
      </c>
      <c r="FM510" s="467">
        <f>FM509</f>
        <v>0.0001</v>
      </c>
      <c r="FN510" s="449">
        <f>FN509</f>
        <v>0.32000000000000001</v>
      </c>
      <c r="FO510" s="449">
        <f>FO509</f>
        <v>0.20000000000000001</v>
      </c>
      <c r="FP510" s="449">
        <f>FP509</f>
        <v>0.01</v>
      </c>
      <c r="FQ510" s="449">
        <f>FQ509</f>
        <v>0</v>
      </c>
      <c r="FR510" s="467">
        <f>FR509</f>
        <v>0.0001</v>
      </c>
      <c r="FS510" s="449" t="str">
        <f>IF(_tag_month_day!BD500="","",_tag_month_day!BD500/100)</f>
        <v/>
      </c>
      <c r="FT510" s="449" t="str">
        <f>IF(_tag_month_day!BE500="","",_tag_month_day!BE500/100)</f>
        <v/>
      </c>
      <c r="FU510" s="449" t="str">
        <f>IF(_tag_month_day!BF500="","",_tag_month_day!BF500/100)</f>
        <v/>
      </c>
      <c r="FV510" s="449" t="str">
        <f>IF(_tag_month_day!BG500="","",_tag_month_day!BG500/100)</f>
        <v/>
      </c>
      <c r="FW510" s="467" t="str">
        <f>IF(_tag_month_day!BH500="","",_tag_month_day!BH500/100)</f>
        <v/>
      </c>
      <c r="FX510" s="449" t="str">
        <f>IF(_tag_month_day!BI500="","",_tag_month_day!BI500/100)</f>
        <v/>
      </c>
      <c r="FY510" s="449" t="str">
        <f>IF(_tag_month_day!BJ500="","",_tag_month_day!BJ500/100)</f>
        <v/>
      </c>
      <c r="FZ510" s="468" t="str">
        <f>IF(_tag_month_day!BK500="","",_tag_month_day!BK500/100)</f>
        <v/>
      </c>
      <c r="GA510" s="449" t="str">
        <f>IF(_tag_month_day!BL500="","",_tag_month_day!BL500/100)</f>
        <v/>
      </c>
      <c r="GB510" s="467" t="str">
        <f>IF(_tag_month_day!BM500="","",_tag_month_day!BM500/100)</f>
        <v/>
      </c>
      <c r="GC510" s="431" t="str">
        <f>IF(_tag_month_day!BN500="","",_tag_month_day!BN500/100)</f>
        <v/>
      </c>
      <c r="GD510" s="431" t="str">
        <f>IF(_tag_month_day!BO500="","",_tag_month_day!BO500/100)</f>
        <v/>
      </c>
      <c r="GE510" s="431" t="str">
        <f>IF(_tag_month_day!BP500="","",_tag_month_day!BP500/100)</f>
        <v/>
      </c>
      <c r="GF510" s="431" t="str">
        <f>IF(_tag_month_day!BQ500="","",_tag_month_day!BQ500/100)</f>
        <v/>
      </c>
      <c r="GG510" s="431" t="str">
        <f>IF(_tag_month_day!BR500="","",_tag_month_day!BR500/100)</f>
        <v/>
      </c>
      <c r="GH510" s="431" t="str">
        <f>IF(_tag_month_day!BS500="","",_tag_month_day!BS500/100)</f>
        <v/>
      </c>
      <c r="GI510" s="467" t="str">
        <f>IF(_tag_month_day!BT500="","",_tag_month_day!BT500/100)</f>
        <v/>
      </c>
      <c r="GJ510" s="469" t="str">
        <f>IF(_tag_month_day!BU500="","",_tag_month_day!BU500/100)</f>
        <v/>
      </c>
      <c r="GK510" s="470">
        <f>GK509</f>
        <v>0.070000000000000007</v>
      </c>
      <c r="GL510" s="470">
        <f>GL509</f>
        <v>0.029999999999999999</v>
      </c>
      <c r="GM510" s="471" t="str">
        <f>IF(_tag_month_day!BX500="","",_tag_month_day!BX500/100)</f>
        <v/>
      </c>
      <c r="GN510" s="470">
        <f>GN509</f>
        <v>0.070000000000000007</v>
      </c>
      <c r="GO510" s="470">
        <f>GO509</f>
        <v>0.029999999999999999</v>
      </c>
      <c r="GP510" s="470">
        <f>GP509</f>
        <v>0.089999999999999997</v>
      </c>
      <c r="GQ510" s="470">
        <f>GQ509</f>
        <v>0.029999999999999999</v>
      </c>
      <c r="GR510" s="471" t="str">
        <f>IF(_tag_month_day!CA500="","",_tag_month_day!CA500/100)</f>
        <v/>
      </c>
      <c r="GS510" s="472">
        <f>GS509</f>
        <v>0.95299999999999996</v>
      </c>
      <c r="GT510" s="472">
        <f>GT509</f>
        <v>0.55000000000000004</v>
      </c>
      <c r="GU510" s="472">
        <f>GU509</f>
        <v>0.55000000000000004</v>
      </c>
      <c r="GV510" s="472">
        <f>GV509</f>
        <v>0.55000000000000004</v>
      </c>
      <c r="GW510" s="472">
        <f>GW509</f>
        <v>0.5</v>
      </c>
      <c r="GX510" s="472">
        <f>GX509</f>
        <v>0.93500000000000005</v>
      </c>
      <c r="GY510" s="472">
        <f>GY509</f>
        <v>0.14999999999999999</v>
      </c>
      <c r="GZ510" s="472">
        <f>GZ509</f>
        <v>1</v>
      </c>
      <c r="HA510" s="474">
        <f>HA509</f>
        <v>0.047</v>
      </c>
      <c r="HB510" s="474">
        <f>HB509</f>
        <v>0.45000000000000001</v>
      </c>
      <c r="HC510" s="474">
        <f>HC509</f>
        <v>0.45000000000000001</v>
      </c>
      <c r="HD510" s="474">
        <f>HD509</f>
        <v>0.45000000000000001</v>
      </c>
      <c r="HE510" s="474">
        <f>HE509</f>
        <v>0.5</v>
      </c>
      <c r="HF510" s="474">
        <f>HF509</f>
        <v>0.065000000000000002</v>
      </c>
      <c r="HG510" s="474">
        <f>HG509</f>
        <v>0.84999999999999998</v>
      </c>
      <c r="HH510" s="474">
        <f>HH509</f>
        <v>0</v>
      </c>
      <c r="HI510" s="10">
        <f>IF(BZ510&lt;&gt;"",CK510-BV510,0)</f>
        <v>0</v>
      </c>
      <c r="HJ510" s="10" t="e">
        <f>IF(AJ510&gt;0,AH510-AJ510,0)</f>
        <v>#VALUE!</v>
      </c>
      <c r="HK510" s="466">
        <f>HK509</f>
        <v>0.84999999999999998</v>
      </c>
      <c r="HL510" s="424">
        <f>HL509</f>
        <v>550000</v>
      </c>
      <c r="HM510" s="424">
        <f>HM509</f>
        <v>480000</v>
      </c>
      <c r="HN510" s="465" t="e">
        <f>(DJ510*EZ510+DK510*FH510+DL510*FM510+DM510*FR510+DN510*FW510+DO510*GB510+DS510*GI510+DP510*GM510+DR510*GR510)*1000*2</f>
        <v>#VALUE!</v>
      </c>
      <c r="HO510" s="465" t="e">
        <f>HN510*HK510*$HO$2/HL510*1000000</f>
        <v>#VALUE!</v>
      </c>
      <c r="HP510" s="465" t="e">
        <f>HN510*HK510*$HP$2/HM510*1000000</f>
        <v>#VALUE!</v>
      </c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</row>
    <row customFormat="1" r="511" s="0">
      <c r="A511" s="420">
        <v>500</v>
      </c>
      <c r="B511" s="421">
        <f ca="1">IF(D511=D510,B510,IF(D511="夜班",B510+1,B510))</f>
        <v>43606</v>
      </c>
      <c r="C511" s="422">
        <f>C510</f>
        <v>0.041666666666666699</v>
      </c>
      <c r="D511" s="10" t="str">
        <f ca="1">IF(HOUR(G511)&lt;8,"夜班",IF(HOUR(G511)&lt;16,"白班",IF(HOUR(G511)&lt;24,"中班",0)))</f>
        <v>中班</v>
      </c>
      <c r="E511" s="10" t="e">
        <f ca="1">IF(F511=1,"甲",IF(F511=2,"乙",IF(F511=3,"丙",IF(F511=4,"丁",""))))</f>
        <v>#REF!</v>
      </c>
      <c r="F511" s="10" t="e">
        <f ca="1">SUMPRODUCT((成本日报!$A$3:$A$95=计划!B511)*(成本日报!$B$3:$B$95=计划!$D511),成本日报!$C$3:$C$95)</f>
        <v>#REF!</v>
      </c>
      <c r="G511" s="423">
        <f ca="1">G510+C510</f>
        <v>43606.791666665456</v>
      </c>
      <c r="H511" s="423">
        <f ca="1">$G511+$C511/60*10+$C511*0</f>
        <v>43606.798611109902</v>
      </c>
      <c r="I511" s="423">
        <f ca="1">$G511+$C511/60*18+$C511*0</f>
        <v>43606.804166665454</v>
      </c>
      <c r="J511" s="423">
        <f ca="1">$G511+$C511/60*0+$C511*1</f>
        <v>43606.833333332121</v>
      </c>
      <c r="K511" s="423">
        <f ca="1">$G511+$C511/60*30+$C511*2</f>
        <v>43606.895833332128</v>
      </c>
      <c r="L511" s="423">
        <f ca="1">$G511+$C511/60*0+$C511*3</f>
        <v>43606.916666665456</v>
      </c>
      <c r="M511" s="424" t="str">
        <f>IF(_tag_month_day!A501="","",_tag_month_day!A501)</f>
        <v/>
      </c>
      <c r="N511" s="424" t="str">
        <f>IF(_tag_month_day!B501="","",_tag_month_day!B501)</f>
        <v/>
      </c>
      <c r="O511" s="425" t="e">
        <f>IF(M511+N511=0,"",M511+N511)</f>
        <v>#VALUE!</v>
      </c>
      <c r="P511" s="424" t="str">
        <f>IF(_tag_month_day!C501="","",_tag_month_day!C501)</f>
        <v/>
      </c>
      <c r="Q511" s="424" t="str">
        <f>IF(_tag_month_day!D501="","",_tag_month_day!D501)</f>
        <v/>
      </c>
      <c r="R511" s="426" t="str">
        <f>IF(_tag_month_day!CB501="","",_tag_month_day!CB501/100)</f>
        <v/>
      </c>
      <c r="S511" s="427" t="str">
        <f>IF(_tag_month_day!E501="","",_tag_month_day!E501)</f>
        <v/>
      </c>
      <c r="T511" s="427" t="str">
        <f>IF(_tag_month_day!F501="","",_tag_month_day!F501)</f>
        <v/>
      </c>
      <c r="U511" s="428" t="e">
        <f>S511+T511</f>
        <v>#VALUE!</v>
      </c>
      <c r="V511" s="429" t="e">
        <f>U511/AJ511</f>
        <v>#VALUE!</v>
      </c>
      <c r="W511" s="430" t="str">
        <f>IF(_jhy_month_day!A501="","",_jhy_month_day!A501)</f>
        <v/>
      </c>
      <c r="X511" s="431" t="str">
        <f>IF(_jhy_month_day!B501="","",_jhy_month_day!B501/100)</f>
        <v/>
      </c>
      <c r="Y511" s="431" t="str">
        <f>IF(_jhy_month_day!C501="","",_jhy_month_day!C501/100)</f>
        <v/>
      </c>
      <c r="Z511" s="432">
        <f>Z507+1</f>
        <v>125</v>
      </c>
      <c r="AA511" s="433" t="str">
        <f>IF(_tag_month_day!G501="","",_tag_month_day!G501/100)</f>
        <v/>
      </c>
      <c r="AB511" s="433" t="str">
        <f>IF(_tag_month_day!H501="","",_tag_month_day!H501/100)</f>
        <v/>
      </c>
      <c r="AC511" s="434">
        <f>IF(X511="",AC510,BK511*($AV510*X511+$AW510*FD510+$AX510*FI510+$AY510*FN510+$AZ510*FS510+$BA510*FX510+$BG510*GE510)/(AV510*Y511+AX510*FK510+AW510*FF510+AY510*FP510+AZ510*FU510+BA510*FZ510+BG510*GG510+BB510*GK510+BC510*GN510+BD510*GP510))</f>
        <v>1.59963432013121</v>
      </c>
      <c r="AD511" s="435" t="str">
        <f>IF(AC511=AC510,"",AC511-AC510)</f>
        <v/>
      </c>
      <c r="AE511" s="436" t="str">
        <f>IF(1-AF511=0,"",(1-AF511))</f>
        <v/>
      </c>
      <c r="AF511" s="437">
        <v>1</v>
      </c>
      <c r="AG511" s="10" t="str">
        <f>AG510</f>
        <v>9A3</v>
      </c>
      <c r="AH511" s="438" t="str">
        <f>AH510</f>
        <v/>
      </c>
      <c r="AI511" s="424"/>
      <c r="AJ511" s="10" t="str">
        <f>IF(_tag_month_day!I501="","",_tag_month_day!I501)</f>
        <v/>
      </c>
      <c r="AK511" s="440"/>
      <c r="AL511" s="440"/>
      <c r="AM511" s="440"/>
      <c r="AN511" s="441">
        <f>AN510</f>
        <v>2</v>
      </c>
      <c r="AO511" s="441">
        <f>AO510</f>
        <v>8</v>
      </c>
      <c r="AP511" s="442" t="e">
        <f>(IF(AN511=0,AS510,AS510*(1+AO511/AN511)/(AR511+AO511/AN511)))+AT511</f>
        <v>#VALUE!</v>
      </c>
      <c r="AQ511" s="443" t="str">
        <f>IF(_tag_month_day!J501="","",_tag_month_day!J501/100)</f>
        <v/>
      </c>
      <c r="AR511" s="444">
        <f>AR510</f>
        <v>1.3</v>
      </c>
      <c r="AS511" s="445" t="e">
        <f>AQ511*(AN511*AR511+AO511)/(AN511+AO511)</f>
        <v>#VALUE!</v>
      </c>
      <c r="AT511" s="445" t="e">
        <f>(SUM(BE511:BF511)-SUM(BE510:BF510))*0.05</f>
        <v>#VALUE!</v>
      </c>
      <c r="AU511" s="446" t="str">
        <f>IF(_tag_month_day!CC501="","",IF(_tag_month_day!CC501&gt;0,_tag_month_day!CD501,_tag_month_day!CE501))</f>
        <v/>
      </c>
      <c r="AV511" s="447" t="str">
        <f>IF(_tag_month_day!L501="","",_tag_month_day!L501/100)</f>
        <v/>
      </c>
      <c r="AW511" s="431">
        <f>AW510</f>
        <v>0</v>
      </c>
      <c r="AX511" s="431">
        <f>AX510</f>
        <v>0</v>
      </c>
      <c r="AY511" s="431" t="str">
        <f>IF(_tag_month_day!M501="","",_tag_month_day!M501/100)</f>
        <v/>
      </c>
      <c r="AZ511" s="431" t="str">
        <f>IF(_tag_month_day!N501="","",_tag_month_day!N501/100)</f>
        <v/>
      </c>
      <c r="BA511" s="431" t="str">
        <f>IF(_tag_month_day!O501="","",_tag_month_day!O501/100)</f>
        <v/>
      </c>
      <c r="BB511" s="448" t="str">
        <f>IF(_tag_month_day!P501="","",_tag_month_day!P501/100)</f>
        <v/>
      </c>
      <c r="BC511" s="448">
        <f>BC510</f>
        <v>0</v>
      </c>
      <c r="BD511" s="448" t="str">
        <f>IF(_tag_month_day!Q501="","",_tag_month_day!Q501/100)</f>
        <v/>
      </c>
      <c r="BE511" s="449" t="str">
        <f>IF(_tag_month_day!R501="","",_tag_month_day!R501/100)</f>
        <v/>
      </c>
      <c r="BF511" s="388" t="e">
        <f>(AU511*(100+BE511*100))/(AJ511-AU511)/100</f>
        <v>#VALUE!</v>
      </c>
      <c r="BG511" s="450" t="e">
        <f>BE511+BF511</f>
        <v>#VALUE!</v>
      </c>
      <c r="BH511" s="451" t="e">
        <f>SUM(AV511:BF511)</f>
        <v>#VALUE!</v>
      </c>
      <c r="BI511" s="452" t="e">
        <f>IF(CX511=0,BI510,(DK511*查询!$R$5+DL511*查询!$Q$5+DM511*查询!$N$5+DN511*查询!$O$5+DO511*查询!$P$5)*AF511/CX511)</f>
        <v>#VALUE!</v>
      </c>
      <c r="BJ511" s="452" t="e">
        <f>IF(CX511=0,BJ510,(DP511*查询!$S$5+DQ511*查询!$T$5+DR511*查询!$U$5)*AF511/CX511)</f>
        <v>#VALUE!</v>
      </c>
      <c r="BK511" s="452">
        <f>BK510</f>
        <v>1</v>
      </c>
      <c r="BL511" s="453" t="e">
        <f>SUMPRODUCT((AV511:BA511)*(GS511:GX511))/((GS511:GX511)+SUM(BB511:BD511)*GY511+BG511*GZ511)</f>
        <v>#VALUE!</v>
      </c>
      <c r="BM511" s="453" t="e">
        <f>BK511*($AV511*FB511+$AW511*FD511+$AX511*FI511+$AY511*FN511+$AZ511*FS511+$BA511*FX511+$BG511*GE511)/(AV511*EY511+AX511*FK511+AW511*FF511+AY511*FP511+AZ511*FU511+BA511*FZ511+BG511*GG511+BB511*GK511+BC511*GN511+BD511*GP511)</f>
        <v>#VALUE!</v>
      </c>
      <c r="BN511" s="453" t="e">
        <f>($AV511*FC511+$AX511*FJ511+$AW511*FE511+$AY511*FO511+$AZ511*FT511+$BA511*FY511+$BG511*GF511)/($AV511*FA511+BG511*GH511+BB511*GL511+BC511*GO511+BD511*GQ511+BA511*GA511)</f>
        <v>#VALUE!</v>
      </c>
      <c r="BO511" s="454" t="e">
        <f>SUMPRODUCT(AV511:BA511*GS511:GX511)/(GS511:GX511+(BB511+BC511+BD511)*GY511+BG511)</f>
        <v>#VALUE!</v>
      </c>
      <c r="BP511" s="454" t="e">
        <f>SUMPRODUCT(AV511:BA511*GS511:GX511)/(GS511:GX511+(BB511+BC511+BD511)*GY511+BG511)</f>
        <v>#VALUE!</v>
      </c>
      <c r="BQ511" s="454" t="e">
        <f>SUMPRODUCT(AV511:BA511*GS511:GX511)/(GS511:GX511+(BB511+BC511+BD511)*GY511+BG511)</f>
        <v>#VALUE!</v>
      </c>
      <c r="BR511" s="453" t="str">
        <f>IF(_tag_month_day!T501="","",_tag_month_day!T501)</f>
        <v/>
      </c>
      <c r="BS511" s="453" t="str">
        <f>IF(_tag_month_day!U501="","",_tag_month_day!U501)</f>
        <v/>
      </c>
      <c r="BT511" s="455" t="str">
        <f>IF(CK511="","",IF((CK511&gt;=BV511-0.12)*(CK511&lt;=BV511+0.12),"合格","不合格"))</f>
        <v/>
      </c>
      <c r="BU511" s="456" t="str">
        <f>IF(_tag_month_day!V501="","",_tag_month_day!V501)</f>
        <v/>
      </c>
      <c r="BV511" s="457" t="str">
        <f>IF(_tag_month_day!W501="","",_tag_month_day!W501)</f>
        <v/>
      </c>
      <c r="BW511" s="458" t="str">
        <f>IF(_tag_month_day!X501="","",_tag_month_day!X501)</f>
        <v/>
      </c>
      <c r="BX511" s="458" t="str">
        <f>IF(_tag_month_day!Y501="","",_tag_month_day!Y501)</f>
        <v/>
      </c>
      <c r="BY511" s="459">
        <f ca="1">L511</f>
        <v>43606.916666665456</v>
      </c>
      <c r="BZ511" s="460"/>
      <c r="CA511" s="461"/>
      <c r="CB511" s="424" t="str">
        <f>IF(_tag_month_day!Z501="","",_tag_month_day!Z501)</f>
        <v/>
      </c>
      <c r="CC511" s="424" t="str">
        <f>IF(_tag_month_day!AA501="","",_tag_month_day!AA501)</f>
        <v/>
      </c>
      <c r="CD511" s="424" t="str">
        <f>IF(_tag_month_day!AB501="","",_tag_month_day!AB501)</f>
        <v/>
      </c>
      <c r="CE511" s="424" t="str">
        <f>IF(_tag_month_day!AC501="","",_tag_month_day!AC501)</f>
        <v/>
      </c>
      <c r="CF511" s="424" t="str">
        <f>IF(_tag_month_day!AD501="","",_tag_month_day!AD501)</f>
        <v/>
      </c>
      <c r="CG511" s="424" t="str">
        <f>IF(_tag_month_day!AE501="","",_tag_month_day!AE501)</f>
        <v/>
      </c>
      <c r="CH511" s="424" t="str">
        <f>IF(_tag_month_day!AF501="","",_tag_month_day!AF501)</f>
        <v/>
      </c>
      <c r="CI511" s="424" t="str">
        <f>IF(_tag_month_day!AG501="","",_tag_month_day!AG501)</f>
        <v/>
      </c>
      <c r="CJ511" s="424" t="str">
        <f>IF(_tag_month_day!AH501="","",_tag_month_day!AH501)</f>
        <v/>
      </c>
      <c r="CK511" s="424" t="str">
        <f>IF(_tag_month_day!AI501="","",_tag_month_day!AI501)</f>
        <v/>
      </c>
      <c r="CL511" s="4" t="str">
        <f>IF(_tag_month_day!AJ501="","",_tag_month_day!AJ501)</f>
        <v/>
      </c>
      <c r="CM511" s="4" t="str">
        <f>IF(_tag_month_day!AK501="","",_tag_month_day!AK501)</f>
        <v/>
      </c>
      <c r="CN511" s="4" t="str">
        <f>IF(_tag_month_day!AL501="","",_tag_month_day!AL501)</f>
        <v/>
      </c>
      <c r="CO511" s="4" t="str">
        <f>IF(_tag_month_day!AM501="","",_tag_month_day!AM501)</f>
        <v/>
      </c>
      <c r="CP511" s="4" t="str">
        <f>IF(_tag_month_day!AN501="","",_tag_month_day!AN501)</f>
        <v/>
      </c>
      <c r="CQ511" s="4" t="str">
        <f>IF(_tag_month_day!AO501="","",_tag_month_day!AO501)</f>
        <v/>
      </c>
      <c r="CR511" s="462" t="str">
        <f>IF(_tag_month_day!AP501="","",_tag_month_day!AP501)</f>
        <v/>
      </c>
      <c r="CS511" s="463" t="str">
        <f>IF(_tag_month_day!AQ501="","",_tag_month_day!AQ501)</f>
        <v/>
      </c>
      <c r="CT511" s="4" t="str">
        <f>IF(_tag_month_day!AR501="","",_tag_month_day!AR501)</f>
        <v/>
      </c>
      <c r="CU511" s="464" t="e">
        <f>DU511/AJ511</f>
        <v>#VALUE!</v>
      </c>
      <c r="CV511" s="451" t="e">
        <f>BG511/BH511</f>
        <v>#VALUE!</v>
      </c>
      <c r="CW511" s="465" t="e">
        <f>AJ511*(1-CV511)*CU511*AF511</f>
        <v>#VALUE!</v>
      </c>
      <c r="CX511" s="465" t="e">
        <f>CW511*94%</f>
        <v>#VALUE!</v>
      </c>
      <c r="CY511" s="466" t="e">
        <f>IF(CX511=0,0,DS511/(DS511+CX511))</f>
        <v>#VALUE!</v>
      </c>
      <c r="CZ511" s="465" t="e">
        <f>$AJ511*EF511</f>
        <v>#VALUE!</v>
      </c>
      <c r="DA511" s="465" t="e">
        <f>$AJ511*EG511</f>
        <v>#VALUE!</v>
      </c>
      <c r="DB511" s="465" t="e">
        <f>$AJ511*EH511</f>
        <v>#VALUE!</v>
      </c>
      <c r="DC511" s="465" t="e">
        <f>$AJ511*EI511</f>
        <v>#VALUE!</v>
      </c>
      <c r="DD511" s="465" t="e">
        <f>$AJ511*EJ511</f>
        <v>#VALUE!</v>
      </c>
      <c r="DE511" s="465" t="e">
        <f>$AJ511*EK511</f>
        <v>#VALUE!</v>
      </c>
      <c r="DF511" s="465" t="e">
        <f>$AJ511*EL511</f>
        <v>#VALUE!</v>
      </c>
      <c r="DG511" s="465" t="e">
        <f>$AJ511*EM511</f>
        <v>#VALUE!</v>
      </c>
      <c r="DH511" s="465" t="e">
        <f>$AJ511*EN511</f>
        <v>#VALUE!</v>
      </c>
      <c r="DI511" s="465" t="e">
        <f>$AJ511*EO511</f>
        <v>#VALUE!</v>
      </c>
      <c r="DJ511" s="465" t="e">
        <f>CZ511*(1-EP511)</f>
        <v>#VALUE!</v>
      </c>
      <c r="DK511" s="465" t="e">
        <f>DA511*(1-ER511)</f>
        <v>#VALUE!</v>
      </c>
      <c r="DL511" s="465" t="e">
        <f>DB511*(1-EQ511)</f>
        <v>#VALUE!</v>
      </c>
      <c r="DM511" s="465" t="e">
        <f>DC511*(1-ES511)</f>
        <v>#VALUE!</v>
      </c>
      <c r="DN511" s="465" t="e">
        <f>DD511*(1-ET511)</f>
        <v>#VALUE!</v>
      </c>
      <c r="DO511" s="465" t="e">
        <f>DE511</f>
        <v>#VALUE!</v>
      </c>
      <c r="DP511" s="465" t="e">
        <f>DF511*(1-EU511)</f>
        <v>#VALUE!</v>
      </c>
      <c r="DQ511" s="465" t="e">
        <f>DG511*(1-EV511)</f>
        <v>#VALUE!</v>
      </c>
      <c r="DR511" s="465" t="e">
        <f>DH511*(1-EW511)</f>
        <v>#VALUE!</v>
      </c>
      <c r="DS511" s="465" t="e">
        <f>DI511</f>
        <v>#VALUE!</v>
      </c>
      <c r="DT511" s="465" t="e">
        <f>SUM(DJ511:DS511)</f>
        <v>#VALUE!</v>
      </c>
      <c r="DU511" s="465" t="e">
        <f>(GS511:GX511)+(DP511+DQ511+DR511)*GY511+DS511</f>
        <v>#VALUE!</v>
      </c>
      <c r="DV511" s="451" t="e">
        <f>AV511/$BH511/(1-EP511)</f>
        <v>#VALUE!</v>
      </c>
      <c r="DW511" s="451" t="e">
        <f>AW511/$BH511/(1-ER511)</f>
        <v>#VALUE!</v>
      </c>
      <c r="DX511" s="451" t="e">
        <f>AX511/$BH511/(1-EQ511)</f>
        <v>#VALUE!</v>
      </c>
      <c r="DY511" s="451" t="e">
        <f>AY511/$BH511/(1-ES511)</f>
        <v>#VALUE!</v>
      </c>
      <c r="DZ511" s="451" t="e">
        <f>AZ511/$BH511/(1-ET511)</f>
        <v>#VALUE!</v>
      </c>
      <c r="EA511" s="451" t="e">
        <f>BA511/$BH511/(1-AX511)</f>
        <v>#VALUE!</v>
      </c>
      <c r="EB511" s="451" t="e">
        <f>BB511/$BH511/(1-EU511)</f>
        <v>#VALUE!</v>
      </c>
      <c r="EC511" s="451" t="e">
        <f>BC511/$BH511/(1-EV511)</f>
        <v>#VALUE!</v>
      </c>
      <c r="ED511" s="451" t="e">
        <f>BD511/$BH511/(1-EW511)</f>
        <v>#VALUE!</v>
      </c>
      <c r="EE511" s="451" t="e">
        <f>BG511/BH511</f>
        <v>#VALUE!</v>
      </c>
      <c r="EF511" s="451" t="e">
        <f>DV511/SUM($DV511:$EE511)</f>
        <v>#VALUE!</v>
      </c>
      <c r="EG511" s="451" t="e">
        <f>DW511/SUM($DV511:$EE511)</f>
        <v>#VALUE!</v>
      </c>
      <c r="EH511" s="451" t="e">
        <f>DX511/SUM($DV511:$EE511)</f>
        <v>#VALUE!</v>
      </c>
      <c r="EI511" s="451" t="e">
        <f>DY511/SUM($DV511:$EE511)</f>
        <v>#VALUE!</v>
      </c>
      <c r="EJ511" s="451" t="e">
        <f>DZ511/SUM($DV511:$EE511)</f>
        <v>#VALUE!</v>
      </c>
      <c r="EK511" s="451" t="e">
        <f>EA511/SUM($DV511:$EE511)</f>
        <v>#VALUE!</v>
      </c>
      <c r="EL511" s="451" t="e">
        <f>EB511/SUM($DV511:$EE511)</f>
        <v>#VALUE!</v>
      </c>
      <c r="EM511" s="451" t="e">
        <f>EC511/SUM($DV511:$EE511)</f>
        <v>#VALUE!</v>
      </c>
      <c r="EN511" s="451" t="e">
        <f>ED511/SUM($DV511:$EE511)</f>
        <v>#VALUE!</v>
      </c>
      <c r="EO511" s="451" t="e">
        <f>EE511/SUM($DV511:$EE511)</f>
        <v>#VALUE!</v>
      </c>
      <c r="EP511" s="450">
        <f>EP510</f>
        <v>0.080000000000000002</v>
      </c>
      <c r="EQ511" s="450">
        <f>EQ510</f>
        <v>0.014999999999999999</v>
      </c>
      <c r="ER511" s="450">
        <f>ER510</f>
        <v>0.014999999999999999</v>
      </c>
      <c r="ES511" s="450">
        <f>ES510</f>
        <v>0.014999999999999999</v>
      </c>
      <c r="ET511" s="450">
        <f>ET510</f>
        <v>0.014999999999999999</v>
      </c>
      <c r="EU511" s="450">
        <f>EU510</f>
        <v>0.089999999999999997</v>
      </c>
      <c r="EV511" s="450">
        <f>EV510</f>
        <v>0.089999999999999997</v>
      </c>
      <c r="EW511" s="450">
        <f>EW510</f>
        <v>0.089999999999999997</v>
      </c>
      <c r="EX511" s="431" t="str">
        <f>IF(_tag_month_day!AS501="","",_tag_month_day!AS501/100)</f>
        <v/>
      </c>
      <c r="EY511" s="431" t="str">
        <f>IF(_tag_month_day!AT501="","",_tag_month_day!AT501/100)</f>
        <v/>
      </c>
      <c r="EZ511" s="431" t="str">
        <f>IF(_tag_month_day!AU501="","",_tag_month_day!AU501/100)</f>
        <v/>
      </c>
      <c r="FA511" s="431" t="str">
        <f>IF(_tag_month_day!AV501="","",_tag_month_day!AV501/100)</f>
        <v/>
      </c>
      <c r="FB511" s="431" t="str">
        <f>IF(_tag_month_day!AW501="","",_tag_month_day!AW501/100)</f>
        <v/>
      </c>
      <c r="FC511" s="431" t="str">
        <f>IF(_tag_month_day!AX501="","",_tag_month_day!AX501/100)</f>
        <v/>
      </c>
      <c r="FD511" s="449" t="str">
        <f>IF(_tag_month_day!AY501="","",_tag_month_day!AY501/100)</f>
        <v/>
      </c>
      <c r="FE511" s="449" t="str">
        <f>IF(_tag_month_day!AZ501="","",_tag_month_day!AZ501/100)</f>
        <v/>
      </c>
      <c r="FF511" s="449" t="str">
        <f>IF(_tag_month_day!BA501="","",_tag_month_day!BA501/100)</f>
        <v/>
      </c>
      <c r="FG511" s="449" t="str">
        <f>IF(_tag_month_day!BB501="","",_tag_month_day!BB501/100)</f>
        <v/>
      </c>
      <c r="FH511" s="467" t="str">
        <f>IF(_tag_month_day!BC501="","",_tag_month_day!BC501/100)</f>
        <v/>
      </c>
      <c r="FI511" s="449">
        <f>FI510</f>
        <v>0.40999999999999998</v>
      </c>
      <c r="FJ511" s="449">
        <f>FJ510</f>
        <v>0.11</v>
      </c>
      <c r="FK511" s="449">
        <f>FK510</f>
        <v>0.014999999999999999</v>
      </c>
      <c r="FL511" s="449">
        <f>FL510</f>
        <v>0</v>
      </c>
      <c r="FM511" s="467">
        <f>FM510</f>
        <v>0.0001</v>
      </c>
      <c r="FN511" s="449">
        <f>FN510</f>
        <v>0.32000000000000001</v>
      </c>
      <c r="FO511" s="449">
        <f>FO510</f>
        <v>0.20000000000000001</v>
      </c>
      <c r="FP511" s="449">
        <f>FP510</f>
        <v>0.01</v>
      </c>
      <c r="FQ511" s="449">
        <f>FQ510</f>
        <v>0</v>
      </c>
      <c r="FR511" s="467">
        <f>FR510</f>
        <v>0.0001</v>
      </c>
      <c r="FS511" s="449" t="str">
        <f>IF(_tag_month_day!BD501="","",_tag_month_day!BD501/100)</f>
        <v/>
      </c>
      <c r="FT511" s="449" t="str">
        <f>IF(_tag_month_day!BE501="","",_tag_month_day!BE501/100)</f>
        <v/>
      </c>
      <c r="FU511" s="449" t="str">
        <f>IF(_tag_month_day!BF501="","",_tag_month_day!BF501/100)</f>
        <v/>
      </c>
      <c r="FV511" s="449" t="str">
        <f>IF(_tag_month_day!BG501="","",_tag_month_day!BG501/100)</f>
        <v/>
      </c>
      <c r="FW511" s="467" t="str">
        <f>IF(_tag_month_day!BH501="","",_tag_month_day!BH501/100)</f>
        <v/>
      </c>
      <c r="FX511" s="449" t="str">
        <f>IF(_tag_month_day!BI501="","",_tag_month_day!BI501/100)</f>
        <v/>
      </c>
      <c r="FY511" s="449" t="str">
        <f>IF(_tag_month_day!BJ501="","",_tag_month_day!BJ501/100)</f>
        <v/>
      </c>
      <c r="FZ511" s="468" t="str">
        <f>IF(_tag_month_day!BK501="","",_tag_month_day!BK501/100)</f>
        <v/>
      </c>
      <c r="GA511" s="449" t="str">
        <f>IF(_tag_month_day!BL501="","",_tag_month_day!BL501/100)</f>
        <v/>
      </c>
      <c r="GB511" s="467" t="str">
        <f>IF(_tag_month_day!BM501="","",_tag_month_day!BM501/100)</f>
        <v/>
      </c>
      <c r="GC511" s="431" t="str">
        <f>IF(_tag_month_day!BN501="","",_tag_month_day!BN501/100)</f>
        <v/>
      </c>
      <c r="GD511" s="431" t="str">
        <f>IF(_tag_month_day!BO501="","",_tag_month_day!BO501/100)</f>
        <v/>
      </c>
      <c r="GE511" s="431" t="str">
        <f>IF(_tag_month_day!BP501="","",_tag_month_day!BP501/100)</f>
        <v/>
      </c>
      <c r="GF511" s="431" t="str">
        <f>IF(_tag_month_day!BQ501="","",_tag_month_day!BQ501/100)</f>
        <v/>
      </c>
      <c r="GG511" s="431" t="str">
        <f>IF(_tag_month_day!BR501="","",_tag_month_day!BR501/100)</f>
        <v/>
      </c>
      <c r="GH511" s="431" t="str">
        <f>IF(_tag_month_day!BS501="","",_tag_month_day!BS501/100)</f>
        <v/>
      </c>
      <c r="GI511" s="467" t="str">
        <f>IF(_tag_month_day!BT501="","",_tag_month_day!BT501/100)</f>
        <v/>
      </c>
      <c r="GJ511" s="469" t="str">
        <f>IF(_tag_month_day!BU501="","",_tag_month_day!BU501/100)</f>
        <v/>
      </c>
      <c r="GK511" s="470">
        <f>GK510</f>
        <v>0.070000000000000007</v>
      </c>
      <c r="GL511" s="470">
        <f>GL510</f>
        <v>0.029999999999999999</v>
      </c>
      <c r="GM511" s="471" t="str">
        <f>IF(_tag_month_day!BX501="","",_tag_month_day!BX501/100)</f>
        <v/>
      </c>
      <c r="GN511" s="470">
        <f>GN510</f>
        <v>0.070000000000000007</v>
      </c>
      <c r="GO511" s="470">
        <f>GO510</f>
        <v>0.029999999999999999</v>
      </c>
      <c r="GP511" s="470">
        <f>GP510</f>
        <v>0.089999999999999997</v>
      </c>
      <c r="GQ511" s="470">
        <f>GQ510</f>
        <v>0.029999999999999999</v>
      </c>
      <c r="GR511" s="471" t="str">
        <f>IF(_tag_month_day!CA501="","",_tag_month_day!CA501/100)</f>
        <v/>
      </c>
      <c r="GS511" s="472">
        <f>GS510</f>
        <v>0.95299999999999996</v>
      </c>
      <c r="GT511" s="472">
        <f>GT510</f>
        <v>0.55000000000000004</v>
      </c>
      <c r="GU511" s="472">
        <f>GU510</f>
        <v>0.55000000000000004</v>
      </c>
      <c r="GV511" s="472">
        <f>GV510</f>
        <v>0.55000000000000004</v>
      </c>
      <c r="GW511" s="472">
        <f>GW510</f>
        <v>0.5</v>
      </c>
      <c r="GX511" s="472">
        <f>GX510</f>
        <v>0.93500000000000005</v>
      </c>
      <c r="GY511" s="472">
        <f>GY510</f>
        <v>0.14999999999999999</v>
      </c>
      <c r="GZ511" s="472">
        <f>GZ510</f>
        <v>1</v>
      </c>
      <c r="HA511" s="474">
        <f>HA510</f>
        <v>0.047</v>
      </c>
      <c r="HB511" s="474">
        <f>HB510</f>
        <v>0.45000000000000001</v>
      </c>
      <c r="HC511" s="474">
        <f>HC510</f>
        <v>0.45000000000000001</v>
      </c>
      <c r="HD511" s="474">
        <f>HD510</f>
        <v>0.45000000000000001</v>
      </c>
      <c r="HE511" s="474">
        <f>HE510</f>
        <v>0.5</v>
      </c>
      <c r="HF511" s="474">
        <f>HF510</f>
        <v>0.065000000000000002</v>
      </c>
      <c r="HG511" s="474">
        <f>HG510</f>
        <v>0.84999999999999998</v>
      </c>
      <c r="HH511" s="474">
        <f>HH510</f>
        <v>0</v>
      </c>
      <c r="HI511" s="10">
        <f>IF(BZ511&lt;&gt;"",CK511-BV511,0)</f>
        <v>0</v>
      </c>
      <c r="HJ511" s="10" t="e">
        <f>IF(AJ511&gt;0,AH511-AJ511,0)</f>
        <v>#VALUE!</v>
      </c>
      <c r="HK511" s="466">
        <f>HK510</f>
        <v>0.84999999999999998</v>
      </c>
      <c r="HL511" s="424">
        <f>HL510</f>
        <v>550000</v>
      </c>
      <c r="HM511" s="424">
        <f>HM510</f>
        <v>480000</v>
      </c>
      <c r="HN511" s="465" t="e">
        <f>(DJ511*EZ511+DK511*FH511+DL511*FM511+DM511*FR511+DN511*FW511+DO511*GB511+DS511*GI511+DP511*GM511+DR511*GR511)*1000*2</f>
        <v>#VALUE!</v>
      </c>
      <c r="HO511" s="465" t="e">
        <f>HN511*HK511*$HO$2/HL511*1000000</f>
        <v>#VALUE!</v>
      </c>
      <c r="HP511" s="465" t="e">
        <f>HN511*HK511*$HP$2/HM511*1000000</f>
        <v>#VALUE!</v>
      </c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</row>
    <row customFormat="1" r="512" s="0">
      <c r="A512" s="420">
        <v>501</v>
      </c>
      <c r="B512" s="421">
        <f ca="1">IF(D512=D511,B511,IF(D512="夜班",B511+1,B511))</f>
        <v>43606</v>
      </c>
      <c r="C512" s="422">
        <f>C511</f>
        <v>0.041666666666666699</v>
      </c>
      <c r="D512" s="10" t="str">
        <f ca="1">IF(HOUR(G512)&lt;8,"夜班",IF(HOUR(G512)&lt;16,"白班",IF(HOUR(G512)&lt;24,"中班",0)))</f>
        <v>中班</v>
      </c>
      <c r="E512" s="10" t="e">
        <f ca="1">IF(F512=1,"甲",IF(F512=2,"乙",IF(F512=3,"丙",IF(F512=4,"丁",""))))</f>
        <v>#REF!</v>
      </c>
      <c r="F512" s="10" t="e">
        <f ca="1">SUMPRODUCT((成本日报!$A$3:$A$95=计划!B512)*(成本日报!$B$3:$B$95=计划!$D512),成本日报!$C$3:$C$95)</f>
        <v>#REF!</v>
      </c>
      <c r="G512" s="423">
        <f ca="1">G511+C511</f>
        <v>43606.833333332121</v>
      </c>
      <c r="H512" s="423">
        <f ca="1">$G512+$C512/60*10+$C512*0</f>
        <v>43606.840277776566</v>
      </c>
      <c r="I512" s="423">
        <f ca="1">$G512+$C512/60*18+$C512*0</f>
        <v>43606.845833332118</v>
      </c>
      <c r="J512" s="423">
        <f ca="1">$G512+$C512/60*0+$C512*1</f>
        <v>43606.874999998785</v>
      </c>
      <c r="K512" s="423">
        <f ca="1">$G512+$C512/60*30+$C512*2</f>
        <v>43606.937499998792</v>
      </c>
      <c r="L512" s="423">
        <f ca="1">$G512+$C512/60*0+$C512*3</f>
        <v>43606.958333332121</v>
      </c>
      <c r="M512" s="424" t="str">
        <f>IF(_tag_month_day!A502="","",_tag_month_day!A502)</f>
        <v/>
      </c>
      <c r="N512" s="424" t="str">
        <f>IF(_tag_month_day!B502="","",_tag_month_day!B502)</f>
        <v/>
      </c>
      <c r="O512" s="425" t="e">
        <f>IF(M512+N512=0,"",M512+N512)</f>
        <v>#VALUE!</v>
      </c>
      <c r="P512" s="424" t="str">
        <f>IF(_tag_month_day!C502="","",_tag_month_day!C502)</f>
        <v/>
      </c>
      <c r="Q512" s="424" t="str">
        <f>IF(_tag_month_day!D502="","",_tag_month_day!D502)</f>
        <v/>
      </c>
      <c r="R512" s="426" t="str">
        <f>IF(_tag_month_day!CB502="","",_tag_month_day!CB502/100)</f>
        <v/>
      </c>
      <c r="S512" s="427" t="str">
        <f>IF(_tag_month_day!E502="","",_tag_month_day!E502)</f>
        <v/>
      </c>
      <c r="T512" s="427" t="str">
        <f>IF(_tag_month_day!F502="","",_tag_month_day!F502)</f>
        <v/>
      </c>
      <c r="U512" s="428" t="e">
        <f>S512+T512</f>
        <v>#VALUE!</v>
      </c>
      <c r="V512" s="429" t="e">
        <f>U512/AJ512</f>
        <v>#VALUE!</v>
      </c>
      <c r="W512" s="430" t="str">
        <f>IF(_jhy_month_day!A502="","",_jhy_month_day!A502)</f>
        <v/>
      </c>
      <c r="X512" s="431" t="str">
        <f>IF(_jhy_month_day!B502="","",_jhy_month_day!B502/100)</f>
        <v/>
      </c>
      <c r="Y512" s="431" t="str">
        <f>IF(_jhy_month_day!C502="","",_jhy_month_day!C502/100)</f>
        <v/>
      </c>
      <c r="Z512" s="432">
        <f>Z508+1</f>
        <v>126</v>
      </c>
      <c r="AA512" s="433" t="str">
        <f>IF(_tag_month_day!G502="","",_tag_month_day!G502/100)</f>
        <v/>
      </c>
      <c r="AB512" s="433" t="str">
        <f>IF(_tag_month_day!H502="","",_tag_month_day!H502/100)</f>
        <v/>
      </c>
      <c r="AC512" s="434">
        <f>IF(X512="",AC511,BK512*($AV511*X512+$AW511*FD511+$AX511*FI511+$AY511*FN511+$AZ511*FS511+$BA511*FX511+$BG511*GE511)/(AV511*Y512+AX511*FK511+AW511*FF511+AY511*FP511+AZ511*FU511+BA511*FZ511+BG511*GG511+BB511*GK511+BC511*GN511+BD511*GP511))</f>
        <v>1.59963432013121</v>
      </c>
      <c r="AD512" s="435" t="str">
        <f>IF(AC512=AC511,"",AC512-AC511)</f>
        <v/>
      </c>
      <c r="AE512" s="436" t="str">
        <f>IF(1-AF512=0,"",(1-AF512))</f>
        <v/>
      </c>
      <c r="AF512" s="437">
        <v>1</v>
      </c>
      <c r="AG512" s="10" t="str">
        <f>AG511</f>
        <v>9A3</v>
      </c>
      <c r="AH512" s="438" t="str">
        <f>AH511</f>
        <v/>
      </c>
      <c r="AI512" s="424"/>
      <c r="AJ512" s="10" t="str">
        <f>IF(_tag_month_day!I502="","",_tag_month_day!I502)</f>
        <v/>
      </c>
      <c r="AK512" s="440"/>
      <c r="AL512" s="440"/>
      <c r="AM512" s="440"/>
      <c r="AN512" s="441">
        <f>AN511</f>
        <v>2</v>
      </c>
      <c r="AO512" s="441">
        <f>AO511</f>
        <v>8</v>
      </c>
      <c r="AP512" s="442" t="e">
        <f>(IF(AN512=0,AS511,AS511*(1+AO512/AN512)/(AR512+AO512/AN512)))+AT512</f>
        <v>#VALUE!</v>
      </c>
      <c r="AQ512" s="443" t="str">
        <f>IF(_tag_month_day!J502="","",_tag_month_day!J502/100)</f>
        <v/>
      </c>
      <c r="AR512" s="444">
        <f>AR511</f>
        <v>1.3</v>
      </c>
      <c r="AS512" s="445" t="e">
        <f>AQ512*(AN512*AR512+AO512)/(AN512+AO512)</f>
        <v>#VALUE!</v>
      </c>
      <c r="AT512" s="445" t="e">
        <f>(SUM(BE512:BF512)-SUM(BE511:BF511))*0.05</f>
        <v>#VALUE!</v>
      </c>
      <c r="AU512" s="446" t="str">
        <f>IF(_tag_month_day!CC502="","",IF(_tag_month_day!CC502&gt;0,_tag_month_day!CD502,_tag_month_day!CE502))</f>
        <v/>
      </c>
      <c r="AV512" s="447" t="str">
        <f>IF(_tag_month_day!L502="","",_tag_month_day!L502/100)</f>
        <v/>
      </c>
      <c r="AW512" s="431">
        <f>AW511</f>
        <v>0</v>
      </c>
      <c r="AX512" s="431">
        <f>AX511</f>
        <v>0</v>
      </c>
      <c r="AY512" s="431" t="str">
        <f>IF(_tag_month_day!M502="","",_tag_month_day!M502/100)</f>
        <v/>
      </c>
      <c r="AZ512" s="431" t="str">
        <f>IF(_tag_month_day!N502="","",_tag_month_day!N502/100)</f>
        <v/>
      </c>
      <c r="BA512" s="431" t="str">
        <f>IF(_tag_month_day!O502="","",_tag_month_day!O502/100)</f>
        <v/>
      </c>
      <c r="BB512" s="448" t="str">
        <f>IF(_tag_month_day!P502="","",_tag_month_day!P502/100)</f>
        <v/>
      </c>
      <c r="BC512" s="448">
        <f>BC511</f>
        <v>0</v>
      </c>
      <c r="BD512" s="448" t="str">
        <f>IF(_tag_month_day!Q502="","",_tag_month_day!Q502/100)</f>
        <v/>
      </c>
      <c r="BE512" s="449" t="str">
        <f>IF(_tag_month_day!R502="","",_tag_month_day!R502/100)</f>
        <v/>
      </c>
      <c r="BF512" s="388" t="e">
        <f>(AU512*(100+BE512*100))/(AJ512-AU512)/100</f>
        <v>#VALUE!</v>
      </c>
      <c r="BG512" s="450" t="e">
        <f>BE512+BF512</f>
        <v>#VALUE!</v>
      </c>
      <c r="BH512" s="451" t="e">
        <f>SUM(AV512:BF512)</f>
        <v>#VALUE!</v>
      </c>
      <c r="BI512" s="452" t="e">
        <f>IF(CX512=0,BI511,(DK512*查询!$R$5+DL512*查询!$Q$5+DM512*查询!$N$5+DN512*查询!$O$5+DO512*查询!$P$5)*AF512/CX512)</f>
        <v>#VALUE!</v>
      </c>
      <c r="BJ512" s="452" t="e">
        <f>IF(CX512=0,BJ511,(DP512*查询!$S$5+DQ512*查询!$T$5+DR512*查询!$U$5)*AF512/CX512)</f>
        <v>#VALUE!</v>
      </c>
      <c r="BK512" s="452">
        <f>BK511</f>
        <v>1</v>
      </c>
      <c r="BL512" s="453" t="e">
        <f>SUMPRODUCT((AV512:BA512)*(GS512:GX512))/((GS512:GX512)+SUM(BB512:BD512)*GY512+BG512*GZ512)</f>
        <v>#VALUE!</v>
      </c>
      <c r="BM512" s="453" t="e">
        <f>BK512*($AV512*FB512+$AW512*FD512+$AX512*FI512+$AY512*FN512+$AZ512*FS512+$BA512*FX512+$BG512*GE512)/(AV512*EY512+AX512*FK512+AW512*FF512+AY512*FP512+AZ512*FU512+BA512*FZ512+BG512*GG512+BB512*GK512+BC512*GN512+BD512*GP512)</f>
        <v>#VALUE!</v>
      </c>
      <c r="BN512" s="453" t="e">
        <f>($AV512*FC512+$AX512*FJ512+$AW512*FE512+$AY512*FO512+$AZ512*FT512+$BA512*FY512+$BG512*GF512)/($AV512*FA512+BG512*GH512+BB512*GL512+BC512*GO512+BD512*GQ512+BA512*GA512)</f>
        <v>#VALUE!</v>
      </c>
      <c r="BO512" s="454" t="e">
        <f>SUMPRODUCT(AV512:BA512*GS512:GX512)/(GS512:GX512+(BB512+BC512+BD512)*GY512+BG512)</f>
        <v>#VALUE!</v>
      </c>
      <c r="BP512" s="454" t="e">
        <f>SUMPRODUCT(AV512:BA512*GS512:GX512)/(GS512:GX512+(BB512+BC512+BD512)*GY512+BG512)</f>
        <v>#VALUE!</v>
      </c>
      <c r="BQ512" s="454" t="e">
        <f>SUMPRODUCT(AV512:BA512*GS512:GX512)/(GS512:GX512+(BB512+BC512+BD512)*GY512+BG512)</f>
        <v>#VALUE!</v>
      </c>
      <c r="BR512" s="453" t="str">
        <f>IF(_tag_month_day!T502="","",_tag_month_day!T502)</f>
        <v/>
      </c>
      <c r="BS512" s="453" t="str">
        <f>IF(_tag_month_day!U502="","",_tag_month_day!U502)</f>
        <v/>
      </c>
      <c r="BT512" s="455" t="str">
        <f>IF(CK512="","",IF((CK512&gt;=BV512-0.12)*(CK512&lt;=BV512+0.12),"合格","不合格"))</f>
        <v/>
      </c>
      <c r="BU512" s="456" t="str">
        <f>IF(_tag_month_day!V502="","",_tag_month_day!V502)</f>
        <v/>
      </c>
      <c r="BV512" s="457" t="str">
        <f>IF(_tag_month_day!W502="","",_tag_month_day!W502)</f>
        <v/>
      </c>
      <c r="BW512" s="458" t="str">
        <f>IF(_tag_month_day!X502="","",_tag_month_day!X502)</f>
        <v/>
      </c>
      <c r="BX512" s="458" t="str">
        <f>IF(_tag_month_day!Y502="","",_tag_month_day!Y502)</f>
        <v/>
      </c>
      <c r="BY512" s="459">
        <f ca="1">L512</f>
        <v>43606.958333332121</v>
      </c>
      <c r="BZ512" s="460"/>
      <c r="CA512" s="461"/>
      <c r="CB512" s="424" t="str">
        <f>IF(_tag_month_day!Z502="","",_tag_month_day!Z502)</f>
        <v/>
      </c>
      <c r="CC512" s="424" t="str">
        <f>IF(_tag_month_day!AA502="","",_tag_month_day!AA502)</f>
        <v/>
      </c>
      <c r="CD512" s="424" t="str">
        <f>IF(_tag_month_day!AB502="","",_tag_month_day!AB502)</f>
        <v/>
      </c>
      <c r="CE512" s="424" t="str">
        <f>IF(_tag_month_day!AC502="","",_tag_month_day!AC502)</f>
        <v/>
      </c>
      <c r="CF512" s="424" t="str">
        <f>IF(_tag_month_day!AD502="","",_tag_month_day!AD502)</f>
        <v/>
      </c>
      <c r="CG512" s="424" t="str">
        <f>IF(_tag_month_day!AE502="","",_tag_month_day!AE502)</f>
        <v/>
      </c>
      <c r="CH512" s="424" t="str">
        <f>IF(_tag_month_day!AF502="","",_tag_month_day!AF502)</f>
        <v/>
      </c>
      <c r="CI512" s="424" t="str">
        <f>IF(_tag_month_day!AG502="","",_tag_month_day!AG502)</f>
        <v/>
      </c>
      <c r="CJ512" s="424" t="str">
        <f>IF(_tag_month_day!AH502="","",_tag_month_day!AH502)</f>
        <v/>
      </c>
      <c r="CK512" s="424" t="str">
        <f>IF(_tag_month_day!AI502="","",_tag_month_day!AI502)</f>
        <v/>
      </c>
      <c r="CL512" s="4" t="str">
        <f>IF(_tag_month_day!AJ502="","",_tag_month_day!AJ502)</f>
        <v/>
      </c>
      <c r="CM512" s="4" t="str">
        <f>IF(_tag_month_day!AK502="","",_tag_month_day!AK502)</f>
        <v/>
      </c>
      <c r="CN512" s="4" t="str">
        <f>IF(_tag_month_day!AL502="","",_tag_month_day!AL502)</f>
        <v/>
      </c>
      <c r="CO512" s="4" t="str">
        <f>IF(_tag_month_day!AM502="","",_tag_month_day!AM502)</f>
        <v/>
      </c>
      <c r="CP512" s="4" t="str">
        <f>IF(_tag_month_day!AN502="","",_tag_month_day!AN502)</f>
        <v/>
      </c>
      <c r="CQ512" s="4" t="str">
        <f>IF(_tag_month_day!AO502="","",_tag_month_day!AO502)</f>
        <v/>
      </c>
      <c r="CR512" s="462" t="str">
        <f>IF(_tag_month_day!AP502="","",_tag_month_day!AP502)</f>
        <v/>
      </c>
      <c r="CS512" s="463" t="str">
        <f>IF(_tag_month_day!AQ502="","",_tag_month_day!AQ502)</f>
        <v/>
      </c>
      <c r="CT512" s="4" t="str">
        <f>IF(_tag_month_day!AR502="","",_tag_month_day!AR502)</f>
        <v/>
      </c>
      <c r="CU512" s="464" t="e">
        <f>DU512/AJ512</f>
        <v>#VALUE!</v>
      </c>
      <c r="CV512" s="451" t="e">
        <f>BG512/BH512</f>
        <v>#VALUE!</v>
      </c>
      <c r="CW512" s="465" t="e">
        <f>AJ512*(1-CV512)*CU512*AF512</f>
        <v>#VALUE!</v>
      </c>
      <c r="CX512" s="465" t="e">
        <f>CW512*94%</f>
        <v>#VALUE!</v>
      </c>
      <c r="CY512" s="466" t="e">
        <f>IF(CX512=0,0,DS512/(DS512+CX512))</f>
        <v>#VALUE!</v>
      </c>
      <c r="CZ512" s="465" t="e">
        <f>$AJ512*EF512</f>
        <v>#VALUE!</v>
      </c>
      <c r="DA512" s="465" t="e">
        <f>$AJ512*EG512</f>
        <v>#VALUE!</v>
      </c>
      <c r="DB512" s="465" t="e">
        <f>$AJ512*EH512</f>
        <v>#VALUE!</v>
      </c>
      <c r="DC512" s="465" t="e">
        <f>$AJ512*EI512</f>
        <v>#VALUE!</v>
      </c>
      <c r="DD512" s="465" t="e">
        <f>$AJ512*EJ512</f>
        <v>#VALUE!</v>
      </c>
      <c r="DE512" s="465" t="e">
        <f>$AJ512*EK512</f>
        <v>#VALUE!</v>
      </c>
      <c r="DF512" s="465" t="e">
        <f>$AJ512*EL512</f>
        <v>#VALUE!</v>
      </c>
      <c r="DG512" s="465" t="e">
        <f>$AJ512*EM512</f>
        <v>#VALUE!</v>
      </c>
      <c r="DH512" s="465" t="e">
        <f>$AJ512*EN512</f>
        <v>#VALUE!</v>
      </c>
      <c r="DI512" s="465" t="e">
        <f>$AJ512*EO512</f>
        <v>#VALUE!</v>
      </c>
      <c r="DJ512" s="465" t="e">
        <f>CZ512*(1-EP512)</f>
        <v>#VALUE!</v>
      </c>
      <c r="DK512" s="465" t="e">
        <f>DA512*(1-ER512)</f>
        <v>#VALUE!</v>
      </c>
      <c r="DL512" s="465" t="e">
        <f>DB512*(1-EQ512)</f>
        <v>#VALUE!</v>
      </c>
      <c r="DM512" s="465" t="e">
        <f>DC512*(1-ES512)</f>
        <v>#VALUE!</v>
      </c>
      <c r="DN512" s="465" t="e">
        <f>DD512*(1-ET512)</f>
        <v>#VALUE!</v>
      </c>
      <c r="DO512" s="465" t="e">
        <f>DE512</f>
        <v>#VALUE!</v>
      </c>
      <c r="DP512" s="465" t="e">
        <f>DF512*(1-EU512)</f>
        <v>#VALUE!</v>
      </c>
      <c r="DQ512" s="465" t="e">
        <f>DG512*(1-EV512)</f>
        <v>#VALUE!</v>
      </c>
      <c r="DR512" s="465" t="e">
        <f>DH512*(1-EW512)</f>
        <v>#VALUE!</v>
      </c>
      <c r="DS512" s="465" t="e">
        <f>DI512</f>
        <v>#VALUE!</v>
      </c>
      <c r="DT512" s="465" t="e">
        <f>SUM(DJ512:DS512)</f>
        <v>#VALUE!</v>
      </c>
      <c r="DU512" s="465" t="e">
        <f>(GS512:GX512)+(DP512+DQ512+DR512)*GY512+DS512</f>
        <v>#VALUE!</v>
      </c>
      <c r="DV512" s="451" t="e">
        <f>AV512/$BH512/(1-EP512)</f>
        <v>#VALUE!</v>
      </c>
      <c r="DW512" s="451" t="e">
        <f>AW512/$BH512/(1-ER512)</f>
        <v>#VALUE!</v>
      </c>
      <c r="DX512" s="451" t="e">
        <f>AX512/$BH512/(1-EQ512)</f>
        <v>#VALUE!</v>
      </c>
      <c r="DY512" s="451" t="e">
        <f>AY512/$BH512/(1-ES512)</f>
        <v>#VALUE!</v>
      </c>
      <c r="DZ512" s="451" t="e">
        <f>AZ512/$BH512/(1-ET512)</f>
        <v>#VALUE!</v>
      </c>
      <c r="EA512" s="451" t="e">
        <f>BA512/$BH512/(1-AX512)</f>
        <v>#VALUE!</v>
      </c>
      <c r="EB512" s="451" t="e">
        <f>BB512/$BH512/(1-EU512)</f>
        <v>#VALUE!</v>
      </c>
      <c r="EC512" s="451" t="e">
        <f>BC512/$BH512/(1-EV512)</f>
        <v>#VALUE!</v>
      </c>
      <c r="ED512" s="451" t="e">
        <f>BD512/$BH512/(1-EW512)</f>
        <v>#VALUE!</v>
      </c>
      <c r="EE512" s="451" t="e">
        <f>BG512/BH512</f>
        <v>#VALUE!</v>
      </c>
      <c r="EF512" s="451" t="e">
        <f>DV512/SUM($DV512:$EE512)</f>
        <v>#VALUE!</v>
      </c>
      <c r="EG512" s="451" t="e">
        <f>DW512/SUM($DV512:$EE512)</f>
        <v>#VALUE!</v>
      </c>
      <c r="EH512" s="451" t="e">
        <f>DX512/SUM($DV512:$EE512)</f>
        <v>#VALUE!</v>
      </c>
      <c r="EI512" s="451" t="e">
        <f>DY512/SUM($DV512:$EE512)</f>
        <v>#VALUE!</v>
      </c>
      <c r="EJ512" s="451" t="e">
        <f>DZ512/SUM($DV512:$EE512)</f>
        <v>#VALUE!</v>
      </c>
      <c r="EK512" s="451" t="e">
        <f>EA512/SUM($DV512:$EE512)</f>
        <v>#VALUE!</v>
      </c>
      <c r="EL512" s="451" t="e">
        <f>EB512/SUM($DV512:$EE512)</f>
        <v>#VALUE!</v>
      </c>
      <c r="EM512" s="451" t="e">
        <f>EC512/SUM($DV512:$EE512)</f>
        <v>#VALUE!</v>
      </c>
      <c r="EN512" s="451" t="e">
        <f>ED512/SUM($DV512:$EE512)</f>
        <v>#VALUE!</v>
      </c>
      <c r="EO512" s="451" t="e">
        <f>EE512/SUM($DV512:$EE512)</f>
        <v>#VALUE!</v>
      </c>
      <c r="EP512" s="450">
        <f>EP511</f>
        <v>0.080000000000000002</v>
      </c>
      <c r="EQ512" s="450">
        <f>EQ511</f>
        <v>0.014999999999999999</v>
      </c>
      <c r="ER512" s="450">
        <f>ER511</f>
        <v>0.014999999999999999</v>
      </c>
      <c r="ES512" s="450">
        <f>ES511</f>
        <v>0.014999999999999999</v>
      </c>
      <c r="ET512" s="450">
        <f>ET511</f>
        <v>0.014999999999999999</v>
      </c>
      <c r="EU512" s="450">
        <f>EU511</f>
        <v>0.089999999999999997</v>
      </c>
      <c r="EV512" s="450">
        <f>EV511</f>
        <v>0.089999999999999997</v>
      </c>
      <c r="EW512" s="450">
        <f>EW511</f>
        <v>0.089999999999999997</v>
      </c>
      <c r="EX512" s="431" t="str">
        <f>IF(_tag_month_day!AS502="","",_tag_month_day!AS502/100)</f>
        <v/>
      </c>
      <c r="EY512" s="431" t="str">
        <f>IF(_tag_month_day!AT502="","",_tag_month_day!AT502/100)</f>
        <v/>
      </c>
      <c r="EZ512" s="431" t="str">
        <f>IF(_tag_month_day!AU502="","",_tag_month_day!AU502/100)</f>
        <v/>
      </c>
      <c r="FA512" s="431" t="str">
        <f>IF(_tag_month_day!AV502="","",_tag_month_day!AV502/100)</f>
        <v/>
      </c>
      <c r="FB512" s="431" t="str">
        <f>IF(_tag_month_day!AW502="","",_tag_month_day!AW502/100)</f>
        <v/>
      </c>
      <c r="FC512" s="431" t="str">
        <f>IF(_tag_month_day!AX502="","",_tag_month_day!AX502/100)</f>
        <v/>
      </c>
      <c r="FD512" s="449" t="str">
        <f>IF(_tag_month_day!AY502="","",_tag_month_day!AY502/100)</f>
        <v/>
      </c>
      <c r="FE512" s="449" t="str">
        <f>IF(_tag_month_day!AZ502="","",_tag_month_day!AZ502/100)</f>
        <v/>
      </c>
      <c r="FF512" s="449" t="str">
        <f>IF(_tag_month_day!BA502="","",_tag_month_day!BA502/100)</f>
        <v/>
      </c>
      <c r="FG512" s="449" t="str">
        <f>IF(_tag_month_day!BB502="","",_tag_month_day!BB502/100)</f>
        <v/>
      </c>
      <c r="FH512" s="467" t="str">
        <f>IF(_tag_month_day!BC502="","",_tag_month_day!BC502/100)</f>
        <v/>
      </c>
      <c r="FI512" s="449">
        <f>FI511</f>
        <v>0.40999999999999998</v>
      </c>
      <c r="FJ512" s="449">
        <f>FJ511</f>
        <v>0.11</v>
      </c>
      <c r="FK512" s="449">
        <f>FK511</f>
        <v>0.014999999999999999</v>
      </c>
      <c r="FL512" s="449">
        <f>FL511</f>
        <v>0</v>
      </c>
      <c r="FM512" s="467">
        <f>FM511</f>
        <v>0.0001</v>
      </c>
      <c r="FN512" s="449">
        <f>FN511</f>
        <v>0.32000000000000001</v>
      </c>
      <c r="FO512" s="449">
        <f>FO511</f>
        <v>0.20000000000000001</v>
      </c>
      <c r="FP512" s="449">
        <f>FP511</f>
        <v>0.01</v>
      </c>
      <c r="FQ512" s="449">
        <f>FQ511</f>
        <v>0</v>
      </c>
      <c r="FR512" s="467">
        <f>FR511</f>
        <v>0.0001</v>
      </c>
      <c r="FS512" s="449" t="str">
        <f>IF(_tag_month_day!BD502="","",_tag_month_day!BD502/100)</f>
        <v/>
      </c>
      <c r="FT512" s="449" t="str">
        <f>IF(_tag_month_day!BE502="","",_tag_month_day!BE502/100)</f>
        <v/>
      </c>
      <c r="FU512" s="449" t="str">
        <f>IF(_tag_month_day!BF502="","",_tag_month_day!BF502/100)</f>
        <v/>
      </c>
      <c r="FV512" s="449" t="str">
        <f>IF(_tag_month_day!BG502="","",_tag_month_day!BG502/100)</f>
        <v/>
      </c>
      <c r="FW512" s="467" t="str">
        <f>IF(_tag_month_day!BH502="","",_tag_month_day!BH502/100)</f>
        <v/>
      </c>
      <c r="FX512" s="449" t="str">
        <f>IF(_tag_month_day!BI502="","",_tag_month_day!BI502/100)</f>
        <v/>
      </c>
      <c r="FY512" s="449" t="str">
        <f>IF(_tag_month_day!BJ502="","",_tag_month_day!BJ502/100)</f>
        <v/>
      </c>
      <c r="FZ512" s="468" t="str">
        <f>IF(_tag_month_day!BK502="","",_tag_month_day!BK502/100)</f>
        <v/>
      </c>
      <c r="GA512" s="449" t="str">
        <f>IF(_tag_month_day!BL502="","",_tag_month_day!BL502/100)</f>
        <v/>
      </c>
      <c r="GB512" s="467" t="str">
        <f>IF(_tag_month_day!BM502="","",_tag_month_day!BM502/100)</f>
        <v/>
      </c>
      <c r="GC512" s="431" t="str">
        <f>IF(_tag_month_day!BN502="","",_tag_month_day!BN502/100)</f>
        <v/>
      </c>
      <c r="GD512" s="431" t="str">
        <f>IF(_tag_month_day!BO502="","",_tag_month_day!BO502/100)</f>
        <v/>
      </c>
      <c r="GE512" s="431" t="str">
        <f>IF(_tag_month_day!BP502="","",_tag_month_day!BP502/100)</f>
        <v/>
      </c>
      <c r="GF512" s="431" t="str">
        <f>IF(_tag_month_day!BQ502="","",_tag_month_day!BQ502/100)</f>
        <v/>
      </c>
      <c r="GG512" s="431" t="str">
        <f>IF(_tag_month_day!BR502="","",_tag_month_day!BR502/100)</f>
        <v/>
      </c>
      <c r="GH512" s="431" t="str">
        <f>IF(_tag_month_day!BS502="","",_tag_month_day!BS502/100)</f>
        <v/>
      </c>
      <c r="GI512" s="467" t="str">
        <f>IF(_tag_month_day!BT502="","",_tag_month_day!BT502/100)</f>
        <v/>
      </c>
      <c r="GJ512" s="469" t="str">
        <f>IF(_tag_month_day!BU502="","",_tag_month_day!BU502/100)</f>
        <v/>
      </c>
      <c r="GK512" s="470">
        <f>GK511</f>
        <v>0.070000000000000007</v>
      </c>
      <c r="GL512" s="470">
        <f>GL511</f>
        <v>0.029999999999999999</v>
      </c>
      <c r="GM512" s="471" t="str">
        <f>IF(_tag_month_day!BX502="","",_tag_month_day!BX502/100)</f>
        <v/>
      </c>
      <c r="GN512" s="470">
        <f>GN511</f>
        <v>0.070000000000000007</v>
      </c>
      <c r="GO512" s="470">
        <f>GO511</f>
        <v>0.029999999999999999</v>
      </c>
      <c r="GP512" s="470">
        <f>GP511</f>
        <v>0.089999999999999997</v>
      </c>
      <c r="GQ512" s="470">
        <f>GQ511</f>
        <v>0.029999999999999999</v>
      </c>
      <c r="GR512" s="471" t="str">
        <f>IF(_tag_month_day!CA502="","",_tag_month_day!CA502/100)</f>
        <v/>
      </c>
      <c r="GS512" s="472">
        <f>GS511</f>
        <v>0.95299999999999996</v>
      </c>
      <c r="GT512" s="472">
        <f>GT511</f>
        <v>0.55000000000000004</v>
      </c>
      <c r="GU512" s="472">
        <f>GU511</f>
        <v>0.55000000000000004</v>
      </c>
      <c r="GV512" s="472">
        <f>GV511</f>
        <v>0.55000000000000004</v>
      </c>
      <c r="GW512" s="472">
        <f>GW511</f>
        <v>0.5</v>
      </c>
      <c r="GX512" s="472">
        <f>GX511</f>
        <v>0.93500000000000005</v>
      </c>
      <c r="GY512" s="472">
        <f>GY511</f>
        <v>0.14999999999999999</v>
      </c>
      <c r="GZ512" s="472">
        <f>GZ511</f>
        <v>1</v>
      </c>
      <c r="HA512" s="474">
        <f>HA511</f>
        <v>0.047</v>
      </c>
      <c r="HB512" s="474">
        <f>HB511</f>
        <v>0.45000000000000001</v>
      </c>
      <c r="HC512" s="474">
        <f>HC511</f>
        <v>0.45000000000000001</v>
      </c>
      <c r="HD512" s="474">
        <f>HD511</f>
        <v>0.45000000000000001</v>
      </c>
      <c r="HE512" s="474">
        <f>HE511</f>
        <v>0.5</v>
      </c>
      <c r="HF512" s="474">
        <f>HF511</f>
        <v>0.065000000000000002</v>
      </c>
      <c r="HG512" s="474">
        <f>HG511</f>
        <v>0.84999999999999998</v>
      </c>
      <c r="HH512" s="474">
        <f>HH511</f>
        <v>0</v>
      </c>
      <c r="HI512" s="10">
        <f>IF(BZ512&lt;&gt;"",CK512-BV512,0)</f>
        <v>0</v>
      </c>
      <c r="HJ512" s="10" t="e">
        <f>IF(AJ512&gt;0,AH512-AJ512,0)</f>
        <v>#VALUE!</v>
      </c>
      <c r="HK512" s="466">
        <f>HK511</f>
        <v>0.84999999999999998</v>
      </c>
      <c r="HL512" s="424">
        <f>HL511</f>
        <v>550000</v>
      </c>
      <c r="HM512" s="424">
        <f>HM511</f>
        <v>480000</v>
      </c>
      <c r="HN512" s="465" t="e">
        <f>(DJ512*EZ512+DK512*FH512+DL512*FM512+DM512*FR512+DN512*FW512+DO512*GB512+DS512*GI512+DP512*GM512+DR512*GR512)*1000*2</f>
        <v>#VALUE!</v>
      </c>
      <c r="HO512" s="465" t="e">
        <f>HN512*HK512*$HO$2/HL512*1000000</f>
        <v>#VALUE!</v>
      </c>
      <c r="HP512" s="465" t="e">
        <f>HN512*HK512*$HP$2/HM512*1000000</f>
        <v>#VALUE!</v>
      </c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</row>
    <row customFormat="1" r="513" s="0">
      <c r="A513" s="420">
        <v>502</v>
      </c>
      <c r="B513" s="421">
        <f ca="1">IF(D513=D512,B512,IF(D513="夜班",B512+1,B512))</f>
        <v>43606</v>
      </c>
      <c r="C513" s="422">
        <f>C512</f>
        <v>0.041666666666666699</v>
      </c>
      <c r="D513" s="10" t="str">
        <f ca="1">IF(HOUR(G513)&lt;8,"夜班",IF(HOUR(G513)&lt;16,"白班",IF(HOUR(G513)&lt;24,"中班",0)))</f>
        <v>中班</v>
      </c>
      <c r="E513" s="10" t="e">
        <f ca="1">IF(F513=1,"甲",IF(F513=2,"乙",IF(F513=3,"丙",IF(F513=4,"丁",""))))</f>
        <v>#REF!</v>
      </c>
      <c r="F513" s="10" t="e">
        <f ca="1">SUMPRODUCT((成本日报!$A$3:$A$95=计划!B513)*(成本日报!$B$3:$B$95=计划!$D513),成本日报!$C$3:$C$95)</f>
        <v>#REF!</v>
      </c>
      <c r="G513" s="423">
        <f ca="1">G512+C512</f>
        <v>43606.874999998785</v>
      </c>
      <c r="H513" s="423">
        <f ca="1">$G513+$C513/60*10+$C513*0</f>
        <v>43606.88194444323</v>
      </c>
      <c r="I513" s="423">
        <f ca="1">$G513+$C513/60*18+$C513*0</f>
        <v>43606.887499998782</v>
      </c>
      <c r="J513" s="423">
        <f ca="1">$G513+$C513/60*0+$C513*1</f>
        <v>43606.916666665449</v>
      </c>
      <c r="K513" s="423">
        <f ca="1">$G513+$C513/60*30+$C513*2</f>
        <v>43606.979166665456</v>
      </c>
      <c r="L513" s="423">
        <f ca="1">$G513+$C513/60*0+$C513*3</f>
        <v>43606.999999998785</v>
      </c>
      <c r="M513" s="424" t="str">
        <f>IF(_tag_month_day!A503="","",_tag_month_day!A503)</f>
        <v/>
      </c>
      <c r="N513" s="424" t="str">
        <f>IF(_tag_month_day!B503="","",_tag_month_day!B503)</f>
        <v/>
      </c>
      <c r="O513" s="425" t="e">
        <f>IF(M513+N513=0,"",M513+N513)</f>
        <v>#VALUE!</v>
      </c>
      <c r="P513" s="424" t="str">
        <f>IF(_tag_month_day!C503="","",_tag_month_day!C503)</f>
        <v/>
      </c>
      <c r="Q513" s="424" t="str">
        <f>IF(_tag_month_day!D503="","",_tag_month_day!D503)</f>
        <v/>
      </c>
      <c r="R513" s="426" t="str">
        <f>IF(_tag_month_day!CB503="","",_tag_month_day!CB503/100)</f>
        <v/>
      </c>
      <c r="S513" s="427" t="str">
        <f>IF(_tag_month_day!E503="","",_tag_month_day!E503)</f>
        <v/>
      </c>
      <c r="T513" s="427" t="str">
        <f>IF(_tag_month_day!F503="","",_tag_month_day!F503)</f>
        <v/>
      </c>
      <c r="U513" s="428" t="e">
        <f>S513+T513</f>
        <v>#VALUE!</v>
      </c>
      <c r="V513" s="429" t="e">
        <f>U513/AJ513</f>
        <v>#VALUE!</v>
      </c>
      <c r="W513" s="430" t="str">
        <f>IF(_jhy_month_day!A503="","",_jhy_month_day!A503)</f>
        <v/>
      </c>
      <c r="X513" s="431" t="str">
        <f>IF(_jhy_month_day!B503="","",_jhy_month_day!B503/100)</f>
        <v/>
      </c>
      <c r="Y513" s="431" t="str">
        <f>IF(_jhy_month_day!C503="","",_jhy_month_day!C503/100)</f>
        <v/>
      </c>
      <c r="Z513" s="432">
        <f>Z509+1</f>
        <v>126</v>
      </c>
      <c r="AA513" s="433" t="str">
        <f>IF(_tag_month_day!G503="","",_tag_month_day!G503/100)</f>
        <v/>
      </c>
      <c r="AB513" s="433" t="str">
        <f>IF(_tag_month_day!H503="","",_tag_month_day!H503/100)</f>
        <v/>
      </c>
      <c r="AC513" s="434">
        <f>IF(X513="",AC512,BK513*($AV512*X513+$AW512*FD512+$AX512*FI512+$AY512*FN512+$AZ512*FS512+$BA512*FX512+$BG512*GE512)/(AV512*Y513+AX512*FK512+AW512*FF512+AY512*FP512+AZ512*FU512+BA512*FZ512+BG512*GG512+BB512*GK512+BC512*GN512+BD512*GP512))</f>
        <v>1.59963432013121</v>
      </c>
      <c r="AD513" s="435" t="str">
        <f>IF(AC513=AC512,"",AC513-AC512)</f>
        <v/>
      </c>
      <c r="AE513" s="436" t="str">
        <f>IF(1-AF513=0,"",(1-AF513))</f>
        <v/>
      </c>
      <c r="AF513" s="437">
        <v>1</v>
      </c>
      <c r="AG513" s="10" t="str">
        <f>AG512</f>
        <v>9A3</v>
      </c>
      <c r="AH513" s="438" t="str">
        <f>AH512</f>
        <v/>
      </c>
      <c r="AI513" s="424"/>
      <c r="AJ513" s="10" t="str">
        <f>IF(_tag_month_day!I503="","",_tag_month_day!I503)</f>
        <v/>
      </c>
      <c r="AK513" s="440"/>
      <c r="AL513" s="440"/>
      <c r="AM513" s="440"/>
      <c r="AN513" s="441">
        <f>AN512</f>
        <v>2</v>
      </c>
      <c r="AO513" s="441">
        <f>AO512</f>
        <v>8</v>
      </c>
      <c r="AP513" s="442" t="e">
        <f>(IF(AN513=0,AS512,AS512*(1+AO513/AN513)/(AR513+AO513/AN513)))+AT513</f>
        <v>#VALUE!</v>
      </c>
      <c r="AQ513" s="443" t="str">
        <f>IF(_tag_month_day!J503="","",_tag_month_day!J503/100)</f>
        <v/>
      </c>
      <c r="AR513" s="444">
        <f>AR512</f>
        <v>1.3</v>
      </c>
      <c r="AS513" s="445" t="e">
        <f>AQ513*(AN513*AR513+AO513)/(AN513+AO513)</f>
        <v>#VALUE!</v>
      </c>
      <c r="AT513" s="445" t="e">
        <f>(SUM(BE513:BF513)-SUM(BE512:BF512))*0.05</f>
        <v>#VALUE!</v>
      </c>
      <c r="AU513" s="446" t="str">
        <f>IF(_tag_month_day!CC503="","",IF(_tag_month_day!CC503&gt;0,_tag_month_day!CD503,_tag_month_day!CE503))</f>
        <v/>
      </c>
      <c r="AV513" s="447" t="str">
        <f>IF(_tag_month_day!L503="","",_tag_month_day!L503/100)</f>
        <v/>
      </c>
      <c r="AW513" s="431">
        <f>AW512</f>
        <v>0</v>
      </c>
      <c r="AX513" s="431">
        <f>AX512</f>
        <v>0</v>
      </c>
      <c r="AY513" s="431" t="str">
        <f>IF(_tag_month_day!M503="","",_tag_month_day!M503/100)</f>
        <v/>
      </c>
      <c r="AZ513" s="431" t="str">
        <f>IF(_tag_month_day!N503="","",_tag_month_day!N503/100)</f>
        <v/>
      </c>
      <c r="BA513" s="431" t="str">
        <f>IF(_tag_month_day!O503="","",_tag_month_day!O503/100)</f>
        <v/>
      </c>
      <c r="BB513" s="448" t="str">
        <f>IF(_tag_month_day!P503="","",_tag_month_day!P503/100)</f>
        <v/>
      </c>
      <c r="BC513" s="448">
        <f>BC512</f>
        <v>0</v>
      </c>
      <c r="BD513" s="448" t="str">
        <f>IF(_tag_month_day!Q503="","",_tag_month_day!Q503/100)</f>
        <v/>
      </c>
      <c r="BE513" s="449" t="str">
        <f>IF(_tag_month_day!R503="","",_tag_month_day!R503/100)</f>
        <v/>
      </c>
      <c r="BF513" s="388" t="e">
        <f>(AU513*(100+BE513*100))/(AJ513-AU513)/100</f>
        <v>#VALUE!</v>
      </c>
      <c r="BG513" s="450" t="e">
        <f>BE513+BF513</f>
        <v>#VALUE!</v>
      </c>
      <c r="BH513" s="451" t="e">
        <f>SUM(AV513:BF513)</f>
        <v>#VALUE!</v>
      </c>
      <c r="BI513" s="452" t="e">
        <f>IF(CX513=0,BI512,(DK513*查询!$R$5+DL513*查询!$Q$5+DM513*查询!$N$5+DN513*查询!$O$5+DO513*查询!$P$5)*AF513/CX513)</f>
        <v>#VALUE!</v>
      </c>
      <c r="BJ513" s="452" t="e">
        <f>IF(CX513=0,BJ512,(DP513*查询!$S$5+DQ513*查询!$T$5+DR513*查询!$U$5)*AF513/CX513)</f>
        <v>#VALUE!</v>
      </c>
      <c r="BK513" s="452">
        <f>BK512</f>
        <v>1</v>
      </c>
      <c r="BL513" s="453" t="e">
        <f>SUMPRODUCT((AV513:BA513)*(GS513:GX513))/((GS513:GX513)+SUM(BB513:BD513)*GY513+BG513*GZ513)</f>
        <v>#VALUE!</v>
      </c>
      <c r="BM513" s="453" t="e">
        <f>BK513*($AV513*FB513+$AW513*FD513+$AX513*FI513+$AY513*FN513+$AZ513*FS513+$BA513*FX513+$BG513*GE513)/(AV513*EY513+AX513*FK513+AW513*FF513+AY513*FP513+AZ513*FU513+BA513*FZ513+BG513*GG513+BB513*GK513+BC513*GN513+BD513*GP513)</f>
        <v>#VALUE!</v>
      </c>
      <c r="BN513" s="453" t="e">
        <f>($AV513*FC513+$AX513*FJ513+$AW513*FE513+$AY513*FO513+$AZ513*FT513+$BA513*FY513+$BG513*GF513)/($AV513*FA513+BG513*GH513+BB513*GL513+BC513*GO513+BD513*GQ513+BA513*GA513)</f>
        <v>#VALUE!</v>
      </c>
      <c r="BO513" s="454" t="e">
        <f>SUMPRODUCT(AV513:BA513*GS513:GX513)/(GS513:GX513+(BB513+BC513+BD513)*GY513+BG513)</f>
        <v>#VALUE!</v>
      </c>
      <c r="BP513" s="454" t="e">
        <f>SUMPRODUCT(AV513:BA513*GS513:GX513)/(GS513:GX513+(BB513+BC513+BD513)*GY513+BG513)</f>
        <v>#VALUE!</v>
      </c>
      <c r="BQ513" s="454" t="e">
        <f>SUMPRODUCT(AV513:BA513*GS513:GX513)/(GS513:GX513+(BB513+BC513+BD513)*GY513+BG513)</f>
        <v>#VALUE!</v>
      </c>
      <c r="BR513" s="453" t="str">
        <f>IF(_tag_month_day!T503="","",_tag_month_day!T503)</f>
        <v/>
      </c>
      <c r="BS513" s="453" t="str">
        <f>IF(_tag_month_day!U503="","",_tag_month_day!U503)</f>
        <v/>
      </c>
      <c r="BT513" s="455" t="str">
        <f>IF(CK513="","",IF((CK513&gt;=BV513-0.12)*(CK513&lt;=BV513+0.12),"合格","不合格"))</f>
        <v/>
      </c>
      <c r="BU513" s="456" t="str">
        <f>IF(_tag_month_day!V503="","",_tag_month_day!V503)</f>
        <v/>
      </c>
      <c r="BV513" s="457" t="str">
        <f>IF(_tag_month_day!W503="","",_tag_month_day!W503)</f>
        <v/>
      </c>
      <c r="BW513" s="458" t="str">
        <f>IF(_tag_month_day!X503="","",_tag_month_day!X503)</f>
        <v/>
      </c>
      <c r="BX513" s="458" t="str">
        <f>IF(_tag_month_day!Y503="","",_tag_month_day!Y503)</f>
        <v/>
      </c>
      <c r="BY513" s="459">
        <f ca="1">L513</f>
        <v>43606.999999998785</v>
      </c>
      <c r="BZ513" s="460"/>
      <c r="CA513" s="461"/>
      <c r="CB513" s="424" t="str">
        <f>IF(_tag_month_day!Z503="","",_tag_month_day!Z503)</f>
        <v/>
      </c>
      <c r="CC513" s="424" t="str">
        <f>IF(_tag_month_day!AA503="","",_tag_month_day!AA503)</f>
        <v/>
      </c>
      <c r="CD513" s="424" t="str">
        <f>IF(_tag_month_day!AB503="","",_tag_month_day!AB503)</f>
        <v/>
      </c>
      <c r="CE513" s="424" t="str">
        <f>IF(_tag_month_day!AC503="","",_tag_month_day!AC503)</f>
        <v/>
      </c>
      <c r="CF513" s="424" t="str">
        <f>IF(_tag_month_day!AD503="","",_tag_month_day!AD503)</f>
        <v/>
      </c>
      <c r="CG513" s="424" t="str">
        <f>IF(_tag_month_day!AE503="","",_tag_month_day!AE503)</f>
        <v/>
      </c>
      <c r="CH513" s="424" t="str">
        <f>IF(_tag_month_day!AF503="","",_tag_month_day!AF503)</f>
        <v/>
      </c>
      <c r="CI513" s="424" t="str">
        <f>IF(_tag_month_day!AG503="","",_tag_month_day!AG503)</f>
        <v/>
      </c>
      <c r="CJ513" s="424" t="str">
        <f>IF(_tag_month_day!AH503="","",_tag_month_day!AH503)</f>
        <v/>
      </c>
      <c r="CK513" s="424" t="str">
        <f>IF(_tag_month_day!AI503="","",_tag_month_day!AI503)</f>
        <v/>
      </c>
      <c r="CL513" s="4" t="str">
        <f>IF(_tag_month_day!AJ503="","",_tag_month_day!AJ503)</f>
        <v/>
      </c>
      <c r="CM513" s="4" t="str">
        <f>IF(_tag_month_day!AK503="","",_tag_month_day!AK503)</f>
        <v/>
      </c>
      <c r="CN513" s="4" t="str">
        <f>IF(_tag_month_day!AL503="","",_tag_month_day!AL503)</f>
        <v/>
      </c>
      <c r="CO513" s="4" t="str">
        <f>IF(_tag_month_day!AM503="","",_tag_month_day!AM503)</f>
        <v/>
      </c>
      <c r="CP513" s="4" t="str">
        <f>IF(_tag_month_day!AN503="","",_tag_month_day!AN503)</f>
        <v/>
      </c>
      <c r="CQ513" s="4" t="str">
        <f>IF(_tag_month_day!AO503="","",_tag_month_day!AO503)</f>
        <v/>
      </c>
      <c r="CR513" s="462" t="str">
        <f>IF(_tag_month_day!AP503="","",_tag_month_day!AP503)</f>
        <v/>
      </c>
      <c r="CS513" s="463" t="str">
        <f>IF(_tag_month_day!AQ503="","",_tag_month_day!AQ503)</f>
        <v/>
      </c>
      <c r="CT513" s="4" t="str">
        <f>IF(_tag_month_day!AR503="","",_tag_month_day!AR503)</f>
        <v/>
      </c>
      <c r="CU513" s="464" t="e">
        <f>DU513/AJ513</f>
        <v>#VALUE!</v>
      </c>
      <c r="CV513" s="451" t="e">
        <f>BG513/BH513</f>
        <v>#VALUE!</v>
      </c>
      <c r="CW513" s="465" t="e">
        <f>AJ513*(1-CV513)*CU513*AF513</f>
        <v>#VALUE!</v>
      </c>
      <c r="CX513" s="465" t="e">
        <f>CW513*94%</f>
        <v>#VALUE!</v>
      </c>
      <c r="CY513" s="466" t="e">
        <f>IF(CX513=0,0,DS513/(DS513+CX513))</f>
        <v>#VALUE!</v>
      </c>
      <c r="CZ513" s="465" t="e">
        <f>$AJ513*EF513</f>
        <v>#VALUE!</v>
      </c>
      <c r="DA513" s="465" t="e">
        <f>$AJ513*EG513</f>
        <v>#VALUE!</v>
      </c>
      <c r="DB513" s="465" t="e">
        <f>$AJ513*EH513</f>
        <v>#VALUE!</v>
      </c>
      <c r="DC513" s="465" t="e">
        <f>$AJ513*EI513</f>
        <v>#VALUE!</v>
      </c>
      <c r="DD513" s="465" t="e">
        <f>$AJ513*EJ513</f>
        <v>#VALUE!</v>
      </c>
      <c r="DE513" s="465" t="e">
        <f>$AJ513*EK513</f>
        <v>#VALUE!</v>
      </c>
      <c r="DF513" s="465" t="e">
        <f>$AJ513*EL513</f>
        <v>#VALUE!</v>
      </c>
      <c r="DG513" s="465" t="e">
        <f>$AJ513*EM513</f>
        <v>#VALUE!</v>
      </c>
      <c r="DH513" s="465" t="e">
        <f>$AJ513*EN513</f>
        <v>#VALUE!</v>
      </c>
      <c r="DI513" s="465" t="e">
        <f>$AJ513*EO513</f>
        <v>#VALUE!</v>
      </c>
      <c r="DJ513" s="465" t="e">
        <f>CZ513*(1-EP513)</f>
        <v>#VALUE!</v>
      </c>
      <c r="DK513" s="465" t="e">
        <f>DA513*(1-ER513)</f>
        <v>#VALUE!</v>
      </c>
      <c r="DL513" s="465" t="e">
        <f>DB513*(1-EQ513)</f>
        <v>#VALUE!</v>
      </c>
      <c r="DM513" s="465" t="e">
        <f>DC513*(1-ES513)</f>
        <v>#VALUE!</v>
      </c>
      <c r="DN513" s="465" t="e">
        <f>DD513*(1-ET513)</f>
        <v>#VALUE!</v>
      </c>
      <c r="DO513" s="465" t="e">
        <f>DE513</f>
        <v>#VALUE!</v>
      </c>
      <c r="DP513" s="465" t="e">
        <f>DF513*(1-EU513)</f>
        <v>#VALUE!</v>
      </c>
      <c r="DQ513" s="465" t="e">
        <f>DG513*(1-EV513)</f>
        <v>#VALUE!</v>
      </c>
      <c r="DR513" s="465" t="e">
        <f>DH513*(1-EW513)</f>
        <v>#VALUE!</v>
      </c>
      <c r="DS513" s="465" t="e">
        <f>DI513</f>
        <v>#VALUE!</v>
      </c>
      <c r="DT513" s="465" t="e">
        <f>SUM(DJ513:DS513)</f>
        <v>#VALUE!</v>
      </c>
      <c r="DU513" s="465" t="e">
        <f>(GS513:GX513)+(DP513+DQ513+DR513)*GY513+DS513</f>
        <v>#VALUE!</v>
      </c>
      <c r="DV513" s="451" t="e">
        <f>AV513/$BH513/(1-EP513)</f>
        <v>#VALUE!</v>
      </c>
      <c r="DW513" s="451" t="e">
        <f>AW513/$BH513/(1-ER513)</f>
        <v>#VALUE!</v>
      </c>
      <c r="DX513" s="451" t="e">
        <f>AX513/$BH513/(1-EQ513)</f>
        <v>#VALUE!</v>
      </c>
      <c r="DY513" s="451" t="e">
        <f>AY513/$BH513/(1-ES513)</f>
        <v>#VALUE!</v>
      </c>
      <c r="DZ513" s="451" t="e">
        <f>AZ513/$BH513/(1-ET513)</f>
        <v>#VALUE!</v>
      </c>
      <c r="EA513" s="451" t="e">
        <f>BA513/$BH513/(1-AX513)</f>
        <v>#VALUE!</v>
      </c>
      <c r="EB513" s="451" t="e">
        <f>BB513/$BH513/(1-EU513)</f>
        <v>#VALUE!</v>
      </c>
      <c r="EC513" s="451" t="e">
        <f>BC513/$BH513/(1-EV513)</f>
        <v>#VALUE!</v>
      </c>
      <c r="ED513" s="451" t="e">
        <f>BD513/$BH513/(1-EW513)</f>
        <v>#VALUE!</v>
      </c>
      <c r="EE513" s="451" t="e">
        <f>BG513/BH513</f>
        <v>#VALUE!</v>
      </c>
      <c r="EF513" s="451" t="e">
        <f>DV513/SUM($DV513:$EE513)</f>
        <v>#VALUE!</v>
      </c>
      <c r="EG513" s="451" t="e">
        <f>DW513/SUM($DV513:$EE513)</f>
        <v>#VALUE!</v>
      </c>
      <c r="EH513" s="451" t="e">
        <f>DX513/SUM($DV513:$EE513)</f>
        <v>#VALUE!</v>
      </c>
      <c r="EI513" s="451" t="e">
        <f>DY513/SUM($DV513:$EE513)</f>
        <v>#VALUE!</v>
      </c>
      <c r="EJ513" s="451" t="e">
        <f>DZ513/SUM($DV513:$EE513)</f>
        <v>#VALUE!</v>
      </c>
      <c r="EK513" s="451" t="e">
        <f>EA513/SUM($DV513:$EE513)</f>
        <v>#VALUE!</v>
      </c>
      <c r="EL513" s="451" t="e">
        <f>EB513/SUM($DV513:$EE513)</f>
        <v>#VALUE!</v>
      </c>
      <c r="EM513" s="451" t="e">
        <f>EC513/SUM($DV513:$EE513)</f>
        <v>#VALUE!</v>
      </c>
      <c r="EN513" s="451" t="e">
        <f>ED513/SUM($DV513:$EE513)</f>
        <v>#VALUE!</v>
      </c>
      <c r="EO513" s="451" t="e">
        <f>EE513/SUM($DV513:$EE513)</f>
        <v>#VALUE!</v>
      </c>
      <c r="EP513" s="450">
        <f>EP512</f>
        <v>0.080000000000000002</v>
      </c>
      <c r="EQ513" s="450">
        <f>EQ512</f>
        <v>0.014999999999999999</v>
      </c>
      <c r="ER513" s="450">
        <f>ER512</f>
        <v>0.014999999999999999</v>
      </c>
      <c r="ES513" s="450">
        <f>ES512</f>
        <v>0.014999999999999999</v>
      </c>
      <c r="ET513" s="450">
        <f>ET512</f>
        <v>0.014999999999999999</v>
      </c>
      <c r="EU513" s="450">
        <f>EU512</f>
        <v>0.089999999999999997</v>
      </c>
      <c r="EV513" s="450">
        <f>EV512</f>
        <v>0.089999999999999997</v>
      </c>
      <c r="EW513" s="450">
        <f>EW512</f>
        <v>0.089999999999999997</v>
      </c>
      <c r="EX513" s="431" t="str">
        <f>IF(_tag_month_day!AS503="","",_tag_month_day!AS503/100)</f>
        <v/>
      </c>
      <c r="EY513" s="431" t="str">
        <f>IF(_tag_month_day!AT503="","",_tag_month_day!AT503/100)</f>
        <v/>
      </c>
      <c r="EZ513" s="431" t="str">
        <f>IF(_tag_month_day!AU503="","",_tag_month_day!AU503/100)</f>
        <v/>
      </c>
      <c r="FA513" s="431" t="str">
        <f>IF(_tag_month_day!AV503="","",_tag_month_day!AV503/100)</f>
        <v/>
      </c>
      <c r="FB513" s="431" t="str">
        <f>IF(_tag_month_day!AW503="","",_tag_month_day!AW503/100)</f>
        <v/>
      </c>
      <c r="FC513" s="431" t="str">
        <f>IF(_tag_month_day!AX503="","",_tag_month_day!AX503/100)</f>
        <v/>
      </c>
      <c r="FD513" s="449" t="str">
        <f>IF(_tag_month_day!AY503="","",_tag_month_day!AY503/100)</f>
        <v/>
      </c>
      <c r="FE513" s="449" t="str">
        <f>IF(_tag_month_day!AZ503="","",_tag_month_day!AZ503/100)</f>
        <v/>
      </c>
      <c r="FF513" s="449" t="str">
        <f>IF(_tag_month_day!BA503="","",_tag_month_day!BA503/100)</f>
        <v/>
      </c>
      <c r="FG513" s="449" t="str">
        <f>IF(_tag_month_day!BB503="","",_tag_month_day!BB503/100)</f>
        <v/>
      </c>
      <c r="FH513" s="467" t="str">
        <f>IF(_tag_month_day!BC503="","",_tag_month_day!BC503/100)</f>
        <v/>
      </c>
      <c r="FI513" s="449">
        <f>FI512</f>
        <v>0.40999999999999998</v>
      </c>
      <c r="FJ513" s="449">
        <f>FJ512</f>
        <v>0.11</v>
      </c>
      <c r="FK513" s="449">
        <f>FK512</f>
        <v>0.014999999999999999</v>
      </c>
      <c r="FL513" s="449">
        <f>FL512</f>
        <v>0</v>
      </c>
      <c r="FM513" s="467">
        <f>FM512</f>
        <v>0.0001</v>
      </c>
      <c r="FN513" s="449">
        <f>FN512</f>
        <v>0.32000000000000001</v>
      </c>
      <c r="FO513" s="449">
        <f>FO512</f>
        <v>0.20000000000000001</v>
      </c>
      <c r="FP513" s="449">
        <f>FP512</f>
        <v>0.01</v>
      </c>
      <c r="FQ513" s="449">
        <f>FQ512</f>
        <v>0</v>
      </c>
      <c r="FR513" s="467">
        <f>FR512</f>
        <v>0.0001</v>
      </c>
      <c r="FS513" s="449" t="str">
        <f>IF(_tag_month_day!BD503="","",_tag_month_day!BD503/100)</f>
        <v/>
      </c>
      <c r="FT513" s="449" t="str">
        <f>IF(_tag_month_day!BE503="","",_tag_month_day!BE503/100)</f>
        <v/>
      </c>
      <c r="FU513" s="449" t="str">
        <f>IF(_tag_month_day!BF503="","",_tag_month_day!BF503/100)</f>
        <v/>
      </c>
      <c r="FV513" s="449" t="str">
        <f>IF(_tag_month_day!BG503="","",_tag_month_day!BG503/100)</f>
        <v/>
      </c>
      <c r="FW513" s="467" t="str">
        <f>IF(_tag_month_day!BH503="","",_tag_month_day!BH503/100)</f>
        <v/>
      </c>
      <c r="FX513" s="449" t="str">
        <f>IF(_tag_month_day!BI503="","",_tag_month_day!BI503/100)</f>
        <v/>
      </c>
      <c r="FY513" s="449" t="str">
        <f>IF(_tag_month_day!BJ503="","",_tag_month_day!BJ503/100)</f>
        <v/>
      </c>
      <c r="FZ513" s="468" t="str">
        <f>IF(_tag_month_day!BK503="","",_tag_month_day!BK503/100)</f>
        <v/>
      </c>
      <c r="GA513" s="449" t="str">
        <f>IF(_tag_month_day!BL503="","",_tag_month_day!BL503/100)</f>
        <v/>
      </c>
      <c r="GB513" s="467" t="str">
        <f>IF(_tag_month_day!BM503="","",_tag_month_day!BM503/100)</f>
        <v/>
      </c>
      <c r="GC513" s="431" t="str">
        <f>IF(_tag_month_day!BN503="","",_tag_month_day!BN503/100)</f>
        <v/>
      </c>
      <c r="GD513" s="431" t="str">
        <f>IF(_tag_month_day!BO503="","",_tag_month_day!BO503/100)</f>
        <v/>
      </c>
      <c r="GE513" s="431" t="str">
        <f>IF(_tag_month_day!BP503="","",_tag_month_day!BP503/100)</f>
        <v/>
      </c>
      <c r="GF513" s="431" t="str">
        <f>IF(_tag_month_day!BQ503="","",_tag_month_day!BQ503/100)</f>
        <v/>
      </c>
      <c r="GG513" s="431" t="str">
        <f>IF(_tag_month_day!BR503="","",_tag_month_day!BR503/100)</f>
        <v/>
      </c>
      <c r="GH513" s="431" t="str">
        <f>IF(_tag_month_day!BS503="","",_tag_month_day!BS503/100)</f>
        <v/>
      </c>
      <c r="GI513" s="467" t="str">
        <f>IF(_tag_month_day!BT503="","",_tag_month_day!BT503/100)</f>
        <v/>
      </c>
      <c r="GJ513" s="469" t="str">
        <f>IF(_tag_month_day!BU503="","",_tag_month_day!BU503/100)</f>
        <v/>
      </c>
      <c r="GK513" s="470">
        <f>GK512</f>
        <v>0.070000000000000007</v>
      </c>
      <c r="GL513" s="470">
        <f>GL512</f>
        <v>0.029999999999999999</v>
      </c>
      <c r="GM513" s="471" t="str">
        <f>IF(_tag_month_day!BX503="","",_tag_month_day!BX503/100)</f>
        <v/>
      </c>
      <c r="GN513" s="470">
        <f>GN512</f>
        <v>0.070000000000000007</v>
      </c>
      <c r="GO513" s="470">
        <f>GO512</f>
        <v>0.029999999999999999</v>
      </c>
      <c r="GP513" s="470">
        <f>GP512</f>
        <v>0.089999999999999997</v>
      </c>
      <c r="GQ513" s="470">
        <f>GQ512</f>
        <v>0.029999999999999999</v>
      </c>
      <c r="GR513" s="471" t="str">
        <f>IF(_tag_month_day!CA503="","",_tag_month_day!CA503/100)</f>
        <v/>
      </c>
      <c r="GS513" s="472">
        <f>GS512</f>
        <v>0.95299999999999996</v>
      </c>
      <c r="GT513" s="472">
        <f>GT512</f>
        <v>0.55000000000000004</v>
      </c>
      <c r="GU513" s="472">
        <f>GU512</f>
        <v>0.55000000000000004</v>
      </c>
      <c r="GV513" s="472">
        <f>GV512</f>
        <v>0.55000000000000004</v>
      </c>
      <c r="GW513" s="472">
        <f>GW512</f>
        <v>0.5</v>
      </c>
      <c r="GX513" s="472">
        <f>GX512</f>
        <v>0.93500000000000005</v>
      </c>
      <c r="GY513" s="472">
        <f>GY512</f>
        <v>0.14999999999999999</v>
      </c>
      <c r="GZ513" s="472">
        <f>GZ512</f>
        <v>1</v>
      </c>
      <c r="HA513" s="474">
        <f>HA512</f>
        <v>0.047</v>
      </c>
      <c r="HB513" s="474">
        <f>HB512</f>
        <v>0.45000000000000001</v>
      </c>
      <c r="HC513" s="474">
        <f>HC512</f>
        <v>0.45000000000000001</v>
      </c>
      <c r="HD513" s="474">
        <f>HD512</f>
        <v>0.45000000000000001</v>
      </c>
      <c r="HE513" s="474">
        <f>HE512</f>
        <v>0.5</v>
      </c>
      <c r="HF513" s="474">
        <f>HF512</f>
        <v>0.065000000000000002</v>
      </c>
      <c r="HG513" s="474">
        <f>HG512</f>
        <v>0.84999999999999998</v>
      </c>
      <c r="HH513" s="474">
        <f>HH512</f>
        <v>0</v>
      </c>
      <c r="HI513" s="10">
        <f>IF(BZ513&lt;&gt;"",CK513-BV513,0)</f>
        <v>0</v>
      </c>
      <c r="HJ513" s="10" t="e">
        <f>IF(AJ513&gt;0,AH513-AJ513,0)</f>
        <v>#VALUE!</v>
      </c>
      <c r="HK513" s="466">
        <f>HK512</f>
        <v>0.84999999999999998</v>
      </c>
      <c r="HL513" s="424">
        <f>HL512</f>
        <v>550000</v>
      </c>
      <c r="HM513" s="424">
        <f>HM512</f>
        <v>480000</v>
      </c>
      <c r="HN513" s="465" t="e">
        <f>(DJ513*EZ513+DK513*FH513+DL513*FM513+DM513*FR513+DN513*FW513+DO513*GB513+DS513*GI513+DP513*GM513+DR513*GR513)*1000*2</f>
        <v>#VALUE!</v>
      </c>
      <c r="HO513" s="465" t="e">
        <f>HN513*HK513*$HO$2/HL513*1000000</f>
        <v>#VALUE!</v>
      </c>
      <c r="HP513" s="465" t="e">
        <f>HN513*HK513*$HP$2/HM513*1000000</f>
        <v>#VALUE!</v>
      </c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</row>
    <row customFormat="1" r="514" s="0">
      <c r="A514" s="420">
        <v>503</v>
      </c>
      <c r="B514" s="421">
        <f ca="1">IF(D514=D513,B513,IF(D514="夜班",B513+1,B513))</f>
        <v>43606</v>
      </c>
      <c r="C514" s="422">
        <f>C513</f>
        <v>0.041666666666666699</v>
      </c>
      <c r="D514" s="10" t="str">
        <f ca="1">IF(HOUR(G514)&lt;8,"夜班",IF(HOUR(G514)&lt;16,"白班",IF(HOUR(G514)&lt;24,"中班",0)))</f>
        <v>中班</v>
      </c>
      <c r="E514" s="10" t="e">
        <f ca="1">IF(F514=1,"甲",IF(F514=2,"乙",IF(F514=3,"丙",IF(F514=4,"丁",""))))</f>
        <v>#REF!</v>
      </c>
      <c r="F514" s="10" t="e">
        <f ca="1">SUMPRODUCT((成本日报!$A$3:$A$95=计划!B514)*(成本日报!$B$3:$B$95=计划!$D514),成本日报!$C$3:$C$95)</f>
        <v>#REF!</v>
      </c>
      <c r="G514" s="423">
        <f ca="1">G513+C513</f>
        <v>43606.916666665449</v>
      </c>
      <c r="H514" s="423">
        <f ca="1">$G514+$C514/60*10+$C514*0</f>
        <v>43606.923611109894</v>
      </c>
      <c r="I514" s="423">
        <f ca="1">$G514+$C514/60*18+$C514*0</f>
        <v>43606.929166665446</v>
      </c>
      <c r="J514" s="423">
        <f ca="1">$G514+$C514/60*0+$C514*1</f>
        <v>43606.958333332113</v>
      </c>
      <c r="K514" s="423">
        <f ca="1">$G514+$C514/60*30+$C514*2</f>
        <v>43607.020833332121</v>
      </c>
      <c r="L514" s="423">
        <f ca="1">$G514+$C514/60*0+$C514*3</f>
        <v>43607.041666665449</v>
      </c>
      <c r="M514" s="424" t="str">
        <f>IF(_tag_month_day!A504="","",_tag_month_day!A504)</f>
        <v/>
      </c>
      <c r="N514" s="424" t="str">
        <f>IF(_tag_month_day!B504="","",_tag_month_day!B504)</f>
        <v/>
      </c>
      <c r="O514" s="425" t="e">
        <f>IF(M514+N514=0,"",M514+N514)</f>
        <v>#VALUE!</v>
      </c>
      <c r="P514" s="424" t="str">
        <f>IF(_tag_month_day!C504="","",_tag_month_day!C504)</f>
        <v/>
      </c>
      <c r="Q514" s="424" t="str">
        <f>IF(_tag_month_day!D504="","",_tag_month_day!D504)</f>
        <v/>
      </c>
      <c r="R514" s="426" t="str">
        <f>IF(_tag_month_day!CB504="","",_tag_month_day!CB504/100)</f>
        <v/>
      </c>
      <c r="S514" s="427" t="str">
        <f>IF(_tag_month_day!E504="","",_tag_month_day!E504)</f>
        <v/>
      </c>
      <c r="T514" s="427" t="str">
        <f>IF(_tag_month_day!F504="","",_tag_month_day!F504)</f>
        <v/>
      </c>
      <c r="U514" s="428" t="e">
        <f>S514+T514</f>
        <v>#VALUE!</v>
      </c>
      <c r="V514" s="429" t="e">
        <f>U514/AJ514</f>
        <v>#VALUE!</v>
      </c>
      <c r="W514" s="430" t="str">
        <f>IF(_jhy_month_day!A504="","",_jhy_month_day!A504)</f>
        <v/>
      </c>
      <c r="X514" s="431" t="str">
        <f>IF(_jhy_month_day!B504="","",_jhy_month_day!B504/100)</f>
        <v/>
      </c>
      <c r="Y514" s="431" t="str">
        <f>IF(_jhy_month_day!C504="","",_jhy_month_day!C504/100)</f>
        <v/>
      </c>
      <c r="Z514" s="432">
        <f>Z510+1</f>
        <v>126</v>
      </c>
      <c r="AA514" s="433" t="str">
        <f>IF(_tag_month_day!G504="","",_tag_month_day!G504/100)</f>
        <v/>
      </c>
      <c r="AB514" s="433" t="str">
        <f>IF(_tag_month_day!H504="","",_tag_month_day!H504/100)</f>
        <v/>
      </c>
      <c r="AC514" s="434">
        <f>IF(X514="",AC513,BK514*($AV513*X514+$AW513*FD513+$AX513*FI513+$AY513*FN513+$AZ513*FS513+$BA513*FX513+$BG513*GE513)/(AV513*Y514+AX513*FK513+AW513*FF513+AY513*FP513+AZ513*FU513+BA513*FZ513+BG513*GG513+BB513*GK513+BC513*GN513+BD513*GP513))</f>
        <v>1.59963432013121</v>
      </c>
      <c r="AD514" s="435" t="str">
        <f>IF(AC514=AC513,"",AC514-AC513)</f>
        <v/>
      </c>
      <c r="AE514" s="436" t="str">
        <f>IF(1-AF514=0,"",(1-AF514))</f>
        <v/>
      </c>
      <c r="AF514" s="437">
        <v>1</v>
      </c>
      <c r="AG514" s="10" t="str">
        <f>AG513</f>
        <v>9A3</v>
      </c>
      <c r="AH514" s="438" t="str">
        <f>AH513</f>
        <v/>
      </c>
      <c r="AI514" s="424"/>
      <c r="AJ514" s="10" t="str">
        <f>IF(_tag_month_day!I504="","",_tag_month_day!I504)</f>
        <v/>
      </c>
      <c r="AK514" s="440"/>
      <c r="AL514" s="440"/>
      <c r="AM514" s="440"/>
      <c r="AN514" s="441">
        <f>AN513</f>
        <v>2</v>
      </c>
      <c r="AO514" s="441">
        <f>AO513</f>
        <v>8</v>
      </c>
      <c r="AP514" s="442" t="e">
        <f>(IF(AN514=0,AS513,AS513*(1+AO514/AN514)/(AR514+AO514/AN514)))+AT514</f>
        <v>#VALUE!</v>
      </c>
      <c r="AQ514" s="443" t="str">
        <f>IF(_tag_month_day!J504="","",_tag_month_day!J504/100)</f>
        <v/>
      </c>
      <c r="AR514" s="444">
        <f>AR513</f>
        <v>1.3</v>
      </c>
      <c r="AS514" s="445" t="e">
        <f>AQ514*(AN514*AR514+AO514)/(AN514+AO514)</f>
        <v>#VALUE!</v>
      </c>
      <c r="AT514" s="445" t="e">
        <f>(SUM(BE514:BF514)-SUM(BE513:BF513))*0.05</f>
        <v>#VALUE!</v>
      </c>
      <c r="AU514" s="446" t="str">
        <f>IF(_tag_month_day!CC504="","",IF(_tag_month_day!CC504&gt;0,_tag_month_day!CD504,_tag_month_day!CE504))</f>
        <v/>
      </c>
      <c r="AV514" s="447" t="str">
        <f>IF(_tag_month_day!L504="","",_tag_month_day!L504/100)</f>
        <v/>
      </c>
      <c r="AW514" s="431">
        <f>AW513</f>
        <v>0</v>
      </c>
      <c r="AX514" s="431">
        <f>AX513</f>
        <v>0</v>
      </c>
      <c r="AY514" s="431" t="str">
        <f>IF(_tag_month_day!M504="","",_tag_month_day!M504/100)</f>
        <v/>
      </c>
      <c r="AZ514" s="431" t="str">
        <f>IF(_tag_month_day!N504="","",_tag_month_day!N504/100)</f>
        <v/>
      </c>
      <c r="BA514" s="431" t="str">
        <f>IF(_tag_month_day!O504="","",_tag_month_day!O504/100)</f>
        <v/>
      </c>
      <c r="BB514" s="448" t="str">
        <f>IF(_tag_month_day!P504="","",_tag_month_day!P504/100)</f>
        <v/>
      </c>
      <c r="BC514" s="448">
        <f>BC513</f>
        <v>0</v>
      </c>
      <c r="BD514" s="448" t="str">
        <f>IF(_tag_month_day!Q504="","",_tag_month_day!Q504/100)</f>
        <v/>
      </c>
      <c r="BE514" s="449" t="str">
        <f>IF(_tag_month_day!R504="","",_tag_month_day!R504/100)</f>
        <v/>
      </c>
      <c r="BF514" s="388" t="e">
        <f>(AU514*(100+BE514*100))/(AJ514-AU514)/100</f>
        <v>#VALUE!</v>
      </c>
      <c r="BG514" s="450" t="e">
        <f>BE514+BF514</f>
        <v>#VALUE!</v>
      </c>
      <c r="BH514" s="451" t="e">
        <f>SUM(AV514:BF514)</f>
        <v>#VALUE!</v>
      </c>
      <c r="BI514" s="452" t="e">
        <f>IF(CX514=0,BI513,(DK514*查询!$R$5+DL514*查询!$Q$5+DM514*查询!$N$5+DN514*查询!$O$5+DO514*查询!$P$5)*AF514/CX514)</f>
        <v>#VALUE!</v>
      </c>
      <c r="BJ514" s="452" t="e">
        <f>IF(CX514=0,BJ513,(DP514*查询!$S$5+DQ514*查询!$T$5+DR514*查询!$U$5)*AF514/CX514)</f>
        <v>#VALUE!</v>
      </c>
      <c r="BK514" s="452">
        <f>BK513</f>
        <v>1</v>
      </c>
      <c r="BL514" s="453" t="e">
        <f>SUMPRODUCT((AV514:BA514)*(GS514:GX514))/((GS514:GX514)+SUM(BB514:BD514)*GY514+BG514*GZ514)</f>
        <v>#VALUE!</v>
      </c>
      <c r="BM514" s="453" t="e">
        <f>BK514*($AV514*FB514+$AW514*FD514+$AX514*FI514+$AY514*FN514+$AZ514*FS514+$BA514*FX514+$BG514*GE514)/(AV514*EY514+AX514*FK514+AW514*FF514+AY514*FP514+AZ514*FU514+BA514*FZ514+BG514*GG514+BB514*GK514+BC514*GN514+BD514*GP514)</f>
        <v>#VALUE!</v>
      </c>
      <c r="BN514" s="453" t="e">
        <f>($AV514*FC514+$AX514*FJ514+$AW514*FE514+$AY514*FO514+$AZ514*FT514+$BA514*FY514+$BG514*GF514)/($AV514*FA514+BG514*GH514+BB514*GL514+BC514*GO514+BD514*GQ514+BA514*GA514)</f>
        <v>#VALUE!</v>
      </c>
      <c r="BO514" s="454" t="e">
        <f>SUMPRODUCT(AV514:BA514*GS514:GX514)/(GS514:GX514+(BB514+BC514+BD514)*GY514+BG514)</f>
        <v>#VALUE!</v>
      </c>
      <c r="BP514" s="454" t="e">
        <f>SUMPRODUCT(AV514:BA514*GS514:GX514)/(GS514:GX514+(BB514+BC514+BD514)*GY514+BG514)</f>
        <v>#VALUE!</v>
      </c>
      <c r="BQ514" s="454" t="e">
        <f>SUMPRODUCT(AV514:BA514*GS514:GX514)/(GS514:GX514+(BB514+BC514+BD514)*GY514+BG514)</f>
        <v>#VALUE!</v>
      </c>
      <c r="BR514" s="453" t="str">
        <f>IF(_tag_month_day!T504="","",_tag_month_day!T504)</f>
        <v/>
      </c>
      <c r="BS514" s="453" t="str">
        <f>IF(_tag_month_day!U504="","",_tag_month_day!U504)</f>
        <v/>
      </c>
      <c r="BT514" s="455" t="str">
        <f>IF(CK514="","",IF((CK514&gt;=BV514-0.12)*(CK514&lt;=BV514+0.12),"合格","不合格"))</f>
        <v/>
      </c>
      <c r="BU514" s="456" t="str">
        <f>IF(_tag_month_day!V504="","",_tag_month_day!V504)</f>
        <v/>
      </c>
      <c r="BV514" s="457" t="str">
        <f>IF(_tag_month_day!W504="","",_tag_month_day!W504)</f>
        <v/>
      </c>
      <c r="BW514" s="458" t="str">
        <f>IF(_tag_month_day!X504="","",_tag_month_day!X504)</f>
        <v/>
      </c>
      <c r="BX514" s="458" t="str">
        <f>IF(_tag_month_day!Y504="","",_tag_month_day!Y504)</f>
        <v/>
      </c>
      <c r="BY514" s="459">
        <f ca="1">L514</f>
        <v>43607.041666665449</v>
      </c>
      <c r="BZ514" s="460"/>
      <c r="CA514" s="461"/>
      <c r="CB514" s="424" t="str">
        <f>IF(_tag_month_day!Z504="","",_tag_month_day!Z504)</f>
        <v/>
      </c>
      <c r="CC514" s="424" t="str">
        <f>IF(_tag_month_day!AA504="","",_tag_month_day!AA504)</f>
        <v/>
      </c>
      <c r="CD514" s="424" t="str">
        <f>IF(_tag_month_day!AB504="","",_tag_month_day!AB504)</f>
        <v/>
      </c>
      <c r="CE514" s="424" t="str">
        <f>IF(_tag_month_day!AC504="","",_tag_month_day!AC504)</f>
        <v/>
      </c>
      <c r="CF514" s="424" t="str">
        <f>IF(_tag_month_day!AD504="","",_tag_month_day!AD504)</f>
        <v/>
      </c>
      <c r="CG514" s="424" t="str">
        <f>IF(_tag_month_day!AE504="","",_tag_month_day!AE504)</f>
        <v/>
      </c>
      <c r="CH514" s="424" t="str">
        <f>IF(_tag_month_day!AF504="","",_tag_month_day!AF504)</f>
        <v/>
      </c>
      <c r="CI514" s="424" t="str">
        <f>IF(_tag_month_day!AG504="","",_tag_month_day!AG504)</f>
        <v/>
      </c>
      <c r="CJ514" s="424" t="str">
        <f>IF(_tag_month_day!AH504="","",_tag_month_day!AH504)</f>
        <v/>
      </c>
      <c r="CK514" s="424" t="str">
        <f>IF(_tag_month_day!AI504="","",_tag_month_day!AI504)</f>
        <v/>
      </c>
      <c r="CL514" s="4" t="str">
        <f>IF(_tag_month_day!AJ504="","",_tag_month_day!AJ504)</f>
        <v/>
      </c>
      <c r="CM514" s="4" t="str">
        <f>IF(_tag_month_day!AK504="","",_tag_month_day!AK504)</f>
        <v/>
      </c>
      <c r="CN514" s="4" t="str">
        <f>IF(_tag_month_day!AL504="","",_tag_month_day!AL504)</f>
        <v/>
      </c>
      <c r="CO514" s="4" t="str">
        <f>IF(_tag_month_day!AM504="","",_tag_month_day!AM504)</f>
        <v/>
      </c>
      <c r="CP514" s="4" t="str">
        <f>IF(_tag_month_day!AN504="","",_tag_month_day!AN504)</f>
        <v/>
      </c>
      <c r="CQ514" s="4" t="str">
        <f>IF(_tag_month_day!AO504="","",_tag_month_day!AO504)</f>
        <v/>
      </c>
      <c r="CR514" s="462" t="str">
        <f>IF(_tag_month_day!AP504="","",_tag_month_day!AP504)</f>
        <v/>
      </c>
      <c r="CS514" s="463" t="str">
        <f>IF(_tag_month_day!AQ504="","",_tag_month_day!AQ504)</f>
        <v/>
      </c>
      <c r="CT514" s="4" t="str">
        <f>IF(_tag_month_day!AR504="","",_tag_month_day!AR504)</f>
        <v/>
      </c>
      <c r="CU514" s="464" t="e">
        <f>DU514/AJ514</f>
        <v>#VALUE!</v>
      </c>
      <c r="CV514" s="451" t="e">
        <f>BG514/BH514</f>
        <v>#VALUE!</v>
      </c>
      <c r="CW514" s="465" t="e">
        <f>AJ514*(1-CV514)*CU514*AF514</f>
        <v>#VALUE!</v>
      </c>
      <c r="CX514" s="465" t="e">
        <f>CW514*94%</f>
        <v>#VALUE!</v>
      </c>
      <c r="CY514" s="466" t="e">
        <f>IF(CX514=0,0,DS514/(DS514+CX514))</f>
        <v>#VALUE!</v>
      </c>
      <c r="CZ514" s="465" t="e">
        <f>$AJ514*EF514</f>
        <v>#VALUE!</v>
      </c>
      <c r="DA514" s="465" t="e">
        <f>$AJ514*EG514</f>
        <v>#VALUE!</v>
      </c>
      <c r="DB514" s="465" t="e">
        <f>$AJ514*EH514</f>
        <v>#VALUE!</v>
      </c>
      <c r="DC514" s="465" t="e">
        <f>$AJ514*EI514</f>
        <v>#VALUE!</v>
      </c>
      <c r="DD514" s="465" t="e">
        <f>$AJ514*EJ514</f>
        <v>#VALUE!</v>
      </c>
      <c r="DE514" s="465" t="e">
        <f>$AJ514*EK514</f>
        <v>#VALUE!</v>
      </c>
      <c r="DF514" s="465" t="e">
        <f>$AJ514*EL514</f>
        <v>#VALUE!</v>
      </c>
      <c r="DG514" s="465" t="e">
        <f>$AJ514*EM514</f>
        <v>#VALUE!</v>
      </c>
      <c r="DH514" s="465" t="e">
        <f>$AJ514*EN514</f>
        <v>#VALUE!</v>
      </c>
      <c r="DI514" s="465" t="e">
        <f>$AJ514*EO514</f>
        <v>#VALUE!</v>
      </c>
      <c r="DJ514" s="465" t="e">
        <f>CZ514*(1-EP514)</f>
        <v>#VALUE!</v>
      </c>
      <c r="DK514" s="465" t="e">
        <f>DA514*(1-ER514)</f>
        <v>#VALUE!</v>
      </c>
      <c r="DL514" s="465" t="e">
        <f>DB514*(1-EQ514)</f>
        <v>#VALUE!</v>
      </c>
      <c r="DM514" s="465" t="e">
        <f>DC514*(1-ES514)</f>
        <v>#VALUE!</v>
      </c>
      <c r="DN514" s="465" t="e">
        <f>DD514*(1-ET514)</f>
        <v>#VALUE!</v>
      </c>
      <c r="DO514" s="465" t="e">
        <f>DE514</f>
        <v>#VALUE!</v>
      </c>
      <c r="DP514" s="465" t="e">
        <f>DF514*(1-EU514)</f>
        <v>#VALUE!</v>
      </c>
      <c r="DQ514" s="465" t="e">
        <f>DG514*(1-EV514)</f>
        <v>#VALUE!</v>
      </c>
      <c r="DR514" s="465" t="e">
        <f>DH514*(1-EW514)</f>
        <v>#VALUE!</v>
      </c>
      <c r="DS514" s="465" t="e">
        <f>DI514</f>
        <v>#VALUE!</v>
      </c>
      <c r="DT514" s="465" t="e">
        <f>SUM(DJ514:DS514)</f>
        <v>#VALUE!</v>
      </c>
      <c r="DU514" s="465" t="e">
        <f>(GS514:GX514)+(DP514+DQ514+DR514)*GY514+DS514</f>
        <v>#VALUE!</v>
      </c>
      <c r="DV514" s="451" t="e">
        <f>AV514/$BH514/(1-EP514)</f>
        <v>#VALUE!</v>
      </c>
      <c r="DW514" s="451" t="e">
        <f>AW514/$BH514/(1-ER514)</f>
        <v>#VALUE!</v>
      </c>
      <c r="DX514" s="451" t="e">
        <f>AX514/$BH514/(1-EQ514)</f>
        <v>#VALUE!</v>
      </c>
      <c r="DY514" s="451" t="e">
        <f>AY514/$BH514/(1-ES514)</f>
        <v>#VALUE!</v>
      </c>
      <c r="DZ514" s="451" t="e">
        <f>AZ514/$BH514/(1-ET514)</f>
        <v>#VALUE!</v>
      </c>
      <c r="EA514" s="451" t="e">
        <f>BA514/$BH514/(1-AX514)</f>
        <v>#VALUE!</v>
      </c>
      <c r="EB514" s="451" t="e">
        <f>BB514/$BH514/(1-EU514)</f>
        <v>#VALUE!</v>
      </c>
      <c r="EC514" s="451" t="e">
        <f>BC514/$BH514/(1-EV514)</f>
        <v>#VALUE!</v>
      </c>
      <c r="ED514" s="451" t="e">
        <f>BD514/$BH514/(1-EW514)</f>
        <v>#VALUE!</v>
      </c>
      <c r="EE514" s="451" t="e">
        <f>BG514/BH514</f>
        <v>#VALUE!</v>
      </c>
      <c r="EF514" s="451" t="e">
        <f>DV514/SUM($DV514:$EE514)</f>
        <v>#VALUE!</v>
      </c>
      <c r="EG514" s="451" t="e">
        <f>DW514/SUM($DV514:$EE514)</f>
        <v>#VALUE!</v>
      </c>
      <c r="EH514" s="451" t="e">
        <f>DX514/SUM($DV514:$EE514)</f>
        <v>#VALUE!</v>
      </c>
      <c r="EI514" s="451" t="e">
        <f>DY514/SUM($DV514:$EE514)</f>
        <v>#VALUE!</v>
      </c>
      <c r="EJ514" s="451" t="e">
        <f>DZ514/SUM($DV514:$EE514)</f>
        <v>#VALUE!</v>
      </c>
      <c r="EK514" s="451" t="e">
        <f>EA514/SUM($DV514:$EE514)</f>
        <v>#VALUE!</v>
      </c>
      <c r="EL514" s="451" t="e">
        <f>EB514/SUM($DV514:$EE514)</f>
        <v>#VALUE!</v>
      </c>
      <c r="EM514" s="451" t="e">
        <f>EC514/SUM($DV514:$EE514)</f>
        <v>#VALUE!</v>
      </c>
      <c r="EN514" s="451" t="e">
        <f>ED514/SUM($DV514:$EE514)</f>
        <v>#VALUE!</v>
      </c>
      <c r="EO514" s="451" t="e">
        <f>EE514/SUM($DV514:$EE514)</f>
        <v>#VALUE!</v>
      </c>
      <c r="EP514" s="450">
        <f>EP513</f>
        <v>0.080000000000000002</v>
      </c>
      <c r="EQ514" s="450">
        <f>EQ513</f>
        <v>0.014999999999999999</v>
      </c>
      <c r="ER514" s="450">
        <f>ER513</f>
        <v>0.014999999999999999</v>
      </c>
      <c r="ES514" s="450">
        <f>ES513</f>
        <v>0.014999999999999999</v>
      </c>
      <c r="ET514" s="450">
        <f>ET513</f>
        <v>0.014999999999999999</v>
      </c>
      <c r="EU514" s="450">
        <f>EU513</f>
        <v>0.089999999999999997</v>
      </c>
      <c r="EV514" s="450">
        <f>EV513</f>
        <v>0.089999999999999997</v>
      </c>
      <c r="EW514" s="450">
        <f>EW513</f>
        <v>0.089999999999999997</v>
      </c>
      <c r="EX514" s="431" t="str">
        <f>IF(_tag_month_day!AS504="","",_tag_month_day!AS504/100)</f>
        <v/>
      </c>
      <c r="EY514" s="431" t="str">
        <f>IF(_tag_month_day!AT504="","",_tag_month_day!AT504/100)</f>
        <v/>
      </c>
      <c r="EZ514" s="431" t="str">
        <f>IF(_tag_month_day!AU504="","",_tag_month_day!AU504/100)</f>
        <v/>
      </c>
      <c r="FA514" s="431" t="str">
        <f>IF(_tag_month_day!AV504="","",_tag_month_day!AV504/100)</f>
        <v/>
      </c>
      <c r="FB514" s="431" t="str">
        <f>IF(_tag_month_day!AW504="","",_tag_month_day!AW504/100)</f>
        <v/>
      </c>
      <c r="FC514" s="431" t="str">
        <f>IF(_tag_month_day!AX504="","",_tag_month_day!AX504/100)</f>
        <v/>
      </c>
      <c r="FD514" s="449" t="str">
        <f>IF(_tag_month_day!AY504="","",_tag_month_day!AY504/100)</f>
        <v/>
      </c>
      <c r="FE514" s="449" t="str">
        <f>IF(_tag_month_day!AZ504="","",_tag_month_day!AZ504/100)</f>
        <v/>
      </c>
      <c r="FF514" s="449" t="str">
        <f>IF(_tag_month_day!BA504="","",_tag_month_day!BA504/100)</f>
        <v/>
      </c>
      <c r="FG514" s="449" t="str">
        <f>IF(_tag_month_day!BB504="","",_tag_month_day!BB504/100)</f>
        <v/>
      </c>
      <c r="FH514" s="467" t="str">
        <f>IF(_tag_month_day!BC504="","",_tag_month_day!BC504/100)</f>
        <v/>
      </c>
      <c r="FI514" s="449">
        <f>FI513</f>
        <v>0.40999999999999998</v>
      </c>
      <c r="FJ514" s="449">
        <f>FJ513</f>
        <v>0.11</v>
      </c>
      <c r="FK514" s="449">
        <f>FK513</f>
        <v>0.014999999999999999</v>
      </c>
      <c r="FL514" s="449">
        <f>FL513</f>
        <v>0</v>
      </c>
      <c r="FM514" s="467">
        <f>FM513</f>
        <v>0.0001</v>
      </c>
      <c r="FN514" s="449">
        <f>FN513</f>
        <v>0.32000000000000001</v>
      </c>
      <c r="FO514" s="449">
        <f>FO513</f>
        <v>0.20000000000000001</v>
      </c>
      <c r="FP514" s="449">
        <f>FP513</f>
        <v>0.01</v>
      </c>
      <c r="FQ514" s="449">
        <f>FQ513</f>
        <v>0</v>
      </c>
      <c r="FR514" s="467">
        <f>FR513</f>
        <v>0.0001</v>
      </c>
      <c r="FS514" s="449" t="str">
        <f>IF(_tag_month_day!BD504="","",_tag_month_day!BD504/100)</f>
        <v/>
      </c>
      <c r="FT514" s="449" t="str">
        <f>IF(_tag_month_day!BE504="","",_tag_month_day!BE504/100)</f>
        <v/>
      </c>
      <c r="FU514" s="449" t="str">
        <f>IF(_tag_month_day!BF504="","",_tag_month_day!BF504/100)</f>
        <v/>
      </c>
      <c r="FV514" s="449" t="str">
        <f>IF(_tag_month_day!BG504="","",_tag_month_day!BG504/100)</f>
        <v/>
      </c>
      <c r="FW514" s="467" t="str">
        <f>IF(_tag_month_day!BH504="","",_tag_month_day!BH504/100)</f>
        <v/>
      </c>
      <c r="FX514" s="449" t="str">
        <f>IF(_tag_month_day!BI504="","",_tag_month_day!BI504/100)</f>
        <v/>
      </c>
      <c r="FY514" s="449" t="str">
        <f>IF(_tag_month_day!BJ504="","",_tag_month_day!BJ504/100)</f>
        <v/>
      </c>
      <c r="FZ514" s="468" t="str">
        <f>IF(_tag_month_day!BK504="","",_tag_month_day!BK504/100)</f>
        <v/>
      </c>
      <c r="GA514" s="449" t="str">
        <f>IF(_tag_month_day!BL504="","",_tag_month_day!BL504/100)</f>
        <v/>
      </c>
      <c r="GB514" s="467" t="str">
        <f>IF(_tag_month_day!BM504="","",_tag_month_day!BM504/100)</f>
        <v/>
      </c>
      <c r="GC514" s="431" t="str">
        <f>IF(_tag_month_day!BN504="","",_tag_month_day!BN504/100)</f>
        <v/>
      </c>
      <c r="GD514" s="431" t="str">
        <f>IF(_tag_month_day!BO504="","",_tag_month_day!BO504/100)</f>
        <v/>
      </c>
      <c r="GE514" s="431" t="str">
        <f>IF(_tag_month_day!BP504="","",_tag_month_day!BP504/100)</f>
        <v/>
      </c>
      <c r="GF514" s="431" t="str">
        <f>IF(_tag_month_day!BQ504="","",_tag_month_day!BQ504/100)</f>
        <v/>
      </c>
      <c r="GG514" s="431" t="str">
        <f>IF(_tag_month_day!BR504="","",_tag_month_day!BR504/100)</f>
        <v/>
      </c>
      <c r="GH514" s="431" t="str">
        <f>IF(_tag_month_day!BS504="","",_tag_month_day!BS504/100)</f>
        <v/>
      </c>
      <c r="GI514" s="467" t="str">
        <f>IF(_tag_month_day!BT504="","",_tag_month_day!BT504/100)</f>
        <v/>
      </c>
      <c r="GJ514" s="469" t="str">
        <f>IF(_tag_month_day!BU504="","",_tag_month_day!BU504/100)</f>
        <v/>
      </c>
      <c r="GK514" s="470">
        <f>GK513</f>
        <v>0.070000000000000007</v>
      </c>
      <c r="GL514" s="470">
        <f>GL513</f>
        <v>0.029999999999999999</v>
      </c>
      <c r="GM514" s="471" t="str">
        <f>IF(_tag_month_day!BX504="","",_tag_month_day!BX504/100)</f>
        <v/>
      </c>
      <c r="GN514" s="470">
        <f>GN513</f>
        <v>0.070000000000000007</v>
      </c>
      <c r="GO514" s="470">
        <f>GO513</f>
        <v>0.029999999999999999</v>
      </c>
      <c r="GP514" s="470">
        <f>GP513</f>
        <v>0.089999999999999997</v>
      </c>
      <c r="GQ514" s="470">
        <f>GQ513</f>
        <v>0.029999999999999999</v>
      </c>
      <c r="GR514" s="471" t="str">
        <f>IF(_tag_month_day!CA504="","",_tag_month_day!CA504/100)</f>
        <v/>
      </c>
      <c r="GS514" s="472">
        <f>GS513</f>
        <v>0.95299999999999996</v>
      </c>
      <c r="GT514" s="472">
        <f>GT513</f>
        <v>0.55000000000000004</v>
      </c>
      <c r="GU514" s="472">
        <f>GU513</f>
        <v>0.55000000000000004</v>
      </c>
      <c r="GV514" s="472">
        <f>GV513</f>
        <v>0.55000000000000004</v>
      </c>
      <c r="GW514" s="472">
        <f>GW513</f>
        <v>0.5</v>
      </c>
      <c r="GX514" s="472">
        <f>GX513</f>
        <v>0.93500000000000005</v>
      </c>
      <c r="GY514" s="472">
        <f>GY513</f>
        <v>0.14999999999999999</v>
      </c>
      <c r="GZ514" s="472">
        <f>GZ513</f>
        <v>1</v>
      </c>
      <c r="HA514" s="474">
        <f>HA513</f>
        <v>0.047</v>
      </c>
      <c r="HB514" s="474">
        <f>HB513</f>
        <v>0.45000000000000001</v>
      </c>
      <c r="HC514" s="474">
        <f>HC513</f>
        <v>0.45000000000000001</v>
      </c>
      <c r="HD514" s="474">
        <f>HD513</f>
        <v>0.45000000000000001</v>
      </c>
      <c r="HE514" s="474">
        <f>HE513</f>
        <v>0.5</v>
      </c>
      <c r="HF514" s="474">
        <f>HF513</f>
        <v>0.065000000000000002</v>
      </c>
      <c r="HG514" s="474">
        <f>HG513</f>
        <v>0.84999999999999998</v>
      </c>
      <c r="HH514" s="474">
        <f>HH513</f>
        <v>0</v>
      </c>
      <c r="HI514" s="10">
        <f>IF(BZ514&lt;&gt;"",CK514-BV514,0)</f>
        <v>0</v>
      </c>
      <c r="HJ514" s="10" t="e">
        <f>IF(AJ514&gt;0,AH514-AJ514,0)</f>
        <v>#VALUE!</v>
      </c>
      <c r="HK514" s="466">
        <f>HK513</f>
        <v>0.84999999999999998</v>
      </c>
      <c r="HL514" s="424">
        <f>HL513</f>
        <v>550000</v>
      </c>
      <c r="HM514" s="424">
        <f>HM513</f>
        <v>480000</v>
      </c>
      <c r="HN514" s="465" t="e">
        <f>(DJ514*EZ514+DK514*FH514+DL514*FM514+DM514*FR514+DN514*FW514+DO514*GB514+DS514*GI514+DP514*GM514+DR514*GR514)*1000*2</f>
        <v>#VALUE!</v>
      </c>
      <c r="HO514" s="465" t="e">
        <f>HN514*HK514*$HO$2/HL514*1000000</f>
        <v>#VALUE!</v>
      </c>
      <c r="HP514" s="465" t="e">
        <f>HN514*HK514*$HP$2/HM514*1000000</f>
        <v>#VALUE!</v>
      </c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</row>
    <row customFormat="1" r="515" s="0">
      <c r="A515" s="420">
        <v>504</v>
      </c>
      <c r="B515" s="421">
        <f ca="1">IF(D515=D514,B514,IF(D515="夜班",B514+1,B514))</f>
        <v>43606</v>
      </c>
      <c r="C515" s="422">
        <f>C514</f>
        <v>0.041666666666666699</v>
      </c>
      <c r="D515" s="10" t="str">
        <f ca="1">IF(HOUR(G515)&lt;8,"夜班",IF(HOUR(G515)&lt;16,"白班",IF(HOUR(G515)&lt;24,"中班",0)))</f>
        <v>中班</v>
      </c>
      <c r="E515" s="10" t="e">
        <f ca="1">IF(F515=1,"甲",IF(F515=2,"乙",IF(F515=3,"丙",IF(F515=4,"丁",""))))</f>
        <v>#REF!</v>
      </c>
      <c r="F515" s="10" t="e">
        <f ca="1">SUMPRODUCT((成本日报!$A$3:$A$95=计划!B515)*(成本日报!$B$3:$B$95=计划!$D515),成本日报!$C$3:$C$95)</f>
        <v>#REF!</v>
      </c>
      <c r="G515" s="423">
        <f ca="1">G514+C514</f>
        <v>43606.958333332113</v>
      </c>
      <c r="H515" s="423">
        <f ca="1">$G515+$C515/60*10+$C515*0</f>
        <v>43606.965277776559</v>
      </c>
      <c r="I515" s="423">
        <f ca="1">$G515+$C515/60*18+$C515*0</f>
        <v>43606.97083333211</v>
      </c>
      <c r="J515" s="423">
        <f ca="1">$G515+$C515/60*0+$C515*1</f>
        <v>43606.999999998778</v>
      </c>
      <c r="K515" s="423">
        <f ca="1">$G515+$C515/60*30+$C515*2</f>
        <v>43607.062499998785</v>
      </c>
      <c r="L515" s="423">
        <f ca="1">$G515+$C515/60*0+$C515*3</f>
        <v>43607.083333332113</v>
      </c>
      <c r="M515" s="424" t="str">
        <f>IF(_tag_month_day!A505="","",_tag_month_day!A505)</f>
        <v/>
      </c>
      <c r="N515" s="424" t="str">
        <f>IF(_tag_month_day!B505="","",_tag_month_day!B505)</f>
        <v/>
      </c>
      <c r="O515" s="425" t="e">
        <f>IF(M515+N515=0,"",M515+N515)</f>
        <v>#VALUE!</v>
      </c>
      <c r="P515" s="424" t="str">
        <f>IF(_tag_month_day!C505="","",_tag_month_day!C505)</f>
        <v/>
      </c>
      <c r="Q515" s="424" t="str">
        <f>IF(_tag_month_day!D505="","",_tag_month_day!D505)</f>
        <v/>
      </c>
      <c r="R515" s="426" t="str">
        <f>IF(_tag_month_day!CB505="","",_tag_month_day!CB505/100)</f>
        <v/>
      </c>
      <c r="S515" s="427" t="str">
        <f>IF(_tag_month_day!E505="","",_tag_month_day!E505)</f>
        <v/>
      </c>
      <c r="T515" s="427" t="str">
        <f>IF(_tag_month_day!F505="","",_tag_month_day!F505)</f>
        <v/>
      </c>
      <c r="U515" s="428" t="e">
        <f>S515+T515</f>
        <v>#VALUE!</v>
      </c>
      <c r="V515" s="429" t="e">
        <f>U515/AJ515</f>
        <v>#VALUE!</v>
      </c>
      <c r="W515" s="430" t="str">
        <f>IF(_jhy_month_day!A505="","",_jhy_month_day!A505)</f>
        <v/>
      </c>
      <c r="X515" s="431" t="str">
        <f>IF(_jhy_month_day!B505="","",_jhy_month_day!B505/100)</f>
        <v/>
      </c>
      <c r="Y515" s="431" t="str">
        <f>IF(_jhy_month_day!C505="","",_jhy_month_day!C505/100)</f>
        <v/>
      </c>
      <c r="Z515" s="432">
        <f>Z511+1</f>
        <v>126</v>
      </c>
      <c r="AA515" s="433" t="str">
        <f>IF(_tag_month_day!G505="","",_tag_month_day!G505/100)</f>
        <v/>
      </c>
      <c r="AB515" s="433" t="str">
        <f>IF(_tag_month_day!H505="","",_tag_month_day!H505/100)</f>
        <v/>
      </c>
      <c r="AC515" s="434">
        <f>IF(X515="",AC514,BK515*($AV514*X515+$AW514*FD514+$AX514*FI514+$AY514*FN514+$AZ514*FS514+$BA514*FX514+$BG514*GE514)/(AV514*Y515+AX514*FK514+AW514*FF514+AY514*FP514+AZ514*FU514+BA514*FZ514+BG514*GG514+BB514*GK514+BC514*GN514+BD514*GP514))</f>
        <v>1.59963432013121</v>
      </c>
      <c r="AD515" s="435" t="str">
        <f>IF(AC515=AC514,"",AC515-AC514)</f>
        <v/>
      </c>
      <c r="AE515" s="436" t="str">
        <f>IF(1-AF515=0,"",(1-AF515))</f>
        <v/>
      </c>
      <c r="AF515" s="437">
        <v>1</v>
      </c>
      <c r="AG515" s="10" t="str">
        <f>AG514</f>
        <v>9A3</v>
      </c>
      <c r="AH515" s="438" t="str">
        <f>AH514</f>
        <v/>
      </c>
      <c r="AI515" s="424"/>
      <c r="AJ515" s="10" t="str">
        <f>IF(_tag_month_day!I505="","",_tag_month_day!I505)</f>
        <v/>
      </c>
      <c r="AK515" s="440"/>
      <c r="AL515" s="440"/>
      <c r="AM515" s="440"/>
      <c r="AN515" s="441">
        <f>AN514</f>
        <v>2</v>
      </c>
      <c r="AO515" s="441">
        <f>AO514</f>
        <v>8</v>
      </c>
      <c r="AP515" s="442" t="e">
        <f>(IF(AN515=0,AS514,AS514*(1+AO515/AN515)/(AR515+AO515/AN515)))+AT515</f>
        <v>#VALUE!</v>
      </c>
      <c r="AQ515" s="443" t="str">
        <f>IF(_tag_month_day!J505="","",_tag_month_day!J505/100)</f>
        <v/>
      </c>
      <c r="AR515" s="444">
        <f>AR514</f>
        <v>1.3</v>
      </c>
      <c r="AS515" s="445" t="e">
        <f>AQ515*(AN515*AR515+AO515)/(AN515+AO515)</f>
        <v>#VALUE!</v>
      </c>
      <c r="AT515" s="445" t="e">
        <f>(SUM(BE515:BF515)-SUM(BE514:BF514))*0.05</f>
        <v>#VALUE!</v>
      </c>
      <c r="AU515" s="446" t="str">
        <f>IF(_tag_month_day!CC505="","",IF(_tag_month_day!CC505&gt;0,_tag_month_day!CD505,_tag_month_day!CE505))</f>
        <v/>
      </c>
      <c r="AV515" s="447" t="str">
        <f>IF(_tag_month_day!L505="","",_tag_month_day!L505/100)</f>
        <v/>
      </c>
      <c r="AW515" s="431">
        <f>AW514</f>
        <v>0</v>
      </c>
      <c r="AX515" s="431">
        <f>AX514</f>
        <v>0</v>
      </c>
      <c r="AY515" s="431" t="str">
        <f>IF(_tag_month_day!M505="","",_tag_month_day!M505/100)</f>
        <v/>
      </c>
      <c r="AZ515" s="431" t="str">
        <f>IF(_tag_month_day!N505="","",_tag_month_day!N505/100)</f>
        <v/>
      </c>
      <c r="BA515" s="431" t="str">
        <f>IF(_tag_month_day!O505="","",_tag_month_day!O505/100)</f>
        <v/>
      </c>
      <c r="BB515" s="448" t="str">
        <f>IF(_tag_month_day!P505="","",_tag_month_day!P505/100)</f>
        <v/>
      </c>
      <c r="BC515" s="448">
        <f>BC514</f>
        <v>0</v>
      </c>
      <c r="BD515" s="448" t="str">
        <f>IF(_tag_month_day!Q505="","",_tag_month_day!Q505/100)</f>
        <v/>
      </c>
      <c r="BE515" s="449" t="str">
        <f>IF(_tag_month_day!R505="","",_tag_month_day!R505/100)</f>
        <v/>
      </c>
      <c r="BF515" s="388" t="e">
        <f>(AU515*(100+BE515*100))/(AJ515-AU515)/100</f>
        <v>#VALUE!</v>
      </c>
      <c r="BG515" s="450" t="e">
        <f>BE515+BF515</f>
        <v>#VALUE!</v>
      </c>
      <c r="BH515" s="451" t="e">
        <f>SUM(AV515:BF515)</f>
        <v>#VALUE!</v>
      </c>
      <c r="BI515" s="452" t="e">
        <f>IF(CX515=0,BI514,(DK515*查询!$R$5+DL515*查询!$Q$5+DM515*查询!$N$5+DN515*查询!$O$5+DO515*查询!$P$5)*AF515/CX515)</f>
        <v>#VALUE!</v>
      </c>
      <c r="BJ515" s="452" t="e">
        <f>IF(CX515=0,BJ514,(DP515*查询!$S$5+DQ515*查询!$T$5+DR515*查询!$U$5)*AF515/CX515)</f>
        <v>#VALUE!</v>
      </c>
      <c r="BK515" s="452">
        <f>BK514</f>
        <v>1</v>
      </c>
      <c r="BL515" s="453" t="e">
        <f>SUMPRODUCT((AV515:BA515)*(GS515:GX515))/((GS515:GX515)+SUM(BB515:BD515)*GY515+BG515*GZ515)</f>
        <v>#VALUE!</v>
      </c>
      <c r="BM515" s="453" t="e">
        <f>BK515*($AV515*FB515+$AW515*FD515+$AX515*FI515+$AY515*FN515+$AZ515*FS515+$BA515*FX515+$BG515*GE515)/(AV515*EY515+AX515*FK515+AW515*FF515+AY515*FP515+AZ515*FU515+BA515*FZ515+BG515*GG515+BB515*GK515+BC515*GN515+BD515*GP515)</f>
        <v>#VALUE!</v>
      </c>
      <c r="BN515" s="453" t="e">
        <f>($AV515*FC515+$AX515*FJ515+$AW515*FE515+$AY515*FO515+$AZ515*FT515+$BA515*FY515+$BG515*GF515)/($AV515*FA515+BG515*GH515+BB515*GL515+BC515*GO515+BD515*GQ515+BA515*GA515)</f>
        <v>#VALUE!</v>
      </c>
      <c r="BO515" s="454" t="e">
        <f>SUMPRODUCT(AV515:BA515*GS515:GX515)/(GS515:GX515+(BB515+BC515+BD515)*GY515+BG515)</f>
        <v>#VALUE!</v>
      </c>
      <c r="BP515" s="454" t="e">
        <f>SUMPRODUCT(AV515:BA515*GS515:GX515)/(GS515:GX515+(BB515+BC515+BD515)*GY515+BG515)</f>
        <v>#VALUE!</v>
      </c>
      <c r="BQ515" s="454" t="e">
        <f>SUMPRODUCT(AV515:BA515*GS515:GX515)/(GS515:GX515+(BB515+BC515+BD515)*GY515+BG515)</f>
        <v>#VALUE!</v>
      </c>
      <c r="BR515" s="453" t="str">
        <f>IF(_tag_month_day!T505="","",_tag_month_day!T505)</f>
        <v/>
      </c>
      <c r="BS515" s="453" t="str">
        <f>IF(_tag_month_day!U505="","",_tag_month_day!U505)</f>
        <v/>
      </c>
      <c r="BT515" s="455" t="str">
        <f>IF(CK515="","",IF((CK515&gt;=BV515-0.12)*(CK515&lt;=BV515+0.12),"合格","不合格"))</f>
        <v/>
      </c>
      <c r="BU515" s="456" t="str">
        <f>IF(_tag_month_day!V505="","",_tag_month_day!V505)</f>
        <v/>
      </c>
      <c r="BV515" s="457" t="str">
        <f>IF(_tag_month_day!W505="","",_tag_month_day!W505)</f>
        <v/>
      </c>
      <c r="BW515" s="458" t="str">
        <f>IF(_tag_month_day!X505="","",_tag_month_day!X505)</f>
        <v/>
      </c>
      <c r="BX515" s="458" t="str">
        <f>IF(_tag_month_day!Y505="","",_tag_month_day!Y505)</f>
        <v/>
      </c>
      <c r="BY515" s="459">
        <f ca="1">L515</f>
        <v>43607.083333332113</v>
      </c>
      <c r="BZ515" s="460"/>
      <c r="CA515" s="461"/>
      <c r="CB515" s="424" t="str">
        <f>IF(_tag_month_day!Z505="","",_tag_month_day!Z505)</f>
        <v/>
      </c>
      <c r="CC515" s="424" t="str">
        <f>IF(_tag_month_day!AA505="","",_tag_month_day!AA505)</f>
        <v/>
      </c>
      <c r="CD515" s="424" t="str">
        <f>IF(_tag_month_day!AB505="","",_tag_month_day!AB505)</f>
        <v/>
      </c>
      <c r="CE515" s="424" t="str">
        <f>IF(_tag_month_day!AC505="","",_tag_month_day!AC505)</f>
        <v/>
      </c>
      <c r="CF515" s="424" t="str">
        <f>IF(_tag_month_day!AD505="","",_tag_month_day!AD505)</f>
        <v/>
      </c>
      <c r="CG515" s="424" t="str">
        <f>IF(_tag_month_day!AE505="","",_tag_month_day!AE505)</f>
        <v/>
      </c>
      <c r="CH515" s="424" t="str">
        <f>IF(_tag_month_day!AF505="","",_tag_month_day!AF505)</f>
        <v/>
      </c>
      <c r="CI515" s="424" t="str">
        <f>IF(_tag_month_day!AG505="","",_tag_month_day!AG505)</f>
        <v/>
      </c>
      <c r="CJ515" s="424" t="str">
        <f>IF(_tag_month_day!AH505="","",_tag_month_day!AH505)</f>
        <v/>
      </c>
      <c r="CK515" s="424" t="str">
        <f>IF(_tag_month_day!AI505="","",_tag_month_day!AI505)</f>
        <v/>
      </c>
      <c r="CL515" s="4" t="str">
        <f>IF(_tag_month_day!AJ505="","",_tag_month_day!AJ505)</f>
        <v/>
      </c>
      <c r="CM515" s="4" t="str">
        <f>IF(_tag_month_day!AK505="","",_tag_month_day!AK505)</f>
        <v/>
      </c>
      <c r="CN515" s="4" t="str">
        <f>IF(_tag_month_day!AL505="","",_tag_month_day!AL505)</f>
        <v/>
      </c>
      <c r="CO515" s="4" t="str">
        <f>IF(_tag_month_day!AM505="","",_tag_month_day!AM505)</f>
        <v/>
      </c>
      <c r="CP515" s="4" t="str">
        <f>IF(_tag_month_day!AN505="","",_tag_month_day!AN505)</f>
        <v/>
      </c>
      <c r="CQ515" s="4" t="str">
        <f>IF(_tag_month_day!AO505="","",_tag_month_day!AO505)</f>
        <v/>
      </c>
      <c r="CR515" s="462" t="str">
        <f>IF(_tag_month_day!AP505="","",_tag_month_day!AP505)</f>
        <v/>
      </c>
      <c r="CS515" s="463" t="str">
        <f>IF(_tag_month_day!AQ505="","",_tag_month_day!AQ505)</f>
        <v/>
      </c>
      <c r="CT515" s="4" t="str">
        <f>IF(_tag_month_day!AR505="","",_tag_month_day!AR505)</f>
        <v/>
      </c>
      <c r="CU515" s="464" t="e">
        <f>DU515/AJ515</f>
        <v>#VALUE!</v>
      </c>
      <c r="CV515" s="451" t="e">
        <f>BG515/BH515</f>
        <v>#VALUE!</v>
      </c>
      <c r="CW515" s="465" t="e">
        <f>AJ515*(1-CV515)*CU515*AF515</f>
        <v>#VALUE!</v>
      </c>
      <c r="CX515" s="465" t="e">
        <f>CW515*94%</f>
        <v>#VALUE!</v>
      </c>
      <c r="CY515" s="466" t="e">
        <f>IF(CX515=0,0,DS515/(DS515+CX515))</f>
        <v>#VALUE!</v>
      </c>
      <c r="CZ515" s="465" t="e">
        <f>$AJ515*EF515</f>
        <v>#VALUE!</v>
      </c>
      <c r="DA515" s="465" t="e">
        <f>$AJ515*EG515</f>
        <v>#VALUE!</v>
      </c>
      <c r="DB515" s="465" t="e">
        <f>$AJ515*EH515</f>
        <v>#VALUE!</v>
      </c>
      <c r="DC515" s="465" t="e">
        <f>$AJ515*EI515</f>
        <v>#VALUE!</v>
      </c>
      <c r="DD515" s="465" t="e">
        <f>$AJ515*EJ515</f>
        <v>#VALUE!</v>
      </c>
      <c r="DE515" s="465" t="e">
        <f>$AJ515*EK515</f>
        <v>#VALUE!</v>
      </c>
      <c r="DF515" s="465" t="e">
        <f>$AJ515*EL515</f>
        <v>#VALUE!</v>
      </c>
      <c r="DG515" s="465" t="e">
        <f>$AJ515*EM515</f>
        <v>#VALUE!</v>
      </c>
      <c r="DH515" s="465" t="e">
        <f>$AJ515*EN515</f>
        <v>#VALUE!</v>
      </c>
      <c r="DI515" s="465" t="e">
        <f>$AJ515*EO515</f>
        <v>#VALUE!</v>
      </c>
      <c r="DJ515" s="465" t="e">
        <f>CZ515*(1-EP515)</f>
        <v>#VALUE!</v>
      </c>
      <c r="DK515" s="465" t="e">
        <f>DA515*(1-ER515)</f>
        <v>#VALUE!</v>
      </c>
      <c r="DL515" s="465" t="e">
        <f>DB515*(1-EQ515)</f>
        <v>#VALUE!</v>
      </c>
      <c r="DM515" s="465" t="e">
        <f>DC515*(1-ES515)</f>
        <v>#VALUE!</v>
      </c>
      <c r="DN515" s="465" t="e">
        <f>DD515*(1-ET515)</f>
        <v>#VALUE!</v>
      </c>
      <c r="DO515" s="465" t="e">
        <f>DE515</f>
        <v>#VALUE!</v>
      </c>
      <c r="DP515" s="465" t="e">
        <f>DF515*(1-EU515)</f>
        <v>#VALUE!</v>
      </c>
      <c r="DQ515" s="465" t="e">
        <f>DG515*(1-EV515)</f>
        <v>#VALUE!</v>
      </c>
      <c r="DR515" s="465" t="e">
        <f>DH515*(1-EW515)</f>
        <v>#VALUE!</v>
      </c>
      <c r="DS515" s="465" t="e">
        <f>DI515</f>
        <v>#VALUE!</v>
      </c>
      <c r="DT515" s="465" t="e">
        <f>SUM(DJ515:DS515)</f>
        <v>#VALUE!</v>
      </c>
      <c r="DU515" s="465" t="e">
        <f>(GS515:GX515)+(DP515+DQ515+DR515)*GY515+DS515</f>
        <v>#VALUE!</v>
      </c>
      <c r="DV515" s="451" t="e">
        <f>AV515/$BH515/(1-EP515)</f>
        <v>#VALUE!</v>
      </c>
      <c r="DW515" s="451" t="e">
        <f>AW515/$BH515/(1-ER515)</f>
        <v>#VALUE!</v>
      </c>
      <c r="DX515" s="451" t="e">
        <f>AX515/$BH515/(1-EQ515)</f>
        <v>#VALUE!</v>
      </c>
      <c r="DY515" s="451" t="e">
        <f>AY515/$BH515/(1-ES515)</f>
        <v>#VALUE!</v>
      </c>
      <c r="DZ515" s="451" t="e">
        <f>AZ515/$BH515/(1-ET515)</f>
        <v>#VALUE!</v>
      </c>
      <c r="EA515" s="451" t="e">
        <f>BA515/$BH515/(1-AX515)</f>
        <v>#VALUE!</v>
      </c>
      <c r="EB515" s="451" t="e">
        <f>BB515/$BH515/(1-EU515)</f>
        <v>#VALUE!</v>
      </c>
      <c r="EC515" s="451" t="e">
        <f>BC515/$BH515/(1-EV515)</f>
        <v>#VALUE!</v>
      </c>
      <c r="ED515" s="451" t="e">
        <f>BD515/$BH515/(1-EW515)</f>
        <v>#VALUE!</v>
      </c>
      <c r="EE515" s="451" t="e">
        <f>BG515/BH515</f>
        <v>#VALUE!</v>
      </c>
      <c r="EF515" s="451" t="e">
        <f>DV515/SUM($DV515:$EE515)</f>
        <v>#VALUE!</v>
      </c>
      <c r="EG515" s="451" t="e">
        <f>DW515/SUM($DV515:$EE515)</f>
        <v>#VALUE!</v>
      </c>
      <c r="EH515" s="451" t="e">
        <f>DX515/SUM($DV515:$EE515)</f>
        <v>#VALUE!</v>
      </c>
      <c r="EI515" s="451" t="e">
        <f>DY515/SUM($DV515:$EE515)</f>
        <v>#VALUE!</v>
      </c>
      <c r="EJ515" s="451" t="e">
        <f>DZ515/SUM($DV515:$EE515)</f>
        <v>#VALUE!</v>
      </c>
      <c r="EK515" s="451" t="e">
        <f>EA515/SUM($DV515:$EE515)</f>
        <v>#VALUE!</v>
      </c>
      <c r="EL515" s="451" t="e">
        <f>EB515/SUM($DV515:$EE515)</f>
        <v>#VALUE!</v>
      </c>
      <c r="EM515" s="451" t="e">
        <f>EC515/SUM($DV515:$EE515)</f>
        <v>#VALUE!</v>
      </c>
      <c r="EN515" s="451" t="e">
        <f>ED515/SUM($DV515:$EE515)</f>
        <v>#VALUE!</v>
      </c>
      <c r="EO515" s="451" t="e">
        <f>EE515/SUM($DV515:$EE515)</f>
        <v>#VALUE!</v>
      </c>
      <c r="EP515" s="450">
        <f>EP514</f>
        <v>0.080000000000000002</v>
      </c>
      <c r="EQ515" s="450">
        <f>EQ514</f>
        <v>0.014999999999999999</v>
      </c>
      <c r="ER515" s="450">
        <f>ER514</f>
        <v>0.014999999999999999</v>
      </c>
      <c r="ES515" s="450">
        <f>ES514</f>
        <v>0.014999999999999999</v>
      </c>
      <c r="ET515" s="450">
        <f>ET514</f>
        <v>0.014999999999999999</v>
      </c>
      <c r="EU515" s="450">
        <f>EU514</f>
        <v>0.089999999999999997</v>
      </c>
      <c r="EV515" s="450">
        <f>EV514</f>
        <v>0.089999999999999997</v>
      </c>
      <c r="EW515" s="450">
        <f>EW514</f>
        <v>0.089999999999999997</v>
      </c>
      <c r="EX515" s="431" t="str">
        <f>IF(_tag_month_day!AS505="","",_tag_month_day!AS505/100)</f>
        <v/>
      </c>
      <c r="EY515" s="431" t="str">
        <f>IF(_tag_month_day!AT505="","",_tag_month_day!AT505/100)</f>
        <v/>
      </c>
      <c r="EZ515" s="431" t="str">
        <f>IF(_tag_month_day!AU505="","",_tag_month_day!AU505/100)</f>
        <v/>
      </c>
      <c r="FA515" s="431" t="str">
        <f>IF(_tag_month_day!AV505="","",_tag_month_day!AV505/100)</f>
        <v/>
      </c>
      <c r="FB515" s="431" t="str">
        <f>IF(_tag_month_day!AW505="","",_tag_month_day!AW505/100)</f>
        <v/>
      </c>
      <c r="FC515" s="431" t="str">
        <f>IF(_tag_month_day!AX505="","",_tag_month_day!AX505/100)</f>
        <v/>
      </c>
      <c r="FD515" s="449" t="str">
        <f>IF(_tag_month_day!AY505="","",_tag_month_day!AY505/100)</f>
        <v/>
      </c>
      <c r="FE515" s="449" t="str">
        <f>IF(_tag_month_day!AZ505="","",_tag_month_day!AZ505/100)</f>
        <v/>
      </c>
      <c r="FF515" s="449" t="str">
        <f>IF(_tag_month_day!BA505="","",_tag_month_day!BA505/100)</f>
        <v/>
      </c>
      <c r="FG515" s="449" t="str">
        <f>IF(_tag_month_day!BB505="","",_tag_month_day!BB505/100)</f>
        <v/>
      </c>
      <c r="FH515" s="467" t="str">
        <f>IF(_tag_month_day!BC505="","",_tag_month_day!BC505/100)</f>
        <v/>
      </c>
      <c r="FI515" s="449">
        <f>FI514</f>
        <v>0.40999999999999998</v>
      </c>
      <c r="FJ515" s="449">
        <f>FJ514</f>
        <v>0.11</v>
      </c>
      <c r="FK515" s="449">
        <f>FK514</f>
        <v>0.014999999999999999</v>
      </c>
      <c r="FL515" s="449">
        <f>FL514</f>
        <v>0</v>
      </c>
      <c r="FM515" s="467">
        <f>FM514</f>
        <v>0.0001</v>
      </c>
      <c r="FN515" s="449">
        <f>FN514</f>
        <v>0.32000000000000001</v>
      </c>
      <c r="FO515" s="449">
        <f>FO514</f>
        <v>0.20000000000000001</v>
      </c>
      <c r="FP515" s="449">
        <f>FP514</f>
        <v>0.01</v>
      </c>
      <c r="FQ515" s="449">
        <f>FQ514</f>
        <v>0</v>
      </c>
      <c r="FR515" s="467">
        <f>FR514</f>
        <v>0.0001</v>
      </c>
      <c r="FS515" s="449" t="str">
        <f>IF(_tag_month_day!BD505="","",_tag_month_day!BD505/100)</f>
        <v/>
      </c>
      <c r="FT515" s="449" t="str">
        <f>IF(_tag_month_day!BE505="","",_tag_month_day!BE505/100)</f>
        <v/>
      </c>
      <c r="FU515" s="449" t="str">
        <f>IF(_tag_month_day!BF505="","",_tag_month_day!BF505/100)</f>
        <v/>
      </c>
      <c r="FV515" s="449" t="str">
        <f>IF(_tag_month_day!BG505="","",_tag_month_day!BG505/100)</f>
        <v/>
      </c>
      <c r="FW515" s="467" t="str">
        <f>IF(_tag_month_day!BH505="","",_tag_month_day!BH505/100)</f>
        <v/>
      </c>
      <c r="FX515" s="449" t="str">
        <f>IF(_tag_month_day!BI505="","",_tag_month_day!BI505/100)</f>
        <v/>
      </c>
      <c r="FY515" s="449" t="str">
        <f>IF(_tag_month_day!BJ505="","",_tag_month_day!BJ505/100)</f>
        <v/>
      </c>
      <c r="FZ515" s="468" t="str">
        <f>IF(_tag_month_day!BK505="","",_tag_month_day!BK505/100)</f>
        <v/>
      </c>
      <c r="GA515" s="449" t="str">
        <f>IF(_tag_month_day!BL505="","",_tag_month_day!BL505/100)</f>
        <v/>
      </c>
      <c r="GB515" s="467" t="str">
        <f>IF(_tag_month_day!BM505="","",_tag_month_day!BM505/100)</f>
        <v/>
      </c>
      <c r="GC515" s="431" t="str">
        <f>IF(_tag_month_day!BN505="","",_tag_month_day!BN505/100)</f>
        <v/>
      </c>
      <c r="GD515" s="431" t="str">
        <f>IF(_tag_month_day!BO505="","",_tag_month_day!BO505/100)</f>
        <v/>
      </c>
      <c r="GE515" s="431" t="str">
        <f>IF(_tag_month_day!BP505="","",_tag_month_day!BP505/100)</f>
        <v/>
      </c>
      <c r="GF515" s="431" t="str">
        <f>IF(_tag_month_day!BQ505="","",_tag_month_day!BQ505/100)</f>
        <v/>
      </c>
      <c r="GG515" s="431" t="str">
        <f>IF(_tag_month_day!BR505="","",_tag_month_day!BR505/100)</f>
        <v/>
      </c>
      <c r="GH515" s="431" t="str">
        <f>IF(_tag_month_day!BS505="","",_tag_month_day!BS505/100)</f>
        <v/>
      </c>
      <c r="GI515" s="467" t="str">
        <f>IF(_tag_month_day!BT505="","",_tag_month_day!BT505/100)</f>
        <v/>
      </c>
      <c r="GJ515" s="469" t="str">
        <f>IF(_tag_month_day!BU505="","",_tag_month_day!BU505/100)</f>
        <v/>
      </c>
      <c r="GK515" s="470">
        <f>GK514</f>
        <v>0.070000000000000007</v>
      </c>
      <c r="GL515" s="470">
        <f>GL514</f>
        <v>0.029999999999999999</v>
      </c>
      <c r="GM515" s="471" t="str">
        <f>IF(_tag_month_day!BX505="","",_tag_month_day!BX505/100)</f>
        <v/>
      </c>
      <c r="GN515" s="470">
        <f>GN514</f>
        <v>0.070000000000000007</v>
      </c>
      <c r="GO515" s="470">
        <f>GO514</f>
        <v>0.029999999999999999</v>
      </c>
      <c r="GP515" s="470">
        <f>GP514</f>
        <v>0.089999999999999997</v>
      </c>
      <c r="GQ515" s="470">
        <f>GQ514</f>
        <v>0.029999999999999999</v>
      </c>
      <c r="GR515" s="471" t="str">
        <f>IF(_tag_month_day!CA505="","",_tag_month_day!CA505/100)</f>
        <v/>
      </c>
      <c r="GS515" s="472">
        <f>GS514</f>
        <v>0.95299999999999996</v>
      </c>
      <c r="GT515" s="472">
        <f>GT514</f>
        <v>0.55000000000000004</v>
      </c>
      <c r="GU515" s="472">
        <f>GU514</f>
        <v>0.55000000000000004</v>
      </c>
      <c r="GV515" s="472">
        <f>GV514</f>
        <v>0.55000000000000004</v>
      </c>
      <c r="GW515" s="472">
        <f>GW514</f>
        <v>0.5</v>
      </c>
      <c r="GX515" s="472">
        <f>GX514</f>
        <v>0.93500000000000005</v>
      </c>
      <c r="GY515" s="472">
        <f>GY514</f>
        <v>0.14999999999999999</v>
      </c>
      <c r="GZ515" s="472">
        <f>GZ514</f>
        <v>1</v>
      </c>
      <c r="HA515" s="474">
        <f>HA514</f>
        <v>0.047</v>
      </c>
      <c r="HB515" s="474">
        <f>HB514</f>
        <v>0.45000000000000001</v>
      </c>
      <c r="HC515" s="474">
        <f>HC514</f>
        <v>0.45000000000000001</v>
      </c>
      <c r="HD515" s="474">
        <f>HD514</f>
        <v>0.45000000000000001</v>
      </c>
      <c r="HE515" s="474">
        <f>HE514</f>
        <v>0.5</v>
      </c>
      <c r="HF515" s="474">
        <f>HF514</f>
        <v>0.065000000000000002</v>
      </c>
      <c r="HG515" s="474">
        <f>HG514</f>
        <v>0.84999999999999998</v>
      </c>
      <c r="HH515" s="474">
        <f>HH514</f>
        <v>0</v>
      </c>
      <c r="HI515" s="10">
        <f>IF(BZ515&lt;&gt;"",CK515-BV515,0)</f>
        <v>0</v>
      </c>
      <c r="HJ515" s="10" t="e">
        <f>IF(AJ515&gt;0,AH515-AJ515,0)</f>
        <v>#VALUE!</v>
      </c>
      <c r="HK515" s="466">
        <f>HK514</f>
        <v>0.84999999999999998</v>
      </c>
      <c r="HL515" s="424">
        <f>HL514</f>
        <v>550000</v>
      </c>
      <c r="HM515" s="424">
        <f>HM514</f>
        <v>480000</v>
      </c>
      <c r="HN515" s="465" t="e">
        <f>(DJ515*EZ515+DK515*FH515+DL515*FM515+DM515*FR515+DN515*FW515+DO515*GB515+DS515*GI515+DP515*GM515+DR515*GR515)*1000*2</f>
        <v>#VALUE!</v>
      </c>
      <c r="HO515" s="465" t="e">
        <f>HN515*HK515*$HO$2/HL515*1000000</f>
        <v>#VALUE!</v>
      </c>
      <c r="HP515" s="465" t="e">
        <f>HN515*HK515*$HP$2/HM515*1000000</f>
        <v>#VALUE!</v>
      </c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</row>
    <row customFormat="1" r="516" s="0">
      <c r="A516" s="420">
        <v>505</v>
      </c>
      <c r="B516" s="421">
        <f ca="1">IF(D516=D515,B515,IF(D516="夜班",B515+1,B515))</f>
        <v>43606</v>
      </c>
      <c r="C516" s="422">
        <f>C515</f>
        <v>0.041666666666666699</v>
      </c>
      <c r="D516" s="10" t="str">
        <f ca="1">IF(HOUR(G516)&lt;8,"夜班",IF(HOUR(G516)&lt;16,"白班",IF(HOUR(G516)&lt;24,"中班",0)))</f>
        <v>中班</v>
      </c>
      <c r="E516" s="10" t="e">
        <f ca="1">IF(F516=1,"甲",IF(F516=2,"乙",IF(F516=3,"丙",IF(F516=4,"丁",""))))</f>
        <v>#REF!</v>
      </c>
      <c r="F516" s="10" t="e">
        <f ca="1">SUMPRODUCT((成本日报!$A$3:$A$95=计划!B516)*(成本日报!$B$3:$B$95=计划!$D516),成本日报!$C$3:$C$95)</f>
        <v>#REF!</v>
      </c>
      <c r="G516" s="423">
        <f ca="1">G515+C515</f>
        <v>43606.999999998778</v>
      </c>
      <c r="H516" s="423">
        <f ca="1">$G516+$C516/60*10+$C516*0</f>
        <v>43607.006944443223</v>
      </c>
      <c r="I516" s="423">
        <f ca="1">$G516+$C516/60*18+$C516*0</f>
        <v>43607.012499998775</v>
      </c>
      <c r="J516" s="423">
        <f ca="1">$G516+$C516/60*0+$C516*1</f>
        <v>43607.041666665442</v>
      </c>
      <c r="K516" s="423">
        <f ca="1">$G516+$C516/60*30+$C516*2</f>
        <v>43607.104166665449</v>
      </c>
      <c r="L516" s="423">
        <f ca="1">$G516+$C516/60*0+$C516*3</f>
        <v>43607.124999998778</v>
      </c>
      <c r="M516" s="424" t="str">
        <f>IF(_tag_month_day!A506="","",_tag_month_day!A506)</f>
        <v/>
      </c>
      <c r="N516" s="424" t="str">
        <f>IF(_tag_month_day!B506="","",_tag_month_day!B506)</f>
        <v/>
      </c>
      <c r="O516" s="425" t="e">
        <f>IF(M516+N516=0,"",M516+N516)</f>
        <v>#VALUE!</v>
      </c>
      <c r="P516" s="424" t="str">
        <f>IF(_tag_month_day!C506="","",_tag_month_day!C506)</f>
        <v/>
      </c>
      <c r="Q516" s="424" t="str">
        <f>IF(_tag_month_day!D506="","",_tag_month_day!D506)</f>
        <v/>
      </c>
      <c r="R516" s="426" t="str">
        <f>IF(_tag_month_day!CB506="","",_tag_month_day!CB506/100)</f>
        <v/>
      </c>
      <c r="S516" s="427" t="str">
        <f>IF(_tag_month_day!E506="","",_tag_month_day!E506)</f>
        <v/>
      </c>
      <c r="T516" s="427" t="str">
        <f>IF(_tag_month_day!F506="","",_tag_month_day!F506)</f>
        <v/>
      </c>
      <c r="U516" s="428" t="e">
        <f>S516+T516</f>
        <v>#VALUE!</v>
      </c>
      <c r="V516" s="429" t="e">
        <f>U516/AJ516</f>
        <v>#VALUE!</v>
      </c>
      <c r="W516" s="430" t="str">
        <f>IF(_jhy_month_day!A506="","",_jhy_month_day!A506)</f>
        <v/>
      </c>
      <c r="X516" s="431" t="str">
        <f>IF(_jhy_month_day!B506="","",_jhy_month_day!B506/100)</f>
        <v/>
      </c>
      <c r="Y516" s="431" t="str">
        <f>IF(_jhy_month_day!C506="","",_jhy_month_day!C506/100)</f>
        <v/>
      </c>
      <c r="Z516" s="432">
        <f>Z512+1</f>
        <v>127</v>
      </c>
      <c r="AA516" s="433" t="str">
        <f>IF(_tag_month_day!G506="","",_tag_month_day!G506/100)</f>
        <v/>
      </c>
      <c r="AB516" s="433" t="str">
        <f>IF(_tag_month_day!H506="","",_tag_month_day!H506/100)</f>
        <v/>
      </c>
      <c r="AC516" s="434">
        <f>IF(X516="",AC515,BK516*($AV515*X516+$AW515*FD515+$AX515*FI515+$AY515*FN515+$AZ515*FS515+$BA515*FX515+$BG515*GE515)/(AV515*Y516+AX515*FK515+AW515*FF515+AY515*FP515+AZ515*FU515+BA515*FZ515+BG515*GG515+BB515*GK515+BC515*GN515+BD515*GP515))</f>
        <v>1.59963432013121</v>
      </c>
      <c r="AD516" s="435" t="str">
        <f>IF(AC516=AC515,"",AC516-AC515)</f>
        <v/>
      </c>
      <c r="AE516" s="436" t="str">
        <f>IF(1-AF516=0,"",(1-AF516))</f>
        <v/>
      </c>
      <c r="AF516" s="437">
        <v>1</v>
      </c>
      <c r="AG516" s="10" t="str">
        <f>AG515</f>
        <v>9A3</v>
      </c>
      <c r="AH516" s="438" t="str">
        <f>AH515</f>
        <v/>
      </c>
      <c r="AI516" s="424"/>
      <c r="AJ516" s="10" t="str">
        <f>IF(_tag_month_day!I506="","",_tag_month_day!I506)</f>
        <v/>
      </c>
      <c r="AK516" s="440"/>
      <c r="AL516" s="440"/>
      <c r="AM516" s="440"/>
      <c r="AN516" s="441">
        <f>AN515</f>
        <v>2</v>
      </c>
      <c r="AO516" s="441">
        <f>AO515</f>
        <v>8</v>
      </c>
      <c r="AP516" s="442" t="e">
        <f>(IF(AN516=0,AS515,AS515*(1+AO516/AN516)/(AR516+AO516/AN516)))+AT516</f>
        <v>#VALUE!</v>
      </c>
      <c r="AQ516" s="443" t="str">
        <f>IF(_tag_month_day!J506="","",_tag_month_day!J506/100)</f>
        <v/>
      </c>
      <c r="AR516" s="444">
        <f>AR515</f>
        <v>1.3</v>
      </c>
      <c r="AS516" s="445" t="e">
        <f>AQ516*(AN516*AR516+AO516)/(AN516+AO516)</f>
        <v>#VALUE!</v>
      </c>
      <c r="AT516" s="445" t="e">
        <f>(SUM(BE516:BF516)-SUM(BE515:BF515))*0.05</f>
        <v>#VALUE!</v>
      </c>
      <c r="AU516" s="446" t="str">
        <f>IF(_tag_month_day!CC506="","",IF(_tag_month_day!CC506&gt;0,_tag_month_day!CD506,_tag_month_day!CE506))</f>
        <v/>
      </c>
      <c r="AV516" s="447" t="str">
        <f>IF(_tag_month_day!L506="","",_tag_month_day!L506/100)</f>
        <v/>
      </c>
      <c r="AW516" s="431">
        <f>AW515</f>
        <v>0</v>
      </c>
      <c r="AX516" s="431">
        <f>AX515</f>
        <v>0</v>
      </c>
      <c r="AY516" s="431" t="str">
        <f>IF(_tag_month_day!M506="","",_tag_month_day!M506/100)</f>
        <v/>
      </c>
      <c r="AZ516" s="431" t="str">
        <f>IF(_tag_month_day!N506="","",_tag_month_day!N506/100)</f>
        <v/>
      </c>
      <c r="BA516" s="431" t="str">
        <f>IF(_tag_month_day!O506="","",_tag_month_day!O506/100)</f>
        <v/>
      </c>
      <c r="BB516" s="448" t="str">
        <f>IF(_tag_month_day!P506="","",_tag_month_day!P506/100)</f>
        <v/>
      </c>
      <c r="BC516" s="448">
        <f>BC515</f>
        <v>0</v>
      </c>
      <c r="BD516" s="448" t="str">
        <f>IF(_tag_month_day!Q506="","",_tag_month_day!Q506/100)</f>
        <v/>
      </c>
      <c r="BE516" s="449" t="str">
        <f>IF(_tag_month_day!R506="","",_tag_month_day!R506/100)</f>
        <v/>
      </c>
      <c r="BF516" s="388" t="e">
        <f>(AU516*(100+BE516*100))/(AJ516-AU516)/100</f>
        <v>#VALUE!</v>
      </c>
      <c r="BG516" s="450" t="e">
        <f>BE516+BF516</f>
        <v>#VALUE!</v>
      </c>
      <c r="BH516" s="451" t="e">
        <f>SUM(AV516:BF516)</f>
        <v>#VALUE!</v>
      </c>
      <c r="BI516" s="452" t="e">
        <f>IF(CX516=0,BI515,(DK516*查询!$R$5+DL516*查询!$Q$5+DM516*查询!$N$5+DN516*查询!$O$5+DO516*查询!$P$5)*AF516/CX516)</f>
        <v>#VALUE!</v>
      </c>
      <c r="BJ516" s="452" t="e">
        <f>IF(CX516=0,BJ515,(DP516*查询!$S$5+DQ516*查询!$T$5+DR516*查询!$U$5)*AF516/CX516)</f>
        <v>#VALUE!</v>
      </c>
      <c r="BK516" s="452">
        <f>BK515</f>
        <v>1</v>
      </c>
      <c r="BL516" s="453" t="e">
        <f>SUMPRODUCT((AV516:BA516)*(GS516:GX516))/((GS516:GX516)+SUM(BB516:BD516)*GY516+BG516*GZ516)</f>
        <v>#VALUE!</v>
      </c>
      <c r="BM516" s="453" t="e">
        <f>BK516*($AV516*FB516+$AW516*FD516+$AX516*FI516+$AY516*FN516+$AZ516*FS516+$BA516*FX516+$BG516*GE516)/(AV516*EY516+AX516*FK516+AW516*FF516+AY516*FP516+AZ516*FU516+BA516*FZ516+BG516*GG516+BB516*GK516+BC516*GN516+BD516*GP516)</f>
        <v>#VALUE!</v>
      </c>
      <c r="BN516" s="453" t="e">
        <f>($AV516*FC516+$AX516*FJ516+$AW516*FE516+$AY516*FO516+$AZ516*FT516+$BA516*FY516+$BG516*GF516)/($AV516*FA516+BG516*GH516+BB516*GL516+BC516*GO516+BD516*GQ516+BA516*GA516)</f>
        <v>#VALUE!</v>
      </c>
      <c r="BO516" s="454" t="e">
        <f>SUMPRODUCT(AV516:BA516*GS516:GX516)/(GS516:GX516+(BB516+BC516+BD516)*GY516+BG516)</f>
        <v>#VALUE!</v>
      </c>
      <c r="BP516" s="454" t="e">
        <f>SUMPRODUCT(AV516:BA516*GS516:GX516)/(GS516:GX516+(BB516+BC516+BD516)*GY516+BG516)</f>
        <v>#VALUE!</v>
      </c>
      <c r="BQ516" s="454" t="e">
        <f>SUMPRODUCT(AV516:BA516*GS516:GX516)/(GS516:GX516+(BB516+BC516+BD516)*GY516+BG516)</f>
        <v>#VALUE!</v>
      </c>
      <c r="BR516" s="453" t="str">
        <f>IF(_tag_month_day!T506="","",_tag_month_day!T506)</f>
        <v/>
      </c>
      <c r="BS516" s="453" t="str">
        <f>IF(_tag_month_day!U506="","",_tag_month_day!U506)</f>
        <v/>
      </c>
      <c r="BT516" s="455" t="str">
        <f>IF(CK516="","",IF((CK516&gt;=BV516-0.12)*(CK516&lt;=BV516+0.12),"合格","不合格"))</f>
        <v/>
      </c>
      <c r="BU516" s="456" t="str">
        <f>IF(_tag_month_day!V506="","",_tag_month_day!V506)</f>
        <v/>
      </c>
      <c r="BV516" s="457" t="str">
        <f>IF(_tag_month_day!W506="","",_tag_month_day!W506)</f>
        <v/>
      </c>
      <c r="BW516" s="458" t="str">
        <f>IF(_tag_month_day!X506="","",_tag_month_day!X506)</f>
        <v/>
      </c>
      <c r="BX516" s="458" t="str">
        <f>IF(_tag_month_day!Y506="","",_tag_month_day!Y506)</f>
        <v/>
      </c>
      <c r="BY516" s="459">
        <f ca="1">L516</f>
        <v>43607.124999998778</v>
      </c>
      <c r="BZ516" s="460"/>
      <c r="CA516" s="461"/>
      <c r="CB516" s="424" t="str">
        <f>IF(_tag_month_day!Z506="","",_tag_month_day!Z506)</f>
        <v/>
      </c>
      <c r="CC516" s="424" t="str">
        <f>IF(_tag_month_day!AA506="","",_tag_month_day!AA506)</f>
        <v/>
      </c>
      <c r="CD516" s="424" t="str">
        <f>IF(_tag_month_day!AB506="","",_tag_month_day!AB506)</f>
        <v/>
      </c>
      <c r="CE516" s="424" t="str">
        <f>IF(_tag_month_day!AC506="","",_tag_month_day!AC506)</f>
        <v/>
      </c>
      <c r="CF516" s="424" t="str">
        <f>IF(_tag_month_day!AD506="","",_tag_month_day!AD506)</f>
        <v/>
      </c>
      <c r="CG516" s="424" t="str">
        <f>IF(_tag_month_day!AE506="","",_tag_month_day!AE506)</f>
        <v/>
      </c>
      <c r="CH516" s="424" t="str">
        <f>IF(_tag_month_day!AF506="","",_tag_month_day!AF506)</f>
        <v/>
      </c>
      <c r="CI516" s="424" t="str">
        <f>IF(_tag_month_day!AG506="","",_tag_month_day!AG506)</f>
        <v/>
      </c>
      <c r="CJ516" s="424" t="str">
        <f>IF(_tag_month_day!AH506="","",_tag_month_day!AH506)</f>
        <v/>
      </c>
      <c r="CK516" s="424" t="str">
        <f>IF(_tag_month_day!AI506="","",_tag_month_day!AI506)</f>
        <v/>
      </c>
      <c r="CL516" s="4" t="str">
        <f>IF(_tag_month_day!AJ506="","",_tag_month_day!AJ506)</f>
        <v/>
      </c>
      <c r="CM516" s="4" t="str">
        <f>IF(_tag_month_day!AK506="","",_tag_month_day!AK506)</f>
        <v/>
      </c>
      <c r="CN516" s="4" t="str">
        <f>IF(_tag_month_day!AL506="","",_tag_month_day!AL506)</f>
        <v/>
      </c>
      <c r="CO516" s="4" t="str">
        <f>IF(_tag_month_day!AM506="","",_tag_month_day!AM506)</f>
        <v/>
      </c>
      <c r="CP516" s="4" t="str">
        <f>IF(_tag_month_day!AN506="","",_tag_month_day!AN506)</f>
        <v/>
      </c>
      <c r="CQ516" s="4" t="str">
        <f>IF(_tag_month_day!AO506="","",_tag_month_day!AO506)</f>
        <v/>
      </c>
      <c r="CR516" s="462" t="str">
        <f>IF(_tag_month_day!AP506="","",_tag_month_day!AP506)</f>
        <v/>
      </c>
      <c r="CS516" s="463" t="str">
        <f>IF(_tag_month_day!AQ506="","",_tag_month_day!AQ506)</f>
        <v/>
      </c>
      <c r="CT516" s="4" t="str">
        <f>IF(_tag_month_day!AR506="","",_tag_month_day!AR506)</f>
        <v/>
      </c>
      <c r="CU516" s="464" t="e">
        <f>DU516/AJ516</f>
        <v>#VALUE!</v>
      </c>
      <c r="CV516" s="451" t="e">
        <f>BG516/BH516</f>
        <v>#VALUE!</v>
      </c>
      <c r="CW516" s="465" t="e">
        <f>AJ516*(1-CV516)*CU516*AF516</f>
        <v>#VALUE!</v>
      </c>
      <c r="CX516" s="465" t="e">
        <f>CW516*94%</f>
        <v>#VALUE!</v>
      </c>
      <c r="CY516" s="466" t="e">
        <f>IF(CX516=0,0,DS516/(DS516+CX516))</f>
        <v>#VALUE!</v>
      </c>
      <c r="CZ516" s="465" t="e">
        <f>$AJ516*EF516</f>
        <v>#VALUE!</v>
      </c>
      <c r="DA516" s="465" t="e">
        <f>$AJ516*EG516</f>
        <v>#VALUE!</v>
      </c>
      <c r="DB516" s="465" t="e">
        <f>$AJ516*EH516</f>
        <v>#VALUE!</v>
      </c>
      <c r="DC516" s="465" t="e">
        <f>$AJ516*EI516</f>
        <v>#VALUE!</v>
      </c>
      <c r="DD516" s="465" t="e">
        <f>$AJ516*EJ516</f>
        <v>#VALUE!</v>
      </c>
      <c r="DE516" s="465" t="e">
        <f>$AJ516*EK516</f>
        <v>#VALUE!</v>
      </c>
      <c r="DF516" s="465" t="e">
        <f>$AJ516*EL516</f>
        <v>#VALUE!</v>
      </c>
      <c r="DG516" s="465" t="e">
        <f>$AJ516*EM516</f>
        <v>#VALUE!</v>
      </c>
      <c r="DH516" s="465" t="e">
        <f>$AJ516*EN516</f>
        <v>#VALUE!</v>
      </c>
      <c r="DI516" s="465" t="e">
        <f>$AJ516*EO516</f>
        <v>#VALUE!</v>
      </c>
      <c r="DJ516" s="465" t="e">
        <f>CZ516*(1-EP516)</f>
        <v>#VALUE!</v>
      </c>
      <c r="DK516" s="465" t="e">
        <f>DA516*(1-ER516)</f>
        <v>#VALUE!</v>
      </c>
      <c r="DL516" s="465" t="e">
        <f>DB516*(1-EQ516)</f>
        <v>#VALUE!</v>
      </c>
      <c r="DM516" s="465" t="e">
        <f>DC516*(1-ES516)</f>
        <v>#VALUE!</v>
      </c>
      <c r="DN516" s="465" t="e">
        <f>DD516*(1-ET516)</f>
        <v>#VALUE!</v>
      </c>
      <c r="DO516" s="465" t="e">
        <f>DE516</f>
        <v>#VALUE!</v>
      </c>
      <c r="DP516" s="465" t="e">
        <f>DF516*(1-EU516)</f>
        <v>#VALUE!</v>
      </c>
      <c r="DQ516" s="465" t="e">
        <f>DG516*(1-EV516)</f>
        <v>#VALUE!</v>
      </c>
      <c r="DR516" s="465" t="e">
        <f>DH516*(1-EW516)</f>
        <v>#VALUE!</v>
      </c>
      <c r="DS516" s="465" t="e">
        <f>DI516</f>
        <v>#VALUE!</v>
      </c>
      <c r="DT516" s="465" t="e">
        <f>SUM(DJ516:DS516)</f>
        <v>#VALUE!</v>
      </c>
      <c r="DU516" s="465" t="e">
        <f>(GS516:GX516)+(DP516+DQ516+DR516)*GY516+DS516</f>
        <v>#VALUE!</v>
      </c>
      <c r="DV516" s="451" t="e">
        <f>AV516/$BH516/(1-EP516)</f>
        <v>#VALUE!</v>
      </c>
      <c r="DW516" s="451" t="e">
        <f>AW516/$BH516/(1-ER516)</f>
        <v>#VALUE!</v>
      </c>
      <c r="DX516" s="451" t="e">
        <f>AX516/$BH516/(1-EQ516)</f>
        <v>#VALUE!</v>
      </c>
      <c r="DY516" s="451" t="e">
        <f>AY516/$BH516/(1-ES516)</f>
        <v>#VALUE!</v>
      </c>
      <c r="DZ516" s="451" t="e">
        <f>AZ516/$BH516/(1-ET516)</f>
        <v>#VALUE!</v>
      </c>
      <c r="EA516" s="451" t="e">
        <f>BA516/$BH516/(1-AX516)</f>
        <v>#VALUE!</v>
      </c>
      <c r="EB516" s="451" t="e">
        <f>BB516/$BH516/(1-EU516)</f>
        <v>#VALUE!</v>
      </c>
      <c r="EC516" s="451" t="e">
        <f>BC516/$BH516/(1-EV516)</f>
        <v>#VALUE!</v>
      </c>
      <c r="ED516" s="451" t="e">
        <f>BD516/$BH516/(1-EW516)</f>
        <v>#VALUE!</v>
      </c>
      <c r="EE516" s="451" t="e">
        <f>BG516/BH516</f>
        <v>#VALUE!</v>
      </c>
      <c r="EF516" s="451" t="e">
        <f>DV516/SUM($DV516:$EE516)</f>
        <v>#VALUE!</v>
      </c>
      <c r="EG516" s="451" t="e">
        <f>DW516/SUM($DV516:$EE516)</f>
        <v>#VALUE!</v>
      </c>
      <c r="EH516" s="451" t="e">
        <f>DX516/SUM($DV516:$EE516)</f>
        <v>#VALUE!</v>
      </c>
      <c r="EI516" s="451" t="e">
        <f>DY516/SUM($DV516:$EE516)</f>
        <v>#VALUE!</v>
      </c>
      <c r="EJ516" s="451" t="e">
        <f>DZ516/SUM($DV516:$EE516)</f>
        <v>#VALUE!</v>
      </c>
      <c r="EK516" s="451" t="e">
        <f>EA516/SUM($DV516:$EE516)</f>
        <v>#VALUE!</v>
      </c>
      <c r="EL516" s="451" t="e">
        <f>EB516/SUM($DV516:$EE516)</f>
        <v>#VALUE!</v>
      </c>
      <c r="EM516" s="451" t="e">
        <f>EC516/SUM($DV516:$EE516)</f>
        <v>#VALUE!</v>
      </c>
      <c r="EN516" s="451" t="e">
        <f>ED516/SUM($DV516:$EE516)</f>
        <v>#VALUE!</v>
      </c>
      <c r="EO516" s="451" t="e">
        <f>EE516/SUM($DV516:$EE516)</f>
        <v>#VALUE!</v>
      </c>
      <c r="EP516" s="450">
        <f>EP515</f>
        <v>0.080000000000000002</v>
      </c>
      <c r="EQ516" s="450">
        <f>EQ515</f>
        <v>0.014999999999999999</v>
      </c>
      <c r="ER516" s="450">
        <f>ER515</f>
        <v>0.014999999999999999</v>
      </c>
      <c r="ES516" s="450">
        <f>ES515</f>
        <v>0.014999999999999999</v>
      </c>
      <c r="ET516" s="450">
        <f>ET515</f>
        <v>0.014999999999999999</v>
      </c>
      <c r="EU516" s="450">
        <f>EU515</f>
        <v>0.089999999999999997</v>
      </c>
      <c r="EV516" s="450">
        <f>EV515</f>
        <v>0.089999999999999997</v>
      </c>
      <c r="EW516" s="450">
        <f>EW515</f>
        <v>0.089999999999999997</v>
      </c>
      <c r="EX516" s="431" t="str">
        <f>IF(_tag_month_day!AS506="","",_tag_month_day!AS506/100)</f>
        <v/>
      </c>
      <c r="EY516" s="431" t="str">
        <f>IF(_tag_month_day!AT506="","",_tag_month_day!AT506/100)</f>
        <v/>
      </c>
      <c r="EZ516" s="431" t="str">
        <f>IF(_tag_month_day!AU506="","",_tag_month_day!AU506/100)</f>
        <v/>
      </c>
      <c r="FA516" s="431" t="str">
        <f>IF(_tag_month_day!AV506="","",_tag_month_day!AV506/100)</f>
        <v/>
      </c>
      <c r="FB516" s="431" t="str">
        <f>IF(_tag_month_day!AW506="","",_tag_month_day!AW506/100)</f>
        <v/>
      </c>
      <c r="FC516" s="431" t="str">
        <f>IF(_tag_month_day!AX506="","",_tag_month_day!AX506/100)</f>
        <v/>
      </c>
      <c r="FD516" s="449" t="str">
        <f>IF(_tag_month_day!AY506="","",_tag_month_day!AY506/100)</f>
        <v/>
      </c>
      <c r="FE516" s="449" t="str">
        <f>IF(_tag_month_day!AZ506="","",_tag_month_day!AZ506/100)</f>
        <v/>
      </c>
      <c r="FF516" s="449" t="str">
        <f>IF(_tag_month_day!BA506="","",_tag_month_day!BA506/100)</f>
        <v/>
      </c>
      <c r="FG516" s="449" t="str">
        <f>IF(_tag_month_day!BB506="","",_tag_month_day!BB506/100)</f>
        <v/>
      </c>
      <c r="FH516" s="467" t="str">
        <f>IF(_tag_month_day!BC506="","",_tag_month_day!BC506/100)</f>
        <v/>
      </c>
      <c r="FI516" s="449">
        <f>FI515</f>
        <v>0.40999999999999998</v>
      </c>
      <c r="FJ516" s="449">
        <f>FJ515</f>
        <v>0.11</v>
      </c>
      <c r="FK516" s="449">
        <f>FK515</f>
        <v>0.014999999999999999</v>
      </c>
      <c r="FL516" s="449">
        <f>FL515</f>
        <v>0</v>
      </c>
      <c r="FM516" s="467">
        <f>FM515</f>
        <v>0.0001</v>
      </c>
      <c r="FN516" s="449">
        <f>FN515</f>
        <v>0.32000000000000001</v>
      </c>
      <c r="FO516" s="449">
        <f>FO515</f>
        <v>0.20000000000000001</v>
      </c>
      <c r="FP516" s="449">
        <f>FP515</f>
        <v>0.01</v>
      </c>
      <c r="FQ516" s="449">
        <f>FQ515</f>
        <v>0</v>
      </c>
      <c r="FR516" s="467">
        <f>FR515</f>
        <v>0.0001</v>
      </c>
      <c r="FS516" s="449" t="str">
        <f>IF(_tag_month_day!BD506="","",_tag_month_day!BD506/100)</f>
        <v/>
      </c>
      <c r="FT516" s="449" t="str">
        <f>IF(_tag_month_day!BE506="","",_tag_month_day!BE506/100)</f>
        <v/>
      </c>
      <c r="FU516" s="449" t="str">
        <f>IF(_tag_month_day!BF506="","",_tag_month_day!BF506/100)</f>
        <v/>
      </c>
      <c r="FV516" s="449" t="str">
        <f>IF(_tag_month_day!BG506="","",_tag_month_day!BG506/100)</f>
        <v/>
      </c>
      <c r="FW516" s="467" t="str">
        <f>IF(_tag_month_day!BH506="","",_tag_month_day!BH506/100)</f>
        <v/>
      </c>
      <c r="FX516" s="449" t="str">
        <f>IF(_tag_month_day!BI506="","",_tag_month_day!BI506/100)</f>
        <v/>
      </c>
      <c r="FY516" s="449" t="str">
        <f>IF(_tag_month_day!BJ506="","",_tag_month_day!BJ506/100)</f>
        <v/>
      </c>
      <c r="FZ516" s="468" t="str">
        <f>IF(_tag_month_day!BK506="","",_tag_month_day!BK506/100)</f>
        <v/>
      </c>
      <c r="GA516" s="449" t="str">
        <f>IF(_tag_month_day!BL506="","",_tag_month_day!BL506/100)</f>
        <v/>
      </c>
      <c r="GB516" s="467" t="str">
        <f>IF(_tag_month_day!BM506="","",_tag_month_day!BM506/100)</f>
        <v/>
      </c>
      <c r="GC516" s="431" t="str">
        <f>IF(_tag_month_day!BN506="","",_tag_month_day!BN506/100)</f>
        <v/>
      </c>
      <c r="GD516" s="431" t="str">
        <f>IF(_tag_month_day!BO506="","",_tag_month_day!BO506/100)</f>
        <v/>
      </c>
      <c r="GE516" s="431" t="str">
        <f>IF(_tag_month_day!BP506="","",_tag_month_day!BP506/100)</f>
        <v/>
      </c>
      <c r="GF516" s="431" t="str">
        <f>IF(_tag_month_day!BQ506="","",_tag_month_day!BQ506/100)</f>
        <v/>
      </c>
      <c r="GG516" s="431" t="str">
        <f>IF(_tag_month_day!BR506="","",_tag_month_day!BR506/100)</f>
        <v/>
      </c>
      <c r="GH516" s="431" t="str">
        <f>IF(_tag_month_day!BS506="","",_tag_month_day!BS506/100)</f>
        <v/>
      </c>
      <c r="GI516" s="467" t="str">
        <f>IF(_tag_month_day!BT506="","",_tag_month_day!BT506/100)</f>
        <v/>
      </c>
      <c r="GJ516" s="469" t="str">
        <f>IF(_tag_month_day!BU506="","",_tag_month_day!BU506/100)</f>
        <v/>
      </c>
      <c r="GK516" s="470">
        <f>GK515</f>
        <v>0.070000000000000007</v>
      </c>
      <c r="GL516" s="470">
        <f>GL515</f>
        <v>0.029999999999999999</v>
      </c>
      <c r="GM516" s="471" t="str">
        <f>IF(_tag_month_day!BX506="","",_tag_month_day!BX506/100)</f>
        <v/>
      </c>
      <c r="GN516" s="470">
        <f>GN515</f>
        <v>0.070000000000000007</v>
      </c>
      <c r="GO516" s="470">
        <f>GO515</f>
        <v>0.029999999999999999</v>
      </c>
      <c r="GP516" s="470">
        <f>GP515</f>
        <v>0.089999999999999997</v>
      </c>
      <c r="GQ516" s="470">
        <f>GQ515</f>
        <v>0.029999999999999999</v>
      </c>
      <c r="GR516" s="471" t="str">
        <f>IF(_tag_month_day!CA506="","",_tag_month_day!CA506/100)</f>
        <v/>
      </c>
      <c r="GS516" s="472">
        <f>GS515</f>
        <v>0.95299999999999996</v>
      </c>
      <c r="GT516" s="472">
        <f>GT515</f>
        <v>0.55000000000000004</v>
      </c>
      <c r="GU516" s="472">
        <f>GU515</f>
        <v>0.55000000000000004</v>
      </c>
      <c r="GV516" s="472">
        <f>GV515</f>
        <v>0.55000000000000004</v>
      </c>
      <c r="GW516" s="472">
        <f>GW515</f>
        <v>0.5</v>
      </c>
      <c r="GX516" s="472">
        <f>GX515</f>
        <v>0.93500000000000005</v>
      </c>
      <c r="GY516" s="472">
        <f>GY515</f>
        <v>0.14999999999999999</v>
      </c>
      <c r="GZ516" s="472">
        <f>GZ515</f>
        <v>1</v>
      </c>
      <c r="HA516" s="474">
        <f>HA515</f>
        <v>0.047</v>
      </c>
      <c r="HB516" s="474">
        <f>HB515</f>
        <v>0.45000000000000001</v>
      </c>
      <c r="HC516" s="474">
        <f>HC515</f>
        <v>0.45000000000000001</v>
      </c>
      <c r="HD516" s="474">
        <f>HD515</f>
        <v>0.45000000000000001</v>
      </c>
      <c r="HE516" s="474">
        <f>HE515</f>
        <v>0.5</v>
      </c>
      <c r="HF516" s="474">
        <f>HF515</f>
        <v>0.065000000000000002</v>
      </c>
      <c r="HG516" s="474">
        <f>HG515</f>
        <v>0.84999999999999998</v>
      </c>
      <c r="HH516" s="474">
        <f>HH515</f>
        <v>0</v>
      </c>
      <c r="HI516" s="10">
        <f>IF(BZ516&lt;&gt;"",CK516-BV516,0)</f>
        <v>0</v>
      </c>
      <c r="HJ516" s="10" t="e">
        <f>IF(AJ516&gt;0,AH516-AJ516,0)</f>
        <v>#VALUE!</v>
      </c>
      <c r="HK516" s="466">
        <f>HK515</f>
        <v>0.84999999999999998</v>
      </c>
      <c r="HL516" s="424">
        <f>HL515</f>
        <v>550000</v>
      </c>
      <c r="HM516" s="424">
        <f>HM515</f>
        <v>480000</v>
      </c>
      <c r="HN516" s="465" t="e">
        <f>(DJ516*EZ516+DK516*FH516+DL516*FM516+DM516*FR516+DN516*FW516+DO516*GB516+DS516*GI516+DP516*GM516+DR516*GR516)*1000*2</f>
        <v>#VALUE!</v>
      </c>
      <c r="HO516" s="465" t="e">
        <f>HN516*HK516*$HO$2/HL516*1000000</f>
        <v>#VALUE!</v>
      </c>
      <c r="HP516" s="465" t="e">
        <f>HN516*HK516*$HP$2/HM516*1000000</f>
        <v>#VALUE!</v>
      </c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</row>
    <row customFormat="1" r="517" s="0">
      <c r="A517" s="420">
        <v>506</v>
      </c>
      <c r="B517" s="421">
        <f ca="1">IF(D517=D516,B516,IF(D517="夜班",B516+1,B516))</f>
        <v>43607</v>
      </c>
      <c r="C517" s="422">
        <f>C516</f>
        <v>0.041666666666666699</v>
      </c>
      <c r="D517" s="10" t="str">
        <f ca="1">IF(HOUR(G517)&lt;8,"夜班",IF(HOUR(G517)&lt;16,"白班",IF(HOUR(G517)&lt;24,"中班",0)))</f>
        <v>夜班</v>
      </c>
      <c r="E517" s="10" t="e">
        <f ca="1">IF(F517=1,"甲",IF(F517=2,"乙",IF(F517=3,"丙",IF(F517=4,"丁",""))))</f>
        <v>#REF!</v>
      </c>
      <c r="F517" s="10" t="e">
        <f ca="1">SUMPRODUCT((成本日报!$A$3:$A$95=计划!B517)*(成本日报!$B$3:$B$95=计划!$D517),成本日报!$C$3:$C$95)</f>
        <v>#REF!</v>
      </c>
      <c r="G517" s="423">
        <f ca="1">G516+C516</f>
        <v>43607.041666665442</v>
      </c>
      <c r="H517" s="423">
        <f ca="1">$G517+$C517/60*10+$C517*0</f>
        <v>43607.048611109887</v>
      </c>
      <c r="I517" s="423">
        <f ca="1">$G517+$C517/60*18+$C517*0</f>
        <v>43607.054166665439</v>
      </c>
      <c r="J517" s="423">
        <f ca="1">$G517+$C517/60*0+$C517*1</f>
        <v>43607.083333332106</v>
      </c>
      <c r="K517" s="423">
        <f ca="1">$G517+$C517/60*30+$C517*2</f>
        <v>43607.145833332113</v>
      </c>
      <c r="L517" s="423">
        <f ca="1">$G517+$C517/60*0+$C517*3</f>
        <v>43607.166666665442</v>
      </c>
      <c r="M517" s="424" t="str">
        <f>IF(_tag_month_day!A507="","",_tag_month_day!A507)</f>
        <v/>
      </c>
      <c r="N517" s="424" t="str">
        <f>IF(_tag_month_day!B507="","",_tag_month_day!B507)</f>
        <v/>
      </c>
      <c r="O517" s="425" t="e">
        <f>IF(M517+N517=0,"",M517+N517)</f>
        <v>#VALUE!</v>
      </c>
      <c r="P517" s="424" t="str">
        <f>IF(_tag_month_day!C507="","",_tag_month_day!C507)</f>
        <v/>
      </c>
      <c r="Q517" s="424" t="str">
        <f>IF(_tag_month_day!D507="","",_tag_month_day!D507)</f>
        <v/>
      </c>
      <c r="R517" s="426" t="str">
        <f>IF(_tag_month_day!CB507="","",_tag_month_day!CB507/100)</f>
        <v/>
      </c>
      <c r="S517" s="427" t="str">
        <f>IF(_tag_month_day!E507="","",_tag_month_day!E507)</f>
        <v/>
      </c>
      <c r="T517" s="427" t="str">
        <f>IF(_tag_month_day!F507="","",_tag_month_day!F507)</f>
        <v/>
      </c>
      <c r="U517" s="428" t="e">
        <f>S517+T517</f>
        <v>#VALUE!</v>
      </c>
      <c r="V517" s="429" t="e">
        <f>U517/AJ517</f>
        <v>#VALUE!</v>
      </c>
      <c r="W517" s="430" t="str">
        <f>IF(_jhy_month_day!A507="","",_jhy_month_day!A507)</f>
        <v/>
      </c>
      <c r="X517" s="431" t="str">
        <f>IF(_jhy_month_day!B507="","",_jhy_month_day!B507/100)</f>
        <v/>
      </c>
      <c r="Y517" s="431" t="str">
        <f>IF(_jhy_month_day!C507="","",_jhy_month_day!C507/100)</f>
        <v/>
      </c>
      <c r="Z517" s="432">
        <f>Z513+1</f>
        <v>127</v>
      </c>
      <c r="AA517" s="433" t="str">
        <f>IF(_tag_month_day!G507="","",_tag_month_day!G507/100)</f>
        <v/>
      </c>
      <c r="AB517" s="433" t="str">
        <f>IF(_tag_month_day!H507="","",_tag_month_day!H507/100)</f>
        <v/>
      </c>
      <c r="AC517" s="434">
        <f>IF(X517="",AC516,BK517*($AV516*X517+$AW516*FD516+$AX516*FI516+$AY516*FN516+$AZ516*FS516+$BA516*FX516+$BG516*GE516)/(AV516*Y517+AX516*FK516+AW516*FF516+AY516*FP516+AZ516*FU516+BA516*FZ516+BG516*GG516+BB516*GK516+BC516*GN516+BD516*GP516))</f>
        <v>1.59963432013121</v>
      </c>
      <c r="AD517" s="435" t="str">
        <f>IF(AC517=AC516,"",AC517-AC516)</f>
        <v/>
      </c>
      <c r="AE517" s="436" t="str">
        <f>IF(1-AF517=0,"",(1-AF517))</f>
        <v/>
      </c>
      <c r="AF517" s="437">
        <v>1</v>
      </c>
      <c r="AG517" s="10" t="str">
        <f>AG516</f>
        <v>9A3</v>
      </c>
      <c r="AH517" s="438" t="str">
        <f>AH516</f>
        <v/>
      </c>
      <c r="AI517" s="424"/>
      <c r="AJ517" s="10" t="str">
        <f>IF(_tag_month_day!I507="","",_tag_month_day!I507)</f>
        <v/>
      </c>
      <c r="AK517" s="440"/>
      <c r="AL517" s="440"/>
      <c r="AM517" s="440"/>
      <c r="AN517" s="441">
        <f>AN516</f>
        <v>2</v>
      </c>
      <c r="AO517" s="441">
        <f>AO516</f>
        <v>8</v>
      </c>
      <c r="AP517" s="442" t="e">
        <f>(IF(AN517=0,AS516,AS516*(1+AO517/AN517)/(AR517+AO517/AN517)))+AT517</f>
        <v>#VALUE!</v>
      </c>
      <c r="AQ517" s="443" t="str">
        <f>IF(_tag_month_day!J507="","",_tag_month_day!J507/100)</f>
        <v/>
      </c>
      <c r="AR517" s="444">
        <f>AR516</f>
        <v>1.3</v>
      </c>
      <c r="AS517" s="445" t="e">
        <f>AQ517*(AN517*AR517+AO517)/(AN517+AO517)</f>
        <v>#VALUE!</v>
      </c>
      <c r="AT517" s="445" t="e">
        <f>(SUM(BE517:BF517)-SUM(BE516:BF516))*0.05</f>
        <v>#VALUE!</v>
      </c>
      <c r="AU517" s="446" t="str">
        <f>IF(_tag_month_day!CC507="","",IF(_tag_month_day!CC507&gt;0,_tag_month_day!CD507,_tag_month_day!CE507))</f>
        <v/>
      </c>
      <c r="AV517" s="447" t="str">
        <f>IF(_tag_month_day!L507="","",_tag_month_day!L507/100)</f>
        <v/>
      </c>
      <c r="AW517" s="431">
        <f>AW516</f>
        <v>0</v>
      </c>
      <c r="AX517" s="431">
        <f>AX516</f>
        <v>0</v>
      </c>
      <c r="AY517" s="431" t="str">
        <f>IF(_tag_month_day!M507="","",_tag_month_day!M507/100)</f>
        <v/>
      </c>
      <c r="AZ517" s="431" t="str">
        <f>IF(_tag_month_day!N507="","",_tag_month_day!N507/100)</f>
        <v/>
      </c>
      <c r="BA517" s="431" t="str">
        <f>IF(_tag_month_day!O507="","",_tag_month_day!O507/100)</f>
        <v/>
      </c>
      <c r="BB517" s="448" t="str">
        <f>IF(_tag_month_day!P507="","",_tag_month_day!P507/100)</f>
        <v/>
      </c>
      <c r="BC517" s="448">
        <f>BC516</f>
        <v>0</v>
      </c>
      <c r="BD517" s="448" t="str">
        <f>IF(_tag_month_day!Q507="","",_tag_month_day!Q507/100)</f>
        <v/>
      </c>
      <c r="BE517" s="449" t="str">
        <f>IF(_tag_month_day!R507="","",_tag_month_day!R507/100)</f>
        <v/>
      </c>
      <c r="BF517" s="388" t="e">
        <f>(AU517*(100+BE517*100))/(AJ517-AU517)/100</f>
        <v>#VALUE!</v>
      </c>
      <c r="BG517" s="450" t="e">
        <f>BE517+BF517</f>
        <v>#VALUE!</v>
      </c>
      <c r="BH517" s="451" t="e">
        <f>SUM(AV517:BF517)</f>
        <v>#VALUE!</v>
      </c>
      <c r="BI517" s="452" t="e">
        <f>IF(CX517=0,BI516,(DK517*查询!$R$5+DL517*查询!$Q$5+DM517*查询!$N$5+DN517*查询!$O$5+DO517*查询!$P$5)*AF517/CX517)</f>
        <v>#VALUE!</v>
      </c>
      <c r="BJ517" s="452" t="e">
        <f>IF(CX517=0,BJ516,(DP517*查询!$S$5+DQ517*查询!$T$5+DR517*查询!$U$5)*AF517/CX517)</f>
        <v>#VALUE!</v>
      </c>
      <c r="BK517" s="452">
        <f>BK516</f>
        <v>1</v>
      </c>
      <c r="BL517" s="453" t="e">
        <f>SUMPRODUCT((AV517:BA517)*(GS517:GX517))/((GS517:GX517)+SUM(BB517:BD517)*GY517+BG517*GZ517)</f>
        <v>#VALUE!</v>
      </c>
      <c r="BM517" s="453" t="e">
        <f>BK517*($AV517*FB517+$AW517*FD517+$AX517*FI517+$AY517*FN517+$AZ517*FS517+$BA517*FX517+$BG517*GE517)/(AV517*EY517+AX517*FK517+AW517*FF517+AY517*FP517+AZ517*FU517+BA517*FZ517+BG517*GG517+BB517*GK517+BC517*GN517+BD517*GP517)</f>
        <v>#VALUE!</v>
      </c>
      <c r="BN517" s="453" t="e">
        <f>($AV517*FC517+$AX517*FJ517+$AW517*FE517+$AY517*FO517+$AZ517*FT517+$BA517*FY517+$BG517*GF517)/($AV517*FA517+BG517*GH517+BB517*GL517+BC517*GO517+BD517*GQ517+BA517*GA517)</f>
        <v>#VALUE!</v>
      </c>
      <c r="BO517" s="454" t="e">
        <f>SUMPRODUCT(AV517:BA517*GS517:GX517)/(GS517:GX517+(BB517+BC517+BD517)*GY517+BG517)</f>
        <v>#VALUE!</v>
      </c>
      <c r="BP517" s="454" t="e">
        <f>SUMPRODUCT(AV517:BA517*GS517:GX517)/(GS517:GX517+(BB517+BC517+BD517)*GY517+BG517)</f>
        <v>#VALUE!</v>
      </c>
      <c r="BQ517" s="454" t="e">
        <f>SUMPRODUCT(AV517:BA517*GS517:GX517)/(GS517:GX517+(BB517+BC517+BD517)*GY517+BG517)</f>
        <v>#VALUE!</v>
      </c>
      <c r="BR517" s="453" t="str">
        <f>IF(_tag_month_day!T507="","",_tag_month_day!T507)</f>
        <v/>
      </c>
      <c r="BS517" s="453" t="str">
        <f>IF(_tag_month_day!U507="","",_tag_month_day!U507)</f>
        <v/>
      </c>
      <c r="BT517" s="455" t="str">
        <f>IF(CK517="","",IF((CK517&gt;=BV517-0.12)*(CK517&lt;=BV517+0.12),"合格","不合格"))</f>
        <v/>
      </c>
      <c r="BU517" s="456" t="str">
        <f>IF(_tag_month_day!V507="","",_tag_month_day!V507)</f>
        <v/>
      </c>
      <c r="BV517" s="457" t="str">
        <f>IF(_tag_month_day!W507="","",_tag_month_day!W507)</f>
        <v/>
      </c>
      <c r="BW517" s="458" t="str">
        <f>IF(_tag_month_day!X507="","",_tag_month_day!X507)</f>
        <v/>
      </c>
      <c r="BX517" s="458" t="str">
        <f>IF(_tag_month_day!Y507="","",_tag_month_day!Y507)</f>
        <v/>
      </c>
      <c r="BY517" s="459">
        <f ca="1">L517</f>
        <v>43607.166666665442</v>
      </c>
      <c r="BZ517" s="460"/>
      <c r="CA517" s="461"/>
      <c r="CB517" s="424" t="str">
        <f>IF(_tag_month_day!Z507="","",_tag_month_day!Z507)</f>
        <v/>
      </c>
      <c r="CC517" s="424" t="str">
        <f>IF(_tag_month_day!AA507="","",_tag_month_day!AA507)</f>
        <v/>
      </c>
      <c r="CD517" s="424" t="str">
        <f>IF(_tag_month_day!AB507="","",_tag_month_day!AB507)</f>
        <v/>
      </c>
      <c r="CE517" s="424" t="str">
        <f>IF(_tag_month_day!AC507="","",_tag_month_day!AC507)</f>
        <v/>
      </c>
      <c r="CF517" s="424" t="str">
        <f>IF(_tag_month_day!AD507="","",_tag_month_day!AD507)</f>
        <v/>
      </c>
      <c r="CG517" s="424" t="str">
        <f>IF(_tag_month_day!AE507="","",_tag_month_day!AE507)</f>
        <v/>
      </c>
      <c r="CH517" s="424" t="str">
        <f>IF(_tag_month_day!AF507="","",_tag_month_day!AF507)</f>
        <v/>
      </c>
      <c r="CI517" s="424" t="str">
        <f>IF(_tag_month_day!AG507="","",_tag_month_day!AG507)</f>
        <v/>
      </c>
      <c r="CJ517" s="424" t="str">
        <f>IF(_tag_month_day!AH507="","",_tag_month_day!AH507)</f>
        <v/>
      </c>
      <c r="CK517" s="424" t="str">
        <f>IF(_tag_month_day!AI507="","",_tag_month_day!AI507)</f>
        <v/>
      </c>
      <c r="CL517" s="4" t="str">
        <f>IF(_tag_month_day!AJ507="","",_tag_month_day!AJ507)</f>
        <v/>
      </c>
      <c r="CM517" s="4" t="str">
        <f>IF(_tag_month_day!AK507="","",_tag_month_day!AK507)</f>
        <v/>
      </c>
      <c r="CN517" s="4" t="str">
        <f>IF(_tag_month_day!AL507="","",_tag_month_day!AL507)</f>
        <v/>
      </c>
      <c r="CO517" s="4" t="str">
        <f>IF(_tag_month_day!AM507="","",_tag_month_day!AM507)</f>
        <v/>
      </c>
      <c r="CP517" s="4" t="str">
        <f>IF(_tag_month_day!AN507="","",_tag_month_day!AN507)</f>
        <v/>
      </c>
      <c r="CQ517" s="4" t="str">
        <f>IF(_tag_month_day!AO507="","",_tag_month_day!AO507)</f>
        <v/>
      </c>
      <c r="CR517" s="462" t="str">
        <f>IF(_tag_month_day!AP507="","",_tag_month_day!AP507)</f>
        <v/>
      </c>
      <c r="CS517" s="463" t="str">
        <f>IF(_tag_month_day!AQ507="","",_tag_month_day!AQ507)</f>
        <v/>
      </c>
      <c r="CT517" s="4" t="str">
        <f>IF(_tag_month_day!AR507="","",_tag_month_day!AR507)</f>
        <v/>
      </c>
      <c r="CU517" s="464" t="e">
        <f>DU517/AJ517</f>
        <v>#VALUE!</v>
      </c>
      <c r="CV517" s="451" t="e">
        <f>BG517/BH517</f>
        <v>#VALUE!</v>
      </c>
      <c r="CW517" s="465" t="e">
        <f>AJ517*(1-CV517)*CU517*AF517</f>
        <v>#VALUE!</v>
      </c>
      <c r="CX517" s="465" t="e">
        <f>CW517*94%</f>
        <v>#VALUE!</v>
      </c>
      <c r="CY517" s="466" t="e">
        <f>IF(CX517=0,0,DS517/(DS517+CX517))</f>
        <v>#VALUE!</v>
      </c>
      <c r="CZ517" s="465" t="e">
        <f>$AJ517*EF517</f>
        <v>#VALUE!</v>
      </c>
      <c r="DA517" s="465" t="e">
        <f>$AJ517*EG517</f>
        <v>#VALUE!</v>
      </c>
      <c r="DB517" s="465" t="e">
        <f>$AJ517*EH517</f>
        <v>#VALUE!</v>
      </c>
      <c r="DC517" s="465" t="e">
        <f>$AJ517*EI517</f>
        <v>#VALUE!</v>
      </c>
      <c r="DD517" s="465" t="e">
        <f>$AJ517*EJ517</f>
        <v>#VALUE!</v>
      </c>
      <c r="DE517" s="465" t="e">
        <f>$AJ517*EK517</f>
        <v>#VALUE!</v>
      </c>
      <c r="DF517" s="465" t="e">
        <f>$AJ517*EL517</f>
        <v>#VALUE!</v>
      </c>
      <c r="DG517" s="465" t="e">
        <f>$AJ517*EM517</f>
        <v>#VALUE!</v>
      </c>
      <c r="DH517" s="465" t="e">
        <f>$AJ517*EN517</f>
        <v>#VALUE!</v>
      </c>
      <c r="DI517" s="465" t="e">
        <f>$AJ517*EO517</f>
        <v>#VALUE!</v>
      </c>
      <c r="DJ517" s="465" t="e">
        <f>CZ517*(1-EP517)</f>
        <v>#VALUE!</v>
      </c>
      <c r="DK517" s="465" t="e">
        <f>DA517*(1-ER517)</f>
        <v>#VALUE!</v>
      </c>
      <c r="DL517" s="465" t="e">
        <f>DB517*(1-EQ517)</f>
        <v>#VALUE!</v>
      </c>
      <c r="DM517" s="465" t="e">
        <f>DC517*(1-ES517)</f>
        <v>#VALUE!</v>
      </c>
      <c r="DN517" s="465" t="e">
        <f>DD517*(1-ET517)</f>
        <v>#VALUE!</v>
      </c>
      <c r="DO517" s="465" t="e">
        <f>DE517</f>
        <v>#VALUE!</v>
      </c>
      <c r="DP517" s="465" t="e">
        <f>DF517*(1-EU517)</f>
        <v>#VALUE!</v>
      </c>
      <c r="DQ517" s="465" t="e">
        <f>DG517*(1-EV517)</f>
        <v>#VALUE!</v>
      </c>
      <c r="DR517" s="465" t="e">
        <f>DH517*(1-EW517)</f>
        <v>#VALUE!</v>
      </c>
      <c r="DS517" s="465" t="e">
        <f>DI517</f>
        <v>#VALUE!</v>
      </c>
      <c r="DT517" s="465" t="e">
        <f>SUM(DJ517:DS517)</f>
        <v>#VALUE!</v>
      </c>
      <c r="DU517" s="465" t="e">
        <f>(GS517:GX517)+(DP517+DQ517+DR517)*GY517+DS517</f>
        <v>#VALUE!</v>
      </c>
      <c r="DV517" s="451" t="e">
        <f>AV517/$BH517/(1-EP517)</f>
        <v>#VALUE!</v>
      </c>
      <c r="DW517" s="451" t="e">
        <f>AW517/$BH517/(1-ER517)</f>
        <v>#VALUE!</v>
      </c>
      <c r="DX517" s="451" t="e">
        <f>AX517/$BH517/(1-EQ517)</f>
        <v>#VALUE!</v>
      </c>
      <c r="DY517" s="451" t="e">
        <f>AY517/$BH517/(1-ES517)</f>
        <v>#VALUE!</v>
      </c>
      <c r="DZ517" s="451" t="e">
        <f>AZ517/$BH517/(1-ET517)</f>
        <v>#VALUE!</v>
      </c>
      <c r="EA517" s="451" t="e">
        <f>BA517/$BH517/(1-AX517)</f>
        <v>#VALUE!</v>
      </c>
      <c r="EB517" s="451" t="e">
        <f>BB517/$BH517/(1-EU517)</f>
        <v>#VALUE!</v>
      </c>
      <c r="EC517" s="451" t="e">
        <f>BC517/$BH517/(1-EV517)</f>
        <v>#VALUE!</v>
      </c>
      <c r="ED517" s="451" t="e">
        <f>BD517/$BH517/(1-EW517)</f>
        <v>#VALUE!</v>
      </c>
      <c r="EE517" s="451" t="e">
        <f>BG517/BH517</f>
        <v>#VALUE!</v>
      </c>
      <c r="EF517" s="451" t="e">
        <f>DV517/SUM($DV517:$EE517)</f>
        <v>#VALUE!</v>
      </c>
      <c r="EG517" s="451" t="e">
        <f>DW517/SUM($DV517:$EE517)</f>
        <v>#VALUE!</v>
      </c>
      <c r="EH517" s="451" t="e">
        <f>DX517/SUM($DV517:$EE517)</f>
        <v>#VALUE!</v>
      </c>
      <c r="EI517" s="451" t="e">
        <f>DY517/SUM($DV517:$EE517)</f>
        <v>#VALUE!</v>
      </c>
      <c r="EJ517" s="451" t="e">
        <f>DZ517/SUM($DV517:$EE517)</f>
        <v>#VALUE!</v>
      </c>
      <c r="EK517" s="451" t="e">
        <f>EA517/SUM($DV517:$EE517)</f>
        <v>#VALUE!</v>
      </c>
      <c r="EL517" s="451" t="e">
        <f>EB517/SUM($DV517:$EE517)</f>
        <v>#VALUE!</v>
      </c>
      <c r="EM517" s="451" t="e">
        <f>EC517/SUM($DV517:$EE517)</f>
        <v>#VALUE!</v>
      </c>
      <c r="EN517" s="451" t="e">
        <f>ED517/SUM($DV517:$EE517)</f>
        <v>#VALUE!</v>
      </c>
      <c r="EO517" s="451" t="e">
        <f>EE517/SUM($DV517:$EE517)</f>
        <v>#VALUE!</v>
      </c>
      <c r="EP517" s="450">
        <f>EP516</f>
        <v>0.080000000000000002</v>
      </c>
      <c r="EQ517" s="450">
        <f>EQ516</f>
        <v>0.014999999999999999</v>
      </c>
      <c r="ER517" s="450">
        <f>ER516</f>
        <v>0.014999999999999999</v>
      </c>
      <c r="ES517" s="450">
        <f>ES516</f>
        <v>0.014999999999999999</v>
      </c>
      <c r="ET517" s="450">
        <f>ET516</f>
        <v>0.014999999999999999</v>
      </c>
      <c r="EU517" s="450">
        <f>EU516</f>
        <v>0.089999999999999997</v>
      </c>
      <c r="EV517" s="450">
        <f>EV516</f>
        <v>0.089999999999999997</v>
      </c>
      <c r="EW517" s="450">
        <f>EW516</f>
        <v>0.089999999999999997</v>
      </c>
      <c r="EX517" s="431" t="str">
        <f>IF(_tag_month_day!AS507="","",_tag_month_day!AS507/100)</f>
        <v/>
      </c>
      <c r="EY517" s="431" t="str">
        <f>IF(_tag_month_day!AT507="","",_tag_month_day!AT507/100)</f>
        <v/>
      </c>
      <c r="EZ517" s="431" t="str">
        <f>IF(_tag_month_day!AU507="","",_tag_month_day!AU507/100)</f>
        <v/>
      </c>
      <c r="FA517" s="431" t="str">
        <f>IF(_tag_month_day!AV507="","",_tag_month_day!AV507/100)</f>
        <v/>
      </c>
      <c r="FB517" s="431" t="str">
        <f>IF(_tag_month_day!AW507="","",_tag_month_day!AW507/100)</f>
        <v/>
      </c>
      <c r="FC517" s="431" t="str">
        <f>IF(_tag_month_day!AX507="","",_tag_month_day!AX507/100)</f>
        <v/>
      </c>
      <c r="FD517" s="449" t="str">
        <f>IF(_tag_month_day!AY507="","",_tag_month_day!AY507/100)</f>
        <v/>
      </c>
      <c r="FE517" s="449" t="str">
        <f>IF(_tag_month_day!AZ507="","",_tag_month_day!AZ507/100)</f>
        <v/>
      </c>
      <c r="FF517" s="449" t="str">
        <f>IF(_tag_month_day!BA507="","",_tag_month_day!BA507/100)</f>
        <v/>
      </c>
      <c r="FG517" s="449" t="str">
        <f>IF(_tag_month_day!BB507="","",_tag_month_day!BB507/100)</f>
        <v/>
      </c>
      <c r="FH517" s="467" t="str">
        <f>IF(_tag_month_day!BC507="","",_tag_month_day!BC507/100)</f>
        <v/>
      </c>
      <c r="FI517" s="449">
        <f>FI516</f>
        <v>0.40999999999999998</v>
      </c>
      <c r="FJ517" s="449">
        <f>FJ516</f>
        <v>0.11</v>
      </c>
      <c r="FK517" s="449">
        <f>FK516</f>
        <v>0.014999999999999999</v>
      </c>
      <c r="FL517" s="449">
        <f>FL516</f>
        <v>0</v>
      </c>
      <c r="FM517" s="467">
        <f>FM516</f>
        <v>0.0001</v>
      </c>
      <c r="FN517" s="449">
        <f>FN516</f>
        <v>0.32000000000000001</v>
      </c>
      <c r="FO517" s="449">
        <f>FO516</f>
        <v>0.20000000000000001</v>
      </c>
      <c r="FP517" s="449">
        <f>FP516</f>
        <v>0.01</v>
      </c>
      <c r="FQ517" s="449">
        <f>FQ516</f>
        <v>0</v>
      </c>
      <c r="FR517" s="467">
        <f>FR516</f>
        <v>0.0001</v>
      </c>
      <c r="FS517" s="449" t="str">
        <f>IF(_tag_month_day!BD507="","",_tag_month_day!BD507/100)</f>
        <v/>
      </c>
      <c r="FT517" s="449" t="str">
        <f>IF(_tag_month_day!BE507="","",_tag_month_day!BE507/100)</f>
        <v/>
      </c>
      <c r="FU517" s="449" t="str">
        <f>IF(_tag_month_day!BF507="","",_tag_month_day!BF507/100)</f>
        <v/>
      </c>
      <c r="FV517" s="449" t="str">
        <f>IF(_tag_month_day!BG507="","",_tag_month_day!BG507/100)</f>
        <v/>
      </c>
      <c r="FW517" s="467" t="str">
        <f>IF(_tag_month_day!BH507="","",_tag_month_day!BH507/100)</f>
        <v/>
      </c>
      <c r="FX517" s="449" t="str">
        <f>IF(_tag_month_day!BI507="","",_tag_month_day!BI507/100)</f>
        <v/>
      </c>
      <c r="FY517" s="449" t="str">
        <f>IF(_tag_month_day!BJ507="","",_tag_month_day!BJ507/100)</f>
        <v/>
      </c>
      <c r="FZ517" s="468" t="str">
        <f>IF(_tag_month_day!BK507="","",_tag_month_day!BK507/100)</f>
        <v/>
      </c>
      <c r="GA517" s="449" t="str">
        <f>IF(_tag_month_day!BL507="","",_tag_month_day!BL507/100)</f>
        <v/>
      </c>
      <c r="GB517" s="467" t="str">
        <f>IF(_tag_month_day!BM507="","",_tag_month_day!BM507/100)</f>
        <v/>
      </c>
      <c r="GC517" s="431" t="str">
        <f>IF(_tag_month_day!BN507="","",_tag_month_day!BN507/100)</f>
        <v/>
      </c>
      <c r="GD517" s="431" t="str">
        <f>IF(_tag_month_day!BO507="","",_tag_month_day!BO507/100)</f>
        <v/>
      </c>
      <c r="GE517" s="431" t="str">
        <f>IF(_tag_month_day!BP507="","",_tag_month_day!BP507/100)</f>
        <v/>
      </c>
      <c r="GF517" s="431" t="str">
        <f>IF(_tag_month_day!BQ507="","",_tag_month_day!BQ507/100)</f>
        <v/>
      </c>
      <c r="GG517" s="431" t="str">
        <f>IF(_tag_month_day!BR507="","",_tag_month_day!BR507/100)</f>
        <v/>
      </c>
      <c r="GH517" s="431" t="str">
        <f>IF(_tag_month_day!BS507="","",_tag_month_day!BS507/100)</f>
        <v/>
      </c>
      <c r="GI517" s="467" t="str">
        <f>IF(_tag_month_day!BT507="","",_tag_month_day!BT507/100)</f>
        <v/>
      </c>
      <c r="GJ517" s="469" t="str">
        <f>IF(_tag_month_day!BU507="","",_tag_month_day!BU507/100)</f>
        <v/>
      </c>
      <c r="GK517" s="470">
        <f>GK516</f>
        <v>0.070000000000000007</v>
      </c>
      <c r="GL517" s="470">
        <f>GL516</f>
        <v>0.029999999999999999</v>
      </c>
      <c r="GM517" s="471" t="str">
        <f>IF(_tag_month_day!BX507="","",_tag_month_day!BX507/100)</f>
        <v/>
      </c>
      <c r="GN517" s="470">
        <f>GN516</f>
        <v>0.070000000000000007</v>
      </c>
      <c r="GO517" s="470">
        <f>GO516</f>
        <v>0.029999999999999999</v>
      </c>
      <c r="GP517" s="470">
        <f>GP516</f>
        <v>0.089999999999999997</v>
      </c>
      <c r="GQ517" s="470">
        <f>GQ516</f>
        <v>0.029999999999999999</v>
      </c>
      <c r="GR517" s="471" t="str">
        <f>IF(_tag_month_day!CA507="","",_tag_month_day!CA507/100)</f>
        <v/>
      </c>
      <c r="GS517" s="472">
        <f>GS516</f>
        <v>0.95299999999999996</v>
      </c>
      <c r="GT517" s="472">
        <f>GT516</f>
        <v>0.55000000000000004</v>
      </c>
      <c r="GU517" s="472">
        <f>GU516</f>
        <v>0.55000000000000004</v>
      </c>
      <c r="GV517" s="472">
        <f>GV516</f>
        <v>0.55000000000000004</v>
      </c>
      <c r="GW517" s="472">
        <f>GW516</f>
        <v>0.5</v>
      </c>
      <c r="GX517" s="472">
        <f>GX516</f>
        <v>0.93500000000000005</v>
      </c>
      <c r="GY517" s="472">
        <f>GY516</f>
        <v>0.14999999999999999</v>
      </c>
      <c r="GZ517" s="472">
        <f>GZ516</f>
        <v>1</v>
      </c>
      <c r="HA517" s="474">
        <f>HA516</f>
        <v>0.047</v>
      </c>
      <c r="HB517" s="474">
        <f>HB516</f>
        <v>0.45000000000000001</v>
      </c>
      <c r="HC517" s="474">
        <f>HC516</f>
        <v>0.45000000000000001</v>
      </c>
      <c r="HD517" s="474">
        <f>HD516</f>
        <v>0.45000000000000001</v>
      </c>
      <c r="HE517" s="474">
        <f>HE516</f>
        <v>0.5</v>
      </c>
      <c r="HF517" s="474">
        <f>HF516</f>
        <v>0.065000000000000002</v>
      </c>
      <c r="HG517" s="474">
        <f>HG516</f>
        <v>0.84999999999999998</v>
      </c>
      <c r="HH517" s="474">
        <f>HH516</f>
        <v>0</v>
      </c>
      <c r="HI517" s="10">
        <f>IF(BZ517&lt;&gt;"",CK517-BV517,0)</f>
        <v>0</v>
      </c>
      <c r="HJ517" s="10" t="e">
        <f>IF(AJ517&gt;0,AH517-AJ517,0)</f>
        <v>#VALUE!</v>
      </c>
      <c r="HK517" s="466">
        <f>HK516</f>
        <v>0.84999999999999998</v>
      </c>
      <c r="HL517" s="424">
        <f>HL516</f>
        <v>550000</v>
      </c>
      <c r="HM517" s="424">
        <f>HM516</f>
        <v>480000</v>
      </c>
      <c r="HN517" s="465" t="e">
        <f>(DJ517*EZ517+DK517*FH517+DL517*FM517+DM517*FR517+DN517*FW517+DO517*GB517+DS517*GI517+DP517*GM517+DR517*GR517)*1000*2</f>
        <v>#VALUE!</v>
      </c>
      <c r="HO517" s="465" t="e">
        <f>HN517*HK517*$HO$2/HL517*1000000</f>
        <v>#VALUE!</v>
      </c>
      <c r="HP517" s="465" t="e">
        <f>HN517*HK517*$HP$2/HM517*1000000</f>
        <v>#VALUE!</v>
      </c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</row>
    <row customFormat="1" r="518" s="0">
      <c r="A518" s="420">
        <v>507</v>
      </c>
      <c r="B518" s="421">
        <f ca="1">IF(D518=D517,B517,IF(D518="夜班",B517+1,B517))</f>
        <v>43607</v>
      </c>
      <c r="C518" s="422">
        <f>C517</f>
        <v>0.041666666666666699</v>
      </c>
      <c r="D518" s="10" t="str">
        <f ca="1">IF(HOUR(G518)&lt;8,"夜班",IF(HOUR(G518)&lt;16,"白班",IF(HOUR(G518)&lt;24,"中班",0)))</f>
        <v>夜班</v>
      </c>
      <c r="E518" s="10" t="e">
        <f ca="1">IF(F518=1,"甲",IF(F518=2,"乙",IF(F518=3,"丙",IF(F518=4,"丁",""))))</f>
        <v>#REF!</v>
      </c>
      <c r="F518" s="10" t="e">
        <f ca="1">SUMPRODUCT((成本日报!$A$3:$A$95=计划!B518)*(成本日报!$B$3:$B$95=计划!$D518),成本日报!$C$3:$C$95)</f>
        <v>#REF!</v>
      </c>
      <c r="G518" s="423">
        <f ca="1">G517+C517</f>
        <v>43607.083333332106</v>
      </c>
      <c r="H518" s="423">
        <f ca="1">$G518+$C518/60*10+$C518*0</f>
        <v>43607.090277776551</v>
      </c>
      <c r="I518" s="423">
        <f ca="1">$G518+$C518/60*18+$C518*0</f>
        <v>43607.095833332103</v>
      </c>
      <c r="J518" s="423">
        <f ca="1">$G518+$C518/60*0+$C518*1</f>
        <v>43607.12499999877</v>
      </c>
      <c r="K518" s="423">
        <f ca="1">$G518+$C518/60*30+$C518*2</f>
        <v>43607.187499998778</v>
      </c>
      <c r="L518" s="423">
        <f ca="1">$G518+$C518/60*0+$C518*3</f>
        <v>43607.208333332106</v>
      </c>
      <c r="M518" s="424" t="str">
        <f>IF(_tag_month_day!A508="","",_tag_month_day!A508)</f>
        <v/>
      </c>
      <c r="N518" s="424" t="str">
        <f>IF(_tag_month_day!B508="","",_tag_month_day!B508)</f>
        <v/>
      </c>
      <c r="O518" s="425" t="e">
        <f>IF(M518+N518=0,"",M518+N518)</f>
        <v>#VALUE!</v>
      </c>
      <c r="P518" s="424" t="str">
        <f>IF(_tag_month_day!C508="","",_tag_month_day!C508)</f>
        <v/>
      </c>
      <c r="Q518" s="424" t="str">
        <f>IF(_tag_month_day!D508="","",_tag_month_day!D508)</f>
        <v/>
      </c>
      <c r="R518" s="426" t="str">
        <f>IF(_tag_month_day!CB508="","",_tag_month_day!CB508/100)</f>
        <v/>
      </c>
      <c r="S518" s="427" t="str">
        <f>IF(_tag_month_day!E508="","",_tag_month_day!E508)</f>
        <v/>
      </c>
      <c r="T518" s="427" t="str">
        <f>IF(_tag_month_day!F508="","",_tag_month_day!F508)</f>
        <v/>
      </c>
      <c r="U518" s="428" t="e">
        <f>S518+T518</f>
        <v>#VALUE!</v>
      </c>
      <c r="V518" s="429" t="e">
        <f>U518/AJ518</f>
        <v>#VALUE!</v>
      </c>
      <c r="W518" s="430" t="str">
        <f>IF(_jhy_month_day!A508="","",_jhy_month_day!A508)</f>
        <v/>
      </c>
      <c r="X518" s="431" t="str">
        <f>IF(_jhy_month_day!B508="","",_jhy_month_day!B508/100)</f>
        <v/>
      </c>
      <c r="Y518" s="431" t="str">
        <f>IF(_jhy_month_day!C508="","",_jhy_month_day!C508/100)</f>
        <v/>
      </c>
      <c r="Z518" s="432">
        <f>Z514+1</f>
        <v>127</v>
      </c>
      <c r="AA518" s="433" t="str">
        <f>IF(_tag_month_day!G508="","",_tag_month_day!G508/100)</f>
        <v/>
      </c>
      <c r="AB518" s="433" t="str">
        <f>IF(_tag_month_day!H508="","",_tag_month_day!H508/100)</f>
        <v/>
      </c>
      <c r="AC518" s="434">
        <f>IF(X518="",AC517,BK518*($AV517*X518+$AW517*FD517+$AX517*FI517+$AY517*FN517+$AZ517*FS517+$BA517*FX517+$BG517*GE517)/(AV517*Y518+AX517*FK517+AW517*FF517+AY517*FP517+AZ517*FU517+BA517*FZ517+BG517*GG517+BB517*GK517+BC517*GN517+BD517*GP517))</f>
        <v>1.59963432013121</v>
      </c>
      <c r="AD518" s="435" t="str">
        <f>IF(AC518=AC517,"",AC518-AC517)</f>
        <v/>
      </c>
      <c r="AE518" s="436" t="str">
        <f>IF(1-AF518=0,"",(1-AF518))</f>
        <v/>
      </c>
      <c r="AF518" s="437">
        <v>1</v>
      </c>
      <c r="AG518" s="10" t="str">
        <f>AG517</f>
        <v>9A3</v>
      </c>
      <c r="AH518" s="438" t="str">
        <f>AH517</f>
        <v/>
      </c>
      <c r="AI518" s="424"/>
      <c r="AJ518" s="10" t="str">
        <f>IF(_tag_month_day!I508="","",_tag_month_day!I508)</f>
        <v/>
      </c>
      <c r="AK518" s="440"/>
      <c r="AL518" s="440"/>
      <c r="AM518" s="440"/>
      <c r="AN518" s="441">
        <f>AN517</f>
        <v>2</v>
      </c>
      <c r="AO518" s="441">
        <f>AO517</f>
        <v>8</v>
      </c>
      <c r="AP518" s="442" t="e">
        <f>(IF(AN518=0,AS517,AS517*(1+AO518/AN518)/(AR518+AO518/AN518)))+AT518</f>
        <v>#VALUE!</v>
      </c>
      <c r="AQ518" s="443" t="str">
        <f>IF(_tag_month_day!J508="","",_tag_month_day!J508/100)</f>
        <v/>
      </c>
      <c r="AR518" s="444">
        <f>AR517</f>
        <v>1.3</v>
      </c>
      <c r="AS518" s="445" t="e">
        <f>AQ518*(AN518*AR518+AO518)/(AN518+AO518)</f>
        <v>#VALUE!</v>
      </c>
      <c r="AT518" s="445" t="e">
        <f>(SUM(BE518:BF518)-SUM(BE517:BF517))*0.05</f>
        <v>#VALUE!</v>
      </c>
      <c r="AU518" s="446" t="str">
        <f>IF(_tag_month_day!CC508="","",IF(_tag_month_day!CC508&gt;0,_tag_month_day!CD508,_tag_month_day!CE508))</f>
        <v/>
      </c>
      <c r="AV518" s="447" t="str">
        <f>IF(_tag_month_day!L508="","",_tag_month_day!L508/100)</f>
        <v/>
      </c>
      <c r="AW518" s="431">
        <f>AW517</f>
        <v>0</v>
      </c>
      <c r="AX518" s="431">
        <f>AX517</f>
        <v>0</v>
      </c>
      <c r="AY518" s="431" t="str">
        <f>IF(_tag_month_day!M508="","",_tag_month_day!M508/100)</f>
        <v/>
      </c>
      <c r="AZ518" s="431" t="str">
        <f>IF(_tag_month_day!N508="","",_tag_month_day!N508/100)</f>
        <v/>
      </c>
      <c r="BA518" s="431" t="str">
        <f>IF(_tag_month_day!O508="","",_tag_month_day!O508/100)</f>
        <v/>
      </c>
      <c r="BB518" s="448" t="str">
        <f>IF(_tag_month_day!P508="","",_tag_month_day!P508/100)</f>
        <v/>
      </c>
      <c r="BC518" s="448">
        <f>BC517</f>
        <v>0</v>
      </c>
      <c r="BD518" s="448" t="str">
        <f>IF(_tag_month_day!Q508="","",_tag_month_day!Q508/100)</f>
        <v/>
      </c>
      <c r="BE518" s="449" t="str">
        <f>IF(_tag_month_day!R508="","",_tag_month_day!R508/100)</f>
        <v/>
      </c>
      <c r="BF518" s="388" t="e">
        <f>(AU518*(100+BE518*100))/(AJ518-AU518)/100</f>
        <v>#VALUE!</v>
      </c>
      <c r="BG518" s="450" t="e">
        <f>BE518+BF518</f>
        <v>#VALUE!</v>
      </c>
      <c r="BH518" s="451" t="e">
        <f>SUM(AV518:BF518)</f>
        <v>#VALUE!</v>
      </c>
      <c r="BI518" s="452" t="e">
        <f>IF(CX518=0,BI517,(DK518*查询!$R$5+DL518*查询!$Q$5+DM518*查询!$N$5+DN518*查询!$O$5+DO518*查询!$P$5)*AF518/CX518)</f>
        <v>#VALUE!</v>
      </c>
      <c r="BJ518" s="452" t="e">
        <f>IF(CX518=0,BJ517,(DP518*查询!$S$5+DQ518*查询!$T$5+DR518*查询!$U$5)*AF518/CX518)</f>
        <v>#VALUE!</v>
      </c>
      <c r="BK518" s="452">
        <f>BK517</f>
        <v>1</v>
      </c>
      <c r="BL518" s="453" t="e">
        <f>SUMPRODUCT((AV518:BA518)*(GS518:GX518))/((GS518:GX518)+SUM(BB518:BD518)*GY518+BG518*GZ518)</f>
        <v>#VALUE!</v>
      </c>
      <c r="BM518" s="453" t="e">
        <f>BK518*($AV518*FB518+$AW518*FD518+$AX518*FI518+$AY518*FN518+$AZ518*FS518+$BA518*FX518+$BG518*GE518)/(AV518*EY518+AX518*FK518+AW518*FF518+AY518*FP518+AZ518*FU518+BA518*FZ518+BG518*GG518+BB518*GK518+BC518*GN518+BD518*GP518)</f>
        <v>#VALUE!</v>
      </c>
      <c r="BN518" s="453" t="e">
        <f>($AV518*FC518+$AX518*FJ518+$AW518*FE518+$AY518*FO518+$AZ518*FT518+$BA518*FY518+$BG518*GF518)/($AV518*FA518+BG518*GH518+BB518*GL518+BC518*GO518+BD518*GQ518+BA518*GA518)</f>
        <v>#VALUE!</v>
      </c>
      <c r="BO518" s="454" t="e">
        <f>SUMPRODUCT(AV518:BA518*GS518:GX518)/(GS518:GX518+(BB518+BC518+BD518)*GY518+BG518)</f>
        <v>#VALUE!</v>
      </c>
      <c r="BP518" s="454" t="e">
        <f>SUMPRODUCT(AV518:BA518*GS518:GX518)/(GS518:GX518+(BB518+BC518+BD518)*GY518+BG518)</f>
        <v>#VALUE!</v>
      </c>
      <c r="BQ518" s="454" t="e">
        <f>SUMPRODUCT(AV518:BA518*GS518:GX518)/(GS518:GX518+(BB518+BC518+BD518)*GY518+BG518)</f>
        <v>#VALUE!</v>
      </c>
      <c r="BR518" s="453" t="str">
        <f>IF(_tag_month_day!T508="","",_tag_month_day!T508)</f>
        <v/>
      </c>
      <c r="BS518" s="453" t="str">
        <f>IF(_tag_month_day!U508="","",_tag_month_day!U508)</f>
        <v/>
      </c>
      <c r="BT518" s="455" t="str">
        <f>IF(CK518="","",IF((CK518&gt;=BV518-0.12)*(CK518&lt;=BV518+0.12),"合格","不合格"))</f>
        <v/>
      </c>
      <c r="BU518" s="456" t="str">
        <f>IF(_tag_month_day!V508="","",_tag_month_day!V508)</f>
        <v/>
      </c>
      <c r="BV518" s="457" t="str">
        <f>IF(_tag_month_day!W508="","",_tag_month_day!W508)</f>
        <v/>
      </c>
      <c r="BW518" s="458" t="str">
        <f>IF(_tag_month_day!X508="","",_tag_month_day!X508)</f>
        <v/>
      </c>
      <c r="BX518" s="458" t="str">
        <f>IF(_tag_month_day!Y508="","",_tag_month_day!Y508)</f>
        <v/>
      </c>
      <c r="BY518" s="459">
        <f ca="1">L518</f>
        <v>43607.208333332106</v>
      </c>
      <c r="BZ518" s="460"/>
      <c r="CA518" s="461"/>
      <c r="CB518" s="424" t="str">
        <f>IF(_tag_month_day!Z508="","",_tag_month_day!Z508)</f>
        <v/>
      </c>
      <c r="CC518" s="424" t="str">
        <f>IF(_tag_month_day!AA508="","",_tag_month_day!AA508)</f>
        <v/>
      </c>
      <c r="CD518" s="424" t="str">
        <f>IF(_tag_month_day!AB508="","",_tag_month_day!AB508)</f>
        <v/>
      </c>
      <c r="CE518" s="424" t="str">
        <f>IF(_tag_month_day!AC508="","",_tag_month_day!AC508)</f>
        <v/>
      </c>
      <c r="CF518" s="424" t="str">
        <f>IF(_tag_month_day!AD508="","",_tag_month_day!AD508)</f>
        <v/>
      </c>
      <c r="CG518" s="424" t="str">
        <f>IF(_tag_month_day!AE508="","",_tag_month_day!AE508)</f>
        <v/>
      </c>
      <c r="CH518" s="424" t="str">
        <f>IF(_tag_month_day!AF508="","",_tag_month_day!AF508)</f>
        <v/>
      </c>
      <c r="CI518" s="424" t="str">
        <f>IF(_tag_month_day!AG508="","",_tag_month_day!AG508)</f>
        <v/>
      </c>
      <c r="CJ518" s="424" t="str">
        <f>IF(_tag_month_day!AH508="","",_tag_month_day!AH508)</f>
        <v/>
      </c>
      <c r="CK518" s="424" t="str">
        <f>IF(_tag_month_day!AI508="","",_tag_month_day!AI508)</f>
        <v/>
      </c>
      <c r="CL518" s="4" t="str">
        <f>IF(_tag_month_day!AJ508="","",_tag_month_day!AJ508)</f>
        <v/>
      </c>
      <c r="CM518" s="4" t="str">
        <f>IF(_tag_month_day!AK508="","",_tag_month_day!AK508)</f>
        <v/>
      </c>
      <c r="CN518" s="4" t="str">
        <f>IF(_tag_month_day!AL508="","",_tag_month_day!AL508)</f>
        <v/>
      </c>
      <c r="CO518" s="4" t="str">
        <f>IF(_tag_month_day!AM508="","",_tag_month_day!AM508)</f>
        <v/>
      </c>
      <c r="CP518" s="4" t="str">
        <f>IF(_tag_month_day!AN508="","",_tag_month_day!AN508)</f>
        <v/>
      </c>
      <c r="CQ518" s="4" t="str">
        <f>IF(_tag_month_day!AO508="","",_tag_month_day!AO508)</f>
        <v/>
      </c>
      <c r="CR518" s="462" t="str">
        <f>IF(_tag_month_day!AP508="","",_tag_month_day!AP508)</f>
        <v/>
      </c>
      <c r="CS518" s="463" t="str">
        <f>IF(_tag_month_day!AQ508="","",_tag_month_day!AQ508)</f>
        <v/>
      </c>
      <c r="CT518" s="4" t="str">
        <f>IF(_tag_month_day!AR508="","",_tag_month_day!AR508)</f>
        <v/>
      </c>
      <c r="CU518" s="464" t="e">
        <f>DU518/AJ518</f>
        <v>#VALUE!</v>
      </c>
      <c r="CV518" s="451" t="e">
        <f>BG518/BH518</f>
        <v>#VALUE!</v>
      </c>
      <c r="CW518" s="465" t="e">
        <f>AJ518*(1-CV518)*CU518*AF518</f>
        <v>#VALUE!</v>
      </c>
      <c r="CX518" s="465" t="e">
        <f>CW518*94%</f>
        <v>#VALUE!</v>
      </c>
      <c r="CY518" s="466" t="e">
        <f>IF(CX518=0,0,DS518/(DS518+CX518))</f>
        <v>#VALUE!</v>
      </c>
      <c r="CZ518" s="465" t="e">
        <f>$AJ518*EF518</f>
        <v>#VALUE!</v>
      </c>
      <c r="DA518" s="465" t="e">
        <f>$AJ518*EG518</f>
        <v>#VALUE!</v>
      </c>
      <c r="DB518" s="465" t="e">
        <f>$AJ518*EH518</f>
        <v>#VALUE!</v>
      </c>
      <c r="DC518" s="465" t="e">
        <f>$AJ518*EI518</f>
        <v>#VALUE!</v>
      </c>
      <c r="DD518" s="465" t="e">
        <f>$AJ518*EJ518</f>
        <v>#VALUE!</v>
      </c>
      <c r="DE518" s="465" t="e">
        <f>$AJ518*EK518</f>
        <v>#VALUE!</v>
      </c>
      <c r="DF518" s="465" t="e">
        <f>$AJ518*EL518</f>
        <v>#VALUE!</v>
      </c>
      <c r="DG518" s="465" t="e">
        <f>$AJ518*EM518</f>
        <v>#VALUE!</v>
      </c>
      <c r="DH518" s="465" t="e">
        <f>$AJ518*EN518</f>
        <v>#VALUE!</v>
      </c>
      <c r="DI518" s="465" t="e">
        <f>$AJ518*EO518</f>
        <v>#VALUE!</v>
      </c>
      <c r="DJ518" s="465" t="e">
        <f>CZ518*(1-EP518)</f>
        <v>#VALUE!</v>
      </c>
      <c r="DK518" s="465" t="e">
        <f>DA518*(1-ER518)</f>
        <v>#VALUE!</v>
      </c>
      <c r="DL518" s="465" t="e">
        <f>DB518*(1-EQ518)</f>
        <v>#VALUE!</v>
      </c>
      <c r="DM518" s="465" t="e">
        <f>DC518*(1-ES518)</f>
        <v>#VALUE!</v>
      </c>
      <c r="DN518" s="465" t="e">
        <f>DD518*(1-ET518)</f>
        <v>#VALUE!</v>
      </c>
      <c r="DO518" s="465" t="e">
        <f>DE518</f>
        <v>#VALUE!</v>
      </c>
      <c r="DP518" s="465" t="e">
        <f>DF518*(1-EU518)</f>
        <v>#VALUE!</v>
      </c>
      <c r="DQ518" s="465" t="e">
        <f>DG518*(1-EV518)</f>
        <v>#VALUE!</v>
      </c>
      <c r="DR518" s="465" t="e">
        <f>DH518*(1-EW518)</f>
        <v>#VALUE!</v>
      </c>
      <c r="DS518" s="465" t="e">
        <f>DI518</f>
        <v>#VALUE!</v>
      </c>
      <c r="DT518" s="465" t="e">
        <f>SUM(DJ518:DS518)</f>
        <v>#VALUE!</v>
      </c>
      <c r="DU518" s="465" t="e">
        <f>(GS518:GX518)+(DP518+DQ518+DR518)*GY518+DS518</f>
        <v>#VALUE!</v>
      </c>
      <c r="DV518" s="451" t="e">
        <f>AV518/$BH518/(1-EP518)</f>
        <v>#VALUE!</v>
      </c>
      <c r="DW518" s="451" t="e">
        <f>AW518/$BH518/(1-ER518)</f>
        <v>#VALUE!</v>
      </c>
      <c r="DX518" s="451" t="e">
        <f>AX518/$BH518/(1-EQ518)</f>
        <v>#VALUE!</v>
      </c>
      <c r="DY518" s="451" t="e">
        <f>AY518/$BH518/(1-ES518)</f>
        <v>#VALUE!</v>
      </c>
      <c r="DZ518" s="451" t="e">
        <f>AZ518/$BH518/(1-ET518)</f>
        <v>#VALUE!</v>
      </c>
      <c r="EA518" s="451" t="e">
        <f>BA518/$BH518/(1-AX518)</f>
        <v>#VALUE!</v>
      </c>
      <c r="EB518" s="451" t="e">
        <f>BB518/$BH518/(1-EU518)</f>
        <v>#VALUE!</v>
      </c>
      <c r="EC518" s="451" t="e">
        <f>BC518/$BH518/(1-EV518)</f>
        <v>#VALUE!</v>
      </c>
      <c r="ED518" s="451" t="e">
        <f>BD518/$BH518/(1-EW518)</f>
        <v>#VALUE!</v>
      </c>
      <c r="EE518" s="451" t="e">
        <f>BG518/BH518</f>
        <v>#VALUE!</v>
      </c>
      <c r="EF518" s="451" t="e">
        <f>DV518/SUM($DV518:$EE518)</f>
        <v>#VALUE!</v>
      </c>
      <c r="EG518" s="451" t="e">
        <f>DW518/SUM($DV518:$EE518)</f>
        <v>#VALUE!</v>
      </c>
      <c r="EH518" s="451" t="e">
        <f>DX518/SUM($DV518:$EE518)</f>
        <v>#VALUE!</v>
      </c>
      <c r="EI518" s="451" t="e">
        <f>DY518/SUM($DV518:$EE518)</f>
        <v>#VALUE!</v>
      </c>
      <c r="EJ518" s="451" t="e">
        <f>DZ518/SUM($DV518:$EE518)</f>
        <v>#VALUE!</v>
      </c>
      <c r="EK518" s="451" t="e">
        <f>EA518/SUM($DV518:$EE518)</f>
        <v>#VALUE!</v>
      </c>
      <c r="EL518" s="451" t="e">
        <f>EB518/SUM($DV518:$EE518)</f>
        <v>#VALUE!</v>
      </c>
      <c r="EM518" s="451" t="e">
        <f>EC518/SUM($DV518:$EE518)</f>
        <v>#VALUE!</v>
      </c>
      <c r="EN518" s="451" t="e">
        <f>ED518/SUM($DV518:$EE518)</f>
        <v>#VALUE!</v>
      </c>
      <c r="EO518" s="451" t="e">
        <f>EE518/SUM($DV518:$EE518)</f>
        <v>#VALUE!</v>
      </c>
      <c r="EP518" s="450">
        <f>EP517</f>
        <v>0.080000000000000002</v>
      </c>
      <c r="EQ518" s="450">
        <f>EQ517</f>
        <v>0.014999999999999999</v>
      </c>
      <c r="ER518" s="450">
        <f>ER517</f>
        <v>0.014999999999999999</v>
      </c>
      <c r="ES518" s="450">
        <f>ES517</f>
        <v>0.014999999999999999</v>
      </c>
      <c r="ET518" s="450">
        <f>ET517</f>
        <v>0.014999999999999999</v>
      </c>
      <c r="EU518" s="450">
        <f>EU517</f>
        <v>0.089999999999999997</v>
      </c>
      <c r="EV518" s="450">
        <f>EV517</f>
        <v>0.089999999999999997</v>
      </c>
      <c r="EW518" s="450">
        <f>EW517</f>
        <v>0.089999999999999997</v>
      </c>
      <c r="EX518" s="431" t="str">
        <f>IF(_tag_month_day!AS508="","",_tag_month_day!AS508/100)</f>
        <v/>
      </c>
      <c r="EY518" s="431" t="str">
        <f>IF(_tag_month_day!AT508="","",_tag_month_day!AT508/100)</f>
        <v/>
      </c>
      <c r="EZ518" s="431" t="str">
        <f>IF(_tag_month_day!AU508="","",_tag_month_day!AU508/100)</f>
        <v/>
      </c>
      <c r="FA518" s="431" t="str">
        <f>IF(_tag_month_day!AV508="","",_tag_month_day!AV508/100)</f>
        <v/>
      </c>
      <c r="FB518" s="431" t="str">
        <f>IF(_tag_month_day!AW508="","",_tag_month_day!AW508/100)</f>
        <v/>
      </c>
      <c r="FC518" s="431" t="str">
        <f>IF(_tag_month_day!AX508="","",_tag_month_day!AX508/100)</f>
        <v/>
      </c>
      <c r="FD518" s="449" t="str">
        <f>IF(_tag_month_day!AY508="","",_tag_month_day!AY508/100)</f>
        <v/>
      </c>
      <c r="FE518" s="449" t="str">
        <f>IF(_tag_month_day!AZ508="","",_tag_month_day!AZ508/100)</f>
        <v/>
      </c>
      <c r="FF518" s="449" t="str">
        <f>IF(_tag_month_day!BA508="","",_tag_month_day!BA508/100)</f>
        <v/>
      </c>
      <c r="FG518" s="449" t="str">
        <f>IF(_tag_month_day!BB508="","",_tag_month_day!BB508/100)</f>
        <v/>
      </c>
      <c r="FH518" s="467" t="str">
        <f>IF(_tag_month_day!BC508="","",_tag_month_day!BC508/100)</f>
        <v/>
      </c>
      <c r="FI518" s="449">
        <f>FI517</f>
        <v>0.40999999999999998</v>
      </c>
      <c r="FJ518" s="449">
        <f>FJ517</f>
        <v>0.11</v>
      </c>
      <c r="FK518" s="449">
        <f>FK517</f>
        <v>0.014999999999999999</v>
      </c>
      <c r="FL518" s="449">
        <f>FL517</f>
        <v>0</v>
      </c>
      <c r="FM518" s="467">
        <f>FM517</f>
        <v>0.0001</v>
      </c>
      <c r="FN518" s="449">
        <f>FN517</f>
        <v>0.32000000000000001</v>
      </c>
      <c r="FO518" s="449">
        <f>FO517</f>
        <v>0.20000000000000001</v>
      </c>
      <c r="FP518" s="449">
        <f>FP517</f>
        <v>0.01</v>
      </c>
      <c r="FQ518" s="449">
        <f>FQ517</f>
        <v>0</v>
      </c>
      <c r="FR518" s="467">
        <f>FR517</f>
        <v>0.0001</v>
      </c>
      <c r="FS518" s="449" t="str">
        <f>IF(_tag_month_day!BD508="","",_tag_month_day!BD508/100)</f>
        <v/>
      </c>
      <c r="FT518" s="449" t="str">
        <f>IF(_tag_month_day!BE508="","",_tag_month_day!BE508/100)</f>
        <v/>
      </c>
      <c r="FU518" s="449" t="str">
        <f>IF(_tag_month_day!BF508="","",_tag_month_day!BF508/100)</f>
        <v/>
      </c>
      <c r="FV518" s="449" t="str">
        <f>IF(_tag_month_day!BG508="","",_tag_month_day!BG508/100)</f>
        <v/>
      </c>
      <c r="FW518" s="467" t="str">
        <f>IF(_tag_month_day!BH508="","",_tag_month_day!BH508/100)</f>
        <v/>
      </c>
      <c r="FX518" s="449" t="str">
        <f>IF(_tag_month_day!BI508="","",_tag_month_day!BI508/100)</f>
        <v/>
      </c>
      <c r="FY518" s="449" t="str">
        <f>IF(_tag_month_day!BJ508="","",_tag_month_day!BJ508/100)</f>
        <v/>
      </c>
      <c r="FZ518" s="468" t="str">
        <f>IF(_tag_month_day!BK508="","",_tag_month_day!BK508/100)</f>
        <v/>
      </c>
      <c r="GA518" s="449" t="str">
        <f>IF(_tag_month_day!BL508="","",_tag_month_day!BL508/100)</f>
        <v/>
      </c>
      <c r="GB518" s="467" t="str">
        <f>IF(_tag_month_day!BM508="","",_tag_month_day!BM508/100)</f>
        <v/>
      </c>
      <c r="GC518" s="431" t="str">
        <f>IF(_tag_month_day!BN508="","",_tag_month_day!BN508/100)</f>
        <v/>
      </c>
      <c r="GD518" s="431" t="str">
        <f>IF(_tag_month_day!BO508="","",_tag_month_day!BO508/100)</f>
        <v/>
      </c>
      <c r="GE518" s="431" t="str">
        <f>IF(_tag_month_day!BP508="","",_tag_month_day!BP508/100)</f>
        <v/>
      </c>
      <c r="GF518" s="431" t="str">
        <f>IF(_tag_month_day!BQ508="","",_tag_month_day!BQ508/100)</f>
        <v/>
      </c>
      <c r="GG518" s="431" t="str">
        <f>IF(_tag_month_day!BR508="","",_tag_month_day!BR508/100)</f>
        <v/>
      </c>
      <c r="GH518" s="431" t="str">
        <f>IF(_tag_month_day!BS508="","",_tag_month_day!BS508/100)</f>
        <v/>
      </c>
      <c r="GI518" s="467" t="str">
        <f>IF(_tag_month_day!BT508="","",_tag_month_day!BT508/100)</f>
        <v/>
      </c>
      <c r="GJ518" s="469" t="str">
        <f>IF(_tag_month_day!BU508="","",_tag_month_day!BU508/100)</f>
        <v/>
      </c>
      <c r="GK518" s="470">
        <f>GK517</f>
        <v>0.070000000000000007</v>
      </c>
      <c r="GL518" s="470">
        <f>GL517</f>
        <v>0.029999999999999999</v>
      </c>
      <c r="GM518" s="471" t="str">
        <f>IF(_tag_month_day!BX508="","",_tag_month_day!BX508/100)</f>
        <v/>
      </c>
      <c r="GN518" s="470">
        <f>GN517</f>
        <v>0.070000000000000007</v>
      </c>
      <c r="GO518" s="470">
        <f>GO517</f>
        <v>0.029999999999999999</v>
      </c>
      <c r="GP518" s="470">
        <f>GP517</f>
        <v>0.089999999999999997</v>
      </c>
      <c r="GQ518" s="470">
        <f>GQ517</f>
        <v>0.029999999999999999</v>
      </c>
      <c r="GR518" s="471" t="str">
        <f>IF(_tag_month_day!CA508="","",_tag_month_day!CA508/100)</f>
        <v/>
      </c>
      <c r="GS518" s="472">
        <f>GS517</f>
        <v>0.95299999999999996</v>
      </c>
      <c r="GT518" s="472">
        <f>GT517</f>
        <v>0.55000000000000004</v>
      </c>
      <c r="GU518" s="472">
        <f>GU517</f>
        <v>0.55000000000000004</v>
      </c>
      <c r="GV518" s="472">
        <f>GV517</f>
        <v>0.55000000000000004</v>
      </c>
      <c r="GW518" s="472">
        <f>GW517</f>
        <v>0.5</v>
      </c>
      <c r="GX518" s="472">
        <f>GX517</f>
        <v>0.93500000000000005</v>
      </c>
      <c r="GY518" s="472">
        <f>GY517</f>
        <v>0.14999999999999999</v>
      </c>
      <c r="GZ518" s="472">
        <f>GZ517</f>
        <v>1</v>
      </c>
      <c r="HA518" s="474">
        <f>HA517</f>
        <v>0.047</v>
      </c>
      <c r="HB518" s="474">
        <f>HB517</f>
        <v>0.45000000000000001</v>
      </c>
      <c r="HC518" s="474">
        <f>HC517</f>
        <v>0.45000000000000001</v>
      </c>
      <c r="HD518" s="474">
        <f>HD517</f>
        <v>0.45000000000000001</v>
      </c>
      <c r="HE518" s="474">
        <f>HE517</f>
        <v>0.5</v>
      </c>
      <c r="HF518" s="474">
        <f>HF517</f>
        <v>0.065000000000000002</v>
      </c>
      <c r="HG518" s="474">
        <f>HG517</f>
        <v>0.84999999999999998</v>
      </c>
      <c r="HH518" s="474">
        <f>HH517</f>
        <v>0</v>
      </c>
      <c r="HI518" s="10">
        <f>IF(BZ518&lt;&gt;"",CK518-BV518,0)</f>
        <v>0</v>
      </c>
      <c r="HJ518" s="10" t="e">
        <f>IF(AJ518&gt;0,AH518-AJ518,0)</f>
        <v>#VALUE!</v>
      </c>
      <c r="HK518" s="466">
        <f>HK517</f>
        <v>0.84999999999999998</v>
      </c>
      <c r="HL518" s="424">
        <f>HL517</f>
        <v>550000</v>
      </c>
      <c r="HM518" s="424">
        <f>HM517</f>
        <v>480000</v>
      </c>
      <c r="HN518" s="465" t="e">
        <f>(DJ518*EZ518+DK518*FH518+DL518*FM518+DM518*FR518+DN518*FW518+DO518*GB518+DS518*GI518+DP518*GM518+DR518*GR518)*1000*2</f>
        <v>#VALUE!</v>
      </c>
      <c r="HO518" s="465" t="e">
        <f>HN518*HK518*$HO$2/HL518*1000000</f>
        <v>#VALUE!</v>
      </c>
      <c r="HP518" s="465" t="e">
        <f>HN518*HK518*$HP$2/HM518*1000000</f>
        <v>#VALUE!</v>
      </c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</row>
    <row customFormat="1" r="519" s="0">
      <c r="A519" s="420">
        <v>508</v>
      </c>
      <c r="B519" s="421">
        <f ca="1">IF(D519=D518,B518,IF(D519="夜班",B518+1,B518))</f>
        <v>43607</v>
      </c>
      <c r="C519" s="422">
        <f>C518</f>
        <v>0.041666666666666699</v>
      </c>
      <c r="D519" s="10" t="str">
        <f ca="1">IF(HOUR(G519)&lt;8,"夜班",IF(HOUR(G519)&lt;16,"白班",IF(HOUR(G519)&lt;24,"中班",0)))</f>
        <v>夜班</v>
      </c>
      <c r="E519" s="10" t="e">
        <f ca="1">IF(F519=1,"甲",IF(F519=2,"乙",IF(F519=3,"丙",IF(F519=4,"丁",""))))</f>
        <v>#REF!</v>
      </c>
      <c r="F519" s="10" t="e">
        <f ca="1">SUMPRODUCT((成本日报!$A$3:$A$95=计划!B519)*(成本日报!$B$3:$B$95=计划!$D519),成本日报!$C$3:$C$95)</f>
        <v>#REF!</v>
      </c>
      <c r="G519" s="423">
        <f ca="1">G518+C518</f>
        <v>43607.12499999877</v>
      </c>
      <c r="H519" s="423">
        <f ca="1">$G519+$C519/60*10+$C519*0</f>
        <v>43607.131944443216</v>
      </c>
      <c r="I519" s="423">
        <f ca="1">$G519+$C519/60*18+$C519*0</f>
        <v>43607.137499998767</v>
      </c>
      <c r="J519" s="423">
        <f ca="1">$G519+$C519/60*0+$C519*1</f>
        <v>43607.166666665435</v>
      </c>
      <c r="K519" s="423">
        <f ca="1">$G519+$C519/60*30+$C519*2</f>
        <v>43607.229166665442</v>
      </c>
      <c r="L519" s="423">
        <f ca="1">$G519+$C519/60*0+$C519*3</f>
        <v>43607.24999999877</v>
      </c>
      <c r="M519" s="424" t="str">
        <f>IF(_tag_month_day!A509="","",_tag_month_day!A509)</f>
        <v/>
      </c>
      <c r="N519" s="424" t="str">
        <f>IF(_tag_month_day!B509="","",_tag_month_day!B509)</f>
        <v/>
      </c>
      <c r="O519" s="425" t="e">
        <f>IF(M519+N519=0,"",M519+N519)</f>
        <v>#VALUE!</v>
      </c>
      <c r="P519" s="424" t="str">
        <f>IF(_tag_month_day!C509="","",_tag_month_day!C509)</f>
        <v/>
      </c>
      <c r="Q519" s="424" t="str">
        <f>IF(_tag_month_day!D509="","",_tag_month_day!D509)</f>
        <v/>
      </c>
      <c r="R519" s="426" t="str">
        <f>IF(_tag_month_day!CB509="","",_tag_month_day!CB509/100)</f>
        <v/>
      </c>
      <c r="S519" s="427" t="str">
        <f>IF(_tag_month_day!E509="","",_tag_month_day!E509)</f>
        <v/>
      </c>
      <c r="T519" s="427" t="str">
        <f>IF(_tag_month_day!F509="","",_tag_month_day!F509)</f>
        <v/>
      </c>
      <c r="U519" s="428" t="e">
        <f>S519+T519</f>
        <v>#VALUE!</v>
      </c>
      <c r="V519" s="429" t="e">
        <f>U519/AJ519</f>
        <v>#VALUE!</v>
      </c>
      <c r="W519" s="430" t="str">
        <f>IF(_jhy_month_day!A509="","",_jhy_month_day!A509)</f>
        <v/>
      </c>
      <c r="X519" s="431" t="str">
        <f>IF(_jhy_month_day!B509="","",_jhy_month_day!B509/100)</f>
        <v/>
      </c>
      <c r="Y519" s="431" t="str">
        <f>IF(_jhy_month_day!C509="","",_jhy_month_day!C509/100)</f>
        <v/>
      </c>
      <c r="Z519" s="432">
        <f>Z515+1</f>
        <v>127</v>
      </c>
      <c r="AA519" s="433" t="str">
        <f>IF(_tag_month_day!G509="","",_tag_month_day!G509/100)</f>
        <v/>
      </c>
      <c r="AB519" s="433" t="str">
        <f>IF(_tag_month_day!H509="","",_tag_month_day!H509/100)</f>
        <v/>
      </c>
      <c r="AC519" s="434">
        <f>IF(X519="",AC518,BK519*($AV518*X519+$AW518*FD518+$AX518*FI518+$AY518*FN518+$AZ518*FS518+$BA518*FX518+$BG518*GE518)/(AV518*Y519+AX518*FK518+AW518*FF518+AY518*FP518+AZ518*FU518+BA518*FZ518+BG518*GG518+BB518*GK518+BC518*GN518+BD518*GP518))</f>
        <v>1.59963432013121</v>
      </c>
      <c r="AD519" s="435" t="str">
        <f>IF(AC519=AC518,"",AC519-AC518)</f>
        <v/>
      </c>
      <c r="AE519" s="436" t="str">
        <f>IF(1-AF519=0,"",(1-AF519))</f>
        <v/>
      </c>
      <c r="AF519" s="437">
        <v>1</v>
      </c>
      <c r="AG519" s="10" t="str">
        <f>AG518</f>
        <v>9A3</v>
      </c>
      <c r="AH519" s="438" t="str">
        <f>AH518</f>
        <v/>
      </c>
      <c r="AI519" s="424"/>
      <c r="AJ519" s="10" t="str">
        <f>IF(_tag_month_day!I509="","",_tag_month_day!I509)</f>
        <v/>
      </c>
      <c r="AK519" s="440"/>
      <c r="AL519" s="440"/>
      <c r="AM519" s="440"/>
      <c r="AN519" s="441">
        <f>AN518</f>
        <v>2</v>
      </c>
      <c r="AO519" s="441">
        <f>AO518</f>
        <v>8</v>
      </c>
      <c r="AP519" s="442" t="e">
        <f>(IF(AN519=0,AS518,AS518*(1+AO519/AN519)/(AR519+AO519/AN519)))+AT519</f>
        <v>#VALUE!</v>
      </c>
      <c r="AQ519" s="443" t="str">
        <f>IF(_tag_month_day!J509="","",_tag_month_day!J509/100)</f>
        <v/>
      </c>
      <c r="AR519" s="444">
        <f>AR518</f>
        <v>1.3</v>
      </c>
      <c r="AS519" s="445" t="e">
        <f>AQ519*(AN519*AR519+AO519)/(AN519+AO519)</f>
        <v>#VALUE!</v>
      </c>
      <c r="AT519" s="445" t="e">
        <f>(SUM(BE519:BF519)-SUM(BE518:BF518))*0.05</f>
        <v>#VALUE!</v>
      </c>
      <c r="AU519" s="446" t="str">
        <f>IF(_tag_month_day!CC509="","",IF(_tag_month_day!CC509&gt;0,_tag_month_day!CD509,_tag_month_day!CE509))</f>
        <v/>
      </c>
      <c r="AV519" s="447" t="str">
        <f>IF(_tag_month_day!L509="","",_tag_month_day!L509/100)</f>
        <v/>
      </c>
      <c r="AW519" s="431">
        <f>AW518</f>
        <v>0</v>
      </c>
      <c r="AX519" s="431">
        <f>AX518</f>
        <v>0</v>
      </c>
      <c r="AY519" s="431" t="str">
        <f>IF(_tag_month_day!M509="","",_tag_month_day!M509/100)</f>
        <v/>
      </c>
      <c r="AZ519" s="431" t="str">
        <f>IF(_tag_month_day!N509="","",_tag_month_day!N509/100)</f>
        <v/>
      </c>
      <c r="BA519" s="431" t="str">
        <f>IF(_tag_month_day!O509="","",_tag_month_day!O509/100)</f>
        <v/>
      </c>
      <c r="BB519" s="448" t="str">
        <f>IF(_tag_month_day!P509="","",_tag_month_day!P509/100)</f>
        <v/>
      </c>
      <c r="BC519" s="448">
        <f>BC518</f>
        <v>0</v>
      </c>
      <c r="BD519" s="448" t="str">
        <f>IF(_tag_month_day!Q509="","",_tag_month_day!Q509/100)</f>
        <v/>
      </c>
      <c r="BE519" s="449" t="str">
        <f>IF(_tag_month_day!R509="","",_tag_month_day!R509/100)</f>
        <v/>
      </c>
      <c r="BF519" s="388" t="e">
        <f>(AU519*(100+BE519*100))/(AJ519-AU519)/100</f>
        <v>#VALUE!</v>
      </c>
      <c r="BG519" s="450" t="e">
        <f>BE519+BF519</f>
        <v>#VALUE!</v>
      </c>
      <c r="BH519" s="451" t="e">
        <f>SUM(AV519:BF519)</f>
        <v>#VALUE!</v>
      </c>
      <c r="BI519" s="452" t="e">
        <f>IF(CX519=0,BI518,(DK519*查询!$R$5+DL519*查询!$Q$5+DM519*查询!$N$5+DN519*查询!$O$5+DO519*查询!$P$5)*AF519/CX519)</f>
        <v>#VALUE!</v>
      </c>
      <c r="BJ519" s="452" t="e">
        <f>IF(CX519=0,BJ518,(DP519*查询!$S$5+DQ519*查询!$T$5+DR519*查询!$U$5)*AF519/CX519)</f>
        <v>#VALUE!</v>
      </c>
      <c r="BK519" s="452">
        <f>BK518</f>
        <v>1</v>
      </c>
      <c r="BL519" s="453" t="e">
        <f>SUMPRODUCT((AV519:BA519)*(GS519:GX519))/((GS519:GX519)+SUM(BB519:BD519)*GY519+BG519*GZ519)</f>
        <v>#VALUE!</v>
      </c>
      <c r="BM519" s="453" t="e">
        <f>BK519*($AV519*FB519+$AW519*FD519+$AX519*FI519+$AY519*FN519+$AZ519*FS519+$BA519*FX519+$BG519*GE519)/(AV519*EY519+AX519*FK519+AW519*FF519+AY519*FP519+AZ519*FU519+BA519*FZ519+BG519*GG519+BB519*GK519+BC519*GN519+BD519*GP519)</f>
        <v>#VALUE!</v>
      </c>
      <c r="BN519" s="453" t="e">
        <f>($AV519*FC519+$AX519*FJ519+$AW519*FE519+$AY519*FO519+$AZ519*FT519+$BA519*FY519+$BG519*GF519)/($AV519*FA519+BG519*GH519+BB519*GL519+BC519*GO519+BD519*GQ519+BA519*GA519)</f>
        <v>#VALUE!</v>
      </c>
      <c r="BO519" s="454" t="e">
        <f>SUMPRODUCT(AV519:BA519*GS519:GX519)/(GS519:GX519+(BB519+BC519+BD519)*GY519+BG519)</f>
        <v>#VALUE!</v>
      </c>
      <c r="BP519" s="454" t="e">
        <f>SUMPRODUCT(AV519:BA519*GS519:GX519)/(GS519:GX519+(BB519+BC519+BD519)*GY519+BG519)</f>
        <v>#VALUE!</v>
      </c>
      <c r="BQ519" s="454" t="e">
        <f>SUMPRODUCT(AV519:BA519*GS519:GX519)/(GS519:GX519+(BB519+BC519+BD519)*GY519+BG519)</f>
        <v>#VALUE!</v>
      </c>
      <c r="BR519" s="453" t="str">
        <f>IF(_tag_month_day!T509="","",_tag_month_day!T509)</f>
        <v/>
      </c>
      <c r="BS519" s="453" t="str">
        <f>IF(_tag_month_day!U509="","",_tag_month_day!U509)</f>
        <v/>
      </c>
      <c r="BT519" s="455" t="str">
        <f>IF(CK519="","",IF((CK519&gt;=BV519-0.12)*(CK519&lt;=BV519+0.12),"合格","不合格"))</f>
        <v/>
      </c>
      <c r="BU519" s="456" t="str">
        <f>IF(_tag_month_day!V509="","",_tag_month_day!V509)</f>
        <v/>
      </c>
      <c r="BV519" s="457" t="str">
        <f>IF(_tag_month_day!W509="","",_tag_month_day!W509)</f>
        <v/>
      </c>
      <c r="BW519" s="458" t="str">
        <f>IF(_tag_month_day!X509="","",_tag_month_day!X509)</f>
        <v/>
      </c>
      <c r="BX519" s="458" t="str">
        <f>IF(_tag_month_day!Y509="","",_tag_month_day!Y509)</f>
        <v/>
      </c>
      <c r="BY519" s="459">
        <f ca="1">L519</f>
        <v>43607.24999999877</v>
      </c>
      <c r="BZ519" s="460"/>
      <c r="CA519" s="461"/>
      <c r="CB519" s="424" t="str">
        <f>IF(_tag_month_day!Z509="","",_tag_month_day!Z509)</f>
        <v/>
      </c>
      <c r="CC519" s="424" t="str">
        <f>IF(_tag_month_day!AA509="","",_tag_month_day!AA509)</f>
        <v/>
      </c>
      <c r="CD519" s="424" t="str">
        <f>IF(_tag_month_day!AB509="","",_tag_month_day!AB509)</f>
        <v/>
      </c>
      <c r="CE519" s="424" t="str">
        <f>IF(_tag_month_day!AC509="","",_tag_month_day!AC509)</f>
        <v/>
      </c>
      <c r="CF519" s="424" t="str">
        <f>IF(_tag_month_day!AD509="","",_tag_month_day!AD509)</f>
        <v/>
      </c>
      <c r="CG519" s="424" t="str">
        <f>IF(_tag_month_day!AE509="","",_tag_month_day!AE509)</f>
        <v/>
      </c>
      <c r="CH519" s="424" t="str">
        <f>IF(_tag_month_day!AF509="","",_tag_month_day!AF509)</f>
        <v/>
      </c>
      <c r="CI519" s="424" t="str">
        <f>IF(_tag_month_day!AG509="","",_tag_month_day!AG509)</f>
        <v/>
      </c>
      <c r="CJ519" s="424" t="str">
        <f>IF(_tag_month_day!AH509="","",_tag_month_day!AH509)</f>
        <v/>
      </c>
      <c r="CK519" s="424" t="str">
        <f>IF(_tag_month_day!AI509="","",_tag_month_day!AI509)</f>
        <v/>
      </c>
      <c r="CL519" s="4" t="str">
        <f>IF(_tag_month_day!AJ509="","",_tag_month_day!AJ509)</f>
        <v/>
      </c>
      <c r="CM519" s="4" t="str">
        <f>IF(_tag_month_day!AK509="","",_tag_month_day!AK509)</f>
        <v/>
      </c>
      <c r="CN519" s="4" t="str">
        <f>IF(_tag_month_day!AL509="","",_tag_month_day!AL509)</f>
        <v/>
      </c>
      <c r="CO519" s="4" t="str">
        <f>IF(_tag_month_day!AM509="","",_tag_month_day!AM509)</f>
        <v/>
      </c>
      <c r="CP519" s="4" t="str">
        <f>IF(_tag_month_day!AN509="","",_tag_month_day!AN509)</f>
        <v/>
      </c>
      <c r="CQ519" s="4" t="str">
        <f>IF(_tag_month_day!AO509="","",_tag_month_day!AO509)</f>
        <v/>
      </c>
      <c r="CR519" s="462" t="str">
        <f>IF(_tag_month_day!AP509="","",_tag_month_day!AP509)</f>
        <v/>
      </c>
      <c r="CS519" s="463" t="str">
        <f>IF(_tag_month_day!AQ509="","",_tag_month_day!AQ509)</f>
        <v/>
      </c>
      <c r="CT519" s="4" t="str">
        <f>IF(_tag_month_day!AR509="","",_tag_month_day!AR509)</f>
        <v/>
      </c>
      <c r="CU519" s="464" t="e">
        <f>DU519/AJ519</f>
        <v>#VALUE!</v>
      </c>
      <c r="CV519" s="451" t="e">
        <f>BG519/BH519</f>
        <v>#VALUE!</v>
      </c>
      <c r="CW519" s="465" t="e">
        <f>AJ519*(1-CV519)*CU519*AF519</f>
        <v>#VALUE!</v>
      </c>
      <c r="CX519" s="465" t="e">
        <f>CW519*94%</f>
        <v>#VALUE!</v>
      </c>
      <c r="CY519" s="466" t="e">
        <f>IF(CX519=0,0,DS519/(DS519+CX519))</f>
        <v>#VALUE!</v>
      </c>
      <c r="CZ519" s="465" t="e">
        <f>$AJ519*EF519</f>
        <v>#VALUE!</v>
      </c>
      <c r="DA519" s="465" t="e">
        <f>$AJ519*EG519</f>
        <v>#VALUE!</v>
      </c>
      <c r="DB519" s="465" t="e">
        <f>$AJ519*EH519</f>
        <v>#VALUE!</v>
      </c>
      <c r="DC519" s="465" t="e">
        <f>$AJ519*EI519</f>
        <v>#VALUE!</v>
      </c>
      <c r="DD519" s="465" t="e">
        <f>$AJ519*EJ519</f>
        <v>#VALUE!</v>
      </c>
      <c r="DE519" s="465" t="e">
        <f>$AJ519*EK519</f>
        <v>#VALUE!</v>
      </c>
      <c r="DF519" s="465" t="e">
        <f>$AJ519*EL519</f>
        <v>#VALUE!</v>
      </c>
      <c r="DG519" s="465" t="e">
        <f>$AJ519*EM519</f>
        <v>#VALUE!</v>
      </c>
      <c r="DH519" s="465" t="e">
        <f>$AJ519*EN519</f>
        <v>#VALUE!</v>
      </c>
      <c r="DI519" s="465" t="e">
        <f>$AJ519*EO519</f>
        <v>#VALUE!</v>
      </c>
      <c r="DJ519" s="465" t="e">
        <f>CZ519*(1-EP519)</f>
        <v>#VALUE!</v>
      </c>
      <c r="DK519" s="465" t="e">
        <f>DA519*(1-ER519)</f>
        <v>#VALUE!</v>
      </c>
      <c r="DL519" s="465" t="e">
        <f>DB519*(1-EQ519)</f>
        <v>#VALUE!</v>
      </c>
      <c r="DM519" s="465" t="e">
        <f>DC519*(1-ES519)</f>
        <v>#VALUE!</v>
      </c>
      <c r="DN519" s="465" t="e">
        <f>DD519*(1-ET519)</f>
        <v>#VALUE!</v>
      </c>
      <c r="DO519" s="465" t="e">
        <f>DE519</f>
        <v>#VALUE!</v>
      </c>
      <c r="DP519" s="465" t="e">
        <f>DF519*(1-EU519)</f>
        <v>#VALUE!</v>
      </c>
      <c r="DQ519" s="465" t="e">
        <f>DG519*(1-EV519)</f>
        <v>#VALUE!</v>
      </c>
      <c r="DR519" s="465" t="e">
        <f>DH519*(1-EW519)</f>
        <v>#VALUE!</v>
      </c>
      <c r="DS519" s="465" t="e">
        <f>DI519</f>
        <v>#VALUE!</v>
      </c>
      <c r="DT519" s="465" t="e">
        <f>SUM(DJ519:DS519)</f>
        <v>#VALUE!</v>
      </c>
      <c r="DU519" s="465" t="e">
        <f>(GS519:GX519)+(DP519+DQ519+DR519)*GY519+DS519</f>
        <v>#VALUE!</v>
      </c>
      <c r="DV519" s="451" t="e">
        <f>AV519/$BH519/(1-EP519)</f>
        <v>#VALUE!</v>
      </c>
      <c r="DW519" s="451" t="e">
        <f>AW519/$BH519/(1-ER519)</f>
        <v>#VALUE!</v>
      </c>
      <c r="DX519" s="451" t="e">
        <f>AX519/$BH519/(1-EQ519)</f>
        <v>#VALUE!</v>
      </c>
      <c r="DY519" s="451" t="e">
        <f>AY519/$BH519/(1-ES519)</f>
        <v>#VALUE!</v>
      </c>
      <c r="DZ519" s="451" t="e">
        <f>AZ519/$BH519/(1-ET519)</f>
        <v>#VALUE!</v>
      </c>
      <c r="EA519" s="451" t="e">
        <f>BA519/$BH519/(1-AX519)</f>
        <v>#VALUE!</v>
      </c>
      <c r="EB519" s="451" t="e">
        <f>BB519/$BH519/(1-EU519)</f>
        <v>#VALUE!</v>
      </c>
      <c r="EC519" s="451" t="e">
        <f>BC519/$BH519/(1-EV519)</f>
        <v>#VALUE!</v>
      </c>
      <c r="ED519" s="451" t="e">
        <f>BD519/$BH519/(1-EW519)</f>
        <v>#VALUE!</v>
      </c>
      <c r="EE519" s="451" t="e">
        <f>BG519/BH519</f>
        <v>#VALUE!</v>
      </c>
      <c r="EF519" s="451" t="e">
        <f>DV519/SUM($DV519:$EE519)</f>
        <v>#VALUE!</v>
      </c>
      <c r="EG519" s="451" t="e">
        <f>DW519/SUM($DV519:$EE519)</f>
        <v>#VALUE!</v>
      </c>
      <c r="EH519" s="451" t="e">
        <f>DX519/SUM($DV519:$EE519)</f>
        <v>#VALUE!</v>
      </c>
      <c r="EI519" s="451" t="e">
        <f>DY519/SUM($DV519:$EE519)</f>
        <v>#VALUE!</v>
      </c>
      <c r="EJ519" s="451" t="e">
        <f>DZ519/SUM($DV519:$EE519)</f>
        <v>#VALUE!</v>
      </c>
      <c r="EK519" s="451" t="e">
        <f>EA519/SUM($DV519:$EE519)</f>
        <v>#VALUE!</v>
      </c>
      <c r="EL519" s="451" t="e">
        <f>EB519/SUM($DV519:$EE519)</f>
        <v>#VALUE!</v>
      </c>
      <c r="EM519" s="451" t="e">
        <f>EC519/SUM($DV519:$EE519)</f>
        <v>#VALUE!</v>
      </c>
      <c r="EN519" s="451" t="e">
        <f>ED519/SUM($DV519:$EE519)</f>
        <v>#VALUE!</v>
      </c>
      <c r="EO519" s="451" t="e">
        <f>EE519/SUM($DV519:$EE519)</f>
        <v>#VALUE!</v>
      </c>
      <c r="EP519" s="450">
        <f>EP518</f>
        <v>0.080000000000000002</v>
      </c>
      <c r="EQ519" s="450">
        <f>EQ518</f>
        <v>0.014999999999999999</v>
      </c>
      <c r="ER519" s="450">
        <f>ER518</f>
        <v>0.014999999999999999</v>
      </c>
      <c r="ES519" s="450">
        <f>ES518</f>
        <v>0.014999999999999999</v>
      </c>
      <c r="ET519" s="450">
        <f>ET518</f>
        <v>0.014999999999999999</v>
      </c>
      <c r="EU519" s="450">
        <f>EU518</f>
        <v>0.089999999999999997</v>
      </c>
      <c r="EV519" s="450">
        <f>EV518</f>
        <v>0.089999999999999997</v>
      </c>
      <c r="EW519" s="450">
        <f>EW518</f>
        <v>0.089999999999999997</v>
      </c>
      <c r="EX519" s="431" t="str">
        <f>IF(_tag_month_day!AS509="","",_tag_month_day!AS509/100)</f>
        <v/>
      </c>
      <c r="EY519" s="431" t="str">
        <f>IF(_tag_month_day!AT509="","",_tag_month_day!AT509/100)</f>
        <v/>
      </c>
      <c r="EZ519" s="431" t="str">
        <f>IF(_tag_month_day!AU509="","",_tag_month_day!AU509/100)</f>
        <v/>
      </c>
      <c r="FA519" s="431" t="str">
        <f>IF(_tag_month_day!AV509="","",_tag_month_day!AV509/100)</f>
        <v/>
      </c>
      <c r="FB519" s="431" t="str">
        <f>IF(_tag_month_day!AW509="","",_tag_month_day!AW509/100)</f>
        <v/>
      </c>
      <c r="FC519" s="431" t="str">
        <f>IF(_tag_month_day!AX509="","",_tag_month_day!AX509/100)</f>
        <v/>
      </c>
      <c r="FD519" s="449" t="str">
        <f>IF(_tag_month_day!AY509="","",_tag_month_day!AY509/100)</f>
        <v/>
      </c>
      <c r="FE519" s="449" t="str">
        <f>IF(_tag_month_day!AZ509="","",_tag_month_day!AZ509/100)</f>
        <v/>
      </c>
      <c r="FF519" s="449" t="str">
        <f>IF(_tag_month_day!BA509="","",_tag_month_day!BA509/100)</f>
        <v/>
      </c>
      <c r="FG519" s="449" t="str">
        <f>IF(_tag_month_day!BB509="","",_tag_month_day!BB509/100)</f>
        <v/>
      </c>
      <c r="FH519" s="467" t="str">
        <f>IF(_tag_month_day!BC509="","",_tag_month_day!BC509/100)</f>
        <v/>
      </c>
      <c r="FI519" s="449">
        <f>FI518</f>
        <v>0.40999999999999998</v>
      </c>
      <c r="FJ519" s="449">
        <f>FJ518</f>
        <v>0.11</v>
      </c>
      <c r="FK519" s="449">
        <f>FK518</f>
        <v>0.014999999999999999</v>
      </c>
      <c r="FL519" s="449">
        <f>FL518</f>
        <v>0</v>
      </c>
      <c r="FM519" s="467">
        <f>FM518</f>
        <v>0.0001</v>
      </c>
      <c r="FN519" s="449">
        <f>FN518</f>
        <v>0.32000000000000001</v>
      </c>
      <c r="FO519" s="449">
        <f>FO518</f>
        <v>0.20000000000000001</v>
      </c>
      <c r="FP519" s="449">
        <f>FP518</f>
        <v>0.01</v>
      </c>
      <c r="FQ519" s="449">
        <f>FQ518</f>
        <v>0</v>
      </c>
      <c r="FR519" s="467">
        <f>FR518</f>
        <v>0.0001</v>
      </c>
      <c r="FS519" s="449" t="str">
        <f>IF(_tag_month_day!BD509="","",_tag_month_day!BD509/100)</f>
        <v/>
      </c>
      <c r="FT519" s="449" t="str">
        <f>IF(_tag_month_day!BE509="","",_tag_month_day!BE509/100)</f>
        <v/>
      </c>
      <c r="FU519" s="449" t="str">
        <f>IF(_tag_month_day!BF509="","",_tag_month_day!BF509/100)</f>
        <v/>
      </c>
      <c r="FV519" s="449" t="str">
        <f>IF(_tag_month_day!BG509="","",_tag_month_day!BG509/100)</f>
        <v/>
      </c>
      <c r="FW519" s="467" t="str">
        <f>IF(_tag_month_day!BH509="","",_tag_month_day!BH509/100)</f>
        <v/>
      </c>
      <c r="FX519" s="449" t="str">
        <f>IF(_tag_month_day!BI509="","",_tag_month_day!BI509/100)</f>
        <v/>
      </c>
      <c r="FY519" s="449" t="str">
        <f>IF(_tag_month_day!BJ509="","",_tag_month_day!BJ509/100)</f>
        <v/>
      </c>
      <c r="FZ519" s="468" t="str">
        <f>IF(_tag_month_day!BK509="","",_tag_month_day!BK509/100)</f>
        <v/>
      </c>
      <c r="GA519" s="449" t="str">
        <f>IF(_tag_month_day!BL509="","",_tag_month_day!BL509/100)</f>
        <v/>
      </c>
      <c r="GB519" s="467" t="str">
        <f>IF(_tag_month_day!BM509="","",_tag_month_day!BM509/100)</f>
        <v/>
      </c>
      <c r="GC519" s="431" t="str">
        <f>IF(_tag_month_day!BN509="","",_tag_month_day!BN509/100)</f>
        <v/>
      </c>
      <c r="GD519" s="431" t="str">
        <f>IF(_tag_month_day!BO509="","",_tag_month_day!BO509/100)</f>
        <v/>
      </c>
      <c r="GE519" s="431" t="str">
        <f>IF(_tag_month_day!BP509="","",_tag_month_day!BP509/100)</f>
        <v/>
      </c>
      <c r="GF519" s="431" t="str">
        <f>IF(_tag_month_day!BQ509="","",_tag_month_day!BQ509/100)</f>
        <v/>
      </c>
      <c r="GG519" s="431" t="str">
        <f>IF(_tag_month_day!BR509="","",_tag_month_day!BR509/100)</f>
        <v/>
      </c>
      <c r="GH519" s="431" t="str">
        <f>IF(_tag_month_day!BS509="","",_tag_month_day!BS509/100)</f>
        <v/>
      </c>
      <c r="GI519" s="467" t="str">
        <f>IF(_tag_month_day!BT509="","",_tag_month_day!BT509/100)</f>
        <v/>
      </c>
      <c r="GJ519" s="469" t="str">
        <f>IF(_tag_month_day!BU509="","",_tag_month_day!BU509/100)</f>
        <v/>
      </c>
      <c r="GK519" s="470">
        <f>GK518</f>
        <v>0.070000000000000007</v>
      </c>
      <c r="GL519" s="470">
        <f>GL518</f>
        <v>0.029999999999999999</v>
      </c>
      <c r="GM519" s="471" t="str">
        <f>IF(_tag_month_day!BX509="","",_tag_month_day!BX509/100)</f>
        <v/>
      </c>
      <c r="GN519" s="470">
        <f>GN518</f>
        <v>0.070000000000000007</v>
      </c>
      <c r="GO519" s="470">
        <f>GO518</f>
        <v>0.029999999999999999</v>
      </c>
      <c r="GP519" s="470">
        <f>GP518</f>
        <v>0.089999999999999997</v>
      </c>
      <c r="GQ519" s="470">
        <f>GQ518</f>
        <v>0.029999999999999999</v>
      </c>
      <c r="GR519" s="471" t="str">
        <f>IF(_tag_month_day!CA509="","",_tag_month_day!CA509/100)</f>
        <v/>
      </c>
      <c r="GS519" s="472">
        <f>GS518</f>
        <v>0.95299999999999996</v>
      </c>
      <c r="GT519" s="472">
        <f>GT518</f>
        <v>0.55000000000000004</v>
      </c>
      <c r="GU519" s="472">
        <f>GU518</f>
        <v>0.55000000000000004</v>
      </c>
      <c r="GV519" s="472">
        <f>GV518</f>
        <v>0.55000000000000004</v>
      </c>
      <c r="GW519" s="472">
        <f>GW518</f>
        <v>0.5</v>
      </c>
      <c r="GX519" s="472">
        <f>GX518</f>
        <v>0.93500000000000005</v>
      </c>
      <c r="GY519" s="472">
        <f>GY518</f>
        <v>0.14999999999999999</v>
      </c>
      <c r="GZ519" s="472">
        <f>GZ518</f>
        <v>1</v>
      </c>
      <c r="HA519" s="474">
        <f>HA518</f>
        <v>0.047</v>
      </c>
      <c r="HB519" s="474">
        <f>HB518</f>
        <v>0.45000000000000001</v>
      </c>
      <c r="HC519" s="474">
        <f>HC518</f>
        <v>0.45000000000000001</v>
      </c>
      <c r="HD519" s="474">
        <f>HD518</f>
        <v>0.45000000000000001</v>
      </c>
      <c r="HE519" s="474">
        <f>HE518</f>
        <v>0.5</v>
      </c>
      <c r="HF519" s="474">
        <f>HF518</f>
        <v>0.065000000000000002</v>
      </c>
      <c r="HG519" s="474">
        <f>HG518</f>
        <v>0.84999999999999998</v>
      </c>
      <c r="HH519" s="474">
        <f>HH518</f>
        <v>0</v>
      </c>
      <c r="HI519" s="10">
        <f>IF(BZ519&lt;&gt;"",CK519-BV519,0)</f>
        <v>0</v>
      </c>
      <c r="HJ519" s="10" t="e">
        <f>IF(AJ519&gt;0,AH519-AJ519,0)</f>
        <v>#VALUE!</v>
      </c>
      <c r="HK519" s="466">
        <f>HK518</f>
        <v>0.84999999999999998</v>
      </c>
      <c r="HL519" s="424">
        <f>HL518</f>
        <v>550000</v>
      </c>
      <c r="HM519" s="424">
        <f>HM518</f>
        <v>480000</v>
      </c>
      <c r="HN519" s="465" t="e">
        <f>(DJ519*EZ519+DK519*FH519+DL519*FM519+DM519*FR519+DN519*FW519+DO519*GB519+DS519*GI519+DP519*GM519+DR519*GR519)*1000*2</f>
        <v>#VALUE!</v>
      </c>
      <c r="HO519" s="465" t="e">
        <f>HN519*HK519*$HO$2/HL519*1000000</f>
        <v>#VALUE!</v>
      </c>
      <c r="HP519" s="465" t="e">
        <f>HN519*HK519*$HP$2/HM519*1000000</f>
        <v>#VALUE!</v>
      </c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</row>
    <row customFormat="1" r="520" s="0">
      <c r="A520" s="420">
        <v>509</v>
      </c>
      <c r="B520" s="421">
        <f ca="1">IF(D520=D519,B519,IF(D520="夜班",B519+1,B519))</f>
        <v>43607</v>
      </c>
      <c r="C520" s="422">
        <f>C519</f>
        <v>0.041666666666666699</v>
      </c>
      <c r="D520" s="10" t="str">
        <f ca="1">IF(HOUR(G520)&lt;8,"夜班",IF(HOUR(G520)&lt;16,"白班",IF(HOUR(G520)&lt;24,"中班",0)))</f>
        <v>夜班</v>
      </c>
      <c r="E520" s="10" t="e">
        <f ca="1">IF(F520=1,"甲",IF(F520=2,"乙",IF(F520=3,"丙",IF(F520=4,"丁",""))))</f>
        <v>#REF!</v>
      </c>
      <c r="F520" s="10" t="e">
        <f ca="1">SUMPRODUCT((成本日报!$A$3:$A$95=计划!B520)*(成本日报!$B$3:$B$95=计划!$D520),成本日报!$C$3:$C$95)</f>
        <v>#REF!</v>
      </c>
      <c r="G520" s="423">
        <f ca="1">G519+C519</f>
        <v>43607.166666665435</v>
      </c>
      <c r="H520" s="423">
        <f ca="1">$G520+$C520/60*10+$C520*0</f>
        <v>43607.17361110988</v>
      </c>
      <c r="I520" s="423">
        <f ca="1">$G520+$C520/60*18+$C520*0</f>
        <v>43607.179166665432</v>
      </c>
      <c r="J520" s="423">
        <f ca="1">$G520+$C520/60*0+$C520*1</f>
        <v>43607.208333332099</v>
      </c>
      <c r="K520" s="423">
        <f ca="1">$G520+$C520/60*30+$C520*2</f>
        <v>43607.270833332106</v>
      </c>
      <c r="L520" s="423">
        <f ca="1">$G520+$C520/60*0+$C520*3</f>
        <v>43607.291666665435</v>
      </c>
      <c r="M520" s="424" t="str">
        <f>IF(_tag_month_day!A510="","",_tag_month_day!A510)</f>
        <v/>
      </c>
      <c r="N520" s="424" t="str">
        <f>IF(_tag_month_day!B510="","",_tag_month_day!B510)</f>
        <v/>
      </c>
      <c r="O520" s="425" t="e">
        <f>IF(M520+N520=0,"",M520+N520)</f>
        <v>#VALUE!</v>
      </c>
      <c r="P520" s="424" t="str">
        <f>IF(_tag_month_day!C510="","",_tag_month_day!C510)</f>
        <v/>
      </c>
      <c r="Q520" s="424" t="str">
        <f>IF(_tag_month_day!D510="","",_tag_month_day!D510)</f>
        <v/>
      </c>
      <c r="R520" s="426" t="str">
        <f>IF(_tag_month_day!CB510="","",_tag_month_day!CB510/100)</f>
        <v/>
      </c>
      <c r="S520" s="427" t="str">
        <f>IF(_tag_month_day!E510="","",_tag_month_day!E510)</f>
        <v/>
      </c>
      <c r="T520" s="427" t="str">
        <f>IF(_tag_month_day!F510="","",_tag_month_day!F510)</f>
        <v/>
      </c>
      <c r="U520" s="428" t="e">
        <f>S520+T520</f>
        <v>#VALUE!</v>
      </c>
      <c r="V520" s="429" t="e">
        <f>U520/AJ520</f>
        <v>#VALUE!</v>
      </c>
      <c r="W520" s="430" t="str">
        <f>IF(_jhy_month_day!A510="","",_jhy_month_day!A510)</f>
        <v/>
      </c>
      <c r="X520" s="431" t="str">
        <f>IF(_jhy_month_day!B510="","",_jhy_month_day!B510/100)</f>
        <v/>
      </c>
      <c r="Y520" s="431" t="str">
        <f>IF(_jhy_month_day!C510="","",_jhy_month_day!C510/100)</f>
        <v/>
      </c>
      <c r="Z520" s="432">
        <f>Z516+1</f>
        <v>128</v>
      </c>
      <c r="AA520" s="433" t="str">
        <f>IF(_tag_month_day!G510="","",_tag_month_day!G510/100)</f>
        <v/>
      </c>
      <c r="AB520" s="433" t="str">
        <f>IF(_tag_month_day!H510="","",_tag_month_day!H510/100)</f>
        <v/>
      </c>
      <c r="AC520" s="434">
        <f>IF(X520="",AC519,BK520*($AV519*X520+$AW519*FD519+$AX519*FI519+$AY519*FN519+$AZ519*FS519+$BA519*FX519+$BG519*GE519)/(AV519*Y520+AX519*FK519+AW519*FF519+AY519*FP519+AZ519*FU519+BA519*FZ519+BG519*GG519+BB519*GK519+BC519*GN519+BD519*GP519))</f>
        <v>1.59963432013121</v>
      </c>
      <c r="AD520" s="435" t="str">
        <f>IF(AC520=AC519,"",AC520-AC519)</f>
        <v/>
      </c>
      <c r="AE520" s="436" t="str">
        <f>IF(1-AF520=0,"",(1-AF520))</f>
        <v/>
      </c>
      <c r="AF520" s="437">
        <v>1</v>
      </c>
      <c r="AG520" s="10" t="str">
        <f>AG519</f>
        <v>9A3</v>
      </c>
      <c r="AH520" s="438" t="str">
        <f>AH519</f>
        <v/>
      </c>
      <c r="AI520" s="424"/>
      <c r="AJ520" s="10" t="str">
        <f>IF(_tag_month_day!I510="","",_tag_month_day!I510)</f>
        <v/>
      </c>
      <c r="AK520" s="440"/>
      <c r="AL520" s="440"/>
      <c r="AM520" s="440"/>
      <c r="AN520" s="441">
        <f>AN519</f>
        <v>2</v>
      </c>
      <c r="AO520" s="441">
        <f>AO519</f>
        <v>8</v>
      </c>
      <c r="AP520" s="442" t="e">
        <f>(IF(AN520=0,AS519,AS519*(1+AO520/AN520)/(AR520+AO520/AN520)))+AT520</f>
        <v>#VALUE!</v>
      </c>
      <c r="AQ520" s="443" t="str">
        <f>IF(_tag_month_day!J510="","",_tag_month_day!J510/100)</f>
        <v/>
      </c>
      <c r="AR520" s="444">
        <f>AR519</f>
        <v>1.3</v>
      </c>
      <c r="AS520" s="445" t="e">
        <f>AQ520*(AN520*AR520+AO520)/(AN520+AO520)</f>
        <v>#VALUE!</v>
      </c>
      <c r="AT520" s="445" t="e">
        <f>(SUM(BE520:BF520)-SUM(BE519:BF519))*0.05</f>
        <v>#VALUE!</v>
      </c>
      <c r="AU520" s="446" t="str">
        <f>IF(_tag_month_day!CC510="","",IF(_tag_month_day!CC510&gt;0,_tag_month_day!CD510,_tag_month_day!CE510))</f>
        <v/>
      </c>
      <c r="AV520" s="447" t="str">
        <f>IF(_tag_month_day!L510="","",_tag_month_day!L510/100)</f>
        <v/>
      </c>
      <c r="AW520" s="431">
        <f>AW519</f>
        <v>0</v>
      </c>
      <c r="AX520" s="431">
        <f>AX519</f>
        <v>0</v>
      </c>
      <c r="AY520" s="431" t="str">
        <f>IF(_tag_month_day!M510="","",_tag_month_day!M510/100)</f>
        <v/>
      </c>
      <c r="AZ520" s="431" t="str">
        <f>IF(_tag_month_day!N510="","",_tag_month_day!N510/100)</f>
        <v/>
      </c>
      <c r="BA520" s="431" t="str">
        <f>IF(_tag_month_day!O510="","",_tag_month_day!O510/100)</f>
        <v/>
      </c>
      <c r="BB520" s="448" t="str">
        <f>IF(_tag_month_day!P510="","",_tag_month_day!P510/100)</f>
        <v/>
      </c>
      <c r="BC520" s="448">
        <f>BC519</f>
        <v>0</v>
      </c>
      <c r="BD520" s="448" t="str">
        <f>IF(_tag_month_day!Q510="","",_tag_month_day!Q510/100)</f>
        <v/>
      </c>
      <c r="BE520" s="449" t="str">
        <f>IF(_tag_month_day!R510="","",_tag_month_day!R510/100)</f>
        <v/>
      </c>
      <c r="BF520" s="388" t="e">
        <f>(AU520*(100+BE520*100))/(AJ520-AU520)/100</f>
        <v>#VALUE!</v>
      </c>
      <c r="BG520" s="450" t="e">
        <f>BE520+BF520</f>
        <v>#VALUE!</v>
      </c>
      <c r="BH520" s="451" t="e">
        <f>SUM(AV520:BF520)</f>
        <v>#VALUE!</v>
      </c>
      <c r="BI520" s="452" t="e">
        <f>IF(CX520=0,BI519,(DK520*查询!$R$5+DL520*查询!$Q$5+DM520*查询!$N$5+DN520*查询!$O$5+DO520*查询!$P$5)*AF520/CX520)</f>
        <v>#VALUE!</v>
      </c>
      <c r="BJ520" s="452" t="e">
        <f>IF(CX520=0,BJ519,(DP520*查询!$S$5+DQ520*查询!$T$5+DR520*查询!$U$5)*AF520/CX520)</f>
        <v>#VALUE!</v>
      </c>
      <c r="BK520" s="452">
        <f>BK519</f>
        <v>1</v>
      </c>
      <c r="BL520" s="453" t="e">
        <f>SUMPRODUCT((AV520:BA520)*(GS520:GX520))/((GS520:GX520)+SUM(BB520:BD520)*GY520+BG520*GZ520)</f>
        <v>#VALUE!</v>
      </c>
      <c r="BM520" s="453" t="e">
        <f>BK520*($AV520*FB520+$AW520*FD520+$AX520*FI520+$AY520*FN520+$AZ520*FS520+$BA520*FX520+$BG520*GE520)/(AV520*EY520+AX520*FK520+AW520*FF520+AY520*FP520+AZ520*FU520+BA520*FZ520+BG520*GG520+BB520*GK520+BC520*GN520+BD520*GP520)</f>
        <v>#VALUE!</v>
      </c>
      <c r="BN520" s="453" t="e">
        <f>($AV520*FC520+$AX520*FJ520+$AW520*FE520+$AY520*FO520+$AZ520*FT520+$BA520*FY520+$BG520*GF520)/($AV520*FA520+BG520*GH520+BB520*GL520+BC520*GO520+BD520*GQ520+BA520*GA520)</f>
        <v>#VALUE!</v>
      </c>
      <c r="BO520" s="454" t="e">
        <f>SUMPRODUCT(AV520:BA520*GS520:GX520)/(GS520:GX520+(BB520+BC520+BD520)*GY520+BG520)</f>
        <v>#VALUE!</v>
      </c>
      <c r="BP520" s="454" t="e">
        <f>SUMPRODUCT(AV520:BA520*GS520:GX520)/(GS520:GX520+(BB520+BC520+BD520)*GY520+BG520)</f>
        <v>#VALUE!</v>
      </c>
      <c r="BQ520" s="454" t="e">
        <f>SUMPRODUCT(AV520:BA520*GS520:GX520)/(GS520:GX520+(BB520+BC520+BD520)*GY520+BG520)</f>
        <v>#VALUE!</v>
      </c>
      <c r="BR520" s="453" t="str">
        <f>IF(_tag_month_day!T510="","",_tag_month_day!T510)</f>
        <v/>
      </c>
      <c r="BS520" s="453" t="str">
        <f>IF(_tag_month_day!U510="","",_tag_month_day!U510)</f>
        <v/>
      </c>
      <c r="BT520" s="455" t="str">
        <f>IF(CK520="","",IF((CK520&gt;=BV520-0.12)*(CK520&lt;=BV520+0.12),"合格","不合格"))</f>
        <v/>
      </c>
      <c r="BU520" s="456" t="str">
        <f>IF(_tag_month_day!V510="","",_tag_month_day!V510)</f>
        <v/>
      </c>
      <c r="BV520" s="457" t="str">
        <f>IF(_tag_month_day!W510="","",_tag_month_day!W510)</f>
        <v/>
      </c>
      <c r="BW520" s="458" t="str">
        <f>IF(_tag_month_day!X510="","",_tag_month_day!X510)</f>
        <v/>
      </c>
      <c r="BX520" s="458" t="str">
        <f>IF(_tag_month_day!Y510="","",_tag_month_day!Y510)</f>
        <v/>
      </c>
      <c r="BY520" s="459">
        <f ca="1">L520</f>
        <v>43607.291666665435</v>
      </c>
      <c r="BZ520" s="460"/>
      <c r="CA520" s="461"/>
      <c r="CB520" s="424" t="str">
        <f>IF(_tag_month_day!Z510="","",_tag_month_day!Z510)</f>
        <v/>
      </c>
      <c r="CC520" s="424" t="str">
        <f>IF(_tag_month_day!AA510="","",_tag_month_day!AA510)</f>
        <v/>
      </c>
      <c r="CD520" s="424" t="str">
        <f>IF(_tag_month_day!AB510="","",_tag_month_day!AB510)</f>
        <v/>
      </c>
      <c r="CE520" s="424" t="str">
        <f>IF(_tag_month_day!AC510="","",_tag_month_day!AC510)</f>
        <v/>
      </c>
      <c r="CF520" s="424" t="str">
        <f>IF(_tag_month_day!AD510="","",_tag_month_day!AD510)</f>
        <v/>
      </c>
      <c r="CG520" s="424" t="str">
        <f>IF(_tag_month_day!AE510="","",_tag_month_day!AE510)</f>
        <v/>
      </c>
      <c r="CH520" s="424" t="str">
        <f>IF(_tag_month_day!AF510="","",_tag_month_day!AF510)</f>
        <v/>
      </c>
      <c r="CI520" s="424" t="str">
        <f>IF(_tag_month_day!AG510="","",_tag_month_day!AG510)</f>
        <v/>
      </c>
      <c r="CJ520" s="424" t="str">
        <f>IF(_tag_month_day!AH510="","",_tag_month_day!AH510)</f>
        <v/>
      </c>
      <c r="CK520" s="424" t="str">
        <f>IF(_tag_month_day!AI510="","",_tag_month_day!AI510)</f>
        <v/>
      </c>
      <c r="CL520" s="4" t="str">
        <f>IF(_tag_month_day!AJ510="","",_tag_month_day!AJ510)</f>
        <v/>
      </c>
      <c r="CM520" s="4" t="str">
        <f>IF(_tag_month_day!AK510="","",_tag_month_day!AK510)</f>
        <v/>
      </c>
      <c r="CN520" s="4" t="str">
        <f>IF(_tag_month_day!AL510="","",_tag_month_day!AL510)</f>
        <v/>
      </c>
      <c r="CO520" s="4" t="str">
        <f>IF(_tag_month_day!AM510="","",_tag_month_day!AM510)</f>
        <v/>
      </c>
      <c r="CP520" s="4" t="str">
        <f>IF(_tag_month_day!AN510="","",_tag_month_day!AN510)</f>
        <v/>
      </c>
      <c r="CQ520" s="4" t="str">
        <f>IF(_tag_month_day!AO510="","",_tag_month_day!AO510)</f>
        <v/>
      </c>
      <c r="CR520" s="462" t="str">
        <f>IF(_tag_month_day!AP510="","",_tag_month_day!AP510)</f>
        <v/>
      </c>
      <c r="CS520" s="463" t="str">
        <f>IF(_tag_month_day!AQ510="","",_tag_month_day!AQ510)</f>
        <v/>
      </c>
      <c r="CT520" s="4" t="str">
        <f>IF(_tag_month_day!AR510="","",_tag_month_day!AR510)</f>
        <v/>
      </c>
      <c r="CU520" s="464" t="e">
        <f>DU520/AJ520</f>
        <v>#VALUE!</v>
      </c>
      <c r="CV520" s="451" t="e">
        <f>BG520/BH520</f>
        <v>#VALUE!</v>
      </c>
      <c r="CW520" s="465" t="e">
        <f>AJ520*(1-CV520)*CU520*AF520</f>
        <v>#VALUE!</v>
      </c>
      <c r="CX520" s="465" t="e">
        <f>CW520*94%</f>
        <v>#VALUE!</v>
      </c>
      <c r="CY520" s="466" t="e">
        <f>IF(CX520=0,0,DS520/(DS520+CX520))</f>
        <v>#VALUE!</v>
      </c>
      <c r="CZ520" s="465" t="e">
        <f>$AJ520*EF520</f>
        <v>#VALUE!</v>
      </c>
      <c r="DA520" s="465" t="e">
        <f>$AJ520*EG520</f>
        <v>#VALUE!</v>
      </c>
      <c r="DB520" s="465" t="e">
        <f>$AJ520*EH520</f>
        <v>#VALUE!</v>
      </c>
      <c r="DC520" s="465" t="e">
        <f>$AJ520*EI520</f>
        <v>#VALUE!</v>
      </c>
      <c r="DD520" s="465" t="e">
        <f>$AJ520*EJ520</f>
        <v>#VALUE!</v>
      </c>
      <c r="DE520" s="465" t="e">
        <f>$AJ520*EK520</f>
        <v>#VALUE!</v>
      </c>
      <c r="DF520" s="465" t="e">
        <f>$AJ520*EL520</f>
        <v>#VALUE!</v>
      </c>
      <c r="DG520" s="465" t="e">
        <f>$AJ520*EM520</f>
        <v>#VALUE!</v>
      </c>
      <c r="DH520" s="465" t="e">
        <f>$AJ520*EN520</f>
        <v>#VALUE!</v>
      </c>
      <c r="DI520" s="465" t="e">
        <f>$AJ520*EO520</f>
        <v>#VALUE!</v>
      </c>
      <c r="DJ520" s="465" t="e">
        <f>CZ520*(1-EP520)</f>
        <v>#VALUE!</v>
      </c>
      <c r="DK520" s="465" t="e">
        <f>DA520*(1-ER520)</f>
        <v>#VALUE!</v>
      </c>
      <c r="DL520" s="465" t="e">
        <f>DB520*(1-EQ520)</f>
        <v>#VALUE!</v>
      </c>
      <c r="DM520" s="465" t="e">
        <f>DC520*(1-ES520)</f>
        <v>#VALUE!</v>
      </c>
      <c r="DN520" s="465" t="e">
        <f>DD520*(1-ET520)</f>
        <v>#VALUE!</v>
      </c>
      <c r="DO520" s="465" t="e">
        <f>DE520</f>
        <v>#VALUE!</v>
      </c>
      <c r="DP520" s="465" t="e">
        <f>DF520*(1-EU520)</f>
        <v>#VALUE!</v>
      </c>
      <c r="DQ520" s="465" t="e">
        <f>DG520*(1-EV520)</f>
        <v>#VALUE!</v>
      </c>
      <c r="DR520" s="465" t="e">
        <f>DH520*(1-EW520)</f>
        <v>#VALUE!</v>
      </c>
      <c r="DS520" s="465" t="e">
        <f>DI520</f>
        <v>#VALUE!</v>
      </c>
      <c r="DT520" s="465" t="e">
        <f>SUM(DJ520:DS520)</f>
        <v>#VALUE!</v>
      </c>
      <c r="DU520" s="465" t="e">
        <f>(GS520:GX520)+(DP520+DQ520+DR520)*GY520+DS520</f>
        <v>#VALUE!</v>
      </c>
      <c r="DV520" s="451" t="e">
        <f>AV520/$BH520/(1-EP520)</f>
        <v>#VALUE!</v>
      </c>
      <c r="DW520" s="451" t="e">
        <f>AW520/$BH520/(1-ER520)</f>
        <v>#VALUE!</v>
      </c>
      <c r="DX520" s="451" t="e">
        <f>AX520/$BH520/(1-EQ520)</f>
        <v>#VALUE!</v>
      </c>
      <c r="DY520" s="451" t="e">
        <f>AY520/$BH520/(1-ES520)</f>
        <v>#VALUE!</v>
      </c>
      <c r="DZ520" s="451" t="e">
        <f>AZ520/$BH520/(1-ET520)</f>
        <v>#VALUE!</v>
      </c>
      <c r="EA520" s="451" t="e">
        <f>BA520/$BH520/(1-AX520)</f>
        <v>#VALUE!</v>
      </c>
      <c r="EB520" s="451" t="e">
        <f>BB520/$BH520/(1-EU520)</f>
        <v>#VALUE!</v>
      </c>
      <c r="EC520" s="451" t="e">
        <f>BC520/$BH520/(1-EV520)</f>
        <v>#VALUE!</v>
      </c>
      <c r="ED520" s="451" t="e">
        <f>BD520/$BH520/(1-EW520)</f>
        <v>#VALUE!</v>
      </c>
      <c r="EE520" s="451" t="e">
        <f>BG520/BH520</f>
        <v>#VALUE!</v>
      </c>
      <c r="EF520" s="451" t="e">
        <f>DV520/SUM($DV520:$EE520)</f>
        <v>#VALUE!</v>
      </c>
      <c r="EG520" s="451" t="e">
        <f>DW520/SUM($DV520:$EE520)</f>
        <v>#VALUE!</v>
      </c>
      <c r="EH520" s="451" t="e">
        <f>DX520/SUM($DV520:$EE520)</f>
        <v>#VALUE!</v>
      </c>
      <c r="EI520" s="451" t="e">
        <f>DY520/SUM($DV520:$EE520)</f>
        <v>#VALUE!</v>
      </c>
      <c r="EJ520" s="451" t="e">
        <f>DZ520/SUM($DV520:$EE520)</f>
        <v>#VALUE!</v>
      </c>
      <c r="EK520" s="451" t="e">
        <f>EA520/SUM($DV520:$EE520)</f>
        <v>#VALUE!</v>
      </c>
      <c r="EL520" s="451" t="e">
        <f>EB520/SUM($DV520:$EE520)</f>
        <v>#VALUE!</v>
      </c>
      <c r="EM520" s="451" t="e">
        <f>EC520/SUM($DV520:$EE520)</f>
        <v>#VALUE!</v>
      </c>
      <c r="EN520" s="451" t="e">
        <f>ED520/SUM($DV520:$EE520)</f>
        <v>#VALUE!</v>
      </c>
      <c r="EO520" s="451" t="e">
        <f>EE520/SUM($DV520:$EE520)</f>
        <v>#VALUE!</v>
      </c>
      <c r="EP520" s="450">
        <f>EP519</f>
        <v>0.080000000000000002</v>
      </c>
      <c r="EQ520" s="450">
        <f>EQ519</f>
        <v>0.014999999999999999</v>
      </c>
      <c r="ER520" s="450">
        <f>ER519</f>
        <v>0.014999999999999999</v>
      </c>
      <c r="ES520" s="450">
        <f>ES519</f>
        <v>0.014999999999999999</v>
      </c>
      <c r="ET520" s="450">
        <f>ET519</f>
        <v>0.014999999999999999</v>
      </c>
      <c r="EU520" s="450">
        <f>EU519</f>
        <v>0.089999999999999997</v>
      </c>
      <c r="EV520" s="450">
        <f>EV519</f>
        <v>0.089999999999999997</v>
      </c>
      <c r="EW520" s="450">
        <f>EW519</f>
        <v>0.089999999999999997</v>
      </c>
      <c r="EX520" s="431" t="str">
        <f>IF(_tag_month_day!AS510="","",_tag_month_day!AS510/100)</f>
        <v/>
      </c>
      <c r="EY520" s="431" t="str">
        <f>IF(_tag_month_day!AT510="","",_tag_month_day!AT510/100)</f>
        <v/>
      </c>
      <c r="EZ520" s="431" t="str">
        <f>IF(_tag_month_day!AU510="","",_tag_month_day!AU510/100)</f>
        <v/>
      </c>
      <c r="FA520" s="431" t="str">
        <f>IF(_tag_month_day!AV510="","",_tag_month_day!AV510/100)</f>
        <v/>
      </c>
      <c r="FB520" s="431" t="str">
        <f>IF(_tag_month_day!AW510="","",_tag_month_day!AW510/100)</f>
        <v/>
      </c>
      <c r="FC520" s="431" t="str">
        <f>IF(_tag_month_day!AX510="","",_tag_month_day!AX510/100)</f>
        <v/>
      </c>
      <c r="FD520" s="449" t="str">
        <f>IF(_tag_month_day!AY510="","",_tag_month_day!AY510/100)</f>
        <v/>
      </c>
      <c r="FE520" s="449" t="str">
        <f>IF(_tag_month_day!AZ510="","",_tag_month_day!AZ510/100)</f>
        <v/>
      </c>
      <c r="FF520" s="449" t="str">
        <f>IF(_tag_month_day!BA510="","",_tag_month_day!BA510/100)</f>
        <v/>
      </c>
      <c r="FG520" s="449" t="str">
        <f>IF(_tag_month_day!BB510="","",_tag_month_day!BB510/100)</f>
        <v/>
      </c>
      <c r="FH520" s="467" t="str">
        <f>IF(_tag_month_day!BC510="","",_tag_month_day!BC510/100)</f>
        <v/>
      </c>
      <c r="FI520" s="449">
        <f>FI519</f>
        <v>0.40999999999999998</v>
      </c>
      <c r="FJ520" s="449">
        <f>FJ519</f>
        <v>0.11</v>
      </c>
      <c r="FK520" s="449">
        <f>FK519</f>
        <v>0.014999999999999999</v>
      </c>
      <c r="FL520" s="449">
        <f>FL519</f>
        <v>0</v>
      </c>
      <c r="FM520" s="467">
        <f>FM519</f>
        <v>0.0001</v>
      </c>
      <c r="FN520" s="449">
        <f>FN519</f>
        <v>0.32000000000000001</v>
      </c>
      <c r="FO520" s="449">
        <f>FO519</f>
        <v>0.20000000000000001</v>
      </c>
      <c r="FP520" s="449">
        <f>FP519</f>
        <v>0.01</v>
      </c>
      <c r="FQ520" s="449">
        <f>FQ519</f>
        <v>0</v>
      </c>
      <c r="FR520" s="467">
        <f>FR519</f>
        <v>0.0001</v>
      </c>
      <c r="FS520" s="449" t="str">
        <f>IF(_tag_month_day!BD510="","",_tag_month_day!BD510/100)</f>
        <v/>
      </c>
      <c r="FT520" s="449" t="str">
        <f>IF(_tag_month_day!BE510="","",_tag_month_day!BE510/100)</f>
        <v/>
      </c>
      <c r="FU520" s="449" t="str">
        <f>IF(_tag_month_day!BF510="","",_tag_month_day!BF510/100)</f>
        <v/>
      </c>
      <c r="FV520" s="449" t="str">
        <f>IF(_tag_month_day!BG510="","",_tag_month_day!BG510/100)</f>
        <v/>
      </c>
      <c r="FW520" s="467" t="str">
        <f>IF(_tag_month_day!BH510="","",_tag_month_day!BH510/100)</f>
        <v/>
      </c>
      <c r="FX520" s="449" t="str">
        <f>IF(_tag_month_day!BI510="","",_tag_month_day!BI510/100)</f>
        <v/>
      </c>
      <c r="FY520" s="449" t="str">
        <f>IF(_tag_month_day!BJ510="","",_tag_month_day!BJ510/100)</f>
        <v/>
      </c>
      <c r="FZ520" s="468" t="str">
        <f>IF(_tag_month_day!BK510="","",_tag_month_day!BK510/100)</f>
        <v/>
      </c>
      <c r="GA520" s="449" t="str">
        <f>IF(_tag_month_day!BL510="","",_tag_month_day!BL510/100)</f>
        <v/>
      </c>
      <c r="GB520" s="467" t="str">
        <f>IF(_tag_month_day!BM510="","",_tag_month_day!BM510/100)</f>
        <v/>
      </c>
      <c r="GC520" s="431" t="str">
        <f>IF(_tag_month_day!BN510="","",_tag_month_day!BN510/100)</f>
        <v/>
      </c>
      <c r="GD520" s="431" t="str">
        <f>IF(_tag_month_day!BO510="","",_tag_month_day!BO510/100)</f>
        <v/>
      </c>
      <c r="GE520" s="431" t="str">
        <f>IF(_tag_month_day!BP510="","",_tag_month_day!BP510/100)</f>
        <v/>
      </c>
      <c r="GF520" s="431" t="str">
        <f>IF(_tag_month_day!BQ510="","",_tag_month_day!BQ510/100)</f>
        <v/>
      </c>
      <c r="GG520" s="431" t="str">
        <f>IF(_tag_month_day!BR510="","",_tag_month_day!BR510/100)</f>
        <v/>
      </c>
      <c r="GH520" s="431" t="str">
        <f>IF(_tag_month_day!BS510="","",_tag_month_day!BS510/100)</f>
        <v/>
      </c>
      <c r="GI520" s="467" t="str">
        <f>IF(_tag_month_day!BT510="","",_tag_month_day!BT510/100)</f>
        <v/>
      </c>
      <c r="GJ520" s="469" t="str">
        <f>IF(_tag_month_day!BU510="","",_tag_month_day!BU510/100)</f>
        <v/>
      </c>
      <c r="GK520" s="470">
        <f>GK519</f>
        <v>0.070000000000000007</v>
      </c>
      <c r="GL520" s="470">
        <f>GL519</f>
        <v>0.029999999999999999</v>
      </c>
      <c r="GM520" s="471" t="str">
        <f>IF(_tag_month_day!BX510="","",_tag_month_day!BX510/100)</f>
        <v/>
      </c>
      <c r="GN520" s="470">
        <f>GN519</f>
        <v>0.070000000000000007</v>
      </c>
      <c r="GO520" s="470">
        <f>GO519</f>
        <v>0.029999999999999999</v>
      </c>
      <c r="GP520" s="470">
        <f>GP519</f>
        <v>0.089999999999999997</v>
      </c>
      <c r="GQ520" s="470">
        <f>GQ519</f>
        <v>0.029999999999999999</v>
      </c>
      <c r="GR520" s="471" t="str">
        <f>IF(_tag_month_day!CA510="","",_tag_month_day!CA510/100)</f>
        <v/>
      </c>
      <c r="GS520" s="472">
        <f>GS519</f>
        <v>0.95299999999999996</v>
      </c>
      <c r="GT520" s="472">
        <f>GT519</f>
        <v>0.55000000000000004</v>
      </c>
      <c r="GU520" s="472">
        <f>GU519</f>
        <v>0.55000000000000004</v>
      </c>
      <c r="GV520" s="472">
        <f>GV519</f>
        <v>0.55000000000000004</v>
      </c>
      <c r="GW520" s="472">
        <f>GW519</f>
        <v>0.5</v>
      </c>
      <c r="GX520" s="472">
        <f>GX519</f>
        <v>0.93500000000000005</v>
      </c>
      <c r="GY520" s="472">
        <f>GY519</f>
        <v>0.14999999999999999</v>
      </c>
      <c r="GZ520" s="472">
        <f>GZ519</f>
        <v>1</v>
      </c>
      <c r="HA520" s="474">
        <f>HA519</f>
        <v>0.047</v>
      </c>
      <c r="HB520" s="474">
        <f>HB519</f>
        <v>0.45000000000000001</v>
      </c>
      <c r="HC520" s="474">
        <f>HC519</f>
        <v>0.45000000000000001</v>
      </c>
      <c r="HD520" s="474">
        <f>HD519</f>
        <v>0.45000000000000001</v>
      </c>
      <c r="HE520" s="474">
        <f>HE519</f>
        <v>0.5</v>
      </c>
      <c r="HF520" s="474">
        <f>HF519</f>
        <v>0.065000000000000002</v>
      </c>
      <c r="HG520" s="474">
        <f>HG519</f>
        <v>0.84999999999999998</v>
      </c>
      <c r="HH520" s="474">
        <f>HH519</f>
        <v>0</v>
      </c>
      <c r="HI520" s="10">
        <f>IF(BZ520&lt;&gt;"",CK520-BV520,0)</f>
        <v>0</v>
      </c>
      <c r="HJ520" s="10" t="e">
        <f>IF(AJ520&gt;0,AH520-AJ520,0)</f>
        <v>#VALUE!</v>
      </c>
      <c r="HK520" s="466">
        <f>HK519</f>
        <v>0.84999999999999998</v>
      </c>
      <c r="HL520" s="424">
        <f>HL519</f>
        <v>550000</v>
      </c>
      <c r="HM520" s="424">
        <f>HM519</f>
        <v>480000</v>
      </c>
      <c r="HN520" s="465" t="e">
        <f>(DJ520*EZ520+DK520*FH520+DL520*FM520+DM520*FR520+DN520*FW520+DO520*GB520+DS520*GI520+DP520*GM520+DR520*GR520)*1000*2</f>
        <v>#VALUE!</v>
      </c>
      <c r="HO520" s="465" t="e">
        <f>HN520*HK520*$HO$2/HL520*1000000</f>
        <v>#VALUE!</v>
      </c>
      <c r="HP520" s="465" t="e">
        <f>HN520*HK520*$HP$2/HM520*1000000</f>
        <v>#VALUE!</v>
      </c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</row>
    <row customFormat="1" r="521" s="0">
      <c r="A521" s="420">
        <v>510</v>
      </c>
      <c r="B521" s="421">
        <f ca="1">IF(D521=D520,B520,IF(D521="夜班",B520+1,B520))</f>
        <v>43607</v>
      </c>
      <c r="C521" s="422">
        <f>C520</f>
        <v>0.041666666666666699</v>
      </c>
      <c r="D521" s="10" t="str">
        <f ca="1">IF(HOUR(G521)&lt;8,"夜班",IF(HOUR(G521)&lt;16,"白班",IF(HOUR(G521)&lt;24,"中班",0)))</f>
        <v>夜班</v>
      </c>
      <c r="E521" s="10" t="e">
        <f ca="1">IF(F521=1,"甲",IF(F521=2,"乙",IF(F521=3,"丙",IF(F521=4,"丁",""))))</f>
        <v>#REF!</v>
      </c>
      <c r="F521" s="10" t="e">
        <f ca="1">SUMPRODUCT((成本日报!$A$3:$A$95=计划!B521)*(成本日报!$B$3:$B$95=计划!$D521),成本日报!$C$3:$C$95)</f>
        <v>#REF!</v>
      </c>
      <c r="G521" s="423">
        <f ca="1">G520+C520</f>
        <v>43607.208333332099</v>
      </c>
      <c r="H521" s="423">
        <f ca="1">$G521+$C521/60*10+$C521*0</f>
        <v>43607.215277776544</v>
      </c>
      <c r="I521" s="423">
        <f ca="1">$G521+$C521/60*18+$C521*0</f>
        <v>43607.220833332096</v>
      </c>
      <c r="J521" s="423">
        <f ca="1">$G521+$C521/60*0+$C521*1</f>
        <v>43607.249999998763</v>
      </c>
      <c r="K521" s="423">
        <f ca="1">$G521+$C521/60*30+$C521*2</f>
        <v>43607.31249999877</v>
      </c>
      <c r="L521" s="423">
        <f ca="1">$G521+$C521/60*0+$C521*3</f>
        <v>43607.333333332099</v>
      </c>
      <c r="M521" s="424" t="str">
        <f>IF(_tag_month_day!A511="","",_tag_month_day!A511)</f>
        <v/>
      </c>
      <c r="N521" s="424" t="str">
        <f>IF(_tag_month_day!B511="","",_tag_month_day!B511)</f>
        <v/>
      </c>
      <c r="O521" s="425" t="e">
        <f>IF(M521+N521=0,"",M521+N521)</f>
        <v>#VALUE!</v>
      </c>
      <c r="P521" s="424" t="str">
        <f>IF(_tag_month_day!C511="","",_tag_month_day!C511)</f>
        <v/>
      </c>
      <c r="Q521" s="424" t="str">
        <f>IF(_tag_month_day!D511="","",_tag_month_day!D511)</f>
        <v/>
      </c>
      <c r="R521" s="426" t="str">
        <f>IF(_tag_month_day!CB511="","",_tag_month_day!CB511/100)</f>
        <v/>
      </c>
      <c r="S521" s="427" t="str">
        <f>IF(_tag_month_day!E511="","",_tag_month_day!E511)</f>
        <v/>
      </c>
      <c r="T521" s="427" t="str">
        <f>IF(_tag_month_day!F511="","",_tag_month_day!F511)</f>
        <v/>
      </c>
      <c r="U521" s="428" t="e">
        <f>S521+T521</f>
        <v>#VALUE!</v>
      </c>
      <c r="V521" s="429" t="e">
        <f>U521/AJ521</f>
        <v>#VALUE!</v>
      </c>
      <c r="W521" s="430" t="str">
        <f>IF(_jhy_month_day!A511="","",_jhy_month_day!A511)</f>
        <v/>
      </c>
      <c r="X521" s="431" t="str">
        <f>IF(_jhy_month_day!B511="","",_jhy_month_day!B511/100)</f>
        <v/>
      </c>
      <c r="Y521" s="431" t="str">
        <f>IF(_jhy_month_day!C511="","",_jhy_month_day!C511/100)</f>
        <v/>
      </c>
      <c r="Z521" s="432">
        <f>Z517+1</f>
        <v>128</v>
      </c>
      <c r="AA521" s="433" t="str">
        <f>IF(_tag_month_day!G511="","",_tag_month_day!G511/100)</f>
        <v/>
      </c>
      <c r="AB521" s="433" t="str">
        <f>IF(_tag_month_day!H511="","",_tag_month_day!H511/100)</f>
        <v/>
      </c>
      <c r="AC521" s="434">
        <f>IF(X521="",AC520,BK521*($AV520*X521+$AW520*FD520+$AX520*FI520+$AY520*FN520+$AZ520*FS520+$BA520*FX520+$BG520*GE520)/(AV520*Y521+AX520*FK520+AW520*FF520+AY520*FP520+AZ520*FU520+BA520*FZ520+BG520*GG520+BB520*GK520+BC520*GN520+BD520*GP520))</f>
        <v>1.59963432013121</v>
      </c>
      <c r="AD521" s="435" t="str">
        <f>IF(AC521=AC520,"",AC521-AC520)</f>
        <v/>
      </c>
      <c r="AE521" s="436" t="str">
        <f>IF(1-AF521=0,"",(1-AF521))</f>
        <v/>
      </c>
      <c r="AF521" s="437">
        <v>1</v>
      </c>
      <c r="AG521" s="10" t="str">
        <f>AG520</f>
        <v>9A3</v>
      </c>
      <c r="AH521" s="438" t="str">
        <f>AH520</f>
        <v/>
      </c>
      <c r="AI521" s="424"/>
      <c r="AJ521" s="10" t="str">
        <f>IF(_tag_month_day!I511="","",_tag_month_day!I511)</f>
        <v/>
      </c>
      <c r="AK521" s="440"/>
      <c r="AL521" s="440"/>
      <c r="AM521" s="440"/>
      <c r="AN521" s="441">
        <f>AN520</f>
        <v>2</v>
      </c>
      <c r="AO521" s="441">
        <f>AO520</f>
        <v>8</v>
      </c>
      <c r="AP521" s="442" t="e">
        <f>(IF(AN521=0,AS520,AS520*(1+AO521/AN521)/(AR521+AO521/AN521)))+AT521</f>
        <v>#VALUE!</v>
      </c>
      <c r="AQ521" s="443" t="str">
        <f>IF(_tag_month_day!J511="","",_tag_month_day!J511/100)</f>
        <v/>
      </c>
      <c r="AR521" s="444">
        <f>AR520</f>
        <v>1.3</v>
      </c>
      <c r="AS521" s="445" t="e">
        <f>AQ521*(AN521*AR521+AO521)/(AN521+AO521)</f>
        <v>#VALUE!</v>
      </c>
      <c r="AT521" s="445" t="e">
        <f>(SUM(BE521:BF521)-SUM(BE520:BF520))*0.05</f>
        <v>#VALUE!</v>
      </c>
      <c r="AU521" s="446" t="str">
        <f>IF(_tag_month_day!CC511="","",IF(_tag_month_day!CC511&gt;0,_tag_month_day!CD511,_tag_month_day!CE511))</f>
        <v/>
      </c>
      <c r="AV521" s="447" t="str">
        <f>IF(_tag_month_day!L511="","",_tag_month_day!L511/100)</f>
        <v/>
      </c>
      <c r="AW521" s="431">
        <f>AW520</f>
        <v>0</v>
      </c>
      <c r="AX521" s="431">
        <f>AX520</f>
        <v>0</v>
      </c>
      <c r="AY521" s="431" t="str">
        <f>IF(_tag_month_day!M511="","",_tag_month_day!M511/100)</f>
        <v/>
      </c>
      <c r="AZ521" s="431" t="str">
        <f>IF(_tag_month_day!N511="","",_tag_month_day!N511/100)</f>
        <v/>
      </c>
      <c r="BA521" s="431" t="str">
        <f>IF(_tag_month_day!O511="","",_tag_month_day!O511/100)</f>
        <v/>
      </c>
      <c r="BB521" s="448" t="str">
        <f>IF(_tag_month_day!P511="","",_tag_month_day!P511/100)</f>
        <v/>
      </c>
      <c r="BC521" s="448">
        <f>BC520</f>
        <v>0</v>
      </c>
      <c r="BD521" s="448" t="str">
        <f>IF(_tag_month_day!Q511="","",_tag_month_day!Q511/100)</f>
        <v/>
      </c>
      <c r="BE521" s="449" t="str">
        <f>IF(_tag_month_day!R511="","",_tag_month_day!R511/100)</f>
        <v/>
      </c>
      <c r="BF521" s="388" t="e">
        <f>(AU521*(100+BE521*100))/(AJ521-AU521)/100</f>
        <v>#VALUE!</v>
      </c>
      <c r="BG521" s="450" t="e">
        <f>BE521+BF521</f>
        <v>#VALUE!</v>
      </c>
      <c r="BH521" s="451" t="e">
        <f>SUM(AV521:BF521)</f>
        <v>#VALUE!</v>
      </c>
      <c r="BI521" s="452" t="e">
        <f>IF(CX521=0,BI520,(DK521*查询!$R$5+DL521*查询!$Q$5+DM521*查询!$N$5+DN521*查询!$O$5+DO521*查询!$P$5)*AF521/CX521)</f>
        <v>#VALUE!</v>
      </c>
      <c r="BJ521" s="452" t="e">
        <f>IF(CX521=0,BJ520,(DP521*查询!$S$5+DQ521*查询!$T$5+DR521*查询!$U$5)*AF521/CX521)</f>
        <v>#VALUE!</v>
      </c>
      <c r="BK521" s="452">
        <f>BK520</f>
        <v>1</v>
      </c>
      <c r="BL521" s="453" t="e">
        <f>SUMPRODUCT((AV521:BA521)*(GS521:GX521))/((GS521:GX521)+SUM(BB521:BD521)*GY521+BG521*GZ521)</f>
        <v>#VALUE!</v>
      </c>
      <c r="BM521" s="453" t="e">
        <f>BK521*($AV521*FB521+$AW521*FD521+$AX521*FI521+$AY521*FN521+$AZ521*FS521+$BA521*FX521+$BG521*GE521)/(AV521*EY521+AX521*FK521+AW521*FF521+AY521*FP521+AZ521*FU521+BA521*FZ521+BG521*GG521+BB521*GK521+BC521*GN521+BD521*GP521)</f>
        <v>#VALUE!</v>
      </c>
      <c r="BN521" s="453" t="e">
        <f>($AV521*FC521+$AX521*FJ521+$AW521*FE521+$AY521*FO521+$AZ521*FT521+$BA521*FY521+$BG521*GF521)/($AV521*FA521+BG521*GH521+BB521*GL521+BC521*GO521+BD521*GQ521+BA521*GA521)</f>
        <v>#VALUE!</v>
      </c>
      <c r="BO521" s="454" t="e">
        <f>SUMPRODUCT(AV521:BA521*GS521:GX521)/(GS521:GX521+(BB521+BC521+BD521)*GY521+BG521)</f>
        <v>#VALUE!</v>
      </c>
      <c r="BP521" s="454" t="e">
        <f>SUMPRODUCT(AV521:BA521*GS521:GX521)/(GS521:GX521+(BB521+BC521+BD521)*GY521+BG521)</f>
        <v>#VALUE!</v>
      </c>
      <c r="BQ521" s="454" t="e">
        <f>SUMPRODUCT(AV521:BA521*GS521:GX521)/(GS521:GX521+(BB521+BC521+BD521)*GY521+BG521)</f>
        <v>#VALUE!</v>
      </c>
      <c r="BR521" s="453" t="str">
        <f>IF(_tag_month_day!T511="","",_tag_month_day!T511)</f>
        <v/>
      </c>
      <c r="BS521" s="453" t="str">
        <f>IF(_tag_month_day!U511="","",_tag_month_day!U511)</f>
        <v/>
      </c>
      <c r="BT521" s="455" t="str">
        <f>IF(CK521="","",IF((CK521&gt;=BV521-0.12)*(CK521&lt;=BV521+0.12),"合格","不合格"))</f>
        <v/>
      </c>
      <c r="BU521" s="456" t="str">
        <f>IF(_tag_month_day!V511="","",_tag_month_day!V511)</f>
        <v/>
      </c>
      <c r="BV521" s="457" t="str">
        <f>IF(_tag_month_day!W511="","",_tag_month_day!W511)</f>
        <v/>
      </c>
      <c r="BW521" s="458" t="str">
        <f>IF(_tag_month_day!X511="","",_tag_month_day!X511)</f>
        <v/>
      </c>
      <c r="BX521" s="458" t="str">
        <f>IF(_tag_month_day!Y511="","",_tag_month_day!Y511)</f>
        <v/>
      </c>
      <c r="BY521" s="459">
        <f ca="1">L521</f>
        <v>43607.333333332099</v>
      </c>
      <c r="BZ521" s="460"/>
      <c r="CA521" s="461"/>
      <c r="CB521" s="424" t="str">
        <f>IF(_tag_month_day!Z511="","",_tag_month_day!Z511)</f>
        <v/>
      </c>
      <c r="CC521" s="424" t="str">
        <f>IF(_tag_month_day!AA511="","",_tag_month_day!AA511)</f>
        <v/>
      </c>
      <c r="CD521" s="424" t="str">
        <f>IF(_tag_month_day!AB511="","",_tag_month_day!AB511)</f>
        <v/>
      </c>
      <c r="CE521" s="424" t="str">
        <f>IF(_tag_month_day!AC511="","",_tag_month_day!AC511)</f>
        <v/>
      </c>
      <c r="CF521" s="424" t="str">
        <f>IF(_tag_month_day!AD511="","",_tag_month_day!AD511)</f>
        <v/>
      </c>
      <c r="CG521" s="424" t="str">
        <f>IF(_tag_month_day!AE511="","",_tag_month_day!AE511)</f>
        <v/>
      </c>
      <c r="CH521" s="424" t="str">
        <f>IF(_tag_month_day!AF511="","",_tag_month_day!AF511)</f>
        <v/>
      </c>
      <c r="CI521" s="424" t="str">
        <f>IF(_tag_month_day!AG511="","",_tag_month_day!AG511)</f>
        <v/>
      </c>
      <c r="CJ521" s="424" t="str">
        <f>IF(_tag_month_day!AH511="","",_tag_month_day!AH511)</f>
        <v/>
      </c>
      <c r="CK521" s="424" t="str">
        <f>IF(_tag_month_day!AI511="","",_tag_month_day!AI511)</f>
        <v/>
      </c>
      <c r="CL521" s="4" t="str">
        <f>IF(_tag_month_day!AJ511="","",_tag_month_day!AJ511)</f>
        <v/>
      </c>
      <c r="CM521" s="4" t="str">
        <f>IF(_tag_month_day!AK511="","",_tag_month_day!AK511)</f>
        <v/>
      </c>
      <c r="CN521" s="4" t="str">
        <f>IF(_tag_month_day!AL511="","",_tag_month_day!AL511)</f>
        <v/>
      </c>
      <c r="CO521" s="4" t="str">
        <f>IF(_tag_month_day!AM511="","",_tag_month_day!AM511)</f>
        <v/>
      </c>
      <c r="CP521" s="4" t="str">
        <f>IF(_tag_month_day!AN511="","",_tag_month_day!AN511)</f>
        <v/>
      </c>
      <c r="CQ521" s="4" t="str">
        <f>IF(_tag_month_day!AO511="","",_tag_month_day!AO511)</f>
        <v/>
      </c>
      <c r="CR521" s="462" t="str">
        <f>IF(_tag_month_day!AP511="","",_tag_month_day!AP511)</f>
        <v/>
      </c>
      <c r="CS521" s="463" t="str">
        <f>IF(_tag_month_day!AQ511="","",_tag_month_day!AQ511)</f>
        <v/>
      </c>
      <c r="CT521" s="4" t="str">
        <f>IF(_tag_month_day!AR511="","",_tag_month_day!AR511)</f>
        <v/>
      </c>
      <c r="CU521" s="464" t="e">
        <f>DU521/AJ521</f>
        <v>#VALUE!</v>
      </c>
      <c r="CV521" s="451" t="e">
        <f>BG521/BH521</f>
        <v>#VALUE!</v>
      </c>
      <c r="CW521" s="465" t="e">
        <f>AJ521*(1-CV521)*CU521*AF521</f>
        <v>#VALUE!</v>
      </c>
      <c r="CX521" s="465" t="e">
        <f>CW521*94%</f>
        <v>#VALUE!</v>
      </c>
      <c r="CY521" s="466" t="e">
        <f>IF(CX521=0,0,DS521/(DS521+CX521))</f>
        <v>#VALUE!</v>
      </c>
      <c r="CZ521" s="465" t="e">
        <f>$AJ521*EF521</f>
        <v>#VALUE!</v>
      </c>
      <c r="DA521" s="465" t="e">
        <f>$AJ521*EG521</f>
        <v>#VALUE!</v>
      </c>
      <c r="DB521" s="465" t="e">
        <f>$AJ521*EH521</f>
        <v>#VALUE!</v>
      </c>
      <c r="DC521" s="465" t="e">
        <f>$AJ521*EI521</f>
        <v>#VALUE!</v>
      </c>
      <c r="DD521" s="465" t="e">
        <f>$AJ521*EJ521</f>
        <v>#VALUE!</v>
      </c>
      <c r="DE521" s="465" t="e">
        <f>$AJ521*EK521</f>
        <v>#VALUE!</v>
      </c>
      <c r="DF521" s="465" t="e">
        <f>$AJ521*EL521</f>
        <v>#VALUE!</v>
      </c>
      <c r="DG521" s="465" t="e">
        <f>$AJ521*EM521</f>
        <v>#VALUE!</v>
      </c>
      <c r="DH521" s="465" t="e">
        <f>$AJ521*EN521</f>
        <v>#VALUE!</v>
      </c>
      <c r="DI521" s="465" t="e">
        <f>$AJ521*EO521</f>
        <v>#VALUE!</v>
      </c>
      <c r="DJ521" s="465" t="e">
        <f>CZ521*(1-EP521)</f>
        <v>#VALUE!</v>
      </c>
      <c r="DK521" s="465" t="e">
        <f>DA521*(1-ER521)</f>
        <v>#VALUE!</v>
      </c>
      <c r="DL521" s="465" t="e">
        <f>DB521*(1-EQ521)</f>
        <v>#VALUE!</v>
      </c>
      <c r="DM521" s="465" t="e">
        <f>DC521*(1-ES521)</f>
        <v>#VALUE!</v>
      </c>
      <c r="DN521" s="465" t="e">
        <f>DD521*(1-ET521)</f>
        <v>#VALUE!</v>
      </c>
      <c r="DO521" s="465" t="e">
        <f>DE521</f>
        <v>#VALUE!</v>
      </c>
      <c r="DP521" s="465" t="e">
        <f>DF521*(1-EU521)</f>
        <v>#VALUE!</v>
      </c>
      <c r="DQ521" s="465" t="e">
        <f>DG521*(1-EV521)</f>
        <v>#VALUE!</v>
      </c>
      <c r="DR521" s="465" t="e">
        <f>DH521*(1-EW521)</f>
        <v>#VALUE!</v>
      </c>
      <c r="DS521" s="465" t="e">
        <f>DI521</f>
        <v>#VALUE!</v>
      </c>
      <c r="DT521" s="465" t="e">
        <f>SUM(DJ521:DS521)</f>
        <v>#VALUE!</v>
      </c>
      <c r="DU521" s="465" t="e">
        <f>(GS521:GX521)+(DP521+DQ521+DR521)*GY521+DS521</f>
        <v>#VALUE!</v>
      </c>
      <c r="DV521" s="451" t="e">
        <f>AV521/$BH521/(1-EP521)</f>
        <v>#VALUE!</v>
      </c>
      <c r="DW521" s="451" t="e">
        <f>AW521/$BH521/(1-ER521)</f>
        <v>#VALUE!</v>
      </c>
      <c r="DX521" s="451" t="e">
        <f>AX521/$BH521/(1-EQ521)</f>
        <v>#VALUE!</v>
      </c>
      <c r="DY521" s="451" t="e">
        <f>AY521/$BH521/(1-ES521)</f>
        <v>#VALUE!</v>
      </c>
      <c r="DZ521" s="451" t="e">
        <f>AZ521/$BH521/(1-ET521)</f>
        <v>#VALUE!</v>
      </c>
      <c r="EA521" s="451" t="e">
        <f>BA521/$BH521/(1-AX521)</f>
        <v>#VALUE!</v>
      </c>
      <c r="EB521" s="451" t="e">
        <f>BB521/$BH521/(1-EU521)</f>
        <v>#VALUE!</v>
      </c>
      <c r="EC521" s="451" t="e">
        <f>BC521/$BH521/(1-EV521)</f>
        <v>#VALUE!</v>
      </c>
      <c r="ED521" s="451" t="e">
        <f>BD521/$BH521/(1-EW521)</f>
        <v>#VALUE!</v>
      </c>
      <c r="EE521" s="451" t="e">
        <f>BG521/BH521</f>
        <v>#VALUE!</v>
      </c>
      <c r="EF521" s="451" t="e">
        <f>DV521/SUM($DV521:$EE521)</f>
        <v>#VALUE!</v>
      </c>
      <c r="EG521" s="451" t="e">
        <f>DW521/SUM($DV521:$EE521)</f>
        <v>#VALUE!</v>
      </c>
      <c r="EH521" s="451" t="e">
        <f>DX521/SUM($DV521:$EE521)</f>
        <v>#VALUE!</v>
      </c>
      <c r="EI521" s="451" t="e">
        <f>DY521/SUM($DV521:$EE521)</f>
        <v>#VALUE!</v>
      </c>
      <c r="EJ521" s="451" t="e">
        <f>DZ521/SUM($DV521:$EE521)</f>
        <v>#VALUE!</v>
      </c>
      <c r="EK521" s="451" t="e">
        <f>EA521/SUM($DV521:$EE521)</f>
        <v>#VALUE!</v>
      </c>
      <c r="EL521" s="451" t="e">
        <f>EB521/SUM($DV521:$EE521)</f>
        <v>#VALUE!</v>
      </c>
      <c r="EM521" s="451" t="e">
        <f>EC521/SUM($DV521:$EE521)</f>
        <v>#VALUE!</v>
      </c>
      <c r="EN521" s="451" t="e">
        <f>ED521/SUM($DV521:$EE521)</f>
        <v>#VALUE!</v>
      </c>
      <c r="EO521" s="451" t="e">
        <f>EE521/SUM($DV521:$EE521)</f>
        <v>#VALUE!</v>
      </c>
      <c r="EP521" s="450">
        <f>EP520</f>
        <v>0.080000000000000002</v>
      </c>
      <c r="EQ521" s="450">
        <f>EQ520</f>
        <v>0.014999999999999999</v>
      </c>
      <c r="ER521" s="450">
        <f>ER520</f>
        <v>0.014999999999999999</v>
      </c>
      <c r="ES521" s="450">
        <f>ES520</f>
        <v>0.014999999999999999</v>
      </c>
      <c r="ET521" s="450">
        <f>ET520</f>
        <v>0.014999999999999999</v>
      </c>
      <c r="EU521" s="450">
        <f>EU520</f>
        <v>0.089999999999999997</v>
      </c>
      <c r="EV521" s="450">
        <f>EV520</f>
        <v>0.089999999999999997</v>
      </c>
      <c r="EW521" s="450">
        <f>EW520</f>
        <v>0.089999999999999997</v>
      </c>
      <c r="EX521" s="431" t="str">
        <f>IF(_tag_month_day!AS511="","",_tag_month_day!AS511/100)</f>
        <v/>
      </c>
      <c r="EY521" s="431" t="str">
        <f>IF(_tag_month_day!AT511="","",_tag_month_day!AT511/100)</f>
        <v/>
      </c>
      <c r="EZ521" s="431" t="str">
        <f>IF(_tag_month_day!AU511="","",_tag_month_day!AU511/100)</f>
        <v/>
      </c>
      <c r="FA521" s="431" t="str">
        <f>IF(_tag_month_day!AV511="","",_tag_month_day!AV511/100)</f>
        <v/>
      </c>
      <c r="FB521" s="431" t="str">
        <f>IF(_tag_month_day!AW511="","",_tag_month_day!AW511/100)</f>
        <v/>
      </c>
      <c r="FC521" s="431" t="str">
        <f>IF(_tag_month_day!AX511="","",_tag_month_day!AX511/100)</f>
        <v/>
      </c>
      <c r="FD521" s="449" t="str">
        <f>IF(_tag_month_day!AY511="","",_tag_month_day!AY511/100)</f>
        <v/>
      </c>
      <c r="FE521" s="449" t="str">
        <f>IF(_tag_month_day!AZ511="","",_tag_month_day!AZ511/100)</f>
        <v/>
      </c>
      <c r="FF521" s="449" t="str">
        <f>IF(_tag_month_day!BA511="","",_tag_month_day!BA511/100)</f>
        <v/>
      </c>
      <c r="FG521" s="449" t="str">
        <f>IF(_tag_month_day!BB511="","",_tag_month_day!BB511/100)</f>
        <v/>
      </c>
      <c r="FH521" s="467" t="str">
        <f>IF(_tag_month_day!BC511="","",_tag_month_day!BC511/100)</f>
        <v/>
      </c>
      <c r="FI521" s="449">
        <f>FI520</f>
        <v>0.40999999999999998</v>
      </c>
      <c r="FJ521" s="449">
        <f>FJ520</f>
        <v>0.11</v>
      </c>
      <c r="FK521" s="449">
        <f>FK520</f>
        <v>0.014999999999999999</v>
      </c>
      <c r="FL521" s="449">
        <f>FL520</f>
        <v>0</v>
      </c>
      <c r="FM521" s="467">
        <f>FM520</f>
        <v>0.0001</v>
      </c>
      <c r="FN521" s="449">
        <f>FN520</f>
        <v>0.32000000000000001</v>
      </c>
      <c r="FO521" s="449">
        <f>FO520</f>
        <v>0.20000000000000001</v>
      </c>
      <c r="FP521" s="449">
        <f>FP520</f>
        <v>0.01</v>
      </c>
      <c r="FQ521" s="449">
        <f>FQ520</f>
        <v>0</v>
      </c>
      <c r="FR521" s="467">
        <f>FR520</f>
        <v>0.0001</v>
      </c>
      <c r="FS521" s="449" t="str">
        <f>IF(_tag_month_day!BD511="","",_tag_month_day!BD511/100)</f>
        <v/>
      </c>
      <c r="FT521" s="449" t="str">
        <f>IF(_tag_month_day!BE511="","",_tag_month_day!BE511/100)</f>
        <v/>
      </c>
      <c r="FU521" s="449" t="str">
        <f>IF(_tag_month_day!BF511="","",_tag_month_day!BF511/100)</f>
        <v/>
      </c>
      <c r="FV521" s="449" t="str">
        <f>IF(_tag_month_day!BG511="","",_tag_month_day!BG511/100)</f>
        <v/>
      </c>
      <c r="FW521" s="467" t="str">
        <f>IF(_tag_month_day!BH511="","",_tag_month_day!BH511/100)</f>
        <v/>
      </c>
      <c r="FX521" s="449" t="str">
        <f>IF(_tag_month_day!BI511="","",_tag_month_day!BI511/100)</f>
        <v/>
      </c>
      <c r="FY521" s="449" t="str">
        <f>IF(_tag_month_day!BJ511="","",_tag_month_day!BJ511/100)</f>
        <v/>
      </c>
      <c r="FZ521" s="468" t="str">
        <f>IF(_tag_month_day!BK511="","",_tag_month_day!BK511/100)</f>
        <v/>
      </c>
      <c r="GA521" s="449" t="str">
        <f>IF(_tag_month_day!BL511="","",_tag_month_day!BL511/100)</f>
        <v/>
      </c>
      <c r="GB521" s="467" t="str">
        <f>IF(_tag_month_day!BM511="","",_tag_month_day!BM511/100)</f>
        <v/>
      </c>
      <c r="GC521" s="431" t="str">
        <f>IF(_tag_month_day!BN511="","",_tag_month_day!BN511/100)</f>
        <v/>
      </c>
      <c r="GD521" s="431" t="str">
        <f>IF(_tag_month_day!BO511="","",_tag_month_day!BO511/100)</f>
        <v/>
      </c>
      <c r="GE521" s="431" t="str">
        <f>IF(_tag_month_day!BP511="","",_tag_month_day!BP511/100)</f>
        <v/>
      </c>
      <c r="GF521" s="431" t="str">
        <f>IF(_tag_month_day!BQ511="","",_tag_month_day!BQ511/100)</f>
        <v/>
      </c>
      <c r="GG521" s="431" t="str">
        <f>IF(_tag_month_day!BR511="","",_tag_month_day!BR511/100)</f>
        <v/>
      </c>
      <c r="GH521" s="431" t="str">
        <f>IF(_tag_month_day!BS511="","",_tag_month_day!BS511/100)</f>
        <v/>
      </c>
      <c r="GI521" s="467" t="str">
        <f>IF(_tag_month_day!BT511="","",_tag_month_day!BT511/100)</f>
        <v/>
      </c>
      <c r="GJ521" s="469" t="str">
        <f>IF(_tag_month_day!BU511="","",_tag_month_day!BU511/100)</f>
        <v/>
      </c>
      <c r="GK521" s="470">
        <f>GK520</f>
        <v>0.070000000000000007</v>
      </c>
      <c r="GL521" s="470">
        <f>GL520</f>
        <v>0.029999999999999999</v>
      </c>
      <c r="GM521" s="471" t="str">
        <f>IF(_tag_month_day!BX511="","",_tag_month_day!BX511/100)</f>
        <v/>
      </c>
      <c r="GN521" s="470">
        <f>GN520</f>
        <v>0.070000000000000007</v>
      </c>
      <c r="GO521" s="470">
        <f>GO520</f>
        <v>0.029999999999999999</v>
      </c>
      <c r="GP521" s="470">
        <f>GP520</f>
        <v>0.089999999999999997</v>
      </c>
      <c r="GQ521" s="470">
        <f>GQ520</f>
        <v>0.029999999999999999</v>
      </c>
      <c r="GR521" s="471" t="str">
        <f>IF(_tag_month_day!CA511="","",_tag_month_day!CA511/100)</f>
        <v/>
      </c>
      <c r="GS521" s="472">
        <f>GS520</f>
        <v>0.95299999999999996</v>
      </c>
      <c r="GT521" s="472">
        <f>GT520</f>
        <v>0.55000000000000004</v>
      </c>
      <c r="GU521" s="472">
        <f>GU520</f>
        <v>0.55000000000000004</v>
      </c>
      <c r="GV521" s="472">
        <f>GV520</f>
        <v>0.55000000000000004</v>
      </c>
      <c r="GW521" s="472">
        <f>GW520</f>
        <v>0.5</v>
      </c>
      <c r="GX521" s="472">
        <f>GX520</f>
        <v>0.93500000000000005</v>
      </c>
      <c r="GY521" s="472">
        <f>GY520</f>
        <v>0.14999999999999999</v>
      </c>
      <c r="GZ521" s="472">
        <f>GZ520</f>
        <v>1</v>
      </c>
      <c r="HA521" s="474">
        <f>HA520</f>
        <v>0.047</v>
      </c>
      <c r="HB521" s="474">
        <f>HB520</f>
        <v>0.45000000000000001</v>
      </c>
      <c r="HC521" s="474">
        <f>HC520</f>
        <v>0.45000000000000001</v>
      </c>
      <c r="HD521" s="474">
        <f>HD520</f>
        <v>0.45000000000000001</v>
      </c>
      <c r="HE521" s="474">
        <f>HE520</f>
        <v>0.5</v>
      </c>
      <c r="HF521" s="474">
        <f>HF520</f>
        <v>0.065000000000000002</v>
      </c>
      <c r="HG521" s="474">
        <f>HG520</f>
        <v>0.84999999999999998</v>
      </c>
      <c r="HH521" s="474">
        <f>HH520</f>
        <v>0</v>
      </c>
      <c r="HI521" s="10">
        <f>IF(BZ521&lt;&gt;"",CK521-BV521,0)</f>
        <v>0</v>
      </c>
      <c r="HJ521" s="10" t="e">
        <f>IF(AJ521&gt;0,AH521-AJ521,0)</f>
        <v>#VALUE!</v>
      </c>
      <c r="HK521" s="466">
        <f>HK520</f>
        <v>0.84999999999999998</v>
      </c>
      <c r="HL521" s="424">
        <f>HL520</f>
        <v>550000</v>
      </c>
      <c r="HM521" s="424">
        <f>HM520</f>
        <v>480000</v>
      </c>
      <c r="HN521" s="465" t="e">
        <f>(DJ521*EZ521+DK521*FH521+DL521*FM521+DM521*FR521+DN521*FW521+DO521*GB521+DS521*GI521+DP521*GM521+DR521*GR521)*1000*2</f>
        <v>#VALUE!</v>
      </c>
      <c r="HO521" s="465" t="e">
        <f>HN521*HK521*$HO$2/HL521*1000000</f>
        <v>#VALUE!</v>
      </c>
      <c r="HP521" s="465" t="e">
        <f>HN521*HK521*$HP$2/HM521*1000000</f>
        <v>#VALUE!</v>
      </c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</row>
    <row customFormat="1" r="522" s="0">
      <c r="A522" s="420">
        <v>511</v>
      </c>
      <c r="B522" s="421">
        <f ca="1">IF(D522=D521,B521,IF(D522="夜班",B521+1,B521))</f>
        <v>43607</v>
      </c>
      <c r="C522" s="422">
        <f>C521</f>
        <v>0.041666666666666699</v>
      </c>
      <c r="D522" s="10" t="str">
        <f ca="1">IF(HOUR(G522)&lt;8,"夜班",IF(HOUR(G522)&lt;16,"白班",IF(HOUR(G522)&lt;24,"中班",0)))</f>
        <v>夜班</v>
      </c>
      <c r="E522" s="10" t="e">
        <f ca="1">IF(F522=1,"甲",IF(F522=2,"乙",IF(F522=3,"丙",IF(F522=4,"丁",""))))</f>
        <v>#REF!</v>
      </c>
      <c r="F522" s="10" t="e">
        <f ca="1">SUMPRODUCT((成本日报!$A$3:$A$95=计划!B522)*(成本日报!$B$3:$B$95=计划!$D522),成本日报!$C$3:$C$95)</f>
        <v>#REF!</v>
      </c>
      <c r="G522" s="423">
        <f ca="1">G521+C521</f>
        <v>43607.249999998763</v>
      </c>
      <c r="H522" s="423">
        <f ca="1">$G522+$C522/60*10+$C522*0</f>
        <v>43607.256944443208</v>
      </c>
      <c r="I522" s="423">
        <f ca="1">$G522+$C522/60*18+$C522*0</f>
        <v>43607.26249999876</v>
      </c>
      <c r="J522" s="423">
        <f ca="1">$G522+$C522/60*0+$C522*1</f>
        <v>43607.291666665427</v>
      </c>
      <c r="K522" s="423">
        <f ca="1">$G522+$C522/60*30+$C522*2</f>
        <v>43607.354166665435</v>
      </c>
      <c r="L522" s="423">
        <f ca="1">$G522+$C522/60*0+$C522*3</f>
        <v>43607.374999998763</v>
      </c>
      <c r="M522" s="424" t="str">
        <f>IF(_tag_month_day!A512="","",_tag_month_day!A512)</f>
        <v/>
      </c>
      <c r="N522" s="424" t="str">
        <f>IF(_tag_month_day!B512="","",_tag_month_day!B512)</f>
        <v/>
      </c>
      <c r="O522" s="425" t="e">
        <f>IF(M522+N522=0,"",M522+N522)</f>
        <v>#VALUE!</v>
      </c>
      <c r="P522" s="424" t="str">
        <f>IF(_tag_month_day!C512="","",_tag_month_day!C512)</f>
        <v/>
      </c>
      <c r="Q522" s="424" t="str">
        <f>IF(_tag_month_day!D512="","",_tag_month_day!D512)</f>
        <v/>
      </c>
      <c r="R522" s="426" t="str">
        <f>IF(_tag_month_day!CB512="","",_tag_month_day!CB512/100)</f>
        <v/>
      </c>
      <c r="S522" s="427" t="str">
        <f>IF(_tag_month_day!E512="","",_tag_month_day!E512)</f>
        <v/>
      </c>
      <c r="T522" s="427" t="str">
        <f>IF(_tag_month_day!F512="","",_tag_month_day!F512)</f>
        <v/>
      </c>
      <c r="U522" s="428" t="e">
        <f>S522+T522</f>
        <v>#VALUE!</v>
      </c>
      <c r="V522" s="429" t="e">
        <f>U522/AJ522</f>
        <v>#VALUE!</v>
      </c>
      <c r="W522" s="430" t="str">
        <f>IF(_jhy_month_day!A512="","",_jhy_month_day!A512)</f>
        <v/>
      </c>
      <c r="X522" s="431" t="str">
        <f>IF(_jhy_month_day!B512="","",_jhy_month_day!B512/100)</f>
        <v/>
      </c>
      <c r="Y522" s="431" t="str">
        <f>IF(_jhy_month_day!C512="","",_jhy_month_day!C512/100)</f>
        <v/>
      </c>
      <c r="Z522" s="432">
        <f>Z518+1</f>
        <v>128</v>
      </c>
      <c r="AA522" s="433" t="str">
        <f>IF(_tag_month_day!G512="","",_tag_month_day!G512/100)</f>
        <v/>
      </c>
      <c r="AB522" s="433" t="str">
        <f>IF(_tag_month_day!H512="","",_tag_month_day!H512/100)</f>
        <v/>
      </c>
      <c r="AC522" s="434">
        <f>IF(X522="",AC521,BK522*($AV521*X522+$AW521*FD521+$AX521*FI521+$AY521*FN521+$AZ521*FS521+$BA521*FX521+$BG521*GE521)/(AV521*Y522+AX521*FK521+AW521*FF521+AY521*FP521+AZ521*FU521+BA521*FZ521+BG521*GG521+BB521*GK521+BC521*GN521+BD521*GP521))</f>
        <v>1.59963432013121</v>
      </c>
      <c r="AD522" s="435" t="str">
        <f>IF(AC522=AC521,"",AC522-AC521)</f>
        <v/>
      </c>
      <c r="AE522" s="436" t="str">
        <f>IF(1-AF522=0,"",(1-AF522))</f>
        <v/>
      </c>
      <c r="AF522" s="437">
        <v>1</v>
      </c>
      <c r="AG522" s="10" t="str">
        <f>AG521</f>
        <v>9A3</v>
      </c>
      <c r="AH522" s="438" t="str">
        <f>AH521</f>
        <v/>
      </c>
      <c r="AI522" s="424"/>
      <c r="AJ522" s="10" t="str">
        <f>IF(_tag_month_day!I512="","",_tag_month_day!I512)</f>
        <v/>
      </c>
      <c r="AK522" s="440"/>
      <c r="AL522" s="440"/>
      <c r="AM522" s="440"/>
      <c r="AN522" s="441">
        <f>AN521</f>
        <v>2</v>
      </c>
      <c r="AO522" s="441">
        <f>AO521</f>
        <v>8</v>
      </c>
      <c r="AP522" s="442" t="e">
        <f>(IF(AN522=0,AS521,AS521*(1+AO522/AN522)/(AR522+AO522/AN522)))+AT522</f>
        <v>#VALUE!</v>
      </c>
      <c r="AQ522" s="443" t="str">
        <f>IF(_tag_month_day!J512="","",_tag_month_day!J512/100)</f>
        <v/>
      </c>
      <c r="AR522" s="444">
        <f>AR521</f>
        <v>1.3</v>
      </c>
      <c r="AS522" s="445" t="e">
        <f>AQ522*(AN522*AR522+AO522)/(AN522+AO522)</f>
        <v>#VALUE!</v>
      </c>
      <c r="AT522" s="445" t="e">
        <f>(SUM(BE522:BF522)-SUM(BE521:BF521))*0.05</f>
        <v>#VALUE!</v>
      </c>
      <c r="AU522" s="446" t="str">
        <f>IF(_tag_month_day!CC512="","",IF(_tag_month_day!CC512&gt;0,_tag_month_day!CD512,_tag_month_day!CE512))</f>
        <v/>
      </c>
      <c r="AV522" s="447" t="str">
        <f>IF(_tag_month_day!L512="","",_tag_month_day!L512/100)</f>
        <v/>
      </c>
      <c r="AW522" s="431">
        <f>AW521</f>
        <v>0</v>
      </c>
      <c r="AX522" s="431">
        <f>AX521</f>
        <v>0</v>
      </c>
      <c r="AY522" s="431" t="str">
        <f>IF(_tag_month_day!M512="","",_tag_month_day!M512/100)</f>
        <v/>
      </c>
      <c r="AZ522" s="431" t="str">
        <f>IF(_tag_month_day!N512="","",_tag_month_day!N512/100)</f>
        <v/>
      </c>
      <c r="BA522" s="431" t="str">
        <f>IF(_tag_month_day!O512="","",_tag_month_day!O512/100)</f>
        <v/>
      </c>
      <c r="BB522" s="448" t="str">
        <f>IF(_tag_month_day!P512="","",_tag_month_day!P512/100)</f>
        <v/>
      </c>
      <c r="BC522" s="448">
        <f>BC521</f>
        <v>0</v>
      </c>
      <c r="BD522" s="448" t="str">
        <f>IF(_tag_month_day!Q512="","",_tag_month_day!Q512/100)</f>
        <v/>
      </c>
      <c r="BE522" s="449" t="str">
        <f>IF(_tag_month_day!R512="","",_tag_month_day!R512/100)</f>
        <v/>
      </c>
      <c r="BF522" s="388" t="e">
        <f>(AU522*(100+BE522*100))/(AJ522-AU522)/100</f>
        <v>#VALUE!</v>
      </c>
      <c r="BG522" s="450" t="e">
        <f>BE522+BF522</f>
        <v>#VALUE!</v>
      </c>
      <c r="BH522" s="451" t="e">
        <f>SUM(AV522:BF522)</f>
        <v>#VALUE!</v>
      </c>
      <c r="BI522" s="452" t="e">
        <f>IF(CX522=0,BI521,(DK522*查询!$R$5+DL522*查询!$Q$5+DM522*查询!$N$5+DN522*查询!$O$5+DO522*查询!$P$5)*AF522/CX522)</f>
        <v>#VALUE!</v>
      </c>
      <c r="BJ522" s="452" t="e">
        <f>IF(CX522=0,BJ521,(DP522*查询!$S$5+DQ522*查询!$T$5+DR522*查询!$U$5)*AF522/CX522)</f>
        <v>#VALUE!</v>
      </c>
      <c r="BK522" s="452">
        <f>BK521</f>
        <v>1</v>
      </c>
      <c r="BL522" s="453" t="e">
        <f>SUMPRODUCT((AV522:BA522)*(GS522:GX522))/((GS522:GX522)+SUM(BB522:BD522)*GY522+BG522*GZ522)</f>
        <v>#VALUE!</v>
      </c>
      <c r="BM522" s="453" t="e">
        <f>BK522*($AV522*FB522+$AW522*FD522+$AX522*FI522+$AY522*FN522+$AZ522*FS522+$BA522*FX522+$BG522*GE522)/(AV522*EY522+AX522*FK522+AW522*FF522+AY522*FP522+AZ522*FU522+BA522*FZ522+BG522*GG522+BB522*GK522+BC522*GN522+BD522*GP522)</f>
        <v>#VALUE!</v>
      </c>
      <c r="BN522" s="453" t="e">
        <f>($AV522*FC522+$AX522*FJ522+$AW522*FE522+$AY522*FO522+$AZ522*FT522+$BA522*FY522+$BG522*GF522)/($AV522*FA522+BG522*GH522+BB522*GL522+BC522*GO522+BD522*GQ522+BA522*GA522)</f>
        <v>#VALUE!</v>
      </c>
      <c r="BO522" s="454" t="e">
        <f>SUMPRODUCT(AV522:BA522*GS522:GX522)/(GS522:GX522+(BB522+BC522+BD522)*GY522+BG522)</f>
        <v>#VALUE!</v>
      </c>
      <c r="BP522" s="454" t="e">
        <f>SUMPRODUCT(AV522:BA522*GS522:GX522)/(GS522:GX522+(BB522+BC522+BD522)*GY522+BG522)</f>
        <v>#VALUE!</v>
      </c>
      <c r="BQ522" s="454" t="e">
        <f>SUMPRODUCT(AV522:BA522*GS522:GX522)/(GS522:GX522+(BB522+BC522+BD522)*GY522+BG522)</f>
        <v>#VALUE!</v>
      </c>
      <c r="BR522" s="453" t="str">
        <f>IF(_tag_month_day!T512="","",_tag_month_day!T512)</f>
        <v/>
      </c>
      <c r="BS522" s="453" t="str">
        <f>IF(_tag_month_day!U512="","",_tag_month_day!U512)</f>
        <v/>
      </c>
      <c r="BT522" s="455" t="str">
        <f>IF(CK522="","",IF((CK522&gt;=BV522-0.12)*(CK522&lt;=BV522+0.12),"合格","不合格"))</f>
        <v/>
      </c>
      <c r="BU522" s="456" t="str">
        <f>IF(_tag_month_day!V512="","",_tag_month_day!V512)</f>
        <v/>
      </c>
      <c r="BV522" s="457" t="str">
        <f>IF(_tag_month_day!W512="","",_tag_month_day!W512)</f>
        <v/>
      </c>
      <c r="BW522" s="458" t="str">
        <f>IF(_tag_month_day!X512="","",_tag_month_day!X512)</f>
        <v/>
      </c>
      <c r="BX522" s="458" t="str">
        <f>IF(_tag_month_day!Y512="","",_tag_month_day!Y512)</f>
        <v/>
      </c>
      <c r="BY522" s="459">
        <f ca="1">L522</f>
        <v>43607.374999998763</v>
      </c>
      <c r="BZ522" s="460"/>
      <c r="CA522" s="461"/>
      <c r="CB522" s="424" t="str">
        <f>IF(_tag_month_day!Z512="","",_tag_month_day!Z512)</f>
        <v/>
      </c>
      <c r="CC522" s="424" t="str">
        <f>IF(_tag_month_day!AA512="","",_tag_month_day!AA512)</f>
        <v/>
      </c>
      <c r="CD522" s="424" t="str">
        <f>IF(_tag_month_day!AB512="","",_tag_month_day!AB512)</f>
        <v/>
      </c>
      <c r="CE522" s="424" t="str">
        <f>IF(_tag_month_day!AC512="","",_tag_month_day!AC512)</f>
        <v/>
      </c>
      <c r="CF522" s="424" t="str">
        <f>IF(_tag_month_day!AD512="","",_tag_month_day!AD512)</f>
        <v/>
      </c>
      <c r="CG522" s="424" t="str">
        <f>IF(_tag_month_day!AE512="","",_tag_month_day!AE512)</f>
        <v/>
      </c>
      <c r="CH522" s="424" t="str">
        <f>IF(_tag_month_day!AF512="","",_tag_month_day!AF512)</f>
        <v/>
      </c>
      <c r="CI522" s="424" t="str">
        <f>IF(_tag_month_day!AG512="","",_tag_month_day!AG512)</f>
        <v/>
      </c>
      <c r="CJ522" s="424" t="str">
        <f>IF(_tag_month_day!AH512="","",_tag_month_day!AH512)</f>
        <v/>
      </c>
      <c r="CK522" s="424" t="str">
        <f>IF(_tag_month_day!AI512="","",_tag_month_day!AI512)</f>
        <v/>
      </c>
      <c r="CL522" s="4" t="str">
        <f>IF(_tag_month_day!AJ512="","",_tag_month_day!AJ512)</f>
        <v/>
      </c>
      <c r="CM522" s="4" t="str">
        <f>IF(_tag_month_day!AK512="","",_tag_month_day!AK512)</f>
        <v/>
      </c>
      <c r="CN522" s="4" t="str">
        <f>IF(_tag_month_day!AL512="","",_tag_month_day!AL512)</f>
        <v/>
      </c>
      <c r="CO522" s="4" t="str">
        <f>IF(_tag_month_day!AM512="","",_tag_month_day!AM512)</f>
        <v/>
      </c>
      <c r="CP522" s="4" t="str">
        <f>IF(_tag_month_day!AN512="","",_tag_month_day!AN512)</f>
        <v/>
      </c>
      <c r="CQ522" s="4" t="str">
        <f>IF(_tag_month_day!AO512="","",_tag_month_day!AO512)</f>
        <v/>
      </c>
      <c r="CR522" s="462" t="str">
        <f>IF(_tag_month_day!AP512="","",_tag_month_day!AP512)</f>
        <v/>
      </c>
      <c r="CS522" s="463" t="str">
        <f>IF(_tag_month_day!AQ512="","",_tag_month_day!AQ512)</f>
        <v/>
      </c>
      <c r="CT522" s="4" t="str">
        <f>IF(_tag_month_day!AR512="","",_tag_month_day!AR512)</f>
        <v/>
      </c>
      <c r="CU522" s="464" t="e">
        <f>DU522/AJ522</f>
        <v>#VALUE!</v>
      </c>
      <c r="CV522" s="451" t="e">
        <f>BG522/BH522</f>
        <v>#VALUE!</v>
      </c>
      <c r="CW522" s="465" t="e">
        <f>AJ522*(1-CV522)*CU522*AF522</f>
        <v>#VALUE!</v>
      </c>
      <c r="CX522" s="465" t="e">
        <f>CW522*94%</f>
        <v>#VALUE!</v>
      </c>
      <c r="CY522" s="466" t="e">
        <f>IF(CX522=0,0,DS522/(DS522+CX522))</f>
        <v>#VALUE!</v>
      </c>
      <c r="CZ522" s="465" t="e">
        <f>$AJ522*EF522</f>
        <v>#VALUE!</v>
      </c>
      <c r="DA522" s="465" t="e">
        <f>$AJ522*EG522</f>
        <v>#VALUE!</v>
      </c>
      <c r="DB522" s="465" t="e">
        <f>$AJ522*EH522</f>
        <v>#VALUE!</v>
      </c>
      <c r="DC522" s="465" t="e">
        <f>$AJ522*EI522</f>
        <v>#VALUE!</v>
      </c>
      <c r="DD522" s="465" t="e">
        <f>$AJ522*EJ522</f>
        <v>#VALUE!</v>
      </c>
      <c r="DE522" s="465" t="e">
        <f>$AJ522*EK522</f>
        <v>#VALUE!</v>
      </c>
      <c r="DF522" s="465" t="e">
        <f>$AJ522*EL522</f>
        <v>#VALUE!</v>
      </c>
      <c r="DG522" s="465" t="e">
        <f>$AJ522*EM522</f>
        <v>#VALUE!</v>
      </c>
      <c r="DH522" s="465" t="e">
        <f>$AJ522*EN522</f>
        <v>#VALUE!</v>
      </c>
      <c r="DI522" s="465" t="e">
        <f>$AJ522*EO522</f>
        <v>#VALUE!</v>
      </c>
      <c r="DJ522" s="465" t="e">
        <f>CZ522*(1-EP522)</f>
        <v>#VALUE!</v>
      </c>
      <c r="DK522" s="465" t="e">
        <f>DA522*(1-ER522)</f>
        <v>#VALUE!</v>
      </c>
      <c r="DL522" s="465" t="e">
        <f>DB522*(1-EQ522)</f>
        <v>#VALUE!</v>
      </c>
      <c r="DM522" s="465" t="e">
        <f>DC522*(1-ES522)</f>
        <v>#VALUE!</v>
      </c>
      <c r="DN522" s="465" t="e">
        <f>DD522*(1-ET522)</f>
        <v>#VALUE!</v>
      </c>
      <c r="DO522" s="465" t="e">
        <f>DE522</f>
        <v>#VALUE!</v>
      </c>
      <c r="DP522" s="465" t="e">
        <f>DF522*(1-EU522)</f>
        <v>#VALUE!</v>
      </c>
      <c r="DQ522" s="465" t="e">
        <f>DG522*(1-EV522)</f>
        <v>#VALUE!</v>
      </c>
      <c r="DR522" s="465" t="e">
        <f>DH522*(1-EW522)</f>
        <v>#VALUE!</v>
      </c>
      <c r="DS522" s="465" t="e">
        <f>DI522</f>
        <v>#VALUE!</v>
      </c>
      <c r="DT522" s="465" t="e">
        <f>SUM(DJ522:DS522)</f>
        <v>#VALUE!</v>
      </c>
      <c r="DU522" s="465" t="e">
        <f>(GS522:GX522)+(DP522+DQ522+DR522)*GY522+DS522</f>
        <v>#VALUE!</v>
      </c>
      <c r="DV522" s="451" t="e">
        <f>AV522/$BH522/(1-EP522)</f>
        <v>#VALUE!</v>
      </c>
      <c r="DW522" s="451" t="e">
        <f>AW522/$BH522/(1-ER522)</f>
        <v>#VALUE!</v>
      </c>
      <c r="DX522" s="451" t="e">
        <f>AX522/$BH522/(1-EQ522)</f>
        <v>#VALUE!</v>
      </c>
      <c r="DY522" s="451" t="e">
        <f>AY522/$BH522/(1-ES522)</f>
        <v>#VALUE!</v>
      </c>
      <c r="DZ522" s="451" t="e">
        <f>AZ522/$BH522/(1-ET522)</f>
        <v>#VALUE!</v>
      </c>
      <c r="EA522" s="451" t="e">
        <f>BA522/$BH522/(1-AX522)</f>
        <v>#VALUE!</v>
      </c>
      <c r="EB522" s="451" t="e">
        <f>BB522/$BH522/(1-EU522)</f>
        <v>#VALUE!</v>
      </c>
      <c r="EC522" s="451" t="e">
        <f>BC522/$BH522/(1-EV522)</f>
        <v>#VALUE!</v>
      </c>
      <c r="ED522" s="451" t="e">
        <f>BD522/$BH522/(1-EW522)</f>
        <v>#VALUE!</v>
      </c>
      <c r="EE522" s="451" t="e">
        <f>BG522/BH522</f>
        <v>#VALUE!</v>
      </c>
      <c r="EF522" s="451" t="e">
        <f>DV522/SUM($DV522:$EE522)</f>
        <v>#VALUE!</v>
      </c>
      <c r="EG522" s="451" t="e">
        <f>DW522/SUM($DV522:$EE522)</f>
        <v>#VALUE!</v>
      </c>
      <c r="EH522" s="451" t="e">
        <f>DX522/SUM($DV522:$EE522)</f>
        <v>#VALUE!</v>
      </c>
      <c r="EI522" s="451" t="e">
        <f>DY522/SUM($DV522:$EE522)</f>
        <v>#VALUE!</v>
      </c>
      <c r="EJ522" s="451" t="e">
        <f>DZ522/SUM($DV522:$EE522)</f>
        <v>#VALUE!</v>
      </c>
      <c r="EK522" s="451" t="e">
        <f>EA522/SUM($DV522:$EE522)</f>
        <v>#VALUE!</v>
      </c>
      <c r="EL522" s="451" t="e">
        <f>EB522/SUM($DV522:$EE522)</f>
        <v>#VALUE!</v>
      </c>
      <c r="EM522" s="451" t="e">
        <f>EC522/SUM($DV522:$EE522)</f>
        <v>#VALUE!</v>
      </c>
      <c r="EN522" s="451" t="e">
        <f>ED522/SUM($DV522:$EE522)</f>
        <v>#VALUE!</v>
      </c>
      <c r="EO522" s="451" t="e">
        <f>EE522/SUM($DV522:$EE522)</f>
        <v>#VALUE!</v>
      </c>
      <c r="EP522" s="450">
        <f>EP521</f>
        <v>0.080000000000000002</v>
      </c>
      <c r="EQ522" s="450">
        <f>EQ521</f>
        <v>0.014999999999999999</v>
      </c>
      <c r="ER522" s="450">
        <f>ER521</f>
        <v>0.014999999999999999</v>
      </c>
      <c r="ES522" s="450">
        <f>ES521</f>
        <v>0.014999999999999999</v>
      </c>
      <c r="ET522" s="450">
        <f>ET521</f>
        <v>0.014999999999999999</v>
      </c>
      <c r="EU522" s="450">
        <f>EU521</f>
        <v>0.089999999999999997</v>
      </c>
      <c r="EV522" s="450">
        <f>EV521</f>
        <v>0.089999999999999997</v>
      </c>
      <c r="EW522" s="450">
        <f>EW521</f>
        <v>0.089999999999999997</v>
      </c>
      <c r="EX522" s="431" t="str">
        <f>IF(_tag_month_day!AS512="","",_tag_month_day!AS512/100)</f>
        <v/>
      </c>
      <c r="EY522" s="431" t="str">
        <f>IF(_tag_month_day!AT512="","",_tag_month_day!AT512/100)</f>
        <v/>
      </c>
      <c r="EZ522" s="431" t="str">
        <f>IF(_tag_month_day!AU512="","",_tag_month_day!AU512/100)</f>
        <v/>
      </c>
      <c r="FA522" s="431" t="str">
        <f>IF(_tag_month_day!AV512="","",_tag_month_day!AV512/100)</f>
        <v/>
      </c>
      <c r="FB522" s="431" t="str">
        <f>IF(_tag_month_day!AW512="","",_tag_month_day!AW512/100)</f>
        <v/>
      </c>
      <c r="FC522" s="431" t="str">
        <f>IF(_tag_month_day!AX512="","",_tag_month_day!AX512/100)</f>
        <v/>
      </c>
      <c r="FD522" s="449" t="str">
        <f>IF(_tag_month_day!AY512="","",_tag_month_day!AY512/100)</f>
        <v/>
      </c>
      <c r="FE522" s="449" t="str">
        <f>IF(_tag_month_day!AZ512="","",_tag_month_day!AZ512/100)</f>
        <v/>
      </c>
      <c r="FF522" s="449" t="str">
        <f>IF(_tag_month_day!BA512="","",_tag_month_day!BA512/100)</f>
        <v/>
      </c>
      <c r="FG522" s="449" t="str">
        <f>IF(_tag_month_day!BB512="","",_tag_month_day!BB512/100)</f>
        <v/>
      </c>
      <c r="FH522" s="467" t="str">
        <f>IF(_tag_month_day!BC512="","",_tag_month_day!BC512/100)</f>
        <v/>
      </c>
      <c r="FI522" s="449">
        <f>FI521</f>
        <v>0.40999999999999998</v>
      </c>
      <c r="FJ522" s="449">
        <f>FJ521</f>
        <v>0.11</v>
      </c>
      <c r="FK522" s="449">
        <f>FK521</f>
        <v>0.014999999999999999</v>
      </c>
      <c r="FL522" s="449">
        <f>FL521</f>
        <v>0</v>
      </c>
      <c r="FM522" s="467">
        <f>FM521</f>
        <v>0.0001</v>
      </c>
      <c r="FN522" s="449">
        <f>FN521</f>
        <v>0.32000000000000001</v>
      </c>
      <c r="FO522" s="449">
        <f>FO521</f>
        <v>0.20000000000000001</v>
      </c>
      <c r="FP522" s="449">
        <f>FP521</f>
        <v>0.01</v>
      </c>
      <c r="FQ522" s="449">
        <f>FQ521</f>
        <v>0</v>
      </c>
      <c r="FR522" s="467">
        <f>FR521</f>
        <v>0.0001</v>
      </c>
      <c r="FS522" s="449" t="str">
        <f>IF(_tag_month_day!BD512="","",_tag_month_day!BD512/100)</f>
        <v/>
      </c>
      <c r="FT522" s="449" t="str">
        <f>IF(_tag_month_day!BE512="","",_tag_month_day!BE512/100)</f>
        <v/>
      </c>
      <c r="FU522" s="449" t="str">
        <f>IF(_tag_month_day!BF512="","",_tag_month_day!BF512/100)</f>
        <v/>
      </c>
      <c r="FV522" s="449" t="str">
        <f>IF(_tag_month_day!BG512="","",_tag_month_day!BG512/100)</f>
        <v/>
      </c>
      <c r="FW522" s="467" t="str">
        <f>IF(_tag_month_day!BH512="","",_tag_month_day!BH512/100)</f>
        <v/>
      </c>
      <c r="FX522" s="449" t="str">
        <f>IF(_tag_month_day!BI512="","",_tag_month_day!BI512/100)</f>
        <v/>
      </c>
      <c r="FY522" s="449" t="str">
        <f>IF(_tag_month_day!BJ512="","",_tag_month_day!BJ512/100)</f>
        <v/>
      </c>
      <c r="FZ522" s="468" t="str">
        <f>IF(_tag_month_day!BK512="","",_tag_month_day!BK512/100)</f>
        <v/>
      </c>
      <c r="GA522" s="449" t="str">
        <f>IF(_tag_month_day!BL512="","",_tag_month_day!BL512/100)</f>
        <v/>
      </c>
      <c r="GB522" s="467" t="str">
        <f>IF(_tag_month_day!BM512="","",_tag_month_day!BM512/100)</f>
        <v/>
      </c>
      <c r="GC522" s="431" t="str">
        <f>IF(_tag_month_day!BN512="","",_tag_month_day!BN512/100)</f>
        <v/>
      </c>
      <c r="GD522" s="431" t="str">
        <f>IF(_tag_month_day!BO512="","",_tag_month_day!BO512/100)</f>
        <v/>
      </c>
      <c r="GE522" s="431" t="str">
        <f>IF(_tag_month_day!BP512="","",_tag_month_day!BP512/100)</f>
        <v/>
      </c>
      <c r="GF522" s="431" t="str">
        <f>IF(_tag_month_day!BQ512="","",_tag_month_day!BQ512/100)</f>
        <v/>
      </c>
      <c r="GG522" s="431" t="str">
        <f>IF(_tag_month_day!BR512="","",_tag_month_day!BR512/100)</f>
        <v/>
      </c>
      <c r="GH522" s="431" t="str">
        <f>IF(_tag_month_day!BS512="","",_tag_month_day!BS512/100)</f>
        <v/>
      </c>
      <c r="GI522" s="467" t="str">
        <f>IF(_tag_month_day!BT512="","",_tag_month_day!BT512/100)</f>
        <v/>
      </c>
      <c r="GJ522" s="469" t="str">
        <f>IF(_tag_month_day!BU512="","",_tag_month_day!BU512/100)</f>
        <v/>
      </c>
      <c r="GK522" s="470">
        <f>GK521</f>
        <v>0.070000000000000007</v>
      </c>
      <c r="GL522" s="470">
        <f>GL521</f>
        <v>0.029999999999999999</v>
      </c>
      <c r="GM522" s="471" t="str">
        <f>IF(_tag_month_day!BX512="","",_tag_month_day!BX512/100)</f>
        <v/>
      </c>
      <c r="GN522" s="470">
        <f>GN521</f>
        <v>0.070000000000000007</v>
      </c>
      <c r="GO522" s="470">
        <f>GO521</f>
        <v>0.029999999999999999</v>
      </c>
      <c r="GP522" s="470">
        <f>GP521</f>
        <v>0.089999999999999997</v>
      </c>
      <c r="GQ522" s="470">
        <f>GQ521</f>
        <v>0.029999999999999999</v>
      </c>
      <c r="GR522" s="471" t="str">
        <f>IF(_tag_month_day!CA512="","",_tag_month_day!CA512/100)</f>
        <v/>
      </c>
      <c r="GS522" s="472">
        <f>GS521</f>
        <v>0.95299999999999996</v>
      </c>
      <c r="GT522" s="472">
        <f>GT521</f>
        <v>0.55000000000000004</v>
      </c>
      <c r="GU522" s="472">
        <f>GU521</f>
        <v>0.55000000000000004</v>
      </c>
      <c r="GV522" s="472">
        <f>GV521</f>
        <v>0.55000000000000004</v>
      </c>
      <c r="GW522" s="472">
        <f>GW521</f>
        <v>0.5</v>
      </c>
      <c r="GX522" s="472">
        <f>GX521</f>
        <v>0.93500000000000005</v>
      </c>
      <c r="GY522" s="472">
        <f>GY521</f>
        <v>0.14999999999999999</v>
      </c>
      <c r="GZ522" s="472">
        <f>GZ521</f>
        <v>1</v>
      </c>
      <c r="HA522" s="474">
        <f>HA521</f>
        <v>0.047</v>
      </c>
      <c r="HB522" s="474">
        <f>HB521</f>
        <v>0.45000000000000001</v>
      </c>
      <c r="HC522" s="474">
        <f>HC521</f>
        <v>0.45000000000000001</v>
      </c>
      <c r="HD522" s="474">
        <f>HD521</f>
        <v>0.45000000000000001</v>
      </c>
      <c r="HE522" s="474">
        <f>HE521</f>
        <v>0.5</v>
      </c>
      <c r="HF522" s="474">
        <f>HF521</f>
        <v>0.065000000000000002</v>
      </c>
      <c r="HG522" s="474">
        <f>HG521</f>
        <v>0.84999999999999998</v>
      </c>
      <c r="HH522" s="474">
        <f>HH521</f>
        <v>0</v>
      </c>
      <c r="HI522" s="10">
        <f>IF(BZ522&lt;&gt;"",CK522-BV522,0)</f>
        <v>0</v>
      </c>
      <c r="HJ522" s="10" t="e">
        <f>IF(AJ522&gt;0,AH522-AJ522,0)</f>
        <v>#VALUE!</v>
      </c>
      <c r="HK522" s="466">
        <f>HK521</f>
        <v>0.84999999999999998</v>
      </c>
      <c r="HL522" s="424">
        <f>HL521</f>
        <v>550000</v>
      </c>
      <c r="HM522" s="424">
        <f>HM521</f>
        <v>480000</v>
      </c>
      <c r="HN522" s="465" t="e">
        <f>(DJ522*EZ522+DK522*FH522+DL522*FM522+DM522*FR522+DN522*FW522+DO522*GB522+DS522*GI522+DP522*GM522+DR522*GR522)*1000*2</f>
        <v>#VALUE!</v>
      </c>
      <c r="HO522" s="465" t="e">
        <f>HN522*HK522*$HO$2/HL522*1000000</f>
        <v>#VALUE!</v>
      </c>
      <c r="HP522" s="465" t="e">
        <f>HN522*HK522*$HP$2/HM522*1000000</f>
        <v>#VALUE!</v>
      </c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</row>
    <row customFormat="1" r="523" s="0">
      <c r="A523" s="420">
        <v>512</v>
      </c>
      <c r="B523" s="421">
        <f ca="1">IF(D523=D522,B522,IF(D523="夜班",B522+1,B522))</f>
        <v>43607</v>
      </c>
      <c r="C523" s="422">
        <f>C522</f>
        <v>0.041666666666666699</v>
      </c>
      <c r="D523" s="10" t="str">
        <f ca="1">IF(HOUR(G523)&lt;8,"夜班",IF(HOUR(G523)&lt;16,"白班",IF(HOUR(G523)&lt;24,"中班",0)))</f>
        <v>夜班</v>
      </c>
      <c r="E523" s="10" t="e">
        <f ca="1">IF(F523=1,"甲",IF(F523=2,"乙",IF(F523=3,"丙",IF(F523=4,"丁",""))))</f>
        <v>#REF!</v>
      </c>
      <c r="F523" s="10" t="e">
        <f ca="1">SUMPRODUCT((成本日报!$A$3:$A$95=计划!B523)*(成本日报!$B$3:$B$95=计划!$D523),成本日报!$C$3:$C$95)</f>
        <v>#REF!</v>
      </c>
      <c r="G523" s="423">
        <f ca="1">G522+C522</f>
        <v>43607.291666665427</v>
      </c>
      <c r="H523" s="423">
        <f ca="1">$G523+$C523/60*10+$C523*0</f>
        <v>43607.298611109873</v>
      </c>
      <c r="I523" s="423">
        <f ca="1">$G523+$C523/60*18+$C523*0</f>
        <v>43607.304166665424</v>
      </c>
      <c r="J523" s="423">
        <f ca="1">$G523+$C523/60*0+$C523*1</f>
        <v>43607.333333332092</v>
      </c>
      <c r="K523" s="423">
        <f ca="1">$G523+$C523/60*30+$C523*2</f>
        <v>43607.395833332099</v>
      </c>
      <c r="L523" s="423">
        <f ca="1">$G523+$C523/60*0+$C523*3</f>
        <v>43607.416666665427</v>
      </c>
      <c r="M523" s="424" t="str">
        <f>IF(_tag_month_day!A513="","",_tag_month_day!A513)</f>
        <v/>
      </c>
      <c r="N523" s="424" t="str">
        <f>IF(_tag_month_day!B513="","",_tag_month_day!B513)</f>
        <v/>
      </c>
      <c r="O523" s="425" t="e">
        <f>IF(M523+N523=0,"",M523+N523)</f>
        <v>#VALUE!</v>
      </c>
      <c r="P523" s="424" t="str">
        <f>IF(_tag_month_day!C513="","",_tag_month_day!C513)</f>
        <v/>
      </c>
      <c r="Q523" s="424" t="str">
        <f>IF(_tag_month_day!D513="","",_tag_month_day!D513)</f>
        <v/>
      </c>
      <c r="R523" s="426" t="str">
        <f>IF(_tag_month_day!CB513="","",_tag_month_day!CB513/100)</f>
        <v/>
      </c>
      <c r="S523" s="427" t="str">
        <f>IF(_tag_month_day!E513="","",_tag_month_day!E513)</f>
        <v/>
      </c>
      <c r="T523" s="427" t="str">
        <f>IF(_tag_month_day!F513="","",_tag_month_day!F513)</f>
        <v/>
      </c>
      <c r="U523" s="428" t="e">
        <f>S523+T523</f>
        <v>#VALUE!</v>
      </c>
      <c r="V523" s="429" t="e">
        <f>U523/AJ523</f>
        <v>#VALUE!</v>
      </c>
      <c r="W523" s="430" t="str">
        <f>IF(_jhy_month_day!A513="","",_jhy_month_day!A513)</f>
        <v/>
      </c>
      <c r="X523" s="431" t="str">
        <f>IF(_jhy_month_day!B513="","",_jhy_month_day!B513/100)</f>
        <v/>
      </c>
      <c r="Y523" s="431" t="str">
        <f>IF(_jhy_month_day!C513="","",_jhy_month_day!C513/100)</f>
        <v/>
      </c>
      <c r="Z523" s="432">
        <f>Z519+1</f>
        <v>128</v>
      </c>
      <c r="AA523" s="433" t="str">
        <f>IF(_tag_month_day!G513="","",_tag_month_day!G513/100)</f>
        <v/>
      </c>
      <c r="AB523" s="433" t="str">
        <f>IF(_tag_month_day!H513="","",_tag_month_day!H513/100)</f>
        <v/>
      </c>
      <c r="AC523" s="434">
        <f>IF(X523="",AC522,BK523*($AV522*X523+$AW522*FD522+$AX522*FI522+$AY522*FN522+$AZ522*FS522+$BA522*FX522+$BG522*GE522)/(AV522*Y523+AX522*FK522+AW522*FF522+AY522*FP522+AZ522*FU522+BA522*FZ522+BG522*GG522+BB522*GK522+BC522*GN522+BD522*GP522))</f>
        <v>1.59963432013121</v>
      </c>
      <c r="AD523" s="435" t="str">
        <f>IF(AC523=AC522,"",AC523-AC522)</f>
        <v/>
      </c>
      <c r="AE523" s="436" t="str">
        <f>IF(1-AF523=0,"",(1-AF523))</f>
        <v/>
      </c>
      <c r="AF523" s="437">
        <v>1</v>
      </c>
      <c r="AG523" s="10" t="str">
        <f>AG522</f>
        <v>9A3</v>
      </c>
      <c r="AH523" s="438" t="str">
        <f>AH522</f>
        <v/>
      </c>
      <c r="AI523" s="424"/>
      <c r="AJ523" s="10" t="str">
        <f>IF(_tag_month_day!I513="","",_tag_month_day!I513)</f>
        <v/>
      </c>
      <c r="AK523" s="440"/>
      <c r="AL523" s="440"/>
      <c r="AM523" s="440"/>
      <c r="AN523" s="441">
        <f>AN522</f>
        <v>2</v>
      </c>
      <c r="AO523" s="441">
        <f>AO522</f>
        <v>8</v>
      </c>
      <c r="AP523" s="442" t="e">
        <f>(IF(AN523=0,AS522,AS522*(1+AO523/AN523)/(AR523+AO523/AN523)))+AT523</f>
        <v>#VALUE!</v>
      </c>
      <c r="AQ523" s="443" t="str">
        <f>IF(_tag_month_day!J513="","",_tag_month_day!J513/100)</f>
        <v/>
      </c>
      <c r="AR523" s="444">
        <f>AR522</f>
        <v>1.3</v>
      </c>
      <c r="AS523" s="445" t="e">
        <f>AQ523*(AN523*AR523+AO523)/(AN523+AO523)</f>
        <v>#VALUE!</v>
      </c>
      <c r="AT523" s="445" t="e">
        <f>(SUM(BE523:BF523)-SUM(BE522:BF522))*0.05</f>
        <v>#VALUE!</v>
      </c>
      <c r="AU523" s="446" t="str">
        <f>IF(_tag_month_day!CC513="","",IF(_tag_month_day!CC513&gt;0,_tag_month_day!CD513,_tag_month_day!CE513))</f>
        <v/>
      </c>
      <c r="AV523" s="447" t="str">
        <f>IF(_tag_month_day!L513="","",_tag_month_day!L513/100)</f>
        <v/>
      </c>
      <c r="AW523" s="431">
        <f>AW522</f>
        <v>0</v>
      </c>
      <c r="AX523" s="431">
        <f>AX522</f>
        <v>0</v>
      </c>
      <c r="AY523" s="431" t="str">
        <f>IF(_tag_month_day!M513="","",_tag_month_day!M513/100)</f>
        <v/>
      </c>
      <c r="AZ523" s="431" t="str">
        <f>IF(_tag_month_day!N513="","",_tag_month_day!N513/100)</f>
        <v/>
      </c>
      <c r="BA523" s="431" t="str">
        <f>IF(_tag_month_day!O513="","",_tag_month_day!O513/100)</f>
        <v/>
      </c>
      <c r="BB523" s="448" t="str">
        <f>IF(_tag_month_day!P513="","",_tag_month_day!P513/100)</f>
        <v/>
      </c>
      <c r="BC523" s="448">
        <f>BC522</f>
        <v>0</v>
      </c>
      <c r="BD523" s="448" t="str">
        <f>IF(_tag_month_day!Q513="","",_tag_month_day!Q513/100)</f>
        <v/>
      </c>
      <c r="BE523" s="449" t="str">
        <f>IF(_tag_month_day!R513="","",_tag_month_day!R513/100)</f>
        <v/>
      </c>
      <c r="BF523" s="388" t="e">
        <f>(AU523*(100+BE523*100))/(AJ523-AU523)/100</f>
        <v>#VALUE!</v>
      </c>
      <c r="BG523" s="450" t="e">
        <f>BE523+BF523</f>
        <v>#VALUE!</v>
      </c>
      <c r="BH523" s="451" t="e">
        <f>SUM(AV523:BF523)</f>
        <v>#VALUE!</v>
      </c>
      <c r="BI523" s="452" t="e">
        <f>IF(CX523=0,BI522,(DK523*查询!$R$5+DL523*查询!$Q$5+DM523*查询!$N$5+DN523*查询!$O$5+DO523*查询!$P$5)*AF523/CX523)</f>
        <v>#VALUE!</v>
      </c>
      <c r="BJ523" s="452" t="e">
        <f>IF(CX523=0,BJ522,(DP523*查询!$S$5+DQ523*查询!$T$5+DR523*查询!$U$5)*AF523/CX523)</f>
        <v>#VALUE!</v>
      </c>
      <c r="BK523" s="452">
        <f>BK522</f>
        <v>1</v>
      </c>
      <c r="BL523" s="453" t="e">
        <f>(AV523*EX523*100+BG523*GC523*100)/(SUMPRODUCT((AV523:BA523)*(GS523:GX523))+SUM(BB523:BD523)*GY523+BG523*GZ523)</f>
        <v>#VALUE!</v>
      </c>
      <c r="BM523" s="453" t="e">
        <f>BK523*($AV523*FB523+$AW523*FD523+$AX523*FI523+$AY523*FN523+$AZ523*FS523+$BA523*FX523+$BG523*GE523)/(AV523*EY523+AX523*FK523+AW523*FF523+AY523*FP523+AZ523*FU523+BA523*FZ523+BG523*GG523+BB523*GK523+BC523*GN523+BD523*GP523)</f>
        <v>#VALUE!</v>
      </c>
      <c r="BN523" s="453" t="e">
        <f>($AV523*FC523+$AX523*FJ523+$AW523*FE523+$AY523*FO523+$AZ523*FT523+$BA523*FY523+$BG523*GF523)/($AV523*FA523+BG523*GH523+BB523*GL523+BC523*GO523+BD523*GQ523+BA523*GA523)</f>
        <v>#VALUE!</v>
      </c>
      <c r="BO523" s="454" t="e">
        <f>SUMPRODUCT(AV523:BA523*GS523:GX523)/(GS523:GX523+(BB523+BC523+BD523)*GY523+BG523)</f>
        <v>#VALUE!</v>
      </c>
      <c r="BP523" s="454" t="e">
        <f>SUMPRODUCT(AV523:BA523*GS523:GX523)/(GS523:GX523+(BB523+BC523+BD523)*GY523+BG523)</f>
        <v>#VALUE!</v>
      </c>
      <c r="BQ523" s="454" t="e">
        <f>SUMPRODUCT(AV523:BA523*GS523:GX523)/(GS523:GX523+(BB523+BC523+BD523)*GY523+BG523)</f>
        <v>#VALUE!</v>
      </c>
      <c r="BR523" s="453" t="str">
        <f>IF(_tag_month_day!T513="","",_tag_month_day!T513)</f>
        <v/>
      </c>
      <c r="BS523" s="453" t="str">
        <f>IF(_tag_month_day!U513="","",_tag_month_day!U513)</f>
        <v/>
      </c>
      <c r="BT523" s="455" t="str">
        <f>IF(CK523="","",IF((CK523&gt;=BV523-0.12)*(CK523&lt;=BV523+0.12),"合格","不合格"))</f>
        <v/>
      </c>
      <c r="BU523" s="456" t="str">
        <f>IF(_tag_month_day!V513="","",_tag_month_day!V513)</f>
        <v/>
      </c>
      <c r="BV523" s="457" t="str">
        <f>IF(_tag_month_day!W513="","",_tag_month_day!W513)</f>
        <v/>
      </c>
      <c r="BW523" s="458" t="str">
        <f>IF(_tag_month_day!X513="","",_tag_month_day!X513)</f>
        <v/>
      </c>
      <c r="BX523" s="458" t="str">
        <f>IF(_tag_month_day!Y513="","",_tag_month_day!Y513)</f>
        <v/>
      </c>
      <c r="BY523" s="459">
        <f ca="1">L523</f>
        <v>43607.416666665427</v>
      </c>
      <c r="BZ523" s="460"/>
      <c r="CA523" s="461"/>
      <c r="CB523" s="424" t="str">
        <f>IF(_tag_month_day!Z513="","",_tag_month_day!Z513)</f>
        <v/>
      </c>
      <c r="CC523" s="424" t="str">
        <f>IF(_tag_month_day!AA513="","",_tag_month_day!AA513)</f>
        <v/>
      </c>
      <c r="CD523" s="424" t="str">
        <f>IF(_tag_month_day!AB513="","",_tag_month_day!AB513)</f>
        <v/>
      </c>
      <c r="CE523" s="424" t="str">
        <f>IF(_tag_month_day!AC513="","",_tag_month_day!AC513)</f>
        <v/>
      </c>
      <c r="CF523" s="424" t="str">
        <f>IF(_tag_month_day!AD513="","",_tag_month_day!AD513)</f>
        <v/>
      </c>
      <c r="CG523" s="424" t="str">
        <f>IF(_tag_month_day!AE513="","",_tag_month_day!AE513)</f>
        <v/>
      </c>
      <c r="CH523" s="424" t="str">
        <f>IF(_tag_month_day!AF513="","",_tag_month_day!AF513)</f>
        <v/>
      </c>
      <c r="CI523" s="424" t="str">
        <f>IF(_tag_month_day!AG513="","",_tag_month_day!AG513)</f>
        <v/>
      </c>
      <c r="CJ523" s="424" t="str">
        <f>IF(_tag_month_day!AH513="","",_tag_month_day!AH513)</f>
        <v/>
      </c>
      <c r="CK523" s="424" t="str">
        <f>IF(_tag_month_day!AI513="","",_tag_month_day!AI513)</f>
        <v/>
      </c>
      <c r="CL523" s="4" t="str">
        <f>IF(_tag_month_day!AJ513="","",_tag_month_day!AJ513)</f>
        <v/>
      </c>
      <c r="CM523" s="4" t="str">
        <f>IF(_tag_month_day!AK513="","",_tag_month_day!AK513)</f>
        <v/>
      </c>
      <c r="CN523" s="4" t="str">
        <f>IF(_tag_month_day!AL513="","",_tag_month_day!AL513)</f>
        <v/>
      </c>
      <c r="CO523" s="4" t="str">
        <f>IF(_tag_month_day!AM513="","",_tag_month_day!AM513)</f>
        <v/>
      </c>
      <c r="CP523" s="4" t="str">
        <f>IF(_tag_month_day!AN513="","",_tag_month_day!AN513)</f>
        <v/>
      </c>
      <c r="CQ523" s="4" t="str">
        <f>IF(_tag_month_day!AO513="","",_tag_month_day!AO513)</f>
        <v/>
      </c>
      <c r="CR523" s="462" t="str">
        <f>IF(_tag_month_day!AP513="","",_tag_month_day!AP513)</f>
        <v/>
      </c>
      <c r="CS523" s="463" t="str">
        <f>IF(_tag_month_day!AQ513="","",_tag_month_day!AQ513)</f>
        <v/>
      </c>
      <c r="CT523" s="4" t="str">
        <f>IF(_tag_month_day!AR513="","",_tag_month_day!AR513)</f>
        <v/>
      </c>
      <c r="CU523" s="464" t="e">
        <f>DU523/AJ523</f>
        <v>#VALUE!</v>
      </c>
      <c r="CV523" s="451" t="e">
        <f>BG523/BH523</f>
        <v>#VALUE!</v>
      </c>
      <c r="CW523" s="465" t="e">
        <f>AJ523*(1-CV523)*CU523*AF523</f>
        <v>#VALUE!</v>
      </c>
      <c r="CX523" s="465" t="e">
        <f>CW523*94%</f>
        <v>#VALUE!</v>
      </c>
      <c r="CY523" s="466" t="e">
        <f>IF(CX523=0,0,DS523/(DS523+CX523))</f>
        <v>#VALUE!</v>
      </c>
      <c r="CZ523" s="465" t="e">
        <f>$AJ523*EF523</f>
        <v>#VALUE!</v>
      </c>
      <c r="DA523" s="465" t="e">
        <f>$AJ523*EG523</f>
        <v>#VALUE!</v>
      </c>
      <c r="DB523" s="465" t="e">
        <f>$AJ523*EH523</f>
        <v>#VALUE!</v>
      </c>
      <c r="DC523" s="465" t="e">
        <f>$AJ523*EI523</f>
        <v>#VALUE!</v>
      </c>
      <c r="DD523" s="465" t="e">
        <f>$AJ523*EJ523</f>
        <v>#VALUE!</v>
      </c>
      <c r="DE523" s="465" t="e">
        <f>$AJ523*EK523</f>
        <v>#VALUE!</v>
      </c>
      <c r="DF523" s="465" t="e">
        <f>$AJ523*EL523</f>
        <v>#VALUE!</v>
      </c>
      <c r="DG523" s="465" t="e">
        <f>$AJ523*EM523</f>
        <v>#VALUE!</v>
      </c>
      <c r="DH523" s="465" t="e">
        <f>$AJ523*EN523</f>
        <v>#VALUE!</v>
      </c>
      <c r="DI523" s="465" t="e">
        <f>$AJ523*EO523</f>
        <v>#VALUE!</v>
      </c>
      <c r="DJ523" s="465" t="e">
        <f>CZ523*(1-EP523)</f>
        <v>#VALUE!</v>
      </c>
      <c r="DK523" s="465" t="e">
        <f>DA523*(1-ER523)</f>
        <v>#VALUE!</v>
      </c>
      <c r="DL523" s="465" t="e">
        <f>DB523*(1-EQ523)</f>
        <v>#VALUE!</v>
      </c>
      <c r="DM523" s="465" t="e">
        <f>DC523*(1-ES523)</f>
        <v>#VALUE!</v>
      </c>
      <c r="DN523" s="465" t="e">
        <f>DD523*(1-ET523)</f>
        <v>#VALUE!</v>
      </c>
      <c r="DO523" s="465" t="e">
        <f>DE523</f>
        <v>#VALUE!</v>
      </c>
      <c r="DP523" s="465" t="e">
        <f>DF523*(1-EU523)</f>
        <v>#VALUE!</v>
      </c>
      <c r="DQ523" s="465" t="e">
        <f>DG523*(1-EV523)</f>
        <v>#VALUE!</v>
      </c>
      <c r="DR523" s="465" t="e">
        <f>DH523*(1-EW523)</f>
        <v>#VALUE!</v>
      </c>
      <c r="DS523" s="465" t="e">
        <f>DI523</f>
        <v>#VALUE!</v>
      </c>
      <c r="DT523" s="465" t="e">
        <f>SUM(DJ523:DS523)</f>
        <v>#VALUE!</v>
      </c>
      <c r="DU523" s="465" t="e">
        <f>SUMPRODUCT((DJ523:DO523)*(GS523:GX523))+(DP523+DQ523+DR523)*GY523+DS523</f>
        <v>#VALUE!</v>
      </c>
      <c r="DV523" s="451" t="e">
        <f>AV523/$BH523/(1-EP523)</f>
        <v>#VALUE!</v>
      </c>
      <c r="DW523" s="451" t="e">
        <f>AW523/$BH523/(1-ER523)</f>
        <v>#VALUE!</v>
      </c>
      <c r="DX523" s="451" t="e">
        <f>AX523/$BH523/(1-EQ523)</f>
        <v>#VALUE!</v>
      </c>
      <c r="DY523" s="451" t="e">
        <f>AY523/$BH523/(1-ES523)</f>
        <v>#VALUE!</v>
      </c>
      <c r="DZ523" s="451" t="e">
        <f>AZ523/$BH523/(1-ET523)</f>
        <v>#VALUE!</v>
      </c>
      <c r="EA523" s="451" t="e">
        <f>BA523/$BH523/(1-AX523)</f>
        <v>#VALUE!</v>
      </c>
      <c r="EB523" s="451" t="e">
        <f>BB523/$BH523/(1-EU523)</f>
        <v>#VALUE!</v>
      </c>
      <c r="EC523" s="451" t="e">
        <f>BC523/$BH523/(1-EV523)</f>
        <v>#VALUE!</v>
      </c>
      <c r="ED523" s="451" t="e">
        <f>BD523/$BH523/(1-EW523)</f>
        <v>#VALUE!</v>
      </c>
      <c r="EE523" s="451" t="e">
        <f>BG523/BH523</f>
        <v>#VALUE!</v>
      </c>
      <c r="EF523" s="451" t="e">
        <f>DV523/SUM($DV523:$EE523)</f>
        <v>#VALUE!</v>
      </c>
      <c r="EG523" s="451" t="e">
        <f>DW523/SUM($DV523:$EE523)</f>
        <v>#VALUE!</v>
      </c>
      <c r="EH523" s="451" t="e">
        <f>DX523/SUM($DV523:$EE523)</f>
        <v>#VALUE!</v>
      </c>
      <c r="EI523" s="451" t="e">
        <f>DY523/SUM($DV523:$EE523)</f>
        <v>#VALUE!</v>
      </c>
      <c r="EJ523" s="451" t="e">
        <f>DZ523/SUM($DV523:$EE523)</f>
        <v>#VALUE!</v>
      </c>
      <c r="EK523" s="451" t="e">
        <f>EA523/SUM($DV523:$EE523)</f>
        <v>#VALUE!</v>
      </c>
      <c r="EL523" s="451" t="e">
        <f>EB523/SUM($DV523:$EE523)</f>
        <v>#VALUE!</v>
      </c>
      <c r="EM523" s="451" t="e">
        <f>EC523/SUM($DV523:$EE523)</f>
        <v>#VALUE!</v>
      </c>
      <c r="EN523" s="451" t="e">
        <f>ED523/SUM($DV523:$EE523)</f>
        <v>#VALUE!</v>
      </c>
      <c r="EO523" s="451" t="e">
        <f>EE523/SUM($DV523:$EE523)</f>
        <v>#VALUE!</v>
      </c>
      <c r="EP523" s="450">
        <f>EP522</f>
        <v>0.080000000000000002</v>
      </c>
      <c r="EQ523" s="450">
        <f>EQ522</f>
        <v>0.014999999999999999</v>
      </c>
      <c r="ER523" s="450">
        <f>ER522</f>
        <v>0.014999999999999999</v>
      </c>
      <c r="ES523" s="450">
        <f>ES522</f>
        <v>0.014999999999999999</v>
      </c>
      <c r="ET523" s="450">
        <f>ET522</f>
        <v>0.014999999999999999</v>
      </c>
      <c r="EU523" s="450">
        <f>EU522</f>
        <v>0.089999999999999997</v>
      </c>
      <c r="EV523" s="450">
        <f>EV522</f>
        <v>0.089999999999999997</v>
      </c>
      <c r="EW523" s="450">
        <f>EW522</f>
        <v>0.089999999999999997</v>
      </c>
      <c r="EX523" s="431" t="str">
        <f>IF(_tag_month_day!AS513="","",_tag_month_day!AS513/100)</f>
        <v/>
      </c>
      <c r="EY523" s="431" t="str">
        <f>IF(_tag_month_day!AT513="","",_tag_month_day!AT513/100)</f>
        <v/>
      </c>
      <c r="EZ523" s="431" t="str">
        <f>IF(_tag_month_day!AU513="","",_tag_month_day!AU513/100)</f>
        <v/>
      </c>
      <c r="FA523" s="431" t="str">
        <f>IF(_tag_month_day!AV513="","",_tag_month_day!AV513/100)</f>
        <v/>
      </c>
      <c r="FB523" s="431" t="str">
        <f>IF(_tag_month_day!AW513="","",_tag_month_day!AW513/100)</f>
        <v/>
      </c>
      <c r="FC523" s="431" t="str">
        <f>IF(_tag_month_day!AX513="","",_tag_month_day!AX513/100)</f>
        <v/>
      </c>
      <c r="FD523" s="449" t="str">
        <f>IF(_tag_month_day!AY513="","",_tag_month_day!AY513/100)</f>
        <v/>
      </c>
      <c r="FE523" s="449" t="str">
        <f>IF(_tag_month_day!AZ513="","",_tag_month_day!AZ513/100)</f>
        <v/>
      </c>
      <c r="FF523" s="449" t="str">
        <f>IF(_tag_month_day!BA513="","",_tag_month_day!BA513/100)</f>
        <v/>
      </c>
      <c r="FG523" s="449" t="str">
        <f>IF(_tag_month_day!BB513="","",_tag_month_day!BB513/100)</f>
        <v/>
      </c>
      <c r="FH523" s="467" t="str">
        <f>IF(_tag_month_day!BC513="","",_tag_month_day!BC513/100)</f>
        <v/>
      </c>
      <c r="FI523" s="449">
        <f>FI522</f>
        <v>0.40999999999999998</v>
      </c>
      <c r="FJ523" s="449">
        <f>FJ522</f>
        <v>0.11</v>
      </c>
      <c r="FK523" s="449">
        <f>FK522</f>
        <v>0.014999999999999999</v>
      </c>
      <c r="FL523" s="449">
        <f>FL522</f>
        <v>0</v>
      </c>
      <c r="FM523" s="467">
        <f>FM522</f>
        <v>0.0001</v>
      </c>
      <c r="FN523" s="449">
        <f>FN522</f>
        <v>0.32000000000000001</v>
      </c>
      <c r="FO523" s="449">
        <f>FO522</f>
        <v>0.20000000000000001</v>
      </c>
      <c r="FP523" s="449">
        <f>FP522</f>
        <v>0.01</v>
      </c>
      <c r="FQ523" s="449">
        <f>FQ522</f>
        <v>0</v>
      </c>
      <c r="FR523" s="467">
        <f>FR522</f>
        <v>0.0001</v>
      </c>
      <c r="FS523" s="449" t="str">
        <f>IF(_tag_month_day!BD513="","",_tag_month_day!BD513/100)</f>
        <v/>
      </c>
      <c r="FT523" s="449" t="str">
        <f>IF(_tag_month_day!BE513="","",_tag_month_day!BE513/100)</f>
        <v/>
      </c>
      <c r="FU523" s="449" t="str">
        <f>IF(_tag_month_day!BF513="","",_tag_month_day!BF513/100)</f>
        <v/>
      </c>
      <c r="FV523" s="449" t="str">
        <f>IF(_tag_month_day!BG513="","",_tag_month_day!BG513/100)</f>
        <v/>
      </c>
      <c r="FW523" s="467" t="str">
        <f>IF(_tag_month_day!BH513="","",_tag_month_day!BH513/100)</f>
        <v/>
      </c>
      <c r="FX523" s="449" t="str">
        <f>IF(_tag_month_day!BI513="","",_tag_month_day!BI513/100)</f>
        <v/>
      </c>
      <c r="FY523" s="449" t="str">
        <f>IF(_tag_month_day!BJ513="","",_tag_month_day!BJ513/100)</f>
        <v/>
      </c>
      <c r="FZ523" s="468" t="str">
        <f>IF(_tag_month_day!BK513="","",_tag_month_day!BK513/100)</f>
        <v/>
      </c>
      <c r="GA523" s="449" t="str">
        <f>IF(_tag_month_day!BL513="","",_tag_month_day!BL513/100)</f>
        <v/>
      </c>
      <c r="GB523" s="467" t="str">
        <f>IF(_tag_month_day!BM513="","",_tag_month_day!BM513/100)</f>
        <v/>
      </c>
      <c r="GC523" s="431" t="str">
        <f>IF(_tag_month_day!BN513="","",_tag_month_day!BN513/100)</f>
        <v/>
      </c>
      <c r="GD523" s="431" t="str">
        <f>IF(_tag_month_day!BO513="","",_tag_month_day!BO513/100)</f>
        <v/>
      </c>
      <c r="GE523" s="431" t="str">
        <f>IF(_tag_month_day!BP513="","",_tag_month_day!BP513/100)</f>
        <v/>
      </c>
      <c r="GF523" s="431" t="str">
        <f>IF(_tag_month_day!BQ513="","",_tag_month_day!BQ513/100)</f>
        <v/>
      </c>
      <c r="GG523" s="431" t="str">
        <f>IF(_tag_month_day!BR513="","",_tag_month_day!BR513/100)</f>
        <v/>
      </c>
      <c r="GH523" s="431" t="str">
        <f>IF(_tag_month_day!BS513="","",_tag_month_day!BS513/100)</f>
        <v/>
      </c>
      <c r="GI523" s="467" t="str">
        <f>IF(_tag_month_day!BT513="","",_tag_month_day!BT513/100)</f>
        <v/>
      </c>
      <c r="GJ523" s="469" t="str">
        <f>IF(_tag_month_day!BU513="","",_tag_month_day!BU513/100)</f>
        <v/>
      </c>
      <c r="GK523" s="470">
        <f>GK522</f>
        <v>0.070000000000000007</v>
      </c>
      <c r="GL523" s="470">
        <f>GL522</f>
        <v>0.029999999999999999</v>
      </c>
      <c r="GM523" s="471" t="str">
        <f>IF(_tag_month_day!BX513="","",_tag_month_day!BX513/100)</f>
        <v/>
      </c>
      <c r="GN523" s="470">
        <f>GN522</f>
        <v>0.070000000000000007</v>
      </c>
      <c r="GO523" s="470">
        <f>GO522</f>
        <v>0.029999999999999999</v>
      </c>
      <c r="GP523" s="470">
        <f>GP522</f>
        <v>0.089999999999999997</v>
      </c>
      <c r="GQ523" s="470">
        <f>GQ522</f>
        <v>0.029999999999999999</v>
      </c>
      <c r="GR523" s="471" t="str">
        <f>IF(_tag_month_day!CA513="","",_tag_month_day!CA513/100)</f>
        <v/>
      </c>
      <c r="GS523" s="472">
        <f>GS522</f>
        <v>0.95299999999999996</v>
      </c>
      <c r="GT523" s="472">
        <f>GT522</f>
        <v>0.55000000000000004</v>
      </c>
      <c r="GU523" s="472">
        <f>GU522</f>
        <v>0.55000000000000004</v>
      </c>
      <c r="GV523" s="472">
        <f>GV522</f>
        <v>0.55000000000000004</v>
      </c>
      <c r="GW523" s="472">
        <f>GW522</f>
        <v>0.5</v>
      </c>
      <c r="GX523" s="472">
        <f>GX522</f>
        <v>0.93500000000000005</v>
      </c>
      <c r="GY523" s="472">
        <f>GY522</f>
        <v>0.14999999999999999</v>
      </c>
      <c r="GZ523" s="472">
        <f>GZ522</f>
        <v>1</v>
      </c>
      <c r="HA523" s="474">
        <f>HA522</f>
        <v>0.047</v>
      </c>
      <c r="HB523" s="474">
        <f>HB522</f>
        <v>0.45000000000000001</v>
      </c>
      <c r="HC523" s="474">
        <f>HC522</f>
        <v>0.45000000000000001</v>
      </c>
      <c r="HD523" s="474">
        <f>HD522</f>
        <v>0.45000000000000001</v>
      </c>
      <c r="HE523" s="474">
        <f>HE522</f>
        <v>0.5</v>
      </c>
      <c r="HF523" s="474">
        <f>HF522</f>
        <v>0.065000000000000002</v>
      </c>
      <c r="HG523" s="474">
        <f>HG522</f>
        <v>0.84999999999999998</v>
      </c>
      <c r="HH523" s="474">
        <f>HH522</f>
        <v>0</v>
      </c>
      <c r="HI523" s="10">
        <f>IF(BZ523&lt;&gt;"",CK523-BV523,0)</f>
        <v>0</v>
      </c>
      <c r="HJ523" s="10" t="e">
        <f>IF(AJ523&gt;0,AH523-AJ523,0)</f>
        <v>#VALUE!</v>
      </c>
      <c r="HK523" s="466">
        <f>HK522</f>
        <v>0.84999999999999998</v>
      </c>
      <c r="HL523" s="424">
        <f>HL522</f>
        <v>550000</v>
      </c>
      <c r="HM523" s="424">
        <f>HM522</f>
        <v>480000</v>
      </c>
      <c r="HN523" s="465" t="e">
        <f>(DJ523*EZ523+DK523*FH523+DL523*FM523+DM523*FR523+DN523*FW523+DO523*GB523+DS523*GI523+DP523*GM523+DR523*GR523)*1000*2</f>
        <v>#VALUE!</v>
      </c>
      <c r="HO523" s="465" t="e">
        <f>HN523*HK523*$HO$2/HL523*1000000</f>
        <v>#VALUE!</v>
      </c>
      <c r="HP523" s="465" t="e">
        <f>HN523*HK523*$HP$2/HM523*1000000</f>
        <v>#VALUE!</v>
      </c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</row>
    <row customFormat="1" r="524" s="0">
      <c r="A524" s="420">
        <v>513</v>
      </c>
      <c r="B524" s="421">
        <f ca="1">IF(D524=D523,B523,IF(D524="夜班",B523+1,B523))</f>
        <v>43607</v>
      </c>
      <c r="C524" s="422">
        <f>C523</f>
        <v>0.041666666666666699</v>
      </c>
      <c r="D524" s="10" t="str">
        <f ca="1">IF(HOUR(G524)&lt;8,"夜班",IF(HOUR(G524)&lt;16,"白班",IF(HOUR(G524)&lt;24,"中班",0)))</f>
        <v>夜班</v>
      </c>
      <c r="E524" s="10" t="e">
        <f ca="1">IF(F524=1,"甲",IF(F524=2,"乙",IF(F524=3,"丙",IF(F524=4,"丁",""))))</f>
        <v>#REF!</v>
      </c>
      <c r="F524" s="10" t="e">
        <f ca="1">SUMPRODUCT((成本日报!$A$3:$A$95=计划!B524)*(成本日报!$B$3:$B$95=计划!$D524),成本日报!$C$3:$C$95)</f>
        <v>#REF!</v>
      </c>
      <c r="G524" s="423">
        <f ca="1">G523+C523</f>
        <v>43607.333333332092</v>
      </c>
      <c r="H524" s="423">
        <f ca="1">$G524+$C524/60*10+$C524*0</f>
        <v>43607.340277776537</v>
      </c>
      <c r="I524" s="423">
        <f ca="1">$G524+$C524/60*18+$C524*0</f>
        <v>43607.345833332089</v>
      </c>
      <c r="J524" s="423">
        <f ca="1">$G524+$C524/60*0+$C524*1</f>
        <v>43607.374999998756</v>
      </c>
      <c r="K524" s="423">
        <f ca="1">$G524+$C524/60*30+$C524*2</f>
        <v>43607.437499998763</v>
      </c>
      <c r="L524" s="423">
        <f ca="1">$G524+$C524/60*0+$C524*3</f>
        <v>43607.458333332092</v>
      </c>
      <c r="M524" s="424" t="str">
        <f>IF(_tag_month_day!A514="","",_tag_month_day!A514)</f>
        <v/>
      </c>
      <c r="N524" s="424" t="str">
        <f>IF(_tag_month_day!B514="","",_tag_month_day!B514)</f>
        <v/>
      </c>
      <c r="O524" s="425" t="e">
        <f>IF(M524+N524=0,"",M524+N524)</f>
        <v>#VALUE!</v>
      </c>
      <c r="P524" s="424" t="str">
        <f>IF(_tag_month_day!C514="","",_tag_month_day!C514)</f>
        <v/>
      </c>
      <c r="Q524" s="424" t="str">
        <f>IF(_tag_month_day!D514="","",_tag_month_day!D514)</f>
        <v/>
      </c>
      <c r="R524" s="426" t="str">
        <f>IF(_tag_month_day!CB514="","",_tag_month_day!CB514/100)</f>
        <v/>
      </c>
      <c r="S524" s="427" t="str">
        <f>IF(_tag_month_day!E514="","",_tag_month_day!E514)</f>
        <v/>
      </c>
      <c r="T524" s="427" t="str">
        <f>IF(_tag_month_day!F514="","",_tag_month_day!F514)</f>
        <v/>
      </c>
      <c r="U524" s="428" t="e">
        <f>S524+T524</f>
        <v>#VALUE!</v>
      </c>
      <c r="V524" s="429" t="e">
        <f>U524/AJ524</f>
        <v>#VALUE!</v>
      </c>
      <c r="W524" s="430" t="str">
        <f>IF(_jhy_month_day!A514="","",_jhy_month_day!A514)</f>
        <v/>
      </c>
      <c r="X524" s="431" t="str">
        <f>IF(_jhy_month_day!B514="","",_jhy_month_day!B514/100)</f>
        <v/>
      </c>
      <c r="Y524" s="431" t="str">
        <f>IF(_jhy_month_day!C514="","",_jhy_month_day!C514/100)</f>
        <v/>
      </c>
      <c r="Z524" s="432">
        <f>Z520+1</f>
        <v>129</v>
      </c>
      <c r="AA524" s="433" t="str">
        <f>IF(_tag_month_day!G514="","",_tag_month_day!G514/100)</f>
        <v/>
      </c>
      <c r="AB524" s="433" t="str">
        <f>IF(_tag_month_day!H514="","",_tag_month_day!H514/100)</f>
        <v/>
      </c>
      <c r="AC524" s="434">
        <f>IF(X524="",AC523,BK524*($AV523*X524+$AW523*FD523+$AX523*FI523+$AY523*FN523+$AZ523*FS523+$BA523*FX523+$BG523*GE523)/(AV523*Y524+AX523*FK523+AW523*FF523+AY523*FP523+AZ523*FU523+BA523*FZ523+BG523*GG523+BB523*GK523+BC523*GN523+BD523*GP523))</f>
        <v>1.59963432013121</v>
      </c>
      <c r="AD524" s="435" t="str">
        <f>IF(AC524=AC523,"",AC524-AC523)</f>
        <v/>
      </c>
      <c r="AE524" s="436" t="str">
        <f>IF(1-AF524=0,"",(1-AF524))</f>
        <v/>
      </c>
      <c r="AF524" s="437">
        <v>1</v>
      </c>
      <c r="AG524" s="10" t="str">
        <f>AG523</f>
        <v>9A3</v>
      </c>
      <c r="AH524" s="438" t="str">
        <f>AH523</f>
        <v/>
      </c>
      <c r="AI524" s="424"/>
      <c r="AJ524" s="10" t="str">
        <f>IF(_tag_month_day!I514="","",_tag_month_day!I514)</f>
        <v/>
      </c>
      <c r="AK524" s="440"/>
      <c r="AL524" s="440"/>
      <c r="AM524" s="440"/>
      <c r="AN524" s="441">
        <f>AN523</f>
        <v>2</v>
      </c>
      <c r="AO524" s="441">
        <f>AO523</f>
        <v>8</v>
      </c>
      <c r="AP524" s="442" t="e">
        <f>(IF(AN524=0,AS523,AS523*(1+AO524/AN524)/(AR524+AO524/AN524)))+AT524</f>
        <v>#VALUE!</v>
      </c>
      <c r="AQ524" s="443" t="str">
        <f>IF(_tag_month_day!J514="","",_tag_month_day!J514/100)</f>
        <v/>
      </c>
      <c r="AR524" s="444">
        <f>AR523</f>
        <v>1.3</v>
      </c>
      <c r="AS524" s="445" t="e">
        <f>AQ524*(AN524*AR524+AO524)/(AN524+AO524)</f>
        <v>#VALUE!</v>
      </c>
      <c r="AT524" s="445" t="e">
        <f>(SUM(BE524:BF524)-SUM(BE523:BF523))*0.05</f>
        <v>#VALUE!</v>
      </c>
      <c r="AU524" s="446" t="str">
        <f>IF(_tag_month_day!CC514="","",IF(_tag_month_day!CC514&gt;0,_tag_month_day!CD514,_tag_month_day!CE514))</f>
        <v/>
      </c>
      <c r="AV524" s="447" t="str">
        <f>IF(_tag_month_day!L514="","",_tag_month_day!L514/100)</f>
        <v/>
      </c>
      <c r="AW524" s="431">
        <f>AW523</f>
        <v>0</v>
      </c>
      <c r="AX524" s="431">
        <f>AX523</f>
        <v>0</v>
      </c>
      <c r="AY524" s="431" t="str">
        <f>IF(_tag_month_day!M514="","",_tag_month_day!M514/100)</f>
        <v/>
      </c>
      <c r="AZ524" s="431" t="str">
        <f>IF(_tag_month_day!N514="","",_tag_month_day!N514/100)</f>
        <v/>
      </c>
      <c r="BA524" s="431" t="str">
        <f>IF(_tag_month_day!O514="","",_tag_month_day!O514/100)</f>
        <v/>
      </c>
      <c r="BB524" s="448" t="str">
        <f>IF(_tag_month_day!P514="","",_tag_month_day!P514/100)</f>
        <v/>
      </c>
      <c r="BC524" s="448">
        <f>BC523</f>
        <v>0</v>
      </c>
      <c r="BD524" s="448" t="str">
        <f>IF(_tag_month_day!Q514="","",_tag_month_day!Q514/100)</f>
        <v/>
      </c>
      <c r="BE524" s="449" t="str">
        <f>IF(_tag_month_day!R514="","",_tag_month_day!R514/100)</f>
        <v/>
      </c>
      <c r="BF524" s="388" t="e">
        <f>(AU524*(100+BE524*100))/(AJ524-AU524)/100</f>
        <v>#VALUE!</v>
      </c>
      <c r="BG524" s="450" t="e">
        <f>BE524+BF524</f>
        <v>#VALUE!</v>
      </c>
      <c r="BH524" s="451" t="e">
        <f>SUM(AV524:BF524)</f>
        <v>#VALUE!</v>
      </c>
      <c r="BI524" s="452" t="e">
        <f>IF(CX524=0,BI523,(DK524*查询!$R$5+DL524*查询!$Q$5+DM524*查询!$N$5+DN524*查询!$O$5+DO524*查询!$P$5)*AF524/CX524)</f>
        <v>#VALUE!</v>
      </c>
      <c r="BJ524" s="452" t="e">
        <f>IF(CX524=0,BJ523,(DP524*查询!$S$5+DQ524*查询!$T$5+DR524*查询!$U$5)*AF524/CX524)</f>
        <v>#VALUE!</v>
      </c>
      <c r="BK524" s="452">
        <f>BK523</f>
        <v>1</v>
      </c>
      <c r="BL524" s="453" t="e">
        <f>SUMPRODUCT((AV524:BA524)*(GS524:GX524))/((GS524:GX524)+SUM(BB524:BD524)*GY524+BG524*GZ524)</f>
        <v>#VALUE!</v>
      </c>
      <c r="BM524" s="453" t="e">
        <f>BK524*($AV524*FB524+$AW524*FD524+$AX524*FI524+$AY524*FN524+$AZ524*FS524+$BA524*FX524+$BG524*GE524)/(AV524*EY524+AX524*FK524+AW524*FF524+AY524*FP524+AZ524*FU524+BA524*FZ524+BG524*GG524+BB524*GK524+BC524*GN524+BD524*GP524)</f>
        <v>#VALUE!</v>
      </c>
      <c r="BN524" s="453" t="e">
        <f>($AV524*FC524+$AX524*FJ524+$AW524*FE524+$AY524*FO524+$AZ524*FT524+$BA524*FY524+$BG524*GF524)/($AV524*FA524+BG524*GH524+BB524*GL524+BC524*GO524+BD524*GQ524+BA524*GA524)</f>
        <v>#VALUE!</v>
      </c>
      <c r="BO524" s="454" t="e">
        <f>SUMPRODUCT(AV524:BA524*GS524:GX524)/(GS524:GX524+(BB524+BC524+BD524)*GY524+BG524)</f>
        <v>#VALUE!</v>
      </c>
      <c r="BP524" s="454" t="e">
        <f>SUMPRODUCT(AV524:BA524*GS524:GX524)/(GS524:GX524+(BB524+BC524+BD524)*GY524+BG524)</f>
        <v>#VALUE!</v>
      </c>
      <c r="BQ524" s="454" t="e">
        <f>SUMPRODUCT(AV524:BA524*GS524:GX524)/(GS524:GX524+(BB524+BC524+BD524)*GY524+BG524)</f>
        <v>#VALUE!</v>
      </c>
      <c r="BR524" s="453" t="str">
        <f>IF(_tag_month_day!T514="","",_tag_month_day!T514)</f>
        <v/>
      </c>
      <c r="BS524" s="453" t="str">
        <f>IF(_tag_month_day!U514="","",_tag_month_day!U514)</f>
        <v/>
      </c>
      <c r="BT524" s="455" t="str">
        <f>IF(CK524="","",IF((CK524&gt;=BV524-0.12)*(CK524&lt;=BV524+0.12),"合格","不合格"))</f>
        <v/>
      </c>
      <c r="BU524" s="456" t="str">
        <f>IF(_tag_month_day!V514="","",_tag_month_day!V514)</f>
        <v/>
      </c>
      <c r="BV524" s="457" t="str">
        <f>IF(_tag_month_day!W514="","",_tag_month_day!W514)</f>
        <v/>
      </c>
      <c r="BW524" s="458" t="str">
        <f>IF(_tag_month_day!X514="","",_tag_month_day!X514)</f>
        <v/>
      </c>
      <c r="BX524" s="458" t="str">
        <f>IF(_tag_month_day!Y514="","",_tag_month_day!Y514)</f>
        <v/>
      </c>
      <c r="BY524" s="459">
        <f ca="1">L524</f>
        <v>43607.458333332092</v>
      </c>
      <c r="BZ524" s="460"/>
      <c r="CA524" s="461"/>
      <c r="CB524" s="424" t="str">
        <f>IF(_tag_month_day!Z514="","",_tag_month_day!Z514)</f>
        <v/>
      </c>
      <c r="CC524" s="424" t="str">
        <f>IF(_tag_month_day!AA514="","",_tag_month_day!AA514)</f>
        <v/>
      </c>
      <c r="CD524" s="424" t="str">
        <f>IF(_tag_month_day!AB514="","",_tag_month_day!AB514)</f>
        <v/>
      </c>
      <c r="CE524" s="424" t="str">
        <f>IF(_tag_month_day!AC514="","",_tag_month_day!AC514)</f>
        <v/>
      </c>
      <c r="CF524" s="424" t="str">
        <f>IF(_tag_month_day!AD514="","",_tag_month_day!AD514)</f>
        <v/>
      </c>
      <c r="CG524" s="424" t="str">
        <f>IF(_tag_month_day!AE514="","",_tag_month_day!AE514)</f>
        <v/>
      </c>
      <c r="CH524" s="424" t="str">
        <f>IF(_tag_month_day!AF514="","",_tag_month_day!AF514)</f>
        <v/>
      </c>
      <c r="CI524" s="424" t="str">
        <f>IF(_tag_month_day!AG514="","",_tag_month_day!AG514)</f>
        <v/>
      </c>
      <c r="CJ524" s="424" t="str">
        <f>IF(_tag_month_day!AH514="","",_tag_month_day!AH514)</f>
        <v/>
      </c>
      <c r="CK524" s="424" t="str">
        <f>IF(_tag_month_day!AI514="","",_tag_month_day!AI514)</f>
        <v/>
      </c>
      <c r="CL524" s="4" t="str">
        <f>IF(_tag_month_day!AJ514="","",_tag_month_day!AJ514)</f>
        <v/>
      </c>
      <c r="CM524" s="4" t="str">
        <f>IF(_tag_month_day!AK514="","",_tag_month_day!AK514)</f>
        <v/>
      </c>
      <c r="CN524" s="4" t="str">
        <f>IF(_tag_month_day!AL514="","",_tag_month_day!AL514)</f>
        <v/>
      </c>
      <c r="CO524" s="4" t="str">
        <f>IF(_tag_month_day!AM514="","",_tag_month_day!AM514)</f>
        <v/>
      </c>
      <c r="CP524" s="4" t="str">
        <f>IF(_tag_month_day!AN514="","",_tag_month_day!AN514)</f>
        <v/>
      </c>
      <c r="CQ524" s="4" t="str">
        <f>IF(_tag_month_day!AO514="","",_tag_month_day!AO514)</f>
        <v/>
      </c>
      <c r="CR524" s="462" t="str">
        <f>IF(_tag_month_day!AP514="","",_tag_month_day!AP514)</f>
        <v/>
      </c>
      <c r="CS524" s="463" t="str">
        <f>IF(_tag_month_day!AQ514="","",_tag_month_day!AQ514)</f>
        <v/>
      </c>
      <c r="CT524" s="4" t="str">
        <f>IF(_tag_month_day!AR514="","",_tag_month_day!AR514)</f>
        <v/>
      </c>
      <c r="CU524" s="464" t="e">
        <f>DU524/AJ524</f>
        <v>#VALUE!</v>
      </c>
      <c r="CV524" s="451" t="e">
        <f>BG524/BH524</f>
        <v>#VALUE!</v>
      </c>
      <c r="CW524" s="465" t="e">
        <f>AJ524*(1-CV524)*CU524*AF524</f>
        <v>#VALUE!</v>
      </c>
      <c r="CX524" s="465" t="e">
        <f>CW524*94%</f>
        <v>#VALUE!</v>
      </c>
      <c r="CY524" s="466" t="e">
        <f>IF(CX524=0,0,DS524/(DS524+CX524))</f>
        <v>#VALUE!</v>
      </c>
      <c r="CZ524" s="465" t="e">
        <f>$AJ524*EF524</f>
        <v>#VALUE!</v>
      </c>
      <c r="DA524" s="465" t="e">
        <f>$AJ524*EG524</f>
        <v>#VALUE!</v>
      </c>
      <c r="DB524" s="465" t="e">
        <f>$AJ524*EH524</f>
        <v>#VALUE!</v>
      </c>
      <c r="DC524" s="465" t="e">
        <f>$AJ524*EI524</f>
        <v>#VALUE!</v>
      </c>
      <c r="DD524" s="465" t="e">
        <f>$AJ524*EJ524</f>
        <v>#VALUE!</v>
      </c>
      <c r="DE524" s="465" t="e">
        <f>$AJ524*EK524</f>
        <v>#VALUE!</v>
      </c>
      <c r="DF524" s="465" t="e">
        <f>$AJ524*EL524</f>
        <v>#VALUE!</v>
      </c>
      <c r="DG524" s="465" t="e">
        <f>$AJ524*EM524</f>
        <v>#VALUE!</v>
      </c>
      <c r="DH524" s="465" t="e">
        <f>$AJ524*EN524</f>
        <v>#VALUE!</v>
      </c>
      <c r="DI524" s="465" t="e">
        <f>$AJ524*EO524</f>
        <v>#VALUE!</v>
      </c>
      <c r="DJ524" s="465" t="e">
        <f>CZ524*(1-EP524)</f>
        <v>#VALUE!</v>
      </c>
      <c r="DK524" s="465" t="e">
        <f>DA524*(1-ER524)</f>
        <v>#VALUE!</v>
      </c>
      <c r="DL524" s="465" t="e">
        <f>DB524*(1-EQ524)</f>
        <v>#VALUE!</v>
      </c>
      <c r="DM524" s="465" t="e">
        <f>DC524*(1-ES524)</f>
        <v>#VALUE!</v>
      </c>
      <c r="DN524" s="465" t="e">
        <f>DD524*(1-ET524)</f>
        <v>#VALUE!</v>
      </c>
      <c r="DO524" s="465" t="e">
        <f>DE524</f>
        <v>#VALUE!</v>
      </c>
      <c r="DP524" s="465" t="e">
        <f>DF524*(1-EU524)</f>
        <v>#VALUE!</v>
      </c>
      <c r="DQ524" s="465" t="e">
        <f>DG524*(1-EV524)</f>
        <v>#VALUE!</v>
      </c>
      <c r="DR524" s="465" t="e">
        <f>DH524*(1-EW524)</f>
        <v>#VALUE!</v>
      </c>
      <c r="DS524" s="465" t="e">
        <f>DI524</f>
        <v>#VALUE!</v>
      </c>
      <c r="DT524" s="465" t="e">
        <f>SUM(DJ524:DS524)</f>
        <v>#VALUE!</v>
      </c>
      <c r="DU524" s="465" t="e">
        <f>(GS524:GX524)+(DP524+DQ524+DR524)*GY524+DS524</f>
        <v>#VALUE!</v>
      </c>
      <c r="DV524" s="451" t="e">
        <f>AV524/$BH524/(1-EP524)</f>
        <v>#VALUE!</v>
      </c>
      <c r="DW524" s="451" t="e">
        <f>AW524/$BH524/(1-ER524)</f>
        <v>#VALUE!</v>
      </c>
      <c r="DX524" s="451" t="e">
        <f>AX524/$BH524/(1-EQ524)</f>
        <v>#VALUE!</v>
      </c>
      <c r="DY524" s="451" t="e">
        <f>AY524/$BH524/(1-ES524)</f>
        <v>#VALUE!</v>
      </c>
      <c r="DZ524" s="451" t="e">
        <f>AZ524/$BH524/(1-ET524)</f>
        <v>#VALUE!</v>
      </c>
      <c r="EA524" s="451" t="e">
        <f>BA524/$BH524/(1-AX524)</f>
        <v>#VALUE!</v>
      </c>
      <c r="EB524" s="451" t="e">
        <f>BB524/$BH524/(1-EU524)</f>
        <v>#VALUE!</v>
      </c>
      <c r="EC524" s="451" t="e">
        <f>BC524/$BH524/(1-EV524)</f>
        <v>#VALUE!</v>
      </c>
      <c r="ED524" s="451" t="e">
        <f>BD524/$BH524/(1-EW524)</f>
        <v>#VALUE!</v>
      </c>
      <c r="EE524" s="451" t="e">
        <f>BG524/BH524</f>
        <v>#VALUE!</v>
      </c>
      <c r="EF524" s="451" t="e">
        <f>DV524/SUM($DV524:$EE524)</f>
        <v>#VALUE!</v>
      </c>
      <c r="EG524" s="451" t="e">
        <f>DW524/SUM($DV524:$EE524)</f>
        <v>#VALUE!</v>
      </c>
      <c r="EH524" s="451" t="e">
        <f>DX524/SUM($DV524:$EE524)</f>
        <v>#VALUE!</v>
      </c>
      <c r="EI524" s="451" t="e">
        <f>DY524/SUM($DV524:$EE524)</f>
        <v>#VALUE!</v>
      </c>
      <c r="EJ524" s="451" t="e">
        <f>DZ524/SUM($DV524:$EE524)</f>
        <v>#VALUE!</v>
      </c>
      <c r="EK524" s="451" t="e">
        <f>EA524/SUM($DV524:$EE524)</f>
        <v>#VALUE!</v>
      </c>
      <c r="EL524" s="451" t="e">
        <f>EB524/SUM($DV524:$EE524)</f>
        <v>#VALUE!</v>
      </c>
      <c r="EM524" s="451" t="e">
        <f>EC524/SUM($DV524:$EE524)</f>
        <v>#VALUE!</v>
      </c>
      <c r="EN524" s="451" t="e">
        <f>ED524/SUM($DV524:$EE524)</f>
        <v>#VALUE!</v>
      </c>
      <c r="EO524" s="451" t="e">
        <f>EE524/SUM($DV524:$EE524)</f>
        <v>#VALUE!</v>
      </c>
      <c r="EP524" s="450">
        <f>EP523</f>
        <v>0.080000000000000002</v>
      </c>
      <c r="EQ524" s="450">
        <f>EQ523</f>
        <v>0.014999999999999999</v>
      </c>
      <c r="ER524" s="450">
        <f>ER523</f>
        <v>0.014999999999999999</v>
      </c>
      <c r="ES524" s="450">
        <f>ES523</f>
        <v>0.014999999999999999</v>
      </c>
      <c r="ET524" s="450">
        <f>ET523</f>
        <v>0.014999999999999999</v>
      </c>
      <c r="EU524" s="450">
        <f>EU523</f>
        <v>0.089999999999999997</v>
      </c>
      <c r="EV524" s="450">
        <f>EV523</f>
        <v>0.089999999999999997</v>
      </c>
      <c r="EW524" s="450">
        <f>EW523</f>
        <v>0.089999999999999997</v>
      </c>
      <c r="EX524" s="431" t="str">
        <f>IF(_tag_month_day!AS514="","",_tag_month_day!AS514/100)</f>
        <v/>
      </c>
      <c r="EY524" s="431" t="str">
        <f>IF(_tag_month_day!AT514="","",_tag_month_day!AT514/100)</f>
        <v/>
      </c>
      <c r="EZ524" s="431" t="str">
        <f>IF(_tag_month_day!AU514="","",_tag_month_day!AU514/100)</f>
        <v/>
      </c>
      <c r="FA524" s="431" t="str">
        <f>IF(_tag_month_day!AV514="","",_tag_month_day!AV514/100)</f>
        <v/>
      </c>
      <c r="FB524" s="431" t="str">
        <f>IF(_tag_month_day!AW514="","",_tag_month_day!AW514/100)</f>
        <v/>
      </c>
      <c r="FC524" s="431" t="str">
        <f>IF(_tag_month_day!AX514="","",_tag_month_day!AX514/100)</f>
        <v/>
      </c>
      <c r="FD524" s="449" t="str">
        <f>IF(_tag_month_day!AY514="","",_tag_month_day!AY514/100)</f>
        <v/>
      </c>
      <c r="FE524" s="449" t="str">
        <f>IF(_tag_month_day!AZ514="","",_tag_month_day!AZ514/100)</f>
        <v/>
      </c>
      <c r="FF524" s="449" t="str">
        <f>IF(_tag_month_day!BA514="","",_tag_month_day!BA514/100)</f>
        <v/>
      </c>
      <c r="FG524" s="449" t="str">
        <f>IF(_tag_month_day!BB514="","",_tag_month_day!BB514/100)</f>
        <v/>
      </c>
      <c r="FH524" s="467" t="str">
        <f>IF(_tag_month_day!BC514="","",_tag_month_day!BC514/100)</f>
        <v/>
      </c>
      <c r="FI524" s="449">
        <f>FI523</f>
        <v>0.40999999999999998</v>
      </c>
      <c r="FJ524" s="449">
        <f>FJ523</f>
        <v>0.11</v>
      </c>
      <c r="FK524" s="449">
        <f>FK523</f>
        <v>0.014999999999999999</v>
      </c>
      <c r="FL524" s="449">
        <f>FL523</f>
        <v>0</v>
      </c>
      <c r="FM524" s="467">
        <f>FM523</f>
        <v>0.0001</v>
      </c>
      <c r="FN524" s="449">
        <f>FN523</f>
        <v>0.32000000000000001</v>
      </c>
      <c r="FO524" s="449">
        <f>FO523</f>
        <v>0.20000000000000001</v>
      </c>
      <c r="FP524" s="449">
        <f>FP523</f>
        <v>0.01</v>
      </c>
      <c r="FQ524" s="449">
        <f>FQ523</f>
        <v>0</v>
      </c>
      <c r="FR524" s="467">
        <f>FR523</f>
        <v>0.0001</v>
      </c>
      <c r="FS524" s="449" t="str">
        <f>IF(_tag_month_day!BD514="","",_tag_month_day!BD514/100)</f>
        <v/>
      </c>
      <c r="FT524" s="449" t="str">
        <f>IF(_tag_month_day!BE514="","",_tag_month_day!BE514/100)</f>
        <v/>
      </c>
      <c r="FU524" s="449" t="str">
        <f>IF(_tag_month_day!BF514="","",_tag_month_day!BF514/100)</f>
        <v/>
      </c>
      <c r="FV524" s="449" t="str">
        <f>IF(_tag_month_day!BG514="","",_tag_month_day!BG514/100)</f>
        <v/>
      </c>
      <c r="FW524" s="467" t="str">
        <f>IF(_tag_month_day!BH514="","",_tag_month_day!BH514/100)</f>
        <v/>
      </c>
      <c r="FX524" s="449" t="str">
        <f>IF(_tag_month_day!BI514="","",_tag_month_day!BI514/100)</f>
        <v/>
      </c>
      <c r="FY524" s="449" t="str">
        <f>IF(_tag_month_day!BJ514="","",_tag_month_day!BJ514/100)</f>
        <v/>
      </c>
      <c r="FZ524" s="468" t="str">
        <f>IF(_tag_month_day!BK514="","",_tag_month_day!BK514/100)</f>
        <v/>
      </c>
      <c r="GA524" s="449" t="str">
        <f>IF(_tag_month_day!BL514="","",_tag_month_day!BL514/100)</f>
        <v/>
      </c>
      <c r="GB524" s="467" t="str">
        <f>IF(_tag_month_day!BM514="","",_tag_month_day!BM514/100)</f>
        <v/>
      </c>
      <c r="GC524" s="431" t="str">
        <f>IF(_tag_month_day!BN514="","",_tag_month_day!BN514/100)</f>
        <v/>
      </c>
      <c r="GD524" s="431" t="str">
        <f>IF(_tag_month_day!BO514="","",_tag_month_day!BO514/100)</f>
        <v/>
      </c>
      <c r="GE524" s="431" t="str">
        <f>IF(_tag_month_day!BP514="","",_tag_month_day!BP514/100)</f>
        <v/>
      </c>
      <c r="GF524" s="431" t="str">
        <f>IF(_tag_month_day!BQ514="","",_tag_month_day!BQ514/100)</f>
        <v/>
      </c>
      <c r="GG524" s="431" t="str">
        <f>IF(_tag_month_day!BR514="","",_tag_month_day!BR514/100)</f>
        <v/>
      </c>
      <c r="GH524" s="431" t="str">
        <f>IF(_tag_month_day!BS514="","",_tag_month_day!BS514/100)</f>
        <v/>
      </c>
      <c r="GI524" s="467" t="str">
        <f>IF(_tag_month_day!BT514="","",_tag_month_day!BT514/100)</f>
        <v/>
      </c>
      <c r="GJ524" s="469" t="str">
        <f>IF(_tag_month_day!BU514="","",_tag_month_day!BU514/100)</f>
        <v/>
      </c>
      <c r="GK524" s="470">
        <f>GK523</f>
        <v>0.070000000000000007</v>
      </c>
      <c r="GL524" s="470">
        <f>GL523</f>
        <v>0.029999999999999999</v>
      </c>
      <c r="GM524" s="471" t="str">
        <f>IF(_tag_month_day!BX514="","",_tag_month_day!BX514/100)</f>
        <v/>
      </c>
      <c r="GN524" s="470">
        <f>GN523</f>
        <v>0.070000000000000007</v>
      </c>
      <c r="GO524" s="470">
        <f>GO523</f>
        <v>0.029999999999999999</v>
      </c>
      <c r="GP524" s="470">
        <f>GP523</f>
        <v>0.089999999999999997</v>
      </c>
      <c r="GQ524" s="470">
        <f>GQ523</f>
        <v>0.029999999999999999</v>
      </c>
      <c r="GR524" s="471" t="str">
        <f>IF(_tag_month_day!CA514="","",_tag_month_day!CA514/100)</f>
        <v/>
      </c>
      <c r="GS524" s="472">
        <f>GS523</f>
        <v>0.95299999999999996</v>
      </c>
      <c r="GT524" s="472">
        <f>GT523</f>
        <v>0.55000000000000004</v>
      </c>
      <c r="GU524" s="472">
        <f>GU523</f>
        <v>0.55000000000000004</v>
      </c>
      <c r="GV524" s="472">
        <f>GV523</f>
        <v>0.55000000000000004</v>
      </c>
      <c r="GW524" s="472">
        <f>GW523</f>
        <v>0.5</v>
      </c>
      <c r="GX524" s="472">
        <f>GX523</f>
        <v>0.93500000000000005</v>
      </c>
      <c r="GY524" s="472">
        <f>GY523</f>
        <v>0.14999999999999999</v>
      </c>
      <c r="GZ524" s="472">
        <f>GZ523</f>
        <v>1</v>
      </c>
      <c r="HA524" s="474">
        <f>HA523</f>
        <v>0.047</v>
      </c>
      <c r="HB524" s="474">
        <f>HB523</f>
        <v>0.45000000000000001</v>
      </c>
      <c r="HC524" s="474">
        <f>HC523</f>
        <v>0.45000000000000001</v>
      </c>
      <c r="HD524" s="474">
        <f>HD523</f>
        <v>0.45000000000000001</v>
      </c>
      <c r="HE524" s="474">
        <f>HE523</f>
        <v>0.5</v>
      </c>
      <c r="HF524" s="474">
        <f>HF523</f>
        <v>0.065000000000000002</v>
      </c>
      <c r="HG524" s="474">
        <f>HG523</f>
        <v>0.84999999999999998</v>
      </c>
      <c r="HH524" s="474">
        <f>HH523</f>
        <v>0</v>
      </c>
      <c r="HI524" s="10">
        <f>IF(BZ524&lt;&gt;"",CK524-BV524,0)</f>
        <v>0</v>
      </c>
      <c r="HJ524" s="10" t="e">
        <f>IF(AJ524&gt;0,AH524-AJ524,0)</f>
        <v>#VALUE!</v>
      </c>
      <c r="HK524" s="466">
        <f>HK523</f>
        <v>0.84999999999999998</v>
      </c>
      <c r="HL524" s="424">
        <f>HL523</f>
        <v>550000</v>
      </c>
      <c r="HM524" s="424">
        <f>HM523</f>
        <v>480000</v>
      </c>
      <c r="HN524" s="465" t="e">
        <f>(DJ524*EZ524+DK524*FH524+DL524*FM524+DM524*FR524+DN524*FW524+DO524*GB524+DS524*GI524+DP524*GM524+DR524*GR524)*1000*2</f>
        <v>#VALUE!</v>
      </c>
      <c r="HO524" s="465" t="e">
        <f>HN524*HK524*$HO$2/HL524*1000000</f>
        <v>#VALUE!</v>
      </c>
      <c r="HP524" s="465" t="e">
        <f>HN524*HK524*$HP$2/HM524*1000000</f>
        <v>#VALUE!</v>
      </c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</row>
    <row customFormat="1" r="525" s="0">
      <c r="A525" s="420">
        <v>514</v>
      </c>
      <c r="B525" s="421">
        <f ca="1">IF(D525=D524,B524,IF(D525="夜班",B524+1,B524))</f>
        <v>43607</v>
      </c>
      <c r="C525" s="422">
        <f>C524</f>
        <v>0.041666666666666699</v>
      </c>
      <c r="D525" s="10" t="str">
        <f ca="1">IF(HOUR(G525)&lt;8,"夜班",IF(HOUR(G525)&lt;16,"白班",IF(HOUR(G525)&lt;24,"中班",0)))</f>
        <v>白班</v>
      </c>
      <c r="E525" s="10" t="e">
        <f ca="1">IF(F525=1,"甲",IF(F525=2,"乙",IF(F525=3,"丙",IF(F525=4,"丁",""))))</f>
        <v>#REF!</v>
      </c>
      <c r="F525" s="10" t="e">
        <f ca="1">SUMPRODUCT((成本日报!$A$3:$A$95=计划!B525)*(成本日报!$B$3:$B$95=计划!$D525),成本日报!$C$3:$C$95)</f>
        <v>#REF!</v>
      </c>
      <c r="G525" s="423">
        <f ca="1">G524+C524</f>
        <v>43607.374999998756</v>
      </c>
      <c r="H525" s="423">
        <f ca="1">$G525+$C525/60*10+$C525*0</f>
        <v>43607.381944443201</v>
      </c>
      <c r="I525" s="423">
        <f ca="1">$G525+$C525/60*18+$C525*0</f>
        <v>43607.387499998753</v>
      </c>
      <c r="J525" s="423">
        <f ca="1">$G525+$C525/60*0+$C525*1</f>
        <v>43607.41666666542</v>
      </c>
      <c r="K525" s="423">
        <f ca="1">$G525+$C525/60*30+$C525*2</f>
        <v>43607.479166665427</v>
      </c>
      <c r="L525" s="423">
        <f ca="1">$G525+$C525/60*0+$C525*3</f>
        <v>43607.499999998756</v>
      </c>
      <c r="M525" s="424" t="str">
        <f>IF(_tag_month_day!A515="","",_tag_month_day!A515)</f>
        <v/>
      </c>
      <c r="N525" s="424" t="str">
        <f>IF(_tag_month_day!B515="","",_tag_month_day!B515)</f>
        <v/>
      </c>
      <c r="O525" s="425" t="e">
        <f>IF(M525+N525=0,"",M525+N525)</f>
        <v>#VALUE!</v>
      </c>
      <c r="P525" s="424" t="str">
        <f>IF(_tag_month_day!C515="","",_tag_month_day!C515)</f>
        <v/>
      </c>
      <c r="Q525" s="424" t="str">
        <f>IF(_tag_month_day!D515="","",_tag_month_day!D515)</f>
        <v/>
      </c>
      <c r="R525" s="426" t="str">
        <f>IF(_tag_month_day!CB515="","",_tag_month_day!CB515/100)</f>
        <v/>
      </c>
      <c r="S525" s="427" t="str">
        <f>IF(_tag_month_day!E515="","",_tag_month_day!E515)</f>
        <v/>
      </c>
      <c r="T525" s="427" t="str">
        <f>IF(_tag_month_day!F515="","",_tag_month_day!F515)</f>
        <v/>
      </c>
      <c r="U525" s="428" t="e">
        <f>S525+T525</f>
        <v>#VALUE!</v>
      </c>
      <c r="V525" s="429" t="e">
        <f>U525/AJ525</f>
        <v>#VALUE!</v>
      </c>
      <c r="W525" s="430" t="str">
        <f>IF(_jhy_month_day!A515="","",_jhy_month_day!A515)</f>
        <v/>
      </c>
      <c r="X525" s="431" t="str">
        <f>IF(_jhy_month_day!B515="","",_jhy_month_day!B515/100)</f>
        <v/>
      </c>
      <c r="Y525" s="431" t="str">
        <f>IF(_jhy_month_day!C515="","",_jhy_month_day!C515/100)</f>
        <v/>
      </c>
      <c r="Z525" s="432">
        <f>Z521+1</f>
        <v>129</v>
      </c>
      <c r="AA525" s="433" t="str">
        <f>IF(_tag_month_day!G515="","",_tag_month_day!G515/100)</f>
        <v/>
      </c>
      <c r="AB525" s="433" t="str">
        <f>IF(_tag_month_day!H515="","",_tag_month_day!H515/100)</f>
        <v/>
      </c>
      <c r="AC525" s="434">
        <f>IF(X525="",AC524,BK525*($AV524*X525+$AW524*FD524+$AX524*FI524+$AY524*FN524+$AZ524*FS524+$BA524*FX524+$BG524*GE524)/(AV524*Y525+AX524*FK524+AW524*FF524+AY524*FP524+AZ524*FU524+BA524*FZ524+BG524*GG524+BB524*GK524+BC524*GN524+BD524*GP524))</f>
        <v>1.59963432013121</v>
      </c>
      <c r="AD525" s="435" t="str">
        <f>IF(AC525=AC524,"",AC525-AC524)</f>
        <v/>
      </c>
      <c r="AE525" s="436" t="str">
        <f>IF(1-AF525=0,"",(1-AF525))</f>
        <v/>
      </c>
      <c r="AF525" s="437">
        <v>1</v>
      </c>
      <c r="AG525" s="10" t="str">
        <f>AG524</f>
        <v>9A3</v>
      </c>
      <c r="AH525" s="438" t="str">
        <f>AH524</f>
        <v/>
      </c>
      <c r="AI525" s="424"/>
      <c r="AJ525" s="10" t="str">
        <f>IF(_tag_month_day!I515="","",_tag_month_day!I515)</f>
        <v/>
      </c>
      <c r="AK525" s="440"/>
      <c r="AL525" s="440"/>
      <c r="AM525" s="440"/>
      <c r="AN525" s="441">
        <f>AN524</f>
        <v>2</v>
      </c>
      <c r="AO525" s="441">
        <f>AO524</f>
        <v>8</v>
      </c>
      <c r="AP525" s="442" t="e">
        <f>(IF(AN525=0,AS524,AS524*(1+AO525/AN525)/(AR525+AO525/AN525)))+AT525</f>
        <v>#VALUE!</v>
      </c>
      <c r="AQ525" s="443" t="str">
        <f>IF(_tag_month_day!J515="","",_tag_month_day!J515/100)</f>
        <v/>
      </c>
      <c r="AR525" s="444">
        <f>AR524</f>
        <v>1.3</v>
      </c>
      <c r="AS525" s="445" t="e">
        <f>AQ525*(AN525*AR525+AO525)/(AN525+AO525)</f>
        <v>#VALUE!</v>
      </c>
      <c r="AT525" s="445" t="e">
        <f>(SUM(BE525:BF525)-SUM(BE524:BF524))*0.05</f>
        <v>#VALUE!</v>
      </c>
      <c r="AU525" s="446" t="str">
        <f>IF(_tag_month_day!CC515="","",IF(_tag_month_day!CC515&gt;0,_tag_month_day!CD515,_tag_month_day!CE515))</f>
        <v/>
      </c>
      <c r="AV525" s="447" t="str">
        <f>IF(_tag_month_day!L515="","",_tag_month_day!L515/100)</f>
        <v/>
      </c>
      <c r="AW525" s="431">
        <f>AW524</f>
        <v>0</v>
      </c>
      <c r="AX525" s="431">
        <f>AX524</f>
        <v>0</v>
      </c>
      <c r="AY525" s="431" t="str">
        <f>IF(_tag_month_day!M515="","",_tag_month_day!M515/100)</f>
        <v/>
      </c>
      <c r="AZ525" s="431" t="str">
        <f>IF(_tag_month_day!N515="","",_tag_month_day!N515/100)</f>
        <v/>
      </c>
      <c r="BA525" s="431" t="str">
        <f>IF(_tag_month_day!O515="","",_tag_month_day!O515/100)</f>
        <v/>
      </c>
      <c r="BB525" s="448" t="str">
        <f>IF(_tag_month_day!P515="","",_tag_month_day!P515/100)</f>
        <v/>
      </c>
      <c r="BC525" s="448">
        <f>BC524</f>
        <v>0</v>
      </c>
      <c r="BD525" s="448" t="str">
        <f>IF(_tag_month_day!Q515="","",_tag_month_day!Q515/100)</f>
        <v/>
      </c>
      <c r="BE525" s="449" t="str">
        <f>IF(_tag_month_day!R515="","",_tag_month_day!R515/100)</f>
        <v/>
      </c>
      <c r="BF525" s="388" t="e">
        <f>(AU525*(100+BE525*100))/(AJ525-AU525)/100</f>
        <v>#VALUE!</v>
      </c>
      <c r="BG525" s="450" t="e">
        <f>BE525+BF525</f>
        <v>#VALUE!</v>
      </c>
      <c r="BH525" s="451" t="e">
        <f>SUM(AV525:BF525)</f>
        <v>#VALUE!</v>
      </c>
      <c r="BI525" s="452" t="e">
        <f>IF(CX525=0,BI524,(DK525*查询!$R$5+DL525*查询!$Q$5+DM525*查询!$N$5+DN525*查询!$O$5+DO525*查询!$P$5)*AF525/CX525)</f>
        <v>#VALUE!</v>
      </c>
      <c r="BJ525" s="452" t="e">
        <f>IF(CX525=0,BJ524,(DP525*查询!$S$5+DQ525*查询!$T$5+DR525*查询!$U$5)*AF525/CX525)</f>
        <v>#VALUE!</v>
      </c>
      <c r="BK525" s="452">
        <f>BK524</f>
        <v>1</v>
      </c>
      <c r="BL525" s="453" t="e">
        <f>SUMPRODUCT((AV525:BA525)*(GS525:GX525))/((GS525:GX525)+SUM(BB525:BD525)*GY525+BG525*GZ525)</f>
        <v>#VALUE!</v>
      </c>
      <c r="BM525" s="453" t="e">
        <f>BK525*($AV525*FB525+$AW525*FD525+$AX525*FI525+$AY525*FN525+$AZ525*FS525+$BA525*FX525+$BG525*GE525)/(AV525*EY525+AX525*FK525+AW525*FF525+AY525*FP525+AZ525*FU525+BA525*FZ525+BG525*GG525+BB525*GK525+BC525*GN525+BD525*GP525)</f>
        <v>#VALUE!</v>
      </c>
      <c r="BN525" s="453" t="e">
        <f>($AV525*FC525+$AX525*FJ525+$AW525*FE525+$AY525*FO525+$AZ525*FT525+$BA525*FY525+$BG525*GF525)/($AV525*FA525+BG525*GH525+BB525*GL525+BC525*GO525+BD525*GQ525+BA525*GA525)</f>
        <v>#VALUE!</v>
      </c>
      <c r="BO525" s="454" t="e">
        <f>BK525*($AV525*FB525+$AW525*FD525+$AX525*FI525+$AY525*FN525+$AZ525*FS525+$BA525*FX525+$BG525*GE525)*100/(SUMPRODUCT(AV525:BA525*GS525:GX525)+(BB525+BC525+BD525)*GY525+BG525)</f>
        <v>#VALUE!</v>
      </c>
      <c r="BP525" s="454" t="e">
        <f>(AV525*EY525+AX525*FK525+AW525*FF525+AY525*FP525+AZ525*FU525+BA525*FZ525+BG525*GG525+BB525*GK525+BC525*GN525+BD525*GP525)*100/(SUMPRODUCT(AV525:BA525*GS525:GX525)+(BB525+BC525+BD525)*GY525+BG525)</f>
        <v>#VALUE!</v>
      </c>
      <c r="BQ525" s="454" t="e">
        <f>BK525*($AV525*FC525+$AX525*FJ525+$AW525*FE525+$AY525*FO525+$AZ525*FT525+$BA525*FY525+$BG525*GF525)*100/(SUMPRODUCT(AV525:BA525*GS525:GX525)+(BB525+BC525+BD525)*GY525+BG525)</f>
        <v>#VALUE!</v>
      </c>
      <c r="BR525" s="453" t="str">
        <f>IF(_tag_month_day!T515="","",_tag_month_day!T515)</f>
        <v/>
      </c>
      <c r="BS525" s="453" t="str">
        <f>IF(_tag_month_day!U515="","",_tag_month_day!U515)</f>
        <v/>
      </c>
      <c r="BT525" s="455" t="str">
        <f>IF(CK525="","",IF((CK525&gt;=BV525-0.12)*(CK525&lt;=BV525+0.12),"合格","不合格"))</f>
        <v/>
      </c>
      <c r="BU525" s="456" t="str">
        <f>IF(_tag_month_day!V515="","",_tag_month_day!V515)</f>
        <v/>
      </c>
      <c r="BV525" s="457" t="str">
        <f>IF(_tag_month_day!W515="","",_tag_month_day!W515)</f>
        <v/>
      </c>
      <c r="BW525" s="458" t="str">
        <f>IF(_tag_month_day!X515="","",_tag_month_day!X515)</f>
        <v/>
      </c>
      <c r="BX525" s="458" t="str">
        <f>IF(_tag_month_day!Y515="","",_tag_month_day!Y515)</f>
        <v/>
      </c>
      <c r="BY525" s="459">
        <f ca="1">L525</f>
        <v>43607.499999998756</v>
      </c>
      <c r="BZ525" s="460"/>
      <c r="CA525" s="461"/>
      <c r="CB525" s="424" t="str">
        <f>IF(_tag_month_day!Z515="","",_tag_month_day!Z515)</f>
        <v/>
      </c>
      <c r="CC525" s="424" t="str">
        <f>IF(_tag_month_day!AA515="","",_tag_month_day!AA515)</f>
        <v/>
      </c>
      <c r="CD525" s="424" t="str">
        <f>IF(_tag_month_day!AB515="","",_tag_month_day!AB515)</f>
        <v/>
      </c>
      <c r="CE525" s="424" t="str">
        <f>IF(_tag_month_day!AC515="","",_tag_month_day!AC515)</f>
        <v/>
      </c>
      <c r="CF525" s="424" t="str">
        <f>IF(_tag_month_day!AD515="","",_tag_month_day!AD515)</f>
        <v/>
      </c>
      <c r="CG525" s="424" t="str">
        <f>IF(_tag_month_day!AE515="","",_tag_month_day!AE515)</f>
        <v/>
      </c>
      <c r="CH525" s="424" t="str">
        <f>IF(_tag_month_day!AF515="","",_tag_month_day!AF515)</f>
        <v/>
      </c>
      <c r="CI525" s="424" t="str">
        <f>IF(_tag_month_day!AG515="","",_tag_month_day!AG515)</f>
        <v/>
      </c>
      <c r="CJ525" s="424" t="str">
        <f>IF(_tag_month_day!AH515="","",_tag_month_day!AH515)</f>
        <v/>
      </c>
      <c r="CK525" s="424" t="str">
        <f>IF(_tag_month_day!AI515="","",_tag_month_day!AI515)</f>
        <v/>
      </c>
      <c r="CL525" s="4" t="str">
        <f>IF(_tag_month_day!AJ515="","",_tag_month_day!AJ515)</f>
        <v/>
      </c>
      <c r="CM525" s="4" t="str">
        <f>IF(_tag_month_day!AK515="","",_tag_month_day!AK515)</f>
        <v/>
      </c>
      <c r="CN525" s="4" t="str">
        <f>IF(_tag_month_day!AL515="","",_tag_month_day!AL515)</f>
        <v/>
      </c>
      <c r="CO525" s="4" t="str">
        <f>IF(_tag_month_day!AM515="","",_tag_month_day!AM515)</f>
        <v/>
      </c>
      <c r="CP525" s="4" t="str">
        <f>IF(_tag_month_day!AN515="","",_tag_month_day!AN515)</f>
        <v/>
      </c>
      <c r="CQ525" s="4" t="str">
        <f>IF(_tag_month_day!AO515="","",_tag_month_day!AO515)</f>
        <v/>
      </c>
      <c r="CR525" s="462" t="str">
        <f>IF(_tag_month_day!AP515="","",_tag_month_day!AP515)</f>
        <v/>
      </c>
      <c r="CS525" s="463" t="str">
        <f>IF(_tag_month_day!AQ515="","",_tag_month_day!AQ515)</f>
        <v/>
      </c>
      <c r="CT525" s="4" t="str">
        <f>IF(_tag_month_day!AR515="","",_tag_month_day!AR515)</f>
        <v/>
      </c>
      <c r="CU525" s="464" t="e">
        <f>DU525/AJ525</f>
        <v>#VALUE!</v>
      </c>
      <c r="CV525" s="451" t="e">
        <f>BG525/BH525</f>
        <v>#VALUE!</v>
      </c>
      <c r="CW525" s="465" t="e">
        <f>AJ525*(1-CV525)*CU525*AF525</f>
        <v>#VALUE!</v>
      </c>
      <c r="CX525" s="465" t="e">
        <f>CW525*94%</f>
        <v>#VALUE!</v>
      </c>
      <c r="CY525" s="466" t="e">
        <f>IF(CX525=0,0,DS525/(DS525+CX525))</f>
        <v>#VALUE!</v>
      </c>
      <c r="CZ525" s="465" t="e">
        <f>$AJ525*EF525</f>
        <v>#VALUE!</v>
      </c>
      <c r="DA525" s="465" t="e">
        <f>$AJ525*EG525</f>
        <v>#VALUE!</v>
      </c>
      <c r="DB525" s="465" t="e">
        <f>$AJ525*EH525</f>
        <v>#VALUE!</v>
      </c>
      <c r="DC525" s="465" t="e">
        <f>$AJ525*EI525</f>
        <v>#VALUE!</v>
      </c>
      <c r="DD525" s="465" t="e">
        <f>$AJ525*EJ525</f>
        <v>#VALUE!</v>
      </c>
      <c r="DE525" s="465" t="e">
        <f>$AJ525*EK525</f>
        <v>#VALUE!</v>
      </c>
      <c r="DF525" s="465" t="e">
        <f>$AJ525*EL525</f>
        <v>#VALUE!</v>
      </c>
      <c r="DG525" s="465" t="e">
        <f>$AJ525*EM525</f>
        <v>#VALUE!</v>
      </c>
      <c r="DH525" s="465" t="e">
        <f>$AJ525*EN525</f>
        <v>#VALUE!</v>
      </c>
      <c r="DI525" s="465" t="e">
        <f>$AJ525*EO525</f>
        <v>#VALUE!</v>
      </c>
      <c r="DJ525" s="465" t="e">
        <f>CZ525*(1-EP525)</f>
        <v>#VALUE!</v>
      </c>
      <c r="DK525" s="465" t="e">
        <f>DA525*(1-ER525)</f>
        <v>#VALUE!</v>
      </c>
      <c r="DL525" s="465" t="e">
        <f>DB525*(1-EQ525)</f>
        <v>#VALUE!</v>
      </c>
      <c r="DM525" s="465" t="e">
        <f>DC525*(1-ES525)</f>
        <v>#VALUE!</v>
      </c>
      <c r="DN525" s="465" t="e">
        <f>DD525*(1-ET525)</f>
        <v>#VALUE!</v>
      </c>
      <c r="DO525" s="465" t="e">
        <f>DE525</f>
        <v>#VALUE!</v>
      </c>
      <c r="DP525" s="465" t="e">
        <f>DF525*(1-EU525)</f>
        <v>#VALUE!</v>
      </c>
      <c r="DQ525" s="465" t="e">
        <f>DG525*(1-EV525)</f>
        <v>#VALUE!</v>
      </c>
      <c r="DR525" s="465" t="e">
        <f>DH525*(1-EW525)</f>
        <v>#VALUE!</v>
      </c>
      <c r="DS525" s="465" t="e">
        <f>DI525</f>
        <v>#VALUE!</v>
      </c>
      <c r="DT525" s="465" t="e">
        <f>SUM(DJ525:DS525)</f>
        <v>#VALUE!</v>
      </c>
      <c r="DU525" s="465" t="e">
        <f>(GS525:GX525)+(DP525+DQ525+DR525)*GY525+DS525</f>
        <v>#VALUE!</v>
      </c>
      <c r="DV525" s="451" t="e">
        <f>AV525/$BH525/(1-EP525)</f>
        <v>#VALUE!</v>
      </c>
      <c r="DW525" s="451" t="e">
        <f>AW525/$BH525/(1-ER525)</f>
        <v>#VALUE!</v>
      </c>
      <c r="DX525" s="451" t="e">
        <f>AX525/$BH525/(1-EQ525)</f>
        <v>#VALUE!</v>
      </c>
      <c r="DY525" s="451" t="e">
        <f>AY525/$BH525/(1-ES525)</f>
        <v>#VALUE!</v>
      </c>
      <c r="DZ525" s="451" t="e">
        <f>AZ525/$BH525/(1-ET525)</f>
        <v>#VALUE!</v>
      </c>
      <c r="EA525" s="451" t="e">
        <f>BA525/$BH525/(1-AX525)</f>
        <v>#VALUE!</v>
      </c>
      <c r="EB525" s="451" t="e">
        <f>BB525/$BH525/(1-EU525)</f>
        <v>#VALUE!</v>
      </c>
      <c r="EC525" s="451" t="e">
        <f>BC525/$BH525/(1-EV525)</f>
        <v>#VALUE!</v>
      </c>
      <c r="ED525" s="451" t="e">
        <f>BD525/$BH525/(1-EW525)</f>
        <v>#VALUE!</v>
      </c>
      <c r="EE525" s="451" t="e">
        <f>BG525/BH525</f>
        <v>#VALUE!</v>
      </c>
      <c r="EF525" s="451" t="e">
        <f>DV525/SUM($DV525:$EE525)</f>
        <v>#VALUE!</v>
      </c>
      <c r="EG525" s="451" t="e">
        <f>DW525/SUM($DV525:$EE525)</f>
        <v>#VALUE!</v>
      </c>
      <c r="EH525" s="451" t="e">
        <f>DX525/SUM($DV525:$EE525)</f>
        <v>#VALUE!</v>
      </c>
      <c r="EI525" s="451" t="e">
        <f>DY525/SUM($DV525:$EE525)</f>
        <v>#VALUE!</v>
      </c>
      <c r="EJ525" s="451" t="e">
        <f>DZ525/SUM($DV525:$EE525)</f>
        <v>#VALUE!</v>
      </c>
      <c r="EK525" s="451" t="e">
        <f>EA525/SUM($DV525:$EE525)</f>
        <v>#VALUE!</v>
      </c>
      <c r="EL525" s="451" t="e">
        <f>EB525/SUM($DV525:$EE525)</f>
        <v>#VALUE!</v>
      </c>
      <c r="EM525" s="451" t="e">
        <f>EC525/SUM($DV525:$EE525)</f>
        <v>#VALUE!</v>
      </c>
      <c r="EN525" s="451" t="e">
        <f>ED525/SUM($DV525:$EE525)</f>
        <v>#VALUE!</v>
      </c>
      <c r="EO525" s="451" t="e">
        <f>EE525/SUM($DV525:$EE525)</f>
        <v>#VALUE!</v>
      </c>
      <c r="EP525" s="450">
        <f>EP524</f>
        <v>0.080000000000000002</v>
      </c>
      <c r="EQ525" s="450">
        <f>EQ524</f>
        <v>0.014999999999999999</v>
      </c>
      <c r="ER525" s="450">
        <f>ER524</f>
        <v>0.014999999999999999</v>
      </c>
      <c r="ES525" s="450">
        <f>ES524</f>
        <v>0.014999999999999999</v>
      </c>
      <c r="ET525" s="450">
        <f>ET524</f>
        <v>0.014999999999999999</v>
      </c>
      <c r="EU525" s="450">
        <f>EU524</f>
        <v>0.089999999999999997</v>
      </c>
      <c r="EV525" s="450">
        <f>EV524</f>
        <v>0.089999999999999997</v>
      </c>
      <c r="EW525" s="450">
        <f>EW524</f>
        <v>0.089999999999999997</v>
      </c>
      <c r="EX525" s="431" t="str">
        <f>IF(_tag_month_day!AS515="","",_tag_month_day!AS515/100)</f>
        <v/>
      </c>
      <c r="EY525" s="431" t="str">
        <f>IF(_tag_month_day!AT515="","",_tag_month_day!AT515/100)</f>
        <v/>
      </c>
      <c r="EZ525" s="431" t="str">
        <f>IF(_tag_month_day!AU515="","",_tag_month_day!AU515/100)</f>
        <v/>
      </c>
      <c r="FA525" s="431" t="str">
        <f>IF(_tag_month_day!AV515="","",_tag_month_day!AV515/100)</f>
        <v/>
      </c>
      <c r="FB525" s="431" t="str">
        <f>IF(_tag_month_day!AW515="","",_tag_month_day!AW515/100)</f>
        <v/>
      </c>
      <c r="FC525" s="431" t="str">
        <f>IF(_tag_month_day!AX515="","",_tag_month_day!AX515/100)</f>
        <v/>
      </c>
      <c r="FD525" s="449" t="str">
        <f>IF(_tag_month_day!AY515="","",_tag_month_day!AY515/100)</f>
        <v/>
      </c>
      <c r="FE525" s="449" t="str">
        <f>IF(_tag_month_day!AZ515="","",_tag_month_day!AZ515/100)</f>
        <v/>
      </c>
      <c r="FF525" s="449" t="str">
        <f>IF(_tag_month_day!BA515="","",_tag_month_day!BA515/100)</f>
        <v/>
      </c>
      <c r="FG525" s="449" t="str">
        <f>IF(_tag_month_day!BB515="","",_tag_month_day!BB515/100)</f>
        <v/>
      </c>
      <c r="FH525" s="467" t="str">
        <f>IF(_tag_month_day!BC515="","",_tag_month_day!BC515/100)</f>
        <v/>
      </c>
      <c r="FI525" s="449">
        <f>FI524</f>
        <v>0.40999999999999998</v>
      </c>
      <c r="FJ525" s="449">
        <f>FJ524</f>
        <v>0.11</v>
      </c>
      <c r="FK525" s="449">
        <f>FK524</f>
        <v>0.014999999999999999</v>
      </c>
      <c r="FL525" s="449">
        <f>FL524</f>
        <v>0</v>
      </c>
      <c r="FM525" s="467">
        <f>FM524</f>
        <v>0.0001</v>
      </c>
      <c r="FN525" s="449">
        <f>FN524</f>
        <v>0.32000000000000001</v>
      </c>
      <c r="FO525" s="449">
        <f>FO524</f>
        <v>0.20000000000000001</v>
      </c>
      <c r="FP525" s="449">
        <f>FP524</f>
        <v>0.01</v>
      </c>
      <c r="FQ525" s="449">
        <f>FQ524</f>
        <v>0</v>
      </c>
      <c r="FR525" s="467">
        <f>FR524</f>
        <v>0.0001</v>
      </c>
      <c r="FS525" s="449" t="str">
        <f>IF(_tag_month_day!BD515="","",_tag_month_day!BD515/100)</f>
        <v/>
      </c>
      <c r="FT525" s="449" t="str">
        <f>IF(_tag_month_day!BE515="","",_tag_month_day!BE515/100)</f>
        <v/>
      </c>
      <c r="FU525" s="449" t="str">
        <f>IF(_tag_month_day!BF515="","",_tag_month_day!BF515/100)</f>
        <v/>
      </c>
      <c r="FV525" s="449" t="str">
        <f>IF(_tag_month_day!BG515="","",_tag_month_day!BG515/100)</f>
        <v/>
      </c>
      <c r="FW525" s="467" t="str">
        <f>IF(_tag_month_day!BH515="","",_tag_month_day!BH515/100)</f>
        <v/>
      </c>
      <c r="FX525" s="449" t="str">
        <f>IF(_tag_month_day!BI515="","",_tag_month_day!BI515/100)</f>
        <v/>
      </c>
      <c r="FY525" s="449" t="str">
        <f>IF(_tag_month_day!BJ515="","",_tag_month_day!BJ515/100)</f>
        <v/>
      </c>
      <c r="FZ525" s="468" t="str">
        <f>IF(_tag_month_day!BK515="","",_tag_month_day!BK515/100)</f>
        <v/>
      </c>
      <c r="GA525" s="449" t="str">
        <f>IF(_tag_month_day!BL515="","",_tag_month_day!BL515/100)</f>
        <v/>
      </c>
      <c r="GB525" s="467" t="str">
        <f>IF(_tag_month_day!BM515="","",_tag_month_day!BM515/100)</f>
        <v/>
      </c>
      <c r="GC525" s="431" t="str">
        <f>IF(_tag_month_day!BN515="","",_tag_month_day!BN515/100)</f>
        <v/>
      </c>
      <c r="GD525" s="431" t="str">
        <f>IF(_tag_month_day!BO515="","",_tag_month_day!BO515/100)</f>
        <v/>
      </c>
      <c r="GE525" s="431" t="str">
        <f>IF(_tag_month_day!BP515="","",_tag_month_day!BP515/100)</f>
        <v/>
      </c>
      <c r="GF525" s="431" t="str">
        <f>IF(_tag_month_day!BQ515="","",_tag_month_day!BQ515/100)</f>
        <v/>
      </c>
      <c r="GG525" s="431" t="str">
        <f>IF(_tag_month_day!BR515="","",_tag_month_day!BR515/100)</f>
        <v/>
      </c>
      <c r="GH525" s="431" t="str">
        <f>IF(_tag_month_day!BS515="","",_tag_month_day!BS515/100)</f>
        <v/>
      </c>
      <c r="GI525" s="467" t="str">
        <f>IF(_tag_month_day!BT515="","",_tag_month_day!BT515/100)</f>
        <v/>
      </c>
      <c r="GJ525" s="469" t="str">
        <f>IF(_tag_month_day!BU515="","",_tag_month_day!BU515/100)</f>
        <v/>
      </c>
      <c r="GK525" s="470">
        <f>GK524</f>
        <v>0.070000000000000007</v>
      </c>
      <c r="GL525" s="470">
        <f>GL524</f>
        <v>0.029999999999999999</v>
      </c>
      <c r="GM525" s="471" t="str">
        <f>IF(_tag_month_day!BX515="","",_tag_month_day!BX515/100)</f>
        <v/>
      </c>
      <c r="GN525" s="470">
        <f>GN524</f>
        <v>0.070000000000000007</v>
      </c>
      <c r="GO525" s="470">
        <f>GO524</f>
        <v>0.029999999999999999</v>
      </c>
      <c r="GP525" s="470">
        <f>GP524</f>
        <v>0.089999999999999997</v>
      </c>
      <c r="GQ525" s="470">
        <f>GQ524</f>
        <v>0.029999999999999999</v>
      </c>
      <c r="GR525" s="471" t="str">
        <f>IF(_tag_month_day!CA515="","",_tag_month_day!CA515/100)</f>
        <v/>
      </c>
      <c r="GS525" s="472">
        <f>GS524</f>
        <v>0.95299999999999996</v>
      </c>
      <c r="GT525" s="472">
        <f>GT524</f>
        <v>0.55000000000000004</v>
      </c>
      <c r="GU525" s="472">
        <f>GU524</f>
        <v>0.55000000000000004</v>
      </c>
      <c r="GV525" s="472">
        <f>GV524</f>
        <v>0.55000000000000004</v>
      </c>
      <c r="GW525" s="472">
        <f>GW524</f>
        <v>0.5</v>
      </c>
      <c r="GX525" s="472">
        <f>GX524</f>
        <v>0.93500000000000005</v>
      </c>
      <c r="GY525" s="472">
        <f>GY524</f>
        <v>0.14999999999999999</v>
      </c>
      <c r="GZ525" s="472">
        <f>GZ524</f>
        <v>1</v>
      </c>
      <c r="HA525" s="474">
        <f>HA524</f>
        <v>0.047</v>
      </c>
      <c r="HB525" s="474">
        <f>HB524</f>
        <v>0.45000000000000001</v>
      </c>
      <c r="HC525" s="474">
        <f>HC524</f>
        <v>0.45000000000000001</v>
      </c>
      <c r="HD525" s="474">
        <f>HD524</f>
        <v>0.45000000000000001</v>
      </c>
      <c r="HE525" s="474">
        <f>HE524</f>
        <v>0.5</v>
      </c>
      <c r="HF525" s="474">
        <f>HF524</f>
        <v>0.065000000000000002</v>
      </c>
      <c r="HG525" s="474">
        <f>HG524</f>
        <v>0.84999999999999998</v>
      </c>
      <c r="HH525" s="474">
        <f>HH524</f>
        <v>0</v>
      </c>
      <c r="HI525" s="10">
        <f>IF(BZ525&lt;&gt;"",CK525-BV525,0)</f>
        <v>0</v>
      </c>
      <c r="HJ525" s="10" t="e">
        <f>IF(AJ525&gt;0,AH525-AJ525,0)</f>
        <v>#VALUE!</v>
      </c>
      <c r="HK525" s="466">
        <f>HK524</f>
        <v>0.84999999999999998</v>
      </c>
      <c r="HL525" s="424">
        <f>HL524</f>
        <v>550000</v>
      </c>
      <c r="HM525" s="424">
        <f>HM524</f>
        <v>480000</v>
      </c>
      <c r="HN525" s="465" t="e">
        <f>(DJ525*EZ525+DK525*FH525+DL525*FM525+DM525*FR525+DN525*FW525+DO525*GB525+DS525*GI525+DP525*GM525+DR525*GR525)*1000*2</f>
        <v>#VALUE!</v>
      </c>
      <c r="HO525" s="465" t="e">
        <f>HN525*HK525*$HO$2/HL525*1000000</f>
        <v>#VALUE!</v>
      </c>
      <c r="HP525" s="465" t="e">
        <f>HN525*HK525*$HP$2/HM525*1000000</f>
        <v>#VALUE!</v>
      </c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</row>
    <row customFormat="1" r="526" s="0">
      <c r="A526" s="420">
        <v>515</v>
      </c>
      <c r="B526" s="421">
        <f ca="1">IF(D526=D525,B525,IF(D526="夜班",B525+1,B525))</f>
        <v>43607</v>
      </c>
      <c r="C526" s="422">
        <f>C525</f>
        <v>0.041666666666666699</v>
      </c>
      <c r="D526" s="10" t="str">
        <f ca="1">IF(HOUR(G526)&lt;8,"夜班",IF(HOUR(G526)&lt;16,"白班",IF(HOUR(G526)&lt;24,"中班",0)))</f>
        <v>白班</v>
      </c>
      <c r="E526" s="10" t="e">
        <f ca="1">IF(F526=1,"甲",IF(F526=2,"乙",IF(F526=3,"丙",IF(F526=4,"丁",""))))</f>
        <v>#REF!</v>
      </c>
      <c r="F526" s="10" t="e">
        <f ca="1">SUMPRODUCT((成本日报!$A$3:$A$95=计划!B526)*(成本日报!$B$3:$B$95=计划!$D526),成本日报!$C$3:$C$95)</f>
        <v>#REF!</v>
      </c>
      <c r="G526" s="423">
        <f ca="1">G525+C525</f>
        <v>43607.41666666542</v>
      </c>
      <c r="H526" s="423">
        <f ca="1">$G526+$C526/60*10+$C526*0</f>
        <v>43607.423611109865</v>
      </c>
      <c r="I526" s="423">
        <f ca="1">$G526+$C526/60*18+$C526*0</f>
        <v>43607.429166665417</v>
      </c>
      <c r="J526" s="423">
        <f ca="1">$G526+$C526/60*0+$C526*1</f>
        <v>43607.458333332084</v>
      </c>
      <c r="K526" s="423">
        <f ca="1">$G526+$C526/60*30+$C526*2</f>
        <v>43607.520833332092</v>
      </c>
      <c r="L526" s="423">
        <f ca="1">$G526+$C526/60*0+$C526*3</f>
        <v>43607.54166666542</v>
      </c>
      <c r="M526" s="424" t="str">
        <f>IF(_tag_month_day!A516="","",_tag_month_day!A516)</f>
        <v/>
      </c>
      <c r="N526" s="424" t="str">
        <f>IF(_tag_month_day!B516="","",_tag_month_day!B516)</f>
        <v/>
      </c>
      <c r="O526" s="425" t="e">
        <f>IF(M526+N526=0,"",M526+N526)</f>
        <v>#VALUE!</v>
      </c>
      <c r="P526" s="424" t="str">
        <f>IF(_tag_month_day!C516="","",_tag_month_day!C516)</f>
        <v/>
      </c>
      <c r="Q526" s="424" t="str">
        <f>IF(_tag_month_day!D516="","",_tag_month_day!D516)</f>
        <v/>
      </c>
      <c r="R526" s="426" t="str">
        <f>IF(_tag_month_day!CB516="","",_tag_month_day!CB516/100)</f>
        <v/>
      </c>
      <c r="S526" s="427" t="str">
        <f>IF(_tag_month_day!E516="","",_tag_month_day!E516)</f>
        <v/>
      </c>
      <c r="T526" s="427" t="str">
        <f>IF(_tag_month_day!F516="","",_tag_month_day!F516)</f>
        <v/>
      </c>
      <c r="U526" s="428" t="e">
        <f>S526+T526</f>
        <v>#VALUE!</v>
      </c>
      <c r="V526" s="429" t="e">
        <f>U526/AJ526</f>
        <v>#VALUE!</v>
      </c>
      <c r="W526" s="430" t="str">
        <f>IF(_jhy_month_day!A516="","",_jhy_month_day!A516)</f>
        <v/>
      </c>
      <c r="X526" s="431" t="str">
        <f>IF(_jhy_month_day!B516="","",_jhy_month_day!B516/100)</f>
        <v/>
      </c>
      <c r="Y526" s="431" t="str">
        <f>IF(_jhy_month_day!C516="","",_jhy_month_day!C516/100)</f>
        <v/>
      </c>
      <c r="Z526" s="432">
        <f>Z522+1</f>
        <v>129</v>
      </c>
      <c r="AA526" s="433" t="str">
        <f>IF(_tag_month_day!G516="","",_tag_month_day!G516/100)</f>
        <v/>
      </c>
      <c r="AB526" s="433" t="str">
        <f>IF(_tag_month_day!H516="","",_tag_month_day!H516/100)</f>
        <v/>
      </c>
      <c r="AC526" s="434">
        <f>IF(X526="",AC525,BK526*($AV525*X526+$AW525*FD525+$AX525*FI525+$AY525*FN525+$AZ525*FS525+$BA525*FX525+$BG525*GE525)/(AV525*Y526+AX525*FK525+AW525*FF525+AY525*FP525+AZ525*FU525+BA525*FZ525+BG525*GG525+BB525*GK525+BC525*GN525+BD525*GP525))</f>
        <v>1.59963432013121</v>
      </c>
      <c r="AD526" s="435" t="str">
        <f>IF(AC526=AC525,"",AC526-AC525)</f>
        <v/>
      </c>
      <c r="AE526" s="436" t="str">
        <f>IF(1-AF526=0,"",(1-AF526))</f>
        <v/>
      </c>
      <c r="AF526" s="437">
        <v>1</v>
      </c>
      <c r="AG526" s="10" t="str">
        <f>AG525</f>
        <v>9A3</v>
      </c>
      <c r="AH526" s="438" t="str">
        <f>AH525</f>
        <v/>
      </c>
      <c r="AI526" s="424"/>
      <c r="AJ526" s="10" t="str">
        <f>IF(_tag_month_day!I516="","",_tag_month_day!I516)</f>
        <v/>
      </c>
      <c r="AK526" s="440"/>
      <c r="AL526" s="440"/>
      <c r="AM526" s="440"/>
      <c r="AN526" s="441">
        <f>AN525</f>
        <v>2</v>
      </c>
      <c r="AO526" s="441">
        <f>AO525</f>
        <v>8</v>
      </c>
      <c r="AP526" s="442" t="e">
        <f>(IF(AN526=0,AS525,AS525*(1+AO526/AN526)/(AR526+AO526/AN526)))+AT526</f>
        <v>#VALUE!</v>
      </c>
      <c r="AQ526" s="443" t="str">
        <f>IF(_tag_month_day!J516="","",_tag_month_day!J516/100)</f>
        <v/>
      </c>
      <c r="AR526" s="444">
        <f>AR525</f>
        <v>1.3</v>
      </c>
      <c r="AS526" s="445" t="e">
        <f>AQ526*(AN526*AR526+AO526)/(AN526+AO526)</f>
        <v>#VALUE!</v>
      </c>
      <c r="AT526" s="445" t="e">
        <f>(SUM(BE526:BF526)-SUM(BE525:BF525))*0.05</f>
        <v>#VALUE!</v>
      </c>
      <c r="AU526" s="446" t="str">
        <f>IF(_tag_month_day!CC516="","",IF(_tag_month_day!CC516&gt;0,_tag_month_day!CD516,_tag_month_day!CE516))</f>
        <v/>
      </c>
      <c r="AV526" s="447" t="str">
        <f>IF(_tag_month_day!L516="","",_tag_month_day!L516/100)</f>
        <v/>
      </c>
      <c r="AW526" s="431">
        <f>AW525</f>
        <v>0</v>
      </c>
      <c r="AX526" s="431">
        <f>AX525</f>
        <v>0</v>
      </c>
      <c r="AY526" s="431" t="str">
        <f>IF(_tag_month_day!M516="","",_tag_month_day!M516/100)</f>
        <v/>
      </c>
      <c r="AZ526" s="431" t="str">
        <f>IF(_tag_month_day!N516="","",_tag_month_day!N516/100)</f>
        <v/>
      </c>
      <c r="BA526" s="431" t="str">
        <f>IF(_tag_month_day!O516="","",_tag_month_day!O516/100)</f>
        <v/>
      </c>
      <c r="BB526" s="448" t="str">
        <f>IF(_tag_month_day!P516="","",_tag_month_day!P516/100)</f>
        <v/>
      </c>
      <c r="BC526" s="448">
        <f>BC525</f>
        <v>0</v>
      </c>
      <c r="BD526" s="448" t="str">
        <f>IF(_tag_month_day!Q516="","",_tag_month_day!Q516/100)</f>
        <v/>
      </c>
      <c r="BE526" s="449" t="str">
        <f>IF(_tag_month_day!R516="","",_tag_month_day!R516/100)</f>
        <v/>
      </c>
      <c r="BF526" s="388" t="e">
        <f>(AU526*(100+BE526*100))/(AJ526-AU526)/100</f>
        <v>#VALUE!</v>
      </c>
      <c r="BG526" s="450" t="e">
        <f>BE526+BF526</f>
        <v>#VALUE!</v>
      </c>
      <c r="BH526" s="451" t="e">
        <f>SUM(AV526:BF526)</f>
        <v>#VALUE!</v>
      </c>
      <c r="BI526" s="452" t="e">
        <f>IF(CX526=0,BI525,(DK526*查询!$R$5+DL526*查询!$Q$5+DM526*查询!$N$5+DN526*查询!$O$5+DO526*查询!$P$5)*AF526/CX526)</f>
        <v>#VALUE!</v>
      </c>
      <c r="BJ526" s="452" t="e">
        <f>IF(CX526=0,BJ525,(DP526*查询!$S$5+DQ526*查询!$T$5+DR526*查询!$U$5)*AF526/CX526)</f>
        <v>#VALUE!</v>
      </c>
      <c r="BK526" s="452">
        <f>BK525</f>
        <v>1</v>
      </c>
      <c r="BL526" s="453" t="e">
        <f>SUMPRODUCT((AV526:BA526)*(GS526:GX526))/((GS526:GX526)+SUM(BB526:BD526)*GY526+BG526*GZ526)</f>
        <v>#VALUE!</v>
      </c>
      <c r="BM526" s="453" t="e">
        <f>BK526*($AV526*FB526+$AW526*FD526+$AX526*FI526+$AY526*FN526+$AZ526*FS526+$BA526*FX526+$BG526*GE526)/(AV526*EY526+AX526*FK526+AW526*FF526+AY526*FP526+AZ526*FU526+BA526*FZ526+BG526*GG526+BB526*GK526+BC526*GN526+BD526*GP526)</f>
        <v>#VALUE!</v>
      </c>
      <c r="BN526" s="453" t="e">
        <f>($AV526*FC526+$AX526*FJ526+$AW526*FE526+$AY526*FO526+$AZ526*FT526+$BA526*FY526+$BG526*GF526)/($AV526*FA526+BG526*GH526+BB526*GL526+BC526*GO526+BD526*GQ526+BA526*GA526)</f>
        <v>#VALUE!</v>
      </c>
      <c r="BO526" s="454" t="e">
        <f>SUMPRODUCT(AV526:BA526*GS526:GX526)/(GS526:GX526+(BB526+BC526+BD526)*GY526+BG526)</f>
        <v>#VALUE!</v>
      </c>
      <c r="BP526" s="454" t="e">
        <f>SUMPRODUCT(AV526:BA526*GS526:GX526)/(GS526:GX526+(BB526+BC526+BD526)*GY526+BG526)</f>
        <v>#VALUE!</v>
      </c>
      <c r="BQ526" s="454" t="e">
        <f>SUMPRODUCT(AV526:BA526*GS526:GX526)/(GS526:GX526+(BB526+BC526+BD526)*GY526+BG526)</f>
        <v>#VALUE!</v>
      </c>
      <c r="BR526" s="453" t="str">
        <f>IF(_tag_month_day!T516="","",_tag_month_day!T516)</f>
        <v/>
      </c>
      <c r="BS526" s="453" t="str">
        <f>IF(_tag_month_day!U516="","",_tag_month_day!U516)</f>
        <v/>
      </c>
      <c r="BT526" s="455" t="str">
        <f>IF(CK526="","",IF((CK526&gt;=BV526-0.12)*(CK526&lt;=BV526+0.12),"合格","不合格"))</f>
        <v/>
      </c>
      <c r="BU526" s="456" t="str">
        <f>IF(_tag_month_day!V516="","",_tag_month_day!V516)</f>
        <v/>
      </c>
      <c r="BV526" s="457" t="str">
        <f>IF(_tag_month_day!W516="","",_tag_month_day!W516)</f>
        <v/>
      </c>
      <c r="BW526" s="458" t="str">
        <f>IF(_tag_month_day!X516="","",_tag_month_day!X516)</f>
        <v/>
      </c>
      <c r="BX526" s="458" t="str">
        <f>IF(_tag_month_day!Y516="","",_tag_month_day!Y516)</f>
        <v/>
      </c>
      <c r="BY526" s="459">
        <f ca="1">L526</f>
        <v>43607.54166666542</v>
      </c>
      <c r="BZ526" s="460"/>
      <c r="CA526" s="461"/>
      <c r="CB526" s="424" t="str">
        <f>IF(_tag_month_day!Z516="","",_tag_month_day!Z516)</f>
        <v/>
      </c>
      <c r="CC526" s="424" t="str">
        <f>IF(_tag_month_day!AA516="","",_tag_month_day!AA516)</f>
        <v/>
      </c>
      <c r="CD526" s="424" t="str">
        <f>IF(_tag_month_day!AB516="","",_tag_month_day!AB516)</f>
        <v/>
      </c>
      <c r="CE526" s="424" t="str">
        <f>IF(_tag_month_day!AC516="","",_tag_month_day!AC516)</f>
        <v/>
      </c>
      <c r="CF526" s="424" t="str">
        <f>IF(_tag_month_day!AD516="","",_tag_month_day!AD516)</f>
        <v/>
      </c>
      <c r="CG526" s="424" t="str">
        <f>IF(_tag_month_day!AE516="","",_tag_month_day!AE516)</f>
        <v/>
      </c>
      <c r="CH526" s="424" t="str">
        <f>IF(_tag_month_day!AF516="","",_tag_month_day!AF516)</f>
        <v/>
      </c>
      <c r="CI526" s="424" t="str">
        <f>IF(_tag_month_day!AG516="","",_tag_month_day!AG516)</f>
        <v/>
      </c>
      <c r="CJ526" s="424" t="str">
        <f>IF(_tag_month_day!AH516="","",_tag_month_day!AH516)</f>
        <v/>
      </c>
      <c r="CK526" s="424" t="str">
        <f>IF(_tag_month_day!AI516="","",_tag_month_day!AI516)</f>
        <v/>
      </c>
      <c r="CL526" s="4" t="str">
        <f>IF(_tag_month_day!AJ516="","",_tag_month_day!AJ516)</f>
        <v/>
      </c>
      <c r="CM526" s="4" t="str">
        <f>IF(_tag_month_day!AK516="","",_tag_month_day!AK516)</f>
        <v/>
      </c>
      <c r="CN526" s="4" t="str">
        <f>IF(_tag_month_day!AL516="","",_tag_month_day!AL516)</f>
        <v/>
      </c>
      <c r="CO526" s="4" t="str">
        <f>IF(_tag_month_day!AM516="","",_tag_month_day!AM516)</f>
        <v/>
      </c>
      <c r="CP526" s="4" t="str">
        <f>IF(_tag_month_day!AN516="","",_tag_month_day!AN516)</f>
        <v/>
      </c>
      <c r="CQ526" s="4" t="str">
        <f>IF(_tag_month_day!AO516="","",_tag_month_day!AO516)</f>
        <v/>
      </c>
      <c r="CR526" s="462" t="str">
        <f>IF(_tag_month_day!AP516="","",_tag_month_day!AP516)</f>
        <v/>
      </c>
      <c r="CS526" s="463" t="str">
        <f>IF(_tag_month_day!AQ516="","",_tag_month_day!AQ516)</f>
        <v/>
      </c>
      <c r="CT526" s="4" t="str">
        <f>IF(_tag_month_day!AR516="","",_tag_month_day!AR516)</f>
        <v/>
      </c>
      <c r="CU526" s="464" t="e">
        <f>DU526/AJ526</f>
        <v>#VALUE!</v>
      </c>
      <c r="CV526" s="451" t="e">
        <f>BG526/BH526</f>
        <v>#VALUE!</v>
      </c>
      <c r="CW526" s="465" t="e">
        <f>AJ526*(1-CV526)*CU526*AF526</f>
        <v>#VALUE!</v>
      </c>
      <c r="CX526" s="465" t="e">
        <f>CW526*94%</f>
        <v>#VALUE!</v>
      </c>
      <c r="CY526" s="466" t="e">
        <f>IF(CX526=0,0,DS526/(DS526+CX526))</f>
        <v>#VALUE!</v>
      </c>
      <c r="CZ526" s="465" t="e">
        <f>$AJ526*EF526</f>
        <v>#VALUE!</v>
      </c>
      <c r="DA526" s="465" t="e">
        <f>$AJ526*EG526</f>
        <v>#VALUE!</v>
      </c>
      <c r="DB526" s="465" t="e">
        <f>$AJ526*EH526</f>
        <v>#VALUE!</v>
      </c>
      <c r="DC526" s="465" t="e">
        <f>$AJ526*EI526</f>
        <v>#VALUE!</v>
      </c>
      <c r="DD526" s="465" t="e">
        <f>$AJ526*EJ526</f>
        <v>#VALUE!</v>
      </c>
      <c r="DE526" s="465" t="e">
        <f>$AJ526*EK526</f>
        <v>#VALUE!</v>
      </c>
      <c r="DF526" s="465" t="e">
        <f>$AJ526*EL526</f>
        <v>#VALUE!</v>
      </c>
      <c r="DG526" s="465" t="e">
        <f>$AJ526*EM526</f>
        <v>#VALUE!</v>
      </c>
      <c r="DH526" s="465" t="e">
        <f>$AJ526*EN526</f>
        <v>#VALUE!</v>
      </c>
      <c r="DI526" s="465" t="e">
        <f>$AJ526*EO526</f>
        <v>#VALUE!</v>
      </c>
      <c r="DJ526" s="465" t="e">
        <f>CZ526*(1-EP526)</f>
        <v>#VALUE!</v>
      </c>
      <c r="DK526" s="465" t="e">
        <f>DA526*(1-ER526)</f>
        <v>#VALUE!</v>
      </c>
      <c r="DL526" s="465" t="e">
        <f>DB526*(1-EQ526)</f>
        <v>#VALUE!</v>
      </c>
      <c r="DM526" s="465" t="e">
        <f>DC526*(1-ES526)</f>
        <v>#VALUE!</v>
      </c>
      <c r="DN526" s="465" t="e">
        <f>DD526*(1-ET526)</f>
        <v>#VALUE!</v>
      </c>
      <c r="DO526" s="465" t="e">
        <f>DE526</f>
        <v>#VALUE!</v>
      </c>
      <c r="DP526" s="465" t="e">
        <f>DF526*(1-EU526)</f>
        <v>#VALUE!</v>
      </c>
      <c r="DQ526" s="465" t="e">
        <f>DG526*(1-EV526)</f>
        <v>#VALUE!</v>
      </c>
      <c r="DR526" s="465" t="e">
        <f>DH526*(1-EW526)</f>
        <v>#VALUE!</v>
      </c>
      <c r="DS526" s="465" t="e">
        <f>DI526</f>
        <v>#VALUE!</v>
      </c>
      <c r="DT526" s="465" t="e">
        <f>SUM(DJ526:DS526)</f>
        <v>#VALUE!</v>
      </c>
      <c r="DU526" s="465" t="e">
        <f>(GS526:GX526)+(DP526+DQ526+DR526)*GY526+DS526</f>
        <v>#VALUE!</v>
      </c>
      <c r="DV526" s="451" t="e">
        <f>AV526/$BH526/(1-EP526)</f>
        <v>#VALUE!</v>
      </c>
      <c r="DW526" s="451" t="e">
        <f>AW526/$BH526/(1-ER526)</f>
        <v>#VALUE!</v>
      </c>
      <c r="DX526" s="451" t="e">
        <f>AX526/$BH526/(1-EQ526)</f>
        <v>#VALUE!</v>
      </c>
      <c r="DY526" s="451" t="e">
        <f>AY526/$BH526/(1-ES526)</f>
        <v>#VALUE!</v>
      </c>
      <c r="DZ526" s="451" t="e">
        <f>AZ526/$BH526/(1-ET526)</f>
        <v>#VALUE!</v>
      </c>
      <c r="EA526" s="451" t="e">
        <f>BA526/$BH526/(1-AX526)</f>
        <v>#VALUE!</v>
      </c>
      <c r="EB526" s="451" t="e">
        <f>BB526/$BH526/(1-EU526)</f>
        <v>#VALUE!</v>
      </c>
      <c r="EC526" s="451" t="e">
        <f>BC526/$BH526/(1-EV526)</f>
        <v>#VALUE!</v>
      </c>
      <c r="ED526" s="451" t="e">
        <f>BD526/$BH526/(1-EW526)</f>
        <v>#VALUE!</v>
      </c>
      <c r="EE526" s="451" t="e">
        <f>BG526/BH526</f>
        <v>#VALUE!</v>
      </c>
      <c r="EF526" s="451" t="e">
        <f>DV526/SUM($DV526:$EE526)</f>
        <v>#VALUE!</v>
      </c>
      <c r="EG526" s="451" t="e">
        <f>DW526/SUM($DV526:$EE526)</f>
        <v>#VALUE!</v>
      </c>
      <c r="EH526" s="451" t="e">
        <f>DX526/SUM($DV526:$EE526)</f>
        <v>#VALUE!</v>
      </c>
      <c r="EI526" s="451" t="e">
        <f>DY526/SUM($DV526:$EE526)</f>
        <v>#VALUE!</v>
      </c>
      <c r="EJ526" s="451" t="e">
        <f>DZ526/SUM($DV526:$EE526)</f>
        <v>#VALUE!</v>
      </c>
      <c r="EK526" s="451" t="e">
        <f>EA526/SUM($DV526:$EE526)</f>
        <v>#VALUE!</v>
      </c>
      <c r="EL526" s="451" t="e">
        <f>EB526/SUM($DV526:$EE526)</f>
        <v>#VALUE!</v>
      </c>
      <c r="EM526" s="451" t="e">
        <f>EC526/SUM($DV526:$EE526)</f>
        <v>#VALUE!</v>
      </c>
      <c r="EN526" s="451" t="e">
        <f>ED526/SUM($DV526:$EE526)</f>
        <v>#VALUE!</v>
      </c>
      <c r="EO526" s="451" t="e">
        <f>EE526/SUM($DV526:$EE526)</f>
        <v>#VALUE!</v>
      </c>
      <c r="EP526" s="450">
        <f>EP525</f>
        <v>0.080000000000000002</v>
      </c>
      <c r="EQ526" s="450">
        <f>EQ525</f>
        <v>0.014999999999999999</v>
      </c>
      <c r="ER526" s="450">
        <f>ER525</f>
        <v>0.014999999999999999</v>
      </c>
      <c r="ES526" s="450">
        <f>ES525</f>
        <v>0.014999999999999999</v>
      </c>
      <c r="ET526" s="450">
        <f>ET525</f>
        <v>0.014999999999999999</v>
      </c>
      <c r="EU526" s="450">
        <f>EU525</f>
        <v>0.089999999999999997</v>
      </c>
      <c r="EV526" s="450">
        <f>EV525</f>
        <v>0.089999999999999997</v>
      </c>
      <c r="EW526" s="450">
        <f>EW525</f>
        <v>0.089999999999999997</v>
      </c>
      <c r="EX526" s="431" t="str">
        <f>IF(_tag_month_day!AS516="","",_tag_month_day!AS516/100)</f>
        <v/>
      </c>
      <c r="EY526" s="431" t="str">
        <f>IF(_tag_month_day!AT516="","",_tag_month_day!AT516/100)</f>
        <v/>
      </c>
      <c r="EZ526" s="431" t="str">
        <f>IF(_tag_month_day!AU516="","",_tag_month_day!AU516/100)</f>
        <v/>
      </c>
      <c r="FA526" s="431" t="str">
        <f>IF(_tag_month_day!AV516="","",_tag_month_day!AV516/100)</f>
        <v/>
      </c>
      <c r="FB526" s="431" t="str">
        <f>IF(_tag_month_day!AW516="","",_tag_month_day!AW516/100)</f>
        <v/>
      </c>
      <c r="FC526" s="431" t="str">
        <f>IF(_tag_month_day!AX516="","",_tag_month_day!AX516/100)</f>
        <v/>
      </c>
      <c r="FD526" s="449" t="str">
        <f>IF(_tag_month_day!AY516="","",_tag_month_day!AY516/100)</f>
        <v/>
      </c>
      <c r="FE526" s="449" t="str">
        <f>IF(_tag_month_day!AZ516="","",_tag_month_day!AZ516/100)</f>
        <v/>
      </c>
      <c r="FF526" s="449" t="str">
        <f>IF(_tag_month_day!BA516="","",_tag_month_day!BA516/100)</f>
        <v/>
      </c>
      <c r="FG526" s="449" t="str">
        <f>IF(_tag_month_day!BB516="","",_tag_month_day!BB516/100)</f>
        <v/>
      </c>
      <c r="FH526" s="467" t="str">
        <f>IF(_tag_month_day!BC516="","",_tag_month_day!BC516/100)</f>
        <v/>
      </c>
      <c r="FI526" s="449">
        <f>FI525</f>
        <v>0.40999999999999998</v>
      </c>
      <c r="FJ526" s="449">
        <f>FJ525</f>
        <v>0.11</v>
      </c>
      <c r="FK526" s="449">
        <f>FK525</f>
        <v>0.014999999999999999</v>
      </c>
      <c r="FL526" s="449">
        <f>FL525</f>
        <v>0</v>
      </c>
      <c r="FM526" s="467">
        <f>FM525</f>
        <v>0.0001</v>
      </c>
      <c r="FN526" s="449">
        <f>FN525</f>
        <v>0.32000000000000001</v>
      </c>
      <c r="FO526" s="449">
        <f>FO525</f>
        <v>0.20000000000000001</v>
      </c>
      <c r="FP526" s="449">
        <f>FP525</f>
        <v>0.01</v>
      </c>
      <c r="FQ526" s="449">
        <f>FQ525</f>
        <v>0</v>
      </c>
      <c r="FR526" s="467">
        <f>FR525</f>
        <v>0.0001</v>
      </c>
      <c r="FS526" s="449" t="str">
        <f>IF(_tag_month_day!BD516="","",_tag_month_day!BD516/100)</f>
        <v/>
      </c>
      <c r="FT526" s="449" t="str">
        <f>IF(_tag_month_day!BE516="","",_tag_month_day!BE516/100)</f>
        <v/>
      </c>
      <c r="FU526" s="449" t="str">
        <f>IF(_tag_month_day!BF516="","",_tag_month_day!BF516/100)</f>
        <v/>
      </c>
      <c r="FV526" s="449" t="str">
        <f>IF(_tag_month_day!BG516="","",_tag_month_day!BG516/100)</f>
        <v/>
      </c>
      <c r="FW526" s="467" t="str">
        <f>IF(_tag_month_day!BH516="","",_tag_month_day!BH516/100)</f>
        <v/>
      </c>
      <c r="FX526" s="449" t="str">
        <f>IF(_tag_month_day!BI516="","",_tag_month_day!BI516/100)</f>
        <v/>
      </c>
      <c r="FY526" s="449" t="str">
        <f>IF(_tag_month_day!BJ516="","",_tag_month_day!BJ516/100)</f>
        <v/>
      </c>
      <c r="FZ526" s="468" t="str">
        <f>IF(_tag_month_day!BK516="","",_tag_month_day!BK516/100)</f>
        <v/>
      </c>
      <c r="GA526" s="449" t="str">
        <f>IF(_tag_month_day!BL516="","",_tag_month_day!BL516/100)</f>
        <v/>
      </c>
      <c r="GB526" s="467" t="str">
        <f>IF(_tag_month_day!BM516="","",_tag_month_day!BM516/100)</f>
        <v/>
      </c>
      <c r="GC526" s="431" t="str">
        <f>IF(_tag_month_day!BN516="","",_tag_month_day!BN516/100)</f>
        <v/>
      </c>
      <c r="GD526" s="431" t="str">
        <f>IF(_tag_month_day!BO516="","",_tag_month_day!BO516/100)</f>
        <v/>
      </c>
      <c r="GE526" s="431" t="str">
        <f>IF(_tag_month_day!BP516="","",_tag_month_day!BP516/100)</f>
        <v/>
      </c>
      <c r="GF526" s="431" t="str">
        <f>IF(_tag_month_day!BQ516="","",_tag_month_day!BQ516/100)</f>
        <v/>
      </c>
      <c r="GG526" s="431" t="str">
        <f>IF(_tag_month_day!BR516="","",_tag_month_day!BR516/100)</f>
        <v/>
      </c>
      <c r="GH526" s="431" t="str">
        <f>IF(_tag_month_day!BS516="","",_tag_month_day!BS516/100)</f>
        <v/>
      </c>
      <c r="GI526" s="467" t="str">
        <f>IF(_tag_month_day!BT516="","",_tag_month_day!BT516/100)</f>
        <v/>
      </c>
      <c r="GJ526" s="469" t="str">
        <f>IF(_tag_month_day!BU516="","",_tag_month_day!BU516/100)</f>
        <v/>
      </c>
      <c r="GK526" s="470">
        <f>GK525</f>
        <v>0.070000000000000007</v>
      </c>
      <c r="GL526" s="470">
        <f>GL525</f>
        <v>0.029999999999999999</v>
      </c>
      <c r="GM526" s="471" t="str">
        <f>IF(_tag_month_day!BX516="","",_tag_month_day!BX516/100)</f>
        <v/>
      </c>
      <c r="GN526" s="470">
        <f>GN525</f>
        <v>0.070000000000000007</v>
      </c>
      <c r="GO526" s="470">
        <f>GO525</f>
        <v>0.029999999999999999</v>
      </c>
      <c r="GP526" s="470">
        <f>GP525</f>
        <v>0.089999999999999997</v>
      </c>
      <c r="GQ526" s="470">
        <f>GQ525</f>
        <v>0.029999999999999999</v>
      </c>
      <c r="GR526" s="471" t="str">
        <f>IF(_tag_month_day!CA516="","",_tag_month_day!CA516/100)</f>
        <v/>
      </c>
      <c r="GS526" s="472">
        <f>GS525</f>
        <v>0.95299999999999996</v>
      </c>
      <c r="GT526" s="472">
        <f>GT525</f>
        <v>0.55000000000000004</v>
      </c>
      <c r="GU526" s="472">
        <f>GU525</f>
        <v>0.55000000000000004</v>
      </c>
      <c r="GV526" s="472">
        <f>GV525</f>
        <v>0.55000000000000004</v>
      </c>
      <c r="GW526" s="472">
        <f>GW525</f>
        <v>0.5</v>
      </c>
      <c r="GX526" s="472">
        <f>GX525</f>
        <v>0.93500000000000005</v>
      </c>
      <c r="GY526" s="472">
        <f>GY525</f>
        <v>0.14999999999999999</v>
      </c>
      <c r="GZ526" s="472">
        <f>GZ525</f>
        <v>1</v>
      </c>
      <c r="HA526" s="474">
        <f>HA525</f>
        <v>0.047</v>
      </c>
      <c r="HB526" s="474">
        <f>HB525</f>
        <v>0.45000000000000001</v>
      </c>
      <c r="HC526" s="474">
        <f>HC525</f>
        <v>0.45000000000000001</v>
      </c>
      <c r="HD526" s="474">
        <f>HD525</f>
        <v>0.45000000000000001</v>
      </c>
      <c r="HE526" s="474">
        <f>HE525</f>
        <v>0.5</v>
      </c>
      <c r="HF526" s="474">
        <f>HF525</f>
        <v>0.065000000000000002</v>
      </c>
      <c r="HG526" s="474">
        <f>HG525</f>
        <v>0.84999999999999998</v>
      </c>
      <c r="HH526" s="474">
        <f>HH525</f>
        <v>0</v>
      </c>
      <c r="HI526" s="10">
        <f>IF(BZ526&lt;&gt;"",CK526-BV526,0)</f>
        <v>0</v>
      </c>
      <c r="HJ526" s="10" t="e">
        <f>IF(AJ526&gt;0,AH526-AJ526,0)</f>
        <v>#VALUE!</v>
      </c>
      <c r="HK526" s="466">
        <f>HK525</f>
        <v>0.84999999999999998</v>
      </c>
      <c r="HL526" s="424">
        <f>HL525</f>
        <v>550000</v>
      </c>
      <c r="HM526" s="424">
        <f>HM525</f>
        <v>480000</v>
      </c>
      <c r="HN526" s="465" t="e">
        <f>(DJ526*EZ526+DK526*FH526+DL526*FM526+DM526*FR526+DN526*FW526+DO526*GB526+DS526*GI526+DP526*GM526+DR526*GR526)*1000*2</f>
        <v>#VALUE!</v>
      </c>
      <c r="HO526" s="465" t="e">
        <f>HN526*HK526*$HO$2/HL526*1000000</f>
        <v>#VALUE!</v>
      </c>
      <c r="HP526" s="465" t="e">
        <f>HN526*HK526*$HP$2/HM526*1000000</f>
        <v>#VALUE!</v>
      </c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</row>
    <row customFormat="1" r="527" s="0">
      <c r="A527" s="420">
        <v>516</v>
      </c>
      <c r="B527" s="421">
        <f ca="1">IF(D527=D526,B526,IF(D527="夜班",B526+1,B526))</f>
        <v>43607</v>
      </c>
      <c r="C527" s="422">
        <f>C526</f>
        <v>0.041666666666666699</v>
      </c>
      <c r="D527" s="10" t="str">
        <f ca="1">IF(HOUR(G527)&lt;8,"夜班",IF(HOUR(G527)&lt;16,"白班",IF(HOUR(G527)&lt;24,"中班",0)))</f>
        <v>白班</v>
      </c>
      <c r="E527" s="10" t="e">
        <f ca="1">IF(F527=1,"甲",IF(F527=2,"乙",IF(F527=3,"丙",IF(F527=4,"丁",""))))</f>
        <v>#REF!</v>
      </c>
      <c r="F527" s="10" t="e">
        <f ca="1">SUMPRODUCT((成本日报!$A$3:$A$95=计划!B527)*(成本日报!$B$3:$B$95=计划!$D527),成本日报!$C$3:$C$95)</f>
        <v>#REF!</v>
      </c>
      <c r="G527" s="423">
        <f ca="1">G526+C526</f>
        <v>43607.458333332084</v>
      </c>
      <c r="H527" s="423">
        <f ca="1">$G527+$C527/60*10+$C527*0</f>
        <v>43607.46527777653</v>
      </c>
      <c r="I527" s="423">
        <f ca="1">$G527+$C527/60*18+$C527*0</f>
        <v>43607.470833332081</v>
      </c>
      <c r="J527" s="423">
        <f ca="1">$G527+$C527/60*0+$C527*1</f>
        <v>43607.499999998749</v>
      </c>
      <c r="K527" s="423">
        <f ca="1">$G527+$C527/60*30+$C527*2</f>
        <v>43607.562499998756</v>
      </c>
      <c r="L527" s="423">
        <f ca="1">$G527+$C527/60*0+$C527*3</f>
        <v>43607.583333332084</v>
      </c>
      <c r="M527" s="424" t="str">
        <f>IF(_tag_month_day!A517="","",_tag_month_day!A517)</f>
        <v/>
      </c>
      <c r="N527" s="424" t="str">
        <f>IF(_tag_month_day!B517="","",_tag_month_day!B517)</f>
        <v/>
      </c>
      <c r="O527" s="425" t="e">
        <f>IF(M527+N527=0,"",M527+N527)</f>
        <v>#VALUE!</v>
      </c>
      <c r="P527" s="424" t="str">
        <f>IF(_tag_month_day!C517="","",_tag_month_day!C517)</f>
        <v/>
      </c>
      <c r="Q527" s="424" t="str">
        <f>IF(_tag_month_day!D517="","",_tag_month_day!D517)</f>
        <v/>
      </c>
      <c r="R527" s="426" t="str">
        <f>IF(_tag_month_day!CB517="","",_tag_month_day!CB517/100)</f>
        <v/>
      </c>
      <c r="S527" s="427" t="str">
        <f>IF(_tag_month_day!E517="","",_tag_month_day!E517)</f>
        <v/>
      </c>
      <c r="T527" s="427" t="str">
        <f>IF(_tag_month_day!F517="","",_tag_month_day!F517)</f>
        <v/>
      </c>
      <c r="U527" s="428" t="e">
        <f>S527+T527</f>
        <v>#VALUE!</v>
      </c>
      <c r="V527" s="429" t="e">
        <f>U527/AJ527</f>
        <v>#VALUE!</v>
      </c>
      <c r="W527" s="430" t="str">
        <f>IF(_jhy_month_day!A517="","",_jhy_month_day!A517)</f>
        <v/>
      </c>
      <c r="X527" s="431" t="str">
        <f>IF(_jhy_month_day!B517="","",_jhy_month_day!B517/100)</f>
        <v/>
      </c>
      <c r="Y527" s="431" t="str">
        <f>IF(_jhy_month_day!C517="","",_jhy_month_day!C517/100)</f>
        <v/>
      </c>
      <c r="Z527" s="432">
        <f>Z523+1</f>
        <v>129</v>
      </c>
      <c r="AA527" s="433" t="str">
        <f>IF(_tag_month_day!G517="","",_tag_month_day!G517/100)</f>
        <v/>
      </c>
      <c r="AB527" s="433" t="str">
        <f>IF(_tag_month_day!H517="","",_tag_month_day!H517/100)</f>
        <v/>
      </c>
      <c r="AC527" s="434">
        <f>IF(X527="",AC526,BK527*($AV526*X527+$AW526*FD526+$AX526*FI526+$AY526*FN526+$AZ526*FS526+$BA526*FX526+$BG526*GE526)/(AV526*Y527+AX526*FK526+AW526*FF526+AY526*FP526+AZ526*FU526+BA526*FZ526+BG526*GG526+BB526*GK526+BC526*GN526+BD526*GP526))</f>
        <v>1.59963432013121</v>
      </c>
      <c r="AD527" s="435" t="str">
        <f>IF(AC527=AC526,"",AC527-AC526)</f>
        <v/>
      </c>
      <c r="AE527" s="436" t="str">
        <f>IF(1-AF527=0,"",(1-AF527))</f>
        <v/>
      </c>
      <c r="AF527" s="437">
        <v>1</v>
      </c>
      <c r="AG527" s="10" t="str">
        <f>AG526</f>
        <v>9A3</v>
      </c>
      <c r="AH527" s="438" t="str">
        <f>AH526</f>
        <v/>
      </c>
      <c r="AI527" s="424"/>
      <c r="AJ527" s="10" t="str">
        <f>IF(_tag_month_day!I517="","",_tag_month_day!I517)</f>
        <v/>
      </c>
      <c r="AK527" s="440"/>
      <c r="AL527" s="440"/>
      <c r="AM527" s="440"/>
      <c r="AN527" s="441">
        <f>AN526</f>
        <v>2</v>
      </c>
      <c r="AO527" s="441">
        <f>AO526</f>
        <v>8</v>
      </c>
      <c r="AP527" s="442" t="e">
        <f>(IF(AN527=0,AS526,AS526*(1+AO527/AN527)/(AR527+AO527/AN527)))+AT527</f>
        <v>#VALUE!</v>
      </c>
      <c r="AQ527" s="443" t="str">
        <f>IF(_tag_month_day!J517="","",_tag_month_day!J517/100)</f>
        <v/>
      </c>
      <c r="AR527" s="444">
        <f>AR526</f>
        <v>1.3</v>
      </c>
      <c r="AS527" s="445" t="e">
        <f>AQ527*(AN527*AR527+AO527)/(AN527+AO527)</f>
        <v>#VALUE!</v>
      </c>
      <c r="AT527" s="445" t="e">
        <f>(SUM(BE527:BF527)-SUM(BE526:BF526))*0.05</f>
        <v>#VALUE!</v>
      </c>
      <c r="AU527" s="446" t="str">
        <f>IF(_tag_month_day!CC517="","",IF(_tag_month_day!CC517&gt;0,_tag_month_day!CD517,_tag_month_day!CE517))</f>
        <v/>
      </c>
      <c r="AV527" s="447" t="str">
        <f>IF(_tag_month_day!L517="","",_tag_month_day!L517/100)</f>
        <v/>
      </c>
      <c r="AW527" s="431">
        <f>AW526</f>
        <v>0</v>
      </c>
      <c r="AX527" s="431">
        <f>AX526</f>
        <v>0</v>
      </c>
      <c r="AY527" s="431" t="str">
        <f>IF(_tag_month_day!M517="","",_tag_month_day!M517/100)</f>
        <v/>
      </c>
      <c r="AZ527" s="431" t="str">
        <f>IF(_tag_month_day!N517="","",_tag_month_day!N517/100)</f>
        <v/>
      </c>
      <c r="BA527" s="431" t="str">
        <f>IF(_tag_month_day!O517="","",_tag_month_day!O517/100)</f>
        <v/>
      </c>
      <c r="BB527" s="448" t="str">
        <f>IF(_tag_month_day!P517="","",_tag_month_day!P517/100)</f>
        <v/>
      </c>
      <c r="BC527" s="448">
        <f>BC526</f>
        <v>0</v>
      </c>
      <c r="BD527" s="448" t="str">
        <f>IF(_tag_month_day!Q517="","",_tag_month_day!Q517/100)</f>
        <v/>
      </c>
      <c r="BE527" s="449" t="str">
        <f>IF(_tag_month_day!R517="","",_tag_month_day!R517/100)</f>
        <v/>
      </c>
      <c r="BF527" s="388" t="e">
        <f>(AU527*(100+BE527*100))/(AJ527-AU527)/100</f>
        <v>#VALUE!</v>
      </c>
      <c r="BG527" s="450" t="e">
        <f>BE527+BF527</f>
        <v>#VALUE!</v>
      </c>
      <c r="BH527" s="451" t="e">
        <f>SUM(AV527:BF527)</f>
        <v>#VALUE!</v>
      </c>
      <c r="BI527" s="452" t="e">
        <f>IF(CX527=0,BI526,(DK527*查询!$R$5+DL527*查询!$Q$5+DM527*查询!$N$5+DN527*查询!$O$5+DO527*查询!$P$5)*AF527/CX527)</f>
        <v>#VALUE!</v>
      </c>
      <c r="BJ527" s="452" t="e">
        <f>IF(CX527=0,BJ526,(DP527*查询!$S$5+DQ527*查询!$T$5+DR527*查询!$U$5)*AF527/CX527)</f>
        <v>#VALUE!</v>
      </c>
      <c r="BK527" s="452">
        <f>BK526</f>
        <v>1</v>
      </c>
      <c r="BL527" s="453" t="e">
        <f>SUMPRODUCT((AV527:BA527)*(GS527:GX527))/((GS527:GX527)+SUM(BB527:BD527)*GY527+BG527*GZ527)</f>
        <v>#VALUE!</v>
      </c>
      <c r="BM527" s="453" t="e">
        <f>BK527*($AV527*FB527+$AW527*FD527+$AX527*FI527+$AY527*FN527+$AZ527*FS527+$BA527*FX527+$BG527*GE527)/(AV527*EY527+AX527*FK527+AW527*FF527+AY527*FP527+AZ527*FU527+BA527*FZ527+BG527*GG527+BB527*GK527+BC527*GN527+BD527*GP527)</f>
        <v>#VALUE!</v>
      </c>
      <c r="BN527" s="453" t="e">
        <f>($AV527*FC527+$AX527*FJ527+$AW527*FE527+$AY527*FO527+$AZ527*FT527+$BA527*FY527+$BG527*GF527)/($AV527*FA527+BG527*GH527+BB527*GL527+BC527*GO527+BD527*GQ527+BA527*GA527)</f>
        <v>#VALUE!</v>
      </c>
      <c r="BO527" s="454" t="e">
        <f>SUMPRODUCT(AV527:BA527*GS527:GX527)/(GS527:GX527+(BB527+BC527+BD527)*GY527+BG527)</f>
        <v>#VALUE!</v>
      </c>
      <c r="BP527" s="454" t="e">
        <f>SUMPRODUCT(AV527:BA527*GS527:GX527)/(GS527:GX527+(BB527+BC527+BD527)*GY527+BG527)</f>
        <v>#VALUE!</v>
      </c>
      <c r="BQ527" s="454" t="e">
        <f>SUMPRODUCT(AV527:BA527*GS527:GX527)/(GS527:GX527+(BB527+BC527+BD527)*GY527+BG527)</f>
        <v>#VALUE!</v>
      </c>
      <c r="BR527" s="453" t="str">
        <f>IF(_tag_month_day!T517="","",_tag_month_day!T517)</f>
        <v/>
      </c>
      <c r="BS527" s="453" t="str">
        <f>IF(_tag_month_day!U517="","",_tag_month_day!U517)</f>
        <v/>
      </c>
      <c r="BT527" s="455" t="str">
        <f>IF(CK527="","",IF((CK527&gt;=BV527-0.12)*(CK527&lt;=BV527+0.12),"合格","不合格"))</f>
        <v/>
      </c>
      <c r="BU527" s="456" t="str">
        <f>IF(_tag_month_day!V517="","",_tag_month_day!V517)</f>
        <v/>
      </c>
      <c r="BV527" s="457" t="str">
        <f>IF(_tag_month_day!W517="","",_tag_month_day!W517)</f>
        <v/>
      </c>
      <c r="BW527" s="458" t="str">
        <f>IF(_tag_month_day!X517="","",_tag_month_day!X517)</f>
        <v/>
      </c>
      <c r="BX527" s="458" t="str">
        <f>IF(_tag_month_day!Y517="","",_tag_month_day!Y517)</f>
        <v/>
      </c>
      <c r="BY527" s="459">
        <f ca="1">L527</f>
        <v>43607.583333332084</v>
      </c>
      <c r="BZ527" s="460"/>
      <c r="CA527" s="461"/>
      <c r="CB527" s="424" t="str">
        <f>IF(_tag_month_day!Z517="","",_tag_month_day!Z517)</f>
        <v/>
      </c>
      <c r="CC527" s="424" t="str">
        <f>IF(_tag_month_day!AA517="","",_tag_month_day!AA517)</f>
        <v/>
      </c>
      <c r="CD527" s="424" t="str">
        <f>IF(_tag_month_day!AB517="","",_tag_month_day!AB517)</f>
        <v/>
      </c>
      <c r="CE527" s="424" t="str">
        <f>IF(_tag_month_day!AC517="","",_tag_month_day!AC517)</f>
        <v/>
      </c>
      <c r="CF527" s="424" t="str">
        <f>IF(_tag_month_day!AD517="","",_tag_month_day!AD517)</f>
        <v/>
      </c>
      <c r="CG527" s="424" t="str">
        <f>IF(_tag_month_day!AE517="","",_tag_month_day!AE517)</f>
        <v/>
      </c>
      <c r="CH527" s="424" t="str">
        <f>IF(_tag_month_day!AF517="","",_tag_month_day!AF517)</f>
        <v/>
      </c>
      <c r="CI527" s="424" t="str">
        <f>IF(_tag_month_day!AG517="","",_tag_month_day!AG517)</f>
        <v/>
      </c>
      <c r="CJ527" s="424" t="str">
        <f>IF(_tag_month_day!AH517="","",_tag_month_day!AH517)</f>
        <v/>
      </c>
      <c r="CK527" s="424" t="str">
        <f>IF(_tag_month_day!AI517="","",_tag_month_day!AI517)</f>
        <v/>
      </c>
      <c r="CL527" s="4" t="str">
        <f>IF(_tag_month_day!AJ517="","",_tag_month_day!AJ517)</f>
        <v/>
      </c>
      <c r="CM527" s="4" t="str">
        <f>IF(_tag_month_day!AK517="","",_tag_month_day!AK517)</f>
        <v/>
      </c>
      <c r="CN527" s="4" t="str">
        <f>IF(_tag_month_day!AL517="","",_tag_month_day!AL517)</f>
        <v/>
      </c>
      <c r="CO527" s="4" t="str">
        <f>IF(_tag_month_day!AM517="","",_tag_month_day!AM517)</f>
        <v/>
      </c>
      <c r="CP527" s="4" t="str">
        <f>IF(_tag_month_day!AN517="","",_tag_month_day!AN517)</f>
        <v/>
      </c>
      <c r="CQ527" s="4" t="str">
        <f>IF(_tag_month_day!AO517="","",_tag_month_day!AO517)</f>
        <v/>
      </c>
      <c r="CR527" s="462" t="str">
        <f>IF(_tag_month_day!AP517="","",_tag_month_day!AP517)</f>
        <v/>
      </c>
      <c r="CS527" s="463" t="str">
        <f>IF(_tag_month_day!AQ517="","",_tag_month_day!AQ517)</f>
        <v/>
      </c>
      <c r="CT527" s="4" t="str">
        <f>IF(_tag_month_day!AR517="","",_tag_month_day!AR517)</f>
        <v/>
      </c>
      <c r="CU527" s="464" t="e">
        <f>DU527/AJ527</f>
        <v>#VALUE!</v>
      </c>
      <c r="CV527" s="451" t="e">
        <f>BG527/BH527</f>
        <v>#VALUE!</v>
      </c>
      <c r="CW527" s="465" t="e">
        <f>AJ527*(1-CV527)*CU527*AF527</f>
        <v>#VALUE!</v>
      </c>
      <c r="CX527" s="465" t="e">
        <f>CW527*94%</f>
        <v>#VALUE!</v>
      </c>
      <c r="CY527" s="466" t="e">
        <f>IF(CX527=0,0,DS527/(DS527+CX527))</f>
        <v>#VALUE!</v>
      </c>
      <c r="CZ527" s="465" t="e">
        <f>$AJ527*EF527</f>
        <v>#VALUE!</v>
      </c>
      <c r="DA527" s="465" t="e">
        <f>$AJ527*EG527</f>
        <v>#VALUE!</v>
      </c>
      <c r="DB527" s="465" t="e">
        <f>$AJ527*EH527</f>
        <v>#VALUE!</v>
      </c>
      <c r="DC527" s="465" t="e">
        <f>$AJ527*EI527</f>
        <v>#VALUE!</v>
      </c>
      <c r="DD527" s="465" t="e">
        <f>$AJ527*EJ527</f>
        <v>#VALUE!</v>
      </c>
      <c r="DE527" s="465" t="e">
        <f>$AJ527*EK527</f>
        <v>#VALUE!</v>
      </c>
      <c r="DF527" s="465" t="e">
        <f>$AJ527*EL527</f>
        <v>#VALUE!</v>
      </c>
      <c r="DG527" s="465" t="e">
        <f>$AJ527*EM527</f>
        <v>#VALUE!</v>
      </c>
      <c r="DH527" s="465" t="e">
        <f>$AJ527*EN527</f>
        <v>#VALUE!</v>
      </c>
      <c r="DI527" s="465" t="e">
        <f>$AJ527*EO527</f>
        <v>#VALUE!</v>
      </c>
      <c r="DJ527" s="465" t="e">
        <f>CZ527*(1-EP527)</f>
        <v>#VALUE!</v>
      </c>
      <c r="DK527" s="465" t="e">
        <f>DA527*(1-ER527)</f>
        <v>#VALUE!</v>
      </c>
      <c r="DL527" s="465" t="e">
        <f>DB527*(1-EQ527)</f>
        <v>#VALUE!</v>
      </c>
      <c r="DM527" s="465" t="e">
        <f>DC527*(1-ES527)</f>
        <v>#VALUE!</v>
      </c>
      <c r="DN527" s="465" t="e">
        <f>DD527*(1-ET527)</f>
        <v>#VALUE!</v>
      </c>
      <c r="DO527" s="465" t="e">
        <f>DE527</f>
        <v>#VALUE!</v>
      </c>
      <c r="DP527" s="465" t="e">
        <f>DF527*(1-EU527)</f>
        <v>#VALUE!</v>
      </c>
      <c r="DQ527" s="465" t="e">
        <f>DG527*(1-EV527)</f>
        <v>#VALUE!</v>
      </c>
      <c r="DR527" s="465" t="e">
        <f>DH527*(1-EW527)</f>
        <v>#VALUE!</v>
      </c>
      <c r="DS527" s="465" t="e">
        <f>DI527</f>
        <v>#VALUE!</v>
      </c>
      <c r="DT527" s="465" t="e">
        <f>SUM(DJ527:DS527)</f>
        <v>#VALUE!</v>
      </c>
      <c r="DU527" s="465" t="e">
        <f>(GS527:GX527)+(DP527+DQ527+DR527)*GY527+DS527</f>
        <v>#VALUE!</v>
      </c>
      <c r="DV527" s="451" t="e">
        <f>AV527/$BH527/(1-EP527)</f>
        <v>#VALUE!</v>
      </c>
      <c r="DW527" s="451" t="e">
        <f>AW527/$BH527/(1-ER527)</f>
        <v>#VALUE!</v>
      </c>
      <c r="DX527" s="451" t="e">
        <f>AX527/$BH527/(1-EQ527)</f>
        <v>#VALUE!</v>
      </c>
      <c r="DY527" s="451" t="e">
        <f>AY527/$BH527/(1-ES527)</f>
        <v>#VALUE!</v>
      </c>
      <c r="DZ527" s="451" t="e">
        <f>AZ527/$BH527/(1-ET527)</f>
        <v>#VALUE!</v>
      </c>
      <c r="EA527" s="451" t="e">
        <f>BA527/$BH527/(1-AX527)</f>
        <v>#VALUE!</v>
      </c>
      <c r="EB527" s="451" t="e">
        <f>BB527/$BH527/(1-EU527)</f>
        <v>#VALUE!</v>
      </c>
      <c r="EC527" s="451" t="e">
        <f>BC527/$BH527/(1-EV527)</f>
        <v>#VALUE!</v>
      </c>
      <c r="ED527" s="451" t="e">
        <f>BD527/$BH527/(1-EW527)</f>
        <v>#VALUE!</v>
      </c>
      <c r="EE527" s="451" t="e">
        <f>BG527/BH527</f>
        <v>#VALUE!</v>
      </c>
      <c r="EF527" s="451" t="e">
        <f>DV527/SUM($DV527:$EE527)</f>
        <v>#VALUE!</v>
      </c>
      <c r="EG527" s="451" t="e">
        <f>DW527/SUM($DV527:$EE527)</f>
        <v>#VALUE!</v>
      </c>
      <c r="EH527" s="451" t="e">
        <f>DX527/SUM($DV527:$EE527)</f>
        <v>#VALUE!</v>
      </c>
      <c r="EI527" s="451" t="e">
        <f>DY527/SUM($DV527:$EE527)</f>
        <v>#VALUE!</v>
      </c>
      <c r="EJ527" s="451" t="e">
        <f>DZ527/SUM($DV527:$EE527)</f>
        <v>#VALUE!</v>
      </c>
      <c r="EK527" s="451" t="e">
        <f>EA527/SUM($DV527:$EE527)</f>
        <v>#VALUE!</v>
      </c>
      <c r="EL527" s="451" t="e">
        <f>EB527/SUM($DV527:$EE527)</f>
        <v>#VALUE!</v>
      </c>
      <c r="EM527" s="451" t="e">
        <f>EC527/SUM($DV527:$EE527)</f>
        <v>#VALUE!</v>
      </c>
      <c r="EN527" s="451" t="e">
        <f>ED527/SUM($DV527:$EE527)</f>
        <v>#VALUE!</v>
      </c>
      <c r="EO527" s="451" t="e">
        <f>EE527/SUM($DV527:$EE527)</f>
        <v>#VALUE!</v>
      </c>
      <c r="EP527" s="450">
        <f>EP526</f>
        <v>0.080000000000000002</v>
      </c>
      <c r="EQ527" s="450">
        <f>EQ526</f>
        <v>0.014999999999999999</v>
      </c>
      <c r="ER527" s="450">
        <f>ER526</f>
        <v>0.014999999999999999</v>
      </c>
      <c r="ES527" s="450">
        <f>ES526</f>
        <v>0.014999999999999999</v>
      </c>
      <c r="ET527" s="450">
        <f>ET526</f>
        <v>0.014999999999999999</v>
      </c>
      <c r="EU527" s="450">
        <f>EU526</f>
        <v>0.089999999999999997</v>
      </c>
      <c r="EV527" s="450">
        <f>EV526</f>
        <v>0.089999999999999997</v>
      </c>
      <c r="EW527" s="450">
        <f>EW526</f>
        <v>0.089999999999999997</v>
      </c>
      <c r="EX527" s="431" t="str">
        <f>IF(_tag_month_day!AS517="","",_tag_month_day!AS517/100)</f>
        <v/>
      </c>
      <c r="EY527" s="431" t="str">
        <f>IF(_tag_month_day!AT517="","",_tag_month_day!AT517/100)</f>
        <v/>
      </c>
      <c r="EZ527" s="431" t="str">
        <f>IF(_tag_month_day!AU517="","",_tag_month_day!AU517/100)</f>
        <v/>
      </c>
      <c r="FA527" s="431" t="str">
        <f>IF(_tag_month_day!AV517="","",_tag_month_day!AV517/100)</f>
        <v/>
      </c>
      <c r="FB527" s="431" t="str">
        <f>IF(_tag_month_day!AW517="","",_tag_month_day!AW517/100)</f>
        <v/>
      </c>
      <c r="FC527" s="431" t="str">
        <f>IF(_tag_month_day!AX517="","",_tag_month_day!AX517/100)</f>
        <v/>
      </c>
      <c r="FD527" s="449" t="str">
        <f>IF(_tag_month_day!AY517="","",_tag_month_day!AY517/100)</f>
        <v/>
      </c>
      <c r="FE527" s="449" t="str">
        <f>IF(_tag_month_day!AZ517="","",_tag_month_day!AZ517/100)</f>
        <v/>
      </c>
      <c r="FF527" s="449" t="str">
        <f>IF(_tag_month_day!BA517="","",_tag_month_day!BA517/100)</f>
        <v/>
      </c>
      <c r="FG527" s="449" t="str">
        <f>IF(_tag_month_day!BB517="","",_tag_month_day!BB517/100)</f>
        <v/>
      </c>
      <c r="FH527" s="467" t="str">
        <f>IF(_tag_month_day!BC517="","",_tag_month_day!BC517/100)</f>
        <v/>
      </c>
      <c r="FI527" s="449">
        <f>FI526</f>
        <v>0.40999999999999998</v>
      </c>
      <c r="FJ527" s="449">
        <f>FJ526</f>
        <v>0.11</v>
      </c>
      <c r="FK527" s="449">
        <f>FK526</f>
        <v>0.014999999999999999</v>
      </c>
      <c r="FL527" s="449">
        <f>FL526</f>
        <v>0</v>
      </c>
      <c r="FM527" s="467">
        <f>FM526</f>
        <v>0.0001</v>
      </c>
      <c r="FN527" s="449">
        <f>FN526</f>
        <v>0.32000000000000001</v>
      </c>
      <c r="FO527" s="449">
        <f>FO526</f>
        <v>0.20000000000000001</v>
      </c>
      <c r="FP527" s="449">
        <f>FP526</f>
        <v>0.01</v>
      </c>
      <c r="FQ527" s="449">
        <f>FQ526</f>
        <v>0</v>
      </c>
      <c r="FR527" s="467">
        <f>FR526</f>
        <v>0.0001</v>
      </c>
      <c r="FS527" s="449" t="str">
        <f>IF(_tag_month_day!BD517="","",_tag_month_day!BD517/100)</f>
        <v/>
      </c>
      <c r="FT527" s="449" t="str">
        <f>IF(_tag_month_day!BE517="","",_tag_month_day!BE517/100)</f>
        <v/>
      </c>
      <c r="FU527" s="449" t="str">
        <f>IF(_tag_month_day!BF517="","",_tag_month_day!BF517/100)</f>
        <v/>
      </c>
      <c r="FV527" s="449" t="str">
        <f>IF(_tag_month_day!BG517="","",_tag_month_day!BG517/100)</f>
        <v/>
      </c>
      <c r="FW527" s="467" t="str">
        <f>IF(_tag_month_day!BH517="","",_tag_month_day!BH517/100)</f>
        <v/>
      </c>
      <c r="FX527" s="449" t="str">
        <f>IF(_tag_month_day!BI517="","",_tag_month_day!BI517/100)</f>
        <v/>
      </c>
      <c r="FY527" s="449" t="str">
        <f>IF(_tag_month_day!BJ517="","",_tag_month_day!BJ517/100)</f>
        <v/>
      </c>
      <c r="FZ527" s="468" t="str">
        <f>IF(_tag_month_day!BK517="","",_tag_month_day!BK517/100)</f>
        <v/>
      </c>
      <c r="GA527" s="449" t="str">
        <f>IF(_tag_month_day!BL517="","",_tag_month_day!BL517/100)</f>
        <v/>
      </c>
      <c r="GB527" s="467" t="str">
        <f>IF(_tag_month_day!BM517="","",_tag_month_day!BM517/100)</f>
        <v/>
      </c>
      <c r="GC527" s="431" t="str">
        <f>IF(_tag_month_day!BN517="","",_tag_month_day!BN517/100)</f>
        <v/>
      </c>
      <c r="GD527" s="431" t="str">
        <f>IF(_tag_month_day!BO517="","",_tag_month_day!BO517/100)</f>
        <v/>
      </c>
      <c r="GE527" s="431" t="str">
        <f>IF(_tag_month_day!BP517="","",_tag_month_day!BP517/100)</f>
        <v/>
      </c>
      <c r="GF527" s="431" t="str">
        <f>IF(_tag_month_day!BQ517="","",_tag_month_day!BQ517/100)</f>
        <v/>
      </c>
      <c r="GG527" s="431" t="str">
        <f>IF(_tag_month_day!BR517="","",_tag_month_day!BR517/100)</f>
        <v/>
      </c>
      <c r="GH527" s="431" t="str">
        <f>IF(_tag_month_day!BS517="","",_tag_month_day!BS517/100)</f>
        <v/>
      </c>
      <c r="GI527" s="467" t="str">
        <f>IF(_tag_month_day!BT517="","",_tag_month_day!BT517/100)</f>
        <v/>
      </c>
      <c r="GJ527" s="469" t="str">
        <f>IF(_tag_month_day!BU517="","",_tag_month_day!BU517/100)</f>
        <v/>
      </c>
      <c r="GK527" s="470">
        <f>GK526</f>
        <v>0.070000000000000007</v>
      </c>
      <c r="GL527" s="470">
        <f>GL526</f>
        <v>0.029999999999999999</v>
      </c>
      <c r="GM527" s="471" t="str">
        <f>IF(_tag_month_day!BX517="","",_tag_month_day!BX517/100)</f>
        <v/>
      </c>
      <c r="GN527" s="470">
        <f>GN526</f>
        <v>0.070000000000000007</v>
      </c>
      <c r="GO527" s="470">
        <f>GO526</f>
        <v>0.029999999999999999</v>
      </c>
      <c r="GP527" s="470">
        <f>GP526</f>
        <v>0.089999999999999997</v>
      </c>
      <c r="GQ527" s="470">
        <f>GQ526</f>
        <v>0.029999999999999999</v>
      </c>
      <c r="GR527" s="471" t="str">
        <f>IF(_tag_month_day!CA517="","",_tag_month_day!CA517/100)</f>
        <v/>
      </c>
      <c r="GS527" s="472">
        <f>GS526</f>
        <v>0.95299999999999996</v>
      </c>
      <c r="GT527" s="472">
        <f>GT526</f>
        <v>0.55000000000000004</v>
      </c>
      <c r="GU527" s="472">
        <f>GU526</f>
        <v>0.55000000000000004</v>
      </c>
      <c r="GV527" s="472">
        <f>GV526</f>
        <v>0.55000000000000004</v>
      </c>
      <c r="GW527" s="472">
        <f>GW526</f>
        <v>0.5</v>
      </c>
      <c r="GX527" s="472">
        <f>GX526</f>
        <v>0.93500000000000005</v>
      </c>
      <c r="GY527" s="472">
        <f>GY526</f>
        <v>0.14999999999999999</v>
      </c>
      <c r="GZ527" s="472">
        <f>GZ526</f>
        <v>1</v>
      </c>
      <c r="HA527" s="474">
        <f>HA526</f>
        <v>0.047</v>
      </c>
      <c r="HB527" s="474">
        <f>HB526</f>
        <v>0.45000000000000001</v>
      </c>
      <c r="HC527" s="474">
        <f>HC526</f>
        <v>0.45000000000000001</v>
      </c>
      <c r="HD527" s="474">
        <f>HD526</f>
        <v>0.45000000000000001</v>
      </c>
      <c r="HE527" s="474">
        <f>HE526</f>
        <v>0.5</v>
      </c>
      <c r="HF527" s="474">
        <f>HF526</f>
        <v>0.065000000000000002</v>
      </c>
      <c r="HG527" s="474">
        <f>HG526</f>
        <v>0.84999999999999998</v>
      </c>
      <c r="HH527" s="474">
        <f>HH526</f>
        <v>0</v>
      </c>
      <c r="HI527" s="10">
        <f>IF(BZ527&lt;&gt;"",CK527-BV527,0)</f>
        <v>0</v>
      </c>
      <c r="HJ527" s="10" t="e">
        <f>IF(AJ527&gt;0,AH527-AJ527,0)</f>
        <v>#VALUE!</v>
      </c>
      <c r="HK527" s="466">
        <f>HK526</f>
        <v>0.84999999999999998</v>
      </c>
      <c r="HL527" s="424">
        <f>HL526</f>
        <v>550000</v>
      </c>
      <c r="HM527" s="424">
        <f>HM526</f>
        <v>480000</v>
      </c>
      <c r="HN527" s="465" t="e">
        <f>(DJ527*EZ527+DK527*FH527+DL527*FM527+DM527*FR527+DN527*FW527+DO527*GB527+DS527*GI527+DP527*GM527+DR527*GR527)*1000*2</f>
        <v>#VALUE!</v>
      </c>
      <c r="HO527" s="465" t="e">
        <f>HN527*HK527*$HO$2/HL527*1000000</f>
        <v>#VALUE!</v>
      </c>
      <c r="HP527" s="465" t="e">
        <f>HN527*HK527*$HP$2/HM527*1000000</f>
        <v>#VALUE!</v>
      </c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</row>
    <row customFormat="1" r="528" s="0">
      <c r="A528" s="420">
        <v>517</v>
      </c>
      <c r="B528" s="421">
        <f ca="1">IF(D528=D527,B527,IF(D528="夜班",B527+1,B527))</f>
        <v>43607</v>
      </c>
      <c r="C528" s="422">
        <f>C527</f>
        <v>0.041666666666666699</v>
      </c>
      <c r="D528" s="10" t="str">
        <f ca="1">IF(HOUR(G528)&lt;8,"夜班",IF(HOUR(G528)&lt;16,"白班",IF(HOUR(G528)&lt;24,"中班",0)))</f>
        <v>白班</v>
      </c>
      <c r="E528" s="10" t="e">
        <f ca="1">IF(F528=1,"甲",IF(F528=2,"乙",IF(F528=3,"丙",IF(F528=4,"丁",""))))</f>
        <v>#REF!</v>
      </c>
      <c r="F528" s="10" t="e">
        <f ca="1">SUMPRODUCT((成本日报!$A$3:$A$95=计划!B528)*(成本日报!$B$3:$B$95=计划!$D528),成本日报!$C$3:$C$95)</f>
        <v>#REF!</v>
      </c>
      <c r="G528" s="423">
        <f ca="1">G527+C527</f>
        <v>43607.499999998749</v>
      </c>
      <c r="H528" s="423">
        <f ca="1">$G528+$C528/60*10+$C528*0</f>
        <v>43607.506944443194</v>
      </c>
      <c r="I528" s="423">
        <f ca="1">$G528+$C528/60*18+$C528*0</f>
        <v>43607.512499998746</v>
      </c>
      <c r="J528" s="423">
        <f ca="1">$G528+$C528/60*0+$C528*1</f>
        <v>43607.541666665413</v>
      </c>
      <c r="K528" s="423">
        <f ca="1">$G528+$C528/60*30+$C528*2</f>
        <v>43607.60416666542</v>
      </c>
      <c r="L528" s="423">
        <f ca="1">$G528+$C528/60*0+$C528*3</f>
        <v>43607.624999998749</v>
      </c>
      <c r="M528" s="424" t="str">
        <f>IF(_tag_month_day!A518="","",_tag_month_day!A518)</f>
        <v/>
      </c>
      <c r="N528" s="424" t="str">
        <f>IF(_tag_month_day!B518="","",_tag_month_day!B518)</f>
        <v/>
      </c>
      <c r="O528" s="425" t="e">
        <f>IF(M528+N528=0,"",M528+N528)</f>
        <v>#VALUE!</v>
      </c>
      <c r="P528" s="424" t="str">
        <f>IF(_tag_month_day!C518="","",_tag_month_day!C518)</f>
        <v/>
      </c>
      <c r="Q528" s="424" t="str">
        <f>IF(_tag_month_day!D518="","",_tag_month_day!D518)</f>
        <v/>
      </c>
      <c r="R528" s="426" t="str">
        <f>IF(_tag_month_day!CB518="","",_tag_month_day!CB518/100)</f>
        <v/>
      </c>
      <c r="S528" s="427" t="str">
        <f>IF(_tag_month_day!E518="","",_tag_month_day!E518)</f>
        <v/>
      </c>
      <c r="T528" s="427" t="str">
        <f>IF(_tag_month_day!F518="","",_tag_month_day!F518)</f>
        <v/>
      </c>
      <c r="U528" s="428" t="e">
        <f>S528+T528</f>
        <v>#VALUE!</v>
      </c>
      <c r="V528" s="429" t="e">
        <f>U528/AJ528</f>
        <v>#VALUE!</v>
      </c>
      <c r="W528" s="430" t="str">
        <f>IF(_jhy_month_day!A518="","",_jhy_month_day!A518)</f>
        <v/>
      </c>
      <c r="X528" s="431" t="str">
        <f>IF(_jhy_month_day!B518="","",_jhy_month_day!B518/100)</f>
        <v/>
      </c>
      <c r="Y528" s="431" t="str">
        <f>IF(_jhy_month_day!C518="","",_jhy_month_day!C518/100)</f>
        <v/>
      </c>
      <c r="Z528" s="432">
        <f>Z524+1</f>
        <v>130</v>
      </c>
      <c r="AA528" s="433" t="str">
        <f>IF(_tag_month_day!G518="","",_tag_month_day!G518/100)</f>
        <v/>
      </c>
      <c r="AB528" s="433" t="str">
        <f>IF(_tag_month_day!H518="","",_tag_month_day!H518/100)</f>
        <v/>
      </c>
      <c r="AC528" s="434">
        <f>IF(X528="",AC527,BK528*($AV527*X528+$AW527*FD527+$AX527*FI527+$AY527*FN527+$AZ527*FS527+$BA527*FX527+$BG527*GE527)/(AV527*Y528+AX527*FK527+AW527*FF527+AY527*FP527+AZ527*FU527+BA527*FZ527+BG527*GG527+BB527*GK527+BC527*GN527+BD527*GP527))</f>
        <v>1.59963432013121</v>
      </c>
      <c r="AD528" s="435" t="str">
        <f>IF(AC528=AC527,"",AC528-AC527)</f>
        <v/>
      </c>
      <c r="AE528" s="436" t="str">
        <f>IF(1-AF528=0,"",(1-AF528))</f>
        <v/>
      </c>
      <c r="AF528" s="437">
        <v>1</v>
      </c>
      <c r="AG528" s="10" t="str">
        <f>AG527</f>
        <v>9A3</v>
      </c>
      <c r="AH528" s="438" t="str">
        <f>AH527</f>
        <v/>
      </c>
      <c r="AI528" s="424"/>
      <c r="AJ528" s="10" t="str">
        <f>IF(_tag_month_day!I518="","",_tag_month_day!I518)</f>
        <v/>
      </c>
      <c r="AK528" s="440"/>
      <c r="AL528" s="440"/>
      <c r="AM528" s="440"/>
      <c r="AN528" s="441">
        <f>AN527</f>
        <v>2</v>
      </c>
      <c r="AO528" s="441">
        <f>AO527</f>
        <v>8</v>
      </c>
      <c r="AP528" s="442" t="e">
        <f>(IF(AN528=0,AS527,AS527*(1+AO528/AN528)/(AR528+AO528/AN528)))+AT528</f>
        <v>#VALUE!</v>
      </c>
      <c r="AQ528" s="443" t="str">
        <f>IF(_tag_month_day!J518="","",_tag_month_day!J518/100)</f>
        <v/>
      </c>
      <c r="AR528" s="444">
        <f>AR527</f>
        <v>1.3</v>
      </c>
      <c r="AS528" s="445" t="e">
        <f>AQ528*(AN528*AR528+AO528)/(AN528+AO528)</f>
        <v>#VALUE!</v>
      </c>
      <c r="AT528" s="445" t="e">
        <f>(SUM(BE528:BF528)-SUM(BE527:BF527))*0.05</f>
        <v>#VALUE!</v>
      </c>
      <c r="AU528" s="446" t="str">
        <f>IF(_tag_month_day!CC518="","",IF(_tag_month_day!CC518&gt;0,_tag_month_day!CD518,_tag_month_day!CE518))</f>
        <v/>
      </c>
      <c r="AV528" s="447" t="str">
        <f>IF(_tag_month_day!L518="","",_tag_month_day!L518/100)</f>
        <v/>
      </c>
      <c r="AW528" s="431">
        <f>AW527</f>
        <v>0</v>
      </c>
      <c r="AX528" s="431">
        <f>AX527</f>
        <v>0</v>
      </c>
      <c r="AY528" s="431" t="str">
        <f>IF(_tag_month_day!M518="","",_tag_month_day!M518/100)</f>
        <v/>
      </c>
      <c r="AZ528" s="431" t="str">
        <f>IF(_tag_month_day!N518="","",_tag_month_day!N518/100)</f>
        <v/>
      </c>
      <c r="BA528" s="431" t="str">
        <f>IF(_tag_month_day!O518="","",_tag_month_day!O518/100)</f>
        <v/>
      </c>
      <c r="BB528" s="448" t="str">
        <f>IF(_tag_month_day!P518="","",_tag_month_day!P518/100)</f>
        <v/>
      </c>
      <c r="BC528" s="448">
        <f>BC527</f>
        <v>0</v>
      </c>
      <c r="BD528" s="448" t="str">
        <f>IF(_tag_month_day!Q518="","",_tag_month_day!Q518/100)</f>
        <v/>
      </c>
      <c r="BE528" s="449" t="str">
        <f>IF(_tag_month_day!R518="","",_tag_month_day!R518/100)</f>
        <v/>
      </c>
      <c r="BF528" s="388" t="e">
        <f>(AU528*(100+BE528*100))/(AJ528-AU528)/100</f>
        <v>#VALUE!</v>
      </c>
      <c r="BG528" s="450" t="e">
        <f>BE528+BF528</f>
        <v>#VALUE!</v>
      </c>
      <c r="BH528" s="451" t="e">
        <f>SUM(AV528:BF528)</f>
        <v>#VALUE!</v>
      </c>
      <c r="BI528" s="452" t="e">
        <f>IF(CX528=0,BI527,(DK528*查询!$R$5+DL528*查询!$Q$5+DM528*查询!$N$5+DN528*查询!$O$5+DO528*查询!$P$5)*AF528/CX528)</f>
        <v>#VALUE!</v>
      </c>
      <c r="BJ528" s="452" t="e">
        <f>IF(CX528=0,BJ527,(DP528*查询!$S$5+DQ528*查询!$T$5+DR528*查询!$U$5)*AF528/CX528)</f>
        <v>#VALUE!</v>
      </c>
      <c r="BK528" s="452">
        <f>BK527</f>
        <v>1</v>
      </c>
      <c r="BL528" s="453" t="e">
        <f>SUMPRODUCT((AV528:BA528)*(GS528:GX528))/((GS528:GX528)+SUM(BB528:BD528)*GY528+BG528*GZ528)</f>
        <v>#VALUE!</v>
      </c>
      <c r="BM528" s="453" t="e">
        <f>BK528*($AV528*FB528+$AW528*FD528+$AX528*FI528+$AY528*FN528+$AZ528*FS528+$BA528*FX528+$BG528*GE528)/(AV528*EY528+AX528*FK528+AW528*FF528+AY528*FP528+AZ528*FU528+BA528*FZ528+BG528*GG528+BB528*GK528+BC528*GN528+BD528*GP528)</f>
        <v>#VALUE!</v>
      </c>
      <c r="BN528" s="453" t="e">
        <f>($AV528*FC528+$AX528*FJ528+$AW528*FE528+$AY528*FO528+$AZ528*FT528+$BA528*FY528+$BG528*GF528)/($AV528*FA528+BG528*GH528+BB528*GL528+BC528*GO528+BD528*GQ528+BA528*GA528)</f>
        <v>#VALUE!</v>
      </c>
      <c r="BO528" s="454" t="e">
        <f>SUMPRODUCT(AV528:BA528*GS528:GX528)/(GS528:GX528+(BB528+BC528+BD528)*GY528+BG528)</f>
        <v>#VALUE!</v>
      </c>
      <c r="BP528" s="454" t="e">
        <f>SUMPRODUCT(AV528:BA528*GS528:GX528)/(GS528:GX528+(BB528+BC528+BD528)*GY528+BG528)</f>
        <v>#VALUE!</v>
      </c>
      <c r="BQ528" s="454" t="e">
        <f>SUMPRODUCT(AV528:BA528*GS528:GX528)/(GS528:GX528+(BB528+BC528+BD528)*GY528+BG528)</f>
        <v>#VALUE!</v>
      </c>
      <c r="BR528" s="453" t="str">
        <f>IF(_tag_month_day!T518="","",_tag_month_day!T518)</f>
        <v/>
      </c>
      <c r="BS528" s="453" t="str">
        <f>IF(_tag_month_day!U518="","",_tag_month_day!U518)</f>
        <v/>
      </c>
      <c r="BT528" s="455" t="str">
        <f>IF(CK528="","",IF((CK528&gt;=BV528-0.12)*(CK528&lt;=BV528+0.12),"合格","不合格"))</f>
        <v/>
      </c>
      <c r="BU528" s="456" t="str">
        <f>IF(_tag_month_day!V518="","",_tag_month_day!V518)</f>
        <v/>
      </c>
      <c r="BV528" s="457" t="str">
        <f>IF(_tag_month_day!W518="","",_tag_month_day!W518)</f>
        <v/>
      </c>
      <c r="BW528" s="458" t="str">
        <f>IF(_tag_month_day!X518="","",_tag_month_day!X518)</f>
        <v/>
      </c>
      <c r="BX528" s="458" t="str">
        <f>IF(_tag_month_day!Y518="","",_tag_month_day!Y518)</f>
        <v/>
      </c>
      <c r="BY528" s="459">
        <f ca="1">L528</f>
        <v>43607.624999998749</v>
      </c>
      <c r="BZ528" s="460"/>
      <c r="CA528" s="461"/>
      <c r="CB528" s="424" t="str">
        <f>IF(_tag_month_day!Z518="","",_tag_month_day!Z518)</f>
        <v/>
      </c>
      <c r="CC528" s="424" t="str">
        <f>IF(_tag_month_day!AA518="","",_tag_month_day!AA518)</f>
        <v/>
      </c>
      <c r="CD528" s="424" t="str">
        <f>IF(_tag_month_day!AB518="","",_tag_month_day!AB518)</f>
        <v/>
      </c>
      <c r="CE528" s="424" t="str">
        <f>IF(_tag_month_day!AC518="","",_tag_month_day!AC518)</f>
        <v/>
      </c>
      <c r="CF528" s="424" t="str">
        <f>IF(_tag_month_day!AD518="","",_tag_month_day!AD518)</f>
        <v/>
      </c>
      <c r="CG528" s="424" t="str">
        <f>IF(_tag_month_day!AE518="","",_tag_month_day!AE518)</f>
        <v/>
      </c>
      <c r="CH528" s="424" t="str">
        <f>IF(_tag_month_day!AF518="","",_tag_month_day!AF518)</f>
        <v/>
      </c>
      <c r="CI528" s="424" t="str">
        <f>IF(_tag_month_day!AG518="","",_tag_month_day!AG518)</f>
        <v/>
      </c>
      <c r="CJ528" s="424" t="str">
        <f>IF(_tag_month_day!AH518="","",_tag_month_day!AH518)</f>
        <v/>
      </c>
      <c r="CK528" s="424" t="str">
        <f>IF(_tag_month_day!AI518="","",_tag_month_day!AI518)</f>
        <v/>
      </c>
      <c r="CL528" s="4" t="str">
        <f>IF(_tag_month_day!AJ518="","",_tag_month_day!AJ518)</f>
        <v/>
      </c>
      <c r="CM528" s="4" t="str">
        <f>IF(_tag_month_day!AK518="","",_tag_month_day!AK518)</f>
        <v/>
      </c>
      <c r="CN528" s="4" t="str">
        <f>IF(_tag_month_day!AL518="","",_tag_month_day!AL518)</f>
        <v/>
      </c>
      <c r="CO528" s="4" t="str">
        <f>IF(_tag_month_day!AM518="","",_tag_month_day!AM518)</f>
        <v/>
      </c>
      <c r="CP528" s="4" t="str">
        <f>IF(_tag_month_day!AN518="","",_tag_month_day!AN518)</f>
        <v/>
      </c>
      <c r="CQ528" s="4" t="str">
        <f>IF(_tag_month_day!AO518="","",_tag_month_day!AO518)</f>
        <v/>
      </c>
      <c r="CR528" s="462" t="str">
        <f>IF(_tag_month_day!AP518="","",_tag_month_day!AP518)</f>
        <v/>
      </c>
      <c r="CS528" s="463" t="str">
        <f>IF(_tag_month_day!AQ518="","",_tag_month_day!AQ518)</f>
        <v/>
      </c>
      <c r="CT528" s="4" t="str">
        <f>IF(_tag_month_day!AR518="","",_tag_month_day!AR518)</f>
        <v/>
      </c>
      <c r="CU528" s="464" t="e">
        <f>DU528/AJ528</f>
        <v>#VALUE!</v>
      </c>
      <c r="CV528" s="451" t="e">
        <f>BG528/BH528</f>
        <v>#VALUE!</v>
      </c>
      <c r="CW528" s="465" t="e">
        <f>AJ528*(1-CV528)*CU528*AF528</f>
        <v>#VALUE!</v>
      </c>
      <c r="CX528" s="465" t="e">
        <f>CW528*94%</f>
        <v>#VALUE!</v>
      </c>
      <c r="CY528" s="466" t="e">
        <f>IF(CX528=0,0,DS528/(DS528+CX528))</f>
        <v>#VALUE!</v>
      </c>
      <c r="CZ528" s="465" t="e">
        <f>$AJ528*EF528</f>
        <v>#VALUE!</v>
      </c>
      <c r="DA528" s="465" t="e">
        <f>$AJ528*EG528</f>
        <v>#VALUE!</v>
      </c>
      <c r="DB528" s="465" t="e">
        <f>$AJ528*EH528</f>
        <v>#VALUE!</v>
      </c>
      <c r="DC528" s="465" t="e">
        <f>$AJ528*EI528</f>
        <v>#VALUE!</v>
      </c>
      <c r="DD528" s="465" t="e">
        <f>$AJ528*EJ528</f>
        <v>#VALUE!</v>
      </c>
      <c r="DE528" s="465" t="e">
        <f>$AJ528*EK528</f>
        <v>#VALUE!</v>
      </c>
      <c r="DF528" s="465" t="e">
        <f>$AJ528*EL528</f>
        <v>#VALUE!</v>
      </c>
      <c r="DG528" s="465" t="e">
        <f>$AJ528*EM528</f>
        <v>#VALUE!</v>
      </c>
      <c r="DH528" s="465" t="e">
        <f>$AJ528*EN528</f>
        <v>#VALUE!</v>
      </c>
      <c r="DI528" s="465" t="e">
        <f>$AJ528*EO528</f>
        <v>#VALUE!</v>
      </c>
      <c r="DJ528" s="465" t="e">
        <f>CZ528*(1-EP528)</f>
        <v>#VALUE!</v>
      </c>
      <c r="DK528" s="465" t="e">
        <f>DA528*(1-ER528)</f>
        <v>#VALUE!</v>
      </c>
      <c r="DL528" s="465" t="e">
        <f>DB528*(1-EQ528)</f>
        <v>#VALUE!</v>
      </c>
      <c r="DM528" s="465" t="e">
        <f>DC528*(1-ES528)</f>
        <v>#VALUE!</v>
      </c>
      <c r="DN528" s="465" t="e">
        <f>DD528*(1-ET528)</f>
        <v>#VALUE!</v>
      </c>
      <c r="DO528" s="465" t="e">
        <f>DE528</f>
        <v>#VALUE!</v>
      </c>
      <c r="DP528" s="465" t="e">
        <f>DF528*(1-EU528)</f>
        <v>#VALUE!</v>
      </c>
      <c r="DQ528" s="465" t="e">
        <f>DG528*(1-EV528)</f>
        <v>#VALUE!</v>
      </c>
      <c r="DR528" s="465" t="e">
        <f>DH528*(1-EW528)</f>
        <v>#VALUE!</v>
      </c>
      <c r="DS528" s="465" t="e">
        <f>DI528</f>
        <v>#VALUE!</v>
      </c>
      <c r="DT528" s="465" t="e">
        <f>SUM(DJ528:DS528)</f>
        <v>#VALUE!</v>
      </c>
      <c r="DU528" s="465" t="e">
        <f>(GS528:GX528)+(DP528+DQ528+DR528)*GY528+DS528</f>
        <v>#VALUE!</v>
      </c>
      <c r="DV528" s="451" t="e">
        <f>AV528/$BH528/(1-EP528)</f>
        <v>#VALUE!</v>
      </c>
      <c r="DW528" s="451" t="e">
        <f>AW528/$BH528/(1-ER528)</f>
        <v>#VALUE!</v>
      </c>
      <c r="DX528" s="451" t="e">
        <f>AX528/$BH528/(1-EQ528)</f>
        <v>#VALUE!</v>
      </c>
      <c r="DY528" s="451" t="e">
        <f>AY528/$BH528/(1-ES528)</f>
        <v>#VALUE!</v>
      </c>
      <c r="DZ528" s="451" t="e">
        <f>AZ528/$BH528/(1-ET528)</f>
        <v>#VALUE!</v>
      </c>
      <c r="EA528" s="451" t="e">
        <f>BA528/$BH528/(1-AX528)</f>
        <v>#VALUE!</v>
      </c>
      <c r="EB528" s="451" t="e">
        <f>BB528/$BH528/(1-EU528)</f>
        <v>#VALUE!</v>
      </c>
      <c r="EC528" s="451" t="e">
        <f>BC528/$BH528/(1-EV528)</f>
        <v>#VALUE!</v>
      </c>
      <c r="ED528" s="451" t="e">
        <f>BD528/$BH528/(1-EW528)</f>
        <v>#VALUE!</v>
      </c>
      <c r="EE528" s="451" t="e">
        <f>BG528/BH528</f>
        <v>#VALUE!</v>
      </c>
      <c r="EF528" s="451" t="e">
        <f>DV528/SUM($DV528:$EE528)</f>
        <v>#VALUE!</v>
      </c>
      <c r="EG528" s="451" t="e">
        <f>DW528/SUM($DV528:$EE528)</f>
        <v>#VALUE!</v>
      </c>
      <c r="EH528" s="451" t="e">
        <f>DX528/SUM($DV528:$EE528)</f>
        <v>#VALUE!</v>
      </c>
      <c r="EI528" s="451" t="e">
        <f>DY528/SUM($DV528:$EE528)</f>
        <v>#VALUE!</v>
      </c>
      <c r="EJ528" s="451" t="e">
        <f>DZ528/SUM($DV528:$EE528)</f>
        <v>#VALUE!</v>
      </c>
      <c r="EK528" s="451" t="e">
        <f>EA528/SUM($DV528:$EE528)</f>
        <v>#VALUE!</v>
      </c>
      <c r="EL528" s="451" t="e">
        <f>EB528/SUM($DV528:$EE528)</f>
        <v>#VALUE!</v>
      </c>
      <c r="EM528" s="451" t="e">
        <f>EC528/SUM($DV528:$EE528)</f>
        <v>#VALUE!</v>
      </c>
      <c r="EN528" s="451" t="e">
        <f>ED528/SUM($DV528:$EE528)</f>
        <v>#VALUE!</v>
      </c>
      <c r="EO528" s="451" t="e">
        <f>EE528/SUM($DV528:$EE528)</f>
        <v>#VALUE!</v>
      </c>
      <c r="EP528" s="450">
        <f>EP527</f>
        <v>0.080000000000000002</v>
      </c>
      <c r="EQ528" s="450">
        <f>EQ527</f>
        <v>0.014999999999999999</v>
      </c>
      <c r="ER528" s="450">
        <f>ER527</f>
        <v>0.014999999999999999</v>
      </c>
      <c r="ES528" s="450">
        <f>ES527</f>
        <v>0.014999999999999999</v>
      </c>
      <c r="ET528" s="450">
        <f>ET527</f>
        <v>0.014999999999999999</v>
      </c>
      <c r="EU528" s="450">
        <f>EU527</f>
        <v>0.089999999999999997</v>
      </c>
      <c r="EV528" s="450">
        <f>EV527</f>
        <v>0.089999999999999997</v>
      </c>
      <c r="EW528" s="450">
        <f>EW527</f>
        <v>0.089999999999999997</v>
      </c>
      <c r="EX528" s="431" t="str">
        <f>IF(_tag_month_day!AS518="","",_tag_month_day!AS518/100)</f>
        <v/>
      </c>
      <c r="EY528" s="431" t="str">
        <f>IF(_tag_month_day!AT518="","",_tag_month_day!AT518/100)</f>
        <v/>
      </c>
      <c r="EZ528" s="431" t="str">
        <f>IF(_tag_month_day!AU518="","",_tag_month_day!AU518/100)</f>
        <v/>
      </c>
      <c r="FA528" s="431" t="str">
        <f>IF(_tag_month_day!AV518="","",_tag_month_day!AV518/100)</f>
        <v/>
      </c>
      <c r="FB528" s="431" t="str">
        <f>IF(_tag_month_day!AW518="","",_tag_month_day!AW518/100)</f>
        <v/>
      </c>
      <c r="FC528" s="431" t="str">
        <f>IF(_tag_month_day!AX518="","",_tag_month_day!AX518/100)</f>
        <v/>
      </c>
      <c r="FD528" s="449" t="str">
        <f>IF(_tag_month_day!AY518="","",_tag_month_day!AY518/100)</f>
        <v/>
      </c>
      <c r="FE528" s="449" t="str">
        <f>IF(_tag_month_day!AZ518="","",_tag_month_day!AZ518/100)</f>
        <v/>
      </c>
      <c r="FF528" s="449" t="str">
        <f>IF(_tag_month_day!BA518="","",_tag_month_day!BA518/100)</f>
        <v/>
      </c>
      <c r="FG528" s="449" t="str">
        <f>IF(_tag_month_day!BB518="","",_tag_month_day!BB518/100)</f>
        <v/>
      </c>
      <c r="FH528" s="467" t="str">
        <f>IF(_tag_month_day!BC518="","",_tag_month_day!BC518/100)</f>
        <v/>
      </c>
      <c r="FI528" s="449">
        <f>FI527</f>
        <v>0.40999999999999998</v>
      </c>
      <c r="FJ528" s="449">
        <f>FJ527</f>
        <v>0.11</v>
      </c>
      <c r="FK528" s="449">
        <f>FK527</f>
        <v>0.014999999999999999</v>
      </c>
      <c r="FL528" s="449">
        <f>FL527</f>
        <v>0</v>
      </c>
      <c r="FM528" s="467">
        <f>FM527</f>
        <v>0.0001</v>
      </c>
      <c r="FN528" s="449">
        <f>FN527</f>
        <v>0.32000000000000001</v>
      </c>
      <c r="FO528" s="449">
        <f>FO527</f>
        <v>0.20000000000000001</v>
      </c>
      <c r="FP528" s="449">
        <f>FP527</f>
        <v>0.01</v>
      </c>
      <c r="FQ528" s="449">
        <f>FQ527</f>
        <v>0</v>
      </c>
      <c r="FR528" s="467">
        <f>FR527</f>
        <v>0.0001</v>
      </c>
      <c r="FS528" s="449" t="str">
        <f>IF(_tag_month_day!BD518="","",_tag_month_day!BD518/100)</f>
        <v/>
      </c>
      <c r="FT528" s="449" t="str">
        <f>IF(_tag_month_day!BE518="","",_tag_month_day!BE518/100)</f>
        <v/>
      </c>
      <c r="FU528" s="449" t="str">
        <f>IF(_tag_month_day!BF518="","",_tag_month_day!BF518/100)</f>
        <v/>
      </c>
      <c r="FV528" s="449" t="str">
        <f>IF(_tag_month_day!BG518="","",_tag_month_day!BG518/100)</f>
        <v/>
      </c>
      <c r="FW528" s="467" t="str">
        <f>IF(_tag_month_day!BH518="","",_tag_month_day!BH518/100)</f>
        <v/>
      </c>
      <c r="FX528" s="449" t="str">
        <f>IF(_tag_month_day!BI518="","",_tag_month_day!BI518/100)</f>
        <v/>
      </c>
      <c r="FY528" s="449" t="str">
        <f>IF(_tag_month_day!BJ518="","",_tag_month_day!BJ518/100)</f>
        <v/>
      </c>
      <c r="FZ528" s="468" t="str">
        <f>IF(_tag_month_day!BK518="","",_tag_month_day!BK518/100)</f>
        <v/>
      </c>
      <c r="GA528" s="449" t="str">
        <f>IF(_tag_month_day!BL518="","",_tag_month_day!BL518/100)</f>
        <v/>
      </c>
      <c r="GB528" s="467" t="str">
        <f>IF(_tag_month_day!BM518="","",_tag_month_day!BM518/100)</f>
        <v/>
      </c>
      <c r="GC528" s="431" t="str">
        <f>IF(_tag_month_day!BN518="","",_tag_month_day!BN518/100)</f>
        <v/>
      </c>
      <c r="GD528" s="431" t="str">
        <f>IF(_tag_month_day!BO518="","",_tag_month_day!BO518/100)</f>
        <v/>
      </c>
      <c r="GE528" s="431" t="str">
        <f>IF(_tag_month_day!BP518="","",_tag_month_day!BP518/100)</f>
        <v/>
      </c>
      <c r="GF528" s="431" t="str">
        <f>IF(_tag_month_day!BQ518="","",_tag_month_day!BQ518/100)</f>
        <v/>
      </c>
      <c r="GG528" s="431" t="str">
        <f>IF(_tag_month_day!BR518="","",_tag_month_day!BR518/100)</f>
        <v/>
      </c>
      <c r="GH528" s="431" t="str">
        <f>IF(_tag_month_day!BS518="","",_tag_month_day!BS518/100)</f>
        <v/>
      </c>
      <c r="GI528" s="467" t="str">
        <f>IF(_tag_month_day!BT518="","",_tag_month_day!BT518/100)</f>
        <v/>
      </c>
      <c r="GJ528" s="469" t="str">
        <f>IF(_tag_month_day!BU518="","",_tag_month_day!BU518/100)</f>
        <v/>
      </c>
      <c r="GK528" s="470">
        <f>GK527</f>
        <v>0.070000000000000007</v>
      </c>
      <c r="GL528" s="470">
        <f>GL527</f>
        <v>0.029999999999999999</v>
      </c>
      <c r="GM528" s="471" t="str">
        <f>IF(_tag_month_day!BX518="","",_tag_month_day!BX518/100)</f>
        <v/>
      </c>
      <c r="GN528" s="470">
        <f>GN527</f>
        <v>0.070000000000000007</v>
      </c>
      <c r="GO528" s="470">
        <f>GO527</f>
        <v>0.029999999999999999</v>
      </c>
      <c r="GP528" s="470">
        <f>GP527</f>
        <v>0.089999999999999997</v>
      </c>
      <c r="GQ528" s="470">
        <f>GQ527</f>
        <v>0.029999999999999999</v>
      </c>
      <c r="GR528" s="471" t="str">
        <f>IF(_tag_month_day!CA518="","",_tag_month_day!CA518/100)</f>
        <v/>
      </c>
      <c r="GS528" s="472">
        <f>GS527</f>
        <v>0.95299999999999996</v>
      </c>
      <c r="GT528" s="472">
        <f>GT527</f>
        <v>0.55000000000000004</v>
      </c>
      <c r="GU528" s="472">
        <f>GU527</f>
        <v>0.55000000000000004</v>
      </c>
      <c r="GV528" s="472">
        <f>GV527</f>
        <v>0.55000000000000004</v>
      </c>
      <c r="GW528" s="472">
        <f>GW527</f>
        <v>0.5</v>
      </c>
      <c r="GX528" s="472">
        <f>GX527</f>
        <v>0.93500000000000005</v>
      </c>
      <c r="GY528" s="472">
        <f>GY527</f>
        <v>0.14999999999999999</v>
      </c>
      <c r="GZ528" s="472">
        <f>GZ527</f>
        <v>1</v>
      </c>
      <c r="HA528" s="474">
        <f>HA527</f>
        <v>0.047</v>
      </c>
      <c r="HB528" s="474">
        <f>HB527</f>
        <v>0.45000000000000001</v>
      </c>
      <c r="HC528" s="474">
        <f>HC527</f>
        <v>0.45000000000000001</v>
      </c>
      <c r="HD528" s="474">
        <f>HD527</f>
        <v>0.45000000000000001</v>
      </c>
      <c r="HE528" s="474">
        <f>HE527</f>
        <v>0.5</v>
      </c>
      <c r="HF528" s="474">
        <f>HF527</f>
        <v>0.065000000000000002</v>
      </c>
      <c r="HG528" s="474">
        <f>HG527</f>
        <v>0.84999999999999998</v>
      </c>
      <c r="HH528" s="474">
        <f>HH527</f>
        <v>0</v>
      </c>
      <c r="HI528" s="10">
        <f>IF(BZ528&lt;&gt;"",CK528-BV528,0)</f>
        <v>0</v>
      </c>
      <c r="HJ528" s="10" t="e">
        <f>IF(AJ528&gt;0,AH528-AJ528,0)</f>
        <v>#VALUE!</v>
      </c>
      <c r="HK528" s="466">
        <f>HK527</f>
        <v>0.84999999999999998</v>
      </c>
      <c r="HL528" s="424">
        <f>HL527</f>
        <v>550000</v>
      </c>
      <c r="HM528" s="424">
        <f>HM527</f>
        <v>480000</v>
      </c>
      <c r="HN528" s="465" t="e">
        <f>(DJ528*EZ528+DK528*FH528+DL528*FM528+DM528*FR528+DN528*FW528+DO528*GB528+DS528*GI528+DP528*GM528+DR528*GR528)*1000*2</f>
        <v>#VALUE!</v>
      </c>
      <c r="HO528" s="465" t="e">
        <f>HN528*HK528*$HO$2/HL528*1000000</f>
        <v>#VALUE!</v>
      </c>
      <c r="HP528" s="465" t="e">
        <f>HN528*HK528*$HP$2/HM528*1000000</f>
        <v>#VALUE!</v>
      </c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</row>
    <row customFormat="1" r="529" s="0">
      <c r="A529" s="420">
        <v>518</v>
      </c>
      <c r="B529" s="421">
        <f ca="1">IF(D529=D528,B528,IF(D529="夜班",B528+1,B528))</f>
        <v>43607</v>
      </c>
      <c r="C529" s="422">
        <f>C528</f>
        <v>0.041666666666666699</v>
      </c>
      <c r="D529" s="10" t="str">
        <f ca="1">IF(HOUR(G529)&lt;8,"夜班",IF(HOUR(G529)&lt;16,"白班",IF(HOUR(G529)&lt;24,"中班",0)))</f>
        <v>白班</v>
      </c>
      <c r="E529" s="10" t="e">
        <f ca="1">IF(F529=1,"甲",IF(F529=2,"乙",IF(F529=3,"丙",IF(F529=4,"丁",""))))</f>
        <v>#REF!</v>
      </c>
      <c r="F529" s="10" t="e">
        <f ca="1">SUMPRODUCT((成本日报!$A$3:$A$95=计划!B529)*(成本日报!$B$3:$B$95=计划!$D529),成本日报!$C$3:$C$95)</f>
        <v>#REF!</v>
      </c>
      <c r="G529" s="423">
        <f ca="1">G528+C528</f>
        <v>43607.541666665413</v>
      </c>
      <c r="H529" s="423">
        <f ca="1">$G529+$C529/60*10+$C529*0</f>
        <v>43607.548611109858</v>
      </c>
      <c r="I529" s="423">
        <f ca="1">$G529+$C529/60*18+$C529*0</f>
        <v>43607.55416666541</v>
      </c>
      <c r="J529" s="423">
        <f ca="1">$G529+$C529/60*0+$C529*1</f>
        <v>43607.583333332077</v>
      </c>
      <c r="K529" s="423">
        <f ca="1">$G529+$C529/60*30+$C529*2</f>
        <v>43607.645833332084</v>
      </c>
      <c r="L529" s="423">
        <f ca="1">$G529+$C529/60*0+$C529*3</f>
        <v>43607.666666665413</v>
      </c>
      <c r="M529" s="424" t="str">
        <f>IF(_tag_month_day!A519="","",_tag_month_day!A519)</f>
        <v/>
      </c>
      <c r="N529" s="424" t="str">
        <f>IF(_tag_month_day!B519="","",_tag_month_day!B519)</f>
        <v/>
      </c>
      <c r="O529" s="425" t="e">
        <f>IF(M529+N529=0,"",M529+N529)</f>
        <v>#VALUE!</v>
      </c>
      <c r="P529" s="424" t="str">
        <f>IF(_tag_month_day!C519="","",_tag_month_day!C519)</f>
        <v/>
      </c>
      <c r="Q529" s="424" t="str">
        <f>IF(_tag_month_day!D519="","",_tag_month_day!D519)</f>
        <v/>
      </c>
      <c r="R529" s="426" t="str">
        <f>IF(_tag_month_day!CB519="","",_tag_month_day!CB519/100)</f>
        <v/>
      </c>
      <c r="S529" s="427" t="str">
        <f>IF(_tag_month_day!E519="","",_tag_month_day!E519)</f>
        <v/>
      </c>
      <c r="T529" s="427" t="str">
        <f>IF(_tag_month_day!F519="","",_tag_month_day!F519)</f>
        <v/>
      </c>
      <c r="U529" s="428" t="e">
        <f>S529+T529</f>
        <v>#VALUE!</v>
      </c>
      <c r="V529" s="429" t="e">
        <f>U529/AJ529</f>
        <v>#VALUE!</v>
      </c>
      <c r="W529" s="430" t="str">
        <f>IF(_jhy_month_day!A519="","",_jhy_month_day!A519)</f>
        <v/>
      </c>
      <c r="X529" s="431" t="str">
        <f>IF(_jhy_month_day!B519="","",_jhy_month_day!B519/100)</f>
        <v/>
      </c>
      <c r="Y529" s="431" t="str">
        <f>IF(_jhy_month_day!C519="","",_jhy_month_day!C519/100)</f>
        <v/>
      </c>
      <c r="Z529" s="432">
        <f>Z525+1</f>
        <v>130</v>
      </c>
      <c r="AA529" s="433" t="str">
        <f>IF(_tag_month_day!G519="","",_tag_month_day!G519/100)</f>
        <v/>
      </c>
      <c r="AB529" s="433" t="str">
        <f>IF(_tag_month_day!H519="","",_tag_month_day!H519/100)</f>
        <v/>
      </c>
      <c r="AC529" s="434">
        <f>IF(X529="",AC528,BK529*($AV528*X529+$AW528*FD528+$AX528*FI528+$AY528*FN528+$AZ528*FS528+$BA528*FX528+$BG528*GE528)/(AV528*Y529+AX528*FK528+AW528*FF528+AY528*FP528+AZ528*FU528+BA528*FZ528+BG528*GG528+BB528*GK528+BC528*GN528+BD528*GP528))</f>
        <v>1.59963432013121</v>
      </c>
      <c r="AD529" s="435" t="str">
        <f>IF(AC529=AC528,"",AC529-AC528)</f>
        <v/>
      </c>
      <c r="AE529" s="436" t="str">
        <f>IF(1-AF529=0,"",(1-AF529))</f>
        <v/>
      </c>
      <c r="AF529" s="437">
        <v>1</v>
      </c>
      <c r="AG529" s="10" t="str">
        <f>AG528</f>
        <v>9A3</v>
      </c>
      <c r="AH529" s="438" t="str">
        <f>AH528</f>
        <v/>
      </c>
      <c r="AI529" s="424"/>
      <c r="AJ529" s="10" t="str">
        <f>IF(_tag_month_day!I519="","",_tag_month_day!I519)</f>
        <v/>
      </c>
      <c r="AK529" s="440"/>
      <c r="AL529" s="440"/>
      <c r="AM529" s="440"/>
      <c r="AN529" s="441">
        <f>AN528</f>
        <v>2</v>
      </c>
      <c r="AO529" s="441">
        <f>AO528</f>
        <v>8</v>
      </c>
      <c r="AP529" s="442" t="e">
        <f>(IF(AN529=0,AS528,AS528*(1+AO529/AN529)/(AR529+AO529/AN529)))+AT529</f>
        <v>#VALUE!</v>
      </c>
      <c r="AQ529" s="443" t="str">
        <f>IF(_tag_month_day!J519="","",_tag_month_day!J519/100)</f>
        <v/>
      </c>
      <c r="AR529" s="444">
        <f>AR528</f>
        <v>1.3</v>
      </c>
      <c r="AS529" s="445" t="e">
        <f>AQ529*(AN529*AR529+AO529)/(AN529+AO529)</f>
        <v>#VALUE!</v>
      </c>
      <c r="AT529" s="445" t="e">
        <f>(SUM(BE529:BF529)-SUM(BE528:BF528))*0.05</f>
        <v>#VALUE!</v>
      </c>
      <c r="AU529" s="446" t="str">
        <f>IF(_tag_month_day!CC519="","",IF(_tag_month_day!CC519&gt;0,_tag_month_day!CD519,_tag_month_day!CE519))</f>
        <v/>
      </c>
      <c r="AV529" s="447" t="str">
        <f>IF(_tag_month_day!L519="","",_tag_month_day!L519/100)</f>
        <v/>
      </c>
      <c r="AW529" s="431">
        <f>AW528</f>
        <v>0</v>
      </c>
      <c r="AX529" s="431">
        <f>AX528</f>
        <v>0</v>
      </c>
      <c r="AY529" s="431" t="str">
        <f>IF(_tag_month_day!M519="","",_tag_month_day!M519/100)</f>
        <v/>
      </c>
      <c r="AZ529" s="431" t="str">
        <f>IF(_tag_month_day!N519="","",_tag_month_day!N519/100)</f>
        <v/>
      </c>
      <c r="BA529" s="431" t="str">
        <f>IF(_tag_month_day!O519="","",_tag_month_day!O519/100)</f>
        <v/>
      </c>
      <c r="BB529" s="448" t="str">
        <f>IF(_tag_month_day!P519="","",_tag_month_day!P519/100)</f>
        <v/>
      </c>
      <c r="BC529" s="448">
        <f>BC528</f>
        <v>0</v>
      </c>
      <c r="BD529" s="448" t="str">
        <f>IF(_tag_month_day!Q519="","",_tag_month_day!Q519/100)</f>
        <v/>
      </c>
      <c r="BE529" s="449" t="str">
        <f>IF(_tag_month_day!R519="","",_tag_month_day!R519/100)</f>
        <v/>
      </c>
      <c r="BF529" s="388" t="e">
        <f>(AU529*(100+BE529*100))/(AJ529-AU529)/100</f>
        <v>#VALUE!</v>
      </c>
      <c r="BG529" s="450" t="e">
        <f>BE529+BF529</f>
        <v>#VALUE!</v>
      </c>
      <c r="BH529" s="451" t="e">
        <f>SUM(AV529:BF529)</f>
        <v>#VALUE!</v>
      </c>
      <c r="BI529" s="452" t="e">
        <f>IF(CX529=0,BI528,(DK529*查询!$R$5+DL529*查询!$Q$5+DM529*查询!$N$5+DN529*查询!$O$5+DO529*查询!$P$5)*AF529/CX529)</f>
        <v>#VALUE!</v>
      </c>
      <c r="BJ529" s="452" t="e">
        <f>IF(CX529=0,BJ528,(DP529*查询!$S$5+DQ529*查询!$T$5+DR529*查询!$U$5)*AF529/CX529)</f>
        <v>#VALUE!</v>
      </c>
      <c r="BK529" s="452">
        <f>BK528</f>
        <v>1</v>
      </c>
      <c r="BL529" s="453" t="e">
        <f>SUMPRODUCT((AV529:BA529)*(GS529:GX529))/((GS529:GX529)+SUM(BB529:BD529)*GY529+BG529*GZ529)</f>
        <v>#VALUE!</v>
      </c>
      <c r="BM529" s="453" t="e">
        <f>BK529*($AV529*FB529+$AW529*FD529+$AX529*FI529+$AY529*FN529+$AZ529*FS529+$BA529*FX529+$BG529*GE529)/(AV529*EY529+AX529*FK529+AW529*FF529+AY529*FP529+AZ529*FU529+BA529*FZ529+BG529*GG529+BB529*GK529+BC529*GN529+BD529*GP529)</f>
        <v>#VALUE!</v>
      </c>
      <c r="BN529" s="453" t="e">
        <f>($AV529*FC529+$AX529*FJ529+$AW529*FE529+$AY529*FO529+$AZ529*FT529+$BA529*FY529+$BG529*GF529)/($AV529*FA529+BG529*GH529+BB529*GL529+BC529*GO529+BD529*GQ529+BA529*GA529)</f>
        <v>#VALUE!</v>
      </c>
      <c r="BO529" s="454" t="e">
        <f>SUMPRODUCT(AV529:BA529*GS529:GX529)/(GS529:GX529+(BB529+BC529+BD529)*GY529+BG529)</f>
        <v>#VALUE!</v>
      </c>
      <c r="BP529" s="454" t="e">
        <f>SUMPRODUCT(AV529:BA529*GS529:GX529)/(GS529:GX529+(BB529+BC529+BD529)*GY529+BG529)</f>
        <v>#VALUE!</v>
      </c>
      <c r="BQ529" s="454" t="e">
        <f>SUMPRODUCT(AV529:BA529*GS529:GX529)/(GS529:GX529+(BB529+BC529+BD529)*GY529+BG529)</f>
        <v>#VALUE!</v>
      </c>
      <c r="BR529" s="453" t="str">
        <f>IF(_tag_month_day!T519="","",_tag_month_day!T519)</f>
        <v/>
      </c>
      <c r="BS529" s="453" t="str">
        <f>IF(_tag_month_day!U519="","",_tag_month_day!U519)</f>
        <v/>
      </c>
      <c r="BT529" s="455" t="str">
        <f>IF(CK529="","",IF((CK529&gt;=BV529-0.12)*(CK529&lt;=BV529+0.12),"合格","不合格"))</f>
        <v/>
      </c>
      <c r="BU529" s="456" t="str">
        <f>IF(_tag_month_day!V519="","",_tag_month_day!V519)</f>
        <v/>
      </c>
      <c r="BV529" s="457" t="str">
        <f>IF(_tag_month_day!W519="","",_tag_month_day!W519)</f>
        <v/>
      </c>
      <c r="BW529" s="458" t="str">
        <f>IF(_tag_month_day!X519="","",_tag_month_day!X519)</f>
        <v/>
      </c>
      <c r="BX529" s="458" t="str">
        <f>IF(_tag_month_day!Y519="","",_tag_month_day!Y519)</f>
        <v/>
      </c>
      <c r="BY529" s="459">
        <f ca="1">L529</f>
        <v>43607.666666665413</v>
      </c>
      <c r="BZ529" s="460"/>
      <c r="CA529" s="461"/>
      <c r="CB529" s="424" t="str">
        <f>IF(_tag_month_day!Z519="","",_tag_month_day!Z519)</f>
        <v/>
      </c>
      <c r="CC529" s="424" t="str">
        <f>IF(_tag_month_day!AA519="","",_tag_month_day!AA519)</f>
        <v/>
      </c>
      <c r="CD529" s="424" t="str">
        <f>IF(_tag_month_day!AB519="","",_tag_month_day!AB519)</f>
        <v/>
      </c>
      <c r="CE529" s="424" t="str">
        <f>IF(_tag_month_day!AC519="","",_tag_month_day!AC519)</f>
        <v/>
      </c>
      <c r="CF529" s="424" t="str">
        <f>IF(_tag_month_day!AD519="","",_tag_month_day!AD519)</f>
        <v/>
      </c>
      <c r="CG529" s="424" t="str">
        <f>IF(_tag_month_day!AE519="","",_tag_month_day!AE519)</f>
        <v/>
      </c>
      <c r="CH529" s="424" t="str">
        <f>IF(_tag_month_day!AF519="","",_tag_month_day!AF519)</f>
        <v/>
      </c>
      <c r="CI529" s="424" t="str">
        <f>IF(_tag_month_day!AG519="","",_tag_month_day!AG519)</f>
        <v/>
      </c>
      <c r="CJ529" s="424" t="str">
        <f>IF(_tag_month_day!AH519="","",_tag_month_day!AH519)</f>
        <v/>
      </c>
      <c r="CK529" s="424" t="str">
        <f>IF(_tag_month_day!AI519="","",_tag_month_day!AI519)</f>
        <v/>
      </c>
      <c r="CL529" s="4" t="str">
        <f>IF(_tag_month_day!AJ519="","",_tag_month_day!AJ519)</f>
        <v/>
      </c>
      <c r="CM529" s="4" t="str">
        <f>IF(_tag_month_day!AK519="","",_tag_month_day!AK519)</f>
        <v/>
      </c>
      <c r="CN529" s="4" t="str">
        <f>IF(_tag_month_day!AL519="","",_tag_month_day!AL519)</f>
        <v/>
      </c>
      <c r="CO529" s="4" t="str">
        <f>IF(_tag_month_day!AM519="","",_tag_month_day!AM519)</f>
        <v/>
      </c>
      <c r="CP529" s="4" t="str">
        <f>IF(_tag_month_day!AN519="","",_tag_month_day!AN519)</f>
        <v/>
      </c>
      <c r="CQ529" s="4" t="str">
        <f>IF(_tag_month_day!AO519="","",_tag_month_day!AO519)</f>
        <v/>
      </c>
      <c r="CR529" s="462" t="str">
        <f>IF(_tag_month_day!AP519="","",_tag_month_day!AP519)</f>
        <v/>
      </c>
      <c r="CS529" s="463" t="str">
        <f>IF(_tag_month_day!AQ519="","",_tag_month_day!AQ519)</f>
        <v/>
      </c>
      <c r="CT529" s="4" t="str">
        <f>IF(_tag_month_day!AR519="","",_tag_month_day!AR519)</f>
        <v/>
      </c>
      <c r="CU529" s="464" t="e">
        <f>DU529/AJ529</f>
        <v>#VALUE!</v>
      </c>
      <c r="CV529" s="451" t="e">
        <f>BG529/BH529</f>
        <v>#VALUE!</v>
      </c>
      <c r="CW529" s="465" t="e">
        <f>AJ529*(1-CV529)*CU529*AF529</f>
        <v>#VALUE!</v>
      </c>
      <c r="CX529" s="465" t="e">
        <f>CW529*94%</f>
        <v>#VALUE!</v>
      </c>
      <c r="CY529" s="466" t="e">
        <f>IF(CX529=0,0,DS529/(DS529+CX529))</f>
        <v>#VALUE!</v>
      </c>
      <c r="CZ529" s="465" t="e">
        <f>$AJ529*EF529</f>
        <v>#VALUE!</v>
      </c>
      <c r="DA529" s="465" t="e">
        <f>$AJ529*EG529</f>
        <v>#VALUE!</v>
      </c>
      <c r="DB529" s="465" t="e">
        <f>$AJ529*EH529</f>
        <v>#VALUE!</v>
      </c>
      <c r="DC529" s="465" t="e">
        <f>$AJ529*EI529</f>
        <v>#VALUE!</v>
      </c>
      <c r="DD529" s="465" t="e">
        <f>$AJ529*EJ529</f>
        <v>#VALUE!</v>
      </c>
      <c r="DE529" s="465" t="e">
        <f>$AJ529*EK529</f>
        <v>#VALUE!</v>
      </c>
      <c r="DF529" s="465" t="e">
        <f>$AJ529*EL529</f>
        <v>#VALUE!</v>
      </c>
      <c r="DG529" s="465" t="e">
        <f>$AJ529*EM529</f>
        <v>#VALUE!</v>
      </c>
      <c r="DH529" s="465" t="e">
        <f>$AJ529*EN529</f>
        <v>#VALUE!</v>
      </c>
      <c r="DI529" s="465" t="e">
        <f>$AJ529*EO529</f>
        <v>#VALUE!</v>
      </c>
      <c r="DJ529" s="465" t="e">
        <f>CZ529*(1-EP529)</f>
        <v>#VALUE!</v>
      </c>
      <c r="DK529" s="465" t="e">
        <f>DA529*(1-ER529)</f>
        <v>#VALUE!</v>
      </c>
      <c r="DL529" s="465" t="e">
        <f>DB529*(1-EQ529)</f>
        <v>#VALUE!</v>
      </c>
      <c r="DM529" s="465" t="e">
        <f>DC529*(1-ES529)</f>
        <v>#VALUE!</v>
      </c>
      <c r="DN529" s="465" t="e">
        <f>DD529*(1-ET529)</f>
        <v>#VALUE!</v>
      </c>
      <c r="DO529" s="465" t="e">
        <f>DE529</f>
        <v>#VALUE!</v>
      </c>
      <c r="DP529" s="465" t="e">
        <f>DF529*(1-EU529)</f>
        <v>#VALUE!</v>
      </c>
      <c r="DQ529" s="465" t="e">
        <f>DG529*(1-EV529)</f>
        <v>#VALUE!</v>
      </c>
      <c r="DR529" s="465" t="e">
        <f>DH529*(1-EW529)</f>
        <v>#VALUE!</v>
      </c>
      <c r="DS529" s="465" t="e">
        <f>DI529</f>
        <v>#VALUE!</v>
      </c>
      <c r="DT529" s="465" t="e">
        <f>SUM(DJ529:DS529)</f>
        <v>#VALUE!</v>
      </c>
      <c r="DU529" s="465" t="e">
        <f>(GS529:GX529)+(DP529+DQ529+DR529)*GY529+DS529</f>
        <v>#VALUE!</v>
      </c>
      <c r="DV529" s="451" t="e">
        <f>AV529/$BH529/(1-EP529)</f>
        <v>#VALUE!</v>
      </c>
      <c r="DW529" s="451" t="e">
        <f>AW529/$BH529/(1-ER529)</f>
        <v>#VALUE!</v>
      </c>
      <c r="DX529" s="451" t="e">
        <f>AX529/$BH529/(1-EQ529)</f>
        <v>#VALUE!</v>
      </c>
      <c r="DY529" s="451" t="e">
        <f>AY529/$BH529/(1-ES529)</f>
        <v>#VALUE!</v>
      </c>
      <c r="DZ529" s="451" t="e">
        <f>AZ529/$BH529/(1-ET529)</f>
        <v>#VALUE!</v>
      </c>
      <c r="EA529" s="451" t="e">
        <f>BA529/$BH529/(1-AX529)</f>
        <v>#VALUE!</v>
      </c>
      <c r="EB529" s="451" t="e">
        <f>BB529/$BH529/(1-EU529)</f>
        <v>#VALUE!</v>
      </c>
      <c r="EC529" s="451" t="e">
        <f>BC529/$BH529/(1-EV529)</f>
        <v>#VALUE!</v>
      </c>
      <c r="ED529" s="451" t="e">
        <f>BD529/$BH529/(1-EW529)</f>
        <v>#VALUE!</v>
      </c>
      <c r="EE529" s="451" t="e">
        <f>BG529/BH529</f>
        <v>#VALUE!</v>
      </c>
      <c r="EF529" s="451" t="e">
        <f>DV529/SUM($DV529:$EE529)</f>
        <v>#VALUE!</v>
      </c>
      <c r="EG529" s="451" t="e">
        <f>DW529/SUM($DV529:$EE529)</f>
        <v>#VALUE!</v>
      </c>
      <c r="EH529" s="451" t="e">
        <f>DX529/SUM($DV529:$EE529)</f>
        <v>#VALUE!</v>
      </c>
      <c r="EI529" s="451" t="e">
        <f>DY529/SUM($DV529:$EE529)</f>
        <v>#VALUE!</v>
      </c>
      <c r="EJ529" s="451" t="e">
        <f>DZ529/SUM($DV529:$EE529)</f>
        <v>#VALUE!</v>
      </c>
      <c r="EK529" s="451" t="e">
        <f>EA529/SUM($DV529:$EE529)</f>
        <v>#VALUE!</v>
      </c>
      <c r="EL529" s="451" t="e">
        <f>EB529/SUM($DV529:$EE529)</f>
        <v>#VALUE!</v>
      </c>
      <c r="EM529" s="451" t="e">
        <f>EC529/SUM($DV529:$EE529)</f>
        <v>#VALUE!</v>
      </c>
      <c r="EN529" s="451" t="e">
        <f>ED529/SUM($DV529:$EE529)</f>
        <v>#VALUE!</v>
      </c>
      <c r="EO529" s="451" t="e">
        <f>EE529/SUM($DV529:$EE529)</f>
        <v>#VALUE!</v>
      </c>
      <c r="EP529" s="450">
        <f>EP528</f>
        <v>0.080000000000000002</v>
      </c>
      <c r="EQ529" s="450">
        <f>EQ528</f>
        <v>0.014999999999999999</v>
      </c>
      <c r="ER529" s="450">
        <f>ER528</f>
        <v>0.014999999999999999</v>
      </c>
      <c r="ES529" s="450">
        <f>ES528</f>
        <v>0.014999999999999999</v>
      </c>
      <c r="ET529" s="450">
        <f>ET528</f>
        <v>0.014999999999999999</v>
      </c>
      <c r="EU529" s="450">
        <f>EU528</f>
        <v>0.089999999999999997</v>
      </c>
      <c r="EV529" s="450">
        <f>EV528</f>
        <v>0.089999999999999997</v>
      </c>
      <c r="EW529" s="450">
        <f>EW528</f>
        <v>0.089999999999999997</v>
      </c>
      <c r="EX529" s="431" t="str">
        <f>IF(_tag_month_day!AS519="","",_tag_month_day!AS519/100)</f>
        <v/>
      </c>
      <c r="EY529" s="431" t="str">
        <f>IF(_tag_month_day!AT519="","",_tag_month_day!AT519/100)</f>
        <v/>
      </c>
      <c r="EZ529" s="431" t="str">
        <f>IF(_tag_month_day!AU519="","",_tag_month_day!AU519/100)</f>
        <v/>
      </c>
      <c r="FA529" s="431" t="str">
        <f>IF(_tag_month_day!AV519="","",_tag_month_day!AV519/100)</f>
        <v/>
      </c>
      <c r="FB529" s="431" t="str">
        <f>IF(_tag_month_day!AW519="","",_tag_month_day!AW519/100)</f>
        <v/>
      </c>
      <c r="FC529" s="431" t="str">
        <f>IF(_tag_month_day!AX519="","",_tag_month_day!AX519/100)</f>
        <v/>
      </c>
      <c r="FD529" s="449" t="str">
        <f>IF(_tag_month_day!AY519="","",_tag_month_day!AY519/100)</f>
        <v/>
      </c>
      <c r="FE529" s="449" t="str">
        <f>IF(_tag_month_day!AZ519="","",_tag_month_day!AZ519/100)</f>
        <v/>
      </c>
      <c r="FF529" s="449" t="str">
        <f>IF(_tag_month_day!BA519="","",_tag_month_day!BA519/100)</f>
        <v/>
      </c>
      <c r="FG529" s="449" t="str">
        <f>IF(_tag_month_day!BB519="","",_tag_month_day!BB519/100)</f>
        <v/>
      </c>
      <c r="FH529" s="467" t="str">
        <f>IF(_tag_month_day!BC519="","",_tag_month_day!BC519/100)</f>
        <v/>
      </c>
      <c r="FI529" s="449">
        <f>FI528</f>
        <v>0.40999999999999998</v>
      </c>
      <c r="FJ529" s="449">
        <f>FJ528</f>
        <v>0.11</v>
      </c>
      <c r="FK529" s="449">
        <f>FK528</f>
        <v>0.014999999999999999</v>
      </c>
      <c r="FL529" s="449">
        <f>FL528</f>
        <v>0</v>
      </c>
      <c r="FM529" s="467">
        <f>FM528</f>
        <v>0.0001</v>
      </c>
      <c r="FN529" s="449">
        <f>FN528</f>
        <v>0.32000000000000001</v>
      </c>
      <c r="FO529" s="449">
        <f>FO528</f>
        <v>0.20000000000000001</v>
      </c>
      <c r="FP529" s="449">
        <f>FP528</f>
        <v>0.01</v>
      </c>
      <c r="FQ529" s="449">
        <f>FQ528</f>
        <v>0</v>
      </c>
      <c r="FR529" s="467">
        <f>FR528</f>
        <v>0.0001</v>
      </c>
      <c r="FS529" s="449" t="str">
        <f>IF(_tag_month_day!BD519="","",_tag_month_day!BD519/100)</f>
        <v/>
      </c>
      <c r="FT529" s="449" t="str">
        <f>IF(_tag_month_day!BE519="","",_tag_month_day!BE519/100)</f>
        <v/>
      </c>
      <c r="FU529" s="449" t="str">
        <f>IF(_tag_month_day!BF519="","",_tag_month_day!BF519/100)</f>
        <v/>
      </c>
      <c r="FV529" s="449" t="str">
        <f>IF(_tag_month_day!BG519="","",_tag_month_day!BG519/100)</f>
        <v/>
      </c>
      <c r="FW529" s="467" t="str">
        <f>IF(_tag_month_day!BH519="","",_tag_month_day!BH519/100)</f>
        <v/>
      </c>
      <c r="FX529" s="449" t="str">
        <f>IF(_tag_month_day!BI519="","",_tag_month_day!BI519/100)</f>
        <v/>
      </c>
      <c r="FY529" s="449" t="str">
        <f>IF(_tag_month_day!BJ519="","",_tag_month_day!BJ519/100)</f>
        <v/>
      </c>
      <c r="FZ529" s="468" t="str">
        <f>IF(_tag_month_day!BK519="","",_tag_month_day!BK519/100)</f>
        <v/>
      </c>
      <c r="GA529" s="449" t="str">
        <f>IF(_tag_month_day!BL519="","",_tag_month_day!BL519/100)</f>
        <v/>
      </c>
      <c r="GB529" s="467" t="str">
        <f>IF(_tag_month_day!BM519="","",_tag_month_day!BM519/100)</f>
        <v/>
      </c>
      <c r="GC529" s="431" t="str">
        <f>IF(_tag_month_day!BN519="","",_tag_month_day!BN519/100)</f>
        <v/>
      </c>
      <c r="GD529" s="431" t="str">
        <f>IF(_tag_month_day!BO519="","",_tag_month_day!BO519/100)</f>
        <v/>
      </c>
      <c r="GE529" s="431" t="str">
        <f>IF(_tag_month_day!BP519="","",_tag_month_day!BP519/100)</f>
        <v/>
      </c>
      <c r="GF529" s="431" t="str">
        <f>IF(_tag_month_day!BQ519="","",_tag_month_day!BQ519/100)</f>
        <v/>
      </c>
      <c r="GG529" s="431" t="str">
        <f>IF(_tag_month_day!BR519="","",_tag_month_day!BR519/100)</f>
        <v/>
      </c>
      <c r="GH529" s="431" t="str">
        <f>IF(_tag_month_day!BS519="","",_tag_month_day!BS519/100)</f>
        <v/>
      </c>
      <c r="GI529" s="467" t="str">
        <f>IF(_tag_month_day!BT519="","",_tag_month_day!BT519/100)</f>
        <v/>
      </c>
      <c r="GJ529" s="469" t="str">
        <f>IF(_tag_month_day!BU519="","",_tag_month_day!BU519/100)</f>
        <v/>
      </c>
      <c r="GK529" s="470">
        <f>GK528</f>
        <v>0.070000000000000007</v>
      </c>
      <c r="GL529" s="470">
        <f>GL528</f>
        <v>0.029999999999999999</v>
      </c>
      <c r="GM529" s="471" t="str">
        <f>IF(_tag_month_day!BX519="","",_tag_month_day!BX519/100)</f>
        <v/>
      </c>
      <c r="GN529" s="470">
        <f>GN528</f>
        <v>0.070000000000000007</v>
      </c>
      <c r="GO529" s="470">
        <f>GO528</f>
        <v>0.029999999999999999</v>
      </c>
      <c r="GP529" s="470">
        <f>GP528</f>
        <v>0.089999999999999997</v>
      </c>
      <c r="GQ529" s="470">
        <f>GQ528</f>
        <v>0.029999999999999999</v>
      </c>
      <c r="GR529" s="471" t="str">
        <f>IF(_tag_month_day!CA519="","",_tag_month_day!CA519/100)</f>
        <v/>
      </c>
      <c r="GS529" s="472">
        <f>GS528</f>
        <v>0.95299999999999996</v>
      </c>
      <c r="GT529" s="472">
        <f>GT528</f>
        <v>0.55000000000000004</v>
      </c>
      <c r="GU529" s="472">
        <f>GU528</f>
        <v>0.55000000000000004</v>
      </c>
      <c r="GV529" s="472">
        <f>GV528</f>
        <v>0.55000000000000004</v>
      </c>
      <c r="GW529" s="472">
        <f>GW528</f>
        <v>0.5</v>
      </c>
      <c r="GX529" s="472">
        <f>GX528</f>
        <v>0.93500000000000005</v>
      </c>
      <c r="GY529" s="472">
        <f>GY528</f>
        <v>0.14999999999999999</v>
      </c>
      <c r="GZ529" s="472">
        <f>GZ528</f>
        <v>1</v>
      </c>
      <c r="HA529" s="474">
        <f>HA528</f>
        <v>0.047</v>
      </c>
      <c r="HB529" s="474">
        <f>HB528</f>
        <v>0.45000000000000001</v>
      </c>
      <c r="HC529" s="474">
        <f>HC528</f>
        <v>0.45000000000000001</v>
      </c>
      <c r="HD529" s="474">
        <f>HD528</f>
        <v>0.45000000000000001</v>
      </c>
      <c r="HE529" s="474">
        <f>HE528</f>
        <v>0.5</v>
      </c>
      <c r="HF529" s="474">
        <f>HF528</f>
        <v>0.065000000000000002</v>
      </c>
      <c r="HG529" s="474">
        <f>HG528</f>
        <v>0.84999999999999998</v>
      </c>
      <c r="HH529" s="474">
        <f>HH528</f>
        <v>0</v>
      </c>
      <c r="HI529" s="10">
        <f>IF(BZ529&lt;&gt;"",CK529-BV529,0)</f>
        <v>0</v>
      </c>
      <c r="HJ529" s="10" t="e">
        <f>IF(AJ529&gt;0,AH529-AJ529,0)</f>
        <v>#VALUE!</v>
      </c>
      <c r="HK529" s="466">
        <f>HK528</f>
        <v>0.84999999999999998</v>
      </c>
      <c r="HL529" s="424">
        <f>HL528</f>
        <v>550000</v>
      </c>
      <c r="HM529" s="424">
        <f>HM528</f>
        <v>480000</v>
      </c>
      <c r="HN529" s="465" t="e">
        <f>(DJ529*EZ529+DK529*FH529+DL529*FM529+DM529*FR529+DN529*FW529+DO529*GB529+DS529*GI529+DP529*GM529+DR529*GR529)*1000*2</f>
        <v>#VALUE!</v>
      </c>
      <c r="HO529" s="465" t="e">
        <f>HN529*HK529*$HO$2/HL529*1000000</f>
        <v>#VALUE!</v>
      </c>
      <c r="HP529" s="465" t="e">
        <f>HN529*HK529*$HP$2/HM529*1000000</f>
        <v>#VALUE!</v>
      </c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</row>
    <row customFormat="1" r="530" s="0">
      <c r="A530" s="420">
        <v>519</v>
      </c>
      <c r="B530" s="421">
        <f ca="1">IF(D530=D529,B529,IF(D530="夜班",B529+1,B529))</f>
        <v>43607</v>
      </c>
      <c r="C530" s="422">
        <f>C529</f>
        <v>0.041666666666666699</v>
      </c>
      <c r="D530" s="10" t="str">
        <f ca="1">IF(HOUR(G530)&lt;8,"夜班",IF(HOUR(G530)&lt;16,"白班",IF(HOUR(G530)&lt;24,"中班",0)))</f>
        <v>白班</v>
      </c>
      <c r="E530" s="10" t="e">
        <f ca="1">IF(F530=1,"甲",IF(F530=2,"乙",IF(F530=3,"丙",IF(F530=4,"丁",""))))</f>
        <v>#REF!</v>
      </c>
      <c r="F530" s="10" t="e">
        <f ca="1">SUMPRODUCT((成本日报!$A$3:$A$95=计划!B530)*(成本日报!$B$3:$B$95=计划!$D530),成本日报!$C$3:$C$95)</f>
        <v>#REF!</v>
      </c>
      <c r="G530" s="423">
        <f ca="1">G529+C529</f>
        <v>43607.583333332077</v>
      </c>
      <c r="H530" s="423">
        <f ca="1">$G530+$C530/60*10+$C530*0</f>
        <v>43607.590277776522</v>
      </c>
      <c r="I530" s="423">
        <f ca="1">$G530+$C530/60*18+$C530*0</f>
        <v>43607.595833332074</v>
      </c>
      <c r="J530" s="423">
        <f ca="1">$G530+$C530/60*0+$C530*1</f>
        <v>43607.624999998741</v>
      </c>
      <c r="K530" s="423">
        <f ca="1">$G530+$C530/60*30+$C530*2</f>
        <v>43607.687499998749</v>
      </c>
      <c r="L530" s="423">
        <f ca="1">$G530+$C530/60*0+$C530*3</f>
        <v>43607.708333332077</v>
      </c>
      <c r="M530" s="424" t="str">
        <f>IF(_tag_month_day!A520="","",_tag_month_day!A520)</f>
        <v/>
      </c>
      <c r="N530" s="424" t="str">
        <f>IF(_tag_month_day!B520="","",_tag_month_day!B520)</f>
        <v/>
      </c>
      <c r="O530" s="425" t="e">
        <f>IF(M530+N530=0,"",M530+N530)</f>
        <v>#VALUE!</v>
      </c>
      <c r="P530" s="424" t="str">
        <f>IF(_tag_month_day!C520="","",_tag_month_day!C520)</f>
        <v/>
      </c>
      <c r="Q530" s="424" t="str">
        <f>IF(_tag_month_day!D520="","",_tag_month_day!D520)</f>
        <v/>
      </c>
      <c r="R530" s="426" t="str">
        <f>IF(_tag_month_day!CB520="","",_tag_month_day!CB520/100)</f>
        <v/>
      </c>
      <c r="S530" s="427" t="str">
        <f>IF(_tag_month_day!E520="","",_tag_month_day!E520)</f>
        <v/>
      </c>
      <c r="T530" s="427" t="str">
        <f>IF(_tag_month_day!F520="","",_tag_month_day!F520)</f>
        <v/>
      </c>
      <c r="U530" s="428" t="e">
        <f>S530+T530</f>
        <v>#VALUE!</v>
      </c>
      <c r="V530" s="429" t="e">
        <f>U530/AJ530</f>
        <v>#VALUE!</v>
      </c>
      <c r="W530" s="430" t="str">
        <f>IF(_jhy_month_day!A520="","",_jhy_month_day!A520)</f>
        <v/>
      </c>
      <c r="X530" s="431" t="str">
        <f>IF(_jhy_month_day!B520="","",_jhy_month_day!B520/100)</f>
        <v/>
      </c>
      <c r="Y530" s="431" t="str">
        <f>IF(_jhy_month_day!C520="","",_jhy_month_day!C520/100)</f>
        <v/>
      </c>
      <c r="Z530" s="432">
        <f>Z526+1</f>
        <v>130</v>
      </c>
      <c r="AA530" s="433" t="str">
        <f>IF(_tag_month_day!G520="","",_tag_month_day!G520/100)</f>
        <v/>
      </c>
      <c r="AB530" s="433" t="str">
        <f>IF(_tag_month_day!H520="","",_tag_month_day!H520/100)</f>
        <v/>
      </c>
      <c r="AC530" s="434">
        <f>IF(X530="",AC529,BK530*($AV529*X530+$AW529*FD529+$AX529*FI529+$AY529*FN529+$AZ529*FS529+$BA529*FX529+$BG529*GE529)/(AV529*Y530+AX529*FK529+AW529*FF529+AY529*FP529+AZ529*FU529+BA529*FZ529+BG529*GG529+BB529*GK529+BC529*GN529+BD529*GP529))</f>
        <v>1.59963432013121</v>
      </c>
      <c r="AD530" s="435" t="str">
        <f>IF(AC530=AC529,"",AC530-AC529)</f>
        <v/>
      </c>
      <c r="AE530" s="436" t="str">
        <f>IF(1-AF530=0,"",(1-AF530))</f>
        <v/>
      </c>
      <c r="AF530" s="437">
        <v>1</v>
      </c>
      <c r="AG530" s="10" t="str">
        <f>AG529</f>
        <v>9A3</v>
      </c>
      <c r="AH530" s="438" t="str">
        <f>AH529</f>
        <v/>
      </c>
      <c r="AI530" s="424"/>
      <c r="AJ530" s="10" t="str">
        <f>IF(_tag_month_day!I520="","",_tag_month_day!I520)</f>
        <v/>
      </c>
      <c r="AK530" s="440"/>
      <c r="AL530" s="440"/>
      <c r="AM530" s="440"/>
      <c r="AN530" s="441">
        <f>AN529</f>
        <v>2</v>
      </c>
      <c r="AO530" s="441">
        <f>AO529</f>
        <v>8</v>
      </c>
      <c r="AP530" s="442" t="e">
        <f>(IF(AN530=0,AS529,AS529*(1+AO530/AN530)/(AR530+AO530/AN530)))+AT530</f>
        <v>#VALUE!</v>
      </c>
      <c r="AQ530" s="443" t="str">
        <f>IF(_tag_month_day!J520="","",_tag_month_day!J520/100)</f>
        <v/>
      </c>
      <c r="AR530" s="444">
        <f>AR529</f>
        <v>1.3</v>
      </c>
      <c r="AS530" s="445" t="e">
        <f>AQ530*(AN530*AR530+AO530)/(AN530+AO530)</f>
        <v>#VALUE!</v>
      </c>
      <c r="AT530" s="445" t="e">
        <f>(SUM(BE530:BF530)-SUM(BE529:BF529))*0.05</f>
        <v>#VALUE!</v>
      </c>
      <c r="AU530" s="446" t="str">
        <f>IF(_tag_month_day!CC520="","",IF(_tag_month_day!CC520&gt;0,_tag_month_day!CD520,_tag_month_day!CE520))</f>
        <v/>
      </c>
      <c r="AV530" s="447" t="str">
        <f>IF(_tag_month_day!L520="","",_tag_month_day!L520/100)</f>
        <v/>
      </c>
      <c r="AW530" s="431">
        <f>AW529</f>
        <v>0</v>
      </c>
      <c r="AX530" s="431">
        <f>AX529</f>
        <v>0</v>
      </c>
      <c r="AY530" s="431" t="str">
        <f>IF(_tag_month_day!M520="","",_tag_month_day!M520/100)</f>
        <v/>
      </c>
      <c r="AZ530" s="431" t="str">
        <f>IF(_tag_month_day!N520="","",_tag_month_day!N520/100)</f>
        <v/>
      </c>
      <c r="BA530" s="431" t="str">
        <f>IF(_tag_month_day!O520="","",_tag_month_day!O520/100)</f>
        <v/>
      </c>
      <c r="BB530" s="448" t="str">
        <f>IF(_tag_month_day!P520="","",_tag_month_day!P520/100)</f>
        <v/>
      </c>
      <c r="BC530" s="448">
        <f>BC529</f>
        <v>0</v>
      </c>
      <c r="BD530" s="448" t="str">
        <f>IF(_tag_month_day!Q520="","",_tag_month_day!Q520/100)</f>
        <v/>
      </c>
      <c r="BE530" s="449" t="str">
        <f>IF(_tag_month_day!R520="","",_tag_month_day!R520/100)</f>
        <v/>
      </c>
      <c r="BF530" s="388" t="e">
        <f>(AU530*(100+BE530*100))/(AJ530-AU530)/100</f>
        <v>#VALUE!</v>
      </c>
      <c r="BG530" s="450" t="e">
        <f>BE530+BF530</f>
        <v>#VALUE!</v>
      </c>
      <c r="BH530" s="451" t="e">
        <f>SUM(AV530:BF530)</f>
        <v>#VALUE!</v>
      </c>
      <c r="BI530" s="452" t="e">
        <f>IF(CX530=0,BI529,(DK530*查询!$R$5+DL530*查询!$Q$5+DM530*查询!$N$5+DN530*查询!$O$5+DO530*查询!$P$5)*AF530/CX530)</f>
        <v>#VALUE!</v>
      </c>
      <c r="BJ530" s="452" t="e">
        <f>IF(CX530=0,BJ529,(DP530*查询!$S$5+DQ530*查询!$T$5+DR530*查询!$U$5)*AF530/CX530)</f>
        <v>#VALUE!</v>
      </c>
      <c r="BK530" s="452">
        <f>BK529</f>
        <v>1</v>
      </c>
      <c r="BL530" s="453" t="e">
        <f>SUMPRODUCT((AV530:BA530)*(GS530:GX530))/((GS530:GX530)+SUM(BB530:BD530)*GY530+BG530*GZ530)</f>
        <v>#VALUE!</v>
      </c>
      <c r="BM530" s="453" t="e">
        <f>BK530*($AV530*FB530+$AW530*FD530+$AX530*FI530+$AY530*FN530+$AZ530*FS530+$BA530*FX530+$BG530*GE530)/(AV530*EY530+AX530*FK530+AW530*FF530+AY530*FP530+AZ530*FU530+BA530*FZ530+BG530*GG530+BB530*GK530+BC530*GN530+BD530*GP530)</f>
        <v>#VALUE!</v>
      </c>
      <c r="BN530" s="453" t="e">
        <f>($AV530*FC530+$AX530*FJ530+$AW530*FE530+$AY530*FO530+$AZ530*FT530+$BA530*FY530+$BG530*GF530)/($AV530*FA530+BG530*GH530+BB530*GL530+BC530*GO530+BD530*GQ530+BA530*GA530)</f>
        <v>#VALUE!</v>
      </c>
      <c r="BO530" s="454" t="e">
        <f>SUMPRODUCT(AV530:BA530*GS530:GX530)/(GS530:GX530+(BB530+BC530+BD530)*GY530+BG530)</f>
        <v>#VALUE!</v>
      </c>
      <c r="BP530" s="454" t="e">
        <f>SUMPRODUCT(AV530:BA530*GS530:GX530)/(GS530:GX530+(BB530+BC530+BD530)*GY530+BG530)</f>
        <v>#VALUE!</v>
      </c>
      <c r="BQ530" s="454" t="e">
        <f>SUMPRODUCT(AV530:BA530*GS530:GX530)/(GS530:GX530+(BB530+BC530+BD530)*GY530+BG530)</f>
        <v>#VALUE!</v>
      </c>
      <c r="BR530" s="453" t="str">
        <f>IF(_tag_month_day!T520="","",_tag_month_day!T520)</f>
        <v/>
      </c>
      <c r="BS530" s="453" t="str">
        <f>IF(_tag_month_day!U520="","",_tag_month_day!U520)</f>
        <v/>
      </c>
      <c r="BT530" s="455" t="str">
        <f>IF(CK530="","",IF((CK530&gt;=BV530-0.12)*(CK530&lt;=BV530+0.12),"合格","不合格"))</f>
        <v/>
      </c>
      <c r="BU530" s="456" t="str">
        <f>IF(_tag_month_day!V520="","",_tag_month_day!V520)</f>
        <v/>
      </c>
      <c r="BV530" s="457" t="str">
        <f>IF(_tag_month_day!W520="","",_tag_month_day!W520)</f>
        <v/>
      </c>
      <c r="BW530" s="458" t="str">
        <f>IF(_tag_month_day!X520="","",_tag_month_day!X520)</f>
        <v/>
      </c>
      <c r="BX530" s="458" t="str">
        <f>IF(_tag_month_day!Y520="","",_tag_month_day!Y520)</f>
        <v/>
      </c>
      <c r="BY530" s="459">
        <f ca="1">L530</f>
        <v>43607.708333332077</v>
      </c>
      <c r="BZ530" s="460"/>
      <c r="CA530" s="461"/>
      <c r="CB530" s="424" t="str">
        <f>IF(_tag_month_day!Z520="","",_tag_month_day!Z520)</f>
        <v/>
      </c>
      <c r="CC530" s="424" t="str">
        <f>IF(_tag_month_day!AA520="","",_tag_month_day!AA520)</f>
        <v/>
      </c>
      <c r="CD530" s="424" t="str">
        <f>IF(_tag_month_day!AB520="","",_tag_month_day!AB520)</f>
        <v/>
      </c>
      <c r="CE530" s="424" t="str">
        <f>IF(_tag_month_day!AC520="","",_tag_month_day!AC520)</f>
        <v/>
      </c>
      <c r="CF530" s="424" t="str">
        <f>IF(_tag_month_day!AD520="","",_tag_month_day!AD520)</f>
        <v/>
      </c>
      <c r="CG530" s="424" t="str">
        <f>IF(_tag_month_day!AE520="","",_tag_month_day!AE520)</f>
        <v/>
      </c>
      <c r="CH530" s="424" t="str">
        <f>IF(_tag_month_day!AF520="","",_tag_month_day!AF520)</f>
        <v/>
      </c>
      <c r="CI530" s="424" t="str">
        <f>IF(_tag_month_day!AG520="","",_tag_month_day!AG520)</f>
        <v/>
      </c>
      <c r="CJ530" s="424" t="str">
        <f>IF(_tag_month_day!AH520="","",_tag_month_day!AH520)</f>
        <v/>
      </c>
      <c r="CK530" s="424" t="str">
        <f>IF(_tag_month_day!AI520="","",_tag_month_day!AI520)</f>
        <v/>
      </c>
      <c r="CL530" s="4" t="str">
        <f>IF(_tag_month_day!AJ520="","",_tag_month_day!AJ520)</f>
        <v/>
      </c>
      <c r="CM530" s="4" t="str">
        <f>IF(_tag_month_day!AK520="","",_tag_month_day!AK520)</f>
        <v/>
      </c>
      <c r="CN530" s="4" t="str">
        <f>IF(_tag_month_day!AL520="","",_tag_month_day!AL520)</f>
        <v/>
      </c>
      <c r="CO530" s="4" t="str">
        <f>IF(_tag_month_day!AM520="","",_tag_month_day!AM520)</f>
        <v/>
      </c>
      <c r="CP530" s="4" t="str">
        <f>IF(_tag_month_day!AN520="","",_tag_month_day!AN520)</f>
        <v/>
      </c>
      <c r="CQ530" s="4" t="str">
        <f>IF(_tag_month_day!AO520="","",_tag_month_day!AO520)</f>
        <v/>
      </c>
      <c r="CR530" s="462" t="str">
        <f>IF(_tag_month_day!AP520="","",_tag_month_day!AP520)</f>
        <v/>
      </c>
      <c r="CS530" s="463" t="str">
        <f>IF(_tag_month_day!AQ520="","",_tag_month_day!AQ520)</f>
        <v/>
      </c>
      <c r="CT530" s="4" t="str">
        <f>IF(_tag_month_day!AR520="","",_tag_month_day!AR520)</f>
        <v/>
      </c>
      <c r="CU530" s="464" t="e">
        <f>DU530/AJ530</f>
        <v>#VALUE!</v>
      </c>
      <c r="CV530" s="451" t="e">
        <f>BG530/BH530</f>
        <v>#VALUE!</v>
      </c>
      <c r="CW530" s="465" t="e">
        <f>AJ530*(1-CV530)*CU530*AF530</f>
        <v>#VALUE!</v>
      </c>
      <c r="CX530" s="465" t="e">
        <f>CW530*94%</f>
        <v>#VALUE!</v>
      </c>
      <c r="CY530" s="466" t="e">
        <f>IF(CX530=0,0,DS530/(DS530+CX530))</f>
        <v>#VALUE!</v>
      </c>
      <c r="CZ530" s="465" t="e">
        <f>$AJ530*EF530</f>
        <v>#VALUE!</v>
      </c>
      <c r="DA530" s="465" t="e">
        <f>$AJ530*EG530</f>
        <v>#VALUE!</v>
      </c>
      <c r="DB530" s="465" t="e">
        <f>$AJ530*EH530</f>
        <v>#VALUE!</v>
      </c>
      <c r="DC530" s="465" t="e">
        <f>$AJ530*EI530</f>
        <v>#VALUE!</v>
      </c>
      <c r="DD530" s="465" t="e">
        <f>$AJ530*EJ530</f>
        <v>#VALUE!</v>
      </c>
      <c r="DE530" s="465" t="e">
        <f>$AJ530*EK530</f>
        <v>#VALUE!</v>
      </c>
      <c r="DF530" s="465" t="e">
        <f>$AJ530*EL530</f>
        <v>#VALUE!</v>
      </c>
      <c r="DG530" s="465" t="e">
        <f>$AJ530*EM530</f>
        <v>#VALUE!</v>
      </c>
      <c r="DH530" s="465" t="e">
        <f>$AJ530*EN530</f>
        <v>#VALUE!</v>
      </c>
      <c r="DI530" s="465" t="e">
        <f>$AJ530*EO530</f>
        <v>#VALUE!</v>
      </c>
      <c r="DJ530" s="465" t="e">
        <f>CZ530*(1-EP530)</f>
        <v>#VALUE!</v>
      </c>
      <c r="DK530" s="465" t="e">
        <f>DA530*(1-ER530)</f>
        <v>#VALUE!</v>
      </c>
      <c r="DL530" s="465" t="e">
        <f>DB530*(1-EQ530)</f>
        <v>#VALUE!</v>
      </c>
      <c r="DM530" s="465" t="e">
        <f>DC530*(1-ES530)</f>
        <v>#VALUE!</v>
      </c>
      <c r="DN530" s="465" t="e">
        <f>DD530*(1-ET530)</f>
        <v>#VALUE!</v>
      </c>
      <c r="DO530" s="465" t="e">
        <f>DE530</f>
        <v>#VALUE!</v>
      </c>
      <c r="DP530" s="465" t="e">
        <f>DF530*(1-EU530)</f>
        <v>#VALUE!</v>
      </c>
      <c r="DQ530" s="465" t="e">
        <f>DG530*(1-EV530)</f>
        <v>#VALUE!</v>
      </c>
      <c r="DR530" s="465" t="e">
        <f>DH530*(1-EW530)</f>
        <v>#VALUE!</v>
      </c>
      <c r="DS530" s="465" t="e">
        <f>DI530</f>
        <v>#VALUE!</v>
      </c>
      <c r="DT530" s="465" t="e">
        <f>SUM(DJ530:DS530)</f>
        <v>#VALUE!</v>
      </c>
      <c r="DU530" s="465" t="e">
        <f>(GS530:GX530)+(DP530+DQ530+DR530)*GY530+DS530</f>
        <v>#VALUE!</v>
      </c>
      <c r="DV530" s="451" t="e">
        <f>AV530/$BH530/(1-EP530)</f>
        <v>#VALUE!</v>
      </c>
      <c r="DW530" s="451" t="e">
        <f>AW530/$BH530/(1-ER530)</f>
        <v>#VALUE!</v>
      </c>
      <c r="DX530" s="451" t="e">
        <f>AX530/$BH530/(1-EQ530)</f>
        <v>#VALUE!</v>
      </c>
      <c r="DY530" s="451" t="e">
        <f>AY530/$BH530/(1-ES530)</f>
        <v>#VALUE!</v>
      </c>
      <c r="DZ530" s="451" t="e">
        <f>AZ530/$BH530/(1-ET530)</f>
        <v>#VALUE!</v>
      </c>
      <c r="EA530" s="451" t="e">
        <f>BA530/$BH530/(1-AX530)</f>
        <v>#VALUE!</v>
      </c>
      <c r="EB530" s="451" t="e">
        <f>BB530/$BH530/(1-EU530)</f>
        <v>#VALUE!</v>
      </c>
      <c r="EC530" s="451" t="e">
        <f>BC530/$BH530/(1-EV530)</f>
        <v>#VALUE!</v>
      </c>
      <c r="ED530" s="451" t="e">
        <f>BD530/$BH530/(1-EW530)</f>
        <v>#VALUE!</v>
      </c>
      <c r="EE530" s="451" t="e">
        <f>BG530/BH530</f>
        <v>#VALUE!</v>
      </c>
      <c r="EF530" s="451" t="e">
        <f>DV530/SUM($DV530:$EE530)</f>
        <v>#VALUE!</v>
      </c>
      <c r="EG530" s="451" t="e">
        <f>DW530/SUM($DV530:$EE530)</f>
        <v>#VALUE!</v>
      </c>
      <c r="EH530" s="451" t="e">
        <f>DX530/SUM($DV530:$EE530)</f>
        <v>#VALUE!</v>
      </c>
      <c r="EI530" s="451" t="e">
        <f>DY530/SUM($DV530:$EE530)</f>
        <v>#VALUE!</v>
      </c>
      <c r="EJ530" s="451" t="e">
        <f>DZ530/SUM($DV530:$EE530)</f>
        <v>#VALUE!</v>
      </c>
      <c r="EK530" s="451" t="e">
        <f>EA530/SUM($DV530:$EE530)</f>
        <v>#VALUE!</v>
      </c>
      <c r="EL530" s="451" t="e">
        <f>EB530/SUM($DV530:$EE530)</f>
        <v>#VALUE!</v>
      </c>
      <c r="EM530" s="451" t="e">
        <f>EC530/SUM($DV530:$EE530)</f>
        <v>#VALUE!</v>
      </c>
      <c r="EN530" s="451" t="e">
        <f>ED530/SUM($DV530:$EE530)</f>
        <v>#VALUE!</v>
      </c>
      <c r="EO530" s="451" t="e">
        <f>EE530/SUM($DV530:$EE530)</f>
        <v>#VALUE!</v>
      </c>
      <c r="EP530" s="450">
        <f>EP529</f>
        <v>0.080000000000000002</v>
      </c>
      <c r="EQ530" s="450">
        <f>EQ529</f>
        <v>0.014999999999999999</v>
      </c>
      <c r="ER530" s="450">
        <f>ER529</f>
        <v>0.014999999999999999</v>
      </c>
      <c r="ES530" s="450">
        <f>ES529</f>
        <v>0.014999999999999999</v>
      </c>
      <c r="ET530" s="450">
        <f>ET529</f>
        <v>0.014999999999999999</v>
      </c>
      <c r="EU530" s="450">
        <f>EU529</f>
        <v>0.089999999999999997</v>
      </c>
      <c r="EV530" s="450">
        <f>EV529</f>
        <v>0.089999999999999997</v>
      </c>
      <c r="EW530" s="450">
        <f>EW529</f>
        <v>0.089999999999999997</v>
      </c>
      <c r="EX530" s="431" t="str">
        <f>IF(_tag_month_day!AS520="","",_tag_month_day!AS520/100)</f>
        <v/>
      </c>
      <c r="EY530" s="431" t="str">
        <f>IF(_tag_month_day!AT520="","",_tag_month_day!AT520/100)</f>
        <v/>
      </c>
      <c r="EZ530" s="431" t="str">
        <f>IF(_tag_month_day!AU520="","",_tag_month_day!AU520/100)</f>
        <v/>
      </c>
      <c r="FA530" s="431" t="str">
        <f>IF(_tag_month_day!AV520="","",_tag_month_day!AV520/100)</f>
        <v/>
      </c>
      <c r="FB530" s="431" t="str">
        <f>IF(_tag_month_day!AW520="","",_tag_month_day!AW520/100)</f>
        <v/>
      </c>
      <c r="FC530" s="431" t="str">
        <f>IF(_tag_month_day!AX520="","",_tag_month_day!AX520/100)</f>
        <v/>
      </c>
      <c r="FD530" s="449" t="str">
        <f>IF(_tag_month_day!AY520="","",_tag_month_day!AY520/100)</f>
        <v/>
      </c>
      <c r="FE530" s="449" t="str">
        <f>IF(_tag_month_day!AZ520="","",_tag_month_day!AZ520/100)</f>
        <v/>
      </c>
      <c r="FF530" s="449" t="str">
        <f>IF(_tag_month_day!BA520="","",_tag_month_day!BA520/100)</f>
        <v/>
      </c>
      <c r="FG530" s="449" t="str">
        <f>IF(_tag_month_day!BB520="","",_tag_month_day!BB520/100)</f>
        <v/>
      </c>
      <c r="FH530" s="467" t="str">
        <f>IF(_tag_month_day!BC520="","",_tag_month_day!BC520/100)</f>
        <v/>
      </c>
      <c r="FI530" s="449">
        <f>FI529</f>
        <v>0.40999999999999998</v>
      </c>
      <c r="FJ530" s="449">
        <f>FJ529</f>
        <v>0.11</v>
      </c>
      <c r="FK530" s="449">
        <f>FK529</f>
        <v>0.014999999999999999</v>
      </c>
      <c r="FL530" s="449">
        <f>FL529</f>
        <v>0</v>
      </c>
      <c r="FM530" s="467">
        <f>FM529</f>
        <v>0.0001</v>
      </c>
      <c r="FN530" s="449">
        <f>FN529</f>
        <v>0.32000000000000001</v>
      </c>
      <c r="FO530" s="449">
        <f>FO529</f>
        <v>0.20000000000000001</v>
      </c>
      <c r="FP530" s="449">
        <f>FP529</f>
        <v>0.01</v>
      </c>
      <c r="FQ530" s="449">
        <f>FQ529</f>
        <v>0</v>
      </c>
      <c r="FR530" s="467">
        <f>FR529</f>
        <v>0.0001</v>
      </c>
      <c r="FS530" s="449" t="str">
        <f>IF(_tag_month_day!BD520="","",_tag_month_day!BD520/100)</f>
        <v/>
      </c>
      <c r="FT530" s="449" t="str">
        <f>IF(_tag_month_day!BE520="","",_tag_month_day!BE520/100)</f>
        <v/>
      </c>
      <c r="FU530" s="449" t="str">
        <f>IF(_tag_month_day!BF520="","",_tag_month_day!BF520/100)</f>
        <v/>
      </c>
      <c r="FV530" s="449" t="str">
        <f>IF(_tag_month_day!BG520="","",_tag_month_day!BG520/100)</f>
        <v/>
      </c>
      <c r="FW530" s="467" t="str">
        <f>IF(_tag_month_day!BH520="","",_tag_month_day!BH520/100)</f>
        <v/>
      </c>
      <c r="FX530" s="449" t="str">
        <f>IF(_tag_month_day!BI520="","",_tag_month_day!BI520/100)</f>
        <v/>
      </c>
      <c r="FY530" s="449" t="str">
        <f>IF(_tag_month_day!BJ520="","",_tag_month_day!BJ520/100)</f>
        <v/>
      </c>
      <c r="FZ530" s="468" t="str">
        <f>IF(_tag_month_day!BK520="","",_tag_month_day!BK520/100)</f>
        <v/>
      </c>
      <c r="GA530" s="449" t="str">
        <f>IF(_tag_month_day!BL520="","",_tag_month_day!BL520/100)</f>
        <v/>
      </c>
      <c r="GB530" s="467" t="str">
        <f>IF(_tag_month_day!BM520="","",_tag_month_day!BM520/100)</f>
        <v/>
      </c>
      <c r="GC530" s="431" t="str">
        <f>IF(_tag_month_day!BN520="","",_tag_month_day!BN520/100)</f>
        <v/>
      </c>
      <c r="GD530" s="431" t="str">
        <f>IF(_tag_month_day!BO520="","",_tag_month_day!BO520/100)</f>
        <v/>
      </c>
      <c r="GE530" s="431" t="str">
        <f>IF(_tag_month_day!BP520="","",_tag_month_day!BP520/100)</f>
        <v/>
      </c>
      <c r="GF530" s="431" t="str">
        <f>IF(_tag_month_day!BQ520="","",_tag_month_day!BQ520/100)</f>
        <v/>
      </c>
      <c r="GG530" s="431" t="str">
        <f>IF(_tag_month_day!BR520="","",_tag_month_day!BR520/100)</f>
        <v/>
      </c>
      <c r="GH530" s="431" t="str">
        <f>IF(_tag_month_day!BS520="","",_tag_month_day!BS520/100)</f>
        <v/>
      </c>
      <c r="GI530" s="467" t="str">
        <f>IF(_tag_month_day!BT520="","",_tag_month_day!BT520/100)</f>
        <v/>
      </c>
      <c r="GJ530" s="469" t="str">
        <f>IF(_tag_month_day!BU520="","",_tag_month_day!BU520/100)</f>
        <v/>
      </c>
      <c r="GK530" s="470">
        <f>GK529</f>
        <v>0.070000000000000007</v>
      </c>
      <c r="GL530" s="470">
        <f>GL529</f>
        <v>0.029999999999999999</v>
      </c>
      <c r="GM530" s="471" t="str">
        <f>IF(_tag_month_day!BX520="","",_tag_month_day!BX520/100)</f>
        <v/>
      </c>
      <c r="GN530" s="470">
        <f>GN529</f>
        <v>0.070000000000000007</v>
      </c>
      <c r="GO530" s="470">
        <f>GO529</f>
        <v>0.029999999999999999</v>
      </c>
      <c r="GP530" s="470">
        <f>GP529</f>
        <v>0.089999999999999997</v>
      </c>
      <c r="GQ530" s="470">
        <f>GQ529</f>
        <v>0.029999999999999999</v>
      </c>
      <c r="GR530" s="471" t="str">
        <f>IF(_tag_month_day!CA520="","",_tag_month_day!CA520/100)</f>
        <v/>
      </c>
      <c r="GS530" s="472">
        <f>GS529</f>
        <v>0.95299999999999996</v>
      </c>
      <c r="GT530" s="472">
        <f>GT529</f>
        <v>0.55000000000000004</v>
      </c>
      <c r="GU530" s="472">
        <f>GU529</f>
        <v>0.55000000000000004</v>
      </c>
      <c r="GV530" s="472">
        <f>GV529</f>
        <v>0.55000000000000004</v>
      </c>
      <c r="GW530" s="472">
        <f>GW529</f>
        <v>0.5</v>
      </c>
      <c r="GX530" s="472">
        <f>GX529</f>
        <v>0.93500000000000005</v>
      </c>
      <c r="GY530" s="472">
        <f>GY529</f>
        <v>0.14999999999999999</v>
      </c>
      <c r="GZ530" s="472">
        <f>GZ529</f>
        <v>1</v>
      </c>
      <c r="HA530" s="474">
        <f>HA529</f>
        <v>0.047</v>
      </c>
      <c r="HB530" s="474">
        <f>HB529</f>
        <v>0.45000000000000001</v>
      </c>
      <c r="HC530" s="474">
        <f>HC529</f>
        <v>0.45000000000000001</v>
      </c>
      <c r="HD530" s="474">
        <f>HD529</f>
        <v>0.45000000000000001</v>
      </c>
      <c r="HE530" s="474">
        <f>HE529</f>
        <v>0.5</v>
      </c>
      <c r="HF530" s="474">
        <f>HF529</f>
        <v>0.065000000000000002</v>
      </c>
      <c r="HG530" s="474">
        <f>HG529</f>
        <v>0.84999999999999998</v>
      </c>
      <c r="HH530" s="474">
        <f>HH529</f>
        <v>0</v>
      </c>
      <c r="HI530" s="10">
        <f>IF(BZ530&lt;&gt;"",CK530-BV530,0)</f>
        <v>0</v>
      </c>
      <c r="HJ530" s="10" t="e">
        <f>IF(AJ530&gt;0,AH530-AJ530,0)</f>
        <v>#VALUE!</v>
      </c>
      <c r="HK530" s="466">
        <f>HK529</f>
        <v>0.84999999999999998</v>
      </c>
      <c r="HL530" s="424">
        <f>HL529</f>
        <v>550000</v>
      </c>
      <c r="HM530" s="424">
        <f>HM529</f>
        <v>480000</v>
      </c>
      <c r="HN530" s="465" t="e">
        <f>(DJ530*EZ530+DK530*FH530+DL530*FM530+DM530*FR530+DN530*FW530+DO530*GB530+DS530*GI530+DP530*GM530+DR530*GR530)*1000*2</f>
        <v>#VALUE!</v>
      </c>
      <c r="HO530" s="465" t="e">
        <f>HN530*HK530*$HO$2/HL530*1000000</f>
        <v>#VALUE!</v>
      </c>
      <c r="HP530" s="465" t="e">
        <f>HN530*HK530*$HP$2/HM530*1000000</f>
        <v>#VALUE!</v>
      </c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</row>
    <row customFormat="1" r="531" s="0">
      <c r="A531" s="420">
        <v>520</v>
      </c>
      <c r="B531" s="421">
        <f ca="1">IF(D531=D530,B530,IF(D531="夜班",B530+1,B530))</f>
        <v>43607</v>
      </c>
      <c r="C531" s="422">
        <f>C530</f>
        <v>0.041666666666666699</v>
      </c>
      <c r="D531" s="10" t="str">
        <f ca="1">IF(HOUR(G531)&lt;8,"夜班",IF(HOUR(G531)&lt;16,"白班",IF(HOUR(G531)&lt;24,"中班",0)))</f>
        <v>白班</v>
      </c>
      <c r="E531" s="10" t="e">
        <f ca="1">IF(F531=1,"甲",IF(F531=2,"乙",IF(F531=3,"丙",IF(F531=4,"丁",""))))</f>
        <v>#REF!</v>
      </c>
      <c r="F531" s="10" t="e">
        <f ca="1">SUMPRODUCT((成本日报!$A$3:$A$95=计划!B531)*(成本日报!$B$3:$B$95=计划!$D531),成本日报!$C$3:$C$95)</f>
        <v>#REF!</v>
      </c>
      <c r="G531" s="423">
        <f ca="1">G530+C530</f>
        <v>43607.624999998741</v>
      </c>
      <c r="H531" s="423">
        <f ca="1">$G531+$C531/60*10+$C531*0</f>
        <v>43607.631944443187</v>
      </c>
      <c r="I531" s="423">
        <f ca="1">$G531+$C531/60*18+$C531*0</f>
        <v>43607.637499998738</v>
      </c>
      <c r="J531" s="423">
        <f ca="1">$G531+$C531/60*0+$C531*1</f>
        <v>43607.666666665406</v>
      </c>
      <c r="K531" s="423">
        <f ca="1">$G531+$C531/60*30+$C531*2</f>
        <v>43607.729166665413</v>
      </c>
      <c r="L531" s="423">
        <f ca="1">$G531+$C531/60*0+$C531*3</f>
        <v>43607.749999998741</v>
      </c>
      <c r="M531" s="424" t="str">
        <f>IF(_tag_month_day!A521="","",_tag_month_day!A521)</f>
        <v/>
      </c>
      <c r="N531" s="424" t="str">
        <f>IF(_tag_month_day!B521="","",_tag_month_day!B521)</f>
        <v/>
      </c>
      <c r="O531" s="425" t="e">
        <f>IF(M531+N531=0,"",M531+N531)</f>
        <v>#VALUE!</v>
      </c>
      <c r="P531" s="424" t="str">
        <f>IF(_tag_month_day!C521="","",_tag_month_day!C521)</f>
        <v/>
      </c>
      <c r="Q531" s="424" t="str">
        <f>IF(_tag_month_day!D521="","",_tag_month_day!D521)</f>
        <v/>
      </c>
      <c r="R531" s="426" t="str">
        <f>IF(_tag_month_day!CB521="","",_tag_month_day!CB521/100)</f>
        <v/>
      </c>
      <c r="S531" s="427" t="str">
        <f>IF(_tag_month_day!E521="","",_tag_month_day!E521)</f>
        <v/>
      </c>
      <c r="T531" s="427" t="str">
        <f>IF(_tag_month_day!F521="","",_tag_month_day!F521)</f>
        <v/>
      </c>
      <c r="U531" s="428" t="e">
        <f>S531+T531</f>
        <v>#VALUE!</v>
      </c>
      <c r="V531" s="429" t="e">
        <f>U531/AJ531</f>
        <v>#VALUE!</v>
      </c>
      <c r="W531" s="430" t="str">
        <f>IF(_jhy_month_day!A521="","",_jhy_month_day!A521)</f>
        <v/>
      </c>
      <c r="X531" s="431" t="str">
        <f>IF(_jhy_month_day!B521="","",_jhy_month_day!B521/100)</f>
        <v/>
      </c>
      <c r="Y531" s="431" t="str">
        <f>IF(_jhy_month_day!C521="","",_jhy_month_day!C521/100)</f>
        <v/>
      </c>
      <c r="Z531" s="432">
        <f>Z527+1</f>
        <v>130</v>
      </c>
      <c r="AA531" s="433" t="str">
        <f>IF(_tag_month_day!G521="","",_tag_month_day!G521/100)</f>
        <v/>
      </c>
      <c r="AB531" s="433" t="str">
        <f>IF(_tag_month_day!H521="","",_tag_month_day!H521/100)</f>
        <v/>
      </c>
      <c r="AC531" s="434">
        <f>IF(X531="",AC530,BK531*($AV530*X531+$AW530*FD530+$AX530*FI530+$AY530*FN530+$AZ530*FS530+$BA530*FX530+$BG530*GE530)/(AV530*Y531+AX530*FK530+AW530*FF530+AY530*FP530+AZ530*FU530+BA530*FZ530+BG530*GG530+BB530*GK530+BC530*GN530+BD530*GP530))</f>
        <v>1.59963432013121</v>
      </c>
      <c r="AD531" s="435" t="str">
        <f>IF(AC531=AC530,"",AC531-AC530)</f>
        <v/>
      </c>
      <c r="AE531" s="436" t="str">
        <f>IF(1-AF531=0,"",(1-AF531))</f>
        <v/>
      </c>
      <c r="AF531" s="437">
        <v>1</v>
      </c>
      <c r="AG531" s="10" t="str">
        <f>AG530</f>
        <v>9A3</v>
      </c>
      <c r="AH531" s="438" t="str">
        <f>AH530</f>
        <v/>
      </c>
      <c r="AI531" s="424"/>
      <c r="AJ531" s="10" t="str">
        <f>IF(_tag_month_day!I521="","",_tag_month_day!I521)</f>
        <v/>
      </c>
      <c r="AK531" s="440"/>
      <c r="AL531" s="440"/>
      <c r="AM531" s="440"/>
      <c r="AN531" s="441">
        <f>AN530</f>
        <v>2</v>
      </c>
      <c r="AO531" s="441">
        <f>AO530</f>
        <v>8</v>
      </c>
      <c r="AP531" s="442" t="e">
        <f>(IF(AN531=0,AS530,AS530*(1+AO531/AN531)/(AR531+AO531/AN531)))+AT531</f>
        <v>#VALUE!</v>
      </c>
      <c r="AQ531" s="443" t="str">
        <f>IF(_tag_month_day!J521="","",_tag_month_day!J521/100)</f>
        <v/>
      </c>
      <c r="AR531" s="444">
        <f>AR530</f>
        <v>1.3</v>
      </c>
      <c r="AS531" s="445" t="e">
        <f>AQ531*(AN531*AR531+AO531)/(AN531+AO531)</f>
        <v>#VALUE!</v>
      </c>
      <c r="AT531" s="445" t="e">
        <f>(SUM(BE531:BF531)-SUM(BE530:BF530))*0.05</f>
        <v>#VALUE!</v>
      </c>
      <c r="AU531" s="446" t="str">
        <f>IF(_tag_month_day!CC521="","",IF(_tag_month_day!CC521&gt;0,_tag_month_day!CD521,_tag_month_day!CE521))</f>
        <v/>
      </c>
      <c r="AV531" s="447" t="str">
        <f>IF(_tag_month_day!L521="","",_tag_month_day!L521/100)</f>
        <v/>
      </c>
      <c r="AW531" s="431">
        <f>AW530</f>
        <v>0</v>
      </c>
      <c r="AX531" s="431">
        <f>AX530</f>
        <v>0</v>
      </c>
      <c r="AY531" s="431" t="str">
        <f>IF(_tag_month_day!M521="","",_tag_month_day!M521/100)</f>
        <v/>
      </c>
      <c r="AZ531" s="431" t="str">
        <f>IF(_tag_month_day!N521="","",_tag_month_day!N521/100)</f>
        <v/>
      </c>
      <c r="BA531" s="431" t="str">
        <f>IF(_tag_month_day!O521="","",_tag_month_day!O521/100)</f>
        <v/>
      </c>
      <c r="BB531" s="448" t="str">
        <f>IF(_tag_month_day!P521="","",_tag_month_day!P521/100)</f>
        <v/>
      </c>
      <c r="BC531" s="448">
        <f>BC530</f>
        <v>0</v>
      </c>
      <c r="BD531" s="448" t="str">
        <f>IF(_tag_month_day!Q521="","",_tag_month_day!Q521/100)</f>
        <v/>
      </c>
      <c r="BE531" s="449" t="str">
        <f>IF(_tag_month_day!R521="","",_tag_month_day!R521/100)</f>
        <v/>
      </c>
      <c r="BF531" s="388" t="e">
        <f>(AU531*(100+BE531*100))/(AJ531-AU531)/100</f>
        <v>#VALUE!</v>
      </c>
      <c r="BG531" s="450" t="e">
        <f>BE531+BF531</f>
        <v>#VALUE!</v>
      </c>
      <c r="BH531" s="451" t="e">
        <f>SUM(AV531:BF531)</f>
        <v>#VALUE!</v>
      </c>
      <c r="BI531" s="452" t="e">
        <f>IF(CX531=0,BI530,(DK531*查询!$R$5+DL531*查询!$Q$5+DM531*查询!$N$5+DN531*查询!$O$5+DO531*查询!$P$5)*AF531/CX531)</f>
        <v>#VALUE!</v>
      </c>
      <c r="BJ531" s="452" t="e">
        <f>IF(CX531=0,BJ530,(DP531*查询!$S$5+DQ531*查询!$T$5+DR531*查询!$U$5)*AF531/CX531)</f>
        <v>#VALUE!</v>
      </c>
      <c r="BK531" s="452">
        <f>BK530</f>
        <v>1</v>
      </c>
      <c r="BL531" s="453" t="e">
        <f>SUMPRODUCT((AV531:BA531)*(GS531:GX531))/((GS531:GX531)+SUM(BB531:BD531)*GY531+BG531*GZ531)</f>
        <v>#VALUE!</v>
      </c>
      <c r="BM531" s="453" t="e">
        <f>BK531*($AV531*FB531+$AW531*FD531+$AX531*FI531+$AY531*FN531+$AZ531*FS531+$BA531*FX531+$BG531*GE531)/(AV531*EY531+AX531*FK531+AW531*FF531+AY531*FP531+AZ531*FU531+BA531*FZ531+BG531*GG531+BB531*GK531+BC531*GN531+BD531*GP531)</f>
        <v>#VALUE!</v>
      </c>
      <c r="BN531" s="453" t="e">
        <f>($AV531*FC531+$AX531*FJ531+$AW531*FE531+$AY531*FO531+$AZ531*FT531+$BA531*FY531+$BG531*GF531)/($AV531*FA531+BG531*GH531+BB531*GL531+BC531*GO531+BD531*GQ531+BA531*GA531)</f>
        <v>#VALUE!</v>
      </c>
      <c r="BO531" s="454" t="e">
        <f>SUMPRODUCT(AV531:BA531*GS531:GX531)/(GS531:GX531+(BB531+BC531+BD531)*GY531+BG531)</f>
        <v>#VALUE!</v>
      </c>
      <c r="BP531" s="454" t="e">
        <f>SUMPRODUCT(AV531:BA531*GS531:GX531)/(GS531:GX531+(BB531+BC531+BD531)*GY531+BG531)</f>
        <v>#VALUE!</v>
      </c>
      <c r="BQ531" s="454" t="e">
        <f>SUMPRODUCT(AV531:BA531*GS531:GX531)/(GS531:GX531+(BB531+BC531+BD531)*GY531+BG531)</f>
        <v>#VALUE!</v>
      </c>
      <c r="BR531" s="453" t="str">
        <f>IF(_tag_month_day!T521="","",_tag_month_day!T521)</f>
        <v/>
      </c>
      <c r="BS531" s="453" t="str">
        <f>IF(_tag_month_day!U521="","",_tag_month_day!U521)</f>
        <v/>
      </c>
      <c r="BT531" s="455" t="str">
        <f>IF(CK531="","",IF((CK531&gt;=BV531-0.12)*(CK531&lt;=BV531+0.12),"合格","不合格"))</f>
        <v/>
      </c>
      <c r="BU531" s="456" t="str">
        <f>IF(_tag_month_day!V521="","",_tag_month_day!V521)</f>
        <v/>
      </c>
      <c r="BV531" s="457" t="str">
        <f>IF(_tag_month_day!W521="","",_tag_month_day!W521)</f>
        <v/>
      </c>
      <c r="BW531" s="458" t="str">
        <f>IF(_tag_month_day!X521="","",_tag_month_day!X521)</f>
        <v/>
      </c>
      <c r="BX531" s="458" t="str">
        <f>IF(_tag_month_day!Y521="","",_tag_month_day!Y521)</f>
        <v/>
      </c>
      <c r="BY531" s="459">
        <f ca="1">L531</f>
        <v>43607.749999998741</v>
      </c>
      <c r="BZ531" s="460"/>
      <c r="CA531" s="461"/>
      <c r="CB531" s="424" t="str">
        <f>IF(_tag_month_day!Z521="","",_tag_month_day!Z521)</f>
        <v/>
      </c>
      <c r="CC531" s="424" t="str">
        <f>IF(_tag_month_day!AA521="","",_tag_month_day!AA521)</f>
        <v/>
      </c>
      <c r="CD531" s="424" t="str">
        <f>IF(_tag_month_day!AB521="","",_tag_month_day!AB521)</f>
        <v/>
      </c>
      <c r="CE531" s="424" t="str">
        <f>IF(_tag_month_day!AC521="","",_tag_month_day!AC521)</f>
        <v/>
      </c>
      <c r="CF531" s="424" t="str">
        <f>IF(_tag_month_day!AD521="","",_tag_month_day!AD521)</f>
        <v/>
      </c>
      <c r="CG531" s="424" t="str">
        <f>IF(_tag_month_day!AE521="","",_tag_month_day!AE521)</f>
        <v/>
      </c>
      <c r="CH531" s="424" t="str">
        <f>IF(_tag_month_day!AF521="","",_tag_month_day!AF521)</f>
        <v/>
      </c>
      <c r="CI531" s="424" t="str">
        <f>IF(_tag_month_day!AG521="","",_tag_month_day!AG521)</f>
        <v/>
      </c>
      <c r="CJ531" s="424" t="str">
        <f>IF(_tag_month_day!AH521="","",_tag_month_day!AH521)</f>
        <v/>
      </c>
      <c r="CK531" s="424" t="str">
        <f>IF(_tag_month_day!AI521="","",_tag_month_day!AI521)</f>
        <v/>
      </c>
      <c r="CL531" s="4" t="str">
        <f>IF(_tag_month_day!AJ521="","",_tag_month_day!AJ521)</f>
        <v/>
      </c>
      <c r="CM531" s="4" t="str">
        <f>IF(_tag_month_day!AK521="","",_tag_month_day!AK521)</f>
        <v/>
      </c>
      <c r="CN531" s="4" t="str">
        <f>IF(_tag_month_day!AL521="","",_tag_month_day!AL521)</f>
        <v/>
      </c>
      <c r="CO531" s="4" t="str">
        <f>IF(_tag_month_day!AM521="","",_tag_month_day!AM521)</f>
        <v/>
      </c>
      <c r="CP531" s="4" t="str">
        <f>IF(_tag_month_day!AN521="","",_tag_month_day!AN521)</f>
        <v/>
      </c>
      <c r="CQ531" s="4" t="str">
        <f>IF(_tag_month_day!AO521="","",_tag_month_day!AO521)</f>
        <v/>
      </c>
      <c r="CR531" s="462" t="str">
        <f>IF(_tag_month_day!AP521="","",_tag_month_day!AP521)</f>
        <v/>
      </c>
      <c r="CS531" s="463" t="str">
        <f>IF(_tag_month_day!AQ521="","",_tag_month_day!AQ521)</f>
        <v/>
      </c>
      <c r="CT531" s="4" t="str">
        <f>IF(_tag_month_day!AR521="","",_tag_month_day!AR521)</f>
        <v/>
      </c>
      <c r="CU531" s="464" t="e">
        <f>DU531/AJ531</f>
        <v>#VALUE!</v>
      </c>
      <c r="CV531" s="451" t="e">
        <f>BG531/BH531</f>
        <v>#VALUE!</v>
      </c>
      <c r="CW531" s="465" t="e">
        <f>AJ531*(1-CV531)*CU531*AF531</f>
        <v>#VALUE!</v>
      </c>
      <c r="CX531" s="465" t="e">
        <f>CW531*94%</f>
        <v>#VALUE!</v>
      </c>
      <c r="CY531" s="466" t="e">
        <f>IF(CX531=0,0,DS531/(DS531+CX531))</f>
        <v>#VALUE!</v>
      </c>
      <c r="CZ531" s="465" t="e">
        <f>$AJ531*EF531</f>
        <v>#VALUE!</v>
      </c>
      <c r="DA531" s="465" t="e">
        <f>$AJ531*EG531</f>
        <v>#VALUE!</v>
      </c>
      <c r="DB531" s="465" t="e">
        <f>$AJ531*EH531</f>
        <v>#VALUE!</v>
      </c>
      <c r="DC531" s="465" t="e">
        <f>$AJ531*EI531</f>
        <v>#VALUE!</v>
      </c>
      <c r="DD531" s="465" t="e">
        <f>$AJ531*EJ531</f>
        <v>#VALUE!</v>
      </c>
      <c r="DE531" s="465" t="e">
        <f>$AJ531*EK531</f>
        <v>#VALUE!</v>
      </c>
      <c r="DF531" s="465" t="e">
        <f>$AJ531*EL531</f>
        <v>#VALUE!</v>
      </c>
      <c r="DG531" s="465" t="e">
        <f>$AJ531*EM531</f>
        <v>#VALUE!</v>
      </c>
      <c r="DH531" s="465" t="e">
        <f>$AJ531*EN531</f>
        <v>#VALUE!</v>
      </c>
      <c r="DI531" s="465" t="e">
        <f>$AJ531*EO531</f>
        <v>#VALUE!</v>
      </c>
      <c r="DJ531" s="465" t="e">
        <f>CZ531*(1-EP531)</f>
        <v>#VALUE!</v>
      </c>
      <c r="DK531" s="465" t="e">
        <f>DA531*(1-ER531)</f>
        <v>#VALUE!</v>
      </c>
      <c r="DL531" s="465" t="e">
        <f>DB531*(1-EQ531)</f>
        <v>#VALUE!</v>
      </c>
      <c r="DM531" s="465" t="e">
        <f>DC531*(1-ES531)</f>
        <v>#VALUE!</v>
      </c>
      <c r="DN531" s="465" t="e">
        <f>DD531*(1-ET531)</f>
        <v>#VALUE!</v>
      </c>
      <c r="DO531" s="465" t="e">
        <f>DE531</f>
        <v>#VALUE!</v>
      </c>
      <c r="DP531" s="465" t="e">
        <f>DF531*(1-EU531)</f>
        <v>#VALUE!</v>
      </c>
      <c r="DQ531" s="465" t="e">
        <f>DG531*(1-EV531)</f>
        <v>#VALUE!</v>
      </c>
      <c r="DR531" s="465" t="e">
        <f>DH531*(1-EW531)</f>
        <v>#VALUE!</v>
      </c>
      <c r="DS531" s="465" t="e">
        <f>DI531</f>
        <v>#VALUE!</v>
      </c>
      <c r="DT531" s="465" t="e">
        <f>SUM(DJ531:DS531)</f>
        <v>#VALUE!</v>
      </c>
      <c r="DU531" s="465" t="e">
        <f>(GS531:GX531)+(DP531+DQ531+DR531)*GY531+DS531</f>
        <v>#VALUE!</v>
      </c>
      <c r="DV531" s="451" t="e">
        <f>AV531/$BH531/(1-EP531)</f>
        <v>#VALUE!</v>
      </c>
      <c r="DW531" s="451" t="e">
        <f>AW531/$BH531/(1-ER531)</f>
        <v>#VALUE!</v>
      </c>
      <c r="DX531" s="451" t="e">
        <f>AX531/$BH531/(1-EQ531)</f>
        <v>#VALUE!</v>
      </c>
      <c r="DY531" s="451" t="e">
        <f>AY531/$BH531/(1-ES531)</f>
        <v>#VALUE!</v>
      </c>
      <c r="DZ531" s="451" t="e">
        <f>AZ531/$BH531/(1-ET531)</f>
        <v>#VALUE!</v>
      </c>
      <c r="EA531" s="451" t="e">
        <f>BA531/$BH531/(1-AX531)</f>
        <v>#VALUE!</v>
      </c>
      <c r="EB531" s="451" t="e">
        <f>BB531/$BH531/(1-EU531)</f>
        <v>#VALUE!</v>
      </c>
      <c r="EC531" s="451" t="e">
        <f>BC531/$BH531/(1-EV531)</f>
        <v>#VALUE!</v>
      </c>
      <c r="ED531" s="451" t="e">
        <f>BD531/$BH531/(1-EW531)</f>
        <v>#VALUE!</v>
      </c>
      <c r="EE531" s="451" t="e">
        <f>BG531/BH531</f>
        <v>#VALUE!</v>
      </c>
      <c r="EF531" s="451" t="e">
        <f>DV531/SUM($DV531:$EE531)</f>
        <v>#VALUE!</v>
      </c>
      <c r="EG531" s="451" t="e">
        <f>DW531/SUM($DV531:$EE531)</f>
        <v>#VALUE!</v>
      </c>
      <c r="EH531" s="451" t="e">
        <f>DX531/SUM($DV531:$EE531)</f>
        <v>#VALUE!</v>
      </c>
      <c r="EI531" s="451" t="e">
        <f>DY531/SUM($DV531:$EE531)</f>
        <v>#VALUE!</v>
      </c>
      <c r="EJ531" s="451" t="e">
        <f>DZ531/SUM($DV531:$EE531)</f>
        <v>#VALUE!</v>
      </c>
      <c r="EK531" s="451" t="e">
        <f>EA531/SUM($DV531:$EE531)</f>
        <v>#VALUE!</v>
      </c>
      <c r="EL531" s="451" t="e">
        <f>EB531/SUM($DV531:$EE531)</f>
        <v>#VALUE!</v>
      </c>
      <c r="EM531" s="451" t="e">
        <f>EC531/SUM($DV531:$EE531)</f>
        <v>#VALUE!</v>
      </c>
      <c r="EN531" s="451" t="e">
        <f>ED531/SUM($DV531:$EE531)</f>
        <v>#VALUE!</v>
      </c>
      <c r="EO531" s="451" t="e">
        <f>EE531/SUM($DV531:$EE531)</f>
        <v>#VALUE!</v>
      </c>
      <c r="EP531" s="450">
        <f>EP530</f>
        <v>0.080000000000000002</v>
      </c>
      <c r="EQ531" s="450">
        <f>EQ530</f>
        <v>0.014999999999999999</v>
      </c>
      <c r="ER531" s="450">
        <f>ER530</f>
        <v>0.014999999999999999</v>
      </c>
      <c r="ES531" s="450">
        <f>ES530</f>
        <v>0.014999999999999999</v>
      </c>
      <c r="ET531" s="450">
        <f>ET530</f>
        <v>0.014999999999999999</v>
      </c>
      <c r="EU531" s="450">
        <f>EU530</f>
        <v>0.089999999999999997</v>
      </c>
      <c r="EV531" s="450">
        <f>EV530</f>
        <v>0.089999999999999997</v>
      </c>
      <c r="EW531" s="450">
        <f>EW530</f>
        <v>0.089999999999999997</v>
      </c>
      <c r="EX531" s="431" t="str">
        <f>IF(_tag_month_day!AS521="","",_tag_month_day!AS521/100)</f>
        <v/>
      </c>
      <c r="EY531" s="431" t="str">
        <f>IF(_tag_month_day!AT521="","",_tag_month_day!AT521/100)</f>
        <v/>
      </c>
      <c r="EZ531" s="431" t="str">
        <f>IF(_tag_month_day!AU521="","",_tag_month_day!AU521/100)</f>
        <v/>
      </c>
      <c r="FA531" s="431" t="str">
        <f>IF(_tag_month_day!AV521="","",_tag_month_day!AV521/100)</f>
        <v/>
      </c>
      <c r="FB531" s="431" t="str">
        <f>IF(_tag_month_day!AW521="","",_tag_month_day!AW521/100)</f>
        <v/>
      </c>
      <c r="FC531" s="431" t="str">
        <f>IF(_tag_month_day!AX521="","",_tag_month_day!AX521/100)</f>
        <v/>
      </c>
      <c r="FD531" s="449" t="str">
        <f>IF(_tag_month_day!AY521="","",_tag_month_day!AY521/100)</f>
        <v/>
      </c>
      <c r="FE531" s="449" t="str">
        <f>IF(_tag_month_day!AZ521="","",_tag_month_day!AZ521/100)</f>
        <v/>
      </c>
      <c r="FF531" s="449" t="str">
        <f>IF(_tag_month_day!BA521="","",_tag_month_day!BA521/100)</f>
        <v/>
      </c>
      <c r="FG531" s="449" t="str">
        <f>IF(_tag_month_day!BB521="","",_tag_month_day!BB521/100)</f>
        <v/>
      </c>
      <c r="FH531" s="467" t="str">
        <f>IF(_tag_month_day!BC521="","",_tag_month_day!BC521/100)</f>
        <v/>
      </c>
      <c r="FI531" s="449">
        <f>FI530</f>
        <v>0.40999999999999998</v>
      </c>
      <c r="FJ531" s="449">
        <f>FJ530</f>
        <v>0.11</v>
      </c>
      <c r="FK531" s="449">
        <f>FK530</f>
        <v>0.014999999999999999</v>
      </c>
      <c r="FL531" s="449">
        <f>FL530</f>
        <v>0</v>
      </c>
      <c r="FM531" s="467">
        <f>FM530</f>
        <v>0.0001</v>
      </c>
      <c r="FN531" s="449">
        <f>FN530</f>
        <v>0.32000000000000001</v>
      </c>
      <c r="FO531" s="449">
        <f>FO530</f>
        <v>0.20000000000000001</v>
      </c>
      <c r="FP531" s="449">
        <f>FP530</f>
        <v>0.01</v>
      </c>
      <c r="FQ531" s="449">
        <f>FQ530</f>
        <v>0</v>
      </c>
      <c r="FR531" s="467">
        <f>FR530</f>
        <v>0.0001</v>
      </c>
      <c r="FS531" s="449" t="str">
        <f>IF(_tag_month_day!BD521="","",_tag_month_day!BD521/100)</f>
        <v/>
      </c>
      <c r="FT531" s="449" t="str">
        <f>IF(_tag_month_day!BE521="","",_tag_month_day!BE521/100)</f>
        <v/>
      </c>
      <c r="FU531" s="449" t="str">
        <f>IF(_tag_month_day!BF521="","",_tag_month_day!BF521/100)</f>
        <v/>
      </c>
      <c r="FV531" s="449" t="str">
        <f>IF(_tag_month_day!BG521="","",_tag_month_day!BG521/100)</f>
        <v/>
      </c>
      <c r="FW531" s="467" t="str">
        <f>IF(_tag_month_day!BH521="","",_tag_month_day!BH521/100)</f>
        <v/>
      </c>
      <c r="FX531" s="449" t="str">
        <f>IF(_tag_month_day!BI521="","",_tag_month_day!BI521/100)</f>
        <v/>
      </c>
      <c r="FY531" s="449" t="str">
        <f>IF(_tag_month_day!BJ521="","",_tag_month_day!BJ521/100)</f>
        <v/>
      </c>
      <c r="FZ531" s="468" t="str">
        <f>IF(_tag_month_day!BK521="","",_tag_month_day!BK521/100)</f>
        <v/>
      </c>
      <c r="GA531" s="449" t="str">
        <f>IF(_tag_month_day!BL521="","",_tag_month_day!BL521/100)</f>
        <v/>
      </c>
      <c r="GB531" s="467" t="str">
        <f>IF(_tag_month_day!BM521="","",_tag_month_day!BM521/100)</f>
        <v/>
      </c>
      <c r="GC531" s="431" t="str">
        <f>IF(_tag_month_day!BN521="","",_tag_month_day!BN521/100)</f>
        <v/>
      </c>
      <c r="GD531" s="431" t="str">
        <f>IF(_tag_month_day!BO521="","",_tag_month_day!BO521/100)</f>
        <v/>
      </c>
      <c r="GE531" s="431" t="str">
        <f>IF(_tag_month_day!BP521="","",_tag_month_day!BP521/100)</f>
        <v/>
      </c>
      <c r="GF531" s="431" t="str">
        <f>IF(_tag_month_day!BQ521="","",_tag_month_day!BQ521/100)</f>
        <v/>
      </c>
      <c r="GG531" s="431" t="str">
        <f>IF(_tag_month_day!BR521="","",_tag_month_day!BR521/100)</f>
        <v/>
      </c>
      <c r="GH531" s="431" t="str">
        <f>IF(_tag_month_day!BS521="","",_tag_month_day!BS521/100)</f>
        <v/>
      </c>
      <c r="GI531" s="467" t="str">
        <f>IF(_tag_month_day!BT521="","",_tag_month_day!BT521/100)</f>
        <v/>
      </c>
      <c r="GJ531" s="469" t="str">
        <f>IF(_tag_month_day!BU521="","",_tag_month_day!BU521/100)</f>
        <v/>
      </c>
      <c r="GK531" s="470">
        <f>GK530</f>
        <v>0.070000000000000007</v>
      </c>
      <c r="GL531" s="470">
        <f>GL530</f>
        <v>0.029999999999999999</v>
      </c>
      <c r="GM531" s="471" t="str">
        <f>IF(_tag_month_day!BX521="","",_tag_month_day!BX521/100)</f>
        <v/>
      </c>
      <c r="GN531" s="470">
        <f>GN530</f>
        <v>0.070000000000000007</v>
      </c>
      <c r="GO531" s="470">
        <f>GO530</f>
        <v>0.029999999999999999</v>
      </c>
      <c r="GP531" s="470">
        <f>GP530</f>
        <v>0.089999999999999997</v>
      </c>
      <c r="GQ531" s="470">
        <f>GQ530</f>
        <v>0.029999999999999999</v>
      </c>
      <c r="GR531" s="471" t="str">
        <f>IF(_tag_month_day!CA521="","",_tag_month_day!CA521/100)</f>
        <v/>
      </c>
      <c r="GS531" s="472">
        <f>GS530</f>
        <v>0.95299999999999996</v>
      </c>
      <c r="GT531" s="472">
        <f>GT530</f>
        <v>0.55000000000000004</v>
      </c>
      <c r="GU531" s="472">
        <f>GU530</f>
        <v>0.55000000000000004</v>
      </c>
      <c r="GV531" s="472">
        <f>GV530</f>
        <v>0.55000000000000004</v>
      </c>
      <c r="GW531" s="472">
        <f>GW530</f>
        <v>0.5</v>
      </c>
      <c r="GX531" s="472">
        <f>GX530</f>
        <v>0.93500000000000005</v>
      </c>
      <c r="GY531" s="472">
        <f>GY530</f>
        <v>0.14999999999999999</v>
      </c>
      <c r="GZ531" s="472">
        <f>GZ530</f>
        <v>1</v>
      </c>
      <c r="HA531" s="474">
        <f>HA530</f>
        <v>0.047</v>
      </c>
      <c r="HB531" s="474">
        <f>HB530</f>
        <v>0.45000000000000001</v>
      </c>
      <c r="HC531" s="474">
        <f>HC530</f>
        <v>0.45000000000000001</v>
      </c>
      <c r="HD531" s="474">
        <f>HD530</f>
        <v>0.45000000000000001</v>
      </c>
      <c r="HE531" s="474">
        <f>HE530</f>
        <v>0.5</v>
      </c>
      <c r="HF531" s="474">
        <f>HF530</f>
        <v>0.065000000000000002</v>
      </c>
      <c r="HG531" s="474">
        <f>HG530</f>
        <v>0.84999999999999998</v>
      </c>
      <c r="HH531" s="474">
        <f>HH530</f>
        <v>0</v>
      </c>
      <c r="HI531" s="10">
        <f>IF(BZ531&lt;&gt;"",CK531-BV531,0)</f>
        <v>0</v>
      </c>
      <c r="HJ531" s="10" t="e">
        <f>IF(AJ531&gt;0,AH531-AJ531,0)</f>
        <v>#VALUE!</v>
      </c>
      <c r="HK531" s="466">
        <f>HK530</f>
        <v>0.84999999999999998</v>
      </c>
      <c r="HL531" s="424">
        <f>HL530</f>
        <v>550000</v>
      </c>
      <c r="HM531" s="424">
        <f>HM530</f>
        <v>480000</v>
      </c>
      <c r="HN531" s="465" t="e">
        <f>(DJ531*EZ531+DK531*FH531+DL531*FM531+DM531*FR531+DN531*FW531+DO531*GB531+DS531*GI531+DP531*GM531+DR531*GR531)*1000*2</f>
        <v>#VALUE!</v>
      </c>
      <c r="HO531" s="465" t="e">
        <f>HN531*HK531*$HO$2/HL531*1000000</f>
        <v>#VALUE!</v>
      </c>
      <c r="HP531" s="465" t="e">
        <f>HN531*HK531*$HP$2/HM531*1000000</f>
        <v>#VALUE!</v>
      </c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</row>
    <row customFormat="1" r="532" s="0">
      <c r="A532" s="420">
        <v>521</v>
      </c>
      <c r="B532" s="421">
        <f ca="1">IF(D532=D531,B531,IF(D532="夜班",B531+1,B531))</f>
        <v>43607</v>
      </c>
      <c r="C532" s="422">
        <f>C531</f>
        <v>0.041666666666666699</v>
      </c>
      <c r="D532" s="10" t="str">
        <f ca="1">IF(HOUR(G532)&lt;8,"夜班",IF(HOUR(G532)&lt;16,"白班",IF(HOUR(G532)&lt;24,"中班",0)))</f>
        <v>白班</v>
      </c>
      <c r="E532" s="10" t="e">
        <f ca="1">IF(F532=1,"甲",IF(F532=2,"乙",IF(F532=3,"丙",IF(F532=4,"丁",""))))</f>
        <v>#REF!</v>
      </c>
      <c r="F532" s="10" t="e">
        <f ca="1">SUMPRODUCT((成本日报!$A$3:$A$95=计划!B532)*(成本日报!$B$3:$B$95=计划!$D532),成本日报!$C$3:$C$95)</f>
        <v>#REF!</v>
      </c>
      <c r="G532" s="423">
        <f ca="1">G531+C531</f>
        <v>43607.666666665406</v>
      </c>
      <c r="H532" s="423">
        <f ca="1">$G532+$C532/60*10+$C532*0</f>
        <v>43607.673611109851</v>
      </c>
      <c r="I532" s="423">
        <f ca="1">$G532+$C532/60*18+$C532*0</f>
        <v>43607.679166665403</v>
      </c>
      <c r="J532" s="423">
        <f ca="1">$G532+$C532/60*0+$C532*1</f>
        <v>43607.70833333207</v>
      </c>
      <c r="K532" s="423">
        <f ca="1">$G532+$C532/60*30+$C532*2</f>
        <v>43607.770833332077</v>
      </c>
      <c r="L532" s="423">
        <f ca="1">$G532+$C532/60*0+$C532*3</f>
        <v>43607.791666665406</v>
      </c>
      <c r="M532" s="424" t="str">
        <f>IF(_tag_month_day!A522="","",_tag_month_day!A522)</f>
        <v/>
      </c>
      <c r="N532" s="424" t="str">
        <f>IF(_tag_month_day!B522="","",_tag_month_day!B522)</f>
        <v/>
      </c>
      <c r="O532" s="425" t="e">
        <f>IF(M532+N532=0,"",M532+N532)</f>
        <v>#VALUE!</v>
      </c>
      <c r="P532" s="424" t="str">
        <f>IF(_tag_month_day!C522="","",_tag_month_day!C522)</f>
        <v/>
      </c>
      <c r="Q532" s="424" t="str">
        <f>IF(_tag_month_day!D522="","",_tag_month_day!D522)</f>
        <v/>
      </c>
      <c r="R532" s="426" t="str">
        <f>IF(_tag_month_day!CB522="","",_tag_month_day!CB522/100)</f>
        <v/>
      </c>
      <c r="S532" s="427" t="str">
        <f>IF(_tag_month_day!E522="","",_tag_month_day!E522)</f>
        <v/>
      </c>
      <c r="T532" s="427" t="str">
        <f>IF(_tag_month_day!F522="","",_tag_month_day!F522)</f>
        <v/>
      </c>
      <c r="U532" s="428" t="e">
        <f>S532+T532</f>
        <v>#VALUE!</v>
      </c>
      <c r="V532" s="429" t="e">
        <f>U532/AJ532</f>
        <v>#VALUE!</v>
      </c>
      <c r="W532" s="430" t="str">
        <f>IF(_jhy_month_day!A522="","",_jhy_month_day!A522)</f>
        <v/>
      </c>
      <c r="X532" s="431" t="str">
        <f>IF(_jhy_month_day!B522="","",_jhy_month_day!B522/100)</f>
        <v/>
      </c>
      <c r="Y532" s="431" t="str">
        <f>IF(_jhy_month_day!C522="","",_jhy_month_day!C522/100)</f>
        <v/>
      </c>
      <c r="Z532" s="432">
        <f>Z528+1</f>
        <v>131</v>
      </c>
      <c r="AA532" s="433" t="str">
        <f>IF(_tag_month_day!G522="","",_tag_month_day!G522/100)</f>
        <v/>
      </c>
      <c r="AB532" s="433" t="str">
        <f>IF(_tag_month_day!H522="","",_tag_month_day!H522/100)</f>
        <v/>
      </c>
      <c r="AC532" s="434">
        <f>IF(X532="",AC531,BK532*($AV531*X532+$AW531*FD531+$AX531*FI531+$AY531*FN531+$AZ531*FS531+$BA531*FX531+$BG531*GE531)/(AV531*Y532+AX531*FK531+AW531*FF531+AY531*FP531+AZ531*FU531+BA531*FZ531+BG531*GG531+BB531*GK531+BC531*GN531+BD531*GP531))</f>
        <v>1.59963432013121</v>
      </c>
      <c r="AD532" s="435" t="str">
        <f>IF(AC532=AC531,"",AC532-AC531)</f>
        <v/>
      </c>
      <c r="AE532" s="436" t="str">
        <f>IF(1-AF532=0,"",(1-AF532))</f>
        <v/>
      </c>
      <c r="AF532" s="437">
        <v>1</v>
      </c>
      <c r="AG532" s="10" t="str">
        <f>AG531</f>
        <v>9A3</v>
      </c>
      <c r="AH532" s="438" t="str">
        <f>AH531</f>
        <v/>
      </c>
      <c r="AI532" s="424"/>
      <c r="AJ532" s="10" t="str">
        <f>IF(_tag_month_day!I522="","",_tag_month_day!I522)</f>
        <v/>
      </c>
      <c r="AK532" s="440"/>
      <c r="AL532" s="440"/>
      <c r="AM532" s="440"/>
      <c r="AN532" s="441">
        <f>AN531</f>
        <v>2</v>
      </c>
      <c r="AO532" s="441">
        <f>AO531</f>
        <v>8</v>
      </c>
      <c r="AP532" s="442" t="e">
        <f>(IF(AN532=0,AS531,AS531*(1+AO532/AN532)/(AR532+AO532/AN532)))+AT532</f>
        <v>#VALUE!</v>
      </c>
      <c r="AQ532" s="443" t="str">
        <f>IF(_tag_month_day!J522="","",_tag_month_day!J522/100)</f>
        <v/>
      </c>
      <c r="AR532" s="444">
        <f>AR531</f>
        <v>1.3</v>
      </c>
      <c r="AS532" s="445" t="e">
        <f>AQ532*(AN532*AR532+AO532)/(AN532+AO532)</f>
        <v>#VALUE!</v>
      </c>
      <c r="AT532" s="445" t="e">
        <f>(SUM(BE532:BF532)-SUM(BE531:BF531))*0.05</f>
        <v>#VALUE!</v>
      </c>
      <c r="AU532" s="446" t="str">
        <f>IF(_tag_month_day!CC522="","",IF(_tag_month_day!CC522&gt;0,_tag_month_day!CD522,_tag_month_day!CE522))</f>
        <v/>
      </c>
      <c r="AV532" s="447" t="str">
        <f>IF(_tag_month_day!L522="","",_tag_month_day!L522/100)</f>
        <v/>
      </c>
      <c r="AW532" s="431">
        <f>AW531</f>
        <v>0</v>
      </c>
      <c r="AX532" s="431">
        <f>AX531</f>
        <v>0</v>
      </c>
      <c r="AY532" s="431" t="str">
        <f>IF(_tag_month_day!M522="","",_tag_month_day!M522/100)</f>
        <v/>
      </c>
      <c r="AZ532" s="431" t="str">
        <f>IF(_tag_month_day!N522="","",_tag_month_day!N522/100)</f>
        <v/>
      </c>
      <c r="BA532" s="431" t="str">
        <f>IF(_tag_month_day!O522="","",_tag_month_day!O522/100)</f>
        <v/>
      </c>
      <c r="BB532" s="448" t="str">
        <f>IF(_tag_month_day!P522="","",_tag_month_day!P522/100)</f>
        <v/>
      </c>
      <c r="BC532" s="448">
        <f>BC531</f>
        <v>0</v>
      </c>
      <c r="BD532" s="448" t="str">
        <f>IF(_tag_month_day!Q522="","",_tag_month_day!Q522/100)</f>
        <v/>
      </c>
      <c r="BE532" s="449" t="str">
        <f>IF(_tag_month_day!R522="","",_tag_month_day!R522/100)</f>
        <v/>
      </c>
      <c r="BF532" s="388" t="e">
        <f>(AU532*(100+BE532*100))/(AJ532-AU532)/100</f>
        <v>#VALUE!</v>
      </c>
      <c r="BG532" s="450" t="e">
        <f>BE532+BF532</f>
        <v>#VALUE!</v>
      </c>
      <c r="BH532" s="451" t="e">
        <f>SUM(AV532:BF532)</f>
        <v>#VALUE!</v>
      </c>
      <c r="BI532" s="452" t="e">
        <f>IF(CX532=0,BI531,(DK532*查询!$R$5+DL532*查询!$Q$5+DM532*查询!$N$5+DN532*查询!$O$5+DO532*查询!$P$5)*AF532/CX532)</f>
        <v>#VALUE!</v>
      </c>
      <c r="BJ532" s="452" t="e">
        <f>IF(CX532=0,BJ531,(DP532*查询!$S$5+DQ532*查询!$T$5+DR532*查询!$U$5)*AF532/CX532)</f>
        <v>#VALUE!</v>
      </c>
      <c r="BK532" s="452">
        <f>BK531</f>
        <v>1</v>
      </c>
      <c r="BL532" s="453" t="e">
        <f>SUMPRODUCT((AV532:BA532)*(GS532:GX532))/((GS532:GX532)+SUM(BB532:BD532)*GY532+BG532*GZ532)</f>
        <v>#VALUE!</v>
      </c>
      <c r="BM532" s="453" t="e">
        <f>BK532*($AV532*FB532+$AW532*FD532+$AX532*FI532+$AY532*FN532+$AZ532*FS532+$BA532*FX532+$BG532*GE532)/(AV532*EY532+AX532*FK532+AW532*FF532+AY532*FP532+AZ532*FU532+BA532*FZ532+BG532*GG532+BB532*GK532+BC532*GN532+BD532*GP532)</f>
        <v>#VALUE!</v>
      </c>
      <c r="BN532" s="453" t="e">
        <f>($AV532*FC532+$AX532*FJ532+$AW532*FE532+$AY532*FO532+$AZ532*FT532+$BA532*FY532+$BG532*GF532)/($AV532*FA532+BG532*GH532+BB532*GL532+BC532*GO532+BD532*GQ532+BA532*GA532)</f>
        <v>#VALUE!</v>
      </c>
      <c r="BO532" s="454" t="e">
        <f>SUMPRODUCT(AV532:BA532*GS532:GX532)/(GS532:GX532+(BB532+BC532+BD532)*GY532+BG532)</f>
        <v>#VALUE!</v>
      </c>
      <c r="BP532" s="454" t="e">
        <f>SUMPRODUCT(AV532:BA532*GS532:GX532)/(GS532:GX532+(BB532+BC532+BD532)*GY532+BG532)</f>
        <v>#VALUE!</v>
      </c>
      <c r="BQ532" s="454" t="e">
        <f>SUMPRODUCT(AV532:BA532*GS532:GX532)/(GS532:GX532+(BB532+BC532+BD532)*GY532+BG532)</f>
        <v>#VALUE!</v>
      </c>
      <c r="BR532" s="453" t="str">
        <f>IF(_tag_month_day!T522="","",_tag_month_day!T522)</f>
        <v/>
      </c>
      <c r="BS532" s="453" t="str">
        <f>IF(_tag_month_day!U522="","",_tag_month_day!U522)</f>
        <v/>
      </c>
      <c r="BT532" s="455" t="str">
        <f>IF(CK532="","",IF((CK532&gt;=BV532-0.12)*(CK532&lt;=BV532+0.12),"合格","不合格"))</f>
        <v/>
      </c>
      <c r="BU532" s="456" t="str">
        <f>IF(_tag_month_day!V522="","",_tag_month_day!V522)</f>
        <v/>
      </c>
      <c r="BV532" s="457" t="str">
        <f>IF(_tag_month_day!W522="","",_tag_month_day!W522)</f>
        <v/>
      </c>
      <c r="BW532" s="458" t="str">
        <f>IF(_tag_month_day!X522="","",_tag_month_day!X522)</f>
        <v/>
      </c>
      <c r="BX532" s="458" t="str">
        <f>IF(_tag_month_day!Y522="","",_tag_month_day!Y522)</f>
        <v/>
      </c>
      <c r="BY532" s="459">
        <f ca="1">L532</f>
        <v>43607.791666665406</v>
      </c>
      <c r="BZ532" s="460"/>
      <c r="CA532" s="461"/>
      <c r="CB532" s="424" t="str">
        <f>IF(_tag_month_day!Z522="","",_tag_month_day!Z522)</f>
        <v/>
      </c>
      <c r="CC532" s="424" t="str">
        <f>IF(_tag_month_day!AA522="","",_tag_month_day!AA522)</f>
        <v/>
      </c>
      <c r="CD532" s="424" t="str">
        <f>IF(_tag_month_day!AB522="","",_tag_month_day!AB522)</f>
        <v/>
      </c>
      <c r="CE532" s="424" t="str">
        <f>IF(_tag_month_day!AC522="","",_tag_month_day!AC522)</f>
        <v/>
      </c>
      <c r="CF532" s="424" t="str">
        <f>IF(_tag_month_day!AD522="","",_tag_month_day!AD522)</f>
        <v/>
      </c>
      <c r="CG532" s="424" t="str">
        <f>IF(_tag_month_day!AE522="","",_tag_month_day!AE522)</f>
        <v/>
      </c>
      <c r="CH532" s="424" t="str">
        <f>IF(_tag_month_day!AF522="","",_tag_month_day!AF522)</f>
        <v/>
      </c>
      <c r="CI532" s="424" t="str">
        <f>IF(_tag_month_day!AG522="","",_tag_month_day!AG522)</f>
        <v/>
      </c>
      <c r="CJ532" s="424" t="str">
        <f>IF(_tag_month_day!AH522="","",_tag_month_day!AH522)</f>
        <v/>
      </c>
      <c r="CK532" s="424" t="str">
        <f>IF(_tag_month_day!AI522="","",_tag_month_day!AI522)</f>
        <v/>
      </c>
      <c r="CL532" s="4" t="str">
        <f>IF(_tag_month_day!AJ522="","",_tag_month_day!AJ522)</f>
        <v/>
      </c>
      <c r="CM532" s="4" t="str">
        <f>IF(_tag_month_day!AK522="","",_tag_month_day!AK522)</f>
        <v/>
      </c>
      <c r="CN532" s="4" t="str">
        <f>IF(_tag_month_day!AL522="","",_tag_month_day!AL522)</f>
        <v/>
      </c>
      <c r="CO532" s="4" t="str">
        <f>IF(_tag_month_day!AM522="","",_tag_month_day!AM522)</f>
        <v/>
      </c>
      <c r="CP532" s="4" t="str">
        <f>IF(_tag_month_day!AN522="","",_tag_month_day!AN522)</f>
        <v/>
      </c>
      <c r="CQ532" s="4" t="str">
        <f>IF(_tag_month_day!AO522="","",_tag_month_day!AO522)</f>
        <v/>
      </c>
      <c r="CR532" s="462" t="str">
        <f>IF(_tag_month_day!AP522="","",_tag_month_day!AP522)</f>
        <v/>
      </c>
      <c r="CS532" s="463" t="str">
        <f>IF(_tag_month_day!AQ522="","",_tag_month_day!AQ522)</f>
        <v/>
      </c>
      <c r="CT532" s="4" t="str">
        <f>IF(_tag_month_day!AR522="","",_tag_month_day!AR522)</f>
        <v/>
      </c>
      <c r="CU532" s="464" t="e">
        <f>DU532/AJ532</f>
        <v>#VALUE!</v>
      </c>
      <c r="CV532" s="451" t="e">
        <f>BG532/BH532</f>
        <v>#VALUE!</v>
      </c>
      <c r="CW532" s="465" t="e">
        <f>AJ532*(1-CV532)*CU532*AF532</f>
        <v>#VALUE!</v>
      </c>
      <c r="CX532" s="465" t="e">
        <f>CW532*94%</f>
        <v>#VALUE!</v>
      </c>
      <c r="CY532" s="466" t="e">
        <f>IF(CX532=0,0,DS532/(DS532+CX532))</f>
        <v>#VALUE!</v>
      </c>
      <c r="CZ532" s="465" t="e">
        <f>$AJ532*EF532</f>
        <v>#VALUE!</v>
      </c>
      <c r="DA532" s="465" t="e">
        <f>$AJ532*EG532</f>
        <v>#VALUE!</v>
      </c>
      <c r="DB532" s="465" t="e">
        <f>$AJ532*EH532</f>
        <v>#VALUE!</v>
      </c>
      <c r="DC532" s="465" t="e">
        <f>$AJ532*EI532</f>
        <v>#VALUE!</v>
      </c>
      <c r="DD532" s="465" t="e">
        <f>$AJ532*EJ532</f>
        <v>#VALUE!</v>
      </c>
      <c r="DE532" s="465" t="e">
        <f>$AJ532*EK532</f>
        <v>#VALUE!</v>
      </c>
      <c r="DF532" s="465" t="e">
        <f>$AJ532*EL532</f>
        <v>#VALUE!</v>
      </c>
      <c r="DG532" s="465" t="e">
        <f>$AJ532*EM532</f>
        <v>#VALUE!</v>
      </c>
      <c r="DH532" s="465" t="e">
        <f>$AJ532*EN532</f>
        <v>#VALUE!</v>
      </c>
      <c r="DI532" s="465" t="e">
        <f>$AJ532*EO532</f>
        <v>#VALUE!</v>
      </c>
      <c r="DJ532" s="465" t="e">
        <f>CZ532*(1-EP532)</f>
        <v>#VALUE!</v>
      </c>
      <c r="DK532" s="465" t="e">
        <f>DA532*(1-ER532)</f>
        <v>#VALUE!</v>
      </c>
      <c r="DL532" s="465" t="e">
        <f>DB532*(1-EQ532)</f>
        <v>#VALUE!</v>
      </c>
      <c r="DM532" s="465" t="e">
        <f>DC532*(1-ES532)</f>
        <v>#VALUE!</v>
      </c>
      <c r="DN532" s="465" t="e">
        <f>DD532*(1-ET532)</f>
        <v>#VALUE!</v>
      </c>
      <c r="DO532" s="465" t="e">
        <f>DE532</f>
        <v>#VALUE!</v>
      </c>
      <c r="DP532" s="465" t="e">
        <f>DF532*(1-EU532)</f>
        <v>#VALUE!</v>
      </c>
      <c r="DQ532" s="465" t="e">
        <f>DG532*(1-EV532)</f>
        <v>#VALUE!</v>
      </c>
      <c r="DR532" s="465" t="e">
        <f>DH532*(1-EW532)</f>
        <v>#VALUE!</v>
      </c>
      <c r="DS532" s="465" t="e">
        <f>DI532</f>
        <v>#VALUE!</v>
      </c>
      <c r="DT532" s="465" t="e">
        <f>SUM(DJ532:DS532)</f>
        <v>#VALUE!</v>
      </c>
      <c r="DU532" s="465" t="e">
        <f>(GS532:GX532)+(DP532+DQ532+DR532)*GY532+DS532</f>
        <v>#VALUE!</v>
      </c>
      <c r="DV532" s="451" t="e">
        <f>AV532/$BH532/(1-EP532)</f>
        <v>#VALUE!</v>
      </c>
      <c r="DW532" s="451" t="e">
        <f>AW532/$BH532/(1-ER532)</f>
        <v>#VALUE!</v>
      </c>
      <c r="DX532" s="451" t="e">
        <f>AX532/$BH532/(1-EQ532)</f>
        <v>#VALUE!</v>
      </c>
      <c r="DY532" s="451" t="e">
        <f>AY532/$BH532/(1-ES532)</f>
        <v>#VALUE!</v>
      </c>
      <c r="DZ532" s="451" t="e">
        <f>AZ532/$BH532/(1-ET532)</f>
        <v>#VALUE!</v>
      </c>
      <c r="EA532" s="451" t="e">
        <f>BA532/$BH532/(1-AX532)</f>
        <v>#VALUE!</v>
      </c>
      <c r="EB532" s="451" t="e">
        <f>BB532/$BH532/(1-EU532)</f>
        <v>#VALUE!</v>
      </c>
      <c r="EC532" s="451" t="e">
        <f>BC532/$BH532/(1-EV532)</f>
        <v>#VALUE!</v>
      </c>
      <c r="ED532" s="451" t="e">
        <f>BD532/$BH532/(1-EW532)</f>
        <v>#VALUE!</v>
      </c>
      <c r="EE532" s="451" t="e">
        <f>BG532/BH532</f>
        <v>#VALUE!</v>
      </c>
      <c r="EF532" s="451" t="e">
        <f>DV532/SUM($DV532:$EE532)</f>
        <v>#VALUE!</v>
      </c>
      <c r="EG532" s="451" t="e">
        <f>DW532/SUM($DV532:$EE532)</f>
        <v>#VALUE!</v>
      </c>
      <c r="EH532" s="451" t="e">
        <f>DX532/SUM($DV532:$EE532)</f>
        <v>#VALUE!</v>
      </c>
      <c r="EI532" s="451" t="e">
        <f>DY532/SUM($DV532:$EE532)</f>
        <v>#VALUE!</v>
      </c>
      <c r="EJ532" s="451" t="e">
        <f>DZ532/SUM($DV532:$EE532)</f>
        <v>#VALUE!</v>
      </c>
      <c r="EK532" s="451" t="e">
        <f>EA532/SUM($DV532:$EE532)</f>
        <v>#VALUE!</v>
      </c>
      <c r="EL532" s="451" t="e">
        <f>EB532/SUM($DV532:$EE532)</f>
        <v>#VALUE!</v>
      </c>
      <c r="EM532" s="451" t="e">
        <f>EC532/SUM($DV532:$EE532)</f>
        <v>#VALUE!</v>
      </c>
      <c r="EN532" s="451" t="e">
        <f>ED532/SUM($DV532:$EE532)</f>
        <v>#VALUE!</v>
      </c>
      <c r="EO532" s="451" t="e">
        <f>EE532/SUM($DV532:$EE532)</f>
        <v>#VALUE!</v>
      </c>
      <c r="EP532" s="450">
        <f>EP531</f>
        <v>0.080000000000000002</v>
      </c>
      <c r="EQ532" s="450">
        <f>EQ531</f>
        <v>0.014999999999999999</v>
      </c>
      <c r="ER532" s="450">
        <f>ER531</f>
        <v>0.014999999999999999</v>
      </c>
      <c r="ES532" s="450">
        <f>ES531</f>
        <v>0.014999999999999999</v>
      </c>
      <c r="ET532" s="450">
        <f>ET531</f>
        <v>0.014999999999999999</v>
      </c>
      <c r="EU532" s="450">
        <f>EU531</f>
        <v>0.089999999999999997</v>
      </c>
      <c r="EV532" s="450">
        <f>EV531</f>
        <v>0.089999999999999997</v>
      </c>
      <c r="EW532" s="450">
        <f>EW531</f>
        <v>0.089999999999999997</v>
      </c>
      <c r="EX532" s="431" t="str">
        <f>IF(_tag_month_day!AS522="","",_tag_month_day!AS522/100)</f>
        <v/>
      </c>
      <c r="EY532" s="431" t="str">
        <f>IF(_tag_month_day!AT522="","",_tag_month_day!AT522/100)</f>
        <v/>
      </c>
      <c r="EZ532" s="431" t="str">
        <f>IF(_tag_month_day!AU522="","",_tag_month_day!AU522/100)</f>
        <v/>
      </c>
      <c r="FA532" s="431" t="str">
        <f>IF(_tag_month_day!AV522="","",_tag_month_day!AV522/100)</f>
        <v/>
      </c>
      <c r="FB532" s="431" t="str">
        <f>IF(_tag_month_day!AW522="","",_tag_month_day!AW522/100)</f>
        <v/>
      </c>
      <c r="FC532" s="431" t="str">
        <f>IF(_tag_month_day!AX522="","",_tag_month_day!AX522/100)</f>
        <v/>
      </c>
      <c r="FD532" s="449" t="str">
        <f>IF(_tag_month_day!AY522="","",_tag_month_day!AY522/100)</f>
        <v/>
      </c>
      <c r="FE532" s="449" t="str">
        <f>IF(_tag_month_day!AZ522="","",_tag_month_day!AZ522/100)</f>
        <v/>
      </c>
      <c r="FF532" s="449" t="str">
        <f>IF(_tag_month_day!BA522="","",_tag_month_day!BA522/100)</f>
        <v/>
      </c>
      <c r="FG532" s="449" t="str">
        <f>IF(_tag_month_day!BB522="","",_tag_month_day!BB522/100)</f>
        <v/>
      </c>
      <c r="FH532" s="467" t="str">
        <f>IF(_tag_month_day!BC522="","",_tag_month_day!BC522/100)</f>
        <v/>
      </c>
      <c r="FI532" s="449">
        <f>FI531</f>
        <v>0.40999999999999998</v>
      </c>
      <c r="FJ532" s="449">
        <f>FJ531</f>
        <v>0.11</v>
      </c>
      <c r="FK532" s="449">
        <f>FK531</f>
        <v>0.014999999999999999</v>
      </c>
      <c r="FL532" s="449">
        <f>FL531</f>
        <v>0</v>
      </c>
      <c r="FM532" s="467">
        <f>FM531</f>
        <v>0.0001</v>
      </c>
      <c r="FN532" s="449">
        <f>FN531</f>
        <v>0.32000000000000001</v>
      </c>
      <c r="FO532" s="449">
        <f>FO531</f>
        <v>0.20000000000000001</v>
      </c>
      <c r="FP532" s="449">
        <f>FP531</f>
        <v>0.01</v>
      </c>
      <c r="FQ532" s="449">
        <f>FQ531</f>
        <v>0</v>
      </c>
      <c r="FR532" s="467">
        <f>FR531</f>
        <v>0.0001</v>
      </c>
      <c r="FS532" s="449" t="str">
        <f>IF(_tag_month_day!BD522="","",_tag_month_day!BD522/100)</f>
        <v/>
      </c>
      <c r="FT532" s="449" t="str">
        <f>IF(_tag_month_day!BE522="","",_tag_month_day!BE522/100)</f>
        <v/>
      </c>
      <c r="FU532" s="449" t="str">
        <f>IF(_tag_month_day!BF522="","",_tag_month_day!BF522/100)</f>
        <v/>
      </c>
      <c r="FV532" s="449" t="str">
        <f>IF(_tag_month_day!BG522="","",_tag_month_day!BG522/100)</f>
        <v/>
      </c>
      <c r="FW532" s="467" t="str">
        <f>IF(_tag_month_day!BH522="","",_tag_month_day!BH522/100)</f>
        <v/>
      </c>
      <c r="FX532" s="449" t="str">
        <f>IF(_tag_month_day!BI522="","",_tag_month_day!BI522/100)</f>
        <v/>
      </c>
      <c r="FY532" s="449" t="str">
        <f>IF(_tag_month_day!BJ522="","",_tag_month_day!BJ522/100)</f>
        <v/>
      </c>
      <c r="FZ532" s="468" t="str">
        <f>IF(_tag_month_day!BK522="","",_tag_month_day!BK522/100)</f>
        <v/>
      </c>
      <c r="GA532" s="449" t="str">
        <f>IF(_tag_month_day!BL522="","",_tag_month_day!BL522/100)</f>
        <v/>
      </c>
      <c r="GB532" s="467" t="str">
        <f>IF(_tag_month_day!BM522="","",_tag_month_day!BM522/100)</f>
        <v/>
      </c>
      <c r="GC532" s="431" t="str">
        <f>IF(_tag_month_day!BN522="","",_tag_month_day!BN522/100)</f>
        <v/>
      </c>
      <c r="GD532" s="431" t="str">
        <f>IF(_tag_month_day!BO522="","",_tag_month_day!BO522/100)</f>
        <v/>
      </c>
      <c r="GE532" s="431" t="str">
        <f>IF(_tag_month_day!BP522="","",_tag_month_day!BP522/100)</f>
        <v/>
      </c>
      <c r="GF532" s="431" t="str">
        <f>IF(_tag_month_day!BQ522="","",_tag_month_day!BQ522/100)</f>
        <v/>
      </c>
      <c r="GG532" s="431" t="str">
        <f>IF(_tag_month_day!BR522="","",_tag_month_day!BR522/100)</f>
        <v/>
      </c>
      <c r="GH532" s="431" t="str">
        <f>IF(_tag_month_day!BS522="","",_tag_month_day!BS522/100)</f>
        <v/>
      </c>
      <c r="GI532" s="467" t="str">
        <f>IF(_tag_month_day!BT522="","",_tag_month_day!BT522/100)</f>
        <v/>
      </c>
      <c r="GJ532" s="469" t="str">
        <f>IF(_tag_month_day!BU522="","",_tag_month_day!BU522/100)</f>
        <v/>
      </c>
      <c r="GK532" s="470">
        <f>GK531</f>
        <v>0.070000000000000007</v>
      </c>
      <c r="GL532" s="470">
        <f>GL531</f>
        <v>0.029999999999999999</v>
      </c>
      <c r="GM532" s="471" t="str">
        <f>IF(_tag_month_day!BX522="","",_tag_month_day!BX522/100)</f>
        <v/>
      </c>
      <c r="GN532" s="470">
        <f>GN531</f>
        <v>0.070000000000000007</v>
      </c>
      <c r="GO532" s="470">
        <f>GO531</f>
        <v>0.029999999999999999</v>
      </c>
      <c r="GP532" s="470">
        <f>GP531</f>
        <v>0.089999999999999997</v>
      </c>
      <c r="GQ532" s="470">
        <f>GQ531</f>
        <v>0.029999999999999999</v>
      </c>
      <c r="GR532" s="471" t="str">
        <f>IF(_tag_month_day!CA522="","",_tag_month_day!CA522/100)</f>
        <v/>
      </c>
      <c r="GS532" s="472">
        <f>GS531</f>
        <v>0.95299999999999996</v>
      </c>
      <c r="GT532" s="472">
        <f>GT531</f>
        <v>0.55000000000000004</v>
      </c>
      <c r="GU532" s="472">
        <f>GU531</f>
        <v>0.55000000000000004</v>
      </c>
      <c r="GV532" s="472">
        <f>GV531</f>
        <v>0.55000000000000004</v>
      </c>
      <c r="GW532" s="472">
        <f>GW531</f>
        <v>0.5</v>
      </c>
      <c r="GX532" s="472">
        <f>GX531</f>
        <v>0.93500000000000005</v>
      </c>
      <c r="GY532" s="472">
        <f>GY531</f>
        <v>0.14999999999999999</v>
      </c>
      <c r="GZ532" s="472">
        <f>GZ531</f>
        <v>1</v>
      </c>
      <c r="HA532" s="474">
        <f>HA531</f>
        <v>0.047</v>
      </c>
      <c r="HB532" s="474">
        <f>HB531</f>
        <v>0.45000000000000001</v>
      </c>
      <c r="HC532" s="474">
        <f>HC531</f>
        <v>0.45000000000000001</v>
      </c>
      <c r="HD532" s="474">
        <f>HD531</f>
        <v>0.45000000000000001</v>
      </c>
      <c r="HE532" s="474">
        <f>HE531</f>
        <v>0.5</v>
      </c>
      <c r="HF532" s="474">
        <f>HF531</f>
        <v>0.065000000000000002</v>
      </c>
      <c r="HG532" s="474">
        <f>HG531</f>
        <v>0.84999999999999998</v>
      </c>
      <c r="HH532" s="474">
        <f>HH531</f>
        <v>0</v>
      </c>
      <c r="HI532" s="10">
        <f>IF(BZ532&lt;&gt;"",CK532-BV532,0)</f>
        <v>0</v>
      </c>
      <c r="HJ532" s="10" t="e">
        <f>IF(AJ532&gt;0,AH532-AJ532,0)</f>
        <v>#VALUE!</v>
      </c>
      <c r="HK532" s="466">
        <f>HK531</f>
        <v>0.84999999999999998</v>
      </c>
      <c r="HL532" s="424">
        <f>HL531</f>
        <v>550000</v>
      </c>
      <c r="HM532" s="424">
        <f>HM531</f>
        <v>480000</v>
      </c>
      <c r="HN532" s="465" t="e">
        <f>(DJ532*EZ532+DK532*FH532+DL532*FM532+DM532*FR532+DN532*FW532+DO532*GB532+DS532*GI532+DP532*GM532+DR532*GR532)*1000*2</f>
        <v>#VALUE!</v>
      </c>
      <c r="HO532" s="465" t="e">
        <f>HN532*HK532*$HO$2/HL532*1000000</f>
        <v>#VALUE!</v>
      </c>
      <c r="HP532" s="465" t="e">
        <f>HN532*HK532*$HP$2/HM532*1000000</f>
        <v>#VALUE!</v>
      </c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</row>
    <row customFormat="1" r="533" s="0">
      <c r="A533" s="420">
        <v>522</v>
      </c>
      <c r="B533" s="421">
        <f ca="1">IF(D533=D532,B532,IF(D533="夜班",B532+1,B532))</f>
        <v>43607</v>
      </c>
      <c r="C533" s="422">
        <f>C532</f>
        <v>0.041666666666666699</v>
      </c>
      <c r="D533" s="10" t="str">
        <f ca="1">IF(HOUR(G533)&lt;8,"夜班",IF(HOUR(G533)&lt;16,"白班",IF(HOUR(G533)&lt;24,"中班",0)))</f>
        <v>中班</v>
      </c>
      <c r="E533" s="10" t="e">
        <f ca="1">IF(F533=1,"甲",IF(F533=2,"乙",IF(F533=3,"丙",IF(F533=4,"丁",""))))</f>
        <v>#REF!</v>
      </c>
      <c r="F533" s="10" t="e">
        <f ca="1">SUMPRODUCT((成本日报!$A$3:$A$95=计划!B533)*(成本日报!$B$3:$B$95=计划!$D533),成本日报!$C$3:$C$95)</f>
        <v>#REF!</v>
      </c>
      <c r="G533" s="423">
        <f ca="1">G532+C532</f>
        <v>43607.70833333207</v>
      </c>
      <c r="H533" s="423">
        <f ca="1">$G533+$C533/60*10+$C533*0</f>
        <v>43607.715277776515</v>
      </c>
      <c r="I533" s="423">
        <f ca="1">$G533+$C533/60*18+$C533*0</f>
        <v>43607.720833332067</v>
      </c>
      <c r="J533" s="423">
        <f ca="1">$G533+$C533/60*0+$C533*1</f>
        <v>43607.749999998734</v>
      </c>
      <c r="K533" s="423">
        <f ca="1">$G533+$C533/60*30+$C533*2</f>
        <v>43607.812499998741</v>
      </c>
      <c r="L533" s="423">
        <f ca="1">$G533+$C533/60*0+$C533*3</f>
        <v>43607.83333333207</v>
      </c>
      <c r="M533" s="424" t="str">
        <f>IF(_tag_month_day!A523="","",_tag_month_day!A523)</f>
        <v/>
      </c>
      <c r="N533" s="424" t="str">
        <f>IF(_tag_month_day!B523="","",_tag_month_day!B523)</f>
        <v/>
      </c>
      <c r="O533" s="425" t="e">
        <f>IF(M533+N533=0,"",M533+N533)</f>
        <v>#VALUE!</v>
      </c>
      <c r="P533" s="424" t="str">
        <f>IF(_tag_month_day!C523="","",_tag_month_day!C523)</f>
        <v/>
      </c>
      <c r="Q533" s="424" t="str">
        <f>IF(_tag_month_day!D523="","",_tag_month_day!D523)</f>
        <v/>
      </c>
      <c r="R533" s="426" t="str">
        <f>IF(_tag_month_day!CB523="","",_tag_month_day!CB523/100)</f>
        <v/>
      </c>
      <c r="S533" s="427" t="str">
        <f>IF(_tag_month_day!E523="","",_tag_month_day!E523)</f>
        <v/>
      </c>
      <c r="T533" s="427" t="str">
        <f>IF(_tag_month_day!F523="","",_tag_month_day!F523)</f>
        <v/>
      </c>
      <c r="U533" s="428" t="e">
        <f>S533+T533</f>
        <v>#VALUE!</v>
      </c>
      <c r="V533" s="429" t="e">
        <f>U533/AJ533</f>
        <v>#VALUE!</v>
      </c>
      <c r="W533" s="430" t="str">
        <f>IF(_jhy_month_day!A523="","",_jhy_month_day!A523)</f>
        <v/>
      </c>
      <c r="X533" s="431" t="str">
        <f>IF(_jhy_month_day!B523="","",_jhy_month_day!B523/100)</f>
        <v/>
      </c>
      <c r="Y533" s="431" t="str">
        <f>IF(_jhy_month_day!C523="","",_jhy_month_day!C523/100)</f>
        <v/>
      </c>
      <c r="Z533" s="432">
        <f>Z529+1</f>
        <v>131</v>
      </c>
      <c r="AA533" s="433" t="str">
        <f>IF(_tag_month_day!G523="","",_tag_month_day!G523/100)</f>
        <v/>
      </c>
      <c r="AB533" s="433" t="str">
        <f>IF(_tag_month_day!H523="","",_tag_month_day!H523/100)</f>
        <v/>
      </c>
      <c r="AC533" s="434">
        <f>IF(X533="",AC532,BK533*($AV532*X533+$AW532*FD532+$AX532*FI532+$AY532*FN532+$AZ532*FS532+$BA532*FX532+$BG532*GE532)/(AV532*Y533+AX532*FK532+AW532*FF532+AY532*FP532+AZ532*FU532+BA532*FZ532+BG532*GG532+BB532*GK532+BC532*GN532+BD532*GP532))</f>
        <v>1.59963432013121</v>
      </c>
      <c r="AD533" s="435" t="str">
        <f>IF(AC533=AC532,"",AC533-AC532)</f>
        <v/>
      </c>
      <c r="AE533" s="436" t="str">
        <f>IF(1-AF533=0,"",(1-AF533))</f>
        <v/>
      </c>
      <c r="AF533" s="437">
        <v>1</v>
      </c>
      <c r="AG533" s="10" t="str">
        <f>AG532</f>
        <v>9A3</v>
      </c>
      <c r="AH533" s="438" t="str">
        <f>AH532</f>
        <v/>
      </c>
      <c r="AI533" s="424"/>
      <c r="AJ533" s="10" t="str">
        <f>IF(_tag_month_day!I523="","",_tag_month_day!I523)</f>
        <v/>
      </c>
      <c r="AK533" s="440"/>
      <c r="AL533" s="440"/>
      <c r="AM533" s="440"/>
      <c r="AN533" s="441">
        <f>AN532</f>
        <v>2</v>
      </c>
      <c r="AO533" s="441">
        <f>AO532</f>
        <v>8</v>
      </c>
      <c r="AP533" s="442" t="e">
        <f>(IF(AN533=0,AS532,AS532*(1+AO533/AN533)/(AR533+AO533/AN533)))+AT533</f>
        <v>#VALUE!</v>
      </c>
      <c r="AQ533" s="443" t="str">
        <f>IF(_tag_month_day!J523="","",_tag_month_day!J523/100)</f>
        <v/>
      </c>
      <c r="AR533" s="444">
        <f>AR532</f>
        <v>1.3</v>
      </c>
      <c r="AS533" s="445" t="e">
        <f>AQ533*(AN533*AR533+AO533)/(AN533+AO533)</f>
        <v>#VALUE!</v>
      </c>
      <c r="AT533" s="445" t="e">
        <f>(SUM(BE533:BF533)-SUM(BE532:BF532))*0.05</f>
        <v>#VALUE!</v>
      </c>
      <c r="AU533" s="446" t="str">
        <f>IF(_tag_month_day!CC523="","",IF(_tag_month_day!CC523&gt;0,_tag_month_day!CD523,_tag_month_day!CE523))</f>
        <v/>
      </c>
      <c r="AV533" s="447" t="str">
        <f>IF(_tag_month_day!L523="","",_tag_month_day!L523/100)</f>
        <v/>
      </c>
      <c r="AW533" s="431">
        <f>AW532</f>
        <v>0</v>
      </c>
      <c r="AX533" s="431">
        <f>AX532</f>
        <v>0</v>
      </c>
      <c r="AY533" s="431" t="str">
        <f>IF(_tag_month_day!M523="","",_tag_month_day!M523/100)</f>
        <v/>
      </c>
      <c r="AZ533" s="431" t="str">
        <f>IF(_tag_month_day!N523="","",_tag_month_day!N523/100)</f>
        <v/>
      </c>
      <c r="BA533" s="431" t="str">
        <f>IF(_tag_month_day!O523="","",_tag_month_day!O523/100)</f>
        <v/>
      </c>
      <c r="BB533" s="448" t="str">
        <f>IF(_tag_month_day!P523="","",_tag_month_day!P523/100)</f>
        <v/>
      </c>
      <c r="BC533" s="448">
        <f>BC532</f>
        <v>0</v>
      </c>
      <c r="BD533" s="448" t="str">
        <f>IF(_tag_month_day!Q523="","",_tag_month_day!Q523/100)</f>
        <v/>
      </c>
      <c r="BE533" s="449" t="str">
        <f>IF(_tag_month_day!R523="","",_tag_month_day!R523/100)</f>
        <v/>
      </c>
      <c r="BF533" s="388" t="e">
        <f>(AU533*(100+BE533*100))/(AJ533-AU533)/100</f>
        <v>#VALUE!</v>
      </c>
      <c r="BG533" s="450" t="e">
        <f>BE533+BF533</f>
        <v>#VALUE!</v>
      </c>
      <c r="BH533" s="451" t="e">
        <f>SUM(AV533:BF533)</f>
        <v>#VALUE!</v>
      </c>
      <c r="BI533" s="452" t="e">
        <f>IF(CX533=0,BI532,(DK533*查询!$R$5+DL533*查询!$Q$5+DM533*查询!$N$5+DN533*查询!$O$5+DO533*查询!$P$5)*AF533/CX533)</f>
        <v>#VALUE!</v>
      </c>
      <c r="BJ533" s="452" t="e">
        <f>IF(CX533=0,BJ532,(DP533*查询!$S$5+DQ533*查询!$T$5+DR533*查询!$U$5)*AF533/CX533)</f>
        <v>#VALUE!</v>
      </c>
      <c r="BK533" s="452">
        <f>BK532</f>
        <v>1</v>
      </c>
      <c r="BL533" s="453" t="e">
        <f>SUMPRODUCT((AV533:BA533)*(GS533:GX533))/((GS533:GX533)+SUM(BB533:BD533)*GY533+BG533*GZ533)</f>
        <v>#VALUE!</v>
      </c>
      <c r="BM533" s="453" t="e">
        <f>BK533*($AV533*FB533+$AW533*FD533+$AX533*FI533+$AY533*FN533+$AZ533*FS533+$BA533*FX533+$BG533*GE533)/(AV533*EY533+AX533*FK533+AW533*FF533+AY533*FP533+AZ533*FU533+BA533*FZ533+BG533*GG533+BB533*GK533+BC533*GN533+BD533*GP533)</f>
        <v>#VALUE!</v>
      </c>
      <c r="BN533" s="453" t="e">
        <f>($AV533*FC533+$AX533*FJ533+$AW533*FE533+$AY533*FO533+$AZ533*FT533+$BA533*FY533+$BG533*GF533)/($AV533*FA533+BG533*GH533+BB533*GL533+BC533*GO533+BD533*GQ533+BA533*GA533)</f>
        <v>#VALUE!</v>
      </c>
      <c r="BO533" s="454" t="e">
        <f>SUMPRODUCT(AV533:BA533*GS533:GX533)/(GS533:GX533+(BB533+BC533+BD533)*GY533+BG533)</f>
        <v>#VALUE!</v>
      </c>
      <c r="BP533" s="454" t="e">
        <f>SUMPRODUCT(AV533:BA533*GS533:GX533)/(GS533:GX533+(BB533+BC533+BD533)*GY533+BG533)</f>
        <v>#VALUE!</v>
      </c>
      <c r="BQ533" s="454" t="e">
        <f>SUMPRODUCT(AV533:BA533*GS533:GX533)/(GS533:GX533+(BB533+BC533+BD533)*GY533+BG533)</f>
        <v>#VALUE!</v>
      </c>
      <c r="BR533" s="453" t="str">
        <f>IF(_tag_month_day!T523="","",_tag_month_day!T523)</f>
        <v/>
      </c>
      <c r="BS533" s="453" t="str">
        <f>IF(_tag_month_day!U523="","",_tag_month_day!U523)</f>
        <v/>
      </c>
      <c r="BT533" s="455" t="str">
        <f>IF(CK533="","",IF((CK533&gt;=BV533-0.12)*(CK533&lt;=BV533+0.12),"合格","不合格"))</f>
        <v/>
      </c>
      <c r="BU533" s="456" t="str">
        <f>IF(_tag_month_day!V523="","",_tag_month_day!V523)</f>
        <v/>
      </c>
      <c r="BV533" s="457" t="str">
        <f>IF(_tag_month_day!W523="","",_tag_month_day!W523)</f>
        <v/>
      </c>
      <c r="BW533" s="458" t="str">
        <f>IF(_tag_month_day!X523="","",_tag_month_day!X523)</f>
        <v/>
      </c>
      <c r="BX533" s="458" t="str">
        <f>IF(_tag_month_day!Y523="","",_tag_month_day!Y523)</f>
        <v/>
      </c>
      <c r="BY533" s="459">
        <f ca="1">L533</f>
        <v>43607.83333333207</v>
      </c>
      <c r="BZ533" s="460"/>
      <c r="CA533" s="461"/>
      <c r="CB533" s="424" t="str">
        <f>IF(_tag_month_day!Z523="","",_tag_month_day!Z523)</f>
        <v/>
      </c>
      <c r="CC533" s="424" t="str">
        <f>IF(_tag_month_day!AA523="","",_tag_month_day!AA523)</f>
        <v/>
      </c>
      <c r="CD533" s="424" t="str">
        <f>IF(_tag_month_day!AB523="","",_tag_month_day!AB523)</f>
        <v/>
      </c>
      <c r="CE533" s="424" t="str">
        <f>IF(_tag_month_day!AC523="","",_tag_month_day!AC523)</f>
        <v/>
      </c>
      <c r="CF533" s="424" t="str">
        <f>IF(_tag_month_day!AD523="","",_tag_month_day!AD523)</f>
        <v/>
      </c>
      <c r="CG533" s="424" t="str">
        <f>IF(_tag_month_day!AE523="","",_tag_month_day!AE523)</f>
        <v/>
      </c>
      <c r="CH533" s="424" t="str">
        <f>IF(_tag_month_day!AF523="","",_tag_month_day!AF523)</f>
        <v/>
      </c>
      <c r="CI533" s="424" t="str">
        <f>IF(_tag_month_day!AG523="","",_tag_month_day!AG523)</f>
        <v/>
      </c>
      <c r="CJ533" s="424" t="str">
        <f>IF(_tag_month_day!AH523="","",_tag_month_day!AH523)</f>
        <v/>
      </c>
      <c r="CK533" s="424" t="str">
        <f>IF(_tag_month_day!AI523="","",_tag_month_day!AI523)</f>
        <v/>
      </c>
      <c r="CL533" s="4" t="str">
        <f>IF(_tag_month_day!AJ523="","",_tag_month_day!AJ523)</f>
        <v/>
      </c>
      <c r="CM533" s="4" t="str">
        <f>IF(_tag_month_day!AK523="","",_tag_month_day!AK523)</f>
        <v/>
      </c>
      <c r="CN533" s="4" t="str">
        <f>IF(_tag_month_day!AL523="","",_tag_month_day!AL523)</f>
        <v/>
      </c>
      <c r="CO533" s="4" t="str">
        <f>IF(_tag_month_day!AM523="","",_tag_month_day!AM523)</f>
        <v/>
      </c>
      <c r="CP533" s="4" t="str">
        <f>IF(_tag_month_day!AN523="","",_tag_month_day!AN523)</f>
        <v/>
      </c>
      <c r="CQ533" s="4" t="str">
        <f>IF(_tag_month_day!AO523="","",_tag_month_day!AO523)</f>
        <v/>
      </c>
      <c r="CR533" s="462" t="str">
        <f>IF(_tag_month_day!AP523="","",_tag_month_day!AP523)</f>
        <v/>
      </c>
      <c r="CS533" s="463" t="str">
        <f>IF(_tag_month_day!AQ523="","",_tag_month_day!AQ523)</f>
        <v/>
      </c>
      <c r="CT533" s="4" t="str">
        <f>IF(_tag_month_day!AR523="","",_tag_month_day!AR523)</f>
        <v/>
      </c>
      <c r="CU533" s="464" t="e">
        <f>DU533/AJ533</f>
        <v>#VALUE!</v>
      </c>
      <c r="CV533" s="451" t="e">
        <f>BG533/BH533</f>
        <v>#VALUE!</v>
      </c>
      <c r="CW533" s="465" t="e">
        <f>AJ533*(1-CV533)*CU533*AF533</f>
        <v>#VALUE!</v>
      </c>
      <c r="CX533" s="465" t="e">
        <f>CW533*94%</f>
        <v>#VALUE!</v>
      </c>
      <c r="CY533" s="466" t="e">
        <f>IF(CX533=0,0,DS533/(DS533+CX533))</f>
        <v>#VALUE!</v>
      </c>
      <c r="CZ533" s="465" t="e">
        <f>$AJ533*EF533</f>
        <v>#VALUE!</v>
      </c>
      <c r="DA533" s="465" t="e">
        <f>$AJ533*EG533</f>
        <v>#VALUE!</v>
      </c>
      <c r="DB533" s="465" t="e">
        <f>$AJ533*EH533</f>
        <v>#VALUE!</v>
      </c>
      <c r="DC533" s="465" t="e">
        <f>$AJ533*EI533</f>
        <v>#VALUE!</v>
      </c>
      <c r="DD533" s="465" t="e">
        <f>$AJ533*EJ533</f>
        <v>#VALUE!</v>
      </c>
      <c r="DE533" s="465" t="e">
        <f>$AJ533*EK533</f>
        <v>#VALUE!</v>
      </c>
      <c r="DF533" s="465" t="e">
        <f>$AJ533*EL533</f>
        <v>#VALUE!</v>
      </c>
      <c r="DG533" s="465" t="e">
        <f>$AJ533*EM533</f>
        <v>#VALUE!</v>
      </c>
      <c r="DH533" s="465" t="e">
        <f>$AJ533*EN533</f>
        <v>#VALUE!</v>
      </c>
      <c r="DI533" s="465" t="e">
        <f>$AJ533*EO533</f>
        <v>#VALUE!</v>
      </c>
      <c r="DJ533" s="465" t="e">
        <f>CZ533*(1-EP533)</f>
        <v>#VALUE!</v>
      </c>
      <c r="DK533" s="465" t="e">
        <f>DA533*(1-ER533)</f>
        <v>#VALUE!</v>
      </c>
      <c r="DL533" s="465" t="e">
        <f>DB533*(1-EQ533)</f>
        <v>#VALUE!</v>
      </c>
      <c r="DM533" s="465" t="e">
        <f>DC533*(1-ES533)</f>
        <v>#VALUE!</v>
      </c>
      <c r="DN533" s="465" t="e">
        <f>DD533*(1-ET533)</f>
        <v>#VALUE!</v>
      </c>
      <c r="DO533" s="465" t="e">
        <f>DE533</f>
        <v>#VALUE!</v>
      </c>
      <c r="DP533" s="465" t="e">
        <f>DF533*(1-EU533)</f>
        <v>#VALUE!</v>
      </c>
      <c r="DQ533" s="465" t="e">
        <f>DG533*(1-EV533)</f>
        <v>#VALUE!</v>
      </c>
      <c r="DR533" s="465" t="e">
        <f>DH533*(1-EW533)</f>
        <v>#VALUE!</v>
      </c>
      <c r="DS533" s="465" t="e">
        <f>DI533</f>
        <v>#VALUE!</v>
      </c>
      <c r="DT533" s="465" t="e">
        <f>SUM(DJ533:DS533)</f>
        <v>#VALUE!</v>
      </c>
      <c r="DU533" s="465" t="e">
        <f>(GS533:GX533)+(DP533+DQ533+DR533)*GY533+DS533</f>
        <v>#VALUE!</v>
      </c>
      <c r="DV533" s="451" t="e">
        <f>AV533/$BH533/(1-EP533)</f>
        <v>#VALUE!</v>
      </c>
      <c r="DW533" s="451" t="e">
        <f>AW533/$BH533/(1-ER533)</f>
        <v>#VALUE!</v>
      </c>
      <c r="DX533" s="451" t="e">
        <f>AX533/$BH533/(1-EQ533)</f>
        <v>#VALUE!</v>
      </c>
      <c r="DY533" s="451" t="e">
        <f>AY533/$BH533/(1-ES533)</f>
        <v>#VALUE!</v>
      </c>
      <c r="DZ533" s="451" t="e">
        <f>AZ533/$BH533/(1-ET533)</f>
        <v>#VALUE!</v>
      </c>
      <c r="EA533" s="451" t="e">
        <f>BA533/$BH533/(1-AX533)</f>
        <v>#VALUE!</v>
      </c>
      <c r="EB533" s="451" t="e">
        <f>BB533/$BH533/(1-EU533)</f>
        <v>#VALUE!</v>
      </c>
      <c r="EC533" s="451" t="e">
        <f>BC533/$BH533/(1-EV533)</f>
        <v>#VALUE!</v>
      </c>
      <c r="ED533" s="451" t="e">
        <f>BD533/$BH533/(1-EW533)</f>
        <v>#VALUE!</v>
      </c>
      <c r="EE533" s="451" t="e">
        <f>BG533/BH533</f>
        <v>#VALUE!</v>
      </c>
      <c r="EF533" s="451" t="e">
        <f>DV533/SUM($DV533:$EE533)</f>
        <v>#VALUE!</v>
      </c>
      <c r="EG533" s="451" t="e">
        <f>DW533/SUM($DV533:$EE533)</f>
        <v>#VALUE!</v>
      </c>
      <c r="EH533" s="451" t="e">
        <f>DX533/SUM($DV533:$EE533)</f>
        <v>#VALUE!</v>
      </c>
      <c r="EI533" s="451" t="e">
        <f>DY533/SUM($DV533:$EE533)</f>
        <v>#VALUE!</v>
      </c>
      <c r="EJ533" s="451" t="e">
        <f>DZ533/SUM($DV533:$EE533)</f>
        <v>#VALUE!</v>
      </c>
      <c r="EK533" s="451" t="e">
        <f>EA533/SUM($DV533:$EE533)</f>
        <v>#VALUE!</v>
      </c>
      <c r="EL533" s="451" t="e">
        <f>EB533/SUM($DV533:$EE533)</f>
        <v>#VALUE!</v>
      </c>
      <c r="EM533" s="451" t="e">
        <f>EC533/SUM($DV533:$EE533)</f>
        <v>#VALUE!</v>
      </c>
      <c r="EN533" s="451" t="e">
        <f>ED533/SUM($DV533:$EE533)</f>
        <v>#VALUE!</v>
      </c>
      <c r="EO533" s="451" t="e">
        <f>EE533/SUM($DV533:$EE533)</f>
        <v>#VALUE!</v>
      </c>
      <c r="EP533" s="450">
        <f>EP532</f>
        <v>0.080000000000000002</v>
      </c>
      <c r="EQ533" s="450">
        <f>EQ532</f>
        <v>0.014999999999999999</v>
      </c>
      <c r="ER533" s="450">
        <f>ER532</f>
        <v>0.014999999999999999</v>
      </c>
      <c r="ES533" s="450">
        <f>ES532</f>
        <v>0.014999999999999999</v>
      </c>
      <c r="ET533" s="450">
        <f>ET532</f>
        <v>0.014999999999999999</v>
      </c>
      <c r="EU533" s="450">
        <f>EU532</f>
        <v>0.089999999999999997</v>
      </c>
      <c r="EV533" s="450">
        <f>EV532</f>
        <v>0.089999999999999997</v>
      </c>
      <c r="EW533" s="450">
        <f>EW532</f>
        <v>0.089999999999999997</v>
      </c>
      <c r="EX533" s="431" t="str">
        <f>IF(_tag_month_day!AS523="","",_tag_month_day!AS523/100)</f>
        <v/>
      </c>
      <c r="EY533" s="431" t="str">
        <f>IF(_tag_month_day!AT523="","",_tag_month_day!AT523/100)</f>
        <v/>
      </c>
      <c r="EZ533" s="431" t="str">
        <f>IF(_tag_month_day!AU523="","",_tag_month_day!AU523/100)</f>
        <v/>
      </c>
      <c r="FA533" s="431" t="str">
        <f>IF(_tag_month_day!AV523="","",_tag_month_day!AV523/100)</f>
        <v/>
      </c>
      <c r="FB533" s="431" t="str">
        <f>IF(_tag_month_day!AW523="","",_tag_month_day!AW523/100)</f>
        <v/>
      </c>
      <c r="FC533" s="431" t="str">
        <f>IF(_tag_month_day!AX523="","",_tag_month_day!AX523/100)</f>
        <v/>
      </c>
      <c r="FD533" s="449" t="str">
        <f>IF(_tag_month_day!AY523="","",_tag_month_day!AY523/100)</f>
        <v/>
      </c>
      <c r="FE533" s="449" t="str">
        <f>IF(_tag_month_day!AZ523="","",_tag_month_day!AZ523/100)</f>
        <v/>
      </c>
      <c r="FF533" s="449" t="str">
        <f>IF(_tag_month_day!BA523="","",_tag_month_day!BA523/100)</f>
        <v/>
      </c>
      <c r="FG533" s="449" t="str">
        <f>IF(_tag_month_day!BB523="","",_tag_month_day!BB523/100)</f>
        <v/>
      </c>
      <c r="FH533" s="467" t="str">
        <f>IF(_tag_month_day!BC523="","",_tag_month_day!BC523/100)</f>
        <v/>
      </c>
      <c r="FI533" s="449">
        <f>FI532</f>
        <v>0.40999999999999998</v>
      </c>
      <c r="FJ533" s="449">
        <f>FJ532</f>
        <v>0.11</v>
      </c>
      <c r="FK533" s="449">
        <f>FK532</f>
        <v>0.014999999999999999</v>
      </c>
      <c r="FL533" s="449">
        <f>FL532</f>
        <v>0</v>
      </c>
      <c r="FM533" s="467">
        <f>FM532</f>
        <v>0.0001</v>
      </c>
      <c r="FN533" s="449">
        <f>FN532</f>
        <v>0.32000000000000001</v>
      </c>
      <c r="FO533" s="449">
        <f>FO532</f>
        <v>0.20000000000000001</v>
      </c>
      <c r="FP533" s="449">
        <f>FP532</f>
        <v>0.01</v>
      </c>
      <c r="FQ533" s="449">
        <f>FQ532</f>
        <v>0</v>
      </c>
      <c r="FR533" s="467">
        <f>FR532</f>
        <v>0.0001</v>
      </c>
      <c r="FS533" s="449" t="str">
        <f>IF(_tag_month_day!BD523="","",_tag_month_day!BD523/100)</f>
        <v/>
      </c>
      <c r="FT533" s="449" t="str">
        <f>IF(_tag_month_day!BE523="","",_tag_month_day!BE523/100)</f>
        <v/>
      </c>
      <c r="FU533" s="449" t="str">
        <f>IF(_tag_month_day!BF523="","",_tag_month_day!BF523/100)</f>
        <v/>
      </c>
      <c r="FV533" s="449" t="str">
        <f>IF(_tag_month_day!BG523="","",_tag_month_day!BG523/100)</f>
        <v/>
      </c>
      <c r="FW533" s="467" t="str">
        <f>IF(_tag_month_day!BH523="","",_tag_month_day!BH523/100)</f>
        <v/>
      </c>
      <c r="FX533" s="449" t="str">
        <f>IF(_tag_month_day!BI523="","",_tag_month_day!BI523/100)</f>
        <v/>
      </c>
      <c r="FY533" s="449" t="str">
        <f>IF(_tag_month_day!BJ523="","",_tag_month_day!BJ523/100)</f>
        <v/>
      </c>
      <c r="FZ533" s="468" t="str">
        <f>IF(_tag_month_day!BK523="","",_tag_month_day!BK523/100)</f>
        <v/>
      </c>
      <c r="GA533" s="449" t="str">
        <f>IF(_tag_month_day!BL523="","",_tag_month_day!BL523/100)</f>
        <v/>
      </c>
      <c r="GB533" s="467" t="str">
        <f>IF(_tag_month_day!BM523="","",_tag_month_day!BM523/100)</f>
        <v/>
      </c>
      <c r="GC533" s="431" t="str">
        <f>IF(_tag_month_day!BN523="","",_tag_month_day!BN523/100)</f>
        <v/>
      </c>
      <c r="GD533" s="431" t="str">
        <f>IF(_tag_month_day!BO523="","",_tag_month_day!BO523/100)</f>
        <v/>
      </c>
      <c r="GE533" s="431" t="str">
        <f>IF(_tag_month_day!BP523="","",_tag_month_day!BP523/100)</f>
        <v/>
      </c>
      <c r="GF533" s="431" t="str">
        <f>IF(_tag_month_day!BQ523="","",_tag_month_day!BQ523/100)</f>
        <v/>
      </c>
      <c r="GG533" s="431" t="str">
        <f>IF(_tag_month_day!BR523="","",_tag_month_day!BR523/100)</f>
        <v/>
      </c>
      <c r="GH533" s="431" t="str">
        <f>IF(_tag_month_day!BS523="","",_tag_month_day!BS523/100)</f>
        <v/>
      </c>
      <c r="GI533" s="467" t="str">
        <f>IF(_tag_month_day!BT523="","",_tag_month_day!BT523/100)</f>
        <v/>
      </c>
      <c r="GJ533" s="469" t="str">
        <f>IF(_tag_month_day!BU523="","",_tag_month_day!BU523/100)</f>
        <v/>
      </c>
      <c r="GK533" s="470">
        <f>GK532</f>
        <v>0.070000000000000007</v>
      </c>
      <c r="GL533" s="470">
        <f>GL532</f>
        <v>0.029999999999999999</v>
      </c>
      <c r="GM533" s="471" t="str">
        <f>IF(_tag_month_day!BX523="","",_tag_month_day!BX523/100)</f>
        <v/>
      </c>
      <c r="GN533" s="470">
        <f>GN532</f>
        <v>0.070000000000000007</v>
      </c>
      <c r="GO533" s="470">
        <f>GO532</f>
        <v>0.029999999999999999</v>
      </c>
      <c r="GP533" s="470">
        <f>GP532</f>
        <v>0.089999999999999997</v>
      </c>
      <c r="GQ533" s="470">
        <f>GQ532</f>
        <v>0.029999999999999999</v>
      </c>
      <c r="GR533" s="471" t="str">
        <f>IF(_tag_month_day!CA523="","",_tag_month_day!CA523/100)</f>
        <v/>
      </c>
      <c r="GS533" s="472">
        <f>GS532</f>
        <v>0.95299999999999996</v>
      </c>
      <c r="GT533" s="472">
        <f>GT532</f>
        <v>0.55000000000000004</v>
      </c>
      <c r="GU533" s="472">
        <f>GU532</f>
        <v>0.55000000000000004</v>
      </c>
      <c r="GV533" s="472">
        <f>GV532</f>
        <v>0.55000000000000004</v>
      </c>
      <c r="GW533" s="472">
        <f>GW532</f>
        <v>0.5</v>
      </c>
      <c r="GX533" s="472">
        <f>GX532</f>
        <v>0.93500000000000005</v>
      </c>
      <c r="GY533" s="472">
        <f>GY532</f>
        <v>0.14999999999999999</v>
      </c>
      <c r="GZ533" s="472">
        <f>GZ532</f>
        <v>1</v>
      </c>
      <c r="HA533" s="474">
        <f>HA532</f>
        <v>0.047</v>
      </c>
      <c r="HB533" s="474">
        <f>HB532</f>
        <v>0.45000000000000001</v>
      </c>
      <c r="HC533" s="474">
        <f>HC532</f>
        <v>0.45000000000000001</v>
      </c>
      <c r="HD533" s="474">
        <f>HD532</f>
        <v>0.45000000000000001</v>
      </c>
      <c r="HE533" s="474">
        <f>HE532</f>
        <v>0.5</v>
      </c>
      <c r="HF533" s="474">
        <f>HF532</f>
        <v>0.065000000000000002</v>
      </c>
      <c r="HG533" s="474">
        <f>HG532</f>
        <v>0.84999999999999998</v>
      </c>
      <c r="HH533" s="474">
        <f>HH532</f>
        <v>0</v>
      </c>
      <c r="HI533" s="10">
        <f>IF(BZ533&lt;&gt;"",CK533-BV533,0)</f>
        <v>0</v>
      </c>
      <c r="HJ533" s="10" t="e">
        <f>IF(AJ533&gt;0,AH533-AJ533,0)</f>
        <v>#VALUE!</v>
      </c>
      <c r="HK533" s="466">
        <f>HK532</f>
        <v>0.84999999999999998</v>
      </c>
      <c r="HL533" s="424">
        <f>HL532</f>
        <v>550000</v>
      </c>
      <c r="HM533" s="424">
        <f>HM532</f>
        <v>480000</v>
      </c>
      <c r="HN533" s="465" t="e">
        <f>(DJ533*EZ533+DK533*FH533+DL533*FM533+DM533*FR533+DN533*FW533+DO533*GB533+DS533*GI533+DP533*GM533+DR533*GR533)*1000*2</f>
        <v>#VALUE!</v>
      </c>
      <c r="HO533" s="465" t="e">
        <f>HN533*HK533*$HO$2/HL533*1000000</f>
        <v>#VALUE!</v>
      </c>
      <c r="HP533" s="465" t="e">
        <f>HN533*HK533*$HP$2/HM533*1000000</f>
        <v>#VALUE!</v>
      </c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</row>
    <row customFormat="1" r="534" s="0">
      <c r="A534" s="420">
        <v>523</v>
      </c>
      <c r="B534" s="421">
        <f ca="1">IF(D534=D533,B533,IF(D534="夜班",B533+1,B533))</f>
        <v>43607</v>
      </c>
      <c r="C534" s="422">
        <f>C533</f>
        <v>0.041666666666666699</v>
      </c>
      <c r="D534" s="10" t="str">
        <f ca="1">IF(HOUR(G534)&lt;8,"夜班",IF(HOUR(G534)&lt;16,"白班",IF(HOUR(G534)&lt;24,"中班",0)))</f>
        <v>中班</v>
      </c>
      <c r="E534" s="10" t="e">
        <f ca="1">IF(F534=1,"甲",IF(F534=2,"乙",IF(F534=3,"丙",IF(F534=4,"丁",""))))</f>
        <v>#REF!</v>
      </c>
      <c r="F534" s="10" t="e">
        <f ca="1">SUMPRODUCT((成本日报!$A$3:$A$95=计划!B534)*(成本日报!$B$3:$B$95=计划!$D534),成本日报!$C$3:$C$95)</f>
        <v>#REF!</v>
      </c>
      <c r="G534" s="423">
        <f ca="1">G533+C533</f>
        <v>43607.749999998734</v>
      </c>
      <c r="H534" s="423">
        <f ca="1">$G534+$C534/60*10+$C534*0</f>
        <v>43607.756944443179</v>
      </c>
      <c r="I534" s="423">
        <f ca="1">$G534+$C534/60*18+$C534*0</f>
        <v>43607.762499998731</v>
      </c>
      <c r="J534" s="423">
        <f ca="1">$G534+$C534/60*0+$C534*1</f>
        <v>43607.791666665398</v>
      </c>
      <c r="K534" s="423">
        <f ca="1">$G534+$C534/60*30+$C534*2</f>
        <v>43607.854166665406</v>
      </c>
      <c r="L534" s="423">
        <f ca="1">$G534+$C534/60*0+$C534*3</f>
        <v>43607.874999998734</v>
      </c>
      <c r="M534" s="424" t="str">
        <f>IF(_tag_month_day!A524="","",_tag_month_day!A524)</f>
        <v/>
      </c>
      <c r="N534" s="424" t="str">
        <f>IF(_tag_month_day!B524="","",_tag_month_day!B524)</f>
        <v/>
      </c>
      <c r="O534" s="425" t="e">
        <f>IF(M534+N534=0,"",M534+N534)</f>
        <v>#VALUE!</v>
      </c>
      <c r="P534" s="424" t="str">
        <f>IF(_tag_month_day!C524="","",_tag_month_day!C524)</f>
        <v/>
      </c>
      <c r="Q534" s="424" t="str">
        <f>IF(_tag_month_day!D524="","",_tag_month_day!D524)</f>
        <v/>
      </c>
      <c r="R534" s="426" t="str">
        <f>IF(_tag_month_day!CB524="","",_tag_month_day!CB524/100)</f>
        <v/>
      </c>
      <c r="S534" s="427" t="str">
        <f>IF(_tag_month_day!E524="","",_tag_month_day!E524)</f>
        <v/>
      </c>
      <c r="T534" s="427" t="str">
        <f>IF(_tag_month_day!F524="","",_tag_month_day!F524)</f>
        <v/>
      </c>
      <c r="U534" s="428" t="e">
        <f>S534+T534</f>
        <v>#VALUE!</v>
      </c>
      <c r="V534" s="429" t="e">
        <f>U534/AJ534</f>
        <v>#VALUE!</v>
      </c>
      <c r="W534" s="430" t="str">
        <f>IF(_jhy_month_day!A524="","",_jhy_month_day!A524)</f>
        <v/>
      </c>
      <c r="X534" s="431" t="str">
        <f>IF(_jhy_month_day!B524="","",_jhy_month_day!B524/100)</f>
        <v/>
      </c>
      <c r="Y534" s="431" t="str">
        <f>IF(_jhy_month_day!C524="","",_jhy_month_day!C524/100)</f>
        <v/>
      </c>
      <c r="Z534" s="432">
        <f>Z530+1</f>
        <v>131</v>
      </c>
      <c r="AA534" s="433" t="str">
        <f>IF(_tag_month_day!G524="","",_tag_month_day!G524/100)</f>
        <v/>
      </c>
      <c r="AB534" s="433" t="str">
        <f>IF(_tag_month_day!H524="","",_tag_month_day!H524/100)</f>
        <v/>
      </c>
      <c r="AC534" s="434">
        <f>IF(X534="",AC533,BK534*($AV533*X534+$AW533*FD533+$AX533*FI533+$AY533*FN533+$AZ533*FS533+$BA533*FX533+$BG533*GE533)/(AV533*Y534+AX533*FK533+AW533*FF533+AY533*FP533+AZ533*FU533+BA533*FZ533+BG533*GG533+BB533*GK533+BC533*GN533+BD533*GP533))</f>
        <v>1.59963432013121</v>
      </c>
      <c r="AD534" s="435" t="str">
        <f>IF(AC534=AC533,"",AC534-AC533)</f>
        <v/>
      </c>
      <c r="AE534" s="436" t="str">
        <f>IF(1-AF534=0,"",(1-AF534))</f>
        <v/>
      </c>
      <c r="AF534" s="437">
        <v>1</v>
      </c>
      <c r="AG534" s="10" t="str">
        <f>AG533</f>
        <v>9A3</v>
      </c>
      <c r="AH534" s="438" t="str">
        <f>AH533</f>
        <v/>
      </c>
      <c r="AI534" s="424"/>
      <c r="AJ534" s="10" t="str">
        <f>IF(_tag_month_day!I524="","",_tag_month_day!I524)</f>
        <v/>
      </c>
      <c r="AK534" s="440"/>
      <c r="AL534" s="440"/>
      <c r="AM534" s="440"/>
      <c r="AN534" s="441">
        <f>AN533</f>
        <v>2</v>
      </c>
      <c r="AO534" s="441">
        <f>AO533</f>
        <v>8</v>
      </c>
      <c r="AP534" s="442" t="e">
        <f>(IF(AN534=0,AS533,AS533*(1+AO534/AN534)/(AR534+AO534/AN534)))+AT534</f>
        <v>#VALUE!</v>
      </c>
      <c r="AQ534" s="443" t="str">
        <f>IF(_tag_month_day!J524="","",_tag_month_day!J524/100)</f>
        <v/>
      </c>
      <c r="AR534" s="444">
        <f>AR533</f>
        <v>1.3</v>
      </c>
      <c r="AS534" s="445" t="e">
        <f>AQ534*(AN534*AR534+AO534)/(AN534+AO534)</f>
        <v>#VALUE!</v>
      </c>
      <c r="AT534" s="445" t="e">
        <f>(SUM(BE534:BF534)-SUM(BE533:BF533))*0.05</f>
        <v>#VALUE!</v>
      </c>
      <c r="AU534" s="446" t="str">
        <f>IF(_tag_month_day!CC524="","",IF(_tag_month_day!CC524&gt;0,_tag_month_day!CD524,_tag_month_day!CE524))</f>
        <v/>
      </c>
      <c r="AV534" s="447" t="str">
        <f>IF(_tag_month_day!L524="","",_tag_month_day!L524/100)</f>
        <v/>
      </c>
      <c r="AW534" s="431">
        <f>AW533</f>
        <v>0</v>
      </c>
      <c r="AX534" s="431">
        <f>AX533</f>
        <v>0</v>
      </c>
      <c r="AY534" s="431" t="str">
        <f>IF(_tag_month_day!M524="","",_tag_month_day!M524/100)</f>
        <v/>
      </c>
      <c r="AZ534" s="431" t="str">
        <f>IF(_tag_month_day!N524="","",_tag_month_day!N524/100)</f>
        <v/>
      </c>
      <c r="BA534" s="431" t="str">
        <f>IF(_tag_month_day!O524="","",_tag_month_day!O524/100)</f>
        <v/>
      </c>
      <c r="BB534" s="448" t="str">
        <f>IF(_tag_month_day!P524="","",_tag_month_day!P524/100)</f>
        <v/>
      </c>
      <c r="BC534" s="448">
        <f>BC533</f>
        <v>0</v>
      </c>
      <c r="BD534" s="448" t="str">
        <f>IF(_tag_month_day!Q524="","",_tag_month_day!Q524/100)</f>
        <v/>
      </c>
      <c r="BE534" s="449" t="str">
        <f>IF(_tag_month_day!R524="","",_tag_month_day!R524/100)</f>
        <v/>
      </c>
      <c r="BF534" s="388" t="e">
        <f>(AU534*(100+BE534*100))/(AJ534-AU534)/100</f>
        <v>#VALUE!</v>
      </c>
      <c r="BG534" s="450" t="e">
        <f>BE534+BF534</f>
        <v>#VALUE!</v>
      </c>
      <c r="BH534" s="451" t="e">
        <f>SUM(AV534:BF534)</f>
        <v>#VALUE!</v>
      </c>
      <c r="BI534" s="452" t="e">
        <f>IF(CX534=0,BI533,(DK534*查询!$R$5+DL534*查询!$Q$5+DM534*查询!$N$5+DN534*查询!$O$5+DO534*查询!$P$5)*AF534/CX534)</f>
        <v>#VALUE!</v>
      </c>
      <c r="BJ534" s="452" t="e">
        <f>IF(CX534=0,BJ533,(DP534*查询!$S$5+DQ534*查询!$T$5+DR534*查询!$U$5)*AF534/CX534)</f>
        <v>#VALUE!</v>
      </c>
      <c r="BK534" s="452">
        <f>BK533</f>
        <v>1</v>
      </c>
      <c r="BL534" s="453" t="e">
        <f>SUMPRODUCT((AV534:BA534)*(GS534:GX534))/((GS534:GX534)+SUM(BB534:BD534)*GY534+BG534*GZ534)</f>
        <v>#VALUE!</v>
      </c>
      <c r="BM534" s="453" t="e">
        <f>BK534*($AV534*FB534+$AW534*FD534+$AX534*FI534+$AY534*FN534+$AZ534*FS534+$BA534*FX534+$BG534*GE534)/(AV534*EY534+AX534*FK534+AW534*FF534+AY534*FP534+AZ534*FU534+BA534*FZ534+BG534*GG534+BB534*GK534+BC534*GN534+BD534*GP534)</f>
        <v>#VALUE!</v>
      </c>
      <c r="BN534" s="453" t="e">
        <f>($AV534*FC534+$AX534*FJ534+$AW534*FE534+$AY534*FO534+$AZ534*FT534+$BA534*FY534+$BG534*GF534)/($AV534*FA534+BG534*GH534+BB534*GL534+BC534*GO534+BD534*GQ534+BA534*GA534)</f>
        <v>#VALUE!</v>
      </c>
      <c r="BO534" s="454" t="e">
        <f>SUMPRODUCT(AV534:BA534*GS534:GX534)/(GS534:GX534+(BB534+BC534+BD534)*GY534+BG534)</f>
        <v>#VALUE!</v>
      </c>
      <c r="BP534" s="454" t="e">
        <f>SUMPRODUCT(AV534:BA534*GS534:GX534)/(GS534:GX534+(BB534+BC534+BD534)*GY534+BG534)</f>
        <v>#VALUE!</v>
      </c>
      <c r="BQ534" s="454" t="e">
        <f>SUMPRODUCT(AV534:BA534*GS534:GX534)/(GS534:GX534+(BB534+BC534+BD534)*GY534+BG534)</f>
        <v>#VALUE!</v>
      </c>
      <c r="BR534" s="453" t="str">
        <f>IF(_tag_month_day!T524="","",_tag_month_day!T524)</f>
        <v/>
      </c>
      <c r="BS534" s="453" t="str">
        <f>IF(_tag_month_day!U524="","",_tag_month_day!U524)</f>
        <v/>
      </c>
      <c r="BT534" s="455" t="str">
        <f>IF(CK534="","",IF((CK534&gt;=BV534-0.12)*(CK534&lt;=BV534+0.12),"合格","不合格"))</f>
        <v/>
      </c>
      <c r="BU534" s="456" t="str">
        <f>IF(_tag_month_day!V524="","",_tag_month_day!V524)</f>
        <v/>
      </c>
      <c r="BV534" s="457" t="str">
        <f>IF(_tag_month_day!W524="","",_tag_month_day!W524)</f>
        <v/>
      </c>
      <c r="BW534" s="458" t="str">
        <f>IF(_tag_month_day!X524="","",_tag_month_day!X524)</f>
        <v/>
      </c>
      <c r="BX534" s="458" t="str">
        <f>IF(_tag_month_day!Y524="","",_tag_month_day!Y524)</f>
        <v/>
      </c>
      <c r="BY534" s="459">
        <f ca="1">L534</f>
        <v>43607.874999998734</v>
      </c>
      <c r="BZ534" s="460"/>
      <c r="CA534" s="461"/>
      <c r="CB534" s="424" t="str">
        <f>IF(_tag_month_day!Z524="","",_tag_month_day!Z524)</f>
        <v/>
      </c>
      <c r="CC534" s="424" t="str">
        <f>IF(_tag_month_day!AA524="","",_tag_month_day!AA524)</f>
        <v/>
      </c>
      <c r="CD534" s="424" t="str">
        <f>IF(_tag_month_day!AB524="","",_tag_month_day!AB524)</f>
        <v/>
      </c>
      <c r="CE534" s="424" t="str">
        <f>IF(_tag_month_day!AC524="","",_tag_month_day!AC524)</f>
        <v/>
      </c>
      <c r="CF534" s="424" t="str">
        <f>IF(_tag_month_day!AD524="","",_tag_month_day!AD524)</f>
        <v/>
      </c>
      <c r="CG534" s="424" t="str">
        <f>IF(_tag_month_day!AE524="","",_tag_month_day!AE524)</f>
        <v/>
      </c>
      <c r="CH534" s="424" t="str">
        <f>IF(_tag_month_day!AF524="","",_tag_month_day!AF524)</f>
        <v/>
      </c>
      <c r="CI534" s="424" t="str">
        <f>IF(_tag_month_day!AG524="","",_tag_month_day!AG524)</f>
        <v/>
      </c>
      <c r="CJ534" s="424" t="str">
        <f>IF(_tag_month_day!AH524="","",_tag_month_day!AH524)</f>
        <v/>
      </c>
      <c r="CK534" s="424" t="str">
        <f>IF(_tag_month_day!AI524="","",_tag_month_day!AI524)</f>
        <v/>
      </c>
      <c r="CL534" s="4" t="str">
        <f>IF(_tag_month_day!AJ524="","",_tag_month_day!AJ524)</f>
        <v/>
      </c>
      <c r="CM534" s="4" t="str">
        <f>IF(_tag_month_day!AK524="","",_tag_month_day!AK524)</f>
        <v/>
      </c>
      <c r="CN534" s="4" t="str">
        <f>IF(_tag_month_day!AL524="","",_tag_month_day!AL524)</f>
        <v/>
      </c>
      <c r="CO534" s="4" t="str">
        <f>IF(_tag_month_day!AM524="","",_tag_month_day!AM524)</f>
        <v/>
      </c>
      <c r="CP534" s="4" t="str">
        <f>IF(_tag_month_day!AN524="","",_tag_month_day!AN524)</f>
        <v/>
      </c>
      <c r="CQ534" s="4" t="str">
        <f>IF(_tag_month_day!AO524="","",_tag_month_day!AO524)</f>
        <v/>
      </c>
      <c r="CR534" s="462" t="str">
        <f>IF(_tag_month_day!AP524="","",_tag_month_day!AP524)</f>
        <v/>
      </c>
      <c r="CS534" s="463" t="str">
        <f>IF(_tag_month_day!AQ524="","",_tag_month_day!AQ524)</f>
        <v/>
      </c>
      <c r="CT534" s="4" t="str">
        <f>IF(_tag_month_day!AR524="","",_tag_month_day!AR524)</f>
        <v/>
      </c>
      <c r="CU534" s="464" t="e">
        <f>DU534/AJ534</f>
        <v>#VALUE!</v>
      </c>
      <c r="CV534" s="451" t="e">
        <f>BG534/BH534</f>
        <v>#VALUE!</v>
      </c>
      <c r="CW534" s="465" t="e">
        <f>AJ534*(1-CV534)*CU534*AF534</f>
        <v>#VALUE!</v>
      </c>
      <c r="CX534" s="465" t="e">
        <f>CW534*94%</f>
        <v>#VALUE!</v>
      </c>
      <c r="CY534" s="466" t="e">
        <f>IF(CX534=0,0,DS534/(DS534+CX534))</f>
        <v>#VALUE!</v>
      </c>
      <c r="CZ534" s="465" t="e">
        <f>$AJ534*EF534</f>
        <v>#VALUE!</v>
      </c>
      <c r="DA534" s="465" t="e">
        <f>$AJ534*EG534</f>
        <v>#VALUE!</v>
      </c>
      <c r="DB534" s="465" t="e">
        <f>$AJ534*EH534</f>
        <v>#VALUE!</v>
      </c>
      <c r="DC534" s="465" t="e">
        <f>$AJ534*EI534</f>
        <v>#VALUE!</v>
      </c>
      <c r="DD534" s="465" t="e">
        <f>$AJ534*EJ534</f>
        <v>#VALUE!</v>
      </c>
      <c r="DE534" s="465" t="e">
        <f>$AJ534*EK534</f>
        <v>#VALUE!</v>
      </c>
      <c r="DF534" s="465" t="e">
        <f>$AJ534*EL534</f>
        <v>#VALUE!</v>
      </c>
      <c r="DG534" s="465" t="e">
        <f>$AJ534*EM534</f>
        <v>#VALUE!</v>
      </c>
      <c r="DH534" s="465" t="e">
        <f>$AJ534*EN534</f>
        <v>#VALUE!</v>
      </c>
      <c r="DI534" s="465" t="e">
        <f>$AJ534*EO534</f>
        <v>#VALUE!</v>
      </c>
      <c r="DJ534" s="465" t="e">
        <f>CZ534*(1-EP534)</f>
        <v>#VALUE!</v>
      </c>
      <c r="DK534" s="465" t="e">
        <f>DA534*(1-ER534)</f>
        <v>#VALUE!</v>
      </c>
      <c r="DL534" s="465" t="e">
        <f>DB534*(1-EQ534)</f>
        <v>#VALUE!</v>
      </c>
      <c r="DM534" s="465" t="e">
        <f>DC534*(1-ES534)</f>
        <v>#VALUE!</v>
      </c>
      <c r="DN534" s="465" t="e">
        <f>DD534*(1-ET534)</f>
        <v>#VALUE!</v>
      </c>
      <c r="DO534" s="465" t="e">
        <f>DE534</f>
        <v>#VALUE!</v>
      </c>
      <c r="DP534" s="465" t="e">
        <f>DF534*(1-EU534)</f>
        <v>#VALUE!</v>
      </c>
      <c r="DQ534" s="465" t="e">
        <f>DG534*(1-EV534)</f>
        <v>#VALUE!</v>
      </c>
      <c r="DR534" s="465" t="e">
        <f>DH534*(1-EW534)</f>
        <v>#VALUE!</v>
      </c>
      <c r="DS534" s="465" t="e">
        <f>DI534</f>
        <v>#VALUE!</v>
      </c>
      <c r="DT534" s="465" t="e">
        <f>SUM(DJ534:DS534)</f>
        <v>#VALUE!</v>
      </c>
      <c r="DU534" s="465" t="e">
        <f>(GS534:GX534)+(DP534+DQ534+DR534)*GY534+DS534</f>
        <v>#VALUE!</v>
      </c>
      <c r="DV534" s="451" t="e">
        <f>AV534/$BH534/(1-EP534)</f>
        <v>#VALUE!</v>
      </c>
      <c r="DW534" s="451" t="e">
        <f>AW534/$BH534/(1-ER534)</f>
        <v>#VALUE!</v>
      </c>
      <c r="DX534" s="451" t="e">
        <f>AX534/$BH534/(1-EQ534)</f>
        <v>#VALUE!</v>
      </c>
      <c r="DY534" s="451" t="e">
        <f>AY534/$BH534/(1-ES534)</f>
        <v>#VALUE!</v>
      </c>
      <c r="DZ534" s="451" t="e">
        <f>AZ534/$BH534/(1-ET534)</f>
        <v>#VALUE!</v>
      </c>
      <c r="EA534" s="451" t="e">
        <f>BA534/$BH534/(1-AX534)</f>
        <v>#VALUE!</v>
      </c>
      <c r="EB534" s="451" t="e">
        <f>BB534/$BH534/(1-EU534)</f>
        <v>#VALUE!</v>
      </c>
      <c r="EC534" s="451" t="e">
        <f>BC534/$BH534/(1-EV534)</f>
        <v>#VALUE!</v>
      </c>
      <c r="ED534" s="451" t="e">
        <f>BD534/$BH534/(1-EW534)</f>
        <v>#VALUE!</v>
      </c>
      <c r="EE534" s="451" t="e">
        <f>BG534/BH534</f>
        <v>#VALUE!</v>
      </c>
      <c r="EF534" s="451" t="e">
        <f>DV534/SUM($DV534:$EE534)</f>
        <v>#VALUE!</v>
      </c>
      <c r="EG534" s="451" t="e">
        <f>DW534/SUM($DV534:$EE534)</f>
        <v>#VALUE!</v>
      </c>
      <c r="EH534" s="451" t="e">
        <f>DX534/SUM($DV534:$EE534)</f>
        <v>#VALUE!</v>
      </c>
      <c r="EI534" s="451" t="e">
        <f>DY534/SUM($DV534:$EE534)</f>
        <v>#VALUE!</v>
      </c>
      <c r="EJ534" s="451" t="e">
        <f>DZ534/SUM($DV534:$EE534)</f>
        <v>#VALUE!</v>
      </c>
      <c r="EK534" s="451" t="e">
        <f>EA534/SUM($DV534:$EE534)</f>
        <v>#VALUE!</v>
      </c>
      <c r="EL534" s="451" t="e">
        <f>EB534/SUM($DV534:$EE534)</f>
        <v>#VALUE!</v>
      </c>
      <c r="EM534" s="451" t="e">
        <f>EC534/SUM($DV534:$EE534)</f>
        <v>#VALUE!</v>
      </c>
      <c r="EN534" s="451" t="e">
        <f>ED534/SUM($DV534:$EE534)</f>
        <v>#VALUE!</v>
      </c>
      <c r="EO534" s="451" t="e">
        <f>EE534/SUM($DV534:$EE534)</f>
        <v>#VALUE!</v>
      </c>
      <c r="EP534" s="450">
        <f>EP533</f>
        <v>0.080000000000000002</v>
      </c>
      <c r="EQ534" s="450">
        <f>EQ533</f>
        <v>0.014999999999999999</v>
      </c>
      <c r="ER534" s="450">
        <f>ER533</f>
        <v>0.014999999999999999</v>
      </c>
      <c r="ES534" s="450">
        <f>ES533</f>
        <v>0.014999999999999999</v>
      </c>
      <c r="ET534" s="450">
        <f>ET533</f>
        <v>0.014999999999999999</v>
      </c>
      <c r="EU534" s="450">
        <f>EU533</f>
        <v>0.089999999999999997</v>
      </c>
      <c r="EV534" s="450">
        <f>EV533</f>
        <v>0.089999999999999997</v>
      </c>
      <c r="EW534" s="450">
        <f>EW533</f>
        <v>0.089999999999999997</v>
      </c>
      <c r="EX534" s="431" t="str">
        <f>IF(_tag_month_day!AS524="","",_tag_month_day!AS524/100)</f>
        <v/>
      </c>
      <c r="EY534" s="431" t="str">
        <f>IF(_tag_month_day!AT524="","",_tag_month_day!AT524/100)</f>
        <v/>
      </c>
      <c r="EZ534" s="431" t="str">
        <f>IF(_tag_month_day!AU524="","",_tag_month_day!AU524/100)</f>
        <v/>
      </c>
      <c r="FA534" s="431" t="str">
        <f>IF(_tag_month_day!AV524="","",_tag_month_day!AV524/100)</f>
        <v/>
      </c>
      <c r="FB534" s="431" t="str">
        <f>IF(_tag_month_day!AW524="","",_tag_month_day!AW524/100)</f>
        <v/>
      </c>
      <c r="FC534" s="431" t="str">
        <f>IF(_tag_month_day!AX524="","",_tag_month_day!AX524/100)</f>
        <v/>
      </c>
      <c r="FD534" s="449" t="str">
        <f>IF(_tag_month_day!AY524="","",_tag_month_day!AY524/100)</f>
        <v/>
      </c>
      <c r="FE534" s="449" t="str">
        <f>IF(_tag_month_day!AZ524="","",_tag_month_day!AZ524/100)</f>
        <v/>
      </c>
      <c r="FF534" s="449" t="str">
        <f>IF(_tag_month_day!BA524="","",_tag_month_day!BA524/100)</f>
        <v/>
      </c>
      <c r="FG534" s="449" t="str">
        <f>IF(_tag_month_day!BB524="","",_tag_month_day!BB524/100)</f>
        <v/>
      </c>
      <c r="FH534" s="467" t="str">
        <f>IF(_tag_month_day!BC524="","",_tag_month_day!BC524/100)</f>
        <v/>
      </c>
      <c r="FI534" s="449">
        <f>FI533</f>
        <v>0.40999999999999998</v>
      </c>
      <c r="FJ534" s="449">
        <f>FJ533</f>
        <v>0.11</v>
      </c>
      <c r="FK534" s="449">
        <f>FK533</f>
        <v>0.014999999999999999</v>
      </c>
      <c r="FL534" s="449">
        <f>FL533</f>
        <v>0</v>
      </c>
      <c r="FM534" s="467">
        <f>FM533</f>
        <v>0.0001</v>
      </c>
      <c r="FN534" s="449">
        <f>FN533</f>
        <v>0.32000000000000001</v>
      </c>
      <c r="FO534" s="449">
        <f>FO533</f>
        <v>0.20000000000000001</v>
      </c>
      <c r="FP534" s="449">
        <f>FP533</f>
        <v>0.01</v>
      </c>
      <c r="FQ534" s="449">
        <f>FQ533</f>
        <v>0</v>
      </c>
      <c r="FR534" s="467">
        <f>FR533</f>
        <v>0.0001</v>
      </c>
      <c r="FS534" s="449" t="str">
        <f>IF(_tag_month_day!BD524="","",_tag_month_day!BD524/100)</f>
        <v/>
      </c>
      <c r="FT534" s="449" t="str">
        <f>IF(_tag_month_day!BE524="","",_tag_month_day!BE524/100)</f>
        <v/>
      </c>
      <c r="FU534" s="449" t="str">
        <f>IF(_tag_month_day!BF524="","",_tag_month_day!BF524/100)</f>
        <v/>
      </c>
      <c r="FV534" s="449" t="str">
        <f>IF(_tag_month_day!BG524="","",_tag_month_day!BG524/100)</f>
        <v/>
      </c>
      <c r="FW534" s="467" t="str">
        <f>IF(_tag_month_day!BH524="","",_tag_month_day!BH524/100)</f>
        <v/>
      </c>
      <c r="FX534" s="449" t="str">
        <f>IF(_tag_month_day!BI524="","",_tag_month_day!BI524/100)</f>
        <v/>
      </c>
      <c r="FY534" s="449" t="str">
        <f>IF(_tag_month_day!BJ524="","",_tag_month_day!BJ524/100)</f>
        <v/>
      </c>
      <c r="FZ534" s="468" t="str">
        <f>IF(_tag_month_day!BK524="","",_tag_month_day!BK524/100)</f>
        <v/>
      </c>
      <c r="GA534" s="449" t="str">
        <f>IF(_tag_month_day!BL524="","",_tag_month_day!BL524/100)</f>
        <v/>
      </c>
      <c r="GB534" s="467" t="str">
        <f>IF(_tag_month_day!BM524="","",_tag_month_day!BM524/100)</f>
        <v/>
      </c>
      <c r="GC534" s="431" t="str">
        <f>IF(_tag_month_day!BN524="","",_tag_month_day!BN524/100)</f>
        <v/>
      </c>
      <c r="GD534" s="431" t="str">
        <f>IF(_tag_month_day!BO524="","",_tag_month_day!BO524/100)</f>
        <v/>
      </c>
      <c r="GE534" s="431" t="str">
        <f>IF(_tag_month_day!BP524="","",_tag_month_day!BP524/100)</f>
        <v/>
      </c>
      <c r="GF534" s="431" t="str">
        <f>IF(_tag_month_day!BQ524="","",_tag_month_day!BQ524/100)</f>
        <v/>
      </c>
      <c r="GG534" s="431" t="str">
        <f>IF(_tag_month_day!BR524="","",_tag_month_day!BR524/100)</f>
        <v/>
      </c>
      <c r="GH534" s="431" t="str">
        <f>IF(_tag_month_day!BS524="","",_tag_month_day!BS524/100)</f>
        <v/>
      </c>
      <c r="GI534" s="467" t="str">
        <f>IF(_tag_month_day!BT524="","",_tag_month_day!BT524/100)</f>
        <v/>
      </c>
      <c r="GJ534" s="469" t="str">
        <f>IF(_tag_month_day!BU524="","",_tag_month_day!BU524/100)</f>
        <v/>
      </c>
      <c r="GK534" s="470">
        <f>GK533</f>
        <v>0.070000000000000007</v>
      </c>
      <c r="GL534" s="470">
        <f>GL533</f>
        <v>0.029999999999999999</v>
      </c>
      <c r="GM534" s="471" t="str">
        <f>IF(_tag_month_day!BX524="","",_tag_month_day!BX524/100)</f>
        <v/>
      </c>
      <c r="GN534" s="470">
        <f>GN533</f>
        <v>0.070000000000000007</v>
      </c>
      <c r="GO534" s="470">
        <f>GO533</f>
        <v>0.029999999999999999</v>
      </c>
      <c r="GP534" s="470">
        <f>GP533</f>
        <v>0.089999999999999997</v>
      </c>
      <c r="GQ534" s="470">
        <f>GQ533</f>
        <v>0.029999999999999999</v>
      </c>
      <c r="GR534" s="471" t="str">
        <f>IF(_tag_month_day!CA524="","",_tag_month_day!CA524/100)</f>
        <v/>
      </c>
      <c r="GS534" s="472">
        <f>GS533</f>
        <v>0.95299999999999996</v>
      </c>
      <c r="GT534" s="472">
        <f>GT533</f>
        <v>0.55000000000000004</v>
      </c>
      <c r="GU534" s="472">
        <f>GU533</f>
        <v>0.55000000000000004</v>
      </c>
      <c r="GV534" s="472">
        <f>GV533</f>
        <v>0.55000000000000004</v>
      </c>
      <c r="GW534" s="472">
        <f>GW533</f>
        <v>0.5</v>
      </c>
      <c r="GX534" s="472">
        <f>GX533</f>
        <v>0.93500000000000005</v>
      </c>
      <c r="GY534" s="472">
        <f>GY533</f>
        <v>0.14999999999999999</v>
      </c>
      <c r="GZ534" s="472">
        <f>GZ533</f>
        <v>1</v>
      </c>
      <c r="HA534" s="474">
        <f>HA533</f>
        <v>0.047</v>
      </c>
      <c r="HB534" s="474">
        <f>HB533</f>
        <v>0.45000000000000001</v>
      </c>
      <c r="HC534" s="474">
        <f>HC533</f>
        <v>0.45000000000000001</v>
      </c>
      <c r="HD534" s="474">
        <f>HD533</f>
        <v>0.45000000000000001</v>
      </c>
      <c r="HE534" s="474">
        <f>HE533</f>
        <v>0.5</v>
      </c>
      <c r="HF534" s="474">
        <f>HF533</f>
        <v>0.065000000000000002</v>
      </c>
      <c r="HG534" s="474">
        <f>HG533</f>
        <v>0.84999999999999998</v>
      </c>
      <c r="HH534" s="474">
        <f>HH533</f>
        <v>0</v>
      </c>
      <c r="HI534" s="10">
        <f>IF(BZ534&lt;&gt;"",CK534-BV534,0)</f>
        <v>0</v>
      </c>
      <c r="HJ534" s="10" t="e">
        <f>IF(AJ534&gt;0,AH534-AJ534,0)</f>
        <v>#VALUE!</v>
      </c>
      <c r="HK534" s="466">
        <f>HK533</f>
        <v>0.84999999999999998</v>
      </c>
      <c r="HL534" s="424">
        <f>HL533</f>
        <v>550000</v>
      </c>
      <c r="HM534" s="424">
        <f>HM533</f>
        <v>480000</v>
      </c>
      <c r="HN534" s="465" t="e">
        <f>(DJ534*EZ534+DK534*FH534+DL534*FM534+DM534*FR534+DN534*FW534+DO534*GB534+DS534*GI534+DP534*GM534+DR534*GR534)*1000*2</f>
        <v>#VALUE!</v>
      </c>
      <c r="HO534" s="465" t="e">
        <f>HN534*HK534*$HO$2/HL534*1000000</f>
        <v>#VALUE!</v>
      </c>
      <c r="HP534" s="465" t="e">
        <f>HN534*HK534*$HP$2/HM534*1000000</f>
        <v>#VALUE!</v>
      </c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</row>
    <row customFormat="1" r="535" s="0">
      <c r="A535" s="420">
        <v>524</v>
      </c>
      <c r="B535" s="421">
        <f ca="1">IF(D535=D534,B534,IF(D535="夜班",B534+1,B534))</f>
        <v>43607</v>
      </c>
      <c r="C535" s="422">
        <f>C534</f>
        <v>0.041666666666666699</v>
      </c>
      <c r="D535" s="10" t="str">
        <f ca="1">IF(HOUR(G535)&lt;8,"夜班",IF(HOUR(G535)&lt;16,"白班",IF(HOUR(G535)&lt;24,"中班",0)))</f>
        <v>中班</v>
      </c>
      <c r="E535" s="10" t="e">
        <f ca="1">IF(F535=1,"甲",IF(F535=2,"乙",IF(F535=3,"丙",IF(F535=4,"丁",""))))</f>
        <v>#REF!</v>
      </c>
      <c r="F535" s="10" t="e">
        <f ca="1">SUMPRODUCT((成本日报!$A$3:$A$95=计划!B535)*(成本日报!$B$3:$B$95=计划!$D535),成本日报!$C$3:$C$95)</f>
        <v>#REF!</v>
      </c>
      <c r="G535" s="423">
        <f ca="1">G534+C534</f>
        <v>43607.791666665398</v>
      </c>
      <c r="H535" s="423">
        <f ca="1">$G535+$C535/60*10+$C535*0</f>
        <v>43607.798611109843</v>
      </c>
      <c r="I535" s="423">
        <f ca="1">$G535+$C535/60*18+$C535*0</f>
        <v>43607.804166665395</v>
      </c>
      <c r="J535" s="423">
        <f ca="1">$G535+$C535/60*0+$C535*1</f>
        <v>43607.833333332062</v>
      </c>
      <c r="K535" s="423">
        <f ca="1">$G535+$C535/60*30+$C535*2</f>
        <v>43607.89583333207</v>
      </c>
      <c r="L535" s="423">
        <f ca="1">$G535+$C535/60*0+$C535*3</f>
        <v>43607.916666665398</v>
      </c>
      <c r="M535" s="424" t="str">
        <f>IF(_tag_month_day!A525="","",_tag_month_day!A525)</f>
        <v/>
      </c>
      <c r="N535" s="424" t="str">
        <f>IF(_tag_month_day!B525="","",_tag_month_day!B525)</f>
        <v/>
      </c>
      <c r="O535" s="425" t="e">
        <f>IF(M535+N535=0,"",M535+N535)</f>
        <v>#VALUE!</v>
      </c>
      <c r="P535" s="424" t="str">
        <f>IF(_tag_month_day!C525="","",_tag_month_day!C525)</f>
        <v/>
      </c>
      <c r="Q535" s="424" t="str">
        <f>IF(_tag_month_day!D525="","",_tag_month_day!D525)</f>
        <v/>
      </c>
      <c r="R535" s="426" t="str">
        <f>IF(_tag_month_day!CB525="","",_tag_month_day!CB525/100)</f>
        <v/>
      </c>
      <c r="S535" s="427" t="str">
        <f>IF(_tag_month_day!E525="","",_tag_month_day!E525)</f>
        <v/>
      </c>
      <c r="T535" s="427" t="str">
        <f>IF(_tag_month_day!F525="","",_tag_month_day!F525)</f>
        <v/>
      </c>
      <c r="U535" s="428" t="e">
        <f>S535+T535</f>
        <v>#VALUE!</v>
      </c>
      <c r="V535" s="429" t="e">
        <f>U535/AJ535</f>
        <v>#VALUE!</v>
      </c>
      <c r="W535" s="430" t="str">
        <f>IF(_jhy_month_day!A525="","",_jhy_month_day!A525)</f>
        <v/>
      </c>
      <c r="X535" s="431" t="str">
        <f>IF(_jhy_month_day!B525="","",_jhy_month_day!B525/100)</f>
        <v/>
      </c>
      <c r="Y535" s="431" t="str">
        <f>IF(_jhy_month_day!C525="","",_jhy_month_day!C525/100)</f>
        <v/>
      </c>
      <c r="Z535" s="432">
        <f>Z531+1</f>
        <v>131</v>
      </c>
      <c r="AA535" s="433" t="str">
        <f>IF(_tag_month_day!G525="","",_tag_month_day!G525/100)</f>
        <v/>
      </c>
      <c r="AB535" s="433" t="str">
        <f>IF(_tag_month_day!H525="","",_tag_month_day!H525/100)</f>
        <v/>
      </c>
      <c r="AC535" s="434">
        <f>IF(X535="",AC534,BK535*($AV534*X535+$AW534*FD534+$AX534*FI534+$AY534*FN534+$AZ534*FS534+$BA534*FX534+$BG534*GE534)/(AV534*Y535+AX534*FK534+AW534*FF534+AY534*FP534+AZ534*FU534+BA534*FZ534+BG534*GG534+BB534*GK534+BC534*GN534+BD534*GP534))</f>
        <v>1.59963432013121</v>
      </c>
      <c r="AD535" s="435" t="str">
        <f>IF(AC535=AC534,"",AC535-AC534)</f>
        <v/>
      </c>
      <c r="AE535" s="436" t="str">
        <f>IF(1-AF535=0,"",(1-AF535))</f>
        <v/>
      </c>
      <c r="AF535" s="437">
        <v>1</v>
      </c>
      <c r="AG535" s="10" t="str">
        <f>AG534</f>
        <v>9A3</v>
      </c>
      <c r="AH535" s="438" t="str">
        <f>AH534</f>
        <v/>
      </c>
      <c r="AI535" s="424"/>
      <c r="AJ535" s="10" t="str">
        <f>IF(_tag_month_day!I525="","",_tag_month_day!I525)</f>
        <v/>
      </c>
      <c r="AK535" s="440"/>
      <c r="AL535" s="440"/>
      <c r="AM535" s="440"/>
      <c r="AN535" s="441">
        <f>AN534</f>
        <v>2</v>
      </c>
      <c r="AO535" s="441">
        <f>AO534</f>
        <v>8</v>
      </c>
      <c r="AP535" s="442" t="e">
        <f>(IF(AN535=0,AS534,AS534*(1+AO535/AN535)/(AR535+AO535/AN535)))+AT535</f>
        <v>#VALUE!</v>
      </c>
      <c r="AQ535" s="443" t="str">
        <f>IF(_tag_month_day!J525="","",_tag_month_day!J525/100)</f>
        <v/>
      </c>
      <c r="AR535" s="444">
        <f>AR534</f>
        <v>1.3</v>
      </c>
      <c r="AS535" s="445" t="e">
        <f>AQ535*(AN535*AR535+AO535)/(AN535+AO535)</f>
        <v>#VALUE!</v>
      </c>
      <c r="AT535" s="445" t="e">
        <f>(SUM(BE535:BF535)-SUM(BE534:BF534))*0.05</f>
        <v>#VALUE!</v>
      </c>
      <c r="AU535" s="446" t="str">
        <f>IF(_tag_month_day!CC525="","",IF(_tag_month_day!CC525&gt;0,_tag_month_day!CD525,_tag_month_day!CE525))</f>
        <v/>
      </c>
      <c r="AV535" s="447" t="str">
        <f>IF(_tag_month_day!L525="","",_tag_month_day!L525/100)</f>
        <v/>
      </c>
      <c r="AW535" s="431">
        <f>AW534</f>
        <v>0</v>
      </c>
      <c r="AX535" s="431">
        <f>AX534</f>
        <v>0</v>
      </c>
      <c r="AY535" s="431" t="str">
        <f>IF(_tag_month_day!M525="","",_tag_month_day!M525/100)</f>
        <v/>
      </c>
      <c r="AZ535" s="431" t="str">
        <f>IF(_tag_month_day!N525="","",_tag_month_day!N525/100)</f>
        <v/>
      </c>
      <c r="BA535" s="431" t="str">
        <f>IF(_tag_month_day!O525="","",_tag_month_day!O525/100)</f>
        <v/>
      </c>
      <c r="BB535" s="448" t="str">
        <f>IF(_tag_month_day!P525="","",_tag_month_day!P525/100)</f>
        <v/>
      </c>
      <c r="BC535" s="448">
        <f>BC534</f>
        <v>0</v>
      </c>
      <c r="BD535" s="448" t="str">
        <f>IF(_tag_month_day!Q525="","",_tag_month_day!Q525/100)</f>
        <v/>
      </c>
      <c r="BE535" s="449" t="str">
        <f>IF(_tag_month_day!R525="","",_tag_month_day!R525/100)</f>
        <v/>
      </c>
      <c r="BF535" s="388" t="e">
        <f>(AU535*(100+BE535*100))/(AJ535-AU535)/100</f>
        <v>#VALUE!</v>
      </c>
      <c r="BG535" s="450" t="e">
        <f>BE535+BF535</f>
        <v>#VALUE!</v>
      </c>
      <c r="BH535" s="451" t="e">
        <f>SUM(AV535:BF535)</f>
        <v>#VALUE!</v>
      </c>
      <c r="BI535" s="452" t="e">
        <f>IF(CX535=0,BI534,(DK535*查询!$R$5+DL535*查询!$Q$5+DM535*查询!$N$5+DN535*查询!$O$5+DO535*查询!$P$5)*AF535/CX535)</f>
        <v>#VALUE!</v>
      </c>
      <c r="BJ535" s="452" t="e">
        <f>IF(CX535=0,BJ534,(DP535*查询!$S$5+DQ535*查询!$T$5+DR535*查询!$U$5)*AF535/CX535)</f>
        <v>#VALUE!</v>
      </c>
      <c r="BK535" s="452">
        <f>BK534</f>
        <v>1</v>
      </c>
      <c r="BL535" s="453" t="e">
        <f>SUMPRODUCT((AV535:BA535)*(GS535:GX535))/((GS535:GX535)+SUM(BB535:BD535)*GY535+BG535*GZ535)</f>
        <v>#VALUE!</v>
      </c>
      <c r="BM535" s="453" t="e">
        <f>BK535*($AV535*FB535+$AW535*FD535+$AX535*FI535+$AY535*FN535+$AZ535*FS535+$BA535*FX535+$BG535*GE535)/(AV535*EY535+AX535*FK535+AW535*FF535+AY535*FP535+AZ535*FU535+BA535*FZ535+BG535*GG535+BB535*GK535+BC535*GN535+BD535*GP535)</f>
        <v>#VALUE!</v>
      </c>
      <c r="BN535" s="453" t="e">
        <f>($AV535*FC535+$AX535*FJ535+$AW535*FE535+$AY535*FO535+$AZ535*FT535+$BA535*FY535+$BG535*GF535)/($AV535*FA535+BG535*GH535+BB535*GL535+BC535*GO535+BD535*GQ535+BA535*GA535)</f>
        <v>#VALUE!</v>
      </c>
      <c r="BO535" s="454" t="e">
        <f>SUMPRODUCT(AV535:BA535*GS535:GX535)/(GS535:GX535+(BB535+BC535+BD535)*GY535+BG535)</f>
        <v>#VALUE!</v>
      </c>
      <c r="BP535" s="454" t="e">
        <f>SUMPRODUCT(AV535:BA535*GS535:GX535)/(GS535:GX535+(BB535+BC535+BD535)*GY535+BG535)</f>
        <v>#VALUE!</v>
      </c>
      <c r="BQ535" s="454" t="e">
        <f>SUMPRODUCT(AV535:BA535*GS535:GX535)/(GS535:GX535+(BB535+BC535+BD535)*GY535+BG535)</f>
        <v>#VALUE!</v>
      </c>
      <c r="BR535" s="453" t="str">
        <f>IF(_tag_month_day!T525="","",_tag_month_day!T525)</f>
        <v/>
      </c>
      <c r="BS535" s="453" t="str">
        <f>IF(_tag_month_day!U525="","",_tag_month_day!U525)</f>
        <v/>
      </c>
      <c r="BT535" s="455" t="str">
        <f>IF(CK535="","",IF((CK535&gt;=BV535-0.12)*(CK535&lt;=BV535+0.12),"合格","不合格"))</f>
        <v/>
      </c>
      <c r="BU535" s="456" t="str">
        <f>IF(_tag_month_day!V525="","",_tag_month_day!V525)</f>
        <v/>
      </c>
      <c r="BV535" s="457" t="str">
        <f>IF(_tag_month_day!W525="","",_tag_month_day!W525)</f>
        <v/>
      </c>
      <c r="BW535" s="458" t="str">
        <f>IF(_tag_month_day!X525="","",_tag_month_day!X525)</f>
        <v/>
      </c>
      <c r="BX535" s="458" t="str">
        <f>IF(_tag_month_day!Y525="","",_tag_month_day!Y525)</f>
        <v/>
      </c>
      <c r="BY535" s="459">
        <f ca="1">L535</f>
        <v>43607.916666665398</v>
      </c>
      <c r="BZ535" s="460"/>
      <c r="CA535" s="461"/>
      <c r="CB535" s="424" t="str">
        <f>IF(_tag_month_day!Z525="","",_tag_month_day!Z525)</f>
        <v/>
      </c>
      <c r="CC535" s="424" t="str">
        <f>IF(_tag_month_day!AA525="","",_tag_month_day!AA525)</f>
        <v/>
      </c>
      <c r="CD535" s="424" t="str">
        <f>IF(_tag_month_day!AB525="","",_tag_month_day!AB525)</f>
        <v/>
      </c>
      <c r="CE535" s="424" t="str">
        <f>IF(_tag_month_day!AC525="","",_tag_month_day!AC525)</f>
        <v/>
      </c>
      <c r="CF535" s="424" t="str">
        <f>IF(_tag_month_day!AD525="","",_tag_month_day!AD525)</f>
        <v/>
      </c>
      <c r="CG535" s="424" t="str">
        <f>IF(_tag_month_day!AE525="","",_tag_month_day!AE525)</f>
        <v/>
      </c>
      <c r="CH535" s="424" t="str">
        <f>IF(_tag_month_day!AF525="","",_tag_month_day!AF525)</f>
        <v/>
      </c>
      <c r="CI535" s="424" t="str">
        <f>IF(_tag_month_day!AG525="","",_tag_month_day!AG525)</f>
        <v/>
      </c>
      <c r="CJ535" s="424" t="str">
        <f>IF(_tag_month_day!AH525="","",_tag_month_day!AH525)</f>
        <v/>
      </c>
      <c r="CK535" s="424" t="str">
        <f>IF(_tag_month_day!AI525="","",_tag_month_day!AI525)</f>
        <v/>
      </c>
      <c r="CL535" s="4" t="str">
        <f>IF(_tag_month_day!AJ525="","",_tag_month_day!AJ525)</f>
        <v/>
      </c>
      <c r="CM535" s="4" t="str">
        <f>IF(_tag_month_day!AK525="","",_tag_month_day!AK525)</f>
        <v/>
      </c>
      <c r="CN535" s="4" t="str">
        <f>IF(_tag_month_day!AL525="","",_tag_month_day!AL525)</f>
        <v/>
      </c>
      <c r="CO535" s="4" t="str">
        <f>IF(_tag_month_day!AM525="","",_tag_month_day!AM525)</f>
        <v/>
      </c>
      <c r="CP535" s="4" t="str">
        <f>IF(_tag_month_day!AN525="","",_tag_month_day!AN525)</f>
        <v/>
      </c>
      <c r="CQ535" s="4" t="str">
        <f>IF(_tag_month_day!AO525="","",_tag_month_day!AO525)</f>
        <v/>
      </c>
      <c r="CR535" s="462" t="str">
        <f>IF(_tag_month_day!AP525="","",_tag_month_day!AP525)</f>
        <v/>
      </c>
      <c r="CS535" s="463" t="str">
        <f>IF(_tag_month_day!AQ525="","",_tag_month_day!AQ525)</f>
        <v/>
      </c>
      <c r="CT535" s="4" t="str">
        <f>IF(_tag_month_day!AR525="","",_tag_month_day!AR525)</f>
        <v/>
      </c>
      <c r="CU535" s="464" t="e">
        <f>DU535/AJ535</f>
        <v>#VALUE!</v>
      </c>
      <c r="CV535" s="451" t="e">
        <f>BG535/BH535</f>
        <v>#VALUE!</v>
      </c>
      <c r="CW535" s="465" t="e">
        <f>AJ535*(1-CV535)*CU535*AF535</f>
        <v>#VALUE!</v>
      </c>
      <c r="CX535" s="465" t="e">
        <f>CW535*94%</f>
        <v>#VALUE!</v>
      </c>
      <c r="CY535" s="466" t="e">
        <f>IF(CX535=0,0,DS535/(DS535+CX535))</f>
        <v>#VALUE!</v>
      </c>
      <c r="CZ535" s="465" t="e">
        <f>$AJ535*EF535</f>
        <v>#VALUE!</v>
      </c>
      <c r="DA535" s="465" t="e">
        <f>$AJ535*EG535</f>
        <v>#VALUE!</v>
      </c>
      <c r="DB535" s="465" t="e">
        <f>$AJ535*EH535</f>
        <v>#VALUE!</v>
      </c>
      <c r="DC535" s="465" t="e">
        <f>$AJ535*EI535</f>
        <v>#VALUE!</v>
      </c>
      <c r="DD535" s="465" t="e">
        <f>$AJ535*EJ535</f>
        <v>#VALUE!</v>
      </c>
      <c r="DE535" s="465" t="e">
        <f>$AJ535*EK535</f>
        <v>#VALUE!</v>
      </c>
      <c r="DF535" s="465" t="e">
        <f>$AJ535*EL535</f>
        <v>#VALUE!</v>
      </c>
      <c r="DG535" s="465" t="e">
        <f>$AJ535*EM535</f>
        <v>#VALUE!</v>
      </c>
      <c r="DH535" s="465" t="e">
        <f>$AJ535*EN535</f>
        <v>#VALUE!</v>
      </c>
      <c r="DI535" s="465" t="e">
        <f>$AJ535*EO535</f>
        <v>#VALUE!</v>
      </c>
      <c r="DJ535" s="465" t="e">
        <f>CZ535*(1-EP535)</f>
        <v>#VALUE!</v>
      </c>
      <c r="DK535" s="465" t="e">
        <f>DA535*(1-ER535)</f>
        <v>#VALUE!</v>
      </c>
      <c r="DL535" s="465" t="e">
        <f>DB535*(1-EQ535)</f>
        <v>#VALUE!</v>
      </c>
      <c r="DM535" s="465" t="e">
        <f>DC535*(1-ES535)</f>
        <v>#VALUE!</v>
      </c>
      <c r="DN535" s="465" t="e">
        <f>DD535*(1-ET535)</f>
        <v>#VALUE!</v>
      </c>
      <c r="DO535" s="465" t="e">
        <f>DE535</f>
        <v>#VALUE!</v>
      </c>
      <c r="DP535" s="465" t="e">
        <f>DF535*(1-EU535)</f>
        <v>#VALUE!</v>
      </c>
      <c r="DQ535" s="465" t="e">
        <f>DG535*(1-EV535)</f>
        <v>#VALUE!</v>
      </c>
      <c r="DR535" s="465" t="e">
        <f>DH535*(1-EW535)</f>
        <v>#VALUE!</v>
      </c>
      <c r="DS535" s="465" t="e">
        <f>DI535</f>
        <v>#VALUE!</v>
      </c>
      <c r="DT535" s="465" t="e">
        <f>SUM(DJ535:DS535)</f>
        <v>#VALUE!</v>
      </c>
      <c r="DU535" s="465" t="e">
        <f>(GS535:GX535)+(DP535+DQ535+DR535)*GY535+DS535</f>
        <v>#VALUE!</v>
      </c>
      <c r="DV535" s="451" t="e">
        <f>AV535/$BH535/(1-EP535)</f>
        <v>#VALUE!</v>
      </c>
      <c r="DW535" s="451" t="e">
        <f>AW535/$BH535/(1-ER535)</f>
        <v>#VALUE!</v>
      </c>
      <c r="DX535" s="451" t="e">
        <f>AX535/$BH535/(1-EQ535)</f>
        <v>#VALUE!</v>
      </c>
      <c r="DY535" s="451" t="e">
        <f>AY535/$BH535/(1-ES535)</f>
        <v>#VALUE!</v>
      </c>
      <c r="DZ535" s="451" t="e">
        <f>AZ535/$BH535/(1-ET535)</f>
        <v>#VALUE!</v>
      </c>
      <c r="EA535" s="451" t="e">
        <f>BA535/$BH535/(1-AX535)</f>
        <v>#VALUE!</v>
      </c>
      <c r="EB535" s="451" t="e">
        <f>BB535/$BH535/(1-EU535)</f>
        <v>#VALUE!</v>
      </c>
      <c r="EC535" s="451" t="e">
        <f>BC535/$BH535/(1-EV535)</f>
        <v>#VALUE!</v>
      </c>
      <c r="ED535" s="451" t="e">
        <f>BD535/$BH535/(1-EW535)</f>
        <v>#VALUE!</v>
      </c>
      <c r="EE535" s="451" t="e">
        <f>BG535/BH535</f>
        <v>#VALUE!</v>
      </c>
      <c r="EF535" s="451" t="e">
        <f>DV535/SUM($DV535:$EE535)</f>
        <v>#VALUE!</v>
      </c>
      <c r="EG535" s="451" t="e">
        <f>DW535/SUM($DV535:$EE535)</f>
        <v>#VALUE!</v>
      </c>
      <c r="EH535" s="451" t="e">
        <f>DX535/SUM($DV535:$EE535)</f>
        <v>#VALUE!</v>
      </c>
      <c r="EI535" s="451" t="e">
        <f>DY535/SUM($DV535:$EE535)</f>
        <v>#VALUE!</v>
      </c>
      <c r="EJ535" s="451" t="e">
        <f>DZ535/SUM($DV535:$EE535)</f>
        <v>#VALUE!</v>
      </c>
      <c r="EK535" s="451" t="e">
        <f>EA535/SUM($DV535:$EE535)</f>
        <v>#VALUE!</v>
      </c>
      <c r="EL535" s="451" t="e">
        <f>EB535/SUM($DV535:$EE535)</f>
        <v>#VALUE!</v>
      </c>
      <c r="EM535" s="451" t="e">
        <f>EC535/SUM($DV535:$EE535)</f>
        <v>#VALUE!</v>
      </c>
      <c r="EN535" s="451" t="e">
        <f>ED535/SUM($DV535:$EE535)</f>
        <v>#VALUE!</v>
      </c>
      <c r="EO535" s="451" t="e">
        <f>EE535/SUM($DV535:$EE535)</f>
        <v>#VALUE!</v>
      </c>
      <c r="EP535" s="450">
        <f>EP534</f>
        <v>0.080000000000000002</v>
      </c>
      <c r="EQ535" s="450">
        <f>EQ534</f>
        <v>0.014999999999999999</v>
      </c>
      <c r="ER535" s="450">
        <f>ER534</f>
        <v>0.014999999999999999</v>
      </c>
      <c r="ES535" s="450">
        <f>ES534</f>
        <v>0.014999999999999999</v>
      </c>
      <c r="ET535" s="450">
        <f>ET534</f>
        <v>0.014999999999999999</v>
      </c>
      <c r="EU535" s="450">
        <f>EU534</f>
        <v>0.089999999999999997</v>
      </c>
      <c r="EV535" s="450">
        <f>EV534</f>
        <v>0.089999999999999997</v>
      </c>
      <c r="EW535" s="450">
        <f>EW534</f>
        <v>0.089999999999999997</v>
      </c>
      <c r="EX535" s="431" t="str">
        <f>IF(_tag_month_day!AS525="","",_tag_month_day!AS525/100)</f>
        <v/>
      </c>
      <c r="EY535" s="431" t="str">
        <f>IF(_tag_month_day!AT525="","",_tag_month_day!AT525/100)</f>
        <v/>
      </c>
      <c r="EZ535" s="431" t="str">
        <f>IF(_tag_month_day!AU525="","",_tag_month_day!AU525/100)</f>
        <v/>
      </c>
      <c r="FA535" s="431" t="str">
        <f>IF(_tag_month_day!AV525="","",_tag_month_day!AV525/100)</f>
        <v/>
      </c>
      <c r="FB535" s="431" t="str">
        <f>IF(_tag_month_day!AW525="","",_tag_month_day!AW525/100)</f>
        <v/>
      </c>
      <c r="FC535" s="431" t="str">
        <f>IF(_tag_month_day!AX525="","",_tag_month_day!AX525/100)</f>
        <v/>
      </c>
      <c r="FD535" s="449" t="str">
        <f>IF(_tag_month_day!AY525="","",_tag_month_day!AY525/100)</f>
        <v/>
      </c>
      <c r="FE535" s="449" t="str">
        <f>IF(_tag_month_day!AZ525="","",_tag_month_day!AZ525/100)</f>
        <v/>
      </c>
      <c r="FF535" s="449" t="str">
        <f>IF(_tag_month_day!BA525="","",_tag_month_day!BA525/100)</f>
        <v/>
      </c>
      <c r="FG535" s="449" t="str">
        <f>IF(_tag_month_day!BB525="","",_tag_month_day!BB525/100)</f>
        <v/>
      </c>
      <c r="FH535" s="467" t="str">
        <f>IF(_tag_month_day!BC525="","",_tag_month_day!BC525/100)</f>
        <v/>
      </c>
      <c r="FI535" s="449">
        <f>FI534</f>
        <v>0.40999999999999998</v>
      </c>
      <c r="FJ535" s="449">
        <f>FJ534</f>
        <v>0.11</v>
      </c>
      <c r="FK535" s="449">
        <f>FK534</f>
        <v>0.014999999999999999</v>
      </c>
      <c r="FL535" s="449">
        <f>FL534</f>
        <v>0</v>
      </c>
      <c r="FM535" s="467">
        <f>FM534</f>
        <v>0.0001</v>
      </c>
      <c r="FN535" s="449">
        <f>FN534</f>
        <v>0.32000000000000001</v>
      </c>
      <c r="FO535" s="449">
        <f>FO534</f>
        <v>0.20000000000000001</v>
      </c>
      <c r="FP535" s="449">
        <f>FP534</f>
        <v>0.01</v>
      </c>
      <c r="FQ535" s="449">
        <f>FQ534</f>
        <v>0</v>
      </c>
      <c r="FR535" s="467">
        <f>FR534</f>
        <v>0.0001</v>
      </c>
      <c r="FS535" s="449" t="str">
        <f>IF(_tag_month_day!BD525="","",_tag_month_day!BD525/100)</f>
        <v/>
      </c>
      <c r="FT535" s="449" t="str">
        <f>IF(_tag_month_day!BE525="","",_tag_month_day!BE525/100)</f>
        <v/>
      </c>
      <c r="FU535" s="449" t="str">
        <f>IF(_tag_month_day!BF525="","",_tag_month_day!BF525/100)</f>
        <v/>
      </c>
      <c r="FV535" s="449" t="str">
        <f>IF(_tag_month_day!BG525="","",_tag_month_day!BG525/100)</f>
        <v/>
      </c>
      <c r="FW535" s="467" t="str">
        <f>IF(_tag_month_day!BH525="","",_tag_month_day!BH525/100)</f>
        <v/>
      </c>
      <c r="FX535" s="449" t="str">
        <f>IF(_tag_month_day!BI525="","",_tag_month_day!BI525/100)</f>
        <v/>
      </c>
      <c r="FY535" s="449" t="str">
        <f>IF(_tag_month_day!BJ525="","",_tag_month_day!BJ525/100)</f>
        <v/>
      </c>
      <c r="FZ535" s="468" t="str">
        <f>IF(_tag_month_day!BK525="","",_tag_month_day!BK525/100)</f>
        <v/>
      </c>
      <c r="GA535" s="449" t="str">
        <f>IF(_tag_month_day!BL525="","",_tag_month_day!BL525/100)</f>
        <v/>
      </c>
      <c r="GB535" s="467" t="str">
        <f>IF(_tag_month_day!BM525="","",_tag_month_day!BM525/100)</f>
        <v/>
      </c>
      <c r="GC535" s="431" t="str">
        <f>IF(_tag_month_day!BN525="","",_tag_month_day!BN525/100)</f>
        <v/>
      </c>
      <c r="GD535" s="431" t="str">
        <f>IF(_tag_month_day!BO525="","",_tag_month_day!BO525/100)</f>
        <v/>
      </c>
      <c r="GE535" s="431" t="str">
        <f>IF(_tag_month_day!BP525="","",_tag_month_day!BP525/100)</f>
        <v/>
      </c>
      <c r="GF535" s="431" t="str">
        <f>IF(_tag_month_day!BQ525="","",_tag_month_day!BQ525/100)</f>
        <v/>
      </c>
      <c r="GG535" s="431" t="str">
        <f>IF(_tag_month_day!BR525="","",_tag_month_day!BR525/100)</f>
        <v/>
      </c>
      <c r="GH535" s="431" t="str">
        <f>IF(_tag_month_day!BS525="","",_tag_month_day!BS525/100)</f>
        <v/>
      </c>
      <c r="GI535" s="467" t="str">
        <f>IF(_tag_month_day!BT525="","",_tag_month_day!BT525/100)</f>
        <v/>
      </c>
      <c r="GJ535" s="469" t="str">
        <f>IF(_tag_month_day!BU525="","",_tag_month_day!BU525/100)</f>
        <v/>
      </c>
      <c r="GK535" s="470">
        <f>GK534</f>
        <v>0.070000000000000007</v>
      </c>
      <c r="GL535" s="470">
        <f>GL534</f>
        <v>0.029999999999999999</v>
      </c>
      <c r="GM535" s="471" t="str">
        <f>IF(_tag_month_day!BX525="","",_tag_month_day!BX525/100)</f>
        <v/>
      </c>
      <c r="GN535" s="470">
        <f>GN534</f>
        <v>0.070000000000000007</v>
      </c>
      <c r="GO535" s="470">
        <f>GO534</f>
        <v>0.029999999999999999</v>
      </c>
      <c r="GP535" s="470">
        <f>GP534</f>
        <v>0.089999999999999997</v>
      </c>
      <c r="GQ535" s="470">
        <f>GQ534</f>
        <v>0.029999999999999999</v>
      </c>
      <c r="GR535" s="471" t="str">
        <f>IF(_tag_month_day!CA525="","",_tag_month_day!CA525/100)</f>
        <v/>
      </c>
      <c r="GS535" s="472">
        <f>GS534</f>
        <v>0.95299999999999996</v>
      </c>
      <c r="GT535" s="472">
        <f>GT534</f>
        <v>0.55000000000000004</v>
      </c>
      <c r="GU535" s="472">
        <f>GU534</f>
        <v>0.55000000000000004</v>
      </c>
      <c r="GV535" s="472">
        <f>GV534</f>
        <v>0.55000000000000004</v>
      </c>
      <c r="GW535" s="472">
        <f>GW534</f>
        <v>0.5</v>
      </c>
      <c r="GX535" s="472">
        <f>GX534</f>
        <v>0.93500000000000005</v>
      </c>
      <c r="GY535" s="472">
        <f>GY534</f>
        <v>0.14999999999999999</v>
      </c>
      <c r="GZ535" s="472">
        <f>GZ534</f>
        <v>1</v>
      </c>
      <c r="HA535" s="474">
        <f>HA534</f>
        <v>0.047</v>
      </c>
      <c r="HB535" s="474">
        <f>HB534</f>
        <v>0.45000000000000001</v>
      </c>
      <c r="HC535" s="474">
        <f>HC534</f>
        <v>0.45000000000000001</v>
      </c>
      <c r="HD535" s="474">
        <f>HD534</f>
        <v>0.45000000000000001</v>
      </c>
      <c r="HE535" s="474">
        <f>HE534</f>
        <v>0.5</v>
      </c>
      <c r="HF535" s="474">
        <f>HF534</f>
        <v>0.065000000000000002</v>
      </c>
      <c r="HG535" s="474">
        <f>HG534</f>
        <v>0.84999999999999998</v>
      </c>
      <c r="HH535" s="474">
        <f>HH534</f>
        <v>0</v>
      </c>
      <c r="HI535" s="10">
        <f>IF(BZ535&lt;&gt;"",CK535-BV535,0)</f>
        <v>0</v>
      </c>
      <c r="HJ535" s="10" t="e">
        <f>IF(AJ535&gt;0,AH535-AJ535,0)</f>
        <v>#VALUE!</v>
      </c>
      <c r="HK535" s="466">
        <f>HK534</f>
        <v>0.84999999999999998</v>
      </c>
      <c r="HL535" s="424">
        <f>HL534</f>
        <v>550000</v>
      </c>
      <c r="HM535" s="424">
        <f>HM534</f>
        <v>480000</v>
      </c>
      <c r="HN535" s="465" t="e">
        <f>(DJ535*EZ535+DK535*FH535+DL535*FM535+DM535*FR535+DN535*FW535+DO535*GB535+DS535*GI535+DP535*GM535+DR535*GR535)*1000*2</f>
        <v>#VALUE!</v>
      </c>
      <c r="HO535" s="465" t="e">
        <f>HN535*HK535*$HO$2/HL535*1000000</f>
        <v>#VALUE!</v>
      </c>
      <c r="HP535" s="465" t="e">
        <f>HN535*HK535*$HP$2/HM535*1000000</f>
        <v>#VALUE!</v>
      </c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</row>
    <row customFormat="1" r="536" s="0">
      <c r="A536" s="420">
        <v>525</v>
      </c>
      <c r="B536" s="421">
        <f ca="1">IF(D536=D535,B535,IF(D536="夜班",B535+1,B535))</f>
        <v>43607</v>
      </c>
      <c r="C536" s="422">
        <f>C535</f>
        <v>0.041666666666666699</v>
      </c>
      <c r="D536" s="10" t="str">
        <f ca="1">IF(HOUR(G536)&lt;8,"夜班",IF(HOUR(G536)&lt;16,"白班",IF(HOUR(G536)&lt;24,"中班",0)))</f>
        <v>中班</v>
      </c>
      <c r="E536" s="10" t="e">
        <f ca="1">IF(F536=1,"甲",IF(F536=2,"乙",IF(F536=3,"丙",IF(F536=4,"丁",""))))</f>
        <v>#REF!</v>
      </c>
      <c r="F536" s="10" t="e">
        <f ca="1">SUMPRODUCT((成本日报!$A$3:$A$95=计划!B536)*(成本日报!$B$3:$B$95=计划!$D536),成本日报!$C$3:$C$95)</f>
        <v>#REF!</v>
      </c>
      <c r="G536" s="423">
        <f ca="1">G535+C535</f>
        <v>43607.833333332062</v>
      </c>
      <c r="H536" s="423">
        <f ca="1">$G536+$C536/60*10+$C536*0</f>
        <v>43607.840277776508</v>
      </c>
      <c r="I536" s="423">
        <f ca="1">$G536+$C536/60*18+$C536*0</f>
        <v>43607.84583333206</v>
      </c>
      <c r="J536" s="423">
        <f ca="1">$G536+$C536/60*0+$C536*1</f>
        <v>43607.874999998727</v>
      </c>
      <c r="K536" s="423">
        <f ca="1">$G536+$C536/60*30+$C536*2</f>
        <v>43607.937499998734</v>
      </c>
      <c r="L536" s="423">
        <f ca="1">$G536+$C536/60*0+$C536*3</f>
        <v>43607.958333332062</v>
      </c>
      <c r="M536" s="424" t="str">
        <f>IF(_tag_month_day!A526="","",_tag_month_day!A526)</f>
        <v/>
      </c>
      <c r="N536" s="424" t="str">
        <f>IF(_tag_month_day!B526="","",_tag_month_day!B526)</f>
        <v/>
      </c>
      <c r="O536" s="425" t="e">
        <f>IF(M536+N536=0,"",M536+N536)</f>
        <v>#VALUE!</v>
      </c>
      <c r="P536" s="424" t="str">
        <f>IF(_tag_month_day!C526="","",_tag_month_day!C526)</f>
        <v/>
      </c>
      <c r="Q536" s="424" t="str">
        <f>IF(_tag_month_day!D526="","",_tag_month_day!D526)</f>
        <v/>
      </c>
      <c r="R536" s="426" t="str">
        <f>IF(_tag_month_day!CB526="","",_tag_month_day!CB526/100)</f>
        <v/>
      </c>
      <c r="S536" s="427" t="str">
        <f>IF(_tag_month_day!E526="","",_tag_month_day!E526)</f>
        <v/>
      </c>
      <c r="T536" s="427" t="str">
        <f>IF(_tag_month_day!F526="","",_tag_month_day!F526)</f>
        <v/>
      </c>
      <c r="U536" s="428" t="e">
        <f>S536+T536</f>
        <v>#VALUE!</v>
      </c>
      <c r="V536" s="429" t="e">
        <f>U536/AJ536</f>
        <v>#VALUE!</v>
      </c>
      <c r="W536" s="430" t="str">
        <f>IF(_jhy_month_day!A526="","",_jhy_month_day!A526)</f>
        <v/>
      </c>
      <c r="X536" s="431" t="str">
        <f>IF(_jhy_month_day!B526="","",_jhy_month_day!B526/100)</f>
        <v/>
      </c>
      <c r="Y536" s="431" t="str">
        <f>IF(_jhy_month_day!C526="","",_jhy_month_day!C526/100)</f>
        <v/>
      </c>
      <c r="Z536" s="432">
        <f>Z532+1</f>
        <v>132</v>
      </c>
      <c r="AA536" s="433" t="str">
        <f>IF(_tag_month_day!G526="","",_tag_month_day!G526/100)</f>
        <v/>
      </c>
      <c r="AB536" s="433" t="str">
        <f>IF(_tag_month_day!H526="","",_tag_month_day!H526/100)</f>
        <v/>
      </c>
      <c r="AC536" s="434">
        <f>IF(X536="",AC535,BK536*($AV535*X536+$AW535*FD535+$AX535*FI535+$AY535*FN535+$AZ535*FS535+$BA535*FX535+$BG535*GE535)/(AV535*Y536+AX535*FK535+AW535*FF535+AY535*FP535+AZ535*FU535+BA535*FZ535+BG535*GG535+BB535*GK535+BC535*GN535+BD535*GP535))</f>
        <v>1.59963432013121</v>
      </c>
      <c r="AD536" s="435" t="str">
        <f>IF(AC536=AC535,"",AC536-AC535)</f>
        <v/>
      </c>
      <c r="AE536" s="436" t="str">
        <f>IF(1-AF536=0,"",(1-AF536))</f>
        <v/>
      </c>
      <c r="AF536" s="437">
        <v>1</v>
      </c>
      <c r="AG536" s="10" t="str">
        <f>AG535</f>
        <v>9A3</v>
      </c>
      <c r="AH536" s="438" t="str">
        <f>AH535</f>
        <v/>
      </c>
      <c r="AI536" s="424"/>
      <c r="AJ536" s="10" t="str">
        <f>IF(_tag_month_day!I526="","",_tag_month_day!I526)</f>
        <v/>
      </c>
      <c r="AK536" s="440"/>
      <c r="AL536" s="440"/>
      <c r="AM536" s="440"/>
      <c r="AN536" s="441">
        <f>AN535</f>
        <v>2</v>
      </c>
      <c r="AO536" s="441">
        <f>AO535</f>
        <v>8</v>
      </c>
      <c r="AP536" s="442" t="e">
        <f>(IF(AN536=0,AS535,AS535*(1+AO536/AN536)/(AR536+AO536/AN536)))+AT536</f>
        <v>#VALUE!</v>
      </c>
      <c r="AQ536" s="443" t="str">
        <f>IF(_tag_month_day!J526="","",_tag_month_day!J526/100)</f>
        <v/>
      </c>
      <c r="AR536" s="444">
        <f>AR535</f>
        <v>1.3</v>
      </c>
      <c r="AS536" s="445" t="e">
        <f>AQ536*(AN536*AR536+AO536)/(AN536+AO536)</f>
        <v>#VALUE!</v>
      </c>
      <c r="AT536" s="445" t="e">
        <f>(SUM(BE536:BF536)-SUM(BE535:BF535))*0.05</f>
        <v>#VALUE!</v>
      </c>
      <c r="AU536" s="446" t="str">
        <f>IF(_tag_month_day!CC526="","",IF(_tag_month_day!CC526&gt;0,_tag_month_day!CD526,_tag_month_day!CE526))</f>
        <v/>
      </c>
      <c r="AV536" s="447" t="str">
        <f>IF(_tag_month_day!L526="","",_tag_month_day!L526/100)</f>
        <v/>
      </c>
      <c r="AW536" s="431">
        <f>AW535</f>
        <v>0</v>
      </c>
      <c r="AX536" s="431">
        <f>AX535</f>
        <v>0</v>
      </c>
      <c r="AY536" s="431" t="str">
        <f>IF(_tag_month_day!M526="","",_tag_month_day!M526/100)</f>
        <v/>
      </c>
      <c r="AZ536" s="431" t="str">
        <f>IF(_tag_month_day!N526="","",_tag_month_day!N526/100)</f>
        <v/>
      </c>
      <c r="BA536" s="431" t="str">
        <f>IF(_tag_month_day!O526="","",_tag_month_day!O526/100)</f>
        <v/>
      </c>
      <c r="BB536" s="448" t="str">
        <f>IF(_tag_month_day!P526="","",_tag_month_day!P526/100)</f>
        <v/>
      </c>
      <c r="BC536" s="448">
        <f>BC535</f>
        <v>0</v>
      </c>
      <c r="BD536" s="448" t="str">
        <f>IF(_tag_month_day!Q526="","",_tag_month_day!Q526/100)</f>
        <v/>
      </c>
      <c r="BE536" s="449" t="str">
        <f>IF(_tag_month_day!R526="","",_tag_month_day!R526/100)</f>
        <v/>
      </c>
      <c r="BF536" s="388" t="e">
        <f>(AU536*(100+BE536*100))/(AJ536-AU536)/100</f>
        <v>#VALUE!</v>
      </c>
      <c r="BG536" s="450" t="e">
        <f>BE536+BF536</f>
        <v>#VALUE!</v>
      </c>
      <c r="BH536" s="451" t="e">
        <f>SUM(AV536:BF536)</f>
        <v>#VALUE!</v>
      </c>
      <c r="BI536" s="452" t="e">
        <f>IF(CX536=0,BI535,(DK536*查询!$R$5+DL536*查询!$Q$5+DM536*查询!$N$5+DN536*查询!$O$5+DO536*查询!$P$5)*AF536/CX536)</f>
        <v>#VALUE!</v>
      </c>
      <c r="BJ536" s="452" t="e">
        <f>IF(CX536=0,BJ535,(DP536*查询!$S$5+DQ536*查询!$T$5+DR536*查询!$U$5)*AF536/CX536)</f>
        <v>#VALUE!</v>
      </c>
      <c r="BK536" s="452">
        <f>BK535</f>
        <v>1</v>
      </c>
      <c r="BL536" s="453" t="e">
        <f>SUMPRODUCT((AV536:BA536)*(GS536:GX536))/((GS536:GX536)+SUM(BB536:BD536)*GY536+BG536*GZ536)</f>
        <v>#VALUE!</v>
      </c>
      <c r="BM536" s="453" t="e">
        <f>BK536*($AV536*FB536+$AW536*FD536+$AX536*FI536+$AY536*FN536+$AZ536*FS536+$BA536*FX536+$BG536*GE536)/(AV536*EY536+AX536*FK536+AW536*FF536+AY536*FP536+AZ536*FU536+BA536*FZ536+BG536*GG536+BB536*GK536+BC536*GN536+BD536*GP536)</f>
        <v>#VALUE!</v>
      </c>
      <c r="BN536" s="453" t="e">
        <f>($AV536*FC536+$AX536*FJ536+$AW536*FE536+$AY536*FO536+$AZ536*FT536+$BA536*FY536+$BG536*GF536)/($AV536*FA536+BG536*GH536+BB536*GL536+BC536*GO536+BD536*GQ536+BA536*GA536)</f>
        <v>#VALUE!</v>
      </c>
      <c r="BO536" s="454" t="e">
        <f>SUMPRODUCT(AV536:BA536*GS536:GX536)/(GS536:GX536+(BB536+BC536+BD536)*GY536+BG536)</f>
        <v>#VALUE!</v>
      </c>
      <c r="BP536" s="454" t="e">
        <f>SUMPRODUCT(AV536:BA536*GS536:GX536)/(GS536:GX536+(BB536+BC536+BD536)*GY536+BG536)</f>
        <v>#VALUE!</v>
      </c>
      <c r="BQ536" s="454" t="e">
        <f>SUMPRODUCT(AV536:BA536*GS536:GX536)/(GS536:GX536+(BB536+BC536+BD536)*GY536+BG536)</f>
        <v>#VALUE!</v>
      </c>
      <c r="BR536" s="453" t="str">
        <f>IF(_tag_month_day!T526="","",_tag_month_day!T526)</f>
        <v/>
      </c>
      <c r="BS536" s="453" t="str">
        <f>IF(_tag_month_day!U526="","",_tag_month_day!U526)</f>
        <v/>
      </c>
      <c r="BT536" s="455" t="str">
        <f>IF(CK536="","",IF((CK536&gt;=BV536-0.12)*(CK536&lt;=BV536+0.12),"合格","不合格"))</f>
        <v/>
      </c>
      <c r="BU536" s="456" t="str">
        <f>IF(_tag_month_day!V526="","",_tag_month_day!V526)</f>
        <v/>
      </c>
      <c r="BV536" s="457" t="str">
        <f>IF(_tag_month_day!W526="","",_tag_month_day!W526)</f>
        <v/>
      </c>
      <c r="BW536" s="458" t="str">
        <f>IF(_tag_month_day!X526="","",_tag_month_day!X526)</f>
        <v/>
      </c>
      <c r="BX536" s="458" t="str">
        <f>IF(_tag_month_day!Y526="","",_tag_month_day!Y526)</f>
        <v/>
      </c>
      <c r="BY536" s="459">
        <f ca="1">L536</f>
        <v>43607.958333332062</v>
      </c>
      <c r="BZ536" s="460"/>
      <c r="CA536" s="461"/>
      <c r="CB536" s="424" t="str">
        <f>IF(_tag_month_day!Z526="","",_tag_month_day!Z526)</f>
        <v/>
      </c>
      <c r="CC536" s="424" t="str">
        <f>IF(_tag_month_day!AA526="","",_tag_month_day!AA526)</f>
        <v/>
      </c>
      <c r="CD536" s="424" t="str">
        <f>IF(_tag_month_day!AB526="","",_tag_month_day!AB526)</f>
        <v/>
      </c>
      <c r="CE536" s="424" t="str">
        <f>IF(_tag_month_day!AC526="","",_tag_month_day!AC526)</f>
        <v/>
      </c>
      <c r="CF536" s="424" t="str">
        <f>IF(_tag_month_day!AD526="","",_tag_month_day!AD526)</f>
        <v/>
      </c>
      <c r="CG536" s="424" t="str">
        <f>IF(_tag_month_day!AE526="","",_tag_month_day!AE526)</f>
        <v/>
      </c>
      <c r="CH536" s="424" t="str">
        <f>IF(_tag_month_day!AF526="","",_tag_month_day!AF526)</f>
        <v/>
      </c>
      <c r="CI536" s="424" t="str">
        <f>IF(_tag_month_day!AG526="","",_tag_month_day!AG526)</f>
        <v/>
      </c>
      <c r="CJ536" s="424" t="str">
        <f>IF(_tag_month_day!AH526="","",_tag_month_day!AH526)</f>
        <v/>
      </c>
      <c r="CK536" s="424" t="str">
        <f>IF(_tag_month_day!AI526="","",_tag_month_day!AI526)</f>
        <v/>
      </c>
      <c r="CL536" s="4" t="str">
        <f>IF(_tag_month_day!AJ526="","",_tag_month_day!AJ526)</f>
        <v/>
      </c>
      <c r="CM536" s="4" t="str">
        <f>IF(_tag_month_day!AK526="","",_tag_month_day!AK526)</f>
        <v/>
      </c>
      <c r="CN536" s="4" t="str">
        <f>IF(_tag_month_day!AL526="","",_tag_month_day!AL526)</f>
        <v/>
      </c>
      <c r="CO536" s="4" t="str">
        <f>IF(_tag_month_day!AM526="","",_tag_month_day!AM526)</f>
        <v/>
      </c>
      <c r="CP536" s="4" t="str">
        <f>IF(_tag_month_day!AN526="","",_tag_month_day!AN526)</f>
        <v/>
      </c>
      <c r="CQ536" s="4" t="str">
        <f>IF(_tag_month_day!AO526="","",_tag_month_day!AO526)</f>
        <v/>
      </c>
      <c r="CR536" s="462" t="str">
        <f>IF(_tag_month_day!AP526="","",_tag_month_day!AP526)</f>
        <v/>
      </c>
      <c r="CS536" s="463" t="str">
        <f>IF(_tag_month_day!AQ526="","",_tag_month_day!AQ526)</f>
        <v/>
      </c>
      <c r="CT536" s="4" t="str">
        <f>IF(_tag_month_day!AR526="","",_tag_month_day!AR526)</f>
        <v/>
      </c>
      <c r="CU536" s="464" t="e">
        <f>DU536/AJ536</f>
        <v>#VALUE!</v>
      </c>
      <c r="CV536" s="451" t="e">
        <f>BG536/BH536</f>
        <v>#VALUE!</v>
      </c>
      <c r="CW536" s="465" t="e">
        <f>AJ536*(1-CV536)*CU536*AF536</f>
        <v>#VALUE!</v>
      </c>
      <c r="CX536" s="465" t="e">
        <f>CW536*94%</f>
        <v>#VALUE!</v>
      </c>
      <c r="CY536" s="466" t="e">
        <f>IF(CX536=0,0,DS536/(DS536+CX536))</f>
        <v>#VALUE!</v>
      </c>
      <c r="CZ536" s="465" t="e">
        <f>$AJ536*EF536</f>
        <v>#VALUE!</v>
      </c>
      <c r="DA536" s="465" t="e">
        <f>$AJ536*EG536</f>
        <v>#VALUE!</v>
      </c>
      <c r="DB536" s="465" t="e">
        <f>$AJ536*EH536</f>
        <v>#VALUE!</v>
      </c>
      <c r="DC536" s="465" t="e">
        <f>$AJ536*EI536</f>
        <v>#VALUE!</v>
      </c>
      <c r="DD536" s="465" t="e">
        <f>$AJ536*EJ536</f>
        <v>#VALUE!</v>
      </c>
      <c r="DE536" s="465" t="e">
        <f>$AJ536*EK536</f>
        <v>#VALUE!</v>
      </c>
      <c r="DF536" s="465" t="e">
        <f>$AJ536*EL536</f>
        <v>#VALUE!</v>
      </c>
      <c r="DG536" s="465" t="e">
        <f>$AJ536*EM536</f>
        <v>#VALUE!</v>
      </c>
      <c r="DH536" s="465" t="e">
        <f>$AJ536*EN536</f>
        <v>#VALUE!</v>
      </c>
      <c r="DI536" s="465" t="e">
        <f>$AJ536*EO536</f>
        <v>#VALUE!</v>
      </c>
      <c r="DJ536" s="465" t="e">
        <f>CZ536*(1-EP536)</f>
        <v>#VALUE!</v>
      </c>
      <c r="DK536" s="465" t="e">
        <f>DA536*(1-ER536)</f>
        <v>#VALUE!</v>
      </c>
      <c r="DL536" s="465" t="e">
        <f>DB536*(1-EQ536)</f>
        <v>#VALUE!</v>
      </c>
      <c r="DM536" s="465" t="e">
        <f>DC536*(1-ES536)</f>
        <v>#VALUE!</v>
      </c>
      <c r="DN536" s="465" t="e">
        <f>DD536*(1-ET536)</f>
        <v>#VALUE!</v>
      </c>
      <c r="DO536" s="465" t="e">
        <f>DE536</f>
        <v>#VALUE!</v>
      </c>
      <c r="DP536" s="465" t="e">
        <f>DF536*(1-EU536)</f>
        <v>#VALUE!</v>
      </c>
      <c r="DQ536" s="465" t="e">
        <f>DG536*(1-EV536)</f>
        <v>#VALUE!</v>
      </c>
      <c r="DR536" s="465" t="e">
        <f>DH536*(1-EW536)</f>
        <v>#VALUE!</v>
      </c>
      <c r="DS536" s="465" t="e">
        <f>DI536</f>
        <v>#VALUE!</v>
      </c>
      <c r="DT536" s="465" t="e">
        <f>SUM(DJ536:DS536)</f>
        <v>#VALUE!</v>
      </c>
      <c r="DU536" s="465" t="e">
        <f>(GS536:GX536)+(DP536+DQ536+DR536)*GY536+DS536</f>
        <v>#VALUE!</v>
      </c>
      <c r="DV536" s="451" t="e">
        <f>AV536/$BH536/(1-EP536)</f>
        <v>#VALUE!</v>
      </c>
      <c r="DW536" s="451" t="e">
        <f>AW536/$BH536/(1-ER536)</f>
        <v>#VALUE!</v>
      </c>
      <c r="DX536" s="451" t="e">
        <f>AX536/$BH536/(1-EQ536)</f>
        <v>#VALUE!</v>
      </c>
      <c r="DY536" s="451" t="e">
        <f>AY536/$BH536/(1-ES536)</f>
        <v>#VALUE!</v>
      </c>
      <c r="DZ536" s="451" t="e">
        <f>AZ536/$BH536/(1-ET536)</f>
        <v>#VALUE!</v>
      </c>
      <c r="EA536" s="451" t="e">
        <f>BA536/$BH536/(1-AX536)</f>
        <v>#VALUE!</v>
      </c>
      <c r="EB536" s="451" t="e">
        <f>BB536/$BH536/(1-EU536)</f>
        <v>#VALUE!</v>
      </c>
      <c r="EC536" s="451" t="e">
        <f>BC536/$BH536/(1-EV536)</f>
        <v>#VALUE!</v>
      </c>
      <c r="ED536" s="451" t="e">
        <f>BD536/$BH536/(1-EW536)</f>
        <v>#VALUE!</v>
      </c>
      <c r="EE536" s="451" t="e">
        <f>BG536/BH536</f>
        <v>#VALUE!</v>
      </c>
      <c r="EF536" s="451" t="e">
        <f>DV536/SUM($DV536:$EE536)</f>
        <v>#VALUE!</v>
      </c>
      <c r="EG536" s="451" t="e">
        <f>DW536/SUM($DV536:$EE536)</f>
        <v>#VALUE!</v>
      </c>
      <c r="EH536" s="451" t="e">
        <f>DX536/SUM($DV536:$EE536)</f>
        <v>#VALUE!</v>
      </c>
      <c r="EI536" s="451" t="e">
        <f>DY536/SUM($DV536:$EE536)</f>
        <v>#VALUE!</v>
      </c>
      <c r="EJ536" s="451" t="e">
        <f>DZ536/SUM($DV536:$EE536)</f>
        <v>#VALUE!</v>
      </c>
      <c r="EK536" s="451" t="e">
        <f>EA536/SUM($DV536:$EE536)</f>
        <v>#VALUE!</v>
      </c>
      <c r="EL536" s="451" t="e">
        <f>EB536/SUM($DV536:$EE536)</f>
        <v>#VALUE!</v>
      </c>
      <c r="EM536" s="451" t="e">
        <f>EC536/SUM($DV536:$EE536)</f>
        <v>#VALUE!</v>
      </c>
      <c r="EN536" s="451" t="e">
        <f>ED536/SUM($DV536:$EE536)</f>
        <v>#VALUE!</v>
      </c>
      <c r="EO536" s="451" t="e">
        <f>EE536/SUM($DV536:$EE536)</f>
        <v>#VALUE!</v>
      </c>
      <c r="EP536" s="450">
        <f>EP535</f>
        <v>0.080000000000000002</v>
      </c>
      <c r="EQ536" s="450">
        <f>EQ535</f>
        <v>0.014999999999999999</v>
      </c>
      <c r="ER536" s="450">
        <f>ER535</f>
        <v>0.014999999999999999</v>
      </c>
      <c r="ES536" s="450">
        <f>ES535</f>
        <v>0.014999999999999999</v>
      </c>
      <c r="ET536" s="450">
        <f>ET535</f>
        <v>0.014999999999999999</v>
      </c>
      <c r="EU536" s="450">
        <f>EU535</f>
        <v>0.089999999999999997</v>
      </c>
      <c r="EV536" s="450">
        <f>EV535</f>
        <v>0.089999999999999997</v>
      </c>
      <c r="EW536" s="450">
        <f>EW535</f>
        <v>0.089999999999999997</v>
      </c>
      <c r="EX536" s="431" t="str">
        <f>IF(_tag_month_day!AS526="","",_tag_month_day!AS526/100)</f>
        <v/>
      </c>
      <c r="EY536" s="431" t="str">
        <f>IF(_tag_month_day!AT526="","",_tag_month_day!AT526/100)</f>
        <v/>
      </c>
      <c r="EZ536" s="431" t="str">
        <f>IF(_tag_month_day!AU526="","",_tag_month_day!AU526/100)</f>
        <v/>
      </c>
      <c r="FA536" s="431" t="str">
        <f>IF(_tag_month_day!AV526="","",_tag_month_day!AV526/100)</f>
        <v/>
      </c>
      <c r="FB536" s="431" t="str">
        <f>IF(_tag_month_day!AW526="","",_tag_month_day!AW526/100)</f>
        <v/>
      </c>
      <c r="FC536" s="431" t="str">
        <f>IF(_tag_month_day!AX526="","",_tag_month_day!AX526/100)</f>
        <v/>
      </c>
      <c r="FD536" s="449" t="str">
        <f>IF(_tag_month_day!AY526="","",_tag_month_day!AY526/100)</f>
        <v/>
      </c>
      <c r="FE536" s="449" t="str">
        <f>IF(_tag_month_day!AZ526="","",_tag_month_day!AZ526/100)</f>
        <v/>
      </c>
      <c r="FF536" s="449" t="str">
        <f>IF(_tag_month_day!BA526="","",_tag_month_day!BA526/100)</f>
        <v/>
      </c>
      <c r="FG536" s="449" t="str">
        <f>IF(_tag_month_day!BB526="","",_tag_month_day!BB526/100)</f>
        <v/>
      </c>
      <c r="FH536" s="467" t="str">
        <f>IF(_tag_month_day!BC526="","",_tag_month_day!BC526/100)</f>
        <v/>
      </c>
      <c r="FI536" s="449">
        <f>FI535</f>
        <v>0.40999999999999998</v>
      </c>
      <c r="FJ536" s="449">
        <f>FJ535</f>
        <v>0.11</v>
      </c>
      <c r="FK536" s="449">
        <f>FK535</f>
        <v>0.014999999999999999</v>
      </c>
      <c r="FL536" s="449">
        <f>FL535</f>
        <v>0</v>
      </c>
      <c r="FM536" s="467">
        <f>FM535</f>
        <v>0.0001</v>
      </c>
      <c r="FN536" s="449">
        <f>FN535</f>
        <v>0.32000000000000001</v>
      </c>
      <c r="FO536" s="449">
        <f>FO535</f>
        <v>0.20000000000000001</v>
      </c>
      <c r="FP536" s="449">
        <f>FP535</f>
        <v>0.01</v>
      </c>
      <c r="FQ536" s="449">
        <f>FQ535</f>
        <v>0</v>
      </c>
      <c r="FR536" s="467">
        <f>FR535</f>
        <v>0.0001</v>
      </c>
      <c r="FS536" s="449" t="str">
        <f>IF(_tag_month_day!BD526="","",_tag_month_day!BD526/100)</f>
        <v/>
      </c>
      <c r="FT536" s="449" t="str">
        <f>IF(_tag_month_day!BE526="","",_tag_month_day!BE526/100)</f>
        <v/>
      </c>
      <c r="FU536" s="449" t="str">
        <f>IF(_tag_month_day!BF526="","",_tag_month_day!BF526/100)</f>
        <v/>
      </c>
      <c r="FV536" s="449" t="str">
        <f>IF(_tag_month_day!BG526="","",_tag_month_day!BG526/100)</f>
        <v/>
      </c>
      <c r="FW536" s="467" t="str">
        <f>IF(_tag_month_day!BH526="","",_tag_month_day!BH526/100)</f>
        <v/>
      </c>
      <c r="FX536" s="449" t="str">
        <f>IF(_tag_month_day!BI526="","",_tag_month_day!BI526/100)</f>
        <v/>
      </c>
      <c r="FY536" s="449" t="str">
        <f>IF(_tag_month_day!BJ526="","",_tag_month_day!BJ526/100)</f>
        <v/>
      </c>
      <c r="FZ536" s="468" t="str">
        <f>IF(_tag_month_day!BK526="","",_tag_month_day!BK526/100)</f>
        <v/>
      </c>
      <c r="GA536" s="449" t="str">
        <f>IF(_tag_month_day!BL526="","",_tag_month_day!BL526/100)</f>
        <v/>
      </c>
      <c r="GB536" s="467" t="str">
        <f>IF(_tag_month_day!BM526="","",_tag_month_day!BM526/100)</f>
        <v/>
      </c>
      <c r="GC536" s="431" t="str">
        <f>IF(_tag_month_day!BN526="","",_tag_month_day!BN526/100)</f>
        <v/>
      </c>
      <c r="GD536" s="431" t="str">
        <f>IF(_tag_month_day!BO526="","",_tag_month_day!BO526/100)</f>
        <v/>
      </c>
      <c r="GE536" s="431" t="str">
        <f>IF(_tag_month_day!BP526="","",_tag_month_day!BP526/100)</f>
        <v/>
      </c>
      <c r="GF536" s="431" t="str">
        <f>IF(_tag_month_day!BQ526="","",_tag_month_day!BQ526/100)</f>
        <v/>
      </c>
      <c r="GG536" s="431" t="str">
        <f>IF(_tag_month_day!BR526="","",_tag_month_day!BR526/100)</f>
        <v/>
      </c>
      <c r="GH536" s="431" t="str">
        <f>IF(_tag_month_day!BS526="","",_tag_month_day!BS526/100)</f>
        <v/>
      </c>
      <c r="GI536" s="467" t="str">
        <f>IF(_tag_month_day!BT526="","",_tag_month_day!BT526/100)</f>
        <v/>
      </c>
      <c r="GJ536" s="469" t="str">
        <f>IF(_tag_month_day!BU526="","",_tag_month_day!BU526/100)</f>
        <v/>
      </c>
      <c r="GK536" s="470">
        <f>GK535</f>
        <v>0.070000000000000007</v>
      </c>
      <c r="GL536" s="470">
        <f>GL535</f>
        <v>0.029999999999999999</v>
      </c>
      <c r="GM536" s="471" t="str">
        <f>IF(_tag_month_day!BX526="","",_tag_month_day!BX526/100)</f>
        <v/>
      </c>
      <c r="GN536" s="470">
        <f>GN535</f>
        <v>0.070000000000000007</v>
      </c>
      <c r="GO536" s="470">
        <f>GO535</f>
        <v>0.029999999999999999</v>
      </c>
      <c r="GP536" s="470">
        <f>GP535</f>
        <v>0.089999999999999997</v>
      </c>
      <c r="GQ536" s="470">
        <f>GQ535</f>
        <v>0.029999999999999999</v>
      </c>
      <c r="GR536" s="471" t="str">
        <f>IF(_tag_month_day!CA526="","",_tag_month_day!CA526/100)</f>
        <v/>
      </c>
      <c r="GS536" s="472">
        <f>GS535</f>
        <v>0.95299999999999996</v>
      </c>
      <c r="GT536" s="472">
        <f>GT535</f>
        <v>0.55000000000000004</v>
      </c>
      <c r="GU536" s="472">
        <f>GU535</f>
        <v>0.55000000000000004</v>
      </c>
      <c r="GV536" s="472">
        <f>GV535</f>
        <v>0.55000000000000004</v>
      </c>
      <c r="GW536" s="472">
        <f>GW535</f>
        <v>0.5</v>
      </c>
      <c r="GX536" s="472">
        <f>GX535</f>
        <v>0.93500000000000005</v>
      </c>
      <c r="GY536" s="472">
        <f>GY535</f>
        <v>0.14999999999999999</v>
      </c>
      <c r="GZ536" s="472">
        <f>GZ535</f>
        <v>1</v>
      </c>
      <c r="HA536" s="474">
        <f>HA535</f>
        <v>0.047</v>
      </c>
      <c r="HB536" s="474">
        <f>HB535</f>
        <v>0.45000000000000001</v>
      </c>
      <c r="HC536" s="474">
        <f>HC535</f>
        <v>0.45000000000000001</v>
      </c>
      <c r="HD536" s="474">
        <f>HD535</f>
        <v>0.45000000000000001</v>
      </c>
      <c r="HE536" s="474">
        <f>HE535</f>
        <v>0.5</v>
      </c>
      <c r="HF536" s="474">
        <f>HF535</f>
        <v>0.065000000000000002</v>
      </c>
      <c r="HG536" s="474">
        <f>HG535</f>
        <v>0.84999999999999998</v>
      </c>
      <c r="HH536" s="474">
        <f>HH535</f>
        <v>0</v>
      </c>
      <c r="HI536" s="10">
        <f>IF(BZ536&lt;&gt;"",CK536-BV536,0)</f>
        <v>0</v>
      </c>
      <c r="HJ536" s="10" t="e">
        <f>IF(AJ536&gt;0,AH536-AJ536,0)</f>
        <v>#VALUE!</v>
      </c>
      <c r="HK536" s="466">
        <f>HK535</f>
        <v>0.84999999999999998</v>
      </c>
      <c r="HL536" s="424">
        <f>HL535</f>
        <v>550000</v>
      </c>
      <c r="HM536" s="424">
        <f>HM535</f>
        <v>480000</v>
      </c>
      <c r="HN536" s="465" t="e">
        <f>(DJ536*EZ536+DK536*FH536+DL536*FM536+DM536*FR536+DN536*FW536+DO536*GB536+DS536*GI536+DP536*GM536+DR536*GR536)*1000*2</f>
        <v>#VALUE!</v>
      </c>
      <c r="HO536" s="465" t="e">
        <f>HN536*HK536*$HO$2/HL536*1000000</f>
        <v>#VALUE!</v>
      </c>
      <c r="HP536" s="465" t="e">
        <f>HN536*HK536*$HP$2/HM536*1000000</f>
        <v>#VALUE!</v>
      </c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</row>
    <row customFormat="1" r="537" s="0">
      <c r="A537" s="420">
        <v>526</v>
      </c>
      <c r="B537" s="421">
        <f ca="1">IF(D537=D536,B536,IF(D537="夜班",B536+1,B536))</f>
        <v>43607</v>
      </c>
      <c r="C537" s="422">
        <f>C536</f>
        <v>0.041666666666666699</v>
      </c>
      <c r="D537" s="10" t="str">
        <f ca="1">IF(HOUR(G537)&lt;8,"夜班",IF(HOUR(G537)&lt;16,"白班",IF(HOUR(G537)&lt;24,"中班",0)))</f>
        <v>中班</v>
      </c>
      <c r="E537" s="10" t="e">
        <f ca="1">IF(F537=1,"甲",IF(F537=2,"乙",IF(F537=3,"丙",IF(F537=4,"丁",""))))</f>
        <v>#REF!</v>
      </c>
      <c r="F537" s="10" t="e">
        <f ca="1">SUMPRODUCT((成本日报!$A$3:$A$95=计划!B537)*(成本日报!$B$3:$B$95=计划!$D537),成本日报!$C$3:$C$95)</f>
        <v>#REF!</v>
      </c>
      <c r="G537" s="423">
        <f ca="1">G536+C536</f>
        <v>43607.874999998727</v>
      </c>
      <c r="H537" s="423">
        <f ca="1">$G537+$C537/60*10+$C537*0</f>
        <v>43607.881944443172</v>
      </c>
      <c r="I537" s="423">
        <f ca="1">$G537+$C537/60*18+$C537*0</f>
        <v>43607.887499998724</v>
      </c>
      <c r="J537" s="423">
        <f ca="1">$G537+$C537/60*0+$C537*1</f>
        <v>43607.916666665391</v>
      </c>
      <c r="K537" s="423">
        <f ca="1">$G537+$C537/60*30+$C537*2</f>
        <v>43607.979166665398</v>
      </c>
      <c r="L537" s="423">
        <f ca="1">$G537+$C537/60*0+$C537*3</f>
        <v>43607.999999998727</v>
      </c>
      <c r="M537" s="424" t="str">
        <f>IF(_tag_month_day!A527="","",_tag_month_day!A527)</f>
        <v/>
      </c>
      <c r="N537" s="424" t="str">
        <f>IF(_tag_month_day!B527="","",_tag_month_day!B527)</f>
        <v/>
      </c>
      <c r="O537" s="425" t="e">
        <f>IF(M537+N537=0,"",M537+N537)</f>
        <v>#VALUE!</v>
      </c>
      <c r="P537" s="424" t="str">
        <f>IF(_tag_month_day!C527="","",_tag_month_day!C527)</f>
        <v/>
      </c>
      <c r="Q537" s="424" t="str">
        <f>IF(_tag_month_day!D527="","",_tag_month_day!D527)</f>
        <v/>
      </c>
      <c r="R537" s="426" t="str">
        <f>IF(_tag_month_day!CB527="","",_tag_month_day!CB527/100)</f>
        <v/>
      </c>
      <c r="S537" s="427" t="str">
        <f>IF(_tag_month_day!E527="","",_tag_month_day!E527)</f>
        <v/>
      </c>
      <c r="T537" s="427" t="str">
        <f>IF(_tag_month_day!F527="","",_tag_month_day!F527)</f>
        <v/>
      </c>
      <c r="U537" s="428" t="e">
        <f>S537+T537</f>
        <v>#VALUE!</v>
      </c>
      <c r="V537" s="429" t="e">
        <f>U537/AJ537</f>
        <v>#VALUE!</v>
      </c>
      <c r="W537" s="430" t="str">
        <f>IF(_jhy_month_day!A527="","",_jhy_month_day!A527)</f>
        <v/>
      </c>
      <c r="X537" s="431" t="str">
        <f>IF(_jhy_month_day!B527="","",_jhy_month_day!B527/100)</f>
        <v/>
      </c>
      <c r="Y537" s="431" t="str">
        <f>IF(_jhy_month_day!C527="","",_jhy_month_day!C527/100)</f>
        <v/>
      </c>
      <c r="Z537" s="432">
        <f>Z533+1</f>
        <v>132</v>
      </c>
      <c r="AA537" s="433" t="str">
        <f>IF(_tag_month_day!G527="","",_tag_month_day!G527/100)</f>
        <v/>
      </c>
      <c r="AB537" s="433" t="str">
        <f>IF(_tag_month_day!H527="","",_tag_month_day!H527/100)</f>
        <v/>
      </c>
      <c r="AC537" s="434">
        <f>IF(X537="",AC536,BK537*($AV536*X537+$AW536*FD536+$AX536*FI536+$AY536*FN536+$AZ536*FS536+$BA536*FX536+$BG536*GE536)/(AV536*Y537+AX536*FK536+AW536*FF536+AY536*FP536+AZ536*FU536+BA536*FZ536+BG536*GG536+BB536*GK536+BC536*GN536+BD536*GP536))</f>
        <v>1.59963432013121</v>
      </c>
      <c r="AD537" s="435" t="str">
        <f>IF(AC537=AC536,"",AC537-AC536)</f>
        <v/>
      </c>
      <c r="AE537" s="436" t="str">
        <f>IF(1-AF537=0,"",(1-AF537))</f>
        <v/>
      </c>
      <c r="AF537" s="437">
        <v>1</v>
      </c>
      <c r="AG537" s="10" t="str">
        <f>AG536</f>
        <v>9A3</v>
      </c>
      <c r="AH537" s="438" t="str">
        <f>AH536</f>
        <v/>
      </c>
      <c r="AI537" s="424"/>
      <c r="AJ537" s="10" t="str">
        <f>IF(_tag_month_day!I527="","",_tag_month_day!I527)</f>
        <v/>
      </c>
      <c r="AK537" s="440"/>
      <c r="AL537" s="440"/>
      <c r="AM537" s="440"/>
      <c r="AN537" s="441">
        <f>AN536</f>
        <v>2</v>
      </c>
      <c r="AO537" s="441">
        <f>AO536</f>
        <v>8</v>
      </c>
      <c r="AP537" s="442" t="e">
        <f>(IF(AN537=0,AS536,AS536*(1+AO537/AN537)/(AR537+AO537/AN537)))+AT537</f>
        <v>#VALUE!</v>
      </c>
      <c r="AQ537" s="443" t="str">
        <f>IF(_tag_month_day!J527="","",_tag_month_day!J527/100)</f>
        <v/>
      </c>
      <c r="AR537" s="444">
        <f>AR536</f>
        <v>1.3</v>
      </c>
      <c r="AS537" s="445" t="e">
        <f>AQ537*(AN537*AR537+AO537)/(AN537+AO537)</f>
        <v>#VALUE!</v>
      </c>
      <c r="AT537" s="445" t="e">
        <f>(SUM(BE537:BF537)-SUM(BE536:BF536))*0.05</f>
        <v>#VALUE!</v>
      </c>
      <c r="AU537" s="446" t="str">
        <f>IF(_tag_month_day!CC527="","",IF(_tag_month_day!CC527&gt;0,_tag_month_day!CD527,_tag_month_day!CE527))</f>
        <v/>
      </c>
      <c r="AV537" s="447" t="str">
        <f>IF(_tag_month_day!L527="","",_tag_month_day!L527/100)</f>
        <v/>
      </c>
      <c r="AW537" s="431">
        <f>AW536</f>
        <v>0</v>
      </c>
      <c r="AX537" s="431">
        <f>AX536</f>
        <v>0</v>
      </c>
      <c r="AY537" s="431" t="str">
        <f>IF(_tag_month_day!M527="","",_tag_month_day!M527/100)</f>
        <v/>
      </c>
      <c r="AZ537" s="431" t="str">
        <f>IF(_tag_month_day!N527="","",_tag_month_day!N527/100)</f>
        <v/>
      </c>
      <c r="BA537" s="431" t="str">
        <f>IF(_tag_month_day!O527="","",_tag_month_day!O527/100)</f>
        <v/>
      </c>
      <c r="BB537" s="448" t="str">
        <f>IF(_tag_month_day!P527="","",_tag_month_day!P527/100)</f>
        <v/>
      </c>
      <c r="BC537" s="448">
        <f>BC536</f>
        <v>0</v>
      </c>
      <c r="BD537" s="448" t="str">
        <f>IF(_tag_month_day!Q527="","",_tag_month_day!Q527/100)</f>
        <v/>
      </c>
      <c r="BE537" s="449" t="str">
        <f>IF(_tag_month_day!R527="","",_tag_month_day!R527/100)</f>
        <v/>
      </c>
      <c r="BF537" s="388" t="e">
        <f>(AU537*(100+BE537*100))/(AJ537-AU537)/100</f>
        <v>#VALUE!</v>
      </c>
      <c r="BG537" s="450" t="e">
        <f>BE537+BF537</f>
        <v>#VALUE!</v>
      </c>
      <c r="BH537" s="451" t="e">
        <f>SUM(AV537:BF537)</f>
        <v>#VALUE!</v>
      </c>
      <c r="BI537" s="452" t="e">
        <f>IF(CX537=0,BI536,(DK537*查询!$R$5+DL537*查询!$Q$5+DM537*查询!$N$5+DN537*查询!$O$5+DO537*查询!$P$5)*AF537/CX537)</f>
        <v>#VALUE!</v>
      </c>
      <c r="BJ537" s="452" t="e">
        <f>IF(CX537=0,BJ536,(DP537*查询!$S$5+DQ537*查询!$T$5+DR537*查询!$U$5)*AF537/CX537)</f>
        <v>#VALUE!</v>
      </c>
      <c r="BK537" s="452">
        <f>BK536</f>
        <v>1</v>
      </c>
      <c r="BL537" s="453" t="e">
        <f>SUMPRODUCT((AV537:BA537)*(GS537:GX537))/((GS537:GX537)+SUM(BB537:BD537)*GY537+BG537*GZ537)</f>
        <v>#VALUE!</v>
      </c>
      <c r="BM537" s="453" t="e">
        <f>BK537*($AV537*FB537+$AW537*FD537+$AX537*FI537+$AY537*FN537+$AZ537*FS537+$BA537*FX537+$BG537*GE537)/(AV537*EY537+AX537*FK537+AW537*FF537+AY537*FP537+AZ537*FU537+BA537*FZ537+BG537*GG537+BB537*GK537+BC537*GN537+BD537*GP537)</f>
        <v>#VALUE!</v>
      </c>
      <c r="BN537" s="453" t="e">
        <f>($AV537*FC537+$AX537*FJ537+$AW537*FE537+$AY537*FO537+$AZ537*FT537+$BA537*FY537+$BG537*GF537)/($AV537*FA537+BG537*GH537+BB537*GL537+BC537*GO537+BD537*GQ537+BA537*GA537)</f>
        <v>#VALUE!</v>
      </c>
      <c r="BO537" s="454" t="e">
        <f>SUMPRODUCT(AV537:BA537*GS537:GX537)/(GS537:GX537+(BB537+BC537+BD537)*GY537+BG537)</f>
        <v>#VALUE!</v>
      </c>
      <c r="BP537" s="454" t="e">
        <f>SUMPRODUCT(AV537:BA537*GS537:GX537)/(GS537:GX537+(BB537+BC537+BD537)*GY537+BG537)</f>
        <v>#VALUE!</v>
      </c>
      <c r="BQ537" s="454" t="e">
        <f>SUMPRODUCT(AV537:BA537*GS537:GX537)/(GS537:GX537+(BB537+BC537+BD537)*GY537+BG537)</f>
        <v>#VALUE!</v>
      </c>
      <c r="BR537" s="453" t="str">
        <f>IF(_tag_month_day!T527="","",_tag_month_day!T527)</f>
        <v/>
      </c>
      <c r="BS537" s="453" t="str">
        <f>IF(_tag_month_day!U527="","",_tag_month_day!U527)</f>
        <v/>
      </c>
      <c r="BT537" s="455" t="str">
        <f>IF(CK537="","",IF((CK537&gt;=BV537-0.12)*(CK537&lt;=BV537+0.12),"合格","不合格"))</f>
        <v/>
      </c>
      <c r="BU537" s="456" t="str">
        <f>IF(_tag_month_day!V527="","",_tag_month_day!V527)</f>
        <v/>
      </c>
      <c r="BV537" s="457" t="str">
        <f>IF(_tag_month_day!W527="","",_tag_month_day!W527)</f>
        <v/>
      </c>
      <c r="BW537" s="458" t="str">
        <f>IF(_tag_month_day!X527="","",_tag_month_day!X527)</f>
        <v/>
      </c>
      <c r="BX537" s="458" t="str">
        <f>IF(_tag_month_day!Y527="","",_tag_month_day!Y527)</f>
        <v/>
      </c>
      <c r="BY537" s="459">
        <f ca="1">L537</f>
        <v>43607.999999998727</v>
      </c>
      <c r="BZ537" s="460"/>
      <c r="CA537" s="461"/>
      <c r="CB537" s="424" t="str">
        <f>IF(_tag_month_day!Z527="","",_tag_month_day!Z527)</f>
        <v/>
      </c>
      <c r="CC537" s="424" t="str">
        <f>IF(_tag_month_day!AA527="","",_tag_month_day!AA527)</f>
        <v/>
      </c>
      <c r="CD537" s="424" t="str">
        <f>IF(_tag_month_day!AB527="","",_tag_month_day!AB527)</f>
        <v/>
      </c>
      <c r="CE537" s="424" t="str">
        <f>IF(_tag_month_day!AC527="","",_tag_month_day!AC527)</f>
        <v/>
      </c>
      <c r="CF537" s="424" t="str">
        <f>IF(_tag_month_day!AD527="","",_tag_month_day!AD527)</f>
        <v/>
      </c>
      <c r="CG537" s="424" t="str">
        <f>IF(_tag_month_day!AE527="","",_tag_month_day!AE527)</f>
        <v/>
      </c>
      <c r="CH537" s="424" t="str">
        <f>IF(_tag_month_day!AF527="","",_tag_month_day!AF527)</f>
        <v/>
      </c>
      <c r="CI537" s="424" t="str">
        <f>IF(_tag_month_day!AG527="","",_tag_month_day!AG527)</f>
        <v/>
      </c>
      <c r="CJ537" s="424" t="str">
        <f>IF(_tag_month_day!AH527="","",_tag_month_day!AH527)</f>
        <v/>
      </c>
      <c r="CK537" s="424" t="str">
        <f>IF(_tag_month_day!AI527="","",_tag_month_day!AI527)</f>
        <v/>
      </c>
      <c r="CL537" s="4" t="str">
        <f>IF(_tag_month_day!AJ527="","",_tag_month_day!AJ527)</f>
        <v/>
      </c>
      <c r="CM537" s="4" t="str">
        <f>IF(_tag_month_day!AK527="","",_tag_month_day!AK527)</f>
        <v/>
      </c>
      <c r="CN537" s="4" t="str">
        <f>IF(_tag_month_day!AL527="","",_tag_month_day!AL527)</f>
        <v/>
      </c>
      <c r="CO537" s="4" t="str">
        <f>IF(_tag_month_day!AM527="","",_tag_month_day!AM527)</f>
        <v/>
      </c>
      <c r="CP537" s="4" t="str">
        <f>IF(_tag_month_day!AN527="","",_tag_month_day!AN527)</f>
        <v/>
      </c>
      <c r="CQ537" s="4" t="str">
        <f>IF(_tag_month_day!AO527="","",_tag_month_day!AO527)</f>
        <v/>
      </c>
      <c r="CR537" s="462" t="str">
        <f>IF(_tag_month_day!AP527="","",_tag_month_day!AP527)</f>
        <v/>
      </c>
      <c r="CS537" s="463" t="str">
        <f>IF(_tag_month_day!AQ527="","",_tag_month_day!AQ527)</f>
        <v/>
      </c>
      <c r="CT537" s="4" t="str">
        <f>IF(_tag_month_day!AR527="","",_tag_month_day!AR527)</f>
        <v/>
      </c>
      <c r="CU537" s="464" t="e">
        <f>DU537/AJ537</f>
        <v>#VALUE!</v>
      </c>
      <c r="CV537" s="451" t="e">
        <f>BG537/BH537</f>
        <v>#VALUE!</v>
      </c>
      <c r="CW537" s="465" t="e">
        <f>AJ537*(1-CV537)*CU537*AF537</f>
        <v>#VALUE!</v>
      </c>
      <c r="CX537" s="465" t="e">
        <f>CW537*94%</f>
        <v>#VALUE!</v>
      </c>
      <c r="CY537" s="466" t="e">
        <f>IF(CX537=0,0,DS537/(DS537+CX537))</f>
        <v>#VALUE!</v>
      </c>
      <c r="CZ537" s="465" t="e">
        <f>$AJ537*EF537</f>
        <v>#VALUE!</v>
      </c>
      <c r="DA537" s="465" t="e">
        <f>$AJ537*EG537</f>
        <v>#VALUE!</v>
      </c>
      <c r="DB537" s="465" t="e">
        <f>$AJ537*EH537</f>
        <v>#VALUE!</v>
      </c>
      <c r="DC537" s="465" t="e">
        <f>$AJ537*EI537</f>
        <v>#VALUE!</v>
      </c>
      <c r="DD537" s="465" t="e">
        <f>$AJ537*EJ537</f>
        <v>#VALUE!</v>
      </c>
      <c r="DE537" s="465" t="e">
        <f>$AJ537*EK537</f>
        <v>#VALUE!</v>
      </c>
      <c r="DF537" s="465" t="e">
        <f>$AJ537*EL537</f>
        <v>#VALUE!</v>
      </c>
      <c r="DG537" s="465" t="e">
        <f>$AJ537*EM537</f>
        <v>#VALUE!</v>
      </c>
      <c r="DH537" s="465" t="e">
        <f>$AJ537*EN537</f>
        <v>#VALUE!</v>
      </c>
      <c r="DI537" s="465" t="e">
        <f>$AJ537*EO537</f>
        <v>#VALUE!</v>
      </c>
      <c r="DJ537" s="465" t="e">
        <f>CZ537*(1-EP537)</f>
        <v>#VALUE!</v>
      </c>
      <c r="DK537" s="465" t="e">
        <f>DA537*(1-ER537)</f>
        <v>#VALUE!</v>
      </c>
      <c r="DL537" s="465" t="e">
        <f>DB537*(1-EQ537)</f>
        <v>#VALUE!</v>
      </c>
      <c r="DM537" s="465" t="e">
        <f>DC537*(1-ES537)</f>
        <v>#VALUE!</v>
      </c>
      <c r="DN537" s="465" t="e">
        <f>DD537*(1-ET537)</f>
        <v>#VALUE!</v>
      </c>
      <c r="DO537" s="465" t="e">
        <f>DE537</f>
        <v>#VALUE!</v>
      </c>
      <c r="DP537" s="465" t="e">
        <f>DF537*(1-EU537)</f>
        <v>#VALUE!</v>
      </c>
      <c r="DQ537" s="465" t="e">
        <f>DG537*(1-EV537)</f>
        <v>#VALUE!</v>
      </c>
      <c r="DR537" s="465" t="e">
        <f>DH537*(1-EW537)</f>
        <v>#VALUE!</v>
      </c>
      <c r="DS537" s="465" t="e">
        <f>DI537</f>
        <v>#VALUE!</v>
      </c>
      <c r="DT537" s="465" t="e">
        <f>SUM(DJ537:DS537)</f>
        <v>#VALUE!</v>
      </c>
      <c r="DU537" s="465" t="e">
        <f>(GS537:GX537)+(DP537+DQ537+DR537)*GY537+DS537</f>
        <v>#VALUE!</v>
      </c>
      <c r="DV537" s="451" t="e">
        <f>AV537/$BH537/(1-EP537)</f>
        <v>#VALUE!</v>
      </c>
      <c r="DW537" s="451" t="e">
        <f>AW537/$BH537/(1-ER537)</f>
        <v>#VALUE!</v>
      </c>
      <c r="DX537" s="451" t="e">
        <f>AX537/$BH537/(1-EQ537)</f>
        <v>#VALUE!</v>
      </c>
      <c r="DY537" s="451" t="e">
        <f>AY537/$BH537/(1-ES537)</f>
        <v>#VALUE!</v>
      </c>
      <c r="DZ537" s="451" t="e">
        <f>AZ537/$BH537/(1-ET537)</f>
        <v>#VALUE!</v>
      </c>
      <c r="EA537" s="451" t="e">
        <f>BA537/$BH537/(1-AX537)</f>
        <v>#VALUE!</v>
      </c>
      <c r="EB537" s="451" t="e">
        <f>BB537/$BH537/(1-EU537)</f>
        <v>#VALUE!</v>
      </c>
      <c r="EC537" s="451" t="e">
        <f>BC537/$BH537/(1-EV537)</f>
        <v>#VALUE!</v>
      </c>
      <c r="ED537" s="451" t="e">
        <f>BD537/$BH537/(1-EW537)</f>
        <v>#VALUE!</v>
      </c>
      <c r="EE537" s="451" t="e">
        <f>BG537/BH537</f>
        <v>#VALUE!</v>
      </c>
      <c r="EF537" s="451" t="e">
        <f>DV537/SUM($DV537:$EE537)</f>
        <v>#VALUE!</v>
      </c>
      <c r="EG537" s="451" t="e">
        <f>DW537/SUM($DV537:$EE537)</f>
        <v>#VALUE!</v>
      </c>
      <c r="EH537" s="451" t="e">
        <f>DX537/SUM($DV537:$EE537)</f>
        <v>#VALUE!</v>
      </c>
      <c r="EI537" s="451" t="e">
        <f>DY537/SUM($DV537:$EE537)</f>
        <v>#VALUE!</v>
      </c>
      <c r="EJ537" s="451" t="e">
        <f>DZ537/SUM($DV537:$EE537)</f>
        <v>#VALUE!</v>
      </c>
      <c r="EK537" s="451" t="e">
        <f>EA537/SUM($DV537:$EE537)</f>
        <v>#VALUE!</v>
      </c>
      <c r="EL537" s="451" t="e">
        <f>EB537/SUM($DV537:$EE537)</f>
        <v>#VALUE!</v>
      </c>
      <c r="EM537" s="451" t="e">
        <f>EC537/SUM($DV537:$EE537)</f>
        <v>#VALUE!</v>
      </c>
      <c r="EN537" s="451" t="e">
        <f>ED537/SUM($DV537:$EE537)</f>
        <v>#VALUE!</v>
      </c>
      <c r="EO537" s="451" t="e">
        <f>EE537/SUM($DV537:$EE537)</f>
        <v>#VALUE!</v>
      </c>
      <c r="EP537" s="450">
        <f>EP536</f>
        <v>0.080000000000000002</v>
      </c>
      <c r="EQ537" s="450">
        <f>EQ536</f>
        <v>0.014999999999999999</v>
      </c>
      <c r="ER537" s="450">
        <f>ER536</f>
        <v>0.014999999999999999</v>
      </c>
      <c r="ES537" s="450">
        <f>ES536</f>
        <v>0.014999999999999999</v>
      </c>
      <c r="ET537" s="450">
        <f>ET536</f>
        <v>0.014999999999999999</v>
      </c>
      <c r="EU537" s="450">
        <f>EU536</f>
        <v>0.089999999999999997</v>
      </c>
      <c r="EV537" s="450">
        <f>EV536</f>
        <v>0.089999999999999997</v>
      </c>
      <c r="EW537" s="450">
        <f>EW536</f>
        <v>0.089999999999999997</v>
      </c>
      <c r="EX537" s="431" t="str">
        <f>IF(_tag_month_day!AS527="","",_tag_month_day!AS527/100)</f>
        <v/>
      </c>
      <c r="EY537" s="431" t="str">
        <f>IF(_tag_month_day!AT527="","",_tag_month_day!AT527/100)</f>
        <v/>
      </c>
      <c r="EZ537" s="431" t="str">
        <f>IF(_tag_month_day!AU527="","",_tag_month_day!AU527/100)</f>
        <v/>
      </c>
      <c r="FA537" s="431" t="str">
        <f>IF(_tag_month_day!AV527="","",_tag_month_day!AV527/100)</f>
        <v/>
      </c>
      <c r="FB537" s="431" t="str">
        <f>IF(_tag_month_day!AW527="","",_tag_month_day!AW527/100)</f>
        <v/>
      </c>
      <c r="FC537" s="431" t="str">
        <f>IF(_tag_month_day!AX527="","",_tag_month_day!AX527/100)</f>
        <v/>
      </c>
      <c r="FD537" s="449" t="str">
        <f>IF(_tag_month_day!AY527="","",_tag_month_day!AY527/100)</f>
        <v/>
      </c>
      <c r="FE537" s="449" t="str">
        <f>IF(_tag_month_day!AZ527="","",_tag_month_day!AZ527/100)</f>
        <v/>
      </c>
      <c r="FF537" s="449" t="str">
        <f>IF(_tag_month_day!BA527="","",_tag_month_day!BA527/100)</f>
        <v/>
      </c>
      <c r="FG537" s="449" t="str">
        <f>IF(_tag_month_day!BB527="","",_tag_month_day!BB527/100)</f>
        <v/>
      </c>
      <c r="FH537" s="467" t="str">
        <f>IF(_tag_month_day!BC527="","",_tag_month_day!BC527/100)</f>
        <v/>
      </c>
      <c r="FI537" s="449">
        <f>FI536</f>
        <v>0.40999999999999998</v>
      </c>
      <c r="FJ537" s="449">
        <f>FJ536</f>
        <v>0.11</v>
      </c>
      <c r="FK537" s="449">
        <f>FK536</f>
        <v>0.014999999999999999</v>
      </c>
      <c r="FL537" s="449">
        <f>FL536</f>
        <v>0</v>
      </c>
      <c r="FM537" s="467">
        <f>FM536</f>
        <v>0.0001</v>
      </c>
      <c r="FN537" s="449">
        <f>FN536</f>
        <v>0.32000000000000001</v>
      </c>
      <c r="FO537" s="449">
        <f>FO536</f>
        <v>0.20000000000000001</v>
      </c>
      <c r="FP537" s="449">
        <f>FP536</f>
        <v>0.01</v>
      </c>
      <c r="FQ537" s="449">
        <f>FQ536</f>
        <v>0</v>
      </c>
      <c r="FR537" s="467">
        <f>FR536</f>
        <v>0.0001</v>
      </c>
      <c r="FS537" s="449" t="str">
        <f>IF(_tag_month_day!BD527="","",_tag_month_day!BD527/100)</f>
        <v/>
      </c>
      <c r="FT537" s="449" t="str">
        <f>IF(_tag_month_day!BE527="","",_tag_month_day!BE527/100)</f>
        <v/>
      </c>
      <c r="FU537" s="449" t="str">
        <f>IF(_tag_month_day!BF527="","",_tag_month_day!BF527/100)</f>
        <v/>
      </c>
      <c r="FV537" s="449" t="str">
        <f>IF(_tag_month_day!BG527="","",_tag_month_day!BG527/100)</f>
        <v/>
      </c>
      <c r="FW537" s="467" t="str">
        <f>IF(_tag_month_day!BH527="","",_tag_month_day!BH527/100)</f>
        <v/>
      </c>
      <c r="FX537" s="449" t="str">
        <f>IF(_tag_month_day!BI527="","",_tag_month_day!BI527/100)</f>
        <v/>
      </c>
      <c r="FY537" s="449" t="str">
        <f>IF(_tag_month_day!BJ527="","",_tag_month_day!BJ527/100)</f>
        <v/>
      </c>
      <c r="FZ537" s="468" t="str">
        <f>IF(_tag_month_day!BK527="","",_tag_month_day!BK527/100)</f>
        <v/>
      </c>
      <c r="GA537" s="449" t="str">
        <f>IF(_tag_month_day!BL527="","",_tag_month_day!BL527/100)</f>
        <v/>
      </c>
      <c r="GB537" s="467" t="str">
        <f>IF(_tag_month_day!BM527="","",_tag_month_day!BM527/100)</f>
        <v/>
      </c>
      <c r="GC537" s="431" t="str">
        <f>IF(_tag_month_day!BN527="","",_tag_month_day!BN527/100)</f>
        <v/>
      </c>
      <c r="GD537" s="431" t="str">
        <f>IF(_tag_month_day!BO527="","",_tag_month_day!BO527/100)</f>
        <v/>
      </c>
      <c r="GE537" s="431" t="str">
        <f>IF(_tag_month_day!BP527="","",_tag_month_day!BP527/100)</f>
        <v/>
      </c>
      <c r="GF537" s="431" t="str">
        <f>IF(_tag_month_day!BQ527="","",_tag_month_day!BQ527/100)</f>
        <v/>
      </c>
      <c r="GG537" s="431" t="str">
        <f>IF(_tag_month_day!BR527="","",_tag_month_day!BR527/100)</f>
        <v/>
      </c>
      <c r="GH537" s="431" t="str">
        <f>IF(_tag_month_day!BS527="","",_tag_month_day!BS527/100)</f>
        <v/>
      </c>
      <c r="GI537" s="467" t="str">
        <f>IF(_tag_month_day!BT527="","",_tag_month_day!BT527/100)</f>
        <v/>
      </c>
      <c r="GJ537" s="469" t="str">
        <f>IF(_tag_month_day!BU527="","",_tag_month_day!BU527/100)</f>
        <v/>
      </c>
      <c r="GK537" s="470">
        <f>GK536</f>
        <v>0.070000000000000007</v>
      </c>
      <c r="GL537" s="470">
        <f>GL536</f>
        <v>0.029999999999999999</v>
      </c>
      <c r="GM537" s="471" t="str">
        <f>IF(_tag_month_day!BX527="","",_tag_month_day!BX527/100)</f>
        <v/>
      </c>
      <c r="GN537" s="470">
        <f>GN536</f>
        <v>0.070000000000000007</v>
      </c>
      <c r="GO537" s="470">
        <f>GO536</f>
        <v>0.029999999999999999</v>
      </c>
      <c r="GP537" s="470">
        <f>GP536</f>
        <v>0.089999999999999997</v>
      </c>
      <c r="GQ537" s="470">
        <f>GQ536</f>
        <v>0.029999999999999999</v>
      </c>
      <c r="GR537" s="471" t="str">
        <f>IF(_tag_month_day!CA527="","",_tag_month_day!CA527/100)</f>
        <v/>
      </c>
      <c r="GS537" s="472">
        <f>GS536</f>
        <v>0.95299999999999996</v>
      </c>
      <c r="GT537" s="472">
        <f>GT536</f>
        <v>0.55000000000000004</v>
      </c>
      <c r="GU537" s="472">
        <f>GU536</f>
        <v>0.55000000000000004</v>
      </c>
      <c r="GV537" s="472">
        <f>GV536</f>
        <v>0.55000000000000004</v>
      </c>
      <c r="GW537" s="472">
        <f>GW536</f>
        <v>0.5</v>
      </c>
      <c r="GX537" s="472">
        <f>GX536</f>
        <v>0.93500000000000005</v>
      </c>
      <c r="GY537" s="472">
        <f>GY536</f>
        <v>0.14999999999999999</v>
      </c>
      <c r="GZ537" s="472">
        <f>GZ536</f>
        <v>1</v>
      </c>
      <c r="HA537" s="474">
        <f>HA536</f>
        <v>0.047</v>
      </c>
      <c r="HB537" s="474">
        <f>HB536</f>
        <v>0.45000000000000001</v>
      </c>
      <c r="HC537" s="474">
        <f>HC536</f>
        <v>0.45000000000000001</v>
      </c>
      <c r="HD537" s="474">
        <f>HD536</f>
        <v>0.45000000000000001</v>
      </c>
      <c r="HE537" s="474">
        <f>HE536</f>
        <v>0.5</v>
      </c>
      <c r="HF537" s="474">
        <f>HF536</f>
        <v>0.065000000000000002</v>
      </c>
      <c r="HG537" s="474">
        <f>HG536</f>
        <v>0.84999999999999998</v>
      </c>
      <c r="HH537" s="474">
        <f>HH536</f>
        <v>0</v>
      </c>
      <c r="HI537" s="10">
        <f>IF(BZ537&lt;&gt;"",CK537-BV537,0)</f>
        <v>0</v>
      </c>
      <c r="HJ537" s="10" t="e">
        <f>IF(AJ537&gt;0,AH537-AJ537,0)</f>
        <v>#VALUE!</v>
      </c>
      <c r="HK537" s="466">
        <f>HK536</f>
        <v>0.84999999999999998</v>
      </c>
      <c r="HL537" s="424">
        <f>HL536</f>
        <v>550000</v>
      </c>
      <c r="HM537" s="424">
        <f>HM536</f>
        <v>480000</v>
      </c>
      <c r="HN537" s="465" t="e">
        <f>(DJ537*EZ537+DK537*FH537+DL537*FM537+DM537*FR537+DN537*FW537+DO537*GB537+DS537*GI537+DP537*GM537+DR537*GR537)*1000*2</f>
        <v>#VALUE!</v>
      </c>
      <c r="HO537" s="465" t="e">
        <f>HN537*HK537*$HO$2/HL537*1000000</f>
        <v>#VALUE!</v>
      </c>
      <c r="HP537" s="465" t="e">
        <f>HN537*HK537*$HP$2/HM537*1000000</f>
        <v>#VALUE!</v>
      </c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</row>
    <row customFormat="1" r="538" s="0">
      <c r="A538" s="420">
        <v>527</v>
      </c>
      <c r="B538" s="421">
        <f ca="1">IF(D538=D537,B537,IF(D538="夜班",B537+1,B537))</f>
        <v>43607</v>
      </c>
      <c r="C538" s="422">
        <f>C537</f>
        <v>0.041666666666666699</v>
      </c>
      <c r="D538" s="10" t="str">
        <f ca="1">IF(HOUR(G538)&lt;8,"夜班",IF(HOUR(G538)&lt;16,"白班",IF(HOUR(G538)&lt;24,"中班",0)))</f>
        <v>中班</v>
      </c>
      <c r="E538" s="10" t="e">
        <f ca="1">IF(F538=1,"甲",IF(F538=2,"乙",IF(F538=3,"丙",IF(F538=4,"丁",""))))</f>
        <v>#REF!</v>
      </c>
      <c r="F538" s="10" t="e">
        <f ca="1">SUMPRODUCT((成本日报!$A$3:$A$95=计划!B538)*(成本日报!$B$3:$B$95=计划!$D538),成本日报!$C$3:$C$95)</f>
        <v>#REF!</v>
      </c>
      <c r="G538" s="423">
        <f ca="1">G537+C537</f>
        <v>43607.916666665391</v>
      </c>
      <c r="H538" s="423">
        <f ca="1">$G538+$C538/60*10+$C538*0</f>
        <v>43607.923611109836</v>
      </c>
      <c r="I538" s="423">
        <f ca="1">$G538+$C538/60*18+$C538*0</f>
        <v>43607.929166665388</v>
      </c>
      <c r="J538" s="423">
        <f ca="1">$G538+$C538/60*0+$C538*1</f>
        <v>43607.958333332055</v>
      </c>
      <c r="K538" s="423">
        <f ca="1">$G538+$C538/60*30+$C538*2</f>
        <v>43608.020833332062</v>
      </c>
      <c r="L538" s="423">
        <f ca="1">$G538+$C538/60*0+$C538*3</f>
        <v>43608.041666665391</v>
      </c>
      <c r="M538" s="424" t="str">
        <f>IF(_tag_month_day!A528="","",_tag_month_day!A528)</f>
        <v/>
      </c>
      <c r="N538" s="424" t="str">
        <f>IF(_tag_month_day!B528="","",_tag_month_day!B528)</f>
        <v/>
      </c>
      <c r="O538" s="425" t="e">
        <f>IF(M538+N538=0,"",M538+N538)</f>
        <v>#VALUE!</v>
      </c>
      <c r="P538" s="424" t="str">
        <f>IF(_tag_month_day!C528="","",_tag_month_day!C528)</f>
        <v/>
      </c>
      <c r="Q538" s="424" t="str">
        <f>IF(_tag_month_day!D528="","",_tag_month_day!D528)</f>
        <v/>
      </c>
      <c r="R538" s="426" t="str">
        <f>IF(_tag_month_day!CB528="","",_tag_month_day!CB528/100)</f>
        <v/>
      </c>
      <c r="S538" s="427" t="str">
        <f>IF(_tag_month_day!E528="","",_tag_month_day!E528)</f>
        <v/>
      </c>
      <c r="T538" s="427" t="str">
        <f>IF(_tag_month_day!F528="","",_tag_month_day!F528)</f>
        <v/>
      </c>
      <c r="U538" s="428" t="e">
        <f>S538+T538</f>
        <v>#VALUE!</v>
      </c>
      <c r="V538" s="429" t="e">
        <f>U538/AJ538</f>
        <v>#VALUE!</v>
      </c>
      <c r="W538" s="430" t="str">
        <f>IF(_jhy_month_day!A528="","",_jhy_month_day!A528)</f>
        <v/>
      </c>
      <c r="X538" s="431" t="str">
        <f>IF(_jhy_month_day!B528="","",_jhy_month_day!B528/100)</f>
        <v/>
      </c>
      <c r="Y538" s="431" t="str">
        <f>IF(_jhy_month_day!C528="","",_jhy_month_day!C528/100)</f>
        <v/>
      </c>
      <c r="Z538" s="432">
        <f>Z534+1</f>
        <v>132</v>
      </c>
      <c r="AA538" s="433" t="str">
        <f>IF(_tag_month_day!G528="","",_tag_month_day!G528/100)</f>
        <v/>
      </c>
      <c r="AB538" s="433" t="str">
        <f>IF(_tag_month_day!H528="","",_tag_month_day!H528/100)</f>
        <v/>
      </c>
      <c r="AC538" s="434">
        <f>IF(X538="",AC537,BK538*($AV537*X538+$AW537*FD537+$AX537*FI537+$AY537*FN537+$AZ537*FS537+$BA537*FX537+$BG537*GE537)/(AV537*Y538+AX537*FK537+AW537*FF537+AY537*FP537+AZ537*FU537+BA537*FZ537+BG537*GG537+BB537*GK537+BC537*GN537+BD537*GP537))</f>
        <v>1.59963432013121</v>
      </c>
      <c r="AD538" s="435" t="str">
        <f>IF(AC538=AC537,"",AC538-AC537)</f>
        <v/>
      </c>
      <c r="AE538" s="436" t="str">
        <f>IF(1-AF538=0,"",(1-AF538))</f>
        <v/>
      </c>
      <c r="AF538" s="437">
        <v>1</v>
      </c>
      <c r="AG538" s="10" t="str">
        <f>AG537</f>
        <v>9A3</v>
      </c>
      <c r="AH538" s="438" t="str">
        <f>AH537</f>
        <v/>
      </c>
      <c r="AI538" s="424"/>
      <c r="AJ538" s="10" t="str">
        <f>IF(_tag_month_day!I528="","",_tag_month_day!I528)</f>
        <v/>
      </c>
      <c r="AK538" s="440"/>
      <c r="AL538" s="440"/>
      <c r="AM538" s="440"/>
      <c r="AN538" s="441">
        <f>AN537</f>
        <v>2</v>
      </c>
      <c r="AO538" s="441">
        <f>AO537</f>
        <v>8</v>
      </c>
      <c r="AP538" s="442" t="e">
        <f>(IF(AN538=0,AS537,AS537*(1+AO538/AN538)/(AR538+AO538/AN538)))+AT538</f>
        <v>#VALUE!</v>
      </c>
      <c r="AQ538" s="443" t="str">
        <f>IF(_tag_month_day!J528="","",_tag_month_day!J528/100)</f>
        <v/>
      </c>
      <c r="AR538" s="444">
        <f>AR537</f>
        <v>1.3</v>
      </c>
      <c r="AS538" s="445" t="e">
        <f>AQ538*(AN538*AR538+AO538)/(AN538+AO538)</f>
        <v>#VALUE!</v>
      </c>
      <c r="AT538" s="445" t="e">
        <f>(SUM(BE538:BF538)-SUM(BE537:BF537))*0.05</f>
        <v>#VALUE!</v>
      </c>
      <c r="AU538" s="446" t="str">
        <f>IF(_tag_month_day!CC528="","",IF(_tag_month_day!CC528&gt;0,_tag_month_day!CD528,_tag_month_day!CE528))</f>
        <v/>
      </c>
      <c r="AV538" s="447" t="str">
        <f>IF(_tag_month_day!L528="","",_tag_month_day!L528/100)</f>
        <v/>
      </c>
      <c r="AW538" s="431">
        <f>AW537</f>
        <v>0</v>
      </c>
      <c r="AX538" s="431">
        <f>AX537</f>
        <v>0</v>
      </c>
      <c r="AY538" s="431" t="str">
        <f>IF(_tag_month_day!M528="","",_tag_month_day!M528/100)</f>
        <v/>
      </c>
      <c r="AZ538" s="431" t="str">
        <f>IF(_tag_month_day!N528="","",_tag_month_day!N528/100)</f>
        <v/>
      </c>
      <c r="BA538" s="431" t="str">
        <f>IF(_tag_month_day!O528="","",_tag_month_day!O528/100)</f>
        <v/>
      </c>
      <c r="BB538" s="448" t="str">
        <f>IF(_tag_month_day!P528="","",_tag_month_day!P528/100)</f>
        <v/>
      </c>
      <c r="BC538" s="448">
        <f>BC537</f>
        <v>0</v>
      </c>
      <c r="BD538" s="448" t="str">
        <f>IF(_tag_month_day!Q528="","",_tag_month_day!Q528/100)</f>
        <v/>
      </c>
      <c r="BE538" s="449" t="str">
        <f>IF(_tag_month_day!R528="","",_tag_month_day!R528/100)</f>
        <v/>
      </c>
      <c r="BF538" s="388" t="e">
        <f>(AU538*(100+BE538*100))/(AJ538-AU538)/100</f>
        <v>#VALUE!</v>
      </c>
      <c r="BG538" s="450" t="e">
        <f>BE538+BF538</f>
        <v>#VALUE!</v>
      </c>
      <c r="BH538" s="451" t="e">
        <f>SUM(AV538:BF538)</f>
        <v>#VALUE!</v>
      </c>
      <c r="BI538" s="452" t="e">
        <f>IF(CX538=0,BI537,(DK538*查询!$R$5+DL538*查询!$Q$5+DM538*查询!$N$5+DN538*查询!$O$5+DO538*查询!$P$5)*AF538/CX538)</f>
        <v>#VALUE!</v>
      </c>
      <c r="BJ538" s="452" t="e">
        <f>IF(CX538=0,BJ537,(DP538*查询!$S$5+DQ538*查询!$T$5+DR538*查询!$U$5)*AF538/CX538)</f>
        <v>#VALUE!</v>
      </c>
      <c r="BK538" s="452">
        <f>BK537</f>
        <v>1</v>
      </c>
      <c r="BL538" s="453" t="e">
        <f>SUMPRODUCT((AV538:BA538)*(GS538:GX538))/((GS538:GX538)+SUM(BB538:BD538)*GY538+BG538*GZ538)</f>
        <v>#VALUE!</v>
      </c>
      <c r="BM538" s="453" t="e">
        <f>BK538*($AV538*FB538+$AW538*FD538+$AX538*FI538+$AY538*FN538+$AZ538*FS538+$BA538*FX538+$BG538*GE538)/(AV538*EY538+AX538*FK538+AW538*FF538+AY538*FP538+AZ538*FU538+BA538*FZ538+BG538*GG538+BB538*GK538+BC538*GN538+BD538*GP538)</f>
        <v>#VALUE!</v>
      </c>
      <c r="BN538" s="453" t="e">
        <f>($AV538*FC538+$AX538*FJ538+$AW538*FE538+$AY538*FO538+$AZ538*FT538+$BA538*FY538+$BG538*GF538)/($AV538*FA538+BG538*GH538+BB538*GL538+BC538*GO538+BD538*GQ538+BA538*GA538)</f>
        <v>#VALUE!</v>
      </c>
      <c r="BO538" s="454" t="e">
        <f>SUMPRODUCT(AV538:BA538*GS538:GX538)/(GS538:GX538+(BB538+BC538+BD538)*GY538+BG538)</f>
        <v>#VALUE!</v>
      </c>
      <c r="BP538" s="454" t="e">
        <f>SUMPRODUCT(AV538:BA538*GS538:GX538)/(GS538:GX538+(BB538+BC538+BD538)*GY538+BG538)</f>
        <v>#VALUE!</v>
      </c>
      <c r="BQ538" s="454" t="e">
        <f>SUMPRODUCT(AV538:BA538*GS538:GX538)/(GS538:GX538+(BB538+BC538+BD538)*GY538+BG538)</f>
        <v>#VALUE!</v>
      </c>
      <c r="BR538" s="453" t="str">
        <f>IF(_tag_month_day!T528="","",_tag_month_day!T528)</f>
        <v/>
      </c>
      <c r="BS538" s="453" t="str">
        <f>IF(_tag_month_day!U528="","",_tag_month_day!U528)</f>
        <v/>
      </c>
      <c r="BT538" s="455" t="str">
        <f>IF(CK538="","",IF((CK538&gt;=BV538-0.12)*(CK538&lt;=BV538+0.12),"合格","不合格"))</f>
        <v/>
      </c>
      <c r="BU538" s="456" t="str">
        <f>IF(_tag_month_day!V528="","",_tag_month_day!V528)</f>
        <v/>
      </c>
      <c r="BV538" s="457" t="str">
        <f>IF(_tag_month_day!W528="","",_tag_month_day!W528)</f>
        <v/>
      </c>
      <c r="BW538" s="458" t="str">
        <f>IF(_tag_month_day!X528="","",_tag_month_day!X528)</f>
        <v/>
      </c>
      <c r="BX538" s="458" t="str">
        <f>IF(_tag_month_day!Y528="","",_tag_month_day!Y528)</f>
        <v/>
      </c>
      <c r="BY538" s="459">
        <f ca="1">L538</f>
        <v>43608.041666665391</v>
      </c>
      <c r="BZ538" s="460"/>
      <c r="CA538" s="461"/>
      <c r="CB538" s="424" t="str">
        <f>IF(_tag_month_day!Z528="","",_tag_month_day!Z528)</f>
        <v/>
      </c>
      <c r="CC538" s="424" t="str">
        <f>IF(_tag_month_day!AA528="","",_tag_month_day!AA528)</f>
        <v/>
      </c>
      <c r="CD538" s="424" t="str">
        <f>IF(_tag_month_day!AB528="","",_tag_month_day!AB528)</f>
        <v/>
      </c>
      <c r="CE538" s="424" t="str">
        <f>IF(_tag_month_day!AC528="","",_tag_month_day!AC528)</f>
        <v/>
      </c>
      <c r="CF538" s="424" t="str">
        <f>IF(_tag_month_day!AD528="","",_tag_month_day!AD528)</f>
        <v/>
      </c>
      <c r="CG538" s="424" t="str">
        <f>IF(_tag_month_day!AE528="","",_tag_month_day!AE528)</f>
        <v/>
      </c>
      <c r="CH538" s="424" t="str">
        <f>IF(_tag_month_day!AF528="","",_tag_month_day!AF528)</f>
        <v/>
      </c>
      <c r="CI538" s="424" t="str">
        <f>IF(_tag_month_day!AG528="","",_tag_month_day!AG528)</f>
        <v/>
      </c>
      <c r="CJ538" s="424" t="str">
        <f>IF(_tag_month_day!AH528="","",_tag_month_day!AH528)</f>
        <v/>
      </c>
      <c r="CK538" s="424" t="str">
        <f>IF(_tag_month_day!AI528="","",_tag_month_day!AI528)</f>
        <v/>
      </c>
      <c r="CL538" s="4" t="str">
        <f>IF(_tag_month_day!AJ528="","",_tag_month_day!AJ528)</f>
        <v/>
      </c>
      <c r="CM538" s="4" t="str">
        <f>IF(_tag_month_day!AK528="","",_tag_month_day!AK528)</f>
        <v/>
      </c>
      <c r="CN538" s="4" t="str">
        <f>IF(_tag_month_day!AL528="","",_tag_month_day!AL528)</f>
        <v/>
      </c>
      <c r="CO538" s="4" t="str">
        <f>IF(_tag_month_day!AM528="","",_tag_month_day!AM528)</f>
        <v/>
      </c>
      <c r="CP538" s="4" t="str">
        <f>IF(_tag_month_day!AN528="","",_tag_month_day!AN528)</f>
        <v/>
      </c>
      <c r="CQ538" s="4" t="str">
        <f>IF(_tag_month_day!AO528="","",_tag_month_day!AO528)</f>
        <v/>
      </c>
      <c r="CR538" s="462" t="str">
        <f>IF(_tag_month_day!AP528="","",_tag_month_day!AP528)</f>
        <v/>
      </c>
      <c r="CS538" s="463" t="str">
        <f>IF(_tag_month_day!AQ528="","",_tag_month_day!AQ528)</f>
        <v/>
      </c>
      <c r="CT538" s="4" t="str">
        <f>IF(_tag_month_day!AR528="","",_tag_month_day!AR528)</f>
        <v/>
      </c>
      <c r="CU538" s="464" t="e">
        <f>DU538/AJ538</f>
        <v>#VALUE!</v>
      </c>
      <c r="CV538" s="451" t="e">
        <f>BG538/BH538</f>
        <v>#VALUE!</v>
      </c>
      <c r="CW538" s="465" t="e">
        <f>AJ538*(1-CV538)*CU538*AF538</f>
        <v>#VALUE!</v>
      </c>
      <c r="CX538" s="465" t="e">
        <f>CW538*94%</f>
        <v>#VALUE!</v>
      </c>
      <c r="CY538" s="466" t="e">
        <f>IF(CX538=0,0,DS538/(DS538+CX538))</f>
        <v>#VALUE!</v>
      </c>
      <c r="CZ538" s="465" t="e">
        <f>$AJ538*EF538</f>
        <v>#VALUE!</v>
      </c>
      <c r="DA538" s="465" t="e">
        <f>$AJ538*EG538</f>
        <v>#VALUE!</v>
      </c>
      <c r="DB538" s="465" t="e">
        <f>$AJ538*EH538</f>
        <v>#VALUE!</v>
      </c>
      <c r="DC538" s="465" t="e">
        <f>$AJ538*EI538</f>
        <v>#VALUE!</v>
      </c>
      <c r="DD538" s="465" t="e">
        <f>$AJ538*EJ538</f>
        <v>#VALUE!</v>
      </c>
      <c r="DE538" s="465" t="e">
        <f>$AJ538*EK538</f>
        <v>#VALUE!</v>
      </c>
      <c r="DF538" s="465" t="e">
        <f>$AJ538*EL538</f>
        <v>#VALUE!</v>
      </c>
      <c r="DG538" s="465" t="e">
        <f>$AJ538*EM538</f>
        <v>#VALUE!</v>
      </c>
      <c r="DH538" s="465" t="e">
        <f>$AJ538*EN538</f>
        <v>#VALUE!</v>
      </c>
      <c r="DI538" s="465" t="e">
        <f>$AJ538*EO538</f>
        <v>#VALUE!</v>
      </c>
      <c r="DJ538" s="465" t="e">
        <f>CZ538*(1-EP538)</f>
        <v>#VALUE!</v>
      </c>
      <c r="DK538" s="465" t="e">
        <f>DA538*(1-ER538)</f>
        <v>#VALUE!</v>
      </c>
      <c r="DL538" s="465" t="e">
        <f>DB538*(1-EQ538)</f>
        <v>#VALUE!</v>
      </c>
      <c r="DM538" s="465" t="e">
        <f>DC538*(1-ES538)</f>
        <v>#VALUE!</v>
      </c>
      <c r="DN538" s="465" t="e">
        <f>DD538*(1-ET538)</f>
        <v>#VALUE!</v>
      </c>
      <c r="DO538" s="465" t="e">
        <f>DE538</f>
        <v>#VALUE!</v>
      </c>
      <c r="DP538" s="465" t="e">
        <f>DF538*(1-EU538)</f>
        <v>#VALUE!</v>
      </c>
      <c r="DQ538" s="465" t="e">
        <f>DG538*(1-EV538)</f>
        <v>#VALUE!</v>
      </c>
      <c r="DR538" s="465" t="e">
        <f>DH538*(1-EW538)</f>
        <v>#VALUE!</v>
      </c>
      <c r="DS538" s="465" t="e">
        <f>DI538</f>
        <v>#VALUE!</v>
      </c>
      <c r="DT538" s="465" t="e">
        <f>SUM(DJ538:DS538)</f>
        <v>#VALUE!</v>
      </c>
      <c r="DU538" s="465" t="e">
        <f>(GS538:GX538)+(DP538+DQ538+DR538)*GY538+DS538</f>
        <v>#VALUE!</v>
      </c>
      <c r="DV538" s="451" t="e">
        <f>AV538/$BH538/(1-EP538)</f>
        <v>#VALUE!</v>
      </c>
      <c r="DW538" s="451" t="e">
        <f>AW538/$BH538/(1-ER538)</f>
        <v>#VALUE!</v>
      </c>
      <c r="DX538" s="451" t="e">
        <f>AX538/$BH538/(1-EQ538)</f>
        <v>#VALUE!</v>
      </c>
      <c r="DY538" s="451" t="e">
        <f>AY538/$BH538/(1-ES538)</f>
        <v>#VALUE!</v>
      </c>
      <c r="DZ538" s="451" t="e">
        <f>AZ538/$BH538/(1-ET538)</f>
        <v>#VALUE!</v>
      </c>
      <c r="EA538" s="451" t="e">
        <f>BA538/$BH538/(1-AX538)</f>
        <v>#VALUE!</v>
      </c>
      <c r="EB538" s="451" t="e">
        <f>BB538/$BH538/(1-EU538)</f>
        <v>#VALUE!</v>
      </c>
      <c r="EC538" s="451" t="e">
        <f>BC538/$BH538/(1-EV538)</f>
        <v>#VALUE!</v>
      </c>
      <c r="ED538" s="451" t="e">
        <f>BD538/$BH538/(1-EW538)</f>
        <v>#VALUE!</v>
      </c>
      <c r="EE538" s="451" t="e">
        <f>BG538/BH538</f>
        <v>#VALUE!</v>
      </c>
      <c r="EF538" s="451" t="e">
        <f>DV538/SUM($DV538:$EE538)</f>
        <v>#VALUE!</v>
      </c>
      <c r="EG538" s="451" t="e">
        <f>DW538/SUM($DV538:$EE538)</f>
        <v>#VALUE!</v>
      </c>
      <c r="EH538" s="451" t="e">
        <f>DX538/SUM($DV538:$EE538)</f>
        <v>#VALUE!</v>
      </c>
      <c r="EI538" s="451" t="e">
        <f>DY538/SUM($DV538:$EE538)</f>
        <v>#VALUE!</v>
      </c>
      <c r="EJ538" s="451" t="e">
        <f>DZ538/SUM($DV538:$EE538)</f>
        <v>#VALUE!</v>
      </c>
      <c r="EK538" s="451" t="e">
        <f>EA538/SUM($DV538:$EE538)</f>
        <v>#VALUE!</v>
      </c>
      <c r="EL538" s="451" t="e">
        <f>EB538/SUM($DV538:$EE538)</f>
        <v>#VALUE!</v>
      </c>
      <c r="EM538" s="451" t="e">
        <f>EC538/SUM($DV538:$EE538)</f>
        <v>#VALUE!</v>
      </c>
      <c r="EN538" s="451" t="e">
        <f>ED538/SUM($DV538:$EE538)</f>
        <v>#VALUE!</v>
      </c>
      <c r="EO538" s="451" t="e">
        <f>EE538/SUM($DV538:$EE538)</f>
        <v>#VALUE!</v>
      </c>
      <c r="EP538" s="450">
        <f>EP537</f>
        <v>0.080000000000000002</v>
      </c>
      <c r="EQ538" s="450">
        <f>EQ537</f>
        <v>0.014999999999999999</v>
      </c>
      <c r="ER538" s="450">
        <f>ER537</f>
        <v>0.014999999999999999</v>
      </c>
      <c r="ES538" s="450">
        <f>ES537</f>
        <v>0.014999999999999999</v>
      </c>
      <c r="ET538" s="450">
        <f>ET537</f>
        <v>0.014999999999999999</v>
      </c>
      <c r="EU538" s="450">
        <f>EU537</f>
        <v>0.089999999999999997</v>
      </c>
      <c r="EV538" s="450">
        <f>EV537</f>
        <v>0.089999999999999997</v>
      </c>
      <c r="EW538" s="450">
        <f>EW537</f>
        <v>0.089999999999999997</v>
      </c>
      <c r="EX538" s="431" t="str">
        <f>IF(_tag_month_day!AS528="","",_tag_month_day!AS528/100)</f>
        <v/>
      </c>
      <c r="EY538" s="431" t="str">
        <f>IF(_tag_month_day!AT528="","",_tag_month_day!AT528/100)</f>
        <v/>
      </c>
      <c r="EZ538" s="431" t="str">
        <f>IF(_tag_month_day!AU528="","",_tag_month_day!AU528/100)</f>
        <v/>
      </c>
      <c r="FA538" s="431" t="str">
        <f>IF(_tag_month_day!AV528="","",_tag_month_day!AV528/100)</f>
        <v/>
      </c>
      <c r="FB538" s="431" t="str">
        <f>IF(_tag_month_day!AW528="","",_tag_month_day!AW528/100)</f>
        <v/>
      </c>
      <c r="FC538" s="431" t="str">
        <f>IF(_tag_month_day!AX528="","",_tag_month_day!AX528/100)</f>
        <v/>
      </c>
      <c r="FD538" s="449" t="str">
        <f>IF(_tag_month_day!AY528="","",_tag_month_day!AY528/100)</f>
        <v/>
      </c>
      <c r="FE538" s="449" t="str">
        <f>IF(_tag_month_day!AZ528="","",_tag_month_day!AZ528/100)</f>
        <v/>
      </c>
      <c r="FF538" s="449" t="str">
        <f>IF(_tag_month_day!BA528="","",_tag_month_day!BA528/100)</f>
        <v/>
      </c>
      <c r="FG538" s="449" t="str">
        <f>IF(_tag_month_day!BB528="","",_tag_month_day!BB528/100)</f>
        <v/>
      </c>
      <c r="FH538" s="467" t="str">
        <f>IF(_tag_month_day!BC528="","",_tag_month_day!BC528/100)</f>
        <v/>
      </c>
      <c r="FI538" s="449">
        <f>FI537</f>
        <v>0.40999999999999998</v>
      </c>
      <c r="FJ538" s="449">
        <f>FJ537</f>
        <v>0.11</v>
      </c>
      <c r="FK538" s="449">
        <f>FK537</f>
        <v>0.014999999999999999</v>
      </c>
      <c r="FL538" s="449">
        <f>FL537</f>
        <v>0</v>
      </c>
      <c r="FM538" s="467">
        <f>FM537</f>
        <v>0.0001</v>
      </c>
      <c r="FN538" s="449">
        <f>FN537</f>
        <v>0.32000000000000001</v>
      </c>
      <c r="FO538" s="449">
        <f>FO537</f>
        <v>0.20000000000000001</v>
      </c>
      <c r="FP538" s="449">
        <f>FP537</f>
        <v>0.01</v>
      </c>
      <c r="FQ538" s="449">
        <f>FQ537</f>
        <v>0</v>
      </c>
      <c r="FR538" s="467">
        <f>FR537</f>
        <v>0.0001</v>
      </c>
      <c r="FS538" s="449" t="str">
        <f>IF(_tag_month_day!BD528="","",_tag_month_day!BD528/100)</f>
        <v/>
      </c>
      <c r="FT538" s="449" t="str">
        <f>IF(_tag_month_day!BE528="","",_tag_month_day!BE528/100)</f>
        <v/>
      </c>
      <c r="FU538" s="449" t="str">
        <f>IF(_tag_month_day!BF528="","",_tag_month_day!BF528/100)</f>
        <v/>
      </c>
      <c r="FV538" s="449" t="str">
        <f>IF(_tag_month_day!BG528="","",_tag_month_day!BG528/100)</f>
        <v/>
      </c>
      <c r="FW538" s="467" t="str">
        <f>IF(_tag_month_day!BH528="","",_tag_month_day!BH528/100)</f>
        <v/>
      </c>
      <c r="FX538" s="449" t="str">
        <f>IF(_tag_month_day!BI528="","",_tag_month_day!BI528/100)</f>
        <v/>
      </c>
      <c r="FY538" s="449" t="str">
        <f>IF(_tag_month_day!BJ528="","",_tag_month_day!BJ528/100)</f>
        <v/>
      </c>
      <c r="FZ538" s="468" t="str">
        <f>IF(_tag_month_day!BK528="","",_tag_month_day!BK528/100)</f>
        <v/>
      </c>
      <c r="GA538" s="449" t="str">
        <f>IF(_tag_month_day!BL528="","",_tag_month_day!BL528/100)</f>
        <v/>
      </c>
      <c r="GB538" s="467" t="str">
        <f>IF(_tag_month_day!BM528="","",_tag_month_day!BM528/100)</f>
        <v/>
      </c>
      <c r="GC538" s="431" t="str">
        <f>IF(_tag_month_day!BN528="","",_tag_month_day!BN528/100)</f>
        <v/>
      </c>
      <c r="GD538" s="431" t="str">
        <f>IF(_tag_month_day!BO528="","",_tag_month_day!BO528/100)</f>
        <v/>
      </c>
      <c r="GE538" s="431" t="str">
        <f>IF(_tag_month_day!BP528="","",_tag_month_day!BP528/100)</f>
        <v/>
      </c>
      <c r="GF538" s="431" t="str">
        <f>IF(_tag_month_day!BQ528="","",_tag_month_day!BQ528/100)</f>
        <v/>
      </c>
      <c r="GG538" s="431" t="str">
        <f>IF(_tag_month_day!BR528="","",_tag_month_day!BR528/100)</f>
        <v/>
      </c>
      <c r="GH538" s="431" t="str">
        <f>IF(_tag_month_day!BS528="","",_tag_month_day!BS528/100)</f>
        <v/>
      </c>
      <c r="GI538" s="467" t="str">
        <f>IF(_tag_month_day!BT528="","",_tag_month_day!BT528/100)</f>
        <v/>
      </c>
      <c r="GJ538" s="469" t="str">
        <f>IF(_tag_month_day!BU528="","",_tag_month_day!BU528/100)</f>
        <v/>
      </c>
      <c r="GK538" s="470">
        <f>GK537</f>
        <v>0.070000000000000007</v>
      </c>
      <c r="GL538" s="470">
        <f>GL537</f>
        <v>0.029999999999999999</v>
      </c>
      <c r="GM538" s="471" t="str">
        <f>IF(_tag_month_day!BX528="","",_tag_month_day!BX528/100)</f>
        <v/>
      </c>
      <c r="GN538" s="470">
        <f>GN537</f>
        <v>0.070000000000000007</v>
      </c>
      <c r="GO538" s="470">
        <f>GO537</f>
        <v>0.029999999999999999</v>
      </c>
      <c r="GP538" s="470">
        <f>GP537</f>
        <v>0.089999999999999997</v>
      </c>
      <c r="GQ538" s="470">
        <f>GQ537</f>
        <v>0.029999999999999999</v>
      </c>
      <c r="GR538" s="471" t="str">
        <f>IF(_tag_month_day!CA528="","",_tag_month_day!CA528/100)</f>
        <v/>
      </c>
      <c r="GS538" s="472">
        <f>GS537</f>
        <v>0.95299999999999996</v>
      </c>
      <c r="GT538" s="472">
        <f>GT537</f>
        <v>0.55000000000000004</v>
      </c>
      <c r="GU538" s="472">
        <f>GU537</f>
        <v>0.55000000000000004</v>
      </c>
      <c r="GV538" s="472">
        <f>GV537</f>
        <v>0.55000000000000004</v>
      </c>
      <c r="GW538" s="472">
        <f>GW537</f>
        <v>0.5</v>
      </c>
      <c r="GX538" s="472">
        <f>GX537</f>
        <v>0.93500000000000005</v>
      </c>
      <c r="GY538" s="472">
        <f>GY537</f>
        <v>0.14999999999999999</v>
      </c>
      <c r="GZ538" s="472">
        <f>GZ537</f>
        <v>1</v>
      </c>
      <c r="HA538" s="474">
        <f>HA537</f>
        <v>0.047</v>
      </c>
      <c r="HB538" s="474">
        <f>HB537</f>
        <v>0.45000000000000001</v>
      </c>
      <c r="HC538" s="474">
        <f>HC537</f>
        <v>0.45000000000000001</v>
      </c>
      <c r="HD538" s="474">
        <f>HD537</f>
        <v>0.45000000000000001</v>
      </c>
      <c r="HE538" s="474">
        <f>HE537</f>
        <v>0.5</v>
      </c>
      <c r="HF538" s="474">
        <f>HF537</f>
        <v>0.065000000000000002</v>
      </c>
      <c r="HG538" s="474">
        <f>HG537</f>
        <v>0.84999999999999998</v>
      </c>
      <c r="HH538" s="474">
        <f>HH537</f>
        <v>0</v>
      </c>
      <c r="HI538" s="10">
        <f>IF(BZ538&lt;&gt;"",CK538-BV538,0)</f>
        <v>0</v>
      </c>
      <c r="HJ538" s="10" t="e">
        <f>IF(AJ538&gt;0,AH538-AJ538,0)</f>
        <v>#VALUE!</v>
      </c>
      <c r="HK538" s="466">
        <f>HK537</f>
        <v>0.84999999999999998</v>
      </c>
      <c r="HL538" s="424">
        <f>HL537</f>
        <v>550000</v>
      </c>
      <c r="HM538" s="424">
        <f>HM537</f>
        <v>480000</v>
      </c>
      <c r="HN538" s="465" t="e">
        <f>(DJ538*EZ538+DK538*FH538+DL538*FM538+DM538*FR538+DN538*FW538+DO538*GB538+DS538*GI538+DP538*GM538+DR538*GR538)*1000*2</f>
        <v>#VALUE!</v>
      </c>
      <c r="HO538" s="465" t="e">
        <f>HN538*HK538*$HO$2/HL538*1000000</f>
        <v>#VALUE!</v>
      </c>
      <c r="HP538" s="465" t="e">
        <f>HN538*HK538*$HP$2/HM538*1000000</f>
        <v>#VALUE!</v>
      </c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</row>
    <row customFormat="1" r="539" s="0">
      <c r="A539" s="420">
        <v>528</v>
      </c>
      <c r="B539" s="421">
        <f ca="1">IF(D539=D538,B538,IF(D539="夜班",B538+1,B538))</f>
        <v>43607</v>
      </c>
      <c r="C539" s="422">
        <f>C538</f>
        <v>0.041666666666666699</v>
      </c>
      <c r="D539" s="10" t="str">
        <f ca="1">IF(HOUR(G539)&lt;8,"夜班",IF(HOUR(G539)&lt;16,"白班",IF(HOUR(G539)&lt;24,"中班",0)))</f>
        <v>中班</v>
      </c>
      <c r="E539" s="10" t="e">
        <f ca="1">IF(F539=1,"甲",IF(F539=2,"乙",IF(F539=3,"丙",IF(F539=4,"丁",""))))</f>
        <v>#REF!</v>
      </c>
      <c r="F539" s="10" t="e">
        <f ca="1">SUMPRODUCT((成本日报!$A$3:$A$95=计划!B539)*(成本日报!$B$3:$B$95=计划!$D539),成本日报!$C$3:$C$95)</f>
        <v>#REF!</v>
      </c>
      <c r="G539" s="423">
        <f ca="1">G538+C538</f>
        <v>43607.958333332055</v>
      </c>
      <c r="H539" s="423">
        <f ca="1">$G539+$C539/60*10+$C539*0</f>
        <v>43607.9652777765</v>
      </c>
      <c r="I539" s="423">
        <f ca="1">$G539+$C539/60*18+$C539*0</f>
        <v>43607.970833332052</v>
      </c>
      <c r="J539" s="423">
        <f ca="1">$G539+$C539/60*0+$C539*1</f>
        <v>43607.999999998719</v>
      </c>
      <c r="K539" s="423">
        <f ca="1">$G539+$C539/60*30+$C539*2</f>
        <v>43608.062499998727</v>
      </c>
      <c r="L539" s="423">
        <f ca="1">$G539+$C539/60*0+$C539*3</f>
        <v>43608.083333332055</v>
      </c>
      <c r="M539" s="424" t="str">
        <f>IF(_tag_month_day!A529="","",_tag_month_day!A529)</f>
        <v/>
      </c>
      <c r="N539" s="424" t="str">
        <f>IF(_tag_month_day!B529="","",_tag_month_day!B529)</f>
        <v/>
      </c>
      <c r="O539" s="425" t="e">
        <f>IF(M539+N539=0,"",M539+N539)</f>
        <v>#VALUE!</v>
      </c>
      <c r="P539" s="424" t="str">
        <f>IF(_tag_month_day!C529="","",_tag_month_day!C529)</f>
        <v/>
      </c>
      <c r="Q539" s="424" t="str">
        <f>IF(_tag_month_day!D529="","",_tag_month_day!D529)</f>
        <v/>
      </c>
      <c r="R539" s="426" t="str">
        <f>IF(_tag_month_day!CB529="","",_tag_month_day!CB529/100)</f>
        <v/>
      </c>
      <c r="S539" s="427" t="str">
        <f>IF(_tag_month_day!E529="","",_tag_month_day!E529)</f>
        <v/>
      </c>
      <c r="T539" s="427" t="str">
        <f>IF(_tag_month_day!F529="","",_tag_month_day!F529)</f>
        <v/>
      </c>
      <c r="U539" s="428" t="e">
        <f>S539+T539</f>
        <v>#VALUE!</v>
      </c>
      <c r="V539" s="429" t="e">
        <f>U539/AJ539</f>
        <v>#VALUE!</v>
      </c>
      <c r="W539" s="430" t="str">
        <f>IF(_jhy_month_day!A529="","",_jhy_month_day!A529)</f>
        <v/>
      </c>
      <c r="X539" s="431" t="str">
        <f>IF(_jhy_month_day!B529="","",_jhy_month_day!B529/100)</f>
        <v/>
      </c>
      <c r="Y539" s="431" t="str">
        <f>IF(_jhy_month_day!C529="","",_jhy_month_day!C529/100)</f>
        <v/>
      </c>
      <c r="Z539" s="432">
        <f>Z535+1</f>
        <v>132</v>
      </c>
      <c r="AA539" s="433" t="str">
        <f>IF(_tag_month_day!G529="","",_tag_month_day!G529/100)</f>
        <v/>
      </c>
      <c r="AB539" s="433" t="str">
        <f>IF(_tag_month_day!H529="","",_tag_month_day!H529/100)</f>
        <v/>
      </c>
      <c r="AC539" s="434">
        <f>IF(X539="",AC538,BK539*($AV538*X539+$AW538*FD538+$AX538*FI538+$AY538*FN538+$AZ538*FS538+$BA538*FX538+$BG538*GE538)/(AV538*Y539+AX538*FK538+AW538*FF538+AY538*FP538+AZ538*FU538+BA538*FZ538+BG538*GG538+BB538*GK538+BC538*GN538+BD538*GP538))</f>
        <v>1.59963432013121</v>
      </c>
      <c r="AD539" s="435" t="str">
        <f>IF(AC539=AC538,"",AC539-AC538)</f>
        <v/>
      </c>
      <c r="AE539" s="436" t="str">
        <f>IF(1-AF539=0,"",(1-AF539))</f>
        <v/>
      </c>
      <c r="AF539" s="437">
        <v>1</v>
      </c>
      <c r="AG539" s="10" t="str">
        <f>AG538</f>
        <v>9A3</v>
      </c>
      <c r="AH539" s="438" t="str">
        <f>AH538</f>
        <v/>
      </c>
      <c r="AI539" s="424"/>
      <c r="AJ539" s="10" t="str">
        <f>IF(_tag_month_day!I529="","",_tag_month_day!I529)</f>
        <v/>
      </c>
      <c r="AK539" s="440"/>
      <c r="AL539" s="440"/>
      <c r="AM539" s="440"/>
      <c r="AN539" s="441">
        <f>AN538</f>
        <v>2</v>
      </c>
      <c r="AO539" s="441">
        <f>AO538</f>
        <v>8</v>
      </c>
      <c r="AP539" s="442" t="e">
        <f>(IF(AN539=0,AS538,AS538*(1+AO539/AN539)/(AR539+AO539/AN539)))+AT539</f>
        <v>#VALUE!</v>
      </c>
      <c r="AQ539" s="443" t="str">
        <f>IF(_tag_month_day!J529="","",_tag_month_day!J529/100)</f>
        <v/>
      </c>
      <c r="AR539" s="444">
        <f>AR538</f>
        <v>1.3</v>
      </c>
      <c r="AS539" s="445" t="e">
        <f>AQ539*(AN539*AR539+AO539)/(AN539+AO539)</f>
        <v>#VALUE!</v>
      </c>
      <c r="AT539" s="445" t="e">
        <f>(SUM(BE539:BF539)-SUM(BE538:BF538))*0.05</f>
        <v>#VALUE!</v>
      </c>
      <c r="AU539" s="446" t="str">
        <f>IF(_tag_month_day!CC529="","",IF(_tag_month_day!CC529&gt;0,_tag_month_day!CD529,_tag_month_day!CE529))</f>
        <v/>
      </c>
      <c r="AV539" s="447" t="str">
        <f>IF(_tag_month_day!L529="","",_tag_month_day!L529/100)</f>
        <v/>
      </c>
      <c r="AW539" s="431">
        <f>AW538</f>
        <v>0</v>
      </c>
      <c r="AX539" s="431">
        <f>AX538</f>
        <v>0</v>
      </c>
      <c r="AY539" s="431" t="str">
        <f>IF(_tag_month_day!M529="","",_tag_month_day!M529/100)</f>
        <v/>
      </c>
      <c r="AZ539" s="431" t="str">
        <f>IF(_tag_month_day!N529="","",_tag_month_day!N529/100)</f>
        <v/>
      </c>
      <c r="BA539" s="431" t="str">
        <f>IF(_tag_month_day!O529="","",_tag_month_day!O529/100)</f>
        <v/>
      </c>
      <c r="BB539" s="448" t="str">
        <f>IF(_tag_month_day!P529="","",_tag_month_day!P529/100)</f>
        <v/>
      </c>
      <c r="BC539" s="448">
        <f>BC538</f>
        <v>0</v>
      </c>
      <c r="BD539" s="448" t="str">
        <f>IF(_tag_month_day!Q529="","",_tag_month_day!Q529/100)</f>
        <v/>
      </c>
      <c r="BE539" s="449" t="str">
        <f>IF(_tag_month_day!R529="","",_tag_month_day!R529/100)</f>
        <v/>
      </c>
      <c r="BF539" s="388" t="e">
        <f>(AU539*(100+BE539*100))/(AJ539-AU539)/100</f>
        <v>#VALUE!</v>
      </c>
      <c r="BG539" s="450" t="e">
        <f>BE539+BF539</f>
        <v>#VALUE!</v>
      </c>
      <c r="BH539" s="451" t="e">
        <f>SUM(AV539:BF539)</f>
        <v>#VALUE!</v>
      </c>
      <c r="BI539" s="452" t="e">
        <f>IF(CX539=0,BI538,(DK539*查询!$R$5+DL539*查询!$Q$5+DM539*查询!$N$5+DN539*查询!$O$5+DO539*查询!$P$5)*AF539/CX539)</f>
        <v>#VALUE!</v>
      </c>
      <c r="BJ539" s="452" t="e">
        <f>IF(CX539=0,BJ538,(DP539*查询!$S$5+DQ539*查询!$T$5+DR539*查询!$U$5)*AF539/CX539)</f>
        <v>#VALUE!</v>
      </c>
      <c r="BK539" s="452">
        <f>BK538</f>
        <v>1</v>
      </c>
      <c r="BL539" s="453" t="e">
        <f>SUMPRODUCT((AV539:BA539)*(GS539:GX539))/((GS539:GX539)+SUM(BB539:BD539)*GY539+BG539*GZ539)</f>
        <v>#VALUE!</v>
      </c>
      <c r="BM539" s="453" t="e">
        <f>BK539*($AV539*FB539+$AW539*FD539+$AX539*FI539+$AY539*FN539+$AZ539*FS539+$BA539*FX539+$BG539*GE539)/(AV539*EY539+AX539*FK539+AW539*FF539+AY539*FP539+AZ539*FU539+BA539*FZ539+BG539*GG539+BB539*GK539+BC539*GN539+BD539*GP539)</f>
        <v>#VALUE!</v>
      </c>
      <c r="BN539" s="453" t="e">
        <f>($AV539*FC539+$AX539*FJ539+$AW539*FE539+$AY539*FO539+$AZ539*FT539+$BA539*FY539+$BG539*GF539)/($AV539*FA539+BG539*GH539+BB539*GL539+BC539*GO539+BD539*GQ539+BA539*GA539)</f>
        <v>#VALUE!</v>
      </c>
      <c r="BO539" s="454" t="e">
        <f>SUMPRODUCT(AV539:BA539*GS539:GX539)/(GS539:GX539+(BB539+BC539+BD539)*GY539+BG539)</f>
        <v>#VALUE!</v>
      </c>
      <c r="BP539" s="454" t="e">
        <f>SUMPRODUCT(AV539:BA539*GS539:GX539)/(GS539:GX539+(BB539+BC539+BD539)*GY539+BG539)</f>
        <v>#VALUE!</v>
      </c>
      <c r="BQ539" s="454" t="e">
        <f>SUMPRODUCT(AV539:BA539*GS539:GX539)/(GS539:GX539+(BB539+BC539+BD539)*GY539+BG539)</f>
        <v>#VALUE!</v>
      </c>
      <c r="BR539" s="453" t="str">
        <f>IF(_tag_month_day!T529="","",_tag_month_day!T529)</f>
        <v/>
      </c>
      <c r="BS539" s="453" t="str">
        <f>IF(_tag_month_day!U529="","",_tag_month_day!U529)</f>
        <v/>
      </c>
      <c r="BT539" s="455" t="str">
        <f>IF(CK539="","",IF((CK539&gt;=BV539-0.12)*(CK539&lt;=BV539+0.12),"合格","不合格"))</f>
        <v/>
      </c>
      <c r="BU539" s="456" t="str">
        <f>IF(_tag_month_day!V529="","",_tag_month_day!V529)</f>
        <v/>
      </c>
      <c r="BV539" s="457" t="str">
        <f>IF(_tag_month_day!W529="","",_tag_month_day!W529)</f>
        <v/>
      </c>
      <c r="BW539" s="458" t="str">
        <f>IF(_tag_month_day!X529="","",_tag_month_day!X529)</f>
        <v/>
      </c>
      <c r="BX539" s="458" t="str">
        <f>IF(_tag_month_day!Y529="","",_tag_month_day!Y529)</f>
        <v/>
      </c>
      <c r="BY539" s="459">
        <f ca="1">L539</f>
        <v>43608.083333332055</v>
      </c>
      <c r="BZ539" s="460"/>
      <c r="CA539" s="461"/>
      <c r="CB539" s="424" t="str">
        <f>IF(_tag_month_day!Z529="","",_tag_month_day!Z529)</f>
        <v/>
      </c>
      <c r="CC539" s="424" t="str">
        <f>IF(_tag_month_day!AA529="","",_tag_month_day!AA529)</f>
        <v/>
      </c>
      <c r="CD539" s="424" t="str">
        <f>IF(_tag_month_day!AB529="","",_tag_month_day!AB529)</f>
        <v/>
      </c>
      <c r="CE539" s="424" t="str">
        <f>IF(_tag_month_day!AC529="","",_tag_month_day!AC529)</f>
        <v/>
      </c>
      <c r="CF539" s="424" t="str">
        <f>IF(_tag_month_day!AD529="","",_tag_month_day!AD529)</f>
        <v/>
      </c>
      <c r="CG539" s="424" t="str">
        <f>IF(_tag_month_day!AE529="","",_tag_month_day!AE529)</f>
        <v/>
      </c>
      <c r="CH539" s="424" t="str">
        <f>IF(_tag_month_day!AF529="","",_tag_month_day!AF529)</f>
        <v/>
      </c>
      <c r="CI539" s="424" t="str">
        <f>IF(_tag_month_day!AG529="","",_tag_month_day!AG529)</f>
        <v/>
      </c>
      <c r="CJ539" s="424" t="str">
        <f>IF(_tag_month_day!AH529="","",_tag_month_day!AH529)</f>
        <v/>
      </c>
      <c r="CK539" s="424" t="str">
        <f>IF(_tag_month_day!AI529="","",_tag_month_day!AI529)</f>
        <v/>
      </c>
      <c r="CL539" s="4" t="str">
        <f>IF(_tag_month_day!AJ529="","",_tag_month_day!AJ529)</f>
        <v/>
      </c>
      <c r="CM539" s="4" t="str">
        <f>IF(_tag_month_day!AK529="","",_tag_month_day!AK529)</f>
        <v/>
      </c>
      <c r="CN539" s="4" t="str">
        <f>IF(_tag_month_day!AL529="","",_tag_month_day!AL529)</f>
        <v/>
      </c>
      <c r="CO539" s="4" t="str">
        <f>IF(_tag_month_day!AM529="","",_tag_month_day!AM529)</f>
        <v/>
      </c>
      <c r="CP539" s="4" t="str">
        <f>IF(_tag_month_day!AN529="","",_tag_month_day!AN529)</f>
        <v/>
      </c>
      <c r="CQ539" s="4" t="str">
        <f>IF(_tag_month_day!AO529="","",_tag_month_day!AO529)</f>
        <v/>
      </c>
      <c r="CR539" s="462" t="str">
        <f>IF(_tag_month_day!AP529="","",_tag_month_day!AP529)</f>
        <v/>
      </c>
      <c r="CS539" s="463" t="str">
        <f>IF(_tag_month_day!AQ529="","",_tag_month_day!AQ529)</f>
        <v/>
      </c>
      <c r="CT539" s="4" t="str">
        <f>IF(_tag_month_day!AR529="","",_tag_month_day!AR529)</f>
        <v/>
      </c>
      <c r="CU539" s="464" t="e">
        <f>DU539/AJ539</f>
        <v>#VALUE!</v>
      </c>
      <c r="CV539" s="451" t="e">
        <f>BG539/BH539</f>
        <v>#VALUE!</v>
      </c>
      <c r="CW539" s="465" t="e">
        <f>AJ539*(1-CV539)*CU539*AF539</f>
        <v>#VALUE!</v>
      </c>
      <c r="CX539" s="465" t="e">
        <f>CW539*94%</f>
        <v>#VALUE!</v>
      </c>
      <c r="CY539" s="466" t="e">
        <f>IF(CX539=0,0,DS539/(DS539+CX539))</f>
        <v>#VALUE!</v>
      </c>
      <c r="CZ539" s="465" t="e">
        <f>$AJ539*EF539</f>
        <v>#VALUE!</v>
      </c>
      <c r="DA539" s="465" t="e">
        <f>$AJ539*EG539</f>
        <v>#VALUE!</v>
      </c>
      <c r="DB539" s="465" t="e">
        <f>$AJ539*EH539</f>
        <v>#VALUE!</v>
      </c>
      <c r="DC539" s="465" t="e">
        <f>$AJ539*EI539</f>
        <v>#VALUE!</v>
      </c>
      <c r="DD539" s="465" t="e">
        <f>$AJ539*EJ539</f>
        <v>#VALUE!</v>
      </c>
      <c r="DE539" s="465" t="e">
        <f>$AJ539*EK539</f>
        <v>#VALUE!</v>
      </c>
      <c r="DF539" s="465" t="e">
        <f>$AJ539*EL539</f>
        <v>#VALUE!</v>
      </c>
      <c r="DG539" s="465" t="e">
        <f>$AJ539*EM539</f>
        <v>#VALUE!</v>
      </c>
      <c r="DH539" s="465" t="e">
        <f>$AJ539*EN539</f>
        <v>#VALUE!</v>
      </c>
      <c r="DI539" s="465" t="e">
        <f>$AJ539*EO539</f>
        <v>#VALUE!</v>
      </c>
      <c r="DJ539" s="465" t="e">
        <f>CZ539*(1-EP539)</f>
        <v>#VALUE!</v>
      </c>
      <c r="DK539" s="465" t="e">
        <f>DA539*(1-ER539)</f>
        <v>#VALUE!</v>
      </c>
      <c r="DL539" s="465" t="e">
        <f>DB539*(1-EQ539)</f>
        <v>#VALUE!</v>
      </c>
      <c r="DM539" s="465" t="e">
        <f>DC539*(1-ES539)</f>
        <v>#VALUE!</v>
      </c>
      <c r="DN539" s="465" t="e">
        <f>DD539*(1-ET539)</f>
        <v>#VALUE!</v>
      </c>
      <c r="DO539" s="465" t="e">
        <f>DE539</f>
        <v>#VALUE!</v>
      </c>
      <c r="DP539" s="465" t="e">
        <f>DF539*(1-EU539)</f>
        <v>#VALUE!</v>
      </c>
      <c r="DQ539" s="465" t="e">
        <f>DG539*(1-EV539)</f>
        <v>#VALUE!</v>
      </c>
      <c r="DR539" s="465" t="e">
        <f>DH539*(1-EW539)</f>
        <v>#VALUE!</v>
      </c>
      <c r="DS539" s="465" t="e">
        <f>DI539</f>
        <v>#VALUE!</v>
      </c>
      <c r="DT539" s="465" t="e">
        <f>SUM(DJ539:DS539)</f>
        <v>#VALUE!</v>
      </c>
      <c r="DU539" s="465" t="e">
        <f>(GS539:GX539)+(DP539+DQ539+DR539)*GY539+DS539</f>
        <v>#VALUE!</v>
      </c>
      <c r="DV539" s="451" t="e">
        <f>AV539/$BH539/(1-EP539)</f>
        <v>#VALUE!</v>
      </c>
      <c r="DW539" s="451" t="e">
        <f>AW539/$BH539/(1-ER539)</f>
        <v>#VALUE!</v>
      </c>
      <c r="DX539" s="451" t="e">
        <f>AX539/$BH539/(1-EQ539)</f>
        <v>#VALUE!</v>
      </c>
      <c r="DY539" s="451" t="e">
        <f>AY539/$BH539/(1-ES539)</f>
        <v>#VALUE!</v>
      </c>
      <c r="DZ539" s="451" t="e">
        <f>AZ539/$BH539/(1-ET539)</f>
        <v>#VALUE!</v>
      </c>
      <c r="EA539" s="451" t="e">
        <f>BA539/$BH539/(1-AX539)</f>
        <v>#VALUE!</v>
      </c>
      <c r="EB539" s="451" t="e">
        <f>BB539/$BH539/(1-EU539)</f>
        <v>#VALUE!</v>
      </c>
      <c r="EC539" s="451" t="e">
        <f>BC539/$BH539/(1-EV539)</f>
        <v>#VALUE!</v>
      </c>
      <c r="ED539" s="451" t="e">
        <f>BD539/$BH539/(1-EW539)</f>
        <v>#VALUE!</v>
      </c>
      <c r="EE539" s="451" t="e">
        <f>BG539/BH539</f>
        <v>#VALUE!</v>
      </c>
      <c r="EF539" s="451" t="e">
        <f>DV539/SUM($DV539:$EE539)</f>
        <v>#VALUE!</v>
      </c>
      <c r="EG539" s="451" t="e">
        <f>DW539/SUM($DV539:$EE539)</f>
        <v>#VALUE!</v>
      </c>
      <c r="EH539" s="451" t="e">
        <f>DX539/SUM($DV539:$EE539)</f>
        <v>#VALUE!</v>
      </c>
      <c r="EI539" s="451" t="e">
        <f>DY539/SUM($DV539:$EE539)</f>
        <v>#VALUE!</v>
      </c>
      <c r="EJ539" s="451" t="e">
        <f>DZ539/SUM($DV539:$EE539)</f>
        <v>#VALUE!</v>
      </c>
      <c r="EK539" s="451" t="e">
        <f>EA539/SUM($DV539:$EE539)</f>
        <v>#VALUE!</v>
      </c>
      <c r="EL539" s="451" t="e">
        <f>EB539/SUM($DV539:$EE539)</f>
        <v>#VALUE!</v>
      </c>
      <c r="EM539" s="451" t="e">
        <f>EC539/SUM($DV539:$EE539)</f>
        <v>#VALUE!</v>
      </c>
      <c r="EN539" s="451" t="e">
        <f>ED539/SUM($DV539:$EE539)</f>
        <v>#VALUE!</v>
      </c>
      <c r="EO539" s="451" t="e">
        <f>EE539/SUM($DV539:$EE539)</f>
        <v>#VALUE!</v>
      </c>
      <c r="EP539" s="450">
        <f>EP538</f>
        <v>0.080000000000000002</v>
      </c>
      <c r="EQ539" s="450">
        <f>EQ538</f>
        <v>0.014999999999999999</v>
      </c>
      <c r="ER539" s="450">
        <f>ER538</f>
        <v>0.014999999999999999</v>
      </c>
      <c r="ES539" s="450">
        <f>ES538</f>
        <v>0.014999999999999999</v>
      </c>
      <c r="ET539" s="450">
        <f>ET538</f>
        <v>0.014999999999999999</v>
      </c>
      <c r="EU539" s="450">
        <f>EU538</f>
        <v>0.089999999999999997</v>
      </c>
      <c r="EV539" s="450">
        <f>EV538</f>
        <v>0.089999999999999997</v>
      </c>
      <c r="EW539" s="450">
        <f>EW538</f>
        <v>0.089999999999999997</v>
      </c>
      <c r="EX539" s="431" t="str">
        <f>IF(_tag_month_day!AS529="","",_tag_month_day!AS529/100)</f>
        <v/>
      </c>
      <c r="EY539" s="431" t="str">
        <f>IF(_tag_month_day!AT529="","",_tag_month_day!AT529/100)</f>
        <v/>
      </c>
      <c r="EZ539" s="431" t="str">
        <f>IF(_tag_month_day!AU529="","",_tag_month_day!AU529/100)</f>
        <v/>
      </c>
      <c r="FA539" s="431" t="str">
        <f>IF(_tag_month_day!AV529="","",_tag_month_day!AV529/100)</f>
        <v/>
      </c>
      <c r="FB539" s="431" t="str">
        <f>IF(_tag_month_day!AW529="","",_tag_month_day!AW529/100)</f>
        <v/>
      </c>
      <c r="FC539" s="431" t="str">
        <f>IF(_tag_month_day!AX529="","",_tag_month_day!AX529/100)</f>
        <v/>
      </c>
      <c r="FD539" s="449" t="str">
        <f>IF(_tag_month_day!AY529="","",_tag_month_day!AY529/100)</f>
        <v/>
      </c>
      <c r="FE539" s="449" t="str">
        <f>IF(_tag_month_day!AZ529="","",_tag_month_day!AZ529/100)</f>
        <v/>
      </c>
      <c r="FF539" s="449" t="str">
        <f>IF(_tag_month_day!BA529="","",_tag_month_day!BA529/100)</f>
        <v/>
      </c>
      <c r="FG539" s="449" t="str">
        <f>IF(_tag_month_day!BB529="","",_tag_month_day!BB529/100)</f>
        <v/>
      </c>
      <c r="FH539" s="467" t="str">
        <f>IF(_tag_month_day!BC529="","",_tag_month_day!BC529/100)</f>
        <v/>
      </c>
      <c r="FI539" s="449">
        <f>FI538</f>
        <v>0.40999999999999998</v>
      </c>
      <c r="FJ539" s="449">
        <f>FJ538</f>
        <v>0.11</v>
      </c>
      <c r="FK539" s="449">
        <f>FK538</f>
        <v>0.014999999999999999</v>
      </c>
      <c r="FL539" s="449">
        <f>FL538</f>
        <v>0</v>
      </c>
      <c r="FM539" s="467">
        <f>FM538</f>
        <v>0.0001</v>
      </c>
      <c r="FN539" s="449">
        <f>FN538</f>
        <v>0.32000000000000001</v>
      </c>
      <c r="FO539" s="449">
        <f>FO538</f>
        <v>0.20000000000000001</v>
      </c>
      <c r="FP539" s="449">
        <f>FP538</f>
        <v>0.01</v>
      </c>
      <c r="FQ539" s="449">
        <f>FQ538</f>
        <v>0</v>
      </c>
      <c r="FR539" s="467">
        <f>FR538</f>
        <v>0.0001</v>
      </c>
      <c r="FS539" s="449" t="str">
        <f>IF(_tag_month_day!BD529="","",_tag_month_day!BD529/100)</f>
        <v/>
      </c>
      <c r="FT539" s="449" t="str">
        <f>IF(_tag_month_day!BE529="","",_tag_month_day!BE529/100)</f>
        <v/>
      </c>
      <c r="FU539" s="449" t="str">
        <f>IF(_tag_month_day!BF529="","",_tag_month_day!BF529/100)</f>
        <v/>
      </c>
      <c r="FV539" s="449" t="str">
        <f>IF(_tag_month_day!BG529="","",_tag_month_day!BG529/100)</f>
        <v/>
      </c>
      <c r="FW539" s="467" t="str">
        <f>IF(_tag_month_day!BH529="","",_tag_month_day!BH529/100)</f>
        <v/>
      </c>
      <c r="FX539" s="449" t="str">
        <f>IF(_tag_month_day!BI529="","",_tag_month_day!BI529/100)</f>
        <v/>
      </c>
      <c r="FY539" s="449" t="str">
        <f>IF(_tag_month_day!BJ529="","",_tag_month_day!BJ529/100)</f>
        <v/>
      </c>
      <c r="FZ539" s="468" t="str">
        <f>IF(_tag_month_day!BK529="","",_tag_month_day!BK529/100)</f>
        <v/>
      </c>
      <c r="GA539" s="449" t="str">
        <f>IF(_tag_month_day!BL529="","",_tag_month_day!BL529/100)</f>
        <v/>
      </c>
      <c r="GB539" s="467" t="str">
        <f>IF(_tag_month_day!BM529="","",_tag_month_day!BM529/100)</f>
        <v/>
      </c>
      <c r="GC539" s="431" t="str">
        <f>IF(_tag_month_day!BN529="","",_tag_month_day!BN529/100)</f>
        <v/>
      </c>
      <c r="GD539" s="431" t="str">
        <f>IF(_tag_month_day!BO529="","",_tag_month_day!BO529/100)</f>
        <v/>
      </c>
      <c r="GE539" s="431" t="str">
        <f>IF(_tag_month_day!BP529="","",_tag_month_day!BP529/100)</f>
        <v/>
      </c>
      <c r="GF539" s="431" t="str">
        <f>IF(_tag_month_day!BQ529="","",_tag_month_day!BQ529/100)</f>
        <v/>
      </c>
      <c r="GG539" s="431" t="str">
        <f>IF(_tag_month_day!BR529="","",_tag_month_day!BR529/100)</f>
        <v/>
      </c>
      <c r="GH539" s="431" t="str">
        <f>IF(_tag_month_day!BS529="","",_tag_month_day!BS529/100)</f>
        <v/>
      </c>
      <c r="GI539" s="467" t="str">
        <f>IF(_tag_month_day!BT529="","",_tag_month_day!BT529/100)</f>
        <v/>
      </c>
      <c r="GJ539" s="469" t="str">
        <f>IF(_tag_month_day!BU529="","",_tag_month_day!BU529/100)</f>
        <v/>
      </c>
      <c r="GK539" s="470">
        <f>GK538</f>
        <v>0.070000000000000007</v>
      </c>
      <c r="GL539" s="470">
        <f>GL538</f>
        <v>0.029999999999999999</v>
      </c>
      <c r="GM539" s="471" t="str">
        <f>IF(_tag_month_day!BX529="","",_tag_month_day!BX529/100)</f>
        <v/>
      </c>
      <c r="GN539" s="470">
        <f>GN538</f>
        <v>0.070000000000000007</v>
      </c>
      <c r="GO539" s="470">
        <f>GO538</f>
        <v>0.029999999999999999</v>
      </c>
      <c r="GP539" s="470">
        <f>GP538</f>
        <v>0.089999999999999997</v>
      </c>
      <c r="GQ539" s="470">
        <f>GQ538</f>
        <v>0.029999999999999999</v>
      </c>
      <c r="GR539" s="471" t="str">
        <f>IF(_tag_month_day!CA529="","",_tag_month_day!CA529/100)</f>
        <v/>
      </c>
      <c r="GS539" s="472">
        <f>GS538</f>
        <v>0.95299999999999996</v>
      </c>
      <c r="GT539" s="472">
        <f>GT538</f>
        <v>0.55000000000000004</v>
      </c>
      <c r="GU539" s="472">
        <f>GU538</f>
        <v>0.55000000000000004</v>
      </c>
      <c r="GV539" s="472">
        <f>GV538</f>
        <v>0.55000000000000004</v>
      </c>
      <c r="GW539" s="472">
        <f>GW538</f>
        <v>0.5</v>
      </c>
      <c r="GX539" s="472">
        <f>GX538</f>
        <v>0.93500000000000005</v>
      </c>
      <c r="GY539" s="472">
        <f>GY538</f>
        <v>0.14999999999999999</v>
      </c>
      <c r="GZ539" s="472">
        <f>GZ538</f>
        <v>1</v>
      </c>
      <c r="HA539" s="474">
        <f>HA538</f>
        <v>0.047</v>
      </c>
      <c r="HB539" s="474">
        <f>HB538</f>
        <v>0.45000000000000001</v>
      </c>
      <c r="HC539" s="474">
        <f>HC538</f>
        <v>0.45000000000000001</v>
      </c>
      <c r="HD539" s="474">
        <f>HD538</f>
        <v>0.45000000000000001</v>
      </c>
      <c r="HE539" s="474">
        <f>HE538</f>
        <v>0.5</v>
      </c>
      <c r="HF539" s="474">
        <f>HF538</f>
        <v>0.065000000000000002</v>
      </c>
      <c r="HG539" s="474">
        <f>HG538</f>
        <v>0.84999999999999998</v>
      </c>
      <c r="HH539" s="474">
        <f>HH538</f>
        <v>0</v>
      </c>
      <c r="HI539" s="10">
        <f>IF(BZ539&lt;&gt;"",CK539-BV539,0)</f>
        <v>0</v>
      </c>
      <c r="HJ539" s="10" t="e">
        <f>IF(AJ539&gt;0,AH539-AJ539,0)</f>
        <v>#VALUE!</v>
      </c>
      <c r="HK539" s="466">
        <f>HK538</f>
        <v>0.84999999999999998</v>
      </c>
      <c r="HL539" s="424">
        <f>HL538</f>
        <v>550000</v>
      </c>
      <c r="HM539" s="424">
        <f>HM538</f>
        <v>480000</v>
      </c>
      <c r="HN539" s="465" t="e">
        <f>(DJ539*EZ539+DK539*FH539+DL539*FM539+DM539*FR539+DN539*FW539+DO539*GB539+DS539*GI539+DP539*GM539+DR539*GR539)*1000*2</f>
        <v>#VALUE!</v>
      </c>
      <c r="HO539" s="465" t="e">
        <f>HN539*HK539*$HO$2/HL539*1000000</f>
        <v>#VALUE!</v>
      </c>
      <c r="HP539" s="465" t="e">
        <f>HN539*HK539*$HP$2/HM539*1000000</f>
        <v>#VALUE!</v>
      </c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</row>
    <row customFormat="1" r="540" s="0">
      <c r="A540" s="420">
        <v>529</v>
      </c>
      <c r="B540" s="421">
        <f ca="1">IF(D540=D539,B539,IF(D540="夜班",B539+1,B539))</f>
        <v>43607</v>
      </c>
      <c r="C540" s="422">
        <f>C539</f>
        <v>0.041666666666666699</v>
      </c>
      <c r="D540" s="10" t="str">
        <f ca="1">IF(HOUR(G540)&lt;8,"夜班",IF(HOUR(G540)&lt;16,"白班",IF(HOUR(G540)&lt;24,"中班",0)))</f>
        <v>中班</v>
      </c>
      <c r="E540" s="10" t="e">
        <f ca="1">IF(F540=1,"甲",IF(F540=2,"乙",IF(F540=3,"丙",IF(F540=4,"丁",""))))</f>
        <v>#REF!</v>
      </c>
      <c r="F540" s="10" t="e">
        <f ca="1">SUMPRODUCT((成本日报!$A$3:$A$95=计划!B540)*(成本日报!$B$3:$B$95=计划!$D540),成本日报!$C$3:$C$95)</f>
        <v>#REF!</v>
      </c>
      <c r="G540" s="423">
        <f ca="1">G539+C539</f>
        <v>43607.999999998719</v>
      </c>
      <c r="H540" s="423">
        <f ca="1">$G540+$C540/60*10+$C540*0</f>
        <v>43608.006944443165</v>
      </c>
      <c r="I540" s="423">
        <f ca="1">$G540+$C540/60*18+$C540*0</f>
        <v>43608.012499998717</v>
      </c>
      <c r="J540" s="423">
        <f ca="1">$G540+$C540/60*0+$C540*1</f>
        <v>43608.041666665384</v>
      </c>
      <c r="K540" s="423">
        <f ca="1">$G540+$C540/60*30+$C540*2</f>
        <v>43608.104166665391</v>
      </c>
      <c r="L540" s="423">
        <f ca="1">$G540+$C540/60*0+$C540*3</f>
        <v>43608.124999998719</v>
      </c>
      <c r="M540" s="424" t="str">
        <f>IF(_tag_month_day!A530="","",_tag_month_day!A530)</f>
        <v/>
      </c>
      <c r="N540" s="424" t="str">
        <f>IF(_tag_month_day!B530="","",_tag_month_day!B530)</f>
        <v/>
      </c>
      <c r="O540" s="425" t="e">
        <f>IF(M540+N540=0,"",M540+N540)</f>
        <v>#VALUE!</v>
      </c>
      <c r="P540" s="424" t="str">
        <f>IF(_tag_month_day!C530="","",_tag_month_day!C530)</f>
        <v/>
      </c>
      <c r="Q540" s="424" t="str">
        <f>IF(_tag_month_day!D530="","",_tag_month_day!D530)</f>
        <v/>
      </c>
      <c r="R540" s="426" t="str">
        <f>IF(_tag_month_day!CB530="","",_tag_month_day!CB530/100)</f>
        <v/>
      </c>
      <c r="S540" s="427" t="str">
        <f>IF(_tag_month_day!E530="","",_tag_month_day!E530)</f>
        <v/>
      </c>
      <c r="T540" s="427" t="str">
        <f>IF(_tag_month_day!F530="","",_tag_month_day!F530)</f>
        <v/>
      </c>
      <c r="U540" s="428" t="e">
        <f>S540+T540</f>
        <v>#VALUE!</v>
      </c>
      <c r="V540" s="429" t="e">
        <f>U540/AJ540</f>
        <v>#VALUE!</v>
      </c>
      <c r="W540" s="430" t="str">
        <f>IF(_jhy_month_day!A530="","",_jhy_month_day!A530)</f>
        <v/>
      </c>
      <c r="X540" s="431" t="str">
        <f>IF(_jhy_month_day!B530="","",_jhy_month_day!B530/100)</f>
        <v/>
      </c>
      <c r="Y540" s="431" t="str">
        <f>IF(_jhy_month_day!C530="","",_jhy_month_day!C530/100)</f>
        <v/>
      </c>
      <c r="Z540" s="432">
        <f>Z536+1</f>
        <v>133</v>
      </c>
      <c r="AA540" s="433" t="str">
        <f>IF(_tag_month_day!G530="","",_tag_month_day!G530/100)</f>
        <v/>
      </c>
      <c r="AB540" s="433" t="str">
        <f>IF(_tag_month_day!H530="","",_tag_month_day!H530/100)</f>
        <v/>
      </c>
      <c r="AC540" s="434">
        <f>IF(X540="",AC539,BK540*($AV539*X540+$AW539*FD539+$AX539*FI539+$AY539*FN539+$AZ539*FS539+$BA539*FX539+$BG539*GE539)/(AV539*Y540+AX539*FK539+AW539*FF539+AY539*FP539+AZ539*FU539+BA539*FZ539+BG539*GG539+BB539*GK539+BC539*GN539+BD539*GP539))</f>
        <v>1.59963432013121</v>
      </c>
      <c r="AD540" s="435" t="str">
        <f>IF(AC540=AC539,"",AC540-AC539)</f>
        <v/>
      </c>
      <c r="AE540" s="436" t="str">
        <f>IF(1-AF540=0,"",(1-AF540))</f>
        <v/>
      </c>
      <c r="AF540" s="437">
        <v>1</v>
      </c>
      <c r="AG540" s="10" t="str">
        <f>AG539</f>
        <v>9A3</v>
      </c>
      <c r="AH540" s="438" t="str">
        <f>AH539</f>
        <v/>
      </c>
      <c r="AI540" s="424"/>
      <c r="AJ540" s="10" t="str">
        <f>IF(_tag_month_day!I530="","",_tag_month_day!I530)</f>
        <v/>
      </c>
      <c r="AK540" s="440"/>
      <c r="AL540" s="440"/>
      <c r="AM540" s="440"/>
      <c r="AN540" s="441">
        <f>AN539</f>
        <v>2</v>
      </c>
      <c r="AO540" s="441">
        <f>AO539</f>
        <v>8</v>
      </c>
      <c r="AP540" s="442" t="e">
        <f>(IF(AN540=0,AS539,AS539*(1+AO540/AN540)/(AR540+AO540/AN540)))+AT540</f>
        <v>#VALUE!</v>
      </c>
      <c r="AQ540" s="443" t="str">
        <f>IF(_tag_month_day!J530="","",_tag_month_day!J530/100)</f>
        <v/>
      </c>
      <c r="AR540" s="444">
        <f>AR539</f>
        <v>1.3</v>
      </c>
      <c r="AS540" s="445" t="e">
        <f>AQ540*(AN540*AR540+AO540)/(AN540+AO540)</f>
        <v>#VALUE!</v>
      </c>
      <c r="AT540" s="445" t="e">
        <f>(SUM(BE540:BF540)-SUM(BE539:BF539))*0.05</f>
        <v>#VALUE!</v>
      </c>
      <c r="AU540" s="446" t="str">
        <f>IF(_tag_month_day!CC530="","",IF(_tag_month_day!CC530&gt;0,_tag_month_day!CD530,_tag_month_day!CE530))</f>
        <v/>
      </c>
      <c r="AV540" s="447" t="str">
        <f>IF(_tag_month_day!L530="","",_tag_month_day!L530/100)</f>
        <v/>
      </c>
      <c r="AW540" s="431">
        <f>AW539</f>
        <v>0</v>
      </c>
      <c r="AX540" s="431">
        <f>AX539</f>
        <v>0</v>
      </c>
      <c r="AY540" s="431" t="str">
        <f>IF(_tag_month_day!M530="","",_tag_month_day!M530/100)</f>
        <v/>
      </c>
      <c r="AZ540" s="431" t="str">
        <f>IF(_tag_month_day!N530="","",_tag_month_day!N530/100)</f>
        <v/>
      </c>
      <c r="BA540" s="431" t="str">
        <f>IF(_tag_month_day!O530="","",_tag_month_day!O530/100)</f>
        <v/>
      </c>
      <c r="BB540" s="448" t="str">
        <f>IF(_tag_month_day!P530="","",_tag_month_day!P530/100)</f>
        <v/>
      </c>
      <c r="BC540" s="448">
        <f>BC539</f>
        <v>0</v>
      </c>
      <c r="BD540" s="448" t="str">
        <f>IF(_tag_month_day!Q530="","",_tag_month_day!Q530/100)</f>
        <v/>
      </c>
      <c r="BE540" s="449" t="str">
        <f>IF(_tag_month_day!R530="","",_tag_month_day!R530/100)</f>
        <v/>
      </c>
      <c r="BF540" s="388" t="e">
        <f>(AU540*(100+BE540*100))/(AJ540-AU540)/100</f>
        <v>#VALUE!</v>
      </c>
      <c r="BG540" s="450" t="e">
        <f>BE540+BF540</f>
        <v>#VALUE!</v>
      </c>
      <c r="BH540" s="451" t="e">
        <f>SUM(AV540:BF540)</f>
        <v>#VALUE!</v>
      </c>
      <c r="BI540" s="452" t="e">
        <f>IF(CX540=0,BI539,(DK540*查询!$R$5+DL540*查询!$Q$5+DM540*查询!$N$5+DN540*查询!$O$5+DO540*查询!$P$5)*AF540/CX540)</f>
        <v>#VALUE!</v>
      </c>
      <c r="BJ540" s="452" t="e">
        <f>IF(CX540=0,BJ539,(DP540*查询!$S$5+DQ540*查询!$T$5+DR540*查询!$U$5)*AF540/CX540)</f>
        <v>#VALUE!</v>
      </c>
      <c r="BK540" s="452">
        <f>BK539</f>
        <v>1</v>
      </c>
      <c r="BL540" s="453" t="e">
        <f>SUMPRODUCT((AV540:BA540)*(GS540:GX540))/((GS540:GX540)+SUM(BB540:BD540)*GY540+BG540*GZ540)</f>
        <v>#VALUE!</v>
      </c>
      <c r="BM540" s="453" t="e">
        <f>BK540*($AV540*FB540+$AW540*FD540+$AX540*FI540+$AY540*FN540+$AZ540*FS540+$BA540*FX540+$BG540*GE540)/(AV540*EY540+AX540*FK540+AW540*FF540+AY540*FP540+AZ540*FU540+BA540*FZ540+BG540*GG540+BB540*GK540+BC540*GN540+BD540*GP540)</f>
        <v>#VALUE!</v>
      </c>
      <c r="BN540" s="453" t="e">
        <f>($AV540*FC540+$AX540*FJ540+$AW540*FE540+$AY540*FO540+$AZ540*FT540+$BA540*FY540+$BG540*GF540)/($AV540*FA540+BG540*GH540+BB540*GL540+BC540*GO540+BD540*GQ540+BA540*GA540)</f>
        <v>#VALUE!</v>
      </c>
      <c r="BO540" s="454" t="e">
        <f>SUMPRODUCT(AV540:BA540*GS540:GX540)/(GS540:GX540+(BB540+BC540+BD540)*GY540+BG540)</f>
        <v>#VALUE!</v>
      </c>
      <c r="BP540" s="454" t="e">
        <f>SUMPRODUCT(AV540:BA540*GS540:GX540)/(GS540:GX540+(BB540+BC540+BD540)*GY540+BG540)</f>
        <v>#VALUE!</v>
      </c>
      <c r="BQ540" s="454" t="e">
        <f>SUMPRODUCT(AV540:BA540*GS540:GX540)/(GS540:GX540+(BB540+BC540+BD540)*GY540+BG540)</f>
        <v>#VALUE!</v>
      </c>
      <c r="BR540" s="453" t="str">
        <f>IF(_tag_month_day!T530="","",_tag_month_day!T530)</f>
        <v/>
      </c>
      <c r="BS540" s="453" t="str">
        <f>IF(_tag_month_day!U530="","",_tag_month_day!U530)</f>
        <v/>
      </c>
      <c r="BT540" s="455" t="str">
        <f>IF(CK540="","",IF((CK540&gt;=BV540-0.12)*(CK540&lt;=BV540+0.12),"合格","不合格"))</f>
        <v/>
      </c>
      <c r="BU540" s="456" t="str">
        <f>IF(_tag_month_day!V530="","",_tag_month_day!V530)</f>
        <v/>
      </c>
      <c r="BV540" s="457" t="str">
        <f>IF(_tag_month_day!W530="","",_tag_month_day!W530)</f>
        <v/>
      </c>
      <c r="BW540" s="458" t="str">
        <f>IF(_tag_month_day!X530="","",_tag_month_day!X530)</f>
        <v/>
      </c>
      <c r="BX540" s="458" t="str">
        <f>IF(_tag_month_day!Y530="","",_tag_month_day!Y530)</f>
        <v/>
      </c>
      <c r="BY540" s="459">
        <f ca="1">L540</f>
        <v>43608.124999998719</v>
      </c>
      <c r="BZ540" s="460"/>
      <c r="CA540" s="461"/>
      <c r="CB540" s="424" t="str">
        <f>IF(_tag_month_day!Z530="","",_tag_month_day!Z530)</f>
        <v/>
      </c>
      <c r="CC540" s="424" t="str">
        <f>IF(_tag_month_day!AA530="","",_tag_month_day!AA530)</f>
        <v/>
      </c>
      <c r="CD540" s="424" t="str">
        <f>IF(_tag_month_day!AB530="","",_tag_month_day!AB530)</f>
        <v/>
      </c>
      <c r="CE540" s="424" t="str">
        <f>IF(_tag_month_day!AC530="","",_tag_month_day!AC530)</f>
        <v/>
      </c>
      <c r="CF540" s="424" t="str">
        <f>IF(_tag_month_day!AD530="","",_tag_month_day!AD530)</f>
        <v/>
      </c>
      <c r="CG540" s="424" t="str">
        <f>IF(_tag_month_day!AE530="","",_tag_month_day!AE530)</f>
        <v/>
      </c>
      <c r="CH540" s="424" t="str">
        <f>IF(_tag_month_day!AF530="","",_tag_month_day!AF530)</f>
        <v/>
      </c>
      <c r="CI540" s="424" t="str">
        <f>IF(_tag_month_day!AG530="","",_tag_month_day!AG530)</f>
        <v/>
      </c>
      <c r="CJ540" s="424" t="str">
        <f>IF(_tag_month_day!AH530="","",_tag_month_day!AH530)</f>
        <v/>
      </c>
      <c r="CK540" s="424" t="str">
        <f>IF(_tag_month_day!AI530="","",_tag_month_day!AI530)</f>
        <v/>
      </c>
      <c r="CL540" s="4" t="str">
        <f>IF(_tag_month_day!AJ530="","",_tag_month_day!AJ530)</f>
        <v/>
      </c>
      <c r="CM540" s="4" t="str">
        <f>IF(_tag_month_day!AK530="","",_tag_month_day!AK530)</f>
        <v/>
      </c>
      <c r="CN540" s="4" t="str">
        <f>IF(_tag_month_day!AL530="","",_tag_month_day!AL530)</f>
        <v/>
      </c>
      <c r="CO540" s="4" t="str">
        <f>IF(_tag_month_day!AM530="","",_tag_month_day!AM530)</f>
        <v/>
      </c>
      <c r="CP540" s="4" t="str">
        <f>IF(_tag_month_day!AN530="","",_tag_month_day!AN530)</f>
        <v/>
      </c>
      <c r="CQ540" s="4" t="str">
        <f>IF(_tag_month_day!AO530="","",_tag_month_day!AO530)</f>
        <v/>
      </c>
      <c r="CR540" s="462" t="str">
        <f>IF(_tag_month_day!AP530="","",_tag_month_day!AP530)</f>
        <v/>
      </c>
      <c r="CS540" s="463" t="str">
        <f>IF(_tag_month_day!AQ530="","",_tag_month_day!AQ530)</f>
        <v/>
      </c>
      <c r="CT540" s="4" t="str">
        <f>IF(_tag_month_day!AR530="","",_tag_month_day!AR530)</f>
        <v/>
      </c>
      <c r="CU540" s="464" t="e">
        <f>DU540/AJ540</f>
        <v>#VALUE!</v>
      </c>
      <c r="CV540" s="451" t="e">
        <f>BG540/BH540</f>
        <v>#VALUE!</v>
      </c>
      <c r="CW540" s="465" t="e">
        <f>AJ540*(1-CV540)*CU540*AF540</f>
        <v>#VALUE!</v>
      </c>
      <c r="CX540" s="465" t="e">
        <f>CW540*94%</f>
        <v>#VALUE!</v>
      </c>
      <c r="CY540" s="466" t="e">
        <f>IF(CX540=0,0,DS540/(DS540+CX540))</f>
        <v>#VALUE!</v>
      </c>
      <c r="CZ540" s="465" t="e">
        <f>$AJ540*EF540</f>
        <v>#VALUE!</v>
      </c>
      <c r="DA540" s="465" t="e">
        <f>$AJ540*EG540</f>
        <v>#VALUE!</v>
      </c>
      <c r="DB540" s="465" t="e">
        <f>$AJ540*EH540</f>
        <v>#VALUE!</v>
      </c>
      <c r="DC540" s="465" t="e">
        <f>$AJ540*EI540</f>
        <v>#VALUE!</v>
      </c>
      <c r="DD540" s="465" t="e">
        <f>$AJ540*EJ540</f>
        <v>#VALUE!</v>
      </c>
      <c r="DE540" s="465" t="e">
        <f>$AJ540*EK540</f>
        <v>#VALUE!</v>
      </c>
      <c r="DF540" s="465" t="e">
        <f>$AJ540*EL540</f>
        <v>#VALUE!</v>
      </c>
      <c r="DG540" s="465" t="e">
        <f>$AJ540*EM540</f>
        <v>#VALUE!</v>
      </c>
      <c r="DH540" s="465" t="e">
        <f>$AJ540*EN540</f>
        <v>#VALUE!</v>
      </c>
      <c r="DI540" s="465" t="e">
        <f>$AJ540*EO540</f>
        <v>#VALUE!</v>
      </c>
      <c r="DJ540" s="465" t="e">
        <f>CZ540*(1-EP540)</f>
        <v>#VALUE!</v>
      </c>
      <c r="DK540" s="465" t="e">
        <f>DA540*(1-ER540)</f>
        <v>#VALUE!</v>
      </c>
      <c r="DL540" s="465" t="e">
        <f>DB540*(1-EQ540)</f>
        <v>#VALUE!</v>
      </c>
      <c r="DM540" s="465" t="e">
        <f>DC540*(1-ES540)</f>
        <v>#VALUE!</v>
      </c>
      <c r="DN540" s="465" t="e">
        <f>DD540*(1-ET540)</f>
        <v>#VALUE!</v>
      </c>
      <c r="DO540" s="465" t="e">
        <f>DE540</f>
        <v>#VALUE!</v>
      </c>
      <c r="DP540" s="465" t="e">
        <f>DF540*(1-EU540)</f>
        <v>#VALUE!</v>
      </c>
      <c r="DQ540" s="465" t="e">
        <f>DG540*(1-EV540)</f>
        <v>#VALUE!</v>
      </c>
      <c r="DR540" s="465" t="e">
        <f>DH540*(1-EW540)</f>
        <v>#VALUE!</v>
      </c>
      <c r="DS540" s="465" t="e">
        <f>DI540</f>
        <v>#VALUE!</v>
      </c>
      <c r="DT540" s="465" t="e">
        <f>SUM(DJ540:DS540)</f>
        <v>#VALUE!</v>
      </c>
      <c r="DU540" s="465" t="e">
        <f>(GS540:GX540)+(DP540+DQ540+DR540)*GY540+DS540</f>
        <v>#VALUE!</v>
      </c>
      <c r="DV540" s="451" t="e">
        <f>AV540/$BH540/(1-EP540)</f>
        <v>#VALUE!</v>
      </c>
      <c r="DW540" s="451" t="e">
        <f>AW540/$BH540/(1-ER540)</f>
        <v>#VALUE!</v>
      </c>
      <c r="DX540" s="451" t="e">
        <f>AX540/$BH540/(1-EQ540)</f>
        <v>#VALUE!</v>
      </c>
      <c r="DY540" s="451" t="e">
        <f>AY540/$BH540/(1-ES540)</f>
        <v>#VALUE!</v>
      </c>
      <c r="DZ540" s="451" t="e">
        <f>AZ540/$BH540/(1-ET540)</f>
        <v>#VALUE!</v>
      </c>
      <c r="EA540" s="451" t="e">
        <f>BA540/$BH540/(1-AX540)</f>
        <v>#VALUE!</v>
      </c>
      <c r="EB540" s="451" t="e">
        <f>BB540/$BH540/(1-EU540)</f>
        <v>#VALUE!</v>
      </c>
      <c r="EC540" s="451" t="e">
        <f>BC540/$BH540/(1-EV540)</f>
        <v>#VALUE!</v>
      </c>
      <c r="ED540" s="451" t="e">
        <f>BD540/$BH540/(1-EW540)</f>
        <v>#VALUE!</v>
      </c>
      <c r="EE540" s="451" t="e">
        <f>BG540/BH540</f>
        <v>#VALUE!</v>
      </c>
      <c r="EF540" s="451" t="e">
        <f>DV540/SUM($DV540:$EE540)</f>
        <v>#VALUE!</v>
      </c>
      <c r="EG540" s="451" t="e">
        <f>DW540/SUM($DV540:$EE540)</f>
        <v>#VALUE!</v>
      </c>
      <c r="EH540" s="451" t="e">
        <f>DX540/SUM($DV540:$EE540)</f>
        <v>#VALUE!</v>
      </c>
      <c r="EI540" s="451" t="e">
        <f>DY540/SUM($DV540:$EE540)</f>
        <v>#VALUE!</v>
      </c>
      <c r="EJ540" s="451" t="e">
        <f>DZ540/SUM($DV540:$EE540)</f>
        <v>#VALUE!</v>
      </c>
      <c r="EK540" s="451" t="e">
        <f>EA540/SUM($DV540:$EE540)</f>
        <v>#VALUE!</v>
      </c>
      <c r="EL540" s="451" t="e">
        <f>EB540/SUM($DV540:$EE540)</f>
        <v>#VALUE!</v>
      </c>
      <c r="EM540" s="451" t="e">
        <f>EC540/SUM($DV540:$EE540)</f>
        <v>#VALUE!</v>
      </c>
      <c r="EN540" s="451" t="e">
        <f>ED540/SUM($DV540:$EE540)</f>
        <v>#VALUE!</v>
      </c>
      <c r="EO540" s="451" t="e">
        <f>EE540/SUM($DV540:$EE540)</f>
        <v>#VALUE!</v>
      </c>
      <c r="EP540" s="450">
        <f>EP539</f>
        <v>0.080000000000000002</v>
      </c>
      <c r="EQ540" s="450">
        <f>EQ539</f>
        <v>0.014999999999999999</v>
      </c>
      <c r="ER540" s="450">
        <f>ER539</f>
        <v>0.014999999999999999</v>
      </c>
      <c r="ES540" s="450">
        <f>ES539</f>
        <v>0.014999999999999999</v>
      </c>
      <c r="ET540" s="450">
        <f>ET539</f>
        <v>0.014999999999999999</v>
      </c>
      <c r="EU540" s="450">
        <f>EU539</f>
        <v>0.089999999999999997</v>
      </c>
      <c r="EV540" s="450">
        <f>EV539</f>
        <v>0.089999999999999997</v>
      </c>
      <c r="EW540" s="450">
        <f>EW539</f>
        <v>0.089999999999999997</v>
      </c>
      <c r="EX540" s="431" t="str">
        <f>IF(_tag_month_day!AS530="","",_tag_month_day!AS530/100)</f>
        <v/>
      </c>
      <c r="EY540" s="431" t="str">
        <f>IF(_tag_month_day!AT530="","",_tag_month_day!AT530/100)</f>
        <v/>
      </c>
      <c r="EZ540" s="431" t="str">
        <f>IF(_tag_month_day!AU530="","",_tag_month_day!AU530/100)</f>
        <v/>
      </c>
      <c r="FA540" s="431" t="str">
        <f>IF(_tag_month_day!AV530="","",_tag_month_day!AV530/100)</f>
        <v/>
      </c>
      <c r="FB540" s="431" t="str">
        <f>IF(_tag_month_day!AW530="","",_tag_month_day!AW530/100)</f>
        <v/>
      </c>
      <c r="FC540" s="431" t="str">
        <f>IF(_tag_month_day!AX530="","",_tag_month_day!AX530/100)</f>
        <v/>
      </c>
      <c r="FD540" s="449" t="str">
        <f>IF(_tag_month_day!AY530="","",_tag_month_day!AY530/100)</f>
        <v/>
      </c>
      <c r="FE540" s="449" t="str">
        <f>IF(_tag_month_day!AZ530="","",_tag_month_day!AZ530/100)</f>
        <v/>
      </c>
      <c r="FF540" s="449" t="str">
        <f>IF(_tag_month_day!BA530="","",_tag_month_day!BA530/100)</f>
        <v/>
      </c>
      <c r="FG540" s="449" t="str">
        <f>IF(_tag_month_day!BB530="","",_tag_month_day!BB530/100)</f>
        <v/>
      </c>
      <c r="FH540" s="467" t="str">
        <f>IF(_tag_month_day!BC530="","",_tag_month_day!BC530/100)</f>
        <v/>
      </c>
      <c r="FI540" s="449">
        <f>FI539</f>
        <v>0.40999999999999998</v>
      </c>
      <c r="FJ540" s="449">
        <f>FJ539</f>
        <v>0.11</v>
      </c>
      <c r="FK540" s="449">
        <f>FK539</f>
        <v>0.014999999999999999</v>
      </c>
      <c r="FL540" s="449">
        <f>FL539</f>
        <v>0</v>
      </c>
      <c r="FM540" s="467">
        <f>FM539</f>
        <v>0.0001</v>
      </c>
      <c r="FN540" s="449">
        <f>FN539</f>
        <v>0.32000000000000001</v>
      </c>
      <c r="FO540" s="449">
        <f>FO539</f>
        <v>0.20000000000000001</v>
      </c>
      <c r="FP540" s="449">
        <f>FP539</f>
        <v>0.01</v>
      </c>
      <c r="FQ540" s="449">
        <f>FQ539</f>
        <v>0</v>
      </c>
      <c r="FR540" s="467">
        <f>FR539</f>
        <v>0.0001</v>
      </c>
      <c r="FS540" s="449" t="str">
        <f>IF(_tag_month_day!BD530="","",_tag_month_day!BD530/100)</f>
        <v/>
      </c>
      <c r="FT540" s="449" t="str">
        <f>IF(_tag_month_day!BE530="","",_tag_month_day!BE530/100)</f>
        <v/>
      </c>
      <c r="FU540" s="449" t="str">
        <f>IF(_tag_month_day!BF530="","",_tag_month_day!BF530/100)</f>
        <v/>
      </c>
      <c r="FV540" s="449" t="str">
        <f>IF(_tag_month_day!BG530="","",_tag_month_day!BG530/100)</f>
        <v/>
      </c>
      <c r="FW540" s="467" t="str">
        <f>IF(_tag_month_day!BH530="","",_tag_month_day!BH530/100)</f>
        <v/>
      </c>
      <c r="FX540" s="449" t="str">
        <f>IF(_tag_month_day!BI530="","",_tag_month_day!BI530/100)</f>
        <v/>
      </c>
      <c r="FY540" s="449" t="str">
        <f>IF(_tag_month_day!BJ530="","",_tag_month_day!BJ530/100)</f>
        <v/>
      </c>
      <c r="FZ540" s="468" t="str">
        <f>IF(_tag_month_day!BK530="","",_tag_month_day!BK530/100)</f>
        <v/>
      </c>
      <c r="GA540" s="449" t="str">
        <f>IF(_tag_month_day!BL530="","",_tag_month_day!BL530/100)</f>
        <v/>
      </c>
      <c r="GB540" s="467" t="str">
        <f>IF(_tag_month_day!BM530="","",_tag_month_day!BM530/100)</f>
        <v/>
      </c>
      <c r="GC540" s="431" t="str">
        <f>IF(_tag_month_day!BN530="","",_tag_month_day!BN530/100)</f>
        <v/>
      </c>
      <c r="GD540" s="431" t="str">
        <f>IF(_tag_month_day!BO530="","",_tag_month_day!BO530/100)</f>
        <v/>
      </c>
      <c r="GE540" s="431" t="str">
        <f>IF(_tag_month_day!BP530="","",_tag_month_day!BP530/100)</f>
        <v/>
      </c>
      <c r="GF540" s="431" t="str">
        <f>IF(_tag_month_day!BQ530="","",_tag_month_day!BQ530/100)</f>
        <v/>
      </c>
      <c r="GG540" s="431" t="str">
        <f>IF(_tag_month_day!BR530="","",_tag_month_day!BR530/100)</f>
        <v/>
      </c>
      <c r="GH540" s="431" t="str">
        <f>IF(_tag_month_day!BS530="","",_tag_month_day!BS530/100)</f>
        <v/>
      </c>
      <c r="GI540" s="467" t="str">
        <f>IF(_tag_month_day!BT530="","",_tag_month_day!BT530/100)</f>
        <v/>
      </c>
      <c r="GJ540" s="469" t="str">
        <f>IF(_tag_month_day!BU530="","",_tag_month_day!BU530/100)</f>
        <v/>
      </c>
      <c r="GK540" s="470">
        <f>GK539</f>
        <v>0.070000000000000007</v>
      </c>
      <c r="GL540" s="470">
        <f>GL539</f>
        <v>0.029999999999999999</v>
      </c>
      <c r="GM540" s="471" t="str">
        <f>IF(_tag_month_day!BX530="","",_tag_month_day!BX530/100)</f>
        <v/>
      </c>
      <c r="GN540" s="470">
        <f>GN539</f>
        <v>0.070000000000000007</v>
      </c>
      <c r="GO540" s="470">
        <f>GO539</f>
        <v>0.029999999999999999</v>
      </c>
      <c r="GP540" s="470">
        <f>GP539</f>
        <v>0.089999999999999997</v>
      </c>
      <c r="GQ540" s="470">
        <f>GQ539</f>
        <v>0.029999999999999999</v>
      </c>
      <c r="GR540" s="471" t="str">
        <f>IF(_tag_month_day!CA530="","",_tag_month_day!CA530/100)</f>
        <v/>
      </c>
      <c r="GS540" s="472">
        <f>GS539</f>
        <v>0.95299999999999996</v>
      </c>
      <c r="GT540" s="472">
        <f>GT539</f>
        <v>0.55000000000000004</v>
      </c>
      <c r="GU540" s="472">
        <f>GU539</f>
        <v>0.55000000000000004</v>
      </c>
      <c r="GV540" s="472">
        <f>GV539</f>
        <v>0.55000000000000004</v>
      </c>
      <c r="GW540" s="472">
        <f>GW539</f>
        <v>0.5</v>
      </c>
      <c r="GX540" s="472">
        <f>GX539</f>
        <v>0.93500000000000005</v>
      </c>
      <c r="GY540" s="472">
        <f>GY539</f>
        <v>0.14999999999999999</v>
      </c>
      <c r="GZ540" s="472">
        <f>GZ539</f>
        <v>1</v>
      </c>
      <c r="HA540" s="474">
        <f>HA539</f>
        <v>0.047</v>
      </c>
      <c r="HB540" s="474">
        <f>HB539</f>
        <v>0.45000000000000001</v>
      </c>
      <c r="HC540" s="474">
        <f>HC539</f>
        <v>0.45000000000000001</v>
      </c>
      <c r="HD540" s="474">
        <f>HD539</f>
        <v>0.45000000000000001</v>
      </c>
      <c r="HE540" s="474">
        <f>HE539</f>
        <v>0.5</v>
      </c>
      <c r="HF540" s="474">
        <f>HF539</f>
        <v>0.065000000000000002</v>
      </c>
      <c r="HG540" s="474">
        <f>HG539</f>
        <v>0.84999999999999998</v>
      </c>
      <c r="HH540" s="474">
        <f>HH539</f>
        <v>0</v>
      </c>
      <c r="HI540" s="10">
        <f>IF(BZ540&lt;&gt;"",CK540-BV540,0)</f>
        <v>0</v>
      </c>
      <c r="HJ540" s="10" t="e">
        <f>IF(AJ540&gt;0,AH540-AJ540,0)</f>
        <v>#VALUE!</v>
      </c>
      <c r="HK540" s="466">
        <f>HK539</f>
        <v>0.84999999999999998</v>
      </c>
      <c r="HL540" s="424">
        <f>HL539</f>
        <v>550000</v>
      </c>
      <c r="HM540" s="424">
        <f>HM539</f>
        <v>480000</v>
      </c>
      <c r="HN540" s="465" t="e">
        <f>(DJ540*EZ540+DK540*FH540+DL540*FM540+DM540*FR540+DN540*FW540+DO540*GB540+DS540*GI540+DP540*GM540+DR540*GR540)*1000*2</f>
        <v>#VALUE!</v>
      </c>
      <c r="HO540" s="465" t="e">
        <f>HN540*HK540*$HO$2/HL540*1000000</f>
        <v>#VALUE!</v>
      </c>
      <c r="HP540" s="465" t="e">
        <f>HN540*HK540*$HP$2/HM540*1000000</f>
        <v>#VALUE!</v>
      </c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</row>
    <row customFormat="1" r="541" s="0">
      <c r="A541" s="420">
        <v>530</v>
      </c>
      <c r="B541" s="421">
        <f ca="1">IF(D541=D540,B540,IF(D541="夜班",B540+1,B540))</f>
        <v>43608</v>
      </c>
      <c r="C541" s="422">
        <f>C540</f>
        <v>0.041666666666666699</v>
      </c>
      <c r="D541" s="10" t="str">
        <f ca="1">IF(HOUR(G541)&lt;8,"夜班",IF(HOUR(G541)&lt;16,"白班",IF(HOUR(G541)&lt;24,"中班",0)))</f>
        <v>夜班</v>
      </c>
      <c r="E541" s="10" t="e">
        <f ca="1">IF(F541=1,"甲",IF(F541=2,"乙",IF(F541=3,"丙",IF(F541=4,"丁",""))))</f>
        <v>#REF!</v>
      </c>
      <c r="F541" s="10" t="e">
        <f ca="1">SUMPRODUCT((成本日报!$A$3:$A$95=计划!B541)*(成本日报!$B$3:$B$95=计划!$D541),成本日报!$C$3:$C$95)</f>
        <v>#REF!</v>
      </c>
      <c r="G541" s="423">
        <f ca="1">G540+C540</f>
        <v>43608.041666665384</v>
      </c>
      <c r="H541" s="423">
        <f ca="1">$G541+$C541/60*10+$C541*0</f>
        <v>43608.048611109829</v>
      </c>
      <c r="I541" s="423">
        <f ca="1">$G541+$C541/60*18+$C541*0</f>
        <v>43608.054166665381</v>
      </c>
      <c r="J541" s="423">
        <f ca="1">$G541+$C541/60*0+$C541*1</f>
        <v>43608.083333332048</v>
      </c>
      <c r="K541" s="423">
        <f ca="1">$G541+$C541/60*30+$C541*2</f>
        <v>43608.145833332055</v>
      </c>
      <c r="L541" s="423">
        <f ca="1">$G541+$C541/60*0+$C541*3</f>
        <v>43608.166666665384</v>
      </c>
      <c r="M541" s="424" t="str">
        <f>IF(_tag_month_day!A531="","",_tag_month_day!A531)</f>
        <v/>
      </c>
      <c r="N541" s="424" t="str">
        <f>IF(_tag_month_day!B531="","",_tag_month_day!B531)</f>
        <v/>
      </c>
      <c r="O541" s="425" t="e">
        <f>IF(M541+N541=0,"",M541+N541)</f>
        <v>#VALUE!</v>
      </c>
      <c r="P541" s="424" t="str">
        <f>IF(_tag_month_day!C531="","",_tag_month_day!C531)</f>
        <v/>
      </c>
      <c r="Q541" s="424" t="str">
        <f>IF(_tag_month_day!D531="","",_tag_month_day!D531)</f>
        <v/>
      </c>
      <c r="R541" s="426" t="str">
        <f>IF(_tag_month_day!CB531="","",_tag_month_day!CB531/100)</f>
        <v/>
      </c>
      <c r="S541" s="427" t="str">
        <f>IF(_tag_month_day!E531="","",_tag_month_day!E531)</f>
        <v/>
      </c>
      <c r="T541" s="427" t="str">
        <f>IF(_tag_month_day!F531="","",_tag_month_day!F531)</f>
        <v/>
      </c>
      <c r="U541" s="428" t="e">
        <f>S541+T541</f>
        <v>#VALUE!</v>
      </c>
      <c r="V541" s="429" t="e">
        <f>U541/AJ541</f>
        <v>#VALUE!</v>
      </c>
      <c r="W541" s="430" t="str">
        <f>IF(_jhy_month_day!A531="","",_jhy_month_day!A531)</f>
        <v/>
      </c>
      <c r="X541" s="431" t="str">
        <f>IF(_jhy_month_day!B531="","",_jhy_month_day!B531/100)</f>
        <v/>
      </c>
      <c r="Y541" s="431" t="str">
        <f>IF(_jhy_month_day!C531="","",_jhy_month_day!C531/100)</f>
        <v/>
      </c>
      <c r="Z541" s="432">
        <f>Z537+1</f>
        <v>133</v>
      </c>
      <c r="AA541" s="433" t="str">
        <f>IF(_tag_month_day!G531="","",_tag_month_day!G531/100)</f>
        <v/>
      </c>
      <c r="AB541" s="433" t="str">
        <f>IF(_tag_month_day!H531="","",_tag_month_day!H531/100)</f>
        <v/>
      </c>
      <c r="AC541" s="434">
        <f>IF(X541="",AC540,BK541*($AV540*X541+$AW540*FD540+$AX540*FI540+$AY540*FN540+$AZ540*FS540+$BA540*FX540+$BG540*GE540)/(AV540*Y541+AX540*FK540+AW540*FF540+AY540*FP540+AZ540*FU540+BA540*FZ540+BG540*GG540+BB540*GK540+BC540*GN540+BD540*GP540))</f>
        <v>1.59963432013121</v>
      </c>
      <c r="AD541" s="435" t="str">
        <f>IF(AC541=AC540,"",AC541-AC540)</f>
        <v/>
      </c>
      <c r="AE541" s="436" t="str">
        <f>IF(1-AF541=0,"",(1-AF541))</f>
        <v/>
      </c>
      <c r="AF541" s="437">
        <v>1</v>
      </c>
      <c r="AG541" s="10" t="str">
        <f>AG540</f>
        <v>9A3</v>
      </c>
      <c r="AH541" s="438" t="str">
        <f>AH540</f>
        <v/>
      </c>
      <c r="AI541" s="424"/>
      <c r="AJ541" s="10" t="str">
        <f>IF(_tag_month_day!I531="","",_tag_month_day!I531)</f>
        <v/>
      </c>
      <c r="AK541" s="440"/>
      <c r="AL541" s="440"/>
      <c r="AM541" s="440"/>
      <c r="AN541" s="441">
        <f>AN540</f>
        <v>2</v>
      </c>
      <c r="AO541" s="441">
        <f>AO540</f>
        <v>8</v>
      </c>
      <c r="AP541" s="442" t="e">
        <f>(IF(AN541=0,AS540,AS540*(1+AO541/AN541)/(AR541+AO541/AN541)))+AT541</f>
        <v>#VALUE!</v>
      </c>
      <c r="AQ541" s="443" t="str">
        <f>IF(_tag_month_day!J531="","",_tag_month_day!J531/100)</f>
        <v/>
      </c>
      <c r="AR541" s="444">
        <f>AR540</f>
        <v>1.3</v>
      </c>
      <c r="AS541" s="445" t="e">
        <f>AQ541*(AN541*AR541+AO541)/(AN541+AO541)</f>
        <v>#VALUE!</v>
      </c>
      <c r="AT541" s="445" t="e">
        <f>(SUM(BE541:BF541)-SUM(BE540:BF540))*0.05</f>
        <v>#VALUE!</v>
      </c>
      <c r="AU541" s="446" t="str">
        <f>IF(_tag_month_day!CC531="","",IF(_tag_month_day!CC531&gt;0,_tag_month_day!CD531,_tag_month_day!CE531))</f>
        <v/>
      </c>
      <c r="AV541" s="447" t="str">
        <f>IF(_tag_month_day!L531="","",_tag_month_day!L531/100)</f>
        <v/>
      </c>
      <c r="AW541" s="431">
        <f>AW540</f>
        <v>0</v>
      </c>
      <c r="AX541" s="431">
        <f>AX540</f>
        <v>0</v>
      </c>
      <c r="AY541" s="431" t="str">
        <f>IF(_tag_month_day!M531="","",_tag_month_day!M531/100)</f>
        <v/>
      </c>
      <c r="AZ541" s="431" t="str">
        <f>IF(_tag_month_day!N531="","",_tag_month_day!N531/100)</f>
        <v/>
      </c>
      <c r="BA541" s="431" t="str">
        <f>IF(_tag_month_day!O531="","",_tag_month_day!O531/100)</f>
        <v/>
      </c>
      <c r="BB541" s="448" t="str">
        <f>IF(_tag_month_day!P531="","",_tag_month_day!P531/100)</f>
        <v/>
      </c>
      <c r="BC541" s="448">
        <f>BC540</f>
        <v>0</v>
      </c>
      <c r="BD541" s="448" t="str">
        <f>IF(_tag_month_day!Q531="","",_tag_month_day!Q531/100)</f>
        <v/>
      </c>
      <c r="BE541" s="449" t="str">
        <f>IF(_tag_month_day!R531="","",_tag_month_day!R531/100)</f>
        <v/>
      </c>
      <c r="BF541" s="388" t="e">
        <f>(AU541*(100+BE541*100))/(AJ541-AU541)/100</f>
        <v>#VALUE!</v>
      </c>
      <c r="BG541" s="450" t="e">
        <f>BE541+BF541</f>
        <v>#VALUE!</v>
      </c>
      <c r="BH541" s="451" t="e">
        <f>SUM(AV541:BF541)</f>
        <v>#VALUE!</v>
      </c>
      <c r="BI541" s="452" t="e">
        <f>IF(CX541=0,BI540,(DK541*查询!$R$5+DL541*查询!$Q$5+DM541*查询!$N$5+DN541*查询!$O$5+DO541*查询!$P$5)*AF541/CX541)</f>
        <v>#VALUE!</v>
      </c>
      <c r="BJ541" s="452" t="e">
        <f>IF(CX541=0,BJ540,(DP541*查询!$S$5+DQ541*查询!$T$5+DR541*查询!$U$5)*AF541/CX541)</f>
        <v>#VALUE!</v>
      </c>
      <c r="BK541" s="452">
        <f>BK540</f>
        <v>1</v>
      </c>
      <c r="BL541" s="453" t="e">
        <f>SUMPRODUCT((AV541:BA541)*(GS541:GX541))/((GS541:GX541)+SUM(BB541:BD541)*GY541+BG541*GZ541)</f>
        <v>#VALUE!</v>
      </c>
      <c r="BM541" s="453" t="e">
        <f>BK541*($AV541*FB541+$AW541*FD541+$AX541*FI541+$AY541*FN541+$AZ541*FS541+$BA541*FX541+$BG541*GE541)/(AV541*EY541+AX541*FK541+AW541*FF541+AY541*FP541+AZ541*FU541+BA541*FZ541+BG541*GG541+BB541*GK541+BC541*GN541+BD541*GP541)</f>
        <v>#VALUE!</v>
      </c>
      <c r="BN541" s="453" t="e">
        <f>($AV541*FC541+$AX541*FJ541+$AW541*FE541+$AY541*FO541+$AZ541*FT541+$BA541*FY541+$BG541*GF541)/($AV541*FA541+BG541*GH541+BB541*GL541+BC541*GO541+BD541*GQ541+BA541*GA541)</f>
        <v>#VALUE!</v>
      </c>
      <c r="BO541" s="454" t="e">
        <f>SUMPRODUCT(AV541:BA541*GS541:GX541)/(GS541:GX541+(BB541+BC541+BD541)*GY541+BG541)</f>
        <v>#VALUE!</v>
      </c>
      <c r="BP541" s="454" t="e">
        <f>SUMPRODUCT(AV541:BA541*GS541:GX541)/(GS541:GX541+(BB541+BC541+BD541)*GY541+BG541)</f>
        <v>#VALUE!</v>
      </c>
      <c r="BQ541" s="454" t="e">
        <f>SUMPRODUCT(AV541:BA541*GS541:GX541)/(GS541:GX541+(BB541+BC541+BD541)*GY541+BG541)</f>
        <v>#VALUE!</v>
      </c>
      <c r="BR541" s="453" t="str">
        <f>IF(_tag_month_day!T531="","",_tag_month_day!T531)</f>
        <v/>
      </c>
      <c r="BS541" s="453" t="str">
        <f>IF(_tag_month_day!U531="","",_tag_month_day!U531)</f>
        <v/>
      </c>
      <c r="BT541" s="455" t="str">
        <f>IF(CK541="","",IF((CK541&gt;=BV541-0.12)*(CK541&lt;=BV541+0.12),"合格","不合格"))</f>
        <v/>
      </c>
      <c r="BU541" s="456" t="str">
        <f>IF(_tag_month_day!V531="","",_tag_month_day!V531)</f>
        <v/>
      </c>
      <c r="BV541" s="457" t="str">
        <f>IF(_tag_month_day!W531="","",_tag_month_day!W531)</f>
        <v/>
      </c>
      <c r="BW541" s="458" t="str">
        <f>IF(_tag_month_day!X531="","",_tag_month_day!X531)</f>
        <v/>
      </c>
      <c r="BX541" s="458" t="str">
        <f>IF(_tag_month_day!Y531="","",_tag_month_day!Y531)</f>
        <v/>
      </c>
      <c r="BY541" s="459">
        <f ca="1">L541</f>
        <v>43608.166666665384</v>
      </c>
      <c r="BZ541" s="460"/>
      <c r="CA541" s="461"/>
      <c r="CB541" s="424" t="str">
        <f>IF(_tag_month_day!Z531="","",_tag_month_day!Z531)</f>
        <v/>
      </c>
      <c r="CC541" s="424" t="str">
        <f>IF(_tag_month_day!AA531="","",_tag_month_day!AA531)</f>
        <v/>
      </c>
      <c r="CD541" s="424" t="str">
        <f>IF(_tag_month_day!AB531="","",_tag_month_day!AB531)</f>
        <v/>
      </c>
      <c r="CE541" s="424" t="str">
        <f>IF(_tag_month_day!AC531="","",_tag_month_day!AC531)</f>
        <v/>
      </c>
      <c r="CF541" s="424" t="str">
        <f>IF(_tag_month_day!AD531="","",_tag_month_day!AD531)</f>
        <v/>
      </c>
      <c r="CG541" s="424" t="str">
        <f>IF(_tag_month_day!AE531="","",_tag_month_day!AE531)</f>
        <v/>
      </c>
      <c r="CH541" s="424" t="str">
        <f>IF(_tag_month_day!AF531="","",_tag_month_day!AF531)</f>
        <v/>
      </c>
      <c r="CI541" s="424" t="str">
        <f>IF(_tag_month_day!AG531="","",_tag_month_day!AG531)</f>
        <v/>
      </c>
      <c r="CJ541" s="424" t="str">
        <f>IF(_tag_month_day!AH531="","",_tag_month_day!AH531)</f>
        <v/>
      </c>
      <c r="CK541" s="424" t="str">
        <f>IF(_tag_month_day!AI531="","",_tag_month_day!AI531)</f>
        <v/>
      </c>
      <c r="CL541" s="4" t="str">
        <f>IF(_tag_month_day!AJ531="","",_tag_month_day!AJ531)</f>
        <v/>
      </c>
      <c r="CM541" s="4" t="str">
        <f>IF(_tag_month_day!AK531="","",_tag_month_day!AK531)</f>
        <v/>
      </c>
      <c r="CN541" s="4" t="str">
        <f>IF(_tag_month_day!AL531="","",_tag_month_day!AL531)</f>
        <v/>
      </c>
      <c r="CO541" s="4" t="str">
        <f>IF(_tag_month_day!AM531="","",_tag_month_day!AM531)</f>
        <v/>
      </c>
      <c r="CP541" s="4" t="str">
        <f>IF(_tag_month_day!AN531="","",_tag_month_day!AN531)</f>
        <v/>
      </c>
      <c r="CQ541" s="4" t="str">
        <f>IF(_tag_month_day!AO531="","",_tag_month_day!AO531)</f>
        <v/>
      </c>
      <c r="CR541" s="462" t="str">
        <f>IF(_tag_month_day!AP531="","",_tag_month_day!AP531)</f>
        <v/>
      </c>
      <c r="CS541" s="463" t="str">
        <f>IF(_tag_month_day!AQ531="","",_tag_month_day!AQ531)</f>
        <v/>
      </c>
      <c r="CT541" s="4" t="str">
        <f>IF(_tag_month_day!AR531="","",_tag_month_day!AR531)</f>
        <v/>
      </c>
      <c r="CU541" s="464" t="e">
        <f>DU541/AJ541</f>
        <v>#VALUE!</v>
      </c>
      <c r="CV541" s="451" t="e">
        <f>BG541/BH541</f>
        <v>#VALUE!</v>
      </c>
      <c r="CW541" s="465" t="e">
        <f>AJ541*(1-CV541)*CU541*AF541</f>
        <v>#VALUE!</v>
      </c>
      <c r="CX541" s="465" t="e">
        <f>CW541*94%</f>
        <v>#VALUE!</v>
      </c>
      <c r="CY541" s="466" t="e">
        <f>IF(CX541=0,0,DS541/(DS541+CX541))</f>
        <v>#VALUE!</v>
      </c>
      <c r="CZ541" s="465" t="e">
        <f>$AJ541*EF541</f>
        <v>#VALUE!</v>
      </c>
      <c r="DA541" s="465" t="e">
        <f>$AJ541*EG541</f>
        <v>#VALUE!</v>
      </c>
      <c r="DB541" s="465" t="e">
        <f>$AJ541*EH541</f>
        <v>#VALUE!</v>
      </c>
      <c r="DC541" s="465" t="e">
        <f>$AJ541*EI541</f>
        <v>#VALUE!</v>
      </c>
      <c r="DD541" s="465" t="e">
        <f>$AJ541*EJ541</f>
        <v>#VALUE!</v>
      </c>
      <c r="DE541" s="465" t="e">
        <f>$AJ541*EK541</f>
        <v>#VALUE!</v>
      </c>
      <c r="DF541" s="465" t="e">
        <f>$AJ541*EL541</f>
        <v>#VALUE!</v>
      </c>
      <c r="DG541" s="465" t="e">
        <f>$AJ541*EM541</f>
        <v>#VALUE!</v>
      </c>
      <c r="DH541" s="465" t="e">
        <f>$AJ541*EN541</f>
        <v>#VALUE!</v>
      </c>
      <c r="DI541" s="465" t="e">
        <f>$AJ541*EO541</f>
        <v>#VALUE!</v>
      </c>
      <c r="DJ541" s="465" t="e">
        <f>CZ541*(1-EP541)</f>
        <v>#VALUE!</v>
      </c>
      <c r="DK541" s="465" t="e">
        <f>DA541*(1-ER541)</f>
        <v>#VALUE!</v>
      </c>
      <c r="DL541" s="465" t="e">
        <f>DB541*(1-EQ541)</f>
        <v>#VALUE!</v>
      </c>
      <c r="DM541" s="465" t="e">
        <f>DC541*(1-ES541)</f>
        <v>#VALUE!</v>
      </c>
      <c r="DN541" s="465" t="e">
        <f>DD541*(1-ET541)</f>
        <v>#VALUE!</v>
      </c>
      <c r="DO541" s="465" t="e">
        <f>DE541</f>
        <v>#VALUE!</v>
      </c>
      <c r="DP541" s="465" t="e">
        <f>DF541*(1-EU541)</f>
        <v>#VALUE!</v>
      </c>
      <c r="DQ541" s="465" t="e">
        <f>DG541*(1-EV541)</f>
        <v>#VALUE!</v>
      </c>
      <c r="DR541" s="465" t="e">
        <f>DH541*(1-EW541)</f>
        <v>#VALUE!</v>
      </c>
      <c r="DS541" s="465" t="e">
        <f>DI541</f>
        <v>#VALUE!</v>
      </c>
      <c r="DT541" s="465" t="e">
        <f>SUM(DJ541:DS541)</f>
        <v>#VALUE!</v>
      </c>
      <c r="DU541" s="465" t="e">
        <f>(GS541:GX541)+(DP541+DQ541+DR541)*GY541+DS541</f>
        <v>#VALUE!</v>
      </c>
      <c r="DV541" s="451" t="e">
        <f>AV541/$BH541/(1-EP541)</f>
        <v>#VALUE!</v>
      </c>
      <c r="DW541" s="451" t="e">
        <f>AW541/$BH541/(1-ER541)</f>
        <v>#VALUE!</v>
      </c>
      <c r="DX541" s="451" t="e">
        <f>AX541/$BH541/(1-EQ541)</f>
        <v>#VALUE!</v>
      </c>
      <c r="DY541" s="451" t="e">
        <f>AY541/$BH541/(1-ES541)</f>
        <v>#VALUE!</v>
      </c>
      <c r="DZ541" s="451" t="e">
        <f>AZ541/$BH541/(1-ET541)</f>
        <v>#VALUE!</v>
      </c>
      <c r="EA541" s="451" t="e">
        <f>BA541/$BH541/(1-AX541)</f>
        <v>#VALUE!</v>
      </c>
      <c r="EB541" s="451" t="e">
        <f>BB541/$BH541/(1-EU541)</f>
        <v>#VALUE!</v>
      </c>
      <c r="EC541" s="451" t="e">
        <f>BC541/$BH541/(1-EV541)</f>
        <v>#VALUE!</v>
      </c>
      <c r="ED541" s="451" t="e">
        <f>BD541/$BH541/(1-EW541)</f>
        <v>#VALUE!</v>
      </c>
      <c r="EE541" s="451" t="e">
        <f>BG541/BH541</f>
        <v>#VALUE!</v>
      </c>
      <c r="EF541" s="451" t="e">
        <f>DV541/SUM($DV541:$EE541)</f>
        <v>#VALUE!</v>
      </c>
      <c r="EG541" s="451" t="e">
        <f>DW541/SUM($DV541:$EE541)</f>
        <v>#VALUE!</v>
      </c>
      <c r="EH541" s="451" t="e">
        <f>DX541/SUM($DV541:$EE541)</f>
        <v>#VALUE!</v>
      </c>
      <c r="EI541" s="451" t="e">
        <f>DY541/SUM($DV541:$EE541)</f>
        <v>#VALUE!</v>
      </c>
      <c r="EJ541" s="451" t="e">
        <f>DZ541/SUM($DV541:$EE541)</f>
        <v>#VALUE!</v>
      </c>
      <c r="EK541" s="451" t="e">
        <f>EA541/SUM($DV541:$EE541)</f>
        <v>#VALUE!</v>
      </c>
      <c r="EL541" s="451" t="e">
        <f>EB541/SUM($DV541:$EE541)</f>
        <v>#VALUE!</v>
      </c>
      <c r="EM541" s="451" t="e">
        <f>EC541/SUM($DV541:$EE541)</f>
        <v>#VALUE!</v>
      </c>
      <c r="EN541" s="451" t="e">
        <f>ED541/SUM($DV541:$EE541)</f>
        <v>#VALUE!</v>
      </c>
      <c r="EO541" s="451" t="e">
        <f>EE541/SUM($DV541:$EE541)</f>
        <v>#VALUE!</v>
      </c>
      <c r="EP541" s="450">
        <f>EP540</f>
        <v>0.080000000000000002</v>
      </c>
      <c r="EQ541" s="450">
        <f>EQ540</f>
        <v>0.014999999999999999</v>
      </c>
      <c r="ER541" s="450">
        <f>ER540</f>
        <v>0.014999999999999999</v>
      </c>
      <c r="ES541" s="450">
        <f>ES540</f>
        <v>0.014999999999999999</v>
      </c>
      <c r="ET541" s="450">
        <f>ET540</f>
        <v>0.014999999999999999</v>
      </c>
      <c r="EU541" s="450">
        <f>EU540</f>
        <v>0.089999999999999997</v>
      </c>
      <c r="EV541" s="450">
        <f>EV540</f>
        <v>0.089999999999999997</v>
      </c>
      <c r="EW541" s="450">
        <f>EW540</f>
        <v>0.089999999999999997</v>
      </c>
      <c r="EX541" s="431" t="str">
        <f>IF(_tag_month_day!AS531="","",_tag_month_day!AS531/100)</f>
        <v/>
      </c>
      <c r="EY541" s="431" t="str">
        <f>IF(_tag_month_day!AT531="","",_tag_month_day!AT531/100)</f>
        <v/>
      </c>
      <c r="EZ541" s="431" t="str">
        <f>IF(_tag_month_day!AU531="","",_tag_month_day!AU531/100)</f>
        <v/>
      </c>
      <c r="FA541" s="431" t="str">
        <f>IF(_tag_month_day!AV531="","",_tag_month_day!AV531/100)</f>
        <v/>
      </c>
      <c r="FB541" s="431" t="str">
        <f>IF(_tag_month_day!AW531="","",_tag_month_day!AW531/100)</f>
        <v/>
      </c>
      <c r="FC541" s="431" t="str">
        <f>IF(_tag_month_day!AX531="","",_tag_month_day!AX531/100)</f>
        <v/>
      </c>
      <c r="FD541" s="449" t="str">
        <f>IF(_tag_month_day!AY531="","",_tag_month_day!AY531/100)</f>
        <v/>
      </c>
      <c r="FE541" s="449" t="str">
        <f>IF(_tag_month_day!AZ531="","",_tag_month_day!AZ531/100)</f>
        <v/>
      </c>
      <c r="FF541" s="449" t="str">
        <f>IF(_tag_month_day!BA531="","",_tag_month_day!BA531/100)</f>
        <v/>
      </c>
      <c r="FG541" s="449" t="str">
        <f>IF(_tag_month_day!BB531="","",_tag_month_day!BB531/100)</f>
        <v/>
      </c>
      <c r="FH541" s="467" t="str">
        <f>IF(_tag_month_day!BC531="","",_tag_month_day!BC531/100)</f>
        <v/>
      </c>
      <c r="FI541" s="449">
        <f>FI540</f>
        <v>0.40999999999999998</v>
      </c>
      <c r="FJ541" s="449">
        <f>FJ540</f>
        <v>0.11</v>
      </c>
      <c r="FK541" s="449">
        <f>FK540</f>
        <v>0.014999999999999999</v>
      </c>
      <c r="FL541" s="449">
        <f>FL540</f>
        <v>0</v>
      </c>
      <c r="FM541" s="467">
        <f>FM540</f>
        <v>0.0001</v>
      </c>
      <c r="FN541" s="449">
        <f>FN540</f>
        <v>0.32000000000000001</v>
      </c>
      <c r="FO541" s="449">
        <f>FO540</f>
        <v>0.20000000000000001</v>
      </c>
      <c r="FP541" s="449">
        <f>FP540</f>
        <v>0.01</v>
      </c>
      <c r="FQ541" s="449">
        <f>FQ540</f>
        <v>0</v>
      </c>
      <c r="FR541" s="467">
        <f>FR540</f>
        <v>0.0001</v>
      </c>
      <c r="FS541" s="449" t="str">
        <f>IF(_tag_month_day!BD531="","",_tag_month_day!BD531/100)</f>
        <v/>
      </c>
      <c r="FT541" s="449" t="str">
        <f>IF(_tag_month_day!BE531="","",_tag_month_day!BE531/100)</f>
        <v/>
      </c>
      <c r="FU541" s="449" t="str">
        <f>IF(_tag_month_day!BF531="","",_tag_month_day!BF531/100)</f>
        <v/>
      </c>
      <c r="FV541" s="449" t="str">
        <f>IF(_tag_month_day!BG531="","",_tag_month_day!BG531/100)</f>
        <v/>
      </c>
      <c r="FW541" s="467" t="str">
        <f>IF(_tag_month_day!BH531="","",_tag_month_day!BH531/100)</f>
        <v/>
      </c>
      <c r="FX541" s="449" t="str">
        <f>IF(_tag_month_day!BI531="","",_tag_month_day!BI531/100)</f>
        <v/>
      </c>
      <c r="FY541" s="449" t="str">
        <f>IF(_tag_month_day!BJ531="","",_tag_month_day!BJ531/100)</f>
        <v/>
      </c>
      <c r="FZ541" s="468" t="str">
        <f>IF(_tag_month_day!BK531="","",_tag_month_day!BK531/100)</f>
        <v/>
      </c>
      <c r="GA541" s="449" t="str">
        <f>IF(_tag_month_day!BL531="","",_tag_month_day!BL531/100)</f>
        <v/>
      </c>
      <c r="GB541" s="467" t="str">
        <f>IF(_tag_month_day!BM531="","",_tag_month_day!BM531/100)</f>
        <v/>
      </c>
      <c r="GC541" s="431" t="str">
        <f>IF(_tag_month_day!BN531="","",_tag_month_day!BN531/100)</f>
        <v/>
      </c>
      <c r="GD541" s="431" t="str">
        <f>IF(_tag_month_day!BO531="","",_tag_month_day!BO531/100)</f>
        <v/>
      </c>
      <c r="GE541" s="431" t="str">
        <f>IF(_tag_month_day!BP531="","",_tag_month_day!BP531/100)</f>
        <v/>
      </c>
      <c r="GF541" s="431" t="str">
        <f>IF(_tag_month_day!BQ531="","",_tag_month_day!BQ531/100)</f>
        <v/>
      </c>
      <c r="GG541" s="431" t="str">
        <f>IF(_tag_month_day!BR531="","",_tag_month_day!BR531/100)</f>
        <v/>
      </c>
      <c r="GH541" s="431" t="str">
        <f>IF(_tag_month_day!BS531="","",_tag_month_day!BS531/100)</f>
        <v/>
      </c>
      <c r="GI541" s="467" t="str">
        <f>IF(_tag_month_day!BT531="","",_tag_month_day!BT531/100)</f>
        <v/>
      </c>
      <c r="GJ541" s="469" t="str">
        <f>IF(_tag_month_day!BU531="","",_tag_month_day!BU531/100)</f>
        <v/>
      </c>
      <c r="GK541" s="470">
        <f>GK540</f>
        <v>0.070000000000000007</v>
      </c>
      <c r="GL541" s="470">
        <f>GL540</f>
        <v>0.029999999999999999</v>
      </c>
      <c r="GM541" s="471" t="str">
        <f>IF(_tag_month_day!BX531="","",_tag_month_day!BX531/100)</f>
        <v/>
      </c>
      <c r="GN541" s="470">
        <f>GN540</f>
        <v>0.070000000000000007</v>
      </c>
      <c r="GO541" s="470">
        <f>GO540</f>
        <v>0.029999999999999999</v>
      </c>
      <c r="GP541" s="470">
        <f>GP540</f>
        <v>0.089999999999999997</v>
      </c>
      <c r="GQ541" s="470">
        <f>GQ540</f>
        <v>0.029999999999999999</v>
      </c>
      <c r="GR541" s="471" t="str">
        <f>IF(_tag_month_day!CA531="","",_tag_month_day!CA531/100)</f>
        <v/>
      </c>
      <c r="GS541" s="472">
        <f>GS540</f>
        <v>0.95299999999999996</v>
      </c>
      <c r="GT541" s="472">
        <f>GT540</f>
        <v>0.55000000000000004</v>
      </c>
      <c r="GU541" s="472">
        <f>GU540</f>
        <v>0.55000000000000004</v>
      </c>
      <c r="GV541" s="472">
        <f>GV540</f>
        <v>0.55000000000000004</v>
      </c>
      <c r="GW541" s="472">
        <f>GW540</f>
        <v>0.5</v>
      </c>
      <c r="GX541" s="472">
        <f>GX540</f>
        <v>0.93500000000000005</v>
      </c>
      <c r="GY541" s="472">
        <f>GY540</f>
        <v>0.14999999999999999</v>
      </c>
      <c r="GZ541" s="472">
        <f>GZ540</f>
        <v>1</v>
      </c>
      <c r="HA541" s="474">
        <f>HA540</f>
        <v>0.047</v>
      </c>
      <c r="HB541" s="474">
        <f>HB540</f>
        <v>0.45000000000000001</v>
      </c>
      <c r="HC541" s="474">
        <f>HC540</f>
        <v>0.45000000000000001</v>
      </c>
      <c r="HD541" s="474">
        <f>HD540</f>
        <v>0.45000000000000001</v>
      </c>
      <c r="HE541" s="474">
        <f>HE540</f>
        <v>0.5</v>
      </c>
      <c r="HF541" s="474">
        <f>HF540</f>
        <v>0.065000000000000002</v>
      </c>
      <c r="HG541" s="474">
        <f>HG540</f>
        <v>0.84999999999999998</v>
      </c>
      <c r="HH541" s="474">
        <f>HH540</f>
        <v>0</v>
      </c>
      <c r="HI541" s="10">
        <f>IF(BZ541&lt;&gt;"",CK541-BV541,0)</f>
        <v>0</v>
      </c>
      <c r="HJ541" s="10" t="e">
        <f>IF(AJ541&gt;0,AH541-AJ541,0)</f>
        <v>#VALUE!</v>
      </c>
      <c r="HK541" s="466">
        <f>HK540</f>
        <v>0.84999999999999998</v>
      </c>
      <c r="HL541" s="424">
        <f>HL540</f>
        <v>550000</v>
      </c>
      <c r="HM541" s="424">
        <f>HM540</f>
        <v>480000</v>
      </c>
      <c r="HN541" s="465" t="e">
        <f>(DJ541*EZ541+DK541*FH541+DL541*FM541+DM541*FR541+DN541*FW541+DO541*GB541+DS541*GI541+DP541*GM541+DR541*GR541)*1000*2</f>
        <v>#VALUE!</v>
      </c>
      <c r="HO541" s="465" t="e">
        <f>HN541*HK541*$HO$2/HL541*1000000</f>
        <v>#VALUE!</v>
      </c>
      <c r="HP541" s="465" t="e">
        <f>HN541*HK541*$HP$2/HM541*1000000</f>
        <v>#VALUE!</v>
      </c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</row>
    <row customFormat="1" r="542" s="0">
      <c r="A542" s="420">
        <v>531</v>
      </c>
      <c r="B542" s="421">
        <f ca="1">IF(D542=D541,B541,IF(D542="夜班",B541+1,B541))</f>
        <v>43608</v>
      </c>
      <c r="C542" s="422">
        <f>C541</f>
        <v>0.041666666666666699</v>
      </c>
      <c r="D542" s="10" t="str">
        <f ca="1">IF(HOUR(G542)&lt;8,"夜班",IF(HOUR(G542)&lt;16,"白班",IF(HOUR(G542)&lt;24,"中班",0)))</f>
        <v>夜班</v>
      </c>
      <c r="E542" s="10" t="e">
        <f ca="1">IF(F542=1,"甲",IF(F542=2,"乙",IF(F542=3,"丙",IF(F542=4,"丁",""))))</f>
        <v>#REF!</v>
      </c>
      <c r="F542" s="10" t="e">
        <f ca="1">SUMPRODUCT((成本日报!$A$3:$A$95=计划!B542)*(成本日报!$B$3:$B$95=计划!$D542),成本日报!$C$3:$C$95)</f>
        <v>#REF!</v>
      </c>
      <c r="G542" s="423">
        <f ca="1">G541+C541</f>
        <v>43608.083333332048</v>
      </c>
      <c r="H542" s="423">
        <f ca="1">$G542+$C542/60*10+$C542*0</f>
        <v>43608.090277776493</v>
      </c>
      <c r="I542" s="423">
        <f ca="1">$G542+$C542/60*18+$C542*0</f>
        <v>43608.095833332045</v>
      </c>
      <c r="J542" s="423">
        <f ca="1">$G542+$C542/60*0+$C542*1</f>
        <v>43608.124999998712</v>
      </c>
      <c r="K542" s="423">
        <f ca="1">$G542+$C542/60*30+$C542*2</f>
        <v>43608.187499998719</v>
      </c>
      <c r="L542" s="423">
        <f ca="1">$G542+$C542/60*0+$C542*3</f>
        <v>43608.208333332048</v>
      </c>
      <c r="M542" s="424" t="str">
        <f>IF(_tag_month_day!A532="","",_tag_month_day!A532)</f>
        <v/>
      </c>
      <c r="N542" s="424" t="str">
        <f>IF(_tag_month_day!B532="","",_tag_month_day!B532)</f>
        <v/>
      </c>
      <c r="O542" s="425" t="e">
        <f>IF(M542+N542=0,"",M542+N542)</f>
        <v>#VALUE!</v>
      </c>
      <c r="P542" s="424" t="str">
        <f>IF(_tag_month_day!C532="","",_tag_month_day!C532)</f>
        <v/>
      </c>
      <c r="Q542" s="424" t="str">
        <f>IF(_tag_month_day!D532="","",_tag_month_day!D532)</f>
        <v/>
      </c>
      <c r="R542" s="426" t="str">
        <f>IF(_tag_month_day!CB532="","",_tag_month_day!CB532/100)</f>
        <v/>
      </c>
      <c r="S542" s="427" t="str">
        <f>IF(_tag_month_day!E532="","",_tag_month_day!E532)</f>
        <v/>
      </c>
      <c r="T542" s="427" t="str">
        <f>IF(_tag_month_day!F532="","",_tag_month_day!F532)</f>
        <v/>
      </c>
      <c r="U542" s="428" t="e">
        <f>S542+T542</f>
        <v>#VALUE!</v>
      </c>
      <c r="V542" s="429" t="e">
        <f>U542/AJ542</f>
        <v>#VALUE!</v>
      </c>
      <c r="W542" s="430" t="str">
        <f>IF(_jhy_month_day!A532="","",_jhy_month_day!A532)</f>
        <v/>
      </c>
      <c r="X542" s="431" t="str">
        <f>IF(_jhy_month_day!B532="","",_jhy_month_day!B532/100)</f>
        <v/>
      </c>
      <c r="Y542" s="431" t="str">
        <f>IF(_jhy_month_day!C532="","",_jhy_month_day!C532/100)</f>
        <v/>
      </c>
      <c r="Z542" s="432">
        <f>Z538+1</f>
        <v>133</v>
      </c>
      <c r="AA542" s="433" t="str">
        <f>IF(_tag_month_day!G532="","",_tag_month_day!G532/100)</f>
        <v/>
      </c>
      <c r="AB542" s="433" t="str">
        <f>IF(_tag_month_day!H532="","",_tag_month_day!H532/100)</f>
        <v/>
      </c>
      <c r="AC542" s="434">
        <f>IF(X542="",AC541,BK542*($AV541*X542+$AW541*FD541+$AX541*FI541+$AY541*FN541+$AZ541*FS541+$BA541*FX541+$BG541*GE541)/(AV541*Y542+AX541*FK541+AW541*FF541+AY541*FP541+AZ541*FU541+BA541*FZ541+BG541*GG541+BB541*GK541+BC541*GN541+BD541*GP541))</f>
        <v>1.59963432013121</v>
      </c>
      <c r="AD542" s="435" t="str">
        <f>IF(AC542=AC541,"",AC542-AC541)</f>
        <v/>
      </c>
      <c r="AE542" s="436" t="str">
        <f>IF(1-AF542=0,"",(1-AF542))</f>
        <v/>
      </c>
      <c r="AF542" s="437">
        <v>1</v>
      </c>
      <c r="AG542" s="10" t="str">
        <f>AG541</f>
        <v>9A3</v>
      </c>
      <c r="AH542" s="438" t="str">
        <f>AH541</f>
        <v/>
      </c>
      <c r="AI542" s="424"/>
      <c r="AJ542" s="10" t="str">
        <f>IF(_tag_month_day!I532="","",_tag_month_day!I532)</f>
        <v/>
      </c>
      <c r="AK542" s="440"/>
      <c r="AL542" s="440"/>
      <c r="AM542" s="440"/>
      <c r="AN542" s="441">
        <f>AN541</f>
        <v>2</v>
      </c>
      <c r="AO542" s="441">
        <f>AO541</f>
        <v>8</v>
      </c>
      <c r="AP542" s="442" t="e">
        <f>(IF(AN542=0,AS541,AS541*(1+AO542/AN542)/(AR542+AO542/AN542)))+AT542</f>
        <v>#VALUE!</v>
      </c>
      <c r="AQ542" s="443" t="str">
        <f>IF(_tag_month_day!J532="","",_tag_month_day!J532/100)</f>
        <v/>
      </c>
      <c r="AR542" s="444">
        <f>AR541</f>
        <v>1.3</v>
      </c>
      <c r="AS542" s="445" t="e">
        <f>AQ542*(AN542*AR542+AO542)/(AN542+AO542)</f>
        <v>#VALUE!</v>
      </c>
      <c r="AT542" s="445" t="e">
        <f>(SUM(BE542:BF542)-SUM(BE541:BF541))*0.05</f>
        <v>#VALUE!</v>
      </c>
      <c r="AU542" s="446" t="str">
        <f>IF(_tag_month_day!CC532="","",IF(_tag_month_day!CC532&gt;0,_tag_month_day!CD532,_tag_month_day!CE532))</f>
        <v/>
      </c>
      <c r="AV542" s="447" t="str">
        <f>IF(_tag_month_day!L532="","",_tag_month_day!L532/100)</f>
        <v/>
      </c>
      <c r="AW542" s="431">
        <f>AW541</f>
        <v>0</v>
      </c>
      <c r="AX542" s="431">
        <f>AX541</f>
        <v>0</v>
      </c>
      <c r="AY542" s="431" t="str">
        <f>IF(_tag_month_day!M532="","",_tag_month_day!M532/100)</f>
        <v/>
      </c>
      <c r="AZ542" s="431" t="str">
        <f>IF(_tag_month_day!N532="","",_tag_month_day!N532/100)</f>
        <v/>
      </c>
      <c r="BA542" s="431" t="str">
        <f>IF(_tag_month_day!O532="","",_tag_month_day!O532/100)</f>
        <v/>
      </c>
      <c r="BB542" s="448" t="str">
        <f>IF(_tag_month_day!P532="","",_tag_month_day!P532/100)</f>
        <v/>
      </c>
      <c r="BC542" s="448">
        <f>BC541</f>
        <v>0</v>
      </c>
      <c r="BD542" s="448" t="str">
        <f>IF(_tag_month_day!Q532="","",_tag_month_day!Q532/100)</f>
        <v/>
      </c>
      <c r="BE542" s="449" t="str">
        <f>IF(_tag_month_day!R532="","",_tag_month_day!R532/100)</f>
        <v/>
      </c>
      <c r="BF542" s="388" t="e">
        <f>(AU542*(100+BE542*100))/(AJ542-AU542)/100</f>
        <v>#VALUE!</v>
      </c>
      <c r="BG542" s="450" t="e">
        <f>BE542+BF542</f>
        <v>#VALUE!</v>
      </c>
      <c r="BH542" s="451" t="e">
        <f>SUM(AV542:BF542)</f>
        <v>#VALUE!</v>
      </c>
      <c r="BI542" s="452" t="e">
        <f>IF(CX542=0,BI541,(DK542*查询!$R$5+DL542*查询!$Q$5+DM542*查询!$N$5+DN542*查询!$O$5+DO542*查询!$P$5)*AF542/CX542)</f>
        <v>#VALUE!</v>
      </c>
      <c r="BJ542" s="452" t="e">
        <f>IF(CX542=0,BJ541,(DP542*查询!$S$5+DQ542*查询!$T$5+DR542*查询!$U$5)*AF542/CX542)</f>
        <v>#VALUE!</v>
      </c>
      <c r="BK542" s="452">
        <f>BK541</f>
        <v>1</v>
      </c>
      <c r="BL542" s="453" t="e">
        <f>SUMPRODUCT((AV542:BA542)*(GS542:GX542))/((GS542:GX542)+SUM(BB542:BD542)*GY542+BG542*GZ542)</f>
        <v>#VALUE!</v>
      </c>
      <c r="BM542" s="453" t="e">
        <f>BK542*($AV542*FB542+$AW542*FD542+$AX542*FI542+$AY542*FN542+$AZ542*FS542+$BA542*FX542+$BG542*GE542)/(AV542*EY542+AX542*FK542+AW542*FF542+AY542*FP542+AZ542*FU542+BA542*FZ542+BG542*GG542+BB542*GK542+BC542*GN542+BD542*GP542)</f>
        <v>#VALUE!</v>
      </c>
      <c r="BN542" s="453" t="e">
        <f>($AV542*FC542+$AX542*FJ542+$AW542*FE542+$AY542*FO542+$AZ542*FT542+$BA542*FY542+$BG542*GF542)/($AV542*FA542+BG542*GH542+BB542*GL542+BC542*GO542+BD542*GQ542+BA542*GA542)</f>
        <v>#VALUE!</v>
      </c>
      <c r="BO542" s="454" t="e">
        <f>SUMPRODUCT(AV542:BA542*GS542:GX542)/(GS542:GX542+(BB542+BC542+BD542)*GY542+BG542)</f>
        <v>#VALUE!</v>
      </c>
      <c r="BP542" s="454" t="e">
        <f>SUMPRODUCT(AV542:BA542*GS542:GX542)/(GS542:GX542+(BB542+BC542+BD542)*GY542+BG542)</f>
        <v>#VALUE!</v>
      </c>
      <c r="BQ542" s="454" t="e">
        <f>SUMPRODUCT(AV542:BA542*GS542:GX542)/(GS542:GX542+(BB542+BC542+BD542)*GY542+BG542)</f>
        <v>#VALUE!</v>
      </c>
      <c r="BR542" s="453" t="str">
        <f>IF(_tag_month_day!T532="","",_tag_month_day!T532)</f>
        <v/>
      </c>
      <c r="BS542" s="453" t="str">
        <f>IF(_tag_month_day!U532="","",_tag_month_day!U532)</f>
        <v/>
      </c>
      <c r="BT542" s="455" t="str">
        <f>IF(CK542="","",IF((CK542&gt;=BV542-0.12)*(CK542&lt;=BV542+0.12),"合格","不合格"))</f>
        <v/>
      </c>
      <c r="BU542" s="456" t="str">
        <f>IF(_tag_month_day!V532="","",_tag_month_day!V532)</f>
        <v/>
      </c>
      <c r="BV542" s="457" t="str">
        <f>IF(_tag_month_day!W532="","",_tag_month_day!W532)</f>
        <v/>
      </c>
      <c r="BW542" s="458" t="str">
        <f>IF(_tag_month_day!X532="","",_tag_month_day!X532)</f>
        <v/>
      </c>
      <c r="BX542" s="458" t="str">
        <f>IF(_tag_month_day!Y532="","",_tag_month_day!Y532)</f>
        <v/>
      </c>
      <c r="BY542" s="459">
        <f ca="1">L542</f>
        <v>43608.208333332048</v>
      </c>
      <c r="BZ542" s="460"/>
      <c r="CA542" s="461"/>
      <c r="CB542" s="424" t="str">
        <f>IF(_tag_month_day!Z532="","",_tag_month_day!Z532)</f>
        <v/>
      </c>
      <c r="CC542" s="424" t="str">
        <f>IF(_tag_month_day!AA532="","",_tag_month_day!AA532)</f>
        <v/>
      </c>
      <c r="CD542" s="424" t="str">
        <f>IF(_tag_month_day!AB532="","",_tag_month_day!AB532)</f>
        <v/>
      </c>
      <c r="CE542" s="424" t="str">
        <f>IF(_tag_month_day!AC532="","",_tag_month_day!AC532)</f>
        <v/>
      </c>
      <c r="CF542" s="424" t="str">
        <f>IF(_tag_month_day!AD532="","",_tag_month_day!AD532)</f>
        <v/>
      </c>
      <c r="CG542" s="424" t="str">
        <f>IF(_tag_month_day!AE532="","",_tag_month_day!AE532)</f>
        <v/>
      </c>
      <c r="CH542" s="424" t="str">
        <f>IF(_tag_month_day!AF532="","",_tag_month_day!AF532)</f>
        <v/>
      </c>
      <c r="CI542" s="424" t="str">
        <f>IF(_tag_month_day!AG532="","",_tag_month_day!AG532)</f>
        <v/>
      </c>
      <c r="CJ542" s="424" t="str">
        <f>IF(_tag_month_day!AH532="","",_tag_month_day!AH532)</f>
        <v/>
      </c>
      <c r="CK542" s="424" t="str">
        <f>IF(_tag_month_day!AI532="","",_tag_month_day!AI532)</f>
        <v/>
      </c>
      <c r="CL542" s="4" t="str">
        <f>IF(_tag_month_day!AJ532="","",_tag_month_day!AJ532)</f>
        <v/>
      </c>
      <c r="CM542" s="4" t="str">
        <f>IF(_tag_month_day!AK532="","",_tag_month_day!AK532)</f>
        <v/>
      </c>
      <c r="CN542" s="4" t="str">
        <f>IF(_tag_month_day!AL532="","",_tag_month_day!AL532)</f>
        <v/>
      </c>
      <c r="CO542" s="4" t="str">
        <f>IF(_tag_month_day!AM532="","",_tag_month_day!AM532)</f>
        <v/>
      </c>
      <c r="CP542" s="4" t="str">
        <f>IF(_tag_month_day!AN532="","",_tag_month_day!AN532)</f>
        <v/>
      </c>
      <c r="CQ542" s="4" t="str">
        <f>IF(_tag_month_day!AO532="","",_tag_month_day!AO532)</f>
        <v/>
      </c>
      <c r="CR542" s="462" t="str">
        <f>IF(_tag_month_day!AP532="","",_tag_month_day!AP532)</f>
        <v/>
      </c>
      <c r="CS542" s="463" t="str">
        <f>IF(_tag_month_day!AQ532="","",_tag_month_day!AQ532)</f>
        <v/>
      </c>
      <c r="CT542" s="4" t="str">
        <f>IF(_tag_month_day!AR532="","",_tag_month_day!AR532)</f>
        <v/>
      </c>
      <c r="CU542" s="464" t="e">
        <f>DU542/AJ542</f>
        <v>#VALUE!</v>
      </c>
      <c r="CV542" s="451" t="e">
        <f>BG542/BH542</f>
        <v>#VALUE!</v>
      </c>
      <c r="CW542" s="465" t="e">
        <f>AJ542*(1-CV542)*CU542*AF542</f>
        <v>#VALUE!</v>
      </c>
      <c r="CX542" s="465" t="e">
        <f>CW542*94%</f>
        <v>#VALUE!</v>
      </c>
      <c r="CY542" s="466" t="e">
        <f>IF(CX542=0,0,DS542/(DS542+CX542))</f>
        <v>#VALUE!</v>
      </c>
      <c r="CZ542" s="465" t="e">
        <f>$AJ542*EF542</f>
        <v>#VALUE!</v>
      </c>
      <c r="DA542" s="465" t="e">
        <f>$AJ542*EG542</f>
        <v>#VALUE!</v>
      </c>
      <c r="DB542" s="465" t="e">
        <f>$AJ542*EH542</f>
        <v>#VALUE!</v>
      </c>
      <c r="DC542" s="465" t="e">
        <f>$AJ542*EI542</f>
        <v>#VALUE!</v>
      </c>
      <c r="DD542" s="465" t="e">
        <f>$AJ542*EJ542</f>
        <v>#VALUE!</v>
      </c>
      <c r="DE542" s="465" t="e">
        <f>$AJ542*EK542</f>
        <v>#VALUE!</v>
      </c>
      <c r="DF542" s="465" t="e">
        <f>$AJ542*EL542</f>
        <v>#VALUE!</v>
      </c>
      <c r="DG542" s="465" t="e">
        <f>$AJ542*EM542</f>
        <v>#VALUE!</v>
      </c>
      <c r="DH542" s="465" t="e">
        <f>$AJ542*EN542</f>
        <v>#VALUE!</v>
      </c>
      <c r="DI542" s="465" t="e">
        <f>$AJ542*EO542</f>
        <v>#VALUE!</v>
      </c>
      <c r="DJ542" s="465" t="e">
        <f>CZ542*(1-EP542)</f>
        <v>#VALUE!</v>
      </c>
      <c r="DK542" s="465" t="e">
        <f>DA542*(1-ER542)</f>
        <v>#VALUE!</v>
      </c>
      <c r="DL542" s="465" t="e">
        <f>DB542*(1-EQ542)</f>
        <v>#VALUE!</v>
      </c>
      <c r="DM542" s="465" t="e">
        <f>DC542*(1-ES542)</f>
        <v>#VALUE!</v>
      </c>
      <c r="DN542" s="465" t="e">
        <f>DD542*(1-ET542)</f>
        <v>#VALUE!</v>
      </c>
      <c r="DO542" s="465" t="e">
        <f>DE542</f>
        <v>#VALUE!</v>
      </c>
      <c r="DP542" s="465" t="e">
        <f>DF542*(1-EU542)</f>
        <v>#VALUE!</v>
      </c>
      <c r="DQ542" s="465" t="e">
        <f>DG542*(1-EV542)</f>
        <v>#VALUE!</v>
      </c>
      <c r="DR542" s="465" t="e">
        <f>DH542*(1-EW542)</f>
        <v>#VALUE!</v>
      </c>
      <c r="DS542" s="465" t="e">
        <f>DI542</f>
        <v>#VALUE!</v>
      </c>
      <c r="DT542" s="465" t="e">
        <f>SUM(DJ542:DS542)</f>
        <v>#VALUE!</v>
      </c>
      <c r="DU542" s="465" t="e">
        <f>(GS542:GX542)+(DP542+DQ542+DR542)*GY542+DS542</f>
        <v>#VALUE!</v>
      </c>
      <c r="DV542" s="451" t="e">
        <f>AV542/$BH542/(1-EP542)</f>
        <v>#VALUE!</v>
      </c>
      <c r="DW542" s="451" t="e">
        <f>AW542/$BH542/(1-ER542)</f>
        <v>#VALUE!</v>
      </c>
      <c r="DX542" s="451" t="e">
        <f>AX542/$BH542/(1-EQ542)</f>
        <v>#VALUE!</v>
      </c>
      <c r="DY542" s="451" t="e">
        <f>AY542/$BH542/(1-ES542)</f>
        <v>#VALUE!</v>
      </c>
      <c r="DZ542" s="451" t="e">
        <f>AZ542/$BH542/(1-ET542)</f>
        <v>#VALUE!</v>
      </c>
      <c r="EA542" s="451" t="e">
        <f>BA542/$BH542/(1-AX542)</f>
        <v>#VALUE!</v>
      </c>
      <c r="EB542" s="451" t="e">
        <f>BB542/$BH542/(1-EU542)</f>
        <v>#VALUE!</v>
      </c>
      <c r="EC542" s="451" t="e">
        <f>BC542/$BH542/(1-EV542)</f>
        <v>#VALUE!</v>
      </c>
      <c r="ED542" s="451" t="e">
        <f>BD542/$BH542/(1-EW542)</f>
        <v>#VALUE!</v>
      </c>
      <c r="EE542" s="451" t="e">
        <f>BG542/BH542</f>
        <v>#VALUE!</v>
      </c>
      <c r="EF542" s="451" t="e">
        <f>DV542/SUM($DV542:$EE542)</f>
        <v>#VALUE!</v>
      </c>
      <c r="EG542" s="451" t="e">
        <f>DW542/SUM($DV542:$EE542)</f>
        <v>#VALUE!</v>
      </c>
      <c r="EH542" s="451" t="e">
        <f>DX542/SUM($DV542:$EE542)</f>
        <v>#VALUE!</v>
      </c>
      <c r="EI542" s="451" t="e">
        <f>DY542/SUM($DV542:$EE542)</f>
        <v>#VALUE!</v>
      </c>
      <c r="EJ542" s="451" t="e">
        <f>DZ542/SUM($DV542:$EE542)</f>
        <v>#VALUE!</v>
      </c>
      <c r="EK542" s="451" t="e">
        <f>EA542/SUM($DV542:$EE542)</f>
        <v>#VALUE!</v>
      </c>
      <c r="EL542" s="451" t="e">
        <f>EB542/SUM($DV542:$EE542)</f>
        <v>#VALUE!</v>
      </c>
      <c r="EM542" s="451" t="e">
        <f>EC542/SUM($DV542:$EE542)</f>
        <v>#VALUE!</v>
      </c>
      <c r="EN542" s="451" t="e">
        <f>ED542/SUM($DV542:$EE542)</f>
        <v>#VALUE!</v>
      </c>
      <c r="EO542" s="451" t="e">
        <f>EE542/SUM($DV542:$EE542)</f>
        <v>#VALUE!</v>
      </c>
      <c r="EP542" s="450">
        <f>EP541</f>
        <v>0.080000000000000002</v>
      </c>
      <c r="EQ542" s="450">
        <f>EQ541</f>
        <v>0.014999999999999999</v>
      </c>
      <c r="ER542" s="450">
        <f>ER541</f>
        <v>0.014999999999999999</v>
      </c>
      <c r="ES542" s="450">
        <f>ES541</f>
        <v>0.014999999999999999</v>
      </c>
      <c r="ET542" s="450">
        <f>ET541</f>
        <v>0.014999999999999999</v>
      </c>
      <c r="EU542" s="450">
        <f>EU541</f>
        <v>0.089999999999999997</v>
      </c>
      <c r="EV542" s="450">
        <f>EV541</f>
        <v>0.089999999999999997</v>
      </c>
      <c r="EW542" s="450">
        <f>EW541</f>
        <v>0.089999999999999997</v>
      </c>
      <c r="EX542" s="431" t="str">
        <f>IF(_tag_month_day!AS532="","",_tag_month_day!AS532/100)</f>
        <v/>
      </c>
      <c r="EY542" s="431" t="str">
        <f>IF(_tag_month_day!AT532="","",_tag_month_day!AT532/100)</f>
        <v/>
      </c>
      <c r="EZ542" s="431" t="str">
        <f>IF(_tag_month_day!AU532="","",_tag_month_day!AU532/100)</f>
        <v/>
      </c>
      <c r="FA542" s="431" t="str">
        <f>IF(_tag_month_day!AV532="","",_tag_month_day!AV532/100)</f>
        <v/>
      </c>
      <c r="FB542" s="431" t="str">
        <f>IF(_tag_month_day!AW532="","",_tag_month_day!AW532/100)</f>
        <v/>
      </c>
      <c r="FC542" s="431" t="str">
        <f>IF(_tag_month_day!AX532="","",_tag_month_day!AX532/100)</f>
        <v/>
      </c>
      <c r="FD542" s="449" t="str">
        <f>IF(_tag_month_day!AY532="","",_tag_month_day!AY532/100)</f>
        <v/>
      </c>
      <c r="FE542" s="449" t="str">
        <f>IF(_tag_month_day!AZ532="","",_tag_month_day!AZ532/100)</f>
        <v/>
      </c>
      <c r="FF542" s="449" t="str">
        <f>IF(_tag_month_day!BA532="","",_tag_month_day!BA532/100)</f>
        <v/>
      </c>
      <c r="FG542" s="449" t="str">
        <f>IF(_tag_month_day!BB532="","",_tag_month_day!BB532/100)</f>
        <v/>
      </c>
      <c r="FH542" s="467" t="str">
        <f>IF(_tag_month_day!BC532="","",_tag_month_day!BC532/100)</f>
        <v/>
      </c>
      <c r="FI542" s="449">
        <f>FI541</f>
        <v>0.40999999999999998</v>
      </c>
      <c r="FJ542" s="449">
        <f>FJ541</f>
        <v>0.11</v>
      </c>
      <c r="FK542" s="449">
        <f>FK541</f>
        <v>0.014999999999999999</v>
      </c>
      <c r="FL542" s="449">
        <f>FL541</f>
        <v>0</v>
      </c>
      <c r="FM542" s="467">
        <f>FM541</f>
        <v>0.0001</v>
      </c>
      <c r="FN542" s="449">
        <f>FN541</f>
        <v>0.32000000000000001</v>
      </c>
      <c r="FO542" s="449">
        <f>FO541</f>
        <v>0.20000000000000001</v>
      </c>
      <c r="FP542" s="449">
        <f>FP541</f>
        <v>0.01</v>
      </c>
      <c r="FQ542" s="449">
        <f>FQ541</f>
        <v>0</v>
      </c>
      <c r="FR542" s="467">
        <f>FR541</f>
        <v>0.0001</v>
      </c>
      <c r="FS542" s="449" t="str">
        <f>IF(_tag_month_day!BD532="","",_tag_month_day!BD532/100)</f>
        <v/>
      </c>
      <c r="FT542" s="449" t="str">
        <f>IF(_tag_month_day!BE532="","",_tag_month_day!BE532/100)</f>
        <v/>
      </c>
      <c r="FU542" s="449" t="str">
        <f>IF(_tag_month_day!BF532="","",_tag_month_day!BF532/100)</f>
        <v/>
      </c>
      <c r="FV542" s="449" t="str">
        <f>IF(_tag_month_day!BG532="","",_tag_month_day!BG532/100)</f>
        <v/>
      </c>
      <c r="FW542" s="467" t="str">
        <f>IF(_tag_month_day!BH532="","",_tag_month_day!BH532/100)</f>
        <v/>
      </c>
      <c r="FX542" s="449" t="str">
        <f>IF(_tag_month_day!BI532="","",_tag_month_day!BI532/100)</f>
        <v/>
      </c>
      <c r="FY542" s="449" t="str">
        <f>IF(_tag_month_day!BJ532="","",_tag_month_day!BJ532/100)</f>
        <v/>
      </c>
      <c r="FZ542" s="468" t="str">
        <f>IF(_tag_month_day!BK532="","",_tag_month_day!BK532/100)</f>
        <v/>
      </c>
      <c r="GA542" s="449" t="str">
        <f>IF(_tag_month_day!BL532="","",_tag_month_day!BL532/100)</f>
        <v/>
      </c>
      <c r="GB542" s="467" t="str">
        <f>IF(_tag_month_day!BM532="","",_tag_month_day!BM532/100)</f>
        <v/>
      </c>
      <c r="GC542" s="431" t="str">
        <f>IF(_tag_month_day!BN532="","",_tag_month_day!BN532/100)</f>
        <v/>
      </c>
      <c r="GD542" s="431" t="str">
        <f>IF(_tag_month_day!BO532="","",_tag_month_day!BO532/100)</f>
        <v/>
      </c>
      <c r="GE542" s="431" t="str">
        <f>IF(_tag_month_day!BP532="","",_tag_month_day!BP532/100)</f>
        <v/>
      </c>
      <c r="GF542" s="431" t="str">
        <f>IF(_tag_month_day!BQ532="","",_tag_month_day!BQ532/100)</f>
        <v/>
      </c>
      <c r="GG542" s="431" t="str">
        <f>IF(_tag_month_day!BR532="","",_tag_month_day!BR532/100)</f>
        <v/>
      </c>
      <c r="GH542" s="431" t="str">
        <f>IF(_tag_month_day!BS532="","",_tag_month_day!BS532/100)</f>
        <v/>
      </c>
      <c r="GI542" s="467" t="str">
        <f>IF(_tag_month_day!BT532="","",_tag_month_day!BT532/100)</f>
        <v/>
      </c>
      <c r="GJ542" s="469" t="str">
        <f>IF(_tag_month_day!BU532="","",_tag_month_day!BU532/100)</f>
        <v/>
      </c>
      <c r="GK542" s="470">
        <f>GK541</f>
        <v>0.070000000000000007</v>
      </c>
      <c r="GL542" s="470">
        <f>GL541</f>
        <v>0.029999999999999999</v>
      </c>
      <c r="GM542" s="471" t="str">
        <f>IF(_tag_month_day!BX532="","",_tag_month_day!BX532/100)</f>
        <v/>
      </c>
      <c r="GN542" s="470">
        <f>GN541</f>
        <v>0.070000000000000007</v>
      </c>
      <c r="GO542" s="470">
        <f>GO541</f>
        <v>0.029999999999999999</v>
      </c>
      <c r="GP542" s="470">
        <f>GP541</f>
        <v>0.089999999999999997</v>
      </c>
      <c r="GQ542" s="470">
        <f>GQ541</f>
        <v>0.029999999999999999</v>
      </c>
      <c r="GR542" s="471" t="str">
        <f>IF(_tag_month_day!CA532="","",_tag_month_day!CA532/100)</f>
        <v/>
      </c>
      <c r="GS542" s="472">
        <f>GS541</f>
        <v>0.95299999999999996</v>
      </c>
      <c r="GT542" s="472">
        <f>GT541</f>
        <v>0.55000000000000004</v>
      </c>
      <c r="GU542" s="472">
        <f>GU541</f>
        <v>0.55000000000000004</v>
      </c>
      <c r="GV542" s="472">
        <f>GV541</f>
        <v>0.55000000000000004</v>
      </c>
      <c r="GW542" s="472">
        <f>GW541</f>
        <v>0.5</v>
      </c>
      <c r="GX542" s="472">
        <f>GX541</f>
        <v>0.93500000000000005</v>
      </c>
      <c r="GY542" s="472">
        <f>GY541</f>
        <v>0.14999999999999999</v>
      </c>
      <c r="GZ542" s="472">
        <f>GZ541</f>
        <v>1</v>
      </c>
      <c r="HA542" s="474">
        <f>HA541</f>
        <v>0.047</v>
      </c>
      <c r="HB542" s="474">
        <f>HB541</f>
        <v>0.45000000000000001</v>
      </c>
      <c r="HC542" s="474">
        <f>HC541</f>
        <v>0.45000000000000001</v>
      </c>
      <c r="HD542" s="474">
        <f>HD541</f>
        <v>0.45000000000000001</v>
      </c>
      <c r="HE542" s="474">
        <f>HE541</f>
        <v>0.5</v>
      </c>
      <c r="HF542" s="474">
        <f>HF541</f>
        <v>0.065000000000000002</v>
      </c>
      <c r="HG542" s="474">
        <f>HG541</f>
        <v>0.84999999999999998</v>
      </c>
      <c r="HH542" s="474">
        <f>HH541</f>
        <v>0</v>
      </c>
      <c r="HI542" s="10">
        <f>IF(BZ542&lt;&gt;"",CK542-BV542,0)</f>
        <v>0</v>
      </c>
      <c r="HJ542" s="10" t="e">
        <f>IF(AJ542&gt;0,AH542-AJ542,0)</f>
        <v>#VALUE!</v>
      </c>
      <c r="HK542" s="466">
        <f>HK541</f>
        <v>0.84999999999999998</v>
      </c>
      <c r="HL542" s="424">
        <f>HL541</f>
        <v>550000</v>
      </c>
      <c r="HM542" s="424">
        <f>HM541</f>
        <v>480000</v>
      </c>
      <c r="HN542" s="465" t="e">
        <f>(DJ542*EZ542+DK542*FH542+DL542*FM542+DM542*FR542+DN542*FW542+DO542*GB542+DS542*GI542+DP542*GM542+DR542*GR542)*1000*2</f>
        <v>#VALUE!</v>
      </c>
      <c r="HO542" s="465" t="e">
        <f>HN542*HK542*$HO$2/HL542*1000000</f>
        <v>#VALUE!</v>
      </c>
      <c r="HP542" s="465" t="e">
        <f>HN542*HK542*$HP$2/HM542*1000000</f>
        <v>#VALUE!</v>
      </c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</row>
    <row customFormat="1" r="543" s="0">
      <c r="A543" s="420">
        <v>532</v>
      </c>
      <c r="B543" s="421">
        <f ca="1">IF(D543=D542,B542,IF(D543="夜班",B542+1,B542))</f>
        <v>43608</v>
      </c>
      <c r="C543" s="422">
        <f>C542</f>
        <v>0.041666666666666699</v>
      </c>
      <c r="D543" s="10" t="str">
        <f ca="1">IF(HOUR(G543)&lt;8,"夜班",IF(HOUR(G543)&lt;16,"白班",IF(HOUR(G543)&lt;24,"中班",0)))</f>
        <v>夜班</v>
      </c>
      <c r="E543" s="10" t="e">
        <f ca="1">IF(F543=1,"甲",IF(F543=2,"乙",IF(F543=3,"丙",IF(F543=4,"丁",""))))</f>
        <v>#REF!</v>
      </c>
      <c r="F543" s="10" t="e">
        <f ca="1">SUMPRODUCT((成本日报!$A$3:$A$95=计划!B543)*(成本日报!$B$3:$B$95=计划!$D543),成本日报!$C$3:$C$95)</f>
        <v>#REF!</v>
      </c>
      <c r="G543" s="423">
        <f ca="1">G542+C542</f>
        <v>43608.124999998712</v>
      </c>
      <c r="H543" s="423">
        <f ca="1">$G543+$C543/60*10+$C543*0</f>
        <v>43608.131944443157</v>
      </c>
      <c r="I543" s="423">
        <f ca="1">$G543+$C543/60*18+$C543*0</f>
        <v>43608.137499998709</v>
      </c>
      <c r="J543" s="423">
        <f ca="1">$G543+$C543/60*0+$C543*1</f>
        <v>43608.166666665376</v>
      </c>
      <c r="K543" s="423">
        <f ca="1">$G543+$C543/60*30+$C543*2</f>
        <v>43608.229166665384</v>
      </c>
      <c r="L543" s="423">
        <f ca="1">$G543+$C543/60*0+$C543*3</f>
        <v>43608.249999998712</v>
      </c>
      <c r="M543" s="424" t="str">
        <f>IF(_tag_month_day!A533="","",_tag_month_day!A533)</f>
        <v/>
      </c>
      <c r="N543" s="424" t="str">
        <f>IF(_tag_month_day!B533="","",_tag_month_day!B533)</f>
        <v/>
      </c>
      <c r="O543" s="425" t="e">
        <f>IF(M543+N543=0,"",M543+N543)</f>
        <v>#VALUE!</v>
      </c>
      <c r="P543" s="424" t="str">
        <f>IF(_tag_month_day!C533="","",_tag_month_day!C533)</f>
        <v/>
      </c>
      <c r="Q543" s="424" t="str">
        <f>IF(_tag_month_day!D533="","",_tag_month_day!D533)</f>
        <v/>
      </c>
      <c r="R543" s="426" t="str">
        <f>IF(_tag_month_day!CB533="","",_tag_month_day!CB533/100)</f>
        <v/>
      </c>
      <c r="S543" s="427" t="str">
        <f>IF(_tag_month_day!E533="","",_tag_month_day!E533)</f>
        <v/>
      </c>
      <c r="T543" s="427" t="str">
        <f>IF(_tag_month_day!F533="","",_tag_month_day!F533)</f>
        <v/>
      </c>
      <c r="U543" s="428" t="e">
        <f>S543+T543</f>
        <v>#VALUE!</v>
      </c>
      <c r="V543" s="429" t="e">
        <f>U543/AJ543</f>
        <v>#VALUE!</v>
      </c>
      <c r="W543" s="430" t="str">
        <f>IF(_jhy_month_day!A533="","",_jhy_month_day!A533)</f>
        <v/>
      </c>
      <c r="X543" s="431" t="str">
        <f>IF(_jhy_month_day!B533="","",_jhy_month_day!B533/100)</f>
        <v/>
      </c>
      <c r="Y543" s="431" t="str">
        <f>IF(_jhy_month_day!C533="","",_jhy_month_day!C533/100)</f>
        <v/>
      </c>
      <c r="Z543" s="432">
        <f>Z539+1</f>
        <v>133</v>
      </c>
      <c r="AA543" s="433" t="str">
        <f>IF(_tag_month_day!G533="","",_tag_month_day!G533/100)</f>
        <v/>
      </c>
      <c r="AB543" s="433" t="str">
        <f>IF(_tag_month_day!H533="","",_tag_month_day!H533/100)</f>
        <v/>
      </c>
      <c r="AC543" s="434">
        <f>IF(X543="",AC542,BK543*($AV542*X543+$AW542*FD542+$AX542*FI542+$AY542*FN542+$AZ542*FS542+$BA542*FX542+$BG542*GE542)/(AV542*Y543+AX542*FK542+AW542*FF542+AY542*FP542+AZ542*FU542+BA542*FZ542+BG542*GG542+BB542*GK542+BC542*GN542+BD542*GP542))</f>
        <v>1.59963432013121</v>
      </c>
      <c r="AD543" s="435" t="str">
        <f>IF(AC543=AC542,"",AC543-AC542)</f>
        <v/>
      </c>
      <c r="AE543" s="436" t="str">
        <f>IF(1-AF543=0,"",(1-AF543))</f>
        <v/>
      </c>
      <c r="AF543" s="437">
        <v>1</v>
      </c>
      <c r="AG543" s="10" t="str">
        <f>AG542</f>
        <v>9A3</v>
      </c>
      <c r="AH543" s="438" t="str">
        <f>AH542</f>
        <v/>
      </c>
      <c r="AI543" s="424"/>
      <c r="AJ543" s="10" t="str">
        <f>IF(_tag_month_day!I533="","",_tag_month_day!I533)</f>
        <v/>
      </c>
      <c r="AK543" s="440"/>
      <c r="AL543" s="440"/>
      <c r="AM543" s="440"/>
      <c r="AN543" s="441">
        <f>AN542</f>
        <v>2</v>
      </c>
      <c r="AO543" s="441">
        <f>AO542</f>
        <v>8</v>
      </c>
      <c r="AP543" s="442" t="e">
        <f>(IF(AN543=0,AS542,AS542*(1+AO543/AN543)/(AR543+AO543/AN543)))+AT543</f>
        <v>#VALUE!</v>
      </c>
      <c r="AQ543" s="443" t="str">
        <f>IF(_tag_month_day!J533="","",_tag_month_day!J533/100)</f>
        <v/>
      </c>
      <c r="AR543" s="444">
        <f>AR542</f>
        <v>1.3</v>
      </c>
      <c r="AS543" s="445" t="e">
        <f>AQ543*(AN543*AR543+AO543)/(AN543+AO543)</f>
        <v>#VALUE!</v>
      </c>
      <c r="AT543" s="445" t="e">
        <f>(SUM(BE543:BF543)-SUM(BE542:BF542))*0.05</f>
        <v>#VALUE!</v>
      </c>
      <c r="AU543" s="446" t="str">
        <f>IF(_tag_month_day!CC533="","",IF(_tag_month_day!CC533&gt;0,_tag_month_day!CD533,_tag_month_day!CE533))</f>
        <v/>
      </c>
      <c r="AV543" s="447" t="str">
        <f>IF(_tag_month_day!L533="","",_tag_month_day!L533/100)</f>
        <v/>
      </c>
      <c r="AW543" s="431">
        <f>AW542</f>
        <v>0</v>
      </c>
      <c r="AX543" s="431">
        <f>AX542</f>
        <v>0</v>
      </c>
      <c r="AY543" s="431" t="str">
        <f>IF(_tag_month_day!M533="","",_tag_month_day!M533/100)</f>
        <v/>
      </c>
      <c r="AZ543" s="431" t="str">
        <f>IF(_tag_month_day!N533="","",_tag_month_day!N533/100)</f>
        <v/>
      </c>
      <c r="BA543" s="431" t="str">
        <f>IF(_tag_month_day!O533="","",_tag_month_day!O533/100)</f>
        <v/>
      </c>
      <c r="BB543" s="448" t="str">
        <f>IF(_tag_month_day!P533="","",_tag_month_day!P533/100)</f>
        <v/>
      </c>
      <c r="BC543" s="448">
        <f>BC542</f>
        <v>0</v>
      </c>
      <c r="BD543" s="448" t="str">
        <f>IF(_tag_month_day!Q533="","",_tag_month_day!Q533/100)</f>
        <v/>
      </c>
      <c r="BE543" s="449" t="str">
        <f>IF(_tag_month_day!R533="","",_tag_month_day!R533/100)</f>
        <v/>
      </c>
      <c r="BF543" s="388" t="e">
        <f>(AU543*(100+BE543*100))/(AJ543-AU543)/100</f>
        <v>#VALUE!</v>
      </c>
      <c r="BG543" s="450" t="e">
        <f>BE543+BF543</f>
        <v>#VALUE!</v>
      </c>
      <c r="BH543" s="451" t="e">
        <f>SUM(AV543:BF543)</f>
        <v>#VALUE!</v>
      </c>
      <c r="BI543" s="452" t="e">
        <f>IF(CX543=0,BI542,(DK543*查询!$R$5+DL543*查询!$Q$5+DM543*查询!$N$5+DN543*查询!$O$5+DO543*查询!$P$5)*AF543/CX543)</f>
        <v>#VALUE!</v>
      </c>
      <c r="BJ543" s="452" t="e">
        <f>IF(CX543=0,BJ542,(DP543*查询!$S$5+DQ543*查询!$T$5+DR543*查询!$U$5)*AF543/CX543)</f>
        <v>#VALUE!</v>
      </c>
      <c r="BK543" s="452">
        <f>BK542</f>
        <v>1</v>
      </c>
      <c r="BL543" s="453" t="e">
        <f>SUMPRODUCT((AV543:BA543)*(GS543:GX543))/((GS543:GX543)+SUM(BB543:BD543)*GY543+BG543*GZ543)</f>
        <v>#VALUE!</v>
      </c>
      <c r="BM543" s="453" t="e">
        <f>BK543*($AV543*FB543+$AW543*FD543+$AX543*FI543+$AY543*FN543+$AZ543*FS543+$BA543*FX543+$BG543*GE543)/(AV543*EY543+AX543*FK543+AW543*FF543+AY543*FP543+AZ543*FU543+BA543*FZ543+BG543*GG543+BB543*GK543+BC543*GN543+BD543*GP543)</f>
        <v>#VALUE!</v>
      </c>
      <c r="BN543" s="453" t="e">
        <f>($AV543*FC543+$AX543*FJ543+$AW543*FE543+$AY543*FO543+$AZ543*FT543+$BA543*FY543+$BG543*GF543)/($AV543*FA543+BG543*GH543+BB543*GL543+BC543*GO543+BD543*GQ543+BA543*GA543)</f>
        <v>#VALUE!</v>
      </c>
      <c r="BO543" s="454" t="e">
        <f>SUMPRODUCT(AV543:BA543*GS543:GX543)/(GS543:GX543+(BB543+BC543+BD543)*GY543+BG543)</f>
        <v>#VALUE!</v>
      </c>
      <c r="BP543" s="454" t="e">
        <f>SUMPRODUCT(AV543:BA543*GS543:GX543)/(GS543:GX543+(BB543+BC543+BD543)*GY543+BG543)</f>
        <v>#VALUE!</v>
      </c>
      <c r="BQ543" s="454" t="e">
        <f>SUMPRODUCT(AV543:BA543*GS543:GX543)/(GS543:GX543+(BB543+BC543+BD543)*GY543+BG543)</f>
        <v>#VALUE!</v>
      </c>
      <c r="BR543" s="453" t="str">
        <f>IF(_tag_month_day!T533="","",_tag_month_day!T533)</f>
        <v/>
      </c>
      <c r="BS543" s="453" t="str">
        <f>IF(_tag_month_day!U533="","",_tag_month_day!U533)</f>
        <v/>
      </c>
      <c r="BT543" s="455" t="str">
        <f>IF(CK543="","",IF((CK543&gt;=BV543-0.12)*(CK543&lt;=BV543+0.12),"合格","不合格"))</f>
        <v/>
      </c>
      <c r="BU543" s="456" t="str">
        <f>IF(_tag_month_day!V533="","",_tag_month_day!V533)</f>
        <v/>
      </c>
      <c r="BV543" s="457" t="str">
        <f>IF(_tag_month_day!W533="","",_tag_month_day!W533)</f>
        <v/>
      </c>
      <c r="BW543" s="458" t="str">
        <f>IF(_tag_month_day!X533="","",_tag_month_day!X533)</f>
        <v/>
      </c>
      <c r="BX543" s="458" t="str">
        <f>IF(_tag_month_day!Y533="","",_tag_month_day!Y533)</f>
        <v/>
      </c>
      <c r="BY543" s="459">
        <f ca="1">L543</f>
        <v>43608.249999998712</v>
      </c>
      <c r="BZ543" s="460"/>
      <c r="CA543" s="461"/>
      <c r="CB543" s="424" t="str">
        <f>IF(_tag_month_day!Z533="","",_tag_month_day!Z533)</f>
        <v/>
      </c>
      <c r="CC543" s="424" t="str">
        <f>IF(_tag_month_day!AA533="","",_tag_month_day!AA533)</f>
        <v/>
      </c>
      <c r="CD543" s="424" t="str">
        <f>IF(_tag_month_day!AB533="","",_tag_month_day!AB533)</f>
        <v/>
      </c>
      <c r="CE543" s="424" t="str">
        <f>IF(_tag_month_day!AC533="","",_tag_month_day!AC533)</f>
        <v/>
      </c>
      <c r="CF543" s="424" t="str">
        <f>IF(_tag_month_day!AD533="","",_tag_month_day!AD533)</f>
        <v/>
      </c>
      <c r="CG543" s="424" t="str">
        <f>IF(_tag_month_day!AE533="","",_tag_month_day!AE533)</f>
        <v/>
      </c>
      <c r="CH543" s="424" t="str">
        <f>IF(_tag_month_day!AF533="","",_tag_month_day!AF533)</f>
        <v/>
      </c>
      <c r="CI543" s="424" t="str">
        <f>IF(_tag_month_day!AG533="","",_tag_month_day!AG533)</f>
        <v/>
      </c>
      <c r="CJ543" s="424" t="str">
        <f>IF(_tag_month_day!AH533="","",_tag_month_day!AH533)</f>
        <v/>
      </c>
      <c r="CK543" s="424" t="str">
        <f>IF(_tag_month_day!AI533="","",_tag_month_day!AI533)</f>
        <v/>
      </c>
      <c r="CL543" s="4" t="str">
        <f>IF(_tag_month_day!AJ533="","",_tag_month_day!AJ533)</f>
        <v/>
      </c>
      <c r="CM543" s="4" t="str">
        <f>IF(_tag_month_day!AK533="","",_tag_month_day!AK533)</f>
        <v/>
      </c>
      <c r="CN543" s="4" t="str">
        <f>IF(_tag_month_day!AL533="","",_tag_month_day!AL533)</f>
        <v/>
      </c>
      <c r="CO543" s="4" t="str">
        <f>IF(_tag_month_day!AM533="","",_tag_month_day!AM533)</f>
        <v/>
      </c>
      <c r="CP543" s="4" t="str">
        <f>IF(_tag_month_day!AN533="","",_tag_month_day!AN533)</f>
        <v/>
      </c>
      <c r="CQ543" s="4" t="str">
        <f>IF(_tag_month_day!AO533="","",_tag_month_day!AO533)</f>
        <v/>
      </c>
      <c r="CR543" s="462" t="str">
        <f>IF(_tag_month_day!AP533="","",_tag_month_day!AP533)</f>
        <v/>
      </c>
      <c r="CS543" s="463" t="str">
        <f>IF(_tag_month_day!AQ533="","",_tag_month_day!AQ533)</f>
        <v/>
      </c>
      <c r="CT543" s="4" t="str">
        <f>IF(_tag_month_day!AR533="","",_tag_month_day!AR533)</f>
        <v/>
      </c>
      <c r="CU543" s="464" t="e">
        <f>DU543/AJ543</f>
        <v>#VALUE!</v>
      </c>
      <c r="CV543" s="451" t="e">
        <f>BG543/BH543</f>
        <v>#VALUE!</v>
      </c>
      <c r="CW543" s="465" t="e">
        <f>AJ543*(1-CV543)*CU543*AF543</f>
        <v>#VALUE!</v>
      </c>
      <c r="CX543" s="465" t="e">
        <f>CW543*94%</f>
        <v>#VALUE!</v>
      </c>
      <c r="CY543" s="466" t="e">
        <f>IF(CX543=0,0,DS543/(DS543+CX543))</f>
        <v>#VALUE!</v>
      </c>
      <c r="CZ543" s="465" t="e">
        <f>$AJ543*EF543</f>
        <v>#VALUE!</v>
      </c>
      <c r="DA543" s="465" t="e">
        <f>$AJ543*EG543</f>
        <v>#VALUE!</v>
      </c>
      <c r="DB543" s="465" t="e">
        <f>$AJ543*EH543</f>
        <v>#VALUE!</v>
      </c>
      <c r="DC543" s="465" t="e">
        <f>$AJ543*EI543</f>
        <v>#VALUE!</v>
      </c>
      <c r="DD543" s="465" t="e">
        <f>$AJ543*EJ543</f>
        <v>#VALUE!</v>
      </c>
      <c r="DE543" s="465" t="e">
        <f>$AJ543*EK543</f>
        <v>#VALUE!</v>
      </c>
      <c r="DF543" s="465" t="e">
        <f>$AJ543*EL543</f>
        <v>#VALUE!</v>
      </c>
      <c r="DG543" s="465" t="e">
        <f>$AJ543*EM543</f>
        <v>#VALUE!</v>
      </c>
      <c r="DH543" s="465" t="e">
        <f>$AJ543*EN543</f>
        <v>#VALUE!</v>
      </c>
      <c r="DI543" s="465" t="e">
        <f>$AJ543*EO543</f>
        <v>#VALUE!</v>
      </c>
      <c r="DJ543" s="465" t="e">
        <f>CZ543*(1-EP543)</f>
        <v>#VALUE!</v>
      </c>
      <c r="DK543" s="465" t="e">
        <f>DA543*(1-ER543)</f>
        <v>#VALUE!</v>
      </c>
      <c r="DL543" s="465" t="e">
        <f>DB543*(1-EQ543)</f>
        <v>#VALUE!</v>
      </c>
      <c r="DM543" s="465" t="e">
        <f>DC543*(1-ES543)</f>
        <v>#VALUE!</v>
      </c>
      <c r="DN543" s="465" t="e">
        <f>DD543*(1-ET543)</f>
        <v>#VALUE!</v>
      </c>
      <c r="DO543" s="465" t="e">
        <f>DE543</f>
        <v>#VALUE!</v>
      </c>
      <c r="DP543" s="465" t="e">
        <f>DF543*(1-EU543)</f>
        <v>#VALUE!</v>
      </c>
      <c r="DQ543" s="465" t="e">
        <f>DG543*(1-EV543)</f>
        <v>#VALUE!</v>
      </c>
      <c r="DR543" s="465" t="e">
        <f>DH543*(1-EW543)</f>
        <v>#VALUE!</v>
      </c>
      <c r="DS543" s="465" t="e">
        <f>DI543</f>
        <v>#VALUE!</v>
      </c>
      <c r="DT543" s="465" t="e">
        <f>SUM(DJ543:DS543)</f>
        <v>#VALUE!</v>
      </c>
      <c r="DU543" s="465" t="e">
        <f>(GS543:GX543)+(DP543+DQ543+DR543)*GY543+DS543</f>
        <v>#VALUE!</v>
      </c>
      <c r="DV543" s="451" t="e">
        <f>AV543/$BH543/(1-EP543)</f>
        <v>#VALUE!</v>
      </c>
      <c r="DW543" s="451" t="e">
        <f>AW543/$BH543/(1-ER543)</f>
        <v>#VALUE!</v>
      </c>
      <c r="DX543" s="451" t="e">
        <f>AX543/$BH543/(1-EQ543)</f>
        <v>#VALUE!</v>
      </c>
      <c r="DY543" s="451" t="e">
        <f>AY543/$BH543/(1-ES543)</f>
        <v>#VALUE!</v>
      </c>
      <c r="DZ543" s="451" t="e">
        <f>AZ543/$BH543/(1-ET543)</f>
        <v>#VALUE!</v>
      </c>
      <c r="EA543" s="451" t="e">
        <f>BA543/$BH543/(1-AX543)</f>
        <v>#VALUE!</v>
      </c>
      <c r="EB543" s="451" t="e">
        <f>BB543/$BH543/(1-EU543)</f>
        <v>#VALUE!</v>
      </c>
      <c r="EC543" s="451" t="e">
        <f>BC543/$BH543/(1-EV543)</f>
        <v>#VALUE!</v>
      </c>
      <c r="ED543" s="451" t="e">
        <f>BD543/$BH543/(1-EW543)</f>
        <v>#VALUE!</v>
      </c>
      <c r="EE543" s="451" t="e">
        <f>BG543/BH543</f>
        <v>#VALUE!</v>
      </c>
      <c r="EF543" s="451" t="e">
        <f>DV543/SUM($DV543:$EE543)</f>
        <v>#VALUE!</v>
      </c>
      <c r="EG543" s="451" t="e">
        <f>DW543/SUM($DV543:$EE543)</f>
        <v>#VALUE!</v>
      </c>
      <c r="EH543" s="451" t="e">
        <f>DX543/SUM($DV543:$EE543)</f>
        <v>#VALUE!</v>
      </c>
      <c r="EI543" s="451" t="e">
        <f>DY543/SUM($DV543:$EE543)</f>
        <v>#VALUE!</v>
      </c>
      <c r="EJ543" s="451" t="e">
        <f>DZ543/SUM($DV543:$EE543)</f>
        <v>#VALUE!</v>
      </c>
      <c r="EK543" s="451" t="e">
        <f>EA543/SUM($DV543:$EE543)</f>
        <v>#VALUE!</v>
      </c>
      <c r="EL543" s="451" t="e">
        <f>EB543/SUM($DV543:$EE543)</f>
        <v>#VALUE!</v>
      </c>
      <c r="EM543" s="451" t="e">
        <f>EC543/SUM($DV543:$EE543)</f>
        <v>#VALUE!</v>
      </c>
      <c r="EN543" s="451" t="e">
        <f>ED543/SUM($DV543:$EE543)</f>
        <v>#VALUE!</v>
      </c>
      <c r="EO543" s="451" t="e">
        <f>EE543/SUM($DV543:$EE543)</f>
        <v>#VALUE!</v>
      </c>
      <c r="EP543" s="450">
        <f>EP542</f>
        <v>0.080000000000000002</v>
      </c>
      <c r="EQ543" s="450">
        <f>EQ542</f>
        <v>0.014999999999999999</v>
      </c>
      <c r="ER543" s="450">
        <f>ER542</f>
        <v>0.014999999999999999</v>
      </c>
      <c r="ES543" s="450">
        <f>ES542</f>
        <v>0.014999999999999999</v>
      </c>
      <c r="ET543" s="450">
        <f>ET542</f>
        <v>0.014999999999999999</v>
      </c>
      <c r="EU543" s="450">
        <f>EU542</f>
        <v>0.089999999999999997</v>
      </c>
      <c r="EV543" s="450">
        <f>EV542</f>
        <v>0.089999999999999997</v>
      </c>
      <c r="EW543" s="450">
        <f>EW542</f>
        <v>0.089999999999999997</v>
      </c>
      <c r="EX543" s="431" t="str">
        <f>IF(_tag_month_day!AS533="","",_tag_month_day!AS533/100)</f>
        <v/>
      </c>
      <c r="EY543" s="431" t="str">
        <f>IF(_tag_month_day!AT533="","",_tag_month_day!AT533/100)</f>
        <v/>
      </c>
      <c r="EZ543" s="431" t="str">
        <f>IF(_tag_month_day!AU533="","",_tag_month_day!AU533/100)</f>
        <v/>
      </c>
      <c r="FA543" s="431" t="str">
        <f>IF(_tag_month_day!AV533="","",_tag_month_day!AV533/100)</f>
        <v/>
      </c>
      <c r="FB543" s="431" t="str">
        <f>IF(_tag_month_day!AW533="","",_tag_month_day!AW533/100)</f>
        <v/>
      </c>
      <c r="FC543" s="431" t="str">
        <f>IF(_tag_month_day!AX533="","",_tag_month_day!AX533/100)</f>
        <v/>
      </c>
      <c r="FD543" s="449" t="str">
        <f>IF(_tag_month_day!AY533="","",_tag_month_day!AY533/100)</f>
        <v/>
      </c>
      <c r="FE543" s="449" t="str">
        <f>IF(_tag_month_day!AZ533="","",_tag_month_day!AZ533/100)</f>
        <v/>
      </c>
      <c r="FF543" s="449" t="str">
        <f>IF(_tag_month_day!BA533="","",_tag_month_day!BA533/100)</f>
        <v/>
      </c>
      <c r="FG543" s="449" t="str">
        <f>IF(_tag_month_day!BB533="","",_tag_month_day!BB533/100)</f>
        <v/>
      </c>
      <c r="FH543" s="467" t="str">
        <f>IF(_tag_month_day!BC533="","",_tag_month_day!BC533/100)</f>
        <v/>
      </c>
      <c r="FI543" s="449">
        <f>FI542</f>
        <v>0.40999999999999998</v>
      </c>
      <c r="FJ543" s="449">
        <f>FJ542</f>
        <v>0.11</v>
      </c>
      <c r="FK543" s="449">
        <f>FK542</f>
        <v>0.014999999999999999</v>
      </c>
      <c r="FL543" s="449">
        <f>FL542</f>
        <v>0</v>
      </c>
      <c r="FM543" s="467">
        <f>FM542</f>
        <v>0.0001</v>
      </c>
      <c r="FN543" s="449">
        <f>FN542</f>
        <v>0.32000000000000001</v>
      </c>
      <c r="FO543" s="449">
        <f>FO542</f>
        <v>0.20000000000000001</v>
      </c>
      <c r="FP543" s="449">
        <f>FP542</f>
        <v>0.01</v>
      </c>
      <c r="FQ543" s="449">
        <f>FQ542</f>
        <v>0</v>
      </c>
      <c r="FR543" s="467">
        <f>FR542</f>
        <v>0.0001</v>
      </c>
      <c r="FS543" s="449" t="str">
        <f>IF(_tag_month_day!BD533="","",_tag_month_day!BD533/100)</f>
        <v/>
      </c>
      <c r="FT543" s="449" t="str">
        <f>IF(_tag_month_day!BE533="","",_tag_month_day!BE533/100)</f>
        <v/>
      </c>
      <c r="FU543" s="449" t="str">
        <f>IF(_tag_month_day!BF533="","",_tag_month_day!BF533/100)</f>
        <v/>
      </c>
      <c r="FV543" s="449" t="str">
        <f>IF(_tag_month_day!BG533="","",_tag_month_day!BG533/100)</f>
        <v/>
      </c>
      <c r="FW543" s="467" t="str">
        <f>IF(_tag_month_day!BH533="","",_tag_month_day!BH533/100)</f>
        <v/>
      </c>
      <c r="FX543" s="449" t="str">
        <f>IF(_tag_month_day!BI533="","",_tag_month_day!BI533/100)</f>
        <v/>
      </c>
      <c r="FY543" s="449" t="str">
        <f>IF(_tag_month_day!BJ533="","",_tag_month_day!BJ533/100)</f>
        <v/>
      </c>
      <c r="FZ543" s="468" t="str">
        <f>IF(_tag_month_day!BK533="","",_tag_month_day!BK533/100)</f>
        <v/>
      </c>
      <c r="GA543" s="449" t="str">
        <f>IF(_tag_month_day!BL533="","",_tag_month_day!BL533/100)</f>
        <v/>
      </c>
      <c r="GB543" s="467" t="str">
        <f>IF(_tag_month_day!BM533="","",_tag_month_day!BM533/100)</f>
        <v/>
      </c>
      <c r="GC543" s="431" t="str">
        <f>IF(_tag_month_day!BN533="","",_tag_month_day!BN533/100)</f>
        <v/>
      </c>
      <c r="GD543" s="431" t="str">
        <f>IF(_tag_month_day!BO533="","",_tag_month_day!BO533/100)</f>
        <v/>
      </c>
      <c r="GE543" s="431" t="str">
        <f>IF(_tag_month_day!BP533="","",_tag_month_day!BP533/100)</f>
        <v/>
      </c>
      <c r="GF543" s="431" t="str">
        <f>IF(_tag_month_day!BQ533="","",_tag_month_day!BQ533/100)</f>
        <v/>
      </c>
      <c r="GG543" s="431" t="str">
        <f>IF(_tag_month_day!BR533="","",_tag_month_day!BR533/100)</f>
        <v/>
      </c>
      <c r="GH543" s="431" t="str">
        <f>IF(_tag_month_day!BS533="","",_tag_month_day!BS533/100)</f>
        <v/>
      </c>
      <c r="GI543" s="467" t="str">
        <f>IF(_tag_month_day!BT533="","",_tag_month_day!BT533/100)</f>
        <v/>
      </c>
      <c r="GJ543" s="469" t="str">
        <f>IF(_tag_month_day!BU533="","",_tag_month_day!BU533/100)</f>
        <v/>
      </c>
      <c r="GK543" s="470">
        <f>GK542</f>
        <v>0.070000000000000007</v>
      </c>
      <c r="GL543" s="470">
        <f>GL542</f>
        <v>0.029999999999999999</v>
      </c>
      <c r="GM543" s="471" t="str">
        <f>IF(_tag_month_day!BX533="","",_tag_month_day!BX533/100)</f>
        <v/>
      </c>
      <c r="GN543" s="470">
        <f>GN542</f>
        <v>0.070000000000000007</v>
      </c>
      <c r="GO543" s="470">
        <f>GO542</f>
        <v>0.029999999999999999</v>
      </c>
      <c r="GP543" s="470">
        <f>GP542</f>
        <v>0.089999999999999997</v>
      </c>
      <c r="GQ543" s="470">
        <f>GQ542</f>
        <v>0.029999999999999999</v>
      </c>
      <c r="GR543" s="471" t="str">
        <f>IF(_tag_month_day!CA533="","",_tag_month_day!CA533/100)</f>
        <v/>
      </c>
      <c r="GS543" s="472">
        <f>GS542</f>
        <v>0.95299999999999996</v>
      </c>
      <c r="GT543" s="472">
        <f>GT542</f>
        <v>0.55000000000000004</v>
      </c>
      <c r="GU543" s="472">
        <f>GU542</f>
        <v>0.55000000000000004</v>
      </c>
      <c r="GV543" s="472">
        <f>GV542</f>
        <v>0.55000000000000004</v>
      </c>
      <c r="GW543" s="472">
        <f>GW542</f>
        <v>0.5</v>
      </c>
      <c r="GX543" s="472">
        <f>GX542</f>
        <v>0.93500000000000005</v>
      </c>
      <c r="GY543" s="472">
        <f>GY542</f>
        <v>0.14999999999999999</v>
      </c>
      <c r="GZ543" s="472">
        <f>GZ542</f>
        <v>1</v>
      </c>
      <c r="HA543" s="474">
        <f>HA542</f>
        <v>0.047</v>
      </c>
      <c r="HB543" s="474">
        <f>HB542</f>
        <v>0.45000000000000001</v>
      </c>
      <c r="HC543" s="474">
        <f>HC542</f>
        <v>0.45000000000000001</v>
      </c>
      <c r="HD543" s="474">
        <f>HD542</f>
        <v>0.45000000000000001</v>
      </c>
      <c r="HE543" s="474">
        <f>HE542</f>
        <v>0.5</v>
      </c>
      <c r="HF543" s="474">
        <f>HF542</f>
        <v>0.065000000000000002</v>
      </c>
      <c r="HG543" s="474">
        <f>HG542</f>
        <v>0.84999999999999998</v>
      </c>
      <c r="HH543" s="474">
        <f>HH542</f>
        <v>0</v>
      </c>
      <c r="HI543" s="10">
        <f>IF(BZ543&lt;&gt;"",CK543-BV543,0)</f>
        <v>0</v>
      </c>
      <c r="HJ543" s="10" t="e">
        <f>IF(AJ543&gt;0,AH543-AJ543,0)</f>
        <v>#VALUE!</v>
      </c>
      <c r="HK543" s="466">
        <f>HK542</f>
        <v>0.84999999999999998</v>
      </c>
      <c r="HL543" s="424">
        <f>HL542</f>
        <v>550000</v>
      </c>
      <c r="HM543" s="424">
        <f>HM542</f>
        <v>480000</v>
      </c>
      <c r="HN543" s="465" t="e">
        <f>(DJ543*EZ543+DK543*FH543+DL543*FM543+DM543*FR543+DN543*FW543+DO543*GB543+DS543*GI543+DP543*GM543+DR543*GR543)*1000*2</f>
        <v>#VALUE!</v>
      </c>
      <c r="HO543" s="465" t="e">
        <f>HN543*HK543*$HO$2/HL543*1000000</f>
        <v>#VALUE!</v>
      </c>
      <c r="HP543" s="465" t="e">
        <f>HN543*HK543*$HP$2/HM543*1000000</f>
        <v>#VALUE!</v>
      </c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</row>
    <row customFormat="1" r="544" s="0">
      <c r="A544" s="420">
        <v>533</v>
      </c>
      <c r="B544" s="421">
        <f ca="1">IF(D544=D543,B543,IF(D544="夜班",B543+1,B543))</f>
        <v>43608</v>
      </c>
      <c r="C544" s="422">
        <f>C543</f>
        <v>0.041666666666666699</v>
      </c>
      <c r="D544" s="10" t="str">
        <f ca="1">IF(HOUR(G544)&lt;8,"夜班",IF(HOUR(G544)&lt;16,"白班",IF(HOUR(G544)&lt;24,"中班",0)))</f>
        <v>夜班</v>
      </c>
      <c r="E544" s="10" t="e">
        <f ca="1">IF(F544=1,"甲",IF(F544=2,"乙",IF(F544=3,"丙",IF(F544=4,"丁",""))))</f>
        <v>#REF!</v>
      </c>
      <c r="F544" s="10" t="e">
        <f ca="1">SUMPRODUCT((成本日报!$A$3:$A$95=计划!B544)*(成本日报!$B$3:$B$95=计划!$D544),成本日报!$C$3:$C$95)</f>
        <v>#REF!</v>
      </c>
      <c r="G544" s="423">
        <f ca="1">G543+C543</f>
        <v>43608.166666665376</v>
      </c>
      <c r="H544" s="423">
        <f ca="1">$G544+$C544/60*10+$C544*0</f>
        <v>43608.173611109822</v>
      </c>
      <c r="I544" s="423">
        <f ca="1">$G544+$C544/60*18+$C544*0</f>
        <v>43608.179166665373</v>
      </c>
      <c r="J544" s="423">
        <f ca="1">$G544+$C544/60*0+$C544*1</f>
        <v>43608.208333332041</v>
      </c>
      <c r="K544" s="423">
        <f ca="1">$G544+$C544/60*30+$C544*2</f>
        <v>43608.270833332048</v>
      </c>
      <c r="L544" s="423">
        <f ca="1">$G544+$C544/60*0+$C544*3</f>
        <v>43608.291666665376</v>
      </c>
      <c r="M544" s="424" t="str">
        <f>IF(_tag_month_day!A534="","",_tag_month_day!A534)</f>
        <v/>
      </c>
      <c r="N544" s="424" t="str">
        <f>IF(_tag_month_day!B534="","",_tag_month_day!B534)</f>
        <v/>
      </c>
      <c r="O544" s="425" t="e">
        <f>IF(M544+N544=0,"",M544+N544)</f>
        <v>#VALUE!</v>
      </c>
      <c r="P544" s="424" t="str">
        <f>IF(_tag_month_day!C534="","",_tag_month_day!C534)</f>
        <v/>
      </c>
      <c r="Q544" s="424" t="str">
        <f>IF(_tag_month_day!D534="","",_tag_month_day!D534)</f>
        <v/>
      </c>
      <c r="R544" s="426" t="str">
        <f>IF(_tag_month_day!CB534="","",_tag_month_day!CB534/100)</f>
        <v/>
      </c>
      <c r="S544" s="427" t="str">
        <f>IF(_tag_month_day!E534="","",_tag_month_day!E534)</f>
        <v/>
      </c>
      <c r="T544" s="427" t="str">
        <f>IF(_tag_month_day!F534="","",_tag_month_day!F534)</f>
        <v/>
      </c>
      <c r="U544" s="428" t="e">
        <f>S544+T544</f>
        <v>#VALUE!</v>
      </c>
      <c r="V544" s="429" t="e">
        <f>U544/AJ544</f>
        <v>#VALUE!</v>
      </c>
      <c r="W544" s="430" t="str">
        <f>IF(_jhy_month_day!A534="","",_jhy_month_day!A534)</f>
        <v/>
      </c>
      <c r="X544" s="431" t="str">
        <f>IF(_jhy_month_day!B534="","",_jhy_month_day!B534/100)</f>
        <v/>
      </c>
      <c r="Y544" s="431" t="str">
        <f>IF(_jhy_month_day!C534="","",_jhy_month_day!C534/100)</f>
        <v/>
      </c>
      <c r="Z544" s="432">
        <f>Z540+1</f>
        <v>134</v>
      </c>
      <c r="AA544" s="433" t="str">
        <f>IF(_tag_month_day!G534="","",_tag_month_day!G534/100)</f>
        <v/>
      </c>
      <c r="AB544" s="433" t="str">
        <f>IF(_tag_month_day!H534="","",_tag_month_day!H534/100)</f>
        <v/>
      </c>
      <c r="AC544" s="434">
        <f>IF(X544="",AC543,BK544*($AV543*X544+$AW543*FD543+$AX543*FI543+$AY543*FN543+$AZ543*FS543+$BA543*FX543+$BG543*GE543)/(AV543*Y544+AX543*FK543+AW543*FF543+AY543*FP543+AZ543*FU543+BA543*FZ543+BG543*GG543+BB543*GK543+BC543*GN543+BD543*GP543))</f>
        <v>1.59963432013121</v>
      </c>
      <c r="AD544" s="435" t="str">
        <f>IF(AC544=AC543,"",AC544-AC543)</f>
        <v/>
      </c>
      <c r="AE544" s="436" t="str">
        <f>IF(1-AF544=0,"",(1-AF544))</f>
        <v/>
      </c>
      <c r="AF544" s="437">
        <v>1</v>
      </c>
      <c r="AG544" s="10" t="str">
        <f>AG543</f>
        <v>9A3</v>
      </c>
      <c r="AH544" s="438" t="str">
        <f>AH543</f>
        <v/>
      </c>
      <c r="AI544" s="424"/>
      <c r="AJ544" s="10" t="str">
        <f>IF(_tag_month_day!I534="","",_tag_month_day!I534)</f>
        <v/>
      </c>
      <c r="AK544" s="440"/>
      <c r="AL544" s="440"/>
      <c r="AM544" s="440"/>
      <c r="AN544" s="441">
        <f>AN543</f>
        <v>2</v>
      </c>
      <c r="AO544" s="441">
        <f>AO543</f>
        <v>8</v>
      </c>
      <c r="AP544" s="442" t="e">
        <f>(IF(AN544=0,AS543,AS543*(1+AO544/AN544)/(AR544+AO544/AN544)))+AT544</f>
        <v>#VALUE!</v>
      </c>
      <c r="AQ544" s="443" t="str">
        <f>IF(_tag_month_day!J534="","",_tag_month_day!J534/100)</f>
        <v/>
      </c>
      <c r="AR544" s="444">
        <f>AR543</f>
        <v>1.3</v>
      </c>
      <c r="AS544" s="445" t="e">
        <f>AQ544*(AN544*AR544+AO544)/(AN544+AO544)</f>
        <v>#VALUE!</v>
      </c>
      <c r="AT544" s="445" t="e">
        <f>(SUM(BE544:BF544)-SUM(BE543:BF543))*0.05</f>
        <v>#VALUE!</v>
      </c>
      <c r="AU544" s="446" t="str">
        <f>IF(_tag_month_day!CC534="","",IF(_tag_month_day!CC534&gt;0,_tag_month_day!CD534,_tag_month_day!CE534))</f>
        <v/>
      </c>
      <c r="AV544" s="447" t="str">
        <f>IF(_tag_month_day!L534="","",_tag_month_day!L534/100)</f>
        <v/>
      </c>
      <c r="AW544" s="431">
        <f>AW543</f>
        <v>0</v>
      </c>
      <c r="AX544" s="431">
        <f>AX543</f>
        <v>0</v>
      </c>
      <c r="AY544" s="431" t="str">
        <f>IF(_tag_month_day!M534="","",_tag_month_day!M534/100)</f>
        <v/>
      </c>
      <c r="AZ544" s="431" t="str">
        <f>IF(_tag_month_day!N534="","",_tag_month_day!N534/100)</f>
        <v/>
      </c>
      <c r="BA544" s="431" t="str">
        <f>IF(_tag_month_day!O534="","",_tag_month_day!O534/100)</f>
        <v/>
      </c>
      <c r="BB544" s="448" t="str">
        <f>IF(_tag_month_day!P534="","",_tag_month_day!P534/100)</f>
        <v/>
      </c>
      <c r="BC544" s="448">
        <f>BC543</f>
        <v>0</v>
      </c>
      <c r="BD544" s="448" t="str">
        <f>IF(_tag_month_day!Q534="","",_tag_month_day!Q534/100)</f>
        <v/>
      </c>
      <c r="BE544" s="449" t="str">
        <f>IF(_tag_month_day!R534="","",_tag_month_day!R534/100)</f>
        <v/>
      </c>
      <c r="BF544" s="388" t="e">
        <f>(AU544*(100+BE544*100))/(AJ544-AU544)/100</f>
        <v>#VALUE!</v>
      </c>
      <c r="BG544" s="450" t="e">
        <f>BE544+BF544</f>
        <v>#VALUE!</v>
      </c>
      <c r="BH544" s="451" t="e">
        <f>SUM(AV544:BF544)</f>
        <v>#VALUE!</v>
      </c>
      <c r="BI544" s="452" t="e">
        <f>IF(CX544=0,BI543,(DK544*查询!$R$5+DL544*查询!$Q$5+DM544*查询!$N$5+DN544*查询!$O$5+DO544*查询!$P$5)*AF544/CX544)</f>
        <v>#VALUE!</v>
      </c>
      <c r="BJ544" s="452" t="e">
        <f>IF(CX544=0,BJ543,(DP544*查询!$S$5+DQ544*查询!$T$5+DR544*查询!$U$5)*AF544/CX544)</f>
        <v>#VALUE!</v>
      </c>
      <c r="BK544" s="452">
        <f>BK543</f>
        <v>1</v>
      </c>
      <c r="BL544" s="453" t="e">
        <f>SUMPRODUCT((AV544:BA544)*(GS544:GX544))/((GS544:GX544)+SUM(BB544:BD544)*GY544+BG544*GZ544)</f>
        <v>#VALUE!</v>
      </c>
      <c r="BM544" s="453" t="e">
        <f>BK544*($AV544*FB544+$AW544*FD544+$AX544*FI544+$AY544*FN544+$AZ544*FS544+$BA544*FX544+$BG544*GE544)/(AV544*EY544+AX544*FK544+AW544*FF544+AY544*FP544+AZ544*FU544+BA544*FZ544+BG544*GG544+BB544*GK544+BC544*GN544+BD544*GP544)</f>
        <v>#VALUE!</v>
      </c>
      <c r="BN544" s="453" t="e">
        <f>($AV544*FC544+$AX544*FJ544+$AW544*FE544+$AY544*FO544+$AZ544*FT544+$BA544*FY544+$BG544*GF544)/($AV544*FA544+BG544*GH544+BB544*GL544+BC544*GO544+BD544*GQ544+BA544*GA544)</f>
        <v>#VALUE!</v>
      </c>
      <c r="BO544" s="454" t="e">
        <f>SUMPRODUCT(AV544:BA544*GS544:GX544)/(GS544:GX544+(BB544+BC544+BD544)*GY544+BG544)</f>
        <v>#VALUE!</v>
      </c>
      <c r="BP544" s="454" t="e">
        <f>SUMPRODUCT(AV544:BA544*GS544:GX544)/(GS544:GX544+(BB544+BC544+BD544)*GY544+BG544)</f>
        <v>#VALUE!</v>
      </c>
      <c r="BQ544" s="454" t="e">
        <f>SUMPRODUCT(AV544:BA544*GS544:GX544)/(GS544:GX544+(BB544+BC544+BD544)*GY544+BG544)</f>
        <v>#VALUE!</v>
      </c>
      <c r="BR544" s="453" t="str">
        <f>IF(_tag_month_day!T534="","",_tag_month_day!T534)</f>
        <v/>
      </c>
      <c r="BS544" s="453" t="str">
        <f>IF(_tag_month_day!U534="","",_tag_month_day!U534)</f>
        <v/>
      </c>
      <c r="BT544" s="455" t="str">
        <f>IF(CK544="","",IF((CK544&gt;=BV544-0.12)*(CK544&lt;=BV544+0.12),"合格","不合格"))</f>
        <v/>
      </c>
      <c r="BU544" s="456" t="str">
        <f>IF(_tag_month_day!V534="","",_tag_month_day!V534)</f>
        <v/>
      </c>
      <c r="BV544" s="457" t="str">
        <f>IF(_tag_month_day!W534="","",_tag_month_day!W534)</f>
        <v/>
      </c>
      <c r="BW544" s="458" t="str">
        <f>IF(_tag_month_day!X534="","",_tag_month_day!X534)</f>
        <v/>
      </c>
      <c r="BX544" s="458" t="str">
        <f>IF(_tag_month_day!Y534="","",_tag_month_day!Y534)</f>
        <v/>
      </c>
      <c r="BY544" s="459">
        <f ca="1">L544</f>
        <v>43608.291666665376</v>
      </c>
      <c r="BZ544" s="460"/>
      <c r="CA544" s="461"/>
      <c r="CB544" s="424" t="str">
        <f>IF(_tag_month_day!Z534="","",_tag_month_day!Z534)</f>
        <v/>
      </c>
      <c r="CC544" s="424" t="str">
        <f>IF(_tag_month_day!AA534="","",_tag_month_day!AA534)</f>
        <v/>
      </c>
      <c r="CD544" s="424" t="str">
        <f>IF(_tag_month_day!AB534="","",_tag_month_day!AB534)</f>
        <v/>
      </c>
      <c r="CE544" s="424" t="str">
        <f>IF(_tag_month_day!AC534="","",_tag_month_day!AC534)</f>
        <v/>
      </c>
      <c r="CF544" s="424" t="str">
        <f>IF(_tag_month_day!AD534="","",_tag_month_day!AD534)</f>
        <v/>
      </c>
      <c r="CG544" s="424" t="str">
        <f>IF(_tag_month_day!AE534="","",_tag_month_day!AE534)</f>
        <v/>
      </c>
      <c r="CH544" s="424" t="str">
        <f>IF(_tag_month_day!AF534="","",_tag_month_day!AF534)</f>
        <v/>
      </c>
      <c r="CI544" s="424" t="str">
        <f>IF(_tag_month_day!AG534="","",_tag_month_day!AG534)</f>
        <v/>
      </c>
      <c r="CJ544" s="424" t="str">
        <f>IF(_tag_month_day!AH534="","",_tag_month_day!AH534)</f>
        <v/>
      </c>
      <c r="CK544" s="424" t="str">
        <f>IF(_tag_month_day!AI534="","",_tag_month_day!AI534)</f>
        <v/>
      </c>
      <c r="CL544" s="4" t="str">
        <f>IF(_tag_month_day!AJ534="","",_tag_month_day!AJ534)</f>
        <v/>
      </c>
      <c r="CM544" s="4" t="str">
        <f>IF(_tag_month_day!AK534="","",_tag_month_day!AK534)</f>
        <v/>
      </c>
      <c r="CN544" s="4" t="str">
        <f>IF(_tag_month_day!AL534="","",_tag_month_day!AL534)</f>
        <v/>
      </c>
      <c r="CO544" s="4" t="str">
        <f>IF(_tag_month_day!AM534="","",_tag_month_day!AM534)</f>
        <v/>
      </c>
      <c r="CP544" s="4" t="str">
        <f>IF(_tag_month_day!AN534="","",_tag_month_day!AN534)</f>
        <v/>
      </c>
      <c r="CQ544" s="4" t="str">
        <f>IF(_tag_month_day!AO534="","",_tag_month_day!AO534)</f>
        <v/>
      </c>
      <c r="CR544" s="462" t="str">
        <f>IF(_tag_month_day!AP534="","",_tag_month_day!AP534)</f>
        <v/>
      </c>
      <c r="CS544" s="463" t="str">
        <f>IF(_tag_month_day!AQ534="","",_tag_month_day!AQ534)</f>
        <v/>
      </c>
      <c r="CT544" s="4" t="str">
        <f>IF(_tag_month_day!AR534="","",_tag_month_day!AR534)</f>
        <v/>
      </c>
      <c r="CU544" s="464" t="e">
        <f>DU544/AJ544</f>
        <v>#VALUE!</v>
      </c>
      <c r="CV544" s="451" t="e">
        <f>BG544/BH544</f>
        <v>#VALUE!</v>
      </c>
      <c r="CW544" s="465" t="e">
        <f>AJ544*(1-CV544)*CU544*AF544</f>
        <v>#VALUE!</v>
      </c>
      <c r="CX544" s="465" t="e">
        <f>CW544*94%</f>
        <v>#VALUE!</v>
      </c>
      <c r="CY544" s="466" t="e">
        <f>IF(CX544=0,0,DS544/(DS544+CX544))</f>
        <v>#VALUE!</v>
      </c>
      <c r="CZ544" s="465" t="e">
        <f>$AJ544*EF544</f>
        <v>#VALUE!</v>
      </c>
      <c r="DA544" s="465" t="e">
        <f>$AJ544*EG544</f>
        <v>#VALUE!</v>
      </c>
      <c r="DB544" s="465" t="e">
        <f>$AJ544*EH544</f>
        <v>#VALUE!</v>
      </c>
      <c r="DC544" s="465" t="e">
        <f>$AJ544*EI544</f>
        <v>#VALUE!</v>
      </c>
      <c r="DD544" s="465" t="e">
        <f>$AJ544*EJ544</f>
        <v>#VALUE!</v>
      </c>
      <c r="DE544" s="465" t="e">
        <f>$AJ544*EK544</f>
        <v>#VALUE!</v>
      </c>
      <c r="DF544" s="465" t="e">
        <f>$AJ544*EL544</f>
        <v>#VALUE!</v>
      </c>
      <c r="DG544" s="465" t="e">
        <f>$AJ544*EM544</f>
        <v>#VALUE!</v>
      </c>
      <c r="DH544" s="465" t="e">
        <f>$AJ544*EN544</f>
        <v>#VALUE!</v>
      </c>
      <c r="DI544" s="465" t="e">
        <f>$AJ544*EO544</f>
        <v>#VALUE!</v>
      </c>
      <c r="DJ544" s="465" t="e">
        <f>CZ544*(1-EP544)</f>
        <v>#VALUE!</v>
      </c>
      <c r="DK544" s="465" t="e">
        <f>DA544*(1-ER544)</f>
        <v>#VALUE!</v>
      </c>
      <c r="DL544" s="465" t="e">
        <f>DB544*(1-EQ544)</f>
        <v>#VALUE!</v>
      </c>
      <c r="DM544" s="465" t="e">
        <f>DC544*(1-ES544)</f>
        <v>#VALUE!</v>
      </c>
      <c r="DN544" s="465" t="e">
        <f>DD544*(1-ET544)</f>
        <v>#VALUE!</v>
      </c>
      <c r="DO544" s="465" t="e">
        <f>DE544</f>
        <v>#VALUE!</v>
      </c>
      <c r="DP544" s="465" t="e">
        <f>DF544*(1-EU544)</f>
        <v>#VALUE!</v>
      </c>
      <c r="DQ544" s="465" t="e">
        <f>DG544*(1-EV544)</f>
        <v>#VALUE!</v>
      </c>
      <c r="DR544" s="465" t="e">
        <f>DH544*(1-EW544)</f>
        <v>#VALUE!</v>
      </c>
      <c r="DS544" s="465" t="e">
        <f>DI544</f>
        <v>#VALUE!</v>
      </c>
      <c r="DT544" s="465" t="e">
        <f>SUM(DJ544:DS544)</f>
        <v>#VALUE!</v>
      </c>
      <c r="DU544" s="465" t="e">
        <f>(GS544:GX544)+(DP544+DQ544+DR544)*GY544+DS544</f>
        <v>#VALUE!</v>
      </c>
      <c r="DV544" s="451" t="e">
        <f>AV544/$BH544/(1-EP544)</f>
        <v>#VALUE!</v>
      </c>
      <c r="DW544" s="451" t="e">
        <f>AW544/$BH544/(1-ER544)</f>
        <v>#VALUE!</v>
      </c>
      <c r="DX544" s="451" t="e">
        <f>AX544/$BH544/(1-EQ544)</f>
        <v>#VALUE!</v>
      </c>
      <c r="DY544" s="451" t="e">
        <f>AY544/$BH544/(1-ES544)</f>
        <v>#VALUE!</v>
      </c>
      <c r="DZ544" s="451" t="e">
        <f>AZ544/$BH544/(1-ET544)</f>
        <v>#VALUE!</v>
      </c>
      <c r="EA544" s="451" t="e">
        <f>BA544/$BH544/(1-AX544)</f>
        <v>#VALUE!</v>
      </c>
      <c r="EB544" s="451" t="e">
        <f>BB544/$BH544/(1-EU544)</f>
        <v>#VALUE!</v>
      </c>
      <c r="EC544" s="451" t="e">
        <f>BC544/$BH544/(1-EV544)</f>
        <v>#VALUE!</v>
      </c>
      <c r="ED544" s="451" t="e">
        <f>BD544/$BH544/(1-EW544)</f>
        <v>#VALUE!</v>
      </c>
      <c r="EE544" s="451" t="e">
        <f>BG544/BH544</f>
        <v>#VALUE!</v>
      </c>
      <c r="EF544" s="451" t="e">
        <f>DV544/SUM($DV544:$EE544)</f>
        <v>#VALUE!</v>
      </c>
      <c r="EG544" s="451" t="e">
        <f>DW544/SUM($DV544:$EE544)</f>
        <v>#VALUE!</v>
      </c>
      <c r="EH544" s="451" t="e">
        <f>DX544/SUM($DV544:$EE544)</f>
        <v>#VALUE!</v>
      </c>
      <c r="EI544" s="451" t="e">
        <f>DY544/SUM($DV544:$EE544)</f>
        <v>#VALUE!</v>
      </c>
      <c r="EJ544" s="451" t="e">
        <f>DZ544/SUM($DV544:$EE544)</f>
        <v>#VALUE!</v>
      </c>
      <c r="EK544" s="451" t="e">
        <f>EA544/SUM($DV544:$EE544)</f>
        <v>#VALUE!</v>
      </c>
      <c r="EL544" s="451" t="e">
        <f>EB544/SUM($DV544:$EE544)</f>
        <v>#VALUE!</v>
      </c>
      <c r="EM544" s="451" t="e">
        <f>EC544/SUM($DV544:$EE544)</f>
        <v>#VALUE!</v>
      </c>
      <c r="EN544" s="451" t="e">
        <f>ED544/SUM($DV544:$EE544)</f>
        <v>#VALUE!</v>
      </c>
      <c r="EO544" s="451" t="e">
        <f>EE544/SUM($DV544:$EE544)</f>
        <v>#VALUE!</v>
      </c>
      <c r="EP544" s="450">
        <f>EP543</f>
        <v>0.080000000000000002</v>
      </c>
      <c r="EQ544" s="450">
        <f>EQ543</f>
        <v>0.014999999999999999</v>
      </c>
      <c r="ER544" s="450">
        <f>ER543</f>
        <v>0.014999999999999999</v>
      </c>
      <c r="ES544" s="450">
        <f>ES543</f>
        <v>0.014999999999999999</v>
      </c>
      <c r="ET544" s="450">
        <f>ET543</f>
        <v>0.014999999999999999</v>
      </c>
      <c r="EU544" s="450">
        <f>EU543</f>
        <v>0.089999999999999997</v>
      </c>
      <c r="EV544" s="450">
        <f>EV543</f>
        <v>0.089999999999999997</v>
      </c>
      <c r="EW544" s="450">
        <f>EW543</f>
        <v>0.089999999999999997</v>
      </c>
      <c r="EX544" s="431" t="str">
        <f>IF(_tag_month_day!AS534="","",_tag_month_day!AS534/100)</f>
        <v/>
      </c>
      <c r="EY544" s="431" t="str">
        <f>IF(_tag_month_day!AT534="","",_tag_month_day!AT534/100)</f>
        <v/>
      </c>
      <c r="EZ544" s="431" t="str">
        <f>IF(_tag_month_day!AU534="","",_tag_month_day!AU534/100)</f>
        <v/>
      </c>
      <c r="FA544" s="431" t="str">
        <f>IF(_tag_month_day!AV534="","",_tag_month_day!AV534/100)</f>
        <v/>
      </c>
      <c r="FB544" s="431" t="str">
        <f>IF(_tag_month_day!AW534="","",_tag_month_day!AW534/100)</f>
        <v/>
      </c>
      <c r="FC544" s="431" t="str">
        <f>IF(_tag_month_day!AX534="","",_tag_month_day!AX534/100)</f>
        <v/>
      </c>
      <c r="FD544" s="449" t="str">
        <f>IF(_tag_month_day!AY534="","",_tag_month_day!AY534/100)</f>
        <v/>
      </c>
      <c r="FE544" s="449" t="str">
        <f>IF(_tag_month_day!AZ534="","",_tag_month_day!AZ534/100)</f>
        <v/>
      </c>
      <c r="FF544" s="449" t="str">
        <f>IF(_tag_month_day!BA534="","",_tag_month_day!BA534/100)</f>
        <v/>
      </c>
      <c r="FG544" s="449" t="str">
        <f>IF(_tag_month_day!BB534="","",_tag_month_day!BB534/100)</f>
        <v/>
      </c>
      <c r="FH544" s="467" t="str">
        <f>IF(_tag_month_day!BC534="","",_tag_month_day!BC534/100)</f>
        <v/>
      </c>
      <c r="FI544" s="449">
        <f>FI543</f>
        <v>0.40999999999999998</v>
      </c>
      <c r="FJ544" s="449">
        <f>FJ543</f>
        <v>0.11</v>
      </c>
      <c r="FK544" s="449">
        <f>FK543</f>
        <v>0.014999999999999999</v>
      </c>
      <c r="FL544" s="449">
        <f>FL543</f>
        <v>0</v>
      </c>
      <c r="FM544" s="467">
        <f>FM543</f>
        <v>0.0001</v>
      </c>
      <c r="FN544" s="449">
        <f>FN543</f>
        <v>0.32000000000000001</v>
      </c>
      <c r="FO544" s="449">
        <f>FO543</f>
        <v>0.20000000000000001</v>
      </c>
      <c r="FP544" s="449">
        <f>FP543</f>
        <v>0.01</v>
      </c>
      <c r="FQ544" s="449">
        <f>FQ543</f>
        <v>0</v>
      </c>
      <c r="FR544" s="467">
        <f>FR543</f>
        <v>0.0001</v>
      </c>
      <c r="FS544" s="449" t="str">
        <f>IF(_tag_month_day!BD534="","",_tag_month_day!BD534/100)</f>
        <v/>
      </c>
      <c r="FT544" s="449" t="str">
        <f>IF(_tag_month_day!BE534="","",_tag_month_day!BE534/100)</f>
        <v/>
      </c>
      <c r="FU544" s="449" t="str">
        <f>IF(_tag_month_day!BF534="","",_tag_month_day!BF534/100)</f>
        <v/>
      </c>
      <c r="FV544" s="449" t="str">
        <f>IF(_tag_month_day!BG534="","",_tag_month_day!BG534/100)</f>
        <v/>
      </c>
      <c r="FW544" s="467" t="str">
        <f>IF(_tag_month_day!BH534="","",_tag_month_day!BH534/100)</f>
        <v/>
      </c>
      <c r="FX544" s="449" t="str">
        <f>IF(_tag_month_day!BI534="","",_tag_month_day!BI534/100)</f>
        <v/>
      </c>
      <c r="FY544" s="449" t="str">
        <f>IF(_tag_month_day!BJ534="","",_tag_month_day!BJ534/100)</f>
        <v/>
      </c>
      <c r="FZ544" s="468" t="str">
        <f>IF(_tag_month_day!BK534="","",_tag_month_day!BK534/100)</f>
        <v/>
      </c>
      <c r="GA544" s="449" t="str">
        <f>IF(_tag_month_day!BL534="","",_tag_month_day!BL534/100)</f>
        <v/>
      </c>
      <c r="GB544" s="467" t="str">
        <f>IF(_tag_month_day!BM534="","",_tag_month_day!BM534/100)</f>
        <v/>
      </c>
      <c r="GC544" s="431" t="str">
        <f>IF(_tag_month_day!BN534="","",_tag_month_day!BN534/100)</f>
        <v/>
      </c>
      <c r="GD544" s="431" t="str">
        <f>IF(_tag_month_day!BO534="","",_tag_month_day!BO534/100)</f>
        <v/>
      </c>
      <c r="GE544" s="431" t="str">
        <f>IF(_tag_month_day!BP534="","",_tag_month_day!BP534/100)</f>
        <v/>
      </c>
      <c r="GF544" s="431" t="str">
        <f>IF(_tag_month_day!BQ534="","",_tag_month_day!BQ534/100)</f>
        <v/>
      </c>
      <c r="GG544" s="431" t="str">
        <f>IF(_tag_month_day!BR534="","",_tag_month_day!BR534/100)</f>
        <v/>
      </c>
      <c r="GH544" s="431" t="str">
        <f>IF(_tag_month_day!BS534="","",_tag_month_day!BS534/100)</f>
        <v/>
      </c>
      <c r="GI544" s="467" t="str">
        <f>IF(_tag_month_day!BT534="","",_tag_month_day!BT534/100)</f>
        <v/>
      </c>
      <c r="GJ544" s="469" t="str">
        <f>IF(_tag_month_day!BU534="","",_tag_month_day!BU534/100)</f>
        <v/>
      </c>
      <c r="GK544" s="470">
        <f>GK543</f>
        <v>0.070000000000000007</v>
      </c>
      <c r="GL544" s="470">
        <f>GL543</f>
        <v>0.029999999999999999</v>
      </c>
      <c r="GM544" s="471" t="str">
        <f>IF(_tag_month_day!BX534="","",_tag_month_day!BX534/100)</f>
        <v/>
      </c>
      <c r="GN544" s="470">
        <f>GN543</f>
        <v>0.070000000000000007</v>
      </c>
      <c r="GO544" s="470">
        <f>GO543</f>
        <v>0.029999999999999999</v>
      </c>
      <c r="GP544" s="470">
        <f>GP543</f>
        <v>0.089999999999999997</v>
      </c>
      <c r="GQ544" s="470">
        <f>GQ543</f>
        <v>0.029999999999999999</v>
      </c>
      <c r="GR544" s="471" t="str">
        <f>IF(_tag_month_day!CA534="","",_tag_month_day!CA534/100)</f>
        <v/>
      </c>
      <c r="GS544" s="472">
        <f>GS543</f>
        <v>0.95299999999999996</v>
      </c>
      <c r="GT544" s="472">
        <f>GT543</f>
        <v>0.55000000000000004</v>
      </c>
      <c r="GU544" s="472">
        <f>GU543</f>
        <v>0.55000000000000004</v>
      </c>
      <c r="GV544" s="472">
        <f>GV543</f>
        <v>0.55000000000000004</v>
      </c>
      <c r="GW544" s="472">
        <f>GW543</f>
        <v>0.5</v>
      </c>
      <c r="GX544" s="472">
        <f>GX543</f>
        <v>0.93500000000000005</v>
      </c>
      <c r="GY544" s="472">
        <f>GY543</f>
        <v>0.14999999999999999</v>
      </c>
      <c r="GZ544" s="472">
        <f>GZ543</f>
        <v>1</v>
      </c>
      <c r="HA544" s="474">
        <f>HA543</f>
        <v>0.047</v>
      </c>
      <c r="HB544" s="474">
        <f>HB543</f>
        <v>0.45000000000000001</v>
      </c>
      <c r="HC544" s="474">
        <f>HC543</f>
        <v>0.45000000000000001</v>
      </c>
      <c r="HD544" s="474">
        <f>HD543</f>
        <v>0.45000000000000001</v>
      </c>
      <c r="HE544" s="474">
        <f>HE543</f>
        <v>0.5</v>
      </c>
      <c r="HF544" s="474">
        <f>HF543</f>
        <v>0.065000000000000002</v>
      </c>
      <c r="HG544" s="474">
        <f>HG543</f>
        <v>0.84999999999999998</v>
      </c>
      <c r="HH544" s="474">
        <f>HH543</f>
        <v>0</v>
      </c>
      <c r="HI544" s="10">
        <f>IF(BZ544&lt;&gt;"",CK544-BV544,0)</f>
        <v>0</v>
      </c>
      <c r="HJ544" s="10" t="e">
        <f>IF(AJ544&gt;0,AH544-AJ544,0)</f>
        <v>#VALUE!</v>
      </c>
      <c r="HK544" s="466">
        <f>HK543</f>
        <v>0.84999999999999998</v>
      </c>
      <c r="HL544" s="424">
        <f>HL543</f>
        <v>550000</v>
      </c>
      <c r="HM544" s="424">
        <f>HM543</f>
        <v>480000</v>
      </c>
      <c r="HN544" s="465" t="e">
        <f>(DJ544*EZ544+DK544*FH544+DL544*FM544+DM544*FR544+DN544*FW544+DO544*GB544+DS544*GI544+DP544*GM544+DR544*GR544)*1000*2</f>
        <v>#VALUE!</v>
      </c>
      <c r="HO544" s="465" t="e">
        <f>HN544*HK544*$HO$2/HL544*1000000</f>
        <v>#VALUE!</v>
      </c>
      <c r="HP544" s="465" t="e">
        <f>HN544*HK544*$HP$2/HM544*1000000</f>
        <v>#VALUE!</v>
      </c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</row>
    <row customFormat="1" r="545" s="0">
      <c r="A545" s="420">
        <v>534</v>
      </c>
      <c r="B545" s="421">
        <f ca="1">IF(D545=D544,B544,IF(D545="夜班",B544+1,B544))</f>
        <v>43608</v>
      </c>
      <c r="C545" s="422">
        <f>C544</f>
        <v>0.041666666666666699</v>
      </c>
      <c r="D545" s="10" t="str">
        <f ca="1">IF(HOUR(G545)&lt;8,"夜班",IF(HOUR(G545)&lt;16,"白班",IF(HOUR(G545)&lt;24,"中班",0)))</f>
        <v>夜班</v>
      </c>
      <c r="E545" s="10" t="e">
        <f ca="1">IF(F545=1,"甲",IF(F545=2,"乙",IF(F545=3,"丙",IF(F545=4,"丁",""))))</f>
        <v>#REF!</v>
      </c>
      <c r="F545" s="10" t="e">
        <f ca="1">SUMPRODUCT((成本日报!$A$3:$A$95=计划!B545)*(成本日报!$B$3:$B$95=计划!$D545),成本日报!$C$3:$C$95)</f>
        <v>#REF!</v>
      </c>
      <c r="G545" s="423">
        <f ca="1">G544+C544</f>
        <v>43608.208333332041</v>
      </c>
      <c r="H545" s="423">
        <f ca="1">$G545+$C545/60*10+$C545*0</f>
        <v>43608.215277776486</v>
      </c>
      <c r="I545" s="423">
        <f ca="1">$G545+$C545/60*18+$C545*0</f>
        <v>43608.220833332038</v>
      </c>
      <c r="J545" s="423">
        <f ca="1">$G545+$C545/60*0+$C545*1</f>
        <v>43608.249999998705</v>
      </c>
      <c r="K545" s="423">
        <f ca="1">$G545+$C545/60*30+$C545*2</f>
        <v>43608.312499998712</v>
      </c>
      <c r="L545" s="423">
        <f ca="1">$G545+$C545/60*0+$C545*3</f>
        <v>43608.333333332041</v>
      </c>
      <c r="M545" s="424" t="str">
        <f>IF(_tag_month_day!A535="","",_tag_month_day!A535)</f>
        <v/>
      </c>
      <c r="N545" s="424" t="str">
        <f>IF(_tag_month_day!B535="","",_tag_month_day!B535)</f>
        <v/>
      </c>
      <c r="O545" s="425" t="e">
        <f>IF(M545+N545=0,"",M545+N545)</f>
        <v>#VALUE!</v>
      </c>
      <c r="P545" s="424" t="str">
        <f>IF(_tag_month_day!C535="","",_tag_month_day!C535)</f>
        <v/>
      </c>
      <c r="Q545" s="424" t="str">
        <f>IF(_tag_month_day!D535="","",_tag_month_day!D535)</f>
        <v/>
      </c>
      <c r="R545" s="426" t="str">
        <f>IF(_tag_month_day!CB535="","",_tag_month_day!CB535/100)</f>
        <v/>
      </c>
      <c r="S545" s="427" t="str">
        <f>IF(_tag_month_day!E535="","",_tag_month_day!E535)</f>
        <v/>
      </c>
      <c r="T545" s="427" t="str">
        <f>IF(_tag_month_day!F535="","",_tag_month_day!F535)</f>
        <v/>
      </c>
      <c r="U545" s="428" t="e">
        <f>S545+T545</f>
        <v>#VALUE!</v>
      </c>
      <c r="V545" s="429" t="e">
        <f>U545/AJ545</f>
        <v>#VALUE!</v>
      </c>
      <c r="W545" s="430" t="str">
        <f>IF(_jhy_month_day!A535="","",_jhy_month_day!A535)</f>
        <v/>
      </c>
      <c r="X545" s="431" t="str">
        <f>IF(_jhy_month_day!B535="","",_jhy_month_day!B535/100)</f>
        <v/>
      </c>
      <c r="Y545" s="431" t="str">
        <f>IF(_jhy_month_day!C535="","",_jhy_month_day!C535/100)</f>
        <v/>
      </c>
      <c r="Z545" s="432">
        <f>Z541+1</f>
        <v>134</v>
      </c>
      <c r="AA545" s="433" t="str">
        <f>IF(_tag_month_day!G535="","",_tag_month_day!G535/100)</f>
        <v/>
      </c>
      <c r="AB545" s="433" t="str">
        <f>IF(_tag_month_day!H535="","",_tag_month_day!H535/100)</f>
        <v/>
      </c>
      <c r="AC545" s="434">
        <f>IF(X545="",AC544,BK545*($AV544*X545+$AW544*FD544+$AX544*FI544+$AY544*FN544+$AZ544*FS544+$BA544*FX544+$BG544*GE544)/(AV544*Y545+AX544*FK544+AW544*FF544+AY544*FP544+AZ544*FU544+BA544*FZ544+BG544*GG544+BB544*GK544+BC544*GN544+BD544*GP544))</f>
        <v>1.59963432013121</v>
      </c>
      <c r="AD545" s="435" t="str">
        <f>IF(AC545=AC544,"",AC545-AC544)</f>
        <v/>
      </c>
      <c r="AE545" s="436" t="str">
        <f>IF(1-AF545=0,"",(1-AF545))</f>
        <v/>
      </c>
      <c r="AF545" s="437">
        <v>1</v>
      </c>
      <c r="AG545" s="10" t="str">
        <f>AG544</f>
        <v>9A3</v>
      </c>
      <c r="AH545" s="438" t="str">
        <f>AH544</f>
        <v/>
      </c>
      <c r="AI545" s="424"/>
      <c r="AJ545" s="10" t="str">
        <f>IF(_tag_month_day!I535="","",_tag_month_day!I535)</f>
        <v/>
      </c>
      <c r="AK545" s="440"/>
      <c r="AL545" s="440"/>
      <c r="AM545" s="440"/>
      <c r="AN545" s="441">
        <f>AN544</f>
        <v>2</v>
      </c>
      <c r="AO545" s="441">
        <f>AO544</f>
        <v>8</v>
      </c>
      <c r="AP545" s="442" t="e">
        <f>(IF(AN545=0,AS544,AS544*(1+AO545/AN545)/(AR545+AO545/AN545)))+AT545</f>
        <v>#VALUE!</v>
      </c>
      <c r="AQ545" s="443" t="str">
        <f>IF(_tag_month_day!J535="","",_tag_month_day!J535/100)</f>
        <v/>
      </c>
      <c r="AR545" s="444">
        <f>AR544</f>
        <v>1.3</v>
      </c>
      <c r="AS545" s="445" t="e">
        <f>AQ545*(AN545*AR545+AO545)/(AN545+AO545)</f>
        <v>#VALUE!</v>
      </c>
      <c r="AT545" s="445" t="e">
        <f>(SUM(BE545:BF545)-SUM(BE544:BF544))*0.05</f>
        <v>#VALUE!</v>
      </c>
      <c r="AU545" s="446" t="str">
        <f>IF(_tag_month_day!CC535="","",IF(_tag_month_day!CC535&gt;0,_tag_month_day!CD535,_tag_month_day!CE535))</f>
        <v/>
      </c>
      <c r="AV545" s="447" t="str">
        <f>IF(_tag_month_day!L535="","",_tag_month_day!L535/100)</f>
        <v/>
      </c>
      <c r="AW545" s="431">
        <f>AW544</f>
        <v>0</v>
      </c>
      <c r="AX545" s="431">
        <f>AX544</f>
        <v>0</v>
      </c>
      <c r="AY545" s="431" t="str">
        <f>IF(_tag_month_day!M535="","",_tag_month_day!M535/100)</f>
        <v/>
      </c>
      <c r="AZ545" s="431" t="str">
        <f>IF(_tag_month_day!N535="","",_tag_month_day!N535/100)</f>
        <v/>
      </c>
      <c r="BA545" s="431" t="str">
        <f>IF(_tag_month_day!O535="","",_tag_month_day!O535/100)</f>
        <v/>
      </c>
      <c r="BB545" s="448" t="str">
        <f>IF(_tag_month_day!P535="","",_tag_month_day!P535/100)</f>
        <v/>
      </c>
      <c r="BC545" s="448">
        <f>BC544</f>
        <v>0</v>
      </c>
      <c r="BD545" s="448" t="str">
        <f>IF(_tag_month_day!Q535="","",_tag_month_day!Q535/100)</f>
        <v/>
      </c>
      <c r="BE545" s="449" t="str">
        <f>IF(_tag_month_day!R535="","",_tag_month_day!R535/100)</f>
        <v/>
      </c>
      <c r="BF545" s="388" t="e">
        <f>(AU545*(100+BE545*100))/(AJ545-AU545)/100</f>
        <v>#VALUE!</v>
      </c>
      <c r="BG545" s="450" t="e">
        <f>BE545+BF545</f>
        <v>#VALUE!</v>
      </c>
      <c r="BH545" s="451" t="e">
        <f>SUM(AV545:BF545)</f>
        <v>#VALUE!</v>
      </c>
      <c r="BI545" s="452" t="e">
        <f>IF(CX545=0,BI544,(DK545*查询!$R$5+DL545*查询!$Q$5+DM545*查询!$N$5+DN545*查询!$O$5+DO545*查询!$P$5)*AF545/CX545)</f>
        <v>#VALUE!</v>
      </c>
      <c r="BJ545" s="452" t="e">
        <f>IF(CX545=0,BJ544,(DP545*查询!$S$5+DQ545*查询!$T$5+DR545*查询!$U$5)*AF545/CX545)</f>
        <v>#VALUE!</v>
      </c>
      <c r="BK545" s="452">
        <f>BK544</f>
        <v>1</v>
      </c>
      <c r="BL545" s="453" t="e">
        <f>SUMPRODUCT((AV545:BA545)*(GS545:GX545))/((GS545:GX545)+SUM(BB545:BD545)*GY545+BG545*GZ545)</f>
        <v>#VALUE!</v>
      </c>
      <c r="BM545" s="453" t="e">
        <f>BK545*($AV545*FB545+$AW545*FD545+$AX545*FI545+$AY545*FN545+$AZ545*FS545+$BA545*FX545+$BG545*GE545)/(AV545*EY545+AX545*FK545+AW545*FF545+AY545*FP545+AZ545*FU545+BA545*FZ545+BG545*GG545+BB545*GK545+BC545*GN545+BD545*GP545)</f>
        <v>#VALUE!</v>
      </c>
      <c r="BN545" s="453" t="e">
        <f>($AV545*FC545+$AX545*FJ545+$AW545*FE545+$AY545*FO545+$AZ545*FT545+$BA545*FY545+$BG545*GF545)/($AV545*FA545+BG545*GH545+BB545*GL545+BC545*GO545+BD545*GQ545+BA545*GA545)</f>
        <v>#VALUE!</v>
      </c>
      <c r="BO545" s="454" t="e">
        <f>SUMPRODUCT(AV545:BA545*GS545:GX545)/(GS545:GX545+(BB545+BC545+BD545)*GY545+BG545)</f>
        <v>#VALUE!</v>
      </c>
      <c r="BP545" s="454" t="e">
        <f>SUMPRODUCT(AV545:BA545*GS545:GX545)/(GS545:GX545+(BB545+BC545+BD545)*GY545+BG545)</f>
        <v>#VALUE!</v>
      </c>
      <c r="BQ545" s="454" t="e">
        <f>SUMPRODUCT(AV545:BA545*GS545:GX545)/(GS545:GX545+(BB545+BC545+BD545)*GY545+BG545)</f>
        <v>#VALUE!</v>
      </c>
      <c r="BR545" s="453" t="str">
        <f>IF(_tag_month_day!T535="","",_tag_month_day!T535)</f>
        <v/>
      </c>
      <c r="BS545" s="453" t="str">
        <f>IF(_tag_month_day!U535="","",_tag_month_day!U535)</f>
        <v/>
      </c>
      <c r="BT545" s="455" t="str">
        <f>IF(CK545="","",IF((CK545&gt;=BV545-0.12)*(CK545&lt;=BV545+0.12),"合格","不合格"))</f>
        <v/>
      </c>
      <c r="BU545" s="456" t="str">
        <f>IF(_tag_month_day!V535="","",_tag_month_day!V535)</f>
        <v/>
      </c>
      <c r="BV545" s="457" t="str">
        <f>IF(_tag_month_day!W535="","",_tag_month_day!W535)</f>
        <v/>
      </c>
      <c r="BW545" s="458" t="str">
        <f>IF(_tag_month_day!X535="","",_tag_month_day!X535)</f>
        <v/>
      </c>
      <c r="BX545" s="458" t="str">
        <f>IF(_tag_month_day!Y535="","",_tag_month_day!Y535)</f>
        <v/>
      </c>
      <c r="BY545" s="459">
        <f ca="1">L545</f>
        <v>43608.333333332041</v>
      </c>
      <c r="BZ545" s="460"/>
      <c r="CA545" s="461"/>
      <c r="CB545" s="424" t="str">
        <f>IF(_tag_month_day!Z535="","",_tag_month_day!Z535)</f>
        <v/>
      </c>
      <c r="CC545" s="424" t="str">
        <f>IF(_tag_month_day!AA535="","",_tag_month_day!AA535)</f>
        <v/>
      </c>
      <c r="CD545" s="424" t="str">
        <f>IF(_tag_month_day!AB535="","",_tag_month_day!AB535)</f>
        <v/>
      </c>
      <c r="CE545" s="424" t="str">
        <f>IF(_tag_month_day!AC535="","",_tag_month_day!AC535)</f>
        <v/>
      </c>
      <c r="CF545" s="424" t="str">
        <f>IF(_tag_month_day!AD535="","",_tag_month_day!AD535)</f>
        <v/>
      </c>
      <c r="CG545" s="424" t="str">
        <f>IF(_tag_month_day!AE535="","",_tag_month_day!AE535)</f>
        <v/>
      </c>
      <c r="CH545" s="424" t="str">
        <f>IF(_tag_month_day!AF535="","",_tag_month_day!AF535)</f>
        <v/>
      </c>
      <c r="CI545" s="424" t="str">
        <f>IF(_tag_month_day!AG535="","",_tag_month_day!AG535)</f>
        <v/>
      </c>
      <c r="CJ545" s="424" t="str">
        <f>IF(_tag_month_day!AH535="","",_tag_month_day!AH535)</f>
        <v/>
      </c>
      <c r="CK545" s="424" t="str">
        <f>IF(_tag_month_day!AI535="","",_tag_month_day!AI535)</f>
        <v/>
      </c>
      <c r="CL545" s="4" t="str">
        <f>IF(_tag_month_day!AJ535="","",_tag_month_day!AJ535)</f>
        <v/>
      </c>
      <c r="CM545" s="4" t="str">
        <f>IF(_tag_month_day!AK535="","",_tag_month_day!AK535)</f>
        <v/>
      </c>
      <c r="CN545" s="4" t="str">
        <f>IF(_tag_month_day!AL535="","",_tag_month_day!AL535)</f>
        <v/>
      </c>
      <c r="CO545" s="4" t="str">
        <f>IF(_tag_month_day!AM535="","",_tag_month_day!AM535)</f>
        <v/>
      </c>
      <c r="CP545" s="4" t="str">
        <f>IF(_tag_month_day!AN535="","",_tag_month_day!AN535)</f>
        <v/>
      </c>
      <c r="CQ545" s="4" t="str">
        <f>IF(_tag_month_day!AO535="","",_tag_month_day!AO535)</f>
        <v/>
      </c>
      <c r="CR545" s="462" t="str">
        <f>IF(_tag_month_day!AP535="","",_tag_month_day!AP535)</f>
        <v/>
      </c>
      <c r="CS545" s="463" t="str">
        <f>IF(_tag_month_day!AQ535="","",_tag_month_day!AQ535)</f>
        <v/>
      </c>
      <c r="CT545" s="4" t="str">
        <f>IF(_tag_month_day!AR535="","",_tag_month_day!AR535)</f>
        <v/>
      </c>
      <c r="CU545" s="464" t="e">
        <f>DU545/AJ545</f>
        <v>#VALUE!</v>
      </c>
      <c r="CV545" s="451" t="e">
        <f>BG545/BH545</f>
        <v>#VALUE!</v>
      </c>
      <c r="CW545" s="465" t="e">
        <f>AJ545*(1-CV545)*CU545*AF545</f>
        <v>#VALUE!</v>
      </c>
      <c r="CX545" s="465" t="e">
        <f>CW545*94%</f>
        <v>#VALUE!</v>
      </c>
      <c r="CY545" s="466" t="e">
        <f>IF(CX545=0,0,DS545/(DS545+CX545))</f>
        <v>#VALUE!</v>
      </c>
      <c r="CZ545" s="465" t="e">
        <f>$AJ545*EF545</f>
        <v>#VALUE!</v>
      </c>
      <c r="DA545" s="465" t="e">
        <f>$AJ545*EG545</f>
        <v>#VALUE!</v>
      </c>
      <c r="DB545" s="465" t="e">
        <f>$AJ545*EH545</f>
        <v>#VALUE!</v>
      </c>
      <c r="DC545" s="465" t="e">
        <f>$AJ545*EI545</f>
        <v>#VALUE!</v>
      </c>
      <c r="DD545" s="465" t="e">
        <f>$AJ545*EJ545</f>
        <v>#VALUE!</v>
      </c>
      <c r="DE545" s="465" t="e">
        <f>$AJ545*EK545</f>
        <v>#VALUE!</v>
      </c>
      <c r="DF545" s="465" t="e">
        <f>$AJ545*EL545</f>
        <v>#VALUE!</v>
      </c>
      <c r="DG545" s="465" t="e">
        <f>$AJ545*EM545</f>
        <v>#VALUE!</v>
      </c>
      <c r="DH545" s="465" t="e">
        <f>$AJ545*EN545</f>
        <v>#VALUE!</v>
      </c>
      <c r="DI545" s="465" t="e">
        <f>$AJ545*EO545</f>
        <v>#VALUE!</v>
      </c>
      <c r="DJ545" s="465" t="e">
        <f>CZ545*(1-EP545)</f>
        <v>#VALUE!</v>
      </c>
      <c r="DK545" s="465" t="e">
        <f>DA545*(1-ER545)</f>
        <v>#VALUE!</v>
      </c>
      <c r="DL545" s="465" t="e">
        <f>DB545*(1-EQ545)</f>
        <v>#VALUE!</v>
      </c>
      <c r="DM545" s="465" t="e">
        <f>DC545*(1-ES545)</f>
        <v>#VALUE!</v>
      </c>
      <c r="DN545" s="465" t="e">
        <f>DD545*(1-ET545)</f>
        <v>#VALUE!</v>
      </c>
      <c r="DO545" s="465" t="e">
        <f>DE545</f>
        <v>#VALUE!</v>
      </c>
      <c r="DP545" s="465" t="e">
        <f>DF545*(1-EU545)</f>
        <v>#VALUE!</v>
      </c>
      <c r="DQ545" s="465" t="e">
        <f>DG545*(1-EV545)</f>
        <v>#VALUE!</v>
      </c>
      <c r="DR545" s="465" t="e">
        <f>DH545*(1-EW545)</f>
        <v>#VALUE!</v>
      </c>
      <c r="DS545" s="465" t="e">
        <f>DI545</f>
        <v>#VALUE!</v>
      </c>
      <c r="DT545" s="465" t="e">
        <f>SUM(DJ545:DS545)</f>
        <v>#VALUE!</v>
      </c>
      <c r="DU545" s="465" t="e">
        <f>(GS545:GX545)+(DP545+DQ545+DR545)*GY545+DS545</f>
        <v>#VALUE!</v>
      </c>
      <c r="DV545" s="451" t="e">
        <f>AV545/$BH545/(1-EP545)</f>
        <v>#VALUE!</v>
      </c>
      <c r="DW545" s="451" t="e">
        <f>AW545/$BH545/(1-ER545)</f>
        <v>#VALUE!</v>
      </c>
      <c r="DX545" s="451" t="e">
        <f>AX545/$BH545/(1-EQ545)</f>
        <v>#VALUE!</v>
      </c>
      <c r="DY545" s="451" t="e">
        <f>AY545/$BH545/(1-ES545)</f>
        <v>#VALUE!</v>
      </c>
      <c r="DZ545" s="451" t="e">
        <f>AZ545/$BH545/(1-ET545)</f>
        <v>#VALUE!</v>
      </c>
      <c r="EA545" s="451" t="e">
        <f>BA545/$BH545/(1-AX545)</f>
        <v>#VALUE!</v>
      </c>
      <c r="EB545" s="451" t="e">
        <f>BB545/$BH545/(1-EU545)</f>
        <v>#VALUE!</v>
      </c>
      <c r="EC545" s="451" t="e">
        <f>BC545/$BH545/(1-EV545)</f>
        <v>#VALUE!</v>
      </c>
      <c r="ED545" s="451" t="e">
        <f>BD545/$BH545/(1-EW545)</f>
        <v>#VALUE!</v>
      </c>
      <c r="EE545" s="451" t="e">
        <f>BG545/BH545</f>
        <v>#VALUE!</v>
      </c>
      <c r="EF545" s="451" t="e">
        <f>DV545/SUM($DV545:$EE545)</f>
        <v>#VALUE!</v>
      </c>
      <c r="EG545" s="451" t="e">
        <f>DW545/SUM($DV545:$EE545)</f>
        <v>#VALUE!</v>
      </c>
      <c r="EH545" s="451" t="e">
        <f>DX545/SUM($DV545:$EE545)</f>
        <v>#VALUE!</v>
      </c>
      <c r="EI545" s="451" t="e">
        <f>DY545/SUM($DV545:$EE545)</f>
        <v>#VALUE!</v>
      </c>
      <c r="EJ545" s="451" t="e">
        <f>DZ545/SUM($DV545:$EE545)</f>
        <v>#VALUE!</v>
      </c>
      <c r="EK545" s="451" t="e">
        <f>EA545/SUM($DV545:$EE545)</f>
        <v>#VALUE!</v>
      </c>
      <c r="EL545" s="451" t="e">
        <f>EB545/SUM($DV545:$EE545)</f>
        <v>#VALUE!</v>
      </c>
      <c r="EM545" s="451" t="e">
        <f>EC545/SUM($DV545:$EE545)</f>
        <v>#VALUE!</v>
      </c>
      <c r="EN545" s="451" t="e">
        <f>ED545/SUM($DV545:$EE545)</f>
        <v>#VALUE!</v>
      </c>
      <c r="EO545" s="451" t="e">
        <f>EE545/SUM($DV545:$EE545)</f>
        <v>#VALUE!</v>
      </c>
      <c r="EP545" s="450">
        <f>EP544</f>
        <v>0.080000000000000002</v>
      </c>
      <c r="EQ545" s="450">
        <f>EQ544</f>
        <v>0.014999999999999999</v>
      </c>
      <c r="ER545" s="450">
        <f>ER544</f>
        <v>0.014999999999999999</v>
      </c>
      <c r="ES545" s="450">
        <f>ES544</f>
        <v>0.014999999999999999</v>
      </c>
      <c r="ET545" s="450">
        <f>ET544</f>
        <v>0.014999999999999999</v>
      </c>
      <c r="EU545" s="450">
        <f>EU544</f>
        <v>0.089999999999999997</v>
      </c>
      <c r="EV545" s="450">
        <f>EV544</f>
        <v>0.089999999999999997</v>
      </c>
      <c r="EW545" s="450">
        <f>EW544</f>
        <v>0.089999999999999997</v>
      </c>
      <c r="EX545" s="431" t="str">
        <f>IF(_tag_month_day!AS535="","",_tag_month_day!AS535/100)</f>
        <v/>
      </c>
      <c r="EY545" s="431" t="str">
        <f>IF(_tag_month_day!AT535="","",_tag_month_day!AT535/100)</f>
        <v/>
      </c>
      <c r="EZ545" s="431" t="str">
        <f>IF(_tag_month_day!AU535="","",_tag_month_day!AU535/100)</f>
        <v/>
      </c>
      <c r="FA545" s="431" t="str">
        <f>IF(_tag_month_day!AV535="","",_tag_month_day!AV535/100)</f>
        <v/>
      </c>
      <c r="FB545" s="431" t="str">
        <f>IF(_tag_month_day!AW535="","",_tag_month_day!AW535/100)</f>
        <v/>
      </c>
      <c r="FC545" s="431" t="str">
        <f>IF(_tag_month_day!AX535="","",_tag_month_day!AX535/100)</f>
        <v/>
      </c>
      <c r="FD545" s="449" t="str">
        <f>IF(_tag_month_day!AY535="","",_tag_month_day!AY535/100)</f>
        <v/>
      </c>
      <c r="FE545" s="449" t="str">
        <f>IF(_tag_month_day!AZ535="","",_tag_month_day!AZ535/100)</f>
        <v/>
      </c>
      <c r="FF545" s="449" t="str">
        <f>IF(_tag_month_day!BA535="","",_tag_month_day!BA535/100)</f>
        <v/>
      </c>
      <c r="FG545" s="449" t="str">
        <f>IF(_tag_month_day!BB535="","",_tag_month_day!BB535/100)</f>
        <v/>
      </c>
      <c r="FH545" s="467" t="str">
        <f>IF(_tag_month_day!BC535="","",_tag_month_day!BC535/100)</f>
        <v/>
      </c>
      <c r="FI545" s="449">
        <f>FI544</f>
        <v>0.40999999999999998</v>
      </c>
      <c r="FJ545" s="449">
        <f>FJ544</f>
        <v>0.11</v>
      </c>
      <c r="FK545" s="449">
        <f>FK544</f>
        <v>0.014999999999999999</v>
      </c>
      <c r="FL545" s="449">
        <f>FL544</f>
        <v>0</v>
      </c>
      <c r="FM545" s="467">
        <f>FM544</f>
        <v>0.0001</v>
      </c>
      <c r="FN545" s="449">
        <f>FN544</f>
        <v>0.32000000000000001</v>
      </c>
      <c r="FO545" s="449">
        <f>FO544</f>
        <v>0.20000000000000001</v>
      </c>
      <c r="FP545" s="449">
        <f>FP544</f>
        <v>0.01</v>
      </c>
      <c r="FQ545" s="449">
        <f>FQ544</f>
        <v>0</v>
      </c>
      <c r="FR545" s="467">
        <f>FR544</f>
        <v>0.0001</v>
      </c>
      <c r="FS545" s="449" t="str">
        <f>IF(_tag_month_day!BD535="","",_tag_month_day!BD535/100)</f>
        <v/>
      </c>
      <c r="FT545" s="449" t="str">
        <f>IF(_tag_month_day!BE535="","",_tag_month_day!BE535/100)</f>
        <v/>
      </c>
      <c r="FU545" s="449" t="str">
        <f>IF(_tag_month_day!BF535="","",_tag_month_day!BF535/100)</f>
        <v/>
      </c>
      <c r="FV545" s="449" t="str">
        <f>IF(_tag_month_day!BG535="","",_tag_month_day!BG535/100)</f>
        <v/>
      </c>
      <c r="FW545" s="467" t="str">
        <f>IF(_tag_month_day!BH535="","",_tag_month_day!BH535/100)</f>
        <v/>
      </c>
      <c r="FX545" s="449" t="str">
        <f>IF(_tag_month_day!BI535="","",_tag_month_day!BI535/100)</f>
        <v/>
      </c>
      <c r="FY545" s="449" t="str">
        <f>IF(_tag_month_day!BJ535="","",_tag_month_day!BJ535/100)</f>
        <v/>
      </c>
      <c r="FZ545" s="468" t="str">
        <f>IF(_tag_month_day!BK535="","",_tag_month_day!BK535/100)</f>
        <v/>
      </c>
      <c r="GA545" s="449" t="str">
        <f>IF(_tag_month_day!BL535="","",_tag_month_day!BL535/100)</f>
        <v/>
      </c>
      <c r="GB545" s="467" t="str">
        <f>IF(_tag_month_day!BM535="","",_tag_month_day!BM535/100)</f>
        <v/>
      </c>
      <c r="GC545" s="431" t="str">
        <f>IF(_tag_month_day!BN535="","",_tag_month_day!BN535/100)</f>
        <v/>
      </c>
      <c r="GD545" s="431" t="str">
        <f>IF(_tag_month_day!BO535="","",_tag_month_day!BO535/100)</f>
        <v/>
      </c>
      <c r="GE545" s="431" t="str">
        <f>IF(_tag_month_day!BP535="","",_tag_month_day!BP535/100)</f>
        <v/>
      </c>
      <c r="GF545" s="431" t="str">
        <f>IF(_tag_month_day!BQ535="","",_tag_month_day!BQ535/100)</f>
        <v/>
      </c>
      <c r="GG545" s="431" t="str">
        <f>IF(_tag_month_day!BR535="","",_tag_month_day!BR535/100)</f>
        <v/>
      </c>
      <c r="GH545" s="431" t="str">
        <f>IF(_tag_month_day!BS535="","",_tag_month_day!BS535/100)</f>
        <v/>
      </c>
      <c r="GI545" s="467" t="str">
        <f>IF(_tag_month_day!BT535="","",_tag_month_day!BT535/100)</f>
        <v/>
      </c>
      <c r="GJ545" s="469" t="str">
        <f>IF(_tag_month_day!BU535="","",_tag_month_day!BU535/100)</f>
        <v/>
      </c>
      <c r="GK545" s="470">
        <f>GK544</f>
        <v>0.070000000000000007</v>
      </c>
      <c r="GL545" s="470">
        <f>GL544</f>
        <v>0.029999999999999999</v>
      </c>
      <c r="GM545" s="471" t="str">
        <f>IF(_tag_month_day!BX535="","",_tag_month_day!BX535/100)</f>
        <v/>
      </c>
      <c r="GN545" s="470">
        <f>GN544</f>
        <v>0.070000000000000007</v>
      </c>
      <c r="GO545" s="470">
        <f>GO544</f>
        <v>0.029999999999999999</v>
      </c>
      <c r="GP545" s="470">
        <f>GP544</f>
        <v>0.089999999999999997</v>
      </c>
      <c r="GQ545" s="470">
        <f>GQ544</f>
        <v>0.029999999999999999</v>
      </c>
      <c r="GR545" s="471" t="str">
        <f>IF(_tag_month_day!CA535="","",_tag_month_day!CA535/100)</f>
        <v/>
      </c>
      <c r="GS545" s="472">
        <f>GS544</f>
        <v>0.95299999999999996</v>
      </c>
      <c r="GT545" s="472">
        <f>GT544</f>
        <v>0.55000000000000004</v>
      </c>
      <c r="GU545" s="472">
        <f>GU544</f>
        <v>0.55000000000000004</v>
      </c>
      <c r="GV545" s="472">
        <f>GV544</f>
        <v>0.55000000000000004</v>
      </c>
      <c r="GW545" s="472">
        <f>GW544</f>
        <v>0.5</v>
      </c>
      <c r="GX545" s="472">
        <f>GX544</f>
        <v>0.93500000000000005</v>
      </c>
      <c r="GY545" s="472">
        <f>GY544</f>
        <v>0.14999999999999999</v>
      </c>
      <c r="GZ545" s="472">
        <f>GZ544</f>
        <v>1</v>
      </c>
      <c r="HA545" s="474">
        <f>HA544</f>
        <v>0.047</v>
      </c>
      <c r="HB545" s="474">
        <f>HB544</f>
        <v>0.45000000000000001</v>
      </c>
      <c r="HC545" s="474">
        <f>HC544</f>
        <v>0.45000000000000001</v>
      </c>
      <c r="HD545" s="474">
        <f>HD544</f>
        <v>0.45000000000000001</v>
      </c>
      <c r="HE545" s="474">
        <f>HE544</f>
        <v>0.5</v>
      </c>
      <c r="HF545" s="474">
        <f>HF544</f>
        <v>0.065000000000000002</v>
      </c>
      <c r="HG545" s="474">
        <f>HG544</f>
        <v>0.84999999999999998</v>
      </c>
      <c r="HH545" s="474">
        <f>HH544</f>
        <v>0</v>
      </c>
      <c r="HI545" s="10">
        <f>IF(BZ545&lt;&gt;"",CK545-BV545,0)</f>
        <v>0</v>
      </c>
      <c r="HJ545" s="10" t="e">
        <f>IF(AJ545&gt;0,AH545-AJ545,0)</f>
        <v>#VALUE!</v>
      </c>
      <c r="HK545" s="466">
        <f>HK544</f>
        <v>0.84999999999999998</v>
      </c>
      <c r="HL545" s="424">
        <f>HL544</f>
        <v>550000</v>
      </c>
      <c r="HM545" s="424">
        <f>HM544</f>
        <v>480000</v>
      </c>
      <c r="HN545" s="465" t="e">
        <f>(DJ545*EZ545+DK545*FH545+DL545*FM545+DM545*FR545+DN545*FW545+DO545*GB545+DS545*GI545+DP545*GM545+DR545*GR545)*1000*2</f>
        <v>#VALUE!</v>
      </c>
      <c r="HO545" s="465" t="e">
        <f>HN545*HK545*$HO$2/HL545*1000000</f>
        <v>#VALUE!</v>
      </c>
      <c r="HP545" s="465" t="e">
        <f>HN545*HK545*$HP$2/HM545*1000000</f>
        <v>#VALUE!</v>
      </c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</row>
    <row customFormat="1" r="546" s="0">
      <c r="A546" s="420">
        <v>535</v>
      </c>
      <c r="B546" s="421">
        <f ca="1">IF(D546=D545,B545,IF(D546="夜班",B545+1,B545))</f>
        <v>43608</v>
      </c>
      <c r="C546" s="422">
        <f>C545</f>
        <v>0.041666666666666699</v>
      </c>
      <c r="D546" s="10" t="str">
        <f ca="1">IF(HOUR(G546)&lt;8,"夜班",IF(HOUR(G546)&lt;16,"白班",IF(HOUR(G546)&lt;24,"中班",0)))</f>
        <v>夜班</v>
      </c>
      <c r="E546" s="10" t="e">
        <f ca="1">IF(F546=1,"甲",IF(F546=2,"乙",IF(F546=3,"丙",IF(F546=4,"丁",""))))</f>
        <v>#REF!</v>
      </c>
      <c r="F546" s="10" t="e">
        <f ca="1">SUMPRODUCT((成本日报!$A$3:$A$95=计划!B546)*(成本日报!$B$3:$B$95=计划!$D546),成本日报!$C$3:$C$95)</f>
        <v>#REF!</v>
      </c>
      <c r="G546" s="423">
        <f ca="1">G545+C545</f>
        <v>43608.249999998705</v>
      </c>
      <c r="H546" s="423">
        <f ca="1">$G546+$C546/60*10+$C546*0</f>
        <v>43608.25694444315</v>
      </c>
      <c r="I546" s="423">
        <f ca="1">$G546+$C546/60*18+$C546*0</f>
        <v>43608.262499998702</v>
      </c>
      <c r="J546" s="423">
        <f ca="1">$G546+$C546/60*0+$C546*1</f>
        <v>43608.291666665369</v>
      </c>
      <c r="K546" s="423">
        <f ca="1">$G546+$C546/60*30+$C546*2</f>
        <v>43608.354166665376</v>
      </c>
      <c r="L546" s="423">
        <f ca="1">$G546+$C546/60*0+$C546*3</f>
        <v>43608.374999998705</v>
      </c>
      <c r="M546" s="424" t="str">
        <f>IF(_tag_month_day!A536="","",_tag_month_day!A536)</f>
        <v/>
      </c>
      <c r="N546" s="424" t="str">
        <f>IF(_tag_month_day!B536="","",_tag_month_day!B536)</f>
        <v/>
      </c>
      <c r="O546" s="425" t="e">
        <f>IF(M546+N546=0,"",M546+N546)</f>
        <v>#VALUE!</v>
      </c>
      <c r="P546" s="424" t="str">
        <f>IF(_tag_month_day!C536="","",_tag_month_day!C536)</f>
        <v/>
      </c>
      <c r="Q546" s="424" t="str">
        <f>IF(_tag_month_day!D536="","",_tag_month_day!D536)</f>
        <v/>
      </c>
      <c r="R546" s="426" t="str">
        <f>IF(_tag_month_day!CB536="","",_tag_month_day!CB536/100)</f>
        <v/>
      </c>
      <c r="S546" s="427" t="str">
        <f>IF(_tag_month_day!E536="","",_tag_month_day!E536)</f>
        <v/>
      </c>
      <c r="T546" s="427" t="str">
        <f>IF(_tag_month_day!F536="","",_tag_month_day!F536)</f>
        <v/>
      </c>
      <c r="U546" s="428" t="e">
        <f>S546+T546</f>
        <v>#VALUE!</v>
      </c>
      <c r="V546" s="429" t="e">
        <f>U546/AJ546</f>
        <v>#VALUE!</v>
      </c>
      <c r="W546" s="430" t="str">
        <f>IF(_jhy_month_day!A536="","",_jhy_month_day!A536)</f>
        <v/>
      </c>
      <c r="X546" s="431" t="str">
        <f>IF(_jhy_month_day!B536="","",_jhy_month_day!B536/100)</f>
        <v/>
      </c>
      <c r="Y546" s="431" t="str">
        <f>IF(_jhy_month_day!C536="","",_jhy_month_day!C536/100)</f>
        <v/>
      </c>
      <c r="Z546" s="432">
        <f>Z542+1</f>
        <v>134</v>
      </c>
      <c r="AA546" s="433" t="str">
        <f>IF(_tag_month_day!G536="","",_tag_month_day!G536/100)</f>
        <v/>
      </c>
      <c r="AB546" s="433" t="str">
        <f>IF(_tag_month_day!H536="","",_tag_month_day!H536/100)</f>
        <v/>
      </c>
      <c r="AC546" s="434">
        <f>IF(X546="",AC545,BK546*($AV545*X546+$AW545*FD545+$AX545*FI545+$AY545*FN545+$AZ545*FS545+$BA545*FX545+$BG545*GE545)/(AV545*Y546+AX545*FK545+AW545*FF545+AY545*FP545+AZ545*FU545+BA545*FZ545+BG545*GG545+BB545*GK545+BC545*GN545+BD545*GP545))</f>
        <v>1.59963432013121</v>
      </c>
      <c r="AD546" s="435" t="str">
        <f>IF(AC546=AC545,"",AC546-AC545)</f>
        <v/>
      </c>
      <c r="AE546" s="436" t="str">
        <f>IF(1-AF546=0,"",(1-AF546))</f>
        <v/>
      </c>
      <c r="AF546" s="437">
        <v>1</v>
      </c>
      <c r="AG546" s="10" t="str">
        <f>AG545</f>
        <v>9A3</v>
      </c>
      <c r="AH546" s="438" t="str">
        <f>AH545</f>
        <v/>
      </c>
      <c r="AI546" s="424"/>
      <c r="AJ546" s="10" t="str">
        <f>IF(_tag_month_day!I536="","",_tag_month_day!I536)</f>
        <v/>
      </c>
      <c r="AK546" s="440"/>
      <c r="AL546" s="440"/>
      <c r="AM546" s="440"/>
      <c r="AN546" s="441">
        <f>AN545</f>
        <v>2</v>
      </c>
      <c r="AO546" s="441">
        <f>AO545</f>
        <v>8</v>
      </c>
      <c r="AP546" s="442" t="e">
        <f>(IF(AN546=0,AS545,AS545*(1+AO546/AN546)/(AR546+AO546/AN546)))+AT546</f>
        <v>#VALUE!</v>
      </c>
      <c r="AQ546" s="443" t="str">
        <f>IF(_tag_month_day!J536="","",_tag_month_day!J536/100)</f>
        <v/>
      </c>
      <c r="AR546" s="444">
        <f>AR545</f>
        <v>1.3</v>
      </c>
      <c r="AS546" s="445" t="e">
        <f>AQ546*(AN546*AR546+AO546)/(AN546+AO546)</f>
        <v>#VALUE!</v>
      </c>
      <c r="AT546" s="445" t="e">
        <f>(SUM(BE546:BF546)-SUM(BE545:BF545))*0.05</f>
        <v>#VALUE!</v>
      </c>
      <c r="AU546" s="446" t="str">
        <f>IF(_tag_month_day!CC536="","",IF(_tag_month_day!CC536&gt;0,_tag_month_day!CD536,_tag_month_day!CE536))</f>
        <v/>
      </c>
      <c r="AV546" s="447" t="str">
        <f>IF(_tag_month_day!L536="","",_tag_month_day!L536/100)</f>
        <v/>
      </c>
      <c r="AW546" s="431">
        <f>AW545</f>
        <v>0</v>
      </c>
      <c r="AX546" s="431">
        <f>AX545</f>
        <v>0</v>
      </c>
      <c r="AY546" s="431" t="str">
        <f>IF(_tag_month_day!M536="","",_tag_month_day!M536/100)</f>
        <v/>
      </c>
      <c r="AZ546" s="431" t="str">
        <f>IF(_tag_month_day!N536="","",_tag_month_day!N536/100)</f>
        <v/>
      </c>
      <c r="BA546" s="431" t="str">
        <f>IF(_tag_month_day!O536="","",_tag_month_day!O536/100)</f>
        <v/>
      </c>
      <c r="BB546" s="448" t="str">
        <f>IF(_tag_month_day!P536="","",_tag_month_day!P536/100)</f>
        <v/>
      </c>
      <c r="BC546" s="448">
        <f>BC545</f>
        <v>0</v>
      </c>
      <c r="BD546" s="448" t="str">
        <f>IF(_tag_month_day!Q536="","",_tag_month_day!Q536/100)</f>
        <v/>
      </c>
      <c r="BE546" s="449" t="str">
        <f>IF(_tag_month_day!R536="","",_tag_month_day!R536/100)</f>
        <v/>
      </c>
      <c r="BF546" s="388" t="e">
        <f>(AU546*(100+BE546*100))/(AJ546-AU546)/100</f>
        <v>#VALUE!</v>
      </c>
      <c r="BG546" s="450" t="e">
        <f>BE546+BF546</f>
        <v>#VALUE!</v>
      </c>
      <c r="BH546" s="451" t="e">
        <f>SUM(AV546:BF546)</f>
        <v>#VALUE!</v>
      </c>
      <c r="BI546" s="452" t="e">
        <f>IF(CX546=0,BI545,(DK546*查询!$R$5+DL546*查询!$Q$5+DM546*查询!$N$5+DN546*查询!$O$5+DO546*查询!$P$5)*AF546/CX546)</f>
        <v>#VALUE!</v>
      </c>
      <c r="BJ546" s="452" t="e">
        <f>IF(CX546=0,BJ545,(DP546*查询!$S$5+DQ546*查询!$T$5+DR546*查询!$U$5)*AF546/CX546)</f>
        <v>#VALUE!</v>
      </c>
      <c r="BK546" s="452">
        <f>BK545</f>
        <v>1</v>
      </c>
      <c r="BL546" s="453" t="e">
        <f>SUMPRODUCT((AV546:BA546)*(GS546:GX546))/((GS546:GX546)+SUM(BB546:BD546)*GY546+BG546*GZ546)</f>
        <v>#VALUE!</v>
      </c>
      <c r="BM546" s="453" t="e">
        <f>BK546*($AV546*FB546+$AW546*FD546+$AX546*FI546+$AY546*FN546+$AZ546*FS546+$BA546*FX546+$BG546*GE546)/(AV546*EY546+AX546*FK546+AW546*FF546+AY546*FP546+AZ546*FU546+BA546*FZ546+BG546*GG546+BB546*GK546+BC546*GN546+BD546*GP546)</f>
        <v>#VALUE!</v>
      </c>
      <c r="BN546" s="453" t="e">
        <f>($AV546*FC546+$AX546*FJ546+$AW546*FE546+$AY546*FO546+$AZ546*FT546+$BA546*FY546+$BG546*GF546)/($AV546*FA546+BG546*GH546+BB546*GL546+BC546*GO546+BD546*GQ546+BA546*GA546)</f>
        <v>#VALUE!</v>
      </c>
      <c r="BO546" s="454" t="e">
        <f>SUMPRODUCT(AV546:BA546*GS546:GX546)/(GS546:GX546+(BB546+BC546+BD546)*GY546+BG546)</f>
        <v>#VALUE!</v>
      </c>
      <c r="BP546" s="454" t="e">
        <f>SUMPRODUCT(AV546:BA546*GS546:GX546)/(GS546:GX546+(BB546+BC546+BD546)*GY546+BG546)</f>
        <v>#VALUE!</v>
      </c>
      <c r="BQ546" s="454" t="e">
        <f>SUMPRODUCT(AV546:BA546*GS546:GX546)/(GS546:GX546+(BB546+BC546+BD546)*GY546+BG546)</f>
        <v>#VALUE!</v>
      </c>
      <c r="BR546" s="453" t="str">
        <f>IF(_tag_month_day!T536="","",_tag_month_day!T536)</f>
        <v/>
      </c>
      <c r="BS546" s="453" t="str">
        <f>IF(_tag_month_day!U536="","",_tag_month_day!U536)</f>
        <v/>
      </c>
      <c r="BT546" s="455" t="str">
        <f>IF(CK546="","",IF((CK546&gt;=BV546-0.12)*(CK546&lt;=BV546+0.12),"合格","不合格"))</f>
        <v/>
      </c>
      <c r="BU546" s="456" t="str">
        <f>IF(_tag_month_day!V536="","",_tag_month_day!V536)</f>
        <v/>
      </c>
      <c r="BV546" s="457" t="str">
        <f>IF(_tag_month_day!W536="","",_tag_month_day!W536)</f>
        <v/>
      </c>
      <c r="BW546" s="458" t="str">
        <f>IF(_tag_month_day!X536="","",_tag_month_day!X536)</f>
        <v/>
      </c>
      <c r="BX546" s="458" t="str">
        <f>IF(_tag_month_day!Y536="","",_tag_month_day!Y536)</f>
        <v/>
      </c>
      <c r="BY546" s="459">
        <f ca="1">L546</f>
        <v>43608.374999998705</v>
      </c>
      <c r="BZ546" s="460"/>
      <c r="CA546" s="461"/>
      <c r="CB546" s="424" t="str">
        <f>IF(_tag_month_day!Z536="","",_tag_month_day!Z536)</f>
        <v/>
      </c>
      <c r="CC546" s="424" t="str">
        <f>IF(_tag_month_day!AA536="","",_tag_month_day!AA536)</f>
        <v/>
      </c>
      <c r="CD546" s="424" t="str">
        <f>IF(_tag_month_day!AB536="","",_tag_month_day!AB536)</f>
        <v/>
      </c>
      <c r="CE546" s="424" t="str">
        <f>IF(_tag_month_day!AC536="","",_tag_month_day!AC536)</f>
        <v/>
      </c>
      <c r="CF546" s="424" t="str">
        <f>IF(_tag_month_day!AD536="","",_tag_month_day!AD536)</f>
        <v/>
      </c>
      <c r="CG546" s="424" t="str">
        <f>IF(_tag_month_day!AE536="","",_tag_month_day!AE536)</f>
        <v/>
      </c>
      <c r="CH546" s="424" t="str">
        <f>IF(_tag_month_day!AF536="","",_tag_month_day!AF536)</f>
        <v/>
      </c>
      <c r="CI546" s="424" t="str">
        <f>IF(_tag_month_day!AG536="","",_tag_month_day!AG536)</f>
        <v/>
      </c>
      <c r="CJ546" s="424" t="str">
        <f>IF(_tag_month_day!AH536="","",_tag_month_day!AH536)</f>
        <v/>
      </c>
      <c r="CK546" s="424" t="str">
        <f>IF(_tag_month_day!AI536="","",_tag_month_day!AI536)</f>
        <v/>
      </c>
      <c r="CL546" s="4" t="str">
        <f>IF(_tag_month_day!AJ536="","",_tag_month_day!AJ536)</f>
        <v/>
      </c>
      <c r="CM546" s="4" t="str">
        <f>IF(_tag_month_day!AK536="","",_tag_month_day!AK536)</f>
        <v/>
      </c>
      <c r="CN546" s="4" t="str">
        <f>IF(_tag_month_day!AL536="","",_tag_month_day!AL536)</f>
        <v/>
      </c>
      <c r="CO546" s="4" t="str">
        <f>IF(_tag_month_day!AM536="","",_tag_month_day!AM536)</f>
        <v/>
      </c>
      <c r="CP546" s="4" t="str">
        <f>IF(_tag_month_day!AN536="","",_tag_month_day!AN536)</f>
        <v/>
      </c>
      <c r="CQ546" s="4" t="str">
        <f>IF(_tag_month_day!AO536="","",_tag_month_day!AO536)</f>
        <v/>
      </c>
      <c r="CR546" s="462" t="str">
        <f>IF(_tag_month_day!AP536="","",_tag_month_day!AP536)</f>
        <v/>
      </c>
      <c r="CS546" s="463" t="str">
        <f>IF(_tag_month_day!AQ536="","",_tag_month_day!AQ536)</f>
        <v/>
      </c>
      <c r="CT546" s="4" t="str">
        <f>IF(_tag_month_day!AR536="","",_tag_month_day!AR536)</f>
        <v/>
      </c>
      <c r="CU546" s="464" t="e">
        <f>DU546/AJ546</f>
        <v>#VALUE!</v>
      </c>
      <c r="CV546" s="451" t="e">
        <f>BG546/BH546</f>
        <v>#VALUE!</v>
      </c>
      <c r="CW546" s="465" t="e">
        <f>AJ546*(1-CV546)*CU546*AF546</f>
        <v>#VALUE!</v>
      </c>
      <c r="CX546" s="465" t="e">
        <f>CW546*94%</f>
        <v>#VALUE!</v>
      </c>
      <c r="CY546" s="466" t="e">
        <f>IF(CX546=0,0,DS546/(DS546+CX546))</f>
        <v>#VALUE!</v>
      </c>
      <c r="CZ546" s="465" t="e">
        <f>$AJ546*EF546</f>
        <v>#VALUE!</v>
      </c>
      <c r="DA546" s="465" t="e">
        <f>$AJ546*EG546</f>
        <v>#VALUE!</v>
      </c>
      <c r="DB546" s="465" t="e">
        <f>$AJ546*EH546</f>
        <v>#VALUE!</v>
      </c>
      <c r="DC546" s="465" t="e">
        <f>$AJ546*EI546</f>
        <v>#VALUE!</v>
      </c>
      <c r="DD546" s="465" t="e">
        <f>$AJ546*EJ546</f>
        <v>#VALUE!</v>
      </c>
      <c r="DE546" s="465" t="e">
        <f>$AJ546*EK546</f>
        <v>#VALUE!</v>
      </c>
      <c r="DF546" s="465" t="e">
        <f>$AJ546*EL546</f>
        <v>#VALUE!</v>
      </c>
      <c r="DG546" s="465" t="e">
        <f>$AJ546*EM546</f>
        <v>#VALUE!</v>
      </c>
      <c r="DH546" s="465" t="e">
        <f>$AJ546*EN546</f>
        <v>#VALUE!</v>
      </c>
      <c r="DI546" s="465" t="e">
        <f>$AJ546*EO546</f>
        <v>#VALUE!</v>
      </c>
      <c r="DJ546" s="465" t="e">
        <f>CZ546*(1-EP546)</f>
        <v>#VALUE!</v>
      </c>
      <c r="DK546" s="465" t="e">
        <f>DA546*(1-ER546)</f>
        <v>#VALUE!</v>
      </c>
      <c r="DL546" s="465" t="e">
        <f>DB546*(1-EQ546)</f>
        <v>#VALUE!</v>
      </c>
      <c r="DM546" s="465" t="e">
        <f>DC546*(1-ES546)</f>
        <v>#VALUE!</v>
      </c>
      <c r="DN546" s="465" t="e">
        <f>DD546*(1-ET546)</f>
        <v>#VALUE!</v>
      </c>
      <c r="DO546" s="465" t="e">
        <f>DE546</f>
        <v>#VALUE!</v>
      </c>
      <c r="DP546" s="465" t="e">
        <f>DF546*(1-EU546)</f>
        <v>#VALUE!</v>
      </c>
      <c r="DQ546" s="465" t="e">
        <f>DG546*(1-EV546)</f>
        <v>#VALUE!</v>
      </c>
      <c r="DR546" s="465" t="e">
        <f>DH546*(1-EW546)</f>
        <v>#VALUE!</v>
      </c>
      <c r="DS546" s="465" t="e">
        <f>DI546</f>
        <v>#VALUE!</v>
      </c>
      <c r="DT546" s="465" t="e">
        <f>SUM(DJ546:DS546)</f>
        <v>#VALUE!</v>
      </c>
      <c r="DU546" s="465" t="e">
        <f>(GS546:GX546)+(DP546+DQ546+DR546)*GY546+DS546</f>
        <v>#VALUE!</v>
      </c>
      <c r="DV546" s="451" t="e">
        <f>AV546/$BH546/(1-EP546)</f>
        <v>#VALUE!</v>
      </c>
      <c r="DW546" s="451" t="e">
        <f>AW546/$BH546/(1-ER546)</f>
        <v>#VALUE!</v>
      </c>
      <c r="DX546" s="451" t="e">
        <f>AX546/$BH546/(1-EQ546)</f>
        <v>#VALUE!</v>
      </c>
      <c r="DY546" s="451" t="e">
        <f>AY546/$BH546/(1-ES546)</f>
        <v>#VALUE!</v>
      </c>
      <c r="DZ546" s="451" t="e">
        <f>AZ546/$BH546/(1-ET546)</f>
        <v>#VALUE!</v>
      </c>
      <c r="EA546" s="451" t="e">
        <f>BA546/$BH546/(1-AX546)</f>
        <v>#VALUE!</v>
      </c>
      <c r="EB546" s="451" t="e">
        <f>BB546/$BH546/(1-EU546)</f>
        <v>#VALUE!</v>
      </c>
      <c r="EC546" s="451" t="e">
        <f>BC546/$BH546/(1-EV546)</f>
        <v>#VALUE!</v>
      </c>
      <c r="ED546" s="451" t="e">
        <f>BD546/$BH546/(1-EW546)</f>
        <v>#VALUE!</v>
      </c>
      <c r="EE546" s="451" t="e">
        <f>BG546/BH546</f>
        <v>#VALUE!</v>
      </c>
      <c r="EF546" s="451" t="e">
        <f>DV546/SUM($DV546:$EE546)</f>
        <v>#VALUE!</v>
      </c>
      <c r="EG546" s="451" t="e">
        <f>DW546/SUM($DV546:$EE546)</f>
        <v>#VALUE!</v>
      </c>
      <c r="EH546" s="451" t="e">
        <f>DX546/SUM($DV546:$EE546)</f>
        <v>#VALUE!</v>
      </c>
      <c r="EI546" s="451" t="e">
        <f>DY546/SUM($DV546:$EE546)</f>
        <v>#VALUE!</v>
      </c>
      <c r="EJ546" s="451" t="e">
        <f>DZ546/SUM($DV546:$EE546)</f>
        <v>#VALUE!</v>
      </c>
      <c r="EK546" s="451" t="e">
        <f>EA546/SUM($DV546:$EE546)</f>
        <v>#VALUE!</v>
      </c>
      <c r="EL546" s="451" t="e">
        <f>EB546/SUM($DV546:$EE546)</f>
        <v>#VALUE!</v>
      </c>
      <c r="EM546" s="451" t="e">
        <f>EC546/SUM($DV546:$EE546)</f>
        <v>#VALUE!</v>
      </c>
      <c r="EN546" s="451" t="e">
        <f>ED546/SUM($DV546:$EE546)</f>
        <v>#VALUE!</v>
      </c>
      <c r="EO546" s="451" t="e">
        <f>EE546/SUM($DV546:$EE546)</f>
        <v>#VALUE!</v>
      </c>
      <c r="EP546" s="450">
        <f>EP545</f>
        <v>0.080000000000000002</v>
      </c>
      <c r="EQ546" s="450">
        <f>EQ545</f>
        <v>0.014999999999999999</v>
      </c>
      <c r="ER546" s="450">
        <f>ER545</f>
        <v>0.014999999999999999</v>
      </c>
      <c r="ES546" s="450">
        <f>ES545</f>
        <v>0.014999999999999999</v>
      </c>
      <c r="ET546" s="450">
        <f>ET545</f>
        <v>0.014999999999999999</v>
      </c>
      <c r="EU546" s="450">
        <f>EU545</f>
        <v>0.089999999999999997</v>
      </c>
      <c r="EV546" s="450">
        <f>EV545</f>
        <v>0.089999999999999997</v>
      </c>
      <c r="EW546" s="450">
        <f>EW545</f>
        <v>0.089999999999999997</v>
      </c>
      <c r="EX546" s="431" t="str">
        <f>IF(_tag_month_day!AS536="","",_tag_month_day!AS536/100)</f>
        <v/>
      </c>
      <c r="EY546" s="431" t="str">
        <f>IF(_tag_month_day!AT536="","",_tag_month_day!AT536/100)</f>
        <v/>
      </c>
      <c r="EZ546" s="431" t="str">
        <f>IF(_tag_month_day!AU536="","",_tag_month_day!AU536/100)</f>
        <v/>
      </c>
      <c r="FA546" s="431" t="str">
        <f>IF(_tag_month_day!AV536="","",_tag_month_day!AV536/100)</f>
        <v/>
      </c>
      <c r="FB546" s="431" t="str">
        <f>IF(_tag_month_day!AW536="","",_tag_month_day!AW536/100)</f>
        <v/>
      </c>
      <c r="FC546" s="431" t="str">
        <f>IF(_tag_month_day!AX536="","",_tag_month_day!AX536/100)</f>
        <v/>
      </c>
      <c r="FD546" s="449" t="str">
        <f>IF(_tag_month_day!AY536="","",_tag_month_day!AY536/100)</f>
        <v/>
      </c>
      <c r="FE546" s="449" t="str">
        <f>IF(_tag_month_day!AZ536="","",_tag_month_day!AZ536/100)</f>
        <v/>
      </c>
      <c r="FF546" s="449" t="str">
        <f>IF(_tag_month_day!BA536="","",_tag_month_day!BA536/100)</f>
        <v/>
      </c>
      <c r="FG546" s="449" t="str">
        <f>IF(_tag_month_day!BB536="","",_tag_month_day!BB536/100)</f>
        <v/>
      </c>
      <c r="FH546" s="467" t="str">
        <f>IF(_tag_month_day!BC536="","",_tag_month_day!BC536/100)</f>
        <v/>
      </c>
      <c r="FI546" s="449">
        <f>FI545</f>
        <v>0.40999999999999998</v>
      </c>
      <c r="FJ546" s="449">
        <f>FJ545</f>
        <v>0.11</v>
      </c>
      <c r="FK546" s="449">
        <f>FK545</f>
        <v>0.014999999999999999</v>
      </c>
      <c r="FL546" s="449">
        <f>FL545</f>
        <v>0</v>
      </c>
      <c r="FM546" s="467">
        <f>FM545</f>
        <v>0.0001</v>
      </c>
      <c r="FN546" s="449">
        <f>FN545</f>
        <v>0.32000000000000001</v>
      </c>
      <c r="FO546" s="449">
        <f>FO545</f>
        <v>0.20000000000000001</v>
      </c>
      <c r="FP546" s="449">
        <f>FP545</f>
        <v>0.01</v>
      </c>
      <c r="FQ546" s="449">
        <f>FQ545</f>
        <v>0</v>
      </c>
      <c r="FR546" s="467">
        <f>FR545</f>
        <v>0.0001</v>
      </c>
      <c r="FS546" s="449" t="str">
        <f>IF(_tag_month_day!BD536="","",_tag_month_day!BD536/100)</f>
        <v/>
      </c>
      <c r="FT546" s="449" t="str">
        <f>IF(_tag_month_day!BE536="","",_tag_month_day!BE536/100)</f>
        <v/>
      </c>
      <c r="FU546" s="449" t="str">
        <f>IF(_tag_month_day!BF536="","",_tag_month_day!BF536/100)</f>
        <v/>
      </c>
      <c r="FV546" s="449" t="str">
        <f>IF(_tag_month_day!BG536="","",_tag_month_day!BG536/100)</f>
        <v/>
      </c>
      <c r="FW546" s="467" t="str">
        <f>IF(_tag_month_day!BH536="","",_tag_month_day!BH536/100)</f>
        <v/>
      </c>
      <c r="FX546" s="449" t="str">
        <f>IF(_tag_month_day!BI536="","",_tag_month_day!BI536/100)</f>
        <v/>
      </c>
      <c r="FY546" s="449" t="str">
        <f>IF(_tag_month_day!BJ536="","",_tag_month_day!BJ536/100)</f>
        <v/>
      </c>
      <c r="FZ546" s="468" t="str">
        <f>IF(_tag_month_day!BK536="","",_tag_month_day!BK536/100)</f>
        <v/>
      </c>
      <c r="GA546" s="449" t="str">
        <f>IF(_tag_month_day!BL536="","",_tag_month_day!BL536/100)</f>
        <v/>
      </c>
      <c r="GB546" s="467" t="str">
        <f>IF(_tag_month_day!BM536="","",_tag_month_day!BM536/100)</f>
        <v/>
      </c>
      <c r="GC546" s="431" t="str">
        <f>IF(_tag_month_day!BN536="","",_tag_month_day!BN536/100)</f>
        <v/>
      </c>
      <c r="GD546" s="431" t="str">
        <f>IF(_tag_month_day!BO536="","",_tag_month_day!BO536/100)</f>
        <v/>
      </c>
      <c r="GE546" s="431" t="str">
        <f>IF(_tag_month_day!BP536="","",_tag_month_day!BP536/100)</f>
        <v/>
      </c>
      <c r="GF546" s="431" t="str">
        <f>IF(_tag_month_day!BQ536="","",_tag_month_day!BQ536/100)</f>
        <v/>
      </c>
      <c r="GG546" s="431" t="str">
        <f>IF(_tag_month_day!BR536="","",_tag_month_day!BR536/100)</f>
        <v/>
      </c>
      <c r="GH546" s="431" t="str">
        <f>IF(_tag_month_day!BS536="","",_tag_month_day!BS536/100)</f>
        <v/>
      </c>
      <c r="GI546" s="467" t="str">
        <f>IF(_tag_month_day!BT536="","",_tag_month_day!BT536/100)</f>
        <v/>
      </c>
      <c r="GJ546" s="469" t="str">
        <f>IF(_tag_month_day!BU536="","",_tag_month_day!BU536/100)</f>
        <v/>
      </c>
      <c r="GK546" s="470">
        <f>GK545</f>
        <v>0.070000000000000007</v>
      </c>
      <c r="GL546" s="470">
        <f>GL545</f>
        <v>0.029999999999999999</v>
      </c>
      <c r="GM546" s="471" t="str">
        <f>IF(_tag_month_day!BX536="","",_tag_month_day!BX536/100)</f>
        <v/>
      </c>
      <c r="GN546" s="470">
        <f>GN545</f>
        <v>0.070000000000000007</v>
      </c>
      <c r="GO546" s="470">
        <f>GO545</f>
        <v>0.029999999999999999</v>
      </c>
      <c r="GP546" s="470">
        <f>GP545</f>
        <v>0.089999999999999997</v>
      </c>
      <c r="GQ546" s="470">
        <f>GQ545</f>
        <v>0.029999999999999999</v>
      </c>
      <c r="GR546" s="471" t="str">
        <f>IF(_tag_month_day!CA536="","",_tag_month_day!CA536/100)</f>
        <v/>
      </c>
      <c r="GS546" s="472">
        <f>GS545</f>
        <v>0.95299999999999996</v>
      </c>
      <c r="GT546" s="472">
        <f>GT545</f>
        <v>0.55000000000000004</v>
      </c>
      <c r="GU546" s="472">
        <f>GU545</f>
        <v>0.55000000000000004</v>
      </c>
      <c r="GV546" s="472">
        <f>GV545</f>
        <v>0.55000000000000004</v>
      </c>
      <c r="GW546" s="472">
        <f>GW545</f>
        <v>0.5</v>
      </c>
      <c r="GX546" s="472">
        <f>GX545</f>
        <v>0.93500000000000005</v>
      </c>
      <c r="GY546" s="472">
        <f>GY545</f>
        <v>0.14999999999999999</v>
      </c>
      <c r="GZ546" s="472">
        <f>GZ545</f>
        <v>1</v>
      </c>
      <c r="HA546" s="474">
        <f>HA545</f>
        <v>0.047</v>
      </c>
      <c r="HB546" s="474">
        <f>HB545</f>
        <v>0.45000000000000001</v>
      </c>
      <c r="HC546" s="474">
        <f>HC545</f>
        <v>0.45000000000000001</v>
      </c>
      <c r="HD546" s="474">
        <f>HD545</f>
        <v>0.45000000000000001</v>
      </c>
      <c r="HE546" s="474">
        <f>HE545</f>
        <v>0.5</v>
      </c>
      <c r="HF546" s="474">
        <f>HF545</f>
        <v>0.065000000000000002</v>
      </c>
      <c r="HG546" s="474">
        <f>HG545</f>
        <v>0.84999999999999998</v>
      </c>
      <c r="HH546" s="474">
        <f>HH545</f>
        <v>0</v>
      </c>
      <c r="HI546" s="10">
        <f>IF(BZ546&lt;&gt;"",CK546-BV546,0)</f>
        <v>0</v>
      </c>
      <c r="HJ546" s="10" t="e">
        <f>IF(AJ546&gt;0,AH546-AJ546,0)</f>
        <v>#VALUE!</v>
      </c>
      <c r="HK546" s="466">
        <f>HK545</f>
        <v>0.84999999999999998</v>
      </c>
      <c r="HL546" s="424">
        <f>HL545</f>
        <v>550000</v>
      </c>
      <c r="HM546" s="424">
        <f>HM545</f>
        <v>480000</v>
      </c>
      <c r="HN546" s="465" t="e">
        <f>(DJ546*EZ546+DK546*FH546+DL546*FM546+DM546*FR546+DN546*FW546+DO546*GB546+DS546*GI546+DP546*GM546+DR546*GR546)*1000*2</f>
        <v>#VALUE!</v>
      </c>
      <c r="HO546" s="465" t="e">
        <f>HN546*HK546*$HO$2/HL546*1000000</f>
        <v>#VALUE!</v>
      </c>
      <c r="HP546" s="465" t="e">
        <f>HN546*HK546*$HP$2/HM546*1000000</f>
        <v>#VALUE!</v>
      </c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</row>
    <row customFormat="1" r="547" s="0">
      <c r="A547" s="420">
        <v>536</v>
      </c>
      <c r="B547" s="421">
        <f ca="1">IF(D547=D546,B546,IF(D547="夜班",B546+1,B546))</f>
        <v>43608</v>
      </c>
      <c r="C547" s="422">
        <f>C546</f>
        <v>0.041666666666666699</v>
      </c>
      <c r="D547" s="10" t="str">
        <f ca="1">IF(HOUR(G547)&lt;8,"夜班",IF(HOUR(G547)&lt;16,"白班",IF(HOUR(G547)&lt;24,"中班",0)))</f>
        <v>夜班</v>
      </c>
      <c r="E547" s="10" t="e">
        <f ca="1">IF(F547=1,"甲",IF(F547=2,"乙",IF(F547=3,"丙",IF(F547=4,"丁",""))))</f>
        <v>#REF!</v>
      </c>
      <c r="F547" s="10" t="e">
        <f ca="1">SUMPRODUCT((成本日报!$A$3:$A$95=计划!B547)*(成本日报!$B$3:$B$95=计划!$D547),成本日报!$C$3:$C$95)</f>
        <v>#REF!</v>
      </c>
      <c r="G547" s="423">
        <f ca="1">G546+C546</f>
        <v>43608.291666665369</v>
      </c>
      <c r="H547" s="423">
        <f ca="1">$G547+$C547/60*10+$C547*0</f>
        <v>43608.298611109814</v>
      </c>
      <c r="I547" s="423">
        <f ca="1">$G547+$C547/60*18+$C547*0</f>
        <v>43608.304166665366</v>
      </c>
      <c r="J547" s="423">
        <f ca="1">$G547+$C547/60*0+$C547*1</f>
        <v>43608.333333332033</v>
      </c>
      <c r="K547" s="423">
        <f ca="1">$G547+$C547/60*30+$C547*2</f>
        <v>43608.395833332041</v>
      </c>
      <c r="L547" s="423">
        <f ca="1">$G547+$C547/60*0+$C547*3</f>
        <v>43608.416666665369</v>
      </c>
      <c r="M547" s="424" t="str">
        <f>IF(_tag_month_day!A537="","",_tag_month_day!A537)</f>
        <v/>
      </c>
      <c r="N547" s="424" t="str">
        <f>IF(_tag_month_day!B537="","",_tag_month_day!B537)</f>
        <v/>
      </c>
      <c r="O547" s="425" t="e">
        <f>IF(M547+N547=0,"",M547+N547)</f>
        <v>#VALUE!</v>
      </c>
      <c r="P547" s="424" t="str">
        <f>IF(_tag_month_day!C537="","",_tag_month_day!C537)</f>
        <v/>
      </c>
      <c r="Q547" s="424" t="str">
        <f>IF(_tag_month_day!D537="","",_tag_month_day!D537)</f>
        <v/>
      </c>
      <c r="R547" s="426" t="str">
        <f>IF(_tag_month_day!CB537="","",_tag_month_day!CB537/100)</f>
        <v/>
      </c>
      <c r="S547" s="427" t="str">
        <f>IF(_tag_month_day!E537="","",_tag_month_day!E537)</f>
        <v/>
      </c>
      <c r="T547" s="427" t="str">
        <f>IF(_tag_month_day!F537="","",_tag_month_day!F537)</f>
        <v/>
      </c>
      <c r="U547" s="428" t="e">
        <f>S547+T547</f>
        <v>#VALUE!</v>
      </c>
      <c r="V547" s="429" t="e">
        <f>U547/AJ547</f>
        <v>#VALUE!</v>
      </c>
      <c r="W547" s="430" t="str">
        <f>IF(_jhy_month_day!A537="","",_jhy_month_day!A537)</f>
        <v/>
      </c>
      <c r="X547" s="431" t="str">
        <f>IF(_jhy_month_day!B537="","",_jhy_month_day!B537/100)</f>
        <v/>
      </c>
      <c r="Y547" s="431" t="str">
        <f>IF(_jhy_month_day!C537="","",_jhy_month_day!C537/100)</f>
        <v/>
      </c>
      <c r="Z547" s="432">
        <f>Z543+1</f>
        <v>134</v>
      </c>
      <c r="AA547" s="433" t="str">
        <f>IF(_tag_month_day!G537="","",_tag_month_day!G537/100)</f>
        <v/>
      </c>
      <c r="AB547" s="433" t="str">
        <f>IF(_tag_month_day!H537="","",_tag_month_day!H537/100)</f>
        <v/>
      </c>
      <c r="AC547" s="434">
        <f>IF(X547="",AC546,BK547*($AV546*X547+$AW546*FD546+$AX546*FI546+$AY546*FN546+$AZ546*FS546+$BA546*FX546+$BG546*GE546)/(AV546*Y547+AX546*FK546+AW546*FF546+AY546*FP546+AZ546*FU546+BA546*FZ546+BG546*GG546+BB546*GK546+BC546*GN546+BD546*GP546))</f>
        <v>1.59963432013121</v>
      </c>
      <c r="AD547" s="435" t="str">
        <f>IF(AC547=AC546,"",AC547-AC546)</f>
        <v/>
      </c>
      <c r="AE547" s="436" t="str">
        <f>IF(1-AF547=0,"",(1-AF547))</f>
        <v/>
      </c>
      <c r="AF547" s="437">
        <v>1</v>
      </c>
      <c r="AG547" s="10" t="str">
        <f>AG546</f>
        <v>9A3</v>
      </c>
      <c r="AH547" s="438" t="str">
        <f>AH546</f>
        <v/>
      </c>
      <c r="AI547" s="424"/>
      <c r="AJ547" s="10" t="str">
        <f>IF(_tag_month_day!I537="","",_tag_month_day!I537)</f>
        <v/>
      </c>
      <c r="AK547" s="440"/>
      <c r="AL547" s="440"/>
      <c r="AM547" s="440"/>
      <c r="AN547" s="441">
        <f>AN546</f>
        <v>2</v>
      </c>
      <c r="AO547" s="441">
        <f>AO546</f>
        <v>8</v>
      </c>
      <c r="AP547" s="442" t="e">
        <f>(IF(AN547=0,AS546,AS546*(1+AO547/AN547)/(AR547+AO547/AN547)))+AT547</f>
        <v>#VALUE!</v>
      </c>
      <c r="AQ547" s="443" t="str">
        <f>IF(_tag_month_day!J537="","",_tag_month_day!J537/100)</f>
        <v/>
      </c>
      <c r="AR547" s="444">
        <f>AR546</f>
        <v>1.3</v>
      </c>
      <c r="AS547" s="445" t="e">
        <f>AQ547*(AN547*AR547+AO547)/(AN547+AO547)</f>
        <v>#VALUE!</v>
      </c>
      <c r="AT547" s="445" t="e">
        <f>(SUM(BE547:BF547)-SUM(BE546:BF546))*0.05</f>
        <v>#VALUE!</v>
      </c>
      <c r="AU547" s="446" t="str">
        <f>IF(_tag_month_day!CC537="","",IF(_tag_month_day!CC537&gt;0,_tag_month_day!CD537,_tag_month_day!CE537))</f>
        <v/>
      </c>
      <c r="AV547" s="447" t="str">
        <f>IF(_tag_month_day!L537="","",_tag_month_day!L537/100)</f>
        <v/>
      </c>
      <c r="AW547" s="431">
        <f>AW546</f>
        <v>0</v>
      </c>
      <c r="AX547" s="431">
        <f>AX546</f>
        <v>0</v>
      </c>
      <c r="AY547" s="431" t="str">
        <f>IF(_tag_month_day!M537="","",_tag_month_day!M537/100)</f>
        <v/>
      </c>
      <c r="AZ547" s="431" t="str">
        <f>IF(_tag_month_day!N537="","",_tag_month_day!N537/100)</f>
        <v/>
      </c>
      <c r="BA547" s="431" t="str">
        <f>IF(_tag_month_day!O537="","",_tag_month_day!O537/100)</f>
        <v/>
      </c>
      <c r="BB547" s="448" t="str">
        <f>IF(_tag_month_day!P537="","",_tag_month_day!P537/100)</f>
        <v/>
      </c>
      <c r="BC547" s="448">
        <f>BC546</f>
        <v>0</v>
      </c>
      <c r="BD547" s="448" t="str">
        <f>IF(_tag_month_day!Q537="","",_tag_month_day!Q537/100)</f>
        <v/>
      </c>
      <c r="BE547" s="449" t="str">
        <f>IF(_tag_month_day!R537="","",_tag_month_day!R537/100)</f>
        <v/>
      </c>
      <c r="BF547" s="388" t="e">
        <f>(AU547*(100+BE547*100))/(AJ547-AU547)/100</f>
        <v>#VALUE!</v>
      </c>
      <c r="BG547" s="450" t="e">
        <f>BE547+BF547</f>
        <v>#VALUE!</v>
      </c>
      <c r="BH547" s="451" t="e">
        <f>SUM(AV547:BF547)</f>
        <v>#VALUE!</v>
      </c>
      <c r="BI547" s="452" t="e">
        <f>IF(CX547=0,BI546,(DK547*查询!$R$5+DL547*查询!$Q$5+DM547*查询!$N$5+DN547*查询!$O$5+DO547*查询!$P$5)*AF547/CX547)</f>
        <v>#VALUE!</v>
      </c>
      <c r="BJ547" s="452" t="e">
        <f>IF(CX547=0,BJ546,(DP547*查询!$S$5+DQ547*查询!$T$5+DR547*查询!$U$5)*AF547/CX547)</f>
        <v>#VALUE!</v>
      </c>
      <c r="BK547" s="452">
        <f>BK546</f>
        <v>1</v>
      </c>
      <c r="BL547" s="453" t="e">
        <f>SUMPRODUCT((AV547:BA547)*(GS547:GX547))/((GS547:GX547)+SUM(BB547:BD547)*GY547+BG547*GZ547)</f>
        <v>#VALUE!</v>
      </c>
      <c r="BM547" s="453" t="e">
        <f>BK547*($AV547*FB547+$AW547*FD547+$AX547*FI547+$AY547*FN547+$AZ547*FS547+$BA547*FX547+$BG547*GE547)/(AV547*EY547+AX547*FK547+AW547*FF547+AY547*FP547+AZ547*FU547+BA547*FZ547+BG547*GG547+BB547*GK547+BC547*GN547+BD547*GP547)</f>
        <v>#VALUE!</v>
      </c>
      <c r="BN547" s="453" t="e">
        <f>($AV547*FC547+$AX547*FJ547+$AW547*FE547+$AY547*FO547+$AZ547*FT547+$BA547*FY547+$BG547*GF547)/($AV547*FA547+BG547*GH547+BB547*GL547+BC547*GO547+BD547*GQ547+BA547*GA547)</f>
        <v>#VALUE!</v>
      </c>
      <c r="BO547" s="454" t="e">
        <f>SUMPRODUCT(AV547:BA547*GS547:GX547)/(GS547:GX547+(BB547+BC547+BD547)*GY547+BG547)</f>
        <v>#VALUE!</v>
      </c>
      <c r="BP547" s="454" t="e">
        <f>SUMPRODUCT(AV547:BA547*GS547:GX547)/(GS547:GX547+(BB547+BC547+BD547)*GY547+BG547)</f>
        <v>#VALUE!</v>
      </c>
      <c r="BQ547" s="454" t="e">
        <f>SUMPRODUCT(AV547:BA547*GS547:GX547)/(GS547:GX547+(BB547+BC547+BD547)*GY547+BG547)</f>
        <v>#VALUE!</v>
      </c>
      <c r="BR547" s="453" t="str">
        <f>IF(_tag_month_day!T537="","",_tag_month_day!T537)</f>
        <v/>
      </c>
      <c r="BS547" s="453" t="str">
        <f>IF(_tag_month_day!U537="","",_tag_month_day!U537)</f>
        <v/>
      </c>
      <c r="BT547" s="455" t="str">
        <f>IF(CK547="","",IF((CK547&gt;=BV547-0.12)*(CK547&lt;=BV547+0.12),"合格","不合格"))</f>
        <v/>
      </c>
      <c r="BU547" s="456" t="str">
        <f>IF(_tag_month_day!V537="","",_tag_month_day!V537)</f>
        <v/>
      </c>
      <c r="BV547" s="457" t="str">
        <f>IF(_tag_month_day!W537="","",_tag_month_day!W537)</f>
        <v/>
      </c>
      <c r="BW547" s="458" t="str">
        <f>IF(_tag_month_day!X537="","",_tag_month_day!X537)</f>
        <v/>
      </c>
      <c r="BX547" s="458" t="str">
        <f>IF(_tag_month_day!Y537="","",_tag_month_day!Y537)</f>
        <v/>
      </c>
      <c r="BY547" s="459">
        <f ca="1">L547</f>
        <v>43608.416666665369</v>
      </c>
      <c r="BZ547" s="460"/>
      <c r="CA547" s="461"/>
      <c r="CB547" s="424" t="str">
        <f>IF(_tag_month_day!Z537="","",_tag_month_day!Z537)</f>
        <v/>
      </c>
      <c r="CC547" s="424" t="str">
        <f>IF(_tag_month_day!AA537="","",_tag_month_day!AA537)</f>
        <v/>
      </c>
      <c r="CD547" s="424" t="str">
        <f>IF(_tag_month_day!AB537="","",_tag_month_day!AB537)</f>
        <v/>
      </c>
      <c r="CE547" s="424" t="str">
        <f>IF(_tag_month_day!AC537="","",_tag_month_day!AC537)</f>
        <v/>
      </c>
      <c r="CF547" s="424" t="str">
        <f>IF(_tag_month_day!AD537="","",_tag_month_day!AD537)</f>
        <v/>
      </c>
      <c r="CG547" s="424" t="str">
        <f>IF(_tag_month_day!AE537="","",_tag_month_day!AE537)</f>
        <v/>
      </c>
      <c r="CH547" s="424" t="str">
        <f>IF(_tag_month_day!AF537="","",_tag_month_day!AF537)</f>
        <v/>
      </c>
      <c r="CI547" s="424" t="str">
        <f>IF(_tag_month_day!AG537="","",_tag_month_day!AG537)</f>
        <v/>
      </c>
      <c r="CJ547" s="424" t="str">
        <f>IF(_tag_month_day!AH537="","",_tag_month_day!AH537)</f>
        <v/>
      </c>
      <c r="CK547" s="424" t="str">
        <f>IF(_tag_month_day!AI537="","",_tag_month_day!AI537)</f>
        <v/>
      </c>
      <c r="CL547" s="4" t="str">
        <f>IF(_tag_month_day!AJ537="","",_tag_month_day!AJ537)</f>
        <v/>
      </c>
      <c r="CM547" s="4" t="str">
        <f>IF(_tag_month_day!AK537="","",_tag_month_day!AK537)</f>
        <v/>
      </c>
      <c r="CN547" s="4" t="str">
        <f>IF(_tag_month_day!AL537="","",_tag_month_day!AL537)</f>
        <v/>
      </c>
      <c r="CO547" s="4" t="str">
        <f>IF(_tag_month_day!AM537="","",_tag_month_day!AM537)</f>
        <v/>
      </c>
      <c r="CP547" s="4" t="str">
        <f>IF(_tag_month_day!AN537="","",_tag_month_day!AN537)</f>
        <v/>
      </c>
      <c r="CQ547" s="4" t="str">
        <f>IF(_tag_month_day!AO537="","",_tag_month_day!AO537)</f>
        <v/>
      </c>
      <c r="CR547" s="462" t="str">
        <f>IF(_tag_month_day!AP537="","",_tag_month_day!AP537)</f>
        <v/>
      </c>
      <c r="CS547" s="463" t="str">
        <f>IF(_tag_month_day!AQ537="","",_tag_month_day!AQ537)</f>
        <v/>
      </c>
      <c r="CT547" s="4" t="str">
        <f>IF(_tag_month_day!AR537="","",_tag_month_day!AR537)</f>
        <v/>
      </c>
      <c r="CU547" s="464" t="e">
        <f>DU547/AJ547</f>
        <v>#VALUE!</v>
      </c>
      <c r="CV547" s="451" t="e">
        <f>BG547/BH547</f>
        <v>#VALUE!</v>
      </c>
      <c r="CW547" s="465" t="e">
        <f>AJ547*(1-CV547)*CU547*AF547</f>
        <v>#VALUE!</v>
      </c>
      <c r="CX547" s="465" t="e">
        <f>CW547*94%</f>
        <v>#VALUE!</v>
      </c>
      <c r="CY547" s="466" t="e">
        <f>IF(CX547=0,0,DS547/(DS547+CX547))</f>
        <v>#VALUE!</v>
      </c>
      <c r="CZ547" s="465" t="e">
        <f>$AJ547*EF547</f>
        <v>#VALUE!</v>
      </c>
      <c r="DA547" s="465" t="e">
        <f>$AJ547*EG547</f>
        <v>#VALUE!</v>
      </c>
      <c r="DB547" s="465" t="e">
        <f>$AJ547*EH547</f>
        <v>#VALUE!</v>
      </c>
      <c r="DC547" s="465" t="e">
        <f>$AJ547*EI547</f>
        <v>#VALUE!</v>
      </c>
      <c r="DD547" s="465" t="e">
        <f>$AJ547*EJ547</f>
        <v>#VALUE!</v>
      </c>
      <c r="DE547" s="465" t="e">
        <f>$AJ547*EK547</f>
        <v>#VALUE!</v>
      </c>
      <c r="DF547" s="465" t="e">
        <f>$AJ547*EL547</f>
        <v>#VALUE!</v>
      </c>
      <c r="DG547" s="465" t="e">
        <f>$AJ547*EM547</f>
        <v>#VALUE!</v>
      </c>
      <c r="DH547" s="465" t="e">
        <f>$AJ547*EN547</f>
        <v>#VALUE!</v>
      </c>
      <c r="DI547" s="465" t="e">
        <f>$AJ547*EO547</f>
        <v>#VALUE!</v>
      </c>
      <c r="DJ547" s="465" t="e">
        <f>CZ547*(1-EP547)</f>
        <v>#VALUE!</v>
      </c>
      <c r="DK547" s="465" t="e">
        <f>DA547*(1-ER547)</f>
        <v>#VALUE!</v>
      </c>
      <c r="DL547" s="465" t="e">
        <f>DB547*(1-EQ547)</f>
        <v>#VALUE!</v>
      </c>
      <c r="DM547" s="465" t="e">
        <f>DC547*(1-ES547)</f>
        <v>#VALUE!</v>
      </c>
      <c r="DN547" s="465" t="e">
        <f>DD547*(1-ET547)</f>
        <v>#VALUE!</v>
      </c>
      <c r="DO547" s="465" t="e">
        <f>DE547</f>
        <v>#VALUE!</v>
      </c>
      <c r="DP547" s="465" t="e">
        <f>DF547*(1-EU547)</f>
        <v>#VALUE!</v>
      </c>
      <c r="DQ547" s="465" t="e">
        <f>DG547*(1-EV547)</f>
        <v>#VALUE!</v>
      </c>
      <c r="DR547" s="465" t="e">
        <f>DH547*(1-EW547)</f>
        <v>#VALUE!</v>
      </c>
      <c r="DS547" s="465" t="e">
        <f>DI547</f>
        <v>#VALUE!</v>
      </c>
      <c r="DT547" s="465" t="e">
        <f>SUM(DJ547:DS547)</f>
        <v>#VALUE!</v>
      </c>
      <c r="DU547" s="465" t="e">
        <f>(GS547:GX547)+(DP547+DQ547+DR547)*GY547+DS547</f>
        <v>#VALUE!</v>
      </c>
      <c r="DV547" s="451" t="e">
        <f>AV547/$BH547/(1-EP547)</f>
        <v>#VALUE!</v>
      </c>
      <c r="DW547" s="451" t="e">
        <f>AW547/$BH547/(1-ER547)</f>
        <v>#VALUE!</v>
      </c>
      <c r="DX547" s="451" t="e">
        <f>AX547/$BH547/(1-EQ547)</f>
        <v>#VALUE!</v>
      </c>
      <c r="DY547" s="451" t="e">
        <f>AY547/$BH547/(1-ES547)</f>
        <v>#VALUE!</v>
      </c>
      <c r="DZ547" s="451" t="e">
        <f>AZ547/$BH547/(1-ET547)</f>
        <v>#VALUE!</v>
      </c>
      <c r="EA547" s="451" t="e">
        <f>BA547/$BH547/(1-AX547)</f>
        <v>#VALUE!</v>
      </c>
      <c r="EB547" s="451" t="e">
        <f>BB547/$BH547/(1-EU547)</f>
        <v>#VALUE!</v>
      </c>
      <c r="EC547" s="451" t="e">
        <f>BC547/$BH547/(1-EV547)</f>
        <v>#VALUE!</v>
      </c>
      <c r="ED547" s="451" t="e">
        <f>BD547/$BH547/(1-EW547)</f>
        <v>#VALUE!</v>
      </c>
      <c r="EE547" s="451" t="e">
        <f>BG547/BH547</f>
        <v>#VALUE!</v>
      </c>
      <c r="EF547" s="451" t="e">
        <f>DV547/SUM($DV547:$EE547)</f>
        <v>#VALUE!</v>
      </c>
      <c r="EG547" s="451" t="e">
        <f>DW547/SUM($DV547:$EE547)</f>
        <v>#VALUE!</v>
      </c>
      <c r="EH547" s="451" t="e">
        <f>DX547/SUM($DV547:$EE547)</f>
        <v>#VALUE!</v>
      </c>
      <c r="EI547" s="451" t="e">
        <f>DY547/SUM($DV547:$EE547)</f>
        <v>#VALUE!</v>
      </c>
      <c r="EJ547" s="451" t="e">
        <f>DZ547/SUM($DV547:$EE547)</f>
        <v>#VALUE!</v>
      </c>
      <c r="EK547" s="451" t="e">
        <f>EA547/SUM($DV547:$EE547)</f>
        <v>#VALUE!</v>
      </c>
      <c r="EL547" s="451" t="e">
        <f>EB547/SUM($DV547:$EE547)</f>
        <v>#VALUE!</v>
      </c>
      <c r="EM547" s="451" t="e">
        <f>EC547/SUM($DV547:$EE547)</f>
        <v>#VALUE!</v>
      </c>
      <c r="EN547" s="451" t="e">
        <f>ED547/SUM($DV547:$EE547)</f>
        <v>#VALUE!</v>
      </c>
      <c r="EO547" s="451" t="e">
        <f>EE547/SUM($DV547:$EE547)</f>
        <v>#VALUE!</v>
      </c>
      <c r="EP547" s="450">
        <f>EP546</f>
        <v>0.080000000000000002</v>
      </c>
      <c r="EQ547" s="450">
        <f>EQ546</f>
        <v>0.014999999999999999</v>
      </c>
      <c r="ER547" s="450">
        <f>ER546</f>
        <v>0.014999999999999999</v>
      </c>
      <c r="ES547" s="450">
        <f>ES546</f>
        <v>0.014999999999999999</v>
      </c>
      <c r="ET547" s="450">
        <f>ET546</f>
        <v>0.014999999999999999</v>
      </c>
      <c r="EU547" s="450">
        <f>EU546</f>
        <v>0.089999999999999997</v>
      </c>
      <c r="EV547" s="450">
        <f>EV546</f>
        <v>0.089999999999999997</v>
      </c>
      <c r="EW547" s="450">
        <f>EW546</f>
        <v>0.089999999999999997</v>
      </c>
      <c r="EX547" s="431" t="str">
        <f>IF(_tag_month_day!AS537="","",_tag_month_day!AS537/100)</f>
        <v/>
      </c>
      <c r="EY547" s="431" t="str">
        <f>IF(_tag_month_day!AT537="","",_tag_month_day!AT537/100)</f>
        <v/>
      </c>
      <c r="EZ547" s="431" t="str">
        <f>IF(_tag_month_day!AU537="","",_tag_month_day!AU537/100)</f>
        <v/>
      </c>
      <c r="FA547" s="431" t="str">
        <f>IF(_tag_month_day!AV537="","",_tag_month_day!AV537/100)</f>
        <v/>
      </c>
      <c r="FB547" s="431" t="str">
        <f>IF(_tag_month_day!AW537="","",_tag_month_day!AW537/100)</f>
        <v/>
      </c>
      <c r="FC547" s="431" t="str">
        <f>IF(_tag_month_day!AX537="","",_tag_month_day!AX537/100)</f>
        <v/>
      </c>
      <c r="FD547" s="449" t="str">
        <f>IF(_tag_month_day!AY537="","",_tag_month_day!AY537/100)</f>
        <v/>
      </c>
      <c r="FE547" s="449" t="str">
        <f>IF(_tag_month_day!AZ537="","",_tag_month_day!AZ537/100)</f>
        <v/>
      </c>
      <c r="FF547" s="449" t="str">
        <f>IF(_tag_month_day!BA537="","",_tag_month_day!BA537/100)</f>
        <v/>
      </c>
      <c r="FG547" s="449" t="str">
        <f>IF(_tag_month_day!BB537="","",_tag_month_day!BB537/100)</f>
        <v/>
      </c>
      <c r="FH547" s="467" t="str">
        <f>IF(_tag_month_day!BC537="","",_tag_month_day!BC537/100)</f>
        <v/>
      </c>
      <c r="FI547" s="449">
        <f>FI546</f>
        <v>0.40999999999999998</v>
      </c>
      <c r="FJ547" s="449">
        <f>FJ546</f>
        <v>0.11</v>
      </c>
      <c r="FK547" s="449">
        <f>FK546</f>
        <v>0.014999999999999999</v>
      </c>
      <c r="FL547" s="449">
        <f>FL546</f>
        <v>0</v>
      </c>
      <c r="FM547" s="467">
        <f>FM546</f>
        <v>0.0001</v>
      </c>
      <c r="FN547" s="449">
        <f>FN546</f>
        <v>0.32000000000000001</v>
      </c>
      <c r="FO547" s="449">
        <f>FO546</f>
        <v>0.20000000000000001</v>
      </c>
      <c r="FP547" s="449">
        <f>FP546</f>
        <v>0.01</v>
      </c>
      <c r="FQ547" s="449">
        <f>FQ546</f>
        <v>0</v>
      </c>
      <c r="FR547" s="467">
        <f>FR546</f>
        <v>0.0001</v>
      </c>
      <c r="FS547" s="449" t="str">
        <f>IF(_tag_month_day!BD537="","",_tag_month_day!BD537/100)</f>
        <v/>
      </c>
      <c r="FT547" s="449" t="str">
        <f>IF(_tag_month_day!BE537="","",_tag_month_day!BE537/100)</f>
        <v/>
      </c>
      <c r="FU547" s="449" t="str">
        <f>IF(_tag_month_day!BF537="","",_tag_month_day!BF537/100)</f>
        <v/>
      </c>
      <c r="FV547" s="449" t="str">
        <f>IF(_tag_month_day!BG537="","",_tag_month_day!BG537/100)</f>
        <v/>
      </c>
      <c r="FW547" s="467" t="str">
        <f>IF(_tag_month_day!BH537="","",_tag_month_day!BH537/100)</f>
        <v/>
      </c>
      <c r="FX547" s="449" t="str">
        <f>IF(_tag_month_day!BI537="","",_tag_month_day!BI537/100)</f>
        <v/>
      </c>
      <c r="FY547" s="449" t="str">
        <f>IF(_tag_month_day!BJ537="","",_tag_month_day!BJ537/100)</f>
        <v/>
      </c>
      <c r="FZ547" s="468" t="str">
        <f>IF(_tag_month_day!BK537="","",_tag_month_day!BK537/100)</f>
        <v/>
      </c>
      <c r="GA547" s="449" t="str">
        <f>IF(_tag_month_day!BL537="","",_tag_month_day!BL537/100)</f>
        <v/>
      </c>
      <c r="GB547" s="467" t="str">
        <f>IF(_tag_month_day!BM537="","",_tag_month_day!BM537/100)</f>
        <v/>
      </c>
      <c r="GC547" s="431" t="str">
        <f>IF(_tag_month_day!BN537="","",_tag_month_day!BN537/100)</f>
        <v/>
      </c>
      <c r="GD547" s="431" t="str">
        <f>IF(_tag_month_day!BO537="","",_tag_month_day!BO537/100)</f>
        <v/>
      </c>
      <c r="GE547" s="431" t="str">
        <f>IF(_tag_month_day!BP537="","",_tag_month_day!BP537/100)</f>
        <v/>
      </c>
      <c r="GF547" s="431" t="str">
        <f>IF(_tag_month_day!BQ537="","",_tag_month_day!BQ537/100)</f>
        <v/>
      </c>
      <c r="GG547" s="431" t="str">
        <f>IF(_tag_month_day!BR537="","",_tag_month_day!BR537/100)</f>
        <v/>
      </c>
      <c r="GH547" s="431" t="str">
        <f>IF(_tag_month_day!BS537="","",_tag_month_day!BS537/100)</f>
        <v/>
      </c>
      <c r="GI547" s="467" t="str">
        <f>IF(_tag_month_day!BT537="","",_tag_month_day!BT537/100)</f>
        <v/>
      </c>
      <c r="GJ547" s="469" t="str">
        <f>IF(_tag_month_day!BU537="","",_tag_month_day!BU537/100)</f>
        <v/>
      </c>
      <c r="GK547" s="470">
        <f>GK546</f>
        <v>0.070000000000000007</v>
      </c>
      <c r="GL547" s="470">
        <f>GL546</f>
        <v>0.029999999999999999</v>
      </c>
      <c r="GM547" s="471" t="str">
        <f>IF(_tag_month_day!BX537="","",_tag_month_day!BX537/100)</f>
        <v/>
      </c>
      <c r="GN547" s="470">
        <f>GN546</f>
        <v>0.070000000000000007</v>
      </c>
      <c r="GO547" s="470">
        <f>GO546</f>
        <v>0.029999999999999999</v>
      </c>
      <c r="GP547" s="470">
        <f>GP546</f>
        <v>0.089999999999999997</v>
      </c>
      <c r="GQ547" s="470">
        <f>GQ546</f>
        <v>0.029999999999999999</v>
      </c>
      <c r="GR547" s="471" t="str">
        <f>IF(_tag_month_day!CA537="","",_tag_month_day!CA537/100)</f>
        <v/>
      </c>
      <c r="GS547" s="472">
        <f>GS546</f>
        <v>0.95299999999999996</v>
      </c>
      <c r="GT547" s="472">
        <f>GT546</f>
        <v>0.55000000000000004</v>
      </c>
      <c r="GU547" s="472">
        <f>GU546</f>
        <v>0.55000000000000004</v>
      </c>
      <c r="GV547" s="472">
        <f>GV546</f>
        <v>0.55000000000000004</v>
      </c>
      <c r="GW547" s="472">
        <f>GW546</f>
        <v>0.5</v>
      </c>
      <c r="GX547" s="472">
        <f>GX546</f>
        <v>0.93500000000000005</v>
      </c>
      <c r="GY547" s="472">
        <f>GY546</f>
        <v>0.14999999999999999</v>
      </c>
      <c r="GZ547" s="472">
        <f>GZ546</f>
        <v>1</v>
      </c>
      <c r="HA547" s="474">
        <f>HA546</f>
        <v>0.047</v>
      </c>
      <c r="HB547" s="474">
        <f>HB546</f>
        <v>0.45000000000000001</v>
      </c>
      <c r="HC547" s="474">
        <f>HC546</f>
        <v>0.45000000000000001</v>
      </c>
      <c r="HD547" s="474">
        <f>HD546</f>
        <v>0.45000000000000001</v>
      </c>
      <c r="HE547" s="474">
        <f>HE546</f>
        <v>0.5</v>
      </c>
      <c r="HF547" s="474">
        <f>HF546</f>
        <v>0.065000000000000002</v>
      </c>
      <c r="HG547" s="474">
        <f>HG546</f>
        <v>0.84999999999999998</v>
      </c>
      <c r="HH547" s="474">
        <f>HH546</f>
        <v>0</v>
      </c>
      <c r="HI547" s="10">
        <f>IF(BZ547&lt;&gt;"",CK547-BV547,0)</f>
        <v>0</v>
      </c>
      <c r="HJ547" s="10" t="e">
        <f>IF(AJ547&gt;0,AH547-AJ547,0)</f>
        <v>#VALUE!</v>
      </c>
      <c r="HK547" s="466">
        <f>HK546</f>
        <v>0.84999999999999998</v>
      </c>
      <c r="HL547" s="424">
        <f>HL546</f>
        <v>550000</v>
      </c>
      <c r="HM547" s="424">
        <f>HM546</f>
        <v>480000</v>
      </c>
      <c r="HN547" s="465" t="e">
        <f>(DJ547*EZ547+DK547*FH547+DL547*FM547+DM547*FR547+DN547*FW547+DO547*GB547+DS547*GI547+DP547*GM547+DR547*GR547)*1000*2</f>
        <v>#VALUE!</v>
      </c>
      <c r="HO547" s="465" t="e">
        <f>HN547*HK547*$HO$2/HL547*1000000</f>
        <v>#VALUE!</v>
      </c>
      <c r="HP547" s="465" t="e">
        <f>HN547*HK547*$HP$2/HM547*1000000</f>
        <v>#VALUE!</v>
      </c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</row>
    <row customFormat="1" r="548" s="0">
      <c r="A548" s="420">
        <v>537</v>
      </c>
      <c r="B548" s="421">
        <f ca="1">IF(D548=D547,B547,IF(D548="夜班",B547+1,B547))</f>
        <v>43608</v>
      </c>
      <c r="C548" s="422">
        <f>C547</f>
        <v>0.041666666666666699</v>
      </c>
      <c r="D548" s="10" t="str">
        <f ca="1">IF(HOUR(G548)&lt;8,"夜班",IF(HOUR(G548)&lt;16,"白班",IF(HOUR(G548)&lt;24,"中班",0)))</f>
        <v>夜班</v>
      </c>
      <c r="E548" s="10" t="e">
        <f ca="1">IF(F548=1,"甲",IF(F548=2,"乙",IF(F548=3,"丙",IF(F548=4,"丁",""))))</f>
        <v>#REF!</v>
      </c>
      <c r="F548" s="10" t="e">
        <f ca="1">SUMPRODUCT((成本日报!$A$3:$A$95=计划!B548)*(成本日报!$B$3:$B$95=计划!$D548),成本日报!$C$3:$C$95)</f>
        <v>#REF!</v>
      </c>
      <c r="G548" s="423">
        <f ca="1">G547+C547</f>
        <v>43608.333333332033</v>
      </c>
      <c r="H548" s="423">
        <f ca="1">$G548+$C548/60*10+$C548*0</f>
        <v>43608.340277776479</v>
      </c>
      <c r="I548" s="423">
        <f ca="1">$G548+$C548/60*18+$C548*0</f>
        <v>43608.34583333203</v>
      </c>
      <c r="J548" s="423">
        <f ca="1">$G548+$C548/60*0+$C548*1</f>
        <v>43608.374999998698</v>
      </c>
      <c r="K548" s="423">
        <f ca="1">$G548+$C548/60*30+$C548*2</f>
        <v>43608.437499998705</v>
      </c>
      <c r="L548" s="423">
        <f ca="1">$G548+$C548/60*0+$C548*3</f>
        <v>43608.458333332033</v>
      </c>
      <c r="M548" s="424" t="str">
        <f>IF(_tag_month_day!A538="","",_tag_month_day!A538)</f>
        <v/>
      </c>
      <c r="N548" s="424" t="str">
        <f>IF(_tag_month_day!B538="","",_tag_month_day!B538)</f>
        <v/>
      </c>
      <c r="O548" s="425" t="e">
        <f>IF(M548+N548=0,"",M548+N548)</f>
        <v>#VALUE!</v>
      </c>
      <c r="P548" s="424" t="str">
        <f>IF(_tag_month_day!C538="","",_tag_month_day!C538)</f>
        <v/>
      </c>
      <c r="Q548" s="424" t="str">
        <f>IF(_tag_month_day!D538="","",_tag_month_day!D538)</f>
        <v/>
      </c>
      <c r="R548" s="426" t="str">
        <f>IF(_tag_month_day!CB538="","",_tag_month_day!CB538/100)</f>
        <v/>
      </c>
      <c r="S548" s="427" t="str">
        <f>IF(_tag_month_day!E538="","",_tag_month_day!E538)</f>
        <v/>
      </c>
      <c r="T548" s="427" t="str">
        <f>IF(_tag_month_day!F538="","",_tag_month_day!F538)</f>
        <v/>
      </c>
      <c r="U548" s="428" t="e">
        <f>S548+T548</f>
        <v>#VALUE!</v>
      </c>
      <c r="V548" s="429" t="e">
        <f>U548/AJ548</f>
        <v>#VALUE!</v>
      </c>
      <c r="W548" s="430" t="str">
        <f>IF(_jhy_month_day!A538="","",_jhy_month_day!A538)</f>
        <v/>
      </c>
      <c r="X548" s="431" t="str">
        <f>IF(_jhy_month_day!B538="","",_jhy_month_day!B538/100)</f>
        <v/>
      </c>
      <c r="Y548" s="431" t="str">
        <f>IF(_jhy_month_day!C538="","",_jhy_month_day!C538/100)</f>
        <v/>
      </c>
      <c r="Z548" s="432">
        <f>Z544+1</f>
        <v>135</v>
      </c>
      <c r="AA548" s="433" t="str">
        <f>IF(_tag_month_day!G538="","",_tag_month_day!G538/100)</f>
        <v/>
      </c>
      <c r="AB548" s="433" t="str">
        <f>IF(_tag_month_day!H538="","",_tag_month_day!H538/100)</f>
        <v/>
      </c>
      <c r="AC548" s="434">
        <f>IF(X548="",AC547,BK548*($AV547*X548+$AW547*FD547+$AX547*FI547+$AY547*FN547+$AZ547*FS547+$BA547*FX547+$BG547*GE547)/(AV547*Y548+AX547*FK547+AW547*FF547+AY547*FP547+AZ547*FU547+BA547*FZ547+BG547*GG547+BB547*GK547+BC547*GN547+BD547*GP547))</f>
        <v>1.59963432013121</v>
      </c>
      <c r="AD548" s="435" t="str">
        <f>IF(AC548=AC547,"",AC548-AC547)</f>
        <v/>
      </c>
      <c r="AE548" s="436" t="str">
        <f>IF(1-AF548=0,"",(1-AF548))</f>
        <v/>
      </c>
      <c r="AF548" s="437">
        <v>1</v>
      </c>
      <c r="AG548" s="10" t="str">
        <f>AG547</f>
        <v>9A3</v>
      </c>
      <c r="AH548" s="438" t="str">
        <f>AH547</f>
        <v/>
      </c>
      <c r="AI548" s="424"/>
      <c r="AJ548" s="10" t="str">
        <f>IF(_tag_month_day!I538="","",_tag_month_day!I538)</f>
        <v/>
      </c>
      <c r="AK548" s="440"/>
      <c r="AL548" s="440"/>
      <c r="AM548" s="440"/>
      <c r="AN548" s="441">
        <f>AN547</f>
        <v>2</v>
      </c>
      <c r="AO548" s="441">
        <f>AO547</f>
        <v>8</v>
      </c>
      <c r="AP548" s="442" t="e">
        <f>(IF(AN548=0,AS547,AS547*(1+AO548/AN548)/(AR548+AO548/AN548)))+AT548</f>
        <v>#VALUE!</v>
      </c>
      <c r="AQ548" s="443" t="str">
        <f>IF(_tag_month_day!J538="","",_tag_month_day!J538/100)</f>
        <v/>
      </c>
      <c r="AR548" s="444">
        <f>AR547</f>
        <v>1.3</v>
      </c>
      <c r="AS548" s="445" t="e">
        <f>AQ548*(AN548*AR548+AO548)/(AN548+AO548)</f>
        <v>#VALUE!</v>
      </c>
      <c r="AT548" s="445" t="e">
        <f>(SUM(BE548:BF548)-SUM(BE547:BF547))*0.05</f>
        <v>#VALUE!</v>
      </c>
      <c r="AU548" s="446" t="str">
        <f>IF(_tag_month_day!CC538="","",IF(_tag_month_day!CC538&gt;0,_tag_month_day!CD538,_tag_month_day!CE538))</f>
        <v/>
      </c>
      <c r="AV548" s="447" t="str">
        <f>IF(_tag_month_day!L538="","",_tag_month_day!L538/100)</f>
        <v/>
      </c>
      <c r="AW548" s="431">
        <f>AW547</f>
        <v>0</v>
      </c>
      <c r="AX548" s="431">
        <f>AX547</f>
        <v>0</v>
      </c>
      <c r="AY548" s="431" t="str">
        <f>IF(_tag_month_day!M538="","",_tag_month_day!M538/100)</f>
        <v/>
      </c>
      <c r="AZ548" s="431" t="str">
        <f>IF(_tag_month_day!N538="","",_tag_month_day!N538/100)</f>
        <v/>
      </c>
      <c r="BA548" s="431" t="str">
        <f>IF(_tag_month_day!O538="","",_tag_month_day!O538/100)</f>
        <v/>
      </c>
      <c r="BB548" s="448" t="str">
        <f>IF(_tag_month_day!P538="","",_tag_month_day!P538/100)</f>
        <v/>
      </c>
      <c r="BC548" s="448">
        <f>BC547</f>
        <v>0</v>
      </c>
      <c r="BD548" s="448" t="str">
        <f>IF(_tag_month_day!Q538="","",_tag_month_day!Q538/100)</f>
        <v/>
      </c>
      <c r="BE548" s="449" t="str">
        <f>IF(_tag_month_day!R538="","",_tag_month_day!R538/100)</f>
        <v/>
      </c>
      <c r="BF548" s="388" t="e">
        <f>(AU548*(100+BE548*100))/(AJ548-AU548)/100</f>
        <v>#VALUE!</v>
      </c>
      <c r="BG548" s="450" t="e">
        <f>BE548+BF548</f>
        <v>#VALUE!</v>
      </c>
      <c r="BH548" s="451" t="e">
        <f>SUM(AV548:BF548)</f>
        <v>#VALUE!</v>
      </c>
      <c r="BI548" s="452" t="e">
        <f>IF(CX548=0,BI547,(DK548*查询!$R$5+DL548*查询!$Q$5+DM548*查询!$N$5+DN548*查询!$O$5+DO548*查询!$P$5)*AF548/CX548)</f>
        <v>#VALUE!</v>
      </c>
      <c r="BJ548" s="452" t="e">
        <f>IF(CX548=0,BJ547,(DP548*查询!$S$5+DQ548*查询!$T$5+DR548*查询!$U$5)*AF548/CX548)</f>
        <v>#VALUE!</v>
      </c>
      <c r="BK548" s="452">
        <f>BK547</f>
        <v>1</v>
      </c>
      <c r="BL548" s="453" t="e">
        <f>SUMPRODUCT((AV548:BA548)*(GS548:GX548))/((GS548:GX548)+SUM(BB548:BD548)*GY548+BG548*GZ548)</f>
        <v>#VALUE!</v>
      </c>
      <c r="BM548" s="453" t="e">
        <f>BK548*($AV548*FB548+$AW548*FD548+$AX548*FI548+$AY548*FN548+$AZ548*FS548+$BA548*FX548+$BG548*GE548)/(AV548*EY548+AX548*FK548+AW548*FF548+AY548*FP548+AZ548*FU548+BA548*FZ548+BG548*GG548+BB548*GK548+BC548*GN548+BD548*GP548)</f>
        <v>#VALUE!</v>
      </c>
      <c r="BN548" s="453" t="e">
        <f>($AV548*FC548+$AX548*FJ548+$AW548*FE548+$AY548*FO548+$AZ548*FT548+$BA548*FY548+$BG548*GF548)/($AV548*FA548+BG548*GH548+BB548*GL548+BC548*GO548+BD548*GQ548+BA548*GA548)</f>
        <v>#VALUE!</v>
      </c>
      <c r="BO548" s="454" t="e">
        <f>SUMPRODUCT(AV548:BA548*GS548:GX548)/(GS548:GX548+(BB548+BC548+BD548)*GY548+BG548)</f>
        <v>#VALUE!</v>
      </c>
      <c r="BP548" s="454" t="e">
        <f>SUMPRODUCT(AV548:BA548*GS548:GX548)/(GS548:GX548+(BB548+BC548+BD548)*GY548+BG548)</f>
        <v>#VALUE!</v>
      </c>
      <c r="BQ548" s="454" t="e">
        <f>SUMPRODUCT(AV548:BA548*GS548:GX548)/(GS548:GX548+(BB548+BC548+BD548)*GY548+BG548)</f>
        <v>#VALUE!</v>
      </c>
      <c r="BR548" s="453" t="str">
        <f>IF(_tag_month_day!T538="","",_tag_month_day!T538)</f>
        <v/>
      </c>
      <c r="BS548" s="453" t="str">
        <f>IF(_tag_month_day!U538="","",_tag_month_day!U538)</f>
        <v/>
      </c>
      <c r="BT548" s="455" t="str">
        <f>IF(CK548="","",IF((CK548&gt;=BV548-0.12)*(CK548&lt;=BV548+0.12),"合格","不合格"))</f>
        <v/>
      </c>
      <c r="BU548" s="456" t="str">
        <f>IF(_tag_month_day!V538="","",_tag_month_day!V538)</f>
        <v/>
      </c>
      <c r="BV548" s="457" t="str">
        <f>IF(_tag_month_day!W538="","",_tag_month_day!W538)</f>
        <v/>
      </c>
      <c r="BW548" s="458" t="str">
        <f>IF(_tag_month_day!X538="","",_tag_month_day!X538)</f>
        <v/>
      </c>
      <c r="BX548" s="458" t="str">
        <f>IF(_tag_month_day!Y538="","",_tag_month_day!Y538)</f>
        <v/>
      </c>
      <c r="BY548" s="459">
        <f ca="1">L548</f>
        <v>43608.458333332033</v>
      </c>
      <c r="BZ548" s="460"/>
      <c r="CA548" s="461"/>
      <c r="CB548" s="424" t="str">
        <f>IF(_tag_month_day!Z538="","",_tag_month_day!Z538)</f>
        <v/>
      </c>
      <c r="CC548" s="424" t="str">
        <f>IF(_tag_month_day!AA538="","",_tag_month_day!AA538)</f>
        <v/>
      </c>
      <c r="CD548" s="424" t="str">
        <f>IF(_tag_month_day!AB538="","",_tag_month_day!AB538)</f>
        <v/>
      </c>
      <c r="CE548" s="424" t="str">
        <f>IF(_tag_month_day!AC538="","",_tag_month_day!AC538)</f>
        <v/>
      </c>
      <c r="CF548" s="424" t="str">
        <f>IF(_tag_month_day!AD538="","",_tag_month_day!AD538)</f>
        <v/>
      </c>
      <c r="CG548" s="424" t="str">
        <f>IF(_tag_month_day!AE538="","",_tag_month_day!AE538)</f>
        <v/>
      </c>
      <c r="CH548" s="424" t="str">
        <f>IF(_tag_month_day!AF538="","",_tag_month_day!AF538)</f>
        <v/>
      </c>
      <c r="CI548" s="424" t="str">
        <f>IF(_tag_month_day!AG538="","",_tag_month_day!AG538)</f>
        <v/>
      </c>
      <c r="CJ548" s="424" t="str">
        <f>IF(_tag_month_day!AH538="","",_tag_month_day!AH538)</f>
        <v/>
      </c>
      <c r="CK548" s="424" t="str">
        <f>IF(_tag_month_day!AI538="","",_tag_month_day!AI538)</f>
        <v/>
      </c>
      <c r="CL548" s="4" t="str">
        <f>IF(_tag_month_day!AJ538="","",_tag_month_day!AJ538)</f>
        <v/>
      </c>
      <c r="CM548" s="4" t="str">
        <f>IF(_tag_month_day!AK538="","",_tag_month_day!AK538)</f>
        <v/>
      </c>
      <c r="CN548" s="4" t="str">
        <f>IF(_tag_month_day!AL538="","",_tag_month_day!AL538)</f>
        <v/>
      </c>
      <c r="CO548" s="4" t="str">
        <f>IF(_tag_month_day!AM538="","",_tag_month_day!AM538)</f>
        <v/>
      </c>
      <c r="CP548" s="4" t="str">
        <f>IF(_tag_month_day!AN538="","",_tag_month_day!AN538)</f>
        <v/>
      </c>
      <c r="CQ548" s="4" t="str">
        <f>IF(_tag_month_day!AO538="","",_tag_month_day!AO538)</f>
        <v/>
      </c>
      <c r="CR548" s="462" t="str">
        <f>IF(_tag_month_day!AP538="","",_tag_month_day!AP538)</f>
        <v/>
      </c>
      <c r="CS548" s="463" t="str">
        <f>IF(_tag_month_day!AQ538="","",_tag_month_day!AQ538)</f>
        <v/>
      </c>
      <c r="CT548" s="4" t="str">
        <f>IF(_tag_month_day!AR538="","",_tag_month_day!AR538)</f>
        <v/>
      </c>
      <c r="CU548" s="464" t="e">
        <f>DU548/AJ548</f>
        <v>#VALUE!</v>
      </c>
      <c r="CV548" s="451" t="e">
        <f>BG548/BH548</f>
        <v>#VALUE!</v>
      </c>
      <c r="CW548" s="465" t="e">
        <f>AJ548*(1-CV548)*CU548*AF548</f>
        <v>#VALUE!</v>
      </c>
      <c r="CX548" s="465" t="e">
        <f>CW548*94%</f>
        <v>#VALUE!</v>
      </c>
      <c r="CY548" s="466" t="e">
        <f>IF(CX548=0,0,DS548/(DS548+CX548))</f>
        <v>#VALUE!</v>
      </c>
      <c r="CZ548" s="465" t="e">
        <f>$AJ548*EF548</f>
        <v>#VALUE!</v>
      </c>
      <c r="DA548" s="465" t="e">
        <f>$AJ548*EG548</f>
        <v>#VALUE!</v>
      </c>
      <c r="DB548" s="465" t="e">
        <f>$AJ548*EH548</f>
        <v>#VALUE!</v>
      </c>
      <c r="DC548" s="465" t="e">
        <f>$AJ548*EI548</f>
        <v>#VALUE!</v>
      </c>
      <c r="DD548" s="465" t="e">
        <f>$AJ548*EJ548</f>
        <v>#VALUE!</v>
      </c>
      <c r="DE548" s="465" t="e">
        <f>$AJ548*EK548</f>
        <v>#VALUE!</v>
      </c>
      <c r="DF548" s="465" t="e">
        <f>$AJ548*EL548</f>
        <v>#VALUE!</v>
      </c>
      <c r="DG548" s="465" t="e">
        <f>$AJ548*EM548</f>
        <v>#VALUE!</v>
      </c>
      <c r="DH548" s="465" t="e">
        <f>$AJ548*EN548</f>
        <v>#VALUE!</v>
      </c>
      <c r="DI548" s="465" t="e">
        <f>$AJ548*EO548</f>
        <v>#VALUE!</v>
      </c>
      <c r="DJ548" s="465" t="e">
        <f>CZ548*(1-EP548)</f>
        <v>#VALUE!</v>
      </c>
      <c r="DK548" s="465" t="e">
        <f>DA548*(1-ER548)</f>
        <v>#VALUE!</v>
      </c>
      <c r="DL548" s="465" t="e">
        <f>DB548*(1-EQ548)</f>
        <v>#VALUE!</v>
      </c>
      <c r="DM548" s="465" t="e">
        <f>DC548*(1-ES548)</f>
        <v>#VALUE!</v>
      </c>
      <c r="DN548" s="465" t="e">
        <f>DD548*(1-ET548)</f>
        <v>#VALUE!</v>
      </c>
      <c r="DO548" s="465" t="e">
        <f>DE548</f>
        <v>#VALUE!</v>
      </c>
      <c r="DP548" s="465" t="e">
        <f>DF548*(1-EU548)</f>
        <v>#VALUE!</v>
      </c>
      <c r="DQ548" s="465" t="e">
        <f>DG548*(1-EV548)</f>
        <v>#VALUE!</v>
      </c>
      <c r="DR548" s="465" t="e">
        <f>DH548*(1-EW548)</f>
        <v>#VALUE!</v>
      </c>
      <c r="DS548" s="465" t="e">
        <f>DI548</f>
        <v>#VALUE!</v>
      </c>
      <c r="DT548" s="465" t="e">
        <f>SUM(DJ548:DS548)</f>
        <v>#VALUE!</v>
      </c>
      <c r="DU548" s="465" t="e">
        <f>(GS548:GX548)+(DP548+DQ548+DR548)*GY548+DS548</f>
        <v>#VALUE!</v>
      </c>
      <c r="DV548" s="451" t="e">
        <f>AV548/$BH548/(1-EP548)</f>
        <v>#VALUE!</v>
      </c>
      <c r="DW548" s="451" t="e">
        <f>AW548/$BH548/(1-ER548)</f>
        <v>#VALUE!</v>
      </c>
      <c r="DX548" s="451" t="e">
        <f>AX548/$BH548/(1-EQ548)</f>
        <v>#VALUE!</v>
      </c>
      <c r="DY548" s="451" t="e">
        <f>AY548/$BH548/(1-ES548)</f>
        <v>#VALUE!</v>
      </c>
      <c r="DZ548" s="451" t="e">
        <f>AZ548/$BH548/(1-ET548)</f>
        <v>#VALUE!</v>
      </c>
      <c r="EA548" s="451" t="e">
        <f>BA548/$BH548/(1-AX548)</f>
        <v>#VALUE!</v>
      </c>
      <c r="EB548" s="451" t="e">
        <f>BB548/$BH548/(1-EU548)</f>
        <v>#VALUE!</v>
      </c>
      <c r="EC548" s="451" t="e">
        <f>BC548/$BH548/(1-EV548)</f>
        <v>#VALUE!</v>
      </c>
      <c r="ED548" s="451" t="e">
        <f>BD548/$BH548/(1-EW548)</f>
        <v>#VALUE!</v>
      </c>
      <c r="EE548" s="451" t="e">
        <f>BG548/BH548</f>
        <v>#VALUE!</v>
      </c>
      <c r="EF548" s="451" t="e">
        <f>DV548/SUM($DV548:$EE548)</f>
        <v>#VALUE!</v>
      </c>
      <c r="EG548" s="451" t="e">
        <f>DW548/SUM($DV548:$EE548)</f>
        <v>#VALUE!</v>
      </c>
      <c r="EH548" s="451" t="e">
        <f>DX548/SUM($DV548:$EE548)</f>
        <v>#VALUE!</v>
      </c>
      <c r="EI548" s="451" t="e">
        <f>DY548/SUM($DV548:$EE548)</f>
        <v>#VALUE!</v>
      </c>
      <c r="EJ548" s="451" t="e">
        <f>DZ548/SUM($DV548:$EE548)</f>
        <v>#VALUE!</v>
      </c>
      <c r="EK548" s="451" t="e">
        <f>EA548/SUM($DV548:$EE548)</f>
        <v>#VALUE!</v>
      </c>
      <c r="EL548" s="451" t="e">
        <f>EB548/SUM($DV548:$EE548)</f>
        <v>#VALUE!</v>
      </c>
      <c r="EM548" s="451" t="e">
        <f>EC548/SUM($DV548:$EE548)</f>
        <v>#VALUE!</v>
      </c>
      <c r="EN548" s="451" t="e">
        <f>ED548/SUM($DV548:$EE548)</f>
        <v>#VALUE!</v>
      </c>
      <c r="EO548" s="451" t="e">
        <f>EE548/SUM($DV548:$EE548)</f>
        <v>#VALUE!</v>
      </c>
      <c r="EP548" s="450">
        <f>EP547</f>
        <v>0.080000000000000002</v>
      </c>
      <c r="EQ548" s="450">
        <f>EQ547</f>
        <v>0.014999999999999999</v>
      </c>
      <c r="ER548" s="450">
        <f>ER547</f>
        <v>0.014999999999999999</v>
      </c>
      <c r="ES548" s="450">
        <f>ES547</f>
        <v>0.014999999999999999</v>
      </c>
      <c r="ET548" s="450">
        <f>ET547</f>
        <v>0.014999999999999999</v>
      </c>
      <c r="EU548" s="450">
        <f>EU547</f>
        <v>0.089999999999999997</v>
      </c>
      <c r="EV548" s="450">
        <f>EV547</f>
        <v>0.089999999999999997</v>
      </c>
      <c r="EW548" s="450">
        <f>EW547</f>
        <v>0.089999999999999997</v>
      </c>
      <c r="EX548" s="431" t="str">
        <f>IF(_tag_month_day!AS538="","",_tag_month_day!AS538/100)</f>
        <v/>
      </c>
      <c r="EY548" s="431" t="str">
        <f>IF(_tag_month_day!AT538="","",_tag_month_day!AT538/100)</f>
        <v/>
      </c>
      <c r="EZ548" s="431" t="str">
        <f>IF(_tag_month_day!AU538="","",_tag_month_day!AU538/100)</f>
        <v/>
      </c>
      <c r="FA548" s="431" t="str">
        <f>IF(_tag_month_day!AV538="","",_tag_month_day!AV538/100)</f>
        <v/>
      </c>
      <c r="FB548" s="431" t="str">
        <f>IF(_tag_month_day!AW538="","",_tag_month_day!AW538/100)</f>
        <v/>
      </c>
      <c r="FC548" s="431" t="str">
        <f>IF(_tag_month_day!AX538="","",_tag_month_day!AX538/100)</f>
        <v/>
      </c>
      <c r="FD548" s="449" t="str">
        <f>IF(_tag_month_day!AY538="","",_tag_month_day!AY538/100)</f>
        <v/>
      </c>
      <c r="FE548" s="449" t="str">
        <f>IF(_tag_month_day!AZ538="","",_tag_month_day!AZ538/100)</f>
        <v/>
      </c>
      <c r="FF548" s="449" t="str">
        <f>IF(_tag_month_day!BA538="","",_tag_month_day!BA538/100)</f>
        <v/>
      </c>
      <c r="FG548" s="449" t="str">
        <f>IF(_tag_month_day!BB538="","",_tag_month_day!BB538/100)</f>
        <v/>
      </c>
      <c r="FH548" s="467" t="str">
        <f>IF(_tag_month_day!BC538="","",_tag_month_day!BC538/100)</f>
        <v/>
      </c>
      <c r="FI548" s="449">
        <f>FI547</f>
        <v>0.40999999999999998</v>
      </c>
      <c r="FJ548" s="449">
        <f>FJ547</f>
        <v>0.11</v>
      </c>
      <c r="FK548" s="449">
        <f>FK547</f>
        <v>0.014999999999999999</v>
      </c>
      <c r="FL548" s="449">
        <f>FL547</f>
        <v>0</v>
      </c>
      <c r="FM548" s="467">
        <f>FM547</f>
        <v>0.0001</v>
      </c>
      <c r="FN548" s="449">
        <f>FN547</f>
        <v>0.32000000000000001</v>
      </c>
      <c r="FO548" s="449">
        <f>FO547</f>
        <v>0.20000000000000001</v>
      </c>
      <c r="FP548" s="449">
        <f>FP547</f>
        <v>0.01</v>
      </c>
      <c r="FQ548" s="449">
        <f>FQ547</f>
        <v>0</v>
      </c>
      <c r="FR548" s="467">
        <f>FR547</f>
        <v>0.0001</v>
      </c>
      <c r="FS548" s="449" t="str">
        <f>IF(_tag_month_day!BD538="","",_tag_month_day!BD538/100)</f>
        <v/>
      </c>
      <c r="FT548" s="449" t="str">
        <f>IF(_tag_month_day!BE538="","",_tag_month_day!BE538/100)</f>
        <v/>
      </c>
      <c r="FU548" s="449" t="str">
        <f>IF(_tag_month_day!BF538="","",_tag_month_day!BF538/100)</f>
        <v/>
      </c>
      <c r="FV548" s="449" t="str">
        <f>IF(_tag_month_day!BG538="","",_tag_month_day!BG538/100)</f>
        <v/>
      </c>
      <c r="FW548" s="467" t="str">
        <f>IF(_tag_month_day!BH538="","",_tag_month_day!BH538/100)</f>
        <v/>
      </c>
      <c r="FX548" s="449" t="str">
        <f>IF(_tag_month_day!BI538="","",_tag_month_day!BI538/100)</f>
        <v/>
      </c>
      <c r="FY548" s="449" t="str">
        <f>IF(_tag_month_day!BJ538="","",_tag_month_day!BJ538/100)</f>
        <v/>
      </c>
      <c r="FZ548" s="468" t="str">
        <f>IF(_tag_month_day!BK538="","",_tag_month_day!BK538/100)</f>
        <v/>
      </c>
      <c r="GA548" s="449" t="str">
        <f>IF(_tag_month_day!BL538="","",_tag_month_day!BL538/100)</f>
        <v/>
      </c>
      <c r="GB548" s="467" t="str">
        <f>IF(_tag_month_day!BM538="","",_tag_month_day!BM538/100)</f>
        <v/>
      </c>
      <c r="GC548" s="431" t="str">
        <f>IF(_tag_month_day!BN538="","",_tag_month_day!BN538/100)</f>
        <v/>
      </c>
      <c r="GD548" s="431" t="str">
        <f>IF(_tag_month_day!BO538="","",_tag_month_day!BO538/100)</f>
        <v/>
      </c>
      <c r="GE548" s="431" t="str">
        <f>IF(_tag_month_day!BP538="","",_tag_month_day!BP538/100)</f>
        <v/>
      </c>
      <c r="GF548" s="431" t="str">
        <f>IF(_tag_month_day!BQ538="","",_tag_month_day!BQ538/100)</f>
        <v/>
      </c>
      <c r="GG548" s="431" t="str">
        <f>IF(_tag_month_day!BR538="","",_tag_month_day!BR538/100)</f>
        <v/>
      </c>
      <c r="GH548" s="431" t="str">
        <f>IF(_tag_month_day!BS538="","",_tag_month_day!BS538/100)</f>
        <v/>
      </c>
      <c r="GI548" s="467" t="str">
        <f>IF(_tag_month_day!BT538="","",_tag_month_day!BT538/100)</f>
        <v/>
      </c>
      <c r="GJ548" s="469" t="str">
        <f>IF(_tag_month_day!BU538="","",_tag_month_day!BU538/100)</f>
        <v/>
      </c>
      <c r="GK548" s="470">
        <f>GK547</f>
        <v>0.070000000000000007</v>
      </c>
      <c r="GL548" s="470">
        <f>GL547</f>
        <v>0.029999999999999999</v>
      </c>
      <c r="GM548" s="471" t="str">
        <f>IF(_tag_month_day!BX538="","",_tag_month_day!BX538/100)</f>
        <v/>
      </c>
      <c r="GN548" s="470">
        <f>GN547</f>
        <v>0.070000000000000007</v>
      </c>
      <c r="GO548" s="470">
        <f>GO547</f>
        <v>0.029999999999999999</v>
      </c>
      <c r="GP548" s="470">
        <f>GP547</f>
        <v>0.089999999999999997</v>
      </c>
      <c r="GQ548" s="470">
        <f>GQ547</f>
        <v>0.029999999999999999</v>
      </c>
      <c r="GR548" s="471" t="str">
        <f>IF(_tag_month_day!CA538="","",_tag_month_day!CA538/100)</f>
        <v/>
      </c>
      <c r="GS548" s="472">
        <f>GS547</f>
        <v>0.95299999999999996</v>
      </c>
      <c r="GT548" s="472">
        <f>GT547</f>
        <v>0.55000000000000004</v>
      </c>
      <c r="GU548" s="472">
        <f>GU547</f>
        <v>0.55000000000000004</v>
      </c>
      <c r="GV548" s="472">
        <f>GV547</f>
        <v>0.55000000000000004</v>
      </c>
      <c r="GW548" s="472">
        <f>GW547</f>
        <v>0.5</v>
      </c>
      <c r="GX548" s="472">
        <f>GX547</f>
        <v>0.93500000000000005</v>
      </c>
      <c r="GY548" s="472">
        <f>GY547</f>
        <v>0.14999999999999999</v>
      </c>
      <c r="GZ548" s="472">
        <f>GZ547</f>
        <v>1</v>
      </c>
      <c r="HA548" s="474">
        <f>HA547</f>
        <v>0.047</v>
      </c>
      <c r="HB548" s="474">
        <f>HB547</f>
        <v>0.45000000000000001</v>
      </c>
      <c r="HC548" s="474">
        <f>HC547</f>
        <v>0.45000000000000001</v>
      </c>
      <c r="HD548" s="474">
        <f>HD547</f>
        <v>0.45000000000000001</v>
      </c>
      <c r="HE548" s="474">
        <f>HE547</f>
        <v>0.5</v>
      </c>
      <c r="HF548" s="474">
        <f>HF547</f>
        <v>0.065000000000000002</v>
      </c>
      <c r="HG548" s="474">
        <f>HG547</f>
        <v>0.84999999999999998</v>
      </c>
      <c r="HH548" s="474">
        <f>HH547</f>
        <v>0</v>
      </c>
      <c r="HI548" s="10">
        <f>IF(BZ548&lt;&gt;"",CK548-BV548,0)</f>
        <v>0</v>
      </c>
      <c r="HJ548" s="10" t="e">
        <f>IF(AJ548&gt;0,AH548-AJ548,0)</f>
        <v>#VALUE!</v>
      </c>
      <c r="HK548" s="466">
        <f>HK547</f>
        <v>0.84999999999999998</v>
      </c>
      <c r="HL548" s="424">
        <f>HL547</f>
        <v>550000</v>
      </c>
      <c r="HM548" s="424">
        <f>HM547</f>
        <v>480000</v>
      </c>
      <c r="HN548" s="465" t="e">
        <f>(DJ548*EZ548+DK548*FH548+DL548*FM548+DM548*FR548+DN548*FW548+DO548*GB548+DS548*GI548+DP548*GM548+DR548*GR548)*1000*2</f>
        <v>#VALUE!</v>
      </c>
      <c r="HO548" s="465" t="e">
        <f>HN548*HK548*$HO$2/HL548*1000000</f>
        <v>#VALUE!</v>
      </c>
      <c r="HP548" s="465" t="e">
        <f>HN548*HK548*$HP$2/HM548*1000000</f>
        <v>#VALUE!</v>
      </c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</row>
    <row customFormat="1" r="549" s="0">
      <c r="A549" s="420">
        <v>538</v>
      </c>
      <c r="B549" s="421">
        <f ca="1">IF(D549=D548,B548,IF(D549="夜班",B548+1,B548))</f>
        <v>43608</v>
      </c>
      <c r="C549" s="422">
        <f>C548</f>
        <v>0.041666666666666699</v>
      </c>
      <c r="D549" s="10" t="str">
        <f ca="1">IF(HOUR(G549)&lt;8,"夜班",IF(HOUR(G549)&lt;16,"白班",IF(HOUR(G549)&lt;24,"中班",0)))</f>
        <v>白班</v>
      </c>
      <c r="E549" s="10" t="e">
        <f ca="1">IF(F549=1,"甲",IF(F549=2,"乙",IF(F549=3,"丙",IF(F549=4,"丁",""))))</f>
        <v>#REF!</v>
      </c>
      <c r="F549" s="10" t="e">
        <f ca="1">SUMPRODUCT((成本日报!$A$3:$A$95=计划!B549)*(成本日报!$B$3:$B$95=计划!$D549),成本日报!$C$3:$C$95)</f>
        <v>#REF!</v>
      </c>
      <c r="G549" s="423">
        <f ca="1">G548+C548</f>
        <v>43608.374999998698</v>
      </c>
      <c r="H549" s="423">
        <f ca="1">$G549+$C549/60*10+$C549*0</f>
        <v>43608.381944443143</v>
      </c>
      <c r="I549" s="423">
        <f ca="1">$G549+$C549/60*18+$C549*0</f>
        <v>43608.387499998695</v>
      </c>
      <c r="J549" s="423">
        <f ca="1">$G549+$C549/60*0+$C549*1</f>
        <v>43608.416666665362</v>
      </c>
      <c r="K549" s="423">
        <f ca="1">$G549+$C549/60*30+$C549*2</f>
        <v>43608.479166665369</v>
      </c>
      <c r="L549" s="423">
        <f ca="1">$G549+$C549/60*0+$C549*3</f>
        <v>43608.499999998698</v>
      </c>
      <c r="M549" s="424" t="str">
        <f>IF(_tag_month_day!A539="","",_tag_month_day!A539)</f>
        <v/>
      </c>
      <c r="N549" s="424" t="str">
        <f>IF(_tag_month_day!B539="","",_tag_month_day!B539)</f>
        <v/>
      </c>
      <c r="O549" s="425" t="e">
        <f>IF(M549+N549=0,"",M549+N549)</f>
        <v>#VALUE!</v>
      </c>
      <c r="P549" s="424" t="str">
        <f>IF(_tag_month_day!C539="","",_tag_month_day!C539)</f>
        <v/>
      </c>
      <c r="Q549" s="424" t="str">
        <f>IF(_tag_month_day!D539="","",_tag_month_day!D539)</f>
        <v/>
      </c>
      <c r="R549" s="426" t="str">
        <f>IF(_tag_month_day!CB539="","",_tag_month_day!CB539/100)</f>
        <v/>
      </c>
      <c r="S549" s="427" t="str">
        <f>IF(_tag_month_day!E539="","",_tag_month_day!E539)</f>
        <v/>
      </c>
      <c r="T549" s="427" t="str">
        <f>IF(_tag_month_day!F539="","",_tag_month_day!F539)</f>
        <v/>
      </c>
      <c r="U549" s="428" t="e">
        <f>S549+T549</f>
        <v>#VALUE!</v>
      </c>
      <c r="V549" s="429" t="e">
        <f>U549/AJ549</f>
        <v>#VALUE!</v>
      </c>
      <c r="W549" s="430" t="str">
        <f>IF(_jhy_month_day!A539="","",_jhy_month_day!A539)</f>
        <v/>
      </c>
      <c r="X549" s="431" t="str">
        <f>IF(_jhy_month_day!B539="","",_jhy_month_day!B539/100)</f>
        <v/>
      </c>
      <c r="Y549" s="431" t="str">
        <f>IF(_jhy_month_day!C539="","",_jhy_month_day!C539/100)</f>
        <v/>
      </c>
      <c r="Z549" s="432">
        <f>Z545+1</f>
        <v>135</v>
      </c>
      <c r="AA549" s="433" t="str">
        <f>IF(_tag_month_day!G539="","",_tag_month_day!G539/100)</f>
        <v/>
      </c>
      <c r="AB549" s="433" t="str">
        <f>IF(_tag_month_day!H539="","",_tag_month_day!H539/100)</f>
        <v/>
      </c>
      <c r="AC549" s="434">
        <f>IF(X549="",AC548,BK549*($AV548*X549+$AW548*FD548+$AX548*FI548+$AY548*FN548+$AZ548*FS548+$BA548*FX548+$BG548*GE548)/(AV548*Y549+AX548*FK548+AW548*FF548+AY548*FP548+AZ548*FU548+BA548*FZ548+BG548*GG548+BB548*GK548+BC548*GN548+BD548*GP548))</f>
        <v>1.59963432013121</v>
      </c>
      <c r="AD549" s="435" t="str">
        <f>IF(AC549=AC548,"",AC549-AC548)</f>
        <v/>
      </c>
      <c r="AE549" s="436" t="str">
        <f>IF(1-AF549=0,"",(1-AF549))</f>
        <v/>
      </c>
      <c r="AF549" s="437">
        <v>1</v>
      </c>
      <c r="AG549" s="10" t="str">
        <f>AG548</f>
        <v>9A3</v>
      </c>
      <c r="AH549" s="438" t="str">
        <f>AH548</f>
        <v/>
      </c>
      <c r="AI549" s="424"/>
      <c r="AJ549" s="10" t="str">
        <f>IF(_tag_month_day!I539="","",_tag_month_day!I539)</f>
        <v/>
      </c>
      <c r="AK549" s="440"/>
      <c r="AL549" s="440"/>
      <c r="AM549" s="440"/>
      <c r="AN549" s="441">
        <f>AN548</f>
        <v>2</v>
      </c>
      <c r="AO549" s="441">
        <f>AO548</f>
        <v>8</v>
      </c>
      <c r="AP549" s="442" t="e">
        <f>(IF(AN549=0,AS548,AS548*(1+AO549/AN549)/(AR549+AO549/AN549)))+AT549</f>
        <v>#VALUE!</v>
      </c>
      <c r="AQ549" s="443" t="str">
        <f>IF(_tag_month_day!J539="","",_tag_month_day!J539/100)</f>
        <v/>
      </c>
      <c r="AR549" s="444">
        <f>AR548</f>
        <v>1.3</v>
      </c>
      <c r="AS549" s="445" t="e">
        <f>AQ549*(AN549*AR549+AO549)/(AN549+AO549)</f>
        <v>#VALUE!</v>
      </c>
      <c r="AT549" s="445" t="e">
        <f>(SUM(BE549:BF549)-SUM(BE548:BF548))*0.05</f>
        <v>#VALUE!</v>
      </c>
      <c r="AU549" s="446" t="str">
        <f>IF(_tag_month_day!CC539="","",IF(_tag_month_day!CC539&gt;0,_tag_month_day!CD539,_tag_month_day!CE539))</f>
        <v/>
      </c>
      <c r="AV549" s="447" t="str">
        <f>IF(_tag_month_day!L539="","",_tag_month_day!L539/100)</f>
        <v/>
      </c>
      <c r="AW549" s="431">
        <f>AW548</f>
        <v>0</v>
      </c>
      <c r="AX549" s="431">
        <f>AX548</f>
        <v>0</v>
      </c>
      <c r="AY549" s="431" t="str">
        <f>IF(_tag_month_day!M539="","",_tag_month_day!M539/100)</f>
        <v/>
      </c>
      <c r="AZ549" s="431" t="str">
        <f>IF(_tag_month_day!N539="","",_tag_month_day!N539/100)</f>
        <v/>
      </c>
      <c r="BA549" s="431" t="str">
        <f>IF(_tag_month_day!O539="","",_tag_month_day!O539/100)</f>
        <v/>
      </c>
      <c r="BB549" s="448" t="str">
        <f>IF(_tag_month_day!P539="","",_tag_month_day!P539/100)</f>
        <v/>
      </c>
      <c r="BC549" s="448">
        <f>BC548</f>
        <v>0</v>
      </c>
      <c r="BD549" s="448" t="str">
        <f>IF(_tag_month_day!Q539="","",_tag_month_day!Q539/100)</f>
        <v/>
      </c>
      <c r="BE549" s="449" t="str">
        <f>IF(_tag_month_day!R539="","",_tag_month_day!R539/100)</f>
        <v/>
      </c>
      <c r="BF549" s="388" t="e">
        <f>(AU549*(100+BE549*100))/(AJ549-AU549)/100</f>
        <v>#VALUE!</v>
      </c>
      <c r="BG549" s="450" t="e">
        <f>BE549+BF549</f>
        <v>#VALUE!</v>
      </c>
      <c r="BH549" s="451" t="e">
        <f>SUM(AV549:BF549)</f>
        <v>#VALUE!</v>
      </c>
      <c r="BI549" s="452" t="e">
        <f>IF(CX549=0,BI548,(DK549*查询!$R$5+DL549*查询!$Q$5+DM549*查询!$N$5+DN549*查询!$O$5+DO549*查询!$P$5)*AF549/CX549)</f>
        <v>#VALUE!</v>
      </c>
      <c r="BJ549" s="452" t="e">
        <f>IF(CX549=0,BJ548,(DP549*查询!$S$5+DQ549*查询!$T$5+DR549*查询!$U$5)*AF549/CX549)</f>
        <v>#VALUE!</v>
      </c>
      <c r="BK549" s="452">
        <f>BK548</f>
        <v>1</v>
      </c>
      <c r="BL549" s="453" t="e">
        <f>SUMPRODUCT((AV549:BA549)*(GS549:GX549))/((GS549:GX549)+SUM(BB549:BD549)*GY549+BG549*GZ549)</f>
        <v>#VALUE!</v>
      </c>
      <c r="BM549" s="453" t="e">
        <f>BK549*($AV549*FB549+$AW549*FD549+$AX549*FI549+$AY549*FN549+$AZ549*FS549+$BA549*FX549+$BG549*GE549)/(AV549*EY549+AX549*FK549+AW549*FF549+AY549*FP549+AZ549*FU549+BA549*FZ549+BG549*GG549+BB549*GK549+BC549*GN549+BD549*GP549)</f>
        <v>#VALUE!</v>
      </c>
      <c r="BN549" s="453" t="e">
        <f>($AV549*FC549+$AX549*FJ549+$AW549*FE549+$AY549*FO549+$AZ549*FT549+$BA549*FY549+$BG549*GF549)/($AV549*FA549+BG549*GH549+BB549*GL549+BC549*GO549+BD549*GQ549+BA549*GA549)</f>
        <v>#VALUE!</v>
      </c>
      <c r="BO549" s="454" t="e">
        <f>SUMPRODUCT(AV549:BA549*GS549:GX549)/(GS549:GX549+(BB549+BC549+BD549)*GY549+BG549)</f>
        <v>#VALUE!</v>
      </c>
      <c r="BP549" s="454" t="e">
        <f>SUMPRODUCT(AV549:BA549*GS549:GX549)/(GS549:GX549+(BB549+BC549+BD549)*GY549+BG549)</f>
        <v>#VALUE!</v>
      </c>
      <c r="BQ549" s="454" t="e">
        <f>SUMPRODUCT(AV549:BA549*GS549:GX549)/(GS549:GX549+(BB549+BC549+BD549)*GY549+BG549)</f>
        <v>#VALUE!</v>
      </c>
      <c r="BR549" s="453" t="str">
        <f>IF(_tag_month_day!T539="","",_tag_month_day!T539)</f>
        <v/>
      </c>
      <c r="BS549" s="453" t="str">
        <f>IF(_tag_month_day!U539="","",_tag_month_day!U539)</f>
        <v/>
      </c>
      <c r="BT549" s="455" t="str">
        <f>IF(CK549="","",IF((CK549&gt;=BV549-0.12)*(CK549&lt;=BV549+0.12),"合格","不合格"))</f>
        <v/>
      </c>
      <c r="BU549" s="456" t="str">
        <f>IF(_tag_month_day!V539="","",_tag_month_day!V539)</f>
        <v/>
      </c>
      <c r="BV549" s="457" t="str">
        <f>IF(_tag_month_day!W539="","",_tag_month_day!W539)</f>
        <v/>
      </c>
      <c r="BW549" s="458" t="str">
        <f>IF(_tag_month_day!X539="","",_tag_month_day!X539)</f>
        <v/>
      </c>
      <c r="BX549" s="458" t="str">
        <f>IF(_tag_month_day!Y539="","",_tag_month_day!Y539)</f>
        <v/>
      </c>
      <c r="BY549" s="459">
        <f ca="1">L549</f>
        <v>43608.499999998698</v>
      </c>
      <c r="BZ549" s="460"/>
      <c r="CA549" s="461"/>
      <c r="CB549" s="424" t="str">
        <f>IF(_tag_month_day!Z539="","",_tag_month_day!Z539)</f>
        <v/>
      </c>
      <c r="CC549" s="424" t="str">
        <f>IF(_tag_month_day!AA539="","",_tag_month_day!AA539)</f>
        <v/>
      </c>
      <c r="CD549" s="424" t="str">
        <f>IF(_tag_month_day!AB539="","",_tag_month_day!AB539)</f>
        <v/>
      </c>
      <c r="CE549" s="424" t="str">
        <f>IF(_tag_month_day!AC539="","",_tag_month_day!AC539)</f>
        <v/>
      </c>
      <c r="CF549" s="424" t="str">
        <f>IF(_tag_month_day!AD539="","",_tag_month_day!AD539)</f>
        <v/>
      </c>
      <c r="CG549" s="424" t="str">
        <f>IF(_tag_month_day!AE539="","",_tag_month_day!AE539)</f>
        <v/>
      </c>
      <c r="CH549" s="424" t="str">
        <f>IF(_tag_month_day!AF539="","",_tag_month_day!AF539)</f>
        <v/>
      </c>
      <c r="CI549" s="424" t="str">
        <f>IF(_tag_month_day!AG539="","",_tag_month_day!AG539)</f>
        <v/>
      </c>
      <c r="CJ549" s="424" t="str">
        <f>IF(_tag_month_day!AH539="","",_tag_month_day!AH539)</f>
        <v/>
      </c>
      <c r="CK549" s="424" t="str">
        <f>IF(_tag_month_day!AI539="","",_tag_month_day!AI539)</f>
        <v/>
      </c>
      <c r="CL549" s="4" t="str">
        <f>IF(_tag_month_day!AJ539="","",_tag_month_day!AJ539)</f>
        <v/>
      </c>
      <c r="CM549" s="4" t="str">
        <f>IF(_tag_month_day!AK539="","",_tag_month_day!AK539)</f>
        <v/>
      </c>
      <c r="CN549" s="4" t="str">
        <f>IF(_tag_month_day!AL539="","",_tag_month_day!AL539)</f>
        <v/>
      </c>
      <c r="CO549" s="4" t="str">
        <f>IF(_tag_month_day!AM539="","",_tag_month_day!AM539)</f>
        <v/>
      </c>
      <c r="CP549" s="4" t="str">
        <f>IF(_tag_month_day!AN539="","",_tag_month_day!AN539)</f>
        <v/>
      </c>
      <c r="CQ549" s="4" t="str">
        <f>IF(_tag_month_day!AO539="","",_tag_month_day!AO539)</f>
        <v/>
      </c>
      <c r="CR549" s="462" t="str">
        <f>IF(_tag_month_day!AP539="","",_tag_month_day!AP539)</f>
        <v/>
      </c>
      <c r="CS549" s="463" t="str">
        <f>IF(_tag_month_day!AQ539="","",_tag_month_day!AQ539)</f>
        <v/>
      </c>
      <c r="CT549" s="4" t="str">
        <f>IF(_tag_month_day!AR539="","",_tag_month_day!AR539)</f>
        <v/>
      </c>
      <c r="CU549" s="464" t="e">
        <f>DU549/AJ549</f>
        <v>#VALUE!</v>
      </c>
      <c r="CV549" s="451" t="e">
        <f>BG549/BH549</f>
        <v>#VALUE!</v>
      </c>
      <c r="CW549" s="465" t="e">
        <f>AJ549*(1-CV549)*CU549*AF549</f>
        <v>#VALUE!</v>
      </c>
      <c r="CX549" s="465" t="e">
        <f>CW549*94%</f>
        <v>#VALUE!</v>
      </c>
      <c r="CY549" s="466" t="e">
        <f>IF(CX549=0,0,DS549/(DS549+CX549))</f>
        <v>#VALUE!</v>
      </c>
      <c r="CZ549" s="465" t="e">
        <f>$AJ549*EF549</f>
        <v>#VALUE!</v>
      </c>
      <c r="DA549" s="465" t="e">
        <f>$AJ549*EG549</f>
        <v>#VALUE!</v>
      </c>
      <c r="DB549" s="465" t="e">
        <f>$AJ549*EH549</f>
        <v>#VALUE!</v>
      </c>
      <c r="DC549" s="465" t="e">
        <f>$AJ549*EI549</f>
        <v>#VALUE!</v>
      </c>
      <c r="DD549" s="465" t="e">
        <f>$AJ549*EJ549</f>
        <v>#VALUE!</v>
      </c>
      <c r="DE549" s="465" t="e">
        <f>$AJ549*EK549</f>
        <v>#VALUE!</v>
      </c>
      <c r="DF549" s="465" t="e">
        <f>$AJ549*EL549</f>
        <v>#VALUE!</v>
      </c>
      <c r="DG549" s="465" t="e">
        <f>$AJ549*EM549</f>
        <v>#VALUE!</v>
      </c>
      <c r="DH549" s="465" t="e">
        <f>$AJ549*EN549</f>
        <v>#VALUE!</v>
      </c>
      <c r="DI549" s="465" t="e">
        <f>$AJ549*EO549</f>
        <v>#VALUE!</v>
      </c>
      <c r="DJ549" s="465" t="e">
        <f>CZ549*(1-EP549)</f>
        <v>#VALUE!</v>
      </c>
      <c r="DK549" s="465" t="e">
        <f>DA549*(1-ER549)</f>
        <v>#VALUE!</v>
      </c>
      <c r="DL549" s="465" t="e">
        <f>DB549*(1-EQ549)</f>
        <v>#VALUE!</v>
      </c>
      <c r="DM549" s="465" t="e">
        <f>DC549*(1-ES549)</f>
        <v>#VALUE!</v>
      </c>
      <c r="DN549" s="465" t="e">
        <f>DD549*(1-ET549)</f>
        <v>#VALUE!</v>
      </c>
      <c r="DO549" s="465" t="e">
        <f>DE549</f>
        <v>#VALUE!</v>
      </c>
      <c r="DP549" s="465" t="e">
        <f>DF549*(1-EU549)</f>
        <v>#VALUE!</v>
      </c>
      <c r="DQ549" s="465" t="e">
        <f>DG549*(1-EV549)</f>
        <v>#VALUE!</v>
      </c>
      <c r="DR549" s="465" t="e">
        <f>DH549*(1-EW549)</f>
        <v>#VALUE!</v>
      </c>
      <c r="DS549" s="465" t="e">
        <f>DI549</f>
        <v>#VALUE!</v>
      </c>
      <c r="DT549" s="465" t="e">
        <f>SUM(DJ549:DS549)</f>
        <v>#VALUE!</v>
      </c>
      <c r="DU549" s="465" t="e">
        <f>(GS549:GX549)+(DP549+DQ549+DR549)*GY549+DS549</f>
        <v>#VALUE!</v>
      </c>
      <c r="DV549" s="451" t="e">
        <f>AV549/$BH549/(1-EP549)</f>
        <v>#VALUE!</v>
      </c>
      <c r="DW549" s="451" t="e">
        <f>AW549/$BH549/(1-ER549)</f>
        <v>#VALUE!</v>
      </c>
      <c r="DX549" s="451" t="e">
        <f>AX549/$BH549/(1-EQ549)</f>
        <v>#VALUE!</v>
      </c>
      <c r="DY549" s="451" t="e">
        <f>AY549/$BH549/(1-ES549)</f>
        <v>#VALUE!</v>
      </c>
      <c r="DZ549" s="451" t="e">
        <f>AZ549/$BH549/(1-ET549)</f>
        <v>#VALUE!</v>
      </c>
      <c r="EA549" s="451" t="e">
        <f>BA549/$BH549/(1-AX549)</f>
        <v>#VALUE!</v>
      </c>
      <c r="EB549" s="451" t="e">
        <f>BB549/$BH549/(1-EU549)</f>
        <v>#VALUE!</v>
      </c>
      <c r="EC549" s="451" t="e">
        <f>BC549/$BH549/(1-EV549)</f>
        <v>#VALUE!</v>
      </c>
      <c r="ED549" s="451" t="e">
        <f>BD549/$BH549/(1-EW549)</f>
        <v>#VALUE!</v>
      </c>
      <c r="EE549" s="451" t="e">
        <f>BG549/BH549</f>
        <v>#VALUE!</v>
      </c>
      <c r="EF549" s="451" t="e">
        <f>DV549/SUM($DV549:$EE549)</f>
        <v>#VALUE!</v>
      </c>
      <c r="EG549" s="451" t="e">
        <f>DW549/SUM($DV549:$EE549)</f>
        <v>#VALUE!</v>
      </c>
      <c r="EH549" s="451" t="e">
        <f>DX549/SUM($DV549:$EE549)</f>
        <v>#VALUE!</v>
      </c>
      <c r="EI549" s="451" t="e">
        <f>DY549/SUM($DV549:$EE549)</f>
        <v>#VALUE!</v>
      </c>
      <c r="EJ549" s="451" t="e">
        <f>DZ549/SUM($DV549:$EE549)</f>
        <v>#VALUE!</v>
      </c>
      <c r="EK549" s="451" t="e">
        <f>EA549/SUM($DV549:$EE549)</f>
        <v>#VALUE!</v>
      </c>
      <c r="EL549" s="451" t="e">
        <f>EB549/SUM($DV549:$EE549)</f>
        <v>#VALUE!</v>
      </c>
      <c r="EM549" s="451" t="e">
        <f>EC549/SUM($DV549:$EE549)</f>
        <v>#VALUE!</v>
      </c>
      <c r="EN549" s="451" t="e">
        <f>ED549/SUM($DV549:$EE549)</f>
        <v>#VALUE!</v>
      </c>
      <c r="EO549" s="451" t="e">
        <f>EE549/SUM($DV549:$EE549)</f>
        <v>#VALUE!</v>
      </c>
      <c r="EP549" s="450">
        <f>EP548</f>
        <v>0.080000000000000002</v>
      </c>
      <c r="EQ549" s="450">
        <f>EQ548</f>
        <v>0.014999999999999999</v>
      </c>
      <c r="ER549" s="450">
        <f>ER548</f>
        <v>0.014999999999999999</v>
      </c>
      <c r="ES549" s="450">
        <f>ES548</f>
        <v>0.014999999999999999</v>
      </c>
      <c r="ET549" s="450">
        <f>ET548</f>
        <v>0.014999999999999999</v>
      </c>
      <c r="EU549" s="450">
        <f>EU548</f>
        <v>0.089999999999999997</v>
      </c>
      <c r="EV549" s="450">
        <f>EV548</f>
        <v>0.089999999999999997</v>
      </c>
      <c r="EW549" s="450">
        <f>EW548</f>
        <v>0.089999999999999997</v>
      </c>
      <c r="EX549" s="431" t="str">
        <f>IF(_tag_month_day!AS539="","",_tag_month_day!AS539/100)</f>
        <v/>
      </c>
      <c r="EY549" s="431" t="str">
        <f>IF(_tag_month_day!AT539="","",_tag_month_day!AT539/100)</f>
        <v/>
      </c>
      <c r="EZ549" s="431" t="str">
        <f>IF(_tag_month_day!AU539="","",_tag_month_day!AU539/100)</f>
        <v/>
      </c>
      <c r="FA549" s="431" t="str">
        <f>IF(_tag_month_day!AV539="","",_tag_month_day!AV539/100)</f>
        <v/>
      </c>
      <c r="FB549" s="431" t="str">
        <f>IF(_tag_month_day!AW539="","",_tag_month_day!AW539/100)</f>
        <v/>
      </c>
      <c r="FC549" s="431" t="str">
        <f>IF(_tag_month_day!AX539="","",_tag_month_day!AX539/100)</f>
        <v/>
      </c>
      <c r="FD549" s="449" t="str">
        <f>IF(_tag_month_day!AY539="","",_tag_month_day!AY539/100)</f>
        <v/>
      </c>
      <c r="FE549" s="449" t="str">
        <f>IF(_tag_month_day!AZ539="","",_tag_month_day!AZ539/100)</f>
        <v/>
      </c>
      <c r="FF549" s="449" t="str">
        <f>IF(_tag_month_day!BA539="","",_tag_month_day!BA539/100)</f>
        <v/>
      </c>
      <c r="FG549" s="449" t="str">
        <f>IF(_tag_month_day!BB539="","",_tag_month_day!BB539/100)</f>
        <v/>
      </c>
      <c r="FH549" s="467" t="str">
        <f>IF(_tag_month_day!BC539="","",_tag_month_day!BC539/100)</f>
        <v/>
      </c>
      <c r="FI549" s="449">
        <f>FI548</f>
        <v>0.40999999999999998</v>
      </c>
      <c r="FJ549" s="449">
        <f>FJ548</f>
        <v>0.11</v>
      </c>
      <c r="FK549" s="449">
        <f>FK548</f>
        <v>0.014999999999999999</v>
      </c>
      <c r="FL549" s="449">
        <f>FL548</f>
        <v>0</v>
      </c>
      <c r="FM549" s="467">
        <f>FM548</f>
        <v>0.0001</v>
      </c>
      <c r="FN549" s="449">
        <f>FN548</f>
        <v>0.32000000000000001</v>
      </c>
      <c r="FO549" s="449">
        <f>FO548</f>
        <v>0.20000000000000001</v>
      </c>
      <c r="FP549" s="449">
        <f>FP548</f>
        <v>0.01</v>
      </c>
      <c r="FQ549" s="449">
        <f>FQ548</f>
        <v>0</v>
      </c>
      <c r="FR549" s="467">
        <f>FR548</f>
        <v>0.0001</v>
      </c>
      <c r="FS549" s="449" t="str">
        <f>IF(_tag_month_day!BD539="","",_tag_month_day!BD539/100)</f>
        <v/>
      </c>
      <c r="FT549" s="449" t="str">
        <f>IF(_tag_month_day!BE539="","",_tag_month_day!BE539/100)</f>
        <v/>
      </c>
      <c r="FU549" s="449" t="str">
        <f>IF(_tag_month_day!BF539="","",_tag_month_day!BF539/100)</f>
        <v/>
      </c>
      <c r="FV549" s="449" t="str">
        <f>IF(_tag_month_day!BG539="","",_tag_month_day!BG539/100)</f>
        <v/>
      </c>
      <c r="FW549" s="467" t="str">
        <f>IF(_tag_month_day!BH539="","",_tag_month_day!BH539/100)</f>
        <v/>
      </c>
      <c r="FX549" s="449" t="str">
        <f>IF(_tag_month_day!BI539="","",_tag_month_day!BI539/100)</f>
        <v/>
      </c>
      <c r="FY549" s="449" t="str">
        <f>IF(_tag_month_day!BJ539="","",_tag_month_day!BJ539/100)</f>
        <v/>
      </c>
      <c r="FZ549" s="468" t="str">
        <f>IF(_tag_month_day!BK539="","",_tag_month_day!BK539/100)</f>
        <v/>
      </c>
      <c r="GA549" s="449" t="str">
        <f>IF(_tag_month_day!BL539="","",_tag_month_day!BL539/100)</f>
        <v/>
      </c>
      <c r="GB549" s="467" t="str">
        <f>IF(_tag_month_day!BM539="","",_tag_month_day!BM539/100)</f>
        <v/>
      </c>
      <c r="GC549" s="431" t="str">
        <f>IF(_tag_month_day!BN539="","",_tag_month_day!BN539/100)</f>
        <v/>
      </c>
      <c r="GD549" s="431" t="str">
        <f>IF(_tag_month_day!BO539="","",_tag_month_day!BO539/100)</f>
        <v/>
      </c>
      <c r="GE549" s="431" t="str">
        <f>IF(_tag_month_day!BP539="","",_tag_month_day!BP539/100)</f>
        <v/>
      </c>
      <c r="GF549" s="431" t="str">
        <f>IF(_tag_month_day!BQ539="","",_tag_month_day!BQ539/100)</f>
        <v/>
      </c>
      <c r="GG549" s="431" t="str">
        <f>IF(_tag_month_day!BR539="","",_tag_month_day!BR539/100)</f>
        <v/>
      </c>
      <c r="GH549" s="431" t="str">
        <f>IF(_tag_month_day!BS539="","",_tag_month_day!BS539/100)</f>
        <v/>
      </c>
      <c r="GI549" s="467" t="str">
        <f>IF(_tag_month_day!BT539="","",_tag_month_day!BT539/100)</f>
        <v/>
      </c>
      <c r="GJ549" s="469" t="str">
        <f>IF(_tag_month_day!BU539="","",_tag_month_day!BU539/100)</f>
        <v/>
      </c>
      <c r="GK549" s="470">
        <f>GK548</f>
        <v>0.070000000000000007</v>
      </c>
      <c r="GL549" s="470">
        <f>GL548</f>
        <v>0.029999999999999999</v>
      </c>
      <c r="GM549" s="471" t="str">
        <f>IF(_tag_month_day!BX539="","",_tag_month_day!BX539/100)</f>
        <v/>
      </c>
      <c r="GN549" s="470">
        <f>GN548</f>
        <v>0.070000000000000007</v>
      </c>
      <c r="GO549" s="470">
        <f>GO548</f>
        <v>0.029999999999999999</v>
      </c>
      <c r="GP549" s="470">
        <f>GP548</f>
        <v>0.089999999999999997</v>
      </c>
      <c r="GQ549" s="470">
        <f>GQ548</f>
        <v>0.029999999999999999</v>
      </c>
      <c r="GR549" s="471" t="str">
        <f>IF(_tag_month_day!CA539="","",_tag_month_day!CA539/100)</f>
        <v/>
      </c>
      <c r="GS549" s="472">
        <f>GS548</f>
        <v>0.95299999999999996</v>
      </c>
      <c r="GT549" s="472">
        <f>GT548</f>
        <v>0.55000000000000004</v>
      </c>
      <c r="GU549" s="472">
        <f>GU548</f>
        <v>0.55000000000000004</v>
      </c>
      <c r="GV549" s="472">
        <f>GV548</f>
        <v>0.55000000000000004</v>
      </c>
      <c r="GW549" s="472">
        <f>GW548</f>
        <v>0.5</v>
      </c>
      <c r="GX549" s="472">
        <f>GX548</f>
        <v>0.93500000000000005</v>
      </c>
      <c r="GY549" s="472">
        <f>GY548</f>
        <v>0.14999999999999999</v>
      </c>
      <c r="GZ549" s="472">
        <f>GZ548</f>
        <v>1</v>
      </c>
      <c r="HA549" s="474">
        <f>HA548</f>
        <v>0.047</v>
      </c>
      <c r="HB549" s="474">
        <f>HB548</f>
        <v>0.45000000000000001</v>
      </c>
      <c r="HC549" s="474">
        <f>HC548</f>
        <v>0.45000000000000001</v>
      </c>
      <c r="HD549" s="474">
        <f>HD548</f>
        <v>0.45000000000000001</v>
      </c>
      <c r="HE549" s="474">
        <f>HE548</f>
        <v>0.5</v>
      </c>
      <c r="HF549" s="474">
        <f>HF548</f>
        <v>0.065000000000000002</v>
      </c>
      <c r="HG549" s="474">
        <f>HG548</f>
        <v>0.84999999999999998</v>
      </c>
      <c r="HH549" s="474">
        <f>HH548</f>
        <v>0</v>
      </c>
      <c r="HI549" s="10">
        <f>IF(BZ549&lt;&gt;"",CK549-BV549,0)</f>
        <v>0</v>
      </c>
      <c r="HJ549" s="10" t="e">
        <f>IF(AJ549&gt;0,AH549-AJ549,0)</f>
        <v>#VALUE!</v>
      </c>
      <c r="HK549" s="466">
        <f>HK548</f>
        <v>0.84999999999999998</v>
      </c>
      <c r="HL549" s="424">
        <f>HL548</f>
        <v>550000</v>
      </c>
      <c r="HM549" s="424">
        <f>HM548</f>
        <v>480000</v>
      </c>
      <c r="HN549" s="465" t="e">
        <f>(DJ549*EZ549+DK549*FH549+DL549*FM549+DM549*FR549+DN549*FW549+DO549*GB549+DS549*GI549+DP549*GM549+DR549*GR549)*1000*2</f>
        <v>#VALUE!</v>
      </c>
      <c r="HO549" s="465" t="e">
        <f>HN549*HK549*$HO$2/HL549*1000000</f>
        <v>#VALUE!</v>
      </c>
      <c r="HP549" s="465" t="e">
        <f>HN549*HK549*$HP$2/HM549*1000000</f>
        <v>#VALUE!</v>
      </c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</row>
    <row customFormat="1" r="550" s="0">
      <c r="A550" s="420">
        <v>539</v>
      </c>
      <c r="B550" s="421">
        <f ca="1">IF(D550=D549,B549,IF(D550="夜班",B549+1,B549))</f>
        <v>43608</v>
      </c>
      <c r="C550" s="422">
        <f>C549</f>
        <v>0.041666666666666699</v>
      </c>
      <c r="D550" s="10" t="str">
        <f ca="1">IF(HOUR(G550)&lt;8,"夜班",IF(HOUR(G550)&lt;16,"白班",IF(HOUR(G550)&lt;24,"中班",0)))</f>
        <v>白班</v>
      </c>
      <c r="E550" s="10" t="e">
        <f ca="1">IF(F550=1,"甲",IF(F550=2,"乙",IF(F550=3,"丙",IF(F550=4,"丁",""))))</f>
        <v>#REF!</v>
      </c>
      <c r="F550" s="10" t="e">
        <f ca="1">SUMPRODUCT((成本日报!$A$3:$A$95=计划!B550)*(成本日报!$B$3:$B$95=计划!$D550),成本日报!$C$3:$C$95)</f>
        <v>#REF!</v>
      </c>
      <c r="G550" s="423">
        <f ca="1">G549+C549</f>
        <v>43608.416666665362</v>
      </c>
      <c r="H550" s="423">
        <f ca="1">$G550+$C550/60*10+$C550*0</f>
        <v>43608.423611109807</v>
      </c>
      <c r="I550" s="423">
        <f ca="1">$G550+$C550/60*18+$C550*0</f>
        <v>43608.429166665359</v>
      </c>
      <c r="J550" s="423">
        <f ca="1">$G550+$C550/60*0+$C550*1</f>
        <v>43608.458333332026</v>
      </c>
      <c r="K550" s="423">
        <f ca="1">$G550+$C550/60*30+$C550*2</f>
        <v>43608.520833332033</v>
      </c>
      <c r="L550" s="423">
        <f ca="1">$G550+$C550/60*0+$C550*3</f>
        <v>43608.541666665362</v>
      </c>
      <c r="M550" s="424" t="str">
        <f>IF(_tag_month_day!A540="","",_tag_month_day!A540)</f>
        <v/>
      </c>
      <c r="N550" s="424" t="str">
        <f>IF(_tag_month_day!B540="","",_tag_month_day!B540)</f>
        <v/>
      </c>
      <c r="O550" s="425" t="e">
        <f>IF(M550+N550=0,"",M550+N550)</f>
        <v>#VALUE!</v>
      </c>
      <c r="P550" s="424" t="str">
        <f>IF(_tag_month_day!C540="","",_tag_month_day!C540)</f>
        <v/>
      </c>
      <c r="Q550" s="424" t="str">
        <f>IF(_tag_month_day!D540="","",_tag_month_day!D540)</f>
        <v/>
      </c>
      <c r="R550" s="426" t="str">
        <f>IF(_tag_month_day!CB540="","",_tag_month_day!CB540/100)</f>
        <v/>
      </c>
      <c r="S550" s="427" t="str">
        <f>IF(_tag_month_day!E540="","",_tag_month_day!E540)</f>
        <v/>
      </c>
      <c r="T550" s="427" t="str">
        <f>IF(_tag_month_day!F540="","",_tag_month_day!F540)</f>
        <v/>
      </c>
      <c r="U550" s="428" t="e">
        <f>S550+T550</f>
        <v>#VALUE!</v>
      </c>
      <c r="V550" s="429" t="e">
        <f>U550/AJ550</f>
        <v>#VALUE!</v>
      </c>
      <c r="W550" s="430" t="str">
        <f>IF(_jhy_month_day!A540="","",_jhy_month_day!A540)</f>
        <v/>
      </c>
      <c r="X550" s="431" t="str">
        <f>IF(_jhy_month_day!B540="","",_jhy_month_day!B540/100)</f>
        <v/>
      </c>
      <c r="Y550" s="431" t="str">
        <f>IF(_jhy_month_day!C540="","",_jhy_month_day!C540/100)</f>
        <v/>
      </c>
      <c r="Z550" s="432">
        <f>Z546+1</f>
        <v>135</v>
      </c>
      <c r="AA550" s="433" t="str">
        <f>IF(_tag_month_day!G540="","",_tag_month_day!G540/100)</f>
        <v/>
      </c>
      <c r="AB550" s="433" t="str">
        <f>IF(_tag_month_day!H540="","",_tag_month_day!H540/100)</f>
        <v/>
      </c>
      <c r="AC550" s="434">
        <f>IF(X550="",AC549,BK550*($AV549*X550+$AW549*FD549+$AX549*FI549+$AY549*FN549+$AZ549*FS549+$BA549*FX549+$BG549*GE549)/(AV549*Y550+AX549*FK549+AW549*FF549+AY549*FP549+AZ549*FU549+BA549*FZ549+BG549*GG549+BB549*GK549+BC549*GN549+BD549*GP549))</f>
        <v>1.59963432013121</v>
      </c>
      <c r="AD550" s="435" t="str">
        <f>IF(AC550=AC549,"",AC550-AC549)</f>
        <v/>
      </c>
      <c r="AE550" s="436" t="str">
        <f>IF(1-AF550=0,"",(1-AF550))</f>
        <v/>
      </c>
      <c r="AF550" s="437">
        <v>1</v>
      </c>
      <c r="AG550" s="10" t="str">
        <f>AG549</f>
        <v>9A3</v>
      </c>
      <c r="AH550" s="438" t="str">
        <f>AH549</f>
        <v/>
      </c>
      <c r="AI550" s="424"/>
      <c r="AJ550" s="10" t="str">
        <f>IF(_tag_month_day!I540="","",_tag_month_day!I540)</f>
        <v/>
      </c>
      <c r="AK550" s="440"/>
      <c r="AL550" s="440"/>
      <c r="AM550" s="440"/>
      <c r="AN550" s="441">
        <f>AN549</f>
        <v>2</v>
      </c>
      <c r="AO550" s="441">
        <f>AO549</f>
        <v>8</v>
      </c>
      <c r="AP550" s="442" t="e">
        <f>(IF(AN550=0,AS549,AS549*(1+AO550/AN550)/(AR550+AO550/AN550)))+AT550</f>
        <v>#VALUE!</v>
      </c>
      <c r="AQ550" s="443" t="str">
        <f>IF(_tag_month_day!J540="","",_tag_month_day!J540/100)</f>
        <v/>
      </c>
      <c r="AR550" s="444">
        <f>AR549</f>
        <v>1.3</v>
      </c>
      <c r="AS550" s="445" t="e">
        <f>AQ550*(AN550*AR550+AO550)/(AN550+AO550)</f>
        <v>#VALUE!</v>
      </c>
      <c r="AT550" s="445" t="e">
        <f>(SUM(BE550:BF550)-SUM(BE549:BF549))*0.05</f>
        <v>#VALUE!</v>
      </c>
      <c r="AU550" s="446" t="str">
        <f>IF(_tag_month_day!CC540="","",IF(_tag_month_day!CC540&gt;0,_tag_month_day!CD540,_tag_month_day!CE540))</f>
        <v/>
      </c>
      <c r="AV550" s="447" t="str">
        <f>IF(_tag_month_day!L540="","",_tag_month_day!L540/100)</f>
        <v/>
      </c>
      <c r="AW550" s="431">
        <f>AW549</f>
        <v>0</v>
      </c>
      <c r="AX550" s="431">
        <f>AX549</f>
        <v>0</v>
      </c>
      <c r="AY550" s="431" t="str">
        <f>IF(_tag_month_day!M540="","",_tag_month_day!M540/100)</f>
        <v/>
      </c>
      <c r="AZ550" s="431" t="str">
        <f>IF(_tag_month_day!N540="","",_tag_month_day!N540/100)</f>
        <v/>
      </c>
      <c r="BA550" s="431" t="str">
        <f>IF(_tag_month_day!O540="","",_tag_month_day!O540/100)</f>
        <v/>
      </c>
      <c r="BB550" s="448" t="str">
        <f>IF(_tag_month_day!P540="","",_tag_month_day!P540/100)</f>
        <v/>
      </c>
      <c r="BC550" s="448">
        <f>BC549</f>
        <v>0</v>
      </c>
      <c r="BD550" s="448" t="str">
        <f>IF(_tag_month_day!Q540="","",_tag_month_day!Q540/100)</f>
        <v/>
      </c>
      <c r="BE550" s="449" t="str">
        <f>IF(_tag_month_day!R540="","",_tag_month_day!R540/100)</f>
        <v/>
      </c>
      <c r="BF550" s="388" t="e">
        <f>(AU550*(100+BE550*100))/(AJ550-AU550)/100</f>
        <v>#VALUE!</v>
      </c>
      <c r="BG550" s="450" t="e">
        <f>BE550+BF550</f>
        <v>#VALUE!</v>
      </c>
      <c r="BH550" s="451" t="e">
        <f>SUM(AV550:BF550)</f>
        <v>#VALUE!</v>
      </c>
      <c r="BI550" s="452" t="e">
        <f>IF(CX550=0,BI549,(DK550*查询!$R$5+DL550*查询!$Q$5+DM550*查询!$N$5+DN550*查询!$O$5+DO550*查询!$P$5)*AF550/CX550)</f>
        <v>#VALUE!</v>
      </c>
      <c r="BJ550" s="452" t="e">
        <f>IF(CX550=0,BJ549,(DP550*查询!$S$5+DQ550*查询!$T$5+DR550*查询!$U$5)*AF550/CX550)</f>
        <v>#VALUE!</v>
      </c>
      <c r="BK550" s="452">
        <f>BK549</f>
        <v>1</v>
      </c>
      <c r="BL550" s="453" t="e">
        <f>SUMPRODUCT((AV550:BA550)*(GS550:GX550))/((GS550:GX550)+SUM(BB550:BD550)*GY550+BG550*GZ550)</f>
        <v>#VALUE!</v>
      </c>
      <c r="BM550" s="453" t="e">
        <f>BK550*($AV550*FB550+$AW550*FD550+$AX550*FI550+$AY550*FN550+$AZ550*FS550+$BA550*FX550+$BG550*GE550)/(AV550*EY550+AX550*FK550+AW550*FF550+AY550*FP550+AZ550*FU550+BA550*FZ550+BG550*GG550+BB550*GK550+BC550*GN550+BD550*GP550)</f>
        <v>#VALUE!</v>
      </c>
      <c r="BN550" s="453" t="e">
        <f>($AV550*FC550+$AX550*FJ550+$AW550*FE550+$AY550*FO550+$AZ550*FT550+$BA550*FY550+$BG550*GF550)/($AV550*FA550+BG550*GH550+BB550*GL550+BC550*GO550+BD550*GQ550+BA550*GA550)</f>
        <v>#VALUE!</v>
      </c>
      <c r="BO550" s="454" t="e">
        <f>SUMPRODUCT(AV550:BA550*GS550:GX550)/(GS550:GX550+(BB550+BC550+BD550)*GY550+BG550)</f>
        <v>#VALUE!</v>
      </c>
      <c r="BP550" s="454" t="e">
        <f>SUMPRODUCT(AV550:BA550*GS550:GX550)/(GS550:GX550+(BB550+BC550+BD550)*GY550+BG550)</f>
        <v>#VALUE!</v>
      </c>
      <c r="BQ550" s="454" t="e">
        <f>SUMPRODUCT(AV550:BA550*GS550:GX550)/(GS550:GX550+(BB550+BC550+BD550)*GY550+BG550)</f>
        <v>#VALUE!</v>
      </c>
      <c r="BR550" s="453" t="str">
        <f>IF(_tag_month_day!T540="","",_tag_month_day!T540)</f>
        <v/>
      </c>
      <c r="BS550" s="453" t="str">
        <f>IF(_tag_month_day!U540="","",_tag_month_day!U540)</f>
        <v/>
      </c>
      <c r="BT550" s="455" t="str">
        <f>IF(CK550="","",IF((CK550&gt;=BV550-0.12)*(CK550&lt;=BV550+0.12),"合格","不合格"))</f>
        <v/>
      </c>
      <c r="BU550" s="456" t="str">
        <f>IF(_tag_month_day!V540="","",_tag_month_day!V540)</f>
        <v/>
      </c>
      <c r="BV550" s="457" t="str">
        <f>IF(_tag_month_day!W540="","",_tag_month_day!W540)</f>
        <v/>
      </c>
      <c r="BW550" s="458" t="str">
        <f>IF(_tag_month_day!X540="","",_tag_month_day!X540)</f>
        <v/>
      </c>
      <c r="BX550" s="458" t="str">
        <f>IF(_tag_month_day!Y540="","",_tag_month_day!Y540)</f>
        <v/>
      </c>
      <c r="BY550" s="459">
        <f ca="1">L550</f>
        <v>43608.541666665362</v>
      </c>
      <c r="BZ550" s="460"/>
      <c r="CA550" s="461"/>
      <c r="CB550" s="424" t="str">
        <f>IF(_tag_month_day!Z540="","",_tag_month_day!Z540)</f>
        <v/>
      </c>
      <c r="CC550" s="424" t="str">
        <f>IF(_tag_month_day!AA540="","",_tag_month_day!AA540)</f>
        <v/>
      </c>
      <c r="CD550" s="424" t="str">
        <f>IF(_tag_month_day!AB540="","",_tag_month_day!AB540)</f>
        <v/>
      </c>
      <c r="CE550" s="424" t="str">
        <f>IF(_tag_month_day!AC540="","",_tag_month_day!AC540)</f>
        <v/>
      </c>
      <c r="CF550" s="424" t="str">
        <f>IF(_tag_month_day!AD540="","",_tag_month_day!AD540)</f>
        <v/>
      </c>
      <c r="CG550" s="424" t="str">
        <f>IF(_tag_month_day!AE540="","",_tag_month_day!AE540)</f>
        <v/>
      </c>
      <c r="CH550" s="424" t="str">
        <f>IF(_tag_month_day!AF540="","",_tag_month_day!AF540)</f>
        <v/>
      </c>
      <c r="CI550" s="424" t="str">
        <f>IF(_tag_month_day!AG540="","",_tag_month_day!AG540)</f>
        <v/>
      </c>
      <c r="CJ550" s="424" t="str">
        <f>IF(_tag_month_day!AH540="","",_tag_month_day!AH540)</f>
        <v/>
      </c>
      <c r="CK550" s="424" t="str">
        <f>IF(_tag_month_day!AI540="","",_tag_month_day!AI540)</f>
        <v/>
      </c>
      <c r="CL550" s="4" t="str">
        <f>IF(_tag_month_day!AJ540="","",_tag_month_day!AJ540)</f>
        <v/>
      </c>
      <c r="CM550" s="4" t="str">
        <f>IF(_tag_month_day!AK540="","",_tag_month_day!AK540)</f>
        <v/>
      </c>
      <c r="CN550" s="4" t="str">
        <f>IF(_tag_month_day!AL540="","",_tag_month_day!AL540)</f>
        <v/>
      </c>
      <c r="CO550" s="4" t="str">
        <f>IF(_tag_month_day!AM540="","",_tag_month_day!AM540)</f>
        <v/>
      </c>
      <c r="CP550" s="4" t="str">
        <f>IF(_tag_month_day!AN540="","",_tag_month_day!AN540)</f>
        <v/>
      </c>
      <c r="CQ550" s="4" t="str">
        <f>IF(_tag_month_day!AO540="","",_tag_month_day!AO540)</f>
        <v/>
      </c>
      <c r="CR550" s="462" t="str">
        <f>IF(_tag_month_day!AP540="","",_tag_month_day!AP540)</f>
        <v/>
      </c>
      <c r="CS550" s="463" t="str">
        <f>IF(_tag_month_day!AQ540="","",_tag_month_day!AQ540)</f>
        <v/>
      </c>
      <c r="CT550" s="4" t="str">
        <f>IF(_tag_month_day!AR540="","",_tag_month_day!AR540)</f>
        <v/>
      </c>
      <c r="CU550" s="464" t="e">
        <f>DU550/AJ550</f>
        <v>#VALUE!</v>
      </c>
      <c r="CV550" s="451" t="e">
        <f>BG550/BH550</f>
        <v>#VALUE!</v>
      </c>
      <c r="CW550" s="465" t="e">
        <f>AJ550*(1-CV550)*CU550*AF550</f>
        <v>#VALUE!</v>
      </c>
      <c r="CX550" s="465" t="e">
        <f>CW550*94%</f>
        <v>#VALUE!</v>
      </c>
      <c r="CY550" s="466" t="e">
        <f>IF(CX550=0,0,DS550/(DS550+CX550))</f>
        <v>#VALUE!</v>
      </c>
      <c r="CZ550" s="465" t="e">
        <f>$AJ550*EF550</f>
        <v>#VALUE!</v>
      </c>
      <c r="DA550" s="465" t="e">
        <f>$AJ550*EG550</f>
        <v>#VALUE!</v>
      </c>
      <c r="DB550" s="465" t="e">
        <f>$AJ550*EH550</f>
        <v>#VALUE!</v>
      </c>
      <c r="DC550" s="465" t="e">
        <f>$AJ550*EI550</f>
        <v>#VALUE!</v>
      </c>
      <c r="DD550" s="465" t="e">
        <f>$AJ550*EJ550</f>
        <v>#VALUE!</v>
      </c>
      <c r="DE550" s="465" t="e">
        <f>$AJ550*EK550</f>
        <v>#VALUE!</v>
      </c>
      <c r="DF550" s="465" t="e">
        <f>$AJ550*EL550</f>
        <v>#VALUE!</v>
      </c>
      <c r="DG550" s="465" t="e">
        <f>$AJ550*EM550</f>
        <v>#VALUE!</v>
      </c>
      <c r="DH550" s="465" t="e">
        <f>$AJ550*EN550</f>
        <v>#VALUE!</v>
      </c>
      <c r="DI550" s="465" t="e">
        <f>$AJ550*EO550</f>
        <v>#VALUE!</v>
      </c>
      <c r="DJ550" s="465" t="e">
        <f>CZ550*(1-EP550)</f>
        <v>#VALUE!</v>
      </c>
      <c r="DK550" s="465" t="e">
        <f>DA550*(1-ER550)</f>
        <v>#VALUE!</v>
      </c>
      <c r="DL550" s="465" t="e">
        <f>DB550*(1-EQ550)</f>
        <v>#VALUE!</v>
      </c>
      <c r="DM550" s="465" t="e">
        <f>DC550*(1-ES550)</f>
        <v>#VALUE!</v>
      </c>
      <c r="DN550" s="465" t="e">
        <f>DD550*(1-ET550)</f>
        <v>#VALUE!</v>
      </c>
      <c r="DO550" s="465" t="e">
        <f>DE550</f>
        <v>#VALUE!</v>
      </c>
      <c r="DP550" s="465" t="e">
        <f>DF550*(1-EU550)</f>
        <v>#VALUE!</v>
      </c>
      <c r="DQ550" s="465" t="e">
        <f>DG550*(1-EV550)</f>
        <v>#VALUE!</v>
      </c>
      <c r="DR550" s="465" t="e">
        <f>DH550*(1-EW550)</f>
        <v>#VALUE!</v>
      </c>
      <c r="DS550" s="465" t="e">
        <f>DI550</f>
        <v>#VALUE!</v>
      </c>
      <c r="DT550" s="465" t="e">
        <f>SUM(DJ550:DS550)</f>
        <v>#VALUE!</v>
      </c>
      <c r="DU550" s="465" t="e">
        <f>(GS550:GX550)+(DP550+DQ550+DR550)*GY550+DS550</f>
        <v>#VALUE!</v>
      </c>
      <c r="DV550" s="451" t="e">
        <f>AV550/$BH550/(1-EP550)</f>
        <v>#VALUE!</v>
      </c>
      <c r="DW550" s="451" t="e">
        <f>AW550/$BH550/(1-ER550)</f>
        <v>#VALUE!</v>
      </c>
      <c r="DX550" s="451" t="e">
        <f>AX550/$BH550/(1-EQ550)</f>
        <v>#VALUE!</v>
      </c>
      <c r="DY550" s="451" t="e">
        <f>AY550/$BH550/(1-ES550)</f>
        <v>#VALUE!</v>
      </c>
      <c r="DZ550" s="451" t="e">
        <f>AZ550/$BH550/(1-ET550)</f>
        <v>#VALUE!</v>
      </c>
      <c r="EA550" s="451" t="e">
        <f>BA550/$BH550/(1-AX550)</f>
        <v>#VALUE!</v>
      </c>
      <c r="EB550" s="451" t="e">
        <f>BB550/$BH550/(1-EU550)</f>
        <v>#VALUE!</v>
      </c>
      <c r="EC550" s="451" t="e">
        <f>BC550/$BH550/(1-EV550)</f>
        <v>#VALUE!</v>
      </c>
      <c r="ED550" s="451" t="e">
        <f>BD550/$BH550/(1-EW550)</f>
        <v>#VALUE!</v>
      </c>
      <c r="EE550" s="451" t="e">
        <f>BG550/BH550</f>
        <v>#VALUE!</v>
      </c>
      <c r="EF550" s="451" t="e">
        <f>DV550/SUM($DV550:$EE550)</f>
        <v>#VALUE!</v>
      </c>
      <c r="EG550" s="451" t="e">
        <f>DW550/SUM($DV550:$EE550)</f>
        <v>#VALUE!</v>
      </c>
      <c r="EH550" s="451" t="e">
        <f>DX550/SUM($DV550:$EE550)</f>
        <v>#VALUE!</v>
      </c>
      <c r="EI550" s="451" t="e">
        <f>DY550/SUM($DV550:$EE550)</f>
        <v>#VALUE!</v>
      </c>
      <c r="EJ550" s="451" t="e">
        <f>DZ550/SUM($DV550:$EE550)</f>
        <v>#VALUE!</v>
      </c>
      <c r="EK550" s="451" t="e">
        <f>EA550/SUM($DV550:$EE550)</f>
        <v>#VALUE!</v>
      </c>
      <c r="EL550" s="451" t="e">
        <f>EB550/SUM($DV550:$EE550)</f>
        <v>#VALUE!</v>
      </c>
      <c r="EM550" s="451" t="e">
        <f>EC550/SUM($DV550:$EE550)</f>
        <v>#VALUE!</v>
      </c>
      <c r="EN550" s="451" t="e">
        <f>ED550/SUM($DV550:$EE550)</f>
        <v>#VALUE!</v>
      </c>
      <c r="EO550" s="451" t="e">
        <f>EE550/SUM($DV550:$EE550)</f>
        <v>#VALUE!</v>
      </c>
      <c r="EP550" s="450">
        <f>EP549</f>
        <v>0.080000000000000002</v>
      </c>
      <c r="EQ550" s="450">
        <f>EQ549</f>
        <v>0.014999999999999999</v>
      </c>
      <c r="ER550" s="450">
        <f>ER549</f>
        <v>0.014999999999999999</v>
      </c>
      <c r="ES550" s="450">
        <f>ES549</f>
        <v>0.014999999999999999</v>
      </c>
      <c r="ET550" s="450">
        <f>ET549</f>
        <v>0.014999999999999999</v>
      </c>
      <c r="EU550" s="450">
        <f>EU549</f>
        <v>0.089999999999999997</v>
      </c>
      <c r="EV550" s="450">
        <f>EV549</f>
        <v>0.089999999999999997</v>
      </c>
      <c r="EW550" s="450">
        <f>EW549</f>
        <v>0.089999999999999997</v>
      </c>
      <c r="EX550" s="431" t="str">
        <f>IF(_tag_month_day!AS540="","",_tag_month_day!AS540/100)</f>
        <v/>
      </c>
      <c r="EY550" s="431" t="str">
        <f>IF(_tag_month_day!AT540="","",_tag_month_day!AT540/100)</f>
        <v/>
      </c>
      <c r="EZ550" s="431" t="str">
        <f>IF(_tag_month_day!AU540="","",_tag_month_day!AU540/100)</f>
        <v/>
      </c>
      <c r="FA550" s="431" t="str">
        <f>IF(_tag_month_day!AV540="","",_tag_month_day!AV540/100)</f>
        <v/>
      </c>
      <c r="FB550" s="431" t="str">
        <f>IF(_tag_month_day!AW540="","",_tag_month_day!AW540/100)</f>
        <v/>
      </c>
      <c r="FC550" s="431" t="str">
        <f>IF(_tag_month_day!AX540="","",_tag_month_day!AX540/100)</f>
        <v/>
      </c>
      <c r="FD550" s="449" t="str">
        <f>IF(_tag_month_day!AY540="","",_tag_month_day!AY540/100)</f>
        <v/>
      </c>
      <c r="FE550" s="449" t="str">
        <f>IF(_tag_month_day!AZ540="","",_tag_month_day!AZ540/100)</f>
        <v/>
      </c>
      <c r="FF550" s="449" t="str">
        <f>IF(_tag_month_day!BA540="","",_tag_month_day!BA540/100)</f>
        <v/>
      </c>
      <c r="FG550" s="449" t="str">
        <f>IF(_tag_month_day!BB540="","",_tag_month_day!BB540/100)</f>
        <v/>
      </c>
      <c r="FH550" s="467" t="str">
        <f>IF(_tag_month_day!BC540="","",_tag_month_day!BC540/100)</f>
        <v/>
      </c>
      <c r="FI550" s="449">
        <f>FI549</f>
        <v>0.40999999999999998</v>
      </c>
      <c r="FJ550" s="449">
        <f>FJ549</f>
        <v>0.11</v>
      </c>
      <c r="FK550" s="449">
        <f>FK549</f>
        <v>0.014999999999999999</v>
      </c>
      <c r="FL550" s="449">
        <f>FL549</f>
        <v>0</v>
      </c>
      <c r="FM550" s="467">
        <f>FM549</f>
        <v>0.0001</v>
      </c>
      <c r="FN550" s="449">
        <f>FN549</f>
        <v>0.32000000000000001</v>
      </c>
      <c r="FO550" s="449">
        <f>FO549</f>
        <v>0.20000000000000001</v>
      </c>
      <c r="FP550" s="449">
        <f>FP549</f>
        <v>0.01</v>
      </c>
      <c r="FQ550" s="449">
        <f>FQ549</f>
        <v>0</v>
      </c>
      <c r="FR550" s="467">
        <f>FR549</f>
        <v>0.0001</v>
      </c>
      <c r="FS550" s="449" t="str">
        <f>IF(_tag_month_day!BD540="","",_tag_month_day!BD540/100)</f>
        <v/>
      </c>
      <c r="FT550" s="449" t="str">
        <f>IF(_tag_month_day!BE540="","",_tag_month_day!BE540/100)</f>
        <v/>
      </c>
      <c r="FU550" s="449" t="str">
        <f>IF(_tag_month_day!BF540="","",_tag_month_day!BF540/100)</f>
        <v/>
      </c>
      <c r="FV550" s="449" t="str">
        <f>IF(_tag_month_day!BG540="","",_tag_month_day!BG540/100)</f>
        <v/>
      </c>
      <c r="FW550" s="467" t="str">
        <f>IF(_tag_month_day!BH540="","",_tag_month_day!BH540/100)</f>
        <v/>
      </c>
      <c r="FX550" s="449" t="str">
        <f>IF(_tag_month_day!BI540="","",_tag_month_day!BI540/100)</f>
        <v/>
      </c>
      <c r="FY550" s="449" t="str">
        <f>IF(_tag_month_day!BJ540="","",_tag_month_day!BJ540/100)</f>
        <v/>
      </c>
      <c r="FZ550" s="468" t="str">
        <f>IF(_tag_month_day!BK540="","",_tag_month_day!BK540/100)</f>
        <v/>
      </c>
      <c r="GA550" s="449" t="str">
        <f>IF(_tag_month_day!BL540="","",_tag_month_day!BL540/100)</f>
        <v/>
      </c>
      <c r="GB550" s="467" t="str">
        <f>IF(_tag_month_day!BM540="","",_tag_month_day!BM540/100)</f>
        <v/>
      </c>
      <c r="GC550" s="431" t="str">
        <f>IF(_tag_month_day!BN540="","",_tag_month_day!BN540/100)</f>
        <v/>
      </c>
      <c r="GD550" s="431" t="str">
        <f>IF(_tag_month_day!BO540="","",_tag_month_day!BO540/100)</f>
        <v/>
      </c>
      <c r="GE550" s="431" t="str">
        <f>IF(_tag_month_day!BP540="","",_tag_month_day!BP540/100)</f>
        <v/>
      </c>
      <c r="GF550" s="431" t="str">
        <f>IF(_tag_month_day!BQ540="","",_tag_month_day!BQ540/100)</f>
        <v/>
      </c>
      <c r="GG550" s="431" t="str">
        <f>IF(_tag_month_day!BR540="","",_tag_month_day!BR540/100)</f>
        <v/>
      </c>
      <c r="GH550" s="431" t="str">
        <f>IF(_tag_month_day!BS540="","",_tag_month_day!BS540/100)</f>
        <v/>
      </c>
      <c r="GI550" s="467" t="str">
        <f>IF(_tag_month_day!BT540="","",_tag_month_day!BT540/100)</f>
        <v/>
      </c>
      <c r="GJ550" s="469" t="str">
        <f>IF(_tag_month_day!BU540="","",_tag_month_day!BU540/100)</f>
        <v/>
      </c>
      <c r="GK550" s="470">
        <f>GK549</f>
        <v>0.070000000000000007</v>
      </c>
      <c r="GL550" s="470">
        <f>GL549</f>
        <v>0.029999999999999999</v>
      </c>
      <c r="GM550" s="471" t="str">
        <f>IF(_tag_month_day!BX540="","",_tag_month_day!BX540/100)</f>
        <v/>
      </c>
      <c r="GN550" s="470">
        <f>GN549</f>
        <v>0.070000000000000007</v>
      </c>
      <c r="GO550" s="470">
        <f>GO549</f>
        <v>0.029999999999999999</v>
      </c>
      <c r="GP550" s="470">
        <f>GP549</f>
        <v>0.089999999999999997</v>
      </c>
      <c r="GQ550" s="470">
        <f>GQ549</f>
        <v>0.029999999999999999</v>
      </c>
      <c r="GR550" s="471" t="str">
        <f>IF(_tag_month_day!CA540="","",_tag_month_day!CA540/100)</f>
        <v/>
      </c>
      <c r="GS550" s="472">
        <f>GS549</f>
        <v>0.95299999999999996</v>
      </c>
      <c r="GT550" s="472">
        <f>GT549</f>
        <v>0.55000000000000004</v>
      </c>
      <c r="GU550" s="472">
        <f>GU549</f>
        <v>0.55000000000000004</v>
      </c>
      <c r="GV550" s="472">
        <f>GV549</f>
        <v>0.55000000000000004</v>
      </c>
      <c r="GW550" s="472">
        <f>GW549</f>
        <v>0.5</v>
      </c>
      <c r="GX550" s="472">
        <f>GX549</f>
        <v>0.93500000000000005</v>
      </c>
      <c r="GY550" s="472">
        <f>GY549</f>
        <v>0.14999999999999999</v>
      </c>
      <c r="GZ550" s="472">
        <f>GZ549</f>
        <v>1</v>
      </c>
      <c r="HA550" s="474">
        <f>HA549</f>
        <v>0.047</v>
      </c>
      <c r="HB550" s="474">
        <f>HB549</f>
        <v>0.45000000000000001</v>
      </c>
      <c r="HC550" s="474">
        <f>HC549</f>
        <v>0.45000000000000001</v>
      </c>
      <c r="HD550" s="474">
        <f>HD549</f>
        <v>0.45000000000000001</v>
      </c>
      <c r="HE550" s="474">
        <f>HE549</f>
        <v>0.5</v>
      </c>
      <c r="HF550" s="474">
        <f>HF549</f>
        <v>0.065000000000000002</v>
      </c>
      <c r="HG550" s="474">
        <f>HG549</f>
        <v>0.84999999999999998</v>
      </c>
      <c r="HH550" s="474">
        <f>HH549</f>
        <v>0</v>
      </c>
      <c r="HI550" s="10">
        <f>IF(BZ550&lt;&gt;"",CK550-BV550,0)</f>
        <v>0</v>
      </c>
      <c r="HJ550" s="10" t="e">
        <f>IF(AJ550&gt;0,AH550-AJ550,0)</f>
        <v>#VALUE!</v>
      </c>
      <c r="HK550" s="466">
        <f>HK549</f>
        <v>0.84999999999999998</v>
      </c>
      <c r="HL550" s="424">
        <f>HL549</f>
        <v>550000</v>
      </c>
      <c r="HM550" s="424">
        <f>HM549</f>
        <v>480000</v>
      </c>
      <c r="HN550" s="465" t="e">
        <f>(DJ550*EZ550+DK550*FH550+DL550*FM550+DM550*FR550+DN550*FW550+DO550*GB550+DS550*GI550+DP550*GM550+DR550*GR550)*1000*2</f>
        <v>#VALUE!</v>
      </c>
      <c r="HO550" s="465" t="e">
        <f>HN550*HK550*$HO$2/HL550*1000000</f>
        <v>#VALUE!</v>
      </c>
      <c r="HP550" s="465" t="e">
        <f>HN550*HK550*$HP$2/HM550*1000000</f>
        <v>#VALUE!</v>
      </c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</row>
    <row customFormat="1" r="551" s="0">
      <c r="A551" s="420">
        <v>540</v>
      </c>
      <c r="B551" s="421">
        <f ca="1">IF(D551=D550,B550,IF(D551="夜班",B550+1,B550))</f>
        <v>43608</v>
      </c>
      <c r="C551" s="422">
        <f>C550</f>
        <v>0.041666666666666699</v>
      </c>
      <c r="D551" s="10" t="str">
        <f ca="1">IF(HOUR(G551)&lt;8,"夜班",IF(HOUR(G551)&lt;16,"白班",IF(HOUR(G551)&lt;24,"中班",0)))</f>
        <v>白班</v>
      </c>
      <c r="E551" s="10" t="e">
        <f ca="1">IF(F551=1,"甲",IF(F551=2,"乙",IF(F551=3,"丙",IF(F551=4,"丁",""))))</f>
        <v>#REF!</v>
      </c>
      <c r="F551" s="10" t="e">
        <f ca="1">SUMPRODUCT((成本日报!$A$3:$A$95=计划!B551)*(成本日报!$B$3:$B$95=计划!$D551),成本日报!$C$3:$C$95)</f>
        <v>#REF!</v>
      </c>
      <c r="G551" s="423">
        <f ca="1">G550+C550</f>
        <v>43608.458333332026</v>
      </c>
      <c r="H551" s="423">
        <f ca="1">$G551+$C551/60*10+$C551*0</f>
        <v>43608.465277776471</v>
      </c>
      <c r="I551" s="423">
        <f ca="1">$G551+$C551/60*18+$C551*0</f>
        <v>43608.470833332023</v>
      </c>
      <c r="J551" s="423">
        <f ca="1">$G551+$C551/60*0+$C551*1</f>
        <v>43608.49999999869</v>
      </c>
      <c r="K551" s="423">
        <f ca="1">$G551+$C551/60*30+$C551*2</f>
        <v>43608.562499998698</v>
      </c>
      <c r="L551" s="423">
        <f ca="1">$G551+$C551/60*0+$C551*3</f>
        <v>43608.583333332026</v>
      </c>
      <c r="M551" s="424" t="str">
        <f>IF(_tag_month_day!A541="","",_tag_month_day!A541)</f>
        <v/>
      </c>
      <c r="N551" s="424" t="str">
        <f>IF(_tag_month_day!B541="","",_tag_month_day!B541)</f>
        <v/>
      </c>
      <c r="O551" s="425" t="e">
        <f>IF(M551+N551=0,"",M551+N551)</f>
        <v>#VALUE!</v>
      </c>
      <c r="P551" s="424" t="str">
        <f>IF(_tag_month_day!C541="","",_tag_month_day!C541)</f>
        <v/>
      </c>
      <c r="Q551" s="424" t="str">
        <f>IF(_tag_month_day!D541="","",_tag_month_day!D541)</f>
        <v/>
      </c>
      <c r="R551" s="426" t="str">
        <f>IF(_tag_month_day!CB541="","",_tag_month_day!CB541/100)</f>
        <v/>
      </c>
      <c r="S551" s="427" t="str">
        <f>IF(_tag_month_day!E541="","",_tag_month_day!E541)</f>
        <v/>
      </c>
      <c r="T551" s="427" t="str">
        <f>IF(_tag_month_day!F541="","",_tag_month_day!F541)</f>
        <v/>
      </c>
      <c r="U551" s="428" t="e">
        <f>S551+T551</f>
        <v>#VALUE!</v>
      </c>
      <c r="V551" s="429" t="e">
        <f>U551/AJ551</f>
        <v>#VALUE!</v>
      </c>
      <c r="W551" s="430" t="str">
        <f>IF(_jhy_month_day!A541="","",_jhy_month_day!A541)</f>
        <v/>
      </c>
      <c r="X551" s="431" t="str">
        <f>IF(_jhy_month_day!B541="","",_jhy_month_day!B541/100)</f>
        <v/>
      </c>
      <c r="Y551" s="431" t="str">
        <f>IF(_jhy_month_day!C541="","",_jhy_month_day!C541/100)</f>
        <v/>
      </c>
      <c r="Z551" s="432">
        <f>Z547+1</f>
        <v>135</v>
      </c>
      <c r="AA551" s="433" t="str">
        <f>IF(_tag_month_day!G541="","",_tag_month_day!G541/100)</f>
        <v/>
      </c>
      <c r="AB551" s="433" t="str">
        <f>IF(_tag_month_day!H541="","",_tag_month_day!H541/100)</f>
        <v/>
      </c>
      <c r="AC551" s="434">
        <f>IF(X551="",AC550,BK551*($AV550*X551+$AW550*FD550+$AX550*FI550+$AY550*FN550+$AZ550*FS550+$BA550*FX550+$BG550*GE550)/(AV550*Y551+AX550*FK550+AW550*FF550+AY550*FP550+AZ550*FU550+BA550*FZ550+BG550*GG550+BB550*GK550+BC550*GN550+BD550*GP550))</f>
        <v>1.59963432013121</v>
      </c>
      <c r="AD551" s="435" t="str">
        <f>IF(AC551=AC550,"",AC551-AC550)</f>
        <v/>
      </c>
      <c r="AE551" s="436" t="str">
        <f>IF(1-AF551=0,"",(1-AF551))</f>
        <v/>
      </c>
      <c r="AF551" s="437">
        <v>1</v>
      </c>
      <c r="AG551" s="10" t="str">
        <f>AG550</f>
        <v>9A3</v>
      </c>
      <c r="AH551" s="438" t="str">
        <f>AH550</f>
        <v/>
      </c>
      <c r="AI551" s="424"/>
      <c r="AJ551" s="10" t="str">
        <f>IF(_tag_month_day!I541="","",_tag_month_day!I541)</f>
        <v/>
      </c>
      <c r="AK551" s="440"/>
      <c r="AL551" s="440"/>
      <c r="AM551" s="440"/>
      <c r="AN551" s="441">
        <f>AN550</f>
        <v>2</v>
      </c>
      <c r="AO551" s="441">
        <f>AO550</f>
        <v>8</v>
      </c>
      <c r="AP551" s="442" t="e">
        <f>(IF(AN551=0,AS550,AS550*(1+AO551/AN551)/(AR551+AO551/AN551)))+AT551</f>
        <v>#VALUE!</v>
      </c>
      <c r="AQ551" s="443" t="str">
        <f>IF(_tag_month_day!J541="","",_tag_month_day!J541/100)</f>
        <v/>
      </c>
      <c r="AR551" s="444">
        <f>AR550</f>
        <v>1.3</v>
      </c>
      <c r="AS551" s="445" t="e">
        <f>AQ551*(AN551*AR551+AO551)/(AN551+AO551)</f>
        <v>#VALUE!</v>
      </c>
      <c r="AT551" s="445" t="e">
        <f>(SUM(BE551:BF551)-SUM(BE550:BF550))*0.05</f>
        <v>#VALUE!</v>
      </c>
      <c r="AU551" s="446" t="str">
        <f>IF(_tag_month_day!CC541="","",IF(_tag_month_day!CC541&gt;0,_tag_month_day!CD541,_tag_month_day!CE541))</f>
        <v/>
      </c>
      <c r="AV551" s="447" t="str">
        <f>IF(_tag_month_day!L541="","",_tag_month_day!L541/100)</f>
        <v/>
      </c>
      <c r="AW551" s="431">
        <f>AW550</f>
        <v>0</v>
      </c>
      <c r="AX551" s="431">
        <f>AX550</f>
        <v>0</v>
      </c>
      <c r="AY551" s="431" t="str">
        <f>IF(_tag_month_day!M541="","",_tag_month_day!M541/100)</f>
        <v/>
      </c>
      <c r="AZ551" s="431" t="str">
        <f>IF(_tag_month_day!N541="","",_tag_month_day!N541/100)</f>
        <v/>
      </c>
      <c r="BA551" s="431" t="str">
        <f>IF(_tag_month_day!O541="","",_tag_month_day!O541/100)</f>
        <v/>
      </c>
      <c r="BB551" s="448" t="str">
        <f>IF(_tag_month_day!P541="","",_tag_month_day!P541/100)</f>
        <v/>
      </c>
      <c r="BC551" s="448">
        <f>BC550</f>
        <v>0</v>
      </c>
      <c r="BD551" s="448" t="str">
        <f>IF(_tag_month_day!Q541="","",_tag_month_day!Q541/100)</f>
        <v/>
      </c>
      <c r="BE551" s="449" t="str">
        <f>IF(_tag_month_day!R541="","",_tag_month_day!R541/100)</f>
        <v/>
      </c>
      <c r="BF551" s="388" t="e">
        <f>(AU551*(100+BE551*100))/(AJ551-AU551)/100</f>
        <v>#VALUE!</v>
      </c>
      <c r="BG551" s="450" t="e">
        <f>BE551+BF551</f>
        <v>#VALUE!</v>
      </c>
      <c r="BH551" s="451" t="e">
        <f>SUM(AV551:BF551)</f>
        <v>#VALUE!</v>
      </c>
      <c r="BI551" s="452" t="e">
        <f>IF(CX551=0,BI550,(DK551*查询!$R$5+DL551*查询!$Q$5+DM551*查询!$N$5+DN551*查询!$O$5+DO551*查询!$P$5)*AF551/CX551)</f>
        <v>#VALUE!</v>
      </c>
      <c r="BJ551" s="452" t="e">
        <f>IF(CX551=0,BJ550,(DP551*查询!$S$5+DQ551*查询!$T$5+DR551*查询!$U$5)*AF551/CX551)</f>
        <v>#VALUE!</v>
      </c>
      <c r="BK551" s="452">
        <f>BK550</f>
        <v>1</v>
      </c>
      <c r="BL551" s="453" t="e">
        <f>SUMPRODUCT((AV551:BA551)*(GS551:GX551))/((GS551:GX551)+SUM(BB551:BD551)*GY551+BG551*GZ551)</f>
        <v>#VALUE!</v>
      </c>
      <c r="BM551" s="453" t="e">
        <f>BK551*($AV551*FB551+$AW551*FD551+$AX551*FI551+$AY551*FN551+$AZ551*FS551+$BA551*FX551+$BG551*GE551)/(AV551*EY551+AX551*FK551+AW551*FF551+AY551*FP551+AZ551*FU551+BA551*FZ551+BG551*GG551+BB551*GK551+BC551*GN551+BD551*GP551)</f>
        <v>#VALUE!</v>
      </c>
      <c r="BN551" s="453" t="e">
        <f>($AV551*FC551+$AX551*FJ551+$AW551*FE551+$AY551*FO551+$AZ551*FT551+$BA551*FY551+$BG551*GF551)/($AV551*FA551+BG551*GH551+BB551*GL551+BC551*GO551+BD551*GQ551+BA551*GA551)</f>
        <v>#VALUE!</v>
      </c>
      <c r="BO551" s="454" t="e">
        <f>SUMPRODUCT(AV551:BA551*GS551:GX551)/(GS551:GX551+(BB551+BC551+BD551)*GY551+BG551)</f>
        <v>#VALUE!</v>
      </c>
      <c r="BP551" s="454" t="e">
        <f>SUMPRODUCT(AV551:BA551*GS551:GX551)/(GS551:GX551+(BB551+BC551+BD551)*GY551+BG551)</f>
        <v>#VALUE!</v>
      </c>
      <c r="BQ551" s="454" t="e">
        <f>SUMPRODUCT(AV551:BA551*GS551:GX551)/(GS551:GX551+(BB551+BC551+BD551)*GY551+BG551)</f>
        <v>#VALUE!</v>
      </c>
      <c r="BR551" s="453" t="str">
        <f>IF(_tag_month_day!T541="","",_tag_month_day!T541)</f>
        <v/>
      </c>
      <c r="BS551" s="453" t="str">
        <f>IF(_tag_month_day!U541="","",_tag_month_day!U541)</f>
        <v/>
      </c>
      <c r="BT551" s="455" t="str">
        <f>IF(CK551="","",IF((CK551&gt;=BV551-0.12)*(CK551&lt;=BV551+0.12),"合格","不合格"))</f>
        <v/>
      </c>
      <c r="BU551" s="456" t="str">
        <f>IF(_tag_month_day!V541="","",_tag_month_day!V541)</f>
        <v/>
      </c>
      <c r="BV551" s="457" t="str">
        <f>IF(_tag_month_day!W541="","",_tag_month_day!W541)</f>
        <v/>
      </c>
      <c r="BW551" s="458" t="str">
        <f>IF(_tag_month_day!X541="","",_tag_month_day!X541)</f>
        <v/>
      </c>
      <c r="BX551" s="458" t="str">
        <f>IF(_tag_month_day!Y541="","",_tag_month_day!Y541)</f>
        <v/>
      </c>
      <c r="BY551" s="459">
        <f ca="1">L551</f>
        <v>43608.583333332026</v>
      </c>
      <c r="BZ551" s="460"/>
      <c r="CA551" s="461"/>
      <c r="CB551" s="424" t="str">
        <f>IF(_tag_month_day!Z541="","",_tag_month_day!Z541)</f>
        <v/>
      </c>
      <c r="CC551" s="424" t="str">
        <f>IF(_tag_month_day!AA541="","",_tag_month_day!AA541)</f>
        <v/>
      </c>
      <c r="CD551" s="424" t="str">
        <f>IF(_tag_month_day!AB541="","",_tag_month_day!AB541)</f>
        <v/>
      </c>
      <c r="CE551" s="424" t="str">
        <f>IF(_tag_month_day!AC541="","",_tag_month_day!AC541)</f>
        <v/>
      </c>
      <c r="CF551" s="424" t="str">
        <f>IF(_tag_month_day!AD541="","",_tag_month_day!AD541)</f>
        <v/>
      </c>
      <c r="CG551" s="424" t="str">
        <f>IF(_tag_month_day!AE541="","",_tag_month_day!AE541)</f>
        <v/>
      </c>
      <c r="CH551" s="424" t="str">
        <f>IF(_tag_month_day!AF541="","",_tag_month_day!AF541)</f>
        <v/>
      </c>
      <c r="CI551" s="424" t="str">
        <f>IF(_tag_month_day!AG541="","",_tag_month_day!AG541)</f>
        <v/>
      </c>
      <c r="CJ551" s="424" t="str">
        <f>IF(_tag_month_day!AH541="","",_tag_month_day!AH541)</f>
        <v/>
      </c>
      <c r="CK551" s="424" t="str">
        <f>IF(_tag_month_day!AI541="","",_tag_month_day!AI541)</f>
        <v/>
      </c>
      <c r="CL551" s="4" t="str">
        <f>IF(_tag_month_day!AJ541="","",_tag_month_day!AJ541)</f>
        <v/>
      </c>
      <c r="CM551" s="4" t="str">
        <f>IF(_tag_month_day!AK541="","",_tag_month_day!AK541)</f>
        <v/>
      </c>
      <c r="CN551" s="4" t="str">
        <f>IF(_tag_month_day!AL541="","",_tag_month_day!AL541)</f>
        <v/>
      </c>
      <c r="CO551" s="4" t="str">
        <f>IF(_tag_month_day!AM541="","",_tag_month_day!AM541)</f>
        <v/>
      </c>
      <c r="CP551" s="4" t="str">
        <f>IF(_tag_month_day!AN541="","",_tag_month_day!AN541)</f>
        <v/>
      </c>
      <c r="CQ551" s="4" t="str">
        <f>IF(_tag_month_day!AO541="","",_tag_month_day!AO541)</f>
        <v/>
      </c>
      <c r="CR551" s="462" t="str">
        <f>IF(_tag_month_day!AP541="","",_tag_month_day!AP541)</f>
        <v/>
      </c>
      <c r="CS551" s="463" t="str">
        <f>IF(_tag_month_day!AQ541="","",_tag_month_day!AQ541)</f>
        <v/>
      </c>
      <c r="CT551" s="4" t="str">
        <f>IF(_tag_month_day!AR541="","",_tag_month_day!AR541)</f>
        <v/>
      </c>
      <c r="CU551" s="464" t="e">
        <f>DU551/AJ551</f>
        <v>#VALUE!</v>
      </c>
      <c r="CV551" s="451" t="e">
        <f>BG551/BH551</f>
        <v>#VALUE!</v>
      </c>
      <c r="CW551" s="465" t="e">
        <f>AJ551*(1-CV551)*CU551*AF551</f>
        <v>#VALUE!</v>
      </c>
      <c r="CX551" s="465" t="e">
        <f>CW551*94%</f>
        <v>#VALUE!</v>
      </c>
      <c r="CY551" s="466" t="e">
        <f>IF(CX551=0,0,DS551/(DS551+CX551))</f>
        <v>#VALUE!</v>
      </c>
      <c r="CZ551" s="465" t="e">
        <f>$AJ551*EF551</f>
        <v>#VALUE!</v>
      </c>
      <c r="DA551" s="465" t="e">
        <f>$AJ551*EG551</f>
        <v>#VALUE!</v>
      </c>
      <c r="DB551" s="465" t="e">
        <f>$AJ551*EH551</f>
        <v>#VALUE!</v>
      </c>
      <c r="DC551" s="465" t="e">
        <f>$AJ551*EI551</f>
        <v>#VALUE!</v>
      </c>
      <c r="DD551" s="465" t="e">
        <f>$AJ551*EJ551</f>
        <v>#VALUE!</v>
      </c>
      <c r="DE551" s="465" t="e">
        <f>$AJ551*EK551</f>
        <v>#VALUE!</v>
      </c>
      <c r="DF551" s="465" t="e">
        <f>$AJ551*EL551</f>
        <v>#VALUE!</v>
      </c>
      <c r="DG551" s="465" t="e">
        <f>$AJ551*EM551</f>
        <v>#VALUE!</v>
      </c>
      <c r="DH551" s="465" t="e">
        <f>$AJ551*EN551</f>
        <v>#VALUE!</v>
      </c>
      <c r="DI551" s="465" t="e">
        <f>$AJ551*EO551</f>
        <v>#VALUE!</v>
      </c>
      <c r="DJ551" s="465" t="e">
        <f>CZ551*(1-EP551)</f>
        <v>#VALUE!</v>
      </c>
      <c r="DK551" s="465" t="e">
        <f>DA551*(1-ER551)</f>
        <v>#VALUE!</v>
      </c>
      <c r="DL551" s="465" t="e">
        <f>DB551*(1-EQ551)</f>
        <v>#VALUE!</v>
      </c>
      <c r="DM551" s="465" t="e">
        <f>DC551*(1-ES551)</f>
        <v>#VALUE!</v>
      </c>
      <c r="DN551" s="465" t="e">
        <f>DD551*(1-ET551)</f>
        <v>#VALUE!</v>
      </c>
      <c r="DO551" s="465" t="e">
        <f>DE551</f>
        <v>#VALUE!</v>
      </c>
      <c r="DP551" s="465" t="e">
        <f>DF551*(1-EU551)</f>
        <v>#VALUE!</v>
      </c>
      <c r="DQ551" s="465" t="e">
        <f>DG551*(1-EV551)</f>
        <v>#VALUE!</v>
      </c>
      <c r="DR551" s="465" t="e">
        <f>DH551*(1-EW551)</f>
        <v>#VALUE!</v>
      </c>
      <c r="DS551" s="465" t="e">
        <f>DI551</f>
        <v>#VALUE!</v>
      </c>
      <c r="DT551" s="465" t="e">
        <f>SUM(DJ551:DS551)</f>
        <v>#VALUE!</v>
      </c>
      <c r="DU551" s="465" t="e">
        <f>(GS551:GX551)+(DP551+DQ551+DR551)*GY551+DS551</f>
        <v>#VALUE!</v>
      </c>
      <c r="DV551" s="451" t="e">
        <f>AV551/$BH551/(1-EP551)</f>
        <v>#VALUE!</v>
      </c>
      <c r="DW551" s="451" t="e">
        <f>AW551/$BH551/(1-ER551)</f>
        <v>#VALUE!</v>
      </c>
      <c r="DX551" s="451" t="e">
        <f>AX551/$BH551/(1-EQ551)</f>
        <v>#VALUE!</v>
      </c>
      <c r="DY551" s="451" t="e">
        <f>AY551/$BH551/(1-ES551)</f>
        <v>#VALUE!</v>
      </c>
      <c r="DZ551" s="451" t="e">
        <f>AZ551/$BH551/(1-ET551)</f>
        <v>#VALUE!</v>
      </c>
      <c r="EA551" s="451" t="e">
        <f>BA551/$BH551/(1-AX551)</f>
        <v>#VALUE!</v>
      </c>
      <c r="EB551" s="451" t="e">
        <f>BB551/$BH551/(1-EU551)</f>
        <v>#VALUE!</v>
      </c>
      <c r="EC551" s="451" t="e">
        <f>BC551/$BH551/(1-EV551)</f>
        <v>#VALUE!</v>
      </c>
      <c r="ED551" s="451" t="e">
        <f>BD551/$BH551/(1-EW551)</f>
        <v>#VALUE!</v>
      </c>
      <c r="EE551" s="451" t="e">
        <f>BG551/BH551</f>
        <v>#VALUE!</v>
      </c>
      <c r="EF551" s="451" t="e">
        <f>DV551/SUM($DV551:$EE551)</f>
        <v>#VALUE!</v>
      </c>
      <c r="EG551" s="451" t="e">
        <f>DW551/SUM($DV551:$EE551)</f>
        <v>#VALUE!</v>
      </c>
      <c r="EH551" s="451" t="e">
        <f>DX551/SUM($DV551:$EE551)</f>
        <v>#VALUE!</v>
      </c>
      <c r="EI551" s="451" t="e">
        <f>DY551/SUM($DV551:$EE551)</f>
        <v>#VALUE!</v>
      </c>
      <c r="EJ551" s="451" t="e">
        <f>DZ551/SUM($DV551:$EE551)</f>
        <v>#VALUE!</v>
      </c>
      <c r="EK551" s="451" t="e">
        <f>EA551/SUM($DV551:$EE551)</f>
        <v>#VALUE!</v>
      </c>
      <c r="EL551" s="451" t="e">
        <f>EB551/SUM($DV551:$EE551)</f>
        <v>#VALUE!</v>
      </c>
      <c r="EM551" s="451" t="e">
        <f>EC551/SUM($DV551:$EE551)</f>
        <v>#VALUE!</v>
      </c>
      <c r="EN551" s="451" t="e">
        <f>ED551/SUM($DV551:$EE551)</f>
        <v>#VALUE!</v>
      </c>
      <c r="EO551" s="451" t="e">
        <f>EE551/SUM($DV551:$EE551)</f>
        <v>#VALUE!</v>
      </c>
      <c r="EP551" s="450">
        <f>EP550</f>
        <v>0.080000000000000002</v>
      </c>
      <c r="EQ551" s="450">
        <f>EQ550</f>
        <v>0.014999999999999999</v>
      </c>
      <c r="ER551" s="450">
        <f>ER550</f>
        <v>0.014999999999999999</v>
      </c>
      <c r="ES551" s="450">
        <f>ES550</f>
        <v>0.014999999999999999</v>
      </c>
      <c r="ET551" s="450">
        <f>ET550</f>
        <v>0.014999999999999999</v>
      </c>
      <c r="EU551" s="450">
        <f>EU550</f>
        <v>0.089999999999999997</v>
      </c>
      <c r="EV551" s="450">
        <f>EV550</f>
        <v>0.089999999999999997</v>
      </c>
      <c r="EW551" s="450">
        <f>EW550</f>
        <v>0.089999999999999997</v>
      </c>
      <c r="EX551" s="431" t="str">
        <f>IF(_tag_month_day!AS541="","",_tag_month_day!AS541/100)</f>
        <v/>
      </c>
      <c r="EY551" s="431" t="str">
        <f>IF(_tag_month_day!AT541="","",_tag_month_day!AT541/100)</f>
        <v/>
      </c>
      <c r="EZ551" s="431" t="str">
        <f>IF(_tag_month_day!AU541="","",_tag_month_day!AU541/100)</f>
        <v/>
      </c>
      <c r="FA551" s="431" t="str">
        <f>IF(_tag_month_day!AV541="","",_tag_month_day!AV541/100)</f>
        <v/>
      </c>
      <c r="FB551" s="431" t="str">
        <f>IF(_tag_month_day!AW541="","",_tag_month_day!AW541/100)</f>
        <v/>
      </c>
      <c r="FC551" s="431" t="str">
        <f>IF(_tag_month_day!AX541="","",_tag_month_day!AX541/100)</f>
        <v/>
      </c>
      <c r="FD551" s="449" t="str">
        <f>IF(_tag_month_day!AY541="","",_tag_month_day!AY541/100)</f>
        <v/>
      </c>
      <c r="FE551" s="449" t="str">
        <f>IF(_tag_month_day!AZ541="","",_tag_month_day!AZ541/100)</f>
        <v/>
      </c>
      <c r="FF551" s="449" t="str">
        <f>IF(_tag_month_day!BA541="","",_tag_month_day!BA541/100)</f>
        <v/>
      </c>
      <c r="FG551" s="449" t="str">
        <f>IF(_tag_month_day!BB541="","",_tag_month_day!BB541/100)</f>
        <v/>
      </c>
      <c r="FH551" s="467" t="str">
        <f>IF(_tag_month_day!BC541="","",_tag_month_day!BC541/100)</f>
        <v/>
      </c>
      <c r="FI551" s="449">
        <f>FI550</f>
        <v>0.40999999999999998</v>
      </c>
      <c r="FJ551" s="449">
        <f>FJ550</f>
        <v>0.11</v>
      </c>
      <c r="FK551" s="449">
        <f>FK550</f>
        <v>0.014999999999999999</v>
      </c>
      <c r="FL551" s="449">
        <f>FL550</f>
        <v>0</v>
      </c>
      <c r="FM551" s="467">
        <f>FM550</f>
        <v>0.0001</v>
      </c>
      <c r="FN551" s="449">
        <f>FN550</f>
        <v>0.32000000000000001</v>
      </c>
      <c r="FO551" s="449">
        <f>FO550</f>
        <v>0.20000000000000001</v>
      </c>
      <c r="FP551" s="449">
        <f>FP550</f>
        <v>0.01</v>
      </c>
      <c r="FQ551" s="449">
        <f>FQ550</f>
        <v>0</v>
      </c>
      <c r="FR551" s="467">
        <f>FR550</f>
        <v>0.0001</v>
      </c>
      <c r="FS551" s="449" t="str">
        <f>IF(_tag_month_day!BD541="","",_tag_month_day!BD541/100)</f>
        <v/>
      </c>
      <c r="FT551" s="449" t="str">
        <f>IF(_tag_month_day!BE541="","",_tag_month_day!BE541/100)</f>
        <v/>
      </c>
      <c r="FU551" s="449" t="str">
        <f>IF(_tag_month_day!BF541="","",_tag_month_day!BF541/100)</f>
        <v/>
      </c>
      <c r="FV551" s="449" t="str">
        <f>IF(_tag_month_day!BG541="","",_tag_month_day!BG541/100)</f>
        <v/>
      </c>
      <c r="FW551" s="467" t="str">
        <f>IF(_tag_month_day!BH541="","",_tag_month_day!BH541/100)</f>
        <v/>
      </c>
      <c r="FX551" s="449" t="str">
        <f>IF(_tag_month_day!BI541="","",_tag_month_day!BI541/100)</f>
        <v/>
      </c>
      <c r="FY551" s="449" t="str">
        <f>IF(_tag_month_day!BJ541="","",_tag_month_day!BJ541/100)</f>
        <v/>
      </c>
      <c r="FZ551" s="468" t="str">
        <f>IF(_tag_month_day!BK541="","",_tag_month_day!BK541/100)</f>
        <v/>
      </c>
      <c r="GA551" s="449" t="str">
        <f>IF(_tag_month_day!BL541="","",_tag_month_day!BL541/100)</f>
        <v/>
      </c>
      <c r="GB551" s="467" t="str">
        <f>IF(_tag_month_day!BM541="","",_tag_month_day!BM541/100)</f>
        <v/>
      </c>
      <c r="GC551" s="431" t="str">
        <f>IF(_tag_month_day!BN541="","",_tag_month_day!BN541/100)</f>
        <v/>
      </c>
      <c r="GD551" s="431" t="str">
        <f>IF(_tag_month_day!BO541="","",_tag_month_day!BO541/100)</f>
        <v/>
      </c>
      <c r="GE551" s="431" t="str">
        <f>IF(_tag_month_day!BP541="","",_tag_month_day!BP541/100)</f>
        <v/>
      </c>
      <c r="GF551" s="431" t="str">
        <f>IF(_tag_month_day!BQ541="","",_tag_month_day!BQ541/100)</f>
        <v/>
      </c>
      <c r="GG551" s="431" t="str">
        <f>IF(_tag_month_day!BR541="","",_tag_month_day!BR541/100)</f>
        <v/>
      </c>
      <c r="GH551" s="431" t="str">
        <f>IF(_tag_month_day!BS541="","",_tag_month_day!BS541/100)</f>
        <v/>
      </c>
      <c r="GI551" s="467" t="str">
        <f>IF(_tag_month_day!BT541="","",_tag_month_day!BT541/100)</f>
        <v/>
      </c>
      <c r="GJ551" s="469" t="str">
        <f>IF(_tag_month_day!BU541="","",_tag_month_day!BU541/100)</f>
        <v/>
      </c>
      <c r="GK551" s="470">
        <f>GK550</f>
        <v>0.070000000000000007</v>
      </c>
      <c r="GL551" s="470">
        <f>GL550</f>
        <v>0.029999999999999999</v>
      </c>
      <c r="GM551" s="471" t="str">
        <f>IF(_tag_month_day!BX541="","",_tag_month_day!BX541/100)</f>
        <v/>
      </c>
      <c r="GN551" s="470">
        <f>GN550</f>
        <v>0.070000000000000007</v>
      </c>
      <c r="GO551" s="470">
        <f>GO550</f>
        <v>0.029999999999999999</v>
      </c>
      <c r="GP551" s="470">
        <f>GP550</f>
        <v>0.089999999999999997</v>
      </c>
      <c r="GQ551" s="470">
        <f>GQ550</f>
        <v>0.029999999999999999</v>
      </c>
      <c r="GR551" s="471" t="str">
        <f>IF(_tag_month_day!CA541="","",_tag_month_day!CA541/100)</f>
        <v/>
      </c>
      <c r="GS551" s="472">
        <f>GS550</f>
        <v>0.95299999999999996</v>
      </c>
      <c r="GT551" s="472">
        <f>GT550</f>
        <v>0.55000000000000004</v>
      </c>
      <c r="GU551" s="472">
        <f>GU550</f>
        <v>0.55000000000000004</v>
      </c>
      <c r="GV551" s="472">
        <f>GV550</f>
        <v>0.55000000000000004</v>
      </c>
      <c r="GW551" s="472">
        <f>GW550</f>
        <v>0.5</v>
      </c>
      <c r="GX551" s="472">
        <f>GX550</f>
        <v>0.93500000000000005</v>
      </c>
      <c r="GY551" s="472">
        <f>GY550</f>
        <v>0.14999999999999999</v>
      </c>
      <c r="GZ551" s="472">
        <f>GZ550</f>
        <v>1</v>
      </c>
      <c r="HA551" s="474">
        <f>HA550</f>
        <v>0.047</v>
      </c>
      <c r="HB551" s="474">
        <f>HB550</f>
        <v>0.45000000000000001</v>
      </c>
      <c r="HC551" s="474">
        <f>HC550</f>
        <v>0.45000000000000001</v>
      </c>
      <c r="HD551" s="474">
        <f>HD550</f>
        <v>0.45000000000000001</v>
      </c>
      <c r="HE551" s="474">
        <f>HE550</f>
        <v>0.5</v>
      </c>
      <c r="HF551" s="474">
        <f>HF550</f>
        <v>0.065000000000000002</v>
      </c>
      <c r="HG551" s="474">
        <f>HG550</f>
        <v>0.84999999999999998</v>
      </c>
      <c r="HH551" s="474">
        <f>HH550</f>
        <v>0</v>
      </c>
      <c r="HI551" s="10">
        <f>IF(BZ551&lt;&gt;"",CK551-BV551,0)</f>
        <v>0</v>
      </c>
      <c r="HJ551" s="10" t="e">
        <f>IF(AJ551&gt;0,AH551-AJ551,0)</f>
        <v>#VALUE!</v>
      </c>
      <c r="HK551" s="466">
        <f>HK550</f>
        <v>0.84999999999999998</v>
      </c>
      <c r="HL551" s="424">
        <f>HL550</f>
        <v>550000</v>
      </c>
      <c r="HM551" s="424">
        <f>HM550</f>
        <v>480000</v>
      </c>
      <c r="HN551" s="465" t="e">
        <f>(DJ551*EZ551+DK551*FH551+DL551*FM551+DM551*FR551+DN551*FW551+DO551*GB551+DS551*GI551+DP551*GM551+DR551*GR551)*1000*2</f>
        <v>#VALUE!</v>
      </c>
      <c r="HO551" s="465" t="e">
        <f>HN551*HK551*$HO$2/HL551*1000000</f>
        <v>#VALUE!</v>
      </c>
      <c r="HP551" s="465" t="e">
        <f>HN551*HK551*$HP$2/HM551*1000000</f>
        <v>#VALUE!</v>
      </c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</row>
    <row customFormat="1" r="552" s="0">
      <c r="A552" s="420">
        <v>541</v>
      </c>
      <c r="B552" s="421">
        <f ca="1">IF(D552=D551,B551,IF(D552="夜班",B551+1,B551))</f>
        <v>43608</v>
      </c>
      <c r="C552" s="422">
        <f>C551</f>
        <v>0.041666666666666699</v>
      </c>
      <c r="D552" s="10" t="str">
        <f ca="1">IF(HOUR(G552)&lt;8,"夜班",IF(HOUR(G552)&lt;16,"白班",IF(HOUR(G552)&lt;24,"中班",0)))</f>
        <v>白班</v>
      </c>
      <c r="E552" s="10" t="e">
        <f ca="1">IF(F552=1,"甲",IF(F552=2,"乙",IF(F552=3,"丙",IF(F552=4,"丁",""))))</f>
        <v>#REF!</v>
      </c>
      <c r="F552" s="10" t="e">
        <f ca="1">SUMPRODUCT((成本日报!$A$3:$A$95=计划!B552)*(成本日报!$B$3:$B$95=计划!$D552),成本日报!$C$3:$C$95)</f>
        <v>#REF!</v>
      </c>
      <c r="G552" s="423">
        <f ca="1">G551+C551</f>
        <v>43608.49999999869</v>
      </c>
      <c r="H552" s="423">
        <f ca="1">$G552+$C552/60*10+$C552*0</f>
        <v>43608.506944443136</v>
      </c>
      <c r="I552" s="423">
        <f ca="1">$G552+$C552/60*18+$C552*0</f>
        <v>43608.512499998687</v>
      </c>
      <c r="J552" s="423">
        <f ca="1">$G552+$C552/60*0+$C552*1</f>
        <v>43608.541666665355</v>
      </c>
      <c r="K552" s="423">
        <f ca="1">$G552+$C552/60*30+$C552*2</f>
        <v>43608.604166665362</v>
      </c>
      <c r="L552" s="423">
        <f ca="1">$G552+$C552/60*0+$C552*3</f>
        <v>43608.62499999869</v>
      </c>
      <c r="M552" s="424" t="str">
        <f>IF(_tag_month_day!A542="","",_tag_month_day!A542)</f>
        <v/>
      </c>
      <c r="N552" s="424" t="str">
        <f>IF(_tag_month_day!B542="","",_tag_month_day!B542)</f>
        <v/>
      </c>
      <c r="O552" s="425" t="e">
        <f>IF(M552+N552=0,"",M552+N552)</f>
        <v>#VALUE!</v>
      </c>
      <c r="P552" s="424" t="str">
        <f>IF(_tag_month_day!C542="","",_tag_month_day!C542)</f>
        <v/>
      </c>
      <c r="Q552" s="424" t="str">
        <f>IF(_tag_month_day!D542="","",_tag_month_day!D542)</f>
        <v/>
      </c>
      <c r="R552" s="426" t="str">
        <f>IF(_tag_month_day!CB542="","",_tag_month_day!CB542/100)</f>
        <v/>
      </c>
      <c r="S552" s="427" t="str">
        <f>IF(_tag_month_day!E542="","",_tag_month_day!E542)</f>
        <v/>
      </c>
      <c r="T552" s="427" t="str">
        <f>IF(_tag_month_day!F542="","",_tag_month_day!F542)</f>
        <v/>
      </c>
      <c r="U552" s="428" t="e">
        <f>S552+T552</f>
        <v>#VALUE!</v>
      </c>
      <c r="V552" s="429" t="e">
        <f>U552/AJ552</f>
        <v>#VALUE!</v>
      </c>
      <c r="W552" s="430" t="str">
        <f>IF(_jhy_month_day!A542="","",_jhy_month_day!A542)</f>
        <v/>
      </c>
      <c r="X552" s="431" t="str">
        <f>IF(_jhy_month_day!B542="","",_jhy_month_day!B542/100)</f>
        <v/>
      </c>
      <c r="Y552" s="431" t="str">
        <f>IF(_jhy_month_day!C542="","",_jhy_month_day!C542/100)</f>
        <v/>
      </c>
      <c r="Z552" s="432">
        <f>Z548+1</f>
        <v>136</v>
      </c>
      <c r="AA552" s="433" t="str">
        <f>IF(_tag_month_day!G542="","",_tag_month_day!G542/100)</f>
        <v/>
      </c>
      <c r="AB552" s="433" t="str">
        <f>IF(_tag_month_day!H542="","",_tag_month_day!H542/100)</f>
        <v/>
      </c>
      <c r="AC552" s="434">
        <f>IF(X552="",AC551,BK552*($AV551*X552+$AW551*FD551+$AX551*FI551+$AY551*FN551+$AZ551*FS551+$BA551*FX551+$BG551*GE551)/(AV551*Y552+AX551*FK551+AW551*FF551+AY551*FP551+AZ551*FU551+BA551*FZ551+BG551*GG551+BB551*GK551+BC551*GN551+BD551*GP551))</f>
        <v>1.59963432013121</v>
      </c>
      <c r="AD552" s="435" t="str">
        <f>IF(AC552=AC551,"",AC552-AC551)</f>
        <v/>
      </c>
      <c r="AE552" s="436" t="str">
        <f>IF(1-AF552=0,"",(1-AF552))</f>
        <v/>
      </c>
      <c r="AF552" s="437">
        <v>1</v>
      </c>
      <c r="AG552" s="10" t="str">
        <f>AG551</f>
        <v>9A3</v>
      </c>
      <c r="AH552" s="438" t="str">
        <f>AH551</f>
        <v/>
      </c>
      <c r="AI552" s="424"/>
      <c r="AJ552" s="10" t="str">
        <f>IF(_tag_month_day!I542="","",_tag_month_day!I542)</f>
        <v/>
      </c>
      <c r="AK552" s="440"/>
      <c r="AL552" s="440"/>
      <c r="AM552" s="440"/>
      <c r="AN552" s="441">
        <f>AN551</f>
        <v>2</v>
      </c>
      <c r="AO552" s="441">
        <f>AO551</f>
        <v>8</v>
      </c>
      <c r="AP552" s="442" t="e">
        <f>(IF(AN552=0,AS551,AS551*(1+AO552/AN552)/(AR552+AO552/AN552)))+AT552</f>
        <v>#VALUE!</v>
      </c>
      <c r="AQ552" s="443" t="str">
        <f>IF(_tag_month_day!J542="","",_tag_month_day!J542/100)</f>
        <v/>
      </c>
      <c r="AR552" s="444">
        <f>AR551</f>
        <v>1.3</v>
      </c>
      <c r="AS552" s="445" t="e">
        <f>AQ552*(AN552*AR552+AO552)/(AN552+AO552)</f>
        <v>#VALUE!</v>
      </c>
      <c r="AT552" s="445" t="e">
        <f>(SUM(BE552:BF552)-SUM(BE551:BF551))*0.05</f>
        <v>#VALUE!</v>
      </c>
      <c r="AU552" s="446" t="str">
        <f>IF(_tag_month_day!CC542="","",IF(_tag_month_day!CC542&gt;0,_tag_month_day!CD542,_tag_month_day!CE542))</f>
        <v/>
      </c>
      <c r="AV552" s="447" t="str">
        <f>IF(_tag_month_day!L542="","",_tag_month_day!L542/100)</f>
        <v/>
      </c>
      <c r="AW552" s="431">
        <f>AW551</f>
        <v>0</v>
      </c>
      <c r="AX552" s="431">
        <f>AX551</f>
        <v>0</v>
      </c>
      <c r="AY552" s="431" t="str">
        <f>IF(_tag_month_day!M542="","",_tag_month_day!M542/100)</f>
        <v/>
      </c>
      <c r="AZ552" s="431" t="str">
        <f>IF(_tag_month_day!N542="","",_tag_month_day!N542/100)</f>
        <v/>
      </c>
      <c r="BA552" s="431" t="str">
        <f>IF(_tag_month_day!O542="","",_tag_month_day!O542/100)</f>
        <v/>
      </c>
      <c r="BB552" s="448" t="str">
        <f>IF(_tag_month_day!P542="","",_tag_month_day!P542/100)</f>
        <v/>
      </c>
      <c r="BC552" s="448">
        <f>BC551</f>
        <v>0</v>
      </c>
      <c r="BD552" s="448" t="str">
        <f>IF(_tag_month_day!Q542="","",_tag_month_day!Q542/100)</f>
        <v/>
      </c>
      <c r="BE552" s="449" t="str">
        <f>IF(_tag_month_day!R542="","",_tag_month_day!R542/100)</f>
        <v/>
      </c>
      <c r="BF552" s="388" t="e">
        <f>(AU552*(100+BE552*100))/(AJ552-AU552)/100</f>
        <v>#VALUE!</v>
      </c>
      <c r="BG552" s="450" t="e">
        <f>BE552+BF552</f>
        <v>#VALUE!</v>
      </c>
      <c r="BH552" s="451" t="e">
        <f>SUM(AV552:BF552)</f>
        <v>#VALUE!</v>
      </c>
      <c r="BI552" s="452" t="e">
        <f>IF(CX552=0,BI551,(DK552*查询!$R$5+DL552*查询!$Q$5+DM552*查询!$N$5+DN552*查询!$O$5+DO552*查询!$P$5)*AF552/CX552)</f>
        <v>#VALUE!</v>
      </c>
      <c r="BJ552" s="452" t="e">
        <f>IF(CX552=0,BJ551,(DP552*查询!$S$5+DQ552*查询!$T$5+DR552*查询!$U$5)*AF552/CX552)</f>
        <v>#VALUE!</v>
      </c>
      <c r="BK552" s="452">
        <f>BK551</f>
        <v>1</v>
      </c>
      <c r="BL552" s="453" t="e">
        <f>SUMPRODUCT((AV552:BA552)*(GS552:GX552))/((GS552:GX552)+SUM(BB552:BD552)*GY552+BG552*GZ552)</f>
        <v>#VALUE!</v>
      </c>
      <c r="BM552" s="453" t="e">
        <f>BK552*($AV552*FB552+$AW552*FD552+$AX552*FI552+$AY552*FN552+$AZ552*FS552+$BA552*FX552+$BG552*GE552)/(AV552*EY552+AX552*FK552+AW552*FF552+AY552*FP552+AZ552*FU552+BA552*FZ552+BG552*GG552+BB552*GK552+BC552*GN552+BD552*GP552)</f>
        <v>#VALUE!</v>
      </c>
      <c r="BN552" s="453" t="e">
        <f>($AV552*FC552+$AX552*FJ552+$AW552*FE552+$AY552*FO552+$AZ552*FT552+$BA552*FY552+$BG552*GF552)/($AV552*FA552+BG552*GH552+BB552*GL552+BC552*GO552+BD552*GQ552+BA552*GA552)</f>
        <v>#VALUE!</v>
      </c>
      <c r="BO552" s="454" t="e">
        <f>SUMPRODUCT(AV552:BA552*GS552:GX552)/(GS552:GX552+(BB552+BC552+BD552)*GY552+BG552)</f>
        <v>#VALUE!</v>
      </c>
      <c r="BP552" s="454" t="e">
        <f>SUMPRODUCT(AV552:BA552*GS552:GX552)/(GS552:GX552+(BB552+BC552+BD552)*GY552+BG552)</f>
        <v>#VALUE!</v>
      </c>
      <c r="BQ552" s="454" t="e">
        <f>SUMPRODUCT(AV552:BA552*GS552:GX552)/(GS552:GX552+(BB552+BC552+BD552)*GY552+BG552)</f>
        <v>#VALUE!</v>
      </c>
      <c r="BR552" s="453" t="str">
        <f>IF(_tag_month_day!T542="","",_tag_month_day!T542)</f>
        <v/>
      </c>
      <c r="BS552" s="453" t="str">
        <f>IF(_tag_month_day!U542="","",_tag_month_day!U542)</f>
        <v/>
      </c>
      <c r="BT552" s="455" t="str">
        <f>IF(CK552="","",IF((CK552&gt;=BV552-0.12)*(CK552&lt;=BV552+0.12),"合格","不合格"))</f>
        <v/>
      </c>
      <c r="BU552" s="456" t="str">
        <f>IF(_tag_month_day!V542="","",_tag_month_day!V542)</f>
        <v/>
      </c>
      <c r="BV552" s="457" t="str">
        <f>IF(_tag_month_day!W542="","",_tag_month_day!W542)</f>
        <v/>
      </c>
      <c r="BW552" s="458" t="str">
        <f>IF(_tag_month_day!X542="","",_tag_month_day!X542)</f>
        <v/>
      </c>
      <c r="BX552" s="458" t="str">
        <f>IF(_tag_month_day!Y542="","",_tag_month_day!Y542)</f>
        <v/>
      </c>
      <c r="BY552" s="459">
        <f ca="1">L552</f>
        <v>43608.62499999869</v>
      </c>
      <c r="BZ552" s="460"/>
      <c r="CA552" s="461"/>
      <c r="CB552" s="424" t="str">
        <f>IF(_tag_month_day!Z542="","",_tag_month_day!Z542)</f>
        <v/>
      </c>
      <c r="CC552" s="424" t="str">
        <f>IF(_tag_month_day!AA542="","",_tag_month_day!AA542)</f>
        <v/>
      </c>
      <c r="CD552" s="424" t="str">
        <f>IF(_tag_month_day!AB542="","",_tag_month_day!AB542)</f>
        <v/>
      </c>
      <c r="CE552" s="424" t="str">
        <f>IF(_tag_month_day!AC542="","",_tag_month_day!AC542)</f>
        <v/>
      </c>
      <c r="CF552" s="424" t="str">
        <f>IF(_tag_month_day!AD542="","",_tag_month_day!AD542)</f>
        <v/>
      </c>
      <c r="CG552" s="424" t="str">
        <f>IF(_tag_month_day!AE542="","",_tag_month_day!AE542)</f>
        <v/>
      </c>
      <c r="CH552" s="424" t="str">
        <f>IF(_tag_month_day!AF542="","",_tag_month_day!AF542)</f>
        <v/>
      </c>
      <c r="CI552" s="424" t="str">
        <f>IF(_tag_month_day!AG542="","",_tag_month_day!AG542)</f>
        <v/>
      </c>
      <c r="CJ552" s="424" t="str">
        <f>IF(_tag_month_day!AH542="","",_tag_month_day!AH542)</f>
        <v/>
      </c>
      <c r="CK552" s="424" t="str">
        <f>IF(_tag_month_day!AI542="","",_tag_month_day!AI542)</f>
        <v/>
      </c>
      <c r="CL552" s="4" t="str">
        <f>IF(_tag_month_day!AJ542="","",_tag_month_day!AJ542)</f>
        <v/>
      </c>
      <c r="CM552" s="4" t="str">
        <f>IF(_tag_month_day!AK542="","",_tag_month_day!AK542)</f>
        <v/>
      </c>
      <c r="CN552" s="4" t="str">
        <f>IF(_tag_month_day!AL542="","",_tag_month_day!AL542)</f>
        <v/>
      </c>
      <c r="CO552" s="4" t="str">
        <f>IF(_tag_month_day!AM542="","",_tag_month_day!AM542)</f>
        <v/>
      </c>
      <c r="CP552" s="4" t="str">
        <f>IF(_tag_month_day!AN542="","",_tag_month_day!AN542)</f>
        <v/>
      </c>
      <c r="CQ552" s="4" t="str">
        <f>IF(_tag_month_day!AO542="","",_tag_month_day!AO542)</f>
        <v/>
      </c>
      <c r="CR552" s="462" t="str">
        <f>IF(_tag_month_day!AP542="","",_tag_month_day!AP542)</f>
        <v/>
      </c>
      <c r="CS552" s="463" t="str">
        <f>IF(_tag_month_day!AQ542="","",_tag_month_day!AQ542)</f>
        <v/>
      </c>
      <c r="CT552" s="4" t="str">
        <f>IF(_tag_month_day!AR542="","",_tag_month_day!AR542)</f>
        <v/>
      </c>
      <c r="CU552" s="464" t="e">
        <f>DU552/AJ552</f>
        <v>#VALUE!</v>
      </c>
      <c r="CV552" s="451" t="e">
        <f>BG552/BH552</f>
        <v>#VALUE!</v>
      </c>
      <c r="CW552" s="465" t="e">
        <f>AJ552*(1-CV552)*CU552*AF552</f>
        <v>#VALUE!</v>
      </c>
      <c r="CX552" s="465" t="e">
        <f>CW552*94%</f>
        <v>#VALUE!</v>
      </c>
      <c r="CY552" s="466" t="e">
        <f>IF(CX552=0,0,DS552/(DS552+CX552))</f>
        <v>#VALUE!</v>
      </c>
      <c r="CZ552" s="465" t="e">
        <f>$AJ552*EF552</f>
        <v>#VALUE!</v>
      </c>
      <c r="DA552" s="465" t="e">
        <f>$AJ552*EG552</f>
        <v>#VALUE!</v>
      </c>
      <c r="DB552" s="465" t="e">
        <f>$AJ552*EH552</f>
        <v>#VALUE!</v>
      </c>
      <c r="DC552" s="465" t="e">
        <f>$AJ552*EI552</f>
        <v>#VALUE!</v>
      </c>
      <c r="DD552" s="465" t="e">
        <f>$AJ552*EJ552</f>
        <v>#VALUE!</v>
      </c>
      <c r="DE552" s="465" t="e">
        <f>$AJ552*EK552</f>
        <v>#VALUE!</v>
      </c>
      <c r="DF552" s="465" t="e">
        <f>$AJ552*EL552</f>
        <v>#VALUE!</v>
      </c>
      <c r="DG552" s="465" t="e">
        <f>$AJ552*EM552</f>
        <v>#VALUE!</v>
      </c>
      <c r="DH552" s="465" t="e">
        <f>$AJ552*EN552</f>
        <v>#VALUE!</v>
      </c>
      <c r="DI552" s="465" t="e">
        <f>$AJ552*EO552</f>
        <v>#VALUE!</v>
      </c>
      <c r="DJ552" s="465" t="e">
        <f>CZ552*(1-EP552)</f>
        <v>#VALUE!</v>
      </c>
      <c r="DK552" s="465" t="e">
        <f>DA552*(1-ER552)</f>
        <v>#VALUE!</v>
      </c>
      <c r="DL552" s="465" t="e">
        <f>DB552*(1-EQ552)</f>
        <v>#VALUE!</v>
      </c>
      <c r="DM552" s="465" t="e">
        <f>DC552*(1-ES552)</f>
        <v>#VALUE!</v>
      </c>
      <c r="DN552" s="465" t="e">
        <f>DD552*(1-ET552)</f>
        <v>#VALUE!</v>
      </c>
      <c r="DO552" s="465" t="e">
        <f>DE552</f>
        <v>#VALUE!</v>
      </c>
      <c r="DP552" s="465" t="e">
        <f>DF552*(1-EU552)</f>
        <v>#VALUE!</v>
      </c>
      <c r="DQ552" s="465" t="e">
        <f>DG552*(1-EV552)</f>
        <v>#VALUE!</v>
      </c>
      <c r="DR552" s="465" t="e">
        <f>DH552*(1-EW552)</f>
        <v>#VALUE!</v>
      </c>
      <c r="DS552" s="465" t="e">
        <f>DI552</f>
        <v>#VALUE!</v>
      </c>
      <c r="DT552" s="465" t="e">
        <f>SUM(DJ552:DS552)</f>
        <v>#VALUE!</v>
      </c>
      <c r="DU552" s="465" t="e">
        <f>(GS552:GX552)+(DP552+DQ552+DR552)*GY552+DS552</f>
        <v>#VALUE!</v>
      </c>
      <c r="DV552" s="451" t="e">
        <f>AV552/$BH552/(1-EP552)</f>
        <v>#VALUE!</v>
      </c>
      <c r="DW552" s="451" t="e">
        <f>AW552/$BH552/(1-ER552)</f>
        <v>#VALUE!</v>
      </c>
      <c r="DX552" s="451" t="e">
        <f>AX552/$BH552/(1-EQ552)</f>
        <v>#VALUE!</v>
      </c>
      <c r="DY552" s="451" t="e">
        <f>AY552/$BH552/(1-ES552)</f>
        <v>#VALUE!</v>
      </c>
      <c r="DZ552" s="451" t="e">
        <f>AZ552/$BH552/(1-ET552)</f>
        <v>#VALUE!</v>
      </c>
      <c r="EA552" s="451" t="e">
        <f>BA552/$BH552/(1-AX552)</f>
        <v>#VALUE!</v>
      </c>
      <c r="EB552" s="451" t="e">
        <f>BB552/$BH552/(1-EU552)</f>
        <v>#VALUE!</v>
      </c>
      <c r="EC552" s="451" t="e">
        <f>BC552/$BH552/(1-EV552)</f>
        <v>#VALUE!</v>
      </c>
      <c r="ED552" s="451" t="e">
        <f>BD552/$BH552/(1-EW552)</f>
        <v>#VALUE!</v>
      </c>
      <c r="EE552" s="451" t="e">
        <f>BG552/BH552</f>
        <v>#VALUE!</v>
      </c>
      <c r="EF552" s="451" t="e">
        <f>DV552/SUM($DV552:$EE552)</f>
        <v>#VALUE!</v>
      </c>
      <c r="EG552" s="451" t="e">
        <f>DW552/SUM($DV552:$EE552)</f>
        <v>#VALUE!</v>
      </c>
      <c r="EH552" s="451" t="e">
        <f>DX552/SUM($DV552:$EE552)</f>
        <v>#VALUE!</v>
      </c>
      <c r="EI552" s="451" t="e">
        <f>DY552/SUM($DV552:$EE552)</f>
        <v>#VALUE!</v>
      </c>
      <c r="EJ552" s="451" t="e">
        <f>DZ552/SUM($DV552:$EE552)</f>
        <v>#VALUE!</v>
      </c>
      <c r="EK552" s="451" t="e">
        <f>EA552/SUM($DV552:$EE552)</f>
        <v>#VALUE!</v>
      </c>
      <c r="EL552" s="451" t="e">
        <f>EB552/SUM($DV552:$EE552)</f>
        <v>#VALUE!</v>
      </c>
      <c r="EM552" s="451" t="e">
        <f>EC552/SUM($DV552:$EE552)</f>
        <v>#VALUE!</v>
      </c>
      <c r="EN552" s="451" t="e">
        <f>ED552/SUM($DV552:$EE552)</f>
        <v>#VALUE!</v>
      </c>
      <c r="EO552" s="451" t="e">
        <f>EE552/SUM($DV552:$EE552)</f>
        <v>#VALUE!</v>
      </c>
      <c r="EP552" s="450">
        <f>EP551</f>
        <v>0.080000000000000002</v>
      </c>
      <c r="EQ552" s="450">
        <f>EQ551</f>
        <v>0.014999999999999999</v>
      </c>
      <c r="ER552" s="450">
        <f>ER551</f>
        <v>0.014999999999999999</v>
      </c>
      <c r="ES552" s="450">
        <f>ES551</f>
        <v>0.014999999999999999</v>
      </c>
      <c r="ET552" s="450">
        <f>ET551</f>
        <v>0.014999999999999999</v>
      </c>
      <c r="EU552" s="450">
        <f>EU551</f>
        <v>0.089999999999999997</v>
      </c>
      <c r="EV552" s="450">
        <f>EV551</f>
        <v>0.089999999999999997</v>
      </c>
      <c r="EW552" s="450">
        <f>EW551</f>
        <v>0.089999999999999997</v>
      </c>
      <c r="EX552" s="431" t="str">
        <f>IF(_tag_month_day!AS542="","",_tag_month_day!AS542/100)</f>
        <v/>
      </c>
      <c r="EY552" s="431" t="str">
        <f>IF(_tag_month_day!AT542="","",_tag_month_day!AT542/100)</f>
        <v/>
      </c>
      <c r="EZ552" s="431" t="str">
        <f>IF(_tag_month_day!AU542="","",_tag_month_day!AU542/100)</f>
        <v/>
      </c>
      <c r="FA552" s="431" t="str">
        <f>IF(_tag_month_day!AV542="","",_tag_month_day!AV542/100)</f>
        <v/>
      </c>
      <c r="FB552" s="431" t="str">
        <f>IF(_tag_month_day!AW542="","",_tag_month_day!AW542/100)</f>
        <v/>
      </c>
      <c r="FC552" s="431" t="str">
        <f>IF(_tag_month_day!AX542="","",_tag_month_day!AX542/100)</f>
        <v/>
      </c>
      <c r="FD552" s="449" t="str">
        <f>IF(_tag_month_day!AY542="","",_tag_month_day!AY542/100)</f>
        <v/>
      </c>
      <c r="FE552" s="449" t="str">
        <f>IF(_tag_month_day!AZ542="","",_tag_month_day!AZ542/100)</f>
        <v/>
      </c>
      <c r="FF552" s="449" t="str">
        <f>IF(_tag_month_day!BA542="","",_tag_month_day!BA542/100)</f>
        <v/>
      </c>
      <c r="FG552" s="449" t="str">
        <f>IF(_tag_month_day!BB542="","",_tag_month_day!BB542/100)</f>
        <v/>
      </c>
      <c r="FH552" s="467" t="str">
        <f>IF(_tag_month_day!BC542="","",_tag_month_day!BC542/100)</f>
        <v/>
      </c>
      <c r="FI552" s="449">
        <f>FI551</f>
        <v>0.40999999999999998</v>
      </c>
      <c r="FJ552" s="449">
        <f>FJ551</f>
        <v>0.11</v>
      </c>
      <c r="FK552" s="449">
        <f>FK551</f>
        <v>0.014999999999999999</v>
      </c>
      <c r="FL552" s="449">
        <f>FL551</f>
        <v>0</v>
      </c>
      <c r="FM552" s="467">
        <f>FM551</f>
        <v>0.0001</v>
      </c>
      <c r="FN552" s="449">
        <f>FN551</f>
        <v>0.32000000000000001</v>
      </c>
      <c r="FO552" s="449">
        <f>FO551</f>
        <v>0.20000000000000001</v>
      </c>
      <c r="FP552" s="449">
        <f>FP551</f>
        <v>0.01</v>
      </c>
      <c r="FQ552" s="449">
        <f>FQ551</f>
        <v>0</v>
      </c>
      <c r="FR552" s="467">
        <f>FR551</f>
        <v>0.0001</v>
      </c>
      <c r="FS552" s="449" t="str">
        <f>IF(_tag_month_day!BD542="","",_tag_month_day!BD542/100)</f>
        <v/>
      </c>
      <c r="FT552" s="449" t="str">
        <f>IF(_tag_month_day!BE542="","",_tag_month_day!BE542/100)</f>
        <v/>
      </c>
      <c r="FU552" s="449" t="str">
        <f>IF(_tag_month_day!BF542="","",_tag_month_day!BF542/100)</f>
        <v/>
      </c>
      <c r="FV552" s="449" t="str">
        <f>IF(_tag_month_day!BG542="","",_tag_month_day!BG542/100)</f>
        <v/>
      </c>
      <c r="FW552" s="467" t="str">
        <f>IF(_tag_month_day!BH542="","",_tag_month_day!BH542/100)</f>
        <v/>
      </c>
      <c r="FX552" s="449" t="str">
        <f>IF(_tag_month_day!BI542="","",_tag_month_day!BI542/100)</f>
        <v/>
      </c>
      <c r="FY552" s="449" t="str">
        <f>IF(_tag_month_day!BJ542="","",_tag_month_day!BJ542/100)</f>
        <v/>
      </c>
      <c r="FZ552" s="468" t="str">
        <f>IF(_tag_month_day!BK542="","",_tag_month_day!BK542/100)</f>
        <v/>
      </c>
      <c r="GA552" s="449" t="str">
        <f>IF(_tag_month_day!BL542="","",_tag_month_day!BL542/100)</f>
        <v/>
      </c>
      <c r="GB552" s="467" t="str">
        <f>IF(_tag_month_day!BM542="","",_tag_month_day!BM542/100)</f>
        <v/>
      </c>
      <c r="GC552" s="431" t="str">
        <f>IF(_tag_month_day!BN542="","",_tag_month_day!BN542/100)</f>
        <v/>
      </c>
      <c r="GD552" s="431" t="str">
        <f>IF(_tag_month_day!BO542="","",_tag_month_day!BO542/100)</f>
        <v/>
      </c>
      <c r="GE552" s="431" t="str">
        <f>IF(_tag_month_day!BP542="","",_tag_month_day!BP542/100)</f>
        <v/>
      </c>
      <c r="GF552" s="431" t="str">
        <f>IF(_tag_month_day!BQ542="","",_tag_month_day!BQ542/100)</f>
        <v/>
      </c>
      <c r="GG552" s="431" t="str">
        <f>IF(_tag_month_day!BR542="","",_tag_month_day!BR542/100)</f>
        <v/>
      </c>
      <c r="GH552" s="431" t="str">
        <f>IF(_tag_month_day!BS542="","",_tag_month_day!BS542/100)</f>
        <v/>
      </c>
      <c r="GI552" s="467" t="str">
        <f>IF(_tag_month_day!BT542="","",_tag_month_day!BT542/100)</f>
        <v/>
      </c>
      <c r="GJ552" s="469" t="str">
        <f>IF(_tag_month_day!BU542="","",_tag_month_day!BU542/100)</f>
        <v/>
      </c>
      <c r="GK552" s="470">
        <f>GK551</f>
        <v>0.070000000000000007</v>
      </c>
      <c r="GL552" s="470">
        <f>GL551</f>
        <v>0.029999999999999999</v>
      </c>
      <c r="GM552" s="471" t="str">
        <f>IF(_tag_month_day!BX542="","",_tag_month_day!BX542/100)</f>
        <v/>
      </c>
      <c r="GN552" s="470">
        <f>GN551</f>
        <v>0.070000000000000007</v>
      </c>
      <c r="GO552" s="470">
        <f>GO551</f>
        <v>0.029999999999999999</v>
      </c>
      <c r="GP552" s="470">
        <f>GP551</f>
        <v>0.089999999999999997</v>
      </c>
      <c r="GQ552" s="470">
        <f>GQ551</f>
        <v>0.029999999999999999</v>
      </c>
      <c r="GR552" s="471" t="str">
        <f>IF(_tag_month_day!CA542="","",_tag_month_day!CA542/100)</f>
        <v/>
      </c>
      <c r="GS552" s="472">
        <f>GS551</f>
        <v>0.95299999999999996</v>
      </c>
      <c r="GT552" s="472">
        <f>GT551</f>
        <v>0.55000000000000004</v>
      </c>
      <c r="GU552" s="472">
        <f>GU551</f>
        <v>0.55000000000000004</v>
      </c>
      <c r="GV552" s="472">
        <f>GV551</f>
        <v>0.55000000000000004</v>
      </c>
      <c r="GW552" s="472">
        <f>GW551</f>
        <v>0.5</v>
      </c>
      <c r="GX552" s="472">
        <f>GX551</f>
        <v>0.93500000000000005</v>
      </c>
      <c r="GY552" s="472">
        <f>GY551</f>
        <v>0.14999999999999999</v>
      </c>
      <c r="GZ552" s="472">
        <f>GZ551</f>
        <v>1</v>
      </c>
      <c r="HA552" s="474">
        <f>HA551</f>
        <v>0.047</v>
      </c>
      <c r="HB552" s="474">
        <f>HB551</f>
        <v>0.45000000000000001</v>
      </c>
      <c r="HC552" s="474">
        <f>HC551</f>
        <v>0.45000000000000001</v>
      </c>
      <c r="HD552" s="474">
        <f>HD551</f>
        <v>0.45000000000000001</v>
      </c>
      <c r="HE552" s="474">
        <f>HE551</f>
        <v>0.5</v>
      </c>
      <c r="HF552" s="474">
        <f>HF551</f>
        <v>0.065000000000000002</v>
      </c>
      <c r="HG552" s="474">
        <f>HG551</f>
        <v>0.84999999999999998</v>
      </c>
      <c r="HH552" s="474">
        <f>HH551</f>
        <v>0</v>
      </c>
      <c r="HI552" s="10">
        <f>IF(BZ552&lt;&gt;"",CK552-BV552,0)</f>
        <v>0</v>
      </c>
      <c r="HJ552" s="10" t="e">
        <f>IF(AJ552&gt;0,AH552-AJ552,0)</f>
        <v>#VALUE!</v>
      </c>
      <c r="HK552" s="466">
        <f>HK551</f>
        <v>0.84999999999999998</v>
      </c>
      <c r="HL552" s="424">
        <f>HL551</f>
        <v>550000</v>
      </c>
      <c r="HM552" s="424">
        <f>HM551</f>
        <v>480000</v>
      </c>
      <c r="HN552" s="465" t="e">
        <f>(DJ552*EZ552+DK552*FH552+DL552*FM552+DM552*FR552+DN552*FW552+DO552*GB552+DS552*GI552+DP552*GM552+DR552*GR552)*1000*2</f>
        <v>#VALUE!</v>
      </c>
      <c r="HO552" s="465" t="e">
        <f>HN552*HK552*$HO$2/HL552*1000000</f>
        <v>#VALUE!</v>
      </c>
      <c r="HP552" s="465" t="e">
        <f>HN552*HK552*$HP$2/HM552*1000000</f>
        <v>#VALUE!</v>
      </c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</row>
    <row customFormat="1" r="553" s="0">
      <c r="A553" s="420">
        <v>542</v>
      </c>
      <c r="B553" s="421">
        <f ca="1">IF(D553=D552,B552,IF(D553="夜班",B552+1,B552))</f>
        <v>43608</v>
      </c>
      <c r="C553" s="422">
        <f>C552</f>
        <v>0.041666666666666699</v>
      </c>
      <c r="D553" s="10" t="str">
        <f ca="1">IF(HOUR(G553)&lt;8,"夜班",IF(HOUR(G553)&lt;16,"白班",IF(HOUR(G553)&lt;24,"中班",0)))</f>
        <v>白班</v>
      </c>
      <c r="E553" s="10" t="e">
        <f ca="1">IF(F553=1,"甲",IF(F553=2,"乙",IF(F553=3,"丙",IF(F553=4,"丁",""))))</f>
        <v>#REF!</v>
      </c>
      <c r="F553" s="10" t="e">
        <f ca="1">SUMPRODUCT((成本日报!$A$3:$A$95=计划!B553)*(成本日报!$B$3:$B$95=计划!$D553),成本日报!$C$3:$C$95)</f>
        <v>#REF!</v>
      </c>
      <c r="G553" s="423">
        <f ca="1">G552+C552</f>
        <v>43608.541666665355</v>
      </c>
      <c r="H553" s="423">
        <f ca="1">$G553+$C553/60*10+$C553*0</f>
        <v>43608.5486111098</v>
      </c>
      <c r="I553" s="423">
        <f ca="1">$G553+$C553/60*18+$C553*0</f>
        <v>43608.554166665352</v>
      </c>
      <c r="J553" s="423">
        <f ca="1">$G553+$C553/60*0+$C553*1</f>
        <v>43608.583333332019</v>
      </c>
      <c r="K553" s="423">
        <f ca="1">$G553+$C553/60*30+$C553*2</f>
        <v>43608.645833332026</v>
      </c>
      <c r="L553" s="423">
        <f ca="1">$G553+$C553/60*0+$C553*3</f>
        <v>43608.666666665355</v>
      </c>
      <c r="M553" s="424" t="str">
        <f>IF(_tag_month_day!A543="","",_tag_month_day!A543)</f>
        <v/>
      </c>
      <c r="N553" s="424" t="str">
        <f>IF(_tag_month_day!B543="","",_tag_month_day!B543)</f>
        <v/>
      </c>
      <c r="O553" s="425" t="e">
        <f>IF(M553+N553=0,"",M553+N553)</f>
        <v>#VALUE!</v>
      </c>
      <c r="P553" s="424" t="str">
        <f>IF(_tag_month_day!C543="","",_tag_month_day!C543)</f>
        <v/>
      </c>
      <c r="Q553" s="424" t="str">
        <f>IF(_tag_month_day!D543="","",_tag_month_day!D543)</f>
        <v/>
      </c>
      <c r="R553" s="426" t="str">
        <f>IF(_tag_month_day!CB543="","",_tag_month_day!CB543/100)</f>
        <v/>
      </c>
      <c r="S553" s="427" t="str">
        <f>IF(_tag_month_day!E543="","",_tag_month_day!E543)</f>
        <v/>
      </c>
      <c r="T553" s="427" t="str">
        <f>IF(_tag_month_day!F543="","",_tag_month_day!F543)</f>
        <v/>
      </c>
      <c r="U553" s="428" t="e">
        <f>S553+T553</f>
        <v>#VALUE!</v>
      </c>
      <c r="V553" s="429" t="e">
        <f>U553/AJ553</f>
        <v>#VALUE!</v>
      </c>
      <c r="W553" s="430" t="str">
        <f>IF(_jhy_month_day!A543="","",_jhy_month_day!A543)</f>
        <v/>
      </c>
      <c r="X553" s="431" t="str">
        <f>IF(_jhy_month_day!B543="","",_jhy_month_day!B543/100)</f>
        <v/>
      </c>
      <c r="Y553" s="431" t="str">
        <f>IF(_jhy_month_day!C543="","",_jhy_month_day!C543/100)</f>
        <v/>
      </c>
      <c r="Z553" s="432">
        <f>Z549+1</f>
        <v>136</v>
      </c>
      <c r="AA553" s="433" t="str">
        <f>IF(_tag_month_day!G543="","",_tag_month_day!G543/100)</f>
        <v/>
      </c>
      <c r="AB553" s="433" t="str">
        <f>IF(_tag_month_day!H543="","",_tag_month_day!H543/100)</f>
        <v/>
      </c>
      <c r="AC553" s="434">
        <f>IF(X553="",AC552,BK553*($AV552*X553+$AW552*FD552+$AX552*FI552+$AY552*FN552+$AZ552*FS552+$BA552*FX552+$BG552*GE552)/(AV552*Y553+AX552*FK552+AW552*FF552+AY552*FP552+AZ552*FU552+BA552*FZ552+BG552*GG552+BB552*GK552+BC552*GN552+BD552*GP552))</f>
        <v>1.59963432013121</v>
      </c>
      <c r="AD553" s="435" t="str">
        <f>IF(AC553=AC552,"",AC553-AC552)</f>
        <v/>
      </c>
      <c r="AE553" s="436" t="str">
        <f>IF(1-AF553=0,"",(1-AF553))</f>
        <v/>
      </c>
      <c r="AF553" s="437">
        <v>1</v>
      </c>
      <c r="AG553" s="10" t="str">
        <f>AG552</f>
        <v>9A3</v>
      </c>
      <c r="AH553" s="438" t="str">
        <f>AH552</f>
        <v/>
      </c>
      <c r="AI553" s="424"/>
      <c r="AJ553" s="10" t="str">
        <f>IF(_tag_month_day!I543="","",_tag_month_day!I543)</f>
        <v/>
      </c>
      <c r="AK553" s="440"/>
      <c r="AL553" s="440"/>
      <c r="AM553" s="440"/>
      <c r="AN553" s="441">
        <f>AN552</f>
        <v>2</v>
      </c>
      <c r="AO553" s="441">
        <f>AO552</f>
        <v>8</v>
      </c>
      <c r="AP553" s="442" t="e">
        <f>(IF(AN553=0,AS552,AS552*(1+AO553/AN553)/(AR553+AO553/AN553)))+AT553</f>
        <v>#VALUE!</v>
      </c>
      <c r="AQ553" s="443" t="str">
        <f>IF(_tag_month_day!J543="","",_tag_month_day!J543/100)</f>
        <v/>
      </c>
      <c r="AR553" s="444">
        <f>AR552</f>
        <v>1.3</v>
      </c>
      <c r="AS553" s="445" t="e">
        <f>AQ553*(AN553*AR553+AO553)/(AN553+AO553)</f>
        <v>#VALUE!</v>
      </c>
      <c r="AT553" s="445" t="e">
        <f>(SUM(BE553:BF553)-SUM(BE552:BF552))*0.05</f>
        <v>#VALUE!</v>
      </c>
      <c r="AU553" s="446" t="str">
        <f>IF(_tag_month_day!CC543="","",IF(_tag_month_day!CC543&gt;0,_tag_month_day!CD543,_tag_month_day!CE543))</f>
        <v/>
      </c>
      <c r="AV553" s="447" t="str">
        <f>IF(_tag_month_day!L543="","",_tag_month_day!L543/100)</f>
        <v/>
      </c>
      <c r="AW553" s="431">
        <f>AW552</f>
        <v>0</v>
      </c>
      <c r="AX553" s="431">
        <f>AX552</f>
        <v>0</v>
      </c>
      <c r="AY553" s="431" t="str">
        <f>IF(_tag_month_day!M543="","",_tag_month_day!M543/100)</f>
        <v/>
      </c>
      <c r="AZ553" s="431" t="str">
        <f>IF(_tag_month_day!N543="","",_tag_month_day!N543/100)</f>
        <v/>
      </c>
      <c r="BA553" s="431" t="str">
        <f>IF(_tag_month_day!O543="","",_tag_month_day!O543/100)</f>
        <v/>
      </c>
      <c r="BB553" s="448" t="str">
        <f>IF(_tag_month_day!P543="","",_tag_month_day!P543/100)</f>
        <v/>
      </c>
      <c r="BC553" s="448">
        <f>BC552</f>
        <v>0</v>
      </c>
      <c r="BD553" s="448" t="str">
        <f>IF(_tag_month_day!Q543="","",_tag_month_day!Q543/100)</f>
        <v/>
      </c>
      <c r="BE553" s="449" t="str">
        <f>IF(_tag_month_day!R543="","",_tag_month_day!R543/100)</f>
        <v/>
      </c>
      <c r="BF553" s="388" t="e">
        <f>(AU553*(100+BE553*100))/(AJ553-AU553)/100</f>
        <v>#VALUE!</v>
      </c>
      <c r="BG553" s="450" t="e">
        <f>BE553+BF553</f>
        <v>#VALUE!</v>
      </c>
      <c r="BH553" s="451" t="e">
        <f>SUM(AV553:BF553)</f>
        <v>#VALUE!</v>
      </c>
      <c r="BI553" s="452" t="e">
        <f>IF(CX553=0,BI552,(DK553*查询!$R$5+DL553*查询!$Q$5+DM553*查询!$N$5+DN553*查询!$O$5+DO553*查询!$P$5)*AF553/CX553)</f>
        <v>#VALUE!</v>
      </c>
      <c r="BJ553" s="452" t="e">
        <f>IF(CX553=0,BJ552,(DP553*查询!$S$5+DQ553*查询!$T$5+DR553*查询!$U$5)*AF553/CX553)</f>
        <v>#VALUE!</v>
      </c>
      <c r="BK553" s="452">
        <f>BK552</f>
        <v>1</v>
      </c>
      <c r="BL553" s="453" t="e">
        <f>SUMPRODUCT((AV553:BA553)*(GS553:GX553))/((GS553:GX553)+SUM(BB553:BD553)*GY553+BG553*GZ553)</f>
        <v>#VALUE!</v>
      </c>
      <c r="BM553" s="453" t="e">
        <f>BK553*($AV553*FB553+$AW553*FD553+$AX553*FI553+$AY553*FN553+$AZ553*FS553+$BA553*FX553+$BG553*GE553)/(AV553*EY553+AX553*FK553+AW553*FF553+AY553*FP553+AZ553*FU553+BA553*FZ553+BG553*GG553+BB553*GK553+BC553*GN553+BD553*GP553)</f>
        <v>#VALUE!</v>
      </c>
      <c r="BN553" s="453" t="e">
        <f>($AV553*FC553+$AX553*FJ553+$AW553*FE553+$AY553*FO553+$AZ553*FT553+$BA553*FY553+$BG553*GF553)/($AV553*FA553+BG553*GH553+BB553*GL553+BC553*GO553+BD553*GQ553+BA553*GA553)</f>
        <v>#VALUE!</v>
      </c>
      <c r="BO553" s="454" t="e">
        <f>SUMPRODUCT(AV553:BA553*GS553:GX553)/(GS553:GX553+(BB553+BC553+BD553)*GY553+BG553)</f>
        <v>#VALUE!</v>
      </c>
      <c r="BP553" s="454" t="e">
        <f>SUMPRODUCT(AV553:BA553*GS553:GX553)/(GS553:GX553+(BB553+BC553+BD553)*GY553+BG553)</f>
        <v>#VALUE!</v>
      </c>
      <c r="BQ553" s="454" t="e">
        <f>SUMPRODUCT(AV553:BA553*GS553:GX553)/(GS553:GX553+(BB553+BC553+BD553)*GY553+BG553)</f>
        <v>#VALUE!</v>
      </c>
      <c r="BR553" s="453" t="str">
        <f>IF(_tag_month_day!T543="","",_tag_month_day!T543)</f>
        <v/>
      </c>
      <c r="BS553" s="453" t="str">
        <f>IF(_tag_month_day!U543="","",_tag_month_day!U543)</f>
        <v/>
      </c>
      <c r="BT553" s="455" t="str">
        <f>IF(CK553="","",IF((CK553&gt;=BV553-0.12)*(CK553&lt;=BV553+0.12),"合格","不合格"))</f>
        <v/>
      </c>
      <c r="BU553" s="456" t="str">
        <f>IF(_tag_month_day!V543="","",_tag_month_day!V543)</f>
        <v/>
      </c>
      <c r="BV553" s="457" t="str">
        <f>IF(_tag_month_day!W543="","",_tag_month_day!W543)</f>
        <v/>
      </c>
      <c r="BW553" s="458" t="str">
        <f>IF(_tag_month_day!X543="","",_tag_month_day!X543)</f>
        <v/>
      </c>
      <c r="BX553" s="458" t="str">
        <f>IF(_tag_month_day!Y543="","",_tag_month_day!Y543)</f>
        <v/>
      </c>
      <c r="BY553" s="459">
        <f ca="1">L553</f>
        <v>43608.666666665355</v>
      </c>
      <c r="BZ553" s="460"/>
      <c r="CA553" s="461"/>
      <c r="CB553" s="424" t="str">
        <f>IF(_tag_month_day!Z543="","",_tag_month_day!Z543)</f>
        <v/>
      </c>
      <c r="CC553" s="424" t="str">
        <f>IF(_tag_month_day!AA543="","",_tag_month_day!AA543)</f>
        <v/>
      </c>
      <c r="CD553" s="424" t="str">
        <f>IF(_tag_month_day!AB543="","",_tag_month_day!AB543)</f>
        <v/>
      </c>
      <c r="CE553" s="424" t="str">
        <f>IF(_tag_month_day!AC543="","",_tag_month_day!AC543)</f>
        <v/>
      </c>
      <c r="CF553" s="424" t="str">
        <f>IF(_tag_month_day!AD543="","",_tag_month_day!AD543)</f>
        <v/>
      </c>
      <c r="CG553" s="424" t="str">
        <f>IF(_tag_month_day!AE543="","",_tag_month_day!AE543)</f>
        <v/>
      </c>
      <c r="CH553" s="424" t="str">
        <f>IF(_tag_month_day!AF543="","",_tag_month_day!AF543)</f>
        <v/>
      </c>
      <c r="CI553" s="424" t="str">
        <f>IF(_tag_month_day!AG543="","",_tag_month_day!AG543)</f>
        <v/>
      </c>
      <c r="CJ553" s="424" t="str">
        <f>IF(_tag_month_day!AH543="","",_tag_month_day!AH543)</f>
        <v/>
      </c>
      <c r="CK553" s="424" t="str">
        <f>IF(_tag_month_day!AI543="","",_tag_month_day!AI543)</f>
        <v/>
      </c>
      <c r="CL553" s="4" t="str">
        <f>IF(_tag_month_day!AJ543="","",_tag_month_day!AJ543)</f>
        <v/>
      </c>
      <c r="CM553" s="4" t="str">
        <f>IF(_tag_month_day!AK543="","",_tag_month_day!AK543)</f>
        <v/>
      </c>
      <c r="CN553" s="4" t="str">
        <f>IF(_tag_month_day!AL543="","",_tag_month_day!AL543)</f>
        <v/>
      </c>
      <c r="CO553" s="4" t="str">
        <f>IF(_tag_month_day!AM543="","",_tag_month_day!AM543)</f>
        <v/>
      </c>
      <c r="CP553" s="4" t="str">
        <f>IF(_tag_month_day!AN543="","",_tag_month_day!AN543)</f>
        <v/>
      </c>
      <c r="CQ553" s="4" t="str">
        <f>IF(_tag_month_day!AO543="","",_tag_month_day!AO543)</f>
        <v/>
      </c>
      <c r="CR553" s="462" t="str">
        <f>IF(_tag_month_day!AP543="","",_tag_month_day!AP543)</f>
        <v/>
      </c>
      <c r="CS553" s="463" t="str">
        <f>IF(_tag_month_day!AQ543="","",_tag_month_day!AQ543)</f>
        <v/>
      </c>
      <c r="CT553" s="4" t="str">
        <f>IF(_tag_month_day!AR543="","",_tag_month_day!AR543)</f>
        <v/>
      </c>
      <c r="CU553" s="464" t="e">
        <f>DU553/AJ553</f>
        <v>#VALUE!</v>
      </c>
      <c r="CV553" s="451" t="e">
        <f>BG553/BH553</f>
        <v>#VALUE!</v>
      </c>
      <c r="CW553" s="465" t="e">
        <f>AJ553*(1-CV553)*CU553*AF553</f>
        <v>#VALUE!</v>
      </c>
      <c r="CX553" s="465" t="e">
        <f>CW553*94%</f>
        <v>#VALUE!</v>
      </c>
      <c r="CY553" s="466" t="e">
        <f>IF(CX553=0,0,DS553/(DS553+CX553))</f>
        <v>#VALUE!</v>
      </c>
      <c r="CZ553" s="465" t="e">
        <f>$AJ553*EF553</f>
        <v>#VALUE!</v>
      </c>
      <c r="DA553" s="465" t="e">
        <f>$AJ553*EG553</f>
        <v>#VALUE!</v>
      </c>
      <c r="DB553" s="465" t="e">
        <f>$AJ553*EH553</f>
        <v>#VALUE!</v>
      </c>
      <c r="DC553" s="465" t="e">
        <f>$AJ553*EI553</f>
        <v>#VALUE!</v>
      </c>
      <c r="DD553" s="465" t="e">
        <f>$AJ553*EJ553</f>
        <v>#VALUE!</v>
      </c>
      <c r="DE553" s="465" t="e">
        <f>$AJ553*EK553</f>
        <v>#VALUE!</v>
      </c>
      <c r="DF553" s="465" t="e">
        <f>$AJ553*EL553</f>
        <v>#VALUE!</v>
      </c>
      <c r="DG553" s="465" t="e">
        <f>$AJ553*EM553</f>
        <v>#VALUE!</v>
      </c>
      <c r="DH553" s="465" t="e">
        <f>$AJ553*EN553</f>
        <v>#VALUE!</v>
      </c>
      <c r="DI553" s="465" t="e">
        <f>$AJ553*EO553</f>
        <v>#VALUE!</v>
      </c>
      <c r="DJ553" s="465" t="e">
        <f>CZ553*(1-EP553)</f>
        <v>#VALUE!</v>
      </c>
      <c r="DK553" s="465" t="e">
        <f>DA553*(1-ER553)</f>
        <v>#VALUE!</v>
      </c>
      <c r="DL553" s="465" t="e">
        <f>DB553*(1-EQ553)</f>
        <v>#VALUE!</v>
      </c>
      <c r="DM553" s="465" t="e">
        <f>DC553*(1-ES553)</f>
        <v>#VALUE!</v>
      </c>
      <c r="DN553" s="465" t="e">
        <f>DD553*(1-ET553)</f>
        <v>#VALUE!</v>
      </c>
      <c r="DO553" s="465" t="e">
        <f>DE553</f>
        <v>#VALUE!</v>
      </c>
      <c r="DP553" s="465" t="e">
        <f>DF553*(1-EU553)</f>
        <v>#VALUE!</v>
      </c>
      <c r="DQ553" s="465" t="e">
        <f>DG553*(1-EV553)</f>
        <v>#VALUE!</v>
      </c>
      <c r="DR553" s="465" t="e">
        <f>DH553*(1-EW553)</f>
        <v>#VALUE!</v>
      </c>
      <c r="DS553" s="465" t="e">
        <f>DI553</f>
        <v>#VALUE!</v>
      </c>
      <c r="DT553" s="465" t="e">
        <f>SUM(DJ553:DS553)</f>
        <v>#VALUE!</v>
      </c>
      <c r="DU553" s="465" t="e">
        <f>(GS553:GX553)+(DP553+DQ553+DR553)*GY553+DS553</f>
        <v>#VALUE!</v>
      </c>
      <c r="DV553" s="451" t="e">
        <f>AV553/$BH553/(1-EP553)</f>
        <v>#VALUE!</v>
      </c>
      <c r="DW553" s="451" t="e">
        <f>AW553/$BH553/(1-ER553)</f>
        <v>#VALUE!</v>
      </c>
      <c r="DX553" s="451" t="e">
        <f>AX553/$BH553/(1-EQ553)</f>
        <v>#VALUE!</v>
      </c>
      <c r="DY553" s="451" t="e">
        <f>AY553/$BH553/(1-ES553)</f>
        <v>#VALUE!</v>
      </c>
      <c r="DZ553" s="451" t="e">
        <f>AZ553/$BH553/(1-ET553)</f>
        <v>#VALUE!</v>
      </c>
      <c r="EA553" s="451" t="e">
        <f>BA553/$BH553/(1-AX553)</f>
        <v>#VALUE!</v>
      </c>
      <c r="EB553" s="451" t="e">
        <f>BB553/$BH553/(1-EU553)</f>
        <v>#VALUE!</v>
      </c>
      <c r="EC553" s="451" t="e">
        <f>BC553/$BH553/(1-EV553)</f>
        <v>#VALUE!</v>
      </c>
      <c r="ED553" s="451" t="e">
        <f>BD553/$BH553/(1-EW553)</f>
        <v>#VALUE!</v>
      </c>
      <c r="EE553" s="451" t="e">
        <f>BG553/BH553</f>
        <v>#VALUE!</v>
      </c>
      <c r="EF553" s="451" t="e">
        <f>DV553/SUM($DV553:$EE553)</f>
        <v>#VALUE!</v>
      </c>
      <c r="EG553" s="451" t="e">
        <f>DW553/SUM($DV553:$EE553)</f>
        <v>#VALUE!</v>
      </c>
      <c r="EH553" s="451" t="e">
        <f>DX553/SUM($DV553:$EE553)</f>
        <v>#VALUE!</v>
      </c>
      <c r="EI553" s="451" t="e">
        <f>DY553/SUM($DV553:$EE553)</f>
        <v>#VALUE!</v>
      </c>
      <c r="EJ553" s="451" t="e">
        <f>DZ553/SUM($DV553:$EE553)</f>
        <v>#VALUE!</v>
      </c>
      <c r="EK553" s="451" t="e">
        <f>EA553/SUM($DV553:$EE553)</f>
        <v>#VALUE!</v>
      </c>
      <c r="EL553" s="451" t="e">
        <f>EB553/SUM($DV553:$EE553)</f>
        <v>#VALUE!</v>
      </c>
      <c r="EM553" s="451" t="e">
        <f>EC553/SUM($DV553:$EE553)</f>
        <v>#VALUE!</v>
      </c>
      <c r="EN553" s="451" t="e">
        <f>ED553/SUM($DV553:$EE553)</f>
        <v>#VALUE!</v>
      </c>
      <c r="EO553" s="451" t="e">
        <f>EE553/SUM($DV553:$EE553)</f>
        <v>#VALUE!</v>
      </c>
      <c r="EP553" s="450">
        <f>EP552</f>
        <v>0.080000000000000002</v>
      </c>
      <c r="EQ553" s="450">
        <f>EQ552</f>
        <v>0.014999999999999999</v>
      </c>
      <c r="ER553" s="450">
        <f>ER552</f>
        <v>0.014999999999999999</v>
      </c>
      <c r="ES553" s="450">
        <f>ES552</f>
        <v>0.014999999999999999</v>
      </c>
      <c r="ET553" s="450">
        <f>ET552</f>
        <v>0.014999999999999999</v>
      </c>
      <c r="EU553" s="450">
        <f>EU552</f>
        <v>0.089999999999999997</v>
      </c>
      <c r="EV553" s="450">
        <f>EV552</f>
        <v>0.089999999999999997</v>
      </c>
      <c r="EW553" s="450">
        <f>EW552</f>
        <v>0.089999999999999997</v>
      </c>
      <c r="EX553" s="431" t="str">
        <f>IF(_tag_month_day!AS543="","",_tag_month_day!AS543/100)</f>
        <v/>
      </c>
      <c r="EY553" s="431" t="str">
        <f>IF(_tag_month_day!AT543="","",_tag_month_day!AT543/100)</f>
        <v/>
      </c>
      <c r="EZ553" s="431" t="str">
        <f>IF(_tag_month_day!AU543="","",_tag_month_day!AU543/100)</f>
        <v/>
      </c>
      <c r="FA553" s="431" t="str">
        <f>IF(_tag_month_day!AV543="","",_tag_month_day!AV543/100)</f>
        <v/>
      </c>
      <c r="FB553" s="431" t="str">
        <f>IF(_tag_month_day!AW543="","",_tag_month_day!AW543/100)</f>
        <v/>
      </c>
      <c r="FC553" s="431" t="str">
        <f>IF(_tag_month_day!AX543="","",_tag_month_day!AX543/100)</f>
        <v/>
      </c>
      <c r="FD553" s="449" t="str">
        <f>IF(_tag_month_day!AY543="","",_tag_month_day!AY543/100)</f>
        <v/>
      </c>
      <c r="FE553" s="449" t="str">
        <f>IF(_tag_month_day!AZ543="","",_tag_month_day!AZ543/100)</f>
        <v/>
      </c>
      <c r="FF553" s="449" t="str">
        <f>IF(_tag_month_day!BA543="","",_tag_month_day!BA543/100)</f>
        <v/>
      </c>
      <c r="FG553" s="449" t="str">
        <f>IF(_tag_month_day!BB543="","",_tag_month_day!BB543/100)</f>
        <v/>
      </c>
      <c r="FH553" s="467" t="str">
        <f>IF(_tag_month_day!BC543="","",_tag_month_day!BC543/100)</f>
        <v/>
      </c>
      <c r="FI553" s="449">
        <f>FI552</f>
        <v>0.40999999999999998</v>
      </c>
      <c r="FJ553" s="449">
        <f>FJ552</f>
        <v>0.11</v>
      </c>
      <c r="FK553" s="449">
        <f>FK552</f>
        <v>0.014999999999999999</v>
      </c>
      <c r="FL553" s="449">
        <f>FL552</f>
        <v>0</v>
      </c>
      <c r="FM553" s="467">
        <f>FM552</f>
        <v>0.0001</v>
      </c>
      <c r="FN553" s="449">
        <f>FN552</f>
        <v>0.32000000000000001</v>
      </c>
      <c r="FO553" s="449">
        <f>FO552</f>
        <v>0.20000000000000001</v>
      </c>
      <c r="FP553" s="449">
        <f>FP552</f>
        <v>0.01</v>
      </c>
      <c r="FQ553" s="449">
        <f>FQ552</f>
        <v>0</v>
      </c>
      <c r="FR553" s="467">
        <f>FR552</f>
        <v>0.0001</v>
      </c>
      <c r="FS553" s="449" t="str">
        <f>IF(_tag_month_day!BD543="","",_tag_month_day!BD543/100)</f>
        <v/>
      </c>
      <c r="FT553" s="449" t="str">
        <f>IF(_tag_month_day!BE543="","",_tag_month_day!BE543/100)</f>
        <v/>
      </c>
      <c r="FU553" s="449" t="str">
        <f>IF(_tag_month_day!BF543="","",_tag_month_day!BF543/100)</f>
        <v/>
      </c>
      <c r="FV553" s="449" t="str">
        <f>IF(_tag_month_day!BG543="","",_tag_month_day!BG543/100)</f>
        <v/>
      </c>
      <c r="FW553" s="467" t="str">
        <f>IF(_tag_month_day!BH543="","",_tag_month_day!BH543/100)</f>
        <v/>
      </c>
      <c r="FX553" s="449" t="str">
        <f>IF(_tag_month_day!BI543="","",_tag_month_day!BI543/100)</f>
        <v/>
      </c>
      <c r="FY553" s="449" t="str">
        <f>IF(_tag_month_day!BJ543="","",_tag_month_day!BJ543/100)</f>
        <v/>
      </c>
      <c r="FZ553" s="468" t="str">
        <f>IF(_tag_month_day!BK543="","",_tag_month_day!BK543/100)</f>
        <v/>
      </c>
      <c r="GA553" s="449" t="str">
        <f>IF(_tag_month_day!BL543="","",_tag_month_day!BL543/100)</f>
        <v/>
      </c>
      <c r="GB553" s="467" t="str">
        <f>IF(_tag_month_day!BM543="","",_tag_month_day!BM543/100)</f>
        <v/>
      </c>
      <c r="GC553" s="431" t="str">
        <f>IF(_tag_month_day!BN543="","",_tag_month_day!BN543/100)</f>
        <v/>
      </c>
      <c r="GD553" s="431" t="str">
        <f>IF(_tag_month_day!BO543="","",_tag_month_day!BO543/100)</f>
        <v/>
      </c>
      <c r="GE553" s="431" t="str">
        <f>IF(_tag_month_day!BP543="","",_tag_month_day!BP543/100)</f>
        <v/>
      </c>
      <c r="GF553" s="431" t="str">
        <f>IF(_tag_month_day!BQ543="","",_tag_month_day!BQ543/100)</f>
        <v/>
      </c>
      <c r="GG553" s="431" t="str">
        <f>IF(_tag_month_day!BR543="","",_tag_month_day!BR543/100)</f>
        <v/>
      </c>
      <c r="GH553" s="431" t="str">
        <f>IF(_tag_month_day!BS543="","",_tag_month_day!BS543/100)</f>
        <v/>
      </c>
      <c r="GI553" s="467" t="str">
        <f>IF(_tag_month_day!BT543="","",_tag_month_day!BT543/100)</f>
        <v/>
      </c>
      <c r="GJ553" s="469" t="str">
        <f>IF(_tag_month_day!BU543="","",_tag_month_day!BU543/100)</f>
        <v/>
      </c>
      <c r="GK553" s="470">
        <f>GK552</f>
        <v>0.070000000000000007</v>
      </c>
      <c r="GL553" s="470">
        <f>GL552</f>
        <v>0.029999999999999999</v>
      </c>
      <c r="GM553" s="471" t="str">
        <f>IF(_tag_month_day!BX543="","",_tag_month_day!BX543/100)</f>
        <v/>
      </c>
      <c r="GN553" s="470">
        <f>GN552</f>
        <v>0.070000000000000007</v>
      </c>
      <c r="GO553" s="470">
        <f>GO552</f>
        <v>0.029999999999999999</v>
      </c>
      <c r="GP553" s="470">
        <f>GP552</f>
        <v>0.089999999999999997</v>
      </c>
      <c r="GQ553" s="470">
        <f>GQ552</f>
        <v>0.029999999999999999</v>
      </c>
      <c r="GR553" s="471" t="str">
        <f>IF(_tag_month_day!CA543="","",_tag_month_day!CA543/100)</f>
        <v/>
      </c>
      <c r="GS553" s="472">
        <f>GS552</f>
        <v>0.95299999999999996</v>
      </c>
      <c r="GT553" s="472">
        <f>GT552</f>
        <v>0.55000000000000004</v>
      </c>
      <c r="GU553" s="472">
        <f>GU552</f>
        <v>0.55000000000000004</v>
      </c>
      <c r="GV553" s="472">
        <f>GV552</f>
        <v>0.55000000000000004</v>
      </c>
      <c r="GW553" s="472">
        <f>GW552</f>
        <v>0.5</v>
      </c>
      <c r="GX553" s="472">
        <f>GX552</f>
        <v>0.93500000000000005</v>
      </c>
      <c r="GY553" s="472">
        <f>GY552</f>
        <v>0.14999999999999999</v>
      </c>
      <c r="GZ553" s="472">
        <f>GZ552</f>
        <v>1</v>
      </c>
      <c r="HA553" s="474">
        <f>HA552</f>
        <v>0.047</v>
      </c>
      <c r="HB553" s="474">
        <f>HB552</f>
        <v>0.45000000000000001</v>
      </c>
      <c r="HC553" s="474">
        <f>HC552</f>
        <v>0.45000000000000001</v>
      </c>
      <c r="HD553" s="474">
        <f>HD552</f>
        <v>0.45000000000000001</v>
      </c>
      <c r="HE553" s="474">
        <f>HE552</f>
        <v>0.5</v>
      </c>
      <c r="HF553" s="474">
        <f>HF552</f>
        <v>0.065000000000000002</v>
      </c>
      <c r="HG553" s="474">
        <f>HG552</f>
        <v>0.84999999999999998</v>
      </c>
      <c r="HH553" s="474">
        <f>HH552</f>
        <v>0</v>
      </c>
      <c r="HI553" s="10">
        <f>IF(BZ553&lt;&gt;"",CK553-BV553,0)</f>
        <v>0</v>
      </c>
      <c r="HJ553" s="10" t="e">
        <f>IF(AJ553&gt;0,AH553-AJ553,0)</f>
        <v>#VALUE!</v>
      </c>
      <c r="HK553" s="466">
        <f>HK552</f>
        <v>0.84999999999999998</v>
      </c>
      <c r="HL553" s="424">
        <f>HL552</f>
        <v>550000</v>
      </c>
      <c r="HM553" s="424">
        <f>HM552</f>
        <v>480000</v>
      </c>
      <c r="HN553" s="465" t="e">
        <f>(DJ553*EZ553+DK553*FH553+DL553*FM553+DM553*FR553+DN553*FW553+DO553*GB553+DS553*GI553+DP553*GM553+DR553*GR553)*1000*2</f>
        <v>#VALUE!</v>
      </c>
      <c r="HO553" s="465" t="e">
        <f>HN553*HK553*$HO$2/HL553*1000000</f>
        <v>#VALUE!</v>
      </c>
      <c r="HP553" s="465" t="e">
        <f>HN553*HK553*$HP$2/HM553*1000000</f>
        <v>#VALUE!</v>
      </c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</row>
    <row customFormat="1" r="554" s="0">
      <c r="A554" s="420">
        <v>543</v>
      </c>
      <c r="B554" s="421">
        <f ca="1">IF(D554=D553,B553,IF(D554="夜班",B553+1,B553))</f>
        <v>43608</v>
      </c>
      <c r="C554" s="422">
        <f>C553</f>
        <v>0.041666666666666699</v>
      </c>
      <c r="D554" s="10" t="str">
        <f ca="1">IF(HOUR(G554)&lt;8,"夜班",IF(HOUR(G554)&lt;16,"白班",IF(HOUR(G554)&lt;24,"中班",0)))</f>
        <v>白班</v>
      </c>
      <c r="E554" s="10" t="e">
        <f ca="1">IF(F554=1,"甲",IF(F554=2,"乙",IF(F554=3,"丙",IF(F554=4,"丁",""))))</f>
        <v>#REF!</v>
      </c>
      <c r="F554" s="10" t="e">
        <f ca="1">SUMPRODUCT((成本日报!$A$3:$A$95=计划!B554)*(成本日报!$B$3:$B$95=计划!$D554),成本日报!$C$3:$C$95)</f>
        <v>#REF!</v>
      </c>
      <c r="G554" s="423">
        <f ca="1">G553+C553</f>
        <v>43608.583333332019</v>
      </c>
      <c r="H554" s="423">
        <f ca="1">$G554+$C554/60*10+$C554*0</f>
        <v>43608.590277776464</v>
      </c>
      <c r="I554" s="423">
        <f ca="1">$G554+$C554/60*18+$C554*0</f>
        <v>43608.595833332016</v>
      </c>
      <c r="J554" s="423">
        <f ca="1">$G554+$C554/60*0+$C554*1</f>
        <v>43608.624999998683</v>
      </c>
      <c r="K554" s="423">
        <f ca="1">$G554+$C554/60*30+$C554*2</f>
        <v>43608.68749999869</v>
      </c>
      <c r="L554" s="423">
        <f ca="1">$G554+$C554/60*0+$C554*3</f>
        <v>43608.708333332019</v>
      </c>
      <c r="M554" s="424" t="str">
        <f>IF(_tag_month_day!A544="","",_tag_month_day!A544)</f>
        <v/>
      </c>
      <c r="N554" s="424" t="str">
        <f>IF(_tag_month_day!B544="","",_tag_month_day!B544)</f>
        <v/>
      </c>
      <c r="O554" s="425" t="e">
        <f>IF(M554+N554=0,"",M554+N554)</f>
        <v>#VALUE!</v>
      </c>
      <c r="P554" s="424" t="str">
        <f>IF(_tag_month_day!C544="","",_tag_month_day!C544)</f>
        <v/>
      </c>
      <c r="Q554" s="424" t="str">
        <f>IF(_tag_month_day!D544="","",_tag_month_day!D544)</f>
        <v/>
      </c>
      <c r="R554" s="426" t="str">
        <f>IF(_tag_month_day!CB544="","",_tag_month_day!CB544/100)</f>
        <v/>
      </c>
      <c r="S554" s="427" t="str">
        <f>IF(_tag_month_day!E544="","",_tag_month_day!E544)</f>
        <v/>
      </c>
      <c r="T554" s="427" t="str">
        <f>IF(_tag_month_day!F544="","",_tag_month_day!F544)</f>
        <v/>
      </c>
      <c r="U554" s="428" t="e">
        <f>S554+T554</f>
        <v>#VALUE!</v>
      </c>
      <c r="V554" s="429" t="e">
        <f>U554/AJ554</f>
        <v>#VALUE!</v>
      </c>
      <c r="W554" s="430" t="str">
        <f>IF(_jhy_month_day!A544="","",_jhy_month_day!A544)</f>
        <v/>
      </c>
      <c r="X554" s="431" t="str">
        <f>IF(_jhy_month_day!B544="","",_jhy_month_day!B544/100)</f>
        <v/>
      </c>
      <c r="Y554" s="431" t="str">
        <f>IF(_jhy_month_day!C544="","",_jhy_month_day!C544/100)</f>
        <v/>
      </c>
      <c r="Z554" s="432">
        <f>Z550+1</f>
        <v>136</v>
      </c>
      <c r="AA554" s="433" t="str">
        <f>IF(_tag_month_day!G544="","",_tag_month_day!G544/100)</f>
        <v/>
      </c>
      <c r="AB554" s="433" t="str">
        <f>IF(_tag_month_day!H544="","",_tag_month_day!H544/100)</f>
        <v/>
      </c>
      <c r="AC554" s="434">
        <f>IF(X554="",AC553,BK554*($AV553*X554+$AW553*FD553+$AX553*FI553+$AY553*FN553+$AZ553*FS553+$BA553*FX553+$BG553*GE553)/(AV553*Y554+AX553*FK553+AW553*FF553+AY553*FP553+AZ553*FU553+BA553*FZ553+BG553*GG553+BB553*GK553+BC553*GN553+BD553*GP553))</f>
        <v>1.59963432013121</v>
      </c>
      <c r="AD554" s="435" t="str">
        <f>IF(AC554=AC553,"",AC554-AC553)</f>
        <v/>
      </c>
      <c r="AE554" s="436" t="str">
        <f>IF(1-AF554=0,"",(1-AF554))</f>
        <v/>
      </c>
      <c r="AF554" s="437">
        <v>1</v>
      </c>
      <c r="AG554" s="10" t="str">
        <f>AG553</f>
        <v>9A3</v>
      </c>
      <c r="AH554" s="438" t="str">
        <f>AH553</f>
        <v/>
      </c>
      <c r="AI554" s="424"/>
      <c r="AJ554" s="10" t="str">
        <f>IF(_tag_month_day!I544="","",_tag_month_day!I544)</f>
        <v/>
      </c>
      <c r="AK554" s="440"/>
      <c r="AL554" s="440"/>
      <c r="AM554" s="440"/>
      <c r="AN554" s="441">
        <f>AN553</f>
        <v>2</v>
      </c>
      <c r="AO554" s="441">
        <f>AO553</f>
        <v>8</v>
      </c>
      <c r="AP554" s="442" t="e">
        <f>(IF(AN554=0,AS553,AS553*(1+AO554/AN554)/(AR554+AO554/AN554)))+AT554</f>
        <v>#VALUE!</v>
      </c>
      <c r="AQ554" s="443" t="str">
        <f>IF(_tag_month_day!J544="","",_tag_month_day!J544/100)</f>
        <v/>
      </c>
      <c r="AR554" s="444">
        <f>AR553</f>
        <v>1.3</v>
      </c>
      <c r="AS554" s="445" t="e">
        <f>AQ554*(AN554*AR554+AO554)/(AN554+AO554)</f>
        <v>#VALUE!</v>
      </c>
      <c r="AT554" s="445" t="e">
        <f>(SUM(BE554:BF554)-SUM(BE553:BF553))*0.05</f>
        <v>#VALUE!</v>
      </c>
      <c r="AU554" s="446" t="str">
        <f>IF(_tag_month_day!CC544="","",IF(_tag_month_day!CC544&gt;0,_tag_month_day!CD544,_tag_month_day!CE544))</f>
        <v/>
      </c>
      <c r="AV554" s="447" t="str">
        <f>IF(_tag_month_day!L544="","",_tag_month_day!L544/100)</f>
        <v/>
      </c>
      <c r="AW554" s="431">
        <f>AW553</f>
        <v>0</v>
      </c>
      <c r="AX554" s="431">
        <f>AX553</f>
        <v>0</v>
      </c>
      <c r="AY554" s="431" t="str">
        <f>IF(_tag_month_day!M544="","",_tag_month_day!M544/100)</f>
        <v/>
      </c>
      <c r="AZ554" s="431" t="str">
        <f>IF(_tag_month_day!N544="","",_tag_month_day!N544/100)</f>
        <v/>
      </c>
      <c r="BA554" s="431" t="str">
        <f>IF(_tag_month_day!O544="","",_tag_month_day!O544/100)</f>
        <v/>
      </c>
      <c r="BB554" s="448" t="str">
        <f>IF(_tag_month_day!P544="","",_tag_month_day!P544/100)</f>
        <v/>
      </c>
      <c r="BC554" s="448">
        <f>BC553</f>
        <v>0</v>
      </c>
      <c r="BD554" s="448" t="str">
        <f>IF(_tag_month_day!Q544="","",_tag_month_day!Q544/100)</f>
        <v/>
      </c>
      <c r="BE554" s="449" t="str">
        <f>IF(_tag_month_day!R544="","",_tag_month_day!R544/100)</f>
        <v/>
      </c>
      <c r="BF554" s="388" t="e">
        <f>(AU554*(100+BE554*100))/(AJ554-AU554)/100</f>
        <v>#VALUE!</v>
      </c>
      <c r="BG554" s="450" t="e">
        <f>BE554+BF554</f>
        <v>#VALUE!</v>
      </c>
      <c r="BH554" s="451" t="e">
        <f>SUM(AV554:BF554)</f>
        <v>#VALUE!</v>
      </c>
      <c r="BI554" s="452" t="e">
        <f>IF(CX554=0,BI553,(DK554*查询!$R$5+DL554*查询!$Q$5+DM554*查询!$N$5+DN554*查询!$O$5+DO554*查询!$P$5)*AF554/CX554)</f>
        <v>#VALUE!</v>
      </c>
      <c r="BJ554" s="452" t="e">
        <f>IF(CX554=0,BJ553,(DP554*查询!$S$5+DQ554*查询!$T$5+DR554*查询!$U$5)*AF554/CX554)</f>
        <v>#VALUE!</v>
      </c>
      <c r="BK554" s="452">
        <f>BK553</f>
        <v>1</v>
      </c>
      <c r="BL554" s="453" t="e">
        <f>SUMPRODUCT((AV554:BA554)*(GS554:GX554))/((GS554:GX554)+SUM(BB554:BD554)*GY554+BG554*GZ554)</f>
        <v>#VALUE!</v>
      </c>
      <c r="BM554" s="453" t="e">
        <f>BK554*($AV554*FB554+$AW554*FD554+$AX554*FI554+$AY554*FN554+$AZ554*FS554+$BA554*FX554+$BG554*GE554)/(AV554*EY554+AX554*FK554+AW554*FF554+AY554*FP554+AZ554*FU554+BA554*FZ554+BG554*GG554+BB554*GK554+BC554*GN554+BD554*GP554)</f>
        <v>#VALUE!</v>
      </c>
      <c r="BN554" s="453" t="e">
        <f>($AV554*FC554+$AX554*FJ554+$AW554*FE554+$AY554*FO554+$AZ554*FT554+$BA554*FY554+$BG554*GF554)/($AV554*FA554+BG554*GH554+BB554*GL554+BC554*GO554+BD554*GQ554+BA554*GA554)</f>
        <v>#VALUE!</v>
      </c>
      <c r="BO554" s="454" t="e">
        <f>SUMPRODUCT(AV554:BA554*GS554:GX554)/(GS554:GX554+(BB554+BC554+BD554)*GY554+BG554)</f>
        <v>#VALUE!</v>
      </c>
      <c r="BP554" s="454" t="e">
        <f>SUMPRODUCT(AV554:BA554*GS554:GX554)/(GS554:GX554+(BB554+BC554+BD554)*GY554+BG554)</f>
        <v>#VALUE!</v>
      </c>
      <c r="BQ554" s="454" t="e">
        <f>SUMPRODUCT(AV554:BA554*GS554:GX554)/(GS554:GX554+(BB554+BC554+BD554)*GY554+BG554)</f>
        <v>#VALUE!</v>
      </c>
      <c r="BR554" s="453" t="str">
        <f>IF(_tag_month_day!T544="","",_tag_month_day!T544)</f>
        <v/>
      </c>
      <c r="BS554" s="453" t="str">
        <f>IF(_tag_month_day!U544="","",_tag_month_day!U544)</f>
        <v/>
      </c>
      <c r="BT554" s="455" t="str">
        <f>IF(CK554="","",IF((CK554&gt;=BV554-0.12)*(CK554&lt;=BV554+0.12),"合格","不合格"))</f>
        <v/>
      </c>
      <c r="BU554" s="456" t="str">
        <f>IF(_tag_month_day!V544="","",_tag_month_day!V544)</f>
        <v/>
      </c>
      <c r="BV554" s="457" t="str">
        <f>IF(_tag_month_day!W544="","",_tag_month_day!W544)</f>
        <v/>
      </c>
      <c r="BW554" s="458" t="str">
        <f>IF(_tag_month_day!X544="","",_tag_month_day!X544)</f>
        <v/>
      </c>
      <c r="BX554" s="458" t="str">
        <f>IF(_tag_month_day!Y544="","",_tag_month_day!Y544)</f>
        <v/>
      </c>
      <c r="BY554" s="459">
        <f ca="1">L554</f>
        <v>43608.708333332019</v>
      </c>
      <c r="BZ554" s="460"/>
      <c r="CA554" s="461"/>
      <c r="CB554" s="424" t="str">
        <f>IF(_tag_month_day!Z544="","",_tag_month_day!Z544)</f>
        <v/>
      </c>
      <c r="CC554" s="424" t="str">
        <f>IF(_tag_month_day!AA544="","",_tag_month_day!AA544)</f>
        <v/>
      </c>
      <c r="CD554" s="424" t="str">
        <f>IF(_tag_month_day!AB544="","",_tag_month_day!AB544)</f>
        <v/>
      </c>
      <c r="CE554" s="424" t="str">
        <f>IF(_tag_month_day!AC544="","",_tag_month_day!AC544)</f>
        <v/>
      </c>
      <c r="CF554" s="424" t="str">
        <f>IF(_tag_month_day!AD544="","",_tag_month_day!AD544)</f>
        <v/>
      </c>
      <c r="CG554" s="424" t="str">
        <f>IF(_tag_month_day!AE544="","",_tag_month_day!AE544)</f>
        <v/>
      </c>
      <c r="CH554" s="424" t="str">
        <f>IF(_tag_month_day!AF544="","",_tag_month_day!AF544)</f>
        <v/>
      </c>
      <c r="CI554" s="424" t="str">
        <f>IF(_tag_month_day!AG544="","",_tag_month_day!AG544)</f>
        <v/>
      </c>
      <c r="CJ554" s="424" t="str">
        <f>IF(_tag_month_day!AH544="","",_tag_month_day!AH544)</f>
        <v/>
      </c>
      <c r="CK554" s="424" t="str">
        <f>IF(_tag_month_day!AI544="","",_tag_month_day!AI544)</f>
        <v/>
      </c>
      <c r="CL554" s="4" t="str">
        <f>IF(_tag_month_day!AJ544="","",_tag_month_day!AJ544)</f>
        <v/>
      </c>
      <c r="CM554" s="4" t="str">
        <f>IF(_tag_month_day!AK544="","",_tag_month_day!AK544)</f>
        <v/>
      </c>
      <c r="CN554" s="4" t="str">
        <f>IF(_tag_month_day!AL544="","",_tag_month_day!AL544)</f>
        <v/>
      </c>
      <c r="CO554" s="4" t="str">
        <f>IF(_tag_month_day!AM544="","",_tag_month_day!AM544)</f>
        <v/>
      </c>
      <c r="CP554" s="4" t="str">
        <f>IF(_tag_month_day!AN544="","",_tag_month_day!AN544)</f>
        <v/>
      </c>
      <c r="CQ554" s="4" t="str">
        <f>IF(_tag_month_day!AO544="","",_tag_month_day!AO544)</f>
        <v/>
      </c>
      <c r="CR554" s="462" t="str">
        <f>IF(_tag_month_day!AP544="","",_tag_month_day!AP544)</f>
        <v/>
      </c>
      <c r="CS554" s="463" t="str">
        <f>IF(_tag_month_day!AQ544="","",_tag_month_day!AQ544)</f>
        <v/>
      </c>
      <c r="CT554" s="4" t="str">
        <f>IF(_tag_month_day!AR544="","",_tag_month_day!AR544)</f>
        <v/>
      </c>
      <c r="CU554" s="464" t="e">
        <f>DU554/AJ554</f>
        <v>#VALUE!</v>
      </c>
      <c r="CV554" s="451" t="e">
        <f>BG554/BH554</f>
        <v>#VALUE!</v>
      </c>
      <c r="CW554" s="465" t="e">
        <f>AJ554*(1-CV554)*CU554*AF554</f>
        <v>#VALUE!</v>
      </c>
      <c r="CX554" s="465" t="e">
        <f>CW554*94%</f>
        <v>#VALUE!</v>
      </c>
      <c r="CY554" s="466" t="e">
        <f>IF(CX554=0,0,DS554/(DS554+CX554))</f>
        <v>#VALUE!</v>
      </c>
      <c r="CZ554" s="465" t="e">
        <f>$AJ554*EF554</f>
        <v>#VALUE!</v>
      </c>
      <c r="DA554" s="465" t="e">
        <f>$AJ554*EG554</f>
        <v>#VALUE!</v>
      </c>
      <c r="DB554" s="465" t="e">
        <f>$AJ554*EH554</f>
        <v>#VALUE!</v>
      </c>
      <c r="DC554" s="465" t="e">
        <f>$AJ554*EI554</f>
        <v>#VALUE!</v>
      </c>
      <c r="DD554" s="465" t="e">
        <f>$AJ554*EJ554</f>
        <v>#VALUE!</v>
      </c>
      <c r="DE554" s="465" t="e">
        <f>$AJ554*EK554</f>
        <v>#VALUE!</v>
      </c>
      <c r="DF554" s="465" t="e">
        <f>$AJ554*EL554</f>
        <v>#VALUE!</v>
      </c>
      <c r="DG554" s="465" t="e">
        <f>$AJ554*EM554</f>
        <v>#VALUE!</v>
      </c>
      <c r="DH554" s="465" t="e">
        <f>$AJ554*EN554</f>
        <v>#VALUE!</v>
      </c>
      <c r="DI554" s="465" t="e">
        <f>$AJ554*EO554</f>
        <v>#VALUE!</v>
      </c>
      <c r="DJ554" s="465" t="e">
        <f>CZ554*(1-EP554)</f>
        <v>#VALUE!</v>
      </c>
      <c r="DK554" s="465" t="e">
        <f>DA554*(1-ER554)</f>
        <v>#VALUE!</v>
      </c>
      <c r="DL554" s="465" t="e">
        <f>DB554*(1-EQ554)</f>
        <v>#VALUE!</v>
      </c>
      <c r="DM554" s="465" t="e">
        <f>DC554*(1-ES554)</f>
        <v>#VALUE!</v>
      </c>
      <c r="DN554" s="465" t="e">
        <f>DD554*(1-ET554)</f>
        <v>#VALUE!</v>
      </c>
      <c r="DO554" s="465" t="e">
        <f>DE554</f>
        <v>#VALUE!</v>
      </c>
      <c r="DP554" s="465" t="e">
        <f>DF554*(1-EU554)</f>
        <v>#VALUE!</v>
      </c>
      <c r="DQ554" s="465" t="e">
        <f>DG554*(1-EV554)</f>
        <v>#VALUE!</v>
      </c>
      <c r="DR554" s="465" t="e">
        <f>DH554*(1-EW554)</f>
        <v>#VALUE!</v>
      </c>
      <c r="DS554" s="465" t="e">
        <f>DI554</f>
        <v>#VALUE!</v>
      </c>
      <c r="DT554" s="465" t="e">
        <f>SUM(DJ554:DS554)</f>
        <v>#VALUE!</v>
      </c>
      <c r="DU554" s="465" t="e">
        <f>(GS554:GX554)+(DP554+DQ554+DR554)*GY554+DS554</f>
        <v>#VALUE!</v>
      </c>
      <c r="DV554" s="451" t="e">
        <f>AV554/$BH554/(1-EP554)</f>
        <v>#VALUE!</v>
      </c>
      <c r="DW554" s="451" t="e">
        <f>AW554/$BH554/(1-ER554)</f>
        <v>#VALUE!</v>
      </c>
      <c r="DX554" s="451" t="e">
        <f>AX554/$BH554/(1-EQ554)</f>
        <v>#VALUE!</v>
      </c>
      <c r="DY554" s="451" t="e">
        <f>AY554/$BH554/(1-ES554)</f>
        <v>#VALUE!</v>
      </c>
      <c r="DZ554" s="451" t="e">
        <f>AZ554/$BH554/(1-ET554)</f>
        <v>#VALUE!</v>
      </c>
      <c r="EA554" s="451" t="e">
        <f>BA554/$BH554/(1-AX554)</f>
        <v>#VALUE!</v>
      </c>
      <c r="EB554" s="451" t="e">
        <f>BB554/$BH554/(1-EU554)</f>
        <v>#VALUE!</v>
      </c>
      <c r="EC554" s="451" t="e">
        <f>BC554/$BH554/(1-EV554)</f>
        <v>#VALUE!</v>
      </c>
      <c r="ED554" s="451" t="e">
        <f>BD554/$BH554/(1-EW554)</f>
        <v>#VALUE!</v>
      </c>
      <c r="EE554" s="451" t="e">
        <f>BG554/BH554</f>
        <v>#VALUE!</v>
      </c>
      <c r="EF554" s="451" t="e">
        <f>DV554/SUM($DV554:$EE554)</f>
        <v>#VALUE!</v>
      </c>
      <c r="EG554" s="451" t="e">
        <f>DW554/SUM($DV554:$EE554)</f>
        <v>#VALUE!</v>
      </c>
      <c r="EH554" s="451" t="e">
        <f>DX554/SUM($DV554:$EE554)</f>
        <v>#VALUE!</v>
      </c>
      <c r="EI554" s="451" t="e">
        <f>DY554/SUM($DV554:$EE554)</f>
        <v>#VALUE!</v>
      </c>
      <c r="EJ554" s="451" t="e">
        <f>DZ554/SUM($DV554:$EE554)</f>
        <v>#VALUE!</v>
      </c>
      <c r="EK554" s="451" t="e">
        <f>EA554/SUM($DV554:$EE554)</f>
        <v>#VALUE!</v>
      </c>
      <c r="EL554" s="451" t="e">
        <f>EB554/SUM($DV554:$EE554)</f>
        <v>#VALUE!</v>
      </c>
      <c r="EM554" s="451" t="e">
        <f>EC554/SUM($DV554:$EE554)</f>
        <v>#VALUE!</v>
      </c>
      <c r="EN554" s="451" t="e">
        <f>ED554/SUM($DV554:$EE554)</f>
        <v>#VALUE!</v>
      </c>
      <c r="EO554" s="451" t="e">
        <f>EE554/SUM($DV554:$EE554)</f>
        <v>#VALUE!</v>
      </c>
      <c r="EP554" s="450">
        <f>EP553</f>
        <v>0.080000000000000002</v>
      </c>
      <c r="EQ554" s="450">
        <f>EQ553</f>
        <v>0.014999999999999999</v>
      </c>
      <c r="ER554" s="450">
        <f>ER553</f>
        <v>0.014999999999999999</v>
      </c>
      <c r="ES554" s="450">
        <f>ES553</f>
        <v>0.014999999999999999</v>
      </c>
      <c r="ET554" s="450">
        <f>ET553</f>
        <v>0.014999999999999999</v>
      </c>
      <c r="EU554" s="450">
        <f>EU553</f>
        <v>0.089999999999999997</v>
      </c>
      <c r="EV554" s="450">
        <f>EV553</f>
        <v>0.089999999999999997</v>
      </c>
      <c r="EW554" s="450">
        <f>EW553</f>
        <v>0.089999999999999997</v>
      </c>
      <c r="EX554" s="431" t="str">
        <f>IF(_tag_month_day!AS544="","",_tag_month_day!AS544/100)</f>
        <v/>
      </c>
      <c r="EY554" s="431" t="str">
        <f>IF(_tag_month_day!AT544="","",_tag_month_day!AT544/100)</f>
        <v/>
      </c>
      <c r="EZ554" s="431" t="str">
        <f>IF(_tag_month_day!AU544="","",_tag_month_day!AU544/100)</f>
        <v/>
      </c>
      <c r="FA554" s="431" t="str">
        <f>IF(_tag_month_day!AV544="","",_tag_month_day!AV544/100)</f>
        <v/>
      </c>
      <c r="FB554" s="431" t="str">
        <f>IF(_tag_month_day!AW544="","",_tag_month_day!AW544/100)</f>
        <v/>
      </c>
      <c r="FC554" s="431" t="str">
        <f>IF(_tag_month_day!AX544="","",_tag_month_day!AX544/100)</f>
        <v/>
      </c>
      <c r="FD554" s="449" t="str">
        <f>IF(_tag_month_day!AY544="","",_tag_month_day!AY544/100)</f>
        <v/>
      </c>
      <c r="FE554" s="449" t="str">
        <f>IF(_tag_month_day!AZ544="","",_tag_month_day!AZ544/100)</f>
        <v/>
      </c>
      <c r="FF554" s="449" t="str">
        <f>IF(_tag_month_day!BA544="","",_tag_month_day!BA544/100)</f>
        <v/>
      </c>
      <c r="FG554" s="449" t="str">
        <f>IF(_tag_month_day!BB544="","",_tag_month_day!BB544/100)</f>
        <v/>
      </c>
      <c r="FH554" s="467" t="str">
        <f>IF(_tag_month_day!BC544="","",_tag_month_day!BC544/100)</f>
        <v/>
      </c>
      <c r="FI554" s="449">
        <f>FI553</f>
        <v>0.40999999999999998</v>
      </c>
      <c r="FJ554" s="449">
        <f>FJ553</f>
        <v>0.11</v>
      </c>
      <c r="FK554" s="449">
        <f>FK553</f>
        <v>0.014999999999999999</v>
      </c>
      <c r="FL554" s="449">
        <f>FL553</f>
        <v>0</v>
      </c>
      <c r="FM554" s="467">
        <f>FM553</f>
        <v>0.0001</v>
      </c>
      <c r="FN554" s="449">
        <f>FN553</f>
        <v>0.32000000000000001</v>
      </c>
      <c r="FO554" s="449">
        <f>FO553</f>
        <v>0.20000000000000001</v>
      </c>
      <c r="FP554" s="449">
        <f>FP553</f>
        <v>0.01</v>
      </c>
      <c r="FQ554" s="449">
        <f>FQ553</f>
        <v>0</v>
      </c>
      <c r="FR554" s="467">
        <f>FR553</f>
        <v>0.0001</v>
      </c>
      <c r="FS554" s="449" t="str">
        <f>IF(_tag_month_day!BD544="","",_tag_month_day!BD544/100)</f>
        <v/>
      </c>
      <c r="FT554" s="449" t="str">
        <f>IF(_tag_month_day!BE544="","",_tag_month_day!BE544/100)</f>
        <v/>
      </c>
      <c r="FU554" s="449" t="str">
        <f>IF(_tag_month_day!BF544="","",_tag_month_day!BF544/100)</f>
        <v/>
      </c>
      <c r="FV554" s="449" t="str">
        <f>IF(_tag_month_day!BG544="","",_tag_month_day!BG544/100)</f>
        <v/>
      </c>
      <c r="FW554" s="467" t="str">
        <f>IF(_tag_month_day!BH544="","",_tag_month_day!BH544/100)</f>
        <v/>
      </c>
      <c r="FX554" s="449" t="str">
        <f>IF(_tag_month_day!BI544="","",_tag_month_day!BI544/100)</f>
        <v/>
      </c>
      <c r="FY554" s="449" t="str">
        <f>IF(_tag_month_day!BJ544="","",_tag_month_day!BJ544/100)</f>
        <v/>
      </c>
      <c r="FZ554" s="468" t="str">
        <f>IF(_tag_month_day!BK544="","",_tag_month_day!BK544/100)</f>
        <v/>
      </c>
      <c r="GA554" s="449" t="str">
        <f>IF(_tag_month_day!BL544="","",_tag_month_day!BL544/100)</f>
        <v/>
      </c>
      <c r="GB554" s="467" t="str">
        <f>IF(_tag_month_day!BM544="","",_tag_month_day!BM544/100)</f>
        <v/>
      </c>
      <c r="GC554" s="431" t="str">
        <f>IF(_tag_month_day!BN544="","",_tag_month_day!BN544/100)</f>
        <v/>
      </c>
      <c r="GD554" s="431" t="str">
        <f>IF(_tag_month_day!BO544="","",_tag_month_day!BO544/100)</f>
        <v/>
      </c>
      <c r="GE554" s="431" t="str">
        <f>IF(_tag_month_day!BP544="","",_tag_month_day!BP544/100)</f>
        <v/>
      </c>
      <c r="GF554" s="431" t="str">
        <f>IF(_tag_month_day!BQ544="","",_tag_month_day!BQ544/100)</f>
        <v/>
      </c>
      <c r="GG554" s="431" t="str">
        <f>IF(_tag_month_day!BR544="","",_tag_month_day!BR544/100)</f>
        <v/>
      </c>
      <c r="GH554" s="431" t="str">
        <f>IF(_tag_month_day!BS544="","",_tag_month_day!BS544/100)</f>
        <v/>
      </c>
      <c r="GI554" s="467" t="str">
        <f>IF(_tag_month_day!BT544="","",_tag_month_day!BT544/100)</f>
        <v/>
      </c>
      <c r="GJ554" s="469" t="str">
        <f>IF(_tag_month_day!BU544="","",_tag_month_day!BU544/100)</f>
        <v/>
      </c>
      <c r="GK554" s="470">
        <f>GK553</f>
        <v>0.070000000000000007</v>
      </c>
      <c r="GL554" s="470">
        <f>GL553</f>
        <v>0.029999999999999999</v>
      </c>
      <c r="GM554" s="471" t="str">
        <f>IF(_tag_month_day!BX544="","",_tag_month_day!BX544/100)</f>
        <v/>
      </c>
      <c r="GN554" s="470">
        <f>GN553</f>
        <v>0.070000000000000007</v>
      </c>
      <c r="GO554" s="470">
        <f>GO553</f>
        <v>0.029999999999999999</v>
      </c>
      <c r="GP554" s="470">
        <f>GP553</f>
        <v>0.089999999999999997</v>
      </c>
      <c r="GQ554" s="470">
        <f>GQ553</f>
        <v>0.029999999999999999</v>
      </c>
      <c r="GR554" s="471" t="str">
        <f>IF(_tag_month_day!CA544="","",_tag_month_day!CA544/100)</f>
        <v/>
      </c>
      <c r="GS554" s="472">
        <f>GS553</f>
        <v>0.95299999999999996</v>
      </c>
      <c r="GT554" s="472">
        <f>GT553</f>
        <v>0.55000000000000004</v>
      </c>
      <c r="GU554" s="472">
        <f>GU553</f>
        <v>0.55000000000000004</v>
      </c>
      <c r="GV554" s="472">
        <f>GV553</f>
        <v>0.55000000000000004</v>
      </c>
      <c r="GW554" s="472">
        <f>GW553</f>
        <v>0.5</v>
      </c>
      <c r="GX554" s="472">
        <f>GX553</f>
        <v>0.93500000000000005</v>
      </c>
      <c r="GY554" s="472">
        <f>GY553</f>
        <v>0.14999999999999999</v>
      </c>
      <c r="GZ554" s="472">
        <f>GZ553</f>
        <v>1</v>
      </c>
      <c r="HA554" s="474">
        <f>HA553</f>
        <v>0.047</v>
      </c>
      <c r="HB554" s="474">
        <f>HB553</f>
        <v>0.45000000000000001</v>
      </c>
      <c r="HC554" s="474">
        <f>HC553</f>
        <v>0.45000000000000001</v>
      </c>
      <c r="HD554" s="474">
        <f>HD553</f>
        <v>0.45000000000000001</v>
      </c>
      <c r="HE554" s="474">
        <f>HE553</f>
        <v>0.5</v>
      </c>
      <c r="HF554" s="474">
        <f>HF553</f>
        <v>0.065000000000000002</v>
      </c>
      <c r="HG554" s="474">
        <f>HG553</f>
        <v>0.84999999999999998</v>
      </c>
      <c r="HH554" s="474">
        <f>HH553</f>
        <v>0</v>
      </c>
      <c r="HI554" s="10">
        <f>IF(BZ554&lt;&gt;"",CK554-BV554,0)</f>
        <v>0</v>
      </c>
      <c r="HJ554" s="10" t="e">
        <f>IF(AJ554&gt;0,AH554-AJ554,0)</f>
        <v>#VALUE!</v>
      </c>
      <c r="HK554" s="466">
        <f>HK553</f>
        <v>0.84999999999999998</v>
      </c>
      <c r="HL554" s="424">
        <f>HL553</f>
        <v>550000</v>
      </c>
      <c r="HM554" s="424">
        <f>HM553</f>
        <v>480000</v>
      </c>
      <c r="HN554" s="465" t="e">
        <f>(DJ554*EZ554+DK554*FH554+DL554*FM554+DM554*FR554+DN554*FW554+DO554*GB554+DS554*GI554+DP554*GM554+DR554*GR554)*1000*2</f>
        <v>#VALUE!</v>
      </c>
      <c r="HO554" s="465" t="e">
        <f>HN554*HK554*$HO$2/HL554*1000000</f>
        <v>#VALUE!</v>
      </c>
      <c r="HP554" s="465" t="e">
        <f>HN554*HK554*$HP$2/HM554*1000000</f>
        <v>#VALUE!</v>
      </c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</row>
    <row customFormat="1" r="555" s="0">
      <c r="A555" s="420">
        <v>544</v>
      </c>
      <c r="B555" s="421">
        <f ca="1">IF(D555=D554,B554,IF(D555="夜班",B554+1,B554))</f>
        <v>43608</v>
      </c>
      <c r="C555" s="422">
        <f>C554</f>
        <v>0.041666666666666699</v>
      </c>
      <c r="D555" s="10" t="str">
        <f ca="1">IF(HOUR(G555)&lt;8,"夜班",IF(HOUR(G555)&lt;16,"白班",IF(HOUR(G555)&lt;24,"中班",0)))</f>
        <v>白班</v>
      </c>
      <c r="E555" s="10" t="e">
        <f ca="1">IF(F555=1,"甲",IF(F555=2,"乙",IF(F555=3,"丙",IF(F555=4,"丁",""))))</f>
        <v>#REF!</v>
      </c>
      <c r="F555" s="10" t="e">
        <f ca="1">SUMPRODUCT((成本日报!$A$3:$A$95=计划!B555)*(成本日报!$B$3:$B$95=计划!$D555),成本日报!$C$3:$C$95)</f>
        <v>#REF!</v>
      </c>
      <c r="G555" s="423">
        <f ca="1">G554+C554</f>
        <v>43608.624999998683</v>
      </c>
      <c r="H555" s="423">
        <f ca="1">$G555+$C555/60*10+$C555*0</f>
        <v>43608.631944443128</v>
      </c>
      <c r="I555" s="423">
        <f ca="1">$G555+$C555/60*18+$C555*0</f>
        <v>43608.63749999868</v>
      </c>
      <c r="J555" s="423">
        <f ca="1">$G555+$C555/60*0+$C555*1</f>
        <v>43608.666666665347</v>
      </c>
      <c r="K555" s="423">
        <f ca="1">$G555+$C555/60*30+$C555*2</f>
        <v>43608.729166665355</v>
      </c>
      <c r="L555" s="423">
        <f ca="1">$G555+$C555/60*0+$C555*3</f>
        <v>43608.749999998683</v>
      </c>
      <c r="M555" s="424" t="str">
        <f>IF(_tag_month_day!A545="","",_tag_month_day!A545)</f>
        <v/>
      </c>
      <c r="N555" s="424" t="str">
        <f>IF(_tag_month_day!B545="","",_tag_month_day!B545)</f>
        <v/>
      </c>
      <c r="O555" s="425" t="e">
        <f>IF(M555+N555=0,"",M555+N555)</f>
        <v>#VALUE!</v>
      </c>
      <c r="P555" s="424" t="str">
        <f>IF(_tag_month_day!C545="","",_tag_month_day!C545)</f>
        <v/>
      </c>
      <c r="Q555" s="424" t="str">
        <f>IF(_tag_month_day!D545="","",_tag_month_day!D545)</f>
        <v/>
      </c>
      <c r="R555" s="426" t="str">
        <f>IF(_tag_month_day!CB545="","",_tag_month_day!CB545/100)</f>
        <v/>
      </c>
      <c r="S555" s="427" t="str">
        <f>IF(_tag_month_day!E545="","",_tag_month_day!E545)</f>
        <v/>
      </c>
      <c r="T555" s="427" t="str">
        <f>IF(_tag_month_day!F545="","",_tag_month_day!F545)</f>
        <v/>
      </c>
      <c r="U555" s="428" t="e">
        <f>S555+T555</f>
        <v>#VALUE!</v>
      </c>
      <c r="V555" s="429" t="e">
        <f>U555/AJ555</f>
        <v>#VALUE!</v>
      </c>
      <c r="W555" s="430" t="str">
        <f>IF(_jhy_month_day!A545="","",_jhy_month_day!A545)</f>
        <v/>
      </c>
      <c r="X555" s="431" t="str">
        <f>IF(_jhy_month_day!B545="","",_jhy_month_day!B545/100)</f>
        <v/>
      </c>
      <c r="Y555" s="431" t="str">
        <f>IF(_jhy_month_day!C545="","",_jhy_month_day!C545/100)</f>
        <v/>
      </c>
      <c r="Z555" s="432">
        <f>Z551+1</f>
        <v>136</v>
      </c>
      <c r="AA555" s="433" t="str">
        <f>IF(_tag_month_day!G545="","",_tag_month_day!G545/100)</f>
        <v/>
      </c>
      <c r="AB555" s="433" t="str">
        <f>IF(_tag_month_day!H545="","",_tag_month_day!H545/100)</f>
        <v/>
      </c>
      <c r="AC555" s="434">
        <f>IF(X555="",AC554,BK555*($AV554*X555+$AW554*FD554+$AX554*FI554+$AY554*FN554+$AZ554*FS554+$BA554*FX554+$BG554*GE554)/(AV554*Y555+AX554*FK554+AW554*FF554+AY554*FP554+AZ554*FU554+BA554*FZ554+BG554*GG554+BB554*GK554+BC554*GN554+BD554*GP554))</f>
        <v>1.59963432013121</v>
      </c>
      <c r="AD555" s="435" t="str">
        <f>IF(AC555=AC554,"",AC555-AC554)</f>
        <v/>
      </c>
      <c r="AE555" s="436" t="str">
        <f>IF(1-AF555=0,"",(1-AF555))</f>
        <v/>
      </c>
      <c r="AF555" s="437">
        <v>1</v>
      </c>
      <c r="AG555" s="10" t="str">
        <f>AG554</f>
        <v>9A3</v>
      </c>
      <c r="AH555" s="438" t="str">
        <f>AH554</f>
        <v/>
      </c>
      <c r="AI555" s="424"/>
      <c r="AJ555" s="10" t="str">
        <f>IF(_tag_month_day!I545="","",_tag_month_day!I545)</f>
        <v/>
      </c>
      <c r="AK555" s="440"/>
      <c r="AL555" s="440"/>
      <c r="AM555" s="440"/>
      <c r="AN555" s="441">
        <f>AN554</f>
        <v>2</v>
      </c>
      <c r="AO555" s="441">
        <f>AO554</f>
        <v>8</v>
      </c>
      <c r="AP555" s="442" t="e">
        <f>(IF(AN555=0,AS554,AS554*(1+AO555/AN555)/(AR555+AO555/AN555)))+AT555</f>
        <v>#VALUE!</v>
      </c>
      <c r="AQ555" s="443" t="str">
        <f>IF(_tag_month_day!J545="","",_tag_month_day!J545/100)</f>
        <v/>
      </c>
      <c r="AR555" s="444">
        <f>AR554</f>
        <v>1.3</v>
      </c>
      <c r="AS555" s="445" t="e">
        <f>AQ555*(AN555*AR555+AO555)/(AN555+AO555)</f>
        <v>#VALUE!</v>
      </c>
      <c r="AT555" s="445" t="e">
        <f>(SUM(BE555:BF555)-SUM(BE554:BF554))*0.05</f>
        <v>#VALUE!</v>
      </c>
      <c r="AU555" s="446" t="str">
        <f>IF(_tag_month_day!CC545="","",IF(_tag_month_day!CC545&gt;0,_tag_month_day!CD545,_tag_month_day!CE545))</f>
        <v/>
      </c>
      <c r="AV555" s="447" t="str">
        <f>IF(_tag_month_day!L545="","",_tag_month_day!L545/100)</f>
        <v/>
      </c>
      <c r="AW555" s="431">
        <f>AW554</f>
        <v>0</v>
      </c>
      <c r="AX555" s="431">
        <f>AX554</f>
        <v>0</v>
      </c>
      <c r="AY555" s="431" t="str">
        <f>IF(_tag_month_day!M545="","",_tag_month_day!M545/100)</f>
        <v/>
      </c>
      <c r="AZ555" s="431" t="str">
        <f>IF(_tag_month_day!N545="","",_tag_month_day!N545/100)</f>
        <v/>
      </c>
      <c r="BA555" s="431" t="str">
        <f>IF(_tag_month_day!O545="","",_tag_month_day!O545/100)</f>
        <v/>
      </c>
      <c r="BB555" s="448" t="str">
        <f>IF(_tag_month_day!P545="","",_tag_month_day!P545/100)</f>
        <v/>
      </c>
      <c r="BC555" s="448">
        <f>BC554</f>
        <v>0</v>
      </c>
      <c r="BD555" s="448" t="str">
        <f>IF(_tag_month_day!Q545="","",_tag_month_day!Q545/100)</f>
        <v/>
      </c>
      <c r="BE555" s="449" t="str">
        <f>IF(_tag_month_day!R545="","",_tag_month_day!R545/100)</f>
        <v/>
      </c>
      <c r="BF555" s="388" t="e">
        <f>(AU555*(100+BE555*100))/(AJ555-AU555)/100</f>
        <v>#VALUE!</v>
      </c>
      <c r="BG555" s="450" t="e">
        <f>BE555+BF555</f>
        <v>#VALUE!</v>
      </c>
      <c r="BH555" s="451" t="e">
        <f>SUM(AV555:BF555)</f>
        <v>#VALUE!</v>
      </c>
      <c r="BI555" s="452" t="e">
        <f>IF(CX555=0,BI554,(DK555*查询!$R$5+DL555*查询!$Q$5+DM555*查询!$N$5+DN555*查询!$O$5+DO555*查询!$P$5)*AF555/CX555)</f>
        <v>#VALUE!</v>
      </c>
      <c r="BJ555" s="452" t="e">
        <f>IF(CX555=0,BJ554,(DP555*查询!$S$5+DQ555*查询!$T$5+DR555*查询!$U$5)*AF555/CX555)</f>
        <v>#VALUE!</v>
      </c>
      <c r="BK555" s="452">
        <f>BK554</f>
        <v>1</v>
      </c>
      <c r="BL555" s="453" t="e">
        <f>SUMPRODUCT((AV555:BA555)*(GS555:GX555))/((GS555:GX555)+SUM(BB555:BD555)*GY555+BG555*GZ555)</f>
        <v>#VALUE!</v>
      </c>
      <c r="BM555" s="453" t="e">
        <f>BK555*($AV555*FB555+$AW555*FD555+$AX555*FI555+$AY555*FN555+$AZ555*FS555+$BA555*FX555+$BG555*GE555)/(AV555*EY555+AX555*FK555+AW555*FF555+AY555*FP555+AZ555*FU555+BA555*FZ555+BG555*GG555+BB555*GK555+BC555*GN555+BD555*GP555)</f>
        <v>#VALUE!</v>
      </c>
      <c r="BN555" s="453" t="e">
        <f>($AV555*FC555+$AX555*FJ555+$AW555*FE555+$AY555*FO555+$AZ555*FT555+$BA555*FY555+$BG555*GF555)/($AV555*FA555+BG555*GH555+BB555*GL555+BC555*GO555+BD555*GQ555+BA555*GA555)</f>
        <v>#VALUE!</v>
      </c>
      <c r="BO555" s="454" t="e">
        <f>SUMPRODUCT(AV555:BA555*GS555:GX555)/(GS555:GX555+(BB555+BC555+BD555)*GY555+BG555)</f>
        <v>#VALUE!</v>
      </c>
      <c r="BP555" s="454" t="e">
        <f>SUMPRODUCT(AV555:BA555*GS555:GX555)/(GS555:GX555+(BB555+BC555+BD555)*GY555+BG555)</f>
        <v>#VALUE!</v>
      </c>
      <c r="BQ555" s="454" t="e">
        <f>SUMPRODUCT(AV555:BA555*GS555:GX555)/(GS555:GX555+(BB555+BC555+BD555)*GY555+BG555)</f>
        <v>#VALUE!</v>
      </c>
      <c r="BR555" s="453" t="str">
        <f>IF(_tag_month_day!T545="","",_tag_month_day!T545)</f>
        <v/>
      </c>
      <c r="BS555" s="453" t="str">
        <f>IF(_tag_month_day!U545="","",_tag_month_day!U545)</f>
        <v/>
      </c>
      <c r="BT555" s="455" t="str">
        <f>IF(CK555="","",IF((CK555&gt;=BV555-0.12)*(CK555&lt;=BV555+0.12),"合格","不合格"))</f>
        <v/>
      </c>
      <c r="BU555" s="456" t="str">
        <f>IF(_tag_month_day!V545="","",_tag_month_day!V545)</f>
        <v/>
      </c>
      <c r="BV555" s="457" t="str">
        <f>IF(_tag_month_day!W545="","",_tag_month_day!W545)</f>
        <v/>
      </c>
      <c r="BW555" s="458" t="str">
        <f>IF(_tag_month_day!X545="","",_tag_month_day!X545)</f>
        <v/>
      </c>
      <c r="BX555" s="458" t="str">
        <f>IF(_tag_month_day!Y545="","",_tag_month_day!Y545)</f>
        <v/>
      </c>
      <c r="BY555" s="459">
        <f ca="1">L555</f>
        <v>43608.749999998683</v>
      </c>
      <c r="BZ555" s="460"/>
      <c r="CA555" s="461"/>
      <c r="CB555" s="424" t="str">
        <f>IF(_tag_month_day!Z545="","",_tag_month_day!Z545)</f>
        <v/>
      </c>
      <c r="CC555" s="424" t="str">
        <f>IF(_tag_month_day!AA545="","",_tag_month_day!AA545)</f>
        <v/>
      </c>
      <c r="CD555" s="424" t="str">
        <f>IF(_tag_month_day!AB545="","",_tag_month_day!AB545)</f>
        <v/>
      </c>
      <c r="CE555" s="424" t="str">
        <f>IF(_tag_month_day!AC545="","",_tag_month_day!AC545)</f>
        <v/>
      </c>
      <c r="CF555" s="424" t="str">
        <f>IF(_tag_month_day!AD545="","",_tag_month_day!AD545)</f>
        <v/>
      </c>
      <c r="CG555" s="424" t="str">
        <f>IF(_tag_month_day!AE545="","",_tag_month_day!AE545)</f>
        <v/>
      </c>
      <c r="CH555" s="424" t="str">
        <f>IF(_tag_month_day!AF545="","",_tag_month_day!AF545)</f>
        <v/>
      </c>
      <c r="CI555" s="424" t="str">
        <f>IF(_tag_month_day!AG545="","",_tag_month_day!AG545)</f>
        <v/>
      </c>
      <c r="CJ555" s="424" t="str">
        <f>IF(_tag_month_day!AH545="","",_tag_month_day!AH545)</f>
        <v/>
      </c>
      <c r="CK555" s="424" t="str">
        <f>IF(_tag_month_day!AI545="","",_tag_month_day!AI545)</f>
        <v/>
      </c>
      <c r="CL555" s="4" t="str">
        <f>IF(_tag_month_day!AJ545="","",_tag_month_day!AJ545)</f>
        <v/>
      </c>
      <c r="CM555" s="4" t="str">
        <f>IF(_tag_month_day!AK545="","",_tag_month_day!AK545)</f>
        <v/>
      </c>
      <c r="CN555" s="4" t="str">
        <f>IF(_tag_month_day!AL545="","",_tag_month_day!AL545)</f>
        <v/>
      </c>
      <c r="CO555" s="4" t="str">
        <f>IF(_tag_month_day!AM545="","",_tag_month_day!AM545)</f>
        <v/>
      </c>
      <c r="CP555" s="4" t="str">
        <f>IF(_tag_month_day!AN545="","",_tag_month_day!AN545)</f>
        <v/>
      </c>
      <c r="CQ555" s="4" t="str">
        <f>IF(_tag_month_day!AO545="","",_tag_month_day!AO545)</f>
        <v/>
      </c>
      <c r="CR555" s="462" t="str">
        <f>IF(_tag_month_day!AP545="","",_tag_month_day!AP545)</f>
        <v/>
      </c>
      <c r="CS555" s="463" t="str">
        <f>IF(_tag_month_day!AQ545="","",_tag_month_day!AQ545)</f>
        <v/>
      </c>
      <c r="CT555" s="4" t="str">
        <f>IF(_tag_month_day!AR545="","",_tag_month_day!AR545)</f>
        <v/>
      </c>
      <c r="CU555" s="464" t="e">
        <f>DU555/AJ555</f>
        <v>#VALUE!</v>
      </c>
      <c r="CV555" s="451" t="e">
        <f>BG555/BH555</f>
        <v>#VALUE!</v>
      </c>
      <c r="CW555" s="465" t="e">
        <f>AJ555*(1-CV555)*CU555*AF555</f>
        <v>#VALUE!</v>
      </c>
      <c r="CX555" s="465" t="e">
        <f>CW555*94%</f>
        <v>#VALUE!</v>
      </c>
      <c r="CY555" s="466" t="e">
        <f>IF(CX555=0,0,DS555/(DS555+CX555))</f>
        <v>#VALUE!</v>
      </c>
      <c r="CZ555" s="465" t="e">
        <f>$AJ555*EF555</f>
        <v>#VALUE!</v>
      </c>
      <c r="DA555" s="465" t="e">
        <f>$AJ555*EG555</f>
        <v>#VALUE!</v>
      </c>
      <c r="DB555" s="465" t="e">
        <f>$AJ555*EH555</f>
        <v>#VALUE!</v>
      </c>
      <c r="DC555" s="465" t="e">
        <f>$AJ555*EI555</f>
        <v>#VALUE!</v>
      </c>
      <c r="DD555" s="465" t="e">
        <f>$AJ555*EJ555</f>
        <v>#VALUE!</v>
      </c>
      <c r="DE555" s="465" t="e">
        <f>$AJ555*EK555</f>
        <v>#VALUE!</v>
      </c>
      <c r="DF555" s="465" t="e">
        <f>$AJ555*EL555</f>
        <v>#VALUE!</v>
      </c>
      <c r="DG555" s="465" t="e">
        <f>$AJ555*EM555</f>
        <v>#VALUE!</v>
      </c>
      <c r="DH555" s="465" t="e">
        <f>$AJ555*EN555</f>
        <v>#VALUE!</v>
      </c>
      <c r="DI555" s="465" t="e">
        <f>$AJ555*EO555</f>
        <v>#VALUE!</v>
      </c>
      <c r="DJ555" s="465" t="e">
        <f>CZ555*(1-EP555)</f>
        <v>#VALUE!</v>
      </c>
      <c r="DK555" s="465" t="e">
        <f>DA555*(1-ER555)</f>
        <v>#VALUE!</v>
      </c>
      <c r="DL555" s="465" t="e">
        <f>DB555*(1-EQ555)</f>
        <v>#VALUE!</v>
      </c>
      <c r="DM555" s="465" t="e">
        <f>DC555*(1-ES555)</f>
        <v>#VALUE!</v>
      </c>
      <c r="DN555" s="465" t="e">
        <f>DD555*(1-ET555)</f>
        <v>#VALUE!</v>
      </c>
      <c r="DO555" s="465" t="e">
        <f>DE555</f>
        <v>#VALUE!</v>
      </c>
      <c r="DP555" s="465" t="e">
        <f>DF555*(1-EU555)</f>
        <v>#VALUE!</v>
      </c>
      <c r="DQ555" s="465" t="e">
        <f>DG555*(1-EV555)</f>
        <v>#VALUE!</v>
      </c>
      <c r="DR555" s="465" t="e">
        <f>DH555*(1-EW555)</f>
        <v>#VALUE!</v>
      </c>
      <c r="DS555" s="465" t="e">
        <f>DI555</f>
        <v>#VALUE!</v>
      </c>
      <c r="DT555" s="465" t="e">
        <f>SUM(DJ555:DS555)</f>
        <v>#VALUE!</v>
      </c>
      <c r="DU555" s="465" t="e">
        <f>(GS555:GX555)+(DP555+DQ555+DR555)*GY555+DS555</f>
        <v>#VALUE!</v>
      </c>
      <c r="DV555" s="451" t="e">
        <f>AV555/$BH555/(1-EP555)</f>
        <v>#VALUE!</v>
      </c>
      <c r="DW555" s="451" t="e">
        <f>AW555/$BH555/(1-ER555)</f>
        <v>#VALUE!</v>
      </c>
      <c r="DX555" s="451" t="e">
        <f>AX555/$BH555/(1-EQ555)</f>
        <v>#VALUE!</v>
      </c>
      <c r="DY555" s="451" t="e">
        <f>AY555/$BH555/(1-ES555)</f>
        <v>#VALUE!</v>
      </c>
      <c r="DZ555" s="451" t="e">
        <f>AZ555/$BH555/(1-ET555)</f>
        <v>#VALUE!</v>
      </c>
      <c r="EA555" s="451" t="e">
        <f>BA555/$BH555/(1-AX555)</f>
        <v>#VALUE!</v>
      </c>
      <c r="EB555" s="451" t="e">
        <f>BB555/$BH555/(1-EU555)</f>
        <v>#VALUE!</v>
      </c>
      <c r="EC555" s="451" t="e">
        <f>BC555/$BH555/(1-EV555)</f>
        <v>#VALUE!</v>
      </c>
      <c r="ED555" s="451" t="e">
        <f>BD555/$BH555/(1-EW555)</f>
        <v>#VALUE!</v>
      </c>
      <c r="EE555" s="451" t="e">
        <f>BG555/BH555</f>
        <v>#VALUE!</v>
      </c>
      <c r="EF555" s="451" t="e">
        <f>DV555/SUM($DV555:$EE555)</f>
        <v>#VALUE!</v>
      </c>
      <c r="EG555" s="451" t="e">
        <f>DW555/SUM($DV555:$EE555)</f>
        <v>#VALUE!</v>
      </c>
      <c r="EH555" s="451" t="e">
        <f>DX555/SUM($DV555:$EE555)</f>
        <v>#VALUE!</v>
      </c>
      <c r="EI555" s="451" t="e">
        <f>DY555/SUM($DV555:$EE555)</f>
        <v>#VALUE!</v>
      </c>
      <c r="EJ555" s="451" t="e">
        <f>DZ555/SUM($DV555:$EE555)</f>
        <v>#VALUE!</v>
      </c>
      <c r="EK555" s="451" t="e">
        <f>EA555/SUM($DV555:$EE555)</f>
        <v>#VALUE!</v>
      </c>
      <c r="EL555" s="451" t="e">
        <f>EB555/SUM($DV555:$EE555)</f>
        <v>#VALUE!</v>
      </c>
      <c r="EM555" s="451" t="e">
        <f>EC555/SUM($DV555:$EE555)</f>
        <v>#VALUE!</v>
      </c>
      <c r="EN555" s="451" t="e">
        <f>ED555/SUM($DV555:$EE555)</f>
        <v>#VALUE!</v>
      </c>
      <c r="EO555" s="451" t="e">
        <f>EE555/SUM($DV555:$EE555)</f>
        <v>#VALUE!</v>
      </c>
      <c r="EP555" s="450">
        <f>EP554</f>
        <v>0.080000000000000002</v>
      </c>
      <c r="EQ555" s="450">
        <f>EQ554</f>
        <v>0.014999999999999999</v>
      </c>
      <c r="ER555" s="450">
        <f>ER554</f>
        <v>0.014999999999999999</v>
      </c>
      <c r="ES555" s="450">
        <f>ES554</f>
        <v>0.014999999999999999</v>
      </c>
      <c r="ET555" s="450">
        <f>ET554</f>
        <v>0.014999999999999999</v>
      </c>
      <c r="EU555" s="450">
        <f>EU554</f>
        <v>0.089999999999999997</v>
      </c>
      <c r="EV555" s="450">
        <f>EV554</f>
        <v>0.089999999999999997</v>
      </c>
      <c r="EW555" s="450">
        <f>EW554</f>
        <v>0.089999999999999997</v>
      </c>
      <c r="EX555" s="431" t="str">
        <f>IF(_tag_month_day!AS545="","",_tag_month_day!AS545/100)</f>
        <v/>
      </c>
      <c r="EY555" s="431" t="str">
        <f>IF(_tag_month_day!AT545="","",_tag_month_day!AT545/100)</f>
        <v/>
      </c>
      <c r="EZ555" s="431" t="str">
        <f>IF(_tag_month_day!AU545="","",_tag_month_day!AU545/100)</f>
        <v/>
      </c>
      <c r="FA555" s="431" t="str">
        <f>IF(_tag_month_day!AV545="","",_tag_month_day!AV545/100)</f>
        <v/>
      </c>
      <c r="FB555" s="431" t="str">
        <f>IF(_tag_month_day!AW545="","",_tag_month_day!AW545/100)</f>
        <v/>
      </c>
      <c r="FC555" s="431" t="str">
        <f>IF(_tag_month_day!AX545="","",_tag_month_day!AX545/100)</f>
        <v/>
      </c>
      <c r="FD555" s="449" t="str">
        <f>IF(_tag_month_day!AY545="","",_tag_month_day!AY545/100)</f>
        <v/>
      </c>
      <c r="FE555" s="449" t="str">
        <f>IF(_tag_month_day!AZ545="","",_tag_month_day!AZ545/100)</f>
        <v/>
      </c>
      <c r="FF555" s="449" t="str">
        <f>IF(_tag_month_day!BA545="","",_tag_month_day!BA545/100)</f>
        <v/>
      </c>
      <c r="FG555" s="449" t="str">
        <f>IF(_tag_month_day!BB545="","",_tag_month_day!BB545/100)</f>
        <v/>
      </c>
      <c r="FH555" s="467" t="str">
        <f>IF(_tag_month_day!BC545="","",_tag_month_day!BC545/100)</f>
        <v/>
      </c>
      <c r="FI555" s="449">
        <f>FI554</f>
        <v>0.40999999999999998</v>
      </c>
      <c r="FJ555" s="449">
        <f>FJ554</f>
        <v>0.11</v>
      </c>
      <c r="FK555" s="449">
        <f>FK554</f>
        <v>0.014999999999999999</v>
      </c>
      <c r="FL555" s="449">
        <f>FL554</f>
        <v>0</v>
      </c>
      <c r="FM555" s="467">
        <f>FM554</f>
        <v>0.0001</v>
      </c>
      <c r="FN555" s="449">
        <f>FN554</f>
        <v>0.32000000000000001</v>
      </c>
      <c r="FO555" s="449">
        <f>FO554</f>
        <v>0.20000000000000001</v>
      </c>
      <c r="FP555" s="449">
        <f>FP554</f>
        <v>0.01</v>
      </c>
      <c r="FQ555" s="449">
        <f>FQ554</f>
        <v>0</v>
      </c>
      <c r="FR555" s="467">
        <f>FR554</f>
        <v>0.0001</v>
      </c>
      <c r="FS555" s="449" t="str">
        <f>IF(_tag_month_day!BD545="","",_tag_month_day!BD545/100)</f>
        <v/>
      </c>
      <c r="FT555" s="449" t="str">
        <f>IF(_tag_month_day!BE545="","",_tag_month_day!BE545/100)</f>
        <v/>
      </c>
      <c r="FU555" s="449" t="str">
        <f>IF(_tag_month_day!BF545="","",_tag_month_day!BF545/100)</f>
        <v/>
      </c>
      <c r="FV555" s="449" t="str">
        <f>IF(_tag_month_day!BG545="","",_tag_month_day!BG545/100)</f>
        <v/>
      </c>
      <c r="FW555" s="467" t="str">
        <f>IF(_tag_month_day!BH545="","",_tag_month_day!BH545/100)</f>
        <v/>
      </c>
      <c r="FX555" s="449" t="str">
        <f>IF(_tag_month_day!BI545="","",_tag_month_day!BI545/100)</f>
        <v/>
      </c>
      <c r="FY555" s="449" t="str">
        <f>IF(_tag_month_day!BJ545="","",_tag_month_day!BJ545/100)</f>
        <v/>
      </c>
      <c r="FZ555" s="468" t="str">
        <f>IF(_tag_month_day!BK545="","",_tag_month_day!BK545/100)</f>
        <v/>
      </c>
      <c r="GA555" s="449" t="str">
        <f>IF(_tag_month_day!BL545="","",_tag_month_day!BL545/100)</f>
        <v/>
      </c>
      <c r="GB555" s="467" t="str">
        <f>IF(_tag_month_day!BM545="","",_tag_month_day!BM545/100)</f>
        <v/>
      </c>
      <c r="GC555" s="431" t="str">
        <f>IF(_tag_month_day!BN545="","",_tag_month_day!BN545/100)</f>
        <v/>
      </c>
      <c r="GD555" s="431" t="str">
        <f>IF(_tag_month_day!BO545="","",_tag_month_day!BO545/100)</f>
        <v/>
      </c>
      <c r="GE555" s="431" t="str">
        <f>IF(_tag_month_day!BP545="","",_tag_month_day!BP545/100)</f>
        <v/>
      </c>
      <c r="GF555" s="431" t="str">
        <f>IF(_tag_month_day!BQ545="","",_tag_month_day!BQ545/100)</f>
        <v/>
      </c>
      <c r="GG555" s="431" t="str">
        <f>IF(_tag_month_day!BR545="","",_tag_month_day!BR545/100)</f>
        <v/>
      </c>
      <c r="GH555" s="431" t="str">
        <f>IF(_tag_month_day!BS545="","",_tag_month_day!BS545/100)</f>
        <v/>
      </c>
      <c r="GI555" s="467" t="str">
        <f>IF(_tag_month_day!BT545="","",_tag_month_day!BT545/100)</f>
        <v/>
      </c>
      <c r="GJ555" s="469" t="str">
        <f>IF(_tag_month_day!BU545="","",_tag_month_day!BU545/100)</f>
        <v/>
      </c>
      <c r="GK555" s="470">
        <f>GK554</f>
        <v>0.070000000000000007</v>
      </c>
      <c r="GL555" s="470">
        <f>GL554</f>
        <v>0.029999999999999999</v>
      </c>
      <c r="GM555" s="471" t="str">
        <f>IF(_tag_month_day!BX545="","",_tag_month_day!BX545/100)</f>
        <v/>
      </c>
      <c r="GN555" s="470">
        <f>GN554</f>
        <v>0.070000000000000007</v>
      </c>
      <c r="GO555" s="470">
        <f>GO554</f>
        <v>0.029999999999999999</v>
      </c>
      <c r="GP555" s="470">
        <f>GP554</f>
        <v>0.089999999999999997</v>
      </c>
      <c r="GQ555" s="470">
        <f>GQ554</f>
        <v>0.029999999999999999</v>
      </c>
      <c r="GR555" s="471" t="str">
        <f>IF(_tag_month_day!CA545="","",_tag_month_day!CA545/100)</f>
        <v/>
      </c>
      <c r="GS555" s="472">
        <f>GS554</f>
        <v>0.95299999999999996</v>
      </c>
      <c r="GT555" s="472">
        <f>GT554</f>
        <v>0.55000000000000004</v>
      </c>
      <c r="GU555" s="472">
        <f>GU554</f>
        <v>0.55000000000000004</v>
      </c>
      <c r="GV555" s="472">
        <f>GV554</f>
        <v>0.55000000000000004</v>
      </c>
      <c r="GW555" s="472">
        <f>GW554</f>
        <v>0.5</v>
      </c>
      <c r="GX555" s="472">
        <f>GX554</f>
        <v>0.93500000000000005</v>
      </c>
      <c r="GY555" s="472">
        <f>GY554</f>
        <v>0.14999999999999999</v>
      </c>
      <c r="GZ555" s="472">
        <f>GZ554</f>
        <v>1</v>
      </c>
      <c r="HA555" s="474">
        <f>HA554</f>
        <v>0.047</v>
      </c>
      <c r="HB555" s="474">
        <f>HB554</f>
        <v>0.45000000000000001</v>
      </c>
      <c r="HC555" s="474">
        <f>HC554</f>
        <v>0.45000000000000001</v>
      </c>
      <c r="HD555" s="474">
        <f>HD554</f>
        <v>0.45000000000000001</v>
      </c>
      <c r="HE555" s="474">
        <f>HE554</f>
        <v>0.5</v>
      </c>
      <c r="HF555" s="474">
        <f>HF554</f>
        <v>0.065000000000000002</v>
      </c>
      <c r="HG555" s="474">
        <f>HG554</f>
        <v>0.84999999999999998</v>
      </c>
      <c r="HH555" s="474">
        <f>HH554</f>
        <v>0</v>
      </c>
      <c r="HI555" s="10">
        <f>IF(BZ555&lt;&gt;"",CK555-BV555,0)</f>
        <v>0</v>
      </c>
      <c r="HJ555" s="10" t="e">
        <f>IF(AJ555&gt;0,AH555-AJ555,0)</f>
        <v>#VALUE!</v>
      </c>
      <c r="HK555" s="466">
        <f>HK554</f>
        <v>0.84999999999999998</v>
      </c>
      <c r="HL555" s="424">
        <f>HL554</f>
        <v>550000</v>
      </c>
      <c r="HM555" s="424">
        <f>HM554</f>
        <v>480000</v>
      </c>
      <c r="HN555" s="465" t="e">
        <f>(DJ555*EZ555+DK555*FH555+DL555*FM555+DM555*FR555+DN555*FW555+DO555*GB555+DS555*GI555+DP555*GM555+DR555*GR555)*1000*2</f>
        <v>#VALUE!</v>
      </c>
      <c r="HO555" s="465" t="e">
        <f>HN555*HK555*$HO$2/HL555*1000000</f>
        <v>#VALUE!</v>
      </c>
      <c r="HP555" s="465" t="e">
        <f>HN555*HK555*$HP$2/HM555*1000000</f>
        <v>#VALUE!</v>
      </c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</row>
    <row customFormat="1" r="556" s="0">
      <c r="A556" s="420">
        <v>545</v>
      </c>
      <c r="B556" s="421">
        <f ca="1">IF(D556=D555,B555,IF(D556="夜班",B555+1,B555))</f>
        <v>43608</v>
      </c>
      <c r="C556" s="422">
        <f>C555</f>
        <v>0.041666666666666699</v>
      </c>
      <c r="D556" s="10" t="str">
        <f ca="1">IF(HOUR(G556)&lt;8,"夜班",IF(HOUR(G556)&lt;16,"白班",IF(HOUR(G556)&lt;24,"中班",0)))</f>
        <v>白班</v>
      </c>
      <c r="E556" s="10" t="e">
        <f ca="1">IF(F556=1,"甲",IF(F556=2,"乙",IF(F556=3,"丙",IF(F556=4,"丁",""))))</f>
        <v>#REF!</v>
      </c>
      <c r="F556" s="10" t="e">
        <f ca="1">SUMPRODUCT((成本日报!$A$3:$A$95=计划!B556)*(成本日报!$B$3:$B$95=计划!$D556),成本日报!$C$3:$C$95)</f>
        <v>#REF!</v>
      </c>
      <c r="G556" s="423">
        <f ca="1">G555+C555</f>
        <v>43608.666666665347</v>
      </c>
      <c r="H556" s="423">
        <f ca="1">$G556+$C556/60*10+$C556*0</f>
        <v>43608.673611109793</v>
      </c>
      <c r="I556" s="423">
        <f ca="1">$G556+$C556/60*18+$C556*0</f>
        <v>43608.679166665344</v>
      </c>
      <c r="J556" s="423">
        <f ca="1">$G556+$C556/60*0+$C556*1</f>
        <v>43608.708333332012</v>
      </c>
      <c r="K556" s="423">
        <f ca="1">$G556+$C556/60*30+$C556*2</f>
        <v>43608.770833332019</v>
      </c>
      <c r="L556" s="423">
        <f ca="1">$G556+$C556/60*0+$C556*3</f>
        <v>43608.791666665347</v>
      </c>
      <c r="M556" s="424" t="str">
        <f>IF(_tag_month_day!A546="","",_tag_month_day!A546)</f>
        <v/>
      </c>
      <c r="N556" s="424" t="str">
        <f>IF(_tag_month_day!B546="","",_tag_month_day!B546)</f>
        <v/>
      </c>
      <c r="O556" s="425" t="e">
        <f>IF(M556+N556=0,"",M556+N556)</f>
        <v>#VALUE!</v>
      </c>
      <c r="P556" s="424" t="str">
        <f>IF(_tag_month_day!C546="","",_tag_month_day!C546)</f>
        <v/>
      </c>
      <c r="Q556" s="424" t="str">
        <f>IF(_tag_month_day!D546="","",_tag_month_day!D546)</f>
        <v/>
      </c>
      <c r="R556" s="426" t="str">
        <f>IF(_tag_month_day!CB546="","",_tag_month_day!CB546/100)</f>
        <v/>
      </c>
      <c r="S556" s="427" t="str">
        <f>IF(_tag_month_day!E546="","",_tag_month_day!E546)</f>
        <v/>
      </c>
      <c r="T556" s="427" t="str">
        <f>IF(_tag_month_day!F546="","",_tag_month_day!F546)</f>
        <v/>
      </c>
      <c r="U556" s="428" t="e">
        <f>S556+T556</f>
        <v>#VALUE!</v>
      </c>
      <c r="V556" s="429" t="e">
        <f>U556/AJ556</f>
        <v>#VALUE!</v>
      </c>
      <c r="W556" s="430" t="str">
        <f>IF(_jhy_month_day!A546="","",_jhy_month_day!A546)</f>
        <v/>
      </c>
      <c r="X556" s="431" t="str">
        <f>IF(_jhy_month_day!B546="","",_jhy_month_day!B546/100)</f>
        <v/>
      </c>
      <c r="Y556" s="431" t="str">
        <f>IF(_jhy_month_day!C546="","",_jhy_month_day!C546/100)</f>
        <v/>
      </c>
      <c r="Z556" s="432">
        <f>Z552+1</f>
        <v>137</v>
      </c>
      <c r="AA556" s="433" t="str">
        <f>IF(_tag_month_day!G546="","",_tag_month_day!G546/100)</f>
        <v/>
      </c>
      <c r="AB556" s="433" t="str">
        <f>IF(_tag_month_day!H546="","",_tag_month_day!H546/100)</f>
        <v/>
      </c>
      <c r="AC556" s="434">
        <f>IF(X556="",AC555,BK556*($AV555*X556+$AW555*FD555+$AX555*FI555+$AY555*FN555+$AZ555*FS555+$BA555*FX555+$BG555*GE555)/(AV555*Y556+AX555*FK555+AW555*FF555+AY555*FP555+AZ555*FU555+BA555*FZ555+BG555*GG555+BB555*GK555+BC555*GN555+BD555*GP555))</f>
        <v>1.59963432013121</v>
      </c>
      <c r="AD556" s="435" t="str">
        <f>IF(AC556=AC555,"",AC556-AC555)</f>
        <v/>
      </c>
      <c r="AE556" s="436" t="str">
        <f>IF(1-AF556=0,"",(1-AF556))</f>
        <v/>
      </c>
      <c r="AF556" s="437">
        <v>1</v>
      </c>
      <c r="AG556" s="10" t="str">
        <f>AG555</f>
        <v>9A3</v>
      </c>
      <c r="AH556" s="438" t="str">
        <f>AH555</f>
        <v/>
      </c>
      <c r="AI556" s="424"/>
      <c r="AJ556" s="10" t="str">
        <f>IF(_tag_month_day!I546="","",_tag_month_day!I546)</f>
        <v/>
      </c>
      <c r="AK556" s="440"/>
      <c r="AL556" s="440"/>
      <c r="AM556" s="440"/>
      <c r="AN556" s="441">
        <f>AN555</f>
        <v>2</v>
      </c>
      <c r="AO556" s="441">
        <f>AO555</f>
        <v>8</v>
      </c>
      <c r="AP556" s="442" t="e">
        <f>(IF(AN556=0,AS555,AS555*(1+AO556/AN556)/(AR556+AO556/AN556)))+AT556</f>
        <v>#VALUE!</v>
      </c>
      <c r="AQ556" s="443" t="str">
        <f>IF(_tag_month_day!J546="","",_tag_month_day!J546/100)</f>
        <v/>
      </c>
      <c r="AR556" s="444">
        <f>AR555</f>
        <v>1.3</v>
      </c>
      <c r="AS556" s="445" t="e">
        <f>AQ556*(AN556*AR556+AO556)/(AN556+AO556)</f>
        <v>#VALUE!</v>
      </c>
      <c r="AT556" s="445" t="e">
        <f>(SUM(BE556:BF556)-SUM(BE555:BF555))*0.05</f>
        <v>#VALUE!</v>
      </c>
      <c r="AU556" s="446" t="str">
        <f>IF(_tag_month_day!CC546="","",IF(_tag_month_day!CC546&gt;0,_tag_month_day!CD546,_tag_month_day!CE546))</f>
        <v/>
      </c>
      <c r="AV556" s="447" t="str">
        <f>IF(_tag_month_day!L546="","",_tag_month_day!L546/100)</f>
        <v/>
      </c>
      <c r="AW556" s="431">
        <f>AW555</f>
        <v>0</v>
      </c>
      <c r="AX556" s="431">
        <f>AX555</f>
        <v>0</v>
      </c>
      <c r="AY556" s="431" t="str">
        <f>IF(_tag_month_day!M546="","",_tag_month_day!M546/100)</f>
        <v/>
      </c>
      <c r="AZ556" s="431" t="str">
        <f>IF(_tag_month_day!N546="","",_tag_month_day!N546/100)</f>
        <v/>
      </c>
      <c r="BA556" s="431" t="str">
        <f>IF(_tag_month_day!O546="","",_tag_month_day!O546/100)</f>
        <v/>
      </c>
      <c r="BB556" s="448" t="str">
        <f>IF(_tag_month_day!P546="","",_tag_month_day!P546/100)</f>
        <v/>
      </c>
      <c r="BC556" s="448">
        <f>BC555</f>
        <v>0</v>
      </c>
      <c r="BD556" s="448" t="str">
        <f>IF(_tag_month_day!Q546="","",_tag_month_day!Q546/100)</f>
        <v/>
      </c>
      <c r="BE556" s="449" t="str">
        <f>IF(_tag_month_day!R546="","",_tag_month_day!R546/100)</f>
        <v/>
      </c>
      <c r="BF556" s="388" t="e">
        <f>(AU556*(100+BE556*100))/(AJ556-AU556)/100</f>
        <v>#VALUE!</v>
      </c>
      <c r="BG556" s="450" t="e">
        <f>BE556+BF556</f>
        <v>#VALUE!</v>
      </c>
      <c r="BH556" s="451" t="e">
        <f>SUM(AV556:BF556)</f>
        <v>#VALUE!</v>
      </c>
      <c r="BI556" s="452" t="e">
        <f>IF(CX556=0,BI555,(DK556*查询!$R$5+DL556*查询!$Q$5+DM556*查询!$N$5+DN556*查询!$O$5+DO556*查询!$P$5)*AF556/CX556)</f>
        <v>#VALUE!</v>
      </c>
      <c r="BJ556" s="452" t="e">
        <f>IF(CX556=0,BJ555,(DP556*查询!$S$5+DQ556*查询!$T$5+DR556*查询!$U$5)*AF556/CX556)</f>
        <v>#VALUE!</v>
      </c>
      <c r="BK556" s="452">
        <f>BK555</f>
        <v>1</v>
      </c>
      <c r="BL556" s="453" t="e">
        <f>SUMPRODUCT((AV556:BA556)*(GS556:GX556))/((GS556:GX556)+SUM(BB556:BD556)*GY556+BG556*GZ556)</f>
        <v>#VALUE!</v>
      </c>
      <c r="BM556" s="453" t="e">
        <f>BK556*($AV556*FB556+$AW556*FD556+$AX556*FI556+$AY556*FN556+$AZ556*FS556+$BA556*FX556+$BG556*GE556)/(AV556*EY556+AX556*FK556+AW556*FF556+AY556*FP556+AZ556*FU556+BA556*FZ556+BG556*GG556+BB556*GK556+BC556*GN556+BD556*GP556)</f>
        <v>#VALUE!</v>
      </c>
      <c r="BN556" s="453" t="e">
        <f>($AV556*FC556+$AX556*FJ556+$AW556*FE556+$AY556*FO556+$AZ556*FT556+$BA556*FY556+$BG556*GF556)/($AV556*FA556+BG556*GH556+BB556*GL556+BC556*GO556+BD556*GQ556+BA556*GA556)</f>
        <v>#VALUE!</v>
      </c>
      <c r="BO556" s="454" t="e">
        <f>SUMPRODUCT(AV556:BA556*GS556:GX556)/(GS556:GX556+(BB556+BC556+BD556)*GY556+BG556)</f>
        <v>#VALUE!</v>
      </c>
      <c r="BP556" s="454" t="e">
        <f>SUMPRODUCT(AV556:BA556*GS556:GX556)/(GS556:GX556+(BB556+BC556+BD556)*GY556+BG556)</f>
        <v>#VALUE!</v>
      </c>
      <c r="BQ556" s="454" t="e">
        <f>SUMPRODUCT(AV556:BA556*GS556:GX556)/(GS556:GX556+(BB556+BC556+BD556)*GY556+BG556)</f>
        <v>#VALUE!</v>
      </c>
      <c r="BR556" s="453" t="str">
        <f>IF(_tag_month_day!T546="","",_tag_month_day!T546)</f>
        <v/>
      </c>
      <c r="BS556" s="453" t="str">
        <f>IF(_tag_month_day!U546="","",_tag_month_day!U546)</f>
        <v/>
      </c>
      <c r="BT556" s="455" t="str">
        <f>IF(CK556="","",IF((CK556&gt;=BV556-0.12)*(CK556&lt;=BV556+0.12),"合格","不合格"))</f>
        <v/>
      </c>
      <c r="BU556" s="456" t="str">
        <f>IF(_tag_month_day!V546="","",_tag_month_day!V546)</f>
        <v/>
      </c>
      <c r="BV556" s="457" t="str">
        <f>IF(_tag_month_day!W546="","",_tag_month_day!W546)</f>
        <v/>
      </c>
      <c r="BW556" s="458" t="str">
        <f>IF(_tag_month_day!X546="","",_tag_month_day!X546)</f>
        <v/>
      </c>
      <c r="BX556" s="458" t="str">
        <f>IF(_tag_month_day!Y546="","",_tag_month_day!Y546)</f>
        <v/>
      </c>
      <c r="BY556" s="459">
        <f ca="1">L556</f>
        <v>43608.791666665347</v>
      </c>
      <c r="BZ556" s="460"/>
      <c r="CA556" s="461"/>
      <c r="CB556" s="424" t="str">
        <f>IF(_tag_month_day!Z546="","",_tag_month_day!Z546)</f>
        <v/>
      </c>
      <c r="CC556" s="424" t="str">
        <f>IF(_tag_month_day!AA546="","",_tag_month_day!AA546)</f>
        <v/>
      </c>
      <c r="CD556" s="424" t="str">
        <f>IF(_tag_month_day!AB546="","",_tag_month_day!AB546)</f>
        <v/>
      </c>
      <c r="CE556" s="424" t="str">
        <f>IF(_tag_month_day!AC546="","",_tag_month_day!AC546)</f>
        <v/>
      </c>
      <c r="CF556" s="424" t="str">
        <f>IF(_tag_month_day!AD546="","",_tag_month_day!AD546)</f>
        <v/>
      </c>
      <c r="CG556" s="424" t="str">
        <f>IF(_tag_month_day!AE546="","",_tag_month_day!AE546)</f>
        <v/>
      </c>
      <c r="CH556" s="424" t="str">
        <f>IF(_tag_month_day!AF546="","",_tag_month_day!AF546)</f>
        <v/>
      </c>
      <c r="CI556" s="424" t="str">
        <f>IF(_tag_month_day!AG546="","",_tag_month_day!AG546)</f>
        <v/>
      </c>
      <c r="CJ556" s="424" t="str">
        <f>IF(_tag_month_day!AH546="","",_tag_month_day!AH546)</f>
        <v/>
      </c>
      <c r="CK556" s="424" t="str">
        <f>IF(_tag_month_day!AI546="","",_tag_month_day!AI546)</f>
        <v/>
      </c>
      <c r="CL556" s="4" t="str">
        <f>IF(_tag_month_day!AJ546="","",_tag_month_day!AJ546)</f>
        <v/>
      </c>
      <c r="CM556" s="4" t="str">
        <f>IF(_tag_month_day!AK546="","",_tag_month_day!AK546)</f>
        <v/>
      </c>
      <c r="CN556" s="4" t="str">
        <f>IF(_tag_month_day!AL546="","",_tag_month_day!AL546)</f>
        <v/>
      </c>
      <c r="CO556" s="4" t="str">
        <f>IF(_tag_month_day!AM546="","",_tag_month_day!AM546)</f>
        <v/>
      </c>
      <c r="CP556" s="4" t="str">
        <f>IF(_tag_month_day!AN546="","",_tag_month_day!AN546)</f>
        <v/>
      </c>
      <c r="CQ556" s="4" t="str">
        <f>IF(_tag_month_day!AO546="","",_tag_month_day!AO546)</f>
        <v/>
      </c>
      <c r="CR556" s="462" t="str">
        <f>IF(_tag_month_day!AP546="","",_tag_month_day!AP546)</f>
        <v/>
      </c>
      <c r="CS556" s="463" t="str">
        <f>IF(_tag_month_day!AQ546="","",_tag_month_day!AQ546)</f>
        <v/>
      </c>
      <c r="CT556" s="4" t="str">
        <f>IF(_tag_month_day!AR546="","",_tag_month_day!AR546)</f>
        <v/>
      </c>
      <c r="CU556" s="464" t="e">
        <f>DU556/AJ556</f>
        <v>#VALUE!</v>
      </c>
      <c r="CV556" s="451" t="e">
        <f>BG556/BH556</f>
        <v>#VALUE!</v>
      </c>
      <c r="CW556" s="465" t="e">
        <f>AJ556*(1-CV556)*CU556*AF556</f>
        <v>#VALUE!</v>
      </c>
      <c r="CX556" s="465" t="e">
        <f>CW556*94%</f>
        <v>#VALUE!</v>
      </c>
      <c r="CY556" s="466" t="e">
        <f>IF(CX556=0,0,DS556/(DS556+CX556))</f>
        <v>#VALUE!</v>
      </c>
      <c r="CZ556" s="465" t="e">
        <f>$AJ556*EF556</f>
        <v>#VALUE!</v>
      </c>
      <c r="DA556" s="465" t="e">
        <f>$AJ556*EG556</f>
        <v>#VALUE!</v>
      </c>
      <c r="DB556" s="465" t="e">
        <f>$AJ556*EH556</f>
        <v>#VALUE!</v>
      </c>
      <c r="DC556" s="465" t="e">
        <f>$AJ556*EI556</f>
        <v>#VALUE!</v>
      </c>
      <c r="DD556" s="465" t="e">
        <f>$AJ556*EJ556</f>
        <v>#VALUE!</v>
      </c>
      <c r="DE556" s="465" t="e">
        <f>$AJ556*EK556</f>
        <v>#VALUE!</v>
      </c>
      <c r="DF556" s="465" t="e">
        <f>$AJ556*EL556</f>
        <v>#VALUE!</v>
      </c>
      <c r="DG556" s="465" t="e">
        <f>$AJ556*EM556</f>
        <v>#VALUE!</v>
      </c>
      <c r="DH556" s="465" t="e">
        <f>$AJ556*EN556</f>
        <v>#VALUE!</v>
      </c>
      <c r="DI556" s="465" t="e">
        <f>$AJ556*EO556</f>
        <v>#VALUE!</v>
      </c>
      <c r="DJ556" s="465" t="e">
        <f>CZ556*(1-EP556)</f>
        <v>#VALUE!</v>
      </c>
      <c r="DK556" s="465" t="e">
        <f>DA556*(1-ER556)</f>
        <v>#VALUE!</v>
      </c>
      <c r="DL556" s="465" t="e">
        <f>DB556*(1-EQ556)</f>
        <v>#VALUE!</v>
      </c>
      <c r="DM556" s="465" t="e">
        <f>DC556*(1-ES556)</f>
        <v>#VALUE!</v>
      </c>
      <c r="DN556" s="465" t="e">
        <f>DD556*(1-ET556)</f>
        <v>#VALUE!</v>
      </c>
      <c r="DO556" s="465" t="e">
        <f>DE556</f>
        <v>#VALUE!</v>
      </c>
      <c r="DP556" s="465" t="e">
        <f>DF556*(1-EU556)</f>
        <v>#VALUE!</v>
      </c>
      <c r="DQ556" s="465" t="e">
        <f>DG556*(1-EV556)</f>
        <v>#VALUE!</v>
      </c>
      <c r="DR556" s="465" t="e">
        <f>DH556*(1-EW556)</f>
        <v>#VALUE!</v>
      </c>
      <c r="DS556" s="465" t="e">
        <f>DI556</f>
        <v>#VALUE!</v>
      </c>
      <c r="DT556" s="465" t="e">
        <f>SUM(DJ556:DS556)</f>
        <v>#VALUE!</v>
      </c>
      <c r="DU556" s="465" t="e">
        <f>(GS556:GX556)+(DP556+DQ556+DR556)*GY556+DS556</f>
        <v>#VALUE!</v>
      </c>
      <c r="DV556" s="451" t="e">
        <f>AV556/$BH556/(1-EP556)</f>
        <v>#VALUE!</v>
      </c>
      <c r="DW556" s="451" t="e">
        <f>AW556/$BH556/(1-ER556)</f>
        <v>#VALUE!</v>
      </c>
      <c r="DX556" s="451" t="e">
        <f>AX556/$BH556/(1-EQ556)</f>
        <v>#VALUE!</v>
      </c>
      <c r="DY556" s="451" t="e">
        <f>AY556/$BH556/(1-ES556)</f>
        <v>#VALUE!</v>
      </c>
      <c r="DZ556" s="451" t="e">
        <f>AZ556/$BH556/(1-ET556)</f>
        <v>#VALUE!</v>
      </c>
      <c r="EA556" s="451" t="e">
        <f>BA556/$BH556/(1-AX556)</f>
        <v>#VALUE!</v>
      </c>
      <c r="EB556" s="451" t="e">
        <f>BB556/$BH556/(1-EU556)</f>
        <v>#VALUE!</v>
      </c>
      <c r="EC556" s="451" t="e">
        <f>BC556/$BH556/(1-EV556)</f>
        <v>#VALUE!</v>
      </c>
      <c r="ED556" s="451" t="e">
        <f>BD556/$BH556/(1-EW556)</f>
        <v>#VALUE!</v>
      </c>
      <c r="EE556" s="451" t="e">
        <f>BG556/BH556</f>
        <v>#VALUE!</v>
      </c>
      <c r="EF556" s="451" t="e">
        <f>DV556/SUM($DV556:$EE556)</f>
        <v>#VALUE!</v>
      </c>
      <c r="EG556" s="451" t="e">
        <f>DW556/SUM($DV556:$EE556)</f>
        <v>#VALUE!</v>
      </c>
      <c r="EH556" s="451" t="e">
        <f>DX556/SUM($DV556:$EE556)</f>
        <v>#VALUE!</v>
      </c>
      <c r="EI556" s="451" t="e">
        <f>DY556/SUM($DV556:$EE556)</f>
        <v>#VALUE!</v>
      </c>
      <c r="EJ556" s="451" t="e">
        <f>DZ556/SUM($DV556:$EE556)</f>
        <v>#VALUE!</v>
      </c>
      <c r="EK556" s="451" t="e">
        <f>EA556/SUM($DV556:$EE556)</f>
        <v>#VALUE!</v>
      </c>
      <c r="EL556" s="451" t="e">
        <f>EB556/SUM($DV556:$EE556)</f>
        <v>#VALUE!</v>
      </c>
      <c r="EM556" s="451" t="e">
        <f>EC556/SUM($DV556:$EE556)</f>
        <v>#VALUE!</v>
      </c>
      <c r="EN556" s="451" t="e">
        <f>ED556/SUM($DV556:$EE556)</f>
        <v>#VALUE!</v>
      </c>
      <c r="EO556" s="451" t="e">
        <f>EE556/SUM($DV556:$EE556)</f>
        <v>#VALUE!</v>
      </c>
      <c r="EP556" s="450">
        <f>EP555</f>
        <v>0.080000000000000002</v>
      </c>
      <c r="EQ556" s="450">
        <f>EQ555</f>
        <v>0.014999999999999999</v>
      </c>
      <c r="ER556" s="450">
        <f>ER555</f>
        <v>0.014999999999999999</v>
      </c>
      <c r="ES556" s="450">
        <f>ES555</f>
        <v>0.014999999999999999</v>
      </c>
      <c r="ET556" s="450">
        <f>ET555</f>
        <v>0.014999999999999999</v>
      </c>
      <c r="EU556" s="450">
        <f>EU555</f>
        <v>0.089999999999999997</v>
      </c>
      <c r="EV556" s="450">
        <f>EV555</f>
        <v>0.089999999999999997</v>
      </c>
      <c r="EW556" s="450">
        <f>EW555</f>
        <v>0.089999999999999997</v>
      </c>
      <c r="EX556" s="431" t="str">
        <f>IF(_tag_month_day!AS546="","",_tag_month_day!AS546/100)</f>
        <v/>
      </c>
      <c r="EY556" s="431" t="str">
        <f>IF(_tag_month_day!AT546="","",_tag_month_day!AT546/100)</f>
        <v/>
      </c>
      <c r="EZ556" s="431" t="str">
        <f>IF(_tag_month_day!AU546="","",_tag_month_day!AU546/100)</f>
        <v/>
      </c>
      <c r="FA556" s="431" t="str">
        <f>IF(_tag_month_day!AV546="","",_tag_month_day!AV546/100)</f>
        <v/>
      </c>
      <c r="FB556" s="431" t="str">
        <f>IF(_tag_month_day!AW546="","",_tag_month_day!AW546/100)</f>
        <v/>
      </c>
      <c r="FC556" s="431" t="str">
        <f>IF(_tag_month_day!AX546="","",_tag_month_day!AX546/100)</f>
        <v/>
      </c>
      <c r="FD556" s="449" t="str">
        <f>IF(_tag_month_day!AY546="","",_tag_month_day!AY546/100)</f>
        <v/>
      </c>
      <c r="FE556" s="449" t="str">
        <f>IF(_tag_month_day!AZ546="","",_tag_month_day!AZ546/100)</f>
        <v/>
      </c>
      <c r="FF556" s="449" t="str">
        <f>IF(_tag_month_day!BA546="","",_tag_month_day!BA546/100)</f>
        <v/>
      </c>
      <c r="FG556" s="449" t="str">
        <f>IF(_tag_month_day!BB546="","",_tag_month_day!BB546/100)</f>
        <v/>
      </c>
      <c r="FH556" s="467" t="str">
        <f>IF(_tag_month_day!BC546="","",_tag_month_day!BC546/100)</f>
        <v/>
      </c>
      <c r="FI556" s="449">
        <f>FI555</f>
        <v>0.40999999999999998</v>
      </c>
      <c r="FJ556" s="449">
        <f>FJ555</f>
        <v>0.11</v>
      </c>
      <c r="FK556" s="449">
        <f>FK555</f>
        <v>0.014999999999999999</v>
      </c>
      <c r="FL556" s="449">
        <f>FL555</f>
        <v>0</v>
      </c>
      <c r="FM556" s="467">
        <f>FM555</f>
        <v>0.0001</v>
      </c>
      <c r="FN556" s="449">
        <f>FN555</f>
        <v>0.32000000000000001</v>
      </c>
      <c r="FO556" s="449">
        <f>FO555</f>
        <v>0.20000000000000001</v>
      </c>
      <c r="FP556" s="449">
        <f>FP555</f>
        <v>0.01</v>
      </c>
      <c r="FQ556" s="449">
        <f>FQ555</f>
        <v>0</v>
      </c>
      <c r="FR556" s="467">
        <f>FR555</f>
        <v>0.0001</v>
      </c>
      <c r="FS556" s="449" t="str">
        <f>IF(_tag_month_day!BD546="","",_tag_month_day!BD546/100)</f>
        <v/>
      </c>
      <c r="FT556" s="449" t="str">
        <f>IF(_tag_month_day!BE546="","",_tag_month_day!BE546/100)</f>
        <v/>
      </c>
      <c r="FU556" s="449" t="str">
        <f>IF(_tag_month_day!BF546="","",_tag_month_day!BF546/100)</f>
        <v/>
      </c>
      <c r="FV556" s="449" t="str">
        <f>IF(_tag_month_day!BG546="","",_tag_month_day!BG546/100)</f>
        <v/>
      </c>
      <c r="FW556" s="467" t="str">
        <f>IF(_tag_month_day!BH546="","",_tag_month_day!BH546/100)</f>
        <v/>
      </c>
      <c r="FX556" s="449" t="str">
        <f>IF(_tag_month_day!BI546="","",_tag_month_day!BI546/100)</f>
        <v/>
      </c>
      <c r="FY556" s="449" t="str">
        <f>IF(_tag_month_day!BJ546="","",_tag_month_day!BJ546/100)</f>
        <v/>
      </c>
      <c r="FZ556" s="468" t="str">
        <f>IF(_tag_month_day!BK546="","",_tag_month_day!BK546/100)</f>
        <v/>
      </c>
      <c r="GA556" s="449" t="str">
        <f>IF(_tag_month_day!BL546="","",_tag_month_day!BL546/100)</f>
        <v/>
      </c>
      <c r="GB556" s="467" t="str">
        <f>IF(_tag_month_day!BM546="","",_tag_month_day!BM546/100)</f>
        <v/>
      </c>
      <c r="GC556" s="431" t="str">
        <f>IF(_tag_month_day!BN546="","",_tag_month_day!BN546/100)</f>
        <v/>
      </c>
      <c r="GD556" s="431" t="str">
        <f>IF(_tag_month_day!BO546="","",_tag_month_day!BO546/100)</f>
        <v/>
      </c>
      <c r="GE556" s="431" t="str">
        <f>IF(_tag_month_day!BP546="","",_tag_month_day!BP546/100)</f>
        <v/>
      </c>
      <c r="GF556" s="431" t="str">
        <f>IF(_tag_month_day!BQ546="","",_tag_month_day!BQ546/100)</f>
        <v/>
      </c>
      <c r="GG556" s="431" t="str">
        <f>IF(_tag_month_day!BR546="","",_tag_month_day!BR546/100)</f>
        <v/>
      </c>
      <c r="GH556" s="431" t="str">
        <f>IF(_tag_month_day!BS546="","",_tag_month_day!BS546/100)</f>
        <v/>
      </c>
      <c r="GI556" s="467" t="str">
        <f>IF(_tag_month_day!BT546="","",_tag_month_day!BT546/100)</f>
        <v/>
      </c>
      <c r="GJ556" s="469" t="str">
        <f>IF(_tag_month_day!BU546="","",_tag_month_day!BU546/100)</f>
        <v/>
      </c>
      <c r="GK556" s="470">
        <f>GK555</f>
        <v>0.070000000000000007</v>
      </c>
      <c r="GL556" s="470">
        <f>GL555</f>
        <v>0.029999999999999999</v>
      </c>
      <c r="GM556" s="471" t="str">
        <f>IF(_tag_month_day!BX546="","",_tag_month_day!BX546/100)</f>
        <v/>
      </c>
      <c r="GN556" s="470">
        <f>GN555</f>
        <v>0.070000000000000007</v>
      </c>
      <c r="GO556" s="470">
        <f>GO555</f>
        <v>0.029999999999999999</v>
      </c>
      <c r="GP556" s="470">
        <f>GP555</f>
        <v>0.089999999999999997</v>
      </c>
      <c r="GQ556" s="470">
        <f>GQ555</f>
        <v>0.029999999999999999</v>
      </c>
      <c r="GR556" s="471" t="str">
        <f>IF(_tag_month_day!CA546="","",_tag_month_day!CA546/100)</f>
        <v/>
      </c>
      <c r="GS556" s="472">
        <f>GS555</f>
        <v>0.95299999999999996</v>
      </c>
      <c r="GT556" s="472">
        <f>GT555</f>
        <v>0.55000000000000004</v>
      </c>
      <c r="GU556" s="472">
        <f>GU555</f>
        <v>0.55000000000000004</v>
      </c>
      <c r="GV556" s="472">
        <f>GV555</f>
        <v>0.55000000000000004</v>
      </c>
      <c r="GW556" s="472">
        <f>GW555</f>
        <v>0.5</v>
      </c>
      <c r="GX556" s="472">
        <f>GX555</f>
        <v>0.93500000000000005</v>
      </c>
      <c r="GY556" s="472">
        <f>GY555</f>
        <v>0.14999999999999999</v>
      </c>
      <c r="GZ556" s="472">
        <f>GZ555</f>
        <v>1</v>
      </c>
      <c r="HA556" s="474">
        <f>HA555</f>
        <v>0.047</v>
      </c>
      <c r="HB556" s="474">
        <f>HB555</f>
        <v>0.45000000000000001</v>
      </c>
      <c r="HC556" s="474">
        <f>HC555</f>
        <v>0.45000000000000001</v>
      </c>
      <c r="HD556" s="474">
        <f>HD555</f>
        <v>0.45000000000000001</v>
      </c>
      <c r="HE556" s="474">
        <f>HE555</f>
        <v>0.5</v>
      </c>
      <c r="HF556" s="474">
        <f>HF555</f>
        <v>0.065000000000000002</v>
      </c>
      <c r="HG556" s="474">
        <f>HG555</f>
        <v>0.84999999999999998</v>
      </c>
      <c r="HH556" s="474">
        <f>HH555</f>
        <v>0</v>
      </c>
      <c r="HI556" s="10">
        <f>IF(BZ556&lt;&gt;"",CK556-BV556,0)</f>
        <v>0</v>
      </c>
      <c r="HJ556" s="10" t="e">
        <f>IF(AJ556&gt;0,AH556-AJ556,0)</f>
        <v>#VALUE!</v>
      </c>
      <c r="HK556" s="466">
        <f>HK555</f>
        <v>0.84999999999999998</v>
      </c>
      <c r="HL556" s="424">
        <f>HL555</f>
        <v>550000</v>
      </c>
      <c r="HM556" s="424">
        <f>HM555</f>
        <v>480000</v>
      </c>
      <c r="HN556" s="465" t="e">
        <f>(DJ556*EZ556+DK556*FH556+DL556*FM556+DM556*FR556+DN556*FW556+DO556*GB556+DS556*GI556+DP556*GM556+DR556*GR556)*1000*2</f>
        <v>#VALUE!</v>
      </c>
      <c r="HO556" s="465" t="e">
        <f>HN556*HK556*$HO$2/HL556*1000000</f>
        <v>#VALUE!</v>
      </c>
      <c r="HP556" s="465" t="e">
        <f>HN556*HK556*$HP$2/HM556*1000000</f>
        <v>#VALUE!</v>
      </c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</row>
    <row customFormat="1" r="557" s="0">
      <c r="A557" s="420">
        <v>546</v>
      </c>
      <c r="B557" s="421">
        <f ca="1">IF(D557=D556,B556,IF(D557="夜班",B556+1,B556))</f>
        <v>43608</v>
      </c>
      <c r="C557" s="422">
        <f>C556</f>
        <v>0.041666666666666699</v>
      </c>
      <c r="D557" s="10" t="str">
        <f ca="1">IF(HOUR(G557)&lt;8,"夜班",IF(HOUR(G557)&lt;16,"白班",IF(HOUR(G557)&lt;24,"中班",0)))</f>
        <v>中班</v>
      </c>
      <c r="E557" s="10" t="e">
        <f ca="1">IF(F557=1,"甲",IF(F557=2,"乙",IF(F557=3,"丙",IF(F557=4,"丁",""))))</f>
        <v>#REF!</v>
      </c>
      <c r="F557" s="10" t="e">
        <f ca="1">SUMPRODUCT((成本日报!$A$3:$A$95=计划!B557)*(成本日报!$B$3:$B$95=计划!$D557),成本日报!$C$3:$C$95)</f>
        <v>#REF!</v>
      </c>
      <c r="G557" s="423">
        <f ca="1">G556+C556</f>
        <v>43608.708333332012</v>
      </c>
      <c r="H557" s="423">
        <f ca="1">$G557+$C557/60*10+$C557*0</f>
        <v>43608.715277776457</v>
      </c>
      <c r="I557" s="423">
        <f ca="1">$G557+$C557/60*18+$C557*0</f>
        <v>43608.720833332009</v>
      </c>
      <c r="J557" s="423">
        <f ca="1">$G557+$C557/60*0+$C557*1</f>
        <v>43608.749999998676</v>
      </c>
      <c r="K557" s="423">
        <f ca="1">$G557+$C557/60*30+$C557*2</f>
        <v>43608.812499998683</v>
      </c>
      <c r="L557" s="423">
        <f ca="1">$G557+$C557/60*0+$C557*3</f>
        <v>43608.833333332012</v>
      </c>
      <c r="M557" s="424" t="str">
        <f>IF(_tag_month_day!A547="","",_tag_month_day!A547)</f>
        <v/>
      </c>
      <c r="N557" s="424" t="str">
        <f>IF(_tag_month_day!B547="","",_tag_month_day!B547)</f>
        <v/>
      </c>
      <c r="O557" s="425" t="e">
        <f>IF(M557+N557=0,"",M557+N557)</f>
        <v>#VALUE!</v>
      </c>
      <c r="P557" s="424" t="str">
        <f>IF(_tag_month_day!C547="","",_tag_month_day!C547)</f>
        <v/>
      </c>
      <c r="Q557" s="424" t="str">
        <f>IF(_tag_month_day!D547="","",_tag_month_day!D547)</f>
        <v/>
      </c>
      <c r="R557" s="426" t="str">
        <f>IF(_tag_month_day!CB547="","",_tag_month_day!CB547/100)</f>
        <v/>
      </c>
      <c r="S557" s="427" t="str">
        <f>IF(_tag_month_day!E547="","",_tag_month_day!E547)</f>
        <v/>
      </c>
      <c r="T557" s="427" t="str">
        <f>IF(_tag_month_day!F547="","",_tag_month_day!F547)</f>
        <v/>
      </c>
      <c r="U557" s="428" t="e">
        <f>S557+T557</f>
        <v>#VALUE!</v>
      </c>
      <c r="V557" s="429" t="e">
        <f>U557/AJ557</f>
        <v>#VALUE!</v>
      </c>
      <c r="W557" s="430" t="str">
        <f>IF(_jhy_month_day!A547="","",_jhy_month_day!A547)</f>
        <v/>
      </c>
      <c r="X557" s="431" t="str">
        <f>IF(_jhy_month_day!B547="","",_jhy_month_day!B547/100)</f>
        <v/>
      </c>
      <c r="Y557" s="431" t="str">
        <f>IF(_jhy_month_day!C547="","",_jhy_month_day!C547/100)</f>
        <v/>
      </c>
      <c r="Z557" s="432">
        <f>Z553+1</f>
        <v>137</v>
      </c>
      <c r="AA557" s="433" t="str">
        <f>IF(_tag_month_day!G547="","",_tag_month_day!G547/100)</f>
        <v/>
      </c>
      <c r="AB557" s="433" t="str">
        <f>IF(_tag_month_day!H547="","",_tag_month_day!H547/100)</f>
        <v/>
      </c>
      <c r="AC557" s="434">
        <f>IF(X557="",AC556,BK557*($AV556*X557+$AW556*FD556+$AX556*FI556+$AY556*FN556+$AZ556*FS556+$BA556*FX556+$BG556*GE556)/(AV556*Y557+AX556*FK556+AW556*FF556+AY556*FP556+AZ556*FU556+BA556*FZ556+BG556*GG556+BB556*GK556+BC556*GN556+BD556*GP556))</f>
        <v>1.59963432013121</v>
      </c>
      <c r="AD557" s="435" t="str">
        <f>IF(AC557=AC556,"",AC557-AC556)</f>
        <v/>
      </c>
      <c r="AE557" s="436" t="str">
        <f>IF(1-AF557=0,"",(1-AF557))</f>
        <v/>
      </c>
      <c r="AF557" s="437">
        <v>1</v>
      </c>
      <c r="AG557" s="10" t="str">
        <f>AG556</f>
        <v>9A3</v>
      </c>
      <c r="AH557" s="438" t="str">
        <f>AH556</f>
        <v/>
      </c>
      <c r="AI557" s="424"/>
      <c r="AJ557" s="10" t="str">
        <f>IF(_tag_month_day!I547="","",_tag_month_day!I547)</f>
        <v/>
      </c>
      <c r="AK557" s="440"/>
      <c r="AL557" s="440"/>
      <c r="AM557" s="440"/>
      <c r="AN557" s="441">
        <f>AN556</f>
        <v>2</v>
      </c>
      <c r="AO557" s="441">
        <f>AO556</f>
        <v>8</v>
      </c>
      <c r="AP557" s="442" t="e">
        <f>(IF(AN557=0,AS556,AS556*(1+AO557/AN557)/(AR557+AO557/AN557)))+AT557</f>
        <v>#VALUE!</v>
      </c>
      <c r="AQ557" s="443" t="str">
        <f>IF(_tag_month_day!J547="","",_tag_month_day!J547/100)</f>
        <v/>
      </c>
      <c r="AR557" s="444">
        <f>AR556</f>
        <v>1.3</v>
      </c>
      <c r="AS557" s="445" t="e">
        <f>AQ557*(AN557*AR557+AO557)/(AN557+AO557)</f>
        <v>#VALUE!</v>
      </c>
      <c r="AT557" s="445" t="e">
        <f>(SUM(BE557:BF557)-SUM(BE556:BF556))*0.05</f>
        <v>#VALUE!</v>
      </c>
      <c r="AU557" s="446" t="str">
        <f>IF(_tag_month_day!CC547="","",IF(_tag_month_day!CC547&gt;0,_tag_month_day!CD547,_tag_month_day!CE547))</f>
        <v/>
      </c>
      <c r="AV557" s="447" t="str">
        <f>IF(_tag_month_day!L547="","",_tag_month_day!L547/100)</f>
        <v/>
      </c>
      <c r="AW557" s="431">
        <f>AW556</f>
        <v>0</v>
      </c>
      <c r="AX557" s="431">
        <f>AX556</f>
        <v>0</v>
      </c>
      <c r="AY557" s="431" t="str">
        <f>IF(_tag_month_day!M547="","",_tag_month_day!M547/100)</f>
        <v/>
      </c>
      <c r="AZ557" s="431" t="str">
        <f>IF(_tag_month_day!N547="","",_tag_month_day!N547/100)</f>
        <v/>
      </c>
      <c r="BA557" s="431" t="str">
        <f>IF(_tag_month_day!O547="","",_tag_month_day!O547/100)</f>
        <v/>
      </c>
      <c r="BB557" s="448" t="str">
        <f>IF(_tag_month_day!P547="","",_tag_month_day!P547/100)</f>
        <v/>
      </c>
      <c r="BC557" s="448">
        <f>BC556</f>
        <v>0</v>
      </c>
      <c r="BD557" s="448" t="str">
        <f>IF(_tag_month_day!Q547="","",_tag_month_day!Q547/100)</f>
        <v/>
      </c>
      <c r="BE557" s="449" t="str">
        <f>IF(_tag_month_day!R547="","",_tag_month_day!R547/100)</f>
        <v/>
      </c>
      <c r="BF557" s="388" t="e">
        <f>(AU557*(100+BE557*100))/(AJ557-AU557)/100</f>
        <v>#VALUE!</v>
      </c>
      <c r="BG557" s="450" t="e">
        <f>BE557+BF557</f>
        <v>#VALUE!</v>
      </c>
      <c r="BH557" s="451" t="e">
        <f>SUM(AV557:BF557)</f>
        <v>#VALUE!</v>
      </c>
      <c r="BI557" s="452" t="e">
        <f>IF(CX557=0,BI556,(DK557*查询!$R$5+DL557*查询!$Q$5+DM557*查询!$N$5+DN557*查询!$O$5+DO557*查询!$P$5)*AF557/CX557)</f>
        <v>#VALUE!</v>
      </c>
      <c r="BJ557" s="452" t="e">
        <f>IF(CX557=0,BJ556,(DP557*查询!$S$5+DQ557*查询!$T$5+DR557*查询!$U$5)*AF557/CX557)</f>
        <v>#VALUE!</v>
      </c>
      <c r="BK557" s="452">
        <f>BK556</f>
        <v>1</v>
      </c>
      <c r="BL557" s="453" t="e">
        <f>SUMPRODUCT((AV557:BA557)*(GS557:GX557))/((GS557:GX557)+SUM(BB557:BD557)*GY557+BG557*GZ557)</f>
        <v>#VALUE!</v>
      </c>
      <c r="BM557" s="453" t="e">
        <f>BK557*($AV557*FB557+$AW557*FD557+$AX557*FI557+$AY557*FN557+$AZ557*FS557+$BA557*FX557+$BG557*GE557)/(AV557*EY557+AX557*FK557+AW557*FF557+AY557*FP557+AZ557*FU557+BA557*FZ557+BG557*GG557+BB557*GK557+BC557*GN557+BD557*GP557)</f>
        <v>#VALUE!</v>
      </c>
      <c r="BN557" s="453" t="e">
        <f>($AV557*FC557+$AX557*FJ557+$AW557*FE557+$AY557*FO557+$AZ557*FT557+$BA557*FY557+$BG557*GF557)/($AV557*FA557+BG557*GH557+BB557*GL557+BC557*GO557+BD557*GQ557+BA557*GA557)</f>
        <v>#VALUE!</v>
      </c>
      <c r="BO557" s="454" t="e">
        <f>SUMPRODUCT(AV557:BA557*GS557:GX557)/(GS557:GX557+(BB557+BC557+BD557)*GY557+BG557)</f>
        <v>#VALUE!</v>
      </c>
      <c r="BP557" s="454" t="e">
        <f>SUMPRODUCT(AV557:BA557*GS557:GX557)/(GS557:GX557+(BB557+BC557+BD557)*GY557+BG557)</f>
        <v>#VALUE!</v>
      </c>
      <c r="BQ557" s="454" t="e">
        <f>SUMPRODUCT(AV557:BA557*GS557:GX557)/(GS557:GX557+(BB557+BC557+BD557)*GY557+BG557)</f>
        <v>#VALUE!</v>
      </c>
      <c r="BR557" s="453" t="str">
        <f>IF(_tag_month_day!T547="","",_tag_month_day!T547)</f>
        <v/>
      </c>
      <c r="BS557" s="453" t="str">
        <f>IF(_tag_month_day!U547="","",_tag_month_day!U547)</f>
        <v/>
      </c>
      <c r="BT557" s="455" t="str">
        <f>IF(CK557="","",IF((CK557&gt;=BV557-0.12)*(CK557&lt;=BV557+0.12),"合格","不合格"))</f>
        <v/>
      </c>
      <c r="BU557" s="456" t="str">
        <f>IF(_tag_month_day!V547="","",_tag_month_day!V547)</f>
        <v/>
      </c>
      <c r="BV557" s="457" t="str">
        <f>IF(_tag_month_day!W547="","",_tag_month_day!W547)</f>
        <v/>
      </c>
      <c r="BW557" s="458" t="str">
        <f>IF(_tag_month_day!X547="","",_tag_month_day!X547)</f>
        <v/>
      </c>
      <c r="BX557" s="458" t="str">
        <f>IF(_tag_month_day!Y547="","",_tag_month_day!Y547)</f>
        <v/>
      </c>
      <c r="BY557" s="459">
        <f ca="1">L557</f>
        <v>43608.833333332012</v>
      </c>
      <c r="BZ557" s="460"/>
      <c r="CA557" s="461"/>
      <c r="CB557" s="424" t="str">
        <f>IF(_tag_month_day!Z547="","",_tag_month_day!Z547)</f>
        <v/>
      </c>
      <c r="CC557" s="424" t="str">
        <f>IF(_tag_month_day!AA547="","",_tag_month_day!AA547)</f>
        <v/>
      </c>
      <c r="CD557" s="424" t="str">
        <f>IF(_tag_month_day!AB547="","",_tag_month_day!AB547)</f>
        <v/>
      </c>
      <c r="CE557" s="424" t="str">
        <f>IF(_tag_month_day!AC547="","",_tag_month_day!AC547)</f>
        <v/>
      </c>
      <c r="CF557" s="424" t="str">
        <f>IF(_tag_month_day!AD547="","",_tag_month_day!AD547)</f>
        <v/>
      </c>
      <c r="CG557" s="424" t="str">
        <f>IF(_tag_month_day!AE547="","",_tag_month_day!AE547)</f>
        <v/>
      </c>
      <c r="CH557" s="424" t="str">
        <f>IF(_tag_month_day!AF547="","",_tag_month_day!AF547)</f>
        <v/>
      </c>
      <c r="CI557" s="424" t="str">
        <f>IF(_tag_month_day!AG547="","",_tag_month_day!AG547)</f>
        <v/>
      </c>
      <c r="CJ557" s="424" t="str">
        <f>IF(_tag_month_day!AH547="","",_tag_month_day!AH547)</f>
        <v/>
      </c>
      <c r="CK557" s="424" t="str">
        <f>IF(_tag_month_day!AI547="","",_tag_month_day!AI547)</f>
        <v/>
      </c>
      <c r="CL557" s="4" t="str">
        <f>IF(_tag_month_day!AJ547="","",_tag_month_day!AJ547)</f>
        <v/>
      </c>
      <c r="CM557" s="4" t="str">
        <f>IF(_tag_month_day!AK547="","",_tag_month_day!AK547)</f>
        <v/>
      </c>
      <c r="CN557" s="4" t="str">
        <f>IF(_tag_month_day!AL547="","",_tag_month_day!AL547)</f>
        <v/>
      </c>
      <c r="CO557" s="4" t="str">
        <f>IF(_tag_month_day!AM547="","",_tag_month_day!AM547)</f>
        <v/>
      </c>
      <c r="CP557" s="4" t="str">
        <f>IF(_tag_month_day!AN547="","",_tag_month_day!AN547)</f>
        <v/>
      </c>
      <c r="CQ557" s="4" t="str">
        <f>IF(_tag_month_day!AO547="","",_tag_month_day!AO547)</f>
        <v/>
      </c>
      <c r="CR557" s="462" t="str">
        <f>IF(_tag_month_day!AP547="","",_tag_month_day!AP547)</f>
        <v/>
      </c>
      <c r="CS557" s="463" t="str">
        <f>IF(_tag_month_day!AQ547="","",_tag_month_day!AQ547)</f>
        <v/>
      </c>
      <c r="CT557" s="4" t="str">
        <f>IF(_tag_month_day!AR547="","",_tag_month_day!AR547)</f>
        <v/>
      </c>
      <c r="CU557" s="464" t="e">
        <f>DU557/AJ557</f>
        <v>#VALUE!</v>
      </c>
      <c r="CV557" s="451" t="e">
        <f>BG557/BH557</f>
        <v>#VALUE!</v>
      </c>
      <c r="CW557" s="465" t="e">
        <f>AJ557*(1-CV557)*CU557*AF557</f>
        <v>#VALUE!</v>
      </c>
      <c r="CX557" s="465" t="e">
        <f>CW557*94%</f>
        <v>#VALUE!</v>
      </c>
      <c r="CY557" s="466" t="e">
        <f>IF(CX557=0,0,DS557/(DS557+CX557))</f>
        <v>#VALUE!</v>
      </c>
      <c r="CZ557" s="465" t="e">
        <f>$AJ557*EF557</f>
        <v>#VALUE!</v>
      </c>
      <c r="DA557" s="465" t="e">
        <f>$AJ557*EG557</f>
        <v>#VALUE!</v>
      </c>
      <c r="DB557" s="465" t="e">
        <f>$AJ557*EH557</f>
        <v>#VALUE!</v>
      </c>
      <c r="DC557" s="465" t="e">
        <f>$AJ557*EI557</f>
        <v>#VALUE!</v>
      </c>
      <c r="DD557" s="465" t="e">
        <f>$AJ557*EJ557</f>
        <v>#VALUE!</v>
      </c>
      <c r="DE557" s="465" t="e">
        <f>$AJ557*EK557</f>
        <v>#VALUE!</v>
      </c>
      <c r="DF557" s="465" t="e">
        <f>$AJ557*EL557</f>
        <v>#VALUE!</v>
      </c>
      <c r="DG557" s="465" t="e">
        <f>$AJ557*EM557</f>
        <v>#VALUE!</v>
      </c>
      <c r="DH557" s="465" t="e">
        <f>$AJ557*EN557</f>
        <v>#VALUE!</v>
      </c>
      <c r="DI557" s="465" t="e">
        <f>$AJ557*EO557</f>
        <v>#VALUE!</v>
      </c>
      <c r="DJ557" s="465" t="e">
        <f>CZ557*(1-EP557)</f>
        <v>#VALUE!</v>
      </c>
      <c r="DK557" s="465" t="e">
        <f>DA557*(1-ER557)</f>
        <v>#VALUE!</v>
      </c>
      <c r="DL557" s="465" t="e">
        <f>DB557*(1-EQ557)</f>
        <v>#VALUE!</v>
      </c>
      <c r="DM557" s="465" t="e">
        <f>DC557*(1-ES557)</f>
        <v>#VALUE!</v>
      </c>
      <c r="DN557" s="465" t="e">
        <f>DD557*(1-ET557)</f>
        <v>#VALUE!</v>
      </c>
      <c r="DO557" s="465" t="e">
        <f>DE557</f>
        <v>#VALUE!</v>
      </c>
      <c r="DP557" s="465" t="e">
        <f>DF557*(1-EU557)</f>
        <v>#VALUE!</v>
      </c>
      <c r="DQ557" s="465" t="e">
        <f>DG557*(1-EV557)</f>
        <v>#VALUE!</v>
      </c>
      <c r="DR557" s="465" t="e">
        <f>DH557*(1-EW557)</f>
        <v>#VALUE!</v>
      </c>
      <c r="DS557" s="465" t="e">
        <f>DI557</f>
        <v>#VALUE!</v>
      </c>
      <c r="DT557" s="465" t="e">
        <f>SUM(DJ557:DS557)</f>
        <v>#VALUE!</v>
      </c>
      <c r="DU557" s="465" t="e">
        <f>(GS557:GX557)+(DP557+DQ557+DR557)*GY557+DS557</f>
        <v>#VALUE!</v>
      </c>
      <c r="DV557" s="451" t="e">
        <f>AV557/$BH557/(1-EP557)</f>
        <v>#VALUE!</v>
      </c>
      <c r="DW557" s="451" t="e">
        <f>AW557/$BH557/(1-ER557)</f>
        <v>#VALUE!</v>
      </c>
      <c r="DX557" s="451" t="e">
        <f>AX557/$BH557/(1-EQ557)</f>
        <v>#VALUE!</v>
      </c>
      <c r="DY557" s="451" t="e">
        <f>AY557/$BH557/(1-ES557)</f>
        <v>#VALUE!</v>
      </c>
      <c r="DZ557" s="451" t="e">
        <f>AZ557/$BH557/(1-ET557)</f>
        <v>#VALUE!</v>
      </c>
      <c r="EA557" s="451" t="e">
        <f>BA557/$BH557/(1-AX557)</f>
        <v>#VALUE!</v>
      </c>
      <c r="EB557" s="451" t="e">
        <f>BB557/$BH557/(1-EU557)</f>
        <v>#VALUE!</v>
      </c>
      <c r="EC557" s="451" t="e">
        <f>BC557/$BH557/(1-EV557)</f>
        <v>#VALUE!</v>
      </c>
      <c r="ED557" s="451" t="e">
        <f>BD557/$BH557/(1-EW557)</f>
        <v>#VALUE!</v>
      </c>
      <c r="EE557" s="451" t="e">
        <f>BG557/BH557</f>
        <v>#VALUE!</v>
      </c>
      <c r="EF557" s="451" t="e">
        <f>DV557/SUM($DV557:$EE557)</f>
        <v>#VALUE!</v>
      </c>
      <c r="EG557" s="451" t="e">
        <f>DW557/SUM($DV557:$EE557)</f>
        <v>#VALUE!</v>
      </c>
      <c r="EH557" s="451" t="e">
        <f>DX557/SUM($DV557:$EE557)</f>
        <v>#VALUE!</v>
      </c>
      <c r="EI557" s="451" t="e">
        <f>DY557/SUM($DV557:$EE557)</f>
        <v>#VALUE!</v>
      </c>
      <c r="EJ557" s="451" t="e">
        <f>DZ557/SUM($DV557:$EE557)</f>
        <v>#VALUE!</v>
      </c>
      <c r="EK557" s="451" t="e">
        <f>EA557/SUM($DV557:$EE557)</f>
        <v>#VALUE!</v>
      </c>
      <c r="EL557" s="451" t="e">
        <f>EB557/SUM($DV557:$EE557)</f>
        <v>#VALUE!</v>
      </c>
      <c r="EM557" s="451" t="e">
        <f>EC557/SUM($DV557:$EE557)</f>
        <v>#VALUE!</v>
      </c>
      <c r="EN557" s="451" t="e">
        <f>ED557/SUM($DV557:$EE557)</f>
        <v>#VALUE!</v>
      </c>
      <c r="EO557" s="451" t="e">
        <f>EE557/SUM($DV557:$EE557)</f>
        <v>#VALUE!</v>
      </c>
      <c r="EP557" s="450">
        <f>EP556</f>
        <v>0.080000000000000002</v>
      </c>
      <c r="EQ557" s="450">
        <f>EQ556</f>
        <v>0.014999999999999999</v>
      </c>
      <c r="ER557" s="450">
        <f>ER556</f>
        <v>0.014999999999999999</v>
      </c>
      <c r="ES557" s="450">
        <f>ES556</f>
        <v>0.014999999999999999</v>
      </c>
      <c r="ET557" s="450">
        <f>ET556</f>
        <v>0.014999999999999999</v>
      </c>
      <c r="EU557" s="450">
        <f>EU556</f>
        <v>0.089999999999999997</v>
      </c>
      <c r="EV557" s="450">
        <f>EV556</f>
        <v>0.089999999999999997</v>
      </c>
      <c r="EW557" s="450">
        <f>EW556</f>
        <v>0.089999999999999997</v>
      </c>
      <c r="EX557" s="431" t="str">
        <f>IF(_tag_month_day!AS547="","",_tag_month_day!AS547/100)</f>
        <v/>
      </c>
      <c r="EY557" s="431" t="str">
        <f>IF(_tag_month_day!AT547="","",_tag_month_day!AT547/100)</f>
        <v/>
      </c>
      <c r="EZ557" s="431" t="str">
        <f>IF(_tag_month_day!AU547="","",_tag_month_day!AU547/100)</f>
        <v/>
      </c>
      <c r="FA557" s="431" t="str">
        <f>IF(_tag_month_day!AV547="","",_tag_month_day!AV547/100)</f>
        <v/>
      </c>
      <c r="FB557" s="431" t="str">
        <f>IF(_tag_month_day!AW547="","",_tag_month_day!AW547/100)</f>
        <v/>
      </c>
      <c r="FC557" s="431" t="str">
        <f>IF(_tag_month_day!AX547="","",_tag_month_day!AX547/100)</f>
        <v/>
      </c>
      <c r="FD557" s="449" t="str">
        <f>IF(_tag_month_day!AY547="","",_tag_month_day!AY547/100)</f>
        <v/>
      </c>
      <c r="FE557" s="449" t="str">
        <f>IF(_tag_month_day!AZ547="","",_tag_month_day!AZ547/100)</f>
        <v/>
      </c>
      <c r="FF557" s="449" t="str">
        <f>IF(_tag_month_day!BA547="","",_tag_month_day!BA547/100)</f>
        <v/>
      </c>
      <c r="FG557" s="449" t="str">
        <f>IF(_tag_month_day!BB547="","",_tag_month_day!BB547/100)</f>
        <v/>
      </c>
      <c r="FH557" s="467" t="str">
        <f>IF(_tag_month_day!BC547="","",_tag_month_day!BC547/100)</f>
        <v/>
      </c>
      <c r="FI557" s="449">
        <f>FI556</f>
        <v>0.40999999999999998</v>
      </c>
      <c r="FJ557" s="449">
        <f>FJ556</f>
        <v>0.11</v>
      </c>
      <c r="FK557" s="449">
        <f>FK556</f>
        <v>0.014999999999999999</v>
      </c>
      <c r="FL557" s="449">
        <f>FL556</f>
        <v>0</v>
      </c>
      <c r="FM557" s="467">
        <f>FM556</f>
        <v>0.0001</v>
      </c>
      <c r="FN557" s="449">
        <f>FN556</f>
        <v>0.32000000000000001</v>
      </c>
      <c r="FO557" s="449">
        <f>FO556</f>
        <v>0.20000000000000001</v>
      </c>
      <c r="FP557" s="449">
        <f>FP556</f>
        <v>0.01</v>
      </c>
      <c r="FQ557" s="449">
        <f>FQ556</f>
        <v>0</v>
      </c>
      <c r="FR557" s="467">
        <f>FR556</f>
        <v>0.0001</v>
      </c>
      <c r="FS557" s="449" t="str">
        <f>IF(_tag_month_day!BD547="","",_tag_month_day!BD547/100)</f>
        <v/>
      </c>
      <c r="FT557" s="449" t="str">
        <f>IF(_tag_month_day!BE547="","",_tag_month_day!BE547/100)</f>
        <v/>
      </c>
      <c r="FU557" s="449" t="str">
        <f>IF(_tag_month_day!BF547="","",_tag_month_day!BF547/100)</f>
        <v/>
      </c>
      <c r="FV557" s="449" t="str">
        <f>IF(_tag_month_day!BG547="","",_tag_month_day!BG547/100)</f>
        <v/>
      </c>
      <c r="FW557" s="467" t="str">
        <f>IF(_tag_month_day!BH547="","",_tag_month_day!BH547/100)</f>
        <v/>
      </c>
      <c r="FX557" s="449" t="str">
        <f>IF(_tag_month_day!BI547="","",_tag_month_day!BI547/100)</f>
        <v/>
      </c>
      <c r="FY557" s="449" t="str">
        <f>IF(_tag_month_day!BJ547="","",_tag_month_day!BJ547/100)</f>
        <v/>
      </c>
      <c r="FZ557" s="468" t="str">
        <f>IF(_tag_month_day!BK547="","",_tag_month_day!BK547/100)</f>
        <v/>
      </c>
      <c r="GA557" s="449" t="str">
        <f>IF(_tag_month_day!BL547="","",_tag_month_day!BL547/100)</f>
        <v/>
      </c>
      <c r="GB557" s="467" t="str">
        <f>IF(_tag_month_day!BM547="","",_tag_month_day!BM547/100)</f>
        <v/>
      </c>
      <c r="GC557" s="431" t="str">
        <f>IF(_tag_month_day!BN547="","",_tag_month_day!BN547/100)</f>
        <v/>
      </c>
      <c r="GD557" s="431" t="str">
        <f>IF(_tag_month_day!BO547="","",_tag_month_day!BO547/100)</f>
        <v/>
      </c>
      <c r="GE557" s="431" t="str">
        <f>IF(_tag_month_day!BP547="","",_tag_month_day!BP547/100)</f>
        <v/>
      </c>
      <c r="GF557" s="431" t="str">
        <f>IF(_tag_month_day!BQ547="","",_tag_month_day!BQ547/100)</f>
        <v/>
      </c>
      <c r="GG557" s="431" t="str">
        <f>IF(_tag_month_day!BR547="","",_tag_month_day!BR547/100)</f>
        <v/>
      </c>
      <c r="GH557" s="431" t="str">
        <f>IF(_tag_month_day!BS547="","",_tag_month_day!BS547/100)</f>
        <v/>
      </c>
      <c r="GI557" s="467" t="str">
        <f>IF(_tag_month_day!BT547="","",_tag_month_day!BT547/100)</f>
        <v/>
      </c>
      <c r="GJ557" s="469" t="str">
        <f>IF(_tag_month_day!BU547="","",_tag_month_day!BU547/100)</f>
        <v/>
      </c>
      <c r="GK557" s="470">
        <f>GK556</f>
        <v>0.070000000000000007</v>
      </c>
      <c r="GL557" s="470">
        <f>GL556</f>
        <v>0.029999999999999999</v>
      </c>
      <c r="GM557" s="471" t="str">
        <f>IF(_tag_month_day!BX547="","",_tag_month_day!BX547/100)</f>
        <v/>
      </c>
      <c r="GN557" s="470">
        <f>GN556</f>
        <v>0.070000000000000007</v>
      </c>
      <c r="GO557" s="470">
        <f>GO556</f>
        <v>0.029999999999999999</v>
      </c>
      <c r="GP557" s="470">
        <f>GP556</f>
        <v>0.089999999999999997</v>
      </c>
      <c r="GQ557" s="470">
        <f>GQ556</f>
        <v>0.029999999999999999</v>
      </c>
      <c r="GR557" s="471" t="str">
        <f>IF(_tag_month_day!CA547="","",_tag_month_day!CA547/100)</f>
        <v/>
      </c>
      <c r="GS557" s="472">
        <f>GS556</f>
        <v>0.95299999999999996</v>
      </c>
      <c r="GT557" s="472">
        <f>GT556</f>
        <v>0.55000000000000004</v>
      </c>
      <c r="GU557" s="472">
        <f>GU556</f>
        <v>0.55000000000000004</v>
      </c>
      <c r="GV557" s="472">
        <f>GV556</f>
        <v>0.55000000000000004</v>
      </c>
      <c r="GW557" s="472">
        <f>GW556</f>
        <v>0.5</v>
      </c>
      <c r="GX557" s="472">
        <f>GX556</f>
        <v>0.93500000000000005</v>
      </c>
      <c r="GY557" s="472">
        <f>GY556</f>
        <v>0.14999999999999999</v>
      </c>
      <c r="GZ557" s="472">
        <f>GZ556</f>
        <v>1</v>
      </c>
      <c r="HA557" s="474">
        <f>HA556</f>
        <v>0.047</v>
      </c>
      <c r="HB557" s="474">
        <f>HB556</f>
        <v>0.45000000000000001</v>
      </c>
      <c r="HC557" s="474">
        <f>HC556</f>
        <v>0.45000000000000001</v>
      </c>
      <c r="HD557" s="474">
        <f>HD556</f>
        <v>0.45000000000000001</v>
      </c>
      <c r="HE557" s="474">
        <f>HE556</f>
        <v>0.5</v>
      </c>
      <c r="HF557" s="474">
        <f>HF556</f>
        <v>0.065000000000000002</v>
      </c>
      <c r="HG557" s="474">
        <f>HG556</f>
        <v>0.84999999999999998</v>
      </c>
      <c r="HH557" s="474">
        <f>HH556</f>
        <v>0</v>
      </c>
      <c r="HI557" s="10">
        <f>IF(BZ557&lt;&gt;"",CK557-BV557,0)</f>
        <v>0</v>
      </c>
      <c r="HJ557" s="10" t="e">
        <f>IF(AJ557&gt;0,AH557-AJ557,0)</f>
        <v>#VALUE!</v>
      </c>
      <c r="HK557" s="466">
        <f>HK556</f>
        <v>0.84999999999999998</v>
      </c>
      <c r="HL557" s="424">
        <f>HL556</f>
        <v>550000</v>
      </c>
      <c r="HM557" s="424">
        <f>HM556</f>
        <v>480000</v>
      </c>
      <c r="HN557" s="465" t="e">
        <f>(DJ557*EZ557+DK557*FH557+DL557*FM557+DM557*FR557+DN557*FW557+DO557*GB557+DS557*GI557+DP557*GM557+DR557*GR557)*1000*2</f>
        <v>#VALUE!</v>
      </c>
      <c r="HO557" s="465" t="e">
        <f>HN557*HK557*$HO$2/HL557*1000000</f>
        <v>#VALUE!</v>
      </c>
      <c r="HP557" s="465" t="e">
        <f>HN557*HK557*$HP$2/HM557*1000000</f>
        <v>#VALUE!</v>
      </c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</row>
    <row customFormat="1" r="558" s="0">
      <c r="A558" s="420">
        <v>547</v>
      </c>
      <c r="B558" s="421">
        <f ca="1">IF(D558=D557,B557,IF(D558="夜班",B557+1,B557))</f>
        <v>43608</v>
      </c>
      <c r="C558" s="422">
        <f>C557</f>
        <v>0.041666666666666699</v>
      </c>
      <c r="D558" s="10" t="str">
        <f ca="1">IF(HOUR(G558)&lt;8,"夜班",IF(HOUR(G558)&lt;16,"白班",IF(HOUR(G558)&lt;24,"中班",0)))</f>
        <v>中班</v>
      </c>
      <c r="E558" s="10" t="e">
        <f ca="1">IF(F558=1,"甲",IF(F558=2,"乙",IF(F558=3,"丙",IF(F558=4,"丁",""))))</f>
        <v>#REF!</v>
      </c>
      <c r="F558" s="10" t="e">
        <f ca="1">SUMPRODUCT((成本日报!$A$3:$A$95=计划!B558)*(成本日报!$B$3:$B$95=计划!$D558),成本日报!$C$3:$C$95)</f>
        <v>#REF!</v>
      </c>
      <c r="G558" s="423">
        <f ca="1">G557+C557</f>
        <v>43608.749999998676</v>
      </c>
      <c r="H558" s="423">
        <f ca="1">$G558+$C558/60*10+$C558*0</f>
        <v>43608.756944443121</v>
      </c>
      <c r="I558" s="423">
        <f ca="1">$G558+$C558/60*18+$C558*0</f>
        <v>43608.762499998673</v>
      </c>
      <c r="J558" s="423">
        <f ca="1">$G558+$C558/60*0+$C558*1</f>
        <v>43608.79166666534</v>
      </c>
      <c r="K558" s="423">
        <f ca="1">$G558+$C558/60*30+$C558*2</f>
        <v>43608.854166665347</v>
      </c>
      <c r="L558" s="423">
        <f ca="1">$G558+$C558/60*0+$C558*3</f>
        <v>43608.874999998676</v>
      </c>
      <c r="M558" s="424" t="str">
        <f>IF(_tag_month_day!A548="","",_tag_month_day!A548)</f>
        <v/>
      </c>
      <c r="N558" s="424" t="str">
        <f>IF(_tag_month_day!B548="","",_tag_month_day!B548)</f>
        <v/>
      </c>
      <c r="O558" s="425" t="e">
        <f>IF(M558+N558=0,"",M558+N558)</f>
        <v>#VALUE!</v>
      </c>
      <c r="P558" s="424" t="str">
        <f>IF(_tag_month_day!C548="","",_tag_month_day!C548)</f>
        <v/>
      </c>
      <c r="Q558" s="424" t="str">
        <f>IF(_tag_month_day!D548="","",_tag_month_day!D548)</f>
        <v/>
      </c>
      <c r="R558" s="426" t="str">
        <f>IF(_tag_month_day!CB548="","",_tag_month_day!CB548/100)</f>
        <v/>
      </c>
      <c r="S558" s="427" t="str">
        <f>IF(_tag_month_day!E548="","",_tag_month_day!E548)</f>
        <v/>
      </c>
      <c r="T558" s="427" t="str">
        <f>IF(_tag_month_day!F548="","",_tag_month_day!F548)</f>
        <v/>
      </c>
      <c r="U558" s="428" t="e">
        <f>S558+T558</f>
        <v>#VALUE!</v>
      </c>
      <c r="V558" s="429" t="e">
        <f>U558/AJ558</f>
        <v>#VALUE!</v>
      </c>
      <c r="W558" s="430" t="str">
        <f>IF(_jhy_month_day!A548="","",_jhy_month_day!A548)</f>
        <v/>
      </c>
      <c r="X558" s="431" t="str">
        <f>IF(_jhy_month_day!B548="","",_jhy_month_day!B548/100)</f>
        <v/>
      </c>
      <c r="Y558" s="431" t="str">
        <f>IF(_jhy_month_day!C548="","",_jhy_month_day!C548/100)</f>
        <v/>
      </c>
      <c r="Z558" s="432">
        <f>Z554+1</f>
        <v>137</v>
      </c>
      <c r="AA558" s="433" t="str">
        <f>IF(_tag_month_day!G548="","",_tag_month_day!G548/100)</f>
        <v/>
      </c>
      <c r="AB558" s="433" t="str">
        <f>IF(_tag_month_day!H548="","",_tag_month_day!H548/100)</f>
        <v/>
      </c>
      <c r="AC558" s="434">
        <f>IF(X558="",AC557,BK558*($AV557*X558+$AW557*FD557+$AX557*FI557+$AY557*FN557+$AZ557*FS557+$BA557*FX557+$BG557*GE557)/(AV557*Y558+AX557*FK557+AW557*FF557+AY557*FP557+AZ557*FU557+BA557*FZ557+BG557*GG557+BB557*GK557+BC557*GN557+BD557*GP557))</f>
        <v>1.59963432013121</v>
      </c>
      <c r="AD558" s="435" t="str">
        <f>IF(AC558=AC557,"",AC558-AC557)</f>
        <v/>
      </c>
      <c r="AE558" s="436" t="str">
        <f>IF(1-AF558=0,"",(1-AF558))</f>
        <v/>
      </c>
      <c r="AF558" s="437">
        <v>1</v>
      </c>
      <c r="AG558" s="10" t="str">
        <f>AG557</f>
        <v>9A3</v>
      </c>
      <c r="AH558" s="438" t="str">
        <f>AH557</f>
        <v/>
      </c>
      <c r="AI558" s="424"/>
      <c r="AJ558" s="10" t="str">
        <f>IF(_tag_month_day!I548="","",_tag_month_day!I548)</f>
        <v/>
      </c>
      <c r="AK558" s="440"/>
      <c r="AL558" s="440"/>
      <c r="AM558" s="440"/>
      <c r="AN558" s="441">
        <f>AN557</f>
        <v>2</v>
      </c>
      <c r="AO558" s="441">
        <f>AO557</f>
        <v>8</v>
      </c>
      <c r="AP558" s="442" t="e">
        <f>(IF(AN558=0,AS557,AS557*(1+AO558/AN558)/(AR558+AO558/AN558)))+AT558</f>
        <v>#VALUE!</v>
      </c>
      <c r="AQ558" s="443" t="str">
        <f>IF(_tag_month_day!J548="","",_tag_month_day!J548/100)</f>
        <v/>
      </c>
      <c r="AR558" s="444">
        <f>AR557</f>
        <v>1.3</v>
      </c>
      <c r="AS558" s="445" t="e">
        <f>AQ558*(AN558*AR558+AO558)/(AN558+AO558)</f>
        <v>#VALUE!</v>
      </c>
      <c r="AT558" s="445" t="e">
        <f>(SUM(BE558:BF558)-SUM(BE557:BF557))*0.05</f>
        <v>#VALUE!</v>
      </c>
      <c r="AU558" s="446" t="str">
        <f>IF(_tag_month_day!CC548="","",IF(_tag_month_day!CC548&gt;0,_tag_month_day!CD548,_tag_month_day!CE548))</f>
        <v/>
      </c>
      <c r="AV558" s="447" t="str">
        <f>IF(_tag_month_day!L548="","",_tag_month_day!L548/100)</f>
        <v/>
      </c>
      <c r="AW558" s="431">
        <f>AW557</f>
        <v>0</v>
      </c>
      <c r="AX558" s="431">
        <f>AX557</f>
        <v>0</v>
      </c>
      <c r="AY558" s="431" t="str">
        <f>IF(_tag_month_day!M548="","",_tag_month_day!M548/100)</f>
        <v/>
      </c>
      <c r="AZ558" s="431" t="str">
        <f>IF(_tag_month_day!N548="","",_tag_month_day!N548/100)</f>
        <v/>
      </c>
      <c r="BA558" s="431" t="str">
        <f>IF(_tag_month_day!O548="","",_tag_month_day!O548/100)</f>
        <v/>
      </c>
      <c r="BB558" s="448" t="str">
        <f>IF(_tag_month_day!P548="","",_tag_month_day!P548/100)</f>
        <v/>
      </c>
      <c r="BC558" s="448">
        <f>BC557</f>
        <v>0</v>
      </c>
      <c r="BD558" s="448" t="str">
        <f>IF(_tag_month_day!Q548="","",_tag_month_day!Q548/100)</f>
        <v/>
      </c>
      <c r="BE558" s="449" t="str">
        <f>IF(_tag_month_day!R548="","",_tag_month_day!R548/100)</f>
        <v/>
      </c>
      <c r="BF558" s="388" t="e">
        <f>(AU558*(100+BE558*100))/(AJ558-AU558)/100</f>
        <v>#VALUE!</v>
      </c>
      <c r="BG558" s="450" t="e">
        <f>BE558+BF558</f>
        <v>#VALUE!</v>
      </c>
      <c r="BH558" s="451" t="e">
        <f>SUM(AV558:BF558)</f>
        <v>#VALUE!</v>
      </c>
      <c r="BI558" s="452" t="e">
        <f>IF(CX558=0,BI557,(DK558*查询!$R$5+DL558*查询!$Q$5+DM558*查询!$N$5+DN558*查询!$O$5+DO558*查询!$P$5)*AF558/CX558)</f>
        <v>#VALUE!</v>
      </c>
      <c r="BJ558" s="452" t="e">
        <f>IF(CX558=0,BJ557,(DP558*查询!$S$5+DQ558*查询!$T$5+DR558*查询!$U$5)*AF558/CX558)</f>
        <v>#VALUE!</v>
      </c>
      <c r="BK558" s="452">
        <f>BK557</f>
        <v>1</v>
      </c>
      <c r="BL558" s="453" t="e">
        <f>SUMPRODUCT((AV558:BA558)*(GS558:GX558))/((GS558:GX558)+SUM(BB558:BD558)*GY558+BG558*GZ558)</f>
        <v>#VALUE!</v>
      </c>
      <c r="BM558" s="453" t="e">
        <f>BK558*($AV558*FB558+$AW558*FD558+$AX558*FI558+$AY558*FN558+$AZ558*FS558+$BA558*FX558+$BG558*GE558)/(AV558*EY558+AX558*FK558+AW558*FF558+AY558*FP558+AZ558*FU558+BA558*FZ558+BG558*GG558+BB558*GK558+BC558*GN558+BD558*GP558)</f>
        <v>#VALUE!</v>
      </c>
      <c r="BN558" s="453" t="e">
        <f>($AV558*FC558+$AX558*FJ558+$AW558*FE558+$AY558*FO558+$AZ558*FT558+$BA558*FY558+$BG558*GF558)/($AV558*FA558+BG558*GH558+BB558*GL558+BC558*GO558+BD558*GQ558+BA558*GA558)</f>
        <v>#VALUE!</v>
      </c>
      <c r="BO558" s="454" t="e">
        <f>SUMPRODUCT(AV558:BA558*GS558:GX558)/(GS558:GX558+(BB558+BC558+BD558)*GY558+BG558)</f>
        <v>#VALUE!</v>
      </c>
      <c r="BP558" s="454" t="e">
        <f>SUMPRODUCT(AV558:BA558*GS558:GX558)/(GS558:GX558+(BB558+BC558+BD558)*GY558+BG558)</f>
        <v>#VALUE!</v>
      </c>
      <c r="BQ558" s="454" t="e">
        <f>SUMPRODUCT(AV558:BA558*GS558:GX558)/(GS558:GX558+(BB558+BC558+BD558)*GY558+BG558)</f>
        <v>#VALUE!</v>
      </c>
      <c r="BR558" s="453" t="str">
        <f>IF(_tag_month_day!T548="","",_tag_month_day!T548)</f>
        <v/>
      </c>
      <c r="BS558" s="453" t="str">
        <f>IF(_tag_month_day!U548="","",_tag_month_day!U548)</f>
        <v/>
      </c>
      <c r="BT558" s="455" t="str">
        <f>IF(CK558="","",IF((CK558&gt;=BV558-0.12)*(CK558&lt;=BV558+0.12),"合格","不合格"))</f>
        <v/>
      </c>
      <c r="BU558" s="456" t="str">
        <f>IF(_tag_month_day!V548="","",_tag_month_day!V548)</f>
        <v/>
      </c>
      <c r="BV558" s="457" t="str">
        <f>IF(_tag_month_day!W548="","",_tag_month_day!W548)</f>
        <v/>
      </c>
      <c r="BW558" s="458" t="str">
        <f>IF(_tag_month_day!X548="","",_tag_month_day!X548)</f>
        <v/>
      </c>
      <c r="BX558" s="458" t="str">
        <f>IF(_tag_month_day!Y548="","",_tag_month_day!Y548)</f>
        <v/>
      </c>
      <c r="BY558" s="459">
        <f ca="1">L558</f>
        <v>43608.874999998676</v>
      </c>
      <c r="BZ558" s="460"/>
      <c r="CA558" s="461"/>
      <c r="CB558" s="424" t="str">
        <f>IF(_tag_month_day!Z548="","",_tag_month_day!Z548)</f>
        <v/>
      </c>
      <c r="CC558" s="424" t="str">
        <f>IF(_tag_month_day!AA548="","",_tag_month_day!AA548)</f>
        <v/>
      </c>
      <c r="CD558" s="424" t="str">
        <f>IF(_tag_month_day!AB548="","",_tag_month_day!AB548)</f>
        <v/>
      </c>
      <c r="CE558" s="424" t="str">
        <f>IF(_tag_month_day!AC548="","",_tag_month_day!AC548)</f>
        <v/>
      </c>
      <c r="CF558" s="424" t="str">
        <f>IF(_tag_month_day!AD548="","",_tag_month_day!AD548)</f>
        <v/>
      </c>
      <c r="CG558" s="424" t="str">
        <f>IF(_tag_month_day!AE548="","",_tag_month_day!AE548)</f>
        <v/>
      </c>
      <c r="CH558" s="424" t="str">
        <f>IF(_tag_month_day!AF548="","",_tag_month_day!AF548)</f>
        <v/>
      </c>
      <c r="CI558" s="424" t="str">
        <f>IF(_tag_month_day!AG548="","",_tag_month_day!AG548)</f>
        <v/>
      </c>
      <c r="CJ558" s="424" t="str">
        <f>IF(_tag_month_day!AH548="","",_tag_month_day!AH548)</f>
        <v/>
      </c>
      <c r="CK558" s="424" t="str">
        <f>IF(_tag_month_day!AI548="","",_tag_month_day!AI548)</f>
        <v/>
      </c>
      <c r="CL558" s="4" t="str">
        <f>IF(_tag_month_day!AJ548="","",_tag_month_day!AJ548)</f>
        <v/>
      </c>
      <c r="CM558" s="4" t="str">
        <f>IF(_tag_month_day!AK548="","",_tag_month_day!AK548)</f>
        <v/>
      </c>
      <c r="CN558" s="4" t="str">
        <f>IF(_tag_month_day!AL548="","",_tag_month_day!AL548)</f>
        <v/>
      </c>
      <c r="CO558" s="4" t="str">
        <f>IF(_tag_month_day!AM548="","",_tag_month_day!AM548)</f>
        <v/>
      </c>
      <c r="CP558" s="4" t="str">
        <f>IF(_tag_month_day!AN548="","",_tag_month_day!AN548)</f>
        <v/>
      </c>
      <c r="CQ558" s="4" t="str">
        <f>IF(_tag_month_day!AO548="","",_tag_month_day!AO548)</f>
        <v/>
      </c>
      <c r="CR558" s="462" t="str">
        <f>IF(_tag_month_day!AP548="","",_tag_month_day!AP548)</f>
        <v/>
      </c>
      <c r="CS558" s="463" t="str">
        <f>IF(_tag_month_day!AQ548="","",_tag_month_day!AQ548)</f>
        <v/>
      </c>
      <c r="CT558" s="4" t="str">
        <f>IF(_tag_month_day!AR548="","",_tag_month_day!AR548)</f>
        <v/>
      </c>
      <c r="CU558" s="464" t="e">
        <f>DU558/AJ558</f>
        <v>#VALUE!</v>
      </c>
      <c r="CV558" s="451" t="e">
        <f>BG558/BH558</f>
        <v>#VALUE!</v>
      </c>
      <c r="CW558" s="465" t="e">
        <f>AJ558*(1-CV558)*CU558*AF558</f>
        <v>#VALUE!</v>
      </c>
      <c r="CX558" s="465" t="e">
        <f>CW558*94%</f>
        <v>#VALUE!</v>
      </c>
      <c r="CY558" s="466" t="e">
        <f>IF(CX558=0,0,DS558/(DS558+CX558))</f>
        <v>#VALUE!</v>
      </c>
      <c r="CZ558" s="465" t="e">
        <f>$AJ558*EF558</f>
        <v>#VALUE!</v>
      </c>
      <c r="DA558" s="465" t="e">
        <f>$AJ558*EG558</f>
        <v>#VALUE!</v>
      </c>
      <c r="DB558" s="465" t="e">
        <f>$AJ558*EH558</f>
        <v>#VALUE!</v>
      </c>
      <c r="DC558" s="465" t="e">
        <f>$AJ558*EI558</f>
        <v>#VALUE!</v>
      </c>
      <c r="DD558" s="465" t="e">
        <f>$AJ558*EJ558</f>
        <v>#VALUE!</v>
      </c>
      <c r="DE558" s="465" t="e">
        <f>$AJ558*EK558</f>
        <v>#VALUE!</v>
      </c>
      <c r="DF558" s="465" t="e">
        <f>$AJ558*EL558</f>
        <v>#VALUE!</v>
      </c>
      <c r="DG558" s="465" t="e">
        <f>$AJ558*EM558</f>
        <v>#VALUE!</v>
      </c>
      <c r="DH558" s="465" t="e">
        <f>$AJ558*EN558</f>
        <v>#VALUE!</v>
      </c>
      <c r="DI558" s="465" t="e">
        <f>$AJ558*EO558</f>
        <v>#VALUE!</v>
      </c>
      <c r="DJ558" s="465" t="e">
        <f>CZ558*(1-EP558)</f>
        <v>#VALUE!</v>
      </c>
      <c r="DK558" s="465" t="e">
        <f>DA558*(1-ER558)</f>
        <v>#VALUE!</v>
      </c>
      <c r="DL558" s="465" t="e">
        <f>DB558*(1-EQ558)</f>
        <v>#VALUE!</v>
      </c>
      <c r="DM558" s="465" t="e">
        <f>DC558*(1-ES558)</f>
        <v>#VALUE!</v>
      </c>
      <c r="DN558" s="465" t="e">
        <f>DD558*(1-ET558)</f>
        <v>#VALUE!</v>
      </c>
      <c r="DO558" s="465" t="e">
        <f>DE558</f>
        <v>#VALUE!</v>
      </c>
      <c r="DP558" s="465" t="e">
        <f>DF558*(1-EU558)</f>
        <v>#VALUE!</v>
      </c>
      <c r="DQ558" s="465" t="e">
        <f>DG558*(1-EV558)</f>
        <v>#VALUE!</v>
      </c>
      <c r="DR558" s="465" t="e">
        <f>DH558*(1-EW558)</f>
        <v>#VALUE!</v>
      </c>
      <c r="DS558" s="465" t="e">
        <f>DI558</f>
        <v>#VALUE!</v>
      </c>
      <c r="DT558" s="465" t="e">
        <f>SUM(DJ558:DS558)</f>
        <v>#VALUE!</v>
      </c>
      <c r="DU558" s="465" t="e">
        <f>(GS558:GX558)+(DP558+DQ558+DR558)*GY558+DS558</f>
        <v>#VALUE!</v>
      </c>
      <c r="DV558" s="451" t="e">
        <f>AV558/$BH558/(1-EP558)</f>
        <v>#VALUE!</v>
      </c>
      <c r="DW558" s="451" t="e">
        <f>AW558/$BH558/(1-ER558)</f>
        <v>#VALUE!</v>
      </c>
      <c r="DX558" s="451" t="e">
        <f>AX558/$BH558/(1-EQ558)</f>
        <v>#VALUE!</v>
      </c>
      <c r="DY558" s="451" t="e">
        <f>AY558/$BH558/(1-ES558)</f>
        <v>#VALUE!</v>
      </c>
      <c r="DZ558" s="451" t="e">
        <f>AZ558/$BH558/(1-ET558)</f>
        <v>#VALUE!</v>
      </c>
      <c r="EA558" s="451" t="e">
        <f>BA558/$BH558/(1-AX558)</f>
        <v>#VALUE!</v>
      </c>
      <c r="EB558" s="451" t="e">
        <f>BB558/$BH558/(1-EU558)</f>
        <v>#VALUE!</v>
      </c>
      <c r="EC558" s="451" t="e">
        <f>BC558/$BH558/(1-EV558)</f>
        <v>#VALUE!</v>
      </c>
      <c r="ED558" s="451" t="e">
        <f>BD558/$BH558/(1-EW558)</f>
        <v>#VALUE!</v>
      </c>
      <c r="EE558" s="451" t="e">
        <f>BG558/BH558</f>
        <v>#VALUE!</v>
      </c>
      <c r="EF558" s="451" t="e">
        <f>DV558/SUM($DV558:$EE558)</f>
        <v>#VALUE!</v>
      </c>
      <c r="EG558" s="451" t="e">
        <f>DW558/SUM($DV558:$EE558)</f>
        <v>#VALUE!</v>
      </c>
      <c r="EH558" s="451" t="e">
        <f>DX558/SUM($DV558:$EE558)</f>
        <v>#VALUE!</v>
      </c>
      <c r="EI558" s="451" t="e">
        <f>DY558/SUM($DV558:$EE558)</f>
        <v>#VALUE!</v>
      </c>
      <c r="EJ558" s="451" t="e">
        <f>DZ558/SUM($DV558:$EE558)</f>
        <v>#VALUE!</v>
      </c>
      <c r="EK558" s="451" t="e">
        <f>EA558/SUM($DV558:$EE558)</f>
        <v>#VALUE!</v>
      </c>
      <c r="EL558" s="451" t="e">
        <f>EB558/SUM($DV558:$EE558)</f>
        <v>#VALUE!</v>
      </c>
      <c r="EM558" s="451" t="e">
        <f>EC558/SUM($DV558:$EE558)</f>
        <v>#VALUE!</v>
      </c>
      <c r="EN558" s="451" t="e">
        <f>ED558/SUM($DV558:$EE558)</f>
        <v>#VALUE!</v>
      </c>
      <c r="EO558" s="451" t="e">
        <f>EE558/SUM($DV558:$EE558)</f>
        <v>#VALUE!</v>
      </c>
      <c r="EP558" s="450">
        <f>EP557</f>
        <v>0.080000000000000002</v>
      </c>
      <c r="EQ558" s="450">
        <f>EQ557</f>
        <v>0.014999999999999999</v>
      </c>
      <c r="ER558" s="450">
        <f>ER557</f>
        <v>0.014999999999999999</v>
      </c>
      <c r="ES558" s="450">
        <f>ES557</f>
        <v>0.014999999999999999</v>
      </c>
      <c r="ET558" s="450">
        <f>ET557</f>
        <v>0.014999999999999999</v>
      </c>
      <c r="EU558" s="450">
        <f>EU557</f>
        <v>0.089999999999999997</v>
      </c>
      <c r="EV558" s="450">
        <f>EV557</f>
        <v>0.089999999999999997</v>
      </c>
      <c r="EW558" s="450">
        <f>EW557</f>
        <v>0.089999999999999997</v>
      </c>
      <c r="EX558" s="431" t="str">
        <f>IF(_tag_month_day!AS548="","",_tag_month_day!AS548/100)</f>
        <v/>
      </c>
      <c r="EY558" s="431" t="str">
        <f>IF(_tag_month_day!AT548="","",_tag_month_day!AT548/100)</f>
        <v/>
      </c>
      <c r="EZ558" s="431" t="str">
        <f>IF(_tag_month_day!AU548="","",_tag_month_day!AU548/100)</f>
        <v/>
      </c>
      <c r="FA558" s="431" t="str">
        <f>IF(_tag_month_day!AV548="","",_tag_month_day!AV548/100)</f>
        <v/>
      </c>
      <c r="FB558" s="431" t="str">
        <f>IF(_tag_month_day!AW548="","",_tag_month_day!AW548/100)</f>
        <v/>
      </c>
      <c r="FC558" s="431" t="str">
        <f>IF(_tag_month_day!AX548="","",_tag_month_day!AX548/100)</f>
        <v/>
      </c>
      <c r="FD558" s="449" t="str">
        <f>IF(_tag_month_day!AY548="","",_tag_month_day!AY548/100)</f>
        <v/>
      </c>
      <c r="FE558" s="449" t="str">
        <f>IF(_tag_month_day!AZ548="","",_tag_month_day!AZ548/100)</f>
        <v/>
      </c>
      <c r="FF558" s="449" t="str">
        <f>IF(_tag_month_day!BA548="","",_tag_month_day!BA548/100)</f>
        <v/>
      </c>
      <c r="FG558" s="449" t="str">
        <f>IF(_tag_month_day!BB548="","",_tag_month_day!BB548/100)</f>
        <v/>
      </c>
      <c r="FH558" s="467" t="str">
        <f>IF(_tag_month_day!BC548="","",_tag_month_day!BC548/100)</f>
        <v/>
      </c>
      <c r="FI558" s="449">
        <f>FI557</f>
        <v>0.40999999999999998</v>
      </c>
      <c r="FJ558" s="449">
        <f>FJ557</f>
        <v>0.11</v>
      </c>
      <c r="FK558" s="449">
        <f>FK557</f>
        <v>0.014999999999999999</v>
      </c>
      <c r="FL558" s="449">
        <f>FL557</f>
        <v>0</v>
      </c>
      <c r="FM558" s="467">
        <f>FM557</f>
        <v>0.0001</v>
      </c>
      <c r="FN558" s="449">
        <f>FN557</f>
        <v>0.32000000000000001</v>
      </c>
      <c r="FO558" s="449">
        <f>FO557</f>
        <v>0.20000000000000001</v>
      </c>
      <c r="FP558" s="449">
        <f>FP557</f>
        <v>0.01</v>
      </c>
      <c r="FQ558" s="449">
        <f>FQ557</f>
        <v>0</v>
      </c>
      <c r="FR558" s="467">
        <f>FR557</f>
        <v>0.0001</v>
      </c>
      <c r="FS558" s="449" t="str">
        <f>IF(_tag_month_day!BD548="","",_tag_month_day!BD548/100)</f>
        <v/>
      </c>
      <c r="FT558" s="449" t="str">
        <f>IF(_tag_month_day!BE548="","",_tag_month_day!BE548/100)</f>
        <v/>
      </c>
      <c r="FU558" s="449" t="str">
        <f>IF(_tag_month_day!BF548="","",_tag_month_day!BF548/100)</f>
        <v/>
      </c>
      <c r="FV558" s="449" t="str">
        <f>IF(_tag_month_day!BG548="","",_tag_month_day!BG548/100)</f>
        <v/>
      </c>
      <c r="FW558" s="467" t="str">
        <f>IF(_tag_month_day!BH548="","",_tag_month_day!BH548/100)</f>
        <v/>
      </c>
      <c r="FX558" s="449" t="str">
        <f>IF(_tag_month_day!BI548="","",_tag_month_day!BI548/100)</f>
        <v/>
      </c>
      <c r="FY558" s="449" t="str">
        <f>IF(_tag_month_day!BJ548="","",_tag_month_day!BJ548/100)</f>
        <v/>
      </c>
      <c r="FZ558" s="468" t="str">
        <f>IF(_tag_month_day!BK548="","",_tag_month_day!BK548/100)</f>
        <v/>
      </c>
      <c r="GA558" s="449" t="str">
        <f>IF(_tag_month_day!BL548="","",_tag_month_day!BL548/100)</f>
        <v/>
      </c>
      <c r="GB558" s="467" t="str">
        <f>IF(_tag_month_day!BM548="","",_tag_month_day!BM548/100)</f>
        <v/>
      </c>
      <c r="GC558" s="431" t="str">
        <f>IF(_tag_month_day!BN548="","",_tag_month_day!BN548/100)</f>
        <v/>
      </c>
      <c r="GD558" s="431" t="str">
        <f>IF(_tag_month_day!BO548="","",_tag_month_day!BO548/100)</f>
        <v/>
      </c>
      <c r="GE558" s="431" t="str">
        <f>IF(_tag_month_day!BP548="","",_tag_month_day!BP548/100)</f>
        <v/>
      </c>
      <c r="GF558" s="431" t="str">
        <f>IF(_tag_month_day!BQ548="","",_tag_month_day!BQ548/100)</f>
        <v/>
      </c>
      <c r="GG558" s="431" t="str">
        <f>IF(_tag_month_day!BR548="","",_tag_month_day!BR548/100)</f>
        <v/>
      </c>
      <c r="GH558" s="431" t="str">
        <f>IF(_tag_month_day!BS548="","",_tag_month_day!BS548/100)</f>
        <v/>
      </c>
      <c r="GI558" s="467" t="str">
        <f>IF(_tag_month_day!BT548="","",_tag_month_day!BT548/100)</f>
        <v/>
      </c>
      <c r="GJ558" s="469" t="str">
        <f>IF(_tag_month_day!BU548="","",_tag_month_day!BU548/100)</f>
        <v/>
      </c>
      <c r="GK558" s="470">
        <f>GK557</f>
        <v>0.070000000000000007</v>
      </c>
      <c r="GL558" s="470">
        <f>GL557</f>
        <v>0.029999999999999999</v>
      </c>
      <c r="GM558" s="471" t="str">
        <f>IF(_tag_month_day!BX548="","",_tag_month_day!BX548/100)</f>
        <v/>
      </c>
      <c r="GN558" s="470">
        <f>GN557</f>
        <v>0.070000000000000007</v>
      </c>
      <c r="GO558" s="470">
        <f>GO557</f>
        <v>0.029999999999999999</v>
      </c>
      <c r="GP558" s="470">
        <f>GP557</f>
        <v>0.089999999999999997</v>
      </c>
      <c r="GQ558" s="470">
        <f>GQ557</f>
        <v>0.029999999999999999</v>
      </c>
      <c r="GR558" s="471" t="str">
        <f>IF(_tag_month_day!CA548="","",_tag_month_day!CA548/100)</f>
        <v/>
      </c>
      <c r="GS558" s="472">
        <f>GS557</f>
        <v>0.95299999999999996</v>
      </c>
      <c r="GT558" s="472">
        <f>GT557</f>
        <v>0.55000000000000004</v>
      </c>
      <c r="GU558" s="472">
        <f>GU557</f>
        <v>0.55000000000000004</v>
      </c>
      <c r="GV558" s="472">
        <f>GV557</f>
        <v>0.55000000000000004</v>
      </c>
      <c r="GW558" s="472">
        <f>GW557</f>
        <v>0.5</v>
      </c>
      <c r="GX558" s="472">
        <f>GX557</f>
        <v>0.93500000000000005</v>
      </c>
      <c r="GY558" s="472">
        <f>GY557</f>
        <v>0.14999999999999999</v>
      </c>
      <c r="GZ558" s="472">
        <f>GZ557</f>
        <v>1</v>
      </c>
      <c r="HA558" s="474">
        <f>HA557</f>
        <v>0.047</v>
      </c>
      <c r="HB558" s="474">
        <f>HB557</f>
        <v>0.45000000000000001</v>
      </c>
      <c r="HC558" s="474">
        <f>HC557</f>
        <v>0.45000000000000001</v>
      </c>
      <c r="HD558" s="474">
        <f>HD557</f>
        <v>0.45000000000000001</v>
      </c>
      <c r="HE558" s="474">
        <f>HE557</f>
        <v>0.5</v>
      </c>
      <c r="HF558" s="474">
        <f>HF557</f>
        <v>0.065000000000000002</v>
      </c>
      <c r="HG558" s="474">
        <f>HG557</f>
        <v>0.84999999999999998</v>
      </c>
      <c r="HH558" s="474">
        <f>HH557</f>
        <v>0</v>
      </c>
      <c r="HI558" s="10">
        <f>IF(BZ558&lt;&gt;"",CK558-BV558,0)</f>
        <v>0</v>
      </c>
      <c r="HJ558" s="10" t="e">
        <f>IF(AJ558&gt;0,AH558-AJ558,0)</f>
        <v>#VALUE!</v>
      </c>
      <c r="HK558" s="466">
        <f>HK557</f>
        <v>0.84999999999999998</v>
      </c>
      <c r="HL558" s="424">
        <f>HL557</f>
        <v>550000</v>
      </c>
      <c r="HM558" s="424">
        <f>HM557</f>
        <v>480000</v>
      </c>
      <c r="HN558" s="465" t="e">
        <f>(DJ558*EZ558+DK558*FH558+DL558*FM558+DM558*FR558+DN558*FW558+DO558*GB558+DS558*GI558+DP558*GM558+DR558*GR558)*1000*2</f>
        <v>#VALUE!</v>
      </c>
      <c r="HO558" s="465" t="e">
        <f>HN558*HK558*$HO$2/HL558*1000000</f>
        <v>#VALUE!</v>
      </c>
      <c r="HP558" s="465" t="e">
        <f>HN558*HK558*$HP$2/HM558*1000000</f>
        <v>#VALUE!</v>
      </c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</row>
    <row customFormat="1" r="559" s="0">
      <c r="A559" s="420">
        <v>548</v>
      </c>
      <c r="B559" s="421">
        <f ca="1">IF(D559=D558,B558,IF(D559="夜班",B558+1,B558))</f>
        <v>43608</v>
      </c>
      <c r="C559" s="422">
        <f>C558</f>
        <v>0.041666666666666699</v>
      </c>
      <c r="D559" s="10" t="str">
        <f ca="1">IF(HOUR(G559)&lt;8,"夜班",IF(HOUR(G559)&lt;16,"白班",IF(HOUR(G559)&lt;24,"中班",0)))</f>
        <v>中班</v>
      </c>
      <c r="E559" s="10" t="e">
        <f ca="1">IF(F559=1,"甲",IF(F559=2,"乙",IF(F559=3,"丙",IF(F559=4,"丁",""))))</f>
        <v>#REF!</v>
      </c>
      <c r="F559" s="10" t="e">
        <f ca="1">SUMPRODUCT((成本日报!$A$3:$A$95=计划!B559)*(成本日报!$B$3:$B$95=计划!$D559),成本日报!$C$3:$C$95)</f>
        <v>#REF!</v>
      </c>
      <c r="G559" s="423">
        <f ca="1">G558+C558</f>
        <v>43608.79166666534</v>
      </c>
      <c r="H559" s="423">
        <f ca="1">$G559+$C559/60*10+$C559*0</f>
        <v>43608.798611109785</v>
      </c>
      <c r="I559" s="423">
        <f ca="1">$G559+$C559/60*18+$C559*0</f>
        <v>43608.804166665337</v>
      </c>
      <c r="J559" s="423">
        <f ca="1">$G559+$C559/60*0+$C559*1</f>
        <v>43608.833333332004</v>
      </c>
      <c r="K559" s="423">
        <f ca="1">$G559+$C559/60*30+$C559*2</f>
        <v>43608.895833332012</v>
      </c>
      <c r="L559" s="423">
        <f ca="1">$G559+$C559/60*0+$C559*3</f>
        <v>43608.91666666534</v>
      </c>
      <c r="M559" s="424" t="str">
        <f>IF(_tag_month_day!A549="","",_tag_month_day!A549)</f>
        <v/>
      </c>
      <c r="N559" s="424" t="str">
        <f>IF(_tag_month_day!B549="","",_tag_month_day!B549)</f>
        <v/>
      </c>
      <c r="O559" s="425" t="e">
        <f>IF(M559+N559=0,"",M559+N559)</f>
        <v>#VALUE!</v>
      </c>
      <c r="P559" s="424" t="str">
        <f>IF(_tag_month_day!C549="","",_tag_month_day!C549)</f>
        <v/>
      </c>
      <c r="Q559" s="424" t="str">
        <f>IF(_tag_month_day!D549="","",_tag_month_day!D549)</f>
        <v/>
      </c>
      <c r="R559" s="426" t="str">
        <f>IF(_tag_month_day!CB549="","",_tag_month_day!CB549/100)</f>
        <v/>
      </c>
      <c r="S559" s="427" t="str">
        <f>IF(_tag_month_day!E549="","",_tag_month_day!E549)</f>
        <v/>
      </c>
      <c r="T559" s="427" t="str">
        <f>IF(_tag_month_day!F549="","",_tag_month_day!F549)</f>
        <v/>
      </c>
      <c r="U559" s="428" t="e">
        <f>S559+T559</f>
        <v>#VALUE!</v>
      </c>
      <c r="V559" s="429" t="e">
        <f>U559/AJ559</f>
        <v>#VALUE!</v>
      </c>
      <c r="W559" s="430" t="str">
        <f>IF(_jhy_month_day!A549="","",_jhy_month_day!A549)</f>
        <v/>
      </c>
      <c r="X559" s="431" t="str">
        <f>IF(_jhy_month_day!B549="","",_jhy_month_day!B549/100)</f>
        <v/>
      </c>
      <c r="Y559" s="431" t="str">
        <f>IF(_jhy_month_day!C549="","",_jhy_month_day!C549/100)</f>
        <v/>
      </c>
      <c r="Z559" s="432">
        <f>Z555+1</f>
        <v>137</v>
      </c>
      <c r="AA559" s="433" t="str">
        <f>IF(_tag_month_day!G549="","",_tag_month_day!G549/100)</f>
        <v/>
      </c>
      <c r="AB559" s="433" t="str">
        <f>IF(_tag_month_day!H549="","",_tag_month_day!H549/100)</f>
        <v/>
      </c>
      <c r="AC559" s="434">
        <f>IF(X559="",AC558,BK559*($AV558*X559+$AW558*FD558+$AX558*FI558+$AY558*FN558+$AZ558*FS558+$BA558*FX558+$BG558*GE558)/(AV558*Y559+AX558*FK558+AW558*FF558+AY558*FP558+AZ558*FU558+BA558*FZ558+BG558*GG558+BB558*GK558+BC558*GN558+BD558*GP558))</f>
        <v>1.59963432013121</v>
      </c>
      <c r="AD559" s="435" t="str">
        <f>IF(AC559=AC558,"",AC559-AC558)</f>
        <v/>
      </c>
      <c r="AE559" s="436" t="str">
        <f>IF(1-AF559=0,"",(1-AF559))</f>
        <v/>
      </c>
      <c r="AF559" s="437">
        <v>1</v>
      </c>
      <c r="AG559" s="10" t="str">
        <f>AG558</f>
        <v>9A3</v>
      </c>
      <c r="AH559" s="438" t="str">
        <f>AH558</f>
        <v/>
      </c>
      <c r="AI559" s="424"/>
      <c r="AJ559" s="10" t="str">
        <f>IF(_tag_month_day!I549="","",_tag_month_day!I549)</f>
        <v/>
      </c>
      <c r="AK559" s="440"/>
      <c r="AL559" s="440"/>
      <c r="AM559" s="440"/>
      <c r="AN559" s="441">
        <f>AN558</f>
        <v>2</v>
      </c>
      <c r="AO559" s="441">
        <f>AO558</f>
        <v>8</v>
      </c>
      <c r="AP559" s="442" t="e">
        <f>(IF(AN559=0,AS558,AS558*(1+AO559/AN559)/(AR559+AO559/AN559)))+AT559</f>
        <v>#VALUE!</v>
      </c>
      <c r="AQ559" s="443" t="str">
        <f>IF(_tag_month_day!J549="","",_tag_month_day!J549/100)</f>
        <v/>
      </c>
      <c r="AR559" s="444">
        <f>AR558</f>
        <v>1.3</v>
      </c>
      <c r="AS559" s="445" t="e">
        <f>AQ559*(AN559*AR559+AO559)/(AN559+AO559)</f>
        <v>#VALUE!</v>
      </c>
      <c r="AT559" s="445" t="e">
        <f>(SUM(BE559:BF559)-SUM(BE558:BF558))*0.05</f>
        <v>#VALUE!</v>
      </c>
      <c r="AU559" s="446" t="str">
        <f>IF(_tag_month_day!CC549="","",IF(_tag_month_day!CC549&gt;0,_tag_month_day!CD549,_tag_month_day!CE549))</f>
        <v/>
      </c>
      <c r="AV559" s="447" t="str">
        <f>IF(_tag_month_day!L549="","",_tag_month_day!L549/100)</f>
        <v/>
      </c>
      <c r="AW559" s="431">
        <f>AW558</f>
        <v>0</v>
      </c>
      <c r="AX559" s="431">
        <f>AX558</f>
        <v>0</v>
      </c>
      <c r="AY559" s="431" t="str">
        <f>IF(_tag_month_day!M549="","",_tag_month_day!M549/100)</f>
        <v/>
      </c>
      <c r="AZ559" s="431" t="str">
        <f>IF(_tag_month_day!N549="","",_tag_month_day!N549/100)</f>
        <v/>
      </c>
      <c r="BA559" s="431" t="str">
        <f>IF(_tag_month_day!O549="","",_tag_month_day!O549/100)</f>
        <v/>
      </c>
      <c r="BB559" s="448" t="str">
        <f>IF(_tag_month_day!P549="","",_tag_month_day!P549/100)</f>
        <v/>
      </c>
      <c r="BC559" s="448">
        <f>BC558</f>
        <v>0</v>
      </c>
      <c r="BD559" s="448" t="str">
        <f>IF(_tag_month_day!Q549="","",_tag_month_day!Q549/100)</f>
        <v/>
      </c>
      <c r="BE559" s="449" t="str">
        <f>IF(_tag_month_day!R549="","",_tag_month_day!R549/100)</f>
        <v/>
      </c>
      <c r="BF559" s="388" t="e">
        <f>(AU559*(100+BE559*100))/(AJ559-AU559)/100</f>
        <v>#VALUE!</v>
      </c>
      <c r="BG559" s="450" t="e">
        <f>BE559+BF559</f>
        <v>#VALUE!</v>
      </c>
      <c r="BH559" s="451" t="e">
        <f>SUM(AV559:BF559)</f>
        <v>#VALUE!</v>
      </c>
      <c r="BI559" s="452" t="e">
        <f>IF(CX559=0,BI558,(DK559*查询!$R$5+DL559*查询!$Q$5+DM559*查询!$N$5+DN559*查询!$O$5+DO559*查询!$P$5)*AF559/CX559)</f>
        <v>#VALUE!</v>
      </c>
      <c r="BJ559" s="452" t="e">
        <f>IF(CX559=0,BJ558,(DP559*查询!$S$5+DQ559*查询!$T$5+DR559*查询!$U$5)*AF559/CX559)</f>
        <v>#VALUE!</v>
      </c>
      <c r="BK559" s="452">
        <f>BK558</f>
        <v>1</v>
      </c>
      <c r="BL559" s="453" t="e">
        <f>SUMPRODUCT((AV559:BA559)*(GS559:GX559))/((GS559:GX559)+SUM(BB559:BD559)*GY559+BG559*GZ559)</f>
        <v>#VALUE!</v>
      </c>
      <c r="BM559" s="453" t="e">
        <f>BK559*($AV559*FB559+$AW559*FD559+$AX559*FI559+$AY559*FN559+$AZ559*FS559+$BA559*FX559+$BG559*GE559)/(AV559*EY559+AX559*FK559+AW559*FF559+AY559*FP559+AZ559*FU559+BA559*FZ559+BG559*GG559+BB559*GK559+BC559*GN559+BD559*GP559)</f>
        <v>#VALUE!</v>
      </c>
      <c r="BN559" s="453" t="e">
        <f>($AV559*FC559+$AX559*FJ559+$AW559*FE559+$AY559*FO559+$AZ559*FT559+$BA559*FY559+$BG559*GF559)/($AV559*FA559+BG559*GH559+BB559*GL559+BC559*GO559+BD559*GQ559+BA559*GA559)</f>
        <v>#VALUE!</v>
      </c>
      <c r="BO559" s="454" t="e">
        <f>SUMPRODUCT(AV559:BA559*GS559:GX559)/(GS559:GX559+(BB559+BC559+BD559)*GY559+BG559)</f>
        <v>#VALUE!</v>
      </c>
      <c r="BP559" s="454" t="e">
        <f>SUMPRODUCT(AV559:BA559*GS559:GX559)/(GS559:GX559+(BB559+BC559+BD559)*GY559+BG559)</f>
        <v>#VALUE!</v>
      </c>
      <c r="BQ559" s="454" t="e">
        <f>SUMPRODUCT(AV559:BA559*GS559:GX559)/(GS559:GX559+(BB559+BC559+BD559)*GY559+BG559)</f>
        <v>#VALUE!</v>
      </c>
      <c r="BR559" s="453" t="str">
        <f>IF(_tag_month_day!T549="","",_tag_month_day!T549)</f>
        <v/>
      </c>
      <c r="BS559" s="453" t="str">
        <f>IF(_tag_month_day!U549="","",_tag_month_day!U549)</f>
        <v/>
      </c>
      <c r="BT559" s="455" t="str">
        <f>IF(CK559="","",IF((CK559&gt;=BV559-0.12)*(CK559&lt;=BV559+0.12),"合格","不合格"))</f>
        <v/>
      </c>
      <c r="BU559" s="456" t="str">
        <f>IF(_tag_month_day!V549="","",_tag_month_day!V549)</f>
        <v/>
      </c>
      <c r="BV559" s="457" t="str">
        <f>IF(_tag_month_day!W549="","",_tag_month_day!W549)</f>
        <v/>
      </c>
      <c r="BW559" s="458" t="str">
        <f>IF(_tag_month_day!X549="","",_tag_month_day!X549)</f>
        <v/>
      </c>
      <c r="BX559" s="458" t="str">
        <f>IF(_tag_month_day!Y549="","",_tag_month_day!Y549)</f>
        <v/>
      </c>
      <c r="BY559" s="459">
        <f ca="1">L559</f>
        <v>43608.91666666534</v>
      </c>
      <c r="BZ559" s="460"/>
      <c r="CA559" s="461"/>
      <c r="CB559" s="424" t="str">
        <f>IF(_tag_month_day!Z549="","",_tag_month_day!Z549)</f>
        <v/>
      </c>
      <c r="CC559" s="424" t="str">
        <f>IF(_tag_month_day!AA549="","",_tag_month_day!AA549)</f>
        <v/>
      </c>
      <c r="CD559" s="424" t="str">
        <f>IF(_tag_month_day!AB549="","",_tag_month_day!AB549)</f>
        <v/>
      </c>
      <c r="CE559" s="424" t="str">
        <f>IF(_tag_month_day!AC549="","",_tag_month_day!AC549)</f>
        <v/>
      </c>
      <c r="CF559" s="424" t="str">
        <f>IF(_tag_month_day!AD549="","",_tag_month_day!AD549)</f>
        <v/>
      </c>
      <c r="CG559" s="424" t="str">
        <f>IF(_tag_month_day!AE549="","",_tag_month_day!AE549)</f>
        <v/>
      </c>
      <c r="CH559" s="424" t="str">
        <f>IF(_tag_month_day!AF549="","",_tag_month_day!AF549)</f>
        <v/>
      </c>
      <c r="CI559" s="424" t="str">
        <f>IF(_tag_month_day!AG549="","",_tag_month_day!AG549)</f>
        <v/>
      </c>
      <c r="CJ559" s="424" t="str">
        <f>IF(_tag_month_day!AH549="","",_tag_month_day!AH549)</f>
        <v/>
      </c>
      <c r="CK559" s="424" t="str">
        <f>IF(_tag_month_day!AI549="","",_tag_month_day!AI549)</f>
        <v/>
      </c>
      <c r="CL559" s="4" t="str">
        <f>IF(_tag_month_day!AJ549="","",_tag_month_day!AJ549)</f>
        <v/>
      </c>
      <c r="CM559" s="4" t="str">
        <f>IF(_tag_month_day!AK549="","",_tag_month_day!AK549)</f>
        <v/>
      </c>
      <c r="CN559" s="4" t="str">
        <f>IF(_tag_month_day!AL549="","",_tag_month_day!AL549)</f>
        <v/>
      </c>
      <c r="CO559" s="4" t="str">
        <f>IF(_tag_month_day!AM549="","",_tag_month_day!AM549)</f>
        <v/>
      </c>
      <c r="CP559" s="4" t="str">
        <f>IF(_tag_month_day!AN549="","",_tag_month_day!AN549)</f>
        <v/>
      </c>
      <c r="CQ559" s="4" t="str">
        <f>IF(_tag_month_day!AO549="","",_tag_month_day!AO549)</f>
        <v/>
      </c>
      <c r="CR559" s="462" t="str">
        <f>IF(_tag_month_day!AP549="","",_tag_month_day!AP549)</f>
        <v/>
      </c>
      <c r="CS559" s="463" t="str">
        <f>IF(_tag_month_day!AQ549="","",_tag_month_day!AQ549)</f>
        <v/>
      </c>
      <c r="CT559" s="4" t="str">
        <f>IF(_tag_month_day!AR549="","",_tag_month_day!AR549)</f>
        <v/>
      </c>
      <c r="CU559" s="464" t="e">
        <f>DU559/AJ559</f>
        <v>#VALUE!</v>
      </c>
      <c r="CV559" s="451" t="e">
        <f>BG559/BH559</f>
        <v>#VALUE!</v>
      </c>
      <c r="CW559" s="465" t="e">
        <f>AJ559*(1-CV559)*CU559*AF559</f>
        <v>#VALUE!</v>
      </c>
      <c r="CX559" s="465" t="e">
        <f>CW559*94%</f>
        <v>#VALUE!</v>
      </c>
      <c r="CY559" s="466" t="e">
        <f>IF(CX559=0,0,DS559/(DS559+CX559))</f>
        <v>#VALUE!</v>
      </c>
      <c r="CZ559" s="465" t="e">
        <f>$AJ559*EF559</f>
        <v>#VALUE!</v>
      </c>
      <c r="DA559" s="465" t="e">
        <f>$AJ559*EG559</f>
        <v>#VALUE!</v>
      </c>
      <c r="DB559" s="465" t="e">
        <f>$AJ559*EH559</f>
        <v>#VALUE!</v>
      </c>
      <c r="DC559" s="465" t="e">
        <f>$AJ559*EI559</f>
        <v>#VALUE!</v>
      </c>
      <c r="DD559" s="465" t="e">
        <f>$AJ559*EJ559</f>
        <v>#VALUE!</v>
      </c>
      <c r="DE559" s="465" t="e">
        <f>$AJ559*EK559</f>
        <v>#VALUE!</v>
      </c>
      <c r="DF559" s="465" t="e">
        <f>$AJ559*EL559</f>
        <v>#VALUE!</v>
      </c>
      <c r="DG559" s="465" t="e">
        <f>$AJ559*EM559</f>
        <v>#VALUE!</v>
      </c>
      <c r="DH559" s="465" t="e">
        <f>$AJ559*EN559</f>
        <v>#VALUE!</v>
      </c>
      <c r="DI559" s="465" t="e">
        <f>$AJ559*EO559</f>
        <v>#VALUE!</v>
      </c>
      <c r="DJ559" s="465" t="e">
        <f>CZ559*(1-EP559)</f>
        <v>#VALUE!</v>
      </c>
      <c r="DK559" s="465" t="e">
        <f>DA559*(1-ER559)</f>
        <v>#VALUE!</v>
      </c>
      <c r="DL559" s="465" t="e">
        <f>DB559*(1-EQ559)</f>
        <v>#VALUE!</v>
      </c>
      <c r="DM559" s="465" t="e">
        <f>DC559*(1-ES559)</f>
        <v>#VALUE!</v>
      </c>
      <c r="DN559" s="465" t="e">
        <f>DD559*(1-ET559)</f>
        <v>#VALUE!</v>
      </c>
      <c r="DO559" s="465" t="e">
        <f>DE559</f>
        <v>#VALUE!</v>
      </c>
      <c r="DP559" s="465" t="e">
        <f>DF559*(1-EU559)</f>
        <v>#VALUE!</v>
      </c>
      <c r="DQ559" s="465" t="e">
        <f>DG559*(1-EV559)</f>
        <v>#VALUE!</v>
      </c>
      <c r="DR559" s="465" t="e">
        <f>DH559*(1-EW559)</f>
        <v>#VALUE!</v>
      </c>
      <c r="DS559" s="465" t="e">
        <f>DI559</f>
        <v>#VALUE!</v>
      </c>
      <c r="DT559" s="465" t="e">
        <f>SUM(DJ559:DS559)</f>
        <v>#VALUE!</v>
      </c>
      <c r="DU559" s="465" t="e">
        <f>(GS559:GX559)+(DP559+DQ559+DR559)*GY559+DS559</f>
        <v>#VALUE!</v>
      </c>
      <c r="DV559" s="451" t="e">
        <f>AV559/$BH559/(1-EP559)</f>
        <v>#VALUE!</v>
      </c>
      <c r="DW559" s="451" t="e">
        <f>AW559/$BH559/(1-ER559)</f>
        <v>#VALUE!</v>
      </c>
      <c r="DX559" s="451" t="e">
        <f>AX559/$BH559/(1-EQ559)</f>
        <v>#VALUE!</v>
      </c>
      <c r="DY559" s="451" t="e">
        <f>AY559/$BH559/(1-ES559)</f>
        <v>#VALUE!</v>
      </c>
      <c r="DZ559" s="451" t="e">
        <f>AZ559/$BH559/(1-ET559)</f>
        <v>#VALUE!</v>
      </c>
      <c r="EA559" s="451" t="e">
        <f>BA559/$BH559/(1-AX559)</f>
        <v>#VALUE!</v>
      </c>
      <c r="EB559" s="451" t="e">
        <f>BB559/$BH559/(1-EU559)</f>
        <v>#VALUE!</v>
      </c>
      <c r="EC559" s="451" t="e">
        <f>BC559/$BH559/(1-EV559)</f>
        <v>#VALUE!</v>
      </c>
      <c r="ED559" s="451" t="e">
        <f>BD559/$BH559/(1-EW559)</f>
        <v>#VALUE!</v>
      </c>
      <c r="EE559" s="451" t="e">
        <f>BG559/BH559</f>
        <v>#VALUE!</v>
      </c>
      <c r="EF559" s="451" t="e">
        <f>DV559/SUM($DV559:$EE559)</f>
        <v>#VALUE!</v>
      </c>
      <c r="EG559" s="451" t="e">
        <f>DW559/SUM($DV559:$EE559)</f>
        <v>#VALUE!</v>
      </c>
      <c r="EH559" s="451" t="e">
        <f>DX559/SUM($DV559:$EE559)</f>
        <v>#VALUE!</v>
      </c>
      <c r="EI559" s="451" t="e">
        <f>DY559/SUM($DV559:$EE559)</f>
        <v>#VALUE!</v>
      </c>
      <c r="EJ559" s="451" t="e">
        <f>DZ559/SUM($DV559:$EE559)</f>
        <v>#VALUE!</v>
      </c>
      <c r="EK559" s="451" t="e">
        <f>EA559/SUM($DV559:$EE559)</f>
        <v>#VALUE!</v>
      </c>
      <c r="EL559" s="451" t="e">
        <f>EB559/SUM($DV559:$EE559)</f>
        <v>#VALUE!</v>
      </c>
      <c r="EM559" s="451" t="e">
        <f>EC559/SUM($DV559:$EE559)</f>
        <v>#VALUE!</v>
      </c>
      <c r="EN559" s="451" t="e">
        <f>ED559/SUM($DV559:$EE559)</f>
        <v>#VALUE!</v>
      </c>
      <c r="EO559" s="451" t="e">
        <f>EE559/SUM($DV559:$EE559)</f>
        <v>#VALUE!</v>
      </c>
      <c r="EP559" s="450">
        <f>EP558</f>
        <v>0.080000000000000002</v>
      </c>
      <c r="EQ559" s="450">
        <f>EQ558</f>
        <v>0.014999999999999999</v>
      </c>
      <c r="ER559" s="450">
        <f>ER558</f>
        <v>0.014999999999999999</v>
      </c>
      <c r="ES559" s="450">
        <f>ES558</f>
        <v>0.014999999999999999</v>
      </c>
      <c r="ET559" s="450">
        <f>ET558</f>
        <v>0.014999999999999999</v>
      </c>
      <c r="EU559" s="450">
        <f>EU558</f>
        <v>0.089999999999999997</v>
      </c>
      <c r="EV559" s="450">
        <f>EV558</f>
        <v>0.089999999999999997</v>
      </c>
      <c r="EW559" s="450">
        <f>EW558</f>
        <v>0.089999999999999997</v>
      </c>
      <c r="EX559" s="431" t="str">
        <f>IF(_tag_month_day!AS549="","",_tag_month_day!AS549/100)</f>
        <v/>
      </c>
      <c r="EY559" s="431" t="str">
        <f>IF(_tag_month_day!AT549="","",_tag_month_day!AT549/100)</f>
        <v/>
      </c>
      <c r="EZ559" s="431" t="str">
        <f>IF(_tag_month_day!AU549="","",_tag_month_day!AU549/100)</f>
        <v/>
      </c>
      <c r="FA559" s="431" t="str">
        <f>IF(_tag_month_day!AV549="","",_tag_month_day!AV549/100)</f>
        <v/>
      </c>
      <c r="FB559" s="431" t="str">
        <f>IF(_tag_month_day!AW549="","",_tag_month_day!AW549/100)</f>
        <v/>
      </c>
      <c r="FC559" s="431" t="str">
        <f>IF(_tag_month_day!AX549="","",_tag_month_day!AX549/100)</f>
        <v/>
      </c>
      <c r="FD559" s="449" t="str">
        <f>IF(_tag_month_day!AY549="","",_tag_month_day!AY549/100)</f>
        <v/>
      </c>
      <c r="FE559" s="449" t="str">
        <f>IF(_tag_month_day!AZ549="","",_tag_month_day!AZ549/100)</f>
        <v/>
      </c>
      <c r="FF559" s="449" t="str">
        <f>IF(_tag_month_day!BA549="","",_tag_month_day!BA549/100)</f>
        <v/>
      </c>
      <c r="FG559" s="449" t="str">
        <f>IF(_tag_month_day!BB549="","",_tag_month_day!BB549/100)</f>
        <v/>
      </c>
      <c r="FH559" s="467" t="str">
        <f>IF(_tag_month_day!BC549="","",_tag_month_day!BC549/100)</f>
        <v/>
      </c>
      <c r="FI559" s="449">
        <f>FI558</f>
        <v>0.40999999999999998</v>
      </c>
      <c r="FJ559" s="449">
        <f>FJ558</f>
        <v>0.11</v>
      </c>
      <c r="FK559" s="449">
        <f>FK558</f>
        <v>0.014999999999999999</v>
      </c>
      <c r="FL559" s="449">
        <f>FL558</f>
        <v>0</v>
      </c>
      <c r="FM559" s="467">
        <f>FM558</f>
        <v>0.0001</v>
      </c>
      <c r="FN559" s="449">
        <f>FN558</f>
        <v>0.32000000000000001</v>
      </c>
      <c r="FO559" s="449">
        <f>FO558</f>
        <v>0.20000000000000001</v>
      </c>
      <c r="FP559" s="449">
        <f>FP558</f>
        <v>0.01</v>
      </c>
      <c r="FQ559" s="449">
        <f>FQ558</f>
        <v>0</v>
      </c>
      <c r="FR559" s="467">
        <f>FR558</f>
        <v>0.0001</v>
      </c>
      <c r="FS559" s="449" t="str">
        <f>IF(_tag_month_day!BD549="","",_tag_month_day!BD549/100)</f>
        <v/>
      </c>
      <c r="FT559" s="449" t="str">
        <f>IF(_tag_month_day!BE549="","",_tag_month_day!BE549/100)</f>
        <v/>
      </c>
      <c r="FU559" s="449" t="str">
        <f>IF(_tag_month_day!BF549="","",_tag_month_day!BF549/100)</f>
        <v/>
      </c>
      <c r="FV559" s="449" t="str">
        <f>IF(_tag_month_day!BG549="","",_tag_month_day!BG549/100)</f>
        <v/>
      </c>
      <c r="FW559" s="467" t="str">
        <f>IF(_tag_month_day!BH549="","",_tag_month_day!BH549/100)</f>
        <v/>
      </c>
      <c r="FX559" s="449" t="str">
        <f>IF(_tag_month_day!BI549="","",_tag_month_day!BI549/100)</f>
        <v/>
      </c>
      <c r="FY559" s="449" t="str">
        <f>IF(_tag_month_day!BJ549="","",_tag_month_day!BJ549/100)</f>
        <v/>
      </c>
      <c r="FZ559" s="468" t="str">
        <f>IF(_tag_month_day!BK549="","",_tag_month_day!BK549/100)</f>
        <v/>
      </c>
      <c r="GA559" s="449" t="str">
        <f>IF(_tag_month_day!BL549="","",_tag_month_day!BL549/100)</f>
        <v/>
      </c>
      <c r="GB559" s="467" t="str">
        <f>IF(_tag_month_day!BM549="","",_tag_month_day!BM549/100)</f>
        <v/>
      </c>
      <c r="GC559" s="431" t="str">
        <f>IF(_tag_month_day!BN549="","",_tag_month_day!BN549/100)</f>
        <v/>
      </c>
      <c r="GD559" s="431" t="str">
        <f>IF(_tag_month_day!BO549="","",_tag_month_day!BO549/100)</f>
        <v/>
      </c>
      <c r="GE559" s="431" t="str">
        <f>IF(_tag_month_day!BP549="","",_tag_month_day!BP549/100)</f>
        <v/>
      </c>
      <c r="GF559" s="431" t="str">
        <f>IF(_tag_month_day!BQ549="","",_tag_month_day!BQ549/100)</f>
        <v/>
      </c>
      <c r="GG559" s="431" t="str">
        <f>IF(_tag_month_day!BR549="","",_tag_month_day!BR549/100)</f>
        <v/>
      </c>
      <c r="GH559" s="431" t="str">
        <f>IF(_tag_month_day!BS549="","",_tag_month_day!BS549/100)</f>
        <v/>
      </c>
      <c r="GI559" s="467" t="str">
        <f>IF(_tag_month_day!BT549="","",_tag_month_day!BT549/100)</f>
        <v/>
      </c>
      <c r="GJ559" s="469" t="str">
        <f>IF(_tag_month_day!BU549="","",_tag_month_day!BU549/100)</f>
        <v/>
      </c>
      <c r="GK559" s="470">
        <f>GK558</f>
        <v>0.070000000000000007</v>
      </c>
      <c r="GL559" s="470">
        <f>GL558</f>
        <v>0.029999999999999999</v>
      </c>
      <c r="GM559" s="471" t="str">
        <f>IF(_tag_month_day!BX549="","",_tag_month_day!BX549/100)</f>
        <v/>
      </c>
      <c r="GN559" s="470">
        <f>GN558</f>
        <v>0.070000000000000007</v>
      </c>
      <c r="GO559" s="470">
        <f>GO558</f>
        <v>0.029999999999999999</v>
      </c>
      <c r="GP559" s="470">
        <f>GP558</f>
        <v>0.089999999999999997</v>
      </c>
      <c r="GQ559" s="470">
        <f>GQ558</f>
        <v>0.029999999999999999</v>
      </c>
      <c r="GR559" s="471" t="str">
        <f>IF(_tag_month_day!CA549="","",_tag_month_day!CA549/100)</f>
        <v/>
      </c>
      <c r="GS559" s="472">
        <f>GS558</f>
        <v>0.95299999999999996</v>
      </c>
      <c r="GT559" s="472">
        <f>GT558</f>
        <v>0.55000000000000004</v>
      </c>
      <c r="GU559" s="472">
        <f>GU558</f>
        <v>0.55000000000000004</v>
      </c>
      <c r="GV559" s="472">
        <f>GV558</f>
        <v>0.55000000000000004</v>
      </c>
      <c r="GW559" s="472">
        <f>GW558</f>
        <v>0.5</v>
      </c>
      <c r="GX559" s="472">
        <f>GX558</f>
        <v>0.93500000000000005</v>
      </c>
      <c r="GY559" s="472">
        <f>GY558</f>
        <v>0.14999999999999999</v>
      </c>
      <c r="GZ559" s="472">
        <f>GZ558</f>
        <v>1</v>
      </c>
      <c r="HA559" s="474">
        <f>HA558</f>
        <v>0.047</v>
      </c>
      <c r="HB559" s="474">
        <f>HB558</f>
        <v>0.45000000000000001</v>
      </c>
      <c r="HC559" s="474">
        <f>HC558</f>
        <v>0.45000000000000001</v>
      </c>
      <c r="HD559" s="474">
        <f>HD558</f>
        <v>0.45000000000000001</v>
      </c>
      <c r="HE559" s="474">
        <f>HE558</f>
        <v>0.5</v>
      </c>
      <c r="HF559" s="474">
        <f>HF558</f>
        <v>0.065000000000000002</v>
      </c>
      <c r="HG559" s="474">
        <f>HG558</f>
        <v>0.84999999999999998</v>
      </c>
      <c r="HH559" s="474">
        <f>HH558</f>
        <v>0</v>
      </c>
      <c r="HI559" s="10">
        <f>IF(BZ559&lt;&gt;"",CK559-BV559,0)</f>
        <v>0</v>
      </c>
      <c r="HJ559" s="10" t="e">
        <f>IF(AJ559&gt;0,AH559-AJ559,0)</f>
        <v>#VALUE!</v>
      </c>
      <c r="HK559" s="466">
        <f>HK558</f>
        <v>0.84999999999999998</v>
      </c>
      <c r="HL559" s="424">
        <f>HL558</f>
        <v>550000</v>
      </c>
      <c r="HM559" s="424">
        <f>HM558</f>
        <v>480000</v>
      </c>
      <c r="HN559" s="465" t="e">
        <f>(DJ559*EZ559+DK559*FH559+DL559*FM559+DM559*FR559+DN559*FW559+DO559*GB559+DS559*GI559+DP559*GM559+DR559*GR559)*1000*2</f>
        <v>#VALUE!</v>
      </c>
      <c r="HO559" s="465" t="e">
        <f>HN559*HK559*$HO$2/HL559*1000000</f>
        <v>#VALUE!</v>
      </c>
      <c r="HP559" s="465" t="e">
        <f>HN559*HK559*$HP$2/HM559*1000000</f>
        <v>#VALUE!</v>
      </c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</row>
    <row customFormat="1" r="560" s="0">
      <c r="A560" s="420">
        <v>549</v>
      </c>
      <c r="B560" s="421">
        <f ca="1">IF(D560=D559,B559,IF(D560="夜班",B559+1,B559))</f>
        <v>43608</v>
      </c>
      <c r="C560" s="422">
        <f>C559</f>
        <v>0.041666666666666699</v>
      </c>
      <c r="D560" s="10" t="str">
        <f ca="1">IF(HOUR(G560)&lt;8,"夜班",IF(HOUR(G560)&lt;16,"白班",IF(HOUR(G560)&lt;24,"中班",0)))</f>
        <v>中班</v>
      </c>
      <c r="E560" s="10" t="e">
        <f ca="1">IF(F560=1,"甲",IF(F560=2,"乙",IF(F560=3,"丙",IF(F560=4,"丁",""))))</f>
        <v>#REF!</v>
      </c>
      <c r="F560" s="10" t="e">
        <f ca="1">SUMPRODUCT((成本日报!$A$3:$A$95=计划!B560)*(成本日报!$B$3:$B$95=计划!$D560),成本日报!$C$3:$C$95)</f>
        <v>#REF!</v>
      </c>
      <c r="G560" s="423">
        <f ca="1">G559+C559</f>
        <v>43608.833333332004</v>
      </c>
      <c r="H560" s="423">
        <f ca="1">$G560+$C560/60*10+$C560*0</f>
        <v>43608.84027777645</v>
      </c>
      <c r="I560" s="423">
        <f ca="1">$G560+$C560/60*18+$C560*0</f>
        <v>43608.845833332001</v>
      </c>
      <c r="J560" s="423">
        <f ca="1">$G560+$C560/60*0+$C560*1</f>
        <v>43608.874999998668</v>
      </c>
      <c r="K560" s="423">
        <f ca="1">$G560+$C560/60*30+$C560*2</f>
        <v>43608.937499998676</v>
      </c>
      <c r="L560" s="423">
        <f ca="1">$G560+$C560/60*0+$C560*3</f>
        <v>43608.958333332004</v>
      </c>
      <c r="M560" s="424" t="str">
        <f>IF(_tag_month_day!A550="","",_tag_month_day!A550)</f>
        <v/>
      </c>
      <c r="N560" s="424" t="str">
        <f>IF(_tag_month_day!B550="","",_tag_month_day!B550)</f>
        <v/>
      </c>
      <c r="O560" s="425" t="e">
        <f>IF(M560+N560=0,"",M560+N560)</f>
        <v>#VALUE!</v>
      </c>
      <c r="P560" s="424" t="str">
        <f>IF(_tag_month_day!C550="","",_tag_month_day!C550)</f>
        <v/>
      </c>
      <c r="Q560" s="424" t="str">
        <f>IF(_tag_month_day!D550="","",_tag_month_day!D550)</f>
        <v/>
      </c>
      <c r="R560" s="426" t="str">
        <f>IF(_tag_month_day!CB550="","",_tag_month_day!CB550/100)</f>
        <v/>
      </c>
      <c r="S560" s="427" t="str">
        <f>IF(_tag_month_day!E550="","",_tag_month_day!E550)</f>
        <v/>
      </c>
      <c r="T560" s="427" t="str">
        <f>IF(_tag_month_day!F550="","",_tag_month_day!F550)</f>
        <v/>
      </c>
      <c r="U560" s="428" t="e">
        <f>S560+T560</f>
        <v>#VALUE!</v>
      </c>
      <c r="V560" s="429" t="e">
        <f>U560/AJ560</f>
        <v>#VALUE!</v>
      </c>
      <c r="W560" s="430" t="str">
        <f>IF(_jhy_month_day!A550="","",_jhy_month_day!A550)</f>
        <v/>
      </c>
      <c r="X560" s="431" t="str">
        <f>IF(_jhy_month_day!B550="","",_jhy_month_day!B550/100)</f>
        <v/>
      </c>
      <c r="Y560" s="431" t="str">
        <f>IF(_jhy_month_day!C550="","",_jhy_month_day!C550/100)</f>
        <v/>
      </c>
      <c r="Z560" s="432">
        <f>Z556+1</f>
        <v>138</v>
      </c>
      <c r="AA560" s="433" t="str">
        <f>IF(_tag_month_day!G550="","",_tag_month_day!G550/100)</f>
        <v/>
      </c>
      <c r="AB560" s="433" t="str">
        <f>IF(_tag_month_day!H550="","",_tag_month_day!H550/100)</f>
        <v/>
      </c>
      <c r="AC560" s="434">
        <f>IF(X560="",AC559,BK560*($AV559*X560+$AW559*FD559+$AX559*FI559+$AY559*FN559+$AZ559*FS559+$BA559*FX559+$BG559*GE559)/(AV559*Y560+AX559*FK559+AW559*FF559+AY559*FP559+AZ559*FU559+BA559*FZ559+BG559*GG559+BB559*GK559+BC559*GN559+BD559*GP559))</f>
        <v>1.59963432013121</v>
      </c>
      <c r="AD560" s="435" t="str">
        <f>IF(AC560=AC559,"",AC560-AC559)</f>
        <v/>
      </c>
      <c r="AE560" s="436" t="str">
        <f>IF(1-AF560=0,"",(1-AF560))</f>
        <v/>
      </c>
      <c r="AF560" s="437">
        <v>1</v>
      </c>
      <c r="AG560" s="10" t="str">
        <f>AG559</f>
        <v>9A3</v>
      </c>
      <c r="AH560" s="438" t="str">
        <f>AH559</f>
        <v/>
      </c>
      <c r="AI560" s="424"/>
      <c r="AJ560" s="10" t="str">
        <f>IF(_tag_month_day!I550="","",_tag_month_day!I550)</f>
        <v/>
      </c>
      <c r="AK560" s="440"/>
      <c r="AL560" s="440"/>
      <c r="AM560" s="440"/>
      <c r="AN560" s="441">
        <f>AN559</f>
        <v>2</v>
      </c>
      <c r="AO560" s="441">
        <f>AO559</f>
        <v>8</v>
      </c>
      <c r="AP560" s="442" t="e">
        <f>(IF(AN560=0,AS559,AS559*(1+AO560/AN560)/(AR560+AO560/AN560)))+AT560</f>
        <v>#VALUE!</v>
      </c>
      <c r="AQ560" s="443" t="str">
        <f>IF(_tag_month_day!J550="","",_tag_month_day!J550/100)</f>
        <v/>
      </c>
      <c r="AR560" s="444">
        <f>AR559</f>
        <v>1.3</v>
      </c>
      <c r="AS560" s="445" t="e">
        <f>AQ560*(AN560*AR560+AO560)/(AN560+AO560)</f>
        <v>#VALUE!</v>
      </c>
      <c r="AT560" s="445" t="e">
        <f>(SUM(BE560:BF560)-SUM(BE559:BF559))*0.05</f>
        <v>#VALUE!</v>
      </c>
      <c r="AU560" s="446" t="str">
        <f>IF(_tag_month_day!CC550="","",IF(_tag_month_day!CC550&gt;0,_tag_month_day!CD550,_tag_month_day!CE550))</f>
        <v/>
      </c>
      <c r="AV560" s="447" t="str">
        <f>IF(_tag_month_day!L550="","",_tag_month_day!L550/100)</f>
        <v/>
      </c>
      <c r="AW560" s="431">
        <f>AW559</f>
        <v>0</v>
      </c>
      <c r="AX560" s="431">
        <f>AX559</f>
        <v>0</v>
      </c>
      <c r="AY560" s="431" t="str">
        <f>IF(_tag_month_day!M550="","",_tag_month_day!M550/100)</f>
        <v/>
      </c>
      <c r="AZ560" s="431" t="str">
        <f>IF(_tag_month_day!N550="","",_tag_month_day!N550/100)</f>
        <v/>
      </c>
      <c r="BA560" s="431" t="str">
        <f>IF(_tag_month_day!O550="","",_tag_month_day!O550/100)</f>
        <v/>
      </c>
      <c r="BB560" s="448" t="str">
        <f>IF(_tag_month_day!P550="","",_tag_month_day!P550/100)</f>
        <v/>
      </c>
      <c r="BC560" s="448">
        <f>BC559</f>
        <v>0</v>
      </c>
      <c r="BD560" s="448" t="str">
        <f>IF(_tag_month_day!Q550="","",_tag_month_day!Q550/100)</f>
        <v/>
      </c>
      <c r="BE560" s="449" t="str">
        <f>IF(_tag_month_day!R550="","",_tag_month_day!R550/100)</f>
        <v/>
      </c>
      <c r="BF560" s="388" t="e">
        <f>(AU560*(100+BE560*100))/(AJ560-AU560)/100</f>
        <v>#VALUE!</v>
      </c>
      <c r="BG560" s="450" t="e">
        <f>BE560+BF560</f>
        <v>#VALUE!</v>
      </c>
      <c r="BH560" s="451" t="e">
        <f>SUM(AV560:BF560)</f>
        <v>#VALUE!</v>
      </c>
      <c r="BI560" s="452" t="e">
        <f>IF(CX560=0,BI559,(DK560*查询!$R$5+DL560*查询!$Q$5+DM560*查询!$N$5+DN560*查询!$O$5+DO560*查询!$P$5)*AF560/CX560)</f>
        <v>#VALUE!</v>
      </c>
      <c r="BJ560" s="452" t="e">
        <f>IF(CX560=0,BJ559,(DP560*查询!$S$5+DQ560*查询!$T$5+DR560*查询!$U$5)*AF560/CX560)</f>
        <v>#VALUE!</v>
      </c>
      <c r="BK560" s="452">
        <f>BK559</f>
        <v>1</v>
      </c>
      <c r="BL560" s="453" t="e">
        <f>SUMPRODUCT((AV560:BA560)*(GS560:GX560))/((GS560:GX560)+SUM(BB560:BD560)*GY560+BG560*GZ560)</f>
        <v>#VALUE!</v>
      </c>
      <c r="BM560" s="453" t="e">
        <f>BK560*($AV560*FB560+$AW560*FD560+$AX560*FI560+$AY560*FN560+$AZ560*FS560+$BA560*FX560+$BG560*GE560)/(AV560*EY560+AX560*FK560+AW560*FF560+AY560*FP560+AZ560*FU560+BA560*FZ560+BG560*GG560+BB560*GK560+BC560*GN560+BD560*GP560)</f>
        <v>#VALUE!</v>
      </c>
      <c r="BN560" s="453" t="e">
        <f>($AV560*FC560+$AX560*FJ560+$AW560*FE560+$AY560*FO560+$AZ560*FT560+$BA560*FY560+$BG560*GF560)/($AV560*FA560+BG560*GH560+BB560*GL560+BC560*GO560+BD560*GQ560+BA560*GA560)</f>
        <v>#VALUE!</v>
      </c>
      <c r="BO560" s="454" t="e">
        <f>SUMPRODUCT(AV560:BA560*GS560:GX560)/(GS560:GX560+(BB560+BC560+BD560)*GY560+BG560)</f>
        <v>#VALUE!</v>
      </c>
      <c r="BP560" s="454" t="e">
        <f>SUMPRODUCT(AV560:BA560*GS560:GX560)/(GS560:GX560+(BB560+BC560+BD560)*GY560+BG560)</f>
        <v>#VALUE!</v>
      </c>
      <c r="BQ560" s="454" t="e">
        <f>SUMPRODUCT(AV560:BA560*GS560:GX560)/(GS560:GX560+(BB560+BC560+BD560)*GY560+BG560)</f>
        <v>#VALUE!</v>
      </c>
      <c r="BR560" s="453" t="str">
        <f>IF(_tag_month_day!T550="","",_tag_month_day!T550)</f>
        <v/>
      </c>
      <c r="BS560" s="453" t="str">
        <f>IF(_tag_month_day!U550="","",_tag_month_day!U550)</f>
        <v/>
      </c>
      <c r="BT560" s="455" t="str">
        <f>IF(CK560="","",IF((CK560&gt;=BV560-0.12)*(CK560&lt;=BV560+0.12),"合格","不合格"))</f>
        <v/>
      </c>
      <c r="BU560" s="456" t="str">
        <f>IF(_tag_month_day!V550="","",_tag_month_day!V550)</f>
        <v/>
      </c>
      <c r="BV560" s="457" t="str">
        <f>IF(_tag_month_day!W550="","",_tag_month_day!W550)</f>
        <v/>
      </c>
      <c r="BW560" s="458" t="str">
        <f>IF(_tag_month_day!X550="","",_tag_month_day!X550)</f>
        <v/>
      </c>
      <c r="BX560" s="458" t="str">
        <f>IF(_tag_month_day!Y550="","",_tag_month_day!Y550)</f>
        <v/>
      </c>
      <c r="BY560" s="459">
        <f ca="1">L560</f>
        <v>43608.958333332004</v>
      </c>
      <c r="BZ560" s="460"/>
      <c r="CA560" s="461"/>
      <c r="CB560" s="424" t="str">
        <f>IF(_tag_month_day!Z550="","",_tag_month_day!Z550)</f>
        <v/>
      </c>
      <c r="CC560" s="424" t="str">
        <f>IF(_tag_month_day!AA550="","",_tag_month_day!AA550)</f>
        <v/>
      </c>
      <c r="CD560" s="424" t="str">
        <f>IF(_tag_month_day!AB550="","",_tag_month_day!AB550)</f>
        <v/>
      </c>
      <c r="CE560" s="424" t="str">
        <f>IF(_tag_month_day!AC550="","",_tag_month_day!AC550)</f>
        <v/>
      </c>
      <c r="CF560" s="424" t="str">
        <f>IF(_tag_month_day!AD550="","",_tag_month_day!AD550)</f>
        <v/>
      </c>
      <c r="CG560" s="424" t="str">
        <f>IF(_tag_month_day!AE550="","",_tag_month_day!AE550)</f>
        <v/>
      </c>
      <c r="CH560" s="424" t="str">
        <f>IF(_tag_month_day!AF550="","",_tag_month_day!AF550)</f>
        <v/>
      </c>
      <c r="CI560" s="424" t="str">
        <f>IF(_tag_month_day!AG550="","",_tag_month_day!AG550)</f>
        <v/>
      </c>
      <c r="CJ560" s="424" t="str">
        <f>IF(_tag_month_day!AH550="","",_tag_month_day!AH550)</f>
        <v/>
      </c>
      <c r="CK560" s="424" t="str">
        <f>IF(_tag_month_day!AI550="","",_tag_month_day!AI550)</f>
        <v/>
      </c>
      <c r="CL560" s="4" t="str">
        <f>IF(_tag_month_day!AJ550="","",_tag_month_day!AJ550)</f>
        <v/>
      </c>
      <c r="CM560" s="4" t="str">
        <f>IF(_tag_month_day!AK550="","",_tag_month_day!AK550)</f>
        <v/>
      </c>
      <c r="CN560" s="4" t="str">
        <f>IF(_tag_month_day!AL550="","",_tag_month_day!AL550)</f>
        <v/>
      </c>
      <c r="CO560" s="4" t="str">
        <f>IF(_tag_month_day!AM550="","",_tag_month_day!AM550)</f>
        <v/>
      </c>
      <c r="CP560" s="4" t="str">
        <f>IF(_tag_month_day!AN550="","",_tag_month_day!AN550)</f>
        <v/>
      </c>
      <c r="CQ560" s="4" t="str">
        <f>IF(_tag_month_day!AO550="","",_tag_month_day!AO550)</f>
        <v/>
      </c>
      <c r="CR560" s="462" t="str">
        <f>IF(_tag_month_day!AP550="","",_tag_month_day!AP550)</f>
        <v/>
      </c>
      <c r="CS560" s="463" t="str">
        <f>IF(_tag_month_day!AQ550="","",_tag_month_day!AQ550)</f>
        <v/>
      </c>
      <c r="CT560" s="4" t="str">
        <f>IF(_tag_month_day!AR550="","",_tag_month_day!AR550)</f>
        <v/>
      </c>
      <c r="CU560" s="464" t="e">
        <f>DU560/AJ560</f>
        <v>#VALUE!</v>
      </c>
      <c r="CV560" s="451" t="e">
        <f>BG560/BH560</f>
        <v>#VALUE!</v>
      </c>
      <c r="CW560" s="465" t="e">
        <f>AJ560*(1-CV560)*CU560*AF560</f>
        <v>#VALUE!</v>
      </c>
      <c r="CX560" s="465" t="e">
        <f>CW560*94%</f>
        <v>#VALUE!</v>
      </c>
      <c r="CY560" s="466" t="e">
        <f>IF(CX560=0,0,DS560/(DS560+CX560))</f>
        <v>#VALUE!</v>
      </c>
      <c r="CZ560" s="465" t="e">
        <f>$AJ560*EF560</f>
        <v>#VALUE!</v>
      </c>
      <c r="DA560" s="465" t="e">
        <f>$AJ560*EG560</f>
        <v>#VALUE!</v>
      </c>
      <c r="DB560" s="465" t="e">
        <f>$AJ560*EH560</f>
        <v>#VALUE!</v>
      </c>
      <c r="DC560" s="465" t="e">
        <f>$AJ560*EI560</f>
        <v>#VALUE!</v>
      </c>
      <c r="DD560" s="465" t="e">
        <f>$AJ560*EJ560</f>
        <v>#VALUE!</v>
      </c>
      <c r="DE560" s="465" t="e">
        <f>$AJ560*EK560</f>
        <v>#VALUE!</v>
      </c>
      <c r="DF560" s="465" t="e">
        <f>$AJ560*EL560</f>
        <v>#VALUE!</v>
      </c>
      <c r="DG560" s="465" t="e">
        <f>$AJ560*EM560</f>
        <v>#VALUE!</v>
      </c>
      <c r="DH560" s="465" t="e">
        <f>$AJ560*EN560</f>
        <v>#VALUE!</v>
      </c>
      <c r="DI560" s="465" t="e">
        <f>$AJ560*EO560</f>
        <v>#VALUE!</v>
      </c>
      <c r="DJ560" s="465" t="e">
        <f>CZ560*(1-EP560)</f>
        <v>#VALUE!</v>
      </c>
      <c r="DK560" s="465" t="e">
        <f>DA560*(1-ER560)</f>
        <v>#VALUE!</v>
      </c>
      <c r="DL560" s="465" t="e">
        <f>DB560*(1-EQ560)</f>
        <v>#VALUE!</v>
      </c>
      <c r="DM560" s="465" t="e">
        <f>DC560*(1-ES560)</f>
        <v>#VALUE!</v>
      </c>
      <c r="DN560" s="465" t="e">
        <f>DD560*(1-ET560)</f>
        <v>#VALUE!</v>
      </c>
      <c r="DO560" s="465" t="e">
        <f>DE560</f>
        <v>#VALUE!</v>
      </c>
      <c r="DP560" s="465" t="e">
        <f>DF560*(1-EU560)</f>
        <v>#VALUE!</v>
      </c>
      <c r="DQ560" s="465" t="e">
        <f>DG560*(1-EV560)</f>
        <v>#VALUE!</v>
      </c>
      <c r="DR560" s="465" t="e">
        <f>DH560*(1-EW560)</f>
        <v>#VALUE!</v>
      </c>
      <c r="DS560" s="465" t="e">
        <f>DI560</f>
        <v>#VALUE!</v>
      </c>
      <c r="DT560" s="465" t="e">
        <f>SUM(DJ560:DS560)</f>
        <v>#VALUE!</v>
      </c>
      <c r="DU560" s="465" t="e">
        <f>(GS560:GX560)+(DP560+DQ560+DR560)*GY560+DS560</f>
        <v>#VALUE!</v>
      </c>
      <c r="DV560" s="451" t="e">
        <f>AV560/$BH560/(1-EP560)</f>
        <v>#VALUE!</v>
      </c>
      <c r="DW560" s="451" t="e">
        <f>AW560/$BH560/(1-ER560)</f>
        <v>#VALUE!</v>
      </c>
      <c r="DX560" s="451" t="e">
        <f>AX560/$BH560/(1-EQ560)</f>
        <v>#VALUE!</v>
      </c>
      <c r="DY560" s="451" t="e">
        <f>AY560/$BH560/(1-ES560)</f>
        <v>#VALUE!</v>
      </c>
      <c r="DZ560" s="451" t="e">
        <f>AZ560/$BH560/(1-ET560)</f>
        <v>#VALUE!</v>
      </c>
      <c r="EA560" s="451" t="e">
        <f>BA560/$BH560/(1-AX560)</f>
        <v>#VALUE!</v>
      </c>
      <c r="EB560" s="451" t="e">
        <f>BB560/$BH560/(1-EU560)</f>
        <v>#VALUE!</v>
      </c>
      <c r="EC560" s="451" t="e">
        <f>BC560/$BH560/(1-EV560)</f>
        <v>#VALUE!</v>
      </c>
      <c r="ED560" s="451" t="e">
        <f>BD560/$BH560/(1-EW560)</f>
        <v>#VALUE!</v>
      </c>
      <c r="EE560" s="451" t="e">
        <f>BG560/BH560</f>
        <v>#VALUE!</v>
      </c>
      <c r="EF560" s="451" t="e">
        <f>DV560/SUM($DV560:$EE560)</f>
        <v>#VALUE!</v>
      </c>
      <c r="EG560" s="451" t="e">
        <f>DW560/SUM($DV560:$EE560)</f>
        <v>#VALUE!</v>
      </c>
      <c r="EH560" s="451" t="e">
        <f>DX560/SUM($DV560:$EE560)</f>
        <v>#VALUE!</v>
      </c>
      <c r="EI560" s="451" t="e">
        <f>DY560/SUM($DV560:$EE560)</f>
        <v>#VALUE!</v>
      </c>
      <c r="EJ560" s="451" t="e">
        <f>DZ560/SUM($DV560:$EE560)</f>
        <v>#VALUE!</v>
      </c>
      <c r="EK560" s="451" t="e">
        <f>EA560/SUM($DV560:$EE560)</f>
        <v>#VALUE!</v>
      </c>
      <c r="EL560" s="451" t="e">
        <f>EB560/SUM($DV560:$EE560)</f>
        <v>#VALUE!</v>
      </c>
      <c r="EM560" s="451" t="e">
        <f>EC560/SUM($DV560:$EE560)</f>
        <v>#VALUE!</v>
      </c>
      <c r="EN560" s="451" t="e">
        <f>ED560/SUM($DV560:$EE560)</f>
        <v>#VALUE!</v>
      </c>
      <c r="EO560" s="451" t="e">
        <f>EE560/SUM($DV560:$EE560)</f>
        <v>#VALUE!</v>
      </c>
      <c r="EP560" s="450">
        <f>EP559</f>
        <v>0.080000000000000002</v>
      </c>
      <c r="EQ560" s="450">
        <f>EQ559</f>
        <v>0.014999999999999999</v>
      </c>
      <c r="ER560" s="450">
        <f>ER559</f>
        <v>0.014999999999999999</v>
      </c>
      <c r="ES560" s="450">
        <f>ES559</f>
        <v>0.014999999999999999</v>
      </c>
      <c r="ET560" s="450">
        <f>ET559</f>
        <v>0.014999999999999999</v>
      </c>
      <c r="EU560" s="450">
        <f>EU559</f>
        <v>0.089999999999999997</v>
      </c>
      <c r="EV560" s="450">
        <f>EV559</f>
        <v>0.089999999999999997</v>
      </c>
      <c r="EW560" s="450">
        <f>EW559</f>
        <v>0.089999999999999997</v>
      </c>
      <c r="EX560" s="431" t="str">
        <f>IF(_tag_month_day!AS550="","",_tag_month_day!AS550/100)</f>
        <v/>
      </c>
      <c r="EY560" s="431" t="str">
        <f>IF(_tag_month_day!AT550="","",_tag_month_day!AT550/100)</f>
        <v/>
      </c>
      <c r="EZ560" s="431" t="str">
        <f>IF(_tag_month_day!AU550="","",_tag_month_day!AU550/100)</f>
        <v/>
      </c>
      <c r="FA560" s="431" t="str">
        <f>IF(_tag_month_day!AV550="","",_tag_month_day!AV550/100)</f>
        <v/>
      </c>
      <c r="FB560" s="431" t="str">
        <f>IF(_tag_month_day!AW550="","",_tag_month_day!AW550/100)</f>
        <v/>
      </c>
      <c r="FC560" s="431" t="str">
        <f>IF(_tag_month_day!AX550="","",_tag_month_day!AX550/100)</f>
        <v/>
      </c>
      <c r="FD560" s="449" t="str">
        <f>IF(_tag_month_day!AY550="","",_tag_month_day!AY550/100)</f>
        <v/>
      </c>
      <c r="FE560" s="449" t="str">
        <f>IF(_tag_month_day!AZ550="","",_tag_month_day!AZ550/100)</f>
        <v/>
      </c>
      <c r="FF560" s="449" t="str">
        <f>IF(_tag_month_day!BA550="","",_tag_month_day!BA550/100)</f>
        <v/>
      </c>
      <c r="FG560" s="449" t="str">
        <f>IF(_tag_month_day!BB550="","",_tag_month_day!BB550/100)</f>
        <v/>
      </c>
      <c r="FH560" s="467" t="str">
        <f>IF(_tag_month_day!BC550="","",_tag_month_day!BC550/100)</f>
        <v/>
      </c>
      <c r="FI560" s="449">
        <f>FI559</f>
        <v>0.40999999999999998</v>
      </c>
      <c r="FJ560" s="449">
        <f>FJ559</f>
        <v>0.11</v>
      </c>
      <c r="FK560" s="449">
        <f>FK559</f>
        <v>0.014999999999999999</v>
      </c>
      <c r="FL560" s="449">
        <f>FL559</f>
        <v>0</v>
      </c>
      <c r="FM560" s="467">
        <f>FM559</f>
        <v>0.0001</v>
      </c>
      <c r="FN560" s="449">
        <f>FN559</f>
        <v>0.32000000000000001</v>
      </c>
      <c r="FO560" s="449">
        <f>FO559</f>
        <v>0.20000000000000001</v>
      </c>
      <c r="FP560" s="449">
        <f>FP559</f>
        <v>0.01</v>
      </c>
      <c r="FQ560" s="449">
        <f>FQ559</f>
        <v>0</v>
      </c>
      <c r="FR560" s="467">
        <f>FR559</f>
        <v>0.0001</v>
      </c>
      <c r="FS560" s="449" t="str">
        <f>IF(_tag_month_day!BD550="","",_tag_month_day!BD550/100)</f>
        <v/>
      </c>
      <c r="FT560" s="449" t="str">
        <f>IF(_tag_month_day!BE550="","",_tag_month_day!BE550/100)</f>
        <v/>
      </c>
      <c r="FU560" s="449" t="str">
        <f>IF(_tag_month_day!BF550="","",_tag_month_day!BF550/100)</f>
        <v/>
      </c>
      <c r="FV560" s="449" t="str">
        <f>IF(_tag_month_day!BG550="","",_tag_month_day!BG550/100)</f>
        <v/>
      </c>
      <c r="FW560" s="467" t="str">
        <f>IF(_tag_month_day!BH550="","",_tag_month_day!BH550/100)</f>
        <v/>
      </c>
      <c r="FX560" s="449" t="str">
        <f>IF(_tag_month_day!BI550="","",_tag_month_day!BI550/100)</f>
        <v/>
      </c>
      <c r="FY560" s="449" t="str">
        <f>IF(_tag_month_day!BJ550="","",_tag_month_day!BJ550/100)</f>
        <v/>
      </c>
      <c r="FZ560" s="468" t="str">
        <f>IF(_tag_month_day!BK550="","",_tag_month_day!BK550/100)</f>
        <v/>
      </c>
      <c r="GA560" s="449" t="str">
        <f>IF(_tag_month_day!BL550="","",_tag_month_day!BL550/100)</f>
        <v/>
      </c>
      <c r="GB560" s="467" t="str">
        <f>IF(_tag_month_day!BM550="","",_tag_month_day!BM550/100)</f>
        <v/>
      </c>
      <c r="GC560" s="431" t="str">
        <f>IF(_tag_month_day!BN550="","",_tag_month_day!BN550/100)</f>
        <v/>
      </c>
      <c r="GD560" s="431" t="str">
        <f>IF(_tag_month_day!BO550="","",_tag_month_day!BO550/100)</f>
        <v/>
      </c>
      <c r="GE560" s="431" t="str">
        <f>IF(_tag_month_day!BP550="","",_tag_month_day!BP550/100)</f>
        <v/>
      </c>
      <c r="GF560" s="431" t="str">
        <f>IF(_tag_month_day!BQ550="","",_tag_month_day!BQ550/100)</f>
        <v/>
      </c>
      <c r="GG560" s="431" t="str">
        <f>IF(_tag_month_day!BR550="","",_tag_month_day!BR550/100)</f>
        <v/>
      </c>
      <c r="GH560" s="431" t="str">
        <f>IF(_tag_month_day!BS550="","",_tag_month_day!BS550/100)</f>
        <v/>
      </c>
      <c r="GI560" s="467" t="str">
        <f>IF(_tag_month_day!BT550="","",_tag_month_day!BT550/100)</f>
        <v/>
      </c>
      <c r="GJ560" s="469" t="str">
        <f>IF(_tag_month_day!BU550="","",_tag_month_day!BU550/100)</f>
        <v/>
      </c>
      <c r="GK560" s="470">
        <f>GK559</f>
        <v>0.070000000000000007</v>
      </c>
      <c r="GL560" s="470">
        <f>GL559</f>
        <v>0.029999999999999999</v>
      </c>
      <c r="GM560" s="471" t="str">
        <f>IF(_tag_month_day!BX550="","",_tag_month_day!BX550/100)</f>
        <v/>
      </c>
      <c r="GN560" s="470">
        <f>GN559</f>
        <v>0.070000000000000007</v>
      </c>
      <c r="GO560" s="470">
        <f>GO559</f>
        <v>0.029999999999999999</v>
      </c>
      <c r="GP560" s="470">
        <f>GP559</f>
        <v>0.089999999999999997</v>
      </c>
      <c r="GQ560" s="470">
        <f>GQ559</f>
        <v>0.029999999999999999</v>
      </c>
      <c r="GR560" s="471" t="str">
        <f>IF(_tag_month_day!CA550="","",_tag_month_day!CA550/100)</f>
        <v/>
      </c>
      <c r="GS560" s="472">
        <f>GS559</f>
        <v>0.95299999999999996</v>
      </c>
      <c r="GT560" s="472">
        <f>GT559</f>
        <v>0.55000000000000004</v>
      </c>
      <c r="GU560" s="472">
        <f>GU559</f>
        <v>0.55000000000000004</v>
      </c>
      <c r="GV560" s="472">
        <f>GV559</f>
        <v>0.55000000000000004</v>
      </c>
      <c r="GW560" s="472">
        <f>GW559</f>
        <v>0.5</v>
      </c>
      <c r="GX560" s="472">
        <f>GX559</f>
        <v>0.93500000000000005</v>
      </c>
      <c r="GY560" s="472">
        <f>GY559</f>
        <v>0.14999999999999999</v>
      </c>
      <c r="GZ560" s="472">
        <f>GZ559</f>
        <v>1</v>
      </c>
      <c r="HA560" s="474">
        <f>HA559</f>
        <v>0.047</v>
      </c>
      <c r="HB560" s="474">
        <f>HB559</f>
        <v>0.45000000000000001</v>
      </c>
      <c r="HC560" s="474">
        <f>HC559</f>
        <v>0.45000000000000001</v>
      </c>
      <c r="HD560" s="474">
        <f>HD559</f>
        <v>0.45000000000000001</v>
      </c>
      <c r="HE560" s="474">
        <f>HE559</f>
        <v>0.5</v>
      </c>
      <c r="HF560" s="474">
        <f>HF559</f>
        <v>0.065000000000000002</v>
      </c>
      <c r="HG560" s="474">
        <f>HG559</f>
        <v>0.84999999999999998</v>
      </c>
      <c r="HH560" s="474">
        <f>HH559</f>
        <v>0</v>
      </c>
      <c r="HI560" s="10">
        <f>IF(BZ560&lt;&gt;"",CK560-BV560,0)</f>
        <v>0</v>
      </c>
      <c r="HJ560" s="10" t="e">
        <f>IF(AJ560&gt;0,AH560-AJ560,0)</f>
        <v>#VALUE!</v>
      </c>
      <c r="HK560" s="466">
        <f>HK559</f>
        <v>0.84999999999999998</v>
      </c>
      <c r="HL560" s="424">
        <f>HL559</f>
        <v>550000</v>
      </c>
      <c r="HM560" s="424">
        <f>HM559</f>
        <v>480000</v>
      </c>
      <c r="HN560" s="465" t="e">
        <f>(DJ560*EZ560+DK560*FH560+DL560*FM560+DM560*FR560+DN560*FW560+DO560*GB560+DS560*GI560+DP560*GM560+DR560*GR560)*1000*2</f>
        <v>#VALUE!</v>
      </c>
      <c r="HO560" s="465" t="e">
        <f>HN560*HK560*$HO$2/HL560*1000000</f>
        <v>#VALUE!</v>
      </c>
      <c r="HP560" s="465" t="e">
        <f>HN560*HK560*$HP$2/HM560*1000000</f>
        <v>#VALUE!</v>
      </c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</row>
    <row customFormat="1" r="561" s="0">
      <c r="A561" s="420">
        <v>550</v>
      </c>
      <c r="B561" s="421">
        <f ca="1">IF(D561=D560,B560,IF(D561="夜班",B560+1,B560))</f>
        <v>43608</v>
      </c>
      <c r="C561" s="422">
        <f>C560</f>
        <v>0.041666666666666699</v>
      </c>
      <c r="D561" s="10" t="str">
        <f ca="1">IF(HOUR(G561)&lt;8,"夜班",IF(HOUR(G561)&lt;16,"白班",IF(HOUR(G561)&lt;24,"中班",0)))</f>
        <v>中班</v>
      </c>
      <c r="E561" s="10" t="e">
        <f ca="1">IF(F561=1,"甲",IF(F561=2,"乙",IF(F561=3,"丙",IF(F561=4,"丁",""))))</f>
        <v>#REF!</v>
      </c>
      <c r="F561" s="10" t="e">
        <f ca="1">SUMPRODUCT((成本日报!$A$3:$A$95=计划!B561)*(成本日报!$B$3:$B$95=计划!$D561),成本日报!$C$3:$C$95)</f>
        <v>#REF!</v>
      </c>
      <c r="G561" s="423">
        <f ca="1">G560+C560</f>
        <v>43608.874999998668</v>
      </c>
      <c r="H561" s="423">
        <f ca="1">$G561+$C561/60*10+$C561*0</f>
        <v>43608.881944443114</v>
      </c>
      <c r="I561" s="423">
        <f ca="1">$G561+$C561/60*18+$C561*0</f>
        <v>43608.887499998666</v>
      </c>
      <c r="J561" s="423">
        <f ca="1">$G561+$C561/60*0+$C561*1</f>
        <v>43608.916666665333</v>
      </c>
      <c r="K561" s="423">
        <f ca="1">$G561+$C561/60*30+$C561*2</f>
        <v>43608.97916666534</v>
      </c>
      <c r="L561" s="423">
        <f ca="1">$G561+$C561/60*0+$C561*3</f>
        <v>43608.999999998668</v>
      </c>
      <c r="M561" s="424" t="str">
        <f>IF(_tag_month_day!A551="","",_tag_month_day!A551)</f>
        <v/>
      </c>
      <c r="N561" s="424" t="str">
        <f>IF(_tag_month_day!B551="","",_tag_month_day!B551)</f>
        <v/>
      </c>
      <c r="O561" s="425" t="e">
        <f>IF(M561+N561=0,"",M561+N561)</f>
        <v>#VALUE!</v>
      </c>
      <c r="P561" s="424" t="str">
        <f>IF(_tag_month_day!C551="","",_tag_month_day!C551)</f>
        <v/>
      </c>
      <c r="Q561" s="424" t="str">
        <f>IF(_tag_month_day!D551="","",_tag_month_day!D551)</f>
        <v/>
      </c>
      <c r="R561" s="426" t="str">
        <f>IF(_tag_month_day!CB551="","",_tag_month_day!CB551/100)</f>
        <v/>
      </c>
      <c r="S561" s="427" t="str">
        <f>IF(_tag_month_day!E551="","",_tag_month_day!E551)</f>
        <v/>
      </c>
      <c r="T561" s="427" t="str">
        <f>IF(_tag_month_day!F551="","",_tag_month_day!F551)</f>
        <v/>
      </c>
      <c r="U561" s="428" t="e">
        <f>S561+T561</f>
        <v>#VALUE!</v>
      </c>
      <c r="V561" s="429" t="e">
        <f>U561/AJ561</f>
        <v>#VALUE!</v>
      </c>
      <c r="W561" s="430" t="str">
        <f>IF(_jhy_month_day!A551="","",_jhy_month_day!A551)</f>
        <v/>
      </c>
      <c r="X561" s="431" t="str">
        <f>IF(_jhy_month_day!B551="","",_jhy_month_day!B551/100)</f>
        <v/>
      </c>
      <c r="Y561" s="431" t="str">
        <f>IF(_jhy_month_day!C551="","",_jhy_month_day!C551/100)</f>
        <v/>
      </c>
      <c r="Z561" s="432">
        <f>Z557+1</f>
        <v>138</v>
      </c>
      <c r="AA561" s="433" t="str">
        <f>IF(_tag_month_day!G551="","",_tag_month_day!G551/100)</f>
        <v/>
      </c>
      <c r="AB561" s="433" t="str">
        <f>IF(_tag_month_day!H551="","",_tag_month_day!H551/100)</f>
        <v/>
      </c>
      <c r="AC561" s="434">
        <f>IF(X561="",AC560,BK561*($AV560*X561+$AW560*FD560+$AX560*FI560+$AY560*FN560+$AZ560*FS560+$BA560*FX560+$BG560*GE560)/(AV560*Y561+AX560*FK560+AW560*FF560+AY560*FP560+AZ560*FU560+BA560*FZ560+BG560*GG560+BB560*GK560+BC560*GN560+BD560*GP560))</f>
        <v>1.59963432013121</v>
      </c>
      <c r="AD561" s="435" t="str">
        <f>IF(AC561=AC560,"",AC561-AC560)</f>
        <v/>
      </c>
      <c r="AE561" s="436" t="str">
        <f>IF(1-AF561=0,"",(1-AF561))</f>
        <v/>
      </c>
      <c r="AF561" s="437">
        <v>1</v>
      </c>
      <c r="AG561" s="10" t="str">
        <f>AG560</f>
        <v>9A3</v>
      </c>
      <c r="AH561" s="438" t="str">
        <f>AH560</f>
        <v/>
      </c>
      <c r="AI561" s="424"/>
      <c r="AJ561" s="10" t="str">
        <f>IF(_tag_month_day!I551="","",_tag_month_day!I551)</f>
        <v/>
      </c>
      <c r="AK561" s="440"/>
      <c r="AL561" s="440"/>
      <c r="AM561" s="440"/>
      <c r="AN561" s="441">
        <f>AN560</f>
        <v>2</v>
      </c>
      <c r="AO561" s="441">
        <f>AO560</f>
        <v>8</v>
      </c>
      <c r="AP561" s="442" t="e">
        <f>(IF(AN561=0,AS560,AS560*(1+AO561/AN561)/(AR561+AO561/AN561)))+AT561</f>
        <v>#VALUE!</v>
      </c>
      <c r="AQ561" s="443" t="str">
        <f>IF(_tag_month_day!J551="","",_tag_month_day!J551/100)</f>
        <v/>
      </c>
      <c r="AR561" s="444">
        <f>AR560</f>
        <v>1.3</v>
      </c>
      <c r="AS561" s="445" t="e">
        <f>AQ561*(AN561*AR561+AO561)/(AN561+AO561)</f>
        <v>#VALUE!</v>
      </c>
      <c r="AT561" s="445" t="e">
        <f>(SUM(BE561:BF561)-SUM(BE560:BF560))*0.05</f>
        <v>#VALUE!</v>
      </c>
      <c r="AU561" s="446" t="str">
        <f>IF(_tag_month_day!CC551="","",IF(_tag_month_day!CC551&gt;0,_tag_month_day!CD551,_tag_month_day!CE551))</f>
        <v/>
      </c>
      <c r="AV561" s="447" t="str">
        <f>IF(_tag_month_day!L551="","",_tag_month_day!L551/100)</f>
        <v/>
      </c>
      <c r="AW561" s="431">
        <f>AW560</f>
        <v>0</v>
      </c>
      <c r="AX561" s="431">
        <f>AX560</f>
        <v>0</v>
      </c>
      <c r="AY561" s="431" t="str">
        <f>IF(_tag_month_day!M551="","",_tag_month_day!M551/100)</f>
        <v/>
      </c>
      <c r="AZ561" s="431" t="str">
        <f>IF(_tag_month_day!N551="","",_tag_month_day!N551/100)</f>
        <v/>
      </c>
      <c r="BA561" s="431" t="str">
        <f>IF(_tag_month_day!O551="","",_tag_month_day!O551/100)</f>
        <v/>
      </c>
      <c r="BB561" s="448" t="str">
        <f>IF(_tag_month_day!P551="","",_tag_month_day!P551/100)</f>
        <v/>
      </c>
      <c r="BC561" s="448">
        <f>BC560</f>
        <v>0</v>
      </c>
      <c r="BD561" s="448" t="str">
        <f>IF(_tag_month_day!Q551="","",_tag_month_day!Q551/100)</f>
        <v/>
      </c>
      <c r="BE561" s="449" t="str">
        <f>IF(_tag_month_day!R551="","",_tag_month_day!R551/100)</f>
        <v/>
      </c>
      <c r="BF561" s="388" t="e">
        <f>(AU561*(100+BE561*100))/(AJ561-AU561)/100</f>
        <v>#VALUE!</v>
      </c>
      <c r="BG561" s="450" t="e">
        <f>BE561+BF561</f>
        <v>#VALUE!</v>
      </c>
      <c r="BH561" s="451" t="e">
        <f>SUM(AV561:BF561)</f>
        <v>#VALUE!</v>
      </c>
      <c r="BI561" s="452" t="e">
        <f>IF(CX561=0,BI560,(DK561*查询!$R$5+DL561*查询!$Q$5+DM561*查询!$N$5+DN561*查询!$O$5+DO561*查询!$P$5)*AF561/CX561)</f>
        <v>#VALUE!</v>
      </c>
      <c r="BJ561" s="452" t="e">
        <f>IF(CX561=0,BJ560,(DP561*查询!$S$5+DQ561*查询!$T$5+DR561*查询!$U$5)*AF561/CX561)</f>
        <v>#VALUE!</v>
      </c>
      <c r="BK561" s="452">
        <f>BK560</f>
        <v>1</v>
      </c>
      <c r="BL561" s="453" t="e">
        <f>SUMPRODUCT((AV561:BA561)*(GS561:GX561))/((GS561:GX561)+SUM(BB561:BD561)*GY561+BG561*GZ561)</f>
        <v>#VALUE!</v>
      </c>
      <c r="BM561" s="453" t="e">
        <f>BK561*($AV561*FB561+$AW561*FD561+$AX561*FI561+$AY561*FN561+$AZ561*FS561+$BA561*FX561+$BG561*GE561)/(AV561*EY561+AX561*FK561+AW561*FF561+AY561*FP561+AZ561*FU561+BA561*FZ561+BG561*GG561+BB561*GK561+BC561*GN561+BD561*GP561)</f>
        <v>#VALUE!</v>
      </c>
      <c r="BN561" s="453" t="e">
        <f>($AV561*FC561+$AX561*FJ561+$AW561*FE561+$AY561*FO561+$AZ561*FT561+$BA561*FY561+$BG561*GF561)/($AV561*FA561+BG561*GH561+BB561*GL561+BC561*GO561+BD561*GQ561+BA561*GA561)</f>
        <v>#VALUE!</v>
      </c>
      <c r="BO561" s="454" t="e">
        <f>SUMPRODUCT(AV561:BA561*GS561:GX561)/(GS561:GX561+(BB561+BC561+BD561)*GY561+BG561)</f>
        <v>#VALUE!</v>
      </c>
      <c r="BP561" s="454" t="e">
        <f>SUMPRODUCT(AV561:BA561*GS561:GX561)/(GS561:GX561+(BB561+BC561+BD561)*GY561+BG561)</f>
        <v>#VALUE!</v>
      </c>
      <c r="BQ561" s="454" t="e">
        <f>SUMPRODUCT(AV561:BA561*GS561:GX561)/(GS561:GX561+(BB561+BC561+BD561)*GY561+BG561)</f>
        <v>#VALUE!</v>
      </c>
      <c r="BR561" s="453" t="str">
        <f>IF(_tag_month_day!T551="","",_tag_month_day!T551)</f>
        <v/>
      </c>
      <c r="BS561" s="453" t="str">
        <f>IF(_tag_month_day!U551="","",_tag_month_day!U551)</f>
        <v/>
      </c>
      <c r="BT561" s="455" t="str">
        <f>IF(CK561="","",IF((CK561&gt;=BV561-0.12)*(CK561&lt;=BV561+0.12),"合格","不合格"))</f>
        <v/>
      </c>
      <c r="BU561" s="456" t="str">
        <f>IF(_tag_month_day!V551="","",_tag_month_day!V551)</f>
        <v/>
      </c>
      <c r="BV561" s="457" t="str">
        <f>IF(_tag_month_day!W551="","",_tag_month_day!W551)</f>
        <v/>
      </c>
      <c r="BW561" s="458" t="str">
        <f>IF(_tag_month_day!X551="","",_tag_month_day!X551)</f>
        <v/>
      </c>
      <c r="BX561" s="458" t="str">
        <f>IF(_tag_month_day!Y551="","",_tag_month_day!Y551)</f>
        <v/>
      </c>
      <c r="BY561" s="459">
        <f ca="1">L561</f>
        <v>43608.999999998668</v>
      </c>
      <c r="BZ561" s="460"/>
      <c r="CA561" s="461"/>
      <c r="CB561" s="424" t="str">
        <f>IF(_tag_month_day!Z551="","",_tag_month_day!Z551)</f>
        <v/>
      </c>
      <c r="CC561" s="424" t="str">
        <f>IF(_tag_month_day!AA551="","",_tag_month_day!AA551)</f>
        <v/>
      </c>
      <c r="CD561" s="424" t="str">
        <f>IF(_tag_month_day!AB551="","",_tag_month_day!AB551)</f>
        <v/>
      </c>
      <c r="CE561" s="424" t="str">
        <f>IF(_tag_month_day!AC551="","",_tag_month_day!AC551)</f>
        <v/>
      </c>
      <c r="CF561" s="424" t="str">
        <f>IF(_tag_month_day!AD551="","",_tag_month_day!AD551)</f>
        <v/>
      </c>
      <c r="CG561" s="424" t="str">
        <f>IF(_tag_month_day!AE551="","",_tag_month_day!AE551)</f>
        <v/>
      </c>
      <c r="CH561" s="424" t="str">
        <f>IF(_tag_month_day!AF551="","",_tag_month_day!AF551)</f>
        <v/>
      </c>
      <c r="CI561" s="424" t="str">
        <f>IF(_tag_month_day!AG551="","",_tag_month_day!AG551)</f>
        <v/>
      </c>
      <c r="CJ561" s="424" t="str">
        <f>IF(_tag_month_day!AH551="","",_tag_month_day!AH551)</f>
        <v/>
      </c>
      <c r="CK561" s="424" t="str">
        <f>IF(_tag_month_day!AI551="","",_tag_month_day!AI551)</f>
        <v/>
      </c>
      <c r="CL561" s="4" t="str">
        <f>IF(_tag_month_day!AJ551="","",_tag_month_day!AJ551)</f>
        <v/>
      </c>
      <c r="CM561" s="4" t="str">
        <f>IF(_tag_month_day!AK551="","",_tag_month_day!AK551)</f>
        <v/>
      </c>
      <c r="CN561" s="4" t="str">
        <f>IF(_tag_month_day!AL551="","",_tag_month_day!AL551)</f>
        <v/>
      </c>
      <c r="CO561" s="4" t="str">
        <f>IF(_tag_month_day!AM551="","",_tag_month_day!AM551)</f>
        <v/>
      </c>
      <c r="CP561" s="4" t="str">
        <f>IF(_tag_month_day!AN551="","",_tag_month_day!AN551)</f>
        <v/>
      </c>
      <c r="CQ561" s="4" t="str">
        <f>IF(_tag_month_day!AO551="","",_tag_month_day!AO551)</f>
        <v/>
      </c>
      <c r="CR561" s="462" t="str">
        <f>IF(_tag_month_day!AP551="","",_tag_month_day!AP551)</f>
        <v/>
      </c>
      <c r="CS561" s="463" t="str">
        <f>IF(_tag_month_day!AQ551="","",_tag_month_day!AQ551)</f>
        <v/>
      </c>
      <c r="CT561" s="4" t="str">
        <f>IF(_tag_month_day!AR551="","",_tag_month_day!AR551)</f>
        <v/>
      </c>
      <c r="CU561" s="464" t="e">
        <f>DU561/AJ561</f>
        <v>#VALUE!</v>
      </c>
      <c r="CV561" s="451" t="e">
        <f>BG561/BH561</f>
        <v>#VALUE!</v>
      </c>
      <c r="CW561" s="465" t="e">
        <f>AJ561*(1-CV561)*CU561*AF561</f>
        <v>#VALUE!</v>
      </c>
      <c r="CX561" s="465" t="e">
        <f>CW561*94%</f>
        <v>#VALUE!</v>
      </c>
      <c r="CY561" s="466" t="e">
        <f>IF(CX561=0,0,DS561/(DS561+CX561))</f>
        <v>#VALUE!</v>
      </c>
      <c r="CZ561" s="465" t="e">
        <f>$AJ561*EF561</f>
        <v>#VALUE!</v>
      </c>
      <c r="DA561" s="465" t="e">
        <f>$AJ561*EG561</f>
        <v>#VALUE!</v>
      </c>
      <c r="DB561" s="465" t="e">
        <f>$AJ561*EH561</f>
        <v>#VALUE!</v>
      </c>
      <c r="DC561" s="465" t="e">
        <f>$AJ561*EI561</f>
        <v>#VALUE!</v>
      </c>
      <c r="DD561" s="465" t="e">
        <f>$AJ561*EJ561</f>
        <v>#VALUE!</v>
      </c>
      <c r="DE561" s="465" t="e">
        <f>$AJ561*EK561</f>
        <v>#VALUE!</v>
      </c>
      <c r="DF561" s="465" t="e">
        <f>$AJ561*EL561</f>
        <v>#VALUE!</v>
      </c>
      <c r="DG561" s="465" t="e">
        <f>$AJ561*EM561</f>
        <v>#VALUE!</v>
      </c>
      <c r="DH561" s="465" t="e">
        <f>$AJ561*EN561</f>
        <v>#VALUE!</v>
      </c>
      <c r="DI561" s="465" t="e">
        <f>$AJ561*EO561</f>
        <v>#VALUE!</v>
      </c>
      <c r="DJ561" s="465" t="e">
        <f>CZ561*(1-EP561)</f>
        <v>#VALUE!</v>
      </c>
      <c r="DK561" s="465" t="e">
        <f>DA561*(1-ER561)</f>
        <v>#VALUE!</v>
      </c>
      <c r="DL561" s="465" t="e">
        <f>DB561*(1-EQ561)</f>
        <v>#VALUE!</v>
      </c>
      <c r="DM561" s="465" t="e">
        <f>DC561*(1-ES561)</f>
        <v>#VALUE!</v>
      </c>
      <c r="DN561" s="465" t="e">
        <f>DD561*(1-ET561)</f>
        <v>#VALUE!</v>
      </c>
      <c r="DO561" s="465" t="e">
        <f>DE561</f>
        <v>#VALUE!</v>
      </c>
      <c r="DP561" s="465" t="e">
        <f>DF561*(1-EU561)</f>
        <v>#VALUE!</v>
      </c>
      <c r="DQ561" s="465" t="e">
        <f>DG561*(1-EV561)</f>
        <v>#VALUE!</v>
      </c>
      <c r="DR561" s="465" t="e">
        <f>DH561*(1-EW561)</f>
        <v>#VALUE!</v>
      </c>
      <c r="DS561" s="465" t="e">
        <f>DI561</f>
        <v>#VALUE!</v>
      </c>
      <c r="DT561" s="465" t="e">
        <f>SUM(DJ561:DS561)</f>
        <v>#VALUE!</v>
      </c>
      <c r="DU561" s="465" t="e">
        <f>(GS561:GX561)+(DP561+DQ561+DR561)*GY561+DS561</f>
        <v>#VALUE!</v>
      </c>
      <c r="DV561" s="451" t="e">
        <f>AV561/$BH561/(1-EP561)</f>
        <v>#VALUE!</v>
      </c>
      <c r="DW561" s="451" t="e">
        <f>AW561/$BH561/(1-ER561)</f>
        <v>#VALUE!</v>
      </c>
      <c r="DX561" s="451" t="e">
        <f>AX561/$BH561/(1-EQ561)</f>
        <v>#VALUE!</v>
      </c>
      <c r="DY561" s="451" t="e">
        <f>AY561/$BH561/(1-ES561)</f>
        <v>#VALUE!</v>
      </c>
      <c r="DZ561" s="451" t="e">
        <f>AZ561/$BH561/(1-ET561)</f>
        <v>#VALUE!</v>
      </c>
      <c r="EA561" s="451" t="e">
        <f>BA561/$BH561/(1-AX561)</f>
        <v>#VALUE!</v>
      </c>
      <c r="EB561" s="451" t="e">
        <f>BB561/$BH561/(1-EU561)</f>
        <v>#VALUE!</v>
      </c>
      <c r="EC561" s="451" t="e">
        <f>BC561/$BH561/(1-EV561)</f>
        <v>#VALUE!</v>
      </c>
      <c r="ED561" s="451" t="e">
        <f>BD561/$BH561/(1-EW561)</f>
        <v>#VALUE!</v>
      </c>
      <c r="EE561" s="451" t="e">
        <f>BG561/BH561</f>
        <v>#VALUE!</v>
      </c>
      <c r="EF561" s="451" t="e">
        <f>DV561/SUM($DV561:$EE561)</f>
        <v>#VALUE!</v>
      </c>
      <c r="EG561" s="451" t="e">
        <f>DW561/SUM($DV561:$EE561)</f>
        <v>#VALUE!</v>
      </c>
      <c r="EH561" s="451" t="e">
        <f>DX561/SUM($DV561:$EE561)</f>
        <v>#VALUE!</v>
      </c>
      <c r="EI561" s="451" t="e">
        <f>DY561/SUM($DV561:$EE561)</f>
        <v>#VALUE!</v>
      </c>
      <c r="EJ561" s="451" t="e">
        <f>DZ561/SUM($DV561:$EE561)</f>
        <v>#VALUE!</v>
      </c>
      <c r="EK561" s="451" t="e">
        <f>EA561/SUM($DV561:$EE561)</f>
        <v>#VALUE!</v>
      </c>
      <c r="EL561" s="451" t="e">
        <f>EB561/SUM($DV561:$EE561)</f>
        <v>#VALUE!</v>
      </c>
      <c r="EM561" s="451" t="e">
        <f>EC561/SUM($DV561:$EE561)</f>
        <v>#VALUE!</v>
      </c>
      <c r="EN561" s="451" t="e">
        <f>ED561/SUM($DV561:$EE561)</f>
        <v>#VALUE!</v>
      </c>
      <c r="EO561" s="451" t="e">
        <f>EE561/SUM($DV561:$EE561)</f>
        <v>#VALUE!</v>
      </c>
      <c r="EP561" s="450">
        <f>EP560</f>
        <v>0.080000000000000002</v>
      </c>
      <c r="EQ561" s="450">
        <f>EQ560</f>
        <v>0.014999999999999999</v>
      </c>
      <c r="ER561" s="450">
        <f>ER560</f>
        <v>0.014999999999999999</v>
      </c>
      <c r="ES561" s="450">
        <f>ES560</f>
        <v>0.014999999999999999</v>
      </c>
      <c r="ET561" s="450">
        <f>ET560</f>
        <v>0.014999999999999999</v>
      </c>
      <c r="EU561" s="450">
        <f>EU560</f>
        <v>0.089999999999999997</v>
      </c>
      <c r="EV561" s="450">
        <f>EV560</f>
        <v>0.089999999999999997</v>
      </c>
      <c r="EW561" s="450">
        <f>EW560</f>
        <v>0.089999999999999997</v>
      </c>
      <c r="EX561" s="431" t="str">
        <f>IF(_tag_month_day!AS551="","",_tag_month_day!AS551/100)</f>
        <v/>
      </c>
      <c r="EY561" s="431" t="str">
        <f>IF(_tag_month_day!AT551="","",_tag_month_day!AT551/100)</f>
        <v/>
      </c>
      <c r="EZ561" s="431" t="str">
        <f>IF(_tag_month_day!AU551="","",_tag_month_day!AU551/100)</f>
        <v/>
      </c>
      <c r="FA561" s="431" t="str">
        <f>IF(_tag_month_day!AV551="","",_tag_month_day!AV551/100)</f>
        <v/>
      </c>
      <c r="FB561" s="431" t="str">
        <f>IF(_tag_month_day!AW551="","",_tag_month_day!AW551/100)</f>
        <v/>
      </c>
      <c r="FC561" s="431" t="str">
        <f>IF(_tag_month_day!AX551="","",_tag_month_day!AX551/100)</f>
        <v/>
      </c>
      <c r="FD561" s="449" t="str">
        <f>IF(_tag_month_day!AY551="","",_tag_month_day!AY551/100)</f>
        <v/>
      </c>
      <c r="FE561" s="449" t="str">
        <f>IF(_tag_month_day!AZ551="","",_tag_month_day!AZ551/100)</f>
        <v/>
      </c>
      <c r="FF561" s="449" t="str">
        <f>IF(_tag_month_day!BA551="","",_tag_month_day!BA551/100)</f>
        <v/>
      </c>
      <c r="FG561" s="449" t="str">
        <f>IF(_tag_month_day!BB551="","",_tag_month_day!BB551/100)</f>
        <v/>
      </c>
      <c r="FH561" s="467" t="str">
        <f>IF(_tag_month_day!BC551="","",_tag_month_day!BC551/100)</f>
        <v/>
      </c>
      <c r="FI561" s="449">
        <f>FI560</f>
        <v>0.40999999999999998</v>
      </c>
      <c r="FJ561" s="449">
        <f>FJ560</f>
        <v>0.11</v>
      </c>
      <c r="FK561" s="449">
        <f>FK560</f>
        <v>0.014999999999999999</v>
      </c>
      <c r="FL561" s="449">
        <f>FL560</f>
        <v>0</v>
      </c>
      <c r="FM561" s="467">
        <f>FM560</f>
        <v>0.0001</v>
      </c>
      <c r="FN561" s="449">
        <f>FN560</f>
        <v>0.32000000000000001</v>
      </c>
      <c r="FO561" s="449">
        <f>FO560</f>
        <v>0.20000000000000001</v>
      </c>
      <c r="FP561" s="449">
        <f>FP560</f>
        <v>0.01</v>
      </c>
      <c r="FQ561" s="449">
        <f>FQ560</f>
        <v>0</v>
      </c>
      <c r="FR561" s="467">
        <f>FR560</f>
        <v>0.0001</v>
      </c>
      <c r="FS561" s="449" t="str">
        <f>IF(_tag_month_day!BD551="","",_tag_month_day!BD551/100)</f>
        <v/>
      </c>
      <c r="FT561" s="449" t="str">
        <f>IF(_tag_month_day!BE551="","",_tag_month_day!BE551/100)</f>
        <v/>
      </c>
      <c r="FU561" s="449" t="str">
        <f>IF(_tag_month_day!BF551="","",_tag_month_day!BF551/100)</f>
        <v/>
      </c>
      <c r="FV561" s="449" t="str">
        <f>IF(_tag_month_day!BG551="","",_tag_month_day!BG551/100)</f>
        <v/>
      </c>
      <c r="FW561" s="467" t="str">
        <f>IF(_tag_month_day!BH551="","",_tag_month_day!BH551/100)</f>
        <v/>
      </c>
      <c r="FX561" s="449" t="str">
        <f>IF(_tag_month_day!BI551="","",_tag_month_day!BI551/100)</f>
        <v/>
      </c>
      <c r="FY561" s="449" t="str">
        <f>IF(_tag_month_day!BJ551="","",_tag_month_day!BJ551/100)</f>
        <v/>
      </c>
      <c r="FZ561" s="468" t="str">
        <f>IF(_tag_month_day!BK551="","",_tag_month_day!BK551/100)</f>
        <v/>
      </c>
      <c r="GA561" s="449" t="str">
        <f>IF(_tag_month_day!BL551="","",_tag_month_day!BL551/100)</f>
        <v/>
      </c>
      <c r="GB561" s="467" t="str">
        <f>IF(_tag_month_day!BM551="","",_tag_month_day!BM551/100)</f>
        <v/>
      </c>
      <c r="GC561" s="431" t="str">
        <f>IF(_tag_month_day!BN551="","",_tag_month_day!BN551/100)</f>
        <v/>
      </c>
      <c r="GD561" s="431" t="str">
        <f>IF(_tag_month_day!BO551="","",_tag_month_day!BO551/100)</f>
        <v/>
      </c>
      <c r="GE561" s="431" t="str">
        <f>IF(_tag_month_day!BP551="","",_tag_month_day!BP551/100)</f>
        <v/>
      </c>
      <c r="GF561" s="431" t="str">
        <f>IF(_tag_month_day!BQ551="","",_tag_month_day!BQ551/100)</f>
        <v/>
      </c>
      <c r="GG561" s="431" t="str">
        <f>IF(_tag_month_day!BR551="","",_tag_month_day!BR551/100)</f>
        <v/>
      </c>
      <c r="GH561" s="431" t="str">
        <f>IF(_tag_month_day!BS551="","",_tag_month_day!BS551/100)</f>
        <v/>
      </c>
      <c r="GI561" s="467" t="str">
        <f>IF(_tag_month_day!BT551="","",_tag_month_day!BT551/100)</f>
        <v/>
      </c>
      <c r="GJ561" s="469" t="str">
        <f>IF(_tag_month_day!BU551="","",_tag_month_day!BU551/100)</f>
        <v/>
      </c>
      <c r="GK561" s="470">
        <f>GK560</f>
        <v>0.070000000000000007</v>
      </c>
      <c r="GL561" s="470">
        <f>GL560</f>
        <v>0.029999999999999999</v>
      </c>
      <c r="GM561" s="471" t="str">
        <f>IF(_tag_month_day!BX551="","",_tag_month_day!BX551/100)</f>
        <v/>
      </c>
      <c r="GN561" s="470">
        <f>GN560</f>
        <v>0.070000000000000007</v>
      </c>
      <c r="GO561" s="470">
        <f>GO560</f>
        <v>0.029999999999999999</v>
      </c>
      <c r="GP561" s="470">
        <f>GP560</f>
        <v>0.089999999999999997</v>
      </c>
      <c r="GQ561" s="470">
        <f>GQ560</f>
        <v>0.029999999999999999</v>
      </c>
      <c r="GR561" s="471" t="str">
        <f>IF(_tag_month_day!CA551="","",_tag_month_day!CA551/100)</f>
        <v/>
      </c>
      <c r="GS561" s="472">
        <f>GS560</f>
        <v>0.95299999999999996</v>
      </c>
      <c r="GT561" s="472">
        <f>GT560</f>
        <v>0.55000000000000004</v>
      </c>
      <c r="GU561" s="472">
        <f>GU560</f>
        <v>0.55000000000000004</v>
      </c>
      <c r="GV561" s="472">
        <f>GV560</f>
        <v>0.55000000000000004</v>
      </c>
      <c r="GW561" s="472">
        <f>GW560</f>
        <v>0.5</v>
      </c>
      <c r="GX561" s="472">
        <f>GX560</f>
        <v>0.93500000000000005</v>
      </c>
      <c r="GY561" s="472">
        <f>GY560</f>
        <v>0.14999999999999999</v>
      </c>
      <c r="GZ561" s="472">
        <f>GZ560</f>
        <v>1</v>
      </c>
      <c r="HA561" s="474">
        <f>HA560</f>
        <v>0.047</v>
      </c>
      <c r="HB561" s="474">
        <f>HB560</f>
        <v>0.45000000000000001</v>
      </c>
      <c r="HC561" s="474">
        <f>HC560</f>
        <v>0.45000000000000001</v>
      </c>
      <c r="HD561" s="474">
        <f>HD560</f>
        <v>0.45000000000000001</v>
      </c>
      <c r="HE561" s="474">
        <f>HE560</f>
        <v>0.5</v>
      </c>
      <c r="HF561" s="474">
        <f>HF560</f>
        <v>0.065000000000000002</v>
      </c>
      <c r="HG561" s="474">
        <f>HG560</f>
        <v>0.84999999999999998</v>
      </c>
      <c r="HH561" s="474">
        <f>HH560</f>
        <v>0</v>
      </c>
      <c r="HI561" s="10">
        <f>IF(BZ561&lt;&gt;"",CK561-BV561,0)</f>
        <v>0</v>
      </c>
      <c r="HJ561" s="10" t="e">
        <f>IF(AJ561&gt;0,AH561-AJ561,0)</f>
        <v>#VALUE!</v>
      </c>
      <c r="HK561" s="466">
        <f>HK560</f>
        <v>0.84999999999999998</v>
      </c>
      <c r="HL561" s="424">
        <f>HL560</f>
        <v>550000</v>
      </c>
      <c r="HM561" s="424">
        <f>HM560</f>
        <v>480000</v>
      </c>
      <c r="HN561" s="465" t="e">
        <f>(DJ561*EZ561+DK561*FH561+DL561*FM561+DM561*FR561+DN561*FW561+DO561*GB561+DS561*GI561+DP561*GM561+DR561*GR561)*1000*2</f>
        <v>#VALUE!</v>
      </c>
      <c r="HO561" s="465" t="e">
        <f>HN561*HK561*$HO$2/HL561*1000000</f>
        <v>#VALUE!</v>
      </c>
      <c r="HP561" s="465" t="e">
        <f>HN561*HK561*$HP$2/HM561*1000000</f>
        <v>#VALUE!</v>
      </c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</row>
    <row customFormat="1" r="562" s="0">
      <c r="A562" s="420">
        <v>551</v>
      </c>
      <c r="B562" s="421">
        <f ca="1">IF(D562=D561,B561,IF(D562="夜班",B561+1,B561))</f>
        <v>43608</v>
      </c>
      <c r="C562" s="422">
        <f>C561</f>
        <v>0.041666666666666699</v>
      </c>
      <c r="D562" s="10" t="str">
        <f ca="1">IF(HOUR(G562)&lt;8,"夜班",IF(HOUR(G562)&lt;16,"白班",IF(HOUR(G562)&lt;24,"中班",0)))</f>
        <v>中班</v>
      </c>
      <c r="E562" s="10" t="e">
        <f ca="1">IF(F562=1,"甲",IF(F562=2,"乙",IF(F562=3,"丙",IF(F562=4,"丁",""))))</f>
        <v>#REF!</v>
      </c>
      <c r="F562" s="10" t="e">
        <f ca="1">SUMPRODUCT((成本日报!$A$3:$A$95=计划!B562)*(成本日报!$B$3:$B$95=计划!$D562),成本日报!$C$3:$C$95)</f>
        <v>#REF!</v>
      </c>
      <c r="G562" s="423">
        <f ca="1">G561+C561</f>
        <v>43608.916666665333</v>
      </c>
      <c r="H562" s="423">
        <f ca="1">$G562+$C562/60*10+$C562*0</f>
        <v>43608.923611109778</v>
      </c>
      <c r="I562" s="423">
        <f ca="1">$G562+$C562/60*18+$C562*0</f>
        <v>43608.92916666533</v>
      </c>
      <c r="J562" s="423">
        <f ca="1">$G562+$C562/60*0+$C562*1</f>
        <v>43608.958333331997</v>
      </c>
      <c r="K562" s="423">
        <f ca="1">$G562+$C562/60*30+$C562*2</f>
        <v>43609.020833332004</v>
      </c>
      <c r="L562" s="423">
        <f ca="1">$G562+$C562/60*0+$C562*3</f>
        <v>43609.041666665333</v>
      </c>
      <c r="M562" s="424" t="str">
        <f>IF(_tag_month_day!A552="","",_tag_month_day!A552)</f>
        <v/>
      </c>
      <c r="N562" s="424" t="str">
        <f>IF(_tag_month_day!B552="","",_tag_month_day!B552)</f>
        <v/>
      </c>
      <c r="O562" s="425" t="e">
        <f>IF(M562+N562=0,"",M562+N562)</f>
        <v>#VALUE!</v>
      </c>
      <c r="P562" s="424" t="str">
        <f>IF(_tag_month_day!C552="","",_tag_month_day!C552)</f>
        <v/>
      </c>
      <c r="Q562" s="424" t="str">
        <f>IF(_tag_month_day!D552="","",_tag_month_day!D552)</f>
        <v/>
      </c>
      <c r="R562" s="426" t="str">
        <f>IF(_tag_month_day!CB552="","",_tag_month_day!CB552/100)</f>
        <v/>
      </c>
      <c r="S562" s="427" t="str">
        <f>IF(_tag_month_day!E552="","",_tag_month_day!E552)</f>
        <v/>
      </c>
      <c r="T562" s="427" t="str">
        <f>IF(_tag_month_day!F552="","",_tag_month_day!F552)</f>
        <v/>
      </c>
      <c r="U562" s="428" t="e">
        <f>S562+T562</f>
        <v>#VALUE!</v>
      </c>
      <c r="V562" s="429" t="e">
        <f>U562/AJ562</f>
        <v>#VALUE!</v>
      </c>
      <c r="W562" s="430" t="str">
        <f>IF(_jhy_month_day!A552="","",_jhy_month_day!A552)</f>
        <v/>
      </c>
      <c r="X562" s="431" t="str">
        <f>IF(_jhy_month_day!B552="","",_jhy_month_day!B552/100)</f>
        <v/>
      </c>
      <c r="Y562" s="431" t="str">
        <f>IF(_jhy_month_day!C552="","",_jhy_month_day!C552/100)</f>
        <v/>
      </c>
      <c r="Z562" s="432">
        <f>Z558+1</f>
        <v>138</v>
      </c>
      <c r="AA562" s="433" t="str">
        <f>IF(_tag_month_day!G552="","",_tag_month_day!G552/100)</f>
        <v/>
      </c>
      <c r="AB562" s="433" t="str">
        <f>IF(_tag_month_day!H552="","",_tag_month_day!H552/100)</f>
        <v/>
      </c>
      <c r="AC562" s="434">
        <f>IF(X562="",AC561,BK562*($AV561*X562+$AW561*FD561+$AX561*FI561+$AY561*FN561+$AZ561*FS561+$BA561*FX561+$BG561*GE561)/(AV561*Y562+AX561*FK561+AW561*FF561+AY561*FP561+AZ561*FU561+BA561*FZ561+BG561*GG561+BB561*GK561+BC561*GN561+BD561*GP561))</f>
        <v>1.59963432013121</v>
      </c>
      <c r="AD562" s="435" t="str">
        <f>IF(AC562=AC561,"",AC562-AC561)</f>
        <v/>
      </c>
      <c r="AE562" s="436" t="str">
        <f>IF(1-AF562=0,"",(1-AF562))</f>
        <v/>
      </c>
      <c r="AF562" s="437">
        <v>1</v>
      </c>
      <c r="AG562" s="10" t="str">
        <f>AG561</f>
        <v>9A3</v>
      </c>
      <c r="AH562" s="438" t="str">
        <f>AH561</f>
        <v/>
      </c>
      <c r="AI562" s="424"/>
      <c r="AJ562" s="10" t="str">
        <f>IF(_tag_month_day!I552="","",_tag_month_day!I552)</f>
        <v/>
      </c>
      <c r="AK562" s="440"/>
      <c r="AL562" s="440"/>
      <c r="AM562" s="440"/>
      <c r="AN562" s="441">
        <f>AN561</f>
        <v>2</v>
      </c>
      <c r="AO562" s="441">
        <f>AO561</f>
        <v>8</v>
      </c>
      <c r="AP562" s="442" t="e">
        <f>(IF(AN562=0,AS561,AS561*(1+AO562/AN562)/(AR562+AO562/AN562)))+AT562</f>
        <v>#VALUE!</v>
      </c>
      <c r="AQ562" s="443" t="str">
        <f>IF(_tag_month_day!J552="","",_tag_month_day!J552/100)</f>
        <v/>
      </c>
      <c r="AR562" s="444">
        <f>AR561</f>
        <v>1.3</v>
      </c>
      <c r="AS562" s="445" t="e">
        <f>AQ562*(AN562*AR562+AO562)/(AN562+AO562)</f>
        <v>#VALUE!</v>
      </c>
      <c r="AT562" s="445" t="e">
        <f>(SUM(BE562:BF562)-SUM(BE561:BF561))*0.05</f>
        <v>#VALUE!</v>
      </c>
      <c r="AU562" s="446" t="str">
        <f>IF(_tag_month_day!CC552="","",IF(_tag_month_day!CC552&gt;0,_tag_month_day!CD552,_tag_month_day!CE552))</f>
        <v/>
      </c>
      <c r="AV562" s="447" t="str">
        <f>IF(_tag_month_day!L552="","",_tag_month_day!L552/100)</f>
        <v/>
      </c>
      <c r="AW562" s="431">
        <f>AW561</f>
        <v>0</v>
      </c>
      <c r="AX562" s="431">
        <f>AX561</f>
        <v>0</v>
      </c>
      <c r="AY562" s="431" t="str">
        <f>IF(_tag_month_day!M552="","",_tag_month_day!M552/100)</f>
        <v/>
      </c>
      <c r="AZ562" s="431" t="str">
        <f>IF(_tag_month_day!N552="","",_tag_month_day!N552/100)</f>
        <v/>
      </c>
      <c r="BA562" s="431" t="str">
        <f>IF(_tag_month_day!O552="","",_tag_month_day!O552/100)</f>
        <v/>
      </c>
      <c r="BB562" s="448" t="str">
        <f>IF(_tag_month_day!P552="","",_tag_month_day!P552/100)</f>
        <v/>
      </c>
      <c r="BC562" s="448">
        <f>BC561</f>
        <v>0</v>
      </c>
      <c r="BD562" s="448" t="str">
        <f>IF(_tag_month_day!Q552="","",_tag_month_day!Q552/100)</f>
        <v/>
      </c>
      <c r="BE562" s="449" t="str">
        <f>IF(_tag_month_day!R552="","",_tag_month_day!R552/100)</f>
        <v/>
      </c>
      <c r="BF562" s="388" t="e">
        <f>(AU562*(100+BE562*100))/(AJ562-AU562)/100</f>
        <v>#VALUE!</v>
      </c>
      <c r="BG562" s="450" t="e">
        <f>BE562+BF562</f>
        <v>#VALUE!</v>
      </c>
      <c r="BH562" s="451" t="e">
        <f>SUM(AV562:BF562)</f>
        <v>#VALUE!</v>
      </c>
      <c r="BI562" s="452" t="e">
        <f>IF(CX562=0,BI561,(DK562*查询!$R$5+DL562*查询!$Q$5+DM562*查询!$N$5+DN562*查询!$O$5+DO562*查询!$P$5)*AF562/CX562)</f>
        <v>#VALUE!</v>
      </c>
      <c r="BJ562" s="452" t="e">
        <f>IF(CX562=0,BJ561,(DP562*查询!$S$5+DQ562*查询!$T$5+DR562*查询!$U$5)*AF562/CX562)</f>
        <v>#VALUE!</v>
      </c>
      <c r="BK562" s="452">
        <f>BK561</f>
        <v>1</v>
      </c>
      <c r="BL562" s="453" t="e">
        <f>SUMPRODUCT((AV562:BA562)*(GS562:GX562))/((GS562:GX562)+SUM(BB562:BD562)*GY562+BG562*GZ562)</f>
        <v>#VALUE!</v>
      </c>
      <c r="BM562" s="453" t="e">
        <f>BK562*($AV562*FB562+$AW562*FD562+$AX562*FI562+$AY562*FN562+$AZ562*FS562+$BA562*FX562+$BG562*GE562)/(AV562*EY562+AX562*FK562+AW562*FF562+AY562*FP562+AZ562*FU562+BA562*FZ562+BG562*GG562+BB562*GK562+BC562*GN562+BD562*GP562)</f>
        <v>#VALUE!</v>
      </c>
      <c r="BN562" s="453" t="e">
        <f>($AV562*FC562+$AX562*FJ562+$AW562*FE562+$AY562*FO562+$AZ562*FT562+$BA562*FY562+$BG562*GF562)/($AV562*FA562+BG562*GH562+BB562*GL562+BC562*GO562+BD562*GQ562+BA562*GA562)</f>
        <v>#VALUE!</v>
      </c>
      <c r="BO562" s="454" t="e">
        <f>SUMPRODUCT(AV562:BA562*GS562:GX562)/(GS562:GX562+(BB562+BC562+BD562)*GY562+BG562)</f>
        <v>#VALUE!</v>
      </c>
      <c r="BP562" s="454" t="e">
        <f>SUMPRODUCT(AV562:BA562*GS562:GX562)/(GS562:GX562+(BB562+BC562+BD562)*GY562+BG562)</f>
        <v>#VALUE!</v>
      </c>
      <c r="BQ562" s="454" t="e">
        <f>SUMPRODUCT(AV562:BA562*GS562:GX562)/(GS562:GX562+(BB562+BC562+BD562)*GY562+BG562)</f>
        <v>#VALUE!</v>
      </c>
      <c r="BR562" s="453" t="str">
        <f>IF(_tag_month_day!T552="","",_tag_month_day!T552)</f>
        <v/>
      </c>
      <c r="BS562" s="453" t="str">
        <f>IF(_tag_month_day!U552="","",_tag_month_day!U552)</f>
        <v/>
      </c>
      <c r="BT562" s="455" t="str">
        <f>IF(CK562="","",IF((CK562&gt;=BV562-0.12)*(CK562&lt;=BV562+0.12),"合格","不合格"))</f>
        <v/>
      </c>
      <c r="BU562" s="456" t="str">
        <f>IF(_tag_month_day!V552="","",_tag_month_day!V552)</f>
        <v/>
      </c>
      <c r="BV562" s="457" t="str">
        <f>IF(_tag_month_day!W552="","",_tag_month_day!W552)</f>
        <v/>
      </c>
      <c r="BW562" s="458" t="str">
        <f>IF(_tag_month_day!X552="","",_tag_month_day!X552)</f>
        <v/>
      </c>
      <c r="BX562" s="458" t="str">
        <f>IF(_tag_month_day!Y552="","",_tag_month_day!Y552)</f>
        <v/>
      </c>
      <c r="BY562" s="459">
        <f ca="1">L562</f>
        <v>43609.041666665333</v>
      </c>
      <c r="BZ562" s="460"/>
      <c r="CA562" s="461"/>
      <c r="CB562" s="424" t="str">
        <f>IF(_tag_month_day!Z552="","",_tag_month_day!Z552)</f>
        <v/>
      </c>
      <c r="CC562" s="424" t="str">
        <f>IF(_tag_month_day!AA552="","",_tag_month_day!AA552)</f>
        <v/>
      </c>
      <c r="CD562" s="424" t="str">
        <f>IF(_tag_month_day!AB552="","",_tag_month_day!AB552)</f>
        <v/>
      </c>
      <c r="CE562" s="424" t="str">
        <f>IF(_tag_month_day!AC552="","",_tag_month_day!AC552)</f>
        <v/>
      </c>
      <c r="CF562" s="424" t="str">
        <f>IF(_tag_month_day!AD552="","",_tag_month_day!AD552)</f>
        <v/>
      </c>
      <c r="CG562" s="424" t="str">
        <f>IF(_tag_month_day!AE552="","",_tag_month_day!AE552)</f>
        <v/>
      </c>
      <c r="CH562" s="424" t="str">
        <f>IF(_tag_month_day!AF552="","",_tag_month_day!AF552)</f>
        <v/>
      </c>
      <c r="CI562" s="424" t="str">
        <f>IF(_tag_month_day!AG552="","",_tag_month_day!AG552)</f>
        <v/>
      </c>
      <c r="CJ562" s="424" t="str">
        <f>IF(_tag_month_day!AH552="","",_tag_month_day!AH552)</f>
        <v/>
      </c>
      <c r="CK562" s="424" t="str">
        <f>IF(_tag_month_day!AI552="","",_tag_month_day!AI552)</f>
        <v/>
      </c>
      <c r="CL562" s="4" t="str">
        <f>IF(_tag_month_day!AJ552="","",_tag_month_day!AJ552)</f>
        <v/>
      </c>
      <c r="CM562" s="4" t="str">
        <f>IF(_tag_month_day!AK552="","",_tag_month_day!AK552)</f>
        <v/>
      </c>
      <c r="CN562" s="4" t="str">
        <f>IF(_tag_month_day!AL552="","",_tag_month_day!AL552)</f>
        <v/>
      </c>
      <c r="CO562" s="4" t="str">
        <f>IF(_tag_month_day!AM552="","",_tag_month_day!AM552)</f>
        <v/>
      </c>
      <c r="CP562" s="4" t="str">
        <f>IF(_tag_month_day!AN552="","",_tag_month_day!AN552)</f>
        <v/>
      </c>
      <c r="CQ562" s="4" t="str">
        <f>IF(_tag_month_day!AO552="","",_tag_month_day!AO552)</f>
        <v/>
      </c>
      <c r="CR562" s="462" t="str">
        <f>IF(_tag_month_day!AP552="","",_tag_month_day!AP552)</f>
        <v/>
      </c>
      <c r="CS562" s="463" t="str">
        <f>IF(_tag_month_day!AQ552="","",_tag_month_day!AQ552)</f>
        <v/>
      </c>
      <c r="CT562" s="4" t="str">
        <f>IF(_tag_month_day!AR552="","",_tag_month_day!AR552)</f>
        <v/>
      </c>
      <c r="CU562" s="464" t="e">
        <f>DU562/AJ562</f>
        <v>#VALUE!</v>
      </c>
      <c r="CV562" s="451" t="e">
        <f>BG562/BH562</f>
        <v>#VALUE!</v>
      </c>
      <c r="CW562" s="465" t="e">
        <f>AJ562*(1-CV562)*CU562*AF562</f>
        <v>#VALUE!</v>
      </c>
      <c r="CX562" s="465" t="e">
        <f>CW562*94%</f>
        <v>#VALUE!</v>
      </c>
      <c r="CY562" s="466" t="e">
        <f>IF(CX562=0,0,DS562/(DS562+CX562))</f>
        <v>#VALUE!</v>
      </c>
      <c r="CZ562" s="465" t="e">
        <f>$AJ562*EF562</f>
        <v>#VALUE!</v>
      </c>
      <c r="DA562" s="465" t="e">
        <f>$AJ562*EG562</f>
        <v>#VALUE!</v>
      </c>
      <c r="DB562" s="465" t="e">
        <f>$AJ562*EH562</f>
        <v>#VALUE!</v>
      </c>
      <c r="DC562" s="465" t="e">
        <f>$AJ562*EI562</f>
        <v>#VALUE!</v>
      </c>
      <c r="DD562" s="465" t="e">
        <f>$AJ562*EJ562</f>
        <v>#VALUE!</v>
      </c>
      <c r="DE562" s="465" t="e">
        <f>$AJ562*EK562</f>
        <v>#VALUE!</v>
      </c>
      <c r="DF562" s="465" t="e">
        <f>$AJ562*EL562</f>
        <v>#VALUE!</v>
      </c>
      <c r="DG562" s="465" t="e">
        <f>$AJ562*EM562</f>
        <v>#VALUE!</v>
      </c>
      <c r="DH562" s="465" t="e">
        <f>$AJ562*EN562</f>
        <v>#VALUE!</v>
      </c>
      <c r="DI562" s="465" t="e">
        <f>$AJ562*EO562</f>
        <v>#VALUE!</v>
      </c>
      <c r="DJ562" s="465" t="e">
        <f>CZ562*(1-EP562)</f>
        <v>#VALUE!</v>
      </c>
      <c r="DK562" s="465" t="e">
        <f>DA562*(1-ER562)</f>
        <v>#VALUE!</v>
      </c>
      <c r="DL562" s="465" t="e">
        <f>DB562*(1-EQ562)</f>
        <v>#VALUE!</v>
      </c>
      <c r="DM562" s="465" t="e">
        <f>DC562*(1-ES562)</f>
        <v>#VALUE!</v>
      </c>
      <c r="DN562" s="465" t="e">
        <f>DD562*(1-ET562)</f>
        <v>#VALUE!</v>
      </c>
      <c r="DO562" s="465" t="e">
        <f>DE562</f>
        <v>#VALUE!</v>
      </c>
      <c r="DP562" s="465" t="e">
        <f>DF562*(1-EU562)</f>
        <v>#VALUE!</v>
      </c>
      <c r="DQ562" s="465" t="e">
        <f>DG562*(1-EV562)</f>
        <v>#VALUE!</v>
      </c>
      <c r="DR562" s="465" t="e">
        <f>DH562*(1-EW562)</f>
        <v>#VALUE!</v>
      </c>
      <c r="DS562" s="465" t="e">
        <f>DI562</f>
        <v>#VALUE!</v>
      </c>
      <c r="DT562" s="465" t="e">
        <f>SUM(DJ562:DS562)</f>
        <v>#VALUE!</v>
      </c>
      <c r="DU562" s="465" t="e">
        <f>(GS562:GX562)+(DP562+DQ562+DR562)*GY562+DS562</f>
        <v>#VALUE!</v>
      </c>
      <c r="DV562" s="451" t="e">
        <f>AV562/$BH562/(1-EP562)</f>
        <v>#VALUE!</v>
      </c>
      <c r="DW562" s="451" t="e">
        <f>AW562/$BH562/(1-ER562)</f>
        <v>#VALUE!</v>
      </c>
      <c r="DX562" s="451" t="e">
        <f>AX562/$BH562/(1-EQ562)</f>
        <v>#VALUE!</v>
      </c>
      <c r="DY562" s="451" t="e">
        <f>AY562/$BH562/(1-ES562)</f>
        <v>#VALUE!</v>
      </c>
      <c r="DZ562" s="451" t="e">
        <f>AZ562/$BH562/(1-ET562)</f>
        <v>#VALUE!</v>
      </c>
      <c r="EA562" s="451" t="e">
        <f>BA562/$BH562/(1-AX562)</f>
        <v>#VALUE!</v>
      </c>
      <c r="EB562" s="451" t="e">
        <f>BB562/$BH562/(1-EU562)</f>
        <v>#VALUE!</v>
      </c>
      <c r="EC562" s="451" t="e">
        <f>BC562/$BH562/(1-EV562)</f>
        <v>#VALUE!</v>
      </c>
      <c r="ED562" s="451" t="e">
        <f>BD562/$BH562/(1-EW562)</f>
        <v>#VALUE!</v>
      </c>
      <c r="EE562" s="451" t="e">
        <f>BG562/BH562</f>
        <v>#VALUE!</v>
      </c>
      <c r="EF562" s="451" t="e">
        <f>DV562/SUM($DV562:$EE562)</f>
        <v>#VALUE!</v>
      </c>
      <c r="EG562" s="451" t="e">
        <f>DW562/SUM($DV562:$EE562)</f>
        <v>#VALUE!</v>
      </c>
      <c r="EH562" s="451" t="e">
        <f>DX562/SUM($DV562:$EE562)</f>
        <v>#VALUE!</v>
      </c>
      <c r="EI562" s="451" t="e">
        <f>DY562/SUM($DV562:$EE562)</f>
        <v>#VALUE!</v>
      </c>
      <c r="EJ562" s="451" t="e">
        <f>DZ562/SUM($DV562:$EE562)</f>
        <v>#VALUE!</v>
      </c>
      <c r="EK562" s="451" t="e">
        <f>EA562/SUM($DV562:$EE562)</f>
        <v>#VALUE!</v>
      </c>
      <c r="EL562" s="451" t="e">
        <f>EB562/SUM($DV562:$EE562)</f>
        <v>#VALUE!</v>
      </c>
      <c r="EM562" s="451" t="e">
        <f>EC562/SUM($DV562:$EE562)</f>
        <v>#VALUE!</v>
      </c>
      <c r="EN562" s="451" t="e">
        <f>ED562/SUM($DV562:$EE562)</f>
        <v>#VALUE!</v>
      </c>
      <c r="EO562" s="451" t="e">
        <f>EE562/SUM($DV562:$EE562)</f>
        <v>#VALUE!</v>
      </c>
      <c r="EP562" s="450">
        <f>EP561</f>
        <v>0.080000000000000002</v>
      </c>
      <c r="EQ562" s="450">
        <f>EQ561</f>
        <v>0.014999999999999999</v>
      </c>
      <c r="ER562" s="450">
        <f>ER561</f>
        <v>0.014999999999999999</v>
      </c>
      <c r="ES562" s="450">
        <f>ES561</f>
        <v>0.014999999999999999</v>
      </c>
      <c r="ET562" s="450">
        <f>ET561</f>
        <v>0.014999999999999999</v>
      </c>
      <c r="EU562" s="450">
        <f>EU561</f>
        <v>0.089999999999999997</v>
      </c>
      <c r="EV562" s="450">
        <f>EV561</f>
        <v>0.089999999999999997</v>
      </c>
      <c r="EW562" s="450">
        <f>EW561</f>
        <v>0.089999999999999997</v>
      </c>
      <c r="EX562" s="431" t="str">
        <f>IF(_tag_month_day!AS552="","",_tag_month_day!AS552/100)</f>
        <v/>
      </c>
      <c r="EY562" s="431" t="str">
        <f>IF(_tag_month_day!AT552="","",_tag_month_day!AT552/100)</f>
        <v/>
      </c>
      <c r="EZ562" s="431" t="str">
        <f>IF(_tag_month_day!AU552="","",_tag_month_day!AU552/100)</f>
        <v/>
      </c>
      <c r="FA562" s="431" t="str">
        <f>IF(_tag_month_day!AV552="","",_tag_month_day!AV552/100)</f>
        <v/>
      </c>
      <c r="FB562" s="431" t="str">
        <f>IF(_tag_month_day!AW552="","",_tag_month_day!AW552/100)</f>
        <v/>
      </c>
      <c r="FC562" s="431" t="str">
        <f>IF(_tag_month_day!AX552="","",_tag_month_day!AX552/100)</f>
        <v/>
      </c>
      <c r="FD562" s="449" t="str">
        <f>IF(_tag_month_day!AY552="","",_tag_month_day!AY552/100)</f>
        <v/>
      </c>
      <c r="FE562" s="449" t="str">
        <f>IF(_tag_month_day!AZ552="","",_tag_month_day!AZ552/100)</f>
        <v/>
      </c>
      <c r="FF562" s="449" t="str">
        <f>IF(_tag_month_day!BA552="","",_tag_month_day!BA552/100)</f>
        <v/>
      </c>
      <c r="FG562" s="449" t="str">
        <f>IF(_tag_month_day!BB552="","",_tag_month_day!BB552/100)</f>
        <v/>
      </c>
      <c r="FH562" s="467" t="str">
        <f>IF(_tag_month_day!BC552="","",_tag_month_day!BC552/100)</f>
        <v/>
      </c>
      <c r="FI562" s="449">
        <f>FI561</f>
        <v>0.40999999999999998</v>
      </c>
      <c r="FJ562" s="449">
        <f>FJ561</f>
        <v>0.11</v>
      </c>
      <c r="FK562" s="449">
        <f>FK561</f>
        <v>0.014999999999999999</v>
      </c>
      <c r="FL562" s="449">
        <f>FL561</f>
        <v>0</v>
      </c>
      <c r="FM562" s="467">
        <f>FM561</f>
        <v>0.0001</v>
      </c>
      <c r="FN562" s="449">
        <f>FN561</f>
        <v>0.32000000000000001</v>
      </c>
      <c r="FO562" s="449">
        <f>FO561</f>
        <v>0.20000000000000001</v>
      </c>
      <c r="FP562" s="449">
        <f>FP561</f>
        <v>0.01</v>
      </c>
      <c r="FQ562" s="449">
        <f>FQ561</f>
        <v>0</v>
      </c>
      <c r="FR562" s="467">
        <f>FR561</f>
        <v>0.0001</v>
      </c>
      <c r="FS562" s="449" t="str">
        <f>IF(_tag_month_day!BD552="","",_tag_month_day!BD552/100)</f>
        <v/>
      </c>
      <c r="FT562" s="449" t="str">
        <f>IF(_tag_month_day!BE552="","",_tag_month_day!BE552/100)</f>
        <v/>
      </c>
      <c r="FU562" s="449" t="str">
        <f>IF(_tag_month_day!BF552="","",_tag_month_day!BF552/100)</f>
        <v/>
      </c>
      <c r="FV562" s="449" t="str">
        <f>IF(_tag_month_day!BG552="","",_tag_month_day!BG552/100)</f>
        <v/>
      </c>
      <c r="FW562" s="467" t="str">
        <f>IF(_tag_month_day!BH552="","",_tag_month_day!BH552/100)</f>
        <v/>
      </c>
      <c r="FX562" s="449" t="str">
        <f>IF(_tag_month_day!BI552="","",_tag_month_day!BI552/100)</f>
        <v/>
      </c>
      <c r="FY562" s="449" t="str">
        <f>IF(_tag_month_day!BJ552="","",_tag_month_day!BJ552/100)</f>
        <v/>
      </c>
      <c r="FZ562" s="468" t="str">
        <f>IF(_tag_month_day!BK552="","",_tag_month_day!BK552/100)</f>
        <v/>
      </c>
      <c r="GA562" s="449" t="str">
        <f>IF(_tag_month_day!BL552="","",_tag_month_day!BL552/100)</f>
        <v/>
      </c>
      <c r="GB562" s="467" t="str">
        <f>IF(_tag_month_day!BM552="","",_tag_month_day!BM552/100)</f>
        <v/>
      </c>
      <c r="GC562" s="431" t="str">
        <f>IF(_tag_month_day!BN552="","",_tag_month_day!BN552/100)</f>
        <v/>
      </c>
      <c r="GD562" s="431" t="str">
        <f>IF(_tag_month_day!BO552="","",_tag_month_day!BO552/100)</f>
        <v/>
      </c>
      <c r="GE562" s="431" t="str">
        <f>IF(_tag_month_day!BP552="","",_tag_month_day!BP552/100)</f>
        <v/>
      </c>
      <c r="GF562" s="431" t="str">
        <f>IF(_tag_month_day!BQ552="","",_tag_month_day!BQ552/100)</f>
        <v/>
      </c>
      <c r="GG562" s="431" t="str">
        <f>IF(_tag_month_day!BR552="","",_tag_month_day!BR552/100)</f>
        <v/>
      </c>
      <c r="GH562" s="431" t="str">
        <f>IF(_tag_month_day!BS552="","",_tag_month_day!BS552/100)</f>
        <v/>
      </c>
      <c r="GI562" s="467" t="str">
        <f>IF(_tag_month_day!BT552="","",_tag_month_day!BT552/100)</f>
        <v/>
      </c>
      <c r="GJ562" s="469" t="str">
        <f>IF(_tag_month_day!BU552="","",_tag_month_day!BU552/100)</f>
        <v/>
      </c>
      <c r="GK562" s="470">
        <f>GK561</f>
        <v>0.070000000000000007</v>
      </c>
      <c r="GL562" s="470">
        <f>GL561</f>
        <v>0.029999999999999999</v>
      </c>
      <c r="GM562" s="471" t="str">
        <f>IF(_tag_month_day!BX552="","",_tag_month_day!BX552/100)</f>
        <v/>
      </c>
      <c r="GN562" s="470">
        <f>GN561</f>
        <v>0.070000000000000007</v>
      </c>
      <c r="GO562" s="470">
        <f>GO561</f>
        <v>0.029999999999999999</v>
      </c>
      <c r="GP562" s="470">
        <f>GP561</f>
        <v>0.089999999999999997</v>
      </c>
      <c r="GQ562" s="470">
        <f>GQ561</f>
        <v>0.029999999999999999</v>
      </c>
      <c r="GR562" s="471" t="str">
        <f>IF(_tag_month_day!CA552="","",_tag_month_day!CA552/100)</f>
        <v/>
      </c>
      <c r="GS562" s="472">
        <f>GS561</f>
        <v>0.95299999999999996</v>
      </c>
      <c r="GT562" s="472">
        <f>GT561</f>
        <v>0.55000000000000004</v>
      </c>
      <c r="GU562" s="472">
        <f>GU561</f>
        <v>0.55000000000000004</v>
      </c>
      <c r="GV562" s="472">
        <f>GV561</f>
        <v>0.55000000000000004</v>
      </c>
      <c r="GW562" s="472">
        <f>GW561</f>
        <v>0.5</v>
      </c>
      <c r="GX562" s="472">
        <f>GX561</f>
        <v>0.93500000000000005</v>
      </c>
      <c r="GY562" s="472">
        <f>GY561</f>
        <v>0.14999999999999999</v>
      </c>
      <c r="GZ562" s="472">
        <f>GZ561</f>
        <v>1</v>
      </c>
      <c r="HA562" s="474">
        <f>HA561</f>
        <v>0.047</v>
      </c>
      <c r="HB562" s="474">
        <f>HB561</f>
        <v>0.45000000000000001</v>
      </c>
      <c r="HC562" s="474">
        <f>HC561</f>
        <v>0.45000000000000001</v>
      </c>
      <c r="HD562" s="474">
        <f>HD561</f>
        <v>0.45000000000000001</v>
      </c>
      <c r="HE562" s="474">
        <f>HE561</f>
        <v>0.5</v>
      </c>
      <c r="HF562" s="474">
        <f>HF561</f>
        <v>0.065000000000000002</v>
      </c>
      <c r="HG562" s="474">
        <f>HG561</f>
        <v>0.84999999999999998</v>
      </c>
      <c r="HH562" s="474">
        <f>HH561</f>
        <v>0</v>
      </c>
      <c r="HI562" s="10">
        <f>IF(BZ562&lt;&gt;"",CK562-BV562,0)</f>
        <v>0</v>
      </c>
      <c r="HJ562" s="10" t="e">
        <f>IF(AJ562&gt;0,AH562-AJ562,0)</f>
        <v>#VALUE!</v>
      </c>
      <c r="HK562" s="466">
        <f>HK561</f>
        <v>0.84999999999999998</v>
      </c>
      <c r="HL562" s="424">
        <f>HL561</f>
        <v>550000</v>
      </c>
      <c r="HM562" s="424">
        <f>HM561</f>
        <v>480000</v>
      </c>
      <c r="HN562" s="465" t="e">
        <f>(DJ562*EZ562+DK562*FH562+DL562*FM562+DM562*FR562+DN562*FW562+DO562*GB562+DS562*GI562+DP562*GM562+DR562*GR562)*1000*2</f>
        <v>#VALUE!</v>
      </c>
      <c r="HO562" s="465" t="e">
        <f>HN562*HK562*$HO$2/HL562*1000000</f>
        <v>#VALUE!</v>
      </c>
      <c r="HP562" s="465" t="e">
        <f>HN562*HK562*$HP$2/HM562*1000000</f>
        <v>#VALUE!</v>
      </c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</row>
    <row customFormat="1" r="563" s="0">
      <c r="A563" s="420">
        <v>552</v>
      </c>
      <c r="B563" s="421">
        <f ca="1">IF(D563=D562,B562,IF(D563="夜班",B562+1,B562))</f>
        <v>43608</v>
      </c>
      <c r="C563" s="422">
        <f>C562</f>
        <v>0.041666666666666699</v>
      </c>
      <c r="D563" s="10" t="str">
        <f ca="1">IF(HOUR(G563)&lt;8,"夜班",IF(HOUR(G563)&lt;16,"白班",IF(HOUR(G563)&lt;24,"中班",0)))</f>
        <v>中班</v>
      </c>
      <c r="E563" s="10" t="e">
        <f ca="1">IF(F563=1,"甲",IF(F563=2,"乙",IF(F563=3,"丙",IF(F563=4,"丁",""))))</f>
        <v>#REF!</v>
      </c>
      <c r="F563" s="10" t="e">
        <f ca="1">SUMPRODUCT((成本日报!$A$3:$A$95=计划!B563)*(成本日报!$B$3:$B$95=计划!$D563),成本日报!$C$3:$C$95)</f>
        <v>#REF!</v>
      </c>
      <c r="G563" s="423">
        <f ca="1">G562+C562</f>
        <v>43608.958333331997</v>
      </c>
      <c r="H563" s="423">
        <f ca="1">$G563+$C563/60*10+$C563*0</f>
        <v>43608.965277776442</v>
      </c>
      <c r="I563" s="423">
        <f ca="1">$G563+$C563/60*18+$C563*0</f>
        <v>43608.970833331994</v>
      </c>
      <c r="J563" s="423">
        <f ca="1">$G563+$C563/60*0+$C563*1</f>
        <v>43608.999999998661</v>
      </c>
      <c r="K563" s="423">
        <f ca="1">$G563+$C563/60*30+$C563*2</f>
        <v>43609.062499998668</v>
      </c>
      <c r="L563" s="423">
        <f ca="1">$G563+$C563/60*0+$C563*3</f>
        <v>43609.083333331997</v>
      </c>
      <c r="M563" s="424" t="str">
        <f>IF(_tag_month_day!A553="","",_tag_month_day!A553)</f>
        <v/>
      </c>
      <c r="N563" s="424" t="str">
        <f>IF(_tag_month_day!B553="","",_tag_month_day!B553)</f>
        <v/>
      </c>
      <c r="O563" s="425" t="e">
        <f>IF(M563+N563=0,"",M563+N563)</f>
        <v>#VALUE!</v>
      </c>
      <c r="P563" s="424" t="str">
        <f>IF(_tag_month_day!C553="","",_tag_month_day!C553)</f>
        <v/>
      </c>
      <c r="Q563" s="424" t="str">
        <f>IF(_tag_month_day!D553="","",_tag_month_day!D553)</f>
        <v/>
      </c>
      <c r="R563" s="426" t="str">
        <f>IF(_tag_month_day!CB553="","",_tag_month_day!CB553/100)</f>
        <v/>
      </c>
      <c r="S563" s="427" t="str">
        <f>IF(_tag_month_day!E553="","",_tag_month_day!E553)</f>
        <v/>
      </c>
      <c r="T563" s="427" t="str">
        <f>IF(_tag_month_day!F553="","",_tag_month_day!F553)</f>
        <v/>
      </c>
      <c r="U563" s="428" t="e">
        <f>S563+T563</f>
        <v>#VALUE!</v>
      </c>
      <c r="V563" s="429" t="e">
        <f>U563/AJ563</f>
        <v>#VALUE!</v>
      </c>
      <c r="W563" s="430" t="str">
        <f>IF(_jhy_month_day!A553="","",_jhy_month_day!A553)</f>
        <v/>
      </c>
      <c r="X563" s="431" t="str">
        <f>IF(_jhy_month_day!B553="","",_jhy_month_day!B553/100)</f>
        <v/>
      </c>
      <c r="Y563" s="431" t="str">
        <f>IF(_jhy_month_day!C553="","",_jhy_month_day!C553/100)</f>
        <v/>
      </c>
      <c r="Z563" s="432">
        <f>Z559+1</f>
        <v>138</v>
      </c>
      <c r="AA563" s="433" t="str">
        <f>IF(_tag_month_day!G553="","",_tag_month_day!G553/100)</f>
        <v/>
      </c>
      <c r="AB563" s="433" t="str">
        <f>IF(_tag_month_day!H553="","",_tag_month_day!H553/100)</f>
        <v/>
      </c>
      <c r="AC563" s="434">
        <f>IF(X563="",AC562,BK563*($AV562*X563+$AW562*FD562+$AX562*FI562+$AY562*FN562+$AZ562*FS562+$BA562*FX562+$BG562*GE562)/(AV562*Y563+AX562*FK562+AW562*FF562+AY562*FP562+AZ562*FU562+BA562*FZ562+BG562*GG562+BB562*GK562+BC562*GN562+BD562*GP562))</f>
        <v>1.59963432013121</v>
      </c>
      <c r="AD563" s="435" t="str">
        <f>IF(AC563=AC562,"",AC563-AC562)</f>
        <v/>
      </c>
      <c r="AE563" s="436" t="str">
        <f>IF(1-AF563=0,"",(1-AF563))</f>
        <v/>
      </c>
      <c r="AF563" s="437">
        <v>1</v>
      </c>
      <c r="AG563" s="10" t="str">
        <f>AG562</f>
        <v>9A3</v>
      </c>
      <c r="AH563" s="438" t="str">
        <f>AH562</f>
        <v/>
      </c>
      <c r="AI563" s="424"/>
      <c r="AJ563" s="10" t="str">
        <f>IF(_tag_month_day!I553="","",_tag_month_day!I553)</f>
        <v/>
      </c>
      <c r="AK563" s="440"/>
      <c r="AL563" s="440"/>
      <c r="AM563" s="440"/>
      <c r="AN563" s="441">
        <f>AN562</f>
        <v>2</v>
      </c>
      <c r="AO563" s="441">
        <f>AO562</f>
        <v>8</v>
      </c>
      <c r="AP563" s="442" t="e">
        <f>(IF(AN563=0,AS562,AS562*(1+AO563/AN563)/(AR563+AO563/AN563)))+AT563</f>
        <v>#VALUE!</v>
      </c>
      <c r="AQ563" s="443" t="str">
        <f>IF(_tag_month_day!J553="","",_tag_month_day!J553/100)</f>
        <v/>
      </c>
      <c r="AR563" s="444">
        <f>AR562</f>
        <v>1.3</v>
      </c>
      <c r="AS563" s="445" t="e">
        <f>AQ563*(AN563*AR563+AO563)/(AN563+AO563)</f>
        <v>#VALUE!</v>
      </c>
      <c r="AT563" s="445" t="e">
        <f>(SUM(BE563:BF563)-SUM(BE562:BF562))*0.05</f>
        <v>#VALUE!</v>
      </c>
      <c r="AU563" s="446" t="str">
        <f>IF(_tag_month_day!CC553="","",IF(_tag_month_day!CC553&gt;0,_tag_month_day!CD553,_tag_month_day!CE553))</f>
        <v/>
      </c>
      <c r="AV563" s="447" t="str">
        <f>IF(_tag_month_day!L553="","",_tag_month_day!L553/100)</f>
        <v/>
      </c>
      <c r="AW563" s="431">
        <f>AW562</f>
        <v>0</v>
      </c>
      <c r="AX563" s="431">
        <f>AX562</f>
        <v>0</v>
      </c>
      <c r="AY563" s="431" t="str">
        <f>IF(_tag_month_day!M553="","",_tag_month_day!M553/100)</f>
        <v/>
      </c>
      <c r="AZ563" s="431" t="str">
        <f>IF(_tag_month_day!N553="","",_tag_month_day!N553/100)</f>
        <v/>
      </c>
      <c r="BA563" s="431" t="str">
        <f>IF(_tag_month_day!O553="","",_tag_month_day!O553/100)</f>
        <v/>
      </c>
      <c r="BB563" s="448" t="str">
        <f>IF(_tag_month_day!P553="","",_tag_month_day!P553/100)</f>
        <v/>
      </c>
      <c r="BC563" s="448">
        <f>BC562</f>
        <v>0</v>
      </c>
      <c r="BD563" s="448" t="str">
        <f>IF(_tag_month_day!Q553="","",_tag_month_day!Q553/100)</f>
        <v/>
      </c>
      <c r="BE563" s="449" t="str">
        <f>IF(_tag_month_day!R553="","",_tag_month_day!R553/100)</f>
        <v/>
      </c>
      <c r="BF563" s="388" t="e">
        <f>(AU563*(100+BE563*100))/(AJ563-AU563)/100</f>
        <v>#VALUE!</v>
      </c>
      <c r="BG563" s="450" t="e">
        <f>BE563+BF563</f>
        <v>#VALUE!</v>
      </c>
      <c r="BH563" s="451" t="e">
        <f>SUM(AV563:BF563)</f>
        <v>#VALUE!</v>
      </c>
      <c r="BI563" s="452" t="e">
        <f>IF(CX563=0,BI562,(DK563*查询!$R$5+DL563*查询!$Q$5+DM563*查询!$N$5+DN563*查询!$O$5+DO563*查询!$P$5)*AF563/CX563)</f>
        <v>#VALUE!</v>
      </c>
      <c r="BJ563" s="452" t="e">
        <f>IF(CX563=0,BJ562,(DP563*查询!$S$5+DQ563*查询!$T$5+DR563*查询!$U$5)*AF563/CX563)</f>
        <v>#VALUE!</v>
      </c>
      <c r="BK563" s="452">
        <f>BK562</f>
        <v>1</v>
      </c>
      <c r="BL563" s="453" t="e">
        <f>SUMPRODUCT((AV563:BA563)*(GS563:GX563))/((GS563:GX563)+SUM(BB563:BD563)*GY563+BG563*GZ563)</f>
        <v>#VALUE!</v>
      </c>
      <c r="BM563" s="453" t="e">
        <f>BK563*($AV563*FB563+$AW563*FD563+$AX563*FI563+$AY563*FN563+$AZ563*FS563+$BA563*FX563+$BG563*GE563)/(AV563*EY563+AX563*FK563+AW563*FF563+AY563*FP563+AZ563*FU563+BA563*FZ563+BG563*GG563+BB563*GK563+BC563*GN563+BD563*GP563)</f>
        <v>#VALUE!</v>
      </c>
      <c r="BN563" s="453" t="e">
        <f>($AV563*FC563+$AX563*FJ563+$AW563*FE563+$AY563*FO563+$AZ563*FT563+$BA563*FY563+$BG563*GF563)/($AV563*FA563+BG563*GH563+BB563*GL563+BC563*GO563+BD563*GQ563+BA563*GA563)</f>
        <v>#VALUE!</v>
      </c>
      <c r="BO563" s="454" t="e">
        <f>SUMPRODUCT(AV563:BA563*GS563:GX563)/(GS563:GX563+(BB563+BC563+BD563)*GY563+BG563)</f>
        <v>#VALUE!</v>
      </c>
      <c r="BP563" s="454" t="e">
        <f>SUMPRODUCT(AV563:BA563*GS563:GX563)/(GS563:GX563+(BB563+BC563+BD563)*GY563+BG563)</f>
        <v>#VALUE!</v>
      </c>
      <c r="BQ563" s="454" t="e">
        <f>SUMPRODUCT(AV563:BA563*GS563:GX563)/(GS563:GX563+(BB563+BC563+BD563)*GY563+BG563)</f>
        <v>#VALUE!</v>
      </c>
      <c r="BR563" s="453" t="str">
        <f>IF(_tag_month_day!T553="","",_tag_month_day!T553)</f>
        <v/>
      </c>
      <c r="BS563" s="453" t="str">
        <f>IF(_tag_month_day!U553="","",_tag_month_day!U553)</f>
        <v/>
      </c>
      <c r="BT563" s="455" t="str">
        <f>IF(CK563="","",IF((CK563&gt;=BV563-0.12)*(CK563&lt;=BV563+0.12),"合格","不合格"))</f>
        <v/>
      </c>
      <c r="BU563" s="456" t="str">
        <f>IF(_tag_month_day!V553="","",_tag_month_day!V553)</f>
        <v/>
      </c>
      <c r="BV563" s="457" t="str">
        <f>IF(_tag_month_day!W553="","",_tag_month_day!W553)</f>
        <v/>
      </c>
      <c r="BW563" s="458" t="str">
        <f>IF(_tag_month_day!X553="","",_tag_month_day!X553)</f>
        <v/>
      </c>
      <c r="BX563" s="458" t="str">
        <f>IF(_tag_month_day!Y553="","",_tag_month_day!Y553)</f>
        <v/>
      </c>
      <c r="BY563" s="459">
        <f ca="1">L563</f>
        <v>43609.083333331997</v>
      </c>
      <c r="BZ563" s="460"/>
      <c r="CA563" s="461"/>
      <c r="CB563" s="424" t="str">
        <f>IF(_tag_month_day!Z553="","",_tag_month_day!Z553)</f>
        <v/>
      </c>
      <c r="CC563" s="424" t="str">
        <f>IF(_tag_month_day!AA553="","",_tag_month_day!AA553)</f>
        <v/>
      </c>
      <c r="CD563" s="424" t="str">
        <f>IF(_tag_month_day!AB553="","",_tag_month_day!AB553)</f>
        <v/>
      </c>
      <c r="CE563" s="424" t="str">
        <f>IF(_tag_month_day!AC553="","",_tag_month_day!AC553)</f>
        <v/>
      </c>
      <c r="CF563" s="424" t="str">
        <f>IF(_tag_month_day!AD553="","",_tag_month_day!AD553)</f>
        <v/>
      </c>
      <c r="CG563" s="424" t="str">
        <f>IF(_tag_month_day!AE553="","",_tag_month_day!AE553)</f>
        <v/>
      </c>
      <c r="CH563" s="424" t="str">
        <f>IF(_tag_month_day!AF553="","",_tag_month_day!AF553)</f>
        <v/>
      </c>
      <c r="CI563" s="424" t="str">
        <f>IF(_tag_month_day!AG553="","",_tag_month_day!AG553)</f>
        <v/>
      </c>
      <c r="CJ563" s="424" t="str">
        <f>IF(_tag_month_day!AH553="","",_tag_month_day!AH553)</f>
        <v/>
      </c>
      <c r="CK563" s="424" t="str">
        <f>IF(_tag_month_day!AI553="","",_tag_month_day!AI553)</f>
        <v/>
      </c>
      <c r="CL563" s="4" t="str">
        <f>IF(_tag_month_day!AJ553="","",_tag_month_day!AJ553)</f>
        <v/>
      </c>
      <c r="CM563" s="4" t="str">
        <f>IF(_tag_month_day!AK553="","",_tag_month_day!AK553)</f>
        <v/>
      </c>
      <c r="CN563" s="4" t="str">
        <f>IF(_tag_month_day!AL553="","",_tag_month_day!AL553)</f>
        <v/>
      </c>
      <c r="CO563" s="4" t="str">
        <f>IF(_tag_month_day!AM553="","",_tag_month_day!AM553)</f>
        <v/>
      </c>
      <c r="CP563" s="4" t="str">
        <f>IF(_tag_month_day!AN553="","",_tag_month_day!AN553)</f>
        <v/>
      </c>
      <c r="CQ563" s="4" t="str">
        <f>IF(_tag_month_day!AO553="","",_tag_month_day!AO553)</f>
        <v/>
      </c>
      <c r="CR563" s="462" t="str">
        <f>IF(_tag_month_day!AP553="","",_tag_month_day!AP553)</f>
        <v/>
      </c>
      <c r="CS563" s="463" t="str">
        <f>IF(_tag_month_day!AQ553="","",_tag_month_day!AQ553)</f>
        <v/>
      </c>
      <c r="CT563" s="4" t="str">
        <f>IF(_tag_month_day!AR553="","",_tag_month_day!AR553)</f>
        <v/>
      </c>
      <c r="CU563" s="464" t="e">
        <f>DU563/AJ563</f>
        <v>#VALUE!</v>
      </c>
      <c r="CV563" s="451" t="e">
        <f>BG563/BH563</f>
        <v>#VALUE!</v>
      </c>
      <c r="CW563" s="465" t="e">
        <f>AJ563*(1-CV563)*CU563*AF563</f>
        <v>#VALUE!</v>
      </c>
      <c r="CX563" s="465" t="e">
        <f>CW563*94%</f>
        <v>#VALUE!</v>
      </c>
      <c r="CY563" s="466" t="e">
        <f>IF(CX563=0,0,DS563/(DS563+CX563))</f>
        <v>#VALUE!</v>
      </c>
      <c r="CZ563" s="465" t="e">
        <f>$AJ563*EF563</f>
        <v>#VALUE!</v>
      </c>
      <c r="DA563" s="465" t="e">
        <f>$AJ563*EG563</f>
        <v>#VALUE!</v>
      </c>
      <c r="DB563" s="465" t="e">
        <f>$AJ563*EH563</f>
        <v>#VALUE!</v>
      </c>
      <c r="DC563" s="465" t="e">
        <f>$AJ563*EI563</f>
        <v>#VALUE!</v>
      </c>
      <c r="DD563" s="465" t="e">
        <f>$AJ563*EJ563</f>
        <v>#VALUE!</v>
      </c>
      <c r="DE563" s="465" t="e">
        <f>$AJ563*EK563</f>
        <v>#VALUE!</v>
      </c>
      <c r="DF563" s="465" t="e">
        <f>$AJ563*EL563</f>
        <v>#VALUE!</v>
      </c>
      <c r="DG563" s="465" t="e">
        <f>$AJ563*EM563</f>
        <v>#VALUE!</v>
      </c>
      <c r="DH563" s="465" t="e">
        <f>$AJ563*EN563</f>
        <v>#VALUE!</v>
      </c>
      <c r="DI563" s="465" t="e">
        <f>$AJ563*EO563</f>
        <v>#VALUE!</v>
      </c>
      <c r="DJ563" s="465" t="e">
        <f>CZ563*(1-EP563)</f>
        <v>#VALUE!</v>
      </c>
      <c r="DK563" s="465" t="e">
        <f>DA563*(1-ER563)</f>
        <v>#VALUE!</v>
      </c>
      <c r="DL563" s="465" t="e">
        <f>DB563*(1-EQ563)</f>
        <v>#VALUE!</v>
      </c>
      <c r="DM563" s="465" t="e">
        <f>DC563*(1-ES563)</f>
        <v>#VALUE!</v>
      </c>
      <c r="DN563" s="465" t="e">
        <f>DD563*(1-ET563)</f>
        <v>#VALUE!</v>
      </c>
      <c r="DO563" s="465" t="e">
        <f>DE563</f>
        <v>#VALUE!</v>
      </c>
      <c r="DP563" s="465" t="e">
        <f>DF563*(1-EU563)</f>
        <v>#VALUE!</v>
      </c>
      <c r="DQ563" s="465" t="e">
        <f>DG563*(1-EV563)</f>
        <v>#VALUE!</v>
      </c>
      <c r="DR563" s="465" t="e">
        <f>DH563*(1-EW563)</f>
        <v>#VALUE!</v>
      </c>
      <c r="DS563" s="465" t="e">
        <f>DI563</f>
        <v>#VALUE!</v>
      </c>
      <c r="DT563" s="465" t="e">
        <f>SUM(DJ563:DS563)</f>
        <v>#VALUE!</v>
      </c>
      <c r="DU563" s="465" t="e">
        <f>(GS563:GX563)+(DP563+DQ563+DR563)*GY563+DS563</f>
        <v>#VALUE!</v>
      </c>
      <c r="DV563" s="451" t="e">
        <f>AV563/$BH563/(1-EP563)</f>
        <v>#VALUE!</v>
      </c>
      <c r="DW563" s="451" t="e">
        <f>AW563/$BH563/(1-ER563)</f>
        <v>#VALUE!</v>
      </c>
      <c r="DX563" s="451" t="e">
        <f>AX563/$BH563/(1-EQ563)</f>
        <v>#VALUE!</v>
      </c>
      <c r="DY563" s="451" t="e">
        <f>AY563/$BH563/(1-ES563)</f>
        <v>#VALUE!</v>
      </c>
      <c r="DZ563" s="451" t="e">
        <f>AZ563/$BH563/(1-ET563)</f>
        <v>#VALUE!</v>
      </c>
      <c r="EA563" s="451" t="e">
        <f>BA563/$BH563/(1-AX563)</f>
        <v>#VALUE!</v>
      </c>
      <c r="EB563" s="451" t="e">
        <f>BB563/$BH563/(1-EU563)</f>
        <v>#VALUE!</v>
      </c>
      <c r="EC563" s="451" t="e">
        <f>BC563/$BH563/(1-EV563)</f>
        <v>#VALUE!</v>
      </c>
      <c r="ED563" s="451" t="e">
        <f>BD563/$BH563/(1-EW563)</f>
        <v>#VALUE!</v>
      </c>
      <c r="EE563" s="451" t="e">
        <f>BG563/BH563</f>
        <v>#VALUE!</v>
      </c>
      <c r="EF563" s="451" t="e">
        <f>DV563/SUM($DV563:$EE563)</f>
        <v>#VALUE!</v>
      </c>
      <c r="EG563" s="451" t="e">
        <f>DW563/SUM($DV563:$EE563)</f>
        <v>#VALUE!</v>
      </c>
      <c r="EH563" s="451" t="e">
        <f>DX563/SUM($DV563:$EE563)</f>
        <v>#VALUE!</v>
      </c>
      <c r="EI563" s="451" t="e">
        <f>DY563/SUM($DV563:$EE563)</f>
        <v>#VALUE!</v>
      </c>
      <c r="EJ563" s="451" t="e">
        <f>DZ563/SUM($DV563:$EE563)</f>
        <v>#VALUE!</v>
      </c>
      <c r="EK563" s="451" t="e">
        <f>EA563/SUM($DV563:$EE563)</f>
        <v>#VALUE!</v>
      </c>
      <c r="EL563" s="451" t="e">
        <f>EB563/SUM($DV563:$EE563)</f>
        <v>#VALUE!</v>
      </c>
      <c r="EM563" s="451" t="e">
        <f>EC563/SUM($DV563:$EE563)</f>
        <v>#VALUE!</v>
      </c>
      <c r="EN563" s="451" t="e">
        <f>ED563/SUM($DV563:$EE563)</f>
        <v>#VALUE!</v>
      </c>
      <c r="EO563" s="451" t="e">
        <f>EE563/SUM($DV563:$EE563)</f>
        <v>#VALUE!</v>
      </c>
      <c r="EP563" s="450">
        <f>EP562</f>
        <v>0.080000000000000002</v>
      </c>
      <c r="EQ563" s="450">
        <f>EQ562</f>
        <v>0.014999999999999999</v>
      </c>
      <c r="ER563" s="450">
        <f>ER562</f>
        <v>0.014999999999999999</v>
      </c>
      <c r="ES563" s="450">
        <f>ES562</f>
        <v>0.014999999999999999</v>
      </c>
      <c r="ET563" s="450">
        <f>ET562</f>
        <v>0.014999999999999999</v>
      </c>
      <c r="EU563" s="450">
        <f>EU562</f>
        <v>0.089999999999999997</v>
      </c>
      <c r="EV563" s="450">
        <f>EV562</f>
        <v>0.089999999999999997</v>
      </c>
      <c r="EW563" s="450">
        <f>EW562</f>
        <v>0.089999999999999997</v>
      </c>
      <c r="EX563" s="431" t="str">
        <f>IF(_tag_month_day!AS553="","",_tag_month_day!AS553/100)</f>
        <v/>
      </c>
      <c r="EY563" s="431" t="str">
        <f>IF(_tag_month_day!AT553="","",_tag_month_day!AT553/100)</f>
        <v/>
      </c>
      <c r="EZ563" s="431" t="str">
        <f>IF(_tag_month_day!AU553="","",_tag_month_day!AU553/100)</f>
        <v/>
      </c>
      <c r="FA563" s="431" t="str">
        <f>IF(_tag_month_day!AV553="","",_tag_month_day!AV553/100)</f>
        <v/>
      </c>
      <c r="FB563" s="431" t="str">
        <f>IF(_tag_month_day!AW553="","",_tag_month_day!AW553/100)</f>
        <v/>
      </c>
      <c r="FC563" s="431" t="str">
        <f>IF(_tag_month_day!AX553="","",_tag_month_day!AX553/100)</f>
        <v/>
      </c>
      <c r="FD563" s="449" t="str">
        <f>IF(_tag_month_day!AY553="","",_tag_month_day!AY553/100)</f>
        <v/>
      </c>
      <c r="FE563" s="449" t="str">
        <f>IF(_tag_month_day!AZ553="","",_tag_month_day!AZ553/100)</f>
        <v/>
      </c>
      <c r="FF563" s="449" t="str">
        <f>IF(_tag_month_day!BA553="","",_tag_month_day!BA553/100)</f>
        <v/>
      </c>
      <c r="FG563" s="449" t="str">
        <f>IF(_tag_month_day!BB553="","",_tag_month_day!BB553/100)</f>
        <v/>
      </c>
      <c r="FH563" s="467" t="str">
        <f>IF(_tag_month_day!BC553="","",_tag_month_day!BC553/100)</f>
        <v/>
      </c>
      <c r="FI563" s="449">
        <f>FI562</f>
        <v>0.40999999999999998</v>
      </c>
      <c r="FJ563" s="449">
        <f>FJ562</f>
        <v>0.11</v>
      </c>
      <c r="FK563" s="449">
        <f>FK562</f>
        <v>0.014999999999999999</v>
      </c>
      <c r="FL563" s="449">
        <f>FL562</f>
        <v>0</v>
      </c>
      <c r="FM563" s="467">
        <f>FM562</f>
        <v>0.0001</v>
      </c>
      <c r="FN563" s="449">
        <f>FN562</f>
        <v>0.32000000000000001</v>
      </c>
      <c r="FO563" s="449">
        <f>FO562</f>
        <v>0.20000000000000001</v>
      </c>
      <c r="FP563" s="449">
        <f>FP562</f>
        <v>0.01</v>
      </c>
      <c r="FQ563" s="449">
        <f>FQ562</f>
        <v>0</v>
      </c>
      <c r="FR563" s="467">
        <f>FR562</f>
        <v>0.0001</v>
      </c>
      <c r="FS563" s="449" t="str">
        <f>IF(_tag_month_day!BD553="","",_tag_month_day!BD553/100)</f>
        <v/>
      </c>
      <c r="FT563" s="449" t="str">
        <f>IF(_tag_month_day!BE553="","",_tag_month_day!BE553/100)</f>
        <v/>
      </c>
      <c r="FU563" s="449" t="str">
        <f>IF(_tag_month_day!BF553="","",_tag_month_day!BF553/100)</f>
        <v/>
      </c>
      <c r="FV563" s="449" t="str">
        <f>IF(_tag_month_day!BG553="","",_tag_month_day!BG553/100)</f>
        <v/>
      </c>
      <c r="FW563" s="467" t="str">
        <f>IF(_tag_month_day!BH553="","",_tag_month_day!BH553/100)</f>
        <v/>
      </c>
      <c r="FX563" s="449" t="str">
        <f>IF(_tag_month_day!BI553="","",_tag_month_day!BI553/100)</f>
        <v/>
      </c>
      <c r="FY563" s="449" t="str">
        <f>IF(_tag_month_day!BJ553="","",_tag_month_day!BJ553/100)</f>
        <v/>
      </c>
      <c r="FZ563" s="468" t="str">
        <f>IF(_tag_month_day!BK553="","",_tag_month_day!BK553/100)</f>
        <v/>
      </c>
      <c r="GA563" s="449" t="str">
        <f>IF(_tag_month_day!BL553="","",_tag_month_day!BL553/100)</f>
        <v/>
      </c>
      <c r="GB563" s="467" t="str">
        <f>IF(_tag_month_day!BM553="","",_tag_month_day!BM553/100)</f>
        <v/>
      </c>
      <c r="GC563" s="431" t="str">
        <f>IF(_tag_month_day!BN553="","",_tag_month_day!BN553/100)</f>
        <v/>
      </c>
      <c r="GD563" s="431" t="str">
        <f>IF(_tag_month_day!BO553="","",_tag_month_day!BO553/100)</f>
        <v/>
      </c>
      <c r="GE563" s="431" t="str">
        <f>IF(_tag_month_day!BP553="","",_tag_month_day!BP553/100)</f>
        <v/>
      </c>
      <c r="GF563" s="431" t="str">
        <f>IF(_tag_month_day!BQ553="","",_tag_month_day!BQ553/100)</f>
        <v/>
      </c>
      <c r="GG563" s="431" t="str">
        <f>IF(_tag_month_day!BR553="","",_tag_month_day!BR553/100)</f>
        <v/>
      </c>
      <c r="GH563" s="431" t="str">
        <f>IF(_tag_month_day!BS553="","",_tag_month_day!BS553/100)</f>
        <v/>
      </c>
      <c r="GI563" s="467" t="str">
        <f>IF(_tag_month_day!BT553="","",_tag_month_day!BT553/100)</f>
        <v/>
      </c>
      <c r="GJ563" s="469" t="str">
        <f>IF(_tag_month_day!BU553="","",_tag_month_day!BU553/100)</f>
        <v/>
      </c>
      <c r="GK563" s="470">
        <f>GK562</f>
        <v>0.070000000000000007</v>
      </c>
      <c r="GL563" s="470">
        <f>GL562</f>
        <v>0.029999999999999999</v>
      </c>
      <c r="GM563" s="471" t="str">
        <f>IF(_tag_month_day!BX553="","",_tag_month_day!BX553/100)</f>
        <v/>
      </c>
      <c r="GN563" s="470">
        <f>GN562</f>
        <v>0.070000000000000007</v>
      </c>
      <c r="GO563" s="470">
        <f>GO562</f>
        <v>0.029999999999999999</v>
      </c>
      <c r="GP563" s="470">
        <f>GP562</f>
        <v>0.089999999999999997</v>
      </c>
      <c r="GQ563" s="470">
        <f>GQ562</f>
        <v>0.029999999999999999</v>
      </c>
      <c r="GR563" s="471" t="str">
        <f>IF(_tag_month_day!CA553="","",_tag_month_day!CA553/100)</f>
        <v/>
      </c>
      <c r="GS563" s="472">
        <f>GS562</f>
        <v>0.95299999999999996</v>
      </c>
      <c r="GT563" s="472">
        <f>GT562</f>
        <v>0.55000000000000004</v>
      </c>
      <c r="GU563" s="472">
        <f>GU562</f>
        <v>0.55000000000000004</v>
      </c>
      <c r="GV563" s="472">
        <f>GV562</f>
        <v>0.55000000000000004</v>
      </c>
      <c r="GW563" s="472">
        <f>GW562</f>
        <v>0.5</v>
      </c>
      <c r="GX563" s="472">
        <f>GX562</f>
        <v>0.93500000000000005</v>
      </c>
      <c r="GY563" s="472">
        <f>GY562</f>
        <v>0.14999999999999999</v>
      </c>
      <c r="GZ563" s="472">
        <f>GZ562</f>
        <v>1</v>
      </c>
      <c r="HA563" s="474">
        <f>HA562</f>
        <v>0.047</v>
      </c>
      <c r="HB563" s="474">
        <f>HB562</f>
        <v>0.45000000000000001</v>
      </c>
      <c r="HC563" s="474">
        <f>HC562</f>
        <v>0.45000000000000001</v>
      </c>
      <c r="HD563" s="474">
        <f>HD562</f>
        <v>0.45000000000000001</v>
      </c>
      <c r="HE563" s="474">
        <f>HE562</f>
        <v>0.5</v>
      </c>
      <c r="HF563" s="474">
        <f>HF562</f>
        <v>0.065000000000000002</v>
      </c>
      <c r="HG563" s="474">
        <f>HG562</f>
        <v>0.84999999999999998</v>
      </c>
      <c r="HH563" s="474">
        <f>HH562</f>
        <v>0</v>
      </c>
      <c r="HI563" s="10">
        <f>IF(BZ563&lt;&gt;"",CK563-BV563,0)</f>
        <v>0</v>
      </c>
      <c r="HJ563" s="10" t="e">
        <f>IF(AJ563&gt;0,AH563-AJ563,0)</f>
        <v>#VALUE!</v>
      </c>
      <c r="HK563" s="466">
        <f>HK562</f>
        <v>0.84999999999999998</v>
      </c>
      <c r="HL563" s="424">
        <f>HL562</f>
        <v>550000</v>
      </c>
      <c r="HM563" s="424">
        <f>HM562</f>
        <v>480000</v>
      </c>
      <c r="HN563" s="465" t="e">
        <f>(DJ563*EZ563+DK563*FH563+DL563*FM563+DM563*FR563+DN563*FW563+DO563*GB563+DS563*GI563+DP563*GM563+DR563*GR563)*1000*2</f>
        <v>#VALUE!</v>
      </c>
      <c r="HO563" s="465" t="e">
        <f>HN563*HK563*$HO$2/HL563*1000000</f>
        <v>#VALUE!</v>
      </c>
      <c r="HP563" s="465" t="e">
        <f>HN563*HK563*$HP$2/HM563*1000000</f>
        <v>#VALUE!</v>
      </c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</row>
    <row customFormat="1" r="564" s="0">
      <c r="A564" s="420">
        <v>553</v>
      </c>
      <c r="B564" s="421">
        <f ca="1">IF(D564=D563,B563,IF(D564="夜班",B563+1,B563))</f>
        <v>43608</v>
      </c>
      <c r="C564" s="422">
        <f>C563</f>
        <v>0.041666666666666699</v>
      </c>
      <c r="D564" s="10" t="str">
        <f ca="1">IF(HOUR(G564)&lt;8,"夜班",IF(HOUR(G564)&lt;16,"白班",IF(HOUR(G564)&lt;24,"中班",0)))</f>
        <v>中班</v>
      </c>
      <c r="E564" s="10" t="e">
        <f ca="1">IF(F564=1,"甲",IF(F564=2,"乙",IF(F564=3,"丙",IF(F564=4,"丁",""))))</f>
        <v>#REF!</v>
      </c>
      <c r="F564" s="10" t="e">
        <f ca="1">SUMPRODUCT((成本日报!$A$3:$A$95=计划!B564)*(成本日报!$B$3:$B$95=计划!$D564),成本日报!$C$3:$C$95)</f>
        <v>#REF!</v>
      </c>
      <c r="G564" s="423">
        <f ca="1">G563+C563</f>
        <v>43608.999999998661</v>
      </c>
      <c r="H564" s="423">
        <f ca="1">$G564+$C564/60*10+$C564*0</f>
        <v>43609.006944443106</v>
      </c>
      <c r="I564" s="423">
        <f ca="1">$G564+$C564/60*18+$C564*0</f>
        <v>43609.012499998658</v>
      </c>
      <c r="J564" s="423">
        <f ca="1">$G564+$C564/60*0+$C564*1</f>
        <v>43609.041666665325</v>
      </c>
      <c r="K564" s="423">
        <f ca="1">$G564+$C564/60*30+$C564*2</f>
        <v>43609.104166665333</v>
      </c>
      <c r="L564" s="423">
        <f ca="1">$G564+$C564/60*0+$C564*3</f>
        <v>43609.124999998661</v>
      </c>
      <c r="M564" s="424" t="str">
        <f>IF(_tag_month_day!A554="","",_tag_month_day!A554)</f>
        <v/>
      </c>
      <c r="N564" s="424" t="str">
        <f>IF(_tag_month_day!B554="","",_tag_month_day!B554)</f>
        <v/>
      </c>
      <c r="O564" s="425" t="e">
        <f>IF(M564+N564=0,"",M564+N564)</f>
        <v>#VALUE!</v>
      </c>
      <c r="P564" s="424" t="str">
        <f>IF(_tag_month_day!C554="","",_tag_month_day!C554)</f>
        <v/>
      </c>
      <c r="Q564" s="424" t="str">
        <f>IF(_tag_month_day!D554="","",_tag_month_day!D554)</f>
        <v/>
      </c>
      <c r="R564" s="426" t="str">
        <f>IF(_tag_month_day!CB554="","",_tag_month_day!CB554/100)</f>
        <v/>
      </c>
      <c r="S564" s="427" t="str">
        <f>IF(_tag_month_day!E554="","",_tag_month_day!E554)</f>
        <v/>
      </c>
      <c r="T564" s="427" t="str">
        <f>IF(_tag_month_day!F554="","",_tag_month_day!F554)</f>
        <v/>
      </c>
      <c r="U564" s="428" t="e">
        <f>S564+T564</f>
        <v>#VALUE!</v>
      </c>
      <c r="V564" s="429" t="e">
        <f>U564/AJ564</f>
        <v>#VALUE!</v>
      </c>
      <c r="W564" s="430" t="str">
        <f>IF(_jhy_month_day!A554="","",_jhy_month_day!A554)</f>
        <v/>
      </c>
      <c r="X564" s="431" t="str">
        <f>IF(_jhy_month_day!B554="","",_jhy_month_day!B554/100)</f>
        <v/>
      </c>
      <c r="Y564" s="431" t="str">
        <f>IF(_jhy_month_day!C554="","",_jhy_month_day!C554/100)</f>
        <v/>
      </c>
      <c r="Z564" s="432">
        <f>Z560+1</f>
        <v>139</v>
      </c>
      <c r="AA564" s="433" t="str">
        <f>IF(_tag_month_day!G554="","",_tag_month_day!G554/100)</f>
        <v/>
      </c>
      <c r="AB564" s="433" t="str">
        <f>IF(_tag_month_day!H554="","",_tag_month_day!H554/100)</f>
        <v/>
      </c>
      <c r="AC564" s="434">
        <f>IF(X564="",AC563,BK564*($AV563*X564+$AW563*FD563+$AX563*FI563+$AY563*FN563+$AZ563*FS563+$BA563*FX563+$BG563*GE563)/(AV563*Y564+AX563*FK563+AW563*FF563+AY563*FP563+AZ563*FU563+BA563*FZ563+BG563*GG563+BB563*GK563+BC563*GN563+BD563*GP563))</f>
        <v>1.59963432013121</v>
      </c>
      <c r="AD564" s="435" t="str">
        <f>IF(AC564=AC563,"",AC564-AC563)</f>
        <v/>
      </c>
      <c r="AE564" s="436" t="str">
        <f>IF(1-AF564=0,"",(1-AF564))</f>
        <v/>
      </c>
      <c r="AF564" s="437">
        <v>1</v>
      </c>
      <c r="AG564" s="10" t="str">
        <f>AG563</f>
        <v>9A3</v>
      </c>
      <c r="AH564" s="438" t="str">
        <f>AH563</f>
        <v/>
      </c>
      <c r="AI564" s="424"/>
      <c r="AJ564" s="10" t="str">
        <f>IF(_tag_month_day!I554="","",_tag_month_day!I554)</f>
        <v/>
      </c>
      <c r="AK564" s="440"/>
      <c r="AL564" s="440"/>
      <c r="AM564" s="440"/>
      <c r="AN564" s="441">
        <f>AN563</f>
        <v>2</v>
      </c>
      <c r="AO564" s="441">
        <f>AO563</f>
        <v>8</v>
      </c>
      <c r="AP564" s="442" t="e">
        <f>(IF(AN564=0,AS563,AS563*(1+AO564/AN564)/(AR564+AO564/AN564)))+AT564</f>
        <v>#VALUE!</v>
      </c>
      <c r="AQ564" s="443" t="str">
        <f>IF(_tag_month_day!J554="","",_tag_month_day!J554/100)</f>
        <v/>
      </c>
      <c r="AR564" s="444">
        <f>AR563</f>
        <v>1.3</v>
      </c>
      <c r="AS564" s="445" t="e">
        <f>AQ564*(AN564*AR564+AO564)/(AN564+AO564)</f>
        <v>#VALUE!</v>
      </c>
      <c r="AT564" s="445" t="e">
        <f>(SUM(BE564:BF564)-SUM(BE563:BF563))*0.05</f>
        <v>#VALUE!</v>
      </c>
      <c r="AU564" s="446" t="str">
        <f>IF(_tag_month_day!CC554="","",IF(_tag_month_day!CC554&gt;0,_tag_month_day!CD554,_tag_month_day!CE554))</f>
        <v/>
      </c>
      <c r="AV564" s="447" t="str">
        <f>IF(_tag_month_day!L554="","",_tag_month_day!L554/100)</f>
        <v/>
      </c>
      <c r="AW564" s="431">
        <f>AW563</f>
        <v>0</v>
      </c>
      <c r="AX564" s="431">
        <f>AX563</f>
        <v>0</v>
      </c>
      <c r="AY564" s="431" t="str">
        <f>IF(_tag_month_day!M554="","",_tag_month_day!M554/100)</f>
        <v/>
      </c>
      <c r="AZ564" s="431" t="str">
        <f>IF(_tag_month_day!N554="","",_tag_month_day!N554/100)</f>
        <v/>
      </c>
      <c r="BA564" s="431" t="str">
        <f>IF(_tag_month_day!O554="","",_tag_month_day!O554/100)</f>
        <v/>
      </c>
      <c r="BB564" s="448" t="str">
        <f>IF(_tag_month_day!P554="","",_tag_month_day!P554/100)</f>
        <v/>
      </c>
      <c r="BC564" s="448">
        <f>BC563</f>
        <v>0</v>
      </c>
      <c r="BD564" s="448" t="str">
        <f>IF(_tag_month_day!Q554="","",_tag_month_day!Q554/100)</f>
        <v/>
      </c>
      <c r="BE564" s="449" t="str">
        <f>IF(_tag_month_day!R554="","",_tag_month_day!R554/100)</f>
        <v/>
      </c>
      <c r="BF564" s="388" t="e">
        <f>(AU564*(100+BE564*100))/(AJ564-AU564)/100</f>
        <v>#VALUE!</v>
      </c>
      <c r="BG564" s="450" t="e">
        <f>BE564+BF564</f>
        <v>#VALUE!</v>
      </c>
      <c r="BH564" s="451" t="e">
        <f>SUM(AV564:BF564)</f>
        <v>#VALUE!</v>
      </c>
      <c r="BI564" s="452" t="e">
        <f>IF(CX564=0,BI563,(DK564*查询!$R$5+DL564*查询!$Q$5+DM564*查询!$N$5+DN564*查询!$O$5+DO564*查询!$P$5)*AF564/CX564)</f>
        <v>#VALUE!</v>
      </c>
      <c r="BJ564" s="452" t="e">
        <f>IF(CX564=0,BJ563,(DP564*查询!$S$5+DQ564*查询!$T$5+DR564*查询!$U$5)*AF564/CX564)</f>
        <v>#VALUE!</v>
      </c>
      <c r="BK564" s="452">
        <f>BK563</f>
        <v>1</v>
      </c>
      <c r="BL564" s="453" t="e">
        <f>SUMPRODUCT((AV564:BA564)*(GS564:GX564))/((GS564:GX564)+SUM(BB564:BD564)*GY564+BG564*GZ564)</f>
        <v>#VALUE!</v>
      </c>
      <c r="BM564" s="453" t="e">
        <f>BK564*($AV564*FB564+$AW564*FD564+$AX564*FI564+$AY564*FN564+$AZ564*FS564+$BA564*FX564+$BG564*GE564)/(AV564*EY564+AX564*FK564+AW564*FF564+AY564*FP564+AZ564*FU564+BA564*FZ564+BG564*GG564+BB564*GK564+BC564*GN564+BD564*GP564)</f>
        <v>#VALUE!</v>
      </c>
      <c r="BN564" s="453" t="e">
        <f>($AV564*FC564+$AX564*FJ564+$AW564*FE564+$AY564*FO564+$AZ564*FT564+$BA564*FY564+$BG564*GF564)/($AV564*FA564+BG564*GH564+BB564*GL564+BC564*GO564+BD564*GQ564+BA564*GA564)</f>
        <v>#VALUE!</v>
      </c>
      <c r="BO564" s="454" t="e">
        <f>SUMPRODUCT(AV564:BA564*GS564:GX564)/(GS564:GX564+(BB564+BC564+BD564)*GY564+BG564)</f>
        <v>#VALUE!</v>
      </c>
      <c r="BP564" s="454" t="e">
        <f>SUMPRODUCT(AV564:BA564*GS564:GX564)/(GS564:GX564+(BB564+BC564+BD564)*GY564+BG564)</f>
        <v>#VALUE!</v>
      </c>
      <c r="BQ564" s="454" t="e">
        <f>SUMPRODUCT(AV564:BA564*GS564:GX564)/(GS564:GX564+(BB564+BC564+BD564)*GY564+BG564)</f>
        <v>#VALUE!</v>
      </c>
      <c r="BR564" s="453" t="str">
        <f>IF(_tag_month_day!T554="","",_tag_month_day!T554)</f>
        <v/>
      </c>
      <c r="BS564" s="453" t="str">
        <f>IF(_tag_month_day!U554="","",_tag_month_day!U554)</f>
        <v/>
      </c>
      <c r="BT564" s="455" t="str">
        <f>IF(CK564="","",IF((CK564&gt;=BV564-0.12)*(CK564&lt;=BV564+0.12),"合格","不合格"))</f>
        <v/>
      </c>
      <c r="BU564" s="456" t="str">
        <f>IF(_tag_month_day!V554="","",_tag_month_day!V554)</f>
        <v/>
      </c>
      <c r="BV564" s="457" t="str">
        <f>IF(_tag_month_day!W554="","",_tag_month_day!W554)</f>
        <v/>
      </c>
      <c r="BW564" s="458" t="str">
        <f>IF(_tag_month_day!X554="","",_tag_month_day!X554)</f>
        <v/>
      </c>
      <c r="BX564" s="458" t="str">
        <f>IF(_tag_month_day!Y554="","",_tag_month_day!Y554)</f>
        <v/>
      </c>
      <c r="BY564" s="459">
        <f ca="1">L564</f>
        <v>43609.124999998661</v>
      </c>
      <c r="BZ564" s="460"/>
      <c r="CA564" s="461"/>
      <c r="CB564" s="424" t="str">
        <f>IF(_tag_month_day!Z554="","",_tag_month_day!Z554)</f>
        <v/>
      </c>
      <c r="CC564" s="424" t="str">
        <f>IF(_tag_month_day!AA554="","",_tag_month_day!AA554)</f>
        <v/>
      </c>
      <c r="CD564" s="424" t="str">
        <f>IF(_tag_month_day!AB554="","",_tag_month_day!AB554)</f>
        <v/>
      </c>
      <c r="CE564" s="424" t="str">
        <f>IF(_tag_month_day!AC554="","",_tag_month_day!AC554)</f>
        <v/>
      </c>
      <c r="CF564" s="424" t="str">
        <f>IF(_tag_month_day!AD554="","",_tag_month_day!AD554)</f>
        <v/>
      </c>
      <c r="CG564" s="424" t="str">
        <f>IF(_tag_month_day!AE554="","",_tag_month_day!AE554)</f>
        <v/>
      </c>
      <c r="CH564" s="424" t="str">
        <f>IF(_tag_month_day!AF554="","",_tag_month_day!AF554)</f>
        <v/>
      </c>
      <c r="CI564" s="424" t="str">
        <f>IF(_tag_month_day!AG554="","",_tag_month_day!AG554)</f>
        <v/>
      </c>
      <c r="CJ564" s="424" t="str">
        <f>IF(_tag_month_day!AH554="","",_tag_month_day!AH554)</f>
        <v/>
      </c>
      <c r="CK564" s="424" t="str">
        <f>IF(_tag_month_day!AI554="","",_tag_month_day!AI554)</f>
        <v/>
      </c>
      <c r="CL564" s="4" t="str">
        <f>IF(_tag_month_day!AJ554="","",_tag_month_day!AJ554)</f>
        <v/>
      </c>
      <c r="CM564" s="4" t="str">
        <f>IF(_tag_month_day!AK554="","",_tag_month_day!AK554)</f>
        <v/>
      </c>
      <c r="CN564" s="4" t="str">
        <f>IF(_tag_month_day!AL554="","",_tag_month_day!AL554)</f>
        <v/>
      </c>
      <c r="CO564" s="4" t="str">
        <f>IF(_tag_month_day!AM554="","",_tag_month_day!AM554)</f>
        <v/>
      </c>
      <c r="CP564" s="4" t="str">
        <f>IF(_tag_month_day!AN554="","",_tag_month_day!AN554)</f>
        <v/>
      </c>
      <c r="CQ564" s="4" t="str">
        <f>IF(_tag_month_day!AO554="","",_tag_month_day!AO554)</f>
        <v/>
      </c>
      <c r="CR564" s="462" t="str">
        <f>IF(_tag_month_day!AP554="","",_tag_month_day!AP554)</f>
        <v/>
      </c>
      <c r="CS564" s="463" t="str">
        <f>IF(_tag_month_day!AQ554="","",_tag_month_day!AQ554)</f>
        <v/>
      </c>
      <c r="CT564" s="4" t="str">
        <f>IF(_tag_month_day!AR554="","",_tag_month_day!AR554)</f>
        <v/>
      </c>
      <c r="CU564" s="464" t="e">
        <f>DU564/AJ564</f>
        <v>#VALUE!</v>
      </c>
      <c r="CV564" s="451" t="e">
        <f>BG564/BH564</f>
        <v>#VALUE!</v>
      </c>
      <c r="CW564" s="465" t="e">
        <f>AJ564*(1-CV564)*CU564*AF564</f>
        <v>#VALUE!</v>
      </c>
      <c r="CX564" s="465" t="e">
        <f>CW564*94%</f>
        <v>#VALUE!</v>
      </c>
      <c r="CY564" s="466" t="e">
        <f>IF(CX564=0,0,DS564/(DS564+CX564))</f>
        <v>#VALUE!</v>
      </c>
      <c r="CZ564" s="465" t="e">
        <f>$AJ564*EF564</f>
        <v>#VALUE!</v>
      </c>
      <c r="DA564" s="465" t="e">
        <f>$AJ564*EG564</f>
        <v>#VALUE!</v>
      </c>
      <c r="DB564" s="465" t="e">
        <f>$AJ564*EH564</f>
        <v>#VALUE!</v>
      </c>
      <c r="DC564" s="465" t="e">
        <f>$AJ564*EI564</f>
        <v>#VALUE!</v>
      </c>
      <c r="DD564" s="465" t="e">
        <f>$AJ564*EJ564</f>
        <v>#VALUE!</v>
      </c>
      <c r="DE564" s="465" t="e">
        <f>$AJ564*EK564</f>
        <v>#VALUE!</v>
      </c>
      <c r="DF564" s="465" t="e">
        <f>$AJ564*EL564</f>
        <v>#VALUE!</v>
      </c>
      <c r="DG564" s="465" t="e">
        <f>$AJ564*EM564</f>
        <v>#VALUE!</v>
      </c>
      <c r="DH564" s="465" t="e">
        <f>$AJ564*EN564</f>
        <v>#VALUE!</v>
      </c>
      <c r="DI564" s="465" t="e">
        <f>$AJ564*EO564</f>
        <v>#VALUE!</v>
      </c>
      <c r="DJ564" s="465" t="e">
        <f>CZ564*(1-EP564)</f>
        <v>#VALUE!</v>
      </c>
      <c r="DK564" s="465" t="e">
        <f>DA564*(1-ER564)</f>
        <v>#VALUE!</v>
      </c>
      <c r="DL564" s="465" t="e">
        <f>DB564*(1-EQ564)</f>
        <v>#VALUE!</v>
      </c>
      <c r="DM564" s="465" t="e">
        <f>DC564*(1-ES564)</f>
        <v>#VALUE!</v>
      </c>
      <c r="DN564" s="465" t="e">
        <f>DD564*(1-ET564)</f>
        <v>#VALUE!</v>
      </c>
      <c r="DO564" s="465" t="e">
        <f>DE564</f>
        <v>#VALUE!</v>
      </c>
      <c r="DP564" s="465" t="e">
        <f>DF564*(1-EU564)</f>
        <v>#VALUE!</v>
      </c>
      <c r="DQ564" s="465" t="e">
        <f>DG564*(1-EV564)</f>
        <v>#VALUE!</v>
      </c>
      <c r="DR564" s="465" t="e">
        <f>DH564*(1-EW564)</f>
        <v>#VALUE!</v>
      </c>
      <c r="DS564" s="465" t="e">
        <f>DI564</f>
        <v>#VALUE!</v>
      </c>
      <c r="DT564" s="465" t="e">
        <f>SUM(DJ564:DS564)</f>
        <v>#VALUE!</v>
      </c>
      <c r="DU564" s="465" t="e">
        <f>(GS564:GX564)+(DP564+DQ564+DR564)*GY564+DS564</f>
        <v>#VALUE!</v>
      </c>
      <c r="DV564" s="451" t="e">
        <f>AV564/$BH564/(1-EP564)</f>
        <v>#VALUE!</v>
      </c>
      <c r="DW564" s="451" t="e">
        <f>AW564/$BH564/(1-ER564)</f>
        <v>#VALUE!</v>
      </c>
      <c r="DX564" s="451" t="e">
        <f>AX564/$BH564/(1-EQ564)</f>
        <v>#VALUE!</v>
      </c>
      <c r="DY564" s="451" t="e">
        <f>AY564/$BH564/(1-ES564)</f>
        <v>#VALUE!</v>
      </c>
      <c r="DZ564" s="451" t="e">
        <f>AZ564/$BH564/(1-ET564)</f>
        <v>#VALUE!</v>
      </c>
      <c r="EA564" s="451" t="e">
        <f>BA564/$BH564/(1-AX564)</f>
        <v>#VALUE!</v>
      </c>
      <c r="EB564" s="451" t="e">
        <f>BB564/$BH564/(1-EU564)</f>
        <v>#VALUE!</v>
      </c>
      <c r="EC564" s="451" t="e">
        <f>BC564/$BH564/(1-EV564)</f>
        <v>#VALUE!</v>
      </c>
      <c r="ED564" s="451" t="e">
        <f>BD564/$BH564/(1-EW564)</f>
        <v>#VALUE!</v>
      </c>
      <c r="EE564" s="451" t="e">
        <f>BG564/BH564</f>
        <v>#VALUE!</v>
      </c>
      <c r="EF564" s="451" t="e">
        <f>DV564/SUM($DV564:$EE564)</f>
        <v>#VALUE!</v>
      </c>
      <c r="EG564" s="451" t="e">
        <f>DW564/SUM($DV564:$EE564)</f>
        <v>#VALUE!</v>
      </c>
      <c r="EH564" s="451" t="e">
        <f>DX564/SUM($DV564:$EE564)</f>
        <v>#VALUE!</v>
      </c>
      <c r="EI564" s="451" t="e">
        <f>DY564/SUM($DV564:$EE564)</f>
        <v>#VALUE!</v>
      </c>
      <c r="EJ564" s="451" t="e">
        <f>DZ564/SUM($DV564:$EE564)</f>
        <v>#VALUE!</v>
      </c>
      <c r="EK564" s="451" t="e">
        <f>EA564/SUM($DV564:$EE564)</f>
        <v>#VALUE!</v>
      </c>
      <c r="EL564" s="451" t="e">
        <f>EB564/SUM($DV564:$EE564)</f>
        <v>#VALUE!</v>
      </c>
      <c r="EM564" s="451" t="e">
        <f>EC564/SUM($DV564:$EE564)</f>
        <v>#VALUE!</v>
      </c>
      <c r="EN564" s="451" t="e">
        <f>ED564/SUM($DV564:$EE564)</f>
        <v>#VALUE!</v>
      </c>
      <c r="EO564" s="451" t="e">
        <f>EE564/SUM($DV564:$EE564)</f>
        <v>#VALUE!</v>
      </c>
      <c r="EP564" s="450">
        <f>EP563</f>
        <v>0.080000000000000002</v>
      </c>
      <c r="EQ564" s="450">
        <f>EQ563</f>
        <v>0.014999999999999999</v>
      </c>
      <c r="ER564" s="450">
        <f>ER563</f>
        <v>0.014999999999999999</v>
      </c>
      <c r="ES564" s="450">
        <f>ES563</f>
        <v>0.014999999999999999</v>
      </c>
      <c r="ET564" s="450">
        <f>ET563</f>
        <v>0.014999999999999999</v>
      </c>
      <c r="EU564" s="450">
        <f>EU563</f>
        <v>0.089999999999999997</v>
      </c>
      <c r="EV564" s="450">
        <f>EV563</f>
        <v>0.089999999999999997</v>
      </c>
      <c r="EW564" s="450">
        <f>EW563</f>
        <v>0.089999999999999997</v>
      </c>
      <c r="EX564" s="431" t="str">
        <f>IF(_tag_month_day!AS554="","",_tag_month_day!AS554/100)</f>
        <v/>
      </c>
      <c r="EY564" s="431" t="str">
        <f>IF(_tag_month_day!AT554="","",_tag_month_day!AT554/100)</f>
        <v/>
      </c>
      <c r="EZ564" s="431" t="str">
        <f>IF(_tag_month_day!AU554="","",_tag_month_day!AU554/100)</f>
        <v/>
      </c>
      <c r="FA564" s="431" t="str">
        <f>IF(_tag_month_day!AV554="","",_tag_month_day!AV554/100)</f>
        <v/>
      </c>
      <c r="FB564" s="431" t="str">
        <f>IF(_tag_month_day!AW554="","",_tag_month_day!AW554/100)</f>
        <v/>
      </c>
      <c r="FC564" s="431" t="str">
        <f>IF(_tag_month_day!AX554="","",_tag_month_day!AX554/100)</f>
        <v/>
      </c>
      <c r="FD564" s="449" t="str">
        <f>IF(_tag_month_day!AY554="","",_tag_month_day!AY554/100)</f>
        <v/>
      </c>
      <c r="FE564" s="449" t="str">
        <f>IF(_tag_month_day!AZ554="","",_tag_month_day!AZ554/100)</f>
        <v/>
      </c>
      <c r="FF564" s="449" t="str">
        <f>IF(_tag_month_day!BA554="","",_tag_month_day!BA554/100)</f>
        <v/>
      </c>
      <c r="FG564" s="449" t="str">
        <f>IF(_tag_month_day!BB554="","",_tag_month_day!BB554/100)</f>
        <v/>
      </c>
      <c r="FH564" s="467" t="str">
        <f>IF(_tag_month_day!BC554="","",_tag_month_day!BC554/100)</f>
        <v/>
      </c>
      <c r="FI564" s="449">
        <f>FI563</f>
        <v>0.40999999999999998</v>
      </c>
      <c r="FJ564" s="449">
        <f>FJ563</f>
        <v>0.11</v>
      </c>
      <c r="FK564" s="449">
        <f>FK563</f>
        <v>0.014999999999999999</v>
      </c>
      <c r="FL564" s="449">
        <f>FL563</f>
        <v>0</v>
      </c>
      <c r="FM564" s="467">
        <f>FM563</f>
        <v>0.0001</v>
      </c>
      <c r="FN564" s="449">
        <f>FN563</f>
        <v>0.32000000000000001</v>
      </c>
      <c r="FO564" s="449">
        <f>FO563</f>
        <v>0.20000000000000001</v>
      </c>
      <c r="FP564" s="449">
        <f>FP563</f>
        <v>0.01</v>
      </c>
      <c r="FQ564" s="449">
        <f>FQ563</f>
        <v>0</v>
      </c>
      <c r="FR564" s="467">
        <f>FR563</f>
        <v>0.0001</v>
      </c>
      <c r="FS564" s="449" t="str">
        <f>IF(_tag_month_day!BD554="","",_tag_month_day!BD554/100)</f>
        <v/>
      </c>
      <c r="FT564" s="449" t="str">
        <f>IF(_tag_month_day!BE554="","",_tag_month_day!BE554/100)</f>
        <v/>
      </c>
      <c r="FU564" s="449" t="str">
        <f>IF(_tag_month_day!BF554="","",_tag_month_day!BF554/100)</f>
        <v/>
      </c>
      <c r="FV564" s="449" t="str">
        <f>IF(_tag_month_day!BG554="","",_tag_month_day!BG554/100)</f>
        <v/>
      </c>
      <c r="FW564" s="467" t="str">
        <f>IF(_tag_month_day!BH554="","",_tag_month_day!BH554/100)</f>
        <v/>
      </c>
      <c r="FX564" s="449" t="str">
        <f>IF(_tag_month_day!BI554="","",_tag_month_day!BI554/100)</f>
        <v/>
      </c>
      <c r="FY564" s="449" t="str">
        <f>IF(_tag_month_day!BJ554="","",_tag_month_day!BJ554/100)</f>
        <v/>
      </c>
      <c r="FZ564" s="468" t="str">
        <f>IF(_tag_month_day!BK554="","",_tag_month_day!BK554/100)</f>
        <v/>
      </c>
      <c r="GA564" s="449" t="str">
        <f>IF(_tag_month_day!BL554="","",_tag_month_day!BL554/100)</f>
        <v/>
      </c>
      <c r="GB564" s="467" t="str">
        <f>IF(_tag_month_day!BM554="","",_tag_month_day!BM554/100)</f>
        <v/>
      </c>
      <c r="GC564" s="431" t="str">
        <f>IF(_tag_month_day!BN554="","",_tag_month_day!BN554/100)</f>
        <v/>
      </c>
      <c r="GD564" s="431" t="str">
        <f>IF(_tag_month_day!BO554="","",_tag_month_day!BO554/100)</f>
        <v/>
      </c>
      <c r="GE564" s="431" t="str">
        <f>IF(_tag_month_day!BP554="","",_tag_month_day!BP554/100)</f>
        <v/>
      </c>
      <c r="GF564" s="431" t="str">
        <f>IF(_tag_month_day!BQ554="","",_tag_month_day!BQ554/100)</f>
        <v/>
      </c>
      <c r="GG564" s="431" t="str">
        <f>IF(_tag_month_day!BR554="","",_tag_month_day!BR554/100)</f>
        <v/>
      </c>
      <c r="GH564" s="431" t="str">
        <f>IF(_tag_month_day!BS554="","",_tag_month_day!BS554/100)</f>
        <v/>
      </c>
      <c r="GI564" s="467" t="str">
        <f>IF(_tag_month_day!BT554="","",_tag_month_day!BT554/100)</f>
        <v/>
      </c>
      <c r="GJ564" s="469" t="str">
        <f>IF(_tag_month_day!BU554="","",_tag_month_day!BU554/100)</f>
        <v/>
      </c>
      <c r="GK564" s="470">
        <f>GK563</f>
        <v>0.070000000000000007</v>
      </c>
      <c r="GL564" s="470">
        <f>GL563</f>
        <v>0.029999999999999999</v>
      </c>
      <c r="GM564" s="471" t="str">
        <f>IF(_tag_month_day!BX554="","",_tag_month_day!BX554/100)</f>
        <v/>
      </c>
      <c r="GN564" s="470">
        <f>GN563</f>
        <v>0.070000000000000007</v>
      </c>
      <c r="GO564" s="470">
        <f>GO563</f>
        <v>0.029999999999999999</v>
      </c>
      <c r="GP564" s="470">
        <f>GP563</f>
        <v>0.089999999999999997</v>
      </c>
      <c r="GQ564" s="470">
        <f>GQ563</f>
        <v>0.029999999999999999</v>
      </c>
      <c r="GR564" s="471" t="str">
        <f>IF(_tag_month_day!CA554="","",_tag_month_day!CA554/100)</f>
        <v/>
      </c>
      <c r="GS564" s="472">
        <f>GS563</f>
        <v>0.95299999999999996</v>
      </c>
      <c r="GT564" s="472">
        <f>GT563</f>
        <v>0.55000000000000004</v>
      </c>
      <c r="GU564" s="472">
        <f>GU563</f>
        <v>0.55000000000000004</v>
      </c>
      <c r="GV564" s="472">
        <f>GV563</f>
        <v>0.55000000000000004</v>
      </c>
      <c r="GW564" s="472">
        <f>GW563</f>
        <v>0.5</v>
      </c>
      <c r="GX564" s="472">
        <f>GX563</f>
        <v>0.93500000000000005</v>
      </c>
      <c r="GY564" s="472">
        <f>GY563</f>
        <v>0.14999999999999999</v>
      </c>
      <c r="GZ564" s="472">
        <f>GZ563</f>
        <v>1</v>
      </c>
      <c r="HA564" s="474">
        <f>HA563</f>
        <v>0.047</v>
      </c>
      <c r="HB564" s="474">
        <f>HB563</f>
        <v>0.45000000000000001</v>
      </c>
      <c r="HC564" s="474">
        <f>HC563</f>
        <v>0.45000000000000001</v>
      </c>
      <c r="HD564" s="474">
        <f>HD563</f>
        <v>0.45000000000000001</v>
      </c>
      <c r="HE564" s="474">
        <f>HE563</f>
        <v>0.5</v>
      </c>
      <c r="HF564" s="474">
        <f>HF563</f>
        <v>0.065000000000000002</v>
      </c>
      <c r="HG564" s="474">
        <f>HG563</f>
        <v>0.84999999999999998</v>
      </c>
      <c r="HH564" s="474">
        <f>HH563</f>
        <v>0</v>
      </c>
      <c r="HI564" s="10">
        <f>IF(BZ564&lt;&gt;"",CK564-BV564,0)</f>
        <v>0</v>
      </c>
      <c r="HJ564" s="10" t="e">
        <f>IF(AJ564&gt;0,AH564-AJ564,0)</f>
        <v>#VALUE!</v>
      </c>
      <c r="HK564" s="466">
        <f>HK563</f>
        <v>0.84999999999999998</v>
      </c>
      <c r="HL564" s="424">
        <f>HL563</f>
        <v>550000</v>
      </c>
      <c r="HM564" s="424">
        <f>HM563</f>
        <v>480000</v>
      </c>
      <c r="HN564" s="465" t="e">
        <f>(DJ564*EZ564+DK564*FH564+DL564*FM564+DM564*FR564+DN564*FW564+DO564*GB564+DS564*GI564+DP564*GM564+DR564*GR564)*1000*2</f>
        <v>#VALUE!</v>
      </c>
      <c r="HO564" s="465" t="e">
        <f>HN564*HK564*$HO$2/HL564*1000000</f>
        <v>#VALUE!</v>
      </c>
      <c r="HP564" s="465" t="e">
        <f>HN564*HK564*$HP$2/HM564*1000000</f>
        <v>#VALUE!</v>
      </c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</row>
    <row customFormat="1" r="565" s="0">
      <c r="A565" s="420">
        <v>554</v>
      </c>
      <c r="B565" s="421">
        <f ca="1">IF(D565=D564,B564,IF(D565="夜班",B564+1,B564))</f>
        <v>43609</v>
      </c>
      <c r="C565" s="422">
        <f>C564</f>
        <v>0.041666666666666699</v>
      </c>
      <c r="D565" s="10" t="str">
        <f ca="1">IF(HOUR(G565)&lt;8,"夜班",IF(HOUR(G565)&lt;16,"白班",IF(HOUR(G565)&lt;24,"中班",0)))</f>
        <v>夜班</v>
      </c>
      <c r="E565" s="10" t="e">
        <f ca="1">IF(F565=1,"甲",IF(F565=2,"乙",IF(F565=3,"丙",IF(F565=4,"丁",""))))</f>
        <v>#REF!</v>
      </c>
      <c r="F565" s="10" t="e">
        <f ca="1">SUMPRODUCT((成本日报!$A$3:$A$95=计划!B565)*(成本日报!$B$3:$B$95=计划!$D565),成本日报!$C$3:$C$95)</f>
        <v>#REF!</v>
      </c>
      <c r="G565" s="423">
        <f ca="1">G564+C564</f>
        <v>43609.041666665325</v>
      </c>
      <c r="H565" s="423">
        <f ca="1">$G565+$C565/60*10+$C565*0</f>
        <v>43609.048611109771</v>
      </c>
      <c r="I565" s="423">
        <f ca="1">$G565+$C565/60*18+$C565*0</f>
        <v>43609.054166665323</v>
      </c>
      <c r="J565" s="423">
        <f ca="1">$G565+$C565/60*0+$C565*1</f>
        <v>43609.08333333199</v>
      </c>
      <c r="K565" s="423">
        <f ca="1">$G565+$C565/60*30+$C565*2</f>
        <v>43609.145833331997</v>
      </c>
      <c r="L565" s="423">
        <f ca="1">$G565+$C565/60*0+$C565*3</f>
        <v>43609.166666665325</v>
      </c>
      <c r="M565" s="424" t="str">
        <f>IF(_tag_month_day!A555="","",_tag_month_day!A555)</f>
        <v/>
      </c>
      <c r="N565" s="424" t="str">
        <f>IF(_tag_month_day!B555="","",_tag_month_day!B555)</f>
        <v/>
      </c>
      <c r="O565" s="425" t="e">
        <f>IF(M565+N565=0,"",M565+N565)</f>
        <v>#VALUE!</v>
      </c>
      <c r="P565" s="424" t="str">
        <f>IF(_tag_month_day!C555="","",_tag_month_day!C555)</f>
        <v/>
      </c>
      <c r="Q565" s="424" t="str">
        <f>IF(_tag_month_day!D555="","",_tag_month_day!D555)</f>
        <v/>
      </c>
      <c r="R565" s="426" t="str">
        <f>IF(_tag_month_day!CB555="","",_tag_month_day!CB555/100)</f>
        <v/>
      </c>
      <c r="S565" s="427" t="str">
        <f>IF(_tag_month_day!E555="","",_tag_month_day!E555)</f>
        <v/>
      </c>
      <c r="T565" s="427" t="str">
        <f>IF(_tag_month_day!F555="","",_tag_month_day!F555)</f>
        <v/>
      </c>
      <c r="U565" s="428" t="e">
        <f>S565+T565</f>
        <v>#VALUE!</v>
      </c>
      <c r="V565" s="429" t="e">
        <f>U565/AJ565</f>
        <v>#VALUE!</v>
      </c>
      <c r="W565" s="430" t="str">
        <f>IF(_jhy_month_day!A555="","",_jhy_month_day!A555)</f>
        <v/>
      </c>
      <c r="X565" s="431" t="str">
        <f>IF(_jhy_month_day!B555="","",_jhy_month_day!B555/100)</f>
        <v/>
      </c>
      <c r="Y565" s="431" t="str">
        <f>IF(_jhy_month_day!C555="","",_jhy_month_day!C555/100)</f>
        <v/>
      </c>
      <c r="Z565" s="432">
        <f>Z561+1</f>
        <v>139</v>
      </c>
      <c r="AA565" s="433" t="str">
        <f>IF(_tag_month_day!G555="","",_tag_month_day!G555/100)</f>
        <v/>
      </c>
      <c r="AB565" s="433" t="str">
        <f>IF(_tag_month_day!H555="","",_tag_month_day!H555/100)</f>
        <v/>
      </c>
      <c r="AC565" s="434">
        <f>IF(X565="",AC564,BK565*($AV564*X565+$AW564*FD564+$AX564*FI564+$AY564*FN564+$AZ564*FS564+$BA564*FX564+$BG564*GE564)/(AV564*Y565+AX564*FK564+AW564*FF564+AY564*FP564+AZ564*FU564+BA564*FZ564+BG564*GG564+BB564*GK564+BC564*GN564+BD564*GP564))</f>
        <v>1.59963432013121</v>
      </c>
      <c r="AD565" s="435" t="str">
        <f>IF(AC565=AC564,"",AC565-AC564)</f>
        <v/>
      </c>
      <c r="AE565" s="436" t="str">
        <f>IF(1-AF565=0,"",(1-AF565))</f>
        <v/>
      </c>
      <c r="AF565" s="437">
        <v>1</v>
      </c>
      <c r="AG565" s="10" t="str">
        <f>AG564</f>
        <v>9A3</v>
      </c>
      <c r="AH565" s="438" t="str">
        <f>AH564</f>
        <v/>
      </c>
      <c r="AI565" s="424"/>
      <c r="AJ565" s="10" t="str">
        <f>IF(_tag_month_day!I555="","",_tag_month_day!I555)</f>
        <v/>
      </c>
      <c r="AK565" s="440"/>
      <c r="AL565" s="440"/>
      <c r="AM565" s="440"/>
      <c r="AN565" s="441">
        <f>AN564</f>
        <v>2</v>
      </c>
      <c r="AO565" s="441">
        <f>AO564</f>
        <v>8</v>
      </c>
      <c r="AP565" s="442" t="e">
        <f>(IF(AN565=0,AS564,AS564*(1+AO565/AN565)/(AR565+AO565/AN565)))+AT565</f>
        <v>#VALUE!</v>
      </c>
      <c r="AQ565" s="443" t="str">
        <f>IF(_tag_month_day!J555="","",_tag_month_day!J555/100)</f>
        <v/>
      </c>
      <c r="AR565" s="444">
        <f>AR564</f>
        <v>1.3</v>
      </c>
      <c r="AS565" s="445" t="e">
        <f>AQ565*(AN565*AR565+AO565)/(AN565+AO565)</f>
        <v>#VALUE!</v>
      </c>
      <c r="AT565" s="445" t="e">
        <f>(SUM(BE565:BF565)-SUM(BE564:BF564))*0.05</f>
        <v>#VALUE!</v>
      </c>
      <c r="AU565" s="446" t="str">
        <f>IF(_tag_month_day!CC555="","",IF(_tag_month_day!CC555&gt;0,_tag_month_day!CD555,_tag_month_day!CE555))</f>
        <v/>
      </c>
      <c r="AV565" s="447" t="str">
        <f>IF(_tag_month_day!L555="","",_tag_month_day!L555/100)</f>
        <v/>
      </c>
      <c r="AW565" s="431">
        <f>AW564</f>
        <v>0</v>
      </c>
      <c r="AX565" s="431">
        <f>AX564</f>
        <v>0</v>
      </c>
      <c r="AY565" s="431" t="str">
        <f>IF(_tag_month_day!M555="","",_tag_month_day!M555/100)</f>
        <v/>
      </c>
      <c r="AZ565" s="431" t="str">
        <f>IF(_tag_month_day!N555="","",_tag_month_day!N555/100)</f>
        <v/>
      </c>
      <c r="BA565" s="431" t="str">
        <f>IF(_tag_month_day!O555="","",_tag_month_day!O555/100)</f>
        <v/>
      </c>
      <c r="BB565" s="448" t="str">
        <f>IF(_tag_month_day!P555="","",_tag_month_day!P555/100)</f>
        <v/>
      </c>
      <c r="BC565" s="448">
        <f>BC564</f>
        <v>0</v>
      </c>
      <c r="BD565" s="448" t="str">
        <f>IF(_tag_month_day!Q555="","",_tag_month_day!Q555/100)</f>
        <v/>
      </c>
      <c r="BE565" s="449" t="str">
        <f>IF(_tag_month_day!R555="","",_tag_month_day!R555/100)</f>
        <v/>
      </c>
      <c r="BF565" s="388" t="e">
        <f>(AU565*(100+BE565*100))/(AJ565-AU565)/100</f>
        <v>#VALUE!</v>
      </c>
      <c r="BG565" s="450" t="e">
        <f>BE565+BF565</f>
        <v>#VALUE!</v>
      </c>
      <c r="BH565" s="451" t="e">
        <f>SUM(AV565:BF565)</f>
        <v>#VALUE!</v>
      </c>
      <c r="BI565" s="452" t="e">
        <f>IF(CX565=0,BI564,(DK565*查询!$R$5+DL565*查询!$Q$5+DM565*查询!$N$5+DN565*查询!$O$5+DO565*查询!$P$5)*AF565/CX565)</f>
        <v>#VALUE!</v>
      </c>
      <c r="BJ565" s="452" t="e">
        <f>IF(CX565=0,BJ564,(DP565*查询!$S$5+DQ565*查询!$T$5+DR565*查询!$U$5)*AF565/CX565)</f>
        <v>#VALUE!</v>
      </c>
      <c r="BK565" s="452">
        <f>BK564</f>
        <v>1</v>
      </c>
      <c r="BL565" s="453" t="e">
        <f>SUMPRODUCT((AV565:BA565)*(GS565:GX565))/((GS565:GX565)+SUM(BB565:BD565)*GY565+BG565*GZ565)</f>
        <v>#VALUE!</v>
      </c>
      <c r="BM565" s="453" t="e">
        <f>BK565*($AV565*FB565+$AW565*FD565+$AX565*FI565+$AY565*FN565+$AZ565*FS565+$BA565*FX565+$BG565*GE565)/(AV565*EY565+AX565*FK565+AW565*FF565+AY565*FP565+AZ565*FU565+BA565*FZ565+BG565*GG565+BB565*GK565+BC565*GN565+BD565*GP565)</f>
        <v>#VALUE!</v>
      </c>
      <c r="BN565" s="453" t="e">
        <f>($AV565*FC565+$AX565*FJ565+$AW565*FE565+$AY565*FO565+$AZ565*FT565+$BA565*FY565+$BG565*GF565)/($AV565*FA565+BG565*GH565+BB565*GL565+BC565*GO565+BD565*GQ565+BA565*GA565)</f>
        <v>#VALUE!</v>
      </c>
      <c r="BO565" s="454" t="e">
        <f>SUMPRODUCT(AV565:BA565*GS565:GX565)/(GS565:GX565+(BB565+BC565+BD565)*GY565+BG565)</f>
        <v>#VALUE!</v>
      </c>
      <c r="BP565" s="454" t="e">
        <f>SUMPRODUCT(AV565:BA565*GS565:GX565)/(GS565:GX565+(BB565+BC565+BD565)*GY565+BG565)</f>
        <v>#VALUE!</v>
      </c>
      <c r="BQ565" s="454" t="e">
        <f>SUMPRODUCT(AV565:BA565*GS565:GX565)/(GS565:GX565+(BB565+BC565+BD565)*GY565+BG565)</f>
        <v>#VALUE!</v>
      </c>
      <c r="BR565" s="453" t="str">
        <f>IF(_tag_month_day!T555="","",_tag_month_day!T555)</f>
        <v/>
      </c>
      <c r="BS565" s="453" t="str">
        <f>IF(_tag_month_day!U555="","",_tag_month_day!U555)</f>
        <v/>
      </c>
      <c r="BT565" s="455" t="str">
        <f>IF(CK565="","",IF((CK565&gt;=BV565-0.12)*(CK565&lt;=BV565+0.12),"合格","不合格"))</f>
        <v/>
      </c>
      <c r="BU565" s="456" t="str">
        <f>IF(_tag_month_day!V555="","",_tag_month_day!V555)</f>
        <v/>
      </c>
      <c r="BV565" s="457" t="str">
        <f>IF(_tag_month_day!W555="","",_tag_month_day!W555)</f>
        <v/>
      </c>
      <c r="BW565" s="458" t="str">
        <f>IF(_tag_month_day!X555="","",_tag_month_day!X555)</f>
        <v/>
      </c>
      <c r="BX565" s="458" t="str">
        <f>IF(_tag_month_day!Y555="","",_tag_month_day!Y555)</f>
        <v/>
      </c>
      <c r="BY565" s="459">
        <f ca="1">L565</f>
        <v>43609.166666665325</v>
      </c>
      <c r="BZ565" s="460"/>
      <c r="CA565" s="461"/>
      <c r="CB565" s="424" t="str">
        <f>IF(_tag_month_day!Z555="","",_tag_month_day!Z555)</f>
        <v/>
      </c>
      <c r="CC565" s="424" t="str">
        <f>IF(_tag_month_day!AA555="","",_tag_month_day!AA555)</f>
        <v/>
      </c>
      <c r="CD565" s="424" t="str">
        <f>IF(_tag_month_day!AB555="","",_tag_month_day!AB555)</f>
        <v/>
      </c>
      <c r="CE565" s="424" t="str">
        <f>IF(_tag_month_day!AC555="","",_tag_month_day!AC555)</f>
        <v/>
      </c>
      <c r="CF565" s="424" t="str">
        <f>IF(_tag_month_day!AD555="","",_tag_month_day!AD555)</f>
        <v/>
      </c>
      <c r="CG565" s="424" t="str">
        <f>IF(_tag_month_day!AE555="","",_tag_month_day!AE555)</f>
        <v/>
      </c>
      <c r="CH565" s="424" t="str">
        <f>IF(_tag_month_day!AF555="","",_tag_month_day!AF555)</f>
        <v/>
      </c>
      <c r="CI565" s="424" t="str">
        <f>IF(_tag_month_day!AG555="","",_tag_month_day!AG555)</f>
        <v/>
      </c>
      <c r="CJ565" s="424" t="str">
        <f>IF(_tag_month_day!AH555="","",_tag_month_day!AH555)</f>
        <v/>
      </c>
      <c r="CK565" s="424" t="str">
        <f>IF(_tag_month_day!AI555="","",_tag_month_day!AI555)</f>
        <v/>
      </c>
      <c r="CL565" s="4" t="str">
        <f>IF(_tag_month_day!AJ555="","",_tag_month_day!AJ555)</f>
        <v/>
      </c>
      <c r="CM565" s="4" t="str">
        <f>IF(_tag_month_day!AK555="","",_tag_month_day!AK555)</f>
        <v/>
      </c>
      <c r="CN565" s="4" t="str">
        <f>IF(_tag_month_day!AL555="","",_tag_month_day!AL555)</f>
        <v/>
      </c>
      <c r="CO565" s="4" t="str">
        <f>IF(_tag_month_day!AM555="","",_tag_month_day!AM555)</f>
        <v/>
      </c>
      <c r="CP565" s="4" t="str">
        <f>IF(_tag_month_day!AN555="","",_tag_month_day!AN555)</f>
        <v/>
      </c>
      <c r="CQ565" s="4" t="str">
        <f>IF(_tag_month_day!AO555="","",_tag_month_day!AO555)</f>
        <v/>
      </c>
      <c r="CR565" s="462" t="str">
        <f>IF(_tag_month_day!AP555="","",_tag_month_day!AP555)</f>
        <v/>
      </c>
      <c r="CS565" s="463" t="str">
        <f>IF(_tag_month_day!AQ555="","",_tag_month_day!AQ555)</f>
        <v/>
      </c>
      <c r="CT565" s="4" t="str">
        <f>IF(_tag_month_day!AR555="","",_tag_month_day!AR555)</f>
        <v/>
      </c>
      <c r="CU565" s="464" t="e">
        <f>DU565/AJ565</f>
        <v>#VALUE!</v>
      </c>
      <c r="CV565" s="451" t="e">
        <f>BG565/BH565</f>
        <v>#VALUE!</v>
      </c>
      <c r="CW565" s="465" t="e">
        <f>AJ565*(1-CV565)*CU565*AF565</f>
        <v>#VALUE!</v>
      </c>
      <c r="CX565" s="465" t="e">
        <f>CW565*94%</f>
        <v>#VALUE!</v>
      </c>
      <c r="CY565" s="466" t="e">
        <f>IF(CX565=0,0,DS565/(DS565+CX565))</f>
        <v>#VALUE!</v>
      </c>
      <c r="CZ565" s="465" t="e">
        <f>$AJ565*EF565</f>
        <v>#VALUE!</v>
      </c>
      <c r="DA565" s="465" t="e">
        <f>$AJ565*EG565</f>
        <v>#VALUE!</v>
      </c>
      <c r="DB565" s="465" t="e">
        <f>$AJ565*EH565</f>
        <v>#VALUE!</v>
      </c>
      <c r="DC565" s="465" t="e">
        <f>$AJ565*EI565</f>
        <v>#VALUE!</v>
      </c>
      <c r="DD565" s="465" t="e">
        <f>$AJ565*EJ565</f>
        <v>#VALUE!</v>
      </c>
      <c r="DE565" s="465" t="e">
        <f>$AJ565*EK565</f>
        <v>#VALUE!</v>
      </c>
      <c r="DF565" s="465" t="e">
        <f>$AJ565*EL565</f>
        <v>#VALUE!</v>
      </c>
      <c r="DG565" s="465" t="e">
        <f>$AJ565*EM565</f>
        <v>#VALUE!</v>
      </c>
      <c r="DH565" s="465" t="e">
        <f>$AJ565*EN565</f>
        <v>#VALUE!</v>
      </c>
      <c r="DI565" s="465" t="e">
        <f>$AJ565*EO565</f>
        <v>#VALUE!</v>
      </c>
      <c r="DJ565" s="465" t="e">
        <f>CZ565*(1-EP565)</f>
        <v>#VALUE!</v>
      </c>
      <c r="DK565" s="465" t="e">
        <f>DA565*(1-ER565)</f>
        <v>#VALUE!</v>
      </c>
      <c r="DL565" s="465" t="e">
        <f>DB565*(1-EQ565)</f>
        <v>#VALUE!</v>
      </c>
      <c r="DM565" s="465" t="e">
        <f>DC565*(1-ES565)</f>
        <v>#VALUE!</v>
      </c>
      <c r="DN565" s="465" t="e">
        <f>DD565*(1-ET565)</f>
        <v>#VALUE!</v>
      </c>
      <c r="DO565" s="465" t="e">
        <f>DE565</f>
        <v>#VALUE!</v>
      </c>
      <c r="DP565" s="465" t="e">
        <f>DF565*(1-EU565)</f>
        <v>#VALUE!</v>
      </c>
      <c r="DQ565" s="465" t="e">
        <f>DG565*(1-EV565)</f>
        <v>#VALUE!</v>
      </c>
      <c r="DR565" s="465" t="e">
        <f>DH565*(1-EW565)</f>
        <v>#VALUE!</v>
      </c>
      <c r="DS565" s="465" t="e">
        <f>DI565</f>
        <v>#VALUE!</v>
      </c>
      <c r="DT565" s="465" t="e">
        <f>SUM(DJ565:DS565)</f>
        <v>#VALUE!</v>
      </c>
      <c r="DU565" s="465" t="e">
        <f>(GS565:GX565)+(DP565+DQ565+DR565)*GY565+DS565</f>
        <v>#VALUE!</v>
      </c>
      <c r="DV565" s="451" t="e">
        <f>AV565/$BH565/(1-EP565)</f>
        <v>#VALUE!</v>
      </c>
      <c r="DW565" s="451" t="e">
        <f>AW565/$BH565/(1-ER565)</f>
        <v>#VALUE!</v>
      </c>
      <c r="DX565" s="451" t="e">
        <f>AX565/$BH565/(1-EQ565)</f>
        <v>#VALUE!</v>
      </c>
      <c r="DY565" s="451" t="e">
        <f>AY565/$BH565/(1-ES565)</f>
        <v>#VALUE!</v>
      </c>
      <c r="DZ565" s="451" t="e">
        <f>AZ565/$BH565/(1-ET565)</f>
        <v>#VALUE!</v>
      </c>
      <c r="EA565" s="451" t="e">
        <f>BA565/$BH565/(1-AX565)</f>
        <v>#VALUE!</v>
      </c>
      <c r="EB565" s="451" t="e">
        <f>BB565/$BH565/(1-EU565)</f>
        <v>#VALUE!</v>
      </c>
      <c r="EC565" s="451" t="e">
        <f>BC565/$BH565/(1-EV565)</f>
        <v>#VALUE!</v>
      </c>
      <c r="ED565" s="451" t="e">
        <f>BD565/$BH565/(1-EW565)</f>
        <v>#VALUE!</v>
      </c>
      <c r="EE565" s="451" t="e">
        <f>BG565/BH565</f>
        <v>#VALUE!</v>
      </c>
      <c r="EF565" s="451" t="e">
        <f>DV565/SUM($DV565:$EE565)</f>
        <v>#VALUE!</v>
      </c>
      <c r="EG565" s="451" t="e">
        <f>DW565/SUM($DV565:$EE565)</f>
        <v>#VALUE!</v>
      </c>
      <c r="EH565" s="451" t="e">
        <f>DX565/SUM($DV565:$EE565)</f>
        <v>#VALUE!</v>
      </c>
      <c r="EI565" s="451" t="e">
        <f>DY565/SUM($DV565:$EE565)</f>
        <v>#VALUE!</v>
      </c>
      <c r="EJ565" s="451" t="e">
        <f>DZ565/SUM($DV565:$EE565)</f>
        <v>#VALUE!</v>
      </c>
      <c r="EK565" s="451" t="e">
        <f>EA565/SUM($DV565:$EE565)</f>
        <v>#VALUE!</v>
      </c>
      <c r="EL565" s="451" t="e">
        <f>EB565/SUM($DV565:$EE565)</f>
        <v>#VALUE!</v>
      </c>
      <c r="EM565" s="451" t="e">
        <f>EC565/SUM($DV565:$EE565)</f>
        <v>#VALUE!</v>
      </c>
      <c r="EN565" s="451" t="e">
        <f>ED565/SUM($DV565:$EE565)</f>
        <v>#VALUE!</v>
      </c>
      <c r="EO565" s="451" t="e">
        <f>EE565/SUM($DV565:$EE565)</f>
        <v>#VALUE!</v>
      </c>
      <c r="EP565" s="450">
        <f>EP564</f>
        <v>0.080000000000000002</v>
      </c>
      <c r="EQ565" s="450">
        <f>EQ564</f>
        <v>0.014999999999999999</v>
      </c>
      <c r="ER565" s="450">
        <f>ER564</f>
        <v>0.014999999999999999</v>
      </c>
      <c r="ES565" s="450">
        <f>ES564</f>
        <v>0.014999999999999999</v>
      </c>
      <c r="ET565" s="450">
        <f>ET564</f>
        <v>0.014999999999999999</v>
      </c>
      <c r="EU565" s="450">
        <f>EU564</f>
        <v>0.089999999999999997</v>
      </c>
      <c r="EV565" s="450">
        <f>EV564</f>
        <v>0.089999999999999997</v>
      </c>
      <c r="EW565" s="450">
        <f>EW564</f>
        <v>0.089999999999999997</v>
      </c>
      <c r="EX565" s="431" t="str">
        <f>IF(_tag_month_day!AS555="","",_tag_month_day!AS555/100)</f>
        <v/>
      </c>
      <c r="EY565" s="431" t="str">
        <f>IF(_tag_month_day!AT555="","",_tag_month_day!AT555/100)</f>
        <v/>
      </c>
      <c r="EZ565" s="431" t="str">
        <f>IF(_tag_month_day!AU555="","",_tag_month_day!AU555/100)</f>
        <v/>
      </c>
      <c r="FA565" s="431" t="str">
        <f>IF(_tag_month_day!AV555="","",_tag_month_day!AV555/100)</f>
        <v/>
      </c>
      <c r="FB565" s="431" t="str">
        <f>IF(_tag_month_day!AW555="","",_tag_month_day!AW555/100)</f>
        <v/>
      </c>
      <c r="FC565" s="431" t="str">
        <f>IF(_tag_month_day!AX555="","",_tag_month_day!AX555/100)</f>
        <v/>
      </c>
      <c r="FD565" s="449" t="str">
        <f>IF(_tag_month_day!AY555="","",_tag_month_day!AY555/100)</f>
        <v/>
      </c>
      <c r="FE565" s="449" t="str">
        <f>IF(_tag_month_day!AZ555="","",_tag_month_day!AZ555/100)</f>
        <v/>
      </c>
      <c r="FF565" s="449" t="str">
        <f>IF(_tag_month_day!BA555="","",_tag_month_day!BA555/100)</f>
        <v/>
      </c>
      <c r="FG565" s="449" t="str">
        <f>IF(_tag_month_day!BB555="","",_tag_month_day!BB555/100)</f>
        <v/>
      </c>
      <c r="FH565" s="467" t="str">
        <f>IF(_tag_month_day!BC555="","",_tag_month_day!BC555/100)</f>
        <v/>
      </c>
      <c r="FI565" s="449">
        <f>FI564</f>
        <v>0.40999999999999998</v>
      </c>
      <c r="FJ565" s="449">
        <f>FJ564</f>
        <v>0.11</v>
      </c>
      <c r="FK565" s="449">
        <f>FK564</f>
        <v>0.014999999999999999</v>
      </c>
      <c r="FL565" s="449">
        <f>FL564</f>
        <v>0</v>
      </c>
      <c r="FM565" s="467">
        <f>FM564</f>
        <v>0.0001</v>
      </c>
      <c r="FN565" s="449">
        <f>FN564</f>
        <v>0.32000000000000001</v>
      </c>
      <c r="FO565" s="449">
        <f>FO564</f>
        <v>0.20000000000000001</v>
      </c>
      <c r="FP565" s="449">
        <f>FP564</f>
        <v>0.01</v>
      </c>
      <c r="FQ565" s="449">
        <f>FQ564</f>
        <v>0</v>
      </c>
      <c r="FR565" s="467">
        <f>FR564</f>
        <v>0.0001</v>
      </c>
      <c r="FS565" s="449" t="str">
        <f>IF(_tag_month_day!BD555="","",_tag_month_day!BD555/100)</f>
        <v/>
      </c>
      <c r="FT565" s="449" t="str">
        <f>IF(_tag_month_day!BE555="","",_tag_month_day!BE555/100)</f>
        <v/>
      </c>
      <c r="FU565" s="449" t="str">
        <f>IF(_tag_month_day!BF555="","",_tag_month_day!BF555/100)</f>
        <v/>
      </c>
      <c r="FV565" s="449" t="str">
        <f>IF(_tag_month_day!BG555="","",_tag_month_day!BG555/100)</f>
        <v/>
      </c>
      <c r="FW565" s="467" t="str">
        <f>IF(_tag_month_day!BH555="","",_tag_month_day!BH555/100)</f>
        <v/>
      </c>
      <c r="FX565" s="449" t="str">
        <f>IF(_tag_month_day!BI555="","",_tag_month_day!BI555/100)</f>
        <v/>
      </c>
      <c r="FY565" s="449" t="str">
        <f>IF(_tag_month_day!BJ555="","",_tag_month_day!BJ555/100)</f>
        <v/>
      </c>
      <c r="FZ565" s="468" t="str">
        <f>IF(_tag_month_day!BK555="","",_tag_month_day!BK555/100)</f>
        <v/>
      </c>
      <c r="GA565" s="449" t="str">
        <f>IF(_tag_month_day!BL555="","",_tag_month_day!BL555/100)</f>
        <v/>
      </c>
      <c r="GB565" s="467" t="str">
        <f>IF(_tag_month_day!BM555="","",_tag_month_day!BM555/100)</f>
        <v/>
      </c>
      <c r="GC565" s="431" t="str">
        <f>IF(_tag_month_day!BN555="","",_tag_month_day!BN555/100)</f>
        <v/>
      </c>
      <c r="GD565" s="431" t="str">
        <f>IF(_tag_month_day!BO555="","",_tag_month_day!BO555/100)</f>
        <v/>
      </c>
      <c r="GE565" s="431" t="str">
        <f>IF(_tag_month_day!BP555="","",_tag_month_day!BP555/100)</f>
        <v/>
      </c>
      <c r="GF565" s="431" t="str">
        <f>IF(_tag_month_day!BQ555="","",_tag_month_day!BQ555/100)</f>
        <v/>
      </c>
      <c r="GG565" s="431" t="str">
        <f>IF(_tag_month_day!BR555="","",_tag_month_day!BR555/100)</f>
        <v/>
      </c>
      <c r="GH565" s="431" t="str">
        <f>IF(_tag_month_day!BS555="","",_tag_month_day!BS555/100)</f>
        <v/>
      </c>
      <c r="GI565" s="467" t="str">
        <f>IF(_tag_month_day!BT555="","",_tag_month_day!BT555/100)</f>
        <v/>
      </c>
      <c r="GJ565" s="469" t="str">
        <f>IF(_tag_month_day!BU555="","",_tag_month_day!BU555/100)</f>
        <v/>
      </c>
      <c r="GK565" s="470">
        <f>GK564</f>
        <v>0.070000000000000007</v>
      </c>
      <c r="GL565" s="470">
        <f>GL564</f>
        <v>0.029999999999999999</v>
      </c>
      <c r="GM565" s="471" t="str">
        <f>IF(_tag_month_day!BX555="","",_tag_month_day!BX555/100)</f>
        <v/>
      </c>
      <c r="GN565" s="470">
        <f>GN564</f>
        <v>0.070000000000000007</v>
      </c>
      <c r="GO565" s="470">
        <f>GO564</f>
        <v>0.029999999999999999</v>
      </c>
      <c r="GP565" s="470">
        <f>GP564</f>
        <v>0.089999999999999997</v>
      </c>
      <c r="GQ565" s="470">
        <f>GQ564</f>
        <v>0.029999999999999999</v>
      </c>
      <c r="GR565" s="471" t="str">
        <f>IF(_tag_month_day!CA555="","",_tag_month_day!CA555/100)</f>
        <v/>
      </c>
      <c r="GS565" s="472">
        <f>GS564</f>
        <v>0.95299999999999996</v>
      </c>
      <c r="GT565" s="472">
        <f>GT564</f>
        <v>0.55000000000000004</v>
      </c>
      <c r="GU565" s="472">
        <f>GU564</f>
        <v>0.55000000000000004</v>
      </c>
      <c r="GV565" s="472">
        <f>GV564</f>
        <v>0.55000000000000004</v>
      </c>
      <c r="GW565" s="472">
        <f>GW564</f>
        <v>0.5</v>
      </c>
      <c r="GX565" s="472">
        <f>GX564</f>
        <v>0.93500000000000005</v>
      </c>
      <c r="GY565" s="472">
        <f>GY564</f>
        <v>0.14999999999999999</v>
      </c>
      <c r="GZ565" s="472">
        <f>GZ564</f>
        <v>1</v>
      </c>
      <c r="HA565" s="474">
        <f>HA564</f>
        <v>0.047</v>
      </c>
      <c r="HB565" s="474">
        <f>HB564</f>
        <v>0.45000000000000001</v>
      </c>
      <c r="HC565" s="474">
        <f>HC564</f>
        <v>0.45000000000000001</v>
      </c>
      <c r="HD565" s="474">
        <f>HD564</f>
        <v>0.45000000000000001</v>
      </c>
      <c r="HE565" s="474">
        <f>HE564</f>
        <v>0.5</v>
      </c>
      <c r="HF565" s="474">
        <f>HF564</f>
        <v>0.065000000000000002</v>
      </c>
      <c r="HG565" s="474">
        <f>HG564</f>
        <v>0.84999999999999998</v>
      </c>
      <c r="HH565" s="474">
        <f>HH564</f>
        <v>0</v>
      </c>
      <c r="HI565" s="10">
        <f>IF(BZ565&lt;&gt;"",CK565-BV565,0)</f>
        <v>0</v>
      </c>
      <c r="HJ565" s="10" t="e">
        <f>IF(AJ565&gt;0,AH565-AJ565,0)</f>
        <v>#VALUE!</v>
      </c>
      <c r="HK565" s="466">
        <f>HK564</f>
        <v>0.84999999999999998</v>
      </c>
      <c r="HL565" s="424">
        <f>HL564</f>
        <v>550000</v>
      </c>
      <c r="HM565" s="424">
        <f>HM564</f>
        <v>480000</v>
      </c>
      <c r="HN565" s="465" t="e">
        <f>(DJ565*EZ565+DK565*FH565+DL565*FM565+DM565*FR565+DN565*FW565+DO565*GB565+DS565*GI565+DP565*GM565+DR565*GR565)*1000*2</f>
        <v>#VALUE!</v>
      </c>
      <c r="HO565" s="465" t="e">
        <f>HN565*HK565*$HO$2/HL565*1000000</f>
        <v>#VALUE!</v>
      </c>
      <c r="HP565" s="465" t="e">
        <f>HN565*HK565*$HP$2/HM565*1000000</f>
        <v>#VALUE!</v>
      </c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</row>
    <row customFormat="1" r="566" s="0">
      <c r="A566" s="420">
        <v>555</v>
      </c>
      <c r="B566" s="421">
        <f ca="1">IF(D566=D565,B565,IF(D566="夜班",B565+1,B565))</f>
        <v>43609</v>
      </c>
      <c r="C566" s="422">
        <f>C565</f>
        <v>0.041666666666666699</v>
      </c>
      <c r="D566" s="10" t="str">
        <f ca="1">IF(HOUR(G566)&lt;8,"夜班",IF(HOUR(G566)&lt;16,"白班",IF(HOUR(G566)&lt;24,"中班",0)))</f>
        <v>夜班</v>
      </c>
      <c r="E566" s="10" t="e">
        <f ca="1">IF(F566=1,"甲",IF(F566=2,"乙",IF(F566=3,"丙",IF(F566=4,"丁",""))))</f>
        <v>#REF!</v>
      </c>
      <c r="F566" s="10" t="e">
        <f ca="1">SUMPRODUCT((成本日报!$A$3:$A$95=计划!B566)*(成本日报!$B$3:$B$95=计划!$D566),成本日报!$C$3:$C$95)</f>
        <v>#REF!</v>
      </c>
      <c r="G566" s="423">
        <f ca="1">G565+C565</f>
        <v>43609.08333333199</v>
      </c>
      <c r="H566" s="423">
        <f ca="1">$G566+$C566/60*10+$C566*0</f>
        <v>43609.090277776435</v>
      </c>
      <c r="I566" s="423">
        <f ca="1">$G566+$C566/60*18+$C566*0</f>
        <v>43609.095833331987</v>
      </c>
      <c r="J566" s="423">
        <f ca="1">$G566+$C566/60*0+$C566*1</f>
        <v>43609.124999998654</v>
      </c>
      <c r="K566" s="423">
        <f ca="1">$G566+$C566/60*30+$C566*2</f>
        <v>43609.187499998661</v>
      </c>
      <c r="L566" s="423">
        <f ca="1">$G566+$C566/60*0+$C566*3</f>
        <v>43609.20833333199</v>
      </c>
      <c r="M566" s="424" t="str">
        <f>IF(_tag_month_day!A556="","",_tag_month_day!A556)</f>
        <v/>
      </c>
      <c r="N566" s="424" t="str">
        <f>IF(_tag_month_day!B556="","",_tag_month_day!B556)</f>
        <v/>
      </c>
      <c r="O566" s="425" t="e">
        <f>IF(M566+N566=0,"",M566+N566)</f>
        <v>#VALUE!</v>
      </c>
      <c r="P566" s="424" t="str">
        <f>IF(_tag_month_day!C556="","",_tag_month_day!C556)</f>
        <v/>
      </c>
      <c r="Q566" s="424" t="str">
        <f>IF(_tag_month_day!D556="","",_tag_month_day!D556)</f>
        <v/>
      </c>
      <c r="R566" s="426" t="str">
        <f>IF(_tag_month_day!CB556="","",_tag_month_day!CB556/100)</f>
        <v/>
      </c>
      <c r="S566" s="427" t="str">
        <f>IF(_tag_month_day!E556="","",_tag_month_day!E556)</f>
        <v/>
      </c>
      <c r="T566" s="427" t="str">
        <f>IF(_tag_month_day!F556="","",_tag_month_day!F556)</f>
        <v/>
      </c>
      <c r="U566" s="428" t="e">
        <f>S566+T566</f>
        <v>#VALUE!</v>
      </c>
      <c r="V566" s="429" t="e">
        <f>U566/AJ566</f>
        <v>#VALUE!</v>
      </c>
      <c r="W566" s="430" t="str">
        <f>IF(_jhy_month_day!A556="","",_jhy_month_day!A556)</f>
        <v/>
      </c>
      <c r="X566" s="431" t="str">
        <f>IF(_jhy_month_day!B556="","",_jhy_month_day!B556/100)</f>
        <v/>
      </c>
      <c r="Y566" s="431" t="str">
        <f>IF(_jhy_month_day!C556="","",_jhy_month_day!C556/100)</f>
        <v/>
      </c>
      <c r="Z566" s="432">
        <f>Z562+1</f>
        <v>139</v>
      </c>
      <c r="AA566" s="433" t="str">
        <f>IF(_tag_month_day!G556="","",_tag_month_day!G556/100)</f>
        <v/>
      </c>
      <c r="AB566" s="433" t="str">
        <f>IF(_tag_month_day!H556="","",_tag_month_day!H556/100)</f>
        <v/>
      </c>
      <c r="AC566" s="434">
        <f>IF(X566="",AC565,BK566*($AV565*X566+$AW565*FD565+$AX565*FI565+$AY565*FN565+$AZ565*FS565+$BA565*FX565+$BG565*GE565)/(AV565*Y566+AX565*FK565+AW565*FF565+AY565*FP565+AZ565*FU565+BA565*FZ565+BG565*GG565+BB565*GK565+BC565*GN565+BD565*GP565))</f>
        <v>1.59963432013121</v>
      </c>
      <c r="AD566" s="435" t="str">
        <f>IF(AC566=AC565,"",AC566-AC565)</f>
        <v/>
      </c>
      <c r="AE566" s="436" t="str">
        <f>IF(1-AF566=0,"",(1-AF566))</f>
        <v/>
      </c>
      <c r="AF566" s="437">
        <v>1</v>
      </c>
      <c r="AG566" s="10" t="str">
        <f>AG565</f>
        <v>9A3</v>
      </c>
      <c r="AH566" s="438" t="str">
        <f>AH565</f>
        <v/>
      </c>
      <c r="AI566" s="424"/>
      <c r="AJ566" s="10" t="str">
        <f>IF(_tag_month_day!I556="","",_tag_month_day!I556)</f>
        <v/>
      </c>
      <c r="AK566" s="440"/>
      <c r="AL566" s="440"/>
      <c r="AM566" s="440"/>
      <c r="AN566" s="441">
        <f>AN565</f>
        <v>2</v>
      </c>
      <c r="AO566" s="441">
        <f>AO565</f>
        <v>8</v>
      </c>
      <c r="AP566" s="442" t="e">
        <f>(IF(AN566=0,AS565,AS565*(1+AO566/AN566)/(AR566+AO566/AN566)))+AT566</f>
        <v>#VALUE!</v>
      </c>
      <c r="AQ566" s="443" t="str">
        <f>IF(_tag_month_day!J556="","",_tag_month_day!J556/100)</f>
        <v/>
      </c>
      <c r="AR566" s="444">
        <f>AR565</f>
        <v>1.3</v>
      </c>
      <c r="AS566" s="445" t="e">
        <f>AQ566*(AN566*AR566+AO566)/(AN566+AO566)</f>
        <v>#VALUE!</v>
      </c>
      <c r="AT566" s="445" t="e">
        <f>(SUM(BE566:BF566)-SUM(BE565:BF565))*0.05</f>
        <v>#VALUE!</v>
      </c>
      <c r="AU566" s="446" t="str">
        <f>IF(_tag_month_day!CC556="","",IF(_tag_month_day!CC556&gt;0,_tag_month_day!CD556,_tag_month_day!CE556))</f>
        <v/>
      </c>
      <c r="AV566" s="447" t="str">
        <f>IF(_tag_month_day!L556="","",_tag_month_day!L556/100)</f>
        <v/>
      </c>
      <c r="AW566" s="431">
        <f>AW565</f>
        <v>0</v>
      </c>
      <c r="AX566" s="431">
        <f>AX565</f>
        <v>0</v>
      </c>
      <c r="AY566" s="431" t="str">
        <f>IF(_tag_month_day!M556="","",_tag_month_day!M556/100)</f>
        <v/>
      </c>
      <c r="AZ566" s="431" t="str">
        <f>IF(_tag_month_day!N556="","",_tag_month_day!N556/100)</f>
        <v/>
      </c>
      <c r="BA566" s="431" t="str">
        <f>IF(_tag_month_day!O556="","",_tag_month_day!O556/100)</f>
        <v/>
      </c>
      <c r="BB566" s="448" t="str">
        <f>IF(_tag_month_day!P556="","",_tag_month_day!P556/100)</f>
        <v/>
      </c>
      <c r="BC566" s="448">
        <f>BC565</f>
        <v>0</v>
      </c>
      <c r="BD566" s="448" t="str">
        <f>IF(_tag_month_day!Q556="","",_tag_month_day!Q556/100)</f>
        <v/>
      </c>
      <c r="BE566" s="449" t="str">
        <f>IF(_tag_month_day!R556="","",_tag_month_day!R556/100)</f>
        <v/>
      </c>
      <c r="BF566" s="388" t="e">
        <f>(AU566*(100+BE566*100))/(AJ566-AU566)/100</f>
        <v>#VALUE!</v>
      </c>
      <c r="BG566" s="450" t="e">
        <f>BE566+BF566</f>
        <v>#VALUE!</v>
      </c>
      <c r="BH566" s="451" t="e">
        <f>SUM(AV566:BF566)</f>
        <v>#VALUE!</v>
      </c>
      <c r="BI566" s="452" t="e">
        <f>IF(CX566=0,BI565,(DK566*查询!$R$5+DL566*查询!$Q$5+DM566*查询!$N$5+DN566*查询!$O$5+DO566*查询!$P$5)*AF566/CX566)</f>
        <v>#VALUE!</v>
      </c>
      <c r="BJ566" s="452" t="e">
        <f>IF(CX566=0,BJ565,(DP566*查询!$S$5+DQ566*查询!$T$5+DR566*查询!$U$5)*AF566/CX566)</f>
        <v>#VALUE!</v>
      </c>
      <c r="BK566" s="452">
        <f>BK565</f>
        <v>1</v>
      </c>
      <c r="BL566" s="453" t="e">
        <f>SUMPRODUCT((AV566:BA566)*(GS566:GX566))/((GS566:GX566)+SUM(BB566:BD566)*GY566+BG566*GZ566)</f>
        <v>#VALUE!</v>
      </c>
      <c r="BM566" s="453" t="e">
        <f>BK566*($AV566*FB566+$AW566*FD566+$AX566*FI566+$AY566*FN566+$AZ566*FS566+$BA566*FX566+$BG566*GE566)/(AV566*EY566+AX566*FK566+AW566*FF566+AY566*FP566+AZ566*FU566+BA566*FZ566+BG566*GG566+BB566*GK566+BC566*GN566+BD566*GP566)</f>
        <v>#VALUE!</v>
      </c>
      <c r="BN566" s="453" t="e">
        <f>($AV566*FC566+$AX566*FJ566+$AW566*FE566+$AY566*FO566+$AZ566*FT566+$BA566*FY566+$BG566*GF566)/($AV566*FA566+BG566*GH566+BB566*GL566+BC566*GO566+BD566*GQ566+BA566*GA566)</f>
        <v>#VALUE!</v>
      </c>
      <c r="BO566" s="454" t="e">
        <f>SUMPRODUCT(AV566:BA566*GS566:GX566)/(GS566:GX566+(BB566+BC566+BD566)*GY566+BG566)</f>
        <v>#VALUE!</v>
      </c>
      <c r="BP566" s="454" t="e">
        <f>SUMPRODUCT(AV566:BA566*GS566:GX566)/(GS566:GX566+(BB566+BC566+BD566)*GY566+BG566)</f>
        <v>#VALUE!</v>
      </c>
      <c r="BQ566" s="454" t="e">
        <f>SUMPRODUCT(AV566:BA566*GS566:GX566)/(GS566:GX566+(BB566+BC566+BD566)*GY566+BG566)</f>
        <v>#VALUE!</v>
      </c>
      <c r="BR566" s="453" t="str">
        <f>IF(_tag_month_day!T556="","",_tag_month_day!T556)</f>
        <v/>
      </c>
      <c r="BS566" s="453" t="str">
        <f>IF(_tag_month_day!U556="","",_tag_month_day!U556)</f>
        <v/>
      </c>
      <c r="BT566" s="455" t="str">
        <f>IF(CK566="","",IF((CK566&gt;=BV566-0.12)*(CK566&lt;=BV566+0.12),"合格","不合格"))</f>
        <v/>
      </c>
      <c r="BU566" s="456" t="str">
        <f>IF(_tag_month_day!V556="","",_tag_month_day!V556)</f>
        <v/>
      </c>
      <c r="BV566" s="457" t="str">
        <f>IF(_tag_month_day!W556="","",_tag_month_day!W556)</f>
        <v/>
      </c>
      <c r="BW566" s="458" t="str">
        <f>IF(_tag_month_day!X556="","",_tag_month_day!X556)</f>
        <v/>
      </c>
      <c r="BX566" s="458" t="str">
        <f>IF(_tag_month_day!Y556="","",_tag_month_day!Y556)</f>
        <v/>
      </c>
      <c r="BY566" s="459">
        <f ca="1">L566</f>
        <v>43609.20833333199</v>
      </c>
      <c r="BZ566" s="460"/>
      <c r="CA566" s="461"/>
      <c r="CB566" s="424" t="str">
        <f>IF(_tag_month_day!Z556="","",_tag_month_day!Z556)</f>
        <v/>
      </c>
      <c r="CC566" s="424" t="str">
        <f>IF(_tag_month_day!AA556="","",_tag_month_day!AA556)</f>
        <v/>
      </c>
      <c r="CD566" s="424" t="str">
        <f>IF(_tag_month_day!AB556="","",_tag_month_day!AB556)</f>
        <v/>
      </c>
      <c r="CE566" s="424" t="str">
        <f>IF(_tag_month_day!AC556="","",_tag_month_day!AC556)</f>
        <v/>
      </c>
      <c r="CF566" s="424" t="str">
        <f>IF(_tag_month_day!AD556="","",_tag_month_day!AD556)</f>
        <v/>
      </c>
      <c r="CG566" s="424" t="str">
        <f>IF(_tag_month_day!AE556="","",_tag_month_day!AE556)</f>
        <v/>
      </c>
      <c r="CH566" s="424" t="str">
        <f>IF(_tag_month_day!AF556="","",_tag_month_day!AF556)</f>
        <v/>
      </c>
      <c r="CI566" s="424" t="str">
        <f>IF(_tag_month_day!AG556="","",_tag_month_day!AG556)</f>
        <v/>
      </c>
      <c r="CJ566" s="424" t="str">
        <f>IF(_tag_month_day!AH556="","",_tag_month_day!AH556)</f>
        <v/>
      </c>
      <c r="CK566" s="424" t="str">
        <f>IF(_tag_month_day!AI556="","",_tag_month_day!AI556)</f>
        <v/>
      </c>
      <c r="CL566" s="4" t="str">
        <f>IF(_tag_month_day!AJ556="","",_tag_month_day!AJ556)</f>
        <v/>
      </c>
      <c r="CM566" s="4" t="str">
        <f>IF(_tag_month_day!AK556="","",_tag_month_day!AK556)</f>
        <v/>
      </c>
      <c r="CN566" s="4" t="str">
        <f>IF(_tag_month_day!AL556="","",_tag_month_day!AL556)</f>
        <v/>
      </c>
      <c r="CO566" s="4" t="str">
        <f>IF(_tag_month_day!AM556="","",_tag_month_day!AM556)</f>
        <v/>
      </c>
      <c r="CP566" s="4" t="str">
        <f>IF(_tag_month_day!AN556="","",_tag_month_day!AN556)</f>
        <v/>
      </c>
      <c r="CQ566" s="4" t="str">
        <f>IF(_tag_month_day!AO556="","",_tag_month_day!AO556)</f>
        <v/>
      </c>
      <c r="CR566" s="462" t="str">
        <f>IF(_tag_month_day!AP556="","",_tag_month_day!AP556)</f>
        <v/>
      </c>
      <c r="CS566" s="463" t="str">
        <f>IF(_tag_month_day!AQ556="","",_tag_month_day!AQ556)</f>
        <v/>
      </c>
      <c r="CT566" s="4" t="str">
        <f>IF(_tag_month_day!AR556="","",_tag_month_day!AR556)</f>
        <v/>
      </c>
      <c r="CU566" s="464" t="e">
        <f>DU566/AJ566</f>
        <v>#VALUE!</v>
      </c>
      <c r="CV566" s="451" t="e">
        <f>BG566/BH566</f>
        <v>#VALUE!</v>
      </c>
      <c r="CW566" s="465" t="e">
        <f>AJ566*(1-CV566)*CU566*AF566</f>
        <v>#VALUE!</v>
      </c>
      <c r="CX566" s="465" t="e">
        <f>CW566*94%</f>
        <v>#VALUE!</v>
      </c>
      <c r="CY566" s="466" t="e">
        <f>IF(CX566=0,0,DS566/(DS566+CX566))</f>
        <v>#VALUE!</v>
      </c>
      <c r="CZ566" s="465" t="e">
        <f>$AJ566*EF566</f>
        <v>#VALUE!</v>
      </c>
      <c r="DA566" s="465" t="e">
        <f>$AJ566*EG566</f>
        <v>#VALUE!</v>
      </c>
      <c r="DB566" s="465" t="e">
        <f>$AJ566*EH566</f>
        <v>#VALUE!</v>
      </c>
      <c r="DC566" s="465" t="e">
        <f>$AJ566*EI566</f>
        <v>#VALUE!</v>
      </c>
      <c r="DD566" s="465" t="e">
        <f>$AJ566*EJ566</f>
        <v>#VALUE!</v>
      </c>
      <c r="DE566" s="465" t="e">
        <f>$AJ566*EK566</f>
        <v>#VALUE!</v>
      </c>
      <c r="DF566" s="465" t="e">
        <f>$AJ566*EL566</f>
        <v>#VALUE!</v>
      </c>
      <c r="DG566" s="465" t="e">
        <f>$AJ566*EM566</f>
        <v>#VALUE!</v>
      </c>
      <c r="DH566" s="465" t="e">
        <f>$AJ566*EN566</f>
        <v>#VALUE!</v>
      </c>
      <c r="DI566" s="465" t="e">
        <f>$AJ566*EO566</f>
        <v>#VALUE!</v>
      </c>
      <c r="DJ566" s="465" t="e">
        <f>CZ566*(1-EP566)</f>
        <v>#VALUE!</v>
      </c>
      <c r="DK566" s="465" t="e">
        <f>DA566*(1-ER566)</f>
        <v>#VALUE!</v>
      </c>
      <c r="DL566" s="465" t="e">
        <f>DB566*(1-EQ566)</f>
        <v>#VALUE!</v>
      </c>
      <c r="DM566" s="465" t="e">
        <f>DC566*(1-ES566)</f>
        <v>#VALUE!</v>
      </c>
      <c r="DN566" s="465" t="e">
        <f>DD566*(1-ET566)</f>
        <v>#VALUE!</v>
      </c>
      <c r="DO566" s="465" t="e">
        <f>DE566</f>
        <v>#VALUE!</v>
      </c>
      <c r="DP566" s="465" t="e">
        <f>DF566*(1-EU566)</f>
        <v>#VALUE!</v>
      </c>
      <c r="DQ566" s="465" t="e">
        <f>DG566*(1-EV566)</f>
        <v>#VALUE!</v>
      </c>
      <c r="DR566" s="465" t="e">
        <f>DH566*(1-EW566)</f>
        <v>#VALUE!</v>
      </c>
      <c r="DS566" s="465" t="e">
        <f>DI566</f>
        <v>#VALUE!</v>
      </c>
      <c r="DT566" s="465" t="e">
        <f>SUM(DJ566:DS566)</f>
        <v>#VALUE!</v>
      </c>
      <c r="DU566" s="465" t="e">
        <f>(GS566:GX566)+(DP566+DQ566+DR566)*GY566+DS566</f>
        <v>#VALUE!</v>
      </c>
      <c r="DV566" s="451" t="e">
        <f>AV566/$BH566/(1-EP566)</f>
        <v>#VALUE!</v>
      </c>
      <c r="DW566" s="451" t="e">
        <f>AW566/$BH566/(1-ER566)</f>
        <v>#VALUE!</v>
      </c>
      <c r="DX566" s="451" t="e">
        <f>AX566/$BH566/(1-EQ566)</f>
        <v>#VALUE!</v>
      </c>
      <c r="DY566" s="451" t="e">
        <f>AY566/$BH566/(1-ES566)</f>
        <v>#VALUE!</v>
      </c>
      <c r="DZ566" s="451" t="e">
        <f>AZ566/$BH566/(1-ET566)</f>
        <v>#VALUE!</v>
      </c>
      <c r="EA566" s="451" t="e">
        <f>BA566/$BH566/(1-AX566)</f>
        <v>#VALUE!</v>
      </c>
      <c r="EB566" s="451" t="e">
        <f>BB566/$BH566/(1-EU566)</f>
        <v>#VALUE!</v>
      </c>
      <c r="EC566" s="451" t="e">
        <f>BC566/$BH566/(1-EV566)</f>
        <v>#VALUE!</v>
      </c>
      <c r="ED566" s="451" t="e">
        <f>BD566/$BH566/(1-EW566)</f>
        <v>#VALUE!</v>
      </c>
      <c r="EE566" s="451" t="e">
        <f>BG566/BH566</f>
        <v>#VALUE!</v>
      </c>
      <c r="EF566" s="451" t="e">
        <f>DV566/SUM($DV566:$EE566)</f>
        <v>#VALUE!</v>
      </c>
      <c r="EG566" s="451" t="e">
        <f>DW566/SUM($DV566:$EE566)</f>
        <v>#VALUE!</v>
      </c>
      <c r="EH566" s="451" t="e">
        <f>DX566/SUM($DV566:$EE566)</f>
        <v>#VALUE!</v>
      </c>
      <c r="EI566" s="451" t="e">
        <f>DY566/SUM($DV566:$EE566)</f>
        <v>#VALUE!</v>
      </c>
      <c r="EJ566" s="451" t="e">
        <f>DZ566/SUM($DV566:$EE566)</f>
        <v>#VALUE!</v>
      </c>
      <c r="EK566" s="451" t="e">
        <f>EA566/SUM($DV566:$EE566)</f>
        <v>#VALUE!</v>
      </c>
      <c r="EL566" s="451" t="e">
        <f>EB566/SUM($DV566:$EE566)</f>
        <v>#VALUE!</v>
      </c>
      <c r="EM566" s="451" t="e">
        <f>EC566/SUM($DV566:$EE566)</f>
        <v>#VALUE!</v>
      </c>
      <c r="EN566" s="451" t="e">
        <f>ED566/SUM($DV566:$EE566)</f>
        <v>#VALUE!</v>
      </c>
      <c r="EO566" s="451" t="e">
        <f>EE566/SUM($DV566:$EE566)</f>
        <v>#VALUE!</v>
      </c>
      <c r="EP566" s="450">
        <f>EP565</f>
        <v>0.080000000000000002</v>
      </c>
      <c r="EQ566" s="450">
        <f>EQ565</f>
        <v>0.014999999999999999</v>
      </c>
      <c r="ER566" s="450">
        <f>ER565</f>
        <v>0.014999999999999999</v>
      </c>
      <c r="ES566" s="450">
        <f>ES565</f>
        <v>0.014999999999999999</v>
      </c>
      <c r="ET566" s="450">
        <f>ET565</f>
        <v>0.014999999999999999</v>
      </c>
      <c r="EU566" s="450">
        <f>EU565</f>
        <v>0.089999999999999997</v>
      </c>
      <c r="EV566" s="450">
        <f>EV565</f>
        <v>0.089999999999999997</v>
      </c>
      <c r="EW566" s="450">
        <f>EW565</f>
        <v>0.089999999999999997</v>
      </c>
      <c r="EX566" s="431" t="str">
        <f>IF(_tag_month_day!AS556="","",_tag_month_day!AS556/100)</f>
        <v/>
      </c>
      <c r="EY566" s="431" t="str">
        <f>IF(_tag_month_day!AT556="","",_tag_month_day!AT556/100)</f>
        <v/>
      </c>
      <c r="EZ566" s="431" t="str">
        <f>IF(_tag_month_day!AU556="","",_tag_month_day!AU556/100)</f>
        <v/>
      </c>
      <c r="FA566" s="431" t="str">
        <f>IF(_tag_month_day!AV556="","",_tag_month_day!AV556/100)</f>
        <v/>
      </c>
      <c r="FB566" s="431" t="str">
        <f>IF(_tag_month_day!AW556="","",_tag_month_day!AW556/100)</f>
        <v/>
      </c>
      <c r="FC566" s="431" t="str">
        <f>IF(_tag_month_day!AX556="","",_tag_month_day!AX556/100)</f>
        <v/>
      </c>
      <c r="FD566" s="449" t="str">
        <f>IF(_tag_month_day!AY556="","",_tag_month_day!AY556/100)</f>
        <v/>
      </c>
      <c r="FE566" s="449" t="str">
        <f>IF(_tag_month_day!AZ556="","",_tag_month_day!AZ556/100)</f>
        <v/>
      </c>
      <c r="FF566" s="449" t="str">
        <f>IF(_tag_month_day!BA556="","",_tag_month_day!BA556/100)</f>
        <v/>
      </c>
      <c r="FG566" s="449" t="str">
        <f>IF(_tag_month_day!BB556="","",_tag_month_day!BB556/100)</f>
        <v/>
      </c>
      <c r="FH566" s="467" t="str">
        <f>IF(_tag_month_day!BC556="","",_tag_month_day!BC556/100)</f>
        <v/>
      </c>
      <c r="FI566" s="449">
        <f>FI565</f>
        <v>0.40999999999999998</v>
      </c>
      <c r="FJ566" s="449">
        <f>FJ565</f>
        <v>0.11</v>
      </c>
      <c r="FK566" s="449">
        <f>FK565</f>
        <v>0.014999999999999999</v>
      </c>
      <c r="FL566" s="449">
        <f>FL565</f>
        <v>0</v>
      </c>
      <c r="FM566" s="467">
        <f>FM565</f>
        <v>0.0001</v>
      </c>
      <c r="FN566" s="449">
        <f>FN565</f>
        <v>0.32000000000000001</v>
      </c>
      <c r="FO566" s="449">
        <f>FO565</f>
        <v>0.20000000000000001</v>
      </c>
      <c r="FP566" s="449">
        <f>FP565</f>
        <v>0.01</v>
      </c>
      <c r="FQ566" s="449">
        <f>FQ565</f>
        <v>0</v>
      </c>
      <c r="FR566" s="467">
        <f>FR565</f>
        <v>0.0001</v>
      </c>
      <c r="FS566" s="449" t="str">
        <f>IF(_tag_month_day!BD556="","",_tag_month_day!BD556/100)</f>
        <v/>
      </c>
      <c r="FT566" s="449" t="str">
        <f>IF(_tag_month_day!BE556="","",_tag_month_day!BE556/100)</f>
        <v/>
      </c>
      <c r="FU566" s="449" t="str">
        <f>IF(_tag_month_day!BF556="","",_tag_month_day!BF556/100)</f>
        <v/>
      </c>
      <c r="FV566" s="449" t="str">
        <f>IF(_tag_month_day!BG556="","",_tag_month_day!BG556/100)</f>
        <v/>
      </c>
      <c r="FW566" s="467" t="str">
        <f>IF(_tag_month_day!BH556="","",_tag_month_day!BH556/100)</f>
        <v/>
      </c>
      <c r="FX566" s="449" t="str">
        <f>IF(_tag_month_day!BI556="","",_tag_month_day!BI556/100)</f>
        <v/>
      </c>
      <c r="FY566" s="449" t="str">
        <f>IF(_tag_month_day!BJ556="","",_tag_month_day!BJ556/100)</f>
        <v/>
      </c>
      <c r="FZ566" s="468" t="str">
        <f>IF(_tag_month_day!BK556="","",_tag_month_day!BK556/100)</f>
        <v/>
      </c>
      <c r="GA566" s="449" t="str">
        <f>IF(_tag_month_day!BL556="","",_tag_month_day!BL556/100)</f>
        <v/>
      </c>
      <c r="GB566" s="467" t="str">
        <f>IF(_tag_month_day!BM556="","",_tag_month_day!BM556/100)</f>
        <v/>
      </c>
      <c r="GC566" s="431" t="str">
        <f>IF(_tag_month_day!BN556="","",_tag_month_day!BN556/100)</f>
        <v/>
      </c>
      <c r="GD566" s="431" t="str">
        <f>IF(_tag_month_day!BO556="","",_tag_month_day!BO556/100)</f>
        <v/>
      </c>
      <c r="GE566" s="431" t="str">
        <f>IF(_tag_month_day!BP556="","",_tag_month_day!BP556/100)</f>
        <v/>
      </c>
      <c r="GF566" s="431" t="str">
        <f>IF(_tag_month_day!BQ556="","",_tag_month_day!BQ556/100)</f>
        <v/>
      </c>
      <c r="GG566" s="431" t="str">
        <f>IF(_tag_month_day!BR556="","",_tag_month_day!BR556/100)</f>
        <v/>
      </c>
      <c r="GH566" s="431" t="str">
        <f>IF(_tag_month_day!BS556="","",_tag_month_day!BS556/100)</f>
        <v/>
      </c>
      <c r="GI566" s="467" t="str">
        <f>IF(_tag_month_day!BT556="","",_tag_month_day!BT556/100)</f>
        <v/>
      </c>
      <c r="GJ566" s="469" t="str">
        <f>IF(_tag_month_day!BU556="","",_tag_month_day!BU556/100)</f>
        <v/>
      </c>
      <c r="GK566" s="470">
        <f>GK565</f>
        <v>0.070000000000000007</v>
      </c>
      <c r="GL566" s="470">
        <f>GL565</f>
        <v>0.029999999999999999</v>
      </c>
      <c r="GM566" s="471" t="str">
        <f>IF(_tag_month_day!BX556="","",_tag_month_day!BX556/100)</f>
        <v/>
      </c>
      <c r="GN566" s="470">
        <f>GN565</f>
        <v>0.070000000000000007</v>
      </c>
      <c r="GO566" s="470">
        <f>GO565</f>
        <v>0.029999999999999999</v>
      </c>
      <c r="GP566" s="470">
        <f>GP565</f>
        <v>0.089999999999999997</v>
      </c>
      <c r="GQ566" s="470">
        <f>GQ565</f>
        <v>0.029999999999999999</v>
      </c>
      <c r="GR566" s="471" t="str">
        <f>IF(_tag_month_day!CA556="","",_tag_month_day!CA556/100)</f>
        <v/>
      </c>
      <c r="GS566" s="472">
        <f>GS565</f>
        <v>0.95299999999999996</v>
      </c>
      <c r="GT566" s="472">
        <f>GT565</f>
        <v>0.55000000000000004</v>
      </c>
      <c r="GU566" s="472">
        <f>GU565</f>
        <v>0.55000000000000004</v>
      </c>
      <c r="GV566" s="472">
        <f>GV565</f>
        <v>0.55000000000000004</v>
      </c>
      <c r="GW566" s="472">
        <f>GW565</f>
        <v>0.5</v>
      </c>
      <c r="GX566" s="472">
        <f>GX565</f>
        <v>0.93500000000000005</v>
      </c>
      <c r="GY566" s="472">
        <f>GY565</f>
        <v>0.14999999999999999</v>
      </c>
      <c r="GZ566" s="472">
        <f>GZ565</f>
        <v>1</v>
      </c>
      <c r="HA566" s="474">
        <f>HA565</f>
        <v>0.047</v>
      </c>
      <c r="HB566" s="474">
        <f>HB565</f>
        <v>0.45000000000000001</v>
      </c>
      <c r="HC566" s="474">
        <f>HC565</f>
        <v>0.45000000000000001</v>
      </c>
      <c r="HD566" s="474">
        <f>HD565</f>
        <v>0.45000000000000001</v>
      </c>
      <c r="HE566" s="474">
        <f>HE565</f>
        <v>0.5</v>
      </c>
      <c r="HF566" s="474">
        <f>HF565</f>
        <v>0.065000000000000002</v>
      </c>
      <c r="HG566" s="474">
        <f>HG565</f>
        <v>0.84999999999999998</v>
      </c>
      <c r="HH566" s="474">
        <f>HH565</f>
        <v>0</v>
      </c>
      <c r="HI566" s="10">
        <f>IF(BZ566&lt;&gt;"",CK566-BV566,0)</f>
        <v>0</v>
      </c>
      <c r="HJ566" s="10" t="e">
        <f>IF(AJ566&gt;0,AH566-AJ566,0)</f>
        <v>#VALUE!</v>
      </c>
      <c r="HK566" s="466">
        <f>HK565</f>
        <v>0.84999999999999998</v>
      </c>
      <c r="HL566" s="424">
        <f>HL565</f>
        <v>550000</v>
      </c>
      <c r="HM566" s="424">
        <f>HM565</f>
        <v>480000</v>
      </c>
      <c r="HN566" s="465" t="e">
        <f>(DJ566*EZ566+DK566*FH566+DL566*FM566+DM566*FR566+DN566*FW566+DO566*GB566+DS566*GI566+DP566*GM566+DR566*GR566)*1000*2</f>
        <v>#VALUE!</v>
      </c>
      <c r="HO566" s="465" t="e">
        <f>HN566*HK566*$HO$2/HL566*1000000</f>
        <v>#VALUE!</v>
      </c>
      <c r="HP566" s="465" t="e">
        <f>HN566*HK566*$HP$2/HM566*1000000</f>
        <v>#VALUE!</v>
      </c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</row>
    <row customFormat="1" r="567" s="0">
      <c r="A567" s="420">
        <v>556</v>
      </c>
      <c r="B567" s="421">
        <f ca="1">IF(D567=D566,B566,IF(D567="夜班",B566+1,B566))</f>
        <v>43609</v>
      </c>
      <c r="C567" s="422">
        <f>C566</f>
        <v>0.041666666666666699</v>
      </c>
      <c r="D567" s="10" t="str">
        <f ca="1">IF(HOUR(G567)&lt;8,"夜班",IF(HOUR(G567)&lt;16,"白班",IF(HOUR(G567)&lt;24,"中班",0)))</f>
        <v>夜班</v>
      </c>
      <c r="E567" s="10" t="e">
        <f ca="1">IF(F567=1,"甲",IF(F567=2,"乙",IF(F567=3,"丙",IF(F567=4,"丁",""))))</f>
        <v>#REF!</v>
      </c>
      <c r="F567" s="10" t="e">
        <f ca="1">SUMPRODUCT((成本日报!$A$3:$A$95=计划!B567)*(成本日报!$B$3:$B$95=计划!$D567),成本日报!$C$3:$C$95)</f>
        <v>#REF!</v>
      </c>
      <c r="G567" s="423">
        <f ca="1">G566+C566</f>
        <v>43609.124999998654</v>
      </c>
      <c r="H567" s="423">
        <f ca="1">$G567+$C567/60*10+$C567*0</f>
        <v>43609.131944443099</v>
      </c>
      <c r="I567" s="423">
        <f ca="1">$G567+$C567/60*18+$C567*0</f>
        <v>43609.137499998651</v>
      </c>
      <c r="J567" s="423">
        <f ca="1">$G567+$C567/60*0+$C567*1</f>
        <v>43609.166666665318</v>
      </c>
      <c r="K567" s="423">
        <f ca="1">$G567+$C567/60*30+$C567*2</f>
        <v>43609.229166665325</v>
      </c>
      <c r="L567" s="423">
        <f ca="1">$G567+$C567/60*0+$C567*3</f>
        <v>43609.249999998654</v>
      </c>
      <c r="M567" s="424" t="str">
        <f>IF(_tag_month_day!A557="","",_tag_month_day!A557)</f>
        <v/>
      </c>
      <c r="N567" s="424" t="str">
        <f>IF(_tag_month_day!B557="","",_tag_month_day!B557)</f>
        <v/>
      </c>
      <c r="O567" s="425" t="e">
        <f>IF(M567+N567=0,"",M567+N567)</f>
        <v>#VALUE!</v>
      </c>
      <c r="P567" s="424" t="str">
        <f>IF(_tag_month_day!C557="","",_tag_month_day!C557)</f>
        <v/>
      </c>
      <c r="Q567" s="424" t="str">
        <f>IF(_tag_month_day!D557="","",_tag_month_day!D557)</f>
        <v/>
      </c>
      <c r="R567" s="426" t="str">
        <f>IF(_tag_month_day!CB557="","",_tag_month_day!CB557/100)</f>
        <v/>
      </c>
      <c r="S567" s="427" t="str">
        <f>IF(_tag_month_day!E557="","",_tag_month_day!E557)</f>
        <v/>
      </c>
      <c r="T567" s="427" t="str">
        <f>IF(_tag_month_day!F557="","",_tag_month_day!F557)</f>
        <v/>
      </c>
      <c r="U567" s="428" t="e">
        <f>S567+T567</f>
        <v>#VALUE!</v>
      </c>
      <c r="V567" s="429" t="e">
        <f>U567/AJ567</f>
        <v>#VALUE!</v>
      </c>
      <c r="W567" s="430" t="str">
        <f>IF(_jhy_month_day!A557="","",_jhy_month_day!A557)</f>
        <v/>
      </c>
      <c r="X567" s="431" t="str">
        <f>IF(_jhy_month_day!B557="","",_jhy_month_day!B557/100)</f>
        <v/>
      </c>
      <c r="Y567" s="431" t="str">
        <f>IF(_jhy_month_day!C557="","",_jhy_month_day!C557/100)</f>
        <v/>
      </c>
      <c r="Z567" s="432">
        <f>Z563+1</f>
        <v>139</v>
      </c>
      <c r="AA567" s="433" t="str">
        <f>IF(_tag_month_day!G557="","",_tag_month_day!G557/100)</f>
        <v/>
      </c>
      <c r="AB567" s="433" t="str">
        <f>IF(_tag_month_day!H557="","",_tag_month_day!H557/100)</f>
        <v/>
      </c>
      <c r="AC567" s="434">
        <f>IF(X567="",AC566,BK567*($AV566*X567+$AW566*FD566+$AX566*FI566+$AY566*FN566+$AZ566*FS566+$BA566*FX566+$BG566*GE566)/(AV566*Y567+AX566*FK566+AW566*FF566+AY566*FP566+AZ566*FU566+BA566*FZ566+BG566*GG566+BB566*GK566+BC566*GN566+BD566*GP566))</f>
        <v>1.59963432013121</v>
      </c>
      <c r="AD567" s="435" t="str">
        <f>IF(AC567=AC566,"",AC567-AC566)</f>
        <v/>
      </c>
      <c r="AE567" s="436" t="str">
        <f>IF(1-AF567=0,"",(1-AF567))</f>
        <v/>
      </c>
      <c r="AF567" s="437">
        <v>1</v>
      </c>
      <c r="AG567" s="10" t="str">
        <f>AG566</f>
        <v>9A3</v>
      </c>
      <c r="AH567" s="438" t="str">
        <f>AH566</f>
        <v/>
      </c>
      <c r="AI567" s="424"/>
      <c r="AJ567" s="10" t="str">
        <f>IF(_tag_month_day!I557="","",_tag_month_day!I557)</f>
        <v/>
      </c>
      <c r="AK567" s="440"/>
      <c r="AL567" s="440"/>
      <c r="AM567" s="440"/>
      <c r="AN567" s="441">
        <f>AN566</f>
        <v>2</v>
      </c>
      <c r="AO567" s="441">
        <f>AO566</f>
        <v>8</v>
      </c>
      <c r="AP567" s="442" t="e">
        <f>(IF(AN567=0,AS566,AS566*(1+AO567/AN567)/(AR567+AO567/AN567)))+AT567</f>
        <v>#VALUE!</v>
      </c>
      <c r="AQ567" s="443" t="str">
        <f>IF(_tag_month_day!J557="","",_tag_month_day!J557/100)</f>
        <v/>
      </c>
      <c r="AR567" s="444">
        <f>AR566</f>
        <v>1.3</v>
      </c>
      <c r="AS567" s="445" t="e">
        <f>AQ567*(AN567*AR567+AO567)/(AN567+AO567)</f>
        <v>#VALUE!</v>
      </c>
      <c r="AT567" s="445" t="e">
        <f>(SUM(BE567:BF567)-SUM(BE566:BF566))*0.05</f>
        <v>#VALUE!</v>
      </c>
      <c r="AU567" s="446" t="str">
        <f>IF(_tag_month_day!CC557="","",IF(_tag_month_day!CC557&gt;0,_tag_month_day!CD557,_tag_month_day!CE557))</f>
        <v/>
      </c>
      <c r="AV567" s="447" t="str">
        <f>IF(_tag_month_day!L557="","",_tag_month_day!L557/100)</f>
        <v/>
      </c>
      <c r="AW567" s="431">
        <f>AW566</f>
        <v>0</v>
      </c>
      <c r="AX567" s="431">
        <f>AX566</f>
        <v>0</v>
      </c>
      <c r="AY567" s="431" t="str">
        <f>IF(_tag_month_day!M557="","",_tag_month_day!M557/100)</f>
        <v/>
      </c>
      <c r="AZ567" s="431" t="str">
        <f>IF(_tag_month_day!N557="","",_tag_month_day!N557/100)</f>
        <v/>
      </c>
      <c r="BA567" s="431" t="str">
        <f>IF(_tag_month_day!O557="","",_tag_month_day!O557/100)</f>
        <v/>
      </c>
      <c r="BB567" s="448" t="str">
        <f>IF(_tag_month_day!P557="","",_tag_month_day!P557/100)</f>
        <v/>
      </c>
      <c r="BC567" s="448">
        <f>BC566</f>
        <v>0</v>
      </c>
      <c r="BD567" s="448" t="str">
        <f>IF(_tag_month_day!Q557="","",_tag_month_day!Q557/100)</f>
        <v/>
      </c>
      <c r="BE567" s="449" t="str">
        <f>IF(_tag_month_day!R557="","",_tag_month_day!R557/100)</f>
        <v/>
      </c>
      <c r="BF567" s="388" t="e">
        <f>(AU567*(100+BE567*100))/(AJ567-AU567)/100</f>
        <v>#VALUE!</v>
      </c>
      <c r="BG567" s="450" t="e">
        <f>BE567+BF567</f>
        <v>#VALUE!</v>
      </c>
      <c r="BH567" s="451" t="e">
        <f>SUM(AV567:BF567)</f>
        <v>#VALUE!</v>
      </c>
      <c r="BI567" s="452" t="e">
        <f>IF(CX567=0,BI566,(DK567*查询!$R$5+DL567*查询!$Q$5+DM567*查询!$N$5+DN567*查询!$O$5+DO567*查询!$P$5)*AF567/CX567)</f>
        <v>#VALUE!</v>
      </c>
      <c r="BJ567" s="452" t="e">
        <f>IF(CX567=0,BJ566,(DP567*查询!$S$5+DQ567*查询!$T$5+DR567*查询!$U$5)*AF567/CX567)</f>
        <v>#VALUE!</v>
      </c>
      <c r="BK567" s="452">
        <f>BK566</f>
        <v>1</v>
      </c>
      <c r="BL567" s="453" t="e">
        <f>SUMPRODUCT((AV567:BA567)*(GS567:GX567))/((GS567:GX567)+SUM(BB567:BD567)*GY567+BG567*GZ567)</f>
        <v>#VALUE!</v>
      </c>
      <c r="BM567" s="453" t="e">
        <f>BK567*($AV567*FB567+$AW567*FD567+$AX567*FI567+$AY567*FN567+$AZ567*FS567+$BA567*FX567+$BG567*GE567)/(AV567*EY567+AX567*FK567+AW567*FF567+AY567*FP567+AZ567*FU567+BA567*FZ567+BG567*GG567+BB567*GK567+BC567*GN567+BD567*GP567)</f>
        <v>#VALUE!</v>
      </c>
      <c r="BN567" s="453" t="e">
        <f>($AV567*FC567+$AX567*FJ567+$AW567*FE567+$AY567*FO567+$AZ567*FT567+$BA567*FY567+$BG567*GF567)/($AV567*FA567+BG567*GH567+BB567*GL567+BC567*GO567+BD567*GQ567+BA567*GA567)</f>
        <v>#VALUE!</v>
      </c>
      <c r="BO567" s="454" t="e">
        <f>SUMPRODUCT(AV567:BA567*GS567:GX567)/(GS567:GX567+(BB567+BC567+BD567)*GY567+BG567)</f>
        <v>#VALUE!</v>
      </c>
      <c r="BP567" s="454" t="e">
        <f>SUMPRODUCT(AV567:BA567*GS567:GX567)/(GS567:GX567+(BB567+BC567+BD567)*GY567+BG567)</f>
        <v>#VALUE!</v>
      </c>
      <c r="BQ567" s="454" t="e">
        <f>SUMPRODUCT(AV567:BA567*GS567:GX567)/(GS567:GX567+(BB567+BC567+BD567)*GY567+BG567)</f>
        <v>#VALUE!</v>
      </c>
      <c r="BR567" s="453" t="str">
        <f>IF(_tag_month_day!T557="","",_tag_month_day!T557)</f>
        <v/>
      </c>
      <c r="BS567" s="453" t="str">
        <f>IF(_tag_month_day!U557="","",_tag_month_day!U557)</f>
        <v/>
      </c>
      <c r="BT567" s="455" t="str">
        <f>IF(CK567="","",IF((CK567&gt;=BV567-0.12)*(CK567&lt;=BV567+0.12),"合格","不合格"))</f>
        <v/>
      </c>
      <c r="BU567" s="456" t="str">
        <f>IF(_tag_month_day!V557="","",_tag_month_day!V557)</f>
        <v/>
      </c>
      <c r="BV567" s="457" t="str">
        <f>IF(_tag_month_day!W557="","",_tag_month_day!W557)</f>
        <v/>
      </c>
      <c r="BW567" s="458" t="str">
        <f>IF(_tag_month_day!X557="","",_tag_month_day!X557)</f>
        <v/>
      </c>
      <c r="BX567" s="458" t="str">
        <f>IF(_tag_month_day!Y557="","",_tag_month_day!Y557)</f>
        <v/>
      </c>
      <c r="BY567" s="459">
        <f ca="1">L567</f>
        <v>43609.249999998654</v>
      </c>
      <c r="BZ567" s="460"/>
      <c r="CA567" s="461"/>
      <c r="CB567" s="424" t="str">
        <f>IF(_tag_month_day!Z557="","",_tag_month_day!Z557)</f>
        <v/>
      </c>
      <c r="CC567" s="424" t="str">
        <f>IF(_tag_month_day!AA557="","",_tag_month_day!AA557)</f>
        <v/>
      </c>
      <c r="CD567" s="424" t="str">
        <f>IF(_tag_month_day!AB557="","",_tag_month_day!AB557)</f>
        <v/>
      </c>
      <c r="CE567" s="424" t="str">
        <f>IF(_tag_month_day!AC557="","",_tag_month_day!AC557)</f>
        <v/>
      </c>
      <c r="CF567" s="424" t="str">
        <f>IF(_tag_month_day!AD557="","",_tag_month_day!AD557)</f>
        <v/>
      </c>
      <c r="CG567" s="424" t="str">
        <f>IF(_tag_month_day!AE557="","",_tag_month_day!AE557)</f>
        <v/>
      </c>
      <c r="CH567" s="424" t="str">
        <f>IF(_tag_month_day!AF557="","",_tag_month_day!AF557)</f>
        <v/>
      </c>
      <c r="CI567" s="424" t="str">
        <f>IF(_tag_month_day!AG557="","",_tag_month_day!AG557)</f>
        <v/>
      </c>
      <c r="CJ567" s="424" t="str">
        <f>IF(_tag_month_day!AH557="","",_tag_month_day!AH557)</f>
        <v/>
      </c>
      <c r="CK567" s="424" t="str">
        <f>IF(_tag_month_day!AI557="","",_tag_month_day!AI557)</f>
        <v/>
      </c>
      <c r="CL567" s="4" t="str">
        <f>IF(_tag_month_day!AJ557="","",_tag_month_day!AJ557)</f>
        <v/>
      </c>
      <c r="CM567" s="4" t="str">
        <f>IF(_tag_month_day!AK557="","",_tag_month_day!AK557)</f>
        <v/>
      </c>
      <c r="CN567" s="4" t="str">
        <f>IF(_tag_month_day!AL557="","",_tag_month_day!AL557)</f>
        <v/>
      </c>
      <c r="CO567" s="4" t="str">
        <f>IF(_tag_month_day!AM557="","",_tag_month_day!AM557)</f>
        <v/>
      </c>
      <c r="CP567" s="4" t="str">
        <f>IF(_tag_month_day!AN557="","",_tag_month_day!AN557)</f>
        <v/>
      </c>
      <c r="CQ567" s="4" t="str">
        <f>IF(_tag_month_day!AO557="","",_tag_month_day!AO557)</f>
        <v/>
      </c>
      <c r="CR567" s="462" t="str">
        <f>IF(_tag_month_day!AP557="","",_tag_month_day!AP557)</f>
        <v/>
      </c>
      <c r="CS567" s="463" t="str">
        <f>IF(_tag_month_day!AQ557="","",_tag_month_day!AQ557)</f>
        <v/>
      </c>
      <c r="CT567" s="4" t="str">
        <f>IF(_tag_month_day!AR557="","",_tag_month_day!AR557)</f>
        <v/>
      </c>
      <c r="CU567" s="464" t="e">
        <f>DU567/AJ567</f>
        <v>#VALUE!</v>
      </c>
      <c r="CV567" s="451" t="e">
        <f>BG567/BH567</f>
        <v>#VALUE!</v>
      </c>
      <c r="CW567" s="465" t="e">
        <f>AJ567*(1-CV567)*CU567*AF567</f>
        <v>#VALUE!</v>
      </c>
      <c r="CX567" s="465" t="e">
        <f>CW567*94%</f>
        <v>#VALUE!</v>
      </c>
      <c r="CY567" s="466" t="e">
        <f>IF(CX567=0,0,DS567/(DS567+CX567))</f>
        <v>#VALUE!</v>
      </c>
      <c r="CZ567" s="465" t="e">
        <f>$AJ567*EF567</f>
        <v>#VALUE!</v>
      </c>
      <c r="DA567" s="465" t="e">
        <f>$AJ567*EG567</f>
        <v>#VALUE!</v>
      </c>
      <c r="DB567" s="465" t="e">
        <f>$AJ567*EH567</f>
        <v>#VALUE!</v>
      </c>
      <c r="DC567" s="465" t="e">
        <f>$AJ567*EI567</f>
        <v>#VALUE!</v>
      </c>
      <c r="DD567" s="465" t="e">
        <f>$AJ567*EJ567</f>
        <v>#VALUE!</v>
      </c>
      <c r="DE567" s="465" t="e">
        <f>$AJ567*EK567</f>
        <v>#VALUE!</v>
      </c>
      <c r="DF567" s="465" t="e">
        <f>$AJ567*EL567</f>
        <v>#VALUE!</v>
      </c>
      <c r="DG567" s="465" t="e">
        <f>$AJ567*EM567</f>
        <v>#VALUE!</v>
      </c>
      <c r="DH567" s="465" t="e">
        <f>$AJ567*EN567</f>
        <v>#VALUE!</v>
      </c>
      <c r="DI567" s="465" t="e">
        <f>$AJ567*EO567</f>
        <v>#VALUE!</v>
      </c>
      <c r="DJ567" s="465" t="e">
        <f>CZ567*(1-EP567)</f>
        <v>#VALUE!</v>
      </c>
      <c r="DK567" s="465" t="e">
        <f>DA567*(1-ER567)</f>
        <v>#VALUE!</v>
      </c>
      <c r="DL567" s="465" t="e">
        <f>DB567*(1-EQ567)</f>
        <v>#VALUE!</v>
      </c>
      <c r="DM567" s="465" t="e">
        <f>DC567*(1-ES567)</f>
        <v>#VALUE!</v>
      </c>
      <c r="DN567" s="465" t="e">
        <f>DD567*(1-ET567)</f>
        <v>#VALUE!</v>
      </c>
      <c r="DO567" s="465" t="e">
        <f>DE567</f>
        <v>#VALUE!</v>
      </c>
      <c r="DP567" s="465" t="e">
        <f>DF567*(1-EU567)</f>
        <v>#VALUE!</v>
      </c>
      <c r="DQ567" s="465" t="e">
        <f>DG567*(1-EV567)</f>
        <v>#VALUE!</v>
      </c>
      <c r="DR567" s="465" t="e">
        <f>DH567*(1-EW567)</f>
        <v>#VALUE!</v>
      </c>
      <c r="DS567" s="465" t="e">
        <f>DI567</f>
        <v>#VALUE!</v>
      </c>
      <c r="DT567" s="465" t="e">
        <f>SUM(DJ567:DS567)</f>
        <v>#VALUE!</v>
      </c>
      <c r="DU567" s="465" t="e">
        <f>(GS567:GX567)+(DP567+DQ567+DR567)*GY567+DS567</f>
        <v>#VALUE!</v>
      </c>
      <c r="DV567" s="451" t="e">
        <f>AV567/$BH567/(1-EP567)</f>
        <v>#VALUE!</v>
      </c>
      <c r="DW567" s="451" t="e">
        <f>AW567/$BH567/(1-ER567)</f>
        <v>#VALUE!</v>
      </c>
      <c r="DX567" s="451" t="e">
        <f>AX567/$BH567/(1-EQ567)</f>
        <v>#VALUE!</v>
      </c>
      <c r="DY567" s="451" t="e">
        <f>AY567/$BH567/(1-ES567)</f>
        <v>#VALUE!</v>
      </c>
      <c r="DZ567" s="451" t="e">
        <f>AZ567/$BH567/(1-ET567)</f>
        <v>#VALUE!</v>
      </c>
      <c r="EA567" s="451" t="e">
        <f>BA567/$BH567/(1-AX567)</f>
        <v>#VALUE!</v>
      </c>
      <c r="EB567" s="451" t="e">
        <f>BB567/$BH567/(1-EU567)</f>
        <v>#VALUE!</v>
      </c>
      <c r="EC567" s="451" t="e">
        <f>BC567/$BH567/(1-EV567)</f>
        <v>#VALUE!</v>
      </c>
      <c r="ED567" s="451" t="e">
        <f>BD567/$BH567/(1-EW567)</f>
        <v>#VALUE!</v>
      </c>
      <c r="EE567" s="451" t="e">
        <f>BG567/BH567</f>
        <v>#VALUE!</v>
      </c>
      <c r="EF567" s="451" t="e">
        <f>DV567/SUM($DV567:$EE567)</f>
        <v>#VALUE!</v>
      </c>
      <c r="EG567" s="451" t="e">
        <f>DW567/SUM($DV567:$EE567)</f>
        <v>#VALUE!</v>
      </c>
      <c r="EH567" s="451" t="e">
        <f>DX567/SUM($DV567:$EE567)</f>
        <v>#VALUE!</v>
      </c>
      <c r="EI567" s="451" t="e">
        <f>DY567/SUM($DV567:$EE567)</f>
        <v>#VALUE!</v>
      </c>
      <c r="EJ567" s="451" t="e">
        <f>DZ567/SUM($DV567:$EE567)</f>
        <v>#VALUE!</v>
      </c>
      <c r="EK567" s="451" t="e">
        <f>EA567/SUM($DV567:$EE567)</f>
        <v>#VALUE!</v>
      </c>
      <c r="EL567" s="451" t="e">
        <f>EB567/SUM($DV567:$EE567)</f>
        <v>#VALUE!</v>
      </c>
      <c r="EM567" s="451" t="e">
        <f>EC567/SUM($DV567:$EE567)</f>
        <v>#VALUE!</v>
      </c>
      <c r="EN567" s="451" t="e">
        <f>ED567/SUM($DV567:$EE567)</f>
        <v>#VALUE!</v>
      </c>
      <c r="EO567" s="451" t="e">
        <f>EE567/SUM($DV567:$EE567)</f>
        <v>#VALUE!</v>
      </c>
      <c r="EP567" s="450">
        <f>EP566</f>
        <v>0.080000000000000002</v>
      </c>
      <c r="EQ567" s="450">
        <f>EQ566</f>
        <v>0.014999999999999999</v>
      </c>
      <c r="ER567" s="450">
        <f>ER566</f>
        <v>0.014999999999999999</v>
      </c>
      <c r="ES567" s="450">
        <f>ES566</f>
        <v>0.014999999999999999</v>
      </c>
      <c r="ET567" s="450">
        <f>ET566</f>
        <v>0.014999999999999999</v>
      </c>
      <c r="EU567" s="450">
        <f>EU566</f>
        <v>0.089999999999999997</v>
      </c>
      <c r="EV567" s="450">
        <f>EV566</f>
        <v>0.089999999999999997</v>
      </c>
      <c r="EW567" s="450">
        <f>EW566</f>
        <v>0.089999999999999997</v>
      </c>
      <c r="EX567" s="431" t="str">
        <f>IF(_tag_month_day!AS557="","",_tag_month_day!AS557/100)</f>
        <v/>
      </c>
      <c r="EY567" s="431" t="str">
        <f>IF(_tag_month_day!AT557="","",_tag_month_day!AT557/100)</f>
        <v/>
      </c>
      <c r="EZ567" s="431" t="str">
        <f>IF(_tag_month_day!AU557="","",_tag_month_day!AU557/100)</f>
        <v/>
      </c>
      <c r="FA567" s="431" t="str">
        <f>IF(_tag_month_day!AV557="","",_tag_month_day!AV557/100)</f>
        <v/>
      </c>
      <c r="FB567" s="431" t="str">
        <f>IF(_tag_month_day!AW557="","",_tag_month_day!AW557/100)</f>
        <v/>
      </c>
      <c r="FC567" s="431" t="str">
        <f>IF(_tag_month_day!AX557="","",_tag_month_day!AX557/100)</f>
        <v/>
      </c>
      <c r="FD567" s="449" t="str">
        <f>IF(_tag_month_day!AY557="","",_tag_month_day!AY557/100)</f>
        <v/>
      </c>
      <c r="FE567" s="449" t="str">
        <f>IF(_tag_month_day!AZ557="","",_tag_month_day!AZ557/100)</f>
        <v/>
      </c>
      <c r="FF567" s="449" t="str">
        <f>IF(_tag_month_day!BA557="","",_tag_month_day!BA557/100)</f>
        <v/>
      </c>
      <c r="FG567" s="449" t="str">
        <f>IF(_tag_month_day!BB557="","",_tag_month_day!BB557/100)</f>
        <v/>
      </c>
      <c r="FH567" s="467" t="str">
        <f>IF(_tag_month_day!BC557="","",_tag_month_day!BC557/100)</f>
        <v/>
      </c>
      <c r="FI567" s="449">
        <f>FI566</f>
        <v>0.40999999999999998</v>
      </c>
      <c r="FJ567" s="449">
        <f>FJ566</f>
        <v>0.11</v>
      </c>
      <c r="FK567" s="449">
        <f>FK566</f>
        <v>0.014999999999999999</v>
      </c>
      <c r="FL567" s="449">
        <f>FL566</f>
        <v>0</v>
      </c>
      <c r="FM567" s="467">
        <f>FM566</f>
        <v>0.0001</v>
      </c>
      <c r="FN567" s="449">
        <f>FN566</f>
        <v>0.32000000000000001</v>
      </c>
      <c r="FO567" s="449">
        <f>FO566</f>
        <v>0.20000000000000001</v>
      </c>
      <c r="FP567" s="449">
        <f>FP566</f>
        <v>0.01</v>
      </c>
      <c r="FQ567" s="449">
        <f>FQ566</f>
        <v>0</v>
      </c>
      <c r="FR567" s="467">
        <f>FR566</f>
        <v>0.0001</v>
      </c>
      <c r="FS567" s="449" t="str">
        <f>IF(_tag_month_day!BD557="","",_tag_month_day!BD557/100)</f>
        <v/>
      </c>
      <c r="FT567" s="449" t="str">
        <f>IF(_tag_month_day!BE557="","",_tag_month_day!BE557/100)</f>
        <v/>
      </c>
      <c r="FU567" s="449" t="str">
        <f>IF(_tag_month_day!BF557="","",_tag_month_day!BF557/100)</f>
        <v/>
      </c>
      <c r="FV567" s="449" t="str">
        <f>IF(_tag_month_day!BG557="","",_tag_month_day!BG557/100)</f>
        <v/>
      </c>
      <c r="FW567" s="467" t="str">
        <f>IF(_tag_month_day!BH557="","",_tag_month_day!BH557/100)</f>
        <v/>
      </c>
      <c r="FX567" s="449" t="str">
        <f>IF(_tag_month_day!BI557="","",_tag_month_day!BI557/100)</f>
        <v/>
      </c>
      <c r="FY567" s="449" t="str">
        <f>IF(_tag_month_day!BJ557="","",_tag_month_day!BJ557/100)</f>
        <v/>
      </c>
      <c r="FZ567" s="468" t="str">
        <f>IF(_tag_month_day!BK557="","",_tag_month_day!BK557/100)</f>
        <v/>
      </c>
      <c r="GA567" s="449" t="str">
        <f>IF(_tag_month_day!BL557="","",_tag_month_day!BL557/100)</f>
        <v/>
      </c>
      <c r="GB567" s="467" t="str">
        <f>IF(_tag_month_day!BM557="","",_tag_month_day!BM557/100)</f>
        <v/>
      </c>
      <c r="GC567" s="431" t="str">
        <f>IF(_tag_month_day!BN557="","",_tag_month_day!BN557/100)</f>
        <v/>
      </c>
      <c r="GD567" s="431" t="str">
        <f>IF(_tag_month_day!BO557="","",_tag_month_day!BO557/100)</f>
        <v/>
      </c>
      <c r="GE567" s="431" t="str">
        <f>IF(_tag_month_day!BP557="","",_tag_month_day!BP557/100)</f>
        <v/>
      </c>
      <c r="GF567" s="431" t="str">
        <f>IF(_tag_month_day!BQ557="","",_tag_month_day!BQ557/100)</f>
        <v/>
      </c>
      <c r="GG567" s="431" t="str">
        <f>IF(_tag_month_day!BR557="","",_tag_month_day!BR557/100)</f>
        <v/>
      </c>
      <c r="GH567" s="431" t="str">
        <f>IF(_tag_month_day!BS557="","",_tag_month_day!BS557/100)</f>
        <v/>
      </c>
      <c r="GI567" s="467" t="str">
        <f>IF(_tag_month_day!BT557="","",_tag_month_day!BT557/100)</f>
        <v/>
      </c>
      <c r="GJ567" s="469" t="str">
        <f>IF(_tag_month_day!BU557="","",_tag_month_day!BU557/100)</f>
        <v/>
      </c>
      <c r="GK567" s="470">
        <f>GK566</f>
        <v>0.070000000000000007</v>
      </c>
      <c r="GL567" s="470">
        <f>GL566</f>
        <v>0.029999999999999999</v>
      </c>
      <c r="GM567" s="471" t="str">
        <f>IF(_tag_month_day!BX557="","",_tag_month_day!BX557/100)</f>
        <v/>
      </c>
      <c r="GN567" s="470">
        <f>GN566</f>
        <v>0.070000000000000007</v>
      </c>
      <c r="GO567" s="470">
        <f>GO566</f>
        <v>0.029999999999999999</v>
      </c>
      <c r="GP567" s="470">
        <f>GP566</f>
        <v>0.089999999999999997</v>
      </c>
      <c r="GQ567" s="470">
        <f>GQ566</f>
        <v>0.029999999999999999</v>
      </c>
      <c r="GR567" s="471" t="str">
        <f>IF(_tag_month_day!CA557="","",_tag_month_day!CA557/100)</f>
        <v/>
      </c>
      <c r="GS567" s="472">
        <f>GS566</f>
        <v>0.95299999999999996</v>
      </c>
      <c r="GT567" s="472">
        <f>GT566</f>
        <v>0.55000000000000004</v>
      </c>
      <c r="GU567" s="472">
        <f>GU566</f>
        <v>0.55000000000000004</v>
      </c>
      <c r="GV567" s="472">
        <f>GV566</f>
        <v>0.55000000000000004</v>
      </c>
      <c r="GW567" s="472">
        <f>GW566</f>
        <v>0.5</v>
      </c>
      <c r="GX567" s="472">
        <f>GX566</f>
        <v>0.93500000000000005</v>
      </c>
      <c r="GY567" s="472">
        <f>GY566</f>
        <v>0.14999999999999999</v>
      </c>
      <c r="GZ567" s="472">
        <f>GZ566</f>
        <v>1</v>
      </c>
      <c r="HA567" s="474">
        <f>HA566</f>
        <v>0.047</v>
      </c>
      <c r="HB567" s="474">
        <f>HB566</f>
        <v>0.45000000000000001</v>
      </c>
      <c r="HC567" s="474">
        <f>HC566</f>
        <v>0.45000000000000001</v>
      </c>
      <c r="HD567" s="474">
        <f>HD566</f>
        <v>0.45000000000000001</v>
      </c>
      <c r="HE567" s="474">
        <f>HE566</f>
        <v>0.5</v>
      </c>
      <c r="HF567" s="474">
        <f>HF566</f>
        <v>0.065000000000000002</v>
      </c>
      <c r="HG567" s="474">
        <f>HG566</f>
        <v>0.84999999999999998</v>
      </c>
      <c r="HH567" s="474">
        <f>HH566</f>
        <v>0</v>
      </c>
      <c r="HI567" s="10">
        <f>IF(BZ567&lt;&gt;"",CK567-BV567,0)</f>
        <v>0</v>
      </c>
      <c r="HJ567" s="10" t="e">
        <f>IF(AJ567&gt;0,AH567-AJ567,0)</f>
        <v>#VALUE!</v>
      </c>
      <c r="HK567" s="466">
        <f>HK566</f>
        <v>0.84999999999999998</v>
      </c>
      <c r="HL567" s="424">
        <f>HL566</f>
        <v>550000</v>
      </c>
      <c r="HM567" s="424">
        <f>HM566</f>
        <v>480000</v>
      </c>
      <c r="HN567" s="465" t="e">
        <f>(DJ567*EZ567+DK567*FH567+DL567*FM567+DM567*FR567+DN567*FW567+DO567*GB567+DS567*GI567+DP567*GM567+DR567*GR567)*1000*2</f>
        <v>#VALUE!</v>
      </c>
      <c r="HO567" s="465" t="e">
        <f>HN567*HK567*$HO$2/HL567*1000000</f>
        <v>#VALUE!</v>
      </c>
      <c r="HP567" s="465" t="e">
        <f>HN567*HK567*$HP$2/HM567*1000000</f>
        <v>#VALUE!</v>
      </c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</row>
    <row customFormat="1" r="568" s="0">
      <c r="A568" s="420">
        <v>557</v>
      </c>
      <c r="B568" s="421">
        <f ca="1">IF(D568=D567,B567,IF(D568="夜班",B567+1,B567))</f>
        <v>43609</v>
      </c>
      <c r="C568" s="422">
        <f>C567</f>
        <v>0.041666666666666699</v>
      </c>
      <c r="D568" s="10" t="str">
        <f ca="1">IF(HOUR(G568)&lt;8,"夜班",IF(HOUR(G568)&lt;16,"白班",IF(HOUR(G568)&lt;24,"中班",0)))</f>
        <v>夜班</v>
      </c>
      <c r="E568" s="10" t="e">
        <f ca="1">IF(F568=1,"甲",IF(F568=2,"乙",IF(F568=3,"丙",IF(F568=4,"丁",""))))</f>
        <v>#REF!</v>
      </c>
      <c r="F568" s="10" t="e">
        <f ca="1">SUMPRODUCT((成本日报!$A$3:$A$95=计划!B568)*(成本日报!$B$3:$B$95=计划!$D568),成本日报!$C$3:$C$95)</f>
        <v>#REF!</v>
      </c>
      <c r="G568" s="423">
        <f ca="1">G567+C567</f>
        <v>43609.166666665318</v>
      </c>
      <c r="H568" s="423">
        <f ca="1">$G568+$C568/60*10+$C568*0</f>
        <v>43609.173611109763</v>
      </c>
      <c r="I568" s="423">
        <f ca="1">$G568+$C568/60*18+$C568*0</f>
        <v>43609.179166665315</v>
      </c>
      <c r="J568" s="423">
        <f ca="1">$G568+$C568/60*0+$C568*1</f>
        <v>43609.208333331982</v>
      </c>
      <c r="K568" s="423">
        <f ca="1">$G568+$C568/60*30+$C568*2</f>
        <v>43609.27083333199</v>
      </c>
      <c r="L568" s="423">
        <f ca="1">$G568+$C568/60*0+$C568*3</f>
        <v>43609.291666665318</v>
      </c>
      <c r="M568" s="424" t="str">
        <f>IF(_tag_month_day!A558="","",_tag_month_day!A558)</f>
        <v/>
      </c>
      <c r="N568" s="424" t="str">
        <f>IF(_tag_month_day!B558="","",_tag_month_day!B558)</f>
        <v/>
      </c>
      <c r="O568" s="425" t="e">
        <f>IF(M568+N568=0,"",M568+N568)</f>
        <v>#VALUE!</v>
      </c>
      <c r="P568" s="424" t="str">
        <f>IF(_tag_month_day!C558="","",_tag_month_day!C558)</f>
        <v/>
      </c>
      <c r="Q568" s="424" t="str">
        <f>IF(_tag_month_day!D558="","",_tag_month_day!D558)</f>
        <v/>
      </c>
      <c r="R568" s="426" t="str">
        <f>IF(_tag_month_day!CB558="","",_tag_month_day!CB558/100)</f>
        <v/>
      </c>
      <c r="S568" s="427" t="str">
        <f>IF(_tag_month_day!E558="","",_tag_month_day!E558)</f>
        <v/>
      </c>
      <c r="T568" s="427" t="str">
        <f>IF(_tag_month_day!F558="","",_tag_month_day!F558)</f>
        <v/>
      </c>
      <c r="U568" s="428" t="e">
        <f>S568+T568</f>
        <v>#VALUE!</v>
      </c>
      <c r="V568" s="429" t="e">
        <f>U568/AJ568</f>
        <v>#VALUE!</v>
      </c>
      <c r="W568" s="430" t="str">
        <f>IF(_jhy_month_day!A558="","",_jhy_month_day!A558)</f>
        <v/>
      </c>
      <c r="X568" s="431" t="str">
        <f>IF(_jhy_month_day!B558="","",_jhy_month_day!B558/100)</f>
        <v/>
      </c>
      <c r="Y568" s="431" t="str">
        <f>IF(_jhy_month_day!C558="","",_jhy_month_day!C558/100)</f>
        <v/>
      </c>
      <c r="Z568" s="432">
        <f>Z564+1</f>
        <v>140</v>
      </c>
      <c r="AA568" s="433" t="str">
        <f>IF(_tag_month_day!G558="","",_tag_month_day!G558/100)</f>
        <v/>
      </c>
      <c r="AB568" s="433" t="str">
        <f>IF(_tag_month_day!H558="","",_tag_month_day!H558/100)</f>
        <v/>
      </c>
      <c r="AC568" s="434">
        <f>IF(X568="",AC567,BK568*($AV567*X568+$AW567*FD567+$AX567*FI567+$AY567*FN567+$AZ567*FS567+$BA567*FX567+$BG567*GE567)/(AV567*Y568+AX567*FK567+AW567*FF567+AY567*FP567+AZ567*FU567+BA567*FZ567+BG567*GG567+BB567*GK567+BC567*GN567+BD567*GP567))</f>
        <v>1.59963432013121</v>
      </c>
      <c r="AD568" s="435" t="str">
        <f>IF(AC568=AC567,"",AC568-AC567)</f>
        <v/>
      </c>
      <c r="AE568" s="436" t="str">
        <f>IF(1-AF568=0,"",(1-AF568))</f>
        <v/>
      </c>
      <c r="AF568" s="437">
        <v>1</v>
      </c>
      <c r="AG568" s="10" t="str">
        <f>AG567</f>
        <v>9A3</v>
      </c>
      <c r="AH568" s="438" t="str">
        <f>AH567</f>
        <v/>
      </c>
      <c r="AI568" s="424"/>
      <c r="AJ568" s="10" t="str">
        <f>IF(_tag_month_day!I558="","",_tag_month_day!I558)</f>
        <v/>
      </c>
      <c r="AK568" s="440"/>
      <c r="AL568" s="440"/>
      <c r="AM568" s="440"/>
      <c r="AN568" s="441">
        <f>AN567</f>
        <v>2</v>
      </c>
      <c r="AO568" s="441">
        <f>AO567</f>
        <v>8</v>
      </c>
      <c r="AP568" s="442" t="e">
        <f>(IF(AN568=0,AS567,AS567*(1+AO568/AN568)/(AR568+AO568/AN568)))+AT568</f>
        <v>#VALUE!</v>
      </c>
      <c r="AQ568" s="443" t="str">
        <f>IF(_tag_month_day!J558="","",_tag_month_day!J558/100)</f>
        <v/>
      </c>
      <c r="AR568" s="444">
        <f>AR567</f>
        <v>1.3</v>
      </c>
      <c r="AS568" s="445" t="e">
        <f>AQ568*(AN568*AR568+AO568)/(AN568+AO568)</f>
        <v>#VALUE!</v>
      </c>
      <c r="AT568" s="445" t="e">
        <f>(SUM(BE568:BF568)-SUM(BE567:BF567))*0.05</f>
        <v>#VALUE!</v>
      </c>
      <c r="AU568" s="446" t="str">
        <f>IF(_tag_month_day!CC558="","",IF(_tag_month_day!CC558&gt;0,_tag_month_day!CD558,_tag_month_day!CE558))</f>
        <v/>
      </c>
      <c r="AV568" s="447" t="str">
        <f>IF(_tag_month_day!L558="","",_tag_month_day!L558/100)</f>
        <v/>
      </c>
      <c r="AW568" s="431">
        <f>AW567</f>
        <v>0</v>
      </c>
      <c r="AX568" s="431">
        <f>AX567</f>
        <v>0</v>
      </c>
      <c r="AY568" s="431" t="str">
        <f>IF(_tag_month_day!M558="","",_tag_month_day!M558/100)</f>
        <v/>
      </c>
      <c r="AZ568" s="431" t="str">
        <f>IF(_tag_month_day!N558="","",_tag_month_day!N558/100)</f>
        <v/>
      </c>
      <c r="BA568" s="431" t="str">
        <f>IF(_tag_month_day!O558="","",_tag_month_day!O558/100)</f>
        <v/>
      </c>
      <c r="BB568" s="448" t="str">
        <f>IF(_tag_month_day!P558="","",_tag_month_day!P558/100)</f>
        <v/>
      </c>
      <c r="BC568" s="448">
        <f>BC567</f>
        <v>0</v>
      </c>
      <c r="BD568" s="448" t="str">
        <f>IF(_tag_month_day!Q558="","",_tag_month_day!Q558/100)</f>
        <v/>
      </c>
      <c r="BE568" s="449" t="str">
        <f>IF(_tag_month_day!R558="","",_tag_month_day!R558/100)</f>
        <v/>
      </c>
      <c r="BF568" s="388" t="e">
        <f>(AU568*(100+BE568*100))/(AJ568-AU568)/100</f>
        <v>#VALUE!</v>
      </c>
      <c r="BG568" s="450" t="e">
        <f>BE568+BF568</f>
        <v>#VALUE!</v>
      </c>
      <c r="BH568" s="451" t="e">
        <f>SUM(AV568:BF568)</f>
        <v>#VALUE!</v>
      </c>
      <c r="BI568" s="452" t="e">
        <f>IF(CX568=0,BI567,(DK568*查询!$R$5+DL568*查询!$Q$5+DM568*查询!$N$5+DN568*查询!$O$5+DO568*查询!$P$5)*AF568/CX568)</f>
        <v>#VALUE!</v>
      </c>
      <c r="BJ568" s="452" t="e">
        <f>IF(CX568=0,BJ567,(DP568*查询!$S$5+DQ568*查询!$T$5+DR568*查询!$U$5)*AF568/CX568)</f>
        <v>#VALUE!</v>
      </c>
      <c r="BK568" s="452">
        <f>BK567</f>
        <v>1</v>
      </c>
      <c r="BL568" s="453" t="e">
        <f>SUMPRODUCT((AV568:BA568)*(GS568:GX568))/((GS568:GX568)+SUM(BB568:BD568)*GY568+BG568*GZ568)</f>
        <v>#VALUE!</v>
      </c>
      <c r="BM568" s="453" t="e">
        <f>BK568*($AV568*FB568+$AW568*FD568+$AX568*FI568+$AY568*FN568+$AZ568*FS568+$BA568*FX568+$BG568*GE568)/(AV568*EY568+AX568*FK568+AW568*FF568+AY568*FP568+AZ568*FU568+BA568*FZ568+BG568*GG568+BB568*GK568+BC568*GN568+BD568*GP568)</f>
        <v>#VALUE!</v>
      </c>
      <c r="BN568" s="453" t="e">
        <f>($AV568*FC568+$AX568*FJ568+$AW568*FE568+$AY568*FO568+$AZ568*FT568+$BA568*FY568+$BG568*GF568)/($AV568*FA568+BG568*GH568+BB568*GL568+BC568*GO568+BD568*GQ568+BA568*GA568)</f>
        <v>#VALUE!</v>
      </c>
      <c r="BO568" s="454" t="e">
        <f>SUMPRODUCT(AV568:BA568*GS568:GX568)/(GS568:GX568+(BB568+BC568+BD568)*GY568+BG568)</f>
        <v>#VALUE!</v>
      </c>
      <c r="BP568" s="454" t="e">
        <f>SUMPRODUCT(AV568:BA568*GS568:GX568)/(GS568:GX568+(BB568+BC568+BD568)*GY568+BG568)</f>
        <v>#VALUE!</v>
      </c>
      <c r="BQ568" s="454" t="e">
        <f>SUMPRODUCT(AV568:BA568*GS568:GX568)/(GS568:GX568+(BB568+BC568+BD568)*GY568+BG568)</f>
        <v>#VALUE!</v>
      </c>
      <c r="BR568" s="453" t="str">
        <f>IF(_tag_month_day!T558="","",_tag_month_day!T558)</f>
        <v/>
      </c>
      <c r="BS568" s="453" t="str">
        <f>IF(_tag_month_day!U558="","",_tag_month_day!U558)</f>
        <v/>
      </c>
      <c r="BT568" s="455" t="str">
        <f>IF(CK568="","",IF((CK568&gt;=BV568-0.12)*(CK568&lt;=BV568+0.12),"合格","不合格"))</f>
        <v/>
      </c>
      <c r="BU568" s="456" t="str">
        <f>IF(_tag_month_day!V558="","",_tag_month_day!V558)</f>
        <v/>
      </c>
      <c r="BV568" s="457" t="str">
        <f>IF(_tag_month_day!W558="","",_tag_month_day!W558)</f>
        <v/>
      </c>
      <c r="BW568" s="458" t="str">
        <f>IF(_tag_month_day!X558="","",_tag_month_day!X558)</f>
        <v/>
      </c>
      <c r="BX568" s="458" t="str">
        <f>IF(_tag_month_day!Y558="","",_tag_month_day!Y558)</f>
        <v/>
      </c>
      <c r="BY568" s="459">
        <f ca="1">L568</f>
        <v>43609.291666665318</v>
      </c>
      <c r="BZ568" s="460"/>
      <c r="CA568" s="461"/>
      <c r="CB568" s="424" t="str">
        <f>IF(_tag_month_day!Z558="","",_tag_month_day!Z558)</f>
        <v/>
      </c>
      <c r="CC568" s="424" t="str">
        <f>IF(_tag_month_day!AA558="","",_tag_month_day!AA558)</f>
        <v/>
      </c>
      <c r="CD568" s="424" t="str">
        <f>IF(_tag_month_day!AB558="","",_tag_month_day!AB558)</f>
        <v/>
      </c>
      <c r="CE568" s="424" t="str">
        <f>IF(_tag_month_day!AC558="","",_tag_month_day!AC558)</f>
        <v/>
      </c>
      <c r="CF568" s="424" t="str">
        <f>IF(_tag_month_day!AD558="","",_tag_month_day!AD558)</f>
        <v/>
      </c>
      <c r="CG568" s="424" t="str">
        <f>IF(_tag_month_day!AE558="","",_tag_month_day!AE558)</f>
        <v/>
      </c>
      <c r="CH568" s="424" t="str">
        <f>IF(_tag_month_day!AF558="","",_tag_month_day!AF558)</f>
        <v/>
      </c>
      <c r="CI568" s="424" t="str">
        <f>IF(_tag_month_day!AG558="","",_tag_month_day!AG558)</f>
        <v/>
      </c>
      <c r="CJ568" s="424" t="str">
        <f>IF(_tag_month_day!AH558="","",_tag_month_day!AH558)</f>
        <v/>
      </c>
      <c r="CK568" s="424" t="str">
        <f>IF(_tag_month_day!AI558="","",_tag_month_day!AI558)</f>
        <v/>
      </c>
      <c r="CL568" s="4" t="str">
        <f>IF(_tag_month_day!AJ558="","",_tag_month_day!AJ558)</f>
        <v/>
      </c>
      <c r="CM568" s="4" t="str">
        <f>IF(_tag_month_day!AK558="","",_tag_month_day!AK558)</f>
        <v/>
      </c>
      <c r="CN568" s="4" t="str">
        <f>IF(_tag_month_day!AL558="","",_tag_month_day!AL558)</f>
        <v/>
      </c>
      <c r="CO568" s="4" t="str">
        <f>IF(_tag_month_day!AM558="","",_tag_month_day!AM558)</f>
        <v/>
      </c>
      <c r="CP568" s="4" t="str">
        <f>IF(_tag_month_day!AN558="","",_tag_month_day!AN558)</f>
        <v/>
      </c>
      <c r="CQ568" s="4" t="str">
        <f>IF(_tag_month_day!AO558="","",_tag_month_day!AO558)</f>
        <v/>
      </c>
      <c r="CR568" s="462" t="str">
        <f>IF(_tag_month_day!AP558="","",_tag_month_day!AP558)</f>
        <v/>
      </c>
      <c r="CS568" s="463" t="str">
        <f>IF(_tag_month_day!AQ558="","",_tag_month_day!AQ558)</f>
        <v/>
      </c>
      <c r="CT568" s="4" t="str">
        <f>IF(_tag_month_day!AR558="","",_tag_month_day!AR558)</f>
        <v/>
      </c>
      <c r="CU568" s="464" t="e">
        <f>DU568/AJ568</f>
        <v>#VALUE!</v>
      </c>
      <c r="CV568" s="451" t="e">
        <f>BG568/BH568</f>
        <v>#VALUE!</v>
      </c>
      <c r="CW568" s="465" t="e">
        <f>AJ568*(1-CV568)*CU568*AF568</f>
        <v>#VALUE!</v>
      </c>
      <c r="CX568" s="465" t="e">
        <f>CW568*94%</f>
        <v>#VALUE!</v>
      </c>
      <c r="CY568" s="466" t="e">
        <f>IF(CX568=0,0,DS568/(DS568+CX568))</f>
        <v>#VALUE!</v>
      </c>
      <c r="CZ568" s="465" t="e">
        <f>$AJ568*EF568</f>
        <v>#VALUE!</v>
      </c>
      <c r="DA568" s="465" t="e">
        <f>$AJ568*EG568</f>
        <v>#VALUE!</v>
      </c>
      <c r="DB568" s="465" t="e">
        <f>$AJ568*EH568</f>
        <v>#VALUE!</v>
      </c>
      <c r="DC568" s="465" t="e">
        <f>$AJ568*EI568</f>
        <v>#VALUE!</v>
      </c>
      <c r="DD568" s="465" t="e">
        <f>$AJ568*EJ568</f>
        <v>#VALUE!</v>
      </c>
      <c r="DE568" s="465" t="e">
        <f>$AJ568*EK568</f>
        <v>#VALUE!</v>
      </c>
      <c r="DF568" s="465" t="e">
        <f>$AJ568*EL568</f>
        <v>#VALUE!</v>
      </c>
      <c r="DG568" s="465" t="e">
        <f>$AJ568*EM568</f>
        <v>#VALUE!</v>
      </c>
      <c r="DH568" s="465" t="e">
        <f>$AJ568*EN568</f>
        <v>#VALUE!</v>
      </c>
      <c r="DI568" s="465" t="e">
        <f>$AJ568*EO568</f>
        <v>#VALUE!</v>
      </c>
      <c r="DJ568" s="465" t="e">
        <f>CZ568*(1-EP568)</f>
        <v>#VALUE!</v>
      </c>
      <c r="DK568" s="465" t="e">
        <f>DA568*(1-ER568)</f>
        <v>#VALUE!</v>
      </c>
      <c r="DL568" s="465" t="e">
        <f>DB568*(1-EQ568)</f>
        <v>#VALUE!</v>
      </c>
      <c r="DM568" s="465" t="e">
        <f>DC568*(1-ES568)</f>
        <v>#VALUE!</v>
      </c>
      <c r="DN568" s="465" t="e">
        <f>DD568*(1-ET568)</f>
        <v>#VALUE!</v>
      </c>
      <c r="DO568" s="465" t="e">
        <f>DE568</f>
        <v>#VALUE!</v>
      </c>
      <c r="DP568" s="465" t="e">
        <f>DF568*(1-EU568)</f>
        <v>#VALUE!</v>
      </c>
      <c r="DQ568" s="465" t="e">
        <f>DG568*(1-EV568)</f>
        <v>#VALUE!</v>
      </c>
      <c r="DR568" s="465" t="e">
        <f>DH568*(1-EW568)</f>
        <v>#VALUE!</v>
      </c>
      <c r="DS568" s="465" t="e">
        <f>DI568</f>
        <v>#VALUE!</v>
      </c>
      <c r="DT568" s="465" t="e">
        <f>SUM(DJ568:DS568)</f>
        <v>#VALUE!</v>
      </c>
      <c r="DU568" s="465" t="e">
        <f>(GS568:GX568)+(DP568+DQ568+DR568)*GY568+DS568</f>
        <v>#VALUE!</v>
      </c>
      <c r="DV568" s="451" t="e">
        <f>AV568/$BH568/(1-EP568)</f>
        <v>#VALUE!</v>
      </c>
      <c r="DW568" s="451" t="e">
        <f>AW568/$BH568/(1-ER568)</f>
        <v>#VALUE!</v>
      </c>
      <c r="DX568" s="451" t="e">
        <f>AX568/$BH568/(1-EQ568)</f>
        <v>#VALUE!</v>
      </c>
      <c r="DY568" s="451" t="e">
        <f>AY568/$BH568/(1-ES568)</f>
        <v>#VALUE!</v>
      </c>
      <c r="DZ568" s="451" t="e">
        <f>AZ568/$BH568/(1-ET568)</f>
        <v>#VALUE!</v>
      </c>
      <c r="EA568" s="451" t="e">
        <f>BA568/$BH568/(1-AX568)</f>
        <v>#VALUE!</v>
      </c>
      <c r="EB568" s="451" t="e">
        <f>BB568/$BH568/(1-EU568)</f>
        <v>#VALUE!</v>
      </c>
      <c r="EC568" s="451" t="e">
        <f>BC568/$BH568/(1-EV568)</f>
        <v>#VALUE!</v>
      </c>
      <c r="ED568" s="451" t="e">
        <f>BD568/$BH568/(1-EW568)</f>
        <v>#VALUE!</v>
      </c>
      <c r="EE568" s="451" t="e">
        <f>BG568/BH568</f>
        <v>#VALUE!</v>
      </c>
      <c r="EF568" s="451" t="e">
        <f>DV568/SUM($DV568:$EE568)</f>
        <v>#VALUE!</v>
      </c>
      <c r="EG568" s="451" t="e">
        <f>DW568/SUM($DV568:$EE568)</f>
        <v>#VALUE!</v>
      </c>
      <c r="EH568" s="451" t="e">
        <f>DX568/SUM($DV568:$EE568)</f>
        <v>#VALUE!</v>
      </c>
      <c r="EI568" s="451" t="e">
        <f>DY568/SUM($DV568:$EE568)</f>
        <v>#VALUE!</v>
      </c>
      <c r="EJ568" s="451" t="e">
        <f>DZ568/SUM($DV568:$EE568)</f>
        <v>#VALUE!</v>
      </c>
      <c r="EK568" s="451" t="e">
        <f>EA568/SUM($DV568:$EE568)</f>
        <v>#VALUE!</v>
      </c>
      <c r="EL568" s="451" t="e">
        <f>EB568/SUM($DV568:$EE568)</f>
        <v>#VALUE!</v>
      </c>
      <c r="EM568" s="451" t="e">
        <f>EC568/SUM($DV568:$EE568)</f>
        <v>#VALUE!</v>
      </c>
      <c r="EN568" s="451" t="e">
        <f>ED568/SUM($DV568:$EE568)</f>
        <v>#VALUE!</v>
      </c>
      <c r="EO568" s="451" t="e">
        <f>EE568/SUM($DV568:$EE568)</f>
        <v>#VALUE!</v>
      </c>
      <c r="EP568" s="450">
        <f>EP567</f>
        <v>0.080000000000000002</v>
      </c>
      <c r="EQ568" s="450">
        <f>EQ567</f>
        <v>0.014999999999999999</v>
      </c>
      <c r="ER568" s="450">
        <f>ER567</f>
        <v>0.014999999999999999</v>
      </c>
      <c r="ES568" s="450">
        <f>ES567</f>
        <v>0.014999999999999999</v>
      </c>
      <c r="ET568" s="450">
        <f>ET567</f>
        <v>0.014999999999999999</v>
      </c>
      <c r="EU568" s="450">
        <f>EU567</f>
        <v>0.089999999999999997</v>
      </c>
      <c r="EV568" s="450">
        <f>EV567</f>
        <v>0.089999999999999997</v>
      </c>
      <c r="EW568" s="450">
        <f>EW567</f>
        <v>0.089999999999999997</v>
      </c>
      <c r="EX568" s="431" t="str">
        <f>IF(_tag_month_day!AS558="","",_tag_month_day!AS558/100)</f>
        <v/>
      </c>
      <c r="EY568" s="431" t="str">
        <f>IF(_tag_month_day!AT558="","",_tag_month_day!AT558/100)</f>
        <v/>
      </c>
      <c r="EZ568" s="431" t="str">
        <f>IF(_tag_month_day!AU558="","",_tag_month_day!AU558/100)</f>
        <v/>
      </c>
      <c r="FA568" s="431" t="str">
        <f>IF(_tag_month_day!AV558="","",_tag_month_day!AV558/100)</f>
        <v/>
      </c>
      <c r="FB568" s="431" t="str">
        <f>IF(_tag_month_day!AW558="","",_tag_month_day!AW558/100)</f>
        <v/>
      </c>
      <c r="FC568" s="431" t="str">
        <f>IF(_tag_month_day!AX558="","",_tag_month_day!AX558/100)</f>
        <v/>
      </c>
      <c r="FD568" s="449" t="str">
        <f>IF(_tag_month_day!AY558="","",_tag_month_day!AY558/100)</f>
        <v/>
      </c>
      <c r="FE568" s="449" t="str">
        <f>IF(_tag_month_day!AZ558="","",_tag_month_day!AZ558/100)</f>
        <v/>
      </c>
      <c r="FF568" s="449" t="str">
        <f>IF(_tag_month_day!BA558="","",_tag_month_day!BA558/100)</f>
        <v/>
      </c>
      <c r="FG568" s="449" t="str">
        <f>IF(_tag_month_day!BB558="","",_tag_month_day!BB558/100)</f>
        <v/>
      </c>
      <c r="FH568" s="467" t="str">
        <f>IF(_tag_month_day!BC558="","",_tag_month_day!BC558/100)</f>
        <v/>
      </c>
      <c r="FI568" s="449">
        <f>FI567</f>
        <v>0.40999999999999998</v>
      </c>
      <c r="FJ568" s="449">
        <f>FJ567</f>
        <v>0.11</v>
      </c>
      <c r="FK568" s="449">
        <f>FK567</f>
        <v>0.014999999999999999</v>
      </c>
      <c r="FL568" s="449">
        <f>FL567</f>
        <v>0</v>
      </c>
      <c r="FM568" s="467">
        <f>FM567</f>
        <v>0.0001</v>
      </c>
      <c r="FN568" s="449">
        <f>FN567</f>
        <v>0.32000000000000001</v>
      </c>
      <c r="FO568" s="449">
        <f>FO567</f>
        <v>0.20000000000000001</v>
      </c>
      <c r="FP568" s="449">
        <f>FP567</f>
        <v>0.01</v>
      </c>
      <c r="FQ568" s="449">
        <f>FQ567</f>
        <v>0</v>
      </c>
      <c r="FR568" s="467">
        <f>FR567</f>
        <v>0.0001</v>
      </c>
      <c r="FS568" s="449" t="str">
        <f>IF(_tag_month_day!BD558="","",_tag_month_day!BD558/100)</f>
        <v/>
      </c>
      <c r="FT568" s="449" t="str">
        <f>IF(_tag_month_day!BE558="","",_tag_month_day!BE558/100)</f>
        <v/>
      </c>
      <c r="FU568" s="449" t="str">
        <f>IF(_tag_month_day!BF558="","",_tag_month_day!BF558/100)</f>
        <v/>
      </c>
      <c r="FV568" s="449" t="str">
        <f>IF(_tag_month_day!BG558="","",_tag_month_day!BG558/100)</f>
        <v/>
      </c>
      <c r="FW568" s="467" t="str">
        <f>IF(_tag_month_day!BH558="","",_tag_month_day!BH558/100)</f>
        <v/>
      </c>
      <c r="FX568" s="449" t="str">
        <f>IF(_tag_month_day!BI558="","",_tag_month_day!BI558/100)</f>
        <v/>
      </c>
      <c r="FY568" s="449" t="str">
        <f>IF(_tag_month_day!BJ558="","",_tag_month_day!BJ558/100)</f>
        <v/>
      </c>
      <c r="FZ568" s="468" t="str">
        <f>IF(_tag_month_day!BK558="","",_tag_month_day!BK558/100)</f>
        <v/>
      </c>
      <c r="GA568" s="449" t="str">
        <f>IF(_tag_month_day!BL558="","",_tag_month_day!BL558/100)</f>
        <v/>
      </c>
      <c r="GB568" s="467" t="str">
        <f>IF(_tag_month_day!BM558="","",_tag_month_day!BM558/100)</f>
        <v/>
      </c>
      <c r="GC568" s="431" t="str">
        <f>IF(_tag_month_day!BN558="","",_tag_month_day!BN558/100)</f>
        <v/>
      </c>
      <c r="GD568" s="431" t="str">
        <f>IF(_tag_month_day!BO558="","",_tag_month_day!BO558/100)</f>
        <v/>
      </c>
      <c r="GE568" s="431" t="str">
        <f>IF(_tag_month_day!BP558="","",_tag_month_day!BP558/100)</f>
        <v/>
      </c>
      <c r="GF568" s="431" t="str">
        <f>IF(_tag_month_day!BQ558="","",_tag_month_day!BQ558/100)</f>
        <v/>
      </c>
      <c r="GG568" s="431" t="str">
        <f>IF(_tag_month_day!BR558="","",_tag_month_day!BR558/100)</f>
        <v/>
      </c>
      <c r="GH568" s="431" t="str">
        <f>IF(_tag_month_day!BS558="","",_tag_month_day!BS558/100)</f>
        <v/>
      </c>
      <c r="GI568" s="467" t="str">
        <f>IF(_tag_month_day!BT558="","",_tag_month_day!BT558/100)</f>
        <v/>
      </c>
      <c r="GJ568" s="469" t="str">
        <f>IF(_tag_month_day!BU558="","",_tag_month_day!BU558/100)</f>
        <v/>
      </c>
      <c r="GK568" s="470">
        <f>GK567</f>
        <v>0.070000000000000007</v>
      </c>
      <c r="GL568" s="470">
        <f>GL567</f>
        <v>0.029999999999999999</v>
      </c>
      <c r="GM568" s="471" t="str">
        <f>IF(_tag_month_day!BX558="","",_tag_month_day!BX558/100)</f>
        <v/>
      </c>
      <c r="GN568" s="470">
        <f>GN567</f>
        <v>0.070000000000000007</v>
      </c>
      <c r="GO568" s="470">
        <f>GO567</f>
        <v>0.029999999999999999</v>
      </c>
      <c r="GP568" s="470">
        <f>GP567</f>
        <v>0.089999999999999997</v>
      </c>
      <c r="GQ568" s="470">
        <f>GQ567</f>
        <v>0.029999999999999999</v>
      </c>
      <c r="GR568" s="471" t="str">
        <f>IF(_tag_month_day!CA558="","",_tag_month_day!CA558/100)</f>
        <v/>
      </c>
      <c r="GS568" s="472">
        <f>GS567</f>
        <v>0.95299999999999996</v>
      </c>
      <c r="GT568" s="472">
        <f>GT567</f>
        <v>0.55000000000000004</v>
      </c>
      <c r="GU568" s="472">
        <f>GU567</f>
        <v>0.55000000000000004</v>
      </c>
      <c r="GV568" s="472">
        <f>GV567</f>
        <v>0.55000000000000004</v>
      </c>
      <c r="GW568" s="472">
        <f>GW567</f>
        <v>0.5</v>
      </c>
      <c r="GX568" s="472">
        <f>GX567</f>
        <v>0.93500000000000005</v>
      </c>
      <c r="GY568" s="472">
        <f>GY567</f>
        <v>0.14999999999999999</v>
      </c>
      <c r="GZ568" s="472">
        <f>GZ567</f>
        <v>1</v>
      </c>
      <c r="HA568" s="474">
        <f>HA567</f>
        <v>0.047</v>
      </c>
      <c r="HB568" s="474">
        <f>HB567</f>
        <v>0.45000000000000001</v>
      </c>
      <c r="HC568" s="474">
        <f>HC567</f>
        <v>0.45000000000000001</v>
      </c>
      <c r="HD568" s="474">
        <f>HD567</f>
        <v>0.45000000000000001</v>
      </c>
      <c r="HE568" s="474">
        <f>HE567</f>
        <v>0.5</v>
      </c>
      <c r="HF568" s="474">
        <f>HF567</f>
        <v>0.065000000000000002</v>
      </c>
      <c r="HG568" s="474">
        <f>HG567</f>
        <v>0.84999999999999998</v>
      </c>
      <c r="HH568" s="474">
        <f>HH567</f>
        <v>0</v>
      </c>
      <c r="HI568" s="10">
        <f>IF(BZ568&lt;&gt;"",CK568-BV568,0)</f>
        <v>0</v>
      </c>
      <c r="HJ568" s="10" t="e">
        <f>IF(AJ568&gt;0,AH568-AJ568,0)</f>
        <v>#VALUE!</v>
      </c>
      <c r="HK568" s="466">
        <f>HK567</f>
        <v>0.84999999999999998</v>
      </c>
      <c r="HL568" s="424">
        <f>HL567</f>
        <v>550000</v>
      </c>
      <c r="HM568" s="424">
        <f>HM567</f>
        <v>480000</v>
      </c>
      <c r="HN568" s="465" t="e">
        <f>(DJ568*EZ568+DK568*FH568+DL568*FM568+DM568*FR568+DN568*FW568+DO568*GB568+DS568*GI568+DP568*GM568+DR568*GR568)*1000*2</f>
        <v>#VALUE!</v>
      </c>
      <c r="HO568" s="465" t="e">
        <f>HN568*HK568*$HO$2/HL568*1000000</f>
        <v>#VALUE!</v>
      </c>
      <c r="HP568" s="465" t="e">
        <f>HN568*HK568*$HP$2/HM568*1000000</f>
        <v>#VALUE!</v>
      </c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</row>
    <row customFormat="1" r="569" s="0">
      <c r="A569" s="420">
        <v>558</v>
      </c>
      <c r="B569" s="421">
        <f ca="1">IF(D569=D568,B568,IF(D569="夜班",B568+1,B568))</f>
        <v>43609</v>
      </c>
      <c r="C569" s="422">
        <f>C568</f>
        <v>0.041666666666666699</v>
      </c>
      <c r="D569" s="10" t="str">
        <f ca="1">IF(HOUR(G569)&lt;8,"夜班",IF(HOUR(G569)&lt;16,"白班",IF(HOUR(G569)&lt;24,"中班",0)))</f>
        <v>夜班</v>
      </c>
      <c r="E569" s="10" t="e">
        <f ca="1">IF(F569=1,"甲",IF(F569=2,"乙",IF(F569=3,"丙",IF(F569=4,"丁",""))))</f>
        <v>#REF!</v>
      </c>
      <c r="F569" s="10" t="e">
        <f ca="1">SUMPRODUCT((成本日报!$A$3:$A$95=计划!B569)*(成本日报!$B$3:$B$95=计划!$D569),成本日报!$C$3:$C$95)</f>
        <v>#REF!</v>
      </c>
      <c r="G569" s="423">
        <f ca="1">G568+C568</f>
        <v>43609.208333331982</v>
      </c>
      <c r="H569" s="423">
        <f ca="1">$G569+$C569/60*10+$C569*0</f>
        <v>43609.215277776428</v>
      </c>
      <c r="I569" s="423">
        <f ca="1">$G569+$C569/60*18+$C569*0</f>
        <v>43609.22083333198</v>
      </c>
      <c r="J569" s="423">
        <f ca="1">$G569+$C569/60*0+$C569*1</f>
        <v>43609.249999998647</v>
      </c>
      <c r="K569" s="423">
        <f ca="1">$G569+$C569/60*30+$C569*2</f>
        <v>43609.312499998654</v>
      </c>
      <c r="L569" s="423">
        <f ca="1">$G569+$C569/60*0+$C569*3</f>
        <v>43609.333333331982</v>
      </c>
      <c r="M569" s="424" t="str">
        <f>IF(_tag_month_day!A559="","",_tag_month_day!A559)</f>
        <v/>
      </c>
      <c r="N569" s="424" t="str">
        <f>IF(_tag_month_day!B559="","",_tag_month_day!B559)</f>
        <v/>
      </c>
      <c r="O569" s="425" t="e">
        <f>IF(M569+N569=0,"",M569+N569)</f>
        <v>#VALUE!</v>
      </c>
      <c r="P569" s="424" t="str">
        <f>IF(_tag_month_day!C559="","",_tag_month_day!C559)</f>
        <v/>
      </c>
      <c r="Q569" s="424" t="str">
        <f>IF(_tag_month_day!D559="","",_tag_month_day!D559)</f>
        <v/>
      </c>
      <c r="R569" s="426" t="str">
        <f>IF(_tag_month_day!CB559="","",_tag_month_day!CB559/100)</f>
        <v/>
      </c>
      <c r="S569" s="427" t="str">
        <f>IF(_tag_month_day!E559="","",_tag_month_day!E559)</f>
        <v/>
      </c>
      <c r="T569" s="427" t="str">
        <f>IF(_tag_month_day!F559="","",_tag_month_day!F559)</f>
        <v/>
      </c>
      <c r="U569" s="428" t="e">
        <f>S569+T569</f>
        <v>#VALUE!</v>
      </c>
      <c r="V569" s="429" t="e">
        <f>U569/AJ569</f>
        <v>#VALUE!</v>
      </c>
      <c r="W569" s="430" t="str">
        <f>IF(_jhy_month_day!A559="","",_jhy_month_day!A559)</f>
        <v/>
      </c>
      <c r="X569" s="431" t="str">
        <f>IF(_jhy_month_day!B559="","",_jhy_month_day!B559/100)</f>
        <v/>
      </c>
      <c r="Y569" s="431" t="str">
        <f>IF(_jhy_month_day!C559="","",_jhy_month_day!C559/100)</f>
        <v/>
      </c>
      <c r="Z569" s="432">
        <f>Z565+1</f>
        <v>140</v>
      </c>
      <c r="AA569" s="433" t="str">
        <f>IF(_tag_month_day!G559="","",_tag_month_day!G559/100)</f>
        <v/>
      </c>
      <c r="AB569" s="433" t="str">
        <f>IF(_tag_month_day!H559="","",_tag_month_day!H559/100)</f>
        <v/>
      </c>
      <c r="AC569" s="434">
        <f>IF(X569="",AC568,BK569*($AV568*X569+$AW568*FD568+$AX568*FI568+$AY568*FN568+$AZ568*FS568+$BA568*FX568+$BG568*GE568)/(AV568*Y569+AX568*FK568+AW568*FF568+AY568*FP568+AZ568*FU568+BA568*FZ568+BG568*GG568+BB568*GK568+BC568*GN568+BD568*GP568))</f>
        <v>1.59963432013121</v>
      </c>
      <c r="AD569" s="435" t="str">
        <f>IF(AC569=AC568,"",AC569-AC568)</f>
        <v/>
      </c>
      <c r="AE569" s="436" t="str">
        <f>IF(1-AF569=0,"",(1-AF569))</f>
        <v/>
      </c>
      <c r="AF569" s="437">
        <v>1</v>
      </c>
      <c r="AG569" s="10" t="str">
        <f>AG568</f>
        <v>9A3</v>
      </c>
      <c r="AH569" s="438" t="str">
        <f>AH568</f>
        <v/>
      </c>
      <c r="AI569" s="424"/>
      <c r="AJ569" s="10" t="str">
        <f>IF(_tag_month_day!I559="","",_tag_month_day!I559)</f>
        <v/>
      </c>
      <c r="AK569" s="440"/>
      <c r="AL569" s="440"/>
      <c r="AM569" s="440"/>
      <c r="AN569" s="441">
        <f>AN568</f>
        <v>2</v>
      </c>
      <c r="AO569" s="441">
        <f>AO568</f>
        <v>8</v>
      </c>
      <c r="AP569" s="442" t="e">
        <f>(IF(AN569=0,AS568,AS568*(1+AO569/AN569)/(AR569+AO569/AN569)))+AT569</f>
        <v>#VALUE!</v>
      </c>
      <c r="AQ569" s="443" t="str">
        <f>IF(_tag_month_day!J559="","",_tag_month_day!J559/100)</f>
        <v/>
      </c>
      <c r="AR569" s="444">
        <f>AR568</f>
        <v>1.3</v>
      </c>
      <c r="AS569" s="445" t="e">
        <f>AQ569*(AN569*AR569+AO569)/(AN569+AO569)</f>
        <v>#VALUE!</v>
      </c>
      <c r="AT569" s="445" t="e">
        <f>(SUM(BE569:BF569)-SUM(BE568:BF568))*0.05</f>
        <v>#VALUE!</v>
      </c>
      <c r="AU569" s="446" t="str">
        <f>IF(_tag_month_day!CC559="","",IF(_tag_month_day!CC559&gt;0,_tag_month_day!CD559,_tag_month_day!CE559))</f>
        <v/>
      </c>
      <c r="AV569" s="447" t="str">
        <f>IF(_tag_month_day!L559="","",_tag_month_day!L559/100)</f>
        <v/>
      </c>
      <c r="AW569" s="431">
        <f>AW568</f>
        <v>0</v>
      </c>
      <c r="AX569" s="431">
        <f>AX568</f>
        <v>0</v>
      </c>
      <c r="AY569" s="431" t="str">
        <f>IF(_tag_month_day!M559="","",_tag_month_day!M559/100)</f>
        <v/>
      </c>
      <c r="AZ569" s="431" t="str">
        <f>IF(_tag_month_day!N559="","",_tag_month_day!N559/100)</f>
        <v/>
      </c>
      <c r="BA569" s="431" t="str">
        <f>IF(_tag_month_day!O559="","",_tag_month_day!O559/100)</f>
        <v/>
      </c>
      <c r="BB569" s="448" t="str">
        <f>IF(_tag_month_day!P559="","",_tag_month_day!P559/100)</f>
        <v/>
      </c>
      <c r="BC569" s="448">
        <f>BC568</f>
        <v>0</v>
      </c>
      <c r="BD569" s="448" t="str">
        <f>IF(_tag_month_day!Q559="","",_tag_month_day!Q559/100)</f>
        <v/>
      </c>
      <c r="BE569" s="449" t="str">
        <f>IF(_tag_month_day!R559="","",_tag_month_day!R559/100)</f>
        <v/>
      </c>
      <c r="BF569" s="388" t="e">
        <f>(AU569*(100+BE569*100))/(AJ569-AU569)/100</f>
        <v>#VALUE!</v>
      </c>
      <c r="BG569" s="450" t="e">
        <f>BE569+BF569</f>
        <v>#VALUE!</v>
      </c>
      <c r="BH569" s="451" t="e">
        <f>SUM(AV569:BF569)</f>
        <v>#VALUE!</v>
      </c>
      <c r="BI569" s="452" t="e">
        <f>IF(CX569=0,BI568,(DK569*查询!$R$5+DL569*查询!$Q$5+DM569*查询!$N$5+DN569*查询!$O$5+DO569*查询!$P$5)*AF569/CX569)</f>
        <v>#VALUE!</v>
      </c>
      <c r="BJ569" s="452" t="e">
        <f>IF(CX569=0,BJ568,(DP569*查询!$S$5+DQ569*查询!$T$5+DR569*查询!$U$5)*AF569/CX569)</f>
        <v>#VALUE!</v>
      </c>
      <c r="BK569" s="452">
        <f>BK568</f>
        <v>1</v>
      </c>
      <c r="BL569" s="453" t="e">
        <f>SUMPRODUCT((AV569:BA569)*(GS569:GX569))/((GS569:GX569)+SUM(BB569:BD569)*GY569+BG569*GZ569)</f>
        <v>#VALUE!</v>
      </c>
      <c r="BM569" s="453" t="e">
        <f>BK569*($AV569*FB569+$AW569*FD569+$AX569*FI569+$AY569*FN569+$AZ569*FS569+$BA569*FX569+$BG569*GE569)/(AV569*EY569+AX569*FK569+AW569*FF569+AY569*FP569+AZ569*FU569+BA569*FZ569+BG569*GG569+BB569*GK569+BC569*GN569+BD569*GP569)</f>
        <v>#VALUE!</v>
      </c>
      <c r="BN569" s="453" t="e">
        <f>($AV569*FC569+$AX569*FJ569+$AW569*FE569+$AY569*FO569+$AZ569*FT569+$BA569*FY569+$BG569*GF569)/($AV569*FA569+BG569*GH569+BB569*GL569+BC569*GO569+BD569*GQ569+BA569*GA569)</f>
        <v>#VALUE!</v>
      </c>
      <c r="BO569" s="454" t="e">
        <f>SUMPRODUCT(AV569:BA569*GS569:GX569)/(GS569:GX569+(BB569+BC569+BD569)*GY569+BG569)</f>
        <v>#VALUE!</v>
      </c>
      <c r="BP569" s="454" t="e">
        <f>SUMPRODUCT(AV569:BA569*GS569:GX569)/(GS569:GX569+(BB569+BC569+BD569)*GY569+BG569)</f>
        <v>#VALUE!</v>
      </c>
      <c r="BQ569" s="454" t="e">
        <f>SUMPRODUCT(AV569:BA569*GS569:GX569)/(GS569:GX569+(BB569+BC569+BD569)*GY569+BG569)</f>
        <v>#VALUE!</v>
      </c>
      <c r="BR569" s="453" t="str">
        <f>IF(_tag_month_day!T559="","",_tag_month_day!T559)</f>
        <v/>
      </c>
      <c r="BS569" s="453" t="str">
        <f>IF(_tag_month_day!U559="","",_tag_month_day!U559)</f>
        <v/>
      </c>
      <c r="BT569" s="455" t="str">
        <f>IF(CK569="","",IF((CK569&gt;=BV569-0.12)*(CK569&lt;=BV569+0.12),"合格","不合格"))</f>
        <v/>
      </c>
      <c r="BU569" s="456" t="str">
        <f>IF(_tag_month_day!V559="","",_tag_month_day!V559)</f>
        <v/>
      </c>
      <c r="BV569" s="457" t="str">
        <f>IF(_tag_month_day!W559="","",_tag_month_day!W559)</f>
        <v/>
      </c>
      <c r="BW569" s="458" t="str">
        <f>IF(_tag_month_day!X559="","",_tag_month_day!X559)</f>
        <v/>
      </c>
      <c r="BX569" s="458" t="str">
        <f>IF(_tag_month_day!Y559="","",_tag_month_day!Y559)</f>
        <v/>
      </c>
      <c r="BY569" s="459">
        <f ca="1">L569</f>
        <v>43609.333333331982</v>
      </c>
      <c r="BZ569" s="460"/>
      <c r="CA569" s="461"/>
      <c r="CB569" s="424" t="str">
        <f>IF(_tag_month_day!Z559="","",_tag_month_day!Z559)</f>
        <v/>
      </c>
      <c r="CC569" s="424" t="str">
        <f>IF(_tag_month_day!AA559="","",_tag_month_day!AA559)</f>
        <v/>
      </c>
      <c r="CD569" s="424" t="str">
        <f>IF(_tag_month_day!AB559="","",_tag_month_day!AB559)</f>
        <v/>
      </c>
      <c r="CE569" s="424" t="str">
        <f>IF(_tag_month_day!AC559="","",_tag_month_day!AC559)</f>
        <v/>
      </c>
      <c r="CF569" s="424" t="str">
        <f>IF(_tag_month_day!AD559="","",_tag_month_day!AD559)</f>
        <v/>
      </c>
      <c r="CG569" s="424" t="str">
        <f>IF(_tag_month_day!AE559="","",_tag_month_day!AE559)</f>
        <v/>
      </c>
      <c r="CH569" s="424" t="str">
        <f>IF(_tag_month_day!AF559="","",_tag_month_day!AF559)</f>
        <v/>
      </c>
      <c r="CI569" s="424" t="str">
        <f>IF(_tag_month_day!AG559="","",_tag_month_day!AG559)</f>
        <v/>
      </c>
      <c r="CJ569" s="424" t="str">
        <f>IF(_tag_month_day!AH559="","",_tag_month_day!AH559)</f>
        <v/>
      </c>
      <c r="CK569" s="424" t="str">
        <f>IF(_tag_month_day!AI559="","",_tag_month_day!AI559)</f>
        <v/>
      </c>
      <c r="CL569" s="4" t="str">
        <f>IF(_tag_month_day!AJ559="","",_tag_month_day!AJ559)</f>
        <v/>
      </c>
      <c r="CM569" s="4" t="str">
        <f>IF(_tag_month_day!AK559="","",_tag_month_day!AK559)</f>
        <v/>
      </c>
      <c r="CN569" s="4" t="str">
        <f>IF(_tag_month_day!AL559="","",_tag_month_day!AL559)</f>
        <v/>
      </c>
      <c r="CO569" s="4" t="str">
        <f>IF(_tag_month_day!AM559="","",_tag_month_day!AM559)</f>
        <v/>
      </c>
      <c r="CP569" s="4" t="str">
        <f>IF(_tag_month_day!AN559="","",_tag_month_day!AN559)</f>
        <v/>
      </c>
      <c r="CQ569" s="4" t="str">
        <f>IF(_tag_month_day!AO559="","",_tag_month_day!AO559)</f>
        <v/>
      </c>
      <c r="CR569" s="462" t="str">
        <f>IF(_tag_month_day!AP559="","",_tag_month_day!AP559)</f>
        <v/>
      </c>
      <c r="CS569" s="463" t="str">
        <f>IF(_tag_month_day!AQ559="","",_tag_month_day!AQ559)</f>
        <v/>
      </c>
      <c r="CT569" s="4" t="str">
        <f>IF(_tag_month_day!AR559="","",_tag_month_day!AR559)</f>
        <v/>
      </c>
      <c r="CU569" s="464" t="e">
        <f>DU569/AJ569</f>
        <v>#VALUE!</v>
      </c>
      <c r="CV569" s="451" t="e">
        <f>BG569/BH569</f>
        <v>#VALUE!</v>
      </c>
      <c r="CW569" s="465" t="e">
        <f>AJ569*(1-CV569)*CU569*AF569</f>
        <v>#VALUE!</v>
      </c>
      <c r="CX569" s="465" t="e">
        <f>CW569*94%</f>
        <v>#VALUE!</v>
      </c>
      <c r="CY569" s="466" t="e">
        <f>IF(CX569=0,0,DS569/(DS569+CX569))</f>
        <v>#VALUE!</v>
      </c>
      <c r="CZ569" s="465" t="e">
        <f>$AJ569*EF569</f>
        <v>#VALUE!</v>
      </c>
      <c r="DA569" s="465" t="e">
        <f>$AJ569*EG569</f>
        <v>#VALUE!</v>
      </c>
      <c r="DB569" s="465" t="e">
        <f>$AJ569*EH569</f>
        <v>#VALUE!</v>
      </c>
      <c r="DC569" s="465" t="e">
        <f>$AJ569*EI569</f>
        <v>#VALUE!</v>
      </c>
      <c r="DD569" s="465" t="e">
        <f>$AJ569*EJ569</f>
        <v>#VALUE!</v>
      </c>
      <c r="DE569" s="465" t="e">
        <f>$AJ569*EK569</f>
        <v>#VALUE!</v>
      </c>
      <c r="DF569" s="465" t="e">
        <f>$AJ569*EL569</f>
        <v>#VALUE!</v>
      </c>
      <c r="DG569" s="465" t="e">
        <f>$AJ569*EM569</f>
        <v>#VALUE!</v>
      </c>
      <c r="DH569" s="465" t="e">
        <f>$AJ569*EN569</f>
        <v>#VALUE!</v>
      </c>
      <c r="DI569" s="465" t="e">
        <f>$AJ569*EO569</f>
        <v>#VALUE!</v>
      </c>
      <c r="DJ569" s="465" t="e">
        <f>CZ569*(1-EP569)</f>
        <v>#VALUE!</v>
      </c>
      <c r="DK569" s="465" t="e">
        <f>DA569*(1-ER569)</f>
        <v>#VALUE!</v>
      </c>
      <c r="DL569" s="465" t="e">
        <f>DB569*(1-EQ569)</f>
        <v>#VALUE!</v>
      </c>
      <c r="DM569" s="465" t="e">
        <f>DC569*(1-ES569)</f>
        <v>#VALUE!</v>
      </c>
      <c r="DN569" s="465" t="e">
        <f>DD569*(1-ET569)</f>
        <v>#VALUE!</v>
      </c>
      <c r="DO569" s="465" t="e">
        <f>DE569</f>
        <v>#VALUE!</v>
      </c>
      <c r="DP569" s="465" t="e">
        <f>DF569*(1-EU569)</f>
        <v>#VALUE!</v>
      </c>
      <c r="DQ569" s="465" t="e">
        <f>DG569*(1-EV569)</f>
        <v>#VALUE!</v>
      </c>
      <c r="DR569" s="465" t="e">
        <f>DH569*(1-EW569)</f>
        <v>#VALUE!</v>
      </c>
      <c r="DS569" s="465" t="e">
        <f>DI569</f>
        <v>#VALUE!</v>
      </c>
      <c r="DT569" s="465" t="e">
        <f>SUM(DJ569:DS569)</f>
        <v>#VALUE!</v>
      </c>
      <c r="DU569" s="465" t="e">
        <f>(GS569:GX569)+(DP569+DQ569+DR569)*GY569+DS569</f>
        <v>#VALUE!</v>
      </c>
      <c r="DV569" s="451" t="e">
        <f>AV569/$BH569/(1-EP569)</f>
        <v>#VALUE!</v>
      </c>
      <c r="DW569" s="451" t="e">
        <f>AW569/$BH569/(1-ER569)</f>
        <v>#VALUE!</v>
      </c>
      <c r="DX569" s="451" t="e">
        <f>AX569/$BH569/(1-EQ569)</f>
        <v>#VALUE!</v>
      </c>
      <c r="DY569" s="451" t="e">
        <f>AY569/$BH569/(1-ES569)</f>
        <v>#VALUE!</v>
      </c>
      <c r="DZ569" s="451" t="e">
        <f>AZ569/$BH569/(1-ET569)</f>
        <v>#VALUE!</v>
      </c>
      <c r="EA569" s="451" t="e">
        <f>BA569/$BH569/(1-AX569)</f>
        <v>#VALUE!</v>
      </c>
      <c r="EB569" s="451" t="e">
        <f>BB569/$BH569/(1-EU569)</f>
        <v>#VALUE!</v>
      </c>
      <c r="EC569" s="451" t="e">
        <f>BC569/$BH569/(1-EV569)</f>
        <v>#VALUE!</v>
      </c>
      <c r="ED569" s="451" t="e">
        <f>BD569/$BH569/(1-EW569)</f>
        <v>#VALUE!</v>
      </c>
      <c r="EE569" s="451" t="e">
        <f>BG569/BH569</f>
        <v>#VALUE!</v>
      </c>
      <c r="EF569" s="451" t="e">
        <f>DV569/SUM($DV569:$EE569)</f>
        <v>#VALUE!</v>
      </c>
      <c r="EG569" s="451" t="e">
        <f>DW569/SUM($DV569:$EE569)</f>
        <v>#VALUE!</v>
      </c>
      <c r="EH569" s="451" t="e">
        <f>DX569/SUM($DV569:$EE569)</f>
        <v>#VALUE!</v>
      </c>
      <c r="EI569" s="451" t="e">
        <f>DY569/SUM($DV569:$EE569)</f>
        <v>#VALUE!</v>
      </c>
      <c r="EJ569" s="451" t="e">
        <f>DZ569/SUM($DV569:$EE569)</f>
        <v>#VALUE!</v>
      </c>
      <c r="EK569" s="451" t="e">
        <f>EA569/SUM($DV569:$EE569)</f>
        <v>#VALUE!</v>
      </c>
      <c r="EL569" s="451" t="e">
        <f>EB569/SUM($DV569:$EE569)</f>
        <v>#VALUE!</v>
      </c>
      <c r="EM569" s="451" t="e">
        <f>EC569/SUM($DV569:$EE569)</f>
        <v>#VALUE!</v>
      </c>
      <c r="EN569" s="451" t="e">
        <f>ED569/SUM($DV569:$EE569)</f>
        <v>#VALUE!</v>
      </c>
      <c r="EO569" s="451" t="e">
        <f>EE569/SUM($DV569:$EE569)</f>
        <v>#VALUE!</v>
      </c>
      <c r="EP569" s="450">
        <f>EP568</f>
        <v>0.080000000000000002</v>
      </c>
      <c r="EQ569" s="450">
        <f>EQ568</f>
        <v>0.014999999999999999</v>
      </c>
      <c r="ER569" s="450">
        <f>ER568</f>
        <v>0.014999999999999999</v>
      </c>
      <c r="ES569" s="450">
        <f>ES568</f>
        <v>0.014999999999999999</v>
      </c>
      <c r="ET569" s="450">
        <f>ET568</f>
        <v>0.014999999999999999</v>
      </c>
      <c r="EU569" s="450">
        <f>EU568</f>
        <v>0.089999999999999997</v>
      </c>
      <c r="EV569" s="450">
        <f>EV568</f>
        <v>0.089999999999999997</v>
      </c>
      <c r="EW569" s="450">
        <f>EW568</f>
        <v>0.089999999999999997</v>
      </c>
      <c r="EX569" s="431" t="str">
        <f>IF(_tag_month_day!AS559="","",_tag_month_day!AS559/100)</f>
        <v/>
      </c>
      <c r="EY569" s="431" t="str">
        <f>IF(_tag_month_day!AT559="","",_tag_month_day!AT559/100)</f>
        <v/>
      </c>
      <c r="EZ569" s="431" t="str">
        <f>IF(_tag_month_day!AU559="","",_tag_month_day!AU559/100)</f>
        <v/>
      </c>
      <c r="FA569" s="431" t="str">
        <f>IF(_tag_month_day!AV559="","",_tag_month_day!AV559/100)</f>
        <v/>
      </c>
      <c r="FB569" s="431" t="str">
        <f>IF(_tag_month_day!AW559="","",_tag_month_day!AW559/100)</f>
        <v/>
      </c>
      <c r="FC569" s="431" t="str">
        <f>IF(_tag_month_day!AX559="","",_tag_month_day!AX559/100)</f>
        <v/>
      </c>
      <c r="FD569" s="449" t="str">
        <f>IF(_tag_month_day!AY559="","",_tag_month_day!AY559/100)</f>
        <v/>
      </c>
      <c r="FE569" s="449" t="str">
        <f>IF(_tag_month_day!AZ559="","",_tag_month_day!AZ559/100)</f>
        <v/>
      </c>
      <c r="FF569" s="449" t="str">
        <f>IF(_tag_month_day!BA559="","",_tag_month_day!BA559/100)</f>
        <v/>
      </c>
      <c r="FG569" s="449" t="str">
        <f>IF(_tag_month_day!BB559="","",_tag_month_day!BB559/100)</f>
        <v/>
      </c>
      <c r="FH569" s="467" t="str">
        <f>IF(_tag_month_day!BC559="","",_tag_month_day!BC559/100)</f>
        <v/>
      </c>
      <c r="FI569" s="449">
        <f>FI568</f>
        <v>0.40999999999999998</v>
      </c>
      <c r="FJ569" s="449">
        <f>FJ568</f>
        <v>0.11</v>
      </c>
      <c r="FK569" s="449">
        <f>FK568</f>
        <v>0.014999999999999999</v>
      </c>
      <c r="FL569" s="449">
        <f>FL568</f>
        <v>0</v>
      </c>
      <c r="FM569" s="467">
        <f>FM568</f>
        <v>0.0001</v>
      </c>
      <c r="FN569" s="449">
        <f>FN568</f>
        <v>0.32000000000000001</v>
      </c>
      <c r="FO569" s="449">
        <f>FO568</f>
        <v>0.20000000000000001</v>
      </c>
      <c r="FP569" s="449">
        <f>FP568</f>
        <v>0.01</v>
      </c>
      <c r="FQ569" s="449">
        <f>FQ568</f>
        <v>0</v>
      </c>
      <c r="FR569" s="467">
        <f>FR568</f>
        <v>0.0001</v>
      </c>
      <c r="FS569" s="449" t="str">
        <f>IF(_tag_month_day!BD559="","",_tag_month_day!BD559/100)</f>
        <v/>
      </c>
      <c r="FT569" s="449" t="str">
        <f>IF(_tag_month_day!BE559="","",_tag_month_day!BE559/100)</f>
        <v/>
      </c>
      <c r="FU569" s="449" t="str">
        <f>IF(_tag_month_day!BF559="","",_tag_month_day!BF559/100)</f>
        <v/>
      </c>
      <c r="FV569" s="449" t="str">
        <f>IF(_tag_month_day!BG559="","",_tag_month_day!BG559/100)</f>
        <v/>
      </c>
      <c r="FW569" s="467" t="str">
        <f>IF(_tag_month_day!BH559="","",_tag_month_day!BH559/100)</f>
        <v/>
      </c>
      <c r="FX569" s="449" t="str">
        <f>IF(_tag_month_day!BI559="","",_tag_month_day!BI559/100)</f>
        <v/>
      </c>
      <c r="FY569" s="449" t="str">
        <f>IF(_tag_month_day!BJ559="","",_tag_month_day!BJ559/100)</f>
        <v/>
      </c>
      <c r="FZ569" s="468" t="str">
        <f>IF(_tag_month_day!BK559="","",_tag_month_day!BK559/100)</f>
        <v/>
      </c>
      <c r="GA569" s="449" t="str">
        <f>IF(_tag_month_day!BL559="","",_tag_month_day!BL559/100)</f>
        <v/>
      </c>
      <c r="GB569" s="467" t="str">
        <f>IF(_tag_month_day!BM559="","",_tag_month_day!BM559/100)</f>
        <v/>
      </c>
      <c r="GC569" s="431" t="str">
        <f>IF(_tag_month_day!BN559="","",_tag_month_day!BN559/100)</f>
        <v/>
      </c>
      <c r="GD569" s="431" t="str">
        <f>IF(_tag_month_day!BO559="","",_tag_month_day!BO559/100)</f>
        <v/>
      </c>
      <c r="GE569" s="431" t="str">
        <f>IF(_tag_month_day!BP559="","",_tag_month_day!BP559/100)</f>
        <v/>
      </c>
      <c r="GF569" s="431" t="str">
        <f>IF(_tag_month_day!BQ559="","",_tag_month_day!BQ559/100)</f>
        <v/>
      </c>
      <c r="GG569" s="431" t="str">
        <f>IF(_tag_month_day!BR559="","",_tag_month_day!BR559/100)</f>
        <v/>
      </c>
      <c r="GH569" s="431" t="str">
        <f>IF(_tag_month_day!BS559="","",_tag_month_day!BS559/100)</f>
        <v/>
      </c>
      <c r="GI569" s="467" t="str">
        <f>IF(_tag_month_day!BT559="","",_tag_month_day!BT559/100)</f>
        <v/>
      </c>
      <c r="GJ569" s="469" t="str">
        <f>IF(_tag_month_day!BU559="","",_tag_month_day!BU559/100)</f>
        <v/>
      </c>
      <c r="GK569" s="470">
        <f>GK568</f>
        <v>0.070000000000000007</v>
      </c>
      <c r="GL569" s="470">
        <f>GL568</f>
        <v>0.029999999999999999</v>
      </c>
      <c r="GM569" s="471" t="str">
        <f>IF(_tag_month_day!BX559="","",_tag_month_day!BX559/100)</f>
        <v/>
      </c>
      <c r="GN569" s="470">
        <f>GN568</f>
        <v>0.070000000000000007</v>
      </c>
      <c r="GO569" s="470">
        <f>GO568</f>
        <v>0.029999999999999999</v>
      </c>
      <c r="GP569" s="470">
        <f>GP568</f>
        <v>0.089999999999999997</v>
      </c>
      <c r="GQ569" s="470">
        <f>GQ568</f>
        <v>0.029999999999999999</v>
      </c>
      <c r="GR569" s="471" t="str">
        <f>IF(_tag_month_day!CA559="","",_tag_month_day!CA559/100)</f>
        <v/>
      </c>
      <c r="GS569" s="472">
        <f>GS568</f>
        <v>0.95299999999999996</v>
      </c>
      <c r="GT569" s="472">
        <f>GT568</f>
        <v>0.55000000000000004</v>
      </c>
      <c r="GU569" s="472">
        <f>GU568</f>
        <v>0.55000000000000004</v>
      </c>
      <c r="GV569" s="472">
        <f>GV568</f>
        <v>0.55000000000000004</v>
      </c>
      <c r="GW569" s="472">
        <f>GW568</f>
        <v>0.5</v>
      </c>
      <c r="GX569" s="472">
        <f>GX568</f>
        <v>0.93500000000000005</v>
      </c>
      <c r="GY569" s="472">
        <f>GY568</f>
        <v>0.14999999999999999</v>
      </c>
      <c r="GZ569" s="472">
        <f>GZ568</f>
        <v>1</v>
      </c>
      <c r="HA569" s="474">
        <f>HA568</f>
        <v>0.047</v>
      </c>
      <c r="HB569" s="474">
        <f>HB568</f>
        <v>0.45000000000000001</v>
      </c>
      <c r="HC569" s="474">
        <f>HC568</f>
        <v>0.45000000000000001</v>
      </c>
      <c r="HD569" s="474">
        <f>HD568</f>
        <v>0.45000000000000001</v>
      </c>
      <c r="HE569" s="474">
        <f>HE568</f>
        <v>0.5</v>
      </c>
      <c r="HF569" s="474">
        <f>HF568</f>
        <v>0.065000000000000002</v>
      </c>
      <c r="HG569" s="474">
        <f>HG568</f>
        <v>0.84999999999999998</v>
      </c>
      <c r="HH569" s="474">
        <f>HH568</f>
        <v>0</v>
      </c>
      <c r="HI569" s="10">
        <f>IF(BZ569&lt;&gt;"",CK569-BV569,0)</f>
        <v>0</v>
      </c>
      <c r="HJ569" s="10" t="e">
        <f>IF(AJ569&gt;0,AH569-AJ569,0)</f>
        <v>#VALUE!</v>
      </c>
      <c r="HK569" s="466">
        <f>HK568</f>
        <v>0.84999999999999998</v>
      </c>
      <c r="HL569" s="424">
        <f>HL568</f>
        <v>550000</v>
      </c>
      <c r="HM569" s="424">
        <f>HM568</f>
        <v>480000</v>
      </c>
      <c r="HN569" s="465" t="e">
        <f>(DJ569*EZ569+DK569*FH569+DL569*FM569+DM569*FR569+DN569*FW569+DO569*GB569+DS569*GI569+DP569*GM569+DR569*GR569)*1000*2</f>
        <v>#VALUE!</v>
      </c>
      <c r="HO569" s="465" t="e">
        <f>HN569*HK569*$HO$2/HL569*1000000</f>
        <v>#VALUE!</v>
      </c>
      <c r="HP569" s="465" t="e">
        <f>HN569*HK569*$HP$2/HM569*1000000</f>
        <v>#VALUE!</v>
      </c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</row>
    <row customFormat="1" r="570" s="0">
      <c r="A570" s="420">
        <v>559</v>
      </c>
      <c r="B570" s="421">
        <f ca="1">IF(D570=D569,B569,IF(D570="夜班",B569+1,B569))</f>
        <v>43609</v>
      </c>
      <c r="C570" s="422">
        <f>C569</f>
        <v>0.041666666666666699</v>
      </c>
      <c r="D570" s="10" t="str">
        <f ca="1">IF(HOUR(G570)&lt;8,"夜班",IF(HOUR(G570)&lt;16,"白班",IF(HOUR(G570)&lt;24,"中班",0)))</f>
        <v>夜班</v>
      </c>
      <c r="E570" s="10" t="e">
        <f ca="1">IF(F570=1,"甲",IF(F570=2,"乙",IF(F570=3,"丙",IF(F570=4,"丁",""))))</f>
        <v>#REF!</v>
      </c>
      <c r="F570" s="10" t="e">
        <f ca="1">SUMPRODUCT((成本日报!$A$3:$A$95=计划!B570)*(成本日报!$B$3:$B$95=计划!$D570),成本日报!$C$3:$C$95)</f>
        <v>#REF!</v>
      </c>
      <c r="G570" s="423">
        <f ca="1">G569+C569</f>
        <v>43609.249999998647</v>
      </c>
      <c r="H570" s="423">
        <f ca="1">$G570+$C570/60*10+$C570*0</f>
        <v>43609.256944443092</v>
      </c>
      <c r="I570" s="423">
        <f ca="1">$G570+$C570/60*18+$C570*0</f>
        <v>43609.262499998644</v>
      </c>
      <c r="J570" s="423">
        <f ca="1">$G570+$C570/60*0+$C570*1</f>
        <v>43609.291666665311</v>
      </c>
      <c r="K570" s="423">
        <f ca="1">$G570+$C570/60*30+$C570*2</f>
        <v>43609.354166665318</v>
      </c>
      <c r="L570" s="423">
        <f ca="1">$G570+$C570/60*0+$C570*3</f>
        <v>43609.374999998647</v>
      </c>
      <c r="M570" s="424" t="str">
        <f>IF(_tag_month_day!A560="","",_tag_month_day!A560)</f>
        <v/>
      </c>
      <c r="N570" s="424" t="str">
        <f>IF(_tag_month_day!B560="","",_tag_month_day!B560)</f>
        <v/>
      </c>
      <c r="O570" s="425" t="e">
        <f>IF(M570+N570=0,"",M570+N570)</f>
        <v>#VALUE!</v>
      </c>
      <c r="P570" s="424" t="str">
        <f>IF(_tag_month_day!C560="","",_tag_month_day!C560)</f>
        <v/>
      </c>
      <c r="Q570" s="424" t="str">
        <f>IF(_tag_month_day!D560="","",_tag_month_day!D560)</f>
        <v/>
      </c>
      <c r="R570" s="426" t="str">
        <f>IF(_tag_month_day!CB560="","",_tag_month_day!CB560/100)</f>
        <v/>
      </c>
      <c r="S570" s="427" t="str">
        <f>IF(_tag_month_day!E560="","",_tag_month_day!E560)</f>
        <v/>
      </c>
      <c r="T570" s="427" t="str">
        <f>IF(_tag_month_day!F560="","",_tag_month_day!F560)</f>
        <v/>
      </c>
      <c r="U570" s="428" t="e">
        <f>S570+T570</f>
        <v>#VALUE!</v>
      </c>
      <c r="V570" s="429" t="e">
        <f>U570/AJ570</f>
        <v>#VALUE!</v>
      </c>
      <c r="W570" s="430" t="str">
        <f>IF(_jhy_month_day!A560="","",_jhy_month_day!A560)</f>
        <v/>
      </c>
      <c r="X570" s="431" t="str">
        <f>IF(_jhy_month_day!B560="","",_jhy_month_day!B560/100)</f>
        <v/>
      </c>
      <c r="Y570" s="431" t="str">
        <f>IF(_jhy_month_day!C560="","",_jhy_month_day!C560/100)</f>
        <v/>
      </c>
      <c r="Z570" s="432">
        <f>Z566+1</f>
        <v>140</v>
      </c>
      <c r="AA570" s="433" t="str">
        <f>IF(_tag_month_day!G560="","",_tag_month_day!G560/100)</f>
        <v/>
      </c>
      <c r="AB570" s="433" t="str">
        <f>IF(_tag_month_day!H560="","",_tag_month_day!H560/100)</f>
        <v/>
      </c>
      <c r="AC570" s="434">
        <f>IF(X570="",AC569,BK570*($AV569*X570+$AW569*FD569+$AX569*FI569+$AY569*FN569+$AZ569*FS569+$BA569*FX569+$BG569*GE569)/(AV569*Y570+AX569*FK569+AW569*FF569+AY569*FP569+AZ569*FU569+BA569*FZ569+BG569*GG569+BB569*GK569+BC569*GN569+BD569*GP569))</f>
        <v>1.59963432013121</v>
      </c>
      <c r="AD570" s="435" t="str">
        <f>IF(AC570=AC569,"",AC570-AC569)</f>
        <v/>
      </c>
      <c r="AE570" s="436" t="str">
        <f>IF(1-AF570=0,"",(1-AF570))</f>
        <v/>
      </c>
      <c r="AF570" s="437">
        <v>1</v>
      </c>
      <c r="AG570" s="10" t="str">
        <f>AG569</f>
        <v>9A3</v>
      </c>
      <c r="AH570" s="438" t="str">
        <f>AH569</f>
        <v/>
      </c>
      <c r="AI570" s="424"/>
      <c r="AJ570" s="10" t="str">
        <f>IF(_tag_month_day!I560="","",_tag_month_day!I560)</f>
        <v/>
      </c>
      <c r="AK570" s="440"/>
      <c r="AL570" s="440"/>
      <c r="AM570" s="440"/>
      <c r="AN570" s="441">
        <f>AN569</f>
        <v>2</v>
      </c>
      <c r="AO570" s="441">
        <f>AO569</f>
        <v>8</v>
      </c>
      <c r="AP570" s="442" t="e">
        <f>(IF(AN570=0,AS569,AS569*(1+AO570/AN570)/(AR570+AO570/AN570)))+AT570</f>
        <v>#VALUE!</v>
      </c>
      <c r="AQ570" s="443" t="str">
        <f>IF(_tag_month_day!J560="","",_tag_month_day!J560/100)</f>
        <v/>
      </c>
      <c r="AR570" s="444">
        <f>AR569</f>
        <v>1.3</v>
      </c>
      <c r="AS570" s="445" t="e">
        <f>AQ570*(AN570*AR570+AO570)/(AN570+AO570)</f>
        <v>#VALUE!</v>
      </c>
      <c r="AT570" s="445" t="e">
        <f>(SUM(BE570:BF570)-SUM(BE569:BF569))*0.05</f>
        <v>#VALUE!</v>
      </c>
      <c r="AU570" s="446" t="str">
        <f>IF(_tag_month_day!CC560="","",IF(_tag_month_day!CC560&gt;0,_tag_month_day!CD560,_tag_month_day!CE560))</f>
        <v/>
      </c>
      <c r="AV570" s="447" t="str">
        <f>IF(_tag_month_day!L560="","",_tag_month_day!L560/100)</f>
        <v/>
      </c>
      <c r="AW570" s="431">
        <f>AW569</f>
        <v>0</v>
      </c>
      <c r="AX570" s="431">
        <f>AX569</f>
        <v>0</v>
      </c>
      <c r="AY570" s="431" t="str">
        <f>IF(_tag_month_day!M560="","",_tag_month_day!M560/100)</f>
        <v/>
      </c>
      <c r="AZ570" s="431" t="str">
        <f>IF(_tag_month_day!N560="","",_tag_month_day!N560/100)</f>
        <v/>
      </c>
      <c r="BA570" s="431" t="str">
        <f>IF(_tag_month_day!O560="","",_tag_month_day!O560/100)</f>
        <v/>
      </c>
      <c r="BB570" s="448" t="str">
        <f>IF(_tag_month_day!P560="","",_tag_month_day!P560/100)</f>
        <v/>
      </c>
      <c r="BC570" s="448">
        <f>BC569</f>
        <v>0</v>
      </c>
      <c r="BD570" s="448" t="str">
        <f>IF(_tag_month_day!Q560="","",_tag_month_day!Q560/100)</f>
        <v/>
      </c>
      <c r="BE570" s="449" t="str">
        <f>IF(_tag_month_day!R560="","",_tag_month_day!R560/100)</f>
        <v/>
      </c>
      <c r="BF570" s="388" t="e">
        <f>(AU570*(100+BE570*100))/(AJ570-AU570)/100</f>
        <v>#VALUE!</v>
      </c>
      <c r="BG570" s="450" t="e">
        <f>BE570+BF570</f>
        <v>#VALUE!</v>
      </c>
      <c r="BH570" s="451" t="e">
        <f>SUM(AV570:BF570)</f>
        <v>#VALUE!</v>
      </c>
      <c r="BI570" s="452" t="e">
        <f>IF(CX570=0,BI569,(DK570*查询!$R$5+DL570*查询!$Q$5+DM570*查询!$N$5+DN570*查询!$O$5+DO570*查询!$P$5)*AF570/CX570)</f>
        <v>#VALUE!</v>
      </c>
      <c r="BJ570" s="452" t="e">
        <f>IF(CX570=0,BJ569,(DP570*查询!$S$5+DQ570*查询!$T$5+DR570*查询!$U$5)*AF570/CX570)</f>
        <v>#VALUE!</v>
      </c>
      <c r="BK570" s="452">
        <f>BK569</f>
        <v>1</v>
      </c>
      <c r="BL570" s="453" t="e">
        <f>SUMPRODUCT((AV570:BA570)*(GS570:GX570))/((GS570:GX570)+SUM(BB570:BD570)*GY570+BG570*GZ570)</f>
        <v>#VALUE!</v>
      </c>
      <c r="BM570" s="453" t="e">
        <f>BK570*($AV570*FB570+$AW570*FD570+$AX570*FI570+$AY570*FN570+$AZ570*FS570+$BA570*FX570+$BG570*GE570)/(AV570*EY570+AX570*FK570+AW570*FF570+AY570*FP570+AZ570*FU570+BA570*FZ570+BG570*GG570+BB570*GK570+BC570*GN570+BD570*GP570)</f>
        <v>#VALUE!</v>
      </c>
      <c r="BN570" s="453" t="e">
        <f>($AV570*FC570+$AX570*FJ570+$AW570*FE570+$AY570*FO570+$AZ570*FT570+$BA570*FY570+$BG570*GF570)/($AV570*FA570+BG570*GH570+BB570*GL570+BC570*GO570+BD570*GQ570+BA570*GA570)</f>
        <v>#VALUE!</v>
      </c>
      <c r="BO570" s="454" t="e">
        <f>SUMPRODUCT(AV570:BA570*GS570:GX570)/(GS570:GX570+(BB570+BC570+BD570)*GY570+BG570)</f>
        <v>#VALUE!</v>
      </c>
      <c r="BP570" s="454" t="e">
        <f>SUMPRODUCT(AV570:BA570*GS570:GX570)/(GS570:GX570+(BB570+BC570+BD570)*GY570+BG570)</f>
        <v>#VALUE!</v>
      </c>
      <c r="BQ570" s="454" t="e">
        <f>SUMPRODUCT(AV570:BA570*GS570:GX570)/(GS570:GX570+(BB570+BC570+BD570)*GY570+BG570)</f>
        <v>#VALUE!</v>
      </c>
      <c r="BR570" s="453" t="str">
        <f>IF(_tag_month_day!T560="","",_tag_month_day!T560)</f>
        <v/>
      </c>
      <c r="BS570" s="453" t="str">
        <f>IF(_tag_month_day!U560="","",_tag_month_day!U560)</f>
        <v/>
      </c>
      <c r="BT570" s="455" t="str">
        <f>IF(CK570="","",IF((CK570&gt;=BV570-0.12)*(CK570&lt;=BV570+0.12),"合格","不合格"))</f>
        <v/>
      </c>
      <c r="BU570" s="456" t="str">
        <f>IF(_tag_month_day!V560="","",_tag_month_day!V560)</f>
        <v/>
      </c>
      <c r="BV570" s="457" t="str">
        <f>IF(_tag_month_day!W560="","",_tag_month_day!W560)</f>
        <v/>
      </c>
      <c r="BW570" s="458" t="str">
        <f>IF(_tag_month_day!X560="","",_tag_month_day!X560)</f>
        <v/>
      </c>
      <c r="BX570" s="458" t="str">
        <f>IF(_tag_month_day!Y560="","",_tag_month_day!Y560)</f>
        <v/>
      </c>
      <c r="BY570" s="459">
        <f ca="1">L570</f>
        <v>43609.374999998647</v>
      </c>
      <c r="BZ570" s="460"/>
      <c r="CA570" s="461"/>
      <c r="CB570" s="424" t="str">
        <f>IF(_tag_month_day!Z560="","",_tag_month_day!Z560)</f>
        <v/>
      </c>
      <c r="CC570" s="424" t="str">
        <f>IF(_tag_month_day!AA560="","",_tag_month_day!AA560)</f>
        <v/>
      </c>
      <c r="CD570" s="424" t="str">
        <f>IF(_tag_month_day!AB560="","",_tag_month_day!AB560)</f>
        <v/>
      </c>
      <c r="CE570" s="424" t="str">
        <f>IF(_tag_month_day!AC560="","",_tag_month_day!AC560)</f>
        <v/>
      </c>
      <c r="CF570" s="424" t="str">
        <f>IF(_tag_month_day!AD560="","",_tag_month_day!AD560)</f>
        <v/>
      </c>
      <c r="CG570" s="424" t="str">
        <f>IF(_tag_month_day!AE560="","",_tag_month_day!AE560)</f>
        <v/>
      </c>
      <c r="CH570" s="424" t="str">
        <f>IF(_tag_month_day!AF560="","",_tag_month_day!AF560)</f>
        <v/>
      </c>
      <c r="CI570" s="424" t="str">
        <f>IF(_tag_month_day!AG560="","",_tag_month_day!AG560)</f>
        <v/>
      </c>
      <c r="CJ570" s="424" t="str">
        <f>IF(_tag_month_day!AH560="","",_tag_month_day!AH560)</f>
        <v/>
      </c>
      <c r="CK570" s="424" t="str">
        <f>IF(_tag_month_day!AI560="","",_tag_month_day!AI560)</f>
        <v/>
      </c>
      <c r="CL570" s="4" t="str">
        <f>IF(_tag_month_day!AJ560="","",_tag_month_day!AJ560)</f>
        <v/>
      </c>
      <c r="CM570" s="4" t="str">
        <f>IF(_tag_month_day!AK560="","",_tag_month_day!AK560)</f>
        <v/>
      </c>
      <c r="CN570" s="4" t="str">
        <f>IF(_tag_month_day!AL560="","",_tag_month_day!AL560)</f>
        <v/>
      </c>
      <c r="CO570" s="4" t="str">
        <f>IF(_tag_month_day!AM560="","",_tag_month_day!AM560)</f>
        <v/>
      </c>
      <c r="CP570" s="4" t="str">
        <f>IF(_tag_month_day!AN560="","",_tag_month_day!AN560)</f>
        <v/>
      </c>
      <c r="CQ570" s="4" t="str">
        <f>IF(_tag_month_day!AO560="","",_tag_month_day!AO560)</f>
        <v/>
      </c>
      <c r="CR570" s="462" t="str">
        <f>IF(_tag_month_day!AP560="","",_tag_month_day!AP560)</f>
        <v/>
      </c>
      <c r="CS570" s="463" t="str">
        <f>IF(_tag_month_day!AQ560="","",_tag_month_day!AQ560)</f>
        <v/>
      </c>
      <c r="CT570" s="4" t="str">
        <f>IF(_tag_month_day!AR560="","",_tag_month_day!AR560)</f>
        <v/>
      </c>
      <c r="CU570" s="464" t="e">
        <f>DU570/AJ570</f>
        <v>#VALUE!</v>
      </c>
      <c r="CV570" s="451" t="e">
        <f>BG570/BH570</f>
        <v>#VALUE!</v>
      </c>
      <c r="CW570" s="465" t="e">
        <f>AJ570*(1-CV570)*CU570*AF570</f>
        <v>#VALUE!</v>
      </c>
      <c r="CX570" s="465" t="e">
        <f>CW570*94%</f>
        <v>#VALUE!</v>
      </c>
      <c r="CY570" s="466" t="e">
        <f>IF(CX570=0,0,DS570/(DS570+CX570))</f>
        <v>#VALUE!</v>
      </c>
      <c r="CZ570" s="465" t="e">
        <f>$AJ570*EF570</f>
        <v>#VALUE!</v>
      </c>
      <c r="DA570" s="465" t="e">
        <f>$AJ570*EG570</f>
        <v>#VALUE!</v>
      </c>
      <c r="DB570" s="465" t="e">
        <f>$AJ570*EH570</f>
        <v>#VALUE!</v>
      </c>
      <c r="DC570" s="465" t="e">
        <f>$AJ570*EI570</f>
        <v>#VALUE!</v>
      </c>
      <c r="DD570" s="465" t="e">
        <f>$AJ570*EJ570</f>
        <v>#VALUE!</v>
      </c>
      <c r="DE570" s="465" t="e">
        <f>$AJ570*EK570</f>
        <v>#VALUE!</v>
      </c>
      <c r="DF570" s="465" t="e">
        <f>$AJ570*EL570</f>
        <v>#VALUE!</v>
      </c>
      <c r="DG570" s="465" t="e">
        <f>$AJ570*EM570</f>
        <v>#VALUE!</v>
      </c>
      <c r="DH570" s="465" t="e">
        <f>$AJ570*EN570</f>
        <v>#VALUE!</v>
      </c>
      <c r="DI570" s="465" t="e">
        <f>$AJ570*EO570</f>
        <v>#VALUE!</v>
      </c>
      <c r="DJ570" s="465" t="e">
        <f>CZ570*(1-EP570)</f>
        <v>#VALUE!</v>
      </c>
      <c r="DK570" s="465" t="e">
        <f>DA570*(1-ER570)</f>
        <v>#VALUE!</v>
      </c>
      <c r="DL570" s="465" t="e">
        <f>DB570*(1-EQ570)</f>
        <v>#VALUE!</v>
      </c>
      <c r="DM570" s="465" t="e">
        <f>DC570*(1-ES570)</f>
        <v>#VALUE!</v>
      </c>
      <c r="DN570" s="465" t="e">
        <f>DD570*(1-ET570)</f>
        <v>#VALUE!</v>
      </c>
      <c r="DO570" s="465" t="e">
        <f>DE570</f>
        <v>#VALUE!</v>
      </c>
      <c r="DP570" s="465" t="e">
        <f>DF570*(1-EU570)</f>
        <v>#VALUE!</v>
      </c>
      <c r="DQ570" s="465" t="e">
        <f>DG570*(1-EV570)</f>
        <v>#VALUE!</v>
      </c>
      <c r="DR570" s="465" t="e">
        <f>DH570*(1-EW570)</f>
        <v>#VALUE!</v>
      </c>
      <c r="DS570" s="465" t="e">
        <f>DI570</f>
        <v>#VALUE!</v>
      </c>
      <c r="DT570" s="465" t="e">
        <f>SUM(DJ570:DS570)</f>
        <v>#VALUE!</v>
      </c>
      <c r="DU570" s="465" t="e">
        <f>(GS570:GX570)+(DP570+DQ570+DR570)*GY570+DS570</f>
        <v>#VALUE!</v>
      </c>
      <c r="DV570" s="451" t="e">
        <f>AV570/$BH570/(1-EP570)</f>
        <v>#VALUE!</v>
      </c>
      <c r="DW570" s="451" t="e">
        <f>AW570/$BH570/(1-ER570)</f>
        <v>#VALUE!</v>
      </c>
      <c r="DX570" s="451" t="e">
        <f>AX570/$BH570/(1-EQ570)</f>
        <v>#VALUE!</v>
      </c>
      <c r="DY570" s="451" t="e">
        <f>AY570/$BH570/(1-ES570)</f>
        <v>#VALUE!</v>
      </c>
      <c r="DZ570" s="451" t="e">
        <f>AZ570/$BH570/(1-ET570)</f>
        <v>#VALUE!</v>
      </c>
      <c r="EA570" s="451" t="e">
        <f>BA570/$BH570/(1-AX570)</f>
        <v>#VALUE!</v>
      </c>
      <c r="EB570" s="451" t="e">
        <f>BB570/$BH570/(1-EU570)</f>
        <v>#VALUE!</v>
      </c>
      <c r="EC570" s="451" t="e">
        <f>BC570/$BH570/(1-EV570)</f>
        <v>#VALUE!</v>
      </c>
      <c r="ED570" s="451" t="e">
        <f>BD570/$BH570/(1-EW570)</f>
        <v>#VALUE!</v>
      </c>
      <c r="EE570" s="451" t="e">
        <f>BG570/BH570</f>
        <v>#VALUE!</v>
      </c>
      <c r="EF570" s="451" t="e">
        <f>DV570/SUM($DV570:$EE570)</f>
        <v>#VALUE!</v>
      </c>
      <c r="EG570" s="451" t="e">
        <f>DW570/SUM($DV570:$EE570)</f>
        <v>#VALUE!</v>
      </c>
      <c r="EH570" s="451" t="e">
        <f>DX570/SUM($DV570:$EE570)</f>
        <v>#VALUE!</v>
      </c>
      <c r="EI570" s="451" t="e">
        <f>DY570/SUM($DV570:$EE570)</f>
        <v>#VALUE!</v>
      </c>
      <c r="EJ570" s="451" t="e">
        <f>DZ570/SUM($DV570:$EE570)</f>
        <v>#VALUE!</v>
      </c>
      <c r="EK570" s="451" t="e">
        <f>EA570/SUM($DV570:$EE570)</f>
        <v>#VALUE!</v>
      </c>
      <c r="EL570" s="451" t="e">
        <f>EB570/SUM($DV570:$EE570)</f>
        <v>#VALUE!</v>
      </c>
      <c r="EM570" s="451" t="e">
        <f>EC570/SUM($DV570:$EE570)</f>
        <v>#VALUE!</v>
      </c>
      <c r="EN570" s="451" t="e">
        <f>ED570/SUM($DV570:$EE570)</f>
        <v>#VALUE!</v>
      </c>
      <c r="EO570" s="451" t="e">
        <f>EE570/SUM($DV570:$EE570)</f>
        <v>#VALUE!</v>
      </c>
      <c r="EP570" s="450">
        <f>EP569</f>
        <v>0.080000000000000002</v>
      </c>
      <c r="EQ570" s="450">
        <f>EQ569</f>
        <v>0.014999999999999999</v>
      </c>
      <c r="ER570" s="450">
        <f>ER569</f>
        <v>0.014999999999999999</v>
      </c>
      <c r="ES570" s="450">
        <f>ES569</f>
        <v>0.014999999999999999</v>
      </c>
      <c r="ET570" s="450">
        <f>ET569</f>
        <v>0.014999999999999999</v>
      </c>
      <c r="EU570" s="450">
        <f>EU569</f>
        <v>0.089999999999999997</v>
      </c>
      <c r="EV570" s="450">
        <f>EV569</f>
        <v>0.089999999999999997</v>
      </c>
      <c r="EW570" s="450">
        <f>EW569</f>
        <v>0.089999999999999997</v>
      </c>
      <c r="EX570" s="431" t="str">
        <f>IF(_tag_month_day!AS560="","",_tag_month_day!AS560/100)</f>
        <v/>
      </c>
      <c r="EY570" s="431" t="str">
        <f>IF(_tag_month_day!AT560="","",_tag_month_day!AT560/100)</f>
        <v/>
      </c>
      <c r="EZ570" s="431" t="str">
        <f>IF(_tag_month_day!AU560="","",_tag_month_day!AU560/100)</f>
        <v/>
      </c>
      <c r="FA570" s="431" t="str">
        <f>IF(_tag_month_day!AV560="","",_tag_month_day!AV560/100)</f>
        <v/>
      </c>
      <c r="FB570" s="431" t="str">
        <f>IF(_tag_month_day!AW560="","",_tag_month_day!AW560/100)</f>
        <v/>
      </c>
      <c r="FC570" s="431" t="str">
        <f>IF(_tag_month_day!AX560="","",_tag_month_day!AX560/100)</f>
        <v/>
      </c>
      <c r="FD570" s="449" t="str">
        <f>IF(_tag_month_day!AY560="","",_tag_month_day!AY560/100)</f>
        <v/>
      </c>
      <c r="FE570" s="449" t="str">
        <f>IF(_tag_month_day!AZ560="","",_tag_month_day!AZ560/100)</f>
        <v/>
      </c>
      <c r="FF570" s="449" t="str">
        <f>IF(_tag_month_day!BA560="","",_tag_month_day!BA560/100)</f>
        <v/>
      </c>
      <c r="FG570" s="449" t="str">
        <f>IF(_tag_month_day!BB560="","",_tag_month_day!BB560/100)</f>
        <v/>
      </c>
      <c r="FH570" s="467" t="str">
        <f>IF(_tag_month_day!BC560="","",_tag_month_day!BC560/100)</f>
        <v/>
      </c>
      <c r="FI570" s="449">
        <f>FI569</f>
        <v>0.40999999999999998</v>
      </c>
      <c r="FJ570" s="449">
        <f>FJ569</f>
        <v>0.11</v>
      </c>
      <c r="FK570" s="449">
        <f>FK569</f>
        <v>0.014999999999999999</v>
      </c>
      <c r="FL570" s="449">
        <f>FL569</f>
        <v>0</v>
      </c>
      <c r="FM570" s="467">
        <f>FM569</f>
        <v>0.0001</v>
      </c>
      <c r="FN570" s="449">
        <f>FN569</f>
        <v>0.32000000000000001</v>
      </c>
      <c r="FO570" s="449">
        <f>FO569</f>
        <v>0.20000000000000001</v>
      </c>
      <c r="FP570" s="449">
        <f>FP569</f>
        <v>0.01</v>
      </c>
      <c r="FQ570" s="449">
        <f>FQ569</f>
        <v>0</v>
      </c>
      <c r="FR570" s="467">
        <f>FR569</f>
        <v>0.0001</v>
      </c>
      <c r="FS570" s="449" t="str">
        <f>IF(_tag_month_day!BD560="","",_tag_month_day!BD560/100)</f>
        <v/>
      </c>
      <c r="FT570" s="449" t="str">
        <f>IF(_tag_month_day!BE560="","",_tag_month_day!BE560/100)</f>
        <v/>
      </c>
      <c r="FU570" s="449" t="str">
        <f>IF(_tag_month_day!BF560="","",_tag_month_day!BF560/100)</f>
        <v/>
      </c>
      <c r="FV570" s="449" t="str">
        <f>IF(_tag_month_day!BG560="","",_tag_month_day!BG560/100)</f>
        <v/>
      </c>
      <c r="FW570" s="467" t="str">
        <f>IF(_tag_month_day!BH560="","",_tag_month_day!BH560/100)</f>
        <v/>
      </c>
      <c r="FX570" s="449" t="str">
        <f>IF(_tag_month_day!BI560="","",_tag_month_day!BI560/100)</f>
        <v/>
      </c>
      <c r="FY570" s="449" t="str">
        <f>IF(_tag_month_day!BJ560="","",_tag_month_day!BJ560/100)</f>
        <v/>
      </c>
      <c r="FZ570" s="468" t="str">
        <f>IF(_tag_month_day!BK560="","",_tag_month_day!BK560/100)</f>
        <v/>
      </c>
      <c r="GA570" s="449" t="str">
        <f>IF(_tag_month_day!BL560="","",_tag_month_day!BL560/100)</f>
        <v/>
      </c>
      <c r="GB570" s="467" t="str">
        <f>IF(_tag_month_day!BM560="","",_tag_month_day!BM560/100)</f>
        <v/>
      </c>
      <c r="GC570" s="431" t="str">
        <f>IF(_tag_month_day!BN560="","",_tag_month_day!BN560/100)</f>
        <v/>
      </c>
      <c r="GD570" s="431" t="str">
        <f>IF(_tag_month_day!BO560="","",_tag_month_day!BO560/100)</f>
        <v/>
      </c>
      <c r="GE570" s="431" t="str">
        <f>IF(_tag_month_day!BP560="","",_tag_month_day!BP560/100)</f>
        <v/>
      </c>
      <c r="GF570" s="431" t="str">
        <f>IF(_tag_month_day!BQ560="","",_tag_month_day!BQ560/100)</f>
        <v/>
      </c>
      <c r="GG570" s="431" t="str">
        <f>IF(_tag_month_day!BR560="","",_tag_month_day!BR560/100)</f>
        <v/>
      </c>
      <c r="GH570" s="431" t="str">
        <f>IF(_tag_month_day!BS560="","",_tag_month_day!BS560/100)</f>
        <v/>
      </c>
      <c r="GI570" s="467" t="str">
        <f>IF(_tag_month_day!BT560="","",_tag_month_day!BT560/100)</f>
        <v/>
      </c>
      <c r="GJ570" s="469" t="str">
        <f>IF(_tag_month_day!BU560="","",_tag_month_day!BU560/100)</f>
        <v/>
      </c>
      <c r="GK570" s="470">
        <f>GK569</f>
        <v>0.070000000000000007</v>
      </c>
      <c r="GL570" s="470">
        <f>GL569</f>
        <v>0.029999999999999999</v>
      </c>
      <c r="GM570" s="471" t="str">
        <f>IF(_tag_month_day!BX560="","",_tag_month_day!BX560/100)</f>
        <v/>
      </c>
      <c r="GN570" s="470">
        <f>GN569</f>
        <v>0.070000000000000007</v>
      </c>
      <c r="GO570" s="470">
        <f>GO569</f>
        <v>0.029999999999999999</v>
      </c>
      <c r="GP570" s="470">
        <f>GP569</f>
        <v>0.089999999999999997</v>
      </c>
      <c r="GQ570" s="470">
        <f>GQ569</f>
        <v>0.029999999999999999</v>
      </c>
      <c r="GR570" s="471" t="str">
        <f>IF(_tag_month_day!CA560="","",_tag_month_day!CA560/100)</f>
        <v/>
      </c>
      <c r="GS570" s="472">
        <f>GS569</f>
        <v>0.95299999999999996</v>
      </c>
      <c r="GT570" s="472">
        <f>GT569</f>
        <v>0.55000000000000004</v>
      </c>
      <c r="GU570" s="472">
        <f>GU569</f>
        <v>0.55000000000000004</v>
      </c>
      <c r="GV570" s="472">
        <f>GV569</f>
        <v>0.55000000000000004</v>
      </c>
      <c r="GW570" s="472">
        <f>GW569</f>
        <v>0.5</v>
      </c>
      <c r="GX570" s="472">
        <f>GX569</f>
        <v>0.93500000000000005</v>
      </c>
      <c r="GY570" s="472">
        <f>GY569</f>
        <v>0.14999999999999999</v>
      </c>
      <c r="GZ570" s="472">
        <f>GZ569</f>
        <v>1</v>
      </c>
      <c r="HA570" s="474">
        <f>HA569</f>
        <v>0.047</v>
      </c>
      <c r="HB570" s="474">
        <f>HB569</f>
        <v>0.45000000000000001</v>
      </c>
      <c r="HC570" s="474">
        <f>HC569</f>
        <v>0.45000000000000001</v>
      </c>
      <c r="HD570" s="474">
        <f>HD569</f>
        <v>0.45000000000000001</v>
      </c>
      <c r="HE570" s="474">
        <f>HE569</f>
        <v>0.5</v>
      </c>
      <c r="HF570" s="474">
        <f>HF569</f>
        <v>0.065000000000000002</v>
      </c>
      <c r="HG570" s="474">
        <f>HG569</f>
        <v>0.84999999999999998</v>
      </c>
      <c r="HH570" s="474">
        <f>HH569</f>
        <v>0</v>
      </c>
      <c r="HI570" s="10">
        <f>IF(BZ570&lt;&gt;"",CK570-BV570,0)</f>
        <v>0</v>
      </c>
      <c r="HJ570" s="10" t="e">
        <f>IF(AJ570&gt;0,AH570-AJ570,0)</f>
        <v>#VALUE!</v>
      </c>
      <c r="HK570" s="466">
        <f>HK569</f>
        <v>0.84999999999999998</v>
      </c>
      <c r="HL570" s="424">
        <f>HL569</f>
        <v>550000</v>
      </c>
      <c r="HM570" s="424">
        <f>HM569</f>
        <v>480000</v>
      </c>
      <c r="HN570" s="465" t="e">
        <f>(DJ570*EZ570+DK570*FH570+DL570*FM570+DM570*FR570+DN570*FW570+DO570*GB570+DS570*GI570+DP570*GM570+DR570*GR570)*1000*2</f>
        <v>#VALUE!</v>
      </c>
      <c r="HO570" s="465" t="e">
        <f>HN570*HK570*$HO$2/HL570*1000000</f>
        <v>#VALUE!</v>
      </c>
      <c r="HP570" s="465" t="e">
        <f>HN570*HK570*$HP$2/HM570*1000000</f>
        <v>#VALUE!</v>
      </c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</row>
    <row customFormat="1" r="571" s="0">
      <c r="A571" s="420">
        <v>560</v>
      </c>
      <c r="B571" s="421">
        <f ca="1">IF(D571=D570,B570,IF(D571="夜班",B570+1,B570))</f>
        <v>43609</v>
      </c>
      <c r="C571" s="422">
        <f>C570</f>
        <v>0.041666666666666699</v>
      </c>
      <c r="D571" s="10" t="str">
        <f ca="1">IF(HOUR(G571)&lt;8,"夜班",IF(HOUR(G571)&lt;16,"白班",IF(HOUR(G571)&lt;24,"中班",0)))</f>
        <v>夜班</v>
      </c>
      <c r="E571" s="10" t="e">
        <f ca="1">IF(F571=1,"甲",IF(F571=2,"乙",IF(F571=3,"丙",IF(F571=4,"丁",""))))</f>
        <v>#REF!</v>
      </c>
      <c r="F571" s="10" t="e">
        <f ca="1">SUMPRODUCT((成本日报!$A$3:$A$95=计划!B571)*(成本日报!$B$3:$B$95=计划!$D571),成本日报!$C$3:$C$95)</f>
        <v>#REF!</v>
      </c>
      <c r="G571" s="423">
        <f ca="1">G570+C570</f>
        <v>43609.291666665311</v>
      </c>
      <c r="H571" s="423">
        <f ca="1">$G571+$C571/60*10+$C571*0</f>
        <v>43609.298611109756</v>
      </c>
      <c r="I571" s="423">
        <f ca="1">$G571+$C571/60*18+$C571*0</f>
        <v>43609.304166665308</v>
      </c>
      <c r="J571" s="423">
        <f ca="1">$G571+$C571/60*0+$C571*1</f>
        <v>43609.333333331975</v>
      </c>
      <c r="K571" s="423">
        <f ca="1">$G571+$C571/60*30+$C571*2</f>
        <v>43609.395833331982</v>
      </c>
      <c r="L571" s="423">
        <f ca="1">$G571+$C571/60*0+$C571*3</f>
        <v>43609.416666665311</v>
      </c>
      <c r="M571" s="424" t="str">
        <f>IF(_tag_month_day!A561="","",_tag_month_day!A561)</f>
        <v/>
      </c>
      <c r="N571" s="424" t="str">
        <f>IF(_tag_month_day!B561="","",_tag_month_day!B561)</f>
        <v/>
      </c>
      <c r="O571" s="425" t="e">
        <f>IF(M571+N571=0,"",M571+N571)</f>
        <v>#VALUE!</v>
      </c>
      <c r="P571" s="424" t="str">
        <f>IF(_tag_month_day!C561="","",_tag_month_day!C561)</f>
        <v/>
      </c>
      <c r="Q571" s="424" t="str">
        <f>IF(_tag_month_day!D561="","",_tag_month_day!D561)</f>
        <v/>
      </c>
      <c r="R571" s="426" t="str">
        <f>IF(_tag_month_day!CB561="","",_tag_month_day!CB561/100)</f>
        <v/>
      </c>
      <c r="S571" s="427" t="str">
        <f>IF(_tag_month_day!E561="","",_tag_month_day!E561)</f>
        <v/>
      </c>
      <c r="T571" s="427" t="str">
        <f>IF(_tag_month_day!F561="","",_tag_month_day!F561)</f>
        <v/>
      </c>
      <c r="U571" s="428" t="e">
        <f>S571+T571</f>
        <v>#VALUE!</v>
      </c>
      <c r="V571" s="429" t="e">
        <f>U571/AJ571</f>
        <v>#VALUE!</v>
      </c>
      <c r="W571" s="430" t="str">
        <f>IF(_jhy_month_day!A561="","",_jhy_month_day!A561)</f>
        <v/>
      </c>
      <c r="X571" s="431" t="str">
        <f>IF(_jhy_month_day!B561="","",_jhy_month_day!B561/100)</f>
        <v/>
      </c>
      <c r="Y571" s="431" t="str">
        <f>IF(_jhy_month_day!C561="","",_jhy_month_day!C561/100)</f>
        <v/>
      </c>
      <c r="Z571" s="432">
        <f>Z567+1</f>
        <v>140</v>
      </c>
      <c r="AA571" s="433" t="str">
        <f>IF(_tag_month_day!G561="","",_tag_month_day!G561/100)</f>
        <v/>
      </c>
      <c r="AB571" s="433" t="str">
        <f>IF(_tag_month_day!H561="","",_tag_month_day!H561/100)</f>
        <v/>
      </c>
      <c r="AC571" s="434">
        <f>IF(X571="",AC570,BK571*($AV570*X571+$AW570*FD570+$AX570*FI570+$AY570*FN570+$AZ570*FS570+$BA570*FX570+$BG570*GE570)/(AV570*Y571+AX570*FK570+AW570*FF570+AY570*FP570+AZ570*FU570+BA570*FZ570+BG570*GG570+BB570*GK570+BC570*GN570+BD570*GP570))</f>
        <v>1.59963432013121</v>
      </c>
      <c r="AD571" s="435" t="str">
        <f>IF(AC571=AC570,"",AC571-AC570)</f>
        <v/>
      </c>
      <c r="AE571" s="436" t="str">
        <f>IF(1-AF571=0,"",(1-AF571))</f>
        <v/>
      </c>
      <c r="AF571" s="437">
        <v>1</v>
      </c>
      <c r="AG571" s="10" t="str">
        <f>AG570</f>
        <v>9A3</v>
      </c>
      <c r="AH571" s="438" t="str">
        <f>AH570</f>
        <v/>
      </c>
      <c r="AI571" s="424"/>
      <c r="AJ571" s="10" t="str">
        <f>IF(_tag_month_day!I561="","",_tag_month_day!I561)</f>
        <v/>
      </c>
      <c r="AK571" s="440"/>
      <c r="AL571" s="440"/>
      <c r="AM571" s="440"/>
      <c r="AN571" s="441">
        <f>AN570</f>
        <v>2</v>
      </c>
      <c r="AO571" s="441">
        <f>AO570</f>
        <v>8</v>
      </c>
      <c r="AP571" s="442" t="e">
        <f>(IF(AN571=0,AS570,AS570*(1+AO571/AN571)/(AR571+AO571/AN571)))+AT571</f>
        <v>#VALUE!</v>
      </c>
      <c r="AQ571" s="443" t="str">
        <f>IF(_tag_month_day!J561="","",_tag_month_day!J561/100)</f>
        <v/>
      </c>
      <c r="AR571" s="444">
        <f>AR570</f>
        <v>1.3</v>
      </c>
      <c r="AS571" s="445" t="e">
        <f>AQ571*(AN571*AR571+AO571)/(AN571+AO571)</f>
        <v>#VALUE!</v>
      </c>
      <c r="AT571" s="445" t="e">
        <f>(SUM(BE571:BF571)-SUM(BE570:BF570))*0.05</f>
        <v>#VALUE!</v>
      </c>
      <c r="AU571" s="446" t="str">
        <f>IF(_tag_month_day!CC561="","",IF(_tag_month_day!CC561&gt;0,_tag_month_day!CD561,_tag_month_day!CE561))</f>
        <v/>
      </c>
      <c r="AV571" s="447" t="str">
        <f>IF(_tag_month_day!L561="","",_tag_month_day!L561/100)</f>
        <v/>
      </c>
      <c r="AW571" s="431">
        <f>AW570</f>
        <v>0</v>
      </c>
      <c r="AX571" s="431">
        <f>AX570</f>
        <v>0</v>
      </c>
      <c r="AY571" s="431" t="str">
        <f>IF(_tag_month_day!M561="","",_tag_month_day!M561/100)</f>
        <v/>
      </c>
      <c r="AZ571" s="431" t="str">
        <f>IF(_tag_month_day!N561="","",_tag_month_day!N561/100)</f>
        <v/>
      </c>
      <c r="BA571" s="431" t="str">
        <f>IF(_tag_month_day!O561="","",_tag_month_day!O561/100)</f>
        <v/>
      </c>
      <c r="BB571" s="448" t="str">
        <f>IF(_tag_month_day!P561="","",_tag_month_day!P561/100)</f>
        <v/>
      </c>
      <c r="BC571" s="448">
        <f>BC570</f>
        <v>0</v>
      </c>
      <c r="BD571" s="448" t="str">
        <f>IF(_tag_month_day!Q561="","",_tag_month_day!Q561/100)</f>
        <v/>
      </c>
      <c r="BE571" s="449" t="str">
        <f>IF(_tag_month_day!R561="","",_tag_month_day!R561/100)</f>
        <v/>
      </c>
      <c r="BF571" s="388" t="e">
        <f>(AU571*(100+BE571*100))/(AJ571-AU571)/100</f>
        <v>#VALUE!</v>
      </c>
      <c r="BG571" s="450" t="e">
        <f>BE571+BF571</f>
        <v>#VALUE!</v>
      </c>
      <c r="BH571" s="451" t="e">
        <f>SUM(AV571:BF571)</f>
        <v>#VALUE!</v>
      </c>
      <c r="BI571" s="452" t="e">
        <f>IF(CX571=0,BI570,(DK571*查询!$R$5+DL571*查询!$Q$5+DM571*查询!$N$5+DN571*查询!$O$5+DO571*查询!$P$5)*AF571/CX571)</f>
        <v>#VALUE!</v>
      </c>
      <c r="BJ571" s="452" t="e">
        <f>IF(CX571=0,BJ570,(DP571*查询!$S$5+DQ571*查询!$T$5+DR571*查询!$U$5)*AF571/CX571)</f>
        <v>#VALUE!</v>
      </c>
      <c r="BK571" s="452">
        <f>BK570</f>
        <v>1</v>
      </c>
      <c r="BL571" s="453" t="e">
        <f>SUMPRODUCT((AV571:BA571)*(GS571:GX571))/((GS571:GX571)+SUM(BB571:BD571)*GY571+BG571*GZ571)</f>
        <v>#VALUE!</v>
      </c>
      <c r="BM571" s="453" t="e">
        <f>BK571*($AV571*FB571+$AW571*FD571+$AX571*FI571+$AY571*FN571+$AZ571*FS571+$BA571*FX571+$BG571*GE571)/(AV571*EY571+AX571*FK571+AW571*FF571+AY571*FP571+AZ571*FU571+BA571*FZ571+BG571*GG571+BB571*GK571+BC571*GN571+BD571*GP571)</f>
        <v>#VALUE!</v>
      </c>
      <c r="BN571" s="453" t="e">
        <f>($AV571*FC571+$AX571*FJ571+$AW571*FE571+$AY571*FO571+$AZ571*FT571+$BA571*FY571+$BG571*GF571)/($AV571*FA571+BG571*GH571+BB571*GL571+BC571*GO571+BD571*GQ571+BA571*GA571)</f>
        <v>#VALUE!</v>
      </c>
      <c r="BO571" s="454" t="e">
        <f>SUMPRODUCT(AV571:BA571*GS571:GX571)/(GS571:GX571+(BB571+BC571+BD571)*GY571+BG571)</f>
        <v>#VALUE!</v>
      </c>
      <c r="BP571" s="454" t="e">
        <f>SUMPRODUCT(AV571:BA571*GS571:GX571)/(GS571:GX571+(BB571+BC571+BD571)*GY571+BG571)</f>
        <v>#VALUE!</v>
      </c>
      <c r="BQ571" s="454" t="e">
        <f>SUMPRODUCT(AV571:BA571*GS571:GX571)/(GS571:GX571+(BB571+BC571+BD571)*GY571+BG571)</f>
        <v>#VALUE!</v>
      </c>
      <c r="BR571" s="453" t="str">
        <f>IF(_tag_month_day!T561="","",_tag_month_day!T561)</f>
        <v/>
      </c>
      <c r="BS571" s="453" t="str">
        <f>IF(_tag_month_day!U561="","",_tag_month_day!U561)</f>
        <v/>
      </c>
      <c r="BT571" s="455" t="str">
        <f>IF(CK571="","",IF((CK571&gt;=BV571-0.12)*(CK571&lt;=BV571+0.12),"合格","不合格"))</f>
        <v/>
      </c>
      <c r="BU571" s="456" t="str">
        <f>IF(_tag_month_day!V561="","",_tag_month_day!V561)</f>
        <v/>
      </c>
      <c r="BV571" s="457" t="str">
        <f>IF(_tag_month_day!W561="","",_tag_month_day!W561)</f>
        <v/>
      </c>
      <c r="BW571" s="458" t="str">
        <f>IF(_tag_month_day!X561="","",_tag_month_day!X561)</f>
        <v/>
      </c>
      <c r="BX571" s="458" t="str">
        <f>IF(_tag_month_day!Y561="","",_tag_month_day!Y561)</f>
        <v/>
      </c>
      <c r="BY571" s="459">
        <f ca="1">L571</f>
        <v>43609.416666665311</v>
      </c>
      <c r="BZ571" s="460"/>
      <c r="CA571" s="461"/>
      <c r="CB571" s="424" t="str">
        <f>IF(_tag_month_day!Z561="","",_tag_month_day!Z561)</f>
        <v/>
      </c>
      <c r="CC571" s="424" t="str">
        <f>IF(_tag_month_day!AA561="","",_tag_month_day!AA561)</f>
        <v/>
      </c>
      <c r="CD571" s="424" t="str">
        <f>IF(_tag_month_day!AB561="","",_tag_month_day!AB561)</f>
        <v/>
      </c>
      <c r="CE571" s="424" t="str">
        <f>IF(_tag_month_day!AC561="","",_tag_month_day!AC561)</f>
        <v/>
      </c>
      <c r="CF571" s="424" t="str">
        <f>IF(_tag_month_day!AD561="","",_tag_month_day!AD561)</f>
        <v/>
      </c>
      <c r="CG571" s="424" t="str">
        <f>IF(_tag_month_day!AE561="","",_tag_month_day!AE561)</f>
        <v/>
      </c>
      <c r="CH571" s="424" t="str">
        <f>IF(_tag_month_day!AF561="","",_tag_month_day!AF561)</f>
        <v/>
      </c>
      <c r="CI571" s="424" t="str">
        <f>IF(_tag_month_day!AG561="","",_tag_month_day!AG561)</f>
        <v/>
      </c>
      <c r="CJ571" s="424" t="str">
        <f>IF(_tag_month_day!AH561="","",_tag_month_day!AH561)</f>
        <v/>
      </c>
      <c r="CK571" s="424" t="str">
        <f>IF(_tag_month_day!AI561="","",_tag_month_day!AI561)</f>
        <v/>
      </c>
      <c r="CL571" s="4" t="str">
        <f>IF(_tag_month_day!AJ561="","",_tag_month_day!AJ561)</f>
        <v/>
      </c>
      <c r="CM571" s="4" t="str">
        <f>IF(_tag_month_day!AK561="","",_tag_month_day!AK561)</f>
        <v/>
      </c>
      <c r="CN571" s="4" t="str">
        <f>IF(_tag_month_day!AL561="","",_tag_month_day!AL561)</f>
        <v/>
      </c>
      <c r="CO571" s="4" t="str">
        <f>IF(_tag_month_day!AM561="","",_tag_month_day!AM561)</f>
        <v/>
      </c>
      <c r="CP571" s="4" t="str">
        <f>IF(_tag_month_day!AN561="","",_tag_month_day!AN561)</f>
        <v/>
      </c>
      <c r="CQ571" s="4" t="str">
        <f>IF(_tag_month_day!AO561="","",_tag_month_day!AO561)</f>
        <v/>
      </c>
      <c r="CR571" s="462" t="str">
        <f>IF(_tag_month_day!AP561="","",_tag_month_day!AP561)</f>
        <v/>
      </c>
      <c r="CS571" s="463" t="str">
        <f>IF(_tag_month_day!AQ561="","",_tag_month_day!AQ561)</f>
        <v/>
      </c>
      <c r="CT571" s="4" t="str">
        <f>IF(_tag_month_day!AR561="","",_tag_month_day!AR561)</f>
        <v/>
      </c>
      <c r="CU571" s="464" t="e">
        <f>DU571/AJ571</f>
        <v>#VALUE!</v>
      </c>
      <c r="CV571" s="451" t="e">
        <f>BG571/BH571</f>
        <v>#VALUE!</v>
      </c>
      <c r="CW571" s="465" t="e">
        <f>AJ571*(1-CV571)*CU571*AF571</f>
        <v>#VALUE!</v>
      </c>
      <c r="CX571" s="465" t="e">
        <f>CW571*94%</f>
        <v>#VALUE!</v>
      </c>
      <c r="CY571" s="466" t="e">
        <f>IF(CX571=0,0,DS571/(DS571+CX571))</f>
        <v>#VALUE!</v>
      </c>
      <c r="CZ571" s="465" t="e">
        <f>$AJ571*EF571</f>
        <v>#VALUE!</v>
      </c>
      <c r="DA571" s="465" t="e">
        <f>$AJ571*EG571</f>
        <v>#VALUE!</v>
      </c>
      <c r="DB571" s="465" t="e">
        <f>$AJ571*EH571</f>
        <v>#VALUE!</v>
      </c>
      <c r="DC571" s="465" t="e">
        <f>$AJ571*EI571</f>
        <v>#VALUE!</v>
      </c>
      <c r="DD571" s="465" t="e">
        <f>$AJ571*EJ571</f>
        <v>#VALUE!</v>
      </c>
      <c r="DE571" s="465" t="e">
        <f>$AJ571*EK571</f>
        <v>#VALUE!</v>
      </c>
      <c r="DF571" s="465" t="e">
        <f>$AJ571*EL571</f>
        <v>#VALUE!</v>
      </c>
      <c r="DG571" s="465" t="e">
        <f>$AJ571*EM571</f>
        <v>#VALUE!</v>
      </c>
      <c r="DH571" s="465" t="e">
        <f>$AJ571*EN571</f>
        <v>#VALUE!</v>
      </c>
      <c r="DI571" s="465" t="e">
        <f>$AJ571*EO571</f>
        <v>#VALUE!</v>
      </c>
      <c r="DJ571" s="465" t="e">
        <f>CZ571*(1-EP571)</f>
        <v>#VALUE!</v>
      </c>
      <c r="DK571" s="465" t="e">
        <f>DA571*(1-ER571)</f>
        <v>#VALUE!</v>
      </c>
      <c r="DL571" s="465" t="e">
        <f>DB571*(1-EQ571)</f>
        <v>#VALUE!</v>
      </c>
      <c r="DM571" s="465" t="e">
        <f>DC571*(1-ES571)</f>
        <v>#VALUE!</v>
      </c>
      <c r="DN571" s="465" t="e">
        <f>DD571*(1-ET571)</f>
        <v>#VALUE!</v>
      </c>
      <c r="DO571" s="465" t="e">
        <f>DE571</f>
        <v>#VALUE!</v>
      </c>
      <c r="DP571" s="465" t="e">
        <f>DF571*(1-EU571)</f>
        <v>#VALUE!</v>
      </c>
      <c r="DQ571" s="465" t="e">
        <f>DG571*(1-EV571)</f>
        <v>#VALUE!</v>
      </c>
      <c r="DR571" s="465" t="e">
        <f>DH571*(1-EW571)</f>
        <v>#VALUE!</v>
      </c>
      <c r="DS571" s="465" t="e">
        <f>DI571</f>
        <v>#VALUE!</v>
      </c>
      <c r="DT571" s="465" t="e">
        <f>SUM(DJ571:DS571)</f>
        <v>#VALUE!</v>
      </c>
      <c r="DU571" s="465" t="e">
        <f>(GS571:GX571)+(DP571+DQ571+DR571)*GY571+DS571</f>
        <v>#VALUE!</v>
      </c>
      <c r="DV571" s="451" t="e">
        <f>AV571/$BH571/(1-EP571)</f>
        <v>#VALUE!</v>
      </c>
      <c r="DW571" s="451" t="e">
        <f>AW571/$BH571/(1-ER571)</f>
        <v>#VALUE!</v>
      </c>
      <c r="DX571" s="451" t="e">
        <f>AX571/$BH571/(1-EQ571)</f>
        <v>#VALUE!</v>
      </c>
      <c r="DY571" s="451" t="e">
        <f>AY571/$BH571/(1-ES571)</f>
        <v>#VALUE!</v>
      </c>
      <c r="DZ571" s="451" t="e">
        <f>AZ571/$BH571/(1-ET571)</f>
        <v>#VALUE!</v>
      </c>
      <c r="EA571" s="451" t="e">
        <f>BA571/$BH571/(1-AX571)</f>
        <v>#VALUE!</v>
      </c>
      <c r="EB571" s="451" t="e">
        <f>BB571/$BH571/(1-EU571)</f>
        <v>#VALUE!</v>
      </c>
      <c r="EC571" s="451" t="e">
        <f>BC571/$BH571/(1-EV571)</f>
        <v>#VALUE!</v>
      </c>
      <c r="ED571" s="451" t="e">
        <f>BD571/$BH571/(1-EW571)</f>
        <v>#VALUE!</v>
      </c>
      <c r="EE571" s="451" t="e">
        <f>BG571/BH571</f>
        <v>#VALUE!</v>
      </c>
      <c r="EF571" s="451" t="e">
        <f>DV571/SUM($DV571:$EE571)</f>
        <v>#VALUE!</v>
      </c>
      <c r="EG571" s="451" t="e">
        <f>DW571/SUM($DV571:$EE571)</f>
        <v>#VALUE!</v>
      </c>
      <c r="EH571" s="451" t="e">
        <f>DX571/SUM($DV571:$EE571)</f>
        <v>#VALUE!</v>
      </c>
      <c r="EI571" s="451" t="e">
        <f>DY571/SUM($DV571:$EE571)</f>
        <v>#VALUE!</v>
      </c>
      <c r="EJ571" s="451" t="e">
        <f>DZ571/SUM($DV571:$EE571)</f>
        <v>#VALUE!</v>
      </c>
      <c r="EK571" s="451" t="e">
        <f>EA571/SUM($DV571:$EE571)</f>
        <v>#VALUE!</v>
      </c>
      <c r="EL571" s="451" t="e">
        <f>EB571/SUM($DV571:$EE571)</f>
        <v>#VALUE!</v>
      </c>
      <c r="EM571" s="451" t="e">
        <f>EC571/SUM($DV571:$EE571)</f>
        <v>#VALUE!</v>
      </c>
      <c r="EN571" s="451" t="e">
        <f>ED571/SUM($DV571:$EE571)</f>
        <v>#VALUE!</v>
      </c>
      <c r="EO571" s="451" t="e">
        <f>EE571/SUM($DV571:$EE571)</f>
        <v>#VALUE!</v>
      </c>
      <c r="EP571" s="450">
        <f>EP570</f>
        <v>0.080000000000000002</v>
      </c>
      <c r="EQ571" s="450">
        <f>EQ570</f>
        <v>0.014999999999999999</v>
      </c>
      <c r="ER571" s="450">
        <f>ER570</f>
        <v>0.014999999999999999</v>
      </c>
      <c r="ES571" s="450">
        <f>ES570</f>
        <v>0.014999999999999999</v>
      </c>
      <c r="ET571" s="450">
        <f>ET570</f>
        <v>0.014999999999999999</v>
      </c>
      <c r="EU571" s="450">
        <f>EU570</f>
        <v>0.089999999999999997</v>
      </c>
      <c r="EV571" s="450">
        <f>EV570</f>
        <v>0.089999999999999997</v>
      </c>
      <c r="EW571" s="450">
        <f>EW570</f>
        <v>0.089999999999999997</v>
      </c>
      <c r="EX571" s="431" t="str">
        <f>IF(_tag_month_day!AS561="","",_tag_month_day!AS561/100)</f>
        <v/>
      </c>
      <c r="EY571" s="431" t="str">
        <f>IF(_tag_month_day!AT561="","",_tag_month_day!AT561/100)</f>
        <v/>
      </c>
      <c r="EZ571" s="431" t="str">
        <f>IF(_tag_month_day!AU561="","",_tag_month_day!AU561/100)</f>
        <v/>
      </c>
      <c r="FA571" s="431" t="str">
        <f>IF(_tag_month_day!AV561="","",_tag_month_day!AV561/100)</f>
        <v/>
      </c>
      <c r="FB571" s="431" t="str">
        <f>IF(_tag_month_day!AW561="","",_tag_month_day!AW561/100)</f>
        <v/>
      </c>
      <c r="FC571" s="431" t="str">
        <f>IF(_tag_month_day!AX561="","",_tag_month_day!AX561/100)</f>
        <v/>
      </c>
      <c r="FD571" s="449" t="str">
        <f>IF(_tag_month_day!AY561="","",_tag_month_day!AY561/100)</f>
        <v/>
      </c>
      <c r="FE571" s="449" t="str">
        <f>IF(_tag_month_day!AZ561="","",_tag_month_day!AZ561/100)</f>
        <v/>
      </c>
      <c r="FF571" s="449" t="str">
        <f>IF(_tag_month_day!BA561="","",_tag_month_day!BA561/100)</f>
        <v/>
      </c>
      <c r="FG571" s="449" t="str">
        <f>IF(_tag_month_day!BB561="","",_tag_month_day!BB561/100)</f>
        <v/>
      </c>
      <c r="FH571" s="467" t="str">
        <f>IF(_tag_month_day!BC561="","",_tag_month_day!BC561/100)</f>
        <v/>
      </c>
      <c r="FI571" s="449">
        <f>FI570</f>
        <v>0.40999999999999998</v>
      </c>
      <c r="FJ571" s="449">
        <f>FJ570</f>
        <v>0.11</v>
      </c>
      <c r="FK571" s="449">
        <f>FK570</f>
        <v>0.014999999999999999</v>
      </c>
      <c r="FL571" s="449">
        <f>FL570</f>
        <v>0</v>
      </c>
      <c r="FM571" s="467">
        <f>FM570</f>
        <v>0.0001</v>
      </c>
      <c r="FN571" s="449">
        <f>FN570</f>
        <v>0.32000000000000001</v>
      </c>
      <c r="FO571" s="449">
        <f>FO570</f>
        <v>0.20000000000000001</v>
      </c>
      <c r="FP571" s="449">
        <f>FP570</f>
        <v>0.01</v>
      </c>
      <c r="FQ571" s="449">
        <f>FQ570</f>
        <v>0</v>
      </c>
      <c r="FR571" s="467">
        <f>FR570</f>
        <v>0.0001</v>
      </c>
      <c r="FS571" s="449" t="str">
        <f>IF(_tag_month_day!BD561="","",_tag_month_day!BD561/100)</f>
        <v/>
      </c>
      <c r="FT571" s="449" t="str">
        <f>IF(_tag_month_day!BE561="","",_tag_month_day!BE561/100)</f>
        <v/>
      </c>
      <c r="FU571" s="449" t="str">
        <f>IF(_tag_month_day!BF561="","",_tag_month_day!BF561/100)</f>
        <v/>
      </c>
      <c r="FV571" s="449" t="str">
        <f>IF(_tag_month_day!BG561="","",_tag_month_day!BG561/100)</f>
        <v/>
      </c>
      <c r="FW571" s="467" t="str">
        <f>IF(_tag_month_day!BH561="","",_tag_month_day!BH561/100)</f>
        <v/>
      </c>
      <c r="FX571" s="449" t="str">
        <f>IF(_tag_month_day!BI561="","",_tag_month_day!BI561/100)</f>
        <v/>
      </c>
      <c r="FY571" s="449" t="str">
        <f>IF(_tag_month_day!BJ561="","",_tag_month_day!BJ561/100)</f>
        <v/>
      </c>
      <c r="FZ571" s="468" t="str">
        <f>IF(_tag_month_day!BK561="","",_tag_month_day!BK561/100)</f>
        <v/>
      </c>
      <c r="GA571" s="449" t="str">
        <f>IF(_tag_month_day!BL561="","",_tag_month_day!BL561/100)</f>
        <v/>
      </c>
      <c r="GB571" s="467" t="str">
        <f>IF(_tag_month_day!BM561="","",_tag_month_day!BM561/100)</f>
        <v/>
      </c>
      <c r="GC571" s="431" t="str">
        <f>IF(_tag_month_day!BN561="","",_tag_month_day!BN561/100)</f>
        <v/>
      </c>
      <c r="GD571" s="431" t="str">
        <f>IF(_tag_month_day!BO561="","",_tag_month_day!BO561/100)</f>
        <v/>
      </c>
      <c r="GE571" s="431" t="str">
        <f>IF(_tag_month_day!BP561="","",_tag_month_day!BP561/100)</f>
        <v/>
      </c>
      <c r="GF571" s="431" t="str">
        <f>IF(_tag_month_day!BQ561="","",_tag_month_day!BQ561/100)</f>
        <v/>
      </c>
      <c r="GG571" s="431" t="str">
        <f>IF(_tag_month_day!BR561="","",_tag_month_day!BR561/100)</f>
        <v/>
      </c>
      <c r="GH571" s="431" t="str">
        <f>IF(_tag_month_day!BS561="","",_tag_month_day!BS561/100)</f>
        <v/>
      </c>
      <c r="GI571" s="467" t="str">
        <f>IF(_tag_month_day!BT561="","",_tag_month_day!BT561/100)</f>
        <v/>
      </c>
      <c r="GJ571" s="469" t="str">
        <f>IF(_tag_month_day!BU561="","",_tag_month_day!BU561/100)</f>
        <v/>
      </c>
      <c r="GK571" s="470">
        <f>GK570</f>
        <v>0.070000000000000007</v>
      </c>
      <c r="GL571" s="470">
        <f>GL570</f>
        <v>0.029999999999999999</v>
      </c>
      <c r="GM571" s="471" t="str">
        <f>IF(_tag_month_day!BX561="","",_tag_month_day!BX561/100)</f>
        <v/>
      </c>
      <c r="GN571" s="470">
        <f>GN570</f>
        <v>0.070000000000000007</v>
      </c>
      <c r="GO571" s="470">
        <f>GO570</f>
        <v>0.029999999999999999</v>
      </c>
      <c r="GP571" s="470">
        <f>GP570</f>
        <v>0.089999999999999997</v>
      </c>
      <c r="GQ571" s="470">
        <f>GQ570</f>
        <v>0.029999999999999999</v>
      </c>
      <c r="GR571" s="471" t="str">
        <f>IF(_tag_month_day!CA561="","",_tag_month_day!CA561/100)</f>
        <v/>
      </c>
      <c r="GS571" s="472">
        <f>GS570</f>
        <v>0.95299999999999996</v>
      </c>
      <c r="GT571" s="472">
        <f>GT570</f>
        <v>0.55000000000000004</v>
      </c>
      <c r="GU571" s="472">
        <f>GU570</f>
        <v>0.55000000000000004</v>
      </c>
      <c r="GV571" s="472">
        <f>GV570</f>
        <v>0.55000000000000004</v>
      </c>
      <c r="GW571" s="472">
        <f>GW570</f>
        <v>0.5</v>
      </c>
      <c r="GX571" s="472">
        <f>GX570</f>
        <v>0.93500000000000005</v>
      </c>
      <c r="GY571" s="472">
        <f>GY570</f>
        <v>0.14999999999999999</v>
      </c>
      <c r="GZ571" s="472">
        <f>GZ570</f>
        <v>1</v>
      </c>
      <c r="HA571" s="474">
        <f>HA570</f>
        <v>0.047</v>
      </c>
      <c r="HB571" s="474">
        <f>HB570</f>
        <v>0.45000000000000001</v>
      </c>
      <c r="HC571" s="474">
        <f>HC570</f>
        <v>0.45000000000000001</v>
      </c>
      <c r="HD571" s="474">
        <f>HD570</f>
        <v>0.45000000000000001</v>
      </c>
      <c r="HE571" s="474">
        <f>HE570</f>
        <v>0.5</v>
      </c>
      <c r="HF571" s="474">
        <f>HF570</f>
        <v>0.065000000000000002</v>
      </c>
      <c r="HG571" s="474">
        <f>HG570</f>
        <v>0.84999999999999998</v>
      </c>
      <c r="HH571" s="474">
        <f>HH570</f>
        <v>0</v>
      </c>
      <c r="HI571" s="10">
        <f>IF(BZ571&lt;&gt;"",CK571-BV571,0)</f>
        <v>0</v>
      </c>
      <c r="HJ571" s="10" t="e">
        <f>IF(AJ571&gt;0,AH571-AJ571,0)</f>
        <v>#VALUE!</v>
      </c>
      <c r="HK571" s="466">
        <f>HK570</f>
        <v>0.84999999999999998</v>
      </c>
      <c r="HL571" s="424">
        <f>HL570</f>
        <v>550000</v>
      </c>
      <c r="HM571" s="424">
        <f>HM570</f>
        <v>480000</v>
      </c>
      <c r="HN571" s="465" t="e">
        <f>(DJ571*EZ571+DK571*FH571+DL571*FM571+DM571*FR571+DN571*FW571+DO571*GB571+DS571*GI571+DP571*GM571+DR571*GR571)*1000*2</f>
        <v>#VALUE!</v>
      </c>
      <c r="HO571" s="465" t="e">
        <f>HN571*HK571*$HO$2/HL571*1000000</f>
        <v>#VALUE!</v>
      </c>
      <c r="HP571" s="465" t="e">
        <f>HN571*HK571*$HP$2/HM571*1000000</f>
        <v>#VALUE!</v>
      </c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</row>
    <row customFormat="1" r="572" s="0">
      <c r="A572" s="420">
        <v>561</v>
      </c>
      <c r="B572" s="421">
        <f ca="1">IF(D572=D571,B571,IF(D572="夜班",B571+1,B571))</f>
        <v>43609</v>
      </c>
      <c r="C572" s="422">
        <f>C571</f>
        <v>0.041666666666666699</v>
      </c>
      <c r="D572" s="10" t="str">
        <f ca="1">IF(HOUR(G572)&lt;8,"夜班",IF(HOUR(G572)&lt;16,"白班",IF(HOUR(G572)&lt;24,"中班",0)))</f>
        <v>夜班</v>
      </c>
      <c r="E572" s="10" t="e">
        <f ca="1">IF(F572=1,"甲",IF(F572=2,"乙",IF(F572=3,"丙",IF(F572=4,"丁",""))))</f>
        <v>#REF!</v>
      </c>
      <c r="F572" s="10" t="e">
        <f ca="1">SUMPRODUCT((成本日报!$A$3:$A$95=计划!B572)*(成本日报!$B$3:$B$95=计划!$D572),成本日报!$C$3:$C$95)</f>
        <v>#REF!</v>
      </c>
      <c r="G572" s="423">
        <f ca="1">G571+C571</f>
        <v>43609.333333331975</v>
      </c>
      <c r="H572" s="423">
        <f ca="1">$G572+$C572/60*10+$C572*0</f>
        <v>43609.34027777642</v>
      </c>
      <c r="I572" s="423">
        <f ca="1">$G572+$C572/60*18+$C572*0</f>
        <v>43609.345833331972</v>
      </c>
      <c r="J572" s="423">
        <f ca="1">$G572+$C572/60*0+$C572*1</f>
        <v>43609.374999998639</v>
      </c>
      <c r="K572" s="423">
        <f ca="1">$G572+$C572/60*30+$C572*2</f>
        <v>43609.437499998647</v>
      </c>
      <c r="L572" s="423">
        <f ca="1">$G572+$C572/60*0+$C572*3</f>
        <v>43609.458333331975</v>
      </c>
      <c r="M572" s="424" t="str">
        <f>IF(_tag_month_day!A562="","",_tag_month_day!A562)</f>
        <v/>
      </c>
      <c r="N572" s="424" t="str">
        <f>IF(_tag_month_day!B562="","",_tag_month_day!B562)</f>
        <v/>
      </c>
      <c r="O572" s="425" t="e">
        <f>IF(M572+N572=0,"",M572+N572)</f>
        <v>#VALUE!</v>
      </c>
      <c r="P572" s="424" t="str">
        <f>IF(_tag_month_day!C562="","",_tag_month_day!C562)</f>
        <v/>
      </c>
      <c r="Q572" s="424" t="str">
        <f>IF(_tag_month_day!D562="","",_tag_month_day!D562)</f>
        <v/>
      </c>
      <c r="R572" s="426" t="str">
        <f>IF(_tag_month_day!CB562="","",_tag_month_day!CB562/100)</f>
        <v/>
      </c>
      <c r="S572" s="427" t="str">
        <f>IF(_tag_month_day!E562="","",_tag_month_day!E562)</f>
        <v/>
      </c>
      <c r="T572" s="427" t="str">
        <f>IF(_tag_month_day!F562="","",_tag_month_day!F562)</f>
        <v/>
      </c>
      <c r="U572" s="428" t="e">
        <f>S572+T572</f>
        <v>#VALUE!</v>
      </c>
      <c r="V572" s="429" t="e">
        <f>U572/AJ572</f>
        <v>#VALUE!</v>
      </c>
      <c r="W572" s="430" t="str">
        <f>IF(_jhy_month_day!A562="","",_jhy_month_day!A562)</f>
        <v/>
      </c>
      <c r="X572" s="431" t="str">
        <f>IF(_jhy_month_day!B562="","",_jhy_month_day!B562/100)</f>
        <v/>
      </c>
      <c r="Y572" s="431" t="str">
        <f>IF(_jhy_month_day!C562="","",_jhy_month_day!C562/100)</f>
        <v/>
      </c>
      <c r="Z572" s="432">
        <f>Z568+1</f>
        <v>141</v>
      </c>
      <c r="AA572" s="433" t="str">
        <f>IF(_tag_month_day!G562="","",_tag_month_day!G562/100)</f>
        <v/>
      </c>
      <c r="AB572" s="433" t="str">
        <f>IF(_tag_month_day!H562="","",_tag_month_day!H562/100)</f>
        <v/>
      </c>
      <c r="AC572" s="434">
        <f>IF(X572="",AC571,BK572*($AV571*X572+$AW571*FD571+$AX571*FI571+$AY571*FN571+$AZ571*FS571+$BA571*FX571+$BG571*GE571)/(AV571*Y572+AX571*FK571+AW571*FF571+AY571*FP571+AZ571*FU571+BA571*FZ571+BG571*GG571+BB571*GK571+BC571*GN571+BD571*GP571))</f>
        <v>1.59963432013121</v>
      </c>
      <c r="AD572" s="435" t="str">
        <f>IF(AC572=AC571,"",AC572-AC571)</f>
        <v/>
      </c>
      <c r="AE572" s="436" t="str">
        <f>IF(1-AF572=0,"",(1-AF572))</f>
        <v/>
      </c>
      <c r="AF572" s="437">
        <v>1</v>
      </c>
      <c r="AG572" s="10" t="str">
        <f>AG571</f>
        <v>9A3</v>
      </c>
      <c r="AH572" s="438" t="str">
        <f>AH571</f>
        <v/>
      </c>
      <c r="AI572" s="424"/>
      <c r="AJ572" s="10" t="str">
        <f>IF(_tag_month_day!I562="","",_tag_month_day!I562)</f>
        <v/>
      </c>
      <c r="AK572" s="440"/>
      <c r="AL572" s="440"/>
      <c r="AM572" s="440"/>
      <c r="AN572" s="441">
        <f>AN571</f>
        <v>2</v>
      </c>
      <c r="AO572" s="441">
        <f>AO571</f>
        <v>8</v>
      </c>
      <c r="AP572" s="442" t="e">
        <f>(IF(AN572=0,AS571,AS571*(1+AO572/AN572)/(AR572+AO572/AN572)))+AT572</f>
        <v>#VALUE!</v>
      </c>
      <c r="AQ572" s="443" t="str">
        <f>IF(_tag_month_day!J562="","",_tag_month_day!J562/100)</f>
        <v/>
      </c>
      <c r="AR572" s="444">
        <f>AR571</f>
        <v>1.3</v>
      </c>
      <c r="AS572" s="445" t="e">
        <f>AQ572*(AN572*AR572+AO572)/(AN572+AO572)</f>
        <v>#VALUE!</v>
      </c>
      <c r="AT572" s="445" t="e">
        <f>(SUM(BE572:BF572)-SUM(BE571:BF571))*0.05</f>
        <v>#VALUE!</v>
      </c>
      <c r="AU572" s="446" t="str">
        <f>IF(_tag_month_day!CC562="","",IF(_tag_month_day!CC562&gt;0,_tag_month_day!CD562,_tag_month_day!CE562))</f>
        <v/>
      </c>
      <c r="AV572" s="447" t="str">
        <f>IF(_tag_month_day!L562="","",_tag_month_day!L562/100)</f>
        <v/>
      </c>
      <c r="AW572" s="431">
        <f>AW571</f>
        <v>0</v>
      </c>
      <c r="AX572" s="431">
        <f>AX571</f>
        <v>0</v>
      </c>
      <c r="AY572" s="431" t="str">
        <f>IF(_tag_month_day!M562="","",_tag_month_day!M562/100)</f>
        <v/>
      </c>
      <c r="AZ572" s="431" t="str">
        <f>IF(_tag_month_day!N562="","",_tag_month_day!N562/100)</f>
        <v/>
      </c>
      <c r="BA572" s="431" t="str">
        <f>IF(_tag_month_day!O562="","",_tag_month_day!O562/100)</f>
        <v/>
      </c>
      <c r="BB572" s="448" t="str">
        <f>IF(_tag_month_day!P562="","",_tag_month_day!P562/100)</f>
        <v/>
      </c>
      <c r="BC572" s="448">
        <f>BC571</f>
        <v>0</v>
      </c>
      <c r="BD572" s="448" t="str">
        <f>IF(_tag_month_day!Q562="","",_tag_month_day!Q562/100)</f>
        <v/>
      </c>
      <c r="BE572" s="449" t="str">
        <f>IF(_tag_month_day!R562="","",_tag_month_day!R562/100)</f>
        <v/>
      </c>
      <c r="BF572" s="388" t="e">
        <f>(AU572*(100+BE572*100))/(AJ572-AU572)/100</f>
        <v>#VALUE!</v>
      </c>
      <c r="BG572" s="450" t="e">
        <f>BE572+BF572</f>
        <v>#VALUE!</v>
      </c>
      <c r="BH572" s="451" t="e">
        <f>SUM(AV572:BF572)</f>
        <v>#VALUE!</v>
      </c>
      <c r="BI572" s="452" t="e">
        <f>IF(CX572=0,BI571,(DK572*查询!$R$5+DL572*查询!$Q$5+DM572*查询!$N$5+DN572*查询!$O$5+DO572*查询!$P$5)*AF572/CX572)</f>
        <v>#VALUE!</v>
      </c>
      <c r="BJ572" s="452" t="e">
        <f>IF(CX572=0,BJ571,(DP572*查询!$S$5+DQ572*查询!$T$5+DR572*查询!$U$5)*AF572/CX572)</f>
        <v>#VALUE!</v>
      </c>
      <c r="BK572" s="452">
        <f>BK571</f>
        <v>1</v>
      </c>
      <c r="BL572" s="453" t="e">
        <f>SUMPRODUCT((AV572:BA572)*(GS572:GX572))/((GS572:GX572)+SUM(BB572:BD572)*GY572+BG572*GZ572)</f>
        <v>#VALUE!</v>
      </c>
      <c r="BM572" s="453" t="e">
        <f>BK572*($AV572*FB572+$AW572*FD572+$AX572*FI572+$AY572*FN572+$AZ572*FS572+$BA572*FX572+$BG572*GE572)/(AV572*EY572+AX572*FK572+AW572*FF572+AY572*FP572+AZ572*FU572+BA572*FZ572+BG572*GG572+BB572*GK572+BC572*GN572+BD572*GP572)</f>
        <v>#VALUE!</v>
      </c>
      <c r="BN572" s="453" t="e">
        <f>($AV572*FC572+$AX572*FJ572+$AW572*FE572+$AY572*FO572+$AZ572*FT572+$BA572*FY572+$BG572*GF572)/($AV572*FA572+BG572*GH572+BB572*GL572+BC572*GO572+BD572*GQ572+BA572*GA572)</f>
        <v>#VALUE!</v>
      </c>
      <c r="BO572" s="454" t="e">
        <f>SUMPRODUCT(AV572:BA572*GS572:GX572)/(GS572:GX572+(BB572+BC572+BD572)*GY572+BG572)</f>
        <v>#VALUE!</v>
      </c>
      <c r="BP572" s="454" t="e">
        <f>SUMPRODUCT(AV572:BA572*GS572:GX572)/(GS572:GX572+(BB572+BC572+BD572)*GY572+BG572)</f>
        <v>#VALUE!</v>
      </c>
      <c r="BQ572" s="454" t="e">
        <f>SUMPRODUCT(AV572:BA572*GS572:GX572)/(GS572:GX572+(BB572+BC572+BD572)*GY572+BG572)</f>
        <v>#VALUE!</v>
      </c>
      <c r="BR572" s="453" t="str">
        <f>IF(_tag_month_day!T562="","",_tag_month_day!T562)</f>
        <v/>
      </c>
      <c r="BS572" s="453" t="str">
        <f>IF(_tag_month_day!U562="","",_tag_month_day!U562)</f>
        <v/>
      </c>
      <c r="BT572" s="455" t="str">
        <f>IF(CK572="","",IF((CK572&gt;=BV572-0.12)*(CK572&lt;=BV572+0.12),"合格","不合格"))</f>
        <v/>
      </c>
      <c r="BU572" s="456" t="str">
        <f>IF(_tag_month_day!V562="","",_tag_month_day!V562)</f>
        <v/>
      </c>
      <c r="BV572" s="457" t="str">
        <f>IF(_tag_month_day!W562="","",_tag_month_day!W562)</f>
        <v/>
      </c>
      <c r="BW572" s="458" t="str">
        <f>IF(_tag_month_day!X562="","",_tag_month_day!X562)</f>
        <v/>
      </c>
      <c r="BX572" s="458" t="str">
        <f>IF(_tag_month_day!Y562="","",_tag_month_day!Y562)</f>
        <v/>
      </c>
      <c r="BY572" s="459">
        <f ca="1">L572</f>
        <v>43609.458333331975</v>
      </c>
      <c r="BZ572" s="460"/>
      <c r="CA572" s="461"/>
      <c r="CB572" s="424" t="str">
        <f>IF(_tag_month_day!Z562="","",_tag_month_day!Z562)</f>
        <v/>
      </c>
      <c r="CC572" s="424" t="str">
        <f>IF(_tag_month_day!AA562="","",_tag_month_day!AA562)</f>
        <v/>
      </c>
      <c r="CD572" s="424" t="str">
        <f>IF(_tag_month_day!AB562="","",_tag_month_day!AB562)</f>
        <v/>
      </c>
      <c r="CE572" s="424" t="str">
        <f>IF(_tag_month_day!AC562="","",_tag_month_day!AC562)</f>
        <v/>
      </c>
      <c r="CF572" s="424" t="str">
        <f>IF(_tag_month_day!AD562="","",_tag_month_day!AD562)</f>
        <v/>
      </c>
      <c r="CG572" s="424" t="str">
        <f>IF(_tag_month_day!AE562="","",_tag_month_day!AE562)</f>
        <v/>
      </c>
      <c r="CH572" s="424" t="str">
        <f>IF(_tag_month_day!AF562="","",_tag_month_day!AF562)</f>
        <v/>
      </c>
      <c r="CI572" s="424" t="str">
        <f>IF(_tag_month_day!AG562="","",_tag_month_day!AG562)</f>
        <v/>
      </c>
      <c r="CJ572" s="424" t="str">
        <f>IF(_tag_month_day!AH562="","",_tag_month_day!AH562)</f>
        <v/>
      </c>
      <c r="CK572" s="424" t="str">
        <f>IF(_tag_month_day!AI562="","",_tag_month_day!AI562)</f>
        <v/>
      </c>
      <c r="CL572" s="4" t="str">
        <f>IF(_tag_month_day!AJ562="","",_tag_month_day!AJ562)</f>
        <v/>
      </c>
      <c r="CM572" s="4" t="str">
        <f>IF(_tag_month_day!AK562="","",_tag_month_day!AK562)</f>
        <v/>
      </c>
      <c r="CN572" s="4" t="str">
        <f>IF(_tag_month_day!AL562="","",_tag_month_day!AL562)</f>
        <v/>
      </c>
      <c r="CO572" s="4" t="str">
        <f>IF(_tag_month_day!AM562="","",_tag_month_day!AM562)</f>
        <v/>
      </c>
      <c r="CP572" s="4" t="str">
        <f>IF(_tag_month_day!AN562="","",_tag_month_day!AN562)</f>
        <v/>
      </c>
      <c r="CQ572" s="4" t="str">
        <f>IF(_tag_month_day!AO562="","",_tag_month_day!AO562)</f>
        <v/>
      </c>
      <c r="CR572" s="462" t="str">
        <f>IF(_tag_month_day!AP562="","",_tag_month_day!AP562)</f>
        <v/>
      </c>
      <c r="CS572" s="463" t="str">
        <f>IF(_tag_month_day!AQ562="","",_tag_month_day!AQ562)</f>
        <v/>
      </c>
      <c r="CT572" s="4" t="str">
        <f>IF(_tag_month_day!AR562="","",_tag_month_day!AR562)</f>
        <v/>
      </c>
      <c r="CU572" s="464" t="e">
        <f>DU572/AJ572</f>
        <v>#VALUE!</v>
      </c>
      <c r="CV572" s="451" t="e">
        <f>BG572/BH572</f>
        <v>#VALUE!</v>
      </c>
      <c r="CW572" s="465" t="e">
        <f>AJ572*(1-CV572)*CU572*AF572</f>
        <v>#VALUE!</v>
      </c>
      <c r="CX572" s="465" t="e">
        <f>CW572*94%</f>
        <v>#VALUE!</v>
      </c>
      <c r="CY572" s="466" t="e">
        <f>IF(CX572=0,0,DS572/(DS572+CX572))</f>
        <v>#VALUE!</v>
      </c>
      <c r="CZ572" s="465" t="e">
        <f>$AJ572*EF572</f>
        <v>#VALUE!</v>
      </c>
      <c r="DA572" s="465" t="e">
        <f>$AJ572*EG572</f>
        <v>#VALUE!</v>
      </c>
      <c r="DB572" s="465" t="e">
        <f>$AJ572*EH572</f>
        <v>#VALUE!</v>
      </c>
      <c r="DC572" s="465" t="e">
        <f>$AJ572*EI572</f>
        <v>#VALUE!</v>
      </c>
      <c r="DD572" s="465" t="e">
        <f>$AJ572*EJ572</f>
        <v>#VALUE!</v>
      </c>
      <c r="DE572" s="465" t="e">
        <f>$AJ572*EK572</f>
        <v>#VALUE!</v>
      </c>
      <c r="DF572" s="465" t="e">
        <f>$AJ572*EL572</f>
        <v>#VALUE!</v>
      </c>
      <c r="DG572" s="465" t="e">
        <f>$AJ572*EM572</f>
        <v>#VALUE!</v>
      </c>
      <c r="DH572" s="465" t="e">
        <f>$AJ572*EN572</f>
        <v>#VALUE!</v>
      </c>
      <c r="DI572" s="465" t="e">
        <f>$AJ572*EO572</f>
        <v>#VALUE!</v>
      </c>
      <c r="DJ572" s="465" t="e">
        <f>CZ572*(1-EP572)</f>
        <v>#VALUE!</v>
      </c>
      <c r="DK572" s="465" t="e">
        <f>DA572*(1-ER572)</f>
        <v>#VALUE!</v>
      </c>
      <c r="DL572" s="465" t="e">
        <f>DB572*(1-EQ572)</f>
        <v>#VALUE!</v>
      </c>
      <c r="DM572" s="465" t="e">
        <f>DC572*(1-ES572)</f>
        <v>#VALUE!</v>
      </c>
      <c r="DN572" s="465" t="e">
        <f>DD572*(1-ET572)</f>
        <v>#VALUE!</v>
      </c>
      <c r="DO572" s="465" t="e">
        <f>DE572</f>
        <v>#VALUE!</v>
      </c>
      <c r="DP572" s="465" t="e">
        <f>DF572*(1-EU572)</f>
        <v>#VALUE!</v>
      </c>
      <c r="DQ572" s="465" t="e">
        <f>DG572*(1-EV572)</f>
        <v>#VALUE!</v>
      </c>
      <c r="DR572" s="465" t="e">
        <f>DH572*(1-EW572)</f>
        <v>#VALUE!</v>
      </c>
      <c r="DS572" s="465" t="e">
        <f>DI572</f>
        <v>#VALUE!</v>
      </c>
      <c r="DT572" s="465" t="e">
        <f>SUM(DJ572:DS572)</f>
        <v>#VALUE!</v>
      </c>
      <c r="DU572" s="465" t="e">
        <f>(GS572:GX572)+(DP572+DQ572+DR572)*GY572+DS572</f>
        <v>#VALUE!</v>
      </c>
      <c r="DV572" s="451" t="e">
        <f>AV572/$BH572/(1-EP572)</f>
        <v>#VALUE!</v>
      </c>
      <c r="DW572" s="451" t="e">
        <f>AW572/$BH572/(1-ER572)</f>
        <v>#VALUE!</v>
      </c>
      <c r="DX572" s="451" t="e">
        <f>AX572/$BH572/(1-EQ572)</f>
        <v>#VALUE!</v>
      </c>
      <c r="DY572" s="451" t="e">
        <f>AY572/$BH572/(1-ES572)</f>
        <v>#VALUE!</v>
      </c>
      <c r="DZ572" s="451" t="e">
        <f>AZ572/$BH572/(1-ET572)</f>
        <v>#VALUE!</v>
      </c>
      <c r="EA572" s="451" t="e">
        <f>BA572/$BH572/(1-AX572)</f>
        <v>#VALUE!</v>
      </c>
      <c r="EB572" s="451" t="e">
        <f>BB572/$BH572/(1-EU572)</f>
        <v>#VALUE!</v>
      </c>
      <c r="EC572" s="451" t="e">
        <f>BC572/$BH572/(1-EV572)</f>
        <v>#VALUE!</v>
      </c>
      <c r="ED572" s="451" t="e">
        <f>BD572/$BH572/(1-EW572)</f>
        <v>#VALUE!</v>
      </c>
      <c r="EE572" s="451" t="e">
        <f>BG572/BH572</f>
        <v>#VALUE!</v>
      </c>
      <c r="EF572" s="451" t="e">
        <f>DV572/SUM($DV572:$EE572)</f>
        <v>#VALUE!</v>
      </c>
      <c r="EG572" s="451" t="e">
        <f>DW572/SUM($DV572:$EE572)</f>
        <v>#VALUE!</v>
      </c>
      <c r="EH572" s="451" t="e">
        <f>DX572/SUM($DV572:$EE572)</f>
        <v>#VALUE!</v>
      </c>
      <c r="EI572" s="451" t="e">
        <f>DY572/SUM($DV572:$EE572)</f>
        <v>#VALUE!</v>
      </c>
      <c r="EJ572" s="451" t="e">
        <f>DZ572/SUM($DV572:$EE572)</f>
        <v>#VALUE!</v>
      </c>
      <c r="EK572" s="451" t="e">
        <f>EA572/SUM($DV572:$EE572)</f>
        <v>#VALUE!</v>
      </c>
      <c r="EL572" s="451" t="e">
        <f>EB572/SUM($DV572:$EE572)</f>
        <v>#VALUE!</v>
      </c>
      <c r="EM572" s="451" t="e">
        <f>EC572/SUM($DV572:$EE572)</f>
        <v>#VALUE!</v>
      </c>
      <c r="EN572" s="451" t="e">
        <f>ED572/SUM($DV572:$EE572)</f>
        <v>#VALUE!</v>
      </c>
      <c r="EO572" s="451" t="e">
        <f>EE572/SUM($DV572:$EE572)</f>
        <v>#VALUE!</v>
      </c>
      <c r="EP572" s="450">
        <f>EP571</f>
        <v>0.080000000000000002</v>
      </c>
      <c r="EQ572" s="450">
        <f>EQ571</f>
        <v>0.014999999999999999</v>
      </c>
      <c r="ER572" s="450">
        <f>ER571</f>
        <v>0.014999999999999999</v>
      </c>
      <c r="ES572" s="450">
        <f>ES571</f>
        <v>0.014999999999999999</v>
      </c>
      <c r="ET572" s="450">
        <f>ET571</f>
        <v>0.014999999999999999</v>
      </c>
      <c r="EU572" s="450">
        <f>EU571</f>
        <v>0.089999999999999997</v>
      </c>
      <c r="EV572" s="450">
        <f>EV571</f>
        <v>0.089999999999999997</v>
      </c>
      <c r="EW572" s="450">
        <f>EW571</f>
        <v>0.089999999999999997</v>
      </c>
      <c r="EX572" s="431" t="str">
        <f>IF(_tag_month_day!AS562="","",_tag_month_day!AS562/100)</f>
        <v/>
      </c>
      <c r="EY572" s="431" t="str">
        <f>IF(_tag_month_day!AT562="","",_tag_month_day!AT562/100)</f>
        <v/>
      </c>
      <c r="EZ572" s="431" t="str">
        <f>IF(_tag_month_day!AU562="","",_tag_month_day!AU562/100)</f>
        <v/>
      </c>
      <c r="FA572" s="431" t="str">
        <f>IF(_tag_month_day!AV562="","",_tag_month_day!AV562/100)</f>
        <v/>
      </c>
      <c r="FB572" s="431" t="str">
        <f>IF(_tag_month_day!AW562="","",_tag_month_day!AW562/100)</f>
        <v/>
      </c>
      <c r="FC572" s="431" t="str">
        <f>IF(_tag_month_day!AX562="","",_tag_month_day!AX562/100)</f>
        <v/>
      </c>
      <c r="FD572" s="449" t="str">
        <f>IF(_tag_month_day!AY562="","",_tag_month_day!AY562/100)</f>
        <v/>
      </c>
      <c r="FE572" s="449" t="str">
        <f>IF(_tag_month_day!AZ562="","",_tag_month_day!AZ562/100)</f>
        <v/>
      </c>
      <c r="FF572" s="449" t="str">
        <f>IF(_tag_month_day!BA562="","",_tag_month_day!BA562/100)</f>
        <v/>
      </c>
      <c r="FG572" s="449" t="str">
        <f>IF(_tag_month_day!BB562="","",_tag_month_day!BB562/100)</f>
        <v/>
      </c>
      <c r="FH572" s="467" t="str">
        <f>IF(_tag_month_day!BC562="","",_tag_month_day!BC562/100)</f>
        <v/>
      </c>
      <c r="FI572" s="449">
        <f>FI571</f>
        <v>0.40999999999999998</v>
      </c>
      <c r="FJ572" s="449">
        <f>FJ571</f>
        <v>0.11</v>
      </c>
      <c r="FK572" s="449">
        <f>FK571</f>
        <v>0.014999999999999999</v>
      </c>
      <c r="FL572" s="449">
        <f>FL571</f>
        <v>0</v>
      </c>
      <c r="FM572" s="467">
        <f>FM571</f>
        <v>0.0001</v>
      </c>
      <c r="FN572" s="449">
        <f>FN571</f>
        <v>0.32000000000000001</v>
      </c>
      <c r="FO572" s="449">
        <f>FO571</f>
        <v>0.20000000000000001</v>
      </c>
      <c r="FP572" s="449">
        <f>FP571</f>
        <v>0.01</v>
      </c>
      <c r="FQ572" s="449">
        <f>FQ571</f>
        <v>0</v>
      </c>
      <c r="FR572" s="467">
        <f>FR571</f>
        <v>0.0001</v>
      </c>
      <c r="FS572" s="449" t="str">
        <f>IF(_tag_month_day!BD562="","",_tag_month_day!BD562/100)</f>
        <v/>
      </c>
      <c r="FT572" s="449" t="str">
        <f>IF(_tag_month_day!BE562="","",_tag_month_day!BE562/100)</f>
        <v/>
      </c>
      <c r="FU572" s="449" t="str">
        <f>IF(_tag_month_day!BF562="","",_tag_month_day!BF562/100)</f>
        <v/>
      </c>
      <c r="FV572" s="449" t="str">
        <f>IF(_tag_month_day!BG562="","",_tag_month_day!BG562/100)</f>
        <v/>
      </c>
      <c r="FW572" s="467" t="str">
        <f>IF(_tag_month_day!BH562="","",_tag_month_day!BH562/100)</f>
        <v/>
      </c>
      <c r="FX572" s="449" t="str">
        <f>IF(_tag_month_day!BI562="","",_tag_month_day!BI562/100)</f>
        <v/>
      </c>
      <c r="FY572" s="449" t="str">
        <f>IF(_tag_month_day!BJ562="","",_tag_month_day!BJ562/100)</f>
        <v/>
      </c>
      <c r="FZ572" s="468" t="str">
        <f>IF(_tag_month_day!BK562="","",_tag_month_day!BK562/100)</f>
        <v/>
      </c>
      <c r="GA572" s="449" t="str">
        <f>IF(_tag_month_day!BL562="","",_tag_month_day!BL562/100)</f>
        <v/>
      </c>
      <c r="GB572" s="467" t="str">
        <f>IF(_tag_month_day!BM562="","",_tag_month_day!BM562/100)</f>
        <v/>
      </c>
      <c r="GC572" s="431" t="str">
        <f>IF(_tag_month_day!BN562="","",_tag_month_day!BN562/100)</f>
        <v/>
      </c>
      <c r="GD572" s="431" t="str">
        <f>IF(_tag_month_day!BO562="","",_tag_month_day!BO562/100)</f>
        <v/>
      </c>
      <c r="GE572" s="431" t="str">
        <f>IF(_tag_month_day!BP562="","",_tag_month_day!BP562/100)</f>
        <v/>
      </c>
      <c r="GF572" s="431" t="str">
        <f>IF(_tag_month_day!BQ562="","",_tag_month_day!BQ562/100)</f>
        <v/>
      </c>
      <c r="GG572" s="431" t="str">
        <f>IF(_tag_month_day!BR562="","",_tag_month_day!BR562/100)</f>
        <v/>
      </c>
      <c r="GH572" s="431" t="str">
        <f>IF(_tag_month_day!BS562="","",_tag_month_day!BS562/100)</f>
        <v/>
      </c>
      <c r="GI572" s="467" t="str">
        <f>IF(_tag_month_day!BT562="","",_tag_month_day!BT562/100)</f>
        <v/>
      </c>
      <c r="GJ572" s="469" t="str">
        <f>IF(_tag_month_day!BU562="","",_tag_month_day!BU562/100)</f>
        <v/>
      </c>
      <c r="GK572" s="470">
        <f>GK571</f>
        <v>0.070000000000000007</v>
      </c>
      <c r="GL572" s="470">
        <f>GL571</f>
        <v>0.029999999999999999</v>
      </c>
      <c r="GM572" s="471" t="str">
        <f>IF(_tag_month_day!BX562="","",_tag_month_day!BX562/100)</f>
        <v/>
      </c>
      <c r="GN572" s="470">
        <f>GN571</f>
        <v>0.070000000000000007</v>
      </c>
      <c r="GO572" s="470">
        <f>GO571</f>
        <v>0.029999999999999999</v>
      </c>
      <c r="GP572" s="470">
        <f>GP571</f>
        <v>0.089999999999999997</v>
      </c>
      <c r="GQ572" s="470">
        <f>GQ571</f>
        <v>0.029999999999999999</v>
      </c>
      <c r="GR572" s="471" t="str">
        <f>IF(_tag_month_day!CA562="","",_tag_month_day!CA562/100)</f>
        <v/>
      </c>
      <c r="GS572" s="472">
        <f>GS571</f>
        <v>0.95299999999999996</v>
      </c>
      <c r="GT572" s="472">
        <f>GT571</f>
        <v>0.55000000000000004</v>
      </c>
      <c r="GU572" s="472">
        <f>GU571</f>
        <v>0.55000000000000004</v>
      </c>
      <c r="GV572" s="472">
        <f>GV571</f>
        <v>0.55000000000000004</v>
      </c>
      <c r="GW572" s="472">
        <f>GW571</f>
        <v>0.5</v>
      </c>
      <c r="GX572" s="472">
        <f>GX571</f>
        <v>0.93500000000000005</v>
      </c>
      <c r="GY572" s="472">
        <f>GY571</f>
        <v>0.14999999999999999</v>
      </c>
      <c r="GZ572" s="472">
        <f>GZ571</f>
        <v>1</v>
      </c>
      <c r="HA572" s="474">
        <f>HA571</f>
        <v>0.047</v>
      </c>
      <c r="HB572" s="474">
        <f>HB571</f>
        <v>0.45000000000000001</v>
      </c>
      <c r="HC572" s="474">
        <f>HC571</f>
        <v>0.45000000000000001</v>
      </c>
      <c r="HD572" s="474">
        <f>HD571</f>
        <v>0.45000000000000001</v>
      </c>
      <c r="HE572" s="474">
        <f>HE571</f>
        <v>0.5</v>
      </c>
      <c r="HF572" s="474">
        <f>HF571</f>
        <v>0.065000000000000002</v>
      </c>
      <c r="HG572" s="474">
        <f>HG571</f>
        <v>0.84999999999999998</v>
      </c>
      <c r="HH572" s="474">
        <f>HH571</f>
        <v>0</v>
      </c>
      <c r="HI572" s="10">
        <f>IF(BZ572&lt;&gt;"",CK572-BV572,0)</f>
        <v>0</v>
      </c>
      <c r="HJ572" s="10" t="e">
        <f>IF(AJ572&gt;0,AH572-AJ572,0)</f>
        <v>#VALUE!</v>
      </c>
      <c r="HK572" s="466">
        <f>HK571</f>
        <v>0.84999999999999998</v>
      </c>
      <c r="HL572" s="424">
        <f>HL571</f>
        <v>550000</v>
      </c>
      <c r="HM572" s="424">
        <f>HM571</f>
        <v>480000</v>
      </c>
      <c r="HN572" s="465" t="e">
        <f>(DJ572*EZ572+DK572*FH572+DL572*FM572+DM572*FR572+DN572*FW572+DO572*GB572+DS572*GI572+DP572*GM572+DR572*GR572)*1000*2</f>
        <v>#VALUE!</v>
      </c>
      <c r="HO572" s="465" t="e">
        <f>HN572*HK572*$HO$2/HL572*1000000</f>
        <v>#VALUE!</v>
      </c>
      <c r="HP572" s="465" t="e">
        <f>HN572*HK572*$HP$2/HM572*1000000</f>
        <v>#VALUE!</v>
      </c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</row>
    <row customFormat="1" r="573" s="0">
      <c r="A573" s="420">
        <v>562</v>
      </c>
      <c r="B573" s="421">
        <f ca="1">IF(D573=D572,B572,IF(D573="夜班",B572+1,B572))</f>
        <v>43609</v>
      </c>
      <c r="C573" s="422">
        <f>C572</f>
        <v>0.041666666666666699</v>
      </c>
      <c r="D573" s="10" t="str">
        <f ca="1">IF(HOUR(G573)&lt;8,"夜班",IF(HOUR(G573)&lt;16,"白班",IF(HOUR(G573)&lt;24,"中班",0)))</f>
        <v>白班</v>
      </c>
      <c r="E573" s="10" t="e">
        <f ca="1">IF(F573=1,"甲",IF(F573=2,"乙",IF(F573=3,"丙",IF(F573=4,"丁",""))))</f>
        <v>#REF!</v>
      </c>
      <c r="F573" s="10" t="e">
        <f ca="1">SUMPRODUCT((成本日报!$A$3:$A$95=计划!B573)*(成本日报!$B$3:$B$95=计划!$D573),成本日报!$C$3:$C$95)</f>
        <v>#REF!</v>
      </c>
      <c r="G573" s="423">
        <f ca="1">G572+C572</f>
        <v>43609.374999998639</v>
      </c>
      <c r="H573" s="423">
        <f ca="1">$G573+$C573/60*10+$C573*0</f>
        <v>43609.381944443085</v>
      </c>
      <c r="I573" s="423">
        <f ca="1">$G573+$C573/60*18+$C573*0</f>
        <v>43609.387499998636</v>
      </c>
      <c r="J573" s="423">
        <f ca="1">$G573+$C573/60*0+$C573*1</f>
        <v>43609.416666665304</v>
      </c>
      <c r="K573" s="423">
        <f ca="1">$G573+$C573/60*30+$C573*2</f>
        <v>43609.479166665311</v>
      </c>
      <c r="L573" s="423">
        <f ca="1">$G573+$C573/60*0+$C573*3</f>
        <v>43609.499999998639</v>
      </c>
      <c r="M573" s="424" t="str">
        <f>IF(_tag_month_day!A563="","",_tag_month_day!A563)</f>
        <v/>
      </c>
      <c r="N573" s="424" t="str">
        <f>IF(_tag_month_day!B563="","",_tag_month_day!B563)</f>
        <v/>
      </c>
      <c r="O573" s="425" t="e">
        <f>IF(M573+N573=0,"",M573+N573)</f>
        <v>#VALUE!</v>
      </c>
      <c r="P573" s="424" t="str">
        <f>IF(_tag_month_day!C563="","",_tag_month_day!C563)</f>
        <v/>
      </c>
      <c r="Q573" s="424" t="str">
        <f>IF(_tag_month_day!D563="","",_tag_month_day!D563)</f>
        <v/>
      </c>
      <c r="R573" s="426" t="str">
        <f>IF(_tag_month_day!CB563="","",_tag_month_day!CB563/100)</f>
        <v/>
      </c>
      <c r="S573" s="427" t="str">
        <f>IF(_tag_month_day!E563="","",_tag_month_day!E563)</f>
        <v/>
      </c>
      <c r="T573" s="427" t="str">
        <f>IF(_tag_month_day!F563="","",_tag_month_day!F563)</f>
        <v/>
      </c>
      <c r="U573" s="428" t="e">
        <f>S573+T573</f>
        <v>#VALUE!</v>
      </c>
      <c r="V573" s="429" t="e">
        <f>U573/AJ573</f>
        <v>#VALUE!</v>
      </c>
      <c r="W573" s="430" t="str">
        <f>IF(_jhy_month_day!A563="","",_jhy_month_day!A563)</f>
        <v/>
      </c>
      <c r="X573" s="431" t="str">
        <f>IF(_jhy_month_day!B563="","",_jhy_month_day!B563/100)</f>
        <v/>
      </c>
      <c r="Y573" s="431" t="str">
        <f>IF(_jhy_month_day!C563="","",_jhy_month_day!C563/100)</f>
        <v/>
      </c>
      <c r="Z573" s="432">
        <f>Z569+1</f>
        <v>141</v>
      </c>
      <c r="AA573" s="433" t="str">
        <f>IF(_tag_month_day!G563="","",_tag_month_day!G563/100)</f>
        <v/>
      </c>
      <c r="AB573" s="433" t="str">
        <f>IF(_tag_month_day!H563="","",_tag_month_day!H563/100)</f>
        <v/>
      </c>
      <c r="AC573" s="434">
        <f>IF(X573="",AC572,BK573*($AV572*X573+$AW572*FD572+$AX572*FI572+$AY572*FN572+$AZ572*FS572+$BA572*FX572+$BG572*GE572)/(AV572*Y573+AX572*FK572+AW572*FF572+AY572*FP572+AZ572*FU572+BA572*FZ572+BG572*GG572+BB572*GK572+BC572*GN572+BD572*GP572))</f>
        <v>1.59963432013121</v>
      </c>
      <c r="AD573" s="435" t="str">
        <f>IF(AC573=AC572,"",AC573-AC572)</f>
        <v/>
      </c>
      <c r="AE573" s="436" t="str">
        <f>IF(1-AF573=0,"",(1-AF573))</f>
        <v/>
      </c>
      <c r="AF573" s="437">
        <v>1</v>
      </c>
      <c r="AG573" s="10" t="str">
        <f>AG572</f>
        <v>9A3</v>
      </c>
      <c r="AH573" s="438" t="str">
        <f>AH572</f>
        <v/>
      </c>
      <c r="AI573" s="424"/>
      <c r="AJ573" s="10" t="str">
        <f>IF(_tag_month_day!I563="","",_tag_month_day!I563)</f>
        <v/>
      </c>
      <c r="AK573" s="440"/>
      <c r="AL573" s="440"/>
      <c r="AM573" s="440"/>
      <c r="AN573" s="441">
        <f>AN572</f>
        <v>2</v>
      </c>
      <c r="AO573" s="441">
        <f>AO572</f>
        <v>8</v>
      </c>
      <c r="AP573" s="442" t="e">
        <f>(IF(AN573=0,AS572,AS572*(1+AO573/AN573)/(AR573+AO573/AN573)))+AT573</f>
        <v>#VALUE!</v>
      </c>
      <c r="AQ573" s="443" t="str">
        <f>IF(_tag_month_day!J563="","",_tag_month_day!J563/100)</f>
        <v/>
      </c>
      <c r="AR573" s="444">
        <f>AR572</f>
        <v>1.3</v>
      </c>
      <c r="AS573" s="445" t="e">
        <f>AQ573*(AN573*AR573+AO573)/(AN573+AO573)</f>
        <v>#VALUE!</v>
      </c>
      <c r="AT573" s="445" t="e">
        <f>(SUM(BE573:BF573)-SUM(BE572:BF572))*0.05</f>
        <v>#VALUE!</v>
      </c>
      <c r="AU573" s="446" t="str">
        <f>IF(_tag_month_day!CC563="","",IF(_tag_month_day!CC563&gt;0,_tag_month_day!CD563,_tag_month_day!CE563))</f>
        <v/>
      </c>
      <c r="AV573" s="447" t="str">
        <f>IF(_tag_month_day!L563="","",_tag_month_day!L563/100)</f>
        <v/>
      </c>
      <c r="AW573" s="431">
        <f>AW572</f>
        <v>0</v>
      </c>
      <c r="AX573" s="431">
        <f>AX572</f>
        <v>0</v>
      </c>
      <c r="AY573" s="431" t="str">
        <f>IF(_tag_month_day!M563="","",_tag_month_day!M563/100)</f>
        <v/>
      </c>
      <c r="AZ573" s="431" t="str">
        <f>IF(_tag_month_day!N563="","",_tag_month_day!N563/100)</f>
        <v/>
      </c>
      <c r="BA573" s="431" t="str">
        <f>IF(_tag_month_day!O563="","",_tag_month_day!O563/100)</f>
        <v/>
      </c>
      <c r="BB573" s="448" t="str">
        <f>IF(_tag_month_day!P563="","",_tag_month_day!P563/100)</f>
        <v/>
      </c>
      <c r="BC573" s="448">
        <f>BC572</f>
        <v>0</v>
      </c>
      <c r="BD573" s="448" t="str">
        <f>IF(_tag_month_day!Q563="","",_tag_month_day!Q563/100)</f>
        <v/>
      </c>
      <c r="BE573" s="449" t="str">
        <f>IF(_tag_month_day!R563="","",_tag_month_day!R563/100)</f>
        <v/>
      </c>
      <c r="BF573" s="388" t="e">
        <f>(AU573*(100+BE573*100))/(AJ573-AU573)/100</f>
        <v>#VALUE!</v>
      </c>
      <c r="BG573" s="450" t="e">
        <f>BE573+BF573</f>
        <v>#VALUE!</v>
      </c>
      <c r="BH573" s="451" t="e">
        <f>SUM(AV573:BF573)</f>
        <v>#VALUE!</v>
      </c>
      <c r="BI573" s="452" t="e">
        <f>IF(CX573=0,BI572,(DK573*查询!$R$5+DL573*查询!$Q$5+DM573*查询!$N$5+DN573*查询!$O$5+DO573*查询!$P$5)*AF573/CX573)</f>
        <v>#VALUE!</v>
      </c>
      <c r="BJ573" s="452" t="e">
        <f>IF(CX573=0,BJ572,(DP573*查询!$S$5+DQ573*查询!$T$5+DR573*查询!$U$5)*AF573/CX573)</f>
        <v>#VALUE!</v>
      </c>
      <c r="BK573" s="452">
        <f>BK572</f>
        <v>1</v>
      </c>
      <c r="BL573" s="453" t="e">
        <f>SUMPRODUCT((AV573:BA573)*(GS573:GX573))/((GS573:GX573)+SUM(BB573:BD573)*GY573+BG573*GZ573)</f>
        <v>#VALUE!</v>
      </c>
      <c r="BM573" s="453" t="e">
        <f>BK573*($AV573*FB573+$AW573*FD573+$AX573*FI573+$AY573*FN573+$AZ573*FS573+$BA573*FX573+$BG573*GE573)/(AV573*EY573+AX573*FK573+AW573*FF573+AY573*FP573+AZ573*FU573+BA573*FZ573+BG573*GG573+BB573*GK573+BC573*GN573+BD573*GP573)</f>
        <v>#VALUE!</v>
      </c>
      <c r="BN573" s="453" t="e">
        <f>($AV573*FC573+$AX573*FJ573+$AW573*FE573+$AY573*FO573+$AZ573*FT573+$BA573*FY573+$BG573*GF573)/($AV573*FA573+BG573*GH573+BB573*GL573+BC573*GO573+BD573*GQ573+BA573*GA573)</f>
        <v>#VALUE!</v>
      </c>
      <c r="BO573" s="454" t="e">
        <f>SUMPRODUCT(AV573:BA573*GS573:GX573)/(GS573:GX573+(BB573+BC573+BD573)*GY573+BG573)</f>
        <v>#VALUE!</v>
      </c>
      <c r="BP573" s="454" t="e">
        <f>SUMPRODUCT(AV573:BA573*GS573:GX573)/(GS573:GX573+(BB573+BC573+BD573)*GY573+BG573)</f>
        <v>#VALUE!</v>
      </c>
      <c r="BQ573" s="454" t="e">
        <f>SUMPRODUCT(AV573:BA573*GS573:GX573)/(GS573:GX573+(BB573+BC573+BD573)*GY573+BG573)</f>
        <v>#VALUE!</v>
      </c>
      <c r="BR573" s="453" t="str">
        <f>IF(_tag_month_day!T563="","",_tag_month_day!T563)</f>
        <v/>
      </c>
      <c r="BS573" s="453" t="str">
        <f>IF(_tag_month_day!U563="","",_tag_month_day!U563)</f>
        <v/>
      </c>
      <c r="BT573" s="455" t="str">
        <f>IF(CK573="","",IF((CK573&gt;=BV573-0.12)*(CK573&lt;=BV573+0.12),"合格","不合格"))</f>
        <v/>
      </c>
      <c r="BU573" s="456" t="str">
        <f>IF(_tag_month_day!V563="","",_tag_month_day!V563)</f>
        <v/>
      </c>
      <c r="BV573" s="457" t="str">
        <f>IF(_tag_month_day!W563="","",_tag_month_day!W563)</f>
        <v/>
      </c>
      <c r="BW573" s="458" t="str">
        <f>IF(_tag_month_day!X563="","",_tag_month_day!X563)</f>
        <v/>
      </c>
      <c r="BX573" s="458" t="str">
        <f>IF(_tag_month_day!Y563="","",_tag_month_day!Y563)</f>
        <v/>
      </c>
      <c r="BY573" s="459">
        <f ca="1">L573</f>
        <v>43609.499999998639</v>
      </c>
      <c r="BZ573" s="460"/>
      <c r="CA573" s="4"/>
      <c r="CB573" s="424" t="str">
        <f>IF(_tag_month_day!Z563="","",_tag_month_day!Z563)</f>
        <v/>
      </c>
      <c r="CC573" s="424" t="str">
        <f>IF(_tag_month_day!AA563="","",_tag_month_day!AA563)</f>
        <v/>
      </c>
      <c r="CD573" s="424" t="str">
        <f>IF(_tag_month_day!AB563="","",_tag_month_day!AB563)</f>
        <v/>
      </c>
      <c r="CE573" s="424" t="str">
        <f>IF(_tag_month_day!AC563="","",_tag_month_day!AC563)</f>
        <v/>
      </c>
      <c r="CF573" s="424" t="str">
        <f>IF(_tag_month_day!AD563="","",_tag_month_day!AD563)</f>
        <v/>
      </c>
      <c r="CG573" s="424" t="str">
        <f>IF(_tag_month_day!AE563="","",_tag_month_day!AE563)</f>
        <v/>
      </c>
      <c r="CH573" s="424" t="str">
        <f>IF(_tag_month_day!AF563="","",_tag_month_day!AF563)</f>
        <v/>
      </c>
      <c r="CI573" s="424" t="str">
        <f>IF(_tag_month_day!AG563="","",_tag_month_day!AG563)</f>
        <v/>
      </c>
      <c r="CJ573" s="424" t="str">
        <f>IF(_tag_month_day!AH563="","",_tag_month_day!AH563)</f>
        <v/>
      </c>
      <c r="CK573" s="424" t="str">
        <f>IF(_tag_month_day!AI563="","",_tag_month_day!AI563)</f>
        <v/>
      </c>
      <c r="CL573" s="4" t="str">
        <f>IF(_tag_month_day!AJ563="","",_tag_month_day!AJ563)</f>
        <v/>
      </c>
      <c r="CM573" s="4" t="str">
        <f>IF(_tag_month_day!AK563="","",_tag_month_day!AK563)</f>
        <v/>
      </c>
      <c r="CN573" s="4" t="str">
        <f>IF(_tag_month_day!AL563="","",_tag_month_day!AL563)</f>
        <v/>
      </c>
      <c r="CO573" s="4" t="str">
        <f>IF(_tag_month_day!AM563="","",_tag_month_day!AM563)</f>
        <v/>
      </c>
      <c r="CP573" s="4" t="str">
        <f>IF(_tag_month_day!AN563="","",_tag_month_day!AN563)</f>
        <v/>
      </c>
      <c r="CQ573" s="4" t="str">
        <f>IF(_tag_month_day!AO563="","",_tag_month_day!AO563)</f>
        <v/>
      </c>
      <c r="CR573" s="462" t="str">
        <f>IF(_tag_month_day!AP563="","",_tag_month_day!AP563)</f>
        <v/>
      </c>
      <c r="CS573" s="463" t="str">
        <f>IF(_tag_month_day!AQ563="","",_tag_month_day!AQ563)</f>
        <v/>
      </c>
      <c r="CT573" s="4" t="str">
        <f>IF(_tag_month_day!AR563="","",_tag_month_day!AR563)</f>
        <v/>
      </c>
      <c r="CU573" s="464" t="e">
        <f>DU573/AJ573</f>
        <v>#VALUE!</v>
      </c>
      <c r="CV573" s="451" t="e">
        <f>BG573/BH573</f>
        <v>#VALUE!</v>
      </c>
      <c r="CW573" s="465" t="e">
        <f>AJ573*(1-CV573)*CU573*AF573</f>
        <v>#VALUE!</v>
      </c>
      <c r="CX573" s="465" t="e">
        <f>CW573*94%</f>
        <v>#VALUE!</v>
      </c>
      <c r="CY573" s="466" t="e">
        <f>IF(CX573=0,0,DS573/(DS573+CX573))</f>
        <v>#VALUE!</v>
      </c>
      <c r="CZ573" s="465" t="e">
        <f>$AJ573*EF573</f>
        <v>#VALUE!</v>
      </c>
      <c r="DA573" s="465" t="e">
        <f>$AJ573*EG573</f>
        <v>#VALUE!</v>
      </c>
      <c r="DB573" s="465" t="e">
        <f>$AJ573*EH573</f>
        <v>#VALUE!</v>
      </c>
      <c r="DC573" s="465" t="e">
        <f>$AJ573*EI573</f>
        <v>#VALUE!</v>
      </c>
      <c r="DD573" s="465" t="e">
        <f>$AJ573*EJ573</f>
        <v>#VALUE!</v>
      </c>
      <c r="DE573" s="465" t="e">
        <f>$AJ573*EK573</f>
        <v>#VALUE!</v>
      </c>
      <c r="DF573" s="465" t="e">
        <f>$AJ573*EL573</f>
        <v>#VALUE!</v>
      </c>
      <c r="DG573" s="465" t="e">
        <f>$AJ573*EM573</f>
        <v>#VALUE!</v>
      </c>
      <c r="DH573" s="465" t="e">
        <f>$AJ573*EN573</f>
        <v>#VALUE!</v>
      </c>
      <c r="DI573" s="465" t="e">
        <f>$AJ573*EO573</f>
        <v>#VALUE!</v>
      </c>
      <c r="DJ573" s="465" t="e">
        <f>CZ573*(1-EP573)</f>
        <v>#VALUE!</v>
      </c>
      <c r="DK573" s="465" t="e">
        <f>DA573*(1-ER573)</f>
        <v>#VALUE!</v>
      </c>
      <c r="DL573" s="465" t="e">
        <f>DB573*(1-EQ573)</f>
        <v>#VALUE!</v>
      </c>
      <c r="DM573" s="465" t="e">
        <f>DC573*(1-ES573)</f>
        <v>#VALUE!</v>
      </c>
      <c r="DN573" s="465" t="e">
        <f>DD573*(1-ET573)</f>
        <v>#VALUE!</v>
      </c>
      <c r="DO573" s="465" t="e">
        <f>DE573</f>
        <v>#VALUE!</v>
      </c>
      <c r="DP573" s="465" t="e">
        <f>DF573*(1-EU573)</f>
        <v>#VALUE!</v>
      </c>
      <c r="DQ573" s="465" t="e">
        <f>DG573*(1-EV573)</f>
        <v>#VALUE!</v>
      </c>
      <c r="DR573" s="465" t="e">
        <f>DH573*(1-EW573)</f>
        <v>#VALUE!</v>
      </c>
      <c r="DS573" s="465" t="e">
        <f>DI573</f>
        <v>#VALUE!</v>
      </c>
      <c r="DT573" s="465" t="e">
        <f>SUM(DJ573:DS573)</f>
        <v>#VALUE!</v>
      </c>
      <c r="DU573" s="465" t="e">
        <f>(GS573:GX573)+(DP573+DQ573+DR573)*GY573+DS573</f>
        <v>#VALUE!</v>
      </c>
      <c r="DV573" s="451" t="e">
        <f>AV573/$BH573/(1-EP573)</f>
        <v>#VALUE!</v>
      </c>
      <c r="DW573" s="451" t="e">
        <f>AW573/$BH573/(1-ER573)</f>
        <v>#VALUE!</v>
      </c>
      <c r="DX573" s="451" t="e">
        <f>AX573/$BH573/(1-EQ573)</f>
        <v>#VALUE!</v>
      </c>
      <c r="DY573" s="451" t="e">
        <f>AY573/$BH573/(1-ES573)</f>
        <v>#VALUE!</v>
      </c>
      <c r="DZ573" s="451" t="e">
        <f>AZ573/$BH573/(1-ET573)</f>
        <v>#VALUE!</v>
      </c>
      <c r="EA573" s="451" t="e">
        <f>BA573/$BH573/(1-AX573)</f>
        <v>#VALUE!</v>
      </c>
      <c r="EB573" s="451" t="e">
        <f>BB573/$BH573/(1-EU573)</f>
        <v>#VALUE!</v>
      </c>
      <c r="EC573" s="451" t="e">
        <f>BC573/$BH573/(1-EV573)</f>
        <v>#VALUE!</v>
      </c>
      <c r="ED573" s="451" t="e">
        <f>BD573/$BH573/(1-EW573)</f>
        <v>#VALUE!</v>
      </c>
      <c r="EE573" s="451" t="e">
        <f>BG573/BH573</f>
        <v>#VALUE!</v>
      </c>
      <c r="EF573" s="451" t="e">
        <f>DV573/SUM($DV573:$EE573)</f>
        <v>#VALUE!</v>
      </c>
      <c r="EG573" s="451" t="e">
        <f>DW573/SUM($DV573:$EE573)</f>
        <v>#VALUE!</v>
      </c>
      <c r="EH573" s="451" t="e">
        <f>DX573/SUM($DV573:$EE573)</f>
        <v>#VALUE!</v>
      </c>
      <c r="EI573" s="451" t="e">
        <f>DY573/SUM($DV573:$EE573)</f>
        <v>#VALUE!</v>
      </c>
      <c r="EJ573" s="451" t="e">
        <f>DZ573/SUM($DV573:$EE573)</f>
        <v>#VALUE!</v>
      </c>
      <c r="EK573" s="451" t="e">
        <f>EA573/SUM($DV573:$EE573)</f>
        <v>#VALUE!</v>
      </c>
      <c r="EL573" s="451" t="e">
        <f>EB573/SUM($DV573:$EE573)</f>
        <v>#VALUE!</v>
      </c>
      <c r="EM573" s="451" t="e">
        <f>EC573/SUM($DV573:$EE573)</f>
        <v>#VALUE!</v>
      </c>
      <c r="EN573" s="451" t="e">
        <f>ED573/SUM($DV573:$EE573)</f>
        <v>#VALUE!</v>
      </c>
      <c r="EO573" s="451" t="e">
        <f>EE573/SUM($DV573:$EE573)</f>
        <v>#VALUE!</v>
      </c>
      <c r="EP573" s="450">
        <f>EP572</f>
        <v>0.080000000000000002</v>
      </c>
      <c r="EQ573" s="450">
        <f>EQ572</f>
        <v>0.014999999999999999</v>
      </c>
      <c r="ER573" s="450">
        <f>ER572</f>
        <v>0.014999999999999999</v>
      </c>
      <c r="ES573" s="450">
        <f>ES572</f>
        <v>0.014999999999999999</v>
      </c>
      <c r="ET573" s="450">
        <f>ET572</f>
        <v>0.014999999999999999</v>
      </c>
      <c r="EU573" s="450">
        <f>EU572</f>
        <v>0.089999999999999997</v>
      </c>
      <c r="EV573" s="450">
        <f>EV572</f>
        <v>0.089999999999999997</v>
      </c>
      <c r="EW573" s="450">
        <f>EW572</f>
        <v>0.089999999999999997</v>
      </c>
      <c r="EX573" s="431" t="str">
        <f>IF(_tag_month_day!AS563="","",_tag_month_day!AS563/100)</f>
        <v/>
      </c>
      <c r="EY573" s="431" t="str">
        <f>IF(_tag_month_day!AT563="","",_tag_month_day!AT563/100)</f>
        <v/>
      </c>
      <c r="EZ573" s="431" t="str">
        <f>IF(_tag_month_day!AU563="","",_tag_month_day!AU563/100)</f>
        <v/>
      </c>
      <c r="FA573" s="431" t="str">
        <f>IF(_tag_month_day!AV563="","",_tag_month_day!AV563/100)</f>
        <v/>
      </c>
      <c r="FB573" s="431" t="str">
        <f>IF(_tag_month_day!AW563="","",_tag_month_day!AW563/100)</f>
        <v/>
      </c>
      <c r="FC573" s="431" t="str">
        <f>IF(_tag_month_day!AX563="","",_tag_month_day!AX563/100)</f>
        <v/>
      </c>
      <c r="FD573" s="449" t="str">
        <f>IF(_tag_month_day!AY563="","",_tag_month_day!AY563/100)</f>
        <v/>
      </c>
      <c r="FE573" s="449" t="str">
        <f>IF(_tag_month_day!AZ563="","",_tag_month_day!AZ563/100)</f>
        <v/>
      </c>
      <c r="FF573" s="449" t="str">
        <f>IF(_tag_month_day!BA563="","",_tag_month_day!BA563/100)</f>
        <v/>
      </c>
      <c r="FG573" s="449" t="str">
        <f>IF(_tag_month_day!BB563="","",_tag_month_day!BB563/100)</f>
        <v/>
      </c>
      <c r="FH573" s="467" t="str">
        <f>IF(_tag_month_day!BC563="","",_tag_month_day!BC563/100)</f>
        <v/>
      </c>
      <c r="FI573" s="449">
        <f>FI572</f>
        <v>0.40999999999999998</v>
      </c>
      <c r="FJ573" s="449">
        <f>FJ572</f>
        <v>0.11</v>
      </c>
      <c r="FK573" s="449">
        <f>FK572</f>
        <v>0.014999999999999999</v>
      </c>
      <c r="FL573" s="449">
        <f>FL572</f>
        <v>0</v>
      </c>
      <c r="FM573" s="467">
        <f>FM572</f>
        <v>0.0001</v>
      </c>
      <c r="FN573" s="449">
        <f>FN572</f>
        <v>0.32000000000000001</v>
      </c>
      <c r="FO573" s="449">
        <f>FO572</f>
        <v>0.20000000000000001</v>
      </c>
      <c r="FP573" s="449">
        <f>FP572</f>
        <v>0.01</v>
      </c>
      <c r="FQ573" s="449">
        <f>FQ572</f>
        <v>0</v>
      </c>
      <c r="FR573" s="467">
        <f>FR572</f>
        <v>0.0001</v>
      </c>
      <c r="FS573" s="449" t="str">
        <f>IF(_tag_month_day!BD563="","",_tag_month_day!BD563/100)</f>
        <v/>
      </c>
      <c r="FT573" s="449" t="str">
        <f>IF(_tag_month_day!BE563="","",_tag_month_day!BE563/100)</f>
        <v/>
      </c>
      <c r="FU573" s="449" t="str">
        <f>IF(_tag_month_day!BF563="","",_tag_month_day!BF563/100)</f>
        <v/>
      </c>
      <c r="FV573" s="449" t="str">
        <f>IF(_tag_month_day!BG563="","",_tag_month_day!BG563/100)</f>
        <v/>
      </c>
      <c r="FW573" s="467" t="str">
        <f>IF(_tag_month_day!BH563="","",_tag_month_day!BH563/100)</f>
        <v/>
      </c>
      <c r="FX573" s="449" t="str">
        <f>IF(_tag_month_day!BI563="","",_tag_month_day!BI563/100)</f>
        <v/>
      </c>
      <c r="FY573" s="449" t="str">
        <f>IF(_tag_month_day!BJ563="","",_tag_month_day!BJ563/100)</f>
        <v/>
      </c>
      <c r="FZ573" s="468" t="str">
        <f>IF(_tag_month_day!BK563="","",_tag_month_day!BK563/100)</f>
        <v/>
      </c>
      <c r="GA573" s="449" t="str">
        <f>IF(_tag_month_day!BL563="","",_tag_month_day!BL563/100)</f>
        <v/>
      </c>
      <c r="GB573" s="467" t="str">
        <f>IF(_tag_month_day!BM563="","",_tag_month_day!BM563/100)</f>
        <v/>
      </c>
      <c r="GC573" s="431" t="str">
        <f>IF(_tag_month_day!BN563="","",_tag_month_day!BN563/100)</f>
        <v/>
      </c>
      <c r="GD573" s="431" t="str">
        <f>IF(_tag_month_day!BO563="","",_tag_month_day!BO563/100)</f>
        <v/>
      </c>
      <c r="GE573" s="431" t="str">
        <f>IF(_tag_month_day!BP563="","",_tag_month_day!BP563/100)</f>
        <v/>
      </c>
      <c r="GF573" s="431" t="str">
        <f>IF(_tag_month_day!BQ563="","",_tag_month_day!BQ563/100)</f>
        <v/>
      </c>
      <c r="GG573" s="431" t="str">
        <f>IF(_tag_month_day!BR563="","",_tag_month_day!BR563/100)</f>
        <v/>
      </c>
      <c r="GH573" s="431" t="str">
        <f>IF(_tag_month_day!BS563="","",_tag_month_day!BS563/100)</f>
        <v/>
      </c>
      <c r="GI573" s="467" t="str">
        <f>IF(_tag_month_day!BT563="","",_tag_month_day!BT563/100)</f>
        <v/>
      </c>
      <c r="GJ573" s="469" t="str">
        <f>IF(_tag_month_day!BU563="","",_tag_month_day!BU563/100)</f>
        <v/>
      </c>
      <c r="GK573" s="470">
        <f>GK572</f>
        <v>0.070000000000000007</v>
      </c>
      <c r="GL573" s="470">
        <f>GL572</f>
        <v>0.029999999999999999</v>
      </c>
      <c r="GM573" s="471" t="str">
        <f>IF(_tag_month_day!BX563="","",_tag_month_day!BX563/100)</f>
        <v/>
      </c>
      <c r="GN573" s="470">
        <f>GN572</f>
        <v>0.070000000000000007</v>
      </c>
      <c r="GO573" s="470">
        <f>GO572</f>
        <v>0.029999999999999999</v>
      </c>
      <c r="GP573" s="470">
        <f>GP572</f>
        <v>0.089999999999999997</v>
      </c>
      <c r="GQ573" s="470">
        <f>GQ572</f>
        <v>0.029999999999999999</v>
      </c>
      <c r="GR573" s="471" t="str">
        <f>IF(_tag_month_day!CA563="","",_tag_month_day!CA563/100)</f>
        <v/>
      </c>
      <c r="GS573" s="472">
        <f>GS572</f>
        <v>0.95299999999999996</v>
      </c>
      <c r="GT573" s="472">
        <f>GT572</f>
        <v>0.55000000000000004</v>
      </c>
      <c r="GU573" s="472">
        <f>GU572</f>
        <v>0.55000000000000004</v>
      </c>
      <c r="GV573" s="472">
        <f>GV572</f>
        <v>0.55000000000000004</v>
      </c>
      <c r="GW573" s="472">
        <f>GW572</f>
        <v>0.5</v>
      </c>
      <c r="GX573" s="472">
        <f>GX572</f>
        <v>0.93500000000000005</v>
      </c>
      <c r="GY573" s="472">
        <f>GY572</f>
        <v>0.14999999999999999</v>
      </c>
      <c r="GZ573" s="472">
        <f>GZ572</f>
        <v>1</v>
      </c>
      <c r="HA573" s="474">
        <f>HA572</f>
        <v>0.047</v>
      </c>
      <c r="HB573" s="474">
        <f>HB572</f>
        <v>0.45000000000000001</v>
      </c>
      <c r="HC573" s="474">
        <f>HC572</f>
        <v>0.45000000000000001</v>
      </c>
      <c r="HD573" s="474">
        <f>HD572</f>
        <v>0.45000000000000001</v>
      </c>
      <c r="HE573" s="474">
        <f>HE572</f>
        <v>0.5</v>
      </c>
      <c r="HF573" s="474">
        <f>HF572</f>
        <v>0.065000000000000002</v>
      </c>
      <c r="HG573" s="474">
        <f>HG572</f>
        <v>0.84999999999999998</v>
      </c>
      <c r="HH573" s="474">
        <f>HH572</f>
        <v>0</v>
      </c>
      <c r="HI573" s="10">
        <f>IF(BZ573&lt;&gt;"",CK573-BV573,0)</f>
        <v>0</v>
      </c>
      <c r="HJ573" s="10" t="e">
        <f>IF(AJ573&gt;0,AH573-AJ573,0)</f>
        <v>#VALUE!</v>
      </c>
      <c r="HK573" s="466">
        <f>HK572</f>
        <v>0.84999999999999998</v>
      </c>
      <c r="HL573" s="424">
        <f>HL572</f>
        <v>550000</v>
      </c>
      <c r="HM573" s="424">
        <f>HM572</f>
        <v>480000</v>
      </c>
      <c r="HN573" s="465" t="e">
        <f>(DJ573*EZ573+DK573*FH573+DL573*FM573+DM573*FR573+DN573*FW573+DO573*GB573+DS573*GI573+DP573*GM573+DR573*GR573)*1000*2</f>
        <v>#VALUE!</v>
      </c>
      <c r="HO573" s="465" t="e">
        <f>HN573*HK573*$HO$2/HL573*1000000</f>
        <v>#VALUE!</v>
      </c>
      <c r="HP573" s="465" t="e">
        <f>HN573*HK573*$HP$2/HM573*1000000</f>
        <v>#VALUE!</v>
      </c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</row>
    <row customFormat="1" r="574" s="0">
      <c r="A574" s="420">
        <v>563</v>
      </c>
      <c r="B574" s="421">
        <f ca="1">IF(D574=D573,B573,IF(D574="夜班",B573+1,B573))</f>
        <v>43609</v>
      </c>
      <c r="C574" s="422">
        <f>C573</f>
        <v>0.041666666666666699</v>
      </c>
      <c r="D574" s="10" t="str">
        <f ca="1">IF(HOUR(G574)&lt;8,"夜班",IF(HOUR(G574)&lt;16,"白班",IF(HOUR(G574)&lt;24,"中班",0)))</f>
        <v>白班</v>
      </c>
      <c r="E574" s="10" t="e">
        <f ca="1">IF(F574=1,"甲",IF(F574=2,"乙",IF(F574=3,"丙",IF(F574=4,"丁",""))))</f>
        <v>#REF!</v>
      </c>
      <c r="F574" s="10" t="e">
        <f ca="1">SUMPRODUCT((成本日报!$A$3:$A$95=计划!B574)*(成本日报!$B$3:$B$95=计划!$D574),成本日报!$C$3:$C$95)</f>
        <v>#REF!</v>
      </c>
      <c r="G574" s="423">
        <f ca="1">G573+C573</f>
        <v>43609.416666665304</v>
      </c>
      <c r="H574" s="423">
        <f ca="1">$G574+$C574/60*10+$C574*0</f>
        <v>43609.423611109749</v>
      </c>
      <c r="I574" s="423">
        <f ca="1">$G574+$C574/60*18+$C574*0</f>
        <v>43609.429166665301</v>
      </c>
      <c r="J574" s="423">
        <f ca="1">$G574+$C574/60*0+$C574*1</f>
        <v>43609.458333331968</v>
      </c>
      <c r="K574" s="423">
        <f ca="1">$G574+$C574/60*30+$C574*2</f>
        <v>43609.520833331975</v>
      </c>
      <c r="L574" s="423">
        <f ca="1">$G574+$C574/60*0+$C574*3</f>
        <v>43609.541666665304</v>
      </c>
      <c r="M574" s="424" t="str">
        <f>IF(_tag_month_day!A564="","",_tag_month_day!A564)</f>
        <v/>
      </c>
      <c r="N574" s="424" t="str">
        <f>IF(_tag_month_day!B564="","",_tag_month_day!B564)</f>
        <v/>
      </c>
      <c r="O574" s="425" t="e">
        <f>IF(M574+N574=0,"",M574+N574)</f>
        <v>#VALUE!</v>
      </c>
      <c r="P574" s="424" t="str">
        <f>IF(_tag_month_day!C564="","",_tag_month_day!C564)</f>
        <v/>
      </c>
      <c r="Q574" s="424" t="str">
        <f>IF(_tag_month_day!D564="","",_tag_month_day!D564)</f>
        <v/>
      </c>
      <c r="R574" s="426" t="str">
        <f>IF(_tag_month_day!CB564="","",_tag_month_day!CB564/100)</f>
        <v/>
      </c>
      <c r="S574" s="427" t="str">
        <f>IF(_tag_month_day!E564="","",_tag_month_day!E564)</f>
        <v/>
      </c>
      <c r="T574" s="427" t="str">
        <f>IF(_tag_month_day!F564="","",_tag_month_day!F564)</f>
        <v/>
      </c>
      <c r="U574" s="428" t="e">
        <f>S574+T574</f>
        <v>#VALUE!</v>
      </c>
      <c r="V574" s="429" t="e">
        <f>U574/AJ574</f>
        <v>#VALUE!</v>
      </c>
      <c r="W574" s="430" t="str">
        <f>IF(_jhy_month_day!A564="","",_jhy_month_day!A564)</f>
        <v/>
      </c>
      <c r="X574" s="431" t="str">
        <f>IF(_jhy_month_day!B564="","",_jhy_month_day!B564/100)</f>
        <v/>
      </c>
      <c r="Y574" s="431" t="str">
        <f>IF(_jhy_month_day!C564="","",_jhy_month_day!C564/100)</f>
        <v/>
      </c>
      <c r="Z574" s="432">
        <f>Z570+1</f>
        <v>141</v>
      </c>
      <c r="AA574" s="433" t="str">
        <f>IF(_tag_month_day!G564="","",_tag_month_day!G564/100)</f>
        <v/>
      </c>
      <c r="AB574" s="433" t="str">
        <f>IF(_tag_month_day!H564="","",_tag_month_day!H564/100)</f>
        <v/>
      </c>
      <c r="AC574" s="434">
        <f>IF(X574="",AC573,BK574*($AV573*X574+$AW573*FD573+$AX573*FI573+$AY573*FN573+$AZ573*FS573+$BA573*FX573+$BG573*GE573)/(AV573*Y574+AX573*FK573+AW573*FF573+AY573*FP573+AZ573*FU573+BA573*FZ573+BG573*GG573+BB573*GK573+BC573*GN573+BD573*GP573))</f>
        <v>1.59963432013121</v>
      </c>
      <c r="AD574" s="435" t="str">
        <f>IF(AC574=AC573,"",AC574-AC573)</f>
        <v/>
      </c>
      <c r="AE574" s="436" t="str">
        <f>IF(1-AF574=0,"",(1-AF574))</f>
        <v/>
      </c>
      <c r="AF574" s="437">
        <v>1</v>
      </c>
      <c r="AG574" s="10" t="str">
        <f>AG573</f>
        <v>9A3</v>
      </c>
      <c r="AH574" s="438" t="str">
        <f>AH573</f>
        <v/>
      </c>
      <c r="AI574" s="424"/>
      <c r="AJ574" s="10" t="str">
        <f>IF(_tag_month_day!I564="","",_tag_month_day!I564)</f>
        <v/>
      </c>
      <c r="AK574" s="440"/>
      <c r="AL574" s="440"/>
      <c r="AM574" s="440"/>
      <c r="AN574" s="441">
        <f>AN573</f>
        <v>2</v>
      </c>
      <c r="AO574" s="441">
        <f>AO573</f>
        <v>8</v>
      </c>
      <c r="AP574" s="442" t="e">
        <f>(IF(AN574=0,AS573,AS573*(1+AO574/AN574)/(AR574+AO574/AN574)))+AT574</f>
        <v>#VALUE!</v>
      </c>
      <c r="AQ574" s="443" t="str">
        <f>IF(_tag_month_day!J564="","",_tag_month_day!J564/100)</f>
        <v/>
      </c>
      <c r="AR574" s="444">
        <f>AR573</f>
        <v>1.3</v>
      </c>
      <c r="AS574" s="445" t="e">
        <f>AQ574*(AN574*AR574+AO574)/(AN574+AO574)</f>
        <v>#VALUE!</v>
      </c>
      <c r="AT574" s="445" t="e">
        <f>(SUM(BE574:BF574)-SUM(BE573:BF573))*0.05</f>
        <v>#VALUE!</v>
      </c>
      <c r="AU574" s="446" t="str">
        <f>IF(_tag_month_day!CC564="","",IF(_tag_month_day!CC564&gt;0,_tag_month_day!CD564,_tag_month_day!CE564))</f>
        <v/>
      </c>
      <c r="AV574" s="447" t="str">
        <f>IF(_tag_month_day!L564="","",_tag_month_day!L564/100)</f>
        <v/>
      </c>
      <c r="AW574" s="431">
        <f>AW573</f>
        <v>0</v>
      </c>
      <c r="AX574" s="431">
        <f>AX573</f>
        <v>0</v>
      </c>
      <c r="AY574" s="431" t="str">
        <f>IF(_tag_month_day!M564="","",_tag_month_day!M564/100)</f>
        <v/>
      </c>
      <c r="AZ574" s="431" t="str">
        <f>IF(_tag_month_day!N564="","",_tag_month_day!N564/100)</f>
        <v/>
      </c>
      <c r="BA574" s="431" t="str">
        <f>IF(_tag_month_day!O564="","",_tag_month_day!O564/100)</f>
        <v/>
      </c>
      <c r="BB574" s="448" t="str">
        <f>IF(_tag_month_day!P564="","",_tag_month_day!P564/100)</f>
        <v/>
      </c>
      <c r="BC574" s="448">
        <f>BC573</f>
        <v>0</v>
      </c>
      <c r="BD574" s="448" t="str">
        <f>IF(_tag_month_day!Q564="","",_tag_month_day!Q564/100)</f>
        <v/>
      </c>
      <c r="BE574" s="449" t="str">
        <f>IF(_tag_month_day!R564="","",_tag_month_day!R564/100)</f>
        <v/>
      </c>
      <c r="BF574" s="388" t="e">
        <f>(AU574*(100+BE574*100))/(AJ574-AU574)/100</f>
        <v>#VALUE!</v>
      </c>
      <c r="BG574" s="450" t="e">
        <f>BE574+BF574</f>
        <v>#VALUE!</v>
      </c>
      <c r="BH574" s="451" t="e">
        <f>SUM(AV574:BF574)</f>
        <v>#VALUE!</v>
      </c>
      <c r="BI574" s="452" t="e">
        <f>IF(CX574=0,BI573,(DK574*查询!$R$5+DL574*查询!$Q$5+DM574*查询!$N$5+DN574*查询!$O$5+DO574*查询!$P$5)*AF574/CX574)</f>
        <v>#VALUE!</v>
      </c>
      <c r="BJ574" s="452" t="e">
        <f>IF(CX574=0,BJ573,(DP574*查询!$S$5+DQ574*查询!$T$5+DR574*查询!$U$5)*AF574/CX574)</f>
        <v>#VALUE!</v>
      </c>
      <c r="BK574" s="452">
        <f>BK573</f>
        <v>1</v>
      </c>
      <c r="BL574" s="453" t="e">
        <f>SUMPRODUCT((AV574:BA574)*(GS574:GX574))/((GS574:GX574)+SUM(BB574:BD574)*GY574+BG574*GZ574)</f>
        <v>#VALUE!</v>
      </c>
      <c r="BM574" s="453" t="e">
        <f>BK574*($AV574*FB574+$AW574*FD574+$AX574*FI574+$AY574*FN574+$AZ574*FS574+$BA574*FX574+$BG574*GE574)/(AV574*EY574+AX574*FK574+AW574*FF574+AY574*FP574+AZ574*FU574+BA574*FZ574+BG574*GG574+BB574*GK574+BC574*GN574+BD574*GP574)</f>
        <v>#VALUE!</v>
      </c>
      <c r="BN574" s="453" t="e">
        <f>($AV574*FC574+$AX574*FJ574+$AW574*FE574+$AY574*FO574+$AZ574*FT574+$BA574*FY574+$BG574*GF574)/($AV574*FA574+BG574*GH574+BB574*GL574+BC574*GO574+BD574*GQ574+BA574*GA574)</f>
        <v>#VALUE!</v>
      </c>
      <c r="BO574" s="454" t="e">
        <f>SUMPRODUCT(AV574:BA574*GS574:GX574)/(GS574:GX574+(BB574+BC574+BD574)*GY574+BG574)</f>
        <v>#VALUE!</v>
      </c>
      <c r="BP574" s="454" t="e">
        <f>SUMPRODUCT(AV574:BA574*GS574:GX574)/(GS574:GX574+(BB574+BC574+BD574)*GY574+BG574)</f>
        <v>#VALUE!</v>
      </c>
      <c r="BQ574" s="454" t="e">
        <f>SUMPRODUCT(AV574:BA574*GS574:GX574)/(GS574:GX574+(BB574+BC574+BD574)*GY574+BG574)</f>
        <v>#VALUE!</v>
      </c>
      <c r="BR574" s="453" t="str">
        <f>IF(_tag_month_day!T564="","",_tag_month_day!T564)</f>
        <v/>
      </c>
      <c r="BS574" s="453" t="str">
        <f>IF(_tag_month_day!U564="","",_tag_month_day!U564)</f>
        <v/>
      </c>
      <c r="BT574" s="455" t="str">
        <f>IF(CK574="","",IF((CK574&gt;=BV574-0.12)*(CK574&lt;=BV574+0.12),"合格","不合格"))</f>
        <v/>
      </c>
      <c r="BU574" s="456" t="str">
        <f>IF(_tag_month_day!V564="","",_tag_month_day!V564)</f>
        <v/>
      </c>
      <c r="BV574" s="457" t="str">
        <f>IF(_tag_month_day!W564="","",_tag_month_day!W564)</f>
        <v/>
      </c>
      <c r="BW574" s="458" t="str">
        <f>IF(_tag_month_day!X564="","",_tag_month_day!X564)</f>
        <v/>
      </c>
      <c r="BX574" s="458" t="str">
        <f>IF(_tag_month_day!Y564="","",_tag_month_day!Y564)</f>
        <v/>
      </c>
      <c r="BY574" s="459">
        <f ca="1">L574</f>
        <v>43609.541666665304</v>
      </c>
      <c r="BZ574" s="460"/>
      <c r="CA574" s="461"/>
      <c r="CB574" s="424" t="str">
        <f>IF(_tag_month_day!Z564="","",_tag_month_day!Z564)</f>
        <v/>
      </c>
      <c r="CC574" s="424" t="str">
        <f>IF(_tag_month_day!AA564="","",_tag_month_day!AA564)</f>
        <v/>
      </c>
      <c r="CD574" s="424" t="str">
        <f>IF(_tag_month_day!AB564="","",_tag_month_day!AB564)</f>
        <v/>
      </c>
      <c r="CE574" s="424" t="str">
        <f>IF(_tag_month_day!AC564="","",_tag_month_day!AC564)</f>
        <v/>
      </c>
      <c r="CF574" s="424" t="str">
        <f>IF(_tag_month_day!AD564="","",_tag_month_day!AD564)</f>
        <v/>
      </c>
      <c r="CG574" s="424" t="str">
        <f>IF(_tag_month_day!AE564="","",_tag_month_day!AE564)</f>
        <v/>
      </c>
      <c r="CH574" s="424" t="str">
        <f>IF(_tag_month_day!AF564="","",_tag_month_day!AF564)</f>
        <v/>
      </c>
      <c r="CI574" s="424" t="str">
        <f>IF(_tag_month_day!AG564="","",_tag_month_day!AG564)</f>
        <v/>
      </c>
      <c r="CJ574" s="424" t="str">
        <f>IF(_tag_month_day!AH564="","",_tag_month_day!AH564)</f>
        <v/>
      </c>
      <c r="CK574" s="424" t="str">
        <f>IF(_tag_month_day!AI564="","",_tag_month_day!AI564)</f>
        <v/>
      </c>
      <c r="CL574" s="4" t="str">
        <f>IF(_tag_month_day!AJ564="","",_tag_month_day!AJ564)</f>
        <v/>
      </c>
      <c r="CM574" s="4" t="str">
        <f>IF(_tag_month_day!AK564="","",_tag_month_day!AK564)</f>
        <v/>
      </c>
      <c r="CN574" s="4" t="str">
        <f>IF(_tag_month_day!AL564="","",_tag_month_day!AL564)</f>
        <v/>
      </c>
      <c r="CO574" s="4" t="str">
        <f>IF(_tag_month_day!AM564="","",_tag_month_day!AM564)</f>
        <v/>
      </c>
      <c r="CP574" s="4" t="str">
        <f>IF(_tag_month_day!AN564="","",_tag_month_day!AN564)</f>
        <v/>
      </c>
      <c r="CQ574" s="4" t="str">
        <f>IF(_tag_month_day!AO564="","",_tag_month_day!AO564)</f>
        <v/>
      </c>
      <c r="CR574" s="462" t="str">
        <f>IF(_tag_month_day!AP564="","",_tag_month_day!AP564)</f>
        <v/>
      </c>
      <c r="CS574" s="463" t="str">
        <f>IF(_tag_month_day!AQ564="","",_tag_month_day!AQ564)</f>
        <v/>
      </c>
      <c r="CT574" s="4" t="str">
        <f>IF(_tag_month_day!AR564="","",_tag_month_day!AR564)</f>
        <v/>
      </c>
      <c r="CU574" s="464" t="e">
        <f>DU574/AJ574</f>
        <v>#VALUE!</v>
      </c>
      <c r="CV574" s="451" t="e">
        <f>BG574/BH574</f>
        <v>#VALUE!</v>
      </c>
      <c r="CW574" s="465" t="e">
        <f>AJ574*(1-CV574)*CU574*AF574</f>
        <v>#VALUE!</v>
      </c>
      <c r="CX574" s="465" t="e">
        <f>CW574*94%</f>
        <v>#VALUE!</v>
      </c>
      <c r="CY574" s="466" t="e">
        <f>IF(CX574=0,0,DS574/(DS574+CX574))</f>
        <v>#VALUE!</v>
      </c>
      <c r="CZ574" s="465" t="e">
        <f>$AJ574*EF574</f>
        <v>#VALUE!</v>
      </c>
      <c r="DA574" s="465" t="e">
        <f>$AJ574*EG574</f>
        <v>#VALUE!</v>
      </c>
      <c r="DB574" s="465" t="e">
        <f>$AJ574*EH574</f>
        <v>#VALUE!</v>
      </c>
      <c r="DC574" s="465" t="e">
        <f>$AJ574*EI574</f>
        <v>#VALUE!</v>
      </c>
      <c r="DD574" s="465" t="e">
        <f>$AJ574*EJ574</f>
        <v>#VALUE!</v>
      </c>
      <c r="DE574" s="465" t="e">
        <f>$AJ574*EK574</f>
        <v>#VALUE!</v>
      </c>
      <c r="DF574" s="465" t="e">
        <f>$AJ574*EL574</f>
        <v>#VALUE!</v>
      </c>
      <c r="DG574" s="465" t="e">
        <f>$AJ574*EM574</f>
        <v>#VALUE!</v>
      </c>
      <c r="DH574" s="465" t="e">
        <f>$AJ574*EN574</f>
        <v>#VALUE!</v>
      </c>
      <c r="DI574" s="465" t="e">
        <f>$AJ574*EO574</f>
        <v>#VALUE!</v>
      </c>
      <c r="DJ574" s="465" t="e">
        <f>CZ574*(1-EP574)</f>
        <v>#VALUE!</v>
      </c>
      <c r="DK574" s="465" t="e">
        <f>DA574*(1-ER574)</f>
        <v>#VALUE!</v>
      </c>
      <c r="DL574" s="465" t="e">
        <f>DB574*(1-EQ574)</f>
        <v>#VALUE!</v>
      </c>
      <c r="DM574" s="465" t="e">
        <f>DC574*(1-ES574)</f>
        <v>#VALUE!</v>
      </c>
      <c r="DN574" s="465" t="e">
        <f>DD574*(1-ET574)</f>
        <v>#VALUE!</v>
      </c>
      <c r="DO574" s="465" t="e">
        <f>DE574</f>
        <v>#VALUE!</v>
      </c>
      <c r="DP574" s="465" t="e">
        <f>DF574*(1-EU574)</f>
        <v>#VALUE!</v>
      </c>
      <c r="DQ574" s="465" t="e">
        <f>DG574*(1-EV574)</f>
        <v>#VALUE!</v>
      </c>
      <c r="DR574" s="465" t="e">
        <f>DH574*(1-EW574)</f>
        <v>#VALUE!</v>
      </c>
      <c r="DS574" s="465" t="e">
        <f>DI574</f>
        <v>#VALUE!</v>
      </c>
      <c r="DT574" s="465" t="e">
        <f>SUM(DJ574:DS574)</f>
        <v>#VALUE!</v>
      </c>
      <c r="DU574" s="465" t="e">
        <f>(GS574:GX574)+(DP574+DQ574+DR574)*GY574+DS574</f>
        <v>#VALUE!</v>
      </c>
      <c r="DV574" s="451" t="e">
        <f>AV574/$BH574/(1-EP574)</f>
        <v>#VALUE!</v>
      </c>
      <c r="DW574" s="451" t="e">
        <f>AW574/$BH574/(1-ER574)</f>
        <v>#VALUE!</v>
      </c>
      <c r="DX574" s="451" t="e">
        <f>AX574/$BH574/(1-EQ574)</f>
        <v>#VALUE!</v>
      </c>
      <c r="DY574" s="451" t="e">
        <f>AY574/$BH574/(1-ES574)</f>
        <v>#VALUE!</v>
      </c>
      <c r="DZ574" s="451" t="e">
        <f>AZ574/$BH574/(1-ET574)</f>
        <v>#VALUE!</v>
      </c>
      <c r="EA574" s="451" t="e">
        <f>BA574/$BH574/(1-AX574)</f>
        <v>#VALUE!</v>
      </c>
      <c r="EB574" s="451" t="e">
        <f>BB574/$BH574/(1-EU574)</f>
        <v>#VALUE!</v>
      </c>
      <c r="EC574" s="451" t="e">
        <f>BC574/$BH574/(1-EV574)</f>
        <v>#VALUE!</v>
      </c>
      <c r="ED574" s="451" t="e">
        <f>BD574/$BH574/(1-EW574)</f>
        <v>#VALUE!</v>
      </c>
      <c r="EE574" s="451" t="e">
        <f>BG574/BH574</f>
        <v>#VALUE!</v>
      </c>
      <c r="EF574" s="451" t="e">
        <f>DV574/SUM($DV574:$EE574)</f>
        <v>#VALUE!</v>
      </c>
      <c r="EG574" s="451" t="e">
        <f>DW574/SUM($DV574:$EE574)</f>
        <v>#VALUE!</v>
      </c>
      <c r="EH574" s="451" t="e">
        <f>DX574/SUM($DV574:$EE574)</f>
        <v>#VALUE!</v>
      </c>
      <c r="EI574" s="451" t="e">
        <f>DY574/SUM($DV574:$EE574)</f>
        <v>#VALUE!</v>
      </c>
      <c r="EJ574" s="451" t="e">
        <f>DZ574/SUM($DV574:$EE574)</f>
        <v>#VALUE!</v>
      </c>
      <c r="EK574" s="451" t="e">
        <f>EA574/SUM($DV574:$EE574)</f>
        <v>#VALUE!</v>
      </c>
      <c r="EL574" s="451" t="e">
        <f>EB574/SUM($DV574:$EE574)</f>
        <v>#VALUE!</v>
      </c>
      <c r="EM574" s="451" t="e">
        <f>EC574/SUM($DV574:$EE574)</f>
        <v>#VALUE!</v>
      </c>
      <c r="EN574" s="451" t="e">
        <f>ED574/SUM($DV574:$EE574)</f>
        <v>#VALUE!</v>
      </c>
      <c r="EO574" s="451" t="e">
        <f>EE574/SUM($DV574:$EE574)</f>
        <v>#VALUE!</v>
      </c>
      <c r="EP574" s="450">
        <f>EP573</f>
        <v>0.080000000000000002</v>
      </c>
      <c r="EQ574" s="450">
        <f>EQ573</f>
        <v>0.014999999999999999</v>
      </c>
      <c r="ER574" s="450">
        <f>ER573</f>
        <v>0.014999999999999999</v>
      </c>
      <c r="ES574" s="450">
        <f>ES573</f>
        <v>0.014999999999999999</v>
      </c>
      <c r="ET574" s="450">
        <f>ET573</f>
        <v>0.014999999999999999</v>
      </c>
      <c r="EU574" s="450">
        <f>EU573</f>
        <v>0.089999999999999997</v>
      </c>
      <c r="EV574" s="450">
        <f>EV573</f>
        <v>0.089999999999999997</v>
      </c>
      <c r="EW574" s="450">
        <f>EW573</f>
        <v>0.089999999999999997</v>
      </c>
      <c r="EX574" s="431" t="str">
        <f>IF(_tag_month_day!AS564="","",_tag_month_day!AS564/100)</f>
        <v/>
      </c>
      <c r="EY574" s="431" t="str">
        <f>IF(_tag_month_day!AT564="","",_tag_month_day!AT564/100)</f>
        <v/>
      </c>
      <c r="EZ574" s="431" t="str">
        <f>IF(_tag_month_day!AU564="","",_tag_month_day!AU564/100)</f>
        <v/>
      </c>
      <c r="FA574" s="431" t="str">
        <f>IF(_tag_month_day!AV564="","",_tag_month_day!AV564/100)</f>
        <v/>
      </c>
      <c r="FB574" s="431" t="str">
        <f>IF(_tag_month_day!AW564="","",_tag_month_day!AW564/100)</f>
        <v/>
      </c>
      <c r="FC574" s="431" t="str">
        <f>IF(_tag_month_day!AX564="","",_tag_month_day!AX564/100)</f>
        <v/>
      </c>
      <c r="FD574" s="449" t="str">
        <f>IF(_tag_month_day!AY564="","",_tag_month_day!AY564/100)</f>
        <v/>
      </c>
      <c r="FE574" s="449" t="str">
        <f>IF(_tag_month_day!AZ564="","",_tag_month_day!AZ564/100)</f>
        <v/>
      </c>
      <c r="FF574" s="449" t="str">
        <f>IF(_tag_month_day!BA564="","",_tag_month_day!BA564/100)</f>
        <v/>
      </c>
      <c r="FG574" s="449" t="str">
        <f>IF(_tag_month_day!BB564="","",_tag_month_day!BB564/100)</f>
        <v/>
      </c>
      <c r="FH574" s="467" t="str">
        <f>IF(_tag_month_day!BC564="","",_tag_month_day!BC564/100)</f>
        <v/>
      </c>
      <c r="FI574" s="449">
        <f>FI573</f>
        <v>0.40999999999999998</v>
      </c>
      <c r="FJ574" s="449">
        <f>FJ573</f>
        <v>0.11</v>
      </c>
      <c r="FK574" s="449">
        <f>FK573</f>
        <v>0.014999999999999999</v>
      </c>
      <c r="FL574" s="449">
        <f>FL573</f>
        <v>0</v>
      </c>
      <c r="FM574" s="467">
        <f>FM573</f>
        <v>0.0001</v>
      </c>
      <c r="FN574" s="449">
        <f>FN573</f>
        <v>0.32000000000000001</v>
      </c>
      <c r="FO574" s="449">
        <f>FO573</f>
        <v>0.20000000000000001</v>
      </c>
      <c r="FP574" s="449">
        <f>FP573</f>
        <v>0.01</v>
      </c>
      <c r="FQ574" s="449">
        <f>FQ573</f>
        <v>0</v>
      </c>
      <c r="FR574" s="467">
        <f>FR573</f>
        <v>0.0001</v>
      </c>
      <c r="FS574" s="449" t="str">
        <f>IF(_tag_month_day!BD564="","",_tag_month_day!BD564/100)</f>
        <v/>
      </c>
      <c r="FT574" s="449" t="str">
        <f>IF(_tag_month_day!BE564="","",_tag_month_day!BE564/100)</f>
        <v/>
      </c>
      <c r="FU574" s="449" t="str">
        <f>IF(_tag_month_day!BF564="","",_tag_month_day!BF564/100)</f>
        <v/>
      </c>
      <c r="FV574" s="449" t="str">
        <f>IF(_tag_month_day!BG564="","",_tag_month_day!BG564/100)</f>
        <v/>
      </c>
      <c r="FW574" s="467" t="str">
        <f>IF(_tag_month_day!BH564="","",_tag_month_day!BH564/100)</f>
        <v/>
      </c>
      <c r="FX574" s="449" t="str">
        <f>IF(_tag_month_day!BI564="","",_tag_month_day!BI564/100)</f>
        <v/>
      </c>
      <c r="FY574" s="449" t="str">
        <f>IF(_tag_month_day!BJ564="","",_tag_month_day!BJ564/100)</f>
        <v/>
      </c>
      <c r="FZ574" s="468" t="str">
        <f>IF(_tag_month_day!BK564="","",_tag_month_day!BK564/100)</f>
        <v/>
      </c>
      <c r="GA574" s="449" t="str">
        <f>IF(_tag_month_day!BL564="","",_tag_month_day!BL564/100)</f>
        <v/>
      </c>
      <c r="GB574" s="467" t="str">
        <f>IF(_tag_month_day!BM564="","",_tag_month_day!BM564/100)</f>
        <v/>
      </c>
      <c r="GC574" s="431" t="str">
        <f>IF(_tag_month_day!BN564="","",_tag_month_day!BN564/100)</f>
        <v/>
      </c>
      <c r="GD574" s="431" t="str">
        <f>IF(_tag_month_day!BO564="","",_tag_month_day!BO564/100)</f>
        <v/>
      </c>
      <c r="GE574" s="431" t="str">
        <f>IF(_tag_month_day!BP564="","",_tag_month_day!BP564/100)</f>
        <v/>
      </c>
      <c r="GF574" s="431" t="str">
        <f>IF(_tag_month_day!BQ564="","",_tag_month_day!BQ564/100)</f>
        <v/>
      </c>
      <c r="GG574" s="431" t="str">
        <f>IF(_tag_month_day!BR564="","",_tag_month_day!BR564/100)</f>
        <v/>
      </c>
      <c r="GH574" s="431" t="str">
        <f>IF(_tag_month_day!BS564="","",_tag_month_day!BS564/100)</f>
        <v/>
      </c>
      <c r="GI574" s="467" t="str">
        <f>IF(_tag_month_day!BT564="","",_tag_month_day!BT564/100)</f>
        <v/>
      </c>
      <c r="GJ574" s="469" t="str">
        <f>IF(_tag_month_day!BU564="","",_tag_month_day!BU564/100)</f>
        <v/>
      </c>
      <c r="GK574" s="470">
        <f>GK573</f>
        <v>0.070000000000000007</v>
      </c>
      <c r="GL574" s="470">
        <f>GL573</f>
        <v>0.029999999999999999</v>
      </c>
      <c r="GM574" s="471" t="str">
        <f>IF(_tag_month_day!BX564="","",_tag_month_day!BX564/100)</f>
        <v/>
      </c>
      <c r="GN574" s="470">
        <f>GN573</f>
        <v>0.070000000000000007</v>
      </c>
      <c r="GO574" s="470">
        <f>GO573</f>
        <v>0.029999999999999999</v>
      </c>
      <c r="GP574" s="470">
        <f>GP573</f>
        <v>0.089999999999999997</v>
      </c>
      <c r="GQ574" s="470">
        <f>GQ573</f>
        <v>0.029999999999999999</v>
      </c>
      <c r="GR574" s="471" t="str">
        <f>IF(_tag_month_day!CA564="","",_tag_month_day!CA564/100)</f>
        <v/>
      </c>
      <c r="GS574" s="472">
        <f>GS573</f>
        <v>0.95299999999999996</v>
      </c>
      <c r="GT574" s="472">
        <f>GT573</f>
        <v>0.55000000000000004</v>
      </c>
      <c r="GU574" s="472">
        <f>GU573</f>
        <v>0.55000000000000004</v>
      </c>
      <c r="GV574" s="472">
        <f>GV573</f>
        <v>0.55000000000000004</v>
      </c>
      <c r="GW574" s="472">
        <f>GW573</f>
        <v>0.5</v>
      </c>
      <c r="GX574" s="472">
        <f>GX573</f>
        <v>0.93500000000000005</v>
      </c>
      <c r="GY574" s="472">
        <f>GY573</f>
        <v>0.14999999999999999</v>
      </c>
      <c r="GZ574" s="472">
        <f>GZ573</f>
        <v>1</v>
      </c>
      <c r="HA574" s="474">
        <f>HA573</f>
        <v>0.047</v>
      </c>
      <c r="HB574" s="474">
        <f>HB573</f>
        <v>0.45000000000000001</v>
      </c>
      <c r="HC574" s="474">
        <f>HC573</f>
        <v>0.45000000000000001</v>
      </c>
      <c r="HD574" s="474">
        <f>HD573</f>
        <v>0.45000000000000001</v>
      </c>
      <c r="HE574" s="474">
        <f>HE573</f>
        <v>0.5</v>
      </c>
      <c r="HF574" s="474">
        <f>HF573</f>
        <v>0.065000000000000002</v>
      </c>
      <c r="HG574" s="474">
        <f>HG573</f>
        <v>0.84999999999999998</v>
      </c>
      <c r="HH574" s="474">
        <f>HH573</f>
        <v>0</v>
      </c>
      <c r="HI574" s="10">
        <f>IF(BZ574&lt;&gt;"",CK574-BV574,0)</f>
        <v>0</v>
      </c>
      <c r="HJ574" s="10" t="e">
        <f>IF(AJ574&gt;0,AH574-AJ574,0)</f>
        <v>#VALUE!</v>
      </c>
      <c r="HK574" s="466">
        <f>HK573</f>
        <v>0.84999999999999998</v>
      </c>
      <c r="HL574" s="424">
        <f>HL573</f>
        <v>550000</v>
      </c>
      <c r="HM574" s="424">
        <f>HM573</f>
        <v>480000</v>
      </c>
      <c r="HN574" s="465" t="e">
        <f>(DJ574*EZ574+DK574*FH574+DL574*FM574+DM574*FR574+DN574*FW574+DO574*GB574+DS574*GI574+DP574*GM574+DR574*GR574)*1000*2</f>
        <v>#VALUE!</v>
      </c>
      <c r="HO574" s="465" t="e">
        <f>HN574*HK574*$HO$2/HL574*1000000</f>
        <v>#VALUE!</v>
      </c>
      <c r="HP574" s="465" t="e">
        <f>HN574*HK574*$HP$2/HM574*1000000</f>
        <v>#VALUE!</v>
      </c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</row>
    <row customFormat="1" r="575" s="0">
      <c r="A575" s="420">
        <v>564</v>
      </c>
      <c r="B575" s="421">
        <f ca="1">IF(D575=D574,B574,IF(D575="夜班",B574+1,B574))</f>
        <v>43609</v>
      </c>
      <c r="C575" s="422">
        <f>C574</f>
        <v>0.041666666666666699</v>
      </c>
      <c r="D575" s="10" t="str">
        <f ca="1">IF(HOUR(G575)&lt;8,"夜班",IF(HOUR(G575)&lt;16,"白班",IF(HOUR(G575)&lt;24,"中班",0)))</f>
        <v>白班</v>
      </c>
      <c r="E575" s="10" t="e">
        <f ca="1">IF(F575=1,"甲",IF(F575=2,"乙",IF(F575=3,"丙",IF(F575=4,"丁",""))))</f>
        <v>#REF!</v>
      </c>
      <c r="F575" s="10" t="e">
        <f ca="1">SUMPRODUCT((成本日报!$A$3:$A$95=计划!B575)*(成本日报!$B$3:$B$95=计划!$D575),成本日报!$C$3:$C$95)</f>
        <v>#REF!</v>
      </c>
      <c r="G575" s="423">
        <f ca="1">G574+C574</f>
        <v>43609.458333331968</v>
      </c>
      <c r="H575" s="423">
        <f ca="1">$G575+$C575/60*10+$C575*0</f>
        <v>43609.465277776413</v>
      </c>
      <c r="I575" s="423">
        <f ca="1">$G575+$C575/60*18+$C575*0</f>
        <v>43609.470833331965</v>
      </c>
      <c r="J575" s="423">
        <f ca="1">$G575+$C575/60*0+$C575*1</f>
        <v>43609.499999998632</v>
      </c>
      <c r="K575" s="423">
        <f ca="1">$G575+$C575/60*30+$C575*2</f>
        <v>43609.562499998639</v>
      </c>
      <c r="L575" s="423">
        <f ca="1">$G575+$C575/60*0+$C575*3</f>
        <v>43609.583333331968</v>
      </c>
      <c r="M575" s="424" t="str">
        <f>IF(_tag_month_day!A565="","",_tag_month_day!A565)</f>
        <v/>
      </c>
      <c r="N575" s="424" t="str">
        <f>IF(_tag_month_day!B565="","",_tag_month_day!B565)</f>
        <v/>
      </c>
      <c r="O575" s="425" t="e">
        <f>IF(M575+N575=0,"",M575+N575)</f>
        <v>#VALUE!</v>
      </c>
      <c r="P575" s="424" t="str">
        <f>IF(_tag_month_day!C565="","",_tag_month_day!C565)</f>
        <v/>
      </c>
      <c r="Q575" s="424" t="str">
        <f>IF(_tag_month_day!D565="","",_tag_month_day!D565)</f>
        <v/>
      </c>
      <c r="R575" s="426" t="str">
        <f>IF(_tag_month_day!CB565="","",_tag_month_day!CB565/100)</f>
        <v/>
      </c>
      <c r="S575" s="427" t="str">
        <f>IF(_tag_month_day!E565="","",_tag_month_day!E565)</f>
        <v/>
      </c>
      <c r="T575" s="427" t="str">
        <f>IF(_tag_month_day!F565="","",_tag_month_day!F565)</f>
        <v/>
      </c>
      <c r="U575" s="428" t="e">
        <f>S575+T575</f>
        <v>#VALUE!</v>
      </c>
      <c r="V575" s="429" t="e">
        <f>U575/AJ575</f>
        <v>#VALUE!</v>
      </c>
      <c r="W575" s="430" t="str">
        <f>IF(_jhy_month_day!A565="","",_jhy_month_day!A565)</f>
        <v/>
      </c>
      <c r="X575" s="431" t="str">
        <f>IF(_jhy_month_day!B565="","",_jhy_month_day!B565/100)</f>
        <v/>
      </c>
      <c r="Y575" s="431" t="str">
        <f>IF(_jhy_month_day!C565="","",_jhy_month_day!C565/100)</f>
        <v/>
      </c>
      <c r="Z575" s="432">
        <f>Z571+1</f>
        <v>141</v>
      </c>
      <c r="AA575" s="433" t="str">
        <f>IF(_tag_month_day!G565="","",_tag_month_day!G565/100)</f>
        <v/>
      </c>
      <c r="AB575" s="433" t="str">
        <f>IF(_tag_month_day!H565="","",_tag_month_day!H565/100)</f>
        <v/>
      </c>
      <c r="AC575" s="434">
        <f>IF(X575="",AC574,BK575*($AV574*X575+$AW574*FD574+$AX574*FI574+$AY574*FN574+$AZ574*FS574+$BA574*FX574+$BG574*GE574)/(AV574*Y575+AX574*FK574+AW574*FF574+AY574*FP574+AZ574*FU574+BA574*FZ574+BG574*GG574+BB574*GK574+BC574*GN574+BD574*GP574))</f>
        <v>1.59963432013121</v>
      </c>
      <c r="AD575" s="435" t="str">
        <f>IF(AC575=AC574,"",AC575-AC574)</f>
        <v/>
      </c>
      <c r="AE575" s="436" t="str">
        <f>IF(1-AF575=0,"",(1-AF575))</f>
        <v/>
      </c>
      <c r="AF575" s="437">
        <v>1</v>
      </c>
      <c r="AG575" s="10" t="str">
        <f>AG574</f>
        <v>9A3</v>
      </c>
      <c r="AH575" s="438" t="str">
        <f>AH574</f>
        <v/>
      </c>
      <c r="AI575" s="424"/>
      <c r="AJ575" s="10" t="str">
        <f>IF(_tag_month_day!I565="","",_tag_month_day!I565)</f>
        <v/>
      </c>
      <c r="AK575" s="440"/>
      <c r="AL575" s="440"/>
      <c r="AM575" s="440"/>
      <c r="AN575" s="441">
        <f>AN574</f>
        <v>2</v>
      </c>
      <c r="AO575" s="441">
        <f>AO574</f>
        <v>8</v>
      </c>
      <c r="AP575" s="442" t="e">
        <f>(IF(AN575=0,AS574,AS574*(1+AO575/AN575)/(AR575+AO575/AN575)))+AT575</f>
        <v>#VALUE!</v>
      </c>
      <c r="AQ575" s="443" t="str">
        <f>IF(_tag_month_day!J565="","",_tag_month_day!J565/100)</f>
        <v/>
      </c>
      <c r="AR575" s="444">
        <f>AR574</f>
        <v>1.3</v>
      </c>
      <c r="AS575" s="445" t="e">
        <f>AQ575*(AN575*AR575+AO575)/(AN575+AO575)</f>
        <v>#VALUE!</v>
      </c>
      <c r="AT575" s="445" t="e">
        <f>(SUM(BE575:BF575)-SUM(BE574:BF574))*0.05</f>
        <v>#VALUE!</v>
      </c>
      <c r="AU575" s="446" t="str">
        <f>IF(_tag_month_day!CC565="","",IF(_tag_month_day!CC565&gt;0,_tag_month_day!CD565,_tag_month_day!CE565))</f>
        <v/>
      </c>
      <c r="AV575" s="447" t="str">
        <f>IF(_tag_month_day!L565="","",_tag_month_day!L565/100)</f>
        <v/>
      </c>
      <c r="AW575" s="431">
        <f>AW574</f>
        <v>0</v>
      </c>
      <c r="AX575" s="431">
        <f>AX574</f>
        <v>0</v>
      </c>
      <c r="AY575" s="431" t="str">
        <f>IF(_tag_month_day!M565="","",_tag_month_day!M565/100)</f>
        <v/>
      </c>
      <c r="AZ575" s="431" t="str">
        <f>IF(_tag_month_day!N565="","",_tag_month_day!N565/100)</f>
        <v/>
      </c>
      <c r="BA575" s="431" t="str">
        <f>IF(_tag_month_day!O565="","",_tag_month_day!O565/100)</f>
        <v/>
      </c>
      <c r="BB575" s="448" t="str">
        <f>IF(_tag_month_day!P565="","",_tag_month_day!P565/100)</f>
        <v/>
      </c>
      <c r="BC575" s="448">
        <f>BC574</f>
        <v>0</v>
      </c>
      <c r="BD575" s="448" t="str">
        <f>IF(_tag_month_day!Q565="","",_tag_month_day!Q565/100)</f>
        <v/>
      </c>
      <c r="BE575" s="449" t="str">
        <f>IF(_tag_month_day!R565="","",_tag_month_day!R565/100)</f>
        <v/>
      </c>
      <c r="BF575" s="388" t="e">
        <f>(AU575*(100+BE575*100))/(AJ575-AU575)/100</f>
        <v>#VALUE!</v>
      </c>
      <c r="BG575" s="450" t="e">
        <f>BE575+BF575</f>
        <v>#VALUE!</v>
      </c>
      <c r="BH575" s="451" t="e">
        <f>SUM(AV575:BF575)</f>
        <v>#VALUE!</v>
      </c>
      <c r="BI575" s="452" t="e">
        <f>IF(CX575=0,BI574,(DK575*查询!$R$5+DL575*查询!$Q$5+DM575*查询!$N$5+DN575*查询!$O$5+DO575*查询!$P$5)*AF575/CX575)</f>
        <v>#VALUE!</v>
      </c>
      <c r="BJ575" s="452" t="e">
        <f>IF(CX575=0,BJ574,(DP575*查询!$S$5+DQ575*查询!$T$5+DR575*查询!$U$5)*AF575/CX575)</f>
        <v>#VALUE!</v>
      </c>
      <c r="BK575" s="452">
        <f>BK574</f>
        <v>1</v>
      </c>
      <c r="BL575" s="453" t="e">
        <f>SUMPRODUCT((AV575:BA575)*(GS575:GX575))/((GS575:GX575)+SUM(BB575:BD575)*GY575+BG575*GZ575)</f>
        <v>#VALUE!</v>
      </c>
      <c r="BM575" s="453" t="e">
        <f>BK575*($AV575*FB575+$AW575*FD575+$AX575*FI575+$AY575*FN575+$AZ575*FS575+$BA575*FX575+$BG575*GE575)/(AV575*EY575+AX575*FK575+AW575*FF575+AY575*FP575+AZ575*FU575+BA575*FZ575+BG575*GG575+BB575*GK575+BC575*GN575+BD575*GP575)</f>
        <v>#VALUE!</v>
      </c>
      <c r="BN575" s="453" t="e">
        <f>($AV575*FC575+$AX575*FJ575+$AW575*FE575+$AY575*FO575+$AZ575*FT575+$BA575*FY575+$BG575*GF575)/($AV575*FA575+BG575*GH575+BB575*GL575+BC575*GO575+BD575*GQ575+BA575*GA575)</f>
        <v>#VALUE!</v>
      </c>
      <c r="BO575" s="454" t="e">
        <f>SUMPRODUCT(AV575:BA575*GS575:GX575)/(GS575:GX575+(BB575+BC575+BD575)*GY575+BG575)</f>
        <v>#VALUE!</v>
      </c>
      <c r="BP575" s="454" t="e">
        <f>SUMPRODUCT(AV575:BA575*GS575:GX575)/(GS575:GX575+(BB575+BC575+BD575)*GY575+BG575)</f>
        <v>#VALUE!</v>
      </c>
      <c r="BQ575" s="454" t="e">
        <f>SUMPRODUCT(AV575:BA575*GS575:GX575)/(GS575:GX575+(BB575+BC575+BD575)*GY575+BG575)</f>
        <v>#VALUE!</v>
      </c>
      <c r="BR575" s="453" t="str">
        <f>IF(_tag_month_day!T565="","",_tag_month_day!T565)</f>
        <v/>
      </c>
      <c r="BS575" s="453" t="str">
        <f>IF(_tag_month_day!U565="","",_tag_month_day!U565)</f>
        <v/>
      </c>
      <c r="BT575" s="455" t="str">
        <f>IF(CK575="","",IF((CK575&gt;=BV575-0.12)*(CK575&lt;=BV575+0.12),"合格","不合格"))</f>
        <v/>
      </c>
      <c r="BU575" s="456" t="str">
        <f>IF(_tag_month_day!V565="","",_tag_month_day!V565)</f>
        <v/>
      </c>
      <c r="BV575" s="457" t="str">
        <f>IF(_tag_month_day!W565="","",_tag_month_day!W565)</f>
        <v/>
      </c>
      <c r="BW575" s="458" t="str">
        <f>IF(_tag_month_day!X565="","",_tag_month_day!X565)</f>
        <v/>
      </c>
      <c r="BX575" s="458" t="str">
        <f>IF(_tag_month_day!Y565="","",_tag_month_day!Y565)</f>
        <v/>
      </c>
      <c r="BY575" s="459">
        <f ca="1">L575</f>
        <v>43609.583333331968</v>
      </c>
      <c r="BZ575" s="460"/>
      <c r="CA575" s="4"/>
      <c r="CB575" s="424" t="str">
        <f>IF(_tag_month_day!Z565="","",_tag_month_day!Z565)</f>
        <v/>
      </c>
      <c r="CC575" s="424" t="str">
        <f>IF(_tag_month_day!AA565="","",_tag_month_day!AA565)</f>
        <v/>
      </c>
      <c r="CD575" s="424" t="str">
        <f>IF(_tag_month_day!AB565="","",_tag_month_day!AB565)</f>
        <v/>
      </c>
      <c r="CE575" s="424" t="str">
        <f>IF(_tag_month_day!AC565="","",_tag_month_day!AC565)</f>
        <v/>
      </c>
      <c r="CF575" s="424" t="str">
        <f>IF(_tag_month_day!AD565="","",_tag_month_day!AD565)</f>
        <v/>
      </c>
      <c r="CG575" s="424" t="str">
        <f>IF(_tag_month_day!AE565="","",_tag_month_day!AE565)</f>
        <v/>
      </c>
      <c r="CH575" s="424" t="str">
        <f>IF(_tag_month_day!AF565="","",_tag_month_day!AF565)</f>
        <v/>
      </c>
      <c r="CI575" s="424" t="str">
        <f>IF(_tag_month_day!AG565="","",_tag_month_day!AG565)</f>
        <v/>
      </c>
      <c r="CJ575" s="424" t="str">
        <f>IF(_tag_month_day!AH565="","",_tag_month_day!AH565)</f>
        <v/>
      </c>
      <c r="CK575" s="424" t="str">
        <f>IF(_tag_month_day!AI565="","",_tag_month_day!AI565)</f>
        <v/>
      </c>
      <c r="CL575" s="4" t="str">
        <f>IF(_tag_month_day!AJ565="","",_tag_month_day!AJ565)</f>
        <v/>
      </c>
      <c r="CM575" s="4" t="str">
        <f>IF(_tag_month_day!AK565="","",_tag_month_day!AK565)</f>
        <v/>
      </c>
      <c r="CN575" s="4" t="str">
        <f>IF(_tag_month_day!AL565="","",_tag_month_day!AL565)</f>
        <v/>
      </c>
      <c r="CO575" s="4" t="str">
        <f>IF(_tag_month_day!AM565="","",_tag_month_day!AM565)</f>
        <v/>
      </c>
      <c r="CP575" s="4" t="str">
        <f>IF(_tag_month_day!AN565="","",_tag_month_day!AN565)</f>
        <v/>
      </c>
      <c r="CQ575" s="4" t="str">
        <f>IF(_tag_month_day!AO565="","",_tag_month_day!AO565)</f>
        <v/>
      </c>
      <c r="CR575" s="462" t="str">
        <f>IF(_tag_month_day!AP565="","",_tag_month_day!AP565)</f>
        <v/>
      </c>
      <c r="CS575" s="463" t="str">
        <f>IF(_tag_month_day!AQ565="","",_tag_month_day!AQ565)</f>
        <v/>
      </c>
      <c r="CT575" s="4" t="str">
        <f>IF(_tag_month_day!AR565="","",_tag_month_day!AR565)</f>
        <v/>
      </c>
      <c r="CU575" s="464" t="e">
        <f>DU575/AJ575</f>
        <v>#VALUE!</v>
      </c>
      <c r="CV575" s="451" t="e">
        <f>BG575/BH575</f>
        <v>#VALUE!</v>
      </c>
      <c r="CW575" s="465" t="e">
        <f>AJ575*(1-CV575)*CU575*AF575</f>
        <v>#VALUE!</v>
      </c>
      <c r="CX575" s="465" t="e">
        <f>CW575*94%</f>
        <v>#VALUE!</v>
      </c>
      <c r="CY575" s="466" t="e">
        <f>IF(CX575=0,0,DS575/(DS575+CX575))</f>
        <v>#VALUE!</v>
      </c>
      <c r="CZ575" s="465" t="e">
        <f>$AJ575*EF575</f>
        <v>#VALUE!</v>
      </c>
      <c r="DA575" s="465" t="e">
        <f>$AJ575*EG575</f>
        <v>#VALUE!</v>
      </c>
      <c r="DB575" s="465" t="e">
        <f>$AJ575*EH575</f>
        <v>#VALUE!</v>
      </c>
      <c r="DC575" s="465" t="e">
        <f>$AJ575*EI575</f>
        <v>#VALUE!</v>
      </c>
      <c r="DD575" s="465" t="e">
        <f>$AJ575*EJ575</f>
        <v>#VALUE!</v>
      </c>
      <c r="DE575" s="465" t="e">
        <f>$AJ575*EK575</f>
        <v>#VALUE!</v>
      </c>
      <c r="DF575" s="465" t="e">
        <f>$AJ575*EL575</f>
        <v>#VALUE!</v>
      </c>
      <c r="DG575" s="465" t="e">
        <f>$AJ575*EM575</f>
        <v>#VALUE!</v>
      </c>
      <c r="DH575" s="465" t="e">
        <f>$AJ575*EN575</f>
        <v>#VALUE!</v>
      </c>
      <c r="DI575" s="465" t="e">
        <f>$AJ575*EO575</f>
        <v>#VALUE!</v>
      </c>
      <c r="DJ575" s="465" t="e">
        <f>CZ575*(1-EP575)</f>
        <v>#VALUE!</v>
      </c>
      <c r="DK575" s="465" t="e">
        <f>DA575*(1-ER575)</f>
        <v>#VALUE!</v>
      </c>
      <c r="DL575" s="465" t="e">
        <f>DB575*(1-EQ575)</f>
        <v>#VALUE!</v>
      </c>
      <c r="DM575" s="465" t="e">
        <f>DC575*(1-ES575)</f>
        <v>#VALUE!</v>
      </c>
      <c r="DN575" s="465" t="e">
        <f>DD575*(1-ET575)</f>
        <v>#VALUE!</v>
      </c>
      <c r="DO575" s="465" t="e">
        <f>DE575</f>
        <v>#VALUE!</v>
      </c>
      <c r="DP575" s="465" t="e">
        <f>DF575*(1-EU575)</f>
        <v>#VALUE!</v>
      </c>
      <c r="DQ575" s="465" t="e">
        <f>DG575*(1-EV575)</f>
        <v>#VALUE!</v>
      </c>
      <c r="DR575" s="465" t="e">
        <f>DH575*(1-EW575)</f>
        <v>#VALUE!</v>
      </c>
      <c r="DS575" s="465" t="e">
        <f>DI575</f>
        <v>#VALUE!</v>
      </c>
      <c r="DT575" s="465" t="e">
        <f>SUM(DJ575:DS575)</f>
        <v>#VALUE!</v>
      </c>
      <c r="DU575" s="465" t="e">
        <f>(GS575:GX575)+(DP575+DQ575+DR575)*GY575+DS575</f>
        <v>#VALUE!</v>
      </c>
      <c r="DV575" s="451" t="e">
        <f>AV575/$BH575/(1-EP575)</f>
        <v>#VALUE!</v>
      </c>
      <c r="DW575" s="451" t="e">
        <f>AW575/$BH575/(1-ER575)</f>
        <v>#VALUE!</v>
      </c>
      <c r="DX575" s="451" t="e">
        <f>AX575/$BH575/(1-EQ575)</f>
        <v>#VALUE!</v>
      </c>
      <c r="DY575" s="451" t="e">
        <f>AY575/$BH575/(1-ES575)</f>
        <v>#VALUE!</v>
      </c>
      <c r="DZ575" s="451" t="e">
        <f>AZ575/$BH575/(1-ET575)</f>
        <v>#VALUE!</v>
      </c>
      <c r="EA575" s="451" t="e">
        <f>BA575/$BH575/(1-AX575)</f>
        <v>#VALUE!</v>
      </c>
      <c r="EB575" s="451" t="e">
        <f>BB575/$BH575/(1-EU575)</f>
        <v>#VALUE!</v>
      </c>
      <c r="EC575" s="451" t="e">
        <f>BC575/$BH575/(1-EV575)</f>
        <v>#VALUE!</v>
      </c>
      <c r="ED575" s="451" t="e">
        <f>BD575/$BH575/(1-EW575)</f>
        <v>#VALUE!</v>
      </c>
      <c r="EE575" s="451" t="e">
        <f>BG575/BH575</f>
        <v>#VALUE!</v>
      </c>
      <c r="EF575" s="451" t="e">
        <f>DV575/SUM($DV575:$EE575)</f>
        <v>#VALUE!</v>
      </c>
      <c r="EG575" s="451" t="e">
        <f>DW575/SUM($DV575:$EE575)</f>
        <v>#VALUE!</v>
      </c>
      <c r="EH575" s="451" t="e">
        <f>DX575/SUM($DV575:$EE575)</f>
        <v>#VALUE!</v>
      </c>
      <c r="EI575" s="451" t="e">
        <f>DY575/SUM($DV575:$EE575)</f>
        <v>#VALUE!</v>
      </c>
      <c r="EJ575" s="451" t="e">
        <f>DZ575/SUM($DV575:$EE575)</f>
        <v>#VALUE!</v>
      </c>
      <c r="EK575" s="451" t="e">
        <f>EA575/SUM($DV575:$EE575)</f>
        <v>#VALUE!</v>
      </c>
      <c r="EL575" s="451" t="e">
        <f>EB575/SUM($DV575:$EE575)</f>
        <v>#VALUE!</v>
      </c>
      <c r="EM575" s="451" t="e">
        <f>EC575/SUM($DV575:$EE575)</f>
        <v>#VALUE!</v>
      </c>
      <c r="EN575" s="451" t="e">
        <f>ED575/SUM($DV575:$EE575)</f>
        <v>#VALUE!</v>
      </c>
      <c r="EO575" s="451" t="e">
        <f>EE575/SUM($DV575:$EE575)</f>
        <v>#VALUE!</v>
      </c>
      <c r="EP575" s="450">
        <f>EP574</f>
        <v>0.080000000000000002</v>
      </c>
      <c r="EQ575" s="450">
        <f>EQ574</f>
        <v>0.014999999999999999</v>
      </c>
      <c r="ER575" s="450">
        <f>ER574</f>
        <v>0.014999999999999999</v>
      </c>
      <c r="ES575" s="450">
        <f>ES574</f>
        <v>0.014999999999999999</v>
      </c>
      <c r="ET575" s="450">
        <f>ET574</f>
        <v>0.014999999999999999</v>
      </c>
      <c r="EU575" s="450">
        <f>EU574</f>
        <v>0.089999999999999997</v>
      </c>
      <c r="EV575" s="450">
        <f>EV574</f>
        <v>0.089999999999999997</v>
      </c>
      <c r="EW575" s="450">
        <f>EW574</f>
        <v>0.089999999999999997</v>
      </c>
      <c r="EX575" s="431" t="str">
        <f>IF(_tag_month_day!AS565="","",_tag_month_day!AS565/100)</f>
        <v/>
      </c>
      <c r="EY575" s="431" t="str">
        <f>IF(_tag_month_day!AT565="","",_tag_month_day!AT565/100)</f>
        <v/>
      </c>
      <c r="EZ575" s="431" t="str">
        <f>IF(_tag_month_day!AU565="","",_tag_month_day!AU565/100)</f>
        <v/>
      </c>
      <c r="FA575" s="431" t="str">
        <f>IF(_tag_month_day!AV565="","",_tag_month_day!AV565/100)</f>
        <v/>
      </c>
      <c r="FB575" s="431" t="str">
        <f>IF(_tag_month_day!AW565="","",_tag_month_day!AW565/100)</f>
        <v/>
      </c>
      <c r="FC575" s="431" t="str">
        <f>IF(_tag_month_day!AX565="","",_tag_month_day!AX565/100)</f>
        <v/>
      </c>
      <c r="FD575" s="449" t="str">
        <f>IF(_tag_month_day!AY565="","",_tag_month_day!AY565/100)</f>
        <v/>
      </c>
      <c r="FE575" s="449" t="str">
        <f>IF(_tag_month_day!AZ565="","",_tag_month_day!AZ565/100)</f>
        <v/>
      </c>
      <c r="FF575" s="449" t="str">
        <f>IF(_tag_month_day!BA565="","",_tag_month_day!BA565/100)</f>
        <v/>
      </c>
      <c r="FG575" s="449" t="str">
        <f>IF(_tag_month_day!BB565="","",_tag_month_day!BB565/100)</f>
        <v/>
      </c>
      <c r="FH575" s="467" t="str">
        <f>IF(_tag_month_day!BC565="","",_tag_month_day!BC565/100)</f>
        <v/>
      </c>
      <c r="FI575" s="449">
        <f>FI574</f>
        <v>0.40999999999999998</v>
      </c>
      <c r="FJ575" s="449">
        <f>FJ574</f>
        <v>0.11</v>
      </c>
      <c r="FK575" s="449">
        <f>FK574</f>
        <v>0.014999999999999999</v>
      </c>
      <c r="FL575" s="449">
        <f>FL574</f>
        <v>0</v>
      </c>
      <c r="FM575" s="467">
        <f>FM574</f>
        <v>0.0001</v>
      </c>
      <c r="FN575" s="449">
        <f>FN574</f>
        <v>0.32000000000000001</v>
      </c>
      <c r="FO575" s="449">
        <f>FO574</f>
        <v>0.20000000000000001</v>
      </c>
      <c r="FP575" s="449">
        <f>FP574</f>
        <v>0.01</v>
      </c>
      <c r="FQ575" s="449">
        <f>FQ574</f>
        <v>0</v>
      </c>
      <c r="FR575" s="467">
        <f>FR574</f>
        <v>0.0001</v>
      </c>
      <c r="FS575" s="449" t="str">
        <f>IF(_tag_month_day!BD565="","",_tag_month_day!BD565/100)</f>
        <v/>
      </c>
      <c r="FT575" s="449" t="str">
        <f>IF(_tag_month_day!BE565="","",_tag_month_day!BE565/100)</f>
        <v/>
      </c>
      <c r="FU575" s="449" t="str">
        <f>IF(_tag_month_day!BF565="","",_tag_month_day!BF565/100)</f>
        <v/>
      </c>
      <c r="FV575" s="449" t="str">
        <f>IF(_tag_month_day!BG565="","",_tag_month_day!BG565/100)</f>
        <v/>
      </c>
      <c r="FW575" s="467" t="str">
        <f>IF(_tag_month_day!BH565="","",_tag_month_day!BH565/100)</f>
        <v/>
      </c>
      <c r="FX575" s="449" t="str">
        <f>IF(_tag_month_day!BI565="","",_tag_month_day!BI565/100)</f>
        <v/>
      </c>
      <c r="FY575" s="449" t="str">
        <f>IF(_tag_month_day!BJ565="","",_tag_month_day!BJ565/100)</f>
        <v/>
      </c>
      <c r="FZ575" s="468" t="str">
        <f>IF(_tag_month_day!BK565="","",_tag_month_day!BK565/100)</f>
        <v/>
      </c>
      <c r="GA575" s="449" t="str">
        <f>IF(_tag_month_day!BL565="","",_tag_month_day!BL565/100)</f>
        <v/>
      </c>
      <c r="GB575" s="467" t="str">
        <f>IF(_tag_month_day!BM565="","",_tag_month_day!BM565/100)</f>
        <v/>
      </c>
      <c r="GC575" s="431" t="str">
        <f>IF(_tag_month_day!BN565="","",_tag_month_day!BN565/100)</f>
        <v/>
      </c>
      <c r="GD575" s="431" t="str">
        <f>IF(_tag_month_day!BO565="","",_tag_month_day!BO565/100)</f>
        <v/>
      </c>
      <c r="GE575" s="431" t="str">
        <f>IF(_tag_month_day!BP565="","",_tag_month_day!BP565/100)</f>
        <v/>
      </c>
      <c r="GF575" s="431" t="str">
        <f>IF(_tag_month_day!BQ565="","",_tag_month_day!BQ565/100)</f>
        <v/>
      </c>
      <c r="GG575" s="431" t="str">
        <f>IF(_tag_month_day!BR565="","",_tag_month_day!BR565/100)</f>
        <v/>
      </c>
      <c r="GH575" s="431" t="str">
        <f>IF(_tag_month_day!BS565="","",_tag_month_day!BS565/100)</f>
        <v/>
      </c>
      <c r="GI575" s="467" t="str">
        <f>IF(_tag_month_day!BT565="","",_tag_month_day!BT565/100)</f>
        <v/>
      </c>
      <c r="GJ575" s="469" t="str">
        <f>IF(_tag_month_day!BU565="","",_tag_month_day!BU565/100)</f>
        <v/>
      </c>
      <c r="GK575" s="470">
        <f>GK574</f>
        <v>0.070000000000000007</v>
      </c>
      <c r="GL575" s="470">
        <f>GL574</f>
        <v>0.029999999999999999</v>
      </c>
      <c r="GM575" s="471" t="str">
        <f>IF(_tag_month_day!BX565="","",_tag_month_day!BX565/100)</f>
        <v/>
      </c>
      <c r="GN575" s="470">
        <f>GN574</f>
        <v>0.070000000000000007</v>
      </c>
      <c r="GO575" s="470">
        <f>GO574</f>
        <v>0.029999999999999999</v>
      </c>
      <c r="GP575" s="470">
        <f>GP574</f>
        <v>0.089999999999999997</v>
      </c>
      <c r="GQ575" s="470">
        <f>GQ574</f>
        <v>0.029999999999999999</v>
      </c>
      <c r="GR575" s="471" t="str">
        <f>IF(_tag_month_day!CA565="","",_tag_month_day!CA565/100)</f>
        <v/>
      </c>
      <c r="GS575" s="472">
        <f>GS574</f>
        <v>0.95299999999999996</v>
      </c>
      <c r="GT575" s="472">
        <f>GT574</f>
        <v>0.55000000000000004</v>
      </c>
      <c r="GU575" s="472">
        <f>GU574</f>
        <v>0.55000000000000004</v>
      </c>
      <c r="GV575" s="472">
        <f>GV574</f>
        <v>0.55000000000000004</v>
      </c>
      <c r="GW575" s="472">
        <f>GW574</f>
        <v>0.5</v>
      </c>
      <c r="GX575" s="472">
        <f>GX574</f>
        <v>0.93500000000000005</v>
      </c>
      <c r="GY575" s="472">
        <f>GY574</f>
        <v>0.14999999999999999</v>
      </c>
      <c r="GZ575" s="472">
        <f>GZ574</f>
        <v>1</v>
      </c>
      <c r="HA575" s="474">
        <f>HA574</f>
        <v>0.047</v>
      </c>
      <c r="HB575" s="474">
        <f>HB574</f>
        <v>0.45000000000000001</v>
      </c>
      <c r="HC575" s="474">
        <f>HC574</f>
        <v>0.45000000000000001</v>
      </c>
      <c r="HD575" s="474">
        <f>HD574</f>
        <v>0.45000000000000001</v>
      </c>
      <c r="HE575" s="474">
        <f>HE574</f>
        <v>0.5</v>
      </c>
      <c r="HF575" s="474">
        <f>HF574</f>
        <v>0.065000000000000002</v>
      </c>
      <c r="HG575" s="474">
        <f>HG574</f>
        <v>0.84999999999999998</v>
      </c>
      <c r="HH575" s="474">
        <f>HH574</f>
        <v>0</v>
      </c>
      <c r="HI575" s="10">
        <f>IF(BZ575&lt;&gt;"",CK575-BV575,0)</f>
        <v>0</v>
      </c>
      <c r="HJ575" s="10" t="e">
        <f>IF(AJ575&gt;0,AH575-AJ575,0)</f>
        <v>#VALUE!</v>
      </c>
      <c r="HK575" s="466">
        <f>HK574</f>
        <v>0.84999999999999998</v>
      </c>
      <c r="HL575" s="424">
        <f>HL574</f>
        <v>550000</v>
      </c>
      <c r="HM575" s="424">
        <f>HM574</f>
        <v>480000</v>
      </c>
      <c r="HN575" s="465" t="e">
        <f>(DJ575*EZ575+DK575*FH575+DL575*FM575+DM575*FR575+DN575*FW575+DO575*GB575+DS575*GI575+DP575*GM575+DR575*GR575)*1000*2</f>
        <v>#VALUE!</v>
      </c>
      <c r="HO575" s="465" t="e">
        <f>HN575*HK575*$HO$2/HL575*1000000</f>
        <v>#VALUE!</v>
      </c>
      <c r="HP575" s="465" t="e">
        <f>HN575*HK575*$HP$2/HM575*1000000</f>
        <v>#VALUE!</v>
      </c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</row>
    <row customFormat="1" r="576" s="0">
      <c r="A576" s="420">
        <v>565</v>
      </c>
      <c r="B576" s="421">
        <f ca="1">IF(D576=D575,B575,IF(D576="夜班",B575+1,B575))</f>
        <v>43609</v>
      </c>
      <c r="C576" s="422">
        <f>C575</f>
        <v>0.041666666666666699</v>
      </c>
      <c r="D576" s="10" t="str">
        <f ca="1">IF(HOUR(G576)&lt;8,"夜班",IF(HOUR(G576)&lt;16,"白班",IF(HOUR(G576)&lt;24,"中班",0)))</f>
        <v>白班</v>
      </c>
      <c r="E576" s="10" t="e">
        <f ca="1">IF(F576=1,"甲",IF(F576=2,"乙",IF(F576=3,"丙",IF(F576=4,"丁",""))))</f>
        <v>#REF!</v>
      </c>
      <c r="F576" s="10" t="e">
        <f ca="1">SUMPRODUCT((成本日报!$A$3:$A$95=计划!B576)*(成本日报!$B$3:$B$95=计划!$D576),成本日报!$C$3:$C$95)</f>
        <v>#REF!</v>
      </c>
      <c r="G576" s="423">
        <f ca="1">G575+C575</f>
        <v>43609.499999998632</v>
      </c>
      <c r="H576" s="423">
        <f ca="1">$G576+$C576/60*10+$C576*0</f>
        <v>43609.506944443077</v>
      </c>
      <c r="I576" s="423">
        <f ca="1">$G576+$C576/60*18+$C576*0</f>
        <v>43609.512499998629</v>
      </c>
      <c r="J576" s="423">
        <f ca="1">$G576+$C576/60*0+$C576*1</f>
        <v>43609.541666665296</v>
      </c>
      <c r="K576" s="423">
        <f ca="1">$G576+$C576/60*30+$C576*2</f>
        <v>43609.604166665304</v>
      </c>
      <c r="L576" s="423">
        <f ca="1">$G576+$C576/60*0+$C576*3</f>
        <v>43609.624999998632</v>
      </c>
      <c r="M576" s="424" t="str">
        <f>IF(_tag_month_day!A566="","",_tag_month_day!A566)</f>
        <v/>
      </c>
      <c r="N576" s="424" t="str">
        <f>IF(_tag_month_day!B566="","",_tag_month_day!B566)</f>
        <v/>
      </c>
      <c r="O576" s="425" t="e">
        <f>IF(M576+N576=0,"",M576+N576)</f>
        <v>#VALUE!</v>
      </c>
      <c r="P576" s="424" t="str">
        <f>IF(_tag_month_day!C566="","",_tag_month_day!C566)</f>
        <v/>
      </c>
      <c r="Q576" s="424" t="str">
        <f>IF(_tag_month_day!D566="","",_tag_month_day!D566)</f>
        <v/>
      </c>
      <c r="R576" s="426" t="str">
        <f>IF(_tag_month_day!CB566="","",_tag_month_day!CB566/100)</f>
        <v/>
      </c>
      <c r="S576" s="427" t="str">
        <f>IF(_tag_month_day!E566="","",_tag_month_day!E566)</f>
        <v/>
      </c>
      <c r="T576" s="427" t="str">
        <f>IF(_tag_month_day!F566="","",_tag_month_day!F566)</f>
        <v/>
      </c>
      <c r="U576" s="428" t="e">
        <f>S576+T576</f>
        <v>#VALUE!</v>
      </c>
      <c r="V576" s="429" t="e">
        <f>U576/AJ576</f>
        <v>#VALUE!</v>
      </c>
      <c r="W576" s="430" t="str">
        <f>IF(_jhy_month_day!A566="","",_jhy_month_day!A566)</f>
        <v/>
      </c>
      <c r="X576" s="431" t="str">
        <f>IF(_jhy_month_day!B566="","",_jhy_month_day!B566/100)</f>
        <v/>
      </c>
      <c r="Y576" s="431" t="str">
        <f>IF(_jhy_month_day!C566="","",_jhy_month_day!C566/100)</f>
        <v/>
      </c>
      <c r="Z576" s="432">
        <f>Z572+1</f>
        <v>142</v>
      </c>
      <c r="AA576" s="433" t="str">
        <f>IF(_tag_month_day!G566="","",_tag_month_day!G566/100)</f>
        <v/>
      </c>
      <c r="AB576" s="433" t="str">
        <f>IF(_tag_month_day!H566="","",_tag_month_day!H566/100)</f>
        <v/>
      </c>
      <c r="AC576" s="434">
        <f>IF(X576="",AC575,BK576*($AV575*X576+$AW575*FD575+$AX575*FI575+$AY575*FN575+$AZ575*FS575+$BA575*FX575+$BG575*GE575)/(AV575*Y576+AX575*FK575+AW575*FF575+AY575*FP575+AZ575*FU575+BA575*FZ575+BG575*GG575+BB575*GK575+BC575*GN575+BD575*GP575))</f>
        <v>1.59963432013121</v>
      </c>
      <c r="AD576" s="435" t="str">
        <f>IF(AC576=AC575,"",AC576-AC575)</f>
        <v/>
      </c>
      <c r="AE576" s="436" t="str">
        <f>IF(1-AF576=0,"",(1-AF576))</f>
        <v/>
      </c>
      <c r="AF576" s="437">
        <v>1</v>
      </c>
      <c r="AG576" s="10" t="str">
        <f>AG575</f>
        <v>9A3</v>
      </c>
      <c r="AH576" s="438" t="str">
        <f>AH575</f>
        <v/>
      </c>
      <c r="AI576" s="424"/>
      <c r="AJ576" s="10" t="str">
        <f>IF(_tag_month_day!I566="","",_tag_month_day!I566)</f>
        <v/>
      </c>
      <c r="AK576" s="440"/>
      <c r="AL576" s="440"/>
      <c r="AM576" s="440"/>
      <c r="AN576" s="441">
        <f>AN575</f>
        <v>2</v>
      </c>
      <c r="AO576" s="441">
        <f>AO575</f>
        <v>8</v>
      </c>
      <c r="AP576" s="442" t="e">
        <f>(IF(AN576=0,AS575,AS575*(1+AO576/AN576)/(AR576+AO576/AN576)))+AT576</f>
        <v>#VALUE!</v>
      </c>
      <c r="AQ576" s="443" t="str">
        <f>IF(_tag_month_day!J566="","",_tag_month_day!J566/100)</f>
        <v/>
      </c>
      <c r="AR576" s="444">
        <f>AR575</f>
        <v>1.3</v>
      </c>
      <c r="AS576" s="445" t="e">
        <f>AQ576*(AN576*AR576+AO576)/(AN576+AO576)</f>
        <v>#VALUE!</v>
      </c>
      <c r="AT576" s="445" t="e">
        <f>(SUM(BE576:BF576)-SUM(BE575:BF575))*0.05</f>
        <v>#VALUE!</v>
      </c>
      <c r="AU576" s="446" t="str">
        <f>IF(_tag_month_day!CC566="","",IF(_tag_month_day!CC566&gt;0,_tag_month_day!CD566,_tag_month_day!CE566))</f>
        <v/>
      </c>
      <c r="AV576" s="447" t="str">
        <f>IF(_tag_month_day!L566="","",_tag_month_day!L566/100)</f>
        <v/>
      </c>
      <c r="AW576" s="431">
        <f>AW575</f>
        <v>0</v>
      </c>
      <c r="AX576" s="431">
        <f>AX575</f>
        <v>0</v>
      </c>
      <c r="AY576" s="431" t="str">
        <f>IF(_tag_month_day!M566="","",_tag_month_day!M566/100)</f>
        <v/>
      </c>
      <c r="AZ576" s="431" t="str">
        <f>IF(_tag_month_day!N566="","",_tag_month_day!N566/100)</f>
        <v/>
      </c>
      <c r="BA576" s="431" t="str">
        <f>IF(_tag_month_day!O566="","",_tag_month_day!O566/100)</f>
        <v/>
      </c>
      <c r="BB576" s="448" t="str">
        <f>IF(_tag_month_day!P566="","",_tag_month_day!P566/100)</f>
        <v/>
      </c>
      <c r="BC576" s="448">
        <f>BC575</f>
        <v>0</v>
      </c>
      <c r="BD576" s="448" t="str">
        <f>IF(_tag_month_day!Q566="","",_tag_month_day!Q566/100)</f>
        <v/>
      </c>
      <c r="BE576" s="449" t="str">
        <f>IF(_tag_month_day!R566="","",_tag_month_day!R566/100)</f>
        <v/>
      </c>
      <c r="BF576" s="388" t="e">
        <f>(AU576*(100+BE576*100))/(AJ576-AU576)/100</f>
        <v>#VALUE!</v>
      </c>
      <c r="BG576" s="450" t="e">
        <f>BE576+BF576</f>
        <v>#VALUE!</v>
      </c>
      <c r="BH576" s="451" t="e">
        <f>SUM(AV576:BF576)</f>
        <v>#VALUE!</v>
      </c>
      <c r="BI576" s="452" t="e">
        <f>IF(CX576=0,BI575,(DK576*查询!$R$5+DL576*查询!$Q$5+DM576*查询!$N$5+DN576*查询!$O$5+DO576*查询!$P$5)*AF576/CX576)</f>
        <v>#VALUE!</v>
      </c>
      <c r="BJ576" s="452" t="e">
        <f>IF(CX576=0,BJ575,(DP576*查询!$S$5+DQ576*查询!$T$5+DR576*查询!$U$5)*AF576/CX576)</f>
        <v>#VALUE!</v>
      </c>
      <c r="BK576" s="452">
        <f>BK575</f>
        <v>1</v>
      </c>
      <c r="BL576" s="453" t="e">
        <f>SUMPRODUCT((AV576:BA576)*(GS576:GX576))/((GS576:GX576)+SUM(BB576:BD576)*GY576+BG576*GZ576)</f>
        <v>#VALUE!</v>
      </c>
      <c r="BM576" s="453" t="e">
        <f>BK576*($AV576*FB576+$AW576*FD576+$AX576*FI576+$AY576*FN576+$AZ576*FS576+$BA576*FX576+$BG576*GE576)/(AV576*EY576+AX576*FK576+AW576*FF576+AY576*FP576+AZ576*FU576+BA576*FZ576+BG576*GG576+BB576*GK576+BC576*GN576+BD576*GP576)</f>
        <v>#VALUE!</v>
      </c>
      <c r="BN576" s="453" t="e">
        <f>($AV576*FC576+$AX576*FJ576+$AW576*FE576+$AY576*FO576+$AZ576*FT576+$BA576*FY576+$BG576*GF576)/($AV576*FA576+BG576*GH576+BB576*GL576+BC576*GO576+BD576*GQ576+BA576*GA576)</f>
        <v>#VALUE!</v>
      </c>
      <c r="BO576" s="454" t="e">
        <f>SUMPRODUCT(AV576:BA576*GS576:GX576)/(GS576:GX576+(BB576+BC576+BD576)*GY576+BG576)</f>
        <v>#VALUE!</v>
      </c>
      <c r="BP576" s="454" t="e">
        <f>SUMPRODUCT(AV576:BA576*GS576:GX576)/(GS576:GX576+(BB576+BC576+BD576)*GY576+BG576)</f>
        <v>#VALUE!</v>
      </c>
      <c r="BQ576" s="454" t="e">
        <f>SUMPRODUCT(AV576:BA576*GS576:GX576)/(GS576:GX576+(BB576+BC576+BD576)*GY576+BG576)</f>
        <v>#VALUE!</v>
      </c>
      <c r="BR576" s="453" t="str">
        <f>IF(_tag_month_day!T566="","",_tag_month_day!T566)</f>
        <v/>
      </c>
      <c r="BS576" s="453" t="str">
        <f>IF(_tag_month_day!U566="","",_tag_month_day!U566)</f>
        <v/>
      </c>
      <c r="BT576" s="455" t="str">
        <f>IF(CK576="","",IF((CK576&gt;=BV576-0.12)*(CK576&lt;=BV576+0.12),"合格","不合格"))</f>
        <v/>
      </c>
      <c r="BU576" s="456" t="str">
        <f>IF(_tag_month_day!V566="","",_tag_month_day!V566)</f>
        <v/>
      </c>
      <c r="BV576" s="457" t="str">
        <f>IF(_tag_month_day!W566="","",_tag_month_day!W566)</f>
        <v/>
      </c>
      <c r="BW576" s="458" t="str">
        <f>IF(_tag_month_day!X566="","",_tag_month_day!X566)</f>
        <v/>
      </c>
      <c r="BX576" s="458" t="str">
        <f>IF(_tag_month_day!Y566="","",_tag_month_day!Y566)</f>
        <v/>
      </c>
      <c r="BY576" s="459">
        <f ca="1">L576</f>
        <v>43609.624999998632</v>
      </c>
      <c r="BZ576" s="460"/>
      <c r="CA576" s="4"/>
      <c r="CB576" s="424" t="str">
        <f>IF(_tag_month_day!Z566="","",_tag_month_day!Z566)</f>
        <v/>
      </c>
      <c r="CC576" s="424" t="str">
        <f>IF(_tag_month_day!AA566="","",_tag_month_day!AA566)</f>
        <v/>
      </c>
      <c r="CD576" s="424" t="str">
        <f>IF(_tag_month_day!AB566="","",_tag_month_day!AB566)</f>
        <v/>
      </c>
      <c r="CE576" s="424" t="str">
        <f>IF(_tag_month_day!AC566="","",_tag_month_day!AC566)</f>
        <v/>
      </c>
      <c r="CF576" s="424" t="str">
        <f>IF(_tag_month_day!AD566="","",_tag_month_day!AD566)</f>
        <v/>
      </c>
      <c r="CG576" s="424" t="str">
        <f>IF(_tag_month_day!AE566="","",_tag_month_day!AE566)</f>
        <v/>
      </c>
      <c r="CH576" s="424" t="str">
        <f>IF(_tag_month_day!AF566="","",_tag_month_day!AF566)</f>
        <v/>
      </c>
      <c r="CI576" s="424" t="str">
        <f>IF(_tag_month_day!AG566="","",_tag_month_day!AG566)</f>
        <v/>
      </c>
      <c r="CJ576" s="424" t="str">
        <f>IF(_tag_month_day!AH566="","",_tag_month_day!AH566)</f>
        <v/>
      </c>
      <c r="CK576" s="424" t="str">
        <f>IF(_tag_month_day!AI566="","",_tag_month_day!AI566)</f>
        <v/>
      </c>
      <c r="CL576" s="4" t="str">
        <f>IF(_tag_month_day!AJ566="","",_tag_month_day!AJ566)</f>
        <v/>
      </c>
      <c r="CM576" s="4" t="str">
        <f>IF(_tag_month_day!AK566="","",_tag_month_day!AK566)</f>
        <v/>
      </c>
      <c r="CN576" s="4" t="str">
        <f>IF(_tag_month_day!AL566="","",_tag_month_day!AL566)</f>
        <v/>
      </c>
      <c r="CO576" s="4" t="str">
        <f>IF(_tag_month_day!AM566="","",_tag_month_day!AM566)</f>
        <v/>
      </c>
      <c r="CP576" s="4" t="str">
        <f>IF(_tag_month_day!AN566="","",_tag_month_day!AN566)</f>
        <v/>
      </c>
      <c r="CQ576" s="4" t="str">
        <f>IF(_tag_month_day!AO566="","",_tag_month_day!AO566)</f>
        <v/>
      </c>
      <c r="CR576" s="462" t="str">
        <f>IF(_tag_month_day!AP566="","",_tag_month_day!AP566)</f>
        <v/>
      </c>
      <c r="CS576" s="463" t="str">
        <f>IF(_tag_month_day!AQ566="","",_tag_month_day!AQ566)</f>
        <v/>
      </c>
      <c r="CT576" s="4" t="str">
        <f>IF(_tag_month_day!AR566="","",_tag_month_day!AR566)</f>
        <v/>
      </c>
      <c r="CU576" s="464" t="e">
        <f>DU576/AJ576</f>
        <v>#VALUE!</v>
      </c>
      <c r="CV576" s="451" t="e">
        <f>BG576/BH576</f>
        <v>#VALUE!</v>
      </c>
      <c r="CW576" s="465" t="e">
        <f>AJ576*(1-CV576)*CU576*AF576</f>
        <v>#VALUE!</v>
      </c>
      <c r="CX576" s="465" t="e">
        <f>CW576*94%</f>
        <v>#VALUE!</v>
      </c>
      <c r="CY576" s="466" t="e">
        <f>IF(CX576=0,0,DS576/(DS576+CX576))</f>
        <v>#VALUE!</v>
      </c>
      <c r="CZ576" s="465" t="e">
        <f>$AJ576*EF576</f>
        <v>#VALUE!</v>
      </c>
      <c r="DA576" s="465" t="e">
        <f>$AJ576*EG576</f>
        <v>#VALUE!</v>
      </c>
      <c r="DB576" s="465" t="e">
        <f>$AJ576*EH576</f>
        <v>#VALUE!</v>
      </c>
      <c r="DC576" s="465" t="e">
        <f>$AJ576*EI576</f>
        <v>#VALUE!</v>
      </c>
      <c r="DD576" s="465" t="e">
        <f>$AJ576*EJ576</f>
        <v>#VALUE!</v>
      </c>
      <c r="DE576" s="465" t="e">
        <f>$AJ576*EK576</f>
        <v>#VALUE!</v>
      </c>
      <c r="DF576" s="465" t="e">
        <f>$AJ576*EL576</f>
        <v>#VALUE!</v>
      </c>
      <c r="DG576" s="465" t="e">
        <f>$AJ576*EM576</f>
        <v>#VALUE!</v>
      </c>
      <c r="DH576" s="465" t="e">
        <f>$AJ576*EN576</f>
        <v>#VALUE!</v>
      </c>
      <c r="DI576" s="465" t="e">
        <f>$AJ576*EO576</f>
        <v>#VALUE!</v>
      </c>
      <c r="DJ576" s="465" t="e">
        <f>CZ576*(1-EP576)</f>
        <v>#VALUE!</v>
      </c>
      <c r="DK576" s="465" t="e">
        <f>DA576*(1-ER576)</f>
        <v>#VALUE!</v>
      </c>
      <c r="DL576" s="465" t="e">
        <f>DB576*(1-EQ576)</f>
        <v>#VALUE!</v>
      </c>
      <c r="DM576" s="465" t="e">
        <f>DC576*(1-ES576)</f>
        <v>#VALUE!</v>
      </c>
      <c r="DN576" s="465" t="e">
        <f>DD576*(1-ET576)</f>
        <v>#VALUE!</v>
      </c>
      <c r="DO576" s="465" t="e">
        <f>DE576</f>
        <v>#VALUE!</v>
      </c>
      <c r="DP576" s="465" t="e">
        <f>DF576*(1-EU576)</f>
        <v>#VALUE!</v>
      </c>
      <c r="DQ576" s="465" t="e">
        <f>DG576*(1-EV576)</f>
        <v>#VALUE!</v>
      </c>
      <c r="DR576" s="465" t="e">
        <f>DH576*(1-EW576)</f>
        <v>#VALUE!</v>
      </c>
      <c r="DS576" s="465" t="e">
        <f>DI576</f>
        <v>#VALUE!</v>
      </c>
      <c r="DT576" s="465" t="e">
        <f>SUM(DJ576:DS576)</f>
        <v>#VALUE!</v>
      </c>
      <c r="DU576" s="465" t="e">
        <f>(GS576:GX576)+(DP576+DQ576+DR576)*GY576+DS576</f>
        <v>#VALUE!</v>
      </c>
      <c r="DV576" s="451" t="e">
        <f>AV576/$BH576/(1-EP576)</f>
        <v>#VALUE!</v>
      </c>
      <c r="DW576" s="451" t="e">
        <f>AW576/$BH576/(1-ER576)</f>
        <v>#VALUE!</v>
      </c>
      <c r="DX576" s="451" t="e">
        <f>AX576/$BH576/(1-EQ576)</f>
        <v>#VALUE!</v>
      </c>
      <c r="DY576" s="451" t="e">
        <f>AY576/$BH576/(1-ES576)</f>
        <v>#VALUE!</v>
      </c>
      <c r="DZ576" s="451" t="e">
        <f>AZ576/$BH576/(1-ET576)</f>
        <v>#VALUE!</v>
      </c>
      <c r="EA576" s="451" t="e">
        <f>BA576/$BH576/(1-AX576)</f>
        <v>#VALUE!</v>
      </c>
      <c r="EB576" s="451" t="e">
        <f>BB576/$BH576/(1-EU576)</f>
        <v>#VALUE!</v>
      </c>
      <c r="EC576" s="451" t="e">
        <f>BC576/$BH576/(1-EV576)</f>
        <v>#VALUE!</v>
      </c>
      <c r="ED576" s="451" t="e">
        <f>BD576/$BH576/(1-EW576)</f>
        <v>#VALUE!</v>
      </c>
      <c r="EE576" s="451" t="e">
        <f>BG576/BH576</f>
        <v>#VALUE!</v>
      </c>
      <c r="EF576" s="451" t="e">
        <f>DV576/SUM($DV576:$EE576)</f>
        <v>#VALUE!</v>
      </c>
      <c r="EG576" s="451" t="e">
        <f>DW576/SUM($DV576:$EE576)</f>
        <v>#VALUE!</v>
      </c>
      <c r="EH576" s="451" t="e">
        <f>DX576/SUM($DV576:$EE576)</f>
        <v>#VALUE!</v>
      </c>
      <c r="EI576" s="451" t="e">
        <f>DY576/SUM($DV576:$EE576)</f>
        <v>#VALUE!</v>
      </c>
      <c r="EJ576" s="451" t="e">
        <f>DZ576/SUM($DV576:$EE576)</f>
        <v>#VALUE!</v>
      </c>
      <c r="EK576" s="451" t="e">
        <f>EA576/SUM($DV576:$EE576)</f>
        <v>#VALUE!</v>
      </c>
      <c r="EL576" s="451" t="e">
        <f>EB576/SUM($DV576:$EE576)</f>
        <v>#VALUE!</v>
      </c>
      <c r="EM576" s="451" t="e">
        <f>EC576/SUM($DV576:$EE576)</f>
        <v>#VALUE!</v>
      </c>
      <c r="EN576" s="451" t="e">
        <f>ED576/SUM($DV576:$EE576)</f>
        <v>#VALUE!</v>
      </c>
      <c r="EO576" s="451" t="e">
        <f>EE576/SUM($DV576:$EE576)</f>
        <v>#VALUE!</v>
      </c>
      <c r="EP576" s="450">
        <f>EP575</f>
        <v>0.080000000000000002</v>
      </c>
      <c r="EQ576" s="450">
        <f>EQ575</f>
        <v>0.014999999999999999</v>
      </c>
      <c r="ER576" s="450">
        <f>ER575</f>
        <v>0.014999999999999999</v>
      </c>
      <c r="ES576" s="450">
        <f>ES575</f>
        <v>0.014999999999999999</v>
      </c>
      <c r="ET576" s="450">
        <f>ET575</f>
        <v>0.014999999999999999</v>
      </c>
      <c r="EU576" s="450">
        <f>EU575</f>
        <v>0.089999999999999997</v>
      </c>
      <c r="EV576" s="450">
        <f>EV575</f>
        <v>0.089999999999999997</v>
      </c>
      <c r="EW576" s="450">
        <f>EW575</f>
        <v>0.089999999999999997</v>
      </c>
      <c r="EX576" s="431" t="str">
        <f>IF(_tag_month_day!AS566="","",_tag_month_day!AS566/100)</f>
        <v/>
      </c>
      <c r="EY576" s="431" t="str">
        <f>IF(_tag_month_day!AT566="","",_tag_month_day!AT566/100)</f>
        <v/>
      </c>
      <c r="EZ576" s="431" t="str">
        <f>IF(_tag_month_day!AU566="","",_tag_month_day!AU566/100)</f>
        <v/>
      </c>
      <c r="FA576" s="431" t="str">
        <f>IF(_tag_month_day!AV566="","",_tag_month_day!AV566/100)</f>
        <v/>
      </c>
      <c r="FB576" s="431" t="str">
        <f>IF(_tag_month_day!AW566="","",_tag_month_day!AW566/100)</f>
        <v/>
      </c>
      <c r="FC576" s="431" t="str">
        <f>IF(_tag_month_day!AX566="","",_tag_month_day!AX566/100)</f>
        <v/>
      </c>
      <c r="FD576" s="449" t="str">
        <f>IF(_tag_month_day!AY566="","",_tag_month_day!AY566/100)</f>
        <v/>
      </c>
      <c r="FE576" s="449" t="str">
        <f>IF(_tag_month_day!AZ566="","",_tag_month_day!AZ566/100)</f>
        <v/>
      </c>
      <c r="FF576" s="449" t="str">
        <f>IF(_tag_month_day!BA566="","",_tag_month_day!BA566/100)</f>
        <v/>
      </c>
      <c r="FG576" s="449" t="str">
        <f>IF(_tag_month_day!BB566="","",_tag_month_day!BB566/100)</f>
        <v/>
      </c>
      <c r="FH576" s="467" t="str">
        <f>IF(_tag_month_day!BC566="","",_tag_month_day!BC566/100)</f>
        <v/>
      </c>
      <c r="FI576" s="449">
        <f>FI575</f>
        <v>0.40999999999999998</v>
      </c>
      <c r="FJ576" s="449">
        <f>FJ575</f>
        <v>0.11</v>
      </c>
      <c r="FK576" s="449">
        <f>FK575</f>
        <v>0.014999999999999999</v>
      </c>
      <c r="FL576" s="449">
        <f>FL575</f>
        <v>0</v>
      </c>
      <c r="FM576" s="467">
        <f>FM575</f>
        <v>0.0001</v>
      </c>
      <c r="FN576" s="449">
        <f>FN575</f>
        <v>0.32000000000000001</v>
      </c>
      <c r="FO576" s="449">
        <f>FO575</f>
        <v>0.20000000000000001</v>
      </c>
      <c r="FP576" s="449">
        <f>FP575</f>
        <v>0.01</v>
      </c>
      <c r="FQ576" s="449">
        <f>FQ575</f>
        <v>0</v>
      </c>
      <c r="FR576" s="467">
        <f>FR575</f>
        <v>0.0001</v>
      </c>
      <c r="FS576" s="449" t="str">
        <f>IF(_tag_month_day!BD566="","",_tag_month_day!BD566/100)</f>
        <v/>
      </c>
      <c r="FT576" s="449" t="str">
        <f>IF(_tag_month_day!BE566="","",_tag_month_day!BE566/100)</f>
        <v/>
      </c>
      <c r="FU576" s="449" t="str">
        <f>IF(_tag_month_day!BF566="","",_tag_month_day!BF566/100)</f>
        <v/>
      </c>
      <c r="FV576" s="449" t="str">
        <f>IF(_tag_month_day!BG566="","",_tag_month_day!BG566/100)</f>
        <v/>
      </c>
      <c r="FW576" s="467" t="str">
        <f>IF(_tag_month_day!BH566="","",_tag_month_day!BH566/100)</f>
        <v/>
      </c>
      <c r="FX576" s="449" t="str">
        <f>IF(_tag_month_day!BI566="","",_tag_month_day!BI566/100)</f>
        <v/>
      </c>
      <c r="FY576" s="449" t="str">
        <f>IF(_tag_month_day!BJ566="","",_tag_month_day!BJ566/100)</f>
        <v/>
      </c>
      <c r="FZ576" s="468" t="str">
        <f>IF(_tag_month_day!BK566="","",_tag_month_day!BK566/100)</f>
        <v/>
      </c>
      <c r="GA576" s="449" t="str">
        <f>IF(_tag_month_day!BL566="","",_tag_month_day!BL566/100)</f>
        <v/>
      </c>
      <c r="GB576" s="467" t="str">
        <f>IF(_tag_month_day!BM566="","",_tag_month_day!BM566/100)</f>
        <v/>
      </c>
      <c r="GC576" s="431" t="str">
        <f>IF(_tag_month_day!BN566="","",_tag_month_day!BN566/100)</f>
        <v/>
      </c>
      <c r="GD576" s="431" t="str">
        <f>IF(_tag_month_day!BO566="","",_tag_month_day!BO566/100)</f>
        <v/>
      </c>
      <c r="GE576" s="431" t="str">
        <f>IF(_tag_month_day!BP566="","",_tag_month_day!BP566/100)</f>
        <v/>
      </c>
      <c r="GF576" s="431" t="str">
        <f>IF(_tag_month_day!BQ566="","",_tag_month_day!BQ566/100)</f>
        <v/>
      </c>
      <c r="GG576" s="431" t="str">
        <f>IF(_tag_month_day!BR566="","",_tag_month_day!BR566/100)</f>
        <v/>
      </c>
      <c r="GH576" s="431" t="str">
        <f>IF(_tag_month_day!BS566="","",_tag_month_day!BS566/100)</f>
        <v/>
      </c>
      <c r="GI576" s="467" t="str">
        <f>IF(_tag_month_day!BT566="","",_tag_month_day!BT566/100)</f>
        <v/>
      </c>
      <c r="GJ576" s="469" t="str">
        <f>IF(_tag_month_day!BU566="","",_tag_month_day!BU566/100)</f>
        <v/>
      </c>
      <c r="GK576" s="470">
        <f>GK575</f>
        <v>0.070000000000000007</v>
      </c>
      <c r="GL576" s="470">
        <f>GL575</f>
        <v>0.029999999999999999</v>
      </c>
      <c r="GM576" s="471" t="str">
        <f>IF(_tag_month_day!BX566="","",_tag_month_day!BX566/100)</f>
        <v/>
      </c>
      <c r="GN576" s="470">
        <f>GN575</f>
        <v>0.070000000000000007</v>
      </c>
      <c r="GO576" s="470">
        <f>GO575</f>
        <v>0.029999999999999999</v>
      </c>
      <c r="GP576" s="470">
        <f>GP575</f>
        <v>0.089999999999999997</v>
      </c>
      <c r="GQ576" s="470">
        <f>GQ575</f>
        <v>0.029999999999999999</v>
      </c>
      <c r="GR576" s="471" t="str">
        <f>IF(_tag_month_day!CA566="","",_tag_month_day!CA566/100)</f>
        <v/>
      </c>
      <c r="GS576" s="472">
        <f>GS575</f>
        <v>0.95299999999999996</v>
      </c>
      <c r="GT576" s="472">
        <f>GT575</f>
        <v>0.55000000000000004</v>
      </c>
      <c r="GU576" s="472">
        <f>GU575</f>
        <v>0.55000000000000004</v>
      </c>
      <c r="GV576" s="472">
        <f>GV575</f>
        <v>0.55000000000000004</v>
      </c>
      <c r="GW576" s="472">
        <f>GW575</f>
        <v>0.5</v>
      </c>
      <c r="GX576" s="472">
        <f>GX575</f>
        <v>0.93500000000000005</v>
      </c>
      <c r="GY576" s="472">
        <f>GY575</f>
        <v>0.14999999999999999</v>
      </c>
      <c r="GZ576" s="472">
        <f>GZ575</f>
        <v>1</v>
      </c>
      <c r="HA576" s="474">
        <f>HA575</f>
        <v>0.047</v>
      </c>
      <c r="HB576" s="474">
        <f>HB575</f>
        <v>0.45000000000000001</v>
      </c>
      <c r="HC576" s="474">
        <f>HC575</f>
        <v>0.45000000000000001</v>
      </c>
      <c r="HD576" s="474">
        <f>HD575</f>
        <v>0.45000000000000001</v>
      </c>
      <c r="HE576" s="474">
        <f>HE575</f>
        <v>0.5</v>
      </c>
      <c r="HF576" s="474">
        <f>HF575</f>
        <v>0.065000000000000002</v>
      </c>
      <c r="HG576" s="474">
        <f>HG575</f>
        <v>0.84999999999999998</v>
      </c>
      <c r="HH576" s="474">
        <f>HH575</f>
        <v>0</v>
      </c>
      <c r="HI576" s="10">
        <f>IF(BZ576&lt;&gt;"",CK576-BV576,0)</f>
        <v>0</v>
      </c>
      <c r="HJ576" s="10" t="e">
        <f>IF(AJ576&gt;0,AH576-AJ576,0)</f>
        <v>#VALUE!</v>
      </c>
      <c r="HK576" s="466">
        <f>HK575</f>
        <v>0.84999999999999998</v>
      </c>
      <c r="HL576" s="424">
        <f>HL575</f>
        <v>550000</v>
      </c>
      <c r="HM576" s="424">
        <f>HM575</f>
        <v>480000</v>
      </c>
      <c r="HN576" s="465" t="e">
        <f>(DJ576*EZ576+DK576*FH576+DL576*FM576+DM576*FR576+DN576*FW576+DO576*GB576+DS576*GI576+DP576*GM576+DR576*GR576)*1000*2</f>
        <v>#VALUE!</v>
      </c>
      <c r="HO576" s="465" t="e">
        <f>HN576*HK576*$HO$2/HL576*1000000</f>
        <v>#VALUE!</v>
      </c>
      <c r="HP576" s="465" t="e">
        <f>HN576*HK576*$HP$2/HM576*1000000</f>
        <v>#VALUE!</v>
      </c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</row>
    <row customFormat="1" r="577" s="0">
      <c r="A577" s="420">
        <v>566</v>
      </c>
      <c r="B577" s="421">
        <f ca="1">IF(D577=D576,B576,IF(D577="夜班",B576+1,B576))</f>
        <v>43609</v>
      </c>
      <c r="C577" s="422">
        <f>C576</f>
        <v>0.041666666666666699</v>
      </c>
      <c r="D577" s="10" t="str">
        <f ca="1">IF(HOUR(G577)&lt;8,"夜班",IF(HOUR(G577)&lt;16,"白班",IF(HOUR(G577)&lt;24,"中班",0)))</f>
        <v>白班</v>
      </c>
      <c r="E577" s="10" t="e">
        <f ca="1">IF(F577=1,"甲",IF(F577=2,"乙",IF(F577=3,"丙",IF(F577=4,"丁",""))))</f>
        <v>#REF!</v>
      </c>
      <c r="F577" s="10" t="e">
        <f ca="1">SUMPRODUCT((成本日报!$A$3:$A$95=计划!B577)*(成本日报!$B$3:$B$95=计划!$D577),成本日报!$C$3:$C$95)</f>
        <v>#REF!</v>
      </c>
      <c r="G577" s="423">
        <f ca="1">G576+C576</f>
        <v>43609.541666665296</v>
      </c>
      <c r="H577" s="423">
        <f ca="1">$G577+$C577/60*10+$C577*0</f>
        <v>43609.548611109742</v>
      </c>
      <c r="I577" s="423">
        <f ca="1">$G577+$C577/60*18+$C577*0</f>
        <v>43609.554166665293</v>
      </c>
      <c r="J577" s="423">
        <f ca="1">$G577+$C577/60*0+$C577*1</f>
        <v>43609.583333331961</v>
      </c>
      <c r="K577" s="423">
        <f ca="1">$G577+$C577/60*30+$C577*2</f>
        <v>43609.645833331968</v>
      </c>
      <c r="L577" s="423">
        <f ca="1">$G577+$C577/60*0+$C577*3</f>
        <v>43609.666666665296</v>
      </c>
      <c r="M577" s="424" t="str">
        <f>IF(_tag_month_day!A567="","",_tag_month_day!A567)</f>
        <v/>
      </c>
      <c r="N577" s="424" t="str">
        <f>IF(_tag_month_day!B567="","",_tag_month_day!B567)</f>
        <v/>
      </c>
      <c r="O577" s="425" t="e">
        <f>IF(M577+N577=0,"",M577+N577)</f>
        <v>#VALUE!</v>
      </c>
      <c r="P577" s="424" t="str">
        <f>IF(_tag_month_day!C567="","",_tag_month_day!C567)</f>
        <v/>
      </c>
      <c r="Q577" s="424" t="str">
        <f>IF(_tag_month_day!D567="","",_tag_month_day!D567)</f>
        <v/>
      </c>
      <c r="R577" s="426" t="str">
        <f>IF(_tag_month_day!CB567="","",_tag_month_day!CB567/100)</f>
        <v/>
      </c>
      <c r="S577" s="427" t="str">
        <f>IF(_tag_month_day!E567="","",_tag_month_day!E567)</f>
        <v/>
      </c>
      <c r="T577" s="427" t="str">
        <f>IF(_tag_month_day!F567="","",_tag_month_day!F567)</f>
        <v/>
      </c>
      <c r="U577" s="428" t="e">
        <f>S577+T577</f>
        <v>#VALUE!</v>
      </c>
      <c r="V577" s="429" t="e">
        <f>U577/AJ577</f>
        <v>#VALUE!</v>
      </c>
      <c r="W577" s="430" t="str">
        <f>IF(_jhy_month_day!A567="","",_jhy_month_day!A567)</f>
        <v/>
      </c>
      <c r="X577" s="431" t="str">
        <f>IF(_jhy_month_day!B567="","",_jhy_month_day!B567/100)</f>
        <v/>
      </c>
      <c r="Y577" s="431" t="str">
        <f>IF(_jhy_month_day!C567="","",_jhy_month_day!C567/100)</f>
        <v/>
      </c>
      <c r="Z577" s="432">
        <f>Z573+1</f>
        <v>142</v>
      </c>
      <c r="AA577" s="433" t="str">
        <f>IF(_tag_month_day!G567="","",_tag_month_day!G567/100)</f>
        <v/>
      </c>
      <c r="AB577" s="433" t="str">
        <f>IF(_tag_month_day!H567="","",_tag_month_day!H567/100)</f>
        <v/>
      </c>
      <c r="AC577" s="434">
        <f>IF(X577="",AC576,BK577*($AV576*X577+$AW576*FD576+$AX576*FI576+$AY576*FN576+$AZ576*FS576+$BA576*FX576+$BG576*GE576)/(AV576*Y577+AX576*FK576+AW576*FF576+AY576*FP576+AZ576*FU576+BA576*FZ576+BG576*GG576+BB576*GK576+BC576*GN576+BD576*GP576))</f>
        <v>1.59963432013121</v>
      </c>
      <c r="AD577" s="435" t="str">
        <f>IF(AC577=AC576,"",AC577-AC576)</f>
        <v/>
      </c>
      <c r="AE577" s="436" t="str">
        <f>IF(1-AF577=0,"",(1-AF577))</f>
        <v/>
      </c>
      <c r="AF577" s="437">
        <v>1</v>
      </c>
      <c r="AG577" s="10" t="str">
        <f>AG576</f>
        <v>9A3</v>
      </c>
      <c r="AH577" s="438" t="str">
        <f>AH576</f>
        <v/>
      </c>
      <c r="AI577" s="424"/>
      <c r="AJ577" s="10" t="str">
        <f>IF(_tag_month_day!I567="","",_tag_month_day!I567)</f>
        <v/>
      </c>
      <c r="AK577" s="440"/>
      <c r="AL577" s="440"/>
      <c r="AM577" s="440"/>
      <c r="AN577" s="441">
        <f>AN576</f>
        <v>2</v>
      </c>
      <c r="AO577" s="441">
        <f>AO576</f>
        <v>8</v>
      </c>
      <c r="AP577" s="442" t="e">
        <f>(IF(AN577=0,AS576,AS576*(1+AO577/AN577)/(AR577+AO577/AN577)))+AT577</f>
        <v>#VALUE!</v>
      </c>
      <c r="AQ577" s="443" t="str">
        <f>IF(_tag_month_day!J567="","",_tag_month_day!J567/100)</f>
        <v/>
      </c>
      <c r="AR577" s="444">
        <f>AR576</f>
        <v>1.3</v>
      </c>
      <c r="AS577" s="445" t="e">
        <f>AQ577*(AN577*AR577+AO577)/(AN577+AO577)</f>
        <v>#VALUE!</v>
      </c>
      <c r="AT577" s="445" t="e">
        <f>(SUM(BE577:BF577)-SUM(BE576:BF576))*0.05</f>
        <v>#VALUE!</v>
      </c>
      <c r="AU577" s="446" t="str">
        <f>IF(_tag_month_day!CC567="","",IF(_tag_month_day!CC567&gt;0,_tag_month_day!CD567,_tag_month_day!CE567))</f>
        <v/>
      </c>
      <c r="AV577" s="447" t="str">
        <f>IF(_tag_month_day!L567="","",_tag_month_day!L567/100)</f>
        <v/>
      </c>
      <c r="AW577" s="431">
        <f>AW576</f>
        <v>0</v>
      </c>
      <c r="AX577" s="431">
        <f>AX576</f>
        <v>0</v>
      </c>
      <c r="AY577" s="431" t="str">
        <f>IF(_tag_month_day!M567="","",_tag_month_day!M567/100)</f>
        <v/>
      </c>
      <c r="AZ577" s="431" t="str">
        <f>IF(_tag_month_day!N567="","",_tag_month_day!N567/100)</f>
        <v/>
      </c>
      <c r="BA577" s="431" t="str">
        <f>IF(_tag_month_day!O567="","",_tag_month_day!O567/100)</f>
        <v/>
      </c>
      <c r="BB577" s="448" t="str">
        <f>IF(_tag_month_day!P567="","",_tag_month_day!P567/100)</f>
        <v/>
      </c>
      <c r="BC577" s="448">
        <f>BC576</f>
        <v>0</v>
      </c>
      <c r="BD577" s="448" t="str">
        <f>IF(_tag_month_day!Q567="","",_tag_month_day!Q567/100)</f>
        <v/>
      </c>
      <c r="BE577" s="449" t="str">
        <f>IF(_tag_month_day!R567="","",_tag_month_day!R567/100)</f>
        <v/>
      </c>
      <c r="BF577" s="388" t="e">
        <f>(AU577*(100+BE577*100))/(AJ577-AU577)/100</f>
        <v>#VALUE!</v>
      </c>
      <c r="BG577" s="450" t="e">
        <f>BE577+BF577</f>
        <v>#VALUE!</v>
      </c>
      <c r="BH577" s="451" t="e">
        <f>SUM(AV577:BF577)</f>
        <v>#VALUE!</v>
      </c>
      <c r="BI577" s="452" t="e">
        <f>IF(CX577=0,BI576,(DK577*查询!$R$5+DL577*查询!$Q$5+DM577*查询!$N$5+DN577*查询!$O$5+DO577*查询!$P$5)*AF577/CX577)</f>
        <v>#VALUE!</v>
      </c>
      <c r="BJ577" s="452" t="e">
        <f>IF(CX577=0,BJ576,(DP577*查询!$S$5+DQ577*查询!$T$5+DR577*查询!$U$5)*AF577/CX577)</f>
        <v>#VALUE!</v>
      </c>
      <c r="BK577" s="452">
        <f>BK576</f>
        <v>1</v>
      </c>
      <c r="BL577" s="453" t="e">
        <f>SUMPRODUCT((AV577:BA577)*(GS577:GX577))/((GS577:GX577)+SUM(BB577:BD577)*GY577+BG577*GZ577)</f>
        <v>#VALUE!</v>
      </c>
      <c r="BM577" s="453" t="e">
        <f>BK577*($AV577*FB577+$AW577*FD577+$AX577*FI577+$AY577*FN577+$AZ577*FS577+$BA577*FX577+$BG577*GE577)/(AV577*EY577+AX577*FK577+AW577*FF577+AY577*FP577+AZ577*FU577+BA577*FZ577+BG577*GG577+BB577*GK577+BC577*GN577+BD577*GP577)</f>
        <v>#VALUE!</v>
      </c>
      <c r="BN577" s="453" t="e">
        <f>($AV577*FC577+$AX577*FJ577+$AW577*FE577+$AY577*FO577+$AZ577*FT577+$BA577*FY577+$BG577*GF577)/($AV577*FA577+BG577*GH577+BB577*GL577+BC577*GO577+BD577*GQ577+BA577*GA577)</f>
        <v>#VALUE!</v>
      </c>
      <c r="BO577" s="454" t="e">
        <f>SUMPRODUCT(AV577:BA577*GS577:GX577)/(GS577:GX577+(BB577+BC577+BD577)*GY577+BG577)</f>
        <v>#VALUE!</v>
      </c>
      <c r="BP577" s="454" t="e">
        <f>SUMPRODUCT(AV577:BA577*GS577:GX577)/(GS577:GX577+(BB577+BC577+BD577)*GY577+BG577)</f>
        <v>#VALUE!</v>
      </c>
      <c r="BQ577" s="454" t="e">
        <f>SUMPRODUCT(AV577:BA577*GS577:GX577)/(GS577:GX577+(BB577+BC577+BD577)*GY577+BG577)</f>
        <v>#VALUE!</v>
      </c>
      <c r="BR577" s="453" t="str">
        <f>IF(_tag_month_day!T567="","",_tag_month_day!T567)</f>
        <v/>
      </c>
      <c r="BS577" s="453" t="str">
        <f>IF(_tag_month_day!U567="","",_tag_month_day!U567)</f>
        <v/>
      </c>
      <c r="BT577" s="455" t="str">
        <f>IF(CK577="","",IF((CK577&gt;=BV577-0.12)*(CK577&lt;=BV577+0.12),"合格","不合格"))</f>
        <v/>
      </c>
      <c r="BU577" s="456" t="str">
        <f>IF(_tag_month_day!V567="","",_tag_month_day!V567)</f>
        <v/>
      </c>
      <c r="BV577" s="457" t="str">
        <f>IF(_tag_month_day!W567="","",_tag_month_day!W567)</f>
        <v/>
      </c>
      <c r="BW577" s="458" t="str">
        <f>IF(_tag_month_day!X567="","",_tag_month_day!X567)</f>
        <v/>
      </c>
      <c r="BX577" s="458" t="str">
        <f>IF(_tag_month_day!Y567="","",_tag_month_day!Y567)</f>
        <v/>
      </c>
      <c r="BY577" s="459">
        <f ca="1">L577</f>
        <v>43609.666666665296</v>
      </c>
      <c r="BZ577" s="460"/>
      <c r="CA577" s="461"/>
      <c r="CB577" s="424" t="str">
        <f>IF(_tag_month_day!Z567="","",_tag_month_day!Z567)</f>
        <v/>
      </c>
      <c r="CC577" s="424" t="str">
        <f>IF(_tag_month_day!AA567="","",_tag_month_day!AA567)</f>
        <v/>
      </c>
      <c r="CD577" s="424" t="str">
        <f>IF(_tag_month_day!AB567="","",_tag_month_day!AB567)</f>
        <v/>
      </c>
      <c r="CE577" s="424" t="str">
        <f>IF(_tag_month_day!AC567="","",_tag_month_day!AC567)</f>
        <v/>
      </c>
      <c r="CF577" s="424" t="str">
        <f>IF(_tag_month_day!AD567="","",_tag_month_day!AD567)</f>
        <v/>
      </c>
      <c r="CG577" s="424" t="str">
        <f>IF(_tag_month_day!AE567="","",_tag_month_day!AE567)</f>
        <v/>
      </c>
      <c r="CH577" s="424" t="str">
        <f>IF(_tag_month_day!AF567="","",_tag_month_day!AF567)</f>
        <v/>
      </c>
      <c r="CI577" s="424" t="str">
        <f>IF(_tag_month_day!AG567="","",_tag_month_day!AG567)</f>
        <v/>
      </c>
      <c r="CJ577" s="424" t="str">
        <f>IF(_tag_month_day!AH567="","",_tag_month_day!AH567)</f>
        <v/>
      </c>
      <c r="CK577" s="424" t="str">
        <f>IF(_tag_month_day!AI567="","",_tag_month_day!AI567)</f>
        <v/>
      </c>
      <c r="CL577" s="4" t="str">
        <f>IF(_tag_month_day!AJ567="","",_tag_month_day!AJ567)</f>
        <v/>
      </c>
      <c r="CM577" s="4" t="str">
        <f>IF(_tag_month_day!AK567="","",_tag_month_day!AK567)</f>
        <v/>
      </c>
      <c r="CN577" s="4" t="str">
        <f>IF(_tag_month_day!AL567="","",_tag_month_day!AL567)</f>
        <v/>
      </c>
      <c r="CO577" s="4" t="str">
        <f>IF(_tag_month_day!AM567="","",_tag_month_day!AM567)</f>
        <v/>
      </c>
      <c r="CP577" s="4" t="str">
        <f>IF(_tag_month_day!AN567="","",_tag_month_day!AN567)</f>
        <v/>
      </c>
      <c r="CQ577" s="4" t="str">
        <f>IF(_tag_month_day!AO567="","",_tag_month_day!AO567)</f>
        <v/>
      </c>
      <c r="CR577" s="462" t="str">
        <f>IF(_tag_month_day!AP567="","",_tag_month_day!AP567)</f>
        <v/>
      </c>
      <c r="CS577" s="463" t="str">
        <f>IF(_tag_month_day!AQ567="","",_tag_month_day!AQ567)</f>
        <v/>
      </c>
      <c r="CT577" s="4" t="str">
        <f>IF(_tag_month_day!AR567="","",_tag_month_day!AR567)</f>
        <v/>
      </c>
      <c r="CU577" s="464" t="e">
        <f>DU577/AJ577</f>
        <v>#VALUE!</v>
      </c>
      <c r="CV577" s="451" t="e">
        <f>BG577/BH577</f>
        <v>#VALUE!</v>
      </c>
      <c r="CW577" s="465" t="e">
        <f>AJ577*(1-CV577)*CU577*AF577</f>
        <v>#VALUE!</v>
      </c>
      <c r="CX577" s="465" t="e">
        <f>CW577*94%</f>
        <v>#VALUE!</v>
      </c>
      <c r="CY577" s="466" t="e">
        <f>IF(CX577=0,0,DS577/(DS577+CX577))</f>
        <v>#VALUE!</v>
      </c>
      <c r="CZ577" s="465" t="e">
        <f>$AJ577*EF577</f>
        <v>#VALUE!</v>
      </c>
      <c r="DA577" s="465" t="e">
        <f>$AJ577*EG577</f>
        <v>#VALUE!</v>
      </c>
      <c r="DB577" s="465" t="e">
        <f>$AJ577*EH577</f>
        <v>#VALUE!</v>
      </c>
      <c r="DC577" s="465" t="e">
        <f>$AJ577*EI577</f>
        <v>#VALUE!</v>
      </c>
      <c r="DD577" s="465" t="e">
        <f>$AJ577*EJ577</f>
        <v>#VALUE!</v>
      </c>
      <c r="DE577" s="465" t="e">
        <f>$AJ577*EK577</f>
        <v>#VALUE!</v>
      </c>
      <c r="DF577" s="465" t="e">
        <f>$AJ577*EL577</f>
        <v>#VALUE!</v>
      </c>
      <c r="DG577" s="465" t="e">
        <f>$AJ577*EM577</f>
        <v>#VALUE!</v>
      </c>
      <c r="DH577" s="465" t="e">
        <f>$AJ577*EN577</f>
        <v>#VALUE!</v>
      </c>
      <c r="DI577" s="465" t="e">
        <f>$AJ577*EO577</f>
        <v>#VALUE!</v>
      </c>
      <c r="DJ577" s="465" t="e">
        <f>CZ577*(1-EP577)</f>
        <v>#VALUE!</v>
      </c>
      <c r="DK577" s="465" t="e">
        <f>DA577*(1-ER577)</f>
        <v>#VALUE!</v>
      </c>
      <c r="DL577" s="465" t="e">
        <f>DB577*(1-EQ577)</f>
        <v>#VALUE!</v>
      </c>
      <c r="DM577" s="465" t="e">
        <f>DC577*(1-ES577)</f>
        <v>#VALUE!</v>
      </c>
      <c r="DN577" s="465" t="e">
        <f>DD577*(1-ET577)</f>
        <v>#VALUE!</v>
      </c>
      <c r="DO577" s="465" t="e">
        <f>DE577</f>
        <v>#VALUE!</v>
      </c>
      <c r="DP577" s="465" t="e">
        <f>DF577*(1-EU577)</f>
        <v>#VALUE!</v>
      </c>
      <c r="DQ577" s="465" t="e">
        <f>DG577*(1-EV577)</f>
        <v>#VALUE!</v>
      </c>
      <c r="DR577" s="465" t="e">
        <f>DH577*(1-EW577)</f>
        <v>#VALUE!</v>
      </c>
      <c r="DS577" s="465" t="e">
        <f>DI577</f>
        <v>#VALUE!</v>
      </c>
      <c r="DT577" s="465" t="e">
        <f>SUM(DJ577:DS577)</f>
        <v>#VALUE!</v>
      </c>
      <c r="DU577" s="465" t="e">
        <f>(GS577:GX577)+(DP577+DQ577+DR577)*GY577+DS577</f>
        <v>#VALUE!</v>
      </c>
      <c r="DV577" s="451" t="e">
        <f>AV577/$BH577/(1-EP577)</f>
        <v>#VALUE!</v>
      </c>
      <c r="DW577" s="451" t="e">
        <f>AW577/$BH577/(1-ER577)</f>
        <v>#VALUE!</v>
      </c>
      <c r="DX577" s="451" t="e">
        <f>AX577/$BH577/(1-EQ577)</f>
        <v>#VALUE!</v>
      </c>
      <c r="DY577" s="451" t="e">
        <f>AY577/$BH577/(1-ES577)</f>
        <v>#VALUE!</v>
      </c>
      <c r="DZ577" s="451" t="e">
        <f>AZ577/$BH577/(1-ET577)</f>
        <v>#VALUE!</v>
      </c>
      <c r="EA577" s="451" t="e">
        <f>BA577/$BH577/(1-AX577)</f>
        <v>#VALUE!</v>
      </c>
      <c r="EB577" s="451" t="e">
        <f>BB577/$BH577/(1-EU577)</f>
        <v>#VALUE!</v>
      </c>
      <c r="EC577" s="451" t="e">
        <f>BC577/$BH577/(1-EV577)</f>
        <v>#VALUE!</v>
      </c>
      <c r="ED577" s="451" t="e">
        <f>BD577/$BH577/(1-EW577)</f>
        <v>#VALUE!</v>
      </c>
      <c r="EE577" s="451" t="e">
        <f>BG577/BH577</f>
        <v>#VALUE!</v>
      </c>
      <c r="EF577" s="451" t="e">
        <f>DV577/SUM($DV577:$EE577)</f>
        <v>#VALUE!</v>
      </c>
      <c r="EG577" s="451" t="e">
        <f>DW577/SUM($DV577:$EE577)</f>
        <v>#VALUE!</v>
      </c>
      <c r="EH577" s="451" t="e">
        <f>DX577/SUM($DV577:$EE577)</f>
        <v>#VALUE!</v>
      </c>
      <c r="EI577" s="451" t="e">
        <f>DY577/SUM($DV577:$EE577)</f>
        <v>#VALUE!</v>
      </c>
      <c r="EJ577" s="451" t="e">
        <f>DZ577/SUM($DV577:$EE577)</f>
        <v>#VALUE!</v>
      </c>
      <c r="EK577" s="451" t="e">
        <f>EA577/SUM($DV577:$EE577)</f>
        <v>#VALUE!</v>
      </c>
      <c r="EL577" s="451" t="e">
        <f>EB577/SUM($DV577:$EE577)</f>
        <v>#VALUE!</v>
      </c>
      <c r="EM577" s="451" t="e">
        <f>EC577/SUM($DV577:$EE577)</f>
        <v>#VALUE!</v>
      </c>
      <c r="EN577" s="451" t="e">
        <f>ED577/SUM($DV577:$EE577)</f>
        <v>#VALUE!</v>
      </c>
      <c r="EO577" s="451" t="e">
        <f>EE577/SUM($DV577:$EE577)</f>
        <v>#VALUE!</v>
      </c>
      <c r="EP577" s="450">
        <f>EP576</f>
        <v>0.080000000000000002</v>
      </c>
      <c r="EQ577" s="450">
        <f>EQ576</f>
        <v>0.014999999999999999</v>
      </c>
      <c r="ER577" s="450">
        <f>ER576</f>
        <v>0.014999999999999999</v>
      </c>
      <c r="ES577" s="450">
        <f>ES576</f>
        <v>0.014999999999999999</v>
      </c>
      <c r="ET577" s="450">
        <f>ET576</f>
        <v>0.014999999999999999</v>
      </c>
      <c r="EU577" s="450">
        <f>EU576</f>
        <v>0.089999999999999997</v>
      </c>
      <c r="EV577" s="450">
        <f>EV576</f>
        <v>0.089999999999999997</v>
      </c>
      <c r="EW577" s="450">
        <f>EW576</f>
        <v>0.089999999999999997</v>
      </c>
      <c r="EX577" s="431" t="str">
        <f>IF(_tag_month_day!AS567="","",_tag_month_day!AS567/100)</f>
        <v/>
      </c>
      <c r="EY577" s="431" t="str">
        <f>IF(_tag_month_day!AT567="","",_tag_month_day!AT567/100)</f>
        <v/>
      </c>
      <c r="EZ577" s="431" t="str">
        <f>IF(_tag_month_day!AU567="","",_tag_month_day!AU567/100)</f>
        <v/>
      </c>
      <c r="FA577" s="431" t="str">
        <f>IF(_tag_month_day!AV567="","",_tag_month_day!AV567/100)</f>
        <v/>
      </c>
      <c r="FB577" s="431" t="str">
        <f>IF(_tag_month_day!AW567="","",_tag_month_day!AW567/100)</f>
        <v/>
      </c>
      <c r="FC577" s="431" t="str">
        <f>IF(_tag_month_day!AX567="","",_tag_month_day!AX567/100)</f>
        <v/>
      </c>
      <c r="FD577" s="449" t="str">
        <f>IF(_tag_month_day!AY567="","",_tag_month_day!AY567/100)</f>
        <v/>
      </c>
      <c r="FE577" s="449" t="str">
        <f>IF(_tag_month_day!AZ567="","",_tag_month_day!AZ567/100)</f>
        <v/>
      </c>
      <c r="FF577" s="449" t="str">
        <f>IF(_tag_month_day!BA567="","",_tag_month_day!BA567/100)</f>
        <v/>
      </c>
      <c r="FG577" s="449" t="str">
        <f>IF(_tag_month_day!BB567="","",_tag_month_day!BB567/100)</f>
        <v/>
      </c>
      <c r="FH577" s="467" t="str">
        <f>IF(_tag_month_day!BC567="","",_tag_month_day!BC567/100)</f>
        <v/>
      </c>
      <c r="FI577" s="449">
        <f>FI576</f>
        <v>0.40999999999999998</v>
      </c>
      <c r="FJ577" s="449">
        <f>FJ576</f>
        <v>0.11</v>
      </c>
      <c r="FK577" s="449">
        <f>FK576</f>
        <v>0.014999999999999999</v>
      </c>
      <c r="FL577" s="449">
        <f>FL576</f>
        <v>0</v>
      </c>
      <c r="FM577" s="467">
        <f>FM576</f>
        <v>0.0001</v>
      </c>
      <c r="FN577" s="449">
        <f>FN576</f>
        <v>0.32000000000000001</v>
      </c>
      <c r="FO577" s="449">
        <f>FO576</f>
        <v>0.20000000000000001</v>
      </c>
      <c r="FP577" s="449">
        <f>FP576</f>
        <v>0.01</v>
      </c>
      <c r="FQ577" s="449">
        <f>FQ576</f>
        <v>0</v>
      </c>
      <c r="FR577" s="467">
        <f>FR576</f>
        <v>0.0001</v>
      </c>
      <c r="FS577" s="449" t="str">
        <f>IF(_tag_month_day!BD567="","",_tag_month_day!BD567/100)</f>
        <v/>
      </c>
      <c r="FT577" s="449" t="str">
        <f>IF(_tag_month_day!BE567="","",_tag_month_day!BE567/100)</f>
        <v/>
      </c>
      <c r="FU577" s="449" t="str">
        <f>IF(_tag_month_day!BF567="","",_tag_month_day!BF567/100)</f>
        <v/>
      </c>
      <c r="FV577" s="449" t="str">
        <f>IF(_tag_month_day!BG567="","",_tag_month_day!BG567/100)</f>
        <v/>
      </c>
      <c r="FW577" s="467" t="str">
        <f>IF(_tag_month_day!BH567="","",_tag_month_day!BH567/100)</f>
        <v/>
      </c>
      <c r="FX577" s="449" t="str">
        <f>IF(_tag_month_day!BI567="","",_tag_month_day!BI567/100)</f>
        <v/>
      </c>
      <c r="FY577" s="449" t="str">
        <f>IF(_tag_month_day!BJ567="","",_tag_month_day!BJ567/100)</f>
        <v/>
      </c>
      <c r="FZ577" s="468" t="str">
        <f>IF(_tag_month_day!BK567="","",_tag_month_day!BK567/100)</f>
        <v/>
      </c>
      <c r="GA577" s="449" t="str">
        <f>IF(_tag_month_day!BL567="","",_tag_month_day!BL567/100)</f>
        <v/>
      </c>
      <c r="GB577" s="467" t="str">
        <f>IF(_tag_month_day!BM567="","",_tag_month_day!BM567/100)</f>
        <v/>
      </c>
      <c r="GC577" s="431" t="str">
        <f>IF(_tag_month_day!BN567="","",_tag_month_day!BN567/100)</f>
        <v/>
      </c>
      <c r="GD577" s="431" t="str">
        <f>IF(_tag_month_day!BO567="","",_tag_month_day!BO567/100)</f>
        <v/>
      </c>
      <c r="GE577" s="431" t="str">
        <f>IF(_tag_month_day!BP567="","",_tag_month_day!BP567/100)</f>
        <v/>
      </c>
      <c r="GF577" s="431" t="str">
        <f>IF(_tag_month_day!BQ567="","",_tag_month_day!BQ567/100)</f>
        <v/>
      </c>
      <c r="GG577" s="431" t="str">
        <f>IF(_tag_month_day!BR567="","",_tag_month_day!BR567/100)</f>
        <v/>
      </c>
      <c r="GH577" s="431" t="str">
        <f>IF(_tag_month_day!BS567="","",_tag_month_day!BS567/100)</f>
        <v/>
      </c>
      <c r="GI577" s="467" t="str">
        <f>IF(_tag_month_day!BT567="","",_tag_month_day!BT567/100)</f>
        <v/>
      </c>
      <c r="GJ577" s="469" t="str">
        <f>IF(_tag_month_day!BU567="","",_tag_month_day!BU567/100)</f>
        <v/>
      </c>
      <c r="GK577" s="470">
        <f>GK576</f>
        <v>0.070000000000000007</v>
      </c>
      <c r="GL577" s="470">
        <f>GL576</f>
        <v>0.029999999999999999</v>
      </c>
      <c r="GM577" s="471" t="str">
        <f>IF(_tag_month_day!BX567="","",_tag_month_day!BX567/100)</f>
        <v/>
      </c>
      <c r="GN577" s="470">
        <f>GN576</f>
        <v>0.070000000000000007</v>
      </c>
      <c r="GO577" s="470">
        <f>GO576</f>
        <v>0.029999999999999999</v>
      </c>
      <c r="GP577" s="470">
        <f>GP576</f>
        <v>0.089999999999999997</v>
      </c>
      <c r="GQ577" s="470">
        <f>GQ576</f>
        <v>0.029999999999999999</v>
      </c>
      <c r="GR577" s="471" t="str">
        <f>IF(_tag_month_day!CA567="","",_tag_month_day!CA567/100)</f>
        <v/>
      </c>
      <c r="GS577" s="472">
        <f>GS576</f>
        <v>0.95299999999999996</v>
      </c>
      <c r="GT577" s="472">
        <f>GT576</f>
        <v>0.55000000000000004</v>
      </c>
      <c r="GU577" s="472">
        <f>GU576</f>
        <v>0.55000000000000004</v>
      </c>
      <c r="GV577" s="472">
        <f>GV576</f>
        <v>0.55000000000000004</v>
      </c>
      <c r="GW577" s="472">
        <f>GW576</f>
        <v>0.5</v>
      </c>
      <c r="GX577" s="472">
        <f>GX576</f>
        <v>0.93500000000000005</v>
      </c>
      <c r="GY577" s="472">
        <f>GY576</f>
        <v>0.14999999999999999</v>
      </c>
      <c r="GZ577" s="472">
        <f>GZ576</f>
        <v>1</v>
      </c>
      <c r="HA577" s="474">
        <f>HA576</f>
        <v>0.047</v>
      </c>
      <c r="HB577" s="474">
        <f>HB576</f>
        <v>0.45000000000000001</v>
      </c>
      <c r="HC577" s="474">
        <f>HC576</f>
        <v>0.45000000000000001</v>
      </c>
      <c r="HD577" s="474">
        <f>HD576</f>
        <v>0.45000000000000001</v>
      </c>
      <c r="HE577" s="474">
        <f>HE576</f>
        <v>0.5</v>
      </c>
      <c r="HF577" s="474">
        <f>HF576</f>
        <v>0.065000000000000002</v>
      </c>
      <c r="HG577" s="474">
        <f>HG576</f>
        <v>0.84999999999999998</v>
      </c>
      <c r="HH577" s="474">
        <f>HH576</f>
        <v>0</v>
      </c>
      <c r="HI577" s="10">
        <f>IF(BZ577&lt;&gt;"",CK577-BV577,0)</f>
        <v>0</v>
      </c>
      <c r="HJ577" s="10" t="e">
        <f>IF(AJ577&gt;0,AH577-AJ577,0)</f>
        <v>#VALUE!</v>
      </c>
      <c r="HK577" s="466">
        <f>HK576</f>
        <v>0.84999999999999998</v>
      </c>
      <c r="HL577" s="424">
        <f>HL576</f>
        <v>550000</v>
      </c>
      <c r="HM577" s="424">
        <f>HM576</f>
        <v>480000</v>
      </c>
      <c r="HN577" s="465" t="e">
        <f>(DJ577*EZ577+DK577*FH577+DL577*FM577+DM577*FR577+DN577*FW577+DO577*GB577+DS577*GI577+DP577*GM577+DR577*GR577)*1000*2</f>
        <v>#VALUE!</v>
      </c>
      <c r="HO577" s="465" t="e">
        <f>HN577*HK577*$HO$2/HL577*1000000</f>
        <v>#VALUE!</v>
      </c>
      <c r="HP577" s="465" t="e">
        <f>HN577*HK577*$HP$2/HM577*1000000</f>
        <v>#VALUE!</v>
      </c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</row>
    <row customFormat="1" r="578" s="0">
      <c r="A578" s="420">
        <v>567</v>
      </c>
      <c r="B578" s="421">
        <f ca="1">IF(D578=D577,B577,IF(D578="夜班",B577+1,B577))</f>
        <v>43609</v>
      </c>
      <c r="C578" s="422">
        <f>C577</f>
        <v>0.041666666666666699</v>
      </c>
      <c r="D578" s="10" t="str">
        <f ca="1">IF(HOUR(G578)&lt;8,"夜班",IF(HOUR(G578)&lt;16,"白班",IF(HOUR(G578)&lt;24,"中班",0)))</f>
        <v>白班</v>
      </c>
      <c r="E578" s="10" t="e">
        <f ca="1">IF(F578=1,"甲",IF(F578=2,"乙",IF(F578=3,"丙",IF(F578=4,"丁",""))))</f>
        <v>#REF!</v>
      </c>
      <c r="F578" s="10" t="e">
        <f ca="1">SUMPRODUCT((成本日报!$A$3:$A$95=计划!B578)*(成本日报!$B$3:$B$95=计划!$D578),成本日报!$C$3:$C$95)</f>
        <v>#REF!</v>
      </c>
      <c r="G578" s="423">
        <f ca="1">G577+C577</f>
        <v>43609.583333331961</v>
      </c>
      <c r="H578" s="423">
        <f ca="1">$G578+$C578/60*10+$C578*0</f>
        <v>43609.590277776406</v>
      </c>
      <c r="I578" s="423">
        <f ca="1">$G578+$C578/60*18+$C578*0</f>
        <v>43609.595833331958</v>
      </c>
      <c r="J578" s="423">
        <f ca="1">$G578+$C578/60*0+$C578*1</f>
        <v>43609.624999998625</v>
      </c>
      <c r="K578" s="423">
        <f ca="1">$G578+$C578/60*30+$C578*2</f>
        <v>43609.687499998632</v>
      </c>
      <c r="L578" s="423">
        <f ca="1">$G578+$C578/60*0+$C578*3</f>
        <v>43609.708333331961</v>
      </c>
      <c r="M578" s="424" t="str">
        <f>IF(_tag_month_day!A568="","",_tag_month_day!A568)</f>
        <v/>
      </c>
      <c r="N578" s="424" t="str">
        <f>IF(_tag_month_day!B568="","",_tag_month_day!B568)</f>
        <v/>
      </c>
      <c r="O578" s="425" t="e">
        <f>IF(M578+N578=0,"",M578+N578)</f>
        <v>#VALUE!</v>
      </c>
      <c r="P578" s="424" t="str">
        <f>IF(_tag_month_day!C568="","",_tag_month_day!C568)</f>
        <v/>
      </c>
      <c r="Q578" s="424" t="str">
        <f>IF(_tag_month_day!D568="","",_tag_month_day!D568)</f>
        <v/>
      </c>
      <c r="R578" s="426" t="str">
        <f>IF(_tag_month_day!CB568="","",_tag_month_day!CB568/100)</f>
        <v/>
      </c>
      <c r="S578" s="427" t="str">
        <f>IF(_tag_month_day!E568="","",_tag_month_day!E568)</f>
        <v/>
      </c>
      <c r="T578" s="427" t="str">
        <f>IF(_tag_month_day!F568="","",_tag_month_day!F568)</f>
        <v/>
      </c>
      <c r="U578" s="428" t="e">
        <f>S578+T578</f>
        <v>#VALUE!</v>
      </c>
      <c r="V578" s="429" t="e">
        <f>U578/AJ578</f>
        <v>#VALUE!</v>
      </c>
      <c r="W578" s="430" t="str">
        <f>IF(_jhy_month_day!A568="","",_jhy_month_day!A568)</f>
        <v/>
      </c>
      <c r="X578" s="431" t="str">
        <f>IF(_jhy_month_day!B568="","",_jhy_month_day!B568/100)</f>
        <v/>
      </c>
      <c r="Y578" s="431" t="str">
        <f>IF(_jhy_month_day!C568="","",_jhy_month_day!C568/100)</f>
        <v/>
      </c>
      <c r="Z578" s="432">
        <f>Z574+1</f>
        <v>142</v>
      </c>
      <c r="AA578" s="433" t="str">
        <f>IF(_tag_month_day!G568="","",_tag_month_day!G568/100)</f>
        <v/>
      </c>
      <c r="AB578" s="433" t="str">
        <f>IF(_tag_month_day!H568="","",_tag_month_day!H568/100)</f>
        <v/>
      </c>
      <c r="AC578" s="434">
        <f>IF(X578="",AC577,BK578*($AV577*X578+$AW577*FD577+$AX577*FI577+$AY577*FN577+$AZ577*FS577+$BA577*FX577+$BG577*GE577)/(AV577*Y578+AX577*FK577+AW577*FF577+AY577*FP577+AZ577*FU577+BA577*FZ577+BG577*GG577+BB577*GK577+BC577*GN577+BD577*GP577))</f>
        <v>1.59963432013121</v>
      </c>
      <c r="AD578" s="435" t="str">
        <f>IF(AC578=AC577,"",AC578-AC577)</f>
        <v/>
      </c>
      <c r="AE578" s="436" t="str">
        <f>IF(1-AF578=0,"",(1-AF578))</f>
        <v/>
      </c>
      <c r="AF578" s="437">
        <v>1</v>
      </c>
      <c r="AG578" s="10" t="str">
        <f>AG577</f>
        <v>9A3</v>
      </c>
      <c r="AH578" s="438" t="str">
        <f>AH577</f>
        <v/>
      </c>
      <c r="AI578" s="424"/>
      <c r="AJ578" s="10" t="str">
        <f>IF(_tag_month_day!I568="","",_tag_month_day!I568)</f>
        <v/>
      </c>
      <c r="AK578" s="440"/>
      <c r="AL578" s="440"/>
      <c r="AM578" s="440"/>
      <c r="AN578" s="441">
        <f>AN577</f>
        <v>2</v>
      </c>
      <c r="AO578" s="441">
        <f>AO577</f>
        <v>8</v>
      </c>
      <c r="AP578" s="442" t="e">
        <f>(IF(AN578=0,AS577,AS577*(1+AO578/AN578)/(AR578+AO578/AN578)))+AT578</f>
        <v>#VALUE!</v>
      </c>
      <c r="AQ578" s="443" t="str">
        <f>IF(_tag_month_day!J568="","",_tag_month_day!J568/100)</f>
        <v/>
      </c>
      <c r="AR578" s="444">
        <f>AR577</f>
        <v>1.3</v>
      </c>
      <c r="AS578" s="445" t="e">
        <f>AQ578*(AN578*AR578+AO578)/(AN578+AO578)</f>
        <v>#VALUE!</v>
      </c>
      <c r="AT578" s="445" t="e">
        <f>(SUM(BE578:BF578)-SUM(BE577:BF577))*0.05</f>
        <v>#VALUE!</v>
      </c>
      <c r="AU578" s="446" t="str">
        <f>IF(_tag_month_day!CC568="","",IF(_tag_month_day!CC568&gt;0,_tag_month_day!CD568,_tag_month_day!CE568))</f>
        <v/>
      </c>
      <c r="AV578" s="447" t="str">
        <f>IF(_tag_month_day!L568="","",_tag_month_day!L568/100)</f>
        <v/>
      </c>
      <c r="AW578" s="431">
        <f>AW577</f>
        <v>0</v>
      </c>
      <c r="AX578" s="431">
        <f>AX577</f>
        <v>0</v>
      </c>
      <c r="AY578" s="431" t="str">
        <f>IF(_tag_month_day!M568="","",_tag_month_day!M568/100)</f>
        <v/>
      </c>
      <c r="AZ578" s="431" t="str">
        <f>IF(_tag_month_day!N568="","",_tag_month_day!N568/100)</f>
        <v/>
      </c>
      <c r="BA578" s="431" t="str">
        <f>IF(_tag_month_day!O568="","",_tag_month_day!O568/100)</f>
        <v/>
      </c>
      <c r="BB578" s="448" t="str">
        <f>IF(_tag_month_day!P568="","",_tag_month_day!P568/100)</f>
        <v/>
      </c>
      <c r="BC578" s="448">
        <f>BC577</f>
        <v>0</v>
      </c>
      <c r="BD578" s="448" t="str">
        <f>IF(_tag_month_day!Q568="","",_tag_month_day!Q568/100)</f>
        <v/>
      </c>
      <c r="BE578" s="449" t="str">
        <f>IF(_tag_month_day!R568="","",_tag_month_day!R568/100)</f>
        <v/>
      </c>
      <c r="BF578" s="388" t="e">
        <f>(AU578*(100+BE578*100))/(AJ578-AU578)/100</f>
        <v>#VALUE!</v>
      </c>
      <c r="BG578" s="450" t="e">
        <f>BE578+BF578</f>
        <v>#VALUE!</v>
      </c>
      <c r="BH578" s="451" t="e">
        <f>SUM(AV578:BF578)</f>
        <v>#VALUE!</v>
      </c>
      <c r="BI578" s="452" t="e">
        <f>IF(CX578=0,BI577,(DK578*查询!$R$5+DL578*查询!$Q$5+DM578*查询!$N$5+DN578*查询!$O$5+DO578*查询!$P$5)*AF578/CX578)</f>
        <v>#VALUE!</v>
      </c>
      <c r="BJ578" s="452" t="e">
        <f>IF(CX578=0,BJ577,(DP578*查询!$S$5+DQ578*查询!$T$5+DR578*查询!$U$5)*AF578/CX578)</f>
        <v>#VALUE!</v>
      </c>
      <c r="BK578" s="452">
        <f>BK577</f>
        <v>1</v>
      </c>
      <c r="BL578" s="453" t="e">
        <f>SUMPRODUCT((AV578:BA578)*(GS578:GX578))/((GS578:GX578)+SUM(BB578:BD578)*GY578+BG578*GZ578)</f>
        <v>#VALUE!</v>
      </c>
      <c r="BM578" s="453" t="e">
        <f>BK578*($AV578*FB578+$AW578*FD578+$AX578*FI578+$AY578*FN578+$AZ578*FS578+$BA578*FX578+$BG578*GE578)/(AV578*EY578+AX578*FK578+AW578*FF578+AY578*FP578+AZ578*FU578+BA578*FZ578+BG578*GG578+BB578*GK578+BC578*GN578+BD578*GP578)</f>
        <v>#VALUE!</v>
      </c>
      <c r="BN578" s="453" t="e">
        <f>($AV578*FC578+$AX578*FJ578+$AW578*FE578+$AY578*FO578+$AZ578*FT578+$BA578*FY578+$BG578*GF578)/($AV578*FA578+BG578*GH578+BB578*GL578+BC578*GO578+BD578*GQ578+BA578*GA578)</f>
        <v>#VALUE!</v>
      </c>
      <c r="BO578" s="454" t="e">
        <f>SUMPRODUCT(AV578:BA578*GS578:GX578)/(GS578:GX578+(BB578+BC578+BD578)*GY578+BG578)</f>
        <v>#VALUE!</v>
      </c>
      <c r="BP578" s="454" t="e">
        <f>SUMPRODUCT(AV578:BA578*GS578:GX578)/(GS578:GX578+(BB578+BC578+BD578)*GY578+BG578)</f>
        <v>#VALUE!</v>
      </c>
      <c r="BQ578" s="454" t="e">
        <f>SUMPRODUCT(AV578:BA578*GS578:GX578)/(GS578:GX578+(BB578+BC578+BD578)*GY578+BG578)</f>
        <v>#VALUE!</v>
      </c>
      <c r="BR578" s="453" t="str">
        <f>IF(_tag_month_day!T568="","",_tag_month_day!T568)</f>
        <v/>
      </c>
      <c r="BS578" s="453" t="str">
        <f>IF(_tag_month_day!U568="","",_tag_month_day!U568)</f>
        <v/>
      </c>
      <c r="BT578" s="455" t="str">
        <f>IF(CK578="","",IF((CK578&gt;=BV578-0.12)*(CK578&lt;=BV578+0.12),"合格","不合格"))</f>
        <v/>
      </c>
      <c r="BU578" s="456" t="str">
        <f>IF(_tag_month_day!V568="","",_tag_month_day!V568)</f>
        <v/>
      </c>
      <c r="BV578" s="457" t="str">
        <f>IF(_tag_month_day!W568="","",_tag_month_day!W568)</f>
        <v/>
      </c>
      <c r="BW578" s="458" t="str">
        <f>IF(_tag_month_day!X568="","",_tag_month_day!X568)</f>
        <v/>
      </c>
      <c r="BX578" s="458" t="str">
        <f>IF(_tag_month_day!Y568="","",_tag_month_day!Y568)</f>
        <v/>
      </c>
      <c r="BY578" s="459">
        <f ca="1">L578</f>
        <v>43609.708333331961</v>
      </c>
      <c r="BZ578" s="460"/>
      <c r="CA578" s="4"/>
      <c r="CB578" s="424" t="str">
        <f>IF(_tag_month_day!Z568="","",_tag_month_day!Z568)</f>
        <v/>
      </c>
      <c r="CC578" s="424" t="str">
        <f>IF(_tag_month_day!AA568="","",_tag_month_day!AA568)</f>
        <v/>
      </c>
      <c r="CD578" s="424" t="str">
        <f>IF(_tag_month_day!AB568="","",_tag_month_day!AB568)</f>
        <v/>
      </c>
      <c r="CE578" s="424" t="str">
        <f>IF(_tag_month_day!AC568="","",_tag_month_day!AC568)</f>
        <v/>
      </c>
      <c r="CF578" s="424" t="str">
        <f>IF(_tag_month_day!AD568="","",_tag_month_day!AD568)</f>
        <v/>
      </c>
      <c r="CG578" s="424" t="str">
        <f>IF(_tag_month_day!AE568="","",_tag_month_day!AE568)</f>
        <v/>
      </c>
      <c r="CH578" s="424" t="str">
        <f>IF(_tag_month_day!AF568="","",_tag_month_day!AF568)</f>
        <v/>
      </c>
      <c r="CI578" s="424" t="str">
        <f>IF(_tag_month_day!AG568="","",_tag_month_day!AG568)</f>
        <v/>
      </c>
      <c r="CJ578" s="424" t="str">
        <f>IF(_tag_month_day!AH568="","",_tag_month_day!AH568)</f>
        <v/>
      </c>
      <c r="CK578" s="424" t="str">
        <f>IF(_tag_month_day!AI568="","",_tag_month_day!AI568)</f>
        <v/>
      </c>
      <c r="CL578" s="520" t="str">
        <f>IF(_tag_month_day!AJ568="","",_tag_month_day!AJ568)</f>
        <v/>
      </c>
      <c r="CM578" s="520" t="str">
        <f>IF(_tag_month_day!AK568="","",_tag_month_day!AK568)</f>
        <v/>
      </c>
      <c r="CN578" s="520" t="str">
        <f>IF(_tag_month_day!AL568="","",_tag_month_day!AL568)</f>
        <v/>
      </c>
      <c r="CO578" s="520" t="str">
        <f>IF(_tag_month_day!AM568="","",_tag_month_day!AM568)</f>
        <v/>
      </c>
      <c r="CP578" s="520" t="str">
        <f>IF(_tag_month_day!AN568="","",_tag_month_day!AN568)</f>
        <v/>
      </c>
      <c r="CQ578" s="520" t="str">
        <f>IF(_tag_month_day!AO568="","",_tag_month_day!AO568)</f>
        <v/>
      </c>
      <c r="CR578" s="462" t="str">
        <f>IF(_tag_month_day!AP568="","",_tag_month_day!AP568)</f>
        <v/>
      </c>
      <c r="CS578" s="463" t="str">
        <f>IF(_tag_month_day!AQ568="","",_tag_month_day!AQ568)</f>
        <v/>
      </c>
      <c r="CT578" s="4" t="str">
        <f>IF(_tag_month_day!AR568="","",_tag_month_day!AR568)</f>
        <v/>
      </c>
      <c r="CU578" s="464" t="e">
        <f>DU578/AJ578</f>
        <v>#VALUE!</v>
      </c>
      <c r="CV578" s="451" t="e">
        <f>BG578/BH578</f>
        <v>#VALUE!</v>
      </c>
      <c r="CW578" s="465" t="e">
        <f>AJ578*(1-CV578)*CU578*AF578</f>
        <v>#VALUE!</v>
      </c>
      <c r="CX578" s="465" t="e">
        <f>CW578*94%</f>
        <v>#VALUE!</v>
      </c>
      <c r="CY578" s="466" t="e">
        <f>IF(CX578=0,0,DS578/(DS578+CX578))</f>
        <v>#VALUE!</v>
      </c>
      <c r="CZ578" s="465" t="e">
        <f>$AJ578*EF578</f>
        <v>#VALUE!</v>
      </c>
      <c r="DA578" s="465" t="e">
        <f>$AJ578*EG578</f>
        <v>#VALUE!</v>
      </c>
      <c r="DB578" s="465" t="e">
        <f>$AJ578*EH578</f>
        <v>#VALUE!</v>
      </c>
      <c r="DC578" s="465" t="e">
        <f>$AJ578*EI578</f>
        <v>#VALUE!</v>
      </c>
      <c r="DD578" s="465" t="e">
        <f>$AJ578*EJ578</f>
        <v>#VALUE!</v>
      </c>
      <c r="DE578" s="465" t="e">
        <f>$AJ578*EK578</f>
        <v>#VALUE!</v>
      </c>
      <c r="DF578" s="465" t="e">
        <f>$AJ578*EL578</f>
        <v>#VALUE!</v>
      </c>
      <c r="DG578" s="465" t="e">
        <f>$AJ578*EM578</f>
        <v>#VALUE!</v>
      </c>
      <c r="DH578" s="465" t="e">
        <f>$AJ578*EN578</f>
        <v>#VALUE!</v>
      </c>
      <c r="DI578" s="465" t="e">
        <f>$AJ578*EO578</f>
        <v>#VALUE!</v>
      </c>
      <c r="DJ578" s="465" t="e">
        <f>CZ578*(1-EP578)</f>
        <v>#VALUE!</v>
      </c>
      <c r="DK578" s="465" t="e">
        <f>DA578*(1-ER578)</f>
        <v>#VALUE!</v>
      </c>
      <c r="DL578" s="465" t="e">
        <f>DB578*(1-EQ578)</f>
        <v>#VALUE!</v>
      </c>
      <c r="DM578" s="465" t="e">
        <f>DC578*(1-ES578)</f>
        <v>#VALUE!</v>
      </c>
      <c r="DN578" s="465" t="e">
        <f>DD578*(1-ET578)</f>
        <v>#VALUE!</v>
      </c>
      <c r="DO578" s="465" t="e">
        <f>DE578</f>
        <v>#VALUE!</v>
      </c>
      <c r="DP578" s="465" t="e">
        <f>DF578*(1-EU578)</f>
        <v>#VALUE!</v>
      </c>
      <c r="DQ578" s="465" t="e">
        <f>DG578*(1-EV578)</f>
        <v>#VALUE!</v>
      </c>
      <c r="DR578" s="465" t="e">
        <f>DH578*(1-EW578)</f>
        <v>#VALUE!</v>
      </c>
      <c r="DS578" s="465" t="e">
        <f>DI578</f>
        <v>#VALUE!</v>
      </c>
      <c r="DT578" s="465" t="e">
        <f>SUM(DJ578:DS578)</f>
        <v>#VALUE!</v>
      </c>
      <c r="DU578" s="465" t="e">
        <f>(GS578:GX578)+(DP578+DQ578+DR578)*GY578+DS578</f>
        <v>#VALUE!</v>
      </c>
      <c r="DV578" s="451" t="e">
        <f>AV578/$BH578/(1-EP578)</f>
        <v>#VALUE!</v>
      </c>
      <c r="DW578" s="451" t="e">
        <f>AW578/$BH578/(1-ER578)</f>
        <v>#VALUE!</v>
      </c>
      <c r="DX578" s="451" t="e">
        <f>AX578/$BH578/(1-EQ578)</f>
        <v>#VALUE!</v>
      </c>
      <c r="DY578" s="451" t="e">
        <f>AY578/$BH578/(1-ES578)</f>
        <v>#VALUE!</v>
      </c>
      <c r="DZ578" s="451" t="e">
        <f>AZ578/$BH578/(1-ET578)</f>
        <v>#VALUE!</v>
      </c>
      <c r="EA578" s="451" t="e">
        <f>BA578/$BH578/(1-AX578)</f>
        <v>#VALUE!</v>
      </c>
      <c r="EB578" s="451" t="e">
        <f>BB578/$BH578/(1-EU578)</f>
        <v>#VALUE!</v>
      </c>
      <c r="EC578" s="451" t="e">
        <f>BC578/$BH578/(1-EV578)</f>
        <v>#VALUE!</v>
      </c>
      <c r="ED578" s="451" t="e">
        <f>BD578/$BH578/(1-EW578)</f>
        <v>#VALUE!</v>
      </c>
      <c r="EE578" s="451" t="e">
        <f>BG578/BH578</f>
        <v>#VALUE!</v>
      </c>
      <c r="EF578" s="451" t="e">
        <f>DV578/SUM($DV578:$EE578)</f>
        <v>#VALUE!</v>
      </c>
      <c r="EG578" s="451" t="e">
        <f>DW578/SUM($DV578:$EE578)</f>
        <v>#VALUE!</v>
      </c>
      <c r="EH578" s="451" t="e">
        <f>DX578/SUM($DV578:$EE578)</f>
        <v>#VALUE!</v>
      </c>
      <c r="EI578" s="451" t="e">
        <f>DY578/SUM($DV578:$EE578)</f>
        <v>#VALUE!</v>
      </c>
      <c r="EJ578" s="451" t="e">
        <f>DZ578/SUM($DV578:$EE578)</f>
        <v>#VALUE!</v>
      </c>
      <c r="EK578" s="451" t="e">
        <f>EA578/SUM($DV578:$EE578)</f>
        <v>#VALUE!</v>
      </c>
      <c r="EL578" s="451" t="e">
        <f>EB578/SUM($DV578:$EE578)</f>
        <v>#VALUE!</v>
      </c>
      <c r="EM578" s="451" t="e">
        <f>EC578/SUM($DV578:$EE578)</f>
        <v>#VALUE!</v>
      </c>
      <c r="EN578" s="451" t="e">
        <f>ED578/SUM($DV578:$EE578)</f>
        <v>#VALUE!</v>
      </c>
      <c r="EO578" s="451" t="e">
        <f>EE578/SUM($DV578:$EE578)</f>
        <v>#VALUE!</v>
      </c>
      <c r="EP578" s="450">
        <f>EP577</f>
        <v>0.080000000000000002</v>
      </c>
      <c r="EQ578" s="450">
        <f>EQ577</f>
        <v>0.014999999999999999</v>
      </c>
      <c r="ER578" s="450">
        <f>ER577</f>
        <v>0.014999999999999999</v>
      </c>
      <c r="ES578" s="450">
        <f>ES577</f>
        <v>0.014999999999999999</v>
      </c>
      <c r="ET578" s="450">
        <f>ET577</f>
        <v>0.014999999999999999</v>
      </c>
      <c r="EU578" s="450">
        <f>EU577</f>
        <v>0.089999999999999997</v>
      </c>
      <c r="EV578" s="450">
        <f>EV577</f>
        <v>0.089999999999999997</v>
      </c>
      <c r="EW578" s="450">
        <f>EW577</f>
        <v>0.089999999999999997</v>
      </c>
      <c r="EX578" s="431" t="str">
        <f>IF(_tag_month_day!AS568="","",_tag_month_day!AS568/100)</f>
        <v/>
      </c>
      <c r="EY578" s="431" t="str">
        <f>IF(_tag_month_day!AT568="","",_tag_month_day!AT568/100)</f>
        <v/>
      </c>
      <c r="EZ578" s="431" t="str">
        <f>IF(_tag_month_day!AU568="","",_tag_month_day!AU568/100)</f>
        <v/>
      </c>
      <c r="FA578" s="431" t="str">
        <f>IF(_tag_month_day!AV568="","",_tag_month_day!AV568/100)</f>
        <v/>
      </c>
      <c r="FB578" s="431" t="str">
        <f>IF(_tag_month_day!AW568="","",_tag_month_day!AW568/100)</f>
        <v/>
      </c>
      <c r="FC578" s="431" t="str">
        <f>IF(_tag_month_day!AX568="","",_tag_month_day!AX568/100)</f>
        <v/>
      </c>
      <c r="FD578" s="449" t="str">
        <f>IF(_tag_month_day!AY568="","",_tag_month_day!AY568/100)</f>
        <v/>
      </c>
      <c r="FE578" s="449" t="str">
        <f>IF(_tag_month_day!AZ568="","",_tag_month_day!AZ568/100)</f>
        <v/>
      </c>
      <c r="FF578" s="449" t="str">
        <f>IF(_tag_month_day!BA568="","",_tag_month_day!BA568/100)</f>
        <v/>
      </c>
      <c r="FG578" s="449" t="str">
        <f>IF(_tag_month_day!BB568="","",_tag_month_day!BB568/100)</f>
        <v/>
      </c>
      <c r="FH578" s="467" t="str">
        <f>IF(_tag_month_day!BC568="","",_tag_month_day!BC568/100)</f>
        <v/>
      </c>
      <c r="FI578" s="449">
        <f>FI577</f>
        <v>0.40999999999999998</v>
      </c>
      <c r="FJ578" s="449">
        <f>FJ577</f>
        <v>0.11</v>
      </c>
      <c r="FK578" s="449">
        <f>FK577</f>
        <v>0.014999999999999999</v>
      </c>
      <c r="FL578" s="449">
        <f>FL577</f>
        <v>0</v>
      </c>
      <c r="FM578" s="467">
        <f>FM577</f>
        <v>0.0001</v>
      </c>
      <c r="FN578" s="449">
        <f>FN577</f>
        <v>0.32000000000000001</v>
      </c>
      <c r="FO578" s="449">
        <f>FO577</f>
        <v>0.20000000000000001</v>
      </c>
      <c r="FP578" s="449">
        <f>FP577</f>
        <v>0.01</v>
      </c>
      <c r="FQ578" s="449">
        <f>FQ577</f>
        <v>0</v>
      </c>
      <c r="FR578" s="467">
        <f>FR577</f>
        <v>0.0001</v>
      </c>
      <c r="FS578" s="449" t="str">
        <f>IF(_tag_month_day!BD568="","",_tag_month_day!BD568/100)</f>
        <v/>
      </c>
      <c r="FT578" s="449" t="str">
        <f>IF(_tag_month_day!BE568="","",_tag_month_day!BE568/100)</f>
        <v/>
      </c>
      <c r="FU578" s="449" t="str">
        <f>IF(_tag_month_day!BF568="","",_tag_month_day!BF568/100)</f>
        <v/>
      </c>
      <c r="FV578" s="449" t="str">
        <f>IF(_tag_month_day!BG568="","",_tag_month_day!BG568/100)</f>
        <v/>
      </c>
      <c r="FW578" s="467" t="str">
        <f>IF(_tag_month_day!BH568="","",_tag_month_day!BH568/100)</f>
        <v/>
      </c>
      <c r="FX578" s="449" t="str">
        <f>IF(_tag_month_day!BI568="","",_tag_month_day!BI568/100)</f>
        <v/>
      </c>
      <c r="FY578" s="449" t="str">
        <f>IF(_tag_month_day!BJ568="","",_tag_month_day!BJ568/100)</f>
        <v/>
      </c>
      <c r="FZ578" s="468" t="str">
        <f>IF(_tag_month_day!BK568="","",_tag_month_day!BK568/100)</f>
        <v/>
      </c>
      <c r="GA578" s="449" t="str">
        <f>IF(_tag_month_day!BL568="","",_tag_month_day!BL568/100)</f>
        <v/>
      </c>
      <c r="GB578" s="467" t="str">
        <f>IF(_tag_month_day!BM568="","",_tag_month_day!BM568/100)</f>
        <v/>
      </c>
      <c r="GC578" s="431" t="str">
        <f>IF(_tag_month_day!BN568="","",_tag_month_day!BN568/100)</f>
        <v/>
      </c>
      <c r="GD578" s="431" t="str">
        <f>IF(_tag_month_day!BO568="","",_tag_month_day!BO568/100)</f>
        <v/>
      </c>
      <c r="GE578" s="431" t="str">
        <f>IF(_tag_month_day!BP568="","",_tag_month_day!BP568/100)</f>
        <v/>
      </c>
      <c r="GF578" s="431" t="str">
        <f>IF(_tag_month_day!BQ568="","",_tag_month_day!BQ568/100)</f>
        <v/>
      </c>
      <c r="GG578" s="431" t="str">
        <f>IF(_tag_month_day!BR568="","",_tag_month_day!BR568/100)</f>
        <v/>
      </c>
      <c r="GH578" s="431" t="str">
        <f>IF(_tag_month_day!BS568="","",_tag_month_day!BS568/100)</f>
        <v/>
      </c>
      <c r="GI578" s="467" t="str">
        <f>IF(_tag_month_day!BT568="","",_tag_month_day!BT568/100)</f>
        <v/>
      </c>
      <c r="GJ578" s="469" t="str">
        <f>IF(_tag_month_day!BU568="","",_tag_month_day!BU568/100)</f>
        <v/>
      </c>
      <c r="GK578" s="470">
        <f>GK577</f>
        <v>0.070000000000000007</v>
      </c>
      <c r="GL578" s="470">
        <f>GL577</f>
        <v>0.029999999999999999</v>
      </c>
      <c r="GM578" s="471" t="str">
        <f>IF(_tag_month_day!BX568="","",_tag_month_day!BX568/100)</f>
        <v/>
      </c>
      <c r="GN578" s="470">
        <f>GN577</f>
        <v>0.070000000000000007</v>
      </c>
      <c r="GO578" s="470">
        <f>GO577</f>
        <v>0.029999999999999999</v>
      </c>
      <c r="GP578" s="470">
        <f>GP577</f>
        <v>0.089999999999999997</v>
      </c>
      <c r="GQ578" s="470">
        <f>GQ577</f>
        <v>0.029999999999999999</v>
      </c>
      <c r="GR578" s="471" t="str">
        <f>IF(_tag_month_day!CA568="","",_tag_month_day!CA568/100)</f>
        <v/>
      </c>
      <c r="GS578" s="472">
        <f>GS577</f>
        <v>0.95299999999999996</v>
      </c>
      <c r="GT578" s="472">
        <f>GT577</f>
        <v>0.55000000000000004</v>
      </c>
      <c r="GU578" s="472">
        <f>GU577</f>
        <v>0.55000000000000004</v>
      </c>
      <c r="GV578" s="472">
        <f>GV577</f>
        <v>0.55000000000000004</v>
      </c>
      <c r="GW578" s="472">
        <f>GW577</f>
        <v>0.5</v>
      </c>
      <c r="GX578" s="472">
        <f>GX577</f>
        <v>0.93500000000000005</v>
      </c>
      <c r="GY578" s="472">
        <f>GY577</f>
        <v>0.14999999999999999</v>
      </c>
      <c r="GZ578" s="472">
        <f>GZ577</f>
        <v>1</v>
      </c>
      <c r="HA578" s="474">
        <f>HA577</f>
        <v>0.047</v>
      </c>
      <c r="HB578" s="474">
        <f>HB577</f>
        <v>0.45000000000000001</v>
      </c>
      <c r="HC578" s="474">
        <f>HC577</f>
        <v>0.45000000000000001</v>
      </c>
      <c r="HD578" s="474">
        <f>HD577</f>
        <v>0.45000000000000001</v>
      </c>
      <c r="HE578" s="474">
        <f>HE577</f>
        <v>0.5</v>
      </c>
      <c r="HF578" s="474">
        <f>HF577</f>
        <v>0.065000000000000002</v>
      </c>
      <c r="HG578" s="474">
        <f>HG577</f>
        <v>0.84999999999999998</v>
      </c>
      <c r="HH578" s="474">
        <f>HH577</f>
        <v>0</v>
      </c>
      <c r="HI578" s="10">
        <f>IF(BZ578&lt;&gt;"",CK578-BV578,0)</f>
        <v>0</v>
      </c>
      <c r="HJ578" s="10" t="e">
        <f>IF(AJ578&gt;0,AH578-AJ578,0)</f>
        <v>#VALUE!</v>
      </c>
      <c r="HK578" s="466">
        <f>HK577</f>
        <v>0.84999999999999998</v>
      </c>
      <c r="HL578" s="424">
        <f>HL577</f>
        <v>550000</v>
      </c>
      <c r="HM578" s="424">
        <f>HM577</f>
        <v>480000</v>
      </c>
      <c r="HN578" s="465" t="e">
        <f>(DJ578*EZ578+DK578*FH578+DL578*FM578+DM578*FR578+DN578*FW578+DO578*GB578+DS578*GI578+DP578*GM578+DR578*GR578)*1000*2</f>
        <v>#VALUE!</v>
      </c>
      <c r="HO578" s="465" t="e">
        <f>HN578*HK578*$HO$2/HL578*1000000</f>
        <v>#VALUE!</v>
      </c>
      <c r="HP578" s="465" t="e">
        <f>HN578*HK578*$HP$2/HM578*1000000</f>
        <v>#VALUE!</v>
      </c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</row>
    <row customFormat="1" r="579" s="0">
      <c r="A579" s="420">
        <v>568</v>
      </c>
      <c r="B579" s="421">
        <f ca="1">IF(D579=D578,B578,IF(D579="夜班",B578+1,B578))</f>
        <v>43609</v>
      </c>
      <c r="C579" s="422">
        <f>C578</f>
        <v>0.041666666666666699</v>
      </c>
      <c r="D579" s="10" t="str">
        <f ca="1">IF(HOUR(G579)&lt;8,"夜班",IF(HOUR(G579)&lt;16,"白班",IF(HOUR(G579)&lt;24,"中班",0)))</f>
        <v>白班</v>
      </c>
      <c r="E579" s="10" t="e">
        <f ca="1">IF(F579=1,"甲",IF(F579=2,"乙",IF(F579=3,"丙",IF(F579=4,"丁",""))))</f>
        <v>#REF!</v>
      </c>
      <c r="F579" s="10" t="e">
        <f ca="1">SUMPRODUCT((成本日报!$A$3:$A$95=计划!B579)*(成本日报!$B$3:$B$95=计划!$D579),成本日报!$C$3:$C$95)</f>
        <v>#REF!</v>
      </c>
      <c r="G579" s="423">
        <f ca="1">G578+C578</f>
        <v>43609.624999998625</v>
      </c>
      <c r="H579" s="423">
        <f ca="1">$G579+$C579/60*10+$C579*0</f>
        <v>43609.63194444307</v>
      </c>
      <c r="I579" s="423">
        <f ca="1">$G579+$C579/60*18+$C579*0</f>
        <v>43609.637499998622</v>
      </c>
      <c r="J579" s="423">
        <f ca="1">$G579+$C579/60*0+$C579*1</f>
        <v>43609.666666665289</v>
      </c>
      <c r="K579" s="423">
        <f ca="1">$G579+$C579/60*30+$C579*2</f>
        <v>43609.729166665296</v>
      </c>
      <c r="L579" s="423">
        <f ca="1">$G579+$C579/60*0+$C579*3</f>
        <v>43609.749999998625</v>
      </c>
      <c r="M579" s="424" t="str">
        <f>IF(_tag_month_day!A569="","",_tag_month_day!A569)</f>
        <v/>
      </c>
      <c r="N579" s="424" t="str">
        <f>IF(_tag_month_day!B569="","",_tag_month_day!B569)</f>
        <v/>
      </c>
      <c r="O579" s="425" t="e">
        <f>IF(M579+N579=0,"",M579+N579)</f>
        <v>#VALUE!</v>
      </c>
      <c r="P579" s="424" t="str">
        <f>IF(_tag_month_day!C569="","",_tag_month_day!C569)</f>
        <v/>
      </c>
      <c r="Q579" s="424" t="str">
        <f>IF(_tag_month_day!D569="","",_tag_month_day!D569)</f>
        <v/>
      </c>
      <c r="R579" s="426" t="str">
        <f>IF(_tag_month_day!CB569="","",_tag_month_day!CB569/100)</f>
        <v/>
      </c>
      <c r="S579" s="427" t="str">
        <f>IF(_tag_month_day!E569="","",_tag_month_day!E569)</f>
        <v/>
      </c>
      <c r="T579" s="427" t="str">
        <f>IF(_tag_month_day!F569="","",_tag_month_day!F569)</f>
        <v/>
      </c>
      <c r="U579" s="428" t="e">
        <f>S579+T579</f>
        <v>#VALUE!</v>
      </c>
      <c r="V579" s="429" t="e">
        <f>U579/AJ579</f>
        <v>#VALUE!</v>
      </c>
      <c r="W579" s="430" t="str">
        <f>IF(_jhy_month_day!A569="","",_jhy_month_day!A569)</f>
        <v/>
      </c>
      <c r="X579" s="431" t="str">
        <f>IF(_jhy_month_day!B569="","",_jhy_month_day!B569/100)</f>
        <v/>
      </c>
      <c r="Y579" s="431" t="str">
        <f>IF(_jhy_month_day!C569="","",_jhy_month_day!C569/100)</f>
        <v/>
      </c>
      <c r="Z579" s="432">
        <f>Z575+1</f>
        <v>142</v>
      </c>
      <c r="AA579" s="433" t="str">
        <f>IF(_tag_month_day!G569="","",_tag_month_day!G569/100)</f>
        <v/>
      </c>
      <c r="AB579" s="433" t="str">
        <f>IF(_tag_month_day!H569="","",_tag_month_day!H569/100)</f>
        <v/>
      </c>
      <c r="AC579" s="434">
        <f>IF(X579="",AC578,BK579*($AV578*X579+$AW578*FD578+$AX578*FI578+$AY578*FN578+$AZ578*FS578+$BA578*FX578+$BG578*GE578)/(AV578*Y579+AX578*FK578+AW578*FF578+AY578*FP578+AZ578*FU578+BA578*FZ578+BG578*GG578+BB578*GK578+BC578*GN578+BD578*GP578))</f>
        <v>1.59963432013121</v>
      </c>
      <c r="AD579" s="435" t="str">
        <f>IF(AC579=AC578,"",AC579-AC578)</f>
        <v/>
      </c>
      <c r="AE579" s="436" t="str">
        <f>IF(1-AF579=0,"",(1-AF579))</f>
        <v/>
      </c>
      <c r="AF579" s="437">
        <v>1</v>
      </c>
      <c r="AG579" s="10" t="str">
        <f>AG578</f>
        <v>9A3</v>
      </c>
      <c r="AH579" s="438" t="str">
        <f>AH578</f>
        <v/>
      </c>
      <c r="AI579" s="424"/>
      <c r="AJ579" s="10" t="str">
        <f>IF(_tag_month_day!I569="","",_tag_month_day!I569)</f>
        <v/>
      </c>
      <c r="AK579" s="440"/>
      <c r="AL579" s="440"/>
      <c r="AM579" s="440"/>
      <c r="AN579" s="441">
        <f>AN578</f>
        <v>2</v>
      </c>
      <c r="AO579" s="441">
        <f>AO578</f>
        <v>8</v>
      </c>
      <c r="AP579" s="442" t="e">
        <f>(IF(AN579=0,AS578,AS578*(1+AO579/AN579)/(AR579+AO579/AN579)))+AT579</f>
        <v>#VALUE!</v>
      </c>
      <c r="AQ579" s="443" t="str">
        <f>IF(_tag_month_day!J569="","",_tag_month_day!J569/100)</f>
        <v/>
      </c>
      <c r="AR579" s="444">
        <f>AR578</f>
        <v>1.3</v>
      </c>
      <c r="AS579" s="445" t="e">
        <f>AQ579*(AN579*AR579+AO579)/(AN579+AO579)</f>
        <v>#VALUE!</v>
      </c>
      <c r="AT579" s="445" t="e">
        <f>(SUM(BE579:BF579)-SUM(BE578:BF578))*0.05</f>
        <v>#VALUE!</v>
      </c>
      <c r="AU579" s="446" t="str">
        <f>IF(_tag_month_day!CC569="","",IF(_tag_month_day!CC569&gt;0,_tag_month_day!CD569,_tag_month_day!CE569))</f>
        <v/>
      </c>
      <c r="AV579" s="447" t="str">
        <f>IF(_tag_month_day!L569="","",_tag_month_day!L569/100)</f>
        <v/>
      </c>
      <c r="AW579" s="431">
        <f>AW578</f>
        <v>0</v>
      </c>
      <c r="AX579" s="431">
        <f>AX578</f>
        <v>0</v>
      </c>
      <c r="AY579" s="431" t="str">
        <f>IF(_tag_month_day!M569="","",_tag_month_day!M569/100)</f>
        <v/>
      </c>
      <c r="AZ579" s="431" t="str">
        <f>IF(_tag_month_day!N569="","",_tag_month_day!N569/100)</f>
        <v/>
      </c>
      <c r="BA579" s="431" t="str">
        <f>IF(_tag_month_day!O569="","",_tag_month_day!O569/100)</f>
        <v/>
      </c>
      <c r="BB579" s="448" t="str">
        <f>IF(_tag_month_day!P569="","",_tag_month_day!P569/100)</f>
        <v/>
      </c>
      <c r="BC579" s="448">
        <f>BC578</f>
        <v>0</v>
      </c>
      <c r="BD579" s="448" t="str">
        <f>IF(_tag_month_day!Q569="","",_tag_month_day!Q569/100)</f>
        <v/>
      </c>
      <c r="BE579" s="449" t="str">
        <f>IF(_tag_month_day!R569="","",_tag_month_day!R569/100)</f>
        <v/>
      </c>
      <c r="BF579" s="388" t="e">
        <f>(AU579*(100+BE579*100))/(AJ579-AU579)/100</f>
        <v>#VALUE!</v>
      </c>
      <c r="BG579" s="450" t="e">
        <f>BE579+BF579</f>
        <v>#VALUE!</v>
      </c>
      <c r="BH579" s="451" t="e">
        <f>SUM(AV579:BF579)</f>
        <v>#VALUE!</v>
      </c>
      <c r="BI579" s="452" t="e">
        <f>IF(CX579=0,BI578,(DK579*查询!$R$5+DL579*查询!$Q$5+DM579*查询!$N$5+DN579*查询!$O$5+DO579*查询!$P$5)*AF579/CX579)</f>
        <v>#VALUE!</v>
      </c>
      <c r="BJ579" s="452" t="e">
        <f>IF(CX579=0,BJ578,(DP579*查询!$S$5+DQ579*查询!$T$5+DR579*查询!$U$5)*AF579/CX579)</f>
        <v>#VALUE!</v>
      </c>
      <c r="BK579" s="452">
        <f>BK578</f>
        <v>1</v>
      </c>
      <c r="BL579" s="453" t="e">
        <f>SUMPRODUCT((AV579:BA579)*(GS579:GX579))/((GS579:GX579)+SUM(BB579:BD579)*GY579+BG579*GZ579)</f>
        <v>#VALUE!</v>
      </c>
      <c r="BM579" s="453" t="e">
        <f>BK579*($AV579*FB579+$AW579*FD579+$AX579*FI579+$AY579*FN579+$AZ579*FS579+$BA579*FX579+$BG579*GE579)/(AV579*EY579+AX579*FK579+AW579*FF579+AY579*FP579+AZ579*FU579+BA579*FZ579+BG579*GG579+BB579*GK579+BC579*GN579+BD579*GP579)</f>
        <v>#VALUE!</v>
      </c>
      <c r="BN579" s="453" t="e">
        <f>($AV579*FC579+$AX579*FJ579+$AW579*FE579+$AY579*FO579+$AZ579*FT579+$BA579*FY579+$BG579*GF579)/($AV579*FA579+BG579*GH579+BB579*GL579+BC579*GO579+BD579*GQ579+BA579*GA579)</f>
        <v>#VALUE!</v>
      </c>
      <c r="BO579" s="454" t="e">
        <f>SUMPRODUCT(AV579:BA579*GS579:GX579)/(GS579:GX579+(BB579+BC579+BD579)*GY579+BG579)</f>
        <v>#VALUE!</v>
      </c>
      <c r="BP579" s="454" t="e">
        <f>SUMPRODUCT(AV579:BA579*GS579:GX579)/(GS579:GX579+(BB579+BC579+BD579)*GY579+BG579)</f>
        <v>#VALUE!</v>
      </c>
      <c r="BQ579" s="454" t="e">
        <f>SUMPRODUCT(AV579:BA579*GS579:GX579)/(GS579:GX579+(BB579+BC579+BD579)*GY579+BG579)</f>
        <v>#VALUE!</v>
      </c>
      <c r="BR579" s="453" t="str">
        <f>IF(_tag_month_day!T569="","",_tag_month_day!T569)</f>
        <v/>
      </c>
      <c r="BS579" s="453" t="str">
        <f>IF(_tag_month_day!U569="","",_tag_month_day!U569)</f>
        <v/>
      </c>
      <c r="BT579" s="455" t="str">
        <f>IF(CK579="","",IF((CK579&gt;=BV579-0.12)*(CK579&lt;=BV579+0.12),"合格","不合格"))</f>
        <v/>
      </c>
      <c r="BU579" s="456" t="str">
        <f>IF(_tag_month_day!V569="","",_tag_month_day!V569)</f>
        <v/>
      </c>
      <c r="BV579" s="457" t="str">
        <f>IF(_tag_month_day!W569="","",_tag_month_day!W569)</f>
        <v/>
      </c>
      <c r="BW579" s="458" t="str">
        <f>IF(_tag_month_day!X569="","",_tag_month_day!X569)</f>
        <v/>
      </c>
      <c r="BX579" s="458" t="str">
        <f>IF(_tag_month_day!Y569="","",_tag_month_day!Y569)</f>
        <v/>
      </c>
      <c r="BY579" s="459">
        <f ca="1">L579</f>
        <v>43609.749999998625</v>
      </c>
      <c r="BZ579" s="460"/>
      <c r="CA579" s="4"/>
      <c r="CB579" s="424" t="str">
        <f>IF(_tag_month_day!Z569="","",_tag_month_day!Z569)</f>
        <v/>
      </c>
      <c r="CC579" s="424" t="str">
        <f>IF(_tag_month_day!AA569="","",_tag_month_day!AA569)</f>
        <v/>
      </c>
      <c r="CD579" s="424" t="str">
        <f>IF(_tag_month_day!AB569="","",_tag_month_day!AB569)</f>
        <v/>
      </c>
      <c r="CE579" s="424" t="str">
        <f>IF(_tag_month_day!AC569="","",_tag_month_day!AC569)</f>
        <v/>
      </c>
      <c r="CF579" s="424" t="str">
        <f>IF(_tag_month_day!AD569="","",_tag_month_day!AD569)</f>
        <v/>
      </c>
      <c r="CG579" s="424" t="str">
        <f>IF(_tag_month_day!AE569="","",_tag_month_day!AE569)</f>
        <v/>
      </c>
      <c r="CH579" s="424" t="str">
        <f>IF(_tag_month_day!AF569="","",_tag_month_day!AF569)</f>
        <v/>
      </c>
      <c r="CI579" s="424" t="str">
        <f>IF(_tag_month_day!AG569="","",_tag_month_day!AG569)</f>
        <v/>
      </c>
      <c r="CJ579" s="424" t="str">
        <f>IF(_tag_month_day!AH569="","",_tag_month_day!AH569)</f>
        <v/>
      </c>
      <c r="CK579" s="424" t="str">
        <f>IF(_tag_month_day!AI569="","",_tag_month_day!AI569)</f>
        <v/>
      </c>
      <c r="CL579" s="4" t="str">
        <f>IF(_tag_month_day!AJ569="","",_tag_month_day!AJ569)</f>
        <v/>
      </c>
      <c r="CM579" s="4" t="str">
        <f>IF(_tag_month_day!AK569="","",_tag_month_day!AK569)</f>
        <v/>
      </c>
      <c r="CN579" s="4" t="str">
        <f>IF(_tag_month_day!AL569="","",_tag_month_day!AL569)</f>
        <v/>
      </c>
      <c r="CO579" s="4" t="str">
        <f>IF(_tag_month_day!AM569="","",_tag_month_day!AM569)</f>
        <v/>
      </c>
      <c r="CP579" s="4" t="str">
        <f>IF(_tag_month_day!AN569="","",_tag_month_day!AN569)</f>
        <v/>
      </c>
      <c r="CQ579" s="4" t="str">
        <f>IF(_tag_month_day!AO569="","",_tag_month_day!AO569)</f>
        <v/>
      </c>
      <c r="CR579" s="462" t="str">
        <f>IF(_tag_month_day!AP569="","",_tag_month_day!AP569)</f>
        <v/>
      </c>
      <c r="CS579" s="463" t="str">
        <f>IF(_tag_month_day!AQ569="","",_tag_month_day!AQ569)</f>
        <v/>
      </c>
      <c r="CT579" s="4" t="str">
        <f>IF(_tag_month_day!AR569="","",_tag_month_day!AR569)</f>
        <v/>
      </c>
      <c r="CU579" s="464" t="e">
        <f>DU579/AJ579</f>
        <v>#VALUE!</v>
      </c>
      <c r="CV579" s="451" t="e">
        <f>BG579/BH579</f>
        <v>#VALUE!</v>
      </c>
      <c r="CW579" s="465" t="e">
        <f>AJ579*(1-CV579)*CU579*AF579</f>
        <v>#VALUE!</v>
      </c>
      <c r="CX579" s="465" t="e">
        <f>CW579*94%</f>
        <v>#VALUE!</v>
      </c>
      <c r="CY579" s="466" t="e">
        <f>IF(CX579=0,0,DS579/(DS579+CX579))</f>
        <v>#VALUE!</v>
      </c>
      <c r="CZ579" s="465" t="e">
        <f>$AJ579*EF579</f>
        <v>#VALUE!</v>
      </c>
      <c r="DA579" s="465" t="e">
        <f>$AJ579*EG579</f>
        <v>#VALUE!</v>
      </c>
      <c r="DB579" s="465" t="e">
        <f>$AJ579*EH579</f>
        <v>#VALUE!</v>
      </c>
      <c r="DC579" s="465" t="e">
        <f>$AJ579*EI579</f>
        <v>#VALUE!</v>
      </c>
      <c r="DD579" s="465" t="e">
        <f>$AJ579*EJ579</f>
        <v>#VALUE!</v>
      </c>
      <c r="DE579" s="465" t="e">
        <f>$AJ579*EK579</f>
        <v>#VALUE!</v>
      </c>
      <c r="DF579" s="465" t="e">
        <f>$AJ579*EL579</f>
        <v>#VALUE!</v>
      </c>
      <c r="DG579" s="465" t="e">
        <f>$AJ579*EM579</f>
        <v>#VALUE!</v>
      </c>
      <c r="DH579" s="465" t="e">
        <f>$AJ579*EN579</f>
        <v>#VALUE!</v>
      </c>
      <c r="DI579" s="465" t="e">
        <f>$AJ579*EO579</f>
        <v>#VALUE!</v>
      </c>
      <c r="DJ579" s="465" t="e">
        <f>CZ579*(1-EP579)</f>
        <v>#VALUE!</v>
      </c>
      <c r="DK579" s="465" t="e">
        <f>DA579*(1-ER579)</f>
        <v>#VALUE!</v>
      </c>
      <c r="DL579" s="465" t="e">
        <f>DB579*(1-EQ579)</f>
        <v>#VALUE!</v>
      </c>
      <c r="DM579" s="465" t="e">
        <f>DC579*(1-ES579)</f>
        <v>#VALUE!</v>
      </c>
      <c r="DN579" s="465" t="e">
        <f>DD579*(1-ET579)</f>
        <v>#VALUE!</v>
      </c>
      <c r="DO579" s="465" t="e">
        <f>DE579</f>
        <v>#VALUE!</v>
      </c>
      <c r="DP579" s="465" t="e">
        <f>DF579*(1-EU579)</f>
        <v>#VALUE!</v>
      </c>
      <c r="DQ579" s="465" t="e">
        <f>DG579*(1-EV579)</f>
        <v>#VALUE!</v>
      </c>
      <c r="DR579" s="465" t="e">
        <f>DH579*(1-EW579)</f>
        <v>#VALUE!</v>
      </c>
      <c r="DS579" s="465" t="e">
        <f>DI579</f>
        <v>#VALUE!</v>
      </c>
      <c r="DT579" s="465" t="e">
        <f>SUM(DJ579:DS579)</f>
        <v>#VALUE!</v>
      </c>
      <c r="DU579" s="465" t="e">
        <f>(GS579:GX579)+(DP579+DQ579+DR579)*GY579+DS579</f>
        <v>#VALUE!</v>
      </c>
      <c r="DV579" s="451" t="e">
        <f>AV579/$BH579/(1-EP579)</f>
        <v>#VALUE!</v>
      </c>
      <c r="DW579" s="451" t="e">
        <f>AW579/$BH579/(1-ER579)</f>
        <v>#VALUE!</v>
      </c>
      <c r="DX579" s="451" t="e">
        <f>AX579/$BH579/(1-EQ579)</f>
        <v>#VALUE!</v>
      </c>
      <c r="DY579" s="451" t="e">
        <f>AY579/$BH579/(1-ES579)</f>
        <v>#VALUE!</v>
      </c>
      <c r="DZ579" s="451" t="e">
        <f>AZ579/$BH579/(1-ET579)</f>
        <v>#VALUE!</v>
      </c>
      <c r="EA579" s="451" t="e">
        <f>BA579/$BH579/(1-AX579)</f>
        <v>#VALUE!</v>
      </c>
      <c r="EB579" s="451" t="e">
        <f>BB579/$BH579/(1-EU579)</f>
        <v>#VALUE!</v>
      </c>
      <c r="EC579" s="451" t="e">
        <f>BC579/$BH579/(1-EV579)</f>
        <v>#VALUE!</v>
      </c>
      <c r="ED579" s="451" t="e">
        <f>BD579/$BH579/(1-EW579)</f>
        <v>#VALUE!</v>
      </c>
      <c r="EE579" s="451" t="e">
        <f>BG579/BH579</f>
        <v>#VALUE!</v>
      </c>
      <c r="EF579" s="451" t="e">
        <f>DV579/SUM($DV579:$EE579)</f>
        <v>#VALUE!</v>
      </c>
      <c r="EG579" s="451" t="e">
        <f>DW579/SUM($DV579:$EE579)</f>
        <v>#VALUE!</v>
      </c>
      <c r="EH579" s="451" t="e">
        <f>DX579/SUM($DV579:$EE579)</f>
        <v>#VALUE!</v>
      </c>
      <c r="EI579" s="451" t="e">
        <f>DY579/SUM($DV579:$EE579)</f>
        <v>#VALUE!</v>
      </c>
      <c r="EJ579" s="451" t="e">
        <f>DZ579/SUM($DV579:$EE579)</f>
        <v>#VALUE!</v>
      </c>
      <c r="EK579" s="451" t="e">
        <f>EA579/SUM($DV579:$EE579)</f>
        <v>#VALUE!</v>
      </c>
      <c r="EL579" s="451" t="e">
        <f>EB579/SUM($DV579:$EE579)</f>
        <v>#VALUE!</v>
      </c>
      <c r="EM579" s="451" t="e">
        <f>EC579/SUM($DV579:$EE579)</f>
        <v>#VALUE!</v>
      </c>
      <c r="EN579" s="451" t="e">
        <f>ED579/SUM($DV579:$EE579)</f>
        <v>#VALUE!</v>
      </c>
      <c r="EO579" s="451" t="e">
        <f>EE579/SUM($DV579:$EE579)</f>
        <v>#VALUE!</v>
      </c>
      <c r="EP579" s="450">
        <f>EP578</f>
        <v>0.080000000000000002</v>
      </c>
      <c r="EQ579" s="450">
        <f>EQ578</f>
        <v>0.014999999999999999</v>
      </c>
      <c r="ER579" s="450">
        <f>ER578</f>
        <v>0.014999999999999999</v>
      </c>
      <c r="ES579" s="450">
        <f>ES578</f>
        <v>0.014999999999999999</v>
      </c>
      <c r="ET579" s="450">
        <f>ET578</f>
        <v>0.014999999999999999</v>
      </c>
      <c r="EU579" s="450">
        <f>EU578</f>
        <v>0.089999999999999997</v>
      </c>
      <c r="EV579" s="450">
        <f>EV578</f>
        <v>0.089999999999999997</v>
      </c>
      <c r="EW579" s="450">
        <f>EW578</f>
        <v>0.089999999999999997</v>
      </c>
      <c r="EX579" s="431" t="str">
        <f>IF(_tag_month_day!AS569="","",_tag_month_day!AS569/100)</f>
        <v/>
      </c>
      <c r="EY579" s="431" t="str">
        <f>IF(_tag_month_day!AT569="","",_tag_month_day!AT569/100)</f>
        <v/>
      </c>
      <c r="EZ579" s="431" t="str">
        <f>IF(_tag_month_day!AU569="","",_tag_month_day!AU569/100)</f>
        <v/>
      </c>
      <c r="FA579" s="431" t="str">
        <f>IF(_tag_month_day!AV569="","",_tag_month_day!AV569/100)</f>
        <v/>
      </c>
      <c r="FB579" s="431" t="str">
        <f>IF(_tag_month_day!AW569="","",_tag_month_day!AW569/100)</f>
        <v/>
      </c>
      <c r="FC579" s="431" t="str">
        <f>IF(_tag_month_day!AX569="","",_tag_month_day!AX569/100)</f>
        <v/>
      </c>
      <c r="FD579" s="449" t="str">
        <f>IF(_tag_month_day!AY569="","",_tag_month_day!AY569/100)</f>
        <v/>
      </c>
      <c r="FE579" s="449" t="str">
        <f>IF(_tag_month_day!AZ569="","",_tag_month_day!AZ569/100)</f>
        <v/>
      </c>
      <c r="FF579" s="449" t="str">
        <f>IF(_tag_month_day!BA569="","",_tag_month_day!BA569/100)</f>
        <v/>
      </c>
      <c r="FG579" s="449" t="str">
        <f>IF(_tag_month_day!BB569="","",_tag_month_day!BB569/100)</f>
        <v/>
      </c>
      <c r="FH579" s="467" t="str">
        <f>IF(_tag_month_day!BC569="","",_tag_month_day!BC569/100)</f>
        <v/>
      </c>
      <c r="FI579" s="449">
        <f>FI578</f>
        <v>0.40999999999999998</v>
      </c>
      <c r="FJ579" s="449">
        <f>FJ578</f>
        <v>0.11</v>
      </c>
      <c r="FK579" s="449">
        <f>FK578</f>
        <v>0.014999999999999999</v>
      </c>
      <c r="FL579" s="449">
        <f>FL578</f>
        <v>0</v>
      </c>
      <c r="FM579" s="467">
        <f>FM578</f>
        <v>0.0001</v>
      </c>
      <c r="FN579" s="449">
        <f>FN578</f>
        <v>0.32000000000000001</v>
      </c>
      <c r="FO579" s="449">
        <f>FO578</f>
        <v>0.20000000000000001</v>
      </c>
      <c r="FP579" s="449">
        <f>FP578</f>
        <v>0.01</v>
      </c>
      <c r="FQ579" s="449">
        <f>FQ578</f>
        <v>0</v>
      </c>
      <c r="FR579" s="467">
        <f>FR578</f>
        <v>0.0001</v>
      </c>
      <c r="FS579" s="449" t="str">
        <f>IF(_tag_month_day!BD569="","",_tag_month_day!BD569/100)</f>
        <v/>
      </c>
      <c r="FT579" s="449" t="str">
        <f>IF(_tag_month_day!BE569="","",_tag_month_day!BE569/100)</f>
        <v/>
      </c>
      <c r="FU579" s="449" t="str">
        <f>IF(_tag_month_day!BF569="","",_tag_month_day!BF569/100)</f>
        <v/>
      </c>
      <c r="FV579" s="449" t="str">
        <f>IF(_tag_month_day!BG569="","",_tag_month_day!BG569/100)</f>
        <v/>
      </c>
      <c r="FW579" s="467" t="str">
        <f>IF(_tag_month_day!BH569="","",_tag_month_day!BH569/100)</f>
        <v/>
      </c>
      <c r="FX579" s="449" t="str">
        <f>IF(_tag_month_day!BI569="","",_tag_month_day!BI569/100)</f>
        <v/>
      </c>
      <c r="FY579" s="449" t="str">
        <f>IF(_tag_month_day!BJ569="","",_tag_month_day!BJ569/100)</f>
        <v/>
      </c>
      <c r="FZ579" s="468" t="str">
        <f>IF(_tag_month_day!BK569="","",_tag_month_day!BK569/100)</f>
        <v/>
      </c>
      <c r="GA579" s="449" t="str">
        <f>IF(_tag_month_day!BL569="","",_tag_month_day!BL569/100)</f>
        <v/>
      </c>
      <c r="GB579" s="467" t="str">
        <f>IF(_tag_month_day!BM569="","",_tag_month_day!BM569/100)</f>
        <v/>
      </c>
      <c r="GC579" s="431" t="str">
        <f>IF(_tag_month_day!BN569="","",_tag_month_day!BN569/100)</f>
        <v/>
      </c>
      <c r="GD579" s="431" t="str">
        <f>IF(_tag_month_day!BO569="","",_tag_month_day!BO569/100)</f>
        <v/>
      </c>
      <c r="GE579" s="431" t="str">
        <f>IF(_tag_month_day!BP569="","",_tag_month_day!BP569/100)</f>
        <v/>
      </c>
      <c r="GF579" s="431" t="str">
        <f>IF(_tag_month_day!BQ569="","",_tag_month_day!BQ569/100)</f>
        <v/>
      </c>
      <c r="GG579" s="431" t="str">
        <f>IF(_tag_month_day!BR569="","",_tag_month_day!BR569/100)</f>
        <v/>
      </c>
      <c r="GH579" s="431" t="str">
        <f>IF(_tag_month_day!BS569="","",_tag_month_day!BS569/100)</f>
        <v/>
      </c>
      <c r="GI579" s="467" t="str">
        <f>IF(_tag_month_day!BT569="","",_tag_month_day!BT569/100)</f>
        <v/>
      </c>
      <c r="GJ579" s="469" t="str">
        <f>IF(_tag_month_day!BU569="","",_tag_month_day!BU569/100)</f>
        <v/>
      </c>
      <c r="GK579" s="470">
        <f>GK578</f>
        <v>0.070000000000000007</v>
      </c>
      <c r="GL579" s="470">
        <f>GL578</f>
        <v>0.029999999999999999</v>
      </c>
      <c r="GM579" s="471" t="str">
        <f>IF(_tag_month_day!BX569="","",_tag_month_day!BX569/100)</f>
        <v/>
      </c>
      <c r="GN579" s="470">
        <f>GN578</f>
        <v>0.070000000000000007</v>
      </c>
      <c r="GO579" s="470">
        <f>GO578</f>
        <v>0.029999999999999999</v>
      </c>
      <c r="GP579" s="470">
        <f>GP578</f>
        <v>0.089999999999999997</v>
      </c>
      <c r="GQ579" s="470">
        <f>GQ578</f>
        <v>0.029999999999999999</v>
      </c>
      <c r="GR579" s="471" t="str">
        <f>IF(_tag_month_day!CA569="","",_tag_month_day!CA569/100)</f>
        <v/>
      </c>
      <c r="GS579" s="472">
        <f>GS578</f>
        <v>0.95299999999999996</v>
      </c>
      <c r="GT579" s="472">
        <f>GT578</f>
        <v>0.55000000000000004</v>
      </c>
      <c r="GU579" s="472">
        <f>GU578</f>
        <v>0.55000000000000004</v>
      </c>
      <c r="GV579" s="472">
        <f>GV578</f>
        <v>0.55000000000000004</v>
      </c>
      <c r="GW579" s="472">
        <f>GW578</f>
        <v>0.5</v>
      </c>
      <c r="GX579" s="472">
        <f>GX578</f>
        <v>0.93500000000000005</v>
      </c>
      <c r="GY579" s="472">
        <f>GY578</f>
        <v>0.14999999999999999</v>
      </c>
      <c r="GZ579" s="472">
        <f>GZ578</f>
        <v>1</v>
      </c>
      <c r="HA579" s="474">
        <f>HA578</f>
        <v>0.047</v>
      </c>
      <c r="HB579" s="474">
        <f>HB578</f>
        <v>0.45000000000000001</v>
      </c>
      <c r="HC579" s="474">
        <f>HC578</f>
        <v>0.45000000000000001</v>
      </c>
      <c r="HD579" s="474">
        <f>HD578</f>
        <v>0.45000000000000001</v>
      </c>
      <c r="HE579" s="474">
        <f>HE578</f>
        <v>0.5</v>
      </c>
      <c r="HF579" s="474">
        <f>HF578</f>
        <v>0.065000000000000002</v>
      </c>
      <c r="HG579" s="474">
        <f>HG578</f>
        <v>0.84999999999999998</v>
      </c>
      <c r="HH579" s="474">
        <f>HH578</f>
        <v>0</v>
      </c>
      <c r="HI579" s="10">
        <f>IF(BZ579&lt;&gt;"",CK579-BV579,0)</f>
        <v>0</v>
      </c>
      <c r="HJ579" s="10" t="e">
        <f>IF(AJ579&gt;0,AH579-AJ579,0)</f>
        <v>#VALUE!</v>
      </c>
      <c r="HK579" s="466">
        <f>HK578</f>
        <v>0.84999999999999998</v>
      </c>
      <c r="HL579" s="424">
        <f>HL578</f>
        <v>550000</v>
      </c>
      <c r="HM579" s="424">
        <f>HM578</f>
        <v>480000</v>
      </c>
      <c r="HN579" s="465" t="e">
        <f>(DJ579*EZ579+DK579*FH579+DL579*FM579+DM579*FR579+DN579*FW579+DO579*GB579+DS579*GI579+DP579*GM579+DR579*GR579)*1000*2</f>
        <v>#VALUE!</v>
      </c>
      <c r="HO579" s="465" t="e">
        <f>HN579*HK579*$HO$2/HL579*1000000</f>
        <v>#VALUE!</v>
      </c>
      <c r="HP579" s="465" t="e">
        <f>HN579*HK579*$HP$2/HM579*1000000</f>
        <v>#VALUE!</v>
      </c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</row>
    <row customFormat="1" r="580" s="0">
      <c r="A580" s="420">
        <v>569</v>
      </c>
      <c r="B580" s="421">
        <f ca="1">IF(D580=D579,B579,IF(D580="夜班",B579+1,B579))</f>
        <v>43609</v>
      </c>
      <c r="C580" s="422">
        <f>C579</f>
        <v>0.041666666666666699</v>
      </c>
      <c r="D580" s="10" t="str">
        <f ca="1">IF(HOUR(G580)&lt;8,"夜班",IF(HOUR(G580)&lt;16,"白班",IF(HOUR(G580)&lt;24,"中班",0)))</f>
        <v>白班</v>
      </c>
      <c r="E580" s="10" t="e">
        <f ca="1">IF(F580=1,"甲",IF(F580=2,"乙",IF(F580=3,"丙",IF(F580=4,"丁",""))))</f>
        <v>#REF!</v>
      </c>
      <c r="F580" s="10" t="e">
        <f ca="1">SUMPRODUCT((成本日报!$A$3:$A$95=计划!B580)*(成本日报!$B$3:$B$95=计划!$D580),成本日报!$C$3:$C$95)</f>
        <v>#REF!</v>
      </c>
      <c r="G580" s="423">
        <f ca="1">G579+C579</f>
        <v>43609.666666665289</v>
      </c>
      <c r="H580" s="423">
        <f ca="1">$G580+$C580/60*10+$C580*0</f>
        <v>43609.673611109734</v>
      </c>
      <c r="I580" s="423">
        <f ca="1">$G580+$C580/60*18+$C580*0</f>
        <v>43609.679166665286</v>
      </c>
      <c r="J580" s="423">
        <f ca="1">$G580+$C580/60*0+$C580*1</f>
        <v>43609.708333331953</v>
      </c>
      <c r="K580" s="423">
        <f ca="1">$G580+$C580/60*30+$C580*2</f>
        <v>43609.770833331961</v>
      </c>
      <c r="L580" s="423">
        <f ca="1">$G580+$C580/60*0+$C580*3</f>
        <v>43609.791666665289</v>
      </c>
      <c r="M580" s="424" t="str">
        <f>IF(_tag_month_day!A570="","",_tag_month_day!A570)</f>
        <v/>
      </c>
      <c r="N580" s="424" t="str">
        <f>IF(_tag_month_day!B570="","",_tag_month_day!B570)</f>
        <v/>
      </c>
      <c r="O580" s="425" t="e">
        <f>IF(M580+N580=0,"",M580+N580)</f>
        <v>#VALUE!</v>
      </c>
      <c r="P580" s="424" t="str">
        <f>IF(_tag_month_day!C570="","",_tag_month_day!C570)</f>
        <v/>
      </c>
      <c r="Q580" s="424" t="str">
        <f>IF(_tag_month_day!D570="","",_tag_month_day!D570)</f>
        <v/>
      </c>
      <c r="R580" s="426" t="str">
        <f>IF(_tag_month_day!CB570="","",_tag_month_day!CB570/100)</f>
        <v/>
      </c>
      <c r="S580" s="427" t="str">
        <f>IF(_tag_month_day!E570="","",_tag_month_day!E570)</f>
        <v/>
      </c>
      <c r="T580" s="427" t="str">
        <f>IF(_tag_month_day!F570="","",_tag_month_day!F570)</f>
        <v/>
      </c>
      <c r="U580" s="428" t="e">
        <f>S580+T580</f>
        <v>#VALUE!</v>
      </c>
      <c r="V580" s="429" t="e">
        <f>U580/AJ580</f>
        <v>#VALUE!</v>
      </c>
      <c r="W580" s="430" t="str">
        <f>IF(_jhy_month_day!A570="","",_jhy_month_day!A570)</f>
        <v/>
      </c>
      <c r="X580" s="431" t="str">
        <f>IF(_jhy_month_day!B570="","",_jhy_month_day!B570/100)</f>
        <v/>
      </c>
      <c r="Y580" s="431" t="str">
        <f>IF(_jhy_month_day!C570="","",_jhy_month_day!C570/100)</f>
        <v/>
      </c>
      <c r="Z580" s="432">
        <f>Z576+1</f>
        <v>143</v>
      </c>
      <c r="AA580" s="433" t="str">
        <f>IF(_tag_month_day!G570="","",_tag_month_day!G570/100)</f>
        <v/>
      </c>
      <c r="AB580" s="433" t="str">
        <f>IF(_tag_month_day!H570="","",_tag_month_day!H570/100)</f>
        <v/>
      </c>
      <c r="AC580" s="434">
        <f>IF(X580="",AC579,BK580*($AV579*X580+$AW579*FD579+$AX579*FI579+$AY579*FN579+$AZ579*FS579+$BA579*FX579+$BG579*GE579)/(AV579*Y580+AX579*FK579+AW579*FF579+AY579*FP579+AZ579*FU579+BA579*FZ579+BG579*GG579+BB579*GK579+BC579*GN579+BD579*GP579))</f>
        <v>1.59963432013121</v>
      </c>
      <c r="AD580" s="435" t="str">
        <f>IF(AC580=AC579,"",AC580-AC579)</f>
        <v/>
      </c>
      <c r="AE580" s="436" t="str">
        <f>IF(1-AF580=0,"",(1-AF580))</f>
        <v/>
      </c>
      <c r="AF580" s="437">
        <v>1</v>
      </c>
      <c r="AG580" s="10" t="str">
        <f>AG579</f>
        <v>9A3</v>
      </c>
      <c r="AH580" s="438" t="str">
        <f>AH579</f>
        <v/>
      </c>
      <c r="AI580" s="424"/>
      <c r="AJ580" s="10" t="str">
        <f>IF(_tag_month_day!I570="","",_tag_month_day!I570)</f>
        <v/>
      </c>
      <c r="AK580" s="440"/>
      <c r="AL580" s="440"/>
      <c r="AM580" s="440"/>
      <c r="AN580" s="441">
        <f>AN579</f>
        <v>2</v>
      </c>
      <c r="AO580" s="441">
        <f>AO579</f>
        <v>8</v>
      </c>
      <c r="AP580" s="442" t="e">
        <f>(IF(AN580=0,AS579,AS579*(1+AO580/AN580)/(AR580+AO580/AN580)))+AT580</f>
        <v>#VALUE!</v>
      </c>
      <c r="AQ580" s="443" t="str">
        <f>IF(_tag_month_day!J570="","",_tag_month_day!J570/100)</f>
        <v/>
      </c>
      <c r="AR580" s="444">
        <f>AR579</f>
        <v>1.3</v>
      </c>
      <c r="AS580" s="445" t="e">
        <f>AQ580*(AN580*AR580+AO580)/(AN580+AO580)</f>
        <v>#VALUE!</v>
      </c>
      <c r="AT580" s="445" t="e">
        <f>(SUM(BE580:BF580)-SUM(BE579:BF579))*0.05</f>
        <v>#VALUE!</v>
      </c>
      <c r="AU580" s="446" t="str">
        <f>IF(_tag_month_day!CC570="","",IF(_tag_month_day!CC570&gt;0,_tag_month_day!CD570,_tag_month_day!CE570))</f>
        <v/>
      </c>
      <c r="AV580" s="447" t="str">
        <f>IF(_tag_month_day!L570="","",_tag_month_day!L570/100)</f>
        <v/>
      </c>
      <c r="AW580" s="431">
        <f>AW579</f>
        <v>0</v>
      </c>
      <c r="AX580" s="431">
        <f>AX579</f>
        <v>0</v>
      </c>
      <c r="AY580" s="431" t="str">
        <f>IF(_tag_month_day!M570="","",_tag_month_day!M570/100)</f>
        <v/>
      </c>
      <c r="AZ580" s="431" t="str">
        <f>IF(_tag_month_day!N570="","",_tag_month_day!N570/100)</f>
        <v/>
      </c>
      <c r="BA580" s="431" t="str">
        <f>IF(_tag_month_day!O570="","",_tag_month_day!O570/100)</f>
        <v/>
      </c>
      <c r="BB580" s="448" t="str">
        <f>IF(_tag_month_day!P570="","",_tag_month_day!P570/100)</f>
        <v/>
      </c>
      <c r="BC580" s="448">
        <f>BC579</f>
        <v>0</v>
      </c>
      <c r="BD580" s="448" t="str">
        <f>IF(_tag_month_day!Q570="","",_tag_month_day!Q570/100)</f>
        <v/>
      </c>
      <c r="BE580" s="449" t="str">
        <f>IF(_tag_month_day!R570="","",_tag_month_day!R570/100)</f>
        <v/>
      </c>
      <c r="BF580" s="388" t="e">
        <f>(AU580*(100+BE580*100))/(AJ580-AU580)/100</f>
        <v>#VALUE!</v>
      </c>
      <c r="BG580" s="450" t="e">
        <f>BE580+BF580</f>
        <v>#VALUE!</v>
      </c>
      <c r="BH580" s="451" t="e">
        <f>SUM(AV580:BF580)</f>
        <v>#VALUE!</v>
      </c>
      <c r="BI580" s="452" t="e">
        <f>IF(CX580=0,BI579,(DK580*查询!$R$5+DL580*查询!$Q$5+DM580*查询!$N$5+DN580*查询!$O$5+DO580*查询!$P$5)*AF580/CX580)</f>
        <v>#VALUE!</v>
      </c>
      <c r="BJ580" s="452" t="e">
        <f>IF(CX580=0,BJ579,(DP580*查询!$S$5+DQ580*查询!$T$5+DR580*查询!$U$5)*AF580/CX580)</f>
        <v>#VALUE!</v>
      </c>
      <c r="BK580" s="452">
        <f>BK579</f>
        <v>1</v>
      </c>
      <c r="BL580" s="453" t="e">
        <f>SUMPRODUCT((AV580:BA580)*(GS580:GX580))/((GS580:GX580)+SUM(BB580:BD580)*GY580+BG580*GZ580)</f>
        <v>#VALUE!</v>
      </c>
      <c r="BM580" s="453" t="e">
        <f>BK580*($AV580*FB580+$AW580*FD580+$AX580*FI580+$AY580*FN580+$AZ580*FS580+$BA580*FX580+$BG580*GE580)/(AV580*EY580+AX580*FK580+AW580*FF580+AY580*FP580+AZ580*FU580+BA580*FZ580+BG580*GG580+BB580*GK580+BC580*GN580+BD580*GP580)</f>
        <v>#VALUE!</v>
      </c>
      <c r="BN580" s="453" t="e">
        <f>($AV580*FC580+$AX580*FJ580+$AW580*FE580+$AY580*FO580+$AZ580*FT580+$BA580*FY580+$BG580*GF580)/($AV580*FA580+BG580*GH580+BB580*GL580+BC580*GO580+BD580*GQ580+BA580*GA580)</f>
        <v>#VALUE!</v>
      </c>
      <c r="BO580" s="454" t="e">
        <f>SUMPRODUCT(AV580:BA580*GS580:GX580)/(GS580:GX580+(BB580+BC580+BD580)*GY580+BG580)</f>
        <v>#VALUE!</v>
      </c>
      <c r="BP580" s="454" t="e">
        <f>SUMPRODUCT(AV580:BA580*GS580:GX580)/(GS580:GX580+(BB580+BC580+BD580)*GY580+BG580)</f>
        <v>#VALUE!</v>
      </c>
      <c r="BQ580" s="454" t="e">
        <f>SUMPRODUCT(AV580:BA580*GS580:GX580)/(GS580:GX580+(BB580+BC580+BD580)*GY580+BG580)</f>
        <v>#VALUE!</v>
      </c>
      <c r="BR580" s="453" t="str">
        <f>IF(_tag_month_day!T570="","",_tag_month_day!T570)</f>
        <v/>
      </c>
      <c r="BS580" s="453" t="str">
        <f>IF(_tag_month_day!U570="","",_tag_month_day!U570)</f>
        <v/>
      </c>
      <c r="BT580" s="455" t="str">
        <f>IF(CK580="","",IF((CK580&gt;=BV580-0.12)*(CK580&lt;=BV580+0.12),"合格","不合格"))</f>
        <v/>
      </c>
      <c r="BU580" s="456" t="str">
        <f>IF(_tag_month_day!V570="","",_tag_month_day!V570)</f>
        <v/>
      </c>
      <c r="BV580" s="457" t="str">
        <f>IF(_tag_month_day!W570="","",_tag_month_day!W570)</f>
        <v/>
      </c>
      <c r="BW580" s="458" t="str">
        <f>IF(_tag_month_day!X570="","",_tag_month_day!X570)</f>
        <v/>
      </c>
      <c r="BX580" s="458" t="str">
        <f>IF(_tag_month_day!Y570="","",_tag_month_day!Y570)</f>
        <v/>
      </c>
      <c r="BY580" s="459">
        <f ca="1">L580</f>
        <v>43609.791666665289</v>
      </c>
      <c r="BZ580" s="460"/>
      <c r="CA580" s="461"/>
      <c r="CB580" s="424" t="str">
        <f>IF(_tag_month_day!Z570="","",_tag_month_day!Z570)</f>
        <v/>
      </c>
      <c r="CC580" s="424" t="str">
        <f>IF(_tag_month_day!AA570="","",_tag_month_day!AA570)</f>
        <v/>
      </c>
      <c r="CD580" s="424" t="str">
        <f>IF(_tag_month_day!AB570="","",_tag_month_day!AB570)</f>
        <v/>
      </c>
      <c r="CE580" s="424" t="str">
        <f>IF(_tag_month_day!AC570="","",_tag_month_day!AC570)</f>
        <v/>
      </c>
      <c r="CF580" s="424" t="str">
        <f>IF(_tag_month_day!AD570="","",_tag_month_day!AD570)</f>
        <v/>
      </c>
      <c r="CG580" s="424" t="str">
        <f>IF(_tag_month_day!AE570="","",_tag_month_day!AE570)</f>
        <v/>
      </c>
      <c r="CH580" s="424" t="str">
        <f>IF(_tag_month_day!AF570="","",_tag_month_day!AF570)</f>
        <v/>
      </c>
      <c r="CI580" s="424" t="str">
        <f>IF(_tag_month_day!AG570="","",_tag_month_day!AG570)</f>
        <v/>
      </c>
      <c r="CJ580" s="424" t="str">
        <f>IF(_tag_month_day!AH570="","",_tag_month_day!AH570)</f>
        <v/>
      </c>
      <c r="CK580" s="424" t="str">
        <f>IF(_tag_month_day!AI570="","",_tag_month_day!AI570)</f>
        <v/>
      </c>
      <c r="CL580" s="4" t="str">
        <f>IF(_tag_month_day!AJ570="","",_tag_month_day!AJ570)</f>
        <v/>
      </c>
      <c r="CM580" s="4" t="str">
        <f>IF(_tag_month_day!AK570="","",_tag_month_day!AK570)</f>
        <v/>
      </c>
      <c r="CN580" s="4" t="str">
        <f>IF(_tag_month_day!AL570="","",_tag_month_day!AL570)</f>
        <v/>
      </c>
      <c r="CO580" s="4" t="str">
        <f>IF(_tag_month_day!AM570="","",_tag_month_day!AM570)</f>
        <v/>
      </c>
      <c r="CP580" s="4" t="str">
        <f>IF(_tag_month_day!AN570="","",_tag_month_day!AN570)</f>
        <v/>
      </c>
      <c r="CQ580" s="4" t="str">
        <f>IF(_tag_month_day!AO570="","",_tag_month_day!AO570)</f>
        <v/>
      </c>
      <c r="CR580" s="462" t="str">
        <f>IF(_tag_month_day!AP570="","",_tag_month_day!AP570)</f>
        <v/>
      </c>
      <c r="CS580" s="463" t="str">
        <f>IF(_tag_month_day!AQ570="","",_tag_month_day!AQ570)</f>
        <v/>
      </c>
      <c r="CT580" s="4" t="str">
        <f>IF(_tag_month_day!AR570="","",_tag_month_day!AR570)</f>
        <v/>
      </c>
      <c r="CU580" s="464" t="e">
        <f>DU580/AJ580</f>
        <v>#VALUE!</v>
      </c>
      <c r="CV580" s="451" t="e">
        <f>BG580/BH580</f>
        <v>#VALUE!</v>
      </c>
      <c r="CW580" s="465" t="e">
        <f>AJ580*(1-CV580)*CU580*AF580</f>
        <v>#VALUE!</v>
      </c>
      <c r="CX580" s="465" t="e">
        <f>CW580*94%</f>
        <v>#VALUE!</v>
      </c>
      <c r="CY580" s="466" t="e">
        <f>IF(CX580=0,0,DS580/(DS580+CX580))</f>
        <v>#VALUE!</v>
      </c>
      <c r="CZ580" s="465" t="e">
        <f>$AJ580*EF580</f>
        <v>#VALUE!</v>
      </c>
      <c r="DA580" s="465" t="e">
        <f>$AJ580*EG580</f>
        <v>#VALUE!</v>
      </c>
      <c r="DB580" s="465" t="e">
        <f>$AJ580*EH580</f>
        <v>#VALUE!</v>
      </c>
      <c r="DC580" s="465" t="e">
        <f>$AJ580*EI580</f>
        <v>#VALUE!</v>
      </c>
      <c r="DD580" s="465" t="e">
        <f>$AJ580*EJ580</f>
        <v>#VALUE!</v>
      </c>
      <c r="DE580" s="465" t="e">
        <f>$AJ580*EK580</f>
        <v>#VALUE!</v>
      </c>
      <c r="DF580" s="465" t="e">
        <f>$AJ580*EL580</f>
        <v>#VALUE!</v>
      </c>
      <c r="DG580" s="465" t="e">
        <f>$AJ580*EM580</f>
        <v>#VALUE!</v>
      </c>
      <c r="DH580" s="465" t="e">
        <f>$AJ580*EN580</f>
        <v>#VALUE!</v>
      </c>
      <c r="DI580" s="465" t="e">
        <f>$AJ580*EO580</f>
        <v>#VALUE!</v>
      </c>
      <c r="DJ580" s="465" t="e">
        <f>CZ580*(1-EP580)</f>
        <v>#VALUE!</v>
      </c>
      <c r="DK580" s="465" t="e">
        <f>DA580*(1-ER580)</f>
        <v>#VALUE!</v>
      </c>
      <c r="DL580" s="465" t="e">
        <f>DB580*(1-EQ580)</f>
        <v>#VALUE!</v>
      </c>
      <c r="DM580" s="465" t="e">
        <f>DC580*(1-ES580)</f>
        <v>#VALUE!</v>
      </c>
      <c r="DN580" s="465" t="e">
        <f>DD580*(1-ET580)</f>
        <v>#VALUE!</v>
      </c>
      <c r="DO580" s="465" t="e">
        <f>DE580</f>
        <v>#VALUE!</v>
      </c>
      <c r="DP580" s="465" t="e">
        <f>DF580*(1-EU580)</f>
        <v>#VALUE!</v>
      </c>
      <c r="DQ580" s="465" t="e">
        <f>DG580*(1-EV580)</f>
        <v>#VALUE!</v>
      </c>
      <c r="DR580" s="465" t="e">
        <f>DH580*(1-EW580)</f>
        <v>#VALUE!</v>
      </c>
      <c r="DS580" s="465" t="e">
        <f>DI580</f>
        <v>#VALUE!</v>
      </c>
      <c r="DT580" s="465" t="e">
        <f>SUM(DJ580:DS580)</f>
        <v>#VALUE!</v>
      </c>
      <c r="DU580" s="465" t="e">
        <f>(GS580:GX580)+(DP580+DQ580+DR580)*GY580+DS580</f>
        <v>#VALUE!</v>
      </c>
      <c r="DV580" s="451" t="e">
        <f>AV580/$BH580/(1-EP580)</f>
        <v>#VALUE!</v>
      </c>
      <c r="DW580" s="451" t="e">
        <f>AW580/$BH580/(1-ER580)</f>
        <v>#VALUE!</v>
      </c>
      <c r="DX580" s="451" t="e">
        <f>AX580/$BH580/(1-EQ580)</f>
        <v>#VALUE!</v>
      </c>
      <c r="DY580" s="451" t="e">
        <f>AY580/$BH580/(1-ES580)</f>
        <v>#VALUE!</v>
      </c>
      <c r="DZ580" s="451" t="e">
        <f>AZ580/$BH580/(1-ET580)</f>
        <v>#VALUE!</v>
      </c>
      <c r="EA580" s="451" t="e">
        <f>BA580/$BH580/(1-AX580)</f>
        <v>#VALUE!</v>
      </c>
      <c r="EB580" s="451" t="e">
        <f>BB580/$BH580/(1-EU580)</f>
        <v>#VALUE!</v>
      </c>
      <c r="EC580" s="451" t="e">
        <f>BC580/$BH580/(1-EV580)</f>
        <v>#VALUE!</v>
      </c>
      <c r="ED580" s="451" t="e">
        <f>BD580/$BH580/(1-EW580)</f>
        <v>#VALUE!</v>
      </c>
      <c r="EE580" s="451" t="e">
        <f>BG580/BH580</f>
        <v>#VALUE!</v>
      </c>
      <c r="EF580" s="451" t="e">
        <f>DV580/SUM($DV580:$EE580)</f>
        <v>#VALUE!</v>
      </c>
      <c r="EG580" s="451" t="e">
        <f>DW580/SUM($DV580:$EE580)</f>
        <v>#VALUE!</v>
      </c>
      <c r="EH580" s="451" t="e">
        <f>DX580/SUM($DV580:$EE580)</f>
        <v>#VALUE!</v>
      </c>
      <c r="EI580" s="451" t="e">
        <f>DY580/SUM($DV580:$EE580)</f>
        <v>#VALUE!</v>
      </c>
      <c r="EJ580" s="451" t="e">
        <f>DZ580/SUM($DV580:$EE580)</f>
        <v>#VALUE!</v>
      </c>
      <c r="EK580" s="451" t="e">
        <f>EA580/SUM($DV580:$EE580)</f>
        <v>#VALUE!</v>
      </c>
      <c r="EL580" s="451" t="e">
        <f>EB580/SUM($DV580:$EE580)</f>
        <v>#VALUE!</v>
      </c>
      <c r="EM580" s="451" t="e">
        <f>EC580/SUM($DV580:$EE580)</f>
        <v>#VALUE!</v>
      </c>
      <c r="EN580" s="451" t="e">
        <f>ED580/SUM($DV580:$EE580)</f>
        <v>#VALUE!</v>
      </c>
      <c r="EO580" s="451" t="e">
        <f>EE580/SUM($DV580:$EE580)</f>
        <v>#VALUE!</v>
      </c>
      <c r="EP580" s="450">
        <f>EP579</f>
        <v>0.080000000000000002</v>
      </c>
      <c r="EQ580" s="450">
        <f>EQ579</f>
        <v>0.014999999999999999</v>
      </c>
      <c r="ER580" s="450">
        <f>ER579</f>
        <v>0.014999999999999999</v>
      </c>
      <c r="ES580" s="450">
        <f>ES579</f>
        <v>0.014999999999999999</v>
      </c>
      <c r="ET580" s="450">
        <f>ET579</f>
        <v>0.014999999999999999</v>
      </c>
      <c r="EU580" s="450">
        <f>EU579</f>
        <v>0.089999999999999997</v>
      </c>
      <c r="EV580" s="450">
        <f>EV579</f>
        <v>0.089999999999999997</v>
      </c>
      <c r="EW580" s="450">
        <f>EW579</f>
        <v>0.089999999999999997</v>
      </c>
      <c r="EX580" s="431" t="str">
        <f>IF(_tag_month_day!AS570="","",_tag_month_day!AS570/100)</f>
        <v/>
      </c>
      <c r="EY580" s="431" t="str">
        <f>IF(_tag_month_day!AT570="","",_tag_month_day!AT570/100)</f>
        <v/>
      </c>
      <c r="EZ580" s="431" t="str">
        <f>IF(_tag_month_day!AU570="","",_tag_month_day!AU570/100)</f>
        <v/>
      </c>
      <c r="FA580" s="431" t="str">
        <f>IF(_tag_month_day!AV570="","",_tag_month_day!AV570/100)</f>
        <v/>
      </c>
      <c r="FB580" s="431" t="str">
        <f>IF(_tag_month_day!AW570="","",_tag_month_day!AW570/100)</f>
        <v/>
      </c>
      <c r="FC580" s="431" t="str">
        <f>IF(_tag_month_day!AX570="","",_tag_month_day!AX570/100)</f>
        <v/>
      </c>
      <c r="FD580" s="449" t="str">
        <f>IF(_tag_month_day!AY570="","",_tag_month_day!AY570/100)</f>
        <v/>
      </c>
      <c r="FE580" s="449" t="str">
        <f>IF(_tag_month_day!AZ570="","",_tag_month_day!AZ570/100)</f>
        <v/>
      </c>
      <c r="FF580" s="449" t="str">
        <f>IF(_tag_month_day!BA570="","",_tag_month_day!BA570/100)</f>
        <v/>
      </c>
      <c r="FG580" s="449" t="str">
        <f>IF(_tag_month_day!BB570="","",_tag_month_day!BB570/100)</f>
        <v/>
      </c>
      <c r="FH580" s="467" t="str">
        <f>IF(_tag_month_day!BC570="","",_tag_month_day!BC570/100)</f>
        <v/>
      </c>
      <c r="FI580" s="449">
        <f>FI579</f>
        <v>0.40999999999999998</v>
      </c>
      <c r="FJ580" s="449">
        <f>FJ579</f>
        <v>0.11</v>
      </c>
      <c r="FK580" s="449">
        <f>FK579</f>
        <v>0.014999999999999999</v>
      </c>
      <c r="FL580" s="449">
        <f>FL579</f>
        <v>0</v>
      </c>
      <c r="FM580" s="467">
        <f>FM579</f>
        <v>0.0001</v>
      </c>
      <c r="FN580" s="449">
        <f>FN579</f>
        <v>0.32000000000000001</v>
      </c>
      <c r="FO580" s="449">
        <f>FO579</f>
        <v>0.20000000000000001</v>
      </c>
      <c r="FP580" s="449">
        <f>FP579</f>
        <v>0.01</v>
      </c>
      <c r="FQ580" s="449">
        <f>FQ579</f>
        <v>0</v>
      </c>
      <c r="FR580" s="467">
        <f>FR579</f>
        <v>0.0001</v>
      </c>
      <c r="FS580" s="449" t="str">
        <f>IF(_tag_month_day!BD570="","",_tag_month_day!BD570/100)</f>
        <v/>
      </c>
      <c r="FT580" s="449" t="str">
        <f>IF(_tag_month_day!BE570="","",_tag_month_day!BE570/100)</f>
        <v/>
      </c>
      <c r="FU580" s="449" t="str">
        <f>IF(_tag_month_day!BF570="","",_tag_month_day!BF570/100)</f>
        <v/>
      </c>
      <c r="FV580" s="449" t="str">
        <f>IF(_tag_month_day!BG570="","",_tag_month_day!BG570/100)</f>
        <v/>
      </c>
      <c r="FW580" s="467" t="str">
        <f>IF(_tag_month_day!BH570="","",_tag_month_day!BH570/100)</f>
        <v/>
      </c>
      <c r="FX580" s="449" t="str">
        <f>IF(_tag_month_day!BI570="","",_tag_month_day!BI570/100)</f>
        <v/>
      </c>
      <c r="FY580" s="449" t="str">
        <f>IF(_tag_month_day!BJ570="","",_tag_month_day!BJ570/100)</f>
        <v/>
      </c>
      <c r="FZ580" s="468" t="str">
        <f>IF(_tag_month_day!BK570="","",_tag_month_day!BK570/100)</f>
        <v/>
      </c>
      <c r="GA580" s="449" t="str">
        <f>IF(_tag_month_day!BL570="","",_tag_month_day!BL570/100)</f>
        <v/>
      </c>
      <c r="GB580" s="467" t="str">
        <f>IF(_tag_month_day!BM570="","",_tag_month_day!BM570/100)</f>
        <v/>
      </c>
      <c r="GC580" s="431" t="str">
        <f>IF(_tag_month_day!BN570="","",_tag_month_day!BN570/100)</f>
        <v/>
      </c>
      <c r="GD580" s="431" t="str">
        <f>IF(_tag_month_day!BO570="","",_tag_month_day!BO570/100)</f>
        <v/>
      </c>
      <c r="GE580" s="431" t="str">
        <f>IF(_tag_month_day!BP570="","",_tag_month_day!BP570/100)</f>
        <v/>
      </c>
      <c r="GF580" s="431" t="str">
        <f>IF(_tag_month_day!BQ570="","",_tag_month_day!BQ570/100)</f>
        <v/>
      </c>
      <c r="GG580" s="431" t="str">
        <f>IF(_tag_month_day!BR570="","",_tag_month_day!BR570/100)</f>
        <v/>
      </c>
      <c r="GH580" s="431" t="str">
        <f>IF(_tag_month_day!BS570="","",_tag_month_day!BS570/100)</f>
        <v/>
      </c>
      <c r="GI580" s="467" t="str">
        <f>IF(_tag_month_day!BT570="","",_tag_month_day!BT570/100)</f>
        <v/>
      </c>
      <c r="GJ580" s="469" t="str">
        <f>IF(_tag_month_day!BU570="","",_tag_month_day!BU570/100)</f>
        <v/>
      </c>
      <c r="GK580" s="470">
        <f>GK579</f>
        <v>0.070000000000000007</v>
      </c>
      <c r="GL580" s="470">
        <f>GL579</f>
        <v>0.029999999999999999</v>
      </c>
      <c r="GM580" s="471" t="str">
        <f>IF(_tag_month_day!BX570="","",_tag_month_day!BX570/100)</f>
        <v/>
      </c>
      <c r="GN580" s="470">
        <f>GN579</f>
        <v>0.070000000000000007</v>
      </c>
      <c r="GO580" s="470">
        <f>GO579</f>
        <v>0.029999999999999999</v>
      </c>
      <c r="GP580" s="470">
        <f>GP579</f>
        <v>0.089999999999999997</v>
      </c>
      <c r="GQ580" s="470">
        <f>GQ579</f>
        <v>0.029999999999999999</v>
      </c>
      <c r="GR580" s="471" t="str">
        <f>IF(_tag_month_day!CA570="","",_tag_month_day!CA570/100)</f>
        <v/>
      </c>
      <c r="GS580" s="472">
        <f>GS579</f>
        <v>0.95299999999999996</v>
      </c>
      <c r="GT580" s="472">
        <f>GT579</f>
        <v>0.55000000000000004</v>
      </c>
      <c r="GU580" s="472">
        <f>GU579</f>
        <v>0.55000000000000004</v>
      </c>
      <c r="GV580" s="472">
        <f>GV579</f>
        <v>0.55000000000000004</v>
      </c>
      <c r="GW580" s="472">
        <f>GW579</f>
        <v>0.5</v>
      </c>
      <c r="GX580" s="472">
        <f>GX579</f>
        <v>0.93500000000000005</v>
      </c>
      <c r="GY580" s="472">
        <f>GY579</f>
        <v>0.14999999999999999</v>
      </c>
      <c r="GZ580" s="472">
        <f>GZ579</f>
        <v>1</v>
      </c>
      <c r="HA580" s="474">
        <f>HA579</f>
        <v>0.047</v>
      </c>
      <c r="HB580" s="474">
        <f>HB579</f>
        <v>0.45000000000000001</v>
      </c>
      <c r="HC580" s="474">
        <f>HC579</f>
        <v>0.45000000000000001</v>
      </c>
      <c r="HD580" s="474">
        <f>HD579</f>
        <v>0.45000000000000001</v>
      </c>
      <c r="HE580" s="474">
        <f>HE579</f>
        <v>0.5</v>
      </c>
      <c r="HF580" s="474">
        <f>HF579</f>
        <v>0.065000000000000002</v>
      </c>
      <c r="HG580" s="474">
        <f>HG579</f>
        <v>0.84999999999999998</v>
      </c>
      <c r="HH580" s="474">
        <f>HH579</f>
        <v>0</v>
      </c>
      <c r="HI580" s="10">
        <f>IF(BZ580&lt;&gt;"",CK580-BV580,0)</f>
        <v>0</v>
      </c>
      <c r="HJ580" s="10" t="e">
        <f>IF(AJ580&gt;0,AH580-AJ580,0)</f>
        <v>#VALUE!</v>
      </c>
      <c r="HK580" s="466">
        <f>HK579</f>
        <v>0.84999999999999998</v>
      </c>
      <c r="HL580" s="424">
        <f>HL579</f>
        <v>550000</v>
      </c>
      <c r="HM580" s="424">
        <f>HM579</f>
        <v>480000</v>
      </c>
      <c r="HN580" s="465" t="e">
        <f>(DJ580*EZ580+DK580*FH580+DL580*FM580+DM580*FR580+DN580*FW580+DO580*GB580+DS580*GI580+DP580*GM580+DR580*GR580)*1000*2</f>
        <v>#VALUE!</v>
      </c>
      <c r="HO580" s="465" t="e">
        <f>HN580*HK580*$HO$2/HL580*1000000</f>
        <v>#VALUE!</v>
      </c>
      <c r="HP580" s="465" t="e">
        <f>HN580*HK580*$HP$2/HM580*1000000</f>
        <v>#VALUE!</v>
      </c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</row>
    <row customFormat="1" r="581" s="0">
      <c r="A581" s="420">
        <v>570</v>
      </c>
      <c r="B581" s="421">
        <f ca="1">IF(D581=D580,B580,IF(D581="夜班",B580+1,B580))</f>
        <v>43609</v>
      </c>
      <c r="C581" s="422">
        <f>C580</f>
        <v>0.041666666666666699</v>
      </c>
      <c r="D581" s="10" t="str">
        <f ca="1">IF(HOUR(G581)&lt;8,"夜班",IF(HOUR(G581)&lt;16,"白班",IF(HOUR(G581)&lt;24,"中班",0)))</f>
        <v>中班</v>
      </c>
      <c r="E581" s="10" t="e">
        <f ca="1">IF(F581=1,"甲",IF(F581=2,"乙",IF(F581=3,"丙",IF(F581=4,"丁",""))))</f>
        <v>#REF!</v>
      </c>
      <c r="F581" s="10" t="e">
        <f ca="1">SUMPRODUCT((成本日报!$A$3:$A$95=计划!B581)*(成本日报!$B$3:$B$95=计划!$D581),成本日报!$C$3:$C$95)</f>
        <v>#REF!</v>
      </c>
      <c r="G581" s="423">
        <f ca="1">G580+C580</f>
        <v>43609.708333331953</v>
      </c>
      <c r="H581" s="423">
        <f ca="1">$G581+$C581/60*10+$C581*0</f>
        <v>43609.715277776399</v>
      </c>
      <c r="I581" s="423">
        <f ca="1">$G581+$C581/60*18+$C581*0</f>
        <v>43609.72083333195</v>
      </c>
      <c r="J581" s="423">
        <f ca="1">$G581+$C581/60*0+$C581*1</f>
        <v>43609.749999998618</v>
      </c>
      <c r="K581" s="423">
        <f ca="1">$G581+$C581/60*30+$C581*2</f>
        <v>43609.812499998625</v>
      </c>
      <c r="L581" s="423">
        <f ca="1">$G581+$C581/60*0+$C581*3</f>
        <v>43609.833333331953</v>
      </c>
      <c r="M581" s="424" t="str">
        <f>IF(_tag_month_day!A571="","",_tag_month_day!A571)</f>
        <v/>
      </c>
      <c r="N581" s="424" t="str">
        <f>IF(_tag_month_day!B571="","",_tag_month_day!B571)</f>
        <v/>
      </c>
      <c r="O581" s="425" t="e">
        <f>IF(M581+N581=0,"",M581+N581)</f>
        <v>#VALUE!</v>
      </c>
      <c r="P581" s="424" t="str">
        <f>IF(_tag_month_day!C571="","",_tag_month_day!C571)</f>
        <v/>
      </c>
      <c r="Q581" s="424" t="str">
        <f>IF(_tag_month_day!D571="","",_tag_month_day!D571)</f>
        <v/>
      </c>
      <c r="R581" s="426" t="str">
        <f>IF(_tag_month_day!CB571="","",_tag_month_day!CB571/100)</f>
        <v/>
      </c>
      <c r="S581" s="427" t="str">
        <f>IF(_tag_month_day!E571="","",_tag_month_day!E571)</f>
        <v/>
      </c>
      <c r="T581" s="427" t="str">
        <f>IF(_tag_month_day!F571="","",_tag_month_day!F571)</f>
        <v/>
      </c>
      <c r="U581" s="428" t="e">
        <f>S581+T581</f>
        <v>#VALUE!</v>
      </c>
      <c r="V581" s="429" t="e">
        <f>U581/AJ581</f>
        <v>#VALUE!</v>
      </c>
      <c r="W581" s="430" t="str">
        <f>IF(_jhy_month_day!A571="","",_jhy_month_day!A571)</f>
        <v/>
      </c>
      <c r="X581" s="431" t="str">
        <f>IF(_jhy_month_day!B571="","",_jhy_month_day!B571/100)</f>
        <v/>
      </c>
      <c r="Y581" s="431" t="str">
        <f>IF(_jhy_month_day!C571="","",_jhy_month_day!C571/100)</f>
        <v/>
      </c>
      <c r="Z581" s="432">
        <f>Z577+1</f>
        <v>143</v>
      </c>
      <c r="AA581" s="433" t="str">
        <f>IF(_tag_month_day!G571="","",_tag_month_day!G571/100)</f>
        <v/>
      </c>
      <c r="AB581" s="433" t="str">
        <f>IF(_tag_month_day!H571="","",_tag_month_day!H571/100)</f>
        <v/>
      </c>
      <c r="AC581" s="434">
        <f>IF(X581="",AC580,BK581*($AV580*X581+$AW580*FD580+$AX580*FI580+$AY580*FN580+$AZ580*FS580+$BA580*FX580+$BG580*GE580)/(AV580*Y581+AX580*FK580+AW580*FF580+AY580*FP580+AZ580*FU580+BA580*FZ580+BG580*GG580+BB580*GK580+BC580*GN580+BD580*GP580))</f>
        <v>1.59963432013121</v>
      </c>
      <c r="AD581" s="435" t="str">
        <f>IF(AC581=AC580,"",AC581-AC580)</f>
        <v/>
      </c>
      <c r="AE581" s="436" t="str">
        <f>IF(1-AF581=0,"",(1-AF581))</f>
        <v/>
      </c>
      <c r="AF581" s="437">
        <v>1</v>
      </c>
      <c r="AG581" s="10" t="str">
        <f>AG580</f>
        <v>9A3</v>
      </c>
      <c r="AH581" s="438" t="str">
        <f>AH580</f>
        <v/>
      </c>
      <c r="AI581" s="424"/>
      <c r="AJ581" s="10" t="str">
        <f>IF(_tag_month_day!I571="","",_tag_month_day!I571)</f>
        <v/>
      </c>
      <c r="AK581" s="440"/>
      <c r="AL581" s="440"/>
      <c r="AM581" s="440"/>
      <c r="AN581" s="441">
        <f>AN580</f>
        <v>2</v>
      </c>
      <c r="AO581" s="441">
        <f>AO580</f>
        <v>8</v>
      </c>
      <c r="AP581" s="442" t="e">
        <f>(IF(AN581=0,AS580,AS580*(1+AO581/AN581)/(AR581+AO581/AN581)))+AT581</f>
        <v>#VALUE!</v>
      </c>
      <c r="AQ581" s="443" t="str">
        <f>IF(_tag_month_day!J571="","",_tag_month_day!J571/100)</f>
        <v/>
      </c>
      <c r="AR581" s="444">
        <f>AR580</f>
        <v>1.3</v>
      </c>
      <c r="AS581" s="445" t="e">
        <f>AQ581*(AN581*AR581+AO581)/(AN581+AO581)</f>
        <v>#VALUE!</v>
      </c>
      <c r="AT581" s="445" t="e">
        <f>(SUM(BE581:BF581)-SUM(BE580:BF580))*0.05</f>
        <v>#VALUE!</v>
      </c>
      <c r="AU581" s="446" t="str">
        <f>IF(_tag_month_day!CC571="","",IF(_tag_month_day!CC571&gt;0,_tag_month_day!CD571,_tag_month_day!CE571))</f>
        <v/>
      </c>
      <c r="AV581" s="447" t="str">
        <f>IF(_tag_month_day!L571="","",_tag_month_day!L571/100)</f>
        <v/>
      </c>
      <c r="AW581" s="431">
        <f>AW580</f>
        <v>0</v>
      </c>
      <c r="AX581" s="431">
        <f>AX580</f>
        <v>0</v>
      </c>
      <c r="AY581" s="431" t="str">
        <f>IF(_tag_month_day!M571="","",_tag_month_day!M571/100)</f>
        <v/>
      </c>
      <c r="AZ581" s="431" t="str">
        <f>IF(_tag_month_day!N571="","",_tag_month_day!N571/100)</f>
        <v/>
      </c>
      <c r="BA581" s="431" t="str">
        <f>IF(_tag_month_day!O571="","",_tag_month_day!O571/100)</f>
        <v/>
      </c>
      <c r="BB581" s="448" t="str">
        <f>IF(_tag_month_day!P571="","",_tag_month_day!P571/100)</f>
        <v/>
      </c>
      <c r="BC581" s="448">
        <f>BC580</f>
        <v>0</v>
      </c>
      <c r="BD581" s="448" t="str">
        <f>IF(_tag_month_day!Q571="","",_tag_month_day!Q571/100)</f>
        <v/>
      </c>
      <c r="BE581" s="449" t="str">
        <f>IF(_tag_month_day!R571="","",_tag_month_day!R571/100)</f>
        <v/>
      </c>
      <c r="BF581" s="388" t="e">
        <f>(AU581*(100+BE581*100))/(AJ581-AU581)/100</f>
        <v>#VALUE!</v>
      </c>
      <c r="BG581" s="450" t="e">
        <f>BE581+BF581</f>
        <v>#VALUE!</v>
      </c>
      <c r="BH581" s="451" t="e">
        <f>SUM(AV581:BF581)</f>
        <v>#VALUE!</v>
      </c>
      <c r="BI581" s="452" t="e">
        <f>IF(CX581=0,BI580,(DK581*查询!$R$5+DL581*查询!$Q$5+DM581*查询!$N$5+DN581*查询!$O$5+DO581*查询!$P$5)*AF581/CX581)</f>
        <v>#VALUE!</v>
      </c>
      <c r="BJ581" s="452" t="e">
        <f>IF(CX581=0,BJ580,(DP581*查询!$S$5+DQ581*查询!$T$5+DR581*查询!$U$5)*AF581/CX581)</f>
        <v>#VALUE!</v>
      </c>
      <c r="BK581" s="452">
        <f>BK580</f>
        <v>1</v>
      </c>
      <c r="BL581" s="453" t="e">
        <f>SUMPRODUCT((AV581:BA581)*(GS581:GX581))/((GS581:GX581)+SUM(BB581:BD581)*GY581+BG581*GZ581)</f>
        <v>#VALUE!</v>
      </c>
      <c r="BM581" s="453" t="e">
        <f>BK581*($AV581*FB581+$AW581*FD581+$AX581*FI581+$AY581*FN581+$AZ581*FS581+$BA581*FX581+$BG581*GE581)/(AV581*EY581+AX581*FK581+AW581*FF581+AY581*FP581+AZ581*FU581+BA581*FZ581+BG581*GG581+BB581*GK581+BC581*GN581+BD581*GP581)</f>
        <v>#VALUE!</v>
      </c>
      <c r="BN581" s="453" t="e">
        <f>($AV581*FC581+$AX581*FJ581+$AW581*FE581+$AY581*FO581+$AZ581*FT581+$BA581*FY581+$BG581*GF581)/($AV581*FA581+BG581*GH581+BB581*GL581+BC581*GO581+BD581*GQ581+BA581*GA581)</f>
        <v>#VALUE!</v>
      </c>
      <c r="BO581" s="454" t="e">
        <f>SUMPRODUCT(AV581:BA581*GS581:GX581)/(GS581:GX581+(BB581+BC581+BD581)*GY581+BG581)</f>
        <v>#VALUE!</v>
      </c>
      <c r="BP581" s="454" t="e">
        <f>SUMPRODUCT(AV581:BA581*GS581:GX581)/(GS581:GX581+(BB581+BC581+BD581)*GY581+BG581)</f>
        <v>#VALUE!</v>
      </c>
      <c r="BQ581" s="454" t="e">
        <f>SUMPRODUCT(AV581:BA581*GS581:GX581)/(GS581:GX581+(BB581+BC581+BD581)*GY581+BG581)</f>
        <v>#VALUE!</v>
      </c>
      <c r="BR581" s="453" t="str">
        <f>IF(_tag_month_day!T571="","",_tag_month_day!T571)</f>
        <v/>
      </c>
      <c r="BS581" s="453" t="str">
        <f>IF(_tag_month_day!U571="","",_tag_month_day!U571)</f>
        <v/>
      </c>
      <c r="BT581" s="455" t="str">
        <f>IF(CK581="","",IF((CK581&gt;=BV581-0.12)*(CK581&lt;=BV581+0.12),"合格","不合格"))</f>
        <v/>
      </c>
      <c r="BU581" s="456" t="str">
        <f>IF(_tag_month_day!V571="","",_tag_month_day!V571)</f>
        <v/>
      </c>
      <c r="BV581" s="457" t="str">
        <f>IF(_tag_month_day!W571="","",_tag_month_day!W571)</f>
        <v/>
      </c>
      <c r="BW581" s="458" t="str">
        <f>IF(_tag_month_day!X571="","",_tag_month_day!X571)</f>
        <v/>
      </c>
      <c r="BX581" s="458" t="str">
        <f>IF(_tag_month_day!Y571="","",_tag_month_day!Y571)</f>
        <v/>
      </c>
      <c r="BY581" s="459">
        <f ca="1">L581</f>
        <v>43609.833333331953</v>
      </c>
      <c r="BZ581" s="460"/>
      <c r="CA581" s="4"/>
      <c r="CB581" s="424" t="str">
        <f>IF(_tag_month_day!Z571="","",_tag_month_day!Z571)</f>
        <v/>
      </c>
      <c r="CC581" s="424" t="str">
        <f>IF(_tag_month_day!AA571="","",_tag_month_day!AA571)</f>
        <v/>
      </c>
      <c r="CD581" s="424" t="str">
        <f>IF(_tag_month_day!AB571="","",_tag_month_day!AB571)</f>
        <v/>
      </c>
      <c r="CE581" s="424" t="str">
        <f>IF(_tag_month_day!AC571="","",_tag_month_day!AC571)</f>
        <v/>
      </c>
      <c r="CF581" s="424" t="str">
        <f>IF(_tag_month_day!AD571="","",_tag_month_day!AD571)</f>
        <v/>
      </c>
      <c r="CG581" s="424" t="str">
        <f>IF(_tag_month_day!AE571="","",_tag_month_day!AE571)</f>
        <v/>
      </c>
      <c r="CH581" s="424" t="str">
        <f>IF(_tag_month_day!AF571="","",_tag_month_day!AF571)</f>
        <v/>
      </c>
      <c r="CI581" s="424" t="str">
        <f>IF(_tag_month_day!AG571="","",_tag_month_day!AG571)</f>
        <v/>
      </c>
      <c r="CJ581" s="424" t="str">
        <f>IF(_tag_month_day!AH571="","",_tag_month_day!AH571)</f>
        <v/>
      </c>
      <c r="CK581" s="424" t="str">
        <f>IF(_tag_month_day!AI571="","",_tag_month_day!AI571)</f>
        <v/>
      </c>
      <c r="CL581" s="4" t="str">
        <f>IF(_tag_month_day!AJ571="","",_tag_month_day!AJ571)</f>
        <v/>
      </c>
      <c r="CM581" s="4" t="str">
        <f>IF(_tag_month_day!AK571="","",_tag_month_day!AK571)</f>
        <v/>
      </c>
      <c r="CN581" s="4" t="str">
        <f>IF(_tag_month_day!AL571="","",_tag_month_day!AL571)</f>
        <v/>
      </c>
      <c r="CO581" s="4" t="str">
        <f>IF(_tag_month_day!AM571="","",_tag_month_day!AM571)</f>
        <v/>
      </c>
      <c r="CP581" s="4" t="str">
        <f>IF(_tag_month_day!AN571="","",_tag_month_day!AN571)</f>
        <v/>
      </c>
      <c r="CQ581" s="4" t="str">
        <f>IF(_tag_month_day!AO571="","",_tag_month_day!AO571)</f>
        <v/>
      </c>
      <c r="CR581" s="462" t="str">
        <f>IF(_tag_month_day!AP571="","",_tag_month_day!AP571)</f>
        <v/>
      </c>
      <c r="CS581" s="463" t="str">
        <f>IF(_tag_month_day!AQ571="","",_tag_month_day!AQ571)</f>
        <v/>
      </c>
      <c r="CT581" s="4" t="str">
        <f>IF(_tag_month_day!AR571="","",_tag_month_day!AR571)</f>
        <v/>
      </c>
      <c r="CU581" s="464" t="e">
        <f>DU581/AJ581</f>
        <v>#VALUE!</v>
      </c>
      <c r="CV581" s="451" t="e">
        <f>BG581/BH581</f>
        <v>#VALUE!</v>
      </c>
      <c r="CW581" s="465" t="e">
        <f>AJ581*(1-CV581)*CU581*AF581</f>
        <v>#VALUE!</v>
      </c>
      <c r="CX581" s="465" t="e">
        <f>CW581*94%</f>
        <v>#VALUE!</v>
      </c>
      <c r="CY581" s="466" t="e">
        <f>IF(CX581=0,0,DS581/(DS581+CX581))</f>
        <v>#VALUE!</v>
      </c>
      <c r="CZ581" s="465" t="e">
        <f>$AJ581*EF581</f>
        <v>#VALUE!</v>
      </c>
      <c r="DA581" s="465" t="e">
        <f>$AJ581*EG581</f>
        <v>#VALUE!</v>
      </c>
      <c r="DB581" s="465" t="e">
        <f>$AJ581*EH581</f>
        <v>#VALUE!</v>
      </c>
      <c r="DC581" s="465" t="e">
        <f>$AJ581*EI581</f>
        <v>#VALUE!</v>
      </c>
      <c r="DD581" s="465" t="e">
        <f>$AJ581*EJ581</f>
        <v>#VALUE!</v>
      </c>
      <c r="DE581" s="465" t="e">
        <f>$AJ581*EK581</f>
        <v>#VALUE!</v>
      </c>
      <c r="DF581" s="465" t="e">
        <f>$AJ581*EL581</f>
        <v>#VALUE!</v>
      </c>
      <c r="DG581" s="465" t="e">
        <f>$AJ581*EM581</f>
        <v>#VALUE!</v>
      </c>
      <c r="DH581" s="465" t="e">
        <f>$AJ581*EN581</f>
        <v>#VALUE!</v>
      </c>
      <c r="DI581" s="465" t="e">
        <f>$AJ581*EO581</f>
        <v>#VALUE!</v>
      </c>
      <c r="DJ581" s="465" t="e">
        <f>CZ581*(1-EP581)</f>
        <v>#VALUE!</v>
      </c>
      <c r="DK581" s="465" t="e">
        <f>DA581*(1-ER581)</f>
        <v>#VALUE!</v>
      </c>
      <c r="DL581" s="465" t="e">
        <f>DB581*(1-EQ581)</f>
        <v>#VALUE!</v>
      </c>
      <c r="DM581" s="465" t="e">
        <f>DC581*(1-ES581)</f>
        <v>#VALUE!</v>
      </c>
      <c r="DN581" s="465" t="e">
        <f>DD581*(1-ET581)</f>
        <v>#VALUE!</v>
      </c>
      <c r="DO581" s="465" t="e">
        <f>DE581</f>
        <v>#VALUE!</v>
      </c>
      <c r="DP581" s="465" t="e">
        <f>DF581*(1-EU581)</f>
        <v>#VALUE!</v>
      </c>
      <c r="DQ581" s="465" t="e">
        <f>DG581*(1-EV581)</f>
        <v>#VALUE!</v>
      </c>
      <c r="DR581" s="465" t="e">
        <f>DH581*(1-EW581)</f>
        <v>#VALUE!</v>
      </c>
      <c r="DS581" s="465" t="e">
        <f>DI581</f>
        <v>#VALUE!</v>
      </c>
      <c r="DT581" s="465" t="e">
        <f>SUM(DJ581:DS581)</f>
        <v>#VALUE!</v>
      </c>
      <c r="DU581" s="465" t="e">
        <f>(GS581:GX581)+(DP581+DQ581+DR581)*GY581+DS581</f>
        <v>#VALUE!</v>
      </c>
      <c r="DV581" s="451" t="e">
        <f>AV581/$BH581/(1-EP581)</f>
        <v>#VALUE!</v>
      </c>
      <c r="DW581" s="451" t="e">
        <f>AW581/$BH581/(1-ER581)</f>
        <v>#VALUE!</v>
      </c>
      <c r="DX581" s="451" t="e">
        <f>AX581/$BH581/(1-EQ581)</f>
        <v>#VALUE!</v>
      </c>
      <c r="DY581" s="451" t="e">
        <f>AY581/$BH581/(1-ES581)</f>
        <v>#VALUE!</v>
      </c>
      <c r="DZ581" s="451" t="e">
        <f>AZ581/$BH581/(1-ET581)</f>
        <v>#VALUE!</v>
      </c>
      <c r="EA581" s="451" t="e">
        <f>BA581/$BH581/(1-AX581)</f>
        <v>#VALUE!</v>
      </c>
      <c r="EB581" s="451" t="e">
        <f>BB581/$BH581/(1-EU581)</f>
        <v>#VALUE!</v>
      </c>
      <c r="EC581" s="451" t="e">
        <f>BC581/$BH581/(1-EV581)</f>
        <v>#VALUE!</v>
      </c>
      <c r="ED581" s="451" t="e">
        <f>BD581/$BH581/(1-EW581)</f>
        <v>#VALUE!</v>
      </c>
      <c r="EE581" s="451" t="e">
        <f>BG581/BH581</f>
        <v>#VALUE!</v>
      </c>
      <c r="EF581" s="451" t="e">
        <f>DV581/SUM($DV581:$EE581)</f>
        <v>#VALUE!</v>
      </c>
      <c r="EG581" s="451" t="e">
        <f>DW581/SUM($DV581:$EE581)</f>
        <v>#VALUE!</v>
      </c>
      <c r="EH581" s="451" t="e">
        <f>DX581/SUM($DV581:$EE581)</f>
        <v>#VALUE!</v>
      </c>
      <c r="EI581" s="451" t="e">
        <f>DY581/SUM($DV581:$EE581)</f>
        <v>#VALUE!</v>
      </c>
      <c r="EJ581" s="451" t="e">
        <f>DZ581/SUM($DV581:$EE581)</f>
        <v>#VALUE!</v>
      </c>
      <c r="EK581" s="451" t="e">
        <f>EA581/SUM($DV581:$EE581)</f>
        <v>#VALUE!</v>
      </c>
      <c r="EL581" s="451" t="e">
        <f>EB581/SUM($DV581:$EE581)</f>
        <v>#VALUE!</v>
      </c>
      <c r="EM581" s="451" t="e">
        <f>EC581/SUM($DV581:$EE581)</f>
        <v>#VALUE!</v>
      </c>
      <c r="EN581" s="451" t="e">
        <f>ED581/SUM($DV581:$EE581)</f>
        <v>#VALUE!</v>
      </c>
      <c r="EO581" s="451" t="e">
        <f>EE581/SUM($DV581:$EE581)</f>
        <v>#VALUE!</v>
      </c>
      <c r="EP581" s="450">
        <f>EP580</f>
        <v>0.080000000000000002</v>
      </c>
      <c r="EQ581" s="450">
        <f>EQ580</f>
        <v>0.014999999999999999</v>
      </c>
      <c r="ER581" s="450">
        <f>ER580</f>
        <v>0.014999999999999999</v>
      </c>
      <c r="ES581" s="450">
        <f>ES580</f>
        <v>0.014999999999999999</v>
      </c>
      <c r="ET581" s="450">
        <f>ET580</f>
        <v>0.014999999999999999</v>
      </c>
      <c r="EU581" s="450">
        <f>EU580</f>
        <v>0.089999999999999997</v>
      </c>
      <c r="EV581" s="450">
        <f>EV580</f>
        <v>0.089999999999999997</v>
      </c>
      <c r="EW581" s="450">
        <f>EW580</f>
        <v>0.089999999999999997</v>
      </c>
      <c r="EX581" s="431" t="str">
        <f>IF(_tag_month_day!AS571="","",_tag_month_day!AS571/100)</f>
        <v/>
      </c>
      <c r="EY581" s="431" t="str">
        <f>IF(_tag_month_day!AT571="","",_tag_month_day!AT571/100)</f>
        <v/>
      </c>
      <c r="EZ581" s="431" t="str">
        <f>IF(_tag_month_day!AU571="","",_tag_month_day!AU571/100)</f>
        <v/>
      </c>
      <c r="FA581" s="431" t="str">
        <f>IF(_tag_month_day!AV571="","",_tag_month_day!AV571/100)</f>
        <v/>
      </c>
      <c r="FB581" s="431" t="str">
        <f>IF(_tag_month_day!AW571="","",_tag_month_day!AW571/100)</f>
        <v/>
      </c>
      <c r="FC581" s="431" t="str">
        <f>IF(_tag_month_day!AX571="","",_tag_month_day!AX571/100)</f>
        <v/>
      </c>
      <c r="FD581" s="449" t="str">
        <f>IF(_tag_month_day!AY571="","",_tag_month_day!AY571/100)</f>
        <v/>
      </c>
      <c r="FE581" s="449" t="str">
        <f>IF(_tag_month_day!AZ571="","",_tag_month_day!AZ571/100)</f>
        <v/>
      </c>
      <c r="FF581" s="449" t="str">
        <f>IF(_tag_month_day!BA571="","",_tag_month_day!BA571/100)</f>
        <v/>
      </c>
      <c r="FG581" s="449" t="str">
        <f>IF(_tag_month_day!BB571="","",_tag_month_day!BB571/100)</f>
        <v/>
      </c>
      <c r="FH581" s="467" t="str">
        <f>IF(_tag_month_day!BC571="","",_tag_month_day!BC571/100)</f>
        <v/>
      </c>
      <c r="FI581" s="449">
        <f>FI580</f>
        <v>0.40999999999999998</v>
      </c>
      <c r="FJ581" s="449">
        <f>FJ580</f>
        <v>0.11</v>
      </c>
      <c r="FK581" s="449">
        <f>FK580</f>
        <v>0.014999999999999999</v>
      </c>
      <c r="FL581" s="449">
        <f>FL580</f>
        <v>0</v>
      </c>
      <c r="FM581" s="467">
        <f>FM580</f>
        <v>0.0001</v>
      </c>
      <c r="FN581" s="449">
        <f>FN580</f>
        <v>0.32000000000000001</v>
      </c>
      <c r="FO581" s="449">
        <f>FO580</f>
        <v>0.20000000000000001</v>
      </c>
      <c r="FP581" s="449">
        <f>FP580</f>
        <v>0.01</v>
      </c>
      <c r="FQ581" s="449">
        <f>FQ580</f>
        <v>0</v>
      </c>
      <c r="FR581" s="467">
        <f>FR580</f>
        <v>0.0001</v>
      </c>
      <c r="FS581" s="449" t="str">
        <f>IF(_tag_month_day!BD571="","",_tag_month_day!BD571/100)</f>
        <v/>
      </c>
      <c r="FT581" s="449" t="str">
        <f>IF(_tag_month_day!BE571="","",_tag_month_day!BE571/100)</f>
        <v/>
      </c>
      <c r="FU581" s="449" t="str">
        <f>IF(_tag_month_day!BF571="","",_tag_month_day!BF571/100)</f>
        <v/>
      </c>
      <c r="FV581" s="449" t="str">
        <f>IF(_tag_month_day!BG571="","",_tag_month_day!BG571/100)</f>
        <v/>
      </c>
      <c r="FW581" s="467" t="str">
        <f>IF(_tag_month_day!BH571="","",_tag_month_day!BH571/100)</f>
        <v/>
      </c>
      <c r="FX581" s="449" t="str">
        <f>IF(_tag_month_day!BI571="","",_tag_month_day!BI571/100)</f>
        <v/>
      </c>
      <c r="FY581" s="449" t="str">
        <f>IF(_tag_month_day!BJ571="","",_tag_month_day!BJ571/100)</f>
        <v/>
      </c>
      <c r="FZ581" s="468" t="str">
        <f>IF(_tag_month_day!BK571="","",_tag_month_day!BK571/100)</f>
        <v/>
      </c>
      <c r="GA581" s="449" t="str">
        <f>IF(_tag_month_day!BL571="","",_tag_month_day!BL571/100)</f>
        <v/>
      </c>
      <c r="GB581" s="467" t="str">
        <f>IF(_tag_month_day!BM571="","",_tag_month_day!BM571/100)</f>
        <v/>
      </c>
      <c r="GC581" s="431" t="str">
        <f>IF(_tag_month_day!BN571="","",_tag_month_day!BN571/100)</f>
        <v/>
      </c>
      <c r="GD581" s="431" t="str">
        <f>IF(_tag_month_day!BO571="","",_tag_month_day!BO571/100)</f>
        <v/>
      </c>
      <c r="GE581" s="431" t="str">
        <f>IF(_tag_month_day!BP571="","",_tag_month_day!BP571/100)</f>
        <v/>
      </c>
      <c r="GF581" s="431" t="str">
        <f>IF(_tag_month_day!BQ571="","",_tag_month_day!BQ571/100)</f>
        <v/>
      </c>
      <c r="GG581" s="431" t="str">
        <f>IF(_tag_month_day!BR571="","",_tag_month_day!BR571/100)</f>
        <v/>
      </c>
      <c r="GH581" s="431" t="str">
        <f>IF(_tag_month_day!BS571="","",_tag_month_day!BS571/100)</f>
        <v/>
      </c>
      <c r="GI581" s="467" t="str">
        <f>IF(_tag_month_day!BT571="","",_tag_month_day!BT571/100)</f>
        <v/>
      </c>
      <c r="GJ581" s="469" t="str">
        <f>IF(_tag_month_day!BU571="","",_tag_month_day!BU571/100)</f>
        <v/>
      </c>
      <c r="GK581" s="470">
        <f>GK580</f>
        <v>0.070000000000000007</v>
      </c>
      <c r="GL581" s="470">
        <f>GL580</f>
        <v>0.029999999999999999</v>
      </c>
      <c r="GM581" s="471" t="str">
        <f>IF(_tag_month_day!BX571="","",_tag_month_day!BX571/100)</f>
        <v/>
      </c>
      <c r="GN581" s="470">
        <f>GN580</f>
        <v>0.070000000000000007</v>
      </c>
      <c r="GO581" s="470">
        <f>GO580</f>
        <v>0.029999999999999999</v>
      </c>
      <c r="GP581" s="470">
        <f>GP580</f>
        <v>0.089999999999999997</v>
      </c>
      <c r="GQ581" s="470">
        <f>GQ580</f>
        <v>0.029999999999999999</v>
      </c>
      <c r="GR581" s="471" t="str">
        <f>IF(_tag_month_day!CA571="","",_tag_month_day!CA571/100)</f>
        <v/>
      </c>
      <c r="GS581" s="472">
        <f>GS580</f>
        <v>0.95299999999999996</v>
      </c>
      <c r="GT581" s="472">
        <f>GT580</f>
        <v>0.55000000000000004</v>
      </c>
      <c r="GU581" s="472">
        <f>GU580</f>
        <v>0.55000000000000004</v>
      </c>
      <c r="GV581" s="472">
        <f>GV580</f>
        <v>0.55000000000000004</v>
      </c>
      <c r="GW581" s="472">
        <f>GW580</f>
        <v>0.5</v>
      </c>
      <c r="GX581" s="472">
        <f>GX580</f>
        <v>0.93500000000000005</v>
      </c>
      <c r="GY581" s="472">
        <f>GY580</f>
        <v>0.14999999999999999</v>
      </c>
      <c r="GZ581" s="472">
        <f>GZ580</f>
        <v>1</v>
      </c>
      <c r="HA581" s="474">
        <f>HA580</f>
        <v>0.047</v>
      </c>
      <c r="HB581" s="474">
        <f>HB580</f>
        <v>0.45000000000000001</v>
      </c>
      <c r="HC581" s="474">
        <f>HC580</f>
        <v>0.45000000000000001</v>
      </c>
      <c r="HD581" s="474">
        <f>HD580</f>
        <v>0.45000000000000001</v>
      </c>
      <c r="HE581" s="474">
        <f>HE580</f>
        <v>0.5</v>
      </c>
      <c r="HF581" s="474">
        <f>HF580</f>
        <v>0.065000000000000002</v>
      </c>
      <c r="HG581" s="474">
        <f>HG580</f>
        <v>0.84999999999999998</v>
      </c>
      <c r="HH581" s="474">
        <f>HH580</f>
        <v>0</v>
      </c>
      <c r="HI581" s="10">
        <f>IF(BZ581&lt;&gt;"",CK581-BV581,0)</f>
        <v>0</v>
      </c>
      <c r="HJ581" s="10" t="e">
        <f>IF(AJ581&gt;0,AH581-AJ581,0)</f>
        <v>#VALUE!</v>
      </c>
      <c r="HK581" s="466">
        <f>HK580</f>
        <v>0.84999999999999998</v>
      </c>
      <c r="HL581" s="424">
        <f>HL580</f>
        <v>550000</v>
      </c>
      <c r="HM581" s="424">
        <f>HM580</f>
        <v>480000</v>
      </c>
      <c r="HN581" s="465" t="e">
        <f>(DJ581*EZ581+DK581*FH581+DL581*FM581+DM581*FR581+DN581*FW581+DO581*GB581+DS581*GI581+DP581*GM581+DR581*GR581)*1000*2</f>
        <v>#VALUE!</v>
      </c>
      <c r="HO581" s="465" t="e">
        <f>HN581*HK581*$HO$2/HL581*1000000</f>
        <v>#VALUE!</v>
      </c>
      <c r="HP581" s="465" t="e">
        <f>HN581*HK581*$HP$2/HM581*1000000</f>
        <v>#VALUE!</v>
      </c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</row>
    <row customFormat="1" r="582" s="0">
      <c r="A582" s="420">
        <v>571</v>
      </c>
      <c r="B582" s="421">
        <f ca="1">IF(D582=D581,B581,IF(D582="夜班",B581+1,B581))</f>
        <v>43609</v>
      </c>
      <c r="C582" s="422">
        <f>C581</f>
        <v>0.041666666666666699</v>
      </c>
      <c r="D582" s="10" t="str">
        <f ca="1">IF(HOUR(G582)&lt;8,"夜班",IF(HOUR(G582)&lt;16,"白班",IF(HOUR(G582)&lt;24,"中班",0)))</f>
        <v>中班</v>
      </c>
      <c r="E582" s="10" t="e">
        <f ca="1">IF(F582=1,"甲",IF(F582=2,"乙",IF(F582=3,"丙",IF(F582=4,"丁",""))))</f>
        <v>#REF!</v>
      </c>
      <c r="F582" s="10" t="e">
        <f ca="1">SUMPRODUCT((成本日报!$A$3:$A$95=计划!B582)*(成本日报!$B$3:$B$95=计划!$D582),成本日报!$C$3:$C$95)</f>
        <v>#REF!</v>
      </c>
      <c r="G582" s="423">
        <f ca="1">G581+C581</f>
        <v>43609.749999998618</v>
      </c>
      <c r="H582" s="423">
        <f ca="1">$G582+$C582/60*10+$C582*0</f>
        <v>43609.756944443063</v>
      </c>
      <c r="I582" s="423">
        <f ca="1">$G582+$C582/60*18+$C582*0</f>
        <v>43609.762499998615</v>
      </c>
      <c r="J582" s="423">
        <f ca="1">$G582+$C582/60*0+$C582*1</f>
        <v>43609.791666665282</v>
      </c>
      <c r="K582" s="423">
        <f ca="1">$G582+$C582/60*30+$C582*2</f>
        <v>43609.854166665289</v>
      </c>
      <c r="L582" s="423">
        <f ca="1">$G582+$C582/60*0+$C582*3</f>
        <v>43609.874999998618</v>
      </c>
      <c r="M582" s="424" t="str">
        <f>IF(_tag_month_day!A572="","",_tag_month_day!A572)</f>
        <v/>
      </c>
      <c r="N582" s="424" t="str">
        <f>IF(_tag_month_day!B572="","",_tag_month_day!B572)</f>
        <v/>
      </c>
      <c r="O582" s="425" t="e">
        <f>IF(M582+N582=0,"",M582+N582)</f>
        <v>#VALUE!</v>
      </c>
      <c r="P582" s="424" t="str">
        <f>IF(_tag_month_day!C572="","",_tag_month_day!C572)</f>
        <v/>
      </c>
      <c r="Q582" s="424" t="str">
        <f>IF(_tag_month_day!D572="","",_tag_month_day!D572)</f>
        <v/>
      </c>
      <c r="R582" s="426" t="str">
        <f>IF(_tag_month_day!CB572="","",_tag_month_day!CB572/100)</f>
        <v/>
      </c>
      <c r="S582" s="427" t="str">
        <f>IF(_tag_month_day!E572="","",_tag_month_day!E572)</f>
        <v/>
      </c>
      <c r="T582" s="427" t="str">
        <f>IF(_tag_month_day!F572="","",_tag_month_day!F572)</f>
        <v/>
      </c>
      <c r="U582" s="428" t="e">
        <f>S582+T582</f>
        <v>#VALUE!</v>
      </c>
      <c r="V582" s="429" t="e">
        <f>U582/AJ582</f>
        <v>#VALUE!</v>
      </c>
      <c r="W582" s="430" t="str">
        <f>IF(_jhy_month_day!A572="","",_jhy_month_day!A572)</f>
        <v/>
      </c>
      <c r="X582" s="431" t="str">
        <f>IF(_jhy_month_day!B572="","",_jhy_month_day!B572/100)</f>
        <v/>
      </c>
      <c r="Y582" s="431" t="str">
        <f>IF(_jhy_month_day!C572="","",_jhy_month_day!C572/100)</f>
        <v/>
      </c>
      <c r="Z582" s="432">
        <f>Z578+1</f>
        <v>143</v>
      </c>
      <c r="AA582" s="433" t="str">
        <f>IF(_tag_month_day!G572="","",_tag_month_day!G572/100)</f>
        <v/>
      </c>
      <c r="AB582" s="433" t="str">
        <f>IF(_tag_month_day!H572="","",_tag_month_day!H572/100)</f>
        <v/>
      </c>
      <c r="AC582" s="434">
        <f>IF(X582="",AC581,BK582*($AV581*X582+$AW581*FD581+$AX581*FI581+$AY581*FN581+$AZ581*FS581+$BA581*FX581+$BG581*GE581)/(AV581*Y582+AX581*FK581+AW581*FF581+AY581*FP581+AZ581*FU581+BA581*FZ581+BG581*GG581+BB581*GK581+BC581*GN581+BD581*GP581))</f>
        <v>1.59963432013121</v>
      </c>
      <c r="AD582" s="435" t="str">
        <f>IF(AC582=AC581,"",AC582-AC581)</f>
        <v/>
      </c>
      <c r="AE582" s="436" t="str">
        <f>IF(1-AF582=0,"",(1-AF582))</f>
        <v/>
      </c>
      <c r="AF582" s="437">
        <v>1</v>
      </c>
      <c r="AG582" s="10" t="str">
        <f>AG581</f>
        <v>9A3</v>
      </c>
      <c r="AH582" s="438" t="str">
        <f>AH581</f>
        <v/>
      </c>
      <c r="AI582" s="424"/>
      <c r="AJ582" s="10" t="str">
        <f>IF(_tag_month_day!I572="","",_tag_month_day!I572)</f>
        <v/>
      </c>
      <c r="AK582" s="440"/>
      <c r="AL582" s="440"/>
      <c r="AM582" s="440"/>
      <c r="AN582" s="441">
        <f>AN581</f>
        <v>2</v>
      </c>
      <c r="AO582" s="441">
        <f>AO581</f>
        <v>8</v>
      </c>
      <c r="AP582" s="442" t="e">
        <f>(IF(AN582=0,AS581,AS581*(1+AO582/AN582)/(AR582+AO582/AN582)))+AT582</f>
        <v>#VALUE!</v>
      </c>
      <c r="AQ582" s="443" t="str">
        <f>IF(_tag_month_day!J572="","",_tag_month_day!J572/100)</f>
        <v/>
      </c>
      <c r="AR582" s="444">
        <f>AR581</f>
        <v>1.3</v>
      </c>
      <c r="AS582" s="445" t="e">
        <f>AQ582*(AN582*AR582+AO582)/(AN582+AO582)</f>
        <v>#VALUE!</v>
      </c>
      <c r="AT582" s="445" t="e">
        <f>(SUM(BE582:BF582)-SUM(BE581:BF581))*0.05</f>
        <v>#VALUE!</v>
      </c>
      <c r="AU582" s="446" t="str">
        <f>IF(_tag_month_day!CC572="","",IF(_tag_month_day!CC572&gt;0,_tag_month_day!CD572,_tag_month_day!CE572))</f>
        <v/>
      </c>
      <c r="AV582" s="447" t="str">
        <f>IF(_tag_month_day!L572="","",_tag_month_day!L572/100)</f>
        <v/>
      </c>
      <c r="AW582" s="431">
        <f>AW581</f>
        <v>0</v>
      </c>
      <c r="AX582" s="431">
        <f>AX581</f>
        <v>0</v>
      </c>
      <c r="AY582" s="431" t="str">
        <f>IF(_tag_month_day!M572="","",_tag_month_day!M572/100)</f>
        <v/>
      </c>
      <c r="AZ582" s="431" t="str">
        <f>IF(_tag_month_day!N572="","",_tag_month_day!N572/100)</f>
        <v/>
      </c>
      <c r="BA582" s="431" t="str">
        <f>IF(_tag_month_day!O572="","",_tag_month_day!O572/100)</f>
        <v/>
      </c>
      <c r="BB582" s="448" t="str">
        <f>IF(_tag_month_day!P572="","",_tag_month_day!P572/100)</f>
        <v/>
      </c>
      <c r="BC582" s="448">
        <f>BC581</f>
        <v>0</v>
      </c>
      <c r="BD582" s="448" t="str">
        <f>IF(_tag_month_day!Q572="","",_tag_month_day!Q572/100)</f>
        <v/>
      </c>
      <c r="BE582" s="449" t="str">
        <f>IF(_tag_month_day!R572="","",_tag_month_day!R572/100)</f>
        <v/>
      </c>
      <c r="BF582" s="388" t="e">
        <f>(AU582*(100+BE582*100))/(AJ582-AU582)/100</f>
        <v>#VALUE!</v>
      </c>
      <c r="BG582" s="450" t="e">
        <f>BE582+BF582</f>
        <v>#VALUE!</v>
      </c>
      <c r="BH582" s="451" t="e">
        <f>SUM(AV582:BF582)</f>
        <v>#VALUE!</v>
      </c>
      <c r="BI582" s="452" t="e">
        <f>IF(CX582=0,BI581,(DK582*查询!$R$5+DL582*查询!$Q$5+DM582*查询!$N$5+DN582*查询!$O$5+DO582*查询!$P$5)*AF582/CX582)</f>
        <v>#VALUE!</v>
      </c>
      <c r="BJ582" s="452" t="e">
        <f>IF(CX582=0,BJ581,(DP582*查询!$S$5+DQ582*查询!$T$5+DR582*查询!$U$5)*AF582/CX582)</f>
        <v>#VALUE!</v>
      </c>
      <c r="BK582" s="452">
        <f>BK581</f>
        <v>1</v>
      </c>
      <c r="BL582" s="453" t="e">
        <f>SUMPRODUCT((AV582:BA582)*(GS582:GX582))/((GS582:GX582)+SUM(BB582:BD582)*GY582+BG582*GZ582)</f>
        <v>#VALUE!</v>
      </c>
      <c r="BM582" s="453" t="e">
        <f>BK582*($AV582*FB582+$AW582*FD582+$AX582*FI582+$AY582*FN582+$AZ582*FS582+$BA582*FX582+$BG582*GE582)/(AV582*EY582+AX582*FK582+AW582*FF582+AY582*FP582+AZ582*FU582+BA582*FZ582+BG582*GG582+BB582*GK582+BC582*GN582+BD582*GP582)</f>
        <v>#VALUE!</v>
      </c>
      <c r="BN582" s="453" t="e">
        <f>($AV582*FC582+$AX582*FJ582+$AW582*FE582+$AY582*FO582+$AZ582*FT582+$BA582*FY582+$BG582*GF582)/($AV582*FA582+BG582*GH582+BB582*GL582+BC582*GO582+BD582*GQ582+BA582*GA582)</f>
        <v>#VALUE!</v>
      </c>
      <c r="BO582" s="454" t="e">
        <f>SUMPRODUCT(AV582:BA582*GS582:GX582)/(GS582:GX582+(BB582+BC582+BD582)*GY582+BG582)</f>
        <v>#VALUE!</v>
      </c>
      <c r="BP582" s="454" t="e">
        <f>SUMPRODUCT(AV582:BA582*GS582:GX582)/(GS582:GX582+(BB582+BC582+BD582)*GY582+BG582)</f>
        <v>#VALUE!</v>
      </c>
      <c r="BQ582" s="454" t="e">
        <f>SUMPRODUCT(AV582:BA582*GS582:GX582)/(GS582:GX582+(BB582+BC582+BD582)*GY582+BG582)</f>
        <v>#VALUE!</v>
      </c>
      <c r="BR582" s="453" t="str">
        <f>IF(_tag_month_day!T572="","",_tag_month_day!T572)</f>
        <v/>
      </c>
      <c r="BS582" s="453" t="str">
        <f>IF(_tag_month_day!U572="","",_tag_month_day!U572)</f>
        <v/>
      </c>
      <c r="BT582" s="455" t="str">
        <f>IF(CK582="","",IF((CK582&gt;=BV582-0.12)*(CK582&lt;=BV582+0.12),"合格","不合格"))</f>
        <v/>
      </c>
      <c r="BU582" s="456" t="str">
        <f>IF(_tag_month_day!V572="","",_tag_month_day!V572)</f>
        <v/>
      </c>
      <c r="BV582" s="457" t="str">
        <f>IF(_tag_month_day!W572="","",_tag_month_day!W572)</f>
        <v/>
      </c>
      <c r="BW582" s="458" t="str">
        <f>IF(_tag_month_day!X572="","",_tag_month_day!X572)</f>
        <v/>
      </c>
      <c r="BX582" s="458" t="str">
        <f>IF(_tag_month_day!Y572="","",_tag_month_day!Y572)</f>
        <v/>
      </c>
      <c r="BY582" s="459">
        <f ca="1">L582</f>
        <v>43609.874999998618</v>
      </c>
      <c r="BZ582" s="460"/>
      <c r="CA582" s="461"/>
      <c r="CB582" s="424" t="str">
        <f>IF(_tag_month_day!Z572="","",_tag_month_day!Z572)</f>
        <v/>
      </c>
      <c r="CC582" s="424" t="str">
        <f>IF(_tag_month_day!AA572="","",_tag_month_day!AA572)</f>
        <v/>
      </c>
      <c r="CD582" s="424" t="str">
        <f>IF(_tag_month_day!AB572="","",_tag_month_day!AB572)</f>
        <v/>
      </c>
      <c r="CE582" s="424" t="str">
        <f>IF(_tag_month_day!AC572="","",_tag_month_day!AC572)</f>
        <v/>
      </c>
      <c r="CF582" s="424" t="str">
        <f>IF(_tag_month_day!AD572="","",_tag_month_day!AD572)</f>
        <v/>
      </c>
      <c r="CG582" s="424" t="str">
        <f>IF(_tag_month_day!AE572="","",_tag_month_day!AE572)</f>
        <v/>
      </c>
      <c r="CH582" s="424" t="str">
        <f>IF(_tag_month_day!AF572="","",_tag_month_day!AF572)</f>
        <v/>
      </c>
      <c r="CI582" s="424" t="str">
        <f>IF(_tag_month_day!AG572="","",_tag_month_day!AG572)</f>
        <v/>
      </c>
      <c r="CJ582" s="424" t="str">
        <f>IF(_tag_month_day!AH572="","",_tag_month_day!AH572)</f>
        <v/>
      </c>
      <c r="CK582" s="424" t="str">
        <f>IF(_tag_month_day!AI572="","",_tag_month_day!AI572)</f>
        <v/>
      </c>
      <c r="CL582" s="4" t="str">
        <f>IF(_tag_month_day!AJ572="","",_tag_month_day!AJ572)</f>
        <v/>
      </c>
      <c r="CM582" s="4" t="str">
        <f>IF(_tag_month_day!AK572="","",_tag_month_day!AK572)</f>
        <v/>
      </c>
      <c r="CN582" s="4" t="str">
        <f>IF(_tag_month_day!AL572="","",_tag_month_day!AL572)</f>
        <v/>
      </c>
      <c r="CO582" s="4" t="str">
        <f>IF(_tag_month_day!AM572="","",_tag_month_day!AM572)</f>
        <v/>
      </c>
      <c r="CP582" s="4" t="str">
        <f>IF(_tag_month_day!AN572="","",_tag_month_day!AN572)</f>
        <v/>
      </c>
      <c r="CQ582" s="4" t="str">
        <f>IF(_tag_month_day!AO572="","",_tag_month_day!AO572)</f>
        <v/>
      </c>
      <c r="CR582" s="462" t="str">
        <f>IF(_tag_month_day!AP572="","",_tag_month_day!AP572)</f>
        <v/>
      </c>
      <c r="CS582" s="463" t="str">
        <f>IF(_tag_month_day!AQ572="","",_tag_month_day!AQ572)</f>
        <v/>
      </c>
      <c r="CT582" s="4" t="str">
        <f>IF(_tag_month_day!AR572="","",_tag_month_day!AR572)</f>
        <v/>
      </c>
      <c r="CU582" s="464" t="e">
        <f>DU582/AJ582</f>
        <v>#VALUE!</v>
      </c>
      <c r="CV582" s="451" t="e">
        <f>BG582/BH582</f>
        <v>#VALUE!</v>
      </c>
      <c r="CW582" s="465" t="e">
        <f>AJ582*(1-CV582)*CU582*AF582</f>
        <v>#VALUE!</v>
      </c>
      <c r="CX582" s="465" t="e">
        <f>CW582*94%</f>
        <v>#VALUE!</v>
      </c>
      <c r="CY582" s="466" t="e">
        <f>IF(CX582=0,0,DS582/(DS582+CX582))</f>
        <v>#VALUE!</v>
      </c>
      <c r="CZ582" s="465" t="e">
        <f>$AJ582*EF582</f>
        <v>#VALUE!</v>
      </c>
      <c r="DA582" s="465" t="e">
        <f>$AJ582*EG582</f>
        <v>#VALUE!</v>
      </c>
      <c r="DB582" s="465" t="e">
        <f>$AJ582*EH582</f>
        <v>#VALUE!</v>
      </c>
      <c r="DC582" s="465" t="e">
        <f>$AJ582*EI582</f>
        <v>#VALUE!</v>
      </c>
      <c r="DD582" s="465" t="e">
        <f>$AJ582*EJ582</f>
        <v>#VALUE!</v>
      </c>
      <c r="DE582" s="465" t="e">
        <f>$AJ582*EK582</f>
        <v>#VALUE!</v>
      </c>
      <c r="DF582" s="465" t="e">
        <f>$AJ582*EL582</f>
        <v>#VALUE!</v>
      </c>
      <c r="DG582" s="465" t="e">
        <f>$AJ582*EM582</f>
        <v>#VALUE!</v>
      </c>
      <c r="DH582" s="465" t="e">
        <f>$AJ582*EN582</f>
        <v>#VALUE!</v>
      </c>
      <c r="DI582" s="465" t="e">
        <f>$AJ582*EO582</f>
        <v>#VALUE!</v>
      </c>
      <c r="DJ582" s="465" t="e">
        <f>CZ582*(1-EP582)</f>
        <v>#VALUE!</v>
      </c>
      <c r="DK582" s="465" t="e">
        <f>DA582*(1-ER582)</f>
        <v>#VALUE!</v>
      </c>
      <c r="DL582" s="465" t="e">
        <f>DB582*(1-EQ582)</f>
        <v>#VALUE!</v>
      </c>
      <c r="DM582" s="465" t="e">
        <f>DC582*(1-ES582)</f>
        <v>#VALUE!</v>
      </c>
      <c r="DN582" s="465" t="e">
        <f>DD582*(1-ET582)</f>
        <v>#VALUE!</v>
      </c>
      <c r="DO582" s="465" t="e">
        <f>DE582</f>
        <v>#VALUE!</v>
      </c>
      <c r="DP582" s="465" t="e">
        <f>DF582*(1-EU582)</f>
        <v>#VALUE!</v>
      </c>
      <c r="DQ582" s="465" t="e">
        <f>DG582*(1-EV582)</f>
        <v>#VALUE!</v>
      </c>
      <c r="DR582" s="465" t="e">
        <f>DH582*(1-EW582)</f>
        <v>#VALUE!</v>
      </c>
      <c r="DS582" s="465" t="e">
        <f>DI582</f>
        <v>#VALUE!</v>
      </c>
      <c r="DT582" s="465" t="e">
        <f>SUM(DJ582:DS582)</f>
        <v>#VALUE!</v>
      </c>
      <c r="DU582" s="465" t="e">
        <f>(GS582:GX582)+(DP582+DQ582+DR582)*GY582+DS582</f>
        <v>#VALUE!</v>
      </c>
      <c r="DV582" s="451" t="e">
        <f>AV582/$BH582/(1-EP582)</f>
        <v>#VALUE!</v>
      </c>
      <c r="DW582" s="451" t="e">
        <f>AW582/$BH582/(1-ER582)</f>
        <v>#VALUE!</v>
      </c>
      <c r="DX582" s="451" t="e">
        <f>AX582/$BH582/(1-EQ582)</f>
        <v>#VALUE!</v>
      </c>
      <c r="DY582" s="451" t="e">
        <f>AY582/$BH582/(1-ES582)</f>
        <v>#VALUE!</v>
      </c>
      <c r="DZ582" s="451" t="e">
        <f>AZ582/$BH582/(1-ET582)</f>
        <v>#VALUE!</v>
      </c>
      <c r="EA582" s="451" t="e">
        <f>BA582/$BH582/(1-AX582)</f>
        <v>#VALUE!</v>
      </c>
      <c r="EB582" s="451" t="e">
        <f>BB582/$BH582/(1-EU582)</f>
        <v>#VALUE!</v>
      </c>
      <c r="EC582" s="451" t="e">
        <f>BC582/$BH582/(1-EV582)</f>
        <v>#VALUE!</v>
      </c>
      <c r="ED582" s="451" t="e">
        <f>BD582/$BH582/(1-EW582)</f>
        <v>#VALUE!</v>
      </c>
      <c r="EE582" s="451" t="e">
        <f>BG582/BH582</f>
        <v>#VALUE!</v>
      </c>
      <c r="EF582" s="451" t="e">
        <f>DV582/SUM($DV582:$EE582)</f>
        <v>#VALUE!</v>
      </c>
      <c r="EG582" s="451" t="e">
        <f>DW582/SUM($DV582:$EE582)</f>
        <v>#VALUE!</v>
      </c>
      <c r="EH582" s="451" t="e">
        <f>DX582/SUM($DV582:$EE582)</f>
        <v>#VALUE!</v>
      </c>
      <c r="EI582" s="451" t="e">
        <f>DY582/SUM($DV582:$EE582)</f>
        <v>#VALUE!</v>
      </c>
      <c r="EJ582" s="451" t="e">
        <f>DZ582/SUM($DV582:$EE582)</f>
        <v>#VALUE!</v>
      </c>
      <c r="EK582" s="451" t="e">
        <f>EA582/SUM($DV582:$EE582)</f>
        <v>#VALUE!</v>
      </c>
      <c r="EL582" s="451" t="e">
        <f>EB582/SUM($DV582:$EE582)</f>
        <v>#VALUE!</v>
      </c>
      <c r="EM582" s="451" t="e">
        <f>EC582/SUM($DV582:$EE582)</f>
        <v>#VALUE!</v>
      </c>
      <c r="EN582" s="451" t="e">
        <f>ED582/SUM($DV582:$EE582)</f>
        <v>#VALUE!</v>
      </c>
      <c r="EO582" s="451" t="e">
        <f>EE582/SUM($DV582:$EE582)</f>
        <v>#VALUE!</v>
      </c>
      <c r="EP582" s="450">
        <f>EP581</f>
        <v>0.080000000000000002</v>
      </c>
      <c r="EQ582" s="450">
        <f>EQ581</f>
        <v>0.014999999999999999</v>
      </c>
      <c r="ER582" s="450">
        <f>ER581</f>
        <v>0.014999999999999999</v>
      </c>
      <c r="ES582" s="450">
        <f>ES581</f>
        <v>0.014999999999999999</v>
      </c>
      <c r="ET582" s="450">
        <f>ET581</f>
        <v>0.014999999999999999</v>
      </c>
      <c r="EU582" s="450">
        <f>EU581</f>
        <v>0.089999999999999997</v>
      </c>
      <c r="EV582" s="450">
        <f>EV581</f>
        <v>0.089999999999999997</v>
      </c>
      <c r="EW582" s="450">
        <f>EW581</f>
        <v>0.089999999999999997</v>
      </c>
      <c r="EX582" s="431" t="str">
        <f>IF(_tag_month_day!AS572="","",_tag_month_day!AS572/100)</f>
        <v/>
      </c>
      <c r="EY582" s="431" t="str">
        <f>IF(_tag_month_day!AT572="","",_tag_month_day!AT572/100)</f>
        <v/>
      </c>
      <c r="EZ582" s="431" t="str">
        <f>IF(_tag_month_day!AU572="","",_tag_month_day!AU572/100)</f>
        <v/>
      </c>
      <c r="FA582" s="431" t="str">
        <f>IF(_tag_month_day!AV572="","",_tag_month_day!AV572/100)</f>
        <v/>
      </c>
      <c r="FB582" s="431" t="str">
        <f>IF(_tag_month_day!AW572="","",_tag_month_day!AW572/100)</f>
        <v/>
      </c>
      <c r="FC582" s="431" t="str">
        <f>IF(_tag_month_day!AX572="","",_tag_month_day!AX572/100)</f>
        <v/>
      </c>
      <c r="FD582" s="449" t="str">
        <f>IF(_tag_month_day!AY572="","",_tag_month_day!AY572/100)</f>
        <v/>
      </c>
      <c r="FE582" s="449" t="str">
        <f>IF(_tag_month_day!AZ572="","",_tag_month_day!AZ572/100)</f>
        <v/>
      </c>
      <c r="FF582" s="449" t="str">
        <f>IF(_tag_month_day!BA572="","",_tag_month_day!BA572/100)</f>
        <v/>
      </c>
      <c r="FG582" s="449" t="str">
        <f>IF(_tag_month_day!BB572="","",_tag_month_day!BB572/100)</f>
        <v/>
      </c>
      <c r="FH582" s="467" t="str">
        <f>IF(_tag_month_day!BC572="","",_tag_month_day!BC572/100)</f>
        <v/>
      </c>
      <c r="FI582" s="449">
        <f>FI581</f>
        <v>0.40999999999999998</v>
      </c>
      <c r="FJ582" s="449">
        <f>FJ581</f>
        <v>0.11</v>
      </c>
      <c r="FK582" s="449">
        <f>FK581</f>
        <v>0.014999999999999999</v>
      </c>
      <c r="FL582" s="449">
        <f>FL581</f>
        <v>0</v>
      </c>
      <c r="FM582" s="467">
        <f>FM581</f>
        <v>0.0001</v>
      </c>
      <c r="FN582" s="449">
        <f>FN581</f>
        <v>0.32000000000000001</v>
      </c>
      <c r="FO582" s="449">
        <f>FO581</f>
        <v>0.20000000000000001</v>
      </c>
      <c r="FP582" s="449">
        <f>FP581</f>
        <v>0.01</v>
      </c>
      <c r="FQ582" s="449">
        <f>FQ581</f>
        <v>0</v>
      </c>
      <c r="FR582" s="467">
        <f>FR581</f>
        <v>0.0001</v>
      </c>
      <c r="FS582" s="449" t="str">
        <f>IF(_tag_month_day!BD572="","",_tag_month_day!BD572/100)</f>
        <v/>
      </c>
      <c r="FT582" s="449" t="str">
        <f>IF(_tag_month_day!BE572="","",_tag_month_day!BE572/100)</f>
        <v/>
      </c>
      <c r="FU582" s="449" t="str">
        <f>IF(_tag_month_day!BF572="","",_tag_month_day!BF572/100)</f>
        <v/>
      </c>
      <c r="FV582" s="449" t="str">
        <f>IF(_tag_month_day!BG572="","",_tag_month_day!BG572/100)</f>
        <v/>
      </c>
      <c r="FW582" s="467" t="str">
        <f>IF(_tag_month_day!BH572="","",_tag_month_day!BH572/100)</f>
        <v/>
      </c>
      <c r="FX582" s="449" t="str">
        <f>IF(_tag_month_day!BI572="","",_tag_month_day!BI572/100)</f>
        <v/>
      </c>
      <c r="FY582" s="449" t="str">
        <f>IF(_tag_month_day!BJ572="","",_tag_month_day!BJ572/100)</f>
        <v/>
      </c>
      <c r="FZ582" s="468" t="str">
        <f>IF(_tag_month_day!BK572="","",_tag_month_day!BK572/100)</f>
        <v/>
      </c>
      <c r="GA582" s="449" t="str">
        <f>IF(_tag_month_day!BL572="","",_tag_month_day!BL572/100)</f>
        <v/>
      </c>
      <c r="GB582" s="467" t="str">
        <f>IF(_tag_month_day!BM572="","",_tag_month_day!BM572/100)</f>
        <v/>
      </c>
      <c r="GC582" s="431" t="str">
        <f>IF(_tag_month_day!BN572="","",_tag_month_day!BN572/100)</f>
        <v/>
      </c>
      <c r="GD582" s="431" t="str">
        <f>IF(_tag_month_day!BO572="","",_tag_month_day!BO572/100)</f>
        <v/>
      </c>
      <c r="GE582" s="431" t="str">
        <f>IF(_tag_month_day!BP572="","",_tag_month_day!BP572/100)</f>
        <v/>
      </c>
      <c r="GF582" s="431" t="str">
        <f>IF(_tag_month_day!BQ572="","",_tag_month_day!BQ572/100)</f>
        <v/>
      </c>
      <c r="GG582" s="431" t="str">
        <f>IF(_tag_month_day!BR572="","",_tag_month_day!BR572/100)</f>
        <v/>
      </c>
      <c r="GH582" s="431" t="str">
        <f>IF(_tag_month_day!BS572="","",_tag_month_day!BS572/100)</f>
        <v/>
      </c>
      <c r="GI582" s="467" t="str">
        <f>IF(_tag_month_day!BT572="","",_tag_month_day!BT572/100)</f>
        <v/>
      </c>
      <c r="GJ582" s="469" t="str">
        <f>IF(_tag_month_day!BU572="","",_tag_month_day!BU572/100)</f>
        <v/>
      </c>
      <c r="GK582" s="470">
        <f>GK581</f>
        <v>0.070000000000000007</v>
      </c>
      <c r="GL582" s="470">
        <f>GL581</f>
        <v>0.029999999999999999</v>
      </c>
      <c r="GM582" s="471" t="str">
        <f>IF(_tag_month_day!BX572="","",_tag_month_day!BX572/100)</f>
        <v/>
      </c>
      <c r="GN582" s="470">
        <f>GN581</f>
        <v>0.070000000000000007</v>
      </c>
      <c r="GO582" s="470">
        <f>GO581</f>
        <v>0.029999999999999999</v>
      </c>
      <c r="GP582" s="470">
        <f>GP581</f>
        <v>0.089999999999999997</v>
      </c>
      <c r="GQ582" s="470">
        <f>GQ581</f>
        <v>0.029999999999999999</v>
      </c>
      <c r="GR582" s="471" t="str">
        <f>IF(_tag_month_day!CA572="","",_tag_month_day!CA572/100)</f>
        <v/>
      </c>
      <c r="GS582" s="472">
        <f>GS581</f>
        <v>0.95299999999999996</v>
      </c>
      <c r="GT582" s="472">
        <f>GT581</f>
        <v>0.55000000000000004</v>
      </c>
      <c r="GU582" s="472">
        <f>GU581</f>
        <v>0.55000000000000004</v>
      </c>
      <c r="GV582" s="472">
        <f>GV581</f>
        <v>0.55000000000000004</v>
      </c>
      <c r="GW582" s="472">
        <f>GW581</f>
        <v>0.5</v>
      </c>
      <c r="GX582" s="472">
        <f>GX581</f>
        <v>0.93500000000000005</v>
      </c>
      <c r="GY582" s="472">
        <f>GY581</f>
        <v>0.14999999999999999</v>
      </c>
      <c r="GZ582" s="472">
        <f>GZ581</f>
        <v>1</v>
      </c>
      <c r="HA582" s="474">
        <f>HA581</f>
        <v>0.047</v>
      </c>
      <c r="HB582" s="474">
        <f>HB581</f>
        <v>0.45000000000000001</v>
      </c>
      <c r="HC582" s="474">
        <f>HC581</f>
        <v>0.45000000000000001</v>
      </c>
      <c r="HD582" s="474">
        <f>HD581</f>
        <v>0.45000000000000001</v>
      </c>
      <c r="HE582" s="474">
        <f>HE581</f>
        <v>0.5</v>
      </c>
      <c r="HF582" s="474">
        <f>HF581</f>
        <v>0.065000000000000002</v>
      </c>
      <c r="HG582" s="474">
        <f>HG581</f>
        <v>0.84999999999999998</v>
      </c>
      <c r="HH582" s="474">
        <f>HH581</f>
        <v>0</v>
      </c>
      <c r="HI582" s="10">
        <f>IF(BZ582&lt;&gt;"",CK582-BV582,0)</f>
        <v>0</v>
      </c>
      <c r="HJ582" s="10" t="e">
        <f>IF(AJ582&gt;0,AH582-AJ582,0)</f>
        <v>#VALUE!</v>
      </c>
      <c r="HK582" s="466">
        <f>HK581</f>
        <v>0.84999999999999998</v>
      </c>
      <c r="HL582" s="424">
        <f>HL581</f>
        <v>550000</v>
      </c>
      <c r="HM582" s="424">
        <f>HM581</f>
        <v>480000</v>
      </c>
      <c r="HN582" s="465" t="e">
        <f>(DJ582*EZ582+DK582*FH582+DL582*FM582+DM582*FR582+DN582*FW582+DO582*GB582+DS582*GI582+DP582*GM582+DR582*GR582)*1000*2</f>
        <v>#VALUE!</v>
      </c>
      <c r="HO582" s="465" t="e">
        <f>HN582*HK582*$HO$2/HL582*1000000</f>
        <v>#VALUE!</v>
      </c>
      <c r="HP582" s="465" t="e">
        <f>HN582*HK582*$HP$2/HM582*1000000</f>
        <v>#VALUE!</v>
      </c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</row>
    <row customFormat="1" r="583" s="0">
      <c r="A583" s="420">
        <v>572</v>
      </c>
      <c r="B583" s="421">
        <f ca="1">IF(D583=D582,B582,IF(D583="夜班",B582+1,B582))</f>
        <v>43609</v>
      </c>
      <c r="C583" s="422">
        <f>C582</f>
        <v>0.041666666666666699</v>
      </c>
      <c r="D583" s="10" t="str">
        <f ca="1">IF(HOUR(G583)&lt;8,"夜班",IF(HOUR(G583)&lt;16,"白班",IF(HOUR(G583)&lt;24,"中班",0)))</f>
        <v>中班</v>
      </c>
      <c r="E583" s="10" t="e">
        <f ca="1">IF(F583=1,"甲",IF(F583=2,"乙",IF(F583=3,"丙",IF(F583=4,"丁",""))))</f>
        <v>#REF!</v>
      </c>
      <c r="F583" s="10" t="e">
        <f ca="1">SUMPRODUCT((成本日报!$A$3:$A$95=计划!B583)*(成本日报!$B$3:$B$95=计划!$D583),成本日报!$C$3:$C$95)</f>
        <v>#REF!</v>
      </c>
      <c r="G583" s="423">
        <f ca="1">G582+C582</f>
        <v>43609.791666665282</v>
      </c>
      <c r="H583" s="423">
        <f ca="1">$G583+$C583/60*10+$C583*0</f>
        <v>43609.798611109727</v>
      </c>
      <c r="I583" s="423">
        <f ca="1">$G583+$C583/60*18+$C583*0</f>
        <v>43609.804166665279</v>
      </c>
      <c r="J583" s="423">
        <f ca="1">$G583+$C583/60*0+$C583*1</f>
        <v>43609.833333331946</v>
      </c>
      <c r="K583" s="423">
        <f ca="1">$G583+$C583/60*30+$C583*2</f>
        <v>43609.895833331953</v>
      </c>
      <c r="L583" s="423">
        <f ca="1">$G583+$C583/60*0+$C583*3</f>
        <v>43609.916666665282</v>
      </c>
      <c r="M583" s="424" t="str">
        <f>IF(_tag_month_day!A573="","",_tag_month_day!A573)</f>
        <v/>
      </c>
      <c r="N583" s="424" t="str">
        <f>IF(_tag_month_day!B573="","",_tag_month_day!B573)</f>
        <v/>
      </c>
      <c r="O583" s="425" t="e">
        <f>IF(M583+N583=0,"",M583+N583)</f>
        <v>#VALUE!</v>
      </c>
      <c r="P583" s="424" t="str">
        <f>IF(_tag_month_day!C573="","",_tag_month_day!C573)</f>
        <v/>
      </c>
      <c r="Q583" s="424" t="str">
        <f>IF(_tag_month_day!D573="","",_tag_month_day!D573)</f>
        <v/>
      </c>
      <c r="R583" s="426" t="str">
        <f>IF(_tag_month_day!CB573="","",_tag_month_day!CB573/100)</f>
        <v/>
      </c>
      <c r="S583" s="427" t="str">
        <f>IF(_tag_month_day!E573="","",_tag_month_day!E573)</f>
        <v/>
      </c>
      <c r="T583" s="427" t="str">
        <f>IF(_tag_month_day!F573="","",_tag_month_day!F573)</f>
        <v/>
      </c>
      <c r="U583" s="428" t="e">
        <f>S583+T583</f>
        <v>#VALUE!</v>
      </c>
      <c r="V583" s="429" t="e">
        <f>U583/AJ583</f>
        <v>#VALUE!</v>
      </c>
      <c r="W583" s="430" t="str">
        <f>IF(_jhy_month_day!A573="","",_jhy_month_day!A573)</f>
        <v/>
      </c>
      <c r="X583" s="431" t="str">
        <f>IF(_jhy_month_day!B573="","",_jhy_month_day!B573/100)</f>
        <v/>
      </c>
      <c r="Y583" s="431" t="str">
        <f>IF(_jhy_month_day!C573="","",_jhy_month_day!C573/100)</f>
        <v/>
      </c>
      <c r="Z583" s="432">
        <f>Z579+1</f>
        <v>143</v>
      </c>
      <c r="AA583" s="433" t="str">
        <f>IF(_tag_month_day!G573="","",_tag_month_day!G573/100)</f>
        <v/>
      </c>
      <c r="AB583" s="433" t="str">
        <f>IF(_tag_month_day!H573="","",_tag_month_day!H573/100)</f>
        <v/>
      </c>
      <c r="AC583" s="434">
        <f>IF(X583="",AC582,BK583*($AV582*X583+$AW582*FD582+$AX582*FI582+$AY582*FN582+$AZ582*FS582+$BA582*FX582+$BG582*GE582)/(AV582*Y583+AX582*FK582+AW582*FF582+AY582*FP582+AZ582*FU582+BA582*FZ582+BG582*GG582+BB582*GK582+BC582*GN582+BD582*GP582))</f>
        <v>1.59963432013121</v>
      </c>
      <c r="AD583" s="435" t="str">
        <f>IF(AC583=AC582,"",AC583-AC582)</f>
        <v/>
      </c>
      <c r="AE583" s="436" t="str">
        <f>IF(1-AF583=0,"",(1-AF583))</f>
        <v/>
      </c>
      <c r="AF583" s="437">
        <v>1</v>
      </c>
      <c r="AG583" s="10" t="str">
        <f>AG582</f>
        <v>9A3</v>
      </c>
      <c r="AH583" s="438" t="str">
        <f>AH582</f>
        <v/>
      </c>
      <c r="AI583" s="424"/>
      <c r="AJ583" s="10" t="str">
        <f>IF(_tag_month_day!I573="","",_tag_month_day!I573)</f>
        <v/>
      </c>
      <c r="AK583" s="440"/>
      <c r="AL583" s="440"/>
      <c r="AM583" s="440"/>
      <c r="AN583" s="441">
        <f>AN582</f>
        <v>2</v>
      </c>
      <c r="AO583" s="441">
        <f>AO582</f>
        <v>8</v>
      </c>
      <c r="AP583" s="442" t="e">
        <f>(IF(AN583=0,AS582,AS582*(1+AO583/AN583)/(AR583+AO583/AN583)))+AT583</f>
        <v>#VALUE!</v>
      </c>
      <c r="AQ583" s="443" t="str">
        <f>IF(_tag_month_day!J573="","",_tag_month_day!J573/100)</f>
        <v/>
      </c>
      <c r="AR583" s="444">
        <f>AR582</f>
        <v>1.3</v>
      </c>
      <c r="AS583" s="445" t="e">
        <f>AQ583*(AN583*AR583+AO583)/(AN583+AO583)</f>
        <v>#VALUE!</v>
      </c>
      <c r="AT583" s="445" t="e">
        <f>(SUM(BE583:BF583)-SUM(BE582:BF582))*0.05</f>
        <v>#VALUE!</v>
      </c>
      <c r="AU583" s="446" t="str">
        <f>IF(_tag_month_day!CC573="","",IF(_tag_month_day!CC573&gt;0,_tag_month_day!CD573,_tag_month_day!CE573))</f>
        <v/>
      </c>
      <c r="AV583" s="447" t="str">
        <f>IF(_tag_month_day!L573="","",_tag_month_day!L573/100)</f>
        <v/>
      </c>
      <c r="AW583" s="431">
        <f>AW582</f>
        <v>0</v>
      </c>
      <c r="AX583" s="431">
        <f>AX582</f>
        <v>0</v>
      </c>
      <c r="AY583" s="431" t="str">
        <f>IF(_tag_month_day!M573="","",_tag_month_day!M573/100)</f>
        <v/>
      </c>
      <c r="AZ583" s="431" t="str">
        <f>IF(_tag_month_day!N573="","",_tag_month_day!N573/100)</f>
        <v/>
      </c>
      <c r="BA583" s="431" t="str">
        <f>IF(_tag_month_day!O573="","",_tag_month_day!O573/100)</f>
        <v/>
      </c>
      <c r="BB583" s="448" t="str">
        <f>IF(_tag_month_day!P573="","",_tag_month_day!P573/100)</f>
        <v/>
      </c>
      <c r="BC583" s="448">
        <f>BC582</f>
        <v>0</v>
      </c>
      <c r="BD583" s="448" t="str">
        <f>IF(_tag_month_day!Q573="","",_tag_month_day!Q573/100)</f>
        <v/>
      </c>
      <c r="BE583" s="449" t="str">
        <f>IF(_tag_month_day!R573="","",_tag_month_day!R573/100)</f>
        <v/>
      </c>
      <c r="BF583" s="388" t="e">
        <f>(AU583*(100+BE583*100))/(AJ583-AU583)/100</f>
        <v>#VALUE!</v>
      </c>
      <c r="BG583" s="450" t="e">
        <f>BE583+BF583</f>
        <v>#VALUE!</v>
      </c>
      <c r="BH583" s="451" t="e">
        <f>SUM(AV583:BF583)</f>
        <v>#VALUE!</v>
      </c>
      <c r="BI583" s="452" t="e">
        <f>IF(CX583=0,BI582,(DK583*查询!$R$5+DL583*查询!$Q$5+DM583*查询!$N$5+DN583*查询!$O$5+DO583*查询!$P$5)*AF583/CX583)</f>
        <v>#VALUE!</v>
      </c>
      <c r="BJ583" s="452" t="e">
        <f>IF(CX583=0,BJ582,(DP583*查询!$S$5+DQ583*查询!$T$5+DR583*查询!$U$5)*AF583/CX583)</f>
        <v>#VALUE!</v>
      </c>
      <c r="BK583" s="452">
        <f>BK582</f>
        <v>1</v>
      </c>
      <c r="BL583" s="453" t="e">
        <f>SUMPRODUCT((AV583:BA583)*(GS583:GX583))/((GS583:GX583)+SUM(BB583:BD583)*GY583+BG583*GZ583)</f>
        <v>#VALUE!</v>
      </c>
      <c r="BM583" s="453" t="e">
        <f>BK583*($AV583*FB583+$AW583*FD583+$AX583*FI583+$AY583*FN583+$AZ583*FS583+$BA583*FX583+$BG583*GE583)/(AV583*EY583+AX583*FK583+AW583*FF583+AY583*FP583+AZ583*FU583+BA583*FZ583+BG583*GG583+BB583*GK583+BC583*GN583+BD583*GP583)</f>
        <v>#VALUE!</v>
      </c>
      <c r="BN583" s="453" t="e">
        <f>($AV583*FC583+$AX583*FJ583+$AW583*FE583+$AY583*FO583+$AZ583*FT583+$BA583*FY583+$BG583*GF583)/($AV583*FA583+BG583*GH583+BB583*GL583+BC583*GO583+BD583*GQ583+BA583*GA583)</f>
        <v>#VALUE!</v>
      </c>
      <c r="BO583" s="454" t="e">
        <f>SUMPRODUCT(AV583:BA583*GS583:GX583)/(GS583:GX583+(BB583+BC583+BD583)*GY583+BG583)</f>
        <v>#VALUE!</v>
      </c>
      <c r="BP583" s="454" t="e">
        <f>SUMPRODUCT(AV583:BA583*GS583:GX583)/(GS583:GX583+(BB583+BC583+BD583)*GY583+BG583)</f>
        <v>#VALUE!</v>
      </c>
      <c r="BQ583" s="454" t="e">
        <f>SUMPRODUCT(AV583:BA583*GS583:GX583)/(GS583:GX583+(BB583+BC583+BD583)*GY583+BG583)</f>
        <v>#VALUE!</v>
      </c>
      <c r="BR583" s="453" t="str">
        <f>IF(_tag_month_day!T573="","",_tag_month_day!T573)</f>
        <v/>
      </c>
      <c r="BS583" s="453" t="str">
        <f>IF(_tag_month_day!U573="","",_tag_month_day!U573)</f>
        <v/>
      </c>
      <c r="BT583" s="455" t="str">
        <f>IF(CK583="","",IF((CK583&gt;=BV583-0.12)*(CK583&lt;=BV583+0.12),"合格","不合格"))</f>
        <v/>
      </c>
      <c r="BU583" s="456" t="str">
        <f>IF(_tag_month_day!V573="","",_tag_month_day!V573)</f>
        <v/>
      </c>
      <c r="BV583" s="457" t="str">
        <f>IF(_tag_month_day!W573="","",_tag_month_day!W573)</f>
        <v/>
      </c>
      <c r="BW583" s="458" t="str">
        <f>IF(_tag_month_day!X573="","",_tag_month_day!X573)</f>
        <v/>
      </c>
      <c r="BX583" s="458" t="str">
        <f>IF(_tag_month_day!Y573="","",_tag_month_day!Y573)</f>
        <v/>
      </c>
      <c r="BY583" s="459">
        <f ca="1">L583</f>
        <v>43609.916666665282</v>
      </c>
      <c r="BZ583" s="460"/>
      <c r="CA583" s="4"/>
      <c r="CB583" s="424" t="str">
        <f>IF(_tag_month_day!Z573="","",_tag_month_day!Z573)</f>
        <v/>
      </c>
      <c r="CC583" s="424" t="str">
        <f>IF(_tag_month_day!AA573="","",_tag_month_day!AA573)</f>
        <v/>
      </c>
      <c r="CD583" s="424" t="str">
        <f>IF(_tag_month_day!AB573="","",_tag_month_day!AB573)</f>
        <v/>
      </c>
      <c r="CE583" s="424" t="str">
        <f>IF(_tag_month_day!AC573="","",_tag_month_day!AC573)</f>
        <v/>
      </c>
      <c r="CF583" s="424" t="str">
        <f>IF(_tag_month_day!AD573="","",_tag_month_day!AD573)</f>
        <v/>
      </c>
      <c r="CG583" s="424" t="str">
        <f>IF(_tag_month_day!AE573="","",_tag_month_day!AE573)</f>
        <v/>
      </c>
      <c r="CH583" s="424" t="str">
        <f>IF(_tag_month_day!AF573="","",_tag_month_day!AF573)</f>
        <v/>
      </c>
      <c r="CI583" s="424" t="str">
        <f>IF(_tag_month_day!AG573="","",_tag_month_day!AG573)</f>
        <v/>
      </c>
      <c r="CJ583" s="424" t="str">
        <f>IF(_tag_month_day!AH573="","",_tag_month_day!AH573)</f>
        <v/>
      </c>
      <c r="CK583" s="424" t="str">
        <f>IF(_tag_month_day!AI573="","",_tag_month_day!AI573)</f>
        <v/>
      </c>
      <c r="CL583" s="4" t="str">
        <f>IF(_tag_month_day!AJ573="","",_tag_month_day!AJ573)</f>
        <v/>
      </c>
      <c r="CM583" s="4" t="str">
        <f>IF(_tag_month_day!AK573="","",_tag_month_day!AK573)</f>
        <v/>
      </c>
      <c r="CN583" s="4" t="str">
        <f>IF(_tag_month_day!AL573="","",_tag_month_day!AL573)</f>
        <v/>
      </c>
      <c r="CO583" s="4" t="str">
        <f>IF(_tag_month_day!AM573="","",_tag_month_day!AM573)</f>
        <v/>
      </c>
      <c r="CP583" s="4" t="str">
        <f>IF(_tag_month_day!AN573="","",_tag_month_day!AN573)</f>
        <v/>
      </c>
      <c r="CQ583" s="4" t="str">
        <f>IF(_tag_month_day!AO573="","",_tag_month_day!AO573)</f>
        <v/>
      </c>
      <c r="CR583" s="462" t="str">
        <f>IF(_tag_month_day!AP573="","",_tag_month_day!AP573)</f>
        <v/>
      </c>
      <c r="CS583" s="463" t="str">
        <f>IF(_tag_month_day!AQ573="","",_tag_month_day!AQ573)</f>
        <v/>
      </c>
      <c r="CT583" s="4" t="str">
        <f>IF(_tag_month_day!AR573="","",_tag_month_day!AR573)</f>
        <v/>
      </c>
      <c r="CU583" s="464" t="e">
        <f>DU583/AJ583</f>
        <v>#VALUE!</v>
      </c>
      <c r="CV583" s="451" t="e">
        <f>BG583/BH583</f>
        <v>#VALUE!</v>
      </c>
      <c r="CW583" s="465" t="e">
        <f>AJ583*(1-CV583)*CU583*AF583</f>
        <v>#VALUE!</v>
      </c>
      <c r="CX583" s="465" t="e">
        <f>CW583*94%</f>
        <v>#VALUE!</v>
      </c>
      <c r="CY583" s="466" t="e">
        <f>IF(CX583=0,0,DS583/(DS583+CX583))</f>
        <v>#VALUE!</v>
      </c>
      <c r="CZ583" s="465" t="e">
        <f>$AJ583*EF583</f>
        <v>#VALUE!</v>
      </c>
      <c r="DA583" s="465" t="e">
        <f>$AJ583*EG583</f>
        <v>#VALUE!</v>
      </c>
      <c r="DB583" s="465" t="e">
        <f>$AJ583*EH583</f>
        <v>#VALUE!</v>
      </c>
      <c r="DC583" s="465" t="e">
        <f>$AJ583*EI583</f>
        <v>#VALUE!</v>
      </c>
      <c r="DD583" s="465" t="e">
        <f>$AJ583*EJ583</f>
        <v>#VALUE!</v>
      </c>
      <c r="DE583" s="465" t="e">
        <f>$AJ583*EK583</f>
        <v>#VALUE!</v>
      </c>
      <c r="DF583" s="465" t="e">
        <f>$AJ583*EL583</f>
        <v>#VALUE!</v>
      </c>
      <c r="DG583" s="465" t="e">
        <f>$AJ583*EM583</f>
        <v>#VALUE!</v>
      </c>
      <c r="DH583" s="465" t="e">
        <f>$AJ583*EN583</f>
        <v>#VALUE!</v>
      </c>
      <c r="DI583" s="465" t="e">
        <f>$AJ583*EO583</f>
        <v>#VALUE!</v>
      </c>
      <c r="DJ583" s="465" t="e">
        <f>CZ583*(1-EP583)</f>
        <v>#VALUE!</v>
      </c>
      <c r="DK583" s="465" t="e">
        <f>DA583*(1-ER583)</f>
        <v>#VALUE!</v>
      </c>
      <c r="DL583" s="465" t="e">
        <f>DB583*(1-EQ583)</f>
        <v>#VALUE!</v>
      </c>
      <c r="DM583" s="465" t="e">
        <f>DC583*(1-ES583)</f>
        <v>#VALUE!</v>
      </c>
      <c r="DN583" s="465" t="e">
        <f>DD583*(1-ET583)</f>
        <v>#VALUE!</v>
      </c>
      <c r="DO583" s="465" t="e">
        <f>DE583</f>
        <v>#VALUE!</v>
      </c>
      <c r="DP583" s="465" t="e">
        <f>DF583*(1-EU583)</f>
        <v>#VALUE!</v>
      </c>
      <c r="DQ583" s="465" t="e">
        <f>DG583*(1-EV583)</f>
        <v>#VALUE!</v>
      </c>
      <c r="DR583" s="465" t="e">
        <f>DH583*(1-EW583)</f>
        <v>#VALUE!</v>
      </c>
      <c r="DS583" s="465" t="e">
        <f>DI583</f>
        <v>#VALUE!</v>
      </c>
      <c r="DT583" s="465" t="e">
        <f>SUM(DJ583:DS583)</f>
        <v>#VALUE!</v>
      </c>
      <c r="DU583" s="465" t="e">
        <f>(GS583:GX583)+(DP583+DQ583+DR583)*GY583+DS583</f>
        <v>#VALUE!</v>
      </c>
      <c r="DV583" s="451" t="e">
        <f>AV583/$BH583/(1-EP583)</f>
        <v>#VALUE!</v>
      </c>
      <c r="DW583" s="451" t="e">
        <f>AW583/$BH583/(1-ER583)</f>
        <v>#VALUE!</v>
      </c>
      <c r="DX583" s="451" t="e">
        <f>AX583/$BH583/(1-EQ583)</f>
        <v>#VALUE!</v>
      </c>
      <c r="DY583" s="451" t="e">
        <f>AY583/$BH583/(1-ES583)</f>
        <v>#VALUE!</v>
      </c>
      <c r="DZ583" s="451" t="e">
        <f>AZ583/$BH583/(1-ET583)</f>
        <v>#VALUE!</v>
      </c>
      <c r="EA583" s="451" t="e">
        <f>BA583/$BH583/(1-AX583)</f>
        <v>#VALUE!</v>
      </c>
      <c r="EB583" s="451" t="e">
        <f>BB583/$BH583/(1-EU583)</f>
        <v>#VALUE!</v>
      </c>
      <c r="EC583" s="451" t="e">
        <f>BC583/$BH583/(1-EV583)</f>
        <v>#VALUE!</v>
      </c>
      <c r="ED583" s="451" t="e">
        <f>BD583/$BH583/(1-EW583)</f>
        <v>#VALUE!</v>
      </c>
      <c r="EE583" s="451" t="e">
        <f>BG583/BH583</f>
        <v>#VALUE!</v>
      </c>
      <c r="EF583" s="451" t="e">
        <f>DV583/SUM($DV583:$EE583)</f>
        <v>#VALUE!</v>
      </c>
      <c r="EG583" s="451" t="e">
        <f>DW583/SUM($DV583:$EE583)</f>
        <v>#VALUE!</v>
      </c>
      <c r="EH583" s="451" t="e">
        <f>DX583/SUM($DV583:$EE583)</f>
        <v>#VALUE!</v>
      </c>
      <c r="EI583" s="451" t="e">
        <f>DY583/SUM($DV583:$EE583)</f>
        <v>#VALUE!</v>
      </c>
      <c r="EJ583" s="451" t="e">
        <f>DZ583/SUM($DV583:$EE583)</f>
        <v>#VALUE!</v>
      </c>
      <c r="EK583" s="451" t="e">
        <f>EA583/SUM($DV583:$EE583)</f>
        <v>#VALUE!</v>
      </c>
      <c r="EL583" s="451" t="e">
        <f>EB583/SUM($DV583:$EE583)</f>
        <v>#VALUE!</v>
      </c>
      <c r="EM583" s="451" t="e">
        <f>EC583/SUM($DV583:$EE583)</f>
        <v>#VALUE!</v>
      </c>
      <c r="EN583" s="451" t="e">
        <f>ED583/SUM($DV583:$EE583)</f>
        <v>#VALUE!</v>
      </c>
      <c r="EO583" s="451" t="e">
        <f>EE583/SUM($DV583:$EE583)</f>
        <v>#VALUE!</v>
      </c>
      <c r="EP583" s="450">
        <f>EP582</f>
        <v>0.080000000000000002</v>
      </c>
      <c r="EQ583" s="450">
        <f>EQ582</f>
        <v>0.014999999999999999</v>
      </c>
      <c r="ER583" s="450">
        <f>ER582</f>
        <v>0.014999999999999999</v>
      </c>
      <c r="ES583" s="450">
        <f>ES582</f>
        <v>0.014999999999999999</v>
      </c>
      <c r="ET583" s="450">
        <f>ET582</f>
        <v>0.014999999999999999</v>
      </c>
      <c r="EU583" s="450">
        <f>EU582</f>
        <v>0.089999999999999997</v>
      </c>
      <c r="EV583" s="450">
        <f>EV582</f>
        <v>0.089999999999999997</v>
      </c>
      <c r="EW583" s="450">
        <f>EW582</f>
        <v>0.089999999999999997</v>
      </c>
      <c r="EX583" s="431" t="str">
        <f>IF(_tag_month_day!AS573="","",_tag_month_day!AS573/100)</f>
        <v/>
      </c>
      <c r="EY583" s="431" t="str">
        <f>IF(_tag_month_day!AT573="","",_tag_month_day!AT573/100)</f>
        <v/>
      </c>
      <c r="EZ583" s="431" t="str">
        <f>IF(_tag_month_day!AU573="","",_tag_month_day!AU573/100)</f>
        <v/>
      </c>
      <c r="FA583" s="431" t="str">
        <f>IF(_tag_month_day!AV573="","",_tag_month_day!AV573/100)</f>
        <v/>
      </c>
      <c r="FB583" s="431" t="str">
        <f>IF(_tag_month_day!AW573="","",_tag_month_day!AW573/100)</f>
        <v/>
      </c>
      <c r="FC583" s="431" t="str">
        <f>IF(_tag_month_day!AX573="","",_tag_month_day!AX573/100)</f>
        <v/>
      </c>
      <c r="FD583" s="449" t="str">
        <f>IF(_tag_month_day!AY573="","",_tag_month_day!AY573/100)</f>
        <v/>
      </c>
      <c r="FE583" s="449" t="str">
        <f>IF(_tag_month_day!AZ573="","",_tag_month_day!AZ573/100)</f>
        <v/>
      </c>
      <c r="FF583" s="449" t="str">
        <f>IF(_tag_month_day!BA573="","",_tag_month_day!BA573/100)</f>
        <v/>
      </c>
      <c r="FG583" s="449" t="str">
        <f>IF(_tag_month_day!BB573="","",_tag_month_day!BB573/100)</f>
        <v/>
      </c>
      <c r="FH583" s="467" t="str">
        <f>IF(_tag_month_day!BC573="","",_tag_month_day!BC573/100)</f>
        <v/>
      </c>
      <c r="FI583" s="449">
        <f>FI582</f>
        <v>0.40999999999999998</v>
      </c>
      <c r="FJ583" s="449">
        <f>FJ582</f>
        <v>0.11</v>
      </c>
      <c r="FK583" s="449">
        <f>FK582</f>
        <v>0.014999999999999999</v>
      </c>
      <c r="FL583" s="449">
        <f>FL582</f>
        <v>0</v>
      </c>
      <c r="FM583" s="467">
        <f>FM582</f>
        <v>0.0001</v>
      </c>
      <c r="FN583" s="449">
        <f>FN582</f>
        <v>0.32000000000000001</v>
      </c>
      <c r="FO583" s="449">
        <f>FO582</f>
        <v>0.20000000000000001</v>
      </c>
      <c r="FP583" s="449">
        <f>FP582</f>
        <v>0.01</v>
      </c>
      <c r="FQ583" s="449">
        <f>FQ582</f>
        <v>0</v>
      </c>
      <c r="FR583" s="467">
        <f>FR582</f>
        <v>0.0001</v>
      </c>
      <c r="FS583" s="449" t="str">
        <f>IF(_tag_month_day!BD573="","",_tag_month_day!BD573/100)</f>
        <v/>
      </c>
      <c r="FT583" s="449" t="str">
        <f>IF(_tag_month_day!BE573="","",_tag_month_day!BE573/100)</f>
        <v/>
      </c>
      <c r="FU583" s="449" t="str">
        <f>IF(_tag_month_day!BF573="","",_tag_month_day!BF573/100)</f>
        <v/>
      </c>
      <c r="FV583" s="449" t="str">
        <f>IF(_tag_month_day!BG573="","",_tag_month_day!BG573/100)</f>
        <v/>
      </c>
      <c r="FW583" s="467" t="str">
        <f>IF(_tag_month_day!BH573="","",_tag_month_day!BH573/100)</f>
        <v/>
      </c>
      <c r="FX583" s="449" t="str">
        <f>IF(_tag_month_day!BI573="","",_tag_month_day!BI573/100)</f>
        <v/>
      </c>
      <c r="FY583" s="449" t="str">
        <f>IF(_tag_month_day!BJ573="","",_tag_month_day!BJ573/100)</f>
        <v/>
      </c>
      <c r="FZ583" s="468" t="str">
        <f>IF(_tag_month_day!BK573="","",_tag_month_day!BK573/100)</f>
        <v/>
      </c>
      <c r="GA583" s="449" t="str">
        <f>IF(_tag_month_day!BL573="","",_tag_month_day!BL573/100)</f>
        <v/>
      </c>
      <c r="GB583" s="467" t="str">
        <f>IF(_tag_month_day!BM573="","",_tag_month_day!BM573/100)</f>
        <v/>
      </c>
      <c r="GC583" s="431" t="str">
        <f>IF(_tag_month_day!BN573="","",_tag_month_day!BN573/100)</f>
        <v/>
      </c>
      <c r="GD583" s="431" t="str">
        <f>IF(_tag_month_day!BO573="","",_tag_month_day!BO573/100)</f>
        <v/>
      </c>
      <c r="GE583" s="431" t="str">
        <f>IF(_tag_month_day!BP573="","",_tag_month_day!BP573/100)</f>
        <v/>
      </c>
      <c r="GF583" s="431" t="str">
        <f>IF(_tag_month_day!BQ573="","",_tag_month_day!BQ573/100)</f>
        <v/>
      </c>
      <c r="GG583" s="431" t="str">
        <f>IF(_tag_month_day!BR573="","",_tag_month_day!BR573/100)</f>
        <v/>
      </c>
      <c r="GH583" s="431" t="str">
        <f>IF(_tag_month_day!BS573="","",_tag_month_day!BS573/100)</f>
        <v/>
      </c>
      <c r="GI583" s="467" t="str">
        <f>IF(_tag_month_day!BT573="","",_tag_month_day!BT573/100)</f>
        <v/>
      </c>
      <c r="GJ583" s="469" t="str">
        <f>IF(_tag_month_day!BU573="","",_tag_month_day!BU573/100)</f>
        <v/>
      </c>
      <c r="GK583" s="470">
        <f>GK582</f>
        <v>0.070000000000000007</v>
      </c>
      <c r="GL583" s="470">
        <f>GL582</f>
        <v>0.029999999999999999</v>
      </c>
      <c r="GM583" s="471" t="str">
        <f>IF(_tag_month_day!BX573="","",_tag_month_day!BX573/100)</f>
        <v/>
      </c>
      <c r="GN583" s="470">
        <f>GN582</f>
        <v>0.070000000000000007</v>
      </c>
      <c r="GO583" s="470">
        <f>GO582</f>
        <v>0.029999999999999999</v>
      </c>
      <c r="GP583" s="470">
        <f>GP582</f>
        <v>0.089999999999999997</v>
      </c>
      <c r="GQ583" s="470">
        <f>GQ582</f>
        <v>0.029999999999999999</v>
      </c>
      <c r="GR583" s="471" t="str">
        <f>IF(_tag_month_day!CA573="","",_tag_month_day!CA573/100)</f>
        <v/>
      </c>
      <c r="GS583" s="472">
        <f>GS582</f>
        <v>0.95299999999999996</v>
      </c>
      <c r="GT583" s="472">
        <f>GT582</f>
        <v>0.55000000000000004</v>
      </c>
      <c r="GU583" s="472">
        <f>GU582</f>
        <v>0.55000000000000004</v>
      </c>
      <c r="GV583" s="472">
        <f>GV582</f>
        <v>0.55000000000000004</v>
      </c>
      <c r="GW583" s="472">
        <f>GW582</f>
        <v>0.5</v>
      </c>
      <c r="GX583" s="472">
        <f>GX582</f>
        <v>0.93500000000000005</v>
      </c>
      <c r="GY583" s="472">
        <f>GY582</f>
        <v>0.14999999999999999</v>
      </c>
      <c r="GZ583" s="472">
        <f>GZ582</f>
        <v>1</v>
      </c>
      <c r="HA583" s="474">
        <f>HA582</f>
        <v>0.047</v>
      </c>
      <c r="HB583" s="474">
        <f>HB582</f>
        <v>0.45000000000000001</v>
      </c>
      <c r="HC583" s="474">
        <f>HC582</f>
        <v>0.45000000000000001</v>
      </c>
      <c r="HD583" s="474">
        <f>HD582</f>
        <v>0.45000000000000001</v>
      </c>
      <c r="HE583" s="474">
        <f>HE582</f>
        <v>0.5</v>
      </c>
      <c r="HF583" s="474">
        <f>HF582</f>
        <v>0.065000000000000002</v>
      </c>
      <c r="HG583" s="474">
        <f>HG582</f>
        <v>0.84999999999999998</v>
      </c>
      <c r="HH583" s="474">
        <f>HH582</f>
        <v>0</v>
      </c>
      <c r="HI583" s="10">
        <f>IF(BZ583&lt;&gt;"",CK583-BV583,0)</f>
        <v>0</v>
      </c>
      <c r="HJ583" s="10" t="e">
        <f>IF(AJ583&gt;0,AH583-AJ583,0)</f>
        <v>#VALUE!</v>
      </c>
      <c r="HK583" s="466">
        <f>HK582</f>
        <v>0.84999999999999998</v>
      </c>
      <c r="HL583" s="424">
        <f>HL582</f>
        <v>550000</v>
      </c>
      <c r="HM583" s="424">
        <f>HM582</f>
        <v>480000</v>
      </c>
      <c r="HN583" s="465" t="e">
        <f>(DJ583*EZ583+DK583*FH583+DL583*FM583+DM583*FR583+DN583*FW583+DO583*GB583+DS583*GI583+DP583*GM583+DR583*GR583)*1000*2</f>
        <v>#VALUE!</v>
      </c>
      <c r="HO583" s="465" t="e">
        <f>HN583*HK583*$HO$2/HL583*1000000</f>
        <v>#VALUE!</v>
      </c>
      <c r="HP583" s="465" t="e">
        <f>HN583*HK583*$HP$2/HM583*1000000</f>
        <v>#VALUE!</v>
      </c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</row>
    <row customFormat="1" r="584" s="0">
      <c r="A584" s="420">
        <v>573</v>
      </c>
      <c r="B584" s="421">
        <f ca="1">IF(D584=D583,B583,IF(D584="夜班",B583+1,B583))</f>
        <v>43609</v>
      </c>
      <c r="C584" s="422">
        <f>C583</f>
        <v>0.041666666666666699</v>
      </c>
      <c r="D584" s="10" t="str">
        <f ca="1">IF(HOUR(G584)&lt;8,"夜班",IF(HOUR(G584)&lt;16,"白班",IF(HOUR(G584)&lt;24,"中班",0)))</f>
        <v>中班</v>
      </c>
      <c r="E584" s="10" t="e">
        <f ca="1">IF(F584=1,"甲",IF(F584=2,"乙",IF(F584=3,"丙",IF(F584=4,"丁",""))))</f>
        <v>#REF!</v>
      </c>
      <c r="F584" s="10" t="e">
        <f ca="1">SUMPRODUCT((成本日报!$A$3:$A$95=计划!B584)*(成本日报!$B$3:$B$95=计划!$D584),成本日报!$C$3:$C$95)</f>
        <v>#REF!</v>
      </c>
      <c r="G584" s="423">
        <f ca="1">G583+C583</f>
        <v>43609.833333331946</v>
      </c>
      <c r="H584" s="423">
        <f ca="1">$G584+$C584/60*10+$C584*0</f>
        <v>43609.840277776391</v>
      </c>
      <c r="I584" s="423">
        <f ca="1">$G584+$C584/60*18+$C584*0</f>
        <v>43609.845833331943</v>
      </c>
      <c r="J584" s="423">
        <f ca="1">$G584+$C584/60*0+$C584*1</f>
        <v>43609.87499999861</v>
      </c>
      <c r="K584" s="423">
        <f ca="1">$G584+$C584/60*30+$C584*2</f>
        <v>43609.937499998618</v>
      </c>
      <c r="L584" s="423">
        <f ca="1">$G584+$C584/60*0+$C584*3</f>
        <v>43609.958333331946</v>
      </c>
      <c r="M584" s="424" t="str">
        <f>IF(_tag_month_day!A574="","",_tag_month_day!A574)</f>
        <v/>
      </c>
      <c r="N584" s="424" t="str">
        <f>IF(_tag_month_day!B574="","",_tag_month_day!B574)</f>
        <v/>
      </c>
      <c r="O584" s="425" t="e">
        <f>IF(M584+N584=0,"",M584+N584)</f>
        <v>#VALUE!</v>
      </c>
      <c r="P584" s="424" t="str">
        <f>IF(_tag_month_day!C574="","",_tag_month_day!C574)</f>
        <v/>
      </c>
      <c r="Q584" s="424" t="str">
        <f>IF(_tag_month_day!D574="","",_tag_month_day!D574)</f>
        <v/>
      </c>
      <c r="R584" s="426" t="str">
        <f>IF(_tag_month_day!CB574="","",_tag_month_day!CB574/100)</f>
        <v/>
      </c>
      <c r="S584" s="427" t="str">
        <f>IF(_tag_month_day!E574="","",_tag_month_day!E574)</f>
        <v/>
      </c>
      <c r="T584" s="427" t="str">
        <f>IF(_tag_month_day!F574="","",_tag_month_day!F574)</f>
        <v/>
      </c>
      <c r="U584" s="428" t="e">
        <f>S584+T584</f>
        <v>#VALUE!</v>
      </c>
      <c r="V584" s="429" t="e">
        <f>U584/AJ584</f>
        <v>#VALUE!</v>
      </c>
      <c r="W584" s="430" t="str">
        <f>IF(_jhy_month_day!A574="","",_jhy_month_day!A574)</f>
        <v/>
      </c>
      <c r="X584" s="431" t="str">
        <f>IF(_jhy_month_day!B574="","",_jhy_month_day!B574/100)</f>
        <v/>
      </c>
      <c r="Y584" s="431" t="str">
        <f>IF(_jhy_month_day!C574="","",_jhy_month_day!C574/100)</f>
        <v/>
      </c>
      <c r="Z584" s="432">
        <f>Z580+1</f>
        <v>144</v>
      </c>
      <c r="AA584" s="433" t="str">
        <f>IF(_tag_month_day!G574="","",_tag_month_day!G574/100)</f>
        <v/>
      </c>
      <c r="AB584" s="433" t="str">
        <f>IF(_tag_month_day!H574="","",_tag_month_day!H574/100)</f>
        <v/>
      </c>
      <c r="AC584" s="434">
        <f>IF(X584="",AC583,BK584*($AV583*X584+$AW583*FD583+$AX583*FI583+$AY583*FN583+$AZ583*FS583+$BA583*FX583+$BG583*GE583)/(AV583*Y584+AX583*FK583+AW583*FF583+AY583*FP583+AZ583*FU583+BA583*FZ583+BG583*GG583+BB583*GK583+BC583*GN583+BD583*GP583))</f>
        <v>1.59963432013121</v>
      </c>
      <c r="AD584" s="435" t="str">
        <f>IF(AC584=AC583,"",AC584-AC583)</f>
        <v/>
      </c>
      <c r="AE584" s="436" t="str">
        <f>IF(1-AF584=0,"",(1-AF584))</f>
        <v/>
      </c>
      <c r="AF584" s="437">
        <v>1</v>
      </c>
      <c r="AG584" s="10" t="str">
        <f>AG583</f>
        <v>9A3</v>
      </c>
      <c r="AH584" s="438" t="str">
        <f>AH583</f>
        <v/>
      </c>
      <c r="AI584" s="424"/>
      <c r="AJ584" s="10" t="str">
        <f>IF(_tag_month_day!I574="","",_tag_month_day!I574)</f>
        <v/>
      </c>
      <c r="AK584" s="440"/>
      <c r="AL584" s="440"/>
      <c r="AM584" s="440"/>
      <c r="AN584" s="441">
        <f>AN583</f>
        <v>2</v>
      </c>
      <c r="AO584" s="441">
        <f>AO583</f>
        <v>8</v>
      </c>
      <c r="AP584" s="442" t="e">
        <f>(IF(AN584=0,AS583,AS583*(1+AO584/AN584)/(AR584+AO584/AN584)))+AT584</f>
        <v>#VALUE!</v>
      </c>
      <c r="AQ584" s="443" t="str">
        <f>IF(_tag_month_day!J574="","",_tag_month_day!J574/100)</f>
        <v/>
      </c>
      <c r="AR584" s="444">
        <f>AR583</f>
        <v>1.3</v>
      </c>
      <c r="AS584" s="445" t="e">
        <f>AQ584*(AN584*AR584+AO584)/(AN584+AO584)</f>
        <v>#VALUE!</v>
      </c>
      <c r="AT584" s="445" t="e">
        <f>(SUM(BE584:BF584)-SUM(BE583:BF583))*0.05</f>
        <v>#VALUE!</v>
      </c>
      <c r="AU584" s="446" t="str">
        <f>IF(_tag_month_day!CC574="","",IF(_tag_month_day!CC574&gt;0,_tag_month_day!CD574,_tag_month_day!CE574))</f>
        <v/>
      </c>
      <c r="AV584" s="447" t="str">
        <f>IF(_tag_month_day!L574="","",_tag_month_day!L574/100)</f>
        <v/>
      </c>
      <c r="AW584" s="431">
        <f>AW583</f>
        <v>0</v>
      </c>
      <c r="AX584" s="431">
        <f>AX583</f>
        <v>0</v>
      </c>
      <c r="AY584" s="431" t="str">
        <f>IF(_tag_month_day!M574="","",_tag_month_day!M574/100)</f>
        <v/>
      </c>
      <c r="AZ584" s="431" t="str">
        <f>IF(_tag_month_day!N574="","",_tag_month_day!N574/100)</f>
        <v/>
      </c>
      <c r="BA584" s="431" t="str">
        <f>IF(_tag_month_day!O574="","",_tag_month_day!O574/100)</f>
        <v/>
      </c>
      <c r="BB584" s="448" t="str">
        <f>IF(_tag_month_day!P574="","",_tag_month_day!P574/100)</f>
        <v/>
      </c>
      <c r="BC584" s="448">
        <f>BC583</f>
        <v>0</v>
      </c>
      <c r="BD584" s="448" t="str">
        <f>IF(_tag_month_day!Q574="","",_tag_month_day!Q574/100)</f>
        <v/>
      </c>
      <c r="BE584" s="449" t="str">
        <f>IF(_tag_month_day!R574="","",_tag_month_day!R574/100)</f>
        <v/>
      </c>
      <c r="BF584" s="388" t="e">
        <f>(AU584*(100+BE584*100))/(AJ584-AU584)/100</f>
        <v>#VALUE!</v>
      </c>
      <c r="BG584" s="450" t="e">
        <f>BE584+BF584</f>
        <v>#VALUE!</v>
      </c>
      <c r="BH584" s="451" t="e">
        <f>SUM(AV584:BF584)</f>
        <v>#VALUE!</v>
      </c>
      <c r="BI584" s="452" t="e">
        <f>IF(CX584=0,BI583,(DK584*查询!$R$5+DL584*查询!$Q$5+DM584*查询!$N$5+DN584*查询!$O$5+DO584*查询!$P$5)*AF584/CX584)</f>
        <v>#VALUE!</v>
      </c>
      <c r="BJ584" s="452" t="e">
        <f>IF(CX584=0,BJ583,(DP584*查询!$S$5+DQ584*查询!$T$5+DR584*查询!$U$5)*AF584/CX584)</f>
        <v>#VALUE!</v>
      </c>
      <c r="BK584" s="452">
        <f>BK583</f>
        <v>1</v>
      </c>
      <c r="BL584" s="453" t="e">
        <f>SUMPRODUCT((AV584:BA584)*(GS584:GX584))/((GS584:GX584)+SUM(BB584:BD584)*GY584+BG584*GZ584)</f>
        <v>#VALUE!</v>
      </c>
      <c r="BM584" s="453" t="e">
        <f>BK584*($AV584*FB584+$AW584*FD584+$AX584*FI584+$AY584*FN584+$AZ584*FS584+$BA584*FX584+$BG584*GE584)/(AV584*EY584+AX584*FK584+AW584*FF584+AY584*FP584+AZ584*FU584+BA584*FZ584+BG584*GG584+BB584*GK584+BC584*GN584+BD584*GP584)</f>
        <v>#VALUE!</v>
      </c>
      <c r="BN584" s="453" t="e">
        <f>($AV584*FC584+$AX584*FJ584+$AW584*FE584+$AY584*FO584+$AZ584*FT584+$BA584*FY584+$BG584*GF584)/($AV584*FA584+BG584*GH584+BB584*GL584+BC584*GO584+BD584*GQ584+BA584*GA584)</f>
        <v>#VALUE!</v>
      </c>
      <c r="BO584" s="454" t="e">
        <f>SUMPRODUCT(AV584:BA584*GS584:GX584)/(GS584:GX584+(BB584+BC584+BD584)*GY584+BG584)</f>
        <v>#VALUE!</v>
      </c>
      <c r="BP584" s="454" t="e">
        <f>SUMPRODUCT(AV584:BA584*GS584:GX584)/(GS584:GX584+(BB584+BC584+BD584)*GY584+BG584)</f>
        <v>#VALUE!</v>
      </c>
      <c r="BQ584" s="454" t="e">
        <f>SUMPRODUCT(AV584:BA584*GS584:GX584)/(GS584:GX584+(BB584+BC584+BD584)*GY584+BG584)</f>
        <v>#VALUE!</v>
      </c>
      <c r="BR584" s="453" t="str">
        <f>IF(_tag_month_day!T574="","",_tag_month_day!T574)</f>
        <v/>
      </c>
      <c r="BS584" s="453" t="str">
        <f>IF(_tag_month_day!U574="","",_tag_month_day!U574)</f>
        <v/>
      </c>
      <c r="BT584" s="455" t="str">
        <f>IF(CK584="","",IF((CK584&gt;=BV584-0.12)*(CK584&lt;=BV584+0.12),"合格","不合格"))</f>
        <v/>
      </c>
      <c r="BU584" s="456" t="str">
        <f>IF(_tag_month_day!V574="","",_tag_month_day!V574)</f>
        <v/>
      </c>
      <c r="BV584" s="457" t="str">
        <f>IF(_tag_month_day!W574="","",_tag_month_day!W574)</f>
        <v/>
      </c>
      <c r="BW584" s="458" t="str">
        <f>IF(_tag_month_day!X574="","",_tag_month_day!X574)</f>
        <v/>
      </c>
      <c r="BX584" s="458" t="str">
        <f>IF(_tag_month_day!Y574="","",_tag_month_day!Y574)</f>
        <v/>
      </c>
      <c r="BY584" s="459">
        <f ca="1">L584</f>
        <v>43609.958333331946</v>
      </c>
      <c r="BZ584" s="460"/>
      <c r="CA584" s="4"/>
      <c r="CB584" s="424" t="str">
        <f>IF(_tag_month_day!Z574="","",_tag_month_day!Z574)</f>
        <v/>
      </c>
      <c r="CC584" s="424" t="str">
        <f>IF(_tag_month_day!AA574="","",_tag_month_day!AA574)</f>
        <v/>
      </c>
      <c r="CD584" s="424" t="str">
        <f>IF(_tag_month_day!AB574="","",_tag_month_day!AB574)</f>
        <v/>
      </c>
      <c r="CE584" s="424" t="str">
        <f>IF(_tag_month_day!AC574="","",_tag_month_day!AC574)</f>
        <v/>
      </c>
      <c r="CF584" s="424" t="str">
        <f>IF(_tag_month_day!AD574="","",_tag_month_day!AD574)</f>
        <v/>
      </c>
      <c r="CG584" s="424" t="str">
        <f>IF(_tag_month_day!AE574="","",_tag_month_day!AE574)</f>
        <v/>
      </c>
      <c r="CH584" s="424" t="str">
        <f>IF(_tag_month_day!AF574="","",_tag_month_day!AF574)</f>
        <v/>
      </c>
      <c r="CI584" s="424" t="str">
        <f>IF(_tag_month_day!AG574="","",_tag_month_day!AG574)</f>
        <v/>
      </c>
      <c r="CJ584" s="424" t="str">
        <f>IF(_tag_month_day!AH574="","",_tag_month_day!AH574)</f>
        <v/>
      </c>
      <c r="CK584" s="424" t="str">
        <f>IF(_tag_month_day!AI574="","",_tag_month_day!AI574)</f>
        <v/>
      </c>
      <c r="CL584" s="4" t="str">
        <f>IF(_tag_month_day!AJ574="","",_tag_month_day!AJ574)</f>
        <v/>
      </c>
      <c r="CM584" s="4" t="str">
        <f>IF(_tag_month_day!AK574="","",_tag_month_day!AK574)</f>
        <v/>
      </c>
      <c r="CN584" s="4" t="str">
        <f>IF(_tag_month_day!AL574="","",_tag_month_day!AL574)</f>
        <v/>
      </c>
      <c r="CO584" s="4" t="str">
        <f>IF(_tag_month_day!AM574="","",_tag_month_day!AM574)</f>
        <v/>
      </c>
      <c r="CP584" s="4" t="str">
        <f>IF(_tag_month_day!AN574="","",_tag_month_day!AN574)</f>
        <v/>
      </c>
      <c r="CQ584" s="4" t="str">
        <f>IF(_tag_month_day!AO574="","",_tag_month_day!AO574)</f>
        <v/>
      </c>
      <c r="CR584" s="462" t="str">
        <f>IF(_tag_month_day!AP574="","",_tag_month_day!AP574)</f>
        <v/>
      </c>
      <c r="CS584" s="463" t="str">
        <f>IF(_tag_month_day!AQ574="","",_tag_month_day!AQ574)</f>
        <v/>
      </c>
      <c r="CT584" s="4" t="str">
        <f>IF(_tag_month_day!AR574="","",_tag_month_day!AR574)</f>
        <v/>
      </c>
      <c r="CU584" s="464" t="e">
        <f>DU584/AJ584</f>
        <v>#VALUE!</v>
      </c>
      <c r="CV584" s="451" t="e">
        <f>BG584/BH584</f>
        <v>#VALUE!</v>
      </c>
      <c r="CW584" s="465" t="e">
        <f>AJ584*(1-CV584)*CU584*AF584</f>
        <v>#VALUE!</v>
      </c>
      <c r="CX584" s="465" t="e">
        <f>CW584*94%</f>
        <v>#VALUE!</v>
      </c>
      <c r="CY584" s="466" t="e">
        <f>IF(CX584=0,0,DS584/(DS584+CX584))</f>
        <v>#VALUE!</v>
      </c>
      <c r="CZ584" s="465" t="e">
        <f>$AJ584*EF584</f>
        <v>#VALUE!</v>
      </c>
      <c r="DA584" s="465" t="e">
        <f>$AJ584*EG584</f>
        <v>#VALUE!</v>
      </c>
      <c r="DB584" s="465" t="e">
        <f>$AJ584*EH584</f>
        <v>#VALUE!</v>
      </c>
      <c r="DC584" s="465" t="e">
        <f>$AJ584*EI584</f>
        <v>#VALUE!</v>
      </c>
      <c r="DD584" s="465" t="e">
        <f>$AJ584*EJ584</f>
        <v>#VALUE!</v>
      </c>
      <c r="DE584" s="465" t="e">
        <f>$AJ584*EK584</f>
        <v>#VALUE!</v>
      </c>
      <c r="DF584" s="465" t="e">
        <f>$AJ584*EL584</f>
        <v>#VALUE!</v>
      </c>
      <c r="DG584" s="465" t="e">
        <f>$AJ584*EM584</f>
        <v>#VALUE!</v>
      </c>
      <c r="DH584" s="465" t="e">
        <f>$AJ584*EN584</f>
        <v>#VALUE!</v>
      </c>
      <c r="DI584" s="465" t="e">
        <f>$AJ584*EO584</f>
        <v>#VALUE!</v>
      </c>
      <c r="DJ584" s="465" t="e">
        <f>CZ584*(1-EP584)</f>
        <v>#VALUE!</v>
      </c>
      <c r="DK584" s="465" t="e">
        <f>DA584*(1-ER584)</f>
        <v>#VALUE!</v>
      </c>
      <c r="DL584" s="465" t="e">
        <f>DB584*(1-EQ584)</f>
        <v>#VALUE!</v>
      </c>
      <c r="DM584" s="465" t="e">
        <f>DC584*(1-ES584)</f>
        <v>#VALUE!</v>
      </c>
      <c r="DN584" s="465" t="e">
        <f>DD584*(1-ET584)</f>
        <v>#VALUE!</v>
      </c>
      <c r="DO584" s="465" t="e">
        <f>DE584</f>
        <v>#VALUE!</v>
      </c>
      <c r="DP584" s="465" t="e">
        <f>DF584*(1-EU584)</f>
        <v>#VALUE!</v>
      </c>
      <c r="DQ584" s="465" t="e">
        <f>DG584*(1-EV584)</f>
        <v>#VALUE!</v>
      </c>
      <c r="DR584" s="465" t="e">
        <f>DH584*(1-EW584)</f>
        <v>#VALUE!</v>
      </c>
      <c r="DS584" s="465" t="e">
        <f>DI584</f>
        <v>#VALUE!</v>
      </c>
      <c r="DT584" s="465" t="e">
        <f>SUM(DJ584:DS584)</f>
        <v>#VALUE!</v>
      </c>
      <c r="DU584" s="465" t="e">
        <f>(GS584:GX584)+(DP584+DQ584+DR584)*GY584+DS584</f>
        <v>#VALUE!</v>
      </c>
      <c r="DV584" s="451" t="e">
        <f>AV584/$BH584/(1-EP584)</f>
        <v>#VALUE!</v>
      </c>
      <c r="DW584" s="451" t="e">
        <f>AW584/$BH584/(1-ER584)</f>
        <v>#VALUE!</v>
      </c>
      <c r="DX584" s="451" t="e">
        <f>AX584/$BH584/(1-EQ584)</f>
        <v>#VALUE!</v>
      </c>
      <c r="DY584" s="451" t="e">
        <f>AY584/$BH584/(1-ES584)</f>
        <v>#VALUE!</v>
      </c>
      <c r="DZ584" s="451" t="e">
        <f>AZ584/$BH584/(1-ET584)</f>
        <v>#VALUE!</v>
      </c>
      <c r="EA584" s="451" t="e">
        <f>BA584/$BH584/(1-AX584)</f>
        <v>#VALUE!</v>
      </c>
      <c r="EB584" s="451" t="e">
        <f>BB584/$BH584/(1-EU584)</f>
        <v>#VALUE!</v>
      </c>
      <c r="EC584" s="451" t="e">
        <f>BC584/$BH584/(1-EV584)</f>
        <v>#VALUE!</v>
      </c>
      <c r="ED584" s="451" t="e">
        <f>BD584/$BH584/(1-EW584)</f>
        <v>#VALUE!</v>
      </c>
      <c r="EE584" s="451" t="e">
        <f>BG584/BH584</f>
        <v>#VALUE!</v>
      </c>
      <c r="EF584" s="451" t="e">
        <f>DV584/SUM($DV584:$EE584)</f>
        <v>#VALUE!</v>
      </c>
      <c r="EG584" s="451" t="e">
        <f>DW584/SUM($DV584:$EE584)</f>
        <v>#VALUE!</v>
      </c>
      <c r="EH584" s="451" t="e">
        <f>DX584/SUM($DV584:$EE584)</f>
        <v>#VALUE!</v>
      </c>
      <c r="EI584" s="451" t="e">
        <f>DY584/SUM($DV584:$EE584)</f>
        <v>#VALUE!</v>
      </c>
      <c r="EJ584" s="451" t="e">
        <f>DZ584/SUM($DV584:$EE584)</f>
        <v>#VALUE!</v>
      </c>
      <c r="EK584" s="451" t="e">
        <f>EA584/SUM($DV584:$EE584)</f>
        <v>#VALUE!</v>
      </c>
      <c r="EL584" s="451" t="e">
        <f>EB584/SUM($DV584:$EE584)</f>
        <v>#VALUE!</v>
      </c>
      <c r="EM584" s="451" t="e">
        <f>EC584/SUM($DV584:$EE584)</f>
        <v>#VALUE!</v>
      </c>
      <c r="EN584" s="451" t="e">
        <f>ED584/SUM($DV584:$EE584)</f>
        <v>#VALUE!</v>
      </c>
      <c r="EO584" s="451" t="e">
        <f>EE584/SUM($DV584:$EE584)</f>
        <v>#VALUE!</v>
      </c>
      <c r="EP584" s="450">
        <f>EP583</f>
        <v>0.080000000000000002</v>
      </c>
      <c r="EQ584" s="450">
        <f>EQ583</f>
        <v>0.014999999999999999</v>
      </c>
      <c r="ER584" s="450">
        <f>ER583</f>
        <v>0.014999999999999999</v>
      </c>
      <c r="ES584" s="450">
        <f>ES583</f>
        <v>0.014999999999999999</v>
      </c>
      <c r="ET584" s="450">
        <f>ET583</f>
        <v>0.014999999999999999</v>
      </c>
      <c r="EU584" s="450">
        <f>EU583</f>
        <v>0.089999999999999997</v>
      </c>
      <c r="EV584" s="450">
        <f>EV583</f>
        <v>0.089999999999999997</v>
      </c>
      <c r="EW584" s="450">
        <f>EW583</f>
        <v>0.089999999999999997</v>
      </c>
      <c r="EX584" s="431" t="str">
        <f>IF(_tag_month_day!AS574="","",_tag_month_day!AS574/100)</f>
        <v/>
      </c>
      <c r="EY584" s="431" t="str">
        <f>IF(_tag_month_day!AT574="","",_tag_month_day!AT574/100)</f>
        <v/>
      </c>
      <c r="EZ584" s="431" t="str">
        <f>IF(_tag_month_day!AU574="","",_tag_month_day!AU574/100)</f>
        <v/>
      </c>
      <c r="FA584" s="431" t="str">
        <f>IF(_tag_month_day!AV574="","",_tag_month_day!AV574/100)</f>
        <v/>
      </c>
      <c r="FB584" s="431" t="str">
        <f>IF(_tag_month_day!AW574="","",_tag_month_day!AW574/100)</f>
        <v/>
      </c>
      <c r="FC584" s="431" t="str">
        <f>IF(_tag_month_day!AX574="","",_tag_month_day!AX574/100)</f>
        <v/>
      </c>
      <c r="FD584" s="449" t="str">
        <f>IF(_tag_month_day!AY574="","",_tag_month_day!AY574/100)</f>
        <v/>
      </c>
      <c r="FE584" s="449" t="str">
        <f>IF(_tag_month_day!AZ574="","",_tag_month_day!AZ574/100)</f>
        <v/>
      </c>
      <c r="FF584" s="449" t="str">
        <f>IF(_tag_month_day!BA574="","",_tag_month_day!BA574/100)</f>
        <v/>
      </c>
      <c r="FG584" s="449" t="str">
        <f>IF(_tag_month_day!BB574="","",_tag_month_day!BB574/100)</f>
        <v/>
      </c>
      <c r="FH584" s="467" t="str">
        <f>IF(_tag_month_day!BC574="","",_tag_month_day!BC574/100)</f>
        <v/>
      </c>
      <c r="FI584" s="449">
        <f>FI583</f>
        <v>0.40999999999999998</v>
      </c>
      <c r="FJ584" s="449">
        <f>FJ583</f>
        <v>0.11</v>
      </c>
      <c r="FK584" s="449">
        <f>FK583</f>
        <v>0.014999999999999999</v>
      </c>
      <c r="FL584" s="449">
        <f>FL583</f>
        <v>0</v>
      </c>
      <c r="FM584" s="467">
        <f>FM583</f>
        <v>0.0001</v>
      </c>
      <c r="FN584" s="449">
        <f>FN583</f>
        <v>0.32000000000000001</v>
      </c>
      <c r="FO584" s="449">
        <f>FO583</f>
        <v>0.20000000000000001</v>
      </c>
      <c r="FP584" s="449">
        <f>FP583</f>
        <v>0.01</v>
      </c>
      <c r="FQ584" s="449">
        <f>FQ583</f>
        <v>0</v>
      </c>
      <c r="FR584" s="467">
        <f>FR583</f>
        <v>0.0001</v>
      </c>
      <c r="FS584" s="449" t="str">
        <f>IF(_tag_month_day!BD574="","",_tag_month_day!BD574/100)</f>
        <v/>
      </c>
      <c r="FT584" s="449" t="str">
        <f>IF(_tag_month_day!BE574="","",_tag_month_day!BE574/100)</f>
        <v/>
      </c>
      <c r="FU584" s="449" t="str">
        <f>IF(_tag_month_day!BF574="","",_tag_month_day!BF574/100)</f>
        <v/>
      </c>
      <c r="FV584" s="449" t="str">
        <f>IF(_tag_month_day!BG574="","",_tag_month_day!BG574/100)</f>
        <v/>
      </c>
      <c r="FW584" s="467" t="str">
        <f>IF(_tag_month_day!BH574="","",_tag_month_day!BH574/100)</f>
        <v/>
      </c>
      <c r="FX584" s="449" t="str">
        <f>IF(_tag_month_day!BI574="","",_tag_month_day!BI574/100)</f>
        <v/>
      </c>
      <c r="FY584" s="449" t="str">
        <f>IF(_tag_month_day!BJ574="","",_tag_month_day!BJ574/100)</f>
        <v/>
      </c>
      <c r="FZ584" s="468" t="str">
        <f>IF(_tag_month_day!BK574="","",_tag_month_day!BK574/100)</f>
        <v/>
      </c>
      <c r="GA584" s="449" t="str">
        <f>IF(_tag_month_day!BL574="","",_tag_month_day!BL574/100)</f>
        <v/>
      </c>
      <c r="GB584" s="467" t="str">
        <f>IF(_tag_month_day!BM574="","",_tag_month_day!BM574/100)</f>
        <v/>
      </c>
      <c r="GC584" s="431" t="str">
        <f>IF(_tag_month_day!BN574="","",_tag_month_day!BN574/100)</f>
        <v/>
      </c>
      <c r="GD584" s="431" t="str">
        <f>IF(_tag_month_day!BO574="","",_tag_month_day!BO574/100)</f>
        <v/>
      </c>
      <c r="GE584" s="431" t="str">
        <f>IF(_tag_month_day!BP574="","",_tag_month_day!BP574/100)</f>
        <v/>
      </c>
      <c r="GF584" s="431" t="str">
        <f>IF(_tag_month_day!BQ574="","",_tag_month_day!BQ574/100)</f>
        <v/>
      </c>
      <c r="GG584" s="431" t="str">
        <f>IF(_tag_month_day!BR574="","",_tag_month_day!BR574/100)</f>
        <v/>
      </c>
      <c r="GH584" s="431" t="str">
        <f>IF(_tag_month_day!BS574="","",_tag_month_day!BS574/100)</f>
        <v/>
      </c>
      <c r="GI584" s="467" t="str">
        <f>IF(_tag_month_day!BT574="","",_tag_month_day!BT574/100)</f>
        <v/>
      </c>
      <c r="GJ584" s="469" t="str">
        <f>IF(_tag_month_day!BU574="","",_tag_month_day!BU574/100)</f>
        <v/>
      </c>
      <c r="GK584" s="470">
        <f>GK583</f>
        <v>0.070000000000000007</v>
      </c>
      <c r="GL584" s="470">
        <f>GL583</f>
        <v>0.029999999999999999</v>
      </c>
      <c r="GM584" s="471" t="str">
        <f>IF(_tag_month_day!BX574="","",_tag_month_day!BX574/100)</f>
        <v/>
      </c>
      <c r="GN584" s="470">
        <f>GN583</f>
        <v>0.070000000000000007</v>
      </c>
      <c r="GO584" s="470">
        <f>GO583</f>
        <v>0.029999999999999999</v>
      </c>
      <c r="GP584" s="470">
        <f>GP583</f>
        <v>0.089999999999999997</v>
      </c>
      <c r="GQ584" s="470">
        <f>GQ583</f>
        <v>0.029999999999999999</v>
      </c>
      <c r="GR584" s="471" t="str">
        <f>IF(_tag_month_day!CA574="","",_tag_month_day!CA574/100)</f>
        <v/>
      </c>
      <c r="GS584" s="472">
        <f>GS583</f>
        <v>0.95299999999999996</v>
      </c>
      <c r="GT584" s="472">
        <f>GT583</f>
        <v>0.55000000000000004</v>
      </c>
      <c r="GU584" s="472">
        <f>GU583</f>
        <v>0.55000000000000004</v>
      </c>
      <c r="GV584" s="472">
        <f>GV583</f>
        <v>0.55000000000000004</v>
      </c>
      <c r="GW584" s="472">
        <f>GW583</f>
        <v>0.5</v>
      </c>
      <c r="GX584" s="472">
        <f>GX583</f>
        <v>0.93500000000000005</v>
      </c>
      <c r="GY584" s="472">
        <f>GY583</f>
        <v>0.14999999999999999</v>
      </c>
      <c r="GZ584" s="472">
        <f>GZ583</f>
        <v>1</v>
      </c>
      <c r="HA584" s="474">
        <f>HA583</f>
        <v>0.047</v>
      </c>
      <c r="HB584" s="474">
        <f>HB583</f>
        <v>0.45000000000000001</v>
      </c>
      <c r="HC584" s="474">
        <f>HC583</f>
        <v>0.45000000000000001</v>
      </c>
      <c r="HD584" s="474">
        <f>HD583</f>
        <v>0.45000000000000001</v>
      </c>
      <c r="HE584" s="474">
        <f>HE583</f>
        <v>0.5</v>
      </c>
      <c r="HF584" s="474">
        <f>HF583</f>
        <v>0.065000000000000002</v>
      </c>
      <c r="HG584" s="474">
        <f>HG583</f>
        <v>0.84999999999999998</v>
      </c>
      <c r="HH584" s="474">
        <f>HH583</f>
        <v>0</v>
      </c>
      <c r="HI584" s="10">
        <f>IF(BZ584&lt;&gt;"",CK584-BV584,0)</f>
        <v>0</v>
      </c>
      <c r="HJ584" s="10" t="e">
        <f>IF(AJ584&gt;0,AH584-AJ584,0)</f>
        <v>#VALUE!</v>
      </c>
      <c r="HK584" s="466">
        <f>HK583</f>
        <v>0.84999999999999998</v>
      </c>
      <c r="HL584" s="424">
        <f>HL583</f>
        <v>550000</v>
      </c>
      <c r="HM584" s="424">
        <f>HM583</f>
        <v>480000</v>
      </c>
      <c r="HN584" s="465" t="e">
        <f>(DJ584*EZ584+DK584*FH584+DL584*FM584+DM584*FR584+DN584*FW584+DO584*GB584+DS584*GI584+DP584*GM584+DR584*GR584)*1000*2</f>
        <v>#VALUE!</v>
      </c>
      <c r="HO584" s="465" t="e">
        <f>HN584*HK584*$HO$2/HL584*1000000</f>
        <v>#VALUE!</v>
      </c>
      <c r="HP584" s="465" t="e">
        <f>HN584*HK584*$HP$2/HM584*1000000</f>
        <v>#VALUE!</v>
      </c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</row>
    <row customFormat="1" r="585" s="0">
      <c r="A585" s="420">
        <v>574</v>
      </c>
      <c r="B585" s="421">
        <f ca="1">IF(D585=D584,B584,IF(D585="夜班",B584+1,B584))</f>
        <v>43609</v>
      </c>
      <c r="C585" s="422">
        <f>C584</f>
        <v>0.041666666666666699</v>
      </c>
      <c r="D585" s="10" t="str">
        <f ca="1">IF(HOUR(G585)&lt;8,"夜班",IF(HOUR(G585)&lt;16,"白班",IF(HOUR(G585)&lt;24,"中班",0)))</f>
        <v>中班</v>
      </c>
      <c r="E585" s="10" t="e">
        <f ca="1">IF(F585=1,"甲",IF(F585=2,"乙",IF(F585=3,"丙",IF(F585=4,"丁",""))))</f>
        <v>#REF!</v>
      </c>
      <c r="F585" s="10" t="e">
        <f ca="1">SUMPRODUCT((成本日报!$A$3:$A$95=计划!B585)*(成本日报!$B$3:$B$95=计划!$D585),成本日报!$C$3:$C$95)</f>
        <v>#REF!</v>
      </c>
      <c r="G585" s="423">
        <f ca="1">G584+C584</f>
        <v>43609.87499999861</v>
      </c>
      <c r="H585" s="423">
        <f ca="1">$G585+$C585/60*10+$C585*0</f>
        <v>43609.881944443056</v>
      </c>
      <c r="I585" s="423">
        <f ca="1">$G585+$C585/60*18+$C585*0</f>
        <v>43609.887499998607</v>
      </c>
      <c r="J585" s="423">
        <f ca="1">$G585+$C585/60*0+$C585*1</f>
        <v>43609.916666665275</v>
      </c>
      <c r="K585" s="423">
        <f ca="1">$G585+$C585/60*30+$C585*2</f>
        <v>43609.979166665282</v>
      </c>
      <c r="L585" s="423">
        <f ca="1">$G585+$C585/60*0+$C585*3</f>
        <v>43609.99999999861</v>
      </c>
      <c r="M585" s="424" t="str">
        <f>IF(_tag_month_day!A575="","",_tag_month_day!A575)</f>
        <v/>
      </c>
      <c r="N585" s="424" t="str">
        <f>IF(_tag_month_day!B575="","",_tag_month_day!B575)</f>
        <v/>
      </c>
      <c r="O585" s="425" t="e">
        <f>IF(M585+N585=0,"",M585+N585)</f>
        <v>#VALUE!</v>
      </c>
      <c r="P585" s="424" t="str">
        <f>IF(_tag_month_day!C575="","",_tag_month_day!C575)</f>
        <v/>
      </c>
      <c r="Q585" s="424" t="str">
        <f>IF(_tag_month_day!D575="","",_tag_month_day!D575)</f>
        <v/>
      </c>
      <c r="R585" s="426" t="str">
        <f>IF(_tag_month_day!CB575="","",_tag_month_day!CB575/100)</f>
        <v/>
      </c>
      <c r="S585" s="427" t="str">
        <f>IF(_tag_month_day!E575="","",_tag_month_day!E575)</f>
        <v/>
      </c>
      <c r="T585" s="427" t="str">
        <f>IF(_tag_month_day!F575="","",_tag_month_day!F575)</f>
        <v/>
      </c>
      <c r="U585" s="428" t="e">
        <f>S585+T585</f>
        <v>#VALUE!</v>
      </c>
      <c r="V585" s="429" t="e">
        <f>U585/AJ585</f>
        <v>#VALUE!</v>
      </c>
      <c r="W585" s="430" t="str">
        <f>IF(_jhy_month_day!A575="","",_jhy_month_day!A575)</f>
        <v/>
      </c>
      <c r="X585" s="431" t="str">
        <f>IF(_jhy_month_day!B575="","",_jhy_month_day!B575/100)</f>
        <v/>
      </c>
      <c r="Y585" s="431" t="str">
        <f>IF(_jhy_month_day!C575="","",_jhy_month_day!C575/100)</f>
        <v/>
      </c>
      <c r="Z585" s="432">
        <f>Z581+1</f>
        <v>144</v>
      </c>
      <c r="AA585" s="433" t="str">
        <f>IF(_tag_month_day!G575="","",_tag_month_day!G575/100)</f>
        <v/>
      </c>
      <c r="AB585" s="433" t="str">
        <f>IF(_tag_month_day!H575="","",_tag_month_day!H575/100)</f>
        <v/>
      </c>
      <c r="AC585" s="434">
        <f>IF(X585="",AC584,BK585*($AV584*X585+$AW584*FD584+$AX584*FI584+$AY584*FN584+$AZ584*FS584+$BA584*FX584+$BG584*GE584)/(AV584*Y585+AX584*FK584+AW584*FF584+AY584*FP584+AZ584*FU584+BA584*FZ584+BG584*GG584+BB584*GK584+BC584*GN584+BD584*GP584))</f>
        <v>1.59963432013121</v>
      </c>
      <c r="AD585" s="435" t="str">
        <f>IF(AC585=AC584,"",AC585-AC584)</f>
        <v/>
      </c>
      <c r="AE585" s="436" t="str">
        <f>IF(1-AF585=0,"",(1-AF585))</f>
        <v/>
      </c>
      <c r="AF585" s="437">
        <v>1</v>
      </c>
      <c r="AG585" s="10" t="str">
        <f>AG584</f>
        <v>9A3</v>
      </c>
      <c r="AH585" s="438" t="str">
        <f>AH584</f>
        <v/>
      </c>
      <c r="AI585" s="424"/>
      <c r="AJ585" s="10" t="str">
        <f>IF(_tag_month_day!I575="","",_tag_month_day!I575)</f>
        <v/>
      </c>
      <c r="AK585" s="440"/>
      <c r="AL585" s="440"/>
      <c r="AM585" s="440"/>
      <c r="AN585" s="441">
        <f>AN584</f>
        <v>2</v>
      </c>
      <c r="AO585" s="441">
        <f>AO584</f>
        <v>8</v>
      </c>
      <c r="AP585" s="442" t="e">
        <f>(IF(AN585=0,AS584,AS584*(1+AO585/AN585)/(AR585+AO585/AN585)))+AT585</f>
        <v>#VALUE!</v>
      </c>
      <c r="AQ585" s="443" t="str">
        <f>IF(_tag_month_day!J575="","",_tag_month_day!J575/100)</f>
        <v/>
      </c>
      <c r="AR585" s="444">
        <f>AR584</f>
        <v>1.3</v>
      </c>
      <c r="AS585" s="445" t="e">
        <f>AQ585*(AN585*AR585+AO585)/(AN585+AO585)</f>
        <v>#VALUE!</v>
      </c>
      <c r="AT585" s="445" t="e">
        <f>(SUM(BE585:BF585)-SUM(BE584:BF584))*0.05</f>
        <v>#VALUE!</v>
      </c>
      <c r="AU585" s="446" t="str">
        <f>IF(_tag_month_day!CC575="","",IF(_tag_month_day!CC575&gt;0,_tag_month_day!CD575,_tag_month_day!CE575))</f>
        <v/>
      </c>
      <c r="AV585" s="447" t="str">
        <f>IF(_tag_month_day!L575="","",_tag_month_day!L575/100)</f>
        <v/>
      </c>
      <c r="AW585" s="431">
        <f>AW584</f>
        <v>0</v>
      </c>
      <c r="AX585" s="431">
        <f>AX584</f>
        <v>0</v>
      </c>
      <c r="AY585" s="431" t="str">
        <f>IF(_tag_month_day!M575="","",_tag_month_day!M575/100)</f>
        <v/>
      </c>
      <c r="AZ585" s="431" t="str">
        <f>IF(_tag_month_day!N575="","",_tag_month_day!N575/100)</f>
        <v/>
      </c>
      <c r="BA585" s="431" t="str">
        <f>IF(_tag_month_day!O575="","",_tag_month_day!O575/100)</f>
        <v/>
      </c>
      <c r="BB585" s="448" t="str">
        <f>IF(_tag_month_day!P575="","",_tag_month_day!P575/100)</f>
        <v/>
      </c>
      <c r="BC585" s="448">
        <f>BC584</f>
        <v>0</v>
      </c>
      <c r="BD585" s="448" t="str">
        <f>IF(_tag_month_day!Q575="","",_tag_month_day!Q575/100)</f>
        <v/>
      </c>
      <c r="BE585" s="449" t="str">
        <f>IF(_tag_month_day!R575="","",_tag_month_day!R575/100)</f>
        <v/>
      </c>
      <c r="BF585" s="388" t="e">
        <f>(AU585*(100+BE585*100))/(AJ585-AU585)/100</f>
        <v>#VALUE!</v>
      </c>
      <c r="BG585" s="450" t="e">
        <f>BE585+BF585</f>
        <v>#VALUE!</v>
      </c>
      <c r="BH585" s="451" t="e">
        <f>SUM(AV585:BF585)</f>
        <v>#VALUE!</v>
      </c>
      <c r="BI585" s="452" t="e">
        <f>IF(CX585=0,BI584,(DK585*查询!$R$5+DL585*查询!$Q$5+DM585*查询!$N$5+DN585*查询!$O$5+DO585*查询!$P$5)*AF585/CX585)</f>
        <v>#VALUE!</v>
      </c>
      <c r="BJ585" s="452" t="e">
        <f>IF(CX585=0,BJ584,(DP585*查询!$S$5+DQ585*查询!$T$5+DR585*查询!$U$5)*AF585/CX585)</f>
        <v>#VALUE!</v>
      </c>
      <c r="BK585" s="452">
        <f>BK584</f>
        <v>1</v>
      </c>
      <c r="BL585" s="453" t="e">
        <f>SUMPRODUCT((AV585:BA585)*(GS585:GX585))/((GS585:GX585)+SUM(BB585:BD585)*GY585+BG585*GZ585)</f>
        <v>#VALUE!</v>
      </c>
      <c r="BM585" s="453" t="e">
        <f>BK585*($AV585*FB585+$AW585*FD585+$AX585*FI585+$AY585*FN585+$AZ585*FS585+$BA585*FX585+$BG585*GE585)/(AV585*EY585+AX585*FK585+AW585*FF585+AY585*FP585+AZ585*FU585+BA585*FZ585+BG585*GG585+BB585*GK585+BC585*GN585+BD585*GP585)</f>
        <v>#VALUE!</v>
      </c>
      <c r="BN585" s="453" t="e">
        <f>($AV585*FC585+$AX585*FJ585+$AW585*FE585+$AY585*FO585+$AZ585*FT585+$BA585*FY585+$BG585*GF585)/($AV585*FA585+BG585*GH585+BB585*GL585+BC585*GO585+BD585*GQ585+BA585*GA585)</f>
        <v>#VALUE!</v>
      </c>
      <c r="BO585" s="454" t="e">
        <f>SUMPRODUCT(AV585:BA585*GS585:GX585)/(GS585:GX585+(BB585+BC585+BD585)*GY585+BG585)</f>
        <v>#VALUE!</v>
      </c>
      <c r="BP585" s="454" t="e">
        <f>SUMPRODUCT(AV585:BA585*GS585:GX585)/(GS585:GX585+(BB585+BC585+BD585)*GY585+BG585)</f>
        <v>#VALUE!</v>
      </c>
      <c r="BQ585" s="454" t="e">
        <f>SUMPRODUCT(AV585:BA585*GS585:GX585)/(GS585:GX585+(BB585+BC585+BD585)*GY585+BG585)</f>
        <v>#VALUE!</v>
      </c>
      <c r="BR585" s="453" t="str">
        <f>IF(_tag_month_day!T575="","",_tag_month_day!T575)</f>
        <v/>
      </c>
      <c r="BS585" s="453" t="str">
        <f>IF(_tag_month_day!U575="","",_tag_month_day!U575)</f>
        <v/>
      </c>
      <c r="BT585" s="455" t="str">
        <f>IF(CK585="","",IF((CK585&gt;=BV585-0.12)*(CK585&lt;=BV585+0.12),"合格","不合格"))</f>
        <v/>
      </c>
      <c r="BU585" s="456" t="str">
        <f>IF(_tag_month_day!V575="","",_tag_month_day!V575)</f>
        <v/>
      </c>
      <c r="BV585" s="457" t="str">
        <f>IF(_tag_month_day!W575="","",_tag_month_day!W575)</f>
        <v/>
      </c>
      <c r="BW585" s="458" t="str">
        <f>IF(_tag_month_day!X575="","",_tag_month_day!X575)</f>
        <v/>
      </c>
      <c r="BX585" s="458" t="str">
        <f>IF(_tag_month_day!Y575="","",_tag_month_day!Y575)</f>
        <v/>
      </c>
      <c r="BY585" s="459">
        <f ca="1">L585</f>
        <v>43609.99999999861</v>
      </c>
      <c r="BZ585" s="460"/>
      <c r="CA585" s="461"/>
      <c r="CB585" s="424" t="str">
        <f>IF(_tag_month_day!Z575="","",_tag_month_day!Z575)</f>
        <v/>
      </c>
      <c r="CC585" s="424" t="str">
        <f>IF(_tag_month_day!AA575="","",_tag_month_day!AA575)</f>
        <v/>
      </c>
      <c r="CD585" s="424" t="str">
        <f>IF(_tag_month_day!AB575="","",_tag_month_day!AB575)</f>
        <v/>
      </c>
      <c r="CE585" s="424" t="str">
        <f>IF(_tag_month_day!AC575="","",_tag_month_day!AC575)</f>
        <v/>
      </c>
      <c r="CF585" s="424" t="str">
        <f>IF(_tag_month_day!AD575="","",_tag_month_day!AD575)</f>
        <v/>
      </c>
      <c r="CG585" s="424" t="str">
        <f>IF(_tag_month_day!AE575="","",_tag_month_day!AE575)</f>
        <v/>
      </c>
      <c r="CH585" s="424" t="str">
        <f>IF(_tag_month_day!AF575="","",_tag_month_day!AF575)</f>
        <v/>
      </c>
      <c r="CI585" s="424" t="str">
        <f>IF(_tag_month_day!AG575="","",_tag_month_day!AG575)</f>
        <v/>
      </c>
      <c r="CJ585" s="424" t="str">
        <f>IF(_tag_month_day!AH575="","",_tag_month_day!AH575)</f>
        <v/>
      </c>
      <c r="CK585" s="424" t="str">
        <f>IF(_tag_month_day!AI575="","",_tag_month_day!AI575)</f>
        <v/>
      </c>
      <c r="CL585" s="4" t="str">
        <f>IF(_tag_month_day!AJ575="","",_tag_month_day!AJ575)</f>
        <v/>
      </c>
      <c r="CM585" s="4" t="str">
        <f>IF(_tag_month_day!AK575="","",_tag_month_day!AK575)</f>
        <v/>
      </c>
      <c r="CN585" s="4" t="str">
        <f>IF(_tag_month_day!AL575="","",_tag_month_day!AL575)</f>
        <v/>
      </c>
      <c r="CO585" s="4" t="str">
        <f>IF(_tag_month_day!AM575="","",_tag_month_day!AM575)</f>
        <v/>
      </c>
      <c r="CP585" s="4" t="str">
        <f>IF(_tag_month_day!AN575="","",_tag_month_day!AN575)</f>
        <v/>
      </c>
      <c r="CQ585" s="4" t="str">
        <f>IF(_tag_month_day!AO575="","",_tag_month_day!AO575)</f>
        <v/>
      </c>
      <c r="CR585" s="462" t="str">
        <f>IF(_tag_month_day!AP575="","",_tag_month_day!AP575)</f>
        <v/>
      </c>
      <c r="CS585" s="463" t="str">
        <f>IF(_tag_month_day!AQ575="","",_tag_month_day!AQ575)</f>
        <v/>
      </c>
      <c r="CT585" s="4" t="str">
        <f>IF(_tag_month_day!AR575="","",_tag_month_day!AR575)</f>
        <v/>
      </c>
      <c r="CU585" s="464" t="e">
        <f>DU585/AJ585</f>
        <v>#VALUE!</v>
      </c>
      <c r="CV585" s="451" t="e">
        <f>BG585/BH585</f>
        <v>#VALUE!</v>
      </c>
      <c r="CW585" s="465" t="e">
        <f>AJ585*(1-CV585)*CU585*AF585</f>
        <v>#VALUE!</v>
      </c>
      <c r="CX585" s="465" t="e">
        <f>CW585*94%</f>
        <v>#VALUE!</v>
      </c>
      <c r="CY585" s="466" t="e">
        <f>IF(CX585=0,0,DS585/(DS585+CX585))</f>
        <v>#VALUE!</v>
      </c>
      <c r="CZ585" s="465" t="e">
        <f>$AJ585*EF585</f>
        <v>#VALUE!</v>
      </c>
      <c r="DA585" s="465" t="e">
        <f>$AJ585*EG585</f>
        <v>#VALUE!</v>
      </c>
      <c r="DB585" s="465" t="e">
        <f>$AJ585*EH585</f>
        <v>#VALUE!</v>
      </c>
      <c r="DC585" s="465" t="e">
        <f>$AJ585*EI585</f>
        <v>#VALUE!</v>
      </c>
      <c r="DD585" s="465" t="e">
        <f>$AJ585*EJ585</f>
        <v>#VALUE!</v>
      </c>
      <c r="DE585" s="465" t="e">
        <f>$AJ585*EK585</f>
        <v>#VALUE!</v>
      </c>
      <c r="DF585" s="465" t="e">
        <f>$AJ585*EL585</f>
        <v>#VALUE!</v>
      </c>
      <c r="DG585" s="465" t="e">
        <f>$AJ585*EM585</f>
        <v>#VALUE!</v>
      </c>
      <c r="DH585" s="465" t="e">
        <f>$AJ585*EN585</f>
        <v>#VALUE!</v>
      </c>
      <c r="DI585" s="465" t="e">
        <f>$AJ585*EO585</f>
        <v>#VALUE!</v>
      </c>
      <c r="DJ585" s="465" t="e">
        <f>CZ585*(1-EP585)</f>
        <v>#VALUE!</v>
      </c>
      <c r="DK585" s="465" t="e">
        <f>DA585*(1-ER585)</f>
        <v>#VALUE!</v>
      </c>
      <c r="DL585" s="465" t="e">
        <f>DB585*(1-EQ585)</f>
        <v>#VALUE!</v>
      </c>
      <c r="DM585" s="465" t="e">
        <f>DC585*(1-ES585)</f>
        <v>#VALUE!</v>
      </c>
      <c r="DN585" s="465" t="e">
        <f>DD585*(1-ET585)</f>
        <v>#VALUE!</v>
      </c>
      <c r="DO585" s="465" t="e">
        <f>DE585</f>
        <v>#VALUE!</v>
      </c>
      <c r="DP585" s="465" t="e">
        <f>DF585*(1-EU585)</f>
        <v>#VALUE!</v>
      </c>
      <c r="DQ585" s="465" t="e">
        <f>DG585*(1-EV585)</f>
        <v>#VALUE!</v>
      </c>
      <c r="DR585" s="465" t="e">
        <f>DH585*(1-EW585)</f>
        <v>#VALUE!</v>
      </c>
      <c r="DS585" s="465" t="e">
        <f>DI585</f>
        <v>#VALUE!</v>
      </c>
      <c r="DT585" s="465" t="e">
        <f>SUM(DJ585:DS585)</f>
        <v>#VALUE!</v>
      </c>
      <c r="DU585" s="465" t="e">
        <f>(GS585:GX585)+(DP585+DQ585+DR585)*GY585+DS585</f>
        <v>#VALUE!</v>
      </c>
      <c r="DV585" s="451" t="e">
        <f>AV585/$BH585/(1-EP585)</f>
        <v>#VALUE!</v>
      </c>
      <c r="DW585" s="451" t="e">
        <f>AW585/$BH585/(1-ER585)</f>
        <v>#VALUE!</v>
      </c>
      <c r="DX585" s="451" t="e">
        <f>AX585/$BH585/(1-EQ585)</f>
        <v>#VALUE!</v>
      </c>
      <c r="DY585" s="451" t="e">
        <f>AY585/$BH585/(1-ES585)</f>
        <v>#VALUE!</v>
      </c>
      <c r="DZ585" s="451" t="e">
        <f>AZ585/$BH585/(1-ET585)</f>
        <v>#VALUE!</v>
      </c>
      <c r="EA585" s="451" t="e">
        <f>BA585/$BH585/(1-AX585)</f>
        <v>#VALUE!</v>
      </c>
      <c r="EB585" s="451" t="e">
        <f>BB585/$BH585/(1-EU585)</f>
        <v>#VALUE!</v>
      </c>
      <c r="EC585" s="451" t="e">
        <f>BC585/$BH585/(1-EV585)</f>
        <v>#VALUE!</v>
      </c>
      <c r="ED585" s="451" t="e">
        <f>BD585/$BH585/(1-EW585)</f>
        <v>#VALUE!</v>
      </c>
      <c r="EE585" s="451" t="e">
        <f>BG585/BH585</f>
        <v>#VALUE!</v>
      </c>
      <c r="EF585" s="451" t="e">
        <f>DV585/SUM($DV585:$EE585)</f>
        <v>#VALUE!</v>
      </c>
      <c r="EG585" s="451" t="e">
        <f>DW585/SUM($DV585:$EE585)</f>
        <v>#VALUE!</v>
      </c>
      <c r="EH585" s="451" t="e">
        <f>DX585/SUM($DV585:$EE585)</f>
        <v>#VALUE!</v>
      </c>
      <c r="EI585" s="451" t="e">
        <f>DY585/SUM($DV585:$EE585)</f>
        <v>#VALUE!</v>
      </c>
      <c r="EJ585" s="451" t="e">
        <f>DZ585/SUM($DV585:$EE585)</f>
        <v>#VALUE!</v>
      </c>
      <c r="EK585" s="451" t="e">
        <f>EA585/SUM($DV585:$EE585)</f>
        <v>#VALUE!</v>
      </c>
      <c r="EL585" s="451" t="e">
        <f>EB585/SUM($DV585:$EE585)</f>
        <v>#VALUE!</v>
      </c>
      <c r="EM585" s="451" t="e">
        <f>EC585/SUM($DV585:$EE585)</f>
        <v>#VALUE!</v>
      </c>
      <c r="EN585" s="451" t="e">
        <f>ED585/SUM($DV585:$EE585)</f>
        <v>#VALUE!</v>
      </c>
      <c r="EO585" s="451" t="e">
        <f>EE585/SUM($DV585:$EE585)</f>
        <v>#VALUE!</v>
      </c>
      <c r="EP585" s="450">
        <f>EP584</f>
        <v>0.080000000000000002</v>
      </c>
      <c r="EQ585" s="450">
        <f>EQ584</f>
        <v>0.014999999999999999</v>
      </c>
      <c r="ER585" s="450">
        <f>ER584</f>
        <v>0.014999999999999999</v>
      </c>
      <c r="ES585" s="450">
        <f>ES584</f>
        <v>0.014999999999999999</v>
      </c>
      <c r="ET585" s="450">
        <f>ET584</f>
        <v>0.014999999999999999</v>
      </c>
      <c r="EU585" s="450">
        <f>EU584</f>
        <v>0.089999999999999997</v>
      </c>
      <c r="EV585" s="450">
        <f>EV584</f>
        <v>0.089999999999999997</v>
      </c>
      <c r="EW585" s="450">
        <f>EW584</f>
        <v>0.089999999999999997</v>
      </c>
      <c r="EX585" s="431" t="str">
        <f>IF(_tag_month_day!AS575="","",_tag_month_day!AS575/100)</f>
        <v/>
      </c>
      <c r="EY585" s="431" t="str">
        <f>IF(_tag_month_day!AT575="","",_tag_month_day!AT575/100)</f>
        <v/>
      </c>
      <c r="EZ585" s="431" t="str">
        <f>IF(_tag_month_day!AU575="","",_tag_month_day!AU575/100)</f>
        <v/>
      </c>
      <c r="FA585" s="431" t="str">
        <f>IF(_tag_month_day!AV575="","",_tag_month_day!AV575/100)</f>
        <v/>
      </c>
      <c r="FB585" s="431" t="str">
        <f>IF(_tag_month_day!AW575="","",_tag_month_day!AW575/100)</f>
        <v/>
      </c>
      <c r="FC585" s="431" t="str">
        <f>IF(_tag_month_day!AX575="","",_tag_month_day!AX575/100)</f>
        <v/>
      </c>
      <c r="FD585" s="449" t="str">
        <f>IF(_tag_month_day!AY575="","",_tag_month_day!AY575/100)</f>
        <v/>
      </c>
      <c r="FE585" s="449" t="str">
        <f>IF(_tag_month_day!AZ575="","",_tag_month_day!AZ575/100)</f>
        <v/>
      </c>
      <c r="FF585" s="449" t="str">
        <f>IF(_tag_month_day!BA575="","",_tag_month_day!BA575/100)</f>
        <v/>
      </c>
      <c r="FG585" s="449" t="str">
        <f>IF(_tag_month_day!BB575="","",_tag_month_day!BB575/100)</f>
        <v/>
      </c>
      <c r="FH585" s="467" t="str">
        <f>IF(_tag_month_day!BC575="","",_tag_month_day!BC575/100)</f>
        <v/>
      </c>
      <c r="FI585" s="449">
        <f>FI584</f>
        <v>0.40999999999999998</v>
      </c>
      <c r="FJ585" s="449">
        <f>FJ584</f>
        <v>0.11</v>
      </c>
      <c r="FK585" s="449">
        <f>FK584</f>
        <v>0.014999999999999999</v>
      </c>
      <c r="FL585" s="449">
        <f>FL584</f>
        <v>0</v>
      </c>
      <c r="FM585" s="467">
        <f>FM584</f>
        <v>0.0001</v>
      </c>
      <c r="FN585" s="449">
        <f>FN584</f>
        <v>0.32000000000000001</v>
      </c>
      <c r="FO585" s="449">
        <f>FO584</f>
        <v>0.20000000000000001</v>
      </c>
      <c r="FP585" s="449">
        <f>FP584</f>
        <v>0.01</v>
      </c>
      <c r="FQ585" s="449">
        <f>FQ584</f>
        <v>0</v>
      </c>
      <c r="FR585" s="467">
        <f>FR584</f>
        <v>0.0001</v>
      </c>
      <c r="FS585" s="449" t="str">
        <f>IF(_tag_month_day!BD575="","",_tag_month_day!BD575/100)</f>
        <v/>
      </c>
      <c r="FT585" s="449" t="str">
        <f>IF(_tag_month_day!BE575="","",_tag_month_day!BE575/100)</f>
        <v/>
      </c>
      <c r="FU585" s="449" t="str">
        <f>IF(_tag_month_day!BF575="","",_tag_month_day!BF575/100)</f>
        <v/>
      </c>
      <c r="FV585" s="449" t="str">
        <f>IF(_tag_month_day!BG575="","",_tag_month_day!BG575/100)</f>
        <v/>
      </c>
      <c r="FW585" s="467" t="str">
        <f>IF(_tag_month_day!BH575="","",_tag_month_day!BH575/100)</f>
        <v/>
      </c>
      <c r="FX585" s="449" t="str">
        <f>IF(_tag_month_day!BI575="","",_tag_month_day!BI575/100)</f>
        <v/>
      </c>
      <c r="FY585" s="449" t="str">
        <f>IF(_tag_month_day!BJ575="","",_tag_month_day!BJ575/100)</f>
        <v/>
      </c>
      <c r="FZ585" s="468" t="str">
        <f>IF(_tag_month_day!BK575="","",_tag_month_day!BK575/100)</f>
        <v/>
      </c>
      <c r="GA585" s="449" t="str">
        <f>IF(_tag_month_day!BL575="","",_tag_month_day!BL575/100)</f>
        <v/>
      </c>
      <c r="GB585" s="467" t="str">
        <f>IF(_tag_month_day!BM575="","",_tag_month_day!BM575/100)</f>
        <v/>
      </c>
      <c r="GC585" s="431" t="str">
        <f>IF(_tag_month_day!BN575="","",_tag_month_day!BN575/100)</f>
        <v/>
      </c>
      <c r="GD585" s="431" t="str">
        <f>IF(_tag_month_day!BO575="","",_tag_month_day!BO575/100)</f>
        <v/>
      </c>
      <c r="GE585" s="431" t="str">
        <f>IF(_tag_month_day!BP575="","",_tag_month_day!BP575/100)</f>
        <v/>
      </c>
      <c r="GF585" s="431" t="str">
        <f>IF(_tag_month_day!BQ575="","",_tag_month_day!BQ575/100)</f>
        <v/>
      </c>
      <c r="GG585" s="431" t="str">
        <f>IF(_tag_month_day!BR575="","",_tag_month_day!BR575/100)</f>
        <v/>
      </c>
      <c r="GH585" s="431" t="str">
        <f>IF(_tag_month_day!BS575="","",_tag_month_day!BS575/100)</f>
        <v/>
      </c>
      <c r="GI585" s="467" t="str">
        <f>IF(_tag_month_day!BT575="","",_tag_month_day!BT575/100)</f>
        <v/>
      </c>
      <c r="GJ585" s="469" t="str">
        <f>IF(_tag_month_day!BU575="","",_tag_month_day!BU575/100)</f>
        <v/>
      </c>
      <c r="GK585" s="470">
        <f>GK584</f>
        <v>0.070000000000000007</v>
      </c>
      <c r="GL585" s="470">
        <f>GL584</f>
        <v>0.029999999999999999</v>
      </c>
      <c r="GM585" s="471" t="str">
        <f>IF(_tag_month_day!BX575="","",_tag_month_day!BX575/100)</f>
        <v/>
      </c>
      <c r="GN585" s="470">
        <f>GN584</f>
        <v>0.070000000000000007</v>
      </c>
      <c r="GO585" s="470">
        <f>GO584</f>
        <v>0.029999999999999999</v>
      </c>
      <c r="GP585" s="470">
        <f>GP584</f>
        <v>0.089999999999999997</v>
      </c>
      <c r="GQ585" s="470">
        <f>GQ584</f>
        <v>0.029999999999999999</v>
      </c>
      <c r="GR585" s="471" t="str">
        <f>IF(_tag_month_day!CA575="","",_tag_month_day!CA575/100)</f>
        <v/>
      </c>
      <c r="GS585" s="472">
        <f>GS584</f>
        <v>0.95299999999999996</v>
      </c>
      <c r="GT585" s="472">
        <f>GT584</f>
        <v>0.55000000000000004</v>
      </c>
      <c r="GU585" s="472">
        <f>GU584</f>
        <v>0.55000000000000004</v>
      </c>
      <c r="GV585" s="472">
        <f>GV584</f>
        <v>0.55000000000000004</v>
      </c>
      <c r="GW585" s="472">
        <f>GW584</f>
        <v>0.5</v>
      </c>
      <c r="GX585" s="472">
        <f>GX584</f>
        <v>0.93500000000000005</v>
      </c>
      <c r="GY585" s="472">
        <f>GY584</f>
        <v>0.14999999999999999</v>
      </c>
      <c r="GZ585" s="472">
        <f>GZ584</f>
        <v>1</v>
      </c>
      <c r="HA585" s="474">
        <f>HA584</f>
        <v>0.047</v>
      </c>
      <c r="HB585" s="474">
        <f>HB584</f>
        <v>0.45000000000000001</v>
      </c>
      <c r="HC585" s="474">
        <f>HC584</f>
        <v>0.45000000000000001</v>
      </c>
      <c r="HD585" s="474">
        <f>HD584</f>
        <v>0.45000000000000001</v>
      </c>
      <c r="HE585" s="474">
        <f>HE584</f>
        <v>0.5</v>
      </c>
      <c r="HF585" s="474">
        <f>HF584</f>
        <v>0.065000000000000002</v>
      </c>
      <c r="HG585" s="474">
        <f>HG584</f>
        <v>0.84999999999999998</v>
      </c>
      <c r="HH585" s="474">
        <f>HH584</f>
        <v>0</v>
      </c>
      <c r="HI585" s="10">
        <f>IF(BZ585&lt;&gt;"",CK585-BV585,0)</f>
        <v>0</v>
      </c>
      <c r="HJ585" s="10" t="e">
        <f>IF(AJ585&gt;0,AH585-AJ585,0)</f>
        <v>#VALUE!</v>
      </c>
      <c r="HK585" s="466">
        <f>HK584</f>
        <v>0.84999999999999998</v>
      </c>
      <c r="HL585" s="424">
        <f>HL584</f>
        <v>550000</v>
      </c>
      <c r="HM585" s="424">
        <f>HM584</f>
        <v>480000</v>
      </c>
      <c r="HN585" s="465" t="e">
        <f>(DJ585*EZ585+DK585*FH585+DL585*FM585+DM585*FR585+DN585*FW585+DO585*GB585+DS585*GI585+DP585*GM585+DR585*GR585)*1000*2</f>
        <v>#VALUE!</v>
      </c>
      <c r="HO585" s="465" t="e">
        <f>HN585*HK585*$HO$2/HL585*1000000</f>
        <v>#VALUE!</v>
      </c>
      <c r="HP585" s="465" t="e">
        <f>HN585*HK585*$HP$2/HM585*1000000</f>
        <v>#VALUE!</v>
      </c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</row>
    <row customFormat="1" r="586" s="0">
      <c r="A586" s="420">
        <v>575</v>
      </c>
      <c r="B586" s="421">
        <f ca="1">IF(D586=D585,B585,IF(D586="夜班",B585+1,B585))</f>
        <v>43609</v>
      </c>
      <c r="C586" s="422">
        <f>C585</f>
        <v>0.041666666666666699</v>
      </c>
      <c r="D586" s="10" t="str">
        <f ca="1">IF(HOUR(G586)&lt;8,"夜班",IF(HOUR(G586)&lt;16,"白班",IF(HOUR(G586)&lt;24,"中班",0)))</f>
        <v>中班</v>
      </c>
      <c r="E586" s="10" t="e">
        <f ca="1">IF(F586=1,"甲",IF(F586=2,"乙",IF(F586=3,"丙",IF(F586=4,"丁",""))))</f>
        <v>#REF!</v>
      </c>
      <c r="F586" s="10" t="e">
        <f ca="1">SUMPRODUCT((成本日报!$A$3:$A$95=计划!B586)*(成本日报!$B$3:$B$95=计划!$D586),成本日报!$C$3:$C$95)</f>
        <v>#REF!</v>
      </c>
      <c r="G586" s="423">
        <f ca="1">G585+C585</f>
        <v>43609.916666665275</v>
      </c>
      <c r="H586" s="423">
        <f ca="1">$G586+$C586/60*10+$C586*0</f>
        <v>43609.92361110972</v>
      </c>
      <c r="I586" s="423">
        <f ca="1">$G586+$C586/60*18+$C586*0</f>
        <v>43609.929166665272</v>
      </c>
      <c r="J586" s="423">
        <f ca="1">$G586+$C586/60*0+$C586*1</f>
        <v>43609.958333331939</v>
      </c>
      <c r="K586" s="423">
        <f ca="1">$G586+$C586/60*30+$C586*2</f>
        <v>43610.020833331946</v>
      </c>
      <c r="L586" s="423">
        <f ca="1">$G586+$C586/60*0+$C586*3</f>
        <v>43610.041666665275</v>
      </c>
      <c r="M586" s="424" t="str">
        <f>IF(_tag_month_day!A576="","",_tag_month_day!A576)</f>
        <v/>
      </c>
      <c r="N586" s="424" t="str">
        <f>IF(_tag_month_day!B576="","",_tag_month_day!B576)</f>
        <v/>
      </c>
      <c r="O586" s="425" t="e">
        <f>IF(M586+N586=0,"",M586+N586)</f>
        <v>#VALUE!</v>
      </c>
      <c r="P586" s="424" t="str">
        <f>IF(_tag_month_day!C576="","",_tag_month_day!C576)</f>
        <v/>
      </c>
      <c r="Q586" s="424" t="str">
        <f>IF(_tag_month_day!D576="","",_tag_month_day!D576)</f>
        <v/>
      </c>
      <c r="R586" s="426" t="str">
        <f>IF(_tag_month_day!CB576="","",_tag_month_day!CB576/100)</f>
        <v/>
      </c>
      <c r="S586" s="427" t="str">
        <f>IF(_tag_month_day!E576="","",_tag_month_day!E576)</f>
        <v/>
      </c>
      <c r="T586" s="427" t="str">
        <f>IF(_tag_month_day!F576="","",_tag_month_day!F576)</f>
        <v/>
      </c>
      <c r="U586" s="428" t="e">
        <f>S586+T586</f>
        <v>#VALUE!</v>
      </c>
      <c r="V586" s="429" t="e">
        <f>U586/AJ586</f>
        <v>#VALUE!</v>
      </c>
      <c r="W586" s="430" t="str">
        <f>IF(_jhy_month_day!A576="","",_jhy_month_day!A576)</f>
        <v/>
      </c>
      <c r="X586" s="431" t="str">
        <f>IF(_jhy_month_day!B576="","",_jhy_month_day!B576/100)</f>
        <v/>
      </c>
      <c r="Y586" s="431" t="str">
        <f>IF(_jhy_month_day!C576="","",_jhy_month_day!C576/100)</f>
        <v/>
      </c>
      <c r="Z586" s="432">
        <f>Z582+1</f>
        <v>144</v>
      </c>
      <c r="AA586" s="433" t="str">
        <f>IF(_tag_month_day!G576="","",_tag_month_day!G576/100)</f>
        <v/>
      </c>
      <c r="AB586" s="433" t="str">
        <f>IF(_tag_month_day!H576="","",_tag_month_day!H576/100)</f>
        <v/>
      </c>
      <c r="AC586" s="434">
        <f>IF(X586="",AC585,BK586*($AV585*X586+$AW585*FD585+$AX585*FI585+$AY585*FN585+$AZ585*FS585+$BA585*FX585+$BG585*GE585)/(AV585*Y586+AX585*FK585+AW585*FF585+AY585*FP585+AZ585*FU585+BA585*FZ585+BG585*GG585+BB585*GK585+BC585*GN585+BD585*GP585))</f>
        <v>1.59963432013121</v>
      </c>
      <c r="AD586" s="435" t="str">
        <f>IF(AC586=AC585,"",AC586-AC585)</f>
        <v/>
      </c>
      <c r="AE586" s="436" t="str">
        <f>IF(1-AF586=0,"",(1-AF586))</f>
        <v/>
      </c>
      <c r="AF586" s="437">
        <v>1</v>
      </c>
      <c r="AG586" s="10" t="str">
        <f>AG585</f>
        <v>9A3</v>
      </c>
      <c r="AH586" s="438" t="str">
        <f>AH585</f>
        <v/>
      </c>
      <c r="AI586" s="424"/>
      <c r="AJ586" s="10" t="str">
        <f>IF(_tag_month_day!I576="","",_tag_month_day!I576)</f>
        <v/>
      </c>
      <c r="AK586" s="440"/>
      <c r="AL586" s="440"/>
      <c r="AM586" s="440"/>
      <c r="AN586" s="441">
        <f>AN585</f>
        <v>2</v>
      </c>
      <c r="AO586" s="441">
        <f>AO585</f>
        <v>8</v>
      </c>
      <c r="AP586" s="442" t="e">
        <f>(IF(AN586=0,AS585,AS585*(1+AO586/AN586)/(AR586+AO586/AN586)))+AT586</f>
        <v>#VALUE!</v>
      </c>
      <c r="AQ586" s="443" t="str">
        <f>IF(_tag_month_day!J576="","",_tag_month_day!J576/100)</f>
        <v/>
      </c>
      <c r="AR586" s="444">
        <f>AR585</f>
        <v>1.3</v>
      </c>
      <c r="AS586" s="445" t="e">
        <f>AQ586*(AN586*AR586+AO586)/(AN586+AO586)</f>
        <v>#VALUE!</v>
      </c>
      <c r="AT586" s="445" t="e">
        <f>(SUM(BE586:BF586)-SUM(BE585:BF585))*0.05</f>
        <v>#VALUE!</v>
      </c>
      <c r="AU586" s="446" t="str">
        <f>IF(_tag_month_day!CC576="","",IF(_tag_month_day!CC576&gt;0,_tag_month_day!CD576,_tag_month_day!CE576))</f>
        <v/>
      </c>
      <c r="AV586" s="447" t="str">
        <f>IF(_tag_month_day!L576="","",_tag_month_day!L576/100)</f>
        <v/>
      </c>
      <c r="AW586" s="431">
        <f>AW585</f>
        <v>0</v>
      </c>
      <c r="AX586" s="431">
        <f>AX585</f>
        <v>0</v>
      </c>
      <c r="AY586" s="431" t="str">
        <f>IF(_tag_month_day!M576="","",_tag_month_day!M576/100)</f>
        <v/>
      </c>
      <c r="AZ586" s="431" t="str">
        <f>IF(_tag_month_day!N576="","",_tag_month_day!N576/100)</f>
        <v/>
      </c>
      <c r="BA586" s="431" t="str">
        <f>IF(_tag_month_day!O576="","",_tag_month_day!O576/100)</f>
        <v/>
      </c>
      <c r="BB586" s="448" t="str">
        <f>IF(_tag_month_day!P576="","",_tag_month_day!P576/100)</f>
        <v/>
      </c>
      <c r="BC586" s="448">
        <f>BC585</f>
        <v>0</v>
      </c>
      <c r="BD586" s="448" t="str">
        <f>IF(_tag_month_day!Q576="","",_tag_month_day!Q576/100)</f>
        <v/>
      </c>
      <c r="BE586" s="449" t="str">
        <f>IF(_tag_month_day!R576="","",_tag_month_day!R576/100)</f>
        <v/>
      </c>
      <c r="BF586" s="388" t="e">
        <f>(AU586*(100+BE586*100))/(AJ586-AU586)/100</f>
        <v>#VALUE!</v>
      </c>
      <c r="BG586" s="450" t="e">
        <f>BE586+BF586</f>
        <v>#VALUE!</v>
      </c>
      <c r="BH586" s="451" t="e">
        <f>SUM(AV586:BF586)</f>
        <v>#VALUE!</v>
      </c>
      <c r="BI586" s="452" t="e">
        <f>IF(CX586=0,BI585,(DK586*查询!$R$5+DL586*查询!$Q$5+DM586*查询!$N$5+DN586*查询!$O$5+DO586*查询!$P$5)*AF586/CX586)</f>
        <v>#VALUE!</v>
      </c>
      <c r="BJ586" s="452" t="e">
        <f>IF(CX586=0,BJ585,(DP586*查询!$S$5+DQ586*查询!$T$5+DR586*查询!$U$5)*AF586/CX586)</f>
        <v>#VALUE!</v>
      </c>
      <c r="BK586" s="452">
        <f>BK585</f>
        <v>1</v>
      </c>
      <c r="BL586" s="453" t="e">
        <f>SUMPRODUCT((AV586:BA586)*(GS586:GX586))/((GS586:GX586)+SUM(BB586:BD586)*GY586+BG586*GZ586)</f>
        <v>#VALUE!</v>
      </c>
      <c r="BM586" s="453" t="e">
        <f>BK586*($AV586*FB586+$AW586*FD586+$AX586*FI586+$AY586*FN586+$AZ586*FS586+$BA586*FX586+$BG586*GE586)/(AV586*EY586+AX586*FK586+AW586*FF586+AY586*FP586+AZ586*FU586+BA586*FZ586+BG586*GG586+BB586*GK586+BC586*GN586+BD586*GP586)</f>
        <v>#VALUE!</v>
      </c>
      <c r="BN586" s="453" t="e">
        <f>($AV586*FC586+$AX586*FJ586+$AW586*FE586+$AY586*FO586+$AZ586*FT586+$BA586*FY586+$BG586*GF586)/($AV586*FA586+BG586*GH586+BB586*GL586+BC586*GO586+BD586*GQ586+BA586*GA586)</f>
        <v>#VALUE!</v>
      </c>
      <c r="BO586" s="454" t="e">
        <f>SUMPRODUCT(AV586:BA586*GS586:GX586)/(GS586:GX586+(BB586+BC586+BD586)*GY586+BG586)</f>
        <v>#VALUE!</v>
      </c>
      <c r="BP586" s="454" t="e">
        <f>SUMPRODUCT(AV586:BA586*GS586:GX586)/(GS586:GX586+(BB586+BC586+BD586)*GY586+BG586)</f>
        <v>#VALUE!</v>
      </c>
      <c r="BQ586" s="454" t="e">
        <f>SUMPRODUCT(AV586:BA586*GS586:GX586)/(GS586:GX586+(BB586+BC586+BD586)*GY586+BG586)</f>
        <v>#VALUE!</v>
      </c>
      <c r="BR586" s="453" t="str">
        <f>IF(_tag_month_day!T576="","",_tag_month_day!T576)</f>
        <v/>
      </c>
      <c r="BS586" s="453" t="str">
        <f>IF(_tag_month_day!U576="","",_tag_month_day!U576)</f>
        <v/>
      </c>
      <c r="BT586" s="455" t="str">
        <f>IF(CK586="","",IF((CK586&gt;=BV586-0.12)*(CK586&lt;=BV586+0.12),"合格","不合格"))</f>
        <v/>
      </c>
      <c r="BU586" s="456" t="str">
        <f>IF(_tag_month_day!V576="","",_tag_month_day!V576)</f>
        <v/>
      </c>
      <c r="BV586" s="457" t="str">
        <f>IF(_tag_month_day!W576="","",_tag_month_day!W576)</f>
        <v/>
      </c>
      <c r="BW586" s="458" t="str">
        <f>IF(_tag_month_day!X576="","",_tag_month_day!X576)</f>
        <v/>
      </c>
      <c r="BX586" s="458" t="str">
        <f>IF(_tag_month_day!Y576="","",_tag_month_day!Y576)</f>
        <v/>
      </c>
      <c r="BY586" s="459">
        <f ca="1">L586</f>
        <v>43610.041666665275</v>
      </c>
      <c r="BZ586" s="460"/>
      <c r="CA586" s="4"/>
      <c r="CB586" s="424" t="str">
        <f>IF(_tag_month_day!Z576="","",_tag_month_day!Z576)</f>
        <v/>
      </c>
      <c r="CC586" s="424" t="str">
        <f>IF(_tag_month_day!AA576="","",_tag_month_day!AA576)</f>
        <v/>
      </c>
      <c r="CD586" s="424" t="str">
        <f>IF(_tag_month_day!AB576="","",_tag_month_day!AB576)</f>
        <v/>
      </c>
      <c r="CE586" s="424" t="str">
        <f>IF(_tag_month_day!AC576="","",_tag_month_day!AC576)</f>
        <v/>
      </c>
      <c r="CF586" s="424" t="str">
        <f>IF(_tag_month_day!AD576="","",_tag_month_day!AD576)</f>
        <v/>
      </c>
      <c r="CG586" s="424" t="str">
        <f>IF(_tag_month_day!AE576="","",_tag_month_day!AE576)</f>
        <v/>
      </c>
      <c r="CH586" s="424" t="str">
        <f>IF(_tag_month_day!AF576="","",_tag_month_day!AF576)</f>
        <v/>
      </c>
      <c r="CI586" s="424" t="str">
        <f>IF(_tag_month_day!AG576="","",_tag_month_day!AG576)</f>
        <v/>
      </c>
      <c r="CJ586" s="424" t="str">
        <f>IF(_tag_month_day!AH576="","",_tag_month_day!AH576)</f>
        <v/>
      </c>
      <c r="CK586" s="424" t="str">
        <f>IF(_tag_month_day!AI576="","",_tag_month_day!AI576)</f>
        <v/>
      </c>
      <c r="CL586" s="4" t="str">
        <f>IF(_tag_month_day!AJ576="","",_tag_month_day!AJ576)</f>
        <v/>
      </c>
      <c r="CM586" s="4" t="str">
        <f>IF(_tag_month_day!AK576="","",_tag_month_day!AK576)</f>
        <v/>
      </c>
      <c r="CN586" s="4" t="str">
        <f>IF(_tag_month_day!AL576="","",_tag_month_day!AL576)</f>
        <v/>
      </c>
      <c r="CO586" s="4" t="str">
        <f>IF(_tag_month_day!AM576="","",_tag_month_day!AM576)</f>
        <v/>
      </c>
      <c r="CP586" s="4" t="str">
        <f>IF(_tag_month_day!AN576="","",_tag_month_day!AN576)</f>
        <v/>
      </c>
      <c r="CQ586" s="4" t="str">
        <f>IF(_tag_month_day!AO576="","",_tag_month_day!AO576)</f>
        <v/>
      </c>
      <c r="CR586" s="462" t="str">
        <f>IF(_tag_month_day!AP576="","",_tag_month_day!AP576)</f>
        <v/>
      </c>
      <c r="CS586" s="463" t="str">
        <f>IF(_tag_month_day!AQ576="","",_tag_month_day!AQ576)</f>
        <v/>
      </c>
      <c r="CT586" s="4" t="str">
        <f>IF(_tag_month_day!AR576="","",_tag_month_day!AR576)</f>
        <v/>
      </c>
      <c r="CU586" s="464" t="e">
        <f>DU586/AJ586</f>
        <v>#VALUE!</v>
      </c>
      <c r="CV586" s="451" t="e">
        <f>BG586/BH586</f>
        <v>#VALUE!</v>
      </c>
      <c r="CW586" s="465" t="e">
        <f>AJ586*(1-CV586)*CU586*AF586</f>
        <v>#VALUE!</v>
      </c>
      <c r="CX586" s="465" t="e">
        <f>CW586*94%</f>
        <v>#VALUE!</v>
      </c>
      <c r="CY586" s="466" t="e">
        <f>IF(CX586=0,0,DS586/(DS586+CX586))</f>
        <v>#VALUE!</v>
      </c>
      <c r="CZ586" s="465" t="e">
        <f>$AJ586*EF586</f>
        <v>#VALUE!</v>
      </c>
      <c r="DA586" s="465" t="e">
        <f>$AJ586*EG586</f>
        <v>#VALUE!</v>
      </c>
      <c r="DB586" s="465" t="e">
        <f>$AJ586*EH586</f>
        <v>#VALUE!</v>
      </c>
      <c r="DC586" s="465" t="e">
        <f>$AJ586*EI586</f>
        <v>#VALUE!</v>
      </c>
      <c r="DD586" s="465" t="e">
        <f>$AJ586*EJ586</f>
        <v>#VALUE!</v>
      </c>
      <c r="DE586" s="465" t="e">
        <f>$AJ586*EK586</f>
        <v>#VALUE!</v>
      </c>
      <c r="DF586" s="465" t="e">
        <f>$AJ586*EL586</f>
        <v>#VALUE!</v>
      </c>
      <c r="DG586" s="465" t="e">
        <f>$AJ586*EM586</f>
        <v>#VALUE!</v>
      </c>
      <c r="DH586" s="465" t="e">
        <f>$AJ586*EN586</f>
        <v>#VALUE!</v>
      </c>
      <c r="DI586" s="465" t="e">
        <f>$AJ586*EO586</f>
        <v>#VALUE!</v>
      </c>
      <c r="DJ586" s="465" t="e">
        <f>CZ586*(1-EP586)</f>
        <v>#VALUE!</v>
      </c>
      <c r="DK586" s="465" t="e">
        <f>DA586*(1-ER586)</f>
        <v>#VALUE!</v>
      </c>
      <c r="DL586" s="465" t="e">
        <f>DB586*(1-EQ586)</f>
        <v>#VALUE!</v>
      </c>
      <c r="DM586" s="465" t="e">
        <f>DC586*(1-ES586)</f>
        <v>#VALUE!</v>
      </c>
      <c r="DN586" s="465" t="e">
        <f>DD586*(1-ET586)</f>
        <v>#VALUE!</v>
      </c>
      <c r="DO586" s="465" t="e">
        <f>DE586</f>
        <v>#VALUE!</v>
      </c>
      <c r="DP586" s="465" t="e">
        <f>DF586*(1-EU586)</f>
        <v>#VALUE!</v>
      </c>
      <c r="DQ586" s="465" t="e">
        <f>DG586*(1-EV586)</f>
        <v>#VALUE!</v>
      </c>
      <c r="DR586" s="465" t="e">
        <f>DH586*(1-EW586)</f>
        <v>#VALUE!</v>
      </c>
      <c r="DS586" s="465" t="e">
        <f>DI586</f>
        <v>#VALUE!</v>
      </c>
      <c r="DT586" s="465" t="e">
        <f>SUM(DJ586:DS586)</f>
        <v>#VALUE!</v>
      </c>
      <c r="DU586" s="465" t="e">
        <f>(GS586:GX586)+(DP586+DQ586+DR586)*GY586+DS586</f>
        <v>#VALUE!</v>
      </c>
      <c r="DV586" s="451" t="e">
        <f>AV586/$BH586/(1-EP586)</f>
        <v>#VALUE!</v>
      </c>
      <c r="DW586" s="451" t="e">
        <f>AW586/$BH586/(1-ER586)</f>
        <v>#VALUE!</v>
      </c>
      <c r="DX586" s="451" t="e">
        <f>AX586/$BH586/(1-EQ586)</f>
        <v>#VALUE!</v>
      </c>
      <c r="DY586" s="451" t="e">
        <f>AY586/$BH586/(1-ES586)</f>
        <v>#VALUE!</v>
      </c>
      <c r="DZ586" s="451" t="e">
        <f>AZ586/$BH586/(1-ET586)</f>
        <v>#VALUE!</v>
      </c>
      <c r="EA586" s="451" t="e">
        <f>BA586/$BH586/(1-AX586)</f>
        <v>#VALUE!</v>
      </c>
      <c r="EB586" s="451" t="e">
        <f>BB586/$BH586/(1-EU586)</f>
        <v>#VALUE!</v>
      </c>
      <c r="EC586" s="451" t="e">
        <f>BC586/$BH586/(1-EV586)</f>
        <v>#VALUE!</v>
      </c>
      <c r="ED586" s="451" t="e">
        <f>BD586/$BH586/(1-EW586)</f>
        <v>#VALUE!</v>
      </c>
      <c r="EE586" s="451" t="e">
        <f>BG586/BH586</f>
        <v>#VALUE!</v>
      </c>
      <c r="EF586" s="451" t="e">
        <f>DV586/SUM($DV586:$EE586)</f>
        <v>#VALUE!</v>
      </c>
      <c r="EG586" s="451" t="e">
        <f>DW586/SUM($DV586:$EE586)</f>
        <v>#VALUE!</v>
      </c>
      <c r="EH586" s="451" t="e">
        <f>DX586/SUM($DV586:$EE586)</f>
        <v>#VALUE!</v>
      </c>
      <c r="EI586" s="451" t="e">
        <f>DY586/SUM($DV586:$EE586)</f>
        <v>#VALUE!</v>
      </c>
      <c r="EJ586" s="451" t="e">
        <f>DZ586/SUM($DV586:$EE586)</f>
        <v>#VALUE!</v>
      </c>
      <c r="EK586" s="451" t="e">
        <f>EA586/SUM($DV586:$EE586)</f>
        <v>#VALUE!</v>
      </c>
      <c r="EL586" s="451" t="e">
        <f>EB586/SUM($DV586:$EE586)</f>
        <v>#VALUE!</v>
      </c>
      <c r="EM586" s="451" t="e">
        <f>EC586/SUM($DV586:$EE586)</f>
        <v>#VALUE!</v>
      </c>
      <c r="EN586" s="451" t="e">
        <f>ED586/SUM($DV586:$EE586)</f>
        <v>#VALUE!</v>
      </c>
      <c r="EO586" s="451" t="e">
        <f>EE586/SUM($DV586:$EE586)</f>
        <v>#VALUE!</v>
      </c>
      <c r="EP586" s="450">
        <f>EP585</f>
        <v>0.080000000000000002</v>
      </c>
      <c r="EQ586" s="450">
        <f>EQ585</f>
        <v>0.014999999999999999</v>
      </c>
      <c r="ER586" s="450">
        <f>ER585</f>
        <v>0.014999999999999999</v>
      </c>
      <c r="ES586" s="450">
        <f>ES585</f>
        <v>0.014999999999999999</v>
      </c>
      <c r="ET586" s="450">
        <f>ET585</f>
        <v>0.014999999999999999</v>
      </c>
      <c r="EU586" s="450">
        <f>EU585</f>
        <v>0.089999999999999997</v>
      </c>
      <c r="EV586" s="450">
        <f>EV585</f>
        <v>0.089999999999999997</v>
      </c>
      <c r="EW586" s="450">
        <f>EW585</f>
        <v>0.089999999999999997</v>
      </c>
      <c r="EX586" s="431" t="str">
        <f>IF(_tag_month_day!AS576="","",_tag_month_day!AS576/100)</f>
        <v/>
      </c>
      <c r="EY586" s="431" t="str">
        <f>IF(_tag_month_day!AT576="","",_tag_month_day!AT576/100)</f>
        <v/>
      </c>
      <c r="EZ586" s="431" t="str">
        <f>IF(_tag_month_day!AU576="","",_tag_month_day!AU576/100)</f>
        <v/>
      </c>
      <c r="FA586" s="431" t="str">
        <f>IF(_tag_month_day!AV576="","",_tag_month_day!AV576/100)</f>
        <v/>
      </c>
      <c r="FB586" s="431" t="str">
        <f>IF(_tag_month_day!AW576="","",_tag_month_day!AW576/100)</f>
        <v/>
      </c>
      <c r="FC586" s="431" t="str">
        <f>IF(_tag_month_day!AX576="","",_tag_month_day!AX576/100)</f>
        <v/>
      </c>
      <c r="FD586" s="449" t="str">
        <f>IF(_tag_month_day!AY576="","",_tag_month_day!AY576/100)</f>
        <v/>
      </c>
      <c r="FE586" s="449" t="str">
        <f>IF(_tag_month_day!AZ576="","",_tag_month_day!AZ576/100)</f>
        <v/>
      </c>
      <c r="FF586" s="449" t="str">
        <f>IF(_tag_month_day!BA576="","",_tag_month_day!BA576/100)</f>
        <v/>
      </c>
      <c r="FG586" s="449" t="str">
        <f>IF(_tag_month_day!BB576="","",_tag_month_day!BB576/100)</f>
        <v/>
      </c>
      <c r="FH586" s="467" t="str">
        <f>IF(_tag_month_day!BC576="","",_tag_month_day!BC576/100)</f>
        <v/>
      </c>
      <c r="FI586" s="449">
        <f>FI585</f>
        <v>0.40999999999999998</v>
      </c>
      <c r="FJ586" s="449">
        <f>FJ585</f>
        <v>0.11</v>
      </c>
      <c r="FK586" s="449">
        <f>FK585</f>
        <v>0.014999999999999999</v>
      </c>
      <c r="FL586" s="449">
        <f>FL585</f>
        <v>0</v>
      </c>
      <c r="FM586" s="467">
        <f>FM585</f>
        <v>0.0001</v>
      </c>
      <c r="FN586" s="449">
        <f>FN585</f>
        <v>0.32000000000000001</v>
      </c>
      <c r="FO586" s="449">
        <f>FO585</f>
        <v>0.20000000000000001</v>
      </c>
      <c r="FP586" s="449">
        <f>FP585</f>
        <v>0.01</v>
      </c>
      <c r="FQ586" s="449">
        <f>FQ585</f>
        <v>0</v>
      </c>
      <c r="FR586" s="467">
        <f>FR585</f>
        <v>0.0001</v>
      </c>
      <c r="FS586" s="449" t="str">
        <f>IF(_tag_month_day!BD576="","",_tag_month_day!BD576/100)</f>
        <v/>
      </c>
      <c r="FT586" s="449" t="str">
        <f>IF(_tag_month_day!BE576="","",_tag_month_day!BE576/100)</f>
        <v/>
      </c>
      <c r="FU586" s="449" t="str">
        <f>IF(_tag_month_day!BF576="","",_tag_month_day!BF576/100)</f>
        <v/>
      </c>
      <c r="FV586" s="449" t="str">
        <f>IF(_tag_month_day!BG576="","",_tag_month_day!BG576/100)</f>
        <v/>
      </c>
      <c r="FW586" s="467" t="str">
        <f>IF(_tag_month_day!BH576="","",_tag_month_day!BH576/100)</f>
        <v/>
      </c>
      <c r="FX586" s="449" t="str">
        <f>IF(_tag_month_day!BI576="","",_tag_month_day!BI576/100)</f>
        <v/>
      </c>
      <c r="FY586" s="449" t="str">
        <f>IF(_tag_month_day!BJ576="","",_tag_month_day!BJ576/100)</f>
        <v/>
      </c>
      <c r="FZ586" s="468" t="str">
        <f>IF(_tag_month_day!BK576="","",_tag_month_day!BK576/100)</f>
        <v/>
      </c>
      <c r="GA586" s="449" t="str">
        <f>IF(_tag_month_day!BL576="","",_tag_month_day!BL576/100)</f>
        <v/>
      </c>
      <c r="GB586" s="467" t="str">
        <f>IF(_tag_month_day!BM576="","",_tag_month_day!BM576/100)</f>
        <v/>
      </c>
      <c r="GC586" s="431" t="str">
        <f>IF(_tag_month_day!BN576="","",_tag_month_day!BN576/100)</f>
        <v/>
      </c>
      <c r="GD586" s="431" t="str">
        <f>IF(_tag_month_day!BO576="","",_tag_month_day!BO576/100)</f>
        <v/>
      </c>
      <c r="GE586" s="431" t="str">
        <f>IF(_tag_month_day!BP576="","",_tag_month_day!BP576/100)</f>
        <v/>
      </c>
      <c r="GF586" s="431" t="str">
        <f>IF(_tag_month_day!BQ576="","",_tag_month_day!BQ576/100)</f>
        <v/>
      </c>
      <c r="GG586" s="431" t="str">
        <f>IF(_tag_month_day!BR576="","",_tag_month_day!BR576/100)</f>
        <v/>
      </c>
      <c r="GH586" s="431" t="str">
        <f>IF(_tag_month_day!BS576="","",_tag_month_day!BS576/100)</f>
        <v/>
      </c>
      <c r="GI586" s="467" t="str">
        <f>IF(_tag_month_day!BT576="","",_tag_month_day!BT576/100)</f>
        <v/>
      </c>
      <c r="GJ586" s="469" t="str">
        <f>IF(_tag_month_day!BU576="","",_tag_month_day!BU576/100)</f>
        <v/>
      </c>
      <c r="GK586" s="470">
        <f>GK585</f>
        <v>0.070000000000000007</v>
      </c>
      <c r="GL586" s="470">
        <f>GL585</f>
        <v>0.029999999999999999</v>
      </c>
      <c r="GM586" s="471" t="str">
        <f>IF(_tag_month_day!BX576="","",_tag_month_day!BX576/100)</f>
        <v/>
      </c>
      <c r="GN586" s="470">
        <f>GN585</f>
        <v>0.070000000000000007</v>
      </c>
      <c r="GO586" s="470">
        <f>GO585</f>
        <v>0.029999999999999999</v>
      </c>
      <c r="GP586" s="470">
        <f>GP585</f>
        <v>0.089999999999999997</v>
      </c>
      <c r="GQ586" s="470">
        <f>GQ585</f>
        <v>0.029999999999999999</v>
      </c>
      <c r="GR586" s="471" t="str">
        <f>IF(_tag_month_day!CA576="","",_tag_month_day!CA576/100)</f>
        <v/>
      </c>
      <c r="GS586" s="472">
        <f>GS585</f>
        <v>0.95299999999999996</v>
      </c>
      <c r="GT586" s="472">
        <f>GT585</f>
        <v>0.55000000000000004</v>
      </c>
      <c r="GU586" s="472">
        <f>GU585</f>
        <v>0.55000000000000004</v>
      </c>
      <c r="GV586" s="472">
        <f>GV585</f>
        <v>0.55000000000000004</v>
      </c>
      <c r="GW586" s="472">
        <f>GW585</f>
        <v>0.5</v>
      </c>
      <c r="GX586" s="472">
        <f>GX585</f>
        <v>0.93500000000000005</v>
      </c>
      <c r="GY586" s="472">
        <f>GY585</f>
        <v>0.14999999999999999</v>
      </c>
      <c r="GZ586" s="472">
        <f>GZ585</f>
        <v>1</v>
      </c>
      <c r="HA586" s="474">
        <f>HA585</f>
        <v>0.047</v>
      </c>
      <c r="HB586" s="474">
        <f>HB585</f>
        <v>0.45000000000000001</v>
      </c>
      <c r="HC586" s="474">
        <f>HC585</f>
        <v>0.45000000000000001</v>
      </c>
      <c r="HD586" s="474">
        <f>HD585</f>
        <v>0.45000000000000001</v>
      </c>
      <c r="HE586" s="474">
        <f>HE585</f>
        <v>0.5</v>
      </c>
      <c r="HF586" s="474">
        <f>HF585</f>
        <v>0.065000000000000002</v>
      </c>
      <c r="HG586" s="474">
        <f>HG585</f>
        <v>0.84999999999999998</v>
      </c>
      <c r="HH586" s="474">
        <f>HH585</f>
        <v>0</v>
      </c>
      <c r="HI586" s="10">
        <f>IF(BZ586&lt;&gt;"",CK586-BV586,0)</f>
        <v>0</v>
      </c>
      <c r="HJ586" s="10" t="e">
        <f>IF(AJ586&gt;0,AH586-AJ586,0)</f>
        <v>#VALUE!</v>
      </c>
      <c r="HK586" s="466">
        <f>HK585</f>
        <v>0.84999999999999998</v>
      </c>
      <c r="HL586" s="424">
        <f>HL585</f>
        <v>550000</v>
      </c>
      <c r="HM586" s="424">
        <f>HM585</f>
        <v>480000</v>
      </c>
      <c r="HN586" s="465" t="e">
        <f>(DJ586*EZ586+DK586*FH586+DL586*FM586+DM586*FR586+DN586*FW586+DO586*GB586+DS586*GI586+DP586*GM586+DR586*GR586)*1000*2</f>
        <v>#VALUE!</v>
      </c>
      <c r="HO586" s="465" t="e">
        <f>HN586*HK586*$HO$2/HL586*1000000</f>
        <v>#VALUE!</v>
      </c>
      <c r="HP586" s="465" t="e">
        <f>HN586*HK586*$HP$2/HM586*1000000</f>
        <v>#VALUE!</v>
      </c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</row>
    <row customFormat="1" r="587" s="0">
      <c r="A587" s="420">
        <v>576</v>
      </c>
      <c r="B587" s="421">
        <f ca="1">IF(D587=D586,B586,IF(D587="夜班",B586+1,B586))</f>
        <v>43609</v>
      </c>
      <c r="C587" s="422">
        <f>C586</f>
        <v>0.041666666666666699</v>
      </c>
      <c r="D587" s="10" t="str">
        <f ca="1">IF(HOUR(G587)&lt;8,"夜班",IF(HOUR(G587)&lt;16,"白班",IF(HOUR(G587)&lt;24,"中班",0)))</f>
        <v>中班</v>
      </c>
      <c r="E587" s="10" t="e">
        <f ca="1">IF(F587=1,"甲",IF(F587=2,"乙",IF(F587=3,"丙",IF(F587=4,"丁",""))))</f>
        <v>#REF!</v>
      </c>
      <c r="F587" s="10" t="e">
        <f ca="1">SUMPRODUCT((成本日报!$A$3:$A$95=计划!B587)*(成本日报!$B$3:$B$95=计划!$D587),成本日报!$C$3:$C$95)</f>
        <v>#REF!</v>
      </c>
      <c r="G587" s="423">
        <f ca="1">G586+C586</f>
        <v>43609.958333331939</v>
      </c>
      <c r="H587" s="423">
        <f ca="1">$G587+$C587/60*10+$C587*0</f>
        <v>43609.965277776384</v>
      </c>
      <c r="I587" s="423">
        <f ca="1">$G587+$C587/60*18+$C587*0</f>
        <v>43609.970833331936</v>
      </c>
      <c r="J587" s="423">
        <f ca="1">$G587+$C587/60*0+$C587*1</f>
        <v>43609.999999998603</v>
      </c>
      <c r="K587" s="423">
        <f ca="1">$G587+$C587/60*30+$C587*2</f>
        <v>43610.06249999861</v>
      </c>
      <c r="L587" s="423">
        <f ca="1">$G587+$C587/60*0+$C587*3</f>
        <v>43610.083333331939</v>
      </c>
      <c r="M587" s="424" t="str">
        <f>IF(_tag_month_day!A577="","",_tag_month_day!A577)</f>
        <v/>
      </c>
      <c r="N587" s="424" t="str">
        <f>IF(_tag_month_day!B577="","",_tag_month_day!B577)</f>
        <v/>
      </c>
      <c r="O587" s="425" t="e">
        <f>IF(M587+N587=0,"",M587+N587)</f>
        <v>#VALUE!</v>
      </c>
      <c r="P587" s="424" t="str">
        <f>IF(_tag_month_day!C577="","",_tag_month_day!C577)</f>
        <v/>
      </c>
      <c r="Q587" s="424" t="str">
        <f>IF(_tag_month_day!D577="","",_tag_month_day!D577)</f>
        <v/>
      </c>
      <c r="R587" s="426" t="str">
        <f>IF(_tag_month_day!CB577="","",_tag_month_day!CB577/100)</f>
        <v/>
      </c>
      <c r="S587" s="427" t="str">
        <f>IF(_tag_month_day!E577="","",_tag_month_day!E577)</f>
        <v/>
      </c>
      <c r="T587" s="427" t="str">
        <f>IF(_tag_month_day!F577="","",_tag_month_day!F577)</f>
        <v/>
      </c>
      <c r="U587" s="428" t="e">
        <f>S587+T587</f>
        <v>#VALUE!</v>
      </c>
      <c r="V587" s="429" t="e">
        <f>U587/AJ587</f>
        <v>#VALUE!</v>
      </c>
      <c r="W587" s="430" t="str">
        <f>IF(_jhy_month_day!A577="","",_jhy_month_day!A577)</f>
        <v/>
      </c>
      <c r="X587" s="431" t="str">
        <f>IF(_jhy_month_day!B577="","",_jhy_month_day!B577/100)</f>
        <v/>
      </c>
      <c r="Y587" s="431" t="str">
        <f>IF(_jhy_month_day!C577="","",_jhy_month_day!C577/100)</f>
        <v/>
      </c>
      <c r="Z587" s="432">
        <f>Z583+1</f>
        <v>144</v>
      </c>
      <c r="AA587" s="433" t="str">
        <f>IF(_tag_month_day!G577="","",_tag_month_day!G577/100)</f>
        <v/>
      </c>
      <c r="AB587" s="433" t="str">
        <f>IF(_tag_month_day!H577="","",_tag_month_day!H577/100)</f>
        <v/>
      </c>
      <c r="AC587" s="434">
        <f>IF(X587="",AC586,BK587*($AV586*X587+$AW586*FD586+$AX586*FI586+$AY586*FN586+$AZ586*FS586+$BA586*FX586+$BG586*GE586)/(AV586*Y587+AX586*FK586+AW586*FF586+AY586*FP586+AZ586*FU586+BA586*FZ586+BG586*GG586+BB586*GK586+BC586*GN586+BD586*GP586))</f>
        <v>1.59963432013121</v>
      </c>
      <c r="AD587" s="435" t="str">
        <f>IF(AC587=AC586,"",AC587-AC586)</f>
        <v/>
      </c>
      <c r="AE587" s="436" t="str">
        <f>IF(1-AF587=0,"",(1-AF587))</f>
        <v/>
      </c>
      <c r="AF587" s="437">
        <v>1</v>
      </c>
      <c r="AG587" s="10" t="str">
        <f>AG586</f>
        <v>9A3</v>
      </c>
      <c r="AH587" s="438" t="str">
        <f>AH586</f>
        <v/>
      </c>
      <c r="AI587" s="424"/>
      <c r="AJ587" s="10" t="str">
        <f>IF(_tag_month_day!I577="","",_tag_month_day!I577)</f>
        <v/>
      </c>
      <c r="AK587" s="440"/>
      <c r="AL587" s="440"/>
      <c r="AM587" s="440"/>
      <c r="AN587" s="441">
        <f>AN586</f>
        <v>2</v>
      </c>
      <c r="AO587" s="441">
        <f>AO586</f>
        <v>8</v>
      </c>
      <c r="AP587" s="442" t="e">
        <f>(IF(AN587=0,AS586,AS586*(1+AO587/AN587)/(AR587+AO587/AN587)))+AT587</f>
        <v>#VALUE!</v>
      </c>
      <c r="AQ587" s="443" t="str">
        <f>IF(_tag_month_day!J577="","",_tag_month_day!J577/100)</f>
        <v/>
      </c>
      <c r="AR587" s="444">
        <f>AR586</f>
        <v>1.3</v>
      </c>
      <c r="AS587" s="445" t="e">
        <f>AQ587*(AN587*AR587+AO587)/(AN587+AO587)</f>
        <v>#VALUE!</v>
      </c>
      <c r="AT587" s="445" t="e">
        <f>(SUM(BE587:BF587)-SUM(BE586:BF586))*0.05</f>
        <v>#VALUE!</v>
      </c>
      <c r="AU587" s="446" t="str">
        <f>IF(_tag_month_day!CC577="","",IF(_tag_month_day!CC577&gt;0,_tag_month_day!CD577,_tag_month_day!CE577))</f>
        <v/>
      </c>
      <c r="AV587" s="447" t="str">
        <f>IF(_tag_month_day!L577="","",_tag_month_day!L577/100)</f>
        <v/>
      </c>
      <c r="AW587" s="431">
        <f>AW586</f>
        <v>0</v>
      </c>
      <c r="AX587" s="431">
        <f>AX586</f>
        <v>0</v>
      </c>
      <c r="AY587" s="431" t="str">
        <f>IF(_tag_month_day!M577="","",_tag_month_day!M577/100)</f>
        <v/>
      </c>
      <c r="AZ587" s="431" t="str">
        <f>IF(_tag_month_day!N577="","",_tag_month_day!N577/100)</f>
        <v/>
      </c>
      <c r="BA587" s="431" t="str">
        <f>IF(_tag_month_day!O577="","",_tag_month_day!O577/100)</f>
        <v/>
      </c>
      <c r="BB587" s="448" t="str">
        <f>IF(_tag_month_day!P577="","",_tag_month_day!P577/100)</f>
        <v/>
      </c>
      <c r="BC587" s="448">
        <f>BC586</f>
        <v>0</v>
      </c>
      <c r="BD587" s="448" t="str">
        <f>IF(_tag_month_day!Q577="","",_tag_month_day!Q577/100)</f>
        <v/>
      </c>
      <c r="BE587" s="449" t="str">
        <f>IF(_tag_month_day!R577="","",_tag_month_day!R577/100)</f>
        <v/>
      </c>
      <c r="BF587" s="388" t="e">
        <f>(AU587*(100+BE587*100))/(AJ587-AU587)/100</f>
        <v>#VALUE!</v>
      </c>
      <c r="BG587" s="450" t="e">
        <f>BE587+BF587</f>
        <v>#VALUE!</v>
      </c>
      <c r="BH587" s="451" t="e">
        <f>SUM(AV587:BF587)</f>
        <v>#VALUE!</v>
      </c>
      <c r="BI587" s="452" t="e">
        <f>IF(CX587=0,BI586,(DK587*查询!$R$5+DL587*查询!$Q$5+DM587*查询!$N$5+DN587*查询!$O$5+DO587*查询!$P$5)*AF587/CX587)</f>
        <v>#VALUE!</v>
      </c>
      <c r="BJ587" s="452" t="e">
        <f>IF(CX587=0,BJ586,(DP587*查询!$S$5+DQ587*查询!$T$5+DR587*查询!$U$5)*AF587/CX587)</f>
        <v>#VALUE!</v>
      </c>
      <c r="BK587" s="452">
        <f>BK586</f>
        <v>1</v>
      </c>
      <c r="BL587" s="453" t="e">
        <f>(AV587*EX587*100+BG587*GC587*100)/(SUMPRODUCT((AV587:BA587)*(GS587:GX587))+SUM(BB587:BD587)*GY587+BG587*GZ587)</f>
        <v>#VALUE!</v>
      </c>
      <c r="BM587" s="453" t="e">
        <f>BK587*($AV587*FB587+$AW587*FD587+$AX587*FI587+$AY587*FN587+$AZ587*FS587+$BA587*FX587+$BG587*GE587)/(AV587*EY587+AX587*FK587+AW587*FF587+AY587*FP587+AZ587*FU587+BA587*FZ587+BG587*GG587+BB587*GK587+BC587*GN587+BD587*GP587)</f>
        <v>#VALUE!</v>
      </c>
      <c r="BN587" s="453" t="e">
        <f>($AV587*FC587+$AX587*FJ587+$AW587*FE587+$AY587*FO587+$AZ587*FT587+$BA587*FY587+$BG587*GF587)/($AV587*FA587+BG587*GH587+BB587*GL587+BC587*GO587+BD587*GQ587+BA587*GA587)</f>
        <v>#VALUE!</v>
      </c>
      <c r="BO587" s="454" t="e">
        <f>SUMPRODUCT(AV587:BA587*GS587:GX587)/(GS587:GX587+(BB587+BC587+BD587)*GY587+BG587)</f>
        <v>#VALUE!</v>
      </c>
      <c r="BP587" s="454" t="e">
        <f>SUMPRODUCT(AV587:BA587*GS587:GX587)/(GS587:GX587+(BB587+BC587+BD587)*GY587+BG587)</f>
        <v>#VALUE!</v>
      </c>
      <c r="BQ587" s="454" t="e">
        <f>SUMPRODUCT(AV587:BA587*GS587:GX587)/(GS587:GX587+(BB587+BC587+BD587)*GY587+BG587)</f>
        <v>#VALUE!</v>
      </c>
      <c r="BR587" s="453" t="str">
        <f>IF(_tag_month_day!T577="","",_tag_month_day!T577)</f>
        <v/>
      </c>
      <c r="BS587" s="453" t="str">
        <f>IF(_tag_month_day!U577="","",_tag_month_day!U577)</f>
        <v/>
      </c>
      <c r="BT587" s="455" t="str">
        <f>IF(CK587="","",IF((CK587&gt;=BV587-0.12)*(CK587&lt;=BV587+0.12),"合格","不合格"))</f>
        <v/>
      </c>
      <c r="BU587" s="456" t="str">
        <f>IF(_tag_month_day!V577="","",_tag_month_day!V577)</f>
        <v/>
      </c>
      <c r="BV587" s="457" t="str">
        <f>IF(_tag_month_day!W577="","",_tag_month_day!W577)</f>
        <v/>
      </c>
      <c r="BW587" s="458" t="str">
        <f>IF(_tag_month_day!X577="","",_tag_month_day!X577)</f>
        <v/>
      </c>
      <c r="BX587" s="458" t="str">
        <f>IF(_tag_month_day!Y577="","",_tag_month_day!Y577)</f>
        <v/>
      </c>
      <c r="BY587" s="459">
        <f ca="1">L587</f>
        <v>43610.083333331939</v>
      </c>
      <c r="BZ587" s="460"/>
      <c r="CA587" s="4"/>
      <c r="CB587" s="424" t="str">
        <f>IF(_tag_month_day!Z577="","",_tag_month_day!Z577)</f>
        <v/>
      </c>
      <c r="CC587" s="424" t="str">
        <f>IF(_tag_month_day!AA577="","",_tag_month_day!AA577)</f>
        <v/>
      </c>
      <c r="CD587" s="424" t="str">
        <f>IF(_tag_month_day!AB577="","",_tag_month_day!AB577)</f>
        <v/>
      </c>
      <c r="CE587" s="424" t="str">
        <f>IF(_tag_month_day!AC577="","",_tag_month_day!AC577)</f>
        <v/>
      </c>
      <c r="CF587" s="424" t="str">
        <f>IF(_tag_month_day!AD577="","",_tag_month_day!AD577)</f>
        <v/>
      </c>
      <c r="CG587" s="424" t="str">
        <f>IF(_tag_month_day!AE577="","",_tag_month_day!AE577)</f>
        <v/>
      </c>
      <c r="CH587" s="424" t="str">
        <f>IF(_tag_month_day!AF577="","",_tag_month_day!AF577)</f>
        <v/>
      </c>
      <c r="CI587" s="424" t="str">
        <f>IF(_tag_month_day!AG577="","",_tag_month_day!AG577)</f>
        <v/>
      </c>
      <c r="CJ587" s="424" t="str">
        <f>IF(_tag_month_day!AH577="","",_tag_month_day!AH577)</f>
        <v/>
      </c>
      <c r="CK587" s="424" t="str">
        <f>IF(_tag_month_day!AI577="","",_tag_month_day!AI577)</f>
        <v/>
      </c>
      <c r="CL587" s="4" t="str">
        <f>IF(_tag_month_day!AJ577="","",_tag_month_day!AJ577)</f>
        <v/>
      </c>
      <c r="CM587" s="4" t="str">
        <f>IF(_tag_month_day!AK577="","",_tag_month_day!AK577)</f>
        <v/>
      </c>
      <c r="CN587" s="4" t="str">
        <f>IF(_tag_month_day!AL577="","",_tag_month_day!AL577)</f>
        <v/>
      </c>
      <c r="CO587" s="4" t="str">
        <f>IF(_tag_month_day!AM577="","",_tag_month_day!AM577)</f>
        <v/>
      </c>
      <c r="CP587" s="4" t="str">
        <f>IF(_tag_month_day!AN577="","",_tag_month_day!AN577)</f>
        <v/>
      </c>
      <c r="CQ587" s="4" t="str">
        <f>IF(_tag_month_day!AO577="","",_tag_month_day!AO577)</f>
        <v/>
      </c>
      <c r="CR587" s="462" t="str">
        <f>IF(_tag_month_day!AP577="","",_tag_month_day!AP577)</f>
        <v/>
      </c>
      <c r="CS587" s="463" t="str">
        <f>IF(_tag_month_day!AQ577="","",_tag_month_day!AQ577)</f>
        <v/>
      </c>
      <c r="CT587" s="4" t="str">
        <f>IF(_tag_month_day!AR577="","",_tag_month_day!AR577)</f>
        <v/>
      </c>
      <c r="CU587" s="464" t="e">
        <f>DU587/AJ587</f>
        <v>#VALUE!</v>
      </c>
      <c r="CV587" s="451" t="e">
        <f>BG587/BH587</f>
        <v>#VALUE!</v>
      </c>
      <c r="CW587" s="465" t="e">
        <f>AJ587*(1-CV587)*CU587*AF587</f>
        <v>#VALUE!</v>
      </c>
      <c r="CX587" s="465" t="e">
        <f>CW587*94%</f>
        <v>#VALUE!</v>
      </c>
      <c r="CY587" s="466" t="e">
        <f>IF(CX587=0,0,DS587/(DS587+CX587))</f>
        <v>#VALUE!</v>
      </c>
      <c r="CZ587" s="465" t="e">
        <f>$AJ587*EF587</f>
        <v>#VALUE!</v>
      </c>
      <c r="DA587" s="465" t="e">
        <f>$AJ587*EG587</f>
        <v>#VALUE!</v>
      </c>
      <c r="DB587" s="465" t="e">
        <f>$AJ587*EH587</f>
        <v>#VALUE!</v>
      </c>
      <c r="DC587" s="465" t="e">
        <f>$AJ587*EI587</f>
        <v>#VALUE!</v>
      </c>
      <c r="DD587" s="465" t="e">
        <f>$AJ587*EJ587</f>
        <v>#VALUE!</v>
      </c>
      <c r="DE587" s="465" t="e">
        <f>$AJ587*EK587</f>
        <v>#VALUE!</v>
      </c>
      <c r="DF587" s="465" t="e">
        <f>$AJ587*EL587</f>
        <v>#VALUE!</v>
      </c>
      <c r="DG587" s="465" t="e">
        <f>$AJ587*EM587</f>
        <v>#VALUE!</v>
      </c>
      <c r="DH587" s="465" t="e">
        <f>$AJ587*EN587</f>
        <v>#VALUE!</v>
      </c>
      <c r="DI587" s="465" t="e">
        <f>$AJ587*EO587</f>
        <v>#VALUE!</v>
      </c>
      <c r="DJ587" s="465" t="e">
        <f>CZ587*(1-EP587)</f>
        <v>#VALUE!</v>
      </c>
      <c r="DK587" s="465" t="e">
        <f>DA587*(1-ER587)</f>
        <v>#VALUE!</v>
      </c>
      <c r="DL587" s="465" t="e">
        <f>DB587*(1-EQ587)</f>
        <v>#VALUE!</v>
      </c>
      <c r="DM587" s="465" t="e">
        <f>DC587*(1-ES587)</f>
        <v>#VALUE!</v>
      </c>
      <c r="DN587" s="465" t="e">
        <f>DD587*(1-ET587)</f>
        <v>#VALUE!</v>
      </c>
      <c r="DO587" s="465" t="e">
        <f>DE587</f>
        <v>#VALUE!</v>
      </c>
      <c r="DP587" s="465" t="e">
        <f>DF587*(1-EU587)</f>
        <v>#VALUE!</v>
      </c>
      <c r="DQ587" s="465" t="e">
        <f>DG587*(1-EV587)</f>
        <v>#VALUE!</v>
      </c>
      <c r="DR587" s="465" t="e">
        <f>DH587*(1-EW587)</f>
        <v>#VALUE!</v>
      </c>
      <c r="DS587" s="465" t="e">
        <f>DI587</f>
        <v>#VALUE!</v>
      </c>
      <c r="DT587" s="465" t="e">
        <f>SUM(DJ587:DS587)</f>
        <v>#VALUE!</v>
      </c>
      <c r="DU587" s="465" t="e">
        <f>SUMPRODUCT((DJ587:DO587)*(GS587:GX587))+(DP587+DQ587+DR587)*GY587+DS587</f>
        <v>#VALUE!</v>
      </c>
      <c r="DV587" s="451" t="e">
        <f>AV587/$BH587/(1-EP587)</f>
        <v>#VALUE!</v>
      </c>
      <c r="DW587" s="451" t="e">
        <f>AW587/$BH587/(1-ER587)</f>
        <v>#VALUE!</v>
      </c>
      <c r="DX587" s="451" t="e">
        <f>AX587/$BH587/(1-EQ587)</f>
        <v>#VALUE!</v>
      </c>
      <c r="DY587" s="451" t="e">
        <f>AY587/$BH587/(1-ES587)</f>
        <v>#VALUE!</v>
      </c>
      <c r="DZ587" s="451" t="e">
        <f>AZ587/$BH587/(1-ET587)</f>
        <v>#VALUE!</v>
      </c>
      <c r="EA587" s="451" t="e">
        <f>BA587/$BH587/(1-AX587)</f>
        <v>#VALUE!</v>
      </c>
      <c r="EB587" s="451" t="e">
        <f>BB587/$BH587/(1-EU587)</f>
        <v>#VALUE!</v>
      </c>
      <c r="EC587" s="451" t="e">
        <f>BC587/$BH587/(1-EV587)</f>
        <v>#VALUE!</v>
      </c>
      <c r="ED587" s="451" t="e">
        <f>BD587/$BH587/(1-EW587)</f>
        <v>#VALUE!</v>
      </c>
      <c r="EE587" s="451" t="e">
        <f>BG587/BH587</f>
        <v>#VALUE!</v>
      </c>
      <c r="EF587" s="451" t="e">
        <f>DV587/SUM($DV587:$EE587)</f>
        <v>#VALUE!</v>
      </c>
      <c r="EG587" s="451" t="e">
        <f>DW587/SUM($DV587:$EE587)</f>
        <v>#VALUE!</v>
      </c>
      <c r="EH587" s="451" t="e">
        <f>DX587/SUM($DV587:$EE587)</f>
        <v>#VALUE!</v>
      </c>
      <c r="EI587" s="451" t="e">
        <f>DY587/SUM($DV587:$EE587)</f>
        <v>#VALUE!</v>
      </c>
      <c r="EJ587" s="451" t="e">
        <f>DZ587/SUM($DV587:$EE587)</f>
        <v>#VALUE!</v>
      </c>
      <c r="EK587" s="451" t="e">
        <f>EA587/SUM($DV587:$EE587)</f>
        <v>#VALUE!</v>
      </c>
      <c r="EL587" s="451" t="e">
        <f>EB587/SUM($DV587:$EE587)</f>
        <v>#VALUE!</v>
      </c>
      <c r="EM587" s="451" t="e">
        <f>EC587/SUM($DV587:$EE587)</f>
        <v>#VALUE!</v>
      </c>
      <c r="EN587" s="451" t="e">
        <f>ED587/SUM($DV587:$EE587)</f>
        <v>#VALUE!</v>
      </c>
      <c r="EO587" s="451" t="e">
        <f>EE587/SUM($DV587:$EE587)</f>
        <v>#VALUE!</v>
      </c>
      <c r="EP587" s="450">
        <f>EP586</f>
        <v>0.080000000000000002</v>
      </c>
      <c r="EQ587" s="450">
        <f>EQ586</f>
        <v>0.014999999999999999</v>
      </c>
      <c r="ER587" s="450">
        <f>ER586</f>
        <v>0.014999999999999999</v>
      </c>
      <c r="ES587" s="450">
        <f>ES586</f>
        <v>0.014999999999999999</v>
      </c>
      <c r="ET587" s="450">
        <f>ET586</f>
        <v>0.014999999999999999</v>
      </c>
      <c r="EU587" s="450">
        <f>EU586</f>
        <v>0.089999999999999997</v>
      </c>
      <c r="EV587" s="450">
        <f>EV586</f>
        <v>0.089999999999999997</v>
      </c>
      <c r="EW587" s="450">
        <f>EW586</f>
        <v>0.089999999999999997</v>
      </c>
      <c r="EX587" s="431" t="str">
        <f>IF(_tag_month_day!AS577="","",_tag_month_day!AS577/100)</f>
        <v/>
      </c>
      <c r="EY587" s="431" t="str">
        <f>IF(_tag_month_day!AT577="","",_tag_month_day!AT577/100)</f>
        <v/>
      </c>
      <c r="EZ587" s="431" t="str">
        <f>IF(_tag_month_day!AU577="","",_tag_month_day!AU577/100)</f>
        <v/>
      </c>
      <c r="FA587" s="431" t="str">
        <f>IF(_tag_month_day!AV577="","",_tag_month_day!AV577/100)</f>
        <v/>
      </c>
      <c r="FB587" s="431" t="str">
        <f>IF(_tag_month_day!AW577="","",_tag_month_day!AW577/100)</f>
        <v/>
      </c>
      <c r="FC587" s="431" t="str">
        <f>IF(_tag_month_day!AX577="","",_tag_month_day!AX577/100)</f>
        <v/>
      </c>
      <c r="FD587" s="449" t="str">
        <f>IF(_tag_month_day!AY577="","",_tag_month_day!AY577/100)</f>
        <v/>
      </c>
      <c r="FE587" s="449" t="str">
        <f>IF(_tag_month_day!AZ577="","",_tag_month_day!AZ577/100)</f>
        <v/>
      </c>
      <c r="FF587" s="449" t="str">
        <f>IF(_tag_month_day!BA577="","",_tag_month_day!BA577/100)</f>
        <v/>
      </c>
      <c r="FG587" s="449" t="str">
        <f>IF(_tag_month_day!BB577="","",_tag_month_day!BB577/100)</f>
        <v/>
      </c>
      <c r="FH587" s="467" t="str">
        <f>IF(_tag_month_day!BC577="","",_tag_month_day!BC577/100)</f>
        <v/>
      </c>
      <c r="FI587" s="449">
        <f>FI586</f>
        <v>0.40999999999999998</v>
      </c>
      <c r="FJ587" s="449">
        <f>FJ586</f>
        <v>0.11</v>
      </c>
      <c r="FK587" s="449">
        <f>FK586</f>
        <v>0.014999999999999999</v>
      </c>
      <c r="FL587" s="449">
        <f>FL586</f>
        <v>0</v>
      </c>
      <c r="FM587" s="467">
        <f>FM586</f>
        <v>0.0001</v>
      </c>
      <c r="FN587" s="449">
        <f>FN586</f>
        <v>0.32000000000000001</v>
      </c>
      <c r="FO587" s="449">
        <f>FO586</f>
        <v>0.20000000000000001</v>
      </c>
      <c r="FP587" s="449">
        <f>FP586</f>
        <v>0.01</v>
      </c>
      <c r="FQ587" s="449">
        <f>FQ586</f>
        <v>0</v>
      </c>
      <c r="FR587" s="467">
        <f>FR586</f>
        <v>0.0001</v>
      </c>
      <c r="FS587" s="449" t="str">
        <f>IF(_tag_month_day!BD577="","",_tag_month_day!BD577/100)</f>
        <v/>
      </c>
      <c r="FT587" s="449" t="str">
        <f>IF(_tag_month_day!BE577="","",_tag_month_day!BE577/100)</f>
        <v/>
      </c>
      <c r="FU587" s="449" t="str">
        <f>IF(_tag_month_day!BF577="","",_tag_month_day!BF577/100)</f>
        <v/>
      </c>
      <c r="FV587" s="449" t="str">
        <f>IF(_tag_month_day!BG577="","",_tag_month_day!BG577/100)</f>
        <v/>
      </c>
      <c r="FW587" s="467" t="str">
        <f>IF(_tag_month_day!BH577="","",_tag_month_day!BH577/100)</f>
        <v/>
      </c>
      <c r="FX587" s="449" t="str">
        <f>IF(_tag_month_day!BI577="","",_tag_month_day!BI577/100)</f>
        <v/>
      </c>
      <c r="FY587" s="449" t="str">
        <f>IF(_tag_month_day!BJ577="","",_tag_month_day!BJ577/100)</f>
        <v/>
      </c>
      <c r="FZ587" s="468" t="str">
        <f>IF(_tag_month_day!BK577="","",_tag_month_day!BK577/100)</f>
        <v/>
      </c>
      <c r="GA587" s="449" t="str">
        <f>IF(_tag_month_day!BL577="","",_tag_month_day!BL577/100)</f>
        <v/>
      </c>
      <c r="GB587" s="467" t="str">
        <f>IF(_tag_month_day!BM577="","",_tag_month_day!BM577/100)</f>
        <v/>
      </c>
      <c r="GC587" s="431" t="str">
        <f>IF(_tag_month_day!BN577="","",_tag_month_day!BN577/100)</f>
        <v/>
      </c>
      <c r="GD587" s="431" t="str">
        <f>IF(_tag_month_day!BO577="","",_tag_month_day!BO577/100)</f>
        <v/>
      </c>
      <c r="GE587" s="431" t="str">
        <f>IF(_tag_month_day!BP577="","",_tag_month_day!BP577/100)</f>
        <v/>
      </c>
      <c r="GF587" s="431" t="str">
        <f>IF(_tag_month_day!BQ577="","",_tag_month_day!BQ577/100)</f>
        <v/>
      </c>
      <c r="GG587" s="431" t="str">
        <f>IF(_tag_month_day!BR577="","",_tag_month_day!BR577/100)</f>
        <v/>
      </c>
      <c r="GH587" s="431" t="str">
        <f>IF(_tag_month_day!BS577="","",_tag_month_day!BS577/100)</f>
        <v/>
      </c>
      <c r="GI587" s="467" t="str">
        <f>IF(_tag_month_day!BT577="","",_tag_month_day!BT577/100)</f>
        <v/>
      </c>
      <c r="GJ587" s="469" t="str">
        <f>IF(_tag_month_day!BU577="","",_tag_month_day!BU577/100)</f>
        <v/>
      </c>
      <c r="GK587" s="470">
        <f>GK586</f>
        <v>0.070000000000000007</v>
      </c>
      <c r="GL587" s="470">
        <f>GL586</f>
        <v>0.029999999999999999</v>
      </c>
      <c r="GM587" s="471" t="str">
        <f>IF(_tag_month_day!BX577="","",_tag_month_day!BX577/100)</f>
        <v/>
      </c>
      <c r="GN587" s="470">
        <f>GN586</f>
        <v>0.070000000000000007</v>
      </c>
      <c r="GO587" s="470">
        <f>GO586</f>
        <v>0.029999999999999999</v>
      </c>
      <c r="GP587" s="470">
        <f>GP586</f>
        <v>0.089999999999999997</v>
      </c>
      <c r="GQ587" s="470">
        <f>GQ586</f>
        <v>0.029999999999999999</v>
      </c>
      <c r="GR587" s="471" t="str">
        <f>IF(_tag_month_day!CA577="","",_tag_month_day!CA577/100)</f>
        <v/>
      </c>
      <c r="GS587" s="472">
        <f>GS586</f>
        <v>0.95299999999999996</v>
      </c>
      <c r="GT587" s="472">
        <f>GT586</f>
        <v>0.55000000000000004</v>
      </c>
      <c r="GU587" s="472">
        <f>GU586</f>
        <v>0.55000000000000004</v>
      </c>
      <c r="GV587" s="472">
        <f>GV586</f>
        <v>0.55000000000000004</v>
      </c>
      <c r="GW587" s="472">
        <f>GW586</f>
        <v>0.5</v>
      </c>
      <c r="GX587" s="472">
        <f>GX586</f>
        <v>0.93500000000000005</v>
      </c>
      <c r="GY587" s="472">
        <f>GY586</f>
        <v>0.14999999999999999</v>
      </c>
      <c r="GZ587" s="472">
        <f>GZ586</f>
        <v>1</v>
      </c>
      <c r="HA587" s="474">
        <f>HA586</f>
        <v>0.047</v>
      </c>
      <c r="HB587" s="474">
        <f>HB586</f>
        <v>0.45000000000000001</v>
      </c>
      <c r="HC587" s="474">
        <f>HC586</f>
        <v>0.45000000000000001</v>
      </c>
      <c r="HD587" s="474">
        <f>HD586</f>
        <v>0.45000000000000001</v>
      </c>
      <c r="HE587" s="474">
        <f>HE586</f>
        <v>0.5</v>
      </c>
      <c r="HF587" s="474">
        <f>HF586</f>
        <v>0.065000000000000002</v>
      </c>
      <c r="HG587" s="474">
        <f>HG586</f>
        <v>0.84999999999999998</v>
      </c>
      <c r="HH587" s="474">
        <f>HH586</f>
        <v>0</v>
      </c>
      <c r="HI587" s="10">
        <f>IF(BZ587&lt;&gt;"",CK587-BV587,0)</f>
        <v>0</v>
      </c>
      <c r="HJ587" s="10" t="e">
        <f>IF(AJ587&gt;0,AH587-AJ587,0)</f>
        <v>#VALUE!</v>
      </c>
      <c r="HK587" s="466">
        <f>HK586</f>
        <v>0.84999999999999998</v>
      </c>
      <c r="HL587" s="424">
        <f>HL586</f>
        <v>550000</v>
      </c>
      <c r="HM587" s="424">
        <f>HM586</f>
        <v>480000</v>
      </c>
      <c r="HN587" s="465" t="e">
        <f>(DJ587*EZ587+DK587*FH587+DL587*FM587+DM587*FR587+DN587*FW587+DO587*GB587+DS587*GI587+DP587*GM587+DR587*GR587)*1000*2</f>
        <v>#VALUE!</v>
      </c>
      <c r="HO587" s="465" t="e">
        <f>HN587*HK587*$HO$2/HL587*1000000</f>
        <v>#VALUE!</v>
      </c>
      <c r="HP587" s="465" t="e">
        <f>HN587*HK587*$HP$2/HM587*1000000</f>
        <v>#VALUE!</v>
      </c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</row>
    <row customFormat="1" r="588" s="0">
      <c r="A588" s="420">
        <v>577</v>
      </c>
      <c r="B588" s="421">
        <f ca="1">IF(D588=D587,B587,IF(D588="夜班",B587+1,B587))</f>
        <v>43609</v>
      </c>
      <c r="C588" s="422">
        <f>C587</f>
        <v>0.041666666666666699</v>
      </c>
      <c r="D588" s="10" t="str">
        <f ca="1">IF(HOUR(G588)&lt;8,"夜班",IF(HOUR(G588)&lt;16,"白班",IF(HOUR(G588)&lt;24,"中班",0)))</f>
        <v>中班</v>
      </c>
      <c r="E588" s="10" t="e">
        <f ca="1">IF(F588=1,"甲",IF(F588=2,"乙",IF(F588=3,"丙",IF(F588=4,"丁",""))))</f>
        <v>#REF!</v>
      </c>
      <c r="F588" s="10" t="e">
        <f ca="1">SUMPRODUCT((成本日报!$A$3:$A$95=计划!B588)*(成本日报!$B$3:$B$95=计划!$D588),成本日报!$C$3:$C$95)</f>
        <v>#REF!</v>
      </c>
      <c r="G588" s="423">
        <f ca="1">G587+C587</f>
        <v>43609.999999998603</v>
      </c>
      <c r="H588" s="423">
        <f ca="1">$G588+$C588/60*10+$C588*0</f>
        <v>43610.006944443048</v>
      </c>
      <c r="I588" s="423">
        <f ca="1">$G588+$C588/60*18+$C588*0</f>
        <v>43610.0124999986</v>
      </c>
      <c r="J588" s="423">
        <f ca="1">$G588+$C588/60*0+$C588*1</f>
        <v>43610.041666665267</v>
      </c>
      <c r="K588" s="423">
        <f ca="1">$G588+$C588/60*30+$C588*2</f>
        <v>43610.104166665275</v>
      </c>
      <c r="L588" s="423">
        <f ca="1">$G588+$C588/60*0+$C588*3</f>
        <v>43610.124999998603</v>
      </c>
      <c r="M588" s="424" t="str">
        <f>IF(_tag_month_day!A578="","",_tag_month_day!A578)</f>
        <v/>
      </c>
      <c r="N588" s="424" t="str">
        <f>IF(_tag_month_day!B578="","",_tag_month_day!B578)</f>
        <v/>
      </c>
      <c r="O588" s="425" t="e">
        <f>IF(M588+N588=0,"",M588+N588)</f>
        <v>#VALUE!</v>
      </c>
      <c r="P588" s="424" t="str">
        <f>IF(_tag_month_day!C578="","",_tag_month_day!C578)</f>
        <v/>
      </c>
      <c r="Q588" s="424" t="str">
        <f>IF(_tag_month_day!D578="","",_tag_month_day!D578)</f>
        <v/>
      </c>
      <c r="R588" s="426" t="str">
        <f>IF(_tag_month_day!CB578="","",_tag_month_day!CB578/100)</f>
        <v/>
      </c>
      <c r="S588" s="427" t="str">
        <f>IF(_tag_month_day!E578="","",_tag_month_day!E578)</f>
        <v/>
      </c>
      <c r="T588" s="427" t="str">
        <f>IF(_tag_month_day!F578="","",_tag_month_day!F578)</f>
        <v/>
      </c>
      <c r="U588" s="428" t="e">
        <f>S588+T588</f>
        <v>#VALUE!</v>
      </c>
      <c r="V588" s="429" t="e">
        <f>U588/AJ588</f>
        <v>#VALUE!</v>
      </c>
      <c r="W588" s="430" t="str">
        <f>IF(_jhy_month_day!A578="","",_jhy_month_day!A578)</f>
        <v/>
      </c>
      <c r="X588" s="431" t="str">
        <f>IF(_jhy_month_day!B578="","",_jhy_month_day!B578/100)</f>
        <v/>
      </c>
      <c r="Y588" s="431" t="str">
        <f>IF(_jhy_month_day!C578="","",_jhy_month_day!C578/100)</f>
        <v/>
      </c>
      <c r="Z588" s="432">
        <f>Z584+1</f>
        <v>145</v>
      </c>
      <c r="AA588" s="433" t="str">
        <f>IF(_tag_month_day!G578="","",_tag_month_day!G578/100)</f>
        <v/>
      </c>
      <c r="AB588" s="433" t="str">
        <f>IF(_tag_month_day!H578="","",_tag_month_day!H578/100)</f>
        <v/>
      </c>
      <c r="AC588" s="434">
        <f>IF(X588="",AC587,BK588*($AV587*X588+$AW587*FD587+$AX587*FI587+$AY587*FN587+$AZ587*FS587+$BA587*FX587+$BG587*GE587)/(AV587*Y588+AX587*FK587+AW587*FF587+AY587*FP587+AZ587*FU587+BA587*FZ587+BG587*GG587+BB587*GK587+BC587*GN587+BD587*GP587))</f>
        <v>1.59963432013121</v>
      </c>
      <c r="AD588" s="435" t="str">
        <f>IF(AC588=AC587,"",AC588-AC587)</f>
        <v/>
      </c>
      <c r="AE588" s="436" t="str">
        <f>IF(1-AF588=0,"",(1-AF588))</f>
        <v/>
      </c>
      <c r="AF588" s="437">
        <v>1</v>
      </c>
      <c r="AG588" s="10" t="str">
        <f>AG587</f>
        <v>9A3</v>
      </c>
      <c r="AH588" s="438" t="str">
        <f>AH587</f>
        <v/>
      </c>
      <c r="AI588" s="424"/>
      <c r="AJ588" s="10" t="str">
        <f>IF(_tag_month_day!I578="","",_tag_month_day!I578)</f>
        <v/>
      </c>
      <c r="AK588" s="440"/>
      <c r="AL588" s="440"/>
      <c r="AM588" s="440"/>
      <c r="AN588" s="441">
        <f>AN587</f>
        <v>2</v>
      </c>
      <c r="AO588" s="441">
        <f>AO587</f>
        <v>8</v>
      </c>
      <c r="AP588" s="442" t="e">
        <f>(IF(AN588=0,AS587,AS587*(1+AO588/AN588)/(AR588+AO588/AN588)))+AT588</f>
        <v>#VALUE!</v>
      </c>
      <c r="AQ588" s="443" t="str">
        <f>IF(_tag_month_day!J578="","",_tag_month_day!J578/100)</f>
        <v/>
      </c>
      <c r="AR588" s="444">
        <f>AR587</f>
        <v>1.3</v>
      </c>
      <c r="AS588" s="445" t="e">
        <f>AQ588*(AN588*AR588+AO588)/(AN588+AO588)</f>
        <v>#VALUE!</v>
      </c>
      <c r="AT588" s="445" t="e">
        <f>(SUM(BE588:BF588)-SUM(BE587:BF587))*0.05</f>
        <v>#VALUE!</v>
      </c>
      <c r="AU588" s="446" t="str">
        <f>IF(_tag_month_day!CC578="","",IF(_tag_month_day!CC578&gt;0,_tag_month_day!CD578,_tag_month_day!CE578))</f>
        <v/>
      </c>
      <c r="AV588" s="447" t="str">
        <f>IF(_tag_month_day!L578="","",_tag_month_day!L578/100)</f>
        <v/>
      </c>
      <c r="AW588" s="431">
        <f>AW587</f>
        <v>0</v>
      </c>
      <c r="AX588" s="431">
        <f>AX587</f>
        <v>0</v>
      </c>
      <c r="AY588" s="431" t="str">
        <f>IF(_tag_month_day!M578="","",_tag_month_day!M578/100)</f>
        <v/>
      </c>
      <c r="AZ588" s="431" t="str">
        <f>IF(_tag_month_day!N578="","",_tag_month_day!N578/100)</f>
        <v/>
      </c>
      <c r="BA588" s="431" t="str">
        <f>IF(_tag_month_day!O578="","",_tag_month_day!O578/100)</f>
        <v/>
      </c>
      <c r="BB588" s="448" t="str">
        <f>IF(_tag_month_day!P578="","",_tag_month_day!P578/100)</f>
        <v/>
      </c>
      <c r="BC588" s="448">
        <f>BC587</f>
        <v>0</v>
      </c>
      <c r="BD588" s="448" t="str">
        <f>IF(_tag_month_day!Q578="","",_tag_month_day!Q578/100)</f>
        <v/>
      </c>
      <c r="BE588" s="449" t="str">
        <f>IF(_tag_month_day!R578="","",_tag_month_day!R578/100)</f>
        <v/>
      </c>
      <c r="BF588" s="388" t="e">
        <f>(AU588*(100+BE588*100))/(AJ588-AU588)/100</f>
        <v>#VALUE!</v>
      </c>
      <c r="BG588" s="450" t="e">
        <f>BE588+BF588</f>
        <v>#VALUE!</v>
      </c>
      <c r="BH588" s="451" t="e">
        <f>SUM(AV588:BF588)</f>
        <v>#VALUE!</v>
      </c>
      <c r="BI588" s="452" t="e">
        <f>IF(CX588=0,BI587,(DK588*查询!$R$5+DL588*查询!$Q$5+DM588*查询!$N$5+DN588*查询!$O$5+DO588*查询!$P$5)*AF588/CX588)</f>
        <v>#VALUE!</v>
      </c>
      <c r="BJ588" s="452" t="e">
        <f>IF(CX588=0,BJ587,(DP588*查询!$S$5+DQ588*查询!$T$5+DR588*查询!$U$5)*AF588/CX588)</f>
        <v>#VALUE!</v>
      </c>
      <c r="BK588" s="452">
        <f>BK587</f>
        <v>1</v>
      </c>
      <c r="BL588" s="453" t="e">
        <f>SUMPRODUCT((AV588:BA588)*(GS588:GX588))/((GS588:GX588)+SUM(BB588:BD588)*GY588+BG588*GZ588)</f>
        <v>#VALUE!</v>
      </c>
      <c r="BM588" s="453" t="e">
        <f>BK588*($AV588*FB588+$AW588*FD588+$AX588*FI588+$AY588*FN588+$AZ588*FS588+$BA588*FX588+$BG588*GE588)/(AV588*EY588+AX588*FK588+AW588*FF588+AY588*FP588+AZ588*FU588+BA588*FZ588+BG588*GG588+BB588*GK588+BC588*GN588+BD588*GP588)</f>
        <v>#VALUE!</v>
      </c>
      <c r="BN588" s="453" t="e">
        <f>($AV588*FC588+$AX588*FJ588+$AW588*FE588+$AY588*FO588+$AZ588*FT588+$BA588*FY588+$BG588*GF588)/($AV588*FA588+BG588*GH588+BB588*GL588+BC588*GO588+BD588*GQ588+BA588*GA588)</f>
        <v>#VALUE!</v>
      </c>
      <c r="BO588" s="454" t="e">
        <f>SUMPRODUCT(AV588:BA588*GS588:GX588)/(GS588:GX588+(BB588+BC588+BD588)*GY588+BG588)</f>
        <v>#VALUE!</v>
      </c>
      <c r="BP588" s="454" t="e">
        <f>SUMPRODUCT(AV588:BA588*GS588:GX588)/(GS588:GX588+(BB588+BC588+BD588)*GY588+BG588)</f>
        <v>#VALUE!</v>
      </c>
      <c r="BQ588" s="454" t="e">
        <f>SUMPRODUCT(AV588:BA588*GS588:GX588)/(GS588:GX588+(BB588+BC588+BD588)*GY588+BG588)</f>
        <v>#VALUE!</v>
      </c>
      <c r="BR588" s="453" t="str">
        <f>IF(_tag_month_day!T578="","",_tag_month_day!T578)</f>
        <v/>
      </c>
      <c r="BS588" s="453" t="str">
        <f>IF(_tag_month_day!U578="","",_tag_month_day!U578)</f>
        <v/>
      </c>
      <c r="BT588" s="455" t="str">
        <f>IF(CK588="","",IF((CK588&gt;=BV588-0.12)*(CK588&lt;=BV588+0.12),"合格","不合格"))</f>
        <v/>
      </c>
      <c r="BU588" s="456" t="str">
        <f>IF(_tag_month_day!V578="","",_tag_month_day!V578)</f>
        <v/>
      </c>
      <c r="BV588" s="457" t="str">
        <f>IF(_tag_month_day!W578="","",_tag_month_day!W578)</f>
        <v/>
      </c>
      <c r="BW588" s="458" t="str">
        <f>IF(_tag_month_day!X578="","",_tag_month_day!X578)</f>
        <v/>
      </c>
      <c r="BX588" s="458" t="str">
        <f>IF(_tag_month_day!Y578="","",_tag_month_day!Y578)</f>
        <v/>
      </c>
      <c r="BY588" s="459">
        <f ca="1">L588</f>
        <v>43610.124999998603</v>
      </c>
      <c r="BZ588" s="460"/>
      <c r="CA588" s="461"/>
      <c r="CB588" s="424" t="str">
        <f>IF(_tag_month_day!Z578="","",_tag_month_day!Z578)</f>
        <v/>
      </c>
      <c r="CC588" s="424" t="str">
        <f>IF(_tag_month_day!AA578="","",_tag_month_day!AA578)</f>
        <v/>
      </c>
      <c r="CD588" s="424" t="str">
        <f>IF(_tag_month_day!AB578="","",_tag_month_day!AB578)</f>
        <v/>
      </c>
      <c r="CE588" s="424" t="str">
        <f>IF(_tag_month_day!AC578="","",_tag_month_day!AC578)</f>
        <v/>
      </c>
      <c r="CF588" s="424" t="str">
        <f>IF(_tag_month_day!AD578="","",_tag_month_day!AD578)</f>
        <v/>
      </c>
      <c r="CG588" s="424" t="str">
        <f>IF(_tag_month_day!AE578="","",_tag_month_day!AE578)</f>
        <v/>
      </c>
      <c r="CH588" s="424" t="str">
        <f>IF(_tag_month_day!AF578="","",_tag_month_day!AF578)</f>
        <v/>
      </c>
      <c r="CI588" s="424" t="str">
        <f>IF(_tag_month_day!AG578="","",_tag_month_day!AG578)</f>
        <v/>
      </c>
      <c r="CJ588" s="424" t="str">
        <f>IF(_tag_month_day!AH578="","",_tag_month_day!AH578)</f>
        <v/>
      </c>
      <c r="CK588" s="424" t="str">
        <f>IF(_tag_month_day!AI578="","",_tag_month_day!AI578)</f>
        <v/>
      </c>
      <c r="CL588" s="4" t="str">
        <f>IF(_tag_month_day!AJ578="","",_tag_month_day!AJ578)</f>
        <v/>
      </c>
      <c r="CM588" s="4" t="str">
        <f>IF(_tag_month_day!AK578="","",_tag_month_day!AK578)</f>
        <v/>
      </c>
      <c r="CN588" s="4" t="str">
        <f>IF(_tag_month_day!AL578="","",_tag_month_day!AL578)</f>
        <v/>
      </c>
      <c r="CO588" s="4" t="str">
        <f>IF(_tag_month_day!AM578="","",_tag_month_day!AM578)</f>
        <v/>
      </c>
      <c r="CP588" s="4" t="str">
        <f>IF(_tag_month_day!AN578="","",_tag_month_day!AN578)</f>
        <v/>
      </c>
      <c r="CQ588" s="4" t="str">
        <f>IF(_tag_month_day!AO578="","",_tag_month_day!AO578)</f>
        <v/>
      </c>
      <c r="CR588" s="462" t="str">
        <f>IF(_tag_month_day!AP578="","",_tag_month_day!AP578)</f>
        <v/>
      </c>
      <c r="CS588" s="463" t="str">
        <f>IF(_tag_month_day!AQ578="","",_tag_month_day!AQ578)</f>
        <v/>
      </c>
      <c r="CT588" s="4" t="str">
        <f>IF(_tag_month_day!AR578="","",_tag_month_day!AR578)</f>
        <v/>
      </c>
      <c r="CU588" s="464" t="e">
        <f>DU588/AJ588</f>
        <v>#VALUE!</v>
      </c>
      <c r="CV588" s="451" t="e">
        <f>BG588/BH588</f>
        <v>#VALUE!</v>
      </c>
      <c r="CW588" s="465" t="e">
        <f>AJ588*(1-CV588)*CU588*AF588</f>
        <v>#VALUE!</v>
      </c>
      <c r="CX588" s="465" t="e">
        <f>CW588*94%</f>
        <v>#VALUE!</v>
      </c>
      <c r="CY588" s="466" t="e">
        <f>IF(CX588=0,0,DS588/(DS588+CX588))</f>
        <v>#VALUE!</v>
      </c>
      <c r="CZ588" s="465" t="e">
        <f>$AJ588*EF588</f>
        <v>#VALUE!</v>
      </c>
      <c r="DA588" s="465" t="e">
        <f>$AJ588*EG588</f>
        <v>#VALUE!</v>
      </c>
      <c r="DB588" s="465" t="e">
        <f>$AJ588*EH588</f>
        <v>#VALUE!</v>
      </c>
      <c r="DC588" s="465" t="e">
        <f>$AJ588*EI588</f>
        <v>#VALUE!</v>
      </c>
      <c r="DD588" s="465" t="e">
        <f>$AJ588*EJ588</f>
        <v>#VALUE!</v>
      </c>
      <c r="DE588" s="465" t="e">
        <f>$AJ588*EK588</f>
        <v>#VALUE!</v>
      </c>
      <c r="DF588" s="465" t="e">
        <f>$AJ588*EL588</f>
        <v>#VALUE!</v>
      </c>
      <c r="DG588" s="465" t="e">
        <f>$AJ588*EM588</f>
        <v>#VALUE!</v>
      </c>
      <c r="DH588" s="465" t="e">
        <f>$AJ588*EN588</f>
        <v>#VALUE!</v>
      </c>
      <c r="DI588" s="465" t="e">
        <f>$AJ588*EO588</f>
        <v>#VALUE!</v>
      </c>
      <c r="DJ588" s="465" t="e">
        <f>CZ588*(1-EP588)</f>
        <v>#VALUE!</v>
      </c>
      <c r="DK588" s="465" t="e">
        <f>DA588*(1-ER588)</f>
        <v>#VALUE!</v>
      </c>
      <c r="DL588" s="465" t="e">
        <f>DB588*(1-EQ588)</f>
        <v>#VALUE!</v>
      </c>
      <c r="DM588" s="465" t="e">
        <f>DC588*(1-ES588)</f>
        <v>#VALUE!</v>
      </c>
      <c r="DN588" s="465" t="e">
        <f>DD588*(1-ET588)</f>
        <v>#VALUE!</v>
      </c>
      <c r="DO588" s="465" t="e">
        <f>DE588</f>
        <v>#VALUE!</v>
      </c>
      <c r="DP588" s="465" t="e">
        <f>DF588*(1-EU588)</f>
        <v>#VALUE!</v>
      </c>
      <c r="DQ588" s="465" t="e">
        <f>DG588*(1-EV588)</f>
        <v>#VALUE!</v>
      </c>
      <c r="DR588" s="465" t="e">
        <f>DH588*(1-EW588)</f>
        <v>#VALUE!</v>
      </c>
      <c r="DS588" s="465" t="e">
        <f>DI588</f>
        <v>#VALUE!</v>
      </c>
      <c r="DT588" s="465" t="e">
        <f>SUM(DJ588:DS588)</f>
        <v>#VALUE!</v>
      </c>
      <c r="DU588" s="465" t="e">
        <f>(GS588:GX588)+(DP588+DQ588+DR588)*GY588+DS588</f>
        <v>#VALUE!</v>
      </c>
      <c r="DV588" s="451" t="e">
        <f>AV588/$BH588/(1-EP588)</f>
        <v>#VALUE!</v>
      </c>
      <c r="DW588" s="451" t="e">
        <f>AW588/$BH588/(1-ER588)</f>
        <v>#VALUE!</v>
      </c>
      <c r="DX588" s="451" t="e">
        <f>AX588/$BH588/(1-EQ588)</f>
        <v>#VALUE!</v>
      </c>
      <c r="DY588" s="451" t="e">
        <f>AY588/$BH588/(1-ES588)</f>
        <v>#VALUE!</v>
      </c>
      <c r="DZ588" s="451" t="e">
        <f>AZ588/$BH588/(1-ET588)</f>
        <v>#VALUE!</v>
      </c>
      <c r="EA588" s="451" t="e">
        <f>BA588/$BH588/(1-AX588)</f>
        <v>#VALUE!</v>
      </c>
      <c r="EB588" s="451" t="e">
        <f>BB588/$BH588/(1-EU588)</f>
        <v>#VALUE!</v>
      </c>
      <c r="EC588" s="451" t="e">
        <f>BC588/$BH588/(1-EV588)</f>
        <v>#VALUE!</v>
      </c>
      <c r="ED588" s="451" t="e">
        <f>BD588/$BH588/(1-EW588)</f>
        <v>#VALUE!</v>
      </c>
      <c r="EE588" s="451" t="e">
        <f>BG588/BH588</f>
        <v>#VALUE!</v>
      </c>
      <c r="EF588" s="451" t="e">
        <f>DV588/SUM($DV588:$EE588)</f>
        <v>#VALUE!</v>
      </c>
      <c r="EG588" s="451" t="e">
        <f>DW588/SUM($DV588:$EE588)</f>
        <v>#VALUE!</v>
      </c>
      <c r="EH588" s="451" t="e">
        <f>DX588/SUM($DV588:$EE588)</f>
        <v>#VALUE!</v>
      </c>
      <c r="EI588" s="451" t="e">
        <f>DY588/SUM($DV588:$EE588)</f>
        <v>#VALUE!</v>
      </c>
      <c r="EJ588" s="451" t="e">
        <f>DZ588/SUM($DV588:$EE588)</f>
        <v>#VALUE!</v>
      </c>
      <c r="EK588" s="451" t="e">
        <f>EA588/SUM($DV588:$EE588)</f>
        <v>#VALUE!</v>
      </c>
      <c r="EL588" s="451" t="e">
        <f>EB588/SUM($DV588:$EE588)</f>
        <v>#VALUE!</v>
      </c>
      <c r="EM588" s="451" t="e">
        <f>EC588/SUM($DV588:$EE588)</f>
        <v>#VALUE!</v>
      </c>
      <c r="EN588" s="451" t="e">
        <f>ED588/SUM($DV588:$EE588)</f>
        <v>#VALUE!</v>
      </c>
      <c r="EO588" s="451" t="e">
        <f>EE588/SUM($DV588:$EE588)</f>
        <v>#VALUE!</v>
      </c>
      <c r="EP588" s="450">
        <f>EP587</f>
        <v>0.080000000000000002</v>
      </c>
      <c r="EQ588" s="450">
        <f>EQ587</f>
        <v>0.014999999999999999</v>
      </c>
      <c r="ER588" s="450">
        <f>ER587</f>
        <v>0.014999999999999999</v>
      </c>
      <c r="ES588" s="450">
        <f>ES587</f>
        <v>0.014999999999999999</v>
      </c>
      <c r="ET588" s="450">
        <f>ET587</f>
        <v>0.014999999999999999</v>
      </c>
      <c r="EU588" s="450">
        <f>EU587</f>
        <v>0.089999999999999997</v>
      </c>
      <c r="EV588" s="450">
        <f>EV587</f>
        <v>0.089999999999999997</v>
      </c>
      <c r="EW588" s="450">
        <f>EW587</f>
        <v>0.089999999999999997</v>
      </c>
      <c r="EX588" s="431" t="str">
        <f>IF(_tag_month_day!AS578="","",_tag_month_day!AS578/100)</f>
        <v/>
      </c>
      <c r="EY588" s="431" t="str">
        <f>IF(_tag_month_day!AT578="","",_tag_month_day!AT578/100)</f>
        <v/>
      </c>
      <c r="EZ588" s="431" t="str">
        <f>IF(_tag_month_day!AU578="","",_tag_month_day!AU578/100)</f>
        <v/>
      </c>
      <c r="FA588" s="431" t="str">
        <f>IF(_tag_month_day!AV578="","",_tag_month_day!AV578/100)</f>
        <v/>
      </c>
      <c r="FB588" s="431" t="str">
        <f>IF(_tag_month_day!AW578="","",_tag_month_day!AW578/100)</f>
        <v/>
      </c>
      <c r="FC588" s="431" t="str">
        <f>IF(_tag_month_day!AX578="","",_tag_month_day!AX578/100)</f>
        <v/>
      </c>
      <c r="FD588" s="449" t="str">
        <f>IF(_tag_month_day!AY578="","",_tag_month_day!AY578/100)</f>
        <v/>
      </c>
      <c r="FE588" s="449" t="str">
        <f>IF(_tag_month_day!AZ578="","",_tag_month_day!AZ578/100)</f>
        <v/>
      </c>
      <c r="FF588" s="449" t="str">
        <f>IF(_tag_month_day!BA578="","",_tag_month_day!BA578/100)</f>
        <v/>
      </c>
      <c r="FG588" s="449" t="str">
        <f>IF(_tag_month_day!BB578="","",_tag_month_day!BB578/100)</f>
        <v/>
      </c>
      <c r="FH588" s="467" t="str">
        <f>IF(_tag_month_day!BC578="","",_tag_month_day!BC578/100)</f>
        <v/>
      </c>
      <c r="FI588" s="449">
        <f>FI587</f>
        <v>0.40999999999999998</v>
      </c>
      <c r="FJ588" s="449">
        <f>FJ587</f>
        <v>0.11</v>
      </c>
      <c r="FK588" s="449">
        <f>FK587</f>
        <v>0.014999999999999999</v>
      </c>
      <c r="FL588" s="449">
        <f>FL587</f>
        <v>0</v>
      </c>
      <c r="FM588" s="467">
        <f>FM587</f>
        <v>0.0001</v>
      </c>
      <c r="FN588" s="449">
        <f>FN587</f>
        <v>0.32000000000000001</v>
      </c>
      <c r="FO588" s="449">
        <f>FO587</f>
        <v>0.20000000000000001</v>
      </c>
      <c r="FP588" s="449">
        <f>FP587</f>
        <v>0.01</v>
      </c>
      <c r="FQ588" s="449">
        <f>FQ587</f>
        <v>0</v>
      </c>
      <c r="FR588" s="467">
        <f>FR587</f>
        <v>0.0001</v>
      </c>
      <c r="FS588" s="449" t="str">
        <f>IF(_tag_month_day!BD578="","",_tag_month_day!BD578/100)</f>
        <v/>
      </c>
      <c r="FT588" s="449" t="str">
        <f>IF(_tag_month_day!BE578="","",_tag_month_day!BE578/100)</f>
        <v/>
      </c>
      <c r="FU588" s="449" t="str">
        <f>IF(_tag_month_day!BF578="","",_tag_month_day!BF578/100)</f>
        <v/>
      </c>
      <c r="FV588" s="449" t="str">
        <f>IF(_tag_month_day!BG578="","",_tag_month_day!BG578/100)</f>
        <v/>
      </c>
      <c r="FW588" s="467" t="str">
        <f>IF(_tag_month_day!BH578="","",_tag_month_day!BH578/100)</f>
        <v/>
      </c>
      <c r="FX588" s="449" t="str">
        <f>IF(_tag_month_day!BI578="","",_tag_month_day!BI578/100)</f>
        <v/>
      </c>
      <c r="FY588" s="449" t="str">
        <f>IF(_tag_month_day!BJ578="","",_tag_month_day!BJ578/100)</f>
        <v/>
      </c>
      <c r="FZ588" s="468" t="str">
        <f>IF(_tag_month_day!BK578="","",_tag_month_day!BK578/100)</f>
        <v/>
      </c>
      <c r="GA588" s="449" t="str">
        <f>IF(_tag_month_day!BL578="","",_tag_month_day!BL578/100)</f>
        <v/>
      </c>
      <c r="GB588" s="467" t="str">
        <f>IF(_tag_month_day!BM578="","",_tag_month_day!BM578/100)</f>
        <v/>
      </c>
      <c r="GC588" s="431" t="str">
        <f>IF(_tag_month_day!BN578="","",_tag_month_day!BN578/100)</f>
        <v/>
      </c>
      <c r="GD588" s="431" t="str">
        <f>IF(_tag_month_day!BO578="","",_tag_month_day!BO578/100)</f>
        <v/>
      </c>
      <c r="GE588" s="431" t="str">
        <f>IF(_tag_month_day!BP578="","",_tag_month_day!BP578/100)</f>
        <v/>
      </c>
      <c r="GF588" s="431" t="str">
        <f>IF(_tag_month_day!BQ578="","",_tag_month_day!BQ578/100)</f>
        <v/>
      </c>
      <c r="GG588" s="431" t="str">
        <f>IF(_tag_month_day!BR578="","",_tag_month_day!BR578/100)</f>
        <v/>
      </c>
      <c r="GH588" s="431" t="str">
        <f>IF(_tag_month_day!BS578="","",_tag_month_day!BS578/100)</f>
        <v/>
      </c>
      <c r="GI588" s="467" t="str">
        <f>IF(_tag_month_day!BT578="","",_tag_month_day!BT578/100)</f>
        <v/>
      </c>
      <c r="GJ588" s="469" t="str">
        <f>IF(_tag_month_day!BU578="","",_tag_month_day!BU578/100)</f>
        <v/>
      </c>
      <c r="GK588" s="470">
        <f>GK587</f>
        <v>0.070000000000000007</v>
      </c>
      <c r="GL588" s="470">
        <f>GL587</f>
        <v>0.029999999999999999</v>
      </c>
      <c r="GM588" s="471" t="str">
        <f>IF(_tag_month_day!BX578="","",_tag_month_day!BX578/100)</f>
        <v/>
      </c>
      <c r="GN588" s="470">
        <f>GN587</f>
        <v>0.070000000000000007</v>
      </c>
      <c r="GO588" s="470">
        <f>GO587</f>
        <v>0.029999999999999999</v>
      </c>
      <c r="GP588" s="470">
        <f>GP587</f>
        <v>0.089999999999999997</v>
      </c>
      <c r="GQ588" s="470">
        <f>GQ587</f>
        <v>0.029999999999999999</v>
      </c>
      <c r="GR588" s="471" t="str">
        <f>IF(_tag_month_day!CA578="","",_tag_month_day!CA578/100)</f>
        <v/>
      </c>
      <c r="GS588" s="472">
        <f>GS587</f>
        <v>0.95299999999999996</v>
      </c>
      <c r="GT588" s="472">
        <f>GT587</f>
        <v>0.55000000000000004</v>
      </c>
      <c r="GU588" s="472">
        <f>GU587</f>
        <v>0.55000000000000004</v>
      </c>
      <c r="GV588" s="472">
        <f>GV587</f>
        <v>0.55000000000000004</v>
      </c>
      <c r="GW588" s="472">
        <f>GW587</f>
        <v>0.5</v>
      </c>
      <c r="GX588" s="472">
        <f>GX587</f>
        <v>0.93500000000000005</v>
      </c>
      <c r="GY588" s="472">
        <f>GY587</f>
        <v>0.14999999999999999</v>
      </c>
      <c r="GZ588" s="472">
        <f>GZ587</f>
        <v>1</v>
      </c>
      <c r="HA588" s="474">
        <f>HA587</f>
        <v>0.047</v>
      </c>
      <c r="HB588" s="474">
        <f>HB587</f>
        <v>0.45000000000000001</v>
      </c>
      <c r="HC588" s="474">
        <f>HC587</f>
        <v>0.45000000000000001</v>
      </c>
      <c r="HD588" s="474">
        <f>HD587</f>
        <v>0.45000000000000001</v>
      </c>
      <c r="HE588" s="474">
        <f>HE587</f>
        <v>0.5</v>
      </c>
      <c r="HF588" s="474">
        <f>HF587</f>
        <v>0.065000000000000002</v>
      </c>
      <c r="HG588" s="474">
        <f>HG587</f>
        <v>0.84999999999999998</v>
      </c>
      <c r="HH588" s="474">
        <f>HH587</f>
        <v>0</v>
      </c>
      <c r="HI588" s="10">
        <f>IF(BZ588&lt;&gt;"",CK588-BV588,0)</f>
        <v>0</v>
      </c>
      <c r="HJ588" s="10" t="e">
        <f>IF(AJ588&gt;0,AH588-AJ588,0)</f>
        <v>#VALUE!</v>
      </c>
      <c r="HK588" s="466">
        <f>HK587</f>
        <v>0.84999999999999998</v>
      </c>
      <c r="HL588" s="424">
        <f>HL587</f>
        <v>550000</v>
      </c>
      <c r="HM588" s="424">
        <f>HM587</f>
        <v>480000</v>
      </c>
      <c r="HN588" s="465" t="e">
        <f>(DJ588*EZ588+DK588*FH588+DL588*FM588+DM588*FR588+DN588*FW588+DO588*GB588+DS588*GI588+DP588*GM588+DR588*GR588)*1000*2</f>
        <v>#VALUE!</v>
      </c>
      <c r="HO588" s="465" t="e">
        <f>HN588*HK588*$HO$2/HL588*1000000</f>
        <v>#VALUE!</v>
      </c>
      <c r="HP588" s="465" t="e">
        <f>HN588*HK588*$HP$2/HM588*1000000</f>
        <v>#VALUE!</v>
      </c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</row>
    <row customFormat="1" r="589" s="0">
      <c r="A589" s="420">
        <v>578</v>
      </c>
      <c r="B589" s="421">
        <f ca="1">IF(D589=D588,B588,IF(D589="夜班",B588+1,B588))</f>
        <v>43610</v>
      </c>
      <c r="C589" s="422">
        <f>C588</f>
        <v>0.041666666666666699</v>
      </c>
      <c r="D589" s="10" t="str">
        <f ca="1">IF(HOUR(G589)&lt;8,"夜班",IF(HOUR(G589)&lt;16,"白班",IF(HOUR(G589)&lt;24,"中班",0)))</f>
        <v>夜班</v>
      </c>
      <c r="E589" s="10" t="e">
        <f ca="1">IF(F589=1,"甲",IF(F589=2,"乙",IF(F589=3,"丙",IF(F589=4,"丁",""))))</f>
        <v>#REF!</v>
      </c>
      <c r="F589" s="10" t="e">
        <f ca="1">SUMPRODUCT((成本日报!$A$3:$A$95=计划!B589)*(成本日报!$B$3:$B$95=计划!$D589),成本日报!$C$3:$C$95)</f>
        <v>#REF!</v>
      </c>
      <c r="G589" s="423">
        <f ca="1">G588+C588</f>
        <v>43610.041666665267</v>
      </c>
      <c r="H589" s="423">
        <f ca="1">$G589+$C589/60*10+$C589*0</f>
        <v>43610.048611109713</v>
      </c>
      <c r="I589" s="423">
        <f ca="1">$G589+$C589/60*18+$C589*0</f>
        <v>43610.054166665264</v>
      </c>
      <c r="J589" s="423">
        <f ca="1">$G589+$C589/60*0+$C589*1</f>
        <v>43610.083333331931</v>
      </c>
      <c r="K589" s="423">
        <f ca="1">$G589+$C589/60*30+$C589*2</f>
        <v>43610.145833331939</v>
      </c>
      <c r="L589" s="423">
        <f ca="1">$G589+$C589/60*0+$C589*3</f>
        <v>43610.166666665267</v>
      </c>
      <c r="M589" s="424" t="str">
        <f>IF(_tag_month_day!A579="","",_tag_month_day!A579)</f>
        <v/>
      </c>
      <c r="N589" s="424" t="str">
        <f>IF(_tag_month_day!B579="","",_tag_month_day!B579)</f>
        <v/>
      </c>
      <c r="O589" s="425" t="e">
        <f>IF(M589+N589=0,"",M589+N589)</f>
        <v>#VALUE!</v>
      </c>
      <c r="P589" s="424" t="str">
        <f>IF(_tag_month_day!C579="","",_tag_month_day!C579)</f>
        <v/>
      </c>
      <c r="Q589" s="424" t="str">
        <f>IF(_tag_month_day!D579="","",_tag_month_day!D579)</f>
        <v/>
      </c>
      <c r="R589" s="426" t="str">
        <f>IF(_tag_month_day!CB579="","",_tag_month_day!CB579/100)</f>
        <v/>
      </c>
      <c r="S589" s="427" t="str">
        <f>IF(_tag_month_day!E579="","",_tag_month_day!E579)</f>
        <v/>
      </c>
      <c r="T589" s="427" t="str">
        <f>IF(_tag_month_day!F579="","",_tag_month_day!F579)</f>
        <v/>
      </c>
      <c r="U589" s="428" t="e">
        <f>S589+T589</f>
        <v>#VALUE!</v>
      </c>
      <c r="V589" s="429" t="e">
        <f>U589/AJ589</f>
        <v>#VALUE!</v>
      </c>
      <c r="W589" s="430" t="str">
        <f>IF(_jhy_month_day!A579="","",_jhy_month_day!A579)</f>
        <v/>
      </c>
      <c r="X589" s="431" t="str">
        <f>IF(_jhy_month_day!B579="","",_jhy_month_day!B579/100)</f>
        <v/>
      </c>
      <c r="Y589" s="431" t="str">
        <f>IF(_jhy_month_day!C579="","",_jhy_month_day!C579/100)</f>
        <v/>
      </c>
      <c r="Z589" s="432">
        <f>Z585+1</f>
        <v>145</v>
      </c>
      <c r="AA589" s="433" t="str">
        <f>IF(_tag_month_day!G579="","",_tag_month_day!G579/100)</f>
        <v/>
      </c>
      <c r="AB589" s="433" t="str">
        <f>IF(_tag_month_day!H579="","",_tag_month_day!H579/100)</f>
        <v/>
      </c>
      <c r="AC589" s="434">
        <f>IF(X589="",AC588,BK589*($AV588*X589+$AW588*FD588+$AX588*FI588+$AY588*FN588+$AZ588*FS588+$BA588*FX588+$BG588*GE588)/(AV588*Y589+AX588*FK588+AW588*FF588+AY588*FP588+AZ588*FU588+BA588*FZ588+BG588*GG588+BB588*GK588+BC588*GN588+BD588*GP588))</f>
        <v>1.59963432013121</v>
      </c>
      <c r="AD589" s="435" t="str">
        <f>IF(AC589=AC588,"",AC589-AC588)</f>
        <v/>
      </c>
      <c r="AE589" s="436" t="str">
        <f>IF(1-AF589=0,"",(1-AF589))</f>
        <v/>
      </c>
      <c r="AF589" s="437">
        <v>1</v>
      </c>
      <c r="AG589" s="10" t="str">
        <f>AG588</f>
        <v>9A3</v>
      </c>
      <c r="AH589" s="438" t="str">
        <f>AH588</f>
        <v/>
      </c>
      <c r="AI589" s="424"/>
      <c r="AJ589" s="10" t="str">
        <f>IF(_tag_month_day!I579="","",_tag_month_day!I579)</f>
        <v/>
      </c>
      <c r="AK589" s="440"/>
      <c r="AL589" s="440"/>
      <c r="AM589" s="440"/>
      <c r="AN589" s="441">
        <f>AN588</f>
        <v>2</v>
      </c>
      <c r="AO589" s="441">
        <f>AO588</f>
        <v>8</v>
      </c>
      <c r="AP589" s="442" t="e">
        <f>(IF(AN589=0,AS588,AS588*(1+AO589/AN589)/(AR589+AO589/AN589)))+AT589</f>
        <v>#VALUE!</v>
      </c>
      <c r="AQ589" s="443" t="str">
        <f>IF(_tag_month_day!J579="","",_tag_month_day!J579/100)</f>
        <v/>
      </c>
      <c r="AR589" s="444">
        <f>AR588</f>
        <v>1.3</v>
      </c>
      <c r="AS589" s="445" t="e">
        <f>AQ589*(AN589*AR589+AO589)/(AN589+AO589)</f>
        <v>#VALUE!</v>
      </c>
      <c r="AT589" s="445" t="e">
        <f>(SUM(BE589:BF589)-SUM(BE588:BF588))*0.05</f>
        <v>#VALUE!</v>
      </c>
      <c r="AU589" s="446" t="str">
        <f>IF(_tag_month_day!CC579="","",IF(_tag_month_day!CC579&gt;0,_tag_month_day!CD579,_tag_month_day!CE579))</f>
        <v/>
      </c>
      <c r="AV589" s="447" t="str">
        <f>IF(_tag_month_day!L579="","",_tag_month_day!L579/100)</f>
        <v/>
      </c>
      <c r="AW589" s="431">
        <f>AW588</f>
        <v>0</v>
      </c>
      <c r="AX589" s="431">
        <f>AX588</f>
        <v>0</v>
      </c>
      <c r="AY589" s="431" t="str">
        <f>IF(_tag_month_day!M579="","",_tag_month_day!M579/100)</f>
        <v/>
      </c>
      <c r="AZ589" s="431" t="str">
        <f>IF(_tag_month_day!N579="","",_tag_month_day!N579/100)</f>
        <v/>
      </c>
      <c r="BA589" s="431" t="str">
        <f>IF(_tag_month_day!O579="","",_tag_month_day!O579/100)</f>
        <v/>
      </c>
      <c r="BB589" s="448" t="str">
        <f>IF(_tag_month_day!P579="","",_tag_month_day!P579/100)</f>
        <v/>
      </c>
      <c r="BC589" s="448">
        <f>BC588</f>
        <v>0</v>
      </c>
      <c r="BD589" s="448" t="str">
        <f>IF(_tag_month_day!Q579="","",_tag_month_day!Q579/100)</f>
        <v/>
      </c>
      <c r="BE589" s="449" t="str">
        <f>IF(_tag_month_day!R579="","",_tag_month_day!R579/100)</f>
        <v/>
      </c>
      <c r="BF589" s="388" t="e">
        <f>(AU589*(100+BE589*100))/(AJ589-AU589)/100</f>
        <v>#VALUE!</v>
      </c>
      <c r="BG589" s="450" t="e">
        <f>BE589+BF589</f>
        <v>#VALUE!</v>
      </c>
      <c r="BH589" s="451" t="e">
        <f>SUM(AV589:BF589)</f>
        <v>#VALUE!</v>
      </c>
      <c r="BI589" s="452" t="e">
        <f>IF(CX589=0,BI588,(DK589*查询!$R$5+DL589*查询!$Q$5+DM589*查询!$N$5+DN589*查询!$O$5+DO589*查询!$P$5)*AF589/CX589)</f>
        <v>#VALUE!</v>
      </c>
      <c r="BJ589" s="452" t="e">
        <f>IF(CX589=0,BJ588,(DP589*查询!$S$5+DQ589*查询!$T$5+DR589*查询!$U$5)*AF589/CX589)</f>
        <v>#VALUE!</v>
      </c>
      <c r="BK589" s="452">
        <f>BK588</f>
        <v>1</v>
      </c>
      <c r="BL589" s="453" t="e">
        <f>SUMPRODUCT((AV589:BA589)*(GS589:GX589))/((GS589:GX589)+SUM(BB589:BD589)*GY589+BG589*GZ589)</f>
        <v>#VALUE!</v>
      </c>
      <c r="BM589" s="453" t="e">
        <f>BK589*($AV589*FB589+$AW589*FD589+$AX589*FI589+$AY589*FN589+$AZ589*FS589+$BA589*FX589+$BG589*GE589)/(AV589*EY589+AX589*FK589+AW589*FF589+AY589*FP589+AZ589*FU589+BA589*FZ589+BG589*GG589+BB589*GK589+BC589*GN589+BD589*GP589)</f>
        <v>#VALUE!</v>
      </c>
      <c r="BN589" s="453" t="e">
        <f>($AV589*FC589+$AX589*FJ589+$AW589*FE589+$AY589*FO589+$AZ589*FT589+$BA589*FY589+$BG589*GF589)/($AV589*FA589+BG589*GH589+BB589*GL589+BC589*GO589+BD589*GQ589+BA589*GA589)</f>
        <v>#VALUE!</v>
      </c>
      <c r="BO589" s="454" t="e">
        <f>BK589*($AV589*FB589+$AW589*FD589+$AX589*FI589+$AY589*FN589+$AZ589*FS589+$BA589*FX589+$BG589*GE589)*100/(SUMPRODUCT(AV589:BA589*GS589:GX589)+(BB589+BC589+BD589)*GY589+BG589)</f>
        <v>#VALUE!</v>
      </c>
      <c r="BP589" s="454" t="e">
        <f>(AV589*EY589+AX589*FK589+AW589*FF589+AY589*FP589+AZ589*FU589+BA589*FZ589+BG589*GG589+BB589*GK589+BC589*GN589+BD589*GP589)*100/(SUMPRODUCT(AV589:BA589*GS589:GX589)+(BB589+BC589+BD589)*GY589+BG589)</f>
        <v>#VALUE!</v>
      </c>
      <c r="BQ589" s="454" t="e">
        <f>BK589*($AV589*FC589+$AX589*FJ589+$AW589*FE589+$AY589*FO589+$AZ589*FT589+$BA589*FY589+$BG589*GF589)*100/(SUMPRODUCT(AV589:BA589*GS589:GX589)+(BB589+BC589+BD589)*GY589+BG589)</f>
        <v>#VALUE!</v>
      </c>
      <c r="BR589" s="453" t="str">
        <f>IF(_tag_month_day!T579="","",_tag_month_day!T579)</f>
        <v/>
      </c>
      <c r="BS589" s="453" t="str">
        <f>IF(_tag_month_day!U579="","",_tag_month_day!U579)</f>
        <v/>
      </c>
      <c r="BT589" s="455" t="str">
        <f>IF(CK589="","",IF((CK589&gt;=BV589-0.12)*(CK589&lt;=BV589+0.12),"合格","不合格"))</f>
        <v/>
      </c>
      <c r="BU589" s="456" t="str">
        <f>IF(_tag_month_day!V579="","",_tag_month_day!V579)</f>
        <v/>
      </c>
      <c r="BV589" s="457" t="str">
        <f>IF(_tag_month_day!W579="","",_tag_month_day!W579)</f>
        <v/>
      </c>
      <c r="BW589" s="458" t="str">
        <f>IF(_tag_month_day!X579="","",_tag_month_day!X579)</f>
        <v/>
      </c>
      <c r="BX589" s="458" t="str">
        <f>IF(_tag_month_day!Y579="","",_tag_month_day!Y579)</f>
        <v/>
      </c>
      <c r="BY589" s="459">
        <f ca="1">L589</f>
        <v>43610.166666665267</v>
      </c>
      <c r="BZ589" s="460"/>
      <c r="CA589" s="4"/>
      <c r="CB589" s="424" t="str">
        <f>IF(_tag_month_day!Z579="","",_tag_month_day!Z579)</f>
        <v/>
      </c>
      <c r="CC589" s="424" t="str">
        <f>IF(_tag_month_day!AA579="","",_tag_month_day!AA579)</f>
        <v/>
      </c>
      <c r="CD589" s="424" t="str">
        <f>IF(_tag_month_day!AB579="","",_tag_month_day!AB579)</f>
        <v/>
      </c>
      <c r="CE589" s="424" t="str">
        <f>IF(_tag_month_day!AC579="","",_tag_month_day!AC579)</f>
        <v/>
      </c>
      <c r="CF589" s="424" t="str">
        <f>IF(_tag_month_day!AD579="","",_tag_month_day!AD579)</f>
        <v/>
      </c>
      <c r="CG589" s="424" t="str">
        <f>IF(_tag_month_day!AE579="","",_tag_month_day!AE579)</f>
        <v/>
      </c>
      <c r="CH589" s="424" t="str">
        <f>IF(_tag_month_day!AF579="","",_tag_month_day!AF579)</f>
        <v/>
      </c>
      <c r="CI589" s="424" t="str">
        <f>IF(_tag_month_day!AG579="","",_tag_month_day!AG579)</f>
        <v/>
      </c>
      <c r="CJ589" s="424" t="str">
        <f>IF(_tag_month_day!AH579="","",_tag_month_day!AH579)</f>
        <v/>
      </c>
      <c r="CK589" s="424" t="str">
        <f>IF(_tag_month_day!AI579="","",_tag_month_day!AI579)</f>
        <v/>
      </c>
      <c r="CL589" s="4" t="str">
        <f>IF(_tag_month_day!AJ579="","",_tag_month_day!AJ579)</f>
        <v/>
      </c>
      <c r="CM589" s="4" t="str">
        <f>IF(_tag_month_day!AK579="","",_tag_month_day!AK579)</f>
        <v/>
      </c>
      <c r="CN589" s="4" t="str">
        <f>IF(_tag_month_day!AL579="","",_tag_month_day!AL579)</f>
        <v/>
      </c>
      <c r="CO589" s="4" t="str">
        <f>IF(_tag_month_day!AM579="","",_tag_month_day!AM579)</f>
        <v/>
      </c>
      <c r="CP589" s="4" t="str">
        <f>IF(_tag_month_day!AN579="","",_tag_month_day!AN579)</f>
        <v/>
      </c>
      <c r="CQ589" s="4" t="str">
        <f>IF(_tag_month_day!AO579="","",_tag_month_day!AO579)</f>
        <v/>
      </c>
      <c r="CR589" s="462" t="str">
        <f>IF(_tag_month_day!AP579="","",_tag_month_day!AP579)</f>
        <v/>
      </c>
      <c r="CS589" s="463" t="str">
        <f>IF(_tag_month_day!AQ579="","",_tag_month_day!AQ579)</f>
        <v/>
      </c>
      <c r="CT589" s="4" t="str">
        <f>IF(_tag_month_day!AR579="","",_tag_month_day!AR579)</f>
        <v/>
      </c>
      <c r="CU589" s="464" t="e">
        <f>DU589/AJ589</f>
        <v>#VALUE!</v>
      </c>
      <c r="CV589" s="451" t="e">
        <f>BG589/BH589</f>
        <v>#VALUE!</v>
      </c>
      <c r="CW589" s="465" t="e">
        <f>AJ589*(1-CV589)*CU589*AF589</f>
        <v>#VALUE!</v>
      </c>
      <c r="CX589" s="465" t="e">
        <f>CW589*94%</f>
        <v>#VALUE!</v>
      </c>
      <c r="CY589" s="466" t="e">
        <f>IF(CX589=0,0,DS589/(DS589+CX589))</f>
        <v>#VALUE!</v>
      </c>
      <c r="CZ589" s="465" t="e">
        <f>$AJ589*EF589</f>
        <v>#VALUE!</v>
      </c>
      <c r="DA589" s="465" t="e">
        <f>$AJ589*EG589</f>
        <v>#VALUE!</v>
      </c>
      <c r="DB589" s="465" t="e">
        <f>$AJ589*EH589</f>
        <v>#VALUE!</v>
      </c>
      <c r="DC589" s="465" t="e">
        <f>$AJ589*EI589</f>
        <v>#VALUE!</v>
      </c>
      <c r="DD589" s="465" t="e">
        <f>$AJ589*EJ589</f>
        <v>#VALUE!</v>
      </c>
      <c r="DE589" s="465" t="e">
        <f>$AJ589*EK589</f>
        <v>#VALUE!</v>
      </c>
      <c r="DF589" s="465" t="e">
        <f>$AJ589*EL589</f>
        <v>#VALUE!</v>
      </c>
      <c r="DG589" s="465" t="e">
        <f>$AJ589*EM589</f>
        <v>#VALUE!</v>
      </c>
      <c r="DH589" s="465" t="e">
        <f>$AJ589*EN589</f>
        <v>#VALUE!</v>
      </c>
      <c r="DI589" s="465" t="e">
        <f>$AJ589*EO589</f>
        <v>#VALUE!</v>
      </c>
      <c r="DJ589" s="465" t="e">
        <f>CZ589*(1-EP589)</f>
        <v>#VALUE!</v>
      </c>
      <c r="DK589" s="465" t="e">
        <f>DA589*(1-ER589)</f>
        <v>#VALUE!</v>
      </c>
      <c r="DL589" s="465" t="e">
        <f>DB589*(1-EQ589)</f>
        <v>#VALUE!</v>
      </c>
      <c r="DM589" s="465" t="e">
        <f>DC589*(1-ES589)</f>
        <v>#VALUE!</v>
      </c>
      <c r="DN589" s="465" t="e">
        <f>DD589*(1-ET589)</f>
        <v>#VALUE!</v>
      </c>
      <c r="DO589" s="465" t="e">
        <f>DE589</f>
        <v>#VALUE!</v>
      </c>
      <c r="DP589" s="465" t="e">
        <f>DF589*(1-EU589)</f>
        <v>#VALUE!</v>
      </c>
      <c r="DQ589" s="465" t="e">
        <f>DG589*(1-EV589)</f>
        <v>#VALUE!</v>
      </c>
      <c r="DR589" s="465" t="e">
        <f>DH589*(1-EW589)</f>
        <v>#VALUE!</v>
      </c>
      <c r="DS589" s="465" t="e">
        <f>DI589</f>
        <v>#VALUE!</v>
      </c>
      <c r="DT589" s="465" t="e">
        <f>SUM(DJ589:DS589)</f>
        <v>#VALUE!</v>
      </c>
      <c r="DU589" s="465" t="e">
        <f>(GS589:GX589)+(DP589+DQ589+DR589)*GY589+DS589</f>
        <v>#VALUE!</v>
      </c>
      <c r="DV589" s="451" t="e">
        <f>AV589/$BH589/(1-EP589)</f>
        <v>#VALUE!</v>
      </c>
      <c r="DW589" s="451" t="e">
        <f>AW589/$BH589/(1-ER589)</f>
        <v>#VALUE!</v>
      </c>
      <c r="DX589" s="451" t="e">
        <f>AX589/$BH589/(1-EQ589)</f>
        <v>#VALUE!</v>
      </c>
      <c r="DY589" s="451" t="e">
        <f>AY589/$BH589/(1-ES589)</f>
        <v>#VALUE!</v>
      </c>
      <c r="DZ589" s="451" t="e">
        <f>AZ589/$BH589/(1-ET589)</f>
        <v>#VALUE!</v>
      </c>
      <c r="EA589" s="451" t="e">
        <f>BA589/$BH589/(1-AX589)</f>
        <v>#VALUE!</v>
      </c>
      <c r="EB589" s="451" t="e">
        <f>BB589/$BH589/(1-EU589)</f>
        <v>#VALUE!</v>
      </c>
      <c r="EC589" s="451" t="e">
        <f>BC589/$BH589/(1-EV589)</f>
        <v>#VALUE!</v>
      </c>
      <c r="ED589" s="451" t="e">
        <f>BD589/$BH589/(1-EW589)</f>
        <v>#VALUE!</v>
      </c>
      <c r="EE589" s="451" t="e">
        <f>BG589/BH589</f>
        <v>#VALUE!</v>
      </c>
      <c r="EF589" s="451" t="e">
        <f>DV589/SUM($DV589:$EE589)</f>
        <v>#VALUE!</v>
      </c>
      <c r="EG589" s="451" t="e">
        <f>DW589/SUM($DV589:$EE589)</f>
        <v>#VALUE!</v>
      </c>
      <c r="EH589" s="451" t="e">
        <f>DX589/SUM($DV589:$EE589)</f>
        <v>#VALUE!</v>
      </c>
      <c r="EI589" s="451" t="e">
        <f>DY589/SUM($DV589:$EE589)</f>
        <v>#VALUE!</v>
      </c>
      <c r="EJ589" s="451" t="e">
        <f>DZ589/SUM($DV589:$EE589)</f>
        <v>#VALUE!</v>
      </c>
      <c r="EK589" s="451" t="e">
        <f>EA589/SUM($DV589:$EE589)</f>
        <v>#VALUE!</v>
      </c>
      <c r="EL589" s="451" t="e">
        <f>EB589/SUM($DV589:$EE589)</f>
        <v>#VALUE!</v>
      </c>
      <c r="EM589" s="451" t="e">
        <f>EC589/SUM($DV589:$EE589)</f>
        <v>#VALUE!</v>
      </c>
      <c r="EN589" s="451" t="e">
        <f>ED589/SUM($DV589:$EE589)</f>
        <v>#VALUE!</v>
      </c>
      <c r="EO589" s="451" t="e">
        <f>EE589/SUM($DV589:$EE589)</f>
        <v>#VALUE!</v>
      </c>
      <c r="EP589" s="450">
        <f>EP588</f>
        <v>0.080000000000000002</v>
      </c>
      <c r="EQ589" s="450">
        <f>EQ588</f>
        <v>0.014999999999999999</v>
      </c>
      <c r="ER589" s="450">
        <f>ER588</f>
        <v>0.014999999999999999</v>
      </c>
      <c r="ES589" s="450">
        <f>ES588</f>
        <v>0.014999999999999999</v>
      </c>
      <c r="ET589" s="450">
        <f>ET588</f>
        <v>0.014999999999999999</v>
      </c>
      <c r="EU589" s="450">
        <f>EU588</f>
        <v>0.089999999999999997</v>
      </c>
      <c r="EV589" s="450">
        <f>EV588</f>
        <v>0.089999999999999997</v>
      </c>
      <c r="EW589" s="450">
        <f>EW588</f>
        <v>0.089999999999999997</v>
      </c>
      <c r="EX589" s="431" t="str">
        <f>IF(_tag_month_day!AS579="","",_tag_month_day!AS579/100)</f>
        <v/>
      </c>
      <c r="EY589" s="431" t="str">
        <f>IF(_tag_month_day!AT579="","",_tag_month_day!AT579/100)</f>
        <v/>
      </c>
      <c r="EZ589" s="431" t="str">
        <f>IF(_tag_month_day!AU579="","",_tag_month_day!AU579/100)</f>
        <v/>
      </c>
      <c r="FA589" s="431" t="str">
        <f>IF(_tag_month_day!AV579="","",_tag_month_day!AV579/100)</f>
        <v/>
      </c>
      <c r="FB589" s="431" t="str">
        <f>IF(_tag_month_day!AW579="","",_tag_month_day!AW579/100)</f>
        <v/>
      </c>
      <c r="FC589" s="431" t="str">
        <f>IF(_tag_month_day!AX579="","",_tag_month_day!AX579/100)</f>
        <v/>
      </c>
      <c r="FD589" s="449" t="str">
        <f>IF(_tag_month_day!AY579="","",_tag_month_day!AY579/100)</f>
        <v/>
      </c>
      <c r="FE589" s="449" t="str">
        <f>IF(_tag_month_day!AZ579="","",_tag_month_day!AZ579/100)</f>
        <v/>
      </c>
      <c r="FF589" s="449" t="str">
        <f>IF(_tag_month_day!BA579="","",_tag_month_day!BA579/100)</f>
        <v/>
      </c>
      <c r="FG589" s="449" t="str">
        <f>IF(_tag_month_day!BB579="","",_tag_month_day!BB579/100)</f>
        <v/>
      </c>
      <c r="FH589" s="467" t="str">
        <f>IF(_tag_month_day!BC579="","",_tag_month_day!BC579/100)</f>
        <v/>
      </c>
      <c r="FI589" s="449">
        <f>FI588</f>
        <v>0.40999999999999998</v>
      </c>
      <c r="FJ589" s="449">
        <f>FJ588</f>
        <v>0.11</v>
      </c>
      <c r="FK589" s="449">
        <f>FK588</f>
        <v>0.014999999999999999</v>
      </c>
      <c r="FL589" s="449">
        <f>FL588</f>
        <v>0</v>
      </c>
      <c r="FM589" s="467">
        <f>FM588</f>
        <v>0.0001</v>
      </c>
      <c r="FN589" s="449">
        <f>FN588</f>
        <v>0.32000000000000001</v>
      </c>
      <c r="FO589" s="449">
        <f>FO588</f>
        <v>0.20000000000000001</v>
      </c>
      <c r="FP589" s="449">
        <f>FP588</f>
        <v>0.01</v>
      </c>
      <c r="FQ589" s="449">
        <f>FQ588</f>
        <v>0</v>
      </c>
      <c r="FR589" s="467">
        <f>FR588</f>
        <v>0.0001</v>
      </c>
      <c r="FS589" s="449" t="str">
        <f>IF(_tag_month_day!BD579="","",_tag_month_day!BD579/100)</f>
        <v/>
      </c>
      <c r="FT589" s="449" t="str">
        <f>IF(_tag_month_day!BE579="","",_tag_month_day!BE579/100)</f>
        <v/>
      </c>
      <c r="FU589" s="449" t="str">
        <f>IF(_tag_month_day!BF579="","",_tag_month_day!BF579/100)</f>
        <v/>
      </c>
      <c r="FV589" s="449" t="str">
        <f>IF(_tag_month_day!BG579="","",_tag_month_day!BG579/100)</f>
        <v/>
      </c>
      <c r="FW589" s="467" t="str">
        <f>IF(_tag_month_day!BH579="","",_tag_month_day!BH579/100)</f>
        <v/>
      </c>
      <c r="FX589" s="449" t="str">
        <f>IF(_tag_month_day!BI579="","",_tag_month_day!BI579/100)</f>
        <v/>
      </c>
      <c r="FY589" s="449" t="str">
        <f>IF(_tag_month_day!BJ579="","",_tag_month_day!BJ579/100)</f>
        <v/>
      </c>
      <c r="FZ589" s="468" t="str">
        <f>IF(_tag_month_day!BK579="","",_tag_month_day!BK579/100)</f>
        <v/>
      </c>
      <c r="GA589" s="449" t="str">
        <f>IF(_tag_month_day!BL579="","",_tag_month_day!BL579/100)</f>
        <v/>
      </c>
      <c r="GB589" s="467" t="str">
        <f>IF(_tag_month_day!BM579="","",_tag_month_day!BM579/100)</f>
        <v/>
      </c>
      <c r="GC589" s="431" t="str">
        <f>IF(_tag_month_day!BN579="","",_tag_month_day!BN579/100)</f>
        <v/>
      </c>
      <c r="GD589" s="431" t="str">
        <f>IF(_tag_month_day!BO579="","",_tag_month_day!BO579/100)</f>
        <v/>
      </c>
      <c r="GE589" s="431" t="str">
        <f>IF(_tag_month_day!BP579="","",_tag_month_day!BP579/100)</f>
        <v/>
      </c>
      <c r="GF589" s="431" t="str">
        <f>IF(_tag_month_day!BQ579="","",_tag_month_day!BQ579/100)</f>
        <v/>
      </c>
      <c r="GG589" s="431" t="str">
        <f>IF(_tag_month_day!BR579="","",_tag_month_day!BR579/100)</f>
        <v/>
      </c>
      <c r="GH589" s="431" t="str">
        <f>IF(_tag_month_day!BS579="","",_tag_month_day!BS579/100)</f>
        <v/>
      </c>
      <c r="GI589" s="467" t="str">
        <f>IF(_tag_month_day!BT579="","",_tag_month_day!BT579/100)</f>
        <v/>
      </c>
      <c r="GJ589" s="469" t="str">
        <f>IF(_tag_month_day!BU579="","",_tag_month_day!BU579/100)</f>
        <v/>
      </c>
      <c r="GK589" s="470">
        <f>GK588</f>
        <v>0.070000000000000007</v>
      </c>
      <c r="GL589" s="470">
        <f>GL588</f>
        <v>0.029999999999999999</v>
      </c>
      <c r="GM589" s="471" t="str">
        <f>IF(_tag_month_day!BX579="","",_tag_month_day!BX579/100)</f>
        <v/>
      </c>
      <c r="GN589" s="470">
        <f>GN588</f>
        <v>0.070000000000000007</v>
      </c>
      <c r="GO589" s="470">
        <f>GO588</f>
        <v>0.029999999999999999</v>
      </c>
      <c r="GP589" s="470">
        <f>GP588</f>
        <v>0.089999999999999997</v>
      </c>
      <c r="GQ589" s="470">
        <f>GQ588</f>
        <v>0.029999999999999999</v>
      </c>
      <c r="GR589" s="471" t="str">
        <f>IF(_tag_month_day!CA579="","",_tag_month_day!CA579/100)</f>
        <v/>
      </c>
      <c r="GS589" s="472">
        <f>GS588</f>
        <v>0.95299999999999996</v>
      </c>
      <c r="GT589" s="472">
        <f>GT588</f>
        <v>0.55000000000000004</v>
      </c>
      <c r="GU589" s="472">
        <f>GU588</f>
        <v>0.55000000000000004</v>
      </c>
      <c r="GV589" s="472">
        <f>GV588</f>
        <v>0.55000000000000004</v>
      </c>
      <c r="GW589" s="472">
        <f>GW588</f>
        <v>0.5</v>
      </c>
      <c r="GX589" s="472">
        <f>GX588</f>
        <v>0.93500000000000005</v>
      </c>
      <c r="GY589" s="472">
        <f>GY588</f>
        <v>0.14999999999999999</v>
      </c>
      <c r="GZ589" s="472">
        <f>GZ588</f>
        <v>1</v>
      </c>
      <c r="HA589" s="474">
        <f>HA588</f>
        <v>0.047</v>
      </c>
      <c r="HB589" s="474">
        <f>HB588</f>
        <v>0.45000000000000001</v>
      </c>
      <c r="HC589" s="474">
        <f>HC588</f>
        <v>0.45000000000000001</v>
      </c>
      <c r="HD589" s="474">
        <f>HD588</f>
        <v>0.45000000000000001</v>
      </c>
      <c r="HE589" s="474">
        <f>HE588</f>
        <v>0.5</v>
      </c>
      <c r="HF589" s="474">
        <f>HF588</f>
        <v>0.065000000000000002</v>
      </c>
      <c r="HG589" s="474">
        <f>HG588</f>
        <v>0.84999999999999998</v>
      </c>
      <c r="HH589" s="474">
        <f>HH588</f>
        <v>0</v>
      </c>
      <c r="HI589" s="10">
        <f>IF(BZ589&lt;&gt;"",CK589-BV589,0)</f>
        <v>0</v>
      </c>
      <c r="HJ589" s="10" t="e">
        <f>IF(AJ589&gt;0,AH589-AJ589,0)</f>
        <v>#VALUE!</v>
      </c>
      <c r="HK589" s="466">
        <f>HK588</f>
        <v>0.84999999999999998</v>
      </c>
      <c r="HL589" s="424">
        <f>HL588</f>
        <v>550000</v>
      </c>
      <c r="HM589" s="424">
        <f>HM588</f>
        <v>480000</v>
      </c>
      <c r="HN589" s="465" t="e">
        <f>(DJ589*EZ589+DK589*FH589+DL589*FM589+DM589*FR589+DN589*FW589+DO589*GB589+DS589*GI589+DP589*GM589+DR589*GR589)*1000*2</f>
        <v>#VALUE!</v>
      </c>
      <c r="HO589" s="465" t="e">
        <f>HN589*HK589*$HO$2/HL589*1000000</f>
        <v>#VALUE!</v>
      </c>
      <c r="HP589" s="465" t="e">
        <f>HN589*HK589*$HP$2/HM589*1000000</f>
        <v>#VALUE!</v>
      </c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</row>
    <row customFormat="1" r="590" s="0">
      <c r="A590" s="420">
        <v>579</v>
      </c>
      <c r="B590" s="421">
        <f ca="1">IF(D590=D589,B589,IF(D590="夜班",B589+1,B589))</f>
        <v>43610</v>
      </c>
      <c r="C590" s="422">
        <f>C589</f>
        <v>0.041666666666666699</v>
      </c>
      <c r="D590" s="10" t="str">
        <f ca="1">IF(HOUR(G590)&lt;8,"夜班",IF(HOUR(G590)&lt;16,"白班",IF(HOUR(G590)&lt;24,"中班",0)))</f>
        <v>夜班</v>
      </c>
      <c r="E590" s="10" t="e">
        <f ca="1">IF(F590=1,"甲",IF(F590=2,"乙",IF(F590=3,"丙",IF(F590=4,"丁",""))))</f>
        <v>#REF!</v>
      </c>
      <c r="F590" s="10" t="e">
        <f ca="1">SUMPRODUCT((成本日报!$A$3:$A$95=计划!B590)*(成本日报!$B$3:$B$95=计划!$D590),成本日报!$C$3:$C$95)</f>
        <v>#REF!</v>
      </c>
      <c r="G590" s="423">
        <f ca="1">G589+C589</f>
        <v>43610.083333331931</v>
      </c>
      <c r="H590" s="423">
        <f ca="1">$G590+$C590/60*10+$C590*0</f>
        <v>43610.090277776377</v>
      </c>
      <c r="I590" s="423">
        <f ca="1">$G590+$C590/60*18+$C590*0</f>
        <v>43610.095833331929</v>
      </c>
      <c r="J590" s="423">
        <f ca="1">$G590+$C590/60*0+$C590*1</f>
        <v>43610.124999998596</v>
      </c>
      <c r="K590" s="423">
        <f ca="1">$G590+$C590/60*30+$C590*2</f>
        <v>43610.187499998603</v>
      </c>
      <c r="L590" s="423">
        <f ca="1">$G590+$C590/60*0+$C590*3</f>
        <v>43610.208333331931</v>
      </c>
      <c r="M590" s="424" t="str">
        <f>IF(_tag_month_day!A580="","",_tag_month_day!A580)</f>
        <v/>
      </c>
      <c r="N590" s="424" t="str">
        <f>IF(_tag_month_day!B580="","",_tag_month_day!B580)</f>
        <v/>
      </c>
      <c r="O590" s="425" t="e">
        <f>IF(M590+N590=0,"",M590+N590)</f>
        <v>#VALUE!</v>
      </c>
      <c r="P590" s="424" t="str">
        <f>IF(_tag_month_day!C580="","",_tag_month_day!C580)</f>
        <v/>
      </c>
      <c r="Q590" s="424" t="str">
        <f>IF(_tag_month_day!D580="","",_tag_month_day!D580)</f>
        <v/>
      </c>
      <c r="R590" s="426" t="str">
        <f>IF(_tag_month_day!CB580="","",_tag_month_day!CB580/100)</f>
        <v/>
      </c>
      <c r="S590" s="427" t="str">
        <f>IF(_tag_month_day!E580="","",_tag_month_day!E580)</f>
        <v/>
      </c>
      <c r="T590" s="427" t="str">
        <f>IF(_tag_month_day!F580="","",_tag_month_day!F580)</f>
        <v/>
      </c>
      <c r="U590" s="428" t="e">
        <f>S590+T590</f>
        <v>#VALUE!</v>
      </c>
      <c r="V590" s="429" t="e">
        <f>U590/AJ590</f>
        <v>#VALUE!</v>
      </c>
      <c r="W590" s="430" t="str">
        <f>IF(_jhy_month_day!A580="","",_jhy_month_day!A580)</f>
        <v/>
      </c>
      <c r="X590" s="431" t="str">
        <f>IF(_jhy_month_day!B580="","",_jhy_month_day!B580/100)</f>
        <v/>
      </c>
      <c r="Y590" s="431" t="str">
        <f>IF(_jhy_month_day!C580="","",_jhy_month_day!C580/100)</f>
        <v/>
      </c>
      <c r="Z590" s="432">
        <f>Z586+1</f>
        <v>145</v>
      </c>
      <c r="AA590" s="433" t="str">
        <f>IF(_tag_month_day!G580="","",_tag_month_day!G580/100)</f>
        <v/>
      </c>
      <c r="AB590" s="433" t="str">
        <f>IF(_tag_month_day!H580="","",_tag_month_day!H580/100)</f>
        <v/>
      </c>
      <c r="AC590" s="434">
        <f>IF(X590="",AC589,BK590*($AV589*X590+$AW589*FD589+$AX589*FI589+$AY589*FN589+$AZ589*FS589+$BA589*FX589+$BG589*GE589)/(AV589*Y590+AX589*FK589+AW589*FF589+AY589*FP589+AZ589*FU589+BA589*FZ589+BG589*GG589+BB589*GK589+BC589*GN589+BD589*GP589))</f>
        <v>1.59963432013121</v>
      </c>
      <c r="AD590" s="435" t="str">
        <f>IF(AC590=AC589,"",AC590-AC589)</f>
        <v/>
      </c>
      <c r="AE590" s="436" t="str">
        <f>IF(1-AF590=0,"",(1-AF590))</f>
        <v/>
      </c>
      <c r="AF590" s="437">
        <v>1</v>
      </c>
      <c r="AG590" s="10" t="str">
        <f>AG589</f>
        <v>9A3</v>
      </c>
      <c r="AH590" s="438" t="str">
        <f>AH589</f>
        <v/>
      </c>
      <c r="AI590" s="424"/>
      <c r="AJ590" s="10" t="str">
        <f>IF(_tag_month_day!I580="","",_tag_month_day!I580)</f>
        <v/>
      </c>
      <c r="AK590" s="440"/>
      <c r="AL590" s="440"/>
      <c r="AM590" s="440"/>
      <c r="AN590" s="441">
        <f>AN589</f>
        <v>2</v>
      </c>
      <c r="AO590" s="441">
        <f>AO589</f>
        <v>8</v>
      </c>
      <c r="AP590" s="442" t="e">
        <f>(IF(AN590=0,AS589,AS589*(1+AO590/AN590)/(AR590+AO590/AN590)))+AT590</f>
        <v>#VALUE!</v>
      </c>
      <c r="AQ590" s="443" t="str">
        <f>IF(_tag_month_day!J580="","",_tag_month_day!J580/100)</f>
        <v/>
      </c>
      <c r="AR590" s="444">
        <f>AR589</f>
        <v>1.3</v>
      </c>
      <c r="AS590" s="445" t="e">
        <f>AQ590*(AN590*AR590+AO590)/(AN590+AO590)</f>
        <v>#VALUE!</v>
      </c>
      <c r="AT590" s="445" t="e">
        <f>(SUM(BE590:BF590)-SUM(BE589:BF589))*0.05</f>
        <v>#VALUE!</v>
      </c>
      <c r="AU590" s="446" t="str">
        <f>IF(_tag_month_day!CC580="","",IF(_tag_month_day!CC580&gt;0,_tag_month_day!CD580,_tag_month_day!CE580))</f>
        <v/>
      </c>
      <c r="AV590" s="447" t="str">
        <f>IF(_tag_month_day!L580="","",_tag_month_day!L580/100)</f>
        <v/>
      </c>
      <c r="AW590" s="431">
        <f>AW589</f>
        <v>0</v>
      </c>
      <c r="AX590" s="431">
        <f>AX589</f>
        <v>0</v>
      </c>
      <c r="AY590" s="431" t="str">
        <f>IF(_tag_month_day!M580="","",_tag_month_day!M580/100)</f>
        <v/>
      </c>
      <c r="AZ590" s="431" t="str">
        <f>IF(_tag_month_day!N580="","",_tag_month_day!N580/100)</f>
        <v/>
      </c>
      <c r="BA590" s="431" t="str">
        <f>IF(_tag_month_day!O580="","",_tag_month_day!O580/100)</f>
        <v/>
      </c>
      <c r="BB590" s="448" t="str">
        <f>IF(_tag_month_day!P580="","",_tag_month_day!P580/100)</f>
        <v/>
      </c>
      <c r="BC590" s="448">
        <f>BC589</f>
        <v>0</v>
      </c>
      <c r="BD590" s="448" t="str">
        <f>IF(_tag_month_day!Q580="","",_tag_month_day!Q580/100)</f>
        <v/>
      </c>
      <c r="BE590" s="449" t="str">
        <f>IF(_tag_month_day!R580="","",_tag_month_day!R580/100)</f>
        <v/>
      </c>
      <c r="BF590" s="388" t="e">
        <f>(AU590*(100+BE590*100))/(AJ590-AU590)/100</f>
        <v>#VALUE!</v>
      </c>
      <c r="BG590" s="450" t="e">
        <f>BE590+BF590</f>
        <v>#VALUE!</v>
      </c>
      <c r="BH590" s="451" t="e">
        <f>SUM(AV590:BF590)</f>
        <v>#VALUE!</v>
      </c>
      <c r="BI590" s="452" t="e">
        <f>IF(CX590=0,BI589,(DK590*查询!$R$5+DL590*查询!$Q$5+DM590*查询!$N$5+DN590*查询!$O$5+DO590*查询!$P$5)*AF590/CX590)</f>
        <v>#VALUE!</v>
      </c>
      <c r="BJ590" s="452" t="e">
        <f>IF(CX590=0,BJ589,(DP590*查询!$S$5+DQ590*查询!$T$5+DR590*查询!$U$5)*AF590/CX590)</f>
        <v>#VALUE!</v>
      </c>
      <c r="BK590" s="452">
        <f>BK589</f>
        <v>1</v>
      </c>
      <c r="BL590" s="453" t="e">
        <f>SUMPRODUCT((AV590:BA590)*(GS590:GX590))/((GS590:GX590)+SUM(BB590:BD590)*GY590+BG590*GZ590)</f>
        <v>#VALUE!</v>
      </c>
      <c r="BM590" s="453" t="e">
        <f>BK590*($AV590*FB590+$AW590*FD590+$AX590*FI590+$AY590*FN590+$AZ590*FS590+$BA590*FX590+$BG590*GE590)/(AV590*EY590+AX590*FK590+AW590*FF590+AY590*FP590+AZ590*FU590+BA590*FZ590+BG590*GG590+BB590*GK590+BC590*GN590+BD590*GP590)</f>
        <v>#VALUE!</v>
      </c>
      <c r="BN590" s="453" t="e">
        <f>($AV590*FC590+$AX590*FJ590+$AW590*FE590+$AY590*FO590+$AZ590*FT590+$BA590*FY590+$BG590*GF590)/($AV590*FA590+BG590*GH590+BB590*GL590+BC590*GO590+BD590*GQ590+BA590*GA590)</f>
        <v>#VALUE!</v>
      </c>
      <c r="BO590" s="454" t="e">
        <f>SUMPRODUCT(AV590:BA590*GS590:GX590)/(GS590:GX590+(BB590+BC590+BD590)*GY590+BG590)</f>
        <v>#VALUE!</v>
      </c>
      <c r="BP590" s="454" t="e">
        <f>SUMPRODUCT(AV590:BA590*GS590:GX590)/(GS590:GX590+(BB590+BC590+BD590)*GY590+BG590)</f>
        <v>#VALUE!</v>
      </c>
      <c r="BQ590" s="454" t="e">
        <f>SUMPRODUCT(AV590:BA590*GS590:GX590)/(GS590:GX590+(BB590+BC590+BD590)*GY590+BG590)</f>
        <v>#VALUE!</v>
      </c>
      <c r="BR590" s="453" t="str">
        <f>IF(_tag_month_day!T580="","",_tag_month_day!T580)</f>
        <v/>
      </c>
      <c r="BS590" s="453" t="str">
        <f>IF(_tag_month_day!U580="","",_tag_month_day!U580)</f>
        <v/>
      </c>
      <c r="BT590" s="455" t="str">
        <f>IF(CK590="","",IF((CK590&gt;=BV590-0.12)*(CK590&lt;=BV590+0.12),"合格","不合格"))</f>
        <v/>
      </c>
      <c r="BU590" s="456" t="str">
        <f>IF(_tag_month_day!V580="","",_tag_month_day!V580)</f>
        <v/>
      </c>
      <c r="BV590" s="457" t="str">
        <f>IF(_tag_month_day!W580="","",_tag_month_day!W580)</f>
        <v/>
      </c>
      <c r="BW590" s="458" t="str">
        <f>IF(_tag_month_day!X580="","",_tag_month_day!X580)</f>
        <v/>
      </c>
      <c r="BX590" s="458" t="str">
        <f>IF(_tag_month_day!Y580="","",_tag_month_day!Y580)</f>
        <v/>
      </c>
      <c r="BY590" s="459">
        <f ca="1">L590</f>
        <v>43610.208333331931</v>
      </c>
      <c r="BZ590" s="460"/>
      <c r="CA590" s="461"/>
      <c r="CB590" s="424" t="str">
        <f>IF(_tag_month_day!Z580="","",_tag_month_day!Z580)</f>
        <v/>
      </c>
      <c r="CC590" s="424" t="str">
        <f>IF(_tag_month_day!AA580="","",_tag_month_day!AA580)</f>
        <v/>
      </c>
      <c r="CD590" s="424" t="str">
        <f>IF(_tag_month_day!AB580="","",_tag_month_day!AB580)</f>
        <v/>
      </c>
      <c r="CE590" s="424" t="str">
        <f>IF(_tag_month_day!AC580="","",_tag_month_day!AC580)</f>
        <v/>
      </c>
      <c r="CF590" s="424" t="str">
        <f>IF(_tag_month_day!AD580="","",_tag_month_day!AD580)</f>
        <v/>
      </c>
      <c r="CG590" s="424" t="str">
        <f>IF(_tag_month_day!AE580="","",_tag_month_day!AE580)</f>
        <v/>
      </c>
      <c r="CH590" s="424" t="str">
        <f>IF(_tag_month_day!AF580="","",_tag_month_day!AF580)</f>
        <v/>
      </c>
      <c r="CI590" s="424" t="str">
        <f>IF(_tag_month_day!AG580="","",_tag_month_day!AG580)</f>
        <v/>
      </c>
      <c r="CJ590" s="424" t="str">
        <f>IF(_tag_month_day!AH580="","",_tag_month_day!AH580)</f>
        <v/>
      </c>
      <c r="CK590" s="424" t="str">
        <f>IF(_tag_month_day!AI580="","",_tag_month_day!AI580)</f>
        <v/>
      </c>
      <c r="CL590" s="4" t="str">
        <f>IF(_tag_month_day!AJ580="","",_tag_month_day!AJ580)</f>
        <v/>
      </c>
      <c r="CM590" s="4" t="str">
        <f>IF(_tag_month_day!AK580="","",_tag_month_day!AK580)</f>
        <v/>
      </c>
      <c r="CN590" s="4" t="str">
        <f>IF(_tag_month_day!AL580="","",_tag_month_day!AL580)</f>
        <v/>
      </c>
      <c r="CO590" s="4" t="str">
        <f>IF(_tag_month_day!AM580="","",_tag_month_day!AM580)</f>
        <v/>
      </c>
      <c r="CP590" s="4" t="str">
        <f>IF(_tag_month_day!AN580="","",_tag_month_day!AN580)</f>
        <v/>
      </c>
      <c r="CQ590" s="4" t="str">
        <f>IF(_tag_month_day!AO580="","",_tag_month_day!AO580)</f>
        <v/>
      </c>
      <c r="CR590" s="462" t="str">
        <f>IF(_tag_month_day!AP580="","",_tag_month_day!AP580)</f>
        <v/>
      </c>
      <c r="CS590" s="463" t="str">
        <f>IF(_tag_month_day!AQ580="","",_tag_month_day!AQ580)</f>
        <v/>
      </c>
      <c r="CT590" s="4" t="str">
        <f>IF(_tag_month_day!AR580="","",_tag_month_day!AR580)</f>
        <v/>
      </c>
      <c r="CU590" s="464" t="e">
        <f>DU590/AJ590</f>
        <v>#VALUE!</v>
      </c>
      <c r="CV590" s="451" t="e">
        <f>BG590/BH590</f>
        <v>#VALUE!</v>
      </c>
      <c r="CW590" s="465" t="e">
        <f>AJ590*(1-CV590)*CU590*AF590</f>
        <v>#VALUE!</v>
      </c>
      <c r="CX590" s="465" t="e">
        <f>CW590*94%</f>
        <v>#VALUE!</v>
      </c>
      <c r="CY590" s="466" t="e">
        <f>IF(CX590=0,0,DS590/(DS590+CX590))</f>
        <v>#VALUE!</v>
      </c>
      <c r="CZ590" s="465" t="e">
        <f>$AJ590*EF590</f>
        <v>#VALUE!</v>
      </c>
      <c r="DA590" s="465" t="e">
        <f>$AJ590*EG590</f>
        <v>#VALUE!</v>
      </c>
      <c r="DB590" s="465" t="e">
        <f>$AJ590*EH590</f>
        <v>#VALUE!</v>
      </c>
      <c r="DC590" s="465" t="e">
        <f>$AJ590*EI590</f>
        <v>#VALUE!</v>
      </c>
      <c r="DD590" s="465" t="e">
        <f>$AJ590*EJ590</f>
        <v>#VALUE!</v>
      </c>
      <c r="DE590" s="465" t="e">
        <f>$AJ590*EK590</f>
        <v>#VALUE!</v>
      </c>
      <c r="DF590" s="465" t="e">
        <f>$AJ590*EL590</f>
        <v>#VALUE!</v>
      </c>
      <c r="DG590" s="465" t="e">
        <f>$AJ590*EM590</f>
        <v>#VALUE!</v>
      </c>
      <c r="DH590" s="465" t="e">
        <f>$AJ590*EN590</f>
        <v>#VALUE!</v>
      </c>
      <c r="DI590" s="465" t="e">
        <f>$AJ590*EO590</f>
        <v>#VALUE!</v>
      </c>
      <c r="DJ590" s="465" t="e">
        <f>CZ590*(1-EP590)</f>
        <v>#VALUE!</v>
      </c>
      <c r="DK590" s="465" t="e">
        <f>DA590*(1-ER590)</f>
        <v>#VALUE!</v>
      </c>
      <c r="DL590" s="465" t="e">
        <f>DB590*(1-EQ590)</f>
        <v>#VALUE!</v>
      </c>
      <c r="DM590" s="465" t="e">
        <f>DC590*(1-ES590)</f>
        <v>#VALUE!</v>
      </c>
      <c r="DN590" s="465" t="e">
        <f>DD590*(1-ET590)</f>
        <v>#VALUE!</v>
      </c>
      <c r="DO590" s="465" t="e">
        <f>DE590</f>
        <v>#VALUE!</v>
      </c>
      <c r="DP590" s="465" t="e">
        <f>DF590*(1-EU590)</f>
        <v>#VALUE!</v>
      </c>
      <c r="DQ590" s="465" t="e">
        <f>DG590*(1-EV590)</f>
        <v>#VALUE!</v>
      </c>
      <c r="DR590" s="465" t="e">
        <f>DH590*(1-EW590)</f>
        <v>#VALUE!</v>
      </c>
      <c r="DS590" s="465" t="e">
        <f>DI590</f>
        <v>#VALUE!</v>
      </c>
      <c r="DT590" s="465" t="e">
        <f>SUM(DJ590:DS590)</f>
        <v>#VALUE!</v>
      </c>
      <c r="DU590" s="465" t="e">
        <f>(GS590:GX590)+(DP590+DQ590+DR590)*GY590+DS590</f>
        <v>#VALUE!</v>
      </c>
      <c r="DV590" s="451" t="e">
        <f>AV590/$BH590/(1-EP590)</f>
        <v>#VALUE!</v>
      </c>
      <c r="DW590" s="451" t="e">
        <f>AW590/$BH590/(1-ER590)</f>
        <v>#VALUE!</v>
      </c>
      <c r="DX590" s="451" t="e">
        <f>AX590/$BH590/(1-EQ590)</f>
        <v>#VALUE!</v>
      </c>
      <c r="DY590" s="451" t="e">
        <f>AY590/$BH590/(1-ES590)</f>
        <v>#VALUE!</v>
      </c>
      <c r="DZ590" s="451" t="e">
        <f>AZ590/$BH590/(1-ET590)</f>
        <v>#VALUE!</v>
      </c>
      <c r="EA590" s="451" t="e">
        <f>BA590/$BH590/(1-AX590)</f>
        <v>#VALUE!</v>
      </c>
      <c r="EB590" s="451" t="e">
        <f>BB590/$BH590/(1-EU590)</f>
        <v>#VALUE!</v>
      </c>
      <c r="EC590" s="451" t="e">
        <f>BC590/$BH590/(1-EV590)</f>
        <v>#VALUE!</v>
      </c>
      <c r="ED590" s="451" t="e">
        <f>BD590/$BH590/(1-EW590)</f>
        <v>#VALUE!</v>
      </c>
      <c r="EE590" s="451" t="e">
        <f>BG590/BH590</f>
        <v>#VALUE!</v>
      </c>
      <c r="EF590" s="451" t="e">
        <f>DV590/SUM($DV590:$EE590)</f>
        <v>#VALUE!</v>
      </c>
      <c r="EG590" s="451" t="e">
        <f>DW590/SUM($DV590:$EE590)</f>
        <v>#VALUE!</v>
      </c>
      <c r="EH590" s="451" t="e">
        <f>DX590/SUM($DV590:$EE590)</f>
        <v>#VALUE!</v>
      </c>
      <c r="EI590" s="451" t="e">
        <f>DY590/SUM($DV590:$EE590)</f>
        <v>#VALUE!</v>
      </c>
      <c r="EJ590" s="451" t="e">
        <f>DZ590/SUM($DV590:$EE590)</f>
        <v>#VALUE!</v>
      </c>
      <c r="EK590" s="451" t="e">
        <f>EA590/SUM($DV590:$EE590)</f>
        <v>#VALUE!</v>
      </c>
      <c r="EL590" s="451" t="e">
        <f>EB590/SUM($DV590:$EE590)</f>
        <v>#VALUE!</v>
      </c>
      <c r="EM590" s="451" t="e">
        <f>EC590/SUM($DV590:$EE590)</f>
        <v>#VALUE!</v>
      </c>
      <c r="EN590" s="451" t="e">
        <f>ED590/SUM($DV590:$EE590)</f>
        <v>#VALUE!</v>
      </c>
      <c r="EO590" s="451" t="e">
        <f>EE590/SUM($DV590:$EE590)</f>
        <v>#VALUE!</v>
      </c>
      <c r="EP590" s="450">
        <f>EP589</f>
        <v>0.080000000000000002</v>
      </c>
      <c r="EQ590" s="450">
        <f>EQ589</f>
        <v>0.014999999999999999</v>
      </c>
      <c r="ER590" s="450">
        <f>ER589</f>
        <v>0.014999999999999999</v>
      </c>
      <c r="ES590" s="450">
        <f>ES589</f>
        <v>0.014999999999999999</v>
      </c>
      <c r="ET590" s="450">
        <f>ET589</f>
        <v>0.014999999999999999</v>
      </c>
      <c r="EU590" s="450">
        <f>EU589</f>
        <v>0.089999999999999997</v>
      </c>
      <c r="EV590" s="450">
        <f>EV589</f>
        <v>0.089999999999999997</v>
      </c>
      <c r="EW590" s="450">
        <f>EW589</f>
        <v>0.089999999999999997</v>
      </c>
      <c r="EX590" s="431" t="str">
        <f>IF(_tag_month_day!AS580="","",_tag_month_day!AS580/100)</f>
        <v/>
      </c>
      <c r="EY590" s="431" t="str">
        <f>IF(_tag_month_day!AT580="","",_tag_month_day!AT580/100)</f>
        <v/>
      </c>
      <c r="EZ590" s="431" t="str">
        <f>IF(_tag_month_day!AU580="","",_tag_month_day!AU580/100)</f>
        <v/>
      </c>
      <c r="FA590" s="431" t="str">
        <f>IF(_tag_month_day!AV580="","",_tag_month_day!AV580/100)</f>
        <v/>
      </c>
      <c r="FB590" s="431" t="str">
        <f>IF(_tag_month_day!AW580="","",_tag_month_day!AW580/100)</f>
        <v/>
      </c>
      <c r="FC590" s="431" t="str">
        <f>IF(_tag_month_day!AX580="","",_tag_month_day!AX580/100)</f>
        <v/>
      </c>
      <c r="FD590" s="449" t="str">
        <f>IF(_tag_month_day!AY580="","",_tag_month_day!AY580/100)</f>
        <v/>
      </c>
      <c r="FE590" s="449" t="str">
        <f>IF(_tag_month_day!AZ580="","",_tag_month_day!AZ580/100)</f>
        <v/>
      </c>
      <c r="FF590" s="449" t="str">
        <f>IF(_tag_month_day!BA580="","",_tag_month_day!BA580/100)</f>
        <v/>
      </c>
      <c r="FG590" s="449" t="str">
        <f>IF(_tag_month_day!BB580="","",_tag_month_day!BB580/100)</f>
        <v/>
      </c>
      <c r="FH590" s="467" t="str">
        <f>IF(_tag_month_day!BC580="","",_tag_month_day!BC580/100)</f>
        <v/>
      </c>
      <c r="FI590" s="449">
        <f>FI589</f>
        <v>0.40999999999999998</v>
      </c>
      <c r="FJ590" s="449">
        <f>FJ589</f>
        <v>0.11</v>
      </c>
      <c r="FK590" s="449">
        <f>FK589</f>
        <v>0.014999999999999999</v>
      </c>
      <c r="FL590" s="449">
        <f>FL589</f>
        <v>0</v>
      </c>
      <c r="FM590" s="467">
        <f>FM589</f>
        <v>0.0001</v>
      </c>
      <c r="FN590" s="449">
        <f>FN589</f>
        <v>0.32000000000000001</v>
      </c>
      <c r="FO590" s="449">
        <f>FO589</f>
        <v>0.20000000000000001</v>
      </c>
      <c r="FP590" s="449">
        <f>FP589</f>
        <v>0.01</v>
      </c>
      <c r="FQ590" s="449">
        <f>FQ589</f>
        <v>0</v>
      </c>
      <c r="FR590" s="467">
        <f>FR589</f>
        <v>0.0001</v>
      </c>
      <c r="FS590" s="449" t="str">
        <f>IF(_tag_month_day!BD580="","",_tag_month_day!BD580/100)</f>
        <v/>
      </c>
      <c r="FT590" s="449" t="str">
        <f>IF(_tag_month_day!BE580="","",_tag_month_day!BE580/100)</f>
        <v/>
      </c>
      <c r="FU590" s="449" t="str">
        <f>IF(_tag_month_day!BF580="","",_tag_month_day!BF580/100)</f>
        <v/>
      </c>
      <c r="FV590" s="449" t="str">
        <f>IF(_tag_month_day!BG580="","",_tag_month_day!BG580/100)</f>
        <v/>
      </c>
      <c r="FW590" s="467" t="str">
        <f>IF(_tag_month_day!BH580="","",_tag_month_day!BH580/100)</f>
        <v/>
      </c>
      <c r="FX590" s="449" t="str">
        <f>IF(_tag_month_day!BI580="","",_tag_month_day!BI580/100)</f>
        <v/>
      </c>
      <c r="FY590" s="449" t="str">
        <f>IF(_tag_month_day!BJ580="","",_tag_month_day!BJ580/100)</f>
        <v/>
      </c>
      <c r="FZ590" s="468" t="str">
        <f>IF(_tag_month_day!BK580="","",_tag_month_day!BK580/100)</f>
        <v/>
      </c>
      <c r="GA590" s="449" t="str">
        <f>IF(_tag_month_day!BL580="","",_tag_month_day!BL580/100)</f>
        <v/>
      </c>
      <c r="GB590" s="467" t="str">
        <f>IF(_tag_month_day!BM580="","",_tag_month_day!BM580/100)</f>
        <v/>
      </c>
      <c r="GC590" s="431" t="str">
        <f>IF(_tag_month_day!BN580="","",_tag_month_day!BN580/100)</f>
        <v/>
      </c>
      <c r="GD590" s="431" t="str">
        <f>IF(_tag_month_day!BO580="","",_tag_month_day!BO580/100)</f>
        <v/>
      </c>
      <c r="GE590" s="431" t="str">
        <f>IF(_tag_month_day!BP580="","",_tag_month_day!BP580/100)</f>
        <v/>
      </c>
      <c r="GF590" s="431" t="str">
        <f>IF(_tag_month_day!BQ580="","",_tag_month_day!BQ580/100)</f>
        <v/>
      </c>
      <c r="GG590" s="431" t="str">
        <f>IF(_tag_month_day!BR580="","",_tag_month_day!BR580/100)</f>
        <v/>
      </c>
      <c r="GH590" s="431" t="str">
        <f>IF(_tag_month_day!BS580="","",_tag_month_day!BS580/100)</f>
        <v/>
      </c>
      <c r="GI590" s="467" t="str">
        <f>IF(_tag_month_day!BT580="","",_tag_month_day!BT580/100)</f>
        <v/>
      </c>
      <c r="GJ590" s="469" t="str">
        <f>IF(_tag_month_day!BU580="","",_tag_month_day!BU580/100)</f>
        <v/>
      </c>
      <c r="GK590" s="470">
        <f>GK589</f>
        <v>0.070000000000000007</v>
      </c>
      <c r="GL590" s="470">
        <f>GL589</f>
        <v>0.029999999999999999</v>
      </c>
      <c r="GM590" s="471" t="str">
        <f>IF(_tag_month_day!BX580="","",_tag_month_day!BX580/100)</f>
        <v/>
      </c>
      <c r="GN590" s="470">
        <f>GN589</f>
        <v>0.070000000000000007</v>
      </c>
      <c r="GO590" s="470">
        <f>GO589</f>
        <v>0.029999999999999999</v>
      </c>
      <c r="GP590" s="470">
        <f>GP589</f>
        <v>0.089999999999999997</v>
      </c>
      <c r="GQ590" s="470">
        <f>GQ589</f>
        <v>0.029999999999999999</v>
      </c>
      <c r="GR590" s="471" t="str">
        <f>IF(_tag_month_day!CA580="","",_tag_month_day!CA580/100)</f>
        <v/>
      </c>
      <c r="GS590" s="472">
        <f>GS589</f>
        <v>0.95299999999999996</v>
      </c>
      <c r="GT590" s="472">
        <f>GT589</f>
        <v>0.55000000000000004</v>
      </c>
      <c r="GU590" s="472">
        <f>GU589</f>
        <v>0.55000000000000004</v>
      </c>
      <c r="GV590" s="472">
        <f>GV589</f>
        <v>0.55000000000000004</v>
      </c>
      <c r="GW590" s="472">
        <f>GW589</f>
        <v>0.5</v>
      </c>
      <c r="GX590" s="472">
        <f>GX589</f>
        <v>0.93500000000000005</v>
      </c>
      <c r="GY590" s="472">
        <f>GY589</f>
        <v>0.14999999999999999</v>
      </c>
      <c r="GZ590" s="472">
        <f>GZ589</f>
        <v>1</v>
      </c>
      <c r="HA590" s="474">
        <f>HA589</f>
        <v>0.047</v>
      </c>
      <c r="HB590" s="474">
        <f>HB589</f>
        <v>0.45000000000000001</v>
      </c>
      <c r="HC590" s="474">
        <f>HC589</f>
        <v>0.45000000000000001</v>
      </c>
      <c r="HD590" s="474">
        <f>HD589</f>
        <v>0.45000000000000001</v>
      </c>
      <c r="HE590" s="474">
        <f>HE589</f>
        <v>0.5</v>
      </c>
      <c r="HF590" s="474">
        <f>HF589</f>
        <v>0.065000000000000002</v>
      </c>
      <c r="HG590" s="474">
        <f>HG589</f>
        <v>0.84999999999999998</v>
      </c>
      <c r="HH590" s="474">
        <f>HH589</f>
        <v>0</v>
      </c>
      <c r="HI590" s="10">
        <f>IF(BZ590&lt;&gt;"",CK590-BV590,0)</f>
        <v>0</v>
      </c>
      <c r="HJ590" s="10" t="e">
        <f>IF(AJ590&gt;0,AH590-AJ590,0)</f>
        <v>#VALUE!</v>
      </c>
      <c r="HK590" s="466">
        <f>HK589</f>
        <v>0.84999999999999998</v>
      </c>
      <c r="HL590" s="424">
        <f>HL589</f>
        <v>550000</v>
      </c>
      <c r="HM590" s="424">
        <f>HM589</f>
        <v>480000</v>
      </c>
      <c r="HN590" s="465" t="e">
        <f>(DJ590*EZ590+DK590*FH590+DL590*FM590+DM590*FR590+DN590*FW590+DO590*GB590+DS590*GI590+DP590*GM590+DR590*GR590)*1000*2</f>
        <v>#VALUE!</v>
      </c>
      <c r="HO590" s="465" t="e">
        <f>HN590*HK590*$HO$2/HL590*1000000</f>
        <v>#VALUE!</v>
      </c>
      <c r="HP590" s="465" t="e">
        <f>HN590*HK590*$HP$2/HM590*1000000</f>
        <v>#VALUE!</v>
      </c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</row>
    <row customFormat="1" r="591" s="0">
      <c r="A591" s="420">
        <v>580</v>
      </c>
      <c r="B591" s="421">
        <f ca="1">IF(D591=D590,B590,IF(D591="夜班",B590+1,B590))</f>
        <v>43610</v>
      </c>
      <c r="C591" s="422">
        <f>C590</f>
        <v>0.041666666666666699</v>
      </c>
      <c r="D591" s="10" t="str">
        <f ca="1">IF(HOUR(G591)&lt;8,"夜班",IF(HOUR(G591)&lt;16,"白班",IF(HOUR(G591)&lt;24,"中班",0)))</f>
        <v>夜班</v>
      </c>
      <c r="E591" s="10" t="e">
        <f ca="1">IF(F591=1,"甲",IF(F591=2,"乙",IF(F591=3,"丙",IF(F591=4,"丁",""))))</f>
        <v>#REF!</v>
      </c>
      <c r="F591" s="10" t="e">
        <f ca="1">SUMPRODUCT((成本日报!$A$3:$A$95=计划!B591)*(成本日报!$B$3:$B$95=计划!$D591),成本日报!$C$3:$C$95)</f>
        <v>#REF!</v>
      </c>
      <c r="G591" s="423">
        <f ca="1">G590+C590</f>
        <v>43610.124999998596</v>
      </c>
      <c r="H591" s="423">
        <f ca="1">$G591+$C591/60*10+$C591*0</f>
        <v>43610.131944443041</v>
      </c>
      <c r="I591" s="423">
        <f ca="1">$G591+$C591/60*18+$C591*0</f>
        <v>43610.137499998593</v>
      </c>
      <c r="J591" s="423">
        <f ca="1">$G591+$C591/60*0+$C591*1</f>
        <v>43610.16666666526</v>
      </c>
      <c r="K591" s="423">
        <f ca="1">$G591+$C591/60*30+$C591*2</f>
        <v>43610.229166665267</v>
      </c>
      <c r="L591" s="423">
        <f ca="1">$G591+$C591/60*0+$C591*3</f>
        <v>43610.249999998596</v>
      </c>
      <c r="M591" s="424" t="str">
        <f>IF(_tag_month_day!A581="","",_tag_month_day!A581)</f>
        <v/>
      </c>
      <c r="N591" s="424" t="str">
        <f>IF(_tag_month_day!B581="","",_tag_month_day!B581)</f>
        <v/>
      </c>
      <c r="O591" s="425" t="e">
        <f>IF(M591+N591=0,"",M591+N591)</f>
        <v>#VALUE!</v>
      </c>
      <c r="P591" s="424" t="str">
        <f>IF(_tag_month_day!C581="","",_tag_month_day!C581)</f>
        <v/>
      </c>
      <c r="Q591" s="424" t="str">
        <f>IF(_tag_month_day!D581="","",_tag_month_day!D581)</f>
        <v/>
      </c>
      <c r="R591" s="426" t="str">
        <f>IF(_tag_month_day!CB581="","",_tag_month_day!CB581/100)</f>
        <v/>
      </c>
      <c r="S591" s="427" t="str">
        <f>IF(_tag_month_day!E581="","",_tag_month_day!E581)</f>
        <v/>
      </c>
      <c r="T591" s="427" t="str">
        <f>IF(_tag_month_day!F581="","",_tag_month_day!F581)</f>
        <v/>
      </c>
      <c r="U591" s="428" t="e">
        <f>S591+T591</f>
        <v>#VALUE!</v>
      </c>
      <c r="V591" s="429" t="e">
        <f>U591/AJ591</f>
        <v>#VALUE!</v>
      </c>
      <c r="W591" s="430" t="str">
        <f>IF(_jhy_month_day!A581="","",_jhy_month_day!A581)</f>
        <v/>
      </c>
      <c r="X591" s="431" t="str">
        <f>IF(_jhy_month_day!B581="","",_jhy_month_day!B581/100)</f>
        <v/>
      </c>
      <c r="Y591" s="431" t="str">
        <f>IF(_jhy_month_day!C581="","",_jhy_month_day!C581/100)</f>
        <v/>
      </c>
      <c r="Z591" s="432">
        <f>Z587+1</f>
        <v>145</v>
      </c>
      <c r="AA591" s="433" t="str">
        <f>IF(_tag_month_day!G581="","",_tag_month_day!G581/100)</f>
        <v/>
      </c>
      <c r="AB591" s="433" t="str">
        <f>IF(_tag_month_day!H581="","",_tag_month_day!H581/100)</f>
        <v/>
      </c>
      <c r="AC591" s="434">
        <f>IF(X591="",AC590,BK591*($AV590*X591+$AW590*FD590+$AX590*FI590+$AY590*FN590+$AZ590*FS590+$BA590*FX590+$BG590*GE590)/(AV590*Y591+AX590*FK590+AW590*FF590+AY590*FP590+AZ590*FU590+BA590*FZ590+BG590*GG590+BB590*GK590+BC590*GN590+BD590*GP590))</f>
        <v>1.59963432013121</v>
      </c>
      <c r="AD591" s="435" t="str">
        <f>IF(AC591=AC590,"",AC591-AC590)</f>
        <v/>
      </c>
      <c r="AE591" s="436" t="str">
        <f>IF(1-AF591=0,"",(1-AF591))</f>
        <v/>
      </c>
      <c r="AF591" s="437">
        <v>1</v>
      </c>
      <c r="AG591" s="10" t="str">
        <f>AG590</f>
        <v>9A3</v>
      </c>
      <c r="AH591" s="438" t="str">
        <f>AH590</f>
        <v/>
      </c>
      <c r="AI591" s="424"/>
      <c r="AJ591" s="10" t="str">
        <f>IF(_tag_month_day!I581="","",_tag_month_day!I581)</f>
        <v/>
      </c>
      <c r="AK591" s="440"/>
      <c r="AL591" s="440"/>
      <c r="AM591" s="440"/>
      <c r="AN591" s="441">
        <f>AN590</f>
        <v>2</v>
      </c>
      <c r="AO591" s="441">
        <f>AO590</f>
        <v>8</v>
      </c>
      <c r="AP591" s="442" t="e">
        <f>(IF(AN591=0,AS590,AS590*(1+AO591/AN591)/(AR591+AO591/AN591)))+AT591</f>
        <v>#VALUE!</v>
      </c>
      <c r="AQ591" s="443" t="str">
        <f>IF(_tag_month_day!J581="","",_tag_month_day!J581/100)</f>
        <v/>
      </c>
      <c r="AR591" s="444">
        <f>AR590</f>
        <v>1.3</v>
      </c>
      <c r="AS591" s="445" t="e">
        <f>AQ591*(AN591*AR591+AO591)/(AN591+AO591)</f>
        <v>#VALUE!</v>
      </c>
      <c r="AT591" s="445" t="e">
        <f>(SUM(BE591:BF591)-SUM(BE590:BF590))*0.05</f>
        <v>#VALUE!</v>
      </c>
      <c r="AU591" s="446" t="str">
        <f>IF(_tag_month_day!CC581="","",IF(_tag_month_day!CC581&gt;0,_tag_month_day!CD581,_tag_month_day!CE581))</f>
        <v/>
      </c>
      <c r="AV591" s="447" t="str">
        <f>IF(_tag_month_day!L581="","",_tag_month_day!L581/100)</f>
        <v/>
      </c>
      <c r="AW591" s="431">
        <f>AW590</f>
        <v>0</v>
      </c>
      <c r="AX591" s="431">
        <f>AX590</f>
        <v>0</v>
      </c>
      <c r="AY591" s="431" t="str">
        <f>IF(_tag_month_day!M581="","",_tag_month_day!M581/100)</f>
        <v/>
      </c>
      <c r="AZ591" s="431" t="str">
        <f>IF(_tag_month_day!N581="","",_tag_month_day!N581/100)</f>
        <v/>
      </c>
      <c r="BA591" s="431" t="str">
        <f>IF(_tag_month_day!O581="","",_tag_month_day!O581/100)</f>
        <v/>
      </c>
      <c r="BB591" s="448" t="str">
        <f>IF(_tag_month_day!P581="","",_tag_month_day!P581/100)</f>
        <v/>
      </c>
      <c r="BC591" s="448">
        <f>BC590</f>
        <v>0</v>
      </c>
      <c r="BD591" s="448" t="str">
        <f>IF(_tag_month_day!Q581="","",_tag_month_day!Q581/100)</f>
        <v/>
      </c>
      <c r="BE591" s="449" t="str">
        <f>IF(_tag_month_day!R581="","",_tag_month_day!R581/100)</f>
        <v/>
      </c>
      <c r="BF591" s="388" t="e">
        <f>(AU591*(100+BE591*100))/(AJ591-AU591)/100</f>
        <v>#VALUE!</v>
      </c>
      <c r="BG591" s="450" t="e">
        <f>BE591+BF591</f>
        <v>#VALUE!</v>
      </c>
      <c r="BH591" s="451" t="e">
        <f>SUM(AV591:BF591)</f>
        <v>#VALUE!</v>
      </c>
      <c r="BI591" s="452" t="e">
        <f>IF(CX591=0,BI590,(DK591*查询!$R$5+DL591*查询!$Q$5+DM591*查询!$N$5+DN591*查询!$O$5+DO591*查询!$P$5)*AF591/CX591)</f>
        <v>#VALUE!</v>
      </c>
      <c r="BJ591" s="452" t="e">
        <f>IF(CX591=0,BJ590,(DP591*查询!$S$5+DQ591*查询!$T$5+DR591*查询!$U$5)*AF591/CX591)</f>
        <v>#VALUE!</v>
      </c>
      <c r="BK591" s="452">
        <f>BK590</f>
        <v>1</v>
      </c>
      <c r="BL591" s="453" t="e">
        <f>SUMPRODUCT((AV591:BA591)*(GS591:GX591))/((GS591:GX591)+SUM(BB591:BD591)*GY591+BG591*GZ591)</f>
        <v>#VALUE!</v>
      </c>
      <c r="BM591" s="453" t="e">
        <f>BK591*($AV591*FB591+$AW591*FD591+$AX591*FI591+$AY591*FN591+$AZ591*FS591+$BA591*FX591+$BG591*GE591)/(AV591*EY591+AX591*FK591+AW591*FF591+AY591*FP591+AZ591*FU591+BA591*FZ591+BG591*GG591+BB591*GK591+BC591*GN591+BD591*GP591)</f>
        <v>#VALUE!</v>
      </c>
      <c r="BN591" s="453" t="e">
        <f>($AV591*FC591+$AX591*FJ591+$AW591*FE591+$AY591*FO591+$AZ591*FT591+$BA591*FY591+$BG591*GF591)/($AV591*FA591+BG591*GH591+BB591*GL591+BC591*GO591+BD591*GQ591+BA591*GA591)</f>
        <v>#VALUE!</v>
      </c>
      <c r="BO591" s="454" t="e">
        <f>SUMPRODUCT(AV591:BA591*GS591:GX591)/(GS591:GX591+(BB591+BC591+BD591)*GY591+BG591)</f>
        <v>#VALUE!</v>
      </c>
      <c r="BP591" s="454" t="e">
        <f>SUMPRODUCT(AV591:BA591*GS591:GX591)/(GS591:GX591+(BB591+BC591+BD591)*GY591+BG591)</f>
        <v>#VALUE!</v>
      </c>
      <c r="BQ591" s="454" t="e">
        <f>SUMPRODUCT(AV591:BA591*GS591:GX591)/(GS591:GX591+(BB591+BC591+BD591)*GY591+BG591)</f>
        <v>#VALUE!</v>
      </c>
      <c r="BR591" s="453" t="str">
        <f>IF(_tag_month_day!T581="","",_tag_month_day!T581)</f>
        <v/>
      </c>
      <c r="BS591" s="453" t="str">
        <f>IF(_tag_month_day!U581="","",_tag_month_day!U581)</f>
        <v/>
      </c>
      <c r="BT591" s="455" t="str">
        <f>IF(CK591="","",IF((CK591&gt;=BV591-0.12)*(CK591&lt;=BV591+0.12),"合格","不合格"))</f>
        <v/>
      </c>
      <c r="BU591" s="456" t="str">
        <f>IF(_tag_month_day!V581="","",_tag_month_day!V581)</f>
        <v/>
      </c>
      <c r="BV591" s="457" t="str">
        <f>IF(_tag_month_day!W581="","",_tag_month_day!W581)</f>
        <v/>
      </c>
      <c r="BW591" s="458" t="str">
        <f>IF(_tag_month_day!X581="","",_tag_month_day!X581)</f>
        <v/>
      </c>
      <c r="BX591" s="458" t="str">
        <f>IF(_tag_month_day!Y581="","",_tag_month_day!Y581)</f>
        <v/>
      </c>
      <c r="BY591" s="459">
        <f ca="1">L591</f>
        <v>43610.249999998596</v>
      </c>
      <c r="BZ591" s="460"/>
      <c r="CA591" s="4"/>
      <c r="CB591" s="424" t="str">
        <f>IF(_tag_month_day!Z581="","",_tag_month_day!Z581)</f>
        <v/>
      </c>
      <c r="CC591" s="424" t="str">
        <f>IF(_tag_month_day!AA581="","",_tag_month_day!AA581)</f>
        <v/>
      </c>
      <c r="CD591" s="424" t="str">
        <f>IF(_tag_month_day!AB581="","",_tag_month_day!AB581)</f>
        <v/>
      </c>
      <c r="CE591" s="424" t="str">
        <f>IF(_tag_month_day!AC581="","",_tag_month_day!AC581)</f>
        <v/>
      </c>
      <c r="CF591" s="424" t="str">
        <f>IF(_tag_month_day!AD581="","",_tag_month_day!AD581)</f>
        <v/>
      </c>
      <c r="CG591" s="424" t="str">
        <f>IF(_tag_month_day!AE581="","",_tag_month_day!AE581)</f>
        <v/>
      </c>
      <c r="CH591" s="424" t="str">
        <f>IF(_tag_month_day!AF581="","",_tag_month_day!AF581)</f>
        <v/>
      </c>
      <c r="CI591" s="424" t="str">
        <f>IF(_tag_month_day!AG581="","",_tag_month_day!AG581)</f>
        <v/>
      </c>
      <c r="CJ591" s="424" t="str">
        <f>IF(_tag_month_day!AH581="","",_tag_month_day!AH581)</f>
        <v/>
      </c>
      <c r="CK591" s="424" t="str">
        <f>IF(_tag_month_day!AI581="","",_tag_month_day!AI581)</f>
        <v/>
      </c>
      <c r="CL591" s="4" t="str">
        <f>IF(_tag_month_day!AJ581="","",_tag_month_day!AJ581)</f>
        <v/>
      </c>
      <c r="CM591" s="4" t="str">
        <f>IF(_tag_month_day!AK581="","",_tag_month_day!AK581)</f>
        <v/>
      </c>
      <c r="CN591" s="4" t="str">
        <f>IF(_tag_month_day!AL581="","",_tag_month_day!AL581)</f>
        <v/>
      </c>
      <c r="CO591" s="4" t="str">
        <f>IF(_tag_month_day!AM581="","",_tag_month_day!AM581)</f>
        <v/>
      </c>
      <c r="CP591" s="4" t="str">
        <f>IF(_tag_month_day!AN581="","",_tag_month_day!AN581)</f>
        <v/>
      </c>
      <c r="CQ591" s="4" t="str">
        <f>IF(_tag_month_day!AO581="","",_tag_month_day!AO581)</f>
        <v/>
      </c>
      <c r="CR591" s="462" t="str">
        <f>IF(_tag_month_day!AP581="","",_tag_month_day!AP581)</f>
        <v/>
      </c>
      <c r="CS591" s="463" t="str">
        <f>IF(_tag_month_day!AQ581="","",_tag_month_day!AQ581)</f>
        <v/>
      </c>
      <c r="CT591" s="4" t="str">
        <f>IF(_tag_month_day!AR581="","",_tag_month_day!AR581)</f>
        <v/>
      </c>
      <c r="CU591" s="464" t="e">
        <f>DU591/AJ591</f>
        <v>#VALUE!</v>
      </c>
      <c r="CV591" s="451" t="e">
        <f>BG591/BH591</f>
        <v>#VALUE!</v>
      </c>
      <c r="CW591" s="465" t="e">
        <f>AJ591*(1-CV591)*CU591*AF591</f>
        <v>#VALUE!</v>
      </c>
      <c r="CX591" s="465" t="e">
        <f>CW591*94%</f>
        <v>#VALUE!</v>
      </c>
      <c r="CY591" s="466" t="e">
        <f>IF(CX591=0,0,DS591/(DS591+CX591))</f>
        <v>#VALUE!</v>
      </c>
      <c r="CZ591" s="465" t="e">
        <f>$AJ591*EF591</f>
        <v>#VALUE!</v>
      </c>
      <c r="DA591" s="465" t="e">
        <f>$AJ591*EG591</f>
        <v>#VALUE!</v>
      </c>
      <c r="DB591" s="465" t="e">
        <f>$AJ591*EH591</f>
        <v>#VALUE!</v>
      </c>
      <c r="DC591" s="465" t="e">
        <f>$AJ591*EI591</f>
        <v>#VALUE!</v>
      </c>
      <c r="DD591" s="465" t="e">
        <f>$AJ591*EJ591</f>
        <v>#VALUE!</v>
      </c>
      <c r="DE591" s="465" t="e">
        <f>$AJ591*EK591</f>
        <v>#VALUE!</v>
      </c>
      <c r="DF591" s="465" t="e">
        <f>$AJ591*EL591</f>
        <v>#VALUE!</v>
      </c>
      <c r="DG591" s="465" t="e">
        <f>$AJ591*EM591</f>
        <v>#VALUE!</v>
      </c>
      <c r="DH591" s="465" t="e">
        <f>$AJ591*EN591</f>
        <v>#VALUE!</v>
      </c>
      <c r="DI591" s="465" t="e">
        <f>$AJ591*EO591</f>
        <v>#VALUE!</v>
      </c>
      <c r="DJ591" s="465" t="e">
        <f>CZ591*(1-EP591)</f>
        <v>#VALUE!</v>
      </c>
      <c r="DK591" s="465" t="e">
        <f>DA591*(1-ER591)</f>
        <v>#VALUE!</v>
      </c>
      <c r="DL591" s="465" t="e">
        <f>DB591*(1-EQ591)</f>
        <v>#VALUE!</v>
      </c>
      <c r="DM591" s="465" t="e">
        <f>DC591*(1-ES591)</f>
        <v>#VALUE!</v>
      </c>
      <c r="DN591" s="465" t="e">
        <f>DD591*(1-ET591)</f>
        <v>#VALUE!</v>
      </c>
      <c r="DO591" s="465" t="e">
        <f>DE591</f>
        <v>#VALUE!</v>
      </c>
      <c r="DP591" s="465" t="e">
        <f>DF591*(1-EU591)</f>
        <v>#VALUE!</v>
      </c>
      <c r="DQ591" s="465" t="e">
        <f>DG591*(1-EV591)</f>
        <v>#VALUE!</v>
      </c>
      <c r="DR591" s="465" t="e">
        <f>DH591*(1-EW591)</f>
        <v>#VALUE!</v>
      </c>
      <c r="DS591" s="465" t="e">
        <f>DI591</f>
        <v>#VALUE!</v>
      </c>
      <c r="DT591" s="465" t="e">
        <f>SUM(DJ591:DS591)</f>
        <v>#VALUE!</v>
      </c>
      <c r="DU591" s="465" t="e">
        <f>(GS591:GX591)+(DP591+DQ591+DR591)*GY591+DS591</f>
        <v>#VALUE!</v>
      </c>
      <c r="DV591" s="451" t="e">
        <f>AV591/$BH591/(1-EP591)</f>
        <v>#VALUE!</v>
      </c>
      <c r="DW591" s="451" t="e">
        <f>AW591/$BH591/(1-ER591)</f>
        <v>#VALUE!</v>
      </c>
      <c r="DX591" s="451" t="e">
        <f>AX591/$BH591/(1-EQ591)</f>
        <v>#VALUE!</v>
      </c>
      <c r="DY591" s="451" t="e">
        <f>AY591/$BH591/(1-ES591)</f>
        <v>#VALUE!</v>
      </c>
      <c r="DZ591" s="451" t="e">
        <f>AZ591/$BH591/(1-ET591)</f>
        <v>#VALUE!</v>
      </c>
      <c r="EA591" s="451" t="e">
        <f>BA591/$BH591/(1-AX591)</f>
        <v>#VALUE!</v>
      </c>
      <c r="EB591" s="451" t="e">
        <f>BB591/$BH591/(1-EU591)</f>
        <v>#VALUE!</v>
      </c>
      <c r="EC591" s="451" t="e">
        <f>BC591/$BH591/(1-EV591)</f>
        <v>#VALUE!</v>
      </c>
      <c r="ED591" s="451" t="e">
        <f>BD591/$BH591/(1-EW591)</f>
        <v>#VALUE!</v>
      </c>
      <c r="EE591" s="451" t="e">
        <f>BG591/BH591</f>
        <v>#VALUE!</v>
      </c>
      <c r="EF591" s="451" t="e">
        <f>DV591/SUM($DV591:$EE591)</f>
        <v>#VALUE!</v>
      </c>
      <c r="EG591" s="451" t="e">
        <f>DW591/SUM($DV591:$EE591)</f>
        <v>#VALUE!</v>
      </c>
      <c r="EH591" s="451" t="e">
        <f>DX591/SUM($DV591:$EE591)</f>
        <v>#VALUE!</v>
      </c>
      <c r="EI591" s="451" t="e">
        <f>DY591/SUM($DV591:$EE591)</f>
        <v>#VALUE!</v>
      </c>
      <c r="EJ591" s="451" t="e">
        <f>DZ591/SUM($DV591:$EE591)</f>
        <v>#VALUE!</v>
      </c>
      <c r="EK591" s="451" t="e">
        <f>EA591/SUM($DV591:$EE591)</f>
        <v>#VALUE!</v>
      </c>
      <c r="EL591" s="451" t="e">
        <f>EB591/SUM($DV591:$EE591)</f>
        <v>#VALUE!</v>
      </c>
      <c r="EM591" s="451" t="e">
        <f>EC591/SUM($DV591:$EE591)</f>
        <v>#VALUE!</v>
      </c>
      <c r="EN591" s="451" t="e">
        <f>ED591/SUM($DV591:$EE591)</f>
        <v>#VALUE!</v>
      </c>
      <c r="EO591" s="451" t="e">
        <f>EE591/SUM($DV591:$EE591)</f>
        <v>#VALUE!</v>
      </c>
      <c r="EP591" s="450">
        <f>EP590</f>
        <v>0.080000000000000002</v>
      </c>
      <c r="EQ591" s="450">
        <f>EQ590</f>
        <v>0.014999999999999999</v>
      </c>
      <c r="ER591" s="450">
        <f>ER590</f>
        <v>0.014999999999999999</v>
      </c>
      <c r="ES591" s="450">
        <f>ES590</f>
        <v>0.014999999999999999</v>
      </c>
      <c r="ET591" s="450">
        <f>ET590</f>
        <v>0.014999999999999999</v>
      </c>
      <c r="EU591" s="450">
        <f>EU590</f>
        <v>0.089999999999999997</v>
      </c>
      <c r="EV591" s="450">
        <f>EV590</f>
        <v>0.089999999999999997</v>
      </c>
      <c r="EW591" s="450">
        <f>EW590</f>
        <v>0.089999999999999997</v>
      </c>
      <c r="EX591" s="431" t="str">
        <f>IF(_tag_month_day!AS581="","",_tag_month_day!AS581/100)</f>
        <v/>
      </c>
      <c r="EY591" s="431" t="str">
        <f>IF(_tag_month_day!AT581="","",_tag_month_day!AT581/100)</f>
        <v/>
      </c>
      <c r="EZ591" s="431" t="str">
        <f>IF(_tag_month_day!AU581="","",_tag_month_day!AU581/100)</f>
        <v/>
      </c>
      <c r="FA591" s="431" t="str">
        <f>IF(_tag_month_day!AV581="","",_tag_month_day!AV581/100)</f>
        <v/>
      </c>
      <c r="FB591" s="431" t="str">
        <f>IF(_tag_month_day!AW581="","",_tag_month_day!AW581/100)</f>
        <v/>
      </c>
      <c r="FC591" s="431" t="str">
        <f>IF(_tag_month_day!AX581="","",_tag_month_day!AX581/100)</f>
        <v/>
      </c>
      <c r="FD591" s="449" t="str">
        <f>IF(_tag_month_day!AY581="","",_tag_month_day!AY581/100)</f>
        <v/>
      </c>
      <c r="FE591" s="449" t="str">
        <f>IF(_tag_month_day!AZ581="","",_tag_month_day!AZ581/100)</f>
        <v/>
      </c>
      <c r="FF591" s="449" t="str">
        <f>IF(_tag_month_day!BA581="","",_tag_month_day!BA581/100)</f>
        <v/>
      </c>
      <c r="FG591" s="449" t="str">
        <f>IF(_tag_month_day!BB581="","",_tag_month_day!BB581/100)</f>
        <v/>
      </c>
      <c r="FH591" s="467" t="str">
        <f>IF(_tag_month_day!BC581="","",_tag_month_day!BC581/100)</f>
        <v/>
      </c>
      <c r="FI591" s="449">
        <f>FI590</f>
        <v>0.40999999999999998</v>
      </c>
      <c r="FJ591" s="449">
        <f>FJ590</f>
        <v>0.11</v>
      </c>
      <c r="FK591" s="449">
        <f>FK590</f>
        <v>0.014999999999999999</v>
      </c>
      <c r="FL591" s="449">
        <f>FL590</f>
        <v>0</v>
      </c>
      <c r="FM591" s="467">
        <f>FM590</f>
        <v>0.0001</v>
      </c>
      <c r="FN591" s="449">
        <f>FN590</f>
        <v>0.32000000000000001</v>
      </c>
      <c r="FO591" s="449">
        <f>FO590</f>
        <v>0.20000000000000001</v>
      </c>
      <c r="FP591" s="449">
        <f>FP590</f>
        <v>0.01</v>
      </c>
      <c r="FQ591" s="449">
        <f>FQ590</f>
        <v>0</v>
      </c>
      <c r="FR591" s="467">
        <f>FR590</f>
        <v>0.0001</v>
      </c>
      <c r="FS591" s="449" t="str">
        <f>IF(_tag_month_day!BD581="","",_tag_month_day!BD581/100)</f>
        <v/>
      </c>
      <c r="FT591" s="449" t="str">
        <f>IF(_tag_month_day!BE581="","",_tag_month_day!BE581/100)</f>
        <v/>
      </c>
      <c r="FU591" s="449" t="str">
        <f>IF(_tag_month_day!BF581="","",_tag_month_day!BF581/100)</f>
        <v/>
      </c>
      <c r="FV591" s="449" t="str">
        <f>IF(_tag_month_day!BG581="","",_tag_month_day!BG581/100)</f>
        <v/>
      </c>
      <c r="FW591" s="467" t="str">
        <f>IF(_tag_month_day!BH581="","",_tag_month_day!BH581/100)</f>
        <v/>
      </c>
      <c r="FX591" s="449" t="str">
        <f>IF(_tag_month_day!BI581="","",_tag_month_day!BI581/100)</f>
        <v/>
      </c>
      <c r="FY591" s="449" t="str">
        <f>IF(_tag_month_day!BJ581="","",_tag_month_day!BJ581/100)</f>
        <v/>
      </c>
      <c r="FZ591" s="468" t="str">
        <f>IF(_tag_month_day!BK581="","",_tag_month_day!BK581/100)</f>
        <v/>
      </c>
      <c r="GA591" s="449" t="str">
        <f>IF(_tag_month_day!BL581="","",_tag_month_day!BL581/100)</f>
        <v/>
      </c>
      <c r="GB591" s="467" t="str">
        <f>IF(_tag_month_day!BM581="","",_tag_month_day!BM581/100)</f>
        <v/>
      </c>
      <c r="GC591" s="431" t="str">
        <f>IF(_tag_month_day!BN581="","",_tag_month_day!BN581/100)</f>
        <v/>
      </c>
      <c r="GD591" s="431" t="str">
        <f>IF(_tag_month_day!BO581="","",_tag_month_day!BO581/100)</f>
        <v/>
      </c>
      <c r="GE591" s="431" t="str">
        <f>IF(_tag_month_day!BP581="","",_tag_month_day!BP581/100)</f>
        <v/>
      </c>
      <c r="GF591" s="431" t="str">
        <f>IF(_tag_month_day!BQ581="","",_tag_month_day!BQ581/100)</f>
        <v/>
      </c>
      <c r="GG591" s="431" t="str">
        <f>IF(_tag_month_day!BR581="","",_tag_month_day!BR581/100)</f>
        <v/>
      </c>
      <c r="GH591" s="431" t="str">
        <f>IF(_tag_month_day!BS581="","",_tag_month_day!BS581/100)</f>
        <v/>
      </c>
      <c r="GI591" s="467" t="str">
        <f>IF(_tag_month_day!BT581="","",_tag_month_day!BT581/100)</f>
        <v/>
      </c>
      <c r="GJ591" s="469" t="str">
        <f>IF(_tag_month_day!BU581="","",_tag_month_day!BU581/100)</f>
        <v/>
      </c>
      <c r="GK591" s="470">
        <f>GK590</f>
        <v>0.070000000000000007</v>
      </c>
      <c r="GL591" s="470">
        <f>GL590</f>
        <v>0.029999999999999999</v>
      </c>
      <c r="GM591" s="471" t="str">
        <f>IF(_tag_month_day!BX581="","",_tag_month_day!BX581/100)</f>
        <v/>
      </c>
      <c r="GN591" s="470">
        <f>GN590</f>
        <v>0.070000000000000007</v>
      </c>
      <c r="GO591" s="470">
        <f>GO590</f>
        <v>0.029999999999999999</v>
      </c>
      <c r="GP591" s="470">
        <f>GP590</f>
        <v>0.089999999999999997</v>
      </c>
      <c r="GQ591" s="470">
        <f>GQ590</f>
        <v>0.029999999999999999</v>
      </c>
      <c r="GR591" s="471" t="str">
        <f>IF(_tag_month_day!CA581="","",_tag_month_day!CA581/100)</f>
        <v/>
      </c>
      <c r="GS591" s="472">
        <f>GS590</f>
        <v>0.95299999999999996</v>
      </c>
      <c r="GT591" s="472">
        <f>GT590</f>
        <v>0.55000000000000004</v>
      </c>
      <c r="GU591" s="472">
        <f>GU590</f>
        <v>0.55000000000000004</v>
      </c>
      <c r="GV591" s="472">
        <f>GV590</f>
        <v>0.55000000000000004</v>
      </c>
      <c r="GW591" s="472">
        <f>GW590</f>
        <v>0.5</v>
      </c>
      <c r="GX591" s="472">
        <f>GX590</f>
        <v>0.93500000000000005</v>
      </c>
      <c r="GY591" s="472">
        <f>GY590</f>
        <v>0.14999999999999999</v>
      </c>
      <c r="GZ591" s="472">
        <f>GZ590</f>
        <v>1</v>
      </c>
      <c r="HA591" s="474">
        <f>HA590</f>
        <v>0.047</v>
      </c>
      <c r="HB591" s="474">
        <f>HB590</f>
        <v>0.45000000000000001</v>
      </c>
      <c r="HC591" s="474">
        <f>HC590</f>
        <v>0.45000000000000001</v>
      </c>
      <c r="HD591" s="474">
        <f>HD590</f>
        <v>0.45000000000000001</v>
      </c>
      <c r="HE591" s="474">
        <f>HE590</f>
        <v>0.5</v>
      </c>
      <c r="HF591" s="474">
        <f>HF590</f>
        <v>0.065000000000000002</v>
      </c>
      <c r="HG591" s="474">
        <f>HG590</f>
        <v>0.84999999999999998</v>
      </c>
      <c r="HH591" s="474">
        <f>HH590</f>
        <v>0</v>
      </c>
      <c r="HI591" s="10">
        <f>IF(BZ591&lt;&gt;"",CK591-BV591,0)</f>
        <v>0</v>
      </c>
      <c r="HJ591" s="10" t="e">
        <f>IF(AJ591&gt;0,AH591-AJ591,0)</f>
        <v>#VALUE!</v>
      </c>
      <c r="HK591" s="466">
        <f>HK590</f>
        <v>0.84999999999999998</v>
      </c>
      <c r="HL591" s="424">
        <f>HL590</f>
        <v>550000</v>
      </c>
      <c r="HM591" s="424">
        <f>HM590</f>
        <v>480000</v>
      </c>
      <c r="HN591" s="465" t="e">
        <f>(DJ591*EZ591+DK591*FH591+DL591*FM591+DM591*FR591+DN591*FW591+DO591*GB591+DS591*GI591+DP591*GM591+DR591*GR591)*1000*2</f>
        <v>#VALUE!</v>
      </c>
      <c r="HO591" s="465" t="e">
        <f>HN591*HK591*$HO$2/HL591*1000000</f>
        <v>#VALUE!</v>
      </c>
      <c r="HP591" s="465" t="e">
        <f>HN591*HK591*$HP$2/HM591*1000000</f>
        <v>#VALUE!</v>
      </c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</row>
    <row customFormat="1" r="592" s="0">
      <c r="A592" s="420">
        <v>581</v>
      </c>
      <c r="B592" s="421">
        <f ca="1">IF(D592=D591,B591,IF(D592="夜班",B591+1,B591))</f>
        <v>43610</v>
      </c>
      <c r="C592" s="422">
        <f>C591</f>
        <v>0.041666666666666699</v>
      </c>
      <c r="D592" s="10" t="str">
        <f ca="1">IF(HOUR(G592)&lt;8,"夜班",IF(HOUR(G592)&lt;16,"白班",IF(HOUR(G592)&lt;24,"中班",0)))</f>
        <v>夜班</v>
      </c>
      <c r="E592" s="10" t="e">
        <f ca="1">IF(F592=1,"甲",IF(F592=2,"乙",IF(F592=3,"丙",IF(F592=4,"丁",""))))</f>
        <v>#REF!</v>
      </c>
      <c r="F592" s="10" t="e">
        <f ca="1">SUMPRODUCT((成本日报!$A$3:$A$95=计划!B592)*(成本日报!$B$3:$B$95=计划!$D592),成本日报!$C$3:$C$95)</f>
        <v>#REF!</v>
      </c>
      <c r="G592" s="423">
        <f ca="1">G591+C591</f>
        <v>43610.16666666526</v>
      </c>
      <c r="H592" s="423">
        <f ca="1">$G592+$C592/60*10+$C592*0</f>
        <v>43610.173611109705</v>
      </c>
      <c r="I592" s="423">
        <f ca="1">$G592+$C592/60*18+$C592*0</f>
        <v>43610.179166665257</v>
      </c>
      <c r="J592" s="423">
        <f ca="1">$G592+$C592/60*0+$C592*1</f>
        <v>43610.208333331924</v>
      </c>
      <c r="K592" s="423">
        <f ca="1">$G592+$C592/60*30+$C592*2</f>
        <v>43610.270833331931</v>
      </c>
      <c r="L592" s="423">
        <f ca="1">$G592+$C592/60*0+$C592*3</f>
        <v>43610.29166666526</v>
      </c>
      <c r="M592" s="424" t="str">
        <f>IF(_tag_month_day!A582="","",_tag_month_day!A582)</f>
        <v/>
      </c>
      <c r="N592" s="424" t="str">
        <f>IF(_tag_month_day!B582="","",_tag_month_day!B582)</f>
        <v/>
      </c>
      <c r="O592" s="425" t="e">
        <f>IF(M592+N592=0,"",M592+N592)</f>
        <v>#VALUE!</v>
      </c>
      <c r="P592" s="424" t="str">
        <f>IF(_tag_month_day!C582="","",_tag_month_day!C582)</f>
        <v/>
      </c>
      <c r="Q592" s="424" t="str">
        <f>IF(_tag_month_day!D582="","",_tag_month_day!D582)</f>
        <v/>
      </c>
      <c r="R592" s="426" t="str">
        <f>IF(_tag_month_day!CB582="","",_tag_month_day!CB582/100)</f>
        <v/>
      </c>
      <c r="S592" s="427" t="str">
        <f>IF(_tag_month_day!E582="","",_tag_month_day!E582)</f>
        <v/>
      </c>
      <c r="T592" s="427" t="str">
        <f>IF(_tag_month_day!F582="","",_tag_month_day!F582)</f>
        <v/>
      </c>
      <c r="U592" s="428" t="e">
        <f>S592+T592</f>
        <v>#VALUE!</v>
      </c>
      <c r="V592" s="429" t="e">
        <f>U592/AJ592</f>
        <v>#VALUE!</v>
      </c>
      <c r="W592" s="430" t="str">
        <f>IF(_jhy_month_day!A582="","",_jhy_month_day!A582)</f>
        <v/>
      </c>
      <c r="X592" s="431" t="str">
        <f>IF(_jhy_month_day!B582="","",_jhy_month_day!B582/100)</f>
        <v/>
      </c>
      <c r="Y592" s="431" t="str">
        <f>IF(_jhy_month_day!C582="","",_jhy_month_day!C582/100)</f>
        <v/>
      </c>
      <c r="Z592" s="432">
        <f>Z588+1</f>
        <v>146</v>
      </c>
      <c r="AA592" s="433" t="str">
        <f>IF(_tag_month_day!G582="","",_tag_month_day!G582/100)</f>
        <v/>
      </c>
      <c r="AB592" s="433" t="str">
        <f>IF(_tag_month_day!H582="","",_tag_month_day!H582/100)</f>
        <v/>
      </c>
      <c r="AC592" s="434">
        <f>IF(X592="",AC591,BK592*($AV591*X592+$AW591*FD591+$AX591*FI591+$AY591*FN591+$AZ591*FS591+$BA591*FX591+$BG591*GE591)/(AV591*Y592+AX591*FK591+AW591*FF591+AY591*FP591+AZ591*FU591+BA591*FZ591+BG591*GG591+BB591*GK591+BC591*GN591+BD591*GP591))</f>
        <v>1.59963432013121</v>
      </c>
      <c r="AD592" s="435" t="str">
        <f>IF(AC592=AC591,"",AC592-AC591)</f>
        <v/>
      </c>
      <c r="AE592" s="436" t="str">
        <f>IF(1-AF592=0,"",(1-AF592))</f>
        <v/>
      </c>
      <c r="AF592" s="437">
        <v>1</v>
      </c>
      <c r="AG592" s="10" t="str">
        <f>AG591</f>
        <v>9A3</v>
      </c>
      <c r="AH592" s="438" t="str">
        <f>AH591</f>
        <v/>
      </c>
      <c r="AI592" s="424"/>
      <c r="AJ592" s="10" t="str">
        <f>IF(_tag_month_day!I582="","",_tag_month_day!I582)</f>
        <v/>
      </c>
      <c r="AK592" s="440"/>
      <c r="AL592" s="440"/>
      <c r="AM592" s="440"/>
      <c r="AN592" s="441">
        <f>AN591</f>
        <v>2</v>
      </c>
      <c r="AO592" s="441">
        <f>AO591</f>
        <v>8</v>
      </c>
      <c r="AP592" s="442" t="e">
        <f>(IF(AN592=0,AS591,AS591*(1+AO592/AN592)/(AR592+AO592/AN592)))+AT592</f>
        <v>#VALUE!</v>
      </c>
      <c r="AQ592" s="443" t="str">
        <f>IF(_tag_month_day!J582="","",_tag_month_day!J582/100)</f>
        <v/>
      </c>
      <c r="AR592" s="444">
        <f>AR591</f>
        <v>1.3</v>
      </c>
      <c r="AS592" s="445" t="e">
        <f>AQ592*(AN592*AR592+AO592)/(AN592+AO592)</f>
        <v>#VALUE!</v>
      </c>
      <c r="AT592" s="445" t="e">
        <f>(SUM(BE592:BF592)-SUM(BE591:BF591))*0.05</f>
        <v>#VALUE!</v>
      </c>
      <c r="AU592" s="446" t="str">
        <f>IF(_tag_month_day!CC582="","",IF(_tag_month_day!CC582&gt;0,_tag_month_day!CD582,_tag_month_day!CE582))</f>
        <v/>
      </c>
      <c r="AV592" s="447" t="str">
        <f>IF(_tag_month_day!L582="","",_tag_month_day!L582/100)</f>
        <v/>
      </c>
      <c r="AW592" s="431">
        <f>AW591</f>
        <v>0</v>
      </c>
      <c r="AX592" s="431">
        <f>AX591</f>
        <v>0</v>
      </c>
      <c r="AY592" s="431" t="str">
        <f>IF(_tag_month_day!M582="","",_tag_month_day!M582/100)</f>
        <v/>
      </c>
      <c r="AZ592" s="431" t="str">
        <f>IF(_tag_month_day!N582="","",_tag_month_day!N582/100)</f>
        <v/>
      </c>
      <c r="BA592" s="431" t="str">
        <f>IF(_tag_month_day!O582="","",_tag_month_day!O582/100)</f>
        <v/>
      </c>
      <c r="BB592" s="448" t="str">
        <f>IF(_tag_month_day!P582="","",_tag_month_day!P582/100)</f>
        <v/>
      </c>
      <c r="BC592" s="448">
        <f>BC591</f>
        <v>0</v>
      </c>
      <c r="BD592" s="448" t="str">
        <f>IF(_tag_month_day!Q582="","",_tag_month_day!Q582/100)</f>
        <v/>
      </c>
      <c r="BE592" s="449" t="str">
        <f>IF(_tag_month_day!R582="","",_tag_month_day!R582/100)</f>
        <v/>
      </c>
      <c r="BF592" s="388" t="e">
        <f>(AU592*(100+BE592*100))/(AJ592-AU592)/100</f>
        <v>#VALUE!</v>
      </c>
      <c r="BG592" s="450" t="e">
        <f>BE592+BF592</f>
        <v>#VALUE!</v>
      </c>
      <c r="BH592" s="451" t="e">
        <f>SUM(AV592:BF592)</f>
        <v>#VALUE!</v>
      </c>
      <c r="BI592" s="452" t="e">
        <f>IF(CX592=0,BI591,(DK592*查询!$R$5+DL592*查询!$Q$5+DM592*查询!$N$5+DN592*查询!$O$5+DO592*查询!$P$5)*AF592/CX592)</f>
        <v>#VALUE!</v>
      </c>
      <c r="BJ592" s="452" t="e">
        <f>IF(CX592=0,BJ591,(DP592*查询!$S$5+DQ592*查询!$T$5+DR592*查询!$U$5)*AF592/CX592)</f>
        <v>#VALUE!</v>
      </c>
      <c r="BK592" s="452">
        <f>BK591</f>
        <v>1</v>
      </c>
      <c r="BL592" s="453" t="e">
        <f>SUMPRODUCT((AV592:BA592)*(GS592:GX592))/((GS592:GX592)+SUM(BB592:BD592)*GY592+BG592*GZ592)</f>
        <v>#VALUE!</v>
      </c>
      <c r="BM592" s="453" t="e">
        <f>BK592*($AV592*FB592+$AW592*FD592+$AX592*FI592+$AY592*FN592+$AZ592*FS592+$BA592*FX592+$BG592*GE592)/(AV592*EY592+AX592*FK592+AW592*FF592+AY592*FP592+AZ592*FU592+BA592*FZ592+BG592*GG592+BB592*GK592+BC592*GN592+BD592*GP592)</f>
        <v>#VALUE!</v>
      </c>
      <c r="BN592" s="453" t="e">
        <f>($AV592*FC592+$AX592*FJ592+$AW592*FE592+$AY592*FO592+$AZ592*FT592+$BA592*FY592+$BG592*GF592)/($AV592*FA592+BG592*GH592+BB592*GL592+BC592*GO592+BD592*GQ592+BA592*GA592)</f>
        <v>#VALUE!</v>
      </c>
      <c r="BO592" s="454" t="e">
        <f>SUMPRODUCT(AV592:BA592*GS592:GX592)/(GS592:GX592+(BB592+BC592+BD592)*GY592+BG592)</f>
        <v>#VALUE!</v>
      </c>
      <c r="BP592" s="454" t="e">
        <f>SUMPRODUCT(AV592:BA592*GS592:GX592)/(GS592:GX592+(BB592+BC592+BD592)*GY592+BG592)</f>
        <v>#VALUE!</v>
      </c>
      <c r="BQ592" s="454" t="e">
        <f>SUMPRODUCT(AV592:BA592*GS592:GX592)/(GS592:GX592+(BB592+BC592+BD592)*GY592+BG592)</f>
        <v>#VALUE!</v>
      </c>
      <c r="BR592" s="453" t="str">
        <f>IF(_tag_month_day!T582="","",_tag_month_day!T582)</f>
        <v/>
      </c>
      <c r="BS592" s="453" t="str">
        <f>IF(_tag_month_day!U582="","",_tag_month_day!U582)</f>
        <v/>
      </c>
      <c r="BT592" s="455" t="str">
        <f>IF(CK592="","",IF((CK592&gt;=BV592-0.12)*(CK592&lt;=BV592+0.12),"合格","不合格"))</f>
        <v/>
      </c>
      <c r="BU592" s="456" t="str">
        <f>IF(_tag_month_day!V582="","",_tag_month_day!V582)</f>
        <v/>
      </c>
      <c r="BV592" s="457" t="str">
        <f>IF(_tag_month_day!W582="","",_tag_month_day!W582)</f>
        <v/>
      </c>
      <c r="BW592" s="458" t="str">
        <f>IF(_tag_month_day!X582="","",_tag_month_day!X582)</f>
        <v/>
      </c>
      <c r="BX592" s="458" t="str">
        <f>IF(_tag_month_day!Y582="","",_tag_month_day!Y582)</f>
        <v/>
      </c>
      <c r="BY592" s="459">
        <f ca="1">L592</f>
        <v>43610.29166666526</v>
      </c>
      <c r="BZ592" s="460"/>
      <c r="CA592" s="4"/>
      <c r="CB592" s="424" t="str">
        <f>IF(_tag_month_day!Z582="","",_tag_month_day!Z582)</f>
        <v/>
      </c>
      <c r="CC592" s="424" t="str">
        <f>IF(_tag_month_day!AA582="","",_tag_month_day!AA582)</f>
        <v/>
      </c>
      <c r="CD592" s="424" t="str">
        <f>IF(_tag_month_day!AB582="","",_tag_month_day!AB582)</f>
        <v/>
      </c>
      <c r="CE592" s="424" t="str">
        <f>IF(_tag_month_day!AC582="","",_tag_month_day!AC582)</f>
        <v/>
      </c>
      <c r="CF592" s="424" t="str">
        <f>IF(_tag_month_day!AD582="","",_tag_month_day!AD582)</f>
        <v/>
      </c>
      <c r="CG592" s="424" t="str">
        <f>IF(_tag_month_day!AE582="","",_tag_month_day!AE582)</f>
        <v/>
      </c>
      <c r="CH592" s="424" t="str">
        <f>IF(_tag_month_day!AF582="","",_tag_month_day!AF582)</f>
        <v/>
      </c>
      <c r="CI592" s="424" t="str">
        <f>IF(_tag_month_day!AG582="","",_tag_month_day!AG582)</f>
        <v/>
      </c>
      <c r="CJ592" s="424" t="str">
        <f>IF(_tag_month_day!AH582="","",_tag_month_day!AH582)</f>
        <v/>
      </c>
      <c r="CK592" s="424" t="str">
        <f>IF(_tag_month_day!AI582="","",_tag_month_day!AI582)</f>
        <v/>
      </c>
      <c r="CL592" s="4" t="str">
        <f>IF(_tag_month_day!AJ582="","",_tag_month_day!AJ582)</f>
        <v/>
      </c>
      <c r="CM592" s="4" t="str">
        <f>IF(_tag_month_day!AK582="","",_tag_month_day!AK582)</f>
        <v/>
      </c>
      <c r="CN592" s="4" t="str">
        <f>IF(_tag_month_day!AL582="","",_tag_month_day!AL582)</f>
        <v/>
      </c>
      <c r="CO592" s="4" t="str">
        <f>IF(_tag_month_day!AM582="","",_tag_month_day!AM582)</f>
        <v/>
      </c>
      <c r="CP592" s="4" t="str">
        <f>IF(_tag_month_day!AN582="","",_tag_month_day!AN582)</f>
        <v/>
      </c>
      <c r="CQ592" s="4" t="str">
        <f>IF(_tag_month_day!AO582="","",_tag_month_day!AO582)</f>
        <v/>
      </c>
      <c r="CR592" s="462" t="str">
        <f>IF(_tag_month_day!AP582="","",_tag_month_day!AP582)</f>
        <v/>
      </c>
      <c r="CS592" s="463" t="str">
        <f>IF(_tag_month_day!AQ582="","",_tag_month_day!AQ582)</f>
        <v/>
      </c>
      <c r="CT592" s="4" t="str">
        <f>IF(_tag_month_day!AR582="","",_tag_month_day!AR582)</f>
        <v/>
      </c>
      <c r="CU592" s="464" t="e">
        <f>DU592/AJ592</f>
        <v>#VALUE!</v>
      </c>
      <c r="CV592" s="451" t="e">
        <f>BG592/BH592</f>
        <v>#VALUE!</v>
      </c>
      <c r="CW592" s="465" t="e">
        <f>AJ592*(1-CV592)*CU592*AF592</f>
        <v>#VALUE!</v>
      </c>
      <c r="CX592" s="465" t="e">
        <f>CW592*94%</f>
        <v>#VALUE!</v>
      </c>
      <c r="CY592" s="466" t="e">
        <f>IF(CX592=0,0,DS592/(DS592+CX592))</f>
        <v>#VALUE!</v>
      </c>
      <c r="CZ592" s="465" t="e">
        <f>$AJ592*EF592</f>
        <v>#VALUE!</v>
      </c>
      <c r="DA592" s="465" t="e">
        <f>$AJ592*EG592</f>
        <v>#VALUE!</v>
      </c>
      <c r="DB592" s="465" t="e">
        <f>$AJ592*EH592</f>
        <v>#VALUE!</v>
      </c>
      <c r="DC592" s="465" t="e">
        <f>$AJ592*EI592</f>
        <v>#VALUE!</v>
      </c>
      <c r="DD592" s="465" t="e">
        <f>$AJ592*EJ592</f>
        <v>#VALUE!</v>
      </c>
      <c r="DE592" s="465" t="e">
        <f>$AJ592*EK592</f>
        <v>#VALUE!</v>
      </c>
      <c r="DF592" s="465" t="e">
        <f>$AJ592*EL592</f>
        <v>#VALUE!</v>
      </c>
      <c r="DG592" s="465" t="e">
        <f>$AJ592*EM592</f>
        <v>#VALUE!</v>
      </c>
      <c r="DH592" s="465" t="e">
        <f>$AJ592*EN592</f>
        <v>#VALUE!</v>
      </c>
      <c r="DI592" s="465" t="e">
        <f>$AJ592*EO592</f>
        <v>#VALUE!</v>
      </c>
      <c r="DJ592" s="465" t="e">
        <f>CZ592*(1-EP592)</f>
        <v>#VALUE!</v>
      </c>
      <c r="DK592" s="465" t="e">
        <f>DA592*(1-ER592)</f>
        <v>#VALUE!</v>
      </c>
      <c r="DL592" s="465" t="e">
        <f>DB592*(1-EQ592)</f>
        <v>#VALUE!</v>
      </c>
      <c r="DM592" s="465" t="e">
        <f>DC592*(1-ES592)</f>
        <v>#VALUE!</v>
      </c>
      <c r="DN592" s="465" t="e">
        <f>DD592*(1-ET592)</f>
        <v>#VALUE!</v>
      </c>
      <c r="DO592" s="465" t="e">
        <f>DE592</f>
        <v>#VALUE!</v>
      </c>
      <c r="DP592" s="465" t="e">
        <f>DF592*(1-EU592)</f>
        <v>#VALUE!</v>
      </c>
      <c r="DQ592" s="465" t="e">
        <f>DG592*(1-EV592)</f>
        <v>#VALUE!</v>
      </c>
      <c r="DR592" s="465" t="e">
        <f>DH592*(1-EW592)</f>
        <v>#VALUE!</v>
      </c>
      <c r="DS592" s="465" t="e">
        <f>DI592</f>
        <v>#VALUE!</v>
      </c>
      <c r="DT592" s="465" t="e">
        <f>SUM(DJ592:DS592)</f>
        <v>#VALUE!</v>
      </c>
      <c r="DU592" s="465" t="e">
        <f>(GS592:GX592)+(DP592+DQ592+DR592)*GY592+DS592</f>
        <v>#VALUE!</v>
      </c>
      <c r="DV592" s="451" t="e">
        <f>AV592/$BH592/(1-EP592)</f>
        <v>#VALUE!</v>
      </c>
      <c r="DW592" s="451" t="e">
        <f>AW592/$BH592/(1-ER592)</f>
        <v>#VALUE!</v>
      </c>
      <c r="DX592" s="451" t="e">
        <f>AX592/$BH592/(1-EQ592)</f>
        <v>#VALUE!</v>
      </c>
      <c r="DY592" s="451" t="e">
        <f>AY592/$BH592/(1-ES592)</f>
        <v>#VALUE!</v>
      </c>
      <c r="DZ592" s="451" t="e">
        <f>AZ592/$BH592/(1-ET592)</f>
        <v>#VALUE!</v>
      </c>
      <c r="EA592" s="451" t="e">
        <f>BA592/$BH592/(1-AX592)</f>
        <v>#VALUE!</v>
      </c>
      <c r="EB592" s="451" t="e">
        <f>BB592/$BH592/(1-EU592)</f>
        <v>#VALUE!</v>
      </c>
      <c r="EC592" s="451" t="e">
        <f>BC592/$BH592/(1-EV592)</f>
        <v>#VALUE!</v>
      </c>
      <c r="ED592" s="451" t="e">
        <f>BD592/$BH592/(1-EW592)</f>
        <v>#VALUE!</v>
      </c>
      <c r="EE592" s="451" t="e">
        <f>BG592/BH592</f>
        <v>#VALUE!</v>
      </c>
      <c r="EF592" s="451" t="e">
        <f>DV592/SUM($DV592:$EE592)</f>
        <v>#VALUE!</v>
      </c>
      <c r="EG592" s="451" t="e">
        <f>DW592/SUM($DV592:$EE592)</f>
        <v>#VALUE!</v>
      </c>
      <c r="EH592" s="451" t="e">
        <f>DX592/SUM($DV592:$EE592)</f>
        <v>#VALUE!</v>
      </c>
      <c r="EI592" s="451" t="e">
        <f>DY592/SUM($DV592:$EE592)</f>
        <v>#VALUE!</v>
      </c>
      <c r="EJ592" s="451" t="e">
        <f>DZ592/SUM($DV592:$EE592)</f>
        <v>#VALUE!</v>
      </c>
      <c r="EK592" s="451" t="e">
        <f>EA592/SUM($DV592:$EE592)</f>
        <v>#VALUE!</v>
      </c>
      <c r="EL592" s="451" t="e">
        <f>EB592/SUM($DV592:$EE592)</f>
        <v>#VALUE!</v>
      </c>
      <c r="EM592" s="451" t="e">
        <f>EC592/SUM($DV592:$EE592)</f>
        <v>#VALUE!</v>
      </c>
      <c r="EN592" s="451" t="e">
        <f>ED592/SUM($DV592:$EE592)</f>
        <v>#VALUE!</v>
      </c>
      <c r="EO592" s="451" t="e">
        <f>EE592/SUM($DV592:$EE592)</f>
        <v>#VALUE!</v>
      </c>
      <c r="EP592" s="450">
        <f>EP591</f>
        <v>0.080000000000000002</v>
      </c>
      <c r="EQ592" s="450">
        <f>EQ591</f>
        <v>0.014999999999999999</v>
      </c>
      <c r="ER592" s="450">
        <f>ER591</f>
        <v>0.014999999999999999</v>
      </c>
      <c r="ES592" s="450">
        <f>ES591</f>
        <v>0.014999999999999999</v>
      </c>
      <c r="ET592" s="450">
        <f>ET591</f>
        <v>0.014999999999999999</v>
      </c>
      <c r="EU592" s="450">
        <f>EU591</f>
        <v>0.089999999999999997</v>
      </c>
      <c r="EV592" s="450">
        <f>EV591</f>
        <v>0.089999999999999997</v>
      </c>
      <c r="EW592" s="450">
        <f>EW591</f>
        <v>0.089999999999999997</v>
      </c>
      <c r="EX592" s="431" t="str">
        <f>IF(_tag_month_day!AS582="","",_tag_month_day!AS582/100)</f>
        <v/>
      </c>
      <c r="EY592" s="431" t="str">
        <f>IF(_tag_month_day!AT582="","",_tag_month_day!AT582/100)</f>
        <v/>
      </c>
      <c r="EZ592" s="431" t="str">
        <f>IF(_tag_month_day!AU582="","",_tag_month_day!AU582/100)</f>
        <v/>
      </c>
      <c r="FA592" s="431" t="str">
        <f>IF(_tag_month_day!AV582="","",_tag_month_day!AV582/100)</f>
        <v/>
      </c>
      <c r="FB592" s="431" t="str">
        <f>IF(_tag_month_day!AW582="","",_tag_month_day!AW582/100)</f>
        <v/>
      </c>
      <c r="FC592" s="431" t="str">
        <f>IF(_tag_month_day!AX582="","",_tag_month_day!AX582/100)</f>
        <v/>
      </c>
      <c r="FD592" s="449" t="str">
        <f>IF(_tag_month_day!AY582="","",_tag_month_day!AY582/100)</f>
        <v/>
      </c>
      <c r="FE592" s="449" t="str">
        <f>IF(_tag_month_day!AZ582="","",_tag_month_day!AZ582/100)</f>
        <v/>
      </c>
      <c r="FF592" s="449" t="str">
        <f>IF(_tag_month_day!BA582="","",_tag_month_day!BA582/100)</f>
        <v/>
      </c>
      <c r="FG592" s="449" t="str">
        <f>IF(_tag_month_day!BB582="","",_tag_month_day!BB582/100)</f>
        <v/>
      </c>
      <c r="FH592" s="467" t="str">
        <f>IF(_tag_month_day!BC582="","",_tag_month_day!BC582/100)</f>
        <v/>
      </c>
      <c r="FI592" s="449">
        <f>FI591</f>
        <v>0.40999999999999998</v>
      </c>
      <c r="FJ592" s="449">
        <f>FJ591</f>
        <v>0.11</v>
      </c>
      <c r="FK592" s="449">
        <f>FK591</f>
        <v>0.014999999999999999</v>
      </c>
      <c r="FL592" s="449">
        <f>FL591</f>
        <v>0</v>
      </c>
      <c r="FM592" s="467">
        <f>FM591</f>
        <v>0.0001</v>
      </c>
      <c r="FN592" s="449">
        <f>FN591</f>
        <v>0.32000000000000001</v>
      </c>
      <c r="FO592" s="449">
        <f>FO591</f>
        <v>0.20000000000000001</v>
      </c>
      <c r="FP592" s="449">
        <f>FP591</f>
        <v>0.01</v>
      </c>
      <c r="FQ592" s="449">
        <f>FQ591</f>
        <v>0</v>
      </c>
      <c r="FR592" s="467">
        <f>FR591</f>
        <v>0.0001</v>
      </c>
      <c r="FS592" s="449" t="str">
        <f>IF(_tag_month_day!BD582="","",_tag_month_day!BD582/100)</f>
        <v/>
      </c>
      <c r="FT592" s="449" t="str">
        <f>IF(_tag_month_day!BE582="","",_tag_month_day!BE582/100)</f>
        <v/>
      </c>
      <c r="FU592" s="449" t="str">
        <f>IF(_tag_month_day!BF582="","",_tag_month_day!BF582/100)</f>
        <v/>
      </c>
      <c r="FV592" s="449" t="str">
        <f>IF(_tag_month_day!BG582="","",_tag_month_day!BG582/100)</f>
        <v/>
      </c>
      <c r="FW592" s="467" t="str">
        <f>IF(_tag_month_day!BH582="","",_tag_month_day!BH582/100)</f>
        <v/>
      </c>
      <c r="FX592" s="449" t="str">
        <f>IF(_tag_month_day!BI582="","",_tag_month_day!BI582/100)</f>
        <v/>
      </c>
      <c r="FY592" s="449" t="str">
        <f>IF(_tag_month_day!BJ582="","",_tag_month_day!BJ582/100)</f>
        <v/>
      </c>
      <c r="FZ592" s="468" t="str">
        <f>IF(_tag_month_day!BK582="","",_tag_month_day!BK582/100)</f>
        <v/>
      </c>
      <c r="GA592" s="449" t="str">
        <f>IF(_tag_month_day!BL582="","",_tag_month_day!BL582/100)</f>
        <v/>
      </c>
      <c r="GB592" s="467" t="str">
        <f>IF(_tag_month_day!BM582="","",_tag_month_day!BM582/100)</f>
        <v/>
      </c>
      <c r="GC592" s="431" t="str">
        <f>IF(_tag_month_day!BN582="","",_tag_month_day!BN582/100)</f>
        <v/>
      </c>
      <c r="GD592" s="431" t="str">
        <f>IF(_tag_month_day!BO582="","",_tag_month_day!BO582/100)</f>
        <v/>
      </c>
      <c r="GE592" s="431" t="str">
        <f>IF(_tag_month_day!BP582="","",_tag_month_day!BP582/100)</f>
        <v/>
      </c>
      <c r="GF592" s="431" t="str">
        <f>IF(_tag_month_day!BQ582="","",_tag_month_day!BQ582/100)</f>
        <v/>
      </c>
      <c r="GG592" s="431" t="str">
        <f>IF(_tag_month_day!BR582="","",_tag_month_day!BR582/100)</f>
        <v/>
      </c>
      <c r="GH592" s="431" t="str">
        <f>IF(_tag_month_day!BS582="","",_tag_month_day!BS582/100)</f>
        <v/>
      </c>
      <c r="GI592" s="467" t="str">
        <f>IF(_tag_month_day!BT582="","",_tag_month_day!BT582/100)</f>
        <v/>
      </c>
      <c r="GJ592" s="469" t="str">
        <f>IF(_tag_month_day!BU582="","",_tag_month_day!BU582/100)</f>
        <v/>
      </c>
      <c r="GK592" s="470">
        <f>GK591</f>
        <v>0.070000000000000007</v>
      </c>
      <c r="GL592" s="470">
        <f>GL591</f>
        <v>0.029999999999999999</v>
      </c>
      <c r="GM592" s="471" t="str">
        <f>IF(_tag_month_day!BX582="","",_tag_month_day!BX582/100)</f>
        <v/>
      </c>
      <c r="GN592" s="470">
        <f>GN591</f>
        <v>0.070000000000000007</v>
      </c>
      <c r="GO592" s="470">
        <f>GO591</f>
        <v>0.029999999999999999</v>
      </c>
      <c r="GP592" s="470">
        <f>GP591</f>
        <v>0.089999999999999997</v>
      </c>
      <c r="GQ592" s="470">
        <f>GQ591</f>
        <v>0.029999999999999999</v>
      </c>
      <c r="GR592" s="471" t="str">
        <f>IF(_tag_month_day!CA582="","",_tag_month_day!CA582/100)</f>
        <v/>
      </c>
      <c r="GS592" s="472">
        <f>GS591</f>
        <v>0.95299999999999996</v>
      </c>
      <c r="GT592" s="472">
        <f>GT591</f>
        <v>0.55000000000000004</v>
      </c>
      <c r="GU592" s="472">
        <f>GU591</f>
        <v>0.55000000000000004</v>
      </c>
      <c r="GV592" s="472">
        <f>GV591</f>
        <v>0.55000000000000004</v>
      </c>
      <c r="GW592" s="472">
        <f>GW591</f>
        <v>0.5</v>
      </c>
      <c r="GX592" s="472">
        <f>GX591</f>
        <v>0.93500000000000005</v>
      </c>
      <c r="GY592" s="472">
        <f>GY591</f>
        <v>0.14999999999999999</v>
      </c>
      <c r="GZ592" s="472">
        <f>GZ591</f>
        <v>1</v>
      </c>
      <c r="HA592" s="474">
        <f>HA591</f>
        <v>0.047</v>
      </c>
      <c r="HB592" s="474">
        <f>HB591</f>
        <v>0.45000000000000001</v>
      </c>
      <c r="HC592" s="474">
        <f>HC591</f>
        <v>0.45000000000000001</v>
      </c>
      <c r="HD592" s="474">
        <f>HD591</f>
        <v>0.45000000000000001</v>
      </c>
      <c r="HE592" s="474">
        <f>HE591</f>
        <v>0.5</v>
      </c>
      <c r="HF592" s="474">
        <f>HF591</f>
        <v>0.065000000000000002</v>
      </c>
      <c r="HG592" s="474">
        <f>HG591</f>
        <v>0.84999999999999998</v>
      </c>
      <c r="HH592" s="474">
        <f>HH591</f>
        <v>0</v>
      </c>
      <c r="HI592" s="10">
        <f>IF(BZ592&lt;&gt;"",CK592-BV592,0)</f>
        <v>0</v>
      </c>
      <c r="HJ592" s="10" t="e">
        <f>IF(AJ592&gt;0,AH592-AJ592,0)</f>
        <v>#VALUE!</v>
      </c>
      <c r="HK592" s="466">
        <f>HK591</f>
        <v>0.84999999999999998</v>
      </c>
      <c r="HL592" s="424">
        <f>HL591</f>
        <v>550000</v>
      </c>
      <c r="HM592" s="424">
        <f>HM591</f>
        <v>480000</v>
      </c>
      <c r="HN592" s="465" t="e">
        <f>(DJ592*EZ592+DK592*FH592+DL592*FM592+DM592*FR592+DN592*FW592+DO592*GB592+DS592*GI592+DP592*GM592+DR592*GR592)*1000*2</f>
        <v>#VALUE!</v>
      </c>
      <c r="HO592" s="465" t="e">
        <f>HN592*HK592*$HO$2/HL592*1000000</f>
        <v>#VALUE!</v>
      </c>
      <c r="HP592" s="465" t="e">
        <f>HN592*HK592*$HP$2/HM592*1000000</f>
        <v>#VALUE!</v>
      </c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</row>
    <row customFormat="1" r="593" s="0">
      <c r="A593" s="420">
        <v>582</v>
      </c>
      <c r="B593" s="421">
        <f ca="1">IF(D593=D592,B592,IF(D593="夜班",B592+1,B592))</f>
        <v>43610</v>
      </c>
      <c r="C593" s="422">
        <f>C592</f>
        <v>0.041666666666666699</v>
      </c>
      <c r="D593" s="10" t="str">
        <f ca="1">IF(HOUR(G593)&lt;8,"夜班",IF(HOUR(G593)&lt;16,"白班",IF(HOUR(G593)&lt;24,"中班",0)))</f>
        <v>夜班</v>
      </c>
      <c r="E593" s="10" t="e">
        <f ca="1">IF(F593=1,"甲",IF(F593=2,"乙",IF(F593=3,"丙",IF(F593=4,"丁",""))))</f>
        <v>#REF!</v>
      </c>
      <c r="F593" s="10" t="e">
        <f ca="1">SUMPRODUCT((成本日报!$A$3:$A$95=计划!B593)*(成本日报!$B$3:$B$95=计划!$D593),成本日报!$C$3:$C$95)</f>
        <v>#REF!</v>
      </c>
      <c r="G593" s="423">
        <f ca="1">G592+C592</f>
        <v>43610.208333331924</v>
      </c>
      <c r="H593" s="423">
        <f ca="1">$G593+$C593/60*10+$C593*0</f>
        <v>43610.215277776369</v>
      </c>
      <c r="I593" s="423">
        <f ca="1">$G593+$C593/60*18+$C593*0</f>
        <v>43610.220833331921</v>
      </c>
      <c r="J593" s="423">
        <f ca="1">$G593+$C593/60*0+$C593*1</f>
        <v>43610.249999998588</v>
      </c>
      <c r="K593" s="423">
        <f ca="1">$G593+$C593/60*30+$C593*2</f>
        <v>43610.312499998596</v>
      </c>
      <c r="L593" s="423">
        <f ca="1">$G593+$C593/60*0+$C593*3</f>
        <v>43610.333333331924</v>
      </c>
      <c r="M593" s="424" t="str">
        <f>IF(_tag_month_day!A583="","",_tag_month_day!A583)</f>
        <v/>
      </c>
      <c r="N593" s="424" t="str">
        <f>IF(_tag_month_day!B583="","",_tag_month_day!B583)</f>
        <v/>
      </c>
      <c r="O593" s="425" t="e">
        <f>IF(M593+N593=0,"",M593+N593)</f>
        <v>#VALUE!</v>
      </c>
      <c r="P593" s="424" t="str">
        <f>IF(_tag_month_day!C583="","",_tag_month_day!C583)</f>
        <v/>
      </c>
      <c r="Q593" s="424" t="str">
        <f>IF(_tag_month_day!D583="","",_tag_month_day!D583)</f>
        <v/>
      </c>
      <c r="R593" s="426" t="str">
        <f>IF(_tag_month_day!CB583="","",_tag_month_day!CB583/100)</f>
        <v/>
      </c>
      <c r="S593" s="427" t="str">
        <f>IF(_tag_month_day!E583="","",_tag_month_day!E583)</f>
        <v/>
      </c>
      <c r="T593" s="427" t="str">
        <f>IF(_tag_month_day!F583="","",_tag_month_day!F583)</f>
        <v/>
      </c>
      <c r="U593" s="428" t="e">
        <f>S593+T593</f>
        <v>#VALUE!</v>
      </c>
      <c r="V593" s="429" t="e">
        <f>U593/AJ593</f>
        <v>#VALUE!</v>
      </c>
      <c r="W593" s="430" t="str">
        <f>IF(_jhy_month_day!A583="","",_jhy_month_day!A583)</f>
        <v/>
      </c>
      <c r="X593" s="431" t="str">
        <f>IF(_jhy_month_day!B583="","",_jhy_month_day!B583/100)</f>
        <v/>
      </c>
      <c r="Y593" s="431" t="str">
        <f>IF(_jhy_month_day!C583="","",_jhy_month_day!C583/100)</f>
        <v/>
      </c>
      <c r="Z593" s="432">
        <f>Z589+1</f>
        <v>146</v>
      </c>
      <c r="AA593" s="433" t="str">
        <f>IF(_tag_month_day!G583="","",_tag_month_day!G583/100)</f>
        <v/>
      </c>
      <c r="AB593" s="433" t="str">
        <f>IF(_tag_month_day!H583="","",_tag_month_day!H583/100)</f>
        <v/>
      </c>
      <c r="AC593" s="434">
        <f>IF(X593="",AC592,BK593*($AV592*X593+$AW592*FD592+$AX592*FI592+$AY592*FN592+$AZ592*FS592+$BA592*FX592+$BG592*GE592)/(AV592*Y593+AX592*FK592+AW592*FF592+AY592*FP592+AZ592*FU592+BA592*FZ592+BG592*GG592+BB592*GK592+BC592*GN592+BD592*GP592))</f>
        <v>1.59963432013121</v>
      </c>
      <c r="AD593" s="435" t="str">
        <f>IF(AC593=AC592,"",AC593-AC592)</f>
        <v/>
      </c>
      <c r="AE593" s="436" t="str">
        <f>IF(1-AF593=0,"",(1-AF593))</f>
        <v/>
      </c>
      <c r="AF593" s="437">
        <v>1</v>
      </c>
      <c r="AG593" s="10" t="str">
        <f>AG592</f>
        <v>9A3</v>
      </c>
      <c r="AH593" s="438" t="str">
        <f>AH592</f>
        <v/>
      </c>
      <c r="AI593" s="424"/>
      <c r="AJ593" s="10" t="str">
        <f>IF(_tag_month_day!I583="","",_tag_month_day!I583)</f>
        <v/>
      </c>
      <c r="AK593" s="440"/>
      <c r="AL593" s="440"/>
      <c r="AM593" s="440"/>
      <c r="AN593" s="441">
        <f>AN592</f>
        <v>2</v>
      </c>
      <c r="AO593" s="441">
        <f>AO592</f>
        <v>8</v>
      </c>
      <c r="AP593" s="442" t="e">
        <f>(IF(AN593=0,AS592,AS592*(1+AO593/AN593)/(AR593+AO593/AN593)))+AT593</f>
        <v>#VALUE!</v>
      </c>
      <c r="AQ593" s="443" t="str">
        <f>IF(_tag_month_day!J583="","",_tag_month_day!J583/100)</f>
        <v/>
      </c>
      <c r="AR593" s="444">
        <f>AR592</f>
        <v>1.3</v>
      </c>
      <c r="AS593" s="445" t="e">
        <f>AQ593*(AN593*AR593+AO593)/(AN593+AO593)</f>
        <v>#VALUE!</v>
      </c>
      <c r="AT593" s="445" t="e">
        <f>(SUM(BE593:BF593)-SUM(BE592:BF592))*0.05</f>
        <v>#VALUE!</v>
      </c>
      <c r="AU593" s="446" t="str">
        <f>IF(_tag_month_day!CC583="","",IF(_tag_month_day!CC583&gt;0,_tag_month_day!CD583,_tag_month_day!CE583))</f>
        <v/>
      </c>
      <c r="AV593" s="447" t="str">
        <f>IF(_tag_month_day!L583="","",_tag_month_day!L583/100)</f>
        <v/>
      </c>
      <c r="AW593" s="431">
        <f>AW592</f>
        <v>0</v>
      </c>
      <c r="AX593" s="431">
        <f>AX592</f>
        <v>0</v>
      </c>
      <c r="AY593" s="431" t="str">
        <f>IF(_tag_month_day!M583="","",_tag_month_day!M583/100)</f>
        <v/>
      </c>
      <c r="AZ593" s="431" t="str">
        <f>IF(_tag_month_day!N583="","",_tag_month_day!N583/100)</f>
        <v/>
      </c>
      <c r="BA593" s="431" t="str">
        <f>IF(_tag_month_day!O583="","",_tag_month_day!O583/100)</f>
        <v/>
      </c>
      <c r="BB593" s="448" t="str">
        <f>IF(_tag_month_day!P583="","",_tag_month_day!P583/100)</f>
        <v/>
      </c>
      <c r="BC593" s="448">
        <f>BC592</f>
        <v>0</v>
      </c>
      <c r="BD593" s="448" t="str">
        <f>IF(_tag_month_day!Q583="","",_tag_month_day!Q583/100)</f>
        <v/>
      </c>
      <c r="BE593" s="449" t="str">
        <f>IF(_tag_month_day!R583="","",_tag_month_day!R583/100)</f>
        <v/>
      </c>
      <c r="BF593" s="388" t="e">
        <f>(AU593*(100+BE593*100))/(AJ593-AU593)/100</f>
        <v>#VALUE!</v>
      </c>
      <c r="BG593" s="450" t="e">
        <f>BE593+BF593</f>
        <v>#VALUE!</v>
      </c>
      <c r="BH593" s="451" t="e">
        <f>SUM(AV593:BF593)</f>
        <v>#VALUE!</v>
      </c>
      <c r="BI593" s="452" t="e">
        <f>IF(CX593=0,BI592,(DK593*查询!$R$5+DL593*查询!$Q$5+DM593*查询!$N$5+DN593*查询!$O$5+DO593*查询!$P$5)*AF593/CX593)</f>
        <v>#VALUE!</v>
      </c>
      <c r="BJ593" s="452" t="e">
        <f>IF(CX593=0,BJ592,(DP593*查询!$S$5+DQ593*查询!$T$5+DR593*查询!$U$5)*AF593/CX593)</f>
        <v>#VALUE!</v>
      </c>
      <c r="BK593" s="452">
        <f>BK592</f>
        <v>1</v>
      </c>
      <c r="BL593" s="453" t="e">
        <f>SUMPRODUCT((AV593:BA593)*(GS593:GX593))/((GS593:GX593)+SUM(BB593:BD593)*GY593+BG593*GZ593)</f>
        <v>#VALUE!</v>
      </c>
      <c r="BM593" s="453" t="e">
        <f>BK593*($AV593*FB593+$AW593*FD593+$AX593*FI593+$AY593*FN593+$AZ593*FS593+$BA593*FX593+$BG593*GE593)/(AV593*EY593+AX593*FK593+AW593*FF593+AY593*FP593+AZ593*FU593+BA593*FZ593+BG593*GG593+BB593*GK593+BC593*GN593+BD593*GP593)</f>
        <v>#VALUE!</v>
      </c>
      <c r="BN593" s="453" t="e">
        <f>($AV593*FC593+$AX593*FJ593+$AW593*FE593+$AY593*FO593+$AZ593*FT593+$BA593*FY593+$BG593*GF593)/($AV593*FA593+BG593*GH593+BB593*GL593+BC593*GO593+BD593*GQ593+BA593*GA593)</f>
        <v>#VALUE!</v>
      </c>
      <c r="BO593" s="454" t="e">
        <f>SUMPRODUCT(AV593:BA593*GS593:GX593)/(GS593:GX593+(BB593+BC593+BD593)*GY593+BG593)</f>
        <v>#VALUE!</v>
      </c>
      <c r="BP593" s="454" t="e">
        <f>SUMPRODUCT(AV593:BA593*GS593:GX593)/(GS593:GX593+(BB593+BC593+BD593)*GY593+BG593)</f>
        <v>#VALUE!</v>
      </c>
      <c r="BQ593" s="454" t="e">
        <f>SUMPRODUCT(AV593:BA593*GS593:GX593)/(GS593:GX593+(BB593+BC593+BD593)*GY593+BG593)</f>
        <v>#VALUE!</v>
      </c>
      <c r="BR593" s="453" t="str">
        <f>IF(_tag_month_day!T583="","",_tag_month_day!T583)</f>
        <v/>
      </c>
      <c r="BS593" s="453" t="str">
        <f>IF(_tag_month_day!U583="","",_tag_month_day!U583)</f>
        <v/>
      </c>
      <c r="BT593" s="455" t="str">
        <f>IF(CK593="","",IF((CK593&gt;=BV593-0.12)*(CK593&lt;=BV593+0.12),"合格","不合格"))</f>
        <v/>
      </c>
      <c r="BU593" s="456" t="str">
        <f>IF(_tag_month_day!V583="","",_tag_month_day!V583)</f>
        <v/>
      </c>
      <c r="BV593" s="457" t="str">
        <f>IF(_tag_month_day!W583="","",_tag_month_day!W583)</f>
        <v/>
      </c>
      <c r="BW593" s="458" t="str">
        <f>IF(_tag_month_day!X583="","",_tag_month_day!X583)</f>
        <v/>
      </c>
      <c r="BX593" s="458" t="str">
        <f>IF(_tag_month_day!Y583="","",_tag_month_day!Y583)</f>
        <v/>
      </c>
      <c r="BY593" s="459">
        <f ca="1">L593</f>
        <v>43610.333333331924</v>
      </c>
      <c r="BZ593" s="460"/>
      <c r="CA593" s="4"/>
      <c r="CB593" s="424" t="str">
        <f>IF(_tag_month_day!Z583="","",_tag_month_day!Z583)</f>
        <v/>
      </c>
      <c r="CC593" s="424" t="str">
        <f>IF(_tag_month_day!AA583="","",_tag_month_day!AA583)</f>
        <v/>
      </c>
      <c r="CD593" s="424" t="str">
        <f>IF(_tag_month_day!AB583="","",_tag_month_day!AB583)</f>
        <v/>
      </c>
      <c r="CE593" s="424" t="str">
        <f>IF(_tag_month_day!AC583="","",_tag_month_day!AC583)</f>
        <v/>
      </c>
      <c r="CF593" s="424" t="str">
        <f>IF(_tag_month_day!AD583="","",_tag_month_day!AD583)</f>
        <v/>
      </c>
      <c r="CG593" s="424" t="str">
        <f>IF(_tag_month_day!AE583="","",_tag_month_day!AE583)</f>
        <v/>
      </c>
      <c r="CH593" s="424" t="str">
        <f>IF(_tag_month_day!AF583="","",_tag_month_day!AF583)</f>
        <v/>
      </c>
      <c r="CI593" s="424" t="str">
        <f>IF(_tag_month_day!AG583="","",_tag_month_day!AG583)</f>
        <v/>
      </c>
      <c r="CJ593" s="424" t="str">
        <f>IF(_tag_month_day!AH583="","",_tag_month_day!AH583)</f>
        <v/>
      </c>
      <c r="CK593" s="424" t="str">
        <f>IF(_tag_month_day!AI583="","",_tag_month_day!AI583)</f>
        <v/>
      </c>
      <c r="CL593" s="4" t="str">
        <f>IF(_tag_month_day!AJ583="","",_tag_month_day!AJ583)</f>
        <v/>
      </c>
      <c r="CM593" s="4" t="str">
        <f>IF(_tag_month_day!AK583="","",_tag_month_day!AK583)</f>
        <v/>
      </c>
      <c r="CN593" s="4" t="str">
        <f>IF(_tag_month_day!AL583="","",_tag_month_day!AL583)</f>
        <v/>
      </c>
      <c r="CO593" s="4" t="str">
        <f>IF(_tag_month_day!AM583="","",_tag_month_day!AM583)</f>
        <v/>
      </c>
      <c r="CP593" s="4" t="str">
        <f>IF(_tag_month_day!AN583="","",_tag_month_day!AN583)</f>
        <v/>
      </c>
      <c r="CQ593" s="4" t="str">
        <f>IF(_tag_month_day!AO583="","",_tag_month_day!AO583)</f>
        <v/>
      </c>
      <c r="CR593" s="462" t="str">
        <f>IF(_tag_month_day!AP583="","",_tag_month_day!AP583)</f>
        <v/>
      </c>
      <c r="CS593" s="463" t="str">
        <f>IF(_tag_month_day!AQ583="","",_tag_month_day!AQ583)</f>
        <v/>
      </c>
      <c r="CT593" s="4" t="str">
        <f>IF(_tag_month_day!AR583="","",_tag_month_day!AR583)</f>
        <v/>
      </c>
      <c r="CU593" s="464" t="e">
        <f>DU593/AJ593</f>
        <v>#VALUE!</v>
      </c>
      <c r="CV593" s="451" t="e">
        <f>BG593/BH593</f>
        <v>#VALUE!</v>
      </c>
      <c r="CW593" s="465" t="e">
        <f>AJ593*(1-CV593)*CU593*AF593</f>
        <v>#VALUE!</v>
      </c>
      <c r="CX593" s="465" t="e">
        <f>CW593*94%</f>
        <v>#VALUE!</v>
      </c>
      <c r="CY593" s="466" t="e">
        <f>IF(CX593=0,0,DS593/(DS593+CX593))</f>
        <v>#VALUE!</v>
      </c>
      <c r="CZ593" s="465" t="e">
        <f>$AJ593*EF593</f>
        <v>#VALUE!</v>
      </c>
      <c r="DA593" s="465" t="e">
        <f>$AJ593*EG593</f>
        <v>#VALUE!</v>
      </c>
      <c r="DB593" s="465" t="e">
        <f>$AJ593*EH593</f>
        <v>#VALUE!</v>
      </c>
      <c r="DC593" s="465" t="e">
        <f>$AJ593*EI593</f>
        <v>#VALUE!</v>
      </c>
      <c r="DD593" s="465" t="e">
        <f>$AJ593*EJ593</f>
        <v>#VALUE!</v>
      </c>
      <c r="DE593" s="465" t="e">
        <f>$AJ593*EK593</f>
        <v>#VALUE!</v>
      </c>
      <c r="DF593" s="465" t="e">
        <f>$AJ593*EL593</f>
        <v>#VALUE!</v>
      </c>
      <c r="DG593" s="465" t="e">
        <f>$AJ593*EM593</f>
        <v>#VALUE!</v>
      </c>
      <c r="DH593" s="465" t="e">
        <f>$AJ593*EN593</f>
        <v>#VALUE!</v>
      </c>
      <c r="DI593" s="465" t="e">
        <f>$AJ593*EO593</f>
        <v>#VALUE!</v>
      </c>
      <c r="DJ593" s="465" t="e">
        <f>CZ593*(1-EP593)</f>
        <v>#VALUE!</v>
      </c>
      <c r="DK593" s="465" t="e">
        <f>DA593*(1-ER593)</f>
        <v>#VALUE!</v>
      </c>
      <c r="DL593" s="465" t="e">
        <f>DB593*(1-EQ593)</f>
        <v>#VALUE!</v>
      </c>
      <c r="DM593" s="465" t="e">
        <f>DC593*(1-ES593)</f>
        <v>#VALUE!</v>
      </c>
      <c r="DN593" s="465" t="e">
        <f>DD593*(1-ET593)</f>
        <v>#VALUE!</v>
      </c>
      <c r="DO593" s="465" t="e">
        <f>DE593</f>
        <v>#VALUE!</v>
      </c>
      <c r="DP593" s="465" t="e">
        <f>DF593*(1-EU593)</f>
        <v>#VALUE!</v>
      </c>
      <c r="DQ593" s="465" t="e">
        <f>DG593*(1-EV593)</f>
        <v>#VALUE!</v>
      </c>
      <c r="DR593" s="465" t="e">
        <f>DH593*(1-EW593)</f>
        <v>#VALUE!</v>
      </c>
      <c r="DS593" s="465" t="e">
        <f>DI593</f>
        <v>#VALUE!</v>
      </c>
      <c r="DT593" s="465" t="e">
        <f>SUM(DJ593:DS593)</f>
        <v>#VALUE!</v>
      </c>
      <c r="DU593" s="465" t="e">
        <f>(GS593:GX593)+(DP593+DQ593+DR593)*GY593+DS593</f>
        <v>#VALUE!</v>
      </c>
      <c r="DV593" s="451" t="e">
        <f>AV593/$BH593/(1-EP593)</f>
        <v>#VALUE!</v>
      </c>
      <c r="DW593" s="451" t="e">
        <f>AW593/$BH593/(1-ER593)</f>
        <v>#VALUE!</v>
      </c>
      <c r="DX593" s="451" t="e">
        <f>AX593/$BH593/(1-EQ593)</f>
        <v>#VALUE!</v>
      </c>
      <c r="DY593" s="451" t="e">
        <f>AY593/$BH593/(1-ES593)</f>
        <v>#VALUE!</v>
      </c>
      <c r="DZ593" s="451" t="e">
        <f>AZ593/$BH593/(1-ET593)</f>
        <v>#VALUE!</v>
      </c>
      <c r="EA593" s="451" t="e">
        <f>BA593/$BH593/(1-AX593)</f>
        <v>#VALUE!</v>
      </c>
      <c r="EB593" s="451" t="e">
        <f>BB593/$BH593/(1-EU593)</f>
        <v>#VALUE!</v>
      </c>
      <c r="EC593" s="451" t="e">
        <f>BC593/$BH593/(1-EV593)</f>
        <v>#VALUE!</v>
      </c>
      <c r="ED593" s="451" t="e">
        <f>BD593/$BH593/(1-EW593)</f>
        <v>#VALUE!</v>
      </c>
      <c r="EE593" s="451" t="e">
        <f>BG593/BH593</f>
        <v>#VALUE!</v>
      </c>
      <c r="EF593" s="451" t="e">
        <f>DV593/SUM($DV593:$EE593)</f>
        <v>#VALUE!</v>
      </c>
      <c r="EG593" s="451" t="e">
        <f>DW593/SUM($DV593:$EE593)</f>
        <v>#VALUE!</v>
      </c>
      <c r="EH593" s="451" t="e">
        <f>DX593/SUM($DV593:$EE593)</f>
        <v>#VALUE!</v>
      </c>
      <c r="EI593" s="451" t="e">
        <f>DY593/SUM($DV593:$EE593)</f>
        <v>#VALUE!</v>
      </c>
      <c r="EJ593" s="451" t="e">
        <f>DZ593/SUM($DV593:$EE593)</f>
        <v>#VALUE!</v>
      </c>
      <c r="EK593" s="451" t="e">
        <f>EA593/SUM($DV593:$EE593)</f>
        <v>#VALUE!</v>
      </c>
      <c r="EL593" s="451" t="e">
        <f>EB593/SUM($DV593:$EE593)</f>
        <v>#VALUE!</v>
      </c>
      <c r="EM593" s="451" t="e">
        <f>EC593/SUM($DV593:$EE593)</f>
        <v>#VALUE!</v>
      </c>
      <c r="EN593" s="451" t="e">
        <f>ED593/SUM($DV593:$EE593)</f>
        <v>#VALUE!</v>
      </c>
      <c r="EO593" s="451" t="e">
        <f>EE593/SUM($DV593:$EE593)</f>
        <v>#VALUE!</v>
      </c>
      <c r="EP593" s="450">
        <f>EP592</f>
        <v>0.080000000000000002</v>
      </c>
      <c r="EQ593" s="450">
        <f>EQ592</f>
        <v>0.014999999999999999</v>
      </c>
      <c r="ER593" s="450">
        <f>ER592</f>
        <v>0.014999999999999999</v>
      </c>
      <c r="ES593" s="450">
        <f>ES592</f>
        <v>0.014999999999999999</v>
      </c>
      <c r="ET593" s="450">
        <f>ET592</f>
        <v>0.014999999999999999</v>
      </c>
      <c r="EU593" s="450">
        <f>EU592</f>
        <v>0.089999999999999997</v>
      </c>
      <c r="EV593" s="450">
        <f>EV592</f>
        <v>0.089999999999999997</v>
      </c>
      <c r="EW593" s="450">
        <f>EW592</f>
        <v>0.089999999999999997</v>
      </c>
      <c r="EX593" s="431" t="str">
        <f>IF(_tag_month_day!AS583="","",_tag_month_day!AS583/100)</f>
        <v/>
      </c>
      <c r="EY593" s="431" t="str">
        <f>IF(_tag_month_day!AT583="","",_tag_month_day!AT583/100)</f>
        <v/>
      </c>
      <c r="EZ593" s="431" t="str">
        <f>IF(_tag_month_day!AU583="","",_tag_month_day!AU583/100)</f>
        <v/>
      </c>
      <c r="FA593" s="431" t="str">
        <f>IF(_tag_month_day!AV583="","",_tag_month_day!AV583/100)</f>
        <v/>
      </c>
      <c r="FB593" s="431" t="str">
        <f>IF(_tag_month_day!AW583="","",_tag_month_day!AW583/100)</f>
        <v/>
      </c>
      <c r="FC593" s="431" t="str">
        <f>IF(_tag_month_day!AX583="","",_tag_month_day!AX583/100)</f>
        <v/>
      </c>
      <c r="FD593" s="449" t="str">
        <f>IF(_tag_month_day!AY583="","",_tag_month_day!AY583/100)</f>
        <v/>
      </c>
      <c r="FE593" s="449" t="str">
        <f>IF(_tag_month_day!AZ583="","",_tag_month_day!AZ583/100)</f>
        <v/>
      </c>
      <c r="FF593" s="449" t="str">
        <f>IF(_tag_month_day!BA583="","",_tag_month_day!BA583/100)</f>
        <v/>
      </c>
      <c r="FG593" s="449" t="str">
        <f>IF(_tag_month_day!BB583="","",_tag_month_day!BB583/100)</f>
        <v/>
      </c>
      <c r="FH593" s="467" t="str">
        <f>IF(_tag_month_day!BC583="","",_tag_month_day!BC583/100)</f>
        <v/>
      </c>
      <c r="FI593" s="449">
        <f>FI592</f>
        <v>0.40999999999999998</v>
      </c>
      <c r="FJ593" s="449">
        <f>FJ592</f>
        <v>0.11</v>
      </c>
      <c r="FK593" s="449">
        <f>FK592</f>
        <v>0.014999999999999999</v>
      </c>
      <c r="FL593" s="449">
        <f>FL592</f>
        <v>0</v>
      </c>
      <c r="FM593" s="467">
        <f>FM592</f>
        <v>0.0001</v>
      </c>
      <c r="FN593" s="449">
        <f>FN592</f>
        <v>0.32000000000000001</v>
      </c>
      <c r="FO593" s="449">
        <f>FO592</f>
        <v>0.20000000000000001</v>
      </c>
      <c r="FP593" s="449">
        <f>FP592</f>
        <v>0.01</v>
      </c>
      <c r="FQ593" s="449">
        <f>FQ592</f>
        <v>0</v>
      </c>
      <c r="FR593" s="467">
        <f>FR592</f>
        <v>0.0001</v>
      </c>
      <c r="FS593" s="449" t="str">
        <f>IF(_tag_month_day!BD583="","",_tag_month_day!BD583/100)</f>
        <v/>
      </c>
      <c r="FT593" s="449" t="str">
        <f>IF(_tag_month_day!BE583="","",_tag_month_day!BE583/100)</f>
        <v/>
      </c>
      <c r="FU593" s="449" t="str">
        <f>IF(_tag_month_day!BF583="","",_tag_month_day!BF583/100)</f>
        <v/>
      </c>
      <c r="FV593" s="449" t="str">
        <f>IF(_tag_month_day!BG583="","",_tag_month_day!BG583/100)</f>
        <v/>
      </c>
      <c r="FW593" s="467" t="str">
        <f>IF(_tag_month_day!BH583="","",_tag_month_day!BH583/100)</f>
        <v/>
      </c>
      <c r="FX593" s="449" t="str">
        <f>IF(_tag_month_day!BI583="","",_tag_month_day!BI583/100)</f>
        <v/>
      </c>
      <c r="FY593" s="449" t="str">
        <f>IF(_tag_month_day!BJ583="","",_tag_month_day!BJ583/100)</f>
        <v/>
      </c>
      <c r="FZ593" s="468" t="str">
        <f>IF(_tag_month_day!BK583="","",_tag_month_day!BK583/100)</f>
        <v/>
      </c>
      <c r="GA593" s="449" t="str">
        <f>IF(_tag_month_day!BL583="","",_tag_month_day!BL583/100)</f>
        <v/>
      </c>
      <c r="GB593" s="467" t="str">
        <f>IF(_tag_month_day!BM583="","",_tag_month_day!BM583/100)</f>
        <v/>
      </c>
      <c r="GC593" s="431" t="str">
        <f>IF(_tag_month_day!BN583="","",_tag_month_day!BN583/100)</f>
        <v/>
      </c>
      <c r="GD593" s="431" t="str">
        <f>IF(_tag_month_day!BO583="","",_tag_month_day!BO583/100)</f>
        <v/>
      </c>
      <c r="GE593" s="431" t="str">
        <f>IF(_tag_month_day!BP583="","",_tag_month_day!BP583/100)</f>
        <v/>
      </c>
      <c r="GF593" s="431" t="str">
        <f>IF(_tag_month_day!BQ583="","",_tag_month_day!BQ583/100)</f>
        <v/>
      </c>
      <c r="GG593" s="431" t="str">
        <f>IF(_tag_month_day!BR583="","",_tag_month_day!BR583/100)</f>
        <v/>
      </c>
      <c r="GH593" s="431" t="str">
        <f>IF(_tag_month_day!BS583="","",_tag_month_day!BS583/100)</f>
        <v/>
      </c>
      <c r="GI593" s="467" t="str">
        <f>IF(_tag_month_day!BT583="","",_tag_month_day!BT583/100)</f>
        <v/>
      </c>
      <c r="GJ593" s="469" t="str">
        <f>IF(_tag_month_day!BU583="","",_tag_month_day!BU583/100)</f>
        <v/>
      </c>
      <c r="GK593" s="470">
        <f>GK592</f>
        <v>0.070000000000000007</v>
      </c>
      <c r="GL593" s="470">
        <f>GL592</f>
        <v>0.029999999999999999</v>
      </c>
      <c r="GM593" s="471" t="str">
        <f>IF(_tag_month_day!BX583="","",_tag_month_day!BX583/100)</f>
        <v/>
      </c>
      <c r="GN593" s="470">
        <f>GN592</f>
        <v>0.070000000000000007</v>
      </c>
      <c r="GO593" s="470">
        <f>GO592</f>
        <v>0.029999999999999999</v>
      </c>
      <c r="GP593" s="470">
        <f>GP592</f>
        <v>0.089999999999999997</v>
      </c>
      <c r="GQ593" s="470">
        <f>GQ592</f>
        <v>0.029999999999999999</v>
      </c>
      <c r="GR593" s="471" t="str">
        <f>IF(_tag_month_day!CA583="","",_tag_month_day!CA583/100)</f>
        <v/>
      </c>
      <c r="GS593" s="472">
        <f>GS592</f>
        <v>0.95299999999999996</v>
      </c>
      <c r="GT593" s="472">
        <f>GT592</f>
        <v>0.55000000000000004</v>
      </c>
      <c r="GU593" s="472">
        <f>GU592</f>
        <v>0.55000000000000004</v>
      </c>
      <c r="GV593" s="472">
        <f>GV592</f>
        <v>0.55000000000000004</v>
      </c>
      <c r="GW593" s="472">
        <f>GW592</f>
        <v>0.5</v>
      </c>
      <c r="GX593" s="472">
        <f>GX592</f>
        <v>0.93500000000000005</v>
      </c>
      <c r="GY593" s="472">
        <f>GY592</f>
        <v>0.14999999999999999</v>
      </c>
      <c r="GZ593" s="472">
        <f>GZ592</f>
        <v>1</v>
      </c>
      <c r="HA593" s="474">
        <f>HA592</f>
        <v>0.047</v>
      </c>
      <c r="HB593" s="474">
        <f>HB592</f>
        <v>0.45000000000000001</v>
      </c>
      <c r="HC593" s="474">
        <f>HC592</f>
        <v>0.45000000000000001</v>
      </c>
      <c r="HD593" s="474">
        <f>HD592</f>
        <v>0.45000000000000001</v>
      </c>
      <c r="HE593" s="474">
        <f>HE592</f>
        <v>0.5</v>
      </c>
      <c r="HF593" s="474">
        <f>HF592</f>
        <v>0.065000000000000002</v>
      </c>
      <c r="HG593" s="474">
        <f>HG592</f>
        <v>0.84999999999999998</v>
      </c>
      <c r="HH593" s="474">
        <f>HH592</f>
        <v>0</v>
      </c>
      <c r="HI593" s="10">
        <f>IF(BZ593&lt;&gt;"",CK593-BV593,0)</f>
        <v>0</v>
      </c>
      <c r="HJ593" s="10" t="e">
        <f>IF(AJ593&gt;0,AH593-AJ593,0)</f>
        <v>#VALUE!</v>
      </c>
      <c r="HK593" s="466">
        <f>HK592</f>
        <v>0.84999999999999998</v>
      </c>
      <c r="HL593" s="424">
        <f>HL592</f>
        <v>550000</v>
      </c>
      <c r="HM593" s="424">
        <f>HM592</f>
        <v>480000</v>
      </c>
      <c r="HN593" s="465" t="e">
        <f>(DJ593*EZ593+DK593*FH593+DL593*FM593+DM593*FR593+DN593*FW593+DO593*GB593+DS593*GI593+DP593*GM593+DR593*GR593)*1000*2</f>
        <v>#VALUE!</v>
      </c>
      <c r="HO593" s="465" t="e">
        <f>HN593*HK593*$HO$2/HL593*1000000</f>
        <v>#VALUE!</v>
      </c>
      <c r="HP593" s="465" t="e">
        <f>HN593*HK593*$HP$2/HM593*1000000</f>
        <v>#VALUE!</v>
      </c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</row>
    <row customFormat="1" r="594" s="0">
      <c r="A594" s="420">
        <v>583</v>
      </c>
      <c r="B594" s="421">
        <f ca="1">IF(D594=D593,B593,IF(D594="夜班",B593+1,B593))</f>
        <v>43610</v>
      </c>
      <c r="C594" s="422">
        <f>C593</f>
        <v>0.041666666666666699</v>
      </c>
      <c r="D594" s="10" t="str">
        <f ca="1">IF(HOUR(G594)&lt;8,"夜班",IF(HOUR(G594)&lt;16,"白班",IF(HOUR(G594)&lt;24,"中班",0)))</f>
        <v>夜班</v>
      </c>
      <c r="E594" s="10" t="e">
        <f ca="1">IF(F594=1,"甲",IF(F594=2,"乙",IF(F594=3,"丙",IF(F594=4,"丁",""))))</f>
        <v>#REF!</v>
      </c>
      <c r="F594" s="10" t="e">
        <f ca="1">SUMPRODUCT((成本日报!$A$3:$A$95=计划!B594)*(成本日报!$B$3:$B$95=计划!$D594),成本日报!$C$3:$C$95)</f>
        <v>#REF!</v>
      </c>
      <c r="G594" s="423">
        <f ca="1">G593+C593</f>
        <v>43610.249999998588</v>
      </c>
      <c r="H594" s="423">
        <f ca="1">$G594+$C594/60*10+$C594*0</f>
        <v>43610.256944443034</v>
      </c>
      <c r="I594" s="423">
        <f ca="1">$G594+$C594/60*18+$C594*0</f>
        <v>43610.262499998586</v>
      </c>
      <c r="J594" s="423">
        <f ca="1">$G594+$C594/60*0+$C594*1</f>
        <v>43610.291666665253</v>
      </c>
      <c r="K594" s="423">
        <f ca="1">$G594+$C594/60*30+$C594*2</f>
        <v>43610.35416666526</v>
      </c>
      <c r="L594" s="423">
        <f ca="1">$G594+$C594/60*0+$C594*3</f>
        <v>43610.374999998588</v>
      </c>
      <c r="M594" s="424" t="str">
        <f>IF(_tag_month_day!A584="","",_tag_month_day!A584)</f>
        <v/>
      </c>
      <c r="N594" s="424" t="str">
        <f>IF(_tag_month_day!B584="","",_tag_month_day!B584)</f>
        <v/>
      </c>
      <c r="O594" s="425" t="e">
        <f>IF(M594+N594=0,"",M594+N594)</f>
        <v>#VALUE!</v>
      </c>
      <c r="P594" s="424" t="str">
        <f>IF(_tag_month_day!C584="","",_tag_month_day!C584)</f>
        <v/>
      </c>
      <c r="Q594" s="424" t="str">
        <f>IF(_tag_month_day!D584="","",_tag_month_day!D584)</f>
        <v/>
      </c>
      <c r="R594" s="426" t="str">
        <f>IF(_tag_month_day!CB584="","",_tag_month_day!CB584/100)</f>
        <v/>
      </c>
      <c r="S594" s="427" t="str">
        <f>IF(_tag_month_day!E584="","",_tag_month_day!E584)</f>
        <v/>
      </c>
      <c r="T594" s="427" t="str">
        <f>IF(_tag_month_day!F584="","",_tag_month_day!F584)</f>
        <v/>
      </c>
      <c r="U594" s="428" t="e">
        <f>S594+T594</f>
        <v>#VALUE!</v>
      </c>
      <c r="V594" s="429" t="e">
        <f>U594/AJ594</f>
        <v>#VALUE!</v>
      </c>
      <c r="W594" s="430" t="str">
        <f>IF(_jhy_month_day!A584="","",_jhy_month_day!A584)</f>
        <v/>
      </c>
      <c r="X594" s="431" t="str">
        <f>IF(_jhy_month_day!B584="","",_jhy_month_day!B584/100)</f>
        <v/>
      </c>
      <c r="Y594" s="431" t="str">
        <f>IF(_jhy_month_day!C584="","",_jhy_month_day!C584/100)</f>
        <v/>
      </c>
      <c r="Z594" s="432">
        <f>Z590+1</f>
        <v>146</v>
      </c>
      <c r="AA594" s="433" t="str">
        <f>IF(_tag_month_day!G584="","",_tag_month_day!G584/100)</f>
        <v/>
      </c>
      <c r="AB594" s="433" t="str">
        <f>IF(_tag_month_day!H584="","",_tag_month_day!H584/100)</f>
        <v/>
      </c>
      <c r="AC594" s="434">
        <f>IF(X594="",AC593,BK594*($AV593*X594+$AW593*FD593+$AX593*FI593+$AY593*FN593+$AZ593*FS593+$BA593*FX593+$BG593*GE593)/(AV593*Y594+AX593*FK593+AW593*FF593+AY593*FP593+AZ593*FU593+BA593*FZ593+BG593*GG593+BB593*GK593+BC593*GN593+BD593*GP593))</f>
        <v>1.59963432013121</v>
      </c>
      <c r="AD594" s="435" t="str">
        <f>IF(AC594=AC593,"",AC594-AC593)</f>
        <v/>
      </c>
      <c r="AE594" s="436" t="str">
        <f>IF(1-AF594=0,"",(1-AF594))</f>
        <v/>
      </c>
      <c r="AF594" s="437">
        <v>1</v>
      </c>
      <c r="AG594" s="10" t="str">
        <f>AG593</f>
        <v>9A3</v>
      </c>
      <c r="AH594" s="438" t="str">
        <f>AH593</f>
        <v/>
      </c>
      <c r="AI594" s="424"/>
      <c r="AJ594" s="10" t="str">
        <f>IF(_tag_month_day!I584="","",_tag_month_day!I584)</f>
        <v/>
      </c>
      <c r="AK594" s="440"/>
      <c r="AL594" s="440"/>
      <c r="AM594" s="440"/>
      <c r="AN594" s="441">
        <f>AN593</f>
        <v>2</v>
      </c>
      <c r="AO594" s="441">
        <f>AO593</f>
        <v>8</v>
      </c>
      <c r="AP594" s="442" t="e">
        <f>(IF(AN594=0,AS593,AS593*(1+AO594/AN594)/(AR594+AO594/AN594)))+AT594</f>
        <v>#VALUE!</v>
      </c>
      <c r="AQ594" s="443" t="str">
        <f>IF(_tag_month_day!J584="","",_tag_month_day!J584/100)</f>
        <v/>
      </c>
      <c r="AR594" s="444">
        <f>AR593</f>
        <v>1.3</v>
      </c>
      <c r="AS594" s="445" t="e">
        <f>AQ594*(AN594*AR594+AO594)/(AN594+AO594)</f>
        <v>#VALUE!</v>
      </c>
      <c r="AT594" s="445" t="e">
        <f>(SUM(BE594:BF594)-SUM(BE593:BF593))*0.05</f>
        <v>#VALUE!</v>
      </c>
      <c r="AU594" s="446" t="str">
        <f>IF(_tag_month_day!CC584="","",IF(_tag_month_day!CC584&gt;0,_tag_month_day!CD584,_tag_month_day!CE584))</f>
        <v/>
      </c>
      <c r="AV594" s="447" t="str">
        <f>IF(_tag_month_day!L584="","",_tag_month_day!L584/100)</f>
        <v/>
      </c>
      <c r="AW594" s="431">
        <f>AW593</f>
        <v>0</v>
      </c>
      <c r="AX594" s="431">
        <f>AX593</f>
        <v>0</v>
      </c>
      <c r="AY594" s="431" t="str">
        <f>IF(_tag_month_day!M584="","",_tag_month_day!M584/100)</f>
        <v/>
      </c>
      <c r="AZ594" s="431" t="str">
        <f>IF(_tag_month_day!N584="","",_tag_month_day!N584/100)</f>
        <v/>
      </c>
      <c r="BA594" s="431" t="str">
        <f>IF(_tag_month_day!O584="","",_tag_month_day!O584/100)</f>
        <v/>
      </c>
      <c r="BB594" s="448" t="str">
        <f>IF(_tag_month_day!P584="","",_tag_month_day!P584/100)</f>
        <v/>
      </c>
      <c r="BC594" s="448">
        <f>BC593</f>
        <v>0</v>
      </c>
      <c r="BD594" s="448" t="str">
        <f>IF(_tag_month_day!Q584="","",_tag_month_day!Q584/100)</f>
        <v/>
      </c>
      <c r="BE594" s="449" t="str">
        <f>IF(_tag_month_day!R584="","",_tag_month_day!R584/100)</f>
        <v/>
      </c>
      <c r="BF594" s="388" t="e">
        <f>(AU594*(100+BE594*100))/(AJ594-AU594)/100</f>
        <v>#VALUE!</v>
      </c>
      <c r="BG594" s="450" t="e">
        <f>BE594+BF594</f>
        <v>#VALUE!</v>
      </c>
      <c r="BH594" s="451" t="e">
        <f>SUM(AV594:BF594)</f>
        <v>#VALUE!</v>
      </c>
      <c r="BI594" s="452" t="e">
        <f>IF(CX594=0,BI593,(DK594*查询!$R$5+DL594*查询!$Q$5+DM594*查询!$N$5+DN594*查询!$O$5+DO594*查询!$P$5)*AF594/CX594)</f>
        <v>#VALUE!</v>
      </c>
      <c r="BJ594" s="452" t="e">
        <f>IF(CX594=0,BJ593,(DP594*查询!$S$5+DQ594*查询!$T$5+DR594*查询!$U$5)*AF594/CX594)</f>
        <v>#VALUE!</v>
      </c>
      <c r="BK594" s="452">
        <f>BK593</f>
        <v>1</v>
      </c>
      <c r="BL594" s="453" t="e">
        <f>SUMPRODUCT((AV594:BA594)*(GS594:GX594))/((GS594:GX594)+SUM(BB594:BD594)*GY594+BG594*GZ594)</f>
        <v>#VALUE!</v>
      </c>
      <c r="BM594" s="453" t="e">
        <f>BK594*($AV594*FB594+$AW594*FD594+$AX594*FI594+$AY594*FN594+$AZ594*FS594+$BA594*FX594+$BG594*GE594)/(AV594*EY594+AX594*FK594+AW594*FF594+AY594*FP594+AZ594*FU594+BA594*FZ594+BG594*GG594+BB594*GK594+BC594*GN594+BD594*GP594)</f>
        <v>#VALUE!</v>
      </c>
      <c r="BN594" s="453" t="e">
        <f>($AV594*FC594+$AX594*FJ594+$AW594*FE594+$AY594*FO594+$AZ594*FT594+$BA594*FY594+$BG594*GF594)/($AV594*FA594+BG594*GH594+BB594*GL594+BC594*GO594+BD594*GQ594+BA594*GA594)</f>
        <v>#VALUE!</v>
      </c>
      <c r="BO594" s="454" t="e">
        <f>SUMPRODUCT(AV594:BA594*GS594:GX594)/(GS594:GX594+(BB594+BC594+BD594)*GY594+BG594)</f>
        <v>#VALUE!</v>
      </c>
      <c r="BP594" s="454" t="e">
        <f>SUMPRODUCT(AV594:BA594*GS594:GX594)/(GS594:GX594+(BB594+BC594+BD594)*GY594+BG594)</f>
        <v>#VALUE!</v>
      </c>
      <c r="BQ594" s="454" t="e">
        <f>SUMPRODUCT(AV594:BA594*GS594:GX594)/(GS594:GX594+(BB594+BC594+BD594)*GY594+BG594)</f>
        <v>#VALUE!</v>
      </c>
      <c r="BR594" s="453" t="str">
        <f>IF(_tag_month_day!T584="","",_tag_month_day!T584)</f>
        <v/>
      </c>
      <c r="BS594" s="453" t="str">
        <f>IF(_tag_month_day!U584="","",_tag_month_day!U584)</f>
        <v/>
      </c>
      <c r="BT594" s="455" t="str">
        <f>IF(CK594="","",IF((CK594&gt;=BV594-0.12)*(CK594&lt;=BV594+0.12),"合格","不合格"))</f>
        <v/>
      </c>
      <c r="BU594" s="456" t="str">
        <f>IF(_tag_month_day!V584="","",_tag_month_day!V584)</f>
        <v/>
      </c>
      <c r="BV594" s="457" t="str">
        <f>IF(_tag_month_day!W584="","",_tag_month_day!W584)</f>
        <v/>
      </c>
      <c r="BW594" s="458" t="str">
        <f>IF(_tag_month_day!X584="","",_tag_month_day!X584)</f>
        <v/>
      </c>
      <c r="BX594" s="458" t="str">
        <f>IF(_tag_month_day!Y584="","",_tag_month_day!Y584)</f>
        <v/>
      </c>
      <c r="BY594" s="459">
        <f ca="1">L594</f>
        <v>43610.374999998588</v>
      </c>
      <c r="BZ594" s="460"/>
      <c r="CA594" s="4"/>
      <c r="CB594" s="424" t="str">
        <f>IF(_tag_month_day!Z584="","",_tag_month_day!Z584)</f>
        <v/>
      </c>
      <c r="CC594" s="424" t="str">
        <f>IF(_tag_month_day!AA584="","",_tag_month_day!AA584)</f>
        <v/>
      </c>
      <c r="CD594" s="424" t="str">
        <f>IF(_tag_month_day!AB584="","",_tag_month_day!AB584)</f>
        <v/>
      </c>
      <c r="CE594" s="424" t="str">
        <f>IF(_tag_month_day!AC584="","",_tag_month_day!AC584)</f>
        <v/>
      </c>
      <c r="CF594" s="424" t="str">
        <f>IF(_tag_month_day!AD584="","",_tag_month_day!AD584)</f>
        <v/>
      </c>
      <c r="CG594" s="424" t="str">
        <f>IF(_tag_month_day!AE584="","",_tag_month_day!AE584)</f>
        <v/>
      </c>
      <c r="CH594" s="424" t="str">
        <f>IF(_tag_month_day!AF584="","",_tag_month_day!AF584)</f>
        <v/>
      </c>
      <c r="CI594" s="424" t="str">
        <f>IF(_tag_month_day!AG584="","",_tag_month_day!AG584)</f>
        <v/>
      </c>
      <c r="CJ594" s="424" t="str">
        <f>IF(_tag_month_day!AH584="","",_tag_month_day!AH584)</f>
        <v/>
      </c>
      <c r="CK594" s="424" t="str">
        <f>IF(_tag_month_day!AI584="","",_tag_month_day!AI584)</f>
        <v/>
      </c>
      <c r="CL594" s="4" t="str">
        <f>IF(_tag_month_day!AJ584="","",_tag_month_day!AJ584)</f>
        <v/>
      </c>
      <c r="CM594" s="4" t="str">
        <f>IF(_tag_month_day!AK584="","",_tag_month_day!AK584)</f>
        <v/>
      </c>
      <c r="CN594" s="4" t="str">
        <f>IF(_tag_month_day!AL584="","",_tag_month_day!AL584)</f>
        <v/>
      </c>
      <c r="CO594" s="4" t="str">
        <f>IF(_tag_month_day!AM584="","",_tag_month_day!AM584)</f>
        <v/>
      </c>
      <c r="CP594" s="4" t="str">
        <f>IF(_tag_month_day!AN584="","",_tag_month_day!AN584)</f>
        <v/>
      </c>
      <c r="CQ594" s="4" t="str">
        <f>IF(_tag_month_day!AO584="","",_tag_month_day!AO584)</f>
        <v/>
      </c>
      <c r="CR594" s="462" t="str">
        <f>IF(_tag_month_day!AP584="","",_tag_month_day!AP584)</f>
        <v/>
      </c>
      <c r="CS594" s="463" t="str">
        <f>IF(_tag_month_day!AQ584="","",_tag_month_day!AQ584)</f>
        <v/>
      </c>
      <c r="CT594" s="4" t="str">
        <f>IF(_tag_month_day!AR584="","",_tag_month_day!AR584)</f>
        <v/>
      </c>
      <c r="CU594" s="464" t="e">
        <f>DU594/AJ594</f>
        <v>#VALUE!</v>
      </c>
      <c r="CV594" s="451" t="e">
        <f>BG594/BH594</f>
        <v>#VALUE!</v>
      </c>
      <c r="CW594" s="465" t="e">
        <f>AJ594*(1-CV594)*CU594*AF594</f>
        <v>#VALUE!</v>
      </c>
      <c r="CX594" s="465" t="e">
        <f>CW594*94%</f>
        <v>#VALUE!</v>
      </c>
      <c r="CY594" s="466" t="e">
        <f>IF(CX594=0,0,DS594/(DS594+CX594))</f>
        <v>#VALUE!</v>
      </c>
      <c r="CZ594" s="465" t="e">
        <f>$AJ594*EF594</f>
        <v>#VALUE!</v>
      </c>
      <c r="DA594" s="465" t="e">
        <f>$AJ594*EG594</f>
        <v>#VALUE!</v>
      </c>
      <c r="DB594" s="465" t="e">
        <f>$AJ594*EH594</f>
        <v>#VALUE!</v>
      </c>
      <c r="DC594" s="465" t="e">
        <f>$AJ594*EI594</f>
        <v>#VALUE!</v>
      </c>
      <c r="DD594" s="465" t="e">
        <f>$AJ594*EJ594</f>
        <v>#VALUE!</v>
      </c>
      <c r="DE594" s="465" t="e">
        <f>$AJ594*EK594</f>
        <v>#VALUE!</v>
      </c>
      <c r="DF594" s="465" t="e">
        <f>$AJ594*EL594</f>
        <v>#VALUE!</v>
      </c>
      <c r="DG594" s="465" t="e">
        <f>$AJ594*EM594</f>
        <v>#VALUE!</v>
      </c>
      <c r="DH594" s="465" t="e">
        <f>$AJ594*EN594</f>
        <v>#VALUE!</v>
      </c>
      <c r="DI594" s="465" t="e">
        <f>$AJ594*EO594</f>
        <v>#VALUE!</v>
      </c>
      <c r="DJ594" s="465" t="e">
        <f>CZ594*(1-EP594)</f>
        <v>#VALUE!</v>
      </c>
      <c r="DK594" s="465" t="e">
        <f>DA594*(1-ER594)</f>
        <v>#VALUE!</v>
      </c>
      <c r="DL594" s="465" t="e">
        <f>DB594*(1-EQ594)</f>
        <v>#VALUE!</v>
      </c>
      <c r="DM594" s="465" t="e">
        <f>DC594*(1-ES594)</f>
        <v>#VALUE!</v>
      </c>
      <c r="DN594" s="465" t="e">
        <f>DD594*(1-ET594)</f>
        <v>#VALUE!</v>
      </c>
      <c r="DO594" s="465" t="e">
        <f>DE594</f>
        <v>#VALUE!</v>
      </c>
      <c r="DP594" s="465" t="e">
        <f>DF594*(1-EU594)</f>
        <v>#VALUE!</v>
      </c>
      <c r="DQ594" s="465" t="e">
        <f>DG594*(1-EV594)</f>
        <v>#VALUE!</v>
      </c>
      <c r="DR594" s="465" t="e">
        <f>DH594*(1-EW594)</f>
        <v>#VALUE!</v>
      </c>
      <c r="DS594" s="465" t="e">
        <f>DI594</f>
        <v>#VALUE!</v>
      </c>
      <c r="DT594" s="465" t="e">
        <f>SUM(DJ594:DS594)</f>
        <v>#VALUE!</v>
      </c>
      <c r="DU594" s="465" t="e">
        <f>(GS594:GX594)+(DP594+DQ594+DR594)*GY594+DS594</f>
        <v>#VALUE!</v>
      </c>
      <c r="DV594" s="451" t="e">
        <f>AV594/$BH594/(1-EP594)</f>
        <v>#VALUE!</v>
      </c>
      <c r="DW594" s="451" t="e">
        <f>AW594/$BH594/(1-ER594)</f>
        <v>#VALUE!</v>
      </c>
      <c r="DX594" s="451" t="e">
        <f>AX594/$BH594/(1-EQ594)</f>
        <v>#VALUE!</v>
      </c>
      <c r="DY594" s="451" t="e">
        <f>AY594/$BH594/(1-ES594)</f>
        <v>#VALUE!</v>
      </c>
      <c r="DZ594" s="451" t="e">
        <f>AZ594/$BH594/(1-ET594)</f>
        <v>#VALUE!</v>
      </c>
      <c r="EA594" s="451" t="e">
        <f>BA594/$BH594/(1-AX594)</f>
        <v>#VALUE!</v>
      </c>
      <c r="EB594" s="451" t="e">
        <f>BB594/$BH594/(1-EU594)</f>
        <v>#VALUE!</v>
      </c>
      <c r="EC594" s="451" t="e">
        <f>BC594/$BH594/(1-EV594)</f>
        <v>#VALUE!</v>
      </c>
      <c r="ED594" s="451" t="e">
        <f>BD594/$BH594/(1-EW594)</f>
        <v>#VALUE!</v>
      </c>
      <c r="EE594" s="451" t="e">
        <f>BG594/BH594</f>
        <v>#VALUE!</v>
      </c>
      <c r="EF594" s="451" t="e">
        <f>DV594/SUM($DV594:$EE594)</f>
        <v>#VALUE!</v>
      </c>
      <c r="EG594" s="451" t="e">
        <f>DW594/SUM($DV594:$EE594)</f>
        <v>#VALUE!</v>
      </c>
      <c r="EH594" s="451" t="e">
        <f>DX594/SUM($DV594:$EE594)</f>
        <v>#VALUE!</v>
      </c>
      <c r="EI594" s="451" t="e">
        <f>DY594/SUM($DV594:$EE594)</f>
        <v>#VALUE!</v>
      </c>
      <c r="EJ594" s="451" t="e">
        <f>DZ594/SUM($DV594:$EE594)</f>
        <v>#VALUE!</v>
      </c>
      <c r="EK594" s="451" t="e">
        <f>EA594/SUM($DV594:$EE594)</f>
        <v>#VALUE!</v>
      </c>
      <c r="EL594" s="451" t="e">
        <f>EB594/SUM($DV594:$EE594)</f>
        <v>#VALUE!</v>
      </c>
      <c r="EM594" s="451" t="e">
        <f>EC594/SUM($DV594:$EE594)</f>
        <v>#VALUE!</v>
      </c>
      <c r="EN594" s="451" t="e">
        <f>ED594/SUM($DV594:$EE594)</f>
        <v>#VALUE!</v>
      </c>
      <c r="EO594" s="451" t="e">
        <f>EE594/SUM($DV594:$EE594)</f>
        <v>#VALUE!</v>
      </c>
      <c r="EP594" s="450">
        <f>EP593</f>
        <v>0.080000000000000002</v>
      </c>
      <c r="EQ594" s="450">
        <f>EQ593</f>
        <v>0.014999999999999999</v>
      </c>
      <c r="ER594" s="450">
        <f>ER593</f>
        <v>0.014999999999999999</v>
      </c>
      <c r="ES594" s="450">
        <f>ES593</f>
        <v>0.014999999999999999</v>
      </c>
      <c r="ET594" s="450">
        <f>ET593</f>
        <v>0.014999999999999999</v>
      </c>
      <c r="EU594" s="450">
        <f>EU593</f>
        <v>0.089999999999999997</v>
      </c>
      <c r="EV594" s="450">
        <f>EV593</f>
        <v>0.089999999999999997</v>
      </c>
      <c r="EW594" s="450">
        <f>EW593</f>
        <v>0.089999999999999997</v>
      </c>
      <c r="EX594" s="431" t="str">
        <f>IF(_tag_month_day!AS584="","",_tag_month_day!AS584/100)</f>
        <v/>
      </c>
      <c r="EY594" s="431" t="str">
        <f>IF(_tag_month_day!AT584="","",_tag_month_day!AT584/100)</f>
        <v/>
      </c>
      <c r="EZ594" s="431" t="str">
        <f>IF(_tag_month_day!AU584="","",_tag_month_day!AU584/100)</f>
        <v/>
      </c>
      <c r="FA594" s="431" t="str">
        <f>IF(_tag_month_day!AV584="","",_tag_month_day!AV584/100)</f>
        <v/>
      </c>
      <c r="FB594" s="431" t="str">
        <f>IF(_tag_month_day!AW584="","",_tag_month_day!AW584/100)</f>
        <v/>
      </c>
      <c r="FC594" s="431" t="str">
        <f>IF(_tag_month_day!AX584="","",_tag_month_day!AX584/100)</f>
        <v/>
      </c>
      <c r="FD594" s="449" t="str">
        <f>IF(_tag_month_day!AY584="","",_tag_month_day!AY584/100)</f>
        <v/>
      </c>
      <c r="FE594" s="449" t="str">
        <f>IF(_tag_month_day!AZ584="","",_tag_month_day!AZ584/100)</f>
        <v/>
      </c>
      <c r="FF594" s="449" t="str">
        <f>IF(_tag_month_day!BA584="","",_tag_month_day!BA584/100)</f>
        <v/>
      </c>
      <c r="FG594" s="449" t="str">
        <f>IF(_tag_month_day!BB584="","",_tag_month_day!BB584/100)</f>
        <v/>
      </c>
      <c r="FH594" s="467" t="str">
        <f>IF(_tag_month_day!BC584="","",_tag_month_day!BC584/100)</f>
        <v/>
      </c>
      <c r="FI594" s="449">
        <f>FI593</f>
        <v>0.40999999999999998</v>
      </c>
      <c r="FJ594" s="449">
        <f>FJ593</f>
        <v>0.11</v>
      </c>
      <c r="FK594" s="449">
        <f>FK593</f>
        <v>0.014999999999999999</v>
      </c>
      <c r="FL594" s="449">
        <f>FL593</f>
        <v>0</v>
      </c>
      <c r="FM594" s="467">
        <f>FM593</f>
        <v>0.0001</v>
      </c>
      <c r="FN594" s="449">
        <f>FN593</f>
        <v>0.32000000000000001</v>
      </c>
      <c r="FO594" s="449">
        <f>FO593</f>
        <v>0.20000000000000001</v>
      </c>
      <c r="FP594" s="449">
        <f>FP593</f>
        <v>0.01</v>
      </c>
      <c r="FQ594" s="449">
        <f>FQ593</f>
        <v>0</v>
      </c>
      <c r="FR594" s="467">
        <f>FR593</f>
        <v>0.0001</v>
      </c>
      <c r="FS594" s="449" t="str">
        <f>IF(_tag_month_day!BD584="","",_tag_month_day!BD584/100)</f>
        <v/>
      </c>
      <c r="FT594" s="449" t="str">
        <f>IF(_tag_month_day!BE584="","",_tag_month_day!BE584/100)</f>
        <v/>
      </c>
      <c r="FU594" s="449" t="str">
        <f>IF(_tag_month_day!BF584="","",_tag_month_day!BF584/100)</f>
        <v/>
      </c>
      <c r="FV594" s="449" t="str">
        <f>IF(_tag_month_day!BG584="","",_tag_month_day!BG584/100)</f>
        <v/>
      </c>
      <c r="FW594" s="467" t="str">
        <f>IF(_tag_month_day!BH584="","",_tag_month_day!BH584/100)</f>
        <v/>
      </c>
      <c r="FX594" s="449" t="str">
        <f>IF(_tag_month_day!BI584="","",_tag_month_day!BI584/100)</f>
        <v/>
      </c>
      <c r="FY594" s="449" t="str">
        <f>IF(_tag_month_day!BJ584="","",_tag_month_day!BJ584/100)</f>
        <v/>
      </c>
      <c r="FZ594" s="468" t="str">
        <f>IF(_tag_month_day!BK584="","",_tag_month_day!BK584/100)</f>
        <v/>
      </c>
      <c r="GA594" s="449" t="str">
        <f>IF(_tag_month_day!BL584="","",_tag_month_day!BL584/100)</f>
        <v/>
      </c>
      <c r="GB594" s="467" t="str">
        <f>IF(_tag_month_day!BM584="","",_tag_month_day!BM584/100)</f>
        <v/>
      </c>
      <c r="GC594" s="431" t="str">
        <f>IF(_tag_month_day!BN584="","",_tag_month_day!BN584/100)</f>
        <v/>
      </c>
      <c r="GD594" s="431" t="str">
        <f>IF(_tag_month_day!BO584="","",_tag_month_day!BO584/100)</f>
        <v/>
      </c>
      <c r="GE594" s="431" t="str">
        <f>IF(_tag_month_day!BP584="","",_tag_month_day!BP584/100)</f>
        <v/>
      </c>
      <c r="GF594" s="431" t="str">
        <f>IF(_tag_month_day!BQ584="","",_tag_month_day!BQ584/100)</f>
        <v/>
      </c>
      <c r="GG594" s="431" t="str">
        <f>IF(_tag_month_day!BR584="","",_tag_month_day!BR584/100)</f>
        <v/>
      </c>
      <c r="GH594" s="431" t="str">
        <f>IF(_tag_month_day!BS584="","",_tag_month_day!BS584/100)</f>
        <v/>
      </c>
      <c r="GI594" s="467" t="str">
        <f>IF(_tag_month_day!BT584="","",_tag_month_day!BT584/100)</f>
        <v/>
      </c>
      <c r="GJ594" s="469" t="str">
        <f>IF(_tag_month_day!BU584="","",_tag_month_day!BU584/100)</f>
        <v/>
      </c>
      <c r="GK594" s="470">
        <f>GK593</f>
        <v>0.070000000000000007</v>
      </c>
      <c r="GL594" s="470">
        <f>GL593</f>
        <v>0.029999999999999999</v>
      </c>
      <c r="GM594" s="471" t="str">
        <f>IF(_tag_month_day!BX584="","",_tag_month_day!BX584/100)</f>
        <v/>
      </c>
      <c r="GN594" s="470">
        <f>GN593</f>
        <v>0.070000000000000007</v>
      </c>
      <c r="GO594" s="470">
        <f>GO593</f>
        <v>0.029999999999999999</v>
      </c>
      <c r="GP594" s="470">
        <f>GP593</f>
        <v>0.089999999999999997</v>
      </c>
      <c r="GQ594" s="470">
        <f>GQ593</f>
        <v>0.029999999999999999</v>
      </c>
      <c r="GR594" s="471" t="str">
        <f>IF(_tag_month_day!CA584="","",_tag_month_day!CA584/100)</f>
        <v/>
      </c>
      <c r="GS594" s="472">
        <f>GS593</f>
        <v>0.95299999999999996</v>
      </c>
      <c r="GT594" s="472">
        <f>GT593</f>
        <v>0.55000000000000004</v>
      </c>
      <c r="GU594" s="472">
        <f>GU593</f>
        <v>0.55000000000000004</v>
      </c>
      <c r="GV594" s="472">
        <f>GV593</f>
        <v>0.55000000000000004</v>
      </c>
      <c r="GW594" s="472">
        <f>GW593</f>
        <v>0.5</v>
      </c>
      <c r="GX594" s="472">
        <f>GX593</f>
        <v>0.93500000000000005</v>
      </c>
      <c r="GY594" s="472">
        <f>GY593</f>
        <v>0.14999999999999999</v>
      </c>
      <c r="GZ594" s="472">
        <f>GZ593</f>
        <v>1</v>
      </c>
      <c r="HA594" s="474">
        <f>HA593</f>
        <v>0.047</v>
      </c>
      <c r="HB594" s="474">
        <f>HB593</f>
        <v>0.45000000000000001</v>
      </c>
      <c r="HC594" s="474">
        <f>HC593</f>
        <v>0.45000000000000001</v>
      </c>
      <c r="HD594" s="474">
        <f>HD593</f>
        <v>0.45000000000000001</v>
      </c>
      <c r="HE594" s="474">
        <f>HE593</f>
        <v>0.5</v>
      </c>
      <c r="HF594" s="474">
        <f>HF593</f>
        <v>0.065000000000000002</v>
      </c>
      <c r="HG594" s="474">
        <f>HG593</f>
        <v>0.84999999999999998</v>
      </c>
      <c r="HH594" s="474">
        <f>HH593</f>
        <v>0</v>
      </c>
      <c r="HI594" s="10">
        <f>IF(BZ594&lt;&gt;"",CK594-BV594,0)</f>
        <v>0</v>
      </c>
      <c r="HJ594" s="10" t="e">
        <f>IF(AJ594&gt;0,AH594-AJ594,0)</f>
        <v>#VALUE!</v>
      </c>
      <c r="HK594" s="466">
        <f>HK593</f>
        <v>0.84999999999999998</v>
      </c>
      <c r="HL594" s="424">
        <f>HL593</f>
        <v>550000</v>
      </c>
      <c r="HM594" s="424">
        <f>HM593</f>
        <v>480000</v>
      </c>
      <c r="HN594" s="465" t="e">
        <f>(DJ594*EZ594+DK594*FH594+DL594*FM594+DM594*FR594+DN594*FW594+DO594*GB594+DS594*GI594+DP594*GM594+DR594*GR594)*1000*2</f>
        <v>#VALUE!</v>
      </c>
      <c r="HO594" s="465" t="e">
        <f>HN594*HK594*$HO$2/HL594*1000000</f>
        <v>#VALUE!</v>
      </c>
      <c r="HP594" s="465" t="e">
        <f>HN594*HK594*$HP$2/HM594*1000000</f>
        <v>#VALUE!</v>
      </c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</row>
    <row customFormat="1" r="595" s="0">
      <c r="A595" s="420">
        <v>584</v>
      </c>
      <c r="B595" s="421">
        <f ca="1">IF(D595=D594,B594,IF(D595="夜班",B594+1,B594))</f>
        <v>43610</v>
      </c>
      <c r="C595" s="422">
        <f>C594</f>
        <v>0.041666666666666699</v>
      </c>
      <c r="D595" s="10" t="str">
        <f ca="1">IF(HOUR(G595)&lt;8,"夜班",IF(HOUR(G595)&lt;16,"白班",IF(HOUR(G595)&lt;24,"中班",0)))</f>
        <v>夜班</v>
      </c>
      <c r="E595" s="10" t="e">
        <f ca="1">IF(F595=1,"甲",IF(F595=2,"乙",IF(F595=3,"丙",IF(F595=4,"丁",""))))</f>
        <v>#REF!</v>
      </c>
      <c r="F595" s="10" t="e">
        <f ca="1">SUMPRODUCT((成本日报!$A$3:$A$95=计划!B595)*(成本日报!$B$3:$B$95=计划!$D595),成本日报!$C$3:$C$95)</f>
        <v>#REF!</v>
      </c>
      <c r="G595" s="423">
        <f ca="1">G594+C594</f>
        <v>43610.291666665253</v>
      </c>
      <c r="H595" s="423">
        <f ca="1">$G595+$C595/60*10+$C595*0</f>
        <v>43610.298611109698</v>
      </c>
      <c r="I595" s="423">
        <f ca="1">$G595+$C595/60*18+$C595*0</f>
        <v>43610.30416666525</v>
      </c>
      <c r="J595" s="423">
        <f ca="1">$G595+$C595/60*0+$C595*1</f>
        <v>43610.333333331917</v>
      </c>
      <c r="K595" s="423">
        <f ca="1">$G595+$C595/60*30+$C595*2</f>
        <v>43610.395833331924</v>
      </c>
      <c r="L595" s="423">
        <f ca="1">$G595+$C595/60*0+$C595*3</f>
        <v>43610.416666665253</v>
      </c>
      <c r="M595" s="424" t="str">
        <f>IF(_tag_month_day!A585="","",_tag_month_day!A585)</f>
        <v/>
      </c>
      <c r="N595" s="424" t="str">
        <f>IF(_tag_month_day!B585="","",_tag_month_day!B585)</f>
        <v/>
      </c>
      <c r="O595" s="425" t="e">
        <f>IF(M595+N595=0,"",M595+N595)</f>
        <v>#VALUE!</v>
      </c>
      <c r="P595" s="424" t="str">
        <f>IF(_tag_month_day!C585="","",_tag_month_day!C585)</f>
        <v/>
      </c>
      <c r="Q595" s="424" t="str">
        <f>IF(_tag_month_day!D585="","",_tag_month_day!D585)</f>
        <v/>
      </c>
      <c r="R595" s="426" t="str">
        <f>IF(_tag_month_day!CB585="","",_tag_month_day!CB585/100)</f>
        <v/>
      </c>
      <c r="S595" s="427" t="str">
        <f>IF(_tag_month_day!E585="","",_tag_month_day!E585)</f>
        <v/>
      </c>
      <c r="T595" s="427" t="str">
        <f>IF(_tag_month_day!F585="","",_tag_month_day!F585)</f>
        <v/>
      </c>
      <c r="U595" s="428" t="e">
        <f>S595+T595</f>
        <v>#VALUE!</v>
      </c>
      <c r="V595" s="429" t="e">
        <f>U595/AJ595</f>
        <v>#VALUE!</v>
      </c>
      <c r="W595" s="430" t="str">
        <f>IF(_jhy_month_day!A585="","",_jhy_month_day!A585)</f>
        <v/>
      </c>
      <c r="X595" s="431" t="str">
        <f>IF(_jhy_month_day!B585="","",_jhy_month_day!B585/100)</f>
        <v/>
      </c>
      <c r="Y595" s="431" t="str">
        <f>IF(_jhy_month_day!C585="","",_jhy_month_day!C585/100)</f>
        <v/>
      </c>
      <c r="Z595" s="432">
        <f>Z591+1</f>
        <v>146</v>
      </c>
      <c r="AA595" s="433" t="str">
        <f>IF(_tag_month_day!G585="","",_tag_month_day!G585/100)</f>
        <v/>
      </c>
      <c r="AB595" s="433" t="str">
        <f>IF(_tag_month_day!H585="","",_tag_month_day!H585/100)</f>
        <v/>
      </c>
      <c r="AC595" s="434">
        <f>IF(X595="",AC594,BK595*($AV594*X595+$AW594*FD594+$AX594*FI594+$AY594*FN594+$AZ594*FS594+$BA594*FX594+$BG594*GE594)/(AV594*Y595+AX594*FK594+AW594*FF594+AY594*FP594+AZ594*FU594+BA594*FZ594+BG594*GG594+BB594*GK594+BC594*GN594+BD594*GP594))</f>
        <v>1.59963432013121</v>
      </c>
      <c r="AD595" s="435" t="str">
        <f>IF(AC595=AC594,"",AC595-AC594)</f>
        <v/>
      </c>
      <c r="AE595" s="436" t="str">
        <f>IF(1-AF595=0,"",(1-AF595))</f>
        <v/>
      </c>
      <c r="AF595" s="437">
        <v>1</v>
      </c>
      <c r="AG595" s="10" t="str">
        <f>AG594</f>
        <v>9A3</v>
      </c>
      <c r="AH595" s="438" t="str">
        <f>AH594</f>
        <v/>
      </c>
      <c r="AI595" s="424"/>
      <c r="AJ595" s="10" t="str">
        <f>IF(_tag_month_day!I585="","",_tag_month_day!I585)</f>
        <v/>
      </c>
      <c r="AK595" s="440"/>
      <c r="AL595" s="440"/>
      <c r="AM595" s="440"/>
      <c r="AN595" s="441">
        <f>AN594</f>
        <v>2</v>
      </c>
      <c r="AO595" s="441">
        <f>AO594</f>
        <v>8</v>
      </c>
      <c r="AP595" s="442" t="e">
        <f>(IF(AN595=0,AS594,AS594*(1+AO595/AN595)/(AR595+AO595/AN595)))+AT595</f>
        <v>#VALUE!</v>
      </c>
      <c r="AQ595" s="443" t="str">
        <f>IF(_tag_month_day!J585="","",_tag_month_day!J585/100)</f>
        <v/>
      </c>
      <c r="AR595" s="444">
        <f>AR594</f>
        <v>1.3</v>
      </c>
      <c r="AS595" s="445" t="e">
        <f>AQ595*(AN595*AR595+AO595)/(AN595+AO595)</f>
        <v>#VALUE!</v>
      </c>
      <c r="AT595" s="445" t="e">
        <f>(SUM(BE595:BF595)-SUM(BE594:BF594))*0.05</f>
        <v>#VALUE!</v>
      </c>
      <c r="AU595" s="446" t="str">
        <f>IF(_tag_month_day!CC585="","",IF(_tag_month_day!CC585&gt;0,_tag_month_day!CD585,_tag_month_day!CE585))</f>
        <v/>
      </c>
      <c r="AV595" s="447" t="str">
        <f>IF(_tag_month_day!L585="","",_tag_month_day!L585/100)</f>
        <v/>
      </c>
      <c r="AW595" s="431">
        <f>AW594</f>
        <v>0</v>
      </c>
      <c r="AX595" s="431">
        <f>AX594</f>
        <v>0</v>
      </c>
      <c r="AY595" s="431" t="str">
        <f>IF(_tag_month_day!M585="","",_tag_month_day!M585/100)</f>
        <v/>
      </c>
      <c r="AZ595" s="431" t="str">
        <f>IF(_tag_month_day!N585="","",_tag_month_day!N585/100)</f>
        <v/>
      </c>
      <c r="BA595" s="431" t="str">
        <f>IF(_tag_month_day!O585="","",_tag_month_day!O585/100)</f>
        <v/>
      </c>
      <c r="BB595" s="448" t="str">
        <f>IF(_tag_month_day!P585="","",_tag_month_day!P585/100)</f>
        <v/>
      </c>
      <c r="BC595" s="448">
        <f>BC594</f>
        <v>0</v>
      </c>
      <c r="BD595" s="448" t="str">
        <f>IF(_tag_month_day!Q585="","",_tag_month_day!Q585/100)</f>
        <v/>
      </c>
      <c r="BE595" s="449" t="str">
        <f>IF(_tag_month_day!R585="","",_tag_month_day!R585/100)</f>
        <v/>
      </c>
      <c r="BF595" s="388" t="e">
        <f>(AU595*(100+BE595*100))/(AJ595-AU595)/100</f>
        <v>#VALUE!</v>
      </c>
      <c r="BG595" s="450" t="e">
        <f>BE595+BF595</f>
        <v>#VALUE!</v>
      </c>
      <c r="BH595" s="451" t="e">
        <f>SUM(AV595:BF595)</f>
        <v>#VALUE!</v>
      </c>
      <c r="BI595" s="452" t="e">
        <f>IF(CX595=0,BI594,(DK595*查询!$R$5+DL595*查询!$Q$5+DM595*查询!$N$5+DN595*查询!$O$5+DO595*查询!$P$5)*AF595/CX595)</f>
        <v>#VALUE!</v>
      </c>
      <c r="BJ595" s="452" t="e">
        <f>IF(CX595=0,BJ594,(DP595*查询!$S$5+DQ595*查询!$T$5+DR595*查询!$U$5)*AF595/CX595)</f>
        <v>#VALUE!</v>
      </c>
      <c r="BK595" s="452">
        <f>BK594</f>
        <v>1</v>
      </c>
      <c r="BL595" s="453" t="e">
        <f>SUMPRODUCT((AV595:BA595)*(GS595:GX595))/((GS595:GX595)+SUM(BB595:BD595)*GY595+BG595*GZ595)</f>
        <v>#VALUE!</v>
      </c>
      <c r="BM595" s="453" t="e">
        <f>BK595*($AV595*FB595+$AW595*FD595+$AX595*FI595+$AY595*FN595+$AZ595*FS595+$BA595*FX595+$BG595*GE595)/(AV595*EY595+AX595*FK595+AW595*FF595+AY595*FP595+AZ595*FU595+BA595*FZ595+BG595*GG595+BB595*GK595+BC595*GN595+BD595*GP595)</f>
        <v>#VALUE!</v>
      </c>
      <c r="BN595" s="453" t="e">
        <f>($AV595*FC595+$AX595*FJ595+$AW595*FE595+$AY595*FO595+$AZ595*FT595+$BA595*FY595+$BG595*GF595)/($AV595*FA595+BG595*GH595+BB595*GL595+BC595*GO595+BD595*GQ595+BA595*GA595)</f>
        <v>#VALUE!</v>
      </c>
      <c r="BO595" s="454" t="e">
        <f>SUMPRODUCT(AV595:BA595*GS595:GX595)/(GS595:GX595+(BB595+BC595+BD595)*GY595+BG595)</f>
        <v>#VALUE!</v>
      </c>
      <c r="BP595" s="454" t="e">
        <f>SUMPRODUCT(AV595:BA595*GS595:GX595)/(GS595:GX595+(BB595+BC595+BD595)*GY595+BG595)</f>
        <v>#VALUE!</v>
      </c>
      <c r="BQ595" s="454" t="e">
        <f>SUMPRODUCT(AV595:BA595*GS595:GX595)/(GS595:GX595+(BB595+BC595+BD595)*GY595+BG595)</f>
        <v>#VALUE!</v>
      </c>
      <c r="BR595" s="453" t="str">
        <f>IF(_tag_month_day!T585="","",_tag_month_day!T585)</f>
        <v/>
      </c>
      <c r="BS595" s="453" t="str">
        <f>IF(_tag_month_day!U585="","",_tag_month_day!U585)</f>
        <v/>
      </c>
      <c r="BT595" s="455" t="str">
        <f>IF(CK595="","",IF((CK595&gt;=BV595-0.12)*(CK595&lt;=BV595+0.12),"合格","不合格"))</f>
        <v/>
      </c>
      <c r="BU595" s="456" t="str">
        <f>IF(_tag_month_day!V585="","",_tag_month_day!V585)</f>
        <v/>
      </c>
      <c r="BV595" s="457" t="str">
        <f>IF(_tag_month_day!W585="","",_tag_month_day!W585)</f>
        <v/>
      </c>
      <c r="BW595" s="458" t="str">
        <f>IF(_tag_month_day!X585="","",_tag_month_day!X585)</f>
        <v/>
      </c>
      <c r="BX595" s="458" t="str">
        <f>IF(_tag_month_day!Y585="","",_tag_month_day!Y585)</f>
        <v/>
      </c>
      <c r="BY595" s="459">
        <f ca="1">L595</f>
        <v>43610.416666665253</v>
      </c>
      <c r="BZ595" s="460"/>
      <c r="CA595" s="4"/>
      <c r="CB595" s="424" t="str">
        <f>IF(_tag_month_day!Z585="","",_tag_month_day!Z585)</f>
        <v/>
      </c>
      <c r="CC595" s="424" t="str">
        <f>IF(_tag_month_day!AA585="","",_tag_month_day!AA585)</f>
        <v/>
      </c>
      <c r="CD595" s="424" t="str">
        <f>IF(_tag_month_day!AB585="","",_tag_month_day!AB585)</f>
        <v/>
      </c>
      <c r="CE595" s="424" t="str">
        <f>IF(_tag_month_day!AC585="","",_tag_month_day!AC585)</f>
        <v/>
      </c>
      <c r="CF595" s="424" t="str">
        <f>IF(_tag_month_day!AD585="","",_tag_month_day!AD585)</f>
        <v/>
      </c>
      <c r="CG595" s="424" t="str">
        <f>IF(_tag_month_day!AE585="","",_tag_month_day!AE585)</f>
        <v/>
      </c>
      <c r="CH595" s="424" t="str">
        <f>IF(_tag_month_day!AF585="","",_tag_month_day!AF585)</f>
        <v/>
      </c>
      <c r="CI595" s="424" t="str">
        <f>IF(_tag_month_day!AG585="","",_tag_month_day!AG585)</f>
        <v/>
      </c>
      <c r="CJ595" s="424" t="str">
        <f>IF(_tag_month_day!AH585="","",_tag_month_day!AH585)</f>
        <v/>
      </c>
      <c r="CK595" s="424" t="str">
        <f>IF(_tag_month_day!AI585="","",_tag_month_day!AI585)</f>
        <v/>
      </c>
      <c r="CL595" s="4" t="str">
        <f>IF(_tag_month_day!AJ585="","",_tag_month_day!AJ585)</f>
        <v/>
      </c>
      <c r="CM595" s="4" t="str">
        <f>IF(_tag_month_day!AK585="","",_tag_month_day!AK585)</f>
        <v/>
      </c>
      <c r="CN595" s="4" t="str">
        <f>IF(_tag_month_day!AL585="","",_tag_month_day!AL585)</f>
        <v/>
      </c>
      <c r="CO595" s="4" t="str">
        <f>IF(_tag_month_day!AM585="","",_tag_month_day!AM585)</f>
        <v/>
      </c>
      <c r="CP595" s="4" t="str">
        <f>IF(_tag_month_day!AN585="","",_tag_month_day!AN585)</f>
        <v/>
      </c>
      <c r="CQ595" s="4" t="str">
        <f>IF(_tag_month_day!AO585="","",_tag_month_day!AO585)</f>
        <v/>
      </c>
      <c r="CR595" s="462" t="str">
        <f>IF(_tag_month_day!AP585="","",_tag_month_day!AP585)</f>
        <v/>
      </c>
      <c r="CS595" s="463" t="str">
        <f>IF(_tag_month_day!AQ585="","",_tag_month_day!AQ585)</f>
        <v/>
      </c>
      <c r="CT595" s="4" t="str">
        <f>IF(_tag_month_day!AR585="","",_tag_month_day!AR585)</f>
        <v/>
      </c>
      <c r="CU595" s="464" t="e">
        <f>DU595/AJ595</f>
        <v>#VALUE!</v>
      </c>
      <c r="CV595" s="451" t="e">
        <f>BG595/BH595</f>
        <v>#VALUE!</v>
      </c>
      <c r="CW595" s="465" t="e">
        <f>AJ595*(1-CV595)*CU595*AF595</f>
        <v>#VALUE!</v>
      </c>
      <c r="CX595" s="465" t="e">
        <f>CW595*94%</f>
        <v>#VALUE!</v>
      </c>
      <c r="CY595" s="466" t="e">
        <f>IF(CX595=0,0,DS595/(DS595+CX595))</f>
        <v>#VALUE!</v>
      </c>
      <c r="CZ595" s="465" t="e">
        <f>$AJ595*EF595</f>
        <v>#VALUE!</v>
      </c>
      <c r="DA595" s="465" t="e">
        <f>$AJ595*EG595</f>
        <v>#VALUE!</v>
      </c>
      <c r="DB595" s="465" t="e">
        <f>$AJ595*EH595</f>
        <v>#VALUE!</v>
      </c>
      <c r="DC595" s="465" t="e">
        <f>$AJ595*EI595</f>
        <v>#VALUE!</v>
      </c>
      <c r="DD595" s="465" t="e">
        <f>$AJ595*EJ595</f>
        <v>#VALUE!</v>
      </c>
      <c r="DE595" s="465" t="e">
        <f>$AJ595*EK595</f>
        <v>#VALUE!</v>
      </c>
      <c r="DF595" s="465" t="e">
        <f>$AJ595*EL595</f>
        <v>#VALUE!</v>
      </c>
      <c r="DG595" s="465" t="e">
        <f>$AJ595*EM595</f>
        <v>#VALUE!</v>
      </c>
      <c r="DH595" s="465" t="e">
        <f>$AJ595*EN595</f>
        <v>#VALUE!</v>
      </c>
      <c r="DI595" s="465" t="e">
        <f>$AJ595*EO595</f>
        <v>#VALUE!</v>
      </c>
      <c r="DJ595" s="465" t="e">
        <f>CZ595*(1-EP595)</f>
        <v>#VALUE!</v>
      </c>
      <c r="DK595" s="465" t="e">
        <f>DA595*(1-ER595)</f>
        <v>#VALUE!</v>
      </c>
      <c r="DL595" s="465" t="e">
        <f>DB595*(1-EQ595)</f>
        <v>#VALUE!</v>
      </c>
      <c r="DM595" s="465" t="e">
        <f>DC595*(1-ES595)</f>
        <v>#VALUE!</v>
      </c>
      <c r="DN595" s="465" t="e">
        <f>DD595*(1-ET595)</f>
        <v>#VALUE!</v>
      </c>
      <c r="DO595" s="465" t="e">
        <f>DE595</f>
        <v>#VALUE!</v>
      </c>
      <c r="DP595" s="465" t="e">
        <f>DF595*(1-EU595)</f>
        <v>#VALUE!</v>
      </c>
      <c r="DQ595" s="465" t="e">
        <f>DG595*(1-EV595)</f>
        <v>#VALUE!</v>
      </c>
      <c r="DR595" s="465" t="e">
        <f>DH595*(1-EW595)</f>
        <v>#VALUE!</v>
      </c>
      <c r="DS595" s="465" t="e">
        <f>DI595</f>
        <v>#VALUE!</v>
      </c>
      <c r="DT595" s="465" t="e">
        <f>SUM(DJ595:DS595)</f>
        <v>#VALUE!</v>
      </c>
      <c r="DU595" s="465" t="e">
        <f>(GS595:GX595)+(DP595+DQ595+DR595)*GY595+DS595</f>
        <v>#VALUE!</v>
      </c>
      <c r="DV595" s="451" t="e">
        <f>AV595/$BH595/(1-EP595)</f>
        <v>#VALUE!</v>
      </c>
      <c r="DW595" s="451" t="e">
        <f>AW595/$BH595/(1-ER595)</f>
        <v>#VALUE!</v>
      </c>
      <c r="DX595" s="451" t="e">
        <f>AX595/$BH595/(1-EQ595)</f>
        <v>#VALUE!</v>
      </c>
      <c r="DY595" s="451" t="e">
        <f>AY595/$BH595/(1-ES595)</f>
        <v>#VALUE!</v>
      </c>
      <c r="DZ595" s="451" t="e">
        <f>AZ595/$BH595/(1-ET595)</f>
        <v>#VALUE!</v>
      </c>
      <c r="EA595" s="451" t="e">
        <f>BA595/$BH595/(1-AX595)</f>
        <v>#VALUE!</v>
      </c>
      <c r="EB595" s="451" t="e">
        <f>BB595/$BH595/(1-EU595)</f>
        <v>#VALUE!</v>
      </c>
      <c r="EC595" s="451" t="e">
        <f>BC595/$BH595/(1-EV595)</f>
        <v>#VALUE!</v>
      </c>
      <c r="ED595" s="451" t="e">
        <f>BD595/$BH595/(1-EW595)</f>
        <v>#VALUE!</v>
      </c>
      <c r="EE595" s="451" t="e">
        <f>BG595/BH595</f>
        <v>#VALUE!</v>
      </c>
      <c r="EF595" s="451" t="e">
        <f>DV595/SUM($DV595:$EE595)</f>
        <v>#VALUE!</v>
      </c>
      <c r="EG595" s="451" t="e">
        <f>DW595/SUM($DV595:$EE595)</f>
        <v>#VALUE!</v>
      </c>
      <c r="EH595" s="451" t="e">
        <f>DX595/SUM($DV595:$EE595)</f>
        <v>#VALUE!</v>
      </c>
      <c r="EI595" s="451" t="e">
        <f>DY595/SUM($DV595:$EE595)</f>
        <v>#VALUE!</v>
      </c>
      <c r="EJ595" s="451" t="e">
        <f>DZ595/SUM($DV595:$EE595)</f>
        <v>#VALUE!</v>
      </c>
      <c r="EK595" s="451" t="e">
        <f>EA595/SUM($DV595:$EE595)</f>
        <v>#VALUE!</v>
      </c>
      <c r="EL595" s="451" t="e">
        <f>EB595/SUM($DV595:$EE595)</f>
        <v>#VALUE!</v>
      </c>
      <c r="EM595" s="451" t="e">
        <f>EC595/SUM($DV595:$EE595)</f>
        <v>#VALUE!</v>
      </c>
      <c r="EN595" s="451" t="e">
        <f>ED595/SUM($DV595:$EE595)</f>
        <v>#VALUE!</v>
      </c>
      <c r="EO595" s="451" t="e">
        <f>EE595/SUM($DV595:$EE595)</f>
        <v>#VALUE!</v>
      </c>
      <c r="EP595" s="450">
        <f>EP594</f>
        <v>0.080000000000000002</v>
      </c>
      <c r="EQ595" s="450">
        <f>EQ594</f>
        <v>0.014999999999999999</v>
      </c>
      <c r="ER595" s="450">
        <f>ER594</f>
        <v>0.014999999999999999</v>
      </c>
      <c r="ES595" s="450">
        <f>ES594</f>
        <v>0.014999999999999999</v>
      </c>
      <c r="ET595" s="450">
        <f>ET594</f>
        <v>0.014999999999999999</v>
      </c>
      <c r="EU595" s="450">
        <f>EU594</f>
        <v>0.089999999999999997</v>
      </c>
      <c r="EV595" s="450">
        <f>EV594</f>
        <v>0.089999999999999997</v>
      </c>
      <c r="EW595" s="450">
        <f>EW594</f>
        <v>0.089999999999999997</v>
      </c>
      <c r="EX595" s="431" t="str">
        <f>IF(_tag_month_day!AS585="","",_tag_month_day!AS585/100)</f>
        <v/>
      </c>
      <c r="EY595" s="431" t="str">
        <f>IF(_tag_month_day!AT585="","",_tag_month_day!AT585/100)</f>
        <v/>
      </c>
      <c r="EZ595" s="431" t="str">
        <f>IF(_tag_month_day!AU585="","",_tag_month_day!AU585/100)</f>
        <v/>
      </c>
      <c r="FA595" s="431" t="str">
        <f>IF(_tag_month_day!AV585="","",_tag_month_day!AV585/100)</f>
        <v/>
      </c>
      <c r="FB595" s="431" t="str">
        <f>IF(_tag_month_day!AW585="","",_tag_month_day!AW585/100)</f>
        <v/>
      </c>
      <c r="FC595" s="431" t="str">
        <f>IF(_tag_month_day!AX585="","",_tag_month_day!AX585/100)</f>
        <v/>
      </c>
      <c r="FD595" s="449" t="str">
        <f>IF(_tag_month_day!AY585="","",_tag_month_day!AY585/100)</f>
        <v/>
      </c>
      <c r="FE595" s="449" t="str">
        <f>IF(_tag_month_day!AZ585="","",_tag_month_day!AZ585/100)</f>
        <v/>
      </c>
      <c r="FF595" s="449" t="str">
        <f>IF(_tag_month_day!BA585="","",_tag_month_day!BA585/100)</f>
        <v/>
      </c>
      <c r="FG595" s="449" t="str">
        <f>IF(_tag_month_day!BB585="","",_tag_month_day!BB585/100)</f>
        <v/>
      </c>
      <c r="FH595" s="467" t="str">
        <f>IF(_tag_month_day!BC585="","",_tag_month_day!BC585/100)</f>
        <v/>
      </c>
      <c r="FI595" s="449">
        <f>FI594</f>
        <v>0.40999999999999998</v>
      </c>
      <c r="FJ595" s="449">
        <f>FJ594</f>
        <v>0.11</v>
      </c>
      <c r="FK595" s="449">
        <f>FK594</f>
        <v>0.014999999999999999</v>
      </c>
      <c r="FL595" s="449">
        <f>FL594</f>
        <v>0</v>
      </c>
      <c r="FM595" s="467">
        <f>FM594</f>
        <v>0.0001</v>
      </c>
      <c r="FN595" s="449">
        <f>FN594</f>
        <v>0.32000000000000001</v>
      </c>
      <c r="FO595" s="449">
        <f>FO594</f>
        <v>0.20000000000000001</v>
      </c>
      <c r="FP595" s="449">
        <f>FP594</f>
        <v>0.01</v>
      </c>
      <c r="FQ595" s="449">
        <f>FQ594</f>
        <v>0</v>
      </c>
      <c r="FR595" s="467">
        <f>FR594</f>
        <v>0.0001</v>
      </c>
      <c r="FS595" s="449" t="str">
        <f>IF(_tag_month_day!BD585="","",_tag_month_day!BD585/100)</f>
        <v/>
      </c>
      <c r="FT595" s="449" t="str">
        <f>IF(_tag_month_day!BE585="","",_tag_month_day!BE585/100)</f>
        <v/>
      </c>
      <c r="FU595" s="449" t="str">
        <f>IF(_tag_month_day!BF585="","",_tag_month_day!BF585/100)</f>
        <v/>
      </c>
      <c r="FV595" s="449" t="str">
        <f>IF(_tag_month_day!BG585="","",_tag_month_day!BG585/100)</f>
        <v/>
      </c>
      <c r="FW595" s="467" t="str">
        <f>IF(_tag_month_day!BH585="","",_tag_month_day!BH585/100)</f>
        <v/>
      </c>
      <c r="FX595" s="449" t="str">
        <f>IF(_tag_month_day!BI585="","",_tag_month_day!BI585/100)</f>
        <v/>
      </c>
      <c r="FY595" s="449" t="str">
        <f>IF(_tag_month_day!BJ585="","",_tag_month_day!BJ585/100)</f>
        <v/>
      </c>
      <c r="FZ595" s="468" t="str">
        <f>IF(_tag_month_day!BK585="","",_tag_month_day!BK585/100)</f>
        <v/>
      </c>
      <c r="GA595" s="449" t="str">
        <f>IF(_tag_month_day!BL585="","",_tag_month_day!BL585/100)</f>
        <v/>
      </c>
      <c r="GB595" s="467" t="str">
        <f>IF(_tag_month_day!BM585="","",_tag_month_day!BM585/100)</f>
        <v/>
      </c>
      <c r="GC595" s="431" t="str">
        <f>IF(_tag_month_day!BN585="","",_tag_month_day!BN585/100)</f>
        <v/>
      </c>
      <c r="GD595" s="431" t="str">
        <f>IF(_tag_month_day!BO585="","",_tag_month_day!BO585/100)</f>
        <v/>
      </c>
      <c r="GE595" s="431" t="str">
        <f>IF(_tag_month_day!BP585="","",_tag_month_day!BP585/100)</f>
        <v/>
      </c>
      <c r="GF595" s="431" t="str">
        <f>IF(_tag_month_day!BQ585="","",_tag_month_day!BQ585/100)</f>
        <v/>
      </c>
      <c r="GG595" s="431" t="str">
        <f>IF(_tag_month_day!BR585="","",_tag_month_day!BR585/100)</f>
        <v/>
      </c>
      <c r="GH595" s="431" t="str">
        <f>IF(_tag_month_day!BS585="","",_tag_month_day!BS585/100)</f>
        <v/>
      </c>
      <c r="GI595" s="467" t="str">
        <f>IF(_tag_month_day!BT585="","",_tag_month_day!BT585/100)</f>
        <v/>
      </c>
      <c r="GJ595" s="469" t="str">
        <f>IF(_tag_month_day!BU585="","",_tag_month_day!BU585/100)</f>
        <v/>
      </c>
      <c r="GK595" s="470">
        <f>GK594</f>
        <v>0.070000000000000007</v>
      </c>
      <c r="GL595" s="470">
        <f>GL594</f>
        <v>0.029999999999999999</v>
      </c>
      <c r="GM595" s="471" t="str">
        <f>IF(_tag_month_day!BX585="","",_tag_month_day!BX585/100)</f>
        <v/>
      </c>
      <c r="GN595" s="470">
        <f>GN594</f>
        <v>0.070000000000000007</v>
      </c>
      <c r="GO595" s="470">
        <f>GO594</f>
        <v>0.029999999999999999</v>
      </c>
      <c r="GP595" s="470">
        <f>GP594</f>
        <v>0.089999999999999997</v>
      </c>
      <c r="GQ595" s="470">
        <f>GQ594</f>
        <v>0.029999999999999999</v>
      </c>
      <c r="GR595" s="471" t="str">
        <f>IF(_tag_month_day!CA585="","",_tag_month_day!CA585/100)</f>
        <v/>
      </c>
      <c r="GS595" s="472">
        <f>GS594</f>
        <v>0.95299999999999996</v>
      </c>
      <c r="GT595" s="472">
        <f>GT594</f>
        <v>0.55000000000000004</v>
      </c>
      <c r="GU595" s="472">
        <f>GU594</f>
        <v>0.55000000000000004</v>
      </c>
      <c r="GV595" s="472">
        <f>GV594</f>
        <v>0.55000000000000004</v>
      </c>
      <c r="GW595" s="472">
        <f>GW594</f>
        <v>0.5</v>
      </c>
      <c r="GX595" s="472">
        <f>GX594</f>
        <v>0.93500000000000005</v>
      </c>
      <c r="GY595" s="472">
        <f>GY594</f>
        <v>0.14999999999999999</v>
      </c>
      <c r="GZ595" s="472">
        <f>GZ594</f>
        <v>1</v>
      </c>
      <c r="HA595" s="474">
        <f>HA594</f>
        <v>0.047</v>
      </c>
      <c r="HB595" s="474">
        <f>HB594</f>
        <v>0.45000000000000001</v>
      </c>
      <c r="HC595" s="474">
        <f>HC594</f>
        <v>0.45000000000000001</v>
      </c>
      <c r="HD595" s="474">
        <f>HD594</f>
        <v>0.45000000000000001</v>
      </c>
      <c r="HE595" s="474">
        <f>HE594</f>
        <v>0.5</v>
      </c>
      <c r="HF595" s="474">
        <f>HF594</f>
        <v>0.065000000000000002</v>
      </c>
      <c r="HG595" s="474">
        <f>HG594</f>
        <v>0.84999999999999998</v>
      </c>
      <c r="HH595" s="474">
        <f>HH594</f>
        <v>0</v>
      </c>
      <c r="HI595" s="10">
        <f>IF(BZ595&lt;&gt;"",CK595-BV595,0)</f>
        <v>0</v>
      </c>
      <c r="HJ595" s="10" t="e">
        <f>IF(AJ595&gt;0,AH595-AJ595,0)</f>
        <v>#VALUE!</v>
      </c>
      <c r="HK595" s="466">
        <f>HK594</f>
        <v>0.84999999999999998</v>
      </c>
      <c r="HL595" s="424">
        <f>HL594</f>
        <v>550000</v>
      </c>
      <c r="HM595" s="424">
        <f>HM594</f>
        <v>480000</v>
      </c>
      <c r="HN595" s="465" t="e">
        <f>(DJ595*EZ595+DK595*FH595+DL595*FM595+DM595*FR595+DN595*FW595+DO595*GB595+DS595*GI595+DP595*GM595+DR595*GR595)*1000*2</f>
        <v>#VALUE!</v>
      </c>
      <c r="HO595" s="465" t="e">
        <f>HN595*HK595*$HO$2/HL595*1000000</f>
        <v>#VALUE!</v>
      </c>
      <c r="HP595" s="465" t="e">
        <f>HN595*HK595*$HP$2/HM595*1000000</f>
        <v>#VALUE!</v>
      </c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</row>
    <row customFormat="1" r="596" s="0">
      <c r="A596" s="420">
        <v>585</v>
      </c>
      <c r="B596" s="421">
        <f ca="1">IF(D596=D595,B595,IF(D596="夜班",B595+1,B595))</f>
        <v>43610</v>
      </c>
      <c r="C596" s="422">
        <f>C595</f>
        <v>0.041666666666666699</v>
      </c>
      <c r="D596" s="10" t="str">
        <f ca="1">IF(HOUR(G596)&lt;8,"夜班",IF(HOUR(G596)&lt;16,"白班",IF(HOUR(G596)&lt;24,"中班",0)))</f>
        <v>夜班</v>
      </c>
      <c r="E596" s="10" t="e">
        <f ca="1">IF(F596=1,"甲",IF(F596=2,"乙",IF(F596=3,"丙",IF(F596=4,"丁",""))))</f>
        <v>#REF!</v>
      </c>
      <c r="F596" s="10" t="e">
        <f ca="1">SUMPRODUCT((成本日报!$A$3:$A$95=计划!B596)*(成本日报!$B$3:$B$95=计划!$D596),成本日报!$C$3:$C$95)</f>
        <v>#REF!</v>
      </c>
      <c r="G596" s="423">
        <f ca="1">G595+C595</f>
        <v>43610.333333331917</v>
      </c>
      <c r="H596" s="423">
        <f ca="1">$G596+$C596/60*10+$C596*0</f>
        <v>43610.340277776362</v>
      </c>
      <c r="I596" s="423">
        <f ca="1">$G596+$C596/60*18+$C596*0</f>
        <v>43610.345833331914</v>
      </c>
      <c r="J596" s="423">
        <f ca="1">$G596+$C596/60*0+$C596*1</f>
        <v>43610.374999998581</v>
      </c>
      <c r="K596" s="423">
        <f ca="1">$G596+$C596/60*30+$C596*2</f>
        <v>43610.437499998588</v>
      </c>
      <c r="L596" s="423">
        <f ca="1">$G596+$C596/60*0+$C596*3</f>
        <v>43610.458333331917</v>
      </c>
      <c r="M596" s="424" t="str">
        <f>IF(_tag_month_day!A586="","",_tag_month_day!A586)</f>
        <v/>
      </c>
      <c r="N596" s="424" t="str">
        <f>IF(_tag_month_day!B586="","",_tag_month_day!B586)</f>
        <v/>
      </c>
      <c r="O596" s="425" t="e">
        <f>IF(M596+N596=0,"",M596+N596)</f>
        <v>#VALUE!</v>
      </c>
      <c r="P596" s="424" t="str">
        <f>IF(_tag_month_day!C586="","",_tag_month_day!C586)</f>
        <v/>
      </c>
      <c r="Q596" s="424" t="str">
        <f>IF(_tag_month_day!D586="","",_tag_month_day!D586)</f>
        <v/>
      </c>
      <c r="R596" s="426" t="str">
        <f>IF(_tag_month_day!CB586="","",_tag_month_day!CB586/100)</f>
        <v/>
      </c>
      <c r="S596" s="427" t="str">
        <f>IF(_tag_month_day!E586="","",_tag_month_day!E586)</f>
        <v/>
      </c>
      <c r="T596" s="427" t="str">
        <f>IF(_tag_month_day!F586="","",_tag_month_day!F586)</f>
        <v/>
      </c>
      <c r="U596" s="428" t="e">
        <f>S596+T596</f>
        <v>#VALUE!</v>
      </c>
      <c r="V596" s="429" t="e">
        <f>U596/AJ596</f>
        <v>#VALUE!</v>
      </c>
      <c r="W596" s="430" t="str">
        <f>IF(_jhy_month_day!A586="","",_jhy_month_day!A586)</f>
        <v/>
      </c>
      <c r="X596" s="431" t="str">
        <f>IF(_jhy_month_day!B586="","",_jhy_month_day!B586/100)</f>
        <v/>
      </c>
      <c r="Y596" s="431" t="str">
        <f>IF(_jhy_month_day!C586="","",_jhy_month_day!C586/100)</f>
        <v/>
      </c>
      <c r="Z596" s="432">
        <f>Z592+1</f>
        <v>147</v>
      </c>
      <c r="AA596" s="433" t="str">
        <f>IF(_tag_month_day!G586="","",_tag_month_day!G586/100)</f>
        <v/>
      </c>
      <c r="AB596" s="433" t="str">
        <f>IF(_tag_month_day!H586="","",_tag_month_day!H586/100)</f>
        <v/>
      </c>
      <c r="AC596" s="434">
        <f>IF(X596="",AC595,BK596*($AV595*X596+$AW595*FD595+$AX595*FI595+$AY595*FN595+$AZ595*FS595+$BA595*FX595+$BG595*GE595)/(AV595*Y596+AX595*FK595+AW595*FF595+AY595*FP595+AZ595*FU595+BA595*FZ595+BG595*GG595+BB595*GK595+BC595*GN595+BD595*GP595))</f>
        <v>1.59963432013121</v>
      </c>
      <c r="AD596" s="435" t="str">
        <f>IF(AC596=AC595,"",AC596-AC595)</f>
        <v/>
      </c>
      <c r="AE596" s="436" t="str">
        <f>IF(1-AF596=0,"",(1-AF596))</f>
        <v/>
      </c>
      <c r="AF596" s="437">
        <v>1</v>
      </c>
      <c r="AG596" s="10" t="str">
        <f>AG595</f>
        <v>9A3</v>
      </c>
      <c r="AH596" s="438" t="str">
        <f>AH595</f>
        <v/>
      </c>
      <c r="AI596" s="424"/>
      <c r="AJ596" s="10" t="str">
        <f>IF(_tag_month_day!I586="","",_tag_month_day!I586)</f>
        <v/>
      </c>
      <c r="AK596" s="440"/>
      <c r="AL596" s="440"/>
      <c r="AM596" s="440"/>
      <c r="AN596" s="441">
        <f>AN595</f>
        <v>2</v>
      </c>
      <c r="AO596" s="441">
        <f>AO595</f>
        <v>8</v>
      </c>
      <c r="AP596" s="442" t="e">
        <f>(IF(AN596=0,AS595,AS595*(1+AO596/AN596)/(AR596+AO596/AN596)))+AT596</f>
        <v>#VALUE!</v>
      </c>
      <c r="AQ596" s="443" t="str">
        <f>IF(_tag_month_day!J586="","",_tag_month_day!J586/100)</f>
        <v/>
      </c>
      <c r="AR596" s="444">
        <f>AR595</f>
        <v>1.3</v>
      </c>
      <c r="AS596" s="445" t="e">
        <f>AQ596*(AN596*AR596+AO596)/(AN596+AO596)</f>
        <v>#VALUE!</v>
      </c>
      <c r="AT596" s="445" t="e">
        <f>(SUM(BE596:BF596)-SUM(BE595:BF595))*0.05</f>
        <v>#VALUE!</v>
      </c>
      <c r="AU596" s="446" t="str">
        <f>IF(_tag_month_day!CC586="","",IF(_tag_month_day!CC586&gt;0,_tag_month_day!CD586,_tag_month_day!CE586))</f>
        <v/>
      </c>
      <c r="AV596" s="447" t="str">
        <f>IF(_tag_month_day!L586="","",_tag_month_day!L586/100)</f>
        <v/>
      </c>
      <c r="AW596" s="431">
        <f>AW595</f>
        <v>0</v>
      </c>
      <c r="AX596" s="431">
        <f>AX595</f>
        <v>0</v>
      </c>
      <c r="AY596" s="431" t="str">
        <f>IF(_tag_month_day!M586="","",_tag_month_day!M586/100)</f>
        <v/>
      </c>
      <c r="AZ596" s="431" t="str">
        <f>IF(_tag_month_day!N586="","",_tag_month_day!N586/100)</f>
        <v/>
      </c>
      <c r="BA596" s="431" t="str">
        <f>IF(_tag_month_day!O586="","",_tag_month_day!O586/100)</f>
        <v/>
      </c>
      <c r="BB596" s="448" t="str">
        <f>IF(_tag_month_day!P586="","",_tag_month_day!P586/100)</f>
        <v/>
      </c>
      <c r="BC596" s="448">
        <f>BC595</f>
        <v>0</v>
      </c>
      <c r="BD596" s="448" t="str">
        <f>IF(_tag_month_day!Q586="","",_tag_month_day!Q586/100)</f>
        <v/>
      </c>
      <c r="BE596" s="449" t="str">
        <f>IF(_tag_month_day!R586="","",_tag_month_day!R586/100)</f>
        <v/>
      </c>
      <c r="BF596" s="388" t="e">
        <f>(AU596*(100+BE596*100))/(AJ596-AU596)/100</f>
        <v>#VALUE!</v>
      </c>
      <c r="BG596" s="450" t="e">
        <f>BE596+BF596</f>
        <v>#VALUE!</v>
      </c>
      <c r="BH596" s="451" t="e">
        <f>SUM(AV596:BF596)</f>
        <v>#VALUE!</v>
      </c>
      <c r="BI596" s="452" t="e">
        <f>IF(CX596=0,BI595,(DK596*查询!$R$5+DL596*查询!$Q$5+DM596*查询!$N$5+DN596*查询!$O$5+DO596*查询!$P$5)*AF596/CX596)</f>
        <v>#VALUE!</v>
      </c>
      <c r="BJ596" s="452" t="e">
        <f>IF(CX596=0,BJ595,(DP596*查询!$S$5+DQ596*查询!$T$5+DR596*查询!$U$5)*AF596/CX596)</f>
        <v>#VALUE!</v>
      </c>
      <c r="BK596" s="452">
        <f>BK595</f>
        <v>1</v>
      </c>
      <c r="BL596" s="453" t="e">
        <f>SUMPRODUCT((AV596:BA596)*(GS596:GX596))/((GS596:GX596)+SUM(BB596:BD596)*GY596+BG596*GZ596)</f>
        <v>#VALUE!</v>
      </c>
      <c r="BM596" s="453" t="e">
        <f>BK596*($AV596*FB596+$AW596*FD596+$AX596*FI596+$AY596*FN596+$AZ596*FS596+$BA596*FX596+$BG596*GE596)/(AV596*EY596+AX596*FK596+AW596*FF596+AY596*FP596+AZ596*FU596+BA596*FZ596+BG596*GG596+BB596*GK596+BC596*GN596+BD596*GP596)</f>
        <v>#VALUE!</v>
      </c>
      <c r="BN596" s="453" t="e">
        <f>($AV596*FC596+$AX596*FJ596+$AW596*FE596+$AY596*FO596+$AZ596*FT596+$BA596*FY596+$BG596*GF596)/($AV596*FA596+BG596*GH596+BB596*GL596+BC596*GO596+BD596*GQ596+BA596*GA596)</f>
        <v>#VALUE!</v>
      </c>
      <c r="BO596" s="454" t="e">
        <f>SUMPRODUCT(AV596:BA596*GS596:GX596)/(GS596:GX596+(BB596+BC596+BD596)*GY596+BG596)</f>
        <v>#VALUE!</v>
      </c>
      <c r="BP596" s="454" t="e">
        <f>SUMPRODUCT(AV596:BA596*GS596:GX596)/(GS596:GX596+(BB596+BC596+BD596)*GY596+BG596)</f>
        <v>#VALUE!</v>
      </c>
      <c r="BQ596" s="454" t="e">
        <f>SUMPRODUCT(AV596:BA596*GS596:GX596)/(GS596:GX596+(BB596+BC596+BD596)*GY596+BG596)</f>
        <v>#VALUE!</v>
      </c>
      <c r="BR596" s="453" t="str">
        <f>IF(_tag_month_day!T586="","",_tag_month_day!T586)</f>
        <v/>
      </c>
      <c r="BS596" s="453" t="str">
        <f>IF(_tag_month_day!U586="","",_tag_month_day!U586)</f>
        <v/>
      </c>
      <c r="BT596" s="455" t="str">
        <f>IF(CK596="","",IF((CK596&gt;=BV596-0.12)*(CK596&lt;=BV596+0.12),"合格","不合格"))</f>
        <v/>
      </c>
      <c r="BU596" s="456" t="str">
        <f>IF(_tag_month_day!V586="","",_tag_month_day!V586)</f>
        <v/>
      </c>
      <c r="BV596" s="457" t="str">
        <f>IF(_tag_month_day!W586="","",_tag_month_day!W586)</f>
        <v/>
      </c>
      <c r="BW596" s="458" t="str">
        <f>IF(_tag_month_day!X586="","",_tag_month_day!X586)</f>
        <v/>
      </c>
      <c r="BX596" s="458" t="str">
        <f>IF(_tag_month_day!Y586="","",_tag_month_day!Y586)</f>
        <v/>
      </c>
      <c r="BY596" s="459">
        <f ca="1">L596</f>
        <v>43610.458333331917</v>
      </c>
      <c r="BZ596" s="460"/>
      <c r="CA596" s="461"/>
      <c r="CB596" s="424" t="str">
        <f>IF(_tag_month_day!Z586="","",_tag_month_day!Z586)</f>
        <v/>
      </c>
      <c r="CC596" s="424" t="str">
        <f>IF(_tag_month_day!AA586="","",_tag_month_day!AA586)</f>
        <v/>
      </c>
      <c r="CD596" s="424" t="str">
        <f>IF(_tag_month_day!AB586="","",_tag_month_day!AB586)</f>
        <v/>
      </c>
      <c r="CE596" s="424" t="str">
        <f>IF(_tag_month_day!AC586="","",_tag_month_day!AC586)</f>
        <v/>
      </c>
      <c r="CF596" s="424" t="str">
        <f>IF(_tag_month_day!AD586="","",_tag_month_day!AD586)</f>
        <v/>
      </c>
      <c r="CG596" s="424" t="str">
        <f>IF(_tag_month_day!AE586="","",_tag_month_day!AE586)</f>
        <v/>
      </c>
      <c r="CH596" s="424" t="str">
        <f>IF(_tag_month_day!AF586="","",_tag_month_day!AF586)</f>
        <v/>
      </c>
      <c r="CI596" s="424" t="str">
        <f>IF(_tag_month_day!AG586="","",_tag_month_day!AG586)</f>
        <v/>
      </c>
      <c r="CJ596" s="424" t="str">
        <f>IF(_tag_month_day!AH586="","",_tag_month_day!AH586)</f>
        <v/>
      </c>
      <c r="CK596" s="424" t="str">
        <f>IF(_tag_month_day!AI586="","",_tag_month_day!AI586)</f>
        <v/>
      </c>
      <c r="CL596" s="4" t="str">
        <f>IF(_tag_month_day!AJ586="","",_tag_month_day!AJ586)</f>
        <v/>
      </c>
      <c r="CM596" s="4" t="str">
        <f>IF(_tag_month_day!AK586="","",_tag_month_day!AK586)</f>
        <v/>
      </c>
      <c r="CN596" s="4" t="str">
        <f>IF(_tag_month_day!AL586="","",_tag_month_day!AL586)</f>
        <v/>
      </c>
      <c r="CO596" s="4" t="str">
        <f>IF(_tag_month_day!AM586="","",_tag_month_day!AM586)</f>
        <v/>
      </c>
      <c r="CP596" s="4" t="str">
        <f>IF(_tag_month_day!AN586="","",_tag_month_day!AN586)</f>
        <v/>
      </c>
      <c r="CQ596" s="4" t="str">
        <f>IF(_tag_month_day!AO586="","",_tag_month_day!AO586)</f>
        <v/>
      </c>
      <c r="CR596" s="462" t="str">
        <f>IF(_tag_month_day!AP586="","",_tag_month_day!AP586)</f>
        <v/>
      </c>
      <c r="CS596" s="463" t="str">
        <f>IF(_tag_month_day!AQ586="","",_tag_month_day!AQ586)</f>
        <v/>
      </c>
      <c r="CT596" s="4" t="str">
        <f>IF(_tag_month_day!AR586="","",_tag_month_day!AR586)</f>
        <v/>
      </c>
      <c r="CU596" s="464" t="e">
        <f>DU596/AJ596</f>
        <v>#VALUE!</v>
      </c>
      <c r="CV596" s="451" t="e">
        <f>BG596/BH596</f>
        <v>#VALUE!</v>
      </c>
      <c r="CW596" s="465" t="e">
        <f>AJ596*(1-CV596)*CU596*AF596</f>
        <v>#VALUE!</v>
      </c>
      <c r="CX596" s="465" t="e">
        <f>CW596*94%</f>
        <v>#VALUE!</v>
      </c>
      <c r="CY596" s="466" t="e">
        <f>IF(CX596=0,0,DS596/(DS596+CX596))</f>
        <v>#VALUE!</v>
      </c>
      <c r="CZ596" s="465" t="e">
        <f>$AJ596*EF596</f>
        <v>#VALUE!</v>
      </c>
      <c r="DA596" s="465" t="e">
        <f>$AJ596*EG596</f>
        <v>#VALUE!</v>
      </c>
      <c r="DB596" s="465" t="e">
        <f>$AJ596*EH596</f>
        <v>#VALUE!</v>
      </c>
      <c r="DC596" s="465" t="e">
        <f>$AJ596*EI596</f>
        <v>#VALUE!</v>
      </c>
      <c r="DD596" s="465" t="e">
        <f>$AJ596*EJ596</f>
        <v>#VALUE!</v>
      </c>
      <c r="DE596" s="465" t="e">
        <f>$AJ596*EK596</f>
        <v>#VALUE!</v>
      </c>
      <c r="DF596" s="465" t="e">
        <f>$AJ596*EL596</f>
        <v>#VALUE!</v>
      </c>
      <c r="DG596" s="465" t="e">
        <f>$AJ596*EM596</f>
        <v>#VALUE!</v>
      </c>
      <c r="DH596" s="465" t="e">
        <f>$AJ596*EN596</f>
        <v>#VALUE!</v>
      </c>
      <c r="DI596" s="465" t="e">
        <f>$AJ596*EO596</f>
        <v>#VALUE!</v>
      </c>
      <c r="DJ596" s="465" t="e">
        <f>CZ596*(1-EP596)</f>
        <v>#VALUE!</v>
      </c>
      <c r="DK596" s="465" t="e">
        <f>DA596*(1-ER596)</f>
        <v>#VALUE!</v>
      </c>
      <c r="DL596" s="465" t="e">
        <f>DB596*(1-EQ596)</f>
        <v>#VALUE!</v>
      </c>
      <c r="DM596" s="465" t="e">
        <f>DC596*(1-ES596)</f>
        <v>#VALUE!</v>
      </c>
      <c r="DN596" s="465" t="e">
        <f>DD596*(1-ET596)</f>
        <v>#VALUE!</v>
      </c>
      <c r="DO596" s="465" t="e">
        <f>DE596</f>
        <v>#VALUE!</v>
      </c>
      <c r="DP596" s="465" t="e">
        <f>DF596*(1-EU596)</f>
        <v>#VALUE!</v>
      </c>
      <c r="DQ596" s="465" t="e">
        <f>DG596*(1-EV596)</f>
        <v>#VALUE!</v>
      </c>
      <c r="DR596" s="465" t="e">
        <f>DH596*(1-EW596)</f>
        <v>#VALUE!</v>
      </c>
      <c r="DS596" s="465" t="e">
        <f>DI596</f>
        <v>#VALUE!</v>
      </c>
      <c r="DT596" s="465" t="e">
        <f>SUM(DJ596:DS596)</f>
        <v>#VALUE!</v>
      </c>
      <c r="DU596" s="465" t="e">
        <f>(GS596:GX596)+(DP596+DQ596+DR596)*GY596+DS596</f>
        <v>#VALUE!</v>
      </c>
      <c r="DV596" s="451" t="e">
        <f>AV596/$BH596/(1-EP596)</f>
        <v>#VALUE!</v>
      </c>
      <c r="DW596" s="451" t="e">
        <f>AW596/$BH596/(1-ER596)</f>
        <v>#VALUE!</v>
      </c>
      <c r="DX596" s="451" t="e">
        <f>AX596/$BH596/(1-EQ596)</f>
        <v>#VALUE!</v>
      </c>
      <c r="DY596" s="451" t="e">
        <f>AY596/$BH596/(1-ES596)</f>
        <v>#VALUE!</v>
      </c>
      <c r="DZ596" s="451" t="e">
        <f>AZ596/$BH596/(1-ET596)</f>
        <v>#VALUE!</v>
      </c>
      <c r="EA596" s="451" t="e">
        <f>BA596/$BH596/(1-AX596)</f>
        <v>#VALUE!</v>
      </c>
      <c r="EB596" s="451" t="e">
        <f>BB596/$BH596/(1-EU596)</f>
        <v>#VALUE!</v>
      </c>
      <c r="EC596" s="451" t="e">
        <f>BC596/$BH596/(1-EV596)</f>
        <v>#VALUE!</v>
      </c>
      <c r="ED596" s="451" t="e">
        <f>BD596/$BH596/(1-EW596)</f>
        <v>#VALUE!</v>
      </c>
      <c r="EE596" s="451" t="e">
        <f>BG596/BH596</f>
        <v>#VALUE!</v>
      </c>
      <c r="EF596" s="451" t="e">
        <f>DV596/SUM($DV596:$EE596)</f>
        <v>#VALUE!</v>
      </c>
      <c r="EG596" s="451" t="e">
        <f>DW596/SUM($DV596:$EE596)</f>
        <v>#VALUE!</v>
      </c>
      <c r="EH596" s="451" t="e">
        <f>DX596/SUM($DV596:$EE596)</f>
        <v>#VALUE!</v>
      </c>
      <c r="EI596" s="451" t="e">
        <f>DY596/SUM($DV596:$EE596)</f>
        <v>#VALUE!</v>
      </c>
      <c r="EJ596" s="451" t="e">
        <f>DZ596/SUM($DV596:$EE596)</f>
        <v>#VALUE!</v>
      </c>
      <c r="EK596" s="451" t="e">
        <f>EA596/SUM($DV596:$EE596)</f>
        <v>#VALUE!</v>
      </c>
      <c r="EL596" s="451" t="e">
        <f>EB596/SUM($DV596:$EE596)</f>
        <v>#VALUE!</v>
      </c>
      <c r="EM596" s="451" t="e">
        <f>EC596/SUM($DV596:$EE596)</f>
        <v>#VALUE!</v>
      </c>
      <c r="EN596" s="451" t="e">
        <f>ED596/SUM($DV596:$EE596)</f>
        <v>#VALUE!</v>
      </c>
      <c r="EO596" s="451" t="e">
        <f>EE596/SUM($DV596:$EE596)</f>
        <v>#VALUE!</v>
      </c>
      <c r="EP596" s="450">
        <f>EP595</f>
        <v>0.080000000000000002</v>
      </c>
      <c r="EQ596" s="450">
        <f>EQ595</f>
        <v>0.014999999999999999</v>
      </c>
      <c r="ER596" s="450">
        <f>ER595</f>
        <v>0.014999999999999999</v>
      </c>
      <c r="ES596" s="450">
        <f>ES595</f>
        <v>0.014999999999999999</v>
      </c>
      <c r="ET596" s="450">
        <f>ET595</f>
        <v>0.014999999999999999</v>
      </c>
      <c r="EU596" s="450">
        <f>EU595</f>
        <v>0.089999999999999997</v>
      </c>
      <c r="EV596" s="450">
        <f>EV595</f>
        <v>0.089999999999999997</v>
      </c>
      <c r="EW596" s="450">
        <f>EW595</f>
        <v>0.089999999999999997</v>
      </c>
      <c r="EX596" s="431" t="str">
        <f>IF(_tag_month_day!AS586="","",_tag_month_day!AS586/100)</f>
        <v/>
      </c>
      <c r="EY596" s="431" t="str">
        <f>IF(_tag_month_day!AT586="","",_tag_month_day!AT586/100)</f>
        <v/>
      </c>
      <c r="EZ596" s="431" t="str">
        <f>IF(_tag_month_day!AU586="","",_tag_month_day!AU586/100)</f>
        <v/>
      </c>
      <c r="FA596" s="431" t="str">
        <f>IF(_tag_month_day!AV586="","",_tag_month_day!AV586/100)</f>
        <v/>
      </c>
      <c r="FB596" s="431" t="str">
        <f>IF(_tag_month_day!AW586="","",_tag_month_day!AW586/100)</f>
        <v/>
      </c>
      <c r="FC596" s="431" t="str">
        <f>IF(_tag_month_day!AX586="","",_tag_month_day!AX586/100)</f>
        <v/>
      </c>
      <c r="FD596" s="449" t="str">
        <f>IF(_tag_month_day!AY586="","",_tag_month_day!AY586/100)</f>
        <v/>
      </c>
      <c r="FE596" s="449" t="str">
        <f>IF(_tag_month_day!AZ586="","",_tag_month_day!AZ586/100)</f>
        <v/>
      </c>
      <c r="FF596" s="449" t="str">
        <f>IF(_tag_month_day!BA586="","",_tag_month_day!BA586/100)</f>
        <v/>
      </c>
      <c r="FG596" s="449" t="str">
        <f>IF(_tag_month_day!BB586="","",_tag_month_day!BB586/100)</f>
        <v/>
      </c>
      <c r="FH596" s="467" t="str">
        <f>IF(_tag_month_day!BC586="","",_tag_month_day!BC586/100)</f>
        <v/>
      </c>
      <c r="FI596" s="449">
        <f>FI595</f>
        <v>0.40999999999999998</v>
      </c>
      <c r="FJ596" s="449">
        <f>FJ595</f>
        <v>0.11</v>
      </c>
      <c r="FK596" s="449">
        <f>FK595</f>
        <v>0.014999999999999999</v>
      </c>
      <c r="FL596" s="449">
        <f>FL595</f>
        <v>0</v>
      </c>
      <c r="FM596" s="467">
        <f>FM595</f>
        <v>0.0001</v>
      </c>
      <c r="FN596" s="449">
        <f>FN595</f>
        <v>0.32000000000000001</v>
      </c>
      <c r="FO596" s="449">
        <f>FO595</f>
        <v>0.20000000000000001</v>
      </c>
      <c r="FP596" s="449">
        <f>FP595</f>
        <v>0.01</v>
      </c>
      <c r="FQ596" s="449">
        <f>FQ595</f>
        <v>0</v>
      </c>
      <c r="FR596" s="467">
        <f>FR595</f>
        <v>0.0001</v>
      </c>
      <c r="FS596" s="449" t="str">
        <f>IF(_tag_month_day!BD586="","",_tag_month_day!BD586/100)</f>
        <v/>
      </c>
      <c r="FT596" s="449" t="str">
        <f>IF(_tag_month_day!BE586="","",_tag_month_day!BE586/100)</f>
        <v/>
      </c>
      <c r="FU596" s="449" t="str">
        <f>IF(_tag_month_day!BF586="","",_tag_month_day!BF586/100)</f>
        <v/>
      </c>
      <c r="FV596" s="449" t="str">
        <f>IF(_tag_month_day!BG586="","",_tag_month_day!BG586/100)</f>
        <v/>
      </c>
      <c r="FW596" s="467" t="str">
        <f>IF(_tag_month_day!BH586="","",_tag_month_day!BH586/100)</f>
        <v/>
      </c>
      <c r="FX596" s="449" t="str">
        <f>IF(_tag_month_day!BI586="","",_tag_month_day!BI586/100)</f>
        <v/>
      </c>
      <c r="FY596" s="449" t="str">
        <f>IF(_tag_month_day!BJ586="","",_tag_month_day!BJ586/100)</f>
        <v/>
      </c>
      <c r="FZ596" s="468" t="str">
        <f>IF(_tag_month_day!BK586="","",_tag_month_day!BK586/100)</f>
        <v/>
      </c>
      <c r="GA596" s="449" t="str">
        <f>IF(_tag_month_day!BL586="","",_tag_month_day!BL586/100)</f>
        <v/>
      </c>
      <c r="GB596" s="467" t="str">
        <f>IF(_tag_month_day!BM586="","",_tag_month_day!BM586/100)</f>
        <v/>
      </c>
      <c r="GC596" s="431" t="str">
        <f>IF(_tag_month_day!BN586="","",_tag_month_day!BN586/100)</f>
        <v/>
      </c>
      <c r="GD596" s="431" t="str">
        <f>IF(_tag_month_day!BO586="","",_tag_month_day!BO586/100)</f>
        <v/>
      </c>
      <c r="GE596" s="431" t="str">
        <f>IF(_tag_month_day!BP586="","",_tag_month_day!BP586/100)</f>
        <v/>
      </c>
      <c r="GF596" s="431" t="str">
        <f>IF(_tag_month_day!BQ586="","",_tag_month_day!BQ586/100)</f>
        <v/>
      </c>
      <c r="GG596" s="431" t="str">
        <f>IF(_tag_month_day!BR586="","",_tag_month_day!BR586/100)</f>
        <v/>
      </c>
      <c r="GH596" s="431" t="str">
        <f>IF(_tag_month_day!BS586="","",_tag_month_day!BS586/100)</f>
        <v/>
      </c>
      <c r="GI596" s="467" t="str">
        <f>IF(_tag_month_day!BT586="","",_tag_month_day!BT586/100)</f>
        <v/>
      </c>
      <c r="GJ596" s="469" t="str">
        <f>IF(_tag_month_day!BU586="","",_tag_month_day!BU586/100)</f>
        <v/>
      </c>
      <c r="GK596" s="470">
        <f>GK595</f>
        <v>0.070000000000000007</v>
      </c>
      <c r="GL596" s="470">
        <f>GL595</f>
        <v>0.029999999999999999</v>
      </c>
      <c r="GM596" s="471" t="str">
        <f>IF(_tag_month_day!BX586="","",_tag_month_day!BX586/100)</f>
        <v/>
      </c>
      <c r="GN596" s="470">
        <f>GN595</f>
        <v>0.070000000000000007</v>
      </c>
      <c r="GO596" s="470">
        <f>GO595</f>
        <v>0.029999999999999999</v>
      </c>
      <c r="GP596" s="470">
        <f>GP595</f>
        <v>0.089999999999999997</v>
      </c>
      <c r="GQ596" s="470">
        <f>GQ595</f>
        <v>0.029999999999999999</v>
      </c>
      <c r="GR596" s="471" t="str">
        <f>IF(_tag_month_day!CA586="","",_tag_month_day!CA586/100)</f>
        <v/>
      </c>
      <c r="GS596" s="472">
        <f>GS595</f>
        <v>0.95299999999999996</v>
      </c>
      <c r="GT596" s="472">
        <f>GT595</f>
        <v>0.55000000000000004</v>
      </c>
      <c r="GU596" s="472">
        <f>GU595</f>
        <v>0.55000000000000004</v>
      </c>
      <c r="GV596" s="472">
        <f>GV595</f>
        <v>0.55000000000000004</v>
      </c>
      <c r="GW596" s="472">
        <f>GW595</f>
        <v>0.5</v>
      </c>
      <c r="GX596" s="472">
        <f>GX595</f>
        <v>0.93500000000000005</v>
      </c>
      <c r="GY596" s="472">
        <f>GY595</f>
        <v>0.14999999999999999</v>
      </c>
      <c r="GZ596" s="472">
        <f>GZ595</f>
        <v>1</v>
      </c>
      <c r="HA596" s="474">
        <f>HA595</f>
        <v>0.047</v>
      </c>
      <c r="HB596" s="474">
        <f>HB595</f>
        <v>0.45000000000000001</v>
      </c>
      <c r="HC596" s="474">
        <f>HC595</f>
        <v>0.45000000000000001</v>
      </c>
      <c r="HD596" s="474">
        <f>HD595</f>
        <v>0.45000000000000001</v>
      </c>
      <c r="HE596" s="474">
        <f>HE595</f>
        <v>0.5</v>
      </c>
      <c r="HF596" s="474">
        <f>HF595</f>
        <v>0.065000000000000002</v>
      </c>
      <c r="HG596" s="474">
        <f>HG595</f>
        <v>0.84999999999999998</v>
      </c>
      <c r="HH596" s="474">
        <f>HH595</f>
        <v>0</v>
      </c>
      <c r="HI596" s="10">
        <f>IF(BZ596&lt;&gt;"",CK596-BV596,0)</f>
        <v>0</v>
      </c>
      <c r="HJ596" s="10" t="e">
        <f>IF(AJ596&gt;0,AH596-AJ596,0)</f>
        <v>#VALUE!</v>
      </c>
      <c r="HK596" s="466">
        <f>HK595</f>
        <v>0.84999999999999998</v>
      </c>
      <c r="HL596" s="424">
        <f>HL595</f>
        <v>550000</v>
      </c>
      <c r="HM596" s="424">
        <f>HM595</f>
        <v>480000</v>
      </c>
      <c r="HN596" s="465" t="e">
        <f>(DJ596*EZ596+DK596*FH596+DL596*FM596+DM596*FR596+DN596*FW596+DO596*GB596+DS596*GI596+DP596*GM596+DR596*GR596)*1000*2</f>
        <v>#VALUE!</v>
      </c>
      <c r="HO596" s="465" t="e">
        <f>HN596*HK596*$HO$2/HL596*1000000</f>
        <v>#VALUE!</v>
      </c>
      <c r="HP596" s="465" t="e">
        <f>HN596*HK596*$HP$2/HM596*1000000</f>
        <v>#VALUE!</v>
      </c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</row>
    <row customFormat="1" r="597" s="0">
      <c r="A597" s="420">
        <v>586</v>
      </c>
      <c r="B597" s="421">
        <f ca="1">IF(D597=D596,B596,IF(D597="夜班",B596+1,B596))</f>
        <v>43610</v>
      </c>
      <c r="C597" s="422">
        <f>C596</f>
        <v>0.041666666666666699</v>
      </c>
      <c r="D597" s="10" t="str">
        <f ca="1">IF(HOUR(G597)&lt;8,"夜班",IF(HOUR(G597)&lt;16,"白班",IF(HOUR(G597)&lt;24,"中班",0)))</f>
        <v>白班</v>
      </c>
      <c r="E597" s="10" t="e">
        <f ca="1">IF(F597=1,"甲",IF(F597=2,"乙",IF(F597=3,"丙",IF(F597=4,"丁",""))))</f>
        <v>#REF!</v>
      </c>
      <c r="F597" s="10" t="e">
        <f ca="1">SUMPRODUCT((成本日报!$A$3:$A$95=计划!B597)*(成本日报!$B$3:$B$95=计划!$D597),成本日报!$C$3:$C$95)</f>
        <v>#REF!</v>
      </c>
      <c r="G597" s="423">
        <f ca="1">G596+C596</f>
        <v>43610.374999998581</v>
      </c>
      <c r="H597" s="423">
        <f ca="1">$G597+$C597/60*10+$C597*0</f>
        <v>43610.381944443026</v>
      </c>
      <c r="I597" s="423">
        <f ca="1">$G597+$C597/60*18+$C597*0</f>
        <v>43610.387499998578</v>
      </c>
      <c r="J597" s="423">
        <f ca="1">$G597+$C597/60*0+$C597*1</f>
        <v>43610.416666665245</v>
      </c>
      <c r="K597" s="423">
        <f ca="1">$G597+$C597/60*30+$C597*2</f>
        <v>43610.479166665253</v>
      </c>
      <c r="L597" s="423">
        <f ca="1">$G597+$C597/60*0+$C597*3</f>
        <v>43610.499999998581</v>
      </c>
      <c r="M597" s="424" t="str">
        <f>IF(_tag_month_day!A587="","",_tag_month_day!A587)</f>
        <v/>
      </c>
      <c r="N597" s="424" t="str">
        <f>IF(_tag_month_day!B587="","",_tag_month_day!B587)</f>
        <v/>
      </c>
      <c r="O597" s="425" t="e">
        <f>IF(M597+N597=0,"",M597+N597)</f>
        <v>#VALUE!</v>
      </c>
      <c r="P597" s="424" t="str">
        <f>IF(_tag_month_day!C587="","",_tag_month_day!C587)</f>
        <v/>
      </c>
      <c r="Q597" s="424" t="str">
        <f>IF(_tag_month_day!D587="","",_tag_month_day!D587)</f>
        <v/>
      </c>
      <c r="R597" s="426" t="str">
        <f>IF(_tag_month_day!CB587="","",_tag_month_day!CB587/100)</f>
        <v/>
      </c>
      <c r="S597" s="427" t="str">
        <f>IF(_tag_month_day!E587="","",_tag_month_day!E587)</f>
        <v/>
      </c>
      <c r="T597" s="427" t="str">
        <f>IF(_tag_month_day!F587="","",_tag_month_day!F587)</f>
        <v/>
      </c>
      <c r="U597" s="428" t="e">
        <f>S597+T597</f>
        <v>#VALUE!</v>
      </c>
      <c r="V597" s="429" t="e">
        <f>U597/AJ597</f>
        <v>#VALUE!</v>
      </c>
      <c r="W597" s="430" t="str">
        <f>IF(_jhy_month_day!A587="","",_jhy_month_day!A587)</f>
        <v/>
      </c>
      <c r="X597" s="431" t="str">
        <f>IF(_jhy_month_day!B587="","",_jhy_month_day!B587/100)</f>
        <v/>
      </c>
      <c r="Y597" s="431" t="str">
        <f>IF(_jhy_month_day!C587="","",_jhy_month_day!C587/100)</f>
        <v/>
      </c>
      <c r="Z597" s="432">
        <f>Z593+1</f>
        <v>147</v>
      </c>
      <c r="AA597" s="433" t="str">
        <f>IF(_tag_month_day!G587="","",_tag_month_day!G587/100)</f>
        <v/>
      </c>
      <c r="AB597" s="433" t="str">
        <f>IF(_tag_month_day!H587="","",_tag_month_day!H587/100)</f>
        <v/>
      </c>
      <c r="AC597" s="434">
        <f>IF(X597="",AC596,BK597*($AV596*X597+$AW596*FD596+$AX596*FI596+$AY596*FN596+$AZ596*FS596+$BA596*FX596+$BG596*GE596)/(AV596*Y597+AX596*FK596+AW596*FF596+AY596*FP596+AZ596*FU596+BA596*FZ596+BG596*GG596+BB596*GK596+BC596*GN596+BD596*GP596))</f>
        <v>1.59963432013121</v>
      </c>
      <c r="AD597" s="435" t="str">
        <f>IF(AC597=AC596,"",AC597-AC596)</f>
        <v/>
      </c>
      <c r="AE597" s="436" t="str">
        <f>IF(1-AF597=0,"",(1-AF597))</f>
        <v/>
      </c>
      <c r="AF597" s="437">
        <v>1</v>
      </c>
      <c r="AG597" s="10" t="str">
        <f>AG596</f>
        <v>9A3</v>
      </c>
      <c r="AH597" s="438" t="str">
        <f>AH596</f>
        <v/>
      </c>
      <c r="AI597" s="424"/>
      <c r="AJ597" s="10" t="str">
        <f>IF(_tag_month_day!I587="","",_tag_month_day!I587)</f>
        <v/>
      </c>
      <c r="AK597" s="440"/>
      <c r="AL597" s="440"/>
      <c r="AM597" s="440"/>
      <c r="AN597" s="441">
        <f>AN596</f>
        <v>2</v>
      </c>
      <c r="AO597" s="441">
        <f>AO596</f>
        <v>8</v>
      </c>
      <c r="AP597" s="442" t="e">
        <f>(IF(AN597=0,AS596,AS596*(1+AO597/AN597)/(AR597+AO597/AN597)))+AT597</f>
        <v>#VALUE!</v>
      </c>
      <c r="AQ597" s="443" t="str">
        <f>IF(_tag_month_day!J587="","",_tag_month_day!J587/100)</f>
        <v/>
      </c>
      <c r="AR597" s="444">
        <f>AR596</f>
        <v>1.3</v>
      </c>
      <c r="AS597" s="445" t="e">
        <f>AQ597*(AN597*AR597+AO597)/(AN597+AO597)</f>
        <v>#VALUE!</v>
      </c>
      <c r="AT597" s="445" t="e">
        <f>(SUM(BE597:BF597)-SUM(BE596:BF596))*0.05</f>
        <v>#VALUE!</v>
      </c>
      <c r="AU597" s="446" t="str">
        <f>IF(_tag_month_day!CC587="","",IF(_tag_month_day!CC587&gt;0,_tag_month_day!CD587,_tag_month_day!CE587))</f>
        <v/>
      </c>
      <c r="AV597" s="447" t="str">
        <f>IF(_tag_month_day!L587="","",_tag_month_day!L587/100)</f>
        <v/>
      </c>
      <c r="AW597" s="431">
        <f>AW596</f>
        <v>0</v>
      </c>
      <c r="AX597" s="431">
        <f>AX596</f>
        <v>0</v>
      </c>
      <c r="AY597" s="431" t="str">
        <f>IF(_tag_month_day!M587="","",_tag_month_day!M587/100)</f>
        <v/>
      </c>
      <c r="AZ597" s="431" t="str">
        <f>IF(_tag_month_day!N587="","",_tag_month_day!N587/100)</f>
        <v/>
      </c>
      <c r="BA597" s="431" t="str">
        <f>IF(_tag_month_day!O587="","",_tag_month_day!O587/100)</f>
        <v/>
      </c>
      <c r="BB597" s="448" t="str">
        <f>IF(_tag_month_day!P587="","",_tag_month_day!P587/100)</f>
        <v/>
      </c>
      <c r="BC597" s="448">
        <f>BC596</f>
        <v>0</v>
      </c>
      <c r="BD597" s="448" t="str">
        <f>IF(_tag_month_day!Q587="","",_tag_month_day!Q587/100)</f>
        <v/>
      </c>
      <c r="BE597" s="449" t="str">
        <f>IF(_tag_month_day!R587="","",_tag_month_day!R587/100)</f>
        <v/>
      </c>
      <c r="BF597" s="388" t="e">
        <f>(AU597*(100+BE597*100))/(AJ597-AU597)/100</f>
        <v>#VALUE!</v>
      </c>
      <c r="BG597" s="450" t="e">
        <f>BE597+BF597</f>
        <v>#VALUE!</v>
      </c>
      <c r="BH597" s="451" t="e">
        <f>SUM(AV597:BF597)</f>
        <v>#VALUE!</v>
      </c>
      <c r="BI597" s="452" t="e">
        <f>IF(CX597=0,BI596,(DK597*查询!$R$5+DL597*查询!$Q$5+DM597*查询!$N$5+DN597*查询!$O$5+DO597*查询!$P$5)*AF597/CX597)</f>
        <v>#VALUE!</v>
      </c>
      <c r="BJ597" s="452" t="e">
        <f>IF(CX597=0,BJ596,(DP597*查询!$S$5+DQ597*查询!$T$5+DR597*查询!$U$5)*AF597/CX597)</f>
        <v>#VALUE!</v>
      </c>
      <c r="BK597" s="452">
        <f>BK596</f>
        <v>1</v>
      </c>
      <c r="BL597" s="453" t="e">
        <f>SUMPRODUCT((AV597:BA597)*(GS597:GX597))/((GS597:GX597)+SUM(BB597:BD597)*GY597+BG597*GZ597)</f>
        <v>#VALUE!</v>
      </c>
      <c r="BM597" s="453" t="e">
        <f>BK597*($AV597*FB597+$AW597*FD597+$AX597*FI597+$AY597*FN597+$AZ597*FS597+$BA597*FX597+$BG597*GE597)/(AV597*EY597+AX597*FK597+AW597*FF597+AY597*FP597+AZ597*FU597+BA597*FZ597+BG597*GG597+BB597*GK597+BC597*GN597+BD597*GP597)</f>
        <v>#VALUE!</v>
      </c>
      <c r="BN597" s="453" t="e">
        <f>($AV597*FC597+$AX597*FJ597+$AW597*FE597+$AY597*FO597+$AZ597*FT597+$BA597*FY597+$BG597*GF597)/($AV597*FA597+BG597*GH597+BB597*GL597+BC597*GO597+BD597*GQ597+BA597*GA597)</f>
        <v>#VALUE!</v>
      </c>
      <c r="BO597" s="454" t="e">
        <f>SUMPRODUCT(AV597:BA597*GS597:GX597)/(GS597:GX597+(BB597+BC597+BD597)*GY597+BG597)</f>
        <v>#VALUE!</v>
      </c>
      <c r="BP597" s="454" t="e">
        <f>SUMPRODUCT(AV597:BA597*GS597:GX597)/(GS597:GX597+(BB597+BC597+BD597)*GY597+BG597)</f>
        <v>#VALUE!</v>
      </c>
      <c r="BQ597" s="454" t="e">
        <f>SUMPRODUCT(AV597:BA597*GS597:GX597)/(GS597:GX597+(BB597+BC597+BD597)*GY597+BG597)</f>
        <v>#VALUE!</v>
      </c>
      <c r="BR597" s="453" t="str">
        <f>IF(_tag_month_day!T587="","",_tag_month_day!T587)</f>
        <v/>
      </c>
      <c r="BS597" s="453" t="str">
        <f>IF(_tag_month_day!U587="","",_tag_month_day!U587)</f>
        <v/>
      </c>
      <c r="BT597" s="455" t="str">
        <f>IF(CK597="","",IF((CK597&gt;=BV597-0.12)*(CK597&lt;=BV597+0.12),"合格","不合格"))</f>
        <v/>
      </c>
      <c r="BU597" s="456" t="str">
        <f>IF(_tag_month_day!V587="","",_tag_month_day!V587)</f>
        <v/>
      </c>
      <c r="BV597" s="457" t="str">
        <f>IF(_tag_month_day!W587="","",_tag_month_day!W587)</f>
        <v/>
      </c>
      <c r="BW597" s="458" t="str">
        <f>IF(_tag_month_day!X587="","",_tag_month_day!X587)</f>
        <v/>
      </c>
      <c r="BX597" s="458" t="str">
        <f>IF(_tag_month_day!Y587="","",_tag_month_day!Y587)</f>
        <v/>
      </c>
      <c r="BY597" s="459">
        <f ca="1">L597</f>
        <v>43610.499999998581</v>
      </c>
      <c r="BZ597" s="460"/>
      <c r="CA597" s="4"/>
      <c r="CB597" s="424" t="str">
        <f>IF(_tag_month_day!Z587="","",_tag_month_day!Z587)</f>
        <v/>
      </c>
      <c r="CC597" s="424" t="str">
        <f>IF(_tag_month_day!AA587="","",_tag_month_day!AA587)</f>
        <v/>
      </c>
      <c r="CD597" s="424" t="str">
        <f>IF(_tag_month_day!AB587="","",_tag_month_day!AB587)</f>
        <v/>
      </c>
      <c r="CE597" s="424" t="str">
        <f>IF(_tag_month_day!AC587="","",_tag_month_day!AC587)</f>
        <v/>
      </c>
      <c r="CF597" s="424" t="str">
        <f>IF(_tag_month_day!AD587="","",_tag_month_day!AD587)</f>
        <v/>
      </c>
      <c r="CG597" s="424" t="str">
        <f>IF(_tag_month_day!AE587="","",_tag_month_day!AE587)</f>
        <v/>
      </c>
      <c r="CH597" s="424" t="str">
        <f>IF(_tag_month_day!AF587="","",_tag_month_day!AF587)</f>
        <v/>
      </c>
      <c r="CI597" s="424" t="str">
        <f>IF(_tag_month_day!AG587="","",_tag_month_day!AG587)</f>
        <v/>
      </c>
      <c r="CJ597" s="424" t="str">
        <f>IF(_tag_month_day!AH587="","",_tag_month_day!AH587)</f>
        <v/>
      </c>
      <c r="CK597" s="424" t="str">
        <f>IF(_tag_month_day!AI587="","",_tag_month_day!AI587)</f>
        <v/>
      </c>
      <c r="CL597" s="4" t="str">
        <f>IF(_tag_month_day!AJ587="","",_tag_month_day!AJ587)</f>
        <v/>
      </c>
      <c r="CM597" s="4" t="str">
        <f>IF(_tag_month_day!AK587="","",_tag_month_day!AK587)</f>
        <v/>
      </c>
      <c r="CN597" s="4" t="str">
        <f>IF(_tag_month_day!AL587="","",_tag_month_day!AL587)</f>
        <v/>
      </c>
      <c r="CO597" s="4" t="str">
        <f>IF(_tag_month_day!AM587="","",_tag_month_day!AM587)</f>
        <v/>
      </c>
      <c r="CP597" s="4" t="str">
        <f>IF(_tag_month_day!AN587="","",_tag_month_day!AN587)</f>
        <v/>
      </c>
      <c r="CQ597" s="4" t="str">
        <f>IF(_tag_month_day!AO587="","",_tag_month_day!AO587)</f>
        <v/>
      </c>
      <c r="CR597" s="462" t="str">
        <f>IF(_tag_month_day!AP587="","",_tag_month_day!AP587)</f>
        <v/>
      </c>
      <c r="CS597" s="463" t="str">
        <f>IF(_tag_month_day!AQ587="","",_tag_month_day!AQ587)</f>
        <v/>
      </c>
      <c r="CT597" s="4" t="str">
        <f>IF(_tag_month_day!AR587="","",_tag_month_day!AR587)</f>
        <v/>
      </c>
      <c r="CU597" s="464" t="e">
        <f>DU597/AJ597</f>
        <v>#VALUE!</v>
      </c>
      <c r="CV597" s="451" t="e">
        <f>BG597/BH597</f>
        <v>#VALUE!</v>
      </c>
      <c r="CW597" s="465" t="e">
        <f>AJ597*(1-CV597)*CU597*AF597</f>
        <v>#VALUE!</v>
      </c>
      <c r="CX597" s="465" t="e">
        <f>CW597*94%</f>
        <v>#VALUE!</v>
      </c>
      <c r="CY597" s="466" t="e">
        <f>IF(CX597=0,0,DS597/(DS597+CX597))</f>
        <v>#VALUE!</v>
      </c>
      <c r="CZ597" s="465" t="e">
        <f>$AJ597*EF597</f>
        <v>#VALUE!</v>
      </c>
      <c r="DA597" s="465" t="e">
        <f>$AJ597*EG597</f>
        <v>#VALUE!</v>
      </c>
      <c r="DB597" s="465" t="e">
        <f>$AJ597*EH597</f>
        <v>#VALUE!</v>
      </c>
      <c r="DC597" s="465" t="e">
        <f>$AJ597*EI597</f>
        <v>#VALUE!</v>
      </c>
      <c r="DD597" s="465" t="e">
        <f>$AJ597*EJ597</f>
        <v>#VALUE!</v>
      </c>
      <c r="DE597" s="465" t="e">
        <f>$AJ597*EK597</f>
        <v>#VALUE!</v>
      </c>
      <c r="DF597" s="465" t="e">
        <f>$AJ597*EL597</f>
        <v>#VALUE!</v>
      </c>
      <c r="DG597" s="465" t="e">
        <f>$AJ597*EM597</f>
        <v>#VALUE!</v>
      </c>
      <c r="DH597" s="465" t="e">
        <f>$AJ597*EN597</f>
        <v>#VALUE!</v>
      </c>
      <c r="DI597" s="465" t="e">
        <f>$AJ597*EO597</f>
        <v>#VALUE!</v>
      </c>
      <c r="DJ597" s="465" t="e">
        <f>CZ597*(1-EP597)</f>
        <v>#VALUE!</v>
      </c>
      <c r="DK597" s="465" t="e">
        <f>DA597*(1-ER597)</f>
        <v>#VALUE!</v>
      </c>
      <c r="DL597" s="465" t="e">
        <f>DB597*(1-EQ597)</f>
        <v>#VALUE!</v>
      </c>
      <c r="DM597" s="465" t="e">
        <f>DC597*(1-ES597)</f>
        <v>#VALUE!</v>
      </c>
      <c r="DN597" s="465" t="e">
        <f>DD597*(1-ET597)</f>
        <v>#VALUE!</v>
      </c>
      <c r="DO597" s="465" t="e">
        <f>DE597</f>
        <v>#VALUE!</v>
      </c>
      <c r="DP597" s="465" t="e">
        <f>DF597*(1-EU597)</f>
        <v>#VALUE!</v>
      </c>
      <c r="DQ597" s="465" t="e">
        <f>DG597*(1-EV597)</f>
        <v>#VALUE!</v>
      </c>
      <c r="DR597" s="465" t="e">
        <f>DH597*(1-EW597)</f>
        <v>#VALUE!</v>
      </c>
      <c r="DS597" s="465" t="e">
        <f>DI597</f>
        <v>#VALUE!</v>
      </c>
      <c r="DT597" s="465" t="e">
        <f>SUM(DJ597:DS597)</f>
        <v>#VALUE!</v>
      </c>
      <c r="DU597" s="465" t="e">
        <f>(GS597:GX597)+(DP597+DQ597+DR597)*GY597+DS597</f>
        <v>#VALUE!</v>
      </c>
      <c r="DV597" s="451" t="e">
        <f>AV597/$BH597/(1-EP597)</f>
        <v>#VALUE!</v>
      </c>
      <c r="DW597" s="451" t="e">
        <f>AW597/$BH597/(1-ER597)</f>
        <v>#VALUE!</v>
      </c>
      <c r="DX597" s="451" t="e">
        <f>AX597/$BH597/(1-EQ597)</f>
        <v>#VALUE!</v>
      </c>
      <c r="DY597" s="451" t="e">
        <f>AY597/$BH597/(1-ES597)</f>
        <v>#VALUE!</v>
      </c>
      <c r="DZ597" s="451" t="e">
        <f>AZ597/$BH597/(1-ET597)</f>
        <v>#VALUE!</v>
      </c>
      <c r="EA597" s="451" t="e">
        <f>BA597/$BH597/(1-AX597)</f>
        <v>#VALUE!</v>
      </c>
      <c r="EB597" s="451" t="e">
        <f>BB597/$BH597/(1-EU597)</f>
        <v>#VALUE!</v>
      </c>
      <c r="EC597" s="451" t="e">
        <f>BC597/$BH597/(1-EV597)</f>
        <v>#VALUE!</v>
      </c>
      <c r="ED597" s="451" t="e">
        <f>BD597/$BH597/(1-EW597)</f>
        <v>#VALUE!</v>
      </c>
      <c r="EE597" s="451" t="e">
        <f>BG597/BH597</f>
        <v>#VALUE!</v>
      </c>
      <c r="EF597" s="451" t="e">
        <f>DV597/SUM($DV597:$EE597)</f>
        <v>#VALUE!</v>
      </c>
      <c r="EG597" s="451" t="e">
        <f>DW597/SUM($DV597:$EE597)</f>
        <v>#VALUE!</v>
      </c>
      <c r="EH597" s="451" t="e">
        <f>DX597/SUM($DV597:$EE597)</f>
        <v>#VALUE!</v>
      </c>
      <c r="EI597" s="451" t="e">
        <f>DY597/SUM($DV597:$EE597)</f>
        <v>#VALUE!</v>
      </c>
      <c r="EJ597" s="451" t="e">
        <f>DZ597/SUM($DV597:$EE597)</f>
        <v>#VALUE!</v>
      </c>
      <c r="EK597" s="451" t="e">
        <f>EA597/SUM($DV597:$EE597)</f>
        <v>#VALUE!</v>
      </c>
      <c r="EL597" s="451" t="e">
        <f>EB597/SUM($DV597:$EE597)</f>
        <v>#VALUE!</v>
      </c>
      <c r="EM597" s="451" t="e">
        <f>EC597/SUM($DV597:$EE597)</f>
        <v>#VALUE!</v>
      </c>
      <c r="EN597" s="451" t="e">
        <f>ED597/SUM($DV597:$EE597)</f>
        <v>#VALUE!</v>
      </c>
      <c r="EO597" s="451" t="e">
        <f>EE597/SUM($DV597:$EE597)</f>
        <v>#VALUE!</v>
      </c>
      <c r="EP597" s="450">
        <f>EP596</f>
        <v>0.080000000000000002</v>
      </c>
      <c r="EQ597" s="450">
        <f>EQ596</f>
        <v>0.014999999999999999</v>
      </c>
      <c r="ER597" s="450">
        <f>ER596</f>
        <v>0.014999999999999999</v>
      </c>
      <c r="ES597" s="450">
        <f>ES596</f>
        <v>0.014999999999999999</v>
      </c>
      <c r="ET597" s="450">
        <f>ET596</f>
        <v>0.014999999999999999</v>
      </c>
      <c r="EU597" s="450">
        <f>EU596</f>
        <v>0.089999999999999997</v>
      </c>
      <c r="EV597" s="450">
        <f>EV596</f>
        <v>0.089999999999999997</v>
      </c>
      <c r="EW597" s="450">
        <f>EW596</f>
        <v>0.089999999999999997</v>
      </c>
      <c r="EX597" s="431" t="str">
        <f>IF(_tag_month_day!AS587="","",_tag_month_day!AS587/100)</f>
        <v/>
      </c>
      <c r="EY597" s="431" t="str">
        <f>IF(_tag_month_day!AT587="","",_tag_month_day!AT587/100)</f>
        <v/>
      </c>
      <c r="EZ597" s="431" t="str">
        <f>IF(_tag_month_day!AU587="","",_tag_month_day!AU587/100)</f>
        <v/>
      </c>
      <c r="FA597" s="431" t="str">
        <f>IF(_tag_month_day!AV587="","",_tag_month_day!AV587/100)</f>
        <v/>
      </c>
      <c r="FB597" s="431" t="str">
        <f>IF(_tag_month_day!AW587="","",_tag_month_day!AW587/100)</f>
        <v/>
      </c>
      <c r="FC597" s="431" t="str">
        <f>IF(_tag_month_day!AX587="","",_tag_month_day!AX587/100)</f>
        <v/>
      </c>
      <c r="FD597" s="449" t="str">
        <f>IF(_tag_month_day!AY587="","",_tag_month_day!AY587/100)</f>
        <v/>
      </c>
      <c r="FE597" s="449" t="str">
        <f>IF(_tag_month_day!AZ587="","",_tag_month_day!AZ587/100)</f>
        <v/>
      </c>
      <c r="FF597" s="449" t="str">
        <f>IF(_tag_month_day!BA587="","",_tag_month_day!BA587/100)</f>
        <v/>
      </c>
      <c r="FG597" s="449" t="str">
        <f>IF(_tag_month_day!BB587="","",_tag_month_day!BB587/100)</f>
        <v/>
      </c>
      <c r="FH597" s="467" t="str">
        <f>IF(_tag_month_day!BC587="","",_tag_month_day!BC587/100)</f>
        <v/>
      </c>
      <c r="FI597" s="449">
        <f>FI596</f>
        <v>0.40999999999999998</v>
      </c>
      <c r="FJ597" s="449">
        <f>FJ596</f>
        <v>0.11</v>
      </c>
      <c r="FK597" s="449">
        <f>FK596</f>
        <v>0.014999999999999999</v>
      </c>
      <c r="FL597" s="449">
        <f>FL596</f>
        <v>0</v>
      </c>
      <c r="FM597" s="467">
        <f>FM596</f>
        <v>0.0001</v>
      </c>
      <c r="FN597" s="449">
        <f>FN596</f>
        <v>0.32000000000000001</v>
      </c>
      <c r="FO597" s="449">
        <f>FO596</f>
        <v>0.20000000000000001</v>
      </c>
      <c r="FP597" s="449">
        <f>FP596</f>
        <v>0.01</v>
      </c>
      <c r="FQ597" s="449">
        <f>FQ596</f>
        <v>0</v>
      </c>
      <c r="FR597" s="467">
        <f>FR596</f>
        <v>0.0001</v>
      </c>
      <c r="FS597" s="449" t="str">
        <f>IF(_tag_month_day!BD587="","",_tag_month_day!BD587/100)</f>
        <v/>
      </c>
      <c r="FT597" s="449" t="str">
        <f>IF(_tag_month_day!BE587="","",_tag_month_day!BE587/100)</f>
        <v/>
      </c>
      <c r="FU597" s="449" t="str">
        <f>IF(_tag_month_day!BF587="","",_tag_month_day!BF587/100)</f>
        <v/>
      </c>
      <c r="FV597" s="449" t="str">
        <f>IF(_tag_month_day!BG587="","",_tag_month_day!BG587/100)</f>
        <v/>
      </c>
      <c r="FW597" s="467" t="str">
        <f>IF(_tag_month_day!BH587="","",_tag_month_day!BH587/100)</f>
        <v/>
      </c>
      <c r="FX597" s="449" t="str">
        <f>IF(_tag_month_day!BI587="","",_tag_month_day!BI587/100)</f>
        <v/>
      </c>
      <c r="FY597" s="449" t="str">
        <f>IF(_tag_month_day!BJ587="","",_tag_month_day!BJ587/100)</f>
        <v/>
      </c>
      <c r="FZ597" s="468" t="str">
        <f>IF(_tag_month_day!BK587="","",_tag_month_day!BK587/100)</f>
        <v/>
      </c>
      <c r="GA597" s="449" t="str">
        <f>IF(_tag_month_day!BL587="","",_tag_month_day!BL587/100)</f>
        <v/>
      </c>
      <c r="GB597" s="467" t="str">
        <f>IF(_tag_month_day!BM587="","",_tag_month_day!BM587/100)</f>
        <v/>
      </c>
      <c r="GC597" s="431" t="str">
        <f>IF(_tag_month_day!BN587="","",_tag_month_day!BN587/100)</f>
        <v/>
      </c>
      <c r="GD597" s="431" t="str">
        <f>IF(_tag_month_day!BO587="","",_tag_month_day!BO587/100)</f>
        <v/>
      </c>
      <c r="GE597" s="431" t="str">
        <f>IF(_tag_month_day!BP587="","",_tag_month_day!BP587/100)</f>
        <v/>
      </c>
      <c r="GF597" s="431" t="str">
        <f>IF(_tag_month_day!BQ587="","",_tag_month_day!BQ587/100)</f>
        <v/>
      </c>
      <c r="GG597" s="431" t="str">
        <f>IF(_tag_month_day!BR587="","",_tag_month_day!BR587/100)</f>
        <v/>
      </c>
      <c r="GH597" s="431" t="str">
        <f>IF(_tag_month_day!BS587="","",_tag_month_day!BS587/100)</f>
        <v/>
      </c>
      <c r="GI597" s="467" t="str">
        <f>IF(_tag_month_day!BT587="","",_tag_month_day!BT587/100)</f>
        <v/>
      </c>
      <c r="GJ597" s="469" t="str">
        <f>IF(_tag_month_day!BU587="","",_tag_month_day!BU587/100)</f>
        <v/>
      </c>
      <c r="GK597" s="470">
        <f>GK596</f>
        <v>0.070000000000000007</v>
      </c>
      <c r="GL597" s="470">
        <f>GL596</f>
        <v>0.029999999999999999</v>
      </c>
      <c r="GM597" s="471" t="str">
        <f>IF(_tag_month_day!BX587="","",_tag_month_day!BX587/100)</f>
        <v/>
      </c>
      <c r="GN597" s="470">
        <f>GN596</f>
        <v>0.070000000000000007</v>
      </c>
      <c r="GO597" s="470">
        <f>GO596</f>
        <v>0.029999999999999999</v>
      </c>
      <c r="GP597" s="470">
        <f>GP596</f>
        <v>0.089999999999999997</v>
      </c>
      <c r="GQ597" s="470">
        <f>GQ596</f>
        <v>0.029999999999999999</v>
      </c>
      <c r="GR597" s="471" t="str">
        <f>IF(_tag_month_day!CA587="","",_tag_month_day!CA587/100)</f>
        <v/>
      </c>
      <c r="GS597" s="472">
        <f>GS596</f>
        <v>0.95299999999999996</v>
      </c>
      <c r="GT597" s="472">
        <f>GT596</f>
        <v>0.55000000000000004</v>
      </c>
      <c r="GU597" s="472">
        <f>GU596</f>
        <v>0.55000000000000004</v>
      </c>
      <c r="GV597" s="472">
        <f>GV596</f>
        <v>0.55000000000000004</v>
      </c>
      <c r="GW597" s="472">
        <f>GW596</f>
        <v>0.5</v>
      </c>
      <c r="GX597" s="472">
        <f>GX596</f>
        <v>0.93500000000000005</v>
      </c>
      <c r="GY597" s="472">
        <f>GY596</f>
        <v>0.14999999999999999</v>
      </c>
      <c r="GZ597" s="472">
        <f>GZ596</f>
        <v>1</v>
      </c>
      <c r="HA597" s="474">
        <f>HA596</f>
        <v>0.047</v>
      </c>
      <c r="HB597" s="474">
        <f>HB596</f>
        <v>0.45000000000000001</v>
      </c>
      <c r="HC597" s="474">
        <f>HC596</f>
        <v>0.45000000000000001</v>
      </c>
      <c r="HD597" s="474">
        <f>HD596</f>
        <v>0.45000000000000001</v>
      </c>
      <c r="HE597" s="474">
        <f>HE596</f>
        <v>0.5</v>
      </c>
      <c r="HF597" s="474">
        <f>HF596</f>
        <v>0.065000000000000002</v>
      </c>
      <c r="HG597" s="474">
        <f>HG596</f>
        <v>0.84999999999999998</v>
      </c>
      <c r="HH597" s="474">
        <f>HH596</f>
        <v>0</v>
      </c>
      <c r="HI597" s="10">
        <f>IF(BZ597&lt;&gt;"",CK597-BV597,0)</f>
        <v>0</v>
      </c>
      <c r="HJ597" s="10" t="e">
        <f>IF(AJ597&gt;0,AH597-AJ597,0)</f>
        <v>#VALUE!</v>
      </c>
      <c r="HK597" s="466">
        <f>HK596</f>
        <v>0.84999999999999998</v>
      </c>
      <c r="HL597" s="424">
        <f>HL596</f>
        <v>550000</v>
      </c>
      <c r="HM597" s="424">
        <f>HM596</f>
        <v>480000</v>
      </c>
      <c r="HN597" s="465" t="e">
        <f>(DJ597*EZ597+DK597*FH597+DL597*FM597+DM597*FR597+DN597*FW597+DO597*GB597+DS597*GI597+DP597*GM597+DR597*GR597)*1000*2</f>
        <v>#VALUE!</v>
      </c>
      <c r="HO597" s="465" t="e">
        <f>HN597*HK597*$HO$2/HL597*1000000</f>
        <v>#VALUE!</v>
      </c>
      <c r="HP597" s="465" t="e">
        <f>HN597*HK597*$HP$2/HM597*1000000</f>
        <v>#VALUE!</v>
      </c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</row>
    <row customFormat="1" r="598" s="0">
      <c r="A598" s="420">
        <v>587</v>
      </c>
      <c r="B598" s="421">
        <f ca="1">IF(D598=D597,B597,IF(D598="夜班",B597+1,B597))</f>
        <v>43610</v>
      </c>
      <c r="C598" s="422">
        <f>C597</f>
        <v>0.041666666666666699</v>
      </c>
      <c r="D598" s="10" t="str">
        <f ca="1">IF(HOUR(G598)&lt;8,"夜班",IF(HOUR(G598)&lt;16,"白班",IF(HOUR(G598)&lt;24,"中班",0)))</f>
        <v>白班</v>
      </c>
      <c r="E598" s="10" t="e">
        <f ca="1">IF(F598=1,"甲",IF(F598=2,"乙",IF(F598=3,"丙",IF(F598=4,"丁",""))))</f>
        <v>#REF!</v>
      </c>
      <c r="F598" s="10" t="e">
        <f ca="1">SUMPRODUCT((成本日报!$A$3:$A$95=计划!B598)*(成本日报!$B$3:$B$95=计划!$D598),成本日报!$C$3:$C$95)</f>
        <v>#REF!</v>
      </c>
      <c r="G598" s="423">
        <f ca="1">G597+C597</f>
        <v>43610.416666665245</v>
      </c>
      <c r="H598" s="423">
        <f ca="1">$G598+$C598/60*10+$C598*0</f>
        <v>43610.423611109691</v>
      </c>
      <c r="I598" s="423">
        <f ca="1">$G598+$C598/60*18+$C598*0</f>
        <v>43610.429166665243</v>
      </c>
      <c r="J598" s="423">
        <f ca="1">$G598+$C598/60*0+$C598*1</f>
        <v>43610.45833333191</v>
      </c>
      <c r="K598" s="423">
        <f ca="1">$G598+$C598/60*30+$C598*2</f>
        <v>43610.520833331917</v>
      </c>
      <c r="L598" s="423">
        <f ca="1">$G598+$C598/60*0+$C598*3</f>
        <v>43610.541666665245</v>
      </c>
      <c r="M598" s="424" t="str">
        <f>IF(_tag_month_day!A588="","",_tag_month_day!A588)</f>
        <v/>
      </c>
      <c r="N598" s="424" t="str">
        <f>IF(_tag_month_day!B588="","",_tag_month_day!B588)</f>
        <v/>
      </c>
      <c r="O598" s="425" t="e">
        <f>IF(M598+N598=0,"",M598+N598)</f>
        <v>#VALUE!</v>
      </c>
      <c r="P598" s="424" t="str">
        <f>IF(_tag_month_day!C588="","",_tag_month_day!C588)</f>
        <v/>
      </c>
      <c r="Q598" s="424" t="str">
        <f>IF(_tag_month_day!D588="","",_tag_month_day!D588)</f>
        <v/>
      </c>
      <c r="R598" s="426" t="str">
        <f>IF(_tag_month_day!CB588="","",_tag_month_day!CB588/100)</f>
        <v/>
      </c>
      <c r="S598" s="427" t="str">
        <f>IF(_tag_month_day!E588="","",_tag_month_day!E588)</f>
        <v/>
      </c>
      <c r="T598" s="427" t="str">
        <f>IF(_tag_month_day!F588="","",_tag_month_day!F588)</f>
        <v/>
      </c>
      <c r="U598" s="428" t="e">
        <f>S598+T598</f>
        <v>#VALUE!</v>
      </c>
      <c r="V598" s="429" t="e">
        <f>U598/AJ598</f>
        <v>#VALUE!</v>
      </c>
      <c r="W598" s="430" t="str">
        <f>IF(_jhy_month_day!A588="","",_jhy_month_day!A588)</f>
        <v/>
      </c>
      <c r="X598" s="431" t="str">
        <f>IF(_jhy_month_day!B588="","",_jhy_month_day!B588/100)</f>
        <v/>
      </c>
      <c r="Y598" s="431" t="str">
        <f>IF(_jhy_month_day!C588="","",_jhy_month_day!C588/100)</f>
        <v/>
      </c>
      <c r="Z598" s="432">
        <f>Z594+1</f>
        <v>147</v>
      </c>
      <c r="AA598" s="433" t="str">
        <f>IF(_tag_month_day!G588="","",_tag_month_day!G588/100)</f>
        <v/>
      </c>
      <c r="AB598" s="433" t="str">
        <f>IF(_tag_month_day!H588="","",_tag_month_day!H588/100)</f>
        <v/>
      </c>
      <c r="AC598" s="434">
        <f>IF(X598="",AC597,BK598*($AV597*X598+$AW597*FD597+$AX597*FI597+$AY597*FN597+$AZ597*FS597+$BA597*FX597+$BG597*GE597)/(AV597*Y598+AX597*FK597+AW597*FF597+AY597*FP597+AZ597*FU597+BA597*FZ597+BG597*GG597+BB597*GK597+BC597*GN597+BD597*GP597))</f>
        <v>1.59963432013121</v>
      </c>
      <c r="AD598" s="435" t="str">
        <f>IF(AC598=AC597,"",AC598-AC597)</f>
        <v/>
      </c>
      <c r="AE598" s="436" t="str">
        <f>IF(1-AF598=0,"",(1-AF598))</f>
        <v/>
      </c>
      <c r="AF598" s="437">
        <v>1</v>
      </c>
      <c r="AG598" s="10" t="str">
        <f>AG597</f>
        <v>9A3</v>
      </c>
      <c r="AH598" s="438" t="str">
        <f>AH597</f>
        <v/>
      </c>
      <c r="AI598" s="424"/>
      <c r="AJ598" s="10" t="str">
        <f>IF(_tag_month_day!I588="","",_tag_month_day!I588)</f>
        <v/>
      </c>
      <c r="AK598" s="440"/>
      <c r="AL598" s="440"/>
      <c r="AM598" s="440"/>
      <c r="AN598" s="441">
        <f>AN597</f>
        <v>2</v>
      </c>
      <c r="AO598" s="441">
        <f>AO597</f>
        <v>8</v>
      </c>
      <c r="AP598" s="442" t="e">
        <f>(IF(AN598=0,AS597,AS597*(1+AO598/AN598)/(AR598+AO598/AN598)))+AT598</f>
        <v>#VALUE!</v>
      </c>
      <c r="AQ598" s="443" t="str">
        <f>IF(_tag_month_day!J588="","",_tag_month_day!J588/100)</f>
        <v/>
      </c>
      <c r="AR598" s="444">
        <f>AR597</f>
        <v>1.3</v>
      </c>
      <c r="AS598" s="445" t="e">
        <f>AQ598*(AN598*AR598+AO598)/(AN598+AO598)</f>
        <v>#VALUE!</v>
      </c>
      <c r="AT598" s="445" t="e">
        <f>(SUM(BE598:BF598)-SUM(BE597:BF597))*0.05</f>
        <v>#VALUE!</v>
      </c>
      <c r="AU598" s="446" t="str">
        <f>IF(_tag_month_day!CC588="","",IF(_tag_month_day!CC588&gt;0,_tag_month_day!CD588,_tag_month_day!CE588))</f>
        <v/>
      </c>
      <c r="AV598" s="447" t="str">
        <f>IF(_tag_month_day!L588="","",_tag_month_day!L588/100)</f>
        <v/>
      </c>
      <c r="AW598" s="431">
        <f>AW597</f>
        <v>0</v>
      </c>
      <c r="AX598" s="431">
        <f>AX597</f>
        <v>0</v>
      </c>
      <c r="AY598" s="431" t="str">
        <f>IF(_tag_month_day!M588="","",_tag_month_day!M588/100)</f>
        <v/>
      </c>
      <c r="AZ598" s="431" t="str">
        <f>IF(_tag_month_day!N588="","",_tag_month_day!N588/100)</f>
        <v/>
      </c>
      <c r="BA598" s="431" t="str">
        <f>IF(_tag_month_day!O588="","",_tag_month_day!O588/100)</f>
        <v/>
      </c>
      <c r="BB598" s="448" t="str">
        <f>IF(_tag_month_day!P588="","",_tag_month_day!P588/100)</f>
        <v/>
      </c>
      <c r="BC598" s="448">
        <f>BC597</f>
        <v>0</v>
      </c>
      <c r="BD598" s="448" t="str">
        <f>IF(_tag_month_day!Q588="","",_tag_month_day!Q588/100)</f>
        <v/>
      </c>
      <c r="BE598" s="449" t="str">
        <f>IF(_tag_month_day!R588="","",_tag_month_day!R588/100)</f>
        <v/>
      </c>
      <c r="BF598" s="388" t="e">
        <f>(AU598*(100+BE598*100))/(AJ598-AU598)/100</f>
        <v>#VALUE!</v>
      </c>
      <c r="BG598" s="450" t="e">
        <f>BE598+BF598</f>
        <v>#VALUE!</v>
      </c>
      <c r="BH598" s="451" t="e">
        <f>SUM(AV598:BF598)</f>
        <v>#VALUE!</v>
      </c>
      <c r="BI598" s="452" t="e">
        <f>IF(CX598=0,BI597,(DK598*查询!$R$5+DL598*查询!$Q$5+DM598*查询!$N$5+DN598*查询!$O$5+DO598*查询!$P$5)*AF598/CX598)</f>
        <v>#VALUE!</v>
      </c>
      <c r="BJ598" s="452" t="e">
        <f>IF(CX598=0,BJ597,(DP598*查询!$S$5+DQ598*查询!$T$5+DR598*查询!$U$5)*AF598/CX598)</f>
        <v>#VALUE!</v>
      </c>
      <c r="BK598" s="452">
        <f>BK597</f>
        <v>1</v>
      </c>
      <c r="BL598" s="453" t="e">
        <f>SUMPRODUCT((AV598:BA598)*(GS598:GX598))/((GS598:GX598)+SUM(BB598:BD598)*GY598+BG598*GZ598)</f>
        <v>#VALUE!</v>
      </c>
      <c r="BM598" s="453" t="e">
        <f>BK598*($AV598*FB598+$AW598*FD598+$AX598*FI598+$AY598*FN598+$AZ598*FS598+$BA598*FX598+$BG598*GE598)/(AV598*EY598+AX598*FK598+AW598*FF598+AY598*FP598+AZ598*FU598+BA598*FZ598+BG598*GG598+BB598*GK598+BC598*GN598+BD598*GP598)</f>
        <v>#VALUE!</v>
      </c>
      <c r="BN598" s="453" t="e">
        <f>($AV598*FC598+$AX598*FJ598+$AW598*FE598+$AY598*FO598+$AZ598*FT598+$BA598*FY598+$BG598*GF598)/($AV598*FA598+BG598*GH598+BB598*GL598+BC598*GO598+BD598*GQ598+BA598*GA598)</f>
        <v>#VALUE!</v>
      </c>
      <c r="BO598" s="454" t="e">
        <f>SUMPRODUCT(AV598:BA598*GS598:GX598)/(GS598:GX598+(BB598+BC598+BD598)*GY598+BG598)</f>
        <v>#VALUE!</v>
      </c>
      <c r="BP598" s="454" t="e">
        <f>SUMPRODUCT(AV598:BA598*GS598:GX598)/(GS598:GX598+(BB598+BC598+BD598)*GY598+BG598)</f>
        <v>#VALUE!</v>
      </c>
      <c r="BQ598" s="454" t="e">
        <f>SUMPRODUCT(AV598:BA598*GS598:GX598)/(GS598:GX598+(BB598+BC598+BD598)*GY598+BG598)</f>
        <v>#VALUE!</v>
      </c>
      <c r="BR598" s="453" t="str">
        <f>IF(_tag_month_day!T588="","",_tag_month_day!T588)</f>
        <v/>
      </c>
      <c r="BS598" s="453" t="str">
        <f>IF(_tag_month_day!U588="","",_tag_month_day!U588)</f>
        <v/>
      </c>
      <c r="BT598" s="455" t="str">
        <f>IF(CK598="","",IF((CK598&gt;=BV598-0.12)*(CK598&lt;=BV598+0.12),"合格","不合格"))</f>
        <v/>
      </c>
      <c r="BU598" s="456" t="str">
        <f>IF(_tag_month_day!V588="","",_tag_month_day!V588)</f>
        <v/>
      </c>
      <c r="BV598" s="457" t="str">
        <f>IF(_tag_month_day!W588="","",_tag_month_day!W588)</f>
        <v/>
      </c>
      <c r="BW598" s="458" t="str">
        <f>IF(_tag_month_day!X588="","",_tag_month_day!X588)</f>
        <v/>
      </c>
      <c r="BX598" s="458" t="str">
        <f>IF(_tag_month_day!Y588="","",_tag_month_day!Y588)</f>
        <v/>
      </c>
      <c r="BY598" s="459">
        <f ca="1">L598</f>
        <v>43610.541666665245</v>
      </c>
      <c r="BZ598" s="460"/>
      <c r="CA598" s="461"/>
      <c r="CB598" s="424" t="str">
        <f>IF(_tag_month_day!Z588="","",_tag_month_day!Z588)</f>
        <v/>
      </c>
      <c r="CC598" s="424" t="str">
        <f>IF(_tag_month_day!AA588="","",_tag_month_day!AA588)</f>
        <v/>
      </c>
      <c r="CD598" s="424" t="str">
        <f>IF(_tag_month_day!AB588="","",_tag_month_day!AB588)</f>
        <v/>
      </c>
      <c r="CE598" s="424" t="str">
        <f>IF(_tag_month_day!AC588="","",_tag_month_day!AC588)</f>
        <v/>
      </c>
      <c r="CF598" s="424" t="str">
        <f>IF(_tag_month_day!AD588="","",_tag_month_day!AD588)</f>
        <v/>
      </c>
      <c r="CG598" s="424" t="str">
        <f>IF(_tag_month_day!AE588="","",_tag_month_day!AE588)</f>
        <v/>
      </c>
      <c r="CH598" s="424" t="str">
        <f>IF(_tag_month_day!AF588="","",_tag_month_day!AF588)</f>
        <v/>
      </c>
      <c r="CI598" s="424" t="str">
        <f>IF(_tag_month_day!AG588="","",_tag_month_day!AG588)</f>
        <v/>
      </c>
      <c r="CJ598" s="424" t="str">
        <f>IF(_tag_month_day!AH588="","",_tag_month_day!AH588)</f>
        <v/>
      </c>
      <c r="CK598" s="424" t="str">
        <f>IF(_tag_month_day!AI588="","",_tag_month_day!AI588)</f>
        <v/>
      </c>
      <c r="CL598" s="4" t="str">
        <f>IF(_tag_month_day!AJ588="","",_tag_month_day!AJ588)</f>
        <v/>
      </c>
      <c r="CM598" s="4" t="str">
        <f>IF(_tag_month_day!AK588="","",_tag_month_day!AK588)</f>
        <v/>
      </c>
      <c r="CN598" s="4" t="str">
        <f>IF(_tag_month_day!AL588="","",_tag_month_day!AL588)</f>
        <v/>
      </c>
      <c r="CO598" s="4" t="str">
        <f>IF(_tag_month_day!AM588="","",_tag_month_day!AM588)</f>
        <v/>
      </c>
      <c r="CP598" s="4" t="str">
        <f>IF(_tag_month_day!AN588="","",_tag_month_day!AN588)</f>
        <v/>
      </c>
      <c r="CQ598" s="4" t="str">
        <f>IF(_tag_month_day!AO588="","",_tag_month_day!AO588)</f>
        <v/>
      </c>
      <c r="CR598" s="462" t="str">
        <f>IF(_tag_month_day!AP588="","",_tag_month_day!AP588)</f>
        <v/>
      </c>
      <c r="CS598" s="463" t="str">
        <f>IF(_tag_month_day!AQ588="","",_tag_month_day!AQ588)</f>
        <v/>
      </c>
      <c r="CT598" s="4" t="str">
        <f>IF(_tag_month_day!AR588="","",_tag_month_day!AR588)</f>
        <v/>
      </c>
      <c r="CU598" s="464" t="e">
        <f>DU598/AJ598</f>
        <v>#VALUE!</v>
      </c>
      <c r="CV598" s="451" t="e">
        <f>BG598/BH598</f>
        <v>#VALUE!</v>
      </c>
      <c r="CW598" s="465" t="e">
        <f>AJ598*(1-CV598)*CU598*AF598</f>
        <v>#VALUE!</v>
      </c>
      <c r="CX598" s="465" t="e">
        <f>CW598*94%</f>
        <v>#VALUE!</v>
      </c>
      <c r="CY598" s="466" t="e">
        <f>IF(CX598=0,0,DS598/(DS598+CX598))</f>
        <v>#VALUE!</v>
      </c>
      <c r="CZ598" s="465" t="e">
        <f>$AJ598*EF598</f>
        <v>#VALUE!</v>
      </c>
      <c r="DA598" s="465" t="e">
        <f>$AJ598*EG598</f>
        <v>#VALUE!</v>
      </c>
      <c r="DB598" s="465" t="e">
        <f>$AJ598*EH598</f>
        <v>#VALUE!</v>
      </c>
      <c r="DC598" s="465" t="e">
        <f>$AJ598*EI598</f>
        <v>#VALUE!</v>
      </c>
      <c r="DD598" s="465" t="e">
        <f>$AJ598*EJ598</f>
        <v>#VALUE!</v>
      </c>
      <c r="DE598" s="465" t="e">
        <f>$AJ598*EK598</f>
        <v>#VALUE!</v>
      </c>
      <c r="DF598" s="465" t="e">
        <f>$AJ598*EL598</f>
        <v>#VALUE!</v>
      </c>
      <c r="DG598" s="465" t="e">
        <f>$AJ598*EM598</f>
        <v>#VALUE!</v>
      </c>
      <c r="DH598" s="465" t="e">
        <f>$AJ598*EN598</f>
        <v>#VALUE!</v>
      </c>
      <c r="DI598" s="465" t="e">
        <f>$AJ598*EO598</f>
        <v>#VALUE!</v>
      </c>
      <c r="DJ598" s="465" t="e">
        <f>CZ598*(1-EP598)</f>
        <v>#VALUE!</v>
      </c>
      <c r="DK598" s="465" t="e">
        <f>DA598*(1-ER598)</f>
        <v>#VALUE!</v>
      </c>
      <c r="DL598" s="465" t="e">
        <f>DB598*(1-EQ598)</f>
        <v>#VALUE!</v>
      </c>
      <c r="DM598" s="465" t="e">
        <f>DC598*(1-ES598)</f>
        <v>#VALUE!</v>
      </c>
      <c r="DN598" s="465" t="e">
        <f>DD598*(1-ET598)</f>
        <v>#VALUE!</v>
      </c>
      <c r="DO598" s="465" t="e">
        <f>DE598</f>
        <v>#VALUE!</v>
      </c>
      <c r="DP598" s="465" t="e">
        <f>DF598*(1-EU598)</f>
        <v>#VALUE!</v>
      </c>
      <c r="DQ598" s="465" t="e">
        <f>DG598*(1-EV598)</f>
        <v>#VALUE!</v>
      </c>
      <c r="DR598" s="465" t="e">
        <f>DH598*(1-EW598)</f>
        <v>#VALUE!</v>
      </c>
      <c r="DS598" s="465" t="e">
        <f>DI598</f>
        <v>#VALUE!</v>
      </c>
      <c r="DT598" s="465" t="e">
        <f>SUM(DJ598:DS598)</f>
        <v>#VALUE!</v>
      </c>
      <c r="DU598" s="465" t="e">
        <f>(GS598:GX598)+(DP598+DQ598+DR598)*GY598+DS598</f>
        <v>#VALUE!</v>
      </c>
      <c r="DV598" s="451" t="e">
        <f>AV598/$BH598/(1-EP598)</f>
        <v>#VALUE!</v>
      </c>
      <c r="DW598" s="451" t="e">
        <f>AW598/$BH598/(1-ER598)</f>
        <v>#VALUE!</v>
      </c>
      <c r="DX598" s="451" t="e">
        <f>AX598/$BH598/(1-EQ598)</f>
        <v>#VALUE!</v>
      </c>
      <c r="DY598" s="451" t="e">
        <f>AY598/$BH598/(1-ES598)</f>
        <v>#VALUE!</v>
      </c>
      <c r="DZ598" s="451" t="e">
        <f>AZ598/$BH598/(1-ET598)</f>
        <v>#VALUE!</v>
      </c>
      <c r="EA598" s="451" t="e">
        <f>BA598/$BH598/(1-AX598)</f>
        <v>#VALUE!</v>
      </c>
      <c r="EB598" s="451" t="e">
        <f>BB598/$BH598/(1-EU598)</f>
        <v>#VALUE!</v>
      </c>
      <c r="EC598" s="451" t="e">
        <f>BC598/$BH598/(1-EV598)</f>
        <v>#VALUE!</v>
      </c>
      <c r="ED598" s="451" t="e">
        <f>BD598/$BH598/(1-EW598)</f>
        <v>#VALUE!</v>
      </c>
      <c r="EE598" s="451" t="e">
        <f>BG598/BH598</f>
        <v>#VALUE!</v>
      </c>
      <c r="EF598" s="451" t="e">
        <f>DV598/SUM($DV598:$EE598)</f>
        <v>#VALUE!</v>
      </c>
      <c r="EG598" s="451" t="e">
        <f>DW598/SUM($DV598:$EE598)</f>
        <v>#VALUE!</v>
      </c>
      <c r="EH598" s="451" t="e">
        <f>DX598/SUM($DV598:$EE598)</f>
        <v>#VALUE!</v>
      </c>
      <c r="EI598" s="451" t="e">
        <f>DY598/SUM($DV598:$EE598)</f>
        <v>#VALUE!</v>
      </c>
      <c r="EJ598" s="451" t="e">
        <f>DZ598/SUM($DV598:$EE598)</f>
        <v>#VALUE!</v>
      </c>
      <c r="EK598" s="451" t="e">
        <f>EA598/SUM($DV598:$EE598)</f>
        <v>#VALUE!</v>
      </c>
      <c r="EL598" s="451" t="e">
        <f>EB598/SUM($DV598:$EE598)</f>
        <v>#VALUE!</v>
      </c>
      <c r="EM598" s="451" t="e">
        <f>EC598/SUM($DV598:$EE598)</f>
        <v>#VALUE!</v>
      </c>
      <c r="EN598" s="451" t="e">
        <f>ED598/SUM($DV598:$EE598)</f>
        <v>#VALUE!</v>
      </c>
      <c r="EO598" s="451" t="e">
        <f>EE598/SUM($DV598:$EE598)</f>
        <v>#VALUE!</v>
      </c>
      <c r="EP598" s="450">
        <f>EP597</f>
        <v>0.080000000000000002</v>
      </c>
      <c r="EQ598" s="450">
        <f>EQ597</f>
        <v>0.014999999999999999</v>
      </c>
      <c r="ER598" s="450">
        <f>ER597</f>
        <v>0.014999999999999999</v>
      </c>
      <c r="ES598" s="450">
        <f>ES597</f>
        <v>0.014999999999999999</v>
      </c>
      <c r="ET598" s="450">
        <f>ET597</f>
        <v>0.014999999999999999</v>
      </c>
      <c r="EU598" s="450">
        <f>EU597</f>
        <v>0.089999999999999997</v>
      </c>
      <c r="EV598" s="450">
        <f>EV597</f>
        <v>0.089999999999999997</v>
      </c>
      <c r="EW598" s="450">
        <f>EW597</f>
        <v>0.089999999999999997</v>
      </c>
      <c r="EX598" s="431" t="str">
        <f>IF(_tag_month_day!AS588="","",_tag_month_day!AS588/100)</f>
        <v/>
      </c>
      <c r="EY598" s="431" t="str">
        <f>IF(_tag_month_day!AT588="","",_tag_month_day!AT588/100)</f>
        <v/>
      </c>
      <c r="EZ598" s="431" t="str">
        <f>IF(_tag_month_day!AU588="","",_tag_month_day!AU588/100)</f>
        <v/>
      </c>
      <c r="FA598" s="431" t="str">
        <f>IF(_tag_month_day!AV588="","",_tag_month_day!AV588/100)</f>
        <v/>
      </c>
      <c r="FB598" s="431" t="str">
        <f>IF(_tag_month_day!AW588="","",_tag_month_day!AW588/100)</f>
        <v/>
      </c>
      <c r="FC598" s="431" t="str">
        <f>IF(_tag_month_day!AX588="","",_tag_month_day!AX588/100)</f>
        <v/>
      </c>
      <c r="FD598" s="449" t="str">
        <f>IF(_tag_month_day!AY588="","",_tag_month_day!AY588/100)</f>
        <v/>
      </c>
      <c r="FE598" s="449" t="str">
        <f>IF(_tag_month_day!AZ588="","",_tag_month_day!AZ588/100)</f>
        <v/>
      </c>
      <c r="FF598" s="449" t="str">
        <f>IF(_tag_month_day!BA588="","",_tag_month_day!BA588/100)</f>
        <v/>
      </c>
      <c r="FG598" s="449" t="str">
        <f>IF(_tag_month_day!BB588="","",_tag_month_day!BB588/100)</f>
        <v/>
      </c>
      <c r="FH598" s="467" t="str">
        <f>IF(_tag_month_day!BC588="","",_tag_month_day!BC588/100)</f>
        <v/>
      </c>
      <c r="FI598" s="449">
        <f>FI597</f>
        <v>0.40999999999999998</v>
      </c>
      <c r="FJ598" s="449">
        <f>FJ597</f>
        <v>0.11</v>
      </c>
      <c r="FK598" s="449">
        <f>FK597</f>
        <v>0.014999999999999999</v>
      </c>
      <c r="FL598" s="449">
        <f>FL597</f>
        <v>0</v>
      </c>
      <c r="FM598" s="467">
        <f>FM597</f>
        <v>0.0001</v>
      </c>
      <c r="FN598" s="449">
        <f>FN597</f>
        <v>0.32000000000000001</v>
      </c>
      <c r="FO598" s="449">
        <f>FO597</f>
        <v>0.20000000000000001</v>
      </c>
      <c r="FP598" s="449">
        <f>FP597</f>
        <v>0.01</v>
      </c>
      <c r="FQ598" s="449">
        <f>FQ597</f>
        <v>0</v>
      </c>
      <c r="FR598" s="467">
        <f>FR597</f>
        <v>0.0001</v>
      </c>
      <c r="FS598" s="449" t="str">
        <f>IF(_tag_month_day!BD588="","",_tag_month_day!BD588/100)</f>
        <v/>
      </c>
      <c r="FT598" s="449" t="str">
        <f>IF(_tag_month_day!BE588="","",_tag_month_day!BE588/100)</f>
        <v/>
      </c>
      <c r="FU598" s="449" t="str">
        <f>IF(_tag_month_day!BF588="","",_tag_month_day!BF588/100)</f>
        <v/>
      </c>
      <c r="FV598" s="449" t="str">
        <f>IF(_tag_month_day!BG588="","",_tag_month_day!BG588/100)</f>
        <v/>
      </c>
      <c r="FW598" s="467" t="str">
        <f>IF(_tag_month_day!BH588="","",_tag_month_day!BH588/100)</f>
        <v/>
      </c>
      <c r="FX598" s="449" t="str">
        <f>IF(_tag_month_day!BI588="","",_tag_month_day!BI588/100)</f>
        <v/>
      </c>
      <c r="FY598" s="449" t="str">
        <f>IF(_tag_month_day!BJ588="","",_tag_month_day!BJ588/100)</f>
        <v/>
      </c>
      <c r="FZ598" s="468" t="str">
        <f>IF(_tag_month_day!BK588="","",_tag_month_day!BK588/100)</f>
        <v/>
      </c>
      <c r="GA598" s="449" t="str">
        <f>IF(_tag_month_day!BL588="","",_tag_month_day!BL588/100)</f>
        <v/>
      </c>
      <c r="GB598" s="467" t="str">
        <f>IF(_tag_month_day!BM588="","",_tag_month_day!BM588/100)</f>
        <v/>
      </c>
      <c r="GC598" s="431" t="str">
        <f>IF(_tag_month_day!BN588="","",_tag_month_day!BN588/100)</f>
        <v/>
      </c>
      <c r="GD598" s="431" t="str">
        <f>IF(_tag_month_day!BO588="","",_tag_month_day!BO588/100)</f>
        <v/>
      </c>
      <c r="GE598" s="431" t="str">
        <f>IF(_tag_month_day!BP588="","",_tag_month_day!BP588/100)</f>
        <v/>
      </c>
      <c r="GF598" s="431" t="str">
        <f>IF(_tag_month_day!BQ588="","",_tag_month_day!BQ588/100)</f>
        <v/>
      </c>
      <c r="GG598" s="431" t="str">
        <f>IF(_tag_month_day!BR588="","",_tag_month_day!BR588/100)</f>
        <v/>
      </c>
      <c r="GH598" s="431" t="str">
        <f>IF(_tag_month_day!BS588="","",_tag_month_day!BS588/100)</f>
        <v/>
      </c>
      <c r="GI598" s="467" t="str">
        <f>IF(_tag_month_day!BT588="","",_tag_month_day!BT588/100)</f>
        <v/>
      </c>
      <c r="GJ598" s="469" t="str">
        <f>IF(_tag_month_day!BU588="","",_tag_month_day!BU588/100)</f>
        <v/>
      </c>
      <c r="GK598" s="470">
        <f>GK597</f>
        <v>0.070000000000000007</v>
      </c>
      <c r="GL598" s="470">
        <f>GL597</f>
        <v>0.029999999999999999</v>
      </c>
      <c r="GM598" s="471" t="str">
        <f>IF(_tag_month_day!BX588="","",_tag_month_day!BX588/100)</f>
        <v/>
      </c>
      <c r="GN598" s="470">
        <f>GN597</f>
        <v>0.070000000000000007</v>
      </c>
      <c r="GO598" s="470">
        <f>GO597</f>
        <v>0.029999999999999999</v>
      </c>
      <c r="GP598" s="470">
        <f>GP597</f>
        <v>0.089999999999999997</v>
      </c>
      <c r="GQ598" s="470">
        <f>GQ597</f>
        <v>0.029999999999999999</v>
      </c>
      <c r="GR598" s="471" t="str">
        <f>IF(_tag_month_day!CA588="","",_tag_month_day!CA588/100)</f>
        <v/>
      </c>
      <c r="GS598" s="472">
        <f>GS597</f>
        <v>0.95299999999999996</v>
      </c>
      <c r="GT598" s="472">
        <f>GT597</f>
        <v>0.55000000000000004</v>
      </c>
      <c r="GU598" s="472">
        <f>GU597</f>
        <v>0.55000000000000004</v>
      </c>
      <c r="GV598" s="472">
        <f>GV597</f>
        <v>0.55000000000000004</v>
      </c>
      <c r="GW598" s="472">
        <f>GW597</f>
        <v>0.5</v>
      </c>
      <c r="GX598" s="472">
        <f>GX597</f>
        <v>0.93500000000000005</v>
      </c>
      <c r="GY598" s="472">
        <f>GY597</f>
        <v>0.14999999999999999</v>
      </c>
      <c r="GZ598" s="472">
        <f>GZ597</f>
        <v>1</v>
      </c>
      <c r="HA598" s="474">
        <f>HA597</f>
        <v>0.047</v>
      </c>
      <c r="HB598" s="474">
        <f>HB597</f>
        <v>0.45000000000000001</v>
      </c>
      <c r="HC598" s="474">
        <f>HC597</f>
        <v>0.45000000000000001</v>
      </c>
      <c r="HD598" s="474">
        <f>HD597</f>
        <v>0.45000000000000001</v>
      </c>
      <c r="HE598" s="474">
        <f>HE597</f>
        <v>0.5</v>
      </c>
      <c r="HF598" s="474">
        <f>HF597</f>
        <v>0.065000000000000002</v>
      </c>
      <c r="HG598" s="474">
        <f>HG597</f>
        <v>0.84999999999999998</v>
      </c>
      <c r="HH598" s="474">
        <f>HH597</f>
        <v>0</v>
      </c>
      <c r="HI598" s="10">
        <f>IF(BZ598&lt;&gt;"",CK598-BV598,0)</f>
        <v>0</v>
      </c>
      <c r="HJ598" s="10" t="e">
        <f>IF(AJ598&gt;0,AH598-AJ598,0)</f>
        <v>#VALUE!</v>
      </c>
      <c r="HK598" s="466">
        <f>HK597</f>
        <v>0.84999999999999998</v>
      </c>
      <c r="HL598" s="424">
        <f>HL597</f>
        <v>550000</v>
      </c>
      <c r="HM598" s="424">
        <f>HM597</f>
        <v>480000</v>
      </c>
      <c r="HN598" s="465" t="e">
        <f>(DJ598*EZ598+DK598*FH598+DL598*FM598+DM598*FR598+DN598*FW598+DO598*GB598+DS598*GI598+DP598*GM598+DR598*GR598)*1000*2</f>
        <v>#VALUE!</v>
      </c>
      <c r="HO598" s="465" t="e">
        <f>HN598*HK598*$HO$2/HL598*1000000</f>
        <v>#VALUE!</v>
      </c>
      <c r="HP598" s="465" t="e">
        <f>HN598*HK598*$HP$2/HM598*1000000</f>
        <v>#VALUE!</v>
      </c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</row>
    <row customFormat="1" r="599" s="0">
      <c r="A599" s="420">
        <v>588</v>
      </c>
      <c r="B599" s="421">
        <f ca="1">IF(D599=D598,B598,IF(D599="夜班",B598+1,B598))</f>
        <v>43610</v>
      </c>
      <c r="C599" s="422">
        <f>C598</f>
        <v>0.041666666666666699</v>
      </c>
      <c r="D599" s="10" t="str">
        <f ca="1">IF(HOUR(G599)&lt;8,"夜班",IF(HOUR(G599)&lt;16,"白班",IF(HOUR(G599)&lt;24,"中班",0)))</f>
        <v>白班</v>
      </c>
      <c r="E599" s="10" t="e">
        <f ca="1">IF(F599=1,"甲",IF(F599=2,"乙",IF(F599=3,"丙",IF(F599=4,"丁",""))))</f>
        <v>#REF!</v>
      </c>
      <c r="F599" s="10" t="e">
        <f ca="1">SUMPRODUCT((成本日报!$A$3:$A$95=计划!B599)*(成本日报!$B$3:$B$95=计划!$D599),成本日报!$C$3:$C$95)</f>
        <v>#REF!</v>
      </c>
      <c r="G599" s="423">
        <f ca="1">G598+C598</f>
        <v>43610.45833333191</v>
      </c>
      <c r="H599" s="423">
        <f ca="1">$G599+$C599/60*10+$C599*0</f>
        <v>43610.465277776355</v>
      </c>
      <c r="I599" s="423">
        <f ca="1">$G599+$C599/60*18+$C599*0</f>
        <v>43610.470833331907</v>
      </c>
      <c r="J599" s="423">
        <f ca="1">$G599+$C599/60*0+$C599*1</f>
        <v>43610.499999998574</v>
      </c>
      <c r="K599" s="423">
        <f ca="1">$G599+$C599/60*30+$C599*2</f>
        <v>43610.562499998581</v>
      </c>
      <c r="L599" s="423">
        <f ca="1">$G599+$C599/60*0+$C599*3</f>
        <v>43610.58333333191</v>
      </c>
      <c r="M599" s="424" t="str">
        <f>IF(_tag_month_day!A589="","",_tag_month_day!A589)</f>
        <v/>
      </c>
      <c r="N599" s="424" t="str">
        <f>IF(_tag_month_day!B589="","",_tag_month_day!B589)</f>
        <v/>
      </c>
      <c r="O599" s="425" t="e">
        <f>IF(M599+N599=0,"",M599+N599)</f>
        <v>#VALUE!</v>
      </c>
      <c r="P599" s="424" t="str">
        <f>IF(_tag_month_day!C589="","",_tag_month_day!C589)</f>
        <v/>
      </c>
      <c r="Q599" s="424" t="str">
        <f>IF(_tag_month_day!D589="","",_tag_month_day!D589)</f>
        <v/>
      </c>
      <c r="R599" s="426" t="str">
        <f>IF(_tag_month_day!CB589="","",_tag_month_day!CB589/100)</f>
        <v/>
      </c>
      <c r="S599" s="427" t="str">
        <f>IF(_tag_month_day!E589="","",_tag_month_day!E589)</f>
        <v/>
      </c>
      <c r="T599" s="427" t="str">
        <f>IF(_tag_month_day!F589="","",_tag_month_day!F589)</f>
        <v/>
      </c>
      <c r="U599" s="428" t="e">
        <f>S599+T599</f>
        <v>#VALUE!</v>
      </c>
      <c r="V599" s="429" t="e">
        <f>U599/AJ599</f>
        <v>#VALUE!</v>
      </c>
      <c r="W599" s="430" t="str">
        <f>IF(_jhy_month_day!A589="","",_jhy_month_day!A589)</f>
        <v/>
      </c>
      <c r="X599" s="431" t="str">
        <f>IF(_jhy_month_day!B589="","",_jhy_month_day!B589/100)</f>
        <v/>
      </c>
      <c r="Y599" s="431" t="str">
        <f>IF(_jhy_month_day!C589="","",_jhy_month_day!C589/100)</f>
        <v/>
      </c>
      <c r="Z599" s="432">
        <f>Z595+1</f>
        <v>147</v>
      </c>
      <c r="AA599" s="433" t="str">
        <f>IF(_tag_month_day!G589="","",_tag_month_day!G589/100)</f>
        <v/>
      </c>
      <c r="AB599" s="433" t="str">
        <f>IF(_tag_month_day!H589="","",_tag_month_day!H589/100)</f>
        <v/>
      </c>
      <c r="AC599" s="434">
        <f>IF(X599="",AC598,BK599*($AV598*X599+$AW598*FD598+$AX598*FI598+$AY598*FN598+$AZ598*FS598+$BA598*FX598+$BG598*GE598)/(AV598*Y599+AX598*FK598+AW598*FF598+AY598*FP598+AZ598*FU598+BA598*FZ598+BG598*GG598+BB598*GK598+BC598*GN598+BD598*GP598))</f>
        <v>1.59963432013121</v>
      </c>
      <c r="AD599" s="435" t="str">
        <f>IF(AC599=AC598,"",AC599-AC598)</f>
        <v/>
      </c>
      <c r="AE599" s="436" t="str">
        <f>IF(1-AF599=0,"",(1-AF599))</f>
        <v/>
      </c>
      <c r="AF599" s="437">
        <v>1</v>
      </c>
      <c r="AG599" s="10" t="str">
        <f>AG598</f>
        <v>9A3</v>
      </c>
      <c r="AH599" s="438" t="str">
        <f>AH598</f>
        <v/>
      </c>
      <c r="AI599" s="424"/>
      <c r="AJ599" s="10" t="str">
        <f>IF(_tag_month_day!I589="","",_tag_month_day!I589)</f>
        <v/>
      </c>
      <c r="AK599" s="440"/>
      <c r="AL599" s="440"/>
      <c r="AM599" s="440"/>
      <c r="AN599" s="441">
        <f>AN598</f>
        <v>2</v>
      </c>
      <c r="AO599" s="441">
        <f>AO598</f>
        <v>8</v>
      </c>
      <c r="AP599" s="442" t="e">
        <f>(IF(AN599=0,AS598,AS598*(1+AO599/AN599)/(AR599+AO599/AN599)))+AT599</f>
        <v>#VALUE!</v>
      </c>
      <c r="AQ599" s="443" t="str">
        <f>IF(_tag_month_day!J589="","",_tag_month_day!J589/100)</f>
        <v/>
      </c>
      <c r="AR599" s="444">
        <f>AR598</f>
        <v>1.3</v>
      </c>
      <c r="AS599" s="445" t="e">
        <f>AQ599*(AN599*AR599+AO599)/(AN599+AO599)</f>
        <v>#VALUE!</v>
      </c>
      <c r="AT599" s="445" t="e">
        <f>(SUM(BE599:BF599)-SUM(BE598:BF598))*0.05</f>
        <v>#VALUE!</v>
      </c>
      <c r="AU599" s="446" t="str">
        <f>IF(_tag_month_day!CC589="","",IF(_tag_month_day!CC589&gt;0,_tag_month_day!CD589,_tag_month_day!CE589))</f>
        <v/>
      </c>
      <c r="AV599" s="447" t="str">
        <f>IF(_tag_month_day!L589="","",_tag_month_day!L589/100)</f>
        <v/>
      </c>
      <c r="AW599" s="431">
        <f>AW598</f>
        <v>0</v>
      </c>
      <c r="AX599" s="431">
        <f>AX598</f>
        <v>0</v>
      </c>
      <c r="AY599" s="431" t="str">
        <f>IF(_tag_month_day!M589="","",_tag_month_day!M589/100)</f>
        <v/>
      </c>
      <c r="AZ599" s="431" t="str">
        <f>IF(_tag_month_day!N589="","",_tag_month_day!N589/100)</f>
        <v/>
      </c>
      <c r="BA599" s="431" t="str">
        <f>IF(_tag_month_day!O589="","",_tag_month_day!O589/100)</f>
        <v/>
      </c>
      <c r="BB599" s="448" t="str">
        <f>IF(_tag_month_day!P589="","",_tag_month_day!P589/100)</f>
        <v/>
      </c>
      <c r="BC599" s="448">
        <f>BC598</f>
        <v>0</v>
      </c>
      <c r="BD599" s="448" t="str">
        <f>IF(_tag_month_day!Q589="","",_tag_month_day!Q589/100)</f>
        <v/>
      </c>
      <c r="BE599" s="449" t="str">
        <f>IF(_tag_month_day!R589="","",_tag_month_day!R589/100)</f>
        <v/>
      </c>
      <c r="BF599" s="388" t="e">
        <f>(AU599*(100+BE599*100))/(AJ599-AU599)/100</f>
        <v>#VALUE!</v>
      </c>
      <c r="BG599" s="450" t="e">
        <f>BE599+BF599</f>
        <v>#VALUE!</v>
      </c>
      <c r="BH599" s="451" t="e">
        <f>SUM(AV599:BF599)</f>
        <v>#VALUE!</v>
      </c>
      <c r="BI599" s="452" t="e">
        <f>IF(CX599=0,BI598,(DK599*查询!$R$5+DL599*查询!$Q$5+DM599*查询!$N$5+DN599*查询!$O$5+DO599*查询!$P$5)*AF599/CX599)</f>
        <v>#VALUE!</v>
      </c>
      <c r="BJ599" s="452" t="e">
        <f>IF(CX599=0,BJ598,(DP599*查询!$S$5+DQ599*查询!$T$5+DR599*查询!$U$5)*AF599/CX599)</f>
        <v>#VALUE!</v>
      </c>
      <c r="BK599" s="452">
        <f>BK598</f>
        <v>1</v>
      </c>
      <c r="BL599" s="453" t="e">
        <f>SUMPRODUCT((AV599:BA599)*(GS599:GX599))/((GS599:GX599)+SUM(BB599:BD599)*GY599+BG599*GZ599)</f>
        <v>#VALUE!</v>
      </c>
      <c r="BM599" s="453" t="e">
        <f>BK599*($AV599*FB599+$AW599*FD599+$AX599*FI599+$AY599*FN599+$AZ599*FS599+$BA599*FX599+$BG599*GE599)/(AV599*EY599+AX599*FK599+AW599*FF599+AY599*FP599+AZ599*FU599+BA599*FZ599+BG599*GG599+BB599*GK599+BC599*GN599+BD599*GP599)</f>
        <v>#VALUE!</v>
      </c>
      <c r="BN599" s="453" t="e">
        <f>($AV599*FC599+$AX599*FJ599+$AW599*FE599+$AY599*FO599+$AZ599*FT599+$BA599*FY599+$BG599*GF599)/($AV599*FA599+BG599*GH599+BB599*GL599+BC599*GO599+BD599*GQ599+BA599*GA599)</f>
        <v>#VALUE!</v>
      </c>
      <c r="BO599" s="454" t="e">
        <f>SUMPRODUCT(AV599:BA599*GS599:GX599)/(GS599:GX599+(BB599+BC599+BD599)*GY599+BG599)</f>
        <v>#VALUE!</v>
      </c>
      <c r="BP599" s="454" t="e">
        <f>SUMPRODUCT(AV599:BA599*GS599:GX599)/(GS599:GX599+(BB599+BC599+BD599)*GY599+BG599)</f>
        <v>#VALUE!</v>
      </c>
      <c r="BQ599" s="454" t="e">
        <f>SUMPRODUCT(AV599:BA599*GS599:GX599)/(GS599:GX599+(BB599+BC599+BD599)*GY599+BG599)</f>
        <v>#VALUE!</v>
      </c>
      <c r="BR599" s="453" t="str">
        <f>IF(_tag_month_day!T589="","",_tag_month_day!T589)</f>
        <v/>
      </c>
      <c r="BS599" s="453" t="str">
        <f>IF(_tag_month_day!U589="","",_tag_month_day!U589)</f>
        <v/>
      </c>
      <c r="BT599" s="455" t="str">
        <f>IF(CK599="","",IF((CK599&gt;=BV599-0.12)*(CK599&lt;=BV599+0.12),"合格","不合格"))</f>
        <v/>
      </c>
      <c r="BU599" s="456" t="str">
        <f>IF(_tag_month_day!V589="","",_tag_month_day!V589)</f>
        <v/>
      </c>
      <c r="BV599" s="457" t="str">
        <f>IF(_tag_month_day!W589="","",_tag_month_day!W589)</f>
        <v/>
      </c>
      <c r="BW599" s="458" t="str">
        <f>IF(_tag_month_day!X589="","",_tag_month_day!X589)</f>
        <v/>
      </c>
      <c r="BX599" s="458" t="str">
        <f>IF(_tag_month_day!Y589="","",_tag_month_day!Y589)</f>
        <v/>
      </c>
      <c r="BY599" s="459">
        <f ca="1">L599</f>
        <v>43610.58333333191</v>
      </c>
      <c r="BZ599" s="460"/>
      <c r="CA599" s="4"/>
      <c r="CB599" s="424" t="str">
        <f>IF(_tag_month_day!Z589="","",_tag_month_day!Z589)</f>
        <v/>
      </c>
      <c r="CC599" s="424" t="str">
        <f>IF(_tag_month_day!AA589="","",_tag_month_day!AA589)</f>
        <v/>
      </c>
      <c r="CD599" s="424" t="str">
        <f>IF(_tag_month_day!AB589="","",_tag_month_day!AB589)</f>
        <v/>
      </c>
      <c r="CE599" s="424" t="str">
        <f>IF(_tag_month_day!AC589="","",_tag_month_day!AC589)</f>
        <v/>
      </c>
      <c r="CF599" s="424" t="str">
        <f>IF(_tag_month_day!AD589="","",_tag_month_day!AD589)</f>
        <v/>
      </c>
      <c r="CG599" s="424" t="str">
        <f>IF(_tag_month_day!AE589="","",_tag_month_day!AE589)</f>
        <v/>
      </c>
      <c r="CH599" s="424" t="str">
        <f>IF(_tag_month_day!AF589="","",_tag_month_day!AF589)</f>
        <v/>
      </c>
      <c r="CI599" s="424" t="str">
        <f>IF(_tag_month_day!AG589="","",_tag_month_day!AG589)</f>
        <v/>
      </c>
      <c r="CJ599" s="424" t="str">
        <f>IF(_tag_month_day!AH589="","",_tag_month_day!AH589)</f>
        <v/>
      </c>
      <c r="CK599" s="424" t="str">
        <f>IF(_tag_month_day!AI589="","",_tag_month_day!AI589)</f>
        <v/>
      </c>
      <c r="CL599" s="4" t="str">
        <f>IF(_tag_month_day!AJ589="","",_tag_month_day!AJ589)</f>
        <v/>
      </c>
      <c r="CM599" s="4" t="str">
        <f>IF(_tag_month_day!AK589="","",_tag_month_day!AK589)</f>
        <v/>
      </c>
      <c r="CN599" s="4" t="str">
        <f>IF(_tag_month_day!AL589="","",_tag_month_day!AL589)</f>
        <v/>
      </c>
      <c r="CO599" s="4" t="str">
        <f>IF(_tag_month_day!AM589="","",_tag_month_day!AM589)</f>
        <v/>
      </c>
      <c r="CP599" s="4" t="str">
        <f>IF(_tag_month_day!AN589="","",_tag_month_day!AN589)</f>
        <v/>
      </c>
      <c r="CQ599" s="4" t="str">
        <f>IF(_tag_month_day!AO589="","",_tag_month_day!AO589)</f>
        <v/>
      </c>
      <c r="CR599" s="462" t="str">
        <f>IF(_tag_month_day!AP589="","",_tag_month_day!AP589)</f>
        <v/>
      </c>
      <c r="CS599" s="463" t="str">
        <f>IF(_tag_month_day!AQ589="","",_tag_month_day!AQ589)</f>
        <v/>
      </c>
      <c r="CT599" s="4" t="str">
        <f>IF(_tag_month_day!AR589="","",_tag_month_day!AR589)</f>
        <v/>
      </c>
      <c r="CU599" s="464" t="e">
        <f>DU599/AJ599</f>
        <v>#VALUE!</v>
      </c>
      <c r="CV599" s="451" t="e">
        <f>BG599/BH599</f>
        <v>#VALUE!</v>
      </c>
      <c r="CW599" s="465" t="e">
        <f>AJ599*(1-CV599)*CU599*AF599</f>
        <v>#VALUE!</v>
      </c>
      <c r="CX599" s="465" t="e">
        <f>CW599*94%</f>
        <v>#VALUE!</v>
      </c>
      <c r="CY599" s="466" t="e">
        <f>IF(CX599=0,0,DS599/(DS599+CX599))</f>
        <v>#VALUE!</v>
      </c>
      <c r="CZ599" s="465" t="e">
        <f>$AJ599*EF599</f>
        <v>#VALUE!</v>
      </c>
      <c r="DA599" s="465" t="e">
        <f>$AJ599*EG599</f>
        <v>#VALUE!</v>
      </c>
      <c r="DB599" s="465" t="e">
        <f>$AJ599*EH599</f>
        <v>#VALUE!</v>
      </c>
      <c r="DC599" s="465" t="e">
        <f>$AJ599*EI599</f>
        <v>#VALUE!</v>
      </c>
      <c r="DD599" s="465" t="e">
        <f>$AJ599*EJ599</f>
        <v>#VALUE!</v>
      </c>
      <c r="DE599" s="465" t="e">
        <f>$AJ599*EK599</f>
        <v>#VALUE!</v>
      </c>
      <c r="DF599" s="465" t="e">
        <f>$AJ599*EL599</f>
        <v>#VALUE!</v>
      </c>
      <c r="DG599" s="465" t="e">
        <f>$AJ599*EM599</f>
        <v>#VALUE!</v>
      </c>
      <c r="DH599" s="465" t="e">
        <f>$AJ599*EN599</f>
        <v>#VALUE!</v>
      </c>
      <c r="DI599" s="465" t="e">
        <f>$AJ599*EO599</f>
        <v>#VALUE!</v>
      </c>
      <c r="DJ599" s="465" t="e">
        <f>CZ599*(1-EP599)</f>
        <v>#VALUE!</v>
      </c>
      <c r="DK599" s="465" t="e">
        <f>DA599*(1-ER599)</f>
        <v>#VALUE!</v>
      </c>
      <c r="DL599" s="465" t="e">
        <f>DB599*(1-EQ599)</f>
        <v>#VALUE!</v>
      </c>
      <c r="DM599" s="465" t="e">
        <f>DC599*(1-ES599)</f>
        <v>#VALUE!</v>
      </c>
      <c r="DN599" s="465" t="e">
        <f>DD599*(1-ET599)</f>
        <v>#VALUE!</v>
      </c>
      <c r="DO599" s="465" t="e">
        <f>DE599</f>
        <v>#VALUE!</v>
      </c>
      <c r="DP599" s="465" t="e">
        <f>DF599*(1-EU599)</f>
        <v>#VALUE!</v>
      </c>
      <c r="DQ599" s="465" t="e">
        <f>DG599*(1-EV599)</f>
        <v>#VALUE!</v>
      </c>
      <c r="DR599" s="465" t="e">
        <f>DH599*(1-EW599)</f>
        <v>#VALUE!</v>
      </c>
      <c r="DS599" s="465" t="e">
        <f>DI599</f>
        <v>#VALUE!</v>
      </c>
      <c r="DT599" s="465" t="e">
        <f>SUM(DJ599:DS599)</f>
        <v>#VALUE!</v>
      </c>
      <c r="DU599" s="465" t="e">
        <f>(GS599:GX599)+(DP599+DQ599+DR599)*GY599+DS599</f>
        <v>#VALUE!</v>
      </c>
      <c r="DV599" s="451" t="e">
        <f>AV599/$BH599/(1-EP599)</f>
        <v>#VALUE!</v>
      </c>
      <c r="DW599" s="451" t="e">
        <f>AW599/$BH599/(1-ER599)</f>
        <v>#VALUE!</v>
      </c>
      <c r="DX599" s="451" t="e">
        <f>AX599/$BH599/(1-EQ599)</f>
        <v>#VALUE!</v>
      </c>
      <c r="DY599" s="451" t="e">
        <f>AY599/$BH599/(1-ES599)</f>
        <v>#VALUE!</v>
      </c>
      <c r="DZ599" s="451" t="e">
        <f>AZ599/$BH599/(1-ET599)</f>
        <v>#VALUE!</v>
      </c>
      <c r="EA599" s="451" t="e">
        <f>BA599/$BH599/(1-AX599)</f>
        <v>#VALUE!</v>
      </c>
      <c r="EB599" s="451" t="e">
        <f>BB599/$BH599/(1-EU599)</f>
        <v>#VALUE!</v>
      </c>
      <c r="EC599" s="451" t="e">
        <f>BC599/$BH599/(1-EV599)</f>
        <v>#VALUE!</v>
      </c>
      <c r="ED599" s="451" t="e">
        <f>BD599/$BH599/(1-EW599)</f>
        <v>#VALUE!</v>
      </c>
      <c r="EE599" s="451" t="e">
        <f>BG599/BH599</f>
        <v>#VALUE!</v>
      </c>
      <c r="EF599" s="451" t="e">
        <f>DV599/SUM($DV599:$EE599)</f>
        <v>#VALUE!</v>
      </c>
      <c r="EG599" s="451" t="e">
        <f>DW599/SUM($DV599:$EE599)</f>
        <v>#VALUE!</v>
      </c>
      <c r="EH599" s="451" t="e">
        <f>DX599/SUM($DV599:$EE599)</f>
        <v>#VALUE!</v>
      </c>
      <c r="EI599" s="451" t="e">
        <f>DY599/SUM($DV599:$EE599)</f>
        <v>#VALUE!</v>
      </c>
      <c r="EJ599" s="451" t="e">
        <f>DZ599/SUM($DV599:$EE599)</f>
        <v>#VALUE!</v>
      </c>
      <c r="EK599" s="451" t="e">
        <f>EA599/SUM($DV599:$EE599)</f>
        <v>#VALUE!</v>
      </c>
      <c r="EL599" s="451" t="e">
        <f>EB599/SUM($DV599:$EE599)</f>
        <v>#VALUE!</v>
      </c>
      <c r="EM599" s="451" t="e">
        <f>EC599/SUM($DV599:$EE599)</f>
        <v>#VALUE!</v>
      </c>
      <c r="EN599" s="451" t="e">
        <f>ED599/SUM($DV599:$EE599)</f>
        <v>#VALUE!</v>
      </c>
      <c r="EO599" s="451" t="e">
        <f>EE599/SUM($DV599:$EE599)</f>
        <v>#VALUE!</v>
      </c>
      <c r="EP599" s="450">
        <f>EP598</f>
        <v>0.080000000000000002</v>
      </c>
      <c r="EQ599" s="450">
        <f>EQ598</f>
        <v>0.014999999999999999</v>
      </c>
      <c r="ER599" s="450">
        <f>ER598</f>
        <v>0.014999999999999999</v>
      </c>
      <c r="ES599" s="450">
        <f>ES598</f>
        <v>0.014999999999999999</v>
      </c>
      <c r="ET599" s="450">
        <f>ET598</f>
        <v>0.014999999999999999</v>
      </c>
      <c r="EU599" s="450">
        <f>EU598</f>
        <v>0.089999999999999997</v>
      </c>
      <c r="EV599" s="450">
        <f>EV598</f>
        <v>0.089999999999999997</v>
      </c>
      <c r="EW599" s="450">
        <f>EW598</f>
        <v>0.089999999999999997</v>
      </c>
      <c r="EX599" s="431" t="str">
        <f>IF(_tag_month_day!AS589="","",_tag_month_day!AS589/100)</f>
        <v/>
      </c>
      <c r="EY599" s="431" t="str">
        <f>IF(_tag_month_day!AT589="","",_tag_month_day!AT589/100)</f>
        <v/>
      </c>
      <c r="EZ599" s="431" t="str">
        <f>IF(_tag_month_day!AU589="","",_tag_month_day!AU589/100)</f>
        <v/>
      </c>
      <c r="FA599" s="431" t="str">
        <f>IF(_tag_month_day!AV589="","",_tag_month_day!AV589/100)</f>
        <v/>
      </c>
      <c r="FB599" s="431" t="str">
        <f>IF(_tag_month_day!AW589="","",_tag_month_day!AW589/100)</f>
        <v/>
      </c>
      <c r="FC599" s="431" t="str">
        <f>IF(_tag_month_day!AX589="","",_tag_month_day!AX589/100)</f>
        <v/>
      </c>
      <c r="FD599" s="449" t="str">
        <f>IF(_tag_month_day!AY589="","",_tag_month_day!AY589/100)</f>
        <v/>
      </c>
      <c r="FE599" s="449" t="str">
        <f>IF(_tag_month_day!AZ589="","",_tag_month_day!AZ589/100)</f>
        <v/>
      </c>
      <c r="FF599" s="449" t="str">
        <f>IF(_tag_month_day!BA589="","",_tag_month_day!BA589/100)</f>
        <v/>
      </c>
      <c r="FG599" s="449" t="str">
        <f>IF(_tag_month_day!BB589="","",_tag_month_day!BB589/100)</f>
        <v/>
      </c>
      <c r="FH599" s="467" t="str">
        <f>IF(_tag_month_day!BC589="","",_tag_month_day!BC589/100)</f>
        <v/>
      </c>
      <c r="FI599" s="449">
        <f>FI598</f>
        <v>0.40999999999999998</v>
      </c>
      <c r="FJ599" s="449">
        <f>FJ598</f>
        <v>0.11</v>
      </c>
      <c r="FK599" s="449">
        <f>FK598</f>
        <v>0.014999999999999999</v>
      </c>
      <c r="FL599" s="449">
        <f>FL598</f>
        <v>0</v>
      </c>
      <c r="FM599" s="467">
        <f>FM598</f>
        <v>0.0001</v>
      </c>
      <c r="FN599" s="449">
        <f>FN598</f>
        <v>0.32000000000000001</v>
      </c>
      <c r="FO599" s="449">
        <f>FO598</f>
        <v>0.20000000000000001</v>
      </c>
      <c r="FP599" s="449">
        <f>FP598</f>
        <v>0.01</v>
      </c>
      <c r="FQ599" s="449">
        <f>FQ598</f>
        <v>0</v>
      </c>
      <c r="FR599" s="467">
        <f>FR598</f>
        <v>0.0001</v>
      </c>
      <c r="FS599" s="449" t="str">
        <f>IF(_tag_month_day!BD589="","",_tag_month_day!BD589/100)</f>
        <v/>
      </c>
      <c r="FT599" s="449" t="str">
        <f>IF(_tag_month_day!BE589="","",_tag_month_day!BE589/100)</f>
        <v/>
      </c>
      <c r="FU599" s="449" t="str">
        <f>IF(_tag_month_day!BF589="","",_tag_month_day!BF589/100)</f>
        <v/>
      </c>
      <c r="FV599" s="449" t="str">
        <f>IF(_tag_month_day!BG589="","",_tag_month_day!BG589/100)</f>
        <v/>
      </c>
      <c r="FW599" s="467" t="str">
        <f>IF(_tag_month_day!BH589="","",_tag_month_day!BH589/100)</f>
        <v/>
      </c>
      <c r="FX599" s="449" t="str">
        <f>IF(_tag_month_day!BI589="","",_tag_month_day!BI589/100)</f>
        <v/>
      </c>
      <c r="FY599" s="449" t="str">
        <f>IF(_tag_month_day!BJ589="","",_tag_month_day!BJ589/100)</f>
        <v/>
      </c>
      <c r="FZ599" s="468" t="str">
        <f>IF(_tag_month_day!BK589="","",_tag_month_day!BK589/100)</f>
        <v/>
      </c>
      <c r="GA599" s="449" t="str">
        <f>IF(_tag_month_day!BL589="","",_tag_month_day!BL589/100)</f>
        <v/>
      </c>
      <c r="GB599" s="467" t="str">
        <f>IF(_tag_month_day!BM589="","",_tag_month_day!BM589/100)</f>
        <v/>
      </c>
      <c r="GC599" s="431" t="str">
        <f>IF(_tag_month_day!BN589="","",_tag_month_day!BN589/100)</f>
        <v/>
      </c>
      <c r="GD599" s="431" t="str">
        <f>IF(_tag_month_day!BO589="","",_tag_month_day!BO589/100)</f>
        <v/>
      </c>
      <c r="GE599" s="431" t="str">
        <f>IF(_tag_month_day!BP589="","",_tag_month_day!BP589/100)</f>
        <v/>
      </c>
      <c r="GF599" s="431" t="str">
        <f>IF(_tag_month_day!BQ589="","",_tag_month_day!BQ589/100)</f>
        <v/>
      </c>
      <c r="GG599" s="431" t="str">
        <f>IF(_tag_month_day!BR589="","",_tag_month_day!BR589/100)</f>
        <v/>
      </c>
      <c r="GH599" s="431" t="str">
        <f>IF(_tag_month_day!BS589="","",_tag_month_day!BS589/100)</f>
        <v/>
      </c>
      <c r="GI599" s="467" t="str">
        <f>IF(_tag_month_day!BT589="","",_tag_month_day!BT589/100)</f>
        <v/>
      </c>
      <c r="GJ599" s="469" t="str">
        <f>IF(_tag_month_day!BU589="","",_tag_month_day!BU589/100)</f>
        <v/>
      </c>
      <c r="GK599" s="470">
        <f>GK598</f>
        <v>0.070000000000000007</v>
      </c>
      <c r="GL599" s="470">
        <f>GL598</f>
        <v>0.029999999999999999</v>
      </c>
      <c r="GM599" s="471" t="str">
        <f>IF(_tag_month_day!BX589="","",_tag_month_day!BX589/100)</f>
        <v/>
      </c>
      <c r="GN599" s="470">
        <f>GN598</f>
        <v>0.070000000000000007</v>
      </c>
      <c r="GO599" s="470">
        <f>GO598</f>
        <v>0.029999999999999999</v>
      </c>
      <c r="GP599" s="470">
        <f>GP598</f>
        <v>0.089999999999999997</v>
      </c>
      <c r="GQ599" s="470">
        <f>GQ598</f>
        <v>0.029999999999999999</v>
      </c>
      <c r="GR599" s="471" t="str">
        <f>IF(_tag_month_day!CA589="","",_tag_month_day!CA589/100)</f>
        <v/>
      </c>
      <c r="GS599" s="472">
        <f>GS598</f>
        <v>0.95299999999999996</v>
      </c>
      <c r="GT599" s="472">
        <f>GT598</f>
        <v>0.55000000000000004</v>
      </c>
      <c r="GU599" s="472">
        <f>GU598</f>
        <v>0.55000000000000004</v>
      </c>
      <c r="GV599" s="472">
        <f>GV598</f>
        <v>0.55000000000000004</v>
      </c>
      <c r="GW599" s="472">
        <f>GW598</f>
        <v>0.5</v>
      </c>
      <c r="GX599" s="472">
        <f>GX598</f>
        <v>0.93500000000000005</v>
      </c>
      <c r="GY599" s="472">
        <f>GY598</f>
        <v>0.14999999999999999</v>
      </c>
      <c r="GZ599" s="472">
        <f>GZ598</f>
        <v>1</v>
      </c>
      <c r="HA599" s="474">
        <f>HA598</f>
        <v>0.047</v>
      </c>
      <c r="HB599" s="474">
        <f>HB598</f>
        <v>0.45000000000000001</v>
      </c>
      <c r="HC599" s="474">
        <f>HC598</f>
        <v>0.45000000000000001</v>
      </c>
      <c r="HD599" s="474">
        <f>HD598</f>
        <v>0.45000000000000001</v>
      </c>
      <c r="HE599" s="474">
        <f>HE598</f>
        <v>0.5</v>
      </c>
      <c r="HF599" s="474">
        <f>HF598</f>
        <v>0.065000000000000002</v>
      </c>
      <c r="HG599" s="474">
        <f>HG598</f>
        <v>0.84999999999999998</v>
      </c>
      <c r="HH599" s="474">
        <f>HH598</f>
        <v>0</v>
      </c>
      <c r="HI599" s="10">
        <f>IF(BZ599&lt;&gt;"",CK599-BV599,0)</f>
        <v>0</v>
      </c>
      <c r="HJ599" s="10" t="e">
        <f>IF(AJ599&gt;0,AH599-AJ599,0)</f>
        <v>#VALUE!</v>
      </c>
      <c r="HK599" s="466">
        <f>HK598</f>
        <v>0.84999999999999998</v>
      </c>
      <c r="HL599" s="424">
        <f>HL598</f>
        <v>550000</v>
      </c>
      <c r="HM599" s="424">
        <f>HM598</f>
        <v>480000</v>
      </c>
      <c r="HN599" s="465" t="e">
        <f>(DJ599*EZ599+DK599*FH599+DL599*FM599+DM599*FR599+DN599*FW599+DO599*GB599+DS599*GI599+DP599*GM599+DR599*GR599)*1000*2</f>
        <v>#VALUE!</v>
      </c>
      <c r="HO599" s="465" t="e">
        <f>HN599*HK599*$HO$2/HL599*1000000</f>
        <v>#VALUE!</v>
      </c>
      <c r="HP599" s="465" t="e">
        <f>HN599*HK599*$HP$2/HM599*1000000</f>
        <v>#VALUE!</v>
      </c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</row>
    <row customFormat="1" r="600" s="0">
      <c r="A600" s="420">
        <v>589</v>
      </c>
      <c r="B600" s="421">
        <f ca="1">IF(D600=D599,B599,IF(D600="夜班",B599+1,B599))</f>
        <v>43610</v>
      </c>
      <c r="C600" s="422">
        <f>C599</f>
        <v>0.041666666666666699</v>
      </c>
      <c r="D600" s="10" t="str">
        <f ca="1">IF(HOUR(G600)&lt;8,"夜班",IF(HOUR(G600)&lt;16,"白班",IF(HOUR(G600)&lt;24,"中班",0)))</f>
        <v>白班</v>
      </c>
      <c r="E600" s="10" t="e">
        <f ca="1">IF(F600=1,"甲",IF(F600=2,"乙",IF(F600=3,"丙",IF(F600=4,"丁",""))))</f>
        <v>#REF!</v>
      </c>
      <c r="F600" s="10" t="e">
        <f ca="1">SUMPRODUCT((成本日报!$A$3:$A$95=计划!B600)*(成本日报!$B$3:$B$95=计划!$D600),成本日报!$C$3:$C$95)</f>
        <v>#REF!</v>
      </c>
      <c r="G600" s="423">
        <f ca="1">G599+C599</f>
        <v>43610.499999998574</v>
      </c>
      <c r="H600" s="423">
        <f ca="1">$G600+$C600/60*10+$C600*0</f>
        <v>43610.506944443019</v>
      </c>
      <c r="I600" s="423">
        <f ca="1">$G600+$C600/60*18+$C600*0</f>
        <v>43610.512499998571</v>
      </c>
      <c r="J600" s="423">
        <f ca="1">$G600+$C600/60*0+$C600*1</f>
        <v>43610.541666665238</v>
      </c>
      <c r="K600" s="423">
        <f ca="1">$G600+$C600/60*30+$C600*2</f>
        <v>43610.604166665245</v>
      </c>
      <c r="L600" s="423">
        <f ca="1">$G600+$C600/60*0+$C600*3</f>
        <v>43610.624999998574</v>
      </c>
      <c r="M600" s="424" t="str">
        <f>IF(_tag_month_day!A590="","",_tag_month_day!A590)</f>
        <v/>
      </c>
      <c r="N600" s="424" t="str">
        <f>IF(_tag_month_day!B590="","",_tag_month_day!B590)</f>
        <v/>
      </c>
      <c r="O600" s="425" t="e">
        <f>IF(M600+N600=0,"",M600+N600)</f>
        <v>#VALUE!</v>
      </c>
      <c r="P600" s="424" t="str">
        <f>IF(_tag_month_day!C590="","",_tag_month_day!C590)</f>
        <v/>
      </c>
      <c r="Q600" s="424" t="str">
        <f>IF(_tag_month_day!D590="","",_tag_month_day!D590)</f>
        <v/>
      </c>
      <c r="R600" s="426" t="str">
        <f>IF(_tag_month_day!CB590="","",_tag_month_day!CB590/100)</f>
        <v/>
      </c>
      <c r="S600" s="427" t="str">
        <f>IF(_tag_month_day!E590="","",_tag_month_day!E590)</f>
        <v/>
      </c>
      <c r="T600" s="427" t="str">
        <f>IF(_tag_month_day!F590="","",_tag_month_day!F590)</f>
        <v/>
      </c>
      <c r="U600" s="428" t="e">
        <f>S600+T600</f>
        <v>#VALUE!</v>
      </c>
      <c r="V600" s="429" t="e">
        <f>U600/AJ600</f>
        <v>#VALUE!</v>
      </c>
      <c r="W600" s="430" t="str">
        <f>IF(_jhy_month_day!A590="","",_jhy_month_day!A590)</f>
        <v/>
      </c>
      <c r="X600" s="431" t="str">
        <f>IF(_jhy_month_day!B590="","",_jhy_month_day!B590/100)</f>
        <v/>
      </c>
      <c r="Y600" s="431" t="str">
        <f>IF(_jhy_month_day!C590="","",_jhy_month_day!C590/100)</f>
        <v/>
      </c>
      <c r="Z600" s="432">
        <f>Z596+1</f>
        <v>148</v>
      </c>
      <c r="AA600" s="433" t="str">
        <f>IF(_tag_month_day!G590="","",_tag_month_day!G590/100)</f>
        <v/>
      </c>
      <c r="AB600" s="433" t="str">
        <f>IF(_tag_month_day!H590="","",_tag_month_day!H590/100)</f>
        <v/>
      </c>
      <c r="AC600" s="434">
        <f>IF(X600="",AC599,BK600*($AV599*X600+$AW599*FD599+$AX599*FI599+$AY599*FN599+$AZ599*FS599+$BA599*FX599+$BG599*GE599)/(AV599*Y600+AX599*FK599+AW599*FF599+AY599*FP599+AZ599*FU599+BA599*FZ599+BG599*GG599+BB599*GK599+BC599*GN599+BD599*GP599))</f>
        <v>1.59963432013121</v>
      </c>
      <c r="AD600" s="435" t="str">
        <f>IF(AC600=AC599,"",AC600-AC599)</f>
        <v/>
      </c>
      <c r="AE600" s="436" t="str">
        <f>IF(1-AF600=0,"",(1-AF600))</f>
        <v/>
      </c>
      <c r="AF600" s="437">
        <v>1</v>
      </c>
      <c r="AG600" s="10" t="str">
        <f>AG599</f>
        <v>9A3</v>
      </c>
      <c r="AH600" s="438" t="str">
        <f>AH599</f>
        <v/>
      </c>
      <c r="AI600" s="424"/>
      <c r="AJ600" s="10" t="str">
        <f>IF(_tag_month_day!I590="","",_tag_month_day!I590)</f>
        <v/>
      </c>
      <c r="AK600" s="440"/>
      <c r="AL600" s="440"/>
      <c r="AM600" s="440"/>
      <c r="AN600" s="441">
        <f>AN599</f>
        <v>2</v>
      </c>
      <c r="AO600" s="441">
        <f>AO599</f>
        <v>8</v>
      </c>
      <c r="AP600" s="442" t="e">
        <f>(IF(AN600=0,AS599,AS599*(1+AO600/AN600)/(AR600+AO600/AN600)))+AT600</f>
        <v>#VALUE!</v>
      </c>
      <c r="AQ600" s="443" t="str">
        <f>IF(_tag_month_day!J590="","",_tag_month_day!J590/100)</f>
        <v/>
      </c>
      <c r="AR600" s="444">
        <f>AR599</f>
        <v>1.3</v>
      </c>
      <c r="AS600" s="445" t="e">
        <f>AQ600*(AN600*AR600+AO600)/(AN600+AO600)</f>
        <v>#VALUE!</v>
      </c>
      <c r="AT600" s="445" t="e">
        <f>(SUM(BE600:BF600)-SUM(BE599:BF599))*0.05</f>
        <v>#VALUE!</v>
      </c>
      <c r="AU600" s="446" t="str">
        <f>IF(_tag_month_day!CC590="","",IF(_tag_month_day!CC590&gt;0,_tag_month_day!CD590,_tag_month_day!CE590))</f>
        <v/>
      </c>
      <c r="AV600" s="447" t="str">
        <f>IF(_tag_month_day!L590="","",_tag_month_day!L590/100)</f>
        <v/>
      </c>
      <c r="AW600" s="431">
        <f>AW599</f>
        <v>0</v>
      </c>
      <c r="AX600" s="431">
        <f>AX599</f>
        <v>0</v>
      </c>
      <c r="AY600" s="431" t="str">
        <f>IF(_tag_month_day!M590="","",_tag_month_day!M590/100)</f>
        <v/>
      </c>
      <c r="AZ600" s="431" t="str">
        <f>IF(_tag_month_day!N590="","",_tag_month_day!N590/100)</f>
        <v/>
      </c>
      <c r="BA600" s="431" t="str">
        <f>IF(_tag_month_day!O590="","",_tag_month_day!O590/100)</f>
        <v/>
      </c>
      <c r="BB600" s="448" t="str">
        <f>IF(_tag_month_day!P590="","",_tag_month_day!P590/100)</f>
        <v/>
      </c>
      <c r="BC600" s="448">
        <f>BC599</f>
        <v>0</v>
      </c>
      <c r="BD600" s="448" t="str">
        <f>IF(_tag_month_day!Q590="","",_tag_month_day!Q590/100)</f>
        <v/>
      </c>
      <c r="BE600" s="449" t="str">
        <f>IF(_tag_month_day!R590="","",_tag_month_day!R590/100)</f>
        <v/>
      </c>
      <c r="BF600" s="388" t="e">
        <f>(AU600*(100+BE600*100))/(AJ600-AU600)/100</f>
        <v>#VALUE!</v>
      </c>
      <c r="BG600" s="450" t="e">
        <f>BE600+BF600</f>
        <v>#VALUE!</v>
      </c>
      <c r="BH600" s="451" t="e">
        <f>SUM(AV600:BF600)</f>
        <v>#VALUE!</v>
      </c>
      <c r="BI600" s="452" t="e">
        <f>IF(CX600=0,BI599,(DK600*查询!$R$5+DL600*查询!$Q$5+DM600*查询!$N$5+DN600*查询!$O$5+DO600*查询!$P$5)*AF600/CX600)</f>
        <v>#VALUE!</v>
      </c>
      <c r="BJ600" s="452" t="e">
        <f>IF(CX600=0,BJ599,(DP600*查询!$S$5+DQ600*查询!$T$5+DR600*查询!$U$5)*AF600/CX600)</f>
        <v>#VALUE!</v>
      </c>
      <c r="BK600" s="452">
        <f>BK599</f>
        <v>1</v>
      </c>
      <c r="BL600" s="453" t="e">
        <f>SUMPRODUCT((AV600:BA600)*(GS600:GX600))/((GS600:GX600)+SUM(BB600:BD600)*GY600+BG600*GZ600)</f>
        <v>#VALUE!</v>
      </c>
      <c r="BM600" s="453" t="e">
        <f>BK600*($AV600*FB600+$AW600*FD600+$AX600*FI600+$AY600*FN600+$AZ600*FS600+$BA600*FX600+$BG600*GE600)/(AV600*EY600+AX600*FK600+AW600*FF600+AY600*FP600+AZ600*FU600+BA600*FZ600+BG600*GG600+BB600*GK600+BC600*GN600+BD600*GP600)</f>
        <v>#VALUE!</v>
      </c>
      <c r="BN600" s="453" t="e">
        <f>($AV600*FC600+$AX600*FJ600+$AW600*FE600+$AY600*FO600+$AZ600*FT600+$BA600*FY600+$BG600*GF600)/($AV600*FA600+BG600*GH600+BB600*GL600+BC600*GO600+BD600*GQ600+BA600*GA600)</f>
        <v>#VALUE!</v>
      </c>
      <c r="BO600" s="454" t="e">
        <f>SUMPRODUCT(AV600:BA600*GS600:GX600)/(GS600:GX600+(BB600+BC600+BD600)*GY600+BG600)</f>
        <v>#VALUE!</v>
      </c>
      <c r="BP600" s="454" t="e">
        <f>SUMPRODUCT(AV600:BA600*GS600:GX600)/(GS600:GX600+(BB600+BC600+BD600)*GY600+BG600)</f>
        <v>#VALUE!</v>
      </c>
      <c r="BQ600" s="454" t="e">
        <f>SUMPRODUCT(AV600:BA600*GS600:GX600)/(GS600:GX600+(BB600+BC600+BD600)*GY600+BG600)</f>
        <v>#VALUE!</v>
      </c>
      <c r="BR600" s="453" t="str">
        <f>IF(_tag_month_day!T590="","",_tag_month_day!T590)</f>
        <v/>
      </c>
      <c r="BS600" s="453" t="str">
        <f>IF(_tag_month_day!U590="","",_tag_month_day!U590)</f>
        <v/>
      </c>
      <c r="BT600" s="455" t="str">
        <f>IF(CK600="","",IF((CK600&gt;=BV600-0.12)*(CK600&lt;=BV600+0.12),"合格","不合格"))</f>
        <v/>
      </c>
      <c r="BU600" s="456" t="str">
        <f>IF(_tag_month_day!V590="","",_tag_month_day!V590)</f>
        <v/>
      </c>
      <c r="BV600" s="457" t="str">
        <f>IF(_tag_month_day!W590="","",_tag_month_day!W590)</f>
        <v/>
      </c>
      <c r="BW600" s="458" t="str">
        <f>IF(_tag_month_day!X590="","",_tag_month_day!X590)</f>
        <v/>
      </c>
      <c r="BX600" s="458" t="str">
        <f>IF(_tag_month_day!Y590="","",_tag_month_day!Y590)</f>
        <v/>
      </c>
      <c r="BY600" s="459">
        <f ca="1">L600</f>
        <v>43610.624999998574</v>
      </c>
      <c r="BZ600" s="460"/>
      <c r="CA600" s="4"/>
      <c r="CB600" s="424" t="str">
        <f>IF(_tag_month_day!Z590="","",_tag_month_day!Z590)</f>
        <v/>
      </c>
      <c r="CC600" s="424" t="str">
        <f>IF(_tag_month_day!AA590="","",_tag_month_day!AA590)</f>
        <v/>
      </c>
      <c r="CD600" s="424" t="str">
        <f>IF(_tag_month_day!AB590="","",_tag_month_day!AB590)</f>
        <v/>
      </c>
      <c r="CE600" s="424" t="str">
        <f>IF(_tag_month_day!AC590="","",_tag_month_day!AC590)</f>
        <v/>
      </c>
      <c r="CF600" s="424" t="str">
        <f>IF(_tag_month_day!AD590="","",_tag_month_day!AD590)</f>
        <v/>
      </c>
      <c r="CG600" s="424" t="str">
        <f>IF(_tag_month_day!AE590="","",_tag_month_day!AE590)</f>
        <v/>
      </c>
      <c r="CH600" s="424" t="str">
        <f>IF(_tag_month_day!AF590="","",_tag_month_day!AF590)</f>
        <v/>
      </c>
      <c r="CI600" s="424" t="str">
        <f>IF(_tag_month_day!AG590="","",_tag_month_day!AG590)</f>
        <v/>
      </c>
      <c r="CJ600" s="424" t="str">
        <f>IF(_tag_month_day!AH590="","",_tag_month_day!AH590)</f>
        <v/>
      </c>
      <c r="CK600" s="424" t="str">
        <f>IF(_tag_month_day!AI590="","",_tag_month_day!AI590)</f>
        <v/>
      </c>
      <c r="CL600" s="4" t="str">
        <f>IF(_tag_month_day!AJ590="","",_tag_month_day!AJ590)</f>
        <v/>
      </c>
      <c r="CM600" s="4" t="str">
        <f>IF(_tag_month_day!AK590="","",_tag_month_day!AK590)</f>
        <v/>
      </c>
      <c r="CN600" s="4" t="str">
        <f>IF(_tag_month_day!AL590="","",_tag_month_day!AL590)</f>
        <v/>
      </c>
      <c r="CO600" s="4" t="str">
        <f>IF(_tag_month_day!AM590="","",_tag_month_day!AM590)</f>
        <v/>
      </c>
      <c r="CP600" s="4" t="str">
        <f>IF(_tag_month_day!AN590="","",_tag_month_day!AN590)</f>
        <v/>
      </c>
      <c r="CQ600" s="4" t="str">
        <f>IF(_tag_month_day!AO590="","",_tag_month_day!AO590)</f>
        <v/>
      </c>
      <c r="CR600" s="462" t="str">
        <f>IF(_tag_month_day!AP590="","",_tag_month_day!AP590)</f>
        <v/>
      </c>
      <c r="CS600" s="463" t="str">
        <f>IF(_tag_month_day!AQ590="","",_tag_month_day!AQ590)</f>
        <v/>
      </c>
      <c r="CT600" s="4" t="str">
        <f>IF(_tag_month_day!AR590="","",_tag_month_day!AR590)</f>
        <v/>
      </c>
      <c r="CU600" s="464" t="e">
        <f>DU600/AJ600</f>
        <v>#VALUE!</v>
      </c>
      <c r="CV600" s="451" t="e">
        <f>BG600/BH600</f>
        <v>#VALUE!</v>
      </c>
      <c r="CW600" s="465" t="e">
        <f>AJ600*(1-CV600)*CU600*AF600</f>
        <v>#VALUE!</v>
      </c>
      <c r="CX600" s="465" t="e">
        <f>CW600*94%</f>
        <v>#VALUE!</v>
      </c>
      <c r="CY600" s="466" t="e">
        <f>IF(CX600=0,0,DS600/(DS600+CX600))</f>
        <v>#VALUE!</v>
      </c>
      <c r="CZ600" s="465" t="e">
        <f>$AJ600*EF600</f>
        <v>#VALUE!</v>
      </c>
      <c r="DA600" s="465" t="e">
        <f>$AJ600*EG600</f>
        <v>#VALUE!</v>
      </c>
      <c r="DB600" s="465" t="e">
        <f>$AJ600*EH600</f>
        <v>#VALUE!</v>
      </c>
      <c r="DC600" s="465" t="e">
        <f>$AJ600*EI600</f>
        <v>#VALUE!</v>
      </c>
      <c r="DD600" s="465" t="e">
        <f>$AJ600*EJ600</f>
        <v>#VALUE!</v>
      </c>
      <c r="DE600" s="465" t="e">
        <f>$AJ600*EK600</f>
        <v>#VALUE!</v>
      </c>
      <c r="DF600" s="465" t="e">
        <f>$AJ600*EL600</f>
        <v>#VALUE!</v>
      </c>
      <c r="DG600" s="465" t="e">
        <f>$AJ600*EM600</f>
        <v>#VALUE!</v>
      </c>
      <c r="DH600" s="465" t="e">
        <f>$AJ600*EN600</f>
        <v>#VALUE!</v>
      </c>
      <c r="DI600" s="465" t="e">
        <f>$AJ600*EO600</f>
        <v>#VALUE!</v>
      </c>
      <c r="DJ600" s="465" t="e">
        <f>CZ600*(1-EP600)</f>
        <v>#VALUE!</v>
      </c>
      <c r="DK600" s="465" t="e">
        <f>DA600*(1-ER600)</f>
        <v>#VALUE!</v>
      </c>
      <c r="DL600" s="465" t="e">
        <f>DB600*(1-EQ600)</f>
        <v>#VALUE!</v>
      </c>
      <c r="DM600" s="465" t="e">
        <f>DC600*(1-ES600)</f>
        <v>#VALUE!</v>
      </c>
      <c r="DN600" s="465" t="e">
        <f>DD600*(1-ET600)</f>
        <v>#VALUE!</v>
      </c>
      <c r="DO600" s="465" t="e">
        <f>DE600</f>
        <v>#VALUE!</v>
      </c>
      <c r="DP600" s="465" t="e">
        <f>DF600*(1-EU600)</f>
        <v>#VALUE!</v>
      </c>
      <c r="DQ600" s="465" t="e">
        <f>DG600*(1-EV600)</f>
        <v>#VALUE!</v>
      </c>
      <c r="DR600" s="465" t="e">
        <f>DH600*(1-EW600)</f>
        <v>#VALUE!</v>
      </c>
      <c r="DS600" s="465" t="e">
        <f>DI600</f>
        <v>#VALUE!</v>
      </c>
      <c r="DT600" s="465" t="e">
        <f>SUM(DJ600:DS600)</f>
        <v>#VALUE!</v>
      </c>
      <c r="DU600" s="465" t="e">
        <f>(GS600:GX600)+(DP600+DQ600+DR600)*GY600+DS600</f>
        <v>#VALUE!</v>
      </c>
      <c r="DV600" s="451" t="e">
        <f>AV600/$BH600/(1-EP600)</f>
        <v>#VALUE!</v>
      </c>
      <c r="DW600" s="451" t="e">
        <f>AW600/$BH600/(1-ER600)</f>
        <v>#VALUE!</v>
      </c>
      <c r="DX600" s="451" t="e">
        <f>AX600/$BH600/(1-EQ600)</f>
        <v>#VALUE!</v>
      </c>
      <c r="DY600" s="451" t="e">
        <f>AY600/$BH600/(1-ES600)</f>
        <v>#VALUE!</v>
      </c>
      <c r="DZ600" s="451" t="e">
        <f>AZ600/$BH600/(1-ET600)</f>
        <v>#VALUE!</v>
      </c>
      <c r="EA600" s="451" t="e">
        <f>BA600/$BH600/(1-AX600)</f>
        <v>#VALUE!</v>
      </c>
      <c r="EB600" s="451" t="e">
        <f>BB600/$BH600/(1-EU600)</f>
        <v>#VALUE!</v>
      </c>
      <c r="EC600" s="451" t="e">
        <f>BC600/$BH600/(1-EV600)</f>
        <v>#VALUE!</v>
      </c>
      <c r="ED600" s="451" t="e">
        <f>BD600/$BH600/(1-EW600)</f>
        <v>#VALUE!</v>
      </c>
      <c r="EE600" s="451" t="e">
        <f>BG600/BH600</f>
        <v>#VALUE!</v>
      </c>
      <c r="EF600" s="451" t="e">
        <f>DV600/SUM($DV600:$EE600)</f>
        <v>#VALUE!</v>
      </c>
      <c r="EG600" s="451" t="e">
        <f>DW600/SUM($DV600:$EE600)</f>
        <v>#VALUE!</v>
      </c>
      <c r="EH600" s="451" t="e">
        <f>DX600/SUM($DV600:$EE600)</f>
        <v>#VALUE!</v>
      </c>
      <c r="EI600" s="451" t="e">
        <f>DY600/SUM($DV600:$EE600)</f>
        <v>#VALUE!</v>
      </c>
      <c r="EJ600" s="451" t="e">
        <f>DZ600/SUM($DV600:$EE600)</f>
        <v>#VALUE!</v>
      </c>
      <c r="EK600" s="451" t="e">
        <f>EA600/SUM($DV600:$EE600)</f>
        <v>#VALUE!</v>
      </c>
      <c r="EL600" s="451" t="e">
        <f>EB600/SUM($DV600:$EE600)</f>
        <v>#VALUE!</v>
      </c>
      <c r="EM600" s="451" t="e">
        <f>EC600/SUM($DV600:$EE600)</f>
        <v>#VALUE!</v>
      </c>
      <c r="EN600" s="451" t="e">
        <f>ED600/SUM($DV600:$EE600)</f>
        <v>#VALUE!</v>
      </c>
      <c r="EO600" s="451" t="e">
        <f>EE600/SUM($DV600:$EE600)</f>
        <v>#VALUE!</v>
      </c>
      <c r="EP600" s="450">
        <f>EP599</f>
        <v>0.080000000000000002</v>
      </c>
      <c r="EQ600" s="450">
        <f>EQ599</f>
        <v>0.014999999999999999</v>
      </c>
      <c r="ER600" s="450">
        <f>ER599</f>
        <v>0.014999999999999999</v>
      </c>
      <c r="ES600" s="450">
        <f>ES599</f>
        <v>0.014999999999999999</v>
      </c>
      <c r="ET600" s="450">
        <f>ET599</f>
        <v>0.014999999999999999</v>
      </c>
      <c r="EU600" s="450">
        <f>EU599</f>
        <v>0.089999999999999997</v>
      </c>
      <c r="EV600" s="450">
        <f>EV599</f>
        <v>0.089999999999999997</v>
      </c>
      <c r="EW600" s="450">
        <f>EW599</f>
        <v>0.089999999999999997</v>
      </c>
      <c r="EX600" s="431" t="str">
        <f>IF(_tag_month_day!AS590="","",_tag_month_day!AS590/100)</f>
        <v/>
      </c>
      <c r="EY600" s="431" t="str">
        <f>IF(_tag_month_day!AT590="","",_tag_month_day!AT590/100)</f>
        <v/>
      </c>
      <c r="EZ600" s="431" t="str">
        <f>IF(_tag_month_day!AU590="","",_tag_month_day!AU590/100)</f>
        <v/>
      </c>
      <c r="FA600" s="431" t="str">
        <f>IF(_tag_month_day!AV590="","",_tag_month_day!AV590/100)</f>
        <v/>
      </c>
      <c r="FB600" s="431" t="str">
        <f>IF(_tag_month_day!AW590="","",_tag_month_day!AW590/100)</f>
        <v/>
      </c>
      <c r="FC600" s="431" t="str">
        <f>IF(_tag_month_day!AX590="","",_tag_month_day!AX590/100)</f>
        <v/>
      </c>
      <c r="FD600" s="449" t="str">
        <f>IF(_tag_month_day!AY590="","",_tag_month_day!AY590/100)</f>
        <v/>
      </c>
      <c r="FE600" s="449" t="str">
        <f>IF(_tag_month_day!AZ590="","",_tag_month_day!AZ590/100)</f>
        <v/>
      </c>
      <c r="FF600" s="449" t="str">
        <f>IF(_tag_month_day!BA590="","",_tag_month_day!BA590/100)</f>
        <v/>
      </c>
      <c r="FG600" s="449" t="str">
        <f>IF(_tag_month_day!BB590="","",_tag_month_day!BB590/100)</f>
        <v/>
      </c>
      <c r="FH600" s="467" t="str">
        <f>IF(_tag_month_day!BC590="","",_tag_month_day!BC590/100)</f>
        <v/>
      </c>
      <c r="FI600" s="449">
        <f>FI599</f>
        <v>0.40999999999999998</v>
      </c>
      <c r="FJ600" s="449">
        <f>FJ599</f>
        <v>0.11</v>
      </c>
      <c r="FK600" s="449">
        <f>FK599</f>
        <v>0.014999999999999999</v>
      </c>
      <c r="FL600" s="449">
        <f>FL599</f>
        <v>0</v>
      </c>
      <c r="FM600" s="467">
        <f>FM599</f>
        <v>0.0001</v>
      </c>
      <c r="FN600" s="449">
        <f>FN599</f>
        <v>0.32000000000000001</v>
      </c>
      <c r="FO600" s="449">
        <f>FO599</f>
        <v>0.20000000000000001</v>
      </c>
      <c r="FP600" s="449">
        <f>FP599</f>
        <v>0.01</v>
      </c>
      <c r="FQ600" s="449">
        <f>FQ599</f>
        <v>0</v>
      </c>
      <c r="FR600" s="467">
        <f>FR599</f>
        <v>0.0001</v>
      </c>
      <c r="FS600" s="449" t="str">
        <f>IF(_tag_month_day!BD590="","",_tag_month_day!BD590/100)</f>
        <v/>
      </c>
      <c r="FT600" s="449" t="str">
        <f>IF(_tag_month_day!BE590="","",_tag_month_day!BE590/100)</f>
        <v/>
      </c>
      <c r="FU600" s="449" t="str">
        <f>IF(_tag_month_day!BF590="","",_tag_month_day!BF590/100)</f>
        <v/>
      </c>
      <c r="FV600" s="449" t="str">
        <f>IF(_tag_month_day!BG590="","",_tag_month_day!BG590/100)</f>
        <v/>
      </c>
      <c r="FW600" s="467" t="str">
        <f>IF(_tag_month_day!BH590="","",_tag_month_day!BH590/100)</f>
        <v/>
      </c>
      <c r="FX600" s="449" t="str">
        <f>IF(_tag_month_day!BI590="","",_tag_month_day!BI590/100)</f>
        <v/>
      </c>
      <c r="FY600" s="449" t="str">
        <f>IF(_tag_month_day!BJ590="","",_tag_month_day!BJ590/100)</f>
        <v/>
      </c>
      <c r="FZ600" s="468" t="str">
        <f>IF(_tag_month_day!BK590="","",_tag_month_day!BK590/100)</f>
        <v/>
      </c>
      <c r="GA600" s="449" t="str">
        <f>IF(_tag_month_day!BL590="","",_tag_month_day!BL590/100)</f>
        <v/>
      </c>
      <c r="GB600" s="467" t="str">
        <f>IF(_tag_month_day!BM590="","",_tag_month_day!BM590/100)</f>
        <v/>
      </c>
      <c r="GC600" s="431" t="str">
        <f>IF(_tag_month_day!BN590="","",_tag_month_day!BN590/100)</f>
        <v/>
      </c>
      <c r="GD600" s="431" t="str">
        <f>IF(_tag_month_day!BO590="","",_tag_month_day!BO590/100)</f>
        <v/>
      </c>
      <c r="GE600" s="431" t="str">
        <f>IF(_tag_month_day!BP590="","",_tag_month_day!BP590/100)</f>
        <v/>
      </c>
      <c r="GF600" s="431" t="str">
        <f>IF(_tag_month_day!BQ590="","",_tag_month_day!BQ590/100)</f>
        <v/>
      </c>
      <c r="GG600" s="431" t="str">
        <f>IF(_tag_month_day!BR590="","",_tag_month_day!BR590/100)</f>
        <v/>
      </c>
      <c r="GH600" s="431" t="str">
        <f>IF(_tag_month_day!BS590="","",_tag_month_day!BS590/100)</f>
        <v/>
      </c>
      <c r="GI600" s="467" t="str">
        <f>IF(_tag_month_day!BT590="","",_tag_month_day!BT590/100)</f>
        <v/>
      </c>
      <c r="GJ600" s="469" t="str">
        <f>IF(_tag_month_day!BU590="","",_tag_month_day!BU590/100)</f>
        <v/>
      </c>
      <c r="GK600" s="470">
        <f>GK599</f>
        <v>0.070000000000000007</v>
      </c>
      <c r="GL600" s="470">
        <f>GL599</f>
        <v>0.029999999999999999</v>
      </c>
      <c r="GM600" s="471" t="str">
        <f>IF(_tag_month_day!BX590="","",_tag_month_day!BX590/100)</f>
        <v/>
      </c>
      <c r="GN600" s="470">
        <f>GN599</f>
        <v>0.070000000000000007</v>
      </c>
      <c r="GO600" s="470">
        <f>GO599</f>
        <v>0.029999999999999999</v>
      </c>
      <c r="GP600" s="470">
        <f>GP599</f>
        <v>0.089999999999999997</v>
      </c>
      <c r="GQ600" s="470">
        <f>GQ599</f>
        <v>0.029999999999999999</v>
      </c>
      <c r="GR600" s="471" t="str">
        <f>IF(_tag_month_day!CA590="","",_tag_month_day!CA590/100)</f>
        <v/>
      </c>
      <c r="GS600" s="472">
        <f>GS599</f>
        <v>0.95299999999999996</v>
      </c>
      <c r="GT600" s="472">
        <f>GT599</f>
        <v>0.55000000000000004</v>
      </c>
      <c r="GU600" s="472">
        <f>GU599</f>
        <v>0.55000000000000004</v>
      </c>
      <c r="GV600" s="472">
        <f>GV599</f>
        <v>0.55000000000000004</v>
      </c>
      <c r="GW600" s="472">
        <f>GW599</f>
        <v>0.5</v>
      </c>
      <c r="GX600" s="472">
        <f>GX599</f>
        <v>0.93500000000000005</v>
      </c>
      <c r="GY600" s="472">
        <f>GY599</f>
        <v>0.14999999999999999</v>
      </c>
      <c r="GZ600" s="472">
        <f>GZ599</f>
        <v>1</v>
      </c>
      <c r="HA600" s="474">
        <f>HA599</f>
        <v>0.047</v>
      </c>
      <c r="HB600" s="474">
        <f>HB599</f>
        <v>0.45000000000000001</v>
      </c>
      <c r="HC600" s="474">
        <f>HC599</f>
        <v>0.45000000000000001</v>
      </c>
      <c r="HD600" s="474">
        <f>HD599</f>
        <v>0.45000000000000001</v>
      </c>
      <c r="HE600" s="474">
        <f>HE599</f>
        <v>0.5</v>
      </c>
      <c r="HF600" s="474">
        <f>HF599</f>
        <v>0.065000000000000002</v>
      </c>
      <c r="HG600" s="474">
        <f>HG599</f>
        <v>0.84999999999999998</v>
      </c>
      <c r="HH600" s="474">
        <f>HH599</f>
        <v>0</v>
      </c>
      <c r="HI600" s="10">
        <f>IF(BZ600&lt;&gt;"",CK600-BV600,0)</f>
        <v>0</v>
      </c>
      <c r="HJ600" s="10" t="e">
        <f>IF(AJ600&gt;0,AH600-AJ600,0)</f>
        <v>#VALUE!</v>
      </c>
      <c r="HK600" s="466">
        <f>HK599</f>
        <v>0.84999999999999998</v>
      </c>
      <c r="HL600" s="424">
        <f>HL599</f>
        <v>550000</v>
      </c>
      <c r="HM600" s="424">
        <f>HM599</f>
        <v>480000</v>
      </c>
      <c r="HN600" s="465" t="e">
        <f>(DJ600*EZ600+DK600*FH600+DL600*FM600+DM600*FR600+DN600*FW600+DO600*GB600+DS600*GI600+DP600*GM600+DR600*GR600)*1000*2</f>
        <v>#VALUE!</v>
      </c>
      <c r="HO600" s="465" t="e">
        <f>HN600*HK600*$HO$2/HL600*1000000</f>
        <v>#VALUE!</v>
      </c>
      <c r="HP600" s="465" t="e">
        <f>HN600*HK600*$HP$2/HM600*1000000</f>
        <v>#VALUE!</v>
      </c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</row>
    <row customFormat="1" r="601" s="0">
      <c r="A601" s="420">
        <v>590</v>
      </c>
      <c r="B601" s="421">
        <f ca="1">IF(D601=D600,B600,IF(D601="夜班",B600+1,B600))</f>
        <v>43610</v>
      </c>
      <c r="C601" s="422">
        <f>C600</f>
        <v>0.041666666666666699</v>
      </c>
      <c r="D601" s="10" t="str">
        <f ca="1">IF(HOUR(G601)&lt;8,"夜班",IF(HOUR(G601)&lt;16,"白班",IF(HOUR(G601)&lt;24,"中班",0)))</f>
        <v>白班</v>
      </c>
      <c r="E601" s="10" t="e">
        <f ca="1">IF(F601=1,"甲",IF(F601=2,"乙",IF(F601=3,"丙",IF(F601=4,"丁",""))))</f>
        <v>#REF!</v>
      </c>
      <c r="F601" s="10" t="e">
        <f ca="1">SUMPRODUCT((成本日报!$A$3:$A$95=计划!B601)*(成本日报!$B$3:$B$95=计划!$D601),成本日报!$C$3:$C$95)</f>
        <v>#REF!</v>
      </c>
      <c r="G601" s="423">
        <f ca="1">G600+C600</f>
        <v>43610.541666665238</v>
      </c>
      <c r="H601" s="423">
        <f ca="1">$G601+$C601/60*10+$C601*0</f>
        <v>43610.548611109683</v>
      </c>
      <c r="I601" s="423">
        <f ca="1">$G601+$C601/60*18+$C601*0</f>
        <v>43610.554166665235</v>
      </c>
      <c r="J601" s="423">
        <f ca="1">$G601+$C601/60*0+$C601*1</f>
        <v>43610.583333331902</v>
      </c>
      <c r="K601" s="423">
        <f ca="1">$G601+$C601/60*30+$C601*2</f>
        <v>43610.64583333191</v>
      </c>
      <c r="L601" s="423">
        <f ca="1">$G601+$C601/60*0+$C601*3</f>
        <v>43610.666666665238</v>
      </c>
      <c r="M601" s="424" t="str">
        <f>IF(_tag_month_day!A591="","",_tag_month_day!A591)</f>
        <v/>
      </c>
      <c r="N601" s="424" t="str">
        <f>IF(_tag_month_day!B591="","",_tag_month_day!B591)</f>
        <v/>
      </c>
      <c r="O601" s="425" t="e">
        <f>IF(M601+N601=0,"",M601+N601)</f>
        <v>#VALUE!</v>
      </c>
      <c r="P601" s="424" t="str">
        <f>IF(_tag_month_day!C591="","",_tag_month_day!C591)</f>
        <v/>
      </c>
      <c r="Q601" s="424" t="str">
        <f>IF(_tag_month_day!D591="","",_tag_month_day!D591)</f>
        <v/>
      </c>
      <c r="R601" s="426" t="str">
        <f>IF(_tag_month_day!CB591="","",_tag_month_day!CB591/100)</f>
        <v/>
      </c>
      <c r="S601" s="427" t="str">
        <f>IF(_tag_month_day!E591="","",_tag_month_day!E591)</f>
        <v/>
      </c>
      <c r="T601" s="427" t="str">
        <f>IF(_tag_month_day!F591="","",_tag_month_day!F591)</f>
        <v/>
      </c>
      <c r="U601" s="428" t="e">
        <f>S601+T601</f>
        <v>#VALUE!</v>
      </c>
      <c r="V601" s="429" t="e">
        <f>U601/AJ601</f>
        <v>#VALUE!</v>
      </c>
      <c r="W601" s="430" t="str">
        <f>IF(_jhy_month_day!A591="","",_jhy_month_day!A591)</f>
        <v/>
      </c>
      <c r="X601" s="431" t="str">
        <f>IF(_jhy_month_day!B591="","",_jhy_month_day!B591/100)</f>
        <v/>
      </c>
      <c r="Y601" s="431" t="str">
        <f>IF(_jhy_month_day!C591="","",_jhy_month_day!C591/100)</f>
        <v/>
      </c>
      <c r="Z601" s="432">
        <f>Z597+1</f>
        <v>148</v>
      </c>
      <c r="AA601" s="433" t="str">
        <f>IF(_tag_month_day!G591="","",_tag_month_day!G591/100)</f>
        <v/>
      </c>
      <c r="AB601" s="433" t="str">
        <f>IF(_tag_month_day!H591="","",_tag_month_day!H591/100)</f>
        <v/>
      </c>
      <c r="AC601" s="434">
        <f>IF(X601="",AC600,BK601*($AV600*X601+$AW600*FD600+$AX600*FI600+$AY600*FN600+$AZ600*FS600+$BA600*FX600+$BG600*GE600)/(AV600*Y601+AX600*FK600+AW600*FF600+AY600*FP600+AZ600*FU600+BA600*FZ600+BG600*GG600+BB600*GK600+BC600*GN600+BD600*GP600))</f>
        <v>1.59963432013121</v>
      </c>
      <c r="AD601" s="435" t="str">
        <f>IF(AC601=AC600,"",AC601-AC600)</f>
        <v/>
      </c>
      <c r="AE601" s="436" t="str">
        <f>IF(1-AF601=0,"",(1-AF601))</f>
        <v/>
      </c>
      <c r="AF601" s="437">
        <v>1</v>
      </c>
      <c r="AG601" s="10" t="str">
        <f>AG600</f>
        <v>9A3</v>
      </c>
      <c r="AH601" s="438" t="str">
        <f>AH600</f>
        <v/>
      </c>
      <c r="AI601" s="424"/>
      <c r="AJ601" s="10" t="str">
        <f>IF(_tag_month_day!I591="","",_tag_month_day!I591)</f>
        <v/>
      </c>
      <c r="AK601" s="440"/>
      <c r="AL601" s="440"/>
      <c r="AM601" s="440"/>
      <c r="AN601" s="441">
        <f>AN600</f>
        <v>2</v>
      </c>
      <c r="AO601" s="441">
        <f>AO600</f>
        <v>8</v>
      </c>
      <c r="AP601" s="442" t="e">
        <f>(IF(AN601=0,AS600,AS600*(1+AO601/AN601)/(AR601+AO601/AN601)))+AT601</f>
        <v>#VALUE!</v>
      </c>
      <c r="AQ601" s="443" t="str">
        <f>IF(_tag_month_day!J591="","",_tag_month_day!J591/100)</f>
        <v/>
      </c>
      <c r="AR601" s="444">
        <f>AR600</f>
        <v>1.3</v>
      </c>
      <c r="AS601" s="445" t="e">
        <f>AQ601*(AN601*AR601+AO601)/(AN601+AO601)</f>
        <v>#VALUE!</v>
      </c>
      <c r="AT601" s="445" t="e">
        <f>(SUM(BE601:BF601)-SUM(BE600:BF600))*0.05</f>
        <v>#VALUE!</v>
      </c>
      <c r="AU601" s="446" t="str">
        <f>IF(_tag_month_day!CC591="","",IF(_tag_month_day!CC591&gt;0,_tag_month_day!CD591,_tag_month_day!CE591))</f>
        <v/>
      </c>
      <c r="AV601" s="447" t="str">
        <f>IF(_tag_month_day!L591="","",_tag_month_day!L591/100)</f>
        <v/>
      </c>
      <c r="AW601" s="431">
        <f>AW600</f>
        <v>0</v>
      </c>
      <c r="AX601" s="431">
        <f>AX600</f>
        <v>0</v>
      </c>
      <c r="AY601" s="431" t="str">
        <f>IF(_tag_month_day!M591="","",_tag_month_day!M591/100)</f>
        <v/>
      </c>
      <c r="AZ601" s="431" t="str">
        <f>IF(_tag_month_day!N591="","",_tag_month_day!N591/100)</f>
        <v/>
      </c>
      <c r="BA601" s="431" t="str">
        <f>IF(_tag_month_day!O591="","",_tag_month_day!O591/100)</f>
        <v/>
      </c>
      <c r="BB601" s="448" t="str">
        <f>IF(_tag_month_day!P591="","",_tag_month_day!P591/100)</f>
        <v/>
      </c>
      <c r="BC601" s="448">
        <f>BC600</f>
        <v>0</v>
      </c>
      <c r="BD601" s="448" t="str">
        <f>IF(_tag_month_day!Q591="","",_tag_month_day!Q591/100)</f>
        <v/>
      </c>
      <c r="BE601" s="449" t="str">
        <f>IF(_tag_month_day!R591="","",_tag_month_day!R591/100)</f>
        <v/>
      </c>
      <c r="BF601" s="388" t="e">
        <f>(AU601*(100+BE601*100))/(AJ601-AU601)/100</f>
        <v>#VALUE!</v>
      </c>
      <c r="BG601" s="450" t="e">
        <f>BE601+BF601</f>
        <v>#VALUE!</v>
      </c>
      <c r="BH601" s="451" t="e">
        <f>SUM(AV601:BF601)</f>
        <v>#VALUE!</v>
      </c>
      <c r="BI601" s="452" t="e">
        <f>IF(CX601=0,BI600,(DK601*查询!$R$5+DL601*查询!$Q$5+DM601*查询!$N$5+DN601*查询!$O$5+DO601*查询!$P$5)*AF601/CX601)</f>
        <v>#VALUE!</v>
      </c>
      <c r="BJ601" s="452" t="e">
        <f>IF(CX601=0,BJ600,(DP601*查询!$S$5+DQ601*查询!$T$5+DR601*查询!$U$5)*AF601/CX601)</f>
        <v>#VALUE!</v>
      </c>
      <c r="BK601" s="452">
        <f>BK600</f>
        <v>1</v>
      </c>
      <c r="BL601" s="453" t="e">
        <f>SUMPRODUCT((AV601:BA601)*(GS601:GX601))/((GS601:GX601)+SUM(BB601:BD601)*GY601+BG601*GZ601)</f>
        <v>#VALUE!</v>
      </c>
      <c r="BM601" s="453" t="e">
        <f>BK601*($AV601*FB601+$AW601*FD601+$AX601*FI601+$AY601*FN601+$AZ601*FS601+$BA601*FX601+$BG601*GE601)/(AV601*EY601+AX601*FK601+AW601*FF601+AY601*FP601+AZ601*FU601+BA601*FZ601+BG601*GG601+BB601*GK601+BC601*GN601+BD601*GP601)</f>
        <v>#VALUE!</v>
      </c>
      <c r="BN601" s="453" t="e">
        <f>($AV601*FC601+$AX601*FJ601+$AW601*FE601+$AY601*FO601+$AZ601*FT601+$BA601*FY601+$BG601*GF601)/($AV601*FA601+BG601*GH601+BB601*GL601+BC601*GO601+BD601*GQ601+BA601*GA601)</f>
        <v>#VALUE!</v>
      </c>
      <c r="BO601" s="454" t="e">
        <f>SUMPRODUCT(AV601:BA601*GS601:GX601)/(GS601:GX601+(BB601+BC601+BD601)*GY601+BG601)</f>
        <v>#VALUE!</v>
      </c>
      <c r="BP601" s="454" t="e">
        <f>SUMPRODUCT(AV601:BA601*GS601:GX601)/(GS601:GX601+(BB601+BC601+BD601)*GY601+BG601)</f>
        <v>#VALUE!</v>
      </c>
      <c r="BQ601" s="454" t="e">
        <f>SUMPRODUCT(AV601:BA601*GS601:GX601)/(GS601:GX601+(BB601+BC601+BD601)*GY601+BG601)</f>
        <v>#VALUE!</v>
      </c>
      <c r="BR601" s="453" t="str">
        <f>IF(_tag_month_day!T591="","",_tag_month_day!T591)</f>
        <v/>
      </c>
      <c r="BS601" s="453" t="str">
        <f>IF(_tag_month_day!U591="","",_tag_month_day!U591)</f>
        <v/>
      </c>
      <c r="BT601" s="455" t="str">
        <f>IF(CK601="","",IF((CK601&gt;=BV601-0.12)*(CK601&lt;=BV601+0.12),"合格","不合格"))</f>
        <v/>
      </c>
      <c r="BU601" s="456" t="str">
        <f>IF(_tag_month_day!V591="","",_tag_month_day!V591)</f>
        <v/>
      </c>
      <c r="BV601" s="457" t="str">
        <f>IF(_tag_month_day!W591="","",_tag_month_day!W591)</f>
        <v/>
      </c>
      <c r="BW601" s="458" t="str">
        <f>IF(_tag_month_day!X591="","",_tag_month_day!X591)</f>
        <v/>
      </c>
      <c r="BX601" s="458" t="str">
        <f>IF(_tag_month_day!Y591="","",_tag_month_day!Y591)</f>
        <v/>
      </c>
      <c r="BY601" s="459">
        <f ca="1">L601</f>
        <v>43610.666666665238</v>
      </c>
      <c r="BZ601" s="460"/>
      <c r="CA601" s="461"/>
      <c r="CB601" s="424" t="str">
        <f>IF(_tag_month_day!Z591="","",_tag_month_day!Z591)</f>
        <v/>
      </c>
      <c r="CC601" s="424" t="str">
        <f>IF(_tag_month_day!AA591="","",_tag_month_day!AA591)</f>
        <v/>
      </c>
      <c r="CD601" s="424" t="str">
        <f>IF(_tag_month_day!AB591="","",_tag_month_day!AB591)</f>
        <v/>
      </c>
      <c r="CE601" s="424" t="str">
        <f>IF(_tag_month_day!AC591="","",_tag_month_day!AC591)</f>
        <v/>
      </c>
      <c r="CF601" s="424" t="str">
        <f>IF(_tag_month_day!AD591="","",_tag_month_day!AD591)</f>
        <v/>
      </c>
      <c r="CG601" s="424" t="str">
        <f>IF(_tag_month_day!AE591="","",_tag_month_day!AE591)</f>
        <v/>
      </c>
      <c r="CH601" s="424" t="str">
        <f>IF(_tag_month_day!AF591="","",_tag_month_day!AF591)</f>
        <v/>
      </c>
      <c r="CI601" s="424" t="str">
        <f>IF(_tag_month_day!AG591="","",_tag_month_day!AG591)</f>
        <v/>
      </c>
      <c r="CJ601" s="424" t="str">
        <f>IF(_tag_month_day!AH591="","",_tag_month_day!AH591)</f>
        <v/>
      </c>
      <c r="CK601" s="424" t="str">
        <f>IF(_tag_month_day!AI591="","",_tag_month_day!AI591)</f>
        <v/>
      </c>
      <c r="CL601" s="4" t="str">
        <f>IF(_tag_month_day!AJ591="","",_tag_month_day!AJ591)</f>
        <v/>
      </c>
      <c r="CM601" s="4" t="str">
        <f>IF(_tag_month_day!AK591="","",_tag_month_day!AK591)</f>
        <v/>
      </c>
      <c r="CN601" s="4" t="str">
        <f>IF(_tag_month_day!AL591="","",_tag_month_day!AL591)</f>
        <v/>
      </c>
      <c r="CO601" s="4" t="str">
        <f>IF(_tag_month_day!AM591="","",_tag_month_day!AM591)</f>
        <v/>
      </c>
      <c r="CP601" s="4" t="str">
        <f>IF(_tag_month_day!AN591="","",_tag_month_day!AN591)</f>
        <v/>
      </c>
      <c r="CQ601" s="4" t="str">
        <f>IF(_tag_month_day!AO591="","",_tag_month_day!AO591)</f>
        <v/>
      </c>
      <c r="CR601" s="462" t="str">
        <f>IF(_tag_month_day!AP591="","",_tag_month_day!AP591)</f>
        <v/>
      </c>
      <c r="CS601" s="463" t="str">
        <f>IF(_tag_month_day!AQ591="","",_tag_month_day!AQ591)</f>
        <v/>
      </c>
      <c r="CT601" s="4" t="str">
        <f>IF(_tag_month_day!AR591="","",_tag_month_day!AR591)</f>
        <v/>
      </c>
      <c r="CU601" s="464" t="e">
        <f>DU601/AJ601</f>
        <v>#VALUE!</v>
      </c>
      <c r="CV601" s="451" t="e">
        <f>BG601/BH601</f>
        <v>#VALUE!</v>
      </c>
      <c r="CW601" s="465" t="e">
        <f>AJ601*(1-CV601)*CU601*AF601</f>
        <v>#VALUE!</v>
      </c>
      <c r="CX601" s="465" t="e">
        <f>CW601*94%</f>
        <v>#VALUE!</v>
      </c>
      <c r="CY601" s="466" t="e">
        <f>IF(CX601=0,0,DS601/(DS601+CX601))</f>
        <v>#VALUE!</v>
      </c>
      <c r="CZ601" s="465" t="e">
        <f>$AJ601*EF601</f>
        <v>#VALUE!</v>
      </c>
      <c r="DA601" s="465" t="e">
        <f>$AJ601*EG601</f>
        <v>#VALUE!</v>
      </c>
      <c r="DB601" s="465" t="e">
        <f>$AJ601*EH601</f>
        <v>#VALUE!</v>
      </c>
      <c r="DC601" s="465" t="e">
        <f>$AJ601*EI601</f>
        <v>#VALUE!</v>
      </c>
      <c r="DD601" s="465" t="e">
        <f>$AJ601*EJ601</f>
        <v>#VALUE!</v>
      </c>
      <c r="DE601" s="465" t="e">
        <f>$AJ601*EK601</f>
        <v>#VALUE!</v>
      </c>
      <c r="DF601" s="465" t="e">
        <f>$AJ601*EL601</f>
        <v>#VALUE!</v>
      </c>
      <c r="DG601" s="465" t="e">
        <f>$AJ601*EM601</f>
        <v>#VALUE!</v>
      </c>
      <c r="DH601" s="465" t="e">
        <f>$AJ601*EN601</f>
        <v>#VALUE!</v>
      </c>
      <c r="DI601" s="465" t="e">
        <f>$AJ601*EO601</f>
        <v>#VALUE!</v>
      </c>
      <c r="DJ601" s="465" t="e">
        <f>CZ601*(1-EP601)</f>
        <v>#VALUE!</v>
      </c>
      <c r="DK601" s="465" t="e">
        <f>DA601*(1-ER601)</f>
        <v>#VALUE!</v>
      </c>
      <c r="DL601" s="465" t="e">
        <f>DB601*(1-EQ601)</f>
        <v>#VALUE!</v>
      </c>
      <c r="DM601" s="465" t="e">
        <f>DC601*(1-ES601)</f>
        <v>#VALUE!</v>
      </c>
      <c r="DN601" s="465" t="e">
        <f>DD601*(1-ET601)</f>
        <v>#VALUE!</v>
      </c>
      <c r="DO601" s="465" t="e">
        <f>DE601</f>
        <v>#VALUE!</v>
      </c>
      <c r="DP601" s="465" t="e">
        <f>DF601*(1-EU601)</f>
        <v>#VALUE!</v>
      </c>
      <c r="DQ601" s="465" t="e">
        <f>DG601*(1-EV601)</f>
        <v>#VALUE!</v>
      </c>
      <c r="DR601" s="465" t="e">
        <f>DH601*(1-EW601)</f>
        <v>#VALUE!</v>
      </c>
      <c r="DS601" s="465" t="e">
        <f>DI601</f>
        <v>#VALUE!</v>
      </c>
      <c r="DT601" s="465" t="e">
        <f>SUM(DJ601:DS601)</f>
        <v>#VALUE!</v>
      </c>
      <c r="DU601" s="465" t="e">
        <f>(GS601:GX601)+(DP601+DQ601+DR601)*GY601+DS601</f>
        <v>#VALUE!</v>
      </c>
      <c r="DV601" s="451" t="e">
        <f>AV601/$BH601/(1-EP601)</f>
        <v>#VALUE!</v>
      </c>
      <c r="DW601" s="451" t="e">
        <f>AW601/$BH601/(1-ER601)</f>
        <v>#VALUE!</v>
      </c>
      <c r="DX601" s="451" t="e">
        <f>AX601/$BH601/(1-EQ601)</f>
        <v>#VALUE!</v>
      </c>
      <c r="DY601" s="451" t="e">
        <f>AY601/$BH601/(1-ES601)</f>
        <v>#VALUE!</v>
      </c>
      <c r="DZ601" s="451" t="e">
        <f>AZ601/$BH601/(1-ET601)</f>
        <v>#VALUE!</v>
      </c>
      <c r="EA601" s="451" t="e">
        <f>BA601/$BH601/(1-AX601)</f>
        <v>#VALUE!</v>
      </c>
      <c r="EB601" s="451" t="e">
        <f>BB601/$BH601/(1-EU601)</f>
        <v>#VALUE!</v>
      </c>
      <c r="EC601" s="451" t="e">
        <f>BC601/$BH601/(1-EV601)</f>
        <v>#VALUE!</v>
      </c>
      <c r="ED601" s="451" t="e">
        <f>BD601/$BH601/(1-EW601)</f>
        <v>#VALUE!</v>
      </c>
      <c r="EE601" s="451" t="e">
        <f>BG601/BH601</f>
        <v>#VALUE!</v>
      </c>
      <c r="EF601" s="451" t="e">
        <f>DV601/SUM($DV601:$EE601)</f>
        <v>#VALUE!</v>
      </c>
      <c r="EG601" s="451" t="e">
        <f>DW601/SUM($DV601:$EE601)</f>
        <v>#VALUE!</v>
      </c>
      <c r="EH601" s="451" t="e">
        <f>DX601/SUM($DV601:$EE601)</f>
        <v>#VALUE!</v>
      </c>
      <c r="EI601" s="451" t="e">
        <f>DY601/SUM($DV601:$EE601)</f>
        <v>#VALUE!</v>
      </c>
      <c r="EJ601" s="451" t="e">
        <f>DZ601/SUM($DV601:$EE601)</f>
        <v>#VALUE!</v>
      </c>
      <c r="EK601" s="451" t="e">
        <f>EA601/SUM($DV601:$EE601)</f>
        <v>#VALUE!</v>
      </c>
      <c r="EL601" s="451" t="e">
        <f>EB601/SUM($DV601:$EE601)</f>
        <v>#VALUE!</v>
      </c>
      <c r="EM601" s="451" t="e">
        <f>EC601/SUM($DV601:$EE601)</f>
        <v>#VALUE!</v>
      </c>
      <c r="EN601" s="451" t="e">
        <f>ED601/SUM($DV601:$EE601)</f>
        <v>#VALUE!</v>
      </c>
      <c r="EO601" s="451" t="e">
        <f>EE601/SUM($DV601:$EE601)</f>
        <v>#VALUE!</v>
      </c>
      <c r="EP601" s="450">
        <f>EP600</f>
        <v>0.080000000000000002</v>
      </c>
      <c r="EQ601" s="450">
        <f>EQ600</f>
        <v>0.014999999999999999</v>
      </c>
      <c r="ER601" s="450">
        <f>ER600</f>
        <v>0.014999999999999999</v>
      </c>
      <c r="ES601" s="450">
        <f>ES600</f>
        <v>0.014999999999999999</v>
      </c>
      <c r="ET601" s="450">
        <f>ET600</f>
        <v>0.014999999999999999</v>
      </c>
      <c r="EU601" s="450">
        <f>EU600</f>
        <v>0.089999999999999997</v>
      </c>
      <c r="EV601" s="450">
        <f>EV600</f>
        <v>0.089999999999999997</v>
      </c>
      <c r="EW601" s="450">
        <f>EW600</f>
        <v>0.089999999999999997</v>
      </c>
      <c r="EX601" s="431" t="str">
        <f>IF(_tag_month_day!AS591="","",_tag_month_day!AS591/100)</f>
        <v/>
      </c>
      <c r="EY601" s="431" t="str">
        <f>IF(_tag_month_day!AT591="","",_tag_month_day!AT591/100)</f>
        <v/>
      </c>
      <c r="EZ601" s="431" t="str">
        <f>IF(_tag_month_day!AU591="","",_tag_month_day!AU591/100)</f>
        <v/>
      </c>
      <c r="FA601" s="431" t="str">
        <f>IF(_tag_month_day!AV591="","",_tag_month_day!AV591/100)</f>
        <v/>
      </c>
      <c r="FB601" s="431" t="str">
        <f>IF(_tag_month_day!AW591="","",_tag_month_day!AW591/100)</f>
        <v/>
      </c>
      <c r="FC601" s="431" t="str">
        <f>IF(_tag_month_day!AX591="","",_tag_month_day!AX591/100)</f>
        <v/>
      </c>
      <c r="FD601" s="449" t="str">
        <f>IF(_tag_month_day!AY591="","",_tag_month_day!AY591/100)</f>
        <v/>
      </c>
      <c r="FE601" s="449" t="str">
        <f>IF(_tag_month_day!AZ591="","",_tag_month_day!AZ591/100)</f>
        <v/>
      </c>
      <c r="FF601" s="449" t="str">
        <f>IF(_tag_month_day!BA591="","",_tag_month_day!BA591/100)</f>
        <v/>
      </c>
      <c r="FG601" s="449" t="str">
        <f>IF(_tag_month_day!BB591="","",_tag_month_day!BB591/100)</f>
        <v/>
      </c>
      <c r="FH601" s="467" t="str">
        <f>IF(_tag_month_day!BC591="","",_tag_month_day!BC591/100)</f>
        <v/>
      </c>
      <c r="FI601" s="449">
        <f>FI600</f>
        <v>0.40999999999999998</v>
      </c>
      <c r="FJ601" s="449">
        <f>FJ600</f>
        <v>0.11</v>
      </c>
      <c r="FK601" s="449">
        <f>FK600</f>
        <v>0.014999999999999999</v>
      </c>
      <c r="FL601" s="449">
        <f>FL600</f>
        <v>0</v>
      </c>
      <c r="FM601" s="467">
        <f>FM600</f>
        <v>0.0001</v>
      </c>
      <c r="FN601" s="449">
        <f>FN600</f>
        <v>0.32000000000000001</v>
      </c>
      <c r="FO601" s="449">
        <f>FO600</f>
        <v>0.20000000000000001</v>
      </c>
      <c r="FP601" s="449">
        <f>FP600</f>
        <v>0.01</v>
      </c>
      <c r="FQ601" s="449">
        <f>FQ600</f>
        <v>0</v>
      </c>
      <c r="FR601" s="467">
        <f>FR600</f>
        <v>0.0001</v>
      </c>
      <c r="FS601" s="449" t="str">
        <f>IF(_tag_month_day!BD591="","",_tag_month_day!BD591/100)</f>
        <v/>
      </c>
      <c r="FT601" s="449" t="str">
        <f>IF(_tag_month_day!BE591="","",_tag_month_day!BE591/100)</f>
        <v/>
      </c>
      <c r="FU601" s="449" t="str">
        <f>IF(_tag_month_day!BF591="","",_tag_month_day!BF591/100)</f>
        <v/>
      </c>
      <c r="FV601" s="449" t="str">
        <f>IF(_tag_month_day!BG591="","",_tag_month_day!BG591/100)</f>
        <v/>
      </c>
      <c r="FW601" s="467" t="str">
        <f>IF(_tag_month_day!BH591="","",_tag_month_day!BH591/100)</f>
        <v/>
      </c>
      <c r="FX601" s="449" t="str">
        <f>IF(_tag_month_day!BI591="","",_tag_month_day!BI591/100)</f>
        <v/>
      </c>
      <c r="FY601" s="449" t="str">
        <f>IF(_tag_month_day!BJ591="","",_tag_month_day!BJ591/100)</f>
        <v/>
      </c>
      <c r="FZ601" s="468" t="str">
        <f>IF(_tag_month_day!BK591="","",_tag_month_day!BK591/100)</f>
        <v/>
      </c>
      <c r="GA601" s="449" t="str">
        <f>IF(_tag_month_day!BL591="","",_tag_month_day!BL591/100)</f>
        <v/>
      </c>
      <c r="GB601" s="467" t="str">
        <f>IF(_tag_month_day!BM591="","",_tag_month_day!BM591/100)</f>
        <v/>
      </c>
      <c r="GC601" s="431" t="str">
        <f>IF(_tag_month_day!BN591="","",_tag_month_day!BN591/100)</f>
        <v/>
      </c>
      <c r="GD601" s="431" t="str">
        <f>IF(_tag_month_day!BO591="","",_tag_month_day!BO591/100)</f>
        <v/>
      </c>
      <c r="GE601" s="431" t="str">
        <f>IF(_tag_month_day!BP591="","",_tag_month_day!BP591/100)</f>
        <v/>
      </c>
      <c r="GF601" s="431" t="str">
        <f>IF(_tag_month_day!BQ591="","",_tag_month_day!BQ591/100)</f>
        <v/>
      </c>
      <c r="GG601" s="431" t="str">
        <f>IF(_tag_month_day!BR591="","",_tag_month_day!BR591/100)</f>
        <v/>
      </c>
      <c r="GH601" s="431" t="str">
        <f>IF(_tag_month_day!BS591="","",_tag_month_day!BS591/100)</f>
        <v/>
      </c>
      <c r="GI601" s="467" t="str">
        <f>IF(_tag_month_day!BT591="","",_tag_month_day!BT591/100)</f>
        <v/>
      </c>
      <c r="GJ601" s="469" t="str">
        <f>IF(_tag_month_day!BU591="","",_tag_month_day!BU591/100)</f>
        <v/>
      </c>
      <c r="GK601" s="470">
        <f>GK600</f>
        <v>0.070000000000000007</v>
      </c>
      <c r="GL601" s="470">
        <f>GL600</f>
        <v>0.029999999999999999</v>
      </c>
      <c r="GM601" s="471" t="str">
        <f>IF(_tag_month_day!BX591="","",_tag_month_day!BX591/100)</f>
        <v/>
      </c>
      <c r="GN601" s="470">
        <f>GN600</f>
        <v>0.070000000000000007</v>
      </c>
      <c r="GO601" s="470">
        <f>GO600</f>
        <v>0.029999999999999999</v>
      </c>
      <c r="GP601" s="470">
        <f>GP600</f>
        <v>0.089999999999999997</v>
      </c>
      <c r="GQ601" s="470">
        <f>GQ600</f>
        <v>0.029999999999999999</v>
      </c>
      <c r="GR601" s="471" t="str">
        <f>IF(_tag_month_day!CA591="","",_tag_month_day!CA591/100)</f>
        <v/>
      </c>
      <c r="GS601" s="472">
        <f>GS600</f>
        <v>0.95299999999999996</v>
      </c>
      <c r="GT601" s="472">
        <f>GT600</f>
        <v>0.55000000000000004</v>
      </c>
      <c r="GU601" s="472">
        <f>GU600</f>
        <v>0.55000000000000004</v>
      </c>
      <c r="GV601" s="472">
        <f>GV600</f>
        <v>0.55000000000000004</v>
      </c>
      <c r="GW601" s="472">
        <f>GW600</f>
        <v>0.5</v>
      </c>
      <c r="GX601" s="472">
        <f>GX600</f>
        <v>0.93500000000000005</v>
      </c>
      <c r="GY601" s="472">
        <f>GY600</f>
        <v>0.14999999999999999</v>
      </c>
      <c r="GZ601" s="472">
        <f>GZ600</f>
        <v>1</v>
      </c>
      <c r="HA601" s="474">
        <f>HA600</f>
        <v>0.047</v>
      </c>
      <c r="HB601" s="474">
        <f>HB600</f>
        <v>0.45000000000000001</v>
      </c>
      <c r="HC601" s="474">
        <f>HC600</f>
        <v>0.45000000000000001</v>
      </c>
      <c r="HD601" s="474">
        <f>HD600</f>
        <v>0.45000000000000001</v>
      </c>
      <c r="HE601" s="474">
        <f>HE600</f>
        <v>0.5</v>
      </c>
      <c r="HF601" s="474">
        <f>HF600</f>
        <v>0.065000000000000002</v>
      </c>
      <c r="HG601" s="474">
        <f>HG600</f>
        <v>0.84999999999999998</v>
      </c>
      <c r="HH601" s="474">
        <f>HH600</f>
        <v>0</v>
      </c>
      <c r="HI601" s="10">
        <f>IF(BZ601&lt;&gt;"",CK601-BV601,0)</f>
        <v>0</v>
      </c>
      <c r="HJ601" s="10" t="e">
        <f>IF(AJ601&gt;0,AH601-AJ601,0)</f>
        <v>#VALUE!</v>
      </c>
      <c r="HK601" s="466">
        <f>HK600</f>
        <v>0.84999999999999998</v>
      </c>
      <c r="HL601" s="424">
        <f>HL600</f>
        <v>550000</v>
      </c>
      <c r="HM601" s="424">
        <f>HM600</f>
        <v>480000</v>
      </c>
      <c r="HN601" s="465" t="e">
        <f>(DJ601*EZ601+DK601*FH601+DL601*FM601+DM601*FR601+DN601*FW601+DO601*GB601+DS601*GI601+DP601*GM601+DR601*GR601)*1000*2</f>
        <v>#VALUE!</v>
      </c>
      <c r="HO601" s="465" t="e">
        <f>HN601*HK601*$HO$2/HL601*1000000</f>
        <v>#VALUE!</v>
      </c>
      <c r="HP601" s="465" t="e">
        <f>HN601*HK601*$HP$2/HM601*1000000</f>
        <v>#VALUE!</v>
      </c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</row>
    <row customFormat="1" r="602" s="0">
      <c r="A602" s="420">
        <v>591</v>
      </c>
      <c r="B602" s="421">
        <f ca="1">IF(D602=D601,B601,IF(D602="夜班",B601+1,B601))</f>
        <v>43610</v>
      </c>
      <c r="C602" s="422">
        <f>C601</f>
        <v>0.041666666666666699</v>
      </c>
      <c r="D602" s="10" t="str">
        <f ca="1">IF(HOUR(G602)&lt;8,"夜班",IF(HOUR(G602)&lt;16,"白班",IF(HOUR(G602)&lt;24,"中班",0)))</f>
        <v>白班</v>
      </c>
      <c r="E602" s="10" t="e">
        <f ca="1">IF(F602=1,"甲",IF(F602=2,"乙",IF(F602=3,"丙",IF(F602=4,"丁",""))))</f>
        <v>#REF!</v>
      </c>
      <c r="F602" s="10" t="e">
        <f ca="1">SUMPRODUCT((成本日报!$A$3:$A$95=计划!B602)*(成本日报!$B$3:$B$95=计划!$D602),成本日报!$C$3:$C$95)</f>
        <v>#REF!</v>
      </c>
      <c r="G602" s="423">
        <f ca="1">G601+C601</f>
        <v>43610.583333331902</v>
      </c>
      <c r="H602" s="423">
        <f ca="1">$G602+$C602/60*10+$C602*0</f>
        <v>43610.590277776348</v>
      </c>
      <c r="I602" s="423">
        <f ca="1">$G602+$C602/60*18+$C602*0</f>
        <v>43610.595833331899</v>
      </c>
      <c r="J602" s="423">
        <f ca="1">$G602+$C602/60*0+$C602*1</f>
        <v>43610.624999998567</v>
      </c>
      <c r="K602" s="423">
        <f ca="1">$G602+$C602/60*30+$C602*2</f>
        <v>43610.687499998574</v>
      </c>
      <c r="L602" s="423">
        <f ca="1">$G602+$C602/60*0+$C602*3</f>
        <v>43610.708333331902</v>
      </c>
      <c r="M602" s="424" t="str">
        <f>IF(_tag_month_day!A592="","",_tag_month_day!A592)</f>
        <v/>
      </c>
      <c r="N602" s="424" t="str">
        <f>IF(_tag_month_day!B592="","",_tag_month_day!B592)</f>
        <v/>
      </c>
      <c r="O602" s="425" t="e">
        <f>IF(M602+N602=0,"",M602+N602)</f>
        <v>#VALUE!</v>
      </c>
      <c r="P602" s="424" t="str">
        <f>IF(_tag_month_day!C592="","",_tag_month_day!C592)</f>
        <v/>
      </c>
      <c r="Q602" s="424" t="str">
        <f>IF(_tag_month_day!D592="","",_tag_month_day!D592)</f>
        <v/>
      </c>
      <c r="R602" s="426" t="str">
        <f>IF(_tag_month_day!CB592="","",_tag_month_day!CB592/100)</f>
        <v/>
      </c>
      <c r="S602" s="427" t="str">
        <f>IF(_tag_month_day!E592="","",_tag_month_day!E592)</f>
        <v/>
      </c>
      <c r="T602" s="427" t="str">
        <f>IF(_tag_month_day!F592="","",_tag_month_day!F592)</f>
        <v/>
      </c>
      <c r="U602" s="428" t="e">
        <f>S602+T602</f>
        <v>#VALUE!</v>
      </c>
      <c r="V602" s="429" t="e">
        <f>U602/AJ602</f>
        <v>#VALUE!</v>
      </c>
      <c r="W602" s="430" t="str">
        <f>IF(_jhy_month_day!A592="","",_jhy_month_day!A592)</f>
        <v/>
      </c>
      <c r="X602" s="431" t="str">
        <f>IF(_jhy_month_day!B592="","",_jhy_month_day!B592/100)</f>
        <v/>
      </c>
      <c r="Y602" s="431" t="str">
        <f>IF(_jhy_month_day!C592="","",_jhy_month_day!C592/100)</f>
        <v/>
      </c>
      <c r="Z602" s="432">
        <f>Z598+1</f>
        <v>148</v>
      </c>
      <c r="AA602" s="433" t="str">
        <f>IF(_tag_month_day!G592="","",_tag_month_day!G592/100)</f>
        <v/>
      </c>
      <c r="AB602" s="433" t="str">
        <f>IF(_tag_month_day!H592="","",_tag_month_day!H592/100)</f>
        <v/>
      </c>
      <c r="AC602" s="434">
        <f>IF(X602="",AC601,BK602*($AV601*X602+$AW601*FD601+$AX601*FI601+$AY601*FN601+$AZ601*FS601+$BA601*FX601+$BG601*GE601)/(AV601*Y602+AX601*FK601+AW601*FF601+AY601*FP601+AZ601*FU601+BA601*FZ601+BG601*GG601+BB601*GK601+BC601*GN601+BD601*GP601))</f>
        <v>1.59963432013121</v>
      </c>
      <c r="AD602" s="435" t="str">
        <f>IF(AC602=AC601,"",AC602-AC601)</f>
        <v/>
      </c>
      <c r="AE602" s="436" t="str">
        <f>IF(1-AF602=0,"",(1-AF602))</f>
        <v/>
      </c>
      <c r="AF602" s="437">
        <v>1</v>
      </c>
      <c r="AG602" s="10" t="str">
        <f>AG601</f>
        <v>9A3</v>
      </c>
      <c r="AH602" s="438" t="str">
        <f>AH601</f>
        <v/>
      </c>
      <c r="AI602" s="424"/>
      <c r="AJ602" s="10" t="str">
        <f>IF(_tag_month_day!I592="","",_tag_month_day!I592)</f>
        <v/>
      </c>
      <c r="AK602" s="440"/>
      <c r="AL602" s="440"/>
      <c r="AM602" s="440"/>
      <c r="AN602" s="441">
        <f>AN601</f>
        <v>2</v>
      </c>
      <c r="AO602" s="441">
        <f>AO601</f>
        <v>8</v>
      </c>
      <c r="AP602" s="442" t="e">
        <f>(IF(AN602=0,AS601,AS601*(1+AO602/AN602)/(AR602+AO602/AN602)))+AT602</f>
        <v>#VALUE!</v>
      </c>
      <c r="AQ602" s="443" t="str">
        <f>IF(_tag_month_day!J592="","",_tag_month_day!J592/100)</f>
        <v/>
      </c>
      <c r="AR602" s="444">
        <f>AR601</f>
        <v>1.3</v>
      </c>
      <c r="AS602" s="445" t="e">
        <f>AQ602*(AN602*AR602+AO602)/(AN602+AO602)</f>
        <v>#VALUE!</v>
      </c>
      <c r="AT602" s="445" t="e">
        <f>(SUM(BE602:BF602)-SUM(BE601:BF601))*0.05</f>
        <v>#VALUE!</v>
      </c>
      <c r="AU602" s="446" t="str">
        <f>IF(_tag_month_day!CC592="","",IF(_tag_month_day!CC592&gt;0,_tag_month_day!CD592,_tag_month_day!CE592))</f>
        <v/>
      </c>
      <c r="AV602" s="447" t="str">
        <f>IF(_tag_month_day!L592="","",_tag_month_day!L592/100)</f>
        <v/>
      </c>
      <c r="AW602" s="431">
        <f>AW601</f>
        <v>0</v>
      </c>
      <c r="AX602" s="431">
        <f>AX601</f>
        <v>0</v>
      </c>
      <c r="AY602" s="431" t="str">
        <f>IF(_tag_month_day!M592="","",_tag_month_day!M592/100)</f>
        <v/>
      </c>
      <c r="AZ602" s="431" t="str">
        <f>IF(_tag_month_day!N592="","",_tag_month_day!N592/100)</f>
        <v/>
      </c>
      <c r="BA602" s="431" t="str">
        <f>IF(_tag_month_day!O592="","",_tag_month_day!O592/100)</f>
        <v/>
      </c>
      <c r="BB602" s="448" t="str">
        <f>IF(_tag_month_day!P592="","",_tag_month_day!P592/100)</f>
        <v/>
      </c>
      <c r="BC602" s="448">
        <f>BC601</f>
        <v>0</v>
      </c>
      <c r="BD602" s="448" t="str">
        <f>IF(_tag_month_day!Q592="","",_tag_month_day!Q592/100)</f>
        <v/>
      </c>
      <c r="BE602" s="449" t="str">
        <f>IF(_tag_month_day!R592="","",_tag_month_day!R592/100)</f>
        <v/>
      </c>
      <c r="BF602" s="388" t="e">
        <f>(AU602*(100+BE602*100))/(AJ602-AU602)/100</f>
        <v>#VALUE!</v>
      </c>
      <c r="BG602" s="450" t="e">
        <f>BE602+BF602</f>
        <v>#VALUE!</v>
      </c>
      <c r="BH602" s="451" t="e">
        <f>SUM(AV602:BF602)</f>
        <v>#VALUE!</v>
      </c>
      <c r="BI602" s="452" t="e">
        <f>IF(CX602=0,BI601,(DK602*查询!$R$5+DL602*查询!$Q$5+DM602*查询!$N$5+DN602*查询!$O$5+DO602*查询!$P$5)*AF602/CX602)</f>
        <v>#VALUE!</v>
      </c>
      <c r="BJ602" s="452" t="e">
        <f>IF(CX602=0,BJ601,(DP602*查询!$S$5+DQ602*查询!$T$5+DR602*查询!$U$5)*AF602/CX602)</f>
        <v>#VALUE!</v>
      </c>
      <c r="BK602" s="452">
        <f>BK601</f>
        <v>1</v>
      </c>
      <c r="BL602" s="453" t="e">
        <f>SUMPRODUCT((AV602:BA602)*(GS602:GX602))/((GS602:GX602)+SUM(BB602:BD602)*GY602+BG602*GZ602)</f>
        <v>#VALUE!</v>
      </c>
      <c r="BM602" s="453" t="e">
        <f>BK602*($AV602*FB602+$AW602*FD602+$AX602*FI602+$AY602*FN602+$AZ602*FS602+$BA602*FX602+$BG602*GE602)/(AV602*EY602+AX602*FK602+AW602*FF602+AY602*FP602+AZ602*FU602+BA602*FZ602+BG602*GG602+BB602*GK602+BC602*GN602+BD602*GP602)</f>
        <v>#VALUE!</v>
      </c>
      <c r="BN602" s="453" t="e">
        <f>($AV602*FC602+$AX602*FJ602+$AW602*FE602+$AY602*FO602+$AZ602*FT602+$BA602*FY602+$BG602*GF602)/($AV602*FA602+BG602*GH602+BB602*GL602+BC602*GO602+BD602*GQ602+BA602*GA602)</f>
        <v>#VALUE!</v>
      </c>
      <c r="BO602" s="454" t="e">
        <f>SUMPRODUCT(AV602:BA602*GS602:GX602)/(GS602:GX602+(BB602+BC602+BD602)*GY602+BG602)</f>
        <v>#VALUE!</v>
      </c>
      <c r="BP602" s="454" t="e">
        <f>SUMPRODUCT(AV602:BA602*GS602:GX602)/(GS602:GX602+(BB602+BC602+BD602)*GY602+BG602)</f>
        <v>#VALUE!</v>
      </c>
      <c r="BQ602" s="454" t="e">
        <f>SUMPRODUCT(AV602:BA602*GS602:GX602)/(GS602:GX602+(BB602+BC602+BD602)*GY602+BG602)</f>
        <v>#VALUE!</v>
      </c>
      <c r="BR602" s="453" t="str">
        <f>IF(_tag_month_day!T592="","",_tag_month_day!T592)</f>
        <v/>
      </c>
      <c r="BS602" s="453" t="str">
        <f>IF(_tag_month_day!U592="","",_tag_month_day!U592)</f>
        <v/>
      </c>
      <c r="BT602" s="455" t="str">
        <f>IF(CK602="","",IF((CK602&gt;=BV602-0.12)*(CK602&lt;=BV602+0.12),"合格","不合格"))</f>
        <v/>
      </c>
      <c r="BU602" s="456" t="str">
        <f>IF(_tag_month_day!V592="","",_tag_month_day!V592)</f>
        <v/>
      </c>
      <c r="BV602" s="457" t="str">
        <f>IF(_tag_month_day!W592="","",_tag_month_day!W592)</f>
        <v/>
      </c>
      <c r="BW602" s="458" t="str">
        <f>IF(_tag_month_day!X592="","",_tag_month_day!X592)</f>
        <v/>
      </c>
      <c r="BX602" s="458" t="str">
        <f>IF(_tag_month_day!Y592="","",_tag_month_day!Y592)</f>
        <v/>
      </c>
      <c r="BY602" s="459">
        <f ca="1">L602</f>
        <v>43610.708333331902</v>
      </c>
      <c r="BZ602" s="460"/>
      <c r="CA602" s="4"/>
      <c r="CB602" s="424" t="str">
        <f>IF(_tag_month_day!Z592="","",_tag_month_day!Z592)</f>
        <v/>
      </c>
      <c r="CC602" s="424" t="str">
        <f>IF(_tag_month_day!AA592="","",_tag_month_day!AA592)</f>
        <v/>
      </c>
      <c r="CD602" s="424" t="str">
        <f>IF(_tag_month_day!AB592="","",_tag_month_day!AB592)</f>
        <v/>
      </c>
      <c r="CE602" s="424" t="str">
        <f>IF(_tag_month_day!AC592="","",_tag_month_day!AC592)</f>
        <v/>
      </c>
      <c r="CF602" s="424" t="str">
        <f>IF(_tag_month_day!AD592="","",_tag_month_day!AD592)</f>
        <v/>
      </c>
      <c r="CG602" s="424" t="str">
        <f>IF(_tag_month_day!AE592="","",_tag_month_day!AE592)</f>
        <v/>
      </c>
      <c r="CH602" s="424" t="str">
        <f>IF(_tag_month_day!AF592="","",_tag_month_day!AF592)</f>
        <v/>
      </c>
      <c r="CI602" s="424" t="str">
        <f>IF(_tag_month_day!AG592="","",_tag_month_day!AG592)</f>
        <v/>
      </c>
      <c r="CJ602" s="424" t="str">
        <f>IF(_tag_month_day!AH592="","",_tag_month_day!AH592)</f>
        <v/>
      </c>
      <c r="CK602" s="424" t="str">
        <f>IF(_tag_month_day!AI592="","",_tag_month_day!AI592)</f>
        <v/>
      </c>
      <c r="CL602" s="4" t="str">
        <f>IF(_tag_month_day!AJ592="","",_tag_month_day!AJ592)</f>
        <v/>
      </c>
      <c r="CM602" s="4" t="str">
        <f>IF(_tag_month_day!AK592="","",_tag_month_day!AK592)</f>
        <v/>
      </c>
      <c r="CN602" s="4" t="str">
        <f>IF(_tag_month_day!AL592="","",_tag_month_day!AL592)</f>
        <v/>
      </c>
      <c r="CO602" s="4" t="str">
        <f>IF(_tag_month_day!AM592="","",_tag_month_day!AM592)</f>
        <v/>
      </c>
      <c r="CP602" s="4" t="str">
        <f>IF(_tag_month_day!AN592="","",_tag_month_day!AN592)</f>
        <v/>
      </c>
      <c r="CQ602" s="4" t="str">
        <f>IF(_tag_month_day!AO592="","",_tag_month_day!AO592)</f>
        <v/>
      </c>
      <c r="CR602" s="462" t="str">
        <f>IF(_tag_month_day!AP592="","",_tag_month_day!AP592)</f>
        <v/>
      </c>
      <c r="CS602" s="463" t="str">
        <f>IF(_tag_month_day!AQ592="","",_tag_month_day!AQ592)</f>
        <v/>
      </c>
      <c r="CT602" s="4" t="str">
        <f>IF(_tag_month_day!AR592="","",_tag_month_day!AR592)</f>
        <v/>
      </c>
      <c r="CU602" s="464" t="e">
        <f>DU602/AJ602</f>
        <v>#VALUE!</v>
      </c>
      <c r="CV602" s="451" t="e">
        <f>BG602/BH602</f>
        <v>#VALUE!</v>
      </c>
      <c r="CW602" s="465" t="e">
        <f>AJ602*(1-CV602)*CU602*AF602</f>
        <v>#VALUE!</v>
      </c>
      <c r="CX602" s="465" t="e">
        <f>CW602*94%</f>
        <v>#VALUE!</v>
      </c>
      <c r="CY602" s="466" t="e">
        <f>IF(CX602=0,0,DS602/(DS602+CX602))</f>
        <v>#VALUE!</v>
      </c>
      <c r="CZ602" s="465" t="e">
        <f>$AJ602*EF602</f>
        <v>#VALUE!</v>
      </c>
      <c r="DA602" s="465" t="e">
        <f>$AJ602*EG602</f>
        <v>#VALUE!</v>
      </c>
      <c r="DB602" s="465" t="e">
        <f>$AJ602*EH602</f>
        <v>#VALUE!</v>
      </c>
      <c r="DC602" s="465" t="e">
        <f>$AJ602*EI602</f>
        <v>#VALUE!</v>
      </c>
      <c r="DD602" s="465" t="e">
        <f>$AJ602*EJ602</f>
        <v>#VALUE!</v>
      </c>
      <c r="DE602" s="465" t="e">
        <f>$AJ602*EK602</f>
        <v>#VALUE!</v>
      </c>
      <c r="DF602" s="465" t="e">
        <f>$AJ602*EL602</f>
        <v>#VALUE!</v>
      </c>
      <c r="DG602" s="465" t="e">
        <f>$AJ602*EM602</f>
        <v>#VALUE!</v>
      </c>
      <c r="DH602" s="465" t="e">
        <f>$AJ602*EN602</f>
        <v>#VALUE!</v>
      </c>
      <c r="DI602" s="465" t="e">
        <f>$AJ602*EO602</f>
        <v>#VALUE!</v>
      </c>
      <c r="DJ602" s="465" t="e">
        <f>CZ602*(1-EP602)</f>
        <v>#VALUE!</v>
      </c>
      <c r="DK602" s="465" t="e">
        <f>DA602*(1-ER602)</f>
        <v>#VALUE!</v>
      </c>
      <c r="DL602" s="465" t="e">
        <f>DB602*(1-EQ602)</f>
        <v>#VALUE!</v>
      </c>
      <c r="DM602" s="465" t="e">
        <f>DC602*(1-ES602)</f>
        <v>#VALUE!</v>
      </c>
      <c r="DN602" s="465" t="e">
        <f>DD602*(1-ET602)</f>
        <v>#VALUE!</v>
      </c>
      <c r="DO602" s="465" t="e">
        <f>DE602</f>
        <v>#VALUE!</v>
      </c>
      <c r="DP602" s="465" t="e">
        <f>DF602*(1-EU602)</f>
        <v>#VALUE!</v>
      </c>
      <c r="DQ602" s="465" t="e">
        <f>DG602*(1-EV602)</f>
        <v>#VALUE!</v>
      </c>
      <c r="DR602" s="465" t="e">
        <f>DH602*(1-EW602)</f>
        <v>#VALUE!</v>
      </c>
      <c r="DS602" s="465" t="e">
        <f>DI602</f>
        <v>#VALUE!</v>
      </c>
      <c r="DT602" s="465" t="e">
        <f>SUM(DJ602:DS602)</f>
        <v>#VALUE!</v>
      </c>
      <c r="DU602" s="465" t="e">
        <f>(GS602:GX602)+(DP602+DQ602+DR602)*GY602+DS602</f>
        <v>#VALUE!</v>
      </c>
      <c r="DV602" s="451" t="e">
        <f>AV602/$BH602/(1-EP602)</f>
        <v>#VALUE!</v>
      </c>
      <c r="DW602" s="451" t="e">
        <f>AW602/$BH602/(1-ER602)</f>
        <v>#VALUE!</v>
      </c>
      <c r="DX602" s="451" t="e">
        <f>AX602/$BH602/(1-EQ602)</f>
        <v>#VALUE!</v>
      </c>
      <c r="DY602" s="451" t="e">
        <f>AY602/$BH602/(1-ES602)</f>
        <v>#VALUE!</v>
      </c>
      <c r="DZ602" s="451" t="e">
        <f>AZ602/$BH602/(1-ET602)</f>
        <v>#VALUE!</v>
      </c>
      <c r="EA602" s="451" t="e">
        <f>BA602/$BH602/(1-AX602)</f>
        <v>#VALUE!</v>
      </c>
      <c r="EB602" s="451" t="e">
        <f>BB602/$BH602/(1-EU602)</f>
        <v>#VALUE!</v>
      </c>
      <c r="EC602" s="451" t="e">
        <f>BC602/$BH602/(1-EV602)</f>
        <v>#VALUE!</v>
      </c>
      <c r="ED602" s="451" t="e">
        <f>BD602/$BH602/(1-EW602)</f>
        <v>#VALUE!</v>
      </c>
      <c r="EE602" s="451" t="e">
        <f>BG602/BH602</f>
        <v>#VALUE!</v>
      </c>
      <c r="EF602" s="451" t="e">
        <f>DV602/SUM($DV602:$EE602)</f>
        <v>#VALUE!</v>
      </c>
      <c r="EG602" s="451" t="e">
        <f>DW602/SUM($DV602:$EE602)</f>
        <v>#VALUE!</v>
      </c>
      <c r="EH602" s="451" t="e">
        <f>DX602/SUM($DV602:$EE602)</f>
        <v>#VALUE!</v>
      </c>
      <c r="EI602" s="451" t="e">
        <f>DY602/SUM($DV602:$EE602)</f>
        <v>#VALUE!</v>
      </c>
      <c r="EJ602" s="451" t="e">
        <f>DZ602/SUM($DV602:$EE602)</f>
        <v>#VALUE!</v>
      </c>
      <c r="EK602" s="451" t="e">
        <f>EA602/SUM($DV602:$EE602)</f>
        <v>#VALUE!</v>
      </c>
      <c r="EL602" s="451" t="e">
        <f>EB602/SUM($DV602:$EE602)</f>
        <v>#VALUE!</v>
      </c>
      <c r="EM602" s="451" t="e">
        <f>EC602/SUM($DV602:$EE602)</f>
        <v>#VALUE!</v>
      </c>
      <c r="EN602" s="451" t="e">
        <f>ED602/SUM($DV602:$EE602)</f>
        <v>#VALUE!</v>
      </c>
      <c r="EO602" s="451" t="e">
        <f>EE602/SUM($DV602:$EE602)</f>
        <v>#VALUE!</v>
      </c>
      <c r="EP602" s="450">
        <f>EP601</f>
        <v>0.080000000000000002</v>
      </c>
      <c r="EQ602" s="450">
        <f>EQ601</f>
        <v>0.014999999999999999</v>
      </c>
      <c r="ER602" s="450">
        <f>ER601</f>
        <v>0.014999999999999999</v>
      </c>
      <c r="ES602" s="450">
        <f>ES601</f>
        <v>0.014999999999999999</v>
      </c>
      <c r="ET602" s="450">
        <f>ET601</f>
        <v>0.014999999999999999</v>
      </c>
      <c r="EU602" s="450">
        <f>EU601</f>
        <v>0.089999999999999997</v>
      </c>
      <c r="EV602" s="450">
        <f>EV601</f>
        <v>0.089999999999999997</v>
      </c>
      <c r="EW602" s="450">
        <f>EW601</f>
        <v>0.089999999999999997</v>
      </c>
      <c r="EX602" s="431" t="str">
        <f>IF(_tag_month_day!AS592="","",_tag_month_day!AS592/100)</f>
        <v/>
      </c>
      <c r="EY602" s="431" t="str">
        <f>IF(_tag_month_day!AT592="","",_tag_month_day!AT592/100)</f>
        <v/>
      </c>
      <c r="EZ602" s="431" t="str">
        <f>IF(_tag_month_day!AU592="","",_tag_month_day!AU592/100)</f>
        <v/>
      </c>
      <c r="FA602" s="431" t="str">
        <f>IF(_tag_month_day!AV592="","",_tag_month_day!AV592/100)</f>
        <v/>
      </c>
      <c r="FB602" s="431" t="str">
        <f>IF(_tag_month_day!AW592="","",_tag_month_day!AW592/100)</f>
        <v/>
      </c>
      <c r="FC602" s="431" t="str">
        <f>IF(_tag_month_day!AX592="","",_tag_month_day!AX592/100)</f>
        <v/>
      </c>
      <c r="FD602" s="449" t="str">
        <f>IF(_tag_month_day!AY592="","",_tag_month_day!AY592/100)</f>
        <v/>
      </c>
      <c r="FE602" s="449" t="str">
        <f>IF(_tag_month_day!AZ592="","",_tag_month_day!AZ592/100)</f>
        <v/>
      </c>
      <c r="FF602" s="449" t="str">
        <f>IF(_tag_month_day!BA592="","",_tag_month_day!BA592/100)</f>
        <v/>
      </c>
      <c r="FG602" s="449" t="str">
        <f>IF(_tag_month_day!BB592="","",_tag_month_day!BB592/100)</f>
        <v/>
      </c>
      <c r="FH602" s="467" t="str">
        <f>IF(_tag_month_day!BC592="","",_tag_month_day!BC592/100)</f>
        <v/>
      </c>
      <c r="FI602" s="449">
        <f>FI601</f>
        <v>0.40999999999999998</v>
      </c>
      <c r="FJ602" s="449">
        <f>FJ601</f>
        <v>0.11</v>
      </c>
      <c r="FK602" s="449">
        <f>FK601</f>
        <v>0.014999999999999999</v>
      </c>
      <c r="FL602" s="449">
        <f>FL601</f>
        <v>0</v>
      </c>
      <c r="FM602" s="467">
        <f>FM601</f>
        <v>0.0001</v>
      </c>
      <c r="FN602" s="449">
        <f>FN601</f>
        <v>0.32000000000000001</v>
      </c>
      <c r="FO602" s="449">
        <f>FO601</f>
        <v>0.20000000000000001</v>
      </c>
      <c r="FP602" s="449">
        <f>FP601</f>
        <v>0.01</v>
      </c>
      <c r="FQ602" s="449">
        <f>FQ601</f>
        <v>0</v>
      </c>
      <c r="FR602" s="467">
        <f>FR601</f>
        <v>0.0001</v>
      </c>
      <c r="FS602" s="449" t="str">
        <f>IF(_tag_month_day!BD592="","",_tag_month_day!BD592/100)</f>
        <v/>
      </c>
      <c r="FT602" s="449" t="str">
        <f>IF(_tag_month_day!BE592="","",_tag_month_day!BE592/100)</f>
        <v/>
      </c>
      <c r="FU602" s="449" t="str">
        <f>IF(_tag_month_day!BF592="","",_tag_month_day!BF592/100)</f>
        <v/>
      </c>
      <c r="FV602" s="449" t="str">
        <f>IF(_tag_month_day!BG592="","",_tag_month_day!BG592/100)</f>
        <v/>
      </c>
      <c r="FW602" s="467" t="str">
        <f>IF(_tag_month_day!BH592="","",_tag_month_day!BH592/100)</f>
        <v/>
      </c>
      <c r="FX602" s="449" t="str">
        <f>IF(_tag_month_day!BI592="","",_tag_month_day!BI592/100)</f>
        <v/>
      </c>
      <c r="FY602" s="449" t="str">
        <f>IF(_tag_month_day!BJ592="","",_tag_month_day!BJ592/100)</f>
        <v/>
      </c>
      <c r="FZ602" s="468" t="str">
        <f>IF(_tag_month_day!BK592="","",_tag_month_day!BK592/100)</f>
        <v/>
      </c>
      <c r="GA602" s="449" t="str">
        <f>IF(_tag_month_day!BL592="","",_tag_month_day!BL592/100)</f>
        <v/>
      </c>
      <c r="GB602" s="467" t="str">
        <f>IF(_tag_month_day!BM592="","",_tag_month_day!BM592/100)</f>
        <v/>
      </c>
      <c r="GC602" s="431" t="str">
        <f>IF(_tag_month_day!BN592="","",_tag_month_day!BN592/100)</f>
        <v/>
      </c>
      <c r="GD602" s="431" t="str">
        <f>IF(_tag_month_day!BO592="","",_tag_month_day!BO592/100)</f>
        <v/>
      </c>
      <c r="GE602" s="431" t="str">
        <f>IF(_tag_month_day!BP592="","",_tag_month_day!BP592/100)</f>
        <v/>
      </c>
      <c r="GF602" s="431" t="str">
        <f>IF(_tag_month_day!BQ592="","",_tag_month_day!BQ592/100)</f>
        <v/>
      </c>
      <c r="GG602" s="431" t="str">
        <f>IF(_tag_month_day!BR592="","",_tag_month_day!BR592/100)</f>
        <v/>
      </c>
      <c r="GH602" s="431" t="str">
        <f>IF(_tag_month_day!BS592="","",_tag_month_day!BS592/100)</f>
        <v/>
      </c>
      <c r="GI602" s="467" t="str">
        <f>IF(_tag_month_day!BT592="","",_tag_month_day!BT592/100)</f>
        <v/>
      </c>
      <c r="GJ602" s="469" t="str">
        <f>IF(_tag_month_day!BU592="","",_tag_month_day!BU592/100)</f>
        <v/>
      </c>
      <c r="GK602" s="470">
        <f>GK601</f>
        <v>0.070000000000000007</v>
      </c>
      <c r="GL602" s="470">
        <f>GL601</f>
        <v>0.029999999999999999</v>
      </c>
      <c r="GM602" s="471" t="str">
        <f>IF(_tag_month_day!BX592="","",_tag_month_day!BX592/100)</f>
        <v/>
      </c>
      <c r="GN602" s="470">
        <f>GN601</f>
        <v>0.070000000000000007</v>
      </c>
      <c r="GO602" s="470">
        <f>GO601</f>
        <v>0.029999999999999999</v>
      </c>
      <c r="GP602" s="470">
        <f>GP601</f>
        <v>0.089999999999999997</v>
      </c>
      <c r="GQ602" s="470">
        <f>GQ601</f>
        <v>0.029999999999999999</v>
      </c>
      <c r="GR602" s="471" t="str">
        <f>IF(_tag_month_day!CA592="","",_tag_month_day!CA592/100)</f>
        <v/>
      </c>
      <c r="GS602" s="472">
        <f>GS601</f>
        <v>0.95299999999999996</v>
      </c>
      <c r="GT602" s="472">
        <f>GT601</f>
        <v>0.55000000000000004</v>
      </c>
      <c r="GU602" s="472">
        <f>GU601</f>
        <v>0.55000000000000004</v>
      </c>
      <c r="GV602" s="472">
        <f>GV601</f>
        <v>0.55000000000000004</v>
      </c>
      <c r="GW602" s="472">
        <f>GW601</f>
        <v>0.5</v>
      </c>
      <c r="GX602" s="472">
        <f>GX601</f>
        <v>0.93500000000000005</v>
      </c>
      <c r="GY602" s="472">
        <f>GY601</f>
        <v>0.14999999999999999</v>
      </c>
      <c r="GZ602" s="472">
        <f>GZ601</f>
        <v>1</v>
      </c>
      <c r="HA602" s="474">
        <f>HA601</f>
        <v>0.047</v>
      </c>
      <c r="HB602" s="474">
        <f>HB601</f>
        <v>0.45000000000000001</v>
      </c>
      <c r="HC602" s="474">
        <f>HC601</f>
        <v>0.45000000000000001</v>
      </c>
      <c r="HD602" s="474">
        <f>HD601</f>
        <v>0.45000000000000001</v>
      </c>
      <c r="HE602" s="474">
        <f>HE601</f>
        <v>0.5</v>
      </c>
      <c r="HF602" s="474">
        <f>HF601</f>
        <v>0.065000000000000002</v>
      </c>
      <c r="HG602" s="474">
        <f>HG601</f>
        <v>0.84999999999999998</v>
      </c>
      <c r="HH602" s="474">
        <f>HH601</f>
        <v>0</v>
      </c>
      <c r="HI602" s="10">
        <f>IF(BZ602&lt;&gt;"",CK602-BV602,0)</f>
        <v>0</v>
      </c>
      <c r="HJ602" s="10" t="e">
        <f>IF(AJ602&gt;0,AH602-AJ602,0)</f>
        <v>#VALUE!</v>
      </c>
      <c r="HK602" s="466">
        <f>HK601</f>
        <v>0.84999999999999998</v>
      </c>
      <c r="HL602" s="424">
        <f>HL601</f>
        <v>550000</v>
      </c>
      <c r="HM602" s="424">
        <f>HM601</f>
        <v>480000</v>
      </c>
      <c r="HN602" s="465" t="e">
        <f>(DJ602*EZ602+DK602*FH602+DL602*FM602+DM602*FR602+DN602*FW602+DO602*GB602+DS602*GI602+DP602*GM602+DR602*GR602)*1000*2</f>
        <v>#VALUE!</v>
      </c>
      <c r="HO602" s="465" t="e">
        <f>HN602*HK602*$HO$2/HL602*1000000</f>
        <v>#VALUE!</v>
      </c>
      <c r="HP602" s="465" t="e">
        <f>HN602*HK602*$HP$2/HM602*1000000</f>
        <v>#VALUE!</v>
      </c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</row>
    <row customFormat="1" r="603" s="0">
      <c r="A603" s="420">
        <v>592</v>
      </c>
      <c r="B603" s="421">
        <f ca="1">IF(D603=D602,B602,IF(D603="夜班",B602+1,B602))</f>
        <v>43610</v>
      </c>
      <c r="C603" s="422">
        <f>C602</f>
        <v>0.041666666666666699</v>
      </c>
      <c r="D603" s="10" t="str">
        <f ca="1">IF(HOUR(G603)&lt;8,"夜班",IF(HOUR(G603)&lt;16,"白班",IF(HOUR(G603)&lt;24,"中班",0)))</f>
        <v>白班</v>
      </c>
      <c r="E603" s="10" t="e">
        <f ca="1">IF(F603=1,"甲",IF(F603=2,"乙",IF(F603=3,"丙",IF(F603=4,"丁",""))))</f>
        <v>#REF!</v>
      </c>
      <c r="F603" s="10" t="e">
        <f ca="1">SUMPRODUCT((成本日报!$A$3:$A$95=计划!B603)*(成本日报!$B$3:$B$95=计划!$D603),成本日报!$C$3:$C$95)</f>
        <v>#REF!</v>
      </c>
      <c r="G603" s="423">
        <f ca="1">G602+C602</f>
        <v>43610.624999998567</v>
      </c>
      <c r="H603" s="423">
        <f ca="1">$G603+$C603/60*10+$C603*0</f>
        <v>43610.631944443012</v>
      </c>
      <c r="I603" s="423">
        <f ca="1">$G603+$C603/60*18+$C603*0</f>
        <v>43610.637499998564</v>
      </c>
      <c r="J603" s="423">
        <f ca="1">$G603+$C603/60*0+$C603*1</f>
        <v>43610.666666665231</v>
      </c>
      <c r="K603" s="423">
        <f ca="1">$G603+$C603/60*30+$C603*2</f>
        <v>43610.729166665238</v>
      </c>
      <c r="L603" s="423">
        <f ca="1">$G603+$C603/60*0+$C603*3</f>
        <v>43610.749999998567</v>
      </c>
      <c r="M603" s="424" t="str">
        <f>IF(_tag_month_day!A593="","",_tag_month_day!A593)</f>
        <v/>
      </c>
      <c r="N603" s="424" t="str">
        <f>IF(_tag_month_day!B593="","",_tag_month_day!B593)</f>
        <v/>
      </c>
      <c r="O603" s="425" t="e">
        <f>IF(M603+N603=0,"",M603+N603)</f>
        <v>#VALUE!</v>
      </c>
      <c r="P603" s="424" t="str">
        <f>IF(_tag_month_day!C593="","",_tag_month_day!C593)</f>
        <v/>
      </c>
      <c r="Q603" s="424" t="str">
        <f>IF(_tag_month_day!D593="","",_tag_month_day!D593)</f>
        <v/>
      </c>
      <c r="R603" s="426" t="str">
        <f>IF(_tag_month_day!CB593="","",_tag_month_day!CB593/100)</f>
        <v/>
      </c>
      <c r="S603" s="427" t="str">
        <f>IF(_tag_month_day!E593="","",_tag_month_day!E593)</f>
        <v/>
      </c>
      <c r="T603" s="427" t="str">
        <f>IF(_tag_month_day!F593="","",_tag_month_day!F593)</f>
        <v/>
      </c>
      <c r="U603" s="428" t="e">
        <f>S603+T603</f>
        <v>#VALUE!</v>
      </c>
      <c r="V603" s="429" t="e">
        <f>U603/AJ603</f>
        <v>#VALUE!</v>
      </c>
      <c r="W603" s="430" t="str">
        <f>IF(_jhy_month_day!A593="","",_jhy_month_day!A593)</f>
        <v/>
      </c>
      <c r="X603" s="431" t="str">
        <f>IF(_jhy_month_day!B593="","",_jhy_month_day!B593/100)</f>
        <v/>
      </c>
      <c r="Y603" s="431" t="str">
        <f>IF(_jhy_month_day!C593="","",_jhy_month_day!C593/100)</f>
        <v/>
      </c>
      <c r="Z603" s="432">
        <f>Z599+1</f>
        <v>148</v>
      </c>
      <c r="AA603" s="433" t="str">
        <f>IF(_tag_month_day!G593="","",_tag_month_day!G593/100)</f>
        <v/>
      </c>
      <c r="AB603" s="433" t="str">
        <f>IF(_tag_month_day!H593="","",_tag_month_day!H593/100)</f>
        <v/>
      </c>
      <c r="AC603" s="434">
        <f>IF(X603="",AC602,BK603*($AV602*X603+$AW602*FD602+$AX602*FI602+$AY602*FN602+$AZ602*FS602+$BA602*FX602+$BG602*GE602)/(AV602*Y603+AX602*FK602+AW602*FF602+AY602*FP602+AZ602*FU602+BA602*FZ602+BG602*GG602+BB602*GK602+BC602*GN602+BD602*GP602))</f>
        <v>1.59963432013121</v>
      </c>
      <c r="AD603" s="435" t="str">
        <f>IF(AC603=AC602,"",AC603-AC602)</f>
        <v/>
      </c>
      <c r="AE603" s="436" t="str">
        <f>IF(1-AF603=0,"",(1-AF603))</f>
        <v/>
      </c>
      <c r="AF603" s="437">
        <v>1</v>
      </c>
      <c r="AG603" s="10" t="str">
        <f>AG602</f>
        <v>9A3</v>
      </c>
      <c r="AH603" s="438" t="str">
        <f>AH602</f>
        <v/>
      </c>
      <c r="AI603" s="424"/>
      <c r="AJ603" s="10" t="str">
        <f>IF(_tag_month_day!I593="","",_tag_month_day!I593)</f>
        <v/>
      </c>
      <c r="AK603" s="440"/>
      <c r="AL603" s="440"/>
      <c r="AM603" s="440"/>
      <c r="AN603" s="441">
        <f>AN602</f>
        <v>2</v>
      </c>
      <c r="AO603" s="441">
        <f>AO602</f>
        <v>8</v>
      </c>
      <c r="AP603" s="442" t="e">
        <f>(IF(AN603=0,AS602,AS602*(1+AO603/AN603)/(AR603+AO603/AN603)))+AT603</f>
        <v>#VALUE!</v>
      </c>
      <c r="AQ603" s="443" t="str">
        <f>IF(_tag_month_day!J593="","",_tag_month_day!J593/100)</f>
        <v/>
      </c>
      <c r="AR603" s="444">
        <f>AR602</f>
        <v>1.3</v>
      </c>
      <c r="AS603" s="445" t="e">
        <f>AQ603*(AN603*AR603+AO603)/(AN603+AO603)</f>
        <v>#VALUE!</v>
      </c>
      <c r="AT603" s="445" t="e">
        <f>(SUM(BE603:BF603)-SUM(BE602:BF602))*0.05</f>
        <v>#VALUE!</v>
      </c>
      <c r="AU603" s="446" t="str">
        <f>IF(_tag_month_day!CC593="","",IF(_tag_month_day!CC593&gt;0,_tag_month_day!CD593,_tag_month_day!CE593))</f>
        <v/>
      </c>
      <c r="AV603" s="447" t="str">
        <f>IF(_tag_month_day!L593="","",_tag_month_day!L593/100)</f>
        <v/>
      </c>
      <c r="AW603" s="431">
        <f>AW602</f>
        <v>0</v>
      </c>
      <c r="AX603" s="431">
        <f>AX602</f>
        <v>0</v>
      </c>
      <c r="AY603" s="431" t="str">
        <f>IF(_tag_month_day!M593="","",_tag_month_day!M593/100)</f>
        <v/>
      </c>
      <c r="AZ603" s="431" t="str">
        <f>IF(_tag_month_day!N593="","",_tag_month_day!N593/100)</f>
        <v/>
      </c>
      <c r="BA603" s="431" t="str">
        <f>IF(_tag_month_day!O593="","",_tag_month_day!O593/100)</f>
        <v/>
      </c>
      <c r="BB603" s="448" t="str">
        <f>IF(_tag_month_day!P593="","",_tag_month_day!P593/100)</f>
        <v/>
      </c>
      <c r="BC603" s="448">
        <f>BC602</f>
        <v>0</v>
      </c>
      <c r="BD603" s="448" t="str">
        <f>IF(_tag_month_day!Q593="","",_tag_month_day!Q593/100)</f>
        <v/>
      </c>
      <c r="BE603" s="449" t="str">
        <f>IF(_tag_month_day!R593="","",_tag_month_day!R593/100)</f>
        <v/>
      </c>
      <c r="BF603" s="388" t="e">
        <f>(AU603*(100+BE603*100))/(AJ603-AU603)/100</f>
        <v>#VALUE!</v>
      </c>
      <c r="BG603" s="450" t="e">
        <f>BE603+BF603</f>
        <v>#VALUE!</v>
      </c>
      <c r="BH603" s="451" t="e">
        <f>SUM(AV603:BF603)</f>
        <v>#VALUE!</v>
      </c>
      <c r="BI603" s="452" t="e">
        <f>IF(CX603=0,BI602,(DK603*查询!$R$5+DL603*查询!$Q$5+DM603*查询!$N$5+DN603*查询!$O$5+DO603*查询!$P$5)*AF603/CX603)</f>
        <v>#VALUE!</v>
      </c>
      <c r="BJ603" s="452" t="e">
        <f>IF(CX603=0,BJ602,(DP603*查询!$S$5+DQ603*查询!$T$5+DR603*查询!$U$5)*AF603/CX603)</f>
        <v>#VALUE!</v>
      </c>
      <c r="BK603" s="452">
        <f>BK602</f>
        <v>1</v>
      </c>
      <c r="BL603" s="453" t="e">
        <f>SUMPRODUCT((AV603:BA603)*(GS603:GX603))/((GS603:GX603)+SUM(BB603:BD603)*GY603+BG603*GZ603)</f>
        <v>#VALUE!</v>
      </c>
      <c r="BM603" s="453" t="e">
        <f>BK603*($AV603*FB603+$AW603*FD603+$AX603*FI603+$AY603*FN603+$AZ603*FS603+$BA603*FX603+$BG603*GE603)/(AV603*EY603+AX603*FK603+AW603*FF603+AY603*FP603+AZ603*FU603+BA603*FZ603+BG603*GG603+BB603*GK603+BC603*GN603+BD603*GP603)</f>
        <v>#VALUE!</v>
      </c>
      <c r="BN603" s="453" t="e">
        <f>($AV603*FC603+$AX603*FJ603+$AW603*FE603+$AY603*FO603+$AZ603*FT603+$BA603*FY603+$BG603*GF603)/($AV603*FA603+BG603*GH603+BB603*GL603+BC603*GO603+BD603*GQ603+BA603*GA603)</f>
        <v>#VALUE!</v>
      </c>
      <c r="BO603" s="454" t="e">
        <f>SUMPRODUCT(AV603:BA603*GS603:GX603)/(GS603:GX603+(BB603+BC603+BD603)*GY603+BG603)</f>
        <v>#VALUE!</v>
      </c>
      <c r="BP603" s="454" t="e">
        <f>SUMPRODUCT(AV603:BA603*GS603:GX603)/(GS603:GX603+(BB603+BC603+BD603)*GY603+BG603)</f>
        <v>#VALUE!</v>
      </c>
      <c r="BQ603" s="454" t="e">
        <f>SUMPRODUCT(AV603:BA603*GS603:GX603)/(GS603:GX603+(BB603+BC603+BD603)*GY603+BG603)</f>
        <v>#VALUE!</v>
      </c>
      <c r="BR603" s="453" t="str">
        <f>IF(_tag_month_day!T593="","",_tag_month_day!T593)</f>
        <v/>
      </c>
      <c r="BS603" s="453" t="str">
        <f>IF(_tag_month_day!U593="","",_tag_month_day!U593)</f>
        <v/>
      </c>
      <c r="BT603" s="455" t="str">
        <f>IF(CK603="","",IF((CK603&gt;=BV603-0.12)*(CK603&lt;=BV603+0.12),"合格","不合格"))</f>
        <v/>
      </c>
      <c r="BU603" s="456" t="str">
        <f>IF(_tag_month_day!V593="","",_tag_month_day!V593)</f>
        <v/>
      </c>
      <c r="BV603" s="457" t="str">
        <f>IF(_tag_month_day!W593="","",_tag_month_day!W593)</f>
        <v/>
      </c>
      <c r="BW603" s="458" t="str">
        <f>IF(_tag_month_day!X593="","",_tag_month_day!X593)</f>
        <v/>
      </c>
      <c r="BX603" s="458" t="str">
        <f>IF(_tag_month_day!Y593="","",_tag_month_day!Y593)</f>
        <v/>
      </c>
      <c r="BY603" s="459">
        <f ca="1">L603</f>
        <v>43610.749999998567</v>
      </c>
      <c r="BZ603" s="460"/>
      <c r="CA603" s="4"/>
      <c r="CB603" s="424" t="str">
        <f>IF(_tag_month_day!Z593="","",_tag_month_day!Z593)</f>
        <v/>
      </c>
      <c r="CC603" s="424" t="str">
        <f>IF(_tag_month_day!AA593="","",_tag_month_day!AA593)</f>
        <v/>
      </c>
      <c r="CD603" s="424" t="str">
        <f>IF(_tag_month_day!AB593="","",_tag_month_day!AB593)</f>
        <v/>
      </c>
      <c r="CE603" s="424" t="str">
        <f>IF(_tag_month_day!AC593="","",_tag_month_day!AC593)</f>
        <v/>
      </c>
      <c r="CF603" s="424" t="str">
        <f>IF(_tag_month_day!AD593="","",_tag_month_day!AD593)</f>
        <v/>
      </c>
      <c r="CG603" s="424" t="str">
        <f>IF(_tag_month_day!AE593="","",_tag_month_day!AE593)</f>
        <v/>
      </c>
      <c r="CH603" s="424" t="str">
        <f>IF(_tag_month_day!AF593="","",_tag_month_day!AF593)</f>
        <v/>
      </c>
      <c r="CI603" s="424" t="str">
        <f>IF(_tag_month_day!AG593="","",_tag_month_day!AG593)</f>
        <v/>
      </c>
      <c r="CJ603" s="424" t="str">
        <f>IF(_tag_month_day!AH593="","",_tag_month_day!AH593)</f>
        <v/>
      </c>
      <c r="CK603" s="424" t="str">
        <f>IF(_tag_month_day!AI593="","",_tag_month_day!AI593)</f>
        <v/>
      </c>
      <c r="CL603" s="4" t="str">
        <f>IF(_tag_month_day!AJ593="","",_tag_month_day!AJ593)</f>
        <v/>
      </c>
      <c r="CM603" s="4" t="str">
        <f>IF(_tag_month_day!AK593="","",_tag_month_day!AK593)</f>
        <v/>
      </c>
      <c r="CN603" s="4" t="str">
        <f>IF(_tag_month_day!AL593="","",_tag_month_day!AL593)</f>
        <v/>
      </c>
      <c r="CO603" s="4" t="str">
        <f>IF(_tag_month_day!AM593="","",_tag_month_day!AM593)</f>
        <v/>
      </c>
      <c r="CP603" s="4" t="str">
        <f>IF(_tag_month_day!AN593="","",_tag_month_day!AN593)</f>
        <v/>
      </c>
      <c r="CQ603" s="4" t="str">
        <f>IF(_tag_month_day!AO593="","",_tag_month_day!AO593)</f>
        <v/>
      </c>
      <c r="CR603" s="462" t="str">
        <f>IF(_tag_month_day!AP593="","",_tag_month_day!AP593)</f>
        <v/>
      </c>
      <c r="CS603" s="463" t="str">
        <f>IF(_tag_month_day!AQ593="","",_tag_month_day!AQ593)</f>
        <v/>
      </c>
      <c r="CT603" s="4" t="str">
        <f>IF(_tag_month_day!AR593="","",_tag_month_day!AR593)</f>
        <v/>
      </c>
      <c r="CU603" s="464" t="e">
        <f>DU603/AJ603</f>
        <v>#VALUE!</v>
      </c>
      <c r="CV603" s="451" t="e">
        <f>BG603/BH603</f>
        <v>#VALUE!</v>
      </c>
      <c r="CW603" s="465" t="e">
        <f>AJ603*(1-CV603)*CU603*AF603</f>
        <v>#VALUE!</v>
      </c>
      <c r="CX603" s="465" t="e">
        <f>CW603*94%</f>
        <v>#VALUE!</v>
      </c>
      <c r="CY603" s="466" t="e">
        <f>IF(CX603=0,0,DS603/(DS603+CX603))</f>
        <v>#VALUE!</v>
      </c>
      <c r="CZ603" s="465" t="e">
        <f>$AJ603*EF603</f>
        <v>#VALUE!</v>
      </c>
      <c r="DA603" s="465" t="e">
        <f>$AJ603*EG603</f>
        <v>#VALUE!</v>
      </c>
      <c r="DB603" s="465" t="e">
        <f>$AJ603*EH603</f>
        <v>#VALUE!</v>
      </c>
      <c r="DC603" s="465" t="e">
        <f>$AJ603*EI603</f>
        <v>#VALUE!</v>
      </c>
      <c r="DD603" s="465" t="e">
        <f>$AJ603*EJ603</f>
        <v>#VALUE!</v>
      </c>
      <c r="DE603" s="465" t="e">
        <f>$AJ603*EK603</f>
        <v>#VALUE!</v>
      </c>
      <c r="DF603" s="465" t="e">
        <f>$AJ603*EL603</f>
        <v>#VALUE!</v>
      </c>
      <c r="DG603" s="465" t="e">
        <f>$AJ603*EM603</f>
        <v>#VALUE!</v>
      </c>
      <c r="DH603" s="465" t="e">
        <f>$AJ603*EN603</f>
        <v>#VALUE!</v>
      </c>
      <c r="DI603" s="465" t="e">
        <f>$AJ603*EO603</f>
        <v>#VALUE!</v>
      </c>
      <c r="DJ603" s="465" t="e">
        <f>CZ603*(1-EP603)</f>
        <v>#VALUE!</v>
      </c>
      <c r="DK603" s="465" t="e">
        <f>DA603*(1-ER603)</f>
        <v>#VALUE!</v>
      </c>
      <c r="DL603" s="465" t="e">
        <f>DB603*(1-EQ603)</f>
        <v>#VALUE!</v>
      </c>
      <c r="DM603" s="465" t="e">
        <f>DC603*(1-ES603)</f>
        <v>#VALUE!</v>
      </c>
      <c r="DN603" s="465" t="e">
        <f>DD603*(1-ET603)</f>
        <v>#VALUE!</v>
      </c>
      <c r="DO603" s="465" t="e">
        <f>DE603</f>
        <v>#VALUE!</v>
      </c>
      <c r="DP603" s="465" t="e">
        <f>DF603*(1-EU603)</f>
        <v>#VALUE!</v>
      </c>
      <c r="DQ603" s="465" t="e">
        <f>DG603*(1-EV603)</f>
        <v>#VALUE!</v>
      </c>
      <c r="DR603" s="465" t="e">
        <f>DH603*(1-EW603)</f>
        <v>#VALUE!</v>
      </c>
      <c r="DS603" s="465" t="e">
        <f>DI603</f>
        <v>#VALUE!</v>
      </c>
      <c r="DT603" s="465" t="e">
        <f>SUM(DJ603:DS603)</f>
        <v>#VALUE!</v>
      </c>
      <c r="DU603" s="465" t="e">
        <f>(GS603:GX603)+(DP603+DQ603+DR603)*GY603+DS603</f>
        <v>#VALUE!</v>
      </c>
      <c r="DV603" s="451" t="e">
        <f>AV603/$BH603/(1-EP603)</f>
        <v>#VALUE!</v>
      </c>
      <c r="DW603" s="451" t="e">
        <f>AW603/$BH603/(1-ER603)</f>
        <v>#VALUE!</v>
      </c>
      <c r="DX603" s="451" t="e">
        <f>AX603/$BH603/(1-EQ603)</f>
        <v>#VALUE!</v>
      </c>
      <c r="DY603" s="451" t="e">
        <f>AY603/$BH603/(1-ES603)</f>
        <v>#VALUE!</v>
      </c>
      <c r="DZ603" s="451" t="e">
        <f>AZ603/$BH603/(1-ET603)</f>
        <v>#VALUE!</v>
      </c>
      <c r="EA603" s="451" t="e">
        <f>BA603/$BH603/(1-AX603)</f>
        <v>#VALUE!</v>
      </c>
      <c r="EB603" s="451" t="e">
        <f>BB603/$BH603/(1-EU603)</f>
        <v>#VALUE!</v>
      </c>
      <c r="EC603" s="451" t="e">
        <f>BC603/$BH603/(1-EV603)</f>
        <v>#VALUE!</v>
      </c>
      <c r="ED603" s="451" t="e">
        <f>BD603/$BH603/(1-EW603)</f>
        <v>#VALUE!</v>
      </c>
      <c r="EE603" s="451" t="e">
        <f>BG603/BH603</f>
        <v>#VALUE!</v>
      </c>
      <c r="EF603" s="451" t="e">
        <f>DV603/SUM($DV603:$EE603)</f>
        <v>#VALUE!</v>
      </c>
      <c r="EG603" s="451" t="e">
        <f>DW603/SUM($DV603:$EE603)</f>
        <v>#VALUE!</v>
      </c>
      <c r="EH603" s="451" t="e">
        <f>DX603/SUM($DV603:$EE603)</f>
        <v>#VALUE!</v>
      </c>
      <c r="EI603" s="451" t="e">
        <f>DY603/SUM($DV603:$EE603)</f>
        <v>#VALUE!</v>
      </c>
      <c r="EJ603" s="451" t="e">
        <f>DZ603/SUM($DV603:$EE603)</f>
        <v>#VALUE!</v>
      </c>
      <c r="EK603" s="451" t="e">
        <f>EA603/SUM($DV603:$EE603)</f>
        <v>#VALUE!</v>
      </c>
      <c r="EL603" s="451" t="e">
        <f>EB603/SUM($DV603:$EE603)</f>
        <v>#VALUE!</v>
      </c>
      <c r="EM603" s="451" t="e">
        <f>EC603/SUM($DV603:$EE603)</f>
        <v>#VALUE!</v>
      </c>
      <c r="EN603" s="451" t="e">
        <f>ED603/SUM($DV603:$EE603)</f>
        <v>#VALUE!</v>
      </c>
      <c r="EO603" s="451" t="e">
        <f>EE603/SUM($DV603:$EE603)</f>
        <v>#VALUE!</v>
      </c>
      <c r="EP603" s="450">
        <f>EP602</f>
        <v>0.080000000000000002</v>
      </c>
      <c r="EQ603" s="450">
        <f>EQ602</f>
        <v>0.014999999999999999</v>
      </c>
      <c r="ER603" s="450">
        <f>ER602</f>
        <v>0.014999999999999999</v>
      </c>
      <c r="ES603" s="450">
        <f>ES602</f>
        <v>0.014999999999999999</v>
      </c>
      <c r="ET603" s="450">
        <f>ET602</f>
        <v>0.014999999999999999</v>
      </c>
      <c r="EU603" s="450">
        <f>EU602</f>
        <v>0.089999999999999997</v>
      </c>
      <c r="EV603" s="450">
        <f>EV602</f>
        <v>0.089999999999999997</v>
      </c>
      <c r="EW603" s="450">
        <f>EW602</f>
        <v>0.089999999999999997</v>
      </c>
      <c r="EX603" s="431" t="str">
        <f>IF(_tag_month_day!AS593="","",_tag_month_day!AS593/100)</f>
        <v/>
      </c>
      <c r="EY603" s="431" t="str">
        <f>IF(_tag_month_day!AT593="","",_tag_month_day!AT593/100)</f>
        <v/>
      </c>
      <c r="EZ603" s="431" t="str">
        <f>IF(_tag_month_day!AU593="","",_tag_month_day!AU593/100)</f>
        <v/>
      </c>
      <c r="FA603" s="431" t="str">
        <f>IF(_tag_month_day!AV593="","",_tag_month_day!AV593/100)</f>
        <v/>
      </c>
      <c r="FB603" s="431" t="str">
        <f>IF(_tag_month_day!AW593="","",_tag_month_day!AW593/100)</f>
        <v/>
      </c>
      <c r="FC603" s="431" t="str">
        <f>IF(_tag_month_day!AX593="","",_tag_month_day!AX593/100)</f>
        <v/>
      </c>
      <c r="FD603" s="449" t="str">
        <f>IF(_tag_month_day!AY593="","",_tag_month_day!AY593/100)</f>
        <v/>
      </c>
      <c r="FE603" s="449" t="str">
        <f>IF(_tag_month_day!AZ593="","",_tag_month_day!AZ593/100)</f>
        <v/>
      </c>
      <c r="FF603" s="449" t="str">
        <f>IF(_tag_month_day!BA593="","",_tag_month_day!BA593/100)</f>
        <v/>
      </c>
      <c r="FG603" s="449" t="str">
        <f>IF(_tag_month_day!BB593="","",_tag_month_day!BB593/100)</f>
        <v/>
      </c>
      <c r="FH603" s="467" t="str">
        <f>IF(_tag_month_day!BC593="","",_tag_month_day!BC593/100)</f>
        <v/>
      </c>
      <c r="FI603" s="449">
        <f>FI602</f>
        <v>0.40999999999999998</v>
      </c>
      <c r="FJ603" s="449">
        <f>FJ602</f>
        <v>0.11</v>
      </c>
      <c r="FK603" s="449">
        <f>FK602</f>
        <v>0.014999999999999999</v>
      </c>
      <c r="FL603" s="449">
        <f>FL602</f>
        <v>0</v>
      </c>
      <c r="FM603" s="467">
        <f>FM602</f>
        <v>0.0001</v>
      </c>
      <c r="FN603" s="449">
        <f>FN602</f>
        <v>0.32000000000000001</v>
      </c>
      <c r="FO603" s="449">
        <f>FO602</f>
        <v>0.20000000000000001</v>
      </c>
      <c r="FP603" s="449">
        <f>FP602</f>
        <v>0.01</v>
      </c>
      <c r="FQ603" s="449">
        <f>FQ602</f>
        <v>0</v>
      </c>
      <c r="FR603" s="467">
        <f>FR602</f>
        <v>0.0001</v>
      </c>
      <c r="FS603" s="449" t="str">
        <f>IF(_tag_month_day!BD593="","",_tag_month_day!BD593/100)</f>
        <v/>
      </c>
      <c r="FT603" s="449" t="str">
        <f>IF(_tag_month_day!BE593="","",_tag_month_day!BE593/100)</f>
        <v/>
      </c>
      <c r="FU603" s="449" t="str">
        <f>IF(_tag_month_day!BF593="","",_tag_month_day!BF593/100)</f>
        <v/>
      </c>
      <c r="FV603" s="449" t="str">
        <f>IF(_tag_month_day!BG593="","",_tag_month_day!BG593/100)</f>
        <v/>
      </c>
      <c r="FW603" s="467" t="str">
        <f>IF(_tag_month_day!BH593="","",_tag_month_day!BH593/100)</f>
        <v/>
      </c>
      <c r="FX603" s="449" t="str">
        <f>IF(_tag_month_day!BI593="","",_tag_month_day!BI593/100)</f>
        <v/>
      </c>
      <c r="FY603" s="449" t="str">
        <f>IF(_tag_month_day!BJ593="","",_tag_month_day!BJ593/100)</f>
        <v/>
      </c>
      <c r="FZ603" s="468" t="str">
        <f>IF(_tag_month_day!BK593="","",_tag_month_day!BK593/100)</f>
        <v/>
      </c>
      <c r="GA603" s="449" t="str">
        <f>IF(_tag_month_day!BL593="","",_tag_month_day!BL593/100)</f>
        <v/>
      </c>
      <c r="GB603" s="467" t="str">
        <f>IF(_tag_month_day!BM593="","",_tag_month_day!BM593/100)</f>
        <v/>
      </c>
      <c r="GC603" s="431" t="str">
        <f>IF(_tag_month_day!BN593="","",_tag_month_day!BN593/100)</f>
        <v/>
      </c>
      <c r="GD603" s="431" t="str">
        <f>IF(_tag_month_day!BO593="","",_tag_month_day!BO593/100)</f>
        <v/>
      </c>
      <c r="GE603" s="431" t="str">
        <f>IF(_tag_month_day!BP593="","",_tag_month_day!BP593/100)</f>
        <v/>
      </c>
      <c r="GF603" s="431" t="str">
        <f>IF(_tag_month_day!BQ593="","",_tag_month_day!BQ593/100)</f>
        <v/>
      </c>
      <c r="GG603" s="431" t="str">
        <f>IF(_tag_month_day!BR593="","",_tag_month_day!BR593/100)</f>
        <v/>
      </c>
      <c r="GH603" s="431" t="str">
        <f>IF(_tag_month_day!BS593="","",_tag_month_day!BS593/100)</f>
        <v/>
      </c>
      <c r="GI603" s="467" t="str">
        <f>IF(_tag_month_day!BT593="","",_tag_month_day!BT593/100)</f>
        <v/>
      </c>
      <c r="GJ603" s="469" t="str">
        <f>IF(_tag_month_day!BU593="","",_tag_month_day!BU593/100)</f>
        <v/>
      </c>
      <c r="GK603" s="470">
        <f>GK602</f>
        <v>0.070000000000000007</v>
      </c>
      <c r="GL603" s="470">
        <f>GL602</f>
        <v>0.029999999999999999</v>
      </c>
      <c r="GM603" s="471" t="str">
        <f>IF(_tag_month_day!BX593="","",_tag_month_day!BX593/100)</f>
        <v/>
      </c>
      <c r="GN603" s="470">
        <f>GN602</f>
        <v>0.070000000000000007</v>
      </c>
      <c r="GO603" s="470">
        <f>GO602</f>
        <v>0.029999999999999999</v>
      </c>
      <c r="GP603" s="470">
        <f>GP602</f>
        <v>0.089999999999999997</v>
      </c>
      <c r="GQ603" s="470">
        <f>GQ602</f>
        <v>0.029999999999999999</v>
      </c>
      <c r="GR603" s="471" t="str">
        <f>IF(_tag_month_day!CA593="","",_tag_month_day!CA593/100)</f>
        <v/>
      </c>
      <c r="GS603" s="472">
        <f>GS602</f>
        <v>0.95299999999999996</v>
      </c>
      <c r="GT603" s="472">
        <f>GT602</f>
        <v>0.55000000000000004</v>
      </c>
      <c r="GU603" s="472">
        <f>GU602</f>
        <v>0.55000000000000004</v>
      </c>
      <c r="GV603" s="472">
        <f>GV602</f>
        <v>0.55000000000000004</v>
      </c>
      <c r="GW603" s="472">
        <f>GW602</f>
        <v>0.5</v>
      </c>
      <c r="GX603" s="472">
        <f>GX602</f>
        <v>0.93500000000000005</v>
      </c>
      <c r="GY603" s="472">
        <f>GY602</f>
        <v>0.14999999999999999</v>
      </c>
      <c r="GZ603" s="472">
        <f>GZ602</f>
        <v>1</v>
      </c>
      <c r="HA603" s="474">
        <f>HA602</f>
        <v>0.047</v>
      </c>
      <c r="HB603" s="474">
        <f>HB602</f>
        <v>0.45000000000000001</v>
      </c>
      <c r="HC603" s="474">
        <f>HC602</f>
        <v>0.45000000000000001</v>
      </c>
      <c r="HD603" s="474">
        <f>HD602</f>
        <v>0.45000000000000001</v>
      </c>
      <c r="HE603" s="474">
        <f>HE602</f>
        <v>0.5</v>
      </c>
      <c r="HF603" s="474">
        <f>HF602</f>
        <v>0.065000000000000002</v>
      </c>
      <c r="HG603" s="474">
        <f>HG602</f>
        <v>0.84999999999999998</v>
      </c>
      <c r="HH603" s="474">
        <f>HH602</f>
        <v>0</v>
      </c>
      <c r="HI603" s="10">
        <f>IF(BZ603&lt;&gt;"",CK603-BV603,0)</f>
        <v>0</v>
      </c>
      <c r="HJ603" s="10" t="e">
        <f>IF(AJ603&gt;0,AH603-AJ603,0)</f>
        <v>#VALUE!</v>
      </c>
      <c r="HK603" s="466">
        <f>HK602</f>
        <v>0.84999999999999998</v>
      </c>
      <c r="HL603" s="424">
        <f>HL602</f>
        <v>550000</v>
      </c>
      <c r="HM603" s="424">
        <f>HM602</f>
        <v>480000</v>
      </c>
      <c r="HN603" s="465" t="e">
        <f>(DJ603*EZ603+DK603*FH603+DL603*FM603+DM603*FR603+DN603*FW603+DO603*GB603+DS603*GI603+DP603*GM603+DR603*GR603)*1000*2</f>
        <v>#VALUE!</v>
      </c>
      <c r="HO603" s="465" t="e">
        <f>HN603*HK603*$HO$2/HL603*1000000</f>
        <v>#VALUE!</v>
      </c>
      <c r="HP603" s="465" t="e">
        <f>HN603*HK603*$HP$2/HM603*1000000</f>
        <v>#VALUE!</v>
      </c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</row>
    <row customFormat="1" r="604" s="0">
      <c r="A604" s="420">
        <v>593</v>
      </c>
      <c r="B604" s="421">
        <f ca="1">IF(D604=D603,B603,IF(D604="夜班",B603+1,B603))</f>
        <v>43610</v>
      </c>
      <c r="C604" s="422">
        <f>C603</f>
        <v>0.041666666666666699</v>
      </c>
      <c r="D604" s="10" t="str">
        <f ca="1">IF(HOUR(G604)&lt;8,"夜班",IF(HOUR(G604)&lt;16,"白班",IF(HOUR(G604)&lt;24,"中班",0)))</f>
        <v>白班</v>
      </c>
      <c r="E604" s="10" t="e">
        <f ca="1">IF(F604=1,"甲",IF(F604=2,"乙",IF(F604=3,"丙",IF(F604=4,"丁",""))))</f>
        <v>#REF!</v>
      </c>
      <c r="F604" s="10" t="e">
        <f ca="1">SUMPRODUCT((成本日报!$A$3:$A$95=计划!B604)*(成本日报!$B$3:$B$95=计划!$D604),成本日报!$C$3:$C$95)</f>
        <v>#REF!</v>
      </c>
      <c r="G604" s="423">
        <f ca="1">G603+C603</f>
        <v>43610.666666665231</v>
      </c>
      <c r="H604" s="423">
        <f ca="1">$G604+$C604/60*10+$C604*0</f>
        <v>43610.673611109676</v>
      </c>
      <c r="I604" s="423">
        <f ca="1">$G604+$C604/60*18+$C604*0</f>
        <v>43610.679166665228</v>
      </c>
      <c r="J604" s="423">
        <f ca="1">$G604+$C604/60*0+$C604*1</f>
        <v>43610.708333331895</v>
      </c>
      <c r="K604" s="423">
        <f ca="1">$G604+$C604/60*30+$C604*2</f>
        <v>43610.770833331902</v>
      </c>
      <c r="L604" s="423">
        <f ca="1">$G604+$C604/60*0+$C604*3</f>
        <v>43610.791666665231</v>
      </c>
      <c r="M604" s="424" t="str">
        <f>IF(_tag_month_day!A594="","",_tag_month_day!A594)</f>
        <v/>
      </c>
      <c r="N604" s="424" t="str">
        <f>IF(_tag_month_day!B594="","",_tag_month_day!B594)</f>
        <v/>
      </c>
      <c r="O604" s="425" t="e">
        <f>IF(M604+N604=0,"",M604+N604)</f>
        <v>#VALUE!</v>
      </c>
      <c r="P604" s="424" t="str">
        <f>IF(_tag_month_day!C594="","",_tag_month_day!C594)</f>
        <v/>
      </c>
      <c r="Q604" s="424" t="str">
        <f>IF(_tag_month_day!D594="","",_tag_month_day!D594)</f>
        <v/>
      </c>
      <c r="R604" s="426" t="str">
        <f>IF(_tag_month_day!CB594="","",_tag_month_day!CB594/100)</f>
        <v/>
      </c>
      <c r="S604" s="427" t="str">
        <f>IF(_tag_month_day!E594="","",_tag_month_day!E594)</f>
        <v/>
      </c>
      <c r="T604" s="427" t="str">
        <f>IF(_tag_month_day!F594="","",_tag_month_day!F594)</f>
        <v/>
      </c>
      <c r="U604" s="428" t="e">
        <f>S604+T604</f>
        <v>#VALUE!</v>
      </c>
      <c r="V604" s="429" t="e">
        <f>U604/AJ604</f>
        <v>#VALUE!</v>
      </c>
      <c r="W604" s="430" t="str">
        <f>IF(_jhy_month_day!A594="","",_jhy_month_day!A594)</f>
        <v/>
      </c>
      <c r="X604" s="431" t="str">
        <f>IF(_jhy_month_day!B594="","",_jhy_month_day!B594/100)</f>
        <v/>
      </c>
      <c r="Y604" s="431" t="str">
        <f>IF(_jhy_month_day!C594="","",_jhy_month_day!C594/100)</f>
        <v/>
      </c>
      <c r="Z604" s="432">
        <f>Z600+1</f>
        <v>149</v>
      </c>
      <c r="AA604" s="433" t="str">
        <f>IF(_tag_month_day!G594="","",_tag_month_day!G594/100)</f>
        <v/>
      </c>
      <c r="AB604" s="433" t="str">
        <f>IF(_tag_month_day!H594="","",_tag_month_day!H594/100)</f>
        <v/>
      </c>
      <c r="AC604" s="434">
        <f>IF(X604="",AC603,BK604*($AV603*X604+$AW603*FD603+$AX603*FI603+$AY603*FN603+$AZ603*FS603+$BA603*FX603+$BG603*GE603)/(AV603*Y604+AX603*FK603+AW603*FF603+AY603*FP603+AZ603*FU603+BA603*FZ603+BG603*GG603+BB603*GK603+BC603*GN603+BD603*GP603))</f>
        <v>1.59963432013121</v>
      </c>
      <c r="AD604" s="435" t="str">
        <f>IF(AC604=AC603,"",AC604-AC603)</f>
        <v/>
      </c>
      <c r="AE604" s="436" t="str">
        <f>IF(1-AF604=0,"",(1-AF604))</f>
        <v/>
      </c>
      <c r="AF604" s="437">
        <v>1</v>
      </c>
      <c r="AG604" s="10" t="str">
        <f>AG603</f>
        <v>9A3</v>
      </c>
      <c r="AH604" s="438" t="str">
        <f>AH603</f>
        <v/>
      </c>
      <c r="AI604" s="424"/>
      <c r="AJ604" s="10" t="str">
        <f>IF(_tag_month_day!I594="","",_tag_month_day!I594)</f>
        <v/>
      </c>
      <c r="AK604" s="440"/>
      <c r="AL604" s="440"/>
      <c r="AM604" s="440"/>
      <c r="AN604" s="441">
        <f>AN603</f>
        <v>2</v>
      </c>
      <c r="AO604" s="441">
        <f>AO603</f>
        <v>8</v>
      </c>
      <c r="AP604" s="442" t="e">
        <f>(IF(AN604=0,AS603,AS603*(1+AO604/AN604)/(AR604+AO604/AN604)))+AT604</f>
        <v>#VALUE!</v>
      </c>
      <c r="AQ604" s="443" t="str">
        <f>IF(_tag_month_day!J594="","",_tag_month_day!J594/100)</f>
        <v/>
      </c>
      <c r="AR604" s="444">
        <f>AR603</f>
        <v>1.3</v>
      </c>
      <c r="AS604" s="445" t="e">
        <f>AQ604*(AN604*AR604+AO604)/(AN604+AO604)</f>
        <v>#VALUE!</v>
      </c>
      <c r="AT604" s="445" t="e">
        <f>(SUM(BE604:BF604)-SUM(BE603:BF603))*0.05</f>
        <v>#VALUE!</v>
      </c>
      <c r="AU604" s="446" t="str">
        <f>IF(_tag_month_day!CC594="","",IF(_tag_month_day!CC594&gt;0,_tag_month_day!CD594,_tag_month_day!CE594))</f>
        <v/>
      </c>
      <c r="AV604" s="447" t="str">
        <f>IF(_tag_month_day!L594="","",_tag_month_day!L594/100)</f>
        <v/>
      </c>
      <c r="AW604" s="431">
        <f>AW603</f>
        <v>0</v>
      </c>
      <c r="AX604" s="431">
        <f>AX603</f>
        <v>0</v>
      </c>
      <c r="AY604" s="431" t="str">
        <f>IF(_tag_month_day!M594="","",_tag_month_day!M594/100)</f>
        <v/>
      </c>
      <c r="AZ604" s="431" t="str">
        <f>IF(_tag_month_day!N594="","",_tag_month_day!N594/100)</f>
        <v/>
      </c>
      <c r="BA604" s="431" t="str">
        <f>IF(_tag_month_day!O594="","",_tag_month_day!O594/100)</f>
        <v/>
      </c>
      <c r="BB604" s="448" t="str">
        <f>IF(_tag_month_day!P594="","",_tag_month_day!P594/100)</f>
        <v/>
      </c>
      <c r="BC604" s="448">
        <f>BC603</f>
        <v>0</v>
      </c>
      <c r="BD604" s="448" t="str">
        <f>IF(_tag_month_day!Q594="","",_tag_month_day!Q594/100)</f>
        <v/>
      </c>
      <c r="BE604" s="449" t="str">
        <f>IF(_tag_month_day!R594="","",_tag_month_day!R594/100)</f>
        <v/>
      </c>
      <c r="BF604" s="388" t="e">
        <f>(AU604*(100+BE604*100))/(AJ604-AU604)/100</f>
        <v>#VALUE!</v>
      </c>
      <c r="BG604" s="450" t="e">
        <f>BE604+BF604</f>
        <v>#VALUE!</v>
      </c>
      <c r="BH604" s="451" t="e">
        <f>SUM(AV604:BF604)</f>
        <v>#VALUE!</v>
      </c>
      <c r="BI604" s="452" t="e">
        <f>IF(CX604=0,BI603,(DK604*查询!$R$5+DL604*查询!$Q$5+DM604*查询!$N$5+DN604*查询!$O$5+DO604*查询!$P$5)*AF604/CX604)</f>
        <v>#VALUE!</v>
      </c>
      <c r="BJ604" s="452" t="e">
        <f>IF(CX604=0,BJ603,(DP604*查询!$S$5+DQ604*查询!$T$5+DR604*查询!$U$5)*AF604/CX604)</f>
        <v>#VALUE!</v>
      </c>
      <c r="BK604" s="452">
        <f>BK603</f>
        <v>1</v>
      </c>
      <c r="BL604" s="453" t="e">
        <f>SUMPRODUCT((AV604:BA604)*(GS604:GX604))/((GS604:GX604)+SUM(BB604:BD604)*GY604+BG604*GZ604)</f>
        <v>#VALUE!</v>
      </c>
      <c r="BM604" s="453" t="e">
        <f>BK604*($AV604*FB604+$AW604*FD604+$AX604*FI604+$AY604*FN604+$AZ604*FS604+$BA604*FX604+$BG604*GE604)/(AV604*EY604+AX604*FK604+AW604*FF604+AY604*FP604+AZ604*FU604+BA604*FZ604+BG604*GG604+BB604*GK604+BC604*GN604+BD604*GP604)</f>
        <v>#VALUE!</v>
      </c>
      <c r="BN604" s="453" t="e">
        <f>($AV604*FC604+$AX604*FJ604+$AW604*FE604+$AY604*FO604+$AZ604*FT604+$BA604*FY604+$BG604*GF604)/($AV604*FA604+BG604*GH604+BB604*GL604+BC604*GO604+BD604*GQ604+BA604*GA604)</f>
        <v>#VALUE!</v>
      </c>
      <c r="BO604" s="454" t="e">
        <f>SUMPRODUCT(AV604:BA604*GS604:GX604)/(GS604:GX604+(BB604+BC604+BD604)*GY604+BG604)</f>
        <v>#VALUE!</v>
      </c>
      <c r="BP604" s="454" t="e">
        <f>SUMPRODUCT(AV604:BA604*GS604:GX604)/(GS604:GX604+(BB604+BC604+BD604)*GY604+BG604)</f>
        <v>#VALUE!</v>
      </c>
      <c r="BQ604" s="454" t="e">
        <f>SUMPRODUCT(AV604:BA604*GS604:GX604)/(GS604:GX604+(BB604+BC604+BD604)*GY604+BG604)</f>
        <v>#VALUE!</v>
      </c>
      <c r="BR604" s="453" t="str">
        <f>IF(_tag_month_day!T594="","",_tag_month_day!T594)</f>
        <v/>
      </c>
      <c r="BS604" s="453" t="str">
        <f>IF(_tag_month_day!U594="","",_tag_month_day!U594)</f>
        <v/>
      </c>
      <c r="BT604" s="455" t="str">
        <f>IF(CK604="","",IF((CK604&gt;=BV604-0.12)*(CK604&lt;=BV604+0.12),"合格","不合格"))</f>
        <v/>
      </c>
      <c r="BU604" s="456" t="str">
        <f>IF(_tag_month_day!V594="","",_tag_month_day!V594)</f>
        <v/>
      </c>
      <c r="BV604" s="457" t="str">
        <f>IF(_tag_month_day!W594="","",_tag_month_day!W594)</f>
        <v/>
      </c>
      <c r="BW604" s="458" t="str">
        <f>IF(_tag_month_day!X594="","",_tag_month_day!X594)</f>
        <v/>
      </c>
      <c r="BX604" s="458" t="str">
        <f>IF(_tag_month_day!Y594="","",_tag_month_day!Y594)</f>
        <v/>
      </c>
      <c r="BY604" s="459">
        <f ca="1">L604</f>
        <v>43610.791666665231</v>
      </c>
      <c r="BZ604" s="460"/>
      <c r="CA604" s="461"/>
      <c r="CB604" s="424" t="str">
        <f>IF(_tag_month_day!Z594="","",_tag_month_day!Z594)</f>
        <v/>
      </c>
      <c r="CC604" s="424" t="str">
        <f>IF(_tag_month_day!AA594="","",_tag_month_day!AA594)</f>
        <v/>
      </c>
      <c r="CD604" s="424" t="str">
        <f>IF(_tag_month_day!AB594="","",_tag_month_day!AB594)</f>
        <v/>
      </c>
      <c r="CE604" s="424" t="str">
        <f>IF(_tag_month_day!AC594="","",_tag_month_day!AC594)</f>
        <v/>
      </c>
      <c r="CF604" s="424" t="str">
        <f>IF(_tag_month_day!AD594="","",_tag_month_day!AD594)</f>
        <v/>
      </c>
      <c r="CG604" s="424" t="str">
        <f>IF(_tag_month_day!AE594="","",_tag_month_day!AE594)</f>
        <v/>
      </c>
      <c r="CH604" s="424" t="str">
        <f>IF(_tag_month_day!AF594="","",_tag_month_day!AF594)</f>
        <v/>
      </c>
      <c r="CI604" s="424" t="str">
        <f>IF(_tag_month_day!AG594="","",_tag_month_day!AG594)</f>
        <v/>
      </c>
      <c r="CJ604" s="424" t="str">
        <f>IF(_tag_month_day!AH594="","",_tag_month_day!AH594)</f>
        <v/>
      </c>
      <c r="CK604" s="424" t="str">
        <f>IF(_tag_month_day!AI594="","",_tag_month_day!AI594)</f>
        <v/>
      </c>
      <c r="CL604" s="4" t="str">
        <f>IF(_tag_month_day!AJ594="","",_tag_month_day!AJ594)</f>
        <v/>
      </c>
      <c r="CM604" s="4" t="str">
        <f>IF(_tag_month_day!AK594="","",_tag_month_day!AK594)</f>
        <v/>
      </c>
      <c r="CN604" s="4" t="str">
        <f>IF(_tag_month_day!AL594="","",_tag_month_day!AL594)</f>
        <v/>
      </c>
      <c r="CO604" s="4" t="str">
        <f>IF(_tag_month_day!AM594="","",_tag_month_day!AM594)</f>
        <v/>
      </c>
      <c r="CP604" s="4" t="str">
        <f>IF(_tag_month_day!AN594="","",_tag_month_day!AN594)</f>
        <v/>
      </c>
      <c r="CQ604" s="4" t="str">
        <f>IF(_tag_month_day!AO594="","",_tag_month_day!AO594)</f>
        <v/>
      </c>
      <c r="CR604" s="462" t="str">
        <f>IF(_tag_month_day!AP594="","",_tag_month_day!AP594)</f>
        <v/>
      </c>
      <c r="CS604" s="463" t="str">
        <f>IF(_tag_month_day!AQ594="","",_tag_month_day!AQ594)</f>
        <v/>
      </c>
      <c r="CT604" s="4" t="str">
        <f>IF(_tag_month_day!AR594="","",_tag_month_day!AR594)</f>
        <v/>
      </c>
      <c r="CU604" s="464" t="e">
        <f>DU604/AJ604</f>
        <v>#VALUE!</v>
      </c>
      <c r="CV604" s="451" t="e">
        <f>BG604/BH604</f>
        <v>#VALUE!</v>
      </c>
      <c r="CW604" s="465" t="e">
        <f>AJ604*(1-CV604)*CU604*AF604</f>
        <v>#VALUE!</v>
      </c>
      <c r="CX604" s="465" t="e">
        <f>CW604*94%</f>
        <v>#VALUE!</v>
      </c>
      <c r="CY604" s="466" t="e">
        <f>IF(CX604=0,0,DS604/(DS604+CX604))</f>
        <v>#VALUE!</v>
      </c>
      <c r="CZ604" s="465" t="e">
        <f>$AJ604*EF604</f>
        <v>#VALUE!</v>
      </c>
      <c r="DA604" s="465" t="e">
        <f>$AJ604*EG604</f>
        <v>#VALUE!</v>
      </c>
      <c r="DB604" s="465" t="e">
        <f>$AJ604*EH604</f>
        <v>#VALUE!</v>
      </c>
      <c r="DC604" s="465" t="e">
        <f>$AJ604*EI604</f>
        <v>#VALUE!</v>
      </c>
      <c r="DD604" s="465" t="e">
        <f>$AJ604*EJ604</f>
        <v>#VALUE!</v>
      </c>
      <c r="DE604" s="465" t="e">
        <f>$AJ604*EK604</f>
        <v>#VALUE!</v>
      </c>
      <c r="DF604" s="465" t="e">
        <f>$AJ604*EL604</f>
        <v>#VALUE!</v>
      </c>
      <c r="DG604" s="465" t="e">
        <f>$AJ604*EM604</f>
        <v>#VALUE!</v>
      </c>
      <c r="DH604" s="465" t="e">
        <f>$AJ604*EN604</f>
        <v>#VALUE!</v>
      </c>
      <c r="DI604" s="465" t="e">
        <f>$AJ604*EO604</f>
        <v>#VALUE!</v>
      </c>
      <c r="DJ604" s="465" t="e">
        <f>CZ604*(1-EP604)</f>
        <v>#VALUE!</v>
      </c>
      <c r="DK604" s="465" t="e">
        <f>DA604*(1-ER604)</f>
        <v>#VALUE!</v>
      </c>
      <c r="DL604" s="465" t="e">
        <f>DB604*(1-EQ604)</f>
        <v>#VALUE!</v>
      </c>
      <c r="DM604" s="465" t="e">
        <f>DC604*(1-ES604)</f>
        <v>#VALUE!</v>
      </c>
      <c r="DN604" s="465" t="e">
        <f>DD604*(1-ET604)</f>
        <v>#VALUE!</v>
      </c>
      <c r="DO604" s="465" t="e">
        <f>DE604</f>
        <v>#VALUE!</v>
      </c>
      <c r="DP604" s="465" t="e">
        <f>DF604*(1-EU604)</f>
        <v>#VALUE!</v>
      </c>
      <c r="DQ604" s="465" t="e">
        <f>DG604*(1-EV604)</f>
        <v>#VALUE!</v>
      </c>
      <c r="DR604" s="465" t="e">
        <f>DH604*(1-EW604)</f>
        <v>#VALUE!</v>
      </c>
      <c r="DS604" s="465" t="e">
        <f>DI604</f>
        <v>#VALUE!</v>
      </c>
      <c r="DT604" s="465" t="e">
        <f>SUM(DJ604:DS604)</f>
        <v>#VALUE!</v>
      </c>
      <c r="DU604" s="465" t="e">
        <f>(GS604:GX604)+(DP604+DQ604+DR604)*GY604+DS604</f>
        <v>#VALUE!</v>
      </c>
      <c r="DV604" s="451" t="e">
        <f>AV604/$BH604/(1-EP604)</f>
        <v>#VALUE!</v>
      </c>
      <c r="DW604" s="451" t="e">
        <f>AW604/$BH604/(1-ER604)</f>
        <v>#VALUE!</v>
      </c>
      <c r="DX604" s="451" t="e">
        <f>AX604/$BH604/(1-EQ604)</f>
        <v>#VALUE!</v>
      </c>
      <c r="DY604" s="451" t="e">
        <f>AY604/$BH604/(1-ES604)</f>
        <v>#VALUE!</v>
      </c>
      <c r="DZ604" s="451" t="e">
        <f>AZ604/$BH604/(1-ET604)</f>
        <v>#VALUE!</v>
      </c>
      <c r="EA604" s="451" t="e">
        <f>BA604/$BH604/(1-AX604)</f>
        <v>#VALUE!</v>
      </c>
      <c r="EB604" s="451" t="e">
        <f>BB604/$BH604/(1-EU604)</f>
        <v>#VALUE!</v>
      </c>
      <c r="EC604" s="451" t="e">
        <f>BC604/$BH604/(1-EV604)</f>
        <v>#VALUE!</v>
      </c>
      <c r="ED604" s="451" t="e">
        <f>BD604/$BH604/(1-EW604)</f>
        <v>#VALUE!</v>
      </c>
      <c r="EE604" s="451" t="e">
        <f>BG604/BH604</f>
        <v>#VALUE!</v>
      </c>
      <c r="EF604" s="451" t="e">
        <f>DV604/SUM($DV604:$EE604)</f>
        <v>#VALUE!</v>
      </c>
      <c r="EG604" s="451" t="e">
        <f>DW604/SUM($DV604:$EE604)</f>
        <v>#VALUE!</v>
      </c>
      <c r="EH604" s="451" t="e">
        <f>DX604/SUM($DV604:$EE604)</f>
        <v>#VALUE!</v>
      </c>
      <c r="EI604" s="451" t="e">
        <f>DY604/SUM($DV604:$EE604)</f>
        <v>#VALUE!</v>
      </c>
      <c r="EJ604" s="451" t="e">
        <f>DZ604/SUM($DV604:$EE604)</f>
        <v>#VALUE!</v>
      </c>
      <c r="EK604" s="451" t="e">
        <f>EA604/SUM($DV604:$EE604)</f>
        <v>#VALUE!</v>
      </c>
      <c r="EL604" s="451" t="e">
        <f>EB604/SUM($DV604:$EE604)</f>
        <v>#VALUE!</v>
      </c>
      <c r="EM604" s="451" t="e">
        <f>EC604/SUM($DV604:$EE604)</f>
        <v>#VALUE!</v>
      </c>
      <c r="EN604" s="451" t="e">
        <f>ED604/SUM($DV604:$EE604)</f>
        <v>#VALUE!</v>
      </c>
      <c r="EO604" s="451" t="e">
        <f>EE604/SUM($DV604:$EE604)</f>
        <v>#VALUE!</v>
      </c>
      <c r="EP604" s="450">
        <f>EP603</f>
        <v>0.080000000000000002</v>
      </c>
      <c r="EQ604" s="450">
        <f>EQ603</f>
        <v>0.014999999999999999</v>
      </c>
      <c r="ER604" s="450">
        <f>ER603</f>
        <v>0.014999999999999999</v>
      </c>
      <c r="ES604" s="450">
        <f>ES603</f>
        <v>0.014999999999999999</v>
      </c>
      <c r="ET604" s="450">
        <f>ET603</f>
        <v>0.014999999999999999</v>
      </c>
      <c r="EU604" s="450">
        <f>EU603</f>
        <v>0.089999999999999997</v>
      </c>
      <c r="EV604" s="450">
        <f>EV603</f>
        <v>0.089999999999999997</v>
      </c>
      <c r="EW604" s="450">
        <f>EW603</f>
        <v>0.089999999999999997</v>
      </c>
      <c r="EX604" s="431" t="str">
        <f>IF(_tag_month_day!AS594="","",_tag_month_day!AS594/100)</f>
        <v/>
      </c>
      <c r="EY604" s="431" t="str">
        <f>IF(_tag_month_day!AT594="","",_tag_month_day!AT594/100)</f>
        <v/>
      </c>
      <c r="EZ604" s="431" t="str">
        <f>IF(_tag_month_day!AU594="","",_tag_month_day!AU594/100)</f>
        <v/>
      </c>
      <c r="FA604" s="431" t="str">
        <f>IF(_tag_month_day!AV594="","",_tag_month_day!AV594/100)</f>
        <v/>
      </c>
      <c r="FB604" s="431" t="str">
        <f>IF(_tag_month_day!AW594="","",_tag_month_day!AW594/100)</f>
        <v/>
      </c>
      <c r="FC604" s="431" t="str">
        <f>IF(_tag_month_day!AX594="","",_tag_month_day!AX594/100)</f>
        <v/>
      </c>
      <c r="FD604" s="449" t="str">
        <f>IF(_tag_month_day!AY594="","",_tag_month_day!AY594/100)</f>
        <v/>
      </c>
      <c r="FE604" s="449" t="str">
        <f>IF(_tag_month_day!AZ594="","",_tag_month_day!AZ594/100)</f>
        <v/>
      </c>
      <c r="FF604" s="449" t="str">
        <f>IF(_tag_month_day!BA594="","",_tag_month_day!BA594/100)</f>
        <v/>
      </c>
      <c r="FG604" s="449" t="str">
        <f>IF(_tag_month_day!BB594="","",_tag_month_day!BB594/100)</f>
        <v/>
      </c>
      <c r="FH604" s="467" t="str">
        <f>IF(_tag_month_day!BC594="","",_tag_month_day!BC594/100)</f>
        <v/>
      </c>
      <c r="FI604" s="449">
        <f>FI603</f>
        <v>0.40999999999999998</v>
      </c>
      <c r="FJ604" s="449">
        <f>FJ603</f>
        <v>0.11</v>
      </c>
      <c r="FK604" s="449">
        <f>FK603</f>
        <v>0.014999999999999999</v>
      </c>
      <c r="FL604" s="449">
        <f>FL603</f>
        <v>0</v>
      </c>
      <c r="FM604" s="467">
        <f>FM603</f>
        <v>0.0001</v>
      </c>
      <c r="FN604" s="449">
        <f>FN603</f>
        <v>0.32000000000000001</v>
      </c>
      <c r="FO604" s="449">
        <f>FO603</f>
        <v>0.20000000000000001</v>
      </c>
      <c r="FP604" s="449">
        <f>FP603</f>
        <v>0.01</v>
      </c>
      <c r="FQ604" s="449">
        <f>FQ603</f>
        <v>0</v>
      </c>
      <c r="FR604" s="467">
        <f>FR603</f>
        <v>0.0001</v>
      </c>
      <c r="FS604" s="449" t="str">
        <f>IF(_tag_month_day!BD594="","",_tag_month_day!BD594/100)</f>
        <v/>
      </c>
      <c r="FT604" s="449" t="str">
        <f>IF(_tag_month_day!BE594="","",_tag_month_day!BE594/100)</f>
        <v/>
      </c>
      <c r="FU604" s="449" t="str">
        <f>IF(_tag_month_day!BF594="","",_tag_month_day!BF594/100)</f>
        <v/>
      </c>
      <c r="FV604" s="449" t="str">
        <f>IF(_tag_month_day!BG594="","",_tag_month_day!BG594/100)</f>
        <v/>
      </c>
      <c r="FW604" s="467" t="str">
        <f>IF(_tag_month_day!BH594="","",_tag_month_day!BH594/100)</f>
        <v/>
      </c>
      <c r="FX604" s="449" t="str">
        <f>IF(_tag_month_day!BI594="","",_tag_month_day!BI594/100)</f>
        <v/>
      </c>
      <c r="FY604" s="449" t="str">
        <f>IF(_tag_month_day!BJ594="","",_tag_month_day!BJ594/100)</f>
        <v/>
      </c>
      <c r="FZ604" s="468" t="str">
        <f>IF(_tag_month_day!BK594="","",_tag_month_day!BK594/100)</f>
        <v/>
      </c>
      <c r="GA604" s="449" t="str">
        <f>IF(_tag_month_day!BL594="","",_tag_month_day!BL594/100)</f>
        <v/>
      </c>
      <c r="GB604" s="467" t="str">
        <f>IF(_tag_month_day!BM594="","",_tag_month_day!BM594/100)</f>
        <v/>
      </c>
      <c r="GC604" s="431" t="str">
        <f>IF(_tag_month_day!BN594="","",_tag_month_day!BN594/100)</f>
        <v/>
      </c>
      <c r="GD604" s="431" t="str">
        <f>IF(_tag_month_day!BO594="","",_tag_month_day!BO594/100)</f>
        <v/>
      </c>
      <c r="GE604" s="431" t="str">
        <f>IF(_tag_month_day!BP594="","",_tag_month_day!BP594/100)</f>
        <v/>
      </c>
      <c r="GF604" s="431" t="str">
        <f>IF(_tag_month_day!BQ594="","",_tag_month_day!BQ594/100)</f>
        <v/>
      </c>
      <c r="GG604" s="431" t="str">
        <f>IF(_tag_month_day!BR594="","",_tag_month_day!BR594/100)</f>
        <v/>
      </c>
      <c r="GH604" s="431" t="str">
        <f>IF(_tag_month_day!BS594="","",_tag_month_day!BS594/100)</f>
        <v/>
      </c>
      <c r="GI604" s="467" t="str">
        <f>IF(_tag_month_day!BT594="","",_tag_month_day!BT594/100)</f>
        <v/>
      </c>
      <c r="GJ604" s="469" t="str">
        <f>IF(_tag_month_day!BU594="","",_tag_month_day!BU594/100)</f>
        <v/>
      </c>
      <c r="GK604" s="470">
        <f>GK603</f>
        <v>0.070000000000000007</v>
      </c>
      <c r="GL604" s="470">
        <f>GL603</f>
        <v>0.029999999999999999</v>
      </c>
      <c r="GM604" s="471" t="str">
        <f>IF(_tag_month_day!BX594="","",_tag_month_day!BX594/100)</f>
        <v/>
      </c>
      <c r="GN604" s="470">
        <f>GN603</f>
        <v>0.070000000000000007</v>
      </c>
      <c r="GO604" s="470">
        <f>GO603</f>
        <v>0.029999999999999999</v>
      </c>
      <c r="GP604" s="470">
        <f>GP603</f>
        <v>0.089999999999999997</v>
      </c>
      <c r="GQ604" s="470">
        <f>GQ603</f>
        <v>0.029999999999999999</v>
      </c>
      <c r="GR604" s="471" t="str">
        <f>IF(_tag_month_day!CA594="","",_tag_month_day!CA594/100)</f>
        <v/>
      </c>
      <c r="GS604" s="472">
        <f>GS603</f>
        <v>0.95299999999999996</v>
      </c>
      <c r="GT604" s="472">
        <f>GT603</f>
        <v>0.55000000000000004</v>
      </c>
      <c r="GU604" s="472">
        <f>GU603</f>
        <v>0.55000000000000004</v>
      </c>
      <c r="GV604" s="472">
        <f>GV603</f>
        <v>0.55000000000000004</v>
      </c>
      <c r="GW604" s="472">
        <f>GW603</f>
        <v>0.5</v>
      </c>
      <c r="GX604" s="472">
        <f>GX603</f>
        <v>0.93500000000000005</v>
      </c>
      <c r="GY604" s="472">
        <f>GY603</f>
        <v>0.14999999999999999</v>
      </c>
      <c r="GZ604" s="472">
        <f>GZ603</f>
        <v>1</v>
      </c>
      <c r="HA604" s="474">
        <f>HA603</f>
        <v>0.047</v>
      </c>
      <c r="HB604" s="474">
        <f>HB603</f>
        <v>0.45000000000000001</v>
      </c>
      <c r="HC604" s="474">
        <f>HC603</f>
        <v>0.45000000000000001</v>
      </c>
      <c r="HD604" s="474">
        <f>HD603</f>
        <v>0.45000000000000001</v>
      </c>
      <c r="HE604" s="474">
        <f>HE603</f>
        <v>0.5</v>
      </c>
      <c r="HF604" s="474">
        <f>HF603</f>
        <v>0.065000000000000002</v>
      </c>
      <c r="HG604" s="474">
        <f>HG603</f>
        <v>0.84999999999999998</v>
      </c>
      <c r="HH604" s="474">
        <f>HH603</f>
        <v>0</v>
      </c>
      <c r="HI604" s="10">
        <f>IF(BZ604&lt;&gt;"",CK604-BV604,0)</f>
        <v>0</v>
      </c>
      <c r="HJ604" s="10" t="e">
        <f>IF(AJ604&gt;0,AH604-AJ604,0)</f>
        <v>#VALUE!</v>
      </c>
      <c r="HK604" s="466">
        <f>HK603</f>
        <v>0.84999999999999998</v>
      </c>
      <c r="HL604" s="424">
        <f>HL603</f>
        <v>550000</v>
      </c>
      <c r="HM604" s="424">
        <f>HM603</f>
        <v>480000</v>
      </c>
      <c r="HN604" s="465" t="e">
        <f>(DJ604*EZ604+DK604*FH604+DL604*FM604+DM604*FR604+DN604*FW604+DO604*GB604+DS604*GI604+DP604*GM604+DR604*GR604)*1000*2</f>
        <v>#VALUE!</v>
      </c>
      <c r="HO604" s="465" t="e">
        <f>HN604*HK604*$HO$2/HL604*1000000</f>
        <v>#VALUE!</v>
      </c>
      <c r="HP604" s="465" t="e">
        <f>HN604*HK604*$HP$2/HM604*1000000</f>
        <v>#VALUE!</v>
      </c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</row>
    <row customFormat="1" r="605" s="0">
      <c r="A605" s="420">
        <v>594</v>
      </c>
      <c r="B605" s="421">
        <f ca="1">IF(D605=D604,B604,IF(D605="夜班",B604+1,B604))</f>
        <v>43610</v>
      </c>
      <c r="C605" s="422">
        <f>C604</f>
        <v>0.041666666666666699</v>
      </c>
      <c r="D605" s="10" t="str">
        <f ca="1">IF(HOUR(G605)&lt;8,"夜班",IF(HOUR(G605)&lt;16,"白班",IF(HOUR(G605)&lt;24,"中班",0)))</f>
        <v>中班</v>
      </c>
      <c r="E605" s="10" t="e">
        <f ca="1">IF(F605=1,"甲",IF(F605=2,"乙",IF(F605=3,"丙",IF(F605=4,"丁",""))))</f>
        <v>#REF!</v>
      </c>
      <c r="F605" s="10" t="e">
        <f ca="1">SUMPRODUCT((成本日报!$A$3:$A$95=计划!B605)*(成本日报!$B$3:$B$95=计划!$D605),成本日报!$C$3:$C$95)</f>
        <v>#REF!</v>
      </c>
      <c r="G605" s="423">
        <f ca="1">G604+C604</f>
        <v>43610.708333331895</v>
      </c>
      <c r="H605" s="423">
        <f ca="1">$G605+$C605/60*10+$C605*0</f>
        <v>43610.71527777634</v>
      </c>
      <c r="I605" s="423">
        <f ca="1">$G605+$C605/60*18+$C605*0</f>
        <v>43610.720833331892</v>
      </c>
      <c r="J605" s="423">
        <f ca="1">$G605+$C605/60*0+$C605*1</f>
        <v>43610.749999998559</v>
      </c>
      <c r="K605" s="423">
        <f ca="1">$G605+$C605/60*30+$C605*2</f>
        <v>43610.812499998567</v>
      </c>
      <c r="L605" s="423">
        <f ca="1">$G605+$C605/60*0+$C605*3</f>
        <v>43610.833333331895</v>
      </c>
      <c r="M605" s="424" t="str">
        <f>IF(_tag_month_day!A595="","",_tag_month_day!A595)</f>
        <v/>
      </c>
      <c r="N605" s="424" t="str">
        <f>IF(_tag_month_day!B595="","",_tag_month_day!B595)</f>
        <v/>
      </c>
      <c r="O605" s="425" t="e">
        <f>IF(M605+N605=0,"",M605+N605)</f>
        <v>#VALUE!</v>
      </c>
      <c r="P605" s="424" t="str">
        <f>IF(_tag_month_day!C595="","",_tag_month_day!C595)</f>
        <v/>
      </c>
      <c r="Q605" s="424" t="str">
        <f>IF(_tag_month_day!D595="","",_tag_month_day!D595)</f>
        <v/>
      </c>
      <c r="R605" s="426" t="str">
        <f>IF(_tag_month_day!CB595="","",_tag_month_day!CB595/100)</f>
        <v/>
      </c>
      <c r="S605" s="427" t="str">
        <f>IF(_tag_month_day!E595="","",_tag_month_day!E595)</f>
        <v/>
      </c>
      <c r="T605" s="427" t="str">
        <f>IF(_tag_month_day!F595="","",_tag_month_day!F595)</f>
        <v/>
      </c>
      <c r="U605" s="428" t="e">
        <f>S605+T605</f>
        <v>#VALUE!</v>
      </c>
      <c r="V605" s="429" t="e">
        <f>U605/AJ605</f>
        <v>#VALUE!</v>
      </c>
      <c r="W605" s="430" t="str">
        <f>IF(_jhy_month_day!A595="","",_jhy_month_day!A595)</f>
        <v/>
      </c>
      <c r="X605" s="431" t="str">
        <f>IF(_jhy_month_day!B595="","",_jhy_month_day!B595/100)</f>
        <v/>
      </c>
      <c r="Y605" s="431" t="str">
        <f>IF(_jhy_month_day!C595="","",_jhy_month_day!C595/100)</f>
        <v/>
      </c>
      <c r="Z605" s="432">
        <f>Z601+1</f>
        <v>149</v>
      </c>
      <c r="AA605" s="433" t="str">
        <f>IF(_tag_month_day!G595="","",_tag_month_day!G595/100)</f>
        <v/>
      </c>
      <c r="AB605" s="433" t="str">
        <f>IF(_tag_month_day!H595="","",_tag_month_day!H595/100)</f>
        <v/>
      </c>
      <c r="AC605" s="434">
        <f>IF(X605="",AC604,BK605*($AV604*X605+$AW604*FD604+$AX604*FI604+$AY604*FN604+$AZ604*FS604+$BA604*FX604+$BG604*GE604)/(AV604*Y605+AX604*FK604+AW604*FF604+AY604*FP604+AZ604*FU604+BA604*FZ604+BG604*GG604+BB604*GK604+BC604*GN604+BD604*GP604))</f>
        <v>1.59963432013121</v>
      </c>
      <c r="AD605" s="435" t="str">
        <f>IF(AC605=AC604,"",AC605-AC604)</f>
        <v/>
      </c>
      <c r="AE605" s="436" t="str">
        <f>IF(1-AF605=0,"",(1-AF605))</f>
        <v/>
      </c>
      <c r="AF605" s="437">
        <v>1</v>
      </c>
      <c r="AG605" s="10" t="str">
        <f>AG604</f>
        <v>9A3</v>
      </c>
      <c r="AH605" s="438" t="str">
        <f>AH604</f>
        <v/>
      </c>
      <c r="AI605" s="424"/>
      <c r="AJ605" s="10" t="str">
        <f>IF(_tag_month_day!I595="","",_tag_month_day!I595)</f>
        <v/>
      </c>
      <c r="AK605" s="440"/>
      <c r="AL605" s="440"/>
      <c r="AM605" s="440"/>
      <c r="AN605" s="441">
        <f>AN604</f>
        <v>2</v>
      </c>
      <c r="AO605" s="441">
        <f>AO604</f>
        <v>8</v>
      </c>
      <c r="AP605" s="442" t="e">
        <f>(IF(AN605=0,AS604,AS604*(1+AO605/AN605)/(AR605+AO605/AN605)))+AT605</f>
        <v>#VALUE!</v>
      </c>
      <c r="AQ605" s="443" t="str">
        <f>IF(_tag_month_day!J595="","",_tag_month_day!J595/100)</f>
        <v/>
      </c>
      <c r="AR605" s="444">
        <f>AR604</f>
        <v>1.3</v>
      </c>
      <c r="AS605" s="445" t="e">
        <f>AQ605*(AN605*AR605+AO605)/(AN605+AO605)</f>
        <v>#VALUE!</v>
      </c>
      <c r="AT605" s="445" t="e">
        <f>(SUM(BE605:BF605)-SUM(BE604:BF604))*0.05</f>
        <v>#VALUE!</v>
      </c>
      <c r="AU605" s="446" t="str">
        <f>IF(_tag_month_day!CC595="","",IF(_tag_month_day!CC595&gt;0,_tag_month_day!CD595,_tag_month_day!CE595))</f>
        <v/>
      </c>
      <c r="AV605" s="447" t="str">
        <f>IF(_tag_month_day!L595="","",_tag_month_day!L595/100)</f>
        <v/>
      </c>
      <c r="AW605" s="431">
        <f>AW604</f>
        <v>0</v>
      </c>
      <c r="AX605" s="431">
        <f>AX604</f>
        <v>0</v>
      </c>
      <c r="AY605" s="431" t="str">
        <f>IF(_tag_month_day!M595="","",_tag_month_day!M595/100)</f>
        <v/>
      </c>
      <c r="AZ605" s="431" t="str">
        <f>IF(_tag_month_day!N595="","",_tag_month_day!N595/100)</f>
        <v/>
      </c>
      <c r="BA605" s="431" t="str">
        <f>IF(_tag_month_day!O595="","",_tag_month_day!O595/100)</f>
        <v/>
      </c>
      <c r="BB605" s="448" t="str">
        <f>IF(_tag_month_day!P595="","",_tag_month_day!P595/100)</f>
        <v/>
      </c>
      <c r="BC605" s="448">
        <f>BC604</f>
        <v>0</v>
      </c>
      <c r="BD605" s="448" t="str">
        <f>IF(_tag_month_day!Q595="","",_tag_month_day!Q595/100)</f>
        <v/>
      </c>
      <c r="BE605" s="449" t="str">
        <f>IF(_tag_month_day!R595="","",_tag_month_day!R595/100)</f>
        <v/>
      </c>
      <c r="BF605" s="388" t="e">
        <f>(AU605*(100+BE605*100))/(AJ605-AU605)/100</f>
        <v>#VALUE!</v>
      </c>
      <c r="BG605" s="450" t="e">
        <f>BE605+BF605</f>
        <v>#VALUE!</v>
      </c>
      <c r="BH605" s="451" t="e">
        <f>SUM(AV605:BF605)</f>
        <v>#VALUE!</v>
      </c>
      <c r="BI605" s="452" t="e">
        <f>IF(CX605=0,BI604,(DK605*查询!$R$5+DL605*查询!$Q$5+DM605*查询!$N$5+DN605*查询!$O$5+DO605*查询!$P$5)*AF605/CX605)</f>
        <v>#VALUE!</v>
      </c>
      <c r="BJ605" s="452" t="e">
        <f>IF(CX605=0,BJ604,(DP605*查询!$S$5+DQ605*查询!$T$5+DR605*查询!$U$5)*AF605/CX605)</f>
        <v>#VALUE!</v>
      </c>
      <c r="BK605" s="452">
        <f>BK604</f>
        <v>1</v>
      </c>
      <c r="BL605" s="453" t="e">
        <f>SUMPRODUCT((AV605:BA605)*(GS605:GX605))/((GS605:GX605)+SUM(BB605:BD605)*GY605+BG605*GZ605)</f>
        <v>#VALUE!</v>
      </c>
      <c r="BM605" s="453" t="e">
        <f>BK605*($AV605*FB605+$AW605*FD605+$AX605*FI605+$AY605*FN605+$AZ605*FS605+$BA605*FX605+$BG605*GE605)/(AV605*EY605+AX605*FK605+AW605*FF605+AY605*FP605+AZ605*FU605+BA605*FZ605+BG605*GG605+BB605*GK605+BC605*GN605+BD605*GP605)</f>
        <v>#VALUE!</v>
      </c>
      <c r="BN605" s="453" t="e">
        <f>($AV605*FC605+$AX605*FJ605+$AW605*FE605+$AY605*FO605+$AZ605*FT605+$BA605*FY605+$BG605*GF605)/($AV605*FA605+BG605*GH605+BB605*GL605+BC605*GO605+BD605*GQ605+BA605*GA605)</f>
        <v>#VALUE!</v>
      </c>
      <c r="BO605" s="454" t="e">
        <f>SUMPRODUCT(AV605:BA605*GS605:GX605)/(GS605:GX605+(BB605+BC605+BD605)*GY605+BG605)</f>
        <v>#VALUE!</v>
      </c>
      <c r="BP605" s="454" t="e">
        <f>SUMPRODUCT(AV605:BA605*GS605:GX605)/(GS605:GX605+(BB605+BC605+BD605)*GY605+BG605)</f>
        <v>#VALUE!</v>
      </c>
      <c r="BQ605" s="454" t="e">
        <f>SUMPRODUCT(AV605:BA605*GS605:GX605)/(GS605:GX605+(BB605+BC605+BD605)*GY605+BG605)</f>
        <v>#VALUE!</v>
      </c>
      <c r="BR605" s="453" t="str">
        <f>IF(_tag_month_day!T595="","",_tag_month_day!T595)</f>
        <v/>
      </c>
      <c r="BS605" s="453" t="str">
        <f>IF(_tag_month_day!U595="","",_tag_month_day!U595)</f>
        <v/>
      </c>
      <c r="BT605" s="455" t="str">
        <f>IF(CK605="","",IF((CK605&gt;=BV605-0.12)*(CK605&lt;=BV605+0.12),"合格","不合格"))</f>
        <v/>
      </c>
      <c r="BU605" s="456" t="str">
        <f>IF(_tag_month_day!V595="","",_tag_month_day!V595)</f>
        <v/>
      </c>
      <c r="BV605" s="457" t="str">
        <f>IF(_tag_month_day!W595="","",_tag_month_day!W595)</f>
        <v/>
      </c>
      <c r="BW605" s="458" t="str">
        <f>IF(_tag_month_day!X595="","",_tag_month_day!X595)</f>
        <v/>
      </c>
      <c r="BX605" s="458" t="str">
        <f>IF(_tag_month_day!Y595="","",_tag_month_day!Y595)</f>
        <v/>
      </c>
      <c r="BY605" s="459">
        <f ca="1">L605</f>
        <v>43610.833333331895</v>
      </c>
      <c r="BZ605" s="460"/>
      <c r="CA605" s="4"/>
      <c r="CB605" s="424" t="str">
        <f>IF(_tag_month_day!Z595="","",_tag_month_day!Z595)</f>
        <v/>
      </c>
      <c r="CC605" s="424" t="str">
        <f>IF(_tag_month_day!AA595="","",_tag_month_day!AA595)</f>
        <v/>
      </c>
      <c r="CD605" s="424" t="str">
        <f>IF(_tag_month_day!AB595="","",_tag_month_day!AB595)</f>
        <v/>
      </c>
      <c r="CE605" s="424" t="str">
        <f>IF(_tag_month_day!AC595="","",_tag_month_day!AC595)</f>
        <v/>
      </c>
      <c r="CF605" s="424" t="str">
        <f>IF(_tag_month_day!AD595="","",_tag_month_day!AD595)</f>
        <v/>
      </c>
      <c r="CG605" s="424" t="str">
        <f>IF(_tag_month_day!AE595="","",_tag_month_day!AE595)</f>
        <v/>
      </c>
      <c r="CH605" s="424" t="str">
        <f>IF(_tag_month_day!AF595="","",_tag_month_day!AF595)</f>
        <v/>
      </c>
      <c r="CI605" s="424" t="str">
        <f>IF(_tag_month_day!AG595="","",_tag_month_day!AG595)</f>
        <v/>
      </c>
      <c r="CJ605" s="424" t="str">
        <f>IF(_tag_month_day!AH595="","",_tag_month_day!AH595)</f>
        <v/>
      </c>
      <c r="CK605" s="424" t="str">
        <f>IF(_tag_month_day!AI595="","",_tag_month_day!AI595)</f>
        <v/>
      </c>
      <c r="CL605" s="4" t="str">
        <f>IF(_tag_month_day!AJ595="","",_tag_month_day!AJ595)</f>
        <v/>
      </c>
      <c r="CM605" s="4" t="str">
        <f>IF(_tag_month_day!AK595="","",_tag_month_day!AK595)</f>
        <v/>
      </c>
      <c r="CN605" s="4" t="str">
        <f>IF(_tag_month_day!AL595="","",_tag_month_day!AL595)</f>
        <v/>
      </c>
      <c r="CO605" s="4" t="str">
        <f>IF(_tag_month_day!AM595="","",_tag_month_day!AM595)</f>
        <v/>
      </c>
      <c r="CP605" s="4" t="str">
        <f>IF(_tag_month_day!AN595="","",_tag_month_day!AN595)</f>
        <v/>
      </c>
      <c r="CQ605" s="4" t="str">
        <f>IF(_tag_month_day!AO595="","",_tag_month_day!AO595)</f>
        <v/>
      </c>
      <c r="CR605" s="462" t="str">
        <f>IF(_tag_month_day!AP595="","",_tag_month_day!AP595)</f>
        <v/>
      </c>
      <c r="CS605" s="463" t="str">
        <f>IF(_tag_month_day!AQ595="","",_tag_month_day!AQ595)</f>
        <v/>
      </c>
      <c r="CT605" s="4" t="str">
        <f>IF(_tag_month_day!AR595="","",_tag_month_day!AR595)</f>
        <v/>
      </c>
      <c r="CU605" s="464" t="e">
        <f>DU605/AJ605</f>
        <v>#VALUE!</v>
      </c>
      <c r="CV605" s="451" t="e">
        <f>BG605/BH605</f>
        <v>#VALUE!</v>
      </c>
      <c r="CW605" s="465" t="e">
        <f>AJ605*(1-CV605)*CU605*AF605</f>
        <v>#VALUE!</v>
      </c>
      <c r="CX605" s="465" t="e">
        <f>CW605*94%</f>
        <v>#VALUE!</v>
      </c>
      <c r="CY605" s="466" t="e">
        <f>IF(CX605=0,0,DS605/(DS605+CX605))</f>
        <v>#VALUE!</v>
      </c>
      <c r="CZ605" s="465" t="e">
        <f>$AJ605*EF605</f>
        <v>#VALUE!</v>
      </c>
      <c r="DA605" s="465" t="e">
        <f>$AJ605*EG605</f>
        <v>#VALUE!</v>
      </c>
      <c r="DB605" s="465" t="e">
        <f>$AJ605*EH605</f>
        <v>#VALUE!</v>
      </c>
      <c r="DC605" s="465" t="e">
        <f>$AJ605*EI605</f>
        <v>#VALUE!</v>
      </c>
      <c r="DD605" s="465" t="e">
        <f>$AJ605*EJ605</f>
        <v>#VALUE!</v>
      </c>
      <c r="DE605" s="465" t="e">
        <f>$AJ605*EK605</f>
        <v>#VALUE!</v>
      </c>
      <c r="DF605" s="465" t="e">
        <f>$AJ605*EL605</f>
        <v>#VALUE!</v>
      </c>
      <c r="DG605" s="465" t="e">
        <f>$AJ605*EM605</f>
        <v>#VALUE!</v>
      </c>
      <c r="DH605" s="465" t="e">
        <f>$AJ605*EN605</f>
        <v>#VALUE!</v>
      </c>
      <c r="DI605" s="465" t="e">
        <f>$AJ605*EO605</f>
        <v>#VALUE!</v>
      </c>
      <c r="DJ605" s="465" t="e">
        <f>CZ605*(1-EP605)</f>
        <v>#VALUE!</v>
      </c>
      <c r="DK605" s="465" t="e">
        <f>DA605*(1-ER605)</f>
        <v>#VALUE!</v>
      </c>
      <c r="DL605" s="465" t="e">
        <f>DB605*(1-EQ605)</f>
        <v>#VALUE!</v>
      </c>
      <c r="DM605" s="465" t="e">
        <f>DC605*(1-ES605)</f>
        <v>#VALUE!</v>
      </c>
      <c r="DN605" s="465" t="e">
        <f>DD605*(1-ET605)</f>
        <v>#VALUE!</v>
      </c>
      <c r="DO605" s="465" t="e">
        <f>DE605</f>
        <v>#VALUE!</v>
      </c>
      <c r="DP605" s="465" t="e">
        <f>DF605*(1-EU605)</f>
        <v>#VALUE!</v>
      </c>
      <c r="DQ605" s="465" t="e">
        <f>DG605*(1-EV605)</f>
        <v>#VALUE!</v>
      </c>
      <c r="DR605" s="465" t="e">
        <f>DH605*(1-EW605)</f>
        <v>#VALUE!</v>
      </c>
      <c r="DS605" s="465" t="e">
        <f>DI605</f>
        <v>#VALUE!</v>
      </c>
      <c r="DT605" s="465" t="e">
        <f>SUM(DJ605:DS605)</f>
        <v>#VALUE!</v>
      </c>
      <c r="DU605" s="465" t="e">
        <f>(GS605:GX605)+(DP605+DQ605+DR605)*GY605+DS605</f>
        <v>#VALUE!</v>
      </c>
      <c r="DV605" s="451" t="e">
        <f>AV605/$BH605/(1-EP605)</f>
        <v>#VALUE!</v>
      </c>
      <c r="DW605" s="451" t="e">
        <f>AW605/$BH605/(1-ER605)</f>
        <v>#VALUE!</v>
      </c>
      <c r="DX605" s="451" t="e">
        <f>AX605/$BH605/(1-EQ605)</f>
        <v>#VALUE!</v>
      </c>
      <c r="DY605" s="451" t="e">
        <f>AY605/$BH605/(1-ES605)</f>
        <v>#VALUE!</v>
      </c>
      <c r="DZ605" s="451" t="e">
        <f>AZ605/$BH605/(1-ET605)</f>
        <v>#VALUE!</v>
      </c>
      <c r="EA605" s="451" t="e">
        <f>BA605/$BH605/(1-AX605)</f>
        <v>#VALUE!</v>
      </c>
      <c r="EB605" s="451" t="e">
        <f>BB605/$BH605/(1-EU605)</f>
        <v>#VALUE!</v>
      </c>
      <c r="EC605" s="451" t="e">
        <f>BC605/$BH605/(1-EV605)</f>
        <v>#VALUE!</v>
      </c>
      <c r="ED605" s="451" t="e">
        <f>BD605/$BH605/(1-EW605)</f>
        <v>#VALUE!</v>
      </c>
      <c r="EE605" s="451" t="e">
        <f>BG605/BH605</f>
        <v>#VALUE!</v>
      </c>
      <c r="EF605" s="451" t="e">
        <f>DV605/SUM($DV605:$EE605)</f>
        <v>#VALUE!</v>
      </c>
      <c r="EG605" s="451" t="e">
        <f>DW605/SUM($DV605:$EE605)</f>
        <v>#VALUE!</v>
      </c>
      <c r="EH605" s="451" t="e">
        <f>DX605/SUM($DV605:$EE605)</f>
        <v>#VALUE!</v>
      </c>
      <c r="EI605" s="451" t="e">
        <f>DY605/SUM($DV605:$EE605)</f>
        <v>#VALUE!</v>
      </c>
      <c r="EJ605" s="451" t="e">
        <f>DZ605/SUM($DV605:$EE605)</f>
        <v>#VALUE!</v>
      </c>
      <c r="EK605" s="451" t="e">
        <f>EA605/SUM($DV605:$EE605)</f>
        <v>#VALUE!</v>
      </c>
      <c r="EL605" s="451" t="e">
        <f>EB605/SUM($DV605:$EE605)</f>
        <v>#VALUE!</v>
      </c>
      <c r="EM605" s="451" t="e">
        <f>EC605/SUM($DV605:$EE605)</f>
        <v>#VALUE!</v>
      </c>
      <c r="EN605" s="451" t="e">
        <f>ED605/SUM($DV605:$EE605)</f>
        <v>#VALUE!</v>
      </c>
      <c r="EO605" s="451" t="e">
        <f>EE605/SUM($DV605:$EE605)</f>
        <v>#VALUE!</v>
      </c>
      <c r="EP605" s="450">
        <f>EP604</f>
        <v>0.080000000000000002</v>
      </c>
      <c r="EQ605" s="450">
        <f>EQ604</f>
        <v>0.014999999999999999</v>
      </c>
      <c r="ER605" s="450">
        <f>ER604</f>
        <v>0.014999999999999999</v>
      </c>
      <c r="ES605" s="450">
        <f>ES604</f>
        <v>0.014999999999999999</v>
      </c>
      <c r="ET605" s="450">
        <f>ET604</f>
        <v>0.014999999999999999</v>
      </c>
      <c r="EU605" s="450">
        <f>EU604</f>
        <v>0.089999999999999997</v>
      </c>
      <c r="EV605" s="450">
        <f>EV604</f>
        <v>0.089999999999999997</v>
      </c>
      <c r="EW605" s="450">
        <f>EW604</f>
        <v>0.089999999999999997</v>
      </c>
      <c r="EX605" s="431" t="str">
        <f>IF(_tag_month_day!AS595="","",_tag_month_day!AS595/100)</f>
        <v/>
      </c>
      <c r="EY605" s="431" t="str">
        <f>IF(_tag_month_day!AT595="","",_tag_month_day!AT595/100)</f>
        <v/>
      </c>
      <c r="EZ605" s="431" t="str">
        <f>IF(_tag_month_day!AU595="","",_tag_month_day!AU595/100)</f>
        <v/>
      </c>
      <c r="FA605" s="431" t="str">
        <f>IF(_tag_month_day!AV595="","",_tag_month_day!AV595/100)</f>
        <v/>
      </c>
      <c r="FB605" s="431" t="str">
        <f>IF(_tag_month_day!AW595="","",_tag_month_day!AW595/100)</f>
        <v/>
      </c>
      <c r="FC605" s="431" t="str">
        <f>IF(_tag_month_day!AX595="","",_tag_month_day!AX595/100)</f>
        <v/>
      </c>
      <c r="FD605" s="449" t="str">
        <f>IF(_tag_month_day!AY595="","",_tag_month_day!AY595/100)</f>
        <v/>
      </c>
      <c r="FE605" s="449" t="str">
        <f>IF(_tag_month_day!AZ595="","",_tag_month_day!AZ595/100)</f>
        <v/>
      </c>
      <c r="FF605" s="449" t="str">
        <f>IF(_tag_month_day!BA595="","",_tag_month_day!BA595/100)</f>
        <v/>
      </c>
      <c r="FG605" s="449" t="str">
        <f>IF(_tag_month_day!BB595="","",_tag_month_day!BB595/100)</f>
        <v/>
      </c>
      <c r="FH605" s="467" t="str">
        <f>IF(_tag_month_day!BC595="","",_tag_month_day!BC595/100)</f>
        <v/>
      </c>
      <c r="FI605" s="449">
        <f>FI604</f>
        <v>0.40999999999999998</v>
      </c>
      <c r="FJ605" s="449">
        <f>FJ604</f>
        <v>0.11</v>
      </c>
      <c r="FK605" s="449">
        <f>FK604</f>
        <v>0.014999999999999999</v>
      </c>
      <c r="FL605" s="449">
        <f>FL604</f>
        <v>0</v>
      </c>
      <c r="FM605" s="467">
        <f>FM604</f>
        <v>0.0001</v>
      </c>
      <c r="FN605" s="449">
        <f>FN604</f>
        <v>0.32000000000000001</v>
      </c>
      <c r="FO605" s="449">
        <f>FO604</f>
        <v>0.20000000000000001</v>
      </c>
      <c r="FP605" s="449">
        <f>FP604</f>
        <v>0.01</v>
      </c>
      <c r="FQ605" s="449">
        <f>FQ604</f>
        <v>0</v>
      </c>
      <c r="FR605" s="467">
        <f>FR604</f>
        <v>0.0001</v>
      </c>
      <c r="FS605" s="449" t="str">
        <f>IF(_tag_month_day!BD595="","",_tag_month_day!BD595/100)</f>
        <v/>
      </c>
      <c r="FT605" s="449" t="str">
        <f>IF(_tag_month_day!BE595="","",_tag_month_day!BE595/100)</f>
        <v/>
      </c>
      <c r="FU605" s="449" t="str">
        <f>IF(_tag_month_day!BF595="","",_tag_month_day!BF595/100)</f>
        <v/>
      </c>
      <c r="FV605" s="449" t="str">
        <f>IF(_tag_month_day!BG595="","",_tag_month_day!BG595/100)</f>
        <v/>
      </c>
      <c r="FW605" s="467" t="str">
        <f>IF(_tag_month_day!BH595="","",_tag_month_day!BH595/100)</f>
        <v/>
      </c>
      <c r="FX605" s="449" t="str">
        <f>IF(_tag_month_day!BI595="","",_tag_month_day!BI595/100)</f>
        <v/>
      </c>
      <c r="FY605" s="449" t="str">
        <f>IF(_tag_month_day!BJ595="","",_tag_month_day!BJ595/100)</f>
        <v/>
      </c>
      <c r="FZ605" s="468" t="str">
        <f>IF(_tag_month_day!BK595="","",_tag_month_day!BK595/100)</f>
        <v/>
      </c>
      <c r="GA605" s="449" t="str">
        <f>IF(_tag_month_day!BL595="","",_tag_month_day!BL595/100)</f>
        <v/>
      </c>
      <c r="GB605" s="467" t="str">
        <f>IF(_tag_month_day!BM595="","",_tag_month_day!BM595/100)</f>
        <v/>
      </c>
      <c r="GC605" s="431" t="str">
        <f>IF(_tag_month_day!BN595="","",_tag_month_day!BN595/100)</f>
        <v/>
      </c>
      <c r="GD605" s="431" t="str">
        <f>IF(_tag_month_day!BO595="","",_tag_month_day!BO595/100)</f>
        <v/>
      </c>
      <c r="GE605" s="431" t="str">
        <f>IF(_tag_month_day!BP595="","",_tag_month_day!BP595/100)</f>
        <v/>
      </c>
      <c r="GF605" s="431" t="str">
        <f>IF(_tag_month_day!BQ595="","",_tag_month_day!BQ595/100)</f>
        <v/>
      </c>
      <c r="GG605" s="431" t="str">
        <f>IF(_tag_month_day!BR595="","",_tag_month_day!BR595/100)</f>
        <v/>
      </c>
      <c r="GH605" s="431" t="str">
        <f>IF(_tag_month_day!BS595="","",_tag_month_day!BS595/100)</f>
        <v/>
      </c>
      <c r="GI605" s="467" t="str">
        <f>IF(_tag_month_day!BT595="","",_tag_month_day!BT595/100)</f>
        <v/>
      </c>
      <c r="GJ605" s="469" t="str">
        <f>IF(_tag_month_day!BU595="","",_tag_month_day!BU595/100)</f>
        <v/>
      </c>
      <c r="GK605" s="470">
        <f>GK604</f>
        <v>0.070000000000000007</v>
      </c>
      <c r="GL605" s="470">
        <f>GL604</f>
        <v>0.029999999999999999</v>
      </c>
      <c r="GM605" s="471" t="str">
        <f>IF(_tag_month_day!BX595="","",_tag_month_day!BX595/100)</f>
        <v/>
      </c>
      <c r="GN605" s="470">
        <f>GN604</f>
        <v>0.070000000000000007</v>
      </c>
      <c r="GO605" s="470">
        <f>GO604</f>
        <v>0.029999999999999999</v>
      </c>
      <c r="GP605" s="470">
        <f>GP604</f>
        <v>0.089999999999999997</v>
      </c>
      <c r="GQ605" s="470">
        <f>GQ604</f>
        <v>0.029999999999999999</v>
      </c>
      <c r="GR605" s="471" t="str">
        <f>IF(_tag_month_day!CA595="","",_tag_month_day!CA595/100)</f>
        <v/>
      </c>
      <c r="GS605" s="472">
        <f>GS604</f>
        <v>0.95299999999999996</v>
      </c>
      <c r="GT605" s="472">
        <f>GT604</f>
        <v>0.55000000000000004</v>
      </c>
      <c r="GU605" s="472">
        <f>GU604</f>
        <v>0.55000000000000004</v>
      </c>
      <c r="GV605" s="472">
        <f>GV604</f>
        <v>0.55000000000000004</v>
      </c>
      <c r="GW605" s="472">
        <f>GW604</f>
        <v>0.5</v>
      </c>
      <c r="GX605" s="472">
        <f>GX604</f>
        <v>0.93500000000000005</v>
      </c>
      <c r="GY605" s="472">
        <f>GY604</f>
        <v>0.14999999999999999</v>
      </c>
      <c r="GZ605" s="472">
        <f>GZ604</f>
        <v>1</v>
      </c>
      <c r="HA605" s="474">
        <f>HA604</f>
        <v>0.047</v>
      </c>
      <c r="HB605" s="474">
        <f>HB604</f>
        <v>0.45000000000000001</v>
      </c>
      <c r="HC605" s="474">
        <f>HC604</f>
        <v>0.45000000000000001</v>
      </c>
      <c r="HD605" s="474">
        <f>HD604</f>
        <v>0.45000000000000001</v>
      </c>
      <c r="HE605" s="474">
        <f>HE604</f>
        <v>0.5</v>
      </c>
      <c r="HF605" s="474">
        <f>HF604</f>
        <v>0.065000000000000002</v>
      </c>
      <c r="HG605" s="474">
        <f>HG604</f>
        <v>0.84999999999999998</v>
      </c>
      <c r="HH605" s="474">
        <f>HH604</f>
        <v>0</v>
      </c>
      <c r="HI605" s="10">
        <f>IF(BZ605&lt;&gt;"",CK605-BV605,0)</f>
        <v>0</v>
      </c>
      <c r="HJ605" s="10" t="e">
        <f>IF(AJ605&gt;0,AH605-AJ605,0)</f>
        <v>#VALUE!</v>
      </c>
      <c r="HK605" s="466">
        <f>HK604</f>
        <v>0.84999999999999998</v>
      </c>
      <c r="HL605" s="424">
        <f>HL604</f>
        <v>550000</v>
      </c>
      <c r="HM605" s="424">
        <f>HM604</f>
        <v>480000</v>
      </c>
      <c r="HN605" s="465" t="e">
        <f>(DJ605*EZ605+DK605*FH605+DL605*FM605+DM605*FR605+DN605*FW605+DO605*GB605+DS605*GI605+DP605*GM605+DR605*GR605)*1000*2</f>
        <v>#VALUE!</v>
      </c>
      <c r="HO605" s="465" t="e">
        <f>HN605*HK605*$HO$2/HL605*1000000</f>
        <v>#VALUE!</v>
      </c>
      <c r="HP605" s="465" t="e">
        <f>HN605*HK605*$HP$2/HM605*1000000</f>
        <v>#VALUE!</v>
      </c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</row>
    <row customFormat="1" r="606" s="0">
      <c r="A606" s="420">
        <v>595</v>
      </c>
      <c r="B606" s="421">
        <f ca="1">IF(D606=D605,B605,IF(D606="夜班",B605+1,B605))</f>
        <v>43610</v>
      </c>
      <c r="C606" s="422">
        <f>C605</f>
        <v>0.041666666666666699</v>
      </c>
      <c r="D606" s="10" t="str">
        <f ca="1">IF(HOUR(G606)&lt;8,"夜班",IF(HOUR(G606)&lt;16,"白班",IF(HOUR(G606)&lt;24,"中班",0)))</f>
        <v>中班</v>
      </c>
      <c r="E606" s="10" t="e">
        <f ca="1">IF(F606=1,"甲",IF(F606=2,"乙",IF(F606=3,"丙",IF(F606=4,"丁",""))))</f>
        <v>#REF!</v>
      </c>
      <c r="F606" s="10" t="e">
        <f ca="1">SUMPRODUCT((成本日报!$A$3:$A$95=计划!B606)*(成本日报!$B$3:$B$95=计划!$D606),成本日报!$C$3:$C$95)</f>
        <v>#REF!</v>
      </c>
      <c r="G606" s="423">
        <f ca="1">G605+C605</f>
        <v>43610.749999998559</v>
      </c>
      <c r="H606" s="423">
        <f ca="1">$G606+$C606/60*10+$C606*0</f>
        <v>43610.756944443005</v>
      </c>
      <c r="I606" s="423">
        <f ca="1">$G606+$C606/60*18+$C606*0</f>
        <v>43610.762499998556</v>
      </c>
      <c r="J606" s="423">
        <f ca="1">$G606+$C606/60*0+$C606*1</f>
        <v>43610.791666665224</v>
      </c>
      <c r="K606" s="423">
        <f ca="1">$G606+$C606/60*30+$C606*2</f>
        <v>43610.854166665231</v>
      </c>
      <c r="L606" s="423">
        <f ca="1">$G606+$C606/60*0+$C606*3</f>
        <v>43610.874999998559</v>
      </c>
      <c r="M606" s="424" t="str">
        <f>IF(_tag_month_day!A596="","",_tag_month_day!A596)</f>
        <v/>
      </c>
      <c r="N606" s="424" t="str">
        <f>IF(_tag_month_day!B596="","",_tag_month_day!B596)</f>
        <v/>
      </c>
      <c r="O606" s="425" t="e">
        <f>IF(M606+N606=0,"",M606+N606)</f>
        <v>#VALUE!</v>
      </c>
      <c r="P606" s="424" t="str">
        <f>IF(_tag_month_day!C596="","",_tag_month_day!C596)</f>
        <v/>
      </c>
      <c r="Q606" s="424" t="str">
        <f>IF(_tag_month_day!D596="","",_tag_month_day!D596)</f>
        <v/>
      </c>
      <c r="R606" s="426" t="str">
        <f>IF(_tag_month_day!CB596="","",_tag_month_day!CB596/100)</f>
        <v/>
      </c>
      <c r="S606" s="427" t="str">
        <f>IF(_tag_month_day!E596="","",_tag_month_day!E596)</f>
        <v/>
      </c>
      <c r="T606" s="427" t="str">
        <f>IF(_tag_month_day!F596="","",_tag_month_day!F596)</f>
        <v/>
      </c>
      <c r="U606" s="428" t="e">
        <f>S606+T606</f>
        <v>#VALUE!</v>
      </c>
      <c r="V606" s="429" t="e">
        <f>U606/AJ606</f>
        <v>#VALUE!</v>
      </c>
      <c r="W606" s="430" t="str">
        <f>IF(_jhy_month_day!A596="","",_jhy_month_day!A596)</f>
        <v/>
      </c>
      <c r="X606" s="431" t="str">
        <f>IF(_jhy_month_day!B596="","",_jhy_month_day!B596/100)</f>
        <v/>
      </c>
      <c r="Y606" s="431" t="str">
        <f>IF(_jhy_month_day!C596="","",_jhy_month_day!C596/100)</f>
        <v/>
      </c>
      <c r="Z606" s="432">
        <f>Z602+1</f>
        <v>149</v>
      </c>
      <c r="AA606" s="433" t="str">
        <f>IF(_tag_month_day!G596="","",_tag_month_day!G596/100)</f>
        <v/>
      </c>
      <c r="AB606" s="433" t="str">
        <f>IF(_tag_month_day!H596="","",_tag_month_day!H596/100)</f>
        <v/>
      </c>
      <c r="AC606" s="434">
        <f>IF(X606="",AC605,BK606*($AV605*X606+$AW605*FD605+$AX605*FI605+$AY605*FN605+$AZ605*FS605+$BA605*FX605+$BG605*GE605)/(AV605*Y606+AX605*FK605+AW605*FF605+AY605*FP605+AZ605*FU605+BA605*FZ605+BG605*GG605+BB605*GK605+BC605*GN605+BD605*GP605))</f>
        <v>1.59963432013121</v>
      </c>
      <c r="AD606" s="435" t="str">
        <f>IF(AC606=AC605,"",AC606-AC605)</f>
        <v/>
      </c>
      <c r="AE606" s="436" t="str">
        <f>IF(1-AF606=0,"",(1-AF606))</f>
        <v/>
      </c>
      <c r="AF606" s="437">
        <v>1</v>
      </c>
      <c r="AG606" s="10" t="str">
        <f>AG605</f>
        <v>9A3</v>
      </c>
      <c r="AH606" s="438" t="str">
        <f>AH605</f>
        <v/>
      </c>
      <c r="AI606" s="424"/>
      <c r="AJ606" s="10" t="str">
        <f>IF(_tag_month_day!I596="","",_tag_month_day!I596)</f>
        <v/>
      </c>
      <c r="AK606" s="440"/>
      <c r="AL606" s="440"/>
      <c r="AM606" s="440"/>
      <c r="AN606" s="441">
        <f>AN605</f>
        <v>2</v>
      </c>
      <c r="AO606" s="441">
        <f>AO605</f>
        <v>8</v>
      </c>
      <c r="AP606" s="442" t="e">
        <f>(IF(AN606=0,AS605,AS605*(1+AO606/AN606)/(AR606+AO606/AN606)))+AT606</f>
        <v>#VALUE!</v>
      </c>
      <c r="AQ606" s="443" t="str">
        <f>IF(_tag_month_day!J596="","",_tag_month_day!J596/100)</f>
        <v/>
      </c>
      <c r="AR606" s="444">
        <f>AR605</f>
        <v>1.3</v>
      </c>
      <c r="AS606" s="445" t="e">
        <f>AQ606*(AN606*AR606+AO606)/(AN606+AO606)</f>
        <v>#VALUE!</v>
      </c>
      <c r="AT606" s="445" t="e">
        <f>(SUM(BE606:BF606)-SUM(BE605:BF605))*0.05</f>
        <v>#VALUE!</v>
      </c>
      <c r="AU606" s="446" t="str">
        <f>IF(_tag_month_day!CC596="","",IF(_tag_month_day!CC596&gt;0,_tag_month_day!CD596,_tag_month_day!CE596))</f>
        <v/>
      </c>
      <c r="AV606" s="447" t="str">
        <f>IF(_tag_month_day!L596="","",_tag_month_day!L596/100)</f>
        <v/>
      </c>
      <c r="AW606" s="431">
        <f>AW605</f>
        <v>0</v>
      </c>
      <c r="AX606" s="431">
        <f>AX605</f>
        <v>0</v>
      </c>
      <c r="AY606" s="431" t="str">
        <f>IF(_tag_month_day!M596="","",_tag_month_day!M596/100)</f>
        <v/>
      </c>
      <c r="AZ606" s="431" t="str">
        <f>IF(_tag_month_day!N596="","",_tag_month_day!N596/100)</f>
        <v/>
      </c>
      <c r="BA606" s="431" t="str">
        <f>IF(_tag_month_day!O596="","",_tag_month_day!O596/100)</f>
        <v/>
      </c>
      <c r="BB606" s="448" t="str">
        <f>IF(_tag_month_day!P596="","",_tag_month_day!P596/100)</f>
        <v/>
      </c>
      <c r="BC606" s="448">
        <f>BC605</f>
        <v>0</v>
      </c>
      <c r="BD606" s="448" t="str">
        <f>IF(_tag_month_day!Q596="","",_tag_month_day!Q596/100)</f>
        <v/>
      </c>
      <c r="BE606" s="449" t="str">
        <f>IF(_tag_month_day!R596="","",_tag_month_day!R596/100)</f>
        <v/>
      </c>
      <c r="BF606" s="388" t="e">
        <f>(AU606*(100+BE606*100))/(AJ606-AU606)/100</f>
        <v>#VALUE!</v>
      </c>
      <c r="BG606" s="450" t="e">
        <f>BE606+BF606</f>
        <v>#VALUE!</v>
      </c>
      <c r="BH606" s="451" t="e">
        <f>SUM(AV606:BF606)</f>
        <v>#VALUE!</v>
      </c>
      <c r="BI606" s="452" t="e">
        <f>IF(CX606=0,BI605,(DK606*查询!$R$5+DL606*查询!$Q$5+DM606*查询!$N$5+DN606*查询!$O$5+DO606*查询!$P$5)*AF606/CX606)</f>
        <v>#VALUE!</v>
      </c>
      <c r="BJ606" s="452" t="e">
        <f>IF(CX606=0,BJ605,(DP606*查询!$S$5+DQ606*查询!$T$5+DR606*查询!$U$5)*AF606/CX606)</f>
        <v>#VALUE!</v>
      </c>
      <c r="BK606" s="452">
        <f>BK605</f>
        <v>1</v>
      </c>
      <c r="BL606" s="453" t="e">
        <f>SUMPRODUCT((AV606:BA606)*(GS606:GX606))/((GS606:GX606)+SUM(BB606:BD606)*GY606+BG606*GZ606)</f>
        <v>#VALUE!</v>
      </c>
      <c r="BM606" s="453" t="e">
        <f>BK606*($AV606*FB606+$AW606*FD606+$AX606*FI606+$AY606*FN606+$AZ606*FS606+$BA606*FX606+$BG606*GE606)/(AV606*EY606+AX606*FK606+AW606*FF606+AY606*FP606+AZ606*FU606+BA606*FZ606+BG606*GG606+BB606*GK606+BC606*GN606+BD606*GP606)</f>
        <v>#VALUE!</v>
      </c>
      <c r="BN606" s="453" t="e">
        <f>($AV606*FC606+$AX606*FJ606+$AW606*FE606+$AY606*FO606+$AZ606*FT606+$BA606*FY606+$BG606*GF606)/($AV606*FA606+BG606*GH606+BB606*GL606+BC606*GO606+BD606*GQ606+BA606*GA606)</f>
        <v>#VALUE!</v>
      </c>
      <c r="BO606" s="454" t="e">
        <f>SUMPRODUCT(AV606:BA606*GS606:GX606)/(GS606:GX606+(BB606+BC606+BD606)*GY606+BG606)</f>
        <v>#VALUE!</v>
      </c>
      <c r="BP606" s="454" t="e">
        <f>SUMPRODUCT(AV606:BA606*GS606:GX606)/(GS606:GX606+(BB606+BC606+BD606)*GY606+BG606)</f>
        <v>#VALUE!</v>
      </c>
      <c r="BQ606" s="454" t="e">
        <f>SUMPRODUCT(AV606:BA606*GS606:GX606)/(GS606:GX606+(BB606+BC606+BD606)*GY606+BG606)</f>
        <v>#VALUE!</v>
      </c>
      <c r="BR606" s="453" t="str">
        <f>IF(_tag_month_day!T596="","",_tag_month_day!T596)</f>
        <v/>
      </c>
      <c r="BS606" s="453" t="str">
        <f>IF(_tag_month_day!U596="","",_tag_month_day!U596)</f>
        <v/>
      </c>
      <c r="BT606" s="455" t="str">
        <f>IF(CK606="","",IF((CK606&gt;=BV606-0.12)*(CK606&lt;=BV606+0.12),"合格","不合格"))</f>
        <v/>
      </c>
      <c r="BU606" s="456" t="str">
        <f>IF(_tag_month_day!V596="","",_tag_month_day!V596)</f>
        <v/>
      </c>
      <c r="BV606" s="457" t="str">
        <f>IF(_tag_month_day!W596="","",_tag_month_day!W596)</f>
        <v/>
      </c>
      <c r="BW606" s="458" t="str">
        <f>IF(_tag_month_day!X596="","",_tag_month_day!X596)</f>
        <v/>
      </c>
      <c r="BX606" s="458" t="str">
        <f>IF(_tag_month_day!Y596="","",_tag_month_day!Y596)</f>
        <v/>
      </c>
      <c r="BY606" s="459">
        <f ca="1">L606</f>
        <v>43610.874999998559</v>
      </c>
      <c r="BZ606" s="460"/>
      <c r="CA606" s="461"/>
      <c r="CB606" s="424" t="str">
        <f>IF(_tag_month_day!Z596="","",_tag_month_day!Z596)</f>
        <v/>
      </c>
      <c r="CC606" s="424" t="str">
        <f>IF(_tag_month_day!AA596="","",_tag_month_day!AA596)</f>
        <v/>
      </c>
      <c r="CD606" s="424" t="str">
        <f>IF(_tag_month_day!AB596="","",_tag_month_day!AB596)</f>
        <v/>
      </c>
      <c r="CE606" s="424" t="str">
        <f>IF(_tag_month_day!AC596="","",_tag_month_day!AC596)</f>
        <v/>
      </c>
      <c r="CF606" s="424" t="str">
        <f>IF(_tag_month_day!AD596="","",_tag_month_day!AD596)</f>
        <v/>
      </c>
      <c r="CG606" s="424" t="str">
        <f>IF(_tag_month_day!AE596="","",_tag_month_day!AE596)</f>
        <v/>
      </c>
      <c r="CH606" s="424" t="str">
        <f>IF(_tag_month_day!AF596="","",_tag_month_day!AF596)</f>
        <v/>
      </c>
      <c r="CI606" s="424" t="str">
        <f>IF(_tag_month_day!AG596="","",_tag_month_day!AG596)</f>
        <v/>
      </c>
      <c r="CJ606" s="424" t="str">
        <f>IF(_tag_month_day!AH596="","",_tag_month_day!AH596)</f>
        <v/>
      </c>
      <c r="CK606" s="424" t="str">
        <f>IF(_tag_month_day!AI596="","",_tag_month_day!AI596)</f>
        <v/>
      </c>
      <c r="CL606" s="4" t="str">
        <f>IF(_tag_month_day!AJ596="","",_tag_month_day!AJ596)</f>
        <v/>
      </c>
      <c r="CM606" s="4" t="str">
        <f>IF(_tag_month_day!AK596="","",_tag_month_day!AK596)</f>
        <v/>
      </c>
      <c r="CN606" s="4" t="str">
        <f>IF(_tag_month_day!AL596="","",_tag_month_day!AL596)</f>
        <v/>
      </c>
      <c r="CO606" s="4" t="str">
        <f>IF(_tag_month_day!AM596="","",_tag_month_day!AM596)</f>
        <v/>
      </c>
      <c r="CP606" s="4" t="str">
        <f>IF(_tag_month_day!AN596="","",_tag_month_day!AN596)</f>
        <v/>
      </c>
      <c r="CQ606" s="4" t="str">
        <f>IF(_tag_month_day!AO596="","",_tag_month_day!AO596)</f>
        <v/>
      </c>
      <c r="CR606" s="462" t="str">
        <f>IF(_tag_month_day!AP596="","",_tag_month_day!AP596)</f>
        <v/>
      </c>
      <c r="CS606" s="463" t="str">
        <f>IF(_tag_month_day!AQ596="","",_tag_month_day!AQ596)</f>
        <v/>
      </c>
      <c r="CT606" s="4" t="str">
        <f>IF(_tag_month_day!AR596="","",_tag_month_day!AR596)</f>
        <v/>
      </c>
      <c r="CU606" s="464" t="e">
        <f>DU606/AJ606</f>
        <v>#VALUE!</v>
      </c>
      <c r="CV606" s="451" t="e">
        <f>BG606/BH606</f>
        <v>#VALUE!</v>
      </c>
      <c r="CW606" s="465" t="e">
        <f>AJ606*(1-CV606)*CU606*AF606</f>
        <v>#VALUE!</v>
      </c>
      <c r="CX606" s="465" t="e">
        <f>CW606*94%</f>
        <v>#VALUE!</v>
      </c>
      <c r="CY606" s="466" t="e">
        <f>IF(CX606=0,0,DS606/(DS606+CX606))</f>
        <v>#VALUE!</v>
      </c>
      <c r="CZ606" s="465" t="e">
        <f>$AJ606*EF606</f>
        <v>#VALUE!</v>
      </c>
      <c r="DA606" s="465" t="e">
        <f>$AJ606*EG606</f>
        <v>#VALUE!</v>
      </c>
      <c r="DB606" s="465" t="e">
        <f>$AJ606*EH606</f>
        <v>#VALUE!</v>
      </c>
      <c r="DC606" s="465" t="e">
        <f>$AJ606*EI606</f>
        <v>#VALUE!</v>
      </c>
      <c r="DD606" s="465" t="e">
        <f>$AJ606*EJ606</f>
        <v>#VALUE!</v>
      </c>
      <c r="DE606" s="465" t="e">
        <f>$AJ606*EK606</f>
        <v>#VALUE!</v>
      </c>
      <c r="DF606" s="465" t="e">
        <f>$AJ606*EL606</f>
        <v>#VALUE!</v>
      </c>
      <c r="DG606" s="465" t="e">
        <f>$AJ606*EM606</f>
        <v>#VALUE!</v>
      </c>
      <c r="DH606" s="465" t="e">
        <f>$AJ606*EN606</f>
        <v>#VALUE!</v>
      </c>
      <c r="DI606" s="465" t="e">
        <f>$AJ606*EO606</f>
        <v>#VALUE!</v>
      </c>
      <c r="DJ606" s="465" t="e">
        <f>CZ606*(1-EP606)</f>
        <v>#VALUE!</v>
      </c>
      <c r="DK606" s="465" t="e">
        <f>DA606*(1-ER606)</f>
        <v>#VALUE!</v>
      </c>
      <c r="DL606" s="465" t="e">
        <f>DB606*(1-EQ606)</f>
        <v>#VALUE!</v>
      </c>
      <c r="DM606" s="465" t="e">
        <f>DC606*(1-ES606)</f>
        <v>#VALUE!</v>
      </c>
      <c r="DN606" s="465" t="e">
        <f>DD606*(1-ET606)</f>
        <v>#VALUE!</v>
      </c>
      <c r="DO606" s="465" t="e">
        <f>DE606</f>
        <v>#VALUE!</v>
      </c>
      <c r="DP606" s="465" t="e">
        <f>DF606*(1-EU606)</f>
        <v>#VALUE!</v>
      </c>
      <c r="DQ606" s="465" t="e">
        <f>DG606*(1-EV606)</f>
        <v>#VALUE!</v>
      </c>
      <c r="DR606" s="465" t="e">
        <f>DH606*(1-EW606)</f>
        <v>#VALUE!</v>
      </c>
      <c r="DS606" s="465" t="e">
        <f>DI606</f>
        <v>#VALUE!</v>
      </c>
      <c r="DT606" s="465" t="e">
        <f>SUM(DJ606:DS606)</f>
        <v>#VALUE!</v>
      </c>
      <c r="DU606" s="465" t="e">
        <f>(GS606:GX606)+(DP606+DQ606+DR606)*GY606+DS606</f>
        <v>#VALUE!</v>
      </c>
      <c r="DV606" s="451" t="e">
        <f>AV606/$BH606/(1-EP606)</f>
        <v>#VALUE!</v>
      </c>
      <c r="DW606" s="451" t="e">
        <f>AW606/$BH606/(1-ER606)</f>
        <v>#VALUE!</v>
      </c>
      <c r="DX606" s="451" t="e">
        <f>AX606/$BH606/(1-EQ606)</f>
        <v>#VALUE!</v>
      </c>
      <c r="DY606" s="451" t="e">
        <f>AY606/$BH606/(1-ES606)</f>
        <v>#VALUE!</v>
      </c>
      <c r="DZ606" s="451" t="e">
        <f>AZ606/$BH606/(1-ET606)</f>
        <v>#VALUE!</v>
      </c>
      <c r="EA606" s="451" t="e">
        <f>BA606/$BH606/(1-AX606)</f>
        <v>#VALUE!</v>
      </c>
      <c r="EB606" s="451" t="e">
        <f>BB606/$BH606/(1-EU606)</f>
        <v>#VALUE!</v>
      </c>
      <c r="EC606" s="451" t="e">
        <f>BC606/$BH606/(1-EV606)</f>
        <v>#VALUE!</v>
      </c>
      <c r="ED606" s="451" t="e">
        <f>BD606/$BH606/(1-EW606)</f>
        <v>#VALUE!</v>
      </c>
      <c r="EE606" s="451" t="e">
        <f>BG606/BH606</f>
        <v>#VALUE!</v>
      </c>
      <c r="EF606" s="451" t="e">
        <f>DV606/SUM($DV606:$EE606)</f>
        <v>#VALUE!</v>
      </c>
      <c r="EG606" s="451" t="e">
        <f>DW606/SUM($DV606:$EE606)</f>
        <v>#VALUE!</v>
      </c>
      <c r="EH606" s="451" t="e">
        <f>DX606/SUM($DV606:$EE606)</f>
        <v>#VALUE!</v>
      </c>
      <c r="EI606" s="451" t="e">
        <f>DY606/SUM($DV606:$EE606)</f>
        <v>#VALUE!</v>
      </c>
      <c r="EJ606" s="451" t="e">
        <f>DZ606/SUM($DV606:$EE606)</f>
        <v>#VALUE!</v>
      </c>
      <c r="EK606" s="451" t="e">
        <f>EA606/SUM($DV606:$EE606)</f>
        <v>#VALUE!</v>
      </c>
      <c r="EL606" s="451" t="e">
        <f>EB606/SUM($DV606:$EE606)</f>
        <v>#VALUE!</v>
      </c>
      <c r="EM606" s="451" t="e">
        <f>EC606/SUM($DV606:$EE606)</f>
        <v>#VALUE!</v>
      </c>
      <c r="EN606" s="451" t="e">
        <f>ED606/SUM($DV606:$EE606)</f>
        <v>#VALUE!</v>
      </c>
      <c r="EO606" s="451" t="e">
        <f>EE606/SUM($DV606:$EE606)</f>
        <v>#VALUE!</v>
      </c>
      <c r="EP606" s="450">
        <f>EP605</f>
        <v>0.080000000000000002</v>
      </c>
      <c r="EQ606" s="450">
        <f>EQ605</f>
        <v>0.014999999999999999</v>
      </c>
      <c r="ER606" s="450">
        <f>ER605</f>
        <v>0.014999999999999999</v>
      </c>
      <c r="ES606" s="450">
        <f>ES605</f>
        <v>0.014999999999999999</v>
      </c>
      <c r="ET606" s="450">
        <f>ET605</f>
        <v>0.014999999999999999</v>
      </c>
      <c r="EU606" s="450">
        <f>EU605</f>
        <v>0.089999999999999997</v>
      </c>
      <c r="EV606" s="450">
        <f>EV605</f>
        <v>0.089999999999999997</v>
      </c>
      <c r="EW606" s="450">
        <f>EW605</f>
        <v>0.089999999999999997</v>
      </c>
      <c r="EX606" s="431" t="str">
        <f>IF(_tag_month_day!AS596="","",_tag_month_day!AS596/100)</f>
        <v/>
      </c>
      <c r="EY606" s="431" t="str">
        <f>IF(_tag_month_day!AT596="","",_tag_month_day!AT596/100)</f>
        <v/>
      </c>
      <c r="EZ606" s="431" t="str">
        <f>IF(_tag_month_day!AU596="","",_tag_month_day!AU596/100)</f>
        <v/>
      </c>
      <c r="FA606" s="431" t="str">
        <f>IF(_tag_month_day!AV596="","",_tag_month_day!AV596/100)</f>
        <v/>
      </c>
      <c r="FB606" s="431" t="str">
        <f>IF(_tag_month_day!AW596="","",_tag_month_day!AW596/100)</f>
        <v/>
      </c>
      <c r="FC606" s="431" t="str">
        <f>IF(_tag_month_day!AX596="","",_tag_month_day!AX596/100)</f>
        <v/>
      </c>
      <c r="FD606" s="449" t="str">
        <f>IF(_tag_month_day!AY596="","",_tag_month_day!AY596/100)</f>
        <v/>
      </c>
      <c r="FE606" s="449" t="str">
        <f>IF(_tag_month_day!AZ596="","",_tag_month_day!AZ596/100)</f>
        <v/>
      </c>
      <c r="FF606" s="449" t="str">
        <f>IF(_tag_month_day!BA596="","",_tag_month_day!BA596/100)</f>
        <v/>
      </c>
      <c r="FG606" s="449" t="str">
        <f>IF(_tag_month_day!BB596="","",_tag_month_day!BB596/100)</f>
        <v/>
      </c>
      <c r="FH606" s="467" t="str">
        <f>IF(_tag_month_day!BC596="","",_tag_month_day!BC596/100)</f>
        <v/>
      </c>
      <c r="FI606" s="449">
        <f>FI605</f>
        <v>0.40999999999999998</v>
      </c>
      <c r="FJ606" s="449">
        <f>FJ605</f>
        <v>0.11</v>
      </c>
      <c r="FK606" s="449">
        <f>FK605</f>
        <v>0.014999999999999999</v>
      </c>
      <c r="FL606" s="449">
        <f>FL605</f>
        <v>0</v>
      </c>
      <c r="FM606" s="467">
        <f>FM605</f>
        <v>0.0001</v>
      </c>
      <c r="FN606" s="449">
        <f>FN605</f>
        <v>0.32000000000000001</v>
      </c>
      <c r="FO606" s="449">
        <f>FO605</f>
        <v>0.20000000000000001</v>
      </c>
      <c r="FP606" s="449">
        <f>FP605</f>
        <v>0.01</v>
      </c>
      <c r="FQ606" s="449">
        <f>FQ605</f>
        <v>0</v>
      </c>
      <c r="FR606" s="467">
        <f>FR605</f>
        <v>0.0001</v>
      </c>
      <c r="FS606" s="449" t="str">
        <f>IF(_tag_month_day!BD596="","",_tag_month_day!BD596/100)</f>
        <v/>
      </c>
      <c r="FT606" s="449" t="str">
        <f>IF(_tag_month_day!BE596="","",_tag_month_day!BE596/100)</f>
        <v/>
      </c>
      <c r="FU606" s="449" t="str">
        <f>IF(_tag_month_day!BF596="","",_tag_month_day!BF596/100)</f>
        <v/>
      </c>
      <c r="FV606" s="449" t="str">
        <f>IF(_tag_month_day!BG596="","",_tag_month_day!BG596/100)</f>
        <v/>
      </c>
      <c r="FW606" s="467" t="str">
        <f>IF(_tag_month_day!BH596="","",_tag_month_day!BH596/100)</f>
        <v/>
      </c>
      <c r="FX606" s="449" t="str">
        <f>IF(_tag_month_day!BI596="","",_tag_month_day!BI596/100)</f>
        <v/>
      </c>
      <c r="FY606" s="449" t="str">
        <f>IF(_tag_month_day!BJ596="","",_tag_month_day!BJ596/100)</f>
        <v/>
      </c>
      <c r="FZ606" s="468" t="str">
        <f>IF(_tag_month_day!BK596="","",_tag_month_day!BK596/100)</f>
        <v/>
      </c>
      <c r="GA606" s="449" t="str">
        <f>IF(_tag_month_day!BL596="","",_tag_month_day!BL596/100)</f>
        <v/>
      </c>
      <c r="GB606" s="467" t="str">
        <f>IF(_tag_month_day!BM596="","",_tag_month_day!BM596/100)</f>
        <v/>
      </c>
      <c r="GC606" s="431" t="str">
        <f>IF(_tag_month_day!BN596="","",_tag_month_day!BN596/100)</f>
        <v/>
      </c>
      <c r="GD606" s="431" t="str">
        <f>IF(_tag_month_day!BO596="","",_tag_month_day!BO596/100)</f>
        <v/>
      </c>
      <c r="GE606" s="431" t="str">
        <f>IF(_tag_month_day!BP596="","",_tag_month_day!BP596/100)</f>
        <v/>
      </c>
      <c r="GF606" s="431" t="str">
        <f>IF(_tag_month_day!BQ596="","",_tag_month_day!BQ596/100)</f>
        <v/>
      </c>
      <c r="GG606" s="431" t="str">
        <f>IF(_tag_month_day!BR596="","",_tag_month_day!BR596/100)</f>
        <v/>
      </c>
      <c r="GH606" s="431" t="str">
        <f>IF(_tag_month_day!BS596="","",_tag_month_day!BS596/100)</f>
        <v/>
      </c>
      <c r="GI606" s="467" t="str">
        <f>IF(_tag_month_day!BT596="","",_tag_month_day!BT596/100)</f>
        <v/>
      </c>
      <c r="GJ606" s="469" t="str">
        <f>IF(_tag_month_day!BU596="","",_tag_month_day!BU596/100)</f>
        <v/>
      </c>
      <c r="GK606" s="470">
        <f>GK605</f>
        <v>0.070000000000000007</v>
      </c>
      <c r="GL606" s="470">
        <f>GL605</f>
        <v>0.029999999999999999</v>
      </c>
      <c r="GM606" s="471" t="str">
        <f>IF(_tag_month_day!BX596="","",_tag_month_day!BX596/100)</f>
        <v/>
      </c>
      <c r="GN606" s="470">
        <f>GN605</f>
        <v>0.070000000000000007</v>
      </c>
      <c r="GO606" s="470">
        <f>GO605</f>
        <v>0.029999999999999999</v>
      </c>
      <c r="GP606" s="470">
        <f>GP605</f>
        <v>0.089999999999999997</v>
      </c>
      <c r="GQ606" s="470">
        <f>GQ605</f>
        <v>0.029999999999999999</v>
      </c>
      <c r="GR606" s="471" t="str">
        <f>IF(_tag_month_day!CA596="","",_tag_month_day!CA596/100)</f>
        <v/>
      </c>
      <c r="GS606" s="472">
        <f>GS605</f>
        <v>0.95299999999999996</v>
      </c>
      <c r="GT606" s="472">
        <f>GT605</f>
        <v>0.55000000000000004</v>
      </c>
      <c r="GU606" s="472">
        <f>GU605</f>
        <v>0.55000000000000004</v>
      </c>
      <c r="GV606" s="472">
        <f>GV605</f>
        <v>0.55000000000000004</v>
      </c>
      <c r="GW606" s="472">
        <f>GW605</f>
        <v>0.5</v>
      </c>
      <c r="GX606" s="472">
        <f>GX605</f>
        <v>0.93500000000000005</v>
      </c>
      <c r="GY606" s="472">
        <f>GY605</f>
        <v>0.14999999999999999</v>
      </c>
      <c r="GZ606" s="472">
        <f>GZ605</f>
        <v>1</v>
      </c>
      <c r="HA606" s="474">
        <f>HA605</f>
        <v>0.047</v>
      </c>
      <c r="HB606" s="474">
        <f>HB605</f>
        <v>0.45000000000000001</v>
      </c>
      <c r="HC606" s="474">
        <f>HC605</f>
        <v>0.45000000000000001</v>
      </c>
      <c r="HD606" s="474">
        <f>HD605</f>
        <v>0.45000000000000001</v>
      </c>
      <c r="HE606" s="474">
        <f>HE605</f>
        <v>0.5</v>
      </c>
      <c r="HF606" s="474">
        <f>HF605</f>
        <v>0.065000000000000002</v>
      </c>
      <c r="HG606" s="474">
        <f>HG605</f>
        <v>0.84999999999999998</v>
      </c>
      <c r="HH606" s="474">
        <f>HH605</f>
        <v>0</v>
      </c>
      <c r="HI606" s="10">
        <f>IF(BZ606&lt;&gt;"",CK606-BV606,0)</f>
        <v>0</v>
      </c>
      <c r="HJ606" s="10" t="e">
        <f>IF(AJ606&gt;0,AH606-AJ606,0)</f>
        <v>#VALUE!</v>
      </c>
      <c r="HK606" s="466">
        <f>HK605</f>
        <v>0.84999999999999998</v>
      </c>
      <c r="HL606" s="424">
        <f>HL605</f>
        <v>550000</v>
      </c>
      <c r="HM606" s="424">
        <f>HM605</f>
        <v>480000</v>
      </c>
      <c r="HN606" s="465" t="e">
        <f>(DJ606*EZ606+DK606*FH606+DL606*FM606+DM606*FR606+DN606*FW606+DO606*GB606+DS606*GI606+DP606*GM606+DR606*GR606)*1000*2</f>
        <v>#VALUE!</v>
      </c>
      <c r="HO606" s="465" t="e">
        <f>HN606*HK606*$HO$2/HL606*1000000</f>
        <v>#VALUE!</v>
      </c>
      <c r="HP606" s="465" t="e">
        <f>HN606*HK606*$HP$2/HM606*1000000</f>
        <v>#VALUE!</v>
      </c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</row>
    <row customFormat="1" r="607" s="0">
      <c r="A607" s="420">
        <v>596</v>
      </c>
      <c r="B607" s="421">
        <f ca="1">IF(D607=D606,B606,IF(D607="夜班",B606+1,B606))</f>
        <v>43610</v>
      </c>
      <c r="C607" s="422">
        <f>C606</f>
        <v>0.041666666666666699</v>
      </c>
      <c r="D607" s="10" t="str">
        <f ca="1">IF(HOUR(G607)&lt;8,"夜班",IF(HOUR(G607)&lt;16,"白班",IF(HOUR(G607)&lt;24,"中班",0)))</f>
        <v>中班</v>
      </c>
      <c r="E607" s="10" t="e">
        <f ca="1">IF(F607=1,"甲",IF(F607=2,"乙",IF(F607=3,"丙",IF(F607=4,"丁",""))))</f>
        <v>#REF!</v>
      </c>
      <c r="F607" s="10" t="e">
        <f ca="1">SUMPRODUCT((成本日报!$A$3:$A$95=计划!B607)*(成本日报!$B$3:$B$95=计划!$D607),成本日报!$C$3:$C$95)</f>
        <v>#REF!</v>
      </c>
      <c r="G607" s="423">
        <f ca="1">G606+C606</f>
        <v>43610.791666665224</v>
      </c>
      <c r="H607" s="423">
        <f ca="1">$G607+$C607/60*10+$C607*0</f>
        <v>43610.798611109669</v>
      </c>
      <c r="I607" s="423">
        <f ca="1">$G607+$C607/60*18+$C607*0</f>
        <v>43610.804166665221</v>
      </c>
      <c r="J607" s="423">
        <f ca="1">$G607+$C607/60*0+$C607*1</f>
        <v>43610.833333331888</v>
      </c>
      <c r="K607" s="423">
        <f ca="1">$G607+$C607/60*30+$C607*2</f>
        <v>43610.895833331895</v>
      </c>
      <c r="L607" s="423">
        <f ca="1">$G607+$C607/60*0+$C607*3</f>
        <v>43610.916666665224</v>
      </c>
      <c r="M607" s="424" t="str">
        <f>IF(_tag_month_day!A597="","",_tag_month_day!A597)</f>
        <v/>
      </c>
      <c r="N607" s="424" t="str">
        <f>IF(_tag_month_day!B597="","",_tag_month_day!B597)</f>
        <v/>
      </c>
      <c r="O607" s="425" t="e">
        <f>IF(M607+N607=0,"",M607+N607)</f>
        <v>#VALUE!</v>
      </c>
      <c r="P607" s="424" t="str">
        <f>IF(_tag_month_day!C597="","",_tag_month_day!C597)</f>
        <v/>
      </c>
      <c r="Q607" s="424" t="str">
        <f>IF(_tag_month_day!D597="","",_tag_month_day!D597)</f>
        <v/>
      </c>
      <c r="R607" s="426" t="str">
        <f>IF(_tag_month_day!CB597="","",_tag_month_day!CB597/100)</f>
        <v/>
      </c>
      <c r="S607" s="427" t="str">
        <f>IF(_tag_month_day!E597="","",_tag_month_day!E597)</f>
        <v/>
      </c>
      <c r="T607" s="427" t="str">
        <f>IF(_tag_month_day!F597="","",_tag_month_day!F597)</f>
        <v/>
      </c>
      <c r="U607" s="428" t="e">
        <f>S607+T607</f>
        <v>#VALUE!</v>
      </c>
      <c r="V607" s="429" t="e">
        <f>U607/AJ607</f>
        <v>#VALUE!</v>
      </c>
      <c r="W607" s="430" t="str">
        <f>IF(_jhy_month_day!A597="","",_jhy_month_day!A597)</f>
        <v/>
      </c>
      <c r="X607" s="431" t="str">
        <f>IF(_jhy_month_day!B597="","",_jhy_month_day!B597/100)</f>
        <v/>
      </c>
      <c r="Y607" s="431" t="str">
        <f>IF(_jhy_month_day!C597="","",_jhy_month_day!C597/100)</f>
        <v/>
      </c>
      <c r="Z607" s="432">
        <f>Z603+1</f>
        <v>149</v>
      </c>
      <c r="AA607" s="433" t="str">
        <f>IF(_tag_month_day!G597="","",_tag_month_day!G597/100)</f>
        <v/>
      </c>
      <c r="AB607" s="433" t="str">
        <f>IF(_tag_month_day!H597="","",_tag_month_day!H597/100)</f>
        <v/>
      </c>
      <c r="AC607" s="434">
        <f>IF(X607="",AC606,BK607*($AV606*X607+$AW606*FD606+$AX606*FI606+$AY606*FN606+$AZ606*FS606+$BA606*FX606+$BG606*GE606)/(AV606*Y607+AX606*FK606+AW606*FF606+AY606*FP606+AZ606*FU606+BA606*FZ606+BG606*GG606+BB606*GK606+BC606*GN606+BD606*GP606))</f>
        <v>1.59963432013121</v>
      </c>
      <c r="AD607" s="435" t="str">
        <f>IF(AC607=AC606,"",AC607-AC606)</f>
        <v/>
      </c>
      <c r="AE607" s="436" t="str">
        <f>IF(1-AF607=0,"",(1-AF607))</f>
        <v/>
      </c>
      <c r="AF607" s="437">
        <v>1</v>
      </c>
      <c r="AG607" s="10" t="str">
        <f>AG606</f>
        <v>9A3</v>
      </c>
      <c r="AH607" s="438" t="str">
        <f>AH606</f>
        <v/>
      </c>
      <c r="AI607" s="424"/>
      <c r="AJ607" s="10" t="str">
        <f>IF(_tag_month_day!I597="","",_tag_month_day!I597)</f>
        <v/>
      </c>
      <c r="AK607" s="440"/>
      <c r="AL607" s="440"/>
      <c r="AM607" s="440"/>
      <c r="AN607" s="441">
        <f>AN606</f>
        <v>2</v>
      </c>
      <c r="AO607" s="441">
        <f>AO606</f>
        <v>8</v>
      </c>
      <c r="AP607" s="442" t="e">
        <f>(IF(AN607=0,AS606,AS606*(1+AO607/AN607)/(AR607+AO607/AN607)))+AT607</f>
        <v>#VALUE!</v>
      </c>
      <c r="AQ607" s="443" t="str">
        <f>IF(_tag_month_day!J597="","",_tag_month_day!J597/100)</f>
        <v/>
      </c>
      <c r="AR607" s="444">
        <f>AR606</f>
        <v>1.3</v>
      </c>
      <c r="AS607" s="445" t="e">
        <f>AQ607*(AN607*AR607+AO607)/(AN607+AO607)</f>
        <v>#VALUE!</v>
      </c>
      <c r="AT607" s="445" t="e">
        <f>(SUM(BE607:BF607)-SUM(BE606:BF606))*0.05</f>
        <v>#VALUE!</v>
      </c>
      <c r="AU607" s="446" t="str">
        <f>IF(_tag_month_day!CC597="","",IF(_tag_month_day!CC597&gt;0,_tag_month_day!CD597,_tag_month_day!CE597))</f>
        <v/>
      </c>
      <c r="AV607" s="447" t="str">
        <f>IF(_tag_month_day!L597="","",_tag_month_day!L597/100)</f>
        <v/>
      </c>
      <c r="AW607" s="431">
        <f>AW606</f>
        <v>0</v>
      </c>
      <c r="AX607" s="431">
        <f>AX606</f>
        <v>0</v>
      </c>
      <c r="AY607" s="431" t="str">
        <f>IF(_tag_month_day!M597="","",_tag_month_day!M597/100)</f>
        <v/>
      </c>
      <c r="AZ607" s="431" t="str">
        <f>IF(_tag_month_day!N597="","",_tag_month_day!N597/100)</f>
        <v/>
      </c>
      <c r="BA607" s="431" t="str">
        <f>IF(_tag_month_day!O597="","",_tag_month_day!O597/100)</f>
        <v/>
      </c>
      <c r="BB607" s="448" t="str">
        <f>IF(_tag_month_day!P597="","",_tag_month_day!P597/100)</f>
        <v/>
      </c>
      <c r="BC607" s="448">
        <f>BC606</f>
        <v>0</v>
      </c>
      <c r="BD607" s="448" t="str">
        <f>IF(_tag_month_day!Q597="","",_tag_month_day!Q597/100)</f>
        <v/>
      </c>
      <c r="BE607" s="449" t="str">
        <f>IF(_tag_month_day!R597="","",_tag_month_day!R597/100)</f>
        <v/>
      </c>
      <c r="BF607" s="388" t="e">
        <f>(AU607*(100+BE607*100))/(AJ607-AU607)/100</f>
        <v>#VALUE!</v>
      </c>
      <c r="BG607" s="450" t="e">
        <f>BE607+BF607</f>
        <v>#VALUE!</v>
      </c>
      <c r="BH607" s="451" t="e">
        <f>SUM(AV607:BF607)</f>
        <v>#VALUE!</v>
      </c>
      <c r="BI607" s="452" t="e">
        <f>IF(CX607=0,BI606,(DK607*查询!$R$5+DL607*查询!$Q$5+DM607*查询!$N$5+DN607*查询!$O$5+DO607*查询!$P$5)*AF607/CX607)</f>
        <v>#VALUE!</v>
      </c>
      <c r="BJ607" s="452" t="e">
        <f>IF(CX607=0,BJ606,(DP607*查询!$S$5+DQ607*查询!$T$5+DR607*查询!$U$5)*AF607/CX607)</f>
        <v>#VALUE!</v>
      </c>
      <c r="BK607" s="452">
        <f>BK606</f>
        <v>1</v>
      </c>
      <c r="BL607" s="453" t="e">
        <f>SUMPRODUCT((AV607:BA607)*(GS607:GX607))/((GS607:GX607)+SUM(BB607:BD607)*GY607+BG607*GZ607)</f>
        <v>#VALUE!</v>
      </c>
      <c r="BM607" s="453" t="e">
        <f>BK607*($AV607*FB607+$AW607*FD607+$AX607*FI607+$AY607*FN607+$AZ607*FS607+$BA607*FX607+$BG607*GE607)/(AV607*EY607+AX607*FK607+AW607*FF607+AY607*FP607+AZ607*FU607+BA607*FZ607+BG607*GG607+BB607*GK607+BC607*GN607+BD607*GP607)</f>
        <v>#VALUE!</v>
      </c>
      <c r="BN607" s="453" t="e">
        <f>($AV607*FC607+$AX607*FJ607+$AW607*FE607+$AY607*FO607+$AZ607*FT607+$BA607*FY607+$BG607*GF607)/($AV607*FA607+BG607*GH607+BB607*GL607+BC607*GO607+BD607*GQ607+BA607*GA607)</f>
        <v>#VALUE!</v>
      </c>
      <c r="BO607" s="454" t="e">
        <f>SUMPRODUCT(AV607:BA607*GS607:GX607)/(GS607:GX607+(BB607+BC607+BD607)*GY607+BG607)</f>
        <v>#VALUE!</v>
      </c>
      <c r="BP607" s="454" t="e">
        <f>SUMPRODUCT(AV607:BA607*GS607:GX607)/(GS607:GX607+(BB607+BC607+BD607)*GY607+BG607)</f>
        <v>#VALUE!</v>
      </c>
      <c r="BQ607" s="454" t="e">
        <f>SUMPRODUCT(AV607:BA607*GS607:GX607)/(GS607:GX607+(BB607+BC607+BD607)*GY607+BG607)</f>
        <v>#VALUE!</v>
      </c>
      <c r="BR607" s="453" t="str">
        <f>IF(_tag_month_day!T597="","",_tag_month_day!T597)</f>
        <v/>
      </c>
      <c r="BS607" s="453" t="str">
        <f>IF(_tag_month_day!U597="","",_tag_month_day!U597)</f>
        <v/>
      </c>
      <c r="BT607" s="455" t="str">
        <f>IF(CK607="","",IF((CK607&gt;=BV607-0.12)*(CK607&lt;=BV607+0.12),"合格","不合格"))</f>
        <v/>
      </c>
      <c r="BU607" s="456" t="str">
        <f>IF(_tag_month_day!V597="","",_tag_month_day!V597)</f>
        <v/>
      </c>
      <c r="BV607" s="457" t="str">
        <f>IF(_tag_month_day!W597="","",_tag_month_day!W597)</f>
        <v/>
      </c>
      <c r="BW607" s="458" t="str">
        <f>IF(_tag_month_day!X597="","",_tag_month_day!X597)</f>
        <v/>
      </c>
      <c r="BX607" s="458" t="str">
        <f>IF(_tag_month_day!Y597="","",_tag_month_day!Y597)</f>
        <v/>
      </c>
      <c r="BY607" s="459">
        <f ca="1">L607</f>
        <v>43610.916666665224</v>
      </c>
      <c r="BZ607" s="460"/>
      <c r="CA607" s="4"/>
      <c r="CB607" s="424" t="str">
        <f>IF(_tag_month_day!Z597="","",_tag_month_day!Z597)</f>
        <v/>
      </c>
      <c r="CC607" s="424" t="str">
        <f>IF(_tag_month_day!AA597="","",_tag_month_day!AA597)</f>
        <v/>
      </c>
      <c r="CD607" s="424" t="str">
        <f>IF(_tag_month_day!AB597="","",_tag_month_day!AB597)</f>
        <v/>
      </c>
      <c r="CE607" s="424" t="str">
        <f>IF(_tag_month_day!AC597="","",_tag_month_day!AC597)</f>
        <v/>
      </c>
      <c r="CF607" s="424" t="str">
        <f>IF(_tag_month_day!AD597="","",_tag_month_day!AD597)</f>
        <v/>
      </c>
      <c r="CG607" s="424" t="str">
        <f>IF(_tag_month_day!AE597="","",_tag_month_day!AE597)</f>
        <v/>
      </c>
      <c r="CH607" s="424" t="str">
        <f>IF(_tag_month_day!AF597="","",_tag_month_day!AF597)</f>
        <v/>
      </c>
      <c r="CI607" s="424" t="str">
        <f>IF(_tag_month_day!AG597="","",_tag_month_day!AG597)</f>
        <v/>
      </c>
      <c r="CJ607" s="424" t="str">
        <f>IF(_tag_month_day!AH597="","",_tag_month_day!AH597)</f>
        <v/>
      </c>
      <c r="CK607" s="424" t="str">
        <f>IF(_tag_month_day!AI597="","",_tag_month_day!AI597)</f>
        <v/>
      </c>
      <c r="CL607" s="4" t="str">
        <f>IF(_tag_month_day!AJ597="","",_tag_month_day!AJ597)</f>
        <v/>
      </c>
      <c r="CM607" s="4" t="str">
        <f>IF(_tag_month_day!AK597="","",_tag_month_day!AK597)</f>
        <v/>
      </c>
      <c r="CN607" s="4" t="str">
        <f>IF(_tag_month_day!AL597="","",_tag_month_day!AL597)</f>
        <v/>
      </c>
      <c r="CO607" s="4" t="str">
        <f>IF(_tag_month_day!AM597="","",_tag_month_day!AM597)</f>
        <v/>
      </c>
      <c r="CP607" s="4" t="str">
        <f>IF(_tag_month_day!AN597="","",_tag_month_day!AN597)</f>
        <v/>
      </c>
      <c r="CQ607" s="4" t="str">
        <f>IF(_tag_month_day!AO597="","",_tag_month_day!AO597)</f>
        <v/>
      </c>
      <c r="CR607" s="462" t="str">
        <f>IF(_tag_month_day!AP597="","",_tag_month_day!AP597)</f>
        <v/>
      </c>
      <c r="CS607" s="463" t="str">
        <f>IF(_tag_month_day!AQ597="","",_tag_month_day!AQ597)</f>
        <v/>
      </c>
      <c r="CT607" s="4" t="str">
        <f>IF(_tag_month_day!AR597="","",_tag_month_day!AR597)</f>
        <v/>
      </c>
      <c r="CU607" s="464" t="e">
        <f>DU607/AJ607</f>
        <v>#VALUE!</v>
      </c>
      <c r="CV607" s="451" t="e">
        <f>BG607/BH607</f>
        <v>#VALUE!</v>
      </c>
      <c r="CW607" s="465" t="e">
        <f>AJ607*(1-CV607)*CU607*AF607</f>
        <v>#VALUE!</v>
      </c>
      <c r="CX607" s="465" t="e">
        <f>CW607*94%</f>
        <v>#VALUE!</v>
      </c>
      <c r="CY607" s="466" t="e">
        <f>IF(CX607=0,0,DS607/(DS607+CX607))</f>
        <v>#VALUE!</v>
      </c>
      <c r="CZ607" s="465" t="e">
        <f>$AJ607*EF607</f>
        <v>#VALUE!</v>
      </c>
      <c r="DA607" s="465" t="e">
        <f>$AJ607*EG607</f>
        <v>#VALUE!</v>
      </c>
      <c r="DB607" s="465" t="e">
        <f>$AJ607*EH607</f>
        <v>#VALUE!</v>
      </c>
      <c r="DC607" s="465" t="e">
        <f>$AJ607*EI607</f>
        <v>#VALUE!</v>
      </c>
      <c r="DD607" s="465" t="e">
        <f>$AJ607*EJ607</f>
        <v>#VALUE!</v>
      </c>
      <c r="DE607" s="465" t="e">
        <f>$AJ607*EK607</f>
        <v>#VALUE!</v>
      </c>
      <c r="DF607" s="465" t="e">
        <f>$AJ607*EL607</f>
        <v>#VALUE!</v>
      </c>
      <c r="DG607" s="465" t="e">
        <f>$AJ607*EM607</f>
        <v>#VALUE!</v>
      </c>
      <c r="DH607" s="465" t="e">
        <f>$AJ607*EN607</f>
        <v>#VALUE!</v>
      </c>
      <c r="DI607" s="465" t="e">
        <f>$AJ607*EO607</f>
        <v>#VALUE!</v>
      </c>
      <c r="DJ607" s="465" t="e">
        <f>CZ607*(1-EP607)</f>
        <v>#VALUE!</v>
      </c>
      <c r="DK607" s="465" t="e">
        <f>DA607*(1-ER607)</f>
        <v>#VALUE!</v>
      </c>
      <c r="DL607" s="465" t="e">
        <f>DB607*(1-EQ607)</f>
        <v>#VALUE!</v>
      </c>
      <c r="DM607" s="465" t="e">
        <f>DC607*(1-ES607)</f>
        <v>#VALUE!</v>
      </c>
      <c r="DN607" s="465" t="e">
        <f>DD607*(1-ET607)</f>
        <v>#VALUE!</v>
      </c>
      <c r="DO607" s="465" t="e">
        <f>DE607</f>
        <v>#VALUE!</v>
      </c>
      <c r="DP607" s="465" t="e">
        <f>DF607*(1-EU607)</f>
        <v>#VALUE!</v>
      </c>
      <c r="DQ607" s="465" t="e">
        <f>DG607*(1-EV607)</f>
        <v>#VALUE!</v>
      </c>
      <c r="DR607" s="465" t="e">
        <f>DH607*(1-EW607)</f>
        <v>#VALUE!</v>
      </c>
      <c r="DS607" s="465" t="e">
        <f>DI607</f>
        <v>#VALUE!</v>
      </c>
      <c r="DT607" s="465" t="e">
        <f>SUM(DJ607:DS607)</f>
        <v>#VALUE!</v>
      </c>
      <c r="DU607" s="465" t="e">
        <f>(GS607:GX607)+(DP607+DQ607+DR607)*GY607+DS607</f>
        <v>#VALUE!</v>
      </c>
      <c r="DV607" s="451" t="e">
        <f>AV607/$BH607/(1-EP607)</f>
        <v>#VALUE!</v>
      </c>
      <c r="DW607" s="451" t="e">
        <f>AW607/$BH607/(1-ER607)</f>
        <v>#VALUE!</v>
      </c>
      <c r="DX607" s="451" t="e">
        <f>AX607/$BH607/(1-EQ607)</f>
        <v>#VALUE!</v>
      </c>
      <c r="DY607" s="451" t="e">
        <f>AY607/$BH607/(1-ES607)</f>
        <v>#VALUE!</v>
      </c>
      <c r="DZ607" s="451" t="e">
        <f>AZ607/$BH607/(1-ET607)</f>
        <v>#VALUE!</v>
      </c>
      <c r="EA607" s="451" t="e">
        <f>BA607/$BH607/(1-AX607)</f>
        <v>#VALUE!</v>
      </c>
      <c r="EB607" s="451" t="e">
        <f>BB607/$BH607/(1-EU607)</f>
        <v>#VALUE!</v>
      </c>
      <c r="EC607" s="451" t="e">
        <f>BC607/$BH607/(1-EV607)</f>
        <v>#VALUE!</v>
      </c>
      <c r="ED607" s="451" t="e">
        <f>BD607/$BH607/(1-EW607)</f>
        <v>#VALUE!</v>
      </c>
      <c r="EE607" s="451" t="e">
        <f>BG607/BH607</f>
        <v>#VALUE!</v>
      </c>
      <c r="EF607" s="451" t="e">
        <f>DV607/SUM($DV607:$EE607)</f>
        <v>#VALUE!</v>
      </c>
      <c r="EG607" s="451" t="e">
        <f>DW607/SUM($DV607:$EE607)</f>
        <v>#VALUE!</v>
      </c>
      <c r="EH607" s="451" t="e">
        <f>DX607/SUM($DV607:$EE607)</f>
        <v>#VALUE!</v>
      </c>
      <c r="EI607" s="451" t="e">
        <f>DY607/SUM($DV607:$EE607)</f>
        <v>#VALUE!</v>
      </c>
      <c r="EJ607" s="451" t="e">
        <f>DZ607/SUM($DV607:$EE607)</f>
        <v>#VALUE!</v>
      </c>
      <c r="EK607" s="451" t="e">
        <f>EA607/SUM($DV607:$EE607)</f>
        <v>#VALUE!</v>
      </c>
      <c r="EL607" s="451" t="e">
        <f>EB607/SUM($DV607:$EE607)</f>
        <v>#VALUE!</v>
      </c>
      <c r="EM607" s="451" t="e">
        <f>EC607/SUM($DV607:$EE607)</f>
        <v>#VALUE!</v>
      </c>
      <c r="EN607" s="451" t="e">
        <f>ED607/SUM($DV607:$EE607)</f>
        <v>#VALUE!</v>
      </c>
      <c r="EO607" s="451" t="e">
        <f>EE607/SUM($DV607:$EE607)</f>
        <v>#VALUE!</v>
      </c>
      <c r="EP607" s="450">
        <f>EP606</f>
        <v>0.080000000000000002</v>
      </c>
      <c r="EQ607" s="450">
        <f>EQ606</f>
        <v>0.014999999999999999</v>
      </c>
      <c r="ER607" s="450">
        <f>ER606</f>
        <v>0.014999999999999999</v>
      </c>
      <c r="ES607" s="450">
        <f>ES606</f>
        <v>0.014999999999999999</v>
      </c>
      <c r="ET607" s="450">
        <f>ET606</f>
        <v>0.014999999999999999</v>
      </c>
      <c r="EU607" s="450">
        <f>EU606</f>
        <v>0.089999999999999997</v>
      </c>
      <c r="EV607" s="450">
        <f>EV606</f>
        <v>0.089999999999999997</v>
      </c>
      <c r="EW607" s="450">
        <f>EW606</f>
        <v>0.089999999999999997</v>
      </c>
      <c r="EX607" s="431" t="str">
        <f>IF(_tag_month_day!AS597="","",_tag_month_day!AS597/100)</f>
        <v/>
      </c>
      <c r="EY607" s="431" t="str">
        <f>IF(_tag_month_day!AT597="","",_tag_month_day!AT597/100)</f>
        <v/>
      </c>
      <c r="EZ607" s="431" t="str">
        <f>IF(_tag_month_day!AU597="","",_tag_month_day!AU597/100)</f>
        <v/>
      </c>
      <c r="FA607" s="431" t="str">
        <f>IF(_tag_month_day!AV597="","",_tag_month_day!AV597/100)</f>
        <v/>
      </c>
      <c r="FB607" s="431" t="str">
        <f>IF(_tag_month_day!AW597="","",_tag_month_day!AW597/100)</f>
        <v/>
      </c>
      <c r="FC607" s="431" t="str">
        <f>IF(_tag_month_day!AX597="","",_tag_month_day!AX597/100)</f>
        <v/>
      </c>
      <c r="FD607" s="449" t="str">
        <f>IF(_tag_month_day!AY597="","",_tag_month_day!AY597/100)</f>
        <v/>
      </c>
      <c r="FE607" s="449" t="str">
        <f>IF(_tag_month_day!AZ597="","",_tag_month_day!AZ597/100)</f>
        <v/>
      </c>
      <c r="FF607" s="449" t="str">
        <f>IF(_tag_month_day!BA597="","",_tag_month_day!BA597/100)</f>
        <v/>
      </c>
      <c r="FG607" s="449" t="str">
        <f>IF(_tag_month_day!BB597="","",_tag_month_day!BB597/100)</f>
        <v/>
      </c>
      <c r="FH607" s="467" t="str">
        <f>IF(_tag_month_day!BC597="","",_tag_month_day!BC597/100)</f>
        <v/>
      </c>
      <c r="FI607" s="449">
        <f>FI606</f>
        <v>0.40999999999999998</v>
      </c>
      <c r="FJ607" s="449">
        <f>FJ606</f>
        <v>0.11</v>
      </c>
      <c r="FK607" s="449">
        <f>FK606</f>
        <v>0.014999999999999999</v>
      </c>
      <c r="FL607" s="449">
        <f>FL606</f>
        <v>0</v>
      </c>
      <c r="FM607" s="467">
        <f>FM606</f>
        <v>0.0001</v>
      </c>
      <c r="FN607" s="449">
        <f>FN606</f>
        <v>0.32000000000000001</v>
      </c>
      <c r="FO607" s="449">
        <f>FO606</f>
        <v>0.20000000000000001</v>
      </c>
      <c r="FP607" s="449">
        <f>FP606</f>
        <v>0.01</v>
      </c>
      <c r="FQ607" s="449">
        <f>FQ606</f>
        <v>0</v>
      </c>
      <c r="FR607" s="467">
        <f>FR606</f>
        <v>0.0001</v>
      </c>
      <c r="FS607" s="449" t="str">
        <f>IF(_tag_month_day!BD597="","",_tag_month_day!BD597/100)</f>
        <v/>
      </c>
      <c r="FT607" s="449" t="str">
        <f>IF(_tag_month_day!BE597="","",_tag_month_day!BE597/100)</f>
        <v/>
      </c>
      <c r="FU607" s="449" t="str">
        <f>IF(_tag_month_day!BF597="","",_tag_month_day!BF597/100)</f>
        <v/>
      </c>
      <c r="FV607" s="449" t="str">
        <f>IF(_tag_month_day!BG597="","",_tag_month_day!BG597/100)</f>
        <v/>
      </c>
      <c r="FW607" s="467" t="str">
        <f>IF(_tag_month_day!BH597="","",_tag_month_day!BH597/100)</f>
        <v/>
      </c>
      <c r="FX607" s="449" t="str">
        <f>IF(_tag_month_day!BI597="","",_tag_month_day!BI597/100)</f>
        <v/>
      </c>
      <c r="FY607" s="449" t="str">
        <f>IF(_tag_month_day!BJ597="","",_tag_month_day!BJ597/100)</f>
        <v/>
      </c>
      <c r="FZ607" s="468" t="str">
        <f>IF(_tag_month_day!BK597="","",_tag_month_day!BK597/100)</f>
        <v/>
      </c>
      <c r="GA607" s="449" t="str">
        <f>IF(_tag_month_day!BL597="","",_tag_month_day!BL597/100)</f>
        <v/>
      </c>
      <c r="GB607" s="467" t="str">
        <f>IF(_tag_month_day!BM597="","",_tag_month_day!BM597/100)</f>
        <v/>
      </c>
      <c r="GC607" s="431" t="str">
        <f>IF(_tag_month_day!BN597="","",_tag_month_day!BN597/100)</f>
        <v/>
      </c>
      <c r="GD607" s="431" t="str">
        <f>IF(_tag_month_day!BO597="","",_tag_month_day!BO597/100)</f>
        <v/>
      </c>
      <c r="GE607" s="431" t="str">
        <f>IF(_tag_month_day!BP597="","",_tag_month_day!BP597/100)</f>
        <v/>
      </c>
      <c r="GF607" s="431" t="str">
        <f>IF(_tag_month_day!BQ597="","",_tag_month_day!BQ597/100)</f>
        <v/>
      </c>
      <c r="GG607" s="431" t="str">
        <f>IF(_tag_month_day!BR597="","",_tag_month_day!BR597/100)</f>
        <v/>
      </c>
      <c r="GH607" s="431" t="str">
        <f>IF(_tag_month_day!BS597="","",_tag_month_day!BS597/100)</f>
        <v/>
      </c>
      <c r="GI607" s="467" t="str">
        <f>IF(_tag_month_day!BT597="","",_tag_month_day!BT597/100)</f>
        <v/>
      </c>
      <c r="GJ607" s="469" t="str">
        <f>IF(_tag_month_day!BU597="","",_tag_month_day!BU597/100)</f>
        <v/>
      </c>
      <c r="GK607" s="470">
        <f>GK606</f>
        <v>0.070000000000000007</v>
      </c>
      <c r="GL607" s="470">
        <f>GL606</f>
        <v>0.029999999999999999</v>
      </c>
      <c r="GM607" s="471" t="str">
        <f>IF(_tag_month_day!BX597="","",_tag_month_day!BX597/100)</f>
        <v/>
      </c>
      <c r="GN607" s="470">
        <f>GN606</f>
        <v>0.070000000000000007</v>
      </c>
      <c r="GO607" s="470">
        <f>GO606</f>
        <v>0.029999999999999999</v>
      </c>
      <c r="GP607" s="470">
        <f>GP606</f>
        <v>0.089999999999999997</v>
      </c>
      <c r="GQ607" s="470">
        <f>GQ606</f>
        <v>0.029999999999999999</v>
      </c>
      <c r="GR607" s="471" t="str">
        <f>IF(_tag_month_day!CA597="","",_tag_month_day!CA597/100)</f>
        <v/>
      </c>
      <c r="GS607" s="472">
        <f>GS606</f>
        <v>0.95299999999999996</v>
      </c>
      <c r="GT607" s="472">
        <f>GT606</f>
        <v>0.55000000000000004</v>
      </c>
      <c r="GU607" s="472">
        <f>GU606</f>
        <v>0.55000000000000004</v>
      </c>
      <c r="GV607" s="472">
        <f>GV606</f>
        <v>0.55000000000000004</v>
      </c>
      <c r="GW607" s="472">
        <f>GW606</f>
        <v>0.5</v>
      </c>
      <c r="GX607" s="472">
        <f>GX606</f>
        <v>0.93500000000000005</v>
      </c>
      <c r="GY607" s="472">
        <f>GY606</f>
        <v>0.14999999999999999</v>
      </c>
      <c r="GZ607" s="472">
        <f>GZ606</f>
        <v>1</v>
      </c>
      <c r="HA607" s="474">
        <f>HA606</f>
        <v>0.047</v>
      </c>
      <c r="HB607" s="474">
        <f>HB606</f>
        <v>0.45000000000000001</v>
      </c>
      <c r="HC607" s="474">
        <f>HC606</f>
        <v>0.45000000000000001</v>
      </c>
      <c r="HD607" s="474">
        <f>HD606</f>
        <v>0.45000000000000001</v>
      </c>
      <c r="HE607" s="474">
        <f>HE606</f>
        <v>0.5</v>
      </c>
      <c r="HF607" s="474">
        <f>HF606</f>
        <v>0.065000000000000002</v>
      </c>
      <c r="HG607" s="474">
        <f>HG606</f>
        <v>0.84999999999999998</v>
      </c>
      <c r="HH607" s="474">
        <f>HH606</f>
        <v>0</v>
      </c>
      <c r="HI607" s="10">
        <f>IF(BZ607&lt;&gt;"",CK607-BV607,0)</f>
        <v>0</v>
      </c>
      <c r="HJ607" s="10" t="e">
        <f>IF(AJ607&gt;0,AH607-AJ607,0)</f>
        <v>#VALUE!</v>
      </c>
      <c r="HK607" s="466">
        <f>HK606</f>
        <v>0.84999999999999998</v>
      </c>
      <c r="HL607" s="424">
        <f>HL606</f>
        <v>550000</v>
      </c>
      <c r="HM607" s="424">
        <f>HM606</f>
        <v>480000</v>
      </c>
      <c r="HN607" s="465" t="e">
        <f>(DJ607*EZ607+DK607*FH607+DL607*FM607+DM607*FR607+DN607*FW607+DO607*GB607+DS607*GI607+DP607*GM607+DR607*GR607)*1000*2</f>
        <v>#VALUE!</v>
      </c>
      <c r="HO607" s="465" t="e">
        <f>HN607*HK607*$HO$2/HL607*1000000</f>
        <v>#VALUE!</v>
      </c>
      <c r="HP607" s="465" t="e">
        <f>HN607*HK607*$HP$2/HM607*1000000</f>
        <v>#VALUE!</v>
      </c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</row>
    <row customFormat="1" r="608" s="0">
      <c r="A608" s="420">
        <v>597</v>
      </c>
      <c r="B608" s="421">
        <f ca="1">IF(D608=D607,B607,IF(D608="夜班",B607+1,B607))</f>
        <v>43610</v>
      </c>
      <c r="C608" s="422">
        <f>C607</f>
        <v>0.041666666666666699</v>
      </c>
      <c r="D608" s="10" t="str">
        <f ca="1">IF(HOUR(G608)&lt;8,"夜班",IF(HOUR(G608)&lt;16,"白班",IF(HOUR(G608)&lt;24,"中班",0)))</f>
        <v>中班</v>
      </c>
      <c r="E608" s="10" t="e">
        <f ca="1">IF(F608=1,"甲",IF(F608=2,"乙",IF(F608=3,"丙",IF(F608=4,"丁",""))))</f>
        <v>#REF!</v>
      </c>
      <c r="F608" s="10" t="e">
        <f ca="1">SUMPRODUCT((成本日报!$A$3:$A$95=计划!B608)*(成本日报!$B$3:$B$95=计划!$D608),成本日报!$C$3:$C$95)</f>
        <v>#REF!</v>
      </c>
      <c r="G608" s="423">
        <f ca="1">G607+C607</f>
        <v>43610.833333331888</v>
      </c>
      <c r="H608" s="423">
        <f ca="1">$G608+$C608/60*10+$C608*0</f>
        <v>43610.840277776333</v>
      </c>
      <c r="I608" s="423">
        <f ca="1">$G608+$C608/60*18+$C608*0</f>
        <v>43610.845833331885</v>
      </c>
      <c r="J608" s="423">
        <f ca="1">$G608+$C608/60*0+$C608*1</f>
        <v>43610.874999998552</v>
      </c>
      <c r="K608" s="423">
        <f ca="1">$G608+$C608/60*30+$C608*2</f>
        <v>43610.937499998559</v>
      </c>
      <c r="L608" s="423">
        <f ca="1">$G608+$C608/60*0+$C608*3</f>
        <v>43610.958333331888</v>
      </c>
      <c r="M608" s="424" t="str">
        <f>IF(_tag_month_day!A598="","",_tag_month_day!A598)</f>
        <v/>
      </c>
      <c r="N608" s="424" t="str">
        <f>IF(_tag_month_day!B598="","",_tag_month_day!B598)</f>
        <v/>
      </c>
      <c r="O608" s="425" t="e">
        <f>IF(M608+N608=0,"",M608+N608)</f>
        <v>#VALUE!</v>
      </c>
      <c r="P608" s="424" t="str">
        <f>IF(_tag_month_day!C598="","",_tag_month_day!C598)</f>
        <v/>
      </c>
      <c r="Q608" s="424" t="str">
        <f>IF(_tag_month_day!D598="","",_tag_month_day!D598)</f>
        <v/>
      </c>
      <c r="R608" s="426" t="str">
        <f>IF(_tag_month_day!CB598="","",_tag_month_day!CB598/100)</f>
        <v/>
      </c>
      <c r="S608" s="427" t="str">
        <f>IF(_tag_month_day!E598="","",_tag_month_day!E598)</f>
        <v/>
      </c>
      <c r="T608" s="427" t="str">
        <f>IF(_tag_month_day!F598="","",_tag_month_day!F598)</f>
        <v/>
      </c>
      <c r="U608" s="428" t="e">
        <f>S608+T608</f>
        <v>#VALUE!</v>
      </c>
      <c r="V608" s="429" t="e">
        <f>U608/AJ608</f>
        <v>#VALUE!</v>
      </c>
      <c r="W608" s="430" t="str">
        <f>IF(_jhy_month_day!A598="","",_jhy_month_day!A598)</f>
        <v/>
      </c>
      <c r="X608" s="431" t="str">
        <f>IF(_jhy_month_day!B598="","",_jhy_month_day!B598/100)</f>
        <v/>
      </c>
      <c r="Y608" s="431" t="str">
        <f>IF(_jhy_month_day!C598="","",_jhy_month_day!C598/100)</f>
        <v/>
      </c>
      <c r="Z608" s="432">
        <f>Z604+1</f>
        <v>150</v>
      </c>
      <c r="AA608" s="433" t="str">
        <f>IF(_tag_month_day!G598="","",_tag_month_day!G598/100)</f>
        <v/>
      </c>
      <c r="AB608" s="433" t="str">
        <f>IF(_tag_month_day!H598="","",_tag_month_day!H598/100)</f>
        <v/>
      </c>
      <c r="AC608" s="434">
        <f>IF(X608="",AC607,BK608*($AV607*X608+$AW607*FD607+$AX607*FI607+$AY607*FN607+$AZ607*FS607+$BA607*FX607+$BG607*GE607)/(AV607*Y608+AX607*FK607+AW607*FF607+AY607*FP607+AZ607*FU607+BA607*FZ607+BG607*GG607+BB607*GK607+BC607*GN607+BD607*GP607))</f>
        <v>1.59963432013121</v>
      </c>
      <c r="AD608" s="435" t="str">
        <f>IF(AC608=AC607,"",AC608-AC607)</f>
        <v/>
      </c>
      <c r="AE608" s="436" t="str">
        <f>IF(1-AF608=0,"",(1-AF608))</f>
        <v/>
      </c>
      <c r="AF608" s="437">
        <v>1</v>
      </c>
      <c r="AG608" s="10" t="str">
        <f>AG607</f>
        <v>9A3</v>
      </c>
      <c r="AH608" s="438" t="str">
        <f>AH607</f>
        <v/>
      </c>
      <c r="AI608" s="424"/>
      <c r="AJ608" s="10" t="str">
        <f>IF(_tag_month_day!I598="","",_tag_month_day!I598)</f>
        <v/>
      </c>
      <c r="AK608" s="440"/>
      <c r="AL608" s="440"/>
      <c r="AM608" s="440"/>
      <c r="AN608" s="441">
        <f>AN607</f>
        <v>2</v>
      </c>
      <c r="AO608" s="441">
        <f>AO607</f>
        <v>8</v>
      </c>
      <c r="AP608" s="442" t="e">
        <f>(IF(AN608=0,AS607,AS607*(1+AO608/AN608)/(AR608+AO608/AN608)))+AT608</f>
        <v>#VALUE!</v>
      </c>
      <c r="AQ608" s="443" t="str">
        <f>IF(_tag_month_day!J598="","",_tag_month_day!J598/100)</f>
        <v/>
      </c>
      <c r="AR608" s="444">
        <f>AR607</f>
        <v>1.3</v>
      </c>
      <c r="AS608" s="445" t="e">
        <f>AQ608*(AN608*AR608+AO608)/(AN608+AO608)</f>
        <v>#VALUE!</v>
      </c>
      <c r="AT608" s="445" t="e">
        <f>(SUM(BE608:BF608)-SUM(BE607:BF607))*0.05</f>
        <v>#VALUE!</v>
      </c>
      <c r="AU608" s="446" t="str">
        <f>IF(_tag_month_day!CC598="","",IF(_tag_month_day!CC598&gt;0,_tag_month_day!CD598,_tag_month_day!CE598))</f>
        <v/>
      </c>
      <c r="AV608" s="447" t="str">
        <f>IF(_tag_month_day!L598="","",_tag_month_day!L598/100)</f>
        <v/>
      </c>
      <c r="AW608" s="431">
        <f>AW607</f>
        <v>0</v>
      </c>
      <c r="AX608" s="431">
        <f>AX607</f>
        <v>0</v>
      </c>
      <c r="AY608" s="431" t="str">
        <f>IF(_tag_month_day!M598="","",_tag_month_day!M598/100)</f>
        <v/>
      </c>
      <c r="AZ608" s="431" t="str">
        <f>IF(_tag_month_day!N598="","",_tag_month_day!N598/100)</f>
        <v/>
      </c>
      <c r="BA608" s="431" t="str">
        <f>IF(_tag_month_day!O598="","",_tag_month_day!O598/100)</f>
        <v/>
      </c>
      <c r="BB608" s="448" t="str">
        <f>IF(_tag_month_day!P598="","",_tag_month_day!P598/100)</f>
        <v/>
      </c>
      <c r="BC608" s="448">
        <f>BC607</f>
        <v>0</v>
      </c>
      <c r="BD608" s="448" t="str">
        <f>IF(_tag_month_day!Q598="","",_tag_month_day!Q598/100)</f>
        <v/>
      </c>
      <c r="BE608" s="449" t="str">
        <f>IF(_tag_month_day!R598="","",_tag_month_day!R598/100)</f>
        <v/>
      </c>
      <c r="BF608" s="388" t="e">
        <f>(AU608*(100+BE608*100))/(AJ608-AU608)/100</f>
        <v>#VALUE!</v>
      </c>
      <c r="BG608" s="450" t="e">
        <f>BE608+BF608</f>
        <v>#VALUE!</v>
      </c>
      <c r="BH608" s="451" t="e">
        <f>SUM(AV608:BF608)</f>
        <v>#VALUE!</v>
      </c>
      <c r="BI608" s="452" t="e">
        <f>IF(CX608=0,BI607,(DK608*查询!$R$5+DL608*查询!$Q$5+DM608*查询!$N$5+DN608*查询!$O$5+DO608*查询!$P$5)*AF608/CX608)</f>
        <v>#VALUE!</v>
      </c>
      <c r="BJ608" s="452" t="e">
        <f>IF(CX608=0,BJ607,(DP608*查询!$S$5+DQ608*查询!$T$5+DR608*查询!$U$5)*AF608/CX608)</f>
        <v>#VALUE!</v>
      </c>
      <c r="BK608" s="452">
        <f>BK607</f>
        <v>1</v>
      </c>
      <c r="BL608" s="453" t="e">
        <f>SUMPRODUCT((AV608:BA608)*(GS608:GX608))/((GS608:GX608)+SUM(BB608:BD608)*GY608+BG608*GZ608)</f>
        <v>#VALUE!</v>
      </c>
      <c r="BM608" s="453" t="e">
        <f>BK608*($AV608*FB608+$AW608*FD608+$AX608*FI608+$AY608*FN608+$AZ608*FS608+$BA608*FX608+$BG608*GE608)/(AV608*EY608+AX608*FK608+AW608*FF608+AY608*FP608+AZ608*FU608+BA608*FZ608+BG608*GG608+BB608*GK608+BC608*GN608+BD608*GP608)</f>
        <v>#VALUE!</v>
      </c>
      <c r="BN608" s="453" t="e">
        <f>($AV608*FC608+$AX608*FJ608+$AW608*FE608+$AY608*FO608+$AZ608*FT608+$BA608*FY608+$BG608*GF608)/($AV608*FA608+BG608*GH608+BB608*GL608+BC608*GO608+BD608*GQ608+BA608*GA608)</f>
        <v>#VALUE!</v>
      </c>
      <c r="BO608" s="454" t="e">
        <f>SUMPRODUCT(AV608:BA608*GS608:GX608)/(GS608:GX608+(BB608+BC608+BD608)*GY608+BG608)</f>
        <v>#VALUE!</v>
      </c>
      <c r="BP608" s="454" t="e">
        <f>SUMPRODUCT(AV608:BA608*GS608:GX608)/(GS608:GX608+(BB608+BC608+BD608)*GY608+BG608)</f>
        <v>#VALUE!</v>
      </c>
      <c r="BQ608" s="454" t="e">
        <f>SUMPRODUCT(AV608:BA608*GS608:GX608)/(GS608:GX608+(BB608+BC608+BD608)*GY608+BG608)</f>
        <v>#VALUE!</v>
      </c>
      <c r="BR608" s="453" t="str">
        <f>IF(_tag_month_day!T598="","",_tag_month_day!T598)</f>
        <v/>
      </c>
      <c r="BS608" s="453" t="str">
        <f>IF(_tag_month_day!U598="","",_tag_month_day!U598)</f>
        <v/>
      </c>
      <c r="BT608" s="455" t="str">
        <f>IF(CK608="","",IF((CK608&gt;=BV608-0.12)*(CK608&lt;=BV608+0.12),"合格","不合格"))</f>
        <v/>
      </c>
      <c r="BU608" s="456" t="str">
        <f>IF(_tag_month_day!V598="","",_tag_month_day!V598)</f>
        <v/>
      </c>
      <c r="BV608" s="457" t="str">
        <f>IF(_tag_month_day!W598="","",_tag_month_day!W598)</f>
        <v/>
      </c>
      <c r="BW608" s="458" t="str">
        <f>IF(_tag_month_day!X598="","",_tag_month_day!X598)</f>
        <v/>
      </c>
      <c r="BX608" s="458" t="str">
        <f>IF(_tag_month_day!Y598="","",_tag_month_day!Y598)</f>
        <v/>
      </c>
      <c r="BY608" s="459">
        <f ca="1">L608</f>
        <v>43610.958333331888</v>
      </c>
      <c r="BZ608" s="460"/>
      <c r="CA608" s="4"/>
      <c r="CB608" s="424" t="str">
        <f>IF(_tag_month_day!Z598="","",_tag_month_day!Z598)</f>
        <v/>
      </c>
      <c r="CC608" s="424" t="str">
        <f>IF(_tag_month_day!AA598="","",_tag_month_day!AA598)</f>
        <v/>
      </c>
      <c r="CD608" s="424" t="str">
        <f>IF(_tag_month_day!AB598="","",_tag_month_day!AB598)</f>
        <v/>
      </c>
      <c r="CE608" s="424" t="str">
        <f>IF(_tag_month_day!AC598="","",_tag_month_day!AC598)</f>
        <v/>
      </c>
      <c r="CF608" s="424" t="str">
        <f>IF(_tag_month_day!AD598="","",_tag_month_day!AD598)</f>
        <v/>
      </c>
      <c r="CG608" s="424" t="str">
        <f>IF(_tag_month_day!AE598="","",_tag_month_day!AE598)</f>
        <v/>
      </c>
      <c r="CH608" s="424" t="str">
        <f>IF(_tag_month_day!AF598="","",_tag_month_day!AF598)</f>
        <v/>
      </c>
      <c r="CI608" s="424" t="str">
        <f>IF(_tag_month_day!AG598="","",_tag_month_day!AG598)</f>
        <v/>
      </c>
      <c r="CJ608" s="424" t="str">
        <f>IF(_tag_month_day!AH598="","",_tag_month_day!AH598)</f>
        <v/>
      </c>
      <c r="CK608" s="424" t="str">
        <f>IF(_tag_month_day!AI598="","",_tag_month_day!AI598)</f>
        <v/>
      </c>
      <c r="CL608" s="4" t="str">
        <f>IF(_tag_month_day!AJ598="","",_tag_month_day!AJ598)</f>
        <v/>
      </c>
      <c r="CM608" s="4" t="str">
        <f>IF(_tag_month_day!AK598="","",_tag_month_day!AK598)</f>
        <v/>
      </c>
      <c r="CN608" s="4" t="str">
        <f>IF(_tag_month_day!AL598="","",_tag_month_day!AL598)</f>
        <v/>
      </c>
      <c r="CO608" s="4" t="str">
        <f>IF(_tag_month_day!AM598="","",_tag_month_day!AM598)</f>
        <v/>
      </c>
      <c r="CP608" s="4" t="str">
        <f>IF(_tag_month_day!AN598="","",_tag_month_day!AN598)</f>
        <v/>
      </c>
      <c r="CQ608" s="4" t="str">
        <f>IF(_tag_month_day!AO598="","",_tag_month_day!AO598)</f>
        <v/>
      </c>
      <c r="CR608" s="462" t="str">
        <f>IF(_tag_month_day!AP598="","",_tag_month_day!AP598)</f>
        <v/>
      </c>
      <c r="CS608" s="463" t="str">
        <f>IF(_tag_month_day!AQ598="","",_tag_month_day!AQ598)</f>
        <v/>
      </c>
      <c r="CT608" s="4" t="str">
        <f>IF(_tag_month_day!AR598="","",_tag_month_day!AR598)</f>
        <v/>
      </c>
      <c r="CU608" s="464" t="e">
        <f>DU608/AJ608</f>
        <v>#VALUE!</v>
      </c>
      <c r="CV608" s="451" t="e">
        <f>BG608/BH608</f>
        <v>#VALUE!</v>
      </c>
      <c r="CW608" s="465" t="e">
        <f>AJ608*(1-CV608)*CU608*AF608</f>
        <v>#VALUE!</v>
      </c>
      <c r="CX608" s="465" t="e">
        <f>CW608*94%</f>
        <v>#VALUE!</v>
      </c>
      <c r="CY608" s="466" t="e">
        <f>IF(CX608=0,0,DS608/(DS608+CX608))</f>
        <v>#VALUE!</v>
      </c>
      <c r="CZ608" s="465" t="e">
        <f>$AJ608*EF608</f>
        <v>#VALUE!</v>
      </c>
      <c r="DA608" s="465" t="e">
        <f>$AJ608*EG608</f>
        <v>#VALUE!</v>
      </c>
      <c r="DB608" s="465" t="e">
        <f>$AJ608*EH608</f>
        <v>#VALUE!</v>
      </c>
      <c r="DC608" s="465" t="e">
        <f>$AJ608*EI608</f>
        <v>#VALUE!</v>
      </c>
      <c r="DD608" s="465" t="e">
        <f>$AJ608*EJ608</f>
        <v>#VALUE!</v>
      </c>
      <c r="DE608" s="465" t="e">
        <f>$AJ608*EK608</f>
        <v>#VALUE!</v>
      </c>
      <c r="DF608" s="465" t="e">
        <f>$AJ608*EL608</f>
        <v>#VALUE!</v>
      </c>
      <c r="DG608" s="465" t="e">
        <f>$AJ608*EM608</f>
        <v>#VALUE!</v>
      </c>
      <c r="DH608" s="465" t="e">
        <f>$AJ608*EN608</f>
        <v>#VALUE!</v>
      </c>
      <c r="DI608" s="465" t="e">
        <f>$AJ608*EO608</f>
        <v>#VALUE!</v>
      </c>
      <c r="DJ608" s="465" t="e">
        <f>CZ608*(1-EP608)</f>
        <v>#VALUE!</v>
      </c>
      <c r="DK608" s="465" t="e">
        <f>DA608*(1-ER608)</f>
        <v>#VALUE!</v>
      </c>
      <c r="DL608" s="465" t="e">
        <f>DB608*(1-EQ608)</f>
        <v>#VALUE!</v>
      </c>
      <c r="DM608" s="465" t="e">
        <f>DC608*(1-ES608)</f>
        <v>#VALUE!</v>
      </c>
      <c r="DN608" s="465" t="e">
        <f>DD608*(1-ET608)</f>
        <v>#VALUE!</v>
      </c>
      <c r="DO608" s="465" t="e">
        <f>DE608</f>
        <v>#VALUE!</v>
      </c>
      <c r="DP608" s="465" t="e">
        <f>DF608*(1-EU608)</f>
        <v>#VALUE!</v>
      </c>
      <c r="DQ608" s="465" t="e">
        <f>DG608*(1-EV608)</f>
        <v>#VALUE!</v>
      </c>
      <c r="DR608" s="465" t="e">
        <f>DH608*(1-EW608)</f>
        <v>#VALUE!</v>
      </c>
      <c r="DS608" s="465" t="e">
        <f>DI608</f>
        <v>#VALUE!</v>
      </c>
      <c r="DT608" s="465" t="e">
        <f>SUM(DJ608:DS608)</f>
        <v>#VALUE!</v>
      </c>
      <c r="DU608" s="465" t="e">
        <f>(GS608:GX608)+(DP608+DQ608+DR608)*GY608+DS608</f>
        <v>#VALUE!</v>
      </c>
      <c r="DV608" s="451" t="e">
        <f>AV608/$BH608/(1-EP608)</f>
        <v>#VALUE!</v>
      </c>
      <c r="DW608" s="451" t="e">
        <f>AW608/$BH608/(1-ER608)</f>
        <v>#VALUE!</v>
      </c>
      <c r="DX608" s="451" t="e">
        <f>AX608/$BH608/(1-EQ608)</f>
        <v>#VALUE!</v>
      </c>
      <c r="DY608" s="451" t="e">
        <f>AY608/$BH608/(1-ES608)</f>
        <v>#VALUE!</v>
      </c>
      <c r="DZ608" s="451" t="e">
        <f>AZ608/$BH608/(1-ET608)</f>
        <v>#VALUE!</v>
      </c>
      <c r="EA608" s="451" t="e">
        <f>BA608/$BH608/(1-AX608)</f>
        <v>#VALUE!</v>
      </c>
      <c r="EB608" s="451" t="e">
        <f>BB608/$BH608/(1-EU608)</f>
        <v>#VALUE!</v>
      </c>
      <c r="EC608" s="451" t="e">
        <f>BC608/$BH608/(1-EV608)</f>
        <v>#VALUE!</v>
      </c>
      <c r="ED608" s="451" t="e">
        <f>BD608/$BH608/(1-EW608)</f>
        <v>#VALUE!</v>
      </c>
      <c r="EE608" s="451" t="e">
        <f>BG608/BH608</f>
        <v>#VALUE!</v>
      </c>
      <c r="EF608" s="451" t="e">
        <f>DV608/SUM($DV608:$EE608)</f>
        <v>#VALUE!</v>
      </c>
      <c r="EG608" s="451" t="e">
        <f>DW608/SUM($DV608:$EE608)</f>
        <v>#VALUE!</v>
      </c>
      <c r="EH608" s="451" t="e">
        <f>DX608/SUM($DV608:$EE608)</f>
        <v>#VALUE!</v>
      </c>
      <c r="EI608" s="451" t="e">
        <f>DY608/SUM($DV608:$EE608)</f>
        <v>#VALUE!</v>
      </c>
      <c r="EJ608" s="451" t="e">
        <f>DZ608/SUM($DV608:$EE608)</f>
        <v>#VALUE!</v>
      </c>
      <c r="EK608" s="451" t="e">
        <f>EA608/SUM($DV608:$EE608)</f>
        <v>#VALUE!</v>
      </c>
      <c r="EL608" s="451" t="e">
        <f>EB608/SUM($DV608:$EE608)</f>
        <v>#VALUE!</v>
      </c>
      <c r="EM608" s="451" t="e">
        <f>EC608/SUM($DV608:$EE608)</f>
        <v>#VALUE!</v>
      </c>
      <c r="EN608" s="451" t="e">
        <f>ED608/SUM($DV608:$EE608)</f>
        <v>#VALUE!</v>
      </c>
      <c r="EO608" s="451" t="e">
        <f>EE608/SUM($DV608:$EE608)</f>
        <v>#VALUE!</v>
      </c>
      <c r="EP608" s="450">
        <f>EP607</f>
        <v>0.080000000000000002</v>
      </c>
      <c r="EQ608" s="450">
        <f>EQ607</f>
        <v>0.014999999999999999</v>
      </c>
      <c r="ER608" s="450">
        <f>ER607</f>
        <v>0.014999999999999999</v>
      </c>
      <c r="ES608" s="450">
        <f>ES607</f>
        <v>0.014999999999999999</v>
      </c>
      <c r="ET608" s="450">
        <f>ET607</f>
        <v>0.014999999999999999</v>
      </c>
      <c r="EU608" s="450">
        <f>EU607</f>
        <v>0.089999999999999997</v>
      </c>
      <c r="EV608" s="450">
        <f>EV607</f>
        <v>0.089999999999999997</v>
      </c>
      <c r="EW608" s="450">
        <f>EW607</f>
        <v>0.089999999999999997</v>
      </c>
      <c r="EX608" s="431" t="str">
        <f>IF(_tag_month_day!AS598="","",_tag_month_day!AS598/100)</f>
        <v/>
      </c>
      <c r="EY608" s="431" t="str">
        <f>IF(_tag_month_day!AT598="","",_tag_month_day!AT598/100)</f>
        <v/>
      </c>
      <c r="EZ608" s="431" t="str">
        <f>IF(_tag_month_day!AU598="","",_tag_month_day!AU598/100)</f>
        <v/>
      </c>
      <c r="FA608" s="431" t="str">
        <f>IF(_tag_month_day!AV598="","",_tag_month_day!AV598/100)</f>
        <v/>
      </c>
      <c r="FB608" s="431" t="str">
        <f>IF(_tag_month_day!AW598="","",_tag_month_day!AW598/100)</f>
        <v/>
      </c>
      <c r="FC608" s="431" t="str">
        <f>IF(_tag_month_day!AX598="","",_tag_month_day!AX598/100)</f>
        <v/>
      </c>
      <c r="FD608" s="449" t="str">
        <f>IF(_tag_month_day!AY598="","",_tag_month_day!AY598/100)</f>
        <v/>
      </c>
      <c r="FE608" s="449" t="str">
        <f>IF(_tag_month_day!AZ598="","",_tag_month_day!AZ598/100)</f>
        <v/>
      </c>
      <c r="FF608" s="449" t="str">
        <f>IF(_tag_month_day!BA598="","",_tag_month_day!BA598/100)</f>
        <v/>
      </c>
      <c r="FG608" s="449" t="str">
        <f>IF(_tag_month_day!BB598="","",_tag_month_day!BB598/100)</f>
        <v/>
      </c>
      <c r="FH608" s="467" t="str">
        <f>IF(_tag_month_day!BC598="","",_tag_month_day!BC598/100)</f>
        <v/>
      </c>
      <c r="FI608" s="449">
        <f>FI607</f>
        <v>0.40999999999999998</v>
      </c>
      <c r="FJ608" s="449">
        <f>FJ607</f>
        <v>0.11</v>
      </c>
      <c r="FK608" s="449">
        <f>FK607</f>
        <v>0.014999999999999999</v>
      </c>
      <c r="FL608" s="449">
        <f>FL607</f>
        <v>0</v>
      </c>
      <c r="FM608" s="467">
        <f>FM607</f>
        <v>0.0001</v>
      </c>
      <c r="FN608" s="449">
        <f>FN607</f>
        <v>0.32000000000000001</v>
      </c>
      <c r="FO608" s="449">
        <f>FO607</f>
        <v>0.20000000000000001</v>
      </c>
      <c r="FP608" s="449">
        <f>FP607</f>
        <v>0.01</v>
      </c>
      <c r="FQ608" s="449">
        <f>FQ607</f>
        <v>0</v>
      </c>
      <c r="FR608" s="467">
        <f>FR607</f>
        <v>0.0001</v>
      </c>
      <c r="FS608" s="449" t="str">
        <f>IF(_tag_month_day!BD598="","",_tag_month_day!BD598/100)</f>
        <v/>
      </c>
      <c r="FT608" s="449" t="str">
        <f>IF(_tag_month_day!BE598="","",_tag_month_day!BE598/100)</f>
        <v/>
      </c>
      <c r="FU608" s="449" t="str">
        <f>IF(_tag_month_day!BF598="","",_tag_month_day!BF598/100)</f>
        <v/>
      </c>
      <c r="FV608" s="449" t="str">
        <f>IF(_tag_month_day!BG598="","",_tag_month_day!BG598/100)</f>
        <v/>
      </c>
      <c r="FW608" s="467" t="str">
        <f>IF(_tag_month_day!BH598="","",_tag_month_day!BH598/100)</f>
        <v/>
      </c>
      <c r="FX608" s="449" t="str">
        <f>IF(_tag_month_day!BI598="","",_tag_month_day!BI598/100)</f>
        <v/>
      </c>
      <c r="FY608" s="449" t="str">
        <f>IF(_tag_month_day!BJ598="","",_tag_month_day!BJ598/100)</f>
        <v/>
      </c>
      <c r="FZ608" s="468" t="str">
        <f>IF(_tag_month_day!BK598="","",_tag_month_day!BK598/100)</f>
        <v/>
      </c>
      <c r="GA608" s="449" t="str">
        <f>IF(_tag_month_day!BL598="","",_tag_month_day!BL598/100)</f>
        <v/>
      </c>
      <c r="GB608" s="467" t="str">
        <f>IF(_tag_month_day!BM598="","",_tag_month_day!BM598/100)</f>
        <v/>
      </c>
      <c r="GC608" s="431" t="str">
        <f>IF(_tag_month_day!BN598="","",_tag_month_day!BN598/100)</f>
        <v/>
      </c>
      <c r="GD608" s="431" t="str">
        <f>IF(_tag_month_day!BO598="","",_tag_month_day!BO598/100)</f>
        <v/>
      </c>
      <c r="GE608" s="431" t="str">
        <f>IF(_tag_month_day!BP598="","",_tag_month_day!BP598/100)</f>
        <v/>
      </c>
      <c r="GF608" s="431" t="str">
        <f>IF(_tag_month_day!BQ598="","",_tag_month_day!BQ598/100)</f>
        <v/>
      </c>
      <c r="GG608" s="431" t="str">
        <f>IF(_tag_month_day!BR598="","",_tag_month_day!BR598/100)</f>
        <v/>
      </c>
      <c r="GH608" s="431" t="str">
        <f>IF(_tag_month_day!BS598="","",_tag_month_day!BS598/100)</f>
        <v/>
      </c>
      <c r="GI608" s="467" t="str">
        <f>IF(_tag_month_day!BT598="","",_tag_month_day!BT598/100)</f>
        <v/>
      </c>
      <c r="GJ608" s="469" t="str">
        <f>IF(_tag_month_day!BU598="","",_tag_month_day!BU598/100)</f>
        <v/>
      </c>
      <c r="GK608" s="470">
        <f>GK607</f>
        <v>0.070000000000000007</v>
      </c>
      <c r="GL608" s="470">
        <f>GL607</f>
        <v>0.029999999999999999</v>
      </c>
      <c r="GM608" s="471" t="str">
        <f>IF(_tag_month_day!BX598="","",_tag_month_day!BX598/100)</f>
        <v/>
      </c>
      <c r="GN608" s="470">
        <f>GN607</f>
        <v>0.070000000000000007</v>
      </c>
      <c r="GO608" s="470">
        <f>GO607</f>
        <v>0.029999999999999999</v>
      </c>
      <c r="GP608" s="470">
        <f>GP607</f>
        <v>0.089999999999999997</v>
      </c>
      <c r="GQ608" s="470">
        <f>GQ607</f>
        <v>0.029999999999999999</v>
      </c>
      <c r="GR608" s="471" t="str">
        <f>IF(_tag_month_day!CA598="","",_tag_month_day!CA598/100)</f>
        <v/>
      </c>
      <c r="GS608" s="472">
        <f>GS607</f>
        <v>0.95299999999999996</v>
      </c>
      <c r="GT608" s="472">
        <f>GT607</f>
        <v>0.55000000000000004</v>
      </c>
      <c r="GU608" s="472">
        <f>GU607</f>
        <v>0.55000000000000004</v>
      </c>
      <c r="GV608" s="472">
        <f>GV607</f>
        <v>0.55000000000000004</v>
      </c>
      <c r="GW608" s="472">
        <f>GW607</f>
        <v>0.5</v>
      </c>
      <c r="GX608" s="472">
        <f>GX607</f>
        <v>0.93500000000000005</v>
      </c>
      <c r="GY608" s="472">
        <f>GY607</f>
        <v>0.14999999999999999</v>
      </c>
      <c r="GZ608" s="472">
        <f>GZ607</f>
        <v>1</v>
      </c>
      <c r="HA608" s="474">
        <f>HA607</f>
        <v>0.047</v>
      </c>
      <c r="HB608" s="474">
        <f>HB607</f>
        <v>0.45000000000000001</v>
      </c>
      <c r="HC608" s="474">
        <f>HC607</f>
        <v>0.45000000000000001</v>
      </c>
      <c r="HD608" s="474">
        <f>HD607</f>
        <v>0.45000000000000001</v>
      </c>
      <c r="HE608" s="474">
        <f>HE607</f>
        <v>0.5</v>
      </c>
      <c r="HF608" s="474">
        <f>HF607</f>
        <v>0.065000000000000002</v>
      </c>
      <c r="HG608" s="474">
        <f>HG607</f>
        <v>0.84999999999999998</v>
      </c>
      <c r="HH608" s="474">
        <f>HH607</f>
        <v>0</v>
      </c>
      <c r="HI608" s="10">
        <f>IF(BZ608&lt;&gt;"",CK608-BV608,0)</f>
        <v>0</v>
      </c>
      <c r="HJ608" s="10" t="e">
        <f>IF(AJ608&gt;0,AH608-AJ608,0)</f>
        <v>#VALUE!</v>
      </c>
      <c r="HK608" s="466">
        <f>HK607</f>
        <v>0.84999999999999998</v>
      </c>
      <c r="HL608" s="424">
        <f>HL607</f>
        <v>550000</v>
      </c>
      <c r="HM608" s="424">
        <f>HM607</f>
        <v>480000</v>
      </c>
      <c r="HN608" s="465" t="e">
        <f>(DJ608*EZ608+DK608*FH608+DL608*FM608+DM608*FR608+DN608*FW608+DO608*GB608+DS608*GI608+DP608*GM608+DR608*GR608)*1000*2</f>
        <v>#VALUE!</v>
      </c>
      <c r="HO608" s="465" t="e">
        <f>HN608*HK608*$HO$2/HL608*1000000</f>
        <v>#VALUE!</v>
      </c>
      <c r="HP608" s="465" t="e">
        <f>HN608*HK608*$HP$2/HM608*1000000</f>
        <v>#VALUE!</v>
      </c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</row>
    <row customFormat="1" r="609" s="0">
      <c r="A609" s="420">
        <v>598</v>
      </c>
      <c r="B609" s="421">
        <f ca="1">IF(D609=D608,B608,IF(D609="夜班",B608+1,B608))</f>
        <v>43610</v>
      </c>
      <c r="C609" s="422">
        <f>C608</f>
        <v>0.041666666666666699</v>
      </c>
      <c r="D609" s="10" t="str">
        <f ca="1">IF(HOUR(G609)&lt;8,"夜班",IF(HOUR(G609)&lt;16,"白班",IF(HOUR(G609)&lt;24,"中班",0)))</f>
        <v>中班</v>
      </c>
      <c r="E609" s="10" t="e">
        <f ca="1">IF(F609=1,"甲",IF(F609=2,"乙",IF(F609=3,"丙",IF(F609=4,"丁",""))))</f>
        <v>#REF!</v>
      </c>
      <c r="F609" s="10" t="e">
        <f ca="1">SUMPRODUCT((成本日报!$A$3:$A$95=计划!B609)*(成本日报!$B$3:$B$95=计划!$D609),成本日报!$C$3:$C$95)</f>
        <v>#REF!</v>
      </c>
      <c r="G609" s="423">
        <f ca="1">G608+C608</f>
        <v>43610.874999998552</v>
      </c>
      <c r="H609" s="423">
        <f ca="1">$G609+$C609/60*10+$C609*0</f>
        <v>43610.881944442997</v>
      </c>
      <c r="I609" s="423">
        <f ca="1">$G609+$C609/60*18+$C609*0</f>
        <v>43610.887499998549</v>
      </c>
      <c r="J609" s="423">
        <f ca="1">$G609+$C609/60*0+$C609*1</f>
        <v>43610.916666665216</v>
      </c>
      <c r="K609" s="423">
        <f ca="1">$G609+$C609/60*30+$C609*2</f>
        <v>43610.979166665224</v>
      </c>
      <c r="L609" s="423">
        <f ca="1">$G609+$C609/60*0+$C609*3</f>
        <v>43610.999999998552</v>
      </c>
      <c r="M609" s="424" t="str">
        <f>IF(_tag_month_day!A599="","",_tag_month_day!A599)</f>
        <v/>
      </c>
      <c r="N609" s="424" t="str">
        <f>IF(_tag_month_day!B599="","",_tag_month_day!B599)</f>
        <v/>
      </c>
      <c r="O609" s="425" t="e">
        <f>IF(M609+N609=0,"",M609+N609)</f>
        <v>#VALUE!</v>
      </c>
      <c r="P609" s="424" t="str">
        <f>IF(_tag_month_day!C599="","",_tag_month_day!C599)</f>
        <v/>
      </c>
      <c r="Q609" s="424" t="str">
        <f>IF(_tag_month_day!D599="","",_tag_month_day!D599)</f>
        <v/>
      </c>
      <c r="R609" s="426" t="str">
        <f>IF(_tag_month_day!CB599="","",_tag_month_day!CB599/100)</f>
        <v/>
      </c>
      <c r="S609" s="427" t="str">
        <f>IF(_tag_month_day!E599="","",_tag_month_day!E599)</f>
        <v/>
      </c>
      <c r="T609" s="427" t="str">
        <f>IF(_tag_month_day!F599="","",_tag_month_day!F599)</f>
        <v/>
      </c>
      <c r="U609" s="428" t="e">
        <f>S609+T609</f>
        <v>#VALUE!</v>
      </c>
      <c r="V609" s="429" t="e">
        <f>U609/AJ609</f>
        <v>#VALUE!</v>
      </c>
      <c r="W609" s="430" t="str">
        <f>IF(_jhy_month_day!A599="","",_jhy_month_day!A599)</f>
        <v/>
      </c>
      <c r="X609" s="431" t="str">
        <f>IF(_jhy_month_day!B599="","",_jhy_month_day!B599/100)</f>
        <v/>
      </c>
      <c r="Y609" s="431" t="str">
        <f>IF(_jhy_month_day!C599="","",_jhy_month_day!C599/100)</f>
        <v/>
      </c>
      <c r="Z609" s="432">
        <f>Z605+1</f>
        <v>150</v>
      </c>
      <c r="AA609" s="433" t="str">
        <f>IF(_tag_month_day!G599="","",_tag_month_day!G599/100)</f>
        <v/>
      </c>
      <c r="AB609" s="433" t="str">
        <f>IF(_tag_month_day!H599="","",_tag_month_day!H599/100)</f>
        <v/>
      </c>
      <c r="AC609" s="434">
        <f>IF(X609="",AC608,BK609*($AV608*X609+$AW608*FD608+$AX608*FI608+$AY608*FN608+$AZ608*FS608+$BA608*FX608+$BG608*GE608)/(AV608*Y609+AX608*FK608+AW608*FF608+AY608*FP608+AZ608*FU608+BA608*FZ608+BG608*GG608+BB608*GK608+BC608*GN608+BD608*GP608))</f>
        <v>1.59963432013121</v>
      </c>
      <c r="AD609" s="435" t="str">
        <f>IF(AC609=AC608,"",AC609-AC608)</f>
        <v/>
      </c>
      <c r="AE609" s="436" t="str">
        <f>IF(1-AF609=0,"",(1-AF609))</f>
        <v/>
      </c>
      <c r="AF609" s="437">
        <v>1</v>
      </c>
      <c r="AG609" s="10" t="str">
        <f>AG608</f>
        <v>9A3</v>
      </c>
      <c r="AH609" s="438" t="str">
        <f>AH608</f>
        <v/>
      </c>
      <c r="AI609" s="424"/>
      <c r="AJ609" s="10" t="str">
        <f>IF(_tag_month_day!I599="","",_tag_month_day!I599)</f>
        <v/>
      </c>
      <c r="AK609" s="440"/>
      <c r="AL609" s="440"/>
      <c r="AM609" s="440"/>
      <c r="AN609" s="441">
        <f>AN608</f>
        <v>2</v>
      </c>
      <c r="AO609" s="441">
        <f>AO608</f>
        <v>8</v>
      </c>
      <c r="AP609" s="442" t="e">
        <f>(IF(AN609=0,AS608,AS608*(1+AO609/AN609)/(AR609+AO609/AN609)))+AT609</f>
        <v>#VALUE!</v>
      </c>
      <c r="AQ609" s="443" t="str">
        <f>IF(_tag_month_day!J599="","",_tag_month_day!J599/100)</f>
        <v/>
      </c>
      <c r="AR609" s="444">
        <f>AR608</f>
        <v>1.3</v>
      </c>
      <c r="AS609" s="445" t="e">
        <f>AQ609*(AN609*AR609+AO609)/(AN609+AO609)</f>
        <v>#VALUE!</v>
      </c>
      <c r="AT609" s="445" t="e">
        <f>(SUM(BE609:BF609)-SUM(BE608:BF608))*0.05</f>
        <v>#VALUE!</v>
      </c>
      <c r="AU609" s="446" t="str">
        <f>IF(_tag_month_day!CC599="","",IF(_tag_month_day!CC599&gt;0,_tag_month_day!CD599,_tag_month_day!CE599))</f>
        <v/>
      </c>
      <c r="AV609" s="447" t="str">
        <f>IF(_tag_month_day!L599="","",_tag_month_day!L599/100)</f>
        <v/>
      </c>
      <c r="AW609" s="431">
        <f>AW608</f>
        <v>0</v>
      </c>
      <c r="AX609" s="431">
        <f>AX608</f>
        <v>0</v>
      </c>
      <c r="AY609" s="431" t="str">
        <f>IF(_tag_month_day!M599="","",_tag_month_day!M599/100)</f>
        <v/>
      </c>
      <c r="AZ609" s="431" t="str">
        <f>IF(_tag_month_day!N599="","",_tag_month_day!N599/100)</f>
        <v/>
      </c>
      <c r="BA609" s="431" t="str">
        <f>IF(_tag_month_day!O599="","",_tag_month_day!O599/100)</f>
        <v/>
      </c>
      <c r="BB609" s="448" t="str">
        <f>IF(_tag_month_day!P599="","",_tag_month_day!P599/100)</f>
        <v/>
      </c>
      <c r="BC609" s="448">
        <f>BC608</f>
        <v>0</v>
      </c>
      <c r="BD609" s="448" t="str">
        <f>IF(_tag_month_day!Q599="","",_tag_month_day!Q599/100)</f>
        <v/>
      </c>
      <c r="BE609" s="449" t="str">
        <f>IF(_tag_month_day!R599="","",_tag_month_day!R599/100)</f>
        <v/>
      </c>
      <c r="BF609" s="388" t="e">
        <f>(AU609*(100+BE609*100))/(AJ609-AU609)/100</f>
        <v>#VALUE!</v>
      </c>
      <c r="BG609" s="450" t="e">
        <f>BE609+BF609</f>
        <v>#VALUE!</v>
      </c>
      <c r="BH609" s="451" t="e">
        <f>SUM(AV609:BF609)</f>
        <v>#VALUE!</v>
      </c>
      <c r="BI609" s="452" t="e">
        <f>IF(CX609=0,BI608,(DK609*查询!$R$5+DL609*查询!$Q$5+DM609*查询!$N$5+DN609*查询!$O$5+DO609*查询!$P$5)*AF609/CX609)</f>
        <v>#VALUE!</v>
      </c>
      <c r="BJ609" s="452" t="e">
        <f>IF(CX609=0,BJ608,(DP609*查询!$S$5+DQ609*查询!$T$5+DR609*查询!$U$5)*AF609/CX609)</f>
        <v>#VALUE!</v>
      </c>
      <c r="BK609" s="452">
        <f>BK608</f>
        <v>1</v>
      </c>
      <c r="BL609" s="453" t="e">
        <f>SUMPRODUCT((AV609:BA609)*(GS609:GX609))/((GS609:GX609)+SUM(BB609:BD609)*GY609+BG609*GZ609)</f>
        <v>#VALUE!</v>
      </c>
      <c r="BM609" s="453" t="e">
        <f>BK609*($AV609*FB609+$AW609*FD609+$AX609*FI609+$AY609*FN609+$AZ609*FS609+$BA609*FX609+$BG609*GE609)/(AV609*EY609+AX609*FK609+AW609*FF609+AY609*FP609+AZ609*FU609+BA609*FZ609+BG609*GG609+BB609*GK609+BC609*GN609+BD609*GP609)</f>
        <v>#VALUE!</v>
      </c>
      <c r="BN609" s="453" t="e">
        <f>($AV609*FC609+$AX609*FJ609+$AW609*FE609+$AY609*FO609+$AZ609*FT609+$BA609*FY609+$BG609*GF609)/($AV609*FA609+BG609*GH609+BB609*GL609+BC609*GO609+BD609*GQ609+BA609*GA609)</f>
        <v>#VALUE!</v>
      </c>
      <c r="BO609" s="454" t="e">
        <f>SUMPRODUCT(AV609:BA609*GS609:GX609)/(GS609:GX609+(BB609+BC609+BD609)*GY609+BG609)</f>
        <v>#VALUE!</v>
      </c>
      <c r="BP609" s="454" t="e">
        <f>SUMPRODUCT(AV609:BA609*GS609:GX609)/(GS609:GX609+(BB609+BC609+BD609)*GY609+BG609)</f>
        <v>#VALUE!</v>
      </c>
      <c r="BQ609" s="454" t="e">
        <f>SUMPRODUCT(AV609:BA609*GS609:GX609)/(GS609:GX609+(BB609+BC609+BD609)*GY609+BG609)</f>
        <v>#VALUE!</v>
      </c>
      <c r="BR609" s="453" t="str">
        <f>IF(_tag_month_day!T599="","",_tag_month_day!T599)</f>
        <v/>
      </c>
      <c r="BS609" s="453" t="str">
        <f>IF(_tag_month_day!U599="","",_tag_month_day!U599)</f>
        <v/>
      </c>
      <c r="BT609" s="455" t="str">
        <f>IF(CK609="","",IF((CK609&gt;=BV609-0.12)*(CK609&lt;=BV609+0.12),"合格","不合格"))</f>
        <v/>
      </c>
      <c r="BU609" s="456" t="str">
        <f>IF(_tag_month_day!V599="","",_tag_month_day!V599)</f>
        <v/>
      </c>
      <c r="BV609" s="457" t="str">
        <f>IF(_tag_month_day!W599="","",_tag_month_day!W599)</f>
        <v/>
      </c>
      <c r="BW609" s="458" t="str">
        <f>IF(_tag_month_day!X599="","",_tag_month_day!X599)</f>
        <v/>
      </c>
      <c r="BX609" s="458" t="str">
        <f>IF(_tag_month_day!Y599="","",_tag_month_day!Y599)</f>
        <v/>
      </c>
      <c r="BY609" s="459">
        <f ca="1">L609</f>
        <v>43610.999999998552</v>
      </c>
      <c r="BZ609" s="460"/>
      <c r="CA609" s="461"/>
      <c r="CB609" s="424" t="str">
        <f>IF(_tag_month_day!Z599="","",_tag_month_day!Z599)</f>
        <v/>
      </c>
      <c r="CC609" s="424" t="str">
        <f>IF(_tag_month_day!AA599="","",_tag_month_day!AA599)</f>
        <v/>
      </c>
      <c r="CD609" s="424" t="str">
        <f>IF(_tag_month_day!AB599="","",_tag_month_day!AB599)</f>
        <v/>
      </c>
      <c r="CE609" s="424" t="str">
        <f>IF(_tag_month_day!AC599="","",_tag_month_day!AC599)</f>
        <v/>
      </c>
      <c r="CF609" s="424" t="str">
        <f>IF(_tag_month_day!AD599="","",_tag_month_day!AD599)</f>
        <v/>
      </c>
      <c r="CG609" s="424" t="str">
        <f>IF(_tag_month_day!AE599="","",_tag_month_day!AE599)</f>
        <v/>
      </c>
      <c r="CH609" s="424" t="str">
        <f>IF(_tag_month_day!AF599="","",_tag_month_day!AF599)</f>
        <v/>
      </c>
      <c r="CI609" s="424" t="str">
        <f>IF(_tag_month_day!AG599="","",_tag_month_day!AG599)</f>
        <v/>
      </c>
      <c r="CJ609" s="424" t="str">
        <f>IF(_tag_month_day!AH599="","",_tag_month_day!AH599)</f>
        <v/>
      </c>
      <c r="CK609" s="424" t="str">
        <f>IF(_tag_month_day!AI599="","",_tag_month_day!AI599)</f>
        <v/>
      </c>
      <c r="CL609" s="4" t="str">
        <f>IF(_tag_month_day!AJ599="","",_tag_month_day!AJ599)</f>
        <v/>
      </c>
      <c r="CM609" s="4" t="str">
        <f>IF(_tag_month_day!AK599="","",_tag_month_day!AK599)</f>
        <v/>
      </c>
      <c r="CN609" s="4" t="str">
        <f>IF(_tag_month_day!AL599="","",_tag_month_day!AL599)</f>
        <v/>
      </c>
      <c r="CO609" s="4" t="str">
        <f>IF(_tag_month_day!AM599="","",_tag_month_day!AM599)</f>
        <v/>
      </c>
      <c r="CP609" s="4" t="str">
        <f>IF(_tag_month_day!AN599="","",_tag_month_day!AN599)</f>
        <v/>
      </c>
      <c r="CQ609" s="4" t="str">
        <f>IF(_tag_month_day!AO599="","",_tag_month_day!AO599)</f>
        <v/>
      </c>
      <c r="CR609" s="462" t="str">
        <f>IF(_tag_month_day!AP599="","",_tag_month_day!AP599)</f>
        <v/>
      </c>
      <c r="CS609" s="463" t="str">
        <f>IF(_tag_month_day!AQ599="","",_tag_month_day!AQ599)</f>
        <v/>
      </c>
      <c r="CT609" s="4" t="str">
        <f>IF(_tag_month_day!AR599="","",_tag_month_day!AR599)</f>
        <v/>
      </c>
      <c r="CU609" s="464" t="e">
        <f>DU609/AJ609</f>
        <v>#VALUE!</v>
      </c>
      <c r="CV609" s="451" t="e">
        <f>BG609/BH609</f>
        <v>#VALUE!</v>
      </c>
      <c r="CW609" s="465" t="e">
        <f>AJ609*(1-CV609)*CU609*AF609</f>
        <v>#VALUE!</v>
      </c>
      <c r="CX609" s="465" t="e">
        <f>CW609*94%</f>
        <v>#VALUE!</v>
      </c>
      <c r="CY609" s="466" t="e">
        <f>IF(CX609=0,0,DS609/(DS609+CX609))</f>
        <v>#VALUE!</v>
      </c>
      <c r="CZ609" s="465" t="e">
        <f>$AJ609*EF609</f>
        <v>#VALUE!</v>
      </c>
      <c r="DA609" s="465" t="e">
        <f>$AJ609*EG609</f>
        <v>#VALUE!</v>
      </c>
      <c r="DB609" s="465" t="e">
        <f>$AJ609*EH609</f>
        <v>#VALUE!</v>
      </c>
      <c r="DC609" s="465" t="e">
        <f>$AJ609*EI609</f>
        <v>#VALUE!</v>
      </c>
      <c r="DD609" s="465" t="e">
        <f>$AJ609*EJ609</f>
        <v>#VALUE!</v>
      </c>
      <c r="DE609" s="465" t="e">
        <f>$AJ609*EK609</f>
        <v>#VALUE!</v>
      </c>
      <c r="DF609" s="465" t="e">
        <f>$AJ609*EL609</f>
        <v>#VALUE!</v>
      </c>
      <c r="DG609" s="465" t="e">
        <f>$AJ609*EM609</f>
        <v>#VALUE!</v>
      </c>
      <c r="DH609" s="465" t="e">
        <f>$AJ609*EN609</f>
        <v>#VALUE!</v>
      </c>
      <c r="DI609" s="465" t="e">
        <f>$AJ609*EO609</f>
        <v>#VALUE!</v>
      </c>
      <c r="DJ609" s="465" t="e">
        <f>CZ609*(1-EP609)</f>
        <v>#VALUE!</v>
      </c>
      <c r="DK609" s="465" t="e">
        <f>DA609*(1-ER609)</f>
        <v>#VALUE!</v>
      </c>
      <c r="DL609" s="465" t="e">
        <f>DB609*(1-EQ609)</f>
        <v>#VALUE!</v>
      </c>
      <c r="DM609" s="465" t="e">
        <f>DC609*(1-ES609)</f>
        <v>#VALUE!</v>
      </c>
      <c r="DN609" s="465" t="e">
        <f>DD609*(1-ET609)</f>
        <v>#VALUE!</v>
      </c>
      <c r="DO609" s="465" t="e">
        <f>DE609</f>
        <v>#VALUE!</v>
      </c>
      <c r="DP609" s="465" t="e">
        <f>DF609*(1-EU609)</f>
        <v>#VALUE!</v>
      </c>
      <c r="DQ609" s="465" t="e">
        <f>DG609*(1-EV609)</f>
        <v>#VALUE!</v>
      </c>
      <c r="DR609" s="465" t="e">
        <f>DH609*(1-EW609)</f>
        <v>#VALUE!</v>
      </c>
      <c r="DS609" s="465" t="e">
        <f>DI609</f>
        <v>#VALUE!</v>
      </c>
      <c r="DT609" s="465" t="e">
        <f>SUM(DJ609:DS609)</f>
        <v>#VALUE!</v>
      </c>
      <c r="DU609" s="465" t="e">
        <f>(GS609:GX609)+(DP609+DQ609+DR609)*GY609+DS609</f>
        <v>#VALUE!</v>
      </c>
      <c r="DV609" s="451" t="e">
        <f>AV609/$BH609/(1-EP609)</f>
        <v>#VALUE!</v>
      </c>
      <c r="DW609" s="451" t="e">
        <f>AW609/$BH609/(1-ER609)</f>
        <v>#VALUE!</v>
      </c>
      <c r="DX609" s="451" t="e">
        <f>AX609/$BH609/(1-EQ609)</f>
        <v>#VALUE!</v>
      </c>
      <c r="DY609" s="451" t="e">
        <f>AY609/$BH609/(1-ES609)</f>
        <v>#VALUE!</v>
      </c>
      <c r="DZ609" s="451" t="e">
        <f>AZ609/$BH609/(1-ET609)</f>
        <v>#VALUE!</v>
      </c>
      <c r="EA609" s="451" t="e">
        <f>BA609/$BH609/(1-AX609)</f>
        <v>#VALUE!</v>
      </c>
      <c r="EB609" s="451" t="e">
        <f>BB609/$BH609/(1-EU609)</f>
        <v>#VALUE!</v>
      </c>
      <c r="EC609" s="451" t="e">
        <f>BC609/$BH609/(1-EV609)</f>
        <v>#VALUE!</v>
      </c>
      <c r="ED609" s="451" t="e">
        <f>BD609/$BH609/(1-EW609)</f>
        <v>#VALUE!</v>
      </c>
      <c r="EE609" s="451" t="e">
        <f>BG609/BH609</f>
        <v>#VALUE!</v>
      </c>
      <c r="EF609" s="451" t="e">
        <f>DV609/SUM($DV609:$EE609)</f>
        <v>#VALUE!</v>
      </c>
      <c r="EG609" s="451" t="e">
        <f>DW609/SUM($DV609:$EE609)</f>
        <v>#VALUE!</v>
      </c>
      <c r="EH609" s="451" t="e">
        <f>DX609/SUM($DV609:$EE609)</f>
        <v>#VALUE!</v>
      </c>
      <c r="EI609" s="451" t="e">
        <f>DY609/SUM($DV609:$EE609)</f>
        <v>#VALUE!</v>
      </c>
      <c r="EJ609" s="451" t="e">
        <f>DZ609/SUM($DV609:$EE609)</f>
        <v>#VALUE!</v>
      </c>
      <c r="EK609" s="451" t="e">
        <f>EA609/SUM($DV609:$EE609)</f>
        <v>#VALUE!</v>
      </c>
      <c r="EL609" s="451" t="e">
        <f>EB609/SUM($DV609:$EE609)</f>
        <v>#VALUE!</v>
      </c>
      <c r="EM609" s="451" t="e">
        <f>EC609/SUM($DV609:$EE609)</f>
        <v>#VALUE!</v>
      </c>
      <c r="EN609" s="451" t="e">
        <f>ED609/SUM($DV609:$EE609)</f>
        <v>#VALUE!</v>
      </c>
      <c r="EO609" s="451" t="e">
        <f>EE609/SUM($DV609:$EE609)</f>
        <v>#VALUE!</v>
      </c>
      <c r="EP609" s="450">
        <f>EP608</f>
        <v>0.080000000000000002</v>
      </c>
      <c r="EQ609" s="450">
        <f>EQ608</f>
        <v>0.014999999999999999</v>
      </c>
      <c r="ER609" s="450">
        <f>ER608</f>
        <v>0.014999999999999999</v>
      </c>
      <c r="ES609" s="450">
        <f>ES608</f>
        <v>0.014999999999999999</v>
      </c>
      <c r="ET609" s="450">
        <f>ET608</f>
        <v>0.014999999999999999</v>
      </c>
      <c r="EU609" s="450">
        <f>EU608</f>
        <v>0.089999999999999997</v>
      </c>
      <c r="EV609" s="450">
        <f>EV608</f>
        <v>0.089999999999999997</v>
      </c>
      <c r="EW609" s="450">
        <f>EW608</f>
        <v>0.089999999999999997</v>
      </c>
      <c r="EX609" s="431" t="str">
        <f>IF(_tag_month_day!AS599="","",_tag_month_day!AS599/100)</f>
        <v/>
      </c>
      <c r="EY609" s="431" t="str">
        <f>IF(_tag_month_day!AT599="","",_tag_month_day!AT599/100)</f>
        <v/>
      </c>
      <c r="EZ609" s="431" t="str">
        <f>IF(_tag_month_day!AU599="","",_tag_month_day!AU599/100)</f>
        <v/>
      </c>
      <c r="FA609" s="431" t="str">
        <f>IF(_tag_month_day!AV599="","",_tag_month_day!AV599/100)</f>
        <v/>
      </c>
      <c r="FB609" s="431" t="str">
        <f>IF(_tag_month_day!AW599="","",_tag_month_day!AW599/100)</f>
        <v/>
      </c>
      <c r="FC609" s="431" t="str">
        <f>IF(_tag_month_day!AX599="","",_tag_month_day!AX599/100)</f>
        <v/>
      </c>
      <c r="FD609" s="449" t="str">
        <f>IF(_tag_month_day!AY599="","",_tag_month_day!AY599/100)</f>
        <v/>
      </c>
      <c r="FE609" s="449" t="str">
        <f>IF(_tag_month_day!AZ599="","",_tag_month_day!AZ599/100)</f>
        <v/>
      </c>
      <c r="FF609" s="449" t="str">
        <f>IF(_tag_month_day!BA599="","",_tag_month_day!BA599/100)</f>
        <v/>
      </c>
      <c r="FG609" s="449" t="str">
        <f>IF(_tag_month_day!BB599="","",_tag_month_day!BB599/100)</f>
        <v/>
      </c>
      <c r="FH609" s="467" t="str">
        <f>IF(_tag_month_day!BC599="","",_tag_month_day!BC599/100)</f>
        <v/>
      </c>
      <c r="FI609" s="449">
        <f>FI608</f>
        <v>0.40999999999999998</v>
      </c>
      <c r="FJ609" s="449">
        <f>FJ608</f>
        <v>0.11</v>
      </c>
      <c r="FK609" s="449">
        <f>FK608</f>
        <v>0.014999999999999999</v>
      </c>
      <c r="FL609" s="449">
        <f>FL608</f>
        <v>0</v>
      </c>
      <c r="FM609" s="467">
        <f>FM608</f>
        <v>0.0001</v>
      </c>
      <c r="FN609" s="449">
        <f>FN608</f>
        <v>0.32000000000000001</v>
      </c>
      <c r="FO609" s="449">
        <f>FO608</f>
        <v>0.20000000000000001</v>
      </c>
      <c r="FP609" s="449">
        <f>FP608</f>
        <v>0.01</v>
      </c>
      <c r="FQ609" s="449">
        <f>FQ608</f>
        <v>0</v>
      </c>
      <c r="FR609" s="467">
        <f>FR608</f>
        <v>0.0001</v>
      </c>
      <c r="FS609" s="449" t="str">
        <f>IF(_tag_month_day!BD599="","",_tag_month_day!BD599/100)</f>
        <v/>
      </c>
      <c r="FT609" s="449" t="str">
        <f>IF(_tag_month_day!BE599="","",_tag_month_day!BE599/100)</f>
        <v/>
      </c>
      <c r="FU609" s="449" t="str">
        <f>IF(_tag_month_day!BF599="","",_tag_month_day!BF599/100)</f>
        <v/>
      </c>
      <c r="FV609" s="449" t="str">
        <f>IF(_tag_month_day!BG599="","",_tag_month_day!BG599/100)</f>
        <v/>
      </c>
      <c r="FW609" s="467" t="str">
        <f>IF(_tag_month_day!BH599="","",_tag_month_day!BH599/100)</f>
        <v/>
      </c>
      <c r="FX609" s="449" t="str">
        <f>IF(_tag_month_day!BI599="","",_tag_month_day!BI599/100)</f>
        <v/>
      </c>
      <c r="FY609" s="449" t="str">
        <f>IF(_tag_month_day!BJ599="","",_tag_month_day!BJ599/100)</f>
        <v/>
      </c>
      <c r="FZ609" s="468" t="str">
        <f>IF(_tag_month_day!BK599="","",_tag_month_day!BK599/100)</f>
        <v/>
      </c>
      <c r="GA609" s="449" t="str">
        <f>IF(_tag_month_day!BL599="","",_tag_month_day!BL599/100)</f>
        <v/>
      </c>
      <c r="GB609" s="467" t="str">
        <f>IF(_tag_month_day!BM599="","",_tag_month_day!BM599/100)</f>
        <v/>
      </c>
      <c r="GC609" s="431" t="str">
        <f>IF(_tag_month_day!BN599="","",_tag_month_day!BN599/100)</f>
        <v/>
      </c>
      <c r="GD609" s="431" t="str">
        <f>IF(_tag_month_day!BO599="","",_tag_month_day!BO599/100)</f>
        <v/>
      </c>
      <c r="GE609" s="431" t="str">
        <f>IF(_tag_month_day!BP599="","",_tag_month_day!BP599/100)</f>
        <v/>
      </c>
      <c r="GF609" s="431" t="str">
        <f>IF(_tag_month_day!BQ599="","",_tag_month_day!BQ599/100)</f>
        <v/>
      </c>
      <c r="GG609" s="431" t="str">
        <f>IF(_tag_month_day!BR599="","",_tag_month_day!BR599/100)</f>
        <v/>
      </c>
      <c r="GH609" s="431" t="str">
        <f>IF(_tag_month_day!BS599="","",_tag_month_day!BS599/100)</f>
        <v/>
      </c>
      <c r="GI609" s="467" t="str">
        <f>IF(_tag_month_day!BT599="","",_tag_month_day!BT599/100)</f>
        <v/>
      </c>
      <c r="GJ609" s="469" t="str">
        <f>IF(_tag_month_day!BU599="","",_tag_month_day!BU599/100)</f>
        <v/>
      </c>
      <c r="GK609" s="470">
        <f>GK608</f>
        <v>0.070000000000000007</v>
      </c>
      <c r="GL609" s="470">
        <f>GL608</f>
        <v>0.029999999999999999</v>
      </c>
      <c r="GM609" s="471" t="str">
        <f>IF(_tag_month_day!BX599="","",_tag_month_day!BX599/100)</f>
        <v/>
      </c>
      <c r="GN609" s="470">
        <f>GN608</f>
        <v>0.070000000000000007</v>
      </c>
      <c r="GO609" s="470">
        <f>GO608</f>
        <v>0.029999999999999999</v>
      </c>
      <c r="GP609" s="470">
        <f>GP608</f>
        <v>0.089999999999999997</v>
      </c>
      <c r="GQ609" s="470">
        <f>GQ608</f>
        <v>0.029999999999999999</v>
      </c>
      <c r="GR609" s="471" t="str">
        <f>IF(_tag_month_day!CA599="","",_tag_month_day!CA599/100)</f>
        <v/>
      </c>
      <c r="GS609" s="472">
        <f>GS608</f>
        <v>0.95299999999999996</v>
      </c>
      <c r="GT609" s="472">
        <f>GT608</f>
        <v>0.55000000000000004</v>
      </c>
      <c r="GU609" s="472">
        <f>GU608</f>
        <v>0.55000000000000004</v>
      </c>
      <c r="GV609" s="472">
        <f>GV608</f>
        <v>0.55000000000000004</v>
      </c>
      <c r="GW609" s="472">
        <f>GW608</f>
        <v>0.5</v>
      </c>
      <c r="GX609" s="472">
        <f>GX608</f>
        <v>0.93500000000000005</v>
      </c>
      <c r="GY609" s="472">
        <f>GY608</f>
        <v>0.14999999999999999</v>
      </c>
      <c r="GZ609" s="472">
        <f>GZ608</f>
        <v>1</v>
      </c>
      <c r="HA609" s="474">
        <f>HA608</f>
        <v>0.047</v>
      </c>
      <c r="HB609" s="474">
        <f>HB608</f>
        <v>0.45000000000000001</v>
      </c>
      <c r="HC609" s="474">
        <f>HC608</f>
        <v>0.45000000000000001</v>
      </c>
      <c r="HD609" s="474">
        <f>HD608</f>
        <v>0.45000000000000001</v>
      </c>
      <c r="HE609" s="474">
        <f>HE608</f>
        <v>0.5</v>
      </c>
      <c r="HF609" s="474">
        <f>HF608</f>
        <v>0.065000000000000002</v>
      </c>
      <c r="HG609" s="474">
        <f>HG608</f>
        <v>0.84999999999999998</v>
      </c>
      <c r="HH609" s="474">
        <f>HH608</f>
        <v>0</v>
      </c>
      <c r="HI609" s="10">
        <f>IF(BZ609&lt;&gt;"",CK609-BV609,0)</f>
        <v>0</v>
      </c>
      <c r="HJ609" s="10" t="e">
        <f>IF(AJ609&gt;0,AH609-AJ609,0)</f>
        <v>#VALUE!</v>
      </c>
      <c r="HK609" s="466">
        <f>HK608</f>
        <v>0.84999999999999998</v>
      </c>
      <c r="HL609" s="424">
        <f>HL608</f>
        <v>550000</v>
      </c>
      <c r="HM609" s="424">
        <f>HM608</f>
        <v>480000</v>
      </c>
      <c r="HN609" s="465" t="e">
        <f>(DJ609*EZ609+DK609*FH609+DL609*FM609+DM609*FR609+DN609*FW609+DO609*GB609+DS609*GI609+DP609*GM609+DR609*GR609)*1000*2</f>
        <v>#VALUE!</v>
      </c>
      <c r="HO609" s="465" t="e">
        <f>HN609*HK609*$HO$2/HL609*1000000</f>
        <v>#VALUE!</v>
      </c>
      <c r="HP609" s="465" t="e">
        <f>HN609*HK609*$HP$2/HM609*1000000</f>
        <v>#VALUE!</v>
      </c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</row>
    <row customFormat="1" r="610" s="0">
      <c r="A610" s="420">
        <v>599</v>
      </c>
      <c r="B610" s="421">
        <f ca="1">IF(D610=D609,B609,IF(D610="夜班",B609+1,B609))</f>
        <v>43610</v>
      </c>
      <c r="C610" s="422">
        <f>C609</f>
        <v>0.041666666666666699</v>
      </c>
      <c r="D610" s="10" t="str">
        <f ca="1">IF(HOUR(G610)&lt;8,"夜班",IF(HOUR(G610)&lt;16,"白班",IF(HOUR(G610)&lt;24,"中班",0)))</f>
        <v>中班</v>
      </c>
      <c r="E610" s="10" t="e">
        <f ca="1">IF(F610=1,"甲",IF(F610=2,"乙",IF(F610=3,"丙",IF(F610=4,"丁",""))))</f>
        <v>#REF!</v>
      </c>
      <c r="F610" s="10" t="e">
        <f ca="1">SUMPRODUCT((成本日报!$A$3:$A$95=计划!B610)*(成本日报!$B$3:$B$95=计划!$D610),成本日报!$C$3:$C$95)</f>
        <v>#REF!</v>
      </c>
      <c r="G610" s="423">
        <f ca="1">G609+C609</f>
        <v>43610.916666665216</v>
      </c>
      <c r="H610" s="423">
        <f ca="1">$G610+$C610/60*10+$C610*0</f>
        <v>43610.923611109662</v>
      </c>
      <c r="I610" s="423">
        <f ca="1">$G610+$C610/60*18+$C610*0</f>
        <v>43610.929166665213</v>
      </c>
      <c r="J610" s="423">
        <f ca="1">$G610+$C610/60*0+$C610*1</f>
        <v>43610.958333331881</v>
      </c>
      <c r="K610" s="423">
        <f ca="1">$G610+$C610/60*30+$C610*2</f>
        <v>43611.020833331888</v>
      </c>
      <c r="L610" s="423">
        <f ca="1">$G610+$C610/60*0+$C610*3</f>
        <v>43611.041666665216</v>
      </c>
      <c r="M610" s="424" t="str">
        <f>IF(_tag_month_day!A600="","",_tag_month_day!A600)</f>
        <v/>
      </c>
      <c r="N610" s="424" t="str">
        <f>IF(_tag_month_day!B600="","",_tag_month_day!B600)</f>
        <v/>
      </c>
      <c r="O610" s="425" t="e">
        <f>IF(M610+N610=0,"",M610+N610)</f>
        <v>#VALUE!</v>
      </c>
      <c r="P610" s="424" t="str">
        <f>IF(_tag_month_day!C600="","",_tag_month_day!C600)</f>
        <v/>
      </c>
      <c r="Q610" s="424" t="str">
        <f>IF(_tag_month_day!D600="","",_tag_month_day!D600)</f>
        <v/>
      </c>
      <c r="R610" s="426" t="str">
        <f>IF(_tag_month_day!CB600="","",_tag_month_day!CB600/100)</f>
        <v/>
      </c>
      <c r="S610" s="427" t="str">
        <f>IF(_tag_month_day!E600="","",_tag_month_day!E600)</f>
        <v/>
      </c>
      <c r="T610" s="427" t="str">
        <f>IF(_tag_month_day!F600="","",_tag_month_day!F600)</f>
        <v/>
      </c>
      <c r="U610" s="428" t="e">
        <f>S610+T610</f>
        <v>#VALUE!</v>
      </c>
      <c r="V610" s="429" t="e">
        <f>U610/AJ610</f>
        <v>#VALUE!</v>
      </c>
      <c r="W610" s="430" t="str">
        <f>IF(_jhy_month_day!A600="","",_jhy_month_day!A600)</f>
        <v/>
      </c>
      <c r="X610" s="431" t="str">
        <f>IF(_jhy_month_day!B600="","",_jhy_month_day!B600/100)</f>
        <v/>
      </c>
      <c r="Y610" s="431" t="str">
        <f>IF(_jhy_month_day!C600="","",_jhy_month_day!C600/100)</f>
        <v/>
      </c>
      <c r="Z610" s="432">
        <f>Z606+1</f>
        <v>150</v>
      </c>
      <c r="AA610" s="433" t="str">
        <f>IF(_tag_month_day!G600="","",_tag_month_day!G600/100)</f>
        <v/>
      </c>
      <c r="AB610" s="433" t="str">
        <f>IF(_tag_month_day!H600="","",_tag_month_day!H600/100)</f>
        <v/>
      </c>
      <c r="AC610" s="434">
        <f>IF(X610="",AC609,BK610*($AV609*X610+$AW609*FD609+$AX609*FI609+$AY609*FN609+$AZ609*FS609+$BA609*FX609+$BG609*GE609)/(AV609*Y610+AX609*FK609+AW609*FF609+AY609*FP609+AZ609*FU609+BA609*FZ609+BG609*GG609+BB609*GK609+BC609*GN609+BD609*GP609))</f>
        <v>1.59963432013121</v>
      </c>
      <c r="AD610" s="435" t="str">
        <f>IF(AC610=AC609,"",AC610-AC609)</f>
        <v/>
      </c>
      <c r="AE610" s="436" t="str">
        <f>IF(1-AF610=0,"",(1-AF610))</f>
        <v/>
      </c>
      <c r="AF610" s="437">
        <v>1</v>
      </c>
      <c r="AG610" s="10" t="str">
        <f>AG609</f>
        <v>9A3</v>
      </c>
      <c r="AH610" s="438" t="str">
        <f>AH609</f>
        <v/>
      </c>
      <c r="AI610" s="424"/>
      <c r="AJ610" s="10" t="str">
        <f>IF(_tag_month_day!I600="","",_tag_month_day!I600)</f>
        <v/>
      </c>
      <c r="AK610" s="440"/>
      <c r="AL610" s="440"/>
      <c r="AM610" s="440"/>
      <c r="AN610" s="441">
        <f>AN609</f>
        <v>2</v>
      </c>
      <c r="AO610" s="441">
        <f>AO609</f>
        <v>8</v>
      </c>
      <c r="AP610" s="442" t="e">
        <f>(IF(AN610=0,AS609,AS609*(1+AO610/AN610)/(AR610+AO610/AN610)))+AT610</f>
        <v>#VALUE!</v>
      </c>
      <c r="AQ610" s="443" t="str">
        <f>IF(_tag_month_day!J600="","",_tag_month_day!J600/100)</f>
        <v/>
      </c>
      <c r="AR610" s="444">
        <f>AR609</f>
        <v>1.3</v>
      </c>
      <c r="AS610" s="445" t="e">
        <f>AQ610*(AN610*AR610+AO610)/(AN610+AO610)</f>
        <v>#VALUE!</v>
      </c>
      <c r="AT610" s="445" t="e">
        <f>(SUM(BE610:BF610)-SUM(BE609:BF609))*0.05</f>
        <v>#VALUE!</v>
      </c>
      <c r="AU610" s="446" t="str">
        <f>IF(_tag_month_day!CC600="","",IF(_tag_month_day!CC600&gt;0,_tag_month_day!CD600,_tag_month_day!CE600))</f>
        <v/>
      </c>
      <c r="AV610" s="447" t="str">
        <f>IF(_tag_month_day!L600="","",_tag_month_day!L600/100)</f>
        <v/>
      </c>
      <c r="AW610" s="431">
        <f>AW609</f>
        <v>0</v>
      </c>
      <c r="AX610" s="431">
        <f>AX609</f>
        <v>0</v>
      </c>
      <c r="AY610" s="431" t="str">
        <f>IF(_tag_month_day!M600="","",_tag_month_day!M600/100)</f>
        <v/>
      </c>
      <c r="AZ610" s="431" t="str">
        <f>IF(_tag_month_day!N600="","",_tag_month_day!N600/100)</f>
        <v/>
      </c>
      <c r="BA610" s="431" t="str">
        <f>IF(_tag_month_day!O600="","",_tag_month_day!O600/100)</f>
        <v/>
      </c>
      <c r="BB610" s="448" t="str">
        <f>IF(_tag_month_day!P600="","",_tag_month_day!P600/100)</f>
        <v/>
      </c>
      <c r="BC610" s="448">
        <f>BC609</f>
        <v>0</v>
      </c>
      <c r="BD610" s="448" t="str">
        <f>IF(_tag_month_day!Q600="","",_tag_month_day!Q600/100)</f>
        <v/>
      </c>
      <c r="BE610" s="449" t="str">
        <f>IF(_tag_month_day!R600="","",_tag_month_day!R600/100)</f>
        <v/>
      </c>
      <c r="BF610" s="388" t="e">
        <f>(AU610*(100+BE610*100))/(AJ610-AU610)/100</f>
        <v>#VALUE!</v>
      </c>
      <c r="BG610" s="450" t="e">
        <f>BE610+BF610</f>
        <v>#VALUE!</v>
      </c>
      <c r="BH610" s="451" t="e">
        <f>SUM(AV610:BF610)</f>
        <v>#VALUE!</v>
      </c>
      <c r="BI610" s="452" t="e">
        <f>IF(CX610=0,BI609,(DK610*查询!$R$5+DL610*查询!$Q$5+DM610*查询!$N$5+DN610*查询!$O$5+DO610*查询!$P$5)*AF610/CX610)</f>
        <v>#VALUE!</v>
      </c>
      <c r="BJ610" s="452" t="e">
        <f>IF(CX610=0,BJ609,(DP610*查询!$S$5+DQ610*查询!$T$5+DR610*查询!$U$5)*AF610/CX610)</f>
        <v>#VALUE!</v>
      </c>
      <c r="BK610" s="452">
        <f>BK609</f>
        <v>1</v>
      </c>
      <c r="BL610" s="453" t="e">
        <f>SUMPRODUCT((AV610:BA610)*(GS610:GX610))/((GS610:GX610)+SUM(BB610:BD610)*GY610+BG610*GZ610)</f>
        <v>#VALUE!</v>
      </c>
      <c r="BM610" s="453" t="e">
        <f>BK610*($AV610*FB610+$AW610*FD610+$AX610*FI610+$AY610*FN610+$AZ610*FS610+$BA610*FX610+$BG610*GE610)/(AV610*EY610+AX610*FK610+AW610*FF610+AY610*FP610+AZ610*FU610+BA610*FZ610+BG610*GG610+BB610*GK610+BC610*GN610+BD610*GP610)</f>
        <v>#VALUE!</v>
      </c>
      <c r="BN610" s="453" t="e">
        <f>($AV610*FC610+$AX610*FJ610+$AW610*FE610+$AY610*FO610+$AZ610*FT610+$BA610*FY610+$BG610*GF610)/($AV610*FA610+BG610*GH610+BB610*GL610+BC610*GO610+BD610*GQ610+BA610*GA610)</f>
        <v>#VALUE!</v>
      </c>
      <c r="BO610" s="454" t="e">
        <f>SUMPRODUCT(AV610:BA610*GS610:GX610)/(GS610:GX610+(BB610+BC610+BD610)*GY610+BG610)</f>
        <v>#VALUE!</v>
      </c>
      <c r="BP610" s="454" t="e">
        <f>SUMPRODUCT(AV610:BA610*GS610:GX610)/(GS610:GX610+(BB610+BC610+BD610)*GY610+BG610)</f>
        <v>#VALUE!</v>
      </c>
      <c r="BQ610" s="454" t="e">
        <f>SUMPRODUCT(AV610:BA610*GS610:GX610)/(GS610:GX610+(BB610+BC610+BD610)*GY610+BG610)</f>
        <v>#VALUE!</v>
      </c>
      <c r="BR610" s="453" t="str">
        <f>IF(_tag_month_day!T600="","",_tag_month_day!T600)</f>
        <v/>
      </c>
      <c r="BS610" s="453" t="str">
        <f>IF(_tag_month_day!U600="","",_tag_month_day!U600)</f>
        <v/>
      </c>
      <c r="BT610" s="455" t="str">
        <f>IF(CK610="","",IF((CK610&gt;=BV610-0.12)*(CK610&lt;=BV610+0.12),"合格","不合格"))</f>
        <v/>
      </c>
      <c r="BU610" s="456" t="str">
        <f>IF(_tag_month_day!V600="","",_tag_month_day!V600)</f>
        <v/>
      </c>
      <c r="BV610" s="457" t="str">
        <f>IF(_tag_month_day!W600="","",_tag_month_day!W600)</f>
        <v/>
      </c>
      <c r="BW610" s="458" t="str">
        <f>IF(_tag_month_day!X600="","",_tag_month_day!X600)</f>
        <v/>
      </c>
      <c r="BX610" s="458" t="str">
        <f>IF(_tag_month_day!Y600="","",_tag_month_day!Y600)</f>
        <v/>
      </c>
      <c r="BY610" s="459">
        <f ca="1">L610</f>
        <v>43611.041666665216</v>
      </c>
      <c r="BZ610" s="460"/>
      <c r="CA610" s="4"/>
      <c r="CB610" s="424" t="str">
        <f>IF(_tag_month_day!Z600="","",_tag_month_day!Z600)</f>
        <v/>
      </c>
      <c r="CC610" s="424" t="str">
        <f>IF(_tag_month_day!AA600="","",_tag_month_day!AA600)</f>
        <v/>
      </c>
      <c r="CD610" s="424" t="str">
        <f>IF(_tag_month_day!AB600="","",_tag_month_day!AB600)</f>
        <v/>
      </c>
      <c r="CE610" s="424" t="str">
        <f>IF(_tag_month_day!AC600="","",_tag_month_day!AC600)</f>
        <v/>
      </c>
      <c r="CF610" s="424" t="str">
        <f>IF(_tag_month_day!AD600="","",_tag_month_day!AD600)</f>
        <v/>
      </c>
      <c r="CG610" s="424" t="str">
        <f>IF(_tag_month_day!AE600="","",_tag_month_day!AE600)</f>
        <v/>
      </c>
      <c r="CH610" s="424" t="str">
        <f>IF(_tag_month_day!AF600="","",_tag_month_day!AF600)</f>
        <v/>
      </c>
      <c r="CI610" s="424" t="str">
        <f>IF(_tag_month_day!AG600="","",_tag_month_day!AG600)</f>
        <v/>
      </c>
      <c r="CJ610" s="424" t="str">
        <f>IF(_tag_month_day!AH600="","",_tag_month_day!AH600)</f>
        <v/>
      </c>
      <c r="CK610" s="424" t="str">
        <f>IF(_tag_month_day!AI600="","",_tag_month_day!AI600)</f>
        <v/>
      </c>
      <c r="CL610" s="4" t="str">
        <f>IF(_tag_month_day!AJ600="","",_tag_month_day!AJ600)</f>
        <v/>
      </c>
      <c r="CM610" s="4" t="str">
        <f>IF(_tag_month_day!AK600="","",_tag_month_day!AK600)</f>
        <v/>
      </c>
      <c r="CN610" s="4" t="str">
        <f>IF(_tag_month_day!AL600="","",_tag_month_day!AL600)</f>
        <v/>
      </c>
      <c r="CO610" s="4" t="str">
        <f>IF(_tag_month_day!AM600="","",_tag_month_day!AM600)</f>
        <v/>
      </c>
      <c r="CP610" s="4" t="str">
        <f>IF(_tag_month_day!AN600="","",_tag_month_day!AN600)</f>
        <v/>
      </c>
      <c r="CQ610" s="4" t="str">
        <f>IF(_tag_month_day!AO600="","",_tag_month_day!AO600)</f>
        <v/>
      </c>
      <c r="CR610" s="462" t="str">
        <f>IF(_tag_month_day!AP600="","",_tag_month_day!AP600)</f>
        <v/>
      </c>
      <c r="CS610" s="463" t="str">
        <f>IF(_tag_month_day!AQ600="","",_tag_month_day!AQ600)</f>
        <v/>
      </c>
      <c r="CT610" s="4" t="str">
        <f>IF(_tag_month_day!AR600="","",_tag_month_day!AR600)</f>
        <v/>
      </c>
      <c r="CU610" s="464" t="e">
        <f>DU610/AJ610</f>
        <v>#VALUE!</v>
      </c>
      <c r="CV610" s="451" t="e">
        <f>BG610/BH610</f>
        <v>#VALUE!</v>
      </c>
      <c r="CW610" s="465" t="e">
        <f>AJ610*(1-CV610)*CU610*AF610</f>
        <v>#VALUE!</v>
      </c>
      <c r="CX610" s="465" t="e">
        <f>CW610*94%</f>
        <v>#VALUE!</v>
      </c>
      <c r="CY610" s="466" t="e">
        <f>IF(CX610=0,0,DS610/(DS610+CX610))</f>
        <v>#VALUE!</v>
      </c>
      <c r="CZ610" s="465" t="e">
        <f>$AJ610*EF610</f>
        <v>#VALUE!</v>
      </c>
      <c r="DA610" s="465" t="e">
        <f>$AJ610*EG610</f>
        <v>#VALUE!</v>
      </c>
      <c r="DB610" s="465" t="e">
        <f>$AJ610*EH610</f>
        <v>#VALUE!</v>
      </c>
      <c r="DC610" s="465" t="e">
        <f>$AJ610*EI610</f>
        <v>#VALUE!</v>
      </c>
      <c r="DD610" s="465" t="e">
        <f>$AJ610*EJ610</f>
        <v>#VALUE!</v>
      </c>
      <c r="DE610" s="465" t="e">
        <f>$AJ610*EK610</f>
        <v>#VALUE!</v>
      </c>
      <c r="DF610" s="465" t="e">
        <f>$AJ610*EL610</f>
        <v>#VALUE!</v>
      </c>
      <c r="DG610" s="465" t="e">
        <f>$AJ610*EM610</f>
        <v>#VALUE!</v>
      </c>
      <c r="DH610" s="465" t="e">
        <f>$AJ610*EN610</f>
        <v>#VALUE!</v>
      </c>
      <c r="DI610" s="465" t="e">
        <f>$AJ610*EO610</f>
        <v>#VALUE!</v>
      </c>
      <c r="DJ610" s="465" t="e">
        <f>CZ610*(1-EP610)</f>
        <v>#VALUE!</v>
      </c>
      <c r="DK610" s="465" t="e">
        <f>DA610*(1-ER610)</f>
        <v>#VALUE!</v>
      </c>
      <c r="DL610" s="465" t="e">
        <f>DB610*(1-EQ610)</f>
        <v>#VALUE!</v>
      </c>
      <c r="DM610" s="465" t="e">
        <f>DC610*(1-ES610)</f>
        <v>#VALUE!</v>
      </c>
      <c r="DN610" s="465" t="e">
        <f>DD610*(1-ET610)</f>
        <v>#VALUE!</v>
      </c>
      <c r="DO610" s="465" t="e">
        <f>DE610</f>
        <v>#VALUE!</v>
      </c>
      <c r="DP610" s="465" t="e">
        <f>DF610*(1-EU610)</f>
        <v>#VALUE!</v>
      </c>
      <c r="DQ610" s="465" t="e">
        <f>DG610*(1-EV610)</f>
        <v>#VALUE!</v>
      </c>
      <c r="DR610" s="465" t="e">
        <f>DH610*(1-EW610)</f>
        <v>#VALUE!</v>
      </c>
      <c r="DS610" s="465" t="e">
        <f>DI610</f>
        <v>#VALUE!</v>
      </c>
      <c r="DT610" s="465" t="e">
        <f>SUM(DJ610:DS610)</f>
        <v>#VALUE!</v>
      </c>
      <c r="DU610" s="465" t="e">
        <f>(GS610:GX610)+(DP610+DQ610+DR610)*GY610+DS610</f>
        <v>#VALUE!</v>
      </c>
      <c r="DV610" s="451" t="e">
        <f>AV610/$BH610/(1-EP610)</f>
        <v>#VALUE!</v>
      </c>
      <c r="DW610" s="451" t="e">
        <f>AW610/$BH610/(1-ER610)</f>
        <v>#VALUE!</v>
      </c>
      <c r="DX610" s="451" t="e">
        <f>AX610/$BH610/(1-EQ610)</f>
        <v>#VALUE!</v>
      </c>
      <c r="DY610" s="451" t="e">
        <f>AY610/$BH610/(1-ES610)</f>
        <v>#VALUE!</v>
      </c>
      <c r="DZ610" s="451" t="e">
        <f>AZ610/$BH610/(1-ET610)</f>
        <v>#VALUE!</v>
      </c>
      <c r="EA610" s="451" t="e">
        <f>BA610/$BH610/(1-AX610)</f>
        <v>#VALUE!</v>
      </c>
      <c r="EB610" s="451" t="e">
        <f>BB610/$BH610/(1-EU610)</f>
        <v>#VALUE!</v>
      </c>
      <c r="EC610" s="451" t="e">
        <f>BC610/$BH610/(1-EV610)</f>
        <v>#VALUE!</v>
      </c>
      <c r="ED610" s="451" t="e">
        <f>BD610/$BH610/(1-EW610)</f>
        <v>#VALUE!</v>
      </c>
      <c r="EE610" s="451" t="e">
        <f>BG610/BH610</f>
        <v>#VALUE!</v>
      </c>
      <c r="EF610" s="451" t="e">
        <f>DV610/SUM($DV610:$EE610)</f>
        <v>#VALUE!</v>
      </c>
      <c r="EG610" s="451" t="e">
        <f>DW610/SUM($DV610:$EE610)</f>
        <v>#VALUE!</v>
      </c>
      <c r="EH610" s="451" t="e">
        <f>DX610/SUM($DV610:$EE610)</f>
        <v>#VALUE!</v>
      </c>
      <c r="EI610" s="451" t="e">
        <f>DY610/SUM($DV610:$EE610)</f>
        <v>#VALUE!</v>
      </c>
      <c r="EJ610" s="451" t="e">
        <f>DZ610/SUM($DV610:$EE610)</f>
        <v>#VALUE!</v>
      </c>
      <c r="EK610" s="451" t="e">
        <f>EA610/SUM($DV610:$EE610)</f>
        <v>#VALUE!</v>
      </c>
      <c r="EL610" s="451" t="e">
        <f>EB610/SUM($DV610:$EE610)</f>
        <v>#VALUE!</v>
      </c>
      <c r="EM610" s="451" t="e">
        <f>EC610/SUM($DV610:$EE610)</f>
        <v>#VALUE!</v>
      </c>
      <c r="EN610" s="451" t="e">
        <f>ED610/SUM($DV610:$EE610)</f>
        <v>#VALUE!</v>
      </c>
      <c r="EO610" s="451" t="e">
        <f>EE610/SUM($DV610:$EE610)</f>
        <v>#VALUE!</v>
      </c>
      <c r="EP610" s="450">
        <f>EP609</f>
        <v>0.080000000000000002</v>
      </c>
      <c r="EQ610" s="450">
        <f>EQ609</f>
        <v>0.014999999999999999</v>
      </c>
      <c r="ER610" s="450">
        <f>ER609</f>
        <v>0.014999999999999999</v>
      </c>
      <c r="ES610" s="450">
        <f>ES609</f>
        <v>0.014999999999999999</v>
      </c>
      <c r="ET610" s="450">
        <f>ET609</f>
        <v>0.014999999999999999</v>
      </c>
      <c r="EU610" s="450">
        <f>EU609</f>
        <v>0.089999999999999997</v>
      </c>
      <c r="EV610" s="450">
        <f>EV609</f>
        <v>0.089999999999999997</v>
      </c>
      <c r="EW610" s="450">
        <f>EW609</f>
        <v>0.089999999999999997</v>
      </c>
      <c r="EX610" s="431" t="str">
        <f>IF(_tag_month_day!AS600="","",_tag_month_day!AS600/100)</f>
        <v/>
      </c>
      <c r="EY610" s="431" t="str">
        <f>IF(_tag_month_day!AT600="","",_tag_month_day!AT600/100)</f>
        <v/>
      </c>
      <c r="EZ610" s="431" t="str">
        <f>IF(_tag_month_day!AU600="","",_tag_month_day!AU600/100)</f>
        <v/>
      </c>
      <c r="FA610" s="431" t="str">
        <f>IF(_tag_month_day!AV600="","",_tag_month_day!AV600/100)</f>
        <v/>
      </c>
      <c r="FB610" s="431" t="str">
        <f>IF(_tag_month_day!AW600="","",_tag_month_day!AW600/100)</f>
        <v/>
      </c>
      <c r="FC610" s="431" t="str">
        <f>IF(_tag_month_day!AX600="","",_tag_month_day!AX600/100)</f>
        <v/>
      </c>
      <c r="FD610" s="449" t="str">
        <f>IF(_tag_month_day!AY600="","",_tag_month_day!AY600/100)</f>
        <v/>
      </c>
      <c r="FE610" s="449" t="str">
        <f>IF(_tag_month_day!AZ600="","",_tag_month_day!AZ600/100)</f>
        <v/>
      </c>
      <c r="FF610" s="449" t="str">
        <f>IF(_tag_month_day!BA600="","",_tag_month_day!BA600/100)</f>
        <v/>
      </c>
      <c r="FG610" s="449" t="str">
        <f>IF(_tag_month_day!BB600="","",_tag_month_day!BB600/100)</f>
        <v/>
      </c>
      <c r="FH610" s="467" t="str">
        <f>IF(_tag_month_day!BC600="","",_tag_month_day!BC600/100)</f>
        <v/>
      </c>
      <c r="FI610" s="449">
        <f>FI609</f>
        <v>0.40999999999999998</v>
      </c>
      <c r="FJ610" s="449">
        <f>FJ609</f>
        <v>0.11</v>
      </c>
      <c r="FK610" s="449">
        <f>FK609</f>
        <v>0.014999999999999999</v>
      </c>
      <c r="FL610" s="449">
        <f>FL609</f>
        <v>0</v>
      </c>
      <c r="FM610" s="467">
        <f>FM609</f>
        <v>0.0001</v>
      </c>
      <c r="FN610" s="449">
        <f>FN609</f>
        <v>0.32000000000000001</v>
      </c>
      <c r="FO610" s="449">
        <f>FO609</f>
        <v>0.20000000000000001</v>
      </c>
      <c r="FP610" s="449">
        <f>FP609</f>
        <v>0.01</v>
      </c>
      <c r="FQ610" s="449">
        <f>FQ609</f>
        <v>0</v>
      </c>
      <c r="FR610" s="467">
        <f>FR609</f>
        <v>0.0001</v>
      </c>
      <c r="FS610" s="449" t="str">
        <f>IF(_tag_month_day!BD600="","",_tag_month_day!BD600/100)</f>
        <v/>
      </c>
      <c r="FT610" s="449" t="str">
        <f>IF(_tag_month_day!BE600="","",_tag_month_day!BE600/100)</f>
        <v/>
      </c>
      <c r="FU610" s="449" t="str">
        <f>IF(_tag_month_day!BF600="","",_tag_month_day!BF600/100)</f>
        <v/>
      </c>
      <c r="FV610" s="449" t="str">
        <f>IF(_tag_month_day!BG600="","",_tag_month_day!BG600/100)</f>
        <v/>
      </c>
      <c r="FW610" s="467" t="str">
        <f>IF(_tag_month_day!BH600="","",_tag_month_day!BH600/100)</f>
        <v/>
      </c>
      <c r="FX610" s="449" t="str">
        <f>IF(_tag_month_day!BI600="","",_tag_month_day!BI600/100)</f>
        <v/>
      </c>
      <c r="FY610" s="449" t="str">
        <f>IF(_tag_month_day!BJ600="","",_tag_month_day!BJ600/100)</f>
        <v/>
      </c>
      <c r="FZ610" s="468" t="str">
        <f>IF(_tag_month_day!BK600="","",_tag_month_day!BK600/100)</f>
        <v/>
      </c>
      <c r="GA610" s="449" t="str">
        <f>IF(_tag_month_day!BL600="","",_tag_month_day!BL600/100)</f>
        <v/>
      </c>
      <c r="GB610" s="467" t="str">
        <f>IF(_tag_month_day!BM600="","",_tag_month_day!BM600/100)</f>
        <v/>
      </c>
      <c r="GC610" s="431" t="str">
        <f>IF(_tag_month_day!BN600="","",_tag_month_day!BN600/100)</f>
        <v/>
      </c>
      <c r="GD610" s="431" t="str">
        <f>IF(_tag_month_day!BO600="","",_tag_month_day!BO600/100)</f>
        <v/>
      </c>
      <c r="GE610" s="431" t="str">
        <f>IF(_tag_month_day!BP600="","",_tag_month_day!BP600/100)</f>
        <v/>
      </c>
      <c r="GF610" s="431" t="str">
        <f>IF(_tag_month_day!BQ600="","",_tag_month_day!BQ600/100)</f>
        <v/>
      </c>
      <c r="GG610" s="431" t="str">
        <f>IF(_tag_month_day!BR600="","",_tag_month_day!BR600/100)</f>
        <v/>
      </c>
      <c r="GH610" s="431" t="str">
        <f>IF(_tag_month_day!BS600="","",_tag_month_day!BS600/100)</f>
        <v/>
      </c>
      <c r="GI610" s="467" t="str">
        <f>IF(_tag_month_day!BT600="","",_tag_month_day!BT600/100)</f>
        <v/>
      </c>
      <c r="GJ610" s="469" t="str">
        <f>IF(_tag_month_day!BU600="","",_tag_month_day!BU600/100)</f>
        <v/>
      </c>
      <c r="GK610" s="470">
        <f>GK609</f>
        <v>0.070000000000000007</v>
      </c>
      <c r="GL610" s="470">
        <f>GL609</f>
        <v>0.029999999999999999</v>
      </c>
      <c r="GM610" s="471" t="str">
        <f>IF(_tag_month_day!BX600="","",_tag_month_day!BX600/100)</f>
        <v/>
      </c>
      <c r="GN610" s="470">
        <f>GN609</f>
        <v>0.070000000000000007</v>
      </c>
      <c r="GO610" s="470">
        <f>GO609</f>
        <v>0.029999999999999999</v>
      </c>
      <c r="GP610" s="470">
        <f>GP609</f>
        <v>0.089999999999999997</v>
      </c>
      <c r="GQ610" s="470">
        <f>GQ609</f>
        <v>0.029999999999999999</v>
      </c>
      <c r="GR610" s="471" t="str">
        <f>IF(_tag_month_day!CA600="","",_tag_month_day!CA600/100)</f>
        <v/>
      </c>
      <c r="GS610" s="472">
        <f>GS609</f>
        <v>0.95299999999999996</v>
      </c>
      <c r="GT610" s="472">
        <f>GT609</f>
        <v>0.55000000000000004</v>
      </c>
      <c r="GU610" s="472">
        <f>GU609</f>
        <v>0.55000000000000004</v>
      </c>
      <c r="GV610" s="472">
        <f>GV609</f>
        <v>0.55000000000000004</v>
      </c>
      <c r="GW610" s="472">
        <f>GW609</f>
        <v>0.5</v>
      </c>
      <c r="GX610" s="472">
        <f>GX609</f>
        <v>0.93500000000000005</v>
      </c>
      <c r="GY610" s="472">
        <f>GY609</f>
        <v>0.14999999999999999</v>
      </c>
      <c r="GZ610" s="472">
        <f>GZ609</f>
        <v>1</v>
      </c>
      <c r="HA610" s="474">
        <f>HA609</f>
        <v>0.047</v>
      </c>
      <c r="HB610" s="474">
        <f>HB609</f>
        <v>0.45000000000000001</v>
      </c>
      <c r="HC610" s="474">
        <f>HC609</f>
        <v>0.45000000000000001</v>
      </c>
      <c r="HD610" s="474">
        <f>HD609</f>
        <v>0.45000000000000001</v>
      </c>
      <c r="HE610" s="474">
        <f>HE609</f>
        <v>0.5</v>
      </c>
      <c r="HF610" s="474">
        <f>HF609</f>
        <v>0.065000000000000002</v>
      </c>
      <c r="HG610" s="474">
        <f>HG609</f>
        <v>0.84999999999999998</v>
      </c>
      <c r="HH610" s="474">
        <f>HH609</f>
        <v>0</v>
      </c>
      <c r="HI610" s="10">
        <f>IF(BZ610&lt;&gt;"",CK610-BV610,0)</f>
        <v>0</v>
      </c>
      <c r="HJ610" s="10" t="e">
        <f>IF(AJ610&gt;0,AH610-AJ610,0)</f>
        <v>#VALUE!</v>
      </c>
      <c r="HK610" s="466">
        <f>HK609</f>
        <v>0.84999999999999998</v>
      </c>
      <c r="HL610" s="424">
        <f>HL609</f>
        <v>550000</v>
      </c>
      <c r="HM610" s="424">
        <f>HM609</f>
        <v>480000</v>
      </c>
      <c r="HN610" s="465" t="e">
        <f>(DJ610*EZ610+DK610*FH610+DL610*FM610+DM610*FR610+DN610*FW610+DO610*GB610+DS610*GI610+DP610*GM610+DR610*GR610)*1000*2</f>
        <v>#VALUE!</v>
      </c>
      <c r="HO610" s="465" t="e">
        <f>HN610*HK610*$HO$2/HL610*1000000</f>
        <v>#VALUE!</v>
      </c>
      <c r="HP610" s="465" t="e">
        <f>HN610*HK610*$HP$2/HM610*1000000</f>
        <v>#VALUE!</v>
      </c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</row>
    <row customFormat="1" r="611" s="0">
      <c r="A611" s="420">
        <v>600</v>
      </c>
      <c r="B611" s="421">
        <f ca="1">IF(D611=D610,B610,IF(D611="夜班",B610+1,B610))</f>
        <v>43610</v>
      </c>
      <c r="C611" s="422">
        <f>C610</f>
        <v>0.041666666666666699</v>
      </c>
      <c r="D611" s="10" t="str">
        <f ca="1">IF(HOUR(G611)&lt;8,"夜班",IF(HOUR(G611)&lt;16,"白班",IF(HOUR(G611)&lt;24,"中班",0)))</f>
        <v>中班</v>
      </c>
      <c r="E611" s="10" t="e">
        <f ca="1">IF(F611=1,"甲",IF(F611=2,"乙",IF(F611=3,"丙",IF(F611=4,"丁",""))))</f>
        <v>#REF!</v>
      </c>
      <c r="F611" s="10" t="e">
        <f ca="1">SUMPRODUCT((成本日报!$A$3:$A$95=计划!B611)*(成本日报!$B$3:$B$95=计划!$D611),成本日报!$C$3:$C$95)</f>
        <v>#REF!</v>
      </c>
      <c r="G611" s="423">
        <f ca="1">G610+C610</f>
        <v>43610.958333331881</v>
      </c>
      <c r="H611" s="423">
        <f ca="1">$G611+$C611/60*10+$C611*0</f>
        <v>43610.965277776326</v>
      </c>
      <c r="I611" s="423">
        <f ca="1">$G611+$C611/60*18+$C611*0</f>
        <v>43610.970833331878</v>
      </c>
      <c r="J611" s="423">
        <f ca="1">$G611+$C611/60*0+$C611*1</f>
        <v>43610.999999998545</v>
      </c>
      <c r="K611" s="423">
        <f ca="1">$G611+$C611/60*30+$C611*2</f>
        <v>43611.062499998552</v>
      </c>
      <c r="L611" s="423">
        <f ca="1">$G611+$C611/60*0+$C611*3</f>
        <v>43611.083333331881</v>
      </c>
      <c r="M611" s="424" t="str">
        <f>IF(_tag_month_day!A601="","",_tag_month_day!A601)</f>
        <v/>
      </c>
      <c r="N611" s="424" t="str">
        <f>IF(_tag_month_day!B601="","",_tag_month_day!B601)</f>
        <v/>
      </c>
      <c r="O611" s="425" t="e">
        <f>IF(M611+N611=0,"",M611+N611)</f>
        <v>#VALUE!</v>
      </c>
      <c r="P611" s="424" t="str">
        <f>IF(_tag_month_day!C601="","",_tag_month_day!C601)</f>
        <v/>
      </c>
      <c r="Q611" s="424" t="str">
        <f>IF(_tag_month_day!D601="","",_tag_month_day!D601)</f>
        <v/>
      </c>
      <c r="R611" s="426" t="str">
        <f>IF(_tag_month_day!CB601="","",_tag_month_day!CB601/100)</f>
        <v/>
      </c>
      <c r="S611" s="427" t="str">
        <f>IF(_tag_month_day!E601="","",_tag_month_day!E601)</f>
        <v/>
      </c>
      <c r="T611" s="427" t="str">
        <f>IF(_tag_month_day!F601="","",_tag_month_day!F601)</f>
        <v/>
      </c>
      <c r="U611" s="428" t="e">
        <f>S611+T611</f>
        <v>#VALUE!</v>
      </c>
      <c r="V611" s="429" t="e">
        <f>U611/AJ611</f>
        <v>#VALUE!</v>
      </c>
      <c r="W611" s="430" t="str">
        <f>IF(_jhy_month_day!A601="","",_jhy_month_day!A601)</f>
        <v/>
      </c>
      <c r="X611" s="431" t="str">
        <f>IF(_jhy_month_day!B601="","",_jhy_month_day!B601/100)</f>
        <v/>
      </c>
      <c r="Y611" s="431" t="str">
        <f>IF(_jhy_month_day!C601="","",_jhy_month_day!C601/100)</f>
        <v/>
      </c>
      <c r="Z611" s="432">
        <f>Z607+1</f>
        <v>150</v>
      </c>
      <c r="AA611" s="433" t="str">
        <f>IF(_tag_month_day!G601="","",_tag_month_day!G601/100)</f>
        <v/>
      </c>
      <c r="AB611" s="433" t="str">
        <f>IF(_tag_month_day!H601="","",_tag_month_day!H601/100)</f>
        <v/>
      </c>
      <c r="AC611" s="434">
        <f>IF(X611="",AC610,BK611*($AV610*X611+$AW610*FD610+$AX610*FI610+$AY610*FN610+$AZ610*FS610+$BA610*FX610+$BG610*GE610)/(AV610*Y611+AX610*FK610+AW610*FF610+AY610*FP610+AZ610*FU610+BA610*FZ610+BG610*GG610+BB610*GK610+BC610*GN610+BD610*GP610))</f>
        <v>1.59963432013121</v>
      </c>
      <c r="AD611" s="435" t="str">
        <f>IF(AC611=AC610,"",AC611-AC610)</f>
        <v/>
      </c>
      <c r="AE611" s="436" t="str">
        <f>IF(1-AF611=0,"",(1-AF611))</f>
        <v/>
      </c>
      <c r="AF611" s="437">
        <v>1</v>
      </c>
      <c r="AG611" s="10" t="str">
        <f>AG610</f>
        <v>9A3</v>
      </c>
      <c r="AH611" s="438" t="str">
        <f>AH610</f>
        <v/>
      </c>
      <c r="AI611" s="424"/>
      <c r="AJ611" s="10" t="str">
        <f>IF(_tag_month_day!I601="","",_tag_month_day!I601)</f>
        <v/>
      </c>
      <c r="AK611" s="440"/>
      <c r="AL611" s="440"/>
      <c r="AM611" s="440"/>
      <c r="AN611" s="441">
        <f>AN610</f>
        <v>2</v>
      </c>
      <c r="AO611" s="441">
        <f>AO610</f>
        <v>8</v>
      </c>
      <c r="AP611" s="442" t="e">
        <f>(IF(AN611=0,AS610,AS610*(1+AO611/AN611)/(AR611+AO611/AN611)))+AT611</f>
        <v>#VALUE!</v>
      </c>
      <c r="AQ611" s="443" t="str">
        <f>IF(_tag_month_day!J601="","",_tag_month_day!J601/100)</f>
        <v/>
      </c>
      <c r="AR611" s="444">
        <f>AR610</f>
        <v>1.3</v>
      </c>
      <c r="AS611" s="445" t="e">
        <f>AQ611*(AN611*AR611+AO611)/(AN611+AO611)</f>
        <v>#VALUE!</v>
      </c>
      <c r="AT611" s="445" t="e">
        <f>(SUM(BE611:BF611)-SUM(BE610:BF610))*0.05</f>
        <v>#VALUE!</v>
      </c>
      <c r="AU611" s="446" t="str">
        <f>IF(_tag_month_day!CC601="","",IF(_tag_month_day!CC601&gt;0,_tag_month_day!CD601,_tag_month_day!CE601))</f>
        <v/>
      </c>
      <c r="AV611" s="447" t="str">
        <f>IF(_tag_month_day!L601="","",_tag_month_day!L601/100)</f>
        <v/>
      </c>
      <c r="AW611" s="431">
        <f>AW610</f>
        <v>0</v>
      </c>
      <c r="AX611" s="431">
        <f>AX610</f>
        <v>0</v>
      </c>
      <c r="AY611" s="431" t="str">
        <f>IF(_tag_month_day!M601="","",_tag_month_day!M601/100)</f>
        <v/>
      </c>
      <c r="AZ611" s="431" t="str">
        <f>IF(_tag_month_day!N601="","",_tag_month_day!N601/100)</f>
        <v/>
      </c>
      <c r="BA611" s="431" t="str">
        <f>IF(_tag_month_day!O601="","",_tag_month_day!O601/100)</f>
        <v/>
      </c>
      <c r="BB611" s="448" t="str">
        <f>IF(_tag_month_day!P601="","",_tag_month_day!P601/100)</f>
        <v/>
      </c>
      <c r="BC611" s="448">
        <f>BC610</f>
        <v>0</v>
      </c>
      <c r="BD611" s="448" t="str">
        <f>IF(_tag_month_day!Q601="","",_tag_month_day!Q601/100)</f>
        <v/>
      </c>
      <c r="BE611" s="449" t="str">
        <f>IF(_tag_month_day!R601="","",_tag_month_day!R601/100)</f>
        <v/>
      </c>
      <c r="BF611" s="388" t="e">
        <f>(AU611*(100+BE611*100))/(AJ611-AU611)/100</f>
        <v>#VALUE!</v>
      </c>
      <c r="BG611" s="450" t="e">
        <f>BE611+BF611</f>
        <v>#VALUE!</v>
      </c>
      <c r="BH611" s="451" t="e">
        <f>SUM(AV611:BF611)</f>
        <v>#VALUE!</v>
      </c>
      <c r="BI611" s="452" t="e">
        <f>IF(CX611=0,BI610,(DK611*查询!$R$5+DL611*查询!$Q$5+DM611*查询!$N$5+DN611*查询!$O$5+DO611*查询!$P$5)*AF611/CX611)</f>
        <v>#VALUE!</v>
      </c>
      <c r="BJ611" s="452" t="e">
        <f>IF(CX611=0,BJ610,(DP611*查询!$S$5+DQ611*查询!$T$5+DR611*查询!$U$5)*AF611/CX611)</f>
        <v>#VALUE!</v>
      </c>
      <c r="BK611" s="452">
        <f>BK610</f>
        <v>1</v>
      </c>
      <c r="BL611" s="453" t="e">
        <f>SUMPRODUCT((AV611:BA611)*(GS611:GX611))/((GS611:GX611)+SUM(BB611:BD611)*GY611+BG611*GZ611)</f>
        <v>#VALUE!</v>
      </c>
      <c r="BM611" s="453" t="e">
        <f>BK611*($AV611*FB611+$AW611*FD611+$AX611*FI611+$AY611*FN611+$AZ611*FS611+$BA611*FX611+$BG611*GE611)/(AV611*EY611+AX611*FK611+AW611*FF611+AY611*FP611+AZ611*FU611+BA611*FZ611+BG611*GG611+BB611*GK611+BC611*GN611+BD611*GP611)</f>
        <v>#VALUE!</v>
      </c>
      <c r="BN611" s="453" t="e">
        <f>($AV611*FC611+$AX611*FJ611+$AW611*FE611+$AY611*FO611+$AZ611*FT611+$BA611*FY611+$BG611*GF611)/($AV611*FA611+BG611*GH611+BB611*GL611+BC611*GO611+BD611*GQ611+BA611*GA611)</f>
        <v>#VALUE!</v>
      </c>
      <c r="BO611" s="454" t="e">
        <f>SUMPRODUCT(AV611:BA611*GS611:GX611)/(GS611:GX611+(BB611+BC611+BD611)*GY611+BG611)</f>
        <v>#VALUE!</v>
      </c>
      <c r="BP611" s="454" t="e">
        <f>SUMPRODUCT(AV611:BA611*GS611:GX611)/(GS611:GX611+(BB611+BC611+BD611)*GY611+BG611)</f>
        <v>#VALUE!</v>
      </c>
      <c r="BQ611" s="454" t="e">
        <f>SUMPRODUCT(AV611:BA611*GS611:GX611)/(GS611:GX611+(BB611+BC611+BD611)*GY611+BG611)</f>
        <v>#VALUE!</v>
      </c>
      <c r="BR611" s="453" t="str">
        <f>IF(_tag_month_day!T601="","",_tag_month_day!T601)</f>
        <v/>
      </c>
      <c r="BS611" s="453" t="str">
        <f>IF(_tag_month_day!U601="","",_tag_month_day!U601)</f>
        <v/>
      </c>
      <c r="BT611" s="455" t="str">
        <f>IF(CK611="","",IF((CK611&gt;=BV611-0.12)*(CK611&lt;=BV611+0.12),"合格","不合格"))</f>
        <v/>
      </c>
      <c r="BU611" s="456" t="str">
        <f>IF(_tag_month_day!V601="","",_tag_month_day!V601)</f>
        <v/>
      </c>
      <c r="BV611" s="457" t="str">
        <f>IF(_tag_month_day!W601="","",_tag_month_day!W601)</f>
        <v/>
      </c>
      <c r="BW611" s="458" t="str">
        <f>IF(_tag_month_day!X601="","",_tag_month_day!X601)</f>
        <v/>
      </c>
      <c r="BX611" s="458" t="str">
        <f>IF(_tag_month_day!Y601="","",_tag_month_day!Y601)</f>
        <v/>
      </c>
      <c r="BY611" s="459">
        <f ca="1">L611</f>
        <v>43611.083333331881</v>
      </c>
      <c r="BZ611" s="460"/>
      <c r="CA611" s="4"/>
      <c r="CB611" s="424" t="str">
        <f>IF(_tag_month_day!Z601="","",_tag_month_day!Z601)</f>
        <v/>
      </c>
      <c r="CC611" s="424" t="str">
        <f>IF(_tag_month_day!AA601="","",_tag_month_day!AA601)</f>
        <v/>
      </c>
      <c r="CD611" s="424" t="str">
        <f>IF(_tag_month_day!AB601="","",_tag_month_day!AB601)</f>
        <v/>
      </c>
      <c r="CE611" s="424" t="str">
        <f>IF(_tag_month_day!AC601="","",_tag_month_day!AC601)</f>
        <v/>
      </c>
      <c r="CF611" s="424" t="str">
        <f>IF(_tag_month_day!AD601="","",_tag_month_day!AD601)</f>
        <v/>
      </c>
      <c r="CG611" s="424" t="str">
        <f>IF(_tag_month_day!AE601="","",_tag_month_day!AE601)</f>
        <v/>
      </c>
      <c r="CH611" s="424" t="str">
        <f>IF(_tag_month_day!AF601="","",_tag_month_day!AF601)</f>
        <v/>
      </c>
      <c r="CI611" s="424" t="str">
        <f>IF(_tag_month_day!AG601="","",_tag_month_day!AG601)</f>
        <v/>
      </c>
      <c r="CJ611" s="424" t="str">
        <f>IF(_tag_month_day!AH601="","",_tag_month_day!AH601)</f>
        <v/>
      </c>
      <c r="CK611" s="424" t="str">
        <f>IF(_tag_month_day!AI601="","",_tag_month_day!AI601)</f>
        <v/>
      </c>
      <c r="CL611" s="4" t="str">
        <f>IF(_tag_month_day!AJ601="","",_tag_month_day!AJ601)</f>
        <v/>
      </c>
      <c r="CM611" s="4" t="str">
        <f>IF(_tag_month_day!AK601="","",_tag_month_day!AK601)</f>
        <v/>
      </c>
      <c r="CN611" s="4" t="str">
        <f>IF(_tag_month_day!AL601="","",_tag_month_day!AL601)</f>
        <v/>
      </c>
      <c r="CO611" s="4" t="str">
        <f>IF(_tag_month_day!AM601="","",_tag_month_day!AM601)</f>
        <v/>
      </c>
      <c r="CP611" s="4" t="str">
        <f>IF(_tag_month_day!AN601="","",_tag_month_day!AN601)</f>
        <v/>
      </c>
      <c r="CQ611" s="4" t="str">
        <f>IF(_tag_month_day!AO601="","",_tag_month_day!AO601)</f>
        <v/>
      </c>
      <c r="CR611" s="462" t="str">
        <f>IF(_tag_month_day!AP601="","",_tag_month_day!AP601)</f>
        <v/>
      </c>
      <c r="CS611" s="463" t="str">
        <f>IF(_tag_month_day!AQ601="","",_tag_month_day!AQ601)</f>
        <v/>
      </c>
      <c r="CT611" s="4" t="str">
        <f>IF(_tag_month_day!AR601="","",_tag_month_day!AR601)</f>
        <v/>
      </c>
      <c r="CU611" s="464" t="e">
        <f>DU611/AJ611</f>
        <v>#VALUE!</v>
      </c>
      <c r="CV611" s="451" t="e">
        <f>BG611/BH611</f>
        <v>#VALUE!</v>
      </c>
      <c r="CW611" s="465" t="e">
        <f>AJ611*(1-CV611)*CU611*AF611</f>
        <v>#VALUE!</v>
      </c>
      <c r="CX611" s="465" t="e">
        <f>CW611*94%</f>
        <v>#VALUE!</v>
      </c>
      <c r="CY611" s="466" t="e">
        <f>IF(CX611=0,0,DS611/(DS611+CX611))</f>
        <v>#VALUE!</v>
      </c>
      <c r="CZ611" s="465" t="e">
        <f>$AJ611*EF611</f>
        <v>#VALUE!</v>
      </c>
      <c r="DA611" s="465" t="e">
        <f>$AJ611*EG611</f>
        <v>#VALUE!</v>
      </c>
      <c r="DB611" s="465" t="e">
        <f>$AJ611*EH611</f>
        <v>#VALUE!</v>
      </c>
      <c r="DC611" s="465" t="e">
        <f>$AJ611*EI611</f>
        <v>#VALUE!</v>
      </c>
      <c r="DD611" s="465" t="e">
        <f>$AJ611*EJ611</f>
        <v>#VALUE!</v>
      </c>
      <c r="DE611" s="465" t="e">
        <f>$AJ611*EK611</f>
        <v>#VALUE!</v>
      </c>
      <c r="DF611" s="465" t="e">
        <f>$AJ611*EL611</f>
        <v>#VALUE!</v>
      </c>
      <c r="DG611" s="465" t="e">
        <f>$AJ611*EM611</f>
        <v>#VALUE!</v>
      </c>
      <c r="DH611" s="465" t="e">
        <f>$AJ611*EN611</f>
        <v>#VALUE!</v>
      </c>
      <c r="DI611" s="465" t="e">
        <f>$AJ611*EO611</f>
        <v>#VALUE!</v>
      </c>
      <c r="DJ611" s="465" t="e">
        <f>CZ611*(1-EP611)</f>
        <v>#VALUE!</v>
      </c>
      <c r="DK611" s="465" t="e">
        <f>DA611*(1-ER611)</f>
        <v>#VALUE!</v>
      </c>
      <c r="DL611" s="465" t="e">
        <f>DB611*(1-EQ611)</f>
        <v>#VALUE!</v>
      </c>
      <c r="DM611" s="465" t="e">
        <f>DC611*(1-ES611)</f>
        <v>#VALUE!</v>
      </c>
      <c r="DN611" s="465" t="e">
        <f>DD611*(1-ET611)</f>
        <v>#VALUE!</v>
      </c>
      <c r="DO611" s="465" t="e">
        <f>DE611</f>
        <v>#VALUE!</v>
      </c>
      <c r="DP611" s="465" t="e">
        <f>DF611*(1-EU611)</f>
        <v>#VALUE!</v>
      </c>
      <c r="DQ611" s="465" t="e">
        <f>DG611*(1-EV611)</f>
        <v>#VALUE!</v>
      </c>
      <c r="DR611" s="465" t="e">
        <f>DH611*(1-EW611)</f>
        <v>#VALUE!</v>
      </c>
      <c r="DS611" s="465" t="e">
        <f>DI611</f>
        <v>#VALUE!</v>
      </c>
      <c r="DT611" s="465" t="e">
        <f>SUM(DJ611:DS611)</f>
        <v>#VALUE!</v>
      </c>
      <c r="DU611" s="465" t="e">
        <f>(GS611:GX611)+(DP611+DQ611+DR611)*GY611+DS611</f>
        <v>#VALUE!</v>
      </c>
      <c r="DV611" s="451" t="e">
        <f>AV611/$BH611/(1-EP611)</f>
        <v>#VALUE!</v>
      </c>
      <c r="DW611" s="451" t="e">
        <f>AW611/$BH611/(1-ER611)</f>
        <v>#VALUE!</v>
      </c>
      <c r="DX611" s="451" t="e">
        <f>AX611/$BH611/(1-EQ611)</f>
        <v>#VALUE!</v>
      </c>
      <c r="DY611" s="451" t="e">
        <f>AY611/$BH611/(1-ES611)</f>
        <v>#VALUE!</v>
      </c>
      <c r="DZ611" s="451" t="e">
        <f>AZ611/$BH611/(1-ET611)</f>
        <v>#VALUE!</v>
      </c>
      <c r="EA611" s="451" t="e">
        <f>BA611/$BH611/(1-AX611)</f>
        <v>#VALUE!</v>
      </c>
      <c r="EB611" s="451" t="e">
        <f>BB611/$BH611/(1-EU611)</f>
        <v>#VALUE!</v>
      </c>
      <c r="EC611" s="451" t="e">
        <f>BC611/$BH611/(1-EV611)</f>
        <v>#VALUE!</v>
      </c>
      <c r="ED611" s="451" t="e">
        <f>BD611/$BH611/(1-EW611)</f>
        <v>#VALUE!</v>
      </c>
      <c r="EE611" s="451" t="e">
        <f>BG611/BH611</f>
        <v>#VALUE!</v>
      </c>
      <c r="EF611" s="451" t="e">
        <f>DV611/SUM($DV611:$EE611)</f>
        <v>#VALUE!</v>
      </c>
      <c r="EG611" s="451" t="e">
        <f>DW611/SUM($DV611:$EE611)</f>
        <v>#VALUE!</v>
      </c>
      <c r="EH611" s="451" t="e">
        <f>DX611/SUM($DV611:$EE611)</f>
        <v>#VALUE!</v>
      </c>
      <c r="EI611" s="451" t="e">
        <f>DY611/SUM($DV611:$EE611)</f>
        <v>#VALUE!</v>
      </c>
      <c r="EJ611" s="451" t="e">
        <f>DZ611/SUM($DV611:$EE611)</f>
        <v>#VALUE!</v>
      </c>
      <c r="EK611" s="451" t="e">
        <f>EA611/SUM($DV611:$EE611)</f>
        <v>#VALUE!</v>
      </c>
      <c r="EL611" s="451" t="e">
        <f>EB611/SUM($DV611:$EE611)</f>
        <v>#VALUE!</v>
      </c>
      <c r="EM611" s="451" t="e">
        <f>EC611/SUM($DV611:$EE611)</f>
        <v>#VALUE!</v>
      </c>
      <c r="EN611" s="451" t="e">
        <f>ED611/SUM($DV611:$EE611)</f>
        <v>#VALUE!</v>
      </c>
      <c r="EO611" s="451" t="e">
        <f>EE611/SUM($DV611:$EE611)</f>
        <v>#VALUE!</v>
      </c>
      <c r="EP611" s="450">
        <f>EP610</f>
        <v>0.080000000000000002</v>
      </c>
      <c r="EQ611" s="450">
        <f>EQ610</f>
        <v>0.014999999999999999</v>
      </c>
      <c r="ER611" s="450">
        <f>ER610</f>
        <v>0.014999999999999999</v>
      </c>
      <c r="ES611" s="450">
        <f>ES610</f>
        <v>0.014999999999999999</v>
      </c>
      <c r="ET611" s="450">
        <f>ET610</f>
        <v>0.014999999999999999</v>
      </c>
      <c r="EU611" s="450">
        <f>EU610</f>
        <v>0.089999999999999997</v>
      </c>
      <c r="EV611" s="450">
        <f>EV610</f>
        <v>0.089999999999999997</v>
      </c>
      <c r="EW611" s="450">
        <f>EW610</f>
        <v>0.089999999999999997</v>
      </c>
      <c r="EX611" s="431" t="str">
        <f>IF(_tag_month_day!AS601="","",_tag_month_day!AS601/100)</f>
        <v/>
      </c>
      <c r="EY611" s="431" t="str">
        <f>IF(_tag_month_day!AT601="","",_tag_month_day!AT601/100)</f>
        <v/>
      </c>
      <c r="EZ611" s="431" t="str">
        <f>IF(_tag_month_day!AU601="","",_tag_month_day!AU601/100)</f>
        <v/>
      </c>
      <c r="FA611" s="431" t="str">
        <f>IF(_tag_month_day!AV601="","",_tag_month_day!AV601/100)</f>
        <v/>
      </c>
      <c r="FB611" s="431" t="str">
        <f>IF(_tag_month_day!AW601="","",_tag_month_day!AW601/100)</f>
        <v/>
      </c>
      <c r="FC611" s="431" t="str">
        <f>IF(_tag_month_day!AX601="","",_tag_month_day!AX601/100)</f>
        <v/>
      </c>
      <c r="FD611" s="449" t="str">
        <f>IF(_tag_month_day!AY601="","",_tag_month_day!AY601/100)</f>
        <v/>
      </c>
      <c r="FE611" s="449" t="str">
        <f>IF(_tag_month_day!AZ601="","",_tag_month_day!AZ601/100)</f>
        <v/>
      </c>
      <c r="FF611" s="449" t="str">
        <f>IF(_tag_month_day!BA601="","",_tag_month_day!BA601/100)</f>
        <v/>
      </c>
      <c r="FG611" s="449" t="str">
        <f>IF(_tag_month_day!BB601="","",_tag_month_day!BB601/100)</f>
        <v/>
      </c>
      <c r="FH611" s="467" t="str">
        <f>IF(_tag_month_day!BC601="","",_tag_month_day!BC601/100)</f>
        <v/>
      </c>
      <c r="FI611" s="449">
        <f>FI610</f>
        <v>0.40999999999999998</v>
      </c>
      <c r="FJ611" s="449">
        <f>FJ610</f>
        <v>0.11</v>
      </c>
      <c r="FK611" s="449">
        <f>FK610</f>
        <v>0.014999999999999999</v>
      </c>
      <c r="FL611" s="449">
        <f>FL610</f>
        <v>0</v>
      </c>
      <c r="FM611" s="467">
        <f>FM610</f>
        <v>0.0001</v>
      </c>
      <c r="FN611" s="449">
        <f>FN610</f>
        <v>0.32000000000000001</v>
      </c>
      <c r="FO611" s="449">
        <f>FO610</f>
        <v>0.20000000000000001</v>
      </c>
      <c r="FP611" s="449">
        <f>FP610</f>
        <v>0.01</v>
      </c>
      <c r="FQ611" s="449">
        <f>FQ610</f>
        <v>0</v>
      </c>
      <c r="FR611" s="467">
        <f>FR610</f>
        <v>0.0001</v>
      </c>
      <c r="FS611" s="449" t="str">
        <f>IF(_tag_month_day!BD601="","",_tag_month_day!BD601/100)</f>
        <v/>
      </c>
      <c r="FT611" s="449" t="str">
        <f>IF(_tag_month_day!BE601="","",_tag_month_day!BE601/100)</f>
        <v/>
      </c>
      <c r="FU611" s="449" t="str">
        <f>IF(_tag_month_day!BF601="","",_tag_month_day!BF601/100)</f>
        <v/>
      </c>
      <c r="FV611" s="449" t="str">
        <f>IF(_tag_month_day!BG601="","",_tag_month_day!BG601/100)</f>
        <v/>
      </c>
      <c r="FW611" s="467" t="str">
        <f>IF(_tag_month_day!BH601="","",_tag_month_day!BH601/100)</f>
        <v/>
      </c>
      <c r="FX611" s="449" t="str">
        <f>IF(_tag_month_day!BI601="","",_tag_month_day!BI601/100)</f>
        <v/>
      </c>
      <c r="FY611" s="449" t="str">
        <f>IF(_tag_month_day!BJ601="","",_tag_month_day!BJ601/100)</f>
        <v/>
      </c>
      <c r="FZ611" s="468" t="str">
        <f>IF(_tag_month_day!BK601="","",_tag_month_day!BK601/100)</f>
        <v/>
      </c>
      <c r="GA611" s="449" t="str">
        <f>IF(_tag_month_day!BL601="","",_tag_month_day!BL601/100)</f>
        <v/>
      </c>
      <c r="GB611" s="467" t="str">
        <f>IF(_tag_month_day!BM601="","",_tag_month_day!BM601/100)</f>
        <v/>
      </c>
      <c r="GC611" s="431" t="str">
        <f>IF(_tag_month_day!BN601="","",_tag_month_day!BN601/100)</f>
        <v/>
      </c>
      <c r="GD611" s="431" t="str">
        <f>IF(_tag_month_day!BO601="","",_tag_month_day!BO601/100)</f>
        <v/>
      </c>
      <c r="GE611" s="431" t="str">
        <f>IF(_tag_month_day!BP601="","",_tag_month_day!BP601/100)</f>
        <v/>
      </c>
      <c r="GF611" s="431" t="str">
        <f>IF(_tag_month_day!BQ601="","",_tag_month_day!BQ601/100)</f>
        <v/>
      </c>
      <c r="GG611" s="431" t="str">
        <f>IF(_tag_month_day!BR601="","",_tag_month_day!BR601/100)</f>
        <v/>
      </c>
      <c r="GH611" s="431" t="str">
        <f>IF(_tag_month_day!BS601="","",_tag_month_day!BS601/100)</f>
        <v/>
      </c>
      <c r="GI611" s="467" t="str">
        <f>IF(_tag_month_day!BT601="","",_tag_month_day!BT601/100)</f>
        <v/>
      </c>
      <c r="GJ611" s="469" t="str">
        <f>IF(_tag_month_day!BU601="","",_tag_month_day!BU601/100)</f>
        <v/>
      </c>
      <c r="GK611" s="470">
        <f>GK610</f>
        <v>0.070000000000000007</v>
      </c>
      <c r="GL611" s="470">
        <f>GL610</f>
        <v>0.029999999999999999</v>
      </c>
      <c r="GM611" s="471" t="str">
        <f>IF(_tag_month_day!BX601="","",_tag_month_day!BX601/100)</f>
        <v/>
      </c>
      <c r="GN611" s="470">
        <f>GN610</f>
        <v>0.070000000000000007</v>
      </c>
      <c r="GO611" s="470">
        <f>GO610</f>
        <v>0.029999999999999999</v>
      </c>
      <c r="GP611" s="470">
        <f>GP610</f>
        <v>0.089999999999999997</v>
      </c>
      <c r="GQ611" s="470">
        <f>GQ610</f>
        <v>0.029999999999999999</v>
      </c>
      <c r="GR611" s="471" t="str">
        <f>IF(_tag_month_day!CA601="","",_tag_month_day!CA601/100)</f>
        <v/>
      </c>
      <c r="GS611" s="472">
        <f>GS610</f>
        <v>0.95299999999999996</v>
      </c>
      <c r="GT611" s="472">
        <f>GT610</f>
        <v>0.55000000000000004</v>
      </c>
      <c r="GU611" s="472">
        <f>GU610</f>
        <v>0.55000000000000004</v>
      </c>
      <c r="GV611" s="472">
        <f>GV610</f>
        <v>0.55000000000000004</v>
      </c>
      <c r="GW611" s="472">
        <f>GW610</f>
        <v>0.5</v>
      </c>
      <c r="GX611" s="472">
        <f>GX610</f>
        <v>0.93500000000000005</v>
      </c>
      <c r="GY611" s="472">
        <f>GY610</f>
        <v>0.14999999999999999</v>
      </c>
      <c r="GZ611" s="472">
        <f>GZ610</f>
        <v>1</v>
      </c>
      <c r="HA611" s="474">
        <f>HA610</f>
        <v>0.047</v>
      </c>
      <c r="HB611" s="474">
        <f>HB610</f>
        <v>0.45000000000000001</v>
      </c>
      <c r="HC611" s="474">
        <f>HC610</f>
        <v>0.45000000000000001</v>
      </c>
      <c r="HD611" s="474">
        <f>HD610</f>
        <v>0.45000000000000001</v>
      </c>
      <c r="HE611" s="474">
        <f>HE610</f>
        <v>0.5</v>
      </c>
      <c r="HF611" s="474">
        <f>HF610</f>
        <v>0.065000000000000002</v>
      </c>
      <c r="HG611" s="474">
        <f>HG610</f>
        <v>0.84999999999999998</v>
      </c>
      <c r="HH611" s="474">
        <f>HH610</f>
        <v>0</v>
      </c>
      <c r="HI611" s="10">
        <f>IF(BZ611&lt;&gt;"",CK611-BV611,0)</f>
        <v>0</v>
      </c>
      <c r="HJ611" s="10" t="e">
        <f>IF(AJ611&gt;0,AH611-AJ611,0)</f>
        <v>#VALUE!</v>
      </c>
      <c r="HK611" s="466">
        <f>HK610</f>
        <v>0.84999999999999998</v>
      </c>
      <c r="HL611" s="424">
        <f>HL610</f>
        <v>550000</v>
      </c>
      <c r="HM611" s="424">
        <f>HM610</f>
        <v>480000</v>
      </c>
      <c r="HN611" s="465" t="e">
        <f>(DJ611*EZ611+DK611*FH611+DL611*FM611+DM611*FR611+DN611*FW611+DO611*GB611+DS611*GI611+DP611*GM611+DR611*GR611)*1000*2</f>
        <v>#VALUE!</v>
      </c>
      <c r="HO611" s="465" t="e">
        <f>HN611*HK611*$HO$2/HL611*1000000</f>
        <v>#VALUE!</v>
      </c>
      <c r="HP611" s="465" t="e">
        <f>HN611*HK611*$HP$2/HM611*1000000</f>
        <v>#VALUE!</v>
      </c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</row>
    <row customFormat="1" r="612" s="0">
      <c r="A612" s="420">
        <v>601</v>
      </c>
      <c r="B612" s="421">
        <f ca="1">IF(D612=D611,B611,IF(D612="夜班",B611+1,B611))</f>
        <v>43610</v>
      </c>
      <c r="C612" s="422">
        <f>C611</f>
        <v>0.041666666666666699</v>
      </c>
      <c r="D612" s="10" t="str">
        <f ca="1">IF(HOUR(G612)&lt;8,"夜班",IF(HOUR(G612)&lt;16,"白班",IF(HOUR(G612)&lt;24,"中班",0)))</f>
        <v>中班</v>
      </c>
      <c r="E612" s="10" t="e">
        <f ca="1">IF(F612=1,"甲",IF(F612=2,"乙",IF(F612=3,"丙",IF(F612=4,"丁",""))))</f>
        <v>#REF!</v>
      </c>
      <c r="F612" s="10" t="e">
        <f ca="1">SUMPRODUCT((成本日报!$A$3:$A$95=计划!B612)*(成本日报!$B$3:$B$95=计划!$D612),成本日报!$C$3:$C$95)</f>
        <v>#REF!</v>
      </c>
      <c r="G612" s="423">
        <f ca="1">G611+C611</f>
        <v>43610.999999998545</v>
      </c>
      <c r="H612" s="423">
        <f ca="1">$G612+$C612/60*10+$C612*0</f>
        <v>43611.00694444299</v>
      </c>
      <c r="I612" s="423">
        <f ca="1">$G612+$C612/60*18+$C612*0</f>
        <v>43611.012499998542</v>
      </c>
      <c r="J612" s="423">
        <f ca="1">$G612+$C612/60*0+$C612*1</f>
        <v>43611.041666665209</v>
      </c>
      <c r="K612" s="423">
        <f ca="1">$G612+$C612/60*30+$C612*2</f>
        <v>43611.104166665216</v>
      </c>
      <c r="L612" s="423">
        <f ca="1">$G612+$C612/60*0+$C612*3</f>
        <v>43611.124999998545</v>
      </c>
      <c r="M612" s="424" t="str">
        <f>IF(_tag_month_day!A602="","",_tag_month_day!A602)</f>
        <v/>
      </c>
      <c r="N612" s="424" t="str">
        <f>IF(_tag_month_day!B602="","",_tag_month_day!B602)</f>
        <v/>
      </c>
      <c r="O612" s="425" t="e">
        <f>IF(M612+N612=0,"",M612+N612)</f>
        <v>#VALUE!</v>
      </c>
      <c r="P612" s="424" t="str">
        <f>IF(_tag_month_day!C602="","",_tag_month_day!C602)</f>
        <v/>
      </c>
      <c r="Q612" s="424" t="str">
        <f>IF(_tag_month_day!D602="","",_tag_month_day!D602)</f>
        <v/>
      </c>
      <c r="R612" s="426" t="str">
        <f>IF(_tag_month_day!CB602="","",_tag_month_day!CB602/100)</f>
        <v/>
      </c>
      <c r="S612" s="427" t="str">
        <f>IF(_tag_month_day!E602="","",_tag_month_day!E602)</f>
        <v/>
      </c>
      <c r="T612" s="427" t="str">
        <f>IF(_tag_month_day!F602="","",_tag_month_day!F602)</f>
        <v/>
      </c>
      <c r="U612" s="428" t="e">
        <f>S612+T612</f>
        <v>#VALUE!</v>
      </c>
      <c r="V612" s="429" t="e">
        <f>U612/AJ612</f>
        <v>#VALUE!</v>
      </c>
      <c r="W612" s="430" t="str">
        <f>IF(_jhy_month_day!A602="","",_jhy_month_day!A602)</f>
        <v/>
      </c>
      <c r="X612" s="431" t="str">
        <f>IF(_jhy_month_day!B602="","",_jhy_month_day!B602/100)</f>
        <v/>
      </c>
      <c r="Y612" s="431" t="str">
        <f>IF(_jhy_month_day!C602="","",_jhy_month_day!C602/100)</f>
        <v/>
      </c>
      <c r="Z612" s="432">
        <f>Z608+1</f>
        <v>151</v>
      </c>
      <c r="AA612" s="433" t="str">
        <f>IF(_tag_month_day!G602="","",_tag_month_day!G602/100)</f>
        <v/>
      </c>
      <c r="AB612" s="433" t="str">
        <f>IF(_tag_month_day!H602="","",_tag_month_day!H602/100)</f>
        <v/>
      </c>
      <c r="AC612" s="434">
        <f>IF(X612="",AC611,BK612*($AV611*X612+$AW611*FD611+$AX611*FI611+$AY611*FN611+$AZ611*FS611+$BA611*FX611+$BG611*GE611)/(AV611*Y612+AX611*FK611+AW611*FF611+AY611*FP611+AZ611*FU611+BA611*FZ611+BG611*GG611+BB611*GK611+BC611*GN611+BD611*GP611))</f>
        <v>1.59963432013121</v>
      </c>
      <c r="AD612" s="435" t="str">
        <f>IF(AC612=AC611,"",AC612-AC611)</f>
        <v/>
      </c>
      <c r="AE612" s="436" t="str">
        <f>IF(1-AF612=0,"",(1-AF612))</f>
        <v/>
      </c>
      <c r="AF612" s="437">
        <v>1</v>
      </c>
      <c r="AG612" s="10" t="str">
        <f>AG611</f>
        <v>9A3</v>
      </c>
      <c r="AH612" s="438" t="str">
        <f>AH611</f>
        <v/>
      </c>
      <c r="AI612" s="424"/>
      <c r="AJ612" s="10" t="str">
        <f>IF(_tag_month_day!I602="","",_tag_month_day!I602)</f>
        <v/>
      </c>
      <c r="AK612" s="440"/>
      <c r="AL612" s="440"/>
      <c r="AM612" s="440"/>
      <c r="AN612" s="441">
        <f>AN611</f>
        <v>2</v>
      </c>
      <c r="AO612" s="441">
        <f>AO611</f>
        <v>8</v>
      </c>
      <c r="AP612" s="442" t="e">
        <f>(IF(AN612=0,AS611,AS611*(1+AO612/AN612)/(AR612+AO612/AN612)))+AT612</f>
        <v>#VALUE!</v>
      </c>
      <c r="AQ612" s="443" t="str">
        <f>IF(_tag_month_day!J602="","",_tag_month_day!J602/100)</f>
        <v/>
      </c>
      <c r="AR612" s="444">
        <f>AR611</f>
        <v>1.3</v>
      </c>
      <c r="AS612" s="445" t="e">
        <f>AQ612*(AN612*AR612+AO612)/(AN612+AO612)</f>
        <v>#VALUE!</v>
      </c>
      <c r="AT612" s="445" t="e">
        <f>(SUM(BE612:BF612)-SUM(BE611:BF611))*0.05</f>
        <v>#VALUE!</v>
      </c>
      <c r="AU612" s="446" t="str">
        <f>IF(_tag_month_day!CC602="","",IF(_tag_month_day!CC602&gt;0,_tag_month_day!CD602,_tag_month_day!CE602))</f>
        <v/>
      </c>
      <c r="AV612" s="447" t="str">
        <f>IF(_tag_month_day!L602="","",_tag_month_day!L602/100)</f>
        <v/>
      </c>
      <c r="AW612" s="431">
        <f>AW611</f>
        <v>0</v>
      </c>
      <c r="AX612" s="431">
        <f>AX611</f>
        <v>0</v>
      </c>
      <c r="AY612" s="431" t="str">
        <f>IF(_tag_month_day!M602="","",_tag_month_day!M602/100)</f>
        <v/>
      </c>
      <c r="AZ612" s="431" t="str">
        <f>IF(_tag_month_day!N602="","",_tag_month_day!N602/100)</f>
        <v/>
      </c>
      <c r="BA612" s="431" t="str">
        <f>IF(_tag_month_day!O602="","",_tag_month_day!O602/100)</f>
        <v/>
      </c>
      <c r="BB612" s="448" t="str">
        <f>IF(_tag_month_day!P602="","",_tag_month_day!P602/100)</f>
        <v/>
      </c>
      <c r="BC612" s="448">
        <f>BC611</f>
        <v>0</v>
      </c>
      <c r="BD612" s="448" t="str">
        <f>IF(_tag_month_day!Q602="","",_tag_month_day!Q602/100)</f>
        <v/>
      </c>
      <c r="BE612" s="449" t="str">
        <f>IF(_tag_month_day!R602="","",_tag_month_day!R602/100)</f>
        <v/>
      </c>
      <c r="BF612" s="388" t="e">
        <f>(AU612*(100+BE612*100))/(AJ612-AU612)/100</f>
        <v>#VALUE!</v>
      </c>
      <c r="BG612" s="450" t="e">
        <f>BE612+BF612</f>
        <v>#VALUE!</v>
      </c>
      <c r="BH612" s="451" t="e">
        <f>SUM(AV612:BF612)</f>
        <v>#VALUE!</v>
      </c>
      <c r="BI612" s="452" t="e">
        <f>IF(CX612=0,BI611,(DK612*查询!$R$5+DL612*查询!$Q$5+DM612*查询!$N$5+DN612*查询!$O$5+DO612*查询!$P$5)*AF612/CX612)</f>
        <v>#VALUE!</v>
      </c>
      <c r="BJ612" s="452" t="e">
        <f>IF(CX612=0,BJ611,(DP612*查询!$S$5+DQ612*查询!$T$5+DR612*查询!$U$5)*AF612/CX612)</f>
        <v>#VALUE!</v>
      </c>
      <c r="BK612" s="452">
        <f>BK611</f>
        <v>1</v>
      </c>
      <c r="BL612" s="453" t="e">
        <f>SUMPRODUCT((AV612:BA612)*(GS612:GX612))/((GS612:GX612)+SUM(BB612:BD612)*GY612+BG612*GZ612)</f>
        <v>#VALUE!</v>
      </c>
      <c r="BM612" s="453" t="e">
        <f>BK612*($AV612*FB612+$AW612*FD612+$AX612*FI612+$AY612*FN612+$AZ612*FS612+$BA612*FX612+$BG612*GE612)/(AV612*EY612+AX612*FK612+AW612*FF612+AY612*FP612+AZ612*FU612+BA612*FZ612+BG612*GG612+BB612*GK612+BC612*GN612+BD612*GP612)</f>
        <v>#VALUE!</v>
      </c>
      <c r="BN612" s="453" t="e">
        <f>($AV612*FC612+$AX612*FJ612+$AW612*FE612+$AY612*FO612+$AZ612*FT612+$BA612*FY612+$BG612*GF612)/($AV612*FA612+BG612*GH612+BB612*GL612+BC612*GO612+BD612*GQ612+BA612*GA612)</f>
        <v>#VALUE!</v>
      </c>
      <c r="BO612" s="454" t="e">
        <f>SUMPRODUCT(AV612:BA612*GS612:GX612)/(GS612:GX612+(BB612+BC612+BD612)*GY612+BG612)</f>
        <v>#VALUE!</v>
      </c>
      <c r="BP612" s="454" t="e">
        <f>SUMPRODUCT(AV612:BA612*GS612:GX612)/(GS612:GX612+(BB612+BC612+BD612)*GY612+BG612)</f>
        <v>#VALUE!</v>
      </c>
      <c r="BQ612" s="454" t="e">
        <f>SUMPRODUCT(AV612:BA612*GS612:GX612)/(GS612:GX612+(BB612+BC612+BD612)*GY612+BG612)</f>
        <v>#VALUE!</v>
      </c>
      <c r="BR612" s="453" t="str">
        <f>IF(_tag_month_day!T602="","",_tag_month_day!T602)</f>
        <v/>
      </c>
      <c r="BS612" s="453" t="str">
        <f>IF(_tag_month_day!U602="","",_tag_month_day!U602)</f>
        <v/>
      </c>
      <c r="BT612" s="455" t="str">
        <f>IF(CK612="","",IF((CK612&gt;=BV612-0.12)*(CK612&lt;=BV612+0.12),"合格","不合格"))</f>
        <v/>
      </c>
      <c r="BU612" s="456" t="str">
        <f>IF(_tag_month_day!V602="","",_tag_month_day!V602)</f>
        <v/>
      </c>
      <c r="BV612" s="457" t="str">
        <f>IF(_tag_month_day!W602="","",_tag_month_day!W602)</f>
        <v/>
      </c>
      <c r="BW612" s="458" t="str">
        <f>IF(_tag_month_day!X602="","",_tag_month_day!X602)</f>
        <v/>
      </c>
      <c r="BX612" s="458" t="str">
        <f>IF(_tag_month_day!Y602="","",_tag_month_day!Y602)</f>
        <v/>
      </c>
      <c r="BY612" s="459">
        <f ca="1">L612</f>
        <v>43611.124999998545</v>
      </c>
      <c r="BZ612" s="460"/>
      <c r="CA612" s="461"/>
      <c r="CB612" s="424" t="str">
        <f>IF(_tag_month_day!Z602="","",_tag_month_day!Z602)</f>
        <v/>
      </c>
      <c r="CC612" s="424" t="str">
        <f>IF(_tag_month_day!AA602="","",_tag_month_day!AA602)</f>
        <v/>
      </c>
      <c r="CD612" s="424" t="str">
        <f>IF(_tag_month_day!AB602="","",_tag_month_day!AB602)</f>
        <v/>
      </c>
      <c r="CE612" s="424" t="str">
        <f>IF(_tag_month_day!AC602="","",_tag_month_day!AC602)</f>
        <v/>
      </c>
      <c r="CF612" s="424" t="str">
        <f>IF(_tag_month_day!AD602="","",_tag_month_day!AD602)</f>
        <v/>
      </c>
      <c r="CG612" s="424" t="str">
        <f>IF(_tag_month_day!AE602="","",_tag_month_day!AE602)</f>
        <v/>
      </c>
      <c r="CH612" s="424" t="str">
        <f>IF(_tag_month_day!AF602="","",_tag_month_day!AF602)</f>
        <v/>
      </c>
      <c r="CI612" s="424" t="str">
        <f>IF(_tag_month_day!AG602="","",_tag_month_day!AG602)</f>
        <v/>
      </c>
      <c r="CJ612" s="424" t="str">
        <f>IF(_tag_month_day!AH602="","",_tag_month_day!AH602)</f>
        <v/>
      </c>
      <c r="CK612" s="424" t="str">
        <f>IF(_tag_month_day!AI602="","",_tag_month_day!AI602)</f>
        <v/>
      </c>
      <c r="CL612" s="4" t="str">
        <f>IF(_tag_month_day!AJ602="","",_tag_month_day!AJ602)</f>
        <v/>
      </c>
      <c r="CM612" s="4" t="str">
        <f>IF(_tag_month_day!AK602="","",_tag_month_day!AK602)</f>
        <v/>
      </c>
      <c r="CN612" s="4" t="str">
        <f>IF(_tag_month_day!AL602="","",_tag_month_day!AL602)</f>
        <v/>
      </c>
      <c r="CO612" s="4" t="str">
        <f>IF(_tag_month_day!AM602="","",_tag_month_day!AM602)</f>
        <v/>
      </c>
      <c r="CP612" s="4" t="str">
        <f>IF(_tag_month_day!AN602="","",_tag_month_day!AN602)</f>
        <v/>
      </c>
      <c r="CQ612" s="4" t="str">
        <f>IF(_tag_month_day!AO602="","",_tag_month_day!AO602)</f>
        <v/>
      </c>
      <c r="CR612" s="462" t="str">
        <f>IF(_tag_month_day!AP602="","",_tag_month_day!AP602)</f>
        <v/>
      </c>
      <c r="CS612" s="463" t="str">
        <f>IF(_tag_month_day!AQ602="","",_tag_month_day!AQ602)</f>
        <v/>
      </c>
      <c r="CT612" s="4" t="str">
        <f>IF(_tag_month_day!AR602="","",_tag_month_day!AR602)</f>
        <v/>
      </c>
      <c r="CU612" s="464" t="e">
        <f>DU612/AJ612</f>
        <v>#VALUE!</v>
      </c>
      <c r="CV612" s="451" t="e">
        <f>BG612/BH612</f>
        <v>#VALUE!</v>
      </c>
      <c r="CW612" s="465" t="e">
        <f>AJ612*(1-CV612)*CU612*AF612</f>
        <v>#VALUE!</v>
      </c>
      <c r="CX612" s="465" t="e">
        <f>CW612*94%</f>
        <v>#VALUE!</v>
      </c>
      <c r="CY612" s="466" t="e">
        <f>IF(CX612=0,0,DS612/(DS612+CX612))</f>
        <v>#VALUE!</v>
      </c>
      <c r="CZ612" s="465" t="e">
        <f>$AJ612*EF612</f>
        <v>#VALUE!</v>
      </c>
      <c r="DA612" s="465" t="e">
        <f>$AJ612*EG612</f>
        <v>#VALUE!</v>
      </c>
      <c r="DB612" s="465" t="e">
        <f>$AJ612*EH612</f>
        <v>#VALUE!</v>
      </c>
      <c r="DC612" s="465" t="e">
        <f>$AJ612*EI612</f>
        <v>#VALUE!</v>
      </c>
      <c r="DD612" s="465" t="e">
        <f>$AJ612*EJ612</f>
        <v>#VALUE!</v>
      </c>
      <c r="DE612" s="465" t="e">
        <f>$AJ612*EK612</f>
        <v>#VALUE!</v>
      </c>
      <c r="DF612" s="465" t="e">
        <f>$AJ612*EL612</f>
        <v>#VALUE!</v>
      </c>
      <c r="DG612" s="465" t="e">
        <f>$AJ612*EM612</f>
        <v>#VALUE!</v>
      </c>
      <c r="DH612" s="465" t="e">
        <f>$AJ612*EN612</f>
        <v>#VALUE!</v>
      </c>
      <c r="DI612" s="465" t="e">
        <f>$AJ612*EO612</f>
        <v>#VALUE!</v>
      </c>
      <c r="DJ612" s="465" t="e">
        <f>CZ612*(1-EP612)</f>
        <v>#VALUE!</v>
      </c>
      <c r="DK612" s="465" t="e">
        <f>DA612*(1-ER612)</f>
        <v>#VALUE!</v>
      </c>
      <c r="DL612" s="465" t="e">
        <f>DB612*(1-EQ612)</f>
        <v>#VALUE!</v>
      </c>
      <c r="DM612" s="465" t="e">
        <f>DC612*(1-ES612)</f>
        <v>#VALUE!</v>
      </c>
      <c r="DN612" s="465" t="e">
        <f>DD612*(1-ET612)</f>
        <v>#VALUE!</v>
      </c>
      <c r="DO612" s="465" t="e">
        <f>DE612</f>
        <v>#VALUE!</v>
      </c>
      <c r="DP612" s="465" t="e">
        <f>DF612*(1-EU612)</f>
        <v>#VALUE!</v>
      </c>
      <c r="DQ612" s="465" t="e">
        <f>DG612*(1-EV612)</f>
        <v>#VALUE!</v>
      </c>
      <c r="DR612" s="465" t="e">
        <f>DH612*(1-EW612)</f>
        <v>#VALUE!</v>
      </c>
      <c r="DS612" s="465" t="e">
        <f>DI612</f>
        <v>#VALUE!</v>
      </c>
      <c r="DT612" s="465" t="e">
        <f>SUM(DJ612:DS612)</f>
        <v>#VALUE!</v>
      </c>
      <c r="DU612" s="465" t="e">
        <f>(GS612:GX612)+(DP612+DQ612+DR612)*GY612+DS612</f>
        <v>#VALUE!</v>
      </c>
      <c r="DV612" s="451" t="e">
        <f>AV612/$BH612/(1-EP612)</f>
        <v>#VALUE!</v>
      </c>
      <c r="DW612" s="451" t="e">
        <f>AW612/$BH612/(1-ER612)</f>
        <v>#VALUE!</v>
      </c>
      <c r="DX612" s="451" t="e">
        <f>AX612/$BH612/(1-EQ612)</f>
        <v>#VALUE!</v>
      </c>
      <c r="DY612" s="451" t="e">
        <f>AY612/$BH612/(1-ES612)</f>
        <v>#VALUE!</v>
      </c>
      <c r="DZ612" s="451" t="e">
        <f>AZ612/$BH612/(1-ET612)</f>
        <v>#VALUE!</v>
      </c>
      <c r="EA612" s="451" t="e">
        <f>BA612/$BH612/(1-AX612)</f>
        <v>#VALUE!</v>
      </c>
      <c r="EB612" s="451" t="e">
        <f>BB612/$BH612/(1-EU612)</f>
        <v>#VALUE!</v>
      </c>
      <c r="EC612" s="451" t="e">
        <f>BC612/$BH612/(1-EV612)</f>
        <v>#VALUE!</v>
      </c>
      <c r="ED612" s="451" t="e">
        <f>BD612/$BH612/(1-EW612)</f>
        <v>#VALUE!</v>
      </c>
      <c r="EE612" s="451" t="e">
        <f>BG612/BH612</f>
        <v>#VALUE!</v>
      </c>
      <c r="EF612" s="451" t="e">
        <f>DV612/SUM($DV612:$EE612)</f>
        <v>#VALUE!</v>
      </c>
      <c r="EG612" s="451" t="e">
        <f>DW612/SUM($DV612:$EE612)</f>
        <v>#VALUE!</v>
      </c>
      <c r="EH612" s="451" t="e">
        <f>DX612/SUM($DV612:$EE612)</f>
        <v>#VALUE!</v>
      </c>
      <c r="EI612" s="451" t="e">
        <f>DY612/SUM($DV612:$EE612)</f>
        <v>#VALUE!</v>
      </c>
      <c r="EJ612" s="451" t="e">
        <f>DZ612/SUM($DV612:$EE612)</f>
        <v>#VALUE!</v>
      </c>
      <c r="EK612" s="451" t="e">
        <f>EA612/SUM($DV612:$EE612)</f>
        <v>#VALUE!</v>
      </c>
      <c r="EL612" s="451" t="e">
        <f>EB612/SUM($DV612:$EE612)</f>
        <v>#VALUE!</v>
      </c>
      <c r="EM612" s="451" t="e">
        <f>EC612/SUM($DV612:$EE612)</f>
        <v>#VALUE!</v>
      </c>
      <c r="EN612" s="451" t="e">
        <f>ED612/SUM($DV612:$EE612)</f>
        <v>#VALUE!</v>
      </c>
      <c r="EO612" s="451" t="e">
        <f>EE612/SUM($DV612:$EE612)</f>
        <v>#VALUE!</v>
      </c>
      <c r="EP612" s="450">
        <f>EP611</f>
        <v>0.080000000000000002</v>
      </c>
      <c r="EQ612" s="450">
        <f>EQ611</f>
        <v>0.014999999999999999</v>
      </c>
      <c r="ER612" s="450">
        <f>ER611</f>
        <v>0.014999999999999999</v>
      </c>
      <c r="ES612" s="450">
        <f>ES611</f>
        <v>0.014999999999999999</v>
      </c>
      <c r="ET612" s="450">
        <f>ET611</f>
        <v>0.014999999999999999</v>
      </c>
      <c r="EU612" s="450">
        <f>EU611</f>
        <v>0.089999999999999997</v>
      </c>
      <c r="EV612" s="450">
        <f>EV611</f>
        <v>0.089999999999999997</v>
      </c>
      <c r="EW612" s="450">
        <f>EW611</f>
        <v>0.089999999999999997</v>
      </c>
      <c r="EX612" s="431" t="str">
        <f>IF(_tag_month_day!AS602="","",_tag_month_day!AS602/100)</f>
        <v/>
      </c>
      <c r="EY612" s="431" t="str">
        <f>IF(_tag_month_day!AT602="","",_tag_month_day!AT602/100)</f>
        <v/>
      </c>
      <c r="EZ612" s="431" t="str">
        <f>IF(_tag_month_day!AU602="","",_tag_month_day!AU602/100)</f>
        <v/>
      </c>
      <c r="FA612" s="431" t="str">
        <f>IF(_tag_month_day!AV602="","",_tag_month_day!AV602/100)</f>
        <v/>
      </c>
      <c r="FB612" s="431" t="str">
        <f>IF(_tag_month_day!AW602="","",_tag_month_day!AW602/100)</f>
        <v/>
      </c>
      <c r="FC612" s="431" t="str">
        <f>IF(_tag_month_day!AX602="","",_tag_month_day!AX602/100)</f>
        <v/>
      </c>
      <c r="FD612" s="449" t="str">
        <f>IF(_tag_month_day!AY602="","",_tag_month_day!AY602/100)</f>
        <v/>
      </c>
      <c r="FE612" s="449" t="str">
        <f>IF(_tag_month_day!AZ602="","",_tag_month_day!AZ602/100)</f>
        <v/>
      </c>
      <c r="FF612" s="449" t="str">
        <f>IF(_tag_month_day!BA602="","",_tag_month_day!BA602/100)</f>
        <v/>
      </c>
      <c r="FG612" s="449" t="str">
        <f>IF(_tag_month_day!BB602="","",_tag_month_day!BB602/100)</f>
        <v/>
      </c>
      <c r="FH612" s="467" t="str">
        <f>IF(_tag_month_day!BC602="","",_tag_month_day!BC602/100)</f>
        <v/>
      </c>
      <c r="FI612" s="449">
        <f>FI611</f>
        <v>0.40999999999999998</v>
      </c>
      <c r="FJ612" s="449">
        <f>FJ611</f>
        <v>0.11</v>
      </c>
      <c r="FK612" s="449">
        <f>FK611</f>
        <v>0.014999999999999999</v>
      </c>
      <c r="FL612" s="449">
        <f>FL611</f>
        <v>0</v>
      </c>
      <c r="FM612" s="467">
        <f>FM611</f>
        <v>0.0001</v>
      </c>
      <c r="FN612" s="449">
        <f>FN611</f>
        <v>0.32000000000000001</v>
      </c>
      <c r="FO612" s="449">
        <f>FO611</f>
        <v>0.20000000000000001</v>
      </c>
      <c r="FP612" s="449">
        <f>FP611</f>
        <v>0.01</v>
      </c>
      <c r="FQ612" s="449">
        <f>FQ611</f>
        <v>0</v>
      </c>
      <c r="FR612" s="467">
        <f>FR611</f>
        <v>0.0001</v>
      </c>
      <c r="FS612" s="449" t="str">
        <f>IF(_tag_month_day!BD602="","",_tag_month_day!BD602/100)</f>
        <v/>
      </c>
      <c r="FT612" s="449" t="str">
        <f>IF(_tag_month_day!BE602="","",_tag_month_day!BE602/100)</f>
        <v/>
      </c>
      <c r="FU612" s="449" t="str">
        <f>IF(_tag_month_day!BF602="","",_tag_month_day!BF602/100)</f>
        <v/>
      </c>
      <c r="FV612" s="449" t="str">
        <f>IF(_tag_month_day!BG602="","",_tag_month_day!BG602/100)</f>
        <v/>
      </c>
      <c r="FW612" s="467" t="str">
        <f>IF(_tag_month_day!BH602="","",_tag_month_day!BH602/100)</f>
        <v/>
      </c>
      <c r="FX612" s="449" t="str">
        <f>IF(_tag_month_day!BI602="","",_tag_month_day!BI602/100)</f>
        <v/>
      </c>
      <c r="FY612" s="449" t="str">
        <f>IF(_tag_month_day!BJ602="","",_tag_month_day!BJ602/100)</f>
        <v/>
      </c>
      <c r="FZ612" s="468" t="str">
        <f>IF(_tag_month_day!BK602="","",_tag_month_day!BK602/100)</f>
        <v/>
      </c>
      <c r="GA612" s="449" t="str">
        <f>IF(_tag_month_day!BL602="","",_tag_month_day!BL602/100)</f>
        <v/>
      </c>
      <c r="GB612" s="467" t="str">
        <f>IF(_tag_month_day!BM602="","",_tag_month_day!BM602/100)</f>
        <v/>
      </c>
      <c r="GC612" s="431" t="str">
        <f>IF(_tag_month_day!BN602="","",_tag_month_day!BN602/100)</f>
        <v/>
      </c>
      <c r="GD612" s="431" t="str">
        <f>IF(_tag_month_day!BO602="","",_tag_month_day!BO602/100)</f>
        <v/>
      </c>
      <c r="GE612" s="431" t="str">
        <f>IF(_tag_month_day!BP602="","",_tag_month_day!BP602/100)</f>
        <v/>
      </c>
      <c r="GF612" s="431" t="str">
        <f>IF(_tag_month_day!BQ602="","",_tag_month_day!BQ602/100)</f>
        <v/>
      </c>
      <c r="GG612" s="431" t="str">
        <f>IF(_tag_month_day!BR602="","",_tag_month_day!BR602/100)</f>
        <v/>
      </c>
      <c r="GH612" s="431" t="str">
        <f>IF(_tag_month_day!BS602="","",_tag_month_day!BS602/100)</f>
        <v/>
      </c>
      <c r="GI612" s="467" t="str">
        <f>IF(_tag_month_day!BT602="","",_tag_month_day!BT602/100)</f>
        <v/>
      </c>
      <c r="GJ612" s="469" t="str">
        <f>IF(_tag_month_day!BU602="","",_tag_month_day!BU602/100)</f>
        <v/>
      </c>
      <c r="GK612" s="470">
        <f>GK611</f>
        <v>0.070000000000000007</v>
      </c>
      <c r="GL612" s="470">
        <f>GL611</f>
        <v>0.029999999999999999</v>
      </c>
      <c r="GM612" s="471" t="str">
        <f>IF(_tag_month_day!BX602="","",_tag_month_day!BX602/100)</f>
        <v/>
      </c>
      <c r="GN612" s="470">
        <f>GN611</f>
        <v>0.070000000000000007</v>
      </c>
      <c r="GO612" s="470">
        <f>GO611</f>
        <v>0.029999999999999999</v>
      </c>
      <c r="GP612" s="470">
        <f>GP611</f>
        <v>0.089999999999999997</v>
      </c>
      <c r="GQ612" s="470">
        <f>GQ611</f>
        <v>0.029999999999999999</v>
      </c>
      <c r="GR612" s="471" t="str">
        <f>IF(_tag_month_day!CA602="","",_tag_month_day!CA602/100)</f>
        <v/>
      </c>
      <c r="GS612" s="472">
        <f>GS611</f>
        <v>0.95299999999999996</v>
      </c>
      <c r="GT612" s="472">
        <f>GT611</f>
        <v>0.55000000000000004</v>
      </c>
      <c r="GU612" s="472">
        <f>GU611</f>
        <v>0.55000000000000004</v>
      </c>
      <c r="GV612" s="472">
        <f>GV611</f>
        <v>0.55000000000000004</v>
      </c>
      <c r="GW612" s="472">
        <f>GW611</f>
        <v>0.5</v>
      </c>
      <c r="GX612" s="472">
        <f>GX611</f>
        <v>0.93500000000000005</v>
      </c>
      <c r="GY612" s="472">
        <f>GY611</f>
        <v>0.14999999999999999</v>
      </c>
      <c r="GZ612" s="472">
        <f>GZ611</f>
        <v>1</v>
      </c>
      <c r="HA612" s="474">
        <f>HA611</f>
        <v>0.047</v>
      </c>
      <c r="HB612" s="474">
        <f>HB611</f>
        <v>0.45000000000000001</v>
      </c>
      <c r="HC612" s="474">
        <f>HC611</f>
        <v>0.45000000000000001</v>
      </c>
      <c r="HD612" s="474">
        <f>HD611</f>
        <v>0.45000000000000001</v>
      </c>
      <c r="HE612" s="474">
        <f>HE611</f>
        <v>0.5</v>
      </c>
      <c r="HF612" s="474">
        <f>HF611</f>
        <v>0.065000000000000002</v>
      </c>
      <c r="HG612" s="474">
        <f>HG611</f>
        <v>0.84999999999999998</v>
      </c>
      <c r="HH612" s="474">
        <f>HH611</f>
        <v>0</v>
      </c>
      <c r="HI612" s="10">
        <f>IF(BZ612&lt;&gt;"",CK612-BV612,0)</f>
        <v>0</v>
      </c>
      <c r="HJ612" s="10" t="e">
        <f>IF(AJ612&gt;0,AH612-AJ612,0)</f>
        <v>#VALUE!</v>
      </c>
      <c r="HK612" s="466">
        <f>HK611</f>
        <v>0.84999999999999998</v>
      </c>
      <c r="HL612" s="424">
        <f>HL611</f>
        <v>550000</v>
      </c>
      <c r="HM612" s="424">
        <f>HM611</f>
        <v>480000</v>
      </c>
      <c r="HN612" s="465" t="e">
        <f>(DJ612*EZ612+DK612*FH612+DL612*FM612+DM612*FR612+DN612*FW612+DO612*GB612+DS612*GI612+DP612*GM612+DR612*GR612)*1000*2</f>
        <v>#VALUE!</v>
      </c>
      <c r="HO612" s="465" t="e">
        <f>HN612*HK612*$HO$2/HL612*1000000</f>
        <v>#VALUE!</v>
      </c>
      <c r="HP612" s="465" t="e">
        <f>HN612*HK612*$HP$2/HM612*1000000</f>
        <v>#VALUE!</v>
      </c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</row>
    <row customFormat="1" r="613" s="0">
      <c r="A613" s="420">
        <v>602</v>
      </c>
      <c r="B613" s="421">
        <f ca="1">IF(D613=D612,B612,IF(D613="夜班",B612+1,B612))</f>
        <v>43611</v>
      </c>
      <c r="C613" s="422">
        <f>C612</f>
        <v>0.041666666666666699</v>
      </c>
      <c r="D613" s="10" t="str">
        <f ca="1">IF(HOUR(G613)&lt;8,"夜班",IF(HOUR(G613)&lt;16,"白班",IF(HOUR(G613)&lt;24,"中班",0)))</f>
        <v>夜班</v>
      </c>
      <c r="E613" s="10" t="e">
        <f ca="1">IF(F613=1,"甲",IF(F613=2,"乙",IF(F613=3,"丙",IF(F613=4,"丁",""))))</f>
        <v>#REF!</v>
      </c>
      <c r="F613" s="10" t="e">
        <f ca="1">SUMPRODUCT((成本日报!$A$3:$A$95=计划!B613)*(成本日报!$B$3:$B$95=计划!$D613),成本日报!$C$3:$C$95)</f>
        <v>#REF!</v>
      </c>
      <c r="G613" s="423">
        <f ca="1">G612+C612</f>
        <v>43611.041666665209</v>
      </c>
      <c r="H613" s="423">
        <f ca="1">$G613+$C613/60*10+$C613*0</f>
        <v>43611.048611109654</v>
      </c>
      <c r="I613" s="423">
        <f ca="1">$G613+$C613/60*18+$C613*0</f>
        <v>43611.054166665206</v>
      </c>
      <c r="J613" s="423">
        <f ca="1">$G613+$C613/60*0+$C613*1</f>
        <v>43611.083333331873</v>
      </c>
      <c r="K613" s="423">
        <f ca="1">$G613+$C613/60*30+$C613*2</f>
        <v>43611.145833331881</v>
      </c>
      <c r="L613" s="423">
        <f ca="1">$G613+$C613/60*0+$C613*3</f>
        <v>43611.166666665209</v>
      </c>
      <c r="M613" s="424" t="str">
        <f>IF(_tag_month_day!A603="","",_tag_month_day!A603)</f>
        <v/>
      </c>
      <c r="N613" s="424" t="str">
        <f>IF(_tag_month_day!B603="","",_tag_month_day!B603)</f>
        <v/>
      </c>
      <c r="O613" s="425" t="e">
        <f>IF(M613+N613=0,"",M613+N613)</f>
        <v>#VALUE!</v>
      </c>
      <c r="P613" s="424" t="str">
        <f>IF(_tag_month_day!C603="","",_tag_month_day!C603)</f>
        <v/>
      </c>
      <c r="Q613" s="424" t="str">
        <f>IF(_tag_month_day!D603="","",_tag_month_day!D603)</f>
        <v/>
      </c>
      <c r="R613" s="426" t="str">
        <f>IF(_tag_month_day!CB603="","",_tag_month_day!CB603/100)</f>
        <v/>
      </c>
      <c r="S613" s="427" t="str">
        <f>IF(_tag_month_day!E603="","",_tag_month_day!E603)</f>
        <v/>
      </c>
      <c r="T613" s="427" t="str">
        <f>IF(_tag_month_day!F603="","",_tag_month_day!F603)</f>
        <v/>
      </c>
      <c r="U613" s="428" t="e">
        <f>S613+T613</f>
        <v>#VALUE!</v>
      </c>
      <c r="V613" s="429" t="e">
        <f>U613/AJ613</f>
        <v>#VALUE!</v>
      </c>
      <c r="W613" s="430" t="str">
        <f>IF(_jhy_month_day!A603="","",_jhy_month_day!A603)</f>
        <v/>
      </c>
      <c r="X613" s="431" t="str">
        <f>IF(_jhy_month_day!B603="","",_jhy_month_day!B603/100)</f>
        <v/>
      </c>
      <c r="Y613" s="431" t="str">
        <f>IF(_jhy_month_day!C603="","",_jhy_month_day!C603/100)</f>
        <v/>
      </c>
      <c r="Z613" s="432">
        <f>Z609+1</f>
        <v>151</v>
      </c>
      <c r="AA613" s="433" t="str">
        <f>IF(_tag_month_day!G603="","",_tag_month_day!G603/100)</f>
        <v/>
      </c>
      <c r="AB613" s="433" t="str">
        <f>IF(_tag_month_day!H603="","",_tag_month_day!H603/100)</f>
        <v/>
      </c>
      <c r="AC613" s="434">
        <f>IF(X613="",AC612,BK613*($AV612*X613+$AW612*FD612+$AX612*FI612+$AY612*FN612+$AZ612*FS612+$BA612*FX612+$BG612*GE612)/(AV612*Y613+AX612*FK612+AW612*FF612+AY612*FP612+AZ612*FU612+BA612*FZ612+BG612*GG612+BB612*GK612+BC612*GN612+BD612*GP612))</f>
        <v>1.59963432013121</v>
      </c>
      <c r="AD613" s="435" t="str">
        <f>IF(AC613=AC612,"",AC613-AC612)</f>
        <v/>
      </c>
      <c r="AE613" s="436" t="str">
        <f>IF(1-AF613=0,"",(1-AF613))</f>
        <v/>
      </c>
      <c r="AF613" s="437">
        <v>1</v>
      </c>
      <c r="AG613" s="10" t="str">
        <f>AG612</f>
        <v>9A3</v>
      </c>
      <c r="AH613" s="438" t="str">
        <f>AH612</f>
        <v/>
      </c>
      <c r="AI613" s="424"/>
      <c r="AJ613" s="10" t="str">
        <f>IF(_tag_month_day!I603="","",_tag_month_day!I603)</f>
        <v/>
      </c>
      <c r="AK613" s="440"/>
      <c r="AL613" s="440"/>
      <c r="AM613" s="440"/>
      <c r="AN613" s="441">
        <f>AN612</f>
        <v>2</v>
      </c>
      <c r="AO613" s="441">
        <f>AO612</f>
        <v>8</v>
      </c>
      <c r="AP613" s="442" t="e">
        <f>(IF(AN613=0,AS612,AS612*(1+AO613/AN613)/(AR613+AO613/AN613)))+AT613</f>
        <v>#VALUE!</v>
      </c>
      <c r="AQ613" s="443" t="str">
        <f>IF(_tag_month_day!J603="","",_tag_month_day!J603/100)</f>
        <v/>
      </c>
      <c r="AR613" s="444">
        <f>AR612</f>
        <v>1.3</v>
      </c>
      <c r="AS613" s="445" t="e">
        <f>AQ613*(AN613*AR613+AO613)/(AN613+AO613)</f>
        <v>#VALUE!</v>
      </c>
      <c r="AT613" s="445" t="e">
        <f>(SUM(BE613:BF613)-SUM(BE612:BF612))*0.05</f>
        <v>#VALUE!</v>
      </c>
      <c r="AU613" s="446" t="str">
        <f>IF(_tag_month_day!CC603="","",IF(_tag_month_day!CC603&gt;0,_tag_month_day!CD603,_tag_month_day!CE603))</f>
        <v/>
      </c>
      <c r="AV613" s="447" t="str">
        <f>IF(_tag_month_day!L603="","",_tag_month_day!L603/100)</f>
        <v/>
      </c>
      <c r="AW613" s="431">
        <f>AW612</f>
        <v>0</v>
      </c>
      <c r="AX613" s="431">
        <f>AX612</f>
        <v>0</v>
      </c>
      <c r="AY613" s="431" t="str">
        <f>IF(_tag_month_day!M603="","",_tag_month_day!M603/100)</f>
        <v/>
      </c>
      <c r="AZ613" s="431" t="str">
        <f>IF(_tag_month_day!N603="","",_tag_month_day!N603/100)</f>
        <v/>
      </c>
      <c r="BA613" s="431" t="str">
        <f>IF(_tag_month_day!O603="","",_tag_month_day!O603/100)</f>
        <v/>
      </c>
      <c r="BB613" s="448" t="str">
        <f>IF(_tag_month_day!P603="","",_tag_month_day!P603/100)</f>
        <v/>
      </c>
      <c r="BC613" s="448">
        <f>BC612</f>
        <v>0</v>
      </c>
      <c r="BD613" s="448" t="str">
        <f>IF(_tag_month_day!Q603="","",_tag_month_day!Q603/100)</f>
        <v/>
      </c>
      <c r="BE613" s="449" t="str">
        <f>IF(_tag_month_day!R603="","",_tag_month_day!R603/100)</f>
        <v/>
      </c>
      <c r="BF613" s="388" t="e">
        <f>(AU613*(100+BE613*100))/(AJ613-AU613)/100</f>
        <v>#VALUE!</v>
      </c>
      <c r="BG613" s="450" t="e">
        <f>BE613+BF613</f>
        <v>#VALUE!</v>
      </c>
      <c r="BH613" s="451" t="e">
        <f>SUM(AV613:BF613)</f>
        <v>#VALUE!</v>
      </c>
      <c r="BI613" s="452" t="e">
        <f>IF(CX613=0,BI612,(DK613*查询!$R$5+DL613*查询!$Q$5+DM613*查询!$N$5+DN613*查询!$O$5+DO613*查询!$P$5)*AF613/CX613)</f>
        <v>#VALUE!</v>
      </c>
      <c r="BJ613" s="452" t="e">
        <f>IF(CX613=0,BJ612,(DP613*查询!$S$5+DQ613*查询!$T$5+DR613*查询!$U$5)*AF613/CX613)</f>
        <v>#VALUE!</v>
      </c>
      <c r="BK613" s="452">
        <f>BK612</f>
        <v>1</v>
      </c>
      <c r="BL613" s="453" t="e">
        <f>SUMPRODUCT((AV613:BA613)*(GS613:GX613))/((GS613:GX613)+SUM(BB613:BD613)*GY613+BG613*GZ613)</f>
        <v>#VALUE!</v>
      </c>
      <c r="BM613" s="453" t="e">
        <f>BK613*($AV613*FB613+$AW613*FD613+$AX613*FI613+$AY613*FN613+$AZ613*FS613+$BA613*FX613+$BG613*GE613)/(AV613*EY613+AX613*FK613+AW613*FF613+AY613*FP613+AZ613*FU613+BA613*FZ613+BG613*GG613+BB613*GK613+BC613*GN613+BD613*GP613)</f>
        <v>#VALUE!</v>
      </c>
      <c r="BN613" s="453" t="e">
        <f>($AV613*FC613+$AX613*FJ613+$AW613*FE613+$AY613*FO613+$AZ613*FT613+$BA613*FY613+$BG613*GF613)/($AV613*FA613+BG613*GH613+BB613*GL613+BC613*GO613+BD613*GQ613+BA613*GA613)</f>
        <v>#VALUE!</v>
      </c>
      <c r="BO613" s="454" t="e">
        <f>SUMPRODUCT(AV613:BA613*GS613:GX613)/(GS613:GX613+(BB613+BC613+BD613)*GY613+BG613)</f>
        <v>#VALUE!</v>
      </c>
      <c r="BP613" s="454" t="e">
        <f>SUMPRODUCT(AV613:BA613*GS613:GX613)/(GS613:GX613+(BB613+BC613+BD613)*GY613+BG613)</f>
        <v>#VALUE!</v>
      </c>
      <c r="BQ613" s="454" t="e">
        <f>SUMPRODUCT(AV613:BA613*GS613:GX613)/(GS613:GX613+(BB613+BC613+BD613)*GY613+BG613)</f>
        <v>#VALUE!</v>
      </c>
      <c r="BR613" s="453" t="str">
        <f>IF(_tag_month_day!T603="","",_tag_month_day!T603)</f>
        <v/>
      </c>
      <c r="BS613" s="453" t="str">
        <f>IF(_tag_month_day!U603="","",_tag_month_day!U603)</f>
        <v/>
      </c>
      <c r="BT613" s="455" t="str">
        <f>IF(CK613="","",IF((CK613&gt;=BV613-0.12)*(CK613&lt;=BV613+0.12),"合格","不合格"))</f>
        <v/>
      </c>
      <c r="BU613" s="456" t="str">
        <f>IF(_tag_month_day!V603="","",_tag_month_day!V603)</f>
        <v/>
      </c>
      <c r="BV613" s="457" t="str">
        <f>IF(_tag_month_day!W603="","",_tag_month_day!W603)</f>
        <v/>
      </c>
      <c r="BW613" s="458" t="str">
        <f>IF(_tag_month_day!X603="","",_tag_month_day!X603)</f>
        <v/>
      </c>
      <c r="BX613" s="458" t="str">
        <f>IF(_tag_month_day!Y603="","",_tag_month_day!Y603)</f>
        <v/>
      </c>
      <c r="BY613" s="459">
        <f ca="1">L613</f>
        <v>43611.166666665209</v>
      </c>
      <c r="BZ613" s="460"/>
      <c r="CA613" s="4"/>
      <c r="CB613" s="424" t="str">
        <f>IF(_tag_month_day!Z603="","",_tag_month_day!Z603)</f>
        <v/>
      </c>
      <c r="CC613" s="424" t="str">
        <f>IF(_tag_month_day!AA603="","",_tag_month_day!AA603)</f>
        <v/>
      </c>
      <c r="CD613" s="424" t="str">
        <f>IF(_tag_month_day!AB603="","",_tag_month_day!AB603)</f>
        <v/>
      </c>
      <c r="CE613" s="424" t="str">
        <f>IF(_tag_month_day!AC603="","",_tag_month_day!AC603)</f>
        <v/>
      </c>
      <c r="CF613" s="424" t="str">
        <f>IF(_tag_month_day!AD603="","",_tag_month_day!AD603)</f>
        <v/>
      </c>
      <c r="CG613" s="424" t="str">
        <f>IF(_tag_month_day!AE603="","",_tag_month_day!AE603)</f>
        <v/>
      </c>
      <c r="CH613" s="424" t="str">
        <f>IF(_tag_month_day!AF603="","",_tag_month_day!AF603)</f>
        <v/>
      </c>
      <c r="CI613" s="424" t="str">
        <f>IF(_tag_month_day!AG603="","",_tag_month_day!AG603)</f>
        <v/>
      </c>
      <c r="CJ613" s="424" t="str">
        <f>IF(_tag_month_day!AH603="","",_tag_month_day!AH603)</f>
        <v/>
      </c>
      <c r="CK613" s="424" t="str">
        <f>IF(_tag_month_day!AI603="","",_tag_month_day!AI603)</f>
        <v/>
      </c>
      <c r="CL613" s="4" t="str">
        <f>IF(_tag_month_day!AJ603="","",_tag_month_day!AJ603)</f>
        <v/>
      </c>
      <c r="CM613" s="4" t="str">
        <f>IF(_tag_month_day!AK603="","",_tag_month_day!AK603)</f>
        <v/>
      </c>
      <c r="CN613" s="4" t="str">
        <f>IF(_tag_month_day!AL603="","",_tag_month_day!AL603)</f>
        <v/>
      </c>
      <c r="CO613" s="4" t="str">
        <f>IF(_tag_month_day!AM603="","",_tag_month_day!AM603)</f>
        <v/>
      </c>
      <c r="CP613" s="4" t="str">
        <f>IF(_tag_month_day!AN603="","",_tag_month_day!AN603)</f>
        <v/>
      </c>
      <c r="CQ613" s="4" t="str">
        <f>IF(_tag_month_day!AO603="","",_tag_month_day!AO603)</f>
        <v/>
      </c>
      <c r="CR613" s="462" t="str">
        <f>IF(_tag_month_day!AP603="","",_tag_month_day!AP603)</f>
        <v/>
      </c>
      <c r="CS613" s="463" t="str">
        <f>IF(_tag_month_day!AQ603="","",_tag_month_day!AQ603)</f>
        <v/>
      </c>
      <c r="CT613" s="4" t="str">
        <f>IF(_tag_month_day!AR603="","",_tag_month_day!AR603)</f>
        <v/>
      </c>
      <c r="CU613" s="464" t="e">
        <f>DU613/AJ613</f>
        <v>#VALUE!</v>
      </c>
      <c r="CV613" s="451" t="e">
        <f>BG613/BH613</f>
        <v>#VALUE!</v>
      </c>
      <c r="CW613" s="465" t="e">
        <f>AJ613*(1-CV613)*CU613*AF613</f>
        <v>#VALUE!</v>
      </c>
      <c r="CX613" s="465" t="e">
        <f>CW613*94%</f>
        <v>#VALUE!</v>
      </c>
      <c r="CY613" s="466" t="e">
        <f>IF(CX613=0,0,DS613/(DS613+CX613))</f>
        <v>#VALUE!</v>
      </c>
      <c r="CZ613" s="465" t="e">
        <f>$AJ613*EF613</f>
        <v>#VALUE!</v>
      </c>
      <c r="DA613" s="465" t="e">
        <f>$AJ613*EG613</f>
        <v>#VALUE!</v>
      </c>
      <c r="DB613" s="465" t="e">
        <f>$AJ613*EH613</f>
        <v>#VALUE!</v>
      </c>
      <c r="DC613" s="465" t="e">
        <f>$AJ613*EI613</f>
        <v>#VALUE!</v>
      </c>
      <c r="DD613" s="465" t="e">
        <f>$AJ613*EJ613</f>
        <v>#VALUE!</v>
      </c>
      <c r="DE613" s="465" t="e">
        <f>$AJ613*EK613</f>
        <v>#VALUE!</v>
      </c>
      <c r="DF613" s="465" t="e">
        <f>$AJ613*EL613</f>
        <v>#VALUE!</v>
      </c>
      <c r="DG613" s="465" t="e">
        <f>$AJ613*EM613</f>
        <v>#VALUE!</v>
      </c>
      <c r="DH613" s="465" t="e">
        <f>$AJ613*EN613</f>
        <v>#VALUE!</v>
      </c>
      <c r="DI613" s="465" t="e">
        <f>$AJ613*EO613</f>
        <v>#VALUE!</v>
      </c>
      <c r="DJ613" s="465" t="e">
        <f>CZ613*(1-EP613)</f>
        <v>#VALUE!</v>
      </c>
      <c r="DK613" s="465" t="e">
        <f>DA613*(1-ER613)</f>
        <v>#VALUE!</v>
      </c>
      <c r="DL613" s="465" t="e">
        <f>DB613*(1-EQ613)</f>
        <v>#VALUE!</v>
      </c>
      <c r="DM613" s="465" t="e">
        <f>DC613*(1-ES613)</f>
        <v>#VALUE!</v>
      </c>
      <c r="DN613" s="465" t="e">
        <f>DD613*(1-ET613)</f>
        <v>#VALUE!</v>
      </c>
      <c r="DO613" s="465" t="e">
        <f>DE613</f>
        <v>#VALUE!</v>
      </c>
      <c r="DP613" s="465" t="e">
        <f>DF613*(1-EU613)</f>
        <v>#VALUE!</v>
      </c>
      <c r="DQ613" s="465" t="e">
        <f>DG613*(1-EV613)</f>
        <v>#VALUE!</v>
      </c>
      <c r="DR613" s="465" t="e">
        <f>DH613*(1-EW613)</f>
        <v>#VALUE!</v>
      </c>
      <c r="DS613" s="465" t="e">
        <f>DI613</f>
        <v>#VALUE!</v>
      </c>
      <c r="DT613" s="465" t="e">
        <f>SUM(DJ613:DS613)</f>
        <v>#VALUE!</v>
      </c>
      <c r="DU613" s="465" t="e">
        <f>(GS613:GX613)+(DP613+DQ613+DR613)*GY613+DS613</f>
        <v>#VALUE!</v>
      </c>
      <c r="DV613" s="451" t="e">
        <f>AV613/$BH613/(1-EP613)</f>
        <v>#VALUE!</v>
      </c>
      <c r="DW613" s="451" t="e">
        <f>AW613/$BH613/(1-ER613)</f>
        <v>#VALUE!</v>
      </c>
      <c r="DX613" s="451" t="e">
        <f>AX613/$BH613/(1-EQ613)</f>
        <v>#VALUE!</v>
      </c>
      <c r="DY613" s="451" t="e">
        <f>AY613/$BH613/(1-ES613)</f>
        <v>#VALUE!</v>
      </c>
      <c r="DZ613" s="451" t="e">
        <f>AZ613/$BH613/(1-ET613)</f>
        <v>#VALUE!</v>
      </c>
      <c r="EA613" s="451" t="e">
        <f>BA613/$BH613/(1-AX613)</f>
        <v>#VALUE!</v>
      </c>
      <c r="EB613" s="451" t="e">
        <f>BB613/$BH613/(1-EU613)</f>
        <v>#VALUE!</v>
      </c>
      <c r="EC613" s="451" t="e">
        <f>BC613/$BH613/(1-EV613)</f>
        <v>#VALUE!</v>
      </c>
      <c r="ED613" s="451" t="e">
        <f>BD613/$BH613/(1-EW613)</f>
        <v>#VALUE!</v>
      </c>
      <c r="EE613" s="451" t="e">
        <f>BG613/BH613</f>
        <v>#VALUE!</v>
      </c>
      <c r="EF613" s="451" t="e">
        <f>DV613/SUM($DV613:$EE613)</f>
        <v>#VALUE!</v>
      </c>
      <c r="EG613" s="451" t="e">
        <f>DW613/SUM($DV613:$EE613)</f>
        <v>#VALUE!</v>
      </c>
      <c r="EH613" s="451" t="e">
        <f>DX613/SUM($DV613:$EE613)</f>
        <v>#VALUE!</v>
      </c>
      <c r="EI613" s="451" t="e">
        <f>DY613/SUM($DV613:$EE613)</f>
        <v>#VALUE!</v>
      </c>
      <c r="EJ613" s="451" t="e">
        <f>DZ613/SUM($DV613:$EE613)</f>
        <v>#VALUE!</v>
      </c>
      <c r="EK613" s="451" t="e">
        <f>EA613/SUM($DV613:$EE613)</f>
        <v>#VALUE!</v>
      </c>
      <c r="EL613" s="451" t="e">
        <f>EB613/SUM($DV613:$EE613)</f>
        <v>#VALUE!</v>
      </c>
      <c r="EM613" s="451" t="e">
        <f>EC613/SUM($DV613:$EE613)</f>
        <v>#VALUE!</v>
      </c>
      <c r="EN613" s="451" t="e">
        <f>ED613/SUM($DV613:$EE613)</f>
        <v>#VALUE!</v>
      </c>
      <c r="EO613" s="451" t="e">
        <f>EE613/SUM($DV613:$EE613)</f>
        <v>#VALUE!</v>
      </c>
      <c r="EP613" s="450">
        <f>EP612</f>
        <v>0.080000000000000002</v>
      </c>
      <c r="EQ613" s="450">
        <f>EQ612</f>
        <v>0.014999999999999999</v>
      </c>
      <c r="ER613" s="450">
        <f>ER612</f>
        <v>0.014999999999999999</v>
      </c>
      <c r="ES613" s="450">
        <f>ES612</f>
        <v>0.014999999999999999</v>
      </c>
      <c r="ET613" s="450">
        <f>ET612</f>
        <v>0.014999999999999999</v>
      </c>
      <c r="EU613" s="450">
        <f>EU612</f>
        <v>0.089999999999999997</v>
      </c>
      <c r="EV613" s="450">
        <f>EV612</f>
        <v>0.089999999999999997</v>
      </c>
      <c r="EW613" s="450">
        <f>EW612</f>
        <v>0.089999999999999997</v>
      </c>
      <c r="EX613" s="431" t="str">
        <f>IF(_tag_month_day!AS603="","",_tag_month_day!AS603/100)</f>
        <v/>
      </c>
      <c r="EY613" s="431" t="str">
        <f>IF(_tag_month_day!AT603="","",_tag_month_day!AT603/100)</f>
        <v/>
      </c>
      <c r="EZ613" s="431" t="str">
        <f>IF(_tag_month_day!AU603="","",_tag_month_day!AU603/100)</f>
        <v/>
      </c>
      <c r="FA613" s="431" t="str">
        <f>IF(_tag_month_day!AV603="","",_tag_month_day!AV603/100)</f>
        <v/>
      </c>
      <c r="FB613" s="431" t="str">
        <f>IF(_tag_month_day!AW603="","",_tag_month_day!AW603/100)</f>
        <v/>
      </c>
      <c r="FC613" s="431" t="str">
        <f>IF(_tag_month_day!AX603="","",_tag_month_day!AX603/100)</f>
        <v/>
      </c>
      <c r="FD613" s="449" t="str">
        <f>IF(_tag_month_day!AY603="","",_tag_month_day!AY603/100)</f>
        <v/>
      </c>
      <c r="FE613" s="449" t="str">
        <f>IF(_tag_month_day!AZ603="","",_tag_month_day!AZ603/100)</f>
        <v/>
      </c>
      <c r="FF613" s="449" t="str">
        <f>IF(_tag_month_day!BA603="","",_tag_month_day!BA603/100)</f>
        <v/>
      </c>
      <c r="FG613" s="449" t="str">
        <f>IF(_tag_month_day!BB603="","",_tag_month_day!BB603/100)</f>
        <v/>
      </c>
      <c r="FH613" s="467" t="str">
        <f>IF(_tag_month_day!BC603="","",_tag_month_day!BC603/100)</f>
        <v/>
      </c>
      <c r="FI613" s="449">
        <f>FI612</f>
        <v>0.40999999999999998</v>
      </c>
      <c r="FJ613" s="449">
        <f>FJ612</f>
        <v>0.11</v>
      </c>
      <c r="FK613" s="449">
        <f>FK612</f>
        <v>0.014999999999999999</v>
      </c>
      <c r="FL613" s="449">
        <f>FL612</f>
        <v>0</v>
      </c>
      <c r="FM613" s="467">
        <f>FM612</f>
        <v>0.0001</v>
      </c>
      <c r="FN613" s="449">
        <f>FN612</f>
        <v>0.32000000000000001</v>
      </c>
      <c r="FO613" s="449">
        <f>FO612</f>
        <v>0.20000000000000001</v>
      </c>
      <c r="FP613" s="449">
        <f>FP612</f>
        <v>0.01</v>
      </c>
      <c r="FQ613" s="449">
        <f>FQ612</f>
        <v>0</v>
      </c>
      <c r="FR613" s="467">
        <f>FR612</f>
        <v>0.0001</v>
      </c>
      <c r="FS613" s="449" t="str">
        <f>IF(_tag_month_day!BD603="","",_tag_month_day!BD603/100)</f>
        <v/>
      </c>
      <c r="FT613" s="449" t="str">
        <f>IF(_tag_month_day!BE603="","",_tag_month_day!BE603/100)</f>
        <v/>
      </c>
      <c r="FU613" s="449" t="str">
        <f>IF(_tag_month_day!BF603="","",_tag_month_day!BF603/100)</f>
        <v/>
      </c>
      <c r="FV613" s="449" t="str">
        <f>IF(_tag_month_day!BG603="","",_tag_month_day!BG603/100)</f>
        <v/>
      </c>
      <c r="FW613" s="467" t="str">
        <f>IF(_tag_month_day!BH603="","",_tag_month_day!BH603/100)</f>
        <v/>
      </c>
      <c r="FX613" s="449" t="str">
        <f>IF(_tag_month_day!BI603="","",_tag_month_day!BI603/100)</f>
        <v/>
      </c>
      <c r="FY613" s="449" t="str">
        <f>IF(_tag_month_day!BJ603="","",_tag_month_day!BJ603/100)</f>
        <v/>
      </c>
      <c r="FZ613" s="468" t="str">
        <f>IF(_tag_month_day!BK603="","",_tag_month_day!BK603/100)</f>
        <v/>
      </c>
      <c r="GA613" s="449" t="str">
        <f>IF(_tag_month_day!BL603="","",_tag_month_day!BL603/100)</f>
        <v/>
      </c>
      <c r="GB613" s="467" t="str">
        <f>IF(_tag_month_day!BM603="","",_tag_month_day!BM603/100)</f>
        <v/>
      </c>
      <c r="GC613" s="431" t="str">
        <f>IF(_tag_month_day!BN603="","",_tag_month_day!BN603/100)</f>
        <v/>
      </c>
      <c r="GD613" s="431" t="str">
        <f>IF(_tag_month_day!BO603="","",_tag_month_day!BO603/100)</f>
        <v/>
      </c>
      <c r="GE613" s="431" t="str">
        <f>IF(_tag_month_day!BP603="","",_tag_month_day!BP603/100)</f>
        <v/>
      </c>
      <c r="GF613" s="431" t="str">
        <f>IF(_tag_month_day!BQ603="","",_tag_month_day!BQ603/100)</f>
        <v/>
      </c>
      <c r="GG613" s="431" t="str">
        <f>IF(_tag_month_day!BR603="","",_tag_month_day!BR603/100)</f>
        <v/>
      </c>
      <c r="GH613" s="431" t="str">
        <f>IF(_tag_month_day!BS603="","",_tag_month_day!BS603/100)</f>
        <v/>
      </c>
      <c r="GI613" s="467" t="str">
        <f>IF(_tag_month_day!BT603="","",_tag_month_day!BT603/100)</f>
        <v/>
      </c>
      <c r="GJ613" s="469" t="str">
        <f>IF(_tag_month_day!BU603="","",_tag_month_day!BU603/100)</f>
        <v/>
      </c>
      <c r="GK613" s="470">
        <f>GK612</f>
        <v>0.070000000000000007</v>
      </c>
      <c r="GL613" s="470">
        <f>GL612</f>
        <v>0.029999999999999999</v>
      </c>
      <c r="GM613" s="471" t="str">
        <f>IF(_tag_month_day!BX603="","",_tag_month_day!BX603/100)</f>
        <v/>
      </c>
      <c r="GN613" s="470">
        <f>GN612</f>
        <v>0.070000000000000007</v>
      </c>
      <c r="GO613" s="470">
        <f>GO612</f>
        <v>0.029999999999999999</v>
      </c>
      <c r="GP613" s="470">
        <f>GP612</f>
        <v>0.089999999999999997</v>
      </c>
      <c r="GQ613" s="470">
        <f>GQ612</f>
        <v>0.029999999999999999</v>
      </c>
      <c r="GR613" s="471" t="str">
        <f>IF(_tag_month_day!CA603="","",_tag_month_day!CA603/100)</f>
        <v/>
      </c>
      <c r="GS613" s="472">
        <f>GS612</f>
        <v>0.95299999999999996</v>
      </c>
      <c r="GT613" s="472">
        <f>GT612</f>
        <v>0.55000000000000004</v>
      </c>
      <c r="GU613" s="472">
        <f>GU612</f>
        <v>0.55000000000000004</v>
      </c>
      <c r="GV613" s="472">
        <f>GV612</f>
        <v>0.55000000000000004</v>
      </c>
      <c r="GW613" s="472">
        <f>GW612</f>
        <v>0.5</v>
      </c>
      <c r="GX613" s="472">
        <f>GX612</f>
        <v>0.93500000000000005</v>
      </c>
      <c r="GY613" s="472">
        <f>GY612</f>
        <v>0.14999999999999999</v>
      </c>
      <c r="GZ613" s="472">
        <f>GZ612</f>
        <v>1</v>
      </c>
      <c r="HA613" s="474">
        <f>HA612</f>
        <v>0.047</v>
      </c>
      <c r="HB613" s="474">
        <f>HB612</f>
        <v>0.45000000000000001</v>
      </c>
      <c r="HC613" s="474">
        <f>HC612</f>
        <v>0.45000000000000001</v>
      </c>
      <c r="HD613" s="474">
        <f>HD612</f>
        <v>0.45000000000000001</v>
      </c>
      <c r="HE613" s="474">
        <f>HE612</f>
        <v>0.5</v>
      </c>
      <c r="HF613" s="474">
        <f>HF612</f>
        <v>0.065000000000000002</v>
      </c>
      <c r="HG613" s="474">
        <f>HG612</f>
        <v>0.84999999999999998</v>
      </c>
      <c r="HH613" s="474">
        <f>HH612</f>
        <v>0</v>
      </c>
      <c r="HI613" s="10">
        <f>IF(BZ613&lt;&gt;"",CK613-BV613,0)</f>
        <v>0</v>
      </c>
      <c r="HJ613" s="10" t="e">
        <f>IF(AJ613&gt;0,AH613-AJ613,0)</f>
        <v>#VALUE!</v>
      </c>
      <c r="HK613" s="466">
        <f>HK612</f>
        <v>0.84999999999999998</v>
      </c>
      <c r="HL613" s="424">
        <f>HL612</f>
        <v>550000</v>
      </c>
      <c r="HM613" s="424">
        <f>HM612</f>
        <v>480000</v>
      </c>
      <c r="HN613" s="465" t="e">
        <f>(DJ613*EZ613+DK613*FH613+DL613*FM613+DM613*FR613+DN613*FW613+DO613*GB613+DS613*GI613+DP613*GM613+DR613*GR613)*1000*2</f>
        <v>#VALUE!</v>
      </c>
      <c r="HO613" s="465" t="e">
        <f>HN613*HK613*$HO$2/HL613*1000000</f>
        <v>#VALUE!</v>
      </c>
      <c r="HP613" s="465" t="e">
        <f>HN613*HK613*$HP$2/HM613*1000000</f>
        <v>#VALUE!</v>
      </c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</row>
    <row customFormat="1" r="614" s="0">
      <c r="A614" s="420">
        <v>603</v>
      </c>
      <c r="B614" s="421">
        <f ca="1">IF(D614=D613,B613,IF(D614="夜班",B613+1,B613))</f>
        <v>43611</v>
      </c>
      <c r="C614" s="422">
        <f>C613</f>
        <v>0.041666666666666699</v>
      </c>
      <c r="D614" s="10" t="str">
        <f ca="1">IF(HOUR(G614)&lt;8,"夜班",IF(HOUR(G614)&lt;16,"白班",IF(HOUR(G614)&lt;24,"中班",0)))</f>
        <v>夜班</v>
      </c>
      <c r="E614" s="10" t="e">
        <f ca="1">IF(F614=1,"甲",IF(F614=2,"乙",IF(F614=3,"丙",IF(F614=4,"丁",""))))</f>
        <v>#REF!</v>
      </c>
      <c r="F614" s="10" t="e">
        <f ca="1">SUMPRODUCT((成本日报!$A$3:$A$95=计划!B614)*(成本日报!$B$3:$B$95=计划!$D614),成本日报!$C$3:$C$95)</f>
        <v>#REF!</v>
      </c>
      <c r="G614" s="423">
        <f ca="1">G613+C613</f>
        <v>43611.083333331873</v>
      </c>
      <c r="H614" s="423">
        <f ca="1">$G614+$C614/60*10+$C614*0</f>
        <v>43611.090277776319</v>
      </c>
      <c r="I614" s="423">
        <f ca="1">$G614+$C614/60*18+$C614*0</f>
        <v>43611.09583333187</v>
      </c>
      <c r="J614" s="423">
        <f ca="1">$G614+$C614/60*0+$C614*1</f>
        <v>43611.124999998538</v>
      </c>
      <c r="K614" s="423">
        <f ca="1">$G614+$C614/60*30+$C614*2</f>
        <v>43611.187499998545</v>
      </c>
      <c r="L614" s="423">
        <f ca="1">$G614+$C614/60*0+$C614*3</f>
        <v>43611.208333331873</v>
      </c>
      <c r="M614" s="424" t="str">
        <f>IF(_tag_month_day!A604="","",_tag_month_day!A604)</f>
        <v/>
      </c>
      <c r="N614" s="424" t="str">
        <f>IF(_tag_month_day!B604="","",_tag_month_day!B604)</f>
        <v/>
      </c>
      <c r="O614" s="425" t="e">
        <f>IF(M614+N614=0,"",M614+N614)</f>
        <v>#VALUE!</v>
      </c>
      <c r="P614" s="424" t="str">
        <f>IF(_tag_month_day!C604="","",_tag_month_day!C604)</f>
        <v/>
      </c>
      <c r="Q614" s="424" t="str">
        <f>IF(_tag_month_day!D604="","",_tag_month_day!D604)</f>
        <v/>
      </c>
      <c r="R614" s="426" t="str">
        <f>IF(_tag_month_day!CB604="","",_tag_month_day!CB604/100)</f>
        <v/>
      </c>
      <c r="S614" s="427" t="str">
        <f>IF(_tag_month_day!E604="","",_tag_month_day!E604)</f>
        <v/>
      </c>
      <c r="T614" s="427" t="str">
        <f>IF(_tag_month_day!F604="","",_tag_month_day!F604)</f>
        <v/>
      </c>
      <c r="U614" s="428" t="e">
        <f>S614+T614</f>
        <v>#VALUE!</v>
      </c>
      <c r="V614" s="429" t="e">
        <f>U614/AJ614</f>
        <v>#VALUE!</v>
      </c>
      <c r="W614" s="430" t="str">
        <f>IF(_jhy_month_day!A604="","",_jhy_month_day!A604)</f>
        <v/>
      </c>
      <c r="X614" s="431" t="str">
        <f>IF(_jhy_month_day!B604="","",_jhy_month_day!B604/100)</f>
        <v/>
      </c>
      <c r="Y614" s="431" t="str">
        <f>IF(_jhy_month_day!C604="","",_jhy_month_day!C604/100)</f>
        <v/>
      </c>
      <c r="Z614" s="432">
        <f>Z610+1</f>
        <v>151</v>
      </c>
      <c r="AA614" s="433" t="str">
        <f>IF(_tag_month_day!G604="","",_tag_month_day!G604/100)</f>
        <v/>
      </c>
      <c r="AB614" s="433" t="str">
        <f>IF(_tag_month_day!H604="","",_tag_month_day!H604/100)</f>
        <v/>
      </c>
      <c r="AC614" s="434">
        <f>IF(X614="",AC613,BK614*($AV613*X614+$AW613*FD613+$AX613*FI613+$AY613*FN613+$AZ613*FS613+$BA613*FX613+$BG613*GE613)/(AV613*Y614+AX613*FK613+AW613*FF613+AY613*FP613+AZ613*FU613+BA613*FZ613+BG613*GG613+BB613*GK613+BC613*GN613+BD613*GP613))</f>
        <v>1.59963432013121</v>
      </c>
      <c r="AD614" s="435" t="str">
        <f>IF(AC614=AC613,"",AC614-AC613)</f>
        <v/>
      </c>
      <c r="AE614" s="436" t="str">
        <f>IF(1-AF614=0,"",(1-AF614))</f>
        <v/>
      </c>
      <c r="AF614" s="437">
        <v>1</v>
      </c>
      <c r="AG614" s="10" t="str">
        <f>AG613</f>
        <v>9A3</v>
      </c>
      <c r="AH614" s="438" t="str">
        <f>AH613</f>
        <v/>
      </c>
      <c r="AI614" s="424"/>
      <c r="AJ614" s="10" t="str">
        <f>IF(_tag_month_day!I604="","",_tag_month_day!I604)</f>
        <v/>
      </c>
      <c r="AK614" s="440"/>
      <c r="AL614" s="440"/>
      <c r="AM614" s="440"/>
      <c r="AN614" s="441">
        <f>AN613</f>
        <v>2</v>
      </c>
      <c r="AO614" s="441">
        <f>AO613</f>
        <v>8</v>
      </c>
      <c r="AP614" s="442" t="e">
        <f>(IF(AN614=0,AS613,AS613*(1+AO614/AN614)/(AR614+AO614/AN614)))+AT614</f>
        <v>#VALUE!</v>
      </c>
      <c r="AQ614" s="443" t="str">
        <f>IF(_tag_month_day!J604="","",_tag_month_day!J604/100)</f>
        <v/>
      </c>
      <c r="AR614" s="444">
        <f>AR613</f>
        <v>1.3</v>
      </c>
      <c r="AS614" s="445" t="e">
        <f>AQ614*(AN614*AR614+AO614)/(AN614+AO614)</f>
        <v>#VALUE!</v>
      </c>
      <c r="AT614" s="445" t="e">
        <f>(SUM(BE614:BF614)-SUM(BE613:BF613))*0.05</f>
        <v>#VALUE!</v>
      </c>
      <c r="AU614" s="446" t="str">
        <f>IF(_tag_month_day!CC604="","",IF(_tag_month_day!CC604&gt;0,_tag_month_day!CD604,_tag_month_day!CE604))</f>
        <v/>
      </c>
      <c r="AV614" s="447" t="str">
        <f>IF(_tag_month_day!L604="","",_tag_month_day!L604/100)</f>
        <v/>
      </c>
      <c r="AW614" s="431">
        <f>AW613</f>
        <v>0</v>
      </c>
      <c r="AX614" s="431">
        <f>AX613</f>
        <v>0</v>
      </c>
      <c r="AY614" s="431" t="str">
        <f>IF(_tag_month_day!M604="","",_tag_month_day!M604/100)</f>
        <v/>
      </c>
      <c r="AZ614" s="431" t="str">
        <f>IF(_tag_month_day!N604="","",_tag_month_day!N604/100)</f>
        <v/>
      </c>
      <c r="BA614" s="431" t="str">
        <f>IF(_tag_month_day!O604="","",_tag_month_day!O604/100)</f>
        <v/>
      </c>
      <c r="BB614" s="448" t="str">
        <f>IF(_tag_month_day!P604="","",_tag_month_day!P604/100)</f>
        <v/>
      </c>
      <c r="BC614" s="448">
        <f>BC613</f>
        <v>0</v>
      </c>
      <c r="BD614" s="448" t="str">
        <f>IF(_tag_month_day!Q604="","",_tag_month_day!Q604/100)</f>
        <v/>
      </c>
      <c r="BE614" s="449" t="str">
        <f>IF(_tag_month_day!R604="","",_tag_month_day!R604/100)</f>
        <v/>
      </c>
      <c r="BF614" s="388" t="e">
        <f>(AU614*(100+BE614*100))/(AJ614-AU614)/100</f>
        <v>#VALUE!</v>
      </c>
      <c r="BG614" s="450" t="e">
        <f>BE614+BF614</f>
        <v>#VALUE!</v>
      </c>
      <c r="BH614" s="451" t="e">
        <f>SUM(AV614:BF614)</f>
        <v>#VALUE!</v>
      </c>
      <c r="BI614" s="452" t="e">
        <f>IF(CX614=0,BI613,(DK614*查询!$R$5+DL614*查询!$Q$5+DM614*查询!$N$5+DN614*查询!$O$5+DO614*查询!$P$5)*AF614/CX614)</f>
        <v>#VALUE!</v>
      </c>
      <c r="BJ614" s="452" t="e">
        <f>IF(CX614=0,BJ613,(DP614*查询!$S$5+DQ614*查询!$T$5+DR614*查询!$U$5)*AF614/CX614)</f>
        <v>#VALUE!</v>
      </c>
      <c r="BK614" s="452">
        <f>BK613</f>
        <v>1</v>
      </c>
      <c r="BL614" s="453" t="e">
        <f>SUMPRODUCT((AV614:BA614)*(GS614:GX614))/((GS614:GX614)+SUM(BB614:BD614)*GY614+BG614*GZ614)</f>
        <v>#VALUE!</v>
      </c>
      <c r="BM614" s="453" t="e">
        <f>BK614*($AV614*FB614+$AW614*FD614+$AX614*FI614+$AY614*FN614+$AZ614*FS614+$BA614*FX614+$BG614*GE614)/(AV614*EY614+AX614*FK614+AW614*FF614+AY614*FP614+AZ614*FU614+BA614*FZ614+BG614*GG614+BB614*GK614+BC614*GN614+BD614*GP614)</f>
        <v>#VALUE!</v>
      </c>
      <c r="BN614" s="453" t="e">
        <f>($AV614*FC614+$AX614*FJ614+$AW614*FE614+$AY614*FO614+$AZ614*FT614+$BA614*FY614+$BG614*GF614)/($AV614*FA614+BG614*GH614+BB614*GL614+BC614*GO614+BD614*GQ614+BA614*GA614)</f>
        <v>#VALUE!</v>
      </c>
      <c r="BO614" s="454" t="e">
        <f>SUMPRODUCT(AV614:BA614*GS614:GX614)/(GS614:GX614+(BB614+BC614+BD614)*GY614+BG614)</f>
        <v>#VALUE!</v>
      </c>
      <c r="BP614" s="454" t="e">
        <f>SUMPRODUCT(AV614:BA614*GS614:GX614)/(GS614:GX614+(BB614+BC614+BD614)*GY614+BG614)</f>
        <v>#VALUE!</v>
      </c>
      <c r="BQ614" s="454" t="e">
        <f>SUMPRODUCT(AV614:BA614*GS614:GX614)/(GS614:GX614+(BB614+BC614+BD614)*GY614+BG614)</f>
        <v>#VALUE!</v>
      </c>
      <c r="BR614" s="453" t="str">
        <f>IF(_tag_month_day!T604="","",_tag_month_day!T604)</f>
        <v/>
      </c>
      <c r="BS614" s="453" t="str">
        <f>IF(_tag_month_day!U604="","",_tag_month_day!U604)</f>
        <v/>
      </c>
      <c r="BT614" s="455" t="str">
        <f>IF(CK614="","",IF((CK614&gt;=BV614-0.12)*(CK614&lt;=BV614+0.12),"合格","不合格"))</f>
        <v/>
      </c>
      <c r="BU614" s="456" t="str">
        <f>IF(_tag_month_day!V604="","",_tag_month_day!V604)</f>
        <v/>
      </c>
      <c r="BV614" s="457" t="str">
        <f>IF(_tag_month_day!W604="","",_tag_month_day!W604)</f>
        <v/>
      </c>
      <c r="BW614" s="458" t="str">
        <f>IF(_tag_month_day!X604="","",_tag_month_day!X604)</f>
        <v/>
      </c>
      <c r="BX614" s="458" t="str">
        <f>IF(_tag_month_day!Y604="","",_tag_month_day!Y604)</f>
        <v/>
      </c>
      <c r="BY614" s="459">
        <f ca="1">L614</f>
        <v>43611.208333331873</v>
      </c>
      <c r="BZ614" s="460"/>
      <c r="CA614" s="461"/>
      <c r="CB614" s="424" t="str">
        <f>IF(_tag_month_day!Z604="","",_tag_month_day!Z604)</f>
        <v/>
      </c>
      <c r="CC614" s="424" t="str">
        <f>IF(_tag_month_day!AA604="","",_tag_month_day!AA604)</f>
        <v/>
      </c>
      <c r="CD614" s="424" t="str">
        <f>IF(_tag_month_day!AB604="","",_tag_month_day!AB604)</f>
        <v/>
      </c>
      <c r="CE614" s="424" t="str">
        <f>IF(_tag_month_day!AC604="","",_tag_month_day!AC604)</f>
        <v/>
      </c>
      <c r="CF614" s="424" t="str">
        <f>IF(_tag_month_day!AD604="","",_tag_month_day!AD604)</f>
        <v/>
      </c>
      <c r="CG614" s="424" t="str">
        <f>IF(_tag_month_day!AE604="","",_tag_month_day!AE604)</f>
        <v/>
      </c>
      <c r="CH614" s="424" t="str">
        <f>IF(_tag_month_day!AF604="","",_tag_month_day!AF604)</f>
        <v/>
      </c>
      <c r="CI614" s="424" t="str">
        <f>IF(_tag_month_day!AG604="","",_tag_month_day!AG604)</f>
        <v/>
      </c>
      <c r="CJ614" s="424" t="str">
        <f>IF(_tag_month_day!AH604="","",_tag_month_day!AH604)</f>
        <v/>
      </c>
      <c r="CK614" s="424" t="str">
        <f>IF(_tag_month_day!AI604="","",_tag_month_day!AI604)</f>
        <v/>
      </c>
      <c r="CL614" s="4" t="str">
        <f>IF(_tag_month_day!AJ604="","",_tag_month_day!AJ604)</f>
        <v/>
      </c>
      <c r="CM614" s="4" t="str">
        <f>IF(_tag_month_day!AK604="","",_tag_month_day!AK604)</f>
        <v/>
      </c>
      <c r="CN614" s="4" t="str">
        <f>IF(_tag_month_day!AL604="","",_tag_month_day!AL604)</f>
        <v/>
      </c>
      <c r="CO614" s="4" t="str">
        <f>IF(_tag_month_day!AM604="","",_tag_month_day!AM604)</f>
        <v/>
      </c>
      <c r="CP614" s="4" t="str">
        <f>IF(_tag_month_day!AN604="","",_tag_month_day!AN604)</f>
        <v/>
      </c>
      <c r="CQ614" s="4" t="str">
        <f>IF(_tag_month_day!AO604="","",_tag_month_day!AO604)</f>
        <v/>
      </c>
      <c r="CR614" s="462" t="str">
        <f>IF(_tag_month_day!AP604="","",_tag_month_day!AP604)</f>
        <v/>
      </c>
      <c r="CS614" s="463" t="str">
        <f>IF(_tag_month_day!AQ604="","",_tag_month_day!AQ604)</f>
        <v/>
      </c>
      <c r="CT614" s="4" t="str">
        <f>IF(_tag_month_day!AR604="","",_tag_month_day!AR604)</f>
        <v/>
      </c>
      <c r="CU614" s="464" t="e">
        <f>DU614/AJ614</f>
        <v>#VALUE!</v>
      </c>
      <c r="CV614" s="451" t="e">
        <f>BG614/BH614</f>
        <v>#VALUE!</v>
      </c>
      <c r="CW614" s="465" t="e">
        <f>AJ614*(1-CV614)*CU614*AF614</f>
        <v>#VALUE!</v>
      </c>
      <c r="CX614" s="465" t="e">
        <f>CW614*94%</f>
        <v>#VALUE!</v>
      </c>
      <c r="CY614" s="466" t="e">
        <f>IF(CX614=0,0,DS614/(DS614+CX614))</f>
        <v>#VALUE!</v>
      </c>
      <c r="CZ614" s="465" t="e">
        <f>$AJ614*EF614</f>
        <v>#VALUE!</v>
      </c>
      <c r="DA614" s="465" t="e">
        <f>$AJ614*EG614</f>
        <v>#VALUE!</v>
      </c>
      <c r="DB614" s="465" t="e">
        <f>$AJ614*EH614</f>
        <v>#VALUE!</v>
      </c>
      <c r="DC614" s="465" t="e">
        <f>$AJ614*EI614</f>
        <v>#VALUE!</v>
      </c>
      <c r="DD614" s="465" t="e">
        <f>$AJ614*EJ614</f>
        <v>#VALUE!</v>
      </c>
      <c r="DE614" s="465" t="e">
        <f>$AJ614*EK614</f>
        <v>#VALUE!</v>
      </c>
      <c r="DF614" s="465" t="e">
        <f>$AJ614*EL614</f>
        <v>#VALUE!</v>
      </c>
      <c r="DG614" s="465" t="e">
        <f>$AJ614*EM614</f>
        <v>#VALUE!</v>
      </c>
      <c r="DH614" s="465" t="e">
        <f>$AJ614*EN614</f>
        <v>#VALUE!</v>
      </c>
      <c r="DI614" s="465" t="e">
        <f>$AJ614*EO614</f>
        <v>#VALUE!</v>
      </c>
      <c r="DJ614" s="465" t="e">
        <f>CZ614*(1-EP614)</f>
        <v>#VALUE!</v>
      </c>
      <c r="DK614" s="465" t="e">
        <f>DA614*(1-ER614)</f>
        <v>#VALUE!</v>
      </c>
      <c r="DL614" s="465" t="e">
        <f>DB614*(1-EQ614)</f>
        <v>#VALUE!</v>
      </c>
      <c r="DM614" s="465" t="e">
        <f>DC614*(1-ES614)</f>
        <v>#VALUE!</v>
      </c>
      <c r="DN614" s="465" t="e">
        <f>DD614*(1-ET614)</f>
        <v>#VALUE!</v>
      </c>
      <c r="DO614" s="465" t="e">
        <f>DE614</f>
        <v>#VALUE!</v>
      </c>
      <c r="DP614" s="465" t="e">
        <f>DF614*(1-EU614)</f>
        <v>#VALUE!</v>
      </c>
      <c r="DQ614" s="465" t="e">
        <f>DG614*(1-EV614)</f>
        <v>#VALUE!</v>
      </c>
      <c r="DR614" s="465" t="e">
        <f>DH614*(1-EW614)</f>
        <v>#VALUE!</v>
      </c>
      <c r="DS614" s="465" t="e">
        <f>DI614</f>
        <v>#VALUE!</v>
      </c>
      <c r="DT614" s="465" t="e">
        <f>SUM(DJ614:DS614)</f>
        <v>#VALUE!</v>
      </c>
      <c r="DU614" s="465" t="e">
        <f>(GS614:GX614)+(DP614+DQ614+DR614)*GY614+DS614</f>
        <v>#VALUE!</v>
      </c>
      <c r="DV614" s="451" t="e">
        <f>AV614/$BH614/(1-EP614)</f>
        <v>#VALUE!</v>
      </c>
      <c r="DW614" s="451" t="e">
        <f>AW614/$BH614/(1-ER614)</f>
        <v>#VALUE!</v>
      </c>
      <c r="DX614" s="451" t="e">
        <f>AX614/$BH614/(1-EQ614)</f>
        <v>#VALUE!</v>
      </c>
      <c r="DY614" s="451" t="e">
        <f>AY614/$BH614/(1-ES614)</f>
        <v>#VALUE!</v>
      </c>
      <c r="DZ614" s="451" t="e">
        <f>AZ614/$BH614/(1-ET614)</f>
        <v>#VALUE!</v>
      </c>
      <c r="EA614" s="451" t="e">
        <f>BA614/$BH614/(1-AX614)</f>
        <v>#VALUE!</v>
      </c>
      <c r="EB614" s="451" t="e">
        <f>BB614/$BH614/(1-EU614)</f>
        <v>#VALUE!</v>
      </c>
      <c r="EC614" s="451" t="e">
        <f>BC614/$BH614/(1-EV614)</f>
        <v>#VALUE!</v>
      </c>
      <c r="ED614" s="451" t="e">
        <f>BD614/$BH614/(1-EW614)</f>
        <v>#VALUE!</v>
      </c>
      <c r="EE614" s="451" t="e">
        <f>BG614/BH614</f>
        <v>#VALUE!</v>
      </c>
      <c r="EF614" s="451" t="e">
        <f>DV614/SUM($DV614:$EE614)</f>
        <v>#VALUE!</v>
      </c>
      <c r="EG614" s="451" t="e">
        <f>DW614/SUM($DV614:$EE614)</f>
        <v>#VALUE!</v>
      </c>
      <c r="EH614" s="451" t="e">
        <f>DX614/SUM($DV614:$EE614)</f>
        <v>#VALUE!</v>
      </c>
      <c r="EI614" s="451" t="e">
        <f>DY614/SUM($DV614:$EE614)</f>
        <v>#VALUE!</v>
      </c>
      <c r="EJ614" s="451" t="e">
        <f>DZ614/SUM($DV614:$EE614)</f>
        <v>#VALUE!</v>
      </c>
      <c r="EK614" s="451" t="e">
        <f>EA614/SUM($DV614:$EE614)</f>
        <v>#VALUE!</v>
      </c>
      <c r="EL614" s="451" t="e">
        <f>EB614/SUM($DV614:$EE614)</f>
        <v>#VALUE!</v>
      </c>
      <c r="EM614" s="451" t="e">
        <f>EC614/SUM($DV614:$EE614)</f>
        <v>#VALUE!</v>
      </c>
      <c r="EN614" s="451" t="e">
        <f>ED614/SUM($DV614:$EE614)</f>
        <v>#VALUE!</v>
      </c>
      <c r="EO614" s="451" t="e">
        <f>EE614/SUM($DV614:$EE614)</f>
        <v>#VALUE!</v>
      </c>
      <c r="EP614" s="450">
        <f>EP613</f>
        <v>0.080000000000000002</v>
      </c>
      <c r="EQ614" s="450">
        <f>EQ613</f>
        <v>0.014999999999999999</v>
      </c>
      <c r="ER614" s="450">
        <f>ER613</f>
        <v>0.014999999999999999</v>
      </c>
      <c r="ES614" s="450">
        <f>ES613</f>
        <v>0.014999999999999999</v>
      </c>
      <c r="ET614" s="450">
        <f>ET613</f>
        <v>0.014999999999999999</v>
      </c>
      <c r="EU614" s="450">
        <f>EU613</f>
        <v>0.089999999999999997</v>
      </c>
      <c r="EV614" s="450">
        <f>EV613</f>
        <v>0.089999999999999997</v>
      </c>
      <c r="EW614" s="450">
        <f>EW613</f>
        <v>0.089999999999999997</v>
      </c>
      <c r="EX614" s="431" t="str">
        <f>IF(_tag_month_day!AS604="","",_tag_month_day!AS604/100)</f>
        <v/>
      </c>
      <c r="EY614" s="431" t="str">
        <f>IF(_tag_month_day!AT604="","",_tag_month_day!AT604/100)</f>
        <v/>
      </c>
      <c r="EZ614" s="431" t="str">
        <f>IF(_tag_month_day!AU604="","",_tag_month_day!AU604/100)</f>
        <v/>
      </c>
      <c r="FA614" s="431" t="str">
        <f>IF(_tag_month_day!AV604="","",_tag_month_day!AV604/100)</f>
        <v/>
      </c>
      <c r="FB614" s="431" t="str">
        <f>IF(_tag_month_day!AW604="","",_tag_month_day!AW604/100)</f>
        <v/>
      </c>
      <c r="FC614" s="431" t="str">
        <f>IF(_tag_month_day!AX604="","",_tag_month_day!AX604/100)</f>
        <v/>
      </c>
      <c r="FD614" s="449" t="str">
        <f>IF(_tag_month_day!AY604="","",_tag_month_day!AY604/100)</f>
        <v/>
      </c>
      <c r="FE614" s="449" t="str">
        <f>IF(_tag_month_day!AZ604="","",_tag_month_day!AZ604/100)</f>
        <v/>
      </c>
      <c r="FF614" s="449" t="str">
        <f>IF(_tag_month_day!BA604="","",_tag_month_day!BA604/100)</f>
        <v/>
      </c>
      <c r="FG614" s="449" t="str">
        <f>IF(_tag_month_day!BB604="","",_tag_month_day!BB604/100)</f>
        <v/>
      </c>
      <c r="FH614" s="467" t="str">
        <f>IF(_tag_month_day!BC604="","",_tag_month_day!BC604/100)</f>
        <v/>
      </c>
      <c r="FI614" s="449">
        <f>FI613</f>
        <v>0.40999999999999998</v>
      </c>
      <c r="FJ614" s="449">
        <f>FJ613</f>
        <v>0.11</v>
      </c>
      <c r="FK614" s="449">
        <f>FK613</f>
        <v>0.014999999999999999</v>
      </c>
      <c r="FL614" s="449">
        <f>FL613</f>
        <v>0</v>
      </c>
      <c r="FM614" s="467">
        <f>FM613</f>
        <v>0.0001</v>
      </c>
      <c r="FN614" s="449">
        <f>FN613</f>
        <v>0.32000000000000001</v>
      </c>
      <c r="FO614" s="449">
        <f>FO613</f>
        <v>0.20000000000000001</v>
      </c>
      <c r="FP614" s="449">
        <f>FP613</f>
        <v>0.01</v>
      </c>
      <c r="FQ614" s="449">
        <f>FQ613</f>
        <v>0</v>
      </c>
      <c r="FR614" s="467">
        <f>FR613</f>
        <v>0.0001</v>
      </c>
      <c r="FS614" s="449" t="str">
        <f>IF(_tag_month_day!BD604="","",_tag_month_day!BD604/100)</f>
        <v/>
      </c>
      <c r="FT614" s="449" t="str">
        <f>IF(_tag_month_day!BE604="","",_tag_month_day!BE604/100)</f>
        <v/>
      </c>
      <c r="FU614" s="449" t="str">
        <f>IF(_tag_month_day!BF604="","",_tag_month_day!BF604/100)</f>
        <v/>
      </c>
      <c r="FV614" s="449" t="str">
        <f>IF(_tag_month_day!BG604="","",_tag_month_day!BG604/100)</f>
        <v/>
      </c>
      <c r="FW614" s="467" t="str">
        <f>IF(_tag_month_day!BH604="","",_tag_month_day!BH604/100)</f>
        <v/>
      </c>
      <c r="FX614" s="449" t="str">
        <f>IF(_tag_month_day!BI604="","",_tag_month_day!BI604/100)</f>
        <v/>
      </c>
      <c r="FY614" s="449" t="str">
        <f>IF(_tag_month_day!BJ604="","",_tag_month_day!BJ604/100)</f>
        <v/>
      </c>
      <c r="FZ614" s="468" t="str">
        <f>IF(_tag_month_day!BK604="","",_tag_month_day!BK604/100)</f>
        <v/>
      </c>
      <c r="GA614" s="449" t="str">
        <f>IF(_tag_month_day!BL604="","",_tag_month_day!BL604/100)</f>
        <v/>
      </c>
      <c r="GB614" s="467" t="str">
        <f>IF(_tag_month_day!BM604="","",_tag_month_day!BM604/100)</f>
        <v/>
      </c>
      <c r="GC614" s="431" t="str">
        <f>IF(_tag_month_day!BN604="","",_tag_month_day!BN604/100)</f>
        <v/>
      </c>
      <c r="GD614" s="431" t="str">
        <f>IF(_tag_month_day!BO604="","",_tag_month_day!BO604/100)</f>
        <v/>
      </c>
      <c r="GE614" s="431" t="str">
        <f>IF(_tag_month_day!BP604="","",_tag_month_day!BP604/100)</f>
        <v/>
      </c>
      <c r="GF614" s="431" t="str">
        <f>IF(_tag_month_day!BQ604="","",_tag_month_day!BQ604/100)</f>
        <v/>
      </c>
      <c r="GG614" s="431" t="str">
        <f>IF(_tag_month_day!BR604="","",_tag_month_day!BR604/100)</f>
        <v/>
      </c>
      <c r="GH614" s="431" t="str">
        <f>IF(_tag_month_day!BS604="","",_tag_month_day!BS604/100)</f>
        <v/>
      </c>
      <c r="GI614" s="467" t="str">
        <f>IF(_tag_month_day!BT604="","",_tag_month_day!BT604/100)</f>
        <v/>
      </c>
      <c r="GJ614" s="469" t="str">
        <f>IF(_tag_month_day!BU604="","",_tag_month_day!BU604/100)</f>
        <v/>
      </c>
      <c r="GK614" s="470">
        <f>GK613</f>
        <v>0.070000000000000007</v>
      </c>
      <c r="GL614" s="470">
        <f>GL613</f>
        <v>0.029999999999999999</v>
      </c>
      <c r="GM614" s="471" t="str">
        <f>IF(_tag_month_day!BX604="","",_tag_month_day!BX604/100)</f>
        <v/>
      </c>
      <c r="GN614" s="470">
        <f>GN613</f>
        <v>0.070000000000000007</v>
      </c>
      <c r="GO614" s="470">
        <f>GO613</f>
        <v>0.029999999999999999</v>
      </c>
      <c r="GP614" s="470">
        <f>GP613</f>
        <v>0.089999999999999997</v>
      </c>
      <c r="GQ614" s="470">
        <f>GQ613</f>
        <v>0.029999999999999999</v>
      </c>
      <c r="GR614" s="471" t="str">
        <f>IF(_tag_month_day!CA604="","",_tag_month_day!CA604/100)</f>
        <v/>
      </c>
      <c r="GS614" s="472">
        <f>GS613</f>
        <v>0.95299999999999996</v>
      </c>
      <c r="GT614" s="472">
        <f>GT613</f>
        <v>0.55000000000000004</v>
      </c>
      <c r="GU614" s="472">
        <f>GU613</f>
        <v>0.55000000000000004</v>
      </c>
      <c r="GV614" s="472">
        <f>GV613</f>
        <v>0.55000000000000004</v>
      </c>
      <c r="GW614" s="472">
        <f>GW613</f>
        <v>0.5</v>
      </c>
      <c r="GX614" s="472">
        <f>GX613</f>
        <v>0.93500000000000005</v>
      </c>
      <c r="GY614" s="472">
        <f>GY613</f>
        <v>0.14999999999999999</v>
      </c>
      <c r="GZ614" s="472">
        <f>GZ613</f>
        <v>1</v>
      </c>
      <c r="HA614" s="474">
        <f>HA613</f>
        <v>0.047</v>
      </c>
      <c r="HB614" s="474">
        <f>HB613</f>
        <v>0.45000000000000001</v>
      </c>
      <c r="HC614" s="474">
        <f>HC613</f>
        <v>0.45000000000000001</v>
      </c>
      <c r="HD614" s="474">
        <f>HD613</f>
        <v>0.45000000000000001</v>
      </c>
      <c r="HE614" s="474">
        <f>HE613</f>
        <v>0.5</v>
      </c>
      <c r="HF614" s="474">
        <f>HF613</f>
        <v>0.065000000000000002</v>
      </c>
      <c r="HG614" s="474">
        <f>HG613</f>
        <v>0.84999999999999998</v>
      </c>
      <c r="HH614" s="474">
        <f>HH613</f>
        <v>0</v>
      </c>
      <c r="HI614" s="10">
        <f>IF(BZ614&lt;&gt;"",CK614-BV614,0)</f>
        <v>0</v>
      </c>
      <c r="HJ614" s="10" t="e">
        <f>IF(AJ614&gt;0,AH614-AJ614,0)</f>
        <v>#VALUE!</v>
      </c>
      <c r="HK614" s="466">
        <f>HK613</f>
        <v>0.84999999999999998</v>
      </c>
      <c r="HL614" s="424">
        <f>HL613</f>
        <v>550000</v>
      </c>
      <c r="HM614" s="424">
        <f>HM613</f>
        <v>480000</v>
      </c>
      <c r="HN614" s="465" t="e">
        <f>(DJ614*EZ614+DK614*FH614+DL614*FM614+DM614*FR614+DN614*FW614+DO614*GB614+DS614*GI614+DP614*GM614+DR614*GR614)*1000*2</f>
        <v>#VALUE!</v>
      </c>
      <c r="HO614" s="465" t="e">
        <f>HN614*HK614*$HO$2/HL614*1000000</f>
        <v>#VALUE!</v>
      </c>
      <c r="HP614" s="465" t="e">
        <f>HN614*HK614*$HP$2/HM614*1000000</f>
        <v>#VALUE!</v>
      </c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</row>
    <row customFormat="1" r="615" s="0">
      <c r="A615" s="420">
        <v>604</v>
      </c>
      <c r="B615" s="421">
        <f ca="1">IF(D615=D614,B614,IF(D615="夜班",B614+1,B614))</f>
        <v>43611</v>
      </c>
      <c r="C615" s="422">
        <f>C614</f>
        <v>0.041666666666666699</v>
      </c>
      <c r="D615" s="10" t="str">
        <f ca="1">IF(HOUR(G615)&lt;8,"夜班",IF(HOUR(G615)&lt;16,"白班",IF(HOUR(G615)&lt;24,"中班",0)))</f>
        <v>夜班</v>
      </c>
      <c r="E615" s="10" t="e">
        <f ca="1">IF(F615=1,"甲",IF(F615=2,"乙",IF(F615=3,"丙",IF(F615=4,"丁",""))))</f>
        <v>#REF!</v>
      </c>
      <c r="F615" s="10" t="e">
        <f ca="1">SUMPRODUCT((成本日报!$A$3:$A$95=计划!B615)*(成本日报!$B$3:$B$95=计划!$D615),成本日报!$C$3:$C$95)</f>
        <v>#REF!</v>
      </c>
      <c r="G615" s="423">
        <f ca="1">G614+C614</f>
        <v>43611.124999998538</v>
      </c>
      <c r="H615" s="423">
        <f ca="1">$G615+$C615/60*10+$C615*0</f>
        <v>43611.131944442983</v>
      </c>
      <c r="I615" s="423">
        <f ca="1">$G615+$C615/60*18+$C615*0</f>
        <v>43611.137499998535</v>
      </c>
      <c r="J615" s="423">
        <f ca="1">$G615+$C615/60*0+$C615*1</f>
        <v>43611.166666665202</v>
      </c>
      <c r="K615" s="423">
        <f ca="1">$G615+$C615/60*30+$C615*2</f>
        <v>43611.229166665209</v>
      </c>
      <c r="L615" s="423">
        <f ca="1">$G615+$C615/60*0+$C615*3</f>
        <v>43611.249999998538</v>
      </c>
      <c r="M615" s="424" t="str">
        <f>IF(_tag_month_day!A605="","",_tag_month_day!A605)</f>
        <v/>
      </c>
      <c r="N615" s="424" t="str">
        <f>IF(_tag_month_day!B605="","",_tag_month_day!B605)</f>
        <v/>
      </c>
      <c r="O615" s="425" t="e">
        <f>IF(M615+N615=0,"",M615+N615)</f>
        <v>#VALUE!</v>
      </c>
      <c r="P615" s="424" t="str">
        <f>IF(_tag_month_day!C605="","",_tag_month_day!C605)</f>
        <v/>
      </c>
      <c r="Q615" s="424" t="str">
        <f>IF(_tag_month_day!D605="","",_tag_month_day!D605)</f>
        <v/>
      </c>
      <c r="R615" s="426" t="str">
        <f>IF(_tag_month_day!CB605="","",_tag_month_day!CB605/100)</f>
        <v/>
      </c>
      <c r="S615" s="427" t="str">
        <f>IF(_tag_month_day!E605="","",_tag_month_day!E605)</f>
        <v/>
      </c>
      <c r="T615" s="427" t="str">
        <f>IF(_tag_month_day!F605="","",_tag_month_day!F605)</f>
        <v/>
      </c>
      <c r="U615" s="428" t="e">
        <f>S615+T615</f>
        <v>#VALUE!</v>
      </c>
      <c r="V615" s="429" t="e">
        <f>U615/AJ615</f>
        <v>#VALUE!</v>
      </c>
      <c r="W615" s="430" t="str">
        <f>IF(_jhy_month_day!A605="","",_jhy_month_day!A605)</f>
        <v/>
      </c>
      <c r="X615" s="431" t="str">
        <f>IF(_jhy_month_day!B605="","",_jhy_month_day!B605/100)</f>
        <v/>
      </c>
      <c r="Y615" s="431" t="str">
        <f>IF(_jhy_month_day!C605="","",_jhy_month_day!C605/100)</f>
        <v/>
      </c>
      <c r="Z615" s="432">
        <f>Z611+1</f>
        <v>151</v>
      </c>
      <c r="AA615" s="433" t="str">
        <f>IF(_tag_month_day!G605="","",_tag_month_day!G605/100)</f>
        <v/>
      </c>
      <c r="AB615" s="433" t="str">
        <f>IF(_tag_month_day!H605="","",_tag_month_day!H605/100)</f>
        <v/>
      </c>
      <c r="AC615" s="434">
        <f>IF(X615="",AC614,BK615*($AV614*X615+$AW614*FD614+$AX614*FI614+$AY614*FN614+$AZ614*FS614+$BA614*FX614+$BG614*GE614)/(AV614*Y615+AX614*FK614+AW614*FF614+AY614*FP614+AZ614*FU614+BA614*FZ614+BG614*GG614+BB614*GK614+BC614*GN614+BD614*GP614))</f>
        <v>1.59963432013121</v>
      </c>
      <c r="AD615" s="435" t="str">
        <f>IF(AC615=AC614,"",AC615-AC614)</f>
        <v/>
      </c>
      <c r="AE615" s="436" t="str">
        <f>IF(1-AF615=0,"",(1-AF615))</f>
        <v/>
      </c>
      <c r="AF615" s="437">
        <v>1</v>
      </c>
      <c r="AG615" s="10" t="str">
        <f>AG614</f>
        <v>9A3</v>
      </c>
      <c r="AH615" s="438" t="str">
        <f>AH614</f>
        <v/>
      </c>
      <c r="AI615" s="424"/>
      <c r="AJ615" s="10" t="str">
        <f>IF(_tag_month_day!I605="","",_tag_month_day!I605)</f>
        <v/>
      </c>
      <c r="AK615" s="440"/>
      <c r="AL615" s="440"/>
      <c r="AM615" s="440"/>
      <c r="AN615" s="441">
        <f>AN614</f>
        <v>2</v>
      </c>
      <c r="AO615" s="441">
        <f>AO614</f>
        <v>8</v>
      </c>
      <c r="AP615" s="442" t="e">
        <f>(IF(AN615=0,AS614,AS614*(1+AO615/AN615)/(AR615+AO615/AN615)))+AT615</f>
        <v>#VALUE!</v>
      </c>
      <c r="AQ615" s="443" t="str">
        <f>IF(_tag_month_day!J605="","",_tag_month_day!J605/100)</f>
        <v/>
      </c>
      <c r="AR615" s="444">
        <f>AR614</f>
        <v>1.3</v>
      </c>
      <c r="AS615" s="445" t="e">
        <f>AQ615*(AN615*AR615+AO615)/(AN615+AO615)</f>
        <v>#VALUE!</v>
      </c>
      <c r="AT615" s="445" t="e">
        <f>(SUM(BE615:BF615)-SUM(BE614:BF614))*0.05</f>
        <v>#VALUE!</v>
      </c>
      <c r="AU615" s="446" t="str">
        <f>IF(_tag_month_day!CC605="","",IF(_tag_month_day!CC605&gt;0,_tag_month_day!CD605,_tag_month_day!CE605))</f>
        <v/>
      </c>
      <c r="AV615" s="447" t="str">
        <f>IF(_tag_month_day!L605="","",_tag_month_day!L605/100)</f>
        <v/>
      </c>
      <c r="AW615" s="431">
        <f>AW614</f>
        <v>0</v>
      </c>
      <c r="AX615" s="431">
        <f>AX614</f>
        <v>0</v>
      </c>
      <c r="AY615" s="431" t="str">
        <f>IF(_tag_month_day!M605="","",_tag_month_day!M605/100)</f>
        <v/>
      </c>
      <c r="AZ615" s="431" t="str">
        <f>IF(_tag_month_day!N605="","",_tag_month_day!N605/100)</f>
        <v/>
      </c>
      <c r="BA615" s="431" t="str">
        <f>IF(_tag_month_day!O605="","",_tag_month_day!O605/100)</f>
        <v/>
      </c>
      <c r="BB615" s="448" t="str">
        <f>IF(_tag_month_day!P605="","",_tag_month_day!P605/100)</f>
        <v/>
      </c>
      <c r="BC615" s="448">
        <f>BC614</f>
        <v>0</v>
      </c>
      <c r="BD615" s="448" t="str">
        <f>IF(_tag_month_day!Q605="","",_tag_month_day!Q605/100)</f>
        <v/>
      </c>
      <c r="BE615" s="449" t="str">
        <f>IF(_tag_month_day!R605="","",_tag_month_day!R605/100)</f>
        <v/>
      </c>
      <c r="BF615" s="388" t="e">
        <f>(AU615*(100+BE615*100))/(AJ615-AU615)/100</f>
        <v>#VALUE!</v>
      </c>
      <c r="BG615" s="450" t="e">
        <f>BE615+BF615</f>
        <v>#VALUE!</v>
      </c>
      <c r="BH615" s="451" t="e">
        <f>SUM(AV615:BF615)</f>
        <v>#VALUE!</v>
      </c>
      <c r="BI615" s="452" t="e">
        <f>IF(CX615=0,BI614,(DK615*查询!$R$5+DL615*查询!$Q$5+DM615*查询!$N$5+DN615*查询!$O$5+DO615*查询!$P$5)*AF615/CX615)</f>
        <v>#VALUE!</v>
      </c>
      <c r="BJ615" s="452" t="e">
        <f>IF(CX615=0,BJ614,(DP615*查询!$S$5+DQ615*查询!$T$5+DR615*查询!$U$5)*AF615/CX615)</f>
        <v>#VALUE!</v>
      </c>
      <c r="BK615" s="452">
        <f>BK614</f>
        <v>1</v>
      </c>
      <c r="BL615" s="453" t="e">
        <f>SUMPRODUCT((AV615:BA615)*(GS615:GX615))/((GS615:GX615)+SUM(BB615:BD615)*GY615+BG615*GZ615)</f>
        <v>#VALUE!</v>
      </c>
      <c r="BM615" s="453" t="e">
        <f>BK615*($AV615*FB615+$AW615*FD615+$AX615*FI615+$AY615*FN615+$AZ615*FS615+$BA615*FX615+$BG615*GE615)/(AV615*EY615+AX615*FK615+AW615*FF615+AY615*FP615+AZ615*FU615+BA615*FZ615+BG615*GG615+BB615*GK615+BC615*GN615+BD615*GP615)</f>
        <v>#VALUE!</v>
      </c>
      <c r="BN615" s="453" t="e">
        <f>($AV615*FC615+$AX615*FJ615+$AW615*FE615+$AY615*FO615+$AZ615*FT615+$BA615*FY615+$BG615*GF615)/($AV615*FA615+BG615*GH615+BB615*GL615+BC615*GO615+BD615*GQ615+BA615*GA615)</f>
        <v>#VALUE!</v>
      </c>
      <c r="BO615" s="454" t="e">
        <f>SUMPRODUCT(AV615:BA615*GS615:GX615)/(GS615:GX615+(BB615+BC615+BD615)*GY615+BG615)</f>
        <v>#VALUE!</v>
      </c>
      <c r="BP615" s="454" t="e">
        <f>SUMPRODUCT(AV615:BA615*GS615:GX615)/(GS615:GX615+(BB615+BC615+BD615)*GY615+BG615)</f>
        <v>#VALUE!</v>
      </c>
      <c r="BQ615" s="454" t="e">
        <f>SUMPRODUCT(AV615:BA615*GS615:GX615)/(GS615:GX615+(BB615+BC615+BD615)*GY615+BG615)</f>
        <v>#VALUE!</v>
      </c>
      <c r="BR615" s="453" t="str">
        <f>IF(_tag_month_day!T605="","",_tag_month_day!T605)</f>
        <v/>
      </c>
      <c r="BS615" s="453" t="str">
        <f>IF(_tag_month_day!U605="","",_tag_month_day!U605)</f>
        <v/>
      </c>
      <c r="BT615" s="455" t="str">
        <f>IF(CK615="","",IF((CK615&gt;=BV615-0.12)*(CK615&lt;=BV615+0.12),"合格","不合格"))</f>
        <v/>
      </c>
      <c r="BU615" s="456" t="str">
        <f>IF(_tag_month_day!V605="","",_tag_month_day!V605)</f>
        <v/>
      </c>
      <c r="BV615" s="457" t="str">
        <f>IF(_tag_month_day!W605="","",_tag_month_day!W605)</f>
        <v/>
      </c>
      <c r="BW615" s="458" t="str">
        <f>IF(_tag_month_day!X605="","",_tag_month_day!X605)</f>
        <v/>
      </c>
      <c r="BX615" s="458" t="str">
        <f>IF(_tag_month_day!Y605="","",_tag_month_day!Y605)</f>
        <v/>
      </c>
      <c r="BY615" s="459">
        <f ca="1">L615</f>
        <v>43611.249999998538</v>
      </c>
      <c r="BZ615" s="460"/>
      <c r="CA615" s="4"/>
      <c r="CB615" s="424" t="str">
        <f>IF(_tag_month_day!Z605="","",_tag_month_day!Z605)</f>
        <v/>
      </c>
      <c r="CC615" s="424" t="str">
        <f>IF(_tag_month_day!AA605="","",_tag_month_day!AA605)</f>
        <v/>
      </c>
      <c r="CD615" s="424" t="str">
        <f>IF(_tag_month_day!AB605="","",_tag_month_day!AB605)</f>
        <v/>
      </c>
      <c r="CE615" s="424" t="str">
        <f>IF(_tag_month_day!AC605="","",_tag_month_day!AC605)</f>
        <v/>
      </c>
      <c r="CF615" s="424" t="str">
        <f>IF(_tag_month_day!AD605="","",_tag_month_day!AD605)</f>
        <v/>
      </c>
      <c r="CG615" s="424" t="str">
        <f>IF(_tag_month_day!AE605="","",_tag_month_day!AE605)</f>
        <v/>
      </c>
      <c r="CH615" s="424" t="str">
        <f>IF(_tag_month_day!AF605="","",_tag_month_day!AF605)</f>
        <v/>
      </c>
      <c r="CI615" s="424" t="str">
        <f>IF(_tag_month_day!AG605="","",_tag_month_day!AG605)</f>
        <v/>
      </c>
      <c r="CJ615" s="424" t="str">
        <f>IF(_tag_month_day!AH605="","",_tag_month_day!AH605)</f>
        <v/>
      </c>
      <c r="CK615" s="424" t="str">
        <f>IF(_tag_month_day!AI605="","",_tag_month_day!AI605)</f>
        <v/>
      </c>
      <c r="CL615" s="4" t="str">
        <f>IF(_tag_month_day!AJ605="","",_tag_month_day!AJ605)</f>
        <v/>
      </c>
      <c r="CM615" s="4" t="str">
        <f>IF(_tag_month_day!AK605="","",_tag_month_day!AK605)</f>
        <v/>
      </c>
      <c r="CN615" s="4" t="str">
        <f>IF(_tag_month_day!AL605="","",_tag_month_day!AL605)</f>
        <v/>
      </c>
      <c r="CO615" s="4" t="str">
        <f>IF(_tag_month_day!AM605="","",_tag_month_day!AM605)</f>
        <v/>
      </c>
      <c r="CP615" s="4" t="str">
        <f>IF(_tag_month_day!AN605="","",_tag_month_day!AN605)</f>
        <v/>
      </c>
      <c r="CQ615" s="4" t="str">
        <f>IF(_tag_month_day!AO605="","",_tag_month_day!AO605)</f>
        <v/>
      </c>
      <c r="CR615" s="462" t="str">
        <f>IF(_tag_month_day!AP605="","",_tag_month_day!AP605)</f>
        <v/>
      </c>
      <c r="CS615" s="463" t="str">
        <f>IF(_tag_month_day!AQ605="","",_tag_month_day!AQ605)</f>
        <v/>
      </c>
      <c r="CT615" s="4" t="str">
        <f>IF(_tag_month_day!AR605="","",_tag_month_day!AR605)</f>
        <v/>
      </c>
      <c r="CU615" s="464" t="e">
        <f>DU615/AJ615</f>
        <v>#VALUE!</v>
      </c>
      <c r="CV615" s="451" t="e">
        <f>BG615/BH615</f>
        <v>#VALUE!</v>
      </c>
      <c r="CW615" s="465" t="e">
        <f>AJ615*(1-CV615)*CU615*AF615</f>
        <v>#VALUE!</v>
      </c>
      <c r="CX615" s="465" t="e">
        <f>CW615*94%</f>
        <v>#VALUE!</v>
      </c>
      <c r="CY615" s="466" t="e">
        <f>IF(CX615=0,0,DS615/(DS615+CX615))</f>
        <v>#VALUE!</v>
      </c>
      <c r="CZ615" s="465" t="e">
        <f>$AJ615*EF615</f>
        <v>#VALUE!</v>
      </c>
      <c r="DA615" s="465" t="e">
        <f>$AJ615*EG615</f>
        <v>#VALUE!</v>
      </c>
      <c r="DB615" s="465" t="e">
        <f>$AJ615*EH615</f>
        <v>#VALUE!</v>
      </c>
      <c r="DC615" s="465" t="e">
        <f>$AJ615*EI615</f>
        <v>#VALUE!</v>
      </c>
      <c r="DD615" s="465" t="e">
        <f>$AJ615*EJ615</f>
        <v>#VALUE!</v>
      </c>
      <c r="DE615" s="465" t="e">
        <f>$AJ615*EK615</f>
        <v>#VALUE!</v>
      </c>
      <c r="DF615" s="465" t="e">
        <f>$AJ615*EL615</f>
        <v>#VALUE!</v>
      </c>
      <c r="DG615" s="465" t="e">
        <f>$AJ615*EM615</f>
        <v>#VALUE!</v>
      </c>
      <c r="DH615" s="465" t="e">
        <f>$AJ615*EN615</f>
        <v>#VALUE!</v>
      </c>
      <c r="DI615" s="465" t="e">
        <f>$AJ615*EO615</f>
        <v>#VALUE!</v>
      </c>
      <c r="DJ615" s="465" t="e">
        <f>CZ615*(1-EP615)</f>
        <v>#VALUE!</v>
      </c>
      <c r="DK615" s="465" t="e">
        <f>DA615*(1-ER615)</f>
        <v>#VALUE!</v>
      </c>
      <c r="DL615" s="465" t="e">
        <f>DB615*(1-EQ615)</f>
        <v>#VALUE!</v>
      </c>
      <c r="DM615" s="465" t="e">
        <f>DC615*(1-ES615)</f>
        <v>#VALUE!</v>
      </c>
      <c r="DN615" s="465" t="e">
        <f>DD615*(1-ET615)</f>
        <v>#VALUE!</v>
      </c>
      <c r="DO615" s="465" t="e">
        <f>DE615</f>
        <v>#VALUE!</v>
      </c>
      <c r="DP615" s="465" t="e">
        <f>DF615*(1-EU615)</f>
        <v>#VALUE!</v>
      </c>
      <c r="DQ615" s="465" t="e">
        <f>DG615*(1-EV615)</f>
        <v>#VALUE!</v>
      </c>
      <c r="DR615" s="465" t="e">
        <f>DH615*(1-EW615)</f>
        <v>#VALUE!</v>
      </c>
      <c r="DS615" s="465" t="e">
        <f>DI615</f>
        <v>#VALUE!</v>
      </c>
      <c r="DT615" s="465" t="e">
        <f>SUM(DJ615:DS615)</f>
        <v>#VALUE!</v>
      </c>
      <c r="DU615" s="465" t="e">
        <f>(GS615:GX615)+(DP615+DQ615+DR615)*GY615+DS615</f>
        <v>#VALUE!</v>
      </c>
      <c r="DV615" s="451" t="e">
        <f>AV615/$BH615/(1-EP615)</f>
        <v>#VALUE!</v>
      </c>
      <c r="DW615" s="451" t="e">
        <f>AW615/$BH615/(1-ER615)</f>
        <v>#VALUE!</v>
      </c>
      <c r="DX615" s="451" t="e">
        <f>AX615/$BH615/(1-EQ615)</f>
        <v>#VALUE!</v>
      </c>
      <c r="DY615" s="451" t="e">
        <f>AY615/$BH615/(1-ES615)</f>
        <v>#VALUE!</v>
      </c>
      <c r="DZ615" s="451" t="e">
        <f>AZ615/$BH615/(1-ET615)</f>
        <v>#VALUE!</v>
      </c>
      <c r="EA615" s="451" t="e">
        <f>BA615/$BH615/(1-AX615)</f>
        <v>#VALUE!</v>
      </c>
      <c r="EB615" s="451" t="e">
        <f>BB615/$BH615/(1-EU615)</f>
        <v>#VALUE!</v>
      </c>
      <c r="EC615" s="451" t="e">
        <f>BC615/$BH615/(1-EV615)</f>
        <v>#VALUE!</v>
      </c>
      <c r="ED615" s="451" t="e">
        <f>BD615/$BH615/(1-EW615)</f>
        <v>#VALUE!</v>
      </c>
      <c r="EE615" s="451" t="e">
        <f>BG615/BH615</f>
        <v>#VALUE!</v>
      </c>
      <c r="EF615" s="451" t="e">
        <f>DV615/SUM($DV615:$EE615)</f>
        <v>#VALUE!</v>
      </c>
      <c r="EG615" s="451" t="e">
        <f>DW615/SUM($DV615:$EE615)</f>
        <v>#VALUE!</v>
      </c>
      <c r="EH615" s="451" t="e">
        <f>DX615/SUM($DV615:$EE615)</f>
        <v>#VALUE!</v>
      </c>
      <c r="EI615" s="451" t="e">
        <f>DY615/SUM($DV615:$EE615)</f>
        <v>#VALUE!</v>
      </c>
      <c r="EJ615" s="451" t="e">
        <f>DZ615/SUM($DV615:$EE615)</f>
        <v>#VALUE!</v>
      </c>
      <c r="EK615" s="451" t="e">
        <f>EA615/SUM($DV615:$EE615)</f>
        <v>#VALUE!</v>
      </c>
      <c r="EL615" s="451" t="e">
        <f>EB615/SUM($DV615:$EE615)</f>
        <v>#VALUE!</v>
      </c>
      <c r="EM615" s="451" t="e">
        <f>EC615/SUM($DV615:$EE615)</f>
        <v>#VALUE!</v>
      </c>
      <c r="EN615" s="451" t="e">
        <f>ED615/SUM($DV615:$EE615)</f>
        <v>#VALUE!</v>
      </c>
      <c r="EO615" s="451" t="e">
        <f>EE615/SUM($DV615:$EE615)</f>
        <v>#VALUE!</v>
      </c>
      <c r="EP615" s="450">
        <f>EP614</f>
        <v>0.080000000000000002</v>
      </c>
      <c r="EQ615" s="450">
        <f>EQ614</f>
        <v>0.014999999999999999</v>
      </c>
      <c r="ER615" s="450">
        <f>ER614</f>
        <v>0.014999999999999999</v>
      </c>
      <c r="ES615" s="450">
        <f>ES614</f>
        <v>0.014999999999999999</v>
      </c>
      <c r="ET615" s="450">
        <f>ET614</f>
        <v>0.014999999999999999</v>
      </c>
      <c r="EU615" s="450">
        <f>EU614</f>
        <v>0.089999999999999997</v>
      </c>
      <c r="EV615" s="450">
        <f>EV614</f>
        <v>0.089999999999999997</v>
      </c>
      <c r="EW615" s="450">
        <f>EW614</f>
        <v>0.089999999999999997</v>
      </c>
      <c r="EX615" s="431" t="str">
        <f>IF(_tag_month_day!AS605="","",_tag_month_day!AS605/100)</f>
        <v/>
      </c>
      <c r="EY615" s="431" t="str">
        <f>IF(_tag_month_day!AT605="","",_tag_month_day!AT605/100)</f>
        <v/>
      </c>
      <c r="EZ615" s="431" t="str">
        <f>IF(_tag_month_day!AU605="","",_tag_month_day!AU605/100)</f>
        <v/>
      </c>
      <c r="FA615" s="431" t="str">
        <f>IF(_tag_month_day!AV605="","",_tag_month_day!AV605/100)</f>
        <v/>
      </c>
      <c r="FB615" s="431" t="str">
        <f>IF(_tag_month_day!AW605="","",_tag_month_day!AW605/100)</f>
        <v/>
      </c>
      <c r="FC615" s="431" t="str">
        <f>IF(_tag_month_day!AX605="","",_tag_month_day!AX605/100)</f>
        <v/>
      </c>
      <c r="FD615" s="449" t="str">
        <f>IF(_tag_month_day!AY605="","",_tag_month_day!AY605/100)</f>
        <v/>
      </c>
      <c r="FE615" s="449" t="str">
        <f>IF(_tag_month_day!AZ605="","",_tag_month_day!AZ605/100)</f>
        <v/>
      </c>
      <c r="FF615" s="449" t="str">
        <f>IF(_tag_month_day!BA605="","",_tag_month_day!BA605/100)</f>
        <v/>
      </c>
      <c r="FG615" s="449" t="str">
        <f>IF(_tag_month_day!BB605="","",_tag_month_day!BB605/100)</f>
        <v/>
      </c>
      <c r="FH615" s="467" t="str">
        <f>IF(_tag_month_day!BC605="","",_tag_month_day!BC605/100)</f>
        <v/>
      </c>
      <c r="FI615" s="449">
        <f>FI614</f>
        <v>0.40999999999999998</v>
      </c>
      <c r="FJ615" s="449">
        <f>FJ614</f>
        <v>0.11</v>
      </c>
      <c r="FK615" s="449">
        <f>FK614</f>
        <v>0.014999999999999999</v>
      </c>
      <c r="FL615" s="449">
        <f>FL614</f>
        <v>0</v>
      </c>
      <c r="FM615" s="467">
        <f>FM614</f>
        <v>0.0001</v>
      </c>
      <c r="FN615" s="449">
        <f>FN614</f>
        <v>0.32000000000000001</v>
      </c>
      <c r="FO615" s="449">
        <f>FO614</f>
        <v>0.20000000000000001</v>
      </c>
      <c r="FP615" s="449">
        <f>FP614</f>
        <v>0.01</v>
      </c>
      <c r="FQ615" s="449">
        <f>FQ614</f>
        <v>0</v>
      </c>
      <c r="FR615" s="467">
        <f>FR614</f>
        <v>0.0001</v>
      </c>
      <c r="FS615" s="449" t="str">
        <f>IF(_tag_month_day!BD605="","",_tag_month_day!BD605/100)</f>
        <v/>
      </c>
      <c r="FT615" s="449" t="str">
        <f>IF(_tag_month_day!BE605="","",_tag_month_day!BE605/100)</f>
        <v/>
      </c>
      <c r="FU615" s="449" t="str">
        <f>IF(_tag_month_day!BF605="","",_tag_month_day!BF605/100)</f>
        <v/>
      </c>
      <c r="FV615" s="449" t="str">
        <f>IF(_tag_month_day!BG605="","",_tag_month_day!BG605/100)</f>
        <v/>
      </c>
      <c r="FW615" s="467" t="str">
        <f>IF(_tag_month_day!BH605="","",_tag_month_day!BH605/100)</f>
        <v/>
      </c>
      <c r="FX615" s="449" t="str">
        <f>IF(_tag_month_day!BI605="","",_tag_month_day!BI605/100)</f>
        <v/>
      </c>
      <c r="FY615" s="449" t="str">
        <f>IF(_tag_month_day!BJ605="","",_tag_month_day!BJ605/100)</f>
        <v/>
      </c>
      <c r="FZ615" s="468" t="str">
        <f>IF(_tag_month_day!BK605="","",_tag_month_day!BK605/100)</f>
        <v/>
      </c>
      <c r="GA615" s="449" t="str">
        <f>IF(_tag_month_day!BL605="","",_tag_month_day!BL605/100)</f>
        <v/>
      </c>
      <c r="GB615" s="467" t="str">
        <f>IF(_tag_month_day!BM605="","",_tag_month_day!BM605/100)</f>
        <v/>
      </c>
      <c r="GC615" s="431" t="str">
        <f>IF(_tag_month_day!BN605="","",_tag_month_day!BN605/100)</f>
        <v/>
      </c>
      <c r="GD615" s="431" t="str">
        <f>IF(_tag_month_day!BO605="","",_tag_month_day!BO605/100)</f>
        <v/>
      </c>
      <c r="GE615" s="431" t="str">
        <f>IF(_tag_month_day!BP605="","",_tag_month_day!BP605/100)</f>
        <v/>
      </c>
      <c r="GF615" s="431" t="str">
        <f>IF(_tag_month_day!BQ605="","",_tag_month_day!BQ605/100)</f>
        <v/>
      </c>
      <c r="GG615" s="431" t="str">
        <f>IF(_tag_month_day!BR605="","",_tag_month_day!BR605/100)</f>
        <v/>
      </c>
      <c r="GH615" s="431" t="str">
        <f>IF(_tag_month_day!BS605="","",_tag_month_day!BS605/100)</f>
        <v/>
      </c>
      <c r="GI615" s="467" t="str">
        <f>IF(_tag_month_day!BT605="","",_tag_month_day!BT605/100)</f>
        <v/>
      </c>
      <c r="GJ615" s="469" t="str">
        <f>IF(_tag_month_day!BU605="","",_tag_month_day!BU605/100)</f>
        <v/>
      </c>
      <c r="GK615" s="470">
        <f>GK614</f>
        <v>0.070000000000000007</v>
      </c>
      <c r="GL615" s="470">
        <f>GL614</f>
        <v>0.029999999999999999</v>
      </c>
      <c r="GM615" s="471" t="str">
        <f>IF(_tag_month_day!BX605="","",_tag_month_day!BX605/100)</f>
        <v/>
      </c>
      <c r="GN615" s="470">
        <f>GN614</f>
        <v>0.070000000000000007</v>
      </c>
      <c r="GO615" s="470">
        <f>GO614</f>
        <v>0.029999999999999999</v>
      </c>
      <c r="GP615" s="470">
        <f>GP614</f>
        <v>0.089999999999999997</v>
      </c>
      <c r="GQ615" s="470">
        <f>GQ614</f>
        <v>0.029999999999999999</v>
      </c>
      <c r="GR615" s="471" t="str">
        <f>IF(_tag_month_day!CA605="","",_tag_month_day!CA605/100)</f>
        <v/>
      </c>
      <c r="GS615" s="472">
        <f>GS614</f>
        <v>0.95299999999999996</v>
      </c>
      <c r="GT615" s="472">
        <f>GT614</f>
        <v>0.55000000000000004</v>
      </c>
      <c r="GU615" s="472">
        <f>GU614</f>
        <v>0.55000000000000004</v>
      </c>
      <c r="GV615" s="472">
        <f>GV614</f>
        <v>0.55000000000000004</v>
      </c>
      <c r="GW615" s="472">
        <f>GW614</f>
        <v>0.5</v>
      </c>
      <c r="GX615" s="472">
        <f>GX614</f>
        <v>0.93500000000000005</v>
      </c>
      <c r="GY615" s="472">
        <f>GY614</f>
        <v>0.14999999999999999</v>
      </c>
      <c r="GZ615" s="472">
        <f>GZ614</f>
        <v>1</v>
      </c>
      <c r="HA615" s="474">
        <f>HA614</f>
        <v>0.047</v>
      </c>
      <c r="HB615" s="474">
        <f>HB614</f>
        <v>0.45000000000000001</v>
      </c>
      <c r="HC615" s="474">
        <f>HC614</f>
        <v>0.45000000000000001</v>
      </c>
      <c r="HD615" s="474">
        <f>HD614</f>
        <v>0.45000000000000001</v>
      </c>
      <c r="HE615" s="474">
        <f>HE614</f>
        <v>0.5</v>
      </c>
      <c r="HF615" s="474">
        <f>HF614</f>
        <v>0.065000000000000002</v>
      </c>
      <c r="HG615" s="474">
        <f>HG614</f>
        <v>0.84999999999999998</v>
      </c>
      <c r="HH615" s="474">
        <f>HH614</f>
        <v>0</v>
      </c>
      <c r="HI615" s="10">
        <f>IF(BZ615&lt;&gt;"",CK615-BV615,0)</f>
        <v>0</v>
      </c>
      <c r="HJ615" s="10" t="e">
        <f>IF(AJ615&gt;0,AH615-AJ615,0)</f>
        <v>#VALUE!</v>
      </c>
      <c r="HK615" s="466">
        <f>HK614</f>
        <v>0.84999999999999998</v>
      </c>
      <c r="HL615" s="424">
        <f>HL614</f>
        <v>550000</v>
      </c>
      <c r="HM615" s="424">
        <f>HM614</f>
        <v>480000</v>
      </c>
      <c r="HN615" s="465" t="e">
        <f>(DJ615*EZ615+DK615*FH615+DL615*FM615+DM615*FR615+DN615*FW615+DO615*GB615+DS615*GI615+DP615*GM615+DR615*GR615)*1000*2</f>
        <v>#VALUE!</v>
      </c>
      <c r="HO615" s="465" t="e">
        <f>HN615*HK615*$HO$2/HL615*1000000</f>
        <v>#VALUE!</v>
      </c>
      <c r="HP615" s="465" t="e">
        <f>HN615*HK615*$HP$2/HM615*1000000</f>
        <v>#VALUE!</v>
      </c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</row>
    <row customFormat="1" r="616" s="0">
      <c r="A616" s="420">
        <v>605</v>
      </c>
      <c r="B616" s="421">
        <f ca="1">IF(D616=D615,B615,IF(D616="夜班",B615+1,B615))</f>
        <v>43611</v>
      </c>
      <c r="C616" s="422">
        <f>C615</f>
        <v>0.041666666666666699</v>
      </c>
      <c r="D616" s="10" t="str">
        <f ca="1">IF(HOUR(G616)&lt;8,"夜班",IF(HOUR(G616)&lt;16,"白班",IF(HOUR(G616)&lt;24,"中班",0)))</f>
        <v>夜班</v>
      </c>
      <c r="E616" s="10" t="e">
        <f ca="1">IF(F616=1,"甲",IF(F616=2,"乙",IF(F616=3,"丙",IF(F616=4,"丁",""))))</f>
        <v>#REF!</v>
      </c>
      <c r="F616" s="10" t="e">
        <f ca="1">SUMPRODUCT((成本日报!$A$3:$A$95=计划!B616)*(成本日报!$B$3:$B$95=计划!$D616),成本日报!$C$3:$C$95)</f>
        <v>#REF!</v>
      </c>
      <c r="G616" s="423">
        <f ca="1">G615+C615</f>
        <v>43611.166666665202</v>
      </c>
      <c r="H616" s="423">
        <f ca="1">$G616+$C616/60*10+$C616*0</f>
        <v>43611.173611109647</v>
      </c>
      <c r="I616" s="423">
        <f ca="1">$G616+$C616/60*18+$C616*0</f>
        <v>43611.179166665199</v>
      </c>
      <c r="J616" s="423">
        <f ca="1">$G616+$C616/60*0+$C616*1</f>
        <v>43611.208333331866</v>
      </c>
      <c r="K616" s="423">
        <f ca="1">$G616+$C616/60*30+$C616*2</f>
        <v>43611.270833331873</v>
      </c>
      <c r="L616" s="423">
        <f ca="1">$G616+$C616/60*0+$C616*3</f>
        <v>43611.291666665202</v>
      </c>
      <c r="M616" s="424" t="str">
        <f>IF(_tag_month_day!A606="","",_tag_month_day!A606)</f>
        <v/>
      </c>
      <c r="N616" s="424" t="str">
        <f>IF(_tag_month_day!B606="","",_tag_month_day!B606)</f>
        <v/>
      </c>
      <c r="O616" s="425" t="e">
        <f>IF(M616+N616=0,"",M616+N616)</f>
        <v>#VALUE!</v>
      </c>
      <c r="P616" s="424" t="str">
        <f>IF(_tag_month_day!C606="","",_tag_month_day!C606)</f>
        <v/>
      </c>
      <c r="Q616" s="424" t="str">
        <f>IF(_tag_month_day!D606="","",_tag_month_day!D606)</f>
        <v/>
      </c>
      <c r="R616" s="426" t="str">
        <f>IF(_tag_month_day!CB606="","",_tag_month_day!CB606/100)</f>
        <v/>
      </c>
      <c r="S616" s="427" t="str">
        <f>IF(_tag_month_day!E606="","",_tag_month_day!E606)</f>
        <v/>
      </c>
      <c r="T616" s="427" t="str">
        <f>IF(_tag_month_day!F606="","",_tag_month_day!F606)</f>
        <v/>
      </c>
      <c r="U616" s="428" t="e">
        <f>S616+T616</f>
        <v>#VALUE!</v>
      </c>
      <c r="V616" s="429" t="e">
        <f>U616/AJ616</f>
        <v>#VALUE!</v>
      </c>
      <c r="W616" s="430" t="str">
        <f>IF(_jhy_month_day!A606="","",_jhy_month_day!A606)</f>
        <v/>
      </c>
      <c r="X616" s="431" t="str">
        <f>IF(_jhy_month_day!B606="","",_jhy_month_day!B606/100)</f>
        <v/>
      </c>
      <c r="Y616" s="431" t="str">
        <f>IF(_jhy_month_day!C606="","",_jhy_month_day!C606/100)</f>
        <v/>
      </c>
      <c r="Z616" s="432">
        <f>Z612+1</f>
        <v>152</v>
      </c>
      <c r="AA616" s="433" t="str">
        <f>IF(_tag_month_day!G606="","",_tag_month_day!G606/100)</f>
        <v/>
      </c>
      <c r="AB616" s="433" t="str">
        <f>IF(_tag_month_day!H606="","",_tag_month_day!H606/100)</f>
        <v/>
      </c>
      <c r="AC616" s="434">
        <f>IF(X616="",AC615,BK616*($AV615*X616+$AW615*FD615+$AX615*FI615+$AY615*FN615+$AZ615*FS615+$BA615*FX615+$BG615*GE615)/(AV615*Y616+AX615*FK615+AW615*FF615+AY615*FP615+AZ615*FU615+BA615*FZ615+BG615*GG615+BB615*GK615+BC615*GN615+BD615*GP615))</f>
        <v>1.59963432013121</v>
      </c>
      <c r="AD616" s="435" t="str">
        <f>IF(AC616=AC615,"",AC616-AC615)</f>
        <v/>
      </c>
      <c r="AE616" s="436" t="str">
        <f>IF(1-AF616=0,"",(1-AF616))</f>
        <v/>
      </c>
      <c r="AF616" s="437">
        <v>1</v>
      </c>
      <c r="AG616" s="10" t="str">
        <f>AG615</f>
        <v>9A3</v>
      </c>
      <c r="AH616" s="438" t="str">
        <f>AH615</f>
        <v/>
      </c>
      <c r="AI616" s="424"/>
      <c r="AJ616" s="10" t="str">
        <f>IF(_tag_month_day!I606="","",_tag_month_day!I606)</f>
        <v/>
      </c>
      <c r="AK616" s="440"/>
      <c r="AL616" s="440"/>
      <c r="AM616" s="440"/>
      <c r="AN616" s="441">
        <f>AN615</f>
        <v>2</v>
      </c>
      <c r="AO616" s="441">
        <f>AO615</f>
        <v>8</v>
      </c>
      <c r="AP616" s="442" t="e">
        <f>(IF(AN616=0,AS615,AS615*(1+AO616/AN616)/(AR616+AO616/AN616)))+AT616</f>
        <v>#VALUE!</v>
      </c>
      <c r="AQ616" s="443" t="str">
        <f>IF(_tag_month_day!J606="","",_tag_month_day!J606/100)</f>
        <v/>
      </c>
      <c r="AR616" s="444">
        <f>AR615</f>
        <v>1.3</v>
      </c>
      <c r="AS616" s="445" t="e">
        <f>AQ616*(AN616*AR616+AO616)/(AN616+AO616)</f>
        <v>#VALUE!</v>
      </c>
      <c r="AT616" s="445" t="e">
        <f>(SUM(BE616:BF616)-SUM(BE615:BF615))*0.05</f>
        <v>#VALUE!</v>
      </c>
      <c r="AU616" s="446" t="str">
        <f>IF(_tag_month_day!CC606="","",IF(_tag_month_day!CC606&gt;0,_tag_month_day!CD606,_tag_month_day!CE606))</f>
        <v/>
      </c>
      <c r="AV616" s="447" t="str">
        <f>IF(_tag_month_day!L606="","",_tag_month_day!L606/100)</f>
        <v/>
      </c>
      <c r="AW616" s="431">
        <f>AW615</f>
        <v>0</v>
      </c>
      <c r="AX616" s="431">
        <f>AX615</f>
        <v>0</v>
      </c>
      <c r="AY616" s="431" t="str">
        <f>IF(_tag_month_day!M606="","",_tag_month_day!M606/100)</f>
        <v/>
      </c>
      <c r="AZ616" s="431" t="str">
        <f>IF(_tag_month_day!N606="","",_tag_month_day!N606/100)</f>
        <v/>
      </c>
      <c r="BA616" s="431" t="str">
        <f>IF(_tag_month_day!O606="","",_tag_month_day!O606/100)</f>
        <v/>
      </c>
      <c r="BB616" s="448" t="str">
        <f>IF(_tag_month_day!P606="","",_tag_month_day!P606/100)</f>
        <v/>
      </c>
      <c r="BC616" s="448">
        <f>BC615</f>
        <v>0</v>
      </c>
      <c r="BD616" s="448" t="str">
        <f>IF(_tag_month_day!Q606="","",_tag_month_day!Q606/100)</f>
        <v/>
      </c>
      <c r="BE616" s="449" t="str">
        <f>IF(_tag_month_day!R606="","",_tag_month_day!R606/100)</f>
        <v/>
      </c>
      <c r="BF616" s="388" t="e">
        <f>(AU616*(100+BE616*100))/(AJ616-AU616)/100</f>
        <v>#VALUE!</v>
      </c>
      <c r="BG616" s="450" t="e">
        <f>BE616+BF616</f>
        <v>#VALUE!</v>
      </c>
      <c r="BH616" s="451" t="e">
        <f>SUM(AV616:BF616)</f>
        <v>#VALUE!</v>
      </c>
      <c r="BI616" s="452" t="e">
        <f>IF(CX616=0,BI615,(DK616*查询!$R$5+DL616*查询!$Q$5+DM616*查询!$N$5+DN616*查询!$O$5+DO616*查询!$P$5)*AF616/CX616)</f>
        <v>#VALUE!</v>
      </c>
      <c r="BJ616" s="452" t="e">
        <f>IF(CX616=0,BJ615,(DP616*查询!$S$5+DQ616*查询!$T$5+DR616*查询!$U$5)*AF616/CX616)</f>
        <v>#VALUE!</v>
      </c>
      <c r="BK616" s="452">
        <f>BK615</f>
        <v>1</v>
      </c>
      <c r="BL616" s="453" t="e">
        <f>SUMPRODUCT((AV616:BA616)*(GS616:GX616))/((GS616:GX616)+SUM(BB616:BD616)*GY616+BG616*GZ616)</f>
        <v>#VALUE!</v>
      </c>
      <c r="BM616" s="453" t="e">
        <f>BK616*($AV616*FB616+$AW616*FD616+$AX616*FI616+$AY616*FN616+$AZ616*FS616+$BA616*FX616+$BG616*GE616)/(AV616*EY616+AX616*FK616+AW616*FF616+AY616*FP616+AZ616*FU616+BA616*FZ616+BG616*GG616+BB616*GK616+BC616*GN616+BD616*GP616)</f>
        <v>#VALUE!</v>
      </c>
      <c r="BN616" s="453" t="e">
        <f>($AV616*FC616+$AX616*FJ616+$AW616*FE616+$AY616*FO616+$AZ616*FT616+$BA616*FY616+$BG616*GF616)/($AV616*FA616+BG616*GH616+BB616*GL616+BC616*GO616+BD616*GQ616+BA616*GA616)</f>
        <v>#VALUE!</v>
      </c>
      <c r="BO616" s="454" t="e">
        <f>SUMPRODUCT(AV616:BA616*GS616:GX616)/(GS616:GX616+(BB616+BC616+BD616)*GY616+BG616)</f>
        <v>#VALUE!</v>
      </c>
      <c r="BP616" s="454" t="e">
        <f>SUMPRODUCT(AV616:BA616*GS616:GX616)/(GS616:GX616+(BB616+BC616+BD616)*GY616+BG616)</f>
        <v>#VALUE!</v>
      </c>
      <c r="BQ616" s="454" t="e">
        <f>SUMPRODUCT(AV616:BA616*GS616:GX616)/(GS616:GX616+(BB616+BC616+BD616)*GY616+BG616)</f>
        <v>#VALUE!</v>
      </c>
      <c r="BR616" s="453" t="str">
        <f>IF(_tag_month_day!T606="","",_tag_month_day!T606)</f>
        <v/>
      </c>
      <c r="BS616" s="453" t="str">
        <f>IF(_tag_month_day!U606="","",_tag_month_day!U606)</f>
        <v/>
      </c>
      <c r="BT616" s="455" t="str">
        <f>IF(CK616="","",IF((CK616&gt;=BV616-0.12)*(CK616&lt;=BV616+0.12),"合格","不合格"))</f>
        <v/>
      </c>
      <c r="BU616" s="456" t="str">
        <f>IF(_tag_month_day!V606="","",_tag_month_day!V606)</f>
        <v/>
      </c>
      <c r="BV616" s="457" t="str">
        <f>IF(_tag_month_day!W606="","",_tag_month_day!W606)</f>
        <v/>
      </c>
      <c r="BW616" s="458" t="str">
        <f>IF(_tag_month_day!X606="","",_tag_month_day!X606)</f>
        <v/>
      </c>
      <c r="BX616" s="458" t="str">
        <f>IF(_tag_month_day!Y606="","",_tag_month_day!Y606)</f>
        <v/>
      </c>
      <c r="BY616" s="459">
        <f ca="1">L616</f>
        <v>43611.291666665202</v>
      </c>
      <c r="BZ616" s="460"/>
      <c r="CA616" s="4"/>
      <c r="CB616" s="424" t="str">
        <f>IF(_tag_month_day!Z606="","",_tag_month_day!Z606)</f>
        <v/>
      </c>
      <c r="CC616" s="424" t="str">
        <f>IF(_tag_month_day!AA606="","",_tag_month_day!AA606)</f>
        <v/>
      </c>
      <c r="CD616" s="424" t="str">
        <f>IF(_tag_month_day!AB606="","",_tag_month_day!AB606)</f>
        <v/>
      </c>
      <c r="CE616" s="424" t="str">
        <f>IF(_tag_month_day!AC606="","",_tag_month_day!AC606)</f>
        <v/>
      </c>
      <c r="CF616" s="424" t="str">
        <f>IF(_tag_month_day!AD606="","",_tag_month_day!AD606)</f>
        <v/>
      </c>
      <c r="CG616" s="424" t="str">
        <f>IF(_tag_month_day!AE606="","",_tag_month_day!AE606)</f>
        <v/>
      </c>
      <c r="CH616" s="424" t="str">
        <f>IF(_tag_month_day!AF606="","",_tag_month_day!AF606)</f>
        <v/>
      </c>
      <c r="CI616" s="424" t="str">
        <f>IF(_tag_month_day!AG606="","",_tag_month_day!AG606)</f>
        <v/>
      </c>
      <c r="CJ616" s="424" t="str">
        <f>IF(_tag_month_day!AH606="","",_tag_month_day!AH606)</f>
        <v/>
      </c>
      <c r="CK616" s="424" t="str">
        <f>IF(_tag_month_day!AI606="","",_tag_month_day!AI606)</f>
        <v/>
      </c>
      <c r="CL616" s="4" t="str">
        <f>IF(_tag_month_day!AJ606="","",_tag_month_day!AJ606)</f>
        <v/>
      </c>
      <c r="CM616" s="4" t="str">
        <f>IF(_tag_month_day!AK606="","",_tag_month_day!AK606)</f>
        <v/>
      </c>
      <c r="CN616" s="4" t="str">
        <f>IF(_tag_month_day!AL606="","",_tag_month_day!AL606)</f>
        <v/>
      </c>
      <c r="CO616" s="4" t="str">
        <f>IF(_tag_month_day!AM606="","",_tag_month_day!AM606)</f>
        <v/>
      </c>
      <c r="CP616" s="4" t="str">
        <f>IF(_tag_month_day!AN606="","",_tag_month_day!AN606)</f>
        <v/>
      </c>
      <c r="CQ616" s="4" t="str">
        <f>IF(_tag_month_day!AO606="","",_tag_month_day!AO606)</f>
        <v/>
      </c>
      <c r="CR616" s="462" t="str">
        <f>IF(_tag_month_day!AP606="","",_tag_month_day!AP606)</f>
        <v/>
      </c>
      <c r="CS616" s="463" t="str">
        <f>IF(_tag_month_day!AQ606="","",_tag_month_day!AQ606)</f>
        <v/>
      </c>
      <c r="CT616" s="4" t="str">
        <f>IF(_tag_month_day!AR606="","",_tag_month_day!AR606)</f>
        <v/>
      </c>
      <c r="CU616" s="464" t="e">
        <f>DU616/AJ616</f>
        <v>#VALUE!</v>
      </c>
      <c r="CV616" s="451" t="e">
        <f>BG616/BH616</f>
        <v>#VALUE!</v>
      </c>
      <c r="CW616" s="465" t="e">
        <f>AJ616*(1-CV616)*CU616*AF616</f>
        <v>#VALUE!</v>
      </c>
      <c r="CX616" s="465" t="e">
        <f>CW616*94%</f>
        <v>#VALUE!</v>
      </c>
      <c r="CY616" s="466" t="e">
        <f>IF(CX616=0,0,DS616/(DS616+CX616))</f>
        <v>#VALUE!</v>
      </c>
      <c r="CZ616" s="465" t="e">
        <f>$AJ616*EF616</f>
        <v>#VALUE!</v>
      </c>
      <c r="DA616" s="465" t="e">
        <f>$AJ616*EG616</f>
        <v>#VALUE!</v>
      </c>
      <c r="DB616" s="465" t="e">
        <f>$AJ616*EH616</f>
        <v>#VALUE!</v>
      </c>
      <c r="DC616" s="465" t="e">
        <f>$AJ616*EI616</f>
        <v>#VALUE!</v>
      </c>
      <c r="DD616" s="465" t="e">
        <f>$AJ616*EJ616</f>
        <v>#VALUE!</v>
      </c>
      <c r="DE616" s="465" t="e">
        <f>$AJ616*EK616</f>
        <v>#VALUE!</v>
      </c>
      <c r="DF616" s="465" t="e">
        <f>$AJ616*EL616</f>
        <v>#VALUE!</v>
      </c>
      <c r="DG616" s="465" t="e">
        <f>$AJ616*EM616</f>
        <v>#VALUE!</v>
      </c>
      <c r="DH616" s="465" t="e">
        <f>$AJ616*EN616</f>
        <v>#VALUE!</v>
      </c>
      <c r="DI616" s="465" t="e">
        <f>$AJ616*EO616</f>
        <v>#VALUE!</v>
      </c>
      <c r="DJ616" s="465" t="e">
        <f>CZ616*(1-EP616)</f>
        <v>#VALUE!</v>
      </c>
      <c r="DK616" s="465" t="e">
        <f>DA616*(1-ER616)</f>
        <v>#VALUE!</v>
      </c>
      <c r="DL616" s="465" t="e">
        <f>DB616*(1-EQ616)</f>
        <v>#VALUE!</v>
      </c>
      <c r="DM616" s="465" t="e">
        <f>DC616*(1-ES616)</f>
        <v>#VALUE!</v>
      </c>
      <c r="DN616" s="465" t="e">
        <f>DD616*(1-ET616)</f>
        <v>#VALUE!</v>
      </c>
      <c r="DO616" s="465" t="e">
        <f>DE616</f>
        <v>#VALUE!</v>
      </c>
      <c r="DP616" s="465" t="e">
        <f>DF616*(1-EU616)</f>
        <v>#VALUE!</v>
      </c>
      <c r="DQ616" s="465" t="e">
        <f>DG616*(1-EV616)</f>
        <v>#VALUE!</v>
      </c>
      <c r="DR616" s="465" t="e">
        <f>DH616*(1-EW616)</f>
        <v>#VALUE!</v>
      </c>
      <c r="DS616" s="465" t="e">
        <f>DI616</f>
        <v>#VALUE!</v>
      </c>
      <c r="DT616" s="465" t="e">
        <f>SUM(DJ616:DS616)</f>
        <v>#VALUE!</v>
      </c>
      <c r="DU616" s="465" t="e">
        <f>(GS616:GX616)+(DP616+DQ616+DR616)*GY616+DS616</f>
        <v>#VALUE!</v>
      </c>
      <c r="DV616" s="451" t="e">
        <f>AV616/$BH616/(1-EP616)</f>
        <v>#VALUE!</v>
      </c>
      <c r="DW616" s="451" t="e">
        <f>AW616/$BH616/(1-ER616)</f>
        <v>#VALUE!</v>
      </c>
      <c r="DX616" s="451" t="e">
        <f>AX616/$BH616/(1-EQ616)</f>
        <v>#VALUE!</v>
      </c>
      <c r="DY616" s="451" t="e">
        <f>AY616/$BH616/(1-ES616)</f>
        <v>#VALUE!</v>
      </c>
      <c r="DZ616" s="451" t="e">
        <f>AZ616/$BH616/(1-ET616)</f>
        <v>#VALUE!</v>
      </c>
      <c r="EA616" s="451" t="e">
        <f>BA616/$BH616/(1-AX616)</f>
        <v>#VALUE!</v>
      </c>
      <c r="EB616" s="451" t="e">
        <f>BB616/$BH616/(1-EU616)</f>
        <v>#VALUE!</v>
      </c>
      <c r="EC616" s="451" t="e">
        <f>BC616/$BH616/(1-EV616)</f>
        <v>#VALUE!</v>
      </c>
      <c r="ED616" s="451" t="e">
        <f>BD616/$BH616/(1-EW616)</f>
        <v>#VALUE!</v>
      </c>
      <c r="EE616" s="451" t="e">
        <f>BG616/BH616</f>
        <v>#VALUE!</v>
      </c>
      <c r="EF616" s="451" t="e">
        <f>DV616/SUM($DV616:$EE616)</f>
        <v>#VALUE!</v>
      </c>
      <c r="EG616" s="451" t="e">
        <f>DW616/SUM($DV616:$EE616)</f>
        <v>#VALUE!</v>
      </c>
      <c r="EH616" s="451" t="e">
        <f>DX616/SUM($DV616:$EE616)</f>
        <v>#VALUE!</v>
      </c>
      <c r="EI616" s="451" t="e">
        <f>DY616/SUM($DV616:$EE616)</f>
        <v>#VALUE!</v>
      </c>
      <c r="EJ616" s="451" t="e">
        <f>DZ616/SUM($DV616:$EE616)</f>
        <v>#VALUE!</v>
      </c>
      <c r="EK616" s="451" t="e">
        <f>EA616/SUM($DV616:$EE616)</f>
        <v>#VALUE!</v>
      </c>
      <c r="EL616" s="451" t="e">
        <f>EB616/SUM($DV616:$EE616)</f>
        <v>#VALUE!</v>
      </c>
      <c r="EM616" s="451" t="e">
        <f>EC616/SUM($DV616:$EE616)</f>
        <v>#VALUE!</v>
      </c>
      <c r="EN616" s="451" t="e">
        <f>ED616/SUM($DV616:$EE616)</f>
        <v>#VALUE!</v>
      </c>
      <c r="EO616" s="451" t="e">
        <f>EE616/SUM($DV616:$EE616)</f>
        <v>#VALUE!</v>
      </c>
      <c r="EP616" s="450">
        <f>EP615</f>
        <v>0.080000000000000002</v>
      </c>
      <c r="EQ616" s="450">
        <f>EQ615</f>
        <v>0.014999999999999999</v>
      </c>
      <c r="ER616" s="450">
        <f>ER615</f>
        <v>0.014999999999999999</v>
      </c>
      <c r="ES616" s="450">
        <f>ES615</f>
        <v>0.014999999999999999</v>
      </c>
      <c r="ET616" s="450">
        <f>ET615</f>
        <v>0.014999999999999999</v>
      </c>
      <c r="EU616" s="450">
        <f>EU615</f>
        <v>0.089999999999999997</v>
      </c>
      <c r="EV616" s="450">
        <f>EV615</f>
        <v>0.089999999999999997</v>
      </c>
      <c r="EW616" s="450">
        <f>EW615</f>
        <v>0.089999999999999997</v>
      </c>
      <c r="EX616" s="431" t="str">
        <f>IF(_tag_month_day!AS606="","",_tag_month_day!AS606/100)</f>
        <v/>
      </c>
      <c r="EY616" s="431" t="str">
        <f>IF(_tag_month_day!AT606="","",_tag_month_day!AT606/100)</f>
        <v/>
      </c>
      <c r="EZ616" s="431" t="str">
        <f>IF(_tag_month_day!AU606="","",_tag_month_day!AU606/100)</f>
        <v/>
      </c>
      <c r="FA616" s="431" t="str">
        <f>IF(_tag_month_day!AV606="","",_tag_month_day!AV606/100)</f>
        <v/>
      </c>
      <c r="FB616" s="431" t="str">
        <f>IF(_tag_month_day!AW606="","",_tag_month_day!AW606/100)</f>
        <v/>
      </c>
      <c r="FC616" s="431" t="str">
        <f>IF(_tag_month_day!AX606="","",_tag_month_day!AX606/100)</f>
        <v/>
      </c>
      <c r="FD616" s="449" t="str">
        <f>IF(_tag_month_day!AY606="","",_tag_month_day!AY606/100)</f>
        <v/>
      </c>
      <c r="FE616" s="449" t="str">
        <f>IF(_tag_month_day!AZ606="","",_tag_month_day!AZ606/100)</f>
        <v/>
      </c>
      <c r="FF616" s="449" t="str">
        <f>IF(_tag_month_day!BA606="","",_tag_month_day!BA606/100)</f>
        <v/>
      </c>
      <c r="FG616" s="449" t="str">
        <f>IF(_tag_month_day!BB606="","",_tag_month_day!BB606/100)</f>
        <v/>
      </c>
      <c r="FH616" s="467" t="str">
        <f>IF(_tag_month_day!BC606="","",_tag_month_day!BC606/100)</f>
        <v/>
      </c>
      <c r="FI616" s="449">
        <f>FI615</f>
        <v>0.40999999999999998</v>
      </c>
      <c r="FJ616" s="449">
        <f>FJ615</f>
        <v>0.11</v>
      </c>
      <c r="FK616" s="449">
        <f>FK615</f>
        <v>0.014999999999999999</v>
      </c>
      <c r="FL616" s="449">
        <f>FL615</f>
        <v>0</v>
      </c>
      <c r="FM616" s="467">
        <f>FM615</f>
        <v>0.0001</v>
      </c>
      <c r="FN616" s="449">
        <f>FN615</f>
        <v>0.32000000000000001</v>
      </c>
      <c r="FO616" s="449">
        <f>FO615</f>
        <v>0.20000000000000001</v>
      </c>
      <c r="FP616" s="449">
        <f>FP615</f>
        <v>0.01</v>
      </c>
      <c r="FQ616" s="449">
        <f>FQ615</f>
        <v>0</v>
      </c>
      <c r="FR616" s="467">
        <f>FR615</f>
        <v>0.0001</v>
      </c>
      <c r="FS616" s="449" t="str">
        <f>IF(_tag_month_day!BD606="","",_tag_month_day!BD606/100)</f>
        <v/>
      </c>
      <c r="FT616" s="449" t="str">
        <f>IF(_tag_month_day!BE606="","",_tag_month_day!BE606/100)</f>
        <v/>
      </c>
      <c r="FU616" s="449" t="str">
        <f>IF(_tag_month_day!BF606="","",_tag_month_day!BF606/100)</f>
        <v/>
      </c>
      <c r="FV616" s="449" t="str">
        <f>IF(_tag_month_day!BG606="","",_tag_month_day!BG606/100)</f>
        <v/>
      </c>
      <c r="FW616" s="467" t="str">
        <f>IF(_tag_month_day!BH606="","",_tag_month_day!BH606/100)</f>
        <v/>
      </c>
      <c r="FX616" s="449" t="str">
        <f>IF(_tag_month_day!BI606="","",_tag_month_day!BI606/100)</f>
        <v/>
      </c>
      <c r="FY616" s="449" t="str">
        <f>IF(_tag_month_day!BJ606="","",_tag_month_day!BJ606/100)</f>
        <v/>
      </c>
      <c r="FZ616" s="468" t="str">
        <f>IF(_tag_month_day!BK606="","",_tag_month_day!BK606/100)</f>
        <v/>
      </c>
      <c r="GA616" s="449" t="str">
        <f>IF(_tag_month_day!BL606="","",_tag_month_day!BL606/100)</f>
        <v/>
      </c>
      <c r="GB616" s="467" t="str">
        <f>IF(_tag_month_day!BM606="","",_tag_month_day!BM606/100)</f>
        <v/>
      </c>
      <c r="GC616" s="431" t="str">
        <f>IF(_tag_month_day!BN606="","",_tag_month_day!BN606/100)</f>
        <v/>
      </c>
      <c r="GD616" s="431" t="str">
        <f>IF(_tag_month_day!BO606="","",_tag_month_day!BO606/100)</f>
        <v/>
      </c>
      <c r="GE616" s="431" t="str">
        <f>IF(_tag_month_day!BP606="","",_tag_month_day!BP606/100)</f>
        <v/>
      </c>
      <c r="GF616" s="431" t="str">
        <f>IF(_tag_month_day!BQ606="","",_tag_month_day!BQ606/100)</f>
        <v/>
      </c>
      <c r="GG616" s="431" t="str">
        <f>IF(_tag_month_day!BR606="","",_tag_month_day!BR606/100)</f>
        <v/>
      </c>
      <c r="GH616" s="431" t="str">
        <f>IF(_tag_month_day!BS606="","",_tag_month_day!BS606/100)</f>
        <v/>
      </c>
      <c r="GI616" s="467" t="str">
        <f>IF(_tag_month_day!BT606="","",_tag_month_day!BT606/100)</f>
        <v/>
      </c>
      <c r="GJ616" s="469" t="str">
        <f>IF(_tag_month_day!BU606="","",_tag_month_day!BU606/100)</f>
        <v/>
      </c>
      <c r="GK616" s="470">
        <f>GK615</f>
        <v>0.070000000000000007</v>
      </c>
      <c r="GL616" s="470">
        <f>GL615</f>
        <v>0.029999999999999999</v>
      </c>
      <c r="GM616" s="471" t="str">
        <f>IF(_tag_month_day!BX606="","",_tag_month_day!BX606/100)</f>
        <v/>
      </c>
      <c r="GN616" s="470">
        <f>GN615</f>
        <v>0.070000000000000007</v>
      </c>
      <c r="GO616" s="470">
        <f>GO615</f>
        <v>0.029999999999999999</v>
      </c>
      <c r="GP616" s="470">
        <f>GP615</f>
        <v>0.089999999999999997</v>
      </c>
      <c r="GQ616" s="470">
        <f>GQ615</f>
        <v>0.029999999999999999</v>
      </c>
      <c r="GR616" s="471" t="str">
        <f>IF(_tag_month_day!CA606="","",_tag_month_day!CA606/100)</f>
        <v/>
      </c>
      <c r="GS616" s="472">
        <f>GS615</f>
        <v>0.95299999999999996</v>
      </c>
      <c r="GT616" s="472">
        <f>GT615</f>
        <v>0.55000000000000004</v>
      </c>
      <c r="GU616" s="472">
        <f>GU615</f>
        <v>0.55000000000000004</v>
      </c>
      <c r="GV616" s="472">
        <f>GV615</f>
        <v>0.55000000000000004</v>
      </c>
      <c r="GW616" s="472">
        <f>GW615</f>
        <v>0.5</v>
      </c>
      <c r="GX616" s="472">
        <f>GX615</f>
        <v>0.93500000000000005</v>
      </c>
      <c r="GY616" s="472">
        <f>GY615</f>
        <v>0.14999999999999999</v>
      </c>
      <c r="GZ616" s="472">
        <f>GZ615</f>
        <v>1</v>
      </c>
      <c r="HA616" s="474">
        <f>HA615</f>
        <v>0.047</v>
      </c>
      <c r="HB616" s="474">
        <f>HB615</f>
        <v>0.45000000000000001</v>
      </c>
      <c r="HC616" s="474">
        <f>HC615</f>
        <v>0.45000000000000001</v>
      </c>
      <c r="HD616" s="474">
        <f>HD615</f>
        <v>0.45000000000000001</v>
      </c>
      <c r="HE616" s="474">
        <f>HE615</f>
        <v>0.5</v>
      </c>
      <c r="HF616" s="474">
        <f>HF615</f>
        <v>0.065000000000000002</v>
      </c>
      <c r="HG616" s="474">
        <f>HG615</f>
        <v>0.84999999999999998</v>
      </c>
      <c r="HH616" s="474">
        <f>HH615</f>
        <v>0</v>
      </c>
      <c r="HI616" s="10">
        <f>IF(BZ616&lt;&gt;"",CK616-BV616,0)</f>
        <v>0</v>
      </c>
      <c r="HJ616" s="10" t="e">
        <f>IF(AJ616&gt;0,AH616-AJ616,0)</f>
        <v>#VALUE!</v>
      </c>
      <c r="HK616" s="466">
        <f>HK615</f>
        <v>0.84999999999999998</v>
      </c>
      <c r="HL616" s="424">
        <f>HL615</f>
        <v>550000</v>
      </c>
      <c r="HM616" s="424">
        <f>HM615</f>
        <v>480000</v>
      </c>
      <c r="HN616" s="465" t="e">
        <f>(DJ616*EZ616+DK616*FH616+DL616*FM616+DM616*FR616+DN616*FW616+DO616*GB616+DS616*GI616+DP616*GM616+DR616*GR616)*1000*2</f>
        <v>#VALUE!</v>
      </c>
      <c r="HO616" s="465" t="e">
        <f>HN616*HK616*$HO$2/HL616*1000000</f>
        <v>#VALUE!</v>
      </c>
      <c r="HP616" s="465" t="e">
        <f>HN616*HK616*$HP$2/HM616*1000000</f>
        <v>#VALUE!</v>
      </c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</row>
    <row customFormat="1" r="617" s="0">
      <c r="A617" s="420">
        <v>606</v>
      </c>
      <c r="B617" s="421">
        <f ca="1">IF(D617=D616,B616,IF(D617="夜班",B616+1,B616))</f>
        <v>43611</v>
      </c>
      <c r="C617" s="422">
        <f>C616</f>
        <v>0.041666666666666699</v>
      </c>
      <c r="D617" s="10" t="str">
        <f ca="1">IF(HOUR(G617)&lt;8,"夜班",IF(HOUR(G617)&lt;16,"白班",IF(HOUR(G617)&lt;24,"中班",0)))</f>
        <v>夜班</v>
      </c>
      <c r="E617" s="10" t="e">
        <f ca="1">IF(F617=1,"甲",IF(F617=2,"乙",IF(F617=3,"丙",IF(F617=4,"丁",""))))</f>
        <v>#REF!</v>
      </c>
      <c r="F617" s="10" t="e">
        <f ca="1">SUMPRODUCT((成本日报!$A$3:$A$95=计划!B617)*(成本日报!$B$3:$B$95=计划!$D617),成本日报!$C$3:$C$95)</f>
        <v>#REF!</v>
      </c>
      <c r="G617" s="423">
        <f ca="1">G616+C616</f>
        <v>43611.208333331866</v>
      </c>
      <c r="H617" s="423">
        <f ca="1">$G617+$C617/60*10+$C617*0</f>
        <v>43611.215277776311</v>
      </c>
      <c r="I617" s="423">
        <f ca="1">$G617+$C617/60*18+$C617*0</f>
        <v>43611.220833331863</v>
      </c>
      <c r="J617" s="423">
        <f ca="1">$G617+$C617/60*0+$C617*1</f>
        <v>43611.24999999853</v>
      </c>
      <c r="K617" s="423">
        <f ca="1">$G617+$C617/60*30+$C617*2</f>
        <v>43611.312499998538</v>
      </c>
      <c r="L617" s="423">
        <f ca="1">$G617+$C617/60*0+$C617*3</f>
        <v>43611.333333331866</v>
      </c>
      <c r="M617" s="424" t="str">
        <f>IF(_tag_month_day!A607="","",_tag_month_day!A607)</f>
        <v/>
      </c>
      <c r="N617" s="424" t="str">
        <f>IF(_tag_month_day!B607="","",_tag_month_day!B607)</f>
        <v/>
      </c>
      <c r="O617" s="425" t="e">
        <f>IF(M617+N617=0,"",M617+N617)</f>
        <v>#VALUE!</v>
      </c>
      <c r="P617" s="424" t="str">
        <f>IF(_tag_month_day!C607="","",_tag_month_day!C607)</f>
        <v/>
      </c>
      <c r="Q617" s="424" t="str">
        <f>IF(_tag_month_day!D607="","",_tag_month_day!D607)</f>
        <v/>
      </c>
      <c r="R617" s="426" t="str">
        <f>IF(_tag_month_day!CB607="","",_tag_month_day!CB607/100)</f>
        <v/>
      </c>
      <c r="S617" s="427" t="str">
        <f>IF(_tag_month_day!E607="","",_tag_month_day!E607)</f>
        <v/>
      </c>
      <c r="T617" s="427" t="str">
        <f>IF(_tag_month_day!F607="","",_tag_month_day!F607)</f>
        <v/>
      </c>
      <c r="U617" s="428" t="e">
        <f>S617+T617</f>
        <v>#VALUE!</v>
      </c>
      <c r="V617" s="429" t="e">
        <f>U617/AJ617</f>
        <v>#VALUE!</v>
      </c>
      <c r="W617" s="430" t="str">
        <f>IF(_jhy_month_day!A607="","",_jhy_month_day!A607)</f>
        <v/>
      </c>
      <c r="X617" s="431" t="str">
        <f>IF(_jhy_month_day!B607="","",_jhy_month_day!B607/100)</f>
        <v/>
      </c>
      <c r="Y617" s="431" t="str">
        <f>IF(_jhy_month_day!C607="","",_jhy_month_day!C607/100)</f>
        <v/>
      </c>
      <c r="Z617" s="432">
        <f>Z613+1</f>
        <v>152</v>
      </c>
      <c r="AA617" s="433" t="str">
        <f>IF(_tag_month_day!G607="","",_tag_month_day!G607/100)</f>
        <v/>
      </c>
      <c r="AB617" s="433" t="str">
        <f>IF(_tag_month_day!H607="","",_tag_month_day!H607/100)</f>
        <v/>
      </c>
      <c r="AC617" s="434">
        <f>IF(X617="",AC616,BK617*($AV616*X617+$AW616*FD616+$AX616*FI616+$AY616*FN616+$AZ616*FS616+$BA616*FX616+$BG616*GE616)/(AV616*Y617+AX616*FK616+AW616*FF616+AY616*FP616+AZ616*FU616+BA616*FZ616+BG616*GG616+BB616*GK616+BC616*GN616+BD616*GP616))</f>
        <v>1.59963432013121</v>
      </c>
      <c r="AD617" s="435" t="str">
        <f>IF(AC617=AC616,"",AC617-AC616)</f>
        <v/>
      </c>
      <c r="AE617" s="436" t="str">
        <f>IF(1-AF617=0,"",(1-AF617))</f>
        <v/>
      </c>
      <c r="AF617" s="437">
        <v>1</v>
      </c>
      <c r="AG617" s="10" t="str">
        <f>AG616</f>
        <v>9A3</v>
      </c>
      <c r="AH617" s="438" t="str">
        <f>AH616</f>
        <v/>
      </c>
      <c r="AI617" s="424"/>
      <c r="AJ617" s="10" t="str">
        <f>IF(_tag_month_day!I607="","",_tag_month_day!I607)</f>
        <v/>
      </c>
      <c r="AK617" s="440"/>
      <c r="AL617" s="440"/>
      <c r="AM617" s="440"/>
      <c r="AN617" s="441">
        <f>AN616</f>
        <v>2</v>
      </c>
      <c r="AO617" s="441">
        <f>AO616</f>
        <v>8</v>
      </c>
      <c r="AP617" s="442" t="e">
        <f>(IF(AN617=0,AS616,AS616*(1+AO617/AN617)/(AR617+AO617/AN617)))+AT617</f>
        <v>#VALUE!</v>
      </c>
      <c r="AQ617" s="443" t="str">
        <f>IF(_tag_month_day!J607="","",_tag_month_day!J607/100)</f>
        <v/>
      </c>
      <c r="AR617" s="444">
        <f>AR616</f>
        <v>1.3</v>
      </c>
      <c r="AS617" s="445" t="e">
        <f>AQ617*(AN617*AR617+AO617)/(AN617+AO617)</f>
        <v>#VALUE!</v>
      </c>
      <c r="AT617" s="445" t="e">
        <f>(SUM(BE617:BF617)-SUM(BE616:BF616))*0.05</f>
        <v>#VALUE!</v>
      </c>
      <c r="AU617" s="446" t="str">
        <f>IF(_tag_month_day!CC607="","",IF(_tag_month_day!CC607&gt;0,_tag_month_day!CD607,_tag_month_day!CE607))</f>
        <v/>
      </c>
      <c r="AV617" s="447" t="str">
        <f>IF(_tag_month_day!L607="","",_tag_month_day!L607/100)</f>
        <v/>
      </c>
      <c r="AW617" s="431">
        <f>AW616</f>
        <v>0</v>
      </c>
      <c r="AX617" s="431">
        <f>AX616</f>
        <v>0</v>
      </c>
      <c r="AY617" s="431" t="str">
        <f>IF(_tag_month_day!M607="","",_tag_month_day!M607/100)</f>
        <v/>
      </c>
      <c r="AZ617" s="431" t="str">
        <f>IF(_tag_month_day!N607="","",_tag_month_day!N607/100)</f>
        <v/>
      </c>
      <c r="BA617" s="431" t="str">
        <f>IF(_tag_month_day!O607="","",_tag_month_day!O607/100)</f>
        <v/>
      </c>
      <c r="BB617" s="448" t="str">
        <f>IF(_tag_month_day!P607="","",_tag_month_day!P607/100)</f>
        <v/>
      </c>
      <c r="BC617" s="448">
        <f>BC616</f>
        <v>0</v>
      </c>
      <c r="BD617" s="448" t="str">
        <f>IF(_tag_month_day!Q607="","",_tag_month_day!Q607/100)</f>
        <v/>
      </c>
      <c r="BE617" s="449" t="str">
        <f>IF(_tag_month_day!R607="","",_tag_month_day!R607/100)</f>
        <v/>
      </c>
      <c r="BF617" s="388" t="e">
        <f>(AU617*(100+BE617*100))/(AJ617-AU617)/100</f>
        <v>#VALUE!</v>
      </c>
      <c r="BG617" s="450" t="e">
        <f>BE617+BF617</f>
        <v>#VALUE!</v>
      </c>
      <c r="BH617" s="451" t="e">
        <f>SUM(AV617:BF617)</f>
        <v>#VALUE!</v>
      </c>
      <c r="BI617" s="452" t="e">
        <f>IF(CX617=0,BI616,(DK617*查询!$R$5+DL617*查询!$Q$5+DM617*查询!$N$5+DN617*查询!$O$5+DO617*查询!$P$5)*AF617/CX617)</f>
        <v>#VALUE!</v>
      </c>
      <c r="BJ617" s="452" t="e">
        <f>IF(CX617=0,BJ616,(DP617*查询!$S$5+DQ617*查询!$T$5+DR617*查询!$U$5)*AF617/CX617)</f>
        <v>#VALUE!</v>
      </c>
      <c r="BK617" s="452">
        <f>BK616</f>
        <v>1</v>
      </c>
      <c r="BL617" s="453" t="e">
        <f>SUMPRODUCT((AV617:BA617)*(GS617:GX617))/((GS617:GX617)+SUM(BB617:BD617)*GY617+BG617*GZ617)</f>
        <v>#VALUE!</v>
      </c>
      <c r="BM617" s="453" t="e">
        <f>BK617*($AV617*FB617+$AW617*FD617+$AX617*FI617+$AY617*FN617+$AZ617*FS617+$BA617*FX617+$BG617*GE617)/(AV617*EY617+AX617*FK617+AW617*FF617+AY617*FP617+AZ617*FU617+BA617*FZ617+BG617*GG617+BB617*GK617+BC617*GN617+BD617*GP617)</f>
        <v>#VALUE!</v>
      </c>
      <c r="BN617" s="453" t="e">
        <f>($AV617*FC617+$AX617*FJ617+$AW617*FE617+$AY617*FO617+$AZ617*FT617+$BA617*FY617+$BG617*GF617)/($AV617*FA617+BG617*GH617+BB617*GL617+BC617*GO617+BD617*GQ617+BA617*GA617)</f>
        <v>#VALUE!</v>
      </c>
      <c r="BO617" s="454" t="e">
        <f>SUMPRODUCT(AV617:BA617*GS617:GX617)/(GS617:GX617+(BB617+BC617+BD617)*GY617+BG617)</f>
        <v>#VALUE!</v>
      </c>
      <c r="BP617" s="454" t="e">
        <f>SUMPRODUCT(AV617:BA617*GS617:GX617)/(GS617:GX617+(BB617+BC617+BD617)*GY617+BG617)</f>
        <v>#VALUE!</v>
      </c>
      <c r="BQ617" s="454" t="e">
        <f>SUMPRODUCT(AV617:BA617*GS617:GX617)/(GS617:GX617+(BB617+BC617+BD617)*GY617+BG617)</f>
        <v>#VALUE!</v>
      </c>
      <c r="BR617" s="453" t="str">
        <f>IF(_tag_month_day!T607="","",_tag_month_day!T607)</f>
        <v/>
      </c>
      <c r="BS617" s="453" t="str">
        <f>IF(_tag_month_day!U607="","",_tag_month_day!U607)</f>
        <v/>
      </c>
      <c r="BT617" s="455" t="str">
        <f>IF(CK617="","",IF((CK617&gt;=BV617-0.12)*(CK617&lt;=BV617+0.12),"合格","不合格"))</f>
        <v/>
      </c>
      <c r="BU617" s="456" t="str">
        <f>IF(_tag_month_day!V607="","",_tag_month_day!V607)</f>
        <v/>
      </c>
      <c r="BV617" s="457" t="str">
        <f>IF(_tag_month_day!W607="","",_tag_month_day!W607)</f>
        <v/>
      </c>
      <c r="BW617" s="458" t="str">
        <f>IF(_tag_month_day!X607="","",_tag_month_day!X607)</f>
        <v/>
      </c>
      <c r="BX617" s="458" t="str">
        <f>IF(_tag_month_day!Y607="","",_tag_month_day!Y607)</f>
        <v/>
      </c>
      <c r="BY617" s="459">
        <f ca="1">L617</f>
        <v>43611.333333331866</v>
      </c>
      <c r="BZ617" s="460"/>
      <c r="CA617" s="461"/>
      <c r="CB617" s="424" t="str">
        <f>IF(_tag_month_day!Z607="","",_tag_month_day!Z607)</f>
        <v/>
      </c>
      <c r="CC617" s="424" t="str">
        <f>IF(_tag_month_day!AA607="","",_tag_month_day!AA607)</f>
        <v/>
      </c>
      <c r="CD617" s="424" t="str">
        <f>IF(_tag_month_day!AB607="","",_tag_month_day!AB607)</f>
        <v/>
      </c>
      <c r="CE617" s="424" t="str">
        <f>IF(_tag_month_day!AC607="","",_tag_month_day!AC607)</f>
        <v/>
      </c>
      <c r="CF617" s="424" t="str">
        <f>IF(_tag_month_day!AD607="","",_tag_month_day!AD607)</f>
        <v/>
      </c>
      <c r="CG617" s="424" t="str">
        <f>IF(_tag_month_day!AE607="","",_tag_month_day!AE607)</f>
        <v/>
      </c>
      <c r="CH617" s="424" t="str">
        <f>IF(_tag_month_day!AF607="","",_tag_month_day!AF607)</f>
        <v/>
      </c>
      <c r="CI617" s="424" t="str">
        <f>IF(_tag_month_day!AG607="","",_tag_month_day!AG607)</f>
        <v/>
      </c>
      <c r="CJ617" s="424" t="str">
        <f>IF(_tag_month_day!AH607="","",_tag_month_day!AH607)</f>
        <v/>
      </c>
      <c r="CK617" s="424" t="str">
        <f>IF(_tag_month_day!AI607="","",_tag_month_day!AI607)</f>
        <v/>
      </c>
      <c r="CL617" s="4" t="str">
        <f>IF(_tag_month_day!AJ607="","",_tag_month_day!AJ607)</f>
        <v/>
      </c>
      <c r="CM617" s="4" t="str">
        <f>IF(_tag_month_day!AK607="","",_tag_month_day!AK607)</f>
        <v/>
      </c>
      <c r="CN617" s="4" t="str">
        <f>IF(_tag_month_day!AL607="","",_tag_month_day!AL607)</f>
        <v/>
      </c>
      <c r="CO617" s="4" t="str">
        <f>IF(_tag_month_day!AM607="","",_tag_month_day!AM607)</f>
        <v/>
      </c>
      <c r="CP617" s="4" t="str">
        <f>IF(_tag_month_day!AN607="","",_tag_month_day!AN607)</f>
        <v/>
      </c>
      <c r="CQ617" s="4" t="str">
        <f>IF(_tag_month_day!AO607="","",_tag_month_day!AO607)</f>
        <v/>
      </c>
      <c r="CR617" s="462" t="str">
        <f>IF(_tag_month_day!AP607="","",_tag_month_day!AP607)</f>
        <v/>
      </c>
      <c r="CS617" s="463" t="str">
        <f>IF(_tag_month_day!AQ607="","",_tag_month_day!AQ607)</f>
        <v/>
      </c>
      <c r="CT617" s="4" t="str">
        <f>IF(_tag_month_day!AR607="","",_tag_month_day!AR607)</f>
        <v/>
      </c>
      <c r="CU617" s="464" t="e">
        <f>DU617/AJ617</f>
        <v>#VALUE!</v>
      </c>
      <c r="CV617" s="451" t="e">
        <f>BG617/BH617</f>
        <v>#VALUE!</v>
      </c>
      <c r="CW617" s="465" t="e">
        <f>AJ617*(1-CV617)*CU617*AF617</f>
        <v>#VALUE!</v>
      </c>
      <c r="CX617" s="465" t="e">
        <f>CW617*94%</f>
        <v>#VALUE!</v>
      </c>
      <c r="CY617" s="466" t="e">
        <f>IF(CX617=0,0,DS617/(DS617+CX617))</f>
        <v>#VALUE!</v>
      </c>
      <c r="CZ617" s="465" t="e">
        <f>$AJ617*EF617</f>
        <v>#VALUE!</v>
      </c>
      <c r="DA617" s="465" t="e">
        <f>$AJ617*EG617</f>
        <v>#VALUE!</v>
      </c>
      <c r="DB617" s="465" t="e">
        <f>$AJ617*EH617</f>
        <v>#VALUE!</v>
      </c>
      <c r="DC617" s="465" t="e">
        <f>$AJ617*EI617</f>
        <v>#VALUE!</v>
      </c>
      <c r="DD617" s="465" t="e">
        <f>$AJ617*EJ617</f>
        <v>#VALUE!</v>
      </c>
      <c r="DE617" s="465" t="e">
        <f>$AJ617*EK617</f>
        <v>#VALUE!</v>
      </c>
      <c r="DF617" s="465" t="e">
        <f>$AJ617*EL617</f>
        <v>#VALUE!</v>
      </c>
      <c r="DG617" s="465" t="e">
        <f>$AJ617*EM617</f>
        <v>#VALUE!</v>
      </c>
      <c r="DH617" s="465" t="e">
        <f>$AJ617*EN617</f>
        <v>#VALUE!</v>
      </c>
      <c r="DI617" s="465" t="e">
        <f>$AJ617*EO617</f>
        <v>#VALUE!</v>
      </c>
      <c r="DJ617" s="465" t="e">
        <f>CZ617*(1-EP617)</f>
        <v>#VALUE!</v>
      </c>
      <c r="DK617" s="465" t="e">
        <f>DA617*(1-ER617)</f>
        <v>#VALUE!</v>
      </c>
      <c r="DL617" s="465" t="e">
        <f>DB617*(1-EQ617)</f>
        <v>#VALUE!</v>
      </c>
      <c r="DM617" s="465" t="e">
        <f>DC617*(1-ES617)</f>
        <v>#VALUE!</v>
      </c>
      <c r="DN617" s="465" t="e">
        <f>DD617*(1-ET617)</f>
        <v>#VALUE!</v>
      </c>
      <c r="DO617" s="465" t="e">
        <f>DE617</f>
        <v>#VALUE!</v>
      </c>
      <c r="DP617" s="465" t="e">
        <f>DF617*(1-EU617)</f>
        <v>#VALUE!</v>
      </c>
      <c r="DQ617" s="465" t="e">
        <f>DG617*(1-EV617)</f>
        <v>#VALUE!</v>
      </c>
      <c r="DR617" s="465" t="e">
        <f>DH617*(1-EW617)</f>
        <v>#VALUE!</v>
      </c>
      <c r="DS617" s="465" t="e">
        <f>DI617</f>
        <v>#VALUE!</v>
      </c>
      <c r="DT617" s="465" t="e">
        <f>SUM(DJ617:DS617)</f>
        <v>#VALUE!</v>
      </c>
      <c r="DU617" s="465" t="e">
        <f>(GS617:GX617)+(DP617+DQ617+DR617)*GY617+DS617</f>
        <v>#VALUE!</v>
      </c>
      <c r="DV617" s="451" t="e">
        <f>AV617/$BH617/(1-EP617)</f>
        <v>#VALUE!</v>
      </c>
      <c r="DW617" s="451" t="e">
        <f>AW617/$BH617/(1-ER617)</f>
        <v>#VALUE!</v>
      </c>
      <c r="DX617" s="451" t="e">
        <f>AX617/$BH617/(1-EQ617)</f>
        <v>#VALUE!</v>
      </c>
      <c r="DY617" s="451" t="e">
        <f>AY617/$BH617/(1-ES617)</f>
        <v>#VALUE!</v>
      </c>
      <c r="DZ617" s="451" t="e">
        <f>AZ617/$BH617/(1-ET617)</f>
        <v>#VALUE!</v>
      </c>
      <c r="EA617" s="451" t="e">
        <f>BA617/$BH617/(1-AX617)</f>
        <v>#VALUE!</v>
      </c>
      <c r="EB617" s="451" t="e">
        <f>BB617/$BH617/(1-EU617)</f>
        <v>#VALUE!</v>
      </c>
      <c r="EC617" s="451" t="e">
        <f>BC617/$BH617/(1-EV617)</f>
        <v>#VALUE!</v>
      </c>
      <c r="ED617" s="451" t="e">
        <f>BD617/$BH617/(1-EW617)</f>
        <v>#VALUE!</v>
      </c>
      <c r="EE617" s="451" t="e">
        <f>BG617/BH617</f>
        <v>#VALUE!</v>
      </c>
      <c r="EF617" s="451" t="e">
        <f>DV617/SUM($DV617:$EE617)</f>
        <v>#VALUE!</v>
      </c>
      <c r="EG617" s="451" t="e">
        <f>DW617/SUM($DV617:$EE617)</f>
        <v>#VALUE!</v>
      </c>
      <c r="EH617" s="451" t="e">
        <f>DX617/SUM($DV617:$EE617)</f>
        <v>#VALUE!</v>
      </c>
      <c r="EI617" s="451" t="e">
        <f>DY617/SUM($DV617:$EE617)</f>
        <v>#VALUE!</v>
      </c>
      <c r="EJ617" s="451" t="e">
        <f>DZ617/SUM($DV617:$EE617)</f>
        <v>#VALUE!</v>
      </c>
      <c r="EK617" s="451" t="e">
        <f>EA617/SUM($DV617:$EE617)</f>
        <v>#VALUE!</v>
      </c>
      <c r="EL617" s="451" t="e">
        <f>EB617/SUM($DV617:$EE617)</f>
        <v>#VALUE!</v>
      </c>
      <c r="EM617" s="451" t="e">
        <f>EC617/SUM($DV617:$EE617)</f>
        <v>#VALUE!</v>
      </c>
      <c r="EN617" s="451" t="e">
        <f>ED617/SUM($DV617:$EE617)</f>
        <v>#VALUE!</v>
      </c>
      <c r="EO617" s="451" t="e">
        <f>EE617/SUM($DV617:$EE617)</f>
        <v>#VALUE!</v>
      </c>
      <c r="EP617" s="450">
        <f>EP616</f>
        <v>0.080000000000000002</v>
      </c>
      <c r="EQ617" s="450">
        <f>EQ616</f>
        <v>0.014999999999999999</v>
      </c>
      <c r="ER617" s="450">
        <f>ER616</f>
        <v>0.014999999999999999</v>
      </c>
      <c r="ES617" s="450">
        <f>ES616</f>
        <v>0.014999999999999999</v>
      </c>
      <c r="ET617" s="450">
        <f>ET616</f>
        <v>0.014999999999999999</v>
      </c>
      <c r="EU617" s="450">
        <f>EU616</f>
        <v>0.089999999999999997</v>
      </c>
      <c r="EV617" s="450">
        <f>EV616</f>
        <v>0.089999999999999997</v>
      </c>
      <c r="EW617" s="450">
        <f>EW616</f>
        <v>0.089999999999999997</v>
      </c>
      <c r="EX617" s="431" t="str">
        <f>IF(_tag_month_day!AS607="","",_tag_month_day!AS607/100)</f>
        <v/>
      </c>
      <c r="EY617" s="431" t="str">
        <f>IF(_tag_month_day!AT607="","",_tag_month_day!AT607/100)</f>
        <v/>
      </c>
      <c r="EZ617" s="431" t="str">
        <f>IF(_tag_month_day!AU607="","",_tag_month_day!AU607/100)</f>
        <v/>
      </c>
      <c r="FA617" s="431" t="str">
        <f>IF(_tag_month_day!AV607="","",_tag_month_day!AV607/100)</f>
        <v/>
      </c>
      <c r="FB617" s="431" t="str">
        <f>IF(_tag_month_day!AW607="","",_tag_month_day!AW607/100)</f>
        <v/>
      </c>
      <c r="FC617" s="431" t="str">
        <f>IF(_tag_month_day!AX607="","",_tag_month_day!AX607/100)</f>
        <v/>
      </c>
      <c r="FD617" s="449" t="str">
        <f>IF(_tag_month_day!AY607="","",_tag_month_day!AY607/100)</f>
        <v/>
      </c>
      <c r="FE617" s="449" t="str">
        <f>IF(_tag_month_day!AZ607="","",_tag_month_day!AZ607/100)</f>
        <v/>
      </c>
      <c r="FF617" s="449" t="str">
        <f>IF(_tag_month_day!BA607="","",_tag_month_day!BA607/100)</f>
        <v/>
      </c>
      <c r="FG617" s="449" t="str">
        <f>IF(_tag_month_day!BB607="","",_tag_month_day!BB607/100)</f>
        <v/>
      </c>
      <c r="FH617" s="467" t="str">
        <f>IF(_tag_month_day!BC607="","",_tag_month_day!BC607/100)</f>
        <v/>
      </c>
      <c r="FI617" s="449">
        <f>FI616</f>
        <v>0.40999999999999998</v>
      </c>
      <c r="FJ617" s="449">
        <f>FJ616</f>
        <v>0.11</v>
      </c>
      <c r="FK617" s="449">
        <f>FK616</f>
        <v>0.014999999999999999</v>
      </c>
      <c r="FL617" s="449">
        <f>FL616</f>
        <v>0</v>
      </c>
      <c r="FM617" s="467">
        <f>FM616</f>
        <v>0.0001</v>
      </c>
      <c r="FN617" s="449">
        <f>FN616</f>
        <v>0.32000000000000001</v>
      </c>
      <c r="FO617" s="449">
        <f>FO616</f>
        <v>0.20000000000000001</v>
      </c>
      <c r="FP617" s="449">
        <f>FP616</f>
        <v>0.01</v>
      </c>
      <c r="FQ617" s="449">
        <f>FQ616</f>
        <v>0</v>
      </c>
      <c r="FR617" s="467">
        <f>FR616</f>
        <v>0.0001</v>
      </c>
      <c r="FS617" s="449" t="str">
        <f>IF(_tag_month_day!BD607="","",_tag_month_day!BD607/100)</f>
        <v/>
      </c>
      <c r="FT617" s="449" t="str">
        <f>IF(_tag_month_day!BE607="","",_tag_month_day!BE607/100)</f>
        <v/>
      </c>
      <c r="FU617" s="449" t="str">
        <f>IF(_tag_month_day!BF607="","",_tag_month_day!BF607/100)</f>
        <v/>
      </c>
      <c r="FV617" s="449" t="str">
        <f>IF(_tag_month_day!BG607="","",_tag_month_day!BG607/100)</f>
        <v/>
      </c>
      <c r="FW617" s="467" t="str">
        <f>IF(_tag_month_day!BH607="","",_tag_month_day!BH607/100)</f>
        <v/>
      </c>
      <c r="FX617" s="449" t="str">
        <f>IF(_tag_month_day!BI607="","",_tag_month_day!BI607/100)</f>
        <v/>
      </c>
      <c r="FY617" s="449" t="str">
        <f>IF(_tag_month_day!BJ607="","",_tag_month_day!BJ607/100)</f>
        <v/>
      </c>
      <c r="FZ617" s="468" t="str">
        <f>IF(_tag_month_day!BK607="","",_tag_month_day!BK607/100)</f>
        <v/>
      </c>
      <c r="GA617" s="449" t="str">
        <f>IF(_tag_month_day!BL607="","",_tag_month_day!BL607/100)</f>
        <v/>
      </c>
      <c r="GB617" s="467" t="str">
        <f>IF(_tag_month_day!BM607="","",_tag_month_day!BM607/100)</f>
        <v/>
      </c>
      <c r="GC617" s="431" t="str">
        <f>IF(_tag_month_day!BN607="","",_tag_month_day!BN607/100)</f>
        <v/>
      </c>
      <c r="GD617" s="431" t="str">
        <f>IF(_tag_month_day!BO607="","",_tag_month_day!BO607/100)</f>
        <v/>
      </c>
      <c r="GE617" s="431" t="str">
        <f>IF(_tag_month_day!BP607="","",_tag_month_day!BP607/100)</f>
        <v/>
      </c>
      <c r="GF617" s="431" t="str">
        <f>IF(_tag_month_day!BQ607="","",_tag_month_day!BQ607/100)</f>
        <v/>
      </c>
      <c r="GG617" s="431" t="str">
        <f>IF(_tag_month_day!BR607="","",_tag_month_day!BR607/100)</f>
        <v/>
      </c>
      <c r="GH617" s="431" t="str">
        <f>IF(_tag_month_day!BS607="","",_tag_month_day!BS607/100)</f>
        <v/>
      </c>
      <c r="GI617" s="467" t="str">
        <f>IF(_tag_month_day!BT607="","",_tag_month_day!BT607/100)</f>
        <v/>
      </c>
      <c r="GJ617" s="469" t="str">
        <f>IF(_tag_month_day!BU607="","",_tag_month_day!BU607/100)</f>
        <v/>
      </c>
      <c r="GK617" s="470">
        <f>GK616</f>
        <v>0.070000000000000007</v>
      </c>
      <c r="GL617" s="470">
        <f>GL616</f>
        <v>0.029999999999999999</v>
      </c>
      <c r="GM617" s="471" t="str">
        <f>IF(_tag_month_day!BX607="","",_tag_month_day!BX607/100)</f>
        <v/>
      </c>
      <c r="GN617" s="470">
        <f>GN616</f>
        <v>0.070000000000000007</v>
      </c>
      <c r="GO617" s="470">
        <f>GO616</f>
        <v>0.029999999999999999</v>
      </c>
      <c r="GP617" s="470">
        <f>GP616</f>
        <v>0.089999999999999997</v>
      </c>
      <c r="GQ617" s="470">
        <f>GQ616</f>
        <v>0.029999999999999999</v>
      </c>
      <c r="GR617" s="471" t="str">
        <f>IF(_tag_month_day!CA607="","",_tag_month_day!CA607/100)</f>
        <v/>
      </c>
      <c r="GS617" s="472">
        <f>GS616</f>
        <v>0.95299999999999996</v>
      </c>
      <c r="GT617" s="472">
        <f>GT616</f>
        <v>0.55000000000000004</v>
      </c>
      <c r="GU617" s="472">
        <f>GU616</f>
        <v>0.55000000000000004</v>
      </c>
      <c r="GV617" s="472">
        <f>GV616</f>
        <v>0.55000000000000004</v>
      </c>
      <c r="GW617" s="472">
        <f>GW616</f>
        <v>0.5</v>
      </c>
      <c r="GX617" s="472">
        <f>GX616</f>
        <v>0.93500000000000005</v>
      </c>
      <c r="GY617" s="472">
        <f>GY616</f>
        <v>0.14999999999999999</v>
      </c>
      <c r="GZ617" s="472">
        <f>GZ616</f>
        <v>1</v>
      </c>
      <c r="HA617" s="474">
        <f>HA616</f>
        <v>0.047</v>
      </c>
      <c r="HB617" s="474">
        <f>HB616</f>
        <v>0.45000000000000001</v>
      </c>
      <c r="HC617" s="474">
        <f>HC616</f>
        <v>0.45000000000000001</v>
      </c>
      <c r="HD617" s="474">
        <f>HD616</f>
        <v>0.45000000000000001</v>
      </c>
      <c r="HE617" s="474">
        <f>HE616</f>
        <v>0.5</v>
      </c>
      <c r="HF617" s="474">
        <f>HF616</f>
        <v>0.065000000000000002</v>
      </c>
      <c r="HG617" s="474">
        <f>HG616</f>
        <v>0.84999999999999998</v>
      </c>
      <c r="HH617" s="474">
        <f>HH616</f>
        <v>0</v>
      </c>
      <c r="HI617" s="10">
        <f>IF(BZ617&lt;&gt;"",CK617-BV617,0)</f>
        <v>0</v>
      </c>
      <c r="HJ617" s="10" t="e">
        <f>IF(AJ617&gt;0,AH617-AJ617,0)</f>
        <v>#VALUE!</v>
      </c>
      <c r="HK617" s="466">
        <f>HK616</f>
        <v>0.84999999999999998</v>
      </c>
      <c r="HL617" s="424">
        <f>HL616</f>
        <v>550000</v>
      </c>
      <c r="HM617" s="424">
        <f>HM616</f>
        <v>480000</v>
      </c>
      <c r="HN617" s="465" t="e">
        <f>(DJ617*EZ617+DK617*FH617+DL617*FM617+DM617*FR617+DN617*FW617+DO617*GB617+DS617*GI617+DP617*GM617+DR617*GR617)*1000*2</f>
        <v>#VALUE!</v>
      </c>
      <c r="HO617" s="465" t="e">
        <f>HN617*HK617*$HO$2/HL617*1000000</f>
        <v>#VALUE!</v>
      </c>
      <c r="HP617" s="465" t="e">
        <f>HN617*HK617*$HP$2/HM617*1000000</f>
        <v>#VALUE!</v>
      </c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</row>
    <row customFormat="1" r="618" s="0">
      <c r="A618" s="420">
        <v>607</v>
      </c>
      <c r="B618" s="421">
        <f ca="1">IF(D618=D617,B617,IF(D618="夜班",B617+1,B617))</f>
        <v>43611</v>
      </c>
      <c r="C618" s="422">
        <f>C617</f>
        <v>0.041666666666666699</v>
      </c>
      <c r="D618" s="10" t="str">
        <f ca="1">IF(HOUR(G618)&lt;8,"夜班",IF(HOUR(G618)&lt;16,"白班",IF(HOUR(G618)&lt;24,"中班",0)))</f>
        <v>夜班</v>
      </c>
      <c r="E618" s="10" t="e">
        <f ca="1">IF(F618=1,"甲",IF(F618=2,"乙",IF(F618=3,"丙",IF(F618=4,"丁",""))))</f>
        <v>#REF!</v>
      </c>
      <c r="F618" s="10" t="e">
        <f ca="1">SUMPRODUCT((成本日报!$A$3:$A$95=计划!B618)*(成本日报!$B$3:$B$95=计划!$D618),成本日报!$C$3:$C$95)</f>
        <v>#REF!</v>
      </c>
      <c r="G618" s="423">
        <f ca="1">G617+C617</f>
        <v>43611.24999999853</v>
      </c>
      <c r="H618" s="423">
        <f ca="1">$G618+$C618/60*10+$C618*0</f>
        <v>43611.256944442976</v>
      </c>
      <c r="I618" s="423">
        <f ca="1">$G618+$C618/60*18+$C618*0</f>
        <v>43611.262499998527</v>
      </c>
      <c r="J618" s="423">
        <f ca="1">$G618+$C618/60*0+$C618*1</f>
        <v>43611.291666665194</v>
      </c>
      <c r="K618" s="423">
        <f ca="1">$G618+$C618/60*30+$C618*2</f>
        <v>43611.354166665202</v>
      </c>
      <c r="L618" s="423">
        <f ca="1">$G618+$C618/60*0+$C618*3</f>
        <v>43611.37499999853</v>
      </c>
      <c r="M618" s="424" t="str">
        <f>IF(_tag_month_day!A608="","",_tag_month_day!A608)</f>
        <v/>
      </c>
      <c r="N618" s="424" t="str">
        <f>IF(_tag_month_day!B608="","",_tag_month_day!B608)</f>
        <v/>
      </c>
      <c r="O618" s="425" t="e">
        <f>IF(M618+N618=0,"",M618+N618)</f>
        <v>#VALUE!</v>
      </c>
      <c r="P618" s="424" t="str">
        <f>IF(_tag_month_day!C608="","",_tag_month_day!C608)</f>
        <v/>
      </c>
      <c r="Q618" s="424" t="str">
        <f>IF(_tag_month_day!D608="","",_tag_month_day!D608)</f>
        <v/>
      </c>
      <c r="R618" s="426" t="str">
        <f>IF(_tag_month_day!CB608="","",_tag_month_day!CB608/100)</f>
        <v/>
      </c>
      <c r="S618" s="427" t="str">
        <f>IF(_tag_month_day!E608="","",_tag_month_day!E608)</f>
        <v/>
      </c>
      <c r="T618" s="427" t="str">
        <f>IF(_tag_month_day!F608="","",_tag_month_day!F608)</f>
        <v/>
      </c>
      <c r="U618" s="428" t="e">
        <f>S618+T618</f>
        <v>#VALUE!</v>
      </c>
      <c r="V618" s="429" t="e">
        <f>U618/AJ618</f>
        <v>#VALUE!</v>
      </c>
      <c r="W618" s="430" t="str">
        <f>IF(_jhy_month_day!A608="","",_jhy_month_day!A608)</f>
        <v/>
      </c>
      <c r="X618" s="431" t="str">
        <f>IF(_jhy_month_day!B608="","",_jhy_month_day!B608/100)</f>
        <v/>
      </c>
      <c r="Y618" s="431" t="str">
        <f>IF(_jhy_month_day!C608="","",_jhy_month_day!C608/100)</f>
        <v/>
      </c>
      <c r="Z618" s="432">
        <f>Z614+1</f>
        <v>152</v>
      </c>
      <c r="AA618" s="433" t="str">
        <f>IF(_tag_month_day!G608="","",_tag_month_day!G608/100)</f>
        <v/>
      </c>
      <c r="AB618" s="433" t="str">
        <f>IF(_tag_month_day!H608="","",_tag_month_day!H608/100)</f>
        <v/>
      </c>
      <c r="AC618" s="434">
        <f>IF(X618="",AC617,BK618*($AV617*X618+$AW617*FD617+$AX617*FI617+$AY617*FN617+$AZ617*FS617+$BA617*FX617+$BG617*GE617)/(AV617*Y618+AX617*FK617+AW617*FF617+AY617*FP617+AZ617*FU617+BA617*FZ617+BG617*GG617+BB617*GK617+BC617*GN617+BD617*GP617))</f>
        <v>1.59963432013121</v>
      </c>
      <c r="AD618" s="435" t="str">
        <f>IF(AC618=AC617,"",AC618-AC617)</f>
        <v/>
      </c>
      <c r="AE618" s="436" t="str">
        <f>IF(1-AF618=0,"",(1-AF618))</f>
        <v/>
      </c>
      <c r="AF618" s="437">
        <v>1</v>
      </c>
      <c r="AG618" s="10" t="str">
        <f>AG617</f>
        <v>9A3</v>
      </c>
      <c r="AH618" s="438" t="str">
        <f>AH617</f>
        <v/>
      </c>
      <c r="AI618" s="424"/>
      <c r="AJ618" s="10" t="str">
        <f>IF(_tag_month_day!I608="","",_tag_month_day!I608)</f>
        <v/>
      </c>
      <c r="AK618" s="440"/>
      <c r="AL618" s="440"/>
      <c r="AM618" s="440"/>
      <c r="AN618" s="441">
        <f>AN617</f>
        <v>2</v>
      </c>
      <c r="AO618" s="441">
        <f>AO617</f>
        <v>8</v>
      </c>
      <c r="AP618" s="442" t="e">
        <f>(IF(AN618=0,AS617,AS617*(1+AO618/AN618)/(AR618+AO618/AN618)))+AT618</f>
        <v>#VALUE!</v>
      </c>
      <c r="AQ618" s="443" t="str">
        <f>IF(_tag_month_day!J608="","",_tag_month_day!J608/100)</f>
        <v/>
      </c>
      <c r="AR618" s="444">
        <f>AR617</f>
        <v>1.3</v>
      </c>
      <c r="AS618" s="445" t="e">
        <f>AQ618*(AN618*AR618+AO618)/(AN618+AO618)</f>
        <v>#VALUE!</v>
      </c>
      <c r="AT618" s="445" t="e">
        <f>(SUM(BE618:BF618)-SUM(BE617:BF617))*0.05</f>
        <v>#VALUE!</v>
      </c>
      <c r="AU618" s="446" t="str">
        <f>IF(_tag_month_day!CC608="","",IF(_tag_month_day!CC608&gt;0,_tag_month_day!CD608,_tag_month_day!CE608))</f>
        <v/>
      </c>
      <c r="AV618" s="447" t="str">
        <f>IF(_tag_month_day!L608="","",_tag_month_day!L608/100)</f>
        <v/>
      </c>
      <c r="AW618" s="431">
        <f>AW617</f>
        <v>0</v>
      </c>
      <c r="AX618" s="431">
        <f>AX617</f>
        <v>0</v>
      </c>
      <c r="AY618" s="431" t="str">
        <f>IF(_tag_month_day!M608="","",_tag_month_day!M608/100)</f>
        <v/>
      </c>
      <c r="AZ618" s="431" t="str">
        <f>IF(_tag_month_day!N608="","",_tag_month_day!N608/100)</f>
        <v/>
      </c>
      <c r="BA618" s="431" t="str">
        <f>IF(_tag_month_day!O608="","",_tag_month_day!O608/100)</f>
        <v/>
      </c>
      <c r="BB618" s="448" t="str">
        <f>IF(_tag_month_day!P608="","",_tag_month_day!P608/100)</f>
        <v/>
      </c>
      <c r="BC618" s="448">
        <f>BC617</f>
        <v>0</v>
      </c>
      <c r="BD618" s="448" t="str">
        <f>IF(_tag_month_day!Q608="","",_tag_month_day!Q608/100)</f>
        <v/>
      </c>
      <c r="BE618" s="449" t="str">
        <f>IF(_tag_month_day!R608="","",_tag_month_day!R608/100)</f>
        <v/>
      </c>
      <c r="BF618" s="388" t="e">
        <f>(AU618*(100+BE618*100))/(AJ618-AU618)/100</f>
        <v>#VALUE!</v>
      </c>
      <c r="BG618" s="450" t="e">
        <f>BE618+BF618</f>
        <v>#VALUE!</v>
      </c>
      <c r="BH618" s="451" t="e">
        <f>SUM(AV618:BF618)</f>
        <v>#VALUE!</v>
      </c>
      <c r="BI618" s="452" t="e">
        <f>IF(CX618=0,BI617,(DK618*查询!$R$5+DL618*查询!$Q$5+DM618*查询!$N$5+DN618*查询!$O$5+DO618*查询!$P$5)*AF618/CX618)</f>
        <v>#VALUE!</v>
      </c>
      <c r="BJ618" s="452" t="e">
        <f>IF(CX618=0,BJ617,(DP618*查询!$S$5+DQ618*查询!$T$5+DR618*查询!$U$5)*AF618/CX618)</f>
        <v>#VALUE!</v>
      </c>
      <c r="BK618" s="452">
        <f>BK617</f>
        <v>1</v>
      </c>
      <c r="BL618" s="453" t="e">
        <f>SUMPRODUCT((AV618:BA618)*(GS618:GX618))/((GS618:GX618)+SUM(BB618:BD618)*GY618+BG618*GZ618)</f>
        <v>#VALUE!</v>
      </c>
      <c r="BM618" s="453" t="e">
        <f>BK618*($AV618*FB618+$AW618*FD618+$AX618*FI618+$AY618*FN618+$AZ618*FS618+$BA618*FX618+$BG618*GE618)/(AV618*EY618+AX618*FK618+AW618*FF618+AY618*FP618+AZ618*FU618+BA618*FZ618+BG618*GG618+BB618*GK618+BC618*GN618+BD618*GP618)</f>
        <v>#VALUE!</v>
      </c>
      <c r="BN618" s="453" t="e">
        <f>($AV618*FC618+$AX618*FJ618+$AW618*FE618+$AY618*FO618+$AZ618*FT618+$BA618*FY618+$BG618*GF618)/($AV618*FA618+BG618*GH618+BB618*GL618+BC618*GO618+BD618*GQ618+BA618*GA618)</f>
        <v>#VALUE!</v>
      </c>
      <c r="BO618" s="454" t="e">
        <f>SUMPRODUCT(AV618:BA618*GS618:GX618)/(GS618:GX618+(BB618+BC618+BD618)*GY618+BG618)</f>
        <v>#VALUE!</v>
      </c>
      <c r="BP618" s="454" t="e">
        <f>SUMPRODUCT(AV618:BA618*GS618:GX618)/(GS618:GX618+(BB618+BC618+BD618)*GY618+BG618)</f>
        <v>#VALUE!</v>
      </c>
      <c r="BQ618" s="454" t="e">
        <f>SUMPRODUCT(AV618:BA618*GS618:GX618)/(GS618:GX618+(BB618+BC618+BD618)*GY618+BG618)</f>
        <v>#VALUE!</v>
      </c>
      <c r="BR618" s="453" t="str">
        <f>IF(_tag_month_day!T608="","",_tag_month_day!T608)</f>
        <v/>
      </c>
      <c r="BS618" s="453" t="str">
        <f>IF(_tag_month_day!U608="","",_tag_month_day!U608)</f>
        <v/>
      </c>
      <c r="BT618" s="455" t="str">
        <f>IF(CK618="","",IF((CK618&gt;=BV618-0.12)*(CK618&lt;=BV618+0.12),"合格","不合格"))</f>
        <v/>
      </c>
      <c r="BU618" s="456" t="str">
        <f>IF(_tag_month_day!V608="","",_tag_month_day!V608)</f>
        <v/>
      </c>
      <c r="BV618" s="457" t="str">
        <f>IF(_tag_month_day!W608="","",_tag_month_day!W608)</f>
        <v/>
      </c>
      <c r="BW618" s="458" t="str">
        <f>IF(_tag_month_day!X608="","",_tag_month_day!X608)</f>
        <v/>
      </c>
      <c r="BX618" s="458" t="str">
        <f>IF(_tag_month_day!Y608="","",_tag_month_day!Y608)</f>
        <v/>
      </c>
      <c r="BY618" s="459">
        <f ca="1">L618</f>
        <v>43611.37499999853</v>
      </c>
      <c r="BZ618" s="460"/>
      <c r="CA618" s="4"/>
      <c r="CB618" s="424" t="str">
        <f>IF(_tag_month_day!Z608="","",_tag_month_day!Z608)</f>
        <v/>
      </c>
      <c r="CC618" s="424" t="str">
        <f>IF(_tag_month_day!AA608="","",_tag_month_day!AA608)</f>
        <v/>
      </c>
      <c r="CD618" s="424" t="str">
        <f>IF(_tag_month_day!AB608="","",_tag_month_day!AB608)</f>
        <v/>
      </c>
      <c r="CE618" s="424" t="str">
        <f>IF(_tag_month_day!AC608="","",_tag_month_day!AC608)</f>
        <v/>
      </c>
      <c r="CF618" s="424" t="str">
        <f>IF(_tag_month_day!AD608="","",_tag_month_day!AD608)</f>
        <v/>
      </c>
      <c r="CG618" s="424" t="str">
        <f>IF(_tag_month_day!AE608="","",_tag_month_day!AE608)</f>
        <v/>
      </c>
      <c r="CH618" s="424" t="str">
        <f>IF(_tag_month_day!AF608="","",_tag_month_day!AF608)</f>
        <v/>
      </c>
      <c r="CI618" s="424" t="str">
        <f>IF(_tag_month_day!AG608="","",_tag_month_day!AG608)</f>
        <v/>
      </c>
      <c r="CJ618" s="424" t="str">
        <f>IF(_tag_month_day!AH608="","",_tag_month_day!AH608)</f>
        <v/>
      </c>
      <c r="CK618" s="424" t="str">
        <f>IF(_tag_month_day!AI608="","",_tag_month_day!AI608)</f>
        <v/>
      </c>
      <c r="CL618" s="4" t="str">
        <f>IF(_tag_month_day!AJ608="","",_tag_month_day!AJ608)</f>
        <v/>
      </c>
      <c r="CM618" s="4" t="str">
        <f>IF(_tag_month_day!AK608="","",_tag_month_day!AK608)</f>
        <v/>
      </c>
      <c r="CN618" s="4" t="str">
        <f>IF(_tag_month_day!AL608="","",_tag_month_day!AL608)</f>
        <v/>
      </c>
      <c r="CO618" s="4" t="str">
        <f>IF(_tag_month_day!AM608="","",_tag_month_day!AM608)</f>
        <v/>
      </c>
      <c r="CP618" s="4" t="str">
        <f>IF(_tag_month_day!AN608="","",_tag_month_day!AN608)</f>
        <v/>
      </c>
      <c r="CQ618" s="4" t="str">
        <f>IF(_tag_month_day!AO608="","",_tag_month_day!AO608)</f>
        <v/>
      </c>
      <c r="CR618" s="462" t="str">
        <f>IF(_tag_month_day!AP608="","",_tag_month_day!AP608)</f>
        <v/>
      </c>
      <c r="CS618" s="463" t="str">
        <f>IF(_tag_month_day!AQ608="","",_tag_month_day!AQ608)</f>
        <v/>
      </c>
      <c r="CT618" s="4" t="str">
        <f>IF(_tag_month_day!AR608="","",_tag_month_day!AR608)</f>
        <v/>
      </c>
      <c r="CU618" s="464" t="e">
        <f>DU618/AJ618</f>
        <v>#VALUE!</v>
      </c>
      <c r="CV618" s="451" t="e">
        <f>BG618/BH618</f>
        <v>#VALUE!</v>
      </c>
      <c r="CW618" s="465" t="e">
        <f>AJ618*(1-CV618)*CU618*AF618</f>
        <v>#VALUE!</v>
      </c>
      <c r="CX618" s="465" t="e">
        <f>CW618*94%</f>
        <v>#VALUE!</v>
      </c>
      <c r="CY618" s="466" t="e">
        <f>IF(CX618=0,0,DS618/(DS618+CX618))</f>
        <v>#VALUE!</v>
      </c>
      <c r="CZ618" s="465" t="e">
        <f>$AJ618*EF618</f>
        <v>#VALUE!</v>
      </c>
      <c r="DA618" s="465" t="e">
        <f>$AJ618*EG618</f>
        <v>#VALUE!</v>
      </c>
      <c r="DB618" s="465" t="e">
        <f>$AJ618*EH618</f>
        <v>#VALUE!</v>
      </c>
      <c r="DC618" s="465" t="e">
        <f>$AJ618*EI618</f>
        <v>#VALUE!</v>
      </c>
      <c r="DD618" s="465" t="e">
        <f>$AJ618*EJ618</f>
        <v>#VALUE!</v>
      </c>
      <c r="DE618" s="465" t="e">
        <f>$AJ618*EK618</f>
        <v>#VALUE!</v>
      </c>
      <c r="DF618" s="465" t="e">
        <f>$AJ618*EL618</f>
        <v>#VALUE!</v>
      </c>
      <c r="DG618" s="465" t="e">
        <f>$AJ618*EM618</f>
        <v>#VALUE!</v>
      </c>
      <c r="DH618" s="465" t="e">
        <f>$AJ618*EN618</f>
        <v>#VALUE!</v>
      </c>
      <c r="DI618" s="465" t="e">
        <f>$AJ618*EO618</f>
        <v>#VALUE!</v>
      </c>
      <c r="DJ618" s="465" t="e">
        <f>CZ618*(1-EP618)</f>
        <v>#VALUE!</v>
      </c>
      <c r="DK618" s="465" t="e">
        <f>DA618*(1-ER618)</f>
        <v>#VALUE!</v>
      </c>
      <c r="DL618" s="465" t="e">
        <f>DB618*(1-EQ618)</f>
        <v>#VALUE!</v>
      </c>
      <c r="DM618" s="465" t="e">
        <f>DC618*(1-ES618)</f>
        <v>#VALUE!</v>
      </c>
      <c r="DN618" s="465" t="e">
        <f>DD618*(1-ET618)</f>
        <v>#VALUE!</v>
      </c>
      <c r="DO618" s="465" t="e">
        <f>DE618</f>
        <v>#VALUE!</v>
      </c>
      <c r="DP618" s="465" t="e">
        <f>DF618*(1-EU618)</f>
        <v>#VALUE!</v>
      </c>
      <c r="DQ618" s="465" t="e">
        <f>DG618*(1-EV618)</f>
        <v>#VALUE!</v>
      </c>
      <c r="DR618" s="465" t="e">
        <f>DH618*(1-EW618)</f>
        <v>#VALUE!</v>
      </c>
      <c r="DS618" s="465" t="e">
        <f>DI618</f>
        <v>#VALUE!</v>
      </c>
      <c r="DT618" s="465" t="e">
        <f>SUM(DJ618:DS618)</f>
        <v>#VALUE!</v>
      </c>
      <c r="DU618" s="465" t="e">
        <f>(GS618:GX618)+(DP618+DQ618+DR618)*GY618+DS618</f>
        <v>#VALUE!</v>
      </c>
      <c r="DV618" s="451" t="e">
        <f>AV618/$BH618/(1-EP618)</f>
        <v>#VALUE!</v>
      </c>
      <c r="DW618" s="451" t="e">
        <f>AW618/$BH618/(1-ER618)</f>
        <v>#VALUE!</v>
      </c>
      <c r="DX618" s="451" t="e">
        <f>AX618/$BH618/(1-EQ618)</f>
        <v>#VALUE!</v>
      </c>
      <c r="DY618" s="451" t="e">
        <f>AY618/$BH618/(1-ES618)</f>
        <v>#VALUE!</v>
      </c>
      <c r="DZ618" s="451" t="e">
        <f>AZ618/$BH618/(1-ET618)</f>
        <v>#VALUE!</v>
      </c>
      <c r="EA618" s="451" t="e">
        <f>BA618/$BH618/(1-AX618)</f>
        <v>#VALUE!</v>
      </c>
      <c r="EB618" s="451" t="e">
        <f>BB618/$BH618/(1-EU618)</f>
        <v>#VALUE!</v>
      </c>
      <c r="EC618" s="451" t="e">
        <f>BC618/$BH618/(1-EV618)</f>
        <v>#VALUE!</v>
      </c>
      <c r="ED618" s="451" t="e">
        <f>BD618/$BH618/(1-EW618)</f>
        <v>#VALUE!</v>
      </c>
      <c r="EE618" s="451" t="e">
        <f>BG618/BH618</f>
        <v>#VALUE!</v>
      </c>
      <c r="EF618" s="451" t="e">
        <f>DV618/SUM($DV618:$EE618)</f>
        <v>#VALUE!</v>
      </c>
      <c r="EG618" s="451" t="e">
        <f>DW618/SUM($DV618:$EE618)</f>
        <v>#VALUE!</v>
      </c>
      <c r="EH618" s="451" t="e">
        <f>DX618/SUM($DV618:$EE618)</f>
        <v>#VALUE!</v>
      </c>
      <c r="EI618" s="451" t="e">
        <f>DY618/SUM($DV618:$EE618)</f>
        <v>#VALUE!</v>
      </c>
      <c r="EJ618" s="451" t="e">
        <f>DZ618/SUM($DV618:$EE618)</f>
        <v>#VALUE!</v>
      </c>
      <c r="EK618" s="451" t="e">
        <f>EA618/SUM($DV618:$EE618)</f>
        <v>#VALUE!</v>
      </c>
      <c r="EL618" s="451" t="e">
        <f>EB618/SUM($DV618:$EE618)</f>
        <v>#VALUE!</v>
      </c>
      <c r="EM618" s="451" t="e">
        <f>EC618/SUM($DV618:$EE618)</f>
        <v>#VALUE!</v>
      </c>
      <c r="EN618" s="451" t="e">
        <f>ED618/SUM($DV618:$EE618)</f>
        <v>#VALUE!</v>
      </c>
      <c r="EO618" s="451" t="e">
        <f>EE618/SUM($DV618:$EE618)</f>
        <v>#VALUE!</v>
      </c>
      <c r="EP618" s="450">
        <f>EP617</f>
        <v>0.080000000000000002</v>
      </c>
      <c r="EQ618" s="450">
        <f>EQ617</f>
        <v>0.014999999999999999</v>
      </c>
      <c r="ER618" s="450">
        <f>ER617</f>
        <v>0.014999999999999999</v>
      </c>
      <c r="ES618" s="450">
        <f>ES617</f>
        <v>0.014999999999999999</v>
      </c>
      <c r="ET618" s="450">
        <f>ET617</f>
        <v>0.014999999999999999</v>
      </c>
      <c r="EU618" s="450">
        <f>EU617</f>
        <v>0.089999999999999997</v>
      </c>
      <c r="EV618" s="450">
        <f>EV617</f>
        <v>0.089999999999999997</v>
      </c>
      <c r="EW618" s="450">
        <f>EW617</f>
        <v>0.089999999999999997</v>
      </c>
      <c r="EX618" s="431" t="str">
        <f>IF(_tag_month_day!AS608="","",_tag_month_day!AS608/100)</f>
        <v/>
      </c>
      <c r="EY618" s="431" t="str">
        <f>IF(_tag_month_day!AT608="","",_tag_month_day!AT608/100)</f>
        <v/>
      </c>
      <c r="EZ618" s="431" t="str">
        <f>IF(_tag_month_day!AU608="","",_tag_month_day!AU608/100)</f>
        <v/>
      </c>
      <c r="FA618" s="431" t="str">
        <f>IF(_tag_month_day!AV608="","",_tag_month_day!AV608/100)</f>
        <v/>
      </c>
      <c r="FB618" s="431" t="str">
        <f>IF(_tag_month_day!AW608="","",_tag_month_day!AW608/100)</f>
        <v/>
      </c>
      <c r="FC618" s="431" t="str">
        <f>IF(_tag_month_day!AX608="","",_tag_month_day!AX608/100)</f>
        <v/>
      </c>
      <c r="FD618" s="449" t="str">
        <f>IF(_tag_month_day!AY608="","",_tag_month_day!AY608/100)</f>
        <v/>
      </c>
      <c r="FE618" s="449" t="str">
        <f>IF(_tag_month_day!AZ608="","",_tag_month_day!AZ608/100)</f>
        <v/>
      </c>
      <c r="FF618" s="449" t="str">
        <f>IF(_tag_month_day!BA608="","",_tag_month_day!BA608/100)</f>
        <v/>
      </c>
      <c r="FG618" s="449" t="str">
        <f>IF(_tag_month_day!BB608="","",_tag_month_day!BB608/100)</f>
        <v/>
      </c>
      <c r="FH618" s="467" t="str">
        <f>IF(_tag_month_day!BC608="","",_tag_month_day!BC608/100)</f>
        <v/>
      </c>
      <c r="FI618" s="449">
        <f>FI617</f>
        <v>0.40999999999999998</v>
      </c>
      <c r="FJ618" s="449">
        <f>FJ617</f>
        <v>0.11</v>
      </c>
      <c r="FK618" s="449">
        <f>FK617</f>
        <v>0.014999999999999999</v>
      </c>
      <c r="FL618" s="449">
        <f>FL617</f>
        <v>0</v>
      </c>
      <c r="FM618" s="467">
        <f>FM617</f>
        <v>0.0001</v>
      </c>
      <c r="FN618" s="449">
        <f>FN617</f>
        <v>0.32000000000000001</v>
      </c>
      <c r="FO618" s="449">
        <f>FO617</f>
        <v>0.20000000000000001</v>
      </c>
      <c r="FP618" s="449">
        <f>FP617</f>
        <v>0.01</v>
      </c>
      <c r="FQ618" s="449">
        <f>FQ617</f>
        <v>0</v>
      </c>
      <c r="FR618" s="467">
        <f>FR617</f>
        <v>0.0001</v>
      </c>
      <c r="FS618" s="449" t="str">
        <f>IF(_tag_month_day!BD608="","",_tag_month_day!BD608/100)</f>
        <v/>
      </c>
      <c r="FT618" s="449" t="str">
        <f>IF(_tag_month_day!BE608="","",_tag_month_day!BE608/100)</f>
        <v/>
      </c>
      <c r="FU618" s="449" t="str">
        <f>IF(_tag_month_day!BF608="","",_tag_month_day!BF608/100)</f>
        <v/>
      </c>
      <c r="FV618" s="449" t="str">
        <f>IF(_tag_month_day!BG608="","",_tag_month_day!BG608/100)</f>
        <v/>
      </c>
      <c r="FW618" s="467" t="str">
        <f>IF(_tag_month_day!BH608="","",_tag_month_day!BH608/100)</f>
        <v/>
      </c>
      <c r="FX618" s="449" t="str">
        <f>IF(_tag_month_day!BI608="","",_tag_month_day!BI608/100)</f>
        <v/>
      </c>
      <c r="FY618" s="449" t="str">
        <f>IF(_tag_month_day!BJ608="","",_tag_month_day!BJ608/100)</f>
        <v/>
      </c>
      <c r="FZ618" s="468" t="str">
        <f>IF(_tag_month_day!BK608="","",_tag_month_day!BK608/100)</f>
        <v/>
      </c>
      <c r="GA618" s="449" t="str">
        <f>IF(_tag_month_day!BL608="","",_tag_month_day!BL608/100)</f>
        <v/>
      </c>
      <c r="GB618" s="467" t="str">
        <f>IF(_tag_month_day!BM608="","",_tag_month_day!BM608/100)</f>
        <v/>
      </c>
      <c r="GC618" s="431" t="str">
        <f>IF(_tag_month_day!BN608="","",_tag_month_day!BN608/100)</f>
        <v/>
      </c>
      <c r="GD618" s="431" t="str">
        <f>IF(_tag_month_day!BO608="","",_tag_month_day!BO608/100)</f>
        <v/>
      </c>
      <c r="GE618" s="431" t="str">
        <f>IF(_tag_month_day!BP608="","",_tag_month_day!BP608/100)</f>
        <v/>
      </c>
      <c r="GF618" s="431" t="str">
        <f>IF(_tag_month_day!BQ608="","",_tag_month_day!BQ608/100)</f>
        <v/>
      </c>
      <c r="GG618" s="431" t="str">
        <f>IF(_tag_month_day!BR608="","",_tag_month_day!BR608/100)</f>
        <v/>
      </c>
      <c r="GH618" s="431" t="str">
        <f>IF(_tag_month_day!BS608="","",_tag_month_day!BS608/100)</f>
        <v/>
      </c>
      <c r="GI618" s="467" t="str">
        <f>IF(_tag_month_day!BT608="","",_tag_month_day!BT608/100)</f>
        <v/>
      </c>
      <c r="GJ618" s="469" t="str">
        <f>IF(_tag_month_day!BU608="","",_tag_month_day!BU608/100)</f>
        <v/>
      </c>
      <c r="GK618" s="470">
        <f>GK617</f>
        <v>0.070000000000000007</v>
      </c>
      <c r="GL618" s="470">
        <f>GL617</f>
        <v>0.029999999999999999</v>
      </c>
      <c r="GM618" s="471" t="str">
        <f>IF(_tag_month_day!BX608="","",_tag_month_day!BX608/100)</f>
        <v/>
      </c>
      <c r="GN618" s="470">
        <f>GN617</f>
        <v>0.070000000000000007</v>
      </c>
      <c r="GO618" s="470">
        <f>GO617</f>
        <v>0.029999999999999999</v>
      </c>
      <c r="GP618" s="470">
        <f>GP617</f>
        <v>0.089999999999999997</v>
      </c>
      <c r="GQ618" s="470">
        <f>GQ617</f>
        <v>0.029999999999999999</v>
      </c>
      <c r="GR618" s="471" t="str">
        <f>IF(_tag_month_day!CA608="","",_tag_month_day!CA608/100)</f>
        <v/>
      </c>
      <c r="GS618" s="472">
        <f>GS617</f>
        <v>0.95299999999999996</v>
      </c>
      <c r="GT618" s="472">
        <f>GT617</f>
        <v>0.55000000000000004</v>
      </c>
      <c r="GU618" s="472">
        <f>GU617</f>
        <v>0.55000000000000004</v>
      </c>
      <c r="GV618" s="472">
        <f>GV617</f>
        <v>0.55000000000000004</v>
      </c>
      <c r="GW618" s="472">
        <f>GW617</f>
        <v>0.5</v>
      </c>
      <c r="GX618" s="472">
        <f>GX617</f>
        <v>0.93500000000000005</v>
      </c>
      <c r="GY618" s="472">
        <f>GY617</f>
        <v>0.14999999999999999</v>
      </c>
      <c r="GZ618" s="472">
        <f>GZ617</f>
        <v>1</v>
      </c>
      <c r="HA618" s="474">
        <f>HA617</f>
        <v>0.047</v>
      </c>
      <c r="HB618" s="474">
        <f>HB617</f>
        <v>0.45000000000000001</v>
      </c>
      <c r="HC618" s="474">
        <f>HC617</f>
        <v>0.45000000000000001</v>
      </c>
      <c r="HD618" s="474">
        <f>HD617</f>
        <v>0.45000000000000001</v>
      </c>
      <c r="HE618" s="474">
        <f>HE617</f>
        <v>0.5</v>
      </c>
      <c r="HF618" s="474">
        <f>HF617</f>
        <v>0.065000000000000002</v>
      </c>
      <c r="HG618" s="474">
        <f>HG617</f>
        <v>0.84999999999999998</v>
      </c>
      <c r="HH618" s="474">
        <f>HH617</f>
        <v>0</v>
      </c>
      <c r="HI618" s="10">
        <f>IF(BZ618&lt;&gt;"",CK618-BV618,0)</f>
        <v>0</v>
      </c>
      <c r="HJ618" s="10" t="e">
        <f>IF(AJ618&gt;0,AH618-AJ618,0)</f>
        <v>#VALUE!</v>
      </c>
      <c r="HK618" s="466">
        <f>HK617</f>
        <v>0.84999999999999998</v>
      </c>
      <c r="HL618" s="424">
        <f>HL617</f>
        <v>550000</v>
      </c>
      <c r="HM618" s="424">
        <f>HM617</f>
        <v>480000</v>
      </c>
      <c r="HN618" s="465" t="e">
        <f>(DJ618*EZ618+DK618*FH618+DL618*FM618+DM618*FR618+DN618*FW618+DO618*GB618+DS618*GI618+DP618*GM618+DR618*GR618)*1000*2</f>
        <v>#VALUE!</v>
      </c>
      <c r="HO618" s="465" t="e">
        <f>HN618*HK618*$HO$2/HL618*1000000</f>
        <v>#VALUE!</v>
      </c>
      <c r="HP618" s="465" t="e">
        <f>HN618*HK618*$HP$2/HM618*1000000</f>
        <v>#VALUE!</v>
      </c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</row>
    <row customFormat="1" r="619" s="0">
      <c r="A619" s="420">
        <v>608</v>
      </c>
      <c r="B619" s="421">
        <f ca="1">IF(D619=D618,B618,IF(D619="夜班",B618+1,B618))</f>
        <v>43611</v>
      </c>
      <c r="C619" s="422">
        <f>C618</f>
        <v>0.041666666666666699</v>
      </c>
      <c r="D619" s="10" t="str">
        <f ca="1">IF(HOUR(G619)&lt;8,"夜班",IF(HOUR(G619)&lt;16,"白班",IF(HOUR(G619)&lt;24,"中班",0)))</f>
        <v>夜班</v>
      </c>
      <c r="E619" s="10" t="e">
        <f ca="1">IF(F619=1,"甲",IF(F619=2,"乙",IF(F619=3,"丙",IF(F619=4,"丁",""))))</f>
        <v>#REF!</v>
      </c>
      <c r="F619" s="10" t="e">
        <f ca="1">SUMPRODUCT((成本日报!$A$3:$A$95=计划!B619)*(成本日报!$B$3:$B$95=计划!$D619),成本日报!$C$3:$C$95)</f>
        <v>#REF!</v>
      </c>
      <c r="G619" s="423">
        <f ca="1">G618+C618</f>
        <v>43611.291666665194</v>
      </c>
      <c r="H619" s="423">
        <f ca="1">$G619+$C619/60*10+$C619*0</f>
        <v>43611.29861110964</v>
      </c>
      <c r="I619" s="423">
        <f ca="1">$G619+$C619/60*18+$C619*0</f>
        <v>43611.304166665192</v>
      </c>
      <c r="J619" s="423">
        <f ca="1">$G619+$C619/60*0+$C619*1</f>
        <v>43611.333333331859</v>
      </c>
      <c r="K619" s="423">
        <f ca="1">$G619+$C619/60*30+$C619*2</f>
        <v>43611.395833331866</v>
      </c>
      <c r="L619" s="423">
        <f ca="1">$G619+$C619/60*0+$C619*3</f>
        <v>43611.416666665194</v>
      </c>
      <c r="M619" s="424" t="str">
        <f>IF(_tag_month_day!A609="","",_tag_month_day!A609)</f>
        <v/>
      </c>
      <c r="N619" s="424" t="str">
        <f>IF(_tag_month_day!B609="","",_tag_month_day!B609)</f>
        <v/>
      </c>
      <c r="O619" s="425" t="e">
        <f>IF(M619+N619=0,"",M619+N619)</f>
        <v>#VALUE!</v>
      </c>
      <c r="P619" s="424" t="str">
        <f>IF(_tag_month_day!C609="","",_tag_month_day!C609)</f>
        <v/>
      </c>
      <c r="Q619" s="424" t="str">
        <f>IF(_tag_month_day!D609="","",_tag_month_day!D609)</f>
        <v/>
      </c>
      <c r="R619" s="426" t="str">
        <f>IF(_tag_month_day!CB609="","",_tag_month_day!CB609/100)</f>
        <v/>
      </c>
      <c r="S619" s="427" t="str">
        <f>IF(_tag_month_day!E609="","",_tag_month_day!E609)</f>
        <v/>
      </c>
      <c r="T619" s="427" t="str">
        <f>IF(_tag_month_day!F609="","",_tag_month_day!F609)</f>
        <v/>
      </c>
      <c r="U619" s="428" t="e">
        <f>S619+T619</f>
        <v>#VALUE!</v>
      </c>
      <c r="V619" s="429" t="e">
        <f>U619/AJ619</f>
        <v>#VALUE!</v>
      </c>
      <c r="W619" s="430" t="str">
        <f>IF(_jhy_month_day!A609="","",_jhy_month_day!A609)</f>
        <v/>
      </c>
      <c r="X619" s="431" t="str">
        <f>IF(_jhy_month_day!B609="","",_jhy_month_day!B609/100)</f>
        <v/>
      </c>
      <c r="Y619" s="431" t="str">
        <f>IF(_jhy_month_day!C609="","",_jhy_month_day!C609/100)</f>
        <v/>
      </c>
      <c r="Z619" s="432">
        <f>Z615+1</f>
        <v>152</v>
      </c>
      <c r="AA619" s="433" t="str">
        <f>IF(_tag_month_day!G609="","",_tag_month_day!G609/100)</f>
        <v/>
      </c>
      <c r="AB619" s="433" t="str">
        <f>IF(_tag_month_day!H609="","",_tag_month_day!H609/100)</f>
        <v/>
      </c>
      <c r="AC619" s="434">
        <f>IF(X619="",AC618,BK619*($AV618*X619+$AW618*FD618+$AX618*FI618+$AY618*FN618+$AZ618*FS618+$BA618*FX618+$BG618*GE618)/(AV618*Y619+AX618*FK618+AW618*FF618+AY618*FP618+AZ618*FU618+BA618*FZ618+BG618*GG618+BB618*GK618+BC618*GN618+BD618*GP618))</f>
        <v>1.59963432013121</v>
      </c>
      <c r="AD619" s="435" t="str">
        <f>IF(AC619=AC618,"",AC619-AC618)</f>
        <v/>
      </c>
      <c r="AE619" s="436" t="str">
        <f>IF(1-AF619=0,"",(1-AF619))</f>
        <v/>
      </c>
      <c r="AF619" s="437">
        <v>1</v>
      </c>
      <c r="AG619" s="10" t="str">
        <f>AG618</f>
        <v>9A3</v>
      </c>
      <c r="AH619" s="438" t="str">
        <f>AH618</f>
        <v/>
      </c>
      <c r="AI619" s="424"/>
      <c r="AJ619" s="10" t="str">
        <f>IF(_tag_month_day!I609="","",_tag_month_day!I609)</f>
        <v/>
      </c>
      <c r="AK619" s="440"/>
      <c r="AL619" s="440"/>
      <c r="AM619" s="440"/>
      <c r="AN619" s="441">
        <f>AN618</f>
        <v>2</v>
      </c>
      <c r="AO619" s="441">
        <f>AO618</f>
        <v>8</v>
      </c>
      <c r="AP619" s="442" t="e">
        <f>(IF(AN619=0,AS618,AS618*(1+AO619/AN619)/(AR619+AO619/AN619)))+AT619</f>
        <v>#VALUE!</v>
      </c>
      <c r="AQ619" s="443" t="str">
        <f>IF(_tag_month_day!J609="","",_tag_month_day!J609/100)</f>
        <v/>
      </c>
      <c r="AR619" s="444">
        <f>AR618</f>
        <v>1.3</v>
      </c>
      <c r="AS619" s="445" t="e">
        <f>AQ619*(AN619*AR619+AO619)/(AN619+AO619)</f>
        <v>#VALUE!</v>
      </c>
      <c r="AT619" s="445" t="e">
        <f>(SUM(BE619:BF619)-SUM(BE618:BF618))*0.05</f>
        <v>#VALUE!</v>
      </c>
      <c r="AU619" s="446" t="str">
        <f>IF(_tag_month_day!CC609="","",IF(_tag_month_day!CC609&gt;0,_tag_month_day!CD609,_tag_month_day!CE609))</f>
        <v/>
      </c>
      <c r="AV619" s="447" t="str">
        <f>IF(_tag_month_day!L609="","",_tag_month_day!L609/100)</f>
        <v/>
      </c>
      <c r="AW619" s="431">
        <f>AW618</f>
        <v>0</v>
      </c>
      <c r="AX619" s="431">
        <f>AX618</f>
        <v>0</v>
      </c>
      <c r="AY619" s="431" t="str">
        <f>IF(_tag_month_day!M609="","",_tag_month_day!M609/100)</f>
        <v/>
      </c>
      <c r="AZ619" s="431" t="str">
        <f>IF(_tag_month_day!N609="","",_tag_month_day!N609/100)</f>
        <v/>
      </c>
      <c r="BA619" s="431" t="str">
        <f>IF(_tag_month_day!O609="","",_tag_month_day!O609/100)</f>
        <v/>
      </c>
      <c r="BB619" s="448" t="str">
        <f>IF(_tag_month_day!P609="","",_tag_month_day!P609/100)</f>
        <v/>
      </c>
      <c r="BC619" s="448">
        <f>BC618</f>
        <v>0</v>
      </c>
      <c r="BD619" s="448" t="str">
        <f>IF(_tag_month_day!Q609="","",_tag_month_day!Q609/100)</f>
        <v/>
      </c>
      <c r="BE619" s="449" t="str">
        <f>IF(_tag_month_day!R609="","",_tag_month_day!R609/100)</f>
        <v/>
      </c>
      <c r="BF619" s="388" t="e">
        <f>(AU619*(100+BE619*100))/(AJ619-AU619)/100</f>
        <v>#VALUE!</v>
      </c>
      <c r="BG619" s="450" t="e">
        <f>BE619+BF619</f>
        <v>#VALUE!</v>
      </c>
      <c r="BH619" s="451" t="e">
        <f>SUM(AV619:BF619)</f>
        <v>#VALUE!</v>
      </c>
      <c r="BI619" s="452" t="e">
        <f>IF(CX619=0,BI618,(DK619*查询!$R$5+DL619*查询!$Q$5+DM619*查询!$N$5+DN619*查询!$O$5+DO619*查询!$P$5)*AF619/CX619)</f>
        <v>#VALUE!</v>
      </c>
      <c r="BJ619" s="452" t="e">
        <f>IF(CX619=0,BJ618,(DP619*查询!$S$5+DQ619*查询!$T$5+DR619*查询!$U$5)*AF619/CX619)</f>
        <v>#VALUE!</v>
      </c>
      <c r="BK619" s="452">
        <f>BK618</f>
        <v>1</v>
      </c>
      <c r="BL619" s="453" t="e">
        <f>SUMPRODUCT((AV619:BA619)*(GS619:GX619))/((GS619:GX619)+SUM(BB619:BD619)*GY619+BG619*GZ619)</f>
        <v>#VALUE!</v>
      </c>
      <c r="BM619" s="453" t="e">
        <f>BK619*($AV619*FB619+$AW619*FD619+$AX619*FI619+$AY619*FN619+$AZ619*FS619+$BA619*FX619+$BG619*GE619)/(AV619*EY619+AX619*FK619+AW619*FF619+AY619*FP619+AZ619*FU619+BA619*FZ619+BG619*GG619+BB619*GK619+BC619*GN619+BD619*GP619)</f>
        <v>#VALUE!</v>
      </c>
      <c r="BN619" s="453" t="e">
        <f>($AV619*FC619+$AX619*FJ619+$AW619*FE619+$AY619*FO619+$AZ619*FT619+$BA619*FY619+$BG619*GF619)/($AV619*FA619+BG619*GH619+BB619*GL619+BC619*GO619+BD619*GQ619+BA619*GA619)</f>
        <v>#VALUE!</v>
      </c>
      <c r="BO619" s="454" t="e">
        <f>SUMPRODUCT(AV619:BA619*GS619:GX619)/(GS619:GX619+(BB619+BC619+BD619)*GY619+BG619)</f>
        <v>#VALUE!</v>
      </c>
      <c r="BP619" s="454" t="e">
        <f>SUMPRODUCT(AV619:BA619*GS619:GX619)/(GS619:GX619+(BB619+BC619+BD619)*GY619+BG619)</f>
        <v>#VALUE!</v>
      </c>
      <c r="BQ619" s="454" t="e">
        <f>SUMPRODUCT(AV619:BA619*GS619:GX619)/(GS619:GX619+(BB619+BC619+BD619)*GY619+BG619)</f>
        <v>#VALUE!</v>
      </c>
      <c r="BR619" s="453" t="str">
        <f>IF(_tag_month_day!T609="","",_tag_month_day!T609)</f>
        <v/>
      </c>
      <c r="BS619" s="453" t="str">
        <f>IF(_tag_month_day!U609="","",_tag_month_day!U609)</f>
        <v/>
      </c>
      <c r="BT619" s="455" t="str">
        <f>IF(CK619="","",IF((CK619&gt;=BV619-0.12)*(CK619&lt;=BV619+0.12),"合格","不合格"))</f>
        <v/>
      </c>
      <c r="BU619" s="456" t="str">
        <f>IF(_tag_month_day!V609="","",_tag_month_day!V609)</f>
        <v/>
      </c>
      <c r="BV619" s="457" t="str">
        <f>IF(_tag_month_day!W609="","",_tag_month_day!W609)</f>
        <v/>
      </c>
      <c r="BW619" s="458" t="str">
        <f>IF(_tag_month_day!X609="","",_tag_month_day!X609)</f>
        <v/>
      </c>
      <c r="BX619" s="458" t="str">
        <f>IF(_tag_month_day!Y609="","",_tag_month_day!Y609)</f>
        <v/>
      </c>
      <c r="BY619" s="459">
        <f ca="1">L619</f>
        <v>43611.416666665194</v>
      </c>
      <c r="BZ619" s="460"/>
      <c r="CA619" s="4"/>
      <c r="CB619" s="424" t="str">
        <f>IF(_tag_month_day!Z609="","",_tag_month_day!Z609)</f>
        <v/>
      </c>
      <c r="CC619" s="424" t="str">
        <f>IF(_tag_month_day!AA609="","",_tag_month_day!AA609)</f>
        <v/>
      </c>
      <c r="CD619" s="424" t="str">
        <f>IF(_tag_month_day!AB609="","",_tag_month_day!AB609)</f>
        <v/>
      </c>
      <c r="CE619" s="424" t="str">
        <f>IF(_tag_month_day!AC609="","",_tag_month_day!AC609)</f>
        <v/>
      </c>
      <c r="CF619" s="424" t="str">
        <f>IF(_tag_month_day!AD609="","",_tag_month_day!AD609)</f>
        <v/>
      </c>
      <c r="CG619" s="424" t="str">
        <f>IF(_tag_month_day!AE609="","",_tag_month_day!AE609)</f>
        <v/>
      </c>
      <c r="CH619" s="424" t="str">
        <f>IF(_tag_month_day!AF609="","",_tag_month_day!AF609)</f>
        <v/>
      </c>
      <c r="CI619" s="424" t="str">
        <f>IF(_tag_month_day!AG609="","",_tag_month_day!AG609)</f>
        <v/>
      </c>
      <c r="CJ619" s="424" t="str">
        <f>IF(_tag_month_day!AH609="","",_tag_month_day!AH609)</f>
        <v/>
      </c>
      <c r="CK619" s="424" t="str">
        <f>IF(_tag_month_day!AI609="","",_tag_month_day!AI609)</f>
        <v/>
      </c>
      <c r="CL619" s="4" t="str">
        <f>IF(_tag_month_day!AJ609="","",_tag_month_day!AJ609)</f>
        <v/>
      </c>
      <c r="CM619" s="4" t="str">
        <f>IF(_tag_month_day!AK609="","",_tag_month_day!AK609)</f>
        <v/>
      </c>
      <c r="CN619" s="4" t="str">
        <f>IF(_tag_month_day!AL609="","",_tag_month_day!AL609)</f>
        <v/>
      </c>
      <c r="CO619" s="4" t="str">
        <f>IF(_tag_month_day!AM609="","",_tag_month_day!AM609)</f>
        <v/>
      </c>
      <c r="CP619" s="4" t="str">
        <f>IF(_tag_month_day!AN609="","",_tag_month_day!AN609)</f>
        <v/>
      </c>
      <c r="CQ619" s="4" t="str">
        <f>IF(_tag_month_day!AO609="","",_tag_month_day!AO609)</f>
        <v/>
      </c>
      <c r="CR619" s="462" t="str">
        <f>IF(_tag_month_day!AP609="","",_tag_month_day!AP609)</f>
        <v/>
      </c>
      <c r="CS619" s="463" t="str">
        <f>IF(_tag_month_day!AQ609="","",_tag_month_day!AQ609)</f>
        <v/>
      </c>
      <c r="CT619" s="4" t="str">
        <f>IF(_tag_month_day!AR609="","",_tag_month_day!AR609)</f>
        <v/>
      </c>
      <c r="CU619" s="464" t="e">
        <f>DU619/AJ619</f>
        <v>#VALUE!</v>
      </c>
      <c r="CV619" s="451" t="e">
        <f>BG619/BH619</f>
        <v>#VALUE!</v>
      </c>
      <c r="CW619" s="465" t="e">
        <f>AJ619*(1-CV619)*CU619*AF619</f>
        <v>#VALUE!</v>
      </c>
      <c r="CX619" s="465" t="e">
        <f>CW619*94%</f>
        <v>#VALUE!</v>
      </c>
      <c r="CY619" s="466" t="e">
        <f>IF(CX619=0,0,DS619/(DS619+CX619))</f>
        <v>#VALUE!</v>
      </c>
      <c r="CZ619" s="465" t="e">
        <f>$AJ619*EF619</f>
        <v>#VALUE!</v>
      </c>
      <c r="DA619" s="465" t="e">
        <f>$AJ619*EG619</f>
        <v>#VALUE!</v>
      </c>
      <c r="DB619" s="465" t="e">
        <f>$AJ619*EH619</f>
        <v>#VALUE!</v>
      </c>
      <c r="DC619" s="465" t="e">
        <f>$AJ619*EI619</f>
        <v>#VALUE!</v>
      </c>
      <c r="DD619" s="465" t="e">
        <f>$AJ619*EJ619</f>
        <v>#VALUE!</v>
      </c>
      <c r="DE619" s="465" t="e">
        <f>$AJ619*EK619</f>
        <v>#VALUE!</v>
      </c>
      <c r="DF619" s="465" t="e">
        <f>$AJ619*EL619</f>
        <v>#VALUE!</v>
      </c>
      <c r="DG619" s="465" t="e">
        <f>$AJ619*EM619</f>
        <v>#VALUE!</v>
      </c>
      <c r="DH619" s="465" t="e">
        <f>$AJ619*EN619</f>
        <v>#VALUE!</v>
      </c>
      <c r="DI619" s="465" t="e">
        <f>$AJ619*EO619</f>
        <v>#VALUE!</v>
      </c>
      <c r="DJ619" s="465" t="e">
        <f>CZ619*(1-EP619)</f>
        <v>#VALUE!</v>
      </c>
      <c r="DK619" s="465" t="e">
        <f>DA619*(1-ER619)</f>
        <v>#VALUE!</v>
      </c>
      <c r="DL619" s="465" t="e">
        <f>DB619*(1-EQ619)</f>
        <v>#VALUE!</v>
      </c>
      <c r="DM619" s="465" t="e">
        <f>DC619*(1-ES619)</f>
        <v>#VALUE!</v>
      </c>
      <c r="DN619" s="465" t="e">
        <f>DD619*(1-ET619)</f>
        <v>#VALUE!</v>
      </c>
      <c r="DO619" s="465" t="e">
        <f>DE619</f>
        <v>#VALUE!</v>
      </c>
      <c r="DP619" s="465" t="e">
        <f>DF619*(1-EU619)</f>
        <v>#VALUE!</v>
      </c>
      <c r="DQ619" s="465" t="e">
        <f>DG619*(1-EV619)</f>
        <v>#VALUE!</v>
      </c>
      <c r="DR619" s="465" t="e">
        <f>DH619*(1-EW619)</f>
        <v>#VALUE!</v>
      </c>
      <c r="DS619" s="465" t="e">
        <f>DI619</f>
        <v>#VALUE!</v>
      </c>
      <c r="DT619" s="465" t="e">
        <f>SUM(DJ619:DS619)</f>
        <v>#VALUE!</v>
      </c>
      <c r="DU619" s="465" t="e">
        <f>(GS619:GX619)+(DP619+DQ619+DR619)*GY619+DS619</f>
        <v>#VALUE!</v>
      </c>
      <c r="DV619" s="451" t="e">
        <f>AV619/$BH619/(1-EP619)</f>
        <v>#VALUE!</v>
      </c>
      <c r="DW619" s="451" t="e">
        <f>AW619/$BH619/(1-ER619)</f>
        <v>#VALUE!</v>
      </c>
      <c r="DX619" s="451" t="e">
        <f>AX619/$BH619/(1-EQ619)</f>
        <v>#VALUE!</v>
      </c>
      <c r="DY619" s="451" t="e">
        <f>AY619/$BH619/(1-ES619)</f>
        <v>#VALUE!</v>
      </c>
      <c r="DZ619" s="451" t="e">
        <f>AZ619/$BH619/(1-ET619)</f>
        <v>#VALUE!</v>
      </c>
      <c r="EA619" s="451" t="e">
        <f>BA619/$BH619/(1-AX619)</f>
        <v>#VALUE!</v>
      </c>
      <c r="EB619" s="451" t="e">
        <f>BB619/$BH619/(1-EU619)</f>
        <v>#VALUE!</v>
      </c>
      <c r="EC619" s="451" t="e">
        <f>BC619/$BH619/(1-EV619)</f>
        <v>#VALUE!</v>
      </c>
      <c r="ED619" s="451" t="e">
        <f>BD619/$BH619/(1-EW619)</f>
        <v>#VALUE!</v>
      </c>
      <c r="EE619" s="451" t="e">
        <f>BG619/BH619</f>
        <v>#VALUE!</v>
      </c>
      <c r="EF619" s="451" t="e">
        <f>DV619/SUM($DV619:$EE619)</f>
        <v>#VALUE!</v>
      </c>
      <c r="EG619" s="451" t="e">
        <f>DW619/SUM($DV619:$EE619)</f>
        <v>#VALUE!</v>
      </c>
      <c r="EH619" s="451" t="e">
        <f>DX619/SUM($DV619:$EE619)</f>
        <v>#VALUE!</v>
      </c>
      <c r="EI619" s="451" t="e">
        <f>DY619/SUM($DV619:$EE619)</f>
        <v>#VALUE!</v>
      </c>
      <c r="EJ619" s="451" t="e">
        <f>DZ619/SUM($DV619:$EE619)</f>
        <v>#VALUE!</v>
      </c>
      <c r="EK619" s="451" t="e">
        <f>EA619/SUM($DV619:$EE619)</f>
        <v>#VALUE!</v>
      </c>
      <c r="EL619" s="451" t="e">
        <f>EB619/SUM($DV619:$EE619)</f>
        <v>#VALUE!</v>
      </c>
      <c r="EM619" s="451" t="e">
        <f>EC619/SUM($DV619:$EE619)</f>
        <v>#VALUE!</v>
      </c>
      <c r="EN619" s="451" t="e">
        <f>ED619/SUM($DV619:$EE619)</f>
        <v>#VALUE!</v>
      </c>
      <c r="EO619" s="451" t="e">
        <f>EE619/SUM($DV619:$EE619)</f>
        <v>#VALUE!</v>
      </c>
      <c r="EP619" s="450">
        <f>EP618</f>
        <v>0.080000000000000002</v>
      </c>
      <c r="EQ619" s="450">
        <f>EQ618</f>
        <v>0.014999999999999999</v>
      </c>
      <c r="ER619" s="450">
        <f>ER618</f>
        <v>0.014999999999999999</v>
      </c>
      <c r="ES619" s="450">
        <f>ES618</f>
        <v>0.014999999999999999</v>
      </c>
      <c r="ET619" s="450">
        <f>ET618</f>
        <v>0.014999999999999999</v>
      </c>
      <c r="EU619" s="450">
        <f>EU618</f>
        <v>0.089999999999999997</v>
      </c>
      <c r="EV619" s="450">
        <f>EV618</f>
        <v>0.089999999999999997</v>
      </c>
      <c r="EW619" s="450">
        <f>EW618</f>
        <v>0.089999999999999997</v>
      </c>
      <c r="EX619" s="431" t="str">
        <f>IF(_tag_month_day!AS609="","",_tag_month_day!AS609/100)</f>
        <v/>
      </c>
      <c r="EY619" s="431" t="str">
        <f>IF(_tag_month_day!AT609="","",_tag_month_day!AT609/100)</f>
        <v/>
      </c>
      <c r="EZ619" s="431" t="str">
        <f>IF(_tag_month_day!AU609="","",_tag_month_day!AU609/100)</f>
        <v/>
      </c>
      <c r="FA619" s="431" t="str">
        <f>IF(_tag_month_day!AV609="","",_tag_month_day!AV609/100)</f>
        <v/>
      </c>
      <c r="FB619" s="431" t="str">
        <f>IF(_tag_month_day!AW609="","",_tag_month_day!AW609/100)</f>
        <v/>
      </c>
      <c r="FC619" s="431" t="str">
        <f>IF(_tag_month_day!AX609="","",_tag_month_day!AX609/100)</f>
        <v/>
      </c>
      <c r="FD619" s="449" t="str">
        <f>IF(_tag_month_day!AY609="","",_tag_month_day!AY609/100)</f>
        <v/>
      </c>
      <c r="FE619" s="449" t="str">
        <f>IF(_tag_month_day!AZ609="","",_tag_month_day!AZ609/100)</f>
        <v/>
      </c>
      <c r="FF619" s="449" t="str">
        <f>IF(_tag_month_day!BA609="","",_tag_month_day!BA609/100)</f>
        <v/>
      </c>
      <c r="FG619" s="449" t="str">
        <f>IF(_tag_month_day!BB609="","",_tag_month_day!BB609/100)</f>
        <v/>
      </c>
      <c r="FH619" s="467" t="str">
        <f>IF(_tag_month_day!BC609="","",_tag_month_day!BC609/100)</f>
        <v/>
      </c>
      <c r="FI619" s="449">
        <f>FI618</f>
        <v>0.40999999999999998</v>
      </c>
      <c r="FJ619" s="449">
        <f>FJ618</f>
        <v>0.11</v>
      </c>
      <c r="FK619" s="449">
        <f>FK618</f>
        <v>0.014999999999999999</v>
      </c>
      <c r="FL619" s="449">
        <f>FL618</f>
        <v>0</v>
      </c>
      <c r="FM619" s="467">
        <f>FM618</f>
        <v>0.0001</v>
      </c>
      <c r="FN619" s="449">
        <f>FN618</f>
        <v>0.32000000000000001</v>
      </c>
      <c r="FO619" s="449">
        <f>FO618</f>
        <v>0.20000000000000001</v>
      </c>
      <c r="FP619" s="449">
        <f>FP618</f>
        <v>0.01</v>
      </c>
      <c r="FQ619" s="449">
        <f>FQ618</f>
        <v>0</v>
      </c>
      <c r="FR619" s="467">
        <f>FR618</f>
        <v>0.0001</v>
      </c>
      <c r="FS619" s="449" t="str">
        <f>IF(_tag_month_day!BD609="","",_tag_month_day!BD609/100)</f>
        <v/>
      </c>
      <c r="FT619" s="449" t="str">
        <f>IF(_tag_month_day!BE609="","",_tag_month_day!BE609/100)</f>
        <v/>
      </c>
      <c r="FU619" s="449" t="str">
        <f>IF(_tag_month_day!BF609="","",_tag_month_day!BF609/100)</f>
        <v/>
      </c>
      <c r="FV619" s="449" t="str">
        <f>IF(_tag_month_day!BG609="","",_tag_month_day!BG609/100)</f>
        <v/>
      </c>
      <c r="FW619" s="467" t="str">
        <f>IF(_tag_month_day!BH609="","",_tag_month_day!BH609/100)</f>
        <v/>
      </c>
      <c r="FX619" s="449" t="str">
        <f>IF(_tag_month_day!BI609="","",_tag_month_day!BI609/100)</f>
        <v/>
      </c>
      <c r="FY619" s="449" t="str">
        <f>IF(_tag_month_day!BJ609="","",_tag_month_day!BJ609/100)</f>
        <v/>
      </c>
      <c r="FZ619" s="468" t="str">
        <f>IF(_tag_month_day!BK609="","",_tag_month_day!BK609/100)</f>
        <v/>
      </c>
      <c r="GA619" s="449" t="str">
        <f>IF(_tag_month_day!BL609="","",_tag_month_day!BL609/100)</f>
        <v/>
      </c>
      <c r="GB619" s="467" t="str">
        <f>IF(_tag_month_day!BM609="","",_tag_month_day!BM609/100)</f>
        <v/>
      </c>
      <c r="GC619" s="431" t="str">
        <f>IF(_tag_month_day!BN609="","",_tag_month_day!BN609/100)</f>
        <v/>
      </c>
      <c r="GD619" s="431" t="str">
        <f>IF(_tag_month_day!BO609="","",_tag_month_day!BO609/100)</f>
        <v/>
      </c>
      <c r="GE619" s="431" t="str">
        <f>IF(_tag_month_day!BP609="","",_tag_month_day!BP609/100)</f>
        <v/>
      </c>
      <c r="GF619" s="431" t="str">
        <f>IF(_tag_month_day!BQ609="","",_tag_month_day!BQ609/100)</f>
        <v/>
      </c>
      <c r="GG619" s="431" t="str">
        <f>IF(_tag_month_day!BR609="","",_tag_month_day!BR609/100)</f>
        <v/>
      </c>
      <c r="GH619" s="431" t="str">
        <f>IF(_tag_month_day!BS609="","",_tag_month_day!BS609/100)</f>
        <v/>
      </c>
      <c r="GI619" s="467" t="str">
        <f>IF(_tag_month_day!BT609="","",_tag_month_day!BT609/100)</f>
        <v/>
      </c>
      <c r="GJ619" s="469" t="str">
        <f>IF(_tag_month_day!BU609="","",_tag_month_day!BU609/100)</f>
        <v/>
      </c>
      <c r="GK619" s="470">
        <f>GK618</f>
        <v>0.070000000000000007</v>
      </c>
      <c r="GL619" s="470">
        <f>GL618</f>
        <v>0.029999999999999999</v>
      </c>
      <c r="GM619" s="471" t="str">
        <f>IF(_tag_month_day!BX609="","",_tag_month_day!BX609/100)</f>
        <v/>
      </c>
      <c r="GN619" s="470">
        <f>GN618</f>
        <v>0.070000000000000007</v>
      </c>
      <c r="GO619" s="470">
        <f>GO618</f>
        <v>0.029999999999999999</v>
      </c>
      <c r="GP619" s="470">
        <f>GP618</f>
        <v>0.089999999999999997</v>
      </c>
      <c r="GQ619" s="470">
        <f>GQ618</f>
        <v>0.029999999999999999</v>
      </c>
      <c r="GR619" s="471" t="str">
        <f>IF(_tag_month_day!CA609="","",_tag_month_day!CA609/100)</f>
        <v/>
      </c>
      <c r="GS619" s="472">
        <f>GS618</f>
        <v>0.95299999999999996</v>
      </c>
      <c r="GT619" s="472">
        <f>GT618</f>
        <v>0.55000000000000004</v>
      </c>
      <c r="GU619" s="472">
        <f>GU618</f>
        <v>0.55000000000000004</v>
      </c>
      <c r="GV619" s="472">
        <f>GV618</f>
        <v>0.55000000000000004</v>
      </c>
      <c r="GW619" s="472">
        <f>GW618</f>
        <v>0.5</v>
      </c>
      <c r="GX619" s="472">
        <f>GX618</f>
        <v>0.93500000000000005</v>
      </c>
      <c r="GY619" s="472">
        <f>GY618</f>
        <v>0.14999999999999999</v>
      </c>
      <c r="GZ619" s="472">
        <f>GZ618</f>
        <v>1</v>
      </c>
      <c r="HA619" s="474">
        <f>HA618</f>
        <v>0.047</v>
      </c>
      <c r="HB619" s="474">
        <f>HB618</f>
        <v>0.45000000000000001</v>
      </c>
      <c r="HC619" s="474">
        <f>HC618</f>
        <v>0.45000000000000001</v>
      </c>
      <c r="HD619" s="474">
        <f>HD618</f>
        <v>0.45000000000000001</v>
      </c>
      <c r="HE619" s="474">
        <f>HE618</f>
        <v>0.5</v>
      </c>
      <c r="HF619" s="474">
        <f>HF618</f>
        <v>0.065000000000000002</v>
      </c>
      <c r="HG619" s="474">
        <f>HG618</f>
        <v>0.84999999999999998</v>
      </c>
      <c r="HH619" s="474">
        <f>HH618</f>
        <v>0</v>
      </c>
      <c r="HI619" s="10">
        <f>IF(BZ619&lt;&gt;"",CK619-BV619,0)</f>
        <v>0</v>
      </c>
      <c r="HJ619" s="10" t="e">
        <f>IF(AJ619&gt;0,AH619-AJ619,0)</f>
        <v>#VALUE!</v>
      </c>
      <c r="HK619" s="466">
        <f>HK618</f>
        <v>0.84999999999999998</v>
      </c>
      <c r="HL619" s="424">
        <f>HL618</f>
        <v>550000</v>
      </c>
      <c r="HM619" s="424">
        <f>HM618</f>
        <v>480000</v>
      </c>
      <c r="HN619" s="465" t="e">
        <f>(DJ619*EZ619+DK619*FH619+DL619*FM619+DM619*FR619+DN619*FW619+DO619*GB619+DS619*GI619+DP619*GM619+DR619*GR619)*1000*2</f>
        <v>#VALUE!</v>
      </c>
      <c r="HO619" s="465" t="e">
        <f>HN619*HK619*$HO$2/HL619*1000000</f>
        <v>#VALUE!</v>
      </c>
      <c r="HP619" s="465" t="e">
        <f>HN619*HK619*$HP$2/HM619*1000000</f>
        <v>#VALUE!</v>
      </c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</row>
    <row customFormat="1" r="620" s="0">
      <c r="A620" s="420">
        <v>609</v>
      </c>
      <c r="B620" s="421">
        <f ca="1">IF(D620=D619,B619,IF(D620="夜班",B619+1,B619))</f>
        <v>43611</v>
      </c>
      <c r="C620" s="422">
        <f>C619</f>
        <v>0.041666666666666699</v>
      </c>
      <c r="D620" s="10" t="str">
        <f ca="1">IF(HOUR(G620)&lt;8,"夜班",IF(HOUR(G620)&lt;16,"白班",IF(HOUR(G620)&lt;24,"中班",0)))</f>
        <v>夜班</v>
      </c>
      <c r="E620" s="10" t="e">
        <f ca="1">IF(F620=1,"甲",IF(F620=2,"乙",IF(F620=3,"丙",IF(F620=4,"丁",""))))</f>
        <v>#REF!</v>
      </c>
      <c r="F620" s="10" t="e">
        <f ca="1">SUMPRODUCT((成本日报!$A$3:$A$95=计划!B620)*(成本日报!$B$3:$B$95=计划!$D620),成本日报!$C$3:$C$95)</f>
        <v>#REF!</v>
      </c>
      <c r="G620" s="423">
        <f ca="1">G619+C619</f>
        <v>43611.333333331859</v>
      </c>
      <c r="H620" s="423">
        <f ca="1">$G620+$C620/60*10+$C620*0</f>
        <v>43611.340277776304</v>
      </c>
      <c r="I620" s="423">
        <f ca="1">$G620+$C620/60*18+$C620*0</f>
        <v>43611.345833331856</v>
      </c>
      <c r="J620" s="423">
        <f ca="1">$G620+$C620/60*0+$C620*1</f>
        <v>43611.374999998523</v>
      </c>
      <c r="K620" s="423">
        <f ca="1">$G620+$C620/60*30+$C620*2</f>
        <v>43611.43749999853</v>
      </c>
      <c r="L620" s="423">
        <f ca="1">$G620+$C620/60*0+$C620*3</f>
        <v>43611.458333331859</v>
      </c>
      <c r="M620" s="424" t="str">
        <f>IF(_tag_month_day!A610="","",_tag_month_day!A610)</f>
        <v/>
      </c>
      <c r="N620" s="424" t="str">
        <f>IF(_tag_month_day!B610="","",_tag_month_day!B610)</f>
        <v/>
      </c>
      <c r="O620" s="425" t="e">
        <f>IF(M620+N620=0,"",M620+N620)</f>
        <v>#VALUE!</v>
      </c>
      <c r="P620" s="424" t="str">
        <f>IF(_tag_month_day!C610="","",_tag_month_day!C610)</f>
        <v/>
      </c>
      <c r="Q620" s="424" t="str">
        <f>IF(_tag_month_day!D610="","",_tag_month_day!D610)</f>
        <v/>
      </c>
      <c r="R620" s="426" t="str">
        <f>IF(_tag_month_day!CB610="","",_tag_month_day!CB610/100)</f>
        <v/>
      </c>
      <c r="S620" s="427" t="str">
        <f>IF(_tag_month_day!E610="","",_tag_month_day!E610)</f>
        <v/>
      </c>
      <c r="T620" s="427" t="str">
        <f>IF(_tag_month_day!F610="","",_tag_month_day!F610)</f>
        <v/>
      </c>
      <c r="U620" s="428" t="e">
        <f>S620+T620</f>
        <v>#VALUE!</v>
      </c>
      <c r="V620" s="429" t="e">
        <f>U620/AJ620</f>
        <v>#VALUE!</v>
      </c>
      <c r="W620" s="430" t="str">
        <f>IF(_jhy_month_day!A610="","",_jhy_month_day!A610)</f>
        <v/>
      </c>
      <c r="X620" s="431" t="str">
        <f>IF(_jhy_month_day!B610="","",_jhy_month_day!B610/100)</f>
        <v/>
      </c>
      <c r="Y620" s="431" t="str">
        <f>IF(_jhy_month_day!C610="","",_jhy_month_day!C610/100)</f>
        <v/>
      </c>
      <c r="Z620" s="432">
        <f>Z616+1</f>
        <v>153</v>
      </c>
      <c r="AA620" s="433" t="str">
        <f>IF(_tag_month_day!G610="","",_tag_month_day!G610/100)</f>
        <v/>
      </c>
      <c r="AB620" s="433" t="str">
        <f>IF(_tag_month_day!H610="","",_tag_month_day!H610/100)</f>
        <v/>
      </c>
      <c r="AC620" s="434">
        <f>IF(X620="",AC619,BK620*($AV619*X620+$AW619*FD619+$AX619*FI619+$AY619*FN619+$AZ619*FS619+$BA619*FX619+$BG619*GE619)/(AV619*Y620+AX619*FK619+AW619*FF619+AY619*FP619+AZ619*FU619+BA619*FZ619+BG619*GG619+BB619*GK619+BC619*GN619+BD619*GP619))</f>
        <v>1.59963432013121</v>
      </c>
      <c r="AD620" s="435" t="str">
        <f>IF(AC620=AC619,"",AC620-AC619)</f>
        <v/>
      </c>
      <c r="AE620" s="436" t="str">
        <f>IF(1-AF620=0,"",(1-AF620))</f>
        <v/>
      </c>
      <c r="AF620" s="437">
        <v>1</v>
      </c>
      <c r="AG620" s="10" t="str">
        <f>AG619</f>
        <v>9A3</v>
      </c>
      <c r="AH620" s="438" t="str">
        <f>AH619</f>
        <v/>
      </c>
      <c r="AI620" s="424"/>
      <c r="AJ620" s="10" t="str">
        <f>IF(_tag_month_day!I610="","",_tag_month_day!I610)</f>
        <v/>
      </c>
      <c r="AK620" s="440"/>
      <c r="AL620" s="440"/>
      <c r="AM620" s="440"/>
      <c r="AN620" s="441">
        <f>AN619</f>
        <v>2</v>
      </c>
      <c r="AO620" s="441">
        <f>AO619</f>
        <v>8</v>
      </c>
      <c r="AP620" s="442" t="e">
        <f>(IF(AN620=0,AS619,AS619*(1+AO620/AN620)/(AR620+AO620/AN620)))+AT620</f>
        <v>#VALUE!</v>
      </c>
      <c r="AQ620" s="443" t="str">
        <f>IF(_tag_month_day!J610="","",_tag_month_day!J610/100)</f>
        <v/>
      </c>
      <c r="AR620" s="444">
        <f>AR619</f>
        <v>1.3</v>
      </c>
      <c r="AS620" s="445" t="e">
        <f>AQ620*(AN620*AR620+AO620)/(AN620+AO620)</f>
        <v>#VALUE!</v>
      </c>
      <c r="AT620" s="445" t="e">
        <f>(SUM(BE620:BF620)-SUM(BE619:BF619))*0.05</f>
        <v>#VALUE!</v>
      </c>
      <c r="AU620" s="446" t="str">
        <f>IF(_tag_month_day!CC610="","",IF(_tag_month_day!CC610&gt;0,_tag_month_day!CD610,_tag_month_day!CE610))</f>
        <v/>
      </c>
      <c r="AV620" s="447" t="str">
        <f>IF(_tag_month_day!L610="","",_tag_month_day!L610/100)</f>
        <v/>
      </c>
      <c r="AW620" s="431">
        <f>AW619</f>
        <v>0</v>
      </c>
      <c r="AX620" s="431">
        <f>AX619</f>
        <v>0</v>
      </c>
      <c r="AY620" s="431" t="str">
        <f>IF(_tag_month_day!M610="","",_tag_month_day!M610/100)</f>
        <v/>
      </c>
      <c r="AZ620" s="431" t="str">
        <f>IF(_tag_month_day!N610="","",_tag_month_day!N610/100)</f>
        <v/>
      </c>
      <c r="BA620" s="431" t="str">
        <f>IF(_tag_month_day!O610="","",_tag_month_day!O610/100)</f>
        <v/>
      </c>
      <c r="BB620" s="448" t="str">
        <f>IF(_tag_month_day!P610="","",_tag_month_day!P610/100)</f>
        <v/>
      </c>
      <c r="BC620" s="448">
        <f>BC619</f>
        <v>0</v>
      </c>
      <c r="BD620" s="448" t="str">
        <f>IF(_tag_month_day!Q610="","",_tag_month_day!Q610/100)</f>
        <v/>
      </c>
      <c r="BE620" s="449" t="str">
        <f>IF(_tag_month_day!R610="","",_tag_month_day!R610/100)</f>
        <v/>
      </c>
      <c r="BF620" s="388" t="e">
        <f>(AU620*(100+BE620*100))/(AJ620-AU620)/100</f>
        <v>#VALUE!</v>
      </c>
      <c r="BG620" s="450" t="e">
        <f>BE620+BF620</f>
        <v>#VALUE!</v>
      </c>
      <c r="BH620" s="451" t="e">
        <f>SUM(AV620:BF620)</f>
        <v>#VALUE!</v>
      </c>
      <c r="BI620" s="452" t="e">
        <f>IF(CX620=0,BI619,(DK620*查询!$R$5+DL620*查询!$Q$5+DM620*查询!$N$5+DN620*查询!$O$5+DO620*查询!$P$5)*AF620/CX620)</f>
        <v>#VALUE!</v>
      </c>
      <c r="BJ620" s="452" t="e">
        <f>IF(CX620=0,BJ619,(DP620*查询!$S$5+DQ620*查询!$T$5+DR620*查询!$U$5)*AF620/CX620)</f>
        <v>#VALUE!</v>
      </c>
      <c r="BK620" s="452">
        <f>BK619</f>
        <v>1</v>
      </c>
      <c r="BL620" s="453" t="e">
        <f>SUMPRODUCT((AV620:BA620)*(GS620:GX620))/((GS620:GX620)+SUM(BB620:BD620)*GY620+BG620*GZ620)</f>
        <v>#VALUE!</v>
      </c>
      <c r="BM620" s="453" t="e">
        <f>BK620*($AV620*FB620+$AW620*FD620+$AX620*FI620+$AY620*FN620+$AZ620*FS620+$BA620*FX620+$BG620*GE620)/(AV620*EY620+AX620*FK620+AW620*FF620+AY620*FP620+AZ620*FU620+BA620*FZ620+BG620*GG620+BB620*GK620+BC620*GN620+BD620*GP620)</f>
        <v>#VALUE!</v>
      </c>
      <c r="BN620" s="453" t="e">
        <f>($AV620*FC620+$AX620*FJ620+$AW620*FE620+$AY620*FO620+$AZ620*FT620+$BA620*FY620+$BG620*GF620)/($AV620*FA620+BG620*GH620+BB620*GL620+BC620*GO620+BD620*GQ620+BA620*GA620)</f>
        <v>#VALUE!</v>
      </c>
      <c r="BO620" s="454" t="e">
        <f>SUMPRODUCT(AV620:BA620*GS620:GX620)/(GS620:GX620+(BB620+BC620+BD620)*GY620+BG620)</f>
        <v>#VALUE!</v>
      </c>
      <c r="BP620" s="454" t="e">
        <f>SUMPRODUCT(AV620:BA620*GS620:GX620)/(GS620:GX620+(BB620+BC620+BD620)*GY620+BG620)</f>
        <v>#VALUE!</v>
      </c>
      <c r="BQ620" s="454" t="e">
        <f>SUMPRODUCT(AV620:BA620*GS620:GX620)/(GS620:GX620+(BB620+BC620+BD620)*GY620+BG620)</f>
        <v>#VALUE!</v>
      </c>
      <c r="BR620" s="453" t="str">
        <f>IF(_tag_month_day!T610="","",_tag_month_day!T610)</f>
        <v/>
      </c>
      <c r="BS620" s="453" t="str">
        <f>IF(_tag_month_day!U610="","",_tag_month_day!U610)</f>
        <v/>
      </c>
      <c r="BT620" s="455" t="str">
        <f>IF(CK620="","",IF((CK620&gt;=BV620-0.12)*(CK620&lt;=BV620+0.12),"合格","不合格"))</f>
        <v/>
      </c>
      <c r="BU620" s="456" t="str">
        <f>IF(_tag_month_day!V610="","",_tag_month_day!V610)</f>
        <v/>
      </c>
      <c r="BV620" s="457" t="str">
        <f>IF(_tag_month_day!W610="","",_tag_month_day!W610)</f>
        <v/>
      </c>
      <c r="BW620" s="458" t="str">
        <f>IF(_tag_month_day!X610="","",_tag_month_day!X610)</f>
        <v/>
      </c>
      <c r="BX620" s="458" t="str">
        <f>IF(_tag_month_day!Y610="","",_tag_month_day!Y610)</f>
        <v/>
      </c>
      <c r="BY620" s="459">
        <f ca="1">L620</f>
        <v>43611.458333331859</v>
      </c>
      <c r="BZ620" s="460"/>
      <c r="CA620" s="461"/>
      <c r="CB620" s="424" t="str">
        <f>IF(_tag_month_day!Z610="","",_tag_month_day!Z610)</f>
        <v/>
      </c>
      <c r="CC620" s="424" t="str">
        <f>IF(_tag_month_day!AA610="","",_tag_month_day!AA610)</f>
        <v/>
      </c>
      <c r="CD620" s="424" t="str">
        <f>IF(_tag_month_day!AB610="","",_tag_month_day!AB610)</f>
        <v/>
      </c>
      <c r="CE620" s="424" t="str">
        <f>IF(_tag_month_day!AC610="","",_tag_month_day!AC610)</f>
        <v/>
      </c>
      <c r="CF620" s="424" t="str">
        <f>IF(_tag_month_day!AD610="","",_tag_month_day!AD610)</f>
        <v/>
      </c>
      <c r="CG620" s="424" t="str">
        <f>IF(_tag_month_day!AE610="","",_tag_month_day!AE610)</f>
        <v/>
      </c>
      <c r="CH620" s="424" t="str">
        <f>IF(_tag_month_day!AF610="","",_tag_month_day!AF610)</f>
        <v/>
      </c>
      <c r="CI620" s="424" t="str">
        <f>IF(_tag_month_day!AG610="","",_tag_month_day!AG610)</f>
        <v/>
      </c>
      <c r="CJ620" s="424" t="str">
        <f>IF(_tag_month_day!AH610="","",_tag_month_day!AH610)</f>
        <v/>
      </c>
      <c r="CK620" s="424" t="str">
        <f>IF(_tag_month_day!AI610="","",_tag_month_day!AI610)</f>
        <v/>
      </c>
      <c r="CL620" s="4" t="str">
        <f>IF(_tag_month_day!AJ610="","",_tag_month_day!AJ610)</f>
        <v/>
      </c>
      <c r="CM620" s="4" t="str">
        <f>IF(_tag_month_day!AK610="","",_tag_month_day!AK610)</f>
        <v/>
      </c>
      <c r="CN620" s="4" t="str">
        <f>IF(_tag_month_day!AL610="","",_tag_month_day!AL610)</f>
        <v/>
      </c>
      <c r="CO620" s="4" t="str">
        <f>IF(_tag_month_day!AM610="","",_tag_month_day!AM610)</f>
        <v/>
      </c>
      <c r="CP620" s="4" t="str">
        <f>IF(_tag_month_day!AN610="","",_tag_month_day!AN610)</f>
        <v/>
      </c>
      <c r="CQ620" s="4" t="str">
        <f>IF(_tag_month_day!AO610="","",_tag_month_day!AO610)</f>
        <v/>
      </c>
      <c r="CR620" s="462" t="str">
        <f>IF(_tag_month_day!AP610="","",_tag_month_day!AP610)</f>
        <v/>
      </c>
      <c r="CS620" s="463" t="str">
        <f>IF(_tag_month_day!AQ610="","",_tag_month_day!AQ610)</f>
        <v/>
      </c>
      <c r="CT620" s="4" t="str">
        <f>IF(_tag_month_day!AR610="","",_tag_month_day!AR610)</f>
        <v/>
      </c>
      <c r="CU620" s="464" t="e">
        <f>DU620/AJ620</f>
        <v>#VALUE!</v>
      </c>
      <c r="CV620" s="451" t="e">
        <f>BG620/BH620</f>
        <v>#VALUE!</v>
      </c>
      <c r="CW620" s="465" t="e">
        <f>AJ620*(1-CV620)*CU620*AF620</f>
        <v>#VALUE!</v>
      </c>
      <c r="CX620" s="465" t="e">
        <f>CW620*94%</f>
        <v>#VALUE!</v>
      </c>
      <c r="CY620" s="466" t="e">
        <f>IF(CX620=0,0,DS620/(DS620+CX620))</f>
        <v>#VALUE!</v>
      </c>
      <c r="CZ620" s="465" t="e">
        <f>$AJ620*EF620</f>
        <v>#VALUE!</v>
      </c>
      <c r="DA620" s="465" t="e">
        <f>$AJ620*EG620</f>
        <v>#VALUE!</v>
      </c>
      <c r="DB620" s="465" t="e">
        <f>$AJ620*EH620</f>
        <v>#VALUE!</v>
      </c>
      <c r="DC620" s="465" t="e">
        <f>$AJ620*EI620</f>
        <v>#VALUE!</v>
      </c>
      <c r="DD620" s="465" t="e">
        <f>$AJ620*EJ620</f>
        <v>#VALUE!</v>
      </c>
      <c r="DE620" s="465" t="e">
        <f>$AJ620*EK620</f>
        <v>#VALUE!</v>
      </c>
      <c r="DF620" s="465" t="e">
        <f>$AJ620*EL620</f>
        <v>#VALUE!</v>
      </c>
      <c r="DG620" s="465" t="e">
        <f>$AJ620*EM620</f>
        <v>#VALUE!</v>
      </c>
      <c r="DH620" s="465" t="e">
        <f>$AJ620*EN620</f>
        <v>#VALUE!</v>
      </c>
      <c r="DI620" s="465" t="e">
        <f>$AJ620*EO620</f>
        <v>#VALUE!</v>
      </c>
      <c r="DJ620" s="465" t="e">
        <f>CZ620*(1-EP620)</f>
        <v>#VALUE!</v>
      </c>
      <c r="DK620" s="465" t="e">
        <f>DA620*(1-ER620)</f>
        <v>#VALUE!</v>
      </c>
      <c r="DL620" s="465" t="e">
        <f>DB620*(1-EQ620)</f>
        <v>#VALUE!</v>
      </c>
      <c r="DM620" s="465" t="e">
        <f>DC620*(1-ES620)</f>
        <v>#VALUE!</v>
      </c>
      <c r="DN620" s="465" t="e">
        <f>DD620*(1-ET620)</f>
        <v>#VALUE!</v>
      </c>
      <c r="DO620" s="465" t="e">
        <f>DE620</f>
        <v>#VALUE!</v>
      </c>
      <c r="DP620" s="465" t="e">
        <f>DF620*(1-EU620)</f>
        <v>#VALUE!</v>
      </c>
      <c r="DQ620" s="465" t="e">
        <f>DG620*(1-EV620)</f>
        <v>#VALUE!</v>
      </c>
      <c r="DR620" s="465" t="e">
        <f>DH620*(1-EW620)</f>
        <v>#VALUE!</v>
      </c>
      <c r="DS620" s="465" t="e">
        <f>DI620</f>
        <v>#VALUE!</v>
      </c>
      <c r="DT620" s="465" t="e">
        <f>SUM(DJ620:DS620)</f>
        <v>#VALUE!</v>
      </c>
      <c r="DU620" s="465" t="e">
        <f>(GS620:GX620)+(DP620+DQ620+DR620)*GY620+DS620</f>
        <v>#VALUE!</v>
      </c>
      <c r="DV620" s="451" t="e">
        <f>AV620/$BH620/(1-EP620)</f>
        <v>#VALUE!</v>
      </c>
      <c r="DW620" s="451" t="e">
        <f>AW620/$BH620/(1-ER620)</f>
        <v>#VALUE!</v>
      </c>
      <c r="DX620" s="451" t="e">
        <f>AX620/$BH620/(1-EQ620)</f>
        <v>#VALUE!</v>
      </c>
      <c r="DY620" s="451" t="e">
        <f>AY620/$BH620/(1-ES620)</f>
        <v>#VALUE!</v>
      </c>
      <c r="DZ620" s="451" t="e">
        <f>AZ620/$BH620/(1-ET620)</f>
        <v>#VALUE!</v>
      </c>
      <c r="EA620" s="451" t="e">
        <f>BA620/$BH620/(1-AX620)</f>
        <v>#VALUE!</v>
      </c>
      <c r="EB620" s="451" t="e">
        <f>BB620/$BH620/(1-EU620)</f>
        <v>#VALUE!</v>
      </c>
      <c r="EC620" s="451" t="e">
        <f>BC620/$BH620/(1-EV620)</f>
        <v>#VALUE!</v>
      </c>
      <c r="ED620" s="451" t="e">
        <f>BD620/$BH620/(1-EW620)</f>
        <v>#VALUE!</v>
      </c>
      <c r="EE620" s="451" t="e">
        <f>BG620/BH620</f>
        <v>#VALUE!</v>
      </c>
      <c r="EF620" s="451" t="e">
        <f>DV620/SUM($DV620:$EE620)</f>
        <v>#VALUE!</v>
      </c>
      <c r="EG620" s="451" t="e">
        <f>DW620/SUM($DV620:$EE620)</f>
        <v>#VALUE!</v>
      </c>
      <c r="EH620" s="451" t="e">
        <f>DX620/SUM($DV620:$EE620)</f>
        <v>#VALUE!</v>
      </c>
      <c r="EI620" s="451" t="e">
        <f>DY620/SUM($DV620:$EE620)</f>
        <v>#VALUE!</v>
      </c>
      <c r="EJ620" s="451" t="e">
        <f>DZ620/SUM($DV620:$EE620)</f>
        <v>#VALUE!</v>
      </c>
      <c r="EK620" s="451" t="e">
        <f>EA620/SUM($DV620:$EE620)</f>
        <v>#VALUE!</v>
      </c>
      <c r="EL620" s="451" t="e">
        <f>EB620/SUM($DV620:$EE620)</f>
        <v>#VALUE!</v>
      </c>
      <c r="EM620" s="451" t="e">
        <f>EC620/SUM($DV620:$EE620)</f>
        <v>#VALUE!</v>
      </c>
      <c r="EN620" s="451" t="e">
        <f>ED620/SUM($DV620:$EE620)</f>
        <v>#VALUE!</v>
      </c>
      <c r="EO620" s="451" t="e">
        <f>EE620/SUM($DV620:$EE620)</f>
        <v>#VALUE!</v>
      </c>
      <c r="EP620" s="450">
        <f>EP619</f>
        <v>0.080000000000000002</v>
      </c>
      <c r="EQ620" s="450">
        <f>EQ619</f>
        <v>0.014999999999999999</v>
      </c>
      <c r="ER620" s="450">
        <f>ER619</f>
        <v>0.014999999999999999</v>
      </c>
      <c r="ES620" s="450">
        <f>ES619</f>
        <v>0.014999999999999999</v>
      </c>
      <c r="ET620" s="450">
        <f>ET619</f>
        <v>0.014999999999999999</v>
      </c>
      <c r="EU620" s="450">
        <f>EU619</f>
        <v>0.089999999999999997</v>
      </c>
      <c r="EV620" s="450">
        <f>EV619</f>
        <v>0.089999999999999997</v>
      </c>
      <c r="EW620" s="450">
        <f>EW619</f>
        <v>0.089999999999999997</v>
      </c>
      <c r="EX620" s="431" t="str">
        <f>IF(_tag_month_day!AS610="","",_tag_month_day!AS610/100)</f>
        <v/>
      </c>
      <c r="EY620" s="431" t="str">
        <f>IF(_tag_month_day!AT610="","",_tag_month_day!AT610/100)</f>
        <v/>
      </c>
      <c r="EZ620" s="431" t="str">
        <f>IF(_tag_month_day!AU610="","",_tag_month_day!AU610/100)</f>
        <v/>
      </c>
      <c r="FA620" s="431" t="str">
        <f>IF(_tag_month_day!AV610="","",_tag_month_day!AV610/100)</f>
        <v/>
      </c>
      <c r="FB620" s="431" t="str">
        <f>IF(_tag_month_day!AW610="","",_tag_month_day!AW610/100)</f>
        <v/>
      </c>
      <c r="FC620" s="431" t="str">
        <f>IF(_tag_month_day!AX610="","",_tag_month_day!AX610/100)</f>
        <v/>
      </c>
      <c r="FD620" s="449" t="str">
        <f>IF(_tag_month_day!AY610="","",_tag_month_day!AY610/100)</f>
        <v/>
      </c>
      <c r="FE620" s="449" t="str">
        <f>IF(_tag_month_day!AZ610="","",_tag_month_day!AZ610/100)</f>
        <v/>
      </c>
      <c r="FF620" s="449" t="str">
        <f>IF(_tag_month_day!BA610="","",_tag_month_day!BA610/100)</f>
        <v/>
      </c>
      <c r="FG620" s="449" t="str">
        <f>IF(_tag_month_day!BB610="","",_tag_month_day!BB610/100)</f>
        <v/>
      </c>
      <c r="FH620" s="467" t="str">
        <f>IF(_tag_month_day!BC610="","",_tag_month_day!BC610/100)</f>
        <v/>
      </c>
      <c r="FI620" s="449">
        <f>FI619</f>
        <v>0.40999999999999998</v>
      </c>
      <c r="FJ620" s="449">
        <f>FJ619</f>
        <v>0.11</v>
      </c>
      <c r="FK620" s="449">
        <f>FK619</f>
        <v>0.014999999999999999</v>
      </c>
      <c r="FL620" s="449">
        <f>FL619</f>
        <v>0</v>
      </c>
      <c r="FM620" s="467">
        <f>FM619</f>
        <v>0.0001</v>
      </c>
      <c r="FN620" s="449">
        <f>FN619</f>
        <v>0.32000000000000001</v>
      </c>
      <c r="FO620" s="449">
        <f>FO619</f>
        <v>0.20000000000000001</v>
      </c>
      <c r="FP620" s="449">
        <f>FP619</f>
        <v>0.01</v>
      </c>
      <c r="FQ620" s="449">
        <f>FQ619</f>
        <v>0</v>
      </c>
      <c r="FR620" s="467">
        <f>FR619</f>
        <v>0.0001</v>
      </c>
      <c r="FS620" s="449" t="str">
        <f>IF(_tag_month_day!BD610="","",_tag_month_day!BD610/100)</f>
        <v/>
      </c>
      <c r="FT620" s="449" t="str">
        <f>IF(_tag_month_day!BE610="","",_tag_month_day!BE610/100)</f>
        <v/>
      </c>
      <c r="FU620" s="449" t="str">
        <f>IF(_tag_month_day!BF610="","",_tag_month_day!BF610/100)</f>
        <v/>
      </c>
      <c r="FV620" s="449" t="str">
        <f>IF(_tag_month_day!BG610="","",_tag_month_day!BG610/100)</f>
        <v/>
      </c>
      <c r="FW620" s="467" t="str">
        <f>IF(_tag_month_day!BH610="","",_tag_month_day!BH610/100)</f>
        <v/>
      </c>
      <c r="FX620" s="449" t="str">
        <f>IF(_tag_month_day!BI610="","",_tag_month_day!BI610/100)</f>
        <v/>
      </c>
      <c r="FY620" s="449" t="str">
        <f>IF(_tag_month_day!BJ610="","",_tag_month_day!BJ610/100)</f>
        <v/>
      </c>
      <c r="FZ620" s="468" t="str">
        <f>IF(_tag_month_day!BK610="","",_tag_month_day!BK610/100)</f>
        <v/>
      </c>
      <c r="GA620" s="449" t="str">
        <f>IF(_tag_month_day!BL610="","",_tag_month_day!BL610/100)</f>
        <v/>
      </c>
      <c r="GB620" s="467" t="str">
        <f>IF(_tag_month_day!BM610="","",_tag_month_day!BM610/100)</f>
        <v/>
      </c>
      <c r="GC620" s="431" t="str">
        <f>IF(_tag_month_day!BN610="","",_tag_month_day!BN610/100)</f>
        <v/>
      </c>
      <c r="GD620" s="431" t="str">
        <f>IF(_tag_month_day!BO610="","",_tag_month_day!BO610/100)</f>
        <v/>
      </c>
      <c r="GE620" s="431" t="str">
        <f>IF(_tag_month_day!BP610="","",_tag_month_day!BP610/100)</f>
        <v/>
      </c>
      <c r="GF620" s="431" t="str">
        <f>IF(_tag_month_day!BQ610="","",_tag_month_day!BQ610/100)</f>
        <v/>
      </c>
      <c r="GG620" s="431" t="str">
        <f>IF(_tag_month_day!BR610="","",_tag_month_day!BR610/100)</f>
        <v/>
      </c>
      <c r="GH620" s="431" t="str">
        <f>IF(_tag_month_day!BS610="","",_tag_month_day!BS610/100)</f>
        <v/>
      </c>
      <c r="GI620" s="467" t="str">
        <f>IF(_tag_month_day!BT610="","",_tag_month_day!BT610/100)</f>
        <v/>
      </c>
      <c r="GJ620" s="469" t="str">
        <f>IF(_tag_month_day!BU610="","",_tag_month_day!BU610/100)</f>
        <v/>
      </c>
      <c r="GK620" s="470">
        <f>GK619</f>
        <v>0.070000000000000007</v>
      </c>
      <c r="GL620" s="470">
        <f>GL619</f>
        <v>0.029999999999999999</v>
      </c>
      <c r="GM620" s="471" t="str">
        <f>IF(_tag_month_day!BX610="","",_tag_month_day!BX610/100)</f>
        <v/>
      </c>
      <c r="GN620" s="470">
        <f>GN619</f>
        <v>0.070000000000000007</v>
      </c>
      <c r="GO620" s="470">
        <f>GO619</f>
        <v>0.029999999999999999</v>
      </c>
      <c r="GP620" s="470">
        <f>GP619</f>
        <v>0.089999999999999997</v>
      </c>
      <c r="GQ620" s="470">
        <f>GQ619</f>
        <v>0.029999999999999999</v>
      </c>
      <c r="GR620" s="471" t="str">
        <f>IF(_tag_month_day!CA610="","",_tag_month_day!CA610/100)</f>
        <v/>
      </c>
      <c r="GS620" s="472">
        <f>GS619</f>
        <v>0.95299999999999996</v>
      </c>
      <c r="GT620" s="472">
        <f>GT619</f>
        <v>0.55000000000000004</v>
      </c>
      <c r="GU620" s="472">
        <f>GU619</f>
        <v>0.55000000000000004</v>
      </c>
      <c r="GV620" s="472">
        <f>GV619</f>
        <v>0.55000000000000004</v>
      </c>
      <c r="GW620" s="472">
        <f>GW619</f>
        <v>0.5</v>
      </c>
      <c r="GX620" s="472">
        <f>GX619</f>
        <v>0.93500000000000005</v>
      </c>
      <c r="GY620" s="472">
        <f>GY619</f>
        <v>0.14999999999999999</v>
      </c>
      <c r="GZ620" s="472">
        <f>GZ619</f>
        <v>1</v>
      </c>
      <c r="HA620" s="474">
        <f>HA619</f>
        <v>0.047</v>
      </c>
      <c r="HB620" s="474">
        <f>HB619</f>
        <v>0.45000000000000001</v>
      </c>
      <c r="HC620" s="474">
        <f>HC619</f>
        <v>0.45000000000000001</v>
      </c>
      <c r="HD620" s="474">
        <f>HD619</f>
        <v>0.45000000000000001</v>
      </c>
      <c r="HE620" s="474">
        <f>HE619</f>
        <v>0.5</v>
      </c>
      <c r="HF620" s="474">
        <f>HF619</f>
        <v>0.065000000000000002</v>
      </c>
      <c r="HG620" s="474">
        <f>HG619</f>
        <v>0.84999999999999998</v>
      </c>
      <c r="HH620" s="474">
        <f>HH619</f>
        <v>0</v>
      </c>
      <c r="HI620" s="10">
        <f>IF(BZ620&lt;&gt;"",CK620-BV620,0)</f>
        <v>0</v>
      </c>
      <c r="HJ620" s="10" t="e">
        <f>IF(AJ620&gt;0,AH620-AJ620,0)</f>
        <v>#VALUE!</v>
      </c>
      <c r="HK620" s="466">
        <f>HK619</f>
        <v>0.84999999999999998</v>
      </c>
      <c r="HL620" s="424">
        <f>HL619</f>
        <v>550000</v>
      </c>
      <c r="HM620" s="424">
        <f>HM619</f>
        <v>480000</v>
      </c>
      <c r="HN620" s="465" t="e">
        <f>(DJ620*EZ620+DK620*FH620+DL620*FM620+DM620*FR620+DN620*FW620+DO620*GB620+DS620*GI620+DP620*GM620+DR620*GR620)*1000*2</f>
        <v>#VALUE!</v>
      </c>
      <c r="HO620" s="465" t="e">
        <f>HN620*HK620*$HO$2/HL620*1000000</f>
        <v>#VALUE!</v>
      </c>
      <c r="HP620" s="465" t="e">
        <f>HN620*HK620*$HP$2/HM620*1000000</f>
        <v>#VALUE!</v>
      </c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</row>
    <row customFormat="1" r="621" s="0">
      <c r="A621" s="420">
        <v>610</v>
      </c>
      <c r="B621" s="421">
        <f ca="1">IF(D621=D620,B620,IF(D621="夜班",B620+1,B620))</f>
        <v>43611</v>
      </c>
      <c r="C621" s="422">
        <f>C620</f>
        <v>0.041666666666666699</v>
      </c>
      <c r="D621" s="10" t="str">
        <f ca="1">IF(HOUR(G621)&lt;8,"夜班",IF(HOUR(G621)&lt;16,"白班",IF(HOUR(G621)&lt;24,"中班",0)))</f>
        <v>白班</v>
      </c>
      <c r="E621" s="10" t="e">
        <f ca="1">IF(F621=1,"甲",IF(F621=2,"乙",IF(F621=3,"丙",IF(F621=4,"丁",""))))</f>
        <v>#REF!</v>
      </c>
      <c r="F621" s="10" t="e">
        <f ca="1">SUMPRODUCT((成本日报!$A$3:$A$95=计划!B621)*(成本日报!$B$3:$B$95=计划!$D621),成本日报!$C$3:$C$95)</f>
        <v>#REF!</v>
      </c>
      <c r="G621" s="423">
        <f ca="1">G620+C620</f>
        <v>43611.374999998523</v>
      </c>
      <c r="H621" s="423">
        <f ca="1">$G621+$C621/60*10+$C621*0</f>
        <v>43611.381944442968</v>
      </c>
      <c r="I621" s="423">
        <f ca="1">$G621+$C621/60*18+$C621*0</f>
        <v>43611.38749999852</v>
      </c>
      <c r="J621" s="423">
        <f ca="1">$G621+$C621/60*0+$C621*1</f>
        <v>43611.416666665187</v>
      </c>
      <c r="K621" s="423">
        <f ca="1">$G621+$C621/60*30+$C621*2</f>
        <v>43611.479166665194</v>
      </c>
      <c r="L621" s="423">
        <f ca="1">$G621+$C621/60*0+$C621*3</f>
        <v>43611.499999998523</v>
      </c>
      <c r="M621" s="424" t="str">
        <f>IF(_tag_month_day!A611="","",_tag_month_day!A611)</f>
        <v/>
      </c>
      <c r="N621" s="424" t="str">
        <f>IF(_tag_month_day!B611="","",_tag_month_day!B611)</f>
        <v/>
      </c>
      <c r="O621" s="425" t="e">
        <f>IF(M621+N621=0,"",M621+N621)</f>
        <v>#VALUE!</v>
      </c>
      <c r="P621" s="424" t="str">
        <f>IF(_tag_month_day!C611="","",_tag_month_day!C611)</f>
        <v/>
      </c>
      <c r="Q621" s="424" t="str">
        <f>IF(_tag_month_day!D611="","",_tag_month_day!D611)</f>
        <v/>
      </c>
      <c r="R621" s="426" t="str">
        <f>IF(_tag_month_day!CB611="","",_tag_month_day!CB611/100)</f>
        <v/>
      </c>
      <c r="S621" s="427" t="str">
        <f>IF(_tag_month_day!E611="","",_tag_month_day!E611)</f>
        <v/>
      </c>
      <c r="T621" s="427" t="str">
        <f>IF(_tag_month_day!F611="","",_tag_month_day!F611)</f>
        <v/>
      </c>
      <c r="U621" s="428" t="e">
        <f>S621+T621</f>
        <v>#VALUE!</v>
      </c>
      <c r="V621" s="429" t="e">
        <f>U621/AJ621</f>
        <v>#VALUE!</v>
      </c>
      <c r="W621" s="430" t="str">
        <f>IF(_jhy_month_day!A611="","",_jhy_month_day!A611)</f>
        <v/>
      </c>
      <c r="X621" s="431" t="str">
        <f>IF(_jhy_month_day!B611="","",_jhy_month_day!B611/100)</f>
        <v/>
      </c>
      <c r="Y621" s="431" t="str">
        <f>IF(_jhy_month_day!C611="","",_jhy_month_day!C611/100)</f>
        <v/>
      </c>
      <c r="Z621" s="432">
        <f>Z617+1</f>
        <v>153</v>
      </c>
      <c r="AA621" s="433" t="str">
        <f>IF(_tag_month_day!G611="","",_tag_month_day!G611/100)</f>
        <v/>
      </c>
      <c r="AB621" s="433" t="str">
        <f>IF(_tag_month_day!H611="","",_tag_month_day!H611/100)</f>
        <v/>
      </c>
      <c r="AC621" s="434">
        <f>IF(X621="",AC620,BK621*($AV620*X621+$AW620*FD620+$AX620*FI620+$AY620*FN620+$AZ620*FS620+$BA620*FX620+$BG620*GE620)/(AV620*Y621+AX620*FK620+AW620*FF620+AY620*FP620+AZ620*FU620+BA620*FZ620+BG620*GG620+BB620*GK620+BC620*GN620+BD620*GP620))</f>
        <v>1.59963432013121</v>
      </c>
      <c r="AD621" s="435" t="str">
        <f>IF(AC621=AC620,"",AC621-AC620)</f>
        <v/>
      </c>
      <c r="AE621" s="436" t="str">
        <f>IF(1-AF621=0,"",(1-AF621))</f>
        <v/>
      </c>
      <c r="AF621" s="437">
        <v>1</v>
      </c>
      <c r="AG621" s="10" t="str">
        <f>AG620</f>
        <v>9A3</v>
      </c>
      <c r="AH621" s="438" t="str">
        <f>AH620</f>
        <v/>
      </c>
      <c r="AI621" s="424"/>
      <c r="AJ621" s="10" t="str">
        <f>IF(_tag_month_day!I611="","",_tag_month_day!I611)</f>
        <v/>
      </c>
      <c r="AK621" s="440"/>
      <c r="AL621" s="440"/>
      <c r="AM621" s="440"/>
      <c r="AN621" s="441">
        <f>AN620</f>
        <v>2</v>
      </c>
      <c r="AO621" s="441">
        <f>AO620</f>
        <v>8</v>
      </c>
      <c r="AP621" s="442" t="e">
        <f>(IF(AN621=0,AS620,AS620*(1+AO621/AN621)/(AR621+AO621/AN621)))+AT621</f>
        <v>#VALUE!</v>
      </c>
      <c r="AQ621" s="443" t="str">
        <f>IF(_tag_month_day!J611="","",_tag_month_day!J611/100)</f>
        <v/>
      </c>
      <c r="AR621" s="444">
        <f>AR620</f>
        <v>1.3</v>
      </c>
      <c r="AS621" s="445" t="e">
        <f>AQ621*(AN621*AR621+AO621)/(AN621+AO621)</f>
        <v>#VALUE!</v>
      </c>
      <c r="AT621" s="445" t="e">
        <f>(SUM(BE621:BF621)-SUM(BE620:BF620))*0.05</f>
        <v>#VALUE!</v>
      </c>
      <c r="AU621" s="446" t="str">
        <f>IF(_tag_month_day!CC611="","",IF(_tag_month_day!CC611&gt;0,_tag_month_day!CD611,_tag_month_day!CE611))</f>
        <v/>
      </c>
      <c r="AV621" s="447" t="str">
        <f>IF(_tag_month_day!L611="","",_tag_month_day!L611/100)</f>
        <v/>
      </c>
      <c r="AW621" s="431">
        <f>AW620</f>
        <v>0</v>
      </c>
      <c r="AX621" s="431">
        <f>AX620</f>
        <v>0</v>
      </c>
      <c r="AY621" s="431" t="str">
        <f>IF(_tag_month_day!M611="","",_tag_month_day!M611/100)</f>
        <v/>
      </c>
      <c r="AZ621" s="431" t="str">
        <f>IF(_tag_month_day!N611="","",_tag_month_day!N611/100)</f>
        <v/>
      </c>
      <c r="BA621" s="431" t="str">
        <f>IF(_tag_month_day!O611="","",_tag_month_day!O611/100)</f>
        <v/>
      </c>
      <c r="BB621" s="448" t="str">
        <f>IF(_tag_month_day!P611="","",_tag_month_day!P611/100)</f>
        <v/>
      </c>
      <c r="BC621" s="448">
        <f>BC620</f>
        <v>0</v>
      </c>
      <c r="BD621" s="448" t="str">
        <f>IF(_tag_month_day!Q611="","",_tag_month_day!Q611/100)</f>
        <v/>
      </c>
      <c r="BE621" s="449" t="str">
        <f>IF(_tag_month_day!R611="","",_tag_month_day!R611/100)</f>
        <v/>
      </c>
      <c r="BF621" s="388" t="e">
        <f>(AU621*(100+BE621*100))/(AJ621-AU621)/100</f>
        <v>#VALUE!</v>
      </c>
      <c r="BG621" s="450" t="e">
        <f>BE621+BF621</f>
        <v>#VALUE!</v>
      </c>
      <c r="BH621" s="451" t="e">
        <f>SUM(AV621:BF621)</f>
        <v>#VALUE!</v>
      </c>
      <c r="BI621" s="452" t="e">
        <f>IF(CX621=0,BI620,(DK621*查询!$R$5+DL621*查询!$Q$5+DM621*查询!$N$5+DN621*查询!$O$5+DO621*查询!$P$5)*AF621/CX621)</f>
        <v>#VALUE!</v>
      </c>
      <c r="BJ621" s="452" t="e">
        <f>IF(CX621=0,BJ620,(DP621*查询!$S$5+DQ621*查询!$T$5+DR621*查询!$U$5)*AF621/CX621)</f>
        <v>#VALUE!</v>
      </c>
      <c r="BK621" s="452">
        <f>BK620</f>
        <v>1</v>
      </c>
      <c r="BL621" s="453" t="e">
        <f>SUMPRODUCT((AV621:BA621)*(GS621:GX621))/((GS621:GX621)+SUM(BB621:BD621)*GY621+BG621*GZ621)</f>
        <v>#VALUE!</v>
      </c>
      <c r="BM621" s="453" t="e">
        <f>BK621*($AV621*FB621+$AW621*FD621+$AX621*FI621+$AY621*FN621+$AZ621*FS621+$BA621*FX621+$BG621*GE621)/(AV621*EY621+AX621*FK621+AW621*FF621+AY621*FP621+AZ621*FU621+BA621*FZ621+BG621*GG621+BB621*GK621+BC621*GN621+BD621*GP621)</f>
        <v>#VALUE!</v>
      </c>
      <c r="BN621" s="453" t="e">
        <f>($AV621*FC621+$AX621*FJ621+$AW621*FE621+$AY621*FO621+$AZ621*FT621+$BA621*FY621+$BG621*GF621)/($AV621*FA621+BG621*GH621+BB621*GL621+BC621*GO621+BD621*GQ621+BA621*GA621)</f>
        <v>#VALUE!</v>
      </c>
      <c r="BO621" s="454" t="e">
        <f>SUMPRODUCT(AV621:BA621*GS621:GX621)/(GS621:GX621+(BB621+BC621+BD621)*GY621+BG621)</f>
        <v>#VALUE!</v>
      </c>
      <c r="BP621" s="454" t="e">
        <f>SUMPRODUCT(AV621:BA621*GS621:GX621)/(GS621:GX621+(BB621+BC621+BD621)*GY621+BG621)</f>
        <v>#VALUE!</v>
      </c>
      <c r="BQ621" s="454" t="e">
        <f>SUMPRODUCT(AV621:BA621*GS621:GX621)/(GS621:GX621+(BB621+BC621+BD621)*GY621+BG621)</f>
        <v>#VALUE!</v>
      </c>
      <c r="BR621" s="453" t="str">
        <f>IF(_tag_month_day!T611="","",_tag_month_day!T611)</f>
        <v/>
      </c>
      <c r="BS621" s="453" t="str">
        <f>IF(_tag_month_day!U611="","",_tag_month_day!U611)</f>
        <v/>
      </c>
      <c r="BT621" s="455" t="str">
        <f>IF(CK621="","",IF((CK621&gt;=BV621-0.12)*(CK621&lt;=BV621+0.12),"合格","不合格"))</f>
        <v/>
      </c>
      <c r="BU621" s="456" t="str">
        <f>IF(_tag_month_day!V611="","",_tag_month_day!V611)</f>
        <v/>
      </c>
      <c r="BV621" s="457" t="str">
        <f>IF(_tag_month_day!W611="","",_tag_month_day!W611)</f>
        <v/>
      </c>
      <c r="BW621" s="458" t="str">
        <f>IF(_tag_month_day!X611="","",_tag_month_day!X611)</f>
        <v/>
      </c>
      <c r="BX621" s="458" t="str">
        <f>IF(_tag_month_day!Y611="","",_tag_month_day!Y611)</f>
        <v/>
      </c>
      <c r="BY621" s="459">
        <f ca="1">L621</f>
        <v>43611.499999998523</v>
      </c>
      <c r="BZ621" s="460"/>
      <c r="CA621" s="4"/>
      <c r="CB621" s="424" t="str">
        <f>IF(_tag_month_day!Z611="","",_tag_month_day!Z611)</f>
        <v/>
      </c>
      <c r="CC621" s="424" t="str">
        <f>IF(_tag_month_day!AA611="","",_tag_month_day!AA611)</f>
        <v/>
      </c>
      <c r="CD621" s="424" t="str">
        <f>IF(_tag_month_day!AB611="","",_tag_month_day!AB611)</f>
        <v/>
      </c>
      <c r="CE621" s="424" t="str">
        <f>IF(_tag_month_day!AC611="","",_tag_month_day!AC611)</f>
        <v/>
      </c>
      <c r="CF621" s="424" t="str">
        <f>IF(_tag_month_day!AD611="","",_tag_month_day!AD611)</f>
        <v/>
      </c>
      <c r="CG621" s="424" t="str">
        <f>IF(_tag_month_day!AE611="","",_tag_month_day!AE611)</f>
        <v/>
      </c>
      <c r="CH621" s="424" t="str">
        <f>IF(_tag_month_day!AF611="","",_tag_month_day!AF611)</f>
        <v/>
      </c>
      <c r="CI621" s="424" t="str">
        <f>IF(_tag_month_day!AG611="","",_tag_month_day!AG611)</f>
        <v/>
      </c>
      <c r="CJ621" s="424" t="str">
        <f>IF(_tag_month_day!AH611="","",_tag_month_day!AH611)</f>
        <v/>
      </c>
      <c r="CK621" s="424" t="str">
        <f>IF(_tag_month_day!AI611="","",_tag_month_day!AI611)</f>
        <v/>
      </c>
      <c r="CL621" s="4" t="str">
        <f>IF(_tag_month_day!AJ611="","",_tag_month_day!AJ611)</f>
        <v/>
      </c>
      <c r="CM621" s="4" t="str">
        <f>IF(_tag_month_day!AK611="","",_tag_month_day!AK611)</f>
        <v/>
      </c>
      <c r="CN621" s="4" t="str">
        <f>IF(_tag_month_day!AL611="","",_tag_month_day!AL611)</f>
        <v/>
      </c>
      <c r="CO621" s="4" t="str">
        <f>IF(_tag_month_day!AM611="","",_tag_month_day!AM611)</f>
        <v/>
      </c>
      <c r="CP621" s="4" t="str">
        <f>IF(_tag_month_day!AN611="","",_tag_month_day!AN611)</f>
        <v/>
      </c>
      <c r="CQ621" s="4" t="str">
        <f>IF(_tag_month_day!AO611="","",_tag_month_day!AO611)</f>
        <v/>
      </c>
      <c r="CR621" s="462" t="str">
        <f>IF(_tag_month_day!AP611="","",_tag_month_day!AP611)</f>
        <v/>
      </c>
      <c r="CS621" s="463" t="str">
        <f>IF(_tag_month_day!AQ611="","",_tag_month_day!AQ611)</f>
        <v/>
      </c>
      <c r="CT621" s="4" t="str">
        <f>IF(_tag_month_day!AR611="","",_tag_month_day!AR611)</f>
        <v/>
      </c>
      <c r="CU621" s="464" t="e">
        <f>DU621/AJ621</f>
        <v>#VALUE!</v>
      </c>
      <c r="CV621" s="451" t="e">
        <f>BG621/BH621</f>
        <v>#VALUE!</v>
      </c>
      <c r="CW621" s="465" t="e">
        <f>AJ621*(1-CV621)*CU621*AF621</f>
        <v>#VALUE!</v>
      </c>
      <c r="CX621" s="465" t="e">
        <f>CW621*94%</f>
        <v>#VALUE!</v>
      </c>
      <c r="CY621" s="466" t="e">
        <f>IF(CX621=0,0,DS621/(DS621+CX621))</f>
        <v>#VALUE!</v>
      </c>
      <c r="CZ621" s="465" t="e">
        <f>$AJ621*EF621</f>
        <v>#VALUE!</v>
      </c>
      <c r="DA621" s="465" t="e">
        <f>$AJ621*EG621</f>
        <v>#VALUE!</v>
      </c>
      <c r="DB621" s="465" t="e">
        <f>$AJ621*EH621</f>
        <v>#VALUE!</v>
      </c>
      <c r="DC621" s="465" t="e">
        <f>$AJ621*EI621</f>
        <v>#VALUE!</v>
      </c>
      <c r="DD621" s="465" t="e">
        <f>$AJ621*EJ621</f>
        <v>#VALUE!</v>
      </c>
      <c r="DE621" s="465" t="e">
        <f>$AJ621*EK621</f>
        <v>#VALUE!</v>
      </c>
      <c r="DF621" s="465" t="e">
        <f>$AJ621*EL621</f>
        <v>#VALUE!</v>
      </c>
      <c r="DG621" s="465" t="e">
        <f>$AJ621*EM621</f>
        <v>#VALUE!</v>
      </c>
      <c r="DH621" s="465" t="e">
        <f>$AJ621*EN621</f>
        <v>#VALUE!</v>
      </c>
      <c r="DI621" s="465" t="e">
        <f>$AJ621*EO621</f>
        <v>#VALUE!</v>
      </c>
      <c r="DJ621" s="465" t="e">
        <f>CZ621*(1-EP621)</f>
        <v>#VALUE!</v>
      </c>
      <c r="DK621" s="465" t="e">
        <f>DA621*(1-ER621)</f>
        <v>#VALUE!</v>
      </c>
      <c r="DL621" s="465" t="e">
        <f>DB621*(1-EQ621)</f>
        <v>#VALUE!</v>
      </c>
      <c r="DM621" s="465" t="e">
        <f>DC621*(1-ES621)</f>
        <v>#VALUE!</v>
      </c>
      <c r="DN621" s="465" t="e">
        <f>DD621*(1-ET621)</f>
        <v>#VALUE!</v>
      </c>
      <c r="DO621" s="465" t="e">
        <f>DE621</f>
        <v>#VALUE!</v>
      </c>
      <c r="DP621" s="465" t="e">
        <f>DF621*(1-EU621)</f>
        <v>#VALUE!</v>
      </c>
      <c r="DQ621" s="465" t="e">
        <f>DG621*(1-EV621)</f>
        <v>#VALUE!</v>
      </c>
      <c r="DR621" s="465" t="e">
        <f>DH621*(1-EW621)</f>
        <v>#VALUE!</v>
      </c>
      <c r="DS621" s="465" t="e">
        <f>DI621</f>
        <v>#VALUE!</v>
      </c>
      <c r="DT621" s="465" t="e">
        <f>SUM(DJ621:DS621)</f>
        <v>#VALUE!</v>
      </c>
      <c r="DU621" s="465" t="e">
        <f>(GS621:GX621)+(DP621+DQ621+DR621)*GY621+DS621</f>
        <v>#VALUE!</v>
      </c>
      <c r="DV621" s="451" t="e">
        <f>AV621/$BH621/(1-EP621)</f>
        <v>#VALUE!</v>
      </c>
      <c r="DW621" s="451" t="e">
        <f>AW621/$BH621/(1-ER621)</f>
        <v>#VALUE!</v>
      </c>
      <c r="DX621" s="451" t="e">
        <f>AX621/$BH621/(1-EQ621)</f>
        <v>#VALUE!</v>
      </c>
      <c r="DY621" s="451" t="e">
        <f>AY621/$BH621/(1-ES621)</f>
        <v>#VALUE!</v>
      </c>
      <c r="DZ621" s="451" t="e">
        <f>AZ621/$BH621/(1-ET621)</f>
        <v>#VALUE!</v>
      </c>
      <c r="EA621" s="451" t="e">
        <f>BA621/$BH621/(1-AX621)</f>
        <v>#VALUE!</v>
      </c>
      <c r="EB621" s="451" t="e">
        <f>BB621/$BH621/(1-EU621)</f>
        <v>#VALUE!</v>
      </c>
      <c r="EC621" s="451" t="e">
        <f>BC621/$BH621/(1-EV621)</f>
        <v>#VALUE!</v>
      </c>
      <c r="ED621" s="451" t="e">
        <f>BD621/$BH621/(1-EW621)</f>
        <v>#VALUE!</v>
      </c>
      <c r="EE621" s="451" t="e">
        <f>BG621/BH621</f>
        <v>#VALUE!</v>
      </c>
      <c r="EF621" s="451" t="e">
        <f>DV621/SUM($DV621:$EE621)</f>
        <v>#VALUE!</v>
      </c>
      <c r="EG621" s="451" t="e">
        <f>DW621/SUM($DV621:$EE621)</f>
        <v>#VALUE!</v>
      </c>
      <c r="EH621" s="451" t="e">
        <f>DX621/SUM($DV621:$EE621)</f>
        <v>#VALUE!</v>
      </c>
      <c r="EI621" s="451" t="e">
        <f>DY621/SUM($DV621:$EE621)</f>
        <v>#VALUE!</v>
      </c>
      <c r="EJ621" s="451" t="e">
        <f>DZ621/SUM($DV621:$EE621)</f>
        <v>#VALUE!</v>
      </c>
      <c r="EK621" s="451" t="e">
        <f>EA621/SUM($DV621:$EE621)</f>
        <v>#VALUE!</v>
      </c>
      <c r="EL621" s="451" t="e">
        <f>EB621/SUM($DV621:$EE621)</f>
        <v>#VALUE!</v>
      </c>
      <c r="EM621" s="451" t="e">
        <f>EC621/SUM($DV621:$EE621)</f>
        <v>#VALUE!</v>
      </c>
      <c r="EN621" s="451" t="e">
        <f>ED621/SUM($DV621:$EE621)</f>
        <v>#VALUE!</v>
      </c>
      <c r="EO621" s="451" t="e">
        <f>EE621/SUM($DV621:$EE621)</f>
        <v>#VALUE!</v>
      </c>
      <c r="EP621" s="450">
        <f>EP620</f>
        <v>0.080000000000000002</v>
      </c>
      <c r="EQ621" s="450">
        <f>EQ620</f>
        <v>0.014999999999999999</v>
      </c>
      <c r="ER621" s="450">
        <f>ER620</f>
        <v>0.014999999999999999</v>
      </c>
      <c r="ES621" s="450">
        <f>ES620</f>
        <v>0.014999999999999999</v>
      </c>
      <c r="ET621" s="450">
        <f>ET620</f>
        <v>0.014999999999999999</v>
      </c>
      <c r="EU621" s="450">
        <f>EU620</f>
        <v>0.089999999999999997</v>
      </c>
      <c r="EV621" s="450">
        <f>EV620</f>
        <v>0.089999999999999997</v>
      </c>
      <c r="EW621" s="450">
        <f>EW620</f>
        <v>0.089999999999999997</v>
      </c>
      <c r="EX621" s="431" t="str">
        <f>IF(_tag_month_day!AS611="","",_tag_month_day!AS611/100)</f>
        <v/>
      </c>
      <c r="EY621" s="431" t="str">
        <f>IF(_tag_month_day!AT611="","",_tag_month_day!AT611/100)</f>
        <v/>
      </c>
      <c r="EZ621" s="431" t="str">
        <f>IF(_tag_month_day!AU611="","",_tag_month_day!AU611/100)</f>
        <v/>
      </c>
      <c r="FA621" s="431" t="str">
        <f>IF(_tag_month_day!AV611="","",_tag_month_day!AV611/100)</f>
        <v/>
      </c>
      <c r="FB621" s="431" t="str">
        <f>IF(_tag_month_day!AW611="","",_tag_month_day!AW611/100)</f>
        <v/>
      </c>
      <c r="FC621" s="431" t="str">
        <f>IF(_tag_month_day!AX611="","",_tag_month_day!AX611/100)</f>
        <v/>
      </c>
      <c r="FD621" s="449" t="str">
        <f>IF(_tag_month_day!AY611="","",_tag_month_day!AY611/100)</f>
        <v/>
      </c>
      <c r="FE621" s="449" t="str">
        <f>IF(_tag_month_day!AZ611="","",_tag_month_day!AZ611/100)</f>
        <v/>
      </c>
      <c r="FF621" s="449" t="str">
        <f>IF(_tag_month_day!BA611="","",_tag_month_day!BA611/100)</f>
        <v/>
      </c>
      <c r="FG621" s="449" t="str">
        <f>IF(_tag_month_day!BB611="","",_tag_month_day!BB611/100)</f>
        <v/>
      </c>
      <c r="FH621" s="467" t="str">
        <f>IF(_tag_month_day!BC611="","",_tag_month_day!BC611/100)</f>
        <v/>
      </c>
      <c r="FI621" s="449">
        <f>FI620</f>
        <v>0.40999999999999998</v>
      </c>
      <c r="FJ621" s="449">
        <f>FJ620</f>
        <v>0.11</v>
      </c>
      <c r="FK621" s="449">
        <f>FK620</f>
        <v>0.014999999999999999</v>
      </c>
      <c r="FL621" s="449">
        <f>FL620</f>
        <v>0</v>
      </c>
      <c r="FM621" s="467">
        <f>FM620</f>
        <v>0.0001</v>
      </c>
      <c r="FN621" s="449">
        <f>FN620</f>
        <v>0.32000000000000001</v>
      </c>
      <c r="FO621" s="449">
        <f>FO620</f>
        <v>0.20000000000000001</v>
      </c>
      <c r="FP621" s="449">
        <f>FP620</f>
        <v>0.01</v>
      </c>
      <c r="FQ621" s="449">
        <f>FQ620</f>
        <v>0</v>
      </c>
      <c r="FR621" s="467">
        <f>FR620</f>
        <v>0.0001</v>
      </c>
      <c r="FS621" s="449" t="str">
        <f>IF(_tag_month_day!BD611="","",_tag_month_day!BD611/100)</f>
        <v/>
      </c>
      <c r="FT621" s="449" t="str">
        <f>IF(_tag_month_day!BE611="","",_tag_month_day!BE611/100)</f>
        <v/>
      </c>
      <c r="FU621" s="449" t="str">
        <f>IF(_tag_month_day!BF611="","",_tag_month_day!BF611/100)</f>
        <v/>
      </c>
      <c r="FV621" s="449" t="str">
        <f>IF(_tag_month_day!BG611="","",_tag_month_day!BG611/100)</f>
        <v/>
      </c>
      <c r="FW621" s="467" t="str">
        <f>IF(_tag_month_day!BH611="","",_tag_month_day!BH611/100)</f>
        <v/>
      </c>
      <c r="FX621" s="449" t="str">
        <f>IF(_tag_month_day!BI611="","",_tag_month_day!BI611/100)</f>
        <v/>
      </c>
      <c r="FY621" s="449" t="str">
        <f>IF(_tag_month_day!BJ611="","",_tag_month_day!BJ611/100)</f>
        <v/>
      </c>
      <c r="FZ621" s="468" t="str">
        <f>IF(_tag_month_day!BK611="","",_tag_month_day!BK611/100)</f>
        <v/>
      </c>
      <c r="GA621" s="449" t="str">
        <f>IF(_tag_month_day!BL611="","",_tag_month_day!BL611/100)</f>
        <v/>
      </c>
      <c r="GB621" s="467" t="str">
        <f>IF(_tag_month_day!BM611="","",_tag_month_day!BM611/100)</f>
        <v/>
      </c>
      <c r="GC621" s="431" t="str">
        <f>IF(_tag_month_day!BN611="","",_tag_month_day!BN611/100)</f>
        <v/>
      </c>
      <c r="GD621" s="431" t="str">
        <f>IF(_tag_month_day!BO611="","",_tag_month_day!BO611/100)</f>
        <v/>
      </c>
      <c r="GE621" s="431" t="str">
        <f>IF(_tag_month_day!BP611="","",_tag_month_day!BP611/100)</f>
        <v/>
      </c>
      <c r="GF621" s="431" t="str">
        <f>IF(_tag_month_day!BQ611="","",_tag_month_day!BQ611/100)</f>
        <v/>
      </c>
      <c r="GG621" s="431" t="str">
        <f>IF(_tag_month_day!BR611="","",_tag_month_day!BR611/100)</f>
        <v/>
      </c>
      <c r="GH621" s="431" t="str">
        <f>IF(_tag_month_day!BS611="","",_tag_month_day!BS611/100)</f>
        <v/>
      </c>
      <c r="GI621" s="467" t="str">
        <f>IF(_tag_month_day!BT611="","",_tag_month_day!BT611/100)</f>
        <v/>
      </c>
      <c r="GJ621" s="469" t="str">
        <f>IF(_tag_month_day!BU611="","",_tag_month_day!BU611/100)</f>
        <v/>
      </c>
      <c r="GK621" s="470">
        <f>GK620</f>
        <v>0.070000000000000007</v>
      </c>
      <c r="GL621" s="470">
        <f>GL620</f>
        <v>0.029999999999999999</v>
      </c>
      <c r="GM621" s="471" t="str">
        <f>IF(_tag_month_day!BX611="","",_tag_month_day!BX611/100)</f>
        <v/>
      </c>
      <c r="GN621" s="470">
        <f>GN620</f>
        <v>0.070000000000000007</v>
      </c>
      <c r="GO621" s="470">
        <f>GO620</f>
        <v>0.029999999999999999</v>
      </c>
      <c r="GP621" s="470">
        <f>GP620</f>
        <v>0.089999999999999997</v>
      </c>
      <c r="GQ621" s="470">
        <f>GQ620</f>
        <v>0.029999999999999999</v>
      </c>
      <c r="GR621" s="471" t="str">
        <f>IF(_tag_month_day!CA611="","",_tag_month_day!CA611/100)</f>
        <v/>
      </c>
      <c r="GS621" s="472">
        <f>GS620</f>
        <v>0.95299999999999996</v>
      </c>
      <c r="GT621" s="472">
        <f>GT620</f>
        <v>0.55000000000000004</v>
      </c>
      <c r="GU621" s="472">
        <f>GU620</f>
        <v>0.55000000000000004</v>
      </c>
      <c r="GV621" s="472">
        <f>GV620</f>
        <v>0.55000000000000004</v>
      </c>
      <c r="GW621" s="472">
        <f>GW620</f>
        <v>0.5</v>
      </c>
      <c r="GX621" s="472">
        <f>GX620</f>
        <v>0.93500000000000005</v>
      </c>
      <c r="GY621" s="472">
        <f>GY620</f>
        <v>0.14999999999999999</v>
      </c>
      <c r="GZ621" s="472">
        <f>GZ620</f>
        <v>1</v>
      </c>
      <c r="HA621" s="474">
        <f>HA620</f>
        <v>0.047</v>
      </c>
      <c r="HB621" s="474">
        <f>HB620</f>
        <v>0.45000000000000001</v>
      </c>
      <c r="HC621" s="474">
        <f>HC620</f>
        <v>0.45000000000000001</v>
      </c>
      <c r="HD621" s="474">
        <f>HD620</f>
        <v>0.45000000000000001</v>
      </c>
      <c r="HE621" s="474">
        <f>HE620</f>
        <v>0.5</v>
      </c>
      <c r="HF621" s="474">
        <f>HF620</f>
        <v>0.065000000000000002</v>
      </c>
      <c r="HG621" s="474">
        <f>HG620</f>
        <v>0.84999999999999998</v>
      </c>
      <c r="HH621" s="474">
        <f>HH620</f>
        <v>0</v>
      </c>
      <c r="HI621" s="10">
        <f>IF(BZ621&lt;&gt;"",CK621-BV621,0)</f>
        <v>0</v>
      </c>
      <c r="HJ621" s="10" t="e">
        <f>IF(AJ621&gt;0,AH621-AJ621,0)</f>
        <v>#VALUE!</v>
      </c>
      <c r="HK621" s="466">
        <f>HK620</f>
        <v>0.84999999999999998</v>
      </c>
      <c r="HL621" s="424">
        <f>HL620</f>
        <v>550000</v>
      </c>
      <c r="HM621" s="424">
        <f>HM620</f>
        <v>480000</v>
      </c>
      <c r="HN621" s="465" t="e">
        <f>(DJ621*EZ621+DK621*FH621+DL621*FM621+DM621*FR621+DN621*FW621+DO621*GB621+DS621*GI621+DP621*GM621+DR621*GR621)*1000*2</f>
        <v>#VALUE!</v>
      </c>
      <c r="HO621" s="465" t="e">
        <f>HN621*HK621*$HO$2/HL621*1000000</f>
        <v>#VALUE!</v>
      </c>
      <c r="HP621" s="465" t="e">
        <f>HN621*HK621*$HP$2/HM621*1000000</f>
        <v>#VALUE!</v>
      </c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</row>
    <row customFormat="1" r="622" s="0">
      <c r="A622" s="420">
        <v>611</v>
      </c>
      <c r="B622" s="421">
        <f ca="1">IF(D622=D621,B621,IF(D622="夜班",B621+1,B621))</f>
        <v>43611</v>
      </c>
      <c r="C622" s="422">
        <f>C621</f>
        <v>0.041666666666666699</v>
      </c>
      <c r="D622" s="10" t="str">
        <f ca="1">IF(HOUR(G622)&lt;8,"夜班",IF(HOUR(G622)&lt;16,"白班",IF(HOUR(G622)&lt;24,"中班",0)))</f>
        <v>白班</v>
      </c>
      <c r="E622" s="10" t="e">
        <f ca="1">IF(F622=1,"甲",IF(F622=2,"乙",IF(F622=3,"丙",IF(F622=4,"丁",""))))</f>
        <v>#REF!</v>
      </c>
      <c r="F622" s="10" t="e">
        <f ca="1">SUMPRODUCT((成本日报!$A$3:$A$95=计划!B622)*(成本日报!$B$3:$B$95=计划!$D622),成本日报!$C$3:$C$95)</f>
        <v>#REF!</v>
      </c>
      <c r="G622" s="423">
        <f ca="1">G621+C621</f>
        <v>43611.416666665187</v>
      </c>
      <c r="H622" s="423">
        <f ca="1">$G622+$C622/60*10+$C622*0</f>
        <v>43611.423611109632</v>
      </c>
      <c r="I622" s="423">
        <f ca="1">$G622+$C622/60*18+$C622*0</f>
        <v>43611.429166665184</v>
      </c>
      <c r="J622" s="423">
        <f ca="1">$G622+$C622/60*0+$C622*1</f>
        <v>43611.458333331851</v>
      </c>
      <c r="K622" s="423">
        <f ca="1">$G622+$C622/60*30+$C622*2</f>
        <v>43611.520833331859</v>
      </c>
      <c r="L622" s="423">
        <f ca="1">$G622+$C622/60*0+$C622*3</f>
        <v>43611.541666665187</v>
      </c>
      <c r="M622" s="424" t="str">
        <f>IF(_tag_month_day!A612="","",_tag_month_day!A612)</f>
        <v/>
      </c>
      <c r="N622" s="424" t="str">
        <f>IF(_tag_month_day!B612="","",_tag_month_day!B612)</f>
        <v/>
      </c>
      <c r="O622" s="425" t="e">
        <f>IF(M622+N622=0,"",M622+N622)</f>
        <v>#VALUE!</v>
      </c>
      <c r="P622" s="424" t="str">
        <f>IF(_tag_month_day!C612="","",_tag_month_day!C612)</f>
        <v/>
      </c>
      <c r="Q622" s="424" t="str">
        <f>IF(_tag_month_day!D612="","",_tag_month_day!D612)</f>
        <v/>
      </c>
      <c r="R622" s="426" t="str">
        <f>IF(_tag_month_day!CB612="","",_tag_month_day!CB612/100)</f>
        <v/>
      </c>
      <c r="S622" s="427" t="str">
        <f>IF(_tag_month_day!E612="","",_tag_month_day!E612)</f>
        <v/>
      </c>
      <c r="T622" s="427" t="str">
        <f>IF(_tag_month_day!F612="","",_tag_month_day!F612)</f>
        <v/>
      </c>
      <c r="U622" s="428" t="e">
        <f>S622+T622</f>
        <v>#VALUE!</v>
      </c>
      <c r="V622" s="429" t="e">
        <f>U622/AJ622</f>
        <v>#VALUE!</v>
      </c>
      <c r="W622" s="430" t="str">
        <f>IF(_jhy_month_day!A612="","",_jhy_month_day!A612)</f>
        <v/>
      </c>
      <c r="X622" s="431" t="str">
        <f>IF(_jhy_month_day!B612="","",_jhy_month_day!B612/100)</f>
        <v/>
      </c>
      <c r="Y622" s="431" t="str">
        <f>IF(_jhy_month_day!C612="","",_jhy_month_day!C612/100)</f>
        <v/>
      </c>
      <c r="Z622" s="432">
        <f>Z618+1</f>
        <v>153</v>
      </c>
      <c r="AA622" s="433" t="str">
        <f>IF(_tag_month_day!G612="","",_tag_month_day!G612/100)</f>
        <v/>
      </c>
      <c r="AB622" s="433" t="str">
        <f>IF(_tag_month_day!H612="","",_tag_month_day!H612/100)</f>
        <v/>
      </c>
      <c r="AC622" s="434">
        <f>IF(X622="",AC621,BK622*($AV621*X622+$AW621*FD621+$AX621*FI621+$AY621*FN621+$AZ621*FS621+$BA621*FX621+$BG621*GE621)/(AV621*Y622+AX621*FK621+AW621*FF621+AY621*FP621+AZ621*FU621+BA621*FZ621+BG621*GG621+BB621*GK621+BC621*GN621+BD621*GP621))</f>
        <v>1.59963432013121</v>
      </c>
      <c r="AD622" s="435" t="str">
        <f>IF(AC622=AC621,"",AC622-AC621)</f>
        <v/>
      </c>
      <c r="AE622" s="436" t="str">
        <f>IF(1-AF622=0,"",(1-AF622))</f>
        <v/>
      </c>
      <c r="AF622" s="437">
        <v>1</v>
      </c>
      <c r="AG622" s="10" t="str">
        <f>AG621</f>
        <v>9A3</v>
      </c>
      <c r="AH622" s="438" t="str">
        <f>AH621</f>
        <v/>
      </c>
      <c r="AI622" s="424"/>
      <c r="AJ622" s="10" t="str">
        <f>IF(_tag_month_day!I612="","",_tag_month_day!I612)</f>
        <v/>
      </c>
      <c r="AK622" s="440"/>
      <c r="AL622" s="440"/>
      <c r="AM622" s="440"/>
      <c r="AN622" s="441">
        <f>AN621</f>
        <v>2</v>
      </c>
      <c r="AO622" s="441">
        <f>AO621</f>
        <v>8</v>
      </c>
      <c r="AP622" s="442" t="e">
        <f>(IF(AN622=0,AS621,AS621*(1+AO622/AN622)/(AR622+AO622/AN622)))+AT622</f>
        <v>#VALUE!</v>
      </c>
      <c r="AQ622" s="443" t="str">
        <f>IF(_tag_month_day!J612="","",_tag_month_day!J612/100)</f>
        <v/>
      </c>
      <c r="AR622" s="444">
        <f>AR621</f>
        <v>1.3</v>
      </c>
      <c r="AS622" s="445" t="e">
        <f>AQ622*(AN622*AR622+AO622)/(AN622+AO622)</f>
        <v>#VALUE!</v>
      </c>
      <c r="AT622" s="445" t="e">
        <f>(SUM(BE622:BF622)-SUM(BE621:BF621))*0.05</f>
        <v>#VALUE!</v>
      </c>
      <c r="AU622" s="446" t="str">
        <f>IF(_tag_month_day!CC612="","",IF(_tag_month_day!CC612&gt;0,_tag_month_day!CD612,_tag_month_day!CE612))</f>
        <v/>
      </c>
      <c r="AV622" s="447" t="str">
        <f>IF(_tag_month_day!L612="","",_tag_month_day!L612/100)</f>
        <v/>
      </c>
      <c r="AW622" s="431">
        <f>AW621</f>
        <v>0</v>
      </c>
      <c r="AX622" s="431">
        <f>AX621</f>
        <v>0</v>
      </c>
      <c r="AY622" s="431" t="str">
        <f>IF(_tag_month_day!M612="","",_tag_month_day!M612/100)</f>
        <v/>
      </c>
      <c r="AZ622" s="431" t="str">
        <f>IF(_tag_month_day!N612="","",_tag_month_day!N612/100)</f>
        <v/>
      </c>
      <c r="BA622" s="431" t="str">
        <f>IF(_tag_month_day!O612="","",_tag_month_day!O612/100)</f>
        <v/>
      </c>
      <c r="BB622" s="448" t="str">
        <f>IF(_tag_month_day!P612="","",_tag_month_day!P612/100)</f>
        <v/>
      </c>
      <c r="BC622" s="448">
        <f>BC621</f>
        <v>0</v>
      </c>
      <c r="BD622" s="448" t="str">
        <f>IF(_tag_month_day!Q612="","",_tag_month_day!Q612/100)</f>
        <v/>
      </c>
      <c r="BE622" s="449" t="str">
        <f>IF(_tag_month_day!R612="","",_tag_month_day!R612/100)</f>
        <v/>
      </c>
      <c r="BF622" s="388" t="e">
        <f>(AU622*(100+BE622*100))/(AJ622-AU622)/100</f>
        <v>#VALUE!</v>
      </c>
      <c r="BG622" s="450" t="e">
        <f>BE622+BF622</f>
        <v>#VALUE!</v>
      </c>
      <c r="BH622" s="451" t="e">
        <f>SUM(AV622:BF622)</f>
        <v>#VALUE!</v>
      </c>
      <c r="BI622" s="452" t="e">
        <f>IF(CX622=0,BI621,(DK622*查询!$R$5+DL622*查询!$Q$5+DM622*查询!$N$5+DN622*查询!$O$5+DO622*查询!$P$5)*AF622/CX622)</f>
        <v>#VALUE!</v>
      </c>
      <c r="BJ622" s="452" t="e">
        <f>IF(CX622=0,BJ621,(DP622*查询!$S$5+DQ622*查询!$T$5+DR622*查询!$U$5)*AF622/CX622)</f>
        <v>#VALUE!</v>
      </c>
      <c r="BK622" s="452">
        <f>BK621</f>
        <v>1</v>
      </c>
      <c r="BL622" s="453" t="e">
        <f>SUMPRODUCT((AV622:BA622)*(GS622:GX622))/((GS622:GX622)+SUM(BB622:BD622)*GY622+BG622*GZ622)</f>
        <v>#VALUE!</v>
      </c>
      <c r="BM622" s="453" t="e">
        <f>BK622*($AV622*FB622+$AW622*FD622+$AX622*FI622+$AY622*FN622+$AZ622*FS622+$BA622*FX622+$BG622*GE622)/(AV622*EY622+AX622*FK622+AW622*FF622+AY622*FP622+AZ622*FU622+BA622*FZ622+BG622*GG622+BB622*GK622+BC622*GN622+BD622*GP622)</f>
        <v>#VALUE!</v>
      </c>
      <c r="BN622" s="453" t="e">
        <f>($AV622*FC622+$AX622*FJ622+$AW622*FE622+$AY622*FO622+$AZ622*FT622+$BA622*FY622+$BG622*GF622)/($AV622*FA622+BG622*GH622+BB622*GL622+BC622*GO622+BD622*GQ622+BA622*GA622)</f>
        <v>#VALUE!</v>
      </c>
      <c r="BO622" s="454" t="e">
        <f>SUMPRODUCT(AV622:BA622*GS622:GX622)/(GS622:GX622+(BB622+BC622+BD622)*GY622+BG622)</f>
        <v>#VALUE!</v>
      </c>
      <c r="BP622" s="454" t="e">
        <f>SUMPRODUCT(AV622:BA622*GS622:GX622)/(GS622:GX622+(BB622+BC622+BD622)*GY622+BG622)</f>
        <v>#VALUE!</v>
      </c>
      <c r="BQ622" s="454" t="e">
        <f>SUMPRODUCT(AV622:BA622*GS622:GX622)/(GS622:GX622+(BB622+BC622+BD622)*GY622+BG622)</f>
        <v>#VALUE!</v>
      </c>
      <c r="BR622" s="453" t="str">
        <f>IF(_tag_month_day!T612="","",_tag_month_day!T612)</f>
        <v/>
      </c>
      <c r="BS622" s="453" t="str">
        <f>IF(_tag_month_day!U612="","",_tag_month_day!U612)</f>
        <v/>
      </c>
      <c r="BT622" s="455" t="str">
        <f>IF(CK622="","",IF((CK622&gt;=BV622-0.12)*(CK622&lt;=BV622+0.12),"合格","不合格"))</f>
        <v/>
      </c>
      <c r="BU622" s="456" t="str">
        <f>IF(_tag_month_day!V612="","",_tag_month_day!V612)</f>
        <v/>
      </c>
      <c r="BV622" s="457" t="str">
        <f>IF(_tag_month_day!W612="","",_tag_month_day!W612)</f>
        <v/>
      </c>
      <c r="BW622" s="458" t="str">
        <f>IF(_tag_month_day!X612="","",_tag_month_day!X612)</f>
        <v/>
      </c>
      <c r="BX622" s="458" t="str">
        <f>IF(_tag_month_day!Y612="","",_tag_month_day!Y612)</f>
        <v/>
      </c>
      <c r="BY622" s="459">
        <f ca="1">L622</f>
        <v>43611.541666665187</v>
      </c>
      <c r="BZ622" s="460"/>
      <c r="CA622" s="461"/>
      <c r="CB622" s="424" t="str">
        <f>IF(_tag_month_day!Z612="","",_tag_month_day!Z612)</f>
        <v/>
      </c>
      <c r="CC622" s="424" t="str">
        <f>IF(_tag_month_day!AA612="","",_tag_month_day!AA612)</f>
        <v/>
      </c>
      <c r="CD622" s="424" t="str">
        <f>IF(_tag_month_day!AB612="","",_tag_month_day!AB612)</f>
        <v/>
      </c>
      <c r="CE622" s="424" t="str">
        <f>IF(_tag_month_day!AC612="","",_tag_month_day!AC612)</f>
        <v/>
      </c>
      <c r="CF622" s="424" t="str">
        <f>IF(_tag_month_day!AD612="","",_tag_month_day!AD612)</f>
        <v/>
      </c>
      <c r="CG622" s="424" t="str">
        <f>IF(_tag_month_day!AE612="","",_tag_month_day!AE612)</f>
        <v/>
      </c>
      <c r="CH622" s="424" t="str">
        <f>IF(_tag_month_day!AF612="","",_tag_month_day!AF612)</f>
        <v/>
      </c>
      <c r="CI622" s="424" t="str">
        <f>IF(_tag_month_day!AG612="","",_tag_month_day!AG612)</f>
        <v/>
      </c>
      <c r="CJ622" s="424" t="str">
        <f>IF(_tag_month_day!AH612="","",_tag_month_day!AH612)</f>
        <v/>
      </c>
      <c r="CK622" s="424" t="str">
        <f>IF(_tag_month_day!AI612="","",_tag_month_day!AI612)</f>
        <v/>
      </c>
      <c r="CL622" s="4" t="str">
        <f>IF(_tag_month_day!AJ612="","",_tag_month_day!AJ612)</f>
        <v/>
      </c>
      <c r="CM622" s="4" t="str">
        <f>IF(_tag_month_day!AK612="","",_tag_month_day!AK612)</f>
        <v/>
      </c>
      <c r="CN622" s="4" t="str">
        <f>IF(_tag_month_day!AL612="","",_tag_month_day!AL612)</f>
        <v/>
      </c>
      <c r="CO622" s="4" t="str">
        <f>IF(_tag_month_day!AM612="","",_tag_month_day!AM612)</f>
        <v/>
      </c>
      <c r="CP622" s="4" t="str">
        <f>IF(_tag_month_day!AN612="","",_tag_month_day!AN612)</f>
        <v/>
      </c>
      <c r="CQ622" s="4" t="str">
        <f>IF(_tag_month_day!AO612="","",_tag_month_day!AO612)</f>
        <v/>
      </c>
      <c r="CR622" s="462" t="str">
        <f>IF(_tag_month_day!AP612="","",_tag_month_day!AP612)</f>
        <v/>
      </c>
      <c r="CS622" s="463" t="str">
        <f>IF(_tag_month_day!AQ612="","",_tag_month_day!AQ612)</f>
        <v/>
      </c>
      <c r="CT622" s="4" t="str">
        <f>IF(_tag_month_day!AR612="","",_tag_month_day!AR612)</f>
        <v/>
      </c>
      <c r="CU622" s="464" t="e">
        <f>DU622/AJ622</f>
        <v>#VALUE!</v>
      </c>
      <c r="CV622" s="451" t="e">
        <f>BG622/BH622</f>
        <v>#VALUE!</v>
      </c>
      <c r="CW622" s="465" t="e">
        <f>AJ622*(1-CV622)*CU622*AF622</f>
        <v>#VALUE!</v>
      </c>
      <c r="CX622" s="465" t="e">
        <f>CW622*94%</f>
        <v>#VALUE!</v>
      </c>
      <c r="CY622" s="466" t="e">
        <f>IF(CX622=0,0,DS622/(DS622+CX622))</f>
        <v>#VALUE!</v>
      </c>
      <c r="CZ622" s="465" t="e">
        <f>$AJ622*EF622</f>
        <v>#VALUE!</v>
      </c>
      <c r="DA622" s="465" t="e">
        <f>$AJ622*EG622</f>
        <v>#VALUE!</v>
      </c>
      <c r="DB622" s="465" t="e">
        <f>$AJ622*EH622</f>
        <v>#VALUE!</v>
      </c>
      <c r="DC622" s="465" t="e">
        <f>$AJ622*EI622</f>
        <v>#VALUE!</v>
      </c>
      <c r="DD622" s="465" t="e">
        <f>$AJ622*EJ622</f>
        <v>#VALUE!</v>
      </c>
      <c r="DE622" s="465" t="e">
        <f>$AJ622*EK622</f>
        <v>#VALUE!</v>
      </c>
      <c r="DF622" s="465" t="e">
        <f>$AJ622*EL622</f>
        <v>#VALUE!</v>
      </c>
      <c r="DG622" s="465" t="e">
        <f>$AJ622*EM622</f>
        <v>#VALUE!</v>
      </c>
      <c r="DH622" s="465" t="e">
        <f>$AJ622*EN622</f>
        <v>#VALUE!</v>
      </c>
      <c r="DI622" s="465" t="e">
        <f>$AJ622*EO622</f>
        <v>#VALUE!</v>
      </c>
      <c r="DJ622" s="465" t="e">
        <f>CZ622*(1-EP622)</f>
        <v>#VALUE!</v>
      </c>
      <c r="DK622" s="465" t="e">
        <f>DA622*(1-ER622)</f>
        <v>#VALUE!</v>
      </c>
      <c r="DL622" s="465" t="e">
        <f>DB622*(1-EQ622)</f>
        <v>#VALUE!</v>
      </c>
      <c r="DM622" s="465" t="e">
        <f>DC622*(1-ES622)</f>
        <v>#VALUE!</v>
      </c>
      <c r="DN622" s="465" t="e">
        <f>DD622*(1-ET622)</f>
        <v>#VALUE!</v>
      </c>
      <c r="DO622" s="465" t="e">
        <f>DE622</f>
        <v>#VALUE!</v>
      </c>
      <c r="DP622" s="465" t="e">
        <f>DF622*(1-EU622)</f>
        <v>#VALUE!</v>
      </c>
      <c r="DQ622" s="465" t="e">
        <f>DG622*(1-EV622)</f>
        <v>#VALUE!</v>
      </c>
      <c r="DR622" s="465" t="e">
        <f>DH622*(1-EW622)</f>
        <v>#VALUE!</v>
      </c>
      <c r="DS622" s="465" t="e">
        <f>DI622</f>
        <v>#VALUE!</v>
      </c>
      <c r="DT622" s="465" t="e">
        <f>SUM(DJ622:DS622)</f>
        <v>#VALUE!</v>
      </c>
      <c r="DU622" s="465" t="e">
        <f>(GS622:GX622)+(DP622+DQ622+DR622)*GY622+DS622</f>
        <v>#VALUE!</v>
      </c>
      <c r="DV622" s="451" t="e">
        <f>AV622/$BH622/(1-EP622)</f>
        <v>#VALUE!</v>
      </c>
      <c r="DW622" s="451" t="e">
        <f>AW622/$BH622/(1-ER622)</f>
        <v>#VALUE!</v>
      </c>
      <c r="DX622" s="451" t="e">
        <f>AX622/$BH622/(1-EQ622)</f>
        <v>#VALUE!</v>
      </c>
      <c r="DY622" s="451" t="e">
        <f>AY622/$BH622/(1-ES622)</f>
        <v>#VALUE!</v>
      </c>
      <c r="DZ622" s="451" t="e">
        <f>AZ622/$BH622/(1-ET622)</f>
        <v>#VALUE!</v>
      </c>
      <c r="EA622" s="451" t="e">
        <f>BA622/$BH622/(1-AX622)</f>
        <v>#VALUE!</v>
      </c>
      <c r="EB622" s="451" t="e">
        <f>BB622/$BH622/(1-EU622)</f>
        <v>#VALUE!</v>
      </c>
      <c r="EC622" s="451" t="e">
        <f>BC622/$BH622/(1-EV622)</f>
        <v>#VALUE!</v>
      </c>
      <c r="ED622" s="451" t="e">
        <f>BD622/$BH622/(1-EW622)</f>
        <v>#VALUE!</v>
      </c>
      <c r="EE622" s="451" t="e">
        <f>BG622/BH622</f>
        <v>#VALUE!</v>
      </c>
      <c r="EF622" s="451" t="e">
        <f>DV622/SUM($DV622:$EE622)</f>
        <v>#VALUE!</v>
      </c>
      <c r="EG622" s="451" t="e">
        <f>DW622/SUM($DV622:$EE622)</f>
        <v>#VALUE!</v>
      </c>
      <c r="EH622" s="451" t="e">
        <f>DX622/SUM($DV622:$EE622)</f>
        <v>#VALUE!</v>
      </c>
      <c r="EI622" s="451" t="e">
        <f>DY622/SUM($DV622:$EE622)</f>
        <v>#VALUE!</v>
      </c>
      <c r="EJ622" s="451" t="e">
        <f>DZ622/SUM($DV622:$EE622)</f>
        <v>#VALUE!</v>
      </c>
      <c r="EK622" s="451" t="e">
        <f>EA622/SUM($DV622:$EE622)</f>
        <v>#VALUE!</v>
      </c>
      <c r="EL622" s="451" t="e">
        <f>EB622/SUM($DV622:$EE622)</f>
        <v>#VALUE!</v>
      </c>
      <c r="EM622" s="451" t="e">
        <f>EC622/SUM($DV622:$EE622)</f>
        <v>#VALUE!</v>
      </c>
      <c r="EN622" s="451" t="e">
        <f>ED622/SUM($DV622:$EE622)</f>
        <v>#VALUE!</v>
      </c>
      <c r="EO622" s="451" t="e">
        <f>EE622/SUM($DV622:$EE622)</f>
        <v>#VALUE!</v>
      </c>
      <c r="EP622" s="450">
        <f>EP621</f>
        <v>0.080000000000000002</v>
      </c>
      <c r="EQ622" s="450">
        <f>EQ621</f>
        <v>0.014999999999999999</v>
      </c>
      <c r="ER622" s="450">
        <f>ER621</f>
        <v>0.014999999999999999</v>
      </c>
      <c r="ES622" s="450">
        <f>ES621</f>
        <v>0.014999999999999999</v>
      </c>
      <c r="ET622" s="450">
        <f>ET621</f>
        <v>0.014999999999999999</v>
      </c>
      <c r="EU622" s="450">
        <f>EU621</f>
        <v>0.089999999999999997</v>
      </c>
      <c r="EV622" s="450">
        <f>EV621</f>
        <v>0.089999999999999997</v>
      </c>
      <c r="EW622" s="450">
        <f>EW621</f>
        <v>0.089999999999999997</v>
      </c>
      <c r="EX622" s="431" t="str">
        <f>IF(_tag_month_day!AS612="","",_tag_month_day!AS612/100)</f>
        <v/>
      </c>
      <c r="EY622" s="431" t="str">
        <f>IF(_tag_month_day!AT612="","",_tag_month_day!AT612/100)</f>
        <v/>
      </c>
      <c r="EZ622" s="431" t="str">
        <f>IF(_tag_month_day!AU612="","",_tag_month_day!AU612/100)</f>
        <v/>
      </c>
      <c r="FA622" s="431" t="str">
        <f>IF(_tag_month_day!AV612="","",_tag_month_day!AV612/100)</f>
        <v/>
      </c>
      <c r="FB622" s="431" t="str">
        <f>IF(_tag_month_day!AW612="","",_tag_month_day!AW612/100)</f>
        <v/>
      </c>
      <c r="FC622" s="431" t="str">
        <f>IF(_tag_month_day!AX612="","",_tag_month_day!AX612/100)</f>
        <v/>
      </c>
      <c r="FD622" s="449" t="str">
        <f>IF(_tag_month_day!AY612="","",_tag_month_day!AY612/100)</f>
        <v/>
      </c>
      <c r="FE622" s="449" t="str">
        <f>IF(_tag_month_day!AZ612="","",_tag_month_day!AZ612/100)</f>
        <v/>
      </c>
      <c r="FF622" s="449" t="str">
        <f>IF(_tag_month_day!BA612="","",_tag_month_day!BA612/100)</f>
        <v/>
      </c>
      <c r="FG622" s="449" t="str">
        <f>IF(_tag_month_day!BB612="","",_tag_month_day!BB612/100)</f>
        <v/>
      </c>
      <c r="FH622" s="467" t="str">
        <f>IF(_tag_month_day!BC612="","",_tag_month_day!BC612/100)</f>
        <v/>
      </c>
      <c r="FI622" s="449">
        <f>FI621</f>
        <v>0.40999999999999998</v>
      </c>
      <c r="FJ622" s="449">
        <f>FJ621</f>
        <v>0.11</v>
      </c>
      <c r="FK622" s="449">
        <f>FK621</f>
        <v>0.014999999999999999</v>
      </c>
      <c r="FL622" s="449">
        <f>FL621</f>
        <v>0</v>
      </c>
      <c r="FM622" s="467">
        <f>FM621</f>
        <v>0.0001</v>
      </c>
      <c r="FN622" s="449">
        <f>FN621</f>
        <v>0.32000000000000001</v>
      </c>
      <c r="FO622" s="449">
        <f>FO621</f>
        <v>0.20000000000000001</v>
      </c>
      <c r="FP622" s="449">
        <f>FP621</f>
        <v>0.01</v>
      </c>
      <c r="FQ622" s="449">
        <f>FQ621</f>
        <v>0</v>
      </c>
      <c r="FR622" s="467">
        <f>FR621</f>
        <v>0.0001</v>
      </c>
      <c r="FS622" s="449" t="str">
        <f>IF(_tag_month_day!BD612="","",_tag_month_day!BD612/100)</f>
        <v/>
      </c>
      <c r="FT622" s="449" t="str">
        <f>IF(_tag_month_day!BE612="","",_tag_month_day!BE612/100)</f>
        <v/>
      </c>
      <c r="FU622" s="449" t="str">
        <f>IF(_tag_month_day!BF612="","",_tag_month_day!BF612/100)</f>
        <v/>
      </c>
      <c r="FV622" s="449" t="str">
        <f>IF(_tag_month_day!BG612="","",_tag_month_day!BG612/100)</f>
        <v/>
      </c>
      <c r="FW622" s="467" t="str">
        <f>IF(_tag_month_day!BH612="","",_tag_month_day!BH612/100)</f>
        <v/>
      </c>
      <c r="FX622" s="449" t="str">
        <f>IF(_tag_month_day!BI612="","",_tag_month_day!BI612/100)</f>
        <v/>
      </c>
      <c r="FY622" s="449" t="str">
        <f>IF(_tag_month_day!BJ612="","",_tag_month_day!BJ612/100)</f>
        <v/>
      </c>
      <c r="FZ622" s="468" t="str">
        <f>IF(_tag_month_day!BK612="","",_tag_month_day!BK612/100)</f>
        <v/>
      </c>
      <c r="GA622" s="449" t="str">
        <f>IF(_tag_month_day!BL612="","",_tag_month_day!BL612/100)</f>
        <v/>
      </c>
      <c r="GB622" s="467" t="str">
        <f>IF(_tag_month_day!BM612="","",_tag_month_day!BM612/100)</f>
        <v/>
      </c>
      <c r="GC622" s="431" t="str">
        <f>IF(_tag_month_day!BN612="","",_tag_month_day!BN612/100)</f>
        <v/>
      </c>
      <c r="GD622" s="431" t="str">
        <f>IF(_tag_month_day!BO612="","",_tag_month_day!BO612/100)</f>
        <v/>
      </c>
      <c r="GE622" s="431" t="str">
        <f>IF(_tag_month_day!BP612="","",_tag_month_day!BP612/100)</f>
        <v/>
      </c>
      <c r="GF622" s="431" t="str">
        <f>IF(_tag_month_day!BQ612="","",_tag_month_day!BQ612/100)</f>
        <v/>
      </c>
      <c r="GG622" s="431" t="str">
        <f>IF(_tag_month_day!BR612="","",_tag_month_day!BR612/100)</f>
        <v/>
      </c>
      <c r="GH622" s="431" t="str">
        <f>IF(_tag_month_day!BS612="","",_tag_month_day!BS612/100)</f>
        <v/>
      </c>
      <c r="GI622" s="467" t="str">
        <f>IF(_tag_month_day!BT612="","",_tag_month_day!BT612/100)</f>
        <v/>
      </c>
      <c r="GJ622" s="469" t="str">
        <f>IF(_tag_month_day!BU612="","",_tag_month_day!BU612/100)</f>
        <v/>
      </c>
      <c r="GK622" s="470">
        <f>GK621</f>
        <v>0.070000000000000007</v>
      </c>
      <c r="GL622" s="470">
        <f>GL621</f>
        <v>0.029999999999999999</v>
      </c>
      <c r="GM622" s="471" t="str">
        <f>IF(_tag_month_day!BX612="","",_tag_month_day!BX612/100)</f>
        <v/>
      </c>
      <c r="GN622" s="470">
        <f>GN621</f>
        <v>0.070000000000000007</v>
      </c>
      <c r="GO622" s="470">
        <f>GO621</f>
        <v>0.029999999999999999</v>
      </c>
      <c r="GP622" s="470">
        <f>GP621</f>
        <v>0.089999999999999997</v>
      </c>
      <c r="GQ622" s="470">
        <f>GQ621</f>
        <v>0.029999999999999999</v>
      </c>
      <c r="GR622" s="471" t="str">
        <f>IF(_tag_month_day!CA612="","",_tag_month_day!CA612/100)</f>
        <v/>
      </c>
      <c r="GS622" s="472">
        <f>GS621</f>
        <v>0.95299999999999996</v>
      </c>
      <c r="GT622" s="472">
        <f>GT621</f>
        <v>0.55000000000000004</v>
      </c>
      <c r="GU622" s="472">
        <f>GU621</f>
        <v>0.55000000000000004</v>
      </c>
      <c r="GV622" s="472">
        <f>GV621</f>
        <v>0.55000000000000004</v>
      </c>
      <c r="GW622" s="472">
        <f>GW621</f>
        <v>0.5</v>
      </c>
      <c r="GX622" s="472">
        <f>GX621</f>
        <v>0.93500000000000005</v>
      </c>
      <c r="GY622" s="472">
        <f>GY621</f>
        <v>0.14999999999999999</v>
      </c>
      <c r="GZ622" s="472">
        <f>GZ621</f>
        <v>1</v>
      </c>
      <c r="HA622" s="474">
        <f>HA621</f>
        <v>0.047</v>
      </c>
      <c r="HB622" s="474">
        <f>HB621</f>
        <v>0.45000000000000001</v>
      </c>
      <c r="HC622" s="474">
        <f>HC621</f>
        <v>0.45000000000000001</v>
      </c>
      <c r="HD622" s="474">
        <f>HD621</f>
        <v>0.45000000000000001</v>
      </c>
      <c r="HE622" s="474">
        <f>HE621</f>
        <v>0.5</v>
      </c>
      <c r="HF622" s="474">
        <f>HF621</f>
        <v>0.065000000000000002</v>
      </c>
      <c r="HG622" s="474">
        <f>HG621</f>
        <v>0.84999999999999998</v>
      </c>
      <c r="HH622" s="474">
        <f>HH621</f>
        <v>0</v>
      </c>
      <c r="HI622" s="10">
        <f>IF(BZ622&lt;&gt;"",CK622-BV622,0)</f>
        <v>0</v>
      </c>
      <c r="HJ622" s="10" t="e">
        <f>IF(AJ622&gt;0,AH622-AJ622,0)</f>
        <v>#VALUE!</v>
      </c>
      <c r="HK622" s="466">
        <f>HK621</f>
        <v>0.84999999999999998</v>
      </c>
      <c r="HL622" s="424">
        <f>HL621</f>
        <v>550000</v>
      </c>
      <c r="HM622" s="424">
        <f>HM621</f>
        <v>480000</v>
      </c>
      <c r="HN622" s="465" t="e">
        <f>(DJ622*EZ622+DK622*FH622+DL622*FM622+DM622*FR622+DN622*FW622+DO622*GB622+DS622*GI622+DP622*GM622+DR622*GR622)*1000*2</f>
        <v>#VALUE!</v>
      </c>
      <c r="HO622" s="465" t="e">
        <f>HN622*HK622*$HO$2/HL622*1000000</f>
        <v>#VALUE!</v>
      </c>
      <c r="HP622" s="465" t="e">
        <f>HN622*HK622*$HP$2/HM622*1000000</f>
        <v>#VALUE!</v>
      </c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</row>
    <row customFormat="1" r="623" s="0">
      <c r="A623" s="420">
        <v>612</v>
      </c>
      <c r="B623" s="421">
        <f ca="1">IF(D623=D622,B622,IF(D623="夜班",B622+1,B622))</f>
        <v>43611</v>
      </c>
      <c r="C623" s="422">
        <f>C622</f>
        <v>0.041666666666666699</v>
      </c>
      <c r="D623" s="10" t="str">
        <f ca="1">IF(HOUR(G623)&lt;8,"夜班",IF(HOUR(G623)&lt;16,"白班",IF(HOUR(G623)&lt;24,"中班",0)))</f>
        <v>白班</v>
      </c>
      <c r="E623" s="10" t="e">
        <f ca="1">IF(F623=1,"甲",IF(F623=2,"乙",IF(F623=3,"丙",IF(F623=4,"丁",""))))</f>
        <v>#REF!</v>
      </c>
      <c r="F623" s="10" t="e">
        <f ca="1">SUMPRODUCT((成本日报!$A$3:$A$95=计划!B623)*(成本日报!$B$3:$B$95=计划!$D623),成本日报!$C$3:$C$95)</f>
        <v>#REF!</v>
      </c>
      <c r="G623" s="423">
        <f ca="1">G622+C622</f>
        <v>43611.458333331851</v>
      </c>
      <c r="H623" s="423">
        <f ca="1">$G623+$C623/60*10+$C623*0</f>
        <v>43611.465277776297</v>
      </c>
      <c r="I623" s="423">
        <f ca="1">$G623+$C623/60*18+$C623*0</f>
        <v>43611.470833331849</v>
      </c>
      <c r="J623" s="423">
        <f ca="1">$G623+$C623/60*0+$C623*1</f>
        <v>43611.499999998516</v>
      </c>
      <c r="K623" s="423">
        <f ca="1">$G623+$C623/60*30+$C623*2</f>
        <v>43611.562499998523</v>
      </c>
      <c r="L623" s="423">
        <f ca="1">$G623+$C623/60*0+$C623*3</f>
        <v>43611.583333331851</v>
      </c>
      <c r="M623" s="424" t="str">
        <f>IF(_tag_month_day!A613="","",_tag_month_day!A613)</f>
        <v/>
      </c>
      <c r="N623" s="424" t="str">
        <f>IF(_tag_month_day!B613="","",_tag_month_day!B613)</f>
        <v/>
      </c>
      <c r="O623" s="425" t="e">
        <f>IF(M623+N623=0,"",M623+N623)</f>
        <v>#VALUE!</v>
      </c>
      <c r="P623" s="424" t="str">
        <f>IF(_tag_month_day!C613="","",_tag_month_day!C613)</f>
        <v/>
      </c>
      <c r="Q623" s="424" t="str">
        <f>IF(_tag_month_day!D613="","",_tag_month_day!D613)</f>
        <v/>
      </c>
      <c r="R623" s="426" t="str">
        <f>IF(_tag_month_day!CB613="","",_tag_month_day!CB613/100)</f>
        <v/>
      </c>
      <c r="S623" s="427" t="str">
        <f>IF(_tag_month_day!E613="","",_tag_month_day!E613)</f>
        <v/>
      </c>
      <c r="T623" s="427" t="str">
        <f>IF(_tag_month_day!F613="","",_tag_month_day!F613)</f>
        <v/>
      </c>
      <c r="U623" s="428" t="e">
        <f>S623+T623</f>
        <v>#VALUE!</v>
      </c>
      <c r="V623" s="429" t="e">
        <f>U623/AJ623</f>
        <v>#VALUE!</v>
      </c>
      <c r="W623" s="430" t="str">
        <f>IF(_jhy_month_day!A613="","",_jhy_month_day!A613)</f>
        <v/>
      </c>
      <c r="X623" s="431" t="str">
        <f>IF(_jhy_month_day!B613="","",_jhy_month_day!B613/100)</f>
        <v/>
      </c>
      <c r="Y623" s="431" t="str">
        <f>IF(_jhy_month_day!C613="","",_jhy_month_day!C613/100)</f>
        <v/>
      </c>
      <c r="Z623" s="432">
        <f>Z619+1</f>
        <v>153</v>
      </c>
      <c r="AA623" s="433" t="str">
        <f>IF(_tag_month_day!G613="","",_tag_month_day!G613/100)</f>
        <v/>
      </c>
      <c r="AB623" s="433" t="str">
        <f>IF(_tag_month_day!H613="","",_tag_month_day!H613/100)</f>
        <v/>
      </c>
      <c r="AC623" s="434">
        <f>IF(X623="",AC622,BK623*($AV622*X623+$AW622*FD622+$AX622*FI622+$AY622*FN622+$AZ622*FS622+$BA622*FX622+$BG622*GE622)/(AV622*Y623+AX622*FK622+AW622*FF622+AY622*FP622+AZ622*FU622+BA622*FZ622+BG622*GG622+BB622*GK622+BC622*GN622+BD622*GP622))</f>
        <v>1.59963432013121</v>
      </c>
      <c r="AD623" s="435" t="str">
        <f>IF(AC623=AC622,"",AC623-AC622)</f>
        <v/>
      </c>
      <c r="AE623" s="436" t="str">
        <f>IF(1-AF623=0,"",(1-AF623))</f>
        <v/>
      </c>
      <c r="AF623" s="437">
        <v>1</v>
      </c>
      <c r="AG623" s="10" t="str">
        <f>AG622</f>
        <v>9A3</v>
      </c>
      <c r="AH623" s="438" t="str">
        <f>AH622</f>
        <v/>
      </c>
      <c r="AI623" s="424"/>
      <c r="AJ623" s="10" t="str">
        <f>IF(_tag_month_day!I613="","",_tag_month_day!I613)</f>
        <v/>
      </c>
      <c r="AK623" s="440"/>
      <c r="AL623" s="440"/>
      <c r="AM623" s="440"/>
      <c r="AN623" s="441">
        <f>AN622</f>
        <v>2</v>
      </c>
      <c r="AO623" s="441">
        <f>AO622</f>
        <v>8</v>
      </c>
      <c r="AP623" s="442" t="e">
        <f>(IF(AN623=0,AS622,AS622*(1+AO623/AN623)/(AR623+AO623/AN623)))+AT623</f>
        <v>#VALUE!</v>
      </c>
      <c r="AQ623" s="443" t="str">
        <f>IF(_tag_month_day!J613="","",_tag_month_day!J613/100)</f>
        <v/>
      </c>
      <c r="AR623" s="444">
        <f>AR622</f>
        <v>1.3</v>
      </c>
      <c r="AS623" s="445" t="e">
        <f>AQ623*(AN623*AR623+AO623)/(AN623+AO623)</f>
        <v>#VALUE!</v>
      </c>
      <c r="AT623" s="445" t="e">
        <f>(SUM(BE623:BF623)-SUM(BE622:BF622))*0.05</f>
        <v>#VALUE!</v>
      </c>
      <c r="AU623" s="446" t="str">
        <f>IF(_tag_month_day!CC613="","",IF(_tag_month_day!CC613&gt;0,_tag_month_day!CD613,_tag_month_day!CE613))</f>
        <v/>
      </c>
      <c r="AV623" s="447" t="str">
        <f>IF(_tag_month_day!L613="","",_tag_month_day!L613/100)</f>
        <v/>
      </c>
      <c r="AW623" s="431">
        <f>AW622</f>
        <v>0</v>
      </c>
      <c r="AX623" s="431">
        <f>AX622</f>
        <v>0</v>
      </c>
      <c r="AY623" s="431" t="str">
        <f>IF(_tag_month_day!M613="","",_tag_month_day!M613/100)</f>
        <v/>
      </c>
      <c r="AZ623" s="431" t="str">
        <f>IF(_tag_month_day!N613="","",_tag_month_day!N613/100)</f>
        <v/>
      </c>
      <c r="BA623" s="431" t="str">
        <f>IF(_tag_month_day!O613="","",_tag_month_day!O613/100)</f>
        <v/>
      </c>
      <c r="BB623" s="448" t="str">
        <f>IF(_tag_month_day!P613="","",_tag_month_day!P613/100)</f>
        <v/>
      </c>
      <c r="BC623" s="448">
        <f>BC622</f>
        <v>0</v>
      </c>
      <c r="BD623" s="448" t="str">
        <f>IF(_tag_month_day!Q613="","",_tag_month_day!Q613/100)</f>
        <v/>
      </c>
      <c r="BE623" s="449" t="str">
        <f>IF(_tag_month_day!R613="","",_tag_month_day!R613/100)</f>
        <v/>
      </c>
      <c r="BF623" s="388" t="e">
        <f>(AU623*(100+BE623*100))/(AJ623-AU623)/100</f>
        <v>#VALUE!</v>
      </c>
      <c r="BG623" s="450" t="e">
        <f>BE623+BF623</f>
        <v>#VALUE!</v>
      </c>
      <c r="BH623" s="451" t="e">
        <f>SUM(AV623:BF623)</f>
        <v>#VALUE!</v>
      </c>
      <c r="BI623" s="452" t="e">
        <f>IF(CX623=0,BI622,(DK623*查询!$R$5+DL623*查询!$Q$5+DM623*查询!$N$5+DN623*查询!$O$5+DO623*查询!$P$5)*AF623/CX623)</f>
        <v>#VALUE!</v>
      </c>
      <c r="BJ623" s="452" t="e">
        <f>IF(CX623=0,BJ622,(DP623*查询!$S$5+DQ623*查询!$T$5+DR623*查询!$U$5)*AF623/CX623)</f>
        <v>#VALUE!</v>
      </c>
      <c r="BK623" s="452">
        <f>BK622</f>
        <v>1</v>
      </c>
      <c r="BL623" s="453" t="e">
        <f>SUMPRODUCT((AV623:BA623)*(GS623:GX623))/((GS623:GX623)+SUM(BB623:BD623)*GY623+BG623*GZ623)</f>
        <v>#VALUE!</v>
      </c>
      <c r="BM623" s="453" t="e">
        <f>BK623*($AV623*FB623+$AW623*FD623+$AX623*FI623+$AY623*FN623+$AZ623*FS623+$BA623*FX623+$BG623*GE623)/(AV623*EY623+AX623*FK623+AW623*FF623+AY623*FP623+AZ623*FU623+BA623*FZ623+BG623*GG623+BB623*GK623+BC623*GN623+BD623*GP623)</f>
        <v>#VALUE!</v>
      </c>
      <c r="BN623" s="453" t="e">
        <f>($AV623*FC623+$AX623*FJ623+$AW623*FE623+$AY623*FO623+$AZ623*FT623+$BA623*FY623+$BG623*GF623)/($AV623*FA623+BG623*GH623+BB623*GL623+BC623*GO623+BD623*GQ623+BA623*GA623)</f>
        <v>#VALUE!</v>
      </c>
      <c r="BO623" s="454" t="e">
        <f>SUMPRODUCT(AV623:BA623*GS623:GX623)/(GS623:GX623+(BB623+BC623+BD623)*GY623+BG623)</f>
        <v>#VALUE!</v>
      </c>
      <c r="BP623" s="454" t="e">
        <f>SUMPRODUCT(AV623:BA623*GS623:GX623)/(GS623:GX623+(BB623+BC623+BD623)*GY623+BG623)</f>
        <v>#VALUE!</v>
      </c>
      <c r="BQ623" s="454" t="e">
        <f>SUMPRODUCT(AV623:BA623*GS623:GX623)/(GS623:GX623+(BB623+BC623+BD623)*GY623+BG623)</f>
        <v>#VALUE!</v>
      </c>
      <c r="BR623" s="453" t="str">
        <f>IF(_tag_month_day!T613="","",_tag_month_day!T613)</f>
        <v/>
      </c>
      <c r="BS623" s="453" t="str">
        <f>IF(_tag_month_day!U613="","",_tag_month_day!U613)</f>
        <v/>
      </c>
      <c r="BT623" s="455" t="str">
        <f>IF(CK623="","",IF((CK623&gt;=BV623-0.12)*(CK623&lt;=BV623+0.12),"合格","不合格"))</f>
        <v/>
      </c>
      <c r="BU623" s="456" t="str">
        <f>IF(_tag_month_day!V613="","",_tag_month_day!V613)</f>
        <v/>
      </c>
      <c r="BV623" s="457" t="str">
        <f>IF(_tag_month_day!W613="","",_tag_month_day!W613)</f>
        <v/>
      </c>
      <c r="BW623" s="458" t="str">
        <f>IF(_tag_month_day!X613="","",_tag_month_day!X613)</f>
        <v/>
      </c>
      <c r="BX623" s="458" t="str">
        <f>IF(_tag_month_day!Y613="","",_tag_month_day!Y613)</f>
        <v/>
      </c>
      <c r="BY623" s="459">
        <f ca="1">L623</f>
        <v>43611.583333331851</v>
      </c>
      <c r="BZ623" s="460"/>
      <c r="CA623" s="4"/>
      <c r="CB623" s="424" t="str">
        <f>IF(_tag_month_day!Z613="","",_tag_month_day!Z613)</f>
        <v/>
      </c>
      <c r="CC623" s="424" t="str">
        <f>IF(_tag_month_day!AA613="","",_tag_month_day!AA613)</f>
        <v/>
      </c>
      <c r="CD623" s="424" t="str">
        <f>IF(_tag_month_day!AB613="","",_tag_month_day!AB613)</f>
        <v/>
      </c>
      <c r="CE623" s="424" t="str">
        <f>IF(_tag_month_day!AC613="","",_tag_month_day!AC613)</f>
        <v/>
      </c>
      <c r="CF623" s="424" t="str">
        <f>IF(_tag_month_day!AD613="","",_tag_month_day!AD613)</f>
        <v/>
      </c>
      <c r="CG623" s="424" t="str">
        <f>IF(_tag_month_day!AE613="","",_tag_month_day!AE613)</f>
        <v/>
      </c>
      <c r="CH623" s="424" t="str">
        <f>IF(_tag_month_day!AF613="","",_tag_month_day!AF613)</f>
        <v/>
      </c>
      <c r="CI623" s="424" t="str">
        <f>IF(_tag_month_day!AG613="","",_tag_month_day!AG613)</f>
        <v/>
      </c>
      <c r="CJ623" s="424" t="str">
        <f>IF(_tag_month_day!AH613="","",_tag_month_day!AH613)</f>
        <v/>
      </c>
      <c r="CK623" s="424" t="str">
        <f>IF(_tag_month_day!AI613="","",_tag_month_day!AI613)</f>
        <v/>
      </c>
      <c r="CL623" s="4" t="str">
        <f>IF(_tag_month_day!AJ613="","",_tag_month_day!AJ613)</f>
        <v/>
      </c>
      <c r="CM623" s="4" t="str">
        <f>IF(_tag_month_day!AK613="","",_tag_month_day!AK613)</f>
        <v/>
      </c>
      <c r="CN623" s="4" t="str">
        <f>IF(_tag_month_day!AL613="","",_tag_month_day!AL613)</f>
        <v/>
      </c>
      <c r="CO623" s="4" t="str">
        <f>IF(_tag_month_day!AM613="","",_tag_month_day!AM613)</f>
        <v/>
      </c>
      <c r="CP623" s="4" t="str">
        <f>IF(_tag_month_day!AN613="","",_tag_month_day!AN613)</f>
        <v/>
      </c>
      <c r="CQ623" s="4" t="str">
        <f>IF(_tag_month_day!AO613="","",_tag_month_day!AO613)</f>
        <v/>
      </c>
      <c r="CR623" s="462" t="str">
        <f>IF(_tag_month_day!AP613="","",_tag_month_day!AP613)</f>
        <v/>
      </c>
      <c r="CS623" s="463" t="str">
        <f>IF(_tag_month_day!AQ613="","",_tag_month_day!AQ613)</f>
        <v/>
      </c>
      <c r="CT623" s="4" t="str">
        <f>IF(_tag_month_day!AR613="","",_tag_month_day!AR613)</f>
        <v/>
      </c>
      <c r="CU623" s="464" t="e">
        <f>DU623/AJ623</f>
        <v>#VALUE!</v>
      </c>
      <c r="CV623" s="451" t="e">
        <f>BG623/BH623</f>
        <v>#VALUE!</v>
      </c>
      <c r="CW623" s="465" t="e">
        <f>AJ623*(1-CV623)*CU623*AF623</f>
        <v>#VALUE!</v>
      </c>
      <c r="CX623" s="465" t="e">
        <f>CW623*94%</f>
        <v>#VALUE!</v>
      </c>
      <c r="CY623" s="466" t="e">
        <f>IF(CX623=0,0,DS623/(DS623+CX623))</f>
        <v>#VALUE!</v>
      </c>
      <c r="CZ623" s="465" t="e">
        <f>$AJ623*EF623</f>
        <v>#VALUE!</v>
      </c>
      <c r="DA623" s="465" t="e">
        <f>$AJ623*EG623</f>
        <v>#VALUE!</v>
      </c>
      <c r="DB623" s="465" t="e">
        <f>$AJ623*EH623</f>
        <v>#VALUE!</v>
      </c>
      <c r="DC623" s="465" t="e">
        <f>$AJ623*EI623</f>
        <v>#VALUE!</v>
      </c>
      <c r="DD623" s="465" t="e">
        <f>$AJ623*EJ623</f>
        <v>#VALUE!</v>
      </c>
      <c r="DE623" s="465" t="e">
        <f>$AJ623*EK623</f>
        <v>#VALUE!</v>
      </c>
      <c r="DF623" s="465" t="e">
        <f>$AJ623*EL623</f>
        <v>#VALUE!</v>
      </c>
      <c r="DG623" s="465" t="e">
        <f>$AJ623*EM623</f>
        <v>#VALUE!</v>
      </c>
      <c r="DH623" s="465" t="e">
        <f>$AJ623*EN623</f>
        <v>#VALUE!</v>
      </c>
      <c r="DI623" s="465" t="e">
        <f>$AJ623*EO623</f>
        <v>#VALUE!</v>
      </c>
      <c r="DJ623" s="465" t="e">
        <f>CZ623*(1-EP623)</f>
        <v>#VALUE!</v>
      </c>
      <c r="DK623" s="465" t="e">
        <f>DA623*(1-ER623)</f>
        <v>#VALUE!</v>
      </c>
      <c r="DL623" s="465" t="e">
        <f>DB623*(1-EQ623)</f>
        <v>#VALUE!</v>
      </c>
      <c r="DM623" s="465" t="e">
        <f>DC623*(1-ES623)</f>
        <v>#VALUE!</v>
      </c>
      <c r="DN623" s="465" t="e">
        <f>DD623*(1-ET623)</f>
        <v>#VALUE!</v>
      </c>
      <c r="DO623" s="465" t="e">
        <f>DE623</f>
        <v>#VALUE!</v>
      </c>
      <c r="DP623" s="465" t="e">
        <f>DF623*(1-EU623)</f>
        <v>#VALUE!</v>
      </c>
      <c r="DQ623" s="465" t="e">
        <f>DG623*(1-EV623)</f>
        <v>#VALUE!</v>
      </c>
      <c r="DR623" s="465" t="e">
        <f>DH623*(1-EW623)</f>
        <v>#VALUE!</v>
      </c>
      <c r="DS623" s="465" t="e">
        <f>DI623</f>
        <v>#VALUE!</v>
      </c>
      <c r="DT623" s="465" t="e">
        <f>SUM(DJ623:DS623)</f>
        <v>#VALUE!</v>
      </c>
      <c r="DU623" s="465" t="e">
        <f>(GS623:GX623)+(DP623+DQ623+DR623)*GY623+DS623</f>
        <v>#VALUE!</v>
      </c>
      <c r="DV623" s="451" t="e">
        <f>AV623/$BH623/(1-EP623)</f>
        <v>#VALUE!</v>
      </c>
      <c r="DW623" s="451" t="e">
        <f>AW623/$BH623/(1-ER623)</f>
        <v>#VALUE!</v>
      </c>
      <c r="DX623" s="451" t="e">
        <f>AX623/$BH623/(1-EQ623)</f>
        <v>#VALUE!</v>
      </c>
      <c r="DY623" s="451" t="e">
        <f>AY623/$BH623/(1-ES623)</f>
        <v>#VALUE!</v>
      </c>
      <c r="DZ623" s="451" t="e">
        <f>AZ623/$BH623/(1-ET623)</f>
        <v>#VALUE!</v>
      </c>
      <c r="EA623" s="451" t="e">
        <f>BA623/$BH623/(1-AX623)</f>
        <v>#VALUE!</v>
      </c>
      <c r="EB623" s="451" t="e">
        <f>BB623/$BH623/(1-EU623)</f>
        <v>#VALUE!</v>
      </c>
      <c r="EC623" s="451" t="e">
        <f>BC623/$BH623/(1-EV623)</f>
        <v>#VALUE!</v>
      </c>
      <c r="ED623" s="451" t="e">
        <f>BD623/$BH623/(1-EW623)</f>
        <v>#VALUE!</v>
      </c>
      <c r="EE623" s="451" t="e">
        <f>BG623/BH623</f>
        <v>#VALUE!</v>
      </c>
      <c r="EF623" s="451" t="e">
        <f>DV623/SUM($DV623:$EE623)</f>
        <v>#VALUE!</v>
      </c>
      <c r="EG623" s="451" t="e">
        <f>DW623/SUM($DV623:$EE623)</f>
        <v>#VALUE!</v>
      </c>
      <c r="EH623" s="451" t="e">
        <f>DX623/SUM($DV623:$EE623)</f>
        <v>#VALUE!</v>
      </c>
      <c r="EI623" s="451" t="e">
        <f>DY623/SUM($DV623:$EE623)</f>
        <v>#VALUE!</v>
      </c>
      <c r="EJ623" s="451" t="e">
        <f>DZ623/SUM($DV623:$EE623)</f>
        <v>#VALUE!</v>
      </c>
      <c r="EK623" s="451" t="e">
        <f>EA623/SUM($DV623:$EE623)</f>
        <v>#VALUE!</v>
      </c>
      <c r="EL623" s="451" t="e">
        <f>EB623/SUM($DV623:$EE623)</f>
        <v>#VALUE!</v>
      </c>
      <c r="EM623" s="451" t="e">
        <f>EC623/SUM($DV623:$EE623)</f>
        <v>#VALUE!</v>
      </c>
      <c r="EN623" s="451" t="e">
        <f>ED623/SUM($DV623:$EE623)</f>
        <v>#VALUE!</v>
      </c>
      <c r="EO623" s="451" t="e">
        <f>EE623/SUM($DV623:$EE623)</f>
        <v>#VALUE!</v>
      </c>
      <c r="EP623" s="450">
        <f>EP622</f>
        <v>0.080000000000000002</v>
      </c>
      <c r="EQ623" s="450">
        <f>EQ622</f>
        <v>0.014999999999999999</v>
      </c>
      <c r="ER623" s="450">
        <f>ER622</f>
        <v>0.014999999999999999</v>
      </c>
      <c r="ES623" s="450">
        <f>ES622</f>
        <v>0.014999999999999999</v>
      </c>
      <c r="ET623" s="450">
        <f>ET622</f>
        <v>0.014999999999999999</v>
      </c>
      <c r="EU623" s="450">
        <f>EU622</f>
        <v>0.089999999999999997</v>
      </c>
      <c r="EV623" s="450">
        <f>EV622</f>
        <v>0.089999999999999997</v>
      </c>
      <c r="EW623" s="450">
        <f>EW622</f>
        <v>0.089999999999999997</v>
      </c>
      <c r="EX623" s="431" t="str">
        <f>IF(_tag_month_day!AS613="","",_tag_month_day!AS613/100)</f>
        <v/>
      </c>
      <c r="EY623" s="431" t="str">
        <f>IF(_tag_month_day!AT613="","",_tag_month_day!AT613/100)</f>
        <v/>
      </c>
      <c r="EZ623" s="431" t="str">
        <f>IF(_tag_month_day!AU613="","",_tag_month_day!AU613/100)</f>
        <v/>
      </c>
      <c r="FA623" s="431" t="str">
        <f>IF(_tag_month_day!AV613="","",_tag_month_day!AV613/100)</f>
        <v/>
      </c>
      <c r="FB623" s="431" t="str">
        <f>IF(_tag_month_day!AW613="","",_tag_month_day!AW613/100)</f>
        <v/>
      </c>
      <c r="FC623" s="431" t="str">
        <f>IF(_tag_month_day!AX613="","",_tag_month_day!AX613/100)</f>
        <v/>
      </c>
      <c r="FD623" s="449" t="str">
        <f>IF(_tag_month_day!AY613="","",_tag_month_day!AY613/100)</f>
        <v/>
      </c>
      <c r="FE623" s="449" t="str">
        <f>IF(_tag_month_day!AZ613="","",_tag_month_day!AZ613/100)</f>
        <v/>
      </c>
      <c r="FF623" s="449" t="str">
        <f>IF(_tag_month_day!BA613="","",_tag_month_day!BA613/100)</f>
        <v/>
      </c>
      <c r="FG623" s="449" t="str">
        <f>IF(_tag_month_day!BB613="","",_tag_month_day!BB613/100)</f>
        <v/>
      </c>
      <c r="FH623" s="467" t="str">
        <f>IF(_tag_month_day!BC613="","",_tag_month_day!BC613/100)</f>
        <v/>
      </c>
      <c r="FI623" s="449">
        <f>FI622</f>
        <v>0.40999999999999998</v>
      </c>
      <c r="FJ623" s="449">
        <f>FJ622</f>
        <v>0.11</v>
      </c>
      <c r="FK623" s="449">
        <f>FK622</f>
        <v>0.014999999999999999</v>
      </c>
      <c r="FL623" s="449">
        <f>FL622</f>
        <v>0</v>
      </c>
      <c r="FM623" s="467">
        <f>FM622</f>
        <v>0.0001</v>
      </c>
      <c r="FN623" s="449">
        <f>FN622</f>
        <v>0.32000000000000001</v>
      </c>
      <c r="FO623" s="449">
        <f>FO622</f>
        <v>0.20000000000000001</v>
      </c>
      <c r="FP623" s="449">
        <f>FP622</f>
        <v>0.01</v>
      </c>
      <c r="FQ623" s="449">
        <f>FQ622</f>
        <v>0</v>
      </c>
      <c r="FR623" s="467">
        <f>FR622</f>
        <v>0.0001</v>
      </c>
      <c r="FS623" s="449" t="str">
        <f>IF(_tag_month_day!BD613="","",_tag_month_day!BD613/100)</f>
        <v/>
      </c>
      <c r="FT623" s="449" t="str">
        <f>IF(_tag_month_day!BE613="","",_tag_month_day!BE613/100)</f>
        <v/>
      </c>
      <c r="FU623" s="449" t="str">
        <f>IF(_tag_month_day!BF613="","",_tag_month_day!BF613/100)</f>
        <v/>
      </c>
      <c r="FV623" s="449" t="str">
        <f>IF(_tag_month_day!BG613="","",_tag_month_day!BG613/100)</f>
        <v/>
      </c>
      <c r="FW623" s="467" t="str">
        <f>IF(_tag_month_day!BH613="","",_tag_month_day!BH613/100)</f>
        <v/>
      </c>
      <c r="FX623" s="449" t="str">
        <f>IF(_tag_month_day!BI613="","",_tag_month_day!BI613/100)</f>
        <v/>
      </c>
      <c r="FY623" s="449" t="str">
        <f>IF(_tag_month_day!BJ613="","",_tag_month_day!BJ613/100)</f>
        <v/>
      </c>
      <c r="FZ623" s="468" t="str">
        <f>IF(_tag_month_day!BK613="","",_tag_month_day!BK613/100)</f>
        <v/>
      </c>
      <c r="GA623" s="449" t="str">
        <f>IF(_tag_month_day!BL613="","",_tag_month_day!BL613/100)</f>
        <v/>
      </c>
      <c r="GB623" s="467" t="str">
        <f>IF(_tag_month_day!BM613="","",_tag_month_day!BM613/100)</f>
        <v/>
      </c>
      <c r="GC623" s="431" t="str">
        <f>IF(_tag_month_day!BN613="","",_tag_month_day!BN613/100)</f>
        <v/>
      </c>
      <c r="GD623" s="431" t="str">
        <f>IF(_tag_month_day!BO613="","",_tag_month_day!BO613/100)</f>
        <v/>
      </c>
      <c r="GE623" s="431" t="str">
        <f>IF(_tag_month_day!BP613="","",_tag_month_day!BP613/100)</f>
        <v/>
      </c>
      <c r="GF623" s="431" t="str">
        <f>IF(_tag_month_day!BQ613="","",_tag_month_day!BQ613/100)</f>
        <v/>
      </c>
      <c r="GG623" s="431" t="str">
        <f>IF(_tag_month_day!BR613="","",_tag_month_day!BR613/100)</f>
        <v/>
      </c>
      <c r="GH623" s="431" t="str">
        <f>IF(_tag_month_day!BS613="","",_tag_month_day!BS613/100)</f>
        <v/>
      </c>
      <c r="GI623" s="467" t="str">
        <f>IF(_tag_month_day!BT613="","",_tag_month_day!BT613/100)</f>
        <v/>
      </c>
      <c r="GJ623" s="469" t="str">
        <f>IF(_tag_month_day!BU613="","",_tag_month_day!BU613/100)</f>
        <v/>
      </c>
      <c r="GK623" s="470">
        <f>GK622</f>
        <v>0.070000000000000007</v>
      </c>
      <c r="GL623" s="470">
        <f>GL622</f>
        <v>0.029999999999999999</v>
      </c>
      <c r="GM623" s="471" t="str">
        <f>IF(_tag_month_day!BX613="","",_tag_month_day!BX613/100)</f>
        <v/>
      </c>
      <c r="GN623" s="470">
        <f>GN622</f>
        <v>0.070000000000000007</v>
      </c>
      <c r="GO623" s="470">
        <f>GO622</f>
        <v>0.029999999999999999</v>
      </c>
      <c r="GP623" s="470">
        <f>GP622</f>
        <v>0.089999999999999997</v>
      </c>
      <c r="GQ623" s="470">
        <f>GQ622</f>
        <v>0.029999999999999999</v>
      </c>
      <c r="GR623" s="471" t="str">
        <f>IF(_tag_month_day!CA613="","",_tag_month_day!CA613/100)</f>
        <v/>
      </c>
      <c r="GS623" s="472">
        <f>GS622</f>
        <v>0.95299999999999996</v>
      </c>
      <c r="GT623" s="472">
        <f>GT622</f>
        <v>0.55000000000000004</v>
      </c>
      <c r="GU623" s="472">
        <f>GU622</f>
        <v>0.55000000000000004</v>
      </c>
      <c r="GV623" s="472">
        <f>GV622</f>
        <v>0.55000000000000004</v>
      </c>
      <c r="GW623" s="472">
        <f>GW622</f>
        <v>0.5</v>
      </c>
      <c r="GX623" s="472">
        <f>GX622</f>
        <v>0.93500000000000005</v>
      </c>
      <c r="GY623" s="472">
        <f>GY622</f>
        <v>0.14999999999999999</v>
      </c>
      <c r="GZ623" s="472">
        <f>GZ622</f>
        <v>1</v>
      </c>
      <c r="HA623" s="474">
        <f>HA622</f>
        <v>0.047</v>
      </c>
      <c r="HB623" s="474">
        <f>HB622</f>
        <v>0.45000000000000001</v>
      </c>
      <c r="HC623" s="474">
        <f>HC622</f>
        <v>0.45000000000000001</v>
      </c>
      <c r="HD623" s="474">
        <f>HD622</f>
        <v>0.45000000000000001</v>
      </c>
      <c r="HE623" s="474">
        <f>HE622</f>
        <v>0.5</v>
      </c>
      <c r="HF623" s="474">
        <f>HF622</f>
        <v>0.065000000000000002</v>
      </c>
      <c r="HG623" s="474">
        <f>HG622</f>
        <v>0.84999999999999998</v>
      </c>
      <c r="HH623" s="474">
        <f>HH622</f>
        <v>0</v>
      </c>
      <c r="HI623" s="10">
        <f>IF(BZ623&lt;&gt;"",CK623-BV623,0)</f>
        <v>0</v>
      </c>
      <c r="HJ623" s="10" t="e">
        <f>IF(AJ623&gt;0,AH623-AJ623,0)</f>
        <v>#VALUE!</v>
      </c>
      <c r="HK623" s="466">
        <f>HK622</f>
        <v>0.84999999999999998</v>
      </c>
      <c r="HL623" s="424">
        <f>HL622</f>
        <v>550000</v>
      </c>
      <c r="HM623" s="424">
        <f>HM622</f>
        <v>480000</v>
      </c>
      <c r="HN623" s="465" t="e">
        <f>(DJ623*EZ623+DK623*FH623+DL623*FM623+DM623*FR623+DN623*FW623+DO623*GB623+DS623*GI623+DP623*GM623+DR623*GR623)*1000*2</f>
        <v>#VALUE!</v>
      </c>
      <c r="HO623" s="465" t="e">
        <f>HN623*HK623*$HO$2/HL623*1000000</f>
        <v>#VALUE!</v>
      </c>
      <c r="HP623" s="465" t="e">
        <f>HN623*HK623*$HP$2/HM623*1000000</f>
        <v>#VALUE!</v>
      </c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</row>
    <row customFormat="1" r="624" s="0">
      <c r="A624" s="420">
        <v>613</v>
      </c>
      <c r="B624" s="421">
        <f ca="1">IF(D624=D623,B623,IF(D624="夜班",B623+1,B623))</f>
        <v>43611</v>
      </c>
      <c r="C624" s="422">
        <f>C623</f>
        <v>0.041666666666666699</v>
      </c>
      <c r="D624" s="10" t="str">
        <f ca="1">IF(HOUR(G624)&lt;8,"夜班",IF(HOUR(G624)&lt;16,"白班",IF(HOUR(G624)&lt;24,"中班",0)))</f>
        <v>白班</v>
      </c>
      <c r="E624" s="10" t="e">
        <f ca="1">IF(F624=1,"甲",IF(F624=2,"乙",IF(F624=3,"丙",IF(F624=4,"丁",""))))</f>
        <v>#REF!</v>
      </c>
      <c r="F624" s="10" t="e">
        <f ca="1">SUMPRODUCT((成本日报!$A$3:$A$95=计划!B624)*(成本日报!$B$3:$B$95=计划!$D624),成本日报!$C$3:$C$95)</f>
        <v>#REF!</v>
      </c>
      <c r="G624" s="423">
        <f ca="1">G623+C623</f>
        <v>43611.499999998516</v>
      </c>
      <c r="H624" s="423">
        <f ca="1">$G624+$C624/60*10+$C624*0</f>
        <v>43611.506944442961</v>
      </c>
      <c r="I624" s="423">
        <f ca="1">$G624+$C624/60*18+$C624*0</f>
        <v>43611.512499998513</v>
      </c>
      <c r="J624" s="423">
        <f ca="1">$G624+$C624/60*0+$C624*1</f>
        <v>43611.54166666518</v>
      </c>
      <c r="K624" s="423">
        <f ca="1">$G624+$C624/60*30+$C624*2</f>
        <v>43611.604166665187</v>
      </c>
      <c r="L624" s="423">
        <f ca="1">$G624+$C624/60*0+$C624*3</f>
        <v>43611.624999998516</v>
      </c>
      <c r="M624" s="424" t="str">
        <f>IF(_tag_month_day!A614="","",_tag_month_day!A614)</f>
        <v/>
      </c>
      <c r="N624" s="424" t="str">
        <f>IF(_tag_month_day!B614="","",_tag_month_day!B614)</f>
        <v/>
      </c>
      <c r="O624" s="425" t="e">
        <f>IF(M624+N624=0,"",M624+N624)</f>
        <v>#VALUE!</v>
      </c>
      <c r="P624" s="424" t="str">
        <f>IF(_tag_month_day!C614="","",_tag_month_day!C614)</f>
        <v/>
      </c>
      <c r="Q624" s="424" t="str">
        <f>IF(_tag_month_day!D614="","",_tag_month_day!D614)</f>
        <v/>
      </c>
      <c r="R624" s="426" t="str">
        <f>IF(_tag_month_day!CB614="","",_tag_month_day!CB614/100)</f>
        <v/>
      </c>
      <c r="S624" s="427" t="str">
        <f>IF(_tag_month_day!E614="","",_tag_month_day!E614)</f>
        <v/>
      </c>
      <c r="T624" s="427" t="str">
        <f>IF(_tag_month_day!F614="","",_tag_month_day!F614)</f>
        <v/>
      </c>
      <c r="U624" s="428" t="e">
        <f>S624+T624</f>
        <v>#VALUE!</v>
      </c>
      <c r="V624" s="429" t="e">
        <f>U624/AJ624</f>
        <v>#VALUE!</v>
      </c>
      <c r="W624" s="430" t="str">
        <f>IF(_jhy_month_day!A614="","",_jhy_month_day!A614)</f>
        <v/>
      </c>
      <c r="X624" s="431" t="str">
        <f>IF(_jhy_month_day!B614="","",_jhy_month_day!B614/100)</f>
        <v/>
      </c>
      <c r="Y624" s="431" t="str">
        <f>IF(_jhy_month_day!C614="","",_jhy_month_day!C614/100)</f>
        <v/>
      </c>
      <c r="Z624" s="432">
        <f>Z620+1</f>
        <v>154</v>
      </c>
      <c r="AA624" s="433" t="str">
        <f>IF(_tag_month_day!G614="","",_tag_month_day!G614/100)</f>
        <v/>
      </c>
      <c r="AB624" s="433" t="str">
        <f>IF(_tag_month_day!H614="","",_tag_month_day!H614/100)</f>
        <v/>
      </c>
      <c r="AC624" s="434">
        <f>IF(X624="",AC623,BK624*($AV623*X624+$AW623*FD623+$AX623*FI623+$AY623*FN623+$AZ623*FS623+$BA623*FX623+$BG623*GE623)/(AV623*Y624+AX623*FK623+AW623*FF623+AY623*FP623+AZ623*FU623+BA623*FZ623+BG623*GG623+BB623*GK623+BC623*GN623+BD623*GP623))</f>
        <v>1.59963432013121</v>
      </c>
      <c r="AD624" s="435" t="str">
        <f>IF(AC624=AC623,"",AC624-AC623)</f>
        <v/>
      </c>
      <c r="AE624" s="436" t="str">
        <f>IF(1-AF624=0,"",(1-AF624))</f>
        <v/>
      </c>
      <c r="AF624" s="437">
        <v>1</v>
      </c>
      <c r="AG624" s="10" t="str">
        <f>AG623</f>
        <v>9A3</v>
      </c>
      <c r="AH624" s="438" t="str">
        <f>AH623</f>
        <v/>
      </c>
      <c r="AI624" s="424"/>
      <c r="AJ624" s="10" t="str">
        <f>IF(_tag_month_day!I614="","",_tag_month_day!I614)</f>
        <v/>
      </c>
      <c r="AK624" s="440"/>
      <c r="AL624" s="440"/>
      <c r="AM624" s="440"/>
      <c r="AN624" s="441">
        <f>AN623</f>
        <v>2</v>
      </c>
      <c r="AO624" s="441">
        <f>AO623</f>
        <v>8</v>
      </c>
      <c r="AP624" s="442" t="e">
        <f>(IF(AN624=0,AS623,AS623*(1+AO624/AN624)/(AR624+AO624/AN624)))+AT624</f>
        <v>#VALUE!</v>
      </c>
      <c r="AQ624" s="443" t="str">
        <f>IF(_tag_month_day!J614="","",_tag_month_day!J614/100)</f>
        <v/>
      </c>
      <c r="AR624" s="444">
        <f>AR623</f>
        <v>1.3</v>
      </c>
      <c r="AS624" s="445" t="e">
        <f>AQ624*(AN624*AR624+AO624)/(AN624+AO624)</f>
        <v>#VALUE!</v>
      </c>
      <c r="AT624" s="445" t="e">
        <f>(SUM(BE624:BF624)-SUM(BE623:BF623))*0.05</f>
        <v>#VALUE!</v>
      </c>
      <c r="AU624" s="446" t="str">
        <f>IF(_tag_month_day!CC614="","",IF(_tag_month_day!CC614&gt;0,_tag_month_day!CD614,_tag_month_day!CE614))</f>
        <v/>
      </c>
      <c r="AV624" s="447" t="str">
        <f>IF(_tag_month_day!L614="","",_tag_month_day!L614/100)</f>
        <v/>
      </c>
      <c r="AW624" s="431">
        <f>AW623</f>
        <v>0</v>
      </c>
      <c r="AX624" s="431">
        <f>AX623</f>
        <v>0</v>
      </c>
      <c r="AY624" s="431" t="str">
        <f>IF(_tag_month_day!M614="","",_tag_month_day!M614/100)</f>
        <v/>
      </c>
      <c r="AZ624" s="431" t="str">
        <f>IF(_tag_month_day!N614="","",_tag_month_day!N614/100)</f>
        <v/>
      </c>
      <c r="BA624" s="431" t="str">
        <f>IF(_tag_month_day!O614="","",_tag_month_day!O614/100)</f>
        <v/>
      </c>
      <c r="BB624" s="448" t="str">
        <f>IF(_tag_month_day!P614="","",_tag_month_day!P614/100)</f>
        <v/>
      </c>
      <c r="BC624" s="448">
        <f>BC623</f>
        <v>0</v>
      </c>
      <c r="BD624" s="448" t="str">
        <f>IF(_tag_month_day!Q614="","",_tag_month_day!Q614/100)</f>
        <v/>
      </c>
      <c r="BE624" s="449" t="str">
        <f>IF(_tag_month_day!R614="","",_tag_month_day!R614/100)</f>
        <v/>
      </c>
      <c r="BF624" s="388" t="e">
        <f>(AU624*(100+BE624*100))/(AJ624-AU624)/100</f>
        <v>#VALUE!</v>
      </c>
      <c r="BG624" s="450" t="e">
        <f>BE624+BF624</f>
        <v>#VALUE!</v>
      </c>
      <c r="BH624" s="451" t="e">
        <f>SUM(AV624:BF624)</f>
        <v>#VALUE!</v>
      </c>
      <c r="BI624" s="452" t="e">
        <f>IF(CX624=0,BI623,(DK624*查询!$R$5+DL624*查询!$Q$5+DM624*查询!$N$5+DN624*查询!$O$5+DO624*查询!$P$5)*AF624/CX624)</f>
        <v>#VALUE!</v>
      </c>
      <c r="BJ624" s="452" t="e">
        <f>IF(CX624=0,BJ623,(DP624*查询!$S$5+DQ624*查询!$T$5+DR624*查询!$U$5)*AF624/CX624)</f>
        <v>#VALUE!</v>
      </c>
      <c r="BK624" s="452">
        <f>BK623</f>
        <v>1</v>
      </c>
      <c r="BL624" s="453" t="e">
        <f>SUMPRODUCT((AV624:BA624)*(GS624:GX624))/((GS624:GX624)+SUM(BB624:BD624)*GY624+BG624*GZ624)</f>
        <v>#VALUE!</v>
      </c>
      <c r="BM624" s="453" t="e">
        <f>BK624*($AV624*FB624+$AW624*FD624+$AX624*FI624+$AY624*FN624+$AZ624*FS624+$BA624*FX624+$BG624*GE624)/(AV624*EY624+AX624*FK624+AW624*FF624+AY624*FP624+AZ624*FU624+BA624*FZ624+BG624*GG624+BB624*GK624+BC624*GN624+BD624*GP624)</f>
        <v>#VALUE!</v>
      </c>
      <c r="BN624" s="453" t="e">
        <f>($AV624*FC624+$AX624*FJ624+$AW624*FE624+$AY624*FO624+$AZ624*FT624+$BA624*FY624+$BG624*GF624)/($AV624*FA624+BG624*GH624+BB624*GL624+BC624*GO624+BD624*GQ624+BA624*GA624)</f>
        <v>#VALUE!</v>
      </c>
      <c r="BO624" s="454" t="e">
        <f>SUMPRODUCT(AV624:BA624*GS624:GX624)/(GS624:GX624+(BB624+BC624+BD624)*GY624+BG624)</f>
        <v>#VALUE!</v>
      </c>
      <c r="BP624" s="454" t="e">
        <f>SUMPRODUCT(AV624:BA624*GS624:GX624)/(GS624:GX624+(BB624+BC624+BD624)*GY624+BG624)</f>
        <v>#VALUE!</v>
      </c>
      <c r="BQ624" s="454" t="e">
        <f>SUMPRODUCT(AV624:BA624*GS624:GX624)/(GS624:GX624+(BB624+BC624+BD624)*GY624+BG624)</f>
        <v>#VALUE!</v>
      </c>
      <c r="BR624" s="453" t="str">
        <f>IF(_tag_month_day!T614="","",_tag_month_day!T614)</f>
        <v/>
      </c>
      <c r="BS624" s="453" t="str">
        <f>IF(_tag_month_day!U614="","",_tag_month_day!U614)</f>
        <v/>
      </c>
      <c r="BT624" s="455" t="str">
        <f>IF(CK624="","",IF((CK624&gt;=BV624-0.12)*(CK624&lt;=BV624+0.12),"合格","不合格"))</f>
        <v/>
      </c>
      <c r="BU624" s="456" t="str">
        <f>IF(_tag_month_day!V614="","",_tag_month_day!V614)</f>
        <v/>
      </c>
      <c r="BV624" s="457" t="str">
        <f>IF(_tag_month_day!W614="","",_tag_month_day!W614)</f>
        <v/>
      </c>
      <c r="BW624" s="458" t="str">
        <f>IF(_tag_month_day!X614="","",_tag_month_day!X614)</f>
        <v/>
      </c>
      <c r="BX624" s="458" t="str">
        <f>IF(_tag_month_day!Y614="","",_tag_month_day!Y614)</f>
        <v/>
      </c>
      <c r="BY624" s="459">
        <f ca="1">L624</f>
        <v>43611.624999998516</v>
      </c>
      <c r="BZ624" s="460"/>
      <c r="CA624" s="4"/>
      <c r="CB624" s="424" t="str">
        <f>IF(_tag_month_day!Z614="","",_tag_month_day!Z614)</f>
        <v/>
      </c>
      <c r="CC624" s="424" t="str">
        <f>IF(_tag_month_day!AA614="","",_tag_month_day!AA614)</f>
        <v/>
      </c>
      <c r="CD624" s="424" t="str">
        <f>IF(_tag_month_day!AB614="","",_tag_month_day!AB614)</f>
        <v/>
      </c>
      <c r="CE624" s="424" t="str">
        <f>IF(_tag_month_day!AC614="","",_tag_month_day!AC614)</f>
        <v/>
      </c>
      <c r="CF624" s="424" t="str">
        <f>IF(_tag_month_day!AD614="","",_tag_month_day!AD614)</f>
        <v/>
      </c>
      <c r="CG624" s="424" t="str">
        <f>IF(_tag_month_day!AE614="","",_tag_month_day!AE614)</f>
        <v/>
      </c>
      <c r="CH624" s="424" t="str">
        <f>IF(_tag_month_day!AF614="","",_tag_month_day!AF614)</f>
        <v/>
      </c>
      <c r="CI624" s="424" t="str">
        <f>IF(_tag_month_day!AG614="","",_tag_month_day!AG614)</f>
        <v/>
      </c>
      <c r="CJ624" s="424" t="str">
        <f>IF(_tag_month_day!AH614="","",_tag_month_day!AH614)</f>
        <v/>
      </c>
      <c r="CK624" s="424" t="str">
        <f>IF(_tag_month_day!AI614="","",_tag_month_day!AI614)</f>
        <v/>
      </c>
      <c r="CL624" s="4" t="str">
        <f>IF(_tag_month_day!AJ614="","",_tag_month_day!AJ614)</f>
        <v/>
      </c>
      <c r="CM624" s="4" t="str">
        <f>IF(_tag_month_day!AK614="","",_tag_month_day!AK614)</f>
        <v/>
      </c>
      <c r="CN624" s="4" t="str">
        <f>IF(_tag_month_day!AL614="","",_tag_month_day!AL614)</f>
        <v/>
      </c>
      <c r="CO624" s="4" t="str">
        <f>IF(_tag_month_day!AM614="","",_tag_month_day!AM614)</f>
        <v/>
      </c>
      <c r="CP624" s="4" t="str">
        <f>IF(_tag_month_day!AN614="","",_tag_month_day!AN614)</f>
        <v/>
      </c>
      <c r="CQ624" s="4" t="str">
        <f>IF(_tag_month_day!AO614="","",_tag_month_day!AO614)</f>
        <v/>
      </c>
      <c r="CR624" s="462" t="str">
        <f>IF(_tag_month_day!AP614="","",_tag_month_day!AP614)</f>
        <v/>
      </c>
      <c r="CS624" s="463" t="str">
        <f>IF(_tag_month_day!AQ614="","",_tag_month_day!AQ614)</f>
        <v/>
      </c>
      <c r="CT624" s="4" t="str">
        <f>IF(_tag_month_day!AR614="","",_tag_month_day!AR614)</f>
        <v/>
      </c>
      <c r="CU624" s="464" t="e">
        <f>DU624/AJ624</f>
        <v>#VALUE!</v>
      </c>
      <c r="CV624" s="451" t="e">
        <f>BG624/BH624</f>
        <v>#VALUE!</v>
      </c>
      <c r="CW624" s="465" t="e">
        <f>AJ624*(1-CV624)*CU624*AF624</f>
        <v>#VALUE!</v>
      </c>
      <c r="CX624" s="465" t="e">
        <f>CW624*94%</f>
        <v>#VALUE!</v>
      </c>
      <c r="CY624" s="466" t="e">
        <f>IF(CX624=0,0,DS624/(DS624+CX624))</f>
        <v>#VALUE!</v>
      </c>
      <c r="CZ624" s="465" t="e">
        <f>$AJ624*EF624</f>
        <v>#VALUE!</v>
      </c>
      <c r="DA624" s="465" t="e">
        <f>$AJ624*EG624</f>
        <v>#VALUE!</v>
      </c>
      <c r="DB624" s="465" t="e">
        <f>$AJ624*EH624</f>
        <v>#VALUE!</v>
      </c>
      <c r="DC624" s="465" t="e">
        <f>$AJ624*EI624</f>
        <v>#VALUE!</v>
      </c>
      <c r="DD624" s="465" t="e">
        <f>$AJ624*EJ624</f>
        <v>#VALUE!</v>
      </c>
      <c r="DE624" s="465" t="e">
        <f>$AJ624*EK624</f>
        <v>#VALUE!</v>
      </c>
      <c r="DF624" s="465" t="e">
        <f>$AJ624*EL624</f>
        <v>#VALUE!</v>
      </c>
      <c r="DG624" s="465" t="e">
        <f>$AJ624*EM624</f>
        <v>#VALUE!</v>
      </c>
      <c r="DH624" s="465" t="e">
        <f>$AJ624*EN624</f>
        <v>#VALUE!</v>
      </c>
      <c r="DI624" s="465" t="e">
        <f>$AJ624*EO624</f>
        <v>#VALUE!</v>
      </c>
      <c r="DJ624" s="465" t="e">
        <f>CZ624*(1-EP624)</f>
        <v>#VALUE!</v>
      </c>
      <c r="DK624" s="465" t="e">
        <f>DA624*(1-ER624)</f>
        <v>#VALUE!</v>
      </c>
      <c r="DL624" s="465" t="e">
        <f>DB624*(1-EQ624)</f>
        <v>#VALUE!</v>
      </c>
      <c r="DM624" s="465" t="e">
        <f>DC624*(1-ES624)</f>
        <v>#VALUE!</v>
      </c>
      <c r="DN624" s="465" t="e">
        <f>DD624*(1-ET624)</f>
        <v>#VALUE!</v>
      </c>
      <c r="DO624" s="465" t="e">
        <f>DE624</f>
        <v>#VALUE!</v>
      </c>
      <c r="DP624" s="465" t="e">
        <f>DF624*(1-EU624)</f>
        <v>#VALUE!</v>
      </c>
      <c r="DQ624" s="465" t="e">
        <f>DG624*(1-EV624)</f>
        <v>#VALUE!</v>
      </c>
      <c r="DR624" s="465" t="e">
        <f>DH624*(1-EW624)</f>
        <v>#VALUE!</v>
      </c>
      <c r="DS624" s="465" t="e">
        <f>DI624</f>
        <v>#VALUE!</v>
      </c>
      <c r="DT624" s="465" t="e">
        <f>SUM(DJ624:DS624)</f>
        <v>#VALUE!</v>
      </c>
      <c r="DU624" s="465" t="e">
        <f>(GS624:GX624)+(DP624+DQ624+DR624)*GY624+DS624</f>
        <v>#VALUE!</v>
      </c>
      <c r="DV624" s="451" t="e">
        <f>AV624/$BH624/(1-EP624)</f>
        <v>#VALUE!</v>
      </c>
      <c r="DW624" s="451" t="e">
        <f>AW624/$BH624/(1-ER624)</f>
        <v>#VALUE!</v>
      </c>
      <c r="DX624" s="451" t="e">
        <f>AX624/$BH624/(1-EQ624)</f>
        <v>#VALUE!</v>
      </c>
      <c r="DY624" s="451" t="e">
        <f>AY624/$BH624/(1-ES624)</f>
        <v>#VALUE!</v>
      </c>
      <c r="DZ624" s="451" t="e">
        <f>AZ624/$BH624/(1-ET624)</f>
        <v>#VALUE!</v>
      </c>
      <c r="EA624" s="451" t="e">
        <f>BA624/$BH624/(1-AX624)</f>
        <v>#VALUE!</v>
      </c>
      <c r="EB624" s="451" t="e">
        <f>BB624/$BH624/(1-EU624)</f>
        <v>#VALUE!</v>
      </c>
      <c r="EC624" s="451" t="e">
        <f>BC624/$BH624/(1-EV624)</f>
        <v>#VALUE!</v>
      </c>
      <c r="ED624" s="451" t="e">
        <f>BD624/$BH624/(1-EW624)</f>
        <v>#VALUE!</v>
      </c>
      <c r="EE624" s="451" t="e">
        <f>BG624/BH624</f>
        <v>#VALUE!</v>
      </c>
      <c r="EF624" s="451" t="e">
        <f>DV624/SUM($DV624:$EE624)</f>
        <v>#VALUE!</v>
      </c>
      <c r="EG624" s="451" t="e">
        <f>DW624/SUM($DV624:$EE624)</f>
        <v>#VALUE!</v>
      </c>
      <c r="EH624" s="451" t="e">
        <f>DX624/SUM($DV624:$EE624)</f>
        <v>#VALUE!</v>
      </c>
      <c r="EI624" s="451" t="e">
        <f>DY624/SUM($DV624:$EE624)</f>
        <v>#VALUE!</v>
      </c>
      <c r="EJ624" s="451" t="e">
        <f>DZ624/SUM($DV624:$EE624)</f>
        <v>#VALUE!</v>
      </c>
      <c r="EK624" s="451" t="e">
        <f>EA624/SUM($DV624:$EE624)</f>
        <v>#VALUE!</v>
      </c>
      <c r="EL624" s="451" t="e">
        <f>EB624/SUM($DV624:$EE624)</f>
        <v>#VALUE!</v>
      </c>
      <c r="EM624" s="451" t="e">
        <f>EC624/SUM($DV624:$EE624)</f>
        <v>#VALUE!</v>
      </c>
      <c r="EN624" s="451" t="e">
        <f>ED624/SUM($DV624:$EE624)</f>
        <v>#VALUE!</v>
      </c>
      <c r="EO624" s="451" t="e">
        <f>EE624/SUM($DV624:$EE624)</f>
        <v>#VALUE!</v>
      </c>
      <c r="EP624" s="450">
        <f>EP623</f>
        <v>0.080000000000000002</v>
      </c>
      <c r="EQ624" s="450">
        <f>EQ623</f>
        <v>0.014999999999999999</v>
      </c>
      <c r="ER624" s="450">
        <f>ER623</f>
        <v>0.014999999999999999</v>
      </c>
      <c r="ES624" s="450">
        <f>ES623</f>
        <v>0.014999999999999999</v>
      </c>
      <c r="ET624" s="450">
        <f>ET623</f>
        <v>0.014999999999999999</v>
      </c>
      <c r="EU624" s="450">
        <f>EU623</f>
        <v>0.089999999999999997</v>
      </c>
      <c r="EV624" s="450">
        <f>EV623</f>
        <v>0.089999999999999997</v>
      </c>
      <c r="EW624" s="450">
        <f>EW623</f>
        <v>0.089999999999999997</v>
      </c>
      <c r="EX624" s="431" t="str">
        <f>IF(_tag_month_day!AS614="","",_tag_month_day!AS614/100)</f>
        <v/>
      </c>
      <c r="EY624" s="431" t="str">
        <f>IF(_tag_month_day!AT614="","",_tag_month_day!AT614/100)</f>
        <v/>
      </c>
      <c r="EZ624" s="431" t="str">
        <f>IF(_tag_month_day!AU614="","",_tag_month_day!AU614/100)</f>
        <v/>
      </c>
      <c r="FA624" s="431" t="str">
        <f>IF(_tag_month_day!AV614="","",_tag_month_day!AV614/100)</f>
        <v/>
      </c>
      <c r="FB624" s="431" t="str">
        <f>IF(_tag_month_day!AW614="","",_tag_month_day!AW614/100)</f>
        <v/>
      </c>
      <c r="FC624" s="431" t="str">
        <f>IF(_tag_month_day!AX614="","",_tag_month_day!AX614/100)</f>
        <v/>
      </c>
      <c r="FD624" s="449" t="str">
        <f>IF(_tag_month_day!AY614="","",_tag_month_day!AY614/100)</f>
        <v/>
      </c>
      <c r="FE624" s="449" t="str">
        <f>IF(_tag_month_day!AZ614="","",_tag_month_day!AZ614/100)</f>
        <v/>
      </c>
      <c r="FF624" s="449" t="str">
        <f>IF(_tag_month_day!BA614="","",_tag_month_day!BA614/100)</f>
        <v/>
      </c>
      <c r="FG624" s="449" t="str">
        <f>IF(_tag_month_day!BB614="","",_tag_month_day!BB614/100)</f>
        <v/>
      </c>
      <c r="FH624" s="467" t="str">
        <f>IF(_tag_month_day!BC614="","",_tag_month_day!BC614/100)</f>
        <v/>
      </c>
      <c r="FI624" s="449">
        <f>FI623</f>
        <v>0.40999999999999998</v>
      </c>
      <c r="FJ624" s="449">
        <f>FJ623</f>
        <v>0.11</v>
      </c>
      <c r="FK624" s="449">
        <f>FK623</f>
        <v>0.014999999999999999</v>
      </c>
      <c r="FL624" s="449">
        <f>FL623</f>
        <v>0</v>
      </c>
      <c r="FM624" s="467">
        <f>FM623</f>
        <v>0.0001</v>
      </c>
      <c r="FN624" s="449">
        <f>FN623</f>
        <v>0.32000000000000001</v>
      </c>
      <c r="FO624" s="449">
        <f>FO623</f>
        <v>0.20000000000000001</v>
      </c>
      <c r="FP624" s="449">
        <f>FP623</f>
        <v>0.01</v>
      </c>
      <c r="FQ624" s="449">
        <f>FQ623</f>
        <v>0</v>
      </c>
      <c r="FR624" s="467">
        <f>FR623</f>
        <v>0.0001</v>
      </c>
      <c r="FS624" s="449" t="str">
        <f>IF(_tag_month_day!BD614="","",_tag_month_day!BD614/100)</f>
        <v/>
      </c>
      <c r="FT624" s="449" t="str">
        <f>IF(_tag_month_day!BE614="","",_tag_month_day!BE614/100)</f>
        <v/>
      </c>
      <c r="FU624" s="449" t="str">
        <f>IF(_tag_month_day!BF614="","",_tag_month_day!BF614/100)</f>
        <v/>
      </c>
      <c r="FV624" s="449" t="str">
        <f>IF(_tag_month_day!BG614="","",_tag_month_day!BG614/100)</f>
        <v/>
      </c>
      <c r="FW624" s="467" t="str">
        <f>IF(_tag_month_day!BH614="","",_tag_month_day!BH614/100)</f>
        <v/>
      </c>
      <c r="FX624" s="449" t="str">
        <f>IF(_tag_month_day!BI614="","",_tag_month_day!BI614/100)</f>
        <v/>
      </c>
      <c r="FY624" s="449" t="str">
        <f>IF(_tag_month_day!BJ614="","",_tag_month_day!BJ614/100)</f>
        <v/>
      </c>
      <c r="FZ624" s="468" t="str">
        <f>IF(_tag_month_day!BK614="","",_tag_month_day!BK614/100)</f>
        <v/>
      </c>
      <c r="GA624" s="449" t="str">
        <f>IF(_tag_month_day!BL614="","",_tag_month_day!BL614/100)</f>
        <v/>
      </c>
      <c r="GB624" s="467" t="str">
        <f>IF(_tag_month_day!BM614="","",_tag_month_day!BM614/100)</f>
        <v/>
      </c>
      <c r="GC624" s="431" t="str">
        <f>IF(_tag_month_day!BN614="","",_tag_month_day!BN614/100)</f>
        <v/>
      </c>
      <c r="GD624" s="431" t="str">
        <f>IF(_tag_month_day!BO614="","",_tag_month_day!BO614/100)</f>
        <v/>
      </c>
      <c r="GE624" s="431" t="str">
        <f>IF(_tag_month_day!BP614="","",_tag_month_day!BP614/100)</f>
        <v/>
      </c>
      <c r="GF624" s="431" t="str">
        <f>IF(_tag_month_day!BQ614="","",_tag_month_day!BQ614/100)</f>
        <v/>
      </c>
      <c r="GG624" s="431" t="str">
        <f>IF(_tag_month_day!BR614="","",_tag_month_day!BR614/100)</f>
        <v/>
      </c>
      <c r="GH624" s="431" t="str">
        <f>IF(_tag_month_day!BS614="","",_tag_month_day!BS614/100)</f>
        <v/>
      </c>
      <c r="GI624" s="467" t="str">
        <f>IF(_tag_month_day!BT614="","",_tag_month_day!BT614/100)</f>
        <v/>
      </c>
      <c r="GJ624" s="469" t="str">
        <f>IF(_tag_month_day!BU614="","",_tag_month_day!BU614/100)</f>
        <v/>
      </c>
      <c r="GK624" s="470">
        <f>GK623</f>
        <v>0.070000000000000007</v>
      </c>
      <c r="GL624" s="470">
        <f>GL623</f>
        <v>0.029999999999999999</v>
      </c>
      <c r="GM624" s="471" t="str">
        <f>IF(_tag_month_day!BX614="","",_tag_month_day!BX614/100)</f>
        <v/>
      </c>
      <c r="GN624" s="470">
        <f>GN623</f>
        <v>0.070000000000000007</v>
      </c>
      <c r="GO624" s="470">
        <f>GO623</f>
        <v>0.029999999999999999</v>
      </c>
      <c r="GP624" s="470">
        <f>GP623</f>
        <v>0.089999999999999997</v>
      </c>
      <c r="GQ624" s="470">
        <f>GQ623</f>
        <v>0.029999999999999999</v>
      </c>
      <c r="GR624" s="471" t="str">
        <f>IF(_tag_month_day!CA614="","",_tag_month_day!CA614/100)</f>
        <v/>
      </c>
      <c r="GS624" s="472">
        <f>GS623</f>
        <v>0.95299999999999996</v>
      </c>
      <c r="GT624" s="472">
        <f>GT623</f>
        <v>0.55000000000000004</v>
      </c>
      <c r="GU624" s="472">
        <f>GU623</f>
        <v>0.55000000000000004</v>
      </c>
      <c r="GV624" s="472">
        <f>GV623</f>
        <v>0.55000000000000004</v>
      </c>
      <c r="GW624" s="472">
        <f>GW623</f>
        <v>0.5</v>
      </c>
      <c r="GX624" s="472">
        <f>GX623</f>
        <v>0.93500000000000005</v>
      </c>
      <c r="GY624" s="472">
        <f>GY623</f>
        <v>0.14999999999999999</v>
      </c>
      <c r="GZ624" s="472">
        <f>GZ623</f>
        <v>1</v>
      </c>
      <c r="HA624" s="474">
        <f>HA623</f>
        <v>0.047</v>
      </c>
      <c r="HB624" s="474">
        <f>HB623</f>
        <v>0.45000000000000001</v>
      </c>
      <c r="HC624" s="474">
        <f>HC623</f>
        <v>0.45000000000000001</v>
      </c>
      <c r="HD624" s="474">
        <f>HD623</f>
        <v>0.45000000000000001</v>
      </c>
      <c r="HE624" s="474">
        <f>HE623</f>
        <v>0.5</v>
      </c>
      <c r="HF624" s="474">
        <f>HF623</f>
        <v>0.065000000000000002</v>
      </c>
      <c r="HG624" s="474">
        <f>HG623</f>
        <v>0.84999999999999998</v>
      </c>
      <c r="HH624" s="474">
        <f>HH623</f>
        <v>0</v>
      </c>
      <c r="HI624" s="10">
        <f>IF(BZ624&lt;&gt;"",CK624-BV624,0)</f>
        <v>0</v>
      </c>
      <c r="HJ624" s="10" t="e">
        <f>IF(AJ624&gt;0,AH624-AJ624,0)</f>
        <v>#VALUE!</v>
      </c>
      <c r="HK624" s="466">
        <f>HK623</f>
        <v>0.84999999999999998</v>
      </c>
      <c r="HL624" s="424">
        <f>HL623</f>
        <v>550000</v>
      </c>
      <c r="HM624" s="424">
        <f>HM623</f>
        <v>480000</v>
      </c>
      <c r="HN624" s="465" t="e">
        <f>(DJ624*EZ624+DK624*FH624+DL624*FM624+DM624*FR624+DN624*FW624+DO624*GB624+DS624*GI624+DP624*GM624+DR624*GR624)*1000*2</f>
        <v>#VALUE!</v>
      </c>
      <c r="HO624" s="465" t="e">
        <f>HN624*HK624*$HO$2/HL624*1000000</f>
        <v>#VALUE!</v>
      </c>
      <c r="HP624" s="465" t="e">
        <f>HN624*HK624*$HP$2/HM624*1000000</f>
        <v>#VALUE!</v>
      </c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</row>
    <row customFormat="1" r="625" s="0">
      <c r="A625" s="420">
        <v>614</v>
      </c>
      <c r="B625" s="421">
        <f ca="1">IF(D625=D624,B624,IF(D625="夜班",B624+1,B624))</f>
        <v>43611</v>
      </c>
      <c r="C625" s="422">
        <f>C624</f>
        <v>0.041666666666666699</v>
      </c>
      <c r="D625" s="10" t="str">
        <f ca="1">IF(HOUR(G625)&lt;8,"夜班",IF(HOUR(G625)&lt;16,"白班",IF(HOUR(G625)&lt;24,"中班",0)))</f>
        <v>白班</v>
      </c>
      <c r="E625" s="10" t="e">
        <f ca="1">IF(F625=1,"甲",IF(F625=2,"乙",IF(F625=3,"丙",IF(F625=4,"丁",""))))</f>
        <v>#REF!</v>
      </c>
      <c r="F625" s="10" t="e">
        <f ca="1">SUMPRODUCT((成本日报!$A$3:$A$95=计划!B625)*(成本日报!$B$3:$B$95=计划!$D625),成本日报!$C$3:$C$95)</f>
        <v>#REF!</v>
      </c>
      <c r="G625" s="423">
        <f ca="1">G624+C624</f>
        <v>43611.54166666518</v>
      </c>
      <c r="H625" s="423">
        <f ca="1">$G625+$C625/60*10+$C625*0</f>
        <v>43611.548611109625</v>
      </c>
      <c r="I625" s="423">
        <f ca="1">$G625+$C625/60*18+$C625*0</f>
        <v>43611.554166665177</v>
      </c>
      <c r="J625" s="423">
        <f ca="1">$G625+$C625/60*0+$C625*1</f>
        <v>43611.583333331844</v>
      </c>
      <c r="K625" s="423">
        <f ca="1">$G625+$C625/60*30+$C625*2</f>
        <v>43611.645833331851</v>
      </c>
      <c r="L625" s="423">
        <f ca="1">$G625+$C625/60*0+$C625*3</f>
        <v>43611.66666666518</v>
      </c>
      <c r="M625" s="424" t="str">
        <f>IF(_tag_month_day!A615="","",_tag_month_day!A615)</f>
        <v/>
      </c>
      <c r="N625" s="424" t="str">
        <f>IF(_tag_month_day!B615="","",_tag_month_day!B615)</f>
        <v/>
      </c>
      <c r="O625" s="425" t="e">
        <f>IF(M625+N625=0,"",M625+N625)</f>
        <v>#VALUE!</v>
      </c>
      <c r="P625" s="424" t="str">
        <f>IF(_tag_month_day!C615="","",_tag_month_day!C615)</f>
        <v/>
      </c>
      <c r="Q625" s="424" t="str">
        <f>IF(_tag_month_day!D615="","",_tag_month_day!D615)</f>
        <v/>
      </c>
      <c r="R625" s="426" t="str">
        <f>IF(_tag_month_day!CB615="","",_tag_month_day!CB615/100)</f>
        <v/>
      </c>
      <c r="S625" s="427" t="str">
        <f>IF(_tag_month_day!E615="","",_tag_month_day!E615)</f>
        <v/>
      </c>
      <c r="T625" s="427" t="str">
        <f>IF(_tag_month_day!F615="","",_tag_month_day!F615)</f>
        <v/>
      </c>
      <c r="U625" s="428" t="e">
        <f>S625+T625</f>
        <v>#VALUE!</v>
      </c>
      <c r="V625" s="429" t="e">
        <f>U625/AJ625</f>
        <v>#VALUE!</v>
      </c>
      <c r="W625" s="430" t="str">
        <f>IF(_jhy_month_day!A615="","",_jhy_month_day!A615)</f>
        <v/>
      </c>
      <c r="X625" s="431" t="str">
        <f>IF(_jhy_month_day!B615="","",_jhy_month_day!B615/100)</f>
        <v/>
      </c>
      <c r="Y625" s="431" t="str">
        <f>IF(_jhy_month_day!C615="","",_jhy_month_day!C615/100)</f>
        <v/>
      </c>
      <c r="Z625" s="432">
        <f>Z621+1</f>
        <v>154</v>
      </c>
      <c r="AA625" s="433" t="str">
        <f>IF(_tag_month_day!G615="","",_tag_month_day!G615/100)</f>
        <v/>
      </c>
      <c r="AB625" s="433" t="str">
        <f>IF(_tag_month_day!H615="","",_tag_month_day!H615/100)</f>
        <v/>
      </c>
      <c r="AC625" s="434">
        <f>IF(X625="",AC624,BK625*($AV624*X625+$AW624*FD624+$AX624*FI624+$AY624*FN624+$AZ624*FS624+$BA624*FX624+$BG624*GE624)/(AV624*Y625+AX624*FK624+AW624*FF624+AY624*FP624+AZ624*FU624+BA624*FZ624+BG624*GG624+BB624*GK624+BC624*GN624+BD624*GP624))</f>
        <v>1.59963432013121</v>
      </c>
      <c r="AD625" s="435" t="str">
        <f>IF(AC625=AC624,"",AC625-AC624)</f>
        <v/>
      </c>
      <c r="AE625" s="436" t="str">
        <f>IF(1-AF625=0,"",(1-AF625))</f>
        <v/>
      </c>
      <c r="AF625" s="437">
        <v>1</v>
      </c>
      <c r="AG625" s="10" t="str">
        <f>AG624</f>
        <v>9A3</v>
      </c>
      <c r="AH625" s="438" t="str">
        <f>AH624</f>
        <v/>
      </c>
      <c r="AI625" s="424"/>
      <c r="AJ625" s="10" t="str">
        <f>IF(_tag_month_day!I615="","",_tag_month_day!I615)</f>
        <v/>
      </c>
      <c r="AK625" s="440"/>
      <c r="AL625" s="440"/>
      <c r="AM625" s="440"/>
      <c r="AN625" s="441">
        <f>AN624</f>
        <v>2</v>
      </c>
      <c r="AO625" s="441">
        <f>AO624</f>
        <v>8</v>
      </c>
      <c r="AP625" s="442" t="e">
        <f>(IF(AN625=0,AS624,AS624*(1+AO625/AN625)/(AR625+AO625/AN625)))+AT625</f>
        <v>#VALUE!</v>
      </c>
      <c r="AQ625" s="443" t="str">
        <f>IF(_tag_month_day!J615="","",_tag_month_day!J615/100)</f>
        <v/>
      </c>
      <c r="AR625" s="444">
        <f>AR624</f>
        <v>1.3</v>
      </c>
      <c r="AS625" s="445" t="e">
        <f>AQ625*(AN625*AR625+AO625)/(AN625+AO625)</f>
        <v>#VALUE!</v>
      </c>
      <c r="AT625" s="445" t="e">
        <f>(SUM(BE625:BF625)-SUM(BE624:BF624))*0.05</f>
        <v>#VALUE!</v>
      </c>
      <c r="AU625" s="446" t="str">
        <f>IF(_tag_month_day!CC615="","",IF(_tag_month_day!CC615&gt;0,_tag_month_day!CD615,_tag_month_day!CE615))</f>
        <v/>
      </c>
      <c r="AV625" s="447" t="str">
        <f>IF(_tag_month_day!L615="","",_tag_month_day!L615/100)</f>
        <v/>
      </c>
      <c r="AW625" s="431">
        <f>AW624</f>
        <v>0</v>
      </c>
      <c r="AX625" s="431">
        <f>AX624</f>
        <v>0</v>
      </c>
      <c r="AY625" s="431" t="str">
        <f>IF(_tag_month_day!M615="","",_tag_month_day!M615/100)</f>
        <v/>
      </c>
      <c r="AZ625" s="431" t="str">
        <f>IF(_tag_month_day!N615="","",_tag_month_day!N615/100)</f>
        <v/>
      </c>
      <c r="BA625" s="431" t="str">
        <f>IF(_tag_month_day!O615="","",_tag_month_day!O615/100)</f>
        <v/>
      </c>
      <c r="BB625" s="448" t="str">
        <f>IF(_tag_month_day!P615="","",_tag_month_day!P615/100)</f>
        <v/>
      </c>
      <c r="BC625" s="448">
        <f>BC624</f>
        <v>0</v>
      </c>
      <c r="BD625" s="448" t="str">
        <f>IF(_tag_month_day!Q615="","",_tag_month_day!Q615/100)</f>
        <v/>
      </c>
      <c r="BE625" s="449" t="str">
        <f>IF(_tag_month_day!R615="","",_tag_month_day!R615/100)</f>
        <v/>
      </c>
      <c r="BF625" s="388" t="e">
        <f>(AU625*(100+BE625*100))/(AJ625-AU625)/100</f>
        <v>#VALUE!</v>
      </c>
      <c r="BG625" s="450" t="e">
        <f>BE625+BF625</f>
        <v>#VALUE!</v>
      </c>
      <c r="BH625" s="451" t="e">
        <f>SUM(AV625:BF625)</f>
        <v>#VALUE!</v>
      </c>
      <c r="BI625" s="452" t="e">
        <f>IF(CX625=0,BI624,(DK625*查询!$R$5+DL625*查询!$Q$5+DM625*查询!$N$5+DN625*查询!$O$5+DO625*查询!$P$5)*AF625/CX625)</f>
        <v>#VALUE!</v>
      </c>
      <c r="BJ625" s="452" t="e">
        <f>IF(CX625=0,BJ624,(DP625*查询!$S$5+DQ625*查询!$T$5+DR625*查询!$U$5)*AF625/CX625)</f>
        <v>#VALUE!</v>
      </c>
      <c r="BK625" s="452">
        <f>BK624</f>
        <v>1</v>
      </c>
      <c r="BL625" s="453" t="e">
        <f>SUMPRODUCT((AV625:BA625)*(GS625:GX625))/((GS625:GX625)+SUM(BB625:BD625)*GY625+BG625*GZ625)</f>
        <v>#VALUE!</v>
      </c>
      <c r="BM625" s="453" t="e">
        <f>BK625*($AV625*FB625+$AW625*FD625+$AX625*FI625+$AY625*FN625+$AZ625*FS625+$BA625*FX625+$BG625*GE625)/(AV625*EY625+AX625*FK625+AW625*FF625+AY625*FP625+AZ625*FU625+BA625*FZ625+BG625*GG625+BB625*GK625+BC625*GN625+BD625*GP625)</f>
        <v>#VALUE!</v>
      </c>
      <c r="BN625" s="453" t="e">
        <f>($AV625*FC625+$AX625*FJ625+$AW625*FE625+$AY625*FO625+$AZ625*FT625+$BA625*FY625+$BG625*GF625)/($AV625*FA625+BG625*GH625+BB625*GL625+BC625*GO625+BD625*GQ625+BA625*GA625)</f>
        <v>#VALUE!</v>
      </c>
      <c r="BO625" s="454" t="e">
        <f>SUMPRODUCT(AV625:BA625*GS625:GX625)/(GS625:GX625+(BB625+BC625+BD625)*GY625+BG625)</f>
        <v>#VALUE!</v>
      </c>
      <c r="BP625" s="454" t="e">
        <f>SUMPRODUCT(AV625:BA625*GS625:GX625)/(GS625:GX625+(BB625+BC625+BD625)*GY625+BG625)</f>
        <v>#VALUE!</v>
      </c>
      <c r="BQ625" s="454" t="e">
        <f>SUMPRODUCT(AV625:BA625*GS625:GX625)/(GS625:GX625+(BB625+BC625+BD625)*GY625+BG625)</f>
        <v>#VALUE!</v>
      </c>
      <c r="BR625" s="453" t="str">
        <f>IF(_tag_month_day!T615="","",_tag_month_day!T615)</f>
        <v/>
      </c>
      <c r="BS625" s="453" t="str">
        <f>IF(_tag_month_day!U615="","",_tag_month_day!U615)</f>
        <v/>
      </c>
      <c r="BT625" s="455" t="str">
        <f>IF(CK625="","",IF((CK625&gt;=BV625-0.12)*(CK625&lt;=BV625+0.12),"合格","不合格"))</f>
        <v/>
      </c>
      <c r="BU625" s="456" t="str">
        <f>IF(_tag_month_day!V615="","",_tag_month_day!V615)</f>
        <v/>
      </c>
      <c r="BV625" s="457" t="str">
        <f>IF(_tag_month_day!W615="","",_tag_month_day!W615)</f>
        <v/>
      </c>
      <c r="BW625" s="458" t="str">
        <f>IF(_tag_month_day!X615="","",_tag_month_day!X615)</f>
        <v/>
      </c>
      <c r="BX625" s="458" t="str">
        <f>IF(_tag_month_day!Y615="","",_tag_month_day!Y615)</f>
        <v/>
      </c>
      <c r="BY625" s="459">
        <f ca="1">L625</f>
        <v>43611.66666666518</v>
      </c>
      <c r="BZ625" s="460"/>
      <c r="CA625" s="461"/>
      <c r="CB625" s="424" t="str">
        <f>IF(_tag_month_day!Z615="","",_tag_month_day!Z615)</f>
        <v/>
      </c>
      <c r="CC625" s="424" t="str">
        <f>IF(_tag_month_day!AA615="","",_tag_month_day!AA615)</f>
        <v/>
      </c>
      <c r="CD625" s="424" t="str">
        <f>IF(_tag_month_day!AB615="","",_tag_month_day!AB615)</f>
        <v/>
      </c>
      <c r="CE625" s="424" t="str">
        <f>IF(_tag_month_day!AC615="","",_tag_month_day!AC615)</f>
        <v/>
      </c>
      <c r="CF625" s="424" t="str">
        <f>IF(_tag_month_day!AD615="","",_tag_month_day!AD615)</f>
        <v/>
      </c>
      <c r="CG625" s="424" t="str">
        <f>IF(_tag_month_day!AE615="","",_tag_month_day!AE615)</f>
        <v/>
      </c>
      <c r="CH625" s="424" t="str">
        <f>IF(_tag_month_day!AF615="","",_tag_month_day!AF615)</f>
        <v/>
      </c>
      <c r="CI625" s="424" t="str">
        <f>IF(_tag_month_day!AG615="","",_tag_month_day!AG615)</f>
        <v/>
      </c>
      <c r="CJ625" s="424" t="str">
        <f>IF(_tag_month_day!AH615="","",_tag_month_day!AH615)</f>
        <v/>
      </c>
      <c r="CK625" s="424" t="str">
        <f>IF(_tag_month_day!AI615="","",_tag_month_day!AI615)</f>
        <v/>
      </c>
      <c r="CL625" s="4" t="str">
        <f>IF(_tag_month_day!AJ615="","",_tag_month_day!AJ615)</f>
        <v/>
      </c>
      <c r="CM625" s="4" t="str">
        <f>IF(_tag_month_day!AK615="","",_tag_month_day!AK615)</f>
        <v/>
      </c>
      <c r="CN625" s="4" t="str">
        <f>IF(_tag_month_day!AL615="","",_tag_month_day!AL615)</f>
        <v/>
      </c>
      <c r="CO625" s="4" t="str">
        <f>IF(_tag_month_day!AM615="","",_tag_month_day!AM615)</f>
        <v/>
      </c>
      <c r="CP625" s="4" t="str">
        <f>IF(_tag_month_day!AN615="","",_tag_month_day!AN615)</f>
        <v/>
      </c>
      <c r="CQ625" s="4" t="str">
        <f>IF(_tag_month_day!AO615="","",_tag_month_day!AO615)</f>
        <v/>
      </c>
      <c r="CR625" s="462" t="str">
        <f>IF(_tag_month_day!AP615="","",_tag_month_day!AP615)</f>
        <v/>
      </c>
      <c r="CS625" s="463" t="str">
        <f>IF(_tag_month_day!AQ615="","",_tag_month_day!AQ615)</f>
        <v/>
      </c>
      <c r="CT625" s="4" t="str">
        <f>IF(_tag_month_day!AR615="","",_tag_month_day!AR615)</f>
        <v/>
      </c>
      <c r="CU625" s="464" t="e">
        <f>DU625/AJ625</f>
        <v>#VALUE!</v>
      </c>
      <c r="CV625" s="451" t="e">
        <f>BG625/BH625</f>
        <v>#VALUE!</v>
      </c>
      <c r="CW625" s="465" t="e">
        <f>AJ625*(1-CV625)*CU625*AF625</f>
        <v>#VALUE!</v>
      </c>
      <c r="CX625" s="465" t="e">
        <f>CW625*94%</f>
        <v>#VALUE!</v>
      </c>
      <c r="CY625" s="466" t="e">
        <f>IF(CX625=0,0,DS625/(DS625+CX625))</f>
        <v>#VALUE!</v>
      </c>
      <c r="CZ625" s="465" t="e">
        <f>$AJ625*EF625</f>
        <v>#VALUE!</v>
      </c>
      <c r="DA625" s="465" t="e">
        <f>$AJ625*EG625</f>
        <v>#VALUE!</v>
      </c>
      <c r="DB625" s="465" t="e">
        <f>$AJ625*EH625</f>
        <v>#VALUE!</v>
      </c>
      <c r="DC625" s="465" t="e">
        <f>$AJ625*EI625</f>
        <v>#VALUE!</v>
      </c>
      <c r="DD625" s="465" t="e">
        <f>$AJ625*EJ625</f>
        <v>#VALUE!</v>
      </c>
      <c r="DE625" s="465" t="e">
        <f>$AJ625*EK625</f>
        <v>#VALUE!</v>
      </c>
      <c r="DF625" s="465" t="e">
        <f>$AJ625*EL625</f>
        <v>#VALUE!</v>
      </c>
      <c r="DG625" s="465" t="e">
        <f>$AJ625*EM625</f>
        <v>#VALUE!</v>
      </c>
      <c r="DH625" s="465" t="e">
        <f>$AJ625*EN625</f>
        <v>#VALUE!</v>
      </c>
      <c r="DI625" s="465" t="e">
        <f>$AJ625*EO625</f>
        <v>#VALUE!</v>
      </c>
      <c r="DJ625" s="465" t="e">
        <f>CZ625*(1-EP625)</f>
        <v>#VALUE!</v>
      </c>
      <c r="DK625" s="465" t="e">
        <f>DA625*(1-ER625)</f>
        <v>#VALUE!</v>
      </c>
      <c r="DL625" s="465" t="e">
        <f>DB625*(1-EQ625)</f>
        <v>#VALUE!</v>
      </c>
      <c r="DM625" s="465" t="e">
        <f>DC625*(1-ES625)</f>
        <v>#VALUE!</v>
      </c>
      <c r="DN625" s="465" t="e">
        <f>DD625*(1-ET625)</f>
        <v>#VALUE!</v>
      </c>
      <c r="DO625" s="465" t="e">
        <f>DE625</f>
        <v>#VALUE!</v>
      </c>
      <c r="DP625" s="465" t="e">
        <f>DF625*(1-EU625)</f>
        <v>#VALUE!</v>
      </c>
      <c r="DQ625" s="465" t="e">
        <f>DG625*(1-EV625)</f>
        <v>#VALUE!</v>
      </c>
      <c r="DR625" s="465" t="e">
        <f>DH625*(1-EW625)</f>
        <v>#VALUE!</v>
      </c>
      <c r="DS625" s="465" t="e">
        <f>DI625</f>
        <v>#VALUE!</v>
      </c>
      <c r="DT625" s="465" t="e">
        <f>SUM(DJ625:DS625)</f>
        <v>#VALUE!</v>
      </c>
      <c r="DU625" s="465" t="e">
        <f>(GS625:GX625)+(DP625+DQ625+DR625)*GY625+DS625</f>
        <v>#VALUE!</v>
      </c>
      <c r="DV625" s="451" t="e">
        <f>AV625/$BH625/(1-EP625)</f>
        <v>#VALUE!</v>
      </c>
      <c r="DW625" s="451" t="e">
        <f>AW625/$BH625/(1-ER625)</f>
        <v>#VALUE!</v>
      </c>
      <c r="DX625" s="451" t="e">
        <f>AX625/$BH625/(1-EQ625)</f>
        <v>#VALUE!</v>
      </c>
      <c r="DY625" s="451" t="e">
        <f>AY625/$BH625/(1-ES625)</f>
        <v>#VALUE!</v>
      </c>
      <c r="DZ625" s="451" t="e">
        <f>AZ625/$BH625/(1-ET625)</f>
        <v>#VALUE!</v>
      </c>
      <c r="EA625" s="451" t="e">
        <f>BA625/$BH625/(1-AX625)</f>
        <v>#VALUE!</v>
      </c>
      <c r="EB625" s="451" t="e">
        <f>BB625/$BH625/(1-EU625)</f>
        <v>#VALUE!</v>
      </c>
      <c r="EC625" s="451" t="e">
        <f>BC625/$BH625/(1-EV625)</f>
        <v>#VALUE!</v>
      </c>
      <c r="ED625" s="451" t="e">
        <f>BD625/$BH625/(1-EW625)</f>
        <v>#VALUE!</v>
      </c>
      <c r="EE625" s="451" t="e">
        <f>BG625/BH625</f>
        <v>#VALUE!</v>
      </c>
      <c r="EF625" s="451" t="e">
        <f>DV625/SUM($DV625:$EE625)</f>
        <v>#VALUE!</v>
      </c>
      <c r="EG625" s="451" t="e">
        <f>DW625/SUM($DV625:$EE625)</f>
        <v>#VALUE!</v>
      </c>
      <c r="EH625" s="451" t="e">
        <f>DX625/SUM($DV625:$EE625)</f>
        <v>#VALUE!</v>
      </c>
      <c r="EI625" s="451" t="e">
        <f>DY625/SUM($DV625:$EE625)</f>
        <v>#VALUE!</v>
      </c>
      <c r="EJ625" s="451" t="e">
        <f>DZ625/SUM($DV625:$EE625)</f>
        <v>#VALUE!</v>
      </c>
      <c r="EK625" s="451" t="e">
        <f>EA625/SUM($DV625:$EE625)</f>
        <v>#VALUE!</v>
      </c>
      <c r="EL625" s="451" t="e">
        <f>EB625/SUM($DV625:$EE625)</f>
        <v>#VALUE!</v>
      </c>
      <c r="EM625" s="451" t="e">
        <f>EC625/SUM($DV625:$EE625)</f>
        <v>#VALUE!</v>
      </c>
      <c r="EN625" s="451" t="e">
        <f>ED625/SUM($DV625:$EE625)</f>
        <v>#VALUE!</v>
      </c>
      <c r="EO625" s="451" t="e">
        <f>EE625/SUM($DV625:$EE625)</f>
        <v>#VALUE!</v>
      </c>
      <c r="EP625" s="450">
        <f>EP624</f>
        <v>0.080000000000000002</v>
      </c>
      <c r="EQ625" s="450">
        <f>EQ624</f>
        <v>0.014999999999999999</v>
      </c>
      <c r="ER625" s="450">
        <f>ER624</f>
        <v>0.014999999999999999</v>
      </c>
      <c r="ES625" s="450">
        <f>ES624</f>
        <v>0.014999999999999999</v>
      </c>
      <c r="ET625" s="450">
        <f>ET624</f>
        <v>0.014999999999999999</v>
      </c>
      <c r="EU625" s="450">
        <f>EU624</f>
        <v>0.089999999999999997</v>
      </c>
      <c r="EV625" s="450">
        <f>EV624</f>
        <v>0.089999999999999997</v>
      </c>
      <c r="EW625" s="450">
        <f>EW624</f>
        <v>0.089999999999999997</v>
      </c>
      <c r="EX625" s="431" t="str">
        <f>IF(_tag_month_day!AS615="","",_tag_month_day!AS615/100)</f>
        <v/>
      </c>
      <c r="EY625" s="431" t="str">
        <f>IF(_tag_month_day!AT615="","",_tag_month_day!AT615/100)</f>
        <v/>
      </c>
      <c r="EZ625" s="431" t="str">
        <f>IF(_tag_month_day!AU615="","",_tag_month_day!AU615/100)</f>
        <v/>
      </c>
      <c r="FA625" s="431" t="str">
        <f>IF(_tag_month_day!AV615="","",_tag_month_day!AV615/100)</f>
        <v/>
      </c>
      <c r="FB625" s="431" t="str">
        <f>IF(_tag_month_day!AW615="","",_tag_month_day!AW615/100)</f>
        <v/>
      </c>
      <c r="FC625" s="431" t="str">
        <f>IF(_tag_month_day!AX615="","",_tag_month_day!AX615/100)</f>
        <v/>
      </c>
      <c r="FD625" s="449" t="str">
        <f>IF(_tag_month_day!AY615="","",_tag_month_day!AY615/100)</f>
        <v/>
      </c>
      <c r="FE625" s="449" t="str">
        <f>IF(_tag_month_day!AZ615="","",_tag_month_day!AZ615/100)</f>
        <v/>
      </c>
      <c r="FF625" s="449" t="str">
        <f>IF(_tag_month_day!BA615="","",_tag_month_day!BA615/100)</f>
        <v/>
      </c>
      <c r="FG625" s="449" t="str">
        <f>IF(_tag_month_day!BB615="","",_tag_month_day!BB615/100)</f>
        <v/>
      </c>
      <c r="FH625" s="467" t="str">
        <f>IF(_tag_month_day!BC615="","",_tag_month_day!BC615/100)</f>
        <v/>
      </c>
      <c r="FI625" s="449">
        <f>FI624</f>
        <v>0.40999999999999998</v>
      </c>
      <c r="FJ625" s="449">
        <f>FJ624</f>
        <v>0.11</v>
      </c>
      <c r="FK625" s="449">
        <f>FK624</f>
        <v>0.014999999999999999</v>
      </c>
      <c r="FL625" s="449">
        <f>FL624</f>
        <v>0</v>
      </c>
      <c r="FM625" s="467">
        <f>FM624</f>
        <v>0.0001</v>
      </c>
      <c r="FN625" s="449">
        <f>FN624</f>
        <v>0.32000000000000001</v>
      </c>
      <c r="FO625" s="449">
        <f>FO624</f>
        <v>0.20000000000000001</v>
      </c>
      <c r="FP625" s="449">
        <f>FP624</f>
        <v>0.01</v>
      </c>
      <c r="FQ625" s="449">
        <f>FQ624</f>
        <v>0</v>
      </c>
      <c r="FR625" s="467">
        <f>FR624</f>
        <v>0.0001</v>
      </c>
      <c r="FS625" s="449" t="str">
        <f>IF(_tag_month_day!BD615="","",_tag_month_day!BD615/100)</f>
        <v/>
      </c>
      <c r="FT625" s="449" t="str">
        <f>IF(_tag_month_day!BE615="","",_tag_month_day!BE615/100)</f>
        <v/>
      </c>
      <c r="FU625" s="449" t="str">
        <f>IF(_tag_month_day!BF615="","",_tag_month_day!BF615/100)</f>
        <v/>
      </c>
      <c r="FV625" s="449" t="str">
        <f>IF(_tag_month_day!BG615="","",_tag_month_day!BG615/100)</f>
        <v/>
      </c>
      <c r="FW625" s="467" t="str">
        <f>IF(_tag_month_day!BH615="","",_tag_month_day!BH615/100)</f>
        <v/>
      </c>
      <c r="FX625" s="449" t="str">
        <f>IF(_tag_month_day!BI615="","",_tag_month_day!BI615/100)</f>
        <v/>
      </c>
      <c r="FY625" s="449" t="str">
        <f>IF(_tag_month_day!BJ615="","",_tag_month_day!BJ615/100)</f>
        <v/>
      </c>
      <c r="FZ625" s="468" t="str">
        <f>IF(_tag_month_day!BK615="","",_tag_month_day!BK615/100)</f>
        <v/>
      </c>
      <c r="GA625" s="449" t="str">
        <f>IF(_tag_month_day!BL615="","",_tag_month_day!BL615/100)</f>
        <v/>
      </c>
      <c r="GB625" s="467" t="str">
        <f>IF(_tag_month_day!BM615="","",_tag_month_day!BM615/100)</f>
        <v/>
      </c>
      <c r="GC625" s="431" t="str">
        <f>IF(_tag_month_day!BN615="","",_tag_month_day!BN615/100)</f>
        <v/>
      </c>
      <c r="GD625" s="431" t="str">
        <f>IF(_tag_month_day!BO615="","",_tag_month_day!BO615/100)</f>
        <v/>
      </c>
      <c r="GE625" s="431" t="str">
        <f>IF(_tag_month_day!BP615="","",_tag_month_day!BP615/100)</f>
        <v/>
      </c>
      <c r="GF625" s="431" t="str">
        <f>IF(_tag_month_day!BQ615="","",_tag_month_day!BQ615/100)</f>
        <v/>
      </c>
      <c r="GG625" s="431" t="str">
        <f>IF(_tag_month_day!BR615="","",_tag_month_day!BR615/100)</f>
        <v/>
      </c>
      <c r="GH625" s="431" t="str">
        <f>IF(_tag_month_day!BS615="","",_tag_month_day!BS615/100)</f>
        <v/>
      </c>
      <c r="GI625" s="467" t="str">
        <f>IF(_tag_month_day!BT615="","",_tag_month_day!BT615/100)</f>
        <v/>
      </c>
      <c r="GJ625" s="469" t="str">
        <f>IF(_tag_month_day!BU615="","",_tag_month_day!BU615/100)</f>
        <v/>
      </c>
      <c r="GK625" s="470">
        <f>GK624</f>
        <v>0.070000000000000007</v>
      </c>
      <c r="GL625" s="470">
        <f>GL624</f>
        <v>0.029999999999999999</v>
      </c>
      <c r="GM625" s="471" t="str">
        <f>IF(_tag_month_day!BX615="","",_tag_month_day!BX615/100)</f>
        <v/>
      </c>
      <c r="GN625" s="470">
        <f>GN624</f>
        <v>0.070000000000000007</v>
      </c>
      <c r="GO625" s="470">
        <f>GO624</f>
        <v>0.029999999999999999</v>
      </c>
      <c r="GP625" s="470">
        <f>GP624</f>
        <v>0.089999999999999997</v>
      </c>
      <c r="GQ625" s="470">
        <f>GQ624</f>
        <v>0.029999999999999999</v>
      </c>
      <c r="GR625" s="471" t="str">
        <f>IF(_tag_month_day!CA615="","",_tag_month_day!CA615/100)</f>
        <v/>
      </c>
      <c r="GS625" s="472">
        <f>GS624</f>
        <v>0.95299999999999996</v>
      </c>
      <c r="GT625" s="472">
        <f>GT624</f>
        <v>0.55000000000000004</v>
      </c>
      <c r="GU625" s="472">
        <f>GU624</f>
        <v>0.55000000000000004</v>
      </c>
      <c r="GV625" s="472">
        <f>GV624</f>
        <v>0.55000000000000004</v>
      </c>
      <c r="GW625" s="472">
        <f>GW624</f>
        <v>0.5</v>
      </c>
      <c r="GX625" s="472">
        <f>GX624</f>
        <v>0.93500000000000005</v>
      </c>
      <c r="GY625" s="472">
        <f>GY624</f>
        <v>0.14999999999999999</v>
      </c>
      <c r="GZ625" s="472">
        <f>GZ624</f>
        <v>1</v>
      </c>
      <c r="HA625" s="474">
        <f>HA624</f>
        <v>0.047</v>
      </c>
      <c r="HB625" s="474">
        <f>HB624</f>
        <v>0.45000000000000001</v>
      </c>
      <c r="HC625" s="474">
        <f>HC624</f>
        <v>0.45000000000000001</v>
      </c>
      <c r="HD625" s="474">
        <f>HD624</f>
        <v>0.45000000000000001</v>
      </c>
      <c r="HE625" s="474">
        <f>HE624</f>
        <v>0.5</v>
      </c>
      <c r="HF625" s="474">
        <f>HF624</f>
        <v>0.065000000000000002</v>
      </c>
      <c r="HG625" s="474">
        <f>HG624</f>
        <v>0.84999999999999998</v>
      </c>
      <c r="HH625" s="474">
        <f>HH624</f>
        <v>0</v>
      </c>
      <c r="HI625" s="10">
        <f>IF(BZ625&lt;&gt;"",CK625-BV625,0)</f>
        <v>0</v>
      </c>
      <c r="HJ625" s="10" t="e">
        <f>IF(AJ625&gt;0,AH625-AJ625,0)</f>
        <v>#VALUE!</v>
      </c>
      <c r="HK625" s="466">
        <f>HK624</f>
        <v>0.84999999999999998</v>
      </c>
      <c r="HL625" s="424">
        <f>HL624</f>
        <v>550000</v>
      </c>
      <c r="HM625" s="424">
        <f>HM624</f>
        <v>480000</v>
      </c>
      <c r="HN625" s="465" t="e">
        <f>(DJ625*EZ625+DK625*FH625+DL625*FM625+DM625*FR625+DN625*FW625+DO625*GB625+DS625*GI625+DP625*GM625+DR625*GR625)*1000*2</f>
        <v>#VALUE!</v>
      </c>
      <c r="HO625" s="465" t="e">
        <f>HN625*HK625*$HO$2/HL625*1000000</f>
        <v>#VALUE!</v>
      </c>
      <c r="HP625" s="465" t="e">
        <f>HN625*HK625*$HP$2/HM625*1000000</f>
        <v>#VALUE!</v>
      </c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</row>
    <row customFormat="1" r="626" s="0">
      <c r="A626" s="420">
        <v>615</v>
      </c>
      <c r="B626" s="421">
        <f ca="1">IF(D626=D625,B625,IF(D626="夜班",B625+1,B625))</f>
        <v>43611</v>
      </c>
      <c r="C626" s="422">
        <f>C625</f>
        <v>0.041666666666666699</v>
      </c>
      <c r="D626" s="10" t="str">
        <f ca="1">IF(HOUR(G626)&lt;8,"夜班",IF(HOUR(G626)&lt;16,"白班",IF(HOUR(G626)&lt;24,"中班",0)))</f>
        <v>白班</v>
      </c>
      <c r="E626" s="10" t="e">
        <f ca="1">IF(F626=1,"甲",IF(F626=2,"乙",IF(F626=3,"丙",IF(F626=4,"丁",""))))</f>
        <v>#REF!</v>
      </c>
      <c r="F626" s="10" t="e">
        <f ca="1">SUMPRODUCT((成本日报!$A$3:$A$95=计划!B626)*(成本日报!$B$3:$B$95=计划!$D626),成本日报!$C$3:$C$95)</f>
        <v>#REF!</v>
      </c>
      <c r="G626" s="423">
        <f ca="1">G625+C625</f>
        <v>43611.583333331844</v>
      </c>
      <c r="H626" s="423">
        <f ca="1">$G626+$C626/60*10+$C626*0</f>
        <v>43611.590277776289</v>
      </c>
      <c r="I626" s="423">
        <f ca="1">$G626+$C626/60*18+$C626*0</f>
        <v>43611.595833331841</v>
      </c>
      <c r="J626" s="423">
        <f ca="1">$G626+$C626/60*0+$C626*1</f>
        <v>43611.624999998508</v>
      </c>
      <c r="K626" s="423">
        <f ca="1">$G626+$C626/60*30+$C626*2</f>
        <v>43611.687499998516</v>
      </c>
      <c r="L626" s="423">
        <f ca="1">$G626+$C626/60*0+$C626*3</f>
        <v>43611.708333331844</v>
      </c>
      <c r="M626" s="424" t="str">
        <f>IF(_tag_month_day!A616="","",_tag_month_day!A616)</f>
        <v/>
      </c>
      <c r="N626" s="424" t="str">
        <f>IF(_tag_month_day!B616="","",_tag_month_day!B616)</f>
        <v/>
      </c>
      <c r="O626" s="425" t="e">
        <f>IF(M626+N626=0,"",M626+N626)</f>
        <v>#VALUE!</v>
      </c>
      <c r="P626" s="424" t="str">
        <f>IF(_tag_month_day!C616="","",_tag_month_day!C616)</f>
        <v/>
      </c>
      <c r="Q626" s="424" t="str">
        <f>IF(_tag_month_day!D616="","",_tag_month_day!D616)</f>
        <v/>
      </c>
      <c r="R626" s="426" t="str">
        <f>IF(_tag_month_day!CB616="","",_tag_month_day!CB616/100)</f>
        <v/>
      </c>
      <c r="S626" s="427" t="str">
        <f>IF(_tag_month_day!E616="","",_tag_month_day!E616)</f>
        <v/>
      </c>
      <c r="T626" s="427" t="str">
        <f>IF(_tag_month_day!F616="","",_tag_month_day!F616)</f>
        <v/>
      </c>
      <c r="U626" s="428" t="e">
        <f>S626+T626</f>
        <v>#VALUE!</v>
      </c>
      <c r="V626" s="429" t="e">
        <f>U626/AJ626</f>
        <v>#VALUE!</v>
      </c>
      <c r="W626" s="430" t="str">
        <f>IF(_jhy_month_day!A616="","",_jhy_month_day!A616)</f>
        <v/>
      </c>
      <c r="X626" s="431" t="str">
        <f>IF(_jhy_month_day!B616="","",_jhy_month_day!B616/100)</f>
        <v/>
      </c>
      <c r="Y626" s="431" t="str">
        <f>IF(_jhy_month_day!C616="","",_jhy_month_day!C616/100)</f>
        <v/>
      </c>
      <c r="Z626" s="432">
        <f>Z622+1</f>
        <v>154</v>
      </c>
      <c r="AA626" s="433" t="str">
        <f>IF(_tag_month_day!G616="","",_tag_month_day!G616/100)</f>
        <v/>
      </c>
      <c r="AB626" s="433" t="str">
        <f>IF(_tag_month_day!H616="","",_tag_month_day!H616/100)</f>
        <v/>
      </c>
      <c r="AC626" s="434">
        <f>IF(X626="",AC625,BK626*($AV625*X626+$AW625*FD625+$AX625*FI625+$AY625*FN625+$AZ625*FS625+$BA625*FX625+$BG625*GE625)/(AV625*Y626+AX625*FK625+AW625*FF625+AY625*FP625+AZ625*FU625+BA625*FZ625+BG625*GG625+BB625*GK625+BC625*GN625+BD625*GP625))</f>
        <v>1.59963432013121</v>
      </c>
      <c r="AD626" s="435" t="str">
        <f>IF(AC626=AC625,"",AC626-AC625)</f>
        <v/>
      </c>
      <c r="AE626" s="436" t="str">
        <f>IF(1-AF626=0,"",(1-AF626))</f>
        <v/>
      </c>
      <c r="AF626" s="437">
        <v>1</v>
      </c>
      <c r="AG626" s="10" t="str">
        <f>AG625</f>
        <v>9A3</v>
      </c>
      <c r="AH626" s="438" t="str">
        <f>AH625</f>
        <v/>
      </c>
      <c r="AI626" s="424"/>
      <c r="AJ626" s="10" t="str">
        <f>IF(_tag_month_day!I616="","",_tag_month_day!I616)</f>
        <v/>
      </c>
      <c r="AK626" s="440"/>
      <c r="AL626" s="440"/>
      <c r="AM626" s="440"/>
      <c r="AN626" s="441">
        <f>AN625</f>
        <v>2</v>
      </c>
      <c r="AO626" s="441">
        <f>AO625</f>
        <v>8</v>
      </c>
      <c r="AP626" s="442" t="e">
        <f>(IF(AN626=0,AS625,AS625*(1+AO626/AN626)/(AR626+AO626/AN626)))+AT626</f>
        <v>#VALUE!</v>
      </c>
      <c r="AQ626" s="443" t="str">
        <f>IF(_tag_month_day!J616="","",_tag_month_day!J616/100)</f>
        <v/>
      </c>
      <c r="AR626" s="444">
        <f>AR625</f>
        <v>1.3</v>
      </c>
      <c r="AS626" s="445" t="e">
        <f>AQ626*(AN626*AR626+AO626)/(AN626+AO626)</f>
        <v>#VALUE!</v>
      </c>
      <c r="AT626" s="445" t="e">
        <f>(SUM(BE626:BF626)-SUM(BE625:BF625))*0.05</f>
        <v>#VALUE!</v>
      </c>
      <c r="AU626" s="446" t="str">
        <f>IF(_tag_month_day!CC616="","",IF(_tag_month_day!CC616&gt;0,_tag_month_day!CD616,_tag_month_day!CE616))</f>
        <v/>
      </c>
      <c r="AV626" s="447" t="str">
        <f>IF(_tag_month_day!L616="","",_tag_month_day!L616/100)</f>
        <v/>
      </c>
      <c r="AW626" s="431">
        <f>AW625</f>
        <v>0</v>
      </c>
      <c r="AX626" s="431">
        <f>AX625</f>
        <v>0</v>
      </c>
      <c r="AY626" s="431" t="str">
        <f>IF(_tag_month_day!M616="","",_tag_month_day!M616/100)</f>
        <v/>
      </c>
      <c r="AZ626" s="431" t="str">
        <f>IF(_tag_month_day!N616="","",_tag_month_day!N616/100)</f>
        <v/>
      </c>
      <c r="BA626" s="431" t="str">
        <f>IF(_tag_month_day!O616="","",_tag_month_day!O616/100)</f>
        <v/>
      </c>
      <c r="BB626" s="448" t="str">
        <f>IF(_tag_month_day!P616="","",_tag_month_day!P616/100)</f>
        <v/>
      </c>
      <c r="BC626" s="448">
        <f>BC625</f>
        <v>0</v>
      </c>
      <c r="BD626" s="448" t="str">
        <f>IF(_tag_month_day!Q616="","",_tag_month_day!Q616/100)</f>
        <v/>
      </c>
      <c r="BE626" s="449" t="str">
        <f>IF(_tag_month_day!R616="","",_tag_month_day!R616/100)</f>
        <v/>
      </c>
      <c r="BF626" s="388" t="e">
        <f>(AU626*(100+BE626*100))/(AJ626-AU626)/100</f>
        <v>#VALUE!</v>
      </c>
      <c r="BG626" s="450" t="e">
        <f>BE626+BF626</f>
        <v>#VALUE!</v>
      </c>
      <c r="BH626" s="451" t="e">
        <f>SUM(AV626:BF626)</f>
        <v>#VALUE!</v>
      </c>
      <c r="BI626" s="452" t="e">
        <f>IF(CX626=0,BI625,(DK626*查询!$R$5+DL626*查询!$Q$5+DM626*查询!$N$5+DN626*查询!$O$5+DO626*查询!$P$5)*AF626/CX626)</f>
        <v>#VALUE!</v>
      </c>
      <c r="BJ626" s="452" t="e">
        <f>IF(CX626=0,BJ625,(DP626*查询!$S$5+DQ626*查询!$T$5+DR626*查询!$U$5)*AF626/CX626)</f>
        <v>#VALUE!</v>
      </c>
      <c r="BK626" s="452">
        <f>BK625</f>
        <v>1</v>
      </c>
      <c r="BL626" s="453" t="e">
        <f>SUMPRODUCT((AV626:BA626)*(GS626:GX626))/((GS626:GX626)+SUM(BB626:BD626)*GY626+BG626*GZ626)</f>
        <v>#VALUE!</v>
      </c>
      <c r="BM626" s="453" t="e">
        <f>BK626*($AV626*FB626+$AW626*FD626+$AX626*FI626+$AY626*FN626+$AZ626*FS626+$BA626*FX626+$BG626*GE626)/(AV626*EY626+AX626*FK626+AW626*FF626+AY626*FP626+AZ626*FU626+BA626*FZ626+BG626*GG626+BB626*GK626+BC626*GN626+BD626*GP626)</f>
        <v>#VALUE!</v>
      </c>
      <c r="BN626" s="453" t="e">
        <f>($AV626*FC626+$AX626*FJ626+$AW626*FE626+$AY626*FO626+$AZ626*FT626+$BA626*FY626+$BG626*GF626)/($AV626*FA626+BG626*GH626+BB626*GL626+BC626*GO626+BD626*GQ626+BA626*GA626)</f>
        <v>#VALUE!</v>
      </c>
      <c r="BO626" s="454" t="e">
        <f>SUMPRODUCT(AV626:BA626*GS626:GX626)/(GS626:GX626+(BB626+BC626+BD626)*GY626+BG626)</f>
        <v>#VALUE!</v>
      </c>
      <c r="BP626" s="454" t="e">
        <f>SUMPRODUCT(AV626:BA626*GS626:GX626)/(GS626:GX626+(BB626+BC626+BD626)*GY626+BG626)</f>
        <v>#VALUE!</v>
      </c>
      <c r="BQ626" s="454" t="e">
        <f>SUMPRODUCT(AV626:BA626*GS626:GX626)/(GS626:GX626+(BB626+BC626+BD626)*GY626+BG626)</f>
        <v>#VALUE!</v>
      </c>
      <c r="BR626" s="453" t="str">
        <f>IF(_tag_month_day!T616="","",_tag_month_day!T616)</f>
        <v/>
      </c>
      <c r="BS626" s="453" t="str">
        <f>IF(_tag_month_day!U616="","",_tag_month_day!U616)</f>
        <v/>
      </c>
      <c r="BT626" s="455" t="str">
        <f>IF(CK626="","",IF((CK626&gt;=BV626-0.12)*(CK626&lt;=BV626+0.12),"合格","不合格"))</f>
        <v/>
      </c>
      <c r="BU626" s="456" t="str">
        <f>IF(_tag_month_day!V616="","",_tag_month_day!V616)</f>
        <v/>
      </c>
      <c r="BV626" s="457" t="str">
        <f>IF(_tag_month_day!W616="","",_tag_month_day!W616)</f>
        <v/>
      </c>
      <c r="BW626" s="458" t="str">
        <f>IF(_tag_month_day!X616="","",_tag_month_day!X616)</f>
        <v/>
      </c>
      <c r="BX626" s="458" t="str">
        <f>IF(_tag_month_day!Y616="","",_tag_month_day!Y616)</f>
        <v/>
      </c>
      <c r="BY626" s="459">
        <f ca="1">L626</f>
        <v>43611.708333331844</v>
      </c>
      <c r="BZ626" s="460"/>
      <c r="CA626" s="4"/>
      <c r="CB626" s="424" t="str">
        <f>IF(_tag_month_day!Z616="","",_tag_month_day!Z616)</f>
        <v/>
      </c>
      <c r="CC626" s="424" t="str">
        <f>IF(_tag_month_day!AA616="","",_tag_month_day!AA616)</f>
        <v/>
      </c>
      <c r="CD626" s="424" t="str">
        <f>IF(_tag_month_day!AB616="","",_tag_month_day!AB616)</f>
        <v/>
      </c>
      <c r="CE626" s="424" t="str">
        <f>IF(_tag_month_day!AC616="","",_tag_month_day!AC616)</f>
        <v/>
      </c>
      <c r="CF626" s="424" t="str">
        <f>IF(_tag_month_day!AD616="","",_tag_month_day!AD616)</f>
        <v/>
      </c>
      <c r="CG626" s="424" t="str">
        <f>IF(_tag_month_day!AE616="","",_tag_month_day!AE616)</f>
        <v/>
      </c>
      <c r="CH626" s="424" t="str">
        <f>IF(_tag_month_day!AF616="","",_tag_month_day!AF616)</f>
        <v/>
      </c>
      <c r="CI626" s="424" t="str">
        <f>IF(_tag_month_day!AG616="","",_tag_month_day!AG616)</f>
        <v/>
      </c>
      <c r="CJ626" s="424" t="str">
        <f>IF(_tag_month_day!AH616="","",_tag_month_day!AH616)</f>
        <v/>
      </c>
      <c r="CK626" s="424" t="str">
        <f>IF(_tag_month_day!AI616="","",_tag_month_day!AI616)</f>
        <v/>
      </c>
      <c r="CL626" s="4" t="str">
        <f>IF(_tag_month_day!AJ616="","",_tag_month_day!AJ616)</f>
        <v/>
      </c>
      <c r="CM626" s="4" t="str">
        <f>IF(_tag_month_day!AK616="","",_tag_month_day!AK616)</f>
        <v/>
      </c>
      <c r="CN626" s="4" t="str">
        <f>IF(_tag_month_day!AL616="","",_tag_month_day!AL616)</f>
        <v/>
      </c>
      <c r="CO626" s="4" t="str">
        <f>IF(_tag_month_day!AM616="","",_tag_month_day!AM616)</f>
        <v/>
      </c>
      <c r="CP626" s="4" t="str">
        <f>IF(_tag_month_day!AN616="","",_tag_month_day!AN616)</f>
        <v/>
      </c>
      <c r="CQ626" s="4" t="str">
        <f>IF(_tag_month_day!AO616="","",_tag_month_day!AO616)</f>
        <v/>
      </c>
      <c r="CR626" s="462" t="str">
        <f>IF(_tag_month_day!AP616="","",_tag_month_day!AP616)</f>
        <v/>
      </c>
      <c r="CS626" s="463" t="str">
        <f>IF(_tag_month_day!AQ616="","",_tag_month_day!AQ616)</f>
        <v/>
      </c>
      <c r="CT626" s="4" t="str">
        <f>IF(_tag_month_day!AR616="","",_tag_month_day!AR616)</f>
        <v/>
      </c>
      <c r="CU626" s="464" t="e">
        <f>DU626/AJ626</f>
        <v>#VALUE!</v>
      </c>
      <c r="CV626" s="451" t="e">
        <f>BG626/BH626</f>
        <v>#VALUE!</v>
      </c>
      <c r="CW626" s="465" t="e">
        <f>AJ626*(1-CV626)*CU626*AF626</f>
        <v>#VALUE!</v>
      </c>
      <c r="CX626" s="465" t="e">
        <f>CW626*94%</f>
        <v>#VALUE!</v>
      </c>
      <c r="CY626" s="466" t="e">
        <f>IF(CX626=0,0,DS626/(DS626+CX626))</f>
        <v>#VALUE!</v>
      </c>
      <c r="CZ626" s="465" t="e">
        <f>$AJ626*EF626</f>
        <v>#VALUE!</v>
      </c>
      <c r="DA626" s="465" t="e">
        <f>$AJ626*EG626</f>
        <v>#VALUE!</v>
      </c>
      <c r="DB626" s="465" t="e">
        <f>$AJ626*EH626</f>
        <v>#VALUE!</v>
      </c>
      <c r="DC626" s="465" t="e">
        <f>$AJ626*EI626</f>
        <v>#VALUE!</v>
      </c>
      <c r="DD626" s="465" t="e">
        <f>$AJ626*EJ626</f>
        <v>#VALUE!</v>
      </c>
      <c r="DE626" s="465" t="e">
        <f>$AJ626*EK626</f>
        <v>#VALUE!</v>
      </c>
      <c r="DF626" s="465" t="e">
        <f>$AJ626*EL626</f>
        <v>#VALUE!</v>
      </c>
      <c r="DG626" s="465" t="e">
        <f>$AJ626*EM626</f>
        <v>#VALUE!</v>
      </c>
      <c r="DH626" s="465" t="e">
        <f>$AJ626*EN626</f>
        <v>#VALUE!</v>
      </c>
      <c r="DI626" s="465" t="e">
        <f>$AJ626*EO626</f>
        <v>#VALUE!</v>
      </c>
      <c r="DJ626" s="465" t="e">
        <f>CZ626*(1-EP626)</f>
        <v>#VALUE!</v>
      </c>
      <c r="DK626" s="465" t="e">
        <f>DA626*(1-ER626)</f>
        <v>#VALUE!</v>
      </c>
      <c r="DL626" s="465" t="e">
        <f>DB626*(1-EQ626)</f>
        <v>#VALUE!</v>
      </c>
      <c r="DM626" s="465" t="e">
        <f>DC626*(1-ES626)</f>
        <v>#VALUE!</v>
      </c>
      <c r="DN626" s="465" t="e">
        <f>DD626*(1-ET626)</f>
        <v>#VALUE!</v>
      </c>
      <c r="DO626" s="465" t="e">
        <f>DE626</f>
        <v>#VALUE!</v>
      </c>
      <c r="DP626" s="465" t="e">
        <f>DF626*(1-EU626)</f>
        <v>#VALUE!</v>
      </c>
      <c r="DQ626" s="465" t="e">
        <f>DG626*(1-EV626)</f>
        <v>#VALUE!</v>
      </c>
      <c r="DR626" s="465" t="e">
        <f>DH626*(1-EW626)</f>
        <v>#VALUE!</v>
      </c>
      <c r="DS626" s="465" t="e">
        <f>DI626</f>
        <v>#VALUE!</v>
      </c>
      <c r="DT626" s="465" t="e">
        <f>SUM(DJ626:DS626)</f>
        <v>#VALUE!</v>
      </c>
      <c r="DU626" s="465" t="e">
        <f>(GS626:GX626)+(DP626+DQ626+DR626)*GY626+DS626</f>
        <v>#VALUE!</v>
      </c>
      <c r="DV626" s="451" t="e">
        <f>AV626/$BH626/(1-EP626)</f>
        <v>#VALUE!</v>
      </c>
      <c r="DW626" s="451" t="e">
        <f>AW626/$BH626/(1-ER626)</f>
        <v>#VALUE!</v>
      </c>
      <c r="DX626" s="451" t="e">
        <f>AX626/$BH626/(1-EQ626)</f>
        <v>#VALUE!</v>
      </c>
      <c r="DY626" s="451" t="e">
        <f>AY626/$BH626/(1-ES626)</f>
        <v>#VALUE!</v>
      </c>
      <c r="DZ626" s="451" t="e">
        <f>AZ626/$BH626/(1-ET626)</f>
        <v>#VALUE!</v>
      </c>
      <c r="EA626" s="451" t="e">
        <f>BA626/$BH626/(1-AX626)</f>
        <v>#VALUE!</v>
      </c>
      <c r="EB626" s="451" t="e">
        <f>BB626/$BH626/(1-EU626)</f>
        <v>#VALUE!</v>
      </c>
      <c r="EC626" s="451" t="e">
        <f>BC626/$BH626/(1-EV626)</f>
        <v>#VALUE!</v>
      </c>
      <c r="ED626" s="451" t="e">
        <f>BD626/$BH626/(1-EW626)</f>
        <v>#VALUE!</v>
      </c>
      <c r="EE626" s="451" t="e">
        <f>BG626/BH626</f>
        <v>#VALUE!</v>
      </c>
      <c r="EF626" s="451" t="e">
        <f>DV626/SUM($DV626:$EE626)</f>
        <v>#VALUE!</v>
      </c>
      <c r="EG626" s="451" t="e">
        <f>DW626/SUM($DV626:$EE626)</f>
        <v>#VALUE!</v>
      </c>
      <c r="EH626" s="451" t="e">
        <f>DX626/SUM($DV626:$EE626)</f>
        <v>#VALUE!</v>
      </c>
      <c r="EI626" s="451" t="e">
        <f>DY626/SUM($DV626:$EE626)</f>
        <v>#VALUE!</v>
      </c>
      <c r="EJ626" s="451" t="e">
        <f>DZ626/SUM($DV626:$EE626)</f>
        <v>#VALUE!</v>
      </c>
      <c r="EK626" s="451" t="e">
        <f>EA626/SUM($DV626:$EE626)</f>
        <v>#VALUE!</v>
      </c>
      <c r="EL626" s="451" t="e">
        <f>EB626/SUM($DV626:$EE626)</f>
        <v>#VALUE!</v>
      </c>
      <c r="EM626" s="451" t="e">
        <f>EC626/SUM($DV626:$EE626)</f>
        <v>#VALUE!</v>
      </c>
      <c r="EN626" s="451" t="e">
        <f>ED626/SUM($DV626:$EE626)</f>
        <v>#VALUE!</v>
      </c>
      <c r="EO626" s="451" t="e">
        <f>EE626/SUM($DV626:$EE626)</f>
        <v>#VALUE!</v>
      </c>
      <c r="EP626" s="450">
        <f>EP625</f>
        <v>0.080000000000000002</v>
      </c>
      <c r="EQ626" s="450">
        <f>EQ625</f>
        <v>0.014999999999999999</v>
      </c>
      <c r="ER626" s="450">
        <f>ER625</f>
        <v>0.014999999999999999</v>
      </c>
      <c r="ES626" s="450">
        <f>ES625</f>
        <v>0.014999999999999999</v>
      </c>
      <c r="ET626" s="450">
        <f>ET625</f>
        <v>0.014999999999999999</v>
      </c>
      <c r="EU626" s="450">
        <f>EU625</f>
        <v>0.089999999999999997</v>
      </c>
      <c r="EV626" s="450">
        <f>EV625</f>
        <v>0.089999999999999997</v>
      </c>
      <c r="EW626" s="450">
        <f>EW625</f>
        <v>0.089999999999999997</v>
      </c>
      <c r="EX626" s="431" t="str">
        <f>IF(_tag_month_day!AS616="","",_tag_month_day!AS616/100)</f>
        <v/>
      </c>
      <c r="EY626" s="431" t="str">
        <f>IF(_tag_month_day!AT616="","",_tag_month_day!AT616/100)</f>
        <v/>
      </c>
      <c r="EZ626" s="431" t="str">
        <f>IF(_tag_month_day!AU616="","",_tag_month_day!AU616/100)</f>
        <v/>
      </c>
      <c r="FA626" s="431" t="str">
        <f>IF(_tag_month_day!AV616="","",_tag_month_day!AV616/100)</f>
        <v/>
      </c>
      <c r="FB626" s="431" t="str">
        <f>IF(_tag_month_day!AW616="","",_tag_month_day!AW616/100)</f>
        <v/>
      </c>
      <c r="FC626" s="431" t="str">
        <f>IF(_tag_month_day!AX616="","",_tag_month_day!AX616/100)</f>
        <v/>
      </c>
      <c r="FD626" s="449" t="str">
        <f>IF(_tag_month_day!AY616="","",_tag_month_day!AY616/100)</f>
        <v/>
      </c>
      <c r="FE626" s="449" t="str">
        <f>IF(_tag_month_day!AZ616="","",_tag_month_day!AZ616/100)</f>
        <v/>
      </c>
      <c r="FF626" s="449" t="str">
        <f>IF(_tag_month_day!BA616="","",_tag_month_day!BA616/100)</f>
        <v/>
      </c>
      <c r="FG626" s="449" t="str">
        <f>IF(_tag_month_day!BB616="","",_tag_month_day!BB616/100)</f>
        <v/>
      </c>
      <c r="FH626" s="467" t="str">
        <f>IF(_tag_month_day!BC616="","",_tag_month_day!BC616/100)</f>
        <v/>
      </c>
      <c r="FI626" s="449">
        <f>FI625</f>
        <v>0.40999999999999998</v>
      </c>
      <c r="FJ626" s="449">
        <f>FJ625</f>
        <v>0.11</v>
      </c>
      <c r="FK626" s="449">
        <f>FK625</f>
        <v>0.014999999999999999</v>
      </c>
      <c r="FL626" s="449">
        <f>FL625</f>
        <v>0</v>
      </c>
      <c r="FM626" s="467">
        <f>FM625</f>
        <v>0.0001</v>
      </c>
      <c r="FN626" s="449">
        <f>FN625</f>
        <v>0.32000000000000001</v>
      </c>
      <c r="FO626" s="449">
        <f>FO625</f>
        <v>0.20000000000000001</v>
      </c>
      <c r="FP626" s="449">
        <f>FP625</f>
        <v>0.01</v>
      </c>
      <c r="FQ626" s="449">
        <f>FQ625</f>
        <v>0</v>
      </c>
      <c r="FR626" s="467">
        <f>FR625</f>
        <v>0.0001</v>
      </c>
      <c r="FS626" s="449" t="str">
        <f>IF(_tag_month_day!BD616="","",_tag_month_day!BD616/100)</f>
        <v/>
      </c>
      <c r="FT626" s="449" t="str">
        <f>IF(_tag_month_day!BE616="","",_tag_month_day!BE616/100)</f>
        <v/>
      </c>
      <c r="FU626" s="449" t="str">
        <f>IF(_tag_month_day!BF616="","",_tag_month_day!BF616/100)</f>
        <v/>
      </c>
      <c r="FV626" s="449" t="str">
        <f>IF(_tag_month_day!BG616="","",_tag_month_day!BG616/100)</f>
        <v/>
      </c>
      <c r="FW626" s="467" t="str">
        <f>IF(_tag_month_day!BH616="","",_tag_month_day!BH616/100)</f>
        <v/>
      </c>
      <c r="FX626" s="449" t="str">
        <f>IF(_tag_month_day!BI616="","",_tag_month_day!BI616/100)</f>
        <v/>
      </c>
      <c r="FY626" s="449" t="str">
        <f>IF(_tag_month_day!BJ616="","",_tag_month_day!BJ616/100)</f>
        <v/>
      </c>
      <c r="FZ626" s="468" t="str">
        <f>IF(_tag_month_day!BK616="","",_tag_month_day!BK616/100)</f>
        <v/>
      </c>
      <c r="GA626" s="449" t="str">
        <f>IF(_tag_month_day!BL616="","",_tag_month_day!BL616/100)</f>
        <v/>
      </c>
      <c r="GB626" s="467" t="str">
        <f>IF(_tag_month_day!BM616="","",_tag_month_day!BM616/100)</f>
        <v/>
      </c>
      <c r="GC626" s="431" t="str">
        <f>IF(_tag_month_day!BN616="","",_tag_month_day!BN616/100)</f>
        <v/>
      </c>
      <c r="GD626" s="431" t="str">
        <f>IF(_tag_month_day!BO616="","",_tag_month_day!BO616/100)</f>
        <v/>
      </c>
      <c r="GE626" s="431" t="str">
        <f>IF(_tag_month_day!BP616="","",_tag_month_day!BP616/100)</f>
        <v/>
      </c>
      <c r="GF626" s="431" t="str">
        <f>IF(_tag_month_day!BQ616="","",_tag_month_day!BQ616/100)</f>
        <v/>
      </c>
      <c r="GG626" s="431" t="str">
        <f>IF(_tag_month_day!BR616="","",_tag_month_day!BR616/100)</f>
        <v/>
      </c>
      <c r="GH626" s="431" t="str">
        <f>IF(_tag_month_day!BS616="","",_tag_month_day!BS616/100)</f>
        <v/>
      </c>
      <c r="GI626" s="467" t="str">
        <f>IF(_tag_month_day!BT616="","",_tag_month_day!BT616/100)</f>
        <v/>
      </c>
      <c r="GJ626" s="469" t="str">
        <f>IF(_tag_month_day!BU616="","",_tag_month_day!BU616/100)</f>
        <v/>
      </c>
      <c r="GK626" s="470">
        <f>GK625</f>
        <v>0.070000000000000007</v>
      </c>
      <c r="GL626" s="470">
        <f>GL625</f>
        <v>0.029999999999999999</v>
      </c>
      <c r="GM626" s="471" t="str">
        <f>IF(_tag_month_day!BX616="","",_tag_month_day!BX616/100)</f>
        <v/>
      </c>
      <c r="GN626" s="470">
        <f>GN625</f>
        <v>0.070000000000000007</v>
      </c>
      <c r="GO626" s="470">
        <f>GO625</f>
        <v>0.029999999999999999</v>
      </c>
      <c r="GP626" s="470">
        <f>GP625</f>
        <v>0.089999999999999997</v>
      </c>
      <c r="GQ626" s="470">
        <f>GQ625</f>
        <v>0.029999999999999999</v>
      </c>
      <c r="GR626" s="471" t="str">
        <f>IF(_tag_month_day!CA616="","",_tag_month_day!CA616/100)</f>
        <v/>
      </c>
      <c r="GS626" s="472">
        <f>GS625</f>
        <v>0.95299999999999996</v>
      </c>
      <c r="GT626" s="472">
        <f>GT625</f>
        <v>0.55000000000000004</v>
      </c>
      <c r="GU626" s="472">
        <f>GU625</f>
        <v>0.55000000000000004</v>
      </c>
      <c r="GV626" s="472">
        <f>GV625</f>
        <v>0.55000000000000004</v>
      </c>
      <c r="GW626" s="472">
        <f>GW625</f>
        <v>0.5</v>
      </c>
      <c r="GX626" s="472">
        <f>GX625</f>
        <v>0.93500000000000005</v>
      </c>
      <c r="GY626" s="472">
        <f>GY625</f>
        <v>0.14999999999999999</v>
      </c>
      <c r="GZ626" s="472">
        <f>GZ625</f>
        <v>1</v>
      </c>
      <c r="HA626" s="474">
        <f>HA625</f>
        <v>0.047</v>
      </c>
      <c r="HB626" s="474">
        <f>HB625</f>
        <v>0.45000000000000001</v>
      </c>
      <c r="HC626" s="474">
        <f>HC625</f>
        <v>0.45000000000000001</v>
      </c>
      <c r="HD626" s="474">
        <f>HD625</f>
        <v>0.45000000000000001</v>
      </c>
      <c r="HE626" s="474">
        <f>HE625</f>
        <v>0.5</v>
      </c>
      <c r="HF626" s="474">
        <f>HF625</f>
        <v>0.065000000000000002</v>
      </c>
      <c r="HG626" s="474">
        <f>HG625</f>
        <v>0.84999999999999998</v>
      </c>
      <c r="HH626" s="474">
        <f>HH625</f>
        <v>0</v>
      </c>
      <c r="HI626" s="10">
        <f>IF(BZ626&lt;&gt;"",CK626-BV626,0)</f>
        <v>0</v>
      </c>
      <c r="HJ626" s="10" t="e">
        <f>IF(AJ626&gt;0,AH626-AJ626,0)</f>
        <v>#VALUE!</v>
      </c>
      <c r="HK626" s="466">
        <f>HK625</f>
        <v>0.84999999999999998</v>
      </c>
      <c r="HL626" s="424">
        <f>HL625</f>
        <v>550000</v>
      </c>
      <c r="HM626" s="424">
        <f>HM625</f>
        <v>480000</v>
      </c>
      <c r="HN626" s="465" t="e">
        <f>(DJ626*EZ626+DK626*FH626+DL626*FM626+DM626*FR626+DN626*FW626+DO626*GB626+DS626*GI626+DP626*GM626+DR626*GR626)*1000*2</f>
        <v>#VALUE!</v>
      </c>
      <c r="HO626" s="465" t="e">
        <f>HN626*HK626*$HO$2/HL626*1000000</f>
        <v>#VALUE!</v>
      </c>
      <c r="HP626" s="465" t="e">
        <f>HN626*HK626*$HP$2/HM626*1000000</f>
        <v>#VALUE!</v>
      </c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</row>
    <row customFormat="1" r="627" s="0">
      <c r="A627" s="420">
        <v>616</v>
      </c>
      <c r="B627" s="421">
        <f ca="1">IF(D627=D626,B626,IF(D627="夜班",B626+1,B626))</f>
        <v>43611</v>
      </c>
      <c r="C627" s="422">
        <f>C626</f>
        <v>0.041666666666666699</v>
      </c>
      <c r="D627" s="10" t="str">
        <f ca="1">IF(HOUR(G627)&lt;8,"夜班",IF(HOUR(G627)&lt;16,"白班",IF(HOUR(G627)&lt;24,"中班",0)))</f>
        <v>白班</v>
      </c>
      <c r="E627" s="10" t="e">
        <f ca="1">IF(F627=1,"甲",IF(F627=2,"乙",IF(F627=3,"丙",IF(F627=4,"丁",""))))</f>
        <v>#REF!</v>
      </c>
      <c r="F627" s="10" t="e">
        <f ca="1">SUMPRODUCT((成本日报!$A$3:$A$95=计划!B627)*(成本日报!$B$3:$B$95=计划!$D627),成本日报!$C$3:$C$95)</f>
        <v>#REF!</v>
      </c>
      <c r="G627" s="423">
        <f ca="1">G626+C626</f>
        <v>43611.624999998508</v>
      </c>
      <c r="H627" s="423">
        <f ca="1">$G627+$C627/60*10+$C627*0</f>
        <v>43611.631944442954</v>
      </c>
      <c r="I627" s="423">
        <f ca="1">$G627+$C627/60*18+$C627*0</f>
        <v>43611.637499998506</v>
      </c>
      <c r="J627" s="423">
        <f ca="1">$G627+$C627/60*0+$C627*1</f>
        <v>43611.666666665173</v>
      </c>
      <c r="K627" s="423">
        <f ca="1">$G627+$C627/60*30+$C627*2</f>
        <v>43611.72916666518</v>
      </c>
      <c r="L627" s="423">
        <f ca="1">$G627+$C627/60*0+$C627*3</f>
        <v>43611.749999998508</v>
      </c>
      <c r="M627" s="424" t="str">
        <f>IF(_tag_month_day!A617="","",_tag_month_day!A617)</f>
        <v/>
      </c>
      <c r="N627" s="424" t="str">
        <f>IF(_tag_month_day!B617="","",_tag_month_day!B617)</f>
        <v/>
      </c>
      <c r="O627" s="425" t="e">
        <f>IF(M627+N627=0,"",M627+N627)</f>
        <v>#VALUE!</v>
      </c>
      <c r="P627" s="424" t="str">
        <f>IF(_tag_month_day!C617="","",_tag_month_day!C617)</f>
        <v/>
      </c>
      <c r="Q627" s="424" t="str">
        <f>IF(_tag_month_day!D617="","",_tag_month_day!D617)</f>
        <v/>
      </c>
      <c r="R627" s="426" t="str">
        <f>IF(_tag_month_day!CB617="","",_tag_month_day!CB617/100)</f>
        <v/>
      </c>
      <c r="S627" s="427" t="str">
        <f>IF(_tag_month_day!E617="","",_tag_month_day!E617)</f>
        <v/>
      </c>
      <c r="T627" s="427" t="str">
        <f>IF(_tag_month_day!F617="","",_tag_month_day!F617)</f>
        <v/>
      </c>
      <c r="U627" s="428" t="e">
        <f>S627+T627</f>
        <v>#VALUE!</v>
      </c>
      <c r="V627" s="429" t="e">
        <f>U627/AJ627</f>
        <v>#VALUE!</v>
      </c>
      <c r="W627" s="430" t="str">
        <f>IF(_jhy_month_day!A617="","",_jhy_month_day!A617)</f>
        <v/>
      </c>
      <c r="X627" s="431" t="str">
        <f>IF(_jhy_month_day!B617="","",_jhy_month_day!B617/100)</f>
        <v/>
      </c>
      <c r="Y627" s="431" t="str">
        <f>IF(_jhy_month_day!C617="","",_jhy_month_day!C617/100)</f>
        <v/>
      </c>
      <c r="Z627" s="432">
        <f>Z623+1</f>
        <v>154</v>
      </c>
      <c r="AA627" s="433" t="str">
        <f>IF(_tag_month_day!G617="","",_tag_month_day!G617/100)</f>
        <v/>
      </c>
      <c r="AB627" s="433" t="str">
        <f>IF(_tag_month_day!H617="","",_tag_month_day!H617/100)</f>
        <v/>
      </c>
      <c r="AC627" s="434">
        <f>IF(X627="",AC626,BK627*($AV626*X627+$AW626*FD626+$AX626*FI626+$AY626*FN626+$AZ626*FS626+$BA626*FX626+$BG626*GE626)/(AV626*Y627+AX626*FK626+AW626*FF626+AY626*FP626+AZ626*FU626+BA626*FZ626+BG626*GG626+BB626*GK626+BC626*GN626+BD626*GP626))</f>
        <v>1.59963432013121</v>
      </c>
      <c r="AD627" s="435" t="str">
        <f>IF(AC627=AC626,"",AC627-AC626)</f>
        <v/>
      </c>
      <c r="AE627" s="436" t="str">
        <f>IF(1-AF627=0,"",(1-AF627))</f>
        <v/>
      </c>
      <c r="AF627" s="437">
        <v>1</v>
      </c>
      <c r="AG627" s="10" t="str">
        <f>AG626</f>
        <v>9A3</v>
      </c>
      <c r="AH627" s="438" t="str">
        <f>AH626</f>
        <v/>
      </c>
      <c r="AI627" s="424"/>
      <c r="AJ627" s="10" t="str">
        <f>IF(_tag_month_day!I617="","",_tag_month_day!I617)</f>
        <v/>
      </c>
      <c r="AK627" s="440"/>
      <c r="AL627" s="440"/>
      <c r="AM627" s="440"/>
      <c r="AN627" s="441">
        <f>AN626</f>
        <v>2</v>
      </c>
      <c r="AO627" s="441">
        <f>AO626</f>
        <v>8</v>
      </c>
      <c r="AP627" s="442" t="e">
        <f>(IF(AN627=0,AS626,AS626*(1+AO627/AN627)/(AR627+AO627/AN627)))+AT627</f>
        <v>#VALUE!</v>
      </c>
      <c r="AQ627" s="443" t="str">
        <f>IF(_tag_month_day!J617="","",_tag_month_day!J617/100)</f>
        <v/>
      </c>
      <c r="AR627" s="444">
        <f>AR626</f>
        <v>1.3</v>
      </c>
      <c r="AS627" s="445" t="e">
        <f>AQ627*(AN627*AR627+AO627)/(AN627+AO627)</f>
        <v>#VALUE!</v>
      </c>
      <c r="AT627" s="445" t="e">
        <f>(SUM(BE627:BF627)-SUM(BE626:BF626))*0.05</f>
        <v>#VALUE!</v>
      </c>
      <c r="AU627" s="446" t="str">
        <f>IF(_tag_month_day!CC617="","",IF(_tag_month_day!CC617&gt;0,_tag_month_day!CD617,_tag_month_day!CE617))</f>
        <v/>
      </c>
      <c r="AV627" s="447" t="str">
        <f>IF(_tag_month_day!L617="","",_tag_month_day!L617/100)</f>
        <v/>
      </c>
      <c r="AW627" s="431">
        <f>AW626</f>
        <v>0</v>
      </c>
      <c r="AX627" s="431">
        <f>AX626</f>
        <v>0</v>
      </c>
      <c r="AY627" s="431" t="str">
        <f>IF(_tag_month_day!M617="","",_tag_month_day!M617/100)</f>
        <v/>
      </c>
      <c r="AZ627" s="431" t="str">
        <f>IF(_tag_month_day!N617="","",_tag_month_day!N617/100)</f>
        <v/>
      </c>
      <c r="BA627" s="431" t="str">
        <f>IF(_tag_month_day!O617="","",_tag_month_day!O617/100)</f>
        <v/>
      </c>
      <c r="BB627" s="448" t="str">
        <f>IF(_tag_month_day!P617="","",_tag_month_day!P617/100)</f>
        <v/>
      </c>
      <c r="BC627" s="448">
        <f>BC626</f>
        <v>0</v>
      </c>
      <c r="BD627" s="448" t="str">
        <f>IF(_tag_month_day!Q617="","",_tag_month_day!Q617/100)</f>
        <v/>
      </c>
      <c r="BE627" s="449" t="str">
        <f>IF(_tag_month_day!R617="","",_tag_month_day!R617/100)</f>
        <v/>
      </c>
      <c r="BF627" s="388" t="e">
        <f>(AU627*(100+BE627*100))/(AJ627-AU627)/100</f>
        <v>#VALUE!</v>
      </c>
      <c r="BG627" s="450" t="e">
        <f>BE627+BF627</f>
        <v>#VALUE!</v>
      </c>
      <c r="BH627" s="451" t="e">
        <f>SUM(AV627:BF627)</f>
        <v>#VALUE!</v>
      </c>
      <c r="BI627" s="452" t="e">
        <f>IF(CX627=0,BI626,(DK627*查询!$R$5+DL627*查询!$Q$5+DM627*查询!$N$5+DN627*查询!$O$5+DO627*查询!$P$5)*AF627/CX627)</f>
        <v>#VALUE!</v>
      </c>
      <c r="BJ627" s="452" t="e">
        <f>IF(CX627=0,BJ626,(DP627*查询!$S$5+DQ627*查询!$T$5+DR627*查询!$U$5)*AF627/CX627)</f>
        <v>#VALUE!</v>
      </c>
      <c r="BK627" s="452">
        <f>BK626</f>
        <v>1</v>
      </c>
      <c r="BL627" s="453" t="e">
        <f>SUMPRODUCT((AV627:BA627)*(GS627:GX627))/((GS627:GX627)+SUM(BB627:BD627)*GY627+BG627*GZ627)</f>
        <v>#VALUE!</v>
      </c>
      <c r="BM627" s="453" t="e">
        <f>BK627*($AV627*FB627+$AW627*FD627+$AX627*FI627+$AY627*FN627+$AZ627*FS627+$BA627*FX627+$BG627*GE627)/(AV627*EY627+AX627*FK627+AW627*FF627+AY627*FP627+AZ627*FU627+BA627*FZ627+BG627*GG627+BB627*GK627+BC627*GN627+BD627*GP627)</f>
        <v>#VALUE!</v>
      </c>
      <c r="BN627" s="453" t="e">
        <f>($AV627*FC627+$AX627*FJ627+$AW627*FE627+$AY627*FO627+$AZ627*FT627+$BA627*FY627+$BG627*GF627)/($AV627*FA627+BG627*GH627+BB627*GL627+BC627*GO627+BD627*GQ627+BA627*GA627)</f>
        <v>#VALUE!</v>
      </c>
      <c r="BO627" s="454" t="e">
        <f>SUMPRODUCT(AV627:BA627*GS627:GX627)/(GS627:GX627+(BB627+BC627+BD627)*GY627+BG627)</f>
        <v>#VALUE!</v>
      </c>
      <c r="BP627" s="454" t="e">
        <f>SUMPRODUCT(AV627:BA627*GS627:GX627)/(GS627:GX627+(BB627+BC627+BD627)*GY627+BG627)</f>
        <v>#VALUE!</v>
      </c>
      <c r="BQ627" s="454" t="e">
        <f>SUMPRODUCT(AV627:BA627*GS627:GX627)/(GS627:GX627+(BB627+BC627+BD627)*GY627+BG627)</f>
        <v>#VALUE!</v>
      </c>
      <c r="BR627" s="453" t="str">
        <f>IF(_tag_month_day!T617="","",_tag_month_day!T617)</f>
        <v/>
      </c>
      <c r="BS627" s="453" t="str">
        <f>IF(_tag_month_day!U617="","",_tag_month_day!U617)</f>
        <v/>
      </c>
      <c r="BT627" s="455" t="str">
        <f>IF(CK627="","",IF((CK627&gt;=BV627-0.12)*(CK627&lt;=BV627+0.12),"合格","不合格"))</f>
        <v/>
      </c>
      <c r="BU627" s="456" t="str">
        <f>IF(_tag_month_day!V617="","",_tag_month_day!V617)</f>
        <v/>
      </c>
      <c r="BV627" s="457" t="str">
        <f>IF(_tag_month_day!W617="","",_tag_month_day!W617)</f>
        <v/>
      </c>
      <c r="BW627" s="458" t="str">
        <f>IF(_tag_month_day!X617="","",_tag_month_day!X617)</f>
        <v/>
      </c>
      <c r="BX627" s="458" t="str">
        <f>IF(_tag_month_day!Y617="","",_tag_month_day!Y617)</f>
        <v/>
      </c>
      <c r="BY627" s="459">
        <f ca="1">L627</f>
        <v>43611.749999998508</v>
      </c>
      <c r="BZ627" s="460"/>
      <c r="CA627" s="4"/>
      <c r="CB627" s="424" t="str">
        <f>IF(_tag_month_day!Z617="","",_tag_month_day!Z617)</f>
        <v/>
      </c>
      <c r="CC627" s="424" t="str">
        <f>IF(_tag_month_day!AA617="","",_tag_month_day!AA617)</f>
        <v/>
      </c>
      <c r="CD627" s="424" t="str">
        <f>IF(_tag_month_day!AB617="","",_tag_month_day!AB617)</f>
        <v/>
      </c>
      <c r="CE627" s="424" t="str">
        <f>IF(_tag_month_day!AC617="","",_tag_month_day!AC617)</f>
        <v/>
      </c>
      <c r="CF627" s="424" t="str">
        <f>IF(_tag_month_day!AD617="","",_tag_month_day!AD617)</f>
        <v/>
      </c>
      <c r="CG627" s="424" t="str">
        <f>IF(_tag_month_day!AE617="","",_tag_month_day!AE617)</f>
        <v/>
      </c>
      <c r="CH627" s="424" t="str">
        <f>IF(_tag_month_day!AF617="","",_tag_month_day!AF617)</f>
        <v/>
      </c>
      <c r="CI627" s="424" t="str">
        <f>IF(_tag_month_day!AG617="","",_tag_month_day!AG617)</f>
        <v/>
      </c>
      <c r="CJ627" s="424" t="str">
        <f>IF(_tag_month_day!AH617="","",_tag_month_day!AH617)</f>
        <v/>
      </c>
      <c r="CK627" s="424" t="str">
        <f>IF(_tag_month_day!AI617="","",_tag_month_day!AI617)</f>
        <v/>
      </c>
      <c r="CL627" s="4" t="str">
        <f>IF(_tag_month_day!AJ617="","",_tag_month_day!AJ617)</f>
        <v/>
      </c>
      <c r="CM627" s="4" t="str">
        <f>IF(_tag_month_day!AK617="","",_tag_month_day!AK617)</f>
        <v/>
      </c>
      <c r="CN627" s="4" t="str">
        <f>IF(_tag_month_day!AL617="","",_tag_month_day!AL617)</f>
        <v/>
      </c>
      <c r="CO627" s="4" t="str">
        <f>IF(_tag_month_day!AM617="","",_tag_month_day!AM617)</f>
        <v/>
      </c>
      <c r="CP627" s="4" t="str">
        <f>IF(_tag_month_day!AN617="","",_tag_month_day!AN617)</f>
        <v/>
      </c>
      <c r="CQ627" s="4" t="str">
        <f>IF(_tag_month_day!AO617="","",_tag_month_day!AO617)</f>
        <v/>
      </c>
      <c r="CR627" s="462" t="str">
        <f>IF(_tag_month_day!AP617="","",_tag_month_day!AP617)</f>
        <v/>
      </c>
      <c r="CS627" s="463" t="str">
        <f>IF(_tag_month_day!AQ617="","",_tag_month_day!AQ617)</f>
        <v/>
      </c>
      <c r="CT627" s="4" t="str">
        <f>IF(_tag_month_day!AR617="","",_tag_month_day!AR617)</f>
        <v/>
      </c>
      <c r="CU627" s="464" t="e">
        <f>DU627/AJ627</f>
        <v>#VALUE!</v>
      </c>
      <c r="CV627" s="451" t="e">
        <f>BG627/BH627</f>
        <v>#VALUE!</v>
      </c>
      <c r="CW627" s="465" t="e">
        <f>AJ627*(1-CV627)*CU627*AF627</f>
        <v>#VALUE!</v>
      </c>
      <c r="CX627" s="465" t="e">
        <f>CW627*94%</f>
        <v>#VALUE!</v>
      </c>
      <c r="CY627" s="466" t="e">
        <f>IF(CX627=0,0,DS627/(DS627+CX627))</f>
        <v>#VALUE!</v>
      </c>
      <c r="CZ627" s="465" t="e">
        <f>$AJ627*EF627</f>
        <v>#VALUE!</v>
      </c>
      <c r="DA627" s="465" t="e">
        <f>$AJ627*EG627</f>
        <v>#VALUE!</v>
      </c>
      <c r="DB627" s="465" t="e">
        <f>$AJ627*EH627</f>
        <v>#VALUE!</v>
      </c>
      <c r="DC627" s="465" t="e">
        <f>$AJ627*EI627</f>
        <v>#VALUE!</v>
      </c>
      <c r="DD627" s="465" t="e">
        <f>$AJ627*EJ627</f>
        <v>#VALUE!</v>
      </c>
      <c r="DE627" s="465" t="e">
        <f>$AJ627*EK627</f>
        <v>#VALUE!</v>
      </c>
      <c r="DF627" s="465" t="e">
        <f>$AJ627*EL627</f>
        <v>#VALUE!</v>
      </c>
      <c r="DG627" s="465" t="e">
        <f>$AJ627*EM627</f>
        <v>#VALUE!</v>
      </c>
      <c r="DH627" s="465" t="e">
        <f>$AJ627*EN627</f>
        <v>#VALUE!</v>
      </c>
      <c r="DI627" s="465" t="e">
        <f>$AJ627*EO627</f>
        <v>#VALUE!</v>
      </c>
      <c r="DJ627" s="465" t="e">
        <f>CZ627*(1-EP627)</f>
        <v>#VALUE!</v>
      </c>
      <c r="DK627" s="465" t="e">
        <f>DA627*(1-ER627)</f>
        <v>#VALUE!</v>
      </c>
      <c r="DL627" s="465" t="e">
        <f>DB627*(1-EQ627)</f>
        <v>#VALUE!</v>
      </c>
      <c r="DM627" s="465" t="e">
        <f>DC627*(1-ES627)</f>
        <v>#VALUE!</v>
      </c>
      <c r="DN627" s="465" t="e">
        <f>DD627*(1-ET627)</f>
        <v>#VALUE!</v>
      </c>
      <c r="DO627" s="465" t="e">
        <f>DE627</f>
        <v>#VALUE!</v>
      </c>
      <c r="DP627" s="465" t="e">
        <f>DF627*(1-EU627)</f>
        <v>#VALUE!</v>
      </c>
      <c r="DQ627" s="465" t="e">
        <f>DG627*(1-EV627)</f>
        <v>#VALUE!</v>
      </c>
      <c r="DR627" s="465" t="e">
        <f>DH627*(1-EW627)</f>
        <v>#VALUE!</v>
      </c>
      <c r="DS627" s="465" t="e">
        <f>DI627</f>
        <v>#VALUE!</v>
      </c>
      <c r="DT627" s="465" t="e">
        <f>SUM(DJ627:DS627)</f>
        <v>#VALUE!</v>
      </c>
      <c r="DU627" s="465" t="e">
        <f>(GS627:GX627)+(DP627+DQ627+DR627)*GY627+DS627</f>
        <v>#VALUE!</v>
      </c>
      <c r="DV627" s="451" t="e">
        <f>AV627/$BH627/(1-EP627)</f>
        <v>#VALUE!</v>
      </c>
      <c r="DW627" s="451" t="e">
        <f>AW627/$BH627/(1-ER627)</f>
        <v>#VALUE!</v>
      </c>
      <c r="DX627" s="451" t="e">
        <f>AX627/$BH627/(1-EQ627)</f>
        <v>#VALUE!</v>
      </c>
      <c r="DY627" s="451" t="e">
        <f>AY627/$BH627/(1-ES627)</f>
        <v>#VALUE!</v>
      </c>
      <c r="DZ627" s="451" t="e">
        <f>AZ627/$BH627/(1-ET627)</f>
        <v>#VALUE!</v>
      </c>
      <c r="EA627" s="451" t="e">
        <f>BA627/$BH627/(1-AX627)</f>
        <v>#VALUE!</v>
      </c>
      <c r="EB627" s="451" t="e">
        <f>BB627/$BH627/(1-EU627)</f>
        <v>#VALUE!</v>
      </c>
      <c r="EC627" s="451" t="e">
        <f>BC627/$BH627/(1-EV627)</f>
        <v>#VALUE!</v>
      </c>
      <c r="ED627" s="451" t="e">
        <f>BD627/$BH627/(1-EW627)</f>
        <v>#VALUE!</v>
      </c>
      <c r="EE627" s="451" t="e">
        <f>BG627/BH627</f>
        <v>#VALUE!</v>
      </c>
      <c r="EF627" s="451" t="e">
        <f>DV627/SUM($DV627:$EE627)</f>
        <v>#VALUE!</v>
      </c>
      <c r="EG627" s="451" t="e">
        <f>DW627/SUM($DV627:$EE627)</f>
        <v>#VALUE!</v>
      </c>
      <c r="EH627" s="451" t="e">
        <f>DX627/SUM($DV627:$EE627)</f>
        <v>#VALUE!</v>
      </c>
      <c r="EI627" s="451" t="e">
        <f>DY627/SUM($DV627:$EE627)</f>
        <v>#VALUE!</v>
      </c>
      <c r="EJ627" s="451" t="e">
        <f>DZ627/SUM($DV627:$EE627)</f>
        <v>#VALUE!</v>
      </c>
      <c r="EK627" s="451" t="e">
        <f>EA627/SUM($DV627:$EE627)</f>
        <v>#VALUE!</v>
      </c>
      <c r="EL627" s="451" t="e">
        <f>EB627/SUM($DV627:$EE627)</f>
        <v>#VALUE!</v>
      </c>
      <c r="EM627" s="451" t="e">
        <f>EC627/SUM($DV627:$EE627)</f>
        <v>#VALUE!</v>
      </c>
      <c r="EN627" s="451" t="e">
        <f>ED627/SUM($DV627:$EE627)</f>
        <v>#VALUE!</v>
      </c>
      <c r="EO627" s="451" t="e">
        <f>EE627/SUM($DV627:$EE627)</f>
        <v>#VALUE!</v>
      </c>
      <c r="EP627" s="450">
        <f>EP626</f>
        <v>0.080000000000000002</v>
      </c>
      <c r="EQ627" s="450">
        <f>EQ626</f>
        <v>0.014999999999999999</v>
      </c>
      <c r="ER627" s="450">
        <f>ER626</f>
        <v>0.014999999999999999</v>
      </c>
      <c r="ES627" s="450">
        <f>ES626</f>
        <v>0.014999999999999999</v>
      </c>
      <c r="ET627" s="450">
        <f>ET626</f>
        <v>0.014999999999999999</v>
      </c>
      <c r="EU627" s="450">
        <f>EU626</f>
        <v>0.089999999999999997</v>
      </c>
      <c r="EV627" s="450">
        <f>EV626</f>
        <v>0.089999999999999997</v>
      </c>
      <c r="EW627" s="450">
        <f>EW626</f>
        <v>0.089999999999999997</v>
      </c>
      <c r="EX627" s="431" t="str">
        <f>IF(_tag_month_day!AS617="","",_tag_month_day!AS617/100)</f>
        <v/>
      </c>
      <c r="EY627" s="431" t="str">
        <f>IF(_tag_month_day!AT617="","",_tag_month_day!AT617/100)</f>
        <v/>
      </c>
      <c r="EZ627" s="431" t="str">
        <f>IF(_tag_month_day!AU617="","",_tag_month_day!AU617/100)</f>
        <v/>
      </c>
      <c r="FA627" s="431" t="str">
        <f>IF(_tag_month_day!AV617="","",_tag_month_day!AV617/100)</f>
        <v/>
      </c>
      <c r="FB627" s="431" t="str">
        <f>IF(_tag_month_day!AW617="","",_tag_month_day!AW617/100)</f>
        <v/>
      </c>
      <c r="FC627" s="431" t="str">
        <f>IF(_tag_month_day!AX617="","",_tag_month_day!AX617/100)</f>
        <v/>
      </c>
      <c r="FD627" s="449" t="str">
        <f>IF(_tag_month_day!AY617="","",_tag_month_day!AY617/100)</f>
        <v/>
      </c>
      <c r="FE627" s="449" t="str">
        <f>IF(_tag_month_day!AZ617="","",_tag_month_day!AZ617/100)</f>
        <v/>
      </c>
      <c r="FF627" s="449" t="str">
        <f>IF(_tag_month_day!BA617="","",_tag_month_day!BA617/100)</f>
        <v/>
      </c>
      <c r="FG627" s="449" t="str">
        <f>IF(_tag_month_day!BB617="","",_tag_month_day!BB617/100)</f>
        <v/>
      </c>
      <c r="FH627" s="467" t="str">
        <f>IF(_tag_month_day!BC617="","",_tag_month_day!BC617/100)</f>
        <v/>
      </c>
      <c r="FI627" s="449">
        <f>FI626</f>
        <v>0.40999999999999998</v>
      </c>
      <c r="FJ627" s="449">
        <f>FJ626</f>
        <v>0.11</v>
      </c>
      <c r="FK627" s="449">
        <f>FK626</f>
        <v>0.014999999999999999</v>
      </c>
      <c r="FL627" s="449">
        <f>FL626</f>
        <v>0</v>
      </c>
      <c r="FM627" s="467">
        <f>FM626</f>
        <v>0.0001</v>
      </c>
      <c r="FN627" s="449">
        <f>FN626</f>
        <v>0.32000000000000001</v>
      </c>
      <c r="FO627" s="449">
        <f>FO626</f>
        <v>0.20000000000000001</v>
      </c>
      <c r="FP627" s="449">
        <f>FP626</f>
        <v>0.01</v>
      </c>
      <c r="FQ627" s="449">
        <f>FQ626</f>
        <v>0</v>
      </c>
      <c r="FR627" s="467">
        <f>FR626</f>
        <v>0.0001</v>
      </c>
      <c r="FS627" s="449" t="str">
        <f>IF(_tag_month_day!BD617="","",_tag_month_day!BD617/100)</f>
        <v/>
      </c>
      <c r="FT627" s="449" t="str">
        <f>IF(_tag_month_day!BE617="","",_tag_month_day!BE617/100)</f>
        <v/>
      </c>
      <c r="FU627" s="449" t="str">
        <f>IF(_tag_month_day!BF617="","",_tag_month_day!BF617/100)</f>
        <v/>
      </c>
      <c r="FV627" s="449" t="str">
        <f>IF(_tag_month_day!BG617="","",_tag_month_day!BG617/100)</f>
        <v/>
      </c>
      <c r="FW627" s="467" t="str">
        <f>IF(_tag_month_day!BH617="","",_tag_month_day!BH617/100)</f>
        <v/>
      </c>
      <c r="FX627" s="449" t="str">
        <f>IF(_tag_month_day!BI617="","",_tag_month_day!BI617/100)</f>
        <v/>
      </c>
      <c r="FY627" s="449" t="str">
        <f>IF(_tag_month_day!BJ617="","",_tag_month_day!BJ617/100)</f>
        <v/>
      </c>
      <c r="FZ627" s="468" t="str">
        <f>IF(_tag_month_day!BK617="","",_tag_month_day!BK617/100)</f>
        <v/>
      </c>
      <c r="GA627" s="449" t="str">
        <f>IF(_tag_month_day!BL617="","",_tag_month_day!BL617/100)</f>
        <v/>
      </c>
      <c r="GB627" s="467" t="str">
        <f>IF(_tag_month_day!BM617="","",_tag_month_day!BM617/100)</f>
        <v/>
      </c>
      <c r="GC627" s="431" t="str">
        <f>IF(_tag_month_day!BN617="","",_tag_month_day!BN617/100)</f>
        <v/>
      </c>
      <c r="GD627" s="431" t="str">
        <f>IF(_tag_month_day!BO617="","",_tag_month_day!BO617/100)</f>
        <v/>
      </c>
      <c r="GE627" s="431" t="str">
        <f>IF(_tag_month_day!BP617="","",_tag_month_day!BP617/100)</f>
        <v/>
      </c>
      <c r="GF627" s="431" t="str">
        <f>IF(_tag_month_day!BQ617="","",_tag_month_day!BQ617/100)</f>
        <v/>
      </c>
      <c r="GG627" s="431" t="str">
        <f>IF(_tag_month_day!BR617="","",_tag_month_day!BR617/100)</f>
        <v/>
      </c>
      <c r="GH627" s="431" t="str">
        <f>IF(_tag_month_day!BS617="","",_tag_month_day!BS617/100)</f>
        <v/>
      </c>
      <c r="GI627" s="467" t="str">
        <f>IF(_tag_month_day!BT617="","",_tag_month_day!BT617/100)</f>
        <v/>
      </c>
      <c r="GJ627" s="469" t="str">
        <f>IF(_tag_month_day!BU617="","",_tag_month_day!BU617/100)</f>
        <v/>
      </c>
      <c r="GK627" s="470">
        <f>GK626</f>
        <v>0.070000000000000007</v>
      </c>
      <c r="GL627" s="470">
        <f>GL626</f>
        <v>0.029999999999999999</v>
      </c>
      <c r="GM627" s="471" t="str">
        <f>IF(_tag_month_day!BX617="","",_tag_month_day!BX617/100)</f>
        <v/>
      </c>
      <c r="GN627" s="470">
        <f>GN626</f>
        <v>0.070000000000000007</v>
      </c>
      <c r="GO627" s="470">
        <f>GO626</f>
        <v>0.029999999999999999</v>
      </c>
      <c r="GP627" s="470">
        <f>GP626</f>
        <v>0.089999999999999997</v>
      </c>
      <c r="GQ627" s="470">
        <f>GQ626</f>
        <v>0.029999999999999999</v>
      </c>
      <c r="GR627" s="471" t="str">
        <f>IF(_tag_month_day!CA617="","",_tag_month_day!CA617/100)</f>
        <v/>
      </c>
      <c r="GS627" s="472">
        <f>GS626</f>
        <v>0.95299999999999996</v>
      </c>
      <c r="GT627" s="472">
        <f>GT626</f>
        <v>0.55000000000000004</v>
      </c>
      <c r="GU627" s="472">
        <f>GU626</f>
        <v>0.55000000000000004</v>
      </c>
      <c r="GV627" s="472">
        <f>GV626</f>
        <v>0.55000000000000004</v>
      </c>
      <c r="GW627" s="472">
        <f>GW626</f>
        <v>0.5</v>
      </c>
      <c r="GX627" s="472">
        <f>GX626</f>
        <v>0.93500000000000005</v>
      </c>
      <c r="GY627" s="472">
        <f>GY626</f>
        <v>0.14999999999999999</v>
      </c>
      <c r="GZ627" s="472">
        <f>GZ626</f>
        <v>1</v>
      </c>
      <c r="HA627" s="474">
        <f>HA626</f>
        <v>0.047</v>
      </c>
      <c r="HB627" s="474">
        <f>HB626</f>
        <v>0.45000000000000001</v>
      </c>
      <c r="HC627" s="474">
        <f>HC626</f>
        <v>0.45000000000000001</v>
      </c>
      <c r="HD627" s="474">
        <f>HD626</f>
        <v>0.45000000000000001</v>
      </c>
      <c r="HE627" s="474">
        <f>HE626</f>
        <v>0.5</v>
      </c>
      <c r="HF627" s="474">
        <f>HF626</f>
        <v>0.065000000000000002</v>
      </c>
      <c r="HG627" s="474">
        <f>HG626</f>
        <v>0.84999999999999998</v>
      </c>
      <c r="HH627" s="474">
        <f>HH626</f>
        <v>0</v>
      </c>
      <c r="HI627" s="10">
        <f>IF(BZ627&lt;&gt;"",CK627-BV627,0)</f>
        <v>0</v>
      </c>
      <c r="HJ627" s="10" t="e">
        <f>IF(AJ627&gt;0,AH627-AJ627,0)</f>
        <v>#VALUE!</v>
      </c>
      <c r="HK627" s="466">
        <f>HK626</f>
        <v>0.84999999999999998</v>
      </c>
      <c r="HL627" s="424">
        <f>HL626</f>
        <v>550000</v>
      </c>
      <c r="HM627" s="424">
        <f>HM626</f>
        <v>480000</v>
      </c>
      <c r="HN627" s="465" t="e">
        <f>(DJ627*EZ627+DK627*FH627+DL627*FM627+DM627*FR627+DN627*FW627+DO627*GB627+DS627*GI627+DP627*GM627+DR627*GR627)*1000*2</f>
        <v>#VALUE!</v>
      </c>
      <c r="HO627" s="465" t="e">
        <f>HN627*HK627*$HO$2/HL627*1000000</f>
        <v>#VALUE!</v>
      </c>
      <c r="HP627" s="465" t="e">
        <f>HN627*HK627*$HP$2/HM627*1000000</f>
        <v>#VALUE!</v>
      </c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</row>
    <row customFormat="1" r="628" s="0">
      <c r="A628" s="420">
        <v>617</v>
      </c>
      <c r="B628" s="421">
        <f ca="1">IF(D628=D627,B627,IF(D628="夜班",B627+1,B627))</f>
        <v>43611</v>
      </c>
      <c r="C628" s="422">
        <f>C627</f>
        <v>0.041666666666666699</v>
      </c>
      <c r="D628" s="10" t="str">
        <f ca="1">IF(HOUR(G628)&lt;8,"夜班",IF(HOUR(G628)&lt;16,"白班",IF(HOUR(G628)&lt;24,"中班",0)))</f>
        <v>白班</v>
      </c>
      <c r="E628" s="10" t="e">
        <f ca="1">IF(F628=1,"甲",IF(F628=2,"乙",IF(F628=3,"丙",IF(F628=4,"丁",""))))</f>
        <v>#REF!</v>
      </c>
      <c r="F628" s="10" t="e">
        <f ca="1">SUMPRODUCT((成本日报!$A$3:$A$95=计划!B628)*(成本日报!$B$3:$B$95=计划!$D628),成本日报!$C$3:$C$95)</f>
        <v>#REF!</v>
      </c>
      <c r="G628" s="423">
        <f ca="1">G627+C627</f>
        <v>43611.666666665173</v>
      </c>
      <c r="H628" s="423">
        <f ca="1">$G628+$C628/60*10+$C628*0</f>
        <v>43611.673611109618</v>
      </c>
      <c r="I628" s="423">
        <f ca="1">$G628+$C628/60*18+$C628*0</f>
        <v>43611.67916666517</v>
      </c>
      <c r="J628" s="423">
        <f ca="1">$G628+$C628/60*0+$C628*1</f>
        <v>43611.708333331837</v>
      </c>
      <c r="K628" s="423">
        <f ca="1">$G628+$C628/60*30+$C628*2</f>
        <v>43611.770833331844</v>
      </c>
      <c r="L628" s="423">
        <f ca="1">$G628+$C628/60*0+$C628*3</f>
        <v>43611.791666665173</v>
      </c>
      <c r="M628" s="424" t="str">
        <f>IF(_tag_month_day!A618="","",_tag_month_day!A618)</f>
        <v/>
      </c>
      <c r="N628" s="424" t="str">
        <f>IF(_tag_month_day!B618="","",_tag_month_day!B618)</f>
        <v/>
      </c>
      <c r="O628" s="425" t="e">
        <f>IF(M628+N628=0,"",M628+N628)</f>
        <v>#VALUE!</v>
      </c>
      <c r="P628" s="424" t="str">
        <f>IF(_tag_month_day!C618="","",_tag_month_day!C618)</f>
        <v/>
      </c>
      <c r="Q628" s="424" t="str">
        <f>IF(_tag_month_day!D618="","",_tag_month_day!D618)</f>
        <v/>
      </c>
      <c r="R628" s="426" t="str">
        <f>IF(_tag_month_day!CB618="","",_tag_month_day!CB618/100)</f>
        <v/>
      </c>
      <c r="S628" s="427" t="str">
        <f>IF(_tag_month_day!E618="","",_tag_month_day!E618)</f>
        <v/>
      </c>
      <c r="T628" s="427" t="str">
        <f>IF(_tag_month_day!F618="","",_tag_month_day!F618)</f>
        <v/>
      </c>
      <c r="U628" s="428" t="e">
        <f>S628+T628</f>
        <v>#VALUE!</v>
      </c>
      <c r="V628" s="429" t="e">
        <f>U628/AJ628</f>
        <v>#VALUE!</v>
      </c>
      <c r="W628" s="430" t="str">
        <f>IF(_jhy_month_day!A618="","",_jhy_month_day!A618)</f>
        <v/>
      </c>
      <c r="X628" s="431" t="str">
        <f>IF(_jhy_month_day!B618="","",_jhy_month_day!B618/100)</f>
        <v/>
      </c>
      <c r="Y628" s="431" t="str">
        <f>IF(_jhy_month_day!C618="","",_jhy_month_day!C618/100)</f>
        <v/>
      </c>
      <c r="Z628" s="432">
        <f>Z624+1</f>
        <v>155</v>
      </c>
      <c r="AA628" s="433" t="str">
        <f>IF(_tag_month_day!G618="","",_tag_month_day!G618/100)</f>
        <v/>
      </c>
      <c r="AB628" s="433" t="str">
        <f>IF(_tag_month_day!H618="","",_tag_month_day!H618/100)</f>
        <v/>
      </c>
      <c r="AC628" s="434">
        <f>IF(X628="",AC627,BK628*($AV627*X628+$AW627*FD627+$AX627*FI627+$AY627*FN627+$AZ627*FS627+$BA627*FX627+$BG627*GE627)/(AV627*Y628+AX627*FK627+AW627*FF627+AY627*FP627+AZ627*FU627+BA627*FZ627+BG627*GG627+BB627*GK627+BC627*GN627+BD627*GP627))</f>
        <v>1.59963432013121</v>
      </c>
      <c r="AD628" s="435" t="str">
        <f>IF(AC628=AC627,"",AC628-AC627)</f>
        <v/>
      </c>
      <c r="AE628" s="436" t="str">
        <f>IF(1-AF628=0,"",(1-AF628))</f>
        <v/>
      </c>
      <c r="AF628" s="437">
        <v>1</v>
      </c>
      <c r="AG628" s="10" t="str">
        <f>AG627</f>
        <v>9A3</v>
      </c>
      <c r="AH628" s="438" t="str">
        <f>AH627</f>
        <v/>
      </c>
      <c r="AI628" s="424"/>
      <c r="AJ628" s="10" t="str">
        <f>IF(_tag_month_day!I618="","",_tag_month_day!I618)</f>
        <v/>
      </c>
      <c r="AK628" s="440"/>
      <c r="AL628" s="440"/>
      <c r="AM628" s="440"/>
      <c r="AN628" s="441">
        <f>AN627</f>
        <v>2</v>
      </c>
      <c r="AO628" s="441">
        <f>AO627</f>
        <v>8</v>
      </c>
      <c r="AP628" s="442" t="e">
        <f>(IF(AN628=0,AS627,AS627*(1+AO628/AN628)/(AR628+AO628/AN628)))+AT628</f>
        <v>#VALUE!</v>
      </c>
      <c r="AQ628" s="443" t="str">
        <f>IF(_tag_month_day!J618="","",_tag_month_day!J618/100)</f>
        <v/>
      </c>
      <c r="AR628" s="444">
        <f>AR627</f>
        <v>1.3</v>
      </c>
      <c r="AS628" s="445" t="e">
        <f>AQ628*(AN628*AR628+AO628)/(AN628+AO628)</f>
        <v>#VALUE!</v>
      </c>
      <c r="AT628" s="445" t="e">
        <f>(SUM(BE628:BF628)-SUM(BE627:BF627))*0.05</f>
        <v>#VALUE!</v>
      </c>
      <c r="AU628" s="446" t="str">
        <f>IF(_tag_month_day!CC618="","",IF(_tag_month_day!CC618&gt;0,_tag_month_day!CD618,_tag_month_day!CE618))</f>
        <v/>
      </c>
      <c r="AV628" s="447" t="str">
        <f>IF(_tag_month_day!L618="","",_tag_month_day!L618/100)</f>
        <v/>
      </c>
      <c r="AW628" s="431">
        <f>AW627</f>
        <v>0</v>
      </c>
      <c r="AX628" s="431">
        <f>AX627</f>
        <v>0</v>
      </c>
      <c r="AY628" s="431" t="str">
        <f>IF(_tag_month_day!M618="","",_tag_month_day!M618/100)</f>
        <v/>
      </c>
      <c r="AZ628" s="431" t="str">
        <f>IF(_tag_month_day!N618="","",_tag_month_day!N618/100)</f>
        <v/>
      </c>
      <c r="BA628" s="431" t="str">
        <f>IF(_tag_month_day!O618="","",_tag_month_day!O618/100)</f>
        <v/>
      </c>
      <c r="BB628" s="448" t="str">
        <f>IF(_tag_month_day!P618="","",_tag_month_day!P618/100)</f>
        <v/>
      </c>
      <c r="BC628" s="448">
        <f>BC627</f>
        <v>0</v>
      </c>
      <c r="BD628" s="448" t="str">
        <f>IF(_tag_month_day!Q618="","",_tag_month_day!Q618/100)</f>
        <v/>
      </c>
      <c r="BE628" s="449" t="str">
        <f>IF(_tag_month_day!R618="","",_tag_month_day!R618/100)</f>
        <v/>
      </c>
      <c r="BF628" s="388" t="e">
        <f>(AU628*(100+BE628*100))/(AJ628-AU628)/100</f>
        <v>#VALUE!</v>
      </c>
      <c r="BG628" s="450" t="e">
        <f>BE628+BF628</f>
        <v>#VALUE!</v>
      </c>
      <c r="BH628" s="451" t="e">
        <f>SUM(AV628:BF628)</f>
        <v>#VALUE!</v>
      </c>
      <c r="BI628" s="452" t="e">
        <f>IF(CX628=0,BI627,(DK628*查询!$R$5+DL628*查询!$Q$5+DM628*查询!$N$5+DN628*查询!$O$5+DO628*查询!$P$5)*AF628/CX628)</f>
        <v>#VALUE!</v>
      </c>
      <c r="BJ628" s="452" t="e">
        <f>IF(CX628=0,BJ627,(DP628*查询!$S$5+DQ628*查询!$T$5+DR628*查询!$U$5)*AF628/CX628)</f>
        <v>#VALUE!</v>
      </c>
      <c r="BK628" s="452">
        <f>BK627</f>
        <v>1</v>
      </c>
      <c r="BL628" s="453" t="e">
        <f>SUMPRODUCT((AV628:BA628)*(GS628:GX628))/((GS628:GX628)+SUM(BB628:BD628)*GY628+BG628*GZ628)</f>
        <v>#VALUE!</v>
      </c>
      <c r="BM628" s="453" t="e">
        <f>BK628*($AV628*FB628+$AW628*FD628+$AX628*FI628+$AY628*FN628+$AZ628*FS628+$BA628*FX628+$BG628*GE628)/(AV628*EY628+AX628*FK628+AW628*FF628+AY628*FP628+AZ628*FU628+BA628*FZ628+BG628*GG628+BB628*GK628+BC628*GN628+BD628*GP628)</f>
        <v>#VALUE!</v>
      </c>
      <c r="BN628" s="453" t="e">
        <f>($AV628*FC628+$AX628*FJ628+$AW628*FE628+$AY628*FO628+$AZ628*FT628+$BA628*FY628+$BG628*GF628)/($AV628*FA628+BG628*GH628+BB628*GL628+BC628*GO628+BD628*GQ628+BA628*GA628)</f>
        <v>#VALUE!</v>
      </c>
      <c r="BO628" s="454" t="e">
        <f>SUMPRODUCT(AV628:BA628*GS628:GX628)/(GS628:GX628+(BB628+BC628+BD628)*GY628+BG628)</f>
        <v>#VALUE!</v>
      </c>
      <c r="BP628" s="454" t="e">
        <f>SUMPRODUCT(AV628:BA628*GS628:GX628)/(GS628:GX628+(BB628+BC628+BD628)*GY628+BG628)</f>
        <v>#VALUE!</v>
      </c>
      <c r="BQ628" s="454" t="e">
        <f>SUMPRODUCT(AV628:BA628*GS628:GX628)/(GS628:GX628+(BB628+BC628+BD628)*GY628+BG628)</f>
        <v>#VALUE!</v>
      </c>
      <c r="BR628" s="453" t="str">
        <f>IF(_tag_month_day!T618="","",_tag_month_day!T618)</f>
        <v/>
      </c>
      <c r="BS628" s="453" t="str">
        <f>IF(_tag_month_day!U618="","",_tag_month_day!U618)</f>
        <v/>
      </c>
      <c r="BT628" s="455" t="str">
        <f>IF(CK628="","",IF((CK628&gt;=BV628-0.12)*(CK628&lt;=BV628+0.12),"合格","不合格"))</f>
        <v/>
      </c>
      <c r="BU628" s="456" t="str">
        <f>IF(_tag_month_day!V618="","",_tag_month_day!V618)</f>
        <v/>
      </c>
      <c r="BV628" s="457" t="str">
        <f>IF(_tag_month_day!W618="","",_tag_month_day!W618)</f>
        <v/>
      </c>
      <c r="BW628" s="458" t="str">
        <f>IF(_tag_month_day!X618="","",_tag_month_day!X618)</f>
        <v/>
      </c>
      <c r="BX628" s="458" t="str">
        <f>IF(_tag_month_day!Y618="","",_tag_month_day!Y618)</f>
        <v/>
      </c>
      <c r="BY628" s="459">
        <f ca="1">L628</f>
        <v>43611.791666665173</v>
      </c>
      <c r="BZ628" s="460"/>
      <c r="CA628" s="461"/>
      <c r="CB628" s="424" t="str">
        <f>IF(_tag_month_day!Z618="","",_tag_month_day!Z618)</f>
        <v/>
      </c>
      <c r="CC628" s="424" t="str">
        <f>IF(_tag_month_day!AA618="","",_tag_month_day!AA618)</f>
        <v/>
      </c>
      <c r="CD628" s="424" t="str">
        <f>IF(_tag_month_day!AB618="","",_tag_month_day!AB618)</f>
        <v/>
      </c>
      <c r="CE628" s="424" t="str">
        <f>IF(_tag_month_day!AC618="","",_tag_month_day!AC618)</f>
        <v/>
      </c>
      <c r="CF628" s="424" t="str">
        <f>IF(_tag_month_day!AD618="","",_tag_month_day!AD618)</f>
        <v/>
      </c>
      <c r="CG628" s="424" t="str">
        <f>IF(_tag_month_day!AE618="","",_tag_month_day!AE618)</f>
        <v/>
      </c>
      <c r="CH628" s="424" t="str">
        <f>IF(_tag_month_day!AF618="","",_tag_month_day!AF618)</f>
        <v/>
      </c>
      <c r="CI628" s="424" t="str">
        <f>IF(_tag_month_day!AG618="","",_tag_month_day!AG618)</f>
        <v/>
      </c>
      <c r="CJ628" s="424" t="str">
        <f>IF(_tag_month_day!AH618="","",_tag_month_day!AH618)</f>
        <v/>
      </c>
      <c r="CK628" s="424" t="str">
        <f>IF(_tag_month_day!AI618="","",_tag_month_day!AI618)</f>
        <v/>
      </c>
      <c r="CL628" s="4" t="str">
        <f>IF(_tag_month_day!AJ618="","",_tag_month_day!AJ618)</f>
        <v/>
      </c>
      <c r="CM628" s="4" t="str">
        <f>IF(_tag_month_day!AK618="","",_tag_month_day!AK618)</f>
        <v/>
      </c>
      <c r="CN628" s="4" t="str">
        <f>IF(_tag_month_day!AL618="","",_tag_month_day!AL618)</f>
        <v/>
      </c>
      <c r="CO628" s="4" t="str">
        <f>IF(_tag_month_day!AM618="","",_tag_month_day!AM618)</f>
        <v/>
      </c>
      <c r="CP628" s="4" t="str">
        <f>IF(_tag_month_day!AN618="","",_tag_month_day!AN618)</f>
        <v/>
      </c>
      <c r="CQ628" s="4" t="str">
        <f>IF(_tag_month_day!AO618="","",_tag_month_day!AO618)</f>
        <v/>
      </c>
      <c r="CR628" s="462" t="str">
        <f>IF(_tag_month_day!AP618="","",_tag_month_day!AP618)</f>
        <v/>
      </c>
      <c r="CS628" s="463" t="str">
        <f>IF(_tag_month_day!AQ618="","",_tag_month_day!AQ618)</f>
        <v/>
      </c>
      <c r="CT628" s="4" t="str">
        <f>IF(_tag_month_day!AR618="","",_tag_month_day!AR618)</f>
        <v/>
      </c>
      <c r="CU628" s="464" t="e">
        <f>DU628/AJ628</f>
        <v>#VALUE!</v>
      </c>
      <c r="CV628" s="451" t="e">
        <f>BG628/BH628</f>
        <v>#VALUE!</v>
      </c>
      <c r="CW628" s="465" t="e">
        <f>AJ628*(1-CV628)*CU628*AF628</f>
        <v>#VALUE!</v>
      </c>
      <c r="CX628" s="465" t="e">
        <f>CW628*94%</f>
        <v>#VALUE!</v>
      </c>
      <c r="CY628" s="466" t="e">
        <f>IF(CX628=0,0,DS628/(DS628+CX628))</f>
        <v>#VALUE!</v>
      </c>
      <c r="CZ628" s="465" t="e">
        <f>$AJ628*EF628</f>
        <v>#VALUE!</v>
      </c>
      <c r="DA628" s="465" t="e">
        <f>$AJ628*EG628</f>
        <v>#VALUE!</v>
      </c>
      <c r="DB628" s="465" t="e">
        <f>$AJ628*EH628</f>
        <v>#VALUE!</v>
      </c>
      <c r="DC628" s="465" t="e">
        <f>$AJ628*EI628</f>
        <v>#VALUE!</v>
      </c>
      <c r="DD628" s="465" t="e">
        <f>$AJ628*EJ628</f>
        <v>#VALUE!</v>
      </c>
      <c r="DE628" s="465" t="e">
        <f>$AJ628*EK628</f>
        <v>#VALUE!</v>
      </c>
      <c r="DF628" s="465" t="e">
        <f>$AJ628*EL628</f>
        <v>#VALUE!</v>
      </c>
      <c r="DG628" s="465" t="e">
        <f>$AJ628*EM628</f>
        <v>#VALUE!</v>
      </c>
      <c r="DH628" s="465" t="e">
        <f>$AJ628*EN628</f>
        <v>#VALUE!</v>
      </c>
      <c r="DI628" s="465" t="e">
        <f>$AJ628*EO628</f>
        <v>#VALUE!</v>
      </c>
      <c r="DJ628" s="465" t="e">
        <f>CZ628*(1-EP628)</f>
        <v>#VALUE!</v>
      </c>
      <c r="DK628" s="465" t="e">
        <f>DA628*(1-ER628)</f>
        <v>#VALUE!</v>
      </c>
      <c r="DL628" s="465" t="e">
        <f>DB628*(1-EQ628)</f>
        <v>#VALUE!</v>
      </c>
      <c r="DM628" s="465" t="e">
        <f>DC628*(1-ES628)</f>
        <v>#VALUE!</v>
      </c>
      <c r="DN628" s="465" t="e">
        <f>DD628*(1-ET628)</f>
        <v>#VALUE!</v>
      </c>
      <c r="DO628" s="465" t="e">
        <f>DE628</f>
        <v>#VALUE!</v>
      </c>
      <c r="DP628" s="465" t="e">
        <f>DF628*(1-EU628)</f>
        <v>#VALUE!</v>
      </c>
      <c r="DQ628" s="465" t="e">
        <f>DG628*(1-EV628)</f>
        <v>#VALUE!</v>
      </c>
      <c r="DR628" s="465" t="e">
        <f>DH628*(1-EW628)</f>
        <v>#VALUE!</v>
      </c>
      <c r="DS628" s="465" t="e">
        <f>DI628</f>
        <v>#VALUE!</v>
      </c>
      <c r="DT628" s="465" t="e">
        <f>SUM(DJ628:DS628)</f>
        <v>#VALUE!</v>
      </c>
      <c r="DU628" s="465" t="e">
        <f>(GS628:GX628)+(DP628+DQ628+DR628)*GY628+DS628</f>
        <v>#VALUE!</v>
      </c>
      <c r="DV628" s="451" t="e">
        <f>AV628/$BH628/(1-EP628)</f>
        <v>#VALUE!</v>
      </c>
      <c r="DW628" s="451" t="e">
        <f>AW628/$BH628/(1-ER628)</f>
        <v>#VALUE!</v>
      </c>
      <c r="DX628" s="451" t="e">
        <f>AX628/$BH628/(1-EQ628)</f>
        <v>#VALUE!</v>
      </c>
      <c r="DY628" s="451" t="e">
        <f>AY628/$BH628/(1-ES628)</f>
        <v>#VALUE!</v>
      </c>
      <c r="DZ628" s="451" t="e">
        <f>AZ628/$BH628/(1-ET628)</f>
        <v>#VALUE!</v>
      </c>
      <c r="EA628" s="451" t="e">
        <f>BA628/$BH628/(1-AX628)</f>
        <v>#VALUE!</v>
      </c>
      <c r="EB628" s="451" t="e">
        <f>BB628/$BH628/(1-EU628)</f>
        <v>#VALUE!</v>
      </c>
      <c r="EC628" s="451" t="e">
        <f>BC628/$BH628/(1-EV628)</f>
        <v>#VALUE!</v>
      </c>
      <c r="ED628" s="451" t="e">
        <f>BD628/$BH628/(1-EW628)</f>
        <v>#VALUE!</v>
      </c>
      <c r="EE628" s="451" t="e">
        <f>BG628/BH628</f>
        <v>#VALUE!</v>
      </c>
      <c r="EF628" s="451" t="e">
        <f>DV628/SUM($DV628:$EE628)</f>
        <v>#VALUE!</v>
      </c>
      <c r="EG628" s="451" t="e">
        <f>DW628/SUM($DV628:$EE628)</f>
        <v>#VALUE!</v>
      </c>
      <c r="EH628" s="451" t="e">
        <f>DX628/SUM($DV628:$EE628)</f>
        <v>#VALUE!</v>
      </c>
      <c r="EI628" s="451" t="e">
        <f>DY628/SUM($DV628:$EE628)</f>
        <v>#VALUE!</v>
      </c>
      <c r="EJ628" s="451" t="e">
        <f>DZ628/SUM($DV628:$EE628)</f>
        <v>#VALUE!</v>
      </c>
      <c r="EK628" s="451" t="e">
        <f>EA628/SUM($DV628:$EE628)</f>
        <v>#VALUE!</v>
      </c>
      <c r="EL628" s="451" t="e">
        <f>EB628/SUM($DV628:$EE628)</f>
        <v>#VALUE!</v>
      </c>
      <c r="EM628" s="451" t="e">
        <f>EC628/SUM($DV628:$EE628)</f>
        <v>#VALUE!</v>
      </c>
      <c r="EN628" s="451" t="e">
        <f>ED628/SUM($DV628:$EE628)</f>
        <v>#VALUE!</v>
      </c>
      <c r="EO628" s="451" t="e">
        <f>EE628/SUM($DV628:$EE628)</f>
        <v>#VALUE!</v>
      </c>
      <c r="EP628" s="450">
        <f>EP627</f>
        <v>0.080000000000000002</v>
      </c>
      <c r="EQ628" s="450">
        <f>EQ627</f>
        <v>0.014999999999999999</v>
      </c>
      <c r="ER628" s="450">
        <f>ER627</f>
        <v>0.014999999999999999</v>
      </c>
      <c r="ES628" s="450">
        <f>ES627</f>
        <v>0.014999999999999999</v>
      </c>
      <c r="ET628" s="450">
        <f>ET627</f>
        <v>0.014999999999999999</v>
      </c>
      <c r="EU628" s="450">
        <f>EU627</f>
        <v>0.089999999999999997</v>
      </c>
      <c r="EV628" s="450">
        <f>EV627</f>
        <v>0.089999999999999997</v>
      </c>
      <c r="EW628" s="450">
        <f>EW627</f>
        <v>0.089999999999999997</v>
      </c>
      <c r="EX628" s="431" t="str">
        <f>IF(_tag_month_day!AS618="","",_tag_month_day!AS618/100)</f>
        <v/>
      </c>
      <c r="EY628" s="431" t="str">
        <f>IF(_tag_month_day!AT618="","",_tag_month_day!AT618/100)</f>
        <v/>
      </c>
      <c r="EZ628" s="431" t="str">
        <f>IF(_tag_month_day!AU618="","",_tag_month_day!AU618/100)</f>
        <v/>
      </c>
      <c r="FA628" s="431" t="str">
        <f>IF(_tag_month_day!AV618="","",_tag_month_day!AV618/100)</f>
        <v/>
      </c>
      <c r="FB628" s="431" t="str">
        <f>IF(_tag_month_day!AW618="","",_tag_month_day!AW618/100)</f>
        <v/>
      </c>
      <c r="FC628" s="431" t="str">
        <f>IF(_tag_month_day!AX618="","",_tag_month_day!AX618/100)</f>
        <v/>
      </c>
      <c r="FD628" s="449" t="str">
        <f>IF(_tag_month_day!AY618="","",_tag_month_day!AY618/100)</f>
        <v/>
      </c>
      <c r="FE628" s="449" t="str">
        <f>IF(_tag_month_day!AZ618="","",_tag_month_day!AZ618/100)</f>
        <v/>
      </c>
      <c r="FF628" s="449" t="str">
        <f>IF(_tag_month_day!BA618="","",_tag_month_day!BA618/100)</f>
        <v/>
      </c>
      <c r="FG628" s="449" t="str">
        <f>IF(_tag_month_day!BB618="","",_tag_month_day!BB618/100)</f>
        <v/>
      </c>
      <c r="FH628" s="467" t="str">
        <f>IF(_tag_month_day!BC618="","",_tag_month_day!BC618/100)</f>
        <v/>
      </c>
      <c r="FI628" s="449">
        <f>FI627</f>
        <v>0.40999999999999998</v>
      </c>
      <c r="FJ628" s="449">
        <f>FJ627</f>
        <v>0.11</v>
      </c>
      <c r="FK628" s="449">
        <f>FK627</f>
        <v>0.014999999999999999</v>
      </c>
      <c r="FL628" s="449">
        <f>FL627</f>
        <v>0</v>
      </c>
      <c r="FM628" s="467">
        <f>FM627</f>
        <v>0.0001</v>
      </c>
      <c r="FN628" s="449">
        <f>FN627</f>
        <v>0.32000000000000001</v>
      </c>
      <c r="FO628" s="449">
        <f>FO627</f>
        <v>0.20000000000000001</v>
      </c>
      <c r="FP628" s="449">
        <f>FP627</f>
        <v>0.01</v>
      </c>
      <c r="FQ628" s="449">
        <f>FQ627</f>
        <v>0</v>
      </c>
      <c r="FR628" s="467">
        <f>FR627</f>
        <v>0.0001</v>
      </c>
      <c r="FS628" s="449" t="str">
        <f>IF(_tag_month_day!BD618="","",_tag_month_day!BD618/100)</f>
        <v/>
      </c>
      <c r="FT628" s="449" t="str">
        <f>IF(_tag_month_day!BE618="","",_tag_month_day!BE618/100)</f>
        <v/>
      </c>
      <c r="FU628" s="449" t="str">
        <f>IF(_tag_month_day!BF618="","",_tag_month_day!BF618/100)</f>
        <v/>
      </c>
      <c r="FV628" s="449" t="str">
        <f>IF(_tag_month_day!BG618="","",_tag_month_day!BG618/100)</f>
        <v/>
      </c>
      <c r="FW628" s="467" t="str">
        <f>IF(_tag_month_day!BH618="","",_tag_month_day!BH618/100)</f>
        <v/>
      </c>
      <c r="FX628" s="449" t="str">
        <f>IF(_tag_month_day!BI618="","",_tag_month_day!BI618/100)</f>
        <v/>
      </c>
      <c r="FY628" s="449" t="str">
        <f>IF(_tag_month_day!BJ618="","",_tag_month_day!BJ618/100)</f>
        <v/>
      </c>
      <c r="FZ628" s="468" t="str">
        <f>IF(_tag_month_day!BK618="","",_tag_month_day!BK618/100)</f>
        <v/>
      </c>
      <c r="GA628" s="449" t="str">
        <f>IF(_tag_month_day!BL618="","",_tag_month_day!BL618/100)</f>
        <v/>
      </c>
      <c r="GB628" s="467" t="str">
        <f>IF(_tag_month_day!BM618="","",_tag_month_day!BM618/100)</f>
        <v/>
      </c>
      <c r="GC628" s="431" t="str">
        <f>IF(_tag_month_day!BN618="","",_tag_month_day!BN618/100)</f>
        <v/>
      </c>
      <c r="GD628" s="431" t="str">
        <f>IF(_tag_month_day!BO618="","",_tag_month_day!BO618/100)</f>
        <v/>
      </c>
      <c r="GE628" s="431" t="str">
        <f>IF(_tag_month_day!BP618="","",_tag_month_day!BP618/100)</f>
        <v/>
      </c>
      <c r="GF628" s="431" t="str">
        <f>IF(_tag_month_day!BQ618="","",_tag_month_day!BQ618/100)</f>
        <v/>
      </c>
      <c r="GG628" s="431" t="str">
        <f>IF(_tag_month_day!BR618="","",_tag_month_day!BR618/100)</f>
        <v/>
      </c>
      <c r="GH628" s="431" t="str">
        <f>IF(_tag_month_day!BS618="","",_tag_month_day!BS618/100)</f>
        <v/>
      </c>
      <c r="GI628" s="467" t="str">
        <f>IF(_tag_month_day!BT618="","",_tag_month_day!BT618/100)</f>
        <v/>
      </c>
      <c r="GJ628" s="469" t="str">
        <f>IF(_tag_month_day!BU618="","",_tag_month_day!BU618/100)</f>
        <v/>
      </c>
      <c r="GK628" s="470">
        <f>GK627</f>
        <v>0.070000000000000007</v>
      </c>
      <c r="GL628" s="470">
        <f>GL627</f>
        <v>0.029999999999999999</v>
      </c>
      <c r="GM628" s="471" t="str">
        <f>IF(_tag_month_day!BX618="","",_tag_month_day!BX618/100)</f>
        <v/>
      </c>
      <c r="GN628" s="470">
        <f>GN627</f>
        <v>0.070000000000000007</v>
      </c>
      <c r="GO628" s="470">
        <f>GO627</f>
        <v>0.029999999999999999</v>
      </c>
      <c r="GP628" s="470">
        <f>GP627</f>
        <v>0.089999999999999997</v>
      </c>
      <c r="GQ628" s="470">
        <f>GQ627</f>
        <v>0.029999999999999999</v>
      </c>
      <c r="GR628" s="471" t="str">
        <f>IF(_tag_month_day!CA618="","",_tag_month_day!CA618/100)</f>
        <v/>
      </c>
      <c r="GS628" s="472">
        <f>GS627</f>
        <v>0.95299999999999996</v>
      </c>
      <c r="GT628" s="472">
        <f>GT627</f>
        <v>0.55000000000000004</v>
      </c>
      <c r="GU628" s="472">
        <f>GU627</f>
        <v>0.55000000000000004</v>
      </c>
      <c r="GV628" s="472">
        <f>GV627</f>
        <v>0.55000000000000004</v>
      </c>
      <c r="GW628" s="472">
        <f>GW627</f>
        <v>0.5</v>
      </c>
      <c r="GX628" s="472">
        <f>GX627</f>
        <v>0.93500000000000005</v>
      </c>
      <c r="GY628" s="472">
        <f>GY627</f>
        <v>0.14999999999999999</v>
      </c>
      <c r="GZ628" s="472">
        <f>GZ627</f>
        <v>1</v>
      </c>
      <c r="HA628" s="474">
        <f>HA627</f>
        <v>0.047</v>
      </c>
      <c r="HB628" s="474">
        <f>HB627</f>
        <v>0.45000000000000001</v>
      </c>
      <c r="HC628" s="474">
        <f>HC627</f>
        <v>0.45000000000000001</v>
      </c>
      <c r="HD628" s="474">
        <f>HD627</f>
        <v>0.45000000000000001</v>
      </c>
      <c r="HE628" s="474">
        <f>HE627</f>
        <v>0.5</v>
      </c>
      <c r="HF628" s="474">
        <f>HF627</f>
        <v>0.065000000000000002</v>
      </c>
      <c r="HG628" s="474">
        <f>HG627</f>
        <v>0.84999999999999998</v>
      </c>
      <c r="HH628" s="474">
        <f>HH627</f>
        <v>0</v>
      </c>
      <c r="HI628" s="10">
        <f>IF(BZ628&lt;&gt;"",CK628-BV628,0)</f>
        <v>0</v>
      </c>
      <c r="HJ628" s="10" t="e">
        <f>IF(AJ628&gt;0,AH628-AJ628,0)</f>
        <v>#VALUE!</v>
      </c>
      <c r="HK628" s="466">
        <f>HK627</f>
        <v>0.84999999999999998</v>
      </c>
      <c r="HL628" s="424">
        <f>HL627</f>
        <v>550000</v>
      </c>
      <c r="HM628" s="424">
        <f>HM627</f>
        <v>480000</v>
      </c>
      <c r="HN628" s="465" t="e">
        <f>(DJ628*EZ628+DK628*FH628+DL628*FM628+DM628*FR628+DN628*FW628+DO628*GB628+DS628*GI628+DP628*GM628+DR628*GR628)*1000*2</f>
        <v>#VALUE!</v>
      </c>
      <c r="HO628" s="465" t="e">
        <f>HN628*HK628*$HO$2/HL628*1000000</f>
        <v>#VALUE!</v>
      </c>
      <c r="HP628" s="465" t="e">
        <f>HN628*HK628*$HP$2/HM628*1000000</f>
        <v>#VALUE!</v>
      </c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</row>
    <row customFormat="1" r="629" s="0">
      <c r="A629" s="420">
        <v>618</v>
      </c>
      <c r="B629" s="421">
        <f ca="1">IF(D629=D628,B628,IF(D629="夜班",B628+1,B628))</f>
        <v>43611</v>
      </c>
      <c r="C629" s="422">
        <f>C628</f>
        <v>0.041666666666666699</v>
      </c>
      <c r="D629" s="10" t="str">
        <f ca="1">IF(HOUR(G629)&lt;8,"夜班",IF(HOUR(G629)&lt;16,"白班",IF(HOUR(G629)&lt;24,"中班",0)))</f>
        <v>中班</v>
      </c>
      <c r="E629" s="10" t="e">
        <f ca="1">IF(F629=1,"甲",IF(F629=2,"乙",IF(F629=3,"丙",IF(F629=4,"丁",""))))</f>
        <v>#REF!</v>
      </c>
      <c r="F629" s="10" t="e">
        <f ca="1">SUMPRODUCT((成本日报!$A$3:$A$95=计划!B629)*(成本日报!$B$3:$B$95=计划!$D629),成本日报!$C$3:$C$95)</f>
        <v>#REF!</v>
      </c>
      <c r="G629" s="423">
        <f ca="1">G628+C628</f>
        <v>43611.708333331837</v>
      </c>
      <c r="H629" s="423">
        <f ca="1">$G629+$C629/60*10+$C629*0</f>
        <v>43611.715277776282</v>
      </c>
      <c r="I629" s="423">
        <f ca="1">$G629+$C629/60*18+$C629*0</f>
        <v>43611.720833331834</v>
      </c>
      <c r="J629" s="423">
        <f ca="1">$G629+$C629/60*0+$C629*1</f>
        <v>43611.749999998501</v>
      </c>
      <c r="K629" s="423">
        <f ca="1">$G629+$C629/60*30+$C629*2</f>
        <v>43611.812499998508</v>
      </c>
      <c r="L629" s="423">
        <f ca="1">$G629+$C629/60*0+$C629*3</f>
        <v>43611.833333331837</v>
      </c>
      <c r="M629" s="424" t="str">
        <f>IF(_tag_month_day!A619="","",_tag_month_day!A619)</f>
        <v/>
      </c>
      <c r="N629" s="424" t="str">
        <f>IF(_tag_month_day!B619="","",_tag_month_day!B619)</f>
        <v/>
      </c>
      <c r="O629" s="425" t="e">
        <f>IF(M629+N629=0,"",M629+N629)</f>
        <v>#VALUE!</v>
      </c>
      <c r="P629" s="424" t="str">
        <f>IF(_tag_month_day!C619="","",_tag_month_day!C619)</f>
        <v/>
      </c>
      <c r="Q629" s="424" t="str">
        <f>IF(_tag_month_day!D619="","",_tag_month_day!D619)</f>
        <v/>
      </c>
      <c r="R629" s="426" t="str">
        <f>IF(_tag_month_day!CB619="","",_tag_month_day!CB619/100)</f>
        <v/>
      </c>
      <c r="S629" s="427" t="str">
        <f>IF(_tag_month_day!E619="","",_tag_month_day!E619)</f>
        <v/>
      </c>
      <c r="T629" s="427" t="str">
        <f>IF(_tag_month_day!F619="","",_tag_month_day!F619)</f>
        <v/>
      </c>
      <c r="U629" s="428" t="e">
        <f>S629+T629</f>
        <v>#VALUE!</v>
      </c>
      <c r="V629" s="429" t="e">
        <f>U629/AJ629</f>
        <v>#VALUE!</v>
      </c>
      <c r="W629" s="430" t="str">
        <f>IF(_jhy_month_day!A619="","",_jhy_month_day!A619)</f>
        <v/>
      </c>
      <c r="X629" s="431" t="str">
        <f>IF(_jhy_month_day!B619="","",_jhy_month_day!B619/100)</f>
        <v/>
      </c>
      <c r="Y629" s="431" t="str">
        <f>IF(_jhy_month_day!C619="","",_jhy_month_day!C619/100)</f>
        <v/>
      </c>
      <c r="Z629" s="432">
        <f>Z625+1</f>
        <v>155</v>
      </c>
      <c r="AA629" s="433" t="str">
        <f>IF(_tag_month_day!G619="","",_tag_month_day!G619/100)</f>
        <v/>
      </c>
      <c r="AB629" s="433" t="str">
        <f>IF(_tag_month_day!H619="","",_tag_month_day!H619/100)</f>
        <v/>
      </c>
      <c r="AC629" s="434">
        <f>IF(X629="",AC628,BK629*($AV628*X629+$AW628*FD628+$AX628*FI628+$AY628*FN628+$AZ628*FS628+$BA628*FX628+$BG628*GE628)/(AV628*Y629+AX628*FK628+AW628*FF628+AY628*FP628+AZ628*FU628+BA628*FZ628+BG628*GG628+BB628*GK628+BC628*GN628+BD628*GP628))</f>
        <v>1.59963432013121</v>
      </c>
      <c r="AD629" s="435" t="str">
        <f>IF(AC629=AC628,"",AC629-AC628)</f>
        <v/>
      </c>
      <c r="AE629" s="436" t="str">
        <f>IF(1-AF629=0,"",(1-AF629))</f>
        <v/>
      </c>
      <c r="AF629" s="437">
        <v>1</v>
      </c>
      <c r="AG629" s="10" t="str">
        <f>AG628</f>
        <v>9A3</v>
      </c>
      <c r="AH629" s="438" t="str">
        <f>AH628</f>
        <v/>
      </c>
      <c r="AI629" s="424"/>
      <c r="AJ629" s="10" t="str">
        <f>IF(_tag_month_day!I619="","",_tag_month_day!I619)</f>
        <v/>
      </c>
      <c r="AK629" s="440"/>
      <c r="AL629" s="440"/>
      <c r="AM629" s="440"/>
      <c r="AN629" s="441">
        <f>AN628</f>
        <v>2</v>
      </c>
      <c r="AO629" s="441">
        <f>AO628</f>
        <v>8</v>
      </c>
      <c r="AP629" s="442" t="e">
        <f>(IF(AN629=0,AS628,AS628*(1+AO629/AN629)/(AR629+AO629/AN629)))+AT629</f>
        <v>#VALUE!</v>
      </c>
      <c r="AQ629" s="443" t="str">
        <f>IF(_tag_month_day!J619="","",_tag_month_day!J619/100)</f>
        <v/>
      </c>
      <c r="AR629" s="444">
        <f>AR628</f>
        <v>1.3</v>
      </c>
      <c r="AS629" s="445" t="e">
        <f>AQ629*(AN629*AR629+AO629)/(AN629+AO629)</f>
        <v>#VALUE!</v>
      </c>
      <c r="AT629" s="445" t="e">
        <f>(SUM(BE629:BF629)-SUM(BE628:BF628))*0.05</f>
        <v>#VALUE!</v>
      </c>
      <c r="AU629" s="446" t="str">
        <f>IF(_tag_month_day!CC619="","",IF(_tag_month_day!CC619&gt;0,_tag_month_day!CD619,_tag_month_day!CE619))</f>
        <v/>
      </c>
      <c r="AV629" s="447" t="str">
        <f>IF(_tag_month_day!L619="","",_tag_month_day!L619/100)</f>
        <v/>
      </c>
      <c r="AW629" s="431">
        <f>AW628</f>
        <v>0</v>
      </c>
      <c r="AX629" s="431">
        <f>AX628</f>
        <v>0</v>
      </c>
      <c r="AY629" s="431" t="str">
        <f>IF(_tag_month_day!M619="","",_tag_month_day!M619/100)</f>
        <v/>
      </c>
      <c r="AZ629" s="431" t="str">
        <f>IF(_tag_month_day!N619="","",_tag_month_day!N619/100)</f>
        <v/>
      </c>
      <c r="BA629" s="431" t="str">
        <f>IF(_tag_month_day!O619="","",_tag_month_day!O619/100)</f>
        <v/>
      </c>
      <c r="BB629" s="448" t="str">
        <f>IF(_tag_month_day!P619="","",_tag_month_day!P619/100)</f>
        <v/>
      </c>
      <c r="BC629" s="448">
        <f>BC628</f>
        <v>0</v>
      </c>
      <c r="BD629" s="448" t="str">
        <f>IF(_tag_month_day!Q619="","",_tag_month_day!Q619/100)</f>
        <v/>
      </c>
      <c r="BE629" s="449" t="str">
        <f>IF(_tag_month_day!R619="","",_tag_month_day!R619/100)</f>
        <v/>
      </c>
      <c r="BF629" s="388" t="e">
        <f>(AU629*(100+BE629*100))/(AJ629-AU629)/100</f>
        <v>#VALUE!</v>
      </c>
      <c r="BG629" s="450" t="e">
        <f>BE629+BF629</f>
        <v>#VALUE!</v>
      </c>
      <c r="BH629" s="451" t="e">
        <f>SUM(AV629:BF629)</f>
        <v>#VALUE!</v>
      </c>
      <c r="BI629" s="452" t="e">
        <f>IF(CX629=0,BI628,(DK629*查询!$R$5+DL629*查询!$Q$5+DM629*查询!$N$5+DN629*查询!$O$5+DO629*查询!$P$5)*AF629/CX629)</f>
        <v>#VALUE!</v>
      </c>
      <c r="BJ629" s="452" t="e">
        <f>IF(CX629=0,BJ628,(DP629*查询!$S$5+DQ629*查询!$T$5+DR629*查询!$U$5)*AF629/CX629)</f>
        <v>#VALUE!</v>
      </c>
      <c r="BK629" s="452">
        <f>BK628</f>
        <v>1</v>
      </c>
      <c r="BL629" s="453" t="e">
        <f>SUMPRODUCT((AV629:BA629)*(GS629:GX629))/((GS629:GX629)+SUM(BB629:BD629)*GY629+BG629*GZ629)</f>
        <v>#VALUE!</v>
      </c>
      <c r="BM629" s="453" t="e">
        <f>BK629*($AV629*FB629+$AW629*FD629+$AX629*FI629+$AY629*FN629+$AZ629*FS629+$BA629*FX629+$BG629*GE629)/(AV629*EY629+AX629*FK629+AW629*FF629+AY629*FP629+AZ629*FU629+BA629*FZ629+BG629*GG629+BB629*GK629+BC629*GN629+BD629*GP629)</f>
        <v>#VALUE!</v>
      </c>
      <c r="BN629" s="453" t="e">
        <f>($AV629*FC629+$AX629*FJ629+$AW629*FE629+$AY629*FO629+$AZ629*FT629+$BA629*FY629+$BG629*GF629)/($AV629*FA629+BG629*GH629+BB629*GL629+BC629*GO629+BD629*GQ629+BA629*GA629)</f>
        <v>#VALUE!</v>
      </c>
      <c r="BO629" s="454" t="e">
        <f>SUMPRODUCT(AV629:BA629*GS629:GX629)/(GS629:GX629+(BB629+BC629+BD629)*GY629+BG629)</f>
        <v>#VALUE!</v>
      </c>
      <c r="BP629" s="454" t="e">
        <f>SUMPRODUCT(AV629:BA629*GS629:GX629)/(GS629:GX629+(BB629+BC629+BD629)*GY629+BG629)</f>
        <v>#VALUE!</v>
      </c>
      <c r="BQ629" s="454" t="e">
        <f>SUMPRODUCT(AV629:BA629*GS629:GX629)/(GS629:GX629+(BB629+BC629+BD629)*GY629+BG629)</f>
        <v>#VALUE!</v>
      </c>
      <c r="BR629" s="453" t="str">
        <f>IF(_tag_month_day!T619="","",_tag_month_day!T619)</f>
        <v/>
      </c>
      <c r="BS629" s="453" t="str">
        <f>IF(_tag_month_day!U619="","",_tag_month_day!U619)</f>
        <v/>
      </c>
      <c r="BT629" s="455" t="str">
        <f>IF(CK629="","",IF((CK629&gt;=BV629-0.12)*(CK629&lt;=BV629+0.12),"合格","不合格"))</f>
        <v/>
      </c>
      <c r="BU629" s="456" t="str">
        <f>IF(_tag_month_day!V619="","",_tag_month_day!V619)</f>
        <v/>
      </c>
      <c r="BV629" s="457" t="str">
        <f>IF(_tag_month_day!W619="","",_tag_month_day!W619)</f>
        <v/>
      </c>
      <c r="BW629" s="458" t="str">
        <f>IF(_tag_month_day!X619="","",_tag_month_day!X619)</f>
        <v/>
      </c>
      <c r="BX629" s="458" t="str">
        <f>IF(_tag_month_day!Y619="","",_tag_month_day!Y619)</f>
        <v/>
      </c>
      <c r="BY629" s="459">
        <f ca="1">L629</f>
        <v>43611.833333331837</v>
      </c>
      <c r="BZ629" s="460"/>
      <c r="CA629" s="4"/>
      <c r="CB629" s="424" t="str">
        <f>IF(_tag_month_day!Z619="","",_tag_month_day!Z619)</f>
        <v/>
      </c>
      <c r="CC629" s="424" t="str">
        <f>IF(_tag_month_day!AA619="","",_tag_month_day!AA619)</f>
        <v/>
      </c>
      <c r="CD629" s="424" t="str">
        <f>IF(_tag_month_day!AB619="","",_tag_month_day!AB619)</f>
        <v/>
      </c>
      <c r="CE629" s="424" t="str">
        <f>IF(_tag_month_day!AC619="","",_tag_month_day!AC619)</f>
        <v/>
      </c>
      <c r="CF629" s="424" t="str">
        <f>IF(_tag_month_day!AD619="","",_tag_month_day!AD619)</f>
        <v/>
      </c>
      <c r="CG629" s="424" t="str">
        <f>IF(_tag_month_day!AE619="","",_tag_month_day!AE619)</f>
        <v/>
      </c>
      <c r="CH629" s="424" t="str">
        <f>IF(_tag_month_day!AF619="","",_tag_month_day!AF619)</f>
        <v/>
      </c>
      <c r="CI629" s="424" t="str">
        <f>IF(_tag_month_day!AG619="","",_tag_month_day!AG619)</f>
        <v/>
      </c>
      <c r="CJ629" s="424" t="str">
        <f>IF(_tag_month_day!AH619="","",_tag_month_day!AH619)</f>
        <v/>
      </c>
      <c r="CK629" s="424" t="str">
        <f>IF(_tag_month_day!AI619="","",_tag_month_day!AI619)</f>
        <v/>
      </c>
      <c r="CL629" s="4" t="str">
        <f>IF(_tag_month_day!AJ619="","",_tag_month_day!AJ619)</f>
        <v/>
      </c>
      <c r="CM629" s="4" t="str">
        <f>IF(_tag_month_day!AK619="","",_tag_month_day!AK619)</f>
        <v/>
      </c>
      <c r="CN629" s="4" t="str">
        <f>IF(_tag_month_day!AL619="","",_tag_month_day!AL619)</f>
        <v/>
      </c>
      <c r="CO629" s="4" t="str">
        <f>IF(_tag_month_day!AM619="","",_tag_month_day!AM619)</f>
        <v/>
      </c>
      <c r="CP629" s="4" t="str">
        <f>IF(_tag_month_day!AN619="","",_tag_month_day!AN619)</f>
        <v/>
      </c>
      <c r="CQ629" s="4" t="str">
        <f>IF(_tag_month_day!AO619="","",_tag_month_day!AO619)</f>
        <v/>
      </c>
      <c r="CR629" s="462" t="str">
        <f>IF(_tag_month_day!AP619="","",_tag_month_day!AP619)</f>
        <v/>
      </c>
      <c r="CS629" s="463" t="str">
        <f>IF(_tag_month_day!AQ619="","",_tag_month_day!AQ619)</f>
        <v/>
      </c>
      <c r="CT629" s="4" t="str">
        <f>IF(_tag_month_day!AR619="","",_tag_month_day!AR619)</f>
        <v/>
      </c>
      <c r="CU629" s="464" t="e">
        <f>DU629/AJ629</f>
        <v>#VALUE!</v>
      </c>
      <c r="CV629" s="451" t="e">
        <f>BG629/BH629</f>
        <v>#VALUE!</v>
      </c>
      <c r="CW629" s="465" t="e">
        <f>AJ629*(1-CV629)*CU629*AF629</f>
        <v>#VALUE!</v>
      </c>
      <c r="CX629" s="465" t="e">
        <f>CW629*94%</f>
        <v>#VALUE!</v>
      </c>
      <c r="CY629" s="466" t="e">
        <f>IF(CX629=0,0,DS629/(DS629+CX629))</f>
        <v>#VALUE!</v>
      </c>
      <c r="CZ629" s="465" t="e">
        <f>$AJ629*EF629</f>
        <v>#VALUE!</v>
      </c>
      <c r="DA629" s="465" t="e">
        <f>$AJ629*EG629</f>
        <v>#VALUE!</v>
      </c>
      <c r="DB629" s="465" t="e">
        <f>$AJ629*EH629</f>
        <v>#VALUE!</v>
      </c>
      <c r="DC629" s="465" t="e">
        <f>$AJ629*EI629</f>
        <v>#VALUE!</v>
      </c>
      <c r="DD629" s="465" t="e">
        <f>$AJ629*EJ629</f>
        <v>#VALUE!</v>
      </c>
      <c r="DE629" s="465" t="e">
        <f>$AJ629*EK629</f>
        <v>#VALUE!</v>
      </c>
      <c r="DF629" s="465" t="e">
        <f>$AJ629*EL629</f>
        <v>#VALUE!</v>
      </c>
      <c r="DG629" s="465" t="e">
        <f>$AJ629*EM629</f>
        <v>#VALUE!</v>
      </c>
      <c r="DH629" s="465" t="e">
        <f>$AJ629*EN629</f>
        <v>#VALUE!</v>
      </c>
      <c r="DI629" s="465" t="e">
        <f>$AJ629*EO629</f>
        <v>#VALUE!</v>
      </c>
      <c r="DJ629" s="465" t="e">
        <f>CZ629*(1-EP629)</f>
        <v>#VALUE!</v>
      </c>
      <c r="DK629" s="465" t="e">
        <f>DA629*(1-ER629)</f>
        <v>#VALUE!</v>
      </c>
      <c r="DL629" s="465" t="e">
        <f>DB629*(1-EQ629)</f>
        <v>#VALUE!</v>
      </c>
      <c r="DM629" s="465" t="e">
        <f>DC629*(1-ES629)</f>
        <v>#VALUE!</v>
      </c>
      <c r="DN629" s="465" t="e">
        <f>DD629*(1-ET629)</f>
        <v>#VALUE!</v>
      </c>
      <c r="DO629" s="465" t="e">
        <f>DE629</f>
        <v>#VALUE!</v>
      </c>
      <c r="DP629" s="465" t="e">
        <f>DF629*(1-EU629)</f>
        <v>#VALUE!</v>
      </c>
      <c r="DQ629" s="465" t="e">
        <f>DG629*(1-EV629)</f>
        <v>#VALUE!</v>
      </c>
      <c r="DR629" s="465" t="e">
        <f>DH629*(1-EW629)</f>
        <v>#VALUE!</v>
      </c>
      <c r="DS629" s="465" t="e">
        <f>DI629</f>
        <v>#VALUE!</v>
      </c>
      <c r="DT629" s="465" t="e">
        <f>SUM(DJ629:DS629)</f>
        <v>#VALUE!</v>
      </c>
      <c r="DU629" s="465" t="e">
        <f>(GS629:GX629)+(DP629+DQ629+DR629)*GY629+DS629</f>
        <v>#VALUE!</v>
      </c>
      <c r="DV629" s="451" t="e">
        <f>AV629/$BH629/(1-EP629)</f>
        <v>#VALUE!</v>
      </c>
      <c r="DW629" s="451" t="e">
        <f>AW629/$BH629/(1-ER629)</f>
        <v>#VALUE!</v>
      </c>
      <c r="DX629" s="451" t="e">
        <f>AX629/$BH629/(1-EQ629)</f>
        <v>#VALUE!</v>
      </c>
      <c r="DY629" s="451" t="e">
        <f>AY629/$BH629/(1-ES629)</f>
        <v>#VALUE!</v>
      </c>
      <c r="DZ629" s="451" t="e">
        <f>AZ629/$BH629/(1-ET629)</f>
        <v>#VALUE!</v>
      </c>
      <c r="EA629" s="451" t="e">
        <f>BA629/$BH629/(1-AX629)</f>
        <v>#VALUE!</v>
      </c>
      <c r="EB629" s="451" t="e">
        <f>BB629/$BH629/(1-EU629)</f>
        <v>#VALUE!</v>
      </c>
      <c r="EC629" s="451" t="e">
        <f>BC629/$BH629/(1-EV629)</f>
        <v>#VALUE!</v>
      </c>
      <c r="ED629" s="451" t="e">
        <f>BD629/$BH629/(1-EW629)</f>
        <v>#VALUE!</v>
      </c>
      <c r="EE629" s="451" t="e">
        <f>BG629/BH629</f>
        <v>#VALUE!</v>
      </c>
      <c r="EF629" s="451" t="e">
        <f>DV629/SUM($DV629:$EE629)</f>
        <v>#VALUE!</v>
      </c>
      <c r="EG629" s="451" t="e">
        <f>DW629/SUM($DV629:$EE629)</f>
        <v>#VALUE!</v>
      </c>
      <c r="EH629" s="451" t="e">
        <f>DX629/SUM($DV629:$EE629)</f>
        <v>#VALUE!</v>
      </c>
      <c r="EI629" s="451" t="e">
        <f>DY629/SUM($DV629:$EE629)</f>
        <v>#VALUE!</v>
      </c>
      <c r="EJ629" s="451" t="e">
        <f>DZ629/SUM($DV629:$EE629)</f>
        <v>#VALUE!</v>
      </c>
      <c r="EK629" s="451" t="e">
        <f>EA629/SUM($DV629:$EE629)</f>
        <v>#VALUE!</v>
      </c>
      <c r="EL629" s="451" t="e">
        <f>EB629/SUM($DV629:$EE629)</f>
        <v>#VALUE!</v>
      </c>
      <c r="EM629" s="451" t="e">
        <f>EC629/SUM($DV629:$EE629)</f>
        <v>#VALUE!</v>
      </c>
      <c r="EN629" s="451" t="e">
        <f>ED629/SUM($DV629:$EE629)</f>
        <v>#VALUE!</v>
      </c>
      <c r="EO629" s="451" t="e">
        <f>EE629/SUM($DV629:$EE629)</f>
        <v>#VALUE!</v>
      </c>
      <c r="EP629" s="450">
        <f>EP628</f>
        <v>0.080000000000000002</v>
      </c>
      <c r="EQ629" s="450">
        <f>EQ628</f>
        <v>0.014999999999999999</v>
      </c>
      <c r="ER629" s="450">
        <f>ER628</f>
        <v>0.014999999999999999</v>
      </c>
      <c r="ES629" s="450">
        <f>ES628</f>
        <v>0.014999999999999999</v>
      </c>
      <c r="ET629" s="450">
        <f>ET628</f>
        <v>0.014999999999999999</v>
      </c>
      <c r="EU629" s="450">
        <f>EU628</f>
        <v>0.089999999999999997</v>
      </c>
      <c r="EV629" s="450">
        <f>EV628</f>
        <v>0.089999999999999997</v>
      </c>
      <c r="EW629" s="450">
        <f>EW628</f>
        <v>0.089999999999999997</v>
      </c>
      <c r="EX629" s="431" t="str">
        <f>IF(_tag_month_day!AS619="","",_tag_month_day!AS619/100)</f>
        <v/>
      </c>
      <c r="EY629" s="431" t="str">
        <f>IF(_tag_month_day!AT619="","",_tag_month_day!AT619/100)</f>
        <v/>
      </c>
      <c r="EZ629" s="431" t="str">
        <f>IF(_tag_month_day!AU619="","",_tag_month_day!AU619/100)</f>
        <v/>
      </c>
      <c r="FA629" s="431" t="str">
        <f>IF(_tag_month_day!AV619="","",_tag_month_day!AV619/100)</f>
        <v/>
      </c>
      <c r="FB629" s="431" t="str">
        <f>IF(_tag_month_day!AW619="","",_tag_month_day!AW619/100)</f>
        <v/>
      </c>
      <c r="FC629" s="431" t="str">
        <f>IF(_tag_month_day!AX619="","",_tag_month_day!AX619/100)</f>
        <v/>
      </c>
      <c r="FD629" s="449" t="str">
        <f>IF(_tag_month_day!AY619="","",_tag_month_day!AY619/100)</f>
        <v/>
      </c>
      <c r="FE629" s="449" t="str">
        <f>IF(_tag_month_day!AZ619="","",_tag_month_day!AZ619/100)</f>
        <v/>
      </c>
      <c r="FF629" s="449" t="str">
        <f>IF(_tag_month_day!BA619="","",_tag_month_day!BA619/100)</f>
        <v/>
      </c>
      <c r="FG629" s="449" t="str">
        <f>IF(_tag_month_day!BB619="","",_tag_month_day!BB619/100)</f>
        <v/>
      </c>
      <c r="FH629" s="467" t="str">
        <f>IF(_tag_month_day!BC619="","",_tag_month_day!BC619/100)</f>
        <v/>
      </c>
      <c r="FI629" s="449">
        <f>FI628</f>
        <v>0.40999999999999998</v>
      </c>
      <c r="FJ629" s="449">
        <f>FJ628</f>
        <v>0.11</v>
      </c>
      <c r="FK629" s="449">
        <f>FK628</f>
        <v>0.014999999999999999</v>
      </c>
      <c r="FL629" s="449">
        <f>FL628</f>
        <v>0</v>
      </c>
      <c r="FM629" s="467">
        <f>FM628</f>
        <v>0.0001</v>
      </c>
      <c r="FN629" s="449">
        <f>FN628</f>
        <v>0.32000000000000001</v>
      </c>
      <c r="FO629" s="449">
        <f>FO628</f>
        <v>0.20000000000000001</v>
      </c>
      <c r="FP629" s="449">
        <f>FP628</f>
        <v>0.01</v>
      </c>
      <c r="FQ629" s="449">
        <f>FQ628</f>
        <v>0</v>
      </c>
      <c r="FR629" s="467">
        <f>FR628</f>
        <v>0.0001</v>
      </c>
      <c r="FS629" s="449" t="str">
        <f>IF(_tag_month_day!BD619="","",_tag_month_day!BD619/100)</f>
        <v/>
      </c>
      <c r="FT629" s="449" t="str">
        <f>IF(_tag_month_day!BE619="","",_tag_month_day!BE619/100)</f>
        <v/>
      </c>
      <c r="FU629" s="449" t="str">
        <f>IF(_tag_month_day!BF619="","",_tag_month_day!BF619/100)</f>
        <v/>
      </c>
      <c r="FV629" s="449" t="str">
        <f>IF(_tag_month_day!BG619="","",_tag_month_day!BG619/100)</f>
        <v/>
      </c>
      <c r="FW629" s="467" t="str">
        <f>IF(_tag_month_day!BH619="","",_tag_month_day!BH619/100)</f>
        <v/>
      </c>
      <c r="FX629" s="449" t="str">
        <f>IF(_tag_month_day!BI619="","",_tag_month_day!BI619/100)</f>
        <v/>
      </c>
      <c r="FY629" s="449" t="str">
        <f>IF(_tag_month_day!BJ619="","",_tag_month_day!BJ619/100)</f>
        <v/>
      </c>
      <c r="FZ629" s="468" t="str">
        <f>IF(_tag_month_day!BK619="","",_tag_month_day!BK619/100)</f>
        <v/>
      </c>
      <c r="GA629" s="449" t="str">
        <f>IF(_tag_month_day!BL619="","",_tag_month_day!BL619/100)</f>
        <v/>
      </c>
      <c r="GB629" s="467" t="str">
        <f>IF(_tag_month_day!BM619="","",_tag_month_day!BM619/100)</f>
        <v/>
      </c>
      <c r="GC629" s="431" t="str">
        <f>IF(_tag_month_day!BN619="","",_tag_month_day!BN619/100)</f>
        <v/>
      </c>
      <c r="GD629" s="431" t="str">
        <f>IF(_tag_month_day!BO619="","",_tag_month_day!BO619/100)</f>
        <v/>
      </c>
      <c r="GE629" s="431" t="str">
        <f>IF(_tag_month_day!BP619="","",_tag_month_day!BP619/100)</f>
        <v/>
      </c>
      <c r="GF629" s="431" t="str">
        <f>IF(_tag_month_day!BQ619="","",_tag_month_day!BQ619/100)</f>
        <v/>
      </c>
      <c r="GG629" s="431" t="str">
        <f>IF(_tag_month_day!BR619="","",_tag_month_day!BR619/100)</f>
        <v/>
      </c>
      <c r="GH629" s="431" t="str">
        <f>IF(_tag_month_day!BS619="","",_tag_month_day!BS619/100)</f>
        <v/>
      </c>
      <c r="GI629" s="467" t="str">
        <f>IF(_tag_month_day!BT619="","",_tag_month_day!BT619/100)</f>
        <v/>
      </c>
      <c r="GJ629" s="469" t="str">
        <f>IF(_tag_month_day!BU619="","",_tag_month_day!BU619/100)</f>
        <v/>
      </c>
      <c r="GK629" s="470">
        <f>GK628</f>
        <v>0.070000000000000007</v>
      </c>
      <c r="GL629" s="470">
        <f>GL628</f>
        <v>0.029999999999999999</v>
      </c>
      <c r="GM629" s="471" t="str">
        <f>IF(_tag_month_day!BX619="","",_tag_month_day!BX619/100)</f>
        <v/>
      </c>
      <c r="GN629" s="470">
        <f>GN628</f>
        <v>0.070000000000000007</v>
      </c>
      <c r="GO629" s="470">
        <f>GO628</f>
        <v>0.029999999999999999</v>
      </c>
      <c r="GP629" s="470">
        <f>GP628</f>
        <v>0.089999999999999997</v>
      </c>
      <c r="GQ629" s="470">
        <f>GQ628</f>
        <v>0.029999999999999999</v>
      </c>
      <c r="GR629" s="471" t="str">
        <f>IF(_tag_month_day!CA619="","",_tag_month_day!CA619/100)</f>
        <v/>
      </c>
      <c r="GS629" s="472">
        <f>GS628</f>
        <v>0.95299999999999996</v>
      </c>
      <c r="GT629" s="472">
        <f>GT628</f>
        <v>0.55000000000000004</v>
      </c>
      <c r="GU629" s="472">
        <f>GU628</f>
        <v>0.55000000000000004</v>
      </c>
      <c r="GV629" s="472">
        <f>GV628</f>
        <v>0.55000000000000004</v>
      </c>
      <c r="GW629" s="472">
        <f>GW628</f>
        <v>0.5</v>
      </c>
      <c r="GX629" s="472">
        <f>GX628</f>
        <v>0.93500000000000005</v>
      </c>
      <c r="GY629" s="472">
        <f>GY628</f>
        <v>0.14999999999999999</v>
      </c>
      <c r="GZ629" s="472">
        <f>GZ628</f>
        <v>1</v>
      </c>
      <c r="HA629" s="474">
        <f>HA628</f>
        <v>0.047</v>
      </c>
      <c r="HB629" s="474">
        <f>HB628</f>
        <v>0.45000000000000001</v>
      </c>
      <c r="HC629" s="474">
        <f>HC628</f>
        <v>0.45000000000000001</v>
      </c>
      <c r="HD629" s="474">
        <f>HD628</f>
        <v>0.45000000000000001</v>
      </c>
      <c r="HE629" s="474">
        <f>HE628</f>
        <v>0.5</v>
      </c>
      <c r="HF629" s="474">
        <f>HF628</f>
        <v>0.065000000000000002</v>
      </c>
      <c r="HG629" s="474">
        <f>HG628</f>
        <v>0.84999999999999998</v>
      </c>
      <c r="HH629" s="474">
        <f>HH628</f>
        <v>0</v>
      </c>
      <c r="HI629" s="10">
        <f>IF(BZ629&lt;&gt;"",CK629-BV629,0)</f>
        <v>0</v>
      </c>
      <c r="HJ629" s="10" t="e">
        <f>IF(AJ629&gt;0,AH629-AJ629,0)</f>
        <v>#VALUE!</v>
      </c>
      <c r="HK629" s="466">
        <f>HK628</f>
        <v>0.84999999999999998</v>
      </c>
      <c r="HL629" s="424">
        <f>HL628</f>
        <v>550000</v>
      </c>
      <c r="HM629" s="424">
        <f>HM628</f>
        <v>480000</v>
      </c>
      <c r="HN629" s="465" t="e">
        <f>(DJ629*EZ629+DK629*FH629+DL629*FM629+DM629*FR629+DN629*FW629+DO629*GB629+DS629*GI629+DP629*GM629+DR629*GR629)*1000*2</f>
        <v>#VALUE!</v>
      </c>
      <c r="HO629" s="465" t="e">
        <f>HN629*HK629*$HO$2/HL629*1000000</f>
        <v>#VALUE!</v>
      </c>
      <c r="HP629" s="465" t="e">
        <f>HN629*HK629*$HP$2/HM629*1000000</f>
        <v>#VALUE!</v>
      </c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</row>
    <row customFormat="1" r="630" s="0">
      <c r="A630" s="420">
        <v>619</v>
      </c>
      <c r="B630" s="421">
        <f ca="1">IF(D630=D629,B629,IF(D630="夜班",B629+1,B629))</f>
        <v>43611</v>
      </c>
      <c r="C630" s="422">
        <f>C629</f>
        <v>0.041666666666666699</v>
      </c>
      <c r="D630" s="10" t="str">
        <f ca="1">IF(HOUR(G630)&lt;8,"夜班",IF(HOUR(G630)&lt;16,"白班",IF(HOUR(G630)&lt;24,"中班",0)))</f>
        <v>中班</v>
      </c>
      <c r="E630" s="10" t="e">
        <f ca="1">IF(F630=1,"甲",IF(F630=2,"乙",IF(F630=3,"丙",IF(F630=4,"丁",""))))</f>
        <v>#REF!</v>
      </c>
      <c r="F630" s="10" t="e">
        <f ca="1">SUMPRODUCT((成本日报!$A$3:$A$95=计划!B630)*(成本日报!$B$3:$B$95=计划!$D630),成本日报!$C$3:$C$95)</f>
        <v>#REF!</v>
      </c>
      <c r="G630" s="423">
        <f ca="1">G629+C629</f>
        <v>43611.749999998501</v>
      </c>
      <c r="H630" s="423">
        <f ca="1">$G630+$C630/60*10+$C630*0</f>
        <v>43611.756944442946</v>
      </c>
      <c r="I630" s="423">
        <f ca="1">$G630+$C630/60*18+$C630*0</f>
        <v>43611.762499998498</v>
      </c>
      <c r="J630" s="423">
        <f ca="1">$G630+$C630/60*0+$C630*1</f>
        <v>43611.791666665165</v>
      </c>
      <c r="K630" s="423">
        <f ca="1">$G630+$C630/60*30+$C630*2</f>
        <v>43611.854166665173</v>
      </c>
      <c r="L630" s="423">
        <f ca="1">$G630+$C630/60*0+$C630*3</f>
        <v>43611.874999998501</v>
      </c>
      <c r="M630" s="424" t="str">
        <f>IF(_tag_month_day!A620="","",_tag_month_day!A620)</f>
        <v/>
      </c>
      <c r="N630" s="424" t="str">
        <f>IF(_tag_month_day!B620="","",_tag_month_day!B620)</f>
        <v/>
      </c>
      <c r="O630" s="425" t="e">
        <f>IF(M630+N630=0,"",M630+N630)</f>
        <v>#VALUE!</v>
      </c>
      <c r="P630" s="424" t="str">
        <f>IF(_tag_month_day!C620="","",_tag_month_day!C620)</f>
        <v/>
      </c>
      <c r="Q630" s="424" t="str">
        <f>IF(_tag_month_day!D620="","",_tag_month_day!D620)</f>
        <v/>
      </c>
      <c r="R630" s="426" t="str">
        <f>IF(_tag_month_day!CB620="","",_tag_month_day!CB620/100)</f>
        <v/>
      </c>
      <c r="S630" s="427" t="str">
        <f>IF(_tag_month_day!E620="","",_tag_month_day!E620)</f>
        <v/>
      </c>
      <c r="T630" s="427" t="str">
        <f>IF(_tag_month_day!F620="","",_tag_month_day!F620)</f>
        <v/>
      </c>
      <c r="U630" s="428" t="e">
        <f>S630+T630</f>
        <v>#VALUE!</v>
      </c>
      <c r="V630" s="429" t="e">
        <f>U630/AJ630</f>
        <v>#VALUE!</v>
      </c>
      <c r="W630" s="430" t="str">
        <f>IF(_jhy_month_day!A620="","",_jhy_month_day!A620)</f>
        <v/>
      </c>
      <c r="X630" s="431" t="str">
        <f>IF(_jhy_month_day!B620="","",_jhy_month_day!B620/100)</f>
        <v/>
      </c>
      <c r="Y630" s="431" t="str">
        <f>IF(_jhy_month_day!C620="","",_jhy_month_day!C620/100)</f>
        <v/>
      </c>
      <c r="Z630" s="432">
        <f>Z626+1</f>
        <v>155</v>
      </c>
      <c r="AA630" s="433" t="str">
        <f>IF(_tag_month_day!G620="","",_tag_month_day!G620/100)</f>
        <v/>
      </c>
      <c r="AB630" s="433" t="str">
        <f>IF(_tag_month_day!H620="","",_tag_month_day!H620/100)</f>
        <v/>
      </c>
      <c r="AC630" s="434">
        <f>IF(X630="",AC629,BK630*($AV629*X630+$AW629*FD629+$AX629*FI629+$AY629*FN629+$AZ629*FS629+$BA629*FX629+$BG629*GE629)/(AV629*Y630+AX629*FK629+AW629*FF629+AY629*FP629+AZ629*FU629+BA629*FZ629+BG629*GG629+BB629*GK629+BC629*GN629+BD629*GP629))</f>
        <v>1.59963432013121</v>
      </c>
      <c r="AD630" s="435" t="str">
        <f>IF(AC630=AC629,"",AC630-AC629)</f>
        <v/>
      </c>
      <c r="AE630" s="436" t="str">
        <f>IF(1-AF630=0,"",(1-AF630))</f>
        <v/>
      </c>
      <c r="AF630" s="437">
        <v>1</v>
      </c>
      <c r="AG630" s="10" t="str">
        <f>AG629</f>
        <v>9A3</v>
      </c>
      <c r="AH630" s="438" t="str">
        <f>AH629</f>
        <v/>
      </c>
      <c r="AI630" s="424"/>
      <c r="AJ630" s="10" t="str">
        <f>IF(_tag_month_day!I620="","",_tag_month_day!I620)</f>
        <v/>
      </c>
      <c r="AK630" s="440"/>
      <c r="AL630" s="440"/>
      <c r="AM630" s="440"/>
      <c r="AN630" s="441">
        <f>AN629</f>
        <v>2</v>
      </c>
      <c r="AO630" s="441">
        <f>AO629</f>
        <v>8</v>
      </c>
      <c r="AP630" s="442" t="e">
        <f>(IF(AN630=0,AS629,AS629*(1+AO630/AN630)/(AR630+AO630/AN630)))+AT630</f>
        <v>#VALUE!</v>
      </c>
      <c r="AQ630" s="443" t="str">
        <f>IF(_tag_month_day!J620="","",_tag_month_day!J620/100)</f>
        <v/>
      </c>
      <c r="AR630" s="444">
        <f>AR629</f>
        <v>1.3</v>
      </c>
      <c r="AS630" s="445" t="e">
        <f>AQ630*(AN630*AR630+AO630)/(AN630+AO630)</f>
        <v>#VALUE!</v>
      </c>
      <c r="AT630" s="445" t="e">
        <f>(SUM(BE630:BF630)-SUM(BE629:BF629))*0.05</f>
        <v>#VALUE!</v>
      </c>
      <c r="AU630" s="446" t="str">
        <f>IF(_tag_month_day!CC620="","",IF(_tag_month_day!CC620&gt;0,_tag_month_day!CD620,_tag_month_day!CE620))</f>
        <v/>
      </c>
      <c r="AV630" s="447" t="str">
        <f>IF(_tag_month_day!L620="","",_tag_month_day!L620/100)</f>
        <v/>
      </c>
      <c r="AW630" s="431">
        <f>AW629</f>
        <v>0</v>
      </c>
      <c r="AX630" s="431">
        <f>AX629</f>
        <v>0</v>
      </c>
      <c r="AY630" s="431" t="str">
        <f>IF(_tag_month_day!M620="","",_tag_month_day!M620/100)</f>
        <v/>
      </c>
      <c r="AZ630" s="431" t="str">
        <f>IF(_tag_month_day!N620="","",_tag_month_day!N620/100)</f>
        <v/>
      </c>
      <c r="BA630" s="431" t="str">
        <f>IF(_tag_month_day!O620="","",_tag_month_day!O620/100)</f>
        <v/>
      </c>
      <c r="BB630" s="448" t="str">
        <f>IF(_tag_month_day!P620="","",_tag_month_day!P620/100)</f>
        <v/>
      </c>
      <c r="BC630" s="448">
        <f>BC629</f>
        <v>0</v>
      </c>
      <c r="BD630" s="448" t="str">
        <f>IF(_tag_month_day!Q620="","",_tag_month_day!Q620/100)</f>
        <v/>
      </c>
      <c r="BE630" s="449" t="str">
        <f>IF(_tag_month_day!R620="","",_tag_month_day!R620/100)</f>
        <v/>
      </c>
      <c r="BF630" s="388" t="e">
        <f>(AU630*(100+BE630*100))/(AJ630-AU630)/100</f>
        <v>#VALUE!</v>
      </c>
      <c r="BG630" s="450" t="e">
        <f>BE630+BF630</f>
        <v>#VALUE!</v>
      </c>
      <c r="BH630" s="451" t="e">
        <f>SUM(AV630:BF630)</f>
        <v>#VALUE!</v>
      </c>
      <c r="BI630" s="452" t="e">
        <f>IF(CX630=0,BI629,(DK630*查询!$R$5+DL630*查询!$Q$5+DM630*查询!$N$5+DN630*查询!$O$5+DO630*查询!$P$5)*AF630/CX630)</f>
        <v>#VALUE!</v>
      </c>
      <c r="BJ630" s="452" t="e">
        <f>IF(CX630=0,BJ629,(DP630*查询!$S$5+DQ630*查询!$T$5+DR630*查询!$U$5)*AF630/CX630)</f>
        <v>#VALUE!</v>
      </c>
      <c r="BK630" s="452">
        <f>BK629</f>
        <v>1</v>
      </c>
      <c r="BL630" s="453" t="e">
        <f>SUMPRODUCT((AV630:BA630)*(GS630:GX630))/((GS630:GX630)+SUM(BB630:BD630)*GY630+BG630*GZ630)</f>
        <v>#VALUE!</v>
      </c>
      <c r="BM630" s="453" t="e">
        <f>BK630*($AV630*FB630+$AW630*FD630+$AX630*FI630+$AY630*FN630+$AZ630*FS630+$BA630*FX630+$BG630*GE630)/(AV630*EY630+AX630*FK630+AW630*FF630+AY630*FP630+AZ630*FU630+BA630*FZ630+BG630*GG630+BB630*GK630+BC630*GN630+BD630*GP630)</f>
        <v>#VALUE!</v>
      </c>
      <c r="BN630" s="453" t="e">
        <f>($AV630*FC630+$AX630*FJ630+$AW630*FE630+$AY630*FO630+$AZ630*FT630+$BA630*FY630+$BG630*GF630)/($AV630*FA630+BG630*GH630+BB630*GL630+BC630*GO630+BD630*GQ630+BA630*GA630)</f>
        <v>#VALUE!</v>
      </c>
      <c r="BO630" s="454" t="e">
        <f>SUMPRODUCT(AV630:BA630*GS630:GX630)/(GS630:GX630+(BB630+BC630+BD630)*GY630+BG630)</f>
        <v>#VALUE!</v>
      </c>
      <c r="BP630" s="454" t="e">
        <f>SUMPRODUCT(AV630:BA630*GS630:GX630)/(GS630:GX630+(BB630+BC630+BD630)*GY630+BG630)</f>
        <v>#VALUE!</v>
      </c>
      <c r="BQ630" s="454" t="e">
        <f>SUMPRODUCT(AV630:BA630*GS630:GX630)/(GS630:GX630+(BB630+BC630+BD630)*GY630+BG630)</f>
        <v>#VALUE!</v>
      </c>
      <c r="BR630" s="453" t="str">
        <f>IF(_tag_month_day!T620="","",_tag_month_day!T620)</f>
        <v/>
      </c>
      <c r="BS630" s="453" t="str">
        <f>IF(_tag_month_day!U620="","",_tag_month_day!U620)</f>
        <v/>
      </c>
      <c r="BT630" s="455" t="str">
        <f>IF(CK630="","",IF((CK630&gt;=BV630-0.12)*(CK630&lt;=BV630+0.12),"合格","不合格"))</f>
        <v/>
      </c>
      <c r="BU630" s="456" t="str">
        <f>IF(_tag_month_day!V620="","",_tag_month_day!V620)</f>
        <v/>
      </c>
      <c r="BV630" s="457" t="str">
        <f>IF(_tag_month_day!W620="","",_tag_month_day!W620)</f>
        <v/>
      </c>
      <c r="BW630" s="458" t="str">
        <f>IF(_tag_month_day!X620="","",_tag_month_day!X620)</f>
        <v/>
      </c>
      <c r="BX630" s="458" t="str">
        <f>IF(_tag_month_day!Y620="","",_tag_month_day!Y620)</f>
        <v/>
      </c>
      <c r="BY630" s="459">
        <f ca="1">L630</f>
        <v>43611.874999998501</v>
      </c>
      <c r="BZ630" s="460"/>
      <c r="CA630" s="461"/>
      <c r="CB630" s="424" t="str">
        <f>IF(_tag_month_day!Z620="","",_tag_month_day!Z620)</f>
        <v/>
      </c>
      <c r="CC630" s="424" t="str">
        <f>IF(_tag_month_day!AA620="","",_tag_month_day!AA620)</f>
        <v/>
      </c>
      <c r="CD630" s="424" t="str">
        <f>IF(_tag_month_day!AB620="","",_tag_month_day!AB620)</f>
        <v/>
      </c>
      <c r="CE630" s="424" t="str">
        <f>IF(_tag_month_day!AC620="","",_tag_month_day!AC620)</f>
        <v/>
      </c>
      <c r="CF630" s="424" t="str">
        <f>IF(_tag_month_day!AD620="","",_tag_month_day!AD620)</f>
        <v/>
      </c>
      <c r="CG630" s="424" t="str">
        <f>IF(_tag_month_day!AE620="","",_tag_month_day!AE620)</f>
        <v/>
      </c>
      <c r="CH630" s="424" t="str">
        <f>IF(_tag_month_day!AF620="","",_tag_month_day!AF620)</f>
        <v/>
      </c>
      <c r="CI630" s="424" t="str">
        <f>IF(_tag_month_day!AG620="","",_tag_month_day!AG620)</f>
        <v/>
      </c>
      <c r="CJ630" s="424" t="str">
        <f>IF(_tag_month_day!AH620="","",_tag_month_day!AH620)</f>
        <v/>
      </c>
      <c r="CK630" s="424" t="str">
        <f>IF(_tag_month_day!AI620="","",_tag_month_day!AI620)</f>
        <v/>
      </c>
      <c r="CL630" s="4" t="str">
        <f>IF(_tag_month_day!AJ620="","",_tag_month_day!AJ620)</f>
        <v/>
      </c>
      <c r="CM630" s="4" t="str">
        <f>IF(_tag_month_day!AK620="","",_tag_month_day!AK620)</f>
        <v/>
      </c>
      <c r="CN630" s="4" t="str">
        <f>IF(_tag_month_day!AL620="","",_tag_month_day!AL620)</f>
        <v/>
      </c>
      <c r="CO630" s="4" t="str">
        <f>IF(_tag_month_day!AM620="","",_tag_month_day!AM620)</f>
        <v/>
      </c>
      <c r="CP630" s="4" t="str">
        <f>IF(_tag_month_day!AN620="","",_tag_month_day!AN620)</f>
        <v/>
      </c>
      <c r="CQ630" s="4" t="str">
        <f>IF(_tag_month_day!AO620="","",_tag_month_day!AO620)</f>
        <v/>
      </c>
      <c r="CR630" s="462" t="str">
        <f>IF(_tag_month_day!AP620="","",_tag_month_day!AP620)</f>
        <v/>
      </c>
      <c r="CS630" s="463" t="str">
        <f>IF(_tag_month_day!AQ620="","",_tag_month_day!AQ620)</f>
        <v/>
      </c>
      <c r="CT630" s="4" t="str">
        <f>IF(_tag_month_day!AR620="","",_tag_month_day!AR620)</f>
        <v/>
      </c>
      <c r="CU630" s="464" t="e">
        <f>DU630/AJ630</f>
        <v>#VALUE!</v>
      </c>
      <c r="CV630" s="451" t="e">
        <f>BG630/BH630</f>
        <v>#VALUE!</v>
      </c>
      <c r="CW630" s="465" t="e">
        <f>AJ630*(1-CV630)*CU630*AF630</f>
        <v>#VALUE!</v>
      </c>
      <c r="CX630" s="465" t="e">
        <f>CW630*94%</f>
        <v>#VALUE!</v>
      </c>
      <c r="CY630" s="466" t="e">
        <f>IF(CX630=0,0,DS630/(DS630+CX630))</f>
        <v>#VALUE!</v>
      </c>
      <c r="CZ630" s="465" t="e">
        <f>$AJ630*EF630</f>
        <v>#VALUE!</v>
      </c>
      <c r="DA630" s="465" t="e">
        <f>$AJ630*EG630</f>
        <v>#VALUE!</v>
      </c>
      <c r="DB630" s="465" t="e">
        <f>$AJ630*EH630</f>
        <v>#VALUE!</v>
      </c>
      <c r="DC630" s="465" t="e">
        <f>$AJ630*EI630</f>
        <v>#VALUE!</v>
      </c>
      <c r="DD630" s="465" t="e">
        <f>$AJ630*EJ630</f>
        <v>#VALUE!</v>
      </c>
      <c r="DE630" s="465" t="e">
        <f>$AJ630*EK630</f>
        <v>#VALUE!</v>
      </c>
      <c r="DF630" s="465" t="e">
        <f>$AJ630*EL630</f>
        <v>#VALUE!</v>
      </c>
      <c r="DG630" s="465" t="e">
        <f>$AJ630*EM630</f>
        <v>#VALUE!</v>
      </c>
      <c r="DH630" s="465" t="e">
        <f>$AJ630*EN630</f>
        <v>#VALUE!</v>
      </c>
      <c r="DI630" s="465" t="e">
        <f>$AJ630*EO630</f>
        <v>#VALUE!</v>
      </c>
      <c r="DJ630" s="465" t="e">
        <f>CZ630*(1-EP630)</f>
        <v>#VALUE!</v>
      </c>
      <c r="DK630" s="465" t="e">
        <f>DA630*(1-ER630)</f>
        <v>#VALUE!</v>
      </c>
      <c r="DL630" s="465" t="e">
        <f>DB630*(1-EQ630)</f>
        <v>#VALUE!</v>
      </c>
      <c r="DM630" s="465" t="e">
        <f>DC630*(1-ES630)</f>
        <v>#VALUE!</v>
      </c>
      <c r="DN630" s="465" t="e">
        <f>DD630*(1-ET630)</f>
        <v>#VALUE!</v>
      </c>
      <c r="DO630" s="465" t="e">
        <f>DE630</f>
        <v>#VALUE!</v>
      </c>
      <c r="DP630" s="465" t="e">
        <f>DF630*(1-EU630)</f>
        <v>#VALUE!</v>
      </c>
      <c r="DQ630" s="465" t="e">
        <f>DG630*(1-EV630)</f>
        <v>#VALUE!</v>
      </c>
      <c r="DR630" s="465" t="e">
        <f>DH630*(1-EW630)</f>
        <v>#VALUE!</v>
      </c>
      <c r="DS630" s="465" t="e">
        <f>DI630</f>
        <v>#VALUE!</v>
      </c>
      <c r="DT630" s="465" t="e">
        <f>SUM(DJ630:DS630)</f>
        <v>#VALUE!</v>
      </c>
      <c r="DU630" s="465" t="e">
        <f>(GS630:GX630)+(DP630+DQ630+DR630)*GY630+DS630</f>
        <v>#VALUE!</v>
      </c>
      <c r="DV630" s="451" t="e">
        <f>AV630/$BH630/(1-EP630)</f>
        <v>#VALUE!</v>
      </c>
      <c r="DW630" s="451" t="e">
        <f>AW630/$BH630/(1-ER630)</f>
        <v>#VALUE!</v>
      </c>
      <c r="DX630" s="451" t="e">
        <f>AX630/$BH630/(1-EQ630)</f>
        <v>#VALUE!</v>
      </c>
      <c r="DY630" s="451" t="e">
        <f>AY630/$BH630/(1-ES630)</f>
        <v>#VALUE!</v>
      </c>
      <c r="DZ630" s="451" t="e">
        <f>AZ630/$BH630/(1-ET630)</f>
        <v>#VALUE!</v>
      </c>
      <c r="EA630" s="451" t="e">
        <f>BA630/$BH630/(1-AX630)</f>
        <v>#VALUE!</v>
      </c>
      <c r="EB630" s="451" t="e">
        <f>BB630/$BH630/(1-EU630)</f>
        <v>#VALUE!</v>
      </c>
      <c r="EC630" s="451" t="e">
        <f>BC630/$BH630/(1-EV630)</f>
        <v>#VALUE!</v>
      </c>
      <c r="ED630" s="451" t="e">
        <f>BD630/$BH630/(1-EW630)</f>
        <v>#VALUE!</v>
      </c>
      <c r="EE630" s="451" t="e">
        <f>BG630/BH630</f>
        <v>#VALUE!</v>
      </c>
      <c r="EF630" s="451" t="e">
        <f>DV630/SUM($DV630:$EE630)</f>
        <v>#VALUE!</v>
      </c>
      <c r="EG630" s="451" t="e">
        <f>DW630/SUM($DV630:$EE630)</f>
        <v>#VALUE!</v>
      </c>
      <c r="EH630" s="451" t="e">
        <f>DX630/SUM($DV630:$EE630)</f>
        <v>#VALUE!</v>
      </c>
      <c r="EI630" s="451" t="e">
        <f>DY630/SUM($DV630:$EE630)</f>
        <v>#VALUE!</v>
      </c>
      <c r="EJ630" s="451" t="e">
        <f>DZ630/SUM($DV630:$EE630)</f>
        <v>#VALUE!</v>
      </c>
      <c r="EK630" s="451" t="e">
        <f>EA630/SUM($DV630:$EE630)</f>
        <v>#VALUE!</v>
      </c>
      <c r="EL630" s="451" t="e">
        <f>EB630/SUM($DV630:$EE630)</f>
        <v>#VALUE!</v>
      </c>
      <c r="EM630" s="451" t="e">
        <f>EC630/SUM($DV630:$EE630)</f>
        <v>#VALUE!</v>
      </c>
      <c r="EN630" s="451" t="e">
        <f>ED630/SUM($DV630:$EE630)</f>
        <v>#VALUE!</v>
      </c>
      <c r="EO630" s="451" t="e">
        <f>EE630/SUM($DV630:$EE630)</f>
        <v>#VALUE!</v>
      </c>
      <c r="EP630" s="450">
        <f>EP629</f>
        <v>0.080000000000000002</v>
      </c>
      <c r="EQ630" s="450">
        <f>EQ629</f>
        <v>0.014999999999999999</v>
      </c>
      <c r="ER630" s="450">
        <f>ER629</f>
        <v>0.014999999999999999</v>
      </c>
      <c r="ES630" s="450">
        <f>ES629</f>
        <v>0.014999999999999999</v>
      </c>
      <c r="ET630" s="450">
        <f>ET629</f>
        <v>0.014999999999999999</v>
      </c>
      <c r="EU630" s="450">
        <f>EU629</f>
        <v>0.089999999999999997</v>
      </c>
      <c r="EV630" s="450">
        <f>EV629</f>
        <v>0.089999999999999997</v>
      </c>
      <c r="EW630" s="450">
        <f>EW629</f>
        <v>0.089999999999999997</v>
      </c>
      <c r="EX630" s="431" t="str">
        <f>IF(_tag_month_day!AS620="","",_tag_month_day!AS620/100)</f>
        <v/>
      </c>
      <c r="EY630" s="431" t="str">
        <f>IF(_tag_month_day!AT620="","",_tag_month_day!AT620/100)</f>
        <v/>
      </c>
      <c r="EZ630" s="431" t="str">
        <f>IF(_tag_month_day!AU620="","",_tag_month_day!AU620/100)</f>
        <v/>
      </c>
      <c r="FA630" s="431" t="str">
        <f>IF(_tag_month_day!AV620="","",_tag_month_day!AV620/100)</f>
        <v/>
      </c>
      <c r="FB630" s="431" t="str">
        <f>IF(_tag_month_day!AW620="","",_tag_month_day!AW620/100)</f>
        <v/>
      </c>
      <c r="FC630" s="431" t="str">
        <f>IF(_tag_month_day!AX620="","",_tag_month_day!AX620/100)</f>
        <v/>
      </c>
      <c r="FD630" s="449" t="str">
        <f>IF(_tag_month_day!AY620="","",_tag_month_day!AY620/100)</f>
        <v/>
      </c>
      <c r="FE630" s="449" t="str">
        <f>IF(_tag_month_day!AZ620="","",_tag_month_day!AZ620/100)</f>
        <v/>
      </c>
      <c r="FF630" s="449" t="str">
        <f>IF(_tag_month_day!BA620="","",_tag_month_day!BA620/100)</f>
        <v/>
      </c>
      <c r="FG630" s="449" t="str">
        <f>IF(_tag_month_day!BB620="","",_tag_month_day!BB620/100)</f>
        <v/>
      </c>
      <c r="FH630" s="467" t="str">
        <f>IF(_tag_month_day!BC620="","",_tag_month_day!BC620/100)</f>
        <v/>
      </c>
      <c r="FI630" s="449">
        <f>FI629</f>
        <v>0.40999999999999998</v>
      </c>
      <c r="FJ630" s="449">
        <f>FJ629</f>
        <v>0.11</v>
      </c>
      <c r="FK630" s="449">
        <f>FK629</f>
        <v>0.014999999999999999</v>
      </c>
      <c r="FL630" s="449">
        <f>FL629</f>
        <v>0</v>
      </c>
      <c r="FM630" s="467">
        <f>FM629</f>
        <v>0.0001</v>
      </c>
      <c r="FN630" s="449">
        <f>FN629</f>
        <v>0.32000000000000001</v>
      </c>
      <c r="FO630" s="449">
        <f>FO629</f>
        <v>0.20000000000000001</v>
      </c>
      <c r="FP630" s="449">
        <f>FP629</f>
        <v>0.01</v>
      </c>
      <c r="FQ630" s="449">
        <f>FQ629</f>
        <v>0</v>
      </c>
      <c r="FR630" s="467">
        <f>FR629</f>
        <v>0.0001</v>
      </c>
      <c r="FS630" s="449" t="str">
        <f>IF(_tag_month_day!BD620="","",_tag_month_day!BD620/100)</f>
        <v/>
      </c>
      <c r="FT630" s="449" t="str">
        <f>IF(_tag_month_day!BE620="","",_tag_month_day!BE620/100)</f>
        <v/>
      </c>
      <c r="FU630" s="449" t="str">
        <f>IF(_tag_month_day!BF620="","",_tag_month_day!BF620/100)</f>
        <v/>
      </c>
      <c r="FV630" s="449" t="str">
        <f>IF(_tag_month_day!BG620="","",_tag_month_day!BG620/100)</f>
        <v/>
      </c>
      <c r="FW630" s="467" t="str">
        <f>IF(_tag_month_day!BH620="","",_tag_month_day!BH620/100)</f>
        <v/>
      </c>
      <c r="FX630" s="449" t="str">
        <f>IF(_tag_month_day!BI620="","",_tag_month_day!BI620/100)</f>
        <v/>
      </c>
      <c r="FY630" s="449" t="str">
        <f>IF(_tag_month_day!BJ620="","",_tag_month_day!BJ620/100)</f>
        <v/>
      </c>
      <c r="FZ630" s="468" t="str">
        <f>IF(_tag_month_day!BK620="","",_tag_month_day!BK620/100)</f>
        <v/>
      </c>
      <c r="GA630" s="449" t="str">
        <f>IF(_tag_month_day!BL620="","",_tag_month_day!BL620/100)</f>
        <v/>
      </c>
      <c r="GB630" s="467" t="str">
        <f>IF(_tag_month_day!BM620="","",_tag_month_day!BM620/100)</f>
        <v/>
      </c>
      <c r="GC630" s="431" t="str">
        <f>IF(_tag_month_day!BN620="","",_tag_month_day!BN620/100)</f>
        <v/>
      </c>
      <c r="GD630" s="431" t="str">
        <f>IF(_tag_month_day!BO620="","",_tag_month_day!BO620/100)</f>
        <v/>
      </c>
      <c r="GE630" s="431" t="str">
        <f>IF(_tag_month_day!BP620="","",_tag_month_day!BP620/100)</f>
        <v/>
      </c>
      <c r="GF630" s="431" t="str">
        <f>IF(_tag_month_day!BQ620="","",_tag_month_day!BQ620/100)</f>
        <v/>
      </c>
      <c r="GG630" s="431" t="str">
        <f>IF(_tag_month_day!BR620="","",_tag_month_day!BR620/100)</f>
        <v/>
      </c>
      <c r="GH630" s="431" t="str">
        <f>IF(_tag_month_day!BS620="","",_tag_month_day!BS620/100)</f>
        <v/>
      </c>
      <c r="GI630" s="467" t="str">
        <f>IF(_tag_month_day!BT620="","",_tag_month_day!BT620/100)</f>
        <v/>
      </c>
      <c r="GJ630" s="469" t="str">
        <f>IF(_tag_month_day!BU620="","",_tag_month_day!BU620/100)</f>
        <v/>
      </c>
      <c r="GK630" s="470">
        <f>GK629</f>
        <v>0.070000000000000007</v>
      </c>
      <c r="GL630" s="470">
        <f>GL629</f>
        <v>0.029999999999999999</v>
      </c>
      <c r="GM630" s="471" t="str">
        <f>IF(_tag_month_day!BX620="","",_tag_month_day!BX620/100)</f>
        <v/>
      </c>
      <c r="GN630" s="470">
        <f>GN629</f>
        <v>0.070000000000000007</v>
      </c>
      <c r="GO630" s="470">
        <f>GO629</f>
        <v>0.029999999999999999</v>
      </c>
      <c r="GP630" s="470">
        <f>GP629</f>
        <v>0.089999999999999997</v>
      </c>
      <c r="GQ630" s="470">
        <f>GQ629</f>
        <v>0.029999999999999999</v>
      </c>
      <c r="GR630" s="471" t="str">
        <f>IF(_tag_month_day!CA620="","",_tag_month_day!CA620/100)</f>
        <v/>
      </c>
      <c r="GS630" s="472">
        <f>GS629</f>
        <v>0.95299999999999996</v>
      </c>
      <c r="GT630" s="472">
        <f>GT629</f>
        <v>0.55000000000000004</v>
      </c>
      <c r="GU630" s="472">
        <f>GU629</f>
        <v>0.55000000000000004</v>
      </c>
      <c r="GV630" s="472">
        <f>GV629</f>
        <v>0.55000000000000004</v>
      </c>
      <c r="GW630" s="472">
        <f>GW629</f>
        <v>0.5</v>
      </c>
      <c r="GX630" s="472">
        <f>GX629</f>
        <v>0.93500000000000005</v>
      </c>
      <c r="GY630" s="472">
        <f>GY629</f>
        <v>0.14999999999999999</v>
      </c>
      <c r="GZ630" s="472">
        <f>GZ629</f>
        <v>1</v>
      </c>
      <c r="HA630" s="474">
        <f>HA629</f>
        <v>0.047</v>
      </c>
      <c r="HB630" s="474">
        <f>HB629</f>
        <v>0.45000000000000001</v>
      </c>
      <c r="HC630" s="474">
        <f>HC629</f>
        <v>0.45000000000000001</v>
      </c>
      <c r="HD630" s="474">
        <f>HD629</f>
        <v>0.45000000000000001</v>
      </c>
      <c r="HE630" s="474">
        <f>HE629</f>
        <v>0.5</v>
      </c>
      <c r="HF630" s="474">
        <f>HF629</f>
        <v>0.065000000000000002</v>
      </c>
      <c r="HG630" s="474">
        <f>HG629</f>
        <v>0.84999999999999998</v>
      </c>
      <c r="HH630" s="474">
        <f>HH629</f>
        <v>0</v>
      </c>
      <c r="HI630" s="10">
        <f>IF(BZ630&lt;&gt;"",CK630-BV630,0)</f>
        <v>0</v>
      </c>
      <c r="HJ630" s="10" t="e">
        <f>IF(AJ630&gt;0,AH630-AJ630,0)</f>
        <v>#VALUE!</v>
      </c>
      <c r="HK630" s="466">
        <f>HK629</f>
        <v>0.84999999999999998</v>
      </c>
      <c r="HL630" s="424">
        <f>HL629</f>
        <v>550000</v>
      </c>
      <c r="HM630" s="424">
        <f>HM629</f>
        <v>480000</v>
      </c>
      <c r="HN630" s="465" t="e">
        <f>(DJ630*EZ630+DK630*FH630+DL630*FM630+DM630*FR630+DN630*FW630+DO630*GB630+DS630*GI630+DP630*GM630+DR630*GR630)*1000*2</f>
        <v>#VALUE!</v>
      </c>
      <c r="HO630" s="465" t="e">
        <f>HN630*HK630*$HO$2/HL630*1000000</f>
        <v>#VALUE!</v>
      </c>
      <c r="HP630" s="465" t="e">
        <f>HN630*HK630*$HP$2/HM630*1000000</f>
        <v>#VALUE!</v>
      </c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</row>
    <row customFormat="1" r="631" s="0">
      <c r="A631" s="420">
        <v>620</v>
      </c>
      <c r="B631" s="421">
        <f ca="1">IF(D631=D630,B630,IF(D631="夜班",B630+1,B630))</f>
        <v>43611</v>
      </c>
      <c r="C631" s="422">
        <f>C630</f>
        <v>0.041666666666666699</v>
      </c>
      <c r="D631" s="10" t="str">
        <f ca="1">IF(HOUR(G631)&lt;8,"夜班",IF(HOUR(G631)&lt;16,"白班",IF(HOUR(G631)&lt;24,"中班",0)))</f>
        <v>中班</v>
      </c>
      <c r="E631" s="10" t="e">
        <f ca="1">IF(F631=1,"甲",IF(F631=2,"乙",IF(F631=3,"丙",IF(F631=4,"丁",""))))</f>
        <v>#REF!</v>
      </c>
      <c r="F631" s="10" t="e">
        <f ca="1">SUMPRODUCT((成本日报!$A$3:$A$95=计划!B631)*(成本日报!$B$3:$B$95=计划!$D631),成本日报!$C$3:$C$95)</f>
        <v>#REF!</v>
      </c>
      <c r="G631" s="423">
        <f ca="1">G630+C630</f>
        <v>43611.791666665165</v>
      </c>
      <c r="H631" s="423">
        <f ca="1">$G631+$C631/60*10+$C631*0</f>
        <v>43611.798611109611</v>
      </c>
      <c r="I631" s="423">
        <f ca="1">$G631+$C631/60*18+$C631*0</f>
        <v>43611.804166665162</v>
      </c>
      <c r="J631" s="423">
        <f ca="1">$G631+$C631/60*0+$C631*1</f>
        <v>43611.83333333183</v>
      </c>
      <c r="K631" s="423">
        <f ca="1">$G631+$C631/60*30+$C631*2</f>
        <v>43611.895833331837</v>
      </c>
      <c r="L631" s="423">
        <f ca="1">$G631+$C631/60*0+$C631*3</f>
        <v>43611.916666665165</v>
      </c>
      <c r="M631" s="424" t="str">
        <f>IF(_tag_month_day!A621="","",_tag_month_day!A621)</f>
        <v/>
      </c>
      <c r="N631" s="424" t="str">
        <f>IF(_tag_month_day!B621="","",_tag_month_day!B621)</f>
        <v/>
      </c>
      <c r="O631" s="425" t="e">
        <f>IF(M631+N631=0,"",M631+N631)</f>
        <v>#VALUE!</v>
      </c>
      <c r="P631" s="424" t="str">
        <f>IF(_tag_month_day!C621="","",_tag_month_day!C621)</f>
        <v/>
      </c>
      <c r="Q631" s="424" t="str">
        <f>IF(_tag_month_day!D621="","",_tag_month_day!D621)</f>
        <v/>
      </c>
      <c r="R631" s="426" t="str">
        <f>IF(_tag_month_day!CB621="","",_tag_month_day!CB621/100)</f>
        <v/>
      </c>
      <c r="S631" s="427" t="str">
        <f>IF(_tag_month_day!E621="","",_tag_month_day!E621)</f>
        <v/>
      </c>
      <c r="T631" s="427" t="str">
        <f>IF(_tag_month_day!F621="","",_tag_month_day!F621)</f>
        <v/>
      </c>
      <c r="U631" s="428" t="e">
        <f>S631+T631</f>
        <v>#VALUE!</v>
      </c>
      <c r="V631" s="429" t="e">
        <f>U631/AJ631</f>
        <v>#VALUE!</v>
      </c>
      <c r="W631" s="430" t="str">
        <f>IF(_jhy_month_day!A621="","",_jhy_month_day!A621)</f>
        <v/>
      </c>
      <c r="X631" s="431" t="str">
        <f>IF(_jhy_month_day!B621="","",_jhy_month_day!B621/100)</f>
        <v/>
      </c>
      <c r="Y631" s="431" t="str">
        <f>IF(_jhy_month_day!C621="","",_jhy_month_day!C621/100)</f>
        <v/>
      </c>
      <c r="Z631" s="432">
        <f>Z627+1</f>
        <v>155</v>
      </c>
      <c r="AA631" s="433" t="str">
        <f>IF(_tag_month_day!G621="","",_tag_month_day!G621/100)</f>
        <v/>
      </c>
      <c r="AB631" s="433" t="str">
        <f>IF(_tag_month_day!H621="","",_tag_month_day!H621/100)</f>
        <v/>
      </c>
      <c r="AC631" s="434">
        <f>IF(X631="",AC630,BK631*($AV630*X631+$AW630*FD630+$AX630*FI630+$AY630*FN630+$AZ630*FS630+$BA630*FX630+$BG630*GE630)/(AV630*Y631+AX630*FK630+AW630*FF630+AY630*FP630+AZ630*FU630+BA630*FZ630+BG630*GG630+BB630*GK630+BC630*GN630+BD630*GP630))</f>
        <v>1.59963432013121</v>
      </c>
      <c r="AD631" s="435" t="str">
        <f>IF(AC631=AC630,"",AC631-AC630)</f>
        <v/>
      </c>
      <c r="AE631" s="436" t="str">
        <f>IF(1-AF631=0,"",(1-AF631))</f>
        <v/>
      </c>
      <c r="AF631" s="437">
        <v>1</v>
      </c>
      <c r="AG631" s="10" t="str">
        <f>AG630</f>
        <v>9A3</v>
      </c>
      <c r="AH631" s="438" t="str">
        <f>AH630</f>
        <v/>
      </c>
      <c r="AI631" s="424"/>
      <c r="AJ631" s="10" t="str">
        <f>IF(_tag_month_day!I621="","",_tag_month_day!I621)</f>
        <v/>
      </c>
      <c r="AK631" s="440"/>
      <c r="AL631" s="440"/>
      <c r="AM631" s="440"/>
      <c r="AN631" s="441">
        <f>AN630</f>
        <v>2</v>
      </c>
      <c r="AO631" s="441">
        <f>AO630</f>
        <v>8</v>
      </c>
      <c r="AP631" s="442" t="e">
        <f>(IF(AN631=0,AS630,AS630*(1+AO631/AN631)/(AR631+AO631/AN631)))+AT631</f>
        <v>#VALUE!</v>
      </c>
      <c r="AQ631" s="443" t="str">
        <f>IF(_tag_month_day!J621="","",_tag_month_day!J621/100)</f>
        <v/>
      </c>
      <c r="AR631" s="444">
        <f>AR630</f>
        <v>1.3</v>
      </c>
      <c r="AS631" s="445" t="e">
        <f>AQ631*(AN631*AR631+AO631)/(AN631+AO631)</f>
        <v>#VALUE!</v>
      </c>
      <c r="AT631" s="445" t="e">
        <f>(SUM(BE631:BF631)-SUM(BE630:BF630))*0.05</f>
        <v>#VALUE!</v>
      </c>
      <c r="AU631" s="446" t="str">
        <f>IF(_tag_month_day!CC621="","",IF(_tag_month_day!CC621&gt;0,_tag_month_day!CD621,_tag_month_day!CE621))</f>
        <v/>
      </c>
      <c r="AV631" s="447" t="str">
        <f>IF(_tag_month_day!L621="","",_tag_month_day!L621/100)</f>
        <v/>
      </c>
      <c r="AW631" s="431">
        <f>AW630</f>
        <v>0</v>
      </c>
      <c r="AX631" s="431">
        <f>AX630</f>
        <v>0</v>
      </c>
      <c r="AY631" s="431" t="str">
        <f>IF(_tag_month_day!M621="","",_tag_month_day!M621/100)</f>
        <v/>
      </c>
      <c r="AZ631" s="431" t="str">
        <f>IF(_tag_month_day!N621="","",_tag_month_day!N621/100)</f>
        <v/>
      </c>
      <c r="BA631" s="431" t="str">
        <f>IF(_tag_month_day!O621="","",_tag_month_day!O621/100)</f>
        <v/>
      </c>
      <c r="BB631" s="448" t="str">
        <f>IF(_tag_month_day!P621="","",_tag_month_day!P621/100)</f>
        <v/>
      </c>
      <c r="BC631" s="448">
        <f>BC630</f>
        <v>0</v>
      </c>
      <c r="BD631" s="448" t="str">
        <f>IF(_tag_month_day!Q621="","",_tag_month_day!Q621/100)</f>
        <v/>
      </c>
      <c r="BE631" s="449" t="str">
        <f>IF(_tag_month_day!R621="","",_tag_month_day!R621/100)</f>
        <v/>
      </c>
      <c r="BF631" s="388" t="e">
        <f>(AU631*(100+BE631*100))/(AJ631-AU631)/100</f>
        <v>#VALUE!</v>
      </c>
      <c r="BG631" s="450" t="e">
        <f>BE631+BF631</f>
        <v>#VALUE!</v>
      </c>
      <c r="BH631" s="451" t="e">
        <f>SUM(AV631:BF631)</f>
        <v>#VALUE!</v>
      </c>
      <c r="BI631" s="452" t="e">
        <f>IF(CX631=0,BI630,(DK631*查询!$R$5+DL631*查询!$Q$5+DM631*查询!$N$5+DN631*查询!$O$5+DO631*查询!$P$5)*AF631/CX631)</f>
        <v>#VALUE!</v>
      </c>
      <c r="BJ631" s="452" t="e">
        <f>IF(CX631=0,BJ630,(DP631*查询!$S$5+DQ631*查询!$T$5+DR631*查询!$U$5)*AF631/CX631)</f>
        <v>#VALUE!</v>
      </c>
      <c r="BK631" s="452">
        <f>BK630</f>
        <v>1</v>
      </c>
      <c r="BL631" s="453" t="e">
        <f>SUMPRODUCT((AV631:BA631)*(GS631:GX631))/((GS631:GX631)+SUM(BB631:BD631)*GY631+BG631*GZ631)</f>
        <v>#VALUE!</v>
      </c>
      <c r="BM631" s="453" t="e">
        <f>BK631*($AV631*FB631+$AW631*FD631+$AX631*FI631+$AY631*FN631+$AZ631*FS631+$BA631*FX631+$BG631*GE631)/(AV631*EY631+AX631*FK631+AW631*FF631+AY631*FP631+AZ631*FU631+BA631*FZ631+BG631*GG631+BB631*GK631+BC631*GN631+BD631*GP631)</f>
        <v>#VALUE!</v>
      </c>
      <c r="BN631" s="453" t="e">
        <f>($AV631*FC631+$AX631*FJ631+$AW631*FE631+$AY631*FO631+$AZ631*FT631+$BA631*FY631+$BG631*GF631)/($AV631*FA631+BG631*GH631+BB631*GL631+BC631*GO631+BD631*GQ631+BA631*GA631)</f>
        <v>#VALUE!</v>
      </c>
      <c r="BO631" s="454" t="e">
        <f>SUMPRODUCT(AV631:BA631*GS631:GX631)/(GS631:GX631+(BB631+BC631+BD631)*GY631+BG631)</f>
        <v>#VALUE!</v>
      </c>
      <c r="BP631" s="454" t="e">
        <f>SUMPRODUCT(AV631:BA631*GS631:GX631)/(GS631:GX631+(BB631+BC631+BD631)*GY631+BG631)</f>
        <v>#VALUE!</v>
      </c>
      <c r="BQ631" s="454" t="e">
        <f>SUMPRODUCT(AV631:BA631*GS631:GX631)/(GS631:GX631+(BB631+BC631+BD631)*GY631+BG631)</f>
        <v>#VALUE!</v>
      </c>
      <c r="BR631" s="453" t="str">
        <f>IF(_tag_month_day!T621="","",_tag_month_day!T621)</f>
        <v/>
      </c>
      <c r="BS631" s="453" t="str">
        <f>IF(_tag_month_day!U621="","",_tag_month_day!U621)</f>
        <v/>
      </c>
      <c r="BT631" s="455" t="str">
        <f>IF(CK631="","",IF((CK631&gt;=BV631-0.12)*(CK631&lt;=BV631+0.12),"合格","不合格"))</f>
        <v/>
      </c>
      <c r="BU631" s="456" t="str">
        <f>IF(_tag_month_day!V621="","",_tag_month_day!V621)</f>
        <v/>
      </c>
      <c r="BV631" s="457" t="str">
        <f>IF(_tag_month_day!W621="","",_tag_month_day!W621)</f>
        <v/>
      </c>
      <c r="BW631" s="458" t="str">
        <f>IF(_tag_month_day!X621="","",_tag_month_day!X621)</f>
        <v/>
      </c>
      <c r="BX631" s="458" t="str">
        <f>IF(_tag_month_day!Y621="","",_tag_month_day!Y621)</f>
        <v/>
      </c>
      <c r="BY631" s="459">
        <f ca="1">L631</f>
        <v>43611.916666665165</v>
      </c>
      <c r="BZ631" s="460"/>
      <c r="CA631" s="4"/>
      <c r="CB631" s="424" t="str">
        <f>IF(_tag_month_day!Z621="","",_tag_month_day!Z621)</f>
        <v/>
      </c>
      <c r="CC631" s="424" t="str">
        <f>IF(_tag_month_day!AA621="","",_tag_month_day!AA621)</f>
        <v/>
      </c>
      <c r="CD631" s="424" t="str">
        <f>IF(_tag_month_day!AB621="","",_tag_month_day!AB621)</f>
        <v/>
      </c>
      <c r="CE631" s="424" t="str">
        <f>IF(_tag_month_day!AC621="","",_tag_month_day!AC621)</f>
        <v/>
      </c>
      <c r="CF631" s="424" t="str">
        <f>IF(_tag_month_day!AD621="","",_tag_month_day!AD621)</f>
        <v/>
      </c>
      <c r="CG631" s="424" t="str">
        <f>IF(_tag_month_day!AE621="","",_tag_month_day!AE621)</f>
        <v/>
      </c>
      <c r="CH631" s="424" t="str">
        <f>IF(_tag_month_day!AF621="","",_tag_month_day!AF621)</f>
        <v/>
      </c>
      <c r="CI631" s="424" t="str">
        <f>IF(_tag_month_day!AG621="","",_tag_month_day!AG621)</f>
        <v/>
      </c>
      <c r="CJ631" s="424" t="str">
        <f>IF(_tag_month_day!AH621="","",_tag_month_day!AH621)</f>
        <v/>
      </c>
      <c r="CK631" s="424" t="str">
        <f>IF(_tag_month_day!AI621="","",_tag_month_day!AI621)</f>
        <v/>
      </c>
      <c r="CL631" s="4" t="str">
        <f>IF(_tag_month_day!AJ621="","",_tag_month_day!AJ621)</f>
        <v/>
      </c>
      <c r="CM631" s="4" t="str">
        <f>IF(_tag_month_day!AK621="","",_tag_month_day!AK621)</f>
        <v/>
      </c>
      <c r="CN631" s="4" t="str">
        <f>IF(_tag_month_day!AL621="","",_tag_month_day!AL621)</f>
        <v/>
      </c>
      <c r="CO631" s="4" t="str">
        <f>IF(_tag_month_day!AM621="","",_tag_month_day!AM621)</f>
        <v/>
      </c>
      <c r="CP631" s="4" t="str">
        <f>IF(_tag_month_day!AN621="","",_tag_month_day!AN621)</f>
        <v/>
      </c>
      <c r="CQ631" s="4" t="str">
        <f>IF(_tag_month_day!AO621="","",_tag_month_day!AO621)</f>
        <v/>
      </c>
      <c r="CR631" s="462" t="str">
        <f>IF(_tag_month_day!AP621="","",_tag_month_day!AP621)</f>
        <v/>
      </c>
      <c r="CS631" s="463" t="str">
        <f>IF(_tag_month_day!AQ621="","",_tag_month_day!AQ621)</f>
        <v/>
      </c>
      <c r="CT631" s="4" t="str">
        <f>IF(_tag_month_day!AR621="","",_tag_month_day!AR621)</f>
        <v/>
      </c>
      <c r="CU631" s="464" t="e">
        <f>DU631/AJ631</f>
        <v>#VALUE!</v>
      </c>
      <c r="CV631" s="451" t="e">
        <f>BG631/BH631</f>
        <v>#VALUE!</v>
      </c>
      <c r="CW631" s="465" t="e">
        <f>AJ631*(1-CV631)*CU631*AF631</f>
        <v>#VALUE!</v>
      </c>
      <c r="CX631" s="465" t="e">
        <f>CW631*94%</f>
        <v>#VALUE!</v>
      </c>
      <c r="CY631" s="466" t="e">
        <f>IF(CX631=0,0,DS631/(DS631+CX631))</f>
        <v>#VALUE!</v>
      </c>
      <c r="CZ631" s="465" t="e">
        <f>$AJ631*EF631</f>
        <v>#VALUE!</v>
      </c>
      <c r="DA631" s="465" t="e">
        <f>$AJ631*EG631</f>
        <v>#VALUE!</v>
      </c>
      <c r="DB631" s="465" t="e">
        <f>$AJ631*EH631</f>
        <v>#VALUE!</v>
      </c>
      <c r="DC631" s="465" t="e">
        <f>$AJ631*EI631</f>
        <v>#VALUE!</v>
      </c>
      <c r="DD631" s="465" t="e">
        <f>$AJ631*EJ631</f>
        <v>#VALUE!</v>
      </c>
      <c r="DE631" s="465" t="e">
        <f>$AJ631*EK631</f>
        <v>#VALUE!</v>
      </c>
      <c r="DF631" s="465" t="e">
        <f>$AJ631*EL631</f>
        <v>#VALUE!</v>
      </c>
      <c r="DG631" s="465" t="e">
        <f>$AJ631*EM631</f>
        <v>#VALUE!</v>
      </c>
      <c r="DH631" s="465" t="e">
        <f>$AJ631*EN631</f>
        <v>#VALUE!</v>
      </c>
      <c r="DI631" s="465" t="e">
        <f>$AJ631*EO631</f>
        <v>#VALUE!</v>
      </c>
      <c r="DJ631" s="465" t="e">
        <f>CZ631*(1-EP631)</f>
        <v>#VALUE!</v>
      </c>
      <c r="DK631" s="465" t="e">
        <f>DA631*(1-ER631)</f>
        <v>#VALUE!</v>
      </c>
      <c r="DL631" s="465" t="e">
        <f>DB631*(1-EQ631)</f>
        <v>#VALUE!</v>
      </c>
      <c r="DM631" s="465" t="e">
        <f>DC631*(1-ES631)</f>
        <v>#VALUE!</v>
      </c>
      <c r="DN631" s="465" t="e">
        <f>DD631*(1-ET631)</f>
        <v>#VALUE!</v>
      </c>
      <c r="DO631" s="465" t="e">
        <f>DE631</f>
        <v>#VALUE!</v>
      </c>
      <c r="DP631" s="465" t="e">
        <f>DF631*(1-EU631)</f>
        <v>#VALUE!</v>
      </c>
      <c r="DQ631" s="465" t="e">
        <f>DG631*(1-EV631)</f>
        <v>#VALUE!</v>
      </c>
      <c r="DR631" s="465" t="e">
        <f>DH631*(1-EW631)</f>
        <v>#VALUE!</v>
      </c>
      <c r="DS631" s="465" t="e">
        <f>DI631</f>
        <v>#VALUE!</v>
      </c>
      <c r="DT631" s="465" t="e">
        <f>SUM(DJ631:DS631)</f>
        <v>#VALUE!</v>
      </c>
      <c r="DU631" s="465" t="e">
        <f>(GS631:GX631)+(DP631+DQ631+DR631)*GY631+DS631</f>
        <v>#VALUE!</v>
      </c>
      <c r="DV631" s="451" t="e">
        <f>AV631/$BH631/(1-EP631)</f>
        <v>#VALUE!</v>
      </c>
      <c r="DW631" s="451" t="e">
        <f>AW631/$BH631/(1-ER631)</f>
        <v>#VALUE!</v>
      </c>
      <c r="DX631" s="451" t="e">
        <f>AX631/$BH631/(1-EQ631)</f>
        <v>#VALUE!</v>
      </c>
      <c r="DY631" s="451" t="e">
        <f>AY631/$BH631/(1-ES631)</f>
        <v>#VALUE!</v>
      </c>
      <c r="DZ631" s="451" t="e">
        <f>AZ631/$BH631/(1-ET631)</f>
        <v>#VALUE!</v>
      </c>
      <c r="EA631" s="451" t="e">
        <f>BA631/$BH631/(1-AX631)</f>
        <v>#VALUE!</v>
      </c>
      <c r="EB631" s="451" t="e">
        <f>BB631/$BH631/(1-EU631)</f>
        <v>#VALUE!</v>
      </c>
      <c r="EC631" s="451" t="e">
        <f>BC631/$BH631/(1-EV631)</f>
        <v>#VALUE!</v>
      </c>
      <c r="ED631" s="451" t="e">
        <f>BD631/$BH631/(1-EW631)</f>
        <v>#VALUE!</v>
      </c>
      <c r="EE631" s="451" t="e">
        <f>BG631/BH631</f>
        <v>#VALUE!</v>
      </c>
      <c r="EF631" s="451" t="e">
        <f>DV631/SUM($DV631:$EE631)</f>
        <v>#VALUE!</v>
      </c>
      <c r="EG631" s="451" t="e">
        <f>DW631/SUM($DV631:$EE631)</f>
        <v>#VALUE!</v>
      </c>
      <c r="EH631" s="451" t="e">
        <f>DX631/SUM($DV631:$EE631)</f>
        <v>#VALUE!</v>
      </c>
      <c r="EI631" s="451" t="e">
        <f>DY631/SUM($DV631:$EE631)</f>
        <v>#VALUE!</v>
      </c>
      <c r="EJ631" s="451" t="e">
        <f>DZ631/SUM($DV631:$EE631)</f>
        <v>#VALUE!</v>
      </c>
      <c r="EK631" s="451" t="e">
        <f>EA631/SUM($DV631:$EE631)</f>
        <v>#VALUE!</v>
      </c>
      <c r="EL631" s="451" t="e">
        <f>EB631/SUM($DV631:$EE631)</f>
        <v>#VALUE!</v>
      </c>
      <c r="EM631" s="451" t="e">
        <f>EC631/SUM($DV631:$EE631)</f>
        <v>#VALUE!</v>
      </c>
      <c r="EN631" s="451" t="e">
        <f>ED631/SUM($DV631:$EE631)</f>
        <v>#VALUE!</v>
      </c>
      <c r="EO631" s="451" t="e">
        <f>EE631/SUM($DV631:$EE631)</f>
        <v>#VALUE!</v>
      </c>
      <c r="EP631" s="450">
        <f>EP630</f>
        <v>0.080000000000000002</v>
      </c>
      <c r="EQ631" s="450">
        <f>EQ630</f>
        <v>0.014999999999999999</v>
      </c>
      <c r="ER631" s="450">
        <f>ER630</f>
        <v>0.014999999999999999</v>
      </c>
      <c r="ES631" s="450">
        <f>ES630</f>
        <v>0.014999999999999999</v>
      </c>
      <c r="ET631" s="450">
        <f>ET630</f>
        <v>0.014999999999999999</v>
      </c>
      <c r="EU631" s="450">
        <f>EU630</f>
        <v>0.089999999999999997</v>
      </c>
      <c r="EV631" s="450">
        <f>EV630</f>
        <v>0.089999999999999997</v>
      </c>
      <c r="EW631" s="450">
        <f>EW630</f>
        <v>0.089999999999999997</v>
      </c>
      <c r="EX631" s="431" t="str">
        <f>IF(_tag_month_day!AS621="","",_tag_month_day!AS621/100)</f>
        <v/>
      </c>
      <c r="EY631" s="431" t="str">
        <f>IF(_tag_month_day!AT621="","",_tag_month_day!AT621/100)</f>
        <v/>
      </c>
      <c r="EZ631" s="431" t="str">
        <f>IF(_tag_month_day!AU621="","",_tag_month_day!AU621/100)</f>
        <v/>
      </c>
      <c r="FA631" s="431" t="str">
        <f>IF(_tag_month_day!AV621="","",_tag_month_day!AV621/100)</f>
        <v/>
      </c>
      <c r="FB631" s="431" t="str">
        <f>IF(_tag_month_day!AW621="","",_tag_month_day!AW621/100)</f>
        <v/>
      </c>
      <c r="FC631" s="431" t="str">
        <f>IF(_tag_month_day!AX621="","",_tag_month_day!AX621/100)</f>
        <v/>
      </c>
      <c r="FD631" s="449" t="str">
        <f>IF(_tag_month_day!AY621="","",_tag_month_day!AY621/100)</f>
        <v/>
      </c>
      <c r="FE631" s="449" t="str">
        <f>IF(_tag_month_day!AZ621="","",_tag_month_day!AZ621/100)</f>
        <v/>
      </c>
      <c r="FF631" s="449" t="str">
        <f>IF(_tag_month_day!BA621="","",_tag_month_day!BA621/100)</f>
        <v/>
      </c>
      <c r="FG631" s="449" t="str">
        <f>IF(_tag_month_day!BB621="","",_tag_month_day!BB621/100)</f>
        <v/>
      </c>
      <c r="FH631" s="467" t="str">
        <f>IF(_tag_month_day!BC621="","",_tag_month_day!BC621/100)</f>
        <v/>
      </c>
      <c r="FI631" s="449">
        <f>FI630</f>
        <v>0.40999999999999998</v>
      </c>
      <c r="FJ631" s="449">
        <f>FJ630</f>
        <v>0.11</v>
      </c>
      <c r="FK631" s="449">
        <f>FK630</f>
        <v>0.014999999999999999</v>
      </c>
      <c r="FL631" s="449">
        <f>FL630</f>
        <v>0</v>
      </c>
      <c r="FM631" s="467">
        <f>FM630</f>
        <v>0.0001</v>
      </c>
      <c r="FN631" s="449">
        <f>FN630</f>
        <v>0.32000000000000001</v>
      </c>
      <c r="FO631" s="449">
        <f>FO630</f>
        <v>0.20000000000000001</v>
      </c>
      <c r="FP631" s="449">
        <f>FP630</f>
        <v>0.01</v>
      </c>
      <c r="FQ631" s="449">
        <f>FQ630</f>
        <v>0</v>
      </c>
      <c r="FR631" s="467">
        <f>FR630</f>
        <v>0.0001</v>
      </c>
      <c r="FS631" s="449" t="str">
        <f>IF(_tag_month_day!BD621="","",_tag_month_day!BD621/100)</f>
        <v/>
      </c>
      <c r="FT631" s="449" t="str">
        <f>IF(_tag_month_day!BE621="","",_tag_month_day!BE621/100)</f>
        <v/>
      </c>
      <c r="FU631" s="449" t="str">
        <f>IF(_tag_month_day!BF621="","",_tag_month_day!BF621/100)</f>
        <v/>
      </c>
      <c r="FV631" s="449" t="str">
        <f>IF(_tag_month_day!BG621="","",_tag_month_day!BG621/100)</f>
        <v/>
      </c>
      <c r="FW631" s="467" t="str">
        <f>IF(_tag_month_day!BH621="","",_tag_month_day!BH621/100)</f>
        <v/>
      </c>
      <c r="FX631" s="449" t="str">
        <f>IF(_tag_month_day!BI621="","",_tag_month_day!BI621/100)</f>
        <v/>
      </c>
      <c r="FY631" s="449" t="str">
        <f>IF(_tag_month_day!BJ621="","",_tag_month_day!BJ621/100)</f>
        <v/>
      </c>
      <c r="FZ631" s="468" t="str">
        <f>IF(_tag_month_day!BK621="","",_tag_month_day!BK621/100)</f>
        <v/>
      </c>
      <c r="GA631" s="449" t="str">
        <f>IF(_tag_month_day!BL621="","",_tag_month_day!BL621/100)</f>
        <v/>
      </c>
      <c r="GB631" s="467" t="str">
        <f>IF(_tag_month_day!BM621="","",_tag_month_day!BM621/100)</f>
        <v/>
      </c>
      <c r="GC631" s="431" t="str">
        <f>IF(_tag_month_day!BN621="","",_tag_month_day!BN621/100)</f>
        <v/>
      </c>
      <c r="GD631" s="431" t="str">
        <f>IF(_tag_month_day!BO621="","",_tag_month_day!BO621/100)</f>
        <v/>
      </c>
      <c r="GE631" s="431" t="str">
        <f>IF(_tag_month_day!BP621="","",_tag_month_day!BP621/100)</f>
        <v/>
      </c>
      <c r="GF631" s="431" t="str">
        <f>IF(_tag_month_day!BQ621="","",_tag_month_day!BQ621/100)</f>
        <v/>
      </c>
      <c r="GG631" s="431" t="str">
        <f>IF(_tag_month_day!BR621="","",_tag_month_day!BR621/100)</f>
        <v/>
      </c>
      <c r="GH631" s="431" t="str">
        <f>IF(_tag_month_day!BS621="","",_tag_month_day!BS621/100)</f>
        <v/>
      </c>
      <c r="GI631" s="467" t="str">
        <f>IF(_tag_month_day!BT621="","",_tag_month_day!BT621/100)</f>
        <v/>
      </c>
      <c r="GJ631" s="469" t="str">
        <f>IF(_tag_month_day!BU621="","",_tag_month_day!BU621/100)</f>
        <v/>
      </c>
      <c r="GK631" s="470">
        <f>GK630</f>
        <v>0.070000000000000007</v>
      </c>
      <c r="GL631" s="470">
        <f>GL630</f>
        <v>0.029999999999999999</v>
      </c>
      <c r="GM631" s="471" t="str">
        <f>IF(_tag_month_day!BX621="","",_tag_month_day!BX621/100)</f>
        <v/>
      </c>
      <c r="GN631" s="470">
        <f>GN630</f>
        <v>0.070000000000000007</v>
      </c>
      <c r="GO631" s="470">
        <f>GO630</f>
        <v>0.029999999999999999</v>
      </c>
      <c r="GP631" s="470">
        <f>GP630</f>
        <v>0.089999999999999997</v>
      </c>
      <c r="GQ631" s="470">
        <f>GQ630</f>
        <v>0.029999999999999999</v>
      </c>
      <c r="GR631" s="471" t="str">
        <f>IF(_tag_month_day!CA621="","",_tag_month_day!CA621/100)</f>
        <v/>
      </c>
      <c r="GS631" s="472">
        <f>GS630</f>
        <v>0.95299999999999996</v>
      </c>
      <c r="GT631" s="472">
        <f>GT630</f>
        <v>0.55000000000000004</v>
      </c>
      <c r="GU631" s="472">
        <f>GU630</f>
        <v>0.55000000000000004</v>
      </c>
      <c r="GV631" s="472">
        <f>GV630</f>
        <v>0.55000000000000004</v>
      </c>
      <c r="GW631" s="472">
        <f>GW630</f>
        <v>0.5</v>
      </c>
      <c r="GX631" s="472">
        <f>GX630</f>
        <v>0.93500000000000005</v>
      </c>
      <c r="GY631" s="472">
        <f>GY630</f>
        <v>0.14999999999999999</v>
      </c>
      <c r="GZ631" s="472">
        <f>GZ630</f>
        <v>1</v>
      </c>
      <c r="HA631" s="474">
        <f>HA630</f>
        <v>0.047</v>
      </c>
      <c r="HB631" s="474">
        <f>HB630</f>
        <v>0.45000000000000001</v>
      </c>
      <c r="HC631" s="474">
        <f>HC630</f>
        <v>0.45000000000000001</v>
      </c>
      <c r="HD631" s="474">
        <f>HD630</f>
        <v>0.45000000000000001</v>
      </c>
      <c r="HE631" s="474">
        <f>HE630</f>
        <v>0.5</v>
      </c>
      <c r="HF631" s="474">
        <f>HF630</f>
        <v>0.065000000000000002</v>
      </c>
      <c r="HG631" s="474">
        <f>HG630</f>
        <v>0.84999999999999998</v>
      </c>
      <c r="HH631" s="474">
        <f>HH630</f>
        <v>0</v>
      </c>
      <c r="HI631" s="10">
        <f>IF(BZ631&lt;&gt;"",CK631-BV631,0)</f>
        <v>0</v>
      </c>
      <c r="HJ631" s="10" t="e">
        <f>IF(AJ631&gt;0,AH631-AJ631,0)</f>
        <v>#VALUE!</v>
      </c>
      <c r="HK631" s="466">
        <f>HK630</f>
        <v>0.84999999999999998</v>
      </c>
      <c r="HL631" s="424">
        <f>HL630</f>
        <v>550000</v>
      </c>
      <c r="HM631" s="424">
        <f>HM630</f>
        <v>480000</v>
      </c>
      <c r="HN631" s="465" t="e">
        <f>(DJ631*EZ631+DK631*FH631+DL631*FM631+DM631*FR631+DN631*FW631+DO631*GB631+DS631*GI631+DP631*GM631+DR631*GR631)*1000*2</f>
        <v>#VALUE!</v>
      </c>
      <c r="HO631" s="465" t="e">
        <f>HN631*HK631*$HO$2/HL631*1000000</f>
        <v>#VALUE!</v>
      </c>
      <c r="HP631" s="465" t="e">
        <f>HN631*HK631*$HP$2/HM631*1000000</f>
        <v>#VALUE!</v>
      </c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</row>
    <row customFormat="1" r="632" s="0">
      <c r="A632" s="420">
        <v>621</v>
      </c>
      <c r="B632" s="421">
        <f ca="1">IF(D632=D631,B631,IF(D632="夜班",B631+1,B631))</f>
        <v>43611</v>
      </c>
      <c r="C632" s="422">
        <f>C631</f>
        <v>0.041666666666666699</v>
      </c>
      <c r="D632" s="10" t="str">
        <f ca="1">IF(HOUR(G632)&lt;8,"夜班",IF(HOUR(G632)&lt;16,"白班",IF(HOUR(G632)&lt;24,"中班",0)))</f>
        <v>中班</v>
      </c>
      <c r="E632" s="10" t="e">
        <f ca="1">IF(F632=1,"甲",IF(F632=2,"乙",IF(F632=3,"丙",IF(F632=4,"丁",""))))</f>
        <v>#REF!</v>
      </c>
      <c r="F632" s="10" t="e">
        <f ca="1">SUMPRODUCT((成本日报!$A$3:$A$95=计划!B632)*(成本日报!$B$3:$B$95=计划!$D632),成本日报!$C$3:$C$95)</f>
        <v>#REF!</v>
      </c>
      <c r="G632" s="423">
        <f ca="1">G631+C631</f>
        <v>43611.83333333183</v>
      </c>
      <c r="H632" s="423">
        <f ca="1">$G632+$C632/60*10+$C632*0</f>
        <v>43611.840277776275</v>
      </c>
      <c r="I632" s="423">
        <f ca="1">$G632+$C632/60*18+$C632*0</f>
        <v>43611.845833331827</v>
      </c>
      <c r="J632" s="423">
        <f ca="1">$G632+$C632/60*0+$C632*1</f>
        <v>43611.874999998494</v>
      </c>
      <c r="K632" s="423">
        <f ca="1">$G632+$C632/60*30+$C632*2</f>
        <v>43611.937499998501</v>
      </c>
      <c r="L632" s="423">
        <f ca="1">$G632+$C632/60*0+$C632*3</f>
        <v>43611.95833333183</v>
      </c>
      <c r="M632" s="424" t="str">
        <f>IF(_tag_month_day!A622="","",_tag_month_day!A622)</f>
        <v/>
      </c>
      <c r="N632" s="424" t="str">
        <f>IF(_tag_month_day!B622="","",_tag_month_day!B622)</f>
        <v/>
      </c>
      <c r="O632" s="425" t="e">
        <f>IF(M632+N632=0,"",M632+N632)</f>
        <v>#VALUE!</v>
      </c>
      <c r="P632" s="424" t="str">
        <f>IF(_tag_month_day!C622="","",_tag_month_day!C622)</f>
        <v/>
      </c>
      <c r="Q632" s="424" t="str">
        <f>IF(_tag_month_day!D622="","",_tag_month_day!D622)</f>
        <v/>
      </c>
      <c r="R632" s="426" t="str">
        <f>IF(_tag_month_day!CB622="","",_tag_month_day!CB622/100)</f>
        <v/>
      </c>
      <c r="S632" s="427" t="str">
        <f>IF(_tag_month_day!E622="","",_tag_month_day!E622)</f>
        <v/>
      </c>
      <c r="T632" s="427" t="str">
        <f>IF(_tag_month_day!F622="","",_tag_month_day!F622)</f>
        <v/>
      </c>
      <c r="U632" s="428" t="e">
        <f>S632+T632</f>
        <v>#VALUE!</v>
      </c>
      <c r="V632" s="429" t="e">
        <f>U632/AJ632</f>
        <v>#VALUE!</v>
      </c>
      <c r="W632" s="430" t="str">
        <f>IF(_jhy_month_day!A622="","",_jhy_month_day!A622)</f>
        <v/>
      </c>
      <c r="X632" s="431" t="str">
        <f>IF(_jhy_month_day!B622="","",_jhy_month_day!B622/100)</f>
        <v/>
      </c>
      <c r="Y632" s="431" t="str">
        <f>IF(_jhy_month_day!C622="","",_jhy_month_day!C622/100)</f>
        <v/>
      </c>
      <c r="Z632" s="432">
        <f>Z628+1</f>
        <v>156</v>
      </c>
      <c r="AA632" s="433" t="str">
        <f>IF(_tag_month_day!G622="","",_tag_month_day!G622/100)</f>
        <v/>
      </c>
      <c r="AB632" s="433" t="str">
        <f>IF(_tag_month_day!H622="","",_tag_month_day!H622/100)</f>
        <v/>
      </c>
      <c r="AC632" s="434">
        <f>IF(X632="",AC631,BK632*($AV631*X632+$AW631*FD631+$AX631*FI631+$AY631*FN631+$AZ631*FS631+$BA631*FX631+$BG631*GE631)/(AV631*Y632+AX631*FK631+AW631*FF631+AY631*FP631+AZ631*FU631+BA631*FZ631+BG631*GG631+BB631*GK631+BC631*GN631+BD631*GP631))</f>
        <v>1.59963432013121</v>
      </c>
      <c r="AD632" s="435" t="str">
        <f>IF(AC632=AC631,"",AC632-AC631)</f>
        <v/>
      </c>
      <c r="AE632" s="436" t="str">
        <f>IF(1-AF632=0,"",(1-AF632))</f>
        <v/>
      </c>
      <c r="AF632" s="437">
        <v>1</v>
      </c>
      <c r="AG632" s="10" t="str">
        <f>AG631</f>
        <v>9A3</v>
      </c>
      <c r="AH632" s="438" t="str">
        <f>AH631</f>
        <v/>
      </c>
      <c r="AI632" s="424"/>
      <c r="AJ632" s="10" t="str">
        <f>IF(_tag_month_day!I622="","",_tag_month_day!I622)</f>
        <v/>
      </c>
      <c r="AK632" s="440"/>
      <c r="AL632" s="440"/>
      <c r="AM632" s="440"/>
      <c r="AN632" s="441">
        <f>AN631</f>
        <v>2</v>
      </c>
      <c r="AO632" s="441">
        <f>AO631</f>
        <v>8</v>
      </c>
      <c r="AP632" s="442" t="e">
        <f>(IF(AN632=0,AS631,AS631*(1+AO632/AN632)/(AR632+AO632/AN632)))+AT632</f>
        <v>#VALUE!</v>
      </c>
      <c r="AQ632" s="443" t="str">
        <f>IF(_tag_month_day!J622="","",_tag_month_day!J622/100)</f>
        <v/>
      </c>
      <c r="AR632" s="444">
        <f>AR631</f>
        <v>1.3</v>
      </c>
      <c r="AS632" s="445" t="e">
        <f>AQ632*(AN632*AR632+AO632)/(AN632+AO632)</f>
        <v>#VALUE!</v>
      </c>
      <c r="AT632" s="445" t="e">
        <f>(SUM(BE632:BF632)-SUM(BE631:BF631))*0.05</f>
        <v>#VALUE!</v>
      </c>
      <c r="AU632" s="446" t="str">
        <f>IF(_tag_month_day!CC622="","",IF(_tag_month_day!CC622&gt;0,_tag_month_day!CD622,_tag_month_day!CE622))</f>
        <v/>
      </c>
      <c r="AV632" s="447" t="str">
        <f>IF(_tag_month_day!L622="","",_tag_month_day!L622/100)</f>
        <v/>
      </c>
      <c r="AW632" s="431">
        <f>AW631</f>
        <v>0</v>
      </c>
      <c r="AX632" s="431">
        <f>AX631</f>
        <v>0</v>
      </c>
      <c r="AY632" s="431" t="str">
        <f>IF(_tag_month_day!M622="","",_tag_month_day!M622/100)</f>
        <v/>
      </c>
      <c r="AZ632" s="431" t="str">
        <f>IF(_tag_month_day!N622="","",_tag_month_day!N622/100)</f>
        <v/>
      </c>
      <c r="BA632" s="431" t="str">
        <f>IF(_tag_month_day!O622="","",_tag_month_day!O622/100)</f>
        <v/>
      </c>
      <c r="BB632" s="448" t="str">
        <f>IF(_tag_month_day!P622="","",_tag_month_day!P622/100)</f>
        <v/>
      </c>
      <c r="BC632" s="448">
        <f>BC631</f>
        <v>0</v>
      </c>
      <c r="BD632" s="448" t="str">
        <f>IF(_tag_month_day!Q622="","",_tag_month_day!Q622/100)</f>
        <v/>
      </c>
      <c r="BE632" s="449" t="str">
        <f>IF(_tag_month_day!R622="","",_tag_month_day!R622/100)</f>
        <v/>
      </c>
      <c r="BF632" s="388" t="e">
        <f>(AU632*(100+BE632*100))/(AJ632-AU632)/100</f>
        <v>#VALUE!</v>
      </c>
      <c r="BG632" s="450" t="e">
        <f>BE632+BF632</f>
        <v>#VALUE!</v>
      </c>
      <c r="BH632" s="451" t="e">
        <f>SUM(AV632:BF632)</f>
        <v>#VALUE!</v>
      </c>
      <c r="BI632" s="452" t="e">
        <f>IF(CX632=0,BI631,(DK632*查询!$R$5+DL632*查询!$Q$5+DM632*查询!$N$5+DN632*查询!$O$5+DO632*查询!$P$5)*AF632/CX632)</f>
        <v>#VALUE!</v>
      </c>
      <c r="BJ632" s="452" t="e">
        <f>IF(CX632=0,BJ631,(DP632*查询!$S$5+DQ632*查询!$T$5+DR632*查询!$U$5)*AF632/CX632)</f>
        <v>#VALUE!</v>
      </c>
      <c r="BK632" s="452">
        <f>BK631</f>
        <v>1</v>
      </c>
      <c r="BL632" s="453" t="e">
        <f>SUMPRODUCT((AV632:BA632)*(GS632:GX632))/((GS632:GX632)+SUM(BB632:BD632)*GY632+BG632*GZ632)</f>
        <v>#VALUE!</v>
      </c>
      <c r="BM632" s="453" t="e">
        <f>BK632*($AV632*FB632+$AW632*FD632+$AX632*FI632+$AY632*FN632+$AZ632*FS632+$BA632*FX632+$BG632*GE632)/(AV632*EY632+AX632*FK632+AW632*FF632+AY632*FP632+AZ632*FU632+BA632*FZ632+BG632*GG632+BB632*GK632+BC632*GN632+BD632*GP632)</f>
        <v>#VALUE!</v>
      </c>
      <c r="BN632" s="453" t="e">
        <f>($AV632*FC632+$AX632*FJ632+$AW632*FE632+$AY632*FO632+$AZ632*FT632+$BA632*FY632+$BG632*GF632)/($AV632*FA632+BG632*GH632+BB632*GL632+BC632*GO632+BD632*GQ632+BA632*GA632)</f>
        <v>#VALUE!</v>
      </c>
      <c r="BO632" s="454" t="e">
        <f>SUMPRODUCT(AV632:BA632*GS632:GX632)/(GS632:GX632+(BB632+BC632+BD632)*GY632+BG632)</f>
        <v>#VALUE!</v>
      </c>
      <c r="BP632" s="454" t="e">
        <f>SUMPRODUCT(AV632:BA632*GS632:GX632)/(GS632:GX632+(BB632+BC632+BD632)*GY632+BG632)</f>
        <v>#VALUE!</v>
      </c>
      <c r="BQ632" s="454" t="e">
        <f>SUMPRODUCT(AV632:BA632*GS632:GX632)/(GS632:GX632+(BB632+BC632+BD632)*GY632+BG632)</f>
        <v>#VALUE!</v>
      </c>
      <c r="BR632" s="453" t="str">
        <f>IF(_tag_month_day!T622="","",_tag_month_day!T622)</f>
        <v/>
      </c>
      <c r="BS632" s="453" t="str">
        <f>IF(_tag_month_day!U622="","",_tag_month_day!U622)</f>
        <v/>
      </c>
      <c r="BT632" s="455" t="str">
        <f>IF(CK632="","",IF((CK632&gt;=BV632-0.12)*(CK632&lt;=BV632+0.12),"合格","不合格"))</f>
        <v/>
      </c>
      <c r="BU632" s="456" t="str">
        <f>IF(_tag_month_day!V622="","",_tag_month_day!V622)</f>
        <v/>
      </c>
      <c r="BV632" s="457" t="str">
        <f>IF(_tag_month_day!W622="","",_tag_month_day!W622)</f>
        <v/>
      </c>
      <c r="BW632" s="458" t="str">
        <f>IF(_tag_month_day!X622="","",_tag_month_day!X622)</f>
        <v/>
      </c>
      <c r="BX632" s="458" t="str">
        <f>IF(_tag_month_day!Y622="","",_tag_month_day!Y622)</f>
        <v/>
      </c>
      <c r="BY632" s="459">
        <f ca="1">L632</f>
        <v>43611.95833333183</v>
      </c>
      <c r="BZ632" s="460"/>
      <c r="CA632" s="4"/>
      <c r="CB632" s="424" t="str">
        <f>IF(_tag_month_day!Z622="","",_tag_month_day!Z622)</f>
        <v/>
      </c>
      <c r="CC632" s="424" t="str">
        <f>IF(_tag_month_day!AA622="","",_tag_month_day!AA622)</f>
        <v/>
      </c>
      <c r="CD632" s="424" t="str">
        <f>IF(_tag_month_day!AB622="","",_tag_month_day!AB622)</f>
        <v/>
      </c>
      <c r="CE632" s="424" t="str">
        <f>IF(_tag_month_day!AC622="","",_tag_month_day!AC622)</f>
        <v/>
      </c>
      <c r="CF632" s="424" t="str">
        <f>IF(_tag_month_day!AD622="","",_tag_month_day!AD622)</f>
        <v/>
      </c>
      <c r="CG632" s="424" t="str">
        <f>IF(_tag_month_day!AE622="","",_tag_month_day!AE622)</f>
        <v/>
      </c>
      <c r="CH632" s="424" t="str">
        <f>IF(_tag_month_day!AF622="","",_tag_month_day!AF622)</f>
        <v/>
      </c>
      <c r="CI632" s="424" t="str">
        <f>IF(_tag_month_day!AG622="","",_tag_month_day!AG622)</f>
        <v/>
      </c>
      <c r="CJ632" s="424" t="str">
        <f>IF(_tag_month_day!AH622="","",_tag_month_day!AH622)</f>
        <v/>
      </c>
      <c r="CK632" s="424" t="str">
        <f>IF(_tag_month_day!AI622="","",_tag_month_day!AI622)</f>
        <v/>
      </c>
      <c r="CL632" s="4" t="str">
        <f>IF(_tag_month_day!AJ622="","",_tag_month_day!AJ622)</f>
        <v/>
      </c>
      <c r="CM632" s="4" t="str">
        <f>IF(_tag_month_day!AK622="","",_tag_month_day!AK622)</f>
        <v/>
      </c>
      <c r="CN632" s="4" t="str">
        <f>IF(_tag_month_day!AL622="","",_tag_month_day!AL622)</f>
        <v/>
      </c>
      <c r="CO632" s="4" t="str">
        <f>IF(_tag_month_day!AM622="","",_tag_month_day!AM622)</f>
        <v/>
      </c>
      <c r="CP632" s="4" t="str">
        <f>IF(_tag_month_day!AN622="","",_tag_month_day!AN622)</f>
        <v/>
      </c>
      <c r="CQ632" s="4" t="str">
        <f>IF(_tag_month_day!AO622="","",_tag_month_day!AO622)</f>
        <v/>
      </c>
      <c r="CR632" s="462" t="str">
        <f>IF(_tag_month_day!AP622="","",_tag_month_day!AP622)</f>
        <v/>
      </c>
      <c r="CS632" s="463" t="str">
        <f>IF(_tag_month_day!AQ622="","",_tag_month_day!AQ622)</f>
        <v/>
      </c>
      <c r="CT632" s="4" t="str">
        <f>IF(_tag_month_day!AR622="","",_tag_month_day!AR622)</f>
        <v/>
      </c>
      <c r="CU632" s="464" t="e">
        <f>DU632/AJ632</f>
        <v>#VALUE!</v>
      </c>
      <c r="CV632" s="451" t="e">
        <f>BG632/BH632</f>
        <v>#VALUE!</v>
      </c>
      <c r="CW632" s="465" t="e">
        <f>AJ632*(1-CV632)*CU632*AF632</f>
        <v>#VALUE!</v>
      </c>
      <c r="CX632" s="465" t="e">
        <f>CW632*94%</f>
        <v>#VALUE!</v>
      </c>
      <c r="CY632" s="466" t="e">
        <f>IF(CX632=0,0,DS632/(DS632+CX632))</f>
        <v>#VALUE!</v>
      </c>
      <c r="CZ632" s="465" t="e">
        <f>$AJ632*EF632</f>
        <v>#VALUE!</v>
      </c>
      <c r="DA632" s="465" t="e">
        <f>$AJ632*EG632</f>
        <v>#VALUE!</v>
      </c>
      <c r="DB632" s="465" t="e">
        <f>$AJ632*EH632</f>
        <v>#VALUE!</v>
      </c>
      <c r="DC632" s="465" t="e">
        <f>$AJ632*EI632</f>
        <v>#VALUE!</v>
      </c>
      <c r="DD632" s="465" t="e">
        <f>$AJ632*EJ632</f>
        <v>#VALUE!</v>
      </c>
      <c r="DE632" s="465" t="e">
        <f>$AJ632*EK632</f>
        <v>#VALUE!</v>
      </c>
      <c r="DF632" s="465" t="e">
        <f>$AJ632*EL632</f>
        <v>#VALUE!</v>
      </c>
      <c r="DG632" s="465" t="e">
        <f>$AJ632*EM632</f>
        <v>#VALUE!</v>
      </c>
      <c r="DH632" s="465" t="e">
        <f>$AJ632*EN632</f>
        <v>#VALUE!</v>
      </c>
      <c r="DI632" s="465" t="e">
        <f>$AJ632*EO632</f>
        <v>#VALUE!</v>
      </c>
      <c r="DJ632" s="465" t="e">
        <f>CZ632*(1-EP632)</f>
        <v>#VALUE!</v>
      </c>
      <c r="DK632" s="465" t="e">
        <f>DA632*(1-ER632)</f>
        <v>#VALUE!</v>
      </c>
      <c r="DL632" s="465" t="e">
        <f>DB632*(1-EQ632)</f>
        <v>#VALUE!</v>
      </c>
      <c r="DM632" s="465" t="e">
        <f>DC632*(1-ES632)</f>
        <v>#VALUE!</v>
      </c>
      <c r="DN632" s="465" t="e">
        <f>DD632*(1-ET632)</f>
        <v>#VALUE!</v>
      </c>
      <c r="DO632" s="465" t="e">
        <f>DE632</f>
        <v>#VALUE!</v>
      </c>
      <c r="DP632" s="465" t="e">
        <f>DF632*(1-EU632)</f>
        <v>#VALUE!</v>
      </c>
      <c r="DQ632" s="465" t="e">
        <f>DG632*(1-EV632)</f>
        <v>#VALUE!</v>
      </c>
      <c r="DR632" s="465" t="e">
        <f>DH632*(1-EW632)</f>
        <v>#VALUE!</v>
      </c>
      <c r="DS632" s="465" t="e">
        <f>DI632</f>
        <v>#VALUE!</v>
      </c>
      <c r="DT632" s="465" t="e">
        <f>SUM(DJ632:DS632)</f>
        <v>#VALUE!</v>
      </c>
      <c r="DU632" s="465" t="e">
        <f>(GS632:GX632)+(DP632+DQ632+DR632)*GY632+DS632</f>
        <v>#VALUE!</v>
      </c>
      <c r="DV632" s="451" t="e">
        <f>AV632/$BH632/(1-EP632)</f>
        <v>#VALUE!</v>
      </c>
      <c r="DW632" s="451" t="e">
        <f>AW632/$BH632/(1-ER632)</f>
        <v>#VALUE!</v>
      </c>
      <c r="DX632" s="451" t="e">
        <f>AX632/$BH632/(1-EQ632)</f>
        <v>#VALUE!</v>
      </c>
      <c r="DY632" s="451" t="e">
        <f>AY632/$BH632/(1-ES632)</f>
        <v>#VALUE!</v>
      </c>
      <c r="DZ632" s="451" t="e">
        <f>AZ632/$BH632/(1-ET632)</f>
        <v>#VALUE!</v>
      </c>
      <c r="EA632" s="451" t="e">
        <f>BA632/$BH632/(1-AX632)</f>
        <v>#VALUE!</v>
      </c>
      <c r="EB632" s="451" t="e">
        <f>BB632/$BH632/(1-EU632)</f>
        <v>#VALUE!</v>
      </c>
      <c r="EC632" s="451" t="e">
        <f>BC632/$BH632/(1-EV632)</f>
        <v>#VALUE!</v>
      </c>
      <c r="ED632" s="451" t="e">
        <f>BD632/$BH632/(1-EW632)</f>
        <v>#VALUE!</v>
      </c>
      <c r="EE632" s="451" t="e">
        <f>BG632/BH632</f>
        <v>#VALUE!</v>
      </c>
      <c r="EF632" s="451" t="e">
        <f>DV632/SUM($DV632:$EE632)</f>
        <v>#VALUE!</v>
      </c>
      <c r="EG632" s="451" t="e">
        <f>DW632/SUM($DV632:$EE632)</f>
        <v>#VALUE!</v>
      </c>
      <c r="EH632" s="451" t="e">
        <f>DX632/SUM($DV632:$EE632)</f>
        <v>#VALUE!</v>
      </c>
      <c r="EI632" s="451" t="e">
        <f>DY632/SUM($DV632:$EE632)</f>
        <v>#VALUE!</v>
      </c>
      <c r="EJ632" s="451" t="e">
        <f>DZ632/SUM($DV632:$EE632)</f>
        <v>#VALUE!</v>
      </c>
      <c r="EK632" s="451" t="e">
        <f>EA632/SUM($DV632:$EE632)</f>
        <v>#VALUE!</v>
      </c>
      <c r="EL632" s="451" t="e">
        <f>EB632/SUM($DV632:$EE632)</f>
        <v>#VALUE!</v>
      </c>
      <c r="EM632" s="451" t="e">
        <f>EC632/SUM($DV632:$EE632)</f>
        <v>#VALUE!</v>
      </c>
      <c r="EN632" s="451" t="e">
        <f>ED632/SUM($DV632:$EE632)</f>
        <v>#VALUE!</v>
      </c>
      <c r="EO632" s="451" t="e">
        <f>EE632/SUM($DV632:$EE632)</f>
        <v>#VALUE!</v>
      </c>
      <c r="EP632" s="450">
        <f>EP631</f>
        <v>0.080000000000000002</v>
      </c>
      <c r="EQ632" s="450">
        <f>EQ631</f>
        <v>0.014999999999999999</v>
      </c>
      <c r="ER632" s="450">
        <f>ER631</f>
        <v>0.014999999999999999</v>
      </c>
      <c r="ES632" s="450">
        <f>ES631</f>
        <v>0.014999999999999999</v>
      </c>
      <c r="ET632" s="450">
        <f>ET631</f>
        <v>0.014999999999999999</v>
      </c>
      <c r="EU632" s="450">
        <f>EU631</f>
        <v>0.089999999999999997</v>
      </c>
      <c r="EV632" s="450">
        <f>EV631</f>
        <v>0.089999999999999997</v>
      </c>
      <c r="EW632" s="450">
        <f>EW631</f>
        <v>0.089999999999999997</v>
      </c>
      <c r="EX632" s="431" t="str">
        <f>IF(_tag_month_day!AS622="","",_tag_month_day!AS622/100)</f>
        <v/>
      </c>
      <c r="EY632" s="431" t="str">
        <f>IF(_tag_month_day!AT622="","",_tag_month_day!AT622/100)</f>
        <v/>
      </c>
      <c r="EZ632" s="431" t="str">
        <f>IF(_tag_month_day!AU622="","",_tag_month_day!AU622/100)</f>
        <v/>
      </c>
      <c r="FA632" s="431" t="str">
        <f>IF(_tag_month_day!AV622="","",_tag_month_day!AV622/100)</f>
        <v/>
      </c>
      <c r="FB632" s="431" t="str">
        <f>IF(_tag_month_day!AW622="","",_tag_month_day!AW622/100)</f>
        <v/>
      </c>
      <c r="FC632" s="431" t="str">
        <f>IF(_tag_month_day!AX622="","",_tag_month_day!AX622/100)</f>
        <v/>
      </c>
      <c r="FD632" s="449" t="str">
        <f>IF(_tag_month_day!AY622="","",_tag_month_day!AY622/100)</f>
        <v/>
      </c>
      <c r="FE632" s="449" t="str">
        <f>IF(_tag_month_day!AZ622="","",_tag_month_day!AZ622/100)</f>
        <v/>
      </c>
      <c r="FF632" s="449" t="str">
        <f>IF(_tag_month_day!BA622="","",_tag_month_day!BA622/100)</f>
        <v/>
      </c>
      <c r="FG632" s="449" t="str">
        <f>IF(_tag_month_day!BB622="","",_tag_month_day!BB622/100)</f>
        <v/>
      </c>
      <c r="FH632" s="467" t="str">
        <f>IF(_tag_month_day!BC622="","",_tag_month_day!BC622/100)</f>
        <v/>
      </c>
      <c r="FI632" s="449">
        <f>FI631</f>
        <v>0.40999999999999998</v>
      </c>
      <c r="FJ632" s="449">
        <f>FJ631</f>
        <v>0.11</v>
      </c>
      <c r="FK632" s="449">
        <f>FK631</f>
        <v>0.014999999999999999</v>
      </c>
      <c r="FL632" s="449">
        <f>FL631</f>
        <v>0</v>
      </c>
      <c r="FM632" s="467">
        <f>FM631</f>
        <v>0.0001</v>
      </c>
      <c r="FN632" s="449">
        <f>FN631</f>
        <v>0.32000000000000001</v>
      </c>
      <c r="FO632" s="449">
        <f>FO631</f>
        <v>0.20000000000000001</v>
      </c>
      <c r="FP632" s="449">
        <f>FP631</f>
        <v>0.01</v>
      </c>
      <c r="FQ632" s="449">
        <f>FQ631</f>
        <v>0</v>
      </c>
      <c r="FR632" s="467">
        <f>FR631</f>
        <v>0.0001</v>
      </c>
      <c r="FS632" s="449" t="str">
        <f>IF(_tag_month_day!BD622="","",_tag_month_day!BD622/100)</f>
        <v/>
      </c>
      <c r="FT632" s="449" t="str">
        <f>IF(_tag_month_day!BE622="","",_tag_month_day!BE622/100)</f>
        <v/>
      </c>
      <c r="FU632" s="449" t="str">
        <f>IF(_tag_month_day!BF622="","",_tag_month_day!BF622/100)</f>
        <v/>
      </c>
      <c r="FV632" s="449" t="str">
        <f>IF(_tag_month_day!BG622="","",_tag_month_day!BG622/100)</f>
        <v/>
      </c>
      <c r="FW632" s="467" t="str">
        <f>IF(_tag_month_day!BH622="","",_tag_month_day!BH622/100)</f>
        <v/>
      </c>
      <c r="FX632" s="449" t="str">
        <f>IF(_tag_month_day!BI622="","",_tag_month_day!BI622/100)</f>
        <v/>
      </c>
      <c r="FY632" s="449" t="str">
        <f>IF(_tag_month_day!BJ622="","",_tag_month_day!BJ622/100)</f>
        <v/>
      </c>
      <c r="FZ632" s="468" t="str">
        <f>IF(_tag_month_day!BK622="","",_tag_month_day!BK622/100)</f>
        <v/>
      </c>
      <c r="GA632" s="449" t="str">
        <f>IF(_tag_month_day!BL622="","",_tag_month_day!BL622/100)</f>
        <v/>
      </c>
      <c r="GB632" s="467" t="str">
        <f>IF(_tag_month_day!BM622="","",_tag_month_day!BM622/100)</f>
        <v/>
      </c>
      <c r="GC632" s="431" t="str">
        <f>IF(_tag_month_day!BN622="","",_tag_month_day!BN622/100)</f>
        <v/>
      </c>
      <c r="GD632" s="431" t="str">
        <f>IF(_tag_month_day!BO622="","",_tag_month_day!BO622/100)</f>
        <v/>
      </c>
      <c r="GE632" s="431" t="str">
        <f>IF(_tag_month_day!BP622="","",_tag_month_day!BP622/100)</f>
        <v/>
      </c>
      <c r="GF632" s="431" t="str">
        <f>IF(_tag_month_day!BQ622="","",_tag_month_day!BQ622/100)</f>
        <v/>
      </c>
      <c r="GG632" s="431" t="str">
        <f>IF(_tag_month_day!BR622="","",_tag_month_day!BR622/100)</f>
        <v/>
      </c>
      <c r="GH632" s="431" t="str">
        <f>IF(_tag_month_day!BS622="","",_tag_month_day!BS622/100)</f>
        <v/>
      </c>
      <c r="GI632" s="467" t="str">
        <f>IF(_tag_month_day!BT622="","",_tag_month_day!BT622/100)</f>
        <v/>
      </c>
      <c r="GJ632" s="469" t="str">
        <f>IF(_tag_month_day!BU622="","",_tag_month_day!BU622/100)</f>
        <v/>
      </c>
      <c r="GK632" s="470">
        <f>GK631</f>
        <v>0.070000000000000007</v>
      </c>
      <c r="GL632" s="470">
        <f>GL631</f>
        <v>0.029999999999999999</v>
      </c>
      <c r="GM632" s="471" t="str">
        <f>IF(_tag_month_day!BX622="","",_tag_month_day!BX622/100)</f>
        <v/>
      </c>
      <c r="GN632" s="470">
        <f>GN631</f>
        <v>0.070000000000000007</v>
      </c>
      <c r="GO632" s="470">
        <f>GO631</f>
        <v>0.029999999999999999</v>
      </c>
      <c r="GP632" s="470">
        <f>GP631</f>
        <v>0.089999999999999997</v>
      </c>
      <c r="GQ632" s="470">
        <f>GQ631</f>
        <v>0.029999999999999999</v>
      </c>
      <c r="GR632" s="471" t="str">
        <f>IF(_tag_month_day!CA622="","",_tag_month_day!CA622/100)</f>
        <v/>
      </c>
      <c r="GS632" s="472">
        <f>GS631</f>
        <v>0.95299999999999996</v>
      </c>
      <c r="GT632" s="472">
        <f>GT631</f>
        <v>0.55000000000000004</v>
      </c>
      <c r="GU632" s="472">
        <f>GU631</f>
        <v>0.55000000000000004</v>
      </c>
      <c r="GV632" s="472">
        <f>GV631</f>
        <v>0.55000000000000004</v>
      </c>
      <c r="GW632" s="472">
        <f>GW631</f>
        <v>0.5</v>
      </c>
      <c r="GX632" s="472">
        <f>GX631</f>
        <v>0.93500000000000005</v>
      </c>
      <c r="GY632" s="472">
        <f>GY631</f>
        <v>0.14999999999999999</v>
      </c>
      <c r="GZ632" s="472">
        <f>GZ631</f>
        <v>1</v>
      </c>
      <c r="HA632" s="474">
        <f>HA631</f>
        <v>0.047</v>
      </c>
      <c r="HB632" s="474">
        <f>HB631</f>
        <v>0.45000000000000001</v>
      </c>
      <c r="HC632" s="474">
        <f>HC631</f>
        <v>0.45000000000000001</v>
      </c>
      <c r="HD632" s="474">
        <f>HD631</f>
        <v>0.45000000000000001</v>
      </c>
      <c r="HE632" s="474">
        <f>HE631</f>
        <v>0.5</v>
      </c>
      <c r="HF632" s="474">
        <f>HF631</f>
        <v>0.065000000000000002</v>
      </c>
      <c r="HG632" s="474">
        <f>HG631</f>
        <v>0.84999999999999998</v>
      </c>
      <c r="HH632" s="474">
        <f>HH631</f>
        <v>0</v>
      </c>
      <c r="HI632" s="10">
        <f>IF(BZ632&lt;&gt;"",CK632-BV632,0)</f>
        <v>0</v>
      </c>
      <c r="HJ632" s="10" t="e">
        <f>IF(AJ632&gt;0,AH632-AJ632,0)</f>
        <v>#VALUE!</v>
      </c>
      <c r="HK632" s="466">
        <f>HK631</f>
        <v>0.84999999999999998</v>
      </c>
      <c r="HL632" s="424">
        <f>HL631</f>
        <v>550000</v>
      </c>
      <c r="HM632" s="424">
        <f>HM631</f>
        <v>480000</v>
      </c>
      <c r="HN632" s="465" t="e">
        <f>(DJ632*EZ632+DK632*FH632+DL632*FM632+DM632*FR632+DN632*FW632+DO632*GB632+DS632*GI632+DP632*GM632+DR632*GR632)*1000*2</f>
        <v>#VALUE!</v>
      </c>
      <c r="HO632" s="465" t="e">
        <f>HN632*HK632*$HO$2/HL632*1000000</f>
        <v>#VALUE!</v>
      </c>
      <c r="HP632" s="465" t="e">
        <f>HN632*HK632*$HP$2/HM632*1000000</f>
        <v>#VALUE!</v>
      </c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</row>
    <row customFormat="1" r="633" s="0">
      <c r="A633" s="420">
        <v>622</v>
      </c>
      <c r="B633" s="421">
        <f ca="1">IF(D633=D632,B632,IF(D633="夜班",B632+1,B632))</f>
        <v>43611</v>
      </c>
      <c r="C633" s="422">
        <f>C632</f>
        <v>0.041666666666666699</v>
      </c>
      <c r="D633" s="10" t="str">
        <f ca="1">IF(HOUR(G633)&lt;8,"夜班",IF(HOUR(G633)&lt;16,"白班",IF(HOUR(G633)&lt;24,"中班",0)))</f>
        <v>中班</v>
      </c>
      <c r="E633" s="10" t="e">
        <f ca="1">IF(F633=1,"甲",IF(F633=2,"乙",IF(F633=3,"丙",IF(F633=4,"丁",""))))</f>
        <v>#REF!</v>
      </c>
      <c r="F633" s="10" t="e">
        <f ca="1">SUMPRODUCT((成本日报!$A$3:$A$95=计划!B633)*(成本日报!$B$3:$B$95=计划!$D633),成本日报!$C$3:$C$95)</f>
        <v>#REF!</v>
      </c>
      <c r="G633" s="423">
        <f ca="1">G632+C632</f>
        <v>43611.874999998494</v>
      </c>
      <c r="H633" s="423">
        <f ca="1">$G633+$C633/60*10+$C633*0</f>
        <v>43611.881944442939</v>
      </c>
      <c r="I633" s="423">
        <f ca="1">$G633+$C633/60*18+$C633*0</f>
        <v>43611.887499998491</v>
      </c>
      <c r="J633" s="423">
        <f ca="1">$G633+$C633/60*0+$C633*1</f>
        <v>43611.916666665158</v>
      </c>
      <c r="K633" s="423">
        <f ca="1">$G633+$C633/60*30+$C633*2</f>
        <v>43611.979166665165</v>
      </c>
      <c r="L633" s="423">
        <f ca="1">$G633+$C633/60*0+$C633*3</f>
        <v>43611.999999998494</v>
      </c>
      <c r="M633" s="424" t="str">
        <f>IF(_tag_month_day!A623="","",_tag_month_day!A623)</f>
        <v/>
      </c>
      <c r="N633" s="424" t="str">
        <f>IF(_tag_month_day!B623="","",_tag_month_day!B623)</f>
        <v/>
      </c>
      <c r="O633" s="425" t="e">
        <f>IF(M633+N633=0,"",M633+N633)</f>
        <v>#VALUE!</v>
      </c>
      <c r="P633" s="424" t="str">
        <f>IF(_tag_month_day!C623="","",_tag_month_day!C623)</f>
        <v/>
      </c>
      <c r="Q633" s="424" t="str">
        <f>IF(_tag_month_day!D623="","",_tag_month_day!D623)</f>
        <v/>
      </c>
      <c r="R633" s="426" t="str">
        <f>IF(_tag_month_day!CB623="","",_tag_month_day!CB623/100)</f>
        <v/>
      </c>
      <c r="S633" s="427" t="str">
        <f>IF(_tag_month_day!E623="","",_tag_month_day!E623)</f>
        <v/>
      </c>
      <c r="T633" s="427" t="str">
        <f>IF(_tag_month_day!F623="","",_tag_month_day!F623)</f>
        <v/>
      </c>
      <c r="U633" s="428" t="e">
        <f>S633+T633</f>
        <v>#VALUE!</v>
      </c>
      <c r="V633" s="429" t="e">
        <f>U633/AJ633</f>
        <v>#VALUE!</v>
      </c>
      <c r="W633" s="430" t="str">
        <f>IF(_jhy_month_day!A623="","",_jhy_month_day!A623)</f>
        <v/>
      </c>
      <c r="X633" s="431" t="str">
        <f>IF(_jhy_month_day!B623="","",_jhy_month_day!B623/100)</f>
        <v/>
      </c>
      <c r="Y633" s="431" t="str">
        <f>IF(_jhy_month_day!C623="","",_jhy_month_day!C623/100)</f>
        <v/>
      </c>
      <c r="Z633" s="432">
        <f>Z629+1</f>
        <v>156</v>
      </c>
      <c r="AA633" s="433" t="str">
        <f>IF(_tag_month_day!G623="","",_tag_month_day!G623/100)</f>
        <v/>
      </c>
      <c r="AB633" s="433" t="str">
        <f>IF(_tag_month_day!H623="","",_tag_month_day!H623/100)</f>
        <v/>
      </c>
      <c r="AC633" s="434">
        <f>IF(X633="",AC632,BK633*($AV632*X633+$AW632*FD632+$AX632*FI632+$AY632*FN632+$AZ632*FS632+$BA632*FX632+$BG632*GE632)/(AV632*Y633+AX632*FK632+AW632*FF632+AY632*FP632+AZ632*FU632+BA632*FZ632+BG632*GG632+BB632*GK632+BC632*GN632+BD632*GP632))</f>
        <v>1.59963432013121</v>
      </c>
      <c r="AD633" s="435" t="str">
        <f>IF(AC633=AC632,"",AC633-AC632)</f>
        <v/>
      </c>
      <c r="AE633" s="436" t="str">
        <f>IF(1-AF633=0,"",(1-AF633))</f>
        <v/>
      </c>
      <c r="AF633" s="437">
        <v>1</v>
      </c>
      <c r="AG633" s="10" t="str">
        <f>AG632</f>
        <v>9A3</v>
      </c>
      <c r="AH633" s="438" t="str">
        <f>AH632</f>
        <v/>
      </c>
      <c r="AI633" s="424"/>
      <c r="AJ633" s="10" t="str">
        <f>IF(_tag_month_day!I623="","",_tag_month_day!I623)</f>
        <v/>
      </c>
      <c r="AK633" s="440"/>
      <c r="AL633" s="440"/>
      <c r="AM633" s="440"/>
      <c r="AN633" s="441">
        <f>AN632</f>
        <v>2</v>
      </c>
      <c r="AO633" s="441">
        <f>AO632</f>
        <v>8</v>
      </c>
      <c r="AP633" s="442" t="e">
        <f>(IF(AN633=0,AS632,AS632*(1+AO633/AN633)/(AR633+AO633/AN633)))+AT633</f>
        <v>#VALUE!</v>
      </c>
      <c r="AQ633" s="443" t="str">
        <f>IF(_tag_month_day!J623="","",_tag_month_day!J623/100)</f>
        <v/>
      </c>
      <c r="AR633" s="444">
        <f>AR632</f>
        <v>1.3</v>
      </c>
      <c r="AS633" s="445" t="e">
        <f>AQ633*(AN633*AR633+AO633)/(AN633+AO633)</f>
        <v>#VALUE!</v>
      </c>
      <c r="AT633" s="445" t="e">
        <f>(SUM(BE633:BF633)-SUM(BE632:BF632))*0.05</f>
        <v>#VALUE!</v>
      </c>
      <c r="AU633" s="446" t="str">
        <f>IF(_tag_month_day!CC623="","",IF(_tag_month_day!CC623&gt;0,_tag_month_day!CD623,_tag_month_day!CE623))</f>
        <v/>
      </c>
      <c r="AV633" s="447" t="str">
        <f>IF(_tag_month_day!L623="","",_tag_month_day!L623/100)</f>
        <v/>
      </c>
      <c r="AW633" s="431">
        <f>AW632</f>
        <v>0</v>
      </c>
      <c r="AX633" s="431">
        <f>AX632</f>
        <v>0</v>
      </c>
      <c r="AY633" s="431" t="str">
        <f>IF(_tag_month_day!M623="","",_tag_month_day!M623/100)</f>
        <v/>
      </c>
      <c r="AZ633" s="431" t="str">
        <f>IF(_tag_month_day!N623="","",_tag_month_day!N623/100)</f>
        <v/>
      </c>
      <c r="BA633" s="431" t="str">
        <f>IF(_tag_month_day!O623="","",_tag_month_day!O623/100)</f>
        <v/>
      </c>
      <c r="BB633" s="448" t="str">
        <f>IF(_tag_month_day!P623="","",_tag_month_day!P623/100)</f>
        <v/>
      </c>
      <c r="BC633" s="448">
        <f>BC632</f>
        <v>0</v>
      </c>
      <c r="BD633" s="448" t="str">
        <f>IF(_tag_month_day!Q623="","",_tag_month_day!Q623/100)</f>
        <v/>
      </c>
      <c r="BE633" s="449" t="str">
        <f>IF(_tag_month_day!R623="","",_tag_month_day!R623/100)</f>
        <v/>
      </c>
      <c r="BF633" s="388" t="e">
        <f>(AU633*(100+BE633*100))/(AJ633-AU633)/100</f>
        <v>#VALUE!</v>
      </c>
      <c r="BG633" s="450" t="e">
        <f>BE633+BF633</f>
        <v>#VALUE!</v>
      </c>
      <c r="BH633" s="451" t="e">
        <f>SUM(AV633:BF633)</f>
        <v>#VALUE!</v>
      </c>
      <c r="BI633" s="452" t="e">
        <f>IF(CX633=0,BI632,(DK633*查询!$R$5+DL633*查询!$Q$5+DM633*查询!$N$5+DN633*查询!$O$5+DO633*查询!$P$5)*AF633/CX633)</f>
        <v>#VALUE!</v>
      </c>
      <c r="BJ633" s="452" t="e">
        <f>IF(CX633=0,BJ632,(DP633*查询!$S$5+DQ633*查询!$T$5+DR633*查询!$U$5)*AF633/CX633)</f>
        <v>#VALUE!</v>
      </c>
      <c r="BK633" s="452">
        <f>BK632</f>
        <v>1</v>
      </c>
      <c r="BL633" s="453" t="e">
        <f>SUMPRODUCT((AV633:BA633)*(GS633:GX633))/((GS633:GX633)+SUM(BB633:BD633)*GY633+BG633*GZ633)</f>
        <v>#VALUE!</v>
      </c>
      <c r="BM633" s="453" t="e">
        <f>BK633*($AV633*FB633+$AW633*FD633+$AX633*FI633+$AY633*FN633+$AZ633*FS633+$BA633*FX633+$BG633*GE633)/(AV633*EY633+AX633*FK633+AW633*FF633+AY633*FP633+AZ633*FU633+BA633*FZ633+BG633*GG633+BB633*GK633+BC633*GN633+BD633*GP633)</f>
        <v>#VALUE!</v>
      </c>
      <c r="BN633" s="453" t="e">
        <f>($AV633*FC633+$AX633*FJ633+$AW633*FE633+$AY633*FO633+$AZ633*FT633+$BA633*FY633+$BG633*GF633)/($AV633*FA633+BG633*GH633+BB633*GL633+BC633*GO633+BD633*GQ633+BA633*GA633)</f>
        <v>#VALUE!</v>
      </c>
      <c r="BO633" s="454" t="e">
        <f>SUMPRODUCT(AV633:BA633*GS633:GX633)/(GS633:GX633+(BB633+BC633+BD633)*GY633+BG633)</f>
        <v>#VALUE!</v>
      </c>
      <c r="BP633" s="454" t="e">
        <f>SUMPRODUCT(AV633:BA633*GS633:GX633)/(GS633:GX633+(BB633+BC633+BD633)*GY633+BG633)</f>
        <v>#VALUE!</v>
      </c>
      <c r="BQ633" s="454" t="e">
        <f>SUMPRODUCT(AV633:BA633*GS633:GX633)/(GS633:GX633+(BB633+BC633+BD633)*GY633+BG633)</f>
        <v>#VALUE!</v>
      </c>
      <c r="BR633" s="453" t="str">
        <f>IF(_tag_month_day!T623="","",_tag_month_day!T623)</f>
        <v/>
      </c>
      <c r="BS633" s="453" t="str">
        <f>IF(_tag_month_day!U623="","",_tag_month_day!U623)</f>
        <v/>
      </c>
      <c r="BT633" s="455" t="str">
        <f>IF(CK633="","",IF((CK633&gt;=BV633-0.12)*(CK633&lt;=BV633+0.12),"合格","不合格"))</f>
        <v/>
      </c>
      <c r="BU633" s="456" t="str">
        <f>IF(_tag_month_day!V623="","",_tag_month_day!V623)</f>
        <v/>
      </c>
      <c r="BV633" s="457" t="str">
        <f>IF(_tag_month_day!W623="","",_tag_month_day!W623)</f>
        <v/>
      </c>
      <c r="BW633" s="458" t="str">
        <f>IF(_tag_month_day!X623="","",_tag_month_day!X623)</f>
        <v/>
      </c>
      <c r="BX633" s="458" t="str">
        <f>IF(_tag_month_day!Y623="","",_tag_month_day!Y623)</f>
        <v/>
      </c>
      <c r="BY633" s="459">
        <f ca="1">L633</f>
        <v>43611.999999998494</v>
      </c>
      <c r="BZ633" s="460"/>
      <c r="CA633" s="461"/>
      <c r="CB633" s="424" t="str">
        <f>IF(_tag_month_day!Z623="","",_tag_month_day!Z623)</f>
        <v/>
      </c>
      <c r="CC633" s="424" t="str">
        <f>IF(_tag_month_day!AA623="","",_tag_month_day!AA623)</f>
        <v/>
      </c>
      <c r="CD633" s="424" t="str">
        <f>IF(_tag_month_day!AB623="","",_tag_month_day!AB623)</f>
        <v/>
      </c>
      <c r="CE633" s="424" t="str">
        <f>IF(_tag_month_day!AC623="","",_tag_month_day!AC623)</f>
        <v/>
      </c>
      <c r="CF633" s="424" t="str">
        <f>IF(_tag_month_day!AD623="","",_tag_month_day!AD623)</f>
        <v/>
      </c>
      <c r="CG633" s="424" t="str">
        <f>IF(_tag_month_day!AE623="","",_tag_month_day!AE623)</f>
        <v/>
      </c>
      <c r="CH633" s="424" t="str">
        <f>IF(_tag_month_day!AF623="","",_tag_month_day!AF623)</f>
        <v/>
      </c>
      <c r="CI633" s="424" t="str">
        <f>IF(_tag_month_day!AG623="","",_tag_month_day!AG623)</f>
        <v/>
      </c>
      <c r="CJ633" s="424" t="str">
        <f>IF(_tag_month_day!AH623="","",_tag_month_day!AH623)</f>
        <v/>
      </c>
      <c r="CK633" s="424" t="str">
        <f>IF(_tag_month_day!AI623="","",_tag_month_day!AI623)</f>
        <v/>
      </c>
      <c r="CL633" s="4" t="str">
        <f>IF(_tag_month_day!AJ623="","",_tag_month_day!AJ623)</f>
        <v/>
      </c>
      <c r="CM633" s="4" t="str">
        <f>IF(_tag_month_day!AK623="","",_tag_month_day!AK623)</f>
        <v/>
      </c>
      <c r="CN633" s="4" t="str">
        <f>IF(_tag_month_day!AL623="","",_tag_month_day!AL623)</f>
        <v/>
      </c>
      <c r="CO633" s="4" t="str">
        <f>IF(_tag_month_day!AM623="","",_tag_month_day!AM623)</f>
        <v/>
      </c>
      <c r="CP633" s="4" t="str">
        <f>IF(_tag_month_day!AN623="","",_tag_month_day!AN623)</f>
        <v/>
      </c>
      <c r="CQ633" s="4" t="str">
        <f>IF(_tag_month_day!AO623="","",_tag_month_day!AO623)</f>
        <v/>
      </c>
      <c r="CR633" s="462" t="str">
        <f>IF(_tag_month_day!AP623="","",_tag_month_day!AP623)</f>
        <v/>
      </c>
      <c r="CS633" s="463" t="str">
        <f>IF(_tag_month_day!AQ623="","",_tag_month_day!AQ623)</f>
        <v/>
      </c>
      <c r="CT633" s="4" t="str">
        <f>IF(_tag_month_day!AR623="","",_tag_month_day!AR623)</f>
        <v/>
      </c>
      <c r="CU633" s="464" t="e">
        <f>DU633/AJ633</f>
        <v>#VALUE!</v>
      </c>
      <c r="CV633" s="451" t="e">
        <f>BG633/BH633</f>
        <v>#VALUE!</v>
      </c>
      <c r="CW633" s="465" t="e">
        <f>AJ633*(1-CV633)*CU633*AF633</f>
        <v>#VALUE!</v>
      </c>
      <c r="CX633" s="465" t="e">
        <f>CW633*94%</f>
        <v>#VALUE!</v>
      </c>
      <c r="CY633" s="466" t="e">
        <f>IF(CX633=0,0,DS633/(DS633+CX633))</f>
        <v>#VALUE!</v>
      </c>
      <c r="CZ633" s="465" t="e">
        <f>$AJ633*EF633</f>
        <v>#VALUE!</v>
      </c>
      <c r="DA633" s="465" t="e">
        <f>$AJ633*EG633</f>
        <v>#VALUE!</v>
      </c>
      <c r="DB633" s="465" t="e">
        <f>$AJ633*EH633</f>
        <v>#VALUE!</v>
      </c>
      <c r="DC633" s="465" t="e">
        <f>$AJ633*EI633</f>
        <v>#VALUE!</v>
      </c>
      <c r="DD633" s="465" t="e">
        <f>$AJ633*EJ633</f>
        <v>#VALUE!</v>
      </c>
      <c r="DE633" s="465" t="e">
        <f>$AJ633*EK633</f>
        <v>#VALUE!</v>
      </c>
      <c r="DF633" s="465" t="e">
        <f>$AJ633*EL633</f>
        <v>#VALUE!</v>
      </c>
      <c r="DG633" s="465" t="e">
        <f>$AJ633*EM633</f>
        <v>#VALUE!</v>
      </c>
      <c r="DH633" s="465" t="e">
        <f>$AJ633*EN633</f>
        <v>#VALUE!</v>
      </c>
      <c r="DI633" s="465" t="e">
        <f>$AJ633*EO633</f>
        <v>#VALUE!</v>
      </c>
      <c r="DJ633" s="465" t="e">
        <f>CZ633*(1-EP633)</f>
        <v>#VALUE!</v>
      </c>
      <c r="DK633" s="465" t="e">
        <f>DA633*(1-ER633)</f>
        <v>#VALUE!</v>
      </c>
      <c r="DL633" s="465" t="e">
        <f>DB633*(1-EQ633)</f>
        <v>#VALUE!</v>
      </c>
      <c r="DM633" s="465" t="e">
        <f>DC633*(1-ES633)</f>
        <v>#VALUE!</v>
      </c>
      <c r="DN633" s="465" t="e">
        <f>DD633*(1-ET633)</f>
        <v>#VALUE!</v>
      </c>
      <c r="DO633" s="465" t="e">
        <f>DE633</f>
        <v>#VALUE!</v>
      </c>
      <c r="DP633" s="465" t="e">
        <f>DF633*(1-EU633)</f>
        <v>#VALUE!</v>
      </c>
      <c r="DQ633" s="465" t="e">
        <f>DG633*(1-EV633)</f>
        <v>#VALUE!</v>
      </c>
      <c r="DR633" s="465" t="e">
        <f>DH633*(1-EW633)</f>
        <v>#VALUE!</v>
      </c>
      <c r="DS633" s="465" t="e">
        <f>DI633</f>
        <v>#VALUE!</v>
      </c>
      <c r="DT633" s="465" t="e">
        <f>SUM(DJ633:DS633)</f>
        <v>#VALUE!</v>
      </c>
      <c r="DU633" s="465" t="e">
        <f>(GS633:GX633)+(DP633+DQ633+DR633)*GY633+DS633</f>
        <v>#VALUE!</v>
      </c>
      <c r="DV633" s="451" t="e">
        <f>AV633/$BH633/(1-EP633)</f>
        <v>#VALUE!</v>
      </c>
      <c r="DW633" s="451" t="e">
        <f>AW633/$BH633/(1-ER633)</f>
        <v>#VALUE!</v>
      </c>
      <c r="DX633" s="451" t="e">
        <f>AX633/$BH633/(1-EQ633)</f>
        <v>#VALUE!</v>
      </c>
      <c r="DY633" s="451" t="e">
        <f>AY633/$BH633/(1-ES633)</f>
        <v>#VALUE!</v>
      </c>
      <c r="DZ633" s="451" t="e">
        <f>AZ633/$BH633/(1-ET633)</f>
        <v>#VALUE!</v>
      </c>
      <c r="EA633" s="451" t="e">
        <f>BA633/$BH633/(1-AX633)</f>
        <v>#VALUE!</v>
      </c>
      <c r="EB633" s="451" t="e">
        <f>BB633/$BH633/(1-EU633)</f>
        <v>#VALUE!</v>
      </c>
      <c r="EC633" s="451" t="e">
        <f>BC633/$BH633/(1-EV633)</f>
        <v>#VALUE!</v>
      </c>
      <c r="ED633" s="451" t="e">
        <f>BD633/$BH633/(1-EW633)</f>
        <v>#VALUE!</v>
      </c>
      <c r="EE633" s="451" t="e">
        <f>BG633/BH633</f>
        <v>#VALUE!</v>
      </c>
      <c r="EF633" s="451" t="e">
        <f>DV633/SUM($DV633:$EE633)</f>
        <v>#VALUE!</v>
      </c>
      <c r="EG633" s="451" t="e">
        <f>DW633/SUM($DV633:$EE633)</f>
        <v>#VALUE!</v>
      </c>
      <c r="EH633" s="451" t="e">
        <f>DX633/SUM($DV633:$EE633)</f>
        <v>#VALUE!</v>
      </c>
      <c r="EI633" s="451" t="e">
        <f>DY633/SUM($DV633:$EE633)</f>
        <v>#VALUE!</v>
      </c>
      <c r="EJ633" s="451" t="e">
        <f>DZ633/SUM($DV633:$EE633)</f>
        <v>#VALUE!</v>
      </c>
      <c r="EK633" s="451" t="e">
        <f>EA633/SUM($DV633:$EE633)</f>
        <v>#VALUE!</v>
      </c>
      <c r="EL633" s="451" t="e">
        <f>EB633/SUM($DV633:$EE633)</f>
        <v>#VALUE!</v>
      </c>
      <c r="EM633" s="451" t="e">
        <f>EC633/SUM($DV633:$EE633)</f>
        <v>#VALUE!</v>
      </c>
      <c r="EN633" s="451" t="e">
        <f>ED633/SUM($DV633:$EE633)</f>
        <v>#VALUE!</v>
      </c>
      <c r="EO633" s="451" t="e">
        <f>EE633/SUM($DV633:$EE633)</f>
        <v>#VALUE!</v>
      </c>
      <c r="EP633" s="450">
        <f>EP632</f>
        <v>0.080000000000000002</v>
      </c>
      <c r="EQ633" s="450">
        <f>EQ632</f>
        <v>0.014999999999999999</v>
      </c>
      <c r="ER633" s="450">
        <f>ER632</f>
        <v>0.014999999999999999</v>
      </c>
      <c r="ES633" s="450">
        <f>ES632</f>
        <v>0.014999999999999999</v>
      </c>
      <c r="ET633" s="450">
        <f>ET632</f>
        <v>0.014999999999999999</v>
      </c>
      <c r="EU633" s="450">
        <f>EU632</f>
        <v>0.089999999999999997</v>
      </c>
      <c r="EV633" s="450">
        <f>EV632</f>
        <v>0.089999999999999997</v>
      </c>
      <c r="EW633" s="450">
        <f>EW632</f>
        <v>0.089999999999999997</v>
      </c>
      <c r="EX633" s="431" t="str">
        <f>IF(_tag_month_day!AS623="","",_tag_month_day!AS623/100)</f>
        <v/>
      </c>
      <c r="EY633" s="431" t="str">
        <f>IF(_tag_month_day!AT623="","",_tag_month_day!AT623/100)</f>
        <v/>
      </c>
      <c r="EZ633" s="431" t="str">
        <f>IF(_tag_month_day!AU623="","",_tag_month_day!AU623/100)</f>
        <v/>
      </c>
      <c r="FA633" s="431" t="str">
        <f>IF(_tag_month_day!AV623="","",_tag_month_day!AV623/100)</f>
        <v/>
      </c>
      <c r="FB633" s="431" t="str">
        <f>IF(_tag_month_day!AW623="","",_tag_month_day!AW623/100)</f>
        <v/>
      </c>
      <c r="FC633" s="431" t="str">
        <f>IF(_tag_month_day!AX623="","",_tag_month_day!AX623/100)</f>
        <v/>
      </c>
      <c r="FD633" s="449" t="str">
        <f>IF(_tag_month_day!AY623="","",_tag_month_day!AY623/100)</f>
        <v/>
      </c>
      <c r="FE633" s="449" t="str">
        <f>IF(_tag_month_day!AZ623="","",_tag_month_day!AZ623/100)</f>
        <v/>
      </c>
      <c r="FF633" s="449" t="str">
        <f>IF(_tag_month_day!BA623="","",_tag_month_day!BA623/100)</f>
        <v/>
      </c>
      <c r="FG633" s="449" t="str">
        <f>IF(_tag_month_day!BB623="","",_tag_month_day!BB623/100)</f>
        <v/>
      </c>
      <c r="FH633" s="467" t="str">
        <f>IF(_tag_month_day!BC623="","",_tag_month_day!BC623/100)</f>
        <v/>
      </c>
      <c r="FI633" s="449">
        <f>FI632</f>
        <v>0.40999999999999998</v>
      </c>
      <c r="FJ633" s="449">
        <f>FJ632</f>
        <v>0.11</v>
      </c>
      <c r="FK633" s="449">
        <f>FK632</f>
        <v>0.014999999999999999</v>
      </c>
      <c r="FL633" s="449">
        <f>FL632</f>
        <v>0</v>
      </c>
      <c r="FM633" s="467">
        <f>FM632</f>
        <v>0.0001</v>
      </c>
      <c r="FN633" s="449">
        <f>FN632</f>
        <v>0.32000000000000001</v>
      </c>
      <c r="FO633" s="449">
        <f>FO632</f>
        <v>0.20000000000000001</v>
      </c>
      <c r="FP633" s="449">
        <f>FP632</f>
        <v>0.01</v>
      </c>
      <c r="FQ633" s="449">
        <f>FQ632</f>
        <v>0</v>
      </c>
      <c r="FR633" s="467">
        <f>FR632</f>
        <v>0.0001</v>
      </c>
      <c r="FS633" s="449" t="str">
        <f>IF(_tag_month_day!BD623="","",_tag_month_day!BD623/100)</f>
        <v/>
      </c>
      <c r="FT633" s="449" t="str">
        <f>IF(_tag_month_day!BE623="","",_tag_month_day!BE623/100)</f>
        <v/>
      </c>
      <c r="FU633" s="449" t="str">
        <f>IF(_tag_month_day!BF623="","",_tag_month_day!BF623/100)</f>
        <v/>
      </c>
      <c r="FV633" s="449" t="str">
        <f>IF(_tag_month_day!BG623="","",_tag_month_day!BG623/100)</f>
        <v/>
      </c>
      <c r="FW633" s="467" t="str">
        <f>IF(_tag_month_day!BH623="","",_tag_month_day!BH623/100)</f>
        <v/>
      </c>
      <c r="FX633" s="449" t="str">
        <f>IF(_tag_month_day!BI623="","",_tag_month_day!BI623/100)</f>
        <v/>
      </c>
      <c r="FY633" s="449" t="str">
        <f>IF(_tag_month_day!BJ623="","",_tag_month_day!BJ623/100)</f>
        <v/>
      </c>
      <c r="FZ633" s="468" t="str">
        <f>IF(_tag_month_day!BK623="","",_tag_month_day!BK623/100)</f>
        <v/>
      </c>
      <c r="GA633" s="449" t="str">
        <f>IF(_tag_month_day!BL623="","",_tag_month_day!BL623/100)</f>
        <v/>
      </c>
      <c r="GB633" s="467" t="str">
        <f>IF(_tag_month_day!BM623="","",_tag_month_day!BM623/100)</f>
        <v/>
      </c>
      <c r="GC633" s="431" t="str">
        <f>IF(_tag_month_day!BN623="","",_tag_month_day!BN623/100)</f>
        <v/>
      </c>
      <c r="GD633" s="431" t="str">
        <f>IF(_tag_month_day!BO623="","",_tag_month_day!BO623/100)</f>
        <v/>
      </c>
      <c r="GE633" s="431" t="str">
        <f>IF(_tag_month_day!BP623="","",_tag_month_day!BP623/100)</f>
        <v/>
      </c>
      <c r="GF633" s="431" t="str">
        <f>IF(_tag_month_day!BQ623="","",_tag_month_day!BQ623/100)</f>
        <v/>
      </c>
      <c r="GG633" s="431" t="str">
        <f>IF(_tag_month_day!BR623="","",_tag_month_day!BR623/100)</f>
        <v/>
      </c>
      <c r="GH633" s="431" t="str">
        <f>IF(_tag_month_day!BS623="","",_tag_month_day!BS623/100)</f>
        <v/>
      </c>
      <c r="GI633" s="467" t="str">
        <f>IF(_tag_month_day!BT623="","",_tag_month_day!BT623/100)</f>
        <v/>
      </c>
      <c r="GJ633" s="469" t="str">
        <f>IF(_tag_month_day!BU623="","",_tag_month_day!BU623/100)</f>
        <v/>
      </c>
      <c r="GK633" s="470">
        <f>GK632</f>
        <v>0.070000000000000007</v>
      </c>
      <c r="GL633" s="470">
        <f>GL632</f>
        <v>0.029999999999999999</v>
      </c>
      <c r="GM633" s="471" t="str">
        <f>IF(_tag_month_day!BX623="","",_tag_month_day!BX623/100)</f>
        <v/>
      </c>
      <c r="GN633" s="470">
        <f>GN632</f>
        <v>0.070000000000000007</v>
      </c>
      <c r="GO633" s="470">
        <f>GO632</f>
        <v>0.029999999999999999</v>
      </c>
      <c r="GP633" s="470">
        <f>GP632</f>
        <v>0.089999999999999997</v>
      </c>
      <c r="GQ633" s="470">
        <f>GQ632</f>
        <v>0.029999999999999999</v>
      </c>
      <c r="GR633" s="471" t="str">
        <f>IF(_tag_month_day!CA623="","",_tag_month_day!CA623/100)</f>
        <v/>
      </c>
      <c r="GS633" s="472">
        <f>GS632</f>
        <v>0.95299999999999996</v>
      </c>
      <c r="GT633" s="472">
        <f>GT632</f>
        <v>0.55000000000000004</v>
      </c>
      <c r="GU633" s="472">
        <f>GU632</f>
        <v>0.55000000000000004</v>
      </c>
      <c r="GV633" s="472">
        <f>GV632</f>
        <v>0.55000000000000004</v>
      </c>
      <c r="GW633" s="472">
        <f>GW632</f>
        <v>0.5</v>
      </c>
      <c r="GX633" s="472">
        <f>GX632</f>
        <v>0.93500000000000005</v>
      </c>
      <c r="GY633" s="472">
        <f>GY632</f>
        <v>0.14999999999999999</v>
      </c>
      <c r="GZ633" s="472">
        <f>GZ632</f>
        <v>1</v>
      </c>
      <c r="HA633" s="474">
        <f>HA632</f>
        <v>0.047</v>
      </c>
      <c r="HB633" s="474">
        <f>HB632</f>
        <v>0.45000000000000001</v>
      </c>
      <c r="HC633" s="474">
        <f>HC632</f>
        <v>0.45000000000000001</v>
      </c>
      <c r="HD633" s="474">
        <f>HD632</f>
        <v>0.45000000000000001</v>
      </c>
      <c r="HE633" s="474">
        <f>HE632</f>
        <v>0.5</v>
      </c>
      <c r="HF633" s="474">
        <f>HF632</f>
        <v>0.065000000000000002</v>
      </c>
      <c r="HG633" s="474">
        <f>HG632</f>
        <v>0.84999999999999998</v>
      </c>
      <c r="HH633" s="474">
        <f>HH632</f>
        <v>0</v>
      </c>
      <c r="HI633" s="10">
        <f>IF(BZ633&lt;&gt;"",CK633-BV633,0)</f>
        <v>0</v>
      </c>
      <c r="HJ633" s="10" t="e">
        <f>IF(AJ633&gt;0,AH633-AJ633,0)</f>
        <v>#VALUE!</v>
      </c>
      <c r="HK633" s="466">
        <f>HK632</f>
        <v>0.84999999999999998</v>
      </c>
      <c r="HL633" s="424">
        <f>HL632</f>
        <v>550000</v>
      </c>
      <c r="HM633" s="424">
        <f>HM632</f>
        <v>480000</v>
      </c>
      <c r="HN633" s="465" t="e">
        <f>(DJ633*EZ633+DK633*FH633+DL633*FM633+DM633*FR633+DN633*FW633+DO633*GB633+DS633*GI633+DP633*GM633+DR633*GR633)*1000*2</f>
        <v>#VALUE!</v>
      </c>
      <c r="HO633" s="465" t="e">
        <f>HN633*HK633*$HO$2/HL633*1000000</f>
        <v>#VALUE!</v>
      </c>
      <c r="HP633" s="465" t="e">
        <f>HN633*HK633*$HP$2/HM633*1000000</f>
        <v>#VALUE!</v>
      </c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</row>
    <row customFormat="1" r="634" s="0">
      <c r="A634" s="420">
        <v>623</v>
      </c>
      <c r="B634" s="421">
        <f ca="1">IF(D634=D633,B633,IF(D634="夜班",B633+1,B633))</f>
        <v>43611</v>
      </c>
      <c r="C634" s="422">
        <f>C633</f>
        <v>0.041666666666666699</v>
      </c>
      <c r="D634" s="10" t="str">
        <f ca="1">IF(HOUR(G634)&lt;8,"夜班",IF(HOUR(G634)&lt;16,"白班",IF(HOUR(G634)&lt;24,"中班",0)))</f>
        <v>中班</v>
      </c>
      <c r="E634" s="10" t="e">
        <f ca="1">IF(F634=1,"甲",IF(F634=2,"乙",IF(F634=3,"丙",IF(F634=4,"丁",""))))</f>
        <v>#REF!</v>
      </c>
      <c r="F634" s="10" t="e">
        <f ca="1">SUMPRODUCT((成本日报!$A$3:$A$95=计划!B634)*(成本日报!$B$3:$B$95=计划!$D634),成本日报!$C$3:$C$95)</f>
        <v>#REF!</v>
      </c>
      <c r="G634" s="423">
        <f ca="1">G633+C633</f>
        <v>43611.916666665158</v>
      </c>
      <c r="H634" s="423">
        <f ca="1">$G634+$C634/60*10+$C634*0</f>
        <v>43611.923611109603</v>
      </c>
      <c r="I634" s="423">
        <f ca="1">$G634+$C634/60*18+$C634*0</f>
        <v>43611.929166665155</v>
      </c>
      <c r="J634" s="423">
        <f ca="1">$G634+$C634/60*0+$C634*1</f>
        <v>43611.958333331822</v>
      </c>
      <c r="K634" s="423">
        <f ca="1">$G634+$C634/60*30+$C634*2</f>
        <v>43612.02083333183</v>
      </c>
      <c r="L634" s="423">
        <f ca="1">$G634+$C634/60*0+$C634*3</f>
        <v>43612.041666665158</v>
      </c>
      <c r="M634" s="424" t="str">
        <f>IF(_tag_month_day!A624="","",_tag_month_day!A624)</f>
        <v/>
      </c>
      <c r="N634" s="424" t="str">
        <f>IF(_tag_month_day!B624="","",_tag_month_day!B624)</f>
        <v/>
      </c>
      <c r="O634" s="425" t="e">
        <f>IF(M634+N634=0,"",M634+N634)</f>
        <v>#VALUE!</v>
      </c>
      <c r="P634" s="424" t="str">
        <f>IF(_tag_month_day!C624="","",_tag_month_day!C624)</f>
        <v/>
      </c>
      <c r="Q634" s="424" t="str">
        <f>IF(_tag_month_day!D624="","",_tag_month_day!D624)</f>
        <v/>
      </c>
      <c r="R634" s="426" t="str">
        <f>IF(_tag_month_day!CB624="","",_tag_month_day!CB624/100)</f>
        <v/>
      </c>
      <c r="S634" s="427" t="str">
        <f>IF(_tag_month_day!E624="","",_tag_month_day!E624)</f>
        <v/>
      </c>
      <c r="T634" s="427" t="str">
        <f>IF(_tag_month_day!F624="","",_tag_month_day!F624)</f>
        <v/>
      </c>
      <c r="U634" s="428" t="e">
        <f>S634+T634</f>
        <v>#VALUE!</v>
      </c>
      <c r="V634" s="429" t="e">
        <f>U634/AJ634</f>
        <v>#VALUE!</v>
      </c>
      <c r="W634" s="430" t="str">
        <f>IF(_jhy_month_day!A624="","",_jhy_month_day!A624)</f>
        <v/>
      </c>
      <c r="X634" s="431" t="str">
        <f>IF(_jhy_month_day!B624="","",_jhy_month_day!B624/100)</f>
        <v/>
      </c>
      <c r="Y634" s="431" t="str">
        <f>IF(_jhy_month_day!C624="","",_jhy_month_day!C624/100)</f>
        <v/>
      </c>
      <c r="Z634" s="432">
        <f>Z630+1</f>
        <v>156</v>
      </c>
      <c r="AA634" s="433" t="str">
        <f>IF(_tag_month_day!G624="","",_tag_month_day!G624/100)</f>
        <v/>
      </c>
      <c r="AB634" s="433" t="str">
        <f>IF(_tag_month_day!H624="","",_tag_month_day!H624/100)</f>
        <v/>
      </c>
      <c r="AC634" s="434">
        <f>IF(X634="",AC633,BK634*($AV633*X634+$AW633*FD633+$AX633*FI633+$AY633*FN633+$AZ633*FS633+$BA633*FX633+$BG633*GE633)/(AV633*Y634+AX633*FK633+AW633*FF633+AY633*FP633+AZ633*FU633+BA633*FZ633+BG633*GG633+BB633*GK633+BC633*GN633+BD633*GP633))</f>
        <v>1.59963432013121</v>
      </c>
      <c r="AD634" s="435" t="str">
        <f>IF(AC634=AC633,"",AC634-AC633)</f>
        <v/>
      </c>
      <c r="AE634" s="436" t="str">
        <f>IF(1-AF634=0,"",(1-AF634))</f>
        <v/>
      </c>
      <c r="AF634" s="437">
        <v>1</v>
      </c>
      <c r="AG634" s="10" t="str">
        <f>AG633</f>
        <v>9A3</v>
      </c>
      <c r="AH634" s="438" t="str">
        <f>AH633</f>
        <v/>
      </c>
      <c r="AI634" s="424"/>
      <c r="AJ634" s="10" t="str">
        <f>IF(_tag_month_day!I624="","",_tag_month_day!I624)</f>
        <v/>
      </c>
      <c r="AK634" s="440"/>
      <c r="AL634" s="440"/>
      <c r="AM634" s="440"/>
      <c r="AN634" s="441">
        <f>AN633</f>
        <v>2</v>
      </c>
      <c r="AO634" s="441">
        <f>AO633</f>
        <v>8</v>
      </c>
      <c r="AP634" s="442" t="e">
        <f>(IF(AN634=0,AS633,AS633*(1+AO634/AN634)/(AR634+AO634/AN634)))+AT634</f>
        <v>#VALUE!</v>
      </c>
      <c r="AQ634" s="443" t="str">
        <f>IF(_tag_month_day!J624="","",_tag_month_day!J624/100)</f>
        <v/>
      </c>
      <c r="AR634" s="444">
        <f>AR633</f>
        <v>1.3</v>
      </c>
      <c r="AS634" s="445" t="e">
        <f>AQ634*(AN634*AR634+AO634)/(AN634+AO634)</f>
        <v>#VALUE!</v>
      </c>
      <c r="AT634" s="445" t="e">
        <f>(SUM(BE634:BF634)-SUM(BE633:BF633))*0.05</f>
        <v>#VALUE!</v>
      </c>
      <c r="AU634" s="446" t="str">
        <f>IF(_tag_month_day!CC624="","",IF(_tag_month_day!CC624&gt;0,_tag_month_day!CD624,_tag_month_day!CE624))</f>
        <v/>
      </c>
      <c r="AV634" s="447" t="str">
        <f>IF(_tag_month_day!L624="","",_tag_month_day!L624/100)</f>
        <v/>
      </c>
      <c r="AW634" s="431">
        <f>AW633</f>
        <v>0</v>
      </c>
      <c r="AX634" s="431">
        <f>AX633</f>
        <v>0</v>
      </c>
      <c r="AY634" s="431" t="str">
        <f>IF(_tag_month_day!M624="","",_tag_month_day!M624/100)</f>
        <v/>
      </c>
      <c r="AZ634" s="431" t="str">
        <f>IF(_tag_month_day!N624="","",_tag_month_day!N624/100)</f>
        <v/>
      </c>
      <c r="BA634" s="431" t="str">
        <f>IF(_tag_month_day!O624="","",_tag_month_day!O624/100)</f>
        <v/>
      </c>
      <c r="BB634" s="448" t="str">
        <f>IF(_tag_month_day!P624="","",_tag_month_day!P624/100)</f>
        <v/>
      </c>
      <c r="BC634" s="448">
        <f>BC633</f>
        <v>0</v>
      </c>
      <c r="BD634" s="448" t="str">
        <f>IF(_tag_month_day!Q624="","",_tag_month_day!Q624/100)</f>
        <v/>
      </c>
      <c r="BE634" s="449" t="str">
        <f>IF(_tag_month_day!R624="","",_tag_month_day!R624/100)</f>
        <v/>
      </c>
      <c r="BF634" s="388" t="e">
        <f>(AU634*(100+BE634*100))/(AJ634-AU634)/100</f>
        <v>#VALUE!</v>
      </c>
      <c r="BG634" s="450" t="e">
        <f>BE634+BF634</f>
        <v>#VALUE!</v>
      </c>
      <c r="BH634" s="451" t="e">
        <f>SUM(AV634:BF634)</f>
        <v>#VALUE!</v>
      </c>
      <c r="BI634" s="452" t="e">
        <f>IF(CX634=0,BI633,(DK634*查询!$R$5+DL634*查询!$Q$5+DM634*查询!$N$5+DN634*查询!$O$5+DO634*查询!$P$5)*AF634/CX634)</f>
        <v>#VALUE!</v>
      </c>
      <c r="BJ634" s="452" t="e">
        <f>IF(CX634=0,BJ633,(DP634*查询!$S$5+DQ634*查询!$T$5+DR634*查询!$U$5)*AF634/CX634)</f>
        <v>#VALUE!</v>
      </c>
      <c r="BK634" s="452">
        <f>BK633</f>
        <v>1</v>
      </c>
      <c r="BL634" s="453" t="e">
        <f>SUMPRODUCT((AV634:BA634)*(GS634:GX634))/((GS634:GX634)+SUM(BB634:BD634)*GY634+BG634*GZ634)</f>
        <v>#VALUE!</v>
      </c>
      <c r="BM634" s="453" t="e">
        <f>BK634*($AV634*FB634+$AW634*FD634+$AX634*FI634+$AY634*FN634+$AZ634*FS634+$BA634*FX634+$BG634*GE634)/(AV634*EY634+AX634*FK634+AW634*FF634+AY634*FP634+AZ634*FU634+BA634*FZ634+BG634*GG634+BB634*GK634+BC634*GN634+BD634*GP634)</f>
        <v>#VALUE!</v>
      </c>
      <c r="BN634" s="453" t="e">
        <f>($AV634*FC634+$AX634*FJ634+$AW634*FE634+$AY634*FO634+$AZ634*FT634+$BA634*FY634+$BG634*GF634)/($AV634*FA634+BG634*GH634+BB634*GL634+BC634*GO634+BD634*GQ634+BA634*GA634)</f>
        <v>#VALUE!</v>
      </c>
      <c r="BO634" s="454" t="e">
        <f>SUMPRODUCT(AV634:BA634*GS634:GX634)/(GS634:GX634+(BB634+BC634+BD634)*GY634+BG634)</f>
        <v>#VALUE!</v>
      </c>
      <c r="BP634" s="454" t="e">
        <f>SUMPRODUCT(AV634:BA634*GS634:GX634)/(GS634:GX634+(BB634+BC634+BD634)*GY634+BG634)</f>
        <v>#VALUE!</v>
      </c>
      <c r="BQ634" s="454" t="e">
        <f>SUMPRODUCT(AV634:BA634*GS634:GX634)/(GS634:GX634+(BB634+BC634+BD634)*GY634+BG634)</f>
        <v>#VALUE!</v>
      </c>
      <c r="BR634" s="453" t="str">
        <f>IF(_tag_month_day!T624="","",_tag_month_day!T624)</f>
        <v/>
      </c>
      <c r="BS634" s="453" t="str">
        <f>IF(_tag_month_day!U624="","",_tag_month_day!U624)</f>
        <v/>
      </c>
      <c r="BT634" s="455" t="str">
        <f>IF(CK634="","",IF((CK634&gt;=BV634-0.12)*(CK634&lt;=BV634+0.12),"合格","不合格"))</f>
        <v/>
      </c>
      <c r="BU634" s="456" t="str">
        <f>IF(_tag_month_day!V624="","",_tag_month_day!V624)</f>
        <v/>
      </c>
      <c r="BV634" s="457" t="str">
        <f>IF(_tag_month_day!W624="","",_tag_month_day!W624)</f>
        <v/>
      </c>
      <c r="BW634" s="458" t="str">
        <f>IF(_tag_month_day!X624="","",_tag_month_day!X624)</f>
        <v/>
      </c>
      <c r="BX634" s="458" t="str">
        <f>IF(_tag_month_day!Y624="","",_tag_month_day!Y624)</f>
        <v/>
      </c>
      <c r="BY634" s="459">
        <f ca="1">L634</f>
        <v>43612.041666665158</v>
      </c>
      <c r="BZ634" s="460"/>
      <c r="CA634" s="4"/>
      <c r="CB634" s="424" t="str">
        <f>IF(_tag_month_day!Z624="","",_tag_month_day!Z624)</f>
        <v/>
      </c>
      <c r="CC634" s="424" t="str">
        <f>IF(_tag_month_day!AA624="","",_tag_month_day!AA624)</f>
        <v/>
      </c>
      <c r="CD634" s="424" t="str">
        <f>IF(_tag_month_day!AB624="","",_tag_month_day!AB624)</f>
        <v/>
      </c>
      <c r="CE634" s="424" t="str">
        <f>IF(_tag_month_day!AC624="","",_tag_month_day!AC624)</f>
        <v/>
      </c>
      <c r="CF634" s="424" t="str">
        <f>IF(_tag_month_day!AD624="","",_tag_month_day!AD624)</f>
        <v/>
      </c>
      <c r="CG634" s="424" t="str">
        <f>IF(_tag_month_day!AE624="","",_tag_month_day!AE624)</f>
        <v/>
      </c>
      <c r="CH634" s="424" t="str">
        <f>IF(_tag_month_day!AF624="","",_tag_month_day!AF624)</f>
        <v/>
      </c>
      <c r="CI634" s="424" t="str">
        <f>IF(_tag_month_day!AG624="","",_tag_month_day!AG624)</f>
        <v/>
      </c>
      <c r="CJ634" s="424" t="str">
        <f>IF(_tag_month_day!AH624="","",_tag_month_day!AH624)</f>
        <v/>
      </c>
      <c r="CK634" s="424" t="str">
        <f>IF(_tag_month_day!AI624="","",_tag_month_day!AI624)</f>
        <v/>
      </c>
      <c r="CL634" s="4" t="str">
        <f>IF(_tag_month_day!AJ624="","",_tag_month_day!AJ624)</f>
        <v/>
      </c>
      <c r="CM634" s="4" t="str">
        <f>IF(_tag_month_day!AK624="","",_tag_month_day!AK624)</f>
        <v/>
      </c>
      <c r="CN634" s="4" t="str">
        <f>IF(_tag_month_day!AL624="","",_tag_month_day!AL624)</f>
        <v/>
      </c>
      <c r="CO634" s="4" t="str">
        <f>IF(_tag_month_day!AM624="","",_tag_month_day!AM624)</f>
        <v/>
      </c>
      <c r="CP634" s="4" t="str">
        <f>IF(_tag_month_day!AN624="","",_tag_month_day!AN624)</f>
        <v/>
      </c>
      <c r="CQ634" s="4" t="str">
        <f>IF(_tag_month_day!AO624="","",_tag_month_day!AO624)</f>
        <v/>
      </c>
      <c r="CR634" s="462" t="str">
        <f>IF(_tag_month_day!AP624="","",_tag_month_day!AP624)</f>
        <v/>
      </c>
      <c r="CS634" s="463" t="str">
        <f>IF(_tag_month_day!AQ624="","",_tag_month_day!AQ624)</f>
        <v/>
      </c>
      <c r="CT634" s="4" t="str">
        <f>IF(_tag_month_day!AR624="","",_tag_month_day!AR624)</f>
        <v/>
      </c>
      <c r="CU634" s="464" t="e">
        <f>DU634/AJ634</f>
        <v>#VALUE!</v>
      </c>
      <c r="CV634" s="451" t="e">
        <f>BG634/BH634</f>
        <v>#VALUE!</v>
      </c>
      <c r="CW634" s="465" t="e">
        <f>AJ634*(1-CV634)*CU634*AF634</f>
        <v>#VALUE!</v>
      </c>
      <c r="CX634" s="465" t="e">
        <f>CW634*94%</f>
        <v>#VALUE!</v>
      </c>
      <c r="CY634" s="466" t="e">
        <f>IF(CX634=0,0,DS634/(DS634+CX634))</f>
        <v>#VALUE!</v>
      </c>
      <c r="CZ634" s="465" t="e">
        <f>$AJ634*EF634</f>
        <v>#VALUE!</v>
      </c>
      <c r="DA634" s="465" t="e">
        <f>$AJ634*EG634</f>
        <v>#VALUE!</v>
      </c>
      <c r="DB634" s="465" t="e">
        <f>$AJ634*EH634</f>
        <v>#VALUE!</v>
      </c>
      <c r="DC634" s="465" t="e">
        <f>$AJ634*EI634</f>
        <v>#VALUE!</v>
      </c>
      <c r="DD634" s="465" t="e">
        <f>$AJ634*EJ634</f>
        <v>#VALUE!</v>
      </c>
      <c r="DE634" s="465" t="e">
        <f>$AJ634*EK634</f>
        <v>#VALUE!</v>
      </c>
      <c r="DF634" s="465" t="e">
        <f>$AJ634*EL634</f>
        <v>#VALUE!</v>
      </c>
      <c r="DG634" s="465" t="e">
        <f>$AJ634*EM634</f>
        <v>#VALUE!</v>
      </c>
      <c r="DH634" s="465" t="e">
        <f>$AJ634*EN634</f>
        <v>#VALUE!</v>
      </c>
      <c r="DI634" s="465" t="e">
        <f>$AJ634*EO634</f>
        <v>#VALUE!</v>
      </c>
      <c r="DJ634" s="465" t="e">
        <f>CZ634*(1-EP634)</f>
        <v>#VALUE!</v>
      </c>
      <c r="DK634" s="465" t="e">
        <f>DA634*(1-ER634)</f>
        <v>#VALUE!</v>
      </c>
      <c r="DL634" s="465" t="e">
        <f>DB634*(1-EQ634)</f>
        <v>#VALUE!</v>
      </c>
      <c r="DM634" s="465" t="e">
        <f>DC634*(1-ES634)</f>
        <v>#VALUE!</v>
      </c>
      <c r="DN634" s="465" t="e">
        <f>DD634*(1-ET634)</f>
        <v>#VALUE!</v>
      </c>
      <c r="DO634" s="465" t="e">
        <f>DE634</f>
        <v>#VALUE!</v>
      </c>
      <c r="DP634" s="465" t="e">
        <f>DF634*(1-EU634)</f>
        <v>#VALUE!</v>
      </c>
      <c r="DQ634" s="465" t="e">
        <f>DG634*(1-EV634)</f>
        <v>#VALUE!</v>
      </c>
      <c r="DR634" s="465" t="e">
        <f>DH634*(1-EW634)</f>
        <v>#VALUE!</v>
      </c>
      <c r="DS634" s="465" t="e">
        <f>DI634</f>
        <v>#VALUE!</v>
      </c>
      <c r="DT634" s="465" t="e">
        <f>SUM(DJ634:DS634)</f>
        <v>#VALUE!</v>
      </c>
      <c r="DU634" s="465" t="e">
        <f>(GS634:GX634)+(DP634+DQ634+DR634)*GY634+DS634</f>
        <v>#VALUE!</v>
      </c>
      <c r="DV634" s="451" t="e">
        <f>AV634/$BH634/(1-EP634)</f>
        <v>#VALUE!</v>
      </c>
      <c r="DW634" s="451" t="e">
        <f>AW634/$BH634/(1-ER634)</f>
        <v>#VALUE!</v>
      </c>
      <c r="DX634" s="451" t="e">
        <f>AX634/$BH634/(1-EQ634)</f>
        <v>#VALUE!</v>
      </c>
      <c r="DY634" s="451" t="e">
        <f>AY634/$BH634/(1-ES634)</f>
        <v>#VALUE!</v>
      </c>
      <c r="DZ634" s="451" t="e">
        <f>AZ634/$BH634/(1-ET634)</f>
        <v>#VALUE!</v>
      </c>
      <c r="EA634" s="451" t="e">
        <f>BA634/$BH634/(1-AX634)</f>
        <v>#VALUE!</v>
      </c>
      <c r="EB634" s="451" t="e">
        <f>BB634/$BH634/(1-EU634)</f>
        <v>#VALUE!</v>
      </c>
      <c r="EC634" s="451" t="e">
        <f>BC634/$BH634/(1-EV634)</f>
        <v>#VALUE!</v>
      </c>
      <c r="ED634" s="451" t="e">
        <f>BD634/$BH634/(1-EW634)</f>
        <v>#VALUE!</v>
      </c>
      <c r="EE634" s="451" t="e">
        <f>BG634/BH634</f>
        <v>#VALUE!</v>
      </c>
      <c r="EF634" s="451" t="e">
        <f>DV634/SUM($DV634:$EE634)</f>
        <v>#VALUE!</v>
      </c>
      <c r="EG634" s="451" t="e">
        <f>DW634/SUM($DV634:$EE634)</f>
        <v>#VALUE!</v>
      </c>
      <c r="EH634" s="451" t="e">
        <f>DX634/SUM($DV634:$EE634)</f>
        <v>#VALUE!</v>
      </c>
      <c r="EI634" s="451" t="e">
        <f>DY634/SUM($DV634:$EE634)</f>
        <v>#VALUE!</v>
      </c>
      <c r="EJ634" s="451" t="e">
        <f>DZ634/SUM($DV634:$EE634)</f>
        <v>#VALUE!</v>
      </c>
      <c r="EK634" s="451" t="e">
        <f>EA634/SUM($DV634:$EE634)</f>
        <v>#VALUE!</v>
      </c>
      <c r="EL634" s="451" t="e">
        <f>EB634/SUM($DV634:$EE634)</f>
        <v>#VALUE!</v>
      </c>
      <c r="EM634" s="451" t="e">
        <f>EC634/SUM($DV634:$EE634)</f>
        <v>#VALUE!</v>
      </c>
      <c r="EN634" s="451" t="e">
        <f>ED634/SUM($DV634:$EE634)</f>
        <v>#VALUE!</v>
      </c>
      <c r="EO634" s="451" t="e">
        <f>EE634/SUM($DV634:$EE634)</f>
        <v>#VALUE!</v>
      </c>
      <c r="EP634" s="450">
        <f>EP633</f>
        <v>0.080000000000000002</v>
      </c>
      <c r="EQ634" s="450">
        <f>EQ633</f>
        <v>0.014999999999999999</v>
      </c>
      <c r="ER634" s="450">
        <f>ER633</f>
        <v>0.014999999999999999</v>
      </c>
      <c r="ES634" s="450">
        <f>ES633</f>
        <v>0.014999999999999999</v>
      </c>
      <c r="ET634" s="450">
        <f>ET633</f>
        <v>0.014999999999999999</v>
      </c>
      <c r="EU634" s="450">
        <f>EU633</f>
        <v>0.089999999999999997</v>
      </c>
      <c r="EV634" s="450">
        <f>EV633</f>
        <v>0.089999999999999997</v>
      </c>
      <c r="EW634" s="450">
        <f>EW633</f>
        <v>0.089999999999999997</v>
      </c>
      <c r="EX634" s="431" t="str">
        <f>IF(_tag_month_day!AS624="","",_tag_month_day!AS624/100)</f>
        <v/>
      </c>
      <c r="EY634" s="431" t="str">
        <f>IF(_tag_month_day!AT624="","",_tag_month_day!AT624/100)</f>
        <v/>
      </c>
      <c r="EZ634" s="431" t="str">
        <f>IF(_tag_month_day!AU624="","",_tag_month_day!AU624/100)</f>
        <v/>
      </c>
      <c r="FA634" s="431" t="str">
        <f>IF(_tag_month_day!AV624="","",_tag_month_day!AV624/100)</f>
        <v/>
      </c>
      <c r="FB634" s="431" t="str">
        <f>IF(_tag_month_day!AW624="","",_tag_month_day!AW624/100)</f>
        <v/>
      </c>
      <c r="FC634" s="431" t="str">
        <f>IF(_tag_month_day!AX624="","",_tag_month_day!AX624/100)</f>
        <v/>
      </c>
      <c r="FD634" s="449" t="str">
        <f>IF(_tag_month_day!AY624="","",_tag_month_day!AY624/100)</f>
        <v/>
      </c>
      <c r="FE634" s="449" t="str">
        <f>IF(_tag_month_day!AZ624="","",_tag_month_day!AZ624/100)</f>
        <v/>
      </c>
      <c r="FF634" s="449" t="str">
        <f>IF(_tag_month_day!BA624="","",_tag_month_day!BA624/100)</f>
        <v/>
      </c>
      <c r="FG634" s="449" t="str">
        <f>IF(_tag_month_day!BB624="","",_tag_month_day!BB624/100)</f>
        <v/>
      </c>
      <c r="FH634" s="467" t="str">
        <f>IF(_tag_month_day!BC624="","",_tag_month_day!BC624/100)</f>
        <v/>
      </c>
      <c r="FI634" s="449">
        <f>FI633</f>
        <v>0.40999999999999998</v>
      </c>
      <c r="FJ634" s="449">
        <f>FJ633</f>
        <v>0.11</v>
      </c>
      <c r="FK634" s="449">
        <f>FK633</f>
        <v>0.014999999999999999</v>
      </c>
      <c r="FL634" s="449">
        <f>FL633</f>
        <v>0</v>
      </c>
      <c r="FM634" s="467">
        <f>FM633</f>
        <v>0.0001</v>
      </c>
      <c r="FN634" s="449">
        <f>FN633</f>
        <v>0.32000000000000001</v>
      </c>
      <c r="FO634" s="449">
        <f>FO633</f>
        <v>0.20000000000000001</v>
      </c>
      <c r="FP634" s="449">
        <f>FP633</f>
        <v>0.01</v>
      </c>
      <c r="FQ634" s="449">
        <f>FQ633</f>
        <v>0</v>
      </c>
      <c r="FR634" s="467">
        <f>FR633</f>
        <v>0.0001</v>
      </c>
      <c r="FS634" s="449" t="str">
        <f>IF(_tag_month_day!BD624="","",_tag_month_day!BD624/100)</f>
        <v/>
      </c>
      <c r="FT634" s="449" t="str">
        <f>IF(_tag_month_day!BE624="","",_tag_month_day!BE624/100)</f>
        <v/>
      </c>
      <c r="FU634" s="449" t="str">
        <f>IF(_tag_month_day!BF624="","",_tag_month_day!BF624/100)</f>
        <v/>
      </c>
      <c r="FV634" s="449" t="str">
        <f>IF(_tag_month_day!BG624="","",_tag_month_day!BG624/100)</f>
        <v/>
      </c>
      <c r="FW634" s="467" t="str">
        <f>IF(_tag_month_day!BH624="","",_tag_month_day!BH624/100)</f>
        <v/>
      </c>
      <c r="FX634" s="449" t="str">
        <f>IF(_tag_month_day!BI624="","",_tag_month_day!BI624/100)</f>
        <v/>
      </c>
      <c r="FY634" s="449" t="str">
        <f>IF(_tag_month_day!BJ624="","",_tag_month_day!BJ624/100)</f>
        <v/>
      </c>
      <c r="FZ634" s="468" t="str">
        <f>IF(_tag_month_day!BK624="","",_tag_month_day!BK624/100)</f>
        <v/>
      </c>
      <c r="GA634" s="449" t="str">
        <f>IF(_tag_month_day!BL624="","",_tag_month_day!BL624/100)</f>
        <v/>
      </c>
      <c r="GB634" s="467" t="str">
        <f>IF(_tag_month_day!BM624="","",_tag_month_day!BM624/100)</f>
        <v/>
      </c>
      <c r="GC634" s="431" t="str">
        <f>IF(_tag_month_day!BN624="","",_tag_month_day!BN624/100)</f>
        <v/>
      </c>
      <c r="GD634" s="431" t="str">
        <f>IF(_tag_month_day!BO624="","",_tag_month_day!BO624/100)</f>
        <v/>
      </c>
      <c r="GE634" s="431" t="str">
        <f>IF(_tag_month_day!BP624="","",_tag_month_day!BP624/100)</f>
        <v/>
      </c>
      <c r="GF634" s="431" t="str">
        <f>IF(_tag_month_day!BQ624="","",_tag_month_day!BQ624/100)</f>
        <v/>
      </c>
      <c r="GG634" s="431" t="str">
        <f>IF(_tag_month_day!BR624="","",_tag_month_day!BR624/100)</f>
        <v/>
      </c>
      <c r="GH634" s="431" t="str">
        <f>IF(_tag_month_day!BS624="","",_tag_month_day!BS624/100)</f>
        <v/>
      </c>
      <c r="GI634" s="467" t="str">
        <f>IF(_tag_month_day!BT624="","",_tag_month_day!BT624/100)</f>
        <v/>
      </c>
      <c r="GJ634" s="469" t="str">
        <f>IF(_tag_month_day!BU624="","",_tag_month_day!BU624/100)</f>
        <v/>
      </c>
      <c r="GK634" s="470">
        <f>GK633</f>
        <v>0.070000000000000007</v>
      </c>
      <c r="GL634" s="470">
        <f>GL633</f>
        <v>0.029999999999999999</v>
      </c>
      <c r="GM634" s="471" t="str">
        <f>IF(_tag_month_day!BX624="","",_tag_month_day!BX624/100)</f>
        <v/>
      </c>
      <c r="GN634" s="470">
        <f>GN633</f>
        <v>0.070000000000000007</v>
      </c>
      <c r="GO634" s="470">
        <f>GO633</f>
        <v>0.029999999999999999</v>
      </c>
      <c r="GP634" s="470">
        <f>GP633</f>
        <v>0.089999999999999997</v>
      </c>
      <c r="GQ634" s="470">
        <f>GQ633</f>
        <v>0.029999999999999999</v>
      </c>
      <c r="GR634" s="471" t="str">
        <f>IF(_tag_month_day!CA624="","",_tag_month_day!CA624/100)</f>
        <v/>
      </c>
      <c r="GS634" s="472">
        <f>GS633</f>
        <v>0.95299999999999996</v>
      </c>
      <c r="GT634" s="472">
        <f>GT633</f>
        <v>0.55000000000000004</v>
      </c>
      <c r="GU634" s="472">
        <f>GU633</f>
        <v>0.55000000000000004</v>
      </c>
      <c r="GV634" s="472">
        <f>GV633</f>
        <v>0.55000000000000004</v>
      </c>
      <c r="GW634" s="472">
        <f>GW633</f>
        <v>0.5</v>
      </c>
      <c r="GX634" s="472">
        <f>GX633</f>
        <v>0.93500000000000005</v>
      </c>
      <c r="GY634" s="472">
        <f>GY633</f>
        <v>0.14999999999999999</v>
      </c>
      <c r="GZ634" s="472">
        <f>GZ633</f>
        <v>1</v>
      </c>
      <c r="HA634" s="474">
        <f>HA633</f>
        <v>0.047</v>
      </c>
      <c r="HB634" s="474">
        <f>HB633</f>
        <v>0.45000000000000001</v>
      </c>
      <c r="HC634" s="474">
        <f>HC633</f>
        <v>0.45000000000000001</v>
      </c>
      <c r="HD634" s="474">
        <f>HD633</f>
        <v>0.45000000000000001</v>
      </c>
      <c r="HE634" s="474">
        <f>HE633</f>
        <v>0.5</v>
      </c>
      <c r="HF634" s="474">
        <f>HF633</f>
        <v>0.065000000000000002</v>
      </c>
      <c r="HG634" s="474">
        <f>HG633</f>
        <v>0.84999999999999998</v>
      </c>
      <c r="HH634" s="474">
        <f>HH633</f>
        <v>0</v>
      </c>
      <c r="HI634" s="10">
        <f>IF(BZ634&lt;&gt;"",CK634-BV634,0)</f>
        <v>0</v>
      </c>
      <c r="HJ634" s="10" t="e">
        <f>IF(AJ634&gt;0,AH634-AJ634,0)</f>
        <v>#VALUE!</v>
      </c>
      <c r="HK634" s="466">
        <f>HK633</f>
        <v>0.84999999999999998</v>
      </c>
      <c r="HL634" s="424">
        <f>HL633</f>
        <v>550000</v>
      </c>
      <c r="HM634" s="424">
        <f>HM633</f>
        <v>480000</v>
      </c>
      <c r="HN634" s="465" t="e">
        <f>(DJ634*EZ634+DK634*FH634+DL634*FM634+DM634*FR634+DN634*FW634+DO634*GB634+DS634*GI634+DP634*GM634+DR634*GR634)*1000*2</f>
        <v>#VALUE!</v>
      </c>
      <c r="HO634" s="465" t="e">
        <f>HN634*HK634*$HO$2/HL634*1000000</f>
        <v>#VALUE!</v>
      </c>
      <c r="HP634" s="465" t="e">
        <f>HN634*HK634*$HP$2/HM634*1000000</f>
        <v>#VALUE!</v>
      </c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</row>
    <row customFormat="1" r="635" s="0">
      <c r="A635" s="420">
        <v>624</v>
      </c>
      <c r="B635" s="421">
        <f ca="1">IF(D635=D634,B634,IF(D635="夜班",B634+1,B634))</f>
        <v>43611</v>
      </c>
      <c r="C635" s="422">
        <f>C634</f>
        <v>0.041666666666666699</v>
      </c>
      <c r="D635" s="10" t="str">
        <f ca="1">IF(HOUR(G635)&lt;8,"夜班",IF(HOUR(G635)&lt;16,"白班",IF(HOUR(G635)&lt;24,"中班",0)))</f>
        <v>中班</v>
      </c>
      <c r="E635" s="10" t="e">
        <f ca="1">IF(F635=1,"甲",IF(F635=2,"乙",IF(F635=3,"丙",IF(F635=4,"丁",""))))</f>
        <v>#REF!</v>
      </c>
      <c r="F635" s="10" t="e">
        <f ca="1">SUMPRODUCT((成本日报!$A$3:$A$95=计划!B635)*(成本日报!$B$3:$B$95=计划!$D635),成本日报!$C$3:$C$95)</f>
        <v>#REF!</v>
      </c>
      <c r="G635" s="423">
        <f ca="1">G634+C634</f>
        <v>43611.958333331822</v>
      </c>
      <c r="H635" s="423">
        <f ca="1">$G635+$C635/60*10+$C635*0</f>
        <v>43611.965277776268</v>
      </c>
      <c r="I635" s="423">
        <f ca="1">$G635+$C635/60*18+$C635*0</f>
        <v>43611.970833331819</v>
      </c>
      <c r="J635" s="423">
        <f ca="1">$G635+$C635/60*0+$C635*1</f>
        <v>43611.999999998487</v>
      </c>
      <c r="K635" s="423">
        <f ca="1">$G635+$C635/60*30+$C635*2</f>
        <v>43612.062499998494</v>
      </c>
      <c r="L635" s="423">
        <f ca="1">$G635+$C635/60*0+$C635*3</f>
        <v>43612.083333331822</v>
      </c>
      <c r="M635" s="424" t="str">
        <f>IF(_tag_month_day!A625="","",_tag_month_day!A625)</f>
        <v/>
      </c>
      <c r="N635" s="424" t="str">
        <f>IF(_tag_month_day!B625="","",_tag_month_day!B625)</f>
        <v/>
      </c>
      <c r="O635" s="425" t="e">
        <f>IF(M635+N635=0,"",M635+N635)</f>
        <v>#VALUE!</v>
      </c>
      <c r="P635" s="424" t="str">
        <f>IF(_tag_month_day!C625="","",_tag_month_day!C625)</f>
        <v/>
      </c>
      <c r="Q635" s="424" t="str">
        <f>IF(_tag_month_day!D625="","",_tag_month_day!D625)</f>
        <v/>
      </c>
      <c r="R635" s="426" t="str">
        <f>IF(_tag_month_day!CB625="","",_tag_month_day!CB625/100)</f>
        <v/>
      </c>
      <c r="S635" s="427" t="str">
        <f>IF(_tag_month_day!E625="","",_tag_month_day!E625)</f>
        <v/>
      </c>
      <c r="T635" s="427" t="str">
        <f>IF(_tag_month_day!F625="","",_tag_month_day!F625)</f>
        <v/>
      </c>
      <c r="U635" s="428" t="e">
        <f>S635+T635</f>
        <v>#VALUE!</v>
      </c>
      <c r="V635" s="429" t="e">
        <f>U635/AJ635</f>
        <v>#VALUE!</v>
      </c>
      <c r="W635" s="430" t="str">
        <f>IF(_jhy_month_day!A625="","",_jhy_month_day!A625)</f>
        <v/>
      </c>
      <c r="X635" s="431" t="str">
        <f>IF(_jhy_month_day!B625="","",_jhy_month_day!B625/100)</f>
        <v/>
      </c>
      <c r="Y635" s="431" t="str">
        <f>IF(_jhy_month_day!C625="","",_jhy_month_day!C625/100)</f>
        <v/>
      </c>
      <c r="Z635" s="432">
        <f>Z631+1</f>
        <v>156</v>
      </c>
      <c r="AA635" s="433" t="str">
        <f>IF(_tag_month_day!G625="","",_tag_month_day!G625/100)</f>
        <v/>
      </c>
      <c r="AB635" s="433" t="str">
        <f>IF(_tag_month_day!H625="","",_tag_month_day!H625/100)</f>
        <v/>
      </c>
      <c r="AC635" s="434">
        <f>IF(X635="",AC634,BK635*($AV634*X635+$AW634*FD634+$AX634*FI634+$AY634*FN634+$AZ634*FS634+$BA634*FX634+$BG634*GE634)/(AV634*Y635+AX634*FK634+AW634*FF634+AY634*FP634+AZ634*FU634+BA634*FZ634+BG634*GG634+BB634*GK634+BC634*GN634+BD634*GP634))</f>
        <v>1.59963432013121</v>
      </c>
      <c r="AD635" s="435" t="str">
        <f>IF(AC635=AC634,"",AC635-AC634)</f>
        <v/>
      </c>
      <c r="AE635" s="436" t="str">
        <f>IF(1-AF635=0,"",(1-AF635))</f>
        <v/>
      </c>
      <c r="AF635" s="437">
        <v>1</v>
      </c>
      <c r="AG635" s="10" t="str">
        <f>AG634</f>
        <v>9A3</v>
      </c>
      <c r="AH635" s="438" t="str">
        <f>AH634</f>
        <v/>
      </c>
      <c r="AI635" s="424"/>
      <c r="AJ635" s="10" t="str">
        <f>IF(_tag_month_day!I625="","",_tag_month_day!I625)</f>
        <v/>
      </c>
      <c r="AK635" s="440"/>
      <c r="AL635" s="440"/>
      <c r="AM635" s="440"/>
      <c r="AN635" s="441">
        <f>AN634</f>
        <v>2</v>
      </c>
      <c r="AO635" s="441">
        <f>AO634</f>
        <v>8</v>
      </c>
      <c r="AP635" s="442" t="e">
        <f>(IF(AN635=0,AS634,AS634*(1+AO635/AN635)/(AR635+AO635/AN635)))+AT635</f>
        <v>#VALUE!</v>
      </c>
      <c r="AQ635" s="443" t="str">
        <f>IF(_tag_month_day!J625="","",_tag_month_day!J625/100)</f>
        <v/>
      </c>
      <c r="AR635" s="444">
        <f>AR634</f>
        <v>1.3</v>
      </c>
      <c r="AS635" s="445" t="e">
        <f>AQ635*(AN635*AR635+AO635)/(AN635+AO635)</f>
        <v>#VALUE!</v>
      </c>
      <c r="AT635" s="445" t="e">
        <f>(SUM(BE635:BF635)-SUM(BE634:BF634))*0.05</f>
        <v>#VALUE!</v>
      </c>
      <c r="AU635" s="446" t="str">
        <f>IF(_tag_month_day!CC625="","",IF(_tag_month_day!CC625&gt;0,_tag_month_day!CD625,_tag_month_day!CE625))</f>
        <v/>
      </c>
      <c r="AV635" s="447" t="str">
        <f>IF(_tag_month_day!L625="","",_tag_month_day!L625/100)</f>
        <v/>
      </c>
      <c r="AW635" s="431">
        <f>AW634</f>
        <v>0</v>
      </c>
      <c r="AX635" s="431">
        <f>AX634</f>
        <v>0</v>
      </c>
      <c r="AY635" s="431" t="str">
        <f>IF(_tag_month_day!M625="","",_tag_month_day!M625/100)</f>
        <v/>
      </c>
      <c r="AZ635" s="431" t="str">
        <f>IF(_tag_month_day!N625="","",_tag_month_day!N625/100)</f>
        <v/>
      </c>
      <c r="BA635" s="431" t="str">
        <f>IF(_tag_month_day!O625="","",_tag_month_day!O625/100)</f>
        <v/>
      </c>
      <c r="BB635" s="448" t="str">
        <f>IF(_tag_month_day!P625="","",_tag_month_day!P625/100)</f>
        <v/>
      </c>
      <c r="BC635" s="448">
        <f>BC634</f>
        <v>0</v>
      </c>
      <c r="BD635" s="448" t="str">
        <f>IF(_tag_month_day!Q625="","",_tag_month_day!Q625/100)</f>
        <v/>
      </c>
      <c r="BE635" s="449" t="str">
        <f>IF(_tag_month_day!R625="","",_tag_month_day!R625/100)</f>
        <v/>
      </c>
      <c r="BF635" s="388" t="e">
        <f>(AU635*(100+BE635*100))/(AJ635-AU635)/100</f>
        <v>#VALUE!</v>
      </c>
      <c r="BG635" s="450" t="e">
        <f>BE635+BF635</f>
        <v>#VALUE!</v>
      </c>
      <c r="BH635" s="451" t="e">
        <f>SUM(AV635:BF635)</f>
        <v>#VALUE!</v>
      </c>
      <c r="BI635" s="452" t="e">
        <f>IF(CX635=0,BI634,(DK635*查询!$R$5+DL635*查询!$Q$5+DM635*查询!$N$5+DN635*查询!$O$5+DO635*查询!$P$5)*AF635/CX635)</f>
        <v>#VALUE!</v>
      </c>
      <c r="BJ635" s="452" t="e">
        <f>IF(CX635=0,BJ634,(DP635*查询!$S$5+DQ635*查询!$T$5+DR635*查询!$U$5)*AF635/CX635)</f>
        <v>#VALUE!</v>
      </c>
      <c r="BK635" s="452">
        <f>BK634</f>
        <v>1</v>
      </c>
      <c r="BL635" s="453" t="e">
        <f>SUMPRODUCT((AV635:BA635)*(GS635:GX635))/((GS635:GX635)+SUM(BB635:BD635)*GY635+BG635*GZ635)</f>
        <v>#VALUE!</v>
      </c>
      <c r="BM635" s="453" t="e">
        <f>BK635*($AV635*FB635+$AW635*FD635+$AX635*FI635+$AY635*FN635+$AZ635*FS635+$BA635*FX635+$BG635*GE635)/(AV635*EY635+AX635*FK635+AW635*FF635+AY635*FP635+AZ635*FU635+BA635*FZ635+BG635*GG635+BB635*GK635+BC635*GN635+BD635*GP635)</f>
        <v>#VALUE!</v>
      </c>
      <c r="BN635" s="453" t="e">
        <f>($AV635*FC635+$AX635*FJ635+$AW635*FE635+$AY635*FO635+$AZ635*FT635+$BA635*FY635+$BG635*GF635)/($AV635*FA635+BG635*GH635+BB635*GL635+BC635*GO635+BD635*GQ635+BA635*GA635)</f>
        <v>#VALUE!</v>
      </c>
      <c r="BO635" s="454" t="e">
        <f>SUMPRODUCT(AV635:BA635*GS635:GX635)/(GS635:GX635+(BB635+BC635+BD635)*GY635+BG635)</f>
        <v>#VALUE!</v>
      </c>
      <c r="BP635" s="454" t="e">
        <f>SUMPRODUCT(AV635:BA635*GS635:GX635)/(GS635:GX635+(BB635+BC635+BD635)*GY635+BG635)</f>
        <v>#VALUE!</v>
      </c>
      <c r="BQ635" s="454" t="e">
        <f>SUMPRODUCT(AV635:BA635*GS635:GX635)/(GS635:GX635+(BB635+BC635+BD635)*GY635+BG635)</f>
        <v>#VALUE!</v>
      </c>
      <c r="BR635" s="453" t="str">
        <f>IF(_tag_month_day!T625="","",_tag_month_day!T625)</f>
        <v/>
      </c>
      <c r="BS635" s="453" t="str">
        <f>IF(_tag_month_day!U625="","",_tag_month_day!U625)</f>
        <v/>
      </c>
      <c r="BT635" s="455" t="str">
        <f>IF(CK635="","",IF((CK635&gt;=BV635-0.12)*(CK635&lt;=BV635+0.12),"合格","不合格"))</f>
        <v/>
      </c>
      <c r="BU635" s="456" t="str">
        <f>IF(_tag_month_day!V625="","",_tag_month_day!V625)</f>
        <v/>
      </c>
      <c r="BV635" s="457" t="str">
        <f>IF(_tag_month_day!W625="","",_tag_month_day!W625)</f>
        <v/>
      </c>
      <c r="BW635" s="458" t="str">
        <f>IF(_tag_month_day!X625="","",_tag_month_day!X625)</f>
        <v/>
      </c>
      <c r="BX635" s="458" t="str">
        <f>IF(_tag_month_day!Y625="","",_tag_month_day!Y625)</f>
        <v/>
      </c>
      <c r="BY635" s="459">
        <f ca="1">L635</f>
        <v>43612.083333331822</v>
      </c>
      <c r="BZ635" s="460"/>
      <c r="CA635" s="4"/>
      <c r="CB635" s="424" t="str">
        <f>IF(_tag_month_day!Z625="","",_tag_month_day!Z625)</f>
        <v/>
      </c>
      <c r="CC635" s="424" t="str">
        <f>IF(_tag_month_day!AA625="","",_tag_month_day!AA625)</f>
        <v/>
      </c>
      <c r="CD635" s="424" t="str">
        <f>IF(_tag_month_day!AB625="","",_tag_month_day!AB625)</f>
        <v/>
      </c>
      <c r="CE635" s="424" t="str">
        <f>IF(_tag_month_day!AC625="","",_tag_month_day!AC625)</f>
        <v/>
      </c>
      <c r="CF635" s="424" t="str">
        <f>IF(_tag_month_day!AD625="","",_tag_month_day!AD625)</f>
        <v/>
      </c>
      <c r="CG635" s="424" t="str">
        <f>IF(_tag_month_day!AE625="","",_tag_month_day!AE625)</f>
        <v/>
      </c>
      <c r="CH635" s="424" t="str">
        <f>IF(_tag_month_day!AF625="","",_tag_month_day!AF625)</f>
        <v/>
      </c>
      <c r="CI635" s="424" t="str">
        <f>IF(_tag_month_day!AG625="","",_tag_month_day!AG625)</f>
        <v/>
      </c>
      <c r="CJ635" s="424" t="str">
        <f>IF(_tag_month_day!AH625="","",_tag_month_day!AH625)</f>
        <v/>
      </c>
      <c r="CK635" s="424" t="str">
        <f>IF(_tag_month_day!AI625="","",_tag_month_day!AI625)</f>
        <v/>
      </c>
      <c r="CL635" s="4" t="str">
        <f>IF(_tag_month_day!AJ625="","",_tag_month_day!AJ625)</f>
        <v/>
      </c>
      <c r="CM635" s="4" t="str">
        <f>IF(_tag_month_day!AK625="","",_tag_month_day!AK625)</f>
        <v/>
      </c>
      <c r="CN635" s="4" t="str">
        <f>IF(_tag_month_day!AL625="","",_tag_month_day!AL625)</f>
        <v/>
      </c>
      <c r="CO635" s="4" t="str">
        <f>IF(_tag_month_day!AM625="","",_tag_month_day!AM625)</f>
        <v/>
      </c>
      <c r="CP635" s="4" t="str">
        <f>IF(_tag_month_day!AN625="","",_tag_month_day!AN625)</f>
        <v/>
      </c>
      <c r="CQ635" s="4" t="str">
        <f>IF(_tag_month_day!AO625="","",_tag_month_day!AO625)</f>
        <v/>
      </c>
      <c r="CR635" s="462" t="str">
        <f>IF(_tag_month_day!AP625="","",_tag_month_day!AP625)</f>
        <v/>
      </c>
      <c r="CS635" s="463" t="str">
        <f>IF(_tag_month_day!AQ625="","",_tag_month_day!AQ625)</f>
        <v/>
      </c>
      <c r="CT635" s="4" t="str">
        <f>IF(_tag_month_day!AR625="","",_tag_month_day!AR625)</f>
        <v/>
      </c>
      <c r="CU635" s="464" t="e">
        <f>DU635/AJ635</f>
        <v>#VALUE!</v>
      </c>
      <c r="CV635" s="451" t="e">
        <f>BG635/BH635</f>
        <v>#VALUE!</v>
      </c>
      <c r="CW635" s="465" t="e">
        <f>AJ635*(1-CV635)*CU635*AF635</f>
        <v>#VALUE!</v>
      </c>
      <c r="CX635" s="465" t="e">
        <f>CW635*94%</f>
        <v>#VALUE!</v>
      </c>
      <c r="CY635" s="466" t="e">
        <f>IF(CX635=0,0,DS635/(DS635+CX635))</f>
        <v>#VALUE!</v>
      </c>
      <c r="CZ635" s="465" t="e">
        <f>$AJ635*EF635</f>
        <v>#VALUE!</v>
      </c>
      <c r="DA635" s="465" t="e">
        <f>$AJ635*EG635</f>
        <v>#VALUE!</v>
      </c>
      <c r="DB635" s="465" t="e">
        <f>$AJ635*EH635</f>
        <v>#VALUE!</v>
      </c>
      <c r="DC635" s="465" t="e">
        <f>$AJ635*EI635</f>
        <v>#VALUE!</v>
      </c>
      <c r="DD635" s="465" t="e">
        <f>$AJ635*EJ635</f>
        <v>#VALUE!</v>
      </c>
      <c r="DE635" s="465" t="e">
        <f>$AJ635*EK635</f>
        <v>#VALUE!</v>
      </c>
      <c r="DF635" s="465" t="e">
        <f>$AJ635*EL635</f>
        <v>#VALUE!</v>
      </c>
      <c r="DG635" s="465" t="e">
        <f>$AJ635*EM635</f>
        <v>#VALUE!</v>
      </c>
      <c r="DH635" s="465" t="e">
        <f>$AJ635*EN635</f>
        <v>#VALUE!</v>
      </c>
      <c r="DI635" s="465" t="e">
        <f>$AJ635*EO635</f>
        <v>#VALUE!</v>
      </c>
      <c r="DJ635" s="465" t="e">
        <f>CZ635*(1-EP635)</f>
        <v>#VALUE!</v>
      </c>
      <c r="DK635" s="465" t="e">
        <f>DA635*(1-ER635)</f>
        <v>#VALUE!</v>
      </c>
      <c r="DL635" s="465" t="e">
        <f>DB635*(1-EQ635)</f>
        <v>#VALUE!</v>
      </c>
      <c r="DM635" s="465" t="e">
        <f>DC635*(1-ES635)</f>
        <v>#VALUE!</v>
      </c>
      <c r="DN635" s="465" t="e">
        <f>DD635*(1-ET635)</f>
        <v>#VALUE!</v>
      </c>
      <c r="DO635" s="465" t="e">
        <f>DE635</f>
        <v>#VALUE!</v>
      </c>
      <c r="DP635" s="465" t="e">
        <f>DF635*(1-EU635)</f>
        <v>#VALUE!</v>
      </c>
      <c r="DQ635" s="465" t="e">
        <f>DG635*(1-EV635)</f>
        <v>#VALUE!</v>
      </c>
      <c r="DR635" s="465" t="e">
        <f>DH635*(1-EW635)</f>
        <v>#VALUE!</v>
      </c>
      <c r="DS635" s="465" t="e">
        <f>DI635</f>
        <v>#VALUE!</v>
      </c>
      <c r="DT635" s="465" t="e">
        <f>SUM(DJ635:DS635)</f>
        <v>#VALUE!</v>
      </c>
      <c r="DU635" s="465" t="e">
        <f>(GS635:GX635)+(DP635+DQ635+DR635)*GY635+DS635</f>
        <v>#VALUE!</v>
      </c>
      <c r="DV635" s="451" t="e">
        <f>AV635/$BH635/(1-EP635)</f>
        <v>#VALUE!</v>
      </c>
      <c r="DW635" s="451" t="e">
        <f>AW635/$BH635/(1-ER635)</f>
        <v>#VALUE!</v>
      </c>
      <c r="DX635" s="451" t="e">
        <f>AX635/$BH635/(1-EQ635)</f>
        <v>#VALUE!</v>
      </c>
      <c r="DY635" s="451" t="e">
        <f>AY635/$BH635/(1-ES635)</f>
        <v>#VALUE!</v>
      </c>
      <c r="DZ635" s="451" t="e">
        <f>AZ635/$BH635/(1-ET635)</f>
        <v>#VALUE!</v>
      </c>
      <c r="EA635" s="451" t="e">
        <f>BA635/$BH635/(1-AX635)</f>
        <v>#VALUE!</v>
      </c>
      <c r="EB635" s="451" t="e">
        <f>BB635/$BH635/(1-EU635)</f>
        <v>#VALUE!</v>
      </c>
      <c r="EC635" s="451" t="e">
        <f>BC635/$BH635/(1-EV635)</f>
        <v>#VALUE!</v>
      </c>
      <c r="ED635" s="451" t="e">
        <f>BD635/$BH635/(1-EW635)</f>
        <v>#VALUE!</v>
      </c>
      <c r="EE635" s="451" t="e">
        <f>BG635/BH635</f>
        <v>#VALUE!</v>
      </c>
      <c r="EF635" s="451" t="e">
        <f>DV635/SUM($DV635:$EE635)</f>
        <v>#VALUE!</v>
      </c>
      <c r="EG635" s="451" t="e">
        <f>DW635/SUM($DV635:$EE635)</f>
        <v>#VALUE!</v>
      </c>
      <c r="EH635" s="451" t="e">
        <f>DX635/SUM($DV635:$EE635)</f>
        <v>#VALUE!</v>
      </c>
      <c r="EI635" s="451" t="e">
        <f>DY635/SUM($DV635:$EE635)</f>
        <v>#VALUE!</v>
      </c>
      <c r="EJ635" s="451" t="e">
        <f>DZ635/SUM($DV635:$EE635)</f>
        <v>#VALUE!</v>
      </c>
      <c r="EK635" s="451" t="e">
        <f>EA635/SUM($DV635:$EE635)</f>
        <v>#VALUE!</v>
      </c>
      <c r="EL635" s="451" t="e">
        <f>EB635/SUM($DV635:$EE635)</f>
        <v>#VALUE!</v>
      </c>
      <c r="EM635" s="451" t="e">
        <f>EC635/SUM($DV635:$EE635)</f>
        <v>#VALUE!</v>
      </c>
      <c r="EN635" s="451" t="e">
        <f>ED635/SUM($DV635:$EE635)</f>
        <v>#VALUE!</v>
      </c>
      <c r="EO635" s="451" t="e">
        <f>EE635/SUM($DV635:$EE635)</f>
        <v>#VALUE!</v>
      </c>
      <c r="EP635" s="450">
        <f>EP634</f>
        <v>0.080000000000000002</v>
      </c>
      <c r="EQ635" s="450">
        <f>EQ634</f>
        <v>0.014999999999999999</v>
      </c>
      <c r="ER635" s="450">
        <f>ER634</f>
        <v>0.014999999999999999</v>
      </c>
      <c r="ES635" s="450">
        <f>ES634</f>
        <v>0.014999999999999999</v>
      </c>
      <c r="ET635" s="450">
        <f>ET634</f>
        <v>0.014999999999999999</v>
      </c>
      <c r="EU635" s="450">
        <f>EU634</f>
        <v>0.089999999999999997</v>
      </c>
      <c r="EV635" s="450">
        <f>EV634</f>
        <v>0.089999999999999997</v>
      </c>
      <c r="EW635" s="450">
        <f>EW634</f>
        <v>0.089999999999999997</v>
      </c>
      <c r="EX635" s="431" t="str">
        <f>IF(_tag_month_day!AS625="","",_tag_month_day!AS625/100)</f>
        <v/>
      </c>
      <c r="EY635" s="431" t="str">
        <f>IF(_tag_month_day!AT625="","",_tag_month_day!AT625/100)</f>
        <v/>
      </c>
      <c r="EZ635" s="431" t="str">
        <f>IF(_tag_month_day!AU625="","",_tag_month_day!AU625/100)</f>
        <v/>
      </c>
      <c r="FA635" s="431" t="str">
        <f>IF(_tag_month_day!AV625="","",_tag_month_day!AV625/100)</f>
        <v/>
      </c>
      <c r="FB635" s="431" t="str">
        <f>IF(_tag_month_day!AW625="","",_tag_month_day!AW625/100)</f>
        <v/>
      </c>
      <c r="FC635" s="431" t="str">
        <f>IF(_tag_month_day!AX625="","",_tag_month_day!AX625/100)</f>
        <v/>
      </c>
      <c r="FD635" s="449" t="str">
        <f>IF(_tag_month_day!AY625="","",_tag_month_day!AY625/100)</f>
        <v/>
      </c>
      <c r="FE635" s="449" t="str">
        <f>IF(_tag_month_day!AZ625="","",_tag_month_day!AZ625/100)</f>
        <v/>
      </c>
      <c r="FF635" s="449" t="str">
        <f>IF(_tag_month_day!BA625="","",_tag_month_day!BA625/100)</f>
        <v/>
      </c>
      <c r="FG635" s="449" t="str">
        <f>IF(_tag_month_day!BB625="","",_tag_month_day!BB625/100)</f>
        <v/>
      </c>
      <c r="FH635" s="467" t="str">
        <f>IF(_tag_month_day!BC625="","",_tag_month_day!BC625/100)</f>
        <v/>
      </c>
      <c r="FI635" s="449">
        <f>FI634</f>
        <v>0.40999999999999998</v>
      </c>
      <c r="FJ635" s="449">
        <f>FJ634</f>
        <v>0.11</v>
      </c>
      <c r="FK635" s="449">
        <f>FK634</f>
        <v>0.014999999999999999</v>
      </c>
      <c r="FL635" s="449">
        <f>FL634</f>
        <v>0</v>
      </c>
      <c r="FM635" s="467">
        <f>FM634</f>
        <v>0.0001</v>
      </c>
      <c r="FN635" s="449">
        <f>FN634</f>
        <v>0.32000000000000001</v>
      </c>
      <c r="FO635" s="449">
        <f>FO634</f>
        <v>0.20000000000000001</v>
      </c>
      <c r="FP635" s="449">
        <f>FP634</f>
        <v>0.01</v>
      </c>
      <c r="FQ635" s="449">
        <f>FQ634</f>
        <v>0</v>
      </c>
      <c r="FR635" s="467">
        <f>FR634</f>
        <v>0.0001</v>
      </c>
      <c r="FS635" s="449" t="str">
        <f>IF(_tag_month_day!BD625="","",_tag_month_day!BD625/100)</f>
        <v/>
      </c>
      <c r="FT635" s="449" t="str">
        <f>IF(_tag_month_day!BE625="","",_tag_month_day!BE625/100)</f>
        <v/>
      </c>
      <c r="FU635" s="449" t="str">
        <f>IF(_tag_month_day!BF625="","",_tag_month_day!BF625/100)</f>
        <v/>
      </c>
      <c r="FV635" s="449" t="str">
        <f>IF(_tag_month_day!BG625="","",_tag_month_day!BG625/100)</f>
        <v/>
      </c>
      <c r="FW635" s="467" t="str">
        <f>IF(_tag_month_day!BH625="","",_tag_month_day!BH625/100)</f>
        <v/>
      </c>
      <c r="FX635" s="449" t="str">
        <f>IF(_tag_month_day!BI625="","",_tag_month_day!BI625/100)</f>
        <v/>
      </c>
      <c r="FY635" s="449" t="str">
        <f>IF(_tag_month_day!BJ625="","",_tag_month_day!BJ625/100)</f>
        <v/>
      </c>
      <c r="FZ635" s="468" t="str">
        <f>IF(_tag_month_day!BK625="","",_tag_month_day!BK625/100)</f>
        <v/>
      </c>
      <c r="GA635" s="449" t="str">
        <f>IF(_tag_month_day!BL625="","",_tag_month_day!BL625/100)</f>
        <v/>
      </c>
      <c r="GB635" s="467" t="str">
        <f>IF(_tag_month_day!BM625="","",_tag_month_day!BM625/100)</f>
        <v/>
      </c>
      <c r="GC635" s="431" t="str">
        <f>IF(_tag_month_day!BN625="","",_tag_month_day!BN625/100)</f>
        <v/>
      </c>
      <c r="GD635" s="431" t="str">
        <f>IF(_tag_month_day!BO625="","",_tag_month_day!BO625/100)</f>
        <v/>
      </c>
      <c r="GE635" s="431" t="str">
        <f>IF(_tag_month_day!BP625="","",_tag_month_day!BP625/100)</f>
        <v/>
      </c>
      <c r="GF635" s="431" t="str">
        <f>IF(_tag_month_day!BQ625="","",_tag_month_day!BQ625/100)</f>
        <v/>
      </c>
      <c r="GG635" s="431" t="str">
        <f>IF(_tag_month_day!BR625="","",_tag_month_day!BR625/100)</f>
        <v/>
      </c>
      <c r="GH635" s="431" t="str">
        <f>IF(_tag_month_day!BS625="","",_tag_month_day!BS625/100)</f>
        <v/>
      </c>
      <c r="GI635" s="467" t="str">
        <f>IF(_tag_month_day!BT625="","",_tag_month_day!BT625/100)</f>
        <v/>
      </c>
      <c r="GJ635" s="469" t="str">
        <f>IF(_tag_month_day!BU625="","",_tag_month_day!BU625/100)</f>
        <v/>
      </c>
      <c r="GK635" s="470">
        <f>GK634</f>
        <v>0.070000000000000007</v>
      </c>
      <c r="GL635" s="470">
        <f>GL634</f>
        <v>0.029999999999999999</v>
      </c>
      <c r="GM635" s="471" t="str">
        <f>IF(_tag_month_day!BX625="","",_tag_month_day!BX625/100)</f>
        <v/>
      </c>
      <c r="GN635" s="470">
        <f>GN634</f>
        <v>0.070000000000000007</v>
      </c>
      <c r="GO635" s="470">
        <f>GO634</f>
        <v>0.029999999999999999</v>
      </c>
      <c r="GP635" s="470">
        <f>GP634</f>
        <v>0.089999999999999997</v>
      </c>
      <c r="GQ635" s="470">
        <f>GQ634</f>
        <v>0.029999999999999999</v>
      </c>
      <c r="GR635" s="471" t="str">
        <f>IF(_tag_month_day!CA625="","",_tag_month_day!CA625/100)</f>
        <v/>
      </c>
      <c r="GS635" s="472">
        <f>GS634</f>
        <v>0.95299999999999996</v>
      </c>
      <c r="GT635" s="472">
        <f>GT634</f>
        <v>0.55000000000000004</v>
      </c>
      <c r="GU635" s="472">
        <f>GU634</f>
        <v>0.55000000000000004</v>
      </c>
      <c r="GV635" s="472">
        <f>GV634</f>
        <v>0.55000000000000004</v>
      </c>
      <c r="GW635" s="472">
        <f>GW634</f>
        <v>0.5</v>
      </c>
      <c r="GX635" s="472">
        <f>GX634</f>
        <v>0.93500000000000005</v>
      </c>
      <c r="GY635" s="472">
        <f>GY634</f>
        <v>0.14999999999999999</v>
      </c>
      <c r="GZ635" s="472">
        <f>GZ634</f>
        <v>1</v>
      </c>
      <c r="HA635" s="474">
        <f>HA634</f>
        <v>0.047</v>
      </c>
      <c r="HB635" s="474">
        <f>HB634</f>
        <v>0.45000000000000001</v>
      </c>
      <c r="HC635" s="474">
        <f>HC634</f>
        <v>0.45000000000000001</v>
      </c>
      <c r="HD635" s="474">
        <f>HD634</f>
        <v>0.45000000000000001</v>
      </c>
      <c r="HE635" s="474">
        <f>HE634</f>
        <v>0.5</v>
      </c>
      <c r="HF635" s="474">
        <f>HF634</f>
        <v>0.065000000000000002</v>
      </c>
      <c r="HG635" s="474">
        <f>HG634</f>
        <v>0.84999999999999998</v>
      </c>
      <c r="HH635" s="474">
        <f>HH634</f>
        <v>0</v>
      </c>
      <c r="HI635" s="10">
        <f>IF(BZ635&lt;&gt;"",CK635-BV635,0)</f>
        <v>0</v>
      </c>
      <c r="HJ635" s="10" t="e">
        <f>IF(AJ635&gt;0,AH635-AJ635,0)</f>
        <v>#VALUE!</v>
      </c>
      <c r="HK635" s="466">
        <f>HK634</f>
        <v>0.84999999999999998</v>
      </c>
      <c r="HL635" s="424">
        <f>HL634</f>
        <v>550000</v>
      </c>
      <c r="HM635" s="424">
        <f>HM634</f>
        <v>480000</v>
      </c>
      <c r="HN635" s="465" t="e">
        <f>(DJ635*EZ635+DK635*FH635+DL635*FM635+DM635*FR635+DN635*FW635+DO635*GB635+DS635*GI635+DP635*GM635+DR635*GR635)*1000*2</f>
        <v>#VALUE!</v>
      </c>
      <c r="HO635" s="465" t="e">
        <f>HN635*HK635*$HO$2/HL635*1000000</f>
        <v>#VALUE!</v>
      </c>
      <c r="HP635" s="465" t="e">
        <f>HN635*HK635*$HP$2/HM635*1000000</f>
        <v>#VALUE!</v>
      </c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</row>
    <row customFormat="1" r="636" s="0">
      <c r="A636" s="420">
        <v>625</v>
      </c>
      <c r="B636" s="421">
        <f ca="1">IF(D636=D635,B635,IF(D636="夜班",B635+1,B635))</f>
        <v>43611</v>
      </c>
      <c r="C636" s="422">
        <f>C635</f>
        <v>0.041666666666666699</v>
      </c>
      <c r="D636" s="10" t="str">
        <f ca="1">IF(HOUR(G636)&lt;8,"夜班",IF(HOUR(G636)&lt;16,"白班",IF(HOUR(G636)&lt;24,"中班",0)))</f>
        <v>中班</v>
      </c>
      <c r="E636" s="10" t="e">
        <f ca="1">IF(F636=1,"甲",IF(F636=2,"乙",IF(F636=3,"丙",IF(F636=4,"丁",""))))</f>
        <v>#REF!</v>
      </c>
      <c r="F636" s="10" t="e">
        <f ca="1">SUMPRODUCT((成本日报!$A$3:$A$95=计划!B636)*(成本日报!$B$3:$B$95=计划!$D636),成本日报!$C$3:$C$95)</f>
        <v>#REF!</v>
      </c>
      <c r="G636" s="423">
        <f ca="1">G635+C635</f>
        <v>43611.999999998487</v>
      </c>
      <c r="H636" s="423">
        <f ca="1">$G636+$C636/60*10+$C636*0</f>
        <v>43612.006944442932</v>
      </c>
      <c r="I636" s="423">
        <f ca="1">$G636+$C636/60*18+$C636*0</f>
        <v>43612.012499998484</v>
      </c>
      <c r="J636" s="423">
        <f ca="1">$G636+$C636/60*0+$C636*1</f>
        <v>43612.041666665151</v>
      </c>
      <c r="K636" s="423">
        <f ca="1">$G636+$C636/60*30+$C636*2</f>
        <v>43612.104166665158</v>
      </c>
      <c r="L636" s="423">
        <f ca="1">$G636+$C636/60*0+$C636*3</f>
        <v>43612.124999998487</v>
      </c>
      <c r="M636" s="424" t="str">
        <f>IF(_tag_month_day!A626="","",_tag_month_day!A626)</f>
        <v/>
      </c>
      <c r="N636" s="424" t="str">
        <f>IF(_tag_month_day!B626="","",_tag_month_day!B626)</f>
        <v/>
      </c>
      <c r="O636" s="425" t="e">
        <f>IF(M636+N636=0,"",M636+N636)</f>
        <v>#VALUE!</v>
      </c>
      <c r="P636" s="424" t="str">
        <f>IF(_tag_month_day!C626="","",_tag_month_day!C626)</f>
        <v/>
      </c>
      <c r="Q636" s="424" t="str">
        <f>IF(_tag_month_day!D626="","",_tag_month_day!D626)</f>
        <v/>
      </c>
      <c r="R636" s="426" t="str">
        <f>IF(_tag_month_day!CB626="","",_tag_month_day!CB626/100)</f>
        <v/>
      </c>
      <c r="S636" s="427" t="str">
        <f>IF(_tag_month_day!E626="","",_tag_month_day!E626)</f>
        <v/>
      </c>
      <c r="T636" s="427" t="str">
        <f>IF(_tag_month_day!F626="","",_tag_month_day!F626)</f>
        <v/>
      </c>
      <c r="U636" s="428" t="e">
        <f>S636+T636</f>
        <v>#VALUE!</v>
      </c>
      <c r="V636" s="429" t="e">
        <f>U636/AJ636</f>
        <v>#VALUE!</v>
      </c>
      <c r="W636" s="430" t="str">
        <f>IF(_jhy_month_day!A626="","",_jhy_month_day!A626)</f>
        <v/>
      </c>
      <c r="X636" s="431" t="str">
        <f>IF(_jhy_month_day!B626="","",_jhy_month_day!B626/100)</f>
        <v/>
      </c>
      <c r="Y636" s="431" t="str">
        <f>IF(_jhy_month_day!C626="","",_jhy_month_day!C626/100)</f>
        <v/>
      </c>
      <c r="Z636" s="432">
        <f>Z632+1</f>
        <v>157</v>
      </c>
      <c r="AA636" s="433" t="str">
        <f>IF(_tag_month_day!G626="","",_tag_month_day!G626/100)</f>
        <v/>
      </c>
      <c r="AB636" s="433" t="str">
        <f>IF(_tag_month_day!H626="","",_tag_month_day!H626/100)</f>
        <v/>
      </c>
      <c r="AC636" s="434">
        <f>IF(X636="",AC635,BK636*($AV635*X636+$AW635*FD635+$AX635*FI635+$AY635*FN635+$AZ635*FS635+$BA635*FX635+$BG635*GE635)/(AV635*Y636+AX635*FK635+AW635*FF635+AY635*FP635+AZ635*FU635+BA635*FZ635+BG635*GG635+BB635*GK635+BC635*GN635+BD635*GP635))</f>
        <v>1.59963432013121</v>
      </c>
      <c r="AD636" s="435" t="str">
        <f>IF(AC636=AC635,"",AC636-AC635)</f>
        <v/>
      </c>
      <c r="AE636" s="436" t="str">
        <f>IF(1-AF636=0,"",(1-AF636))</f>
        <v/>
      </c>
      <c r="AF636" s="437">
        <v>1</v>
      </c>
      <c r="AG636" s="10" t="str">
        <f>AG635</f>
        <v>9A3</v>
      </c>
      <c r="AH636" s="438" t="str">
        <f>AH635</f>
        <v/>
      </c>
      <c r="AI636" s="424"/>
      <c r="AJ636" s="10" t="str">
        <f>IF(_tag_month_day!I626="","",_tag_month_day!I626)</f>
        <v/>
      </c>
      <c r="AK636" s="440"/>
      <c r="AL636" s="440"/>
      <c r="AM636" s="440"/>
      <c r="AN636" s="441">
        <f>AN635</f>
        <v>2</v>
      </c>
      <c r="AO636" s="441">
        <f>AO635</f>
        <v>8</v>
      </c>
      <c r="AP636" s="442" t="e">
        <f>(IF(AN636=0,AS635,AS635*(1+AO636/AN636)/(AR636+AO636/AN636)))+AT636</f>
        <v>#VALUE!</v>
      </c>
      <c r="AQ636" s="443" t="str">
        <f>IF(_tag_month_day!J626="","",_tag_month_day!J626/100)</f>
        <v/>
      </c>
      <c r="AR636" s="444">
        <f>AR635</f>
        <v>1.3</v>
      </c>
      <c r="AS636" s="445" t="e">
        <f>AQ636*(AN636*AR636+AO636)/(AN636+AO636)</f>
        <v>#VALUE!</v>
      </c>
      <c r="AT636" s="445" t="e">
        <f>(SUM(BE636:BF636)-SUM(BE635:BF635))*0.05</f>
        <v>#VALUE!</v>
      </c>
      <c r="AU636" s="446" t="str">
        <f>IF(_tag_month_day!CC626="","",IF(_tag_month_day!CC626&gt;0,_tag_month_day!CD626,_tag_month_day!CE626))</f>
        <v/>
      </c>
      <c r="AV636" s="447" t="str">
        <f>IF(_tag_month_day!L626="","",_tag_month_day!L626/100)</f>
        <v/>
      </c>
      <c r="AW636" s="431">
        <f>AW635</f>
        <v>0</v>
      </c>
      <c r="AX636" s="431">
        <f>AX635</f>
        <v>0</v>
      </c>
      <c r="AY636" s="431" t="str">
        <f>IF(_tag_month_day!M626="","",_tag_month_day!M626/100)</f>
        <v/>
      </c>
      <c r="AZ636" s="431" t="str">
        <f>IF(_tag_month_day!N626="","",_tag_month_day!N626/100)</f>
        <v/>
      </c>
      <c r="BA636" s="431" t="str">
        <f>IF(_tag_month_day!O626="","",_tag_month_day!O626/100)</f>
        <v/>
      </c>
      <c r="BB636" s="448" t="str">
        <f>IF(_tag_month_day!P626="","",_tag_month_day!P626/100)</f>
        <v/>
      </c>
      <c r="BC636" s="448">
        <f>BC635</f>
        <v>0</v>
      </c>
      <c r="BD636" s="448" t="str">
        <f>IF(_tag_month_day!Q626="","",_tag_month_day!Q626/100)</f>
        <v/>
      </c>
      <c r="BE636" s="449" t="str">
        <f>IF(_tag_month_day!R626="","",_tag_month_day!R626/100)</f>
        <v/>
      </c>
      <c r="BF636" s="388" t="e">
        <f>(AU636*(100+BE636*100))/(AJ636-AU636)/100</f>
        <v>#VALUE!</v>
      </c>
      <c r="BG636" s="450" t="e">
        <f>BE636+BF636</f>
        <v>#VALUE!</v>
      </c>
      <c r="BH636" s="451" t="e">
        <f>SUM(AV636:BF636)</f>
        <v>#VALUE!</v>
      </c>
      <c r="BI636" s="452" t="e">
        <f>IF(CX636=0,BI635,(DK636*查询!$R$5+DL636*查询!$Q$5+DM636*查询!$N$5+DN636*查询!$O$5+DO636*查询!$P$5)*AF636/CX636)</f>
        <v>#VALUE!</v>
      </c>
      <c r="BJ636" s="452" t="e">
        <f>IF(CX636=0,BJ635,(DP636*查询!$S$5+DQ636*查询!$T$5+DR636*查询!$U$5)*AF636/CX636)</f>
        <v>#VALUE!</v>
      </c>
      <c r="BK636" s="452">
        <f>BK635</f>
        <v>1</v>
      </c>
      <c r="BL636" s="453" t="e">
        <f>SUMPRODUCT((AV636:BA636)*(GS636:GX636))/((GS636:GX636)+SUM(BB636:BD636)*GY636+BG636*GZ636)</f>
        <v>#VALUE!</v>
      </c>
      <c r="BM636" s="453" t="e">
        <f>BK636*($AV636*FB636+$AW636*FD636+$AX636*FI636+$AY636*FN636+$AZ636*FS636+$BA636*FX636+$BG636*GE636)/(AV636*EY636+AX636*FK636+AW636*FF636+AY636*FP636+AZ636*FU636+BA636*FZ636+BG636*GG636+BB636*GK636+BC636*GN636+BD636*GP636)</f>
        <v>#VALUE!</v>
      </c>
      <c r="BN636" s="453" t="e">
        <f>($AV636*FC636+$AX636*FJ636+$AW636*FE636+$AY636*FO636+$AZ636*FT636+$BA636*FY636+$BG636*GF636)/($AV636*FA636+BG636*GH636+BB636*GL636+BC636*GO636+BD636*GQ636+BA636*GA636)</f>
        <v>#VALUE!</v>
      </c>
      <c r="BO636" s="454" t="e">
        <f>SUMPRODUCT(AV636:BA636*GS636:GX636)/(GS636:GX636+(BB636+BC636+BD636)*GY636+BG636)</f>
        <v>#VALUE!</v>
      </c>
      <c r="BP636" s="454" t="e">
        <f>SUMPRODUCT(AV636:BA636*GS636:GX636)/(GS636:GX636+(BB636+BC636+BD636)*GY636+BG636)</f>
        <v>#VALUE!</v>
      </c>
      <c r="BQ636" s="454" t="e">
        <f>SUMPRODUCT(AV636:BA636*GS636:GX636)/(GS636:GX636+(BB636+BC636+BD636)*GY636+BG636)</f>
        <v>#VALUE!</v>
      </c>
      <c r="BR636" s="453" t="str">
        <f>IF(_tag_month_day!T626="","",_tag_month_day!T626)</f>
        <v/>
      </c>
      <c r="BS636" s="453" t="str">
        <f>IF(_tag_month_day!U626="","",_tag_month_day!U626)</f>
        <v/>
      </c>
      <c r="BT636" s="455" t="str">
        <f>IF(CK636="","",IF((CK636&gt;=BV636-0.12)*(CK636&lt;=BV636+0.12),"合格","不合格"))</f>
        <v/>
      </c>
      <c r="BU636" s="456" t="str">
        <f>IF(_tag_month_day!V626="","",_tag_month_day!V626)</f>
        <v/>
      </c>
      <c r="BV636" s="457" t="str">
        <f>IF(_tag_month_day!W626="","",_tag_month_day!W626)</f>
        <v/>
      </c>
      <c r="BW636" s="458" t="str">
        <f>IF(_tag_month_day!X626="","",_tag_month_day!X626)</f>
        <v/>
      </c>
      <c r="BX636" s="458" t="str">
        <f>IF(_tag_month_day!Y626="","",_tag_month_day!Y626)</f>
        <v/>
      </c>
      <c r="BY636" s="459">
        <f ca="1">L636</f>
        <v>43612.124999998487</v>
      </c>
      <c r="BZ636" s="460"/>
      <c r="CA636" s="461"/>
      <c r="CB636" s="424" t="str">
        <f>IF(_tag_month_day!Z626="","",_tag_month_day!Z626)</f>
        <v/>
      </c>
      <c r="CC636" s="424" t="str">
        <f>IF(_tag_month_day!AA626="","",_tag_month_day!AA626)</f>
        <v/>
      </c>
      <c r="CD636" s="424" t="str">
        <f>IF(_tag_month_day!AB626="","",_tag_month_day!AB626)</f>
        <v/>
      </c>
      <c r="CE636" s="424" t="str">
        <f>IF(_tag_month_day!AC626="","",_tag_month_day!AC626)</f>
        <v/>
      </c>
      <c r="CF636" s="424" t="str">
        <f>IF(_tag_month_day!AD626="","",_tag_month_day!AD626)</f>
        <v/>
      </c>
      <c r="CG636" s="424" t="str">
        <f>IF(_tag_month_day!AE626="","",_tag_month_day!AE626)</f>
        <v/>
      </c>
      <c r="CH636" s="424" t="str">
        <f>IF(_tag_month_day!AF626="","",_tag_month_day!AF626)</f>
        <v/>
      </c>
      <c r="CI636" s="424" t="str">
        <f>IF(_tag_month_day!AG626="","",_tag_month_day!AG626)</f>
        <v/>
      </c>
      <c r="CJ636" s="424" t="str">
        <f>IF(_tag_month_day!AH626="","",_tag_month_day!AH626)</f>
        <v/>
      </c>
      <c r="CK636" s="424" t="str">
        <f>IF(_tag_month_day!AI626="","",_tag_month_day!AI626)</f>
        <v/>
      </c>
      <c r="CL636" s="4" t="str">
        <f>IF(_tag_month_day!AJ626="","",_tag_month_day!AJ626)</f>
        <v/>
      </c>
      <c r="CM636" s="4" t="str">
        <f>IF(_tag_month_day!AK626="","",_tag_month_day!AK626)</f>
        <v/>
      </c>
      <c r="CN636" s="4" t="str">
        <f>IF(_tag_month_day!AL626="","",_tag_month_day!AL626)</f>
        <v/>
      </c>
      <c r="CO636" s="4" t="str">
        <f>IF(_tag_month_day!AM626="","",_tag_month_day!AM626)</f>
        <v/>
      </c>
      <c r="CP636" s="4" t="str">
        <f>IF(_tag_month_day!AN626="","",_tag_month_day!AN626)</f>
        <v/>
      </c>
      <c r="CQ636" s="4" t="str">
        <f>IF(_tag_month_day!AO626="","",_tag_month_day!AO626)</f>
        <v/>
      </c>
      <c r="CR636" s="462" t="str">
        <f>IF(_tag_month_day!AP626="","",_tag_month_day!AP626)</f>
        <v/>
      </c>
      <c r="CS636" s="463" t="str">
        <f>IF(_tag_month_day!AQ626="","",_tag_month_day!AQ626)</f>
        <v/>
      </c>
      <c r="CT636" s="4" t="str">
        <f>IF(_tag_month_day!AR626="","",_tag_month_day!AR626)</f>
        <v/>
      </c>
      <c r="CU636" s="464" t="e">
        <f>DU636/AJ636</f>
        <v>#VALUE!</v>
      </c>
      <c r="CV636" s="451" t="e">
        <f>BG636/BH636</f>
        <v>#VALUE!</v>
      </c>
      <c r="CW636" s="465" t="e">
        <f>AJ636*(1-CV636)*CU636*AF636</f>
        <v>#VALUE!</v>
      </c>
      <c r="CX636" s="465" t="e">
        <f>CW636*94%</f>
        <v>#VALUE!</v>
      </c>
      <c r="CY636" s="466" t="e">
        <f>IF(CX636=0,0,DS636/(DS636+CX636))</f>
        <v>#VALUE!</v>
      </c>
      <c r="CZ636" s="465" t="e">
        <f>$AJ636*EF636</f>
        <v>#VALUE!</v>
      </c>
      <c r="DA636" s="465" t="e">
        <f>$AJ636*EG636</f>
        <v>#VALUE!</v>
      </c>
      <c r="DB636" s="465" t="e">
        <f>$AJ636*EH636</f>
        <v>#VALUE!</v>
      </c>
      <c r="DC636" s="465" t="e">
        <f>$AJ636*EI636</f>
        <v>#VALUE!</v>
      </c>
      <c r="DD636" s="465" t="e">
        <f>$AJ636*EJ636</f>
        <v>#VALUE!</v>
      </c>
      <c r="DE636" s="465" t="e">
        <f>$AJ636*EK636</f>
        <v>#VALUE!</v>
      </c>
      <c r="DF636" s="465" t="e">
        <f>$AJ636*EL636</f>
        <v>#VALUE!</v>
      </c>
      <c r="DG636" s="465" t="e">
        <f>$AJ636*EM636</f>
        <v>#VALUE!</v>
      </c>
      <c r="DH636" s="465" t="e">
        <f>$AJ636*EN636</f>
        <v>#VALUE!</v>
      </c>
      <c r="DI636" s="465" t="e">
        <f>$AJ636*EO636</f>
        <v>#VALUE!</v>
      </c>
      <c r="DJ636" s="465" t="e">
        <f>CZ636*(1-EP636)</f>
        <v>#VALUE!</v>
      </c>
      <c r="DK636" s="465" t="e">
        <f>DA636*(1-ER636)</f>
        <v>#VALUE!</v>
      </c>
      <c r="DL636" s="465" t="e">
        <f>DB636*(1-EQ636)</f>
        <v>#VALUE!</v>
      </c>
      <c r="DM636" s="465" t="e">
        <f>DC636*(1-ES636)</f>
        <v>#VALUE!</v>
      </c>
      <c r="DN636" s="465" t="e">
        <f>DD636*(1-ET636)</f>
        <v>#VALUE!</v>
      </c>
      <c r="DO636" s="465" t="e">
        <f>DE636</f>
        <v>#VALUE!</v>
      </c>
      <c r="DP636" s="465" t="e">
        <f>DF636*(1-EU636)</f>
        <v>#VALUE!</v>
      </c>
      <c r="DQ636" s="465" t="e">
        <f>DG636*(1-EV636)</f>
        <v>#VALUE!</v>
      </c>
      <c r="DR636" s="465" t="e">
        <f>DH636*(1-EW636)</f>
        <v>#VALUE!</v>
      </c>
      <c r="DS636" s="465" t="e">
        <f>DI636</f>
        <v>#VALUE!</v>
      </c>
      <c r="DT636" s="465" t="e">
        <f>SUM(DJ636:DS636)</f>
        <v>#VALUE!</v>
      </c>
      <c r="DU636" s="465" t="e">
        <f>(GS636:GX636)+(DP636+DQ636+DR636)*GY636+DS636</f>
        <v>#VALUE!</v>
      </c>
      <c r="DV636" s="451" t="e">
        <f>AV636/$BH636/(1-EP636)</f>
        <v>#VALUE!</v>
      </c>
      <c r="DW636" s="451" t="e">
        <f>AW636/$BH636/(1-ER636)</f>
        <v>#VALUE!</v>
      </c>
      <c r="DX636" s="451" t="e">
        <f>AX636/$BH636/(1-EQ636)</f>
        <v>#VALUE!</v>
      </c>
      <c r="DY636" s="451" t="e">
        <f>AY636/$BH636/(1-ES636)</f>
        <v>#VALUE!</v>
      </c>
      <c r="DZ636" s="451" t="e">
        <f>AZ636/$BH636/(1-ET636)</f>
        <v>#VALUE!</v>
      </c>
      <c r="EA636" s="451" t="e">
        <f>BA636/$BH636/(1-AX636)</f>
        <v>#VALUE!</v>
      </c>
      <c r="EB636" s="451" t="e">
        <f>BB636/$BH636/(1-EU636)</f>
        <v>#VALUE!</v>
      </c>
      <c r="EC636" s="451" t="e">
        <f>BC636/$BH636/(1-EV636)</f>
        <v>#VALUE!</v>
      </c>
      <c r="ED636" s="451" t="e">
        <f>BD636/$BH636/(1-EW636)</f>
        <v>#VALUE!</v>
      </c>
      <c r="EE636" s="451" t="e">
        <f>BG636/BH636</f>
        <v>#VALUE!</v>
      </c>
      <c r="EF636" s="451" t="e">
        <f>DV636/SUM($DV636:$EE636)</f>
        <v>#VALUE!</v>
      </c>
      <c r="EG636" s="451" t="e">
        <f>DW636/SUM($DV636:$EE636)</f>
        <v>#VALUE!</v>
      </c>
      <c r="EH636" s="451" t="e">
        <f>DX636/SUM($DV636:$EE636)</f>
        <v>#VALUE!</v>
      </c>
      <c r="EI636" s="451" t="e">
        <f>DY636/SUM($DV636:$EE636)</f>
        <v>#VALUE!</v>
      </c>
      <c r="EJ636" s="451" t="e">
        <f>DZ636/SUM($DV636:$EE636)</f>
        <v>#VALUE!</v>
      </c>
      <c r="EK636" s="451" t="e">
        <f>EA636/SUM($DV636:$EE636)</f>
        <v>#VALUE!</v>
      </c>
      <c r="EL636" s="451" t="e">
        <f>EB636/SUM($DV636:$EE636)</f>
        <v>#VALUE!</v>
      </c>
      <c r="EM636" s="451" t="e">
        <f>EC636/SUM($DV636:$EE636)</f>
        <v>#VALUE!</v>
      </c>
      <c r="EN636" s="451" t="e">
        <f>ED636/SUM($DV636:$EE636)</f>
        <v>#VALUE!</v>
      </c>
      <c r="EO636" s="451" t="e">
        <f>EE636/SUM($DV636:$EE636)</f>
        <v>#VALUE!</v>
      </c>
      <c r="EP636" s="450">
        <f>EP635</f>
        <v>0.080000000000000002</v>
      </c>
      <c r="EQ636" s="450">
        <f>EQ635</f>
        <v>0.014999999999999999</v>
      </c>
      <c r="ER636" s="450">
        <f>ER635</f>
        <v>0.014999999999999999</v>
      </c>
      <c r="ES636" s="450">
        <f>ES635</f>
        <v>0.014999999999999999</v>
      </c>
      <c r="ET636" s="450">
        <f>ET635</f>
        <v>0.014999999999999999</v>
      </c>
      <c r="EU636" s="450">
        <f>EU635</f>
        <v>0.089999999999999997</v>
      </c>
      <c r="EV636" s="450">
        <f>EV635</f>
        <v>0.089999999999999997</v>
      </c>
      <c r="EW636" s="450">
        <f>EW635</f>
        <v>0.089999999999999997</v>
      </c>
      <c r="EX636" s="431" t="str">
        <f>IF(_tag_month_day!AS626="","",_tag_month_day!AS626/100)</f>
        <v/>
      </c>
      <c r="EY636" s="431" t="str">
        <f>IF(_tag_month_day!AT626="","",_tag_month_day!AT626/100)</f>
        <v/>
      </c>
      <c r="EZ636" s="431" t="str">
        <f>IF(_tag_month_day!AU626="","",_tag_month_day!AU626/100)</f>
        <v/>
      </c>
      <c r="FA636" s="431" t="str">
        <f>IF(_tag_month_day!AV626="","",_tag_month_day!AV626/100)</f>
        <v/>
      </c>
      <c r="FB636" s="431" t="str">
        <f>IF(_tag_month_day!AW626="","",_tag_month_day!AW626/100)</f>
        <v/>
      </c>
      <c r="FC636" s="431" t="str">
        <f>IF(_tag_month_day!AX626="","",_tag_month_day!AX626/100)</f>
        <v/>
      </c>
      <c r="FD636" s="449" t="str">
        <f>IF(_tag_month_day!AY626="","",_tag_month_day!AY626/100)</f>
        <v/>
      </c>
      <c r="FE636" s="449" t="str">
        <f>IF(_tag_month_day!AZ626="","",_tag_month_day!AZ626/100)</f>
        <v/>
      </c>
      <c r="FF636" s="449" t="str">
        <f>IF(_tag_month_day!BA626="","",_tag_month_day!BA626/100)</f>
        <v/>
      </c>
      <c r="FG636" s="449" t="str">
        <f>IF(_tag_month_day!BB626="","",_tag_month_day!BB626/100)</f>
        <v/>
      </c>
      <c r="FH636" s="467" t="str">
        <f>IF(_tag_month_day!BC626="","",_tag_month_day!BC626/100)</f>
        <v/>
      </c>
      <c r="FI636" s="449">
        <f>FI635</f>
        <v>0.40999999999999998</v>
      </c>
      <c r="FJ636" s="449">
        <f>FJ635</f>
        <v>0.11</v>
      </c>
      <c r="FK636" s="449">
        <f>FK635</f>
        <v>0.014999999999999999</v>
      </c>
      <c r="FL636" s="449">
        <f>FL635</f>
        <v>0</v>
      </c>
      <c r="FM636" s="467">
        <f>FM635</f>
        <v>0.0001</v>
      </c>
      <c r="FN636" s="449">
        <f>FN635</f>
        <v>0.32000000000000001</v>
      </c>
      <c r="FO636" s="449">
        <f>FO635</f>
        <v>0.20000000000000001</v>
      </c>
      <c r="FP636" s="449">
        <f>FP635</f>
        <v>0.01</v>
      </c>
      <c r="FQ636" s="449">
        <f>FQ635</f>
        <v>0</v>
      </c>
      <c r="FR636" s="467">
        <f>FR635</f>
        <v>0.0001</v>
      </c>
      <c r="FS636" s="449" t="str">
        <f>IF(_tag_month_day!BD626="","",_tag_month_day!BD626/100)</f>
        <v/>
      </c>
      <c r="FT636" s="449" t="str">
        <f>IF(_tag_month_day!BE626="","",_tag_month_day!BE626/100)</f>
        <v/>
      </c>
      <c r="FU636" s="449" t="str">
        <f>IF(_tag_month_day!BF626="","",_tag_month_day!BF626/100)</f>
        <v/>
      </c>
      <c r="FV636" s="449" t="str">
        <f>IF(_tag_month_day!BG626="","",_tag_month_day!BG626/100)</f>
        <v/>
      </c>
      <c r="FW636" s="467" t="str">
        <f>IF(_tag_month_day!BH626="","",_tag_month_day!BH626/100)</f>
        <v/>
      </c>
      <c r="FX636" s="449" t="str">
        <f>IF(_tag_month_day!BI626="","",_tag_month_day!BI626/100)</f>
        <v/>
      </c>
      <c r="FY636" s="449" t="str">
        <f>IF(_tag_month_day!BJ626="","",_tag_month_day!BJ626/100)</f>
        <v/>
      </c>
      <c r="FZ636" s="468" t="str">
        <f>IF(_tag_month_day!BK626="","",_tag_month_day!BK626/100)</f>
        <v/>
      </c>
      <c r="GA636" s="449" t="str">
        <f>IF(_tag_month_day!BL626="","",_tag_month_day!BL626/100)</f>
        <v/>
      </c>
      <c r="GB636" s="467" t="str">
        <f>IF(_tag_month_day!BM626="","",_tag_month_day!BM626/100)</f>
        <v/>
      </c>
      <c r="GC636" s="431" t="str">
        <f>IF(_tag_month_day!BN626="","",_tag_month_day!BN626/100)</f>
        <v/>
      </c>
      <c r="GD636" s="431" t="str">
        <f>IF(_tag_month_day!BO626="","",_tag_month_day!BO626/100)</f>
        <v/>
      </c>
      <c r="GE636" s="431" t="str">
        <f>IF(_tag_month_day!BP626="","",_tag_month_day!BP626/100)</f>
        <v/>
      </c>
      <c r="GF636" s="431" t="str">
        <f>IF(_tag_month_day!BQ626="","",_tag_month_day!BQ626/100)</f>
        <v/>
      </c>
      <c r="GG636" s="431" t="str">
        <f>IF(_tag_month_day!BR626="","",_tag_month_day!BR626/100)</f>
        <v/>
      </c>
      <c r="GH636" s="431" t="str">
        <f>IF(_tag_month_day!BS626="","",_tag_month_day!BS626/100)</f>
        <v/>
      </c>
      <c r="GI636" s="467" t="str">
        <f>IF(_tag_month_day!BT626="","",_tag_month_day!BT626/100)</f>
        <v/>
      </c>
      <c r="GJ636" s="469" t="str">
        <f>IF(_tag_month_day!BU626="","",_tag_month_day!BU626/100)</f>
        <v/>
      </c>
      <c r="GK636" s="470">
        <f>GK635</f>
        <v>0.070000000000000007</v>
      </c>
      <c r="GL636" s="470">
        <f>GL635</f>
        <v>0.029999999999999999</v>
      </c>
      <c r="GM636" s="471" t="str">
        <f>IF(_tag_month_day!BX626="","",_tag_month_day!BX626/100)</f>
        <v/>
      </c>
      <c r="GN636" s="470">
        <f>GN635</f>
        <v>0.070000000000000007</v>
      </c>
      <c r="GO636" s="470">
        <f>GO635</f>
        <v>0.029999999999999999</v>
      </c>
      <c r="GP636" s="470">
        <f>GP635</f>
        <v>0.089999999999999997</v>
      </c>
      <c r="GQ636" s="470">
        <f>GQ635</f>
        <v>0.029999999999999999</v>
      </c>
      <c r="GR636" s="471" t="str">
        <f>IF(_tag_month_day!CA626="","",_tag_month_day!CA626/100)</f>
        <v/>
      </c>
      <c r="GS636" s="472">
        <f>GS635</f>
        <v>0.95299999999999996</v>
      </c>
      <c r="GT636" s="472">
        <f>GT635</f>
        <v>0.55000000000000004</v>
      </c>
      <c r="GU636" s="472">
        <f>GU635</f>
        <v>0.55000000000000004</v>
      </c>
      <c r="GV636" s="472">
        <f>GV635</f>
        <v>0.55000000000000004</v>
      </c>
      <c r="GW636" s="472">
        <f>GW635</f>
        <v>0.5</v>
      </c>
      <c r="GX636" s="472">
        <f>GX635</f>
        <v>0.93500000000000005</v>
      </c>
      <c r="GY636" s="472">
        <f>GY635</f>
        <v>0.14999999999999999</v>
      </c>
      <c r="GZ636" s="472">
        <f>GZ635</f>
        <v>1</v>
      </c>
      <c r="HA636" s="474">
        <f>HA635</f>
        <v>0.047</v>
      </c>
      <c r="HB636" s="474">
        <f>HB635</f>
        <v>0.45000000000000001</v>
      </c>
      <c r="HC636" s="474">
        <f>HC635</f>
        <v>0.45000000000000001</v>
      </c>
      <c r="HD636" s="474">
        <f>HD635</f>
        <v>0.45000000000000001</v>
      </c>
      <c r="HE636" s="474">
        <f>HE635</f>
        <v>0.5</v>
      </c>
      <c r="HF636" s="474">
        <f>HF635</f>
        <v>0.065000000000000002</v>
      </c>
      <c r="HG636" s="474">
        <f>HG635</f>
        <v>0.84999999999999998</v>
      </c>
      <c r="HH636" s="474">
        <f>HH635</f>
        <v>0</v>
      </c>
      <c r="HI636" s="10">
        <f>IF(BZ636&lt;&gt;"",CK636-BV636,0)</f>
        <v>0</v>
      </c>
      <c r="HJ636" s="10" t="e">
        <f>IF(AJ636&gt;0,AH636-AJ636,0)</f>
        <v>#VALUE!</v>
      </c>
      <c r="HK636" s="466">
        <f>HK635</f>
        <v>0.84999999999999998</v>
      </c>
      <c r="HL636" s="424">
        <f>HL635</f>
        <v>550000</v>
      </c>
      <c r="HM636" s="424">
        <f>HM635</f>
        <v>480000</v>
      </c>
      <c r="HN636" s="465" t="e">
        <f>(DJ636*EZ636+DK636*FH636+DL636*FM636+DM636*FR636+DN636*FW636+DO636*GB636+DS636*GI636+DP636*GM636+DR636*GR636)*1000*2</f>
        <v>#VALUE!</v>
      </c>
      <c r="HO636" s="465" t="e">
        <f>HN636*HK636*$HO$2/HL636*1000000</f>
        <v>#VALUE!</v>
      </c>
      <c r="HP636" s="465" t="e">
        <f>HN636*HK636*$HP$2/HM636*1000000</f>
        <v>#VALUE!</v>
      </c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</row>
    <row customFormat="1" r="637" s="0">
      <c r="A637" s="420">
        <v>626</v>
      </c>
      <c r="B637" s="421">
        <f ca="1">IF(D637=D636,B636,IF(D637="夜班",B636+1,B636))</f>
        <v>43612</v>
      </c>
      <c r="C637" s="422">
        <f>C636</f>
        <v>0.041666666666666699</v>
      </c>
      <c r="D637" s="10" t="str">
        <f ca="1">IF(HOUR(G637)&lt;8,"夜班",IF(HOUR(G637)&lt;16,"白班",IF(HOUR(G637)&lt;24,"中班",0)))</f>
        <v>夜班</v>
      </c>
      <c r="E637" s="10" t="e">
        <f ca="1">IF(F637=1,"甲",IF(F637=2,"乙",IF(F637=3,"丙",IF(F637=4,"丁",""))))</f>
        <v>#REF!</v>
      </c>
      <c r="F637" s="10" t="e">
        <f ca="1">SUMPRODUCT((成本日报!$A$3:$A$95=计划!B637)*(成本日报!$B$3:$B$95=计划!$D637),成本日报!$C$3:$C$95)</f>
        <v>#REF!</v>
      </c>
      <c r="G637" s="423">
        <f ca="1">G636+C636</f>
        <v>43612.041666665151</v>
      </c>
      <c r="H637" s="423">
        <f ca="1">$G637+$C637/60*10+$C637*0</f>
        <v>43612.048611109596</v>
      </c>
      <c r="I637" s="423">
        <f ca="1">$G637+$C637/60*18+$C637*0</f>
        <v>43612.054166665148</v>
      </c>
      <c r="J637" s="423">
        <f ca="1">$G637+$C637/60*0+$C637*1</f>
        <v>43612.083333331815</v>
      </c>
      <c r="K637" s="423">
        <f ca="1">$G637+$C637/60*30+$C637*2</f>
        <v>43612.145833331822</v>
      </c>
      <c r="L637" s="423">
        <f ca="1">$G637+$C637/60*0+$C637*3</f>
        <v>43612.166666665151</v>
      </c>
      <c r="M637" s="424" t="str">
        <f>IF(_tag_month_day!A627="","",_tag_month_day!A627)</f>
        <v/>
      </c>
      <c r="N637" s="424" t="str">
        <f>IF(_tag_month_day!B627="","",_tag_month_day!B627)</f>
        <v/>
      </c>
      <c r="O637" s="425" t="e">
        <f>IF(M637+N637=0,"",M637+N637)</f>
        <v>#VALUE!</v>
      </c>
      <c r="P637" s="424" t="str">
        <f>IF(_tag_month_day!C627="","",_tag_month_day!C627)</f>
        <v/>
      </c>
      <c r="Q637" s="424" t="str">
        <f>IF(_tag_month_day!D627="","",_tag_month_day!D627)</f>
        <v/>
      </c>
      <c r="R637" s="426" t="str">
        <f>IF(_tag_month_day!CB627="","",_tag_month_day!CB627/100)</f>
        <v/>
      </c>
      <c r="S637" s="427" t="str">
        <f>IF(_tag_month_day!E627="","",_tag_month_day!E627)</f>
        <v/>
      </c>
      <c r="T637" s="427" t="str">
        <f>IF(_tag_month_day!F627="","",_tag_month_day!F627)</f>
        <v/>
      </c>
      <c r="U637" s="428" t="e">
        <f>S637+T637</f>
        <v>#VALUE!</v>
      </c>
      <c r="V637" s="429" t="e">
        <f>U637/AJ637</f>
        <v>#VALUE!</v>
      </c>
      <c r="W637" s="430" t="str">
        <f>IF(_jhy_month_day!A627="","",_jhy_month_day!A627)</f>
        <v/>
      </c>
      <c r="X637" s="431" t="str">
        <f>IF(_jhy_month_day!B627="","",_jhy_month_day!B627/100)</f>
        <v/>
      </c>
      <c r="Y637" s="431" t="str">
        <f>IF(_jhy_month_day!C627="","",_jhy_month_day!C627/100)</f>
        <v/>
      </c>
      <c r="Z637" s="432">
        <f>Z633+1</f>
        <v>157</v>
      </c>
      <c r="AA637" s="433" t="str">
        <f>IF(_tag_month_day!G627="","",_tag_month_day!G627/100)</f>
        <v/>
      </c>
      <c r="AB637" s="433" t="str">
        <f>IF(_tag_month_day!H627="","",_tag_month_day!H627/100)</f>
        <v/>
      </c>
      <c r="AC637" s="434">
        <f>IF(X637="",AC636,BK637*($AV636*X637+$AW636*FD636+$AX636*FI636+$AY636*FN636+$AZ636*FS636+$BA636*FX636+$BG636*GE636)/(AV636*Y637+AX636*FK636+AW636*FF636+AY636*FP636+AZ636*FU636+BA636*FZ636+BG636*GG636+BB636*GK636+BC636*GN636+BD636*GP636))</f>
        <v>1.59963432013121</v>
      </c>
      <c r="AD637" s="435" t="str">
        <f>IF(AC637=AC636,"",AC637-AC636)</f>
        <v/>
      </c>
      <c r="AE637" s="436" t="str">
        <f>IF(1-AF637=0,"",(1-AF637))</f>
        <v/>
      </c>
      <c r="AF637" s="437">
        <v>1</v>
      </c>
      <c r="AG637" s="10" t="str">
        <f>AG636</f>
        <v>9A3</v>
      </c>
      <c r="AH637" s="438" t="str">
        <f>AH636</f>
        <v/>
      </c>
      <c r="AI637" s="424"/>
      <c r="AJ637" s="10" t="str">
        <f>IF(_tag_month_day!I627="","",_tag_month_day!I627)</f>
        <v/>
      </c>
      <c r="AK637" s="440"/>
      <c r="AL637" s="440"/>
      <c r="AM637" s="440"/>
      <c r="AN637" s="441">
        <f>AN636</f>
        <v>2</v>
      </c>
      <c r="AO637" s="441">
        <f>AO636</f>
        <v>8</v>
      </c>
      <c r="AP637" s="442" t="e">
        <f>(IF(AN637=0,AS636,AS636*(1+AO637/AN637)/(AR637+AO637/AN637)))+AT637</f>
        <v>#VALUE!</v>
      </c>
      <c r="AQ637" s="443" t="str">
        <f>IF(_tag_month_day!J627="","",_tag_month_day!J627/100)</f>
        <v/>
      </c>
      <c r="AR637" s="444">
        <f>AR636</f>
        <v>1.3</v>
      </c>
      <c r="AS637" s="445" t="e">
        <f>AQ637*(AN637*AR637+AO637)/(AN637+AO637)</f>
        <v>#VALUE!</v>
      </c>
      <c r="AT637" s="445" t="e">
        <f>(SUM(BE637:BF637)-SUM(BE636:BF636))*0.05</f>
        <v>#VALUE!</v>
      </c>
      <c r="AU637" s="446" t="str">
        <f>IF(_tag_month_day!CC627="","",IF(_tag_month_day!CC627&gt;0,_tag_month_day!CD627,_tag_month_day!CE627))</f>
        <v/>
      </c>
      <c r="AV637" s="447" t="str">
        <f>IF(_tag_month_day!L627="","",_tag_month_day!L627/100)</f>
        <v/>
      </c>
      <c r="AW637" s="431">
        <f>AW636</f>
        <v>0</v>
      </c>
      <c r="AX637" s="431">
        <f>AX636</f>
        <v>0</v>
      </c>
      <c r="AY637" s="431" t="str">
        <f>IF(_tag_month_day!M627="","",_tag_month_day!M627/100)</f>
        <v/>
      </c>
      <c r="AZ637" s="431" t="str">
        <f>IF(_tag_month_day!N627="","",_tag_month_day!N627/100)</f>
        <v/>
      </c>
      <c r="BA637" s="431" t="str">
        <f>IF(_tag_month_day!O627="","",_tag_month_day!O627/100)</f>
        <v/>
      </c>
      <c r="BB637" s="448" t="str">
        <f>IF(_tag_month_day!P627="","",_tag_month_day!P627/100)</f>
        <v/>
      </c>
      <c r="BC637" s="448">
        <f>BC636</f>
        <v>0</v>
      </c>
      <c r="BD637" s="448" t="str">
        <f>IF(_tag_month_day!Q627="","",_tag_month_day!Q627/100)</f>
        <v/>
      </c>
      <c r="BE637" s="449" t="str">
        <f>IF(_tag_month_day!R627="","",_tag_month_day!R627/100)</f>
        <v/>
      </c>
      <c r="BF637" s="388" t="e">
        <f>(AU637*(100+BE637*100))/(AJ637-AU637)/100</f>
        <v>#VALUE!</v>
      </c>
      <c r="BG637" s="450" t="e">
        <f>BE637+BF637</f>
        <v>#VALUE!</v>
      </c>
      <c r="BH637" s="451" t="e">
        <f>SUM(AV637:BF637)</f>
        <v>#VALUE!</v>
      </c>
      <c r="BI637" s="452" t="e">
        <f>IF(CX637=0,BI636,(DK637*查询!$R$5+DL637*查询!$Q$5+DM637*查询!$N$5+DN637*查询!$O$5+DO637*查询!$P$5)*AF637/CX637)</f>
        <v>#VALUE!</v>
      </c>
      <c r="BJ637" s="452" t="e">
        <f>IF(CX637=0,BJ636,(DP637*查询!$S$5+DQ637*查询!$T$5+DR637*查询!$U$5)*AF637/CX637)</f>
        <v>#VALUE!</v>
      </c>
      <c r="BK637" s="452">
        <f>BK636</f>
        <v>1</v>
      </c>
      <c r="BL637" s="453" t="e">
        <f>SUMPRODUCT((AV637:BA637)*(GS637:GX637))/((GS637:GX637)+SUM(BB637:BD637)*GY637+BG637*GZ637)</f>
        <v>#VALUE!</v>
      </c>
      <c r="BM637" s="453" t="e">
        <f>BK637*($AV637*FB637+$AW637*FD637+$AX637*FI637+$AY637*FN637+$AZ637*FS637+$BA637*FX637+$BG637*GE637)/(AV637*EY637+AX637*FK637+AW637*FF637+AY637*FP637+AZ637*FU637+BA637*FZ637+BG637*GG637+BB637*GK637+BC637*GN637+BD637*GP637)</f>
        <v>#VALUE!</v>
      </c>
      <c r="BN637" s="453" t="e">
        <f>($AV637*FC637+$AX637*FJ637+$AW637*FE637+$AY637*FO637+$AZ637*FT637+$BA637*FY637+$BG637*GF637)/($AV637*FA637+BG637*GH637+BB637*GL637+BC637*GO637+BD637*GQ637+BA637*GA637)</f>
        <v>#VALUE!</v>
      </c>
      <c r="BO637" s="454" t="e">
        <f>SUMPRODUCT(AV637:BA637*GS637:GX637)/(GS637:GX637+(BB637+BC637+BD637)*GY637+BG637)</f>
        <v>#VALUE!</v>
      </c>
      <c r="BP637" s="454" t="e">
        <f>SUMPRODUCT(AV637:BA637*GS637:GX637)/(GS637:GX637+(BB637+BC637+BD637)*GY637+BG637)</f>
        <v>#VALUE!</v>
      </c>
      <c r="BQ637" s="454" t="e">
        <f>SUMPRODUCT(AV637:BA637*GS637:GX637)/(GS637:GX637+(BB637+BC637+BD637)*GY637+BG637)</f>
        <v>#VALUE!</v>
      </c>
      <c r="BR637" s="453" t="str">
        <f>IF(_tag_month_day!T627="","",_tag_month_day!T627)</f>
        <v/>
      </c>
      <c r="BS637" s="453" t="str">
        <f>IF(_tag_month_day!U627="","",_tag_month_day!U627)</f>
        <v/>
      </c>
      <c r="BT637" s="455" t="str">
        <f>IF(CK637="","",IF((CK637&gt;=BV637-0.12)*(CK637&lt;=BV637+0.12),"合格","不合格"))</f>
        <v/>
      </c>
      <c r="BU637" s="456" t="str">
        <f>IF(_tag_month_day!V627="","",_tag_month_day!V627)</f>
        <v/>
      </c>
      <c r="BV637" s="457" t="str">
        <f>IF(_tag_month_day!W627="","",_tag_month_day!W627)</f>
        <v/>
      </c>
      <c r="BW637" s="458" t="str">
        <f>IF(_tag_month_day!X627="","",_tag_month_day!X627)</f>
        <v/>
      </c>
      <c r="BX637" s="458" t="str">
        <f>IF(_tag_month_day!Y627="","",_tag_month_day!Y627)</f>
        <v/>
      </c>
      <c r="BY637" s="459">
        <f ca="1">L637</f>
        <v>43612.166666665151</v>
      </c>
      <c r="BZ637" s="460"/>
      <c r="CA637" s="4"/>
      <c r="CB637" s="424" t="str">
        <f>IF(_tag_month_day!Z627="","",_tag_month_day!Z627)</f>
        <v/>
      </c>
      <c r="CC637" s="424" t="str">
        <f>IF(_tag_month_day!AA627="","",_tag_month_day!AA627)</f>
        <v/>
      </c>
      <c r="CD637" s="424" t="str">
        <f>IF(_tag_month_day!AB627="","",_tag_month_day!AB627)</f>
        <v/>
      </c>
      <c r="CE637" s="424" t="str">
        <f>IF(_tag_month_day!AC627="","",_tag_month_day!AC627)</f>
        <v/>
      </c>
      <c r="CF637" s="424" t="str">
        <f>IF(_tag_month_day!AD627="","",_tag_month_day!AD627)</f>
        <v/>
      </c>
      <c r="CG637" s="424" t="str">
        <f>IF(_tag_month_day!AE627="","",_tag_month_day!AE627)</f>
        <v/>
      </c>
      <c r="CH637" s="424" t="str">
        <f>IF(_tag_month_day!AF627="","",_tag_month_day!AF627)</f>
        <v/>
      </c>
      <c r="CI637" s="424" t="str">
        <f>IF(_tag_month_day!AG627="","",_tag_month_day!AG627)</f>
        <v/>
      </c>
      <c r="CJ637" s="424" t="str">
        <f>IF(_tag_month_day!AH627="","",_tag_month_day!AH627)</f>
        <v/>
      </c>
      <c r="CK637" s="424" t="str">
        <f>IF(_tag_month_day!AI627="","",_tag_month_day!AI627)</f>
        <v/>
      </c>
      <c r="CL637" s="4" t="str">
        <f>IF(_tag_month_day!AJ627="","",_tag_month_day!AJ627)</f>
        <v/>
      </c>
      <c r="CM637" s="4" t="str">
        <f>IF(_tag_month_day!AK627="","",_tag_month_day!AK627)</f>
        <v/>
      </c>
      <c r="CN637" s="4" t="str">
        <f>IF(_tag_month_day!AL627="","",_tag_month_day!AL627)</f>
        <v/>
      </c>
      <c r="CO637" s="4" t="str">
        <f>IF(_tag_month_day!AM627="","",_tag_month_day!AM627)</f>
        <v/>
      </c>
      <c r="CP637" s="4" t="str">
        <f>IF(_tag_month_day!AN627="","",_tag_month_day!AN627)</f>
        <v/>
      </c>
      <c r="CQ637" s="4" t="str">
        <f>IF(_tag_month_day!AO627="","",_tag_month_day!AO627)</f>
        <v/>
      </c>
      <c r="CR637" s="462" t="str">
        <f>IF(_tag_month_day!AP627="","",_tag_month_day!AP627)</f>
        <v/>
      </c>
      <c r="CS637" s="463" t="str">
        <f>IF(_tag_month_day!AQ627="","",_tag_month_day!AQ627)</f>
        <v/>
      </c>
      <c r="CT637" s="4" t="str">
        <f>IF(_tag_month_day!AR627="","",_tag_month_day!AR627)</f>
        <v/>
      </c>
      <c r="CU637" s="464" t="e">
        <f>DU637/AJ637</f>
        <v>#VALUE!</v>
      </c>
      <c r="CV637" s="451" t="e">
        <f>BG637/BH637</f>
        <v>#VALUE!</v>
      </c>
      <c r="CW637" s="465" t="e">
        <f>AJ637*(1-CV637)*CU637*AF637</f>
        <v>#VALUE!</v>
      </c>
      <c r="CX637" s="465" t="e">
        <f>CW637*94%</f>
        <v>#VALUE!</v>
      </c>
      <c r="CY637" s="466" t="e">
        <f>IF(CX637=0,0,DS637/(DS637+CX637))</f>
        <v>#VALUE!</v>
      </c>
      <c r="CZ637" s="465" t="e">
        <f>$AJ637*EF637</f>
        <v>#VALUE!</v>
      </c>
      <c r="DA637" s="465" t="e">
        <f>$AJ637*EG637</f>
        <v>#VALUE!</v>
      </c>
      <c r="DB637" s="465" t="e">
        <f>$AJ637*EH637</f>
        <v>#VALUE!</v>
      </c>
      <c r="DC637" s="465" t="e">
        <f>$AJ637*EI637</f>
        <v>#VALUE!</v>
      </c>
      <c r="DD637" s="465" t="e">
        <f>$AJ637*EJ637</f>
        <v>#VALUE!</v>
      </c>
      <c r="DE637" s="465" t="e">
        <f>$AJ637*EK637</f>
        <v>#VALUE!</v>
      </c>
      <c r="DF637" s="465" t="e">
        <f>$AJ637*EL637</f>
        <v>#VALUE!</v>
      </c>
      <c r="DG637" s="465" t="e">
        <f>$AJ637*EM637</f>
        <v>#VALUE!</v>
      </c>
      <c r="DH637" s="465" t="e">
        <f>$AJ637*EN637</f>
        <v>#VALUE!</v>
      </c>
      <c r="DI637" s="465" t="e">
        <f>$AJ637*EO637</f>
        <v>#VALUE!</v>
      </c>
      <c r="DJ637" s="465" t="e">
        <f>CZ637*(1-EP637)</f>
        <v>#VALUE!</v>
      </c>
      <c r="DK637" s="465" t="e">
        <f>DA637*(1-ER637)</f>
        <v>#VALUE!</v>
      </c>
      <c r="DL637" s="465" t="e">
        <f>DB637*(1-EQ637)</f>
        <v>#VALUE!</v>
      </c>
      <c r="DM637" s="465" t="e">
        <f>DC637*(1-ES637)</f>
        <v>#VALUE!</v>
      </c>
      <c r="DN637" s="465" t="e">
        <f>DD637*(1-ET637)</f>
        <v>#VALUE!</v>
      </c>
      <c r="DO637" s="465" t="e">
        <f>DE637</f>
        <v>#VALUE!</v>
      </c>
      <c r="DP637" s="465" t="e">
        <f>DF637*(1-EU637)</f>
        <v>#VALUE!</v>
      </c>
      <c r="DQ637" s="465" t="e">
        <f>DG637*(1-EV637)</f>
        <v>#VALUE!</v>
      </c>
      <c r="DR637" s="465" t="e">
        <f>DH637*(1-EW637)</f>
        <v>#VALUE!</v>
      </c>
      <c r="DS637" s="465" t="e">
        <f>DI637</f>
        <v>#VALUE!</v>
      </c>
      <c r="DT637" s="465" t="e">
        <f>SUM(DJ637:DS637)</f>
        <v>#VALUE!</v>
      </c>
      <c r="DU637" s="465" t="e">
        <f>(GS637:GX637)+(DP637+DQ637+DR637)*GY637+DS637</f>
        <v>#VALUE!</v>
      </c>
      <c r="DV637" s="451" t="e">
        <f>AV637/$BH637/(1-EP637)</f>
        <v>#VALUE!</v>
      </c>
      <c r="DW637" s="451" t="e">
        <f>AW637/$BH637/(1-ER637)</f>
        <v>#VALUE!</v>
      </c>
      <c r="DX637" s="451" t="e">
        <f>AX637/$BH637/(1-EQ637)</f>
        <v>#VALUE!</v>
      </c>
      <c r="DY637" s="451" t="e">
        <f>AY637/$BH637/(1-ES637)</f>
        <v>#VALUE!</v>
      </c>
      <c r="DZ637" s="451" t="e">
        <f>AZ637/$BH637/(1-ET637)</f>
        <v>#VALUE!</v>
      </c>
      <c r="EA637" s="451" t="e">
        <f>BA637/$BH637/(1-AX637)</f>
        <v>#VALUE!</v>
      </c>
      <c r="EB637" s="451" t="e">
        <f>BB637/$BH637/(1-EU637)</f>
        <v>#VALUE!</v>
      </c>
      <c r="EC637" s="451" t="e">
        <f>BC637/$BH637/(1-EV637)</f>
        <v>#VALUE!</v>
      </c>
      <c r="ED637" s="451" t="e">
        <f>BD637/$BH637/(1-EW637)</f>
        <v>#VALUE!</v>
      </c>
      <c r="EE637" s="451" t="e">
        <f>BG637/BH637</f>
        <v>#VALUE!</v>
      </c>
      <c r="EF637" s="451" t="e">
        <f>DV637/SUM($DV637:$EE637)</f>
        <v>#VALUE!</v>
      </c>
      <c r="EG637" s="451" t="e">
        <f>DW637/SUM($DV637:$EE637)</f>
        <v>#VALUE!</v>
      </c>
      <c r="EH637" s="451" t="e">
        <f>DX637/SUM($DV637:$EE637)</f>
        <v>#VALUE!</v>
      </c>
      <c r="EI637" s="451" t="e">
        <f>DY637/SUM($DV637:$EE637)</f>
        <v>#VALUE!</v>
      </c>
      <c r="EJ637" s="451" t="e">
        <f>DZ637/SUM($DV637:$EE637)</f>
        <v>#VALUE!</v>
      </c>
      <c r="EK637" s="451" t="e">
        <f>EA637/SUM($DV637:$EE637)</f>
        <v>#VALUE!</v>
      </c>
      <c r="EL637" s="451" t="e">
        <f>EB637/SUM($DV637:$EE637)</f>
        <v>#VALUE!</v>
      </c>
      <c r="EM637" s="451" t="e">
        <f>EC637/SUM($DV637:$EE637)</f>
        <v>#VALUE!</v>
      </c>
      <c r="EN637" s="451" t="e">
        <f>ED637/SUM($DV637:$EE637)</f>
        <v>#VALUE!</v>
      </c>
      <c r="EO637" s="451" t="e">
        <f>EE637/SUM($DV637:$EE637)</f>
        <v>#VALUE!</v>
      </c>
      <c r="EP637" s="450">
        <f>EP636</f>
        <v>0.080000000000000002</v>
      </c>
      <c r="EQ637" s="450">
        <f>EQ636</f>
        <v>0.014999999999999999</v>
      </c>
      <c r="ER637" s="450">
        <f>ER636</f>
        <v>0.014999999999999999</v>
      </c>
      <c r="ES637" s="450">
        <f>ES636</f>
        <v>0.014999999999999999</v>
      </c>
      <c r="ET637" s="450">
        <f>ET636</f>
        <v>0.014999999999999999</v>
      </c>
      <c r="EU637" s="450">
        <f>EU636</f>
        <v>0.089999999999999997</v>
      </c>
      <c r="EV637" s="450">
        <f>EV636</f>
        <v>0.089999999999999997</v>
      </c>
      <c r="EW637" s="450">
        <f>EW636</f>
        <v>0.089999999999999997</v>
      </c>
      <c r="EX637" s="431" t="str">
        <f>IF(_tag_month_day!AS627="","",_tag_month_day!AS627/100)</f>
        <v/>
      </c>
      <c r="EY637" s="431" t="str">
        <f>IF(_tag_month_day!AT627="","",_tag_month_day!AT627/100)</f>
        <v/>
      </c>
      <c r="EZ637" s="431" t="str">
        <f>IF(_tag_month_day!AU627="","",_tag_month_day!AU627/100)</f>
        <v/>
      </c>
      <c r="FA637" s="431" t="str">
        <f>IF(_tag_month_day!AV627="","",_tag_month_day!AV627/100)</f>
        <v/>
      </c>
      <c r="FB637" s="431" t="str">
        <f>IF(_tag_month_day!AW627="","",_tag_month_day!AW627/100)</f>
        <v/>
      </c>
      <c r="FC637" s="431" t="str">
        <f>IF(_tag_month_day!AX627="","",_tag_month_day!AX627/100)</f>
        <v/>
      </c>
      <c r="FD637" s="449" t="str">
        <f>IF(_tag_month_day!AY627="","",_tag_month_day!AY627/100)</f>
        <v/>
      </c>
      <c r="FE637" s="449" t="str">
        <f>IF(_tag_month_day!AZ627="","",_tag_month_day!AZ627/100)</f>
        <v/>
      </c>
      <c r="FF637" s="449" t="str">
        <f>IF(_tag_month_day!BA627="","",_tag_month_day!BA627/100)</f>
        <v/>
      </c>
      <c r="FG637" s="449" t="str">
        <f>IF(_tag_month_day!BB627="","",_tag_month_day!BB627/100)</f>
        <v/>
      </c>
      <c r="FH637" s="467" t="str">
        <f>IF(_tag_month_day!BC627="","",_tag_month_day!BC627/100)</f>
        <v/>
      </c>
      <c r="FI637" s="449">
        <f>FI636</f>
        <v>0.40999999999999998</v>
      </c>
      <c r="FJ637" s="449">
        <f>FJ636</f>
        <v>0.11</v>
      </c>
      <c r="FK637" s="449">
        <f>FK636</f>
        <v>0.014999999999999999</v>
      </c>
      <c r="FL637" s="449">
        <f>FL636</f>
        <v>0</v>
      </c>
      <c r="FM637" s="467">
        <f>FM636</f>
        <v>0.0001</v>
      </c>
      <c r="FN637" s="449">
        <f>FN636</f>
        <v>0.32000000000000001</v>
      </c>
      <c r="FO637" s="449">
        <f>FO636</f>
        <v>0.20000000000000001</v>
      </c>
      <c r="FP637" s="449">
        <f>FP636</f>
        <v>0.01</v>
      </c>
      <c r="FQ637" s="449">
        <f>FQ636</f>
        <v>0</v>
      </c>
      <c r="FR637" s="467">
        <f>FR636</f>
        <v>0.0001</v>
      </c>
      <c r="FS637" s="449" t="str">
        <f>IF(_tag_month_day!BD627="","",_tag_month_day!BD627/100)</f>
        <v/>
      </c>
      <c r="FT637" s="449" t="str">
        <f>IF(_tag_month_day!BE627="","",_tag_month_day!BE627/100)</f>
        <v/>
      </c>
      <c r="FU637" s="449" t="str">
        <f>IF(_tag_month_day!BF627="","",_tag_month_day!BF627/100)</f>
        <v/>
      </c>
      <c r="FV637" s="449" t="str">
        <f>IF(_tag_month_day!BG627="","",_tag_month_day!BG627/100)</f>
        <v/>
      </c>
      <c r="FW637" s="467" t="str">
        <f>IF(_tag_month_day!BH627="","",_tag_month_day!BH627/100)</f>
        <v/>
      </c>
      <c r="FX637" s="449" t="str">
        <f>IF(_tag_month_day!BI627="","",_tag_month_day!BI627/100)</f>
        <v/>
      </c>
      <c r="FY637" s="449" t="str">
        <f>IF(_tag_month_day!BJ627="","",_tag_month_day!BJ627/100)</f>
        <v/>
      </c>
      <c r="FZ637" s="468" t="str">
        <f>IF(_tag_month_day!BK627="","",_tag_month_day!BK627/100)</f>
        <v/>
      </c>
      <c r="GA637" s="449" t="str">
        <f>IF(_tag_month_day!BL627="","",_tag_month_day!BL627/100)</f>
        <v/>
      </c>
      <c r="GB637" s="467" t="str">
        <f>IF(_tag_month_day!BM627="","",_tag_month_day!BM627/100)</f>
        <v/>
      </c>
      <c r="GC637" s="431" t="str">
        <f>IF(_tag_month_day!BN627="","",_tag_month_day!BN627/100)</f>
        <v/>
      </c>
      <c r="GD637" s="431" t="str">
        <f>IF(_tag_month_day!BO627="","",_tag_month_day!BO627/100)</f>
        <v/>
      </c>
      <c r="GE637" s="431" t="str">
        <f>IF(_tag_month_day!BP627="","",_tag_month_day!BP627/100)</f>
        <v/>
      </c>
      <c r="GF637" s="431" t="str">
        <f>IF(_tag_month_day!BQ627="","",_tag_month_day!BQ627/100)</f>
        <v/>
      </c>
      <c r="GG637" s="431" t="str">
        <f>IF(_tag_month_day!BR627="","",_tag_month_day!BR627/100)</f>
        <v/>
      </c>
      <c r="GH637" s="431" t="str">
        <f>IF(_tag_month_day!BS627="","",_tag_month_day!BS627/100)</f>
        <v/>
      </c>
      <c r="GI637" s="467" t="str">
        <f>IF(_tag_month_day!BT627="","",_tag_month_day!BT627/100)</f>
        <v/>
      </c>
      <c r="GJ637" s="469" t="str">
        <f>IF(_tag_month_day!BU627="","",_tag_month_day!BU627/100)</f>
        <v/>
      </c>
      <c r="GK637" s="470">
        <f>GK636</f>
        <v>0.070000000000000007</v>
      </c>
      <c r="GL637" s="470">
        <f>GL636</f>
        <v>0.029999999999999999</v>
      </c>
      <c r="GM637" s="471" t="str">
        <f>IF(_tag_month_day!BX627="","",_tag_month_day!BX627/100)</f>
        <v/>
      </c>
      <c r="GN637" s="470">
        <f>GN636</f>
        <v>0.070000000000000007</v>
      </c>
      <c r="GO637" s="470">
        <f>GO636</f>
        <v>0.029999999999999999</v>
      </c>
      <c r="GP637" s="470">
        <f>GP636</f>
        <v>0.089999999999999997</v>
      </c>
      <c r="GQ637" s="470">
        <f>GQ636</f>
        <v>0.029999999999999999</v>
      </c>
      <c r="GR637" s="471" t="str">
        <f>IF(_tag_month_day!CA627="","",_tag_month_day!CA627/100)</f>
        <v/>
      </c>
      <c r="GS637" s="472">
        <f>GS636</f>
        <v>0.95299999999999996</v>
      </c>
      <c r="GT637" s="472">
        <f>GT636</f>
        <v>0.55000000000000004</v>
      </c>
      <c r="GU637" s="472">
        <f>GU636</f>
        <v>0.55000000000000004</v>
      </c>
      <c r="GV637" s="472">
        <f>GV636</f>
        <v>0.55000000000000004</v>
      </c>
      <c r="GW637" s="472">
        <f>GW636</f>
        <v>0.5</v>
      </c>
      <c r="GX637" s="472">
        <f>GX636</f>
        <v>0.93500000000000005</v>
      </c>
      <c r="GY637" s="472">
        <f>GY636</f>
        <v>0.14999999999999999</v>
      </c>
      <c r="GZ637" s="472">
        <f>GZ636</f>
        <v>1</v>
      </c>
      <c r="HA637" s="474">
        <f>HA636</f>
        <v>0.047</v>
      </c>
      <c r="HB637" s="474">
        <f>HB636</f>
        <v>0.45000000000000001</v>
      </c>
      <c r="HC637" s="474">
        <f>HC636</f>
        <v>0.45000000000000001</v>
      </c>
      <c r="HD637" s="474">
        <f>HD636</f>
        <v>0.45000000000000001</v>
      </c>
      <c r="HE637" s="474">
        <f>HE636</f>
        <v>0.5</v>
      </c>
      <c r="HF637" s="474">
        <f>HF636</f>
        <v>0.065000000000000002</v>
      </c>
      <c r="HG637" s="474">
        <f>HG636</f>
        <v>0.84999999999999998</v>
      </c>
      <c r="HH637" s="474">
        <f>HH636</f>
        <v>0</v>
      </c>
      <c r="HI637" s="10">
        <f>IF(BZ637&lt;&gt;"",CK637-BV637,0)</f>
        <v>0</v>
      </c>
      <c r="HJ637" s="10" t="e">
        <f>IF(AJ637&gt;0,AH637-AJ637,0)</f>
        <v>#VALUE!</v>
      </c>
      <c r="HK637" s="466">
        <f>HK636</f>
        <v>0.84999999999999998</v>
      </c>
      <c r="HL637" s="424">
        <f>HL636</f>
        <v>550000</v>
      </c>
      <c r="HM637" s="424">
        <f>HM636</f>
        <v>480000</v>
      </c>
      <c r="HN637" s="465" t="e">
        <f>(DJ637*EZ637+DK637*FH637+DL637*FM637+DM637*FR637+DN637*FW637+DO637*GB637+DS637*GI637+DP637*GM637+DR637*GR637)*1000*2</f>
        <v>#VALUE!</v>
      </c>
      <c r="HO637" s="465" t="e">
        <f>HN637*HK637*$HO$2/HL637*1000000</f>
        <v>#VALUE!</v>
      </c>
      <c r="HP637" s="465" t="e">
        <f>HN637*HK637*$HP$2/HM637*1000000</f>
        <v>#VALUE!</v>
      </c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</row>
    <row customFormat="1" r="638" s="0">
      <c r="A638" s="420">
        <v>627</v>
      </c>
      <c r="B638" s="421">
        <f ca="1">IF(D638=D637,B637,IF(D638="夜班",B637+1,B637))</f>
        <v>43612</v>
      </c>
      <c r="C638" s="422">
        <f>C637</f>
        <v>0.041666666666666699</v>
      </c>
      <c r="D638" s="10" t="str">
        <f ca="1">IF(HOUR(G638)&lt;8,"夜班",IF(HOUR(G638)&lt;16,"白班",IF(HOUR(G638)&lt;24,"中班",0)))</f>
        <v>夜班</v>
      </c>
      <c r="E638" s="10" t="e">
        <f ca="1">IF(F638=1,"甲",IF(F638=2,"乙",IF(F638=3,"丙",IF(F638=4,"丁",""))))</f>
        <v>#REF!</v>
      </c>
      <c r="F638" s="10" t="e">
        <f ca="1">SUMPRODUCT((成本日报!$A$3:$A$95=计划!B638)*(成本日报!$B$3:$B$95=计划!$D638),成本日报!$C$3:$C$95)</f>
        <v>#REF!</v>
      </c>
      <c r="G638" s="423">
        <f ca="1">G637+C637</f>
        <v>43612.083333331815</v>
      </c>
      <c r="H638" s="423">
        <f ca="1">$G638+$C638/60*10+$C638*0</f>
        <v>43612.09027777626</v>
      </c>
      <c r="I638" s="423">
        <f ca="1">$G638+$C638/60*18+$C638*0</f>
        <v>43612.095833331812</v>
      </c>
      <c r="J638" s="423">
        <f ca="1">$G638+$C638/60*0+$C638*1</f>
        <v>43612.124999998479</v>
      </c>
      <c r="K638" s="423">
        <f ca="1">$G638+$C638/60*30+$C638*2</f>
        <v>43612.187499998487</v>
      </c>
      <c r="L638" s="423">
        <f ca="1">$G638+$C638/60*0+$C638*3</f>
        <v>43612.208333331815</v>
      </c>
      <c r="M638" s="424" t="str">
        <f>IF(_tag_month_day!A628="","",_tag_month_day!A628)</f>
        <v/>
      </c>
      <c r="N638" s="424" t="str">
        <f>IF(_tag_month_day!B628="","",_tag_month_day!B628)</f>
        <v/>
      </c>
      <c r="O638" s="425" t="e">
        <f>IF(M638+N638=0,"",M638+N638)</f>
        <v>#VALUE!</v>
      </c>
      <c r="P638" s="424" t="str">
        <f>IF(_tag_month_day!C628="","",_tag_month_day!C628)</f>
        <v/>
      </c>
      <c r="Q638" s="424" t="str">
        <f>IF(_tag_month_day!D628="","",_tag_month_day!D628)</f>
        <v/>
      </c>
      <c r="R638" s="426" t="str">
        <f>IF(_tag_month_day!CB628="","",_tag_month_day!CB628/100)</f>
        <v/>
      </c>
      <c r="S638" s="427" t="str">
        <f>IF(_tag_month_day!E628="","",_tag_month_day!E628)</f>
        <v/>
      </c>
      <c r="T638" s="427" t="str">
        <f>IF(_tag_month_day!F628="","",_tag_month_day!F628)</f>
        <v/>
      </c>
      <c r="U638" s="428" t="e">
        <f>S638+T638</f>
        <v>#VALUE!</v>
      </c>
      <c r="V638" s="429" t="e">
        <f>U638/AJ638</f>
        <v>#VALUE!</v>
      </c>
      <c r="W638" s="430" t="str">
        <f>IF(_jhy_month_day!A628="","",_jhy_month_day!A628)</f>
        <v/>
      </c>
      <c r="X638" s="431" t="str">
        <f>IF(_jhy_month_day!B628="","",_jhy_month_day!B628/100)</f>
        <v/>
      </c>
      <c r="Y638" s="431" t="str">
        <f>IF(_jhy_month_day!C628="","",_jhy_month_day!C628/100)</f>
        <v/>
      </c>
      <c r="Z638" s="432">
        <f>Z634+1</f>
        <v>157</v>
      </c>
      <c r="AA638" s="433" t="str">
        <f>IF(_tag_month_day!G628="","",_tag_month_day!G628/100)</f>
        <v/>
      </c>
      <c r="AB638" s="433" t="str">
        <f>IF(_tag_month_day!H628="","",_tag_month_day!H628/100)</f>
        <v/>
      </c>
      <c r="AC638" s="434">
        <f>IF(X638="",AC637,BK638*($AV637*X638+$AW637*FD637+$AX637*FI637+$AY637*FN637+$AZ637*FS637+$BA637*FX637+$BG637*GE637)/(AV637*Y638+AX637*FK637+AW637*FF637+AY637*FP637+AZ637*FU637+BA637*FZ637+BG637*GG637+BB637*GK637+BC637*GN637+BD637*GP637))</f>
        <v>1.59963432013121</v>
      </c>
      <c r="AD638" s="435" t="str">
        <f>IF(AC638=AC637,"",AC638-AC637)</f>
        <v/>
      </c>
      <c r="AE638" s="436" t="str">
        <f>IF(1-AF638=0,"",(1-AF638))</f>
        <v/>
      </c>
      <c r="AF638" s="437">
        <v>1</v>
      </c>
      <c r="AG638" s="10" t="str">
        <f>AG637</f>
        <v>9A3</v>
      </c>
      <c r="AH638" s="438" t="str">
        <f>AH637</f>
        <v/>
      </c>
      <c r="AI638" s="424"/>
      <c r="AJ638" s="10" t="str">
        <f>IF(_tag_month_day!I628="","",_tag_month_day!I628)</f>
        <v/>
      </c>
      <c r="AK638" s="440"/>
      <c r="AL638" s="440"/>
      <c r="AM638" s="440"/>
      <c r="AN638" s="441">
        <f>AN637</f>
        <v>2</v>
      </c>
      <c r="AO638" s="441">
        <f>AO637</f>
        <v>8</v>
      </c>
      <c r="AP638" s="442" t="e">
        <f>(IF(AN638=0,AS637,AS637*(1+AO638/AN638)/(AR638+AO638/AN638)))+AT638</f>
        <v>#VALUE!</v>
      </c>
      <c r="AQ638" s="443" t="str">
        <f>IF(_tag_month_day!J628="","",_tag_month_day!J628/100)</f>
        <v/>
      </c>
      <c r="AR638" s="444">
        <f>AR637</f>
        <v>1.3</v>
      </c>
      <c r="AS638" s="445" t="e">
        <f>AQ638*(AN638*AR638+AO638)/(AN638+AO638)</f>
        <v>#VALUE!</v>
      </c>
      <c r="AT638" s="445" t="e">
        <f>(SUM(BE638:BF638)-SUM(BE637:BF637))*0.05</f>
        <v>#VALUE!</v>
      </c>
      <c r="AU638" s="446" t="str">
        <f>IF(_tag_month_day!CC628="","",IF(_tag_month_day!CC628&gt;0,_tag_month_day!CD628,_tag_month_day!CE628))</f>
        <v/>
      </c>
      <c r="AV638" s="447" t="str">
        <f>IF(_tag_month_day!L628="","",_tag_month_day!L628/100)</f>
        <v/>
      </c>
      <c r="AW638" s="431">
        <f>AW637</f>
        <v>0</v>
      </c>
      <c r="AX638" s="431">
        <f>AX637</f>
        <v>0</v>
      </c>
      <c r="AY638" s="431" t="str">
        <f>IF(_tag_month_day!M628="","",_tag_month_day!M628/100)</f>
        <v/>
      </c>
      <c r="AZ638" s="431" t="str">
        <f>IF(_tag_month_day!N628="","",_tag_month_day!N628/100)</f>
        <v/>
      </c>
      <c r="BA638" s="431" t="str">
        <f>IF(_tag_month_day!O628="","",_tag_month_day!O628/100)</f>
        <v/>
      </c>
      <c r="BB638" s="448" t="str">
        <f>IF(_tag_month_day!P628="","",_tag_month_day!P628/100)</f>
        <v/>
      </c>
      <c r="BC638" s="448">
        <f>BC637</f>
        <v>0</v>
      </c>
      <c r="BD638" s="448" t="str">
        <f>IF(_tag_month_day!Q628="","",_tag_month_day!Q628/100)</f>
        <v/>
      </c>
      <c r="BE638" s="449" t="str">
        <f>IF(_tag_month_day!R628="","",_tag_month_day!R628/100)</f>
        <v/>
      </c>
      <c r="BF638" s="388" t="e">
        <f>(AU638*(100+BE638*100))/(AJ638-AU638)/100</f>
        <v>#VALUE!</v>
      </c>
      <c r="BG638" s="450" t="e">
        <f>BE638+BF638</f>
        <v>#VALUE!</v>
      </c>
      <c r="BH638" s="451" t="e">
        <f>SUM(AV638:BF638)</f>
        <v>#VALUE!</v>
      </c>
      <c r="BI638" s="452" t="e">
        <f>IF(CX638=0,BI637,(DK638*查询!$R$5+DL638*查询!$Q$5+DM638*查询!$N$5+DN638*查询!$O$5+DO638*查询!$P$5)*AF638/CX638)</f>
        <v>#VALUE!</v>
      </c>
      <c r="BJ638" s="452" t="e">
        <f>IF(CX638=0,BJ637,(DP638*查询!$S$5+DQ638*查询!$T$5+DR638*查询!$U$5)*AF638/CX638)</f>
        <v>#VALUE!</v>
      </c>
      <c r="BK638" s="452">
        <f>BK637</f>
        <v>1</v>
      </c>
      <c r="BL638" s="453" t="e">
        <f>SUMPRODUCT((AV638:BA638)*(GS638:GX638))/((GS638:GX638)+SUM(BB638:BD638)*GY638+BG638*GZ638)</f>
        <v>#VALUE!</v>
      </c>
      <c r="BM638" s="453" t="e">
        <f>BK638*($AV638*FB638+$AW638*FD638+$AX638*FI638+$AY638*FN638+$AZ638*FS638+$BA638*FX638+$BG638*GE638)/(AV638*EY638+AX638*FK638+AW638*FF638+AY638*FP638+AZ638*FU638+BA638*FZ638+BG638*GG638+BB638*GK638+BC638*GN638+BD638*GP638)</f>
        <v>#VALUE!</v>
      </c>
      <c r="BN638" s="453" t="e">
        <f>($AV638*FC638+$AX638*FJ638+$AW638*FE638+$AY638*FO638+$AZ638*FT638+$BA638*FY638+$BG638*GF638)/($AV638*FA638+BG638*GH638+BB638*GL638+BC638*GO638+BD638*GQ638+BA638*GA638)</f>
        <v>#VALUE!</v>
      </c>
      <c r="BO638" s="454" t="e">
        <f>SUMPRODUCT(AV638:BA638*GS638:GX638)/(GS638:GX638+(BB638+BC638+BD638)*GY638+BG638)</f>
        <v>#VALUE!</v>
      </c>
      <c r="BP638" s="454" t="e">
        <f>SUMPRODUCT(AV638:BA638*GS638:GX638)/(GS638:GX638+(BB638+BC638+BD638)*GY638+BG638)</f>
        <v>#VALUE!</v>
      </c>
      <c r="BQ638" s="454" t="e">
        <f>SUMPRODUCT(AV638:BA638*GS638:GX638)/(GS638:GX638+(BB638+BC638+BD638)*GY638+BG638)</f>
        <v>#VALUE!</v>
      </c>
      <c r="BR638" s="453" t="str">
        <f>IF(_tag_month_day!T628="","",_tag_month_day!T628)</f>
        <v/>
      </c>
      <c r="BS638" s="453" t="str">
        <f>IF(_tag_month_day!U628="","",_tag_month_day!U628)</f>
        <v/>
      </c>
      <c r="BT638" s="455" t="str">
        <f>IF(CK638="","",IF((CK638&gt;=BV638-0.12)*(CK638&lt;=BV638+0.12),"合格","不合格"))</f>
        <v/>
      </c>
      <c r="BU638" s="456" t="str">
        <f>IF(_tag_month_day!V628="","",_tag_month_day!V628)</f>
        <v/>
      </c>
      <c r="BV638" s="457" t="str">
        <f>IF(_tag_month_day!W628="","",_tag_month_day!W628)</f>
        <v/>
      </c>
      <c r="BW638" s="458" t="str">
        <f>IF(_tag_month_day!X628="","",_tag_month_day!X628)</f>
        <v/>
      </c>
      <c r="BX638" s="458" t="str">
        <f>IF(_tag_month_day!Y628="","",_tag_month_day!Y628)</f>
        <v/>
      </c>
      <c r="BY638" s="459">
        <f ca="1">L638</f>
        <v>43612.208333331815</v>
      </c>
      <c r="BZ638" s="460"/>
      <c r="CA638" s="461"/>
      <c r="CB638" s="424" t="str">
        <f>IF(_tag_month_day!Z628="","",_tag_month_day!Z628)</f>
        <v/>
      </c>
      <c r="CC638" s="424" t="str">
        <f>IF(_tag_month_day!AA628="","",_tag_month_day!AA628)</f>
        <v/>
      </c>
      <c r="CD638" s="424" t="str">
        <f>IF(_tag_month_day!AB628="","",_tag_month_day!AB628)</f>
        <v/>
      </c>
      <c r="CE638" s="424" t="str">
        <f>IF(_tag_month_day!AC628="","",_tag_month_day!AC628)</f>
        <v/>
      </c>
      <c r="CF638" s="424" t="str">
        <f>IF(_tag_month_day!AD628="","",_tag_month_day!AD628)</f>
        <v/>
      </c>
      <c r="CG638" s="424" t="str">
        <f>IF(_tag_month_day!AE628="","",_tag_month_day!AE628)</f>
        <v/>
      </c>
      <c r="CH638" s="424" t="str">
        <f>IF(_tag_month_day!AF628="","",_tag_month_day!AF628)</f>
        <v/>
      </c>
      <c r="CI638" s="424" t="str">
        <f>IF(_tag_month_day!AG628="","",_tag_month_day!AG628)</f>
        <v/>
      </c>
      <c r="CJ638" s="424" t="str">
        <f>IF(_tag_month_day!AH628="","",_tag_month_day!AH628)</f>
        <v/>
      </c>
      <c r="CK638" s="424" t="str">
        <f>IF(_tag_month_day!AI628="","",_tag_month_day!AI628)</f>
        <v/>
      </c>
      <c r="CL638" s="4" t="str">
        <f>IF(_tag_month_day!AJ628="","",_tag_month_day!AJ628)</f>
        <v/>
      </c>
      <c r="CM638" s="4" t="str">
        <f>IF(_tag_month_day!AK628="","",_tag_month_day!AK628)</f>
        <v/>
      </c>
      <c r="CN638" s="4" t="str">
        <f>IF(_tag_month_day!AL628="","",_tag_month_day!AL628)</f>
        <v/>
      </c>
      <c r="CO638" s="4" t="str">
        <f>IF(_tag_month_day!AM628="","",_tag_month_day!AM628)</f>
        <v/>
      </c>
      <c r="CP638" s="4" t="str">
        <f>IF(_tag_month_day!AN628="","",_tag_month_day!AN628)</f>
        <v/>
      </c>
      <c r="CQ638" s="4" t="str">
        <f>IF(_tag_month_day!AO628="","",_tag_month_day!AO628)</f>
        <v/>
      </c>
      <c r="CR638" s="462" t="str">
        <f>IF(_tag_month_day!AP628="","",_tag_month_day!AP628)</f>
        <v/>
      </c>
      <c r="CS638" s="463" t="str">
        <f>IF(_tag_month_day!AQ628="","",_tag_month_day!AQ628)</f>
        <v/>
      </c>
      <c r="CT638" s="4" t="str">
        <f>IF(_tag_month_day!AR628="","",_tag_month_day!AR628)</f>
        <v/>
      </c>
      <c r="CU638" s="464" t="e">
        <f>DU638/AJ638</f>
        <v>#VALUE!</v>
      </c>
      <c r="CV638" s="451" t="e">
        <f>BG638/BH638</f>
        <v>#VALUE!</v>
      </c>
      <c r="CW638" s="465" t="e">
        <f>AJ638*(1-CV638)*CU638*AF638</f>
        <v>#VALUE!</v>
      </c>
      <c r="CX638" s="465" t="e">
        <f>CW638*94%</f>
        <v>#VALUE!</v>
      </c>
      <c r="CY638" s="466" t="e">
        <f>IF(CX638=0,0,DS638/(DS638+CX638))</f>
        <v>#VALUE!</v>
      </c>
      <c r="CZ638" s="465" t="e">
        <f>$AJ638*EF638</f>
        <v>#VALUE!</v>
      </c>
      <c r="DA638" s="465" t="e">
        <f>$AJ638*EG638</f>
        <v>#VALUE!</v>
      </c>
      <c r="DB638" s="465" t="e">
        <f>$AJ638*EH638</f>
        <v>#VALUE!</v>
      </c>
      <c r="DC638" s="465" t="e">
        <f>$AJ638*EI638</f>
        <v>#VALUE!</v>
      </c>
      <c r="DD638" s="465" t="e">
        <f>$AJ638*EJ638</f>
        <v>#VALUE!</v>
      </c>
      <c r="DE638" s="465" t="e">
        <f>$AJ638*EK638</f>
        <v>#VALUE!</v>
      </c>
      <c r="DF638" s="465" t="e">
        <f>$AJ638*EL638</f>
        <v>#VALUE!</v>
      </c>
      <c r="DG638" s="465" t="e">
        <f>$AJ638*EM638</f>
        <v>#VALUE!</v>
      </c>
      <c r="DH638" s="465" t="e">
        <f>$AJ638*EN638</f>
        <v>#VALUE!</v>
      </c>
      <c r="DI638" s="465" t="e">
        <f>$AJ638*EO638</f>
        <v>#VALUE!</v>
      </c>
      <c r="DJ638" s="465" t="e">
        <f>CZ638*(1-EP638)</f>
        <v>#VALUE!</v>
      </c>
      <c r="DK638" s="465" t="e">
        <f>DA638*(1-ER638)</f>
        <v>#VALUE!</v>
      </c>
      <c r="DL638" s="465" t="e">
        <f>DB638*(1-EQ638)</f>
        <v>#VALUE!</v>
      </c>
      <c r="DM638" s="465" t="e">
        <f>DC638*(1-ES638)</f>
        <v>#VALUE!</v>
      </c>
      <c r="DN638" s="465" t="e">
        <f>DD638*(1-ET638)</f>
        <v>#VALUE!</v>
      </c>
      <c r="DO638" s="465" t="e">
        <f>DE638</f>
        <v>#VALUE!</v>
      </c>
      <c r="DP638" s="465" t="e">
        <f>DF638*(1-EU638)</f>
        <v>#VALUE!</v>
      </c>
      <c r="DQ638" s="465" t="e">
        <f>DG638*(1-EV638)</f>
        <v>#VALUE!</v>
      </c>
      <c r="DR638" s="465" t="e">
        <f>DH638*(1-EW638)</f>
        <v>#VALUE!</v>
      </c>
      <c r="DS638" s="465" t="e">
        <f>DI638</f>
        <v>#VALUE!</v>
      </c>
      <c r="DT638" s="465" t="e">
        <f>SUM(DJ638:DS638)</f>
        <v>#VALUE!</v>
      </c>
      <c r="DU638" s="465" t="e">
        <f>(GS638:GX638)+(DP638+DQ638+DR638)*GY638+DS638</f>
        <v>#VALUE!</v>
      </c>
      <c r="DV638" s="451" t="e">
        <f>AV638/$BH638/(1-EP638)</f>
        <v>#VALUE!</v>
      </c>
      <c r="DW638" s="451" t="e">
        <f>AW638/$BH638/(1-ER638)</f>
        <v>#VALUE!</v>
      </c>
      <c r="DX638" s="451" t="e">
        <f>AX638/$BH638/(1-EQ638)</f>
        <v>#VALUE!</v>
      </c>
      <c r="DY638" s="451" t="e">
        <f>AY638/$BH638/(1-ES638)</f>
        <v>#VALUE!</v>
      </c>
      <c r="DZ638" s="451" t="e">
        <f>AZ638/$BH638/(1-ET638)</f>
        <v>#VALUE!</v>
      </c>
      <c r="EA638" s="451" t="e">
        <f>BA638/$BH638/(1-AX638)</f>
        <v>#VALUE!</v>
      </c>
      <c r="EB638" s="451" t="e">
        <f>BB638/$BH638/(1-EU638)</f>
        <v>#VALUE!</v>
      </c>
      <c r="EC638" s="451" t="e">
        <f>BC638/$BH638/(1-EV638)</f>
        <v>#VALUE!</v>
      </c>
      <c r="ED638" s="451" t="e">
        <f>BD638/$BH638/(1-EW638)</f>
        <v>#VALUE!</v>
      </c>
      <c r="EE638" s="451" t="e">
        <f>BG638/BH638</f>
        <v>#VALUE!</v>
      </c>
      <c r="EF638" s="451" t="e">
        <f>DV638/SUM($DV638:$EE638)</f>
        <v>#VALUE!</v>
      </c>
      <c r="EG638" s="451" t="e">
        <f>DW638/SUM($DV638:$EE638)</f>
        <v>#VALUE!</v>
      </c>
      <c r="EH638" s="451" t="e">
        <f>DX638/SUM($DV638:$EE638)</f>
        <v>#VALUE!</v>
      </c>
      <c r="EI638" s="451" t="e">
        <f>DY638/SUM($DV638:$EE638)</f>
        <v>#VALUE!</v>
      </c>
      <c r="EJ638" s="451" t="e">
        <f>DZ638/SUM($DV638:$EE638)</f>
        <v>#VALUE!</v>
      </c>
      <c r="EK638" s="451" t="e">
        <f>EA638/SUM($DV638:$EE638)</f>
        <v>#VALUE!</v>
      </c>
      <c r="EL638" s="451" t="e">
        <f>EB638/SUM($DV638:$EE638)</f>
        <v>#VALUE!</v>
      </c>
      <c r="EM638" s="451" t="e">
        <f>EC638/SUM($DV638:$EE638)</f>
        <v>#VALUE!</v>
      </c>
      <c r="EN638" s="451" t="e">
        <f>ED638/SUM($DV638:$EE638)</f>
        <v>#VALUE!</v>
      </c>
      <c r="EO638" s="451" t="e">
        <f>EE638/SUM($DV638:$EE638)</f>
        <v>#VALUE!</v>
      </c>
      <c r="EP638" s="450">
        <f>EP637</f>
        <v>0.080000000000000002</v>
      </c>
      <c r="EQ638" s="450">
        <f>EQ637</f>
        <v>0.014999999999999999</v>
      </c>
      <c r="ER638" s="450">
        <f>ER637</f>
        <v>0.014999999999999999</v>
      </c>
      <c r="ES638" s="450">
        <f>ES637</f>
        <v>0.014999999999999999</v>
      </c>
      <c r="ET638" s="450">
        <f>ET637</f>
        <v>0.014999999999999999</v>
      </c>
      <c r="EU638" s="450">
        <f>EU637</f>
        <v>0.089999999999999997</v>
      </c>
      <c r="EV638" s="450">
        <f>EV637</f>
        <v>0.089999999999999997</v>
      </c>
      <c r="EW638" s="450">
        <f>EW637</f>
        <v>0.089999999999999997</v>
      </c>
      <c r="EX638" s="431" t="str">
        <f>IF(_tag_month_day!AS628="","",_tag_month_day!AS628/100)</f>
        <v/>
      </c>
      <c r="EY638" s="431" t="str">
        <f>IF(_tag_month_day!AT628="","",_tag_month_day!AT628/100)</f>
        <v/>
      </c>
      <c r="EZ638" s="431" t="str">
        <f>IF(_tag_month_day!AU628="","",_tag_month_day!AU628/100)</f>
        <v/>
      </c>
      <c r="FA638" s="431" t="str">
        <f>IF(_tag_month_day!AV628="","",_tag_month_day!AV628/100)</f>
        <v/>
      </c>
      <c r="FB638" s="431" t="str">
        <f>IF(_tag_month_day!AW628="","",_tag_month_day!AW628/100)</f>
        <v/>
      </c>
      <c r="FC638" s="431" t="str">
        <f>IF(_tag_month_day!AX628="","",_tag_month_day!AX628/100)</f>
        <v/>
      </c>
      <c r="FD638" s="449" t="str">
        <f>IF(_tag_month_day!AY628="","",_tag_month_day!AY628/100)</f>
        <v/>
      </c>
      <c r="FE638" s="449" t="str">
        <f>IF(_tag_month_day!AZ628="","",_tag_month_day!AZ628/100)</f>
        <v/>
      </c>
      <c r="FF638" s="449" t="str">
        <f>IF(_tag_month_day!BA628="","",_tag_month_day!BA628/100)</f>
        <v/>
      </c>
      <c r="FG638" s="449" t="str">
        <f>IF(_tag_month_day!BB628="","",_tag_month_day!BB628/100)</f>
        <v/>
      </c>
      <c r="FH638" s="467" t="str">
        <f>IF(_tag_month_day!BC628="","",_tag_month_day!BC628/100)</f>
        <v/>
      </c>
      <c r="FI638" s="449">
        <f>FI637</f>
        <v>0.40999999999999998</v>
      </c>
      <c r="FJ638" s="449">
        <f>FJ637</f>
        <v>0.11</v>
      </c>
      <c r="FK638" s="449">
        <f>FK637</f>
        <v>0.014999999999999999</v>
      </c>
      <c r="FL638" s="449">
        <f>FL637</f>
        <v>0</v>
      </c>
      <c r="FM638" s="467">
        <f>FM637</f>
        <v>0.0001</v>
      </c>
      <c r="FN638" s="449">
        <f>FN637</f>
        <v>0.32000000000000001</v>
      </c>
      <c r="FO638" s="449">
        <f>FO637</f>
        <v>0.20000000000000001</v>
      </c>
      <c r="FP638" s="449">
        <f>FP637</f>
        <v>0.01</v>
      </c>
      <c r="FQ638" s="449">
        <f>FQ637</f>
        <v>0</v>
      </c>
      <c r="FR638" s="467">
        <f>FR637</f>
        <v>0.0001</v>
      </c>
      <c r="FS638" s="449" t="str">
        <f>IF(_tag_month_day!BD628="","",_tag_month_day!BD628/100)</f>
        <v/>
      </c>
      <c r="FT638" s="449" t="str">
        <f>IF(_tag_month_day!BE628="","",_tag_month_day!BE628/100)</f>
        <v/>
      </c>
      <c r="FU638" s="449" t="str">
        <f>IF(_tag_month_day!BF628="","",_tag_month_day!BF628/100)</f>
        <v/>
      </c>
      <c r="FV638" s="449" t="str">
        <f>IF(_tag_month_day!BG628="","",_tag_month_day!BG628/100)</f>
        <v/>
      </c>
      <c r="FW638" s="467" t="str">
        <f>IF(_tag_month_day!BH628="","",_tag_month_day!BH628/100)</f>
        <v/>
      </c>
      <c r="FX638" s="449" t="str">
        <f>IF(_tag_month_day!BI628="","",_tag_month_day!BI628/100)</f>
        <v/>
      </c>
      <c r="FY638" s="449" t="str">
        <f>IF(_tag_month_day!BJ628="","",_tag_month_day!BJ628/100)</f>
        <v/>
      </c>
      <c r="FZ638" s="468" t="str">
        <f>IF(_tag_month_day!BK628="","",_tag_month_day!BK628/100)</f>
        <v/>
      </c>
      <c r="GA638" s="449" t="str">
        <f>IF(_tag_month_day!BL628="","",_tag_month_day!BL628/100)</f>
        <v/>
      </c>
      <c r="GB638" s="467" t="str">
        <f>IF(_tag_month_day!BM628="","",_tag_month_day!BM628/100)</f>
        <v/>
      </c>
      <c r="GC638" s="431" t="str">
        <f>IF(_tag_month_day!BN628="","",_tag_month_day!BN628/100)</f>
        <v/>
      </c>
      <c r="GD638" s="431" t="str">
        <f>IF(_tag_month_day!BO628="","",_tag_month_day!BO628/100)</f>
        <v/>
      </c>
      <c r="GE638" s="431" t="str">
        <f>IF(_tag_month_day!BP628="","",_tag_month_day!BP628/100)</f>
        <v/>
      </c>
      <c r="GF638" s="431" t="str">
        <f>IF(_tag_month_day!BQ628="","",_tag_month_day!BQ628/100)</f>
        <v/>
      </c>
      <c r="GG638" s="431" t="str">
        <f>IF(_tag_month_day!BR628="","",_tag_month_day!BR628/100)</f>
        <v/>
      </c>
      <c r="GH638" s="431" t="str">
        <f>IF(_tag_month_day!BS628="","",_tag_month_day!BS628/100)</f>
        <v/>
      </c>
      <c r="GI638" s="467" t="str">
        <f>IF(_tag_month_day!BT628="","",_tag_month_day!BT628/100)</f>
        <v/>
      </c>
      <c r="GJ638" s="469" t="str">
        <f>IF(_tag_month_day!BU628="","",_tag_month_day!BU628/100)</f>
        <v/>
      </c>
      <c r="GK638" s="470">
        <f>GK637</f>
        <v>0.070000000000000007</v>
      </c>
      <c r="GL638" s="470">
        <f>GL637</f>
        <v>0.029999999999999999</v>
      </c>
      <c r="GM638" s="471" t="str">
        <f>IF(_tag_month_day!BX628="","",_tag_month_day!BX628/100)</f>
        <v/>
      </c>
      <c r="GN638" s="470">
        <f>GN637</f>
        <v>0.070000000000000007</v>
      </c>
      <c r="GO638" s="470">
        <f>GO637</f>
        <v>0.029999999999999999</v>
      </c>
      <c r="GP638" s="470">
        <f>GP637</f>
        <v>0.089999999999999997</v>
      </c>
      <c r="GQ638" s="470">
        <f>GQ637</f>
        <v>0.029999999999999999</v>
      </c>
      <c r="GR638" s="471" t="str">
        <f>IF(_tag_month_day!CA628="","",_tag_month_day!CA628/100)</f>
        <v/>
      </c>
      <c r="GS638" s="472">
        <f>GS637</f>
        <v>0.95299999999999996</v>
      </c>
      <c r="GT638" s="472">
        <f>GT637</f>
        <v>0.55000000000000004</v>
      </c>
      <c r="GU638" s="472">
        <f>GU637</f>
        <v>0.55000000000000004</v>
      </c>
      <c r="GV638" s="472">
        <f>GV637</f>
        <v>0.55000000000000004</v>
      </c>
      <c r="GW638" s="472">
        <f>GW637</f>
        <v>0.5</v>
      </c>
      <c r="GX638" s="472">
        <f>GX637</f>
        <v>0.93500000000000005</v>
      </c>
      <c r="GY638" s="472">
        <f>GY637</f>
        <v>0.14999999999999999</v>
      </c>
      <c r="GZ638" s="472">
        <f>GZ637</f>
        <v>1</v>
      </c>
      <c r="HA638" s="474">
        <f>HA637</f>
        <v>0.047</v>
      </c>
      <c r="HB638" s="474">
        <f>HB637</f>
        <v>0.45000000000000001</v>
      </c>
      <c r="HC638" s="474">
        <f>HC637</f>
        <v>0.45000000000000001</v>
      </c>
      <c r="HD638" s="474">
        <f>HD637</f>
        <v>0.45000000000000001</v>
      </c>
      <c r="HE638" s="474">
        <f>HE637</f>
        <v>0.5</v>
      </c>
      <c r="HF638" s="474">
        <f>HF637</f>
        <v>0.065000000000000002</v>
      </c>
      <c r="HG638" s="474">
        <f>HG637</f>
        <v>0.84999999999999998</v>
      </c>
      <c r="HH638" s="474">
        <f>HH637</f>
        <v>0</v>
      </c>
      <c r="HI638" s="10">
        <f>IF(BZ638&lt;&gt;"",CK638-BV638,0)</f>
        <v>0</v>
      </c>
      <c r="HJ638" s="10" t="e">
        <f>IF(AJ638&gt;0,AH638-AJ638,0)</f>
        <v>#VALUE!</v>
      </c>
      <c r="HK638" s="466">
        <f>HK637</f>
        <v>0.84999999999999998</v>
      </c>
      <c r="HL638" s="424">
        <f>HL637</f>
        <v>550000</v>
      </c>
      <c r="HM638" s="424">
        <f>HM637</f>
        <v>480000</v>
      </c>
      <c r="HN638" s="465" t="e">
        <f>(DJ638*EZ638+DK638*FH638+DL638*FM638+DM638*FR638+DN638*FW638+DO638*GB638+DS638*GI638+DP638*GM638+DR638*GR638)*1000*2</f>
        <v>#VALUE!</v>
      </c>
      <c r="HO638" s="465" t="e">
        <f>HN638*HK638*$HO$2/HL638*1000000</f>
        <v>#VALUE!</v>
      </c>
      <c r="HP638" s="465" t="e">
        <f>HN638*HK638*$HP$2/HM638*1000000</f>
        <v>#VALUE!</v>
      </c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</row>
    <row customFormat="1" r="639" s="0">
      <c r="A639" s="420">
        <v>628</v>
      </c>
      <c r="B639" s="421">
        <f ca="1">IF(D639=D638,B638,IF(D639="夜班",B638+1,B638))</f>
        <v>43612</v>
      </c>
      <c r="C639" s="422">
        <f>C638</f>
        <v>0.041666666666666699</v>
      </c>
      <c r="D639" s="10" t="str">
        <f ca="1">IF(HOUR(G639)&lt;8,"夜班",IF(HOUR(G639)&lt;16,"白班",IF(HOUR(G639)&lt;24,"中班",0)))</f>
        <v>夜班</v>
      </c>
      <c r="E639" s="10" t="e">
        <f ca="1">IF(F639=1,"甲",IF(F639=2,"乙",IF(F639=3,"丙",IF(F639=4,"丁",""))))</f>
        <v>#REF!</v>
      </c>
      <c r="F639" s="10" t="e">
        <f ca="1">SUMPRODUCT((成本日报!$A$3:$A$95=计划!B639)*(成本日报!$B$3:$B$95=计划!$D639),成本日报!$C$3:$C$95)</f>
        <v>#REF!</v>
      </c>
      <c r="G639" s="423">
        <f ca="1">G638+C638</f>
        <v>43612.124999998479</v>
      </c>
      <c r="H639" s="423">
        <f ca="1">$G639+$C639/60*10+$C639*0</f>
        <v>43612.131944442925</v>
      </c>
      <c r="I639" s="423">
        <f ca="1">$G639+$C639/60*18+$C639*0</f>
        <v>43612.137499998476</v>
      </c>
      <c r="J639" s="423">
        <f ca="1">$G639+$C639/60*0+$C639*1</f>
        <v>43612.166666665144</v>
      </c>
      <c r="K639" s="423">
        <f ca="1">$G639+$C639/60*30+$C639*2</f>
        <v>43612.229166665151</v>
      </c>
      <c r="L639" s="423">
        <f ca="1">$G639+$C639/60*0+$C639*3</f>
        <v>43612.249999998479</v>
      </c>
      <c r="M639" s="424" t="str">
        <f>IF(_tag_month_day!A629="","",_tag_month_day!A629)</f>
        <v/>
      </c>
      <c r="N639" s="424" t="str">
        <f>IF(_tag_month_day!B629="","",_tag_month_day!B629)</f>
        <v/>
      </c>
      <c r="O639" s="425" t="e">
        <f>IF(M639+N639=0,"",M639+N639)</f>
        <v>#VALUE!</v>
      </c>
      <c r="P639" s="424" t="str">
        <f>IF(_tag_month_day!C629="","",_tag_month_day!C629)</f>
        <v/>
      </c>
      <c r="Q639" s="424" t="str">
        <f>IF(_tag_month_day!D629="","",_tag_month_day!D629)</f>
        <v/>
      </c>
      <c r="R639" s="426" t="str">
        <f>IF(_tag_month_day!CB629="","",_tag_month_day!CB629/100)</f>
        <v/>
      </c>
      <c r="S639" s="427" t="str">
        <f>IF(_tag_month_day!E629="","",_tag_month_day!E629)</f>
        <v/>
      </c>
      <c r="T639" s="427" t="str">
        <f>IF(_tag_month_day!F629="","",_tag_month_day!F629)</f>
        <v/>
      </c>
      <c r="U639" s="428" t="e">
        <f>S639+T639</f>
        <v>#VALUE!</v>
      </c>
      <c r="V639" s="429" t="e">
        <f>U639/AJ639</f>
        <v>#VALUE!</v>
      </c>
      <c r="W639" s="430" t="str">
        <f>IF(_jhy_month_day!A629="","",_jhy_month_day!A629)</f>
        <v/>
      </c>
      <c r="X639" s="431" t="str">
        <f>IF(_jhy_month_day!B629="","",_jhy_month_day!B629/100)</f>
        <v/>
      </c>
      <c r="Y639" s="431" t="str">
        <f>IF(_jhy_month_day!C629="","",_jhy_month_day!C629/100)</f>
        <v/>
      </c>
      <c r="Z639" s="432">
        <f>Z635+1</f>
        <v>157</v>
      </c>
      <c r="AA639" s="433" t="str">
        <f>IF(_tag_month_day!G629="","",_tag_month_day!G629/100)</f>
        <v/>
      </c>
      <c r="AB639" s="433" t="str">
        <f>IF(_tag_month_day!H629="","",_tag_month_day!H629/100)</f>
        <v/>
      </c>
      <c r="AC639" s="434">
        <f>IF(X639="",AC638,BK639*($AV638*X639+$AW638*FD638+$AX638*FI638+$AY638*FN638+$AZ638*FS638+$BA638*FX638+$BG638*GE638)/(AV638*Y639+AX638*FK638+AW638*FF638+AY638*FP638+AZ638*FU638+BA638*FZ638+BG638*GG638+BB638*GK638+BC638*GN638+BD638*GP638))</f>
        <v>1.59963432013121</v>
      </c>
      <c r="AD639" s="435" t="str">
        <f>IF(AC639=AC638,"",AC639-AC638)</f>
        <v/>
      </c>
      <c r="AE639" s="436" t="str">
        <f>IF(1-AF639=0,"",(1-AF639))</f>
        <v/>
      </c>
      <c r="AF639" s="437">
        <v>1</v>
      </c>
      <c r="AG639" s="10" t="str">
        <f>AG638</f>
        <v>9A3</v>
      </c>
      <c r="AH639" s="438" t="str">
        <f>AH638</f>
        <v/>
      </c>
      <c r="AI639" s="424"/>
      <c r="AJ639" s="10" t="str">
        <f>IF(_tag_month_day!I629="","",_tag_month_day!I629)</f>
        <v/>
      </c>
      <c r="AK639" s="440"/>
      <c r="AL639" s="440"/>
      <c r="AM639" s="440"/>
      <c r="AN639" s="441">
        <f>AN638</f>
        <v>2</v>
      </c>
      <c r="AO639" s="441">
        <f>AO638</f>
        <v>8</v>
      </c>
      <c r="AP639" s="442" t="e">
        <f>(IF(AN639=0,AS638,AS638*(1+AO639/AN639)/(AR639+AO639/AN639)))+AT639</f>
        <v>#VALUE!</v>
      </c>
      <c r="AQ639" s="443" t="str">
        <f>IF(_tag_month_day!J629="","",_tag_month_day!J629/100)</f>
        <v/>
      </c>
      <c r="AR639" s="444">
        <f>AR638</f>
        <v>1.3</v>
      </c>
      <c r="AS639" s="445" t="e">
        <f>AQ639*(AN639*AR639+AO639)/(AN639+AO639)</f>
        <v>#VALUE!</v>
      </c>
      <c r="AT639" s="445" t="e">
        <f>(SUM(BE639:BF639)-SUM(BE638:BF638))*0.05</f>
        <v>#VALUE!</v>
      </c>
      <c r="AU639" s="446" t="str">
        <f>IF(_tag_month_day!CC629="","",IF(_tag_month_day!CC629&gt;0,_tag_month_day!CD629,_tag_month_day!CE629))</f>
        <v/>
      </c>
      <c r="AV639" s="447" t="str">
        <f>IF(_tag_month_day!L629="","",_tag_month_day!L629/100)</f>
        <v/>
      </c>
      <c r="AW639" s="431">
        <f>AW638</f>
        <v>0</v>
      </c>
      <c r="AX639" s="431">
        <f>AX638</f>
        <v>0</v>
      </c>
      <c r="AY639" s="431" t="str">
        <f>IF(_tag_month_day!M629="","",_tag_month_day!M629/100)</f>
        <v/>
      </c>
      <c r="AZ639" s="431" t="str">
        <f>IF(_tag_month_day!N629="","",_tag_month_day!N629/100)</f>
        <v/>
      </c>
      <c r="BA639" s="431" t="str">
        <f>IF(_tag_month_day!O629="","",_tag_month_day!O629/100)</f>
        <v/>
      </c>
      <c r="BB639" s="448" t="str">
        <f>IF(_tag_month_day!P629="","",_tag_month_day!P629/100)</f>
        <v/>
      </c>
      <c r="BC639" s="448">
        <f>BC638</f>
        <v>0</v>
      </c>
      <c r="BD639" s="448" t="str">
        <f>IF(_tag_month_day!Q629="","",_tag_month_day!Q629/100)</f>
        <v/>
      </c>
      <c r="BE639" s="449" t="str">
        <f>IF(_tag_month_day!R629="","",_tag_month_day!R629/100)</f>
        <v/>
      </c>
      <c r="BF639" s="388" t="e">
        <f>(AU639*(100+BE639*100))/(AJ639-AU639)/100</f>
        <v>#VALUE!</v>
      </c>
      <c r="BG639" s="450" t="e">
        <f>BE639+BF639</f>
        <v>#VALUE!</v>
      </c>
      <c r="BH639" s="451" t="e">
        <f>SUM(AV639:BF639)</f>
        <v>#VALUE!</v>
      </c>
      <c r="BI639" s="452" t="e">
        <f>IF(CX639=0,BI638,(DK639*查询!$R$5+DL639*查询!$Q$5+DM639*查询!$N$5+DN639*查询!$O$5+DO639*查询!$P$5)*AF639/CX639)</f>
        <v>#VALUE!</v>
      </c>
      <c r="BJ639" s="452" t="e">
        <f>IF(CX639=0,BJ638,(DP639*查询!$S$5+DQ639*查询!$T$5+DR639*查询!$U$5)*AF639/CX639)</f>
        <v>#VALUE!</v>
      </c>
      <c r="BK639" s="452">
        <f>BK638</f>
        <v>1</v>
      </c>
      <c r="BL639" s="453" t="e">
        <f>SUMPRODUCT((AV639:BA639)*(GS639:GX639))/((GS639:GX639)+SUM(BB639:BD639)*GY639+BG639*GZ639)</f>
        <v>#VALUE!</v>
      </c>
      <c r="BM639" s="453" t="e">
        <f>BK639*($AV639*FB639+$AW639*FD639+$AX639*FI639+$AY639*FN639+$AZ639*FS639+$BA639*FX639+$BG639*GE639)/(AV639*EY639+AX639*FK639+AW639*FF639+AY639*FP639+AZ639*FU639+BA639*FZ639+BG639*GG639+BB639*GK639+BC639*GN639+BD639*GP639)</f>
        <v>#VALUE!</v>
      </c>
      <c r="BN639" s="453" t="e">
        <f>($AV639*FC639+$AX639*FJ639+$AW639*FE639+$AY639*FO639+$AZ639*FT639+$BA639*FY639+$BG639*GF639)/($AV639*FA639+BG639*GH639+BB639*GL639+BC639*GO639+BD639*GQ639+BA639*GA639)</f>
        <v>#VALUE!</v>
      </c>
      <c r="BO639" s="454" t="e">
        <f>SUMPRODUCT(AV639:BA639*GS639:GX639)/(GS639:GX639+(BB639+BC639+BD639)*GY639+BG639)</f>
        <v>#VALUE!</v>
      </c>
      <c r="BP639" s="454" t="e">
        <f>SUMPRODUCT(AV639:BA639*GS639:GX639)/(GS639:GX639+(BB639+BC639+BD639)*GY639+BG639)</f>
        <v>#VALUE!</v>
      </c>
      <c r="BQ639" s="454" t="e">
        <f>SUMPRODUCT(AV639:BA639*GS639:GX639)/(GS639:GX639+(BB639+BC639+BD639)*GY639+BG639)</f>
        <v>#VALUE!</v>
      </c>
      <c r="BR639" s="453" t="str">
        <f>IF(_tag_month_day!T629="","",_tag_month_day!T629)</f>
        <v/>
      </c>
      <c r="BS639" s="453" t="str">
        <f>IF(_tag_month_day!U629="","",_tag_month_day!U629)</f>
        <v/>
      </c>
      <c r="BT639" s="455" t="str">
        <f>IF(CK639="","",IF((CK639&gt;=BV639-0.12)*(CK639&lt;=BV639+0.12),"合格","不合格"))</f>
        <v/>
      </c>
      <c r="BU639" s="456" t="str">
        <f>IF(_tag_month_day!V629="","",_tag_month_day!V629)</f>
        <v/>
      </c>
      <c r="BV639" s="457" t="str">
        <f>IF(_tag_month_day!W629="","",_tag_month_day!W629)</f>
        <v/>
      </c>
      <c r="BW639" s="458" t="str">
        <f>IF(_tag_month_day!X629="","",_tag_month_day!X629)</f>
        <v/>
      </c>
      <c r="BX639" s="458" t="str">
        <f>IF(_tag_month_day!Y629="","",_tag_month_day!Y629)</f>
        <v/>
      </c>
      <c r="BY639" s="459">
        <f ca="1">L639</f>
        <v>43612.249999998479</v>
      </c>
      <c r="BZ639" s="460"/>
      <c r="CA639" s="4"/>
      <c r="CB639" s="424" t="str">
        <f>IF(_tag_month_day!Z629="","",_tag_month_day!Z629)</f>
        <v/>
      </c>
      <c r="CC639" s="424" t="str">
        <f>IF(_tag_month_day!AA629="","",_tag_month_day!AA629)</f>
        <v/>
      </c>
      <c r="CD639" s="424" t="str">
        <f>IF(_tag_month_day!AB629="","",_tag_month_day!AB629)</f>
        <v/>
      </c>
      <c r="CE639" s="424" t="str">
        <f>IF(_tag_month_day!AC629="","",_tag_month_day!AC629)</f>
        <v/>
      </c>
      <c r="CF639" s="424" t="str">
        <f>IF(_tag_month_day!AD629="","",_tag_month_day!AD629)</f>
        <v/>
      </c>
      <c r="CG639" s="424" t="str">
        <f>IF(_tag_month_day!AE629="","",_tag_month_day!AE629)</f>
        <v/>
      </c>
      <c r="CH639" s="424" t="str">
        <f>IF(_tag_month_day!AF629="","",_tag_month_day!AF629)</f>
        <v/>
      </c>
      <c r="CI639" s="424" t="str">
        <f>IF(_tag_month_day!AG629="","",_tag_month_day!AG629)</f>
        <v/>
      </c>
      <c r="CJ639" s="424" t="str">
        <f>IF(_tag_month_day!AH629="","",_tag_month_day!AH629)</f>
        <v/>
      </c>
      <c r="CK639" s="424" t="str">
        <f>IF(_tag_month_day!AI629="","",_tag_month_day!AI629)</f>
        <v/>
      </c>
      <c r="CL639" s="4" t="str">
        <f>IF(_tag_month_day!AJ629="","",_tag_month_day!AJ629)</f>
        <v/>
      </c>
      <c r="CM639" s="4" t="str">
        <f>IF(_tag_month_day!AK629="","",_tag_month_day!AK629)</f>
        <v/>
      </c>
      <c r="CN639" s="4" t="str">
        <f>IF(_tag_month_day!AL629="","",_tag_month_day!AL629)</f>
        <v/>
      </c>
      <c r="CO639" s="4" t="str">
        <f>IF(_tag_month_day!AM629="","",_tag_month_day!AM629)</f>
        <v/>
      </c>
      <c r="CP639" s="4" t="str">
        <f>IF(_tag_month_day!AN629="","",_tag_month_day!AN629)</f>
        <v/>
      </c>
      <c r="CQ639" s="4" t="str">
        <f>IF(_tag_month_day!AO629="","",_tag_month_day!AO629)</f>
        <v/>
      </c>
      <c r="CR639" s="462" t="str">
        <f>IF(_tag_month_day!AP629="","",_tag_month_day!AP629)</f>
        <v/>
      </c>
      <c r="CS639" s="463" t="str">
        <f>IF(_tag_month_day!AQ629="","",_tag_month_day!AQ629)</f>
        <v/>
      </c>
      <c r="CT639" s="4" t="str">
        <f>IF(_tag_month_day!AR629="","",_tag_month_day!AR629)</f>
        <v/>
      </c>
      <c r="CU639" s="464" t="e">
        <f>DU639/AJ639</f>
        <v>#VALUE!</v>
      </c>
      <c r="CV639" s="451" t="e">
        <f>BG639/BH639</f>
        <v>#VALUE!</v>
      </c>
      <c r="CW639" s="465" t="e">
        <f>AJ639*(1-CV639)*CU639*AF639</f>
        <v>#VALUE!</v>
      </c>
      <c r="CX639" s="465" t="e">
        <f>CW639*94%</f>
        <v>#VALUE!</v>
      </c>
      <c r="CY639" s="466" t="e">
        <f>IF(CX639=0,0,DS639/(DS639+CX639))</f>
        <v>#VALUE!</v>
      </c>
      <c r="CZ639" s="465" t="e">
        <f>$AJ639*EF639</f>
        <v>#VALUE!</v>
      </c>
      <c r="DA639" s="465" t="e">
        <f>$AJ639*EG639</f>
        <v>#VALUE!</v>
      </c>
      <c r="DB639" s="465" t="e">
        <f>$AJ639*EH639</f>
        <v>#VALUE!</v>
      </c>
      <c r="DC639" s="465" t="e">
        <f>$AJ639*EI639</f>
        <v>#VALUE!</v>
      </c>
      <c r="DD639" s="465" t="e">
        <f>$AJ639*EJ639</f>
        <v>#VALUE!</v>
      </c>
      <c r="DE639" s="465" t="e">
        <f>$AJ639*EK639</f>
        <v>#VALUE!</v>
      </c>
      <c r="DF639" s="465" t="e">
        <f>$AJ639*EL639</f>
        <v>#VALUE!</v>
      </c>
      <c r="DG639" s="465" t="e">
        <f>$AJ639*EM639</f>
        <v>#VALUE!</v>
      </c>
      <c r="DH639" s="465" t="e">
        <f>$AJ639*EN639</f>
        <v>#VALUE!</v>
      </c>
      <c r="DI639" s="465" t="e">
        <f>$AJ639*EO639</f>
        <v>#VALUE!</v>
      </c>
      <c r="DJ639" s="465" t="e">
        <f>CZ639*(1-EP639)</f>
        <v>#VALUE!</v>
      </c>
      <c r="DK639" s="465" t="e">
        <f>DA639*(1-ER639)</f>
        <v>#VALUE!</v>
      </c>
      <c r="DL639" s="465" t="e">
        <f>DB639*(1-EQ639)</f>
        <v>#VALUE!</v>
      </c>
      <c r="DM639" s="465" t="e">
        <f>DC639*(1-ES639)</f>
        <v>#VALUE!</v>
      </c>
      <c r="DN639" s="465" t="e">
        <f>DD639*(1-ET639)</f>
        <v>#VALUE!</v>
      </c>
      <c r="DO639" s="465" t="e">
        <f>DE639</f>
        <v>#VALUE!</v>
      </c>
      <c r="DP639" s="465" t="e">
        <f>DF639*(1-EU639)</f>
        <v>#VALUE!</v>
      </c>
      <c r="DQ639" s="465" t="e">
        <f>DG639*(1-EV639)</f>
        <v>#VALUE!</v>
      </c>
      <c r="DR639" s="465" t="e">
        <f>DH639*(1-EW639)</f>
        <v>#VALUE!</v>
      </c>
      <c r="DS639" s="465" t="e">
        <f>DI639</f>
        <v>#VALUE!</v>
      </c>
      <c r="DT639" s="465" t="e">
        <f>SUM(DJ639:DS639)</f>
        <v>#VALUE!</v>
      </c>
      <c r="DU639" s="465" t="e">
        <f>(GS639:GX639)+(DP639+DQ639+DR639)*GY639+DS639</f>
        <v>#VALUE!</v>
      </c>
      <c r="DV639" s="451" t="e">
        <f>AV639/$BH639/(1-EP639)</f>
        <v>#VALUE!</v>
      </c>
      <c r="DW639" s="451" t="e">
        <f>AW639/$BH639/(1-ER639)</f>
        <v>#VALUE!</v>
      </c>
      <c r="DX639" s="451" t="e">
        <f>AX639/$BH639/(1-EQ639)</f>
        <v>#VALUE!</v>
      </c>
      <c r="DY639" s="451" t="e">
        <f>AY639/$BH639/(1-ES639)</f>
        <v>#VALUE!</v>
      </c>
      <c r="DZ639" s="451" t="e">
        <f>AZ639/$BH639/(1-ET639)</f>
        <v>#VALUE!</v>
      </c>
      <c r="EA639" s="451" t="e">
        <f>BA639/$BH639/(1-AX639)</f>
        <v>#VALUE!</v>
      </c>
      <c r="EB639" s="451" t="e">
        <f>BB639/$BH639/(1-EU639)</f>
        <v>#VALUE!</v>
      </c>
      <c r="EC639" s="451" t="e">
        <f>BC639/$BH639/(1-EV639)</f>
        <v>#VALUE!</v>
      </c>
      <c r="ED639" s="451" t="e">
        <f>BD639/$BH639/(1-EW639)</f>
        <v>#VALUE!</v>
      </c>
      <c r="EE639" s="451" t="e">
        <f>BG639/BH639</f>
        <v>#VALUE!</v>
      </c>
      <c r="EF639" s="451" t="e">
        <f>DV639/SUM($DV639:$EE639)</f>
        <v>#VALUE!</v>
      </c>
      <c r="EG639" s="451" t="e">
        <f>DW639/SUM($DV639:$EE639)</f>
        <v>#VALUE!</v>
      </c>
      <c r="EH639" s="451" t="e">
        <f>DX639/SUM($DV639:$EE639)</f>
        <v>#VALUE!</v>
      </c>
      <c r="EI639" s="451" t="e">
        <f>DY639/SUM($DV639:$EE639)</f>
        <v>#VALUE!</v>
      </c>
      <c r="EJ639" s="451" t="e">
        <f>DZ639/SUM($DV639:$EE639)</f>
        <v>#VALUE!</v>
      </c>
      <c r="EK639" s="451" t="e">
        <f>EA639/SUM($DV639:$EE639)</f>
        <v>#VALUE!</v>
      </c>
      <c r="EL639" s="451" t="e">
        <f>EB639/SUM($DV639:$EE639)</f>
        <v>#VALUE!</v>
      </c>
      <c r="EM639" s="451" t="e">
        <f>EC639/SUM($DV639:$EE639)</f>
        <v>#VALUE!</v>
      </c>
      <c r="EN639" s="451" t="e">
        <f>ED639/SUM($DV639:$EE639)</f>
        <v>#VALUE!</v>
      </c>
      <c r="EO639" s="451" t="e">
        <f>EE639/SUM($DV639:$EE639)</f>
        <v>#VALUE!</v>
      </c>
      <c r="EP639" s="450">
        <f>EP638</f>
        <v>0.080000000000000002</v>
      </c>
      <c r="EQ639" s="450">
        <f>EQ638</f>
        <v>0.014999999999999999</v>
      </c>
      <c r="ER639" s="450">
        <f>ER638</f>
        <v>0.014999999999999999</v>
      </c>
      <c r="ES639" s="450">
        <f>ES638</f>
        <v>0.014999999999999999</v>
      </c>
      <c r="ET639" s="450">
        <f>ET638</f>
        <v>0.014999999999999999</v>
      </c>
      <c r="EU639" s="450">
        <f>EU638</f>
        <v>0.089999999999999997</v>
      </c>
      <c r="EV639" s="450">
        <f>EV638</f>
        <v>0.089999999999999997</v>
      </c>
      <c r="EW639" s="450">
        <f>EW638</f>
        <v>0.089999999999999997</v>
      </c>
      <c r="EX639" s="431" t="str">
        <f>IF(_tag_month_day!AS629="","",_tag_month_day!AS629/100)</f>
        <v/>
      </c>
      <c r="EY639" s="431" t="str">
        <f>IF(_tag_month_day!AT629="","",_tag_month_day!AT629/100)</f>
        <v/>
      </c>
      <c r="EZ639" s="431" t="str">
        <f>IF(_tag_month_day!AU629="","",_tag_month_day!AU629/100)</f>
        <v/>
      </c>
      <c r="FA639" s="431" t="str">
        <f>IF(_tag_month_day!AV629="","",_tag_month_day!AV629/100)</f>
        <v/>
      </c>
      <c r="FB639" s="431" t="str">
        <f>IF(_tag_month_day!AW629="","",_tag_month_day!AW629/100)</f>
        <v/>
      </c>
      <c r="FC639" s="431" t="str">
        <f>IF(_tag_month_day!AX629="","",_tag_month_day!AX629/100)</f>
        <v/>
      </c>
      <c r="FD639" s="449" t="str">
        <f>IF(_tag_month_day!AY629="","",_tag_month_day!AY629/100)</f>
        <v/>
      </c>
      <c r="FE639" s="449" t="str">
        <f>IF(_tag_month_day!AZ629="","",_tag_month_day!AZ629/100)</f>
        <v/>
      </c>
      <c r="FF639" s="449" t="str">
        <f>IF(_tag_month_day!BA629="","",_tag_month_day!BA629/100)</f>
        <v/>
      </c>
      <c r="FG639" s="449" t="str">
        <f>IF(_tag_month_day!BB629="","",_tag_month_day!BB629/100)</f>
        <v/>
      </c>
      <c r="FH639" s="467" t="str">
        <f>IF(_tag_month_day!BC629="","",_tag_month_day!BC629/100)</f>
        <v/>
      </c>
      <c r="FI639" s="449">
        <f>FI638</f>
        <v>0.40999999999999998</v>
      </c>
      <c r="FJ639" s="449">
        <f>FJ638</f>
        <v>0.11</v>
      </c>
      <c r="FK639" s="449">
        <f>FK638</f>
        <v>0.014999999999999999</v>
      </c>
      <c r="FL639" s="449">
        <f>FL638</f>
        <v>0</v>
      </c>
      <c r="FM639" s="467">
        <f>FM638</f>
        <v>0.0001</v>
      </c>
      <c r="FN639" s="449">
        <f>FN638</f>
        <v>0.32000000000000001</v>
      </c>
      <c r="FO639" s="449">
        <f>FO638</f>
        <v>0.20000000000000001</v>
      </c>
      <c r="FP639" s="449">
        <f>FP638</f>
        <v>0.01</v>
      </c>
      <c r="FQ639" s="449">
        <f>FQ638</f>
        <v>0</v>
      </c>
      <c r="FR639" s="467">
        <f>FR638</f>
        <v>0.0001</v>
      </c>
      <c r="FS639" s="449" t="str">
        <f>IF(_tag_month_day!BD629="","",_tag_month_day!BD629/100)</f>
        <v/>
      </c>
      <c r="FT639" s="449" t="str">
        <f>IF(_tag_month_day!BE629="","",_tag_month_day!BE629/100)</f>
        <v/>
      </c>
      <c r="FU639" s="449" t="str">
        <f>IF(_tag_month_day!BF629="","",_tag_month_day!BF629/100)</f>
        <v/>
      </c>
      <c r="FV639" s="449" t="str">
        <f>IF(_tag_month_day!BG629="","",_tag_month_day!BG629/100)</f>
        <v/>
      </c>
      <c r="FW639" s="467" t="str">
        <f>IF(_tag_month_day!BH629="","",_tag_month_day!BH629/100)</f>
        <v/>
      </c>
      <c r="FX639" s="449" t="str">
        <f>IF(_tag_month_day!BI629="","",_tag_month_day!BI629/100)</f>
        <v/>
      </c>
      <c r="FY639" s="449" t="str">
        <f>IF(_tag_month_day!BJ629="","",_tag_month_day!BJ629/100)</f>
        <v/>
      </c>
      <c r="FZ639" s="468" t="str">
        <f>IF(_tag_month_day!BK629="","",_tag_month_day!BK629/100)</f>
        <v/>
      </c>
      <c r="GA639" s="449" t="str">
        <f>IF(_tag_month_day!BL629="","",_tag_month_day!BL629/100)</f>
        <v/>
      </c>
      <c r="GB639" s="467" t="str">
        <f>IF(_tag_month_day!BM629="","",_tag_month_day!BM629/100)</f>
        <v/>
      </c>
      <c r="GC639" s="431" t="str">
        <f>IF(_tag_month_day!BN629="","",_tag_month_day!BN629/100)</f>
        <v/>
      </c>
      <c r="GD639" s="431" t="str">
        <f>IF(_tag_month_day!BO629="","",_tag_month_day!BO629/100)</f>
        <v/>
      </c>
      <c r="GE639" s="431" t="str">
        <f>IF(_tag_month_day!BP629="","",_tag_month_day!BP629/100)</f>
        <v/>
      </c>
      <c r="GF639" s="431" t="str">
        <f>IF(_tag_month_day!BQ629="","",_tag_month_day!BQ629/100)</f>
        <v/>
      </c>
      <c r="GG639" s="431" t="str">
        <f>IF(_tag_month_day!BR629="","",_tag_month_day!BR629/100)</f>
        <v/>
      </c>
      <c r="GH639" s="431" t="str">
        <f>IF(_tag_month_day!BS629="","",_tag_month_day!BS629/100)</f>
        <v/>
      </c>
      <c r="GI639" s="467" t="str">
        <f>IF(_tag_month_day!BT629="","",_tag_month_day!BT629/100)</f>
        <v/>
      </c>
      <c r="GJ639" s="469" t="str">
        <f>IF(_tag_month_day!BU629="","",_tag_month_day!BU629/100)</f>
        <v/>
      </c>
      <c r="GK639" s="470">
        <f>GK638</f>
        <v>0.070000000000000007</v>
      </c>
      <c r="GL639" s="470">
        <f>GL638</f>
        <v>0.029999999999999999</v>
      </c>
      <c r="GM639" s="471" t="str">
        <f>IF(_tag_month_day!BX629="","",_tag_month_day!BX629/100)</f>
        <v/>
      </c>
      <c r="GN639" s="470">
        <f>GN638</f>
        <v>0.070000000000000007</v>
      </c>
      <c r="GO639" s="470">
        <f>GO638</f>
        <v>0.029999999999999999</v>
      </c>
      <c r="GP639" s="470">
        <f>GP638</f>
        <v>0.089999999999999997</v>
      </c>
      <c r="GQ639" s="470">
        <f>GQ638</f>
        <v>0.029999999999999999</v>
      </c>
      <c r="GR639" s="471" t="str">
        <f>IF(_tag_month_day!CA629="","",_tag_month_day!CA629/100)</f>
        <v/>
      </c>
      <c r="GS639" s="472">
        <f>GS638</f>
        <v>0.95299999999999996</v>
      </c>
      <c r="GT639" s="472">
        <f>GT638</f>
        <v>0.55000000000000004</v>
      </c>
      <c r="GU639" s="472">
        <f>GU638</f>
        <v>0.55000000000000004</v>
      </c>
      <c r="GV639" s="472">
        <f>GV638</f>
        <v>0.55000000000000004</v>
      </c>
      <c r="GW639" s="472">
        <f>GW638</f>
        <v>0.5</v>
      </c>
      <c r="GX639" s="472">
        <f>GX638</f>
        <v>0.93500000000000005</v>
      </c>
      <c r="GY639" s="472">
        <f>GY638</f>
        <v>0.14999999999999999</v>
      </c>
      <c r="GZ639" s="472">
        <f>GZ638</f>
        <v>1</v>
      </c>
      <c r="HA639" s="474">
        <f>HA638</f>
        <v>0.047</v>
      </c>
      <c r="HB639" s="474">
        <f>HB638</f>
        <v>0.45000000000000001</v>
      </c>
      <c r="HC639" s="474">
        <f>HC638</f>
        <v>0.45000000000000001</v>
      </c>
      <c r="HD639" s="474">
        <f>HD638</f>
        <v>0.45000000000000001</v>
      </c>
      <c r="HE639" s="474">
        <f>HE638</f>
        <v>0.5</v>
      </c>
      <c r="HF639" s="474">
        <f>HF638</f>
        <v>0.065000000000000002</v>
      </c>
      <c r="HG639" s="474">
        <f>HG638</f>
        <v>0.84999999999999998</v>
      </c>
      <c r="HH639" s="474">
        <f>HH638</f>
        <v>0</v>
      </c>
      <c r="HI639" s="10">
        <f>IF(BZ639&lt;&gt;"",CK639-BV639,0)</f>
        <v>0</v>
      </c>
      <c r="HJ639" s="10" t="e">
        <f>IF(AJ639&gt;0,AH639-AJ639,0)</f>
        <v>#VALUE!</v>
      </c>
      <c r="HK639" s="466">
        <f>HK638</f>
        <v>0.84999999999999998</v>
      </c>
      <c r="HL639" s="424">
        <f>HL638</f>
        <v>550000</v>
      </c>
      <c r="HM639" s="424">
        <f>HM638</f>
        <v>480000</v>
      </c>
      <c r="HN639" s="465" t="e">
        <f>(DJ639*EZ639+DK639*FH639+DL639*FM639+DM639*FR639+DN639*FW639+DO639*GB639+DS639*GI639+DP639*GM639+DR639*GR639)*1000*2</f>
        <v>#VALUE!</v>
      </c>
      <c r="HO639" s="465" t="e">
        <f>HN639*HK639*$HO$2/HL639*1000000</f>
        <v>#VALUE!</v>
      </c>
      <c r="HP639" s="465" t="e">
        <f>HN639*HK639*$HP$2/HM639*1000000</f>
        <v>#VALUE!</v>
      </c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</row>
    <row customFormat="1" r="640" s="0">
      <c r="A640" s="420">
        <v>629</v>
      </c>
      <c r="B640" s="421">
        <f ca="1">IF(D640=D639,B639,IF(D640="夜班",B639+1,B639))</f>
        <v>43612</v>
      </c>
      <c r="C640" s="422">
        <f>C639</f>
        <v>0.041666666666666699</v>
      </c>
      <c r="D640" s="10" t="str">
        <f ca="1">IF(HOUR(G640)&lt;8,"夜班",IF(HOUR(G640)&lt;16,"白班",IF(HOUR(G640)&lt;24,"中班",0)))</f>
        <v>夜班</v>
      </c>
      <c r="E640" s="10" t="e">
        <f ca="1">IF(F640=1,"甲",IF(F640=2,"乙",IF(F640=3,"丙",IF(F640=4,"丁",""))))</f>
        <v>#REF!</v>
      </c>
      <c r="F640" s="10" t="e">
        <f ca="1">SUMPRODUCT((成本日报!$A$3:$A$95=计划!B640)*(成本日报!$B$3:$B$95=计划!$D640),成本日报!$C$3:$C$95)</f>
        <v>#REF!</v>
      </c>
      <c r="G640" s="423">
        <f ca="1">G639+C639</f>
        <v>43612.166666665144</v>
      </c>
      <c r="H640" s="423">
        <f ca="1">$G640+$C640/60*10+$C640*0</f>
        <v>43612.173611109589</v>
      </c>
      <c r="I640" s="423">
        <f ca="1">$G640+$C640/60*18+$C640*0</f>
        <v>43612.179166665141</v>
      </c>
      <c r="J640" s="423">
        <f ca="1">$G640+$C640/60*0+$C640*1</f>
        <v>43612.208333331808</v>
      </c>
      <c r="K640" s="423">
        <f ca="1">$G640+$C640/60*30+$C640*2</f>
        <v>43612.270833331815</v>
      </c>
      <c r="L640" s="423">
        <f ca="1">$G640+$C640/60*0+$C640*3</f>
        <v>43612.291666665144</v>
      </c>
      <c r="M640" s="424" t="str">
        <f>IF(_tag_month_day!A630="","",_tag_month_day!A630)</f>
        <v/>
      </c>
      <c r="N640" s="424" t="str">
        <f>IF(_tag_month_day!B630="","",_tag_month_day!B630)</f>
        <v/>
      </c>
      <c r="O640" s="425" t="e">
        <f>IF(M640+N640=0,"",M640+N640)</f>
        <v>#VALUE!</v>
      </c>
      <c r="P640" s="424" t="str">
        <f>IF(_tag_month_day!C630="","",_tag_month_day!C630)</f>
        <v/>
      </c>
      <c r="Q640" s="424" t="str">
        <f>IF(_tag_month_day!D630="","",_tag_month_day!D630)</f>
        <v/>
      </c>
      <c r="R640" s="426" t="str">
        <f>IF(_tag_month_day!CB630="","",_tag_month_day!CB630/100)</f>
        <v/>
      </c>
      <c r="S640" s="427" t="str">
        <f>IF(_tag_month_day!E630="","",_tag_month_day!E630)</f>
        <v/>
      </c>
      <c r="T640" s="427" t="str">
        <f>IF(_tag_month_day!F630="","",_tag_month_day!F630)</f>
        <v/>
      </c>
      <c r="U640" s="428" t="e">
        <f>S640+T640</f>
        <v>#VALUE!</v>
      </c>
      <c r="V640" s="429" t="e">
        <f>U640/AJ640</f>
        <v>#VALUE!</v>
      </c>
      <c r="W640" s="430" t="str">
        <f>IF(_jhy_month_day!A630="","",_jhy_month_day!A630)</f>
        <v/>
      </c>
      <c r="X640" s="431" t="str">
        <f>IF(_jhy_month_day!B630="","",_jhy_month_day!B630/100)</f>
        <v/>
      </c>
      <c r="Y640" s="431" t="str">
        <f>IF(_jhy_month_day!C630="","",_jhy_month_day!C630/100)</f>
        <v/>
      </c>
      <c r="Z640" s="432">
        <f>Z636+1</f>
        <v>158</v>
      </c>
      <c r="AA640" s="433" t="str">
        <f>IF(_tag_month_day!G630="","",_tag_month_day!G630/100)</f>
        <v/>
      </c>
      <c r="AB640" s="433" t="str">
        <f>IF(_tag_month_day!H630="","",_tag_month_day!H630/100)</f>
        <v/>
      </c>
      <c r="AC640" s="434">
        <f>IF(X640="",AC639,BK640*($AV639*X640+$AW639*FD639+$AX639*FI639+$AY639*FN639+$AZ639*FS639+$BA639*FX639+$BG639*GE639)/(AV639*Y640+AX639*FK639+AW639*FF639+AY639*FP639+AZ639*FU639+BA639*FZ639+BG639*GG639+BB639*GK639+BC639*GN639+BD639*GP639))</f>
        <v>1.59963432013121</v>
      </c>
      <c r="AD640" s="435" t="str">
        <f>IF(AC640=AC639,"",AC640-AC639)</f>
        <v/>
      </c>
      <c r="AE640" s="436" t="str">
        <f>IF(1-AF640=0,"",(1-AF640))</f>
        <v/>
      </c>
      <c r="AF640" s="437">
        <v>1</v>
      </c>
      <c r="AG640" s="10" t="str">
        <f>AG639</f>
        <v>9A3</v>
      </c>
      <c r="AH640" s="438" t="str">
        <f>AH639</f>
        <v/>
      </c>
      <c r="AI640" s="424"/>
      <c r="AJ640" s="10" t="str">
        <f>IF(_tag_month_day!I630="","",_tag_month_day!I630)</f>
        <v/>
      </c>
      <c r="AK640" s="440"/>
      <c r="AL640" s="440"/>
      <c r="AM640" s="440"/>
      <c r="AN640" s="441">
        <f>AN639</f>
        <v>2</v>
      </c>
      <c r="AO640" s="441">
        <f>AO639</f>
        <v>8</v>
      </c>
      <c r="AP640" s="442" t="e">
        <f>(IF(AN640=0,AS639,AS639*(1+AO640/AN640)/(AR640+AO640/AN640)))+AT640</f>
        <v>#VALUE!</v>
      </c>
      <c r="AQ640" s="443" t="str">
        <f>IF(_tag_month_day!J630="","",_tag_month_day!J630/100)</f>
        <v/>
      </c>
      <c r="AR640" s="444">
        <f>AR639</f>
        <v>1.3</v>
      </c>
      <c r="AS640" s="445" t="e">
        <f>AQ640*(AN640*AR640+AO640)/(AN640+AO640)</f>
        <v>#VALUE!</v>
      </c>
      <c r="AT640" s="445" t="e">
        <f>(SUM(BE640:BF640)-SUM(BE639:BF639))*0.05</f>
        <v>#VALUE!</v>
      </c>
      <c r="AU640" s="446" t="str">
        <f>IF(_tag_month_day!CC630="","",IF(_tag_month_day!CC630&gt;0,_tag_month_day!CD630,_tag_month_day!CE630))</f>
        <v/>
      </c>
      <c r="AV640" s="447" t="str">
        <f>IF(_tag_month_day!L630="","",_tag_month_day!L630/100)</f>
        <v/>
      </c>
      <c r="AW640" s="431">
        <f>AW639</f>
        <v>0</v>
      </c>
      <c r="AX640" s="431">
        <f>AX639</f>
        <v>0</v>
      </c>
      <c r="AY640" s="431" t="str">
        <f>IF(_tag_month_day!M630="","",_tag_month_day!M630/100)</f>
        <v/>
      </c>
      <c r="AZ640" s="431" t="str">
        <f>IF(_tag_month_day!N630="","",_tag_month_day!N630/100)</f>
        <v/>
      </c>
      <c r="BA640" s="431" t="str">
        <f>IF(_tag_month_day!O630="","",_tag_month_day!O630/100)</f>
        <v/>
      </c>
      <c r="BB640" s="448" t="str">
        <f>IF(_tag_month_day!P630="","",_tag_month_day!P630/100)</f>
        <v/>
      </c>
      <c r="BC640" s="448">
        <f>BC639</f>
        <v>0</v>
      </c>
      <c r="BD640" s="448" t="str">
        <f>IF(_tag_month_day!Q630="","",_tag_month_day!Q630/100)</f>
        <v/>
      </c>
      <c r="BE640" s="449" t="str">
        <f>IF(_tag_month_day!R630="","",_tag_month_day!R630/100)</f>
        <v/>
      </c>
      <c r="BF640" s="388" t="e">
        <f>(AU640*(100+BE640*100))/(AJ640-AU640)/100</f>
        <v>#VALUE!</v>
      </c>
      <c r="BG640" s="450" t="e">
        <f>BE640+BF640</f>
        <v>#VALUE!</v>
      </c>
      <c r="BH640" s="451" t="e">
        <f>SUM(AV640:BF640)</f>
        <v>#VALUE!</v>
      </c>
      <c r="BI640" s="452" t="e">
        <f>IF(CX640=0,BI639,(DK640*查询!$R$5+DL640*查询!$Q$5+DM640*查询!$N$5+DN640*查询!$O$5+DO640*查询!$P$5)*AF640/CX640)</f>
        <v>#VALUE!</v>
      </c>
      <c r="BJ640" s="452" t="e">
        <f>IF(CX640=0,BJ639,(DP640*查询!$S$5+DQ640*查询!$T$5+DR640*查询!$U$5)*AF640/CX640)</f>
        <v>#VALUE!</v>
      </c>
      <c r="BK640" s="452">
        <f>BK639</f>
        <v>1</v>
      </c>
      <c r="BL640" s="453" t="e">
        <f>SUMPRODUCT((AV640:BA640)*(GS640:GX640))/((GS640:GX640)+SUM(BB640:BD640)*GY640+BG640*GZ640)</f>
        <v>#VALUE!</v>
      </c>
      <c r="BM640" s="453" t="e">
        <f>BK640*($AV640*FB640+$AW640*FD640+$AX640*FI640+$AY640*FN640+$AZ640*FS640+$BA640*FX640+$BG640*GE640)/(AV640*EY640+AX640*FK640+AW640*FF640+AY640*FP640+AZ640*FU640+BA640*FZ640+BG640*GG640+BB640*GK640+BC640*GN640+BD640*GP640)</f>
        <v>#VALUE!</v>
      </c>
      <c r="BN640" s="453" t="e">
        <f>($AV640*FC640+$AX640*FJ640+$AW640*FE640+$AY640*FO640+$AZ640*FT640+$BA640*FY640+$BG640*GF640)/($AV640*FA640+BG640*GH640+BB640*GL640+BC640*GO640+BD640*GQ640+BA640*GA640)</f>
        <v>#VALUE!</v>
      </c>
      <c r="BO640" s="454" t="e">
        <f>SUMPRODUCT(AV640:BA640*GS640:GX640)/(GS640:GX640+(BB640+BC640+BD640)*GY640+BG640)</f>
        <v>#VALUE!</v>
      </c>
      <c r="BP640" s="454" t="e">
        <f>SUMPRODUCT(AV640:BA640*GS640:GX640)/(GS640:GX640+(BB640+BC640+BD640)*GY640+BG640)</f>
        <v>#VALUE!</v>
      </c>
      <c r="BQ640" s="454" t="e">
        <f>SUMPRODUCT(AV640:BA640*GS640:GX640)/(GS640:GX640+(BB640+BC640+BD640)*GY640+BG640)</f>
        <v>#VALUE!</v>
      </c>
      <c r="BR640" s="453" t="str">
        <f>IF(_tag_month_day!T630="","",_tag_month_day!T630)</f>
        <v/>
      </c>
      <c r="BS640" s="453" t="str">
        <f>IF(_tag_month_day!U630="","",_tag_month_day!U630)</f>
        <v/>
      </c>
      <c r="BT640" s="455" t="str">
        <f>IF(CK640="","",IF((CK640&gt;=BV640-0.12)*(CK640&lt;=BV640+0.12),"合格","不合格"))</f>
        <v/>
      </c>
      <c r="BU640" s="456" t="str">
        <f>IF(_tag_month_day!V630="","",_tag_month_day!V630)</f>
        <v/>
      </c>
      <c r="BV640" s="457" t="str">
        <f>IF(_tag_month_day!W630="","",_tag_month_day!W630)</f>
        <v/>
      </c>
      <c r="BW640" s="458" t="str">
        <f>IF(_tag_month_day!X630="","",_tag_month_day!X630)</f>
        <v/>
      </c>
      <c r="BX640" s="458" t="str">
        <f>IF(_tag_month_day!Y630="","",_tag_month_day!Y630)</f>
        <v/>
      </c>
      <c r="BY640" s="459">
        <f ca="1">L640</f>
        <v>43612.291666665144</v>
      </c>
      <c r="BZ640" s="460"/>
      <c r="CA640" s="4"/>
      <c r="CB640" s="424" t="str">
        <f>IF(_tag_month_day!Z630="","",_tag_month_day!Z630)</f>
        <v/>
      </c>
      <c r="CC640" s="424" t="str">
        <f>IF(_tag_month_day!AA630="","",_tag_month_day!AA630)</f>
        <v/>
      </c>
      <c r="CD640" s="424" t="str">
        <f>IF(_tag_month_day!AB630="","",_tag_month_day!AB630)</f>
        <v/>
      </c>
      <c r="CE640" s="424" t="str">
        <f>IF(_tag_month_day!AC630="","",_tag_month_day!AC630)</f>
        <v/>
      </c>
      <c r="CF640" s="424" t="str">
        <f>IF(_tag_month_day!AD630="","",_tag_month_day!AD630)</f>
        <v/>
      </c>
      <c r="CG640" s="424" t="str">
        <f>IF(_tag_month_day!AE630="","",_tag_month_day!AE630)</f>
        <v/>
      </c>
      <c r="CH640" s="424" t="str">
        <f>IF(_tag_month_day!AF630="","",_tag_month_day!AF630)</f>
        <v/>
      </c>
      <c r="CI640" s="424" t="str">
        <f>IF(_tag_month_day!AG630="","",_tag_month_day!AG630)</f>
        <v/>
      </c>
      <c r="CJ640" s="424" t="str">
        <f>IF(_tag_month_day!AH630="","",_tag_month_day!AH630)</f>
        <v/>
      </c>
      <c r="CK640" s="424" t="str">
        <f>IF(_tag_month_day!AI630="","",_tag_month_day!AI630)</f>
        <v/>
      </c>
      <c r="CL640" s="4" t="str">
        <f>IF(_tag_month_day!AJ630="","",_tag_month_day!AJ630)</f>
        <v/>
      </c>
      <c r="CM640" s="4" t="str">
        <f>IF(_tag_month_day!AK630="","",_tag_month_day!AK630)</f>
        <v/>
      </c>
      <c r="CN640" s="4" t="str">
        <f>IF(_tag_month_day!AL630="","",_tag_month_day!AL630)</f>
        <v/>
      </c>
      <c r="CO640" s="4" t="str">
        <f>IF(_tag_month_day!AM630="","",_tag_month_day!AM630)</f>
        <v/>
      </c>
      <c r="CP640" s="4" t="str">
        <f>IF(_tag_month_day!AN630="","",_tag_month_day!AN630)</f>
        <v/>
      </c>
      <c r="CQ640" s="4" t="str">
        <f>IF(_tag_month_day!AO630="","",_tag_month_day!AO630)</f>
        <v/>
      </c>
      <c r="CR640" s="462" t="str">
        <f>IF(_tag_month_day!AP630="","",_tag_month_day!AP630)</f>
        <v/>
      </c>
      <c r="CS640" s="463" t="str">
        <f>IF(_tag_month_day!AQ630="","",_tag_month_day!AQ630)</f>
        <v/>
      </c>
      <c r="CT640" s="4" t="str">
        <f>IF(_tag_month_day!AR630="","",_tag_month_day!AR630)</f>
        <v/>
      </c>
      <c r="CU640" s="464" t="e">
        <f>DU640/AJ640</f>
        <v>#VALUE!</v>
      </c>
      <c r="CV640" s="451" t="e">
        <f>BG640/BH640</f>
        <v>#VALUE!</v>
      </c>
      <c r="CW640" s="465" t="e">
        <f>AJ640*(1-CV640)*CU640*AF640</f>
        <v>#VALUE!</v>
      </c>
      <c r="CX640" s="465" t="e">
        <f>CW640*94%</f>
        <v>#VALUE!</v>
      </c>
      <c r="CY640" s="466" t="e">
        <f>IF(CX640=0,0,DS640/(DS640+CX640))</f>
        <v>#VALUE!</v>
      </c>
      <c r="CZ640" s="465" t="e">
        <f>$AJ640*EF640</f>
        <v>#VALUE!</v>
      </c>
      <c r="DA640" s="465" t="e">
        <f>$AJ640*EG640</f>
        <v>#VALUE!</v>
      </c>
      <c r="DB640" s="465" t="e">
        <f>$AJ640*EH640</f>
        <v>#VALUE!</v>
      </c>
      <c r="DC640" s="465" t="e">
        <f>$AJ640*EI640</f>
        <v>#VALUE!</v>
      </c>
      <c r="DD640" s="465" t="e">
        <f>$AJ640*EJ640</f>
        <v>#VALUE!</v>
      </c>
      <c r="DE640" s="465" t="e">
        <f>$AJ640*EK640</f>
        <v>#VALUE!</v>
      </c>
      <c r="DF640" s="465" t="e">
        <f>$AJ640*EL640</f>
        <v>#VALUE!</v>
      </c>
      <c r="DG640" s="465" t="e">
        <f>$AJ640*EM640</f>
        <v>#VALUE!</v>
      </c>
      <c r="DH640" s="465" t="e">
        <f>$AJ640*EN640</f>
        <v>#VALUE!</v>
      </c>
      <c r="DI640" s="465" t="e">
        <f>$AJ640*EO640</f>
        <v>#VALUE!</v>
      </c>
      <c r="DJ640" s="465" t="e">
        <f>CZ640*(1-EP640)</f>
        <v>#VALUE!</v>
      </c>
      <c r="DK640" s="465" t="e">
        <f>DA640*(1-ER640)</f>
        <v>#VALUE!</v>
      </c>
      <c r="DL640" s="465" t="e">
        <f>DB640*(1-EQ640)</f>
        <v>#VALUE!</v>
      </c>
      <c r="DM640" s="465" t="e">
        <f>DC640*(1-ES640)</f>
        <v>#VALUE!</v>
      </c>
      <c r="DN640" s="465" t="e">
        <f>DD640*(1-ET640)</f>
        <v>#VALUE!</v>
      </c>
      <c r="DO640" s="465" t="e">
        <f>DE640</f>
        <v>#VALUE!</v>
      </c>
      <c r="DP640" s="465" t="e">
        <f>DF640*(1-EU640)</f>
        <v>#VALUE!</v>
      </c>
      <c r="DQ640" s="465" t="e">
        <f>DG640*(1-EV640)</f>
        <v>#VALUE!</v>
      </c>
      <c r="DR640" s="465" t="e">
        <f>DH640*(1-EW640)</f>
        <v>#VALUE!</v>
      </c>
      <c r="DS640" s="465" t="e">
        <f>DI640</f>
        <v>#VALUE!</v>
      </c>
      <c r="DT640" s="465" t="e">
        <f>SUM(DJ640:DS640)</f>
        <v>#VALUE!</v>
      </c>
      <c r="DU640" s="465" t="e">
        <f>(GS640:GX640)+(DP640+DQ640+DR640)*GY640+DS640</f>
        <v>#VALUE!</v>
      </c>
      <c r="DV640" s="451" t="e">
        <f>AV640/$BH640/(1-EP640)</f>
        <v>#VALUE!</v>
      </c>
      <c r="DW640" s="451" t="e">
        <f>AW640/$BH640/(1-ER640)</f>
        <v>#VALUE!</v>
      </c>
      <c r="DX640" s="451" t="e">
        <f>AX640/$BH640/(1-EQ640)</f>
        <v>#VALUE!</v>
      </c>
      <c r="DY640" s="451" t="e">
        <f>AY640/$BH640/(1-ES640)</f>
        <v>#VALUE!</v>
      </c>
      <c r="DZ640" s="451" t="e">
        <f>AZ640/$BH640/(1-ET640)</f>
        <v>#VALUE!</v>
      </c>
      <c r="EA640" s="451" t="e">
        <f>BA640/$BH640/(1-AX640)</f>
        <v>#VALUE!</v>
      </c>
      <c r="EB640" s="451" t="e">
        <f>BB640/$BH640/(1-EU640)</f>
        <v>#VALUE!</v>
      </c>
      <c r="EC640" s="451" t="e">
        <f>BC640/$BH640/(1-EV640)</f>
        <v>#VALUE!</v>
      </c>
      <c r="ED640" s="451" t="e">
        <f>BD640/$BH640/(1-EW640)</f>
        <v>#VALUE!</v>
      </c>
      <c r="EE640" s="451" t="e">
        <f>BG640/BH640</f>
        <v>#VALUE!</v>
      </c>
      <c r="EF640" s="451" t="e">
        <f>DV640/SUM($DV640:$EE640)</f>
        <v>#VALUE!</v>
      </c>
      <c r="EG640" s="451" t="e">
        <f>DW640/SUM($DV640:$EE640)</f>
        <v>#VALUE!</v>
      </c>
      <c r="EH640" s="451" t="e">
        <f>DX640/SUM($DV640:$EE640)</f>
        <v>#VALUE!</v>
      </c>
      <c r="EI640" s="451" t="e">
        <f>DY640/SUM($DV640:$EE640)</f>
        <v>#VALUE!</v>
      </c>
      <c r="EJ640" s="451" t="e">
        <f>DZ640/SUM($DV640:$EE640)</f>
        <v>#VALUE!</v>
      </c>
      <c r="EK640" s="451" t="e">
        <f>EA640/SUM($DV640:$EE640)</f>
        <v>#VALUE!</v>
      </c>
      <c r="EL640" s="451" t="e">
        <f>EB640/SUM($DV640:$EE640)</f>
        <v>#VALUE!</v>
      </c>
      <c r="EM640" s="451" t="e">
        <f>EC640/SUM($DV640:$EE640)</f>
        <v>#VALUE!</v>
      </c>
      <c r="EN640" s="451" t="e">
        <f>ED640/SUM($DV640:$EE640)</f>
        <v>#VALUE!</v>
      </c>
      <c r="EO640" s="451" t="e">
        <f>EE640/SUM($DV640:$EE640)</f>
        <v>#VALUE!</v>
      </c>
      <c r="EP640" s="450">
        <f>EP639</f>
        <v>0.080000000000000002</v>
      </c>
      <c r="EQ640" s="450">
        <f>EQ639</f>
        <v>0.014999999999999999</v>
      </c>
      <c r="ER640" s="450">
        <f>ER639</f>
        <v>0.014999999999999999</v>
      </c>
      <c r="ES640" s="450">
        <f>ES639</f>
        <v>0.014999999999999999</v>
      </c>
      <c r="ET640" s="450">
        <f>ET639</f>
        <v>0.014999999999999999</v>
      </c>
      <c r="EU640" s="450">
        <f>EU639</f>
        <v>0.089999999999999997</v>
      </c>
      <c r="EV640" s="450">
        <f>EV639</f>
        <v>0.089999999999999997</v>
      </c>
      <c r="EW640" s="450">
        <f>EW639</f>
        <v>0.089999999999999997</v>
      </c>
      <c r="EX640" s="431" t="str">
        <f>IF(_tag_month_day!AS630="","",_tag_month_day!AS630/100)</f>
        <v/>
      </c>
      <c r="EY640" s="431" t="str">
        <f>IF(_tag_month_day!AT630="","",_tag_month_day!AT630/100)</f>
        <v/>
      </c>
      <c r="EZ640" s="431" t="str">
        <f>IF(_tag_month_day!AU630="","",_tag_month_day!AU630/100)</f>
        <v/>
      </c>
      <c r="FA640" s="431" t="str">
        <f>IF(_tag_month_day!AV630="","",_tag_month_day!AV630/100)</f>
        <v/>
      </c>
      <c r="FB640" s="431" t="str">
        <f>IF(_tag_month_day!AW630="","",_tag_month_day!AW630/100)</f>
        <v/>
      </c>
      <c r="FC640" s="431" t="str">
        <f>IF(_tag_month_day!AX630="","",_tag_month_day!AX630/100)</f>
        <v/>
      </c>
      <c r="FD640" s="449" t="str">
        <f>IF(_tag_month_day!AY630="","",_tag_month_day!AY630/100)</f>
        <v/>
      </c>
      <c r="FE640" s="449" t="str">
        <f>IF(_tag_month_day!AZ630="","",_tag_month_day!AZ630/100)</f>
        <v/>
      </c>
      <c r="FF640" s="449" t="str">
        <f>IF(_tag_month_day!BA630="","",_tag_month_day!BA630/100)</f>
        <v/>
      </c>
      <c r="FG640" s="449" t="str">
        <f>IF(_tag_month_day!BB630="","",_tag_month_day!BB630/100)</f>
        <v/>
      </c>
      <c r="FH640" s="467" t="str">
        <f>IF(_tag_month_day!BC630="","",_tag_month_day!BC630/100)</f>
        <v/>
      </c>
      <c r="FI640" s="449">
        <f>FI639</f>
        <v>0.40999999999999998</v>
      </c>
      <c r="FJ640" s="449">
        <f>FJ639</f>
        <v>0.11</v>
      </c>
      <c r="FK640" s="449">
        <f>FK639</f>
        <v>0.014999999999999999</v>
      </c>
      <c r="FL640" s="449">
        <f>FL639</f>
        <v>0</v>
      </c>
      <c r="FM640" s="467">
        <f>FM639</f>
        <v>0.0001</v>
      </c>
      <c r="FN640" s="449">
        <f>FN639</f>
        <v>0.32000000000000001</v>
      </c>
      <c r="FO640" s="449">
        <f>FO639</f>
        <v>0.20000000000000001</v>
      </c>
      <c r="FP640" s="449">
        <f>FP639</f>
        <v>0.01</v>
      </c>
      <c r="FQ640" s="449">
        <f>FQ639</f>
        <v>0</v>
      </c>
      <c r="FR640" s="467">
        <f>FR639</f>
        <v>0.0001</v>
      </c>
      <c r="FS640" s="449" t="str">
        <f>IF(_tag_month_day!BD630="","",_tag_month_day!BD630/100)</f>
        <v/>
      </c>
      <c r="FT640" s="449" t="str">
        <f>IF(_tag_month_day!BE630="","",_tag_month_day!BE630/100)</f>
        <v/>
      </c>
      <c r="FU640" s="449" t="str">
        <f>IF(_tag_month_day!BF630="","",_tag_month_day!BF630/100)</f>
        <v/>
      </c>
      <c r="FV640" s="449" t="str">
        <f>IF(_tag_month_day!BG630="","",_tag_month_day!BG630/100)</f>
        <v/>
      </c>
      <c r="FW640" s="467" t="str">
        <f>IF(_tag_month_day!BH630="","",_tag_month_day!BH630/100)</f>
        <v/>
      </c>
      <c r="FX640" s="449" t="str">
        <f>IF(_tag_month_day!BI630="","",_tag_month_day!BI630/100)</f>
        <v/>
      </c>
      <c r="FY640" s="449" t="str">
        <f>IF(_tag_month_day!BJ630="","",_tag_month_day!BJ630/100)</f>
        <v/>
      </c>
      <c r="FZ640" s="468" t="str">
        <f>IF(_tag_month_day!BK630="","",_tag_month_day!BK630/100)</f>
        <v/>
      </c>
      <c r="GA640" s="449" t="str">
        <f>IF(_tag_month_day!BL630="","",_tag_month_day!BL630/100)</f>
        <v/>
      </c>
      <c r="GB640" s="467" t="str">
        <f>IF(_tag_month_day!BM630="","",_tag_month_day!BM630/100)</f>
        <v/>
      </c>
      <c r="GC640" s="431" t="str">
        <f>IF(_tag_month_day!BN630="","",_tag_month_day!BN630/100)</f>
        <v/>
      </c>
      <c r="GD640" s="431" t="str">
        <f>IF(_tag_month_day!BO630="","",_tag_month_day!BO630/100)</f>
        <v/>
      </c>
      <c r="GE640" s="431" t="str">
        <f>IF(_tag_month_day!BP630="","",_tag_month_day!BP630/100)</f>
        <v/>
      </c>
      <c r="GF640" s="431" t="str">
        <f>IF(_tag_month_day!BQ630="","",_tag_month_day!BQ630/100)</f>
        <v/>
      </c>
      <c r="GG640" s="431" t="str">
        <f>IF(_tag_month_day!BR630="","",_tag_month_day!BR630/100)</f>
        <v/>
      </c>
      <c r="GH640" s="431" t="str">
        <f>IF(_tag_month_day!BS630="","",_tag_month_day!BS630/100)</f>
        <v/>
      </c>
      <c r="GI640" s="467" t="str">
        <f>IF(_tag_month_day!BT630="","",_tag_month_day!BT630/100)</f>
        <v/>
      </c>
      <c r="GJ640" s="469" t="str">
        <f>IF(_tag_month_day!BU630="","",_tag_month_day!BU630/100)</f>
        <v/>
      </c>
      <c r="GK640" s="470">
        <f>GK639</f>
        <v>0.070000000000000007</v>
      </c>
      <c r="GL640" s="470">
        <f>GL639</f>
        <v>0.029999999999999999</v>
      </c>
      <c r="GM640" s="471" t="str">
        <f>IF(_tag_month_day!BX630="","",_tag_month_day!BX630/100)</f>
        <v/>
      </c>
      <c r="GN640" s="470">
        <f>GN639</f>
        <v>0.070000000000000007</v>
      </c>
      <c r="GO640" s="470">
        <f>GO639</f>
        <v>0.029999999999999999</v>
      </c>
      <c r="GP640" s="470">
        <f>GP639</f>
        <v>0.089999999999999997</v>
      </c>
      <c r="GQ640" s="470">
        <f>GQ639</f>
        <v>0.029999999999999999</v>
      </c>
      <c r="GR640" s="471" t="str">
        <f>IF(_tag_month_day!CA630="","",_tag_month_day!CA630/100)</f>
        <v/>
      </c>
      <c r="GS640" s="472">
        <f>GS639</f>
        <v>0.95299999999999996</v>
      </c>
      <c r="GT640" s="472">
        <f>GT639</f>
        <v>0.55000000000000004</v>
      </c>
      <c r="GU640" s="472">
        <f>GU639</f>
        <v>0.55000000000000004</v>
      </c>
      <c r="GV640" s="472">
        <f>GV639</f>
        <v>0.55000000000000004</v>
      </c>
      <c r="GW640" s="472">
        <f>GW639</f>
        <v>0.5</v>
      </c>
      <c r="GX640" s="472">
        <f>GX639</f>
        <v>0.93500000000000005</v>
      </c>
      <c r="GY640" s="472">
        <f>GY639</f>
        <v>0.14999999999999999</v>
      </c>
      <c r="GZ640" s="472">
        <f>GZ639</f>
        <v>1</v>
      </c>
      <c r="HA640" s="474">
        <f>HA639</f>
        <v>0.047</v>
      </c>
      <c r="HB640" s="474">
        <f>HB639</f>
        <v>0.45000000000000001</v>
      </c>
      <c r="HC640" s="474">
        <f>HC639</f>
        <v>0.45000000000000001</v>
      </c>
      <c r="HD640" s="474">
        <f>HD639</f>
        <v>0.45000000000000001</v>
      </c>
      <c r="HE640" s="474">
        <f>HE639</f>
        <v>0.5</v>
      </c>
      <c r="HF640" s="474">
        <f>HF639</f>
        <v>0.065000000000000002</v>
      </c>
      <c r="HG640" s="474">
        <f>HG639</f>
        <v>0.84999999999999998</v>
      </c>
      <c r="HH640" s="474">
        <f>HH639</f>
        <v>0</v>
      </c>
      <c r="HI640" s="10">
        <f>IF(BZ640&lt;&gt;"",CK640-BV640,0)</f>
        <v>0</v>
      </c>
      <c r="HJ640" s="10" t="e">
        <f>IF(AJ640&gt;0,AH640-AJ640,0)</f>
        <v>#VALUE!</v>
      </c>
      <c r="HK640" s="466">
        <f>HK639</f>
        <v>0.84999999999999998</v>
      </c>
      <c r="HL640" s="424">
        <f>HL639</f>
        <v>550000</v>
      </c>
      <c r="HM640" s="424">
        <f>HM639</f>
        <v>480000</v>
      </c>
      <c r="HN640" s="465" t="e">
        <f>(DJ640*EZ640+DK640*FH640+DL640*FM640+DM640*FR640+DN640*FW640+DO640*GB640+DS640*GI640+DP640*GM640+DR640*GR640)*1000*2</f>
        <v>#VALUE!</v>
      </c>
      <c r="HO640" s="465" t="e">
        <f>HN640*HK640*$HO$2/HL640*1000000</f>
        <v>#VALUE!</v>
      </c>
      <c r="HP640" s="465" t="e">
        <f>HN640*HK640*$HP$2/HM640*1000000</f>
        <v>#VALUE!</v>
      </c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</row>
    <row customFormat="1" r="641" s="0">
      <c r="A641" s="420">
        <v>630</v>
      </c>
      <c r="B641" s="421">
        <f ca="1">IF(D641=D640,B640,IF(D641="夜班",B640+1,B640))</f>
        <v>43612</v>
      </c>
      <c r="C641" s="422">
        <f>C640</f>
        <v>0.041666666666666699</v>
      </c>
      <c r="D641" s="10" t="str">
        <f ca="1">IF(HOUR(G641)&lt;8,"夜班",IF(HOUR(G641)&lt;16,"白班",IF(HOUR(G641)&lt;24,"中班",0)))</f>
        <v>夜班</v>
      </c>
      <c r="E641" s="10" t="e">
        <f ca="1">IF(F641=1,"甲",IF(F641=2,"乙",IF(F641=3,"丙",IF(F641=4,"丁",""))))</f>
        <v>#REF!</v>
      </c>
      <c r="F641" s="10" t="e">
        <f ca="1">SUMPRODUCT((成本日报!$A$3:$A$95=计划!B641)*(成本日报!$B$3:$B$95=计划!$D641),成本日报!$C$3:$C$95)</f>
        <v>#REF!</v>
      </c>
      <c r="G641" s="423">
        <f ca="1">G640+C640</f>
        <v>43612.208333331808</v>
      </c>
      <c r="H641" s="423">
        <f ca="1">$G641+$C641/60*10+$C641*0</f>
        <v>43612.215277776253</v>
      </c>
      <c r="I641" s="423">
        <f ca="1">$G641+$C641/60*18+$C641*0</f>
        <v>43612.220833331805</v>
      </c>
      <c r="J641" s="423">
        <f ca="1">$G641+$C641/60*0+$C641*1</f>
        <v>43612.249999998472</v>
      </c>
      <c r="K641" s="423">
        <f ca="1">$G641+$C641/60*30+$C641*2</f>
        <v>43612.312499998479</v>
      </c>
      <c r="L641" s="423">
        <f ca="1">$G641+$C641/60*0+$C641*3</f>
        <v>43612.333333331808</v>
      </c>
      <c r="M641" s="424" t="str">
        <f>IF(_tag_month_day!A631="","",_tag_month_day!A631)</f>
        <v/>
      </c>
      <c r="N641" s="424" t="str">
        <f>IF(_tag_month_day!B631="","",_tag_month_day!B631)</f>
        <v/>
      </c>
      <c r="O641" s="425" t="e">
        <f>IF(M641+N641=0,"",M641+N641)</f>
        <v>#VALUE!</v>
      </c>
      <c r="P641" s="424" t="str">
        <f>IF(_tag_month_day!C631="","",_tag_month_day!C631)</f>
        <v/>
      </c>
      <c r="Q641" s="424" t="str">
        <f>IF(_tag_month_day!D631="","",_tag_month_day!D631)</f>
        <v/>
      </c>
      <c r="R641" s="426" t="str">
        <f>IF(_tag_month_day!CB631="","",_tag_month_day!CB631/100)</f>
        <v/>
      </c>
      <c r="S641" s="427" t="str">
        <f>IF(_tag_month_day!E631="","",_tag_month_day!E631)</f>
        <v/>
      </c>
      <c r="T641" s="427" t="str">
        <f>IF(_tag_month_day!F631="","",_tag_month_day!F631)</f>
        <v/>
      </c>
      <c r="U641" s="428" t="e">
        <f>S641+T641</f>
        <v>#VALUE!</v>
      </c>
      <c r="V641" s="429" t="e">
        <f>U641/AJ641</f>
        <v>#VALUE!</v>
      </c>
      <c r="W641" s="430" t="str">
        <f>IF(_jhy_month_day!A631="","",_jhy_month_day!A631)</f>
        <v/>
      </c>
      <c r="X641" s="431" t="str">
        <f>IF(_jhy_month_day!B631="","",_jhy_month_day!B631/100)</f>
        <v/>
      </c>
      <c r="Y641" s="431" t="str">
        <f>IF(_jhy_month_day!C631="","",_jhy_month_day!C631/100)</f>
        <v/>
      </c>
      <c r="Z641" s="432">
        <f>Z637+1</f>
        <v>158</v>
      </c>
      <c r="AA641" s="433" t="str">
        <f>IF(_tag_month_day!G631="","",_tag_month_day!G631/100)</f>
        <v/>
      </c>
      <c r="AB641" s="433" t="str">
        <f>IF(_tag_month_day!H631="","",_tag_month_day!H631/100)</f>
        <v/>
      </c>
      <c r="AC641" s="434">
        <f>IF(X641="",AC640,BK641*($AV640*X641+$AW640*FD640+$AX640*FI640+$AY640*FN640+$AZ640*FS640+$BA640*FX640+$BG640*GE640)/(AV640*Y641+AX640*FK640+AW640*FF640+AY640*FP640+AZ640*FU640+BA640*FZ640+BG640*GG640+BB640*GK640+BC640*GN640+BD640*GP640))</f>
        <v>1.59963432013121</v>
      </c>
      <c r="AD641" s="435" t="str">
        <f>IF(AC641=AC640,"",AC641-AC640)</f>
        <v/>
      </c>
      <c r="AE641" s="436" t="str">
        <f>IF(1-AF641=0,"",(1-AF641))</f>
        <v/>
      </c>
      <c r="AF641" s="437">
        <v>1</v>
      </c>
      <c r="AG641" s="10" t="str">
        <f>AG640</f>
        <v>9A3</v>
      </c>
      <c r="AH641" s="438" t="str">
        <f>AH640</f>
        <v/>
      </c>
      <c r="AI641" s="424"/>
      <c r="AJ641" s="10" t="str">
        <f>IF(_tag_month_day!I631="","",_tag_month_day!I631)</f>
        <v/>
      </c>
      <c r="AK641" s="440"/>
      <c r="AL641" s="440"/>
      <c r="AM641" s="440"/>
      <c r="AN641" s="441">
        <f>AN640</f>
        <v>2</v>
      </c>
      <c r="AO641" s="441">
        <f>AO640</f>
        <v>8</v>
      </c>
      <c r="AP641" s="442" t="e">
        <f>(IF(AN641=0,AS640,AS640*(1+AO641/AN641)/(AR641+AO641/AN641)))+AT641</f>
        <v>#VALUE!</v>
      </c>
      <c r="AQ641" s="443" t="str">
        <f>IF(_tag_month_day!J631="","",_tag_month_day!J631/100)</f>
        <v/>
      </c>
      <c r="AR641" s="444">
        <f>AR640</f>
        <v>1.3</v>
      </c>
      <c r="AS641" s="445" t="e">
        <f>AQ641*(AN641*AR641+AO641)/(AN641+AO641)</f>
        <v>#VALUE!</v>
      </c>
      <c r="AT641" s="445" t="e">
        <f>(SUM(BE641:BF641)-SUM(BE640:BF640))*0.05</f>
        <v>#VALUE!</v>
      </c>
      <c r="AU641" s="446" t="str">
        <f>IF(_tag_month_day!CC631="","",IF(_tag_month_day!CC631&gt;0,_tag_month_day!CD631,_tag_month_day!CE631))</f>
        <v/>
      </c>
      <c r="AV641" s="447" t="str">
        <f>IF(_tag_month_day!L631="","",_tag_month_day!L631/100)</f>
        <v/>
      </c>
      <c r="AW641" s="431">
        <f>AW640</f>
        <v>0</v>
      </c>
      <c r="AX641" s="431">
        <f>AX640</f>
        <v>0</v>
      </c>
      <c r="AY641" s="431" t="str">
        <f>IF(_tag_month_day!M631="","",_tag_month_day!M631/100)</f>
        <v/>
      </c>
      <c r="AZ641" s="431" t="str">
        <f>IF(_tag_month_day!N631="","",_tag_month_day!N631/100)</f>
        <v/>
      </c>
      <c r="BA641" s="431" t="str">
        <f>IF(_tag_month_day!O631="","",_tag_month_day!O631/100)</f>
        <v/>
      </c>
      <c r="BB641" s="448" t="str">
        <f>IF(_tag_month_day!P631="","",_tag_month_day!P631/100)</f>
        <v/>
      </c>
      <c r="BC641" s="448">
        <f>BC640</f>
        <v>0</v>
      </c>
      <c r="BD641" s="448" t="str">
        <f>IF(_tag_month_day!Q631="","",_tag_month_day!Q631/100)</f>
        <v/>
      </c>
      <c r="BE641" s="449" t="str">
        <f>IF(_tag_month_day!R631="","",_tag_month_day!R631/100)</f>
        <v/>
      </c>
      <c r="BF641" s="388" t="e">
        <f>(AU641*(100+BE641*100))/(AJ641-AU641)/100</f>
        <v>#VALUE!</v>
      </c>
      <c r="BG641" s="450" t="e">
        <f>BE641+BF641</f>
        <v>#VALUE!</v>
      </c>
      <c r="BH641" s="451" t="e">
        <f>SUM(AV641:BF641)</f>
        <v>#VALUE!</v>
      </c>
      <c r="BI641" s="452" t="e">
        <f>IF(CX641=0,BI640,(DK641*查询!$R$5+DL641*查询!$Q$5+DM641*查询!$N$5+DN641*查询!$O$5+DO641*查询!$P$5)*AF641/CX641)</f>
        <v>#VALUE!</v>
      </c>
      <c r="BJ641" s="452" t="e">
        <f>IF(CX641=0,BJ640,(DP641*查询!$S$5+DQ641*查询!$T$5+DR641*查询!$U$5)*AF641/CX641)</f>
        <v>#VALUE!</v>
      </c>
      <c r="BK641" s="452">
        <f>BK640</f>
        <v>1</v>
      </c>
      <c r="BL641" s="453" t="e">
        <f>SUMPRODUCT((AV641:BA641)*(GS641:GX641))/((GS641:GX641)+SUM(BB641:BD641)*GY641+BG641*GZ641)</f>
        <v>#VALUE!</v>
      </c>
      <c r="BM641" s="453" t="e">
        <f>BK641*($AV641*FB641+$AW641*FD641+$AX641*FI641+$AY641*FN641+$AZ641*FS641+$BA641*FX641+$BG641*GE641)/(AV641*EY641+AX641*FK641+AW641*FF641+AY641*FP641+AZ641*FU641+BA641*FZ641+BG641*GG641+BB641*GK641+BC641*GN641+BD641*GP641)</f>
        <v>#VALUE!</v>
      </c>
      <c r="BN641" s="453" t="e">
        <f>($AV641*FC641+$AX641*FJ641+$AW641*FE641+$AY641*FO641+$AZ641*FT641+$BA641*FY641+$BG641*GF641)/($AV641*FA641+BG641*GH641+BB641*GL641+BC641*GO641+BD641*GQ641+BA641*GA641)</f>
        <v>#VALUE!</v>
      </c>
      <c r="BO641" s="454" t="e">
        <f>SUMPRODUCT(AV641:BA641*GS641:GX641)/(GS641:GX641+(BB641+BC641+BD641)*GY641+BG641)</f>
        <v>#VALUE!</v>
      </c>
      <c r="BP641" s="454" t="e">
        <f>SUMPRODUCT(AV641:BA641*GS641:GX641)/(GS641:GX641+(BB641+BC641+BD641)*GY641+BG641)</f>
        <v>#VALUE!</v>
      </c>
      <c r="BQ641" s="454" t="e">
        <f>SUMPRODUCT(AV641:BA641*GS641:GX641)/(GS641:GX641+(BB641+BC641+BD641)*GY641+BG641)</f>
        <v>#VALUE!</v>
      </c>
      <c r="BR641" s="453" t="str">
        <f>IF(_tag_month_day!T631="","",_tag_month_day!T631)</f>
        <v/>
      </c>
      <c r="BS641" s="453" t="str">
        <f>IF(_tag_month_day!U631="","",_tag_month_day!U631)</f>
        <v/>
      </c>
      <c r="BT641" s="455" t="str">
        <f>IF(CK641="","",IF((CK641&gt;=BV641-0.12)*(CK641&lt;=BV641+0.12),"合格","不合格"))</f>
        <v/>
      </c>
      <c r="BU641" s="456" t="str">
        <f>IF(_tag_month_day!V631="","",_tag_month_day!V631)</f>
        <v/>
      </c>
      <c r="BV641" s="457" t="str">
        <f>IF(_tag_month_day!W631="","",_tag_month_day!W631)</f>
        <v/>
      </c>
      <c r="BW641" s="458" t="str">
        <f>IF(_tag_month_day!X631="","",_tag_month_day!X631)</f>
        <v/>
      </c>
      <c r="BX641" s="458" t="str">
        <f>IF(_tag_month_day!Y631="","",_tag_month_day!Y631)</f>
        <v/>
      </c>
      <c r="BY641" s="459">
        <f ca="1">L641</f>
        <v>43612.333333331808</v>
      </c>
      <c r="BZ641" s="460"/>
      <c r="CA641" s="461"/>
      <c r="CB641" s="424" t="str">
        <f>IF(_tag_month_day!Z631="","",_tag_month_day!Z631)</f>
        <v/>
      </c>
      <c r="CC641" s="424" t="str">
        <f>IF(_tag_month_day!AA631="","",_tag_month_day!AA631)</f>
        <v/>
      </c>
      <c r="CD641" s="424" t="str">
        <f>IF(_tag_month_day!AB631="","",_tag_month_day!AB631)</f>
        <v/>
      </c>
      <c r="CE641" s="424" t="str">
        <f>IF(_tag_month_day!AC631="","",_tag_month_day!AC631)</f>
        <v/>
      </c>
      <c r="CF641" s="424" t="str">
        <f>IF(_tag_month_day!AD631="","",_tag_month_day!AD631)</f>
        <v/>
      </c>
      <c r="CG641" s="424" t="str">
        <f>IF(_tag_month_day!AE631="","",_tag_month_day!AE631)</f>
        <v/>
      </c>
      <c r="CH641" s="424" t="str">
        <f>IF(_tag_month_day!AF631="","",_tag_month_day!AF631)</f>
        <v/>
      </c>
      <c r="CI641" s="424" t="str">
        <f>IF(_tag_month_day!AG631="","",_tag_month_day!AG631)</f>
        <v/>
      </c>
      <c r="CJ641" s="424" t="str">
        <f>IF(_tag_month_day!AH631="","",_tag_month_day!AH631)</f>
        <v/>
      </c>
      <c r="CK641" s="424" t="str">
        <f>IF(_tag_month_day!AI631="","",_tag_month_day!AI631)</f>
        <v/>
      </c>
      <c r="CL641" s="4" t="str">
        <f>IF(_tag_month_day!AJ631="","",_tag_month_day!AJ631)</f>
        <v/>
      </c>
      <c r="CM641" s="4" t="str">
        <f>IF(_tag_month_day!AK631="","",_tag_month_day!AK631)</f>
        <v/>
      </c>
      <c r="CN641" s="4" t="str">
        <f>IF(_tag_month_day!AL631="","",_tag_month_day!AL631)</f>
        <v/>
      </c>
      <c r="CO641" s="4" t="str">
        <f>IF(_tag_month_day!AM631="","",_tag_month_day!AM631)</f>
        <v/>
      </c>
      <c r="CP641" s="4" t="str">
        <f>IF(_tag_month_day!AN631="","",_tag_month_day!AN631)</f>
        <v/>
      </c>
      <c r="CQ641" s="4" t="str">
        <f>IF(_tag_month_day!AO631="","",_tag_month_day!AO631)</f>
        <v/>
      </c>
      <c r="CR641" s="462" t="str">
        <f>IF(_tag_month_day!AP631="","",_tag_month_day!AP631)</f>
        <v/>
      </c>
      <c r="CS641" s="463" t="str">
        <f>IF(_tag_month_day!AQ631="","",_tag_month_day!AQ631)</f>
        <v/>
      </c>
      <c r="CT641" s="4" t="str">
        <f>IF(_tag_month_day!AR631="","",_tag_month_day!AR631)</f>
        <v/>
      </c>
      <c r="CU641" s="464" t="e">
        <f>DU641/AJ641</f>
        <v>#VALUE!</v>
      </c>
      <c r="CV641" s="451" t="e">
        <f>BG641/BH641</f>
        <v>#VALUE!</v>
      </c>
      <c r="CW641" s="465" t="e">
        <f>AJ641*(1-CV641)*CU641*AF641</f>
        <v>#VALUE!</v>
      </c>
      <c r="CX641" s="465" t="e">
        <f>CW641*94%</f>
        <v>#VALUE!</v>
      </c>
      <c r="CY641" s="466" t="e">
        <f>IF(CX641=0,0,DS641/(DS641+CX641))</f>
        <v>#VALUE!</v>
      </c>
      <c r="CZ641" s="465" t="e">
        <f>$AJ641*EF641</f>
        <v>#VALUE!</v>
      </c>
      <c r="DA641" s="465" t="e">
        <f>$AJ641*EG641</f>
        <v>#VALUE!</v>
      </c>
      <c r="DB641" s="465" t="e">
        <f>$AJ641*EH641</f>
        <v>#VALUE!</v>
      </c>
      <c r="DC641" s="465" t="e">
        <f>$AJ641*EI641</f>
        <v>#VALUE!</v>
      </c>
      <c r="DD641" s="465" t="e">
        <f>$AJ641*EJ641</f>
        <v>#VALUE!</v>
      </c>
      <c r="DE641" s="465" t="e">
        <f>$AJ641*EK641</f>
        <v>#VALUE!</v>
      </c>
      <c r="DF641" s="465" t="e">
        <f>$AJ641*EL641</f>
        <v>#VALUE!</v>
      </c>
      <c r="DG641" s="465" t="e">
        <f>$AJ641*EM641</f>
        <v>#VALUE!</v>
      </c>
      <c r="DH641" s="465" t="e">
        <f>$AJ641*EN641</f>
        <v>#VALUE!</v>
      </c>
      <c r="DI641" s="465" t="e">
        <f>$AJ641*EO641</f>
        <v>#VALUE!</v>
      </c>
      <c r="DJ641" s="465" t="e">
        <f>CZ641*(1-EP641)</f>
        <v>#VALUE!</v>
      </c>
      <c r="DK641" s="465" t="e">
        <f>DA641*(1-ER641)</f>
        <v>#VALUE!</v>
      </c>
      <c r="DL641" s="465" t="e">
        <f>DB641*(1-EQ641)</f>
        <v>#VALUE!</v>
      </c>
      <c r="DM641" s="465" t="e">
        <f>DC641*(1-ES641)</f>
        <v>#VALUE!</v>
      </c>
      <c r="DN641" s="465" t="e">
        <f>DD641*(1-ET641)</f>
        <v>#VALUE!</v>
      </c>
      <c r="DO641" s="465" t="e">
        <f>DE641</f>
        <v>#VALUE!</v>
      </c>
      <c r="DP641" s="465" t="e">
        <f>DF641*(1-EU641)</f>
        <v>#VALUE!</v>
      </c>
      <c r="DQ641" s="465" t="e">
        <f>DG641*(1-EV641)</f>
        <v>#VALUE!</v>
      </c>
      <c r="DR641" s="465" t="e">
        <f>DH641*(1-EW641)</f>
        <v>#VALUE!</v>
      </c>
      <c r="DS641" s="465" t="e">
        <f>DI641</f>
        <v>#VALUE!</v>
      </c>
      <c r="DT641" s="465" t="e">
        <f>SUM(DJ641:DS641)</f>
        <v>#VALUE!</v>
      </c>
      <c r="DU641" s="465" t="e">
        <f>(GS641:GX641)+(DP641+DQ641+DR641)*GY641+DS641</f>
        <v>#VALUE!</v>
      </c>
      <c r="DV641" s="451" t="e">
        <f>AV641/$BH641/(1-EP641)</f>
        <v>#VALUE!</v>
      </c>
      <c r="DW641" s="451" t="e">
        <f>AW641/$BH641/(1-ER641)</f>
        <v>#VALUE!</v>
      </c>
      <c r="DX641" s="451" t="e">
        <f>AX641/$BH641/(1-EQ641)</f>
        <v>#VALUE!</v>
      </c>
      <c r="DY641" s="451" t="e">
        <f>AY641/$BH641/(1-ES641)</f>
        <v>#VALUE!</v>
      </c>
      <c r="DZ641" s="451" t="e">
        <f>AZ641/$BH641/(1-ET641)</f>
        <v>#VALUE!</v>
      </c>
      <c r="EA641" s="451" t="e">
        <f>BA641/$BH641/(1-AX641)</f>
        <v>#VALUE!</v>
      </c>
      <c r="EB641" s="451" t="e">
        <f>BB641/$BH641/(1-EU641)</f>
        <v>#VALUE!</v>
      </c>
      <c r="EC641" s="451" t="e">
        <f>BC641/$BH641/(1-EV641)</f>
        <v>#VALUE!</v>
      </c>
      <c r="ED641" s="451" t="e">
        <f>BD641/$BH641/(1-EW641)</f>
        <v>#VALUE!</v>
      </c>
      <c r="EE641" s="451" t="e">
        <f>BG641/BH641</f>
        <v>#VALUE!</v>
      </c>
      <c r="EF641" s="451" t="e">
        <f>DV641/SUM($DV641:$EE641)</f>
        <v>#VALUE!</v>
      </c>
      <c r="EG641" s="451" t="e">
        <f>DW641/SUM($DV641:$EE641)</f>
        <v>#VALUE!</v>
      </c>
      <c r="EH641" s="451" t="e">
        <f>DX641/SUM($DV641:$EE641)</f>
        <v>#VALUE!</v>
      </c>
      <c r="EI641" s="451" t="e">
        <f>DY641/SUM($DV641:$EE641)</f>
        <v>#VALUE!</v>
      </c>
      <c r="EJ641" s="451" t="e">
        <f>DZ641/SUM($DV641:$EE641)</f>
        <v>#VALUE!</v>
      </c>
      <c r="EK641" s="451" t="e">
        <f>EA641/SUM($DV641:$EE641)</f>
        <v>#VALUE!</v>
      </c>
      <c r="EL641" s="451" t="e">
        <f>EB641/SUM($DV641:$EE641)</f>
        <v>#VALUE!</v>
      </c>
      <c r="EM641" s="451" t="e">
        <f>EC641/SUM($DV641:$EE641)</f>
        <v>#VALUE!</v>
      </c>
      <c r="EN641" s="451" t="e">
        <f>ED641/SUM($DV641:$EE641)</f>
        <v>#VALUE!</v>
      </c>
      <c r="EO641" s="451" t="e">
        <f>EE641/SUM($DV641:$EE641)</f>
        <v>#VALUE!</v>
      </c>
      <c r="EP641" s="450">
        <f>EP640</f>
        <v>0.080000000000000002</v>
      </c>
      <c r="EQ641" s="450">
        <f>EQ640</f>
        <v>0.014999999999999999</v>
      </c>
      <c r="ER641" s="450">
        <f>ER640</f>
        <v>0.014999999999999999</v>
      </c>
      <c r="ES641" s="450">
        <f>ES640</f>
        <v>0.014999999999999999</v>
      </c>
      <c r="ET641" s="450">
        <f>ET640</f>
        <v>0.014999999999999999</v>
      </c>
      <c r="EU641" s="450">
        <f>EU640</f>
        <v>0.089999999999999997</v>
      </c>
      <c r="EV641" s="450">
        <f>EV640</f>
        <v>0.089999999999999997</v>
      </c>
      <c r="EW641" s="450">
        <f>EW640</f>
        <v>0.089999999999999997</v>
      </c>
      <c r="EX641" s="431" t="str">
        <f>IF(_tag_month_day!AS631="","",_tag_month_day!AS631/100)</f>
        <v/>
      </c>
      <c r="EY641" s="431" t="str">
        <f>IF(_tag_month_day!AT631="","",_tag_month_day!AT631/100)</f>
        <v/>
      </c>
      <c r="EZ641" s="431" t="str">
        <f>IF(_tag_month_day!AU631="","",_tag_month_day!AU631/100)</f>
        <v/>
      </c>
      <c r="FA641" s="431" t="str">
        <f>IF(_tag_month_day!AV631="","",_tag_month_day!AV631/100)</f>
        <v/>
      </c>
      <c r="FB641" s="431" t="str">
        <f>IF(_tag_month_day!AW631="","",_tag_month_day!AW631/100)</f>
        <v/>
      </c>
      <c r="FC641" s="431" t="str">
        <f>IF(_tag_month_day!AX631="","",_tag_month_day!AX631/100)</f>
        <v/>
      </c>
      <c r="FD641" s="449" t="str">
        <f>IF(_tag_month_day!AY631="","",_tag_month_day!AY631/100)</f>
        <v/>
      </c>
      <c r="FE641" s="449" t="str">
        <f>IF(_tag_month_day!AZ631="","",_tag_month_day!AZ631/100)</f>
        <v/>
      </c>
      <c r="FF641" s="449" t="str">
        <f>IF(_tag_month_day!BA631="","",_tag_month_day!BA631/100)</f>
        <v/>
      </c>
      <c r="FG641" s="449" t="str">
        <f>IF(_tag_month_day!BB631="","",_tag_month_day!BB631/100)</f>
        <v/>
      </c>
      <c r="FH641" s="467" t="str">
        <f>IF(_tag_month_day!BC631="","",_tag_month_day!BC631/100)</f>
        <v/>
      </c>
      <c r="FI641" s="449">
        <f>FI640</f>
        <v>0.40999999999999998</v>
      </c>
      <c r="FJ641" s="449">
        <f>FJ640</f>
        <v>0.11</v>
      </c>
      <c r="FK641" s="449">
        <f>FK640</f>
        <v>0.014999999999999999</v>
      </c>
      <c r="FL641" s="449">
        <f>FL640</f>
        <v>0</v>
      </c>
      <c r="FM641" s="467">
        <f>FM640</f>
        <v>0.0001</v>
      </c>
      <c r="FN641" s="449">
        <f>FN640</f>
        <v>0.32000000000000001</v>
      </c>
      <c r="FO641" s="449">
        <f>FO640</f>
        <v>0.20000000000000001</v>
      </c>
      <c r="FP641" s="449">
        <f>FP640</f>
        <v>0.01</v>
      </c>
      <c r="FQ641" s="449">
        <f>FQ640</f>
        <v>0</v>
      </c>
      <c r="FR641" s="467">
        <f>FR640</f>
        <v>0.0001</v>
      </c>
      <c r="FS641" s="449" t="str">
        <f>IF(_tag_month_day!BD631="","",_tag_month_day!BD631/100)</f>
        <v/>
      </c>
      <c r="FT641" s="449" t="str">
        <f>IF(_tag_month_day!BE631="","",_tag_month_day!BE631/100)</f>
        <v/>
      </c>
      <c r="FU641" s="449" t="str">
        <f>IF(_tag_month_day!BF631="","",_tag_month_day!BF631/100)</f>
        <v/>
      </c>
      <c r="FV641" s="449" t="str">
        <f>IF(_tag_month_day!BG631="","",_tag_month_day!BG631/100)</f>
        <v/>
      </c>
      <c r="FW641" s="467" t="str">
        <f>IF(_tag_month_day!BH631="","",_tag_month_day!BH631/100)</f>
        <v/>
      </c>
      <c r="FX641" s="449" t="str">
        <f>IF(_tag_month_day!BI631="","",_tag_month_day!BI631/100)</f>
        <v/>
      </c>
      <c r="FY641" s="449" t="str">
        <f>IF(_tag_month_day!BJ631="","",_tag_month_day!BJ631/100)</f>
        <v/>
      </c>
      <c r="FZ641" s="468" t="str">
        <f>IF(_tag_month_day!BK631="","",_tag_month_day!BK631/100)</f>
        <v/>
      </c>
      <c r="GA641" s="449" t="str">
        <f>IF(_tag_month_day!BL631="","",_tag_month_day!BL631/100)</f>
        <v/>
      </c>
      <c r="GB641" s="467" t="str">
        <f>IF(_tag_month_day!BM631="","",_tag_month_day!BM631/100)</f>
        <v/>
      </c>
      <c r="GC641" s="431" t="str">
        <f>IF(_tag_month_day!BN631="","",_tag_month_day!BN631/100)</f>
        <v/>
      </c>
      <c r="GD641" s="431" t="str">
        <f>IF(_tag_month_day!BO631="","",_tag_month_day!BO631/100)</f>
        <v/>
      </c>
      <c r="GE641" s="431" t="str">
        <f>IF(_tag_month_day!BP631="","",_tag_month_day!BP631/100)</f>
        <v/>
      </c>
      <c r="GF641" s="431" t="str">
        <f>IF(_tag_month_day!BQ631="","",_tag_month_day!BQ631/100)</f>
        <v/>
      </c>
      <c r="GG641" s="431" t="str">
        <f>IF(_tag_month_day!BR631="","",_tag_month_day!BR631/100)</f>
        <v/>
      </c>
      <c r="GH641" s="431" t="str">
        <f>IF(_tag_month_day!BS631="","",_tag_month_day!BS631/100)</f>
        <v/>
      </c>
      <c r="GI641" s="467" t="str">
        <f>IF(_tag_month_day!BT631="","",_tag_month_day!BT631/100)</f>
        <v/>
      </c>
      <c r="GJ641" s="469" t="str">
        <f>IF(_tag_month_day!BU631="","",_tag_month_day!BU631/100)</f>
        <v/>
      </c>
      <c r="GK641" s="470">
        <f>GK640</f>
        <v>0.070000000000000007</v>
      </c>
      <c r="GL641" s="470">
        <f>GL640</f>
        <v>0.029999999999999999</v>
      </c>
      <c r="GM641" s="471" t="str">
        <f>IF(_tag_month_day!BX631="","",_tag_month_day!BX631/100)</f>
        <v/>
      </c>
      <c r="GN641" s="470">
        <f>GN640</f>
        <v>0.070000000000000007</v>
      </c>
      <c r="GO641" s="470">
        <f>GO640</f>
        <v>0.029999999999999999</v>
      </c>
      <c r="GP641" s="470">
        <f>GP640</f>
        <v>0.089999999999999997</v>
      </c>
      <c r="GQ641" s="470">
        <f>GQ640</f>
        <v>0.029999999999999999</v>
      </c>
      <c r="GR641" s="471" t="str">
        <f>IF(_tag_month_day!CA631="","",_tag_month_day!CA631/100)</f>
        <v/>
      </c>
      <c r="GS641" s="472">
        <f>GS640</f>
        <v>0.95299999999999996</v>
      </c>
      <c r="GT641" s="472">
        <f>GT640</f>
        <v>0.55000000000000004</v>
      </c>
      <c r="GU641" s="472">
        <f>GU640</f>
        <v>0.55000000000000004</v>
      </c>
      <c r="GV641" s="472">
        <f>GV640</f>
        <v>0.55000000000000004</v>
      </c>
      <c r="GW641" s="472">
        <f>GW640</f>
        <v>0.5</v>
      </c>
      <c r="GX641" s="472">
        <f>GX640</f>
        <v>0.93500000000000005</v>
      </c>
      <c r="GY641" s="472">
        <f>GY640</f>
        <v>0.14999999999999999</v>
      </c>
      <c r="GZ641" s="472">
        <f>GZ640</f>
        <v>1</v>
      </c>
      <c r="HA641" s="474">
        <f>HA640</f>
        <v>0.047</v>
      </c>
      <c r="HB641" s="474">
        <f>HB640</f>
        <v>0.45000000000000001</v>
      </c>
      <c r="HC641" s="474">
        <f>HC640</f>
        <v>0.45000000000000001</v>
      </c>
      <c r="HD641" s="474">
        <f>HD640</f>
        <v>0.45000000000000001</v>
      </c>
      <c r="HE641" s="474">
        <f>HE640</f>
        <v>0.5</v>
      </c>
      <c r="HF641" s="474">
        <f>HF640</f>
        <v>0.065000000000000002</v>
      </c>
      <c r="HG641" s="474">
        <f>HG640</f>
        <v>0.84999999999999998</v>
      </c>
      <c r="HH641" s="474">
        <f>HH640</f>
        <v>0</v>
      </c>
      <c r="HI641" s="10">
        <f>IF(BZ641&lt;&gt;"",CK641-BV641,0)</f>
        <v>0</v>
      </c>
      <c r="HJ641" s="10" t="e">
        <f>IF(AJ641&gt;0,AH641-AJ641,0)</f>
        <v>#VALUE!</v>
      </c>
      <c r="HK641" s="466">
        <f>HK640</f>
        <v>0.84999999999999998</v>
      </c>
      <c r="HL641" s="424">
        <f>HL640</f>
        <v>550000</v>
      </c>
      <c r="HM641" s="424">
        <f>HM640</f>
        <v>480000</v>
      </c>
      <c r="HN641" s="465" t="e">
        <f>(DJ641*EZ641+DK641*FH641+DL641*FM641+DM641*FR641+DN641*FW641+DO641*GB641+DS641*GI641+DP641*GM641+DR641*GR641)*1000*2</f>
        <v>#VALUE!</v>
      </c>
      <c r="HO641" s="465" t="e">
        <f>HN641*HK641*$HO$2/HL641*1000000</f>
        <v>#VALUE!</v>
      </c>
      <c r="HP641" s="465" t="e">
        <f>HN641*HK641*$HP$2/HM641*1000000</f>
        <v>#VALUE!</v>
      </c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</row>
    <row customFormat="1" r="642" s="0">
      <c r="A642" s="420">
        <v>631</v>
      </c>
      <c r="B642" s="421">
        <f ca="1">IF(D642=D641,B641,IF(D642="夜班",B641+1,B641))</f>
        <v>43612</v>
      </c>
      <c r="C642" s="422">
        <f>C641</f>
        <v>0.041666666666666699</v>
      </c>
      <c r="D642" s="10" t="str">
        <f ca="1">IF(HOUR(G642)&lt;8,"夜班",IF(HOUR(G642)&lt;16,"白班",IF(HOUR(G642)&lt;24,"中班",0)))</f>
        <v>夜班</v>
      </c>
      <c r="E642" s="10" t="e">
        <f ca="1">IF(F642=1,"甲",IF(F642=2,"乙",IF(F642=3,"丙",IF(F642=4,"丁",""))))</f>
        <v>#REF!</v>
      </c>
      <c r="F642" s="10" t="e">
        <f ca="1">SUMPRODUCT((成本日报!$A$3:$A$95=计划!B642)*(成本日报!$B$3:$B$95=计划!$D642),成本日报!$C$3:$C$95)</f>
        <v>#REF!</v>
      </c>
      <c r="G642" s="423">
        <f ca="1">G641+C641</f>
        <v>43612.249999998472</v>
      </c>
      <c r="H642" s="423">
        <f ca="1">$G642+$C642/60*10+$C642*0</f>
        <v>43612.256944442917</v>
      </c>
      <c r="I642" s="423">
        <f ca="1">$G642+$C642/60*18+$C642*0</f>
        <v>43612.262499998469</v>
      </c>
      <c r="J642" s="423">
        <f ca="1">$G642+$C642/60*0+$C642*1</f>
        <v>43612.291666665136</v>
      </c>
      <c r="K642" s="423">
        <f ca="1">$G642+$C642/60*30+$C642*2</f>
        <v>43612.354166665144</v>
      </c>
      <c r="L642" s="423">
        <f ca="1">$G642+$C642/60*0+$C642*3</f>
        <v>43612.374999998472</v>
      </c>
      <c r="M642" s="424" t="str">
        <f>IF(_tag_month_day!A632="","",_tag_month_day!A632)</f>
        <v/>
      </c>
      <c r="N642" s="424" t="str">
        <f>IF(_tag_month_day!B632="","",_tag_month_day!B632)</f>
        <v/>
      </c>
      <c r="O642" s="425" t="e">
        <f>IF(M642+N642=0,"",M642+N642)</f>
        <v>#VALUE!</v>
      </c>
      <c r="P642" s="424" t="str">
        <f>IF(_tag_month_day!C632="","",_tag_month_day!C632)</f>
        <v/>
      </c>
      <c r="Q642" s="424" t="str">
        <f>IF(_tag_month_day!D632="","",_tag_month_day!D632)</f>
        <v/>
      </c>
      <c r="R642" s="426" t="str">
        <f>IF(_tag_month_day!CB632="","",_tag_month_day!CB632/100)</f>
        <v/>
      </c>
      <c r="S642" s="427" t="str">
        <f>IF(_tag_month_day!E632="","",_tag_month_day!E632)</f>
        <v/>
      </c>
      <c r="T642" s="427" t="str">
        <f>IF(_tag_month_day!F632="","",_tag_month_day!F632)</f>
        <v/>
      </c>
      <c r="U642" s="428" t="e">
        <f>S642+T642</f>
        <v>#VALUE!</v>
      </c>
      <c r="V642" s="429" t="e">
        <f>U642/AJ642</f>
        <v>#VALUE!</v>
      </c>
      <c r="W642" s="430" t="str">
        <f>IF(_jhy_month_day!A632="","",_jhy_month_day!A632)</f>
        <v/>
      </c>
      <c r="X642" s="431" t="str">
        <f>IF(_jhy_month_day!B632="","",_jhy_month_day!B632/100)</f>
        <v/>
      </c>
      <c r="Y642" s="431" t="str">
        <f>IF(_jhy_month_day!C632="","",_jhy_month_day!C632/100)</f>
        <v/>
      </c>
      <c r="Z642" s="432">
        <f>Z638+1</f>
        <v>158</v>
      </c>
      <c r="AA642" s="433" t="str">
        <f>IF(_tag_month_day!G632="","",_tag_month_day!G632/100)</f>
        <v/>
      </c>
      <c r="AB642" s="433" t="str">
        <f>IF(_tag_month_day!H632="","",_tag_month_day!H632/100)</f>
        <v/>
      </c>
      <c r="AC642" s="434">
        <f>IF(X642="",AC641,BK642*($AV641*X642+$AW641*FD641+$AX641*FI641+$AY641*FN641+$AZ641*FS641+$BA641*FX641+$BG641*GE641)/(AV641*Y642+AX641*FK641+AW641*FF641+AY641*FP641+AZ641*FU641+BA641*FZ641+BG641*GG641+BB641*GK641+BC641*GN641+BD641*GP641))</f>
        <v>1.59963432013121</v>
      </c>
      <c r="AD642" s="435" t="str">
        <f>IF(AC642=AC641,"",AC642-AC641)</f>
        <v/>
      </c>
      <c r="AE642" s="436" t="str">
        <f>IF(1-AF642=0,"",(1-AF642))</f>
        <v/>
      </c>
      <c r="AF642" s="437">
        <v>1</v>
      </c>
      <c r="AG642" s="10" t="str">
        <f>AG641</f>
        <v>9A3</v>
      </c>
      <c r="AH642" s="438" t="str">
        <f>AH641</f>
        <v/>
      </c>
      <c r="AI642" s="424"/>
      <c r="AJ642" s="10" t="str">
        <f>IF(_tag_month_day!I632="","",_tag_month_day!I632)</f>
        <v/>
      </c>
      <c r="AK642" s="440"/>
      <c r="AL642" s="440"/>
      <c r="AM642" s="440"/>
      <c r="AN642" s="441">
        <f>AN641</f>
        <v>2</v>
      </c>
      <c r="AO642" s="441">
        <f>AO641</f>
        <v>8</v>
      </c>
      <c r="AP642" s="442" t="e">
        <f>(IF(AN642=0,AS641,AS641*(1+AO642/AN642)/(AR642+AO642/AN642)))+AT642</f>
        <v>#VALUE!</v>
      </c>
      <c r="AQ642" s="443" t="str">
        <f>IF(_tag_month_day!J632="","",_tag_month_day!J632/100)</f>
        <v/>
      </c>
      <c r="AR642" s="444">
        <f>AR641</f>
        <v>1.3</v>
      </c>
      <c r="AS642" s="445" t="e">
        <f>AQ642*(AN642*AR642+AO642)/(AN642+AO642)</f>
        <v>#VALUE!</v>
      </c>
      <c r="AT642" s="445" t="e">
        <f>(SUM(BE642:BF642)-SUM(BE641:BF641))*0.05</f>
        <v>#VALUE!</v>
      </c>
      <c r="AU642" s="446" t="str">
        <f>IF(_tag_month_day!CC632="","",IF(_tag_month_day!CC632&gt;0,_tag_month_day!CD632,_tag_month_day!CE632))</f>
        <v/>
      </c>
      <c r="AV642" s="447" t="str">
        <f>IF(_tag_month_day!L632="","",_tag_month_day!L632/100)</f>
        <v/>
      </c>
      <c r="AW642" s="431">
        <f>AW641</f>
        <v>0</v>
      </c>
      <c r="AX642" s="431">
        <f>AX641</f>
        <v>0</v>
      </c>
      <c r="AY642" s="431" t="str">
        <f>IF(_tag_month_day!M632="","",_tag_month_day!M632/100)</f>
        <v/>
      </c>
      <c r="AZ642" s="431" t="str">
        <f>IF(_tag_month_day!N632="","",_tag_month_day!N632/100)</f>
        <v/>
      </c>
      <c r="BA642" s="431" t="str">
        <f>IF(_tag_month_day!O632="","",_tag_month_day!O632/100)</f>
        <v/>
      </c>
      <c r="BB642" s="448" t="str">
        <f>IF(_tag_month_day!P632="","",_tag_month_day!P632/100)</f>
        <v/>
      </c>
      <c r="BC642" s="448">
        <f>BC641</f>
        <v>0</v>
      </c>
      <c r="BD642" s="448" t="str">
        <f>IF(_tag_month_day!Q632="","",_tag_month_day!Q632/100)</f>
        <v/>
      </c>
      <c r="BE642" s="449" t="str">
        <f>IF(_tag_month_day!R632="","",_tag_month_day!R632/100)</f>
        <v/>
      </c>
      <c r="BF642" s="388" t="e">
        <f>(AU642*(100+BE642*100))/(AJ642-AU642)/100</f>
        <v>#VALUE!</v>
      </c>
      <c r="BG642" s="450" t="e">
        <f>BE642+BF642</f>
        <v>#VALUE!</v>
      </c>
      <c r="BH642" s="451" t="e">
        <f>SUM(AV642:BF642)</f>
        <v>#VALUE!</v>
      </c>
      <c r="BI642" s="452" t="e">
        <f>IF(CX642=0,BI641,(DK642*查询!$R$5+DL642*查询!$Q$5+DM642*查询!$N$5+DN642*查询!$O$5+DO642*查询!$P$5)*AF642/CX642)</f>
        <v>#VALUE!</v>
      </c>
      <c r="BJ642" s="452" t="e">
        <f>IF(CX642=0,BJ641,(DP642*查询!$S$5+DQ642*查询!$T$5+DR642*查询!$U$5)*AF642/CX642)</f>
        <v>#VALUE!</v>
      </c>
      <c r="BK642" s="452">
        <f>BK641</f>
        <v>1</v>
      </c>
      <c r="BL642" s="453" t="e">
        <f>SUMPRODUCT((AV642:BA642)*(GS642:GX642))/((GS642:GX642)+SUM(BB642:BD642)*GY642+BG642*GZ642)</f>
        <v>#VALUE!</v>
      </c>
      <c r="BM642" s="453" t="e">
        <f>BK642*($AV642*FB642+$AW642*FD642+$AX642*FI642+$AY642*FN642+$AZ642*FS642+$BA642*FX642+$BG642*GE642)/(AV642*EY642+AX642*FK642+AW642*FF642+AY642*FP642+AZ642*FU642+BA642*FZ642+BG642*GG642+BB642*GK642+BC642*GN642+BD642*GP642)</f>
        <v>#VALUE!</v>
      </c>
      <c r="BN642" s="453" t="e">
        <f>($AV642*FC642+$AX642*FJ642+$AW642*FE642+$AY642*FO642+$AZ642*FT642+$BA642*FY642+$BG642*GF642)/($AV642*FA642+BG642*GH642+BB642*GL642+BC642*GO642+BD642*GQ642+BA642*GA642)</f>
        <v>#VALUE!</v>
      </c>
      <c r="BO642" s="454" t="e">
        <f>SUMPRODUCT(AV642:BA642*GS642:GX642)/(GS642:GX642+(BB642+BC642+BD642)*GY642+BG642)</f>
        <v>#VALUE!</v>
      </c>
      <c r="BP642" s="454" t="e">
        <f>SUMPRODUCT(AV642:BA642*GS642:GX642)/(GS642:GX642+(BB642+BC642+BD642)*GY642+BG642)</f>
        <v>#VALUE!</v>
      </c>
      <c r="BQ642" s="454" t="e">
        <f>SUMPRODUCT(AV642:BA642*GS642:GX642)/(GS642:GX642+(BB642+BC642+BD642)*GY642+BG642)</f>
        <v>#VALUE!</v>
      </c>
      <c r="BR642" s="453" t="str">
        <f>IF(_tag_month_day!T632="","",_tag_month_day!T632)</f>
        <v/>
      </c>
      <c r="BS642" s="453" t="str">
        <f>IF(_tag_month_day!U632="","",_tag_month_day!U632)</f>
        <v/>
      </c>
      <c r="BT642" s="455" t="str">
        <f>IF(CK642="","",IF((CK642&gt;=BV642-0.12)*(CK642&lt;=BV642+0.12),"合格","不合格"))</f>
        <v/>
      </c>
      <c r="BU642" s="456" t="str">
        <f>IF(_tag_month_day!V632="","",_tag_month_day!V632)</f>
        <v/>
      </c>
      <c r="BV642" s="457" t="str">
        <f>IF(_tag_month_day!W632="","",_tag_month_day!W632)</f>
        <v/>
      </c>
      <c r="BW642" s="458" t="str">
        <f>IF(_tag_month_day!X632="","",_tag_month_day!X632)</f>
        <v/>
      </c>
      <c r="BX642" s="458" t="str">
        <f>IF(_tag_month_day!Y632="","",_tag_month_day!Y632)</f>
        <v/>
      </c>
      <c r="BY642" s="459">
        <f ca="1">L642</f>
        <v>43612.374999998472</v>
      </c>
      <c r="BZ642" s="460"/>
      <c r="CA642" s="4"/>
      <c r="CB642" s="424" t="str">
        <f>IF(_tag_month_day!Z632="","",_tag_month_day!Z632)</f>
        <v/>
      </c>
      <c r="CC642" s="424" t="str">
        <f>IF(_tag_month_day!AA632="","",_tag_month_day!AA632)</f>
        <v/>
      </c>
      <c r="CD642" s="424" t="str">
        <f>IF(_tag_month_day!AB632="","",_tag_month_day!AB632)</f>
        <v/>
      </c>
      <c r="CE642" s="424" t="str">
        <f>IF(_tag_month_day!AC632="","",_tag_month_day!AC632)</f>
        <v/>
      </c>
      <c r="CF642" s="424" t="str">
        <f>IF(_tag_month_day!AD632="","",_tag_month_day!AD632)</f>
        <v/>
      </c>
      <c r="CG642" s="424" t="str">
        <f>IF(_tag_month_day!AE632="","",_tag_month_day!AE632)</f>
        <v/>
      </c>
      <c r="CH642" s="424" t="str">
        <f>IF(_tag_month_day!AF632="","",_tag_month_day!AF632)</f>
        <v/>
      </c>
      <c r="CI642" s="424" t="str">
        <f>IF(_tag_month_day!AG632="","",_tag_month_day!AG632)</f>
        <v/>
      </c>
      <c r="CJ642" s="424" t="str">
        <f>IF(_tag_month_day!AH632="","",_tag_month_day!AH632)</f>
        <v/>
      </c>
      <c r="CK642" s="424" t="str">
        <f>IF(_tag_month_day!AI632="","",_tag_month_day!AI632)</f>
        <v/>
      </c>
      <c r="CL642" s="4" t="str">
        <f>IF(_tag_month_day!AJ632="","",_tag_month_day!AJ632)</f>
        <v/>
      </c>
      <c r="CM642" s="4" t="str">
        <f>IF(_tag_month_day!AK632="","",_tag_month_day!AK632)</f>
        <v/>
      </c>
      <c r="CN642" s="4" t="str">
        <f>IF(_tag_month_day!AL632="","",_tag_month_day!AL632)</f>
        <v/>
      </c>
      <c r="CO642" s="4" t="str">
        <f>IF(_tag_month_day!AM632="","",_tag_month_day!AM632)</f>
        <v/>
      </c>
      <c r="CP642" s="4" t="str">
        <f>IF(_tag_month_day!AN632="","",_tag_month_day!AN632)</f>
        <v/>
      </c>
      <c r="CQ642" s="4" t="str">
        <f>IF(_tag_month_day!AO632="","",_tag_month_day!AO632)</f>
        <v/>
      </c>
      <c r="CR642" s="462" t="str">
        <f>IF(_tag_month_day!AP632="","",_tag_month_day!AP632)</f>
        <v/>
      </c>
      <c r="CS642" s="463" t="str">
        <f>IF(_tag_month_day!AQ632="","",_tag_month_day!AQ632)</f>
        <v/>
      </c>
      <c r="CT642" s="4" t="str">
        <f>IF(_tag_month_day!AR632="","",_tag_month_day!AR632)</f>
        <v/>
      </c>
      <c r="CU642" s="464" t="e">
        <f>DU642/AJ642</f>
        <v>#VALUE!</v>
      </c>
      <c r="CV642" s="451" t="e">
        <f>BG642/BH642</f>
        <v>#VALUE!</v>
      </c>
      <c r="CW642" s="465" t="e">
        <f>AJ642*(1-CV642)*CU642*AF642</f>
        <v>#VALUE!</v>
      </c>
      <c r="CX642" s="465" t="e">
        <f>CW642*94%</f>
        <v>#VALUE!</v>
      </c>
      <c r="CY642" s="466" t="e">
        <f>IF(CX642=0,0,DS642/(DS642+CX642))</f>
        <v>#VALUE!</v>
      </c>
      <c r="CZ642" s="465" t="e">
        <f>$AJ642*EF642</f>
        <v>#VALUE!</v>
      </c>
      <c r="DA642" s="465" t="e">
        <f>$AJ642*EG642</f>
        <v>#VALUE!</v>
      </c>
      <c r="DB642" s="465" t="e">
        <f>$AJ642*EH642</f>
        <v>#VALUE!</v>
      </c>
      <c r="DC642" s="465" t="e">
        <f>$AJ642*EI642</f>
        <v>#VALUE!</v>
      </c>
      <c r="DD642" s="465" t="e">
        <f>$AJ642*EJ642</f>
        <v>#VALUE!</v>
      </c>
      <c r="DE642" s="465" t="e">
        <f>$AJ642*EK642</f>
        <v>#VALUE!</v>
      </c>
      <c r="DF642" s="465" t="e">
        <f>$AJ642*EL642</f>
        <v>#VALUE!</v>
      </c>
      <c r="DG642" s="465" t="e">
        <f>$AJ642*EM642</f>
        <v>#VALUE!</v>
      </c>
      <c r="DH642" s="465" t="e">
        <f>$AJ642*EN642</f>
        <v>#VALUE!</v>
      </c>
      <c r="DI642" s="465" t="e">
        <f>$AJ642*EO642</f>
        <v>#VALUE!</v>
      </c>
      <c r="DJ642" s="465" t="e">
        <f>CZ642*(1-EP642)</f>
        <v>#VALUE!</v>
      </c>
      <c r="DK642" s="465" t="e">
        <f>DA642*(1-ER642)</f>
        <v>#VALUE!</v>
      </c>
      <c r="DL642" s="465" t="e">
        <f>DB642*(1-EQ642)</f>
        <v>#VALUE!</v>
      </c>
      <c r="DM642" s="465" t="e">
        <f>DC642*(1-ES642)</f>
        <v>#VALUE!</v>
      </c>
      <c r="DN642" s="465" t="e">
        <f>DD642*(1-ET642)</f>
        <v>#VALUE!</v>
      </c>
      <c r="DO642" s="465" t="e">
        <f>DE642</f>
        <v>#VALUE!</v>
      </c>
      <c r="DP642" s="465" t="e">
        <f>DF642*(1-EU642)</f>
        <v>#VALUE!</v>
      </c>
      <c r="DQ642" s="465" t="e">
        <f>DG642*(1-EV642)</f>
        <v>#VALUE!</v>
      </c>
      <c r="DR642" s="465" t="e">
        <f>DH642*(1-EW642)</f>
        <v>#VALUE!</v>
      </c>
      <c r="DS642" s="465" t="e">
        <f>DI642</f>
        <v>#VALUE!</v>
      </c>
      <c r="DT642" s="465" t="e">
        <f>SUM(DJ642:DS642)</f>
        <v>#VALUE!</v>
      </c>
      <c r="DU642" s="465" t="e">
        <f>(GS642:GX642)+(DP642+DQ642+DR642)*GY642+DS642</f>
        <v>#VALUE!</v>
      </c>
      <c r="DV642" s="451" t="e">
        <f>AV642/$BH642/(1-EP642)</f>
        <v>#VALUE!</v>
      </c>
      <c r="DW642" s="451" t="e">
        <f>AW642/$BH642/(1-ER642)</f>
        <v>#VALUE!</v>
      </c>
      <c r="DX642" s="451" t="e">
        <f>AX642/$BH642/(1-EQ642)</f>
        <v>#VALUE!</v>
      </c>
      <c r="DY642" s="451" t="e">
        <f>AY642/$BH642/(1-ES642)</f>
        <v>#VALUE!</v>
      </c>
      <c r="DZ642" s="451" t="e">
        <f>AZ642/$BH642/(1-ET642)</f>
        <v>#VALUE!</v>
      </c>
      <c r="EA642" s="451" t="e">
        <f>BA642/$BH642/(1-AX642)</f>
        <v>#VALUE!</v>
      </c>
      <c r="EB642" s="451" t="e">
        <f>BB642/$BH642/(1-EU642)</f>
        <v>#VALUE!</v>
      </c>
      <c r="EC642" s="451" t="e">
        <f>BC642/$BH642/(1-EV642)</f>
        <v>#VALUE!</v>
      </c>
      <c r="ED642" s="451" t="e">
        <f>BD642/$BH642/(1-EW642)</f>
        <v>#VALUE!</v>
      </c>
      <c r="EE642" s="451" t="e">
        <f>BG642/BH642</f>
        <v>#VALUE!</v>
      </c>
      <c r="EF642" s="451" t="e">
        <f>DV642/SUM($DV642:$EE642)</f>
        <v>#VALUE!</v>
      </c>
      <c r="EG642" s="451" t="e">
        <f>DW642/SUM($DV642:$EE642)</f>
        <v>#VALUE!</v>
      </c>
      <c r="EH642" s="451" t="e">
        <f>DX642/SUM($DV642:$EE642)</f>
        <v>#VALUE!</v>
      </c>
      <c r="EI642" s="451" t="e">
        <f>DY642/SUM($DV642:$EE642)</f>
        <v>#VALUE!</v>
      </c>
      <c r="EJ642" s="451" t="e">
        <f>DZ642/SUM($DV642:$EE642)</f>
        <v>#VALUE!</v>
      </c>
      <c r="EK642" s="451" t="e">
        <f>EA642/SUM($DV642:$EE642)</f>
        <v>#VALUE!</v>
      </c>
      <c r="EL642" s="451" t="e">
        <f>EB642/SUM($DV642:$EE642)</f>
        <v>#VALUE!</v>
      </c>
      <c r="EM642" s="451" t="e">
        <f>EC642/SUM($DV642:$EE642)</f>
        <v>#VALUE!</v>
      </c>
      <c r="EN642" s="451" t="e">
        <f>ED642/SUM($DV642:$EE642)</f>
        <v>#VALUE!</v>
      </c>
      <c r="EO642" s="451" t="e">
        <f>EE642/SUM($DV642:$EE642)</f>
        <v>#VALUE!</v>
      </c>
      <c r="EP642" s="450">
        <f>EP641</f>
        <v>0.080000000000000002</v>
      </c>
      <c r="EQ642" s="450">
        <f>EQ641</f>
        <v>0.014999999999999999</v>
      </c>
      <c r="ER642" s="450">
        <f>ER641</f>
        <v>0.014999999999999999</v>
      </c>
      <c r="ES642" s="450">
        <f>ES641</f>
        <v>0.014999999999999999</v>
      </c>
      <c r="ET642" s="450">
        <f>ET641</f>
        <v>0.014999999999999999</v>
      </c>
      <c r="EU642" s="450">
        <f>EU641</f>
        <v>0.089999999999999997</v>
      </c>
      <c r="EV642" s="450">
        <f>EV641</f>
        <v>0.089999999999999997</v>
      </c>
      <c r="EW642" s="450">
        <f>EW641</f>
        <v>0.089999999999999997</v>
      </c>
      <c r="EX642" s="431" t="str">
        <f>IF(_tag_month_day!AS632="","",_tag_month_day!AS632/100)</f>
        <v/>
      </c>
      <c r="EY642" s="431" t="str">
        <f>IF(_tag_month_day!AT632="","",_tag_month_day!AT632/100)</f>
        <v/>
      </c>
      <c r="EZ642" s="431" t="str">
        <f>IF(_tag_month_day!AU632="","",_tag_month_day!AU632/100)</f>
        <v/>
      </c>
      <c r="FA642" s="431" t="str">
        <f>IF(_tag_month_day!AV632="","",_tag_month_day!AV632/100)</f>
        <v/>
      </c>
      <c r="FB642" s="431" t="str">
        <f>IF(_tag_month_day!AW632="","",_tag_month_day!AW632/100)</f>
        <v/>
      </c>
      <c r="FC642" s="431" t="str">
        <f>IF(_tag_month_day!AX632="","",_tag_month_day!AX632/100)</f>
        <v/>
      </c>
      <c r="FD642" s="449" t="str">
        <f>IF(_tag_month_day!AY632="","",_tag_month_day!AY632/100)</f>
        <v/>
      </c>
      <c r="FE642" s="449" t="str">
        <f>IF(_tag_month_day!AZ632="","",_tag_month_day!AZ632/100)</f>
        <v/>
      </c>
      <c r="FF642" s="449" t="str">
        <f>IF(_tag_month_day!BA632="","",_tag_month_day!BA632/100)</f>
        <v/>
      </c>
      <c r="FG642" s="449" t="str">
        <f>IF(_tag_month_day!BB632="","",_tag_month_day!BB632/100)</f>
        <v/>
      </c>
      <c r="FH642" s="467" t="str">
        <f>IF(_tag_month_day!BC632="","",_tag_month_day!BC632/100)</f>
        <v/>
      </c>
      <c r="FI642" s="449">
        <f>FI641</f>
        <v>0.40999999999999998</v>
      </c>
      <c r="FJ642" s="449">
        <f>FJ641</f>
        <v>0.11</v>
      </c>
      <c r="FK642" s="449">
        <f>FK641</f>
        <v>0.014999999999999999</v>
      </c>
      <c r="FL642" s="449">
        <f>FL641</f>
        <v>0</v>
      </c>
      <c r="FM642" s="467">
        <f>FM641</f>
        <v>0.0001</v>
      </c>
      <c r="FN642" s="449">
        <f>FN641</f>
        <v>0.32000000000000001</v>
      </c>
      <c r="FO642" s="449">
        <f>FO641</f>
        <v>0.20000000000000001</v>
      </c>
      <c r="FP642" s="449">
        <f>FP641</f>
        <v>0.01</v>
      </c>
      <c r="FQ642" s="449">
        <f>FQ641</f>
        <v>0</v>
      </c>
      <c r="FR642" s="467">
        <f>FR641</f>
        <v>0.0001</v>
      </c>
      <c r="FS642" s="449" t="str">
        <f>IF(_tag_month_day!BD632="","",_tag_month_day!BD632/100)</f>
        <v/>
      </c>
      <c r="FT642" s="449" t="str">
        <f>IF(_tag_month_day!BE632="","",_tag_month_day!BE632/100)</f>
        <v/>
      </c>
      <c r="FU642" s="449" t="str">
        <f>IF(_tag_month_day!BF632="","",_tag_month_day!BF632/100)</f>
        <v/>
      </c>
      <c r="FV642" s="449" t="str">
        <f>IF(_tag_month_day!BG632="","",_tag_month_day!BG632/100)</f>
        <v/>
      </c>
      <c r="FW642" s="467" t="str">
        <f>IF(_tag_month_day!BH632="","",_tag_month_day!BH632/100)</f>
        <v/>
      </c>
      <c r="FX642" s="449" t="str">
        <f>IF(_tag_month_day!BI632="","",_tag_month_day!BI632/100)</f>
        <v/>
      </c>
      <c r="FY642" s="449" t="str">
        <f>IF(_tag_month_day!BJ632="","",_tag_month_day!BJ632/100)</f>
        <v/>
      </c>
      <c r="FZ642" s="468" t="str">
        <f>IF(_tag_month_day!BK632="","",_tag_month_day!BK632/100)</f>
        <v/>
      </c>
      <c r="GA642" s="449" t="str">
        <f>IF(_tag_month_day!BL632="","",_tag_month_day!BL632/100)</f>
        <v/>
      </c>
      <c r="GB642" s="467" t="str">
        <f>IF(_tag_month_day!BM632="","",_tag_month_day!BM632/100)</f>
        <v/>
      </c>
      <c r="GC642" s="431" t="str">
        <f>IF(_tag_month_day!BN632="","",_tag_month_day!BN632/100)</f>
        <v/>
      </c>
      <c r="GD642" s="431" t="str">
        <f>IF(_tag_month_day!BO632="","",_tag_month_day!BO632/100)</f>
        <v/>
      </c>
      <c r="GE642" s="431" t="str">
        <f>IF(_tag_month_day!BP632="","",_tag_month_day!BP632/100)</f>
        <v/>
      </c>
      <c r="GF642" s="431" t="str">
        <f>IF(_tag_month_day!BQ632="","",_tag_month_day!BQ632/100)</f>
        <v/>
      </c>
      <c r="GG642" s="431" t="str">
        <f>IF(_tag_month_day!BR632="","",_tag_month_day!BR632/100)</f>
        <v/>
      </c>
      <c r="GH642" s="431" t="str">
        <f>IF(_tag_month_day!BS632="","",_tag_month_day!BS632/100)</f>
        <v/>
      </c>
      <c r="GI642" s="467" t="str">
        <f>IF(_tag_month_day!BT632="","",_tag_month_day!BT632/100)</f>
        <v/>
      </c>
      <c r="GJ642" s="469" t="str">
        <f>IF(_tag_month_day!BU632="","",_tag_month_day!BU632/100)</f>
        <v/>
      </c>
      <c r="GK642" s="470">
        <f>GK641</f>
        <v>0.070000000000000007</v>
      </c>
      <c r="GL642" s="470">
        <f>GL641</f>
        <v>0.029999999999999999</v>
      </c>
      <c r="GM642" s="471" t="str">
        <f>IF(_tag_month_day!BX632="","",_tag_month_day!BX632/100)</f>
        <v/>
      </c>
      <c r="GN642" s="470">
        <f>GN641</f>
        <v>0.070000000000000007</v>
      </c>
      <c r="GO642" s="470">
        <f>GO641</f>
        <v>0.029999999999999999</v>
      </c>
      <c r="GP642" s="470">
        <f>GP641</f>
        <v>0.089999999999999997</v>
      </c>
      <c r="GQ642" s="470">
        <f>GQ641</f>
        <v>0.029999999999999999</v>
      </c>
      <c r="GR642" s="471" t="str">
        <f>IF(_tag_month_day!CA632="","",_tag_month_day!CA632/100)</f>
        <v/>
      </c>
      <c r="GS642" s="472">
        <f>GS641</f>
        <v>0.95299999999999996</v>
      </c>
      <c r="GT642" s="472">
        <f>GT641</f>
        <v>0.55000000000000004</v>
      </c>
      <c r="GU642" s="472">
        <f>GU641</f>
        <v>0.55000000000000004</v>
      </c>
      <c r="GV642" s="472">
        <f>GV641</f>
        <v>0.55000000000000004</v>
      </c>
      <c r="GW642" s="472">
        <f>GW641</f>
        <v>0.5</v>
      </c>
      <c r="GX642" s="472">
        <f>GX641</f>
        <v>0.93500000000000005</v>
      </c>
      <c r="GY642" s="472">
        <f>GY641</f>
        <v>0.14999999999999999</v>
      </c>
      <c r="GZ642" s="472">
        <f>GZ641</f>
        <v>1</v>
      </c>
      <c r="HA642" s="474">
        <f>HA641</f>
        <v>0.047</v>
      </c>
      <c r="HB642" s="474">
        <f>HB641</f>
        <v>0.45000000000000001</v>
      </c>
      <c r="HC642" s="474">
        <f>HC641</f>
        <v>0.45000000000000001</v>
      </c>
      <c r="HD642" s="474">
        <f>HD641</f>
        <v>0.45000000000000001</v>
      </c>
      <c r="HE642" s="474">
        <f>HE641</f>
        <v>0.5</v>
      </c>
      <c r="HF642" s="474">
        <f>HF641</f>
        <v>0.065000000000000002</v>
      </c>
      <c r="HG642" s="474">
        <f>HG641</f>
        <v>0.84999999999999998</v>
      </c>
      <c r="HH642" s="474">
        <f>HH641</f>
        <v>0</v>
      </c>
      <c r="HI642" s="10">
        <f>IF(BZ642&lt;&gt;"",CK642-BV642,0)</f>
        <v>0</v>
      </c>
      <c r="HJ642" s="10" t="e">
        <f>IF(AJ642&gt;0,AH642-AJ642,0)</f>
        <v>#VALUE!</v>
      </c>
      <c r="HK642" s="466">
        <f>HK641</f>
        <v>0.84999999999999998</v>
      </c>
      <c r="HL642" s="424">
        <f>HL641</f>
        <v>550000</v>
      </c>
      <c r="HM642" s="424">
        <f>HM641</f>
        <v>480000</v>
      </c>
      <c r="HN642" s="465" t="e">
        <f>(DJ642*EZ642+DK642*FH642+DL642*FM642+DM642*FR642+DN642*FW642+DO642*GB642+DS642*GI642+DP642*GM642+DR642*GR642)*1000*2</f>
        <v>#VALUE!</v>
      </c>
      <c r="HO642" s="465" t="e">
        <f>HN642*HK642*$HO$2/HL642*1000000</f>
        <v>#VALUE!</v>
      </c>
      <c r="HP642" s="465" t="e">
        <f>HN642*HK642*$HP$2/HM642*1000000</f>
        <v>#VALUE!</v>
      </c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</row>
    <row customFormat="1" r="643" s="0">
      <c r="A643" s="420">
        <v>632</v>
      </c>
      <c r="B643" s="421">
        <f ca="1">IF(D643=D642,B642,IF(D643="夜班",B642+1,B642))</f>
        <v>43612</v>
      </c>
      <c r="C643" s="422">
        <f>C642</f>
        <v>0.041666666666666699</v>
      </c>
      <c r="D643" s="10" t="str">
        <f ca="1">IF(HOUR(G643)&lt;8,"夜班",IF(HOUR(G643)&lt;16,"白班",IF(HOUR(G643)&lt;24,"中班",0)))</f>
        <v>夜班</v>
      </c>
      <c r="E643" s="10" t="e">
        <f ca="1">IF(F643=1,"甲",IF(F643=2,"乙",IF(F643=3,"丙",IF(F643=4,"丁",""))))</f>
        <v>#REF!</v>
      </c>
      <c r="F643" s="10" t="e">
        <f ca="1">SUMPRODUCT((成本日报!$A$3:$A$95=计划!B643)*(成本日报!$B$3:$B$95=计划!$D643),成本日报!$C$3:$C$95)</f>
        <v>#REF!</v>
      </c>
      <c r="G643" s="423">
        <f ca="1">G642+C642</f>
        <v>43612.291666665136</v>
      </c>
      <c r="H643" s="423">
        <f ca="1">$G643+$C643/60*10+$C643*0</f>
        <v>43612.298611109582</v>
      </c>
      <c r="I643" s="423">
        <f ca="1">$G643+$C643/60*18+$C643*0</f>
        <v>43612.304166665133</v>
      </c>
      <c r="J643" s="423">
        <f ca="1">$G643+$C643/60*0+$C643*1</f>
        <v>43612.333333331801</v>
      </c>
      <c r="K643" s="423">
        <f ca="1">$G643+$C643/60*30+$C643*2</f>
        <v>43612.395833331808</v>
      </c>
      <c r="L643" s="423">
        <f ca="1">$G643+$C643/60*0+$C643*3</f>
        <v>43612.416666665136</v>
      </c>
      <c r="M643" s="424" t="str">
        <f>IF(_tag_month_day!A633="","",_tag_month_day!A633)</f>
        <v/>
      </c>
      <c r="N643" s="424" t="str">
        <f>IF(_tag_month_day!B633="","",_tag_month_day!B633)</f>
        <v/>
      </c>
      <c r="O643" s="425" t="e">
        <f>IF(M643+N643=0,"",M643+N643)</f>
        <v>#VALUE!</v>
      </c>
      <c r="P643" s="424" t="str">
        <f>IF(_tag_month_day!C633="","",_tag_month_day!C633)</f>
        <v/>
      </c>
      <c r="Q643" s="424" t="str">
        <f>IF(_tag_month_day!D633="","",_tag_month_day!D633)</f>
        <v/>
      </c>
      <c r="R643" s="426" t="str">
        <f>IF(_tag_month_day!CB633="","",_tag_month_day!CB633/100)</f>
        <v/>
      </c>
      <c r="S643" s="427" t="str">
        <f>IF(_tag_month_day!E633="","",_tag_month_day!E633)</f>
        <v/>
      </c>
      <c r="T643" s="427" t="str">
        <f>IF(_tag_month_day!F633="","",_tag_month_day!F633)</f>
        <v/>
      </c>
      <c r="U643" s="428" t="e">
        <f>S643+T643</f>
        <v>#VALUE!</v>
      </c>
      <c r="V643" s="429" t="e">
        <f>U643/AJ643</f>
        <v>#VALUE!</v>
      </c>
      <c r="W643" s="430" t="str">
        <f>IF(_jhy_month_day!A633="","",_jhy_month_day!A633)</f>
        <v/>
      </c>
      <c r="X643" s="431" t="str">
        <f>IF(_jhy_month_day!B633="","",_jhy_month_day!B633/100)</f>
        <v/>
      </c>
      <c r="Y643" s="431" t="str">
        <f>IF(_jhy_month_day!C633="","",_jhy_month_day!C633/100)</f>
        <v/>
      </c>
      <c r="Z643" s="432">
        <f>Z639+1</f>
        <v>158</v>
      </c>
      <c r="AA643" s="433" t="str">
        <f>IF(_tag_month_day!G633="","",_tag_month_day!G633/100)</f>
        <v/>
      </c>
      <c r="AB643" s="433" t="str">
        <f>IF(_tag_month_day!H633="","",_tag_month_day!H633/100)</f>
        <v/>
      </c>
      <c r="AC643" s="434">
        <f>IF(X643="",AC642,BK643*($AV642*X643+$AW642*FD642+$AX642*FI642+$AY642*FN642+$AZ642*FS642+$BA642*FX642+$BG642*GE642)/(AV642*Y643+AX642*FK642+AW642*FF642+AY642*FP642+AZ642*FU642+BA642*FZ642+BG642*GG642+BB642*GK642+BC642*GN642+BD642*GP642))</f>
        <v>1.59963432013121</v>
      </c>
      <c r="AD643" s="435" t="str">
        <f>IF(AC643=AC642,"",AC643-AC642)</f>
        <v/>
      </c>
      <c r="AE643" s="436" t="str">
        <f>IF(1-AF643=0,"",(1-AF643))</f>
        <v/>
      </c>
      <c r="AF643" s="437">
        <v>1</v>
      </c>
      <c r="AG643" s="10" t="str">
        <f>AG642</f>
        <v>9A3</v>
      </c>
      <c r="AH643" s="438" t="str">
        <f>AH642</f>
        <v/>
      </c>
      <c r="AI643" s="424"/>
      <c r="AJ643" s="10" t="str">
        <f>IF(_tag_month_day!I633="","",_tag_month_day!I633)</f>
        <v/>
      </c>
      <c r="AK643" s="440"/>
      <c r="AL643" s="440"/>
      <c r="AM643" s="440"/>
      <c r="AN643" s="441">
        <f>AN642</f>
        <v>2</v>
      </c>
      <c r="AO643" s="441">
        <f>AO642</f>
        <v>8</v>
      </c>
      <c r="AP643" s="442" t="e">
        <f>(IF(AN643=0,AS642,AS642*(1+AO643/AN643)/(AR643+AO643/AN643)))+AT643</f>
        <v>#VALUE!</v>
      </c>
      <c r="AQ643" s="443" t="str">
        <f>IF(_tag_month_day!J633="","",_tag_month_day!J633/100)</f>
        <v/>
      </c>
      <c r="AR643" s="444">
        <f>AR642</f>
        <v>1.3</v>
      </c>
      <c r="AS643" s="445" t="e">
        <f>AQ643*(AN643*AR643+AO643)/(AN643+AO643)</f>
        <v>#VALUE!</v>
      </c>
      <c r="AT643" s="445" t="e">
        <f>(SUM(BE643:BF643)-SUM(BE642:BF642))*0.05</f>
        <v>#VALUE!</v>
      </c>
      <c r="AU643" s="446" t="str">
        <f>IF(_tag_month_day!CC633="","",IF(_tag_month_day!CC633&gt;0,_tag_month_day!CD633,_tag_month_day!CE633))</f>
        <v/>
      </c>
      <c r="AV643" s="447" t="str">
        <f>IF(_tag_month_day!L633="","",_tag_month_day!L633/100)</f>
        <v/>
      </c>
      <c r="AW643" s="431">
        <f>AW642</f>
        <v>0</v>
      </c>
      <c r="AX643" s="431">
        <f>AX642</f>
        <v>0</v>
      </c>
      <c r="AY643" s="431" t="str">
        <f>IF(_tag_month_day!M633="","",_tag_month_day!M633/100)</f>
        <v/>
      </c>
      <c r="AZ643" s="431" t="str">
        <f>IF(_tag_month_day!N633="","",_tag_month_day!N633/100)</f>
        <v/>
      </c>
      <c r="BA643" s="431" t="str">
        <f>IF(_tag_month_day!O633="","",_tag_month_day!O633/100)</f>
        <v/>
      </c>
      <c r="BB643" s="448" t="str">
        <f>IF(_tag_month_day!P633="","",_tag_month_day!P633/100)</f>
        <v/>
      </c>
      <c r="BC643" s="448">
        <f>BC642</f>
        <v>0</v>
      </c>
      <c r="BD643" s="448" t="str">
        <f>IF(_tag_month_day!Q633="","",_tag_month_day!Q633/100)</f>
        <v/>
      </c>
      <c r="BE643" s="449" t="str">
        <f>IF(_tag_month_day!R633="","",_tag_month_day!R633/100)</f>
        <v/>
      </c>
      <c r="BF643" s="388" t="e">
        <f>(AU643*(100+BE643*100))/(AJ643-AU643)/100</f>
        <v>#VALUE!</v>
      </c>
      <c r="BG643" s="450" t="e">
        <f>BE643+BF643</f>
        <v>#VALUE!</v>
      </c>
      <c r="BH643" s="451" t="e">
        <f>SUM(AV643:BF643)</f>
        <v>#VALUE!</v>
      </c>
      <c r="BI643" s="452" t="e">
        <f>IF(CX643=0,BI642,(DK643*查询!$R$5+DL643*查询!$Q$5+DM643*查询!$N$5+DN643*查询!$O$5+DO643*查询!$P$5)*AF643/CX643)</f>
        <v>#VALUE!</v>
      </c>
      <c r="BJ643" s="452" t="e">
        <f>IF(CX643=0,BJ642,(DP643*查询!$S$5+DQ643*查询!$T$5+DR643*查询!$U$5)*AF643/CX643)</f>
        <v>#VALUE!</v>
      </c>
      <c r="BK643" s="452">
        <f>BK642</f>
        <v>1</v>
      </c>
      <c r="BL643" s="453" t="e">
        <f>SUMPRODUCT((AV643:BA643)*(GS643:GX643))/((GS643:GX643)+SUM(BB643:BD643)*GY643+BG643*GZ643)</f>
        <v>#VALUE!</v>
      </c>
      <c r="BM643" s="453" t="e">
        <f>BK643*($AV643*FB643+$AW643*FD643+$AX643*FI643+$AY643*FN643+$AZ643*FS643+$BA643*FX643+$BG643*GE643)/(AV643*EY643+AX643*FK643+AW643*FF643+AY643*FP643+AZ643*FU643+BA643*FZ643+BG643*GG643+BB643*GK643+BC643*GN643+BD643*GP643)</f>
        <v>#VALUE!</v>
      </c>
      <c r="BN643" s="453" t="e">
        <f>($AV643*FC643+$AX643*FJ643+$AW643*FE643+$AY643*FO643+$AZ643*FT643+$BA643*FY643+$BG643*GF643)/($AV643*FA643+BG643*GH643+BB643*GL643+BC643*GO643+BD643*GQ643+BA643*GA643)</f>
        <v>#VALUE!</v>
      </c>
      <c r="BO643" s="454" t="e">
        <f>SUMPRODUCT(AV643:BA643*GS643:GX643)/(GS643:GX643+(BB643+BC643+BD643)*GY643+BG643)</f>
        <v>#VALUE!</v>
      </c>
      <c r="BP643" s="454" t="e">
        <f>SUMPRODUCT(AV643:BA643*GS643:GX643)/(GS643:GX643+(BB643+BC643+BD643)*GY643+BG643)</f>
        <v>#VALUE!</v>
      </c>
      <c r="BQ643" s="454" t="e">
        <f>SUMPRODUCT(AV643:BA643*GS643:GX643)/(GS643:GX643+(BB643+BC643+BD643)*GY643+BG643)</f>
        <v>#VALUE!</v>
      </c>
      <c r="BR643" s="453" t="str">
        <f>IF(_tag_month_day!T633="","",_tag_month_day!T633)</f>
        <v/>
      </c>
      <c r="BS643" s="453" t="str">
        <f>IF(_tag_month_day!U633="","",_tag_month_day!U633)</f>
        <v/>
      </c>
      <c r="BT643" s="455" t="str">
        <f>IF(CK643="","",IF((CK643&gt;=BV643-0.12)*(CK643&lt;=BV643+0.12),"合格","不合格"))</f>
        <v/>
      </c>
      <c r="BU643" s="456" t="str">
        <f>IF(_tag_month_day!V633="","",_tag_month_day!V633)</f>
        <v/>
      </c>
      <c r="BV643" s="457" t="str">
        <f>IF(_tag_month_day!W633="","",_tag_month_day!W633)</f>
        <v/>
      </c>
      <c r="BW643" s="458" t="str">
        <f>IF(_tag_month_day!X633="","",_tag_month_day!X633)</f>
        <v/>
      </c>
      <c r="BX643" s="458" t="str">
        <f>IF(_tag_month_day!Y633="","",_tag_month_day!Y633)</f>
        <v/>
      </c>
      <c r="BY643" s="459">
        <f ca="1">L643</f>
        <v>43612.416666665136</v>
      </c>
      <c r="BZ643" s="460"/>
      <c r="CA643" s="4"/>
      <c r="CB643" s="424" t="str">
        <f>IF(_tag_month_day!Z633="","",_tag_month_day!Z633)</f>
        <v/>
      </c>
      <c r="CC643" s="424" t="str">
        <f>IF(_tag_month_day!AA633="","",_tag_month_day!AA633)</f>
        <v/>
      </c>
      <c r="CD643" s="424" t="str">
        <f>IF(_tag_month_day!AB633="","",_tag_month_day!AB633)</f>
        <v/>
      </c>
      <c r="CE643" s="424" t="str">
        <f>IF(_tag_month_day!AC633="","",_tag_month_day!AC633)</f>
        <v/>
      </c>
      <c r="CF643" s="424" t="str">
        <f>IF(_tag_month_day!AD633="","",_tag_month_day!AD633)</f>
        <v/>
      </c>
      <c r="CG643" s="424" t="str">
        <f>IF(_tag_month_day!AE633="","",_tag_month_day!AE633)</f>
        <v/>
      </c>
      <c r="CH643" s="424" t="str">
        <f>IF(_tag_month_day!AF633="","",_tag_month_day!AF633)</f>
        <v/>
      </c>
      <c r="CI643" s="424" t="str">
        <f>IF(_tag_month_day!AG633="","",_tag_month_day!AG633)</f>
        <v/>
      </c>
      <c r="CJ643" s="424" t="str">
        <f>IF(_tag_month_day!AH633="","",_tag_month_day!AH633)</f>
        <v/>
      </c>
      <c r="CK643" s="424" t="str">
        <f>IF(_tag_month_day!AI633="","",_tag_month_day!AI633)</f>
        <v/>
      </c>
      <c r="CL643" s="4" t="str">
        <f>IF(_tag_month_day!AJ633="","",_tag_month_day!AJ633)</f>
        <v/>
      </c>
      <c r="CM643" s="4" t="str">
        <f>IF(_tag_month_day!AK633="","",_tag_month_day!AK633)</f>
        <v/>
      </c>
      <c r="CN643" s="4" t="str">
        <f>IF(_tag_month_day!AL633="","",_tag_month_day!AL633)</f>
        <v/>
      </c>
      <c r="CO643" s="4" t="str">
        <f>IF(_tag_month_day!AM633="","",_tag_month_day!AM633)</f>
        <v/>
      </c>
      <c r="CP643" s="4" t="str">
        <f>IF(_tag_month_day!AN633="","",_tag_month_day!AN633)</f>
        <v/>
      </c>
      <c r="CQ643" s="4" t="str">
        <f>IF(_tag_month_day!AO633="","",_tag_month_day!AO633)</f>
        <v/>
      </c>
      <c r="CR643" s="462" t="str">
        <f>IF(_tag_month_day!AP633="","",_tag_month_day!AP633)</f>
        <v/>
      </c>
      <c r="CS643" s="463" t="str">
        <f>IF(_tag_month_day!AQ633="","",_tag_month_day!AQ633)</f>
        <v/>
      </c>
      <c r="CT643" s="4" t="str">
        <f>IF(_tag_month_day!AR633="","",_tag_month_day!AR633)</f>
        <v/>
      </c>
      <c r="CU643" s="464" t="e">
        <f>DU643/AJ643</f>
        <v>#VALUE!</v>
      </c>
      <c r="CV643" s="451" t="e">
        <f>BG643/BH643</f>
        <v>#VALUE!</v>
      </c>
      <c r="CW643" s="465" t="e">
        <f>AJ643*(1-CV643)*CU643*AF643</f>
        <v>#VALUE!</v>
      </c>
      <c r="CX643" s="465" t="e">
        <f>CW643*94%</f>
        <v>#VALUE!</v>
      </c>
      <c r="CY643" s="466" t="e">
        <f>IF(CX643=0,0,DS643/(DS643+CX643))</f>
        <v>#VALUE!</v>
      </c>
      <c r="CZ643" s="465" t="e">
        <f>$AJ643*EF643</f>
        <v>#VALUE!</v>
      </c>
      <c r="DA643" s="465" t="e">
        <f>$AJ643*EG643</f>
        <v>#VALUE!</v>
      </c>
      <c r="DB643" s="465" t="e">
        <f>$AJ643*EH643</f>
        <v>#VALUE!</v>
      </c>
      <c r="DC643" s="465" t="e">
        <f>$AJ643*EI643</f>
        <v>#VALUE!</v>
      </c>
      <c r="DD643" s="465" t="e">
        <f>$AJ643*EJ643</f>
        <v>#VALUE!</v>
      </c>
      <c r="DE643" s="465" t="e">
        <f>$AJ643*EK643</f>
        <v>#VALUE!</v>
      </c>
      <c r="DF643" s="465" t="e">
        <f>$AJ643*EL643</f>
        <v>#VALUE!</v>
      </c>
      <c r="DG643" s="465" t="e">
        <f>$AJ643*EM643</f>
        <v>#VALUE!</v>
      </c>
      <c r="DH643" s="465" t="e">
        <f>$AJ643*EN643</f>
        <v>#VALUE!</v>
      </c>
      <c r="DI643" s="465" t="e">
        <f>$AJ643*EO643</f>
        <v>#VALUE!</v>
      </c>
      <c r="DJ643" s="465" t="e">
        <f>CZ643*(1-EP643)</f>
        <v>#VALUE!</v>
      </c>
      <c r="DK643" s="465" t="e">
        <f>DA643*(1-ER643)</f>
        <v>#VALUE!</v>
      </c>
      <c r="DL643" s="465" t="e">
        <f>DB643*(1-EQ643)</f>
        <v>#VALUE!</v>
      </c>
      <c r="DM643" s="465" t="e">
        <f>DC643*(1-ES643)</f>
        <v>#VALUE!</v>
      </c>
      <c r="DN643" s="465" t="e">
        <f>DD643*(1-ET643)</f>
        <v>#VALUE!</v>
      </c>
      <c r="DO643" s="465" t="e">
        <f>DE643</f>
        <v>#VALUE!</v>
      </c>
      <c r="DP643" s="465" t="e">
        <f>DF643*(1-EU643)</f>
        <v>#VALUE!</v>
      </c>
      <c r="DQ643" s="465" t="e">
        <f>DG643*(1-EV643)</f>
        <v>#VALUE!</v>
      </c>
      <c r="DR643" s="465" t="e">
        <f>DH643*(1-EW643)</f>
        <v>#VALUE!</v>
      </c>
      <c r="DS643" s="465" t="e">
        <f>DI643</f>
        <v>#VALUE!</v>
      </c>
      <c r="DT643" s="465" t="e">
        <f>SUM(DJ643:DS643)</f>
        <v>#VALUE!</v>
      </c>
      <c r="DU643" s="465" t="e">
        <f>(GS643:GX643)+(DP643+DQ643+DR643)*GY643+DS643</f>
        <v>#VALUE!</v>
      </c>
      <c r="DV643" s="451" t="e">
        <f>AV643/$BH643/(1-EP643)</f>
        <v>#VALUE!</v>
      </c>
      <c r="DW643" s="451" t="e">
        <f>AW643/$BH643/(1-ER643)</f>
        <v>#VALUE!</v>
      </c>
      <c r="DX643" s="451" t="e">
        <f>AX643/$BH643/(1-EQ643)</f>
        <v>#VALUE!</v>
      </c>
      <c r="DY643" s="451" t="e">
        <f>AY643/$BH643/(1-ES643)</f>
        <v>#VALUE!</v>
      </c>
      <c r="DZ643" s="451" t="e">
        <f>AZ643/$BH643/(1-ET643)</f>
        <v>#VALUE!</v>
      </c>
      <c r="EA643" s="451" t="e">
        <f>BA643/$BH643/(1-AX643)</f>
        <v>#VALUE!</v>
      </c>
      <c r="EB643" s="451" t="e">
        <f>BB643/$BH643/(1-EU643)</f>
        <v>#VALUE!</v>
      </c>
      <c r="EC643" s="451" t="e">
        <f>BC643/$BH643/(1-EV643)</f>
        <v>#VALUE!</v>
      </c>
      <c r="ED643" s="451" t="e">
        <f>BD643/$BH643/(1-EW643)</f>
        <v>#VALUE!</v>
      </c>
      <c r="EE643" s="451" t="e">
        <f>BG643/BH643</f>
        <v>#VALUE!</v>
      </c>
      <c r="EF643" s="451" t="e">
        <f>DV643/SUM($DV643:$EE643)</f>
        <v>#VALUE!</v>
      </c>
      <c r="EG643" s="451" t="e">
        <f>DW643/SUM($DV643:$EE643)</f>
        <v>#VALUE!</v>
      </c>
      <c r="EH643" s="451" t="e">
        <f>DX643/SUM($DV643:$EE643)</f>
        <v>#VALUE!</v>
      </c>
      <c r="EI643" s="451" t="e">
        <f>DY643/SUM($DV643:$EE643)</f>
        <v>#VALUE!</v>
      </c>
      <c r="EJ643" s="451" t="e">
        <f>DZ643/SUM($DV643:$EE643)</f>
        <v>#VALUE!</v>
      </c>
      <c r="EK643" s="451" t="e">
        <f>EA643/SUM($DV643:$EE643)</f>
        <v>#VALUE!</v>
      </c>
      <c r="EL643" s="451" t="e">
        <f>EB643/SUM($DV643:$EE643)</f>
        <v>#VALUE!</v>
      </c>
      <c r="EM643" s="451" t="e">
        <f>EC643/SUM($DV643:$EE643)</f>
        <v>#VALUE!</v>
      </c>
      <c r="EN643" s="451" t="e">
        <f>ED643/SUM($DV643:$EE643)</f>
        <v>#VALUE!</v>
      </c>
      <c r="EO643" s="451" t="e">
        <f>EE643/SUM($DV643:$EE643)</f>
        <v>#VALUE!</v>
      </c>
      <c r="EP643" s="450">
        <f>EP642</f>
        <v>0.080000000000000002</v>
      </c>
      <c r="EQ643" s="450">
        <f>EQ642</f>
        <v>0.014999999999999999</v>
      </c>
      <c r="ER643" s="450">
        <f>ER642</f>
        <v>0.014999999999999999</v>
      </c>
      <c r="ES643" s="450">
        <f>ES642</f>
        <v>0.014999999999999999</v>
      </c>
      <c r="ET643" s="450">
        <f>ET642</f>
        <v>0.014999999999999999</v>
      </c>
      <c r="EU643" s="450">
        <f>EU642</f>
        <v>0.089999999999999997</v>
      </c>
      <c r="EV643" s="450">
        <f>EV642</f>
        <v>0.089999999999999997</v>
      </c>
      <c r="EW643" s="450">
        <f>EW642</f>
        <v>0.089999999999999997</v>
      </c>
      <c r="EX643" s="431" t="str">
        <f>IF(_tag_month_day!AS633="","",_tag_month_day!AS633/100)</f>
        <v/>
      </c>
      <c r="EY643" s="431" t="str">
        <f>IF(_tag_month_day!AT633="","",_tag_month_day!AT633/100)</f>
        <v/>
      </c>
      <c r="EZ643" s="431" t="str">
        <f>IF(_tag_month_day!AU633="","",_tag_month_day!AU633/100)</f>
        <v/>
      </c>
      <c r="FA643" s="431" t="str">
        <f>IF(_tag_month_day!AV633="","",_tag_month_day!AV633/100)</f>
        <v/>
      </c>
      <c r="FB643" s="431" t="str">
        <f>IF(_tag_month_day!AW633="","",_tag_month_day!AW633/100)</f>
        <v/>
      </c>
      <c r="FC643" s="431" t="str">
        <f>IF(_tag_month_day!AX633="","",_tag_month_day!AX633/100)</f>
        <v/>
      </c>
      <c r="FD643" s="449" t="str">
        <f>IF(_tag_month_day!AY633="","",_tag_month_day!AY633/100)</f>
        <v/>
      </c>
      <c r="FE643" s="449" t="str">
        <f>IF(_tag_month_day!AZ633="","",_tag_month_day!AZ633/100)</f>
        <v/>
      </c>
      <c r="FF643" s="449" t="str">
        <f>IF(_tag_month_day!BA633="","",_tag_month_day!BA633/100)</f>
        <v/>
      </c>
      <c r="FG643" s="449" t="str">
        <f>IF(_tag_month_day!BB633="","",_tag_month_day!BB633/100)</f>
        <v/>
      </c>
      <c r="FH643" s="467" t="str">
        <f>IF(_tag_month_day!BC633="","",_tag_month_day!BC633/100)</f>
        <v/>
      </c>
      <c r="FI643" s="449">
        <f>FI642</f>
        <v>0.40999999999999998</v>
      </c>
      <c r="FJ643" s="449">
        <f>FJ642</f>
        <v>0.11</v>
      </c>
      <c r="FK643" s="449">
        <f>FK642</f>
        <v>0.014999999999999999</v>
      </c>
      <c r="FL643" s="449">
        <f>FL642</f>
        <v>0</v>
      </c>
      <c r="FM643" s="467">
        <f>FM642</f>
        <v>0.0001</v>
      </c>
      <c r="FN643" s="449">
        <f>FN642</f>
        <v>0.32000000000000001</v>
      </c>
      <c r="FO643" s="449">
        <f>FO642</f>
        <v>0.20000000000000001</v>
      </c>
      <c r="FP643" s="449">
        <f>FP642</f>
        <v>0.01</v>
      </c>
      <c r="FQ643" s="449">
        <f>FQ642</f>
        <v>0</v>
      </c>
      <c r="FR643" s="467">
        <f>FR642</f>
        <v>0.0001</v>
      </c>
      <c r="FS643" s="449" t="str">
        <f>IF(_tag_month_day!BD633="","",_tag_month_day!BD633/100)</f>
        <v/>
      </c>
      <c r="FT643" s="449" t="str">
        <f>IF(_tag_month_day!BE633="","",_tag_month_day!BE633/100)</f>
        <v/>
      </c>
      <c r="FU643" s="449" t="str">
        <f>IF(_tag_month_day!BF633="","",_tag_month_day!BF633/100)</f>
        <v/>
      </c>
      <c r="FV643" s="449" t="str">
        <f>IF(_tag_month_day!BG633="","",_tag_month_day!BG633/100)</f>
        <v/>
      </c>
      <c r="FW643" s="467" t="str">
        <f>IF(_tag_month_day!BH633="","",_tag_month_day!BH633/100)</f>
        <v/>
      </c>
      <c r="FX643" s="449" t="str">
        <f>IF(_tag_month_day!BI633="","",_tag_month_day!BI633/100)</f>
        <v/>
      </c>
      <c r="FY643" s="449" t="str">
        <f>IF(_tag_month_day!BJ633="","",_tag_month_day!BJ633/100)</f>
        <v/>
      </c>
      <c r="FZ643" s="468" t="str">
        <f>IF(_tag_month_day!BK633="","",_tag_month_day!BK633/100)</f>
        <v/>
      </c>
      <c r="GA643" s="449" t="str">
        <f>IF(_tag_month_day!BL633="","",_tag_month_day!BL633/100)</f>
        <v/>
      </c>
      <c r="GB643" s="467" t="str">
        <f>IF(_tag_month_day!BM633="","",_tag_month_day!BM633/100)</f>
        <v/>
      </c>
      <c r="GC643" s="431" t="str">
        <f>IF(_tag_month_day!BN633="","",_tag_month_day!BN633/100)</f>
        <v/>
      </c>
      <c r="GD643" s="431" t="str">
        <f>IF(_tag_month_day!BO633="","",_tag_month_day!BO633/100)</f>
        <v/>
      </c>
      <c r="GE643" s="431" t="str">
        <f>IF(_tag_month_day!BP633="","",_tag_month_day!BP633/100)</f>
        <v/>
      </c>
      <c r="GF643" s="431" t="str">
        <f>IF(_tag_month_day!BQ633="","",_tag_month_day!BQ633/100)</f>
        <v/>
      </c>
      <c r="GG643" s="431" t="str">
        <f>IF(_tag_month_day!BR633="","",_tag_month_day!BR633/100)</f>
        <v/>
      </c>
      <c r="GH643" s="431" t="str">
        <f>IF(_tag_month_day!BS633="","",_tag_month_day!BS633/100)</f>
        <v/>
      </c>
      <c r="GI643" s="467" t="str">
        <f>IF(_tag_month_day!BT633="","",_tag_month_day!BT633/100)</f>
        <v/>
      </c>
      <c r="GJ643" s="469" t="str">
        <f>IF(_tag_month_day!BU633="","",_tag_month_day!BU633/100)</f>
        <v/>
      </c>
      <c r="GK643" s="470">
        <f>GK642</f>
        <v>0.070000000000000007</v>
      </c>
      <c r="GL643" s="470">
        <f>GL642</f>
        <v>0.029999999999999999</v>
      </c>
      <c r="GM643" s="471" t="str">
        <f>IF(_tag_month_day!BX633="","",_tag_month_day!BX633/100)</f>
        <v/>
      </c>
      <c r="GN643" s="470">
        <f>GN642</f>
        <v>0.070000000000000007</v>
      </c>
      <c r="GO643" s="470">
        <f>GO642</f>
        <v>0.029999999999999999</v>
      </c>
      <c r="GP643" s="470">
        <f>GP642</f>
        <v>0.089999999999999997</v>
      </c>
      <c r="GQ643" s="470">
        <f>GQ642</f>
        <v>0.029999999999999999</v>
      </c>
      <c r="GR643" s="471" t="str">
        <f>IF(_tag_month_day!CA633="","",_tag_month_day!CA633/100)</f>
        <v/>
      </c>
      <c r="GS643" s="472">
        <f>GS642</f>
        <v>0.95299999999999996</v>
      </c>
      <c r="GT643" s="472">
        <f>GT642</f>
        <v>0.55000000000000004</v>
      </c>
      <c r="GU643" s="472">
        <f>GU642</f>
        <v>0.55000000000000004</v>
      </c>
      <c r="GV643" s="472">
        <f>GV642</f>
        <v>0.55000000000000004</v>
      </c>
      <c r="GW643" s="472">
        <f>GW642</f>
        <v>0.5</v>
      </c>
      <c r="GX643" s="472">
        <f>GX642</f>
        <v>0.93500000000000005</v>
      </c>
      <c r="GY643" s="472">
        <f>GY642</f>
        <v>0.14999999999999999</v>
      </c>
      <c r="GZ643" s="472">
        <f>GZ642</f>
        <v>1</v>
      </c>
      <c r="HA643" s="474">
        <f>HA642</f>
        <v>0.047</v>
      </c>
      <c r="HB643" s="474">
        <f>HB642</f>
        <v>0.45000000000000001</v>
      </c>
      <c r="HC643" s="474">
        <f>HC642</f>
        <v>0.45000000000000001</v>
      </c>
      <c r="HD643" s="474">
        <f>HD642</f>
        <v>0.45000000000000001</v>
      </c>
      <c r="HE643" s="474">
        <f>HE642</f>
        <v>0.5</v>
      </c>
      <c r="HF643" s="474">
        <f>HF642</f>
        <v>0.065000000000000002</v>
      </c>
      <c r="HG643" s="474">
        <f>HG642</f>
        <v>0.84999999999999998</v>
      </c>
      <c r="HH643" s="474">
        <f>HH642</f>
        <v>0</v>
      </c>
      <c r="HI643" s="10">
        <f>IF(BZ643&lt;&gt;"",CK643-BV643,0)</f>
        <v>0</v>
      </c>
      <c r="HJ643" s="10" t="e">
        <f>IF(AJ643&gt;0,AH643-AJ643,0)</f>
        <v>#VALUE!</v>
      </c>
      <c r="HK643" s="466">
        <f>HK642</f>
        <v>0.84999999999999998</v>
      </c>
      <c r="HL643" s="424">
        <f>HL642</f>
        <v>550000</v>
      </c>
      <c r="HM643" s="424">
        <f>HM642</f>
        <v>480000</v>
      </c>
      <c r="HN643" s="465" t="e">
        <f>(DJ643*EZ643+DK643*FH643+DL643*FM643+DM643*FR643+DN643*FW643+DO643*GB643+DS643*GI643+DP643*GM643+DR643*GR643)*1000*2</f>
        <v>#VALUE!</v>
      </c>
      <c r="HO643" s="465" t="e">
        <f>HN643*HK643*$HO$2/HL643*1000000</f>
        <v>#VALUE!</v>
      </c>
      <c r="HP643" s="465" t="e">
        <f>HN643*HK643*$HP$2/HM643*1000000</f>
        <v>#VALUE!</v>
      </c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</row>
    <row customFormat="1" r="644" s="0">
      <c r="A644" s="420">
        <v>633</v>
      </c>
      <c r="B644" s="421">
        <f ca="1">IF(D644=D643,B643,IF(D644="夜班",B643+1,B643))</f>
        <v>43612</v>
      </c>
      <c r="C644" s="422">
        <f>C643</f>
        <v>0.041666666666666699</v>
      </c>
      <c r="D644" s="10" t="str">
        <f ca="1">IF(HOUR(G644)&lt;8,"夜班",IF(HOUR(G644)&lt;16,"白班",IF(HOUR(G644)&lt;24,"中班",0)))</f>
        <v>夜班</v>
      </c>
      <c r="E644" s="10" t="e">
        <f ca="1">IF(F644=1,"甲",IF(F644=2,"乙",IF(F644=3,"丙",IF(F644=4,"丁",""))))</f>
        <v>#REF!</v>
      </c>
      <c r="F644" s="10" t="e">
        <f ca="1">SUMPRODUCT((成本日报!$A$3:$A$95=计划!B644)*(成本日报!$B$3:$B$95=计划!$D644),成本日报!$C$3:$C$95)</f>
        <v>#REF!</v>
      </c>
      <c r="G644" s="423">
        <f ca="1">G643+C643</f>
        <v>43612.333333331801</v>
      </c>
      <c r="H644" s="423">
        <f ca="1">$G644+$C644/60*10+$C644*0</f>
        <v>43612.340277776246</v>
      </c>
      <c r="I644" s="423">
        <f ca="1">$G644+$C644/60*18+$C644*0</f>
        <v>43612.345833331798</v>
      </c>
      <c r="J644" s="423">
        <f ca="1">$G644+$C644/60*0+$C644*1</f>
        <v>43612.374999998465</v>
      </c>
      <c r="K644" s="423">
        <f ca="1">$G644+$C644/60*30+$C644*2</f>
        <v>43612.437499998472</v>
      </c>
      <c r="L644" s="423">
        <f ca="1">$G644+$C644/60*0+$C644*3</f>
        <v>43612.458333331801</v>
      </c>
      <c r="M644" s="424" t="str">
        <f>IF(_tag_month_day!A634="","",_tag_month_day!A634)</f>
        <v/>
      </c>
      <c r="N644" s="424" t="str">
        <f>IF(_tag_month_day!B634="","",_tag_month_day!B634)</f>
        <v/>
      </c>
      <c r="O644" s="425" t="e">
        <f>IF(M644+N644=0,"",M644+N644)</f>
        <v>#VALUE!</v>
      </c>
      <c r="P644" s="424" t="str">
        <f>IF(_tag_month_day!C634="","",_tag_month_day!C634)</f>
        <v/>
      </c>
      <c r="Q644" s="424" t="str">
        <f>IF(_tag_month_day!D634="","",_tag_month_day!D634)</f>
        <v/>
      </c>
      <c r="R644" s="426" t="str">
        <f>IF(_tag_month_day!CB634="","",_tag_month_day!CB634/100)</f>
        <v/>
      </c>
      <c r="S644" s="427" t="str">
        <f>IF(_tag_month_day!E634="","",_tag_month_day!E634)</f>
        <v/>
      </c>
      <c r="T644" s="427" t="str">
        <f>IF(_tag_month_day!F634="","",_tag_month_day!F634)</f>
        <v/>
      </c>
      <c r="U644" s="428" t="e">
        <f>S644+T644</f>
        <v>#VALUE!</v>
      </c>
      <c r="V644" s="429" t="e">
        <f>U644/AJ644</f>
        <v>#VALUE!</v>
      </c>
      <c r="W644" s="430" t="str">
        <f>IF(_jhy_month_day!A634="","",_jhy_month_day!A634)</f>
        <v/>
      </c>
      <c r="X644" s="431" t="str">
        <f>IF(_jhy_month_day!B634="","",_jhy_month_day!B634/100)</f>
        <v/>
      </c>
      <c r="Y644" s="431" t="str">
        <f>IF(_jhy_month_day!C634="","",_jhy_month_day!C634/100)</f>
        <v/>
      </c>
      <c r="Z644" s="432">
        <f>Z640+1</f>
        <v>159</v>
      </c>
      <c r="AA644" s="433" t="str">
        <f>IF(_tag_month_day!G634="","",_tag_month_day!G634/100)</f>
        <v/>
      </c>
      <c r="AB644" s="433" t="str">
        <f>IF(_tag_month_day!H634="","",_tag_month_day!H634/100)</f>
        <v/>
      </c>
      <c r="AC644" s="434">
        <f>IF(X644="",AC643,BK644*($AV643*X644+$AW643*FD643+$AX643*FI643+$AY643*FN643+$AZ643*FS643+$BA643*FX643+$BG643*GE643)/(AV643*Y644+AX643*FK643+AW643*FF643+AY643*FP643+AZ643*FU643+BA643*FZ643+BG643*GG643+BB643*GK643+BC643*GN643+BD643*GP643))</f>
        <v>1.59963432013121</v>
      </c>
      <c r="AD644" s="435" t="str">
        <f>IF(AC644=AC643,"",AC644-AC643)</f>
        <v/>
      </c>
      <c r="AE644" s="436" t="str">
        <f>IF(1-AF644=0,"",(1-AF644))</f>
        <v/>
      </c>
      <c r="AF644" s="437">
        <v>1</v>
      </c>
      <c r="AG644" s="10" t="str">
        <f>AG643</f>
        <v>9A3</v>
      </c>
      <c r="AH644" s="438" t="str">
        <f>AH643</f>
        <v/>
      </c>
      <c r="AI644" s="424"/>
      <c r="AJ644" s="10" t="str">
        <f>IF(_tag_month_day!I634="","",_tag_month_day!I634)</f>
        <v/>
      </c>
      <c r="AK644" s="440"/>
      <c r="AL644" s="440"/>
      <c r="AM644" s="440"/>
      <c r="AN644" s="441">
        <f>AN643</f>
        <v>2</v>
      </c>
      <c r="AO644" s="441">
        <f>AO643</f>
        <v>8</v>
      </c>
      <c r="AP644" s="442" t="e">
        <f>(IF(AN644=0,AS643,AS643*(1+AO644/AN644)/(AR644+AO644/AN644)))+AT644</f>
        <v>#VALUE!</v>
      </c>
      <c r="AQ644" s="443" t="str">
        <f>IF(_tag_month_day!J634="","",_tag_month_day!J634/100)</f>
        <v/>
      </c>
      <c r="AR644" s="444">
        <f>AR643</f>
        <v>1.3</v>
      </c>
      <c r="AS644" s="445" t="e">
        <f>AQ644*(AN644*AR644+AO644)/(AN644+AO644)</f>
        <v>#VALUE!</v>
      </c>
      <c r="AT644" s="445" t="e">
        <f>(SUM(BE644:BF644)-SUM(BE643:BF643))*0.05</f>
        <v>#VALUE!</v>
      </c>
      <c r="AU644" s="446" t="str">
        <f>IF(_tag_month_day!CC634="","",IF(_tag_month_day!CC634&gt;0,_tag_month_day!CD634,_tag_month_day!CE634))</f>
        <v/>
      </c>
      <c r="AV644" s="447" t="str">
        <f>IF(_tag_month_day!L634="","",_tag_month_day!L634/100)</f>
        <v/>
      </c>
      <c r="AW644" s="431">
        <f>AW643</f>
        <v>0</v>
      </c>
      <c r="AX644" s="431">
        <f>AX643</f>
        <v>0</v>
      </c>
      <c r="AY644" s="431" t="str">
        <f>IF(_tag_month_day!M634="","",_tag_month_day!M634/100)</f>
        <v/>
      </c>
      <c r="AZ644" s="431" t="str">
        <f>IF(_tag_month_day!N634="","",_tag_month_day!N634/100)</f>
        <v/>
      </c>
      <c r="BA644" s="431" t="str">
        <f>IF(_tag_month_day!O634="","",_tag_month_day!O634/100)</f>
        <v/>
      </c>
      <c r="BB644" s="448" t="str">
        <f>IF(_tag_month_day!P634="","",_tag_month_day!P634/100)</f>
        <v/>
      </c>
      <c r="BC644" s="448">
        <f>BC643</f>
        <v>0</v>
      </c>
      <c r="BD644" s="448" t="str">
        <f>IF(_tag_month_day!Q634="","",_tag_month_day!Q634/100)</f>
        <v/>
      </c>
      <c r="BE644" s="449" t="str">
        <f>IF(_tag_month_day!R634="","",_tag_month_day!R634/100)</f>
        <v/>
      </c>
      <c r="BF644" s="388" t="e">
        <f>(AU644*(100+BE644*100))/(AJ644-AU644)/100</f>
        <v>#VALUE!</v>
      </c>
      <c r="BG644" s="450" t="e">
        <f>BE644+BF644</f>
        <v>#VALUE!</v>
      </c>
      <c r="BH644" s="451" t="e">
        <f>SUM(AV644:BF644)</f>
        <v>#VALUE!</v>
      </c>
      <c r="BI644" s="452" t="e">
        <f>IF(CX644=0,BI643,(DK644*查询!$R$5+DL644*查询!$Q$5+DM644*查询!$N$5+DN644*查询!$O$5+DO644*查询!$P$5)*AF644/CX644)</f>
        <v>#VALUE!</v>
      </c>
      <c r="BJ644" s="452" t="e">
        <f>IF(CX644=0,BJ643,(DP644*查询!$S$5+DQ644*查询!$T$5+DR644*查询!$U$5)*AF644/CX644)</f>
        <v>#VALUE!</v>
      </c>
      <c r="BK644" s="452">
        <f>BK643</f>
        <v>1</v>
      </c>
      <c r="BL644" s="453" t="e">
        <f>SUMPRODUCT((AV644:BA644)*(GS644:GX644))/((GS644:GX644)+SUM(BB644:BD644)*GY644+BG644*GZ644)</f>
        <v>#VALUE!</v>
      </c>
      <c r="BM644" s="453" t="e">
        <f>BK644*($AV644*FB644+$AW644*FD644+$AX644*FI644+$AY644*FN644+$AZ644*FS644+$BA644*FX644+$BG644*GE644)/(AV644*EY644+AX644*FK644+AW644*FF644+AY644*FP644+AZ644*FU644+BA644*FZ644+BG644*GG644+BB644*GK644+BC644*GN644+BD644*GP644)</f>
        <v>#VALUE!</v>
      </c>
      <c r="BN644" s="453" t="e">
        <f>($AV644*FC644+$AX644*FJ644+$AW644*FE644+$AY644*FO644+$AZ644*FT644+$BA644*FY644+$BG644*GF644)/($AV644*FA644+BG644*GH644+BB644*GL644+BC644*GO644+BD644*GQ644+BA644*GA644)</f>
        <v>#VALUE!</v>
      </c>
      <c r="BO644" s="454" t="e">
        <f>SUMPRODUCT(AV644:BA644*GS644:GX644)/(GS644:GX644+(BB644+BC644+BD644)*GY644+BG644)</f>
        <v>#VALUE!</v>
      </c>
      <c r="BP644" s="454" t="e">
        <f>SUMPRODUCT(AV644:BA644*GS644:GX644)/(GS644:GX644+(BB644+BC644+BD644)*GY644+BG644)</f>
        <v>#VALUE!</v>
      </c>
      <c r="BQ644" s="454" t="e">
        <f>SUMPRODUCT(AV644:BA644*GS644:GX644)/(GS644:GX644+(BB644+BC644+BD644)*GY644+BG644)</f>
        <v>#VALUE!</v>
      </c>
      <c r="BR644" s="453" t="str">
        <f>IF(_tag_month_day!T634="","",_tag_month_day!T634)</f>
        <v/>
      </c>
      <c r="BS644" s="453" t="str">
        <f>IF(_tag_month_day!U634="","",_tag_month_day!U634)</f>
        <v/>
      </c>
      <c r="BT644" s="455" t="str">
        <f>IF(CK644="","",IF((CK644&gt;=BV644-0.12)*(CK644&lt;=BV644+0.12),"合格","不合格"))</f>
        <v/>
      </c>
      <c r="BU644" s="456" t="str">
        <f>IF(_tag_month_day!V634="","",_tag_month_day!V634)</f>
        <v/>
      </c>
      <c r="BV644" s="457" t="str">
        <f>IF(_tag_month_day!W634="","",_tag_month_day!W634)</f>
        <v/>
      </c>
      <c r="BW644" s="458" t="str">
        <f>IF(_tag_month_day!X634="","",_tag_month_day!X634)</f>
        <v/>
      </c>
      <c r="BX644" s="458" t="str">
        <f>IF(_tag_month_day!Y634="","",_tag_month_day!Y634)</f>
        <v/>
      </c>
      <c r="BY644" s="459">
        <f ca="1">L644</f>
        <v>43612.458333331801</v>
      </c>
      <c r="BZ644" s="460"/>
      <c r="CA644" s="461"/>
      <c r="CB644" s="424" t="str">
        <f>IF(_tag_month_day!Z634="","",_tag_month_day!Z634)</f>
        <v/>
      </c>
      <c r="CC644" s="424" t="str">
        <f>IF(_tag_month_day!AA634="","",_tag_month_day!AA634)</f>
        <v/>
      </c>
      <c r="CD644" s="424" t="str">
        <f>IF(_tag_month_day!AB634="","",_tag_month_day!AB634)</f>
        <v/>
      </c>
      <c r="CE644" s="424" t="str">
        <f>IF(_tag_month_day!AC634="","",_tag_month_day!AC634)</f>
        <v/>
      </c>
      <c r="CF644" s="424" t="str">
        <f>IF(_tag_month_day!AD634="","",_tag_month_day!AD634)</f>
        <v/>
      </c>
      <c r="CG644" s="424" t="str">
        <f>IF(_tag_month_day!AE634="","",_tag_month_day!AE634)</f>
        <v/>
      </c>
      <c r="CH644" s="424" t="str">
        <f>IF(_tag_month_day!AF634="","",_tag_month_day!AF634)</f>
        <v/>
      </c>
      <c r="CI644" s="424" t="str">
        <f>IF(_tag_month_day!AG634="","",_tag_month_day!AG634)</f>
        <v/>
      </c>
      <c r="CJ644" s="424" t="str">
        <f>IF(_tag_month_day!AH634="","",_tag_month_day!AH634)</f>
        <v/>
      </c>
      <c r="CK644" s="424" t="str">
        <f>IF(_tag_month_day!AI634="","",_tag_month_day!AI634)</f>
        <v/>
      </c>
      <c r="CL644" s="4" t="str">
        <f>IF(_tag_month_day!AJ634="","",_tag_month_day!AJ634)</f>
        <v/>
      </c>
      <c r="CM644" s="4" t="str">
        <f>IF(_tag_month_day!AK634="","",_tag_month_day!AK634)</f>
        <v/>
      </c>
      <c r="CN644" s="4" t="str">
        <f>IF(_tag_month_day!AL634="","",_tag_month_day!AL634)</f>
        <v/>
      </c>
      <c r="CO644" s="4" t="str">
        <f>IF(_tag_month_day!AM634="","",_tag_month_day!AM634)</f>
        <v/>
      </c>
      <c r="CP644" s="4" t="str">
        <f>IF(_tag_month_day!AN634="","",_tag_month_day!AN634)</f>
        <v/>
      </c>
      <c r="CQ644" s="4" t="str">
        <f>IF(_tag_month_day!AO634="","",_tag_month_day!AO634)</f>
        <v/>
      </c>
      <c r="CR644" s="462" t="str">
        <f>IF(_tag_month_day!AP634="","",_tag_month_day!AP634)</f>
        <v/>
      </c>
      <c r="CS644" s="463" t="str">
        <f>IF(_tag_month_day!AQ634="","",_tag_month_day!AQ634)</f>
        <v/>
      </c>
      <c r="CT644" s="4" t="str">
        <f>IF(_tag_month_day!AR634="","",_tag_month_day!AR634)</f>
        <v/>
      </c>
      <c r="CU644" s="464" t="e">
        <f>DU644/AJ644</f>
        <v>#VALUE!</v>
      </c>
      <c r="CV644" s="451" t="e">
        <f>BG644/BH644</f>
        <v>#VALUE!</v>
      </c>
      <c r="CW644" s="465" t="e">
        <f>AJ644*(1-CV644)*CU644*AF644</f>
        <v>#VALUE!</v>
      </c>
      <c r="CX644" s="465" t="e">
        <f>CW644*94%</f>
        <v>#VALUE!</v>
      </c>
      <c r="CY644" s="466" t="e">
        <f>IF(CX644=0,0,DS644/(DS644+CX644))</f>
        <v>#VALUE!</v>
      </c>
      <c r="CZ644" s="465" t="e">
        <f>$AJ644*EF644</f>
        <v>#VALUE!</v>
      </c>
      <c r="DA644" s="465" t="e">
        <f>$AJ644*EG644</f>
        <v>#VALUE!</v>
      </c>
      <c r="DB644" s="465" t="e">
        <f>$AJ644*EH644</f>
        <v>#VALUE!</v>
      </c>
      <c r="DC644" s="465" t="e">
        <f>$AJ644*EI644</f>
        <v>#VALUE!</v>
      </c>
      <c r="DD644" s="465" t="e">
        <f>$AJ644*EJ644</f>
        <v>#VALUE!</v>
      </c>
      <c r="DE644" s="465" t="e">
        <f>$AJ644*EK644</f>
        <v>#VALUE!</v>
      </c>
      <c r="DF644" s="465" t="e">
        <f>$AJ644*EL644</f>
        <v>#VALUE!</v>
      </c>
      <c r="DG644" s="465" t="e">
        <f>$AJ644*EM644</f>
        <v>#VALUE!</v>
      </c>
      <c r="DH644" s="465" t="e">
        <f>$AJ644*EN644</f>
        <v>#VALUE!</v>
      </c>
      <c r="DI644" s="465" t="e">
        <f>$AJ644*EO644</f>
        <v>#VALUE!</v>
      </c>
      <c r="DJ644" s="465" t="e">
        <f>CZ644*(1-EP644)</f>
        <v>#VALUE!</v>
      </c>
      <c r="DK644" s="465" t="e">
        <f>DA644*(1-ER644)</f>
        <v>#VALUE!</v>
      </c>
      <c r="DL644" s="465" t="e">
        <f>DB644*(1-EQ644)</f>
        <v>#VALUE!</v>
      </c>
      <c r="DM644" s="465" t="e">
        <f>DC644*(1-ES644)</f>
        <v>#VALUE!</v>
      </c>
      <c r="DN644" s="465" t="e">
        <f>DD644*(1-ET644)</f>
        <v>#VALUE!</v>
      </c>
      <c r="DO644" s="465" t="e">
        <f>DE644</f>
        <v>#VALUE!</v>
      </c>
      <c r="DP644" s="465" t="e">
        <f>DF644*(1-EU644)</f>
        <v>#VALUE!</v>
      </c>
      <c r="DQ644" s="465" t="e">
        <f>DG644*(1-EV644)</f>
        <v>#VALUE!</v>
      </c>
      <c r="DR644" s="465" t="e">
        <f>DH644*(1-EW644)</f>
        <v>#VALUE!</v>
      </c>
      <c r="DS644" s="465" t="e">
        <f>DI644</f>
        <v>#VALUE!</v>
      </c>
      <c r="DT644" s="465" t="e">
        <f>SUM(DJ644:DS644)</f>
        <v>#VALUE!</v>
      </c>
      <c r="DU644" s="465" t="e">
        <f>(GS644:GX644)+(DP644+DQ644+DR644)*GY644+DS644</f>
        <v>#VALUE!</v>
      </c>
      <c r="DV644" s="451" t="e">
        <f>AV644/$BH644/(1-EP644)</f>
        <v>#VALUE!</v>
      </c>
      <c r="DW644" s="451" t="e">
        <f>AW644/$BH644/(1-ER644)</f>
        <v>#VALUE!</v>
      </c>
      <c r="DX644" s="451" t="e">
        <f>AX644/$BH644/(1-EQ644)</f>
        <v>#VALUE!</v>
      </c>
      <c r="DY644" s="451" t="e">
        <f>AY644/$BH644/(1-ES644)</f>
        <v>#VALUE!</v>
      </c>
      <c r="DZ644" s="451" t="e">
        <f>AZ644/$BH644/(1-ET644)</f>
        <v>#VALUE!</v>
      </c>
      <c r="EA644" s="451" t="e">
        <f>BA644/$BH644/(1-AX644)</f>
        <v>#VALUE!</v>
      </c>
      <c r="EB644" s="451" t="e">
        <f>BB644/$BH644/(1-EU644)</f>
        <v>#VALUE!</v>
      </c>
      <c r="EC644" s="451" t="e">
        <f>BC644/$BH644/(1-EV644)</f>
        <v>#VALUE!</v>
      </c>
      <c r="ED644" s="451" t="e">
        <f>BD644/$BH644/(1-EW644)</f>
        <v>#VALUE!</v>
      </c>
      <c r="EE644" s="451" t="e">
        <f>BG644/BH644</f>
        <v>#VALUE!</v>
      </c>
      <c r="EF644" s="451" t="e">
        <f>DV644/SUM($DV644:$EE644)</f>
        <v>#VALUE!</v>
      </c>
      <c r="EG644" s="451" t="e">
        <f>DW644/SUM($DV644:$EE644)</f>
        <v>#VALUE!</v>
      </c>
      <c r="EH644" s="451" t="e">
        <f>DX644/SUM($DV644:$EE644)</f>
        <v>#VALUE!</v>
      </c>
      <c r="EI644" s="451" t="e">
        <f>DY644/SUM($DV644:$EE644)</f>
        <v>#VALUE!</v>
      </c>
      <c r="EJ644" s="451" t="e">
        <f>DZ644/SUM($DV644:$EE644)</f>
        <v>#VALUE!</v>
      </c>
      <c r="EK644" s="451" t="e">
        <f>EA644/SUM($DV644:$EE644)</f>
        <v>#VALUE!</v>
      </c>
      <c r="EL644" s="451" t="e">
        <f>EB644/SUM($DV644:$EE644)</f>
        <v>#VALUE!</v>
      </c>
      <c r="EM644" s="451" t="e">
        <f>EC644/SUM($DV644:$EE644)</f>
        <v>#VALUE!</v>
      </c>
      <c r="EN644" s="451" t="e">
        <f>ED644/SUM($DV644:$EE644)</f>
        <v>#VALUE!</v>
      </c>
      <c r="EO644" s="451" t="e">
        <f>EE644/SUM($DV644:$EE644)</f>
        <v>#VALUE!</v>
      </c>
      <c r="EP644" s="450">
        <f>EP643</f>
        <v>0.080000000000000002</v>
      </c>
      <c r="EQ644" s="450">
        <f>EQ643</f>
        <v>0.014999999999999999</v>
      </c>
      <c r="ER644" s="450">
        <f>ER643</f>
        <v>0.014999999999999999</v>
      </c>
      <c r="ES644" s="450">
        <f>ES643</f>
        <v>0.014999999999999999</v>
      </c>
      <c r="ET644" s="450">
        <f>ET643</f>
        <v>0.014999999999999999</v>
      </c>
      <c r="EU644" s="450">
        <f>EU643</f>
        <v>0.089999999999999997</v>
      </c>
      <c r="EV644" s="450">
        <f>EV643</f>
        <v>0.089999999999999997</v>
      </c>
      <c r="EW644" s="450">
        <f>EW643</f>
        <v>0.089999999999999997</v>
      </c>
      <c r="EX644" s="431" t="str">
        <f>IF(_tag_month_day!AS634="","",_tag_month_day!AS634/100)</f>
        <v/>
      </c>
      <c r="EY644" s="431" t="str">
        <f>IF(_tag_month_day!AT634="","",_tag_month_day!AT634/100)</f>
        <v/>
      </c>
      <c r="EZ644" s="431" t="str">
        <f>IF(_tag_month_day!AU634="","",_tag_month_day!AU634/100)</f>
        <v/>
      </c>
      <c r="FA644" s="431" t="str">
        <f>IF(_tag_month_day!AV634="","",_tag_month_day!AV634/100)</f>
        <v/>
      </c>
      <c r="FB644" s="431" t="str">
        <f>IF(_tag_month_day!AW634="","",_tag_month_day!AW634/100)</f>
        <v/>
      </c>
      <c r="FC644" s="431" t="str">
        <f>IF(_tag_month_day!AX634="","",_tag_month_day!AX634/100)</f>
        <v/>
      </c>
      <c r="FD644" s="449" t="str">
        <f>IF(_tag_month_day!AY634="","",_tag_month_day!AY634/100)</f>
        <v/>
      </c>
      <c r="FE644" s="449" t="str">
        <f>IF(_tag_month_day!AZ634="","",_tag_month_day!AZ634/100)</f>
        <v/>
      </c>
      <c r="FF644" s="449" t="str">
        <f>IF(_tag_month_day!BA634="","",_tag_month_day!BA634/100)</f>
        <v/>
      </c>
      <c r="FG644" s="449" t="str">
        <f>IF(_tag_month_day!BB634="","",_tag_month_day!BB634/100)</f>
        <v/>
      </c>
      <c r="FH644" s="467" t="str">
        <f>IF(_tag_month_day!BC634="","",_tag_month_day!BC634/100)</f>
        <v/>
      </c>
      <c r="FI644" s="449">
        <f>FI643</f>
        <v>0.40999999999999998</v>
      </c>
      <c r="FJ644" s="449">
        <f>FJ643</f>
        <v>0.11</v>
      </c>
      <c r="FK644" s="449">
        <f>FK643</f>
        <v>0.014999999999999999</v>
      </c>
      <c r="FL644" s="449">
        <f>FL643</f>
        <v>0</v>
      </c>
      <c r="FM644" s="467">
        <f>FM643</f>
        <v>0.0001</v>
      </c>
      <c r="FN644" s="449">
        <f>FN643</f>
        <v>0.32000000000000001</v>
      </c>
      <c r="FO644" s="449">
        <f>FO643</f>
        <v>0.20000000000000001</v>
      </c>
      <c r="FP644" s="449">
        <f>FP643</f>
        <v>0.01</v>
      </c>
      <c r="FQ644" s="449">
        <f>FQ643</f>
        <v>0</v>
      </c>
      <c r="FR644" s="467">
        <f>FR643</f>
        <v>0.0001</v>
      </c>
      <c r="FS644" s="449" t="str">
        <f>IF(_tag_month_day!BD634="","",_tag_month_day!BD634/100)</f>
        <v/>
      </c>
      <c r="FT644" s="449" t="str">
        <f>IF(_tag_month_day!BE634="","",_tag_month_day!BE634/100)</f>
        <v/>
      </c>
      <c r="FU644" s="449" t="str">
        <f>IF(_tag_month_day!BF634="","",_tag_month_day!BF634/100)</f>
        <v/>
      </c>
      <c r="FV644" s="449" t="str">
        <f>IF(_tag_month_day!BG634="","",_tag_month_day!BG634/100)</f>
        <v/>
      </c>
      <c r="FW644" s="467" t="str">
        <f>IF(_tag_month_day!BH634="","",_tag_month_day!BH634/100)</f>
        <v/>
      </c>
      <c r="FX644" s="449" t="str">
        <f>IF(_tag_month_day!BI634="","",_tag_month_day!BI634/100)</f>
        <v/>
      </c>
      <c r="FY644" s="449" t="str">
        <f>IF(_tag_month_day!BJ634="","",_tag_month_day!BJ634/100)</f>
        <v/>
      </c>
      <c r="FZ644" s="468" t="str">
        <f>IF(_tag_month_day!BK634="","",_tag_month_day!BK634/100)</f>
        <v/>
      </c>
      <c r="GA644" s="449" t="str">
        <f>IF(_tag_month_day!BL634="","",_tag_month_day!BL634/100)</f>
        <v/>
      </c>
      <c r="GB644" s="467" t="str">
        <f>IF(_tag_month_day!BM634="","",_tag_month_day!BM634/100)</f>
        <v/>
      </c>
      <c r="GC644" s="431" t="str">
        <f>IF(_tag_month_day!BN634="","",_tag_month_day!BN634/100)</f>
        <v/>
      </c>
      <c r="GD644" s="431" t="str">
        <f>IF(_tag_month_day!BO634="","",_tag_month_day!BO634/100)</f>
        <v/>
      </c>
      <c r="GE644" s="431" t="str">
        <f>IF(_tag_month_day!BP634="","",_tag_month_day!BP634/100)</f>
        <v/>
      </c>
      <c r="GF644" s="431" t="str">
        <f>IF(_tag_month_day!BQ634="","",_tag_month_day!BQ634/100)</f>
        <v/>
      </c>
      <c r="GG644" s="431" t="str">
        <f>IF(_tag_month_day!BR634="","",_tag_month_day!BR634/100)</f>
        <v/>
      </c>
      <c r="GH644" s="431" t="str">
        <f>IF(_tag_month_day!BS634="","",_tag_month_day!BS634/100)</f>
        <v/>
      </c>
      <c r="GI644" s="467" t="str">
        <f>IF(_tag_month_day!BT634="","",_tag_month_day!BT634/100)</f>
        <v/>
      </c>
      <c r="GJ644" s="469" t="str">
        <f>IF(_tag_month_day!BU634="","",_tag_month_day!BU634/100)</f>
        <v/>
      </c>
      <c r="GK644" s="470">
        <f>GK643</f>
        <v>0.070000000000000007</v>
      </c>
      <c r="GL644" s="470">
        <f>GL643</f>
        <v>0.029999999999999999</v>
      </c>
      <c r="GM644" s="471" t="str">
        <f>IF(_tag_month_day!BX634="","",_tag_month_day!BX634/100)</f>
        <v/>
      </c>
      <c r="GN644" s="470">
        <f>GN643</f>
        <v>0.070000000000000007</v>
      </c>
      <c r="GO644" s="470">
        <f>GO643</f>
        <v>0.029999999999999999</v>
      </c>
      <c r="GP644" s="470">
        <f>GP643</f>
        <v>0.089999999999999997</v>
      </c>
      <c r="GQ644" s="470">
        <f>GQ643</f>
        <v>0.029999999999999999</v>
      </c>
      <c r="GR644" s="471" t="str">
        <f>IF(_tag_month_day!CA634="","",_tag_month_day!CA634/100)</f>
        <v/>
      </c>
      <c r="GS644" s="472">
        <f>GS643</f>
        <v>0.95299999999999996</v>
      </c>
      <c r="GT644" s="472">
        <f>GT643</f>
        <v>0.55000000000000004</v>
      </c>
      <c r="GU644" s="472">
        <f>GU643</f>
        <v>0.55000000000000004</v>
      </c>
      <c r="GV644" s="472">
        <f>GV643</f>
        <v>0.55000000000000004</v>
      </c>
      <c r="GW644" s="472">
        <f>GW643</f>
        <v>0.5</v>
      </c>
      <c r="GX644" s="472">
        <f>GX643</f>
        <v>0.93500000000000005</v>
      </c>
      <c r="GY644" s="472">
        <f>GY643</f>
        <v>0.14999999999999999</v>
      </c>
      <c r="GZ644" s="472">
        <f>GZ643</f>
        <v>1</v>
      </c>
      <c r="HA644" s="474">
        <f>HA643</f>
        <v>0.047</v>
      </c>
      <c r="HB644" s="474">
        <f>HB643</f>
        <v>0.45000000000000001</v>
      </c>
      <c r="HC644" s="474">
        <f>HC643</f>
        <v>0.45000000000000001</v>
      </c>
      <c r="HD644" s="474">
        <f>HD643</f>
        <v>0.45000000000000001</v>
      </c>
      <c r="HE644" s="474">
        <f>HE643</f>
        <v>0.5</v>
      </c>
      <c r="HF644" s="474">
        <f>HF643</f>
        <v>0.065000000000000002</v>
      </c>
      <c r="HG644" s="474">
        <f>HG643</f>
        <v>0.84999999999999998</v>
      </c>
      <c r="HH644" s="474">
        <f>HH643</f>
        <v>0</v>
      </c>
      <c r="HI644" s="10">
        <f>IF(BZ644&lt;&gt;"",CK644-BV644,0)</f>
        <v>0</v>
      </c>
      <c r="HJ644" s="10" t="e">
        <f>IF(AJ644&gt;0,AH644-AJ644,0)</f>
        <v>#VALUE!</v>
      </c>
      <c r="HK644" s="466">
        <f>HK643</f>
        <v>0.84999999999999998</v>
      </c>
      <c r="HL644" s="424">
        <f>HL643</f>
        <v>550000</v>
      </c>
      <c r="HM644" s="424">
        <f>HM643</f>
        <v>480000</v>
      </c>
      <c r="HN644" s="465" t="e">
        <f>(DJ644*EZ644+DK644*FH644+DL644*FM644+DM644*FR644+DN644*FW644+DO644*GB644+DS644*GI644+DP644*GM644+DR644*GR644)*1000*2</f>
        <v>#VALUE!</v>
      </c>
      <c r="HO644" s="465" t="e">
        <f>HN644*HK644*$HO$2/HL644*1000000</f>
        <v>#VALUE!</v>
      </c>
      <c r="HP644" s="465" t="e">
        <f>HN644*HK644*$HP$2/HM644*1000000</f>
        <v>#VALUE!</v>
      </c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</row>
    <row customFormat="1" r="645" s="0">
      <c r="A645" s="420">
        <v>634</v>
      </c>
      <c r="B645" s="421">
        <f ca="1">IF(D645=D644,B644,IF(D645="夜班",B644+1,B644))</f>
        <v>43612</v>
      </c>
      <c r="C645" s="422">
        <f>C644</f>
        <v>0.041666666666666699</v>
      </c>
      <c r="D645" s="10" t="str">
        <f ca="1">IF(HOUR(G645)&lt;8,"夜班",IF(HOUR(G645)&lt;16,"白班",IF(HOUR(G645)&lt;24,"中班",0)))</f>
        <v>白班</v>
      </c>
      <c r="E645" s="10" t="e">
        <f ca="1">IF(F645=1,"甲",IF(F645=2,"乙",IF(F645=3,"丙",IF(F645=4,"丁",""))))</f>
        <v>#REF!</v>
      </c>
      <c r="F645" s="10" t="e">
        <f ca="1">SUMPRODUCT((成本日报!$A$3:$A$95=计划!B645)*(成本日报!$B$3:$B$95=计划!$D645),成本日报!$C$3:$C$95)</f>
        <v>#REF!</v>
      </c>
      <c r="G645" s="423">
        <f ca="1">G644+C644</f>
        <v>43612.374999998465</v>
      </c>
      <c r="H645" s="423">
        <f ca="1">$G645+$C645/60*10+$C645*0</f>
        <v>43612.38194444291</v>
      </c>
      <c r="I645" s="423">
        <f ca="1">$G645+$C645/60*18+$C645*0</f>
        <v>43612.387499998462</v>
      </c>
      <c r="J645" s="423">
        <f ca="1">$G645+$C645/60*0+$C645*1</f>
        <v>43612.416666665129</v>
      </c>
      <c r="K645" s="423">
        <f ca="1">$G645+$C645/60*30+$C645*2</f>
        <v>43612.479166665136</v>
      </c>
      <c r="L645" s="423">
        <f ca="1">$G645+$C645/60*0+$C645*3</f>
        <v>43612.499999998465</v>
      </c>
      <c r="M645" s="424" t="str">
        <f>IF(_tag_month_day!A635="","",_tag_month_day!A635)</f>
        <v/>
      </c>
      <c r="N645" s="424" t="str">
        <f>IF(_tag_month_day!B635="","",_tag_month_day!B635)</f>
        <v/>
      </c>
      <c r="O645" s="425" t="e">
        <f>IF(M645+N645=0,"",M645+N645)</f>
        <v>#VALUE!</v>
      </c>
      <c r="P645" s="424" t="str">
        <f>IF(_tag_month_day!C635="","",_tag_month_day!C635)</f>
        <v/>
      </c>
      <c r="Q645" s="424" t="str">
        <f>IF(_tag_month_day!D635="","",_tag_month_day!D635)</f>
        <v/>
      </c>
      <c r="R645" s="426" t="str">
        <f>IF(_tag_month_day!CB635="","",_tag_month_day!CB635/100)</f>
        <v/>
      </c>
      <c r="S645" s="427" t="str">
        <f>IF(_tag_month_day!E635="","",_tag_month_day!E635)</f>
        <v/>
      </c>
      <c r="T645" s="427" t="str">
        <f>IF(_tag_month_day!F635="","",_tag_month_day!F635)</f>
        <v/>
      </c>
      <c r="U645" s="428" t="e">
        <f>S645+T645</f>
        <v>#VALUE!</v>
      </c>
      <c r="V645" s="429" t="e">
        <f>U645/AJ645</f>
        <v>#VALUE!</v>
      </c>
      <c r="W645" s="430" t="str">
        <f>IF(_jhy_month_day!A635="","",_jhy_month_day!A635)</f>
        <v/>
      </c>
      <c r="X645" s="431" t="str">
        <f>IF(_jhy_month_day!B635="","",_jhy_month_day!B635/100)</f>
        <v/>
      </c>
      <c r="Y645" s="431" t="str">
        <f>IF(_jhy_month_day!C635="","",_jhy_month_day!C635/100)</f>
        <v/>
      </c>
      <c r="Z645" s="432">
        <f>Z641+1</f>
        <v>159</v>
      </c>
      <c r="AA645" s="433" t="str">
        <f>IF(_tag_month_day!G635="","",_tag_month_day!G635/100)</f>
        <v/>
      </c>
      <c r="AB645" s="433" t="str">
        <f>IF(_tag_month_day!H635="","",_tag_month_day!H635/100)</f>
        <v/>
      </c>
      <c r="AC645" s="434">
        <f>IF(X645="",AC644,BK645*($AV644*X645+$AW644*FD644+$AX644*FI644+$AY644*FN644+$AZ644*FS644+$BA644*FX644+$BG644*GE644)/(AV644*Y645+AX644*FK644+AW644*FF644+AY644*FP644+AZ644*FU644+BA644*FZ644+BG644*GG644+BB644*GK644+BC644*GN644+BD644*GP644))</f>
        <v>1.59963432013121</v>
      </c>
      <c r="AD645" s="435" t="str">
        <f>IF(AC645=AC644,"",AC645-AC644)</f>
        <v/>
      </c>
      <c r="AE645" s="436" t="str">
        <f>IF(1-AF645=0,"",(1-AF645))</f>
        <v/>
      </c>
      <c r="AF645" s="437">
        <v>1</v>
      </c>
      <c r="AG645" s="10" t="str">
        <f>AG644</f>
        <v>9A3</v>
      </c>
      <c r="AH645" s="438" t="str">
        <f>AH644</f>
        <v/>
      </c>
      <c r="AI645" s="424"/>
      <c r="AJ645" s="10" t="str">
        <f>IF(_tag_month_day!I635="","",_tag_month_day!I635)</f>
        <v/>
      </c>
      <c r="AK645" s="440"/>
      <c r="AL645" s="440"/>
      <c r="AM645" s="440"/>
      <c r="AN645" s="441">
        <f>AN644</f>
        <v>2</v>
      </c>
      <c r="AO645" s="441">
        <f>AO644</f>
        <v>8</v>
      </c>
      <c r="AP645" s="442" t="e">
        <f>(IF(AN645=0,AS644,AS644*(1+AO645/AN645)/(AR645+AO645/AN645)))+AT645</f>
        <v>#VALUE!</v>
      </c>
      <c r="AQ645" s="443" t="str">
        <f>IF(_tag_month_day!J635="","",_tag_month_day!J635/100)</f>
        <v/>
      </c>
      <c r="AR645" s="444">
        <f>AR644</f>
        <v>1.3</v>
      </c>
      <c r="AS645" s="445" t="e">
        <f>AQ645*(AN645*AR645+AO645)/(AN645+AO645)</f>
        <v>#VALUE!</v>
      </c>
      <c r="AT645" s="445" t="e">
        <f>(SUM(BE645:BF645)-SUM(BE644:BF644))*0.05</f>
        <v>#VALUE!</v>
      </c>
      <c r="AU645" s="446" t="str">
        <f>IF(_tag_month_day!CC635="","",IF(_tag_month_day!CC635&gt;0,_tag_month_day!CD635,_tag_month_day!CE635))</f>
        <v/>
      </c>
      <c r="AV645" s="447" t="str">
        <f>IF(_tag_month_day!L635="","",_tag_month_day!L635/100)</f>
        <v/>
      </c>
      <c r="AW645" s="431">
        <f>AW644</f>
        <v>0</v>
      </c>
      <c r="AX645" s="431">
        <f>AX644</f>
        <v>0</v>
      </c>
      <c r="AY645" s="431" t="str">
        <f>IF(_tag_month_day!M635="","",_tag_month_day!M635/100)</f>
        <v/>
      </c>
      <c r="AZ645" s="431" t="str">
        <f>IF(_tag_month_day!N635="","",_tag_month_day!N635/100)</f>
        <v/>
      </c>
      <c r="BA645" s="431" t="str">
        <f>IF(_tag_month_day!O635="","",_tag_month_day!O635/100)</f>
        <v/>
      </c>
      <c r="BB645" s="448" t="str">
        <f>IF(_tag_month_day!P635="","",_tag_month_day!P635/100)</f>
        <v/>
      </c>
      <c r="BC645" s="448">
        <f>BC644</f>
        <v>0</v>
      </c>
      <c r="BD645" s="448" t="str">
        <f>IF(_tag_month_day!Q635="","",_tag_month_day!Q635/100)</f>
        <v/>
      </c>
      <c r="BE645" s="449" t="str">
        <f>IF(_tag_month_day!R635="","",_tag_month_day!R635/100)</f>
        <v/>
      </c>
      <c r="BF645" s="388" t="e">
        <f>(AU645*(100+BE645*100))/(AJ645-AU645)/100</f>
        <v>#VALUE!</v>
      </c>
      <c r="BG645" s="450" t="e">
        <f>BE645+BF645</f>
        <v>#VALUE!</v>
      </c>
      <c r="BH645" s="451" t="e">
        <f>SUM(AV645:BF645)</f>
        <v>#VALUE!</v>
      </c>
      <c r="BI645" s="452" t="e">
        <f>IF(CX645=0,BI644,(DK645*查询!$R$5+DL645*查询!$Q$5+DM645*查询!$N$5+DN645*查询!$O$5+DO645*查询!$P$5)*AF645/CX645)</f>
        <v>#VALUE!</v>
      </c>
      <c r="BJ645" s="452" t="e">
        <f>IF(CX645=0,BJ644,(DP645*查询!$S$5+DQ645*查询!$T$5+DR645*查询!$U$5)*AF645/CX645)</f>
        <v>#VALUE!</v>
      </c>
      <c r="BK645" s="452">
        <f>BK644</f>
        <v>1</v>
      </c>
      <c r="BL645" s="453" t="e">
        <f>SUMPRODUCT((AV645:BA645)*(GS645:GX645))/((GS645:GX645)+SUM(BB645:BD645)*GY645+BG645*GZ645)</f>
        <v>#VALUE!</v>
      </c>
      <c r="BM645" s="453" t="e">
        <f>BK645*($AV645*FB645+$AW645*FD645+$AX645*FI645+$AY645*FN645+$AZ645*FS645+$BA645*FX645+$BG645*GE645)/(AV645*EY645+AX645*FK645+AW645*FF645+AY645*FP645+AZ645*FU645+BA645*FZ645+BG645*GG645+BB645*GK645+BC645*GN645+BD645*GP645)</f>
        <v>#VALUE!</v>
      </c>
      <c r="BN645" s="453" t="e">
        <f>($AV645*FC645+$AX645*FJ645+$AW645*FE645+$AY645*FO645+$AZ645*FT645+$BA645*FY645+$BG645*GF645)/($AV645*FA645+BG645*GH645+BB645*GL645+BC645*GO645+BD645*GQ645+BA645*GA645)</f>
        <v>#VALUE!</v>
      </c>
      <c r="BO645" s="454" t="e">
        <f>SUMPRODUCT(AV645:BA645*GS645:GX645)/(GS645:GX645+(BB645+BC645+BD645)*GY645+BG645)</f>
        <v>#VALUE!</v>
      </c>
      <c r="BP645" s="454" t="e">
        <f>SUMPRODUCT(AV645:BA645*GS645:GX645)/(GS645:GX645+(BB645+BC645+BD645)*GY645+BG645)</f>
        <v>#VALUE!</v>
      </c>
      <c r="BQ645" s="454" t="e">
        <f>SUMPRODUCT(AV645:BA645*GS645:GX645)/(GS645:GX645+(BB645+BC645+BD645)*GY645+BG645)</f>
        <v>#VALUE!</v>
      </c>
      <c r="BR645" s="453" t="str">
        <f>IF(_tag_month_day!T635="","",_tag_month_day!T635)</f>
        <v/>
      </c>
      <c r="BS645" s="453" t="str">
        <f>IF(_tag_month_day!U635="","",_tag_month_day!U635)</f>
        <v/>
      </c>
      <c r="BT645" s="455" t="str">
        <f>IF(CK645="","",IF((CK645&gt;=BV645-0.12)*(CK645&lt;=BV645+0.12),"合格","不合格"))</f>
        <v/>
      </c>
      <c r="BU645" s="456" t="str">
        <f>IF(_tag_month_day!V635="","",_tag_month_day!V635)</f>
        <v/>
      </c>
      <c r="BV645" s="457" t="str">
        <f>IF(_tag_month_day!W635="","",_tag_month_day!W635)</f>
        <v/>
      </c>
      <c r="BW645" s="458" t="str">
        <f>IF(_tag_month_day!X635="","",_tag_month_day!X635)</f>
        <v/>
      </c>
      <c r="BX645" s="458" t="str">
        <f>IF(_tag_month_day!Y635="","",_tag_month_day!Y635)</f>
        <v/>
      </c>
      <c r="BY645" s="459">
        <f ca="1">L645</f>
        <v>43612.499999998465</v>
      </c>
      <c r="BZ645" s="460"/>
      <c r="CA645" s="4"/>
      <c r="CB645" s="424" t="str">
        <f>IF(_tag_month_day!Z635="","",_tag_month_day!Z635)</f>
        <v/>
      </c>
      <c r="CC645" s="424" t="str">
        <f>IF(_tag_month_day!AA635="","",_tag_month_day!AA635)</f>
        <v/>
      </c>
      <c r="CD645" s="424" t="str">
        <f>IF(_tag_month_day!AB635="","",_tag_month_day!AB635)</f>
        <v/>
      </c>
      <c r="CE645" s="424" t="str">
        <f>IF(_tag_month_day!AC635="","",_tag_month_day!AC635)</f>
        <v/>
      </c>
      <c r="CF645" s="424" t="str">
        <f>IF(_tag_month_day!AD635="","",_tag_month_day!AD635)</f>
        <v/>
      </c>
      <c r="CG645" s="424" t="str">
        <f>IF(_tag_month_day!AE635="","",_tag_month_day!AE635)</f>
        <v/>
      </c>
      <c r="CH645" s="424" t="str">
        <f>IF(_tag_month_day!AF635="","",_tag_month_day!AF635)</f>
        <v/>
      </c>
      <c r="CI645" s="424" t="str">
        <f>IF(_tag_month_day!AG635="","",_tag_month_day!AG635)</f>
        <v/>
      </c>
      <c r="CJ645" s="424" t="str">
        <f>IF(_tag_month_day!AH635="","",_tag_month_day!AH635)</f>
        <v/>
      </c>
      <c r="CK645" s="424" t="str">
        <f>IF(_tag_month_day!AI635="","",_tag_month_day!AI635)</f>
        <v/>
      </c>
      <c r="CL645" s="4" t="str">
        <f>IF(_tag_month_day!AJ635="","",_tag_month_day!AJ635)</f>
        <v/>
      </c>
      <c r="CM645" s="4" t="str">
        <f>IF(_tag_month_day!AK635="","",_tag_month_day!AK635)</f>
        <v/>
      </c>
      <c r="CN645" s="4" t="str">
        <f>IF(_tag_month_day!AL635="","",_tag_month_day!AL635)</f>
        <v/>
      </c>
      <c r="CO645" s="4" t="str">
        <f>IF(_tag_month_day!AM635="","",_tag_month_day!AM635)</f>
        <v/>
      </c>
      <c r="CP645" s="4" t="str">
        <f>IF(_tag_month_day!AN635="","",_tag_month_day!AN635)</f>
        <v/>
      </c>
      <c r="CQ645" s="4" t="str">
        <f>IF(_tag_month_day!AO635="","",_tag_month_day!AO635)</f>
        <v/>
      </c>
      <c r="CR645" s="462" t="str">
        <f>IF(_tag_month_day!AP635="","",_tag_month_day!AP635)</f>
        <v/>
      </c>
      <c r="CS645" s="463" t="str">
        <f>IF(_tag_month_day!AQ635="","",_tag_month_day!AQ635)</f>
        <v/>
      </c>
      <c r="CT645" s="4" t="str">
        <f>IF(_tag_month_day!AR635="","",_tag_month_day!AR635)</f>
        <v/>
      </c>
      <c r="CU645" s="464" t="e">
        <f>DU645/AJ645</f>
        <v>#VALUE!</v>
      </c>
      <c r="CV645" s="451" t="e">
        <f>BG645/BH645</f>
        <v>#VALUE!</v>
      </c>
      <c r="CW645" s="465" t="e">
        <f>AJ645*(1-CV645)*CU645*AF645</f>
        <v>#VALUE!</v>
      </c>
      <c r="CX645" s="465" t="e">
        <f>CW645*94%</f>
        <v>#VALUE!</v>
      </c>
      <c r="CY645" s="466" t="e">
        <f>IF(CX645=0,0,DS645/(DS645+CX645))</f>
        <v>#VALUE!</v>
      </c>
      <c r="CZ645" s="465" t="e">
        <f>$AJ645*EF645</f>
        <v>#VALUE!</v>
      </c>
      <c r="DA645" s="465" t="e">
        <f>$AJ645*EG645</f>
        <v>#VALUE!</v>
      </c>
      <c r="DB645" s="465" t="e">
        <f>$AJ645*EH645</f>
        <v>#VALUE!</v>
      </c>
      <c r="DC645" s="465" t="e">
        <f>$AJ645*EI645</f>
        <v>#VALUE!</v>
      </c>
      <c r="DD645" s="465" t="e">
        <f>$AJ645*EJ645</f>
        <v>#VALUE!</v>
      </c>
      <c r="DE645" s="465" t="e">
        <f>$AJ645*EK645</f>
        <v>#VALUE!</v>
      </c>
      <c r="DF645" s="465" t="e">
        <f>$AJ645*EL645</f>
        <v>#VALUE!</v>
      </c>
      <c r="DG645" s="465" t="e">
        <f>$AJ645*EM645</f>
        <v>#VALUE!</v>
      </c>
      <c r="DH645" s="465" t="e">
        <f>$AJ645*EN645</f>
        <v>#VALUE!</v>
      </c>
      <c r="DI645" s="465" t="e">
        <f>$AJ645*EO645</f>
        <v>#VALUE!</v>
      </c>
      <c r="DJ645" s="465" t="e">
        <f>CZ645*(1-EP645)</f>
        <v>#VALUE!</v>
      </c>
      <c r="DK645" s="465" t="e">
        <f>DA645*(1-ER645)</f>
        <v>#VALUE!</v>
      </c>
      <c r="DL645" s="465" t="e">
        <f>DB645*(1-EQ645)</f>
        <v>#VALUE!</v>
      </c>
      <c r="DM645" s="465" t="e">
        <f>DC645*(1-ES645)</f>
        <v>#VALUE!</v>
      </c>
      <c r="DN645" s="465" t="e">
        <f>DD645*(1-ET645)</f>
        <v>#VALUE!</v>
      </c>
      <c r="DO645" s="465" t="e">
        <f>DE645</f>
        <v>#VALUE!</v>
      </c>
      <c r="DP645" s="465" t="e">
        <f>DF645*(1-EU645)</f>
        <v>#VALUE!</v>
      </c>
      <c r="DQ645" s="465" t="e">
        <f>DG645*(1-EV645)</f>
        <v>#VALUE!</v>
      </c>
      <c r="DR645" s="465" t="e">
        <f>DH645*(1-EW645)</f>
        <v>#VALUE!</v>
      </c>
      <c r="DS645" s="465" t="e">
        <f>DI645</f>
        <v>#VALUE!</v>
      </c>
      <c r="DT645" s="465" t="e">
        <f>SUM(DJ645:DS645)</f>
        <v>#VALUE!</v>
      </c>
      <c r="DU645" s="465" t="e">
        <f>(GS645:GX645)+(DP645+DQ645+DR645)*GY645+DS645</f>
        <v>#VALUE!</v>
      </c>
      <c r="DV645" s="451" t="e">
        <f>AV645/$BH645/(1-EP645)</f>
        <v>#VALUE!</v>
      </c>
      <c r="DW645" s="451" t="e">
        <f>AW645/$BH645/(1-ER645)</f>
        <v>#VALUE!</v>
      </c>
      <c r="DX645" s="451" t="e">
        <f>AX645/$BH645/(1-EQ645)</f>
        <v>#VALUE!</v>
      </c>
      <c r="DY645" s="451" t="e">
        <f>AY645/$BH645/(1-ES645)</f>
        <v>#VALUE!</v>
      </c>
      <c r="DZ645" s="451" t="e">
        <f>AZ645/$BH645/(1-ET645)</f>
        <v>#VALUE!</v>
      </c>
      <c r="EA645" s="451" t="e">
        <f>BA645/$BH645/(1-AX645)</f>
        <v>#VALUE!</v>
      </c>
      <c r="EB645" s="451" t="e">
        <f>BB645/$BH645/(1-EU645)</f>
        <v>#VALUE!</v>
      </c>
      <c r="EC645" s="451" t="e">
        <f>BC645/$BH645/(1-EV645)</f>
        <v>#VALUE!</v>
      </c>
      <c r="ED645" s="451" t="e">
        <f>BD645/$BH645/(1-EW645)</f>
        <v>#VALUE!</v>
      </c>
      <c r="EE645" s="451" t="e">
        <f>BG645/BH645</f>
        <v>#VALUE!</v>
      </c>
      <c r="EF645" s="451" t="e">
        <f>DV645/SUM($DV645:$EE645)</f>
        <v>#VALUE!</v>
      </c>
      <c r="EG645" s="451" t="e">
        <f>DW645/SUM($DV645:$EE645)</f>
        <v>#VALUE!</v>
      </c>
      <c r="EH645" s="451" t="e">
        <f>DX645/SUM($DV645:$EE645)</f>
        <v>#VALUE!</v>
      </c>
      <c r="EI645" s="451" t="e">
        <f>DY645/SUM($DV645:$EE645)</f>
        <v>#VALUE!</v>
      </c>
      <c r="EJ645" s="451" t="e">
        <f>DZ645/SUM($DV645:$EE645)</f>
        <v>#VALUE!</v>
      </c>
      <c r="EK645" s="451" t="e">
        <f>EA645/SUM($DV645:$EE645)</f>
        <v>#VALUE!</v>
      </c>
      <c r="EL645" s="451" t="e">
        <f>EB645/SUM($DV645:$EE645)</f>
        <v>#VALUE!</v>
      </c>
      <c r="EM645" s="451" t="e">
        <f>EC645/SUM($DV645:$EE645)</f>
        <v>#VALUE!</v>
      </c>
      <c r="EN645" s="451" t="e">
        <f>ED645/SUM($DV645:$EE645)</f>
        <v>#VALUE!</v>
      </c>
      <c r="EO645" s="451" t="e">
        <f>EE645/SUM($DV645:$EE645)</f>
        <v>#VALUE!</v>
      </c>
      <c r="EP645" s="450">
        <f>EP644</f>
        <v>0.080000000000000002</v>
      </c>
      <c r="EQ645" s="450">
        <f>EQ644</f>
        <v>0.014999999999999999</v>
      </c>
      <c r="ER645" s="450">
        <f>ER644</f>
        <v>0.014999999999999999</v>
      </c>
      <c r="ES645" s="450">
        <f>ES644</f>
        <v>0.014999999999999999</v>
      </c>
      <c r="ET645" s="450">
        <f>ET644</f>
        <v>0.014999999999999999</v>
      </c>
      <c r="EU645" s="450">
        <f>EU644</f>
        <v>0.089999999999999997</v>
      </c>
      <c r="EV645" s="450">
        <f>EV644</f>
        <v>0.089999999999999997</v>
      </c>
      <c r="EW645" s="450">
        <f>EW644</f>
        <v>0.089999999999999997</v>
      </c>
      <c r="EX645" s="431" t="str">
        <f>IF(_tag_month_day!AS635="","",_tag_month_day!AS635/100)</f>
        <v/>
      </c>
      <c r="EY645" s="431" t="str">
        <f>IF(_tag_month_day!AT635="","",_tag_month_day!AT635/100)</f>
        <v/>
      </c>
      <c r="EZ645" s="431" t="str">
        <f>IF(_tag_month_day!AU635="","",_tag_month_day!AU635/100)</f>
        <v/>
      </c>
      <c r="FA645" s="431" t="str">
        <f>IF(_tag_month_day!AV635="","",_tag_month_day!AV635/100)</f>
        <v/>
      </c>
      <c r="FB645" s="431" t="str">
        <f>IF(_tag_month_day!AW635="","",_tag_month_day!AW635/100)</f>
        <v/>
      </c>
      <c r="FC645" s="431" t="str">
        <f>IF(_tag_month_day!AX635="","",_tag_month_day!AX635/100)</f>
        <v/>
      </c>
      <c r="FD645" s="449" t="str">
        <f>IF(_tag_month_day!AY635="","",_tag_month_day!AY635/100)</f>
        <v/>
      </c>
      <c r="FE645" s="449" t="str">
        <f>IF(_tag_month_day!AZ635="","",_tag_month_day!AZ635/100)</f>
        <v/>
      </c>
      <c r="FF645" s="449" t="str">
        <f>IF(_tag_month_day!BA635="","",_tag_month_day!BA635/100)</f>
        <v/>
      </c>
      <c r="FG645" s="449" t="str">
        <f>IF(_tag_month_day!BB635="","",_tag_month_day!BB635/100)</f>
        <v/>
      </c>
      <c r="FH645" s="467" t="str">
        <f>IF(_tag_month_day!BC635="","",_tag_month_day!BC635/100)</f>
        <v/>
      </c>
      <c r="FI645" s="449">
        <f>FI644</f>
        <v>0.40999999999999998</v>
      </c>
      <c r="FJ645" s="449">
        <f>FJ644</f>
        <v>0.11</v>
      </c>
      <c r="FK645" s="449">
        <f>FK644</f>
        <v>0.014999999999999999</v>
      </c>
      <c r="FL645" s="449">
        <f>FL644</f>
        <v>0</v>
      </c>
      <c r="FM645" s="467">
        <f>FM644</f>
        <v>0.0001</v>
      </c>
      <c r="FN645" s="449">
        <f>FN644</f>
        <v>0.32000000000000001</v>
      </c>
      <c r="FO645" s="449">
        <f>FO644</f>
        <v>0.20000000000000001</v>
      </c>
      <c r="FP645" s="449">
        <f>FP644</f>
        <v>0.01</v>
      </c>
      <c r="FQ645" s="449">
        <f>FQ644</f>
        <v>0</v>
      </c>
      <c r="FR645" s="467">
        <f>FR644</f>
        <v>0.0001</v>
      </c>
      <c r="FS645" s="449" t="str">
        <f>IF(_tag_month_day!BD635="","",_tag_month_day!BD635/100)</f>
        <v/>
      </c>
      <c r="FT645" s="449" t="str">
        <f>IF(_tag_month_day!BE635="","",_tag_month_day!BE635/100)</f>
        <v/>
      </c>
      <c r="FU645" s="449" t="str">
        <f>IF(_tag_month_day!BF635="","",_tag_month_day!BF635/100)</f>
        <v/>
      </c>
      <c r="FV645" s="449" t="str">
        <f>IF(_tag_month_day!BG635="","",_tag_month_day!BG635/100)</f>
        <v/>
      </c>
      <c r="FW645" s="467" t="str">
        <f>IF(_tag_month_day!BH635="","",_tag_month_day!BH635/100)</f>
        <v/>
      </c>
      <c r="FX645" s="449" t="str">
        <f>IF(_tag_month_day!BI635="","",_tag_month_day!BI635/100)</f>
        <v/>
      </c>
      <c r="FY645" s="449" t="str">
        <f>IF(_tag_month_day!BJ635="","",_tag_month_day!BJ635/100)</f>
        <v/>
      </c>
      <c r="FZ645" s="468" t="str">
        <f>IF(_tag_month_day!BK635="","",_tag_month_day!BK635/100)</f>
        <v/>
      </c>
      <c r="GA645" s="449" t="str">
        <f>IF(_tag_month_day!BL635="","",_tag_month_day!BL635/100)</f>
        <v/>
      </c>
      <c r="GB645" s="467" t="str">
        <f>IF(_tag_month_day!BM635="","",_tag_month_day!BM635/100)</f>
        <v/>
      </c>
      <c r="GC645" s="431" t="str">
        <f>IF(_tag_month_day!BN635="","",_tag_month_day!BN635/100)</f>
        <v/>
      </c>
      <c r="GD645" s="431" t="str">
        <f>IF(_tag_month_day!BO635="","",_tag_month_day!BO635/100)</f>
        <v/>
      </c>
      <c r="GE645" s="431" t="str">
        <f>IF(_tag_month_day!BP635="","",_tag_month_day!BP635/100)</f>
        <v/>
      </c>
      <c r="GF645" s="431" t="str">
        <f>IF(_tag_month_day!BQ635="","",_tag_month_day!BQ635/100)</f>
        <v/>
      </c>
      <c r="GG645" s="431" t="str">
        <f>IF(_tag_month_day!BR635="","",_tag_month_day!BR635/100)</f>
        <v/>
      </c>
      <c r="GH645" s="431" t="str">
        <f>IF(_tag_month_day!BS635="","",_tag_month_day!BS635/100)</f>
        <v/>
      </c>
      <c r="GI645" s="467" t="str">
        <f>IF(_tag_month_day!BT635="","",_tag_month_day!BT635/100)</f>
        <v/>
      </c>
      <c r="GJ645" s="469" t="str">
        <f>IF(_tag_month_day!BU635="","",_tag_month_day!BU635/100)</f>
        <v/>
      </c>
      <c r="GK645" s="470">
        <f>GK644</f>
        <v>0.070000000000000007</v>
      </c>
      <c r="GL645" s="470">
        <f>GL644</f>
        <v>0.029999999999999999</v>
      </c>
      <c r="GM645" s="471" t="str">
        <f>IF(_tag_month_day!BX635="","",_tag_month_day!BX635/100)</f>
        <v/>
      </c>
      <c r="GN645" s="470">
        <f>GN644</f>
        <v>0.070000000000000007</v>
      </c>
      <c r="GO645" s="470">
        <f>GO644</f>
        <v>0.029999999999999999</v>
      </c>
      <c r="GP645" s="470">
        <f>GP644</f>
        <v>0.089999999999999997</v>
      </c>
      <c r="GQ645" s="470">
        <f>GQ644</f>
        <v>0.029999999999999999</v>
      </c>
      <c r="GR645" s="471" t="str">
        <f>IF(_tag_month_day!CA635="","",_tag_month_day!CA635/100)</f>
        <v/>
      </c>
      <c r="GS645" s="472">
        <f>GS644</f>
        <v>0.95299999999999996</v>
      </c>
      <c r="GT645" s="472">
        <f>GT644</f>
        <v>0.55000000000000004</v>
      </c>
      <c r="GU645" s="472">
        <f>GU644</f>
        <v>0.55000000000000004</v>
      </c>
      <c r="GV645" s="472">
        <f>GV644</f>
        <v>0.55000000000000004</v>
      </c>
      <c r="GW645" s="472">
        <f>GW644</f>
        <v>0.5</v>
      </c>
      <c r="GX645" s="472">
        <f>GX644</f>
        <v>0.93500000000000005</v>
      </c>
      <c r="GY645" s="472">
        <f>GY644</f>
        <v>0.14999999999999999</v>
      </c>
      <c r="GZ645" s="472">
        <f>GZ644</f>
        <v>1</v>
      </c>
      <c r="HA645" s="474">
        <f>HA644</f>
        <v>0.047</v>
      </c>
      <c r="HB645" s="474">
        <f>HB644</f>
        <v>0.45000000000000001</v>
      </c>
      <c r="HC645" s="474">
        <f>HC644</f>
        <v>0.45000000000000001</v>
      </c>
      <c r="HD645" s="474">
        <f>HD644</f>
        <v>0.45000000000000001</v>
      </c>
      <c r="HE645" s="474">
        <f>HE644</f>
        <v>0.5</v>
      </c>
      <c r="HF645" s="474">
        <f>HF644</f>
        <v>0.065000000000000002</v>
      </c>
      <c r="HG645" s="474">
        <f>HG644</f>
        <v>0.84999999999999998</v>
      </c>
      <c r="HH645" s="474">
        <f>HH644</f>
        <v>0</v>
      </c>
      <c r="HI645" s="10">
        <f>IF(BZ645&lt;&gt;"",CK645-BV645,0)</f>
        <v>0</v>
      </c>
      <c r="HJ645" s="10" t="e">
        <f>IF(AJ645&gt;0,AH645-AJ645,0)</f>
        <v>#VALUE!</v>
      </c>
      <c r="HK645" s="466">
        <f>HK644</f>
        <v>0.84999999999999998</v>
      </c>
      <c r="HL645" s="424">
        <f>HL644</f>
        <v>550000</v>
      </c>
      <c r="HM645" s="424">
        <f>HM644</f>
        <v>480000</v>
      </c>
      <c r="HN645" s="465" t="e">
        <f>(DJ645*EZ645+DK645*FH645+DL645*FM645+DM645*FR645+DN645*FW645+DO645*GB645+DS645*GI645+DP645*GM645+DR645*GR645)*1000*2</f>
        <v>#VALUE!</v>
      </c>
      <c r="HO645" s="465" t="e">
        <f>HN645*HK645*$HO$2/HL645*1000000</f>
        <v>#VALUE!</v>
      </c>
      <c r="HP645" s="465" t="e">
        <f>HN645*HK645*$HP$2/HM645*1000000</f>
        <v>#VALUE!</v>
      </c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</row>
    <row customFormat="1" r="646" s="0">
      <c r="A646" s="420">
        <v>635</v>
      </c>
      <c r="B646" s="421">
        <f ca="1">IF(D646=D645,B645,IF(D646="夜班",B645+1,B645))</f>
        <v>43612</v>
      </c>
      <c r="C646" s="422">
        <f>C645</f>
        <v>0.041666666666666699</v>
      </c>
      <c r="D646" s="10" t="str">
        <f ca="1">IF(HOUR(G646)&lt;8,"夜班",IF(HOUR(G646)&lt;16,"白班",IF(HOUR(G646)&lt;24,"中班",0)))</f>
        <v>白班</v>
      </c>
      <c r="E646" s="10" t="e">
        <f ca="1">IF(F646=1,"甲",IF(F646=2,"乙",IF(F646=3,"丙",IF(F646=4,"丁",""))))</f>
        <v>#REF!</v>
      </c>
      <c r="F646" s="10" t="e">
        <f ca="1">SUMPRODUCT((成本日报!$A$3:$A$95=计划!B646)*(成本日报!$B$3:$B$95=计划!$D646),成本日报!$C$3:$C$95)</f>
        <v>#REF!</v>
      </c>
      <c r="G646" s="423">
        <f ca="1">G645+C645</f>
        <v>43612.416666665129</v>
      </c>
      <c r="H646" s="423">
        <f ca="1">$G646+$C646/60*10+$C646*0</f>
        <v>43612.423611109574</v>
      </c>
      <c r="I646" s="423">
        <f ca="1">$G646+$C646/60*18+$C646*0</f>
        <v>43612.429166665126</v>
      </c>
      <c r="J646" s="423">
        <f ca="1">$G646+$C646/60*0+$C646*1</f>
        <v>43612.458333331793</v>
      </c>
      <c r="K646" s="423">
        <f ca="1">$G646+$C646/60*30+$C646*2</f>
        <v>43612.520833331801</v>
      </c>
      <c r="L646" s="423">
        <f ca="1">$G646+$C646/60*0+$C646*3</f>
        <v>43612.541666665129</v>
      </c>
      <c r="M646" s="424" t="str">
        <f>IF(_tag_month_day!A636="","",_tag_month_day!A636)</f>
        <v/>
      </c>
      <c r="N646" s="424" t="str">
        <f>IF(_tag_month_day!B636="","",_tag_month_day!B636)</f>
        <v/>
      </c>
      <c r="O646" s="425" t="e">
        <f>IF(M646+N646=0,"",M646+N646)</f>
        <v>#VALUE!</v>
      </c>
      <c r="P646" s="424" t="str">
        <f>IF(_tag_month_day!C636="","",_tag_month_day!C636)</f>
        <v/>
      </c>
      <c r="Q646" s="424" t="str">
        <f>IF(_tag_month_day!D636="","",_tag_month_day!D636)</f>
        <v/>
      </c>
      <c r="R646" s="426" t="str">
        <f>IF(_tag_month_day!CB636="","",_tag_month_day!CB636/100)</f>
        <v/>
      </c>
      <c r="S646" s="427" t="str">
        <f>IF(_tag_month_day!E636="","",_tag_month_day!E636)</f>
        <v/>
      </c>
      <c r="T646" s="427" t="str">
        <f>IF(_tag_month_day!F636="","",_tag_month_day!F636)</f>
        <v/>
      </c>
      <c r="U646" s="428" t="e">
        <f>S646+T646</f>
        <v>#VALUE!</v>
      </c>
      <c r="V646" s="429" t="e">
        <f>U646/AJ646</f>
        <v>#VALUE!</v>
      </c>
      <c r="W646" s="430" t="str">
        <f>IF(_jhy_month_day!A636="","",_jhy_month_day!A636)</f>
        <v/>
      </c>
      <c r="X646" s="431" t="str">
        <f>IF(_jhy_month_day!B636="","",_jhy_month_day!B636/100)</f>
        <v/>
      </c>
      <c r="Y646" s="431" t="str">
        <f>IF(_jhy_month_day!C636="","",_jhy_month_day!C636/100)</f>
        <v/>
      </c>
      <c r="Z646" s="432">
        <f>Z642+1</f>
        <v>159</v>
      </c>
      <c r="AA646" s="433" t="str">
        <f>IF(_tag_month_day!G636="","",_tag_month_day!G636/100)</f>
        <v/>
      </c>
      <c r="AB646" s="433" t="str">
        <f>IF(_tag_month_day!H636="","",_tag_month_day!H636/100)</f>
        <v/>
      </c>
      <c r="AC646" s="434">
        <f>IF(X646="",AC645,BK646*($AV645*X646+$AW645*FD645+$AX645*FI645+$AY645*FN645+$AZ645*FS645+$BA645*FX645+$BG645*GE645)/(AV645*Y646+AX645*FK645+AW645*FF645+AY645*FP645+AZ645*FU645+BA645*FZ645+BG645*GG645+BB645*GK645+BC645*GN645+BD645*GP645))</f>
        <v>1.59963432013121</v>
      </c>
      <c r="AD646" s="435" t="str">
        <f>IF(AC646=AC645,"",AC646-AC645)</f>
        <v/>
      </c>
      <c r="AE646" s="436" t="str">
        <f>IF(1-AF646=0,"",(1-AF646))</f>
        <v/>
      </c>
      <c r="AF646" s="437">
        <v>1</v>
      </c>
      <c r="AG646" s="10" t="str">
        <f>AG645</f>
        <v>9A3</v>
      </c>
      <c r="AH646" s="438" t="str">
        <f>AH645</f>
        <v/>
      </c>
      <c r="AI646" s="424"/>
      <c r="AJ646" s="10" t="str">
        <f>IF(_tag_month_day!I636="","",_tag_month_day!I636)</f>
        <v/>
      </c>
      <c r="AK646" s="440"/>
      <c r="AL646" s="440"/>
      <c r="AM646" s="440"/>
      <c r="AN646" s="441">
        <f>AN645</f>
        <v>2</v>
      </c>
      <c r="AO646" s="441">
        <f>AO645</f>
        <v>8</v>
      </c>
      <c r="AP646" s="442" t="e">
        <f>(IF(AN646=0,AS645,AS645*(1+AO646/AN646)/(AR646+AO646/AN646)))+AT646</f>
        <v>#VALUE!</v>
      </c>
      <c r="AQ646" s="443" t="str">
        <f>IF(_tag_month_day!J636="","",_tag_month_day!J636/100)</f>
        <v/>
      </c>
      <c r="AR646" s="444">
        <f>AR645</f>
        <v>1.3</v>
      </c>
      <c r="AS646" s="445" t="e">
        <f>AQ646*(AN646*AR646+AO646)/(AN646+AO646)</f>
        <v>#VALUE!</v>
      </c>
      <c r="AT646" s="445" t="e">
        <f>(SUM(BE646:BF646)-SUM(BE645:BF645))*0.05</f>
        <v>#VALUE!</v>
      </c>
      <c r="AU646" s="446" t="str">
        <f>IF(_tag_month_day!CC636="","",IF(_tag_month_day!CC636&gt;0,_tag_month_day!CD636,_tag_month_day!CE636))</f>
        <v/>
      </c>
      <c r="AV646" s="447" t="str">
        <f>IF(_tag_month_day!L636="","",_tag_month_day!L636/100)</f>
        <v/>
      </c>
      <c r="AW646" s="431">
        <f>AW645</f>
        <v>0</v>
      </c>
      <c r="AX646" s="431">
        <f>AX645</f>
        <v>0</v>
      </c>
      <c r="AY646" s="431" t="str">
        <f>IF(_tag_month_day!M636="","",_tag_month_day!M636/100)</f>
        <v/>
      </c>
      <c r="AZ646" s="431" t="str">
        <f>IF(_tag_month_day!N636="","",_tag_month_day!N636/100)</f>
        <v/>
      </c>
      <c r="BA646" s="431" t="str">
        <f>IF(_tag_month_day!O636="","",_tag_month_day!O636/100)</f>
        <v/>
      </c>
      <c r="BB646" s="448" t="str">
        <f>IF(_tag_month_day!P636="","",_tag_month_day!P636/100)</f>
        <v/>
      </c>
      <c r="BC646" s="448">
        <f>BC645</f>
        <v>0</v>
      </c>
      <c r="BD646" s="448" t="str">
        <f>IF(_tag_month_day!Q636="","",_tag_month_day!Q636/100)</f>
        <v/>
      </c>
      <c r="BE646" s="449" t="str">
        <f>IF(_tag_month_day!R636="","",_tag_month_day!R636/100)</f>
        <v/>
      </c>
      <c r="BF646" s="388" t="e">
        <f>(AU646*(100+BE646*100))/(AJ646-AU646)/100</f>
        <v>#VALUE!</v>
      </c>
      <c r="BG646" s="450" t="e">
        <f>BE646+BF646</f>
        <v>#VALUE!</v>
      </c>
      <c r="BH646" s="451" t="e">
        <f>SUM(AV646:BF646)</f>
        <v>#VALUE!</v>
      </c>
      <c r="BI646" s="452" t="e">
        <f>IF(CX646=0,BI645,(DK646*查询!$R$5+DL646*查询!$Q$5+DM646*查询!$N$5+DN646*查询!$O$5+DO646*查询!$P$5)*AF646/CX646)</f>
        <v>#VALUE!</v>
      </c>
      <c r="BJ646" s="452" t="e">
        <f>IF(CX646=0,BJ645,(DP646*查询!$S$5+DQ646*查询!$T$5+DR646*查询!$U$5)*AF646/CX646)</f>
        <v>#VALUE!</v>
      </c>
      <c r="BK646" s="452">
        <f>BK645</f>
        <v>1</v>
      </c>
      <c r="BL646" s="453" t="e">
        <f>SUMPRODUCT((AV646:BA646)*(GS646:GX646))/((GS646:GX646)+SUM(BB646:BD646)*GY646+BG646*GZ646)</f>
        <v>#VALUE!</v>
      </c>
      <c r="BM646" s="453" t="e">
        <f>BK646*($AV646*FB646+$AW646*FD646+$AX646*FI646+$AY646*FN646+$AZ646*FS646+$BA646*FX646+$BG646*GE646)/(AV646*EY646+AX646*FK646+AW646*FF646+AY646*FP646+AZ646*FU646+BA646*FZ646+BG646*GG646+BB646*GK646+BC646*GN646+BD646*GP646)</f>
        <v>#VALUE!</v>
      </c>
      <c r="BN646" s="453" t="e">
        <f>($AV646*FC646+$AX646*FJ646+$AW646*FE646+$AY646*FO646+$AZ646*FT646+$BA646*FY646+$BG646*GF646)/($AV646*FA646+BG646*GH646+BB646*GL646+BC646*GO646+BD646*GQ646+BA646*GA646)</f>
        <v>#VALUE!</v>
      </c>
      <c r="BO646" s="454" t="e">
        <f>SUMPRODUCT(AV646:BA646*GS646:GX646)/(GS646:GX646+(BB646+BC646+BD646)*GY646+BG646)</f>
        <v>#VALUE!</v>
      </c>
      <c r="BP646" s="454" t="e">
        <f>SUMPRODUCT(AV646:BA646*GS646:GX646)/(GS646:GX646+(BB646+BC646+BD646)*GY646+BG646)</f>
        <v>#VALUE!</v>
      </c>
      <c r="BQ646" s="454" t="e">
        <f>SUMPRODUCT(AV646:BA646*GS646:GX646)/(GS646:GX646+(BB646+BC646+BD646)*GY646+BG646)</f>
        <v>#VALUE!</v>
      </c>
      <c r="BR646" s="453" t="str">
        <f>IF(_tag_month_day!T636="","",_tag_month_day!T636)</f>
        <v/>
      </c>
      <c r="BS646" s="453" t="str">
        <f>IF(_tag_month_day!U636="","",_tag_month_day!U636)</f>
        <v/>
      </c>
      <c r="BT646" s="455" t="str">
        <f>IF(CK646="","",IF((CK646&gt;=BV646-0.12)*(CK646&lt;=BV646+0.12),"合格","不合格"))</f>
        <v/>
      </c>
      <c r="BU646" s="456" t="str">
        <f>IF(_tag_month_day!V636="","",_tag_month_day!V636)</f>
        <v/>
      </c>
      <c r="BV646" s="457" t="str">
        <f>IF(_tag_month_day!W636="","",_tag_month_day!W636)</f>
        <v/>
      </c>
      <c r="BW646" s="458" t="str">
        <f>IF(_tag_month_day!X636="","",_tag_month_day!X636)</f>
        <v/>
      </c>
      <c r="BX646" s="458" t="str">
        <f>IF(_tag_month_day!Y636="","",_tag_month_day!Y636)</f>
        <v/>
      </c>
      <c r="BY646" s="459">
        <f ca="1">L646</f>
        <v>43612.541666665129</v>
      </c>
      <c r="BZ646" s="460"/>
      <c r="CA646" s="461"/>
      <c r="CB646" s="424" t="str">
        <f>IF(_tag_month_day!Z636="","",_tag_month_day!Z636)</f>
        <v/>
      </c>
      <c r="CC646" s="424" t="str">
        <f>IF(_tag_month_day!AA636="","",_tag_month_day!AA636)</f>
        <v/>
      </c>
      <c r="CD646" s="424" t="str">
        <f>IF(_tag_month_day!AB636="","",_tag_month_day!AB636)</f>
        <v/>
      </c>
      <c r="CE646" s="424" t="str">
        <f>IF(_tag_month_day!AC636="","",_tag_month_day!AC636)</f>
        <v/>
      </c>
      <c r="CF646" s="424" t="str">
        <f>IF(_tag_month_day!AD636="","",_tag_month_day!AD636)</f>
        <v/>
      </c>
      <c r="CG646" s="424" t="str">
        <f>IF(_tag_month_day!AE636="","",_tag_month_day!AE636)</f>
        <v/>
      </c>
      <c r="CH646" s="424" t="str">
        <f>IF(_tag_month_day!AF636="","",_tag_month_day!AF636)</f>
        <v/>
      </c>
      <c r="CI646" s="424" t="str">
        <f>IF(_tag_month_day!AG636="","",_tag_month_day!AG636)</f>
        <v/>
      </c>
      <c r="CJ646" s="424" t="str">
        <f>IF(_tag_month_day!AH636="","",_tag_month_day!AH636)</f>
        <v/>
      </c>
      <c r="CK646" s="424" t="str">
        <f>IF(_tag_month_day!AI636="","",_tag_month_day!AI636)</f>
        <v/>
      </c>
      <c r="CL646" s="4" t="str">
        <f>IF(_tag_month_day!AJ636="","",_tag_month_day!AJ636)</f>
        <v/>
      </c>
      <c r="CM646" s="4" t="str">
        <f>IF(_tag_month_day!AK636="","",_tag_month_day!AK636)</f>
        <v/>
      </c>
      <c r="CN646" s="4" t="str">
        <f>IF(_tag_month_day!AL636="","",_tag_month_day!AL636)</f>
        <v/>
      </c>
      <c r="CO646" s="4" t="str">
        <f>IF(_tag_month_day!AM636="","",_tag_month_day!AM636)</f>
        <v/>
      </c>
      <c r="CP646" s="4" t="str">
        <f>IF(_tag_month_day!AN636="","",_tag_month_day!AN636)</f>
        <v/>
      </c>
      <c r="CQ646" s="4" t="str">
        <f>IF(_tag_month_day!AO636="","",_tag_month_day!AO636)</f>
        <v/>
      </c>
      <c r="CR646" s="462" t="str">
        <f>IF(_tag_month_day!AP636="","",_tag_month_day!AP636)</f>
        <v/>
      </c>
      <c r="CS646" s="463" t="str">
        <f>IF(_tag_month_day!AQ636="","",_tag_month_day!AQ636)</f>
        <v/>
      </c>
      <c r="CT646" s="4" t="str">
        <f>IF(_tag_month_day!AR636="","",_tag_month_day!AR636)</f>
        <v/>
      </c>
      <c r="CU646" s="464" t="e">
        <f>DU646/AJ646</f>
        <v>#VALUE!</v>
      </c>
      <c r="CV646" s="451" t="e">
        <f>BG646/BH646</f>
        <v>#VALUE!</v>
      </c>
      <c r="CW646" s="465" t="e">
        <f>AJ646*(1-CV646)*CU646*AF646</f>
        <v>#VALUE!</v>
      </c>
      <c r="CX646" s="465" t="e">
        <f>CW646*94%</f>
        <v>#VALUE!</v>
      </c>
      <c r="CY646" s="466" t="e">
        <f>IF(CX646=0,0,DS646/(DS646+CX646))</f>
        <v>#VALUE!</v>
      </c>
      <c r="CZ646" s="465" t="e">
        <f>$AJ646*EF646</f>
        <v>#VALUE!</v>
      </c>
      <c r="DA646" s="465" t="e">
        <f>$AJ646*EG646</f>
        <v>#VALUE!</v>
      </c>
      <c r="DB646" s="465" t="e">
        <f>$AJ646*EH646</f>
        <v>#VALUE!</v>
      </c>
      <c r="DC646" s="465" t="e">
        <f>$AJ646*EI646</f>
        <v>#VALUE!</v>
      </c>
      <c r="DD646" s="465" t="e">
        <f>$AJ646*EJ646</f>
        <v>#VALUE!</v>
      </c>
      <c r="DE646" s="465" t="e">
        <f>$AJ646*EK646</f>
        <v>#VALUE!</v>
      </c>
      <c r="DF646" s="465" t="e">
        <f>$AJ646*EL646</f>
        <v>#VALUE!</v>
      </c>
      <c r="DG646" s="465" t="e">
        <f>$AJ646*EM646</f>
        <v>#VALUE!</v>
      </c>
      <c r="DH646" s="465" t="e">
        <f>$AJ646*EN646</f>
        <v>#VALUE!</v>
      </c>
      <c r="DI646" s="465" t="e">
        <f>$AJ646*EO646</f>
        <v>#VALUE!</v>
      </c>
      <c r="DJ646" s="465" t="e">
        <f>CZ646*(1-EP646)</f>
        <v>#VALUE!</v>
      </c>
      <c r="DK646" s="465" t="e">
        <f>DA646*(1-ER646)</f>
        <v>#VALUE!</v>
      </c>
      <c r="DL646" s="465" t="e">
        <f>DB646*(1-EQ646)</f>
        <v>#VALUE!</v>
      </c>
      <c r="DM646" s="465" t="e">
        <f>DC646*(1-ES646)</f>
        <v>#VALUE!</v>
      </c>
      <c r="DN646" s="465" t="e">
        <f>DD646*(1-ET646)</f>
        <v>#VALUE!</v>
      </c>
      <c r="DO646" s="465" t="e">
        <f>DE646</f>
        <v>#VALUE!</v>
      </c>
      <c r="DP646" s="465" t="e">
        <f>DF646*(1-EU646)</f>
        <v>#VALUE!</v>
      </c>
      <c r="DQ646" s="465" t="e">
        <f>DG646*(1-EV646)</f>
        <v>#VALUE!</v>
      </c>
      <c r="DR646" s="465" t="e">
        <f>DH646*(1-EW646)</f>
        <v>#VALUE!</v>
      </c>
      <c r="DS646" s="465" t="e">
        <f>DI646</f>
        <v>#VALUE!</v>
      </c>
      <c r="DT646" s="465" t="e">
        <f>SUM(DJ646:DS646)</f>
        <v>#VALUE!</v>
      </c>
      <c r="DU646" s="465" t="e">
        <f>(GS646:GX646)+(DP646+DQ646+DR646)*GY646+DS646</f>
        <v>#VALUE!</v>
      </c>
      <c r="DV646" s="451" t="e">
        <f>AV646/$BH646/(1-EP646)</f>
        <v>#VALUE!</v>
      </c>
      <c r="DW646" s="451" t="e">
        <f>AW646/$BH646/(1-ER646)</f>
        <v>#VALUE!</v>
      </c>
      <c r="DX646" s="451" t="e">
        <f>AX646/$BH646/(1-EQ646)</f>
        <v>#VALUE!</v>
      </c>
      <c r="DY646" s="451" t="e">
        <f>AY646/$BH646/(1-ES646)</f>
        <v>#VALUE!</v>
      </c>
      <c r="DZ646" s="451" t="e">
        <f>AZ646/$BH646/(1-ET646)</f>
        <v>#VALUE!</v>
      </c>
      <c r="EA646" s="451" t="e">
        <f>BA646/$BH646/(1-AX646)</f>
        <v>#VALUE!</v>
      </c>
      <c r="EB646" s="451" t="e">
        <f>BB646/$BH646/(1-EU646)</f>
        <v>#VALUE!</v>
      </c>
      <c r="EC646" s="451" t="e">
        <f>BC646/$BH646/(1-EV646)</f>
        <v>#VALUE!</v>
      </c>
      <c r="ED646" s="451" t="e">
        <f>BD646/$BH646/(1-EW646)</f>
        <v>#VALUE!</v>
      </c>
      <c r="EE646" s="451" t="e">
        <f>BG646/BH646</f>
        <v>#VALUE!</v>
      </c>
      <c r="EF646" s="451" t="e">
        <f>DV646/SUM($DV646:$EE646)</f>
        <v>#VALUE!</v>
      </c>
      <c r="EG646" s="451" t="e">
        <f>DW646/SUM($DV646:$EE646)</f>
        <v>#VALUE!</v>
      </c>
      <c r="EH646" s="451" t="e">
        <f>DX646/SUM($DV646:$EE646)</f>
        <v>#VALUE!</v>
      </c>
      <c r="EI646" s="451" t="e">
        <f>DY646/SUM($DV646:$EE646)</f>
        <v>#VALUE!</v>
      </c>
      <c r="EJ646" s="451" t="e">
        <f>DZ646/SUM($DV646:$EE646)</f>
        <v>#VALUE!</v>
      </c>
      <c r="EK646" s="451" t="e">
        <f>EA646/SUM($DV646:$EE646)</f>
        <v>#VALUE!</v>
      </c>
      <c r="EL646" s="451" t="e">
        <f>EB646/SUM($DV646:$EE646)</f>
        <v>#VALUE!</v>
      </c>
      <c r="EM646" s="451" t="e">
        <f>EC646/SUM($DV646:$EE646)</f>
        <v>#VALUE!</v>
      </c>
      <c r="EN646" s="451" t="e">
        <f>ED646/SUM($DV646:$EE646)</f>
        <v>#VALUE!</v>
      </c>
      <c r="EO646" s="451" t="e">
        <f>EE646/SUM($DV646:$EE646)</f>
        <v>#VALUE!</v>
      </c>
      <c r="EP646" s="450">
        <f>EP645</f>
        <v>0.080000000000000002</v>
      </c>
      <c r="EQ646" s="450">
        <f>EQ645</f>
        <v>0.014999999999999999</v>
      </c>
      <c r="ER646" s="450">
        <f>ER645</f>
        <v>0.014999999999999999</v>
      </c>
      <c r="ES646" s="450">
        <f>ES645</f>
        <v>0.014999999999999999</v>
      </c>
      <c r="ET646" s="450">
        <f>ET645</f>
        <v>0.014999999999999999</v>
      </c>
      <c r="EU646" s="450">
        <f>EU645</f>
        <v>0.089999999999999997</v>
      </c>
      <c r="EV646" s="450">
        <f>EV645</f>
        <v>0.089999999999999997</v>
      </c>
      <c r="EW646" s="450">
        <f>EW645</f>
        <v>0.089999999999999997</v>
      </c>
      <c r="EX646" s="431" t="str">
        <f>IF(_tag_month_day!AS636="","",_tag_month_day!AS636/100)</f>
        <v/>
      </c>
      <c r="EY646" s="431" t="str">
        <f>IF(_tag_month_day!AT636="","",_tag_month_day!AT636/100)</f>
        <v/>
      </c>
      <c r="EZ646" s="431" t="str">
        <f>IF(_tag_month_day!AU636="","",_tag_month_day!AU636/100)</f>
        <v/>
      </c>
      <c r="FA646" s="431" t="str">
        <f>IF(_tag_month_day!AV636="","",_tag_month_day!AV636/100)</f>
        <v/>
      </c>
      <c r="FB646" s="431" t="str">
        <f>IF(_tag_month_day!AW636="","",_tag_month_day!AW636/100)</f>
        <v/>
      </c>
      <c r="FC646" s="431" t="str">
        <f>IF(_tag_month_day!AX636="","",_tag_month_day!AX636/100)</f>
        <v/>
      </c>
      <c r="FD646" s="449" t="str">
        <f>IF(_tag_month_day!AY636="","",_tag_month_day!AY636/100)</f>
        <v/>
      </c>
      <c r="FE646" s="449" t="str">
        <f>IF(_tag_month_day!AZ636="","",_tag_month_day!AZ636/100)</f>
        <v/>
      </c>
      <c r="FF646" s="449" t="str">
        <f>IF(_tag_month_day!BA636="","",_tag_month_day!BA636/100)</f>
        <v/>
      </c>
      <c r="FG646" s="449" t="str">
        <f>IF(_tag_month_day!BB636="","",_tag_month_day!BB636/100)</f>
        <v/>
      </c>
      <c r="FH646" s="467" t="str">
        <f>IF(_tag_month_day!BC636="","",_tag_month_day!BC636/100)</f>
        <v/>
      </c>
      <c r="FI646" s="449">
        <f>FI645</f>
        <v>0.40999999999999998</v>
      </c>
      <c r="FJ646" s="449">
        <f>FJ645</f>
        <v>0.11</v>
      </c>
      <c r="FK646" s="449">
        <f>FK645</f>
        <v>0.014999999999999999</v>
      </c>
      <c r="FL646" s="449">
        <f>FL645</f>
        <v>0</v>
      </c>
      <c r="FM646" s="467">
        <f>FM645</f>
        <v>0.0001</v>
      </c>
      <c r="FN646" s="449">
        <f>FN645</f>
        <v>0.32000000000000001</v>
      </c>
      <c r="FO646" s="449">
        <f>FO645</f>
        <v>0.20000000000000001</v>
      </c>
      <c r="FP646" s="449">
        <f>FP645</f>
        <v>0.01</v>
      </c>
      <c r="FQ646" s="449">
        <f>FQ645</f>
        <v>0</v>
      </c>
      <c r="FR646" s="467">
        <f>FR645</f>
        <v>0.0001</v>
      </c>
      <c r="FS646" s="449" t="str">
        <f>IF(_tag_month_day!BD636="","",_tag_month_day!BD636/100)</f>
        <v/>
      </c>
      <c r="FT646" s="449" t="str">
        <f>IF(_tag_month_day!BE636="","",_tag_month_day!BE636/100)</f>
        <v/>
      </c>
      <c r="FU646" s="449" t="str">
        <f>IF(_tag_month_day!BF636="","",_tag_month_day!BF636/100)</f>
        <v/>
      </c>
      <c r="FV646" s="449" t="str">
        <f>IF(_tag_month_day!BG636="","",_tag_month_day!BG636/100)</f>
        <v/>
      </c>
      <c r="FW646" s="467" t="str">
        <f>IF(_tag_month_day!BH636="","",_tag_month_day!BH636/100)</f>
        <v/>
      </c>
      <c r="FX646" s="449" t="str">
        <f>IF(_tag_month_day!BI636="","",_tag_month_day!BI636/100)</f>
        <v/>
      </c>
      <c r="FY646" s="449" t="str">
        <f>IF(_tag_month_day!BJ636="","",_tag_month_day!BJ636/100)</f>
        <v/>
      </c>
      <c r="FZ646" s="468" t="str">
        <f>IF(_tag_month_day!BK636="","",_tag_month_day!BK636/100)</f>
        <v/>
      </c>
      <c r="GA646" s="449" t="str">
        <f>IF(_tag_month_day!BL636="","",_tag_month_day!BL636/100)</f>
        <v/>
      </c>
      <c r="GB646" s="467" t="str">
        <f>IF(_tag_month_day!BM636="","",_tag_month_day!BM636/100)</f>
        <v/>
      </c>
      <c r="GC646" s="431" t="str">
        <f>IF(_tag_month_day!BN636="","",_tag_month_day!BN636/100)</f>
        <v/>
      </c>
      <c r="GD646" s="431" t="str">
        <f>IF(_tag_month_day!BO636="","",_tag_month_day!BO636/100)</f>
        <v/>
      </c>
      <c r="GE646" s="431" t="str">
        <f>IF(_tag_month_day!BP636="","",_tag_month_day!BP636/100)</f>
        <v/>
      </c>
      <c r="GF646" s="431" t="str">
        <f>IF(_tag_month_day!BQ636="","",_tag_month_day!BQ636/100)</f>
        <v/>
      </c>
      <c r="GG646" s="431" t="str">
        <f>IF(_tag_month_day!BR636="","",_tag_month_day!BR636/100)</f>
        <v/>
      </c>
      <c r="GH646" s="431" t="str">
        <f>IF(_tag_month_day!BS636="","",_tag_month_day!BS636/100)</f>
        <v/>
      </c>
      <c r="GI646" s="467" t="str">
        <f>IF(_tag_month_day!BT636="","",_tag_month_day!BT636/100)</f>
        <v/>
      </c>
      <c r="GJ646" s="469" t="str">
        <f>IF(_tag_month_day!BU636="","",_tag_month_day!BU636/100)</f>
        <v/>
      </c>
      <c r="GK646" s="470">
        <f>GK645</f>
        <v>0.070000000000000007</v>
      </c>
      <c r="GL646" s="470">
        <f>GL645</f>
        <v>0.029999999999999999</v>
      </c>
      <c r="GM646" s="471" t="str">
        <f>IF(_tag_month_day!BX636="","",_tag_month_day!BX636/100)</f>
        <v/>
      </c>
      <c r="GN646" s="470">
        <f>GN645</f>
        <v>0.070000000000000007</v>
      </c>
      <c r="GO646" s="470">
        <f>GO645</f>
        <v>0.029999999999999999</v>
      </c>
      <c r="GP646" s="470">
        <f>GP645</f>
        <v>0.089999999999999997</v>
      </c>
      <c r="GQ646" s="470">
        <f>GQ645</f>
        <v>0.029999999999999999</v>
      </c>
      <c r="GR646" s="471" t="str">
        <f>IF(_tag_month_day!CA636="","",_tag_month_day!CA636/100)</f>
        <v/>
      </c>
      <c r="GS646" s="472">
        <f>GS645</f>
        <v>0.95299999999999996</v>
      </c>
      <c r="GT646" s="472">
        <f>GT645</f>
        <v>0.55000000000000004</v>
      </c>
      <c r="GU646" s="472">
        <f>GU645</f>
        <v>0.55000000000000004</v>
      </c>
      <c r="GV646" s="472">
        <f>GV645</f>
        <v>0.55000000000000004</v>
      </c>
      <c r="GW646" s="472">
        <f>GW645</f>
        <v>0.5</v>
      </c>
      <c r="GX646" s="472">
        <f>GX645</f>
        <v>0.93500000000000005</v>
      </c>
      <c r="GY646" s="472">
        <f>GY645</f>
        <v>0.14999999999999999</v>
      </c>
      <c r="GZ646" s="472">
        <f>GZ645</f>
        <v>1</v>
      </c>
      <c r="HA646" s="474">
        <f>HA645</f>
        <v>0.047</v>
      </c>
      <c r="HB646" s="474">
        <f>HB645</f>
        <v>0.45000000000000001</v>
      </c>
      <c r="HC646" s="474">
        <f>HC645</f>
        <v>0.45000000000000001</v>
      </c>
      <c r="HD646" s="474">
        <f>HD645</f>
        <v>0.45000000000000001</v>
      </c>
      <c r="HE646" s="474">
        <f>HE645</f>
        <v>0.5</v>
      </c>
      <c r="HF646" s="474">
        <f>HF645</f>
        <v>0.065000000000000002</v>
      </c>
      <c r="HG646" s="474">
        <f>HG645</f>
        <v>0.84999999999999998</v>
      </c>
      <c r="HH646" s="474">
        <f>HH645</f>
        <v>0</v>
      </c>
      <c r="HI646" s="10">
        <f>IF(BZ646&lt;&gt;"",CK646-BV646,0)</f>
        <v>0</v>
      </c>
      <c r="HJ646" s="10" t="e">
        <f>IF(AJ646&gt;0,AH646-AJ646,0)</f>
        <v>#VALUE!</v>
      </c>
      <c r="HK646" s="466">
        <f>HK645</f>
        <v>0.84999999999999998</v>
      </c>
      <c r="HL646" s="424">
        <f>HL645</f>
        <v>550000</v>
      </c>
      <c r="HM646" s="424">
        <f>HM645</f>
        <v>480000</v>
      </c>
      <c r="HN646" s="465" t="e">
        <f>(DJ646*EZ646+DK646*FH646+DL646*FM646+DM646*FR646+DN646*FW646+DO646*GB646+DS646*GI646+DP646*GM646+DR646*GR646)*1000*2</f>
        <v>#VALUE!</v>
      </c>
      <c r="HO646" s="465" t="e">
        <f>HN646*HK646*$HO$2/HL646*1000000</f>
        <v>#VALUE!</v>
      </c>
      <c r="HP646" s="465" t="e">
        <f>HN646*HK646*$HP$2/HM646*1000000</f>
        <v>#VALUE!</v>
      </c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</row>
    <row customFormat="1" r="647" s="0">
      <c r="A647" s="420">
        <v>636</v>
      </c>
      <c r="B647" s="421">
        <f ca="1">IF(D647=D646,B646,IF(D647="夜班",B646+1,B646))</f>
        <v>43612</v>
      </c>
      <c r="C647" s="422">
        <f>C646</f>
        <v>0.041666666666666699</v>
      </c>
      <c r="D647" s="10" t="str">
        <f ca="1">IF(HOUR(G647)&lt;8,"夜班",IF(HOUR(G647)&lt;16,"白班",IF(HOUR(G647)&lt;24,"中班",0)))</f>
        <v>白班</v>
      </c>
      <c r="E647" s="10" t="e">
        <f ca="1">IF(F647=1,"甲",IF(F647=2,"乙",IF(F647=3,"丙",IF(F647=4,"丁",""))))</f>
        <v>#REF!</v>
      </c>
      <c r="F647" s="10" t="e">
        <f ca="1">SUMPRODUCT((成本日报!$A$3:$A$95=计划!B647)*(成本日报!$B$3:$B$95=计划!$D647),成本日报!$C$3:$C$95)</f>
        <v>#REF!</v>
      </c>
      <c r="G647" s="423">
        <f ca="1">G646+C646</f>
        <v>43612.458333331793</v>
      </c>
      <c r="H647" s="423">
        <f ca="1">$G647+$C647/60*10+$C647*0</f>
        <v>43612.465277776239</v>
      </c>
      <c r="I647" s="423">
        <f ca="1">$G647+$C647/60*18+$C647*0</f>
        <v>43612.47083333179</v>
      </c>
      <c r="J647" s="423">
        <f ca="1">$G647+$C647/60*0+$C647*1</f>
        <v>43612.499999998457</v>
      </c>
      <c r="K647" s="423">
        <f ca="1">$G647+$C647/60*30+$C647*2</f>
        <v>43612.562499998465</v>
      </c>
      <c r="L647" s="423">
        <f ca="1">$G647+$C647/60*0+$C647*3</f>
        <v>43612.583333331793</v>
      </c>
      <c r="M647" s="424" t="str">
        <f>IF(_tag_month_day!A637="","",_tag_month_day!A637)</f>
        <v/>
      </c>
      <c r="N647" s="424" t="str">
        <f>IF(_tag_month_day!B637="","",_tag_month_day!B637)</f>
        <v/>
      </c>
      <c r="O647" s="425" t="e">
        <f>IF(M647+N647=0,"",M647+N647)</f>
        <v>#VALUE!</v>
      </c>
      <c r="P647" s="424" t="str">
        <f>IF(_tag_month_day!C637="","",_tag_month_day!C637)</f>
        <v/>
      </c>
      <c r="Q647" s="424" t="str">
        <f>IF(_tag_month_day!D637="","",_tag_month_day!D637)</f>
        <v/>
      </c>
      <c r="R647" s="426" t="str">
        <f>IF(_tag_month_day!CB637="","",_tag_month_day!CB637/100)</f>
        <v/>
      </c>
      <c r="S647" s="427" t="str">
        <f>IF(_tag_month_day!E637="","",_tag_month_day!E637)</f>
        <v/>
      </c>
      <c r="T647" s="427" t="str">
        <f>IF(_tag_month_day!F637="","",_tag_month_day!F637)</f>
        <v/>
      </c>
      <c r="U647" s="428" t="e">
        <f>S647+T647</f>
        <v>#VALUE!</v>
      </c>
      <c r="V647" s="429" t="e">
        <f>U647/AJ647</f>
        <v>#VALUE!</v>
      </c>
      <c r="W647" s="430" t="str">
        <f>IF(_jhy_month_day!A637="","",_jhy_month_day!A637)</f>
        <v/>
      </c>
      <c r="X647" s="431" t="str">
        <f>IF(_jhy_month_day!B637="","",_jhy_month_day!B637/100)</f>
        <v/>
      </c>
      <c r="Y647" s="431" t="str">
        <f>IF(_jhy_month_day!C637="","",_jhy_month_day!C637/100)</f>
        <v/>
      </c>
      <c r="Z647" s="432">
        <f>Z643+1</f>
        <v>159</v>
      </c>
      <c r="AA647" s="433" t="str">
        <f>IF(_tag_month_day!G637="","",_tag_month_day!G637/100)</f>
        <v/>
      </c>
      <c r="AB647" s="433" t="str">
        <f>IF(_tag_month_day!H637="","",_tag_month_day!H637/100)</f>
        <v/>
      </c>
      <c r="AC647" s="434">
        <f>IF(X647="",AC646,BK647*($AV646*X647+$AW646*FD646+$AX646*FI646+$AY646*FN646+$AZ646*FS646+$BA646*FX646+$BG646*GE646)/(AV646*Y647+AX646*FK646+AW646*FF646+AY646*FP646+AZ646*FU646+BA646*FZ646+BG646*GG646+BB646*GK646+BC646*GN646+BD646*GP646))</f>
        <v>1.59963432013121</v>
      </c>
      <c r="AD647" s="435" t="str">
        <f>IF(AC647=AC646,"",AC647-AC646)</f>
        <v/>
      </c>
      <c r="AE647" s="436" t="str">
        <f>IF(1-AF647=0,"",(1-AF647))</f>
        <v/>
      </c>
      <c r="AF647" s="437">
        <v>1</v>
      </c>
      <c r="AG647" s="10" t="str">
        <f>AG646</f>
        <v>9A3</v>
      </c>
      <c r="AH647" s="438" t="str">
        <f>AH646</f>
        <v/>
      </c>
      <c r="AI647" s="424"/>
      <c r="AJ647" s="10" t="str">
        <f>IF(_tag_month_day!I637="","",_tag_month_day!I637)</f>
        <v/>
      </c>
      <c r="AK647" s="440"/>
      <c r="AL647" s="440"/>
      <c r="AM647" s="440"/>
      <c r="AN647" s="441">
        <f>AN646</f>
        <v>2</v>
      </c>
      <c r="AO647" s="441">
        <f>AO646</f>
        <v>8</v>
      </c>
      <c r="AP647" s="442" t="e">
        <f>(IF(AN647=0,AS646,AS646*(1+AO647/AN647)/(AR647+AO647/AN647)))+AT647</f>
        <v>#VALUE!</v>
      </c>
      <c r="AQ647" s="443" t="str">
        <f>IF(_tag_month_day!J637="","",_tag_month_day!J637/100)</f>
        <v/>
      </c>
      <c r="AR647" s="444">
        <f>AR646</f>
        <v>1.3</v>
      </c>
      <c r="AS647" s="445" t="e">
        <f>AQ647*(AN647*AR647+AO647)/(AN647+AO647)</f>
        <v>#VALUE!</v>
      </c>
      <c r="AT647" s="445" t="e">
        <f>(SUM(BE647:BF647)-SUM(BE646:BF646))*0.05</f>
        <v>#VALUE!</v>
      </c>
      <c r="AU647" s="446" t="str">
        <f>IF(_tag_month_day!CC637="","",IF(_tag_month_day!CC637&gt;0,_tag_month_day!CD637,_tag_month_day!CE637))</f>
        <v/>
      </c>
      <c r="AV647" s="447" t="str">
        <f>IF(_tag_month_day!L637="","",_tag_month_day!L637/100)</f>
        <v/>
      </c>
      <c r="AW647" s="431">
        <f>AW646</f>
        <v>0</v>
      </c>
      <c r="AX647" s="431">
        <f>AX646</f>
        <v>0</v>
      </c>
      <c r="AY647" s="431" t="str">
        <f>IF(_tag_month_day!M637="","",_tag_month_day!M637/100)</f>
        <v/>
      </c>
      <c r="AZ647" s="431" t="str">
        <f>IF(_tag_month_day!N637="","",_tag_month_day!N637/100)</f>
        <v/>
      </c>
      <c r="BA647" s="431" t="str">
        <f>IF(_tag_month_day!O637="","",_tag_month_day!O637/100)</f>
        <v/>
      </c>
      <c r="BB647" s="448" t="str">
        <f>IF(_tag_month_day!P637="","",_tag_month_day!P637/100)</f>
        <v/>
      </c>
      <c r="BC647" s="448">
        <f>BC646</f>
        <v>0</v>
      </c>
      <c r="BD647" s="448" t="str">
        <f>IF(_tag_month_day!Q637="","",_tag_month_day!Q637/100)</f>
        <v/>
      </c>
      <c r="BE647" s="449" t="str">
        <f>IF(_tag_month_day!R637="","",_tag_month_day!R637/100)</f>
        <v/>
      </c>
      <c r="BF647" s="388" t="e">
        <f>(AU647*(100+BE647*100))/(AJ647-AU647)/100</f>
        <v>#VALUE!</v>
      </c>
      <c r="BG647" s="450" t="e">
        <f>BE647+BF647</f>
        <v>#VALUE!</v>
      </c>
      <c r="BH647" s="451" t="e">
        <f>SUM(AV647:BF647)</f>
        <v>#VALUE!</v>
      </c>
      <c r="BI647" s="452" t="e">
        <f>IF(CX647=0,BI646,(DK647*查询!$R$5+DL647*查询!$Q$5+DM647*查询!$N$5+DN647*查询!$O$5+DO647*查询!$P$5)*AF647/CX647)</f>
        <v>#VALUE!</v>
      </c>
      <c r="BJ647" s="452" t="e">
        <f>IF(CX647=0,BJ646,(DP647*查询!$S$5+DQ647*查询!$T$5+DR647*查询!$U$5)*AF647/CX647)</f>
        <v>#VALUE!</v>
      </c>
      <c r="BK647" s="452">
        <f>BK646</f>
        <v>1</v>
      </c>
      <c r="BL647" s="453" t="e">
        <f>SUMPRODUCT((AV647:BA647)*(GS647:GX647))/((GS647:GX647)+SUM(BB647:BD647)*GY647+BG647*GZ647)</f>
        <v>#VALUE!</v>
      </c>
      <c r="BM647" s="453" t="e">
        <f>BK647*($AV647*FB647+$AW647*FD647+$AX647*FI647+$AY647*FN647+$AZ647*FS647+$BA647*FX647+$BG647*GE647)/(AV647*EY647+AX647*FK647+AW647*FF647+AY647*FP647+AZ647*FU647+BA647*FZ647+BG647*GG647+BB647*GK647+BC647*GN647+BD647*GP647)</f>
        <v>#VALUE!</v>
      </c>
      <c r="BN647" s="453" t="e">
        <f>($AV647*FC647+$AX647*FJ647+$AW647*FE647+$AY647*FO647+$AZ647*FT647+$BA647*FY647+$BG647*GF647)/($AV647*FA647+BG647*GH647+BB647*GL647+BC647*GO647+BD647*GQ647+BA647*GA647)</f>
        <v>#VALUE!</v>
      </c>
      <c r="BO647" s="454" t="e">
        <f>SUMPRODUCT(AV647:BA647*GS647:GX647)/(GS647:GX647+(BB647+BC647+BD647)*GY647+BG647)</f>
        <v>#VALUE!</v>
      </c>
      <c r="BP647" s="454" t="e">
        <f>SUMPRODUCT(AV647:BA647*GS647:GX647)/(GS647:GX647+(BB647+BC647+BD647)*GY647+BG647)</f>
        <v>#VALUE!</v>
      </c>
      <c r="BQ647" s="454" t="e">
        <f>SUMPRODUCT(AV647:BA647*GS647:GX647)/(GS647:GX647+(BB647+BC647+BD647)*GY647+BG647)</f>
        <v>#VALUE!</v>
      </c>
      <c r="BR647" s="453" t="str">
        <f>IF(_tag_month_day!T637="","",_tag_month_day!T637)</f>
        <v/>
      </c>
      <c r="BS647" s="453" t="str">
        <f>IF(_tag_month_day!U637="","",_tag_month_day!U637)</f>
        <v/>
      </c>
      <c r="BT647" s="455" t="str">
        <f>IF(CK647="","",IF((CK647&gt;=BV647-0.12)*(CK647&lt;=BV647+0.12),"合格","不合格"))</f>
        <v/>
      </c>
      <c r="BU647" s="456" t="str">
        <f>IF(_tag_month_day!V637="","",_tag_month_day!V637)</f>
        <v/>
      </c>
      <c r="BV647" s="457" t="str">
        <f>IF(_tag_month_day!W637="","",_tag_month_day!W637)</f>
        <v/>
      </c>
      <c r="BW647" s="458" t="str">
        <f>IF(_tag_month_day!X637="","",_tag_month_day!X637)</f>
        <v/>
      </c>
      <c r="BX647" s="458" t="str">
        <f>IF(_tag_month_day!Y637="","",_tag_month_day!Y637)</f>
        <v/>
      </c>
      <c r="BY647" s="459">
        <f ca="1">L647</f>
        <v>43612.583333331793</v>
      </c>
      <c r="BZ647" s="460"/>
      <c r="CA647" s="4"/>
      <c r="CB647" s="424" t="str">
        <f>IF(_tag_month_day!Z637="","",_tag_month_day!Z637)</f>
        <v/>
      </c>
      <c r="CC647" s="424" t="str">
        <f>IF(_tag_month_day!AA637="","",_tag_month_day!AA637)</f>
        <v/>
      </c>
      <c r="CD647" s="424" t="str">
        <f>IF(_tag_month_day!AB637="","",_tag_month_day!AB637)</f>
        <v/>
      </c>
      <c r="CE647" s="424" t="str">
        <f>IF(_tag_month_day!AC637="","",_tag_month_day!AC637)</f>
        <v/>
      </c>
      <c r="CF647" s="424" t="str">
        <f>IF(_tag_month_day!AD637="","",_tag_month_day!AD637)</f>
        <v/>
      </c>
      <c r="CG647" s="424" t="str">
        <f>IF(_tag_month_day!AE637="","",_tag_month_day!AE637)</f>
        <v/>
      </c>
      <c r="CH647" s="424" t="str">
        <f>IF(_tag_month_day!AF637="","",_tag_month_day!AF637)</f>
        <v/>
      </c>
      <c r="CI647" s="424" t="str">
        <f>IF(_tag_month_day!AG637="","",_tag_month_day!AG637)</f>
        <v/>
      </c>
      <c r="CJ647" s="424" t="str">
        <f>IF(_tag_month_day!AH637="","",_tag_month_day!AH637)</f>
        <v/>
      </c>
      <c r="CK647" s="424" t="str">
        <f>IF(_tag_month_day!AI637="","",_tag_month_day!AI637)</f>
        <v/>
      </c>
      <c r="CL647" s="4" t="str">
        <f>IF(_tag_month_day!AJ637="","",_tag_month_day!AJ637)</f>
        <v/>
      </c>
      <c r="CM647" s="4" t="str">
        <f>IF(_tag_month_day!AK637="","",_tag_month_day!AK637)</f>
        <v/>
      </c>
      <c r="CN647" s="4" t="str">
        <f>IF(_tag_month_day!AL637="","",_tag_month_day!AL637)</f>
        <v/>
      </c>
      <c r="CO647" s="4" t="str">
        <f>IF(_tag_month_day!AM637="","",_tag_month_day!AM637)</f>
        <v/>
      </c>
      <c r="CP647" s="4" t="str">
        <f>IF(_tag_month_day!AN637="","",_tag_month_day!AN637)</f>
        <v/>
      </c>
      <c r="CQ647" s="4" t="str">
        <f>IF(_tag_month_day!AO637="","",_tag_month_day!AO637)</f>
        <v/>
      </c>
      <c r="CR647" s="462" t="str">
        <f>IF(_tag_month_day!AP637="","",_tag_month_day!AP637)</f>
        <v/>
      </c>
      <c r="CS647" s="463" t="str">
        <f>IF(_tag_month_day!AQ637="","",_tag_month_day!AQ637)</f>
        <v/>
      </c>
      <c r="CT647" s="4" t="str">
        <f>IF(_tag_month_day!AR637="","",_tag_month_day!AR637)</f>
        <v/>
      </c>
      <c r="CU647" s="464" t="e">
        <f>DU647/AJ647</f>
        <v>#VALUE!</v>
      </c>
      <c r="CV647" s="451" t="e">
        <f>BG647/BH647</f>
        <v>#VALUE!</v>
      </c>
      <c r="CW647" s="465" t="e">
        <f>AJ647*(1-CV647)*CU647*AF647</f>
        <v>#VALUE!</v>
      </c>
      <c r="CX647" s="465" t="e">
        <f>CW647*94%</f>
        <v>#VALUE!</v>
      </c>
      <c r="CY647" s="466" t="e">
        <f>IF(CX647=0,0,DS647/(DS647+CX647))</f>
        <v>#VALUE!</v>
      </c>
      <c r="CZ647" s="465" t="e">
        <f>$AJ647*EF647</f>
        <v>#VALUE!</v>
      </c>
      <c r="DA647" s="465" t="e">
        <f>$AJ647*EG647</f>
        <v>#VALUE!</v>
      </c>
      <c r="DB647" s="465" t="e">
        <f>$AJ647*EH647</f>
        <v>#VALUE!</v>
      </c>
      <c r="DC647" s="465" t="e">
        <f>$AJ647*EI647</f>
        <v>#VALUE!</v>
      </c>
      <c r="DD647" s="465" t="e">
        <f>$AJ647*EJ647</f>
        <v>#VALUE!</v>
      </c>
      <c r="DE647" s="465" t="e">
        <f>$AJ647*EK647</f>
        <v>#VALUE!</v>
      </c>
      <c r="DF647" s="465" t="e">
        <f>$AJ647*EL647</f>
        <v>#VALUE!</v>
      </c>
      <c r="DG647" s="465" t="e">
        <f>$AJ647*EM647</f>
        <v>#VALUE!</v>
      </c>
      <c r="DH647" s="465" t="e">
        <f>$AJ647*EN647</f>
        <v>#VALUE!</v>
      </c>
      <c r="DI647" s="465" t="e">
        <f>$AJ647*EO647</f>
        <v>#VALUE!</v>
      </c>
      <c r="DJ647" s="465" t="e">
        <f>CZ647*(1-EP647)</f>
        <v>#VALUE!</v>
      </c>
      <c r="DK647" s="465" t="e">
        <f>DA647*(1-ER647)</f>
        <v>#VALUE!</v>
      </c>
      <c r="DL647" s="465" t="e">
        <f>DB647*(1-EQ647)</f>
        <v>#VALUE!</v>
      </c>
      <c r="DM647" s="465" t="e">
        <f>DC647*(1-ES647)</f>
        <v>#VALUE!</v>
      </c>
      <c r="DN647" s="465" t="e">
        <f>DD647*(1-ET647)</f>
        <v>#VALUE!</v>
      </c>
      <c r="DO647" s="465" t="e">
        <f>DE647</f>
        <v>#VALUE!</v>
      </c>
      <c r="DP647" s="465" t="e">
        <f>DF647*(1-EU647)</f>
        <v>#VALUE!</v>
      </c>
      <c r="DQ647" s="465" t="e">
        <f>DG647*(1-EV647)</f>
        <v>#VALUE!</v>
      </c>
      <c r="DR647" s="465" t="e">
        <f>DH647*(1-EW647)</f>
        <v>#VALUE!</v>
      </c>
      <c r="DS647" s="465" t="e">
        <f>DI647</f>
        <v>#VALUE!</v>
      </c>
      <c r="DT647" s="465" t="e">
        <f>SUM(DJ647:DS647)</f>
        <v>#VALUE!</v>
      </c>
      <c r="DU647" s="465" t="e">
        <f>(GS647:GX647)+(DP647+DQ647+DR647)*GY647+DS647</f>
        <v>#VALUE!</v>
      </c>
      <c r="DV647" s="451" t="e">
        <f>AV647/$BH647/(1-EP647)</f>
        <v>#VALUE!</v>
      </c>
      <c r="DW647" s="451" t="e">
        <f>AW647/$BH647/(1-ER647)</f>
        <v>#VALUE!</v>
      </c>
      <c r="DX647" s="451" t="e">
        <f>AX647/$BH647/(1-EQ647)</f>
        <v>#VALUE!</v>
      </c>
      <c r="DY647" s="451" t="e">
        <f>AY647/$BH647/(1-ES647)</f>
        <v>#VALUE!</v>
      </c>
      <c r="DZ647" s="451" t="e">
        <f>AZ647/$BH647/(1-ET647)</f>
        <v>#VALUE!</v>
      </c>
      <c r="EA647" s="451" t="e">
        <f>BA647/$BH647/(1-AX647)</f>
        <v>#VALUE!</v>
      </c>
      <c r="EB647" s="451" t="e">
        <f>BB647/$BH647/(1-EU647)</f>
        <v>#VALUE!</v>
      </c>
      <c r="EC647" s="451" t="e">
        <f>BC647/$BH647/(1-EV647)</f>
        <v>#VALUE!</v>
      </c>
      <c r="ED647" s="451" t="e">
        <f>BD647/$BH647/(1-EW647)</f>
        <v>#VALUE!</v>
      </c>
      <c r="EE647" s="451" t="e">
        <f>BG647/BH647</f>
        <v>#VALUE!</v>
      </c>
      <c r="EF647" s="451" t="e">
        <f>DV647/SUM($DV647:$EE647)</f>
        <v>#VALUE!</v>
      </c>
      <c r="EG647" s="451" t="e">
        <f>DW647/SUM($DV647:$EE647)</f>
        <v>#VALUE!</v>
      </c>
      <c r="EH647" s="451" t="e">
        <f>DX647/SUM($DV647:$EE647)</f>
        <v>#VALUE!</v>
      </c>
      <c r="EI647" s="451" t="e">
        <f>DY647/SUM($DV647:$EE647)</f>
        <v>#VALUE!</v>
      </c>
      <c r="EJ647" s="451" t="e">
        <f>DZ647/SUM($DV647:$EE647)</f>
        <v>#VALUE!</v>
      </c>
      <c r="EK647" s="451" t="e">
        <f>EA647/SUM($DV647:$EE647)</f>
        <v>#VALUE!</v>
      </c>
      <c r="EL647" s="451" t="e">
        <f>EB647/SUM($DV647:$EE647)</f>
        <v>#VALUE!</v>
      </c>
      <c r="EM647" s="451" t="e">
        <f>EC647/SUM($DV647:$EE647)</f>
        <v>#VALUE!</v>
      </c>
      <c r="EN647" s="451" t="e">
        <f>ED647/SUM($DV647:$EE647)</f>
        <v>#VALUE!</v>
      </c>
      <c r="EO647" s="451" t="e">
        <f>EE647/SUM($DV647:$EE647)</f>
        <v>#VALUE!</v>
      </c>
      <c r="EP647" s="450">
        <f>EP646</f>
        <v>0.080000000000000002</v>
      </c>
      <c r="EQ647" s="450">
        <f>EQ646</f>
        <v>0.014999999999999999</v>
      </c>
      <c r="ER647" s="450">
        <f>ER646</f>
        <v>0.014999999999999999</v>
      </c>
      <c r="ES647" s="450">
        <f>ES646</f>
        <v>0.014999999999999999</v>
      </c>
      <c r="ET647" s="450">
        <f>ET646</f>
        <v>0.014999999999999999</v>
      </c>
      <c r="EU647" s="450">
        <f>EU646</f>
        <v>0.089999999999999997</v>
      </c>
      <c r="EV647" s="450">
        <f>EV646</f>
        <v>0.089999999999999997</v>
      </c>
      <c r="EW647" s="450">
        <f>EW646</f>
        <v>0.089999999999999997</v>
      </c>
      <c r="EX647" s="431" t="str">
        <f>IF(_tag_month_day!AS637="","",_tag_month_day!AS637/100)</f>
        <v/>
      </c>
      <c r="EY647" s="431" t="str">
        <f>IF(_tag_month_day!AT637="","",_tag_month_day!AT637/100)</f>
        <v/>
      </c>
      <c r="EZ647" s="431" t="str">
        <f>IF(_tag_month_day!AU637="","",_tag_month_day!AU637/100)</f>
        <v/>
      </c>
      <c r="FA647" s="431" t="str">
        <f>IF(_tag_month_day!AV637="","",_tag_month_day!AV637/100)</f>
        <v/>
      </c>
      <c r="FB647" s="431" t="str">
        <f>IF(_tag_month_day!AW637="","",_tag_month_day!AW637/100)</f>
        <v/>
      </c>
      <c r="FC647" s="431" t="str">
        <f>IF(_tag_month_day!AX637="","",_tag_month_day!AX637/100)</f>
        <v/>
      </c>
      <c r="FD647" s="449" t="str">
        <f>IF(_tag_month_day!AY637="","",_tag_month_day!AY637/100)</f>
        <v/>
      </c>
      <c r="FE647" s="449" t="str">
        <f>IF(_tag_month_day!AZ637="","",_tag_month_day!AZ637/100)</f>
        <v/>
      </c>
      <c r="FF647" s="449" t="str">
        <f>IF(_tag_month_day!BA637="","",_tag_month_day!BA637/100)</f>
        <v/>
      </c>
      <c r="FG647" s="449" t="str">
        <f>IF(_tag_month_day!BB637="","",_tag_month_day!BB637/100)</f>
        <v/>
      </c>
      <c r="FH647" s="467" t="str">
        <f>IF(_tag_month_day!BC637="","",_tag_month_day!BC637/100)</f>
        <v/>
      </c>
      <c r="FI647" s="449">
        <f>FI646</f>
        <v>0.40999999999999998</v>
      </c>
      <c r="FJ647" s="449">
        <f>FJ646</f>
        <v>0.11</v>
      </c>
      <c r="FK647" s="449">
        <f>FK646</f>
        <v>0.014999999999999999</v>
      </c>
      <c r="FL647" s="449">
        <f>FL646</f>
        <v>0</v>
      </c>
      <c r="FM647" s="467">
        <f>FM646</f>
        <v>0.0001</v>
      </c>
      <c r="FN647" s="449">
        <f>FN646</f>
        <v>0.32000000000000001</v>
      </c>
      <c r="FO647" s="449">
        <f>FO646</f>
        <v>0.20000000000000001</v>
      </c>
      <c r="FP647" s="449">
        <f>FP646</f>
        <v>0.01</v>
      </c>
      <c r="FQ647" s="449">
        <f>FQ646</f>
        <v>0</v>
      </c>
      <c r="FR647" s="467">
        <f>FR646</f>
        <v>0.0001</v>
      </c>
      <c r="FS647" s="449" t="str">
        <f>IF(_tag_month_day!BD637="","",_tag_month_day!BD637/100)</f>
        <v/>
      </c>
      <c r="FT647" s="449" t="str">
        <f>IF(_tag_month_day!BE637="","",_tag_month_day!BE637/100)</f>
        <v/>
      </c>
      <c r="FU647" s="449" t="str">
        <f>IF(_tag_month_day!BF637="","",_tag_month_day!BF637/100)</f>
        <v/>
      </c>
      <c r="FV647" s="449" t="str">
        <f>IF(_tag_month_day!BG637="","",_tag_month_day!BG637/100)</f>
        <v/>
      </c>
      <c r="FW647" s="467" t="str">
        <f>IF(_tag_month_day!BH637="","",_tag_month_day!BH637/100)</f>
        <v/>
      </c>
      <c r="FX647" s="449" t="str">
        <f>IF(_tag_month_day!BI637="","",_tag_month_day!BI637/100)</f>
        <v/>
      </c>
      <c r="FY647" s="449" t="str">
        <f>IF(_tag_month_day!BJ637="","",_tag_month_day!BJ637/100)</f>
        <v/>
      </c>
      <c r="FZ647" s="468" t="str">
        <f>IF(_tag_month_day!BK637="","",_tag_month_day!BK637/100)</f>
        <v/>
      </c>
      <c r="GA647" s="449" t="str">
        <f>IF(_tag_month_day!BL637="","",_tag_month_day!BL637/100)</f>
        <v/>
      </c>
      <c r="GB647" s="467" t="str">
        <f>IF(_tag_month_day!BM637="","",_tag_month_day!BM637/100)</f>
        <v/>
      </c>
      <c r="GC647" s="431" t="str">
        <f>IF(_tag_month_day!BN637="","",_tag_month_day!BN637/100)</f>
        <v/>
      </c>
      <c r="GD647" s="431" t="str">
        <f>IF(_tag_month_day!BO637="","",_tag_month_day!BO637/100)</f>
        <v/>
      </c>
      <c r="GE647" s="431" t="str">
        <f>IF(_tag_month_day!BP637="","",_tag_month_day!BP637/100)</f>
        <v/>
      </c>
      <c r="GF647" s="431" t="str">
        <f>IF(_tag_month_day!BQ637="","",_tag_month_day!BQ637/100)</f>
        <v/>
      </c>
      <c r="GG647" s="431" t="str">
        <f>IF(_tag_month_day!BR637="","",_tag_month_day!BR637/100)</f>
        <v/>
      </c>
      <c r="GH647" s="431" t="str">
        <f>IF(_tag_month_day!BS637="","",_tag_month_day!BS637/100)</f>
        <v/>
      </c>
      <c r="GI647" s="467" t="str">
        <f>IF(_tag_month_day!BT637="","",_tag_month_day!BT637/100)</f>
        <v/>
      </c>
      <c r="GJ647" s="469" t="str">
        <f>IF(_tag_month_day!BU637="","",_tag_month_day!BU637/100)</f>
        <v/>
      </c>
      <c r="GK647" s="470">
        <f>GK646</f>
        <v>0.070000000000000007</v>
      </c>
      <c r="GL647" s="470">
        <f>GL646</f>
        <v>0.029999999999999999</v>
      </c>
      <c r="GM647" s="471" t="str">
        <f>IF(_tag_month_day!BX637="","",_tag_month_day!BX637/100)</f>
        <v/>
      </c>
      <c r="GN647" s="470">
        <f>GN646</f>
        <v>0.070000000000000007</v>
      </c>
      <c r="GO647" s="470">
        <f>GO646</f>
        <v>0.029999999999999999</v>
      </c>
      <c r="GP647" s="470">
        <f>GP646</f>
        <v>0.089999999999999997</v>
      </c>
      <c r="GQ647" s="470">
        <f>GQ646</f>
        <v>0.029999999999999999</v>
      </c>
      <c r="GR647" s="471" t="str">
        <f>IF(_tag_month_day!CA637="","",_tag_month_day!CA637/100)</f>
        <v/>
      </c>
      <c r="GS647" s="472">
        <f>GS646</f>
        <v>0.95299999999999996</v>
      </c>
      <c r="GT647" s="472">
        <f>GT646</f>
        <v>0.55000000000000004</v>
      </c>
      <c r="GU647" s="472">
        <f>GU646</f>
        <v>0.55000000000000004</v>
      </c>
      <c r="GV647" s="472">
        <f>GV646</f>
        <v>0.55000000000000004</v>
      </c>
      <c r="GW647" s="472">
        <f>GW646</f>
        <v>0.5</v>
      </c>
      <c r="GX647" s="472">
        <f>GX646</f>
        <v>0.93500000000000005</v>
      </c>
      <c r="GY647" s="472">
        <f>GY646</f>
        <v>0.14999999999999999</v>
      </c>
      <c r="GZ647" s="472">
        <f>GZ646</f>
        <v>1</v>
      </c>
      <c r="HA647" s="474">
        <f>HA646</f>
        <v>0.047</v>
      </c>
      <c r="HB647" s="474">
        <f>HB646</f>
        <v>0.45000000000000001</v>
      </c>
      <c r="HC647" s="474">
        <f>HC646</f>
        <v>0.45000000000000001</v>
      </c>
      <c r="HD647" s="474">
        <f>HD646</f>
        <v>0.45000000000000001</v>
      </c>
      <c r="HE647" s="474">
        <f>HE646</f>
        <v>0.5</v>
      </c>
      <c r="HF647" s="474">
        <f>HF646</f>
        <v>0.065000000000000002</v>
      </c>
      <c r="HG647" s="474">
        <f>HG646</f>
        <v>0.84999999999999998</v>
      </c>
      <c r="HH647" s="474">
        <f>HH646</f>
        <v>0</v>
      </c>
      <c r="HI647" s="10">
        <f>IF(BZ647&lt;&gt;"",CK647-BV647,0)</f>
        <v>0</v>
      </c>
      <c r="HJ647" s="10" t="e">
        <f>IF(AJ647&gt;0,AH647-AJ647,0)</f>
        <v>#VALUE!</v>
      </c>
      <c r="HK647" s="466">
        <f>HK646</f>
        <v>0.84999999999999998</v>
      </c>
      <c r="HL647" s="424">
        <f>HL646</f>
        <v>550000</v>
      </c>
      <c r="HM647" s="424">
        <f>HM646</f>
        <v>480000</v>
      </c>
      <c r="HN647" s="465" t="e">
        <f>(DJ647*EZ647+DK647*FH647+DL647*FM647+DM647*FR647+DN647*FW647+DO647*GB647+DS647*GI647+DP647*GM647+DR647*GR647)*1000*2</f>
        <v>#VALUE!</v>
      </c>
      <c r="HO647" s="465" t="e">
        <f>HN647*HK647*$HO$2/HL647*1000000</f>
        <v>#VALUE!</v>
      </c>
      <c r="HP647" s="465" t="e">
        <f>HN647*HK647*$HP$2/HM647*1000000</f>
        <v>#VALUE!</v>
      </c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</row>
    <row customFormat="1" r="648" s="0">
      <c r="A648" s="420">
        <v>637</v>
      </c>
      <c r="B648" s="421">
        <f ca="1">IF(D648=D647,B647,IF(D648="夜班",B647+1,B647))</f>
        <v>43612</v>
      </c>
      <c r="C648" s="422">
        <f>C647</f>
        <v>0.041666666666666699</v>
      </c>
      <c r="D648" s="10" t="str">
        <f ca="1">IF(HOUR(G648)&lt;8,"夜班",IF(HOUR(G648)&lt;16,"白班",IF(HOUR(G648)&lt;24,"中班",0)))</f>
        <v>白班</v>
      </c>
      <c r="E648" s="10" t="e">
        <f ca="1">IF(F648=1,"甲",IF(F648=2,"乙",IF(F648=3,"丙",IF(F648=4,"丁",""))))</f>
        <v>#REF!</v>
      </c>
      <c r="F648" s="10" t="e">
        <f ca="1">SUMPRODUCT((成本日报!$A$3:$A$95=计划!B648)*(成本日报!$B$3:$B$95=计划!$D648),成本日报!$C$3:$C$95)</f>
        <v>#REF!</v>
      </c>
      <c r="G648" s="423">
        <f ca="1">G647+C647</f>
        <v>43612.499999998457</v>
      </c>
      <c r="H648" s="423">
        <f ca="1">$G648+$C648/60*10+$C648*0</f>
        <v>43612.506944442903</v>
      </c>
      <c r="I648" s="423">
        <f ca="1">$G648+$C648/60*18+$C648*0</f>
        <v>43612.512499998455</v>
      </c>
      <c r="J648" s="423">
        <f ca="1">$G648+$C648/60*0+$C648*1</f>
        <v>43612.541666665122</v>
      </c>
      <c r="K648" s="423">
        <f ca="1">$G648+$C648/60*30+$C648*2</f>
        <v>43612.604166665129</v>
      </c>
      <c r="L648" s="423">
        <f ca="1">$G648+$C648/60*0+$C648*3</f>
        <v>43612.624999998457</v>
      </c>
      <c r="M648" s="424" t="str">
        <f>IF(_tag_month_day!A638="","",_tag_month_day!A638)</f>
        <v/>
      </c>
      <c r="N648" s="424" t="str">
        <f>IF(_tag_month_day!B638="","",_tag_month_day!B638)</f>
        <v/>
      </c>
      <c r="O648" s="425" t="e">
        <f>IF(M648+N648=0,"",M648+N648)</f>
        <v>#VALUE!</v>
      </c>
      <c r="P648" s="424" t="str">
        <f>IF(_tag_month_day!C638="","",_tag_month_day!C638)</f>
        <v/>
      </c>
      <c r="Q648" s="424" t="str">
        <f>IF(_tag_month_day!D638="","",_tag_month_day!D638)</f>
        <v/>
      </c>
      <c r="R648" s="426" t="str">
        <f>IF(_tag_month_day!CB638="","",_tag_month_day!CB638/100)</f>
        <v/>
      </c>
      <c r="S648" s="427" t="str">
        <f>IF(_tag_month_day!E638="","",_tag_month_day!E638)</f>
        <v/>
      </c>
      <c r="T648" s="427" t="str">
        <f>IF(_tag_month_day!F638="","",_tag_month_day!F638)</f>
        <v/>
      </c>
      <c r="U648" s="428" t="e">
        <f>S648+T648</f>
        <v>#VALUE!</v>
      </c>
      <c r="V648" s="429" t="e">
        <f>U648/AJ648</f>
        <v>#VALUE!</v>
      </c>
      <c r="W648" s="430" t="str">
        <f>IF(_jhy_month_day!A638="","",_jhy_month_day!A638)</f>
        <v/>
      </c>
      <c r="X648" s="431" t="str">
        <f>IF(_jhy_month_day!B638="","",_jhy_month_day!B638/100)</f>
        <v/>
      </c>
      <c r="Y648" s="431" t="str">
        <f>IF(_jhy_month_day!C638="","",_jhy_month_day!C638/100)</f>
        <v/>
      </c>
      <c r="Z648" s="432">
        <f>Z644+1</f>
        <v>160</v>
      </c>
      <c r="AA648" s="433" t="str">
        <f>IF(_tag_month_day!G638="","",_tag_month_day!G638/100)</f>
        <v/>
      </c>
      <c r="AB648" s="433" t="str">
        <f>IF(_tag_month_day!H638="","",_tag_month_day!H638/100)</f>
        <v/>
      </c>
      <c r="AC648" s="434">
        <f>IF(X648="",AC647,BK648*($AV647*X648+$AW647*FD647+$AX647*FI647+$AY647*FN647+$AZ647*FS647+$BA647*FX647+$BG647*GE647)/(AV647*Y648+AX647*FK647+AW647*FF647+AY647*FP647+AZ647*FU647+BA647*FZ647+BG647*GG647+BB647*GK647+BC647*GN647+BD647*GP647))</f>
        <v>1.59963432013121</v>
      </c>
      <c r="AD648" s="435" t="str">
        <f>IF(AC648=AC647,"",AC648-AC647)</f>
        <v/>
      </c>
      <c r="AE648" s="436" t="str">
        <f>IF(1-AF648=0,"",(1-AF648))</f>
        <v/>
      </c>
      <c r="AF648" s="437">
        <v>1</v>
      </c>
      <c r="AG648" s="10" t="str">
        <f>AG647</f>
        <v>9A3</v>
      </c>
      <c r="AH648" s="438" t="str">
        <f>AH647</f>
        <v/>
      </c>
      <c r="AI648" s="424"/>
      <c r="AJ648" s="10" t="str">
        <f>IF(_tag_month_day!I638="","",_tag_month_day!I638)</f>
        <v/>
      </c>
      <c r="AK648" s="440"/>
      <c r="AL648" s="440"/>
      <c r="AM648" s="440"/>
      <c r="AN648" s="441">
        <f>AN647</f>
        <v>2</v>
      </c>
      <c r="AO648" s="441">
        <f>AO647</f>
        <v>8</v>
      </c>
      <c r="AP648" s="442" t="e">
        <f>(IF(AN648=0,AS647,AS647*(1+AO648/AN648)/(AR648+AO648/AN648)))+AT648</f>
        <v>#VALUE!</v>
      </c>
      <c r="AQ648" s="443" t="str">
        <f>IF(_tag_month_day!J638="","",_tag_month_day!J638/100)</f>
        <v/>
      </c>
      <c r="AR648" s="444">
        <f>AR647</f>
        <v>1.3</v>
      </c>
      <c r="AS648" s="445" t="e">
        <f>AQ648*(AN648*AR648+AO648)/(AN648+AO648)</f>
        <v>#VALUE!</v>
      </c>
      <c r="AT648" s="445" t="e">
        <f>(SUM(BE648:BF648)-SUM(BE647:BF647))*0.05</f>
        <v>#VALUE!</v>
      </c>
      <c r="AU648" s="446" t="str">
        <f>IF(_tag_month_day!CC638="","",IF(_tag_month_day!CC638&gt;0,_tag_month_day!CD638,_tag_month_day!CE638))</f>
        <v/>
      </c>
      <c r="AV648" s="447" t="str">
        <f>IF(_tag_month_day!L638="","",_tag_month_day!L638/100)</f>
        <v/>
      </c>
      <c r="AW648" s="431">
        <f>AW647</f>
        <v>0</v>
      </c>
      <c r="AX648" s="431">
        <f>AX647</f>
        <v>0</v>
      </c>
      <c r="AY648" s="431" t="str">
        <f>IF(_tag_month_day!M638="","",_tag_month_day!M638/100)</f>
        <v/>
      </c>
      <c r="AZ648" s="431" t="str">
        <f>IF(_tag_month_day!N638="","",_tag_month_day!N638/100)</f>
        <v/>
      </c>
      <c r="BA648" s="431" t="str">
        <f>IF(_tag_month_day!O638="","",_tag_month_day!O638/100)</f>
        <v/>
      </c>
      <c r="BB648" s="448" t="str">
        <f>IF(_tag_month_day!P638="","",_tag_month_day!P638/100)</f>
        <v/>
      </c>
      <c r="BC648" s="448">
        <f>BC647</f>
        <v>0</v>
      </c>
      <c r="BD648" s="448" t="str">
        <f>IF(_tag_month_day!Q638="","",_tag_month_day!Q638/100)</f>
        <v/>
      </c>
      <c r="BE648" s="449" t="str">
        <f>IF(_tag_month_day!R638="","",_tag_month_day!R638/100)</f>
        <v/>
      </c>
      <c r="BF648" s="388" t="e">
        <f>(AU648*(100+BE648*100))/(AJ648-AU648)/100</f>
        <v>#VALUE!</v>
      </c>
      <c r="BG648" s="450" t="e">
        <f>BE648+BF648</f>
        <v>#VALUE!</v>
      </c>
      <c r="BH648" s="451" t="e">
        <f>SUM(AV648:BF648)</f>
        <v>#VALUE!</v>
      </c>
      <c r="BI648" s="452" t="e">
        <f>IF(CX648=0,BI647,(DK648*查询!$R$5+DL648*查询!$Q$5+DM648*查询!$N$5+DN648*查询!$O$5+DO648*查询!$P$5)*AF648/CX648)</f>
        <v>#VALUE!</v>
      </c>
      <c r="BJ648" s="452" t="e">
        <f>IF(CX648=0,BJ647,(DP648*查询!$S$5+DQ648*查询!$T$5+DR648*查询!$U$5)*AF648/CX648)</f>
        <v>#VALUE!</v>
      </c>
      <c r="BK648" s="452">
        <f>BK647</f>
        <v>1</v>
      </c>
      <c r="BL648" s="453" t="e">
        <f>SUMPRODUCT((AV648:BA648)*(GS648:GX648))/((GS648:GX648)+SUM(BB648:BD648)*GY648+BG648*GZ648)</f>
        <v>#VALUE!</v>
      </c>
      <c r="BM648" s="453" t="e">
        <f>BK648*($AV648*FB648+$AW648*FD648+$AX648*FI648+$AY648*FN648+$AZ648*FS648+$BA648*FX648+$BG648*GE648)/(AV648*EY648+AX648*FK648+AW648*FF648+AY648*FP648+AZ648*FU648+BA648*FZ648+BG648*GG648+BB648*GK648+BC648*GN648+BD648*GP648)</f>
        <v>#VALUE!</v>
      </c>
      <c r="BN648" s="453" t="e">
        <f>($AV648*FC648+$AX648*FJ648+$AW648*FE648+$AY648*FO648+$AZ648*FT648+$BA648*FY648+$BG648*GF648)/($AV648*FA648+BG648*GH648+BB648*GL648+BC648*GO648+BD648*GQ648+BA648*GA648)</f>
        <v>#VALUE!</v>
      </c>
      <c r="BO648" s="454" t="e">
        <f>SUMPRODUCT(AV648:BA648*GS648:GX648)/(GS648:GX648+(BB648+BC648+BD648)*GY648+BG648)</f>
        <v>#VALUE!</v>
      </c>
      <c r="BP648" s="454" t="e">
        <f>SUMPRODUCT(AV648:BA648*GS648:GX648)/(GS648:GX648+(BB648+BC648+BD648)*GY648+BG648)</f>
        <v>#VALUE!</v>
      </c>
      <c r="BQ648" s="454" t="e">
        <f>SUMPRODUCT(AV648:BA648*GS648:GX648)/(GS648:GX648+(BB648+BC648+BD648)*GY648+BG648)</f>
        <v>#VALUE!</v>
      </c>
      <c r="BR648" s="453" t="str">
        <f>IF(_tag_month_day!T638="","",_tag_month_day!T638)</f>
        <v/>
      </c>
      <c r="BS648" s="453" t="str">
        <f>IF(_tag_month_day!U638="","",_tag_month_day!U638)</f>
        <v/>
      </c>
      <c r="BT648" s="455" t="str">
        <f>IF(CK648="","",IF((CK648&gt;=BV648-0.12)*(CK648&lt;=BV648+0.12),"合格","不合格"))</f>
        <v/>
      </c>
      <c r="BU648" s="456" t="str">
        <f>IF(_tag_month_day!V638="","",_tag_month_day!V638)</f>
        <v/>
      </c>
      <c r="BV648" s="457" t="str">
        <f>IF(_tag_month_day!W638="","",_tag_month_day!W638)</f>
        <v/>
      </c>
      <c r="BW648" s="458" t="str">
        <f>IF(_tag_month_day!X638="","",_tag_month_day!X638)</f>
        <v/>
      </c>
      <c r="BX648" s="458" t="str">
        <f>IF(_tag_month_day!Y638="","",_tag_month_day!Y638)</f>
        <v/>
      </c>
      <c r="BY648" s="459">
        <f ca="1">L648</f>
        <v>43612.624999998457</v>
      </c>
      <c r="BZ648" s="460"/>
      <c r="CA648" s="4"/>
      <c r="CB648" s="424" t="str">
        <f>IF(_tag_month_day!Z638="","",_tag_month_day!Z638)</f>
        <v/>
      </c>
      <c r="CC648" s="424" t="str">
        <f>IF(_tag_month_day!AA638="","",_tag_month_day!AA638)</f>
        <v/>
      </c>
      <c r="CD648" s="424" t="str">
        <f>IF(_tag_month_day!AB638="","",_tag_month_day!AB638)</f>
        <v/>
      </c>
      <c r="CE648" s="424" t="str">
        <f>IF(_tag_month_day!AC638="","",_tag_month_day!AC638)</f>
        <v/>
      </c>
      <c r="CF648" s="424" t="str">
        <f>IF(_tag_month_day!AD638="","",_tag_month_day!AD638)</f>
        <v/>
      </c>
      <c r="CG648" s="424" t="str">
        <f>IF(_tag_month_day!AE638="","",_tag_month_day!AE638)</f>
        <v/>
      </c>
      <c r="CH648" s="424" t="str">
        <f>IF(_tag_month_day!AF638="","",_tag_month_day!AF638)</f>
        <v/>
      </c>
      <c r="CI648" s="424" t="str">
        <f>IF(_tag_month_day!AG638="","",_tag_month_day!AG638)</f>
        <v/>
      </c>
      <c r="CJ648" s="424" t="str">
        <f>IF(_tag_month_day!AH638="","",_tag_month_day!AH638)</f>
        <v/>
      </c>
      <c r="CK648" s="424" t="str">
        <f>IF(_tag_month_day!AI638="","",_tag_month_day!AI638)</f>
        <v/>
      </c>
      <c r="CL648" s="4" t="str">
        <f>IF(_tag_month_day!AJ638="","",_tag_month_day!AJ638)</f>
        <v/>
      </c>
      <c r="CM648" s="4" t="str">
        <f>IF(_tag_month_day!AK638="","",_tag_month_day!AK638)</f>
        <v/>
      </c>
      <c r="CN648" s="4" t="str">
        <f>IF(_tag_month_day!AL638="","",_tag_month_day!AL638)</f>
        <v/>
      </c>
      <c r="CO648" s="4" t="str">
        <f>IF(_tag_month_day!AM638="","",_tag_month_day!AM638)</f>
        <v/>
      </c>
      <c r="CP648" s="4" t="str">
        <f>IF(_tag_month_day!AN638="","",_tag_month_day!AN638)</f>
        <v/>
      </c>
      <c r="CQ648" s="4" t="str">
        <f>IF(_tag_month_day!AO638="","",_tag_month_day!AO638)</f>
        <v/>
      </c>
      <c r="CR648" s="462" t="str">
        <f>IF(_tag_month_day!AP638="","",_tag_month_day!AP638)</f>
        <v/>
      </c>
      <c r="CS648" s="463" t="str">
        <f>IF(_tag_month_day!AQ638="","",_tag_month_day!AQ638)</f>
        <v/>
      </c>
      <c r="CT648" s="4" t="str">
        <f>IF(_tag_month_day!AR638="","",_tag_month_day!AR638)</f>
        <v/>
      </c>
      <c r="CU648" s="464" t="e">
        <f>DU648/AJ648</f>
        <v>#VALUE!</v>
      </c>
      <c r="CV648" s="451" t="e">
        <f>BG648/BH648</f>
        <v>#VALUE!</v>
      </c>
      <c r="CW648" s="465" t="e">
        <f>AJ648*(1-CV648)*CU648*AF648</f>
        <v>#VALUE!</v>
      </c>
      <c r="CX648" s="465" t="e">
        <f>CW648*94%</f>
        <v>#VALUE!</v>
      </c>
      <c r="CY648" s="466" t="e">
        <f>IF(CX648=0,0,DS648/(DS648+CX648))</f>
        <v>#VALUE!</v>
      </c>
      <c r="CZ648" s="465" t="e">
        <f>$AJ648*EF648</f>
        <v>#VALUE!</v>
      </c>
      <c r="DA648" s="465" t="e">
        <f>$AJ648*EG648</f>
        <v>#VALUE!</v>
      </c>
      <c r="DB648" s="465" t="e">
        <f>$AJ648*EH648</f>
        <v>#VALUE!</v>
      </c>
      <c r="DC648" s="465" t="e">
        <f>$AJ648*EI648</f>
        <v>#VALUE!</v>
      </c>
      <c r="DD648" s="465" t="e">
        <f>$AJ648*EJ648</f>
        <v>#VALUE!</v>
      </c>
      <c r="DE648" s="465" t="e">
        <f>$AJ648*EK648</f>
        <v>#VALUE!</v>
      </c>
      <c r="DF648" s="465" t="e">
        <f>$AJ648*EL648</f>
        <v>#VALUE!</v>
      </c>
      <c r="DG648" s="465" t="e">
        <f>$AJ648*EM648</f>
        <v>#VALUE!</v>
      </c>
      <c r="DH648" s="465" t="e">
        <f>$AJ648*EN648</f>
        <v>#VALUE!</v>
      </c>
      <c r="DI648" s="465" t="e">
        <f>$AJ648*EO648</f>
        <v>#VALUE!</v>
      </c>
      <c r="DJ648" s="465" t="e">
        <f>CZ648*(1-EP648)</f>
        <v>#VALUE!</v>
      </c>
      <c r="DK648" s="465" t="e">
        <f>DA648*(1-ER648)</f>
        <v>#VALUE!</v>
      </c>
      <c r="DL648" s="465" t="e">
        <f>DB648*(1-EQ648)</f>
        <v>#VALUE!</v>
      </c>
      <c r="DM648" s="465" t="e">
        <f>DC648*(1-ES648)</f>
        <v>#VALUE!</v>
      </c>
      <c r="DN648" s="465" t="e">
        <f>DD648*(1-ET648)</f>
        <v>#VALUE!</v>
      </c>
      <c r="DO648" s="465" t="e">
        <f>DE648</f>
        <v>#VALUE!</v>
      </c>
      <c r="DP648" s="465" t="e">
        <f>DF648*(1-EU648)</f>
        <v>#VALUE!</v>
      </c>
      <c r="DQ648" s="465" t="e">
        <f>DG648*(1-EV648)</f>
        <v>#VALUE!</v>
      </c>
      <c r="DR648" s="465" t="e">
        <f>DH648*(1-EW648)</f>
        <v>#VALUE!</v>
      </c>
      <c r="DS648" s="465" t="e">
        <f>DI648</f>
        <v>#VALUE!</v>
      </c>
      <c r="DT648" s="465" t="e">
        <f>SUM(DJ648:DS648)</f>
        <v>#VALUE!</v>
      </c>
      <c r="DU648" s="465" t="e">
        <f>(GS648:GX648)+(DP648+DQ648+DR648)*GY648+DS648</f>
        <v>#VALUE!</v>
      </c>
      <c r="DV648" s="451" t="e">
        <f>AV648/$BH648/(1-EP648)</f>
        <v>#VALUE!</v>
      </c>
      <c r="DW648" s="451" t="e">
        <f>AW648/$BH648/(1-ER648)</f>
        <v>#VALUE!</v>
      </c>
      <c r="DX648" s="451" t="e">
        <f>AX648/$BH648/(1-EQ648)</f>
        <v>#VALUE!</v>
      </c>
      <c r="DY648" s="451" t="e">
        <f>AY648/$BH648/(1-ES648)</f>
        <v>#VALUE!</v>
      </c>
      <c r="DZ648" s="451" t="e">
        <f>AZ648/$BH648/(1-ET648)</f>
        <v>#VALUE!</v>
      </c>
      <c r="EA648" s="451" t="e">
        <f>BA648/$BH648/(1-AX648)</f>
        <v>#VALUE!</v>
      </c>
      <c r="EB648" s="451" t="e">
        <f>BB648/$BH648/(1-EU648)</f>
        <v>#VALUE!</v>
      </c>
      <c r="EC648" s="451" t="e">
        <f>BC648/$BH648/(1-EV648)</f>
        <v>#VALUE!</v>
      </c>
      <c r="ED648" s="451" t="e">
        <f>BD648/$BH648/(1-EW648)</f>
        <v>#VALUE!</v>
      </c>
      <c r="EE648" s="451" t="e">
        <f>BG648/BH648</f>
        <v>#VALUE!</v>
      </c>
      <c r="EF648" s="451" t="e">
        <f>DV648/SUM($DV648:$EE648)</f>
        <v>#VALUE!</v>
      </c>
      <c r="EG648" s="451" t="e">
        <f>DW648/SUM($DV648:$EE648)</f>
        <v>#VALUE!</v>
      </c>
      <c r="EH648" s="451" t="e">
        <f>DX648/SUM($DV648:$EE648)</f>
        <v>#VALUE!</v>
      </c>
      <c r="EI648" s="451" t="e">
        <f>DY648/SUM($DV648:$EE648)</f>
        <v>#VALUE!</v>
      </c>
      <c r="EJ648" s="451" t="e">
        <f>DZ648/SUM($DV648:$EE648)</f>
        <v>#VALUE!</v>
      </c>
      <c r="EK648" s="451" t="e">
        <f>EA648/SUM($DV648:$EE648)</f>
        <v>#VALUE!</v>
      </c>
      <c r="EL648" s="451" t="e">
        <f>EB648/SUM($DV648:$EE648)</f>
        <v>#VALUE!</v>
      </c>
      <c r="EM648" s="451" t="e">
        <f>EC648/SUM($DV648:$EE648)</f>
        <v>#VALUE!</v>
      </c>
      <c r="EN648" s="451" t="e">
        <f>ED648/SUM($DV648:$EE648)</f>
        <v>#VALUE!</v>
      </c>
      <c r="EO648" s="451" t="e">
        <f>EE648/SUM($DV648:$EE648)</f>
        <v>#VALUE!</v>
      </c>
      <c r="EP648" s="450">
        <f>EP647</f>
        <v>0.080000000000000002</v>
      </c>
      <c r="EQ648" s="450">
        <f>EQ647</f>
        <v>0.014999999999999999</v>
      </c>
      <c r="ER648" s="450">
        <f>ER647</f>
        <v>0.014999999999999999</v>
      </c>
      <c r="ES648" s="450">
        <f>ES647</f>
        <v>0.014999999999999999</v>
      </c>
      <c r="ET648" s="450">
        <f>ET647</f>
        <v>0.014999999999999999</v>
      </c>
      <c r="EU648" s="450">
        <f>EU647</f>
        <v>0.089999999999999997</v>
      </c>
      <c r="EV648" s="450">
        <f>EV647</f>
        <v>0.089999999999999997</v>
      </c>
      <c r="EW648" s="450">
        <f>EW647</f>
        <v>0.089999999999999997</v>
      </c>
      <c r="EX648" s="431" t="str">
        <f>IF(_tag_month_day!AS638="","",_tag_month_day!AS638/100)</f>
        <v/>
      </c>
      <c r="EY648" s="431" t="str">
        <f>IF(_tag_month_day!AT638="","",_tag_month_day!AT638/100)</f>
        <v/>
      </c>
      <c r="EZ648" s="431" t="str">
        <f>IF(_tag_month_day!AU638="","",_tag_month_day!AU638/100)</f>
        <v/>
      </c>
      <c r="FA648" s="431" t="str">
        <f>IF(_tag_month_day!AV638="","",_tag_month_day!AV638/100)</f>
        <v/>
      </c>
      <c r="FB648" s="431" t="str">
        <f>IF(_tag_month_day!AW638="","",_tag_month_day!AW638/100)</f>
        <v/>
      </c>
      <c r="FC648" s="431" t="str">
        <f>IF(_tag_month_day!AX638="","",_tag_month_day!AX638/100)</f>
        <v/>
      </c>
      <c r="FD648" s="449" t="str">
        <f>IF(_tag_month_day!AY638="","",_tag_month_day!AY638/100)</f>
        <v/>
      </c>
      <c r="FE648" s="449" t="str">
        <f>IF(_tag_month_day!AZ638="","",_tag_month_day!AZ638/100)</f>
        <v/>
      </c>
      <c r="FF648" s="449" t="str">
        <f>IF(_tag_month_day!BA638="","",_tag_month_day!BA638/100)</f>
        <v/>
      </c>
      <c r="FG648" s="449" t="str">
        <f>IF(_tag_month_day!BB638="","",_tag_month_day!BB638/100)</f>
        <v/>
      </c>
      <c r="FH648" s="467" t="str">
        <f>IF(_tag_month_day!BC638="","",_tag_month_day!BC638/100)</f>
        <v/>
      </c>
      <c r="FI648" s="449">
        <f>FI647</f>
        <v>0.40999999999999998</v>
      </c>
      <c r="FJ648" s="449">
        <f>FJ647</f>
        <v>0.11</v>
      </c>
      <c r="FK648" s="449">
        <f>FK647</f>
        <v>0.014999999999999999</v>
      </c>
      <c r="FL648" s="449">
        <f>FL647</f>
        <v>0</v>
      </c>
      <c r="FM648" s="467">
        <f>FM647</f>
        <v>0.0001</v>
      </c>
      <c r="FN648" s="449">
        <f>FN647</f>
        <v>0.32000000000000001</v>
      </c>
      <c r="FO648" s="449">
        <f>FO647</f>
        <v>0.20000000000000001</v>
      </c>
      <c r="FP648" s="449">
        <f>FP647</f>
        <v>0.01</v>
      </c>
      <c r="FQ648" s="449">
        <f>FQ647</f>
        <v>0</v>
      </c>
      <c r="FR648" s="467">
        <f>FR647</f>
        <v>0.0001</v>
      </c>
      <c r="FS648" s="449" t="str">
        <f>IF(_tag_month_day!BD638="","",_tag_month_day!BD638/100)</f>
        <v/>
      </c>
      <c r="FT648" s="449" t="str">
        <f>IF(_tag_month_day!BE638="","",_tag_month_day!BE638/100)</f>
        <v/>
      </c>
      <c r="FU648" s="449" t="str">
        <f>IF(_tag_month_day!BF638="","",_tag_month_day!BF638/100)</f>
        <v/>
      </c>
      <c r="FV648" s="449" t="str">
        <f>IF(_tag_month_day!BG638="","",_tag_month_day!BG638/100)</f>
        <v/>
      </c>
      <c r="FW648" s="467" t="str">
        <f>IF(_tag_month_day!BH638="","",_tag_month_day!BH638/100)</f>
        <v/>
      </c>
      <c r="FX648" s="449" t="str">
        <f>IF(_tag_month_day!BI638="","",_tag_month_day!BI638/100)</f>
        <v/>
      </c>
      <c r="FY648" s="449" t="str">
        <f>IF(_tag_month_day!BJ638="","",_tag_month_day!BJ638/100)</f>
        <v/>
      </c>
      <c r="FZ648" s="468" t="str">
        <f>IF(_tag_month_day!BK638="","",_tag_month_day!BK638/100)</f>
        <v/>
      </c>
      <c r="GA648" s="449" t="str">
        <f>IF(_tag_month_day!BL638="","",_tag_month_day!BL638/100)</f>
        <v/>
      </c>
      <c r="GB648" s="467" t="str">
        <f>IF(_tag_month_day!BM638="","",_tag_month_day!BM638/100)</f>
        <v/>
      </c>
      <c r="GC648" s="431" t="str">
        <f>IF(_tag_month_day!BN638="","",_tag_month_day!BN638/100)</f>
        <v/>
      </c>
      <c r="GD648" s="431" t="str">
        <f>IF(_tag_month_day!BO638="","",_tag_month_day!BO638/100)</f>
        <v/>
      </c>
      <c r="GE648" s="431" t="str">
        <f>IF(_tag_month_day!BP638="","",_tag_month_day!BP638/100)</f>
        <v/>
      </c>
      <c r="GF648" s="431" t="str">
        <f>IF(_tag_month_day!BQ638="","",_tag_month_day!BQ638/100)</f>
        <v/>
      </c>
      <c r="GG648" s="431" t="str">
        <f>IF(_tag_month_day!BR638="","",_tag_month_day!BR638/100)</f>
        <v/>
      </c>
      <c r="GH648" s="431" t="str">
        <f>IF(_tag_month_day!BS638="","",_tag_month_day!BS638/100)</f>
        <v/>
      </c>
      <c r="GI648" s="467" t="str">
        <f>IF(_tag_month_day!BT638="","",_tag_month_day!BT638/100)</f>
        <v/>
      </c>
      <c r="GJ648" s="469" t="str">
        <f>IF(_tag_month_day!BU638="","",_tag_month_day!BU638/100)</f>
        <v/>
      </c>
      <c r="GK648" s="470">
        <f>GK647</f>
        <v>0.070000000000000007</v>
      </c>
      <c r="GL648" s="470">
        <f>GL647</f>
        <v>0.029999999999999999</v>
      </c>
      <c r="GM648" s="471" t="str">
        <f>IF(_tag_month_day!BX638="","",_tag_month_day!BX638/100)</f>
        <v/>
      </c>
      <c r="GN648" s="470">
        <f>GN647</f>
        <v>0.070000000000000007</v>
      </c>
      <c r="GO648" s="470">
        <f>GO647</f>
        <v>0.029999999999999999</v>
      </c>
      <c r="GP648" s="470">
        <f>GP647</f>
        <v>0.089999999999999997</v>
      </c>
      <c r="GQ648" s="470">
        <f>GQ647</f>
        <v>0.029999999999999999</v>
      </c>
      <c r="GR648" s="471" t="str">
        <f>IF(_tag_month_day!CA638="","",_tag_month_day!CA638/100)</f>
        <v/>
      </c>
      <c r="GS648" s="472">
        <f>GS647</f>
        <v>0.95299999999999996</v>
      </c>
      <c r="GT648" s="472">
        <f>GT647</f>
        <v>0.55000000000000004</v>
      </c>
      <c r="GU648" s="472">
        <f>GU647</f>
        <v>0.55000000000000004</v>
      </c>
      <c r="GV648" s="472">
        <f>GV647</f>
        <v>0.55000000000000004</v>
      </c>
      <c r="GW648" s="472">
        <f>GW647</f>
        <v>0.5</v>
      </c>
      <c r="GX648" s="472">
        <f>GX647</f>
        <v>0.93500000000000005</v>
      </c>
      <c r="GY648" s="472">
        <f>GY647</f>
        <v>0.14999999999999999</v>
      </c>
      <c r="GZ648" s="472">
        <f>GZ647</f>
        <v>1</v>
      </c>
      <c r="HA648" s="474">
        <f>HA647</f>
        <v>0.047</v>
      </c>
      <c r="HB648" s="474">
        <f>HB647</f>
        <v>0.45000000000000001</v>
      </c>
      <c r="HC648" s="474">
        <f>HC647</f>
        <v>0.45000000000000001</v>
      </c>
      <c r="HD648" s="474">
        <f>HD647</f>
        <v>0.45000000000000001</v>
      </c>
      <c r="HE648" s="474">
        <f>HE647</f>
        <v>0.5</v>
      </c>
      <c r="HF648" s="474">
        <f>HF647</f>
        <v>0.065000000000000002</v>
      </c>
      <c r="HG648" s="474">
        <f>HG647</f>
        <v>0.84999999999999998</v>
      </c>
      <c r="HH648" s="474">
        <f>HH647</f>
        <v>0</v>
      </c>
      <c r="HI648" s="10">
        <f>IF(BZ648&lt;&gt;"",CK648-BV648,0)</f>
        <v>0</v>
      </c>
      <c r="HJ648" s="10" t="e">
        <f>IF(AJ648&gt;0,AH648-AJ648,0)</f>
        <v>#VALUE!</v>
      </c>
      <c r="HK648" s="466">
        <f>HK647</f>
        <v>0.84999999999999998</v>
      </c>
      <c r="HL648" s="424">
        <f>HL647</f>
        <v>550000</v>
      </c>
      <c r="HM648" s="424">
        <f>HM647</f>
        <v>480000</v>
      </c>
      <c r="HN648" s="465" t="e">
        <f>(DJ648*EZ648+DK648*FH648+DL648*FM648+DM648*FR648+DN648*FW648+DO648*GB648+DS648*GI648+DP648*GM648+DR648*GR648)*1000*2</f>
        <v>#VALUE!</v>
      </c>
      <c r="HO648" s="465" t="e">
        <f>HN648*HK648*$HO$2/HL648*1000000</f>
        <v>#VALUE!</v>
      </c>
      <c r="HP648" s="465" t="e">
        <f>HN648*HK648*$HP$2/HM648*1000000</f>
        <v>#VALUE!</v>
      </c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</row>
    <row customFormat="1" r="649" s="0">
      <c r="A649" s="420">
        <v>638</v>
      </c>
      <c r="B649" s="421">
        <f ca="1">IF(D649=D648,B648,IF(D649="夜班",B648+1,B648))</f>
        <v>43612</v>
      </c>
      <c r="C649" s="422">
        <f>C648</f>
        <v>0.041666666666666699</v>
      </c>
      <c r="D649" s="10" t="str">
        <f ca="1">IF(HOUR(G649)&lt;8,"夜班",IF(HOUR(G649)&lt;16,"白班",IF(HOUR(G649)&lt;24,"中班",0)))</f>
        <v>白班</v>
      </c>
      <c r="E649" s="10" t="e">
        <f ca="1">IF(F649=1,"甲",IF(F649=2,"乙",IF(F649=3,"丙",IF(F649=4,"丁",""))))</f>
        <v>#REF!</v>
      </c>
      <c r="F649" s="10" t="e">
        <f ca="1">SUMPRODUCT((成本日报!$A$3:$A$95=计划!B649)*(成本日报!$B$3:$B$95=计划!$D649),成本日报!$C$3:$C$95)</f>
        <v>#REF!</v>
      </c>
      <c r="G649" s="423">
        <f ca="1">G648+C648</f>
        <v>43612.541666665122</v>
      </c>
      <c r="H649" s="423">
        <f ca="1">$G649+$C649/60*10+$C649*0</f>
        <v>43612.548611109567</v>
      </c>
      <c r="I649" s="423">
        <f ca="1">$G649+$C649/60*18+$C649*0</f>
        <v>43612.554166665119</v>
      </c>
      <c r="J649" s="423">
        <f ca="1">$G649+$C649/60*0+$C649*1</f>
        <v>43612.583333331786</v>
      </c>
      <c r="K649" s="423">
        <f ca="1">$G649+$C649/60*30+$C649*2</f>
        <v>43612.645833331793</v>
      </c>
      <c r="L649" s="423">
        <f ca="1">$G649+$C649/60*0+$C649*3</f>
        <v>43612.666666665122</v>
      </c>
      <c r="M649" s="424" t="str">
        <f>IF(_tag_month_day!A639="","",_tag_month_day!A639)</f>
        <v/>
      </c>
      <c r="N649" s="424" t="str">
        <f>IF(_tag_month_day!B639="","",_tag_month_day!B639)</f>
        <v/>
      </c>
      <c r="O649" s="425" t="e">
        <f>IF(M649+N649=0,"",M649+N649)</f>
        <v>#VALUE!</v>
      </c>
      <c r="P649" s="424" t="str">
        <f>IF(_tag_month_day!C639="","",_tag_month_day!C639)</f>
        <v/>
      </c>
      <c r="Q649" s="424" t="str">
        <f>IF(_tag_month_day!D639="","",_tag_month_day!D639)</f>
        <v/>
      </c>
      <c r="R649" s="426" t="str">
        <f>IF(_tag_month_day!CB639="","",_tag_month_day!CB639/100)</f>
        <v/>
      </c>
      <c r="S649" s="427" t="str">
        <f>IF(_tag_month_day!E639="","",_tag_month_day!E639)</f>
        <v/>
      </c>
      <c r="T649" s="427" t="str">
        <f>IF(_tag_month_day!F639="","",_tag_month_day!F639)</f>
        <v/>
      </c>
      <c r="U649" s="428" t="e">
        <f>S649+T649</f>
        <v>#VALUE!</v>
      </c>
      <c r="V649" s="429" t="e">
        <f>U649/AJ649</f>
        <v>#VALUE!</v>
      </c>
      <c r="W649" s="430" t="str">
        <f>IF(_jhy_month_day!A639="","",_jhy_month_day!A639)</f>
        <v/>
      </c>
      <c r="X649" s="431" t="str">
        <f>IF(_jhy_month_day!B639="","",_jhy_month_day!B639/100)</f>
        <v/>
      </c>
      <c r="Y649" s="431" t="str">
        <f>IF(_jhy_month_day!C639="","",_jhy_month_day!C639/100)</f>
        <v/>
      </c>
      <c r="Z649" s="432">
        <f>Z645+1</f>
        <v>160</v>
      </c>
      <c r="AA649" s="433" t="str">
        <f>IF(_tag_month_day!G639="","",_tag_month_day!G639/100)</f>
        <v/>
      </c>
      <c r="AB649" s="433" t="str">
        <f>IF(_tag_month_day!H639="","",_tag_month_day!H639/100)</f>
        <v/>
      </c>
      <c r="AC649" s="434">
        <f>IF(X649="",AC648,BK649*($AV648*X649+$AW648*FD648+$AX648*FI648+$AY648*FN648+$AZ648*FS648+$BA648*FX648+$BG648*GE648)/(AV648*Y649+AX648*FK648+AW648*FF648+AY648*FP648+AZ648*FU648+BA648*FZ648+BG648*GG648+BB648*GK648+BC648*GN648+BD648*GP648))</f>
        <v>1.59963432013121</v>
      </c>
      <c r="AD649" s="435" t="str">
        <f>IF(AC649=AC648,"",AC649-AC648)</f>
        <v/>
      </c>
      <c r="AE649" s="436" t="str">
        <f>IF(1-AF649=0,"",(1-AF649))</f>
        <v/>
      </c>
      <c r="AF649" s="437">
        <v>1</v>
      </c>
      <c r="AG649" s="10" t="str">
        <f>AG648</f>
        <v>9A3</v>
      </c>
      <c r="AH649" s="438" t="str">
        <f>AH648</f>
        <v/>
      </c>
      <c r="AI649" s="424"/>
      <c r="AJ649" s="10" t="str">
        <f>IF(_tag_month_day!I639="","",_tag_month_day!I639)</f>
        <v/>
      </c>
      <c r="AK649" s="440"/>
      <c r="AL649" s="440"/>
      <c r="AM649" s="440"/>
      <c r="AN649" s="441">
        <f>AN648</f>
        <v>2</v>
      </c>
      <c r="AO649" s="441">
        <f>AO648</f>
        <v>8</v>
      </c>
      <c r="AP649" s="442" t="e">
        <f>(IF(AN649=0,AS648,AS648*(1+AO649/AN649)/(AR649+AO649/AN649)))+AT649</f>
        <v>#VALUE!</v>
      </c>
      <c r="AQ649" s="443" t="str">
        <f>IF(_tag_month_day!J639="","",_tag_month_day!J639/100)</f>
        <v/>
      </c>
      <c r="AR649" s="444">
        <f>AR648</f>
        <v>1.3</v>
      </c>
      <c r="AS649" s="445" t="e">
        <f>AQ649*(AN649*AR649+AO649)/(AN649+AO649)</f>
        <v>#VALUE!</v>
      </c>
      <c r="AT649" s="445" t="e">
        <f>(SUM(BE649:BF649)-SUM(BE648:BF648))*0.05</f>
        <v>#VALUE!</v>
      </c>
      <c r="AU649" s="446" t="str">
        <f>IF(_tag_month_day!CC639="","",IF(_tag_month_day!CC639&gt;0,_tag_month_day!CD639,_tag_month_day!CE639))</f>
        <v/>
      </c>
      <c r="AV649" s="447" t="str">
        <f>IF(_tag_month_day!L639="","",_tag_month_day!L639/100)</f>
        <v/>
      </c>
      <c r="AW649" s="431">
        <f>AW648</f>
        <v>0</v>
      </c>
      <c r="AX649" s="431">
        <f>AX648</f>
        <v>0</v>
      </c>
      <c r="AY649" s="431" t="str">
        <f>IF(_tag_month_day!M639="","",_tag_month_day!M639/100)</f>
        <v/>
      </c>
      <c r="AZ649" s="431" t="str">
        <f>IF(_tag_month_day!N639="","",_tag_month_day!N639/100)</f>
        <v/>
      </c>
      <c r="BA649" s="431" t="str">
        <f>IF(_tag_month_day!O639="","",_tag_month_day!O639/100)</f>
        <v/>
      </c>
      <c r="BB649" s="448" t="str">
        <f>IF(_tag_month_day!P639="","",_tag_month_day!P639/100)</f>
        <v/>
      </c>
      <c r="BC649" s="448">
        <f>BC648</f>
        <v>0</v>
      </c>
      <c r="BD649" s="448" t="str">
        <f>IF(_tag_month_day!Q639="","",_tag_month_day!Q639/100)</f>
        <v/>
      </c>
      <c r="BE649" s="449" t="str">
        <f>IF(_tag_month_day!R639="","",_tag_month_day!R639/100)</f>
        <v/>
      </c>
      <c r="BF649" s="388" t="e">
        <f>(AU649*(100+BE649*100))/(AJ649-AU649)/100</f>
        <v>#VALUE!</v>
      </c>
      <c r="BG649" s="450" t="e">
        <f>BE649+BF649</f>
        <v>#VALUE!</v>
      </c>
      <c r="BH649" s="451" t="e">
        <f>SUM(AV649:BF649)</f>
        <v>#VALUE!</v>
      </c>
      <c r="BI649" s="452" t="e">
        <f>IF(CX649=0,BI648,(DK649*查询!$R$5+DL649*查询!$Q$5+DM649*查询!$N$5+DN649*查询!$O$5+DO649*查询!$P$5)*AF649/CX649)</f>
        <v>#VALUE!</v>
      </c>
      <c r="BJ649" s="452" t="e">
        <f>IF(CX649=0,BJ648,(DP649*查询!$S$5+DQ649*查询!$T$5+DR649*查询!$U$5)*AF649/CX649)</f>
        <v>#VALUE!</v>
      </c>
      <c r="BK649" s="452">
        <f>BK648</f>
        <v>1</v>
      </c>
      <c r="BL649" s="453" t="e">
        <f>SUMPRODUCT((AV649:BA649)*(GS649:GX649))/((GS649:GX649)+SUM(BB649:BD649)*GY649+BG649*GZ649)</f>
        <v>#VALUE!</v>
      </c>
      <c r="BM649" s="453" t="e">
        <f>BK649*($AV649*FB649+$AW649*FD649+$AX649*FI649+$AY649*FN649+$AZ649*FS649+$BA649*FX649+$BG649*GE649)/(AV649*EY649+AX649*FK649+AW649*FF649+AY649*FP649+AZ649*FU649+BA649*FZ649+BG649*GG649+BB649*GK649+BC649*GN649+BD649*GP649)</f>
        <v>#VALUE!</v>
      </c>
      <c r="BN649" s="453" t="e">
        <f>($AV649*FC649+$AX649*FJ649+$AW649*FE649+$AY649*FO649+$AZ649*FT649+$BA649*FY649+$BG649*GF649)/($AV649*FA649+BG649*GH649+BB649*GL649+BC649*GO649+BD649*GQ649+BA649*GA649)</f>
        <v>#VALUE!</v>
      </c>
      <c r="BO649" s="454" t="e">
        <f>SUMPRODUCT(AV649:BA649*GS649:GX649)/(GS649:GX649+(BB649+BC649+BD649)*GY649+BG649)</f>
        <v>#VALUE!</v>
      </c>
      <c r="BP649" s="454" t="e">
        <f>SUMPRODUCT(AV649:BA649*GS649:GX649)/(GS649:GX649+(BB649+BC649+BD649)*GY649+BG649)</f>
        <v>#VALUE!</v>
      </c>
      <c r="BQ649" s="454" t="e">
        <f>SUMPRODUCT(AV649:BA649*GS649:GX649)/(GS649:GX649+(BB649+BC649+BD649)*GY649+BG649)</f>
        <v>#VALUE!</v>
      </c>
      <c r="BR649" s="453" t="str">
        <f>IF(_tag_month_day!T639="","",_tag_month_day!T639)</f>
        <v/>
      </c>
      <c r="BS649" s="453" t="str">
        <f>IF(_tag_month_day!U639="","",_tag_month_day!U639)</f>
        <v/>
      </c>
      <c r="BT649" s="455" t="str">
        <f>IF(CK649="","",IF((CK649&gt;=BV649-0.12)*(CK649&lt;=BV649+0.12),"合格","不合格"))</f>
        <v/>
      </c>
      <c r="BU649" s="456" t="str">
        <f>IF(_tag_month_day!V639="","",_tag_month_day!V639)</f>
        <v/>
      </c>
      <c r="BV649" s="457" t="str">
        <f>IF(_tag_month_day!W639="","",_tag_month_day!W639)</f>
        <v/>
      </c>
      <c r="BW649" s="458" t="str">
        <f>IF(_tag_month_day!X639="","",_tag_month_day!X639)</f>
        <v/>
      </c>
      <c r="BX649" s="458" t="str">
        <f>IF(_tag_month_day!Y639="","",_tag_month_day!Y639)</f>
        <v/>
      </c>
      <c r="BY649" s="459">
        <f ca="1">L649</f>
        <v>43612.666666665122</v>
      </c>
      <c r="BZ649" s="460"/>
      <c r="CA649" s="461"/>
      <c r="CB649" s="424" t="str">
        <f>IF(_tag_month_day!Z639="","",_tag_month_day!Z639)</f>
        <v/>
      </c>
      <c r="CC649" s="424" t="str">
        <f>IF(_tag_month_day!AA639="","",_tag_month_day!AA639)</f>
        <v/>
      </c>
      <c r="CD649" s="424" t="str">
        <f>IF(_tag_month_day!AB639="","",_tag_month_day!AB639)</f>
        <v/>
      </c>
      <c r="CE649" s="424" t="str">
        <f>IF(_tag_month_day!AC639="","",_tag_month_day!AC639)</f>
        <v/>
      </c>
      <c r="CF649" s="424" t="str">
        <f>IF(_tag_month_day!AD639="","",_tag_month_day!AD639)</f>
        <v/>
      </c>
      <c r="CG649" s="424" t="str">
        <f>IF(_tag_month_day!AE639="","",_tag_month_day!AE639)</f>
        <v/>
      </c>
      <c r="CH649" s="424" t="str">
        <f>IF(_tag_month_day!AF639="","",_tag_month_day!AF639)</f>
        <v/>
      </c>
      <c r="CI649" s="424" t="str">
        <f>IF(_tag_month_day!AG639="","",_tag_month_day!AG639)</f>
        <v/>
      </c>
      <c r="CJ649" s="424" t="str">
        <f>IF(_tag_month_day!AH639="","",_tag_month_day!AH639)</f>
        <v/>
      </c>
      <c r="CK649" s="424" t="str">
        <f>IF(_tag_month_day!AI639="","",_tag_month_day!AI639)</f>
        <v/>
      </c>
      <c r="CL649" s="4" t="str">
        <f>IF(_tag_month_day!AJ639="","",_tag_month_day!AJ639)</f>
        <v/>
      </c>
      <c r="CM649" s="4" t="str">
        <f>IF(_tag_month_day!AK639="","",_tag_month_day!AK639)</f>
        <v/>
      </c>
      <c r="CN649" s="4" t="str">
        <f>IF(_tag_month_day!AL639="","",_tag_month_day!AL639)</f>
        <v/>
      </c>
      <c r="CO649" s="4" t="str">
        <f>IF(_tag_month_day!AM639="","",_tag_month_day!AM639)</f>
        <v/>
      </c>
      <c r="CP649" s="4" t="str">
        <f>IF(_tag_month_day!AN639="","",_tag_month_day!AN639)</f>
        <v/>
      </c>
      <c r="CQ649" s="4" t="str">
        <f>IF(_tag_month_day!AO639="","",_tag_month_day!AO639)</f>
        <v/>
      </c>
      <c r="CR649" s="462" t="str">
        <f>IF(_tag_month_day!AP639="","",_tag_month_day!AP639)</f>
        <v/>
      </c>
      <c r="CS649" s="463" t="str">
        <f>IF(_tag_month_day!AQ639="","",_tag_month_day!AQ639)</f>
        <v/>
      </c>
      <c r="CT649" s="4" t="str">
        <f>IF(_tag_month_day!AR639="","",_tag_month_day!AR639)</f>
        <v/>
      </c>
      <c r="CU649" s="464" t="e">
        <f>DU649/AJ649</f>
        <v>#VALUE!</v>
      </c>
      <c r="CV649" s="451" t="e">
        <f>BG649/BH649</f>
        <v>#VALUE!</v>
      </c>
      <c r="CW649" s="465" t="e">
        <f>AJ649*(1-CV649)*CU649*AF649</f>
        <v>#VALUE!</v>
      </c>
      <c r="CX649" s="465" t="e">
        <f>CW649*94%</f>
        <v>#VALUE!</v>
      </c>
      <c r="CY649" s="466" t="e">
        <f>IF(CX649=0,0,DS649/(DS649+CX649))</f>
        <v>#VALUE!</v>
      </c>
      <c r="CZ649" s="465" t="e">
        <f>$AJ649*EF649</f>
        <v>#VALUE!</v>
      </c>
      <c r="DA649" s="465" t="e">
        <f>$AJ649*EG649</f>
        <v>#VALUE!</v>
      </c>
      <c r="DB649" s="465" t="e">
        <f>$AJ649*EH649</f>
        <v>#VALUE!</v>
      </c>
      <c r="DC649" s="465" t="e">
        <f>$AJ649*EI649</f>
        <v>#VALUE!</v>
      </c>
      <c r="DD649" s="465" t="e">
        <f>$AJ649*EJ649</f>
        <v>#VALUE!</v>
      </c>
      <c r="DE649" s="465" t="e">
        <f>$AJ649*EK649</f>
        <v>#VALUE!</v>
      </c>
      <c r="DF649" s="465" t="e">
        <f>$AJ649*EL649</f>
        <v>#VALUE!</v>
      </c>
      <c r="DG649" s="465" t="e">
        <f>$AJ649*EM649</f>
        <v>#VALUE!</v>
      </c>
      <c r="DH649" s="465" t="e">
        <f>$AJ649*EN649</f>
        <v>#VALUE!</v>
      </c>
      <c r="DI649" s="465" t="e">
        <f>$AJ649*EO649</f>
        <v>#VALUE!</v>
      </c>
      <c r="DJ649" s="465" t="e">
        <f>CZ649*(1-EP649)</f>
        <v>#VALUE!</v>
      </c>
      <c r="DK649" s="465" t="e">
        <f>DA649*(1-ER649)</f>
        <v>#VALUE!</v>
      </c>
      <c r="DL649" s="465" t="e">
        <f>DB649*(1-EQ649)</f>
        <v>#VALUE!</v>
      </c>
      <c r="DM649" s="465" t="e">
        <f>DC649*(1-ES649)</f>
        <v>#VALUE!</v>
      </c>
      <c r="DN649" s="465" t="e">
        <f>DD649*(1-ET649)</f>
        <v>#VALUE!</v>
      </c>
      <c r="DO649" s="465" t="e">
        <f>DE649</f>
        <v>#VALUE!</v>
      </c>
      <c r="DP649" s="465" t="e">
        <f>DF649*(1-EU649)</f>
        <v>#VALUE!</v>
      </c>
      <c r="DQ649" s="465" t="e">
        <f>DG649*(1-EV649)</f>
        <v>#VALUE!</v>
      </c>
      <c r="DR649" s="465" t="e">
        <f>DH649*(1-EW649)</f>
        <v>#VALUE!</v>
      </c>
      <c r="DS649" s="465" t="e">
        <f>DI649</f>
        <v>#VALUE!</v>
      </c>
      <c r="DT649" s="465" t="e">
        <f>SUM(DJ649:DS649)</f>
        <v>#VALUE!</v>
      </c>
      <c r="DU649" s="465" t="e">
        <f>(GS649:GX649)+(DP649+DQ649+DR649)*GY649+DS649</f>
        <v>#VALUE!</v>
      </c>
      <c r="DV649" s="451" t="e">
        <f>AV649/$BH649/(1-EP649)</f>
        <v>#VALUE!</v>
      </c>
      <c r="DW649" s="451" t="e">
        <f>AW649/$BH649/(1-ER649)</f>
        <v>#VALUE!</v>
      </c>
      <c r="DX649" s="451" t="e">
        <f>AX649/$BH649/(1-EQ649)</f>
        <v>#VALUE!</v>
      </c>
      <c r="DY649" s="451" t="e">
        <f>AY649/$BH649/(1-ES649)</f>
        <v>#VALUE!</v>
      </c>
      <c r="DZ649" s="451" t="e">
        <f>AZ649/$BH649/(1-ET649)</f>
        <v>#VALUE!</v>
      </c>
      <c r="EA649" s="451" t="e">
        <f>BA649/$BH649/(1-AX649)</f>
        <v>#VALUE!</v>
      </c>
      <c r="EB649" s="451" t="e">
        <f>BB649/$BH649/(1-EU649)</f>
        <v>#VALUE!</v>
      </c>
      <c r="EC649" s="451" t="e">
        <f>BC649/$BH649/(1-EV649)</f>
        <v>#VALUE!</v>
      </c>
      <c r="ED649" s="451" t="e">
        <f>BD649/$BH649/(1-EW649)</f>
        <v>#VALUE!</v>
      </c>
      <c r="EE649" s="451" t="e">
        <f>BG649/BH649</f>
        <v>#VALUE!</v>
      </c>
      <c r="EF649" s="451" t="e">
        <f>DV649/SUM($DV649:$EE649)</f>
        <v>#VALUE!</v>
      </c>
      <c r="EG649" s="451" t="e">
        <f>DW649/SUM($DV649:$EE649)</f>
        <v>#VALUE!</v>
      </c>
      <c r="EH649" s="451" t="e">
        <f>DX649/SUM($DV649:$EE649)</f>
        <v>#VALUE!</v>
      </c>
      <c r="EI649" s="451" t="e">
        <f>DY649/SUM($DV649:$EE649)</f>
        <v>#VALUE!</v>
      </c>
      <c r="EJ649" s="451" t="e">
        <f>DZ649/SUM($DV649:$EE649)</f>
        <v>#VALUE!</v>
      </c>
      <c r="EK649" s="451" t="e">
        <f>EA649/SUM($DV649:$EE649)</f>
        <v>#VALUE!</v>
      </c>
      <c r="EL649" s="451" t="e">
        <f>EB649/SUM($DV649:$EE649)</f>
        <v>#VALUE!</v>
      </c>
      <c r="EM649" s="451" t="e">
        <f>EC649/SUM($DV649:$EE649)</f>
        <v>#VALUE!</v>
      </c>
      <c r="EN649" s="451" t="e">
        <f>ED649/SUM($DV649:$EE649)</f>
        <v>#VALUE!</v>
      </c>
      <c r="EO649" s="451" t="e">
        <f>EE649/SUM($DV649:$EE649)</f>
        <v>#VALUE!</v>
      </c>
      <c r="EP649" s="450">
        <f>EP648</f>
        <v>0.080000000000000002</v>
      </c>
      <c r="EQ649" s="450">
        <f>EQ648</f>
        <v>0.014999999999999999</v>
      </c>
      <c r="ER649" s="450">
        <f>ER648</f>
        <v>0.014999999999999999</v>
      </c>
      <c r="ES649" s="450">
        <f>ES648</f>
        <v>0.014999999999999999</v>
      </c>
      <c r="ET649" s="450">
        <f>ET648</f>
        <v>0.014999999999999999</v>
      </c>
      <c r="EU649" s="450">
        <f>EU648</f>
        <v>0.089999999999999997</v>
      </c>
      <c r="EV649" s="450">
        <f>EV648</f>
        <v>0.089999999999999997</v>
      </c>
      <c r="EW649" s="450">
        <f>EW648</f>
        <v>0.089999999999999997</v>
      </c>
      <c r="EX649" s="431" t="str">
        <f>IF(_tag_month_day!AS639="","",_tag_month_day!AS639/100)</f>
        <v/>
      </c>
      <c r="EY649" s="431" t="str">
        <f>IF(_tag_month_day!AT639="","",_tag_month_day!AT639/100)</f>
        <v/>
      </c>
      <c r="EZ649" s="431" t="str">
        <f>IF(_tag_month_day!AU639="","",_tag_month_day!AU639/100)</f>
        <v/>
      </c>
      <c r="FA649" s="431" t="str">
        <f>IF(_tag_month_day!AV639="","",_tag_month_day!AV639/100)</f>
        <v/>
      </c>
      <c r="FB649" s="431" t="str">
        <f>IF(_tag_month_day!AW639="","",_tag_month_day!AW639/100)</f>
        <v/>
      </c>
      <c r="FC649" s="431" t="str">
        <f>IF(_tag_month_day!AX639="","",_tag_month_day!AX639/100)</f>
        <v/>
      </c>
      <c r="FD649" s="449" t="str">
        <f>IF(_tag_month_day!AY639="","",_tag_month_day!AY639/100)</f>
        <v/>
      </c>
      <c r="FE649" s="449" t="str">
        <f>IF(_tag_month_day!AZ639="","",_tag_month_day!AZ639/100)</f>
        <v/>
      </c>
      <c r="FF649" s="449" t="str">
        <f>IF(_tag_month_day!BA639="","",_tag_month_day!BA639/100)</f>
        <v/>
      </c>
      <c r="FG649" s="449" t="str">
        <f>IF(_tag_month_day!BB639="","",_tag_month_day!BB639/100)</f>
        <v/>
      </c>
      <c r="FH649" s="467" t="str">
        <f>IF(_tag_month_day!BC639="","",_tag_month_day!BC639/100)</f>
        <v/>
      </c>
      <c r="FI649" s="449">
        <f>FI648</f>
        <v>0.40999999999999998</v>
      </c>
      <c r="FJ649" s="449">
        <f>FJ648</f>
        <v>0.11</v>
      </c>
      <c r="FK649" s="449">
        <f>FK648</f>
        <v>0.014999999999999999</v>
      </c>
      <c r="FL649" s="449">
        <f>FL648</f>
        <v>0</v>
      </c>
      <c r="FM649" s="467">
        <f>FM648</f>
        <v>0.0001</v>
      </c>
      <c r="FN649" s="449">
        <f>FN648</f>
        <v>0.32000000000000001</v>
      </c>
      <c r="FO649" s="449">
        <f>FO648</f>
        <v>0.20000000000000001</v>
      </c>
      <c r="FP649" s="449">
        <f>FP648</f>
        <v>0.01</v>
      </c>
      <c r="FQ649" s="449">
        <f>FQ648</f>
        <v>0</v>
      </c>
      <c r="FR649" s="467">
        <f>FR648</f>
        <v>0.0001</v>
      </c>
      <c r="FS649" s="449" t="str">
        <f>IF(_tag_month_day!BD639="","",_tag_month_day!BD639/100)</f>
        <v/>
      </c>
      <c r="FT649" s="449" t="str">
        <f>IF(_tag_month_day!BE639="","",_tag_month_day!BE639/100)</f>
        <v/>
      </c>
      <c r="FU649" s="449" t="str">
        <f>IF(_tag_month_day!BF639="","",_tag_month_day!BF639/100)</f>
        <v/>
      </c>
      <c r="FV649" s="449" t="str">
        <f>IF(_tag_month_day!BG639="","",_tag_month_day!BG639/100)</f>
        <v/>
      </c>
      <c r="FW649" s="467" t="str">
        <f>IF(_tag_month_day!BH639="","",_tag_month_day!BH639/100)</f>
        <v/>
      </c>
      <c r="FX649" s="449" t="str">
        <f>IF(_tag_month_day!BI639="","",_tag_month_day!BI639/100)</f>
        <v/>
      </c>
      <c r="FY649" s="449" t="str">
        <f>IF(_tag_month_day!BJ639="","",_tag_month_day!BJ639/100)</f>
        <v/>
      </c>
      <c r="FZ649" s="468" t="str">
        <f>IF(_tag_month_day!BK639="","",_tag_month_day!BK639/100)</f>
        <v/>
      </c>
      <c r="GA649" s="449" t="str">
        <f>IF(_tag_month_day!BL639="","",_tag_month_day!BL639/100)</f>
        <v/>
      </c>
      <c r="GB649" s="467" t="str">
        <f>IF(_tag_month_day!BM639="","",_tag_month_day!BM639/100)</f>
        <v/>
      </c>
      <c r="GC649" s="431" t="str">
        <f>IF(_tag_month_day!BN639="","",_tag_month_day!BN639/100)</f>
        <v/>
      </c>
      <c r="GD649" s="431" t="str">
        <f>IF(_tag_month_day!BO639="","",_tag_month_day!BO639/100)</f>
        <v/>
      </c>
      <c r="GE649" s="431" t="str">
        <f>IF(_tag_month_day!BP639="","",_tag_month_day!BP639/100)</f>
        <v/>
      </c>
      <c r="GF649" s="431" t="str">
        <f>IF(_tag_month_day!BQ639="","",_tag_month_day!BQ639/100)</f>
        <v/>
      </c>
      <c r="GG649" s="431" t="str">
        <f>IF(_tag_month_day!BR639="","",_tag_month_day!BR639/100)</f>
        <v/>
      </c>
      <c r="GH649" s="431" t="str">
        <f>IF(_tag_month_day!BS639="","",_tag_month_day!BS639/100)</f>
        <v/>
      </c>
      <c r="GI649" s="467" t="str">
        <f>IF(_tag_month_day!BT639="","",_tag_month_day!BT639/100)</f>
        <v/>
      </c>
      <c r="GJ649" s="469" t="str">
        <f>IF(_tag_month_day!BU639="","",_tag_month_day!BU639/100)</f>
        <v/>
      </c>
      <c r="GK649" s="470">
        <f>GK648</f>
        <v>0.070000000000000007</v>
      </c>
      <c r="GL649" s="470">
        <f>GL648</f>
        <v>0.029999999999999999</v>
      </c>
      <c r="GM649" s="471" t="str">
        <f>IF(_tag_month_day!BX639="","",_tag_month_day!BX639/100)</f>
        <v/>
      </c>
      <c r="GN649" s="470">
        <f>GN648</f>
        <v>0.070000000000000007</v>
      </c>
      <c r="GO649" s="470">
        <f>GO648</f>
        <v>0.029999999999999999</v>
      </c>
      <c r="GP649" s="470">
        <f>GP648</f>
        <v>0.089999999999999997</v>
      </c>
      <c r="GQ649" s="470">
        <f>GQ648</f>
        <v>0.029999999999999999</v>
      </c>
      <c r="GR649" s="471" t="str">
        <f>IF(_tag_month_day!CA639="","",_tag_month_day!CA639/100)</f>
        <v/>
      </c>
      <c r="GS649" s="472">
        <f>GS648</f>
        <v>0.95299999999999996</v>
      </c>
      <c r="GT649" s="472">
        <f>GT648</f>
        <v>0.55000000000000004</v>
      </c>
      <c r="GU649" s="472">
        <f>GU648</f>
        <v>0.55000000000000004</v>
      </c>
      <c r="GV649" s="472">
        <f>GV648</f>
        <v>0.55000000000000004</v>
      </c>
      <c r="GW649" s="472">
        <f>GW648</f>
        <v>0.5</v>
      </c>
      <c r="GX649" s="472">
        <f>GX648</f>
        <v>0.93500000000000005</v>
      </c>
      <c r="GY649" s="472">
        <f>GY648</f>
        <v>0.14999999999999999</v>
      </c>
      <c r="GZ649" s="472">
        <f>GZ648</f>
        <v>1</v>
      </c>
      <c r="HA649" s="474">
        <f>HA648</f>
        <v>0.047</v>
      </c>
      <c r="HB649" s="474">
        <f>HB648</f>
        <v>0.45000000000000001</v>
      </c>
      <c r="HC649" s="474">
        <f>HC648</f>
        <v>0.45000000000000001</v>
      </c>
      <c r="HD649" s="474">
        <f>HD648</f>
        <v>0.45000000000000001</v>
      </c>
      <c r="HE649" s="474">
        <f>HE648</f>
        <v>0.5</v>
      </c>
      <c r="HF649" s="474">
        <f>HF648</f>
        <v>0.065000000000000002</v>
      </c>
      <c r="HG649" s="474">
        <f>HG648</f>
        <v>0.84999999999999998</v>
      </c>
      <c r="HH649" s="474">
        <f>HH648</f>
        <v>0</v>
      </c>
      <c r="HI649" s="10">
        <f>IF(BZ649&lt;&gt;"",CK649-BV649,0)</f>
        <v>0</v>
      </c>
      <c r="HJ649" s="10" t="e">
        <f>IF(AJ649&gt;0,AH649-AJ649,0)</f>
        <v>#VALUE!</v>
      </c>
      <c r="HK649" s="466">
        <f>HK648</f>
        <v>0.84999999999999998</v>
      </c>
      <c r="HL649" s="424">
        <f>HL648</f>
        <v>550000</v>
      </c>
      <c r="HM649" s="424">
        <f>HM648</f>
        <v>480000</v>
      </c>
      <c r="HN649" s="465" t="e">
        <f>(DJ649*EZ649+DK649*FH649+DL649*FM649+DM649*FR649+DN649*FW649+DO649*GB649+DS649*GI649+DP649*GM649+DR649*GR649)*1000*2</f>
        <v>#VALUE!</v>
      </c>
      <c r="HO649" s="465" t="e">
        <f>HN649*HK649*$HO$2/HL649*1000000</f>
        <v>#VALUE!</v>
      </c>
      <c r="HP649" s="465" t="e">
        <f>HN649*HK649*$HP$2/HM649*1000000</f>
        <v>#VALUE!</v>
      </c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</row>
    <row customFormat="1" r="650" s="0">
      <c r="A650" s="420">
        <v>639</v>
      </c>
      <c r="B650" s="421">
        <f ca="1">IF(D650=D649,B649,IF(D650="夜班",B649+1,B649))</f>
        <v>43612</v>
      </c>
      <c r="C650" s="422">
        <f>C649</f>
        <v>0.041666666666666699</v>
      </c>
      <c r="D650" s="10" t="str">
        <f ca="1">IF(HOUR(G650)&lt;8,"夜班",IF(HOUR(G650)&lt;16,"白班",IF(HOUR(G650)&lt;24,"中班",0)))</f>
        <v>白班</v>
      </c>
      <c r="E650" s="10" t="e">
        <f ca="1">IF(F650=1,"甲",IF(F650=2,"乙",IF(F650=3,"丙",IF(F650=4,"丁",""))))</f>
        <v>#REF!</v>
      </c>
      <c r="F650" s="10" t="e">
        <f ca="1">SUMPRODUCT((成本日报!$A$3:$A$95=计划!B650)*(成本日报!$B$3:$B$95=计划!$D650),成本日报!$C$3:$C$95)</f>
        <v>#REF!</v>
      </c>
      <c r="G650" s="423">
        <f ca="1">G649+C649</f>
        <v>43612.583333331786</v>
      </c>
      <c r="H650" s="423">
        <f ca="1">$G650+$C650/60*10+$C650*0</f>
        <v>43612.590277776231</v>
      </c>
      <c r="I650" s="423">
        <f ca="1">$G650+$C650/60*18+$C650*0</f>
        <v>43612.595833331783</v>
      </c>
      <c r="J650" s="423">
        <f ca="1">$G650+$C650/60*0+$C650*1</f>
        <v>43612.62499999845</v>
      </c>
      <c r="K650" s="423">
        <f ca="1">$G650+$C650/60*30+$C650*2</f>
        <v>43612.687499998457</v>
      </c>
      <c r="L650" s="423">
        <f ca="1">$G650+$C650/60*0+$C650*3</f>
        <v>43612.708333331786</v>
      </c>
      <c r="M650" s="424" t="str">
        <f>IF(_tag_month_day!A640="","",_tag_month_day!A640)</f>
        <v/>
      </c>
      <c r="N650" s="424" t="str">
        <f>IF(_tag_month_day!B640="","",_tag_month_day!B640)</f>
        <v/>
      </c>
      <c r="O650" s="425" t="e">
        <f>IF(M650+N650=0,"",M650+N650)</f>
        <v>#VALUE!</v>
      </c>
      <c r="P650" s="424" t="str">
        <f>IF(_tag_month_day!C640="","",_tag_month_day!C640)</f>
        <v/>
      </c>
      <c r="Q650" s="424" t="str">
        <f>IF(_tag_month_day!D640="","",_tag_month_day!D640)</f>
        <v/>
      </c>
      <c r="R650" s="426" t="str">
        <f>IF(_tag_month_day!CB640="","",_tag_month_day!CB640/100)</f>
        <v/>
      </c>
      <c r="S650" s="427" t="str">
        <f>IF(_tag_month_day!E640="","",_tag_month_day!E640)</f>
        <v/>
      </c>
      <c r="T650" s="427" t="str">
        <f>IF(_tag_month_day!F640="","",_tag_month_day!F640)</f>
        <v/>
      </c>
      <c r="U650" s="428" t="e">
        <f>S650+T650</f>
        <v>#VALUE!</v>
      </c>
      <c r="V650" s="429" t="e">
        <f>U650/AJ650</f>
        <v>#VALUE!</v>
      </c>
      <c r="W650" s="430" t="str">
        <f>IF(_jhy_month_day!A640="","",_jhy_month_day!A640)</f>
        <v/>
      </c>
      <c r="X650" s="431" t="str">
        <f>IF(_jhy_month_day!B640="","",_jhy_month_day!B640/100)</f>
        <v/>
      </c>
      <c r="Y650" s="431" t="str">
        <f>IF(_jhy_month_day!C640="","",_jhy_month_day!C640/100)</f>
        <v/>
      </c>
      <c r="Z650" s="432">
        <f>Z646+1</f>
        <v>160</v>
      </c>
      <c r="AA650" s="433" t="str">
        <f>IF(_tag_month_day!G640="","",_tag_month_day!G640/100)</f>
        <v/>
      </c>
      <c r="AB650" s="433" t="str">
        <f>IF(_tag_month_day!H640="","",_tag_month_day!H640/100)</f>
        <v/>
      </c>
      <c r="AC650" s="434">
        <f>IF(X650="",AC649,BK650*($AV649*X650+$AW649*FD649+$AX649*FI649+$AY649*FN649+$AZ649*FS649+$BA649*FX649+$BG649*GE649)/(AV649*Y650+AX649*FK649+AW649*FF649+AY649*FP649+AZ649*FU649+BA649*FZ649+BG649*GG649+BB649*GK649+BC649*GN649+BD649*GP649))</f>
        <v>1.59963432013121</v>
      </c>
      <c r="AD650" s="435" t="str">
        <f>IF(AC650=AC649,"",AC650-AC649)</f>
        <v/>
      </c>
      <c r="AE650" s="436" t="str">
        <f>IF(1-AF650=0,"",(1-AF650))</f>
        <v/>
      </c>
      <c r="AF650" s="437">
        <v>1</v>
      </c>
      <c r="AG650" s="10" t="str">
        <f>AG649</f>
        <v>9A3</v>
      </c>
      <c r="AH650" s="438" t="str">
        <f>AH649</f>
        <v/>
      </c>
      <c r="AI650" s="424"/>
      <c r="AJ650" s="10" t="str">
        <f>IF(_tag_month_day!I640="","",_tag_month_day!I640)</f>
        <v/>
      </c>
      <c r="AK650" s="440"/>
      <c r="AL650" s="440"/>
      <c r="AM650" s="440"/>
      <c r="AN650" s="441">
        <f>AN649</f>
        <v>2</v>
      </c>
      <c r="AO650" s="441">
        <f>AO649</f>
        <v>8</v>
      </c>
      <c r="AP650" s="442" t="e">
        <f>(IF(AN650=0,AS649,AS649*(1+AO650/AN650)/(AR650+AO650/AN650)))+AT650</f>
        <v>#VALUE!</v>
      </c>
      <c r="AQ650" s="443" t="str">
        <f>IF(_tag_month_day!J640="","",_tag_month_day!J640/100)</f>
        <v/>
      </c>
      <c r="AR650" s="444">
        <f>AR649</f>
        <v>1.3</v>
      </c>
      <c r="AS650" s="445" t="e">
        <f>AQ650*(AN650*AR650+AO650)/(AN650+AO650)</f>
        <v>#VALUE!</v>
      </c>
      <c r="AT650" s="445" t="e">
        <f>(SUM(BE650:BF650)-SUM(BE649:BF649))*0.05</f>
        <v>#VALUE!</v>
      </c>
      <c r="AU650" s="446" t="str">
        <f>IF(_tag_month_day!CC640="","",IF(_tag_month_day!CC640&gt;0,_tag_month_day!CD640,_tag_month_day!CE640))</f>
        <v/>
      </c>
      <c r="AV650" s="447" t="str">
        <f>IF(_tag_month_day!L640="","",_tag_month_day!L640/100)</f>
        <v/>
      </c>
      <c r="AW650" s="431">
        <f>AW649</f>
        <v>0</v>
      </c>
      <c r="AX650" s="431">
        <f>AX649</f>
        <v>0</v>
      </c>
      <c r="AY650" s="431" t="str">
        <f>IF(_tag_month_day!M640="","",_tag_month_day!M640/100)</f>
        <v/>
      </c>
      <c r="AZ650" s="431" t="str">
        <f>IF(_tag_month_day!N640="","",_tag_month_day!N640/100)</f>
        <v/>
      </c>
      <c r="BA650" s="431" t="str">
        <f>IF(_tag_month_day!O640="","",_tag_month_day!O640/100)</f>
        <v/>
      </c>
      <c r="BB650" s="448" t="str">
        <f>IF(_tag_month_day!P640="","",_tag_month_day!P640/100)</f>
        <v/>
      </c>
      <c r="BC650" s="448">
        <f>BC649</f>
        <v>0</v>
      </c>
      <c r="BD650" s="448" t="str">
        <f>IF(_tag_month_day!Q640="","",_tag_month_day!Q640/100)</f>
        <v/>
      </c>
      <c r="BE650" s="449" t="str">
        <f>IF(_tag_month_day!R640="","",_tag_month_day!R640/100)</f>
        <v/>
      </c>
      <c r="BF650" s="388" t="e">
        <f>(AU650*(100+BE650*100))/(AJ650-AU650)/100</f>
        <v>#VALUE!</v>
      </c>
      <c r="BG650" s="450" t="e">
        <f>BE650+BF650</f>
        <v>#VALUE!</v>
      </c>
      <c r="BH650" s="451" t="e">
        <f>SUM(AV650:BF650)</f>
        <v>#VALUE!</v>
      </c>
      <c r="BI650" s="452" t="e">
        <f>IF(CX650=0,BI649,(DK650*查询!$R$5+DL650*查询!$Q$5+DM650*查询!$N$5+DN650*查询!$O$5+DO650*查询!$P$5)*AF650/CX650)</f>
        <v>#VALUE!</v>
      </c>
      <c r="BJ650" s="452" t="e">
        <f>IF(CX650=0,BJ649,(DP650*查询!$S$5+DQ650*查询!$T$5+DR650*查询!$U$5)*AF650/CX650)</f>
        <v>#VALUE!</v>
      </c>
      <c r="BK650" s="452">
        <f>BK649</f>
        <v>1</v>
      </c>
      <c r="BL650" s="453" t="e">
        <f>SUMPRODUCT((AV650:BA650)*(GS650:GX650))/((GS650:GX650)+SUM(BB650:BD650)*GY650+BG650*GZ650)</f>
        <v>#VALUE!</v>
      </c>
      <c r="BM650" s="453" t="e">
        <f>BK650*($AV650*FB650+$AW650*FD650+$AX650*FI650+$AY650*FN650+$AZ650*FS650+$BA650*FX650+$BG650*GE650)/(AV650*EY650+AX650*FK650+AW650*FF650+AY650*FP650+AZ650*FU650+BA650*FZ650+BG650*GG650+BB650*GK650+BC650*GN650+BD650*GP650)</f>
        <v>#VALUE!</v>
      </c>
      <c r="BN650" s="453" t="e">
        <f>($AV650*FC650+$AX650*FJ650+$AW650*FE650+$AY650*FO650+$AZ650*FT650+$BA650*FY650+$BG650*GF650)/($AV650*FA650+BG650*GH650+BB650*GL650+BC650*GO650+BD650*GQ650+BA650*GA650)</f>
        <v>#VALUE!</v>
      </c>
      <c r="BO650" s="454" t="e">
        <f>SUMPRODUCT(AV650:BA650*GS650:GX650)/(GS650:GX650+(BB650+BC650+BD650)*GY650+BG650)</f>
        <v>#VALUE!</v>
      </c>
      <c r="BP650" s="454" t="e">
        <f>SUMPRODUCT(AV650:BA650*GS650:GX650)/(GS650:GX650+(BB650+BC650+BD650)*GY650+BG650)</f>
        <v>#VALUE!</v>
      </c>
      <c r="BQ650" s="454" t="e">
        <f>SUMPRODUCT(AV650:BA650*GS650:GX650)/(GS650:GX650+(BB650+BC650+BD650)*GY650+BG650)</f>
        <v>#VALUE!</v>
      </c>
      <c r="BR650" s="453" t="str">
        <f>IF(_tag_month_day!T640="","",_tag_month_day!T640)</f>
        <v/>
      </c>
      <c r="BS650" s="453" t="str">
        <f>IF(_tag_month_day!U640="","",_tag_month_day!U640)</f>
        <v/>
      </c>
      <c r="BT650" s="455" t="str">
        <f>IF(CK650="","",IF((CK650&gt;=BV650-0.12)*(CK650&lt;=BV650+0.12),"合格","不合格"))</f>
        <v/>
      </c>
      <c r="BU650" s="456" t="str">
        <f>IF(_tag_month_day!V640="","",_tag_month_day!V640)</f>
        <v/>
      </c>
      <c r="BV650" s="457" t="str">
        <f>IF(_tag_month_day!W640="","",_tag_month_day!W640)</f>
        <v/>
      </c>
      <c r="BW650" s="458" t="str">
        <f>IF(_tag_month_day!X640="","",_tag_month_day!X640)</f>
        <v/>
      </c>
      <c r="BX650" s="458" t="str">
        <f>IF(_tag_month_day!Y640="","",_tag_month_day!Y640)</f>
        <v/>
      </c>
      <c r="BY650" s="459">
        <f ca="1">L650</f>
        <v>43612.708333331786</v>
      </c>
      <c r="BZ650" s="460"/>
      <c r="CA650" s="4"/>
      <c r="CB650" s="424" t="str">
        <f>IF(_tag_month_day!Z640="","",_tag_month_day!Z640)</f>
        <v/>
      </c>
      <c r="CC650" s="424" t="str">
        <f>IF(_tag_month_day!AA640="","",_tag_month_day!AA640)</f>
        <v/>
      </c>
      <c r="CD650" s="424" t="str">
        <f>IF(_tag_month_day!AB640="","",_tag_month_day!AB640)</f>
        <v/>
      </c>
      <c r="CE650" s="424" t="str">
        <f>IF(_tag_month_day!AC640="","",_tag_month_day!AC640)</f>
        <v/>
      </c>
      <c r="CF650" s="424" t="str">
        <f>IF(_tag_month_day!AD640="","",_tag_month_day!AD640)</f>
        <v/>
      </c>
      <c r="CG650" s="424" t="str">
        <f>IF(_tag_month_day!AE640="","",_tag_month_day!AE640)</f>
        <v/>
      </c>
      <c r="CH650" s="424" t="str">
        <f>IF(_tag_month_day!AF640="","",_tag_month_day!AF640)</f>
        <v/>
      </c>
      <c r="CI650" s="424" t="str">
        <f>IF(_tag_month_day!AG640="","",_tag_month_day!AG640)</f>
        <v/>
      </c>
      <c r="CJ650" s="424" t="str">
        <f>IF(_tag_month_day!AH640="","",_tag_month_day!AH640)</f>
        <v/>
      </c>
      <c r="CK650" s="424" t="str">
        <f>IF(_tag_month_day!AI640="","",_tag_month_day!AI640)</f>
        <v/>
      </c>
      <c r="CL650" s="4" t="str">
        <f>IF(_tag_month_day!AJ640="","",_tag_month_day!AJ640)</f>
        <v/>
      </c>
      <c r="CM650" s="4" t="str">
        <f>IF(_tag_month_day!AK640="","",_tag_month_day!AK640)</f>
        <v/>
      </c>
      <c r="CN650" s="4" t="str">
        <f>IF(_tag_month_day!AL640="","",_tag_month_day!AL640)</f>
        <v/>
      </c>
      <c r="CO650" s="4" t="str">
        <f>IF(_tag_month_day!AM640="","",_tag_month_day!AM640)</f>
        <v/>
      </c>
      <c r="CP650" s="4" t="str">
        <f>IF(_tag_month_day!AN640="","",_tag_month_day!AN640)</f>
        <v/>
      </c>
      <c r="CQ650" s="4" t="str">
        <f>IF(_tag_month_day!AO640="","",_tag_month_day!AO640)</f>
        <v/>
      </c>
      <c r="CR650" s="462" t="str">
        <f>IF(_tag_month_day!AP640="","",_tag_month_day!AP640)</f>
        <v/>
      </c>
      <c r="CS650" s="463" t="str">
        <f>IF(_tag_month_day!AQ640="","",_tag_month_day!AQ640)</f>
        <v/>
      </c>
      <c r="CT650" s="4" t="str">
        <f>IF(_tag_month_day!AR640="","",_tag_month_day!AR640)</f>
        <v/>
      </c>
      <c r="CU650" s="464" t="e">
        <f>DU650/AJ650</f>
        <v>#VALUE!</v>
      </c>
      <c r="CV650" s="451" t="e">
        <f>BG650/BH650</f>
        <v>#VALUE!</v>
      </c>
      <c r="CW650" s="465" t="e">
        <f>AJ650*(1-CV650)*CU650*AF650</f>
        <v>#VALUE!</v>
      </c>
      <c r="CX650" s="465" t="e">
        <f>CW650*94%</f>
        <v>#VALUE!</v>
      </c>
      <c r="CY650" s="466" t="e">
        <f>IF(CX650=0,0,DS650/(DS650+CX650))</f>
        <v>#VALUE!</v>
      </c>
      <c r="CZ650" s="465" t="e">
        <f>$AJ650*EF650</f>
        <v>#VALUE!</v>
      </c>
      <c r="DA650" s="465" t="e">
        <f>$AJ650*EG650</f>
        <v>#VALUE!</v>
      </c>
      <c r="DB650" s="465" t="e">
        <f>$AJ650*EH650</f>
        <v>#VALUE!</v>
      </c>
      <c r="DC650" s="465" t="e">
        <f>$AJ650*EI650</f>
        <v>#VALUE!</v>
      </c>
      <c r="DD650" s="465" t="e">
        <f>$AJ650*EJ650</f>
        <v>#VALUE!</v>
      </c>
      <c r="DE650" s="465" t="e">
        <f>$AJ650*EK650</f>
        <v>#VALUE!</v>
      </c>
      <c r="DF650" s="465" t="e">
        <f>$AJ650*EL650</f>
        <v>#VALUE!</v>
      </c>
      <c r="DG650" s="465" t="e">
        <f>$AJ650*EM650</f>
        <v>#VALUE!</v>
      </c>
      <c r="DH650" s="465" t="e">
        <f>$AJ650*EN650</f>
        <v>#VALUE!</v>
      </c>
      <c r="DI650" s="465" t="e">
        <f>$AJ650*EO650</f>
        <v>#VALUE!</v>
      </c>
      <c r="DJ650" s="465" t="e">
        <f>CZ650*(1-EP650)</f>
        <v>#VALUE!</v>
      </c>
      <c r="DK650" s="465" t="e">
        <f>DA650*(1-ER650)</f>
        <v>#VALUE!</v>
      </c>
      <c r="DL650" s="465" t="e">
        <f>DB650*(1-EQ650)</f>
        <v>#VALUE!</v>
      </c>
      <c r="DM650" s="465" t="e">
        <f>DC650*(1-ES650)</f>
        <v>#VALUE!</v>
      </c>
      <c r="DN650" s="465" t="e">
        <f>DD650*(1-ET650)</f>
        <v>#VALUE!</v>
      </c>
      <c r="DO650" s="465" t="e">
        <f>DE650</f>
        <v>#VALUE!</v>
      </c>
      <c r="DP650" s="465" t="e">
        <f>DF650*(1-EU650)</f>
        <v>#VALUE!</v>
      </c>
      <c r="DQ650" s="465" t="e">
        <f>DG650*(1-EV650)</f>
        <v>#VALUE!</v>
      </c>
      <c r="DR650" s="465" t="e">
        <f>DH650*(1-EW650)</f>
        <v>#VALUE!</v>
      </c>
      <c r="DS650" s="465" t="e">
        <f>DI650</f>
        <v>#VALUE!</v>
      </c>
      <c r="DT650" s="465" t="e">
        <f>SUM(DJ650:DS650)</f>
        <v>#VALUE!</v>
      </c>
      <c r="DU650" s="465" t="e">
        <f>(GS650:GX650)+(DP650+DQ650+DR650)*GY650+DS650</f>
        <v>#VALUE!</v>
      </c>
      <c r="DV650" s="451" t="e">
        <f>AV650/$BH650/(1-EP650)</f>
        <v>#VALUE!</v>
      </c>
      <c r="DW650" s="451" t="e">
        <f>AW650/$BH650/(1-ER650)</f>
        <v>#VALUE!</v>
      </c>
      <c r="DX650" s="451" t="e">
        <f>AX650/$BH650/(1-EQ650)</f>
        <v>#VALUE!</v>
      </c>
      <c r="DY650" s="451" t="e">
        <f>AY650/$BH650/(1-ES650)</f>
        <v>#VALUE!</v>
      </c>
      <c r="DZ650" s="451" t="e">
        <f>AZ650/$BH650/(1-ET650)</f>
        <v>#VALUE!</v>
      </c>
      <c r="EA650" s="451" t="e">
        <f>BA650/$BH650/(1-AX650)</f>
        <v>#VALUE!</v>
      </c>
      <c r="EB650" s="451" t="e">
        <f>BB650/$BH650/(1-EU650)</f>
        <v>#VALUE!</v>
      </c>
      <c r="EC650" s="451" t="e">
        <f>BC650/$BH650/(1-EV650)</f>
        <v>#VALUE!</v>
      </c>
      <c r="ED650" s="451" t="e">
        <f>BD650/$BH650/(1-EW650)</f>
        <v>#VALUE!</v>
      </c>
      <c r="EE650" s="451" t="e">
        <f>BG650/BH650</f>
        <v>#VALUE!</v>
      </c>
      <c r="EF650" s="451" t="e">
        <f>DV650/SUM($DV650:$EE650)</f>
        <v>#VALUE!</v>
      </c>
      <c r="EG650" s="451" t="e">
        <f>DW650/SUM($DV650:$EE650)</f>
        <v>#VALUE!</v>
      </c>
      <c r="EH650" s="451" t="e">
        <f>DX650/SUM($DV650:$EE650)</f>
        <v>#VALUE!</v>
      </c>
      <c r="EI650" s="451" t="e">
        <f>DY650/SUM($DV650:$EE650)</f>
        <v>#VALUE!</v>
      </c>
      <c r="EJ650" s="451" t="e">
        <f>DZ650/SUM($DV650:$EE650)</f>
        <v>#VALUE!</v>
      </c>
      <c r="EK650" s="451" t="e">
        <f>EA650/SUM($DV650:$EE650)</f>
        <v>#VALUE!</v>
      </c>
      <c r="EL650" s="451" t="e">
        <f>EB650/SUM($DV650:$EE650)</f>
        <v>#VALUE!</v>
      </c>
      <c r="EM650" s="451" t="e">
        <f>EC650/SUM($DV650:$EE650)</f>
        <v>#VALUE!</v>
      </c>
      <c r="EN650" s="451" t="e">
        <f>ED650/SUM($DV650:$EE650)</f>
        <v>#VALUE!</v>
      </c>
      <c r="EO650" s="451" t="e">
        <f>EE650/SUM($DV650:$EE650)</f>
        <v>#VALUE!</v>
      </c>
      <c r="EP650" s="450">
        <f>EP649</f>
        <v>0.080000000000000002</v>
      </c>
      <c r="EQ650" s="450">
        <f>EQ649</f>
        <v>0.014999999999999999</v>
      </c>
      <c r="ER650" s="450">
        <f>ER649</f>
        <v>0.014999999999999999</v>
      </c>
      <c r="ES650" s="450">
        <f>ES649</f>
        <v>0.014999999999999999</v>
      </c>
      <c r="ET650" s="450">
        <f>ET649</f>
        <v>0.014999999999999999</v>
      </c>
      <c r="EU650" s="450">
        <f>EU649</f>
        <v>0.089999999999999997</v>
      </c>
      <c r="EV650" s="450">
        <f>EV649</f>
        <v>0.089999999999999997</v>
      </c>
      <c r="EW650" s="450">
        <f>EW649</f>
        <v>0.089999999999999997</v>
      </c>
      <c r="EX650" s="431" t="str">
        <f>IF(_tag_month_day!AS640="","",_tag_month_day!AS640/100)</f>
        <v/>
      </c>
      <c r="EY650" s="431" t="str">
        <f>IF(_tag_month_day!AT640="","",_tag_month_day!AT640/100)</f>
        <v/>
      </c>
      <c r="EZ650" s="431" t="str">
        <f>IF(_tag_month_day!AU640="","",_tag_month_day!AU640/100)</f>
        <v/>
      </c>
      <c r="FA650" s="431" t="str">
        <f>IF(_tag_month_day!AV640="","",_tag_month_day!AV640/100)</f>
        <v/>
      </c>
      <c r="FB650" s="431" t="str">
        <f>IF(_tag_month_day!AW640="","",_tag_month_day!AW640/100)</f>
        <v/>
      </c>
      <c r="FC650" s="431" t="str">
        <f>IF(_tag_month_day!AX640="","",_tag_month_day!AX640/100)</f>
        <v/>
      </c>
      <c r="FD650" s="449" t="str">
        <f>IF(_tag_month_day!AY640="","",_tag_month_day!AY640/100)</f>
        <v/>
      </c>
      <c r="FE650" s="449" t="str">
        <f>IF(_tag_month_day!AZ640="","",_tag_month_day!AZ640/100)</f>
        <v/>
      </c>
      <c r="FF650" s="449" t="str">
        <f>IF(_tag_month_day!BA640="","",_tag_month_day!BA640/100)</f>
        <v/>
      </c>
      <c r="FG650" s="449" t="str">
        <f>IF(_tag_month_day!BB640="","",_tag_month_day!BB640/100)</f>
        <v/>
      </c>
      <c r="FH650" s="467" t="str">
        <f>IF(_tag_month_day!BC640="","",_tag_month_day!BC640/100)</f>
        <v/>
      </c>
      <c r="FI650" s="449">
        <f>FI649</f>
        <v>0.40999999999999998</v>
      </c>
      <c r="FJ650" s="449">
        <f>FJ649</f>
        <v>0.11</v>
      </c>
      <c r="FK650" s="449">
        <f>FK649</f>
        <v>0.014999999999999999</v>
      </c>
      <c r="FL650" s="449">
        <f>FL649</f>
        <v>0</v>
      </c>
      <c r="FM650" s="467">
        <f>FM649</f>
        <v>0.0001</v>
      </c>
      <c r="FN650" s="449">
        <f>FN649</f>
        <v>0.32000000000000001</v>
      </c>
      <c r="FO650" s="449">
        <f>FO649</f>
        <v>0.20000000000000001</v>
      </c>
      <c r="FP650" s="449">
        <f>FP649</f>
        <v>0.01</v>
      </c>
      <c r="FQ650" s="449">
        <f>FQ649</f>
        <v>0</v>
      </c>
      <c r="FR650" s="467">
        <f>FR649</f>
        <v>0.0001</v>
      </c>
      <c r="FS650" s="449" t="str">
        <f>IF(_tag_month_day!BD640="","",_tag_month_day!BD640/100)</f>
        <v/>
      </c>
      <c r="FT650" s="449" t="str">
        <f>IF(_tag_month_day!BE640="","",_tag_month_day!BE640/100)</f>
        <v/>
      </c>
      <c r="FU650" s="449" t="str">
        <f>IF(_tag_month_day!BF640="","",_tag_month_day!BF640/100)</f>
        <v/>
      </c>
      <c r="FV650" s="449" t="str">
        <f>IF(_tag_month_day!BG640="","",_tag_month_day!BG640/100)</f>
        <v/>
      </c>
      <c r="FW650" s="467" t="str">
        <f>IF(_tag_month_day!BH640="","",_tag_month_day!BH640/100)</f>
        <v/>
      </c>
      <c r="FX650" s="449" t="str">
        <f>IF(_tag_month_day!BI640="","",_tag_month_day!BI640/100)</f>
        <v/>
      </c>
      <c r="FY650" s="449" t="str">
        <f>IF(_tag_month_day!BJ640="","",_tag_month_day!BJ640/100)</f>
        <v/>
      </c>
      <c r="FZ650" s="468" t="str">
        <f>IF(_tag_month_day!BK640="","",_tag_month_day!BK640/100)</f>
        <v/>
      </c>
      <c r="GA650" s="449" t="str">
        <f>IF(_tag_month_day!BL640="","",_tag_month_day!BL640/100)</f>
        <v/>
      </c>
      <c r="GB650" s="467" t="str">
        <f>IF(_tag_month_day!BM640="","",_tag_month_day!BM640/100)</f>
        <v/>
      </c>
      <c r="GC650" s="431" t="str">
        <f>IF(_tag_month_day!BN640="","",_tag_month_day!BN640/100)</f>
        <v/>
      </c>
      <c r="GD650" s="431" t="str">
        <f>IF(_tag_month_day!BO640="","",_tag_month_day!BO640/100)</f>
        <v/>
      </c>
      <c r="GE650" s="431" t="str">
        <f>IF(_tag_month_day!BP640="","",_tag_month_day!BP640/100)</f>
        <v/>
      </c>
      <c r="GF650" s="431" t="str">
        <f>IF(_tag_month_day!BQ640="","",_tag_month_day!BQ640/100)</f>
        <v/>
      </c>
      <c r="GG650" s="431" t="str">
        <f>IF(_tag_month_day!BR640="","",_tag_month_day!BR640/100)</f>
        <v/>
      </c>
      <c r="GH650" s="431" t="str">
        <f>IF(_tag_month_day!BS640="","",_tag_month_day!BS640/100)</f>
        <v/>
      </c>
      <c r="GI650" s="467" t="str">
        <f>IF(_tag_month_day!BT640="","",_tag_month_day!BT640/100)</f>
        <v/>
      </c>
      <c r="GJ650" s="469" t="str">
        <f>IF(_tag_month_day!BU640="","",_tag_month_day!BU640/100)</f>
        <v/>
      </c>
      <c r="GK650" s="470">
        <f>GK649</f>
        <v>0.070000000000000007</v>
      </c>
      <c r="GL650" s="470">
        <f>GL649</f>
        <v>0.029999999999999999</v>
      </c>
      <c r="GM650" s="471" t="str">
        <f>IF(_tag_month_day!BX640="","",_tag_month_day!BX640/100)</f>
        <v/>
      </c>
      <c r="GN650" s="470">
        <f>GN649</f>
        <v>0.070000000000000007</v>
      </c>
      <c r="GO650" s="470">
        <f>GO649</f>
        <v>0.029999999999999999</v>
      </c>
      <c r="GP650" s="470">
        <f>GP649</f>
        <v>0.089999999999999997</v>
      </c>
      <c r="GQ650" s="470">
        <f>GQ649</f>
        <v>0.029999999999999999</v>
      </c>
      <c r="GR650" s="471" t="str">
        <f>IF(_tag_month_day!CA640="","",_tag_month_day!CA640/100)</f>
        <v/>
      </c>
      <c r="GS650" s="472">
        <f>GS649</f>
        <v>0.95299999999999996</v>
      </c>
      <c r="GT650" s="472">
        <f>GT649</f>
        <v>0.55000000000000004</v>
      </c>
      <c r="GU650" s="472">
        <f>GU649</f>
        <v>0.55000000000000004</v>
      </c>
      <c r="GV650" s="472">
        <f>GV649</f>
        <v>0.55000000000000004</v>
      </c>
      <c r="GW650" s="472">
        <f>GW649</f>
        <v>0.5</v>
      </c>
      <c r="GX650" s="472">
        <f>GX649</f>
        <v>0.93500000000000005</v>
      </c>
      <c r="GY650" s="472">
        <f>GY649</f>
        <v>0.14999999999999999</v>
      </c>
      <c r="GZ650" s="472">
        <f>GZ649</f>
        <v>1</v>
      </c>
      <c r="HA650" s="474">
        <f>HA649</f>
        <v>0.047</v>
      </c>
      <c r="HB650" s="474">
        <f>HB649</f>
        <v>0.45000000000000001</v>
      </c>
      <c r="HC650" s="474">
        <f>HC649</f>
        <v>0.45000000000000001</v>
      </c>
      <c r="HD650" s="474">
        <f>HD649</f>
        <v>0.45000000000000001</v>
      </c>
      <c r="HE650" s="474">
        <f>HE649</f>
        <v>0.5</v>
      </c>
      <c r="HF650" s="474">
        <f>HF649</f>
        <v>0.065000000000000002</v>
      </c>
      <c r="HG650" s="474">
        <f>HG649</f>
        <v>0.84999999999999998</v>
      </c>
      <c r="HH650" s="474">
        <f>HH649</f>
        <v>0</v>
      </c>
      <c r="HI650" s="10">
        <f>IF(BZ650&lt;&gt;"",CK650-BV650,0)</f>
        <v>0</v>
      </c>
      <c r="HJ650" s="10" t="e">
        <f>IF(AJ650&gt;0,AH650-AJ650,0)</f>
        <v>#VALUE!</v>
      </c>
      <c r="HK650" s="466">
        <f>HK649</f>
        <v>0.84999999999999998</v>
      </c>
      <c r="HL650" s="424">
        <f>HL649</f>
        <v>550000</v>
      </c>
      <c r="HM650" s="424">
        <f>HM649</f>
        <v>480000</v>
      </c>
      <c r="HN650" s="465" t="e">
        <f>(DJ650*EZ650+DK650*FH650+DL650*FM650+DM650*FR650+DN650*FW650+DO650*GB650+DS650*GI650+DP650*GM650+DR650*GR650)*1000*2</f>
        <v>#VALUE!</v>
      </c>
      <c r="HO650" s="465" t="e">
        <f>HN650*HK650*$HO$2/HL650*1000000</f>
        <v>#VALUE!</v>
      </c>
      <c r="HP650" s="465" t="e">
        <f>HN650*HK650*$HP$2/HM650*1000000</f>
        <v>#VALUE!</v>
      </c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</row>
    <row customFormat="1" r="651" s="0">
      <c r="A651" s="420">
        <v>640</v>
      </c>
      <c r="B651" s="421">
        <f ca="1">IF(D651=D650,B650,IF(D651="夜班",B650+1,B650))</f>
        <v>43612</v>
      </c>
      <c r="C651" s="422">
        <f>C650</f>
        <v>0.041666666666666699</v>
      </c>
      <c r="D651" s="10" t="str">
        <f ca="1">IF(HOUR(G651)&lt;8,"夜班",IF(HOUR(G651)&lt;16,"白班",IF(HOUR(G651)&lt;24,"中班",0)))</f>
        <v>白班</v>
      </c>
      <c r="E651" s="10" t="e">
        <f ca="1">IF(F651=1,"甲",IF(F651=2,"乙",IF(F651=3,"丙",IF(F651=4,"丁",""))))</f>
        <v>#REF!</v>
      </c>
      <c r="F651" s="10" t="e">
        <f ca="1">SUMPRODUCT((成本日报!$A$3:$A$95=计划!B651)*(成本日报!$B$3:$B$95=计划!$D651),成本日报!$C$3:$C$95)</f>
        <v>#REF!</v>
      </c>
      <c r="G651" s="423">
        <f ca="1">G650+C650</f>
        <v>43612.62499999845</v>
      </c>
      <c r="H651" s="423">
        <f ca="1">$G651+$C651/60*10+$C651*0</f>
        <v>43612.631944442895</v>
      </c>
      <c r="I651" s="423">
        <f ca="1">$G651+$C651/60*18+$C651*0</f>
        <v>43612.637499998447</v>
      </c>
      <c r="J651" s="423">
        <f ca="1">$G651+$C651/60*0+$C651*1</f>
        <v>43612.666666665114</v>
      </c>
      <c r="K651" s="423">
        <f ca="1">$G651+$C651/60*30+$C651*2</f>
        <v>43612.729166665122</v>
      </c>
      <c r="L651" s="423">
        <f ca="1">$G651+$C651/60*0+$C651*3</f>
        <v>43612.74999999845</v>
      </c>
      <c r="M651" s="424" t="str">
        <f>IF(_tag_month_day!A641="","",_tag_month_day!A641)</f>
        <v/>
      </c>
      <c r="N651" s="424" t="str">
        <f>IF(_tag_month_day!B641="","",_tag_month_day!B641)</f>
        <v/>
      </c>
      <c r="O651" s="425" t="e">
        <f>IF(M651+N651=0,"",M651+N651)</f>
        <v>#VALUE!</v>
      </c>
      <c r="P651" s="424" t="str">
        <f>IF(_tag_month_day!C641="","",_tag_month_day!C641)</f>
        <v/>
      </c>
      <c r="Q651" s="424" t="str">
        <f>IF(_tag_month_day!D641="","",_tag_month_day!D641)</f>
        <v/>
      </c>
      <c r="R651" s="426" t="str">
        <f>IF(_tag_month_day!CB641="","",_tag_month_day!CB641/100)</f>
        <v/>
      </c>
      <c r="S651" s="427" t="str">
        <f>IF(_tag_month_day!E641="","",_tag_month_day!E641)</f>
        <v/>
      </c>
      <c r="T651" s="427" t="str">
        <f>IF(_tag_month_day!F641="","",_tag_month_day!F641)</f>
        <v/>
      </c>
      <c r="U651" s="428" t="e">
        <f>S651+T651</f>
        <v>#VALUE!</v>
      </c>
      <c r="V651" s="429" t="e">
        <f>U651/AJ651</f>
        <v>#VALUE!</v>
      </c>
      <c r="W651" s="430" t="str">
        <f>IF(_jhy_month_day!A641="","",_jhy_month_day!A641)</f>
        <v/>
      </c>
      <c r="X651" s="431" t="str">
        <f>IF(_jhy_month_day!B641="","",_jhy_month_day!B641/100)</f>
        <v/>
      </c>
      <c r="Y651" s="431" t="str">
        <f>IF(_jhy_month_day!C641="","",_jhy_month_day!C641/100)</f>
        <v/>
      </c>
      <c r="Z651" s="432">
        <f>Z647+1</f>
        <v>160</v>
      </c>
      <c r="AA651" s="433" t="str">
        <f>IF(_tag_month_day!G641="","",_tag_month_day!G641/100)</f>
        <v/>
      </c>
      <c r="AB651" s="433" t="str">
        <f>IF(_tag_month_day!H641="","",_tag_month_day!H641/100)</f>
        <v/>
      </c>
      <c r="AC651" s="434">
        <f>IF(X651="",AC650,BK651*($AV650*X651+$AW650*FD650+$AX650*FI650+$AY650*FN650+$AZ650*FS650+$BA650*FX650+$BG650*GE650)/(AV650*Y651+AX650*FK650+AW650*FF650+AY650*FP650+AZ650*FU650+BA650*FZ650+BG650*GG650+BB650*GK650+BC650*GN650+BD650*GP650))</f>
        <v>1.59963432013121</v>
      </c>
      <c r="AD651" s="435" t="str">
        <f>IF(AC651=AC650,"",AC651-AC650)</f>
        <v/>
      </c>
      <c r="AE651" s="436" t="str">
        <f>IF(1-AF651=0,"",(1-AF651))</f>
        <v/>
      </c>
      <c r="AF651" s="437">
        <v>1</v>
      </c>
      <c r="AG651" s="10" t="str">
        <f>AG650</f>
        <v>9A3</v>
      </c>
      <c r="AH651" s="438" t="str">
        <f>AH650</f>
        <v/>
      </c>
      <c r="AI651" s="424"/>
      <c r="AJ651" s="10" t="str">
        <f>IF(_tag_month_day!I641="","",_tag_month_day!I641)</f>
        <v/>
      </c>
      <c r="AK651" s="440"/>
      <c r="AL651" s="440"/>
      <c r="AM651" s="440"/>
      <c r="AN651" s="441">
        <f>AN650</f>
        <v>2</v>
      </c>
      <c r="AO651" s="441">
        <f>AO650</f>
        <v>8</v>
      </c>
      <c r="AP651" s="442" t="e">
        <f>(IF(AN651=0,AS650,AS650*(1+AO651/AN651)/(AR651+AO651/AN651)))+AT651</f>
        <v>#VALUE!</v>
      </c>
      <c r="AQ651" s="443" t="str">
        <f>IF(_tag_month_day!J641="","",_tag_month_day!J641/100)</f>
        <v/>
      </c>
      <c r="AR651" s="444">
        <f>AR650</f>
        <v>1.3</v>
      </c>
      <c r="AS651" s="445" t="e">
        <f>AQ651*(AN651*AR651+AO651)/(AN651+AO651)</f>
        <v>#VALUE!</v>
      </c>
      <c r="AT651" s="445" t="e">
        <f>(SUM(BE651:BF651)-SUM(BE650:BF650))*0.05</f>
        <v>#VALUE!</v>
      </c>
      <c r="AU651" s="446" t="str">
        <f>IF(_tag_month_day!CC641="","",IF(_tag_month_day!CC641&gt;0,_tag_month_day!CD641,_tag_month_day!CE641))</f>
        <v/>
      </c>
      <c r="AV651" s="447" t="str">
        <f>IF(_tag_month_day!L641="","",_tag_month_day!L641/100)</f>
        <v/>
      </c>
      <c r="AW651" s="431">
        <f>AW650</f>
        <v>0</v>
      </c>
      <c r="AX651" s="431">
        <f>AX650</f>
        <v>0</v>
      </c>
      <c r="AY651" s="431" t="str">
        <f>IF(_tag_month_day!M641="","",_tag_month_day!M641/100)</f>
        <v/>
      </c>
      <c r="AZ651" s="431" t="str">
        <f>IF(_tag_month_day!N641="","",_tag_month_day!N641/100)</f>
        <v/>
      </c>
      <c r="BA651" s="431" t="str">
        <f>IF(_tag_month_day!O641="","",_tag_month_day!O641/100)</f>
        <v/>
      </c>
      <c r="BB651" s="448" t="str">
        <f>IF(_tag_month_day!P641="","",_tag_month_day!P641/100)</f>
        <v/>
      </c>
      <c r="BC651" s="448">
        <f>BC650</f>
        <v>0</v>
      </c>
      <c r="BD651" s="448" t="str">
        <f>IF(_tag_month_day!Q641="","",_tag_month_day!Q641/100)</f>
        <v/>
      </c>
      <c r="BE651" s="449" t="str">
        <f>IF(_tag_month_day!R641="","",_tag_month_day!R641/100)</f>
        <v/>
      </c>
      <c r="BF651" s="388" t="e">
        <f>(AU651*(100+BE651*100))/(AJ651-AU651)/100</f>
        <v>#VALUE!</v>
      </c>
      <c r="BG651" s="450" t="e">
        <f>BE651+BF651</f>
        <v>#VALUE!</v>
      </c>
      <c r="BH651" s="451" t="e">
        <f>SUM(AV651:BF651)</f>
        <v>#VALUE!</v>
      </c>
      <c r="BI651" s="452" t="e">
        <f>IF(CX651=0,BI650,(DK651*查询!$R$5+DL651*查询!$Q$5+DM651*查询!$N$5+DN651*查询!$O$5+DO651*查询!$P$5)*AF651/CX651)</f>
        <v>#VALUE!</v>
      </c>
      <c r="BJ651" s="452" t="e">
        <f>IF(CX651=0,BJ650,(DP651*查询!$S$5+DQ651*查询!$T$5+DR651*查询!$U$5)*AF651/CX651)</f>
        <v>#VALUE!</v>
      </c>
      <c r="BK651" s="452">
        <f>BK650</f>
        <v>1</v>
      </c>
      <c r="BL651" s="453" t="e">
        <f>(AV651*EX651*100+BG651*GC651*100)/(SUMPRODUCT((AV651:BA651)*(GS651:GX651))+SUM(BB651:BD651)*GY651+BG651*GZ651)</f>
        <v>#VALUE!</v>
      </c>
      <c r="BM651" s="453" t="e">
        <f>BK651*($AV651*FB651+$AW651*FD651+$AX651*FI651+$AY651*FN651+$AZ651*FS651+$BA651*FX651+$BG651*GE651)/(AV651*EY651+AX651*FK651+AW651*FF651+AY651*FP651+AZ651*FU651+BA651*FZ651+BG651*GG651+BB651*GK651+BC651*GN651+BD651*GP651)</f>
        <v>#VALUE!</v>
      </c>
      <c r="BN651" s="453" t="e">
        <f>($AV651*FC651+$AX651*FJ651+$AW651*FE651+$AY651*FO651+$AZ651*FT651+$BA651*FY651+$BG651*GF651)/($AV651*FA651+BG651*GH651+BB651*GL651+BC651*GO651+BD651*GQ651+BA651*GA651)</f>
        <v>#VALUE!</v>
      </c>
      <c r="BO651" s="454" t="e">
        <f>SUMPRODUCT(AV651:BA651*GS651:GX651)/(GS651:GX651+(BB651+BC651+BD651)*GY651+BG651)</f>
        <v>#VALUE!</v>
      </c>
      <c r="BP651" s="454" t="e">
        <f>SUMPRODUCT(AV651:BA651*GS651:GX651)/(GS651:GX651+(BB651+BC651+BD651)*GY651+BG651)</f>
        <v>#VALUE!</v>
      </c>
      <c r="BQ651" s="454" t="e">
        <f>SUMPRODUCT(AV651:BA651*GS651:GX651)/(GS651:GX651+(BB651+BC651+BD651)*GY651+BG651)</f>
        <v>#VALUE!</v>
      </c>
      <c r="BR651" s="453" t="str">
        <f>IF(_tag_month_day!T641="","",_tag_month_day!T641)</f>
        <v/>
      </c>
      <c r="BS651" s="453" t="str">
        <f>IF(_tag_month_day!U641="","",_tag_month_day!U641)</f>
        <v/>
      </c>
      <c r="BT651" s="455" t="str">
        <f>IF(CK651="","",IF((CK651&gt;=BV651-0.12)*(CK651&lt;=BV651+0.12),"合格","不合格"))</f>
        <v/>
      </c>
      <c r="BU651" s="456" t="str">
        <f>IF(_tag_month_day!V641="","",_tag_month_day!V641)</f>
        <v/>
      </c>
      <c r="BV651" s="457" t="str">
        <f>IF(_tag_month_day!W641="","",_tag_month_day!W641)</f>
        <v/>
      </c>
      <c r="BW651" s="458" t="str">
        <f>IF(_tag_month_day!X641="","",_tag_month_day!X641)</f>
        <v/>
      </c>
      <c r="BX651" s="458" t="str">
        <f>IF(_tag_month_day!Y641="","",_tag_month_day!Y641)</f>
        <v/>
      </c>
      <c r="BY651" s="459">
        <f ca="1">L651</f>
        <v>43612.74999999845</v>
      </c>
      <c r="BZ651" s="460"/>
      <c r="CA651" s="4"/>
      <c r="CB651" s="424" t="str">
        <f>IF(_tag_month_day!Z641="","",_tag_month_day!Z641)</f>
        <v/>
      </c>
      <c r="CC651" s="424" t="str">
        <f>IF(_tag_month_day!AA641="","",_tag_month_day!AA641)</f>
        <v/>
      </c>
      <c r="CD651" s="424" t="str">
        <f>IF(_tag_month_day!AB641="","",_tag_month_day!AB641)</f>
        <v/>
      </c>
      <c r="CE651" s="424" t="str">
        <f>IF(_tag_month_day!AC641="","",_tag_month_day!AC641)</f>
        <v/>
      </c>
      <c r="CF651" s="424" t="str">
        <f>IF(_tag_month_day!AD641="","",_tag_month_day!AD641)</f>
        <v/>
      </c>
      <c r="CG651" s="424" t="str">
        <f>IF(_tag_month_day!AE641="","",_tag_month_day!AE641)</f>
        <v/>
      </c>
      <c r="CH651" s="424" t="str">
        <f>IF(_tag_month_day!AF641="","",_tag_month_day!AF641)</f>
        <v/>
      </c>
      <c r="CI651" s="424" t="str">
        <f>IF(_tag_month_day!AG641="","",_tag_month_day!AG641)</f>
        <v/>
      </c>
      <c r="CJ651" s="424" t="str">
        <f>IF(_tag_month_day!AH641="","",_tag_month_day!AH641)</f>
        <v/>
      </c>
      <c r="CK651" s="424" t="str">
        <f>IF(_tag_month_day!AI641="","",_tag_month_day!AI641)</f>
        <v/>
      </c>
      <c r="CL651" s="4" t="str">
        <f>IF(_tag_month_day!AJ641="","",_tag_month_day!AJ641)</f>
        <v/>
      </c>
      <c r="CM651" s="4" t="str">
        <f>IF(_tag_month_day!AK641="","",_tag_month_day!AK641)</f>
        <v/>
      </c>
      <c r="CN651" s="4" t="str">
        <f>IF(_tag_month_day!AL641="","",_tag_month_day!AL641)</f>
        <v/>
      </c>
      <c r="CO651" s="4" t="str">
        <f>IF(_tag_month_day!AM641="","",_tag_month_day!AM641)</f>
        <v/>
      </c>
      <c r="CP651" s="4" t="str">
        <f>IF(_tag_month_day!AN641="","",_tag_month_day!AN641)</f>
        <v/>
      </c>
      <c r="CQ651" s="4" t="str">
        <f>IF(_tag_month_day!AO641="","",_tag_month_day!AO641)</f>
        <v/>
      </c>
      <c r="CR651" s="462" t="str">
        <f>IF(_tag_month_day!AP641="","",_tag_month_day!AP641)</f>
        <v/>
      </c>
      <c r="CS651" s="463" t="str">
        <f>IF(_tag_month_day!AQ641="","",_tag_month_day!AQ641)</f>
        <v/>
      </c>
      <c r="CT651" s="4" t="str">
        <f>IF(_tag_month_day!AR641="","",_tag_month_day!AR641)</f>
        <v/>
      </c>
      <c r="CU651" s="464" t="e">
        <f>DU651/AJ651</f>
        <v>#VALUE!</v>
      </c>
      <c r="CV651" s="451" t="e">
        <f>BG651/BH651</f>
        <v>#VALUE!</v>
      </c>
      <c r="CW651" s="465" t="e">
        <f>AJ651*(1-CV651)*CU651*AF651</f>
        <v>#VALUE!</v>
      </c>
      <c r="CX651" s="465" t="e">
        <f>CW651*94%</f>
        <v>#VALUE!</v>
      </c>
      <c r="CY651" s="466" t="e">
        <f>IF(CX651=0,0,DS651/(DS651+CX651))</f>
        <v>#VALUE!</v>
      </c>
      <c r="CZ651" s="465" t="e">
        <f>$AJ651*EF651</f>
        <v>#VALUE!</v>
      </c>
      <c r="DA651" s="465" t="e">
        <f>$AJ651*EG651</f>
        <v>#VALUE!</v>
      </c>
      <c r="DB651" s="465" t="e">
        <f>$AJ651*EH651</f>
        <v>#VALUE!</v>
      </c>
      <c r="DC651" s="465" t="e">
        <f>$AJ651*EI651</f>
        <v>#VALUE!</v>
      </c>
      <c r="DD651" s="465" t="e">
        <f>$AJ651*EJ651</f>
        <v>#VALUE!</v>
      </c>
      <c r="DE651" s="465" t="e">
        <f>$AJ651*EK651</f>
        <v>#VALUE!</v>
      </c>
      <c r="DF651" s="465" t="e">
        <f>$AJ651*EL651</f>
        <v>#VALUE!</v>
      </c>
      <c r="DG651" s="465" t="e">
        <f>$AJ651*EM651</f>
        <v>#VALUE!</v>
      </c>
      <c r="DH651" s="465" t="e">
        <f>$AJ651*EN651</f>
        <v>#VALUE!</v>
      </c>
      <c r="DI651" s="465" t="e">
        <f>$AJ651*EO651</f>
        <v>#VALUE!</v>
      </c>
      <c r="DJ651" s="465" t="e">
        <f>CZ651*(1-EP651)</f>
        <v>#VALUE!</v>
      </c>
      <c r="DK651" s="465" t="e">
        <f>DA651*(1-ER651)</f>
        <v>#VALUE!</v>
      </c>
      <c r="DL651" s="465" t="e">
        <f>DB651*(1-EQ651)</f>
        <v>#VALUE!</v>
      </c>
      <c r="DM651" s="465" t="e">
        <f>DC651*(1-ES651)</f>
        <v>#VALUE!</v>
      </c>
      <c r="DN651" s="465" t="e">
        <f>DD651*(1-ET651)</f>
        <v>#VALUE!</v>
      </c>
      <c r="DO651" s="465" t="e">
        <f>DE651</f>
        <v>#VALUE!</v>
      </c>
      <c r="DP651" s="465" t="e">
        <f>DF651*(1-EU651)</f>
        <v>#VALUE!</v>
      </c>
      <c r="DQ651" s="465" t="e">
        <f>DG651*(1-EV651)</f>
        <v>#VALUE!</v>
      </c>
      <c r="DR651" s="465" t="e">
        <f>DH651*(1-EW651)</f>
        <v>#VALUE!</v>
      </c>
      <c r="DS651" s="465" t="e">
        <f>DI651</f>
        <v>#VALUE!</v>
      </c>
      <c r="DT651" s="465" t="e">
        <f>SUM(DJ651:DS651)</f>
        <v>#VALUE!</v>
      </c>
      <c r="DU651" s="465" t="e">
        <f>SUMPRODUCT((DJ651:DO651)*(GS651:GX651))+(DP651+DQ651+DR651)*GY651+DS651</f>
        <v>#VALUE!</v>
      </c>
      <c r="DV651" s="451" t="e">
        <f>AV651/$BH651/(1-EP651)</f>
        <v>#VALUE!</v>
      </c>
      <c r="DW651" s="451" t="e">
        <f>AW651/$BH651/(1-ER651)</f>
        <v>#VALUE!</v>
      </c>
      <c r="DX651" s="451" t="e">
        <f>AX651/$BH651/(1-EQ651)</f>
        <v>#VALUE!</v>
      </c>
      <c r="DY651" s="451" t="e">
        <f>AY651/$BH651/(1-ES651)</f>
        <v>#VALUE!</v>
      </c>
      <c r="DZ651" s="451" t="e">
        <f>AZ651/$BH651/(1-ET651)</f>
        <v>#VALUE!</v>
      </c>
      <c r="EA651" s="451" t="e">
        <f>BA651/$BH651/(1-AX651)</f>
        <v>#VALUE!</v>
      </c>
      <c r="EB651" s="451" t="e">
        <f>BB651/$BH651/(1-EU651)</f>
        <v>#VALUE!</v>
      </c>
      <c r="EC651" s="451" t="e">
        <f>BC651/$BH651/(1-EV651)</f>
        <v>#VALUE!</v>
      </c>
      <c r="ED651" s="451" t="e">
        <f>BD651/$BH651/(1-EW651)</f>
        <v>#VALUE!</v>
      </c>
      <c r="EE651" s="451" t="e">
        <f>BG651/BH651</f>
        <v>#VALUE!</v>
      </c>
      <c r="EF651" s="451" t="e">
        <f>DV651/SUM($DV651:$EE651)</f>
        <v>#VALUE!</v>
      </c>
      <c r="EG651" s="451" t="e">
        <f>DW651/SUM($DV651:$EE651)</f>
        <v>#VALUE!</v>
      </c>
      <c r="EH651" s="451" t="e">
        <f>DX651/SUM($DV651:$EE651)</f>
        <v>#VALUE!</v>
      </c>
      <c r="EI651" s="451" t="e">
        <f>DY651/SUM($DV651:$EE651)</f>
        <v>#VALUE!</v>
      </c>
      <c r="EJ651" s="451" t="e">
        <f>DZ651/SUM($DV651:$EE651)</f>
        <v>#VALUE!</v>
      </c>
      <c r="EK651" s="451" t="e">
        <f>EA651/SUM($DV651:$EE651)</f>
        <v>#VALUE!</v>
      </c>
      <c r="EL651" s="451" t="e">
        <f>EB651/SUM($DV651:$EE651)</f>
        <v>#VALUE!</v>
      </c>
      <c r="EM651" s="451" t="e">
        <f>EC651/SUM($DV651:$EE651)</f>
        <v>#VALUE!</v>
      </c>
      <c r="EN651" s="451" t="e">
        <f>ED651/SUM($DV651:$EE651)</f>
        <v>#VALUE!</v>
      </c>
      <c r="EO651" s="451" t="e">
        <f>EE651/SUM($DV651:$EE651)</f>
        <v>#VALUE!</v>
      </c>
      <c r="EP651" s="450">
        <f>EP650</f>
        <v>0.080000000000000002</v>
      </c>
      <c r="EQ651" s="450">
        <f>EQ650</f>
        <v>0.014999999999999999</v>
      </c>
      <c r="ER651" s="450">
        <f>ER650</f>
        <v>0.014999999999999999</v>
      </c>
      <c r="ES651" s="450">
        <f>ES650</f>
        <v>0.014999999999999999</v>
      </c>
      <c r="ET651" s="450">
        <f>ET650</f>
        <v>0.014999999999999999</v>
      </c>
      <c r="EU651" s="450">
        <f>EU650</f>
        <v>0.089999999999999997</v>
      </c>
      <c r="EV651" s="450">
        <f>EV650</f>
        <v>0.089999999999999997</v>
      </c>
      <c r="EW651" s="450">
        <f>EW650</f>
        <v>0.089999999999999997</v>
      </c>
      <c r="EX651" s="431" t="str">
        <f>IF(_tag_month_day!AS641="","",_tag_month_day!AS641/100)</f>
        <v/>
      </c>
      <c r="EY651" s="431" t="str">
        <f>IF(_tag_month_day!AT641="","",_tag_month_day!AT641/100)</f>
        <v/>
      </c>
      <c r="EZ651" s="431" t="str">
        <f>IF(_tag_month_day!AU641="","",_tag_month_day!AU641/100)</f>
        <v/>
      </c>
      <c r="FA651" s="431" t="str">
        <f>IF(_tag_month_day!AV641="","",_tag_month_day!AV641/100)</f>
        <v/>
      </c>
      <c r="FB651" s="431" t="str">
        <f>IF(_tag_month_day!AW641="","",_tag_month_day!AW641/100)</f>
        <v/>
      </c>
      <c r="FC651" s="431" t="str">
        <f>IF(_tag_month_day!AX641="","",_tag_month_day!AX641/100)</f>
        <v/>
      </c>
      <c r="FD651" s="449" t="str">
        <f>IF(_tag_month_day!AY641="","",_tag_month_day!AY641/100)</f>
        <v/>
      </c>
      <c r="FE651" s="449" t="str">
        <f>IF(_tag_month_day!AZ641="","",_tag_month_day!AZ641/100)</f>
        <v/>
      </c>
      <c r="FF651" s="449" t="str">
        <f>IF(_tag_month_day!BA641="","",_tag_month_day!BA641/100)</f>
        <v/>
      </c>
      <c r="FG651" s="449" t="str">
        <f>IF(_tag_month_day!BB641="","",_tag_month_day!BB641/100)</f>
        <v/>
      </c>
      <c r="FH651" s="467" t="str">
        <f>IF(_tag_month_day!BC641="","",_tag_month_day!BC641/100)</f>
        <v/>
      </c>
      <c r="FI651" s="449">
        <f>FI650</f>
        <v>0.40999999999999998</v>
      </c>
      <c r="FJ651" s="449">
        <f>FJ650</f>
        <v>0.11</v>
      </c>
      <c r="FK651" s="449">
        <f>FK650</f>
        <v>0.014999999999999999</v>
      </c>
      <c r="FL651" s="449">
        <f>FL650</f>
        <v>0</v>
      </c>
      <c r="FM651" s="467">
        <f>FM650</f>
        <v>0.0001</v>
      </c>
      <c r="FN651" s="449">
        <f>FN650</f>
        <v>0.32000000000000001</v>
      </c>
      <c r="FO651" s="449">
        <f>FO650</f>
        <v>0.20000000000000001</v>
      </c>
      <c r="FP651" s="449">
        <f>FP650</f>
        <v>0.01</v>
      </c>
      <c r="FQ651" s="449">
        <f>FQ650</f>
        <v>0</v>
      </c>
      <c r="FR651" s="467">
        <f>FR650</f>
        <v>0.0001</v>
      </c>
      <c r="FS651" s="449" t="str">
        <f>IF(_tag_month_day!BD641="","",_tag_month_day!BD641/100)</f>
        <v/>
      </c>
      <c r="FT651" s="449" t="str">
        <f>IF(_tag_month_day!BE641="","",_tag_month_day!BE641/100)</f>
        <v/>
      </c>
      <c r="FU651" s="449" t="str">
        <f>IF(_tag_month_day!BF641="","",_tag_month_day!BF641/100)</f>
        <v/>
      </c>
      <c r="FV651" s="449" t="str">
        <f>IF(_tag_month_day!BG641="","",_tag_month_day!BG641/100)</f>
        <v/>
      </c>
      <c r="FW651" s="467" t="str">
        <f>IF(_tag_month_day!BH641="","",_tag_month_day!BH641/100)</f>
        <v/>
      </c>
      <c r="FX651" s="449" t="str">
        <f>IF(_tag_month_day!BI641="","",_tag_month_day!BI641/100)</f>
        <v/>
      </c>
      <c r="FY651" s="449" t="str">
        <f>IF(_tag_month_day!BJ641="","",_tag_month_day!BJ641/100)</f>
        <v/>
      </c>
      <c r="FZ651" s="468" t="str">
        <f>IF(_tag_month_day!BK641="","",_tag_month_day!BK641/100)</f>
        <v/>
      </c>
      <c r="GA651" s="449" t="str">
        <f>IF(_tag_month_day!BL641="","",_tag_month_day!BL641/100)</f>
        <v/>
      </c>
      <c r="GB651" s="467" t="str">
        <f>IF(_tag_month_day!BM641="","",_tag_month_day!BM641/100)</f>
        <v/>
      </c>
      <c r="GC651" s="431" t="str">
        <f>IF(_tag_month_day!BN641="","",_tag_month_day!BN641/100)</f>
        <v/>
      </c>
      <c r="GD651" s="431" t="str">
        <f>IF(_tag_month_day!BO641="","",_tag_month_day!BO641/100)</f>
        <v/>
      </c>
      <c r="GE651" s="431" t="str">
        <f>IF(_tag_month_day!BP641="","",_tag_month_day!BP641/100)</f>
        <v/>
      </c>
      <c r="GF651" s="431" t="str">
        <f>IF(_tag_month_day!BQ641="","",_tag_month_day!BQ641/100)</f>
        <v/>
      </c>
      <c r="GG651" s="431" t="str">
        <f>IF(_tag_month_day!BR641="","",_tag_month_day!BR641/100)</f>
        <v/>
      </c>
      <c r="GH651" s="431" t="str">
        <f>IF(_tag_month_day!BS641="","",_tag_month_day!BS641/100)</f>
        <v/>
      </c>
      <c r="GI651" s="467" t="str">
        <f>IF(_tag_month_day!BT641="","",_tag_month_day!BT641/100)</f>
        <v/>
      </c>
      <c r="GJ651" s="469" t="str">
        <f>IF(_tag_month_day!BU641="","",_tag_month_day!BU641/100)</f>
        <v/>
      </c>
      <c r="GK651" s="470">
        <f>GK650</f>
        <v>0.070000000000000007</v>
      </c>
      <c r="GL651" s="470">
        <f>GL650</f>
        <v>0.029999999999999999</v>
      </c>
      <c r="GM651" s="471" t="str">
        <f>IF(_tag_month_day!BX641="","",_tag_month_day!BX641/100)</f>
        <v/>
      </c>
      <c r="GN651" s="470">
        <f>GN650</f>
        <v>0.070000000000000007</v>
      </c>
      <c r="GO651" s="470">
        <f>GO650</f>
        <v>0.029999999999999999</v>
      </c>
      <c r="GP651" s="470">
        <f>GP650</f>
        <v>0.089999999999999997</v>
      </c>
      <c r="GQ651" s="470">
        <f>GQ650</f>
        <v>0.029999999999999999</v>
      </c>
      <c r="GR651" s="471" t="str">
        <f>IF(_tag_month_day!CA641="","",_tag_month_day!CA641/100)</f>
        <v/>
      </c>
      <c r="GS651" s="472">
        <f>GS650</f>
        <v>0.95299999999999996</v>
      </c>
      <c r="GT651" s="472">
        <f>GT650</f>
        <v>0.55000000000000004</v>
      </c>
      <c r="GU651" s="472">
        <f>GU650</f>
        <v>0.55000000000000004</v>
      </c>
      <c r="GV651" s="472">
        <f>GV650</f>
        <v>0.55000000000000004</v>
      </c>
      <c r="GW651" s="472">
        <f>GW650</f>
        <v>0.5</v>
      </c>
      <c r="GX651" s="472">
        <f>GX650</f>
        <v>0.93500000000000005</v>
      </c>
      <c r="GY651" s="472">
        <f>GY650</f>
        <v>0.14999999999999999</v>
      </c>
      <c r="GZ651" s="472">
        <f>GZ650</f>
        <v>1</v>
      </c>
      <c r="HA651" s="474">
        <f>HA650</f>
        <v>0.047</v>
      </c>
      <c r="HB651" s="474">
        <f>HB650</f>
        <v>0.45000000000000001</v>
      </c>
      <c r="HC651" s="474">
        <f>HC650</f>
        <v>0.45000000000000001</v>
      </c>
      <c r="HD651" s="474">
        <f>HD650</f>
        <v>0.45000000000000001</v>
      </c>
      <c r="HE651" s="474">
        <f>HE650</f>
        <v>0.5</v>
      </c>
      <c r="HF651" s="474">
        <f>HF650</f>
        <v>0.065000000000000002</v>
      </c>
      <c r="HG651" s="474">
        <f>HG650</f>
        <v>0.84999999999999998</v>
      </c>
      <c r="HH651" s="474">
        <f>HH650</f>
        <v>0</v>
      </c>
      <c r="HI651" s="10">
        <f>IF(BZ651&lt;&gt;"",CK651-BV651,0)</f>
        <v>0</v>
      </c>
      <c r="HJ651" s="10" t="e">
        <f>IF(AJ651&gt;0,AH651-AJ651,0)</f>
        <v>#VALUE!</v>
      </c>
      <c r="HK651" s="466">
        <f>HK650</f>
        <v>0.84999999999999998</v>
      </c>
      <c r="HL651" s="424">
        <f>HL650</f>
        <v>550000</v>
      </c>
      <c r="HM651" s="424">
        <f>HM650</f>
        <v>480000</v>
      </c>
      <c r="HN651" s="465" t="e">
        <f>(DJ651*EZ651+DK651*FH651+DL651*FM651+DM651*FR651+DN651*FW651+DO651*GB651+DS651*GI651+DP651*GM651+DR651*GR651)*1000*2</f>
        <v>#VALUE!</v>
      </c>
      <c r="HO651" s="465" t="e">
        <f>HN651*HK651*$HO$2/HL651*1000000</f>
        <v>#VALUE!</v>
      </c>
      <c r="HP651" s="465" t="e">
        <f>HN651*HK651*$HP$2/HM651*1000000</f>
        <v>#VALUE!</v>
      </c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</row>
    <row customFormat="1" r="652" s="0">
      <c r="A652" s="420">
        <v>641</v>
      </c>
      <c r="B652" s="421">
        <f ca="1">IF(D652=D651,B651,IF(D652="夜班",B651+1,B651))</f>
        <v>43612</v>
      </c>
      <c r="C652" s="422">
        <f>C651</f>
        <v>0.041666666666666699</v>
      </c>
      <c r="D652" s="10" t="str">
        <f ca="1">IF(HOUR(G652)&lt;8,"夜班",IF(HOUR(G652)&lt;16,"白班",IF(HOUR(G652)&lt;24,"中班",0)))</f>
        <v>白班</v>
      </c>
      <c r="E652" s="10" t="e">
        <f ca="1">IF(F652=1,"甲",IF(F652=2,"乙",IF(F652=3,"丙",IF(F652=4,"丁",""))))</f>
        <v>#REF!</v>
      </c>
      <c r="F652" s="10" t="e">
        <f ca="1">SUMPRODUCT((成本日报!$A$3:$A$95=计划!B652)*(成本日报!$B$3:$B$95=计划!$D652),成本日报!$C$3:$C$95)</f>
        <v>#REF!</v>
      </c>
      <c r="G652" s="423">
        <f ca="1">G651+C651</f>
        <v>43612.666666665114</v>
      </c>
      <c r="H652" s="423">
        <f ca="1">$G652+$C652/60*10+$C652*0</f>
        <v>43612.67361110956</v>
      </c>
      <c r="I652" s="423">
        <f ca="1">$G652+$C652/60*18+$C652*0</f>
        <v>43612.679166665112</v>
      </c>
      <c r="J652" s="423">
        <f ca="1">$G652+$C652/60*0+$C652*1</f>
        <v>43612.708333331779</v>
      </c>
      <c r="K652" s="423">
        <f ca="1">$G652+$C652/60*30+$C652*2</f>
        <v>43612.770833331786</v>
      </c>
      <c r="L652" s="423">
        <f ca="1">$G652+$C652/60*0+$C652*3</f>
        <v>43612.791666665114</v>
      </c>
      <c r="M652" s="424" t="str">
        <f>IF(_tag_month_day!A642="","",_tag_month_day!A642)</f>
        <v/>
      </c>
      <c r="N652" s="424" t="str">
        <f>IF(_tag_month_day!B642="","",_tag_month_day!B642)</f>
        <v/>
      </c>
      <c r="O652" s="425" t="e">
        <f>IF(M652+N652=0,"",M652+N652)</f>
        <v>#VALUE!</v>
      </c>
      <c r="P652" s="424" t="str">
        <f>IF(_tag_month_day!C642="","",_tag_month_day!C642)</f>
        <v/>
      </c>
      <c r="Q652" s="424" t="str">
        <f>IF(_tag_month_day!D642="","",_tag_month_day!D642)</f>
        <v/>
      </c>
      <c r="R652" s="426" t="str">
        <f>IF(_tag_month_day!CB642="","",_tag_month_day!CB642/100)</f>
        <v/>
      </c>
      <c r="S652" s="427" t="str">
        <f>IF(_tag_month_day!E642="","",_tag_month_day!E642)</f>
        <v/>
      </c>
      <c r="T652" s="427" t="str">
        <f>IF(_tag_month_day!F642="","",_tag_month_day!F642)</f>
        <v/>
      </c>
      <c r="U652" s="428" t="e">
        <f>S652+T652</f>
        <v>#VALUE!</v>
      </c>
      <c r="V652" s="429" t="e">
        <f>U652/AJ652</f>
        <v>#VALUE!</v>
      </c>
      <c r="W652" s="430" t="str">
        <f>IF(_jhy_month_day!A642="","",_jhy_month_day!A642)</f>
        <v/>
      </c>
      <c r="X652" s="431" t="str">
        <f>IF(_jhy_month_day!B642="","",_jhy_month_day!B642/100)</f>
        <v/>
      </c>
      <c r="Y652" s="431" t="str">
        <f>IF(_jhy_month_day!C642="","",_jhy_month_day!C642/100)</f>
        <v/>
      </c>
      <c r="Z652" s="432">
        <f>Z648+1</f>
        <v>161</v>
      </c>
      <c r="AA652" s="433" t="str">
        <f>IF(_tag_month_day!G642="","",_tag_month_day!G642/100)</f>
        <v/>
      </c>
      <c r="AB652" s="433" t="str">
        <f>IF(_tag_month_day!H642="","",_tag_month_day!H642/100)</f>
        <v/>
      </c>
      <c r="AC652" s="434">
        <f>IF(X652="",AC651,BK652*($AV651*X652+$AW651*FD651+$AX651*FI651+$AY651*FN651+$AZ651*FS651+$BA651*FX651+$BG651*GE651)/(AV651*Y652+AX651*FK651+AW651*FF651+AY651*FP651+AZ651*FU651+BA651*FZ651+BG651*GG651+BB651*GK651+BC651*GN651+BD651*GP651))</f>
        <v>1.59963432013121</v>
      </c>
      <c r="AD652" s="435" t="str">
        <f>IF(AC652=AC651,"",AC652-AC651)</f>
        <v/>
      </c>
      <c r="AE652" s="436" t="str">
        <f>IF(1-AF652=0,"",(1-AF652))</f>
        <v/>
      </c>
      <c r="AF652" s="437">
        <v>1</v>
      </c>
      <c r="AG652" s="10" t="str">
        <f>AG651</f>
        <v>9A3</v>
      </c>
      <c r="AH652" s="438" t="str">
        <f>AH651</f>
        <v/>
      </c>
      <c r="AI652" s="424"/>
      <c r="AJ652" s="10" t="str">
        <f>IF(_tag_month_day!I642="","",_tag_month_day!I642)</f>
        <v/>
      </c>
      <c r="AK652" s="440"/>
      <c r="AL652" s="440"/>
      <c r="AM652" s="440"/>
      <c r="AN652" s="441">
        <f>AN651</f>
        <v>2</v>
      </c>
      <c r="AO652" s="441">
        <f>AO651</f>
        <v>8</v>
      </c>
      <c r="AP652" s="442" t="e">
        <f>(IF(AN652=0,AS651,AS651*(1+AO652/AN652)/(AR652+AO652/AN652)))+AT652</f>
        <v>#VALUE!</v>
      </c>
      <c r="AQ652" s="443" t="str">
        <f>IF(_tag_month_day!J642="","",_tag_month_day!J642/100)</f>
        <v/>
      </c>
      <c r="AR652" s="444">
        <f>AR651</f>
        <v>1.3</v>
      </c>
      <c r="AS652" s="445" t="e">
        <f>AQ652*(AN652*AR652+AO652)/(AN652+AO652)</f>
        <v>#VALUE!</v>
      </c>
      <c r="AT652" s="445" t="e">
        <f>(SUM(BE652:BF652)-SUM(BE651:BF651))*0.05</f>
        <v>#VALUE!</v>
      </c>
      <c r="AU652" s="446" t="str">
        <f>IF(_tag_month_day!CC642="","",IF(_tag_month_day!CC642&gt;0,_tag_month_day!CD642,_tag_month_day!CE642))</f>
        <v/>
      </c>
      <c r="AV652" s="447" t="str">
        <f>IF(_tag_month_day!L642="","",_tag_month_day!L642/100)</f>
        <v/>
      </c>
      <c r="AW652" s="431">
        <f>AW651</f>
        <v>0</v>
      </c>
      <c r="AX652" s="431">
        <f>AX651</f>
        <v>0</v>
      </c>
      <c r="AY652" s="431" t="str">
        <f>IF(_tag_month_day!M642="","",_tag_month_day!M642/100)</f>
        <v/>
      </c>
      <c r="AZ652" s="431" t="str">
        <f>IF(_tag_month_day!N642="","",_tag_month_day!N642/100)</f>
        <v/>
      </c>
      <c r="BA652" s="431" t="str">
        <f>IF(_tag_month_day!O642="","",_tag_month_day!O642/100)</f>
        <v/>
      </c>
      <c r="BB652" s="448" t="str">
        <f>IF(_tag_month_day!P642="","",_tag_month_day!P642/100)</f>
        <v/>
      </c>
      <c r="BC652" s="448">
        <f>BC651</f>
        <v>0</v>
      </c>
      <c r="BD652" s="448" t="str">
        <f>IF(_tag_month_day!Q642="","",_tag_month_day!Q642/100)</f>
        <v/>
      </c>
      <c r="BE652" s="449" t="str">
        <f>IF(_tag_month_day!R642="","",_tag_month_day!R642/100)</f>
        <v/>
      </c>
      <c r="BF652" s="388" t="e">
        <f>(AU652*(100+BE652*100))/(AJ652-AU652)/100</f>
        <v>#VALUE!</v>
      </c>
      <c r="BG652" s="450" t="e">
        <f>BE652+BF652</f>
        <v>#VALUE!</v>
      </c>
      <c r="BH652" s="451" t="e">
        <f>SUM(AV652:BF652)</f>
        <v>#VALUE!</v>
      </c>
      <c r="BI652" s="452" t="e">
        <f>IF(CX652=0,BI651,(DK652*查询!$R$5+DL652*查询!$Q$5+DM652*查询!$N$5+DN652*查询!$O$5+DO652*查询!$P$5)*AF652/CX652)</f>
        <v>#VALUE!</v>
      </c>
      <c r="BJ652" s="452" t="e">
        <f>IF(CX652=0,BJ651,(DP652*查询!$S$5+DQ652*查询!$T$5+DR652*查询!$U$5)*AF652/CX652)</f>
        <v>#VALUE!</v>
      </c>
      <c r="BK652" s="452">
        <f>BK651</f>
        <v>1</v>
      </c>
      <c r="BL652" s="453" t="e">
        <f>SUMPRODUCT((AV652:BA652)*(GS652:GX652))/((GS652:GX652)+SUM(BB652:BD652)*GY652+BG652*GZ652)</f>
        <v>#VALUE!</v>
      </c>
      <c r="BM652" s="453" t="e">
        <f>BK652*($AV652*FB652+$AW652*FD652+$AX652*FI652+$AY652*FN652+$AZ652*FS652+$BA652*FX652+$BG652*GE652)/(AV652*EY652+AX652*FK652+AW652*FF652+AY652*FP652+AZ652*FU652+BA652*FZ652+BG652*GG652+BB652*GK652+BC652*GN652+BD652*GP652)</f>
        <v>#VALUE!</v>
      </c>
      <c r="BN652" s="453" t="e">
        <f>($AV652*FC652+$AX652*FJ652+$AW652*FE652+$AY652*FO652+$AZ652*FT652+$BA652*FY652+$BG652*GF652)/($AV652*FA652+BG652*GH652+BB652*GL652+BC652*GO652+BD652*GQ652+BA652*GA652)</f>
        <v>#VALUE!</v>
      </c>
      <c r="BO652" s="454" t="e">
        <f>SUMPRODUCT(AV652:BA652*GS652:GX652)/(GS652:GX652+(BB652+BC652+BD652)*GY652+BG652)</f>
        <v>#VALUE!</v>
      </c>
      <c r="BP652" s="454" t="e">
        <f>SUMPRODUCT(AV652:BA652*GS652:GX652)/(GS652:GX652+(BB652+BC652+BD652)*GY652+BG652)</f>
        <v>#VALUE!</v>
      </c>
      <c r="BQ652" s="454" t="e">
        <f>SUMPRODUCT(AV652:BA652*GS652:GX652)/(GS652:GX652+(BB652+BC652+BD652)*GY652+BG652)</f>
        <v>#VALUE!</v>
      </c>
      <c r="BR652" s="453" t="str">
        <f>IF(_tag_month_day!T642="","",_tag_month_day!T642)</f>
        <v/>
      </c>
      <c r="BS652" s="453" t="str">
        <f>IF(_tag_month_day!U642="","",_tag_month_day!U642)</f>
        <v/>
      </c>
      <c r="BT652" s="455" t="str">
        <f>IF(CK652="","",IF((CK652&gt;=BV652-0.12)*(CK652&lt;=BV652+0.12),"合格","不合格"))</f>
        <v/>
      </c>
      <c r="BU652" s="456" t="str">
        <f>IF(_tag_month_day!V642="","",_tag_month_day!V642)</f>
        <v/>
      </c>
      <c r="BV652" s="457" t="str">
        <f>IF(_tag_month_day!W642="","",_tag_month_day!W642)</f>
        <v/>
      </c>
      <c r="BW652" s="458" t="str">
        <f>IF(_tag_month_day!X642="","",_tag_month_day!X642)</f>
        <v/>
      </c>
      <c r="BX652" s="458" t="str">
        <f>IF(_tag_month_day!Y642="","",_tag_month_day!Y642)</f>
        <v/>
      </c>
      <c r="BY652" s="459">
        <f ca="1">L652</f>
        <v>43612.791666665114</v>
      </c>
      <c r="BZ652" s="460"/>
      <c r="CA652" s="461"/>
      <c r="CB652" s="424" t="str">
        <f>IF(_tag_month_day!Z642="","",_tag_month_day!Z642)</f>
        <v/>
      </c>
      <c r="CC652" s="424" t="str">
        <f>IF(_tag_month_day!AA642="","",_tag_month_day!AA642)</f>
        <v/>
      </c>
      <c r="CD652" s="424" t="str">
        <f>IF(_tag_month_day!AB642="","",_tag_month_day!AB642)</f>
        <v/>
      </c>
      <c r="CE652" s="424" t="str">
        <f>IF(_tag_month_day!AC642="","",_tag_month_day!AC642)</f>
        <v/>
      </c>
      <c r="CF652" s="424" t="str">
        <f>IF(_tag_month_day!AD642="","",_tag_month_day!AD642)</f>
        <v/>
      </c>
      <c r="CG652" s="424" t="str">
        <f>IF(_tag_month_day!AE642="","",_tag_month_day!AE642)</f>
        <v/>
      </c>
      <c r="CH652" s="424" t="str">
        <f>IF(_tag_month_day!AF642="","",_tag_month_day!AF642)</f>
        <v/>
      </c>
      <c r="CI652" s="424" t="str">
        <f>IF(_tag_month_day!AG642="","",_tag_month_day!AG642)</f>
        <v/>
      </c>
      <c r="CJ652" s="424" t="str">
        <f>IF(_tag_month_day!AH642="","",_tag_month_day!AH642)</f>
        <v/>
      </c>
      <c r="CK652" s="424" t="str">
        <f>IF(_tag_month_day!AI642="","",_tag_month_day!AI642)</f>
        <v/>
      </c>
      <c r="CL652" s="4" t="str">
        <f>IF(_tag_month_day!AJ642="","",_tag_month_day!AJ642)</f>
        <v/>
      </c>
      <c r="CM652" s="4" t="str">
        <f>IF(_tag_month_day!AK642="","",_tag_month_day!AK642)</f>
        <v/>
      </c>
      <c r="CN652" s="4" t="str">
        <f>IF(_tag_month_day!AL642="","",_tag_month_day!AL642)</f>
        <v/>
      </c>
      <c r="CO652" s="4" t="str">
        <f>IF(_tag_month_day!AM642="","",_tag_month_day!AM642)</f>
        <v/>
      </c>
      <c r="CP652" s="4" t="str">
        <f>IF(_tag_month_day!AN642="","",_tag_month_day!AN642)</f>
        <v/>
      </c>
      <c r="CQ652" s="4" t="str">
        <f>IF(_tag_month_day!AO642="","",_tag_month_day!AO642)</f>
        <v/>
      </c>
      <c r="CR652" s="462" t="str">
        <f>IF(_tag_month_day!AP642="","",_tag_month_day!AP642)</f>
        <v/>
      </c>
      <c r="CS652" s="463" t="str">
        <f>IF(_tag_month_day!AQ642="","",_tag_month_day!AQ642)</f>
        <v/>
      </c>
      <c r="CT652" s="4" t="str">
        <f>IF(_tag_month_day!AR642="","",_tag_month_day!AR642)</f>
        <v/>
      </c>
      <c r="CU652" s="464" t="e">
        <f>DU652/AJ652</f>
        <v>#VALUE!</v>
      </c>
      <c r="CV652" s="451" t="e">
        <f>BG652/BH652</f>
        <v>#VALUE!</v>
      </c>
      <c r="CW652" s="465" t="e">
        <f>AJ652*(1-CV652)*CU652*AF652</f>
        <v>#VALUE!</v>
      </c>
      <c r="CX652" s="465" t="e">
        <f>CW652*94%</f>
        <v>#VALUE!</v>
      </c>
      <c r="CY652" s="466" t="e">
        <f>IF(CX652=0,0,DS652/(DS652+CX652))</f>
        <v>#VALUE!</v>
      </c>
      <c r="CZ652" s="465" t="e">
        <f>$AJ652*EF652</f>
        <v>#VALUE!</v>
      </c>
      <c r="DA652" s="465" t="e">
        <f>$AJ652*EG652</f>
        <v>#VALUE!</v>
      </c>
      <c r="DB652" s="465" t="e">
        <f>$AJ652*EH652</f>
        <v>#VALUE!</v>
      </c>
      <c r="DC652" s="465" t="e">
        <f>$AJ652*EI652</f>
        <v>#VALUE!</v>
      </c>
      <c r="DD652" s="465" t="e">
        <f>$AJ652*EJ652</f>
        <v>#VALUE!</v>
      </c>
      <c r="DE652" s="465" t="e">
        <f>$AJ652*EK652</f>
        <v>#VALUE!</v>
      </c>
      <c r="DF652" s="465" t="e">
        <f>$AJ652*EL652</f>
        <v>#VALUE!</v>
      </c>
      <c r="DG652" s="465" t="e">
        <f>$AJ652*EM652</f>
        <v>#VALUE!</v>
      </c>
      <c r="DH652" s="465" t="e">
        <f>$AJ652*EN652</f>
        <v>#VALUE!</v>
      </c>
      <c r="DI652" s="465" t="e">
        <f>$AJ652*EO652</f>
        <v>#VALUE!</v>
      </c>
      <c r="DJ652" s="465" t="e">
        <f>CZ652*(1-EP652)</f>
        <v>#VALUE!</v>
      </c>
      <c r="DK652" s="465" t="e">
        <f>DA652*(1-ER652)</f>
        <v>#VALUE!</v>
      </c>
      <c r="DL652" s="465" t="e">
        <f>DB652*(1-EQ652)</f>
        <v>#VALUE!</v>
      </c>
      <c r="DM652" s="465" t="e">
        <f>DC652*(1-ES652)</f>
        <v>#VALUE!</v>
      </c>
      <c r="DN652" s="465" t="e">
        <f>DD652*(1-ET652)</f>
        <v>#VALUE!</v>
      </c>
      <c r="DO652" s="465" t="e">
        <f>DE652</f>
        <v>#VALUE!</v>
      </c>
      <c r="DP652" s="465" t="e">
        <f>DF652*(1-EU652)</f>
        <v>#VALUE!</v>
      </c>
      <c r="DQ652" s="465" t="e">
        <f>DG652*(1-EV652)</f>
        <v>#VALUE!</v>
      </c>
      <c r="DR652" s="465" t="e">
        <f>DH652*(1-EW652)</f>
        <v>#VALUE!</v>
      </c>
      <c r="DS652" s="465" t="e">
        <f>DI652</f>
        <v>#VALUE!</v>
      </c>
      <c r="DT652" s="465" t="e">
        <f>SUM(DJ652:DS652)</f>
        <v>#VALUE!</v>
      </c>
      <c r="DU652" s="465" t="e">
        <f>(GS652:GX652)+(DP652+DQ652+DR652)*GY652+DS652</f>
        <v>#VALUE!</v>
      </c>
      <c r="DV652" s="451" t="e">
        <f>AV652/$BH652/(1-EP652)</f>
        <v>#VALUE!</v>
      </c>
      <c r="DW652" s="451" t="e">
        <f>AW652/$BH652/(1-ER652)</f>
        <v>#VALUE!</v>
      </c>
      <c r="DX652" s="451" t="e">
        <f>AX652/$BH652/(1-EQ652)</f>
        <v>#VALUE!</v>
      </c>
      <c r="DY652" s="451" t="e">
        <f>AY652/$BH652/(1-ES652)</f>
        <v>#VALUE!</v>
      </c>
      <c r="DZ652" s="451" t="e">
        <f>AZ652/$BH652/(1-ET652)</f>
        <v>#VALUE!</v>
      </c>
      <c r="EA652" s="451" t="e">
        <f>BA652/$BH652/(1-AX652)</f>
        <v>#VALUE!</v>
      </c>
      <c r="EB652" s="451" t="e">
        <f>BB652/$BH652/(1-EU652)</f>
        <v>#VALUE!</v>
      </c>
      <c r="EC652" s="451" t="e">
        <f>BC652/$BH652/(1-EV652)</f>
        <v>#VALUE!</v>
      </c>
      <c r="ED652" s="451" t="e">
        <f>BD652/$BH652/(1-EW652)</f>
        <v>#VALUE!</v>
      </c>
      <c r="EE652" s="451" t="e">
        <f>BG652/BH652</f>
        <v>#VALUE!</v>
      </c>
      <c r="EF652" s="451" t="e">
        <f>DV652/SUM($DV652:$EE652)</f>
        <v>#VALUE!</v>
      </c>
      <c r="EG652" s="451" t="e">
        <f>DW652/SUM($DV652:$EE652)</f>
        <v>#VALUE!</v>
      </c>
      <c r="EH652" s="451" t="e">
        <f>DX652/SUM($DV652:$EE652)</f>
        <v>#VALUE!</v>
      </c>
      <c r="EI652" s="451" t="e">
        <f>DY652/SUM($DV652:$EE652)</f>
        <v>#VALUE!</v>
      </c>
      <c r="EJ652" s="451" t="e">
        <f>DZ652/SUM($DV652:$EE652)</f>
        <v>#VALUE!</v>
      </c>
      <c r="EK652" s="451" t="e">
        <f>EA652/SUM($DV652:$EE652)</f>
        <v>#VALUE!</v>
      </c>
      <c r="EL652" s="451" t="e">
        <f>EB652/SUM($DV652:$EE652)</f>
        <v>#VALUE!</v>
      </c>
      <c r="EM652" s="451" t="e">
        <f>EC652/SUM($DV652:$EE652)</f>
        <v>#VALUE!</v>
      </c>
      <c r="EN652" s="451" t="e">
        <f>ED652/SUM($DV652:$EE652)</f>
        <v>#VALUE!</v>
      </c>
      <c r="EO652" s="451" t="e">
        <f>EE652/SUM($DV652:$EE652)</f>
        <v>#VALUE!</v>
      </c>
      <c r="EP652" s="450">
        <f>EP651</f>
        <v>0.080000000000000002</v>
      </c>
      <c r="EQ652" s="450">
        <f>EQ651</f>
        <v>0.014999999999999999</v>
      </c>
      <c r="ER652" s="450">
        <f>ER651</f>
        <v>0.014999999999999999</v>
      </c>
      <c r="ES652" s="450">
        <f>ES651</f>
        <v>0.014999999999999999</v>
      </c>
      <c r="ET652" s="450">
        <f>ET651</f>
        <v>0.014999999999999999</v>
      </c>
      <c r="EU652" s="450">
        <f>EU651</f>
        <v>0.089999999999999997</v>
      </c>
      <c r="EV652" s="450">
        <f>EV651</f>
        <v>0.089999999999999997</v>
      </c>
      <c r="EW652" s="450">
        <f>EW651</f>
        <v>0.089999999999999997</v>
      </c>
      <c r="EX652" s="431" t="str">
        <f>IF(_tag_month_day!AS642="","",_tag_month_day!AS642/100)</f>
        <v/>
      </c>
      <c r="EY652" s="431" t="str">
        <f>IF(_tag_month_day!AT642="","",_tag_month_day!AT642/100)</f>
        <v/>
      </c>
      <c r="EZ652" s="431" t="str">
        <f>IF(_tag_month_day!AU642="","",_tag_month_day!AU642/100)</f>
        <v/>
      </c>
      <c r="FA652" s="431" t="str">
        <f>IF(_tag_month_day!AV642="","",_tag_month_day!AV642/100)</f>
        <v/>
      </c>
      <c r="FB652" s="431" t="str">
        <f>IF(_tag_month_day!AW642="","",_tag_month_day!AW642/100)</f>
        <v/>
      </c>
      <c r="FC652" s="431" t="str">
        <f>IF(_tag_month_day!AX642="","",_tag_month_day!AX642/100)</f>
        <v/>
      </c>
      <c r="FD652" s="449" t="str">
        <f>IF(_tag_month_day!AY642="","",_tag_month_day!AY642/100)</f>
        <v/>
      </c>
      <c r="FE652" s="449" t="str">
        <f>IF(_tag_month_day!AZ642="","",_tag_month_day!AZ642/100)</f>
        <v/>
      </c>
      <c r="FF652" s="449" t="str">
        <f>IF(_tag_month_day!BA642="","",_tag_month_day!BA642/100)</f>
        <v/>
      </c>
      <c r="FG652" s="449" t="str">
        <f>IF(_tag_month_day!BB642="","",_tag_month_day!BB642/100)</f>
        <v/>
      </c>
      <c r="FH652" s="467" t="str">
        <f>IF(_tag_month_day!BC642="","",_tag_month_day!BC642/100)</f>
        <v/>
      </c>
      <c r="FI652" s="449">
        <f>FI651</f>
        <v>0.40999999999999998</v>
      </c>
      <c r="FJ652" s="449">
        <f>FJ651</f>
        <v>0.11</v>
      </c>
      <c r="FK652" s="449">
        <f>FK651</f>
        <v>0.014999999999999999</v>
      </c>
      <c r="FL652" s="449">
        <f>FL651</f>
        <v>0</v>
      </c>
      <c r="FM652" s="467">
        <f>FM651</f>
        <v>0.0001</v>
      </c>
      <c r="FN652" s="449">
        <f>FN651</f>
        <v>0.32000000000000001</v>
      </c>
      <c r="FO652" s="449">
        <f>FO651</f>
        <v>0.20000000000000001</v>
      </c>
      <c r="FP652" s="449">
        <f>FP651</f>
        <v>0.01</v>
      </c>
      <c r="FQ652" s="449">
        <f>FQ651</f>
        <v>0</v>
      </c>
      <c r="FR652" s="467">
        <f>FR651</f>
        <v>0.0001</v>
      </c>
      <c r="FS652" s="449" t="str">
        <f>IF(_tag_month_day!BD642="","",_tag_month_day!BD642/100)</f>
        <v/>
      </c>
      <c r="FT652" s="449" t="str">
        <f>IF(_tag_month_day!BE642="","",_tag_month_day!BE642/100)</f>
        <v/>
      </c>
      <c r="FU652" s="449" t="str">
        <f>IF(_tag_month_day!BF642="","",_tag_month_day!BF642/100)</f>
        <v/>
      </c>
      <c r="FV652" s="449" t="str">
        <f>IF(_tag_month_day!BG642="","",_tag_month_day!BG642/100)</f>
        <v/>
      </c>
      <c r="FW652" s="467" t="str">
        <f>IF(_tag_month_day!BH642="","",_tag_month_day!BH642/100)</f>
        <v/>
      </c>
      <c r="FX652" s="449" t="str">
        <f>IF(_tag_month_day!BI642="","",_tag_month_day!BI642/100)</f>
        <v/>
      </c>
      <c r="FY652" s="449" t="str">
        <f>IF(_tag_month_day!BJ642="","",_tag_month_day!BJ642/100)</f>
        <v/>
      </c>
      <c r="FZ652" s="468" t="str">
        <f>IF(_tag_month_day!BK642="","",_tag_month_day!BK642/100)</f>
        <v/>
      </c>
      <c r="GA652" s="449" t="str">
        <f>IF(_tag_month_day!BL642="","",_tag_month_day!BL642/100)</f>
        <v/>
      </c>
      <c r="GB652" s="467" t="str">
        <f>IF(_tag_month_day!BM642="","",_tag_month_day!BM642/100)</f>
        <v/>
      </c>
      <c r="GC652" s="431" t="str">
        <f>IF(_tag_month_day!BN642="","",_tag_month_day!BN642/100)</f>
        <v/>
      </c>
      <c r="GD652" s="431" t="str">
        <f>IF(_tag_month_day!BO642="","",_tag_month_day!BO642/100)</f>
        <v/>
      </c>
      <c r="GE652" s="431" t="str">
        <f>IF(_tag_month_day!BP642="","",_tag_month_day!BP642/100)</f>
        <v/>
      </c>
      <c r="GF652" s="431" t="str">
        <f>IF(_tag_month_day!BQ642="","",_tag_month_day!BQ642/100)</f>
        <v/>
      </c>
      <c r="GG652" s="431" t="str">
        <f>IF(_tag_month_day!BR642="","",_tag_month_day!BR642/100)</f>
        <v/>
      </c>
      <c r="GH652" s="431" t="str">
        <f>IF(_tag_month_day!BS642="","",_tag_month_day!BS642/100)</f>
        <v/>
      </c>
      <c r="GI652" s="467" t="str">
        <f>IF(_tag_month_day!BT642="","",_tag_month_day!BT642/100)</f>
        <v/>
      </c>
      <c r="GJ652" s="469" t="str">
        <f>IF(_tag_month_day!BU642="","",_tag_month_day!BU642/100)</f>
        <v/>
      </c>
      <c r="GK652" s="470">
        <f>GK651</f>
        <v>0.070000000000000007</v>
      </c>
      <c r="GL652" s="470">
        <f>GL651</f>
        <v>0.029999999999999999</v>
      </c>
      <c r="GM652" s="471" t="str">
        <f>IF(_tag_month_day!BX642="","",_tag_month_day!BX642/100)</f>
        <v/>
      </c>
      <c r="GN652" s="470">
        <f>GN651</f>
        <v>0.070000000000000007</v>
      </c>
      <c r="GO652" s="470">
        <f>GO651</f>
        <v>0.029999999999999999</v>
      </c>
      <c r="GP652" s="470">
        <f>GP651</f>
        <v>0.089999999999999997</v>
      </c>
      <c r="GQ652" s="470">
        <f>GQ651</f>
        <v>0.029999999999999999</v>
      </c>
      <c r="GR652" s="471" t="str">
        <f>IF(_tag_month_day!CA642="","",_tag_month_day!CA642/100)</f>
        <v/>
      </c>
      <c r="GS652" s="472">
        <f>GS651</f>
        <v>0.95299999999999996</v>
      </c>
      <c r="GT652" s="472">
        <f>GT651</f>
        <v>0.55000000000000004</v>
      </c>
      <c r="GU652" s="472">
        <f>GU651</f>
        <v>0.55000000000000004</v>
      </c>
      <c r="GV652" s="472">
        <f>GV651</f>
        <v>0.55000000000000004</v>
      </c>
      <c r="GW652" s="472">
        <f>GW651</f>
        <v>0.5</v>
      </c>
      <c r="GX652" s="472">
        <f>GX651</f>
        <v>0.93500000000000005</v>
      </c>
      <c r="GY652" s="472">
        <f>GY651</f>
        <v>0.14999999999999999</v>
      </c>
      <c r="GZ652" s="472">
        <f>GZ651</f>
        <v>1</v>
      </c>
      <c r="HA652" s="474">
        <f>HA651</f>
        <v>0.047</v>
      </c>
      <c r="HB652" s="474">
        <f>HB651</f>
        <v>0.45000000000000001</v>
      </c>
      <c r="HC652" s="474">
        <f>HC651</f>
        <v>0.45000000000000001</v>
      </c>
      <c r="HD652" s="474">
        <f>HD651</f>
        <v>0.45000000000000001</v>
      </c>
      <c r="HE652" s="474">
        <f>HE651</f>
        <v>0.5</v>
      </c>
      <c r="HF652" s="474">
        <f>HF651</f>
        <v>0.065000000000000002</v>
      </c>
      <c r="HG652" s="474">
        <f>HG651</f>
        <v>0.84999999999999998</v>
      </c>
      <c r="HH652" s="474">
        <f>HH651</f>
        <v>0</v>
      </c>
      <c r="HI652" s="10">
        <f>IF(BZ652&lt;&gt;"",CK652-BV652,0)</f>
        <v>0</v>
      </c>
      <c r="HJ652" s="10" t="e">
        <f>IF(AJ652&gt;0,AH652-AJ652,0)</f>
        <v>#VALUE!</v>
      </c>
      <c r="HK652" s="466">
        <f>HK651</f>
        <v>0.84999999999999998</v>
      </c>
      <c r="HL652" s="424">
        <f>HL651</f>
        <v>550000</v>
      </c>
      <c r="HM652" s="424">
        <f>HM651</f>
        <v>480000</v>
      </c>
      <c r="HN652" s="465" t="e">
        <f>(DJ652*EZ652+DK652*FH652+DL652*FM652+DM652*FR652+DN652*FW652+DO652*GB652+DS652*GI652+DP652*GM652+DR652*GR652)*1000*2</f>
        <v>#VALUE!</v>
      </c>
      <c r="HO652" s="465" t="e">
        <f>HN652*HK652*$HO$2/HL652*1000000</f>
        <v>#VALUE!</v>
      </c>
      <c r="HP652" s="465" t="e">
        <f>HN652*HK652*$HP$2/HM652*1000000</f>
        <v>#VALUE!</v>
      </c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</row>
    <row customFormat="1" r="653" s="0">
      <c r="A653" s="420">
        <v>642</v>
      </c>
      <c r="B653" s="421">
        <f ca="1">IF(D653=D652,B652,IF(D653="夜班",B652+1,B652))</f>
        <v>43612</v>
      </c>
      <c r="C653" s="422">
        <f>C652</f>
        <v>0.041666666666666699</v>
      </c>
      <c r="D653" s="10" t="str">
        <f ca="1">IF(HOUR(G653)&lt;8,"夜班",IF(HOUR(G653)&lt;16,"白班",IF(HOUR(G653)&lt;24,"中班",0)))</f>
        <v>中班</v>
      </c>
      <c r="E653" s="10" t="e">
        <f ca="1">IF(F653=1,"甲",IF(F653=2,"乙",IF(F653=3,"丙",IF(F653=4,"丁",""))))</f>
        <v>#REF!</v>
      </c>
      <c r="F653" s="10" t="e">
        <f ca="1">SUMPRODUCT((成本日报!$A$3:$A$95=计划!B653)*(成本日报!$B$3:$B$95=计划!$D653),成本日报!$C$3:$C$95)</f>
        <v>#REF!</v>
      </c>
      <c r="G653" s="423">
        <f ca="1">G652+C652</f>
        <v>43612.708333331779</v>
      </c>
      <c r="H653" s="423">
        <f ca="1">$G653+$C653/60*10+$C653*0</f>
        <v>43612.715277776224</v>
      </c>
      <c r="I653" s="423">
        <f ca="1">$G653+$C653/60*18+$C653*0</f>
        <v>43612.720833331776</v>
      </c>
      <c r="J653" s="423">
        <f ca="1">$G653+$C653/60*0+$C653*1</f>
        <v>43612.749999998443</v>
      </c>
      <c r="K653" s="423">
        <f ca="1">$G653+$C653/60*30+$C653*2</f>
        <v>43612.81249999845</v>
      </c>
      <c r="L653" s="423">
        <f ca="1">$G653+$C653/60*0+$C653*3</f>
        <v>43612.833333331779</v>
      </c>
      <c r="M653" s="424" t="str">
        <f>IF(_tag_month_day!A643="","",_tag_month_day!A643)</f>
        <v/>
      </c>
      <c r="N653" s="424" t="str">
        <f>IF(_tag_month_day!B643="","",_tag_month_day!B643)</f>
        <v/>
      </c>
      <c r="O653" s="425" t="e">
        <f>IF(M653+N653=0,"",M653+N653)</f>
        <v>#VALUE!</v>
      </c>
      <c r="P653" s="424" t="str">
        <f>IF(_tag_month_day!C643="","",_tag_month_day!C643)</f>
        <v/>
      </c>
      <c r="Q653" s="424" t="str">
        <f>IF(_tag_month_day!D643="","",_tag_month_day!D643)</f>
        <v/>
      </c>
      <c r="R653" s="426" t="str">
        <f>IF(_tag_month_day!CB643="","",_tag_month_day!CB643/100)</f>
        <v/>
      </c>
      <c r="S653" s="427" t="str">
        <f>IF(_tag_month_day!E643="","",_tag_month_day!E643)</f>
        <v/>
      </c>
      <c r="T653" s="427" t="str">
        <f>IF(_tag_month_day!F643="","",_tag_month_day!F643)</f>
        <v/>
      </c>
      <c r="U653" s="428" t="e">
        <f>S653+T653</f>
        <v>#VALUE!</v>
      </c>
      <c r="V653" s="429" t="e">
        <f>U653/AJ653</f>
        <v>#VALUE!</v>
      </c>
      <c r="W653" s="430" t="str">
        <f>IF(_jhy_month_day!A643="","",_jhy_month_day!A643)</f>
        <v/>
      </c>
      <c r="X653" s="431" t="str">
        <f>IF(_jhy_month_day!B643="","",_jhy_month_day!B643/100)</f>
        <v/>
      </c>
      <c r="Y653" s="431" t="str">
        <f>IF(_jhy_month_day!C643="","",_jhy_month_day!C643/100)</f>
        <v/>
      </c>
      <c r="Z653" s="432">
        <f>Z649+1</f>
        <v>161</v>
      </c>
      <c r="AA653" s="433" t="str">
        <f>IF(_tag_month_day!G643="","",_tag_month_day!G643/100)</f>
        <v/>
      </c>
      <c r="AB653" s="433" t="str">
        <f>IF(_tag_month_day!H643="","",_tag_month_day!H643/100)</f>
        <v/>
      </c>
      <c r="AC653" s="434">
        <f>IF(X653="",AC652,BK653*($AV652*X653+$AW652*FD652+$AX652*FI652+$AY652*FN652+$AZ652*FS652+$BA652*FX652+$BG652*GE652)/(AV652*Y653+AX652*FK652+AW652*FF652+AY652*FP652+AZ652*FU652+BA652*FZ652+BG652*GG652+BB652*GK652+BC652*GN652+BD652*GP652))</f>
        <v>1.59963432013121</v>
      </c>
      <c r="AD653" s="435" t="str">
        <f>IF(AC653=AC652,"",AC653-AC652)</f>
        <v/>
      </c>
      <c r="AE653" s="436" t="str">
        <f>IF(1-AF653=0,"",(1-AF653))</f>
        <v/>
      </c>
      <c r="AF653" s="437">
        <v>1</v>
      </c>
      <c r="AG653" s="10" t="str">
        <f>AG652</f>
        <v>9A3</v>
      </c>
      <c r="AH653" s="438" t="str">
        <f>AH652</f>
        <v/>
      </c>
      <c r="AI653" s="424"/>
      <c r="AJ653" s="10" t="str">
        <f>IF(_tag_month_day!I643="","",_tag_month_day!I643)</f>
        <v/>
      </c>
      <c r="AK653" s="440"/>
      <c r="AL653" s="440"/>
      <c r="AM653" s="440"/>
      <c r="AN653" s="441">
        <f>AN652</f>
        <v>2</v>
      </c>
      <c r="AO653" s="441">
        <f>AO652</f>
        <v>8</v>
      </c>
      <c r="AP653" s="442" t="e">
        <f>(IF(AN653=0,AS652,AS652*(1+AO653/AN653)/(AR653+AO653/AN653)))+AT653</f>
        <v>#VALUE!</v>
      </c>
      <c r="AQ653" s="443" t="str">
        <f>IF(_tag_month_day!J643="","",_tag_month_day!J643/100)</f>
        <v/>
      </c>
      <c r="AR653" s="444">
        <f>AR652</f>
        <v>1.3</v>
      </c>
      <c r="AS653" s="445" t="e">
        <f>AQ653*(AN653*AR653+AO653)/(AN653+AO653)</f>
        <v>#VALUE!</v>
      </c>
      <c r="AT653" s="445" t="e">
        <f>(SUM(BE653:BF653)-SUM(BE652:BF652))*0.05</f>
        <v>#VALUE!</v>
      </c>
      <c r="AU653" s="446" t="str">
        <f>IF(_tag_month_day!CC643="","",IF(_tag_month_day!CC643&gt;0,_tag_month_day!CD643,_tag_month_day!CE643))</f>
        <v/>
      </c>
      <c r="AV653" s="447" t="str">
        <f>IF(_tag_month_day!L643="","",_tag_month_day!L643/100)</f>
        <v/>
      </c>
      <c r="AW653" s="431">
        <f>AW652</f>
        <v>0</v>
      </c>
      <c r="AX653" s="431">
        <f>AX652</f>
        <v>0</v>
      </c>
      <c r="AY653" s="431" t="str">
        <f>IF(_tag_month_day!M643="","",_tag_month_day!M643/100)</f>
        <v/>
      </c>
      <c r="AZ653" s="431" t="str">
        <f>IF(_tag_month_day!N643="","",_tag_month_day!N643/100)</f>
        <v/>
      </c>
      <c r="BA653" s="431" t="str">
        <f>IF(_tag_month_day!O643="","",_tag_month_day!O643/100)</f>
        <v/>
      </c>
      <c r="BB653" s="448" t="str">
        <f>IF(_tag_month_day!P643="","",_tag_month_day!P643/100)</f>
        <v/>
      </c>
      <c r="BC653" s="448">
        <f>BC652</f>
        <v>0</v>
      </c>
      <c r="BD653" s="448" t="str">
        <f>IF(_tag_month_day!Q643="","",_tag_month_day!Q643/100)</f>
        <v/>
      </c>
      <c r="BE653" s="449" t="str">
        <f>IF(_tag_month_day!R643="","",_tag_month_day!R643/100)</f>
        <v/>
      </c>
      <c r="BF653" s="388" t="e">
        <f>(AU653*(100+BE653*100))/(AJ653-AU653)/100</f>
        <v>#VALUE!</v>
      </c>
      <c r="BG653" s="450" t="e">
        <f>BE653+BF653</f>
        <v>#VALUE!</v>
      </c>
      <c r="BH653" s="451" t="e">
        <f>SUM(AV653:BF653)</f>
        <v>#VALUE!</v>
      </c>
      <c r="BI653" s="452" t="e">
        <f>IF(CX653=0,BI652,(DK653*查询!$R$5+DL653*查询!$Q$5+DM653*查询!$N$5+DN653*查询!$O$5+DO653*查询!$P$5)*AF653/CX653)</f>
        <v>#VALUE!</v>
      </c>
      <c r="BJ653" s="452" t="e">
        <f>IF(CX653=0,BJ652,(DP653*查询!$S$5+DQ653*查询!$T$5+DR653*查询!$U$5)*AF653/CX653)</f>
        <v>#VALUE!</v>
      </c>
      <c r="BK653" s="452">
        <f>BK652</f>
        <v>1</v>
      </c>
      <c r="BL653" s="453" t="e">
        <f>SUMPRODUCT((AV653:BA653)*(GS653:GX653))/((GS653:GX653)+SUM(BB653:BD653)*GY653+BG653*GZ653)</f>
        <v>#VALUE!</v>
      </c>
      <c r="BM653" s="453" t="e">
        <f>BK653*($AV653*FB653+$AW653*FD653+$AX653*FI653+$AY653*FN653+$AZ653*FS653+$BA653*FX653+$BG653*GE653)/(AV653*EY653+AX653*FK653+AW653*FF653+AY653*FP653+AZ653*FU653+BA653*FZ653+BG653*GG653+BB653*GK653+BC653*GN653+BD653*GP653)</f>
        <v>#VALUE!</v>
      </c>
      <c r="BN653" s="453" t="e">
        <f>($AV653*FC653+$AX653*FJ653+$AW653*FE653+$AY653*FO653+$AZ653*FT653+$BA653*FY653+$BG653*GF653)/($AV653*FA653+BG653*GH653+BB653*GL653+BC653*GO653+BD653*GQ653+BA653*GA653)</f>
        <v>#VALUE!</v>
      </c>
      <c r="BO653" s="454" t="e">
        <f>BK653*($AV653*FB653+$AW653*FD653+$AX653*FI653+$AY653*FN653+$AZ653*FS653+$BA653*FX653+$BG653*GE653)*100/(SUMPRODUCT(AV653:BA653*GS653:GX653)+(BB653+BC653+BD653)*GY653+BG653)</f>
        <v>#VALUE!</v>
      </c>
      <c r="BP653" s="454" t="e">
        <f>(AV653*EY653+AX653*FK653+AW653*FF653+AY653*FP653+AZ653*FU653+BA653*FZ653+BG653*GG653+BB653*GK653+BC653*GN653+BD653*GP653)*100/(SUMPRODUCT(AV653:BA653*GS653:GX653)+(BB653+BC653+BD653)*GY653+BG653)</f>
        <v>#VALUE!</v>
      </c>
      <c r="BQ653" s="454" t="e">
        <f>BK653*($AV653*FC653+$AX653*FJ653+$AW653*FE653+$AY653*FO653+$AZ653*FT653+$BA653*FY653+$BG653*GF653)*100/(SUMPRODUCT(AV653:BA653*GS653:GX653)+(BB653+BC653+BD653)*GY653+BG653)</f>
        <v>#VALUE!</v>
      </c>
      <c r="BR653" s="453" t="str">
        <f>IF(_tag_month_day!T643="","",_tag_month_day!T643)</f>
        <v/>
      </c>
      <c r="BS653" s="453" t="str">
        <f>IF(_tag_month_day!U643="","",_tag_month_day!U643)</f>
        <v/>
      </c>
      <c r="BT653" s="455" t="str">
        <f>IF(CK653="","",IF((CK653&gt;=BV653-0.12)*(CK653&lt;=BV653+0.12),"合格","不合格"))</f>
        <v/>
      </c>
      <c r="BU653" s="456" t="str">
        <f>IF(_tag_month_day!V643="","",_tag_month_day!V643)</f>
        <v/>
      </c>
      <c r="BV653" s="457" t="str">
        <f>IF(_tag_month_day!W643="","",_tag_month_day!W643)</f>
        <v/>
      </c>
      <c r="BW653" s="458" t="str">
        <f>IF(_tag_month_day!X643="","",_tag_month_day!X643)</f>
        <v/>
      </c>
      <c r="BX653" s="458" t="str">
        <f>IF(_tag_month_day!Y643="","",_tag_month_day!Y643)</f>
        <v/>
      </c>
      <c r="BY653" s="459">
        <f ca="1">L653</f>
        <v>43612.833333331779</v>
      </c>
      <c r="BZ653" s="460"/>
      <c r="CA653" s="4"/>
      <c r="CB653" s="424" t="str">
        <f>IF(_tag_month_day!Z643="","",_tag_month_day!Z643)</f>
        <v/>
      </c>
      <c r="CC653" s="424" t="str">
        <f>IF(_tag_month_day!AA643="","",_tag_month_day!AA643)</f>
        <v/>
      </c>
      <c r="CD653" s="424" t="str">
        <f>IF(_tag_month_day!AB643="","",_tag_month_day!AB643)</f>
        <v/>
      </c>
      <c r="CE653" s="424" t="str">
        <f>IF(_tag_month_day!AC643="","",_tag_month_day!AC643)</f>
        <v/>
      </c>
      <c r="CF653" s="424" t="str">
        <f>IF(_tag_month_day!AD643="","",_tag_month_day!AD643)</f>
        <v/>
      </c>
      <c r="CG653" s="424" t="str">
        <f>IF(_tag_month_day!AE643="","",_tag_month_day!AE643)</f>
        <v/>
      </c>
      <c r="CH653" s="424" t="str">
        <f>IF(_tag_month_day!AF643="","",_tag_month_day!AF643)</f>
        <v/>
      </c>
      <c r="CI653" s="424" t="str">
        <f>IF(_tag_month_day!AG643="","",_tag_month_day!AG643)</f>
        <v/>
      </c>
      <c r="CJ653" s="424" t="str">
        <f>IF(_tag_month_day!AH643="","",_tag_month_day!AH643)</f>
        <v/>
      </c>
      <c r="CK653" s="424" t="str">
        <f>IF(_tag_month_day!AI643="","",_tag_month_day!AI643)</f>
        <v/>
      </c>
      <c r="CL653" s="4" t="str">
        <f>IF(_tag_month_day!AJ643="","",_tag_month_day!AJ643)</f>
        <v/>
      </c>
      <c r="CM653" s="4" t="str">
        <f>IF(_tag_month_day!AK643="","",_tag_month_day!AK643)</f>
        <v/>
      </c>
      <c r="CN653" s="4" t="str">
        <f>IF(_tag_month_day!AL643="","",_tag_month_day!AL643)</f>
        <v/>
      </c>
      <c r="CO653" s="4" t="str">
        <f>IF(_tag_month_day!AM643="","",_tag_month_day!AM643)</f>
        <v/>
      </c>
      <c r="CP653" s="4" t="str">
        <f>IF(_tag_month_day!AN643="","",_tag_month_day!AN643)</f>
        <v/>
      </c>
      <c r="CQ653" s="4" t="str">
        <f>IF(_tag_month_day!AO643="","",_tag_month_day!AO643)</f>
        <v/>
      </c>
      <c r="CR653" s="462" t="str">
        <f>IF(_tag_month_day!AP643="","",_tag_month_day!AP643)</f>
        <v/>
      </c>
      <c r="CS653" s="463" t="str">
        <f>IF(_tag_month_day!AQ643="","",_tag_month_day!AQ643)</f>
        <v/>
      </c>
      <c r="CT653" s="4" t="str">
        <f>IF(_tag_month_day!AR643="","",_tag_month_day!AR643)</f>
        <v/>
      </c>
      <c r="CU653" s="464" t="e">
        <f>DU653/AJ653</f>
        <v>#VALUE!</v>
      </c>
      <c r="CV653" s="451" t="e">
        <f>BG653/BH653</f>
        <v>#VALUE!</v>
      </c>
      <c r="CW653" s="465" t="e">
        <f>AJ653*(1-CV653)*CU653*AF653</f>
        <v>#VALUE!</v>
      </c>
      <c r="CX653" s="465" t="e">
        <f>CW653*94%</f>
        <v>#VALUE!</v>
      </c>
      <c r="CY653" s="466" t="e">
        <f>IF(CX653=0,0,DS653/(DS653+CX653))</f>
        <v>#VALUE!</v>
      </c>
      <c r="CZ653" s="465" t="e">
        <f>$AJ653*EF653</f>
        <v>#VALUE!</v>
      </c>
      <c r="DA653" s="465" t="e">
        <f>$AJ653*EG653</f>
        <v>#VALUE!</v>
      </c>
      <c r="DB653" s="465" t="e">
        <f>$AJ653*EH653</f>
        <v>#VALUE!</v>
      </c>
      <c r="DC653" s="465" t="e">
        <f>$AJ653*EI653</f>
        <v>#VALUE!</v>
      </c>
      <c r="DD653" s="465" t="e">
        <f>$AJ653*EJ653</f>
        <v>#VALUE!</v>
      </c>
      <c r="DE653" s="465" t="e">
        <f>$AJ653*EK653</f>
        <v>#VALUE!</v>
      </c>
      <c r="DF653" s="465" t="e">
        <f>$AJ653*EL653</f>
        <v>#VALUE!</v>
      </c>
      <c r="DG653" s="465" t="e">
        <f>$AJ653*EM653</f>
        <v>#VALUE!</v>
      </c>
      <c r="DH653" s="465" t="e">
        <f>$AJ653*EN653</f>
        <v>#VALUE!</v>
      </c>
      <c r="DI653" s="465" t="e">
        <f>$AJ653*EO653</f>
        <v>#VALUE!</v>
      </c>
      <c r="DJ653" s="465" t="e">
        <f>CZ653*(1-EP653)</f>
        <v>#VALUE!</v>
      </c>
      <c r="DK653" s="465" t="e">
        <f>DA653*(1-ER653)</f>
        <v>#VALUE!</v>
      </c>
      <c r="DL653" s="465" t="e">
        <f>DB653*(1-EQ653)</f>
        <v>#VALUE!</v>
      </c>
      <c r="DM653" s="465" t="e">
        <f>DC653*(1-ES653)</f>
        <v>#VALUE!</v>
      </c>
      <c r="DN653" s="465" t="e">
        <f>DD653*(1-ET653)</f>
        <v>#VALUE!</v>
      </c>
      <c r="DO653" s="465" t="e">
        <f>DE653</f>
        <v>#VALUE!</v>
      </c>
      <c r="DP653" s="465" t="e">
        <f>DF653*(1-EU653)</f>
        <v>#VALUE!</v>
      </c>
      <c r="DQ653" s="465" t="e">
        <f>DG653*(1-EV653)</f>
        <v>#VALUE!</v>
      </c>
      <c r="DR653" s="465" t="e">
        <f>DH653*(1-EW653)</f>
        <v>#VALUE!</v>
      </c>
      <c r="DS653" s="465" t="e">
        <f>DI653</f>
        <v>#VALUE!</v>
      </c>
      <c r="DT653" s="465" t="e">
        <f>SUM(DJ653:DS653)</f>
        <v>#VALUE!</v>
      </c>
      <c r="DU653" s="465" t="e">
        <f>(GS653:GX653)+(DP653+DQ653+DR653)*GY653+DS653</f>
        <v>#VALUE!</v>
      </c>
      <c r="DV653" s="451" t="e">
        <f>AV653/$BH653/(1-EP653)</f>
        <v>#VALUE!</v>
      </c>
      <c r="DW653" s="451" t="e">
        <f>AW653/$BH653/(1-ER653)</f>
        <v>#VALUE!</v>
      </c>
      <c r="DX653" s="451" t="e">
        <f>AX653/$BH653/(1-EQ653)</f>
        <v>#VALUE!</v>
      </c>
      <c r="DY653" s="451" t="e">
        <f>AY653/$BH653/(1-ES653)</f>
        <v>#VALUE!</v>
      </c>
      <c r="DZ653" s="451" t="e">
        <f>AZ653/$BH653/(1-ET653)</f>
        <v>#VALUE!</v>
      </c>
      <c r="EA653" s="451" t="e">
        <f>BA653/$BH653/(1-AX653)</f>
        <v>#VALUE!</v>
      </c>
      <c r="EB653" s="451" t="e">
        <f>BB653/$BH653/(1-EU653)</f>
        <v>#VALUE!</v>
      </c>
      <c r="EC653" s="451" t="e">
        <f>BC653/$BH653/(1-EV653)</f>
        <v>#VALUE!</v>
      </c>
      <c r="ED653" s="451" t="e">
        <f>BD653/$BH653/(1-EW653)</f>
        <v>#VALUE!</v>
      </c>
      <c r="EE653" s="451" t="e">
        <f>BG653/BH653</f>
        <v>#VALUE!</v>
      </c>
      <c r="EF653" s="451" t="e">
        <f>DV653/SUM($DV653:$EE653)</f>
        <v>#VALUE!</v>
      </c>
      <c r="EG653" s="451" t="e">
        <f>DW653/SUM($DV653:$EE653)</f>
        <v>#VALUE!</v>
      </c>
      <c r="EH653" s="451" t="e">
        <f>DX653/SUM($DV653:$EE653)</f>
        <v>#VALUE!</v>
      </c>
      <c r="EI653" s="451" t="e">
        <f>DY653/SUM($DV653:$EE653)</f>
        <v>#VALUE!</v>
      </c>
      <c r="EJ653" s="451" t="e">
        <f>DZ653/SUM($DV653:$EE653)</f>
        <v>#VALUE!</v>
      </c>
      <c r="EK653" s="451" t="e">
        <f>EA653/SUM($DV653:$EE653)</f>
        <v>#VALUE!</v>
      </c>
      <c r="EL653" s="451" t="e">
        <f>EB653/SUM($DV653:$EE653)</f>
        <v>#VALUE!</v>
      </c>
      <c r="EM653" s="451" t="e">
        <f>EC653/SUM($DV653:$EE653)</f>
        <v>#VALUE!</v>
      </c>
      <c r="EN653" s="451" t="e">
        <f>ED653/SUM($DV653:$EE653)</f>
        <v>#VALUE!</v>
      </c>
      <c r="EO653" s="451" t="e">
        <f>EE653/SUM($DV653:$EE653)</f>
        <v>#VALUE!</v>
      </c>
      <c r="EP653" s="450">
        <f>EP652</f>
        <v>0.080000000000000002</v>
      </c>
      <c r="EQ653" s="450">
        <f>EQ652</f>
        <v>0.014999999999999999</v>
      </c>
      <c r="ER653" s="450">
        <f>ER652</f>
        <v>0.014999999999999999</v>
      </c>
      <c r="ES653" s="450">
        <f>ES652</f>
        <v>0.014999999999999999</v>
      </c>
      <c r="ET653" s="450">
        <f>ET652</f>
        <v>0.014999999999999999</v>
      </c>
      <c r="EU653" s="450">
        <f>EU652</f>
        <v>0.089999999999999997</v>
      </c>
      <c r="EV653" s="450">
        <f>EV652</f>
        <v>0.089999999999999997</v>
      </c>
      <c r="EW653" s="450">
        <f>EW652</f>
        <v>0.089999999999999997</v>
      </c>
      <c r="EX653" s="431" t="str">
        <f>IF(_tag_month_day!AS643="","",_tag_month_day!AS643/100)</f>
        <v/>
      </c>
      <c r="EY653" s="431" t="str">
        <f>IF(_tag_month_day!AT643="","",_tag_month_day!AT643/100)</f>
        <v/>
      </c>
      <c r="EZ653" s="431" t="str">
        <f>IF(_tag_month_day!AU643="","",_tag_month_day!AU643/100)</f>
        <v/>
      </c>
      <c r="FA653" s="431" t="str">
        <f>IF(_tag_month_day!AV643="","",_tag_month_day!AV643/100)</f>
        <v/>
      </c>
      <c r="FB653" s="431" t="str">
        <f>IF(_tag_month_day!AW643="","",_tag_month_day!AW643/100)</f>
        <v/>
      </c>
      <c r="FC653" s="431" t="str">
        <f>IF(_tag_month_day!AX643="","",_tag_month_day!AX643/100)</f>
        <v/>
      </c>
      <c r="FD653" s="449" t="str">
        <f>IF(_tag_month_day!AY643="","",_tag_month_day!AY643/100)</f>
        <v/>
      </c>
      <c r="FE653" s="449" t="str">
        <f>IF(_tag_month_day!AZ643="","",_tag_month_day!AZ643/100)</f>
        <v/>
      </c>
      <c r="FF653" s="449" t="str">
        <f>IF(_tag_month_day!BA643="","",_tag_month_day!BA643/100)</f>
        <v/>
      </c>
      <c r="FG653" s="449" t="str">
        <f>IF(_tag_month_day!BB643="","",_tag_month_day!BB643/100)</f>
        <v/>
      </c>
      <c r="FH653" s="467" t="str">
        <f>IF(_tag_month_day!BC643="","",_tag_month_day!BC643/100)</f>
        <v/>
      </c>
      <c r="FI653" s="449">
        <f>FI652</f>
        <v>0.40999999999999998</v>
      </c>
      <c r="FJ653" s="449">
        <f>FJ652</f>
        <v>0.11</v>
      </c>
      <c r="FK653" s="449">
        <f>FK652</f>
        <v>0.014999999999999999</v>
      </c>
      <c r="FL653" s="449">
        <f>FL652</f>
        <v>0</v>
      </c>
      <c r="FM653" s="467">
        <f>FM652</f>
        <v>0.0001</v>
      </c>
      <c r="FN653" s="449">
        <f>FN652</f>
        <v>0.32000000000000001</v>
      </c>
      <c r="FO653" s="449">
        <f>FO652</f>
        <v>0.20000000000000001</v>
      </c>
      <c r="FP653" s="449">
        <f>FP652</f>
        <v>0.01</v>
      </c>
      <c r="FQ653" s="449">
        <f>FQ652</f>
        <v>0</v>
      </c>
      <c r="FR653" s="467">
        <f>FR652</f>
        <v>0.0001</v>
      </c>
      <c r="FS653" s="449" t="str">
        <f>IF(_tag_month_day!BD643="","",_tag_month_day!BD643/100)</f>
        <v/>
      </c>
      <c r="FT653" s="449" t="str">
        <f>IF(_tag_month_day!BE643="","",_tag_month_day!BE643/100)</f>
        <v/>
      </c>
      <c r="FU653" s="449" t="str">
        <f>IF(_tag_month_day!BF643="","",_tag_month_day!BF643/100)</f>
        <v/>
      </c>
      <c r="FV653" s="449" t="str">
        <f>IF(_tag_month_day!BG643="","",_tag_month_day!BG643/100)</f>
        <v/>
      </c>
      <c r="FW653" s="467" t="str">
        <f>IF(_tag_month_day!BH643="","",_tag_month_day!BH643/100)</f>
        <v/>
      </c>
      <c r="FX653" s="449" t="str">
        <f>IF(_tag_month_day!BI643="","",_tag_month_day!BI643/100)</f>
        <v/>
      </c>
      <c r="FY653" s="449" t="str">
        <f>IF(_tag_month_day!BJ643="","",_tag_month_day!BJ643/100)</f>
        <v/>
      </c>
      <c r="FZ653" s="468" t="str">
        <f>IF(_tag_month_day!BK643="","",_tag_month_day!BK643/100)</f>
        <v/>
      </c>
      <c r="GA653" s="449" t="str">
        <f>IF(_tag_month_day!BL643="","",_tag_month_day!BL643/100)</f>
        <v/>
      </c>
      <c r="GB653" s="467" t="str">
        <f>IF(_tag_month_day!BM643="","",_tag_month_day!BM643/100)</f>
        <v/>
      </c>
      <c r="GC653" s="431" t="str">
        <f>IF(_tag_month_day!BN643="","",_tag_month_day!BN643/100)</f>
        <v/>
      </c>
      <c r="GD653" s="431" t="str">
        <f>IF(_tag_month_day!BO643="","",_tag_month_day!BO643/100)</f>
        <v/>
      </c>
      <c r="GE653" s="431" t="str">
        <f>IF(_tag_month_day!BP643="","",_tag_month_day!BP643/100)</f>
        <v/>
      </c>
      <c r="GF653" s="431" t="str">
        <f>IF(_tag_month_day!BQ643="","",_tag_month_day!BQ643/100)</f>
        <v/>
      </c>
      <c r="GG653" s="431" t="str">
        <f>IF(_tag_month_day!BR643="","",_tag_month_day!BR643/100)</f>
        <v/>
      </c>
      <c r="GH653" s="431" t="str">
        <f>IF(_tag_month_day!BS643="","",_tag_month_day!BS643/100)</f>
        <v/>
      </c>
      <c r="GI653" s="467" t="str">
        <f>IF(_tag_month_day!BT643="","",_tag_month_day!BT643/100)</f>
        <v/>
      </c>
      <c r="GJ653" s="469" t="str">
        <f>IF(_tag_month_day!BU643="","",_tag_month_day!BU643/100)</f>
        <v/>
      </c>
      <c r="GK653" s="470">
        <f>GK652</f>
        <v>0.070000000000000007</v>
      </c>
      <c r="GL653" s="470">
        <f>GL652</f>
        <v>0.029999999999999999</v>
      </c>
      <c r="GM653" s="471" t="str">
        <f>IF(_tag_month_day!BX643="","",_tag_month_day!BX643/100)</f>
        <v/>
      </c>
      <c r="GN653" s="470">
        <f>GN652</f>
        <v>0.070000000000000007</v>
      </c>
      <c r="GO653" s="470">
        <f>GO652</f>
        <v>0.029999999999999999</v>
      </c>
      <c r="GP653" s="470">
        <f>GP652</f>
        <v>0.089999999999999997</v>
      </c>
      <c r="GQ653" s="470">
        <f>GQ652</f>
        <v>0.029999999999999999</v>
      </c>
      <c r="GR653" s="471" t="str">
        <f>IF(_tag_month_day!CA643="","",_tag_month_day!CA643/100)</f>
        <v/>
      </c>
      <c r="GS653" s="472">
        <f>GS652</f>
        <v>0.95299999999999996</v>
      </c>
      <c r="GT653" s="472">
        <f>GT652</f>
        <v>0.55000000000000004</v>
      </c>
      <c r="GU653" s="472">
        <f>GU652</f>
        <v>0.55000000000000004</v>
      </c>
      <c r="GV653" s="472">
        <f>GV652</f>
        <v>0.55000000000000004</v>
      </c>
      <c r="GW653" s="472">
        <f>GW652</f>
        <v>0.5</v>
      </c>
      <c r="GX653" s="472">
        <f>GX652</f>
        <v>0.93500000000000005</v>
      </c>
      <c r="GY653" s="472">
        <f>GY652</f>
        <v>0.14999999999999999</v>
      </c>
      <c r="GZ653" s="472">
        <f>GZ652</f>
        <v>1</v>
      </c>
      <c r="HA653" s="474">
        <f>HA652</f>
        <v>0.047</v>
      </c>
      <c r="HB653" s="474">
        <f>HB652</f>
        <v>0.45000000000000001</v>
      </c>
      <c r="HC653" s="474">
        <f>HC652</f>
        <v>0.45000000000000001</v>
      </c>
      <c r="HD653" s="474">
        <f>HD652</f>
        <v>0.45000000000000001</v>
      </c>
      <c r="HE653" s="474">
        <f>HE652</f>
        <v>0.5</v>
      </c>
      <c r="HF653" s="474">
        <f>HF652</f>
        <v>0.065000000000000002</v>
      </c>
      <c r="HG653" s="474">
        <f>HG652</f>
        <v>0.84999999999999998</v>
      </c>
      <c r="HH653" s="474">
        <f>HH652</f>
        <v>0</v>
      </c>
      <c r="HI653" s="10">
        <f>IF(BZ653&lt;&gt;"",CK653-BV653,0)</f>
        <v>0</v>
      </c>
      <c r="HJ653" s="10" t="e">
        <f>IF(AJ653&gt;0,AH653-AJ653,0)</f>
        <v>#VALUE!</v>
      </c>
      <c r="HK653" s="466">
        <f>HK652</f>
        <v>0.84999999999999998</v>
      </c>
      <c r="HL653" s="424">
        <f>HL652</f>
        <v>550000</v>
      </c>
      <c r="HM653" s="424">
        <f>HM652</f>
        <v>480000</v>
      </c>
      <c r="HN653" s="465" t="e">
        <f>(DJ653*EZ653+DK653*FH653+DL653*FM653+DM653*FR653+DN653*FW653+DO653*GB653+DS653*GI653+DP653*GM653+DR653*GR653)*1000*2</f>
        <v>#VALUE!</v>
      </c>
      <c r="HO653" s="465" t="e">
        <f>HN653*HK653*$HO$2/HL653*1000000</f>
        <v>#VALUE!</v>
      </c>
      <c r="HP653" s="465" t="e">
        <f>HN653*HK653*$HP$2/HM653*1000000</f>
        <v>#VALUE!</v>
      </c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</row>
    <row customFormat="1" r="654" s="0">
      <c r="A654" s="420">
        <v>643</v>
      </c>
      <c r="B654" s="421">
        <f ca="1">IF(D654=D653,B653,IF(D654="夜班",B653+1,B653))</f>
        <v>43612</v>
      </c>
      <c r="C654" s="422">
        <f>C653</f>
        <v>0.041666666666666699</v>
      </c>
      <c r="D654" s="10" t="str">
        <f ca="1">IF(HOUR(G654)&lt;8,"夜班",IF(HOUR(G654)&lt;16,"白班",IF(HOUR(G654)&lt;24,"中班",0)))</f>
        <v>中班</v>
      </c>
      <c r="E654" s="10" t="e">
        <f ca="1">IF(F654=1,"甲",IF(F654=2,"乙",IF(F654=3,"丙",IF(F654=4,"丁",""))))</f>
        <v>#REF!</v>
      </c>
      <c r="F654" s="10" t="e">
        <f ca="1">SUMPRODUCT((成本日报!$A$3:$A$95=计划!B654)*(成本日报!$B$3:$B$95=计划!$D654),成本日报!$C$3:$C$95)</f>
        <v>#REF!</v>
      </c>
      <c r="G654" s="423">
        <f ca="1">G653+C653</f>
        <v>43612.749999998443</v>
      </c>
      <c r="H654" s="423">
        <f ca="1">$G654+$C654/60*10+$C654*0</f>
        <v>43612.756944442888</v>
      </c>
      <c r="I654" s="423">
        <f ca="1">$G654+$C654/60*18+$C654*0</f>
        <v>43612.76249999844</v>
      </c>
      <c r="J654" s="423">
        <f ca="1">$G654+$C654/60*0+$C654*1</f>
        <v>43612.791666665107</v>
      </c>
      <c r="K654" s="423">
        <f ca="1">$G654+$C654/60*30+$C654*2</f>
        <v>43612.854166665114</v>
      </c>
      <c r="L654" s="423">
        <f ca="1">$G654+$C654/60*0+$C654*3</f>
        <v>43612.874999998443</v>
      </c>
      <c r="M654" s="424" t="str">
        <f>IF(_tag_month_day!A644="","",_tag_month_day!A644)</f>
        <v/>
      </c>
      <c r="N654" s="424" t="str">
        <f>IF(_tag_month_day!B644="","",_tag_month_day!B644)</f>
        <v/>
      </c>
      <c r="O654" s="425" t="e">
        <f>IF(M654+N654=0,"",M654+N654)</f>
        <v>#VALUE!</v>
      </c>
      <c r="P654" s="424" t="str">
        <f>IF(_tag_month_day!C644="","",_tag_month_day!C644)</f>
        <v/>
      </c>
      <c r="Q654" s="424" t="str">
        <f>IF(_tag_month_day!D644="","",_tag_month_day!D644)</f>
        <v/>
      </c>
      <c r="R654" s="426" t="str">
        <f>IF(_tag_month_day!CB644="","",_tag_month_day!CB644/100)</f>
        <v/>
      </c>
      <c r="S654" s="427" t="str">
        <f>IF(_tag_month_day!E644="","",_tag_month_day!E644)</f>
        <v/>
      </c>
      <c r="T654" s="427" t="str">
        <f>IF(_tag_month_day!F644="","",_tag_month_day!F644)</f>
        <v/>
      </c>
      <c r="U654" s="428" t="e">
        <f>S654+T654</f>
        <v>#VALUE!</v>
      </c>
      <c r="V654" s="429" t="e">
        <f>U654/AJ654</f>
        <v>#VALUE!</v>
      </c>
      <c r="W654" s="430" t="str">
        <f>IF(_jhy_month_day!A644="","",_jhy_month_day!A644)</f>
        <v/>
      </c>
      <c r="X654" s="431" t="str">
        <f>IF(_jhy_month_day!B644="","",_jhy_month_day!B644/100)</f>
        <v/>
      </c>
      <c r="Y654" s="431" t="str">
        <f>IF(_jhy_month_day!C644="","",_jhy_month_day!C644/100)</f>
        <v/>
      </c>
      <c r="Z654" s="432">
        <f>Z650+1</f>
        <v>161</v>
      </c>
      <c r="AA654" s="433" t="str">
        <f>IF(_tag_month_day!G644="","",_tag_month_day!G644/100)</f>
        <v/>
      </c>
      <c r="AB654" s="433" t="str">
        <f>IF(_tag_month_day!H644="","",_tag_month_day!H644/100)</f>
        <v/>
      </c>
      <c r="AC654" s="434">
        <f>IF(X654="",AC653,BK654*($AV653*X654+$AW653*FD653+$AX653*FI653+$AY653*FN653+$AZ653*FS653+$BA653*FX653+$BG653*GE653)/(AV653*Y654+AX653*FK653+AW653*FF653+AY653*FP653+AZ653*FU653+BA653*FZ653+BG653*GG653+BB653*GK653+BC653*GN653+BD653*GP653))</f>
        <v>1.59963432013121</v>
      </c>
      <c r="AD654" s="435" t="str">
        <f>IF(AC654=AC653,"",AC654-AC653)</f>
        <v/>
      </c>
      <c r="AE654" s="436" t="str">
        <f>IF(1-AF654=0,"",(1-AF654))</f>
        <v/>
      </c>
      <c r="AF654" s="437">
        <v>1</v>
      </c>
      <c r="AG654" s="10" t="str">
        <f>AG653</f>
        <v>9A3</v>
      </c>
      <c r="AH654" s="438" t="str">
        <f>AH653</f>
        <v/>
      </c>
      <c r="AI654" s="424"/>
      <c r="AJ654" s="10" t="str">
        <f>IF(_tag_month_day!I644="","",_tag_month_day!I644)</f>
        <v/>
      </c>
      <c r="AK654" s="440"/>
      <c r="AL654" s="440"/>
      <c r="AM654" s="440"/>
      <c r="AN654" s="441">
        <f>AN653</f>
        <v>2</v>
      </c>
      <c r="AO654" s="441">
        <f>AO653</f>
        <v>8</v>
      </c>
      <c r="AP654" s="442" t="e">
        <f>(IF(AN654=0,AS653,AS653*(1+AO654/AN654)/(AR654+AO654/AN654)))+AT654</f>
        <v>#VALUE!</v>
      </c>
      <c r="AQ654" s="443" t="str">
        <f>IF(_tag_month_day!J644="","",_tag_month_day!J644/100)</f>
        <v/>
      </c>
      <c r="AR654" s="444">
        <f>AR653</f>
        <v>1.3</v>
      </c>
      <c r="AS654" s="445" t="e">
        <f>AQ654*(AN654*AR654+AO654)/(AN654+AO654)</f>
        <v>#VALUE!</v>
      </c>
      <c r="AT654" s="445" t="e">
        <f>(SUM(BE654:BF654)-SUM(BE653:BF653))*0.05</f>
        <v>#VALUE!</v>
      </c>
      <c r="AU654" s="446" t="str">
        <f>IF(_tag_month_day!CC644="","",IF(_tag_month_day!CC644&gt;0,_tag_month_day!CD644,_tag_month_day!CE644))</f>
        <v/>
      </c>
      <c r="AV654" s="447" t="str">
        <f>IF(_tag_month_day!L644="","",_tag_month_day!L644/100)</f>
        <v/>
      </c>
      <c r="AW654" s="431">
        <f>AW653</f>
        <v>0</v>
      </c>
      <c r="AX654" s="431">
        <f>AX653</f>
        <v>0</v>
      </c>
      <c r="AY654" s="431" t="str">
        <f>IF(_tag_month_day!M644="","",_tag_month_day!M644/100)</f>
        <v/>
      </c>
      <c r="AZ654" s="431" t="str">
        <f>IF(_tag_month_day!N644="","",_tag_month_day!N644/100)</f>
        <v/>
      </c>
      <c r="BA654" s="431" t="str">
        <f>IF(_tag_month_day!O644="","",_tag_month_day!O644/100)</f>
        <v/>
      </c>
      <c r="BB654" s="448" t="str">
        <f>IF(_tag_month_day!P644="","",_tag_month_day!P644/100)</f>
        <v/>
      </c>
      <c r="BC654" s="448">
        <f>BC653</f>
        <v>0</v>
      </c>
      <c r="BD654" s="448" t="str">
        <f>IF(_tag_month_day!Q644="","",_tag_month_day!Q644/100)</f>
        <v/>
      </c>
      <c r="BE654" s="449" t="str">
        <f>IF(_tag_month_day!R644="","",_tag_month_day!R644/100)</f>
        <v/>
      </c>
      <c r="BF654" s="388" t="e">
        <f>(AU654*(100+BE654*100))/(AJ654-AU654)/100</f>
        <v>#VALUE!</v>
      </c>
      <c r="BG654" s="450" t="e">
        <f>BE654+BF654</f>
        <v>#VALUE!</v>
      </c>
      <c r="BH654" s="451" t="e">
        <f>SUM(AV654:BF654)</f>
        <v>#VALUE!</v>
      </c>
      <c r="BI654" s="452" t="e">
        <f>IF(CX654=0,BI653,(DK654*查询!$R$5+DL654*查询!$Q$5+DM654*查询!$N$5+DN654*查询!$O$5+DO654*查询!$P$5)*AF654/CX654)</f>
        <v>#VALUE!</v>
      </c>
      <c r="BJ654" s="452" t="e">
        <f>IF(CX654=0,BJ653,(DP654*查询!$S$5+DQ654*查询!$T$5+DR654*查询!$U$5)*AF654/CX654)</f>
        <v>#VALUE!</v>
      </c>
      <c r="BK654" s="452">
        <f>BK653</f>
        <v>1</v>
      </c>
      <c r="BL654" s="453" t="e">
        <f>SUMPRODUCT((AV654:BA654)*(GS654:GX654))/((GS654:GX654)+SUM(BB654:BD654)*GY654+BG654*GZ654)</f>
        <v>#VALUE!</v>
      </c>
      <c r="BM654" s="453" t="e">
        <f>BK654*($AV654*FB654+$AW654*FD654+$AX654*FI654+$AY654*FN654+$AZ654*FS654+$BA654*FX654+$BG654*GE654)/(AV654*EY654+AX654*FK654+AW654*FF654+AY654*FP654+AZ654*FU654+BA654*FZ654+BG654*GG654+BB654*GK654+BC654*GN654+BD654*GP654)</f>
        <v>#VALUE!</v>
      </c>
      <c r="BN654" s="453" t="e">
        <f>($AV654*FC654+$AX654*FJ654+$AW654*FE654+$AY654*FO654+$AZ654*FT654+$BA654*FY654+$BG654*GF654)/($AV654*FA654+BG654*GH654+BB654*GL654+BC654*GO654+BD654*GQ654+BA654*GA654)</f>
        <v>#VALUE!</v>
      </c>
      <c r="BO654" s="454" t="e">
        <f>SUMPRODUCT(AV654:BA654*GS654:GX654)/(GS654:GX654+(BB654+BC654+BD654)*GY654+BG654)</f>
        <v>#VALUE!</v>
      </c>
      <c r="BP654" s="454" t="e">
        <f>SUMPRODUCT(AV654:BA654*GS654:GX654)/(GS654:GX654+(BB654+BC654+BD654)*GY654+BG654)</f>
        <v>#VALUE!</v>
      </c>
      <c r="BQ654" s="454" t="e">
        <f>SUMPRODUCT(AV654:BA654*GS654:GX654)/(GS654:GX654+(BB654+BC654+BD654)*GY654+BG654)</f>
        <v>#VALUE!</v>
      </c>
      <c r="BR654" s="453" t="str">
        <f>IF(_tag_month_day!T644="","",_tag_month_day!T644)</f>
        <v/>
      </c>
      <c r="BS654" s="453" t="str">
        <f>IF(_tag_month_day!U644="","",_tag_month_day!U644)</f>
        <v/>
      </c>
      <c r="BT654" s="455" t="str">
        <f>IF(CK654="","",IF((CK654&gt;=BV654-0.12)*(CK654&lt;=BV654+0.12),"合格","不合格"))</f>
        <v/>
      </c>
      <c r="BU654" s="456" t="str">
        <f>IF(_tag_month_day!V644="","",_tag_month_day!V644)</f>
        <v/>
      </c>
      <c r="BV654" s="457" t="str">
        <f>IF(_tag_month_day!W644="","",_tag_month_day!W644)</f>
        <v/>
      </c>
      <c r="BW654" s="458" t="str">
        <f>IF(_tag_month_day!X644="","",_tag_month_day!X644)</f>
        <v/>
      </c>
      <c r="BX654" s="458" t="str">
        <f>IF(_tag_month_day!Y644="","",_tag_month_day!Y644)</f>
        <v/>
      </c>
      <c r="BY654" s="459">
        <f ca="1">L654</f>
        <v>43612.874999998443</v>
      </c>
      <c r="BZ654" s="460"/>
      <c r="CA654" s="461"/>
      <c r="CB654" s="424" t="str">
        <f>IF(_tag_month_day!Z644="","",_tag_month_day!Z644)</f>
        <v/>
      </c>
      <c r="CC654" s="424" t="str">
        <f>IF(_tag_month_day!AA644="","",_tag_month_day!AA644)</f>
        <v/>
      </c>
      <c r="CD654" s="424" t="str">
        <f>IF(_tag_month_day!AB644="","",_tag_month_day!AB644)</f>
        <v/>
      </c>
      <c r="CE654" s="424" t="str">
        <f>IF(_tag_month_day!AC644="","",_tag_month_day!AC644)</f>
        <v/>
      </c>
      <c r="CF654" s="424" t="str">
        <f>IF(_tag_month_day!AD644="","",_tag_month_day!AD644)</f>
        <v/>
      </c>
      <c r="CG654" s="424" t="str">
        <f>IF(_tag_month_day!AE644="","",_tag_month_day!AE644)</f>
        <v/>
      </c>
      <c r="CH654" s="424" t="str">
        <f>IF(_tag_month_day!AF644="","",_tag_month_day!AF644)</f>
        <v/>
      </c>
      <c r="CI654" s="424" t="str">
        <f>IF(_tag_month_day!AG644="","",_tag_month_day!AG644)</f>
        <v/>
      </c>
      <c r="CJ654" s="424" t="str">
        <f>IF(_tag_month_day!AH644="","",_tag_month_day!AH644)</f>
        <v/>
      </c>
      <c r="CK654" s="424" t="str">
        <f>IF(_tag_month_day!AI644="","",_tag_month_day!AI644)</f>
        <v/>
      </c>
      <c r="CL654" s="4" t="str">
        <f>IF(_tag_month_day!AJ644="","",_tag_month_day!AJ644)</f>
        <v/>
      </c>
      <c r="CM654" s="4" t="str">
        <f>IF(_tag_month_day!AK644="","",_tag_month_day!AK644)</f>
        <v/>
      </c>
      <c r="CN654" s="4" t="str">
        <f>IF(_tag_month_day!AL644="","",_tag_month_day!AL644)</f>
        <v/>
      </c>
      <c r="CO654" s="4" t="str">
        <f>IF(_tag_month_day!AM644="","",_tag_month_day!AM644)</f>
        <v/>
      </c>
      <c r="CP654" s="4" t="str">
        <f>IF(_tag_month_day!AN644="","",_tag_month_day!AN644)</f>
        <v/>
      </c>
      <c r="CQ654" s="4" t="str">
        <f>IF(_tag_month_day!AO644="","",_tag_month_day!AO644)</f>
        <v/>
      </c>
      <c r="CR654" s="462" t="str">
        <f>IF(_tag_month_day!AP644="","",_tag_month_day!AP644)</f>
        <v/>
      </c>
      <c r="CS654" s="463" t="str">
        <f>IF(_tag_month_day!AQ644="","",_tag_month_day!AQ644)</f>
        <v/>
      </c>
      <c r="CT654" s="4" t="str">
        <f>IF(_tag_month_day!AR644="","",_tag_month_day!AR644)</f>
        <v/>
      </c>
      <c r="CU654" s="464" t="e">
        <f>DU654/AJ654</f>
        <v>#VALUE!</v>
      </c>
      <c r="CV654" s="451" t="e">
        <f>BG654/BH654</f>
        <v>#VALUE!</v>
      </c>
      <c r="CW654" s="465" t="e">
        <f>AJ654*(1-CV654)*CU654*AF654</f>
        <v>#VALUE!</v>
      </c>
      <c r="CX654" s="465" t="e">
        <f>CW654*94%</f>
        <v>#VALUE!</v>
      </c>
      <c r="CY654" s="466" t="e">
        <f>IF(CX654=0,0,DS654/(DS654+CX654))</f>
        <v>#VALUE!</v>
      </c>
      <c r="CZ654" s="465" t="e">
        <f>$AJ654*EF654</f>
        <v>#VALUE!</v>
      </c>
      <c r="DA654" s="465" t="e">
        <f>$AJ654*EG654</f>
        <v>#VALUE!</v>
      </c>
      <c r="DB654" s="465" t="e">
        <f>$AJ654*EH654</f>
        <v>#VALUE!</v>
      </c>
      <c r="DC654" s="465" t="e">
        <f>$AJ654*EI654</f>
        <v>#VALUE!</v>
      </c>
      <c r="DD654" s="465" t="e">
        <f>$AJ654*EJ654</f>
        <v>#VALUE!</v>
      </c>
      <c r="DE654" s="465" t="e">
        <f>$AJ654*EK654</f>
        <v>#VALUE!</v>
      </c>
      <c r="DF654" s="465" t="e">
        <f>$AJ654*EL654</f>
        <v>#VALUE!</v>
      </c>
      <c r="DG654" s="465" t="e">
        <f>$AJ654*EM654</f>
        <v>#VALUE!</v>
      </c>
      <c r="DH654" s="465" t="e">
        <f>$AJ654*EN654</f>
        <v>#VALUE!</v>
      </c>
      <c r="DI654" s="465" t="e">
        <f>$AJ654*EO654</f>
        <v>#VALUE!</v>
      </c>
      <c r="DJ654" s="465" t="e">
        <f>CZ654*(1-EP654)</f>
        <v>#VALUE!</v>
      </c>
      <c r="DK654" s="465" t="e">
        <f>DA654*(1-ER654)</f>
        <v>#VALUE!</v>
      </c>
      <c r="DL654" s="465" t="e">
        <f>DB654*(1-EQ654)</f>
        <v>#VALUE!</v>
      </c>
      <c r="DM654" s="465" t="e">
        <f>DC654*(1-ES654)</f>
        <v>#VALUE!</v>
      </c>
      <c r="DN654" s="465" t="e">
        <f>DD654*(1-ET654)</f>
        <v>#VALUE!</v>
      </c>
      <c r="DO654" s="465" t="e">
        <f>DE654</f>
        <v>#VALUE!</v>
      </c>
      <c r="DP654" s="465" t="e">
        <f>DF654*(1-EU654)</f>
        <v>#VALUE!</v>
      </c>
      <c r="DQ654" s="465" t="e">
        <f>DG654*(1-EV654)</f>
        <v>#VALUE!</v>
      </c>
      <c r="DR654" s="465" t="e">
        <f>DH654*(1-EW654)</f>
        <v>#VALUE!</v>
      </c>
      <c r="DS654" s="465" t="e">
        <f>DI654</f>
        <v>#VALUE!</v>
      </c>
      <c r="DT654" s="465" t="e">
        <f>SUM(DJ654:DS654)</f>
        <v>#VALUE!</v>
      </c>
      <c r="DU654" s="465" t="e">
        <f>(GS654:GX654)+(DP654+DQ654+DR654)*GY654+DS654</f>
        <v>#VALUE!</v>
      </c>
      <c r="DV654" s="451" t="e">
        <f>AV654/$BH654/(1-EP654)</f>
        <v>#VALUE!</v>
      </c>
      <c r="DW654" s="451" t="e">
        <f>AW654/$BH654/(1-ER654)</f>
        <v>#VALUE!</v>
      </c>
      <c r="DX654" s="451" t="e">
        <f>AX654/$BH654/(1-EQ654)</f>
        <v>#VALUE!</v>
      </c>
      <c r="DY654" s="451" t="e">
        <f>AY654/$BH654/(1-ES654)</f>
        <v>#VALUE!</v>
      </c>
      <c r="DZ654" s="451" t="e">
        <f>AZ654/$BH654/(1-ET654)</f>
        <v>#VALUE!</v>
      </c>
      <c r="EA654" s="451" t="e">
        <f>BA654/$BH654/(1-AX654)</f>
        <v>#VALUE!</v>
      </c>
      <c r="EB654" s="451" t="e">
        <f>BB654/$BH654/(1-EU654)</f>
        <v>#VALUE!</v>
      </c>
      <c r="EC654" s="451" t="e">
        <f>BC654/$BH654/(1-EV654)</f>
        <v>#VALUE!</v>
      </c>
      <c r="ED654" s="451" t="e">
        <f>BD654/$BH654/(1-EW654)</f>
        <v>#VALUE!</v>
      </c>
      <c r="EE654" s="451" t="e">
        <f>BG654/BH654</f>
        <v>#VALUE!</v>
      </c>
      <c r="EF654" s="451" t="e">
        <f>DV654/SUM($DV654:$EE654)</f>
        <v>#VALUE!</v>
      </c>
      <c r="EG654" s="451" t="e">
        <f>DW654/SUM($DV654:$EE654)</f>
        <v>#VALUE!</v>
      </c>
      <c r="EH654" s="451" t="e">
        <f>DX654/SUM($DV654:$EE654)</f>
        <v>#VALUE!</v>
      </c>
      <c r="EI654" s="451" t="e">
        <f>DY654/SUM($DV654:$EE654)</f>
        <v>#VALUE!</v>
      </c>
      <c r="EJ654" s="451" t="e">
        <f>DZ654/SUM($DV654:$EE654)</f>
        <v>#VALUE!</v>
      </c>
      <c r="EK654" s="451" t="e">
        <f>EA654/SUM($DV654:$EE654)</f>
        <v>#VALUE!</v>
      </c>
      <c r="EL654" s="451" t="e">
        <f>EB654/SUM($DV654:$EE654)</f>
        <v>#VALUE!</v>
      </c>
      <c r="EM654" s="451" t="e">
        <f>EC654/SUM($DV654:$EE654)</f>
        <v>#VALUE!</v>
      </c>
      <c r="EN654" s="451" t="e">
        <f>ED654/SUM($DV654:$EE654)</f>
        <v>#VALUE!</v>
      </c>
      <c r="EO654" s="451" t="e">
        <f>EE654/SUM($DV654:$EE654)</f>
        <v>#VALUE!</v>
      </c>
      <c r="EP654" s="450">
        <f>EP653</f>
        <v>0.080000000000000002</v>
      </c>
      <c r="EQ654" s="450">
        <f>EQ653</f>
        <v>0.014999999999999999</v>
      </c>
      <c r="ER654" s="450">
        <f>ER653</f>
        <v>0.014999999999999999</v>
      </c>
      <c r="ES654" s="450">
        <f>ES653</f>
        <v>0.014999999999999999</v>
      </c>
      <c r="ET654" s="450">
        <f>ET653</f>
        <v>0.014999999999999999</v>
      </c>
      <c r="EU654" s="450">
        <f>EU653</f>
        <v>0.089999999999999997</v>
      </c>
      <c r="EV654" s="450">
        <f>EV653</f>
        <v>0.089999999999999997</v>
      </c>
      <c r="EW654" s="450">
        <f>EW653</f>
        <v>0.089999999999999997</v>
      </c>
      <c r="EX654" s="431" t="str">
        <f>IF(_tag_month_day!AS644="","",_tag_month_day!AS644/100)</f>
        <v/>
      </c>
      <c r="EY654" s="431" t="str">
        <f>IF(_tag_month_day!AT644="","",_tag_month_day!AT644/100)</f>
        <v/>
      </c>
      <c r="EZ654" s="431" t="str">
        <f>IF(_tag_month_day!AU644="","",_tag_month_day!AU644/100)</f>
        <v/>
      </c>
      <c r="FA654" s="431" t="str">
        <f>IF(_tag_month_day!AV644="","",_tag_month_day!AV644/100)</f>
        <v/>
      </c>
      <c r="FB654" s="431" t="str">
        <f>IF(_tag_month_day!AW644="","",_tag_month_day!AW644/100)</f>
        <v/>
      </c>
      <c r="FC654" s="431" t="str">
        <f>IF(_tag_month_day!AX644="","",_tag_month_day!AX644/100)</f>
        <v/>
      </c>
      <c r="FD654" s="449" t="str">
        <f>IF(_tag_month_day!AY644="","",_tag_month_day!AY644/100)</f>
        <v/>
      </c>
      <c r="FE654" s="449" t="str">
        <f>IF(_tag_month_day!AZ644="","",_tag_month_day!AZ644/100)</f>
        <v/>
      </c>
      <c r="FF654" s="449" t="str">
        <f>IF(_tag_month_day!BA644="","",_tag_month_day!BA644/100)</f>
        <v/>
      </c>
      <c r="FG654" s="449" t="str">
        <f>IF(_tag_month_day!BB644="","",_tag_month_day!BB644/100)</f>
        <v/>
      </c>
      <c r="FH654" s="467" t="str">
        <f>IF(_tag_month_day!BC644="","",_tag_month_day!BC644/100)</f>
        <v/>
      </c>
      <c r="FI654" s="449">
        <f>FI653</f>
        <v>0.40999999999999998</v>
      </c>
      <c r="FJ654" s="449">
        <f>FJ653</f>
        <v>0.11</v>
      </c>
      <c r="FK654" s="449">
        <f>FK653</f>
        <v>0.014999999999999999</v>
      </c>
      <c r="FL654" s="449">
        <f>FL653</f>
        <v>0</v>
      </c>
      <c r="FM654" s="467">
        <f>FM653</f>
        <v>0.0001</v>
      </c>
      <c r="FN654" s="449">
        <f>FN653</f>
        <v>0.32000000000000001</v>
      </c>
      <c r="FO654" s="449">
        <f>FO653</f>
        <v>0.20000000000000001</v>
      </c>
      <c r="FP654" s="449">
        <f>FP653</f>
        <v>0.01</v>
      </c>
      <c r="FQ654" s="449">
        <f>FQ653</f>
        <v>0</v>
      </c>
      <c r="FR654" s="467">
        <f>FR653</f>
        <v>0.0001</v>
      </c>
      <c r="FS654" s="449" t="str">
        <f>IF(_tag_month_day!BD644="","",_tag_month_day!BD644/100)</f>
        <v/>
      </c>
      <c r="FT654" s="449" t="str">
        <f>IF(_tag_month_day!BE644="","",_tag_month_day!BE644/100)</f>
        <v/>
      </c>
      <c r="FU654" s="449" t="str">
        <f>IF(_tag_month_day!BF644="","",_tag_month_day!BF644/100)</f>
        <v/>
      </c>
      <c r="FV654" s="449" t="str">
        <f>IF(_tag_month_day!BG644="","",_tag_month_day!BG644/100)</f>
        <v/>
      </c>
      <c r="FW654" s="467" t="str">
        <f>IF(_tag_month_day!BH644="","",_tag_month_day!BH644/100)</f>
        <v/>
      </c>
      <c r="FX654" s="449" t="str">
        <f>IF(_tag_month_day!BI644="","",_tag_month_day!BI644/100)</f>
        <v/>
      </c>
      <c r="FY654" s="449" t="str">
        <f>IF(_tag_month_day!BJ644="","",_tag_month_day!BJ644/100)</f>
        <v/>
      </c>
      <c r="FZ654" s="468" t="str">
        <f>IF(_tag_month_day!BK644="","",_tag_month_day!BK644/100)</f>
        <v/>
      </c>
      <c r="GA654" s="449" t="str">
        <f>IF(_tag_month_day!BL644="","",_tag_month_day!BL644/100)</f>
        <v/>
      </c>
      <c r="GB654" s="467" t="str">
        <f>IF(_tag_month_day!BM644="","",_tag_month_day!BM644/100)</f>
        <v/>
      </c>
      <c r="GC654" s="431" t="str">
        <f>IF(_tag_month_day!BN644="","",_tag_month_day!BN644/100)</f>
        <v/>
      </c>
      <c r="GD654" s="431" t="str">
        <f>IF(_tag_month_day!BO644="","",_tag_month_day!BO644/100)</f>
        <v/>
      </c>
      <c r="GE654" s="431" t="str">
        <f>IF(_tag_month_day!BP644="","",_tag_month_day!BP644/100)</f>
        <v/>
      </c>
      <c r="GF654" s="431" t="str">
        <f>IF(_tag_month_day!BQ644="","",_tag_month_day!BQ644/100)</f>
        <v/>
      </c>
      <c r="GG654" s="431" t="str">
        <f>IF(_tag_month_day!BR644="","",_tag_month_day!BR644/100)</f>
        <v/>
      </c>
      <c r="GH654" s="431" t="str">
        <f>IF(_tag_month_day!BS644="","",_tag_month_day!BS644/100)</f>
        <v/>
      </c>
      <c r="GI654" s="467" t="str">
        <f>IF(_tag_month_day!BT644="","",_tag_month_day!BT644/100)</f>
        <v/>
      </c>
      <c r="GJ654" s="469" t="str">
        <f>IF(_tag_month_day!BU644="","",_tag_month_day!BU644/100)</f>
        <v/>
      </c>
      <c r="GK654" s="470">
        <f>GK653</f>
        <v>0.070000000000000007</v>
      </c>
      <c r="GL654" s="470">
        <f>GL653</f>
        <v>0.029999999999999999</v>
      </c>
      <c r="GM654" s="471" t="str">
        <f>IF(_tag_month_day!BX644="","",_tag_month_day!BX644/100)</f>
        <v/>
      </c>
      <c r="GN654" s="470">
        <f>GN653</f>
        <v>0.070000000000000007</v>
      </c>
      <c r="GO654" s="470">
        <f>GO653</f>
        <v>0.029999999999999999</v>
      </c>
      <c r="GP654" s="470">
        <f>GP653</f>
        <v>0.089999999999999997</v>
      </c>
      <c r="GQ654" s="470">
        <f>GQ653</f>
        <v>0.029999999999999999</v>
      </c>
      <c r="GR654" s="471" t="str">
        <f>IF(_tag_month_day!CA644="","",_tag_month_day!CA644/100)</f>
        <v/>
      </c>
      <c r="GS654" s="472">
        <f>GS653</f>
        <v>0.95299999999999996</v>
      </c>
      <c r="GT654" s="472">
        <f>GT653</f>
        <v>0.55000000000000004</v>
      </c>
      <c r="GU654" s="472">
        <f>GU653</f>
        <v>0.55000000000000004</v>
      </c>
      <c r="GV654" s="472">
        <f>GV653</f>
        <v>0.55000000000000004</v>
      </c>
      <c r="GW654" s="472">
        <f>GW653</f>
        <v>0.5</v>
      </c>
      <c r="GX654" s="472">
        <f>GX653</f>
        <v>0.93500000000000005</v>
      </c>
      <c r="GY654" s="472">
        <f>GY653</f>
        <v>0.14999999999999999</v>
      </c>
      <c r="GZ654" s="472">
        <f>GZ653</f>
        <v>1</v>
      </c>
      <c r="HA654" s="474">
        <f>HA653</f>
        <v>0.047</v>
      </c>
      <c r="HB654" s="474">
        <f>HB653</f>
        <v>0.45000000000000001</v>
      </c>
      <c r="HC654" s="474">
        <f>HC653</f>
        <v>0.45000000000000001</v>
      </c>
      <c r="HD654" s="474">
        <f>HD653</f>
        <v>0.45000000000000001</v>
      </c>
      <c r="HE654" s="474">
        <f>HE653</f>
        <v>0.5</v>
      </c>
      <c r="HF654" s="474">
        <f>HF653</f>
        <v>0.065000000000000002</v>
      </c>
      <c r="HG654" s="474">
        <f>HG653</f>
        <v>0.84999999999999998</v>
      </c>
      <c r="HH654" s="474">
        <f>HH653</f>
        <v>0</v>
      </c>
      <c r="HI654" s="10">
        <f>IF(BZ654&lt;&gt;"",CK654-BV654,0)</f>
        <v>0</v>
      </c>
      <c r="HJ654" s="10" t="e">
        <f>IF(AJ654&gt;0,AH654-AJ654,0)</f>
        <v>#VALUE!</v>
      </c>
      <c r="HK654" s="466">
        <f>HK653</f>
        <v>0.84999999999999998</v>
      </c>
      <c r="HL654" s="424">
        <f>HL653</f>
        <v>550000</v>
      </c>
      <c r="HM654" s="424">
        <f>HM653</f>
        <v>480000</v>
      </c>
      <c r="HN654" s="465" t="e">
        <f>(DJ654*EZ654+DK654*FH654+DL654*FM654+DM654*FR654+DN654*FW654+DO654*GB654+DS654*GI654+DP654*GM654+DR654*GR654)*1000*2</f>
        <v>#VALUE!</v>
      </c>
      <c r="HO654" s="465" t="e">
        <f>HN654*HK654*$HO$2/HL654*1000000</f>
        <v>#VALUE!</v>
      </c>
      <c r="HP654" s="465" t="e">
        <f>HN654*HK654*$HP$2/HM654*1000000</f>
        <v>#VALUE!</v>
      </c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</row>
    <row customFormat="1" r="655" s="0">
      <c r="A655" s="420">
        <v>644</v>
      </c>
      <c r="B655" s="421">
        <f ca="1">IF(D655=D654,B654,IF(D655="夜班",B654+1,B654))</f>
        <v>43612</v>
      </c>
      <c r="C655" s="422">
        <f>C654</f>
        <v>0.041666666666666699</v>
      </c>
      <c r="D655" s="10" t="str">
        <f ca="1">IF(HOUR(G655)&lt;8,"夜班",IF(HOUR(G655)&lt;16,"白班",IF(HOUR(G655)&lt;24,"中班",0)))</f>
        <v>中班</v>
      </c>
      <c r="E655" s="10" t="e">
        <f ca="1">IF(F655=1,"甲",IF(F655=2,"乙",IF(F655=3,"丙",IF(F655=4,"丁",""))))</f>
        <v>#REF!</v>
      </c>
      <c r="F655" s="10" t="e">
        <f ca="1">SUMPRODUCT((成本日报!$A$3:$A$95=计划!B655)*(成本日报!$B$3:$B$95=计划!$D655),成本日报!$C$3:$C$95)</f>
        <v>#REF!</v>
      </c>
      <c r="G655" s="423">
        <f ca="1">G654+C654</f>
        <v>43612.791666665107</v>
      </c>
      <c r="H655" s="423">
        <f ca="1">$G655+$C655/60*10+$C655*0</f>
        <v>43612.798611109552</v>
      </c>
      <c r="I655" s="423">
        <f ca="1">$G655+$C655/60*18+$C655*0</f>
        <v>43612.804166665104</v>
      </c>
      <c r="J655" s="423">
        <f ca="1">$G655+$C655/60*0+$C655*1</f>
        <v>43612.833333331771</v>
      </c>
      <c r="K655" s="423">
        <f ca="1">$G655+$C655/60*30+$C655*2</f>
        <v>43612.895833331779</v>
      </c>
      <c r="L655" s="423">
        <f ca="1">$G655+$C655/60*0+$C655*3</f>
        <v>43612.916666665107</v>
      </c>
      <c r="M655" s="424" t="str">
        <f>IF(_tag_month_day!A645="","",_tag_month_day!A645)</f>
        <v/>
      </c>
      <c r="N655" s="424" t="str">
        <f>IF(_tag_month_day!B645="","",_tag_month_day!B645)</f>
        <v/>
      </c>
      <c r="O655" s="425" t="e">
        <f>IF(M655+N655=0,"",M655+N655)</f>
        <v>#VALUE!</v>
      </c>
      <c r="P655" s="424" t="str">
        <f>IF(_tag_month_day!C645="","",_tag_month_day!C645)</f>
        <v/>
      </c>
      <c r="Q655" s="424" t="str">
        <f>IF(_tag_month_day!D645="","",_tag_month_day!D645)</f>
        <v/>
      </c>
      <c r="R655" s="426" t="str">
        <f>IF(_tag_month_day!CB645="","",_tag_month_day!CB645/100)</f>
        <v/>
      </c>
      <c r="S655" s="427" t="str">
        <f>IF(_tag_month_day!E645="","",_tag_month_day!E645)</f>
        <v/>
      </c>
      <c r="T655" s="427" t="str">
        <f>IF(_tag_month_day!F645="","",_tag_month_day!F645)</f>
        <v/>
      </c>
      <c r="U655" s="428" t="e">
        <f>S655+T655</f>
        <v>#VALUE!</v>
      </c>
      <c r="V655" s="429" t="e">
        <f>U655/AJ655</f>
        <v>#VALUE!</v>
      </c>
      <c r="W655" s="430" t="str">
        <f>IF(_jhy_month_day!A645="","",_jhy_month_day!A645)</f>
        <v/>
      </c>
      <c r="X655" s="431" t="str">
        <f>IF(_jhy_month_day!B645="","",_jhy_month_day!B645/100)</f>
        <v/>
      </c>
      <c r="Y655" s="431" t="str">
        <f>IF(_jhy_month_day!C645="","",_jhy_month_day!C645/100)</f>
        <v/>
      </c>
      <c r="Z655" s="432">
        <f>Z651+1</f>
        <v>161</v>
      </c>
      <c r="AA655" s="433" t="str">
        <f>IF(_tag_month_day!G645="","",_tag_month_day!G645/100)</f>
        <v/>
      </c>
      <c r="AB655" s="433" t="str">
        <f>IF(_tag_month_day!H645="","",_tag_month_day!H645/100)</f>
        <v/>
      </c>
      <c r="AC655" s="434">
        <f>IF(X655="",AC654,BK655*($AV654*X655+$AW654*FD654+$AX654*FI654+$AY654*FN654+$AZ654*FS654+$BA654*FX654+$BG654*GE654)/(AV654*Y655+AX654*FK654+AW654*FF654+AY654*FP654+AZ654*FU654+BA654*FZ654+BG654*GG654+BB654*GK654+BC654*GN654+BD654*GP654))</f>
        <v>1.59963432013121</v>
      </c>
      <c r="AD655" s="435" t="str">
        <f>IF(AC655=AC654,"",AC655-AC654)</f>
        <v/>
      </c>
      <c r="AE655" s="436" t="str">
        <f>IF(1-AF655=0,"",(1-AF655))</f>
        <v/>
      </c>
      <c r="AF655" s="437">
        <v>1</v>
      </c>
      <c r="AG655" s="10" t="str">
        <f>AG654</f>
        <v>9A3</v>
      </c>
      <c r="AH655" s="438" t="str">
        <f>AH654</f>
        <v/>
      </c>
      <c r="AI655" s="424"/>
      <c r="AJ655" s="10" t="str">
        <f>IF(_tag_month_day!I645="","",_tag_month_day!I645)</f>
        <v/>
      </c>
      <c r="AK655" s="440"/>
      <c r="AL655" s="440"/>
      <c r="AM655" s="440"/>
      <c r="AN655" s="441">
        <f>AN654</f>
        <v>2</v>
      </c>
      <c r="AO655" s="441">
        <f>AO654</f>
        <v>8</v>
      </c>
      <c r="AP655" s="442" t="e">
        <f>(IF(AN655=0,AS654,AS654*(1+AO655/AN655)/(AR655+AO655/AN655)))+AT655</f>
        <v>#VALUE!</v>
      </c>
      <c r="AQ655" s="443" t="str">
        <f>IF(_tag_month_day!J645="","",_tag_month_day!J645/100)</f>
        <v/>
      </c>
      <c r="AR655" s="444">
        <f>AR654</f>
        <v>1.3</v>
      </c>
      <c r="AS655" s="445" t="e">
        <f>AQ655*(AN655*AR655+AO655)/(AN655+AO655)</f>
        <v>#VALUE!</v>
      </c>
      <c r="AT655" s="445" t="e">
        <f>(SUM(BE655:BF655)-SUM(BE654:BF654))*0.05</f>
        <v>#VALUE!</v>
      </c>
      <c r="AU655" s="446" t="str">
        <f>IF(_tag_month_day!CC645="","",IF(_tag_month_day!CC645&gt;0,_tag_month_day!CD645,_tag_month_day!CE645))</f>
        <v/>
      </c>
      <c r="AV655" s="447" t="str">
        <f>IF(_tag_month_day!L645="","",_tag_month_day!L645/100)</f>
        <v/>
      </c>
      <c r="AW655" s="431">
        <f>AW654</f>
        <v>0</v>
      </c>
      <c r="AX655" s="431">
        <f>AX654</f>
        <v>0</v>
      </c>
      <c r="AY655" s="431" t="str">
        <f>IF(_tag_month_day!M645="","",_tag_month_day!M645/100)</f>
        <v/>
      </c>
      <c r="AZ655" s="431" t="str">
        <f>IF(_tag_month_day!N645="","",_tag_month_day!N645/100)</f>
        <v/>
      </c>
      <c r="BA655" s="431" t="str">
        <f>IF(_tag_month_day!O645="","",_tag_month_day!O645/100)</f>
        <v/>
      </c>
      <c r="BB655" s="448" t="str">
        <f>IF(_tag_month_day!P645="","",_tag_month_day!P645/100)</f>
        <v/>
      </c>
      <c r="BC655" s="448">
        <f>BC654</f>
        <v>0</v>
      </c>
      <c r="BD655" s="448" t="str">
        <f>IF(_tag_month_day!Q645="","",_tag_month_day!Q645/100)</f>
        <v/>
      </c>
      <c r="BE655" s="449" t="str">
        <f>IF(_tag_month_day!R645="","",_tag_month_day!R645/100)</f>
        <v/>
      </c>
      <c r="BF655" s="388" t="e">
        <f>(AU655*(100+BE655*100))/(AJ655-AU655)/100</f>
        <v>#VALUE!</v>
      </c>
      <c r="BG655" s="450" t="e">
        <f>BE655+BF655</f>
        <v>#VALUE!</v>
      </c>
      <c r="BH655" s="451" t="e">
        <f>SUM(AV655:BF655)</f>
        <v>#VALUE!</v>
      </c>
      <c r="BI655" s="452" t="e">
        <f>IF(CX655=0,BI654,(DK655*查询!$R$5+DL655*查询!$Q$5+DM655*查询!$N$5+DN655*查询!$O$5+DO655*查询!$P$5)*AF655/CX655)</f>
        <v>#VALUE!</v>
      </c>
      <c r="BJ655" s="452" t="e">
        <f>IF(CX655=0,BJ654,(DP655*查询!$S$5+DQ655*查询!$T$5+DR655*查询!$U$5)*AF655/CX655)</f>
        <v>#VALUE!</v>
      </c>
      <c r="BK655" s="452">
        <f>BK654</f>
        <v>1</v>
      </c>
      <c r="BL655" s="453" t="e">
        <f>SUMPRODUCT((AV655:BA655)*(GS655:GX655))/((GS655:GX655)+SUM(BB655:BD655)*GY655+BG655*GZ655)</f>
        <v>#VALUE!</v>
      </c>
      <c r="BM655" s="453" t="e">
        <f>BK655*($AV655*FB655+$AW655*FD655+$AX655*FI655+$AY655*FN655+$AZ655*FS655+$BA655*FX655+$BG655*GE655)/(AV655*EY655+AX655*FK655+AW655*FF655+AY655*FP655+AZ655*FU655+BA655*FZ655+BG655*GG655+BB655*GK655+BC655*GN655+BD655*GP655)</f>
        <v>#VALUE!</v>
      </c>
      <c r="BN655" s="453" t="e">
        <f>($AV655*FC655+$AX655*FJ655+$AW655*FE655+$AY655*FO655+$AZ655*FT655+$BA655*FY655+$BG655*GF655)/($AV655*FA655+BG655*GH655+BB655*GL655+BC655*GO655+BD655*GQ655+BA655*GA655)</f>
        <v>#VALUE!</v>
      </c>
      <c r="BO655" s="454" t="e">
        <f>SUMPRODUCT(AV655:BA655*GS655:GX655)/(GS655:GX655+(BB655+BC655+BD655)*GY655+BG655)</f>
        <v>#VALUE!</v>
      </c>
      <c r="BP655" s="454" t="e">
        <f>SUMPRODUCT(AV655:BA655*GS655:GX655)/(GS655:GX655+(BB655+BC655+BD655)*GY655+BG655)</f>
        <v>#VALUE!</v>
      </c>
      <c r="BQ655" s="454" t="e">
        <f>SUMPRODUCT(AV655:BA655*GS655:GX655)/(GS655:GX655+(BB655+BC655+BD655)*GY655+BG655)</f>
        <v>#VALUE!</v>
      </c>
      <c r="BR655" s="453" t="str">
        <f>IF(_tag_month_day!T645="","",_tag_month_day!T645)</f>
        <v/>
      </c>
      <c r="BS655" s="453" t="str">
        <f>IF(_tag_month_day!U645="","",_tag_month_day!U645)</f>
        <v/>
      </c>
      <c r="BT655" s="455" t="str">
        <f>IF(CK655="","",IF((CK655&gt;=BV655-0.12)*(CK655&lt;=BV655+0.12),"合格","不合格"))</f>
        <v/>
      </c>
      <c r="BU655" s="456" t="str">
        <f>IF(_tag_month_day!V645="","",_tag_month_day!V645)</f>
        <v/>
      </c>
      <c r="BV655" s="457" t="str">
        <f>IF(_tag_month_day!W645="","",_tag_month_day!W645)</f>
        <v/>
      </c>
      <c r="BW655" s="458" t="str">
        <f>IF(_tag_month_day!X645="","",_tag_month_day!X645)</f>
        <v/>
      </c>
      <c r="BX655" s="458" t="str">
        <f>IF(_tag_month_day!Y645="","",_tag_month_day!Y645)</f>
        <v/>
      </c>
      <c r="BY655" s="459">
        <f ca="1">L655</f>
        <v>43612.916666665107</v>
      </c>
      <c r="BZ655" s="460"/>
      <c r="CA655" s="4"/>
      <c r="CB655" s="424" t="str">
        <f>IF(_tag_month_day!Z645="","",_tag_month_day!Z645)</f>
        <v/>
      </c>
      <c r="CC655" s="424" t="str">
        <f>IF(_tag_month_day!AA645="","",_tag_month_day!AA645)</f>
        <v/>
      </c>
      <c r="CD655" s="424" t="str">
        <f>IF(_tag_month_day!AB645="","",_tag_month_day!AB645)</f>
        <v/>
      </c>
      <c r="CE655" s="424" t="str">
        <f>IF(_tag_month_day!AC645="","",_tag_month_day!AC645)</f>
        <v/>
      </c>
      <c r="CF655" s="424" t="str">
        <f>IF(_tag_month_day!AD645="","",_tag_month_day!AD645)</f>
        <v/>
      </c>
      <c r="CG655" s="424" t="str">
        <f>IF(_tag_month_day!AE645="","",_tag_month_day!AE645)</f>
        <v/>
      </c>
      <c r="CH655" s="424" t="str">
        <f>IF(_tag_month_day!AF645="","",_tag_month_day!AF645)</f>
        <v/>
      </c>
      <c r="CI655" s="424" t="str">
        <f>IF(_tag_month_day!AG645="","",_tag_month_day!AG645)</f>
        <v/>
      </c>
      <c r="CJ655" s="424" t="str">
        <f>IF(_tag_month_day!AH645="","",_tag_month_day!AH645)</f>
        <v/>
      </c>
      <c r="CK655" s="424" t="str">
        <f>IF(_tag_month_day!AI645="","",_tag_month_day!AI645)</f>
        <v/>
      </c>
      <c r="CL655" s="4" t="str">
        <f>IF(_tag_month_day!AJ645="","",_tag_month_day!AJ645)</f>
        <v/>
      </c>
      <c r="CM655" s="4" t="str">
        <f>IF(_tag_month_day!AK645="","",_tag_month_day!AK645)</f>
        <v/>
      </c>
      <c r="CN655" s="4" t="str">
        <f>IF(_tag_month_day!AL645="","",_tag_month_day!AL645)</f>
        <v/>
      </c>
      <c r="CO655" s="4" t="str">
        <f>IF(_tag_month_day!AM645="","",_tag_month_day!AM645)</f>
        <v/>
      </c>
      <c r="CP655" s="4" t="str">
        <f>IF(_tag_month_day!AN645="","",_tag_month_day!AN645)</f>
        <v/>
      </c>
      <c r="CQ655" s="4" t="str">
        <f>IF(_tag_month_day!AO645="","",_tag_month_day!AO645)</f>
        <v/>
      </c>
      <c r="CR655" s="462" t="str">
        <f>IF(_tag_month_day!AP645="","",_tag_month_day!AP645)</f>
        <v/>
      </c>
      <c r="CS655" s="463" t="str">
        <f>IF(_tag_month_day!AQ645="","",_tag_month_day!AQ645)</f>
        <v/>
      </c>
      <c r="CT655" s="4" t="str">
        <f>IF(_tag_month_day!AR645="","",_tag_month_day!AR645)</f>
        <v/>
      </c>
      <c r="CU655" s="464" t="e">
        <f>DU655/AJ655</f>
        <v>#VALUE!</v>
      </c>
      <c r="CV655" s="451" t="e">
        <f>BG655/BH655</f>
        <v>#VALUE!</v>
      </c>
      <c r="CW655" s="465" t="e">
        <f>AJ655*(1-CV655)*CU655*AF655</f>
        <v>#VALUE!</v>
      </c>
      <c r="CX655" s="465" t="e">
        <f>CW655*94%</f>
        <v>#VALUE!</v>
      </c>
      <c r="CY655" s="466" t="e">
        <f>IF(CX655=0,0,DS655/(DS655+CX655))</f>
        <v>#VALUE!</v>
      </c>
      <c r="CZ655" s="465" t="e">
        <f>$AJ655*EF655</f>
        <v>#VALUE!</v>
      </c>
      <c r="DA655" s="465" t="e">
        <f>$AJ655*EG655</f>
        <v>#VALUE!</v>
      </c>
      <c r="DB655" s="465" t="e">
        <f>$AJ655*EH655</f>
        <v>#VALUE!</v>
      </c>
      <c r="DC655" s="465" t="e">
        <f>$AJ655*EI655</f>
        <v>#VALUE!</v>
      </c>
      <c r="DD655" s="465" t="e">
        <f>$AJ655*EJ655</f>
        <v>#VALUE!</v>
      </c>
      <c r="DE655" s="465" t="e">
        <f>$AJ655*EK655</f>
        <v>#VALUE!</v>
      </c>
      <c r="DF655" s="465" t="e">
        <f>$AJ655*EL655</f>
        <v>#VALUE!</v>
      </c>
      <c r="DG655" s="465" t="e">
        <f>$AJ655*EM655</f>
        <v>#VALUE!</v>
      </c>
      <c r="DH655" s="465" t="e">
        <f>$AJ655*EN655</f>
        <v>#VALUE!</v>
      </c>
      <c r="DI655" s="465" t="e">
        <f>$AJ655*EO655</f>
        <v>#VALUE!</v>
      </c>
      <c r="DJ655" s="465" t="e">
        <f>CZ655*(1-EP655)</f>
        <v>#VALUE!</v>
      </c>
      <c r="DK655" s="465" t="e">
        <f>DA655*(1-ER655)</f>
        <v>#VALUE!</v>
      </c>
      <c r="DL655" s="465" t="e">
        <f>DB655*(1-EQ655)</f>
        <v>#VALUE!</v>
      </c>
      <c r="DM655" s="465" t="e">
        <f>DC655*(1-ES655)</f>
        <v>#VALUE!</v>
      </c>
      <c r="DN655" s="465" t="e">
        <f>DD655*(1-ET655)</f>
        <v>#VALUE!</v>
      </c>
      <c r="DO655" s="465" t="e">
        <f>DE655</f>
        <v>#VALUE!</v>
      </c>
      <c r="DP655" s="465" t="e">
        <f>DF655*(1-EU655)</f>
        <v>#VALUE!</v>
      </c>
      <c r="DQ655" s="465" t="e">
        <f>DG655*(1-EV655)</f>
        <v>#VALUE!</v>
      </c>
      <c r="DR655" s="465" t="e">
        <f>DH655*(1-EW655)</f>
        <v>#VALUE!</v>
      </c>
      <c r="DS655" s="465" t="e">
        <f>DI655</f>
        <v>#VALUE!</v>
      </c>
      <c r="DT655" s="465" t="e">
        <f>SUM(DJ655:DS655)</f>
        <v>#VALUE!</v>
      </c>
      <c r="DU655" s="465" t="e">
        <f>(GS655:GX655)+(DP655+DQ655+DR655)*GY655+DS655</f>
        <v>#VALUE!</v>
      </c>
      <c r="DV655" s="451" t="e">
        <f>AV655/$BH655/(1-EP655)</f>
        <v>#VALUE!</v>
      </c>
      <c r="DW655" s="451" t="e">
        <f>AW655/$BH655/(1-ER655)</f>
        <v>#VALUE!</v>
      </c>
      <c r="DX655" s="451" t="e">
        <f>AX655/$BH655/(1-EQ655)</f>
        <v>#VALUE!</v>
      </c>
      <c r="DY655" s="451" t="e">
        <f>AY655/$BH655/(1-ES655)</f>
        <v>#VALUE!</v>
      </c>
      <c r="DZ655" s="451" t="e">
        <f>AZ655/$BH655/(1-ET655)</f>
        <v>#VALUE!</v>
      </c>
      <c r="EA655" s="451" t="e">
        <f>BA655/$BH655/(1-AX655)</f>
        <v>#VALUE!</v>
      </c>
      <c r="EB655" s="451" t="e">
        <f>BB655/$BH655/(1-EU655)</f>
        <v>#VALUE!</v>
      </c>
      <c r="EC655" s="451" t="e">
        <f>BC655/$BH655/(1-EV655)</f>
        <v>#VALUE!</v>
      </c>
      <c r="ED655" s="451" t="e">
        <f>BD655/$BH655/(1-EW655)</f>
        <v>#VALUE!</v>
      </c>
      <c r="EE655" s="451" t="e">
        <f>BG655/BH655</f>
        <v>#VALUE!</v>
      </c>
      <c r="EF655" s="451" t="e">
        <f>DV655/SUM($DV655:$EE655)</f>
        <v>#VALUE!</v>
      </c>
      <c r="EG655" s="451" t="e">
        <f>DW655/SUM($DV655:$EE655)</f>
        <v>#VALUE!</v>
      </c>
      <c r="EH655" s="451" t="e">
        <f>DX655/SUM($DV655:$EE655)</f>
        <v>#VALUE!</v>
      </c>
      <c r="EI655" s="451" t="e">
        <f>DY655/SUM($DV655:$EE655)</f>
        <v>#VALUE!</v>
      </c>
      <c r="EJ655" s="451" t="e">
        <f>DZ655/SUM($DV655:$EE655)</f>
        <v>#VALUE!</v>
      </c>
      <c r="EK655" s="451" t="e">
        <f>EA655/SUM($DV655:$EE655)</f>
        <v>#VALUE!</v>
      </c>
      <c r="EL655" s="451" t="e">
        <f>EB655/SUM($DV655:$EE655)</f>
        <v>#VALUE!</v>
      </c>
      <c r="EM655" s="451" t="e">
        <f>EC655/SUM($DV655:$EE655)</f>
        <v>#VALUE!</v>
      </c>
      <c r="EN655" s="451" t="e">
        <f>ED655/SUM($DV655:$EE655)</f>
        <v>#VALUE!</v>
      </c>
      <c r="EO655" s="451" t="e">
        <f>EE655/SUM($DV655:$EE655)</f>
        <v>#VALUE!</v>
      </c>
      <c r="EP655" s="450">
        <f>EP654</f>
        <v>0.080000000000000002</v>
      </c>
      <c r="EQ655" s="450">
        <f>EQ654</f>
        <v>0.014999999999999999</v>
      </c>
      <c r="ER655" s="450">
        <f>ER654</f>
        <v>0.014999999999999999</v>
      </c>
      <c r="ES655" s="450">
        <f>ES654</f>
        <v>0.014999999999999999</v>
      </c>
      <c r="ET655" s="450">
        <f>ET654</f>
        <v>0.014999999999999999</v>
      </c>
      <c r="EU655" s="450">
        <f>EU654</f>
        <v>0.089999999999999997</v>
      </c>
      <c r="EV655" s="450">
        <f>EV654</f>
        <v>0.089999999999999997</v>
      </c>
      <c r="EW655" s="450">
        <f>EW654</f>
        <v>0.089999999999999997</v>
      </c>
      <c r="EX655" s="431" t="str">
        <f>IF(_tag_month_day!AS645="","",_tag_month_day!AS645/100)</f>
        <v/>
      </c>
      <c r="EY655" s="431" t="str">
        <f>IF(_tag_month_day!AT645="","",_tag_month_day!AT645/100)</f>
        <v/>
      </c>
      <c r="EZ655" s="431" t="str">
        <f>IF(_tag_month_day!AU645="","",_tag_month_day!AU645/100)</f>
        <v/>
      </c>
      <c r="FA655" s="431" t="str">
        <f>IF(_tag_month_day!AV645="","",_tag_month_day!AV645/100)</f>
        <v/>
      </c>
      <c r="FB655" s="431" t="str">
        <f>IF(_tag_month_day!AW645="","",_tag_month_day!AW645/100)</f>
        <v/>
      </c>
      <c r="FC655" s="431" t="str">
        <f>IF(_tag_month_day!AX645="","",_tag_month_day!AX645/100)</f>
        <v/>
      </c>
      <c r="FD655" s="449" t="str">
        <f>IF(_tag_month_day!AY645="","",_tag_month_day!AY645/100)</f>
        <v/>
      </c>
      <c r="FE655" s="449" t="str">
        <f>IF(_tag_month_day!AZ645="","",_tag_month_day!AZ645/100)</f>
        <v/>
      </c>
      <c r="FF655" s="449" t="str">
        <f>IF(_tag_month_day!BA645="","",_tag_month_day!BA645/100)</f>
        <v/>
      </c>
      <c r="FG655" s="449" t="str">
        <f>IF(_tag_month_day!BB645="","",_tag_month_day!BB645/100)</f>
        <v/>
      </c>
      <c r="FH655" s="467" t="str">
        <f>IF(_tag_month_day!BC645="","",_tag_month_day!BC645/100)</f>
        <v/>
      </c>
      <c r="FI655" s="449">
        <f>FI654</f>
        <v>0.40999999999999998</v>
      </c>
      <c r="FJ655" s="449">
        <f>FJ654</f>
        <v>0.11</v>
      </c>
      <c r="FK655" s="449">
        <f>FK654</f>
        <v>0.014999999999999999</v>
      </c>
      <c r="FL655" s="449">
        <f>FL654</f>
        <v>0</v>
      </c>
      <c r="FM655" s="467">
        <f>FM654</f>
        <v>0.0001</v>
      </c>
      <c r="FN655" s="449">
        <f>FN654</f>
        <v>0.32000000000000001</v>
      </c>
      <c r="FO655" s="449">
        <f>FO654</f>
        <v>0.20000000000000001</v>
      </c>
      <c r="FP655" s="449">
        <f>FP654</f>
        <v>0.01</v>
      </c>
      <c r="FQ655" s="449">
        <f>FQ654</f>
        <v>0</v>
      </c>
      <c r="FR655" s="467">
        <f>FR654</f>
        <v>0.0001</v>
      </c>
      <c r="FS655" s="449" t="str">
        <f>IF(_tag_month_day!BD645="","",_tag_month_day!BD645/100)</f>
        <v/>
      </c>
      <c r="FT655" s="449" t="str">
        <f>IF(_tag_month_day!BE645="","",_tag_month_day!BE645/100)</f>
        <v/>
      </c>
      <c r="FU655" s="449" t="str">
        <f>IF(_tag_month_day!BF645="","",_tag_month_day!BF645/100)</f>
        <v/>
      </c>
      <c r="FV655" s="449" t="str">
        <f>IF(_tag_month_day!BG645="","",_tag_month_day!BG645/100)</f>
        <v/>
      </c>
      <c r="FW655" s="467" t="str">
        <f>IF(_tag_month_day!BH645="","",_tag_month_day!BH645/100)</f>
        <v/>
      </c>
      <c r="FX655" s="449" t="str">
        <f>IF(_tag_month_day!BI645="","",_tag_month_day!BI645/100)</f>
        <v/>
      </c>
      <c r="FY655" s="449" t="str">
        <f>IF(_tag_month_day!BJ645="","",_tag_month_day!BJ645/100)</f>
        <v/>
      </c>
      <c r="FZ655" s="468" t="str">
        <f>IF(_tag_month_day!BK645="","",_tag_month_day!BK645/100)</f>
        <v/>
      </c>
      <c r="GA655" s="449" t="str">
        <f>IF(_tag_month_day!BL645="","",_tag_month_day!BL645/100)</f>
        <v/>
      </c>
      <c r="GB655" s="467" t="str">
        <f>IF(_tag_month_day!BM645="","",_tag_month_day!BM645/100)</f>
        <v/>
      </c>
      <c r="GC655" s="431" t="str">
        <f>IF(_tag_month_day!BN645="","",_tag_month_day!BN645/100)</f>
        <v/>
      </c>
      <c r="GD655" s="431" t="str">
        <f>IF(_tag_month_day!BO645="","",_tag_month_day!BO645/100)</f>
        <v/>
      </c>
      <c r="GE655" s="431" t="str">
        <f>IF(_tag_month_day!BP645="","",_tag_month_day!BP645/100)</f>
        <v/>
      </c>
      <c r="GF655" s="431" t="str">
        <f>IF(_tag_month_day!BQ645="","",_tag_month_day!BQ645/100)</f>
        <v/>
      </c>
      <c r="GG655" s="431" t="str">
        <f>IF(_tag_month_day!BR645="","",_tag_month_day!BR645/100)</f>
        <v/>
      </c>
      <c r="GH655" s="431" t="str">
        <f>IF(_tag_month_day!BS645="","",_tag_month_day!BS645/100)</f>
        <v/>
      </c>
      <c r="GI655" s="467" t="str">
        <f>IF(_tag_month_day!BT645="","",_tag_month_day!BT645/100)</f>
        <v/>
      </c>
      <c r="GJ655" s="469" t="str">
        <f>IF(_tag_month_day!BU645="","",_tag_month_day!BU645/100)</f>
        <v/>
      </c>
      <c r="GK655" s="470">
        <f>GK654</f>
        <v>0.070000000000000007</v>
      </c>
      <c r="GL655" s="470">
        <f>GL654</f>
        <v>0.029999999999999999</v>
      </c>
      <c r="GM655" s="471" t="str">
        <f>IF(_tag_month_day!BX645="","",_tag_month_day!BX645/100)</f>
        <v/>
      </c>
      <c r="GN655" s="470">
        <f>GN654</f>
        <v>0.070000000000000007</v>
      </c>
      <c r="GO655" s="470">
        <f>GO654</f>
        <v>0.029999999999999999</v>
      </c>
      <c r="GP655" s="470">
        <f>GP654</f>
        <v>0.089999999999999997</v>
      </c>
      <c r="GQ655" s="470">
        <f>GQ654</f>
        <v>0.029999999999999999</v>
      </c>
      <c r="GR655" s="471" t="str">
        <f>IF(_tag_month_day!CA645="","",_tag_month_day!CA645/100)</f>
        <v/>
      </c>
      <c r="GS655" s="472">
        <f>GS654</f>
        <v>0.95299999999999996</v>
      </c>
      <c r="GT655" s="472">
        <f>GT654</f>
        <v>0.55000000000000004</v>
      </c>
      <c r="GU655" s="472">
        <f>GU654</f>
        <v>0.55000000000000004</v>
      </c>
      <c r="GV655" s="472">
        <f>GV654</f>
        <v>0.55000000000000004</v>
      </c>
      <c r="GW655" s="472">
        <f>GW654</f>
        <v>0.5</v>
      </c>
      <c r="GX655" s="472">
        <f>GX654</f>
        <v>0.93500000000000005</v>
      </c>
      <c r="GY655" s="472">
        <f>GY654</f>
        <v>0.14999999999999999</v>
      </c>
      <c r="GZ655" s="472">
        <f>GZ654</f>
        <v>1</v>
      </c>
      <c r="HA655" s="474">
        <f>HA654</f>
        <v>0.047</v>
      </c>
      <c r="HB655" s="474">
        <f>HB654</f>
        <v>0.45000000000000001</v>
      </c>
      <c r="HC655" s="474">
        <f>HC654</f>
        <v>0.45000000000000001</v>
      </c>
      <c r="HD655" s="474">
        <f>HD654</f>
        <v>0.45000000000000001</v>
      </c>
      <c r="HE655" s="474">
        <f>HE654</f>
        <v>0.5</v>
      </c>
      <c r="HF655" s="474">
        <f>HF654</f>
        <v>0.065000000000000002</v>
      </c>
      <c r="HG655" s="474">
        <f>HG654</f>
        <v>0.84999999999999998</v>
      </c>
      <c r="HH655" s="474">
        <f>HH654</f>
        <v>0</v>
      </c>
      <c r="HI655" s="10">
        <f>IF(BZ655&lt;&gt;"",CK655-BV655,0)</f>
        <v>0</v>
      </c>
      <c r="HJ655" s="10" t="e">
        <f>IF(AJ655&gt;0,AH655-AJ655,0)</f>
        <v>#VALUE!</v>
      </c>
      <c r="HK655" s="466">
        <f>HK654</f>
        <v>0.84999999999999998</v>
      </c>
      <c r="HL655" s="424">
        <f>HL654</f>
        <v>550000</v>
      </c>
      <c r="HM655" s="424">
        <f>HM654</f>
        <v>480000</v>
      </c>
      <c r="HN655" s="465" t="e">
        <f>(DJ655*EZ655+DK655*FH655+DL655*FM655+DM655*FR655+DN655*FW655+DO655*GB655+DS655*GI655+DP655*GM655+DR655*GR655)*1000*2</f>
        <v>#VALUE!</v>
      </c>
      <c r="HO655" s="465" t="e">
        <f>HN655*HK655*$HO$2/HL655*1000000</f>
        <v>#VALUE!</v>
      </c>
      <c r="HP655" s="465" t="e">
        <f>HN655*HK655*$HP$2/HM655*1000000</f>
        <v>#VALUE!</v>
      </c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</row>
    <row customFormat="1" r="656" s="0">
      <c r="A656" s="420">
        <v>645</v>
      </c>
      <c r="B656" s="421">
        <f ca="1">IF(D656=D655,B655,IF(D656="夜班",B655+1,B655))</f>
        <v>43612</v>
      </c>
      <c r="C656" s="422">
        <f>C655</f>
        <v>0.041666666666666699</v>
      </c>
      <c r="D656" s="10" t="str">
        <f ca="1">IF(HOUR(G656)&lt;8,"夜班",IF(HOUR(G656)&lt;16,"白班",IF(HOUR(G656)&lt;24,"中班",0)))</f>
        <v>中班</v>
      </c>
      <c r="E656" s="10" t="e">
        <f ca="1">IF(F656=1,"甲",IF(F656=2,"乙",IF(F656=3,"丙",IF(F656=4,"丁",""))))</f>
        <v>#REF!</v>
      </c>
      <c r="F656" s="10" t="e">
        <f ca="1">SUMPRODUCT((成本日报!$A$3:$A$95=计划!B656)*(成本日报!$B$3:$B$95=计划!$D656),成本日报!$C$3:$C$95)</f>
        <v>#REF!</v>
      </c>
      <c r="G656" s="423">
        <f ca="1">G655+C655</f>
        <v>43612.833333331771</v>
      </c>
      <c r="H656" s="423">
        <f ca="1">$G656+$C656/60*10+$C656*0</f>
        <v>43612.840277776217</v>
      </c>
      <c r="I656" s="423">
        <f ca="1">$G656+$C656/60*18+$C656*0</f>
        <v>43612.845833331769</v>
      </c>
      <c r="J656" s="423">
        <f ca="1">$G656+$C656/60*0+$C656*1</f>
        <v>43612.874999998436</v>
      </c>
      <c r="K656" s="423">
        <f ca="1">$G656+$C656/60*30+$C656*2</f>
        <v>43612.937499998443</v>
      </c>
      <c r="L656" s="423">
        <f ca="1">$G656+$C656/60*0+$C656*3</f>
        <v>43612.958333331771</v>
      </c>
      <c r="M656" s="424" t="str">
        <f>IF(_tag_month_day!A646="","",_tag_month_day!A646)</f>
        <v/>
      </c>
      <c r="N656" s="424" t="str">
        <f>IF(_tag_month_day!B646="","",_tag_month_day!B646)</f>
        <v/>
      </c>
      <c r="O656" s="425" t="e">
        <f>IF(M656+N656=0,"",M656+N656)</f>
        <v>#VALUE!</v>
      </c>
      <c r="P656" s="424" t="str">
        <f>IF(_tag_month_day!C646="","",_tag_month_day!C646)</f>
        <v/>
      </c>
      <c r="Q656" s="424" t="str">
        <f>IF(_tag_month_day!D646="","",_tag_month_day!D646)</f>
        <v/>
      </c>
      <c r="R656" s="426" t="str">
        <f>IF(_tag_month_day!CB646="","",_tag_month_day!CB646/100)</f>
        <v/>
      </c>
      <c r="S656" s="427" t="str">
        <f>IF(_tag_month_day!E646="","",_tag_month_day!E646)</f>
        <v/>
      </c>
      <c r="T656" s="427" t="str">
        <f>IF(_tag_month_day!F646="","",_tag_month_day!F646)</f>
        <v/>
      </c>
      <c r="U656" s="428" t="e">
        <f>S656+T656</f>
        <v>#VALUE!</v>
      </c>
      <c r="V656" s="429" t="e">
        <f>U656/AJ656</f>
        <v>#VALUE!</v>
      </c>
      <c r="W656" s="430" t="str">
        <f>IF(_jhy_month_day!A646="","",_jhy_month_day!A646)</f>
        <v/>
      </c>
      <c r="X656" s="431" t="str">
        <f>IF(_jhy_month_day!B646="","",_jhy_month_day!B646/100)</f>
        <v/>
      </c>
      <c r="Y656" s="431" t="str">
        <f>IF(_jhy_month_day!C646="","",_jhy_month_day!C646/100)</f>
        <v/>
      </c>
      <c r="Z656" s="432">
        <f>Z652+1</f>
        <v>162</v>
      </c>
      <c r="AA656" s="433" t="str">
        <f>IF(_tag_month_day!G646="","",_tag_month_day!G646/100)</f>
        <v/>
      </c>
      <c r="AB656" s="433" t="str">
        <f>IF(_tag_month_day!H646="","",_tag_month_day!H646/100)</f>
        <v/>
      </c>
      <c r="AC656" s="434">
        <f>IF(X656="",AC655,BK656*($AV655*X656+$AW655*FD655+$AX655*FI655+$AY655*FN655+$AZ655*FS655+$BA655*FX655+$BG655*GE655)/(AV655*Y656+AX655*FK655+AW655*FF655+AY655*FP655+AZ655*FU655+BA655*FZ655+BG655*GG655+BB655*GK655+BC655*GN655+BD655*GP655))</f>
        <v>1.59963432013121</v>
      </c>
      <c r="AD656" s="435" t="str">
        <f>IF(AC656=AC655,"",AC656-AC655)</f>
        <v/>
      </c>
      <c r="AE656" s="436" t="str">
        <f>IF(1-AF656=0,"",(1-AF656))</f>
        <v/>
      </c>
      <c r="AF656" s="437">
        <v>1</v>
      </c>
      <c r="AG656" s="10" t="str">
        <f>AG655</f>
        <v>9A3</v>
      </c>
      <c r="AH656" s="438" t="str">
        <f>AH655</f>
        <v/>
      </c>
      <c r="AI656" s="424"/>
      <c r="AJ656" s="10" t="str">
        <f>IF(_tag_month_day!I646="","",_tag_month_day!I646)</f>
        <v/>
      </c>
      <c r="AK656" s="440"/>
      <c r="AL656" s="440"/>
      <c r="AM656" s="440"/>
      <c r="AN656" s="441">
        <f>AN655</f>
        <v>2</v>
      </c>
      <c r="AO656" s="441">
        <f>AO655</f>
        <v>8</v>
      </c>
      <c r="AP656" s="442" t="e">
        <f>(IF(AN656=0,AS655,AS655*(1+AO656/AN656)/(AR656+AO656/AN656)))+AT656</f>
        <v>#VALUE!</v>
      </c>
      <c r="AQ656" s="443" t="str">
        <f>IF(_tag_month_day!J646="","",_tag_month_day!J646/100)</f>
        <v/>
      </c>
      <c r="AR656" s="444">
        <f>AR655</f>
        <v>1.3</v>
      </c>
      <c r="AS656" s="445" t="e">
        <f>AQ656*(AN656*AR656+AO656)/(AN656+AO656)</f>
        <v>#VALUE!</v>
      </c>
      <c r="AT656" s="445" t="e">
        <f>(SUM(BE656:BF656)-SUM(BE655:BF655))*0.05</f>
        <v>#VALUE!</v>
      </c>
      <c r="AU656" s="446" t="str">
        <f>IF(_tag_month_day!CC646="","",IF(_tag_month_day!CC646&gt;0,_tag_month_day!CD646,_tag_month_day!CE646))</f>
        <v/>
      </c>
      <c r="AV656" s="447" t="str">
        <f>IF(_tag_month_day!L646="","",_tag_month_day!L646/100)</f>
        <v/>
      </c>
      <c r="AW656" s="431">
        <f>AW655</f>
        <v>0</v>
      </c>
      <c r="AX656" s="431">
        <f>AX655</f>
        <v>0</v>
      </c>
      <c r="AY656" s="431" t="str">
        <f>IF(_tag_month_day!M646="","",_tag_month_day!M646/100)</f>
        <v/>
      </c>
      <c r="AZ656" s="431" t="str">
        <f>IF(_tag_month_day!N646="","",_tag_month_day!N646/100)</f>
        <v/>
      </c>
      <c r="BA656" s="431" t="str">
        <f>IF(_tag_month_day!O646="","",_tag_month_day!O646/100)</f>
        <v/>
      </c>
      <c r="BB656" s="448" t="str">
        <f>IF(_tag_month_day!P646="","",_tag_month_day!P646/100)</f>
        <v/>
      </c>
      <c r="BC656" s="448">
        <f>BC655</f>
        <v>0</v>
      </c>
      <c r="BD656" s="448" t="str">
        <f>IF(_tag_month_day!Q646="","",_tag_month_day!Q646/100)</f>
        <v/>
      </c>
      <c r="BE656" s="449" t="str">
        <f>IF(_tag_month_day!R646="","",_tag_month_day!R646/100)</f>
        <v/>
      </c>
      <c r="BF656" s="388" t="e">
        <f>(AU656*(100+BE656*100))/(AJ656-AU656)/100</f>
        <v>#VALUE!</v>
      </c>
      <c r="BG656" s="450" t="e">
        <f>BE656+BF656</f>
        <v>#VALUE!</v>
      </c>
      <c r="BH656" s="451" t="e">
        <f>SUM(AV656:BF656)</f>
        <v>#VALUE!</v>
      </c>
      <c r="BI656" s="452" t="e">
        <f>IF(CX656=0,BI655,(DK656*查询!$R$5+DL656*查询!$Q$5+DM656*查询!$N$5+DN656*查询!$O$5+DO656*查询!$P$5)*AF656/CX656)</f>
        <v>#VALUE!</v>
      </c>
      <c r="BJ656" s="452" t="e">
        <f>IF(CX656=0,BJ655,(DP656*查询!$S$5+DQ656*查询!$T$5+DR656*查询!$U$5)*AF656/CX656)</f>
        <v>#VALUE!</v>
      </c>
      <c r="BK656" s="452">
        <f>BK655</f>
        <v>1</v>
      </c>
      <c r="BL656" s="453" t="e">
        <f>SUMPRODUCT((AV656:BA656)*(GS656:GX656))/((GS656:GX656)+SUM(BB656:BD656)*GY656+BG656*GZ656)</f>
        <v>#VALUE!</v>
      </c>
      <c r="BM656" s="453" t="e">
        <f>BK656*($AV656*FB656+$AW656*FD656+$AX656*FI656+$AY656*FN656+$AZ656*FS656+$BA656*FX656+$BG656*GE656)/(AV656*EY656+AX656*FK656+AW656*FF656+AY656*FP656+AZ656*FU656+BA656*FZ656+BG656*GG656+BB656*GK656+BC656*GN656+BD656*GP656)</f>
        <v>#VALUE!</v>
      </c>
      <c r="BN656" s="453" t="e">
        <f>($AV656*FC656+$AX656*FJ656+$AW656*FE656+$AY656*FO656+$AZ656*FT656+$BA656*FY656+$BG656*GF656)/($AV656*FA656+BG656*GH656+BB656*GL656+BC656*GO656+BD656*GQ656+BA656*GA656)</f>
        <v>#VALUE!</v>
      </c>
      <c r="BO656" s="454" t="e">
        <f>SUMPRODUCT(AV656:BA656*GS656:GX656)/(GS656:GX656+(BB656+BC656+BD656)*GY656+BG656)</f>
        <v>#VALUE!</v>
      </c>
      <c r="BP656" s="454" t="e">
        <f>SUMPRODUCT(AV656:BA656*GS656:GX656)/(GS656:GX656+(BB656+BC656+BD656)*GY656+BG656)</f>
        <v>#VALUE!</v>
      </c>
      <c r="BQ656" s="454" t="e">
        <f>SUMPRODUCT(AV656:BA656*GS656:GX656)/(GS656:GX656+(BB656+BC656+BD656)*GY656+BG656)</f>
        <v>#VALUE!</v>
      </c>
      <c r="BR656" s="453" t="str">
        <f>IF(_tag_month_day!T646="","",_tag_month_day!T646)</f>
        <v/>
      </c>
      <c r="BS656" s="453" t="str">
        <f>IF(_tag_month_day!U646="","",_tag_month_day!U646)</f>
        <v/>
      </c>
      <c r="BT656" s="455" t="str">
        <f>IF(CK656="","",IF((CK656&gt;=BV656-0.12)*(CK656&lt;=BV656+0.12),"合格","不合格"))</f>
        <v/>
      </c>
      <c r="BU656" s="456" t="str">
        <f>IF(_tag_month_day!V646="","",_tag_month_day!V646)</f>
        <v/>
      </c>
      <c r="BV656" s="457" t="str">
        <f>IF(_tag_month_day!W646="","",_tag_month_day!W646)</f>
        <v/>
      </c>
      <c r="BW656" s="458" t="str">
        <f>IF(_tag_month_day!X646="","",_tag_month_day!X646)</f>
        <v/>
      </c>
      <c r="BX656" s="458" t="str">
        <f>IF(_tag_month_day!Y646="","",_tag_month_day!Y646)</f>
        <v/>
      </c>
      <c r="BY656" s="459">
        <f ca="1">L656</f>
        <v>43612.958333331771</v>
      </c>
      <c r="BZ656" s="460"/>
      <c r="CA656" s="4"/>
      <c r="CB656" s="424" t="str">
        <f>IF(_tag_month_day!Z646="","",_tag_month_day!Z646)</f>
        <v/>
      </c>
      <c r="CC656" s="424" t="str">
        <f>IF(_tag_month_day!AA646="","",_tag_month_day!AA646)</f>
        <v/>
      </c>
      <c r="CD656" s="424" t="str">
        <f>IF(_tag_month_day!AB646="","",_tag_month_day!AB646)</f>
        <v/>
      </c>
      <c r="CE656" s="424" t="str">
        <f>IF(_tag_month_day!AC646="","",_tag_month_day!AC646)</f>
        <v/>
      </c>
      <c r="CF656" s="424" t="str">
        <f>IF(_tag_month_day!AD646="","",_tag_month_day!AD646)</f>
        <v/>
      </c>
      <c r="CG656" s="424" t="str">
        <f>IF(_tag_month_day!AE646="","",_tag_month_day!AE646)</f>
        <v/>
      </c>
      <c r="CH656" s="424" t="str">
        <f>IF(_tag_month_day!AF646="","",_tag_month_day!AF646)</f>
        <v/>
      </c>
      <c r="CI656" s="424" t="str">
        <f>IF(_tag_month_day!AG646="","",_tag_month_day!AG646)</f>
        <v/>
      </c>
      <c r="CJ656" s="424" t="str">
        <f>IF(_tag_month_day!AH646="","",_tag_month_day!AH646)</f>
        <v/>
      </c>
      <c r="CK656" s="424" t="str">
        <f>IF(_tag_month_day!AI646="","",_tag_month_day!AI646)</f>
        <v/>
      </c>
      <c r="CL656" s="4" t="str">
        <f>IF(_tag_month_day!AJ646="","",_tag_month_day!AJ646)</f>
        <v/>
      </c>
      <c r="CM656" s="4" t="str">
        <f>IF(_tag_month_day!AK646="","",_tag_month_day!AK646)</f>
        <v/>
      </c>
      <c r="CN656" s="4" t="str">
        <f>IF(_tag_month_day!AL646="","",_tag_month_day!AL646)</f>
        <v/>
      </c>
      <c r="CO656" s="4" t="str">
        <f>IF(_tag_month_day!AM646="","",_tag_month_day!AM646)</f>
        <v/>
      </c>
      <c r="CP656" s="4" t="str">
        <f>IF(_tag_month_day!AN646="","",_tag_month_day!AN646)</f>
        <v/>
      </c>
      <c r="CQ656" s="4" t="str">
        <f>IF(_tag_month_day!AO646="","",_tag_month_day!AO646)</f>
        <v/>
      </c>
      <c r="CR656" s="462" t="str">
        <f>IF(_tag_month_day!AP646="","",_tag_month_day!AP646)</f>
        <v/>
      </c>
      <c r="CS656" s="463" t="str">
        <f>IF(_tag_month_day!AQ646="","",_tag_month_day!AQ646)</f>
        <v/>
      </c>
      <c r="CT656" s="4" t="str">
        <f>IF(_tag_month_day!AR646="","",_tag_month_day!AR646)</f>
        <v/>
      </c>
      <c r="CU656" s="464" t="e">
        <f>DU656/AJ656</f>
        <v>#VALUE!</v>
      </c>
      <c r="CV656" s="451" t="e">
        <f>BG656/BH656</f>
        <v>#VALUE!</v>
      </c>
      <c r="CW656" s="465" t="e">
        <f>AJ656*(1-CV656)*CU656*AF656</f>
        <v>#VALUE!</v>
      </c>
      <c r="CX656" s="465" t="e">
        <f>CW656*94%</f>
        <v>#VALUE!</v>
      </c>
      <c r="CY656" s="466" t="e">
        <f>IF(CX656=0,0,DS656/(DS656+CX656))</f>
        <v>#VALUE!</v>
      </c>
      <c r="CZ656" s="465" t="e">
        <f>$AJ656*EF656</f>
        <v>#VALUE!</v>
      </c>
      <c r="DA656" s="465" t="e">
        <f>$AJ656*EG656</f>
        <v>#VALUE!</v>
      </c>
      <c r="DB656" s="465" t="e">
        <f>$AJ656*EH656</f>
        <v>#VALUE!</v>
      </c>
      <c r="DC656" s="465" t="e">
        <f>$AJ656*EI656</f>
        <v>#VALUE!</v>
      </c>
      <c r="DD656" s="465" t="e">
        <f>$AJ656*EJ656</f>
        <v>#VALUE!</v>
      </c>
      <c r="DE656" s="465" t="e">
        <f>$AJ656*EK656</f>
        <v>#VALUE!</v>
      </c>
      <c r="DF656" s="465" t="e">
        <f>$AJ656*EL656</f>
        <v>#VALUE!</v>
      </c>
      <c r="DG656" s="465" t="e">
        <f>$AJ656*EM656</f>
        <v>#VALUE!</v>
      </c>
      <c r="DH656" s="465" t="e">
        <f>$AJ656*EN656</f>
        <v>#VALUE!</v>
      </c>
      <c r="DI656" s="465" t="e">
        <f>$AJ656*EO656</f>
        <v>#VALUE!</v>
      </c>
      <c r="DJ656" s="465" t="e">
        <f>CZ656*(1-EP656)</f>
        <v>#VALUE!</v>
      </c>
      <c r="DK656" s="465" t="e">
        <f>DA656*(1-ER656)</f>
        <v>#VALUE!</v>
      </c>
      <c r="DL656" s="465" t="e">
        <f>DB656*(1-EQ656)</f>
        <v>#VALUE!</v>
      </c>
      <c r="DM656" s="465" t="e">
        <f>DC656*(1-ES656)</f>
        <v>#VALUE!</v>
      </c>
      <c r="DN656" s="465" t="e">
        <f>DD656*(1-ET656)</f>
        <v>#VALUE!</v>
      </c>
      <c r="DO656" s="465" t="e">
        <f>DE656</f>
        <v>#VALUE!</v>
      </c>
      <c r="DP656" s="465" t="e">
        <f>DF656*(1-EU656)</f>
        <v>#VALUE!</v>
      </c>
      <c r="DQ656" s="465" t="e">
        <f>DG656*(1-EV656)</f>
        <v>#VALUE!</v>
      </c>
      <c r="DR656" s="465" t="e">
        <f>DH656*(1-EW656)</f>
        <v>#VALUE!</v>
      </c>
      <c r="DS656" s="465" t="e">
        <f>DI656</f>
        <v>#VALUE!</v>
      </c>
      <c r="DT656" s="465" t="e">
        <f>SUM(DJ656:DS656)</f>
        <v>#VALUE!</v>
      </c>
      <c r="DU656" s="465" t="e">
        <f>(GS656:GX656)+(DP656+DQ656+DR656)*GY656+DS656</f>
        <v>#VALUE!</v>
      </c>
      <c r="DV656" s="451" t="e">
        <f>AV656/$BH656/(1-EP656)</f>
        <v>#VALUE!</v>
      </c>
      <c r="DW656" s="451" t="e">
        <f>AW656/$BH656/(1-ER656)</f>
        <v>#VALUE!</v>
      </c>
      <c r="DX656" s="451" t="e">
        <f>AX656/$BH656/(1-EQ656)</f>
        <v>#VALUE!</v>
      </c>
      <c r="DY656" s="451" t="e">
        <f>AY656/$BH656/(1-ES656)</f>
        <v>#VALUE!</v>
      </c>
      <c r="DZ656" s="451" t="e">
        <f>AZ656/$BH656/(1-ET656)</f>
        <v>#VALUE!</v>
      </c>
      <c r="EA656" s="451" t="e">
        <f>BA656/$BH656/(1-AX656)</f>
        <v>#VALUE!</v>
      </c>
      <c r="EB656" s="451" t="e">
        <f>BB656/$BH656/(1-EU656)</f>
        <v>#VALUE!</v>
      </c>
      <c r="EC656" s="451" t="e">
        <f>BC656/$BH656/(1-EV656)</f>
        <v>#VALUE!</v>
      </c>
      <c r="ED656" s="451" t="e">
        <f>BD656/$BH656/(1-EW656)</f>
        <v>#VALUE!</v>
      </c>
      <c r="EE656" s="451" t="e">
        <f>BG656/BH656</f>
        <v>#VALUE!</v>
      </c>
      <c r="EF656" s="451" t="e">
        <f>DV656/SUM($DV656:$EE656)</f>
        <v>#VALUE!</v>
      </c>
      <c r="EG656" s="451" t="e">
        <f>DW656/SUM($DV656:$EE656)</f>
        <v>#VALUE!</v>
      </c>
      <c r="EH656" s="451" t="e">
        <f>DX656/SUM($DV656:$EE656)</f>
        <v>#VALUE!</v>
      </c>
      <c r="EI656" s="451" t="e">
        <f>DY656/SUM($DV656:$EE656)</f>
        <v>#VALUE!</v>
      </c>
      <c r="EJ656" s="451" t="e">
        <f>DZ656/SUM($DV656:$EE656)</f>
        <v>#VALUE!</v>
      </c>
      <c r="EK656" s="451" t="e">
        <f>EA656/SUM($DV656:$EE656)</f>
        <v>#VALUE!</v>
      </c>
      <c r="EL656" s="451" t="e">
        <f>EB656/SUM($DV656:$EE656)</f>
        <v>#VALUE!</v>
      </c>
      <c r="EM656" s="451" t="e">
        <f>EC656/SUM($DV656:$EE656)</f>
        <v>#VALUE!</v>
      </c>
      <c r="EN656" s="451" t="e">
        <f>ED656/SUM($DV656:$EE656)</f>
        <v>#VALUE!</v>
      </c>
      <c r="EO656" s="451" t="e">
        <f>EE656/SUM($DV656:$EE656)</f>
        <v>#VALUE!</v>
      </c>
      <c r="EP656" s="450">
        <f>EP655</f>
        <v>0.080000000000000002</v>
      </c>
      <c r="EQ656" s="450">
        <f>EQ655</f>
        <v>0.014999999999999999</v>
      </c>
      <c r="ER656" s="450">
        <f>ER655</f>
        <v>0.014999999999999999</v>
      </c>
      <c r="ES656" s="450">
        <f>ES655</f>
        <v>0.014999999999999999</v>
      </c>
      <c r="ET656" s="450">
        <f>ET655</f>
        <v>0.014999999999999999</v>
      </c>
      <c r="EU656" s="450">
        <f>EU655</f>
        <v>0.089999999999999997</v>
      </c>
      <c r="EV656" s="450">
        <f>EV655</f>
        <v>0.089999999999999997</v>
      </c>
      <c r="EW656" s="450">
        <f>EW655</f>
        <v>0.089999999999999997</v>
      </c>
      <c r="EX656" s="431" t="str">
        <f>IF(_tag_month_day!AS646="","",_tag_month_day!AS646/100)</f>
        <v/>
      </c>
      <c r="EY656" s="431" t="str">
        <f>IF(_tag_month_day!AT646="","",_tag_month_day!AT646/100)</f>
        <v/>
      </c>
      <c r="EZ656" s="431" t="str">
        <f>IF(_tag_month_day!AU646="","",_tag_month_day!AU646/100)</f>
        <v/>
      </c>
      <c r="FA656" s="431" t="str">
        <f>IF(_tag_month_day!AV646="","",_tag_month_day!AV646/100)</f>
        <v/>
      </c>
      <c r="FB656" s="431" t="str">
        <f>IF(_tag_month_day!AW646="","",_tag_month_day!AW646/100)</f>
        <v/>
      </c>
      <c r="FC656" s="431" t="str">
        <f>IF(_tag_month_day!AX646="","",_tag_month_day!AX646/100)</f>
        <v/>
      </c>
      <c r="FD656" s="449" t="str">
        <f>IF(_tag_month_day!AY646="","",_tag_month_day!AY646/100)</f>
        <v/>
      </c>
      <c r="FE656" s="449" t="str">
        <f>IF(_tag_month_day!AZ646="","",_tag_month_day!AZ646/100)</f>
        <v/>
      </c>
      <c r="FF656" s="449" t="str">
        <f>IF(_tag_month_day!BA646="","",_tag_month_day!BA646/100)</f>
        <v/>
      </c>
      <c r="FG656" s="449" t="str">
        <f>IF(_tag_month_day!BB646="","",_tag_month_day!BB646/100)</f>
        <v/>
      </c>
      <c r="FH656" s="467" t="str">
        <f>IF(_tag_month_day!BC646="","",_tag_month_day!BC646/100)</f>
        <v/>
      </c>
      <c r="FI656" s="449">
        <f>FI655</f>
        <v>0.40999999999999998</v>
      </c>
      <c r="FJ656" s="449">
        <f>FJ655</f>
        <v>0.11</v>
      </c>
      <c r="FK656" s="449">
        <f>FK655</f>
        <v>0.014999999999999999</v>
      </c>
      <c r="FL656" s="449">
        <f>FL655</f>
        <v>0</v>
      </c>
      <c r="FM656" s="467">
        <f>FM655</f>
        <v>0.0001</v>
      </c>
      <c r="FN656" s="449">
        <f>FN655</f>
        <v>0.32000000000000001</v>
      </c>
      <c r="FO656" s="449">
        <f>FO655</f>
        <v>0.20000000000000001</v>
      </c>
      <c r="FP656" s="449">
        <f>FP655</f>
        <v>0.01</v>
      </c>
      <c r="FQ656" s="449">
        <f>FQ655</f>
        <v>0</v>
      </c>
      <c r="FR656" s="467">
        <f>FR655</f>
        <v>0.0001</v>
      </c>
      <c r="FS656" s="449" t="str">
        <f>IF(_tag_month_day!BD646="","",_tag_month_day!BD646/100)</f>
        <v/>
      </c>
      <c r="FT656" s="449" t="str">
        <f>IF(_tag_month_day!BE646="","",_tag_month_day!BE646/100)</f>
        <v/>
      </c>
      <c r="FU656" s="449" t="str">
        <f>IF(_tag_month_day!BF646="","",_tag_month_day!BF646/100)</f>
        <v/>
      </c>
      <c r="FV656" s="449" t="str">
        <f>IF(_tag_month_day!BG646="","",_tag_month_day!BG646/100)</f>
        <v/>
      </c>
      <c r="FW656" s="467" t="str">
        <f>IF(_tag_month_day!BH646="","",_tag_month_day!BH646/100)</f>
        <v/>
      </c>
      <c r="FX656" s="449" t="str">
        <f>IF(_tag_month_day!BI646="","",_tag_month_day!BI646/100)</f>
        <v/>
      </c>
      <c r="FY656" s="449" t="str">
        <f>IF(_tag_month_day!BJ646="","",_tag_month_day!BJ646/100)</f>
        <v/>
      </c>
      <c r="FZ656" s="468" t="str">
        <f>IF(_tag_month_day!BK646="","",_tag_month_day!BK646/100)</f>
        <v/>
      </c>
      <c r="GA656" s="449" t="str">
        <f>IF(_tag_month_day!BL646="","",_tag_month_day!BL646/100)</f>
        <v/>
      </c>
      <c r="GB656" s="467" t="str">
        <f>IF(_tag_month_day!BM646="","",_tag_month_day!BM646/100)</f>
        <v/>
      </c>
      <c r="GC656" s="431" t="str">
        <f>IF(_tag_month_day!BN646="","",_tag_month_day!BN646/100)</f>
        <v/>
      </c>
      <c r="GD656" s="431" t="str">
        <f>IF(_tag_month_day!BO646="","",_tag_month_day!BO646/100)</f>
        <v/>
      </c>
      <c r="GE656" s="431" t="str">
        <f>IF(_tag_month_day!BP646="","",_tag_month_day!BP646/100)</f>
        <v/>
      </c>
      <c r="GF656" s="431" t="str">
        <f>IF(_tag_month_day!BQ646="","",_tag_month_day!BQ646/100)</f>
        <v/>
      </c>
      <c r="GG656" s="431" t="str">
        <f>IF(_tag_month_day!BR646="","",_tag_month_day!BR646/100)</f>
        <v/>
      </c>
      <c r="GH656" s="431" t="str">
        <f>IF(_tag_month_day!BS646="","",_tag_month_day!BS646/100)</f>
        <v/>
      </c>
      <c r="GI656" s="467" t="str">
        <f>IF(_tag_month_day!BT646="","",_tag_month_day!BT646/100)</f>
        <v/>
      </c>
      <c r="GJ656" s="469" t="str">
        <f>IF(_tag_month_day!BU646="","",_tag_month_day!BU646/100)</f>
        <v/>
      </c>
      <c r="GK656" s="470">
        <f>GK655</f>
        <v>0.070000000000000007</v>
      </c>
      <c r="GL656" s="470">
        <f>GL655</f>
        <v>0.029999999999999999</v>
      </c>
      <c r="GM656" s="471" t="str">
        <f>IF(_tag_month_day!BX646="","",_tag_month_day!BX646/100)</f>
        <v/>
      </c>
      <c r="GN656" s="470">
        <f>GN655</f>
        <v>0.070000000000000007</v>
      </c>
      <c r="GO656" s="470">
        <f>GO655</f>
        <v>0.029999999999999999</v>
      </c>
      <c r="GP656" s="470">
        <f>GP655</f>
        <v>0.089999999999999997</v>
      </c>
      <c r="GQ656" s="470">
        <f>GQ655</f>
        <v>0.029999999999999999</v>
      </c>
      <c r="GR656" s="471" t="str">
        <f>IF(_tag_month_day!CA646="","",_tag_month_day!CA646/100)</f>
        <v/>
      </c>
      <c r="GS656" s="472">
        <f>GS655</f>
        <v>0.95299999999999996</v>
      </c>
      <c r="GT656" s="472">
        <f>GT655</f>
        <v>0.55000000000000004</v>
      </c>
      <c r="GU656" s="472">
        <f>GU655</f>
        <v>0.55000000000000004</v>
      </c>
      <c r="GV656" s="472">
        <f>GV655</f>
        <v>0.55000000000000004</v>
      </c>
      <c r="GW656" s="472">
        <f>GW655</f>
        <v>0.5</v>
      </c>
      <c r="GX656" s="472">
        <f>GX655</f>
        <v>0.93500000000000005</v>
      </c>
      <c r="GY656" s="472">
        <f>GY655</f>
        <v>0.14999999999999999</v>
      </c>
      <c r="GZ656" s="472">
        <f>GZ655</f>
        <v>1</v>
      </c>
      <c r="HA656" s="474">
        <f>HA655</f>
        <v>0.047</v>
      </c>
      <c r="HB656" s="474">
        <f>HB655</f>
        <v>0.45000000000000001</v>
      </c>
      <c r="HC656" s="474">
        <f>HC655</f>
        <v>0.45000000000000001</v>
      </c>
      <c r="HD656" s="474">
        <f>HD655</f>
        <v>0.45000000000000001</v>
      </c>
      <c r="HE656" s="474">
        <f>HE655</f>
        <v>0.5</v>
      </c>
      <c r="HF656" s="474">
        <f>HF655</f>
        <v>0.065000000000000002</v>
      </c>
      <c r="HG656" s="474">
        <f>HG655</f>
        <v>0.84999999999999998</v>
      </c>
      <c r="HH656" s="474">
        <f>HH655</f>
        <v>0</v>
      </c>
      <c r="HI656" s="10">
        <f>IF(BZ656&lt;&gt;"",CK656-BV656,0)</f>
        <v>0</v>
      </c>
      <c r="HJ656" s="10" t="e">
        <f>IF(AJ656&gt;0,AH656-AJ656,0)</f>
        <v>#VALUE!</v>
      </c>
      <c r="HK656" s="466">
        <f>HK655</f>
        <v>0.84999999999999998</v>
      </c>
      <c r="HL656" s="424">
        <f>HL655</f>
        <v>550000</v>
      </c>
      <c r="HM656" s="424">
        <f>HM655</f>
        <v>480000</v>
      </c>
      <c r="HN656" s="465" t="e">
        <f>(DJ656*EZ656+DK656*FH656+DL656*FM656+DM656*FR656+DN656*FW656+DO656*GB656+DS656*GI656+DP656*GM656+DR656*GR656)*1000*2</f>
        <v>#VALUE!</v>
      </c>
      <c r="HO656" s="465" t="e">
        <f>HN656*HK656*$HO$2/HL656*1000000</f>
        <v>#VALUE!</v>
      </c>
      <c r="HP656" s="465" t="e">
        <f>HN656*HK656*$HP$2/HM656*1000000</f>
        <v>#VALUE!</v>
      </c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</row>
    <row customFormat="1" r="657" s="0">
      <c r="A657" s="420">
        <v>646</v>
      </c>
      <c r="B657" s="421">
        <f ca="1">IF(D657=D656,B656,IF(D657="夜班",B656+1,B656))</f>
        <v>43612</v>
      </c>
      <c r="C657" s="422">
        <f>C656</f>
        <v>0.041666666666666699</v>
      </c>
      <c r="D657" s="10" t="str">
        <f ca="1">IF(HOUR(G657)&lt;8,"夜班",IF(HOUR(G657)&lt;16,"白班",IF(HOUR(G657)&lt;24,"中班",0)))</f>
        <v>中班</v>
      </c>
      <c r="E657" s="10" t="e">
        <f ca="1">IF(F657=1,"甲",IF(F657=2,"乙",IF(F657=3,"丙",IF(F657=4,"丁",""))))</f>
        <v>#REF!</v>
      </c>
      <c r="F657" s="10" t="e">
        <f ca="1">SUMPRODUCT((成本日报!$A$3:$A$95=计划!B657)*(成本日报!$B$3:$B$95=计划!$D657),成本日报!$C$3:$C$95)</f>
        <v>#REF!</v>
      </c>
      <c r="G657" s="423">
        <f ca="1">G656+C656</f>
        <v>43612.874999998436</v>
      </c>
      <c r="H657" s="423">
        <f ca="1">$G657+$C657/60*10+$C657*0</f>
        <v>43612.881944442881</v>
      </c>
      <c r="I657" s="423">
        <f ca="1">$G657+$C657/60*18+$C657*0</f>
        <v>43612.887499998433</v>
      </c>
      <c r="J657" s="423">
        <f ca="1">$G657+$C657/60*0+$C657*1</f>
        <v>43612.9166666651</v>
      </c>
      <c r="K657" s="423">
        <f ca="1">$G657+$C657/60*30+$C657*2</f>
        <v>43612.979166665107</v>
      </c>
      <c r="L657" s="423">
        <f ca="1">$G657+$C657/60*0+$C657*3</f>
        <v>43612.999999998436</v>
      </c>
      <c r="M657" s="424" t="str">
        <f>IF(_tag_month_day!A647="","",_tag_month_day!A647)</f>
        <v/>
      </c>
      <c r="N657" s="424" t="str">
        <f>IF(_tag_month_day!B647="","",_tag_month_day!B647)</f>
        <v/>
      </c>
      <c r="O657" s="425" t="e">
        <f>IF(M657+N657=0,"",M657+N657)</f>
        <v>#VALUE!</v>
      </c>
      <c r="P657" s="424" t="str">
        <f>IF(_tag_month_day!C647="","",_tag_month_day!C647)</f>
        <v/>
      </c>
      <c r="Q657" s="424" t="str">
        <f>IF(_tag_month_day!D647="","",_tag_month_day!D647)</f>
        <v/>
      </c>
      <c r="R657" s="426" t="str">
        <f>IF(_tag_month_day!CB647="","",_tag_month_day!CB647/100)</f>
        <v/>
      </c>
      <c r="S657" s="427" t="str">
        <f>IF(_tag_month_day!E647="","",_tag_month_day!E647)</f>
        <v/>
      </c>
      <c r="T657" s="427" t="str">
        <f>IF(_tag_month_day!F647="","",_tag_month_day!F647)</f>
        <v/>
      </c>
      <c r="U657" s="428" t="e">
        <f>S657+T657</f>
        <v>#VALUE!</v>
      </c>
      <c r="V657" s="429" t="e">
        <f>U657/AJ657</f>
        <v>#VALUE!</v>
      </c>
      <c r="W657" s="430" t="str">
        <f>IF(_jhy_month_day!A647="","",_jhy_month_day!A647)</f>
        <v/>
      </c>
      <c r="X657" s="431" t="str">
        <f>IF(_jhy_month_day!B647="","",_jhy_month_day!B647/100)</f>
        <v/>
      </c>
      <c r="Y657" s="431" t="str">
        <f>IF(_jhy_month_day!C647="","",_jhy_month_day!C647/100)</f>
        <v/>
      </c>
      <c r="Z657" s="432">
        <f>Z653+1</f>
        <v>162</v>
      </c>
      <c r="AA657" s="433" t="str">
        <f>IF(_tag_month_day!G647="","",_tag_month_day!G647/100)</f>
        <v/>
      </c>
      <c r="AB657" s="433" t="str">
        <f>IF(_tag_month_day!H647="","",_tag_month_day!H647/100)</f>
        <v/>
      </c>
      <c r="AC657" s="434">
        <f>IF(X657="",AC656,BK657*($AV656*X657+$AW656*FD656+$AX656*FI656+$AY656*FN656+$AZ656*FS656+$BA656*FX656+$BG656*GE656)/(AV656*Y657+AX656*FK656+AW656*FF656+AY656*FP656+AZ656*FU656+BA656*FZ656+BG656*GG656+BB656*GK656+BC656*GN656+BD656*GP656))</f>
        <v>1.59963432013121</v>
      </c>
      <c r="AD657" s="435" t="str">
        <f>IF(AC657=AC656,"",AC657-AC656)</f>
        <v/>
      </c>
      <c r="AE657" s="436" t="str">
        <f>IF(1-AF657=0,"",(1-AF657))</f>
        <v/>
      </c>
      <c r="AF657" s="437">
        <v>1</v>
      </c>
      <c r="AG657" s="10" t="str">
        <f>AG656</f>
        <v>9A3</v>
      </c>
      <c r="AH657" s="438" t="str">
        <f>AH656</f>
        <v/>
      </c>
      <c r="AI657" s="424"/>
      <c r="AJ657" s="10" t="str">
        <f>IF(_tag_month_day!I647="","",_tag_month_day!I647)</f>
        <v/>
      </c>
      <c r="AK657" s="440"/>
      <c r="AL657" s="440"/>
      <c r="AM657" s="440"/>
      <c r="AN657" s="441">
        <f>AN656</f>
        <v>2</v>
      </c>
      <c r="AO657" s="441">
        <f>AO656</f>
        <v>8</v>
      </c>
      <c r="AP657" s="442" t="e">
        <f>(IF(AN657=0,AS656,AS656*(1+AO657/AN657)/(AR657+AO657/AN657)))+AT657</f>
        <v>#VALUE!</v>
      </c>
      <c r="AQ657" s="443" t="str">
        <f>IF(_tag_month_day!J647="","",_tag_month_day!J647/100)</f>
        <v/>
      </c>
      <c r="AR657" s="444">
        <f>AR656</f>
        <v>1.3</v>
      </c>
      <c r="AS657" s="445" t="e">
        <f>AQ657*(AN657*AR657+AO657)/(AN657+AO657)</f>
        <v>#VALUE!</v>
      </c>
      <c r="AT657" s="445" t="e">
        <f>(SUM(BE657:BF657)-SUM(BE656:BF656))*0.05</f>
        <v>#VALUE!</v>
      </c>
      <c r="AU657" s="446" t="str">
        <f>IF(_tag_month_day!CC647="","",IF(_tag_month_day!CC647&gt;0,_tag_month_day!CD647,_tag_month_day!CE647))</f>
        <v/>
      </c>
      <c r="AV657" s="447" t="str">
        <f>IF(_tag_month_day!L647="","",_tag_month_day!L647/100)</f>
        <v/>
      </c>
      <c r="AW657" s="431">
        <f>AW656</f>
        <v>0</v>
      </c>
      <c r="AX657" s="431">
        <f>AX656</f>
        <v>0</v>
      </c>
      <c r="AY657" s="431" t="str">
        <f>IF(_tag_month_day!M647="","",_tag_month_day!M647/100)</f>
        <v/>
      </c>
      <c r="AZ657" s="431" t="str">
        <f>IF(_tag_month_day!N647="","",_tag_month_day!N647/100)</f>
        <v/>
      </c>
      <c r="BA657" s="431" t="str">
        <f>IF(_tag_month_day!O647="","",_tag_month_day!O647/100)</f>
        <v/>
      </c>
      <c r="BB657" s="448" t="str">
        <f>IF(_tag_month_day!P647="","",_tag_month_day!P647/100)</f>
        <v/>
      </c>
      <c r="BC657" s="448">
        <f>BC656</f>
        <v>0</v>
      </c>
      <c r="BD657" s="448" t="str">
        <f>IF(_tag_month_day!Q647="","",_tag_month_day!Q647/100)</f>
        <v/>
      </c>
      <c r="BE657" s="449" t="str">
        <f>IF(_tag_month_day!R647="","",_tag_month_day!R647/100)</f>
        <v/>
      </c>
      <c r="BF657" s="388" t="e">
        <f>(AU657*(100+BE657*100))/(AJ657-AU657)/100</f>
        <v>#VALUE!</v>
      </c>
      <c r="BG657" s="450" t="e">
        <f>BE657+BF657</f>
        <v>#VALUE!</v>
      </c>
      <c r="BH657" s="451" t="e">
        <f>SUM(AV657:BF657)</f>
        <v>#VALUE!</v>
      </c>
      <c r="BI657" s="452" t="e">
        <f>IF(CX657=0,BI656,(DK657*查询!$R$5+DL657*查询!$Q$5+DM657*查询!$N$5+DN657*查询!$O$5+DO657*查询!$P$5)*AF657/CX657)</f>
        <v>#VALUE!</v>
      </c>
      <c r="BJ657" s="452" t="e">
        <f>IF(CX657=0,BJ656,(DP657*查询!$S$5+DQ657*查询!$T$5+DR657*查询!$U$5)*AF657/CX657)</f>
        <v>#VALUE!</v>
      </c>
      <c r="BK657" s="452">
        <f>BK656</f>
        <v>1</v>
      </c>
      <c r="BL657" s="453" t="e">
        <f>SUMPRODUCT((AV657:BA657)*(GS657:GX657))/((GS657:GX657)+SUM(BB657:BD657)*GY657+BG657*GZ657)</f>
        <v>#VALUE!</v>
      </c>
      <c r="BM657" s="453" t="e">
        <f>BK657*($AV657*FB657+$AW657*FD657+$AX657*FI657+$AY657*FN657+$AZ657*FS657+$BA657*FX657+$BG657*GE657)/(AV657*EY657+AX657*FK657+AW657*FF657+AY657*FP657+AZ657*FU657+BA657*FZ657+BG657*GG657+BB657*GK657+BC657*GN657+BD657*GP657)</f>
        <v>#VALUE!</v>
      </c>
      <c r="BN657" s="453" t="e">
        <f>($AV657*FC657+$AX657*FJ657+$AW657*FE657+$AY657*FO657+$AZ657*FT657+$BA657*FY657+$BG657*GF657)/($AV657*FA657+BG657*GH657+BB657*GL657+BC657*GO657+BD657*GQ657+BA657*GA657)</f>
        <v>#VALUE!</v>
      </c>
      <c r="BO657" s="454" t="e">
        <f>SUMPRODUCT(AV657:BA657*GS657:GX657)/(GS657:GX657+(BB657+BC657+BD657)*GY657+BG657)</f>
        <v>#VALUE!</v>
      </c>
      <c r="BP657" s="454" t="e">
        <f>SUMPRODUCT(AV657:BA657*GS657:GX657)/(GS657:GX657+(BB657+BC657+BD657)*GY657+BG657)</f>
        <v>#VALUE!</v>
      </c>
      <c r="BQ657" s="454" t="e">
        <f>SUMPRODUCT(AV657:BA657*GS657:GX657)/(GS657:GX657+(BB657+BC657+BD657)*GY657+BG657)</f>
        <v>#VALUE!</v>
      </c>
      <c r="BR657" s="453" t="str">
        <f>IF(_tag_month_day!T647="","",_tag_month_day!T647)</f>
        <v/>
      </c>
      <c r="BS657" s="453" t="str">
        <f>IF(_tag_month_day!U647="","",_tag_month_day!U647)</f>
        <v/>
      </c>
      <c r="BT657" s="455" t="str">
        <f>IF(CK657="","",IF((CK657&gt;=BV657-0.12)*(CK657&lt;=BV657+0.12),"合格","不合格"))</f>
        <v/>
      </c>
      <c r="BU657" s="456" t="str">
        <f>IF(_tag_month_day!V647="","",_tag_month_day!V647)</f>
        <v/>
      </c>
      <c r="BV657" s="457" t="str">
        <f>IF(_tag_month_day!W647="","",_tag_month_day!W647)</f>
        <v/>
      </c>
      <c r="BW657" s="458" t="str">
        <f>IF(_tag_month_day!X647="","",_tag_month_day!X647)</f>
        <v/>
      </c>
      <c r="BX657" s="458" t="str">
        <f>IF(_tag_month_day!Y647="","",_tag_month_day!Y647)</f>
        <v/>
      </c>
      <c r="BY657" s="459">
        <f ca="1">L657</f>
        <v>43612.999999998436</v>
      </c>
      <c r="BZ657" s="460"/>
      <c r="CA657" s="461"/>
      <c r="CB657" s="424" t="str">
        <f>IF(_tag_month_day!Z647="","",_tag_month_day!Z647)</f>
        <v/>
      </c>
      <c r="CC657" s="424" t="str">
        <f>IF(_tag_month_day!AA647="","",_tag_month_day!AA647)</f>
        <v/>
      </c>
      <c r="CD657" s="424" t="str">
        <f>IF(_tag_month_day!AB647="","",_tag_month_day!AB647)</f>
        <v/>
      </c>
      <c r="CE657" s="424" t="str">
        <f>IF(_tag_month_day!AC647="","",_tag_month_day!AC647)</f>
        <v/>
      </c>
      <c r="CF657" s="424" t="str">
        <f>IF(_tag_month_day!AD647="","",_tag_month_day!AD647)</f>
        <v/>
      </c>
      <c r="CG657" s="424" t="str">
        <f>IF(_tag_month_day!AE647="","",_tag_month_day!AE647)</f>
        <v/>
      </c>
      <c r="CH657" s="424" t="str">
        <f>IF(_tag_month_day!AF647="","",_tag_month_day!AF647)</f>
        <v/>
      </c>
      <c r="CI657" s="424" t="str">
        <f>IF(_tag_month_day!AG647="","",_tag_month_day!AG647)</f>
        <v/>
      </c>
      <c r="CJ657" s="424" t="str">
        <f>IF(_tag_month_day!AH647="","",_tag_month_day!AH647)</f>
        <v/>
      </c>
      <c r="CK657" s="424" t="str">
        <f>IF(_tag_month_day!AI647="","",_tag_month_day!AI647)</f>
        <v/>
      </c>
      <c r="CL657" s="4" t="str">
        <f>IF(_tag_month_day!AJ647="","",_tag_month_day!AJ647)</f>
        <v/>
      </c>
      <c r="CM657" s="4" t="str">
        <f>IF(_tag_month_day!AK647="","",_tag_month_day!AK647)</f>
        <v/>
      </c>
      <c r="CN657" s="4" t="str">
        <f>IF(_tag_month_day!AL647="","",_tag_month_day!AL647)</f>
        <v/>
      </c>
      <c r="CO657" s="4" t="str">
        <f>IF(_tag_month_day!AM647="","",_tag_month_day!AM647)</f>
        <v/>
      </c>
      <c r="CP657" s="4" t="str">
        <f>IF(_tag_month_day!AN647="","",_tag_month_day!AN647)</f>
        <v/>
      </c>
      <c r="CQ657" s="4" t="str">
        <f>IF(_tag_month_day!AO647="","",_tag_month_day!AO647)</f>
        <v/>
      </c>
      <c r="CR657" s="462" t="str">
        <f>IF(_tag_month_day!AP647="","",_tag_month_day!AP647)</f>
        <v/>
      </c>
      <c r="CS657" s="463" t="str">
        <f>IF(_tag_month_day!AQ647="","",_tag_month_day!AQ647)</f>
        <v/>
      </c>
      <c r="CT657" s="4" t="str">
        <f>IF(_tag_month_day!AR647="","",_tag_month_day!AR647)</f>
        <v/>
      </c>
      <c r="CU657" s="464" t="e">
        <f>DU657/AJ657</f>
        <v>#VALUE!</v>
      </c>
      <c r="CV657" s="451" t="e">
        <f>BG657/BH657</f>
        <v>#VALUE!</v>
      </c>
      <c r="CW657" s="465" t="e">
        <f>AJ657*(1-CV657)*CU657*AF657</f>
        <v>#VALUE!</v>
      </c>
      <c r="CX657" s="465" t="e">
        <f>CW657*94%</f>
        <v>#VALUE!</v>
      </c>
      <c r="CY657" s="466" t="e">
        <f>IF(CX657=0,0,DS657/(DS657+CX657))</f>
        <v>#VALUE!</v>
      </c>
      <c r="CZ657" s="465" t="e">
        <f>$AJ657*EF657</f>
        <v>#VALUE!</v>
      </c>
      <c r="DA657" s="465" t="e">
        <f>$AJ657*EG657</f>
        <v>#VALUE!</v>
      </c>
      <c r="DB657" s="465" t="e">
        <f>$AJ657*EH657</f>
        <v>#VALUE!</v>
      </c>
      <c r="DC657" s="465" t="e">
        <f>$AJ657*EI657</f>
        <v>#VALUE!</v>
      </c>
      <c r="DD657" s="465" t="e">
        <f>$AJ657*EJ657</f>
        <v>#VALUE!</v>
      </c>
      <c r="DE657" s="465" t="e">
        <f>$AJ657*EK657</f>
        <v>#VALUE!</v>
      </c>
      <c r="DF657" s="465" t="e">
        <f>$AJ657*EL657</f>
        <v>#VALUE!</v>
      </c>
      <c r="DG657" s="465" t="e">
        <f>$AJ657*EM657</f>
        <v>#VALUE!</v>
      </c>
      <c r="DH657" s="465" t="e">
        <f>$AJ657*EN657</f>
        <v>#VALUE!</v>
      </c>
      <c r="DI657" s="465" t="e">
        <f>$AJ657*EO657</f>
        <v>#VALUE!</v>
      </c>
      <c r="DJ657" s="465" t="e">
        <f>CZ657*(1-EP657)</f>
        <v>#VALUE!</v>
      </c>
      <c r="DK657" s="465" t="e">
        <f>DA657*(1-ER657)</f>
        <v>#VALUE!</v>
      </c>
      <c r="DL657" s="465" t="e">
        <f>DB657*(1-EQ657)</f>
        <v>#VALUE!</v>
      </c>
      <c r="DM657" s="465" t="e">
        <f>DC657*(1-ES657)</f>
        <v>#VALUE!</v>
      </c>
      <c r="DN657" s="465" t="e">
        <f>DD657*(1-ET657)</f>
        <v>#VALUE!</v>
      </c>
      <c r="DO657" s="465" t="e">
        <f>DE657</f>
        <v>#VALUE!</v>
      </c>
      <c r="DP657" s="465" t="e">
        <f>DF657*(1-EU657)</f>
        <v>#VALUE!</v>
      </c>
      <c r="DQ657" s="465" t="e">
        <f>DG657*(1-EV657)</f>
        <v>#VALUE!</v>
      </c>
      <c r="DR657" s="465" t="e">
        <f>DH657*(1-EW657)</f>
        <v>#VALUE!</v>
      </c>
      <c r="DS657" s="465" t="e">
        <f>DI657</f>
        <v>#VALUE!</v>
      </c>
      <c r="DT657" s="465" t="e">
        <f>SUM(DJ657:DS657)</f>
        <v>#VALUE!</v>
      </c>
      <c r="DU657" s="465" t="e">
        <f>(GS657:GX657)+(DP657+DQ657+DR657)*GY657+DS657</f>
        <v>#VALUE!</v>
      </c>
      <c r="DV657" s="451" t="e">
        <f>AV657/$BH657/(1-EP657)</f>
        <v>#VALUE!</v>
      </c>
      <c r="DW657" s="451" t="e">
        <f>AW657/$BH657/(1-ER657)</f>
        <v>#VALUE!</v>
      </c>
      <c r="DX657" s="451" t="e">
        <f>AX657/$BH657/(1-EQ657)</f>
        <v>#VALUE!</v>
      </c>
      <c r="DY657" s="451" t="e">
        <f>AY657/$BH657/(1-ES657)</f>
        <v>#VALUE!</v>
      </c>
      <c r="DZ657" s="451" t="e">
        <f>AZ657/$BH657/(1-ET657)</f>
        <v>#VALUE!</v>
      </c>
      <c r="EA657" s="451" t="e">
        <f>BA657/$BH657/(1-AX657)</f>
        <v>#VALUE!</v>
      </c>
      <c r="EB657" s="451" t="e">
        <f>BB657/$BH657/(1-EU657)</f>
        <v>#VALUE!</v>
      </c>
      <c r="EC657" s="451" t="e">
        <f>BC657/$BH657/(1-EV657)</f>
        <v>#VALUE!</v>
      </c>
      <c r="ED657" s="451" t="e">
        <f>BD657/$BH657/(1-EW657)</f>
        <v>#VALUE!</v>
      </c>
      <c r="EE657" s="451" t="e">
        <f>BG657/BH657</f>
        <v>#VALUE!</v>
      </c>
      <c r="EF657" s="451" t="e">
        <f>DV657/SUM($DV657:$EE657)</f>
        <v>#VALUE!</v>
      </c>
      <c r="EG657" s="451" t="e">
        <f>DW657/SUM($DV657:$EE657)</f>
        <v>#VALUE!</v>
      </c>
      <c r="EH657" s="451" t="e">
        <f>DX657/SUM($DV657:$EE657)</f>
        <v>#VALUE!</v>
      </c>
      <c r="EI657" s="451" t="e">
        <f>DY657/SUM($DV657:$EE657)</f>
        <v>#VALUE!</v>
      </c>
      <c r="EJ657" s="451" t="e">
        <f>DZ657/SUM($DV657:$EE657)</f>
        <v>#VALUE!</v>
      </c>
      <c r="EK657" s="451" t="e">
        <f>EA657/SUM($DV657:$EE657)</f>
        <v>#VALUE!</v>
      </c>
      <c r="EL657" s="451" t="e">
        <f>EB657/SUM($DV657:$EE657)</f>
        <v>#VALUE!</v>
      </c>
      <c r="EM657" s="451" t="e">
        <f>EC657/SUM($DV657:$EE657)</f>
        <v>#VALUE!</v>
      </c>
      <c r="EN657" s="451" t="e">
        <f>ED657/SUM($DV657:$EE657)</f>
        <v>#VALUE!</v>
      </c>
      <c r="EO657" s="451" t="e">
        <f>EE657/SUM($DV657:$EE657)</f>
        <v>#VALUE!</v>
      </c>
      <c r="EP657" s="450">
        <f>EP656</f>
        <v>0.080000000000000002</v>
      </c>
      <c r="EQ657" s="450">
        <f>EQ656</f>
        <v>0.014999999999999999</v>
      </c>
      <c r="ER657" s="450">
        <f>ER656</f>
        <v>0.014999999999999999</v>
      </c>
      <c r="ES657" s="450">
        <f>ES656</f>
        <v>0.014999999999999999</v>
      </c>
      <c r="ET657" s="450">
        <f>ET656</f>
        <v>0.014999999999999999</v>
      </c>
      <c r="EU657" s="450">
        <f>EU656</f>
        <v>0.089999999999999997</v>
      </c>
      <c r="EV657" s="450">
        <f>EV656</f>
        <v>0.089999999999999997</v>
      </c>
      <c r="EW657" s="450">
        <f>EW656</f>
        <v>0.089999999999999997</v>
      </c>
      <c r="EX657" s="431" t="str">
        <f>IF(_tag_month_day!AS647="","",_tag_month_day!AS647/100)</f>
        <v/>
      </c>
      <c r="EY657" s="431" t="str">
        <f>IF(_tag_month_day!AT647="","",_tag_month_day!AT647/100)</f>
        <v/>
      </c>
      <c r="EZ657" s="431" t="str">
        <f>IF(_tag_month_day!AU647="","",_tag_month_day!AU647/100)</f>
        <v/>
      </c>
      <c r="FA657" s="431" t="str">
        <f>IF(_tag_month_day!AV647="","",_tag_month_day!AV647/100)</f>
        <v/>
      </c>
      <c r="FB657" s="431" t="str">
        <f>IF(_tag_month_day!AW647="","",_tag_month_day!AW647/100)</f>
        <v/>
      </c>
      <c r="FC657" s="431" t="str">
        <f>IF(_tag_month_day!AX647="","",_tag_month_day!AX647/100)</f>
        <v/>
      </c>
      <c r="FD657" s="449" t="str">
        <f>IF(_tag_month_day!AY647="","",_tag_month_day!AY647/100)</f>
        <v/>
      </c>
      <c r="FE657" s="449" t="str">
        <f>IF(_tag_month_day!AZ647="","",_tag_month_day!AZ647/100)</f>
        <v/>
      </c>
      <c r="FF657" s="449" t="str">
        <f>IF(_tag_month_day!BA647="","",_tag_month_day!BA647/100)</f>
        <v/>
      </c>
      <c r="FG657" s="449" t="str">
        <f>IF(_tag_month_day!BB647="","",_tag_month_day!BB647/100)</f>
        <v/>
      </c>
      <c r="FH657" s="467" t="str">
        <f>IF(_tag_month_day!BC647="","",_tag_month_day!BC647/100)</f>
        <v/>
      </c>
      <c r="FI657" s="449">
        <f>FI656</f>
        <v>0.40999999999999998</v>
      </c>
      <c r="FJ657" s="449">
        <f>FJ656</f>
        <v>0.11</v>
      </c>
      <c r="FK657" s="449">
        <f>FK656</f>
        <v>0.014999999999999999</v>
      </c>
      <c r="FL657" s="449">
        <f>FL656</f>
        <v>0</v>
      </c>
      <c r="FM657" s="467">
        <f>FM656</f>
        <v>0.0001</v>
      </c>
      <c r="FN657" s="449">
        <f>FN656</f>
        <v>0.32000000000000001</v>
      </c>
      <c r="FO657" s="449">
        <f>FO656</f>
        <v>0.20000000000000001</v>
      </c>
      <c r="FP657" s="449">
        <f>FP656</f>
        <v>0.01</v>
      </c>
      <c r="FQ657" s="449">
        <f>FQ656</f>
        <v>0</v>
      </c>
      <c r="FR657" s="467">
        <f>FR656</f>
        <v>0.0001</v>
      </c>
      <c r="FS657" s="449" t="str">
        <f>IF(_tag_month_day!BD647="","",_tag_month_day!BD647/100)</f>
        <v/>
      </c>
      <c r="FT657" s="449" t="str">
        <f>IF(_tag_month_day!BE647="","",_tag_month_day!BE647/100)</f>
        <v/>
      </c>
      <c r="FU657" s="449" t="str">
        <f>IF(_tag_month_day!BF647="","",_tag_month_day!BF647/100)</f>
        <v/>
      </c>
      <c r="FV657" s="449" t="str">
        <f>IF(_tag_month_day!BG647="","",_tag_month_day!BG647/100)</f>
        <v/>
      </c>
      <c r="FW657" s="467" t="str">
        <f>IF(_tag_month_day!BH647="","",_tag_month_day!BH647/100)</f>
        <v/>
      </c>
      <c r="FX657" s="449" t="str">
        <f>IF(_tag_month_day!BI647="","",_tag_month_day!BI647/100)</f>
        <v/>
      </c>
      <c r="FY657" s="449" t="str">
        <f>IF(_tag_month_day!BJ647="","",_tag_month_day!BJ647/100)</f>
        <v/>
      </c>
      <c r="FZ657" s="468" t="str">
        <f>IF(_tag_month_day!BK647="","",_tag_month_day!BK647/100)</f>
        <v/>
      </c>
      <c r="GA657" s="449" t="str">
        <f>IF(_tag_month_day!BL647="","",_tag_month_day!BL647/100)</f>
        <v/>
      </c>
      <c r="GB657" s="467" t="str">
        <f>IF(_tag_month_day!BM647="","",_tag_month_day!BM647/100)</f>
        <v/>
      </c>
      <c r="GC657" s="431" t="str">
        <f>IF(_tag_month_day!BN647="","",_tag_month_day!BN647/100)</f>
        <v/>
      </c>
      <c r="GD657" s="431" t="str">
        <f>IF(_tag_month_day!BO647="","",_tag_month_day!BO647/100)</f>
        <v/>
      </c>
      <c r="GE657" s="431" t="str">
        <f>IF(_tag_month_day!BP647="","",_tag_month_day!BP647/100)</f>
        <v/>
      </c>
      <c r="GF657" s="431" t="str">
        <f>IF(_tag_month_day!BQ647="","",_tag_month_day!BQ647/100)</f>
        <v/>
      </c>
      <c r="GG657" s="431" t="str">
        <f>IF(_tag_month_day!BR647="","",_tag_month_day!BR647/100)</f>
        <v/>
      </c>
      <c r="GH657" s="431" t="str">
        <f>IF(_tag_month_day!BS647="","",_tag_month_day!BS647/100)</f>
        <v/>
      </c>
      <c r="GI657" s="467" t="str">
        <f>IF(_tag_month_day!BT647="","",_tag_month_day!BT647/100)</f>
        <v/>
      </c>
      <c r="GJ657" s="469" t="str">
        <f>IF(_tag_month_day!BU647="","",_tag_month_day!BU647/100)</f>
        <v/>
      </c>
      <c r="GK657" s="470">
        <f>GK656</f>
        <v>0.070000000000000007</v>
      </c>
      <c r="GL657" s="470">
        <f>GL656</f>
        <v>0.029999999999999999</v>
      </c>
      <c r="GM657" s="471" t="str">
        <f>IF(_tag_month_day!BX647="","",_tag_month_day!BX647/100)</f>
        <v/>
      </c>
      <c r="GN657" s="470">
        <f>GN656</f>
        <v>0.070000000000000007</v>
      </c>
      <c r="GO657" s="470">
        <f>GO656</f>
        <v>0.029999999999999999</v>
      </c>
      <c r="GP657" s="470">
        <f>GP656</f>
        <v>0.089999999999999997</v>
      </c>
      <c r="GQ657" s="470">
        <f>GQ656</f>
        <v>0.029999999999999999</v>
      </c>
      <c r="GR657" s="471" t="str">
        <f>IF(_tag_month_day!CA647="","",_tag_month_day!CA647/100)</f>
        <v/>
      </c>
      <c r="GS657" s="472">
        <f>GS656</f>
        <v>0.95299999999999996</v>
      </c>
      <c r="GT657" s="472">
        <f>GT656</f>
        <v>0.55000000000000004</v>
      </c>
      <c r="GU657" s="472">
        <f>GU656</f>
        <v>0.55000000000000004</v>
      </c>
      <c r="GV657" s="472">
        <f>GV656</f>
        <v>0.55000000000000004</v>
      </c>
      <c r="GW657" s="472">
        <f>GW656</f>
        <v>0.5</v>
      </c>
      <c r="GX657" s="472">
        <f>GX656</f>
        <v>0.93500000000000005</v>
      </c>
      <c r="GY657" s="472">
        <f>GY656</f>
        <v>0.14999999999999999</v>
      </c>
      <c r="GZ657" s="472">
        <f>GZ656</f>
        <v>1</v>
      </c>
      <c r="HA657" s="474">
        <f>HA656</f>
        <v>0.047</v>
      </c>
      <c r="HB657" s="474">
        <f>HB656</f>
        <v>0.45000000000000001</v>
      </c>
      <c r="HC657" s="474">
        <f>HC656</f>
        <v>0.45000000000000001</v>
      </c>
      <c r="HD657" s="474">
        <f>HD656</f>
        <v>0.45000000000000001</v>
      </c>
      <c r="HE657" s="474">
        <f>HE656</f>
        <v>0.5</v>
      </c>
      <c r="HF657" s="474">
        <f>HF656</f>
        <v>0.065000000000000002</v>
      </c>
      <c r="HG657" s="474">
        <f>HG656</f>
        <v>0.84999999999999998</v>
      </c>
      <c r="HH657" s="474">
        <f>HH656</f>
        <v>0</v>
      </c>
      <c r="HI657" s="10">
        <f>IF(BZ657&lt;&gt;"",CK657-BV657,0)</f>
        <v>0</v>
      </c>
      <c r="HJ657" s="10" t="e">
        <f>IF(AJ657&gt;0,AH657-AJ657,0)</f>
        <v>#VALUE!</v>
      </c>
      <c r="HK657" s="466">
        <f>HK656</f>
        <v>0.84999999999999998</v>
      </c>
      <c r="HL657" s="424">
        <f>HL656</f>
        <v>550000</v>
      </c>
      <c r="HM657" s="424">
        <f>HM656</f>
        <v>480000</v>
      </c>
      <c r="HN657" s="465" t="e">
        <f>(DJ657*EZ657+DK657*FH657+DL657*FM657+DM657*FR657+DN657*FW657+DO657*GB657+DS657*GI657+DP657*GM657+DR657*GR657)*1000*2</f>
        <v>#VALUE!</v>
      </c>
      <c r="HO657" s="465" t="e">
        <f>HN657*HK657*$HO$2/HL657*1000000</f>
        <v>#VALUE!</v>
      </c>
      <c r="HP657" s="465" t="e">
        <f>HN657*HK657*$HP$2/HM657*1000000</f>
        <v>#VALUE!</v>
      </c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</row>
    <row customFormat="1" r="658" s="0">
      <c r="A658" s="420">
        <v>647</v>
      </c>
      <c r="B658" s="421">
        <f ca="1">IF(D658=D657,B657,IF(D658="夜班",B657+1,B657))</f>
        <v>43612</v>
      </c>
      <c r="C658" s="422">
        <f>C657</f>
        <v>0.041666666666666699</v>
      </c>
      <c r="D658" s="10" t="str">
        <f ca="1">IF(HOUR(G658)&lt;8,"夜班",IF(HOUR(G658)&lt;16,"白班",IF(HOUR(G658)&lt;24,"中班",0)))</f>
        <v>中班</v>
      </c>
      <c r="E658" s="10" t="e">
        <f ca="1">IF(F658=1,"甲",IF(F658=2,"乙",IF(F658=3,"丙",IF(F658=4,"丁",""))))</f>
        <v>#REF!</v>
      </c>
      <c r="F658" s="10" t="e">
        <f ca="1">SUMPRODUCT((成本日报!$A$3:$A$95=计划!B658)*(成本日报!$B$3:$B$95=计划!$D658),成本日报!$C$3:$C$95)</f>
        <v>#REF!</v>
      </c>
      <c r="G658" s="423">
        <f ca="1">G657+C657</f>
        <v>43612.9166666651</v>
      </c>
      <c r="H658" s="423">
        <f ca="1">$G658+$C658/60*10+$C658*0</f>
        <v>43612.923611109545</v>
      </c>
      <c r="I658" s="423">
        <f ca="1">$G658+$C658/60*18+$C658*0</f>
        <v>43612.929166665097</v>
      </c>
      <c r="J658" s="423">
        <f ca="1">$G658+$C658/60*0+$C658*1</f>
        <v>43612.958333331764</v>
      </c>
      <c r="K658" s="423">
        <f ca="1">$G658+$C658/60*30+$C658*2</f>
        <v>43613.020833331771</v>
      </c>
      <c r="L658" s="423">
        <f ca="1">$G658+$C658/60*0+$C658*3</f>
        <v>43613.0416666651</v>
      </c>
      <c r="M658" s="424" t="str">
        <f>IF(_tag_month_day!A648="","",_tag_month_day!A648)</f>
        <v/>
      </c>
      <c r="N658" s="424" t="str">
        <f>IF(_tag_month_day!B648="","",_tag_month_day!B648)</f>
        <v/>
      </c>
      <c r="O658" s="425" t="e">
        <f>IF(M658+N658=0,"",M658+N658)</f>
        <v>#VALUE!</v>
      </c>
      <c r="P658" s="424" t="str">
        <f>IF(_tag_month_day!C648="","",_tag_month_day!C648)</f>
        <v/>
      </c>
      <c r="Q658" s="424" t="str">
        <f>IF(_tag_month_day!D648="","",_tag_month_day!D648)</f>
        <v/>
      </c>
      <c r="R658" s="426" t="str">
        <f>IF(_tag_month_day!CB648="","",_tag_month_day!CB648/100)</f>
        <v/>
      </c>
      <c r="S658" s="427" t="str">
        <f>IF(_tag_month_day!E648="","",_tag_month_day!E648)</f>
        <v/>
      </c>
      <c r="T658" s="427" t="str">
        <f>IF(_tag_month_day!F648="","",_tag_month_day!F648)</f>
        <v/>
      </c>
      <c r="U658" s="428" t="e">
        <f>S658+T658</f>
        <v>#VALUE!</v>
      </c>
      <c r="V658" s="429" t="e">
        <f>U658/AJ658</f>
        <v>#VALUE!</v>
      </c>
      <c r="W658" s="430" t="str">
        <f>IF(_jhy_month_day!A648="","",_jhy_month_day!A648)</f>
        <v/>
      </c>
      <c r="X658" s="431" t="str">
        <f>IF(_jhy_month_day!B648="","",_jhy_month_day!B648/100)</f>
        <v/>
      </c>
      <c r="Y658" s="431" t="str">
        <f>IF(_jhy_month_day!C648="","",_jhy_month_day!C648/100)</f>
        <v/>
      </c>
      <c r="Z658" s="432">
        <f>Z654+1</f>
        <v>162</v>
      </c>
      <c r="AA658" s="433" t="str">
        <f>IF(_tag_month_day!G648="","",_tag_month_day!G648/100)</f>
        <v/>
      </c>
      <c r="AB658" s="433" t="str">
        <f>IF(_tag_month_day!H648="","",_tag_month_day!H648/100)</f>
        <v/>
      </c>
      <c r="AC658" s="434">
        <f>IF(X658="",AC657,BK658*($AV657*X658+$AW657*FD657+$AX657*FI657+$AY657*FN657+$AZ657*FS657+$BA657*FX657+$BG657*GE657)/(AV657*Y658+AX657*FK657+AW657*FF657+AY657*FP657+AZ657*FU657+BA657*FZ657+BG657*GG657+BB657*GK657+BC657*GN657+BD657*GP657))</f>
        <v>1.59963432013121</v>
      </c>
      <c r="AD658" s="435" t="str">
        <f>IF(AC658=AC657,"",AC658-AC657)</f>
        <v/>
      </c>
      <c r="AE658" s="436" t="str">
        <f>IF(1-AF658=0,"",(1-AF658))</f>
        <v/>
      </c>
      <c r="AF658" s="437">
        <v>1</v>
      </c>
      <c r="AG658" s="10" t="str">
        <f>AG657</f>
        <v>9A3</v>
      </c>
      <c r="AH658" s="438" t="str">
        <f>AH657</f>
        <v/>
      </c>
      <c r="AI658" s="424"/>
      <c r="AJ658" s="10" t="str">
        <f>IF(_tag_month_day!I648="","",_tag_month_day!I648)</f>
        <v/>
      </c>
      <c r="AK658" s="440"/>
      <c r="AL658" s="440"/>
      <c r="AM658" s="440"/>
      <c r="AN658" s="441">
        <f>AN657</f>
        <v>2</v>
      </c>
      <c r="AO658" s="441">
        <f>AO657</f>
        <v>8</v>
      </c>
      <c r="AP658" s="442" t="e">
        <f>(IF(AN658=0,AS657,AS657*(1+AO658/AN658)/(AR658+AO658/AN658)))+AT658</f>
        <v>#VALUE!</v>
      </c>
      <c r="AQ658" s="443" t="str">
        <f>IF(_tag_month_day!J648="","",_tag_month_day!J648/100)</f>
        <v/>
      </c>
      <c r="AR658" s="444">
        <f>AR657</f>
        <v>1.3</v>
      </c>
      <c r="AS658" s="445" t="e">
        <f>AQ658*(AN658*AR658+AO658)/(AN658+AO658)</f>
        <v>#VALUE!</v>
      </c>
      <c r="AT658" s="445" t="e">
        <f>(SUM(BE658:BF658)-SUM(BE657:BF657))*0.05</f>
        <v>#VALUE!</v>
      </c>
      <c r="AU658" s="446" t="str">
        <f>IF(_tag_month_day!CC648="","",IF(_tag_month_day!CC648&gt;0,_tag_month_day!CD648,_tag_month_day!CE648))</f>
        <v/>
      </c>
      <c r="AV658" s="447" t="str">
        <f>IF(_tag_month_day!L648="","",_tag_month_day!L648/100)</f>
        <v/>
      </c>
      <c r="AW658" s="431">
        <f>AW657</f>
        <v>0</v>
      </c>
      <c r="AX658" s="431">
        <f>AX657</f>
        <v>0</v>
      </c>
      <c r="AY658" s="431" t="str">
        <f>IF(_tag_month_day!M648="","",_tag_month_day!M648/100)</f>
        <v/>
      </c>
      <c r="AZ658" s="431" t="str">
        <f>IF(_tag_month_day!N648="","",_tag_month_day!N648/100)</f>
        <v/>
      </c>
      <c r="BA658" s="431" t="str">
        <f>IF(_tag_month_day!O648="","",_tag_month_day!O648/100)</f>
        <v/>
      </c>
      <c r="BB658" s="448" t="str">
        <f>IF(_tag_month_day!P648="","",_tag_month_day!P648/100)</f>
        <v/>
      </c>
      <c r="BC658" s="448">
        <f>BC657</f>
        <v>0</v>
      </c>
      <c r="BD658" s="448" t="str">
        <f>IF(_tag_month_day!Q648="","",_tag_month_day!Q648/100)</f>
        <v/>
      </c>
      <c r="BE658" s="449" t="str">
        <f>IF(_tag_month_day!R648="","",_tag_month_day!R648/100)</f>
        <v/>
      </c>
      <c r="BF658" s="388" t="e">
        <f>(AU658*(100+BE658*100))/(AJ658-AU658)/100</f>
        <v>#VALUE!</v>
      </c>
      <c r="BG658" s="450" t="e">
        <f>BE658+BF658</f>
        <v>#VALUE!</v>
      </c>
      <c r="BH658" s="451" t="e">
        <f>SUM(AV658:BF658)</f>
        <v>#VALUE!</v>
      </c>
      <c r="BI658" s="452" t="e">
        <f>IF(CX658=0,BI657,(DK658*查询!$R$5+DL658*查询!$Q$5+DM658*查询!$N$5+DN658*查询!$O$5+DO658*查询!$P$5)*AF658/CX658)</f>
        <v>#VALUE!</v>
      </c>
      <c r="BJ658" s="452" t="e">
        <f>IF(CX658=0,BJ657,(DP658*查询!$S$5+DQ658*查询!$T$5+DR658*查询!$U$5)*AF658/CX658)</f>
        <v>#VALUE!</v>
      </c>
      <c r="BK658" s="452">
        <f>BK657</f>
        <v>1</v>
      </c>
      <c r="BL658" s="453" t="e">
        <f>SUMPRODUCT((AV658:BA658)*(GS658:GX658))/((GS658:GX658)+SUM(BB658:BD658)*GY658+BG658*GZ658)</f>
        <v>#VALUE!</v>
      </c>
      <c r="BM658" s="453" t="e">
        <f>BK658*($AV658*FB658+$AW658*FD658+$AX658*FI658+$AY658*FN658+$AZ658*FS658+$BA658*FX658+$BG658*GE658)/(AV658*EY658+AX658*FK658+AW658*FF658+AY658*FP658+AZ658*FU658+BA658*FZ658+BG658*GG658+BB658*GK658+BC658*GN658+BD658*GP658)</f>
        <v>#VALUE!</v>
      </c>
      <c r="BN658" s="453" t="e">
        <f>($AV658*FC658+$AX658*FJ658+$AW658*FE658+$AY658*FO658+$AZ658*FT658+$BA658*FY658+$BG658*GF658)/($AV658*FA658+BG658*GH658+BB658*GL658+BC658*GO658+BD658*GQ658+BA658*GA658)</f>
        <v>#VALUE!</v>
      </c>
      <c r="BO658" s="454" t="e">
        <f>SUMPRODUCT(AV658:BA658*GS658:GX658)/(GS658:GX658+(BB658+BC658+BD658)*GY658+BG658)</f>
        <v>#VALUE!</v>
      </c>
      <c r="BP658" s="454" t="e">
        <f>SUMPRODUCT(AV658:BA658*GS658:GX658)/(GS658:GX658+(BB658+BC658+BD658)*GY658+BG658)</f>
        <v>#VALUE!</v>
      </c>
      <c r="BQ658" s="454" t="e">
        <f>SUMPRODUCT(AV658:BA658*GS658:GX658)/(GS658:GX658+(BB658+BC658+BD658)*GY658+BG658)</f>
        <v>#VALUE!</v>
      </c>
      <c r="BR658" s="453" t="str">
        <f>IF(_tag_month_day!T648="","",_tag_month_day!T648)</f>
        <v/>
      </c>
      <c r="BS658" s="453" t="str">
        <f>IF(_tag_month_day!U648="","",_tag_month_day!U648)</f>
        <v/>
      </c>
      <c r="BT658" s="455" t="str">
        <f>IF(CK658="","",IF((CK658&gt;=BV658-0.12)*(CK658&lt;=BV658+0.12),"合格","不合格"))</f>
        <v/>
      </c>
      <c r="BU658" s="456" t="str">
        <f>IF(_tag_month_day!V648="","",_tag_month_day!V648)</f>
        <v/>
      </c>
      <c r="BV658" s="457" t="str">
        <f>IF(_tag_month_day!W648="","",_tag_month_day!W648)</f>
        <v/>
      </c>
      <c r="BW658" s="458" t="str">
        <f>IF(_tag_month_day!X648="","",_tag_month_day!X648)</f>
        <v/>
      </c>
      <c r="BX658" s="458" t="str">
        <f>IF(_tag_month_day!Y648="","",_tag_month_day!Y648)</f>
        <v/>
      </c>
      <c r="BY658" s="459">
        <f ca="1">L658</f>
        <v>43613.0416666651</v>
      </c>
      <c r="BZ658" s="460"/>
      <c r="CA658" s="4"/>
      <c r="CB658" s="424" t="str">
        <f>IF(_tag_month_day!Z648="","",_tag_month_day!Z648)</f>
        <v/>
      </c>
      <c r="CC658" s="424" t="str">
        <f>IF(_tag_month_day!AA648="","",_tag_month_day!AA648)</f>
        <v/>
      </c>
      <c r="CD658" s="424" t="str">
        <f>IF(_tag_month_day!AB648="","",_tag_month_day!AB648)</f>
        <v/>
      </c>
      <c r="CE658" s="424" t="str">
        <f>IF(_tag_month_day!AC648="","",_tag_month_day!AC648)</f>
        <v/>
      </c>
      <c r="CF658" s="424" t="str">
        <f>IF(_tag_month_day!AD648="","",_tag_month_day!AD648)</f>
        <v/>
      </c>
      <c r="CG658" s="424" t="str">
        <f>IF(_tag_month_day!AE648="","",_tag_month_day!AE648)</f>
        <v/>
      </c>
      <c r="CH658" s="424" t="str">
        <f>IF(_tag_month_day!AF648="","",_tag_month_day!AF648)</f>
        <v/>
      </c>
      <c r="CI658" s="424" t="str">
        <f>IF(_tag_month_day!AG648="","",_tag_month_day!AG648)</f>
        <v/>
      </c>
      <c r="CJ658" s="424" t="str">
        <f>IF(_tag_month_day!AH648="","",_tag_month_day!AH648)</f>
        <v/>
      </c>
      <c r="CK658" s="424" t="str">
        <f>IF(_tag_month_day!AI648="","",_tag_month_day!AI648)</f>
        <v/>
      </c>
      <c r="CL658" s="4" t="str">
        <f>IF(_tag_month_day!AJ648="","",_tag_month_day!AJ648)</f>
        <v/>
      </c>
      <c r="CM658" s="4" t="str">
        <f>IF(_tag_month_day!AK648="","",_tag_month_day!AK648)</f>
        <v/>
      </c>
      <c r="CN658" s="4" t="str">
        <f>IF(_tag_month_day!AL648="","",_tag_month_day!AL648)</f>
        <v/>
      </c>
      <c r="CO658" s="4" t="str">
        <f>IF(_tag_month_day!AM648="","",_tag_month_day!AM648)</f>
        <v/>
      </c>
      <c r="CP658" s="4" t="str">
        <f>IF(_tag_month_day!AN648="","",_tag_month_day!AN648)</f>
        <v/>
      </c>
      <c r="CQ658" s="4" t="str">
        <f>IF(_tag_month_day!AO648="","",_tag_month_day!AO648)</f>
        <v/>
      </c>
      <c r="CR658" s="462" t="str">
        <f>IF(_tag_month_day!AP648="","",_tag_month_day!AP648)</f>
        <v/>
      </c>
      <c r="CS658" s="463" t="str">
        <f>IF(_tag_month_day!AQ648="","",_tag_month_day!AQ648)</f>
        <v/>
      </c>
      <c r="CT658" s="4" t="str">
        <f>IF(_tag_month_day!AR648="","",_tag_month_day!AR648)</f>
        <v/>
      </c>
      <c r="CU658" s="464" t="e">
        <f>DU658/AJ658</f>
        <v>#VALUE!</v>
      </c>
      <c r="CV658" s="451" t="e">
        <f>BG658/BH658</f>
        <v>#VALUE!</v>
      </c>
      <c r="CW658" s="465" t="e">
        <f>AJ658*(1-CV658)*CU658*AF658</f>
        <v>#VALUE!</v>
      </c>
      <c r="CX658" s="465" t="e">
        <f>CW658*94%</f>
        <v>#VALUE!</v>
      </c>
      <c r="CY658" s="466" t="e">
        <f>IF(CX658=0,0,DS658/(DS658+CX658))</f>
        <v>#VALUE!</v>
      </c>
      <c r="CZ658" s="465" t="e">
        <f>$AJ658*EF658</f>
        <v>#VALUE!</v>
      </c>
      <c r="DA658" s="465" t="e">
        <f>$AJ658*EG658</f>
        <v>#VALUE!</v>
      </c>
      <c r="DB658" s="465" t="e">
        <f>$AJ658*EH658</f>
        <v>#VALUE!</v>
      </c>
      <c r="DC658" s="465" t="e">
        <f>$AJ658*EI658</f>
        <v>#VALUE!</v>
      </c>
      <c r="DD658" s="465" t="e">
        <f>$AJ658*EJ658</f>
        <v>#VALUE!</v>
      </c>
      <c r="DE658" s="465" t="e">
        <f>$AJ658*EK658</f>
        <v>#VALUE!</v>
      </c>
      <c r="DF658" s="465" t="e">
        <f>$AJ658*EL658</f>
        <v>#VALUE!</v>
      </c>
      <c r="DG658" s="465" t="e">
        <f>$AJ658*EM658</f>
        <v>#VALUE!</v>
      </c>
      <c r="DH658" s="465" t="e">
        <f>$AJ658*EN658</f>
        <v>#VALUE!</v>
      </c>
      <c r="DI658" s="465" t="e">
        <f>$AJ658*EO658</f>
        <v>#VALUE!</v>
      </c>
      <c r="DJ658" s="465" t="e">
        <f>CZ658*(1-EP658)</f>
        <v>#VALUE!</v>
      </c>
      <c r="DK658" s="465" t="e">
        <f>DA658*(1-ER658)</f>
        <v>#VALUE!</v>
      </c>
      <c r="DL658" s="465" t="e">
        <f>DB658*(1-EQ658)</f>
        <v>#VALUE!</v>
      </c>
      <c r="DM658" s="465" t="e">
        <f>DC658*(1-ES658)</f>
        <v>#VALUE!</v>
      </c>
      <c r="DN658" s="465" t="e">
        <f>DD658*(1-ET658)</f>
        <v>#VALUE!</v>
      </c>
      <c r="DO658" s="465" t="e">
        <f>DE658</f>
        <v>#VALUE!</v>
      </c>
      <c r="DP658" s="465" t="e">
        <f>DF658*(1-EU658)</f>
        <v>#VALUE!</v>
      </c>
      <c r="DQ658" s="465" t="e">
        <f>DG658*(1-EV658)</f>
        <v>#VALUE!</v>
      </c>
      <c r="DR658" s="465" t="e">
        <f>DH658*(1-EW658)</f>
        <v>#VALUE!</v>
      </c>
      <c r="DS658" s="465" t="e">
        <f>DI658</f>
        <v>#VALUE!</v>
      </c>
      <c r="DT658" s="465" t="e">
        <f>SUM(DJ658:DS658)</f>
        <v>#VALUE!</v>
      </c>
      <c r="DU658" s="465" t="e">
        <f>(GS658:GX658)+(DP658+DQ658+DR658)*GY658+DS658</f>
        <v>#VALUE!</v>
      </c>
      <c r="DV658" s="451" t="e">
        <f>AV658/$BH658/(1-EP658)</f>
        <v>#VALUE!</v>
      </c>
      <c r="DW658" s="451" t="e">
        <f>AW658/$BH658/(1-ER658)</f>
        <v>#VALUE!</v>
      </c>
      <c r="DX658" s="451" t="e">
        <f>AX658/$BH658/(1-EQ658)</f>
        <v>#VALUE!</v>
      </c>
      <c r="DY658" s="451" t="e">
        <f>AY658/$BH658/(1-ES658)</f>
        <v>#VALUE!</v>
      </c>
      <c r="DZ658" s="451" t="e">
        <f>AZ658/$BH658/(1-ET658)</f>
        <v>#VALUE!</v>
      </c>
      <c r="EA658" s="451" t="e">
        <f>BA658/$BH658/(1-AX658)</f>
        <v>#VALUE!</v>
      </c>
      <c r="EB658" s="451" t="e">
        <f>BB658/$BH658/(1-EU658)</f>
        <v>#VALUE!</v>
      </c>
      <c r="EC658" s="451" t="e">
        <f>BC658/$BH658/(1-EV658)</f>
        <v>#VALUE!</v>
      </c>
      <c r="ED658" s="451" t="e">
        <f>BD658/$BH658/(1-EW658)</f>
        <v>#VALUE!</v>
      </c>
      <c r="EE658" s="451" t="e">
        <f>BG658/BH658</f>
        <v>#VALUE!</v>
      </c>
      <c r="EF658" s="451" t="e">
        <f>DV658/SUM($DV658:$EE658)</f>
        <v>#VALUE!</v>
      </c>
      <c r="EG658" s="451" t="e">
        <f>DW658/SUM($DV658:$EE658)</f>
        <v>#VALUE!</v>
      </c>
      <c r="EH658" s="451" t="e">
        <f>DX658/SUM($DV658:$EE658)</f>
        <v>#VALUE!</v>
      </c>
      <c r="EI658" s="451" t="e">
        <f>DY658/SUM($DV658:$EE658)</f>
        <v>#VALUE!</v>
      </c>
      <c r="EJ658" s="451" t="e">
        <f>DZ658/SUM($DV658:$EE658)</f>
        <v>#VALUE!</v>
      </c>
      <c r="EK658" s="451" t="e">
        <f>EA658/SUM($DV658:$EE658)</f>
        <v>#VALUE!</v>
      </c>
      <c r="EL658" s="451" t="e">
        <f>EB658/SUM($DV658:$EE658)</f>
        <v>#VALUE!</v>
      </c>
      <c r="EM658" s="451" t="e">
        <f>EC658/SUM($DV658:$EE658)</f>
        <v>#VALUE!</v>
      </c>
      <c r="EN658" s="451" t="e">
        <f>ED658/SUM($DV658:$EE658)</f>
        <v>#VALUE!</v>
      </c>
      <c r="EO658" s="451" t="e">
        <f>EE658/SUM($DV658:$EE658)</f>
        <v>#VALUE!</v>
      </c>
      <c r="EP658" s="450">
        <f>EP657</f>
        <v>0.080000000000000002</v>
      </c>
      <c r="EQ658" s="450">
        <f>EQ657</f>
        <v>0.014999999999999999</v>
      </c>
      <c r="ER658" s="450">
        <f>ER657</f>
        <v>0.014999999999999999</v>
      </c>
      <c r="ES658" s="450">
        <f>ES657</f>
        <v>0.014999999999999999</v>
      </c>
      <c r="ET658" s="450">
        <f>ET657</f>
        <v>0.014999999999999999</v>
      </c>
      <c r="EU658" s="450">
        <f>EU657</f>
        <v>0.089999999999999997</v>
      </c>
      <c r="EV658" s="450">
        <f>EV657</f>
        <v>0.089999999999999997</v>
      </c>
      <c r="EW658" s="450">
        <f>EW657</f>
        <v>0.089999999999999997</v>
      </c>
      <c r="EX658" s="431" t="str">
        <f>IF(_tag_month_day!AS648="","",_tag_month_day!AS648/100)</f>
        <v/>
      </c>
      <c r="EY658" s="431" t="str">
        <f>IF(_tag_month_day!AT648="","",_tag_month_day!AT648/100)</f>
        <v/>
      </c>
      <c r="EZ658" s="431" t="str">
        <f>IF(_tag_month_day!AU648="","",_tag_month_day!AU648/100)</f>
        <v/>
      </c>
      <c r="FA658" s="431" t="str">
        <f>IF(_tag_month_day!AV648="","",_tag_month_day!AV648/100)</f>
        <v/>
      </c>
      <c r="FB658" s="431" t="str">
        <f>IF(_tag_month_day!AW648="","",_tag_month_day!AW648/100)</f>
        <v/>
      </c>
      <c r="FC658" s="431" t="str">
        <f>IF(_tag_month_day!AX648="","",_tag_month_day!AX648/100)</f>
        <v/>
      </c>
      <c r="FD658" s="449" t="str">
        <f>IF(_tag_month_day!AY648="","",_tag_month_day!AY648/100)</f>
        <v/>
      </c>
      <c r="FE658" s="449" t="str">
        <f>IF(_tag_month_day!AZ648="","",_tag_month_day!AZ648/100)</f>
        <v/>
      </c>
      <c r="FF658" s="449" t="str">
        <f>IF(_tag_month_day!BA648="","",_tag_month_day!BA648/100)</f>
        <v/>
      </c>
      <c r="FG658" s="449" t="str">
        <f>IF(_tag_month_day!BB648="","",_tag_month_day!BB648/100)</f>
        <v/>
      </c>
      <c r="FH658" s="467" t="str">
        <f>IF(_tag_month_day!BC648="","",_tag_month_day!BC648/100)</f>
        <v/>
      </c>
      <c r="FI658" s="449">
        <f>FI657</f>
        <v>0.40999999999999998</v>
      </c>
      <c r="FJ658" s="449">
        <f>FJ657</f>
        <v>0.11</v>
      </c>
      <c r="FK658" s="449">
        <f>FK657</f>
        <v>0.014999999999999999</v>
      </c>
      <c r="FL658" s="449">
        <f>FL657</f>
        <v>0</v>
      </c>
      <c r="FM658" s="467">
        <f>FM657</f>
        <v>0.0001</v>
      </c>
      <c r="FN658" s="449">
        <f>FN657</f>
        <v>0.32000000000000001</v>
      </c>
      <c r="FO658" s="449">
        <f>FO657</f>
        <v>0.20000000000000001</v>
      </c>
      <c r="FP658" s="449">
        <f>FP657</f>
        <v>0.01</v>
      </c>
      <c r="FQ658" s="449">
        <f>FQ657</f>
        <v>0</v>
      </c>
      <c r="FR658" s="467">
        <f>FR657</f>
        <v>0.0001</v>
      </c>
      <c r="FS658" s="449" t="str">
        <f>IF(_tag_month_day!BD648="","",_tag_month_day!BD648/100)</f>
        <v/>
      </c>
      <c r="FT658" s="449" t="str">
        <f>IF(_tag_month_day!BE648="","",_tag_month_day!BE648/100)</f>
        <v/>
      </c>
      <c r="FU658" s="449" t="str">
        <f>IF(_tag_month_day!BF648="","",_tag_month_day!BF648/100)</f>
        <v/>
      </c>
      <c r="FV658" s="449" t="str">
        <f>IF(_tag_month_day!BG648="","",_tag_month_day!BG648/100)</f>
        <v/>
      </c>
      <c r="FW658" s="467" t="str">
        <f>IF(_tag_month_day!BH648="","",_tag_month_day!BH648/100)</f>
        <v/>
      </c>
      <c r="FX658" s="449" t="str">
        <f>IF(_tag_month_day!BI648="","",_tag_month_day!BI648/100)</f>
        <v/>
      </c>
      <c r="FY658" s="449" t="str">
        <f>IF(_tag_month_day!BJ648="","",_tag_month_day!BJ648/100)</f>
        <v/>
      </c>
      <c r="FZ658" s="468" t="str">
        <f>IF(_tag_month_day!BK648="","",_tag_month_day!BK648/100)</f>
        <v/>
      </c>
      <c r="GA658" s="449" t="str">
        <f>IF(_tag_month_day!BL648="","",_tag_month_day!BL648/100)</f>
        <v/>
      </c>
      <c r="GB658" s="467" t="str">
        <f>IF(_tag_month_day!BM648="","",_tag_month_day!BM648/100)</f>
        <v/>
      </c>
      <c r="GC658" s="431" t="str">
        <f>IF(_tag_month_day!BN648="","",_tag_month_day!BN648/100)</f>
        <v/>
      </c>
      <c r="GD658" s="431" t="str">
        <f>IF(_tag_month_day!BO648="","",_tag_month_day!BO648/100)</f>
        <v/>
      </c>
      <c r="GE658" s="431" t="str">
        <f>IF(_tag_month_day!BP648="","",_tag_month_day!BP648/100)</f>
        <v/>
      </c>
      <c r="GF658" s="431" t="str">
        <f>IF(_tag_month_day!BQ648="","",_tag_month_day!BQ648/100)</f>
        <v/>
      </c>
      <c r="GG658" s="431" t="str">
        <f>IF(_tag_month_day!BR648="","",_tag_month_day!BR648/100)</f>
        <v/>
      </c>
      <c r="GH658" s="431" t="str">
        <f>IF(_tag_month_day!BS648="","",_tag_month_day!BS648/100)</f>
        <v/>
      </c>
      <c r="GI658" s="467" t="str">
        <f>IF(_tag_month_day!BT648="","",_tag_month_day!BT648/100)</f>
        <v/>
      </c>
      <c r="GJ658" s="469" t="str">
        <f>IF(_tag_month_day!BU648="","",_tag_month_day!BU648/100)</f>
        <v/>
      </c>
      <c r="GK658" s="470">
        <f>GK657</f>
        <v>0.070000000000000007</v>
      </c>
      <c r="GL658" s="470">
        <f>GL657</f>
        <v>0.029999999999999999</v>
      </c>
      <c r="GM658" s="471" t="str">
        <f>IF(_tag_month_day!BX648="","",_tag_month_day!BX648/100)</f>
        <v/>
      </c>
      <c r="GN658" s="470">
        <f>GN657</f>
        <v>0.070000000000000007</v>
      </c>
      <c r="GO658" s="470">
        <f>GO657</f>
        <v>0.029999999999999999</v>
      </c>
      <c r="GP658" s="470">
        <f>GP657</f>
        <v>0.089999999999999997</v>
      </c>
      <c r="GQ658" s="470">
        <f>GQ657</f>
        <v>0.029999999999999999</v>
      </c>
      <c r="GR658" s="471" t="str">
        <f>IF(_tag_month_day!CA648="","",_tag_month_day!CA648/100)</f>
        <v/>
      </c>
      <c r="GS658" s="472">
        <f>GS657</f>
        <v>0.95299999999999996</v>
      </c>
      <c r="GT658" s="472">
        <f>GT657</f>
        <v>0.55000000000000004</v>
      </c>
      <c r="GU658" s="472">
        <f>GU657</f>
        <v>0.55000000000000004</v>
      </c>
      <c r="GV658" s="472">
        <f>GV657</f>
        <v>0.55000000000000004</v>
      </c>
      <c r="GW658" s="472">
        <f>GW657</f>
        <v>0.5</v>
      </c>
      <c r="GX658" s="472">
        <f>GX657</f>
        <v>0.93500000000000005</v>
      </c>
      <c r="GY658" s="472">
        <f>GY657</f>
        <v>0.14999999999999999</v>
      </c>
      <c r="GZ658" s="472">
        <f>GZ657</f>
        <v>1</v>
      </c>
      <c r="HA658" s="474">
        <f>HA657</f>
        <v>0.047</v>
      </c>
      <c r="HB658" s="474">
        <f>HB657</f>
        <v>0.45000000000000001</v>
      </c>
      <c r="HC658" s="474">
        <f>HC657</f>
        <v>0.45000000000000001</v>
      </c>
      <c r="HD658" s="474">
        <f>HD657</f>
        <v>0.45000000000000001</v>
      </c>
      <c r="HE658" s="474">
        <f>HE657</f>
        <v>0.5</v>
      </c>
      <c r="HF658" s="474">
        <f>HF657</f>
        <v>0.065000000000000002</v>
      </c>
      <c r="HG658" s="474">
        <f>HG657</f>
        <v>0.84999999999999998</v>
      </c>
      <c r="HH658" s="474">
        <f>HH657</f>
        <v>0</v>
      </c>
      <c r="HI658" s="10">
        <f>IF(BZ658&lt;&gt;"",CK658-BV658,0)</f>
        <v>0</v>
      </c>
      <c r="HJ658" s="10" t="e">
        <f>IF(AJ658&gt;0,AH658-AJ658,0)</f>
        <v>#VALUE!</v>
      </c>
      <c r="HK658" s="466">
        <f>HK657</f>
        <v>0.84999999999999998</v>
      </c>
      <c r="HL658" s="424">
        <f>HL657</f>
        <v>550000</v>
      </c>
      <c r="HM658" s="424">
        <f>HM657</f>
        <v>480000</v>
      </c>
      <c r="HN658" s="465" t="e">
        <f>(DJ658*EZ658+DK658*FH658+DL658*FM658+DM658*FR658+DN658*FW658+DO658*GB658+DS658*GI658+DP658*GM658+DR658*GR658)*1000*2</f>
        <v>#VALUE!</v>
      </c>
      <c r="HO658" s="465" t="e">
        <f>HN658*HK658*$HO$2/HL658*1000000</f>
        <v>#VALUE!</v>
      </c>
      <c r="HP658" s="465" t="e">
        <f>HN658*HK658*$HP$2/HM658*1000000</f>
        <v>#VALUE!</v>
      </c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</row>
    <row customFormat="1" r="659" s="0">
      <c r="A659" s="420">
        <v>648</v>
      </c>
      <c r="B659" s="421">
        <f ca="1">IF(D659=D658,B658,IF(D659="夜班",B658+1,B658))</f>
        <v>43612</v>
      </c>
      <c r="C659" s="422">
        <f>C658</f>
        <v>0.041666666666666699</v>
      </c>
      <c r="D659" s="10" t="str">
        <f ca="1">IF(HOUR(G659)&lt;8,"夜班",IF(HOUR(G659)&lt;16,"白班",IF(HOUR(G659)&lt;24,"中班",0)))</f>
        <v>中班</v>
      </c>
      <c r="E659" s="10" t="e">
        <f ca="1">IF(F659=1,"甲",IF(F659=2,"乙",IF(F659=3,"丙",IF(F659=4,"丁",""))))</f>
        <v>#REF!</v>
      </c>
      <c r="F659" s="10" t="e">
        <f ca="1">SUMPRODUCT((成本日报!$A$3:$A$95=计划!B659)*(成本日报!$B$3:$B$95=计划!$D659),成本日报!$C$3:$C$95)</f>
        <v>#REF!</v>
      </c>
      <c r="G659" s="423">
        <f ca="1">G658+C658</f>
        <v>43612.958333331764</v>
      </c>
      <c r="H659" s="423">
        <f ca="1">$G659+$C659/60*10+$C659*0</f>
        <v>43612.965277776209</v>
      </c>
      <c r="I659" s="423">
        <f ca="1">$G659+$C659/60*18+$C659*0</f>
        <v>43612.970833331761</v>
      </c>
      <c r="J659" s="423">
        <f ca="1">$G659+$C659/60*0+$C659*1</f>
        <v>43612.999999998428</v>
      </c>
      <c r="K659" s="423">
        <f ca="1">$G659+$C659/60*30+$C659*2</f>
        <v>43613.062499998436</v>
      </c>
      <c r="L659" s="423">
        <f ca="1">$G659+$C659/60*0+$C659*3</f>
        <v>43613.083333331764</v>
      </c>
      <c r="M659" s="424" t="str">
        <f>IF(_tag_month_day!A649="","",_tag_month_day!A649)</f>
        <v/>
      </c>
      <c r="N659" s="424" t="str">
        <f>IF(_tag_month_day!B649="","",_tag_month_day!B649)</f>
        <v/>
      </c>
      <c r="O659" s="425" t="e">
        <f>IF(M659+N659=0,"",M659+N659)</f>
        <v>#VALUE!</v>
      </c>
      <c r="P659" s="424" t="str">
        <f>IF(_tag_month_day!C649="","",_tag_month_day!C649)</f>
        <v/>
      </c>
      <c r="Q659" s="424" t="str">
        <f>IF(_tag_month_day!D649="","",_tag_month_day!D649)</f>
        <v/>
      </c>
      <c r="R659" s="426" t="str">
        <f>IF(_tag_month_day!CB649="","",_tag_month_day!CB649/100)</f>
        <v/>
      </c>
      <c r="S659" s="427" t="str">
        <f>IF(_tag_month_day!E649="","",_tag_month_day!E649)</f>
        <v/>
      </c>
      <c r="T659" s="427" t="str">
        <f>IF(_tag_month_day!F649="","",_tag_month_day!F649)</f>
        <v/>
      </c>
      <c r="U659" s="428" t="e">
        <f>S659+T659</f>
        <v>#VALUE!</v>
      </c>
      <c r="V659" s="429" t="e">
        <f>U659/AJ659</f>
        <v>#VALUE!</v>
      </c>
      <c r="W659" s="430" t="str">
        <f>IF(_jhy_month_day!A649="","",_jhy_month_day!A649)</f>
        <v/>
      </c>
      <c r="X659" s="431" t="str">
        <f>IF(_jhy_month_day!B649="","",_jhy_month_day!B649/100)</f>
        <v/>
      </c>
      <c r="Y659" s="431" t="str">
        <f>IF(_jhy_month_day!C649="","",_jhy_month_day!C649/100)</f>
        <v/>
      </c>
      <c r="Z659" s="432">
        <f>Z655+1</f>
        <v>162</v>
      </c>
      <c r="AA659" s="433" t="str">
        <f>IF(_tag_month_day!G649="","",_tag_month_day!G649/100)</f>
        <v/>
      </c>
      <c r="AB659" s="433" t="str">
        <f>IF(_tag_month_day!H649="","",_tag_month_day!H649/100)</f>
        <v/>
      </c>
      <c r="AC659" s="434">
        <f>IF(X659="",AC658,BK659*($AV658*X659+$AW658*FD658+$AX658*FI658+$AY658*FN658+$AZ658*FS658+$BA658*FX658+$BG658*GE658)/(AV658*Y659+AX658*FK658+AW658*FF658+AY658*FP658+AZ658*FU658+BA658*FZ658+BG658*GG658+BB658*GK658+BC658*GN658+BD658*GP658))</f>
        <v>1.59963432013121</v>
      </c>
      <c r="AD659" s="435" t="str">
        <f>IF(AC659=AC658,"",AC659-AC658)</f>
        <v/>
      </c>
      <c r="AE659" s="436" t="str">
        <f>IF(1-AF659=0,"",(1-AF659))</f>
        <v/>
      </c>
      <c r="AF659" s="437">
        <v>1</v>
      </c>
      <c r="AG659" s="10" t="str">
        <f>AG658</f>
        <v>9A3</v>
      </c>
      <c r="AH659" s="438" t="str">
        <f>AH658</f>
        <v/>
      </c>
      <c r="AI659" s="424"/>
      <c r="AJ659" s="10" t="str">
        <f>IF(_tag_month_day!I649="","",_tag_month_day!I649)</f>
        <v/>
      </c>
      <c r="AK659" s="440"/>
      <c r="AL659" s="440"/>
      <c r="AM659" s="440"/>
      <c r="AN659" s="441">
        <f>AN658</f>
        <v>2</v>
      </c>
      <c r="AO659" s="441">
        <f>AO658</f>
        <v>8</v>
      </c>
      <c r="AP659" s="442" t="e">
        <f>(IF(AN659=0,AS658,AS658*(1+AO659/AN659)/(AR659+AO659/AN659)))+AT659</f>
        <v>#VALUE!</v>
      </c>
      <c r="AQ659" s="443" t="str">
        <f>IF(_tag_month_day!J649="","",_tag_month_day!J649/100)</f>
        <v/>
      </c>
      <c r="AR659" s="444">
        <f>AR658</f>
        <v>1.3</v>
      </c>
      <c r="AS659" s="445" t="e">
        <f>AQ659*(AN659*AR659+AO659)/(AN659+AO659)</f>
        <v>#VALUE!</v>
      </c>
      <c r="AT659" s="445" t="e">
        <f>(SUM(BE659:BF659)-SUM(BE658:BF658))*0.05</f>
        <v>#VALUE!</v>
      </c>
      <c r="AU659" s="446" t="str">
        <f>IF(_tag_month_day!CC649="","",IF(_tag_month_day!CC649&gt;0,_tag_month_day!CD649,_tag_month_day!CE649))</f>
        <v/>
      </c>
      <c r="AV659" s="447" t="str">
        <f>IF(_tag_month_day!L649="","",_tag_month_day!L649/100)</f>
        <v/>
      </c>
      <c r="AW659" s="431">
        <f>AW658</f>
        <v>0</v>
      </c>
      <c r="AX659" s="431">
        <f>AX658</f>
        <v>0</v>
      </c>
      <c r="AY659" s="431" t="str">
        <f>IF(_tag_month_day!M649="","",_tag_month_day!M649/100)</f>
        <v/>
      </c>
      <c r="AZ659" s="431" t="str">
        <f>IF(_tag_month_day!N649="","",_tag_month_day!N649/100)</f>
        <v/>
      </c>
      <c r="BA659" s="431" t="str">
        <f>IF(_tag_month_day!O649="","",_tag_month_day!O649/100)</f>
        <v/>
      </c>
      <c r="BB659" s="448" t="str">
        <f>IF(_tag_month_day!P649="","",_tag_month_day!P649/100)</f>
        <v/>
      </c>
      <c r="BC659" s="448">
        <f>BC658</f>
        <v>0</v>
      </c>
      <c r="BD659" s="448" t="str">
        <f>IF(_tag_month_day!Q649="","",_tag_month_day!Q649/100)</f>
        <v/>
      </c>
      <c r="BE659" s="449" t="str">
        <f>IF(_tag_month_day!R649="","",_tag_month_day!R649/100)</f>
        <v/>
      </c>
      <c r="BF659" s="388" t="e">
        <f>(AU659*(100+BE659*100))/(AJ659-AU659)/100</f>
        <v>#VALUE!</v>
      </c>
      <c r="BG659" s="450" t="e">
        <f>BE659+BF659</f>
        <v>#VALUE!</v>
      </c>
      <c r="BH659" s="451" t="e">
        <f>SUM(AV659:BF659)</f>
        <v>#VALUE!</v>
      </c>
      <c r="BI659" s="452" t="e">
        <f>IF(CX659=0,BI658,(DK659*查询!$R$5+DL659*查询!$Q$5+DM659*查询!$N$5+DN659*查询!$O$5+DO659*查询!$P$5)*AF659/CX659)</f>
        <v>#VALUE!</v>
      </c>
      <c r="BJ659" s="452" t="e">
        <f>IF(CX659=0,BJ658,(DP659*查询!$S$5+DQ659*查询!$T$5+DR659*查询!$U$5)*AF659/CX659)</f>
        <v>#VALUE!</v>
      </c>
      <c r="BK659" s="452">
        <f>BK658</f>
        <v>1</v>
      </c>
      <c r="BL659" s="453" t="e">
        <f>SUMPRODUCT((AV659:BA659)*(GS659:GX659))/((GS659:GX659)+SUM(BB659:BD659)*GY659+BG659*GZ659)</f>
        <v>#VALUE!</v>
      </c>
      <c r="BM659" s="453" t="e">
        <f>BK659*($AV659*FB659+$AW659*FD659+$AX659*FI659+$AY659*FN659+$AZ659*FS659+$BA659*FX659+$BG659*GE659)/(AV659*EY659+AX659*FK659+AW659*FF659+AY659*FP659+AZ659*FU659+BA659*FZ659+BG659*GG659+BB659*GK659+BC659*GN659+BD659*GP659)</f>
        <v>#VALUE!</v>
      </c>
      <c r="BN659" s="453" t="e">
        <f>($AV659*FC659+$AX659*FJ659+$AW659*FE659+$AY659*FO659+$AZ659*FT659+$BA659*FY659+$BG659*GF659)/($AV659*FA659+BG659*GH659+BB659*GL659+BC659*GO659+BD659*GQ659+BA659*GA659)</f>
        <v>#VALUE!</v>
      </c>
      <c r="BO659" s="454" t="e">
        <f>SUMPRODUCT(AV659:BA659*GS659:GX659)/(GS659:GX659+(BB659+BC659+BD659)*GY659+BG659)</f>
        <v>#VALUE!</v>
      </c>
      <c r="BP659" s="454" t="e">
        <f>SUMPRODUCT(AV659:BA659*GS659:GX659)/(GS659:GX659+(BB659+BC659+BD659)*GY659+BG659)</f>
        <v>#VALUE!</v>
      </c>
      <c r="BQ659" s="454" t="e">
        <f>SUMPRODUCT(AV659:BA659*GS659:GX659)/(GS659:GX659+(BB659+BC659+BD659)*GY659+BG659)</f>
        <v>#VALUE!</v>
      </c>
      <c r="BR659" s="453" t="str">
        <f>IF(_tag_month_day!T649="","",_tag_month_day!T649)</f>
        <v/>
      </c>
      <c r="BS659" s="453" t="str">
        <f>IF(_tag_month_day!U649="","",_tag_month_day!U649)</f>
        <v/>
      </c>
      <c r="BT659" s="455" t="str">
        <f>IF(CK659="","",IF((CK659&gt;=BV659-0.12)*(CK659&lt;=BV659+0.12),"合格","不合格"))</f>
        <v/>
      </c>
      <c r="BU659" s="456" t="str">
        <f>IF(_tag_month_day!V649="","",_tag_month_day!V649)</f>
        <v/>
      </c>
      <c r="BV659" s="457" t="str">
        <f>IF(_tag_month_day!W649="","",_tag_month_day!W649)</f>
        <v/>
      </c>
      <c r="BW659" s="458" t="str">
        <f>IF(_tag_month_day!X649="","",_tag_month_day!X649)</f>
        <v/>
      </c>
      <c r="BX659" s="458" t="str">
        <f>IF(_tag_month_day!Y649="","",_tag_month_day!Y649)</f>
        <v/>
      </c>
      <c r="BY659" s="459">
        <f ca="1">L659</f>
        <v>43613.083333331764</v>
      </c>
      <c r="BZ659" s="460"/>
      <c r="CA659" s="4"/>
      <c r="CB659" s="424" t="str">
        <f>IF(_tag_month_day!Z649="","",_tag_month_day!Z649)</f>
        <v/>
      </c>
      <c r="CC659" s="424" t="str">
        <f>IF(_tag_month_day!AA649="","",_tag_month_day!AA649)</f>
        <v/>
      </c>
      <c r="CD659" s="424" t="str">
        <f>IF(_tag_month_day!AB649="","",_tag_month_day!AB649)</f>
        <v/>
      </c>
      <c r="CE659" s="424" t="str">
        <f>IF(_tag_month_day!AC649="","",_tag_month_day!AC649)</f>
        <v/>
      </c>
      <c r="CF659" s="424" t="str">
        <f>IF(_tag_month_day!AD649="","",_tag_month_day!AD649)</f>
        <v/>
      </c>
      <c r="CG659" s="424" t="str">
        <f>IF(_tag_month_day!AE649="","",_tag_month_day!AE649)</f>
        <v/>
      </c>
      <c r="CH659" s="424" t="str">
        <f>IF(_tag_month_day!AF649="","",_tag_month_day!AF649)</f>
        <v/>
      </c>
      <c r="CI659" s="424" t="str">
        <f>IF(_tag_month_day!AG649="","",_tag_month_day!AG649)</f>
        <v/>
      </c>
      <c r="CJ659" s="424" t="str">
        <f>IF(_tag_month_day!AH649="","",_tag_month_day!AH649)</f>
        <v/>
      </c>
      <c r="CK659" s="424" t="str">
        <f>IF(_tag_month_day!AI649="","",_tag_month_day!AI649)</f>
        <v/>
      </c>
      <c r="CL659" s="4" t="str">
        <f>IF(_tag_month_day!AJ649="","",_tag_month_day!AJ649)</f>
        <v/>
      </c>
      <c r="CM659" s="4" t="str">
        <f>IF(_tag_month_day!AK649="","",_tag_month_day!AK649)</f>
        <v/>
      </c>
      <c r="CN659" s="4" t="str">
        <f>IF(_tag_month_day!AL649="","",_tag_month_day!AL649)</f>
        <v/>
      </c>
      <c r="CO659" s="4" t="str">
        <f>IF(_tag_month_day!AM649="","",_tag_month_day!AM649)</f>
        <v/>
      </c>
      <c r="CP659" s="4" t="str">
        <f>IF(_tag_month_day!AN649="","",_tag_month_day!AN649)</f>
        <v/>
      </c>
      <c r="CQ659" s="4" t="str">
        <f>IF(_tag_month_day!AO649="","",_tag_month_day!AO649)</f>
        <v/>
      </c>
      <c r="CR659" s="462" t="str">
        <f>IF(_tag_month_day!AP649="","",_tag_month_day!AP649)</f>
        <v/>
      </c>
      <c r="CS659" s="463" t="str">
        <f>IF(_tag_month_day!AQ649="","",_tag_month_day!AQ649)</f>
        <v/>
      </c>
      <c r="CT659" s="4" t="str">
        <f>IF(_tag_month_day!AR649="","",_tag_month_day!AR649)</f>
        <v/>
      </c>
      <c r="CU659" s="464" t="e">
        <f>DU659/AJ659</f>
        <v>#VALUE!</v>
      </c>
      <c r="CV659" s="451" t="e">
        <f>BG659/BH659</f>
        <v>#VALUE!</v>
      </c>
      <c r="CW659" s="465" t="e">
        <f>AJ659*(1-CV659)*CU659*AF659</f>
        <v>#VALUE!</v>
      </c>
      <c r="CX659" s="465" t="e">
        <f>CW659*94%</f>
        <v>#VALUE!</v>
      </c>
      <c r="CY659" s="466" t="e">
        <f>IF(CX659=0,0,DS659/(DS659+CX659))</f>
        <v>#VALUE!</v>
      </c>
      <c r="CZ659" s="465" t="e">
        <f>$AJ659*EF659</f>
        <v>#VALUE!</v>
      </c>
      <c r="DA659" s="465" t="e">
        <f>$AJ659*EG659</f>
        <v>#VALUE!</v>
      </c>
      <c r="DB659" s="465" t="e">
        <f>$AJ659*EH659</f>
        <v>#VALUE!</v>
      </c>
      <c r="DC659" s="465" t="e">
        <f>$AJ659*EI659</f>
        <v>#VALUE!</v>
      </c>
      <c r="DD659" s="465" t="e">
        <f>$AJ659*EJ659</f>
        <v>#VALUE!</v>
      </c>
      <c r="DE659" s="465" t="e">
        <f>$AJ659*EK659</f>
        <v>#VALUE!</v>
      </c>
      <c r="DF659" s="465" t="e">
        <f>$AJ659*EL659</f>
        <v>#VALUE!</v>
      </c>
      <c r="DG659" s="465" t="e">
        <f>$AJ659*EM659</f>
        <v>#VALUE!</v>
      </c>
      <c r="DH659" s="465" t="e">
        <f>$AJ659*EN659</f>
        <v>#VALUE!</v>
      </c>
      <c r="DI659" s="465" t="e">
        <f>$AJ659*EO659</f>
        <v>#VALUE!</v>
      </c>
      <c r="DJ659" s="465" t="e">
        <f>CZ659*(1-EP659)</f>
        <v>#VALUE!</v>
      </c>
      <c r="DK659" s="465" t="e">
        <f>DA659*(1-ER659)</f>
        <v>#VALUE!</v>
      </c>
      <c r="DL659" s="465" t="e">
        <f>DB659*(1-EQ659)</f>
        <v>#VALUE!</v>
      </c>
      <c r="DM659" s="465" t="e">
        <f>DC659*(1-ES659)</f>
        <v>#VALUE!</v>
      </c>
      <c r="DN659" s="465" t="e">
        <f>DD659*(1-ET659)</f>
        <v>#VALUE!</v>
      </c>
      <c r="DO659" s="465" t="e">
        <f>DE659</f>
        <v>#VALUE!</v>
      </c>
      <c r="DP659" s="465" t="e">
        <f>DF659*(1-EU659)</f>
        <v>#VALUE!</v>
      </c>
      <c r="DQ659" s="465" t="e">
        <f>DG659*(1-EV659)</f>
        <v>#VALUE!</v>
      </c>
      <c r="DR659" s="465" t="e">
        <f>DH659*(1-EW659)</f>
        <v>#VALUE!</v>
      </c>
      <c r="DS659" s="465" t="e">
        <f>DI659</f>
        <v>#VALUE!</v>
      </c>
      <c r="DT659" s="465" t="e">
        <f>SUM(DJ659:DS659)</f>
        <v>#VALUE!</v>
      </c>
      <c r="DU659" s="465" t="e">
        <f>(GS659:GX659)+(DP659+DQ659+DR659)*GY659+DS659</f>
        <v>#VALUE!</v>
      </c>
      <c r="DV659" s="451" t="e">
        <f>AV659/$BH659/(1-EP659)</f>
        <v>#VALUE!</v>
      </c>
      <c r="DW659" s="451" t="e">
        <f>AW659/$BH659/(1-ER659)</f>
        <v>#VALUE!</v>
      </c>
      <c r="DX659" s="451" t="e">
        <f>AX659/$BH659/(1-EQ659)</f>
        <v>#VALUE!</v>
      </c>
      <c r="DY659" s="451" t="e">
        <f>AY659/$BH659/(1-ES659)</f>
        <v>#VALUE!</v>
      </c>
      <c r="DZ659" s="451" t="e">
        <f>AZ659/$BH659/(1-ET659)</f>
        <v>#VALUE!</v>
      </c>
      <c r="EA659" s="451" t="e">
        <f>BA659/$BH659/(1-AX659)</f>
        <v>#VALUE!</v>
      </c>
      <c r="EB659" s="451" t="e">
        <f>BB659/$BH659/(1-EU659)</f>
        <v>#VALUE!</v>
      </c>
      <c r="EC659" s="451" t="e">
        <f>BC659/$BH659/(1-EV659)</f>
        <v>#VALUE!</v>
      </c>
      <c r="ED659" s="451" t="e">
        <f>BD659/$BH659/(1-EW659)</f>
        <v>#VALUE!</v>
      </c>
      <c r="EE659" s="451" t="e">
        <f>BG659/BH659</f>
        <v>#VALUE!</v>
      </c>
      <c r="EF659" s="451" t="e">
        <f>DV659/SUM($DV659:$EE659)</f>
        <v>#VALUE!</v>
      </c>
      <c r="EG659" s="451" t="e">
        <f>DW659/SUM($DV659:$EE659)</f>
        <v>#VALUE!</v>
      </c>
      <c r="EH659" s="451" t="e">
        <f>DX659/SUM($DV659:$EE659)</f>
        <v>#VALUE!</v>
      </c>
      <c r="EI659" s="451" t="e">
        <f>DY659/SUM($DV659:$EE659)</f>
        <v>#VALUE!</v>
      </c>
      <c r="EJ659" s="451" t="e">
        <f>DZ659/SUM($DV659:$EE659)</f>
        <v>#VALUE!</v>
      </c>
      <c r="EK659" s="451" t="e">
        <f>EA659/SUM($DV659:$EE659)</f>
        <v>#VALUE!</v>
      </c>
      <c r="EL659" s="451" t="e">
        <f>EB659/SUM($DV659:$EE659)</f>
        <v>#VALUE!</v>
      </c>
      <c r="EM659" s="451" t="e">
        <f>EC659/SUM($DV659:$EE659)</f>
        <v>#VALUE!</v>
      </c>
      <c r="EN659" s="451" t="e">
        <f>ED659/SUM($DV659:$EE659)</f>
        <v>#VALUE!</v>
      </c>
      <c r="EO659" s="451" t="e">
        <f>EE659/SUM($DV659:$EE659)</f>
        <v>#VALUE!</v>
      </c>
      <c r="EP659" s="450">
        <f>EP658</f>
        <v>0.080000000000000002</v>
      </c>
      <c r="EQ659" s="450">
        <f>EQ658</f>
        <v>0.014999999999999999</v>
      </c>
      <c r="ER659" s="450">
        <f>ER658</f>
        <v>0.014999999999999999</v>
      </c>
      <c r="ES659" s="450">
        <f>ES658</f>
        <v>0.014999999999999999</v>
      </c>
      <c r="ET659" s="450">
        <f>ET658</f>
        <v>0.014999999999999999</v>
      </c>
      <c r="EU659" s="450">
        <f>EU658</f>
        <v>0.089999999999999997</v>
      </c>
      <c r="EV659" s="450">
        <f>EV658</f>
        <v>0.089999999999999997</v>
      </c>
      <c r="EW659" s="450">
        <f>EW658</f>
        <v>0.089999999999999997</v>
      </c>
      <c r="EX659" s="431" t="str">
        <f>IF(_tag_month_day!AS649="","",_tag_month_day!AS649/100)</f>
        <v/>
      </c>
      <c r="EY659" s="431" t="str">
        <f>IF(_tag_month_day!AT649="","",_tag_month_day!AT649/100)</f>
        <v/>
      </c>
      <c r="EZ659" s="431" t="str">
        <f>IF(_tag_month_day!AU649="","",_tag_month_day!AU649/100)</f>
        <v/>
      </c>
      <c r="FA659" s="431" t="str">
        <f>IF(_tag_month_day!AV649="","",_tag_month_day!AV649/100)</f>
        <v/>
      </c>
      <c r="FB659" s="431" t="str">
        <f>IF(_tag_month_day!AW649="","",_tag_month_day!AW649/100)</f>
        <v/>
      </c>
      <c r="FC659" s="431" t="str">
        <f>IF(_tag_month_day!AX649="","",_tag_month_day!AX649/100)</f>
        <v/>
      </c>
      <c r="FD659" s="449" t="str">
        <f>IF(_tag_month_day!AY649="","",_tag_month_day!AY649/100)</f>
        <v/>
      </c>
      <c r="FE659" s="449" t="str">
        <f>IF(_tag_month_day!AZ649="","",_tag_month_day!AZ649/100)</f>
        <v/>
      </c>
      <c r="FF659" s="449" t="str">
        <f>IF(_tag_month_day!BA649="","",_tag_month_day!BA649/100)</f>
        <v/>
      </c>
      <c r="FG659" s="449" t="str">
        <f>IF(_tag_month_day!BB649="","",_tag_month_day!BB649/100)</f>
        <v/>
      </c>
      <c r="FH659" s="467" t="str">
        <f>IF(_tag_month_day!BC649="","",_tag_month_day!BC649/100)</f>
        <v/>
      </c>
      <c r="FI659" s="449">
        <f>FI658</f>
        <v>0.40999999999999998</v>
      </c>
      <c r="FJ659" s="449">
        <f>FJ658</f>
        <v>0.11</v>
      </c>
      <c r="FK659" s="449">
        <f>FK658</f>
        <v>0.014999999999999999</v>
      </c>
      <c r="FL659" s="449">
        <f>FL658</f>
        <v>0</v>
      </c>
      <c r="FM659" s="467">
        <f>FM658</f>
        <v>0.0001</v>
      </c>
      <c r="FN659" s="449">
        <f>FN658</f>
        <v>0.32000000000000001</v>
      </c>
      <c r="FO659" s="449">
        <f>FO658</f>
        <v>0.20000000000000001</v>
      </c>
      <c r="FP659" s="449">
        <f>FP658</f>
        <v>0.01</v>
      </c>
      <c r="FQ659" s="449">
        <f>FQ658</f>
        <v>0</v>
      </c>
      <c r="FR659" s="467">
        <f>FR658</f>
        <v>0.0001</v>
      </c>
      <c r="FS659" s="449" t="str">
        <f>IF(_tag_month_day!BD649="","",_tag_month_day!BD649/100)</f>
        <v/>
      </c>
      <c r="FT659" s="449" t="str">
        <f>IF(_tag_month_day!BE649="","",_tag_month_day!BE649/100)</f>
        <v/>
      </c>
      <c r="FU659" s="449" t="str">
        <f>IF(_tag_month_day!BF649="","",_tag_month_day!BF649/100)</f>
        <v/>
      </c>
      <c r="FV659" s="449" t="str">
        <f>IF(_tag_month_day!BG649="","",_tag_month_day!BG649/100)</f>
        <v/>
      </c>
      <c r="FW659" s="467" t="str">
        <f>IF(_tag_month_day!BH649="","",_tag_month_day!BH649/100)</f>
        <v/>
      </c>
      <c r="FX659" s="449" t="str">
        <f>IF(_tag_month_day!BI649="","",_tag_month_day!BI649/100)</f>
        <v/>
      </c>
      <c r="FY659" s="449" t="str">
        <f>IF(_tag_month_day!BJ649="","",_tag_month_day!BJ649/100)</f>
        <v/>
      </c>
      <c r="FZ659" s="468" t="str">
        <f>IF(_tag_month_day!BK649="","",_tag_month_day!BK649/100)</f>
        <v/>
      </c>
      <c r="GA659" s="449" t="str">
        <f>IF(_tag_month_day!BL649="","",_tag_month_day!BL649/100)</f>
        <v/>
      </c>
      <c r="GB659" s="467" t="str">
        <f>IF(_tag_month_day!BM649="","",_tag_month_day!BM649/100)</f>
        <v/>
      </c>
      <c r="GC659" s="431" t="str">
        <f>IF(_tag_month_day!BN649="","",_tag_month_day!BN649/100)</f>
        <v/>
      </c>
      <c r="GD659" s="431" t="str">
        <f>IF(_tag_month_day!BO649="","",_tag_month_day!BO649/100)</f>
        <v/>
      </c>
      <c r="GE659" s="431" t="str">
        <f>IF(_tag_month_day!BP649="","",_tag_month_day!BP649/100)</f>
        <v/>
      </c>
      <c r="GF659" s="431" t="str">
        <f>IF(_tag_month_day!BQ649="","",_tag_month_day!BQ649/100)</f>
        <v/>
      </c>
      <c r="GG659" s="431" t="str">
        <f>IF(_tag_month_day!BR649="","",_tag_month_day!BR649/100)</f>
        <v/>
      </c>
      <c r="GH659" s="431" t="str">
        <f>IF(_tag_month_day!BS649="","",_tag_month_day!BS649/100)</f>
        <v/>
      </c>
      <c r="GI659" s="467" t="str">
        <f>IF(_tag_month_day!BT649="","",_tag_month_day!BT649/100)</f>
        <v/>
      </c>
      <c r="GJ659" s="469" t="str">
        <f>IF(_tag_month_day!BU649="","",_tag_month_day!BU649/100)</f>
        <v/>
      </c>
      <c r="GK659" s="470">
        <f>GK658</f>
        <v>0.070000000000000007</v>
      </c>
      <c r="GL659" s="470">
        <f>GL658</f>
        <v>0.029999999999999999</v>
      </c>
      <c r="GM659" s="471" t="str">
        <f>IF(_tag_month_day!BX649="","",_tag_month_day!BX649/100)</f>
        <v/>
      </c>
      <c r="GN659" s="470">
        <f>GN658</f>
        <v>0.070000000000000007</v>
      </c>
      <c r="GO659" s="470">
        <f>GO658</f>
        <v>0.029999999999999999</v>
      </c>
      <c r="GP659" s="470">
        <f>GP658</f>
        <v>0.089999999999999997</v>
      </c>
      <c r="GQ659" s="470">
        <f>GQ658</f>
        <v>0.029999999999999999</v>
      </c>
      <c r="GR659" s="471" t="str">
        <f>IF(_tag_month_day!CA649="","",_tag_month_day!CA649/100)</f>
        <v/>
      </c>
      <c r="GS659" s="472">
        <f>GS658</f>
        <v>0.95299999999999996</v>
      </c>
      <c r="GT659" s="472">
        <f>GT658</f>
        <v>0.55000000000000004</v>
      </c>
      <c r="GU659" s="472">
        <f>GU658</f>
        <v>0.55000000000000004</v>
      </c>
      <c r="GV659" s="472">
        <f>GV658</f>
        <v>0.55000000000000004</v>
      </c>
      <c r="GW659" s="472">
        <f>GW658</f>
        <v>0.5</v>
      </c>
      <c r="GX659" s="472">
        <f>GX658</f>
        <v>0.93500000000000005</v>
      </c>
      <c r="GY659" s="472">
        <f>GY658</f>
        <v>0.14999999999999999</v>
      </c>
      <c r="GZ659" s="472">
        <f>GZ658</f>
        <v>1</v>
      </c>
      <c r="HA659" s="474">
        <f>HA658</f>
        <v>0.047</v>
      </c>
      <c r="HB659" s="474">
        <f>HB658</f>
        <v>0.45000000000000001</v>
      </c>
      <c r="HC659" s="474">
        <f>HC658</f>
        <v>0.45000000000000001</v>
      </c>
      <c r="HD659" s="474">
        <f>HD658</f>
        <v>0.45000000000000001</v>
      </c>
      <c r="HE659" s="474">
        <f>HE658</f>
        <v>0.5</v>
      </c>
      <c r="HF659" s="474">
        <f>HF658</f>
        <v>0.065000000000000002</v>
      </c>
      <c r="HG659" s="474">
        <f>HG658</f>
        <v>0.84999999999999998</v>
      </c>
      <c r="HH659" s="474">
        <f>HH658</f>
        <v>0</v>
      </c>
      <c r="HI659" s="10">
        <f>IF(BZ659&lt;&gt;"",CK659-BV659,0)</f>
        <v>0</v>
      </c>
      <c r="HJ659" s="10" t="e">
        <f>IF(AJ659&gt;0,AH659-AJ659,0)</f>
        <v>#VALUE!</v>
      </c>
      <c r="HK659" s="466">
        <f>HK658</f>
        <v>0.84999999999999998</v>
      </c>
      <c r="HL659" s="424">
        <f>HL658</f>
        <v>550000</v>
      </c>
      <c r="HM659" s="424">
        <f>HM658</f>
        <v>480000</v>
      </c>
      <c r="HN659" s="465" t="e">
        <f>(DJ659*EZ659+DK659*FH659+DL659*FM659+DM659*FR659+DN659*FW659+DO659*GB659+DS659*GI659+DP659*GM659+DR659*GR659)*1000*2</f>
        <v>#VALUE!</v>
      </c>
      <c r="HO659" s="465" t="e">
        <f>HN659*HK659*$HO$2/HL659*1000000</f>
        <v>#VALUE!</v>
      </c>
      <c r="HP659" s="465" t="e">
        <f>HN659*HK659*$HP$2/HM659*1000000</f>
        <v>#VALUE!</v>
      </c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</row>
    <row customFormat="1" r="660" s="0">
      <c r="A660" s="420">
        <v>649</v>
      </c>
      <c r="B660" s="421">
        <f ca="1">IF(D660=D659,B659,IF(D660="夜班",B659+1,B659))</f>
        <v>43612</v>
      </c>
      <c r="C660" s="422">
        <f>C659</f>
        <v>0.041666666666666699</v>
      </c>
      <c r="D660" s="10" t="str">
        <f ca="1">IF(HOUR(G660)&lt;8,"夜班",IF(HOUR(G660)&lt;16,"白班",IF(HOUR(G660)&lt;24,"中班",0)))</f>
        <v>中班</v>
      </c>
      <c r="E660" s="10" t="e">
        <f ca="1">IF(F660=1,"甲",IF(F660=2,"乙",IF(F660=3,"丙",IF(F660=4,"丁",""))))</f>
        <v>#REF!</v>
      </c>
      <c r="F660" s="10" t="e">
        <f ca="1">SUMPRODUCT((成本日报!$A$3:$A$95=计划!B660)*(成本日报!$B$3:$B$95=计划!$D660),成本日报!$C$3:$C$95)</f>
        <v>#REF!</v>
      </c>
      <c r="G660" s="423">
        <f ca="1">G659+C659</f>
        <v>43612.999999998428</v>
      </c>
      <c r="H660" s="423">
        <f ca="1">$G660+$C660/60*10+$C660*0</f>
        <v>43613.006944442874</v>
      </c>
      <c r="I660" s="423">
        <f ca="1">$G660+$C660/60*18+$C660*0</f>
        <v>43613.012499998425</v>
      </c>
      <c r="J660" s="423">
        <f ca="1">$G660+$C660/60*0+$C660*1</f>
        <v>43613.041666665093</v>
      </c>
      <c r="K660" s="423">
        <f ca="1">$G660+$C660/60*30+$C660*2</f>
        <v>43613.1041666651</v>
      </c>
      <c r="L660" s="423">
        <f ca="1">$G660+$C660/60*0+$C660*3</f>
        <v>43613.124999998428</v>
      </c>
      <c r="M660" s="424" t="str">
        <f>IF(_tag_month_day!A650="","",_tag_month_day!A650)</f>
        <v/>
      </c>
      <c r="N660" s="424" t="str">
        <f>IF(_tag_month_day!B650="","",_tag_month_day!B650)</f>
        <v/>
      </c>
      <c r="O660" s="425" t="e">
        <f>IF(M660+N660=0,"",M660+N660)</f>
        <v>#VALUE!</v>
      </c>
      <c r="P660" s="424" t="str">
        <f>IF(_tag_month_day!C650="","",_tag_month_day!C650)</f>
        <v/>
      </c>
      <c r="Q660" s="424" t="str">
        <f>IF(_tag_month_day!D650="","",_tag_month_day!D650)</f>
        <v/>
      </c>
      <c r="R660" s="426" t="str">
        <f>IF(_tag_month_day!CB650="","",_tag_month_day!CB650/100)</f>
        <v/>
      </c>
      <c r="S660" s="427" t="str">
        <f>IF(_tag_month_day!E650="","",_tag_month_day!E650)</f>
        <v/>
      </c>
      <c r="T660" s="427" t="str">
        <f>IF(_tag_month_day!F650="","",_tag_month_day!F650)</f>
        <v/>
      </c>
      <c r="U660" s="428" t="e">
        <f>S660+T660</f>
        <v>#VALUE!</v>
      </c>
      <c r="V660" s="429" t="e">
        <f>U660/AJ660</f>
        <v>#VALUE!</v>
      </c>
      <c r="W660" s="430" t="str">
        <f>IF(_jhy_month_day!A650="","",_jhy_month_day!A650)</f>
        <v/>
      </c>
      <c r="X660" s="431" t="str">
        <f>IF(_jhy_month_day!B650="","",_jhy_month_day!B650/100)</f>
        <v/>
      </c>
      <c r="Y660" s="431" t="str">
        <f>IF(_jhy_month_day!C650="","",_jhy_month_day!C650/100)</f>
        <v/>
      </c>
      <c r="Z660" s="432">
        <f>Z656+1</f>
        <v>163</v>
      </c>
      <c r="AA660" s="433" t="str">
        <f>IF(_tag_month_day!G650="","",_tag_month_day!G650/100)</f>
        <v/>
      </c>
      <c r="AB660" s="433" t="str">
        <f>IF(_tag_month_day!H650="","",_tag_month_day!H650/100)</f>
        <v/>
      </c>
      <c r="AC660" s="434">
        <f>IF(X660="",AC659,BK660*($AV659*X660+$AW659*FD659+$AX659*FI659+$AY659*FN659+$AZ659*FS659+$BA659*FX659+$BG659*GE659)/(AV659*Y660+AX659*FK659+AW659*FF659+AY659*FP659+AZ659*FU659+BA659*FZ659+BG659*GG659+BB659*GK659+BC659*GN659+BD659*GP659))</f>
        <v>1.59963432013121</v>
      </c>
      <c r="AD660" s="435" t="str">
        <f>IF(AC660=AC659,"",AC660-AC659)</f>
        <v/>
      </c>
      <c r="AE660" s="436" t="str">
        <f>IF(1-AF660=0,"",(1-AF660))</f>
        <v/>
      </c>
      <c r="AF660" s="437">
        <v>1</v>
      </c>
      <c r="AG660" s="10" t="str">
        <f>AG659</f>
        <v>9A3</v>
      </c>
      <c r="AH660" s="438" t="str">
        <f>AH659</f>
        <v/>
      </c>
      <c r="AI660" s="424"/>
      <c r="AJ660" s="10" t="str">
        <f>IF(_tag_month_day!I650="","",_tag_month_day!I650)</f>
        <v/>
      </c>
      <c r="AK660" s="440"/>
      <c r="AL660" s="440"/>
      <c r="AM660" s="440"/>
      <c r="AN660" s="441">
        <f>AN659</f>
        <v>2</v>
      </c>
      <c r="AO660" s="441">
        <f>AO659</f>
        <v>8</v>
      </c>
      <c r="AP660" s="442" t="e">
        <f>(IF(AN660=0,AS659,AS659*(1+AO660/AN660)/(AR660+AO660/AN660)))+AT660</f>
        <v>#VALUE!</v>
      </c>
      <c r="AQ660" s="443" t="str">
        <f>IF(_tag_month_day!J650="","",_tag_month_day!J650/100)</f>
        <v/>
      </c>
      <c r="AR660" s="444">
        <f>AR659</f>
        <v>1.3</v>
      </c>
      <c r="AS660" s="445" t="e">
        <f>AQ660*(AN660*AR660+AO660)/(AN660+AO660)</f>
        <v>#VALUE!</v>
      </c>
      <c r="AT660" s="445" t="e">
        <f>(SUM(BE660:BF660)-SUM(BE659:BF659))*0.05</f>
        <v>#VALUE!</v>
      </c>
      <c r="AU660" s="446" t="str">
        <f>IF(_tag_month_day!CC650="","",IF(_tag_month_day!CC650&gt;0,_tag_month_day!CD650,_tag_month_day!CE650))</f>
        <v/>
      </c>
      <c r="AV660" s="447" t="str">
        <f>IF(_tag_month_day!L650="","",_tag_month_day!L650/100)</f>
        <v/>
      </c>
      <c r="AW660" s="431">
        <f>AW659</f>
        <v>0</v>
      </c>
      <c r="AX660" s="431">
        <f>AX659</f>
        <v>0</v>
      </c>
      <c r="AY660" s="431" t="str">
        <f>IF(_tag_month_day!M650="","",_tag_month_day!M650/100)</f>
        <v/>
      </c>
      <c r="AZ660" s="431" t="str">
        <f>IF(_tag_month_day!N650="","",_tag_month_day!N650/100)</f>
        <v/>
      </c>
      <c r="BA660" s="431" t="str">
        <f>IF(_tag_month_day!O650="","",_tag_month_day!O650/100)</f>
        <v/>
      </c>
      <c r="BB660" s="448" t="str">
        <f>IF(_tag_month_day!P650="","",_tag_month_day!P650/100)</f>
        <v/>
      </c>
      <c r="BC660" s="448">
        <f>BC659</f>
        <v>0</v>
      </c>
      <c r="BD660" s="448" t="str">
        <f>IF(_tag_month_day!Q650="","",_tag_month_day!Q650/100)</f>
        <v/>
      </c>
      <c r="BE660" s="449" t="str">
        <f>IF(_tag_month_day!R650="","",_tag_month_day!R650/100)</f>
        <v/>
      </c>
      <c r="BF660" s="388" t="e">
        <f>(AU660*(100+BE660*100))/(AJ660-AU660)/100</f>
        <v>#VALUE!</v>
      </c>
      <c r="BG660" s="450" t="e">
        <f>BE660+BF660</f>
        <v>#VALUE!</v>
      </c>
      <c r="BH660" s="451" t="e">
        <f>SUM(AV660:BF660)</f>
        <v>#VALUE!</v>
      </c>
      <c r="BI660" s="452" t="e">
        <f>IF(CX660=0,BI659,(DK660*查询!$R$5+DL660*查询!$Q$5+DM660*查询!$N$5+DN660*查询!$O$5+DO660*查询!$P$5)*AF660/CX660)</f>
        <v>#VALUE!</v>
      </c>
      <c r="BJ660" s="452" t="e">
        <f>IF(CX660=0,BJ659,(DP660*查询!$S$5+DQ660*查询!$T$5+DR660*查询!$U$5)*AF660/CX660)</f>
        <v>#VALUE!</v>
      </c>
      <c r="BK660" s="452">
        <f>BK659</f>
        <v>1</v>
      </c>
      <c r="BL660" s="453" t="e">
        <f>SUMPRODUCT((AV660:BA660)*(GS660:GX660))/((GS660:GX660)+SUM(BB660:BD660)*GY660+BG660*GZ660)</f>
        <v>#VALUE!</v>
      </c>
      <c r="BM660" s="453" t="e">
        <f>BK660*($AV660*FB660+$AW660*FD660+$AX660*FI660+$AY660*FN660+$AZ660*FS660+$BA660*FX660+$BG660*GE660)/(AV660*EY660+AX660*FK660+AW660*FF660+AY660*FP660+AZ660*FU660+BA660*FZ660+BG660*GG660+BB660*GK660+BC660*GN660+BD660*GP660)</f>
        <v>#VALUE!</v>
      </c>
      <c r="BN660" s="453" t="e">
        <f>($AV660*FC660+$AX660*FJ660+$AW660*FE660+$AY660*FO660+$AZ660*FT660+$BA660*FY660+$BG660*GF660)/($AV660*FA660+BG660*GH660+BB660*GL660+BC660*GO660+BD660*GQ660+BA660*GA660)</f>
        <v>#VALUE!</v>
      </c>
      <c r="BO660" s="454" t="e">
        <f>SUMPRODUCT(AV660:BA660*GS660:GX660)/(GS660:GX660+(BB660+BC660+BD660)*GY660+BG660)</f>
        <v>#VALUE!</v>
      </c>
      <c r="BP660" s="454" t="e">
        <f>SUMPRODUCT(AV660:BA660*GS660:GX660)/(GS660:GX660+(BB660+BC660+BD660)*GY660+BG660)</f>
        <v>#VALUE!</v>
      </c>
      <c r="BQ660" s="454" t="e">
        <f>SUMPRODUCT(AV660:BA660*GS660:GX660)/(GS660:GX660+(BB660+BC660+BD660)*GY660+BG660)</f>
        <v>#VALUE!</v>
      </c>
      <c r="BR660" s="453" t="str">
        <f>IF(_tag_month_day!T650="","",_tag_month_day!T650)</f>
        <v/>
      </c>
      <c r="BS660" s="453" t="str">
        <f>IF(_tag_month_day!U650="","",_tag_month_day!U650)</f>
        <v/>
      </c>
      <c r="BT660" s="455" t="str">
        <f>IF(CK660="","",IF((CK660&gt;=BV660-0.12)*(CK660&lt;=BV660+0.12),"合格","不合格"))</f>
        <v/>
      </c>
      <c r="BU660" s="456" t="str">
        <f>IF(_tag_month_day!V650="","",_tag_month_day!V650)</f>
        <v/>
      </c>
      <c r="BV660" s="457" t="str">
        <f>IF(_tag_month_day!W650="","",_tag_month_day!W650)</f>
        <v/>
      </c>
      <c r="BW660" s="458" t="str">
        <f>IF(_tag_month_day!X650="","",_tag_month_day!X650)</f>
        <v/>
      </c>
      <c r="BX660" s="458" t="str">
        <f>IF(_tag_month_day!Y650="","",_tag_month_day!Y650)</f>
        <v/>
      </c>
      <c r="BY660" s="459">
        <f ca="1">L660</f>
        <v>43613.124999998428</v>
      </c>
      <c r="BZ660" s="460"/>
      <c r="CA660" s="461"/>
      <c r="CB660" s="424" t="str">
        <f>IF(_tag_month_day!Z650="","",_tag_month_day!Z650)</f>
        <v/>
      </c>
      <c r="CC660" s="424" t="str">
        <f>IF(_tag_month_day!AA650="","",_tag_month_day!AA650)</f>
        <v/>
      </c>
      <c r="CD660" s="424" t="str">
        <f>IF(_tag_month_day!AB650="","",_tag_month_day!AB650)</f>
        <v/>
      </c>
      <c r="CE660" s="424" t="str">
        <f>IF(_tag_month_day!AC650="","",_tag_month_day!AC650)</f>
        <v/>
      </c>
      <c r="CF660" s="424" t="str">
        <f>IF(_tag_month_day!AD650="","",_tag_month_day!AD650)</f>
        <v/>
      </c>
      <c r="CG660" s="424" t="str">
        <f>IF(_tag_month_day!AE650="","",_tag_month_day!AE650)</f>
        <v/>
      </c>
      <c r="CH660" s="424" t="str">
        <f>IF(_tag_month_day!AF650="","",_tag_month_day!AF650)</f>
        <v/>
      </c>
      <c r="CI660" s="424" t="str">
        <f>IF(_tag_month_day!AG650="","",_tag_month_day!AG650)</f>
        <v/>
      </c>
      <c r="CJ660" s="424" t="str">
        <f>IF(_tag_month_day!AH650="","",_tag_month_day!AH650)</f>
        <v/>
      </c>
      <c r="CK660" s="424" t="str">
        <f>IF(_tag_month_day!AI650="","",_tag_month_day!AI650)</f>
        <v/>
      </c>
      <c r="CL660" s="4" t="str">
        <f>IF(_tag_month_day!AJ650="","",_tag_month_day!AJ650)</f>
        <v/>
      </c>
      <c r="CM660" s="4" t="str">
        <f>IF(_tag_month_day!AK650="","",_tag_month_day!AK650)</f>
        <v/>
      </c>
      <c r="CN660" s="4" t="str">
        <f>IF(_tag_month_day!AL650="","",_tag_month_day!AL650)</f>
        <v/>
      </c>
      <c r="CO660" s="4" t="str">
        <f>IF(_tag_month_day!AM650="","",_tag_month_day!AM650)</f>
        <v/>
      </c>
      <c r="CP660" s="4" t="str">
        <f>IF(_tag_month_day!AN650="","",_tag_month_day!AN650)</f>
        <v/>
      </c>
      <c r="CQ660" s="4" t="str">
        <f>IF(_tag_month_day!AO650="","",_tag_month_day!AO650)</f>
        <v/>
      </c>
      <c r="CR660" s="462" t="str">
        <f>IF(_tag_month_day!AP650="","",_tag_month_day!AP650)</f>
        <v/>
      </c>
      <c r="CS660" s="463" t="str">
        <f>IF(_tag_month_day!AQ650="","",_tag_month_day!AQ650)</f>
        <v/>
      </c>
      <c r="CT660" s="4" t="str">
        <f>IF(_tag_month_day!AR650="","",_tag_month_day!AR650)</f>
        <v/>
      </c>
      <c r="CU660" s="464" t="e">
        <f>DU660/AJ660</f>
        <v>#VALUE!</v>
      </c>
      <c r="CV660" s="451" t="e">
        <f>BG660/BH660</f>
        <v>#VALUE!</v>
      </c>
      <c r="CW660" s="465" t="e">
        <f>AJ660*(1-CV660)*CU660*AF660</f>
        <v>#VALUE!</v>
      </c>
      <c r="CX660" s="465" t="e">
        <f>CW660*94%</f>
        <v>#VALUE!</v>
      </c>
      <c r="CY660" s="466" t="e">
        <f>IF(CX660=0,0,DS660/(DS660+CX660))</f>
        <v>#VALUE!</v>
      </c>
      <c r="CZ660" s="465" t="e">
        <f>$AJ660*EF660</f>
        <v>#VALUE!</v>
      </c>
      <c r="DA660" s="465" t="e">
        <f>$AJ660*EG660</f>
        <v>#VALUE!</v>
      </c>
      <c r="DB660" s="465" t="e">
        <f>$AJ660*EH660</f>
        <v>#VALUE!</v>
      </c>
      <c r="DC660" s="465" t="e">
        <f>$AJ660*EI660</f>
        <v>#VALUE!</v>
      </c>
      <c r="DD660" s="465" t="e">
        <f>$AJ660*EJ660</f>
        <v>#VALUE!</v>
      </c>
      <c r="DE660" s="465" t="e">
        <f>$AJ660*EK660</f>
        <v>#VALUE!</v>
      </c>
      <c r="DF660" s="465" t="e">
        <f>$AJ660*EL660</f>
        <v>#VALUE!</v>
      </c>
      <c r="DG660" s="465" t="e">
        <f>$AJ660*EM660</f>
        <v>#VALUE!</v>
      </c>
      <c r="DH660" s="465" t="e">
        <f>$AJ660*EN660</f>
        <v>#VALUE!</v>
      </c>
      <c r="DI660" s="465" t="e">
        <f>$AJ660*EO660</f>
        <v>#VALUE!</v>
      </c>
      <c r="DJ660" s="465" t="e">
        <f>CZ660*(1-EP660)</f>
        <v>#VALUE!</v>
      </c>
      <c r="DK660" s="465" t="e">
        <f>DA660*(1-ER660)</f>
        <v>#VALUE!</v>
      </c>
      <c r="DL660" s="465" t="e">
        <f>DB660*(1-EQ660)</f>
        <v>#VALUE!</v>
      </c>
      <c r="DM660" s="465" t="e">
        <f>DC660*(1-ES660)</f>
        <v>#VALUE!</v>
      </c>
      <c r="DN660" s="465" t="e">
        <f>DD660*(1-ET660)</f>
        <v>#VALUE!</v>
      </c>
      <c r="DO660" s="465" t="e">
        <f>DE660</f>
        <v>#VALUE!</v>
      </c>
      <c r="DP660" s="465" t="e">
        <f>DF660*(1-EU660)</f>
        <v>#VALUE!</v>
      </c>
      <c r="DQ660" s="465" t="e">
        <f>DG660*(1-EV660)</f>
        <v>#VALUE!</v>
      </c>
      <c r="DR660" s="465" t="e">
        <f>DH660*(1-EW660)</f>
        <v>#VALUE!</v>
      </c>
      <c r="DS660" s="465" t="e">
        <f>DI660</f>
        <v>#VALUE!</v>
      </c>
      <c r="DT660" s="465" t="e">
        <f>SUM(DJ660:DS660)</f>
        <v>#VALUE!</v>
      </c>
      <c r="DU660" s="465" t="e">
        <f>(GS660:GX660)+(DP660+DQ660+DR660)*GY660+DS660</f>
        <v>#VALUE!</v>
      </c>
      <c r="DV660" s="451" t="e">
        <f>AV660/$BH660/(1-EP660)</f>
        <v>#VALUE!</v>
      </c>
      <c r="DW660" s="451" t="e">
        <f>AW660/$BH660/(1-ER660)</f>
        <v>#VALUE!</v>
      </c>
      <c r="DX660" s="451" t="e">
        <f>AX660/$BH660/(1-EQ660)</f>
        <v>#VALUE!</v>
      </c>
      <c r="DY660" s="451" t="e">
        <f>AY660/$BH660/(1-ES660)</f>
        <v>#VALUE!</v>
      </c>
      <c r="DZ660" s="451" t="e">
        <f>AZ660/$BH660/(1-ET660)</f>
        <v>#VALUE!</v>
      </c>
      <c r="EA660" s="451" t="e">
        <f>BA660/$BH660/(1-AX660)</f>
        <v>#VALUE!</v>
      </c>
      <c r="EB660" s="451" t="e">
        <f>BB660/$BH660/(1-EU660)</f>
        <v>#VALUE!</v>
      </c>
      <c r="EC660" s="451" t="e">
        <f>BC660/$BH660/(1-EV660)</f>
        <v>#VALUE!</v>
      </c>
      <c r="ED660" s="451" t="e">
        <f>BD660/$BH660/(1-EW660)</f>
        <v>#VALUE!</v>
      </c>
      <c r="EE660" s="451" t="e">
        <f>BG660/BH660</f>
        <v>#VALUE!</v>
      </c>
      <c r="EF660" s="451" t="e">
        <f>DV660/SUM($DV660:$EE660)</f>
        <v>#VALUE!</v>
      </c>
      <c r="EG660" s="451" t="e">
        <f>DW660/SUM($DV660:$EE660)</f>
        <v>#VALUE!</v>
      </c>
      <c r="EH660" s="451" t="e">
        <f>DX660/SUM($DV660:$EE660)</f>
        <v>#VALUE!</v>
      </c>
      <c r="EI660" s="451" t="e">
        <f>DY660/SUM($DV660:$EE660)</f>
        <v>#VALUE!</v>
      </c>
      <c r="EJ660" s="451" t="e">
        <f>DZ660/SUM($DV660:$EE660)</f>
        <v>#VALUE!</v>
      </c>
      <c r="EK660" s="451" t="e">
        <f>EA660/SUM($DV660:$EE660)</f>
        <v>#VALUE!</v>
      </c>
      <c r="EL660" s="451" t="e">
        <f>EB660/SUM($DV660:$EE660)</f>
        <v>#VALUE!</v>
      </c>
      <c r="EM660" s="451" t="e">
        <f>EC660/SUM($DV660:$EE660)</f>
        <v>#VALUE!</v>
      </c>
      <c r="EN660" s="451" t="e">
        <f>ED660/SUM($DV660:$EE660)</f>
        <v>#VALUE!</v>
      </c>
      <c r="EO660" s="451" t="e">
        <f>EE660/SUM($DV660:$EE660)</f>
        <v>#VALUE!</v>
      </c>
      <c r="EP660" s="450">
        <f>EP659</f>
        <v>0.080000000000000002</v>
      </c>
      <c r="EQ660" s="450">
        <f>EQ659</f>
        <v>0.014999999999999999</v>
      </c>
      <c r="ER660" s="450">
        <f>ER659</f>
        <v>0.014999999999999999</v>
      </c>
      <c r="ES660" s="450">
        <f>ES659</f>
        <v>0.014999999999999999</v>
      </c>
      <c r="ET660" s="450">
        <f>ET659</f>
        <v>0.014999999999999999</v>
      </c>
      <c r="EU660" s="450">
        <f>EU659</f>
        <v>0.089999999999999997</v>
      </c>
      <c r="EV660" s="450">
        <f>EV659</f>
        <v>0.089999999999999997</v>
      </c>
      <c r="EW660" s="450">
        <f>EW659</f>
        <v>0.089999999999999997</v>
      </c>
      <c r="EX660" s="431" t="str">
        <f>IF(_tag_month_day!AS650="","",_tag_month_day!AS650/100)</f>
        <v/>
      </c>
      <c r="EY660" s="431" t="str">
        <f>IF(_tag_month_day!AT650="","",_tag_month_day!AT650/100)</f>
        <v/>
      </c>
      <c r="EZ660" s="431" t="str">
        <f>IF(_tag_month_day!AU650="","",_tag_month_day!AU650/100)</f>
        <v/>
      </c>
      <c r="FA660" s="431" t="str">
        <f>IF(_tag_month_day!AV650="","",_tag_month_day!AV650/100)</f>
        <v/>
      </c>
      <c r="FB660" s="431" t="str">
        <f>IF(_tag_month_day!AW650="","",_tag_month_day!AW650/100)</f>
        <v/>
      </c>
      <c r="FC660" s="431" t="str">
        <f>IF(_tag_month_day!AX650="","",_tag_month_day!AX650/100)</f>
        <v/>
      </c>
      <c r="FD660" s="449" t="str">
        <f>IF(_tag_month_day!AY650="","",_tag_month_day!AY650/100)</f>
        <v/>
      </c>
      <c r="FE660" s="449" t="str">
        <f>IF(_tag_month_day!AZ650="","",_tag_month_day!AZ650/100)</f>
        <v/>
      </c>
      <c r="FF660" s="449" t="str">
        <f>IF(_tag_month_day!BA650="","",_tag_month_day!BA650/100)</f>
        <v/>
      </c>
      <c r="FG660" s="449" t="str">
        <f>IF(_tag_month_day!BB650="","",_tag_month_day!BB650/100)</f>
        <v/>
      </c>
      <c r="FH660" s="467" t="str">
        <f>IF(_tag_month_day!BC650="","",_tag_month_day!BC650/100)</f>
        <v/>
      </c>
      <c r="FI660" s="449">
        <f>FI659</f>
        <v>0.40999999999999998</v>
      </c>
      <c r="FJ660" s="449">
        <f>FJ659</f>
        <v>0.11</v>
      </c>
      <c r="FK660" s="449">
        <f>FK659</f>
        <v>0.014999999999999999</v>
      </c>
      <c r="FL660" s="449">
        <f>FL659</f>
        <v>0</v>
      </c>
      <c r="FM660" s="467">
        <f>FM659</f>
        <v>0.0001</v>
      </c>
      <c r="FN660" s="449">
        <f>FN659</f>
        <v>0.32000000000000001</v>
      </c>
      <c r="FO660" s="449">
        <f>FO659</f>
        <v>0.20000000000000001</v>
      </c>
      <c r="FP660" s="449">
        <f>FP659</f>
        <v>0.01</v>
      </c>
      <c r="FQ660" s="449">
        <f>FQ659</f>
        <v>0</v>
      </c>
      <c r="FR660" s="467">
        <f>FR659</f>
        <v>0.0001</v>
      </c>
      <c r="FS660" s="449" t="str">
        <f>IF(_tag_month_day!BD650="","",_tag_month_day!BD650/100)</f>
        <v/>
      </c>
      <c r="FT660" s="449" t="str">
        <f>IF(_tag_month_day!BE650="","",_tag_month_day!BE650/100)</f>
        <v/>
      </c>
      <c r="FU660" s="449" t="str">
        <f>IF(_tag_month_day!BF650="","",_tag_month_day!BF650/100)</f>
        <v/>
      </c>
      <c r="FV660" s="449" t="str">
        <f>IF(_tag_month_day!BG650="","",_tag_month_day!BG650/100)</f>
        <v/>
      </c>
      <c r="FW660" s="467" t="str">
        <f>IF(_tag_month_day!BH650="","",_tag_month_day!BH650/100)</f>
        <v/>
      </c>
      <c r="FX660" s="449" t="str">
        <f>IF(_tag_month_day!BI650="","",_tag_month_day!BI650/100)</f>
        <v/>
      </c>
      <c r="FY660" s="449" t="str">
        <f>IF(_tag_month_day!BJ650="","",_tag_month_day!BJ650/100)</f>
        <v/>
      </c>
      <c r="FZ660" s="468" t="str">
        <f>IF(_tag_month_day!BK650="","",_tag_month_day!BK650/100)</f>
        <v/>
      </c>
      <c r="GA660" s="449" t="str">
        <f>IF(_tag_month_day!BL650="","",_tag_month_day!BL650/100)</f>
        <v/>
      </c>
      <c r="GB660" s="467" t="str">
        <f>IF(_tag_month_day!BM650="","",_tag_month_day!BM650/100)</f>
        <v/>
      </c>
      <c r="GC660" s="431" t="str">
        <f>IF(_tag_month_day!BN650="","",_tag_month_day!BN650/100)</f>
        <v/>
      </c>
      <c r="GD660" s="431" t="str">
        <f>IF(_tag_month_day!BO650="","",_tag_month_day!BO650/100)</f>
        <v/>
      </c>
      <c r="GE660" s="431" t="str">
        <f>IF(_tag_month_day!BP650="","",_tag_month_day!BP650/100)</f>
        <v/>
      </c>
      <c r="GF660" s="431" t="str">
        <f>IF(_tag_month_day!BQ650="","",_tag_month_day!BQ650/100)</f>
        <v/>
      </c>
      <c r="GG660" s="431" t="str">
        <f>IF(_tag_month_day!BR650="","",_tag_month_day!BR650/100)</f>
        <v/>
      </c>
      <c r="GH660" s="431" t="str">
        <f>IF(_tag_month_day!BS650="","",_tag_month_day!BS650/100)</f>
        <v/>
      </c>
      <c r="GI660" s="467" t="str">
        <f>IF(_tag_month_day!BT650="","",_tag_month_day!BT650/100)</f>
        <v/>
      </c>
      <c r="GJ660" s="469" t="str">
        <f>IF(_tag_month_day!BU650="","",_tag_month_day!BU650/100)</f>
        <v/>
      </c>
      <c r="GK660" s="470">
        <f>GK659</f>
        <v>0.070000000000000007</v>
      </c>
      <c r="GL660" s="470">
        <f>GL659</f>
        <v>0.029999999999999999</v>
      </c>
      <c r="GM660" s="471" t="str">
        <f>IF(_tag_month_day!BX650="","",_tag_month_day!BX650/100)</f>
        <v/>
      </c>
      <c r="GN660" s="470">
        <f>GN659</f>
        <v>0.070000000000000007</v>
      </c>
      <c r="GO660" s="470">
        <f>GO659</f>
        <v>0.029999999999999999</v>
      </c>
      <c r="GP660" s="470">
        <f>GP659</f>
        <v>0.089999999999999997</v>
      </c>
      <c r="GQ660" s="470">
        <f>GQ659</f>
        <v>0.029999999999999999</v>
      </c>
      <c r="GR660" s="471" t="str">
        <f>IF(_tag_month_day!CA650="","",_tag_month_day!CA650/100)</f>
        <v/>
      </c>
      <c r="GS660" s="472">
        <f>GS659</f>
        <v>0.95299999999999996</v>
      </c>
      <c r="GT660" s="472">
        <f>GT659</f>
        <v>0.55000000000000004</v>
      </c>
      <c r="GU660" s="472">
        <f>GU659</f>
        <v>0.55000000000000004</v>
      </c>
      <c r="GV660" s="472">
        <f>GV659</f>
        <v>0.55000000000000004</v>
      </c>
      <c r="GW660" s="472">
        <f>GW659</f>
        <v>0.5</v>
      </c>
      <c r="GX660" s="472">
        <f>GX659</f>
        <v>0.93500000000000005</v>
      </c>
      <c r="GY660" s="472">
        <f>GY659</f>
        <v>0.14999999999999999</v>
      </c>
      <c r="GZ660" s="472">
        <f>GZ659</f>
        <v>1</v>
      </c>
      <c r="HA660" s="474">
        <f>HA659</f>
        <v>0.047</v>
      </c>
      <c r="HB660" s="474">
        <f>HB659</f>
        <v>0.45000000000000001</v>
      </c>
      <c r="HC660" s="474">
        <f>HC659</f>
        <v>0.45000000000000001</v>
      </c>
      <c r="HD660" s="474">
        <f>HD659</f>
        <v>0.45000000000000001</v>
      </c>
      <c r="HE660" s="474">
        <f>HE659</f>
        <v>0.5</v>
      </c>
      <c r="HF660" s="474">
        <f>HF659</f>
        <v>0.065000000000000002</v>
      </c>
      <c r="HG660" s="474">
        <f>HG659</f>
        <v>0.84999999999999998</v>
      </c>
      <c r="HH660" s="474">
        <f>HH659</f>
        <v>0</v>
      </c>
      <c r="HI660" s="10">
        <f>IF(BZ660&lt;&gt;"",CK660-BV660,0)</f>
        <v>0</v>
      </c>
      <c r="HJ660" s="10" t="e">
        <f>IF(AJ660&gt;0,AH660-AJ660,0)</f>
        <v>#VALUE!</v>
      </c>
      <c r="HK660" s="466">
        <f>HK659</f>
        <v>0.84999999999999998</v>
      </c>
      <c r="HL660" s="424">
        <f>HL659</f>
        <v>550000</v>
      </c>
      <c r="HM660" s="424">
        <f>HM659</f>
        <v>480000</v>
      </c>
      <c r="HN660" s="465" t="e">
        <f>(DJ660*EZ660+DK660*FH660+DL660*FM660+DM660*FR660+DN660*FW660+DO660*GB660+DS660*GI660+DP660*GM660+DR660*GR660)*1000*2</f>
        <v>#VALUE!</v>
      </c>
      <c r="HO660" s="465" t="e">
        <f>HN660*HK660*$HO$2/HL660*1000000</f>
        <v>#VALUE!</v>
      </c>
      <c r="HP660" s="465" t="e">
        <f>HN660*HK660*$HP$2/HM660*1000000</f>
        <v>#VALUE!</v>
      </c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</row>
    <row customFormat="1" r="661" s="0">
      <c r="A661" s="420">
        <v>650</v>
      </c>
      <c r="B661" s="421">
        <f ca="1">IF(D661=D660,B660,IF(D661="夜班",B660+1,B660))</f>
        <v>43613</v>
      </c>
      <c r="C661" s="422">
        <f>C660</f>
        <v>0.041666666666666699</v>
      </c>
      <c r="D661" s="10" t="str">
        <f ca="1">IF(HOUR(G661)&lt;8,"夜班",IF(HOUR(G661)&lt;16,"白班",IF(HOUR(G661)&lt;24,"中班",0)))</f>
        <v>夜班</v>
      </c>
      <c r="E661" s="10" t="e">
        <f ca="1">IF(F661=1,"甲",IF(F661=2,"乙",IF(F661=3,"丙",IF(F661=4,"丁",""))))</f>
        <v>#REF!</v>
      </c>
      <c r="F661" s="10" t="e">
        <f ca="1">SUMPRODUCT((成本日报!$A$3:$A$95=计划!B661)*(成本日报!$B$3:$B$95=计划!$D661),成本日报!$C$3:$C$95)</f>
        <v>#REF!</v>
      </c>
      <c r="G661" s="423">
        <f ca="1">G660+C660</f>
        <v>43613.041666665093</v>
      </c>
      <c r="H661" s="423">
        <f ca="1">$G661+$C661/60*10+$C661*0</f>
        <v>43613.048611109538</v>
      </c>
      <c r="I661" s="423">
        <f ca="1">$G661+$C661/60*18+$C661*0</f>
        <v>43613.05416666509</v>
      </c>
      <c r="J661" s="423">
        <f ca="1">$G661+$C661/60*0+$C661*1</f>
        <v>43613.083333331757</v>
      </c>
      <c r="K661" s="423">
        <f ca="1">$G661+$C661/60*30+$C661*2</f>
        <v>43613.145833331764</v>
      </c>
      <c r="L661" s="423">
        <f ca="1">$G661+$C661/60*0+$C661*3</f>
        <v>43613.166666665093</v>
      </c>
      <c r="M661" s="424" t="str">
        <f>IF(_tag_month_day!A651="","",_tag_month_day!A651)</f>
        <v/>
      </c>
      <c r="N661" s="424" t="str">
        <f>IF(_tag_month_day!B651="","",_tag_month_day!B651)</f>
        <v/>
      </c>
      <c r="O661" s="425" t="e">
        <f>IF(M661+N661=0,"",M661+N661)</f>
        <v>#VALUE!</v>
      </c>
      <c r="P661" s="424" t="str">
        <f>IF(_tag_month_day!C651="","",_tag_month_day!C651)</f>
        <v/>
      </c>
      <c r="Q661" s="424" t="str">
        <f>IF(_tag_month_day!D651="","",_tag_month_day!D651)</f>
        <v/>
      </c>
      <c r="R661" s="426" t="str">
        <f>IF(_tag_month_day!CB651="","",_tag_month_day!CB651/100)</f>
        <v/>
      </c>
      <c r="S661" s="427" t="str">
        <f>IF(_tag_month_day!E651="","",_tag_month_day!E651)</f>
        <v/>
      </c>
      <c r="T661" s="427" t="str">
        <f>IF(_tag_month_day!F651="","",_tag_month_day!F651)</f>
        <v/>
      </c>
      <c r="U661" s="428" t="e">
        <f>S661+T661</f>
        <v>#VALUE!</v>
      </c>
      <c r="V661" s="429" t="e">
        <f>U661/AJ661</f>
        <v>#VALUE!</v>
      </c>
      <c r="W661" s="430" t="str">
        <f>IF(_jhy_month_day!A651="","",_jhy_month_day!A651)</f>
        <v/>
      </c>
      <c r="X661" s="431" t="str">
        <f>IF(_jhy_month_day!B651="","",_jhy_month_day!B651/100)</f>
        <v/>
      </c>
      <c r="Y661" s="431" t="str">
        <f>IF(_jhy_month_day!C651="","",_jhy_month_day!C651/100)</f>
        <v/>
      </c>
      <c r="Z661" s="432">
        <f>Z657+1</f>
        <v>163</v>
      </c>
      <c r="AA661" s="433" t="str">
        <f>IF(_tag_month_day!G651="","",_tag_month_day!G651/100)</f>
        <v/>
      </c>
      <c r="AB661" s="433" t="str">
        <f>IF(_tag_month_day!H651="","",_tag_month_day!H651/100)</f>
        <v/>
      </c>
      <c r="AC661" s="434">
        <f>IF(X661="",AC660,BK661*($AV660*X661+$AW660*FD660+$AX660*FI660+$AY660*FN660+$AZ660*FS660+$BA660*FX660+$BG660*GE660)/(AV660*Y661+AX660*FK660+AW660*FF660+AY660*FP660+AZ660*FU660+BA660*FZ660+BG660*GG660+BB660*GK660+BC660*GN660+BD660*GP660))</f>
        <v>1.59963432013121</v>
      </c>
      <c r="AD661" s="435" t="str">
        <f>IF(AC661=AC660,"",AC661-AC660)</f>
        <v/>
      </c>
      <c r="AE661" s="436" t="str">
        <f>IF(1-AF661=0,"",(1-AF661))</f>
        <v/>
      </c>
      <c r="AF661" s="437">
        <v>1</v>
      </c>
      <c r="AG661" s="10" t="str">
        <f>AG660</f>
        <v>9A3</v>
      </c>
      <c r="AH661" s="438" t="str">
        <f>AH660</f>
        <v/>
      </c>
      <c r="AI661" s="424"/>
      <c r="AJ661" s="10" t="str">
        <f>IF(_tag_month_day!I651="","",_tag_month_day!I651)</f>
        <v/>
      </c>
      <c r="AK661" s="440"/>
      <c r="AL661" s="440"/>
      <c r="AM661" s="440"/>
      <c r="AN661" s="441">
        <f>AN660</f>
        <v>2</v>
      </c>
      <c r="AO661" s="441">
        <f>AO660</f>
        <v>8</v>
      </c>
      <c r="AP661" s="442" t="e">
        <f>(IF(AN661=0,AS660,AS660*(1+AO661/AN661)/(AR661+AO661/AN661)))+AT661</f>
        <v>#VALUE!</v>
      </c>
      <c r="AQ661" s="443" t="str">
        <f>IF(_tag_month_day!J651="","",_tag_month_day!J651/100)</f>
        <v/>
      </c>
      <c r="AR661" s="444">
        <f>AR660</f>
        <v>1.3</v>
      </c>
      <c r="AS661" s="445" t="e">
        <f>AQ661*(AN661*AR661+AO661)/(AN661+AO661)</f>
        <v>#VALUE!</v>
      </c>
      <c r="AT661" s="445" t="e">
        <f>(SUM(BE661:BF661)-SUM(BE660:BF660))*0.05</f>
        <v>#VALUE!</v>
      </c>
      <c r="AU661" s="446" t="str">
        <f>IF(_tag_month_day!CC651="","",IF(_tag_month_day!CC651&gt;0,_tag_month_day!CD651,_tag_month_day!CE651))</f>
        <v/>
      </c>
      <c r="AV661" s="447" t="str">
        <f>IF(_tag_month_day!L651="","",_tag_month_day!L651/100)</f>
        <v/>
      </c>
      <c r="AW661" s="431">
        <f>AW660</f>
        <v>0</v>
      </c>
      <c r="AX661" s="431">
        <f>AX660</f>
        <v>0</v>
      </c>
      <c r="AY661" s="431" t="str">
        <f>IF(_tag_month_day!M651="","",_tag_month_day!M651/100)</f>
        <v/>
      </c>
      <c r="AZ661" s="431" t="str">
        <f>IF(_tag_month_day!N651="","",_tag_month_day!N651/100)</f>
        <v/>
      </c>
      <c r="BA661" s="431" t="str">
        <f>IF(_tag_month_day!O651="","",_tag_month_day!O651/100)</f>
        <v/>
      </c>
      <c r="BB661" s="448" t="str">
        <f>IF(_tag_month_day!P651="","",_tag_month_day!P651/100)</f>
        <v/>
      </c>
      <c r="BC661" s="448">
        <f>BC660</f>
        <v>0</v>
      </c>
      <c r="BD661" s="448" t="str">
        <f>IF(_tag_month_day!Q651="","",_tag_month_day!Q651/100)</f>
        <v/>
      </c>
      <c r="BE661" s="449" t="str">
        <f>IF(_tag_month_day!R651="","",_tag_month_day!R651/100)</f>
        <v/>
      </c>
      <c r="BF661" s="388" t="e">
        <f>(AU661*(100+BE661*100))/(AJ661-AU661)/100</f>
        <v>#VALUE!</v>
      </c>
      <c r="BG661" s="450" t="e">
        <f>BE661+BF661</f>
        <v>#VALUE!</v>
      </c>
      <c r="BH661" s="451" t="e">
        <f>SUM(AV661:BF661)</f>
        <v>#VALUE!</v>
      </c>
      <c r="BI661" s="452" t="e">
        <f>IF(CX661=0,BI660,(DK661*查询!$R$5+DL661*查询!$Q$5+DM661*查询!$N$5+DN661*查询!$O$5+DO661*查询!$P$5)*AF661/CX661)</f>
        <v>#VALUE!</v>
      </c>
      <c r="BJ661" s="452" t="e">
        <f>IF(CX661=0,BJ660,(DP661*查询!$S$5+DQ661*查询!$T$5+DR661*查询!$U$5)*AF661/CX661)</f>
        <v>#VALUE!</v>
      </c>
      <c r="BK661" s="452">
        <f>BK660</f>
        <v>1</v>
      </c>
      <c r="BL661" s="453" t="e">
        <f>SUMPRODUCT((AV661:BA661)*(GS661:GX661))/((GS661:GX661)+SUM(BB661:BD661)*GY661+BG661*GZ661)</f>
        <v>#VALUE!</v>
      </c>
      <c r="BM661" s="453" t="e">
        <f>BK661*($AV661*FB661+$AW661*FD661+$AX661*FI661+$AY661*FN661+$AZ661*FS661+$BA661*FX661+$BG661*GE661)/(AV661*EY661+AX661*FK661+AW661*FF661+AY661*FP661+AZ661*FU661+BA661*FZ661+BG661*GG661+BB661*GK661+BC661*GN661+BD661*GP661)</f>
        <v>#VALUE!</v>
      </c>
      <c r="BN661" s="453" t="e">
        <f>($AV661*FC661+$AX661*FJ661+$AW661*FE661+$AY661*FO661+$AZ661*FT661+$BA661*FY661+$BG661*GF661)/($AV661*FA661+BG661*GH661+BB661*GL661+BC661*GO661+BD661*GQ661+BA661*GA661)</f>
        <v>#VALUE!</v>
      </c>
      <c r="BO661" s="454" t="e">
        <f>SUMPRODUCT(AV661:BA661*GS661:GX661)/(GS661:GX661+(BB661+BC661+BD661)*GY661+BG661)</f>
        <v>#VALUE!</v>
      </c>
      <c r="BP661" s="454" t="e">
        <f>SUMPRODUCT(AV661:BA661*GS661:GX661)/(GS661:GX661+(BB661+BC661+BD661)*GY661+BG661)</f>
        <v>#VALUE!</v>
      </c>
      <c r="BQ661" s="454" t="e">
        <f>SUMPRODUCT(AV661:BA661*GS661:GX661)/(GS661:GX661+(BB661+BC661+BD661)*GY661+BG661)</f>
        <v>#VALUE!</v>
      </c>
      <c r="BR661" s="453" t="str">
        <f>IF(_tag_month_day!T651="","",_tag_month_day!T651)</f>
        <v/>
      </c>
      <c r="BS661" s="453" t="str">
        <f>IF(_tag_month_day!U651="","",_tag_month_day!U651)</f>
        <v/>
      </c>
      <c r="BT661" s="455" t="str">
        <f>IF(CK661="","",IF((CK661&gt;=BV661-0.12)*(CK661&lt;=BV661+0.12),"合格","不合格"))</f>
        <v/>
      </c>
      <c r="BU661" s="456" t="str">
        <f>IF(_tag_month_day!V651="","",_tag_month_day!V651)</f>
        <v/>
      </c>
      <c r="BV661" s="457" t="str">
        <f>IF(_tag_month_day!W651="","",_tag_month_day!W651)</f>
        <v/>
      </c>
      <c r="BW661" s="458" t="str">
        <f>IF(_tag_month_day!X651="","",_tag_month_day!X651)</f>
        <v/>
      </c>
      <c r="BX661" s="458" t="str">
        <f>IF(_tag_month_day!Y651="","",_tag_month_day!Y651)</f>
        <v/>
      </c>
      <c r="BY661" s="459">
        <f ca="1">L661</f>
        <v>43613.166666665093</v>
      </c>
      <c r="BZ661" s="460"/>
      <c r="CA661" s="4"/>
      <c r="CB661" s="424" t="str">
        <f>IF(_tag_month_day!Z651="","",_tag_month_day!Z651)</f>
        <v/>
      </c>
      <c r="CC661" s="424" t="str">
        <f>IF(_tag_month_day!AA651="","",_tag_month_day!AA651)</f>
        <v/>
      </c>
      <c r="CD661" s="424" t="str">
        <f>IF(_tag_month_day!AB651="","",_tag_month_day!AB651)</f>
        <v/>
      </c>
      <c r="CE661" s="424" t="str">
        <f>IF(_tag_month_day!AC651="","",_tag_month_day!AC651)</f>
        <v/>
      </c>
      <c r="CF661" s="424" t="str">
        <f>IF(_tag_month_day!AD651="","",_tag_month_day!AD651)</f>
        <v/>
      </c>
      <c r="CG661" s="424" t="str">
        <f>IF(_tag_month_day!AE651="","",_tag_month_day!AE651)</f>
        <v/>
      </c>
      <c r="CH661" s="424" t="str">
        <f>IF(_tag_month_day!AF651="","",_tag_month_day!AF651)</f>
        <v/>
      </c>
      <c r="CI661" s="424" t="str">
        <f>IF(_tag_month_day!AG651="","",_tag_month_day!AG651)</f>
        <v/>
      </c>
      <c r="CJ661" s="424" t="str">
        <f>IF(_tag_month_day!AH651="","",_tag_month_day!AH651)</f>
        <v/>
      </c>
      <c r="CK661" s="424" t="str">
        <f>IF(_tag_month_day!AI651="","",_tag_month_day!AI651)</f>
        <v/>
      </c>
      <c r="CL661" s="4" t="str">
        <f>IF(_tag_month_day!AJ651="","",_tag_month_day!AJ651)</f>
        <v/>
      </c>
      <c r="CM661" s="4" t="str">
        <f>IF(_tag_month_day!AK651="","",_tag_month_day!AK651)</f>
        <v/>
      </c>
      <c r="CN661" s="4" t="str">
        <f>IF(_tag_month_day!AL651="","",_tag_month_day!AL651)</f>
        <v/>
      </c>
      <c r="CO661" s="4" t="str">
        <f>IF(_tag_month_day!AM651="","",_tag_month_day!AM651)</f>
        <v/>
      </c>
      <c r="CP661" s="4" t="str">
        <f>IF(_tag_month_day!AN651="","",_tag_month_day!AN651)</f>
        <v/>
      </c>
      <c r="CQ661" s="4" t="str">
        <f>IF(_tag_month_day!AO651="","",_tag_month_day!AO651)</f>
        <v/>
      </c>
      <c r="CR661" s="462" t="str">
        <f>IF(_tag_month_day!AP651="","",_tag_month_day!AP651)</f>
        <v/>
      </c>
      <c r="CS661" s="463" t="str">
        <f>IF(_tag_month_day!AQ651="","",_tag_month_day!AQ651)</f>
        <v/>
      </c>
      <c r="CT661" s="4" t="str">
        <f>IF(_tag_month_day!AR651="","",_tag_month_day!AR651)</f>
        <v/>
      </c>
      <c r="CU661" s="464" t="e">
        <f>DU661/AJ661</f>
        <v>#VALUE!</v>
      </c>
      <c r="CV661" s="451" t="e">
        <f>BG661/BH661</f>
        <v>#VALUE!</v>
      </c>
      <c r="CW661" s="465" t="e">
        <f>AJ661*(1-CV661)*CU661*AF661</f>
        <v>#VALUE!</v>
      </c>
      <c r="CX661" s="465" t="e">
        <f>CW661*94%</f>
        <v>#VALUE!</v>
      </c>
      <c r="CY661" s="466" t="e">
        <f>IF(CX661=0,0,DS661/(DS661+CX661))</f>
        <v>#VALUE!</v>
      </c>
      <c r="CZ661" s="465" t="e">
        <f>$AJ661*EF661</f>
        <v>#VALUE!</v>
      </c>
      <c r="DA661" s="465" t="e">
        <f>$AJ661*EG661</f>
        <v>#VALUE!</v>
      </c>
      <c r="DB661" s="465" t="e">
        <f>$AJ661*EH661</f>
        <v>#VALUE!</v>
      </c>
      <c r="DC661" s="465" t="e">
        <f>$AJ661*EI661</f>
        <v>#VALUE!</v>
      </c>
      <c r="DD661" s="465" t="e">
        <f>$AJ661*EJ661</f>
        <v>#VALUE!</v>
      </c>
      <c r="DE661" s="465" t="e">
        <f>$AJ661*EK661</f>
        <v>#VALUE!</v>
      </c>
      <c r="DF661" s="465" t="e">
        <f>$AJ661*EL661</f>
        <v>#VALUE!</v>
      </c>
      <c r="DG661" s="465" t="e">
        <f>$AJ661*EM661</f>
        <v>#VALUE!</v>
      </c>
      <c r="DH661" s="465" t="e">
        <f>$AJ661*EN661</f>
        <v>#VALUE!</v>
      </c>
      <c r="DI661" s="465" t="e">
        <f>$AJ661*EO661</f>
        <v>#VALUE!</v>
      </c>
      <c r="DJ661" s="465" t="e">
        <f>CZ661*(1-EP661)</f>
        <v>#VALUE!</v>
      </c>
      <c r="DK661" s="465" t="e">
        <f>DA661*(1-ER661)</f>
        <v>#VALUE!</v>
      </c>
      <c r="DL661" s="465" t="e">
        <f>DB661*(1-EQ661)</f>
        <v>#VALUE!</v>
      </c>
      <c r="DM661" s="465" t="e">
        <f>DC661*(1-ES661)</f>
        <v>#VALUE!</v>
      </c>
      <c r="DN661" s="465" t="e">
        <f>DD661*(1-ET661)</f>
        <v>#VALUE!</v>
      </c>
      <c r="DO661" s="465" t="e">
        <f>DE661</f>
        <v>#VALUE!</v>
      </c>
      <c r="DP661" s="465" t="e">
        <f>DF661*(1-EU661)</f>
        <v>#VALUE!</v>
      </c>
      <c r="DQ661" s="465" t="e">
        <f>DG661*(1-EV661)</f>
        <v>#VALUE!</v>
      </c>
      <c r="DR661" s="465" t="e">
        <f>DH661*(1-EW661)</f>
        <v>#VALUE!</v>
      </c>
      <c r="DS661" s="465" t="e">
        <f>DI661</f>
        <v>#VALUE!</v>
      </c>
      <c r="DT661" s="465" t="e">
        <f>SUM(DJ661:DS661)</f>
        <v>#VALUE!</v>
      </c>
      <c r="DU661" s="465" t="e">
        <f>(GS661:GX661)+(DP661+DQ661+DR661)*GY661+DS661</f>
        <v>#VALUE!</v>
      </c>
      <c r="DV661" s="451" t="e">
        <f>AV661/$BH661/(1-EP661)</f>
        <v>#VALUE!</v>
      </c>
      <c r="DW661" s="451" t="e">
        <f>AW661/$BH661/(1-ER661)</f>
        <v>#VALUE!</v>
      </c>
      <c r="DX661" s="451" t="e">
        <f>AX661/$BH661/(1-EQ661)</f>
        <v>#VALUE!</v>
      </c>
      <c r="DY661" s="451" t="e">
        <f>AY661/$BH661/(1-ES661)</f>
        <v>#VALUE!</v>
      </c>
      <c r="DZ661" s="451" t="e">
        <f>AZ661/$BH661/(1-ET661)</f>
        <v>#VALUE!</v>
      </c>
      <c r="EA661" s="451" t="e">
        <f>BA661/$BH661/(1-AX661)</f>
        <v>#VALUE!</v>
      </c>
      <c r="EB661" s="451" t="e">
        <f>BB661/$BH661/(1-EU661)</f>
        <v>#VALUE!</v>
      </c>
      <c r="EC661" s="451" t="e">
        <f>BC661/$BH661/(1-EV661)</f>
        <v>#VALUE!</v>
      </c>
      <c r="ED661" s="451" t="e">
        <f>BD661/$BH661/(1-EW661)</f>
        <v>#VALUE!</v>
      </c>
      <c r="EE661" s="451" t="e">
        <f>BG661/BH661</f>
        <v>#VALUE!</v>
      </c>
      <c r="EF661" s="451" t="e">
        <f>DV661/SUM($DV661:$EE661)</f>
        <v>#VALUE!</v>
      </c>
      <c r="EG661" s="451" t="e">
        <f>DW661/SUM($DV661:$EE661)</f>
        <v>#VALUE!</v>
      </c>
      <c r="EH661" s="451" t="e">
        <f>DX661/SUM($DV661:$EE661)</f>
        <v>#VALUE!</v>
      </c>
      <c r="EI661" s="451" t="e">
        <f>DY661/SUM($DV661:$EE661)</f>
        <v>#VALUE!</v>
      </c>
      <c r="EJ661" s="451" t="e">
        <f>DZ661/SUM($DV661:$EE661)</f>
        <v>#VALUE!</v>
      </c>
      <c r="EK661" s="451" t="e">
        <f>EA661/SUM($DV661:$EE661)</f>
        <v>#VALUE!</v>
      </c>
      <c r="EL661" s="451" t="e">
        <f>EB661/SUM($DV661:$EE661)</f>
        <v>#VALUE!</v>
      </c>
      <c r="EM661" s="451" t="e">
        <f>EC661/SUM($DV661:$EE661)</f>
        <v>#VALUE!</v>
      </c>
      <c r="EN661" s="451" t="e">
        <f>ED661/SUM($DV661:$EE661)</f>
        <v>#VALUE!</v>
      </c>
      <c r="EO661" s="451" t="e">
        <f>EE661/SUM($DV661:$EE661)</f>
        <v>#VALUE!</v>
      </c>
      <c r="EP661" s="450">
        <f>EP660</f>
        <v>0.080000000000000002</v>
      </c>
      <c r="EQ661" s="450">
        <f>EQ660</f>
        <v>0.014999999999999999</v>
      </c>
      <c r="ER661" s="450">
        <f>ER660</f>
        <v>0.014999999999999999</v>
      </c>
      <c r="ES661" s="450">
        <f>ES660</f>
        <v>0.014999999999999999</v>
      </c>
      <c r="ET661" s="450">
        <f>ET660</f>
        <v>0.014999999999999999</v>
      </c>
      <c r="EU661" s="450">
        <f>EU660</f>
        <v>0.089999999999999997</v>
      </c>
      <c r="EV661" s="450">
        <f>EV660</f>
        <v>0.089999999999999997</v>
      </c>
      <c r="EW661" s="450">
        <f>EW660</f>
        <v>0.089999999999999997</v>
      </c>
      <c r="EX661" s="431" t="str">
        <f>IF(_tag_month_day!AS651="","",_tag_month_day!AS651/100)</f>
        <v/>
      </c>
      <c r="EY661" s="431" t="str">
        <f>IF(_tag_month_day!AT651="","",_tag_month_day!AT651/100)</f>
        <v/>
      </c>
      <c r="EZ661" s="431" t="str">
        <f>IF(_tag_month_day!AU651="","",_tag_month_day!AU651/100)</f>
        <v/>
      </c>
      <c r="FA661" s="431" t="str">
        <f>IF(_tag_month_day!AV651="","",_tag_month_day!AV651/100)</f>
        <v/>
      </c>
      <c r="FB661" s="431" t="str">
        <f>IF(_tag_month_day!AW651="","",_tag_month_day!AW651/100)</f>
        <v/>
      </c>
      <c r="FC661" s="431" t="str">
        <f>IF(_tag_month_day!AX651="","",_tag_month_day!AX651/100)</f>
        <v/>
      </c>
      <c r="FD661" s="449" t="str">
        <f>IF(_tag_month_day!AY651="","",_tag_month_day!AY651/100)</f>
        <v/>
      </c>
      <c r="FE661" s="449" t="str">
        <f>IF(_tag_month_day!AZ651="","",_tag_month_day!AZ651/100)</f>
        <v/>
      </c>
      <c r="FF661" s="449" t="str">
        <f>IF(_tag_month_day!BA651="","",_tag_month_day!BA651/100)</f>
        <v/>
      </c>
      <c r="FG661" s="449" t="str">
        <f>IF(_tag_month_day!BB651="","",_tag_month_day!BB651/100)</f>
        <v/>
      </c>
      <c r="FH661" s="467" t="str">
        <f>IF(_tag_month_day!BC651="","",_tag_month_day!BC651/100)</f>
        <v/>
      </c>
      <c r="FI661" s="449">
        <f>FI660</f>
        <v>0.40999999999999998</v>
      </c>
      <c r="FJ661" s="449">
        <f>FJ660</f>
        <v>0.11</v>
      </c>
      <c r="FK661" s="449">
        <f>FK660</f>
        <v>0.014999999999999999</v>
      </c>
      <c r="FL661" s="449">
        <f>FL660</f>
        <v>0</v>
      </c>
      <c r="FM661" s="467">
        <f>FM660</f>
        <v>0.0001</v>
      </c>
      <c r="FN661" s="449">
        <f>FN660</f>
        <v>0.32000000000000001</v>
      </c>
      <c r="FO661" s="449">
        <f>FO660</f>
        <v>0.20000000000000001</v>
      </c>
      <c r="FP661" s="449">
        <f>FP660</f>
        <v>0.01</v>
      </c>
      <c r="FQ661" s="449">
        <f>FQ660</f>
        <v>0</v>
      </c>
      <c r="FR661" s="467">
        <f>FR660</f>
        <v>0.0001</v>
      </c>
      <c r="FS661" s="449" t="str">
        <f>IF(_tag_month_day!BD651="","",_tag_month_day!BD651/100)</f>
        <v/>
      </c>
      <c r="FT661" s="449" t="str">
        <f>IF(_tag_month_day!BE651="","",_tag_month_day!BE651/100)</f>
        <v/>
      </c>
      <c r="FU661" s="449" t="str">
        <f>IF(_tag_month_day!BF651="","",_tag_month_day!BF651/100)</f>
        <v/>
      </c>
      <c r="FV661" s="449" t="str">
        <f>IF(_tag_month_day!BG651="","",_tag_month_day!BG651/100)</f>
        <v/>
      </c>
      <c r="FW661" s="467" t="str">
        <f>IF(_tag_month_day!BH651="","",_tag_month_day!BH651/100)</f>
        <v/>
      </c>
      <c r="FX661" s="449" t="str">
        <f>IF(_tag_month_day!BI651="","",_tag_month_day!BI651/100)</f>
        <v/>
      </c>
      <c r="FY661" s="449" t="str">
        <f>IF(_tag_month_day!BJ651="","",_tag_month_day!BJ651/100)</f>
        <v/>
      </c>
      <c r="FZ661" s="468" t="str">
        <f>IF(_tag_month_day!BK651="","",_tag_month_day!BK651/100)</f>
        <v/>
      </c>
      <c r="GA661" s="449" t="str">
        <f>IF(_tag_month_day!BL651="","",_tag_month_day!BL651/100)</f>
        <v/>
      </c>
      <c r="GB661" s="467" t="str">
        <f>IF(_tag_month_day!BM651="","",_tag_month_day!BM651/100)</f>
        <v/>
      </c>
      <c r="GC661" s="431" t="str">
        <f>IF(_tag_month_day!BN651="","",_tag_month_day!BN651/100)</f>
        <v/>
      </c>
      <c r="GD661" s="431" t="str">
        <f>IF(_tag_month_day!BO651="","",_tag_month_day!BO651/100)</f>
        <v/>
      </c>
      <c r="GE661" s="431" t="str">
        <f>IF(_tag_month_day!BP651="","",_tag_month_day!BP651/100)</f>
        <v/>
      </c>
      <c r="GF661" s="431" t="str">
        <f>IF(_tag_month_day!BQ651="","",_tag_month_day!BQ651/100)</f>
        <v/>
      </c>
      <c r="GG661" s="431" t="str">
        <f>IF(_tag_month_day!BR651="","",_tag_month_day!BR651/100)</f>
        <v/>
      </c>
      <c r="GH661" s="431" t="str">
        <f>IF(_tag_month_day!BS651="","",_tag_month_day!BS651/100)</f>
        <v/>
      </c>
      <c r="GI661" s="467" t="str">
        <f>IF(_tag_month_day!BT651="","",_tag_month_day!BT651/100)</f>
        <v/>
      </c>
      <c r="GJ661" s="469" t="str">
        <f>IF(_tag_month_day!BU651="","",_tag_month_day!BU651/100)</f>
        <v/>
      </c>
      <c r="GK661" s="470">
        <f>GK660</f>
        <v>0.070000000000000007</v>
      </c>
      <c r="GL661" s="470">
        <f>GL660</f>
        <v>0.029999999999999999</v>
      </c>
      <c r="GM661" s="471" t="str">
        <f>IF(_tag_month_day!BX651="","",_tag_month_day!BX651/100)</f>
        <v/>
      </c>
      <c r="GN661" s="470">
        <f>GN660</f>
        <v>0.070000000000000007</v>
      </c>
      <c r="GO661" s="470">
        <f>GO660</f>
        <v>0.029999999999999999</v>
      </c>
      <c r="GP661" s="470">
        <f>GP660</f>
        <v>0.089999999999999997</v>
      </c>
      <c r="GQ661" s="470">
        <f>GQ660</f>
        <v>0.029999999999999999</v>
      </c>
      <c r="GR661" s="471" t="str">
        <f>IF(_tag_month_day!CA651="","",_tag_month_day!CA651/100)</f>
        <v/>
      </c>
      <c r="GS661" s="472">
        <f>GS660</f>
        <v>0.95299999999999996</v>
      </c>
      <c r="GT661" s="472">
        <f>GT660</f>
        <v>0.55000000000000004</v>
      </c>
      <c r="GU661" s="472">
        <f>GU660</f>
        <v>0.55000000000000004</v>
      </c>
      <c r="GV661" s="472">
        <f>GV660</f>
        <v>0.55000000000000004</v>
      </c>
      <c r="GW661" s="472">
        <f>GW660</f>
        <v>0.5</v>
      </c>
      <c r="GX661" s="472">
        <f>GX660</f>
        <v>0.93500000000000005</v>
      </c>
      <c r="GY661" s="472">
        <f>GY660</f>
        <v>0.14999999999999999</v>
      </c>
      <c r="GZ661" s="472">
        <f>GZ660</f>
        <v>1</v>
      </c>
      <c r="HA661" s="474">
        <f>HA660</f>
        <v>0.047</v>
      </c>
      <c r="HB661" s="474">
        <f>HB660</f>
        <v>0.45000000000000001</v>
      </c>
      <c r="HC661" s="474">
        <f>HC660</f>
        <v>0.45000000000000001</v>
      </c>
      <c r="HD661" s="474">
        <f>HD660</f>
        <v>0.45000000000000001</v>
      </c>
      <c r="HE661" s="474">
        <f>HE660</f>
        <v>0.5</v>
      </c>
      <c r="HF661" s="474">
        <f>HF660</f>
        <v>0.065000000000000002</v>
      </c>
      <c r="HG661" s="474">
        <f>HG660</f>
        <v>0.84999999999999998</v>
      </c>
      <c r="HH661" s="474">
        <f>HH660</f>
        <v>0</v>
      </c>
      <c r="HI661" s="10">
        <f>IF(BZ661&lt;&gt;"",CK661-BV661,0)</f>
        <v>0</v>
      </c>
      <c r="HJ661" s="10" t="e">
        <f>IF(AJ661&gt;0,AH661-AJ661,0)</f>
        <v>#VALUE!</v>
      </c>
      <c r="HK661" s="466">
        <f>HK660</f>
        <v>0.84999999999999998</v>
      </c>
      <c r="HL661" s="424">
        <f>HL660</f>
        <v>550000</v>
      </c>
      <c r="HM661" s="424">
        <f>HM660</f>
        <v>480000</v>
      </c>
      <c r="HN661" s="465" t="e">
        <f>(DJ661*EZ661+DK661*FH661+DL661*FM661+DM661*FR661+DN661*FW661+DO661*GB661+DS661*GI661+DP661*GM661+DR661*GR661)*1000*2</f>
        <v>#VALUE!</v>
      </c>
      <c r="HO661" s="465" t="e">
        <f>HN661*HK661*$HO$2/HL661*1000000</f>
        <v>#VALUE!</v>
      </c>
      <c r="HP661" s="465" t="e">
        <f>HN661*HK661*$HP$2/HM661*1000000</f>
        <v>#VALUE!</v>
      </c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</row>
    <row customFormat="1" r="662" s="0">
      <c r="A662" s="420">
        <v>651</v>
      </c>
      <c r="B662" s="421">
        <f ca="1">IF(D662=D661,B661,IF(D662="夜班",B661+1,B661))</f>
        <v>43613</v>
      </c>
      <c r="C662" s="422">
        <f>C661</f>
        <v>0.041666666666666699</v>
      </c>
      <c r="D662" s="10" t="str">
        <f ca="1">IF(HOUR(G662)&lt;8,"夜班",IF(HOUR(G662)&lt;16,"白班",IF(HOUR(G662)&lt;24,"中班",0)))</f>
        <v>夜班</v>
      </c>
      <c r="E662" s="10" t="e">
        <f ca="1">IF(F662=1,"甲",IF(F662=2,"乙",IF(F662=3,"丙",IF(F662=4,"丁",""))))</f>
        <v>#REF!</v>
      </c>
      <c r="F662" s="10" t="e">
        <f ca="1">SUMPRODUCT((成本日报!$A$3:$A$95=计划!B662)*(成本日报!$B$3:$B$95=计划!$D662),成本日报!$C$3:$C$95)</f>
        <v>#REF!</v>
      </c>
      <c r="G662" s="423">
        <f ca="1">G661+C661</f>
        <v>43613.083333331757</v>
      </c>
      <c r="H662" s="423">
        <f ca="1">$G662+$C662/60*10+$C662*0</f>
        <v>43613.090277776202</v>
      </c>
      <c r="I662" s="423">
        <f ca="1">$G662+$C662/60*18+$C662*0</f>
        <v>43613.095833331754</v>
      </c>
      <c r="J662" s="423">
        <f ca="1">$G662+$C662/60*0+$C662*1</f>
        <v>43613.124999998421</v>
      </c>
      <c r="K662" s="423">
        <f ca="1">$G662+$C662/60*30+$C662*2</f>
        <v>43613.187499998428</v>
      </c>
      <c r="L662" s="423">
        <f ca="1">$G662+$C662/60*0+$C662*3</f>
        <v>43613.208333331757</v>
      </c>
      <c r="M662" s="424" t="str">
        <f>IF(_tag_month_day!A652="","",_tag_month_day!A652)</f>
        <v/>
      </c>
      <c r="N662" s="424" t="str">
        <f>IF(_tag_month_day!B652="","",_tag_month_day!B652)</f>
        <v/>
      </c>
      <c r="O662" s="425" t="e">
        <f>IF(M662+N662=0,"",M662+N662)</f>
        <v>#VALUE!</v>
      </c>
      <c r="P662" s="424" t="str">
        <f>IF(_tag_month_day!C652="","",_tag_month_day!C652)</f>
        <v/>
      </c>
      <c r="Q662" s="424" t="str">
        <f>IF(_tag_month_day!D652="","",_tag_month_day!D652)</f>
        <v/>
      </c>
      <c r="R662" s="426" t="str">
        <f>IF(_tag_month_day!CB652="","",_tag_month_day!CB652/100)</f>
        <v/>
      </c>
      <c r="S662" s="427" t="str">
        <f>IF(_tag_month_day!E652="","",_tag_month_day!E652)</f>
        <v/>
      </c>
      <c r="T662" s="427" t="str">
        <f>IF(_tag_month_day!F652="","",_tag_month_day!F652)</f>
        <v/>
      </c>
      <c r="U662" s="428" t="e">
        <f>S662+T662</f>
        <v>#VALUE!</v>
      </c>
      <c r="V662" s="429" t="e">
        <f>U662/AJ662</f>
        <v>#VALUE!</v>
      </c>
      <c r="W662" s="430" t="str">
        <f>IF(_jhy_month_day!A652="","",_jhy_month_day!A652)</f>
        <v/>
      </c>
      <c r="X662" s="431" t="str">
        <f>IF(_jhy_month_day!B652="","",_jhy_month_day!B652/100)</f>
        <v/>
      </c>
      <c r="Y662" s="431" t="str">
        <f>IF(_jhy_month_day!C652="","",_jhy_month_day!C652/100)</f>
        <v/>
      </c>
      <c r="Z662" s="432">
        <f>Z658+1</f>
        <v>163</v>
      </c>
      <c r="AA662" s="433" t="str">
        <f>IF(_tag_month_day!G652="","",_tag_month_day!G652/100)</f>
        <v/>
      </c>
      <c r="AB662" s="433" t="str">
        <f>IF(_tag_month_day!H652="","",_tag_month_day!H652/100)</f>
        <v/>
      </c>
      <c r="AC662" s="434">
        <f>IF(X662="",AC661,BK662*($AV661*X662+$AW661*FD661+$AX661*FI661+$AY661*FN661+$AZ661*FS661+$BA661*FX661+$BG661*GE661)/(AV661*Y662+AX661*FK661+AW661*FF661+AY661*FP661+AZ661*FU661+BA661*FZ661+BG661*GG661+BB661*GK661+BC661*GN661+BD661*GP661))</f>
        <v>1.59963432013121</v>
      </c>
      <c r="AD662" s="435" t="str">
        <f>IF(AC662=AC661,"",AC662-AC661)</f>
        <v/>
      </c>
      <c r="AE662" s="436" t="str">
        <f>IF(1-AF662=0,"",(1-AF662))</f>
        <v/>
      </c>
      <c r="AF662" s="437">
        <v>1</v>
      </c>
      <c r="AG662" s="10" t="str">
        <f>AG661</f>
        <v>9A3</v>
      </c>
      <c r="AH662" s="438" t="str">
        <f>AH661</f>
        <v/>
      </c>
      <c r="AI662" s="424"/>
      <c r="AJ662" s="10" t="str">
        <f>IF(_tag_month_day!I652="","",_tag_month_day!I652)</f>
        <v/>
      </c>
      <c r="AK662" s="440"/>
      <c r="AL662" s="440"/>
      <c r="AM662" s="440"/>
      <c r="AN662" s="441">
        <f>AN661</f>
        <v>2</v>
      </c>
      <c r="AO662" s="441">
        <f>AO661</f>
        <v>8</v>
      </c>
      <c r="AP662" s="442" t="e">
        <f>(IF(AN662=0,AS661,AS661*(1+AO662/AN662)/(AR662+AO662/AN662)))+AT662</f>
        <v>#VALUE!</v>
      </c>
      <c r="AQ662" s="443" t="str">
        <f>IF(_tag_month_day!J652="","",_tag_month_day!J652/100)</f>
        <v/>
      </c>
      <c r="AR662" s="444">
        <f>AR661</f>
        <v>1.3</v>
      </c>
      <c r="AS662" s="445" t="e">
        <f>AQ662*(AN662*AR662+AO662)/(AN662+AO662)</f>
        <v>#VALUE!</v>
      </c>
      <c r="AT662" s="445" t="e">
        <f>(SUM(BE662:BF662)-SUM(BE661:BF661))*0.05</f>
        <v>#VALUE!</v>
      </c>
      <c r="AU662" s="446" t="str">
        <f>IF(_tag_month_day!CC652="","",IF(_tag_month_day!CC652&gt;0,_tag_month_day!CD652,_tag_month_day!CE652))</f>
        <v/>
      </c>
      <c r="AV662" s="447" t="str">
        <f>IF(_tag_month_day!L652="","",_tag_month_day!L652/100)</f>
        <v/>
      </c>
      <c r="AW662" s="431">
        <f>AW661</f>
        <v>0</v>
      </c>
      <c r="AX662" s="431">
        <f>AX661</f>
        <v>0</v>
      </c>
      <c r="AY662" s="431" t="str">
        <f>IF(_tag_month_day!M652="","",_tag_month_day!M652/100)</f>
        <v/>
      </c>
      <c r="AZ662" s="431" t="str">
        <f>IF(_tag_month_day!N652="","",_tag_month_day!N652/100)</f>
        <v/>
      </c>
      <c r="BA662" s="431" t="str">
        <f>IF(_tag_month_day!O652="","",_tag_month_day!O652/100)</f>
        <v/>
      </c>
      <c r="BB662" s="448" t="str">
        <f>IF(_tag_month_day!P652="","",_tag_month_day!P652/100)</f>
        <v/>
      </c>
      <c r="BC662" s="448">
        <f>BC661</f>
        <v>0</v>
      </c>
      <c r="BD662" s="448" t="str">
        <f>IF(_tag_month_day!Q652="","",_tag_month_day!Q652/100)</f>
        <v/>
      </c>
      <c r="BE662" s="449" t="str">
        <f>IF(_tag_month_day!R652="","",_tag_month_day!R652/100)</f>
        <v/>
      </c>
      <c r="BF662" s="388" t="e">
        <f>(AU662*(100+BE662*100))/(AJ662-AU662)/100</f>
        <v>#VALUE!</v>
      </c>
      <c r="BG662" s="450" t="e">
        <f>BE662+BF662</f>
        <v>#VALUE!</v>
      </c>
      <c r="BH662" s="451" t="e">
        <f>SUM(AV662:BF662)</f>
        <v>#VALUE!</v>
      </c>
      <c r="BI662" s="452" t="e">
        <f>IF(CX662=0,BI661,(DK662*查询!$R$5+DL662*查询!$Q$5+DM662*查询!$N$5+DN662*查询!$O$5+DO662*查询!$P$5)*AF662/CX662)</f>
        <v>#VALUE!</v>
      </c>
      <c r="BJ662" s="452" t="e">
        <f>IF(CX662=0,BJ661,(DP662*查询!$S$5+DQ662*查询!$T$5+DR662*查询!$U$5)*AF662/CX662)</f>
        <v>#VALUE!</v>
      </c>
      <c r="BK662" s="452">
        <f>BK661</f>
        <v>1</v>
      </c>
      <c r="BL662" s="453" t="e">
        <f>SUMPRODUCT((AV662:BA662)*(GS662:GX662))/((GS662:GX662)+SUM(BB662:BD662)*GY662+BG662*GZ662)</f>
        <v>#VALUE!</v>
      </c>
      <c r="BM662" s="453" t="e">
        <f>BK662*($AV662*FB662+$AW662*FD662+$AX662*FI662+$AY662*FN662+$AZ662*FS662+$BA662*FX662+$BG662*GE662)/(AV662*EY662+AX662*FK662+AW662*FF662+AY662*FP662+AZ662*FU662+BA662*FZ662+BG662*GG662+BB662*GK662+BC662*GN662+BD662*GP662)</f>
        <v>#VALUE!</v>
      </c>
      <c r="BN662" s="453" t="e">
        <f>($AV662*FC662+$AX662*FJ662+$AW662*FE662+$AY662*FO662+$AZ662*FT662+$BA662*FY662+$BG662*GF662)/($AV662*FA662+BG662*GH662+BB662*GL662+BC662*GO662+BD662*GQ662+BA662*GA662)</f>
        <v>#VALUE!</v>
      </c>
      <c r="BO662" s="454" t="e">
        <f>SUMPRODUCT(AV662:BA662*GS662:GX662)/(GS662:GX662+(BB662+BC662+BD662)*GY662+BG662)</f>
        <v>#VALUE!</v>
      </c>
      <c r="BP662" s="454" t="e">
        <f>SUMPRODUCT(AV662:BA662*GS662:GX662)/(GS662:GX662+(BB662+BC662+BD662)*GY662+BG662)</f>
        <v>#VALUE!</v>
      </c>
      <c r="BQ662" s="454" t="e">
        <f>SUMPRODUCT(AV662:BA662*GS662:GX662)/(GS662:GX662+(BB662+BC662+BD662)*GY662+BG662)</f>
        <v>#VALUE!</v>
      </c>
      <c r="BR662" s="453" t="str">
        <f>IF(_tag_month_day!T652="","",_tag_month_day!T652)</f>
        <v/>
      </c>
      <c r="BS662" s="453" t="str">
        <f>IF(_tag_month_day!U652="","",_tag_month_day!U652)</f>
        <v/>
      </c>
      <c r="BT662" s="455" t="str">
        <f>IF(CK662="","",IF((CK662&gt;=BV662-0.12)*(CK662&lt;=BV662+0.12),"合格","不合格"))</f>
        <v/>
      </c>
      <c r="BU662" s="456" t="str">
        <f>IF(_tag_month_day!V652="","",_tag_month_day!V652)</f>
        <v/>
      </c>
      <c r="BV662" s="457" t="str">
        <f>IF(_tag_month_day!W652="","",_tag_month_day!W652)</f>
        <v/>
      </c>
      <c r="BW662" s="458" t="str">
        <f>IF(_tag_month_day!X652="","",_tag_month_day!X652)</f>
        <v/>
      </c>
      <c r="BX662" s="458" t="str">
        <f>IF(_tag_month_day!Y652="","",_tag_month_day!Y652)</f>
        <v/>
      </c>
      <c r="BY662" s="459">
        <f ca="1">L662</f>
        <v>43613.208333331757</v>
      </c>
      <c r="BZ662" s="460"/>
      <c r="CA662" s="461"/>
      <c r="CB662" s="424" t="str">
        <f>IF(_tag_month_day!Z652="","",_tag_month_day!Z652)</f>
        <v/>
      </c>
      <c r="CC662" s="424" t="str">
        <f>IF(_tag_month_day!AA652="","",_tag_month_day!AA652)</f>
        <v/>
      </c>
      <c r="CD662" s="424" t="str">
        <f>IF(_tag_month_day!AB652="","",_tag_month_day!AB652)</f>
        <v/>
      </c>
      <c r="CE662" s="424" t="str">
        <f>IF(_tag_month_day!AC652="","",_tag_month_day!AC652)</f>
        <v/>
      </c>
      <c r="CF662" s="424" t="str">
        <f>IF(_tag_month_day!AD652="","",_tag_month_day!AD652)</f>
        <v/>
      </c>
      <c r="CG662" s="424" t="str">
        <f>IF(_tag_month_day!AE652="","",_tag_month_day!AE652)</f>
        <v/>
      </c>
      <c r="CH662" s="424" t="str">
        <f>IF(_tag_month_day!AF652="","",_tag_month_day!AF652)</f>
        <v/>
      </c>
      <c r="CI662" s="424" t="str">
        <f>IF(_tag_month_day!AG652="","",_tag_month_day!AG652)</f>
        <v/>
      </c>
      <c r="CJ662" s="424" t="str">
        <f>IF(_tag_month_day!AH652="","",_tag_month_day!AH652)</f>
        <v/>
      </c>
      <c r="CK662" s="424" t="str">
        <f>IF(_tag_month_day!AI652="","",_tag_month_day!AI652)</f>
        <v/>
      </c>
      <c r="CL662" s="4" t="str">
        <f>IF(_tag_month_day!AJ652="","",_tag_month_day!AJ652)</f>
        <v/>
      </c>
      <c r="CM662" s="4" t="str">
        <f>IF(_tag_month_day!AK652="","",_tag_month_day!AK652)</f>
        <v/>
      </c>
      <c r="CN662" s="4" t="str">
        <f>IF(_tag_month_day!AL652="","",_tag_month_day!AL652)</f>
        <v/>
      </c>
      <c r="CO662" s="4" t="str">
        <f>IF(_tag_month_day!AM652="","",_tag_month_day!AM652)</f>
        <v/>
      </c>
      <c r="CP662" s="4" t="str">
        <f>IF(_tag_month_day!AN652="","",_tag_month_day!AN652)</f>
        <v/>
      </c>
      <c r="CQ662" s="4" t="str">
        <f>IF(_tag_month_day!AO652="","",_tag_month_day!AO652)</f>
        <v/>
      </c>
      <c r="CR662" s="462" t="str">
        <f>IF(_tag_month_day!AP652="","",_tag_month_day!AP652)</f>
        <v/>
      </c>
      <c r="CS662" s="463" t="str">
        <f>IF(_tag_month_day!AQ652="","",_tag_month_day!AQ652)</f>
        <v/>
      </c>
      <c r="CT662" s="4" t="str">
        <f>IF(_tag_month_day!AR652="","",_tag_month_day!AR652)</f>
        <v/>
      </c>
      <c r="CU662" s="464" t="e">
        <f>DU662/AJ662</f>
        <v>#VALUE!</v>
      </c>
      <c r="CV662" s="451" t="e">
        <f>BG662/BH662</f>
        <v>#VALUE!</v>
      </c>
      <c r="CW662" s="465" t="e">
        <f>AJ662*(1-CV662)*CU662*AF662</f>
        <v>#VALUE!</v>
      </c>
      <c r="CX662" s="465" t="e">
        <f>CW662*94%</f>
        <v>#VALUE!</v>
      </c>
      <c r="CY662" s="466" t="e">
        <f>IF(CX662=0,0,DS662/(DS662+CX662))</f>
        <v>#VALUE!</v>
      </c>
      <c r="CZ662" s="465" t="e">
        <f>$AJ662*EF662</f>
        <v>#VALUE!</v>
      </c>
      <c r="DA662" s="465" t="e">
        <f>$AJ662*EG662</f>
        <v>#VALUE!</v>
      </c>
      <c r="DB662" s="465" t="e">
        <f>$AJ662*EH662</f>
        <v>#VALUE!</v>
      </c>
      <c r="DC662" s="465" t="e">
        <f>$AJ662*EI662</f>
        <v>#VALUE!</v>
      </c>
      <c r="DD662" s="465" t="e">
        <f>$AJ662*EJ662</f>
        <v>#VALUE!</v>
      </c>
      <c r="DE662" s="465" t="e">
        <f>$AJ662*EK662</f>
        <v>#VALUE!</v>
      </c>
      <c r="DF662" s="465" t="e">
        <f>$AJ662*EL662</f>
        <v>#VALUE!</v>
      </c>
      <c r="DG662" s="465" t="e">
        <f>$AJ662*EM662</f>
        <v>#VALUE!</v>
      </c>
      <c r="DH662" s="465" t="e">
        <f>$AJ662*EN662</f>
        <v>#VALUE!</v>
      </c>
      <c r="DI662" s="465" t="e">
        <f>$AJ662*EO662</f>
        <v>#VALUE!</v>
      </c>
      <c r="DJ662" s="465" t="e">
        <f>CZ662*(1-EP662)</f>
        <v>#VALUE!</v>
      </c>
      <c r="DK662" s="465" t="e">
        <f>DA662*(1-ER662)</f>
        <v>#VALUE!</v>
      </c>
      <c r="DL662" s="465" t="e">
        <f>DB662*(1-EQ662)</f>
        <v>#VALUE!</v>
      </c>
      <c r="DM662" s="465" t="e">
        <f>DC662*(1-ES662)</f>
        <v>#VALUE!</v>
      </c>
      <c r="DN662" s="465" t="e">
        <f>DD662*(1-ET662)</f>
        <v>#VALUE!</v>
      </c>
      <c r="DO662" s="465" t="e">
        <f>DE662</f>
        <v>#VALUE!</v>
      </c>
      <c r="DP662" s="465" t="e">
        <f>DF662*(1-EU662)</f>
        <v>#VALUE!</v>
      </c>
      <c r="DQ662" s="465" t="e">
        <f>DG662*(1-EV662)</f>
        <v>#VALUE!</v>
      </c>
      <c r="DR662" s="465" t="e">
        <f>DH662*(1-EW662)</f>
        <v>#VALUE!</v>
      </c>
      <c r="DS662" s="465" t="e">
        <f>DI662</f>
        <v>#VALUE!</v>
      </c>
      <c r="DT662" s="465" t="e">
        <f>SUM(DJ662:DS662)</f>
        <v>#VALUE!</v>
      </c>
      <c r="DU662" s="465" t="e">
        <f>(GS662:GX662)+(DP662+DQ662+DR662)*GY662+DS662</f>
        <v>#VALUE!</v>
      </c>
      <c r="DV662" s="451" t="e">
        <f>AV662/$BH662/(1-EP662)</f>
        <v>#VALUE!</v>
      </c>
      <c r="DW662" s="451" t="e">
        <f>AW662/$BH662/(1-ER662)</f>
        <v>#VALUE!</v>
      </c>
      <c r="DX662" s="451" t="e">
        <f>AX662/$BH662/(1-EQ662)</f>
        <v>#VALUE!</v>
      </c>
      <c r="DY662" s="451" t="e">
        <f>AY662/$BH662/(1-ES662)</f>
        <v>#VALUE!</v>
      </c>
      <c r="DZ662" s="451" t="e">
        <f>AZ662/$BH662/(1-ET662)</f>
        <v>#VALUE!</v>
      </c>
      <c r="EA662" s="451" t="e">
        <f>BA662/$BH662/(1-AX662)</f>
        <v>#VALUE!</v>
      </c>
      <c r="EB662" s="451" t="e">
        <f>BB662/$BH662/(1-EU662)</f>
        <v>#VALUE!</v>
      </c>
      <c r="EC662" s="451" t="e">
        <f>BC662/$BH662/(1-EV662)</f>
        <v>#VALUE!</v>
      </c>
      <c r="ED662" s="451" t="e">
        <f>BD662/$BH662/(1-EW662)</f>
        <v>#VALUE!</v>
      </c>
      <c r="EE662" s="451" t="e">
        <f>BG662/BH662</f>
        <v>#VALUE!</v>
      </c>
      <c r="EF662" s="451" t="e">
        <f>DV662/SUM($DV662:$EE662)</f>
        <v>#VALUE!</v>
      </c>
      <c r="EG662" s="451" t="e">
        <f>DW662/SUM($DV662:$EE662)</f>
        <v>#VALUE!</v>
      </c>
      <c r="EH662" s="451" t="e">
        <f>DX662/SUM($DV662:$EE662)</f>
        <v>#VALUE!</v>
      </c>
      <c r="EI662" s="451" t="e">
        <f>DY662/SUM($DV662:$EE662)</f>
        <v>#VALUE!</v>
      </c>
      <c r="EJ662" s="451" t="e">
        <f>DZ662/SUM($DV662:$EE662)</f>
        <v>#VALUE!</v>
      </c>
      <c r="EK662" s="451" t="e">
        <f>EA662/SUM($DV662:$EE662)</f>
        <v>#VALUE!</v>
      </c>
      <c r="EL662" s="451" t="e">
        <f>EB662/SUM($DV662:$EE662)</f>
        <v>#VALUE!</v>
      </c>
      <c r="EM662" s="451" t="e">
        <f>EC662/SUM($DV662:$EE662)</f>
        <v>#VALUE!</v>
      </c>
      <c r="EN662" s="451" t="e">
        <f>ED662/SUM($DV662:$EE662)</f>
        <v>#VALUE!</v>
      </c>
      <c r="EO662" s="451" t="e">
        <f>EE662/SUM($DV662:$EE662)</f>
        <v>#VALUE!</v>
      </c>
      <c r="EP662" s="450">
        <f>EP661</f>
        <v>0.080000000000000002</v>
      </c>
      <c r="EQ662" s="450">
        <f>EQ661</f>
        <v>0.014999999999999999</v>
      </c>
      <c r="ER662" s="450">
        <f>ER661</f>
        <v>0.014999999999999999</v>
      </c>
      <c r="ES662" s="450">
        <f>ES661</f>
        <v>0.014999999999999999</v>
      </c>
      <c r="ET662" s="450">
        <f>ET661</f>
        <v>0.014999999999999999</v>
      </c>
      <c r="EU662" s="450">
        <f>EU661</f>
        <v>0.089999999999999997</v>
      </c>
      <c r="EV662" s="450">
        <f>EV661</f>
        <v>0.089999999999999997</v>
      </c>
      <c r="EW662" s="450">
        <f>EW661</f>
        <v>0.089999999999999997</v>
      </c>
      <c r="EX662" s="431" t="str">
        <f>IF(_tag_month_day!AS652="","",_tag_month_day!AS652/100)</f>
        <v/>
      </c>
      <c r="EY662" s="431" t="str">
        <f>IF(_tag_month_day!AT652="","",_tag_month_day!AT652/100)</f>
        <v/>
      </c>
      <c r="EZ662" s="431" t="str">
        <f>IF(_tag_month_day!AU652="","",_tag_month_day!AU652/100)</f>
        <v/>
      </c>
      <c r="FA662" s="431" t="str">
        <f>IF(_tag_month_day!AV652="","",_tag_month_day!AV652/100)</f>
        <v/>
      </c>
      <c r="FB662" s="431" t="str">
        <f>IF(_tag_month_day!AW652="","",_tag_month_day!AW652/100)</f>
        <v/>
      </c>
      <c r="FC662" s="431" t="str">
        <f>IF(_tag_month_day!AX652="","",_tag_month_day!AX652/100)</f>
        <v/>
      </c>
      <c r="FD662" s="449" t="str">
        <f>IF(_tag_month_day!AY652="","",_tag_month_day!AY652/100)</f>
        <v/>
      </c>
      <c r="FE662" s="449" t="str">
        <f>IF(_tag_month_day!AZ652="","",_tag_month_day!AZ652/100)</f>
        <v/>
      </c>
      <c r="FF662" s="449" t="str">
        <f>IF(_tag_month_day!BA652="","",_tag_month_day!BA652/100)</f>
        <v/>
      </c>
      <c r="FG662" s="449" t="str">
        <f>IF(_tag_month_day!BB652="","",_tag_month_day!BB652/100)</f>
        <v/>
      </c>
      <c r="FH662" s="467" t="str">
        <f>IF(_tag_month_day!BC652="","",_tag_month_day!BC652/100)</f>
        <v/>
      </c>
      <c r="FI662" s="449">
        <f>FI661</f>
        <v>0.40999999999999998</v>
      </c>
      <c r="FJ662" s="449">
        <f>FJ661</f>
        <v>0.11</v>
      </c>
      <c r="FK662" s="449">
        <f>FK661</f>
        <v>0.014999999999999999</v>
      </c>
      <c r="FL662" s="449">
        <f>FL661</f>
        <v>0</v>
      </c>
      <c r="FM662" s="467">
        <f>FM661</f>
        <v>0.0001</v>
      </c>
      <c r="FN662" s="449">
        <f>FN661</f>
        <v>0.32000000000000001</v>
      </c>
      <c r="FO662" s="449">
        <f>FO661</f>
        <v>0.20000000000000001</v>
      </c>
      <c r="FP662" s="449">
        <f>FP661</f>
        <v>0.01</v>
      </c>
      <c r="FQ662" s="449">
        <f>FQ661</f>
        <v>0</v>
      </c>
      <c r="FR662" s="467">
        <f>FR661</f>
        <v>0.0001</v>
      </c>
      <c r="FS662" s="449" t="str">
        <f>IF(_tag_month_day!BD652="","",_tag_month_day!BD652/100)</f>
        <v/>
      </c>
      <c r="FT662" s="449" t="str">
        <f>IF(_tag_month_day!BE652="","",_tag_month_day!BE652/100)</f>
        <v/>
      </c>
      <c r="FU662" s="449" t="str">
        <f>IF(_tag_month_day!BF652="","",_tag_month_day!BF652/100)</f>
        <v/>
      </c>
      <c r="FV662" s="449" t="str">
        <f>IF(_tag_month_day!BG652="","",_tag_month_day!BG652/100)</f>
        <v/>
      </c>
      <c r="FW662" s="467" t="str">
        <f>IF(_tag_month_day!BH652="","",_tag_month_day!BH652/100)</f>
        <v/>
      </c>
      <c r="FX662" s="449" t="str">
        <f>IF(_tag_month_day!BI652="","",_tag_month_day!BI652/100)</f>
        <v/>
      </c>
      <c r="FY662" s="449" t="str">
        <f>IF(_tag_month_day!BJ652="","",_tag_month_day!BJ652/100)</f>
        <v/>
      </c>
      <c r="FZ662" s="468" t="str">
        <f>IF(_tag_month_day!BK652="","",_tag_month_day!BK652/100)</f>
        <v/>
      </c>
      <c r="GA662" s="449" t="str">
        <f>IF(_tag_month_day!BL652="","",_tag_month_day!BL652/100)</f>
        <v/>
      </c>
      <c r="GB662" s="467" t="str">
        <f>IF(_tag_month_day!BM652="","",_tag_month_day!BM652/100)</f>
        <v/>
      </c>
      <c r="GC662" s="431" t="str">
        <f>IF(_tag_month_day!BN652="","",_tag_month_day!BN652/100)</f>
        <v/>
      </c>
      <c r="GD662" s="431" t="str">
        <f>IF(_tag_month_day!BO652="","",_tag_month_day!BO652/100)</f>
        <v/>
      </c>
      <c r="GE662" s="431" t="str">
        <f>IF(_tag_month_day!BP652="","",_tag_month_day!BP652/100)</f>
        <v/>
      </c>
      <c r="GF662" s="431" t="str">
        <f>IF(_tag_month_day!BQ652="","",_tag_month_day!BQ652/100)</f>
        <v/>
      </c>
      <c r="GG662" s="431" t="str">
        <f>IF(_tag_month_day!BR652="","",_tag_month_day!BR652/100)</f>
        <v/>
      </c>
      <c r="GH662" s="431" t="str">
        <f>IF(_tag_month_day!BS652="","",_tag_month_day!BS652/100)</f>
        <v/>
      </c>
      <c r="GI662" s="467" t="str">
        <f>IF(_tag_month_day!BT652="","",_tag_month_day!BT652/100)</f>
        <v/>
      </c>
      <c r="GJ662" s="469" t="str">
        <f>IF(_tag_month_day!BU652="","",_tag_month_day!BU652/100)</f>
        <v/>
      </c>
      <c r="GK662" s="470">
        <f>GK661</f>
        <v>0.070000000000000007</v>
      </c>
      <c r="GL662" s="470">
        <f>GL661</f>
        <v>0.029999999999999999</v>
      </c>
      <c r="GM662" s="471" t="str">
        <f>IF(_tag_month_day!BX652="","",_tag_month_day!BX652/100)</f>
        <v/>
      </c>
      <c r="GN662" s="470">
        <f>GN661</f>
        <v>0.070000000000000007</v>
      </c>
      <c r="GO662" s="470">
        <f>GO661</f>
        <v>0.029999999999999999</v>
      </c>
      <c r="GP662" s="470">
        <f>GP661</f>
        <v>0.089999999999999997</v>
      </c>
      <c r="GQ662" s="470">
        <f>GQ661</f>
        <v>0.029999999999999999</v>
      </c>
      <c r="GR662" s="471" t="str">
        <f>IF(_tag_month_day!CA652="","",_tag_month_day!CA652/100)</f>
        <v/>
      </c>
      <c r="GS662" s="472">
        <f>GS661</f>
        <v>0.95299999999999996</v>
      </c>
      <c r="GT662" s="472">
        <f>GT661</f>
        <v>0.55000000000000004</v>
      </c>
      <c r="GU662" s="472">
        <f>GU661</f>
        <v>0.55000000000000004</v>
      </c>
      <c r="GV662" s="472">
        <f>GV661</f>
        <v>0.55000000000000004</v>
      </c>
      <c r="GW662" s="472">
        <f>GW661</f>
        <v>0.5</v>
      </c>
      <c r="GX662" s="472">
        <f>GX661</f>
        <v>0.93500000000000005</v>
      </c>
      <c r="GY662" s="472">
        <f>GY661</f>
        <v>0.14999999999999999</v>
      </c>
      <c r="GZ662" s="472">
        <f>GZ661</f>
        <v>1</v>
      </c>
      <c r="HA662" s="474">
        <f>HA661</f>
        <v>0.047</v>
      </c>
      <c r="HB662" s="474">
        <f>HB661</f>
        <v>0.45000000000000001</v>
      </c>
      <c r="HC662" s="474">
        <f>HC661</f>
        <v>0.45000000000000001</v>
      </c>
      <c r="HD662" s="474">
        <f>HD661</f>
        <v>0.45000000000000001</v>
      </c>
      <c r="HE662" s="474">
        <f>HE661</f>
        <v>0.5</v>
      </c>
      <c r="HF662" s="474">
        <f>HF661</f>
        <v>0.065000000000000002</v>
      </c>
      <c r="HG662" s="474">
        <f>HG661</f>
        <v>0.84999999999999998</v>
      </c>
      <c r="HH662" s="474">
        <f>HH661</f>
        <v>0</v>
      </c>
      <c r="HI662" s="10">
        <f>IF(BZ662&lt;&gt;"",CK662-BV662,0)</f>
        <v>0</v>
      </c>
      <c r="HJ662" s="10" t="e">
        <f>IF(AJ662&gt;0,AH662-AJ662,0)</f>
        <v>#VALUE!</v>
      </c>
      <c r="HK662" s="466">
        <f>HK661</f>
        <v>0.84999999999999998</v>
      </c>
      <c r="HL662" s="424">
        <f>HL661</f>
        <v>550000</v>
      </c>
      <c r="HM662" s="424">
        <f>HM661</f>
        <v>480000</v>
      </c>
      <c r="HN662" s="465" t="e">
        <f>(DJ662*EZ662+DK662*FH662+DL662*FM662+DM662*FR662+DN662*FW662+DO662*GB662+DS662*GI662+DP662*GM662+DR662*GR662)*1000*2</f>
        <v>#VALUE!</v>
      </c>
      <c r="HO662" s="465" t="e">
        <f>HN662*HK662*$HO$2/HL662*1000000</f>
        <v>#VALUE!</v>
      </c>
      <c r="HP662" s="465" t="e">
        <f>HN662*HK662*$HP$2/HM662*1000000</f>
        <v>#VALUE!</v>
      </c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</row>
    <row customFormat="1" r="663" s="0">
      <c r="A663" s="420">
        <v>652</v>
      </c>
      <c r="B663" s="421">
        <f ca="1">IF(D663=D662,B662,IF(D663="夜班",B662+1,B662))</f>
        <v>43613</v>
      </c>
      <c r="C663" s="422">
        <f>C662</f>
        <v>0.041666666666666699</v>
      </c>
      <c r="D663" s="10" t="str">
        <f ca="1">IF(HOUR(G663)&lt;8,"夜班",IF(HOUR(G663)&lt;16,"白班",IF(HOUR(G663)&lt;24,"中班",0)))</f>
        <v>夜班</v>
      </c>
      <c r="E663" s="10" t="e">
        <f ca="1">IF(F663=1,"甲",IF(F663=2,"乙",IF(F663=3,"丙",IF(F663=4,"丁",""))))</f>
        <v>#REF!</v>
      </c>
      <c r="F663" s="10" t="e">
        <f ca="1">SUMPRODUCT((成本日报!$A$3:$A$95=计划!B663)*(成本日报!$B$3:$B$95=计划!$D663),成本日报!$C$3:$C$95)</f>
        <v>#REF!</v>
      </c>
      <c r="G663" s="423">
        <f ca="1">G662+C662</f>
        <v>43613.124999998421</v>
      </c>
      <c r="H663" s="423">
        <f ca="1">$G663+$C663/60*10+$C663*0</f>
        <v>43613.131944442866</v>
      </c>
      <c r="I663" s="423">
        <f ca="1">$G663+$C663/60*18+$C663*0</f>
        <v>43613.137499998418</v>
      </c>
      <c r="J663" s="423">
        <f ca="1">$G663+$C663/60*0+$C663*1</f>
        <v>43613.166666665085</v>
      </c>
      <c r="K663" s="423">
        <f ca="1">$G663+$C663/60*30+$C663*2</f>
        <v>43613.229166665093</v>
      </c>
      <c r="L663" s="423">
        <f ca="1">$G663+$C663/60*0+$C663*3</f>
        <v>43613.249999998421</v>
      </c>
      <c r="M663" s="424" t="str">
        <f>IF(_tag_month_day!A653="","",_tag_month_day!A653)</f>
        <v/>
      </c>
      <c r="N663" s="424" t="str">
        <f>IF(_tag_month_day!B653="","",_tag_month_day!B653)</f>
        <v/>
      </c>
      <c r="O663" s="425" t="e">
        <f>IF(M663+N663=0,"",M663+N663)</f>
        <v>#VALUE!</v>
      </c>
      <c r="P663" s="424" t="str">
        <f>IF(_tag_month_day!C653="","",_tag_month_day!C653)</f>
        <v/>
      </c>
      <c r="Q663" s="424" t="str">
        <f>IF(_tag_month_day!D653="","",_tag_month_day!D653)</f>
        <v/>
      </c>
      <c r="R663" s="426" t="str">
        <f>IF(_tag_month_day!CB653="","",_tag_month_day!CB653/100)</f>
        <v/>
      </c>
      <c r="S663" s="427" t="str">
        <f>IF(_tag_month_day!E653="","",_tag_month_day!E653)</f>
        <v/>
      </c>
      <c r="T663" s="427" t="str">
        <f>IF(_tag_month_day!F653="","",_tag_month_day!F653)</f>
        <v/>
      </c>
      <c r="U663" s="428" t="e">
        <f>S663+T663</f>
        <v>#VALUE!</v>
      </c>
      <c r="V663" s="429" t="e">
        <f>U663/AJ663</f>
        <v>#VALUE!</v>
      </c>
      <c r="W663" s="430" t="str">
        <f>IF(_jhy_month_day!A653="","",_jhy_month_day!A653)</f>
        <v/>
      </c>
      <c r="X663" s="431" t="str">
        <f>IF(_jhy_month_day!B653="","",_jhy_month_day!B653/100)</f>
        <v/>
      </c>
      <c r="Y663" s="431" t="str">
        <f>IF(_jhy_month_day!C653="","",_jhy_month_day!C653/100)</f>
        <v/>
      </c>
      <c r="Z663" s="432">
        <f>Z659+1</f>
        <v>163</v>
      </c>
      <c r="AA663" s="433" t="str">
        <f>IF(_tag_month_day!G653="","",_tag_month_day!G653/100)</f>
        <v/>
      </c>
      <c r="AB663" s="433" t="str">
        <f>IF(_tag_month_day!H653="","",_tag_month_day!H653/100)</f>
        <v/>
      </c>
      <c r="AC663" s="434">
        <f>IF(X663="",AC662,BK663*($AV662*X663+$AW662*FD662+$AX662*FI662+$AY662*FN662+$AZ662*FS662+$BA662*FX662+$BG662*GE662)/(AV662*Y663+AX662*FK662+AW662*FF662+AY662*FP662+AZ662*FU662+BA662*FZ662+BG662*GG662+BB662*GK662+BC662*GN662+BD662*GP662))</f>
        <v>1.59963432013121</v>
      </c>
      <c r="AD663" s="435" t="str">
        <f>IF(AC663=AC662,"",AC663-AC662)</f>
        <v/>
      </c>
      <c r="AE663" s="436" t="str">
        <f>IF(1-AF663=0,"",(1-AF663))</f>
        <v/>
      </c>
      <c r="AF663" s="437">
        <v>1</v>
      </c>
      <c r="AG663" s="10" t="str">
        <f>AG662</f>
        <v>9A3</v>
      </c>
      <c r="AH663" s="438" t="str">
        <f>AH662</f>
        <v/>
      </c>
      <c r="AI663" s="424"/>
      <c r="AJ663" s="10" t="str">
        <f>IF(_tag_month_day!I653="","",_tag_month_day!I653)</f>
        <v/>
      </c>
      <c r="AK663" s="440"/>
      <c r="AL663" s="440"/>
      <c r="AM663" s="440"/>
      <c r="AN663" s="441">
        <f>AN662</f>
        <v>2</v>
      </c>
      <c r="AO663" s="441">
        <f>AO662</f>
        <v>8</v>
      </c>
      <c r="AP663" s="442" t="e">
        <f>(IF(AN663=0,AS662,AS662*(1+AO663/AN663)/(AR663+AO663/AN663)))+AT663</f>
        <v>#VALUE!</v>
      </c>
      <c r="AQ663" s="443" t="str">
        <f>IF(_tag_month_day!J653="","",_tag_month_day!J653/100)</f>
        <v/>
      </c>
      <c r="AR663" s="444">
        <f>AR662</f>
        <v>1.3</v>
      </c>
      <c r="AS663" s="445" t="e">
        <f>AQ663*(AN663*AR663+AO663)/(AN663+AO663)</f>
        <v>#VALUE!</v>
      </c>
      <c r="AT663" s="445" t="e">
        <f>(SUM(BE663:BF663)-SUM(BE662:BF662))*0.05</f>
        <v>#VALUE!</v>
      </c>
      <c r="AU663" s="446" t="str">
        <f>IF(_tag_month_day!CC653="","",IF(_tag_month_day!CC653&gt;0,_tag_month_day!CD653,_tag_month_day!CE653))</f>
        <v/>
      </c>
      <c r="AV663" s="447" t="str">
        <f>IF(_tag_month_day!L653="","",_tag_month_day!L653/100)</f>
        <v/>
      </c>
      <c r="AW663" s="431">
        <f>AW662</f>
        <v>0</v>
      </c>
      <c r="AX663" s="431">
        <f>AX662</f>
        <v>0</v>
      </c>
      <c r="AY663" s="431" t="str">
        <f>IF(_tag_month_day!M653="","",_tag_month_day!M653/100)</f>
        <v/>
      </c>
      <c r="AZ663" s="431" t="str">
        <f>IF(_tag_month_day!N653="","",_tag_month_day!N653/100)</f>
        <v/>
      </c>
      <c r="BA663" s="431" t="str">
        <f>IF(_tag_month_day!O653="","",_tag_month_day!O653/100)</f>
        <v/>
      </c>
      <c r="BB663" s="448" t="str">
        <f>IF(_tag_month_day!P653="","",_tag_month_day!P653/100)</f>
        <v/>
      </c>
      <c r="BC663" s="448">
        <f>BC662</f>
        <v>0</v>
      </c>
      <c r="BD663" s="448" t="str">
        <f>IF(_tag_month_day!Q653="","",_tag_month_day!Q653/100)</f>
        <v/>
      </c>
      <c r="BE663" s="449" t="str">
        <f>IF(_tag_month_day!R653="","",_tag_month_day!R653/100)</f>
        <v/>
      </c>
      <c r="BF663" s="388" t="e">
        <f>(AU663*(100+BE663*100))/(AJ663-AU663)/100</f>
        <v>#VALUE!</v>
      </c>
      <c r="BG663" s="450" t="e">
        <f>BE663+BF663</f>
        <v>#VALUE!</v>
      </c>
      <c r="BH663" s="451" t="e">
        <f>SUM(AV663:BF663)</f>
        <v>#VALUE!</v>
      </c>
      <c r="BI663" s="452" t="e">
        <f>IF(CX663=0,BI662,(DK663*查询!$R$5+DL663*查询!$Q$5+DM663*查询!$N$5+DN663*查询!$O$5+DO663*查询!$P$5)*AF663/CX663)</f>
        <v>#VALUE!</v>
      </c>
      <c r="BJ663" s="452" t="e">
        <f>IF(CX663=0,BJ662,(DP663*查询!$S$5+DQ663*查询!$T$5+DR663*查询!$U$5)*AF663/CX663)</f>
        <v>#VALUE!</v>
      </c>
      <c r="BK663" s="452">
        <f>BK662</f>
        <v>1</v>
      </c>
      <c r="BL663" s="453" t="e">
        <f>SUMPRODUCT((AV663:BA663)*(GS663:GX663))/((GS663:GX663)+SUM(BB663:BD663)*GY663+BG663*GZ663)</f>
        <v>#VALUE!</v>
      </c>
      <c r="BM663" s="453" t="e">
        <f>BK663*($AV663*FB663+$AW663*FD663+$AX663*FI663+$AY663*FN663+$AZ663*FS663+$BA663*FX663+$BG663*GE663)/(AV663*EY663+AX663*FK663+AW663*FF663+AY663*FP663+AZ663*FU663+BA663*FZ663+BG663*GG663+BB663*GK663+BC663*GN663+BD663*GP663)</f>
        <v>#VALUE!</v>
      </c>
      <c r="BN663" s="453" t="e">
        <f>($AV663*FC663+$AX663*FJ663+$AW663*FE663+$AY663*FO663+$AZ663*FT663+$BA663*FY663+$BG663*GF663)/($AV663*FA663+BG663*GH663+BB663*GL663+BC663*GO663+BD663*GQ663+BA663*GA663)</f>
        <v>#VALUE!</v>
      </c>
      <c r="BO663" s="454" t="e">
        <f>SUMPRODUCT(AV663:BA663*GS663:GX663)/(GS663:GX663+(BB663+BC663+BD663)*GY663+BG663)</f>
        <v>#VALUE!</v>
      </c>
      <c r="BP663" s="454" t="e">
        <f>SUMPRODUCT(AV663:BA663*GS663:GX663)/(GS663:GX663+(BB663+BC663+BD663)*GY663+BG663)</f>
        <v>#VALUE!</v>
      </c>
      <c r="BQ663" s="454" t="e">
        <f>SUMPRODUCT(AV663:BA663*GS663:GX663)/(GS663:GX663+(BB663+BC663+BD663)*GY663+BG663)</f>
        <v>#VALUE!</v>
      </c>
      <c r="BR663" s="453" t="str">
        <f>IF(_tag_month_day!T653="","",_tag_month_day!T653)</f>
        <v/>
      </c>
      <c r="BS663" s="453" t="str">
        <f>IF(_tag_month_day!U653="","",_tag_month_day!U653)</f>
        <v/>
      </c>
      <c r="BT663" s="455" t="str">
        <f>IF(CK663="","",IF((CK663&gt;=BV663-0.12)*(CK663&lt;=BV663+0.12),"合格","不合格"))</f>
        <v/>
      </c>
      <c r="BU663" s="456" t="str">
        <f>IF(_tag_month_day!V653="","",_tag_month_day!V653)</f>
        <v/>
      </c>
      <c r="BV663" s="457" t="str">
        <f>IF(_tag_month_day!W653="","",_tag_month_day!W653)</f>
        <v/>
      </c>
      <c r="BW663" s="458" t="str">
        <f>IF(_tag_month_day!X653="","",_tag_month_day!X653)</f>
        <v/>
      </c>
      <c r="BX663" s="458" t="str">
        <f>IF(_tag_month_day!Y653="","",_tag_month_day!Y653)</f>
        <v/>
      </c>
      <c r="BY663" s="459">
        <f ca="1">L663</f>
        <v>43613.249999998421</v>
      </c>
      <c r="BZ663" s="460"/>
      <c r="CA663" s="4"/>
      <c r="CB663" s="424" t="str">
        <f>IF(_tag_month_day!Z653="","",_tag_month_day!Z653)</f>
        <v/>
      </c>
      <c r="CC663" s="424" t="str">
        <f>IF(_tag_month_day!AA653="","",_tag_month_day!AA653)</f>
        <v/>
      </c>
      <c r="CD663" s="424" t="str">
        <f>IF(_tag_month_day!AB653="","",_tag_month_day!AB653)</f>
        <v/>
      </c>
      <c r="CE663" s="424" t="str">
        <f>IF(_tag_month_day!AC653="","",_tag_month_day!AC653)</f>
        <v/>
      </c>
      <c r="CF663" s="424" t="str">
        <f>IF(_tag_month_day!AD653="","",_tag_month_day!AD653)</f>
        <v/>
      </c>
      <c r="CG663" s="424" t="str">
        <f>IF(_tag_month_day!AE653="","",_tag_month_day!AE653)</f>
        <v/>
      </c>
      <c r="CH663" s="424" t="str">
        <f>IF(_tag_month_day!AF653="","",_tag_month_day!AF653)</f>
        <v/>
      </c>
      <c r="CI663" s="424" t="str">
        <f>IF(_tag_month_day!AG653="","",_tag_month_day!AG653)</f>
        <v/>
      </c>
      <c r="CJ663" s="424" t="str">
        <f>IF(_tag_month_day!AH653="","",_tag_month_day!AH653)</f>
        <v/>
      </c>
      <c r="CK663" s="424" t="str">
        <f>IF(_tag_month_day!AI653="","",_tag_month_day!AI653)</f>
        <v/>
      </c>
      <c r="CL663" s="4" t="str">
        <f>IF(_tag_month_day!AJ653="","",_tag_month_day!AJ653)</f>
        <v/>
      </c>
      <c r="CM663" s="4" t="str">
        <f>IF(_tag_month_day!AK653="","",_tag_month_day!AK653)</f>
        <v/>
      </c>
      <c r="CN663" s="4" t="str">
        <f>IF(_tag_month_day!AL653="","",_tag_month_day!AL653)</f>
        <v/>
      </c>
      <c r="CO663" s="4" t="str">
        <f>IF(_tag_month_day!AM653="","",_tag_month_day!AM653)</f>
        <v/>
      </c>
      <c r="CP663" s="4" t="str">
        <f>IF(_tag_month_day!AN653="","",_tag_month_day!AN653)</f>
        <v/>
      </c>
      <c r="CQ663" s="4" t="str">
        <f>IF(_tag_month_day!AO653="","",_tag_month_day!AO653)</f>
        <v/>
      </c>
      <c r="CR663" s="462" t="str">
        <f>IF(_tag_month_day!AP653="","",_tag_month_day!AP653)</f>
        <v/>
      </c>
      <c r="CS663" s="463" t="str">
        <f>IF(_tag_month_day!AQ653="","",_tag_month_day!AQ653)</f>
        <v/>
      </c>
      <c r="CT663" s="4" t="str">
        <f>IF(_tag_month_day!AR653="","",_tag_month_day!AR653)</f>
        <v/>
      </c>
      <c r="CU663" s="464" t="e">
        <f>DU663/AJ663</f>
        <v>#VALUE!</v>
      </c>
      <c r="CV663" s="451" t="e">
        <f>BG663/BH663</f>
        <v>#VALUE!</v>
      </c>
      <c r="CW663" s="465" t="e">
        <f>AJ663*(1-CV663)*CU663*AF663</f>
        <v>#VALUE!</v>
      </c>
      <c r="CX663" s="465" t="e">
        <f>CW663*94%</f>
        <v>#VALUE!</v>
      </c>
      <c r="CY663" s="466" t="e">
        <f>IF(CX663=0,0,DS663/(DS663+CX663))</f>
        <v>#VALUE!</v>
      </c>
      <c r="CZ663" s="465" t="e">
        <f>$AJ663*EF663</f>
        <v>#VALUE!</v>
      </c>
      <c r="DA663" s="465" t="e">
        <f>$AJ663*EG663</f>
        <v>#VALUE!</v>
      </c>
      <c r="DB663" s="465" t="e">
        <f>$AJ663*EH663</f>
        <v>#VALUE!</v>
      </c>
      <c r="DC663" s="465" t="e">
        <f>$AJ663*EI663</f>
        <v>#VALUE!</v>
      </c>
      <c r="DD663" s="465" t="e">
        <f>$AJ663*EJ663</f>
        <v>#VALUE!</v>
      </c>
      <c r="DE663" s="465" t="e">
        <f>$AJ663*EK663</f>
        <v>#VALUE!</v>
      </c>
      <c r="DF663" s="465" t="e">
        <f>$AJ663*EL663</f>
        <v>#VALUE!</v>
      </c>
      <c r="DG663" s="465" t="e">
        <f>$AJ663*EM663</f>
        <v>#VALUE!</v>
      </c>
      <c r="DH663" s="465" t="e">
        <f>$AJ663*EN663</f>
        <v>#VALUE!</v>
      </c>
      <c r="DI663" s="465" t="e">
        <f>$AJ663*EO663</f>
        <v>#VALUE!</v>
      </c>
      <c r="DJ663" s="465" t="e">
        <f>CZ663*(1-EP663)</f>
        <v>#VALUE!</v>
      </c>
      <c r="DK663" s="465" t="e">
        <f>DA663*(1-ER663)</f>
        <v>#VALUE!</v>
      </c>
      <c r="DL663" s="465" t="e">
        <f>DB663*(1-EQ663)</f>
        <v>#VALUE!</v>
      </c>
      <c r="DM663" s="465" t="e">
        <f>DC663*(1-ES663)</f>
        <v>#VALUE!</v>
      </c>
      <c r="DN663" s="465" t="e">
        <f>DD663*(1-ET663)</f>
        <v>#VALUE!</v>
      </c>
      <c r="DO663" s="465" t="e">
        <f>DE663</f>
        <v>#VALUE!</v>
      </c>
      <c r="DP663" s="465" t="e">
        <f>DF663*(1-EU663)</f>
        <v>#VALUE!</v>
      </c>
      <c r="DQ663" s="465" t="e">
        <f>DG663*(1-EV663)</f>
        <v>#VALUE!</v>
      </c>
      <c r="DR663" s="465" t="e">
        <f>DH663*(1-EW663)</f>
        <v>#VALUE!</v>
      </c>
      <c r="DS663" s="465" t="e">
        <f>DI663</f>
        <v>#VALUE!</v>
      </c>
      <c r="DT663" s="465" t="e">
        <f>SUM(DJ663:DS663)</f>
        <v>#VALUE!</v>
      </c>
      <c r="DU663" s="465" t="e">
        <f>(GS663:GX663)+(DP663+DQ663+DR663)*GY663+DS663</f>
        <v>#VALUE!</v>
      </c>
      <c r="DV663" s="451" t="e">
        <f>AV663/$BH663/(1-EP663)</f>
        <v>#VALUE!</v>
      </c>
      <c r="DW663" s="451" t="e">
        <f>AW663/$BH663/(1-ER663)</f>
        <v>#VALUE!</v>
      </c>
      <c r="DX663" s="451" t="e">
        <f>AX663/$BH663/(1-EQ663)</f>
        <v>#VALUE!</v>
      </c>
      <c r="DY663" s="451" t="e">
        <f>AY663/$BH663/(1-ES663)</f>
        <v>#VALUE!</v>
      </c>
      <c r="DZ663" s="451" t="e">
        <f>AZ663/$BH663/(1-ET663)</f>
        <v>#VALUE!</v>
      </c>
      <c r="EA663" s="451" t="e">
        <f>BA663/$BH663/(1-AX663)</f>
        <v>#VALUE!</v>
      </c>
      <c r="EB663" s="451" t="e">
        <f>BB663/$BH663/(1-EU663)</f>
        <v>#VALUE!</v>
      </c>
      <c r="EC663" s="451" t="e">
        <f>BC663/$BH663/(1-EV663)</f>
        <v>#VALUE!</v>
      </c>
      <c r="ED663" s="451" t="e">
        <f>BD663/$BH663/(1-EW663)</f>
        <v>#VALUE!</v>
      </c>
      <c r="EE663" s="451" t="e">
        <f>BG663/BH663</f>
        <v>#VALUE!</v>
      </c>
      <c r="EF663" s="451" t="e">
        <f>DV663/SUM($DV663:$EE663)</f>
        <v>#VALUE!</v>
      </c>
      <c r="EG663" s="451" t="e">
        <f>DW663/SUM($DV663:$EE663)</f>
        <v>#VALUE!</v>
      </c>
      <c r="EH663" s="451" t="e">
        <f>DX663/SUM($DV663:$EE663)</f>
        <v>#VALUE!</v>
      </c>
      <c r="EI663" s="451" t="e">
        <f>DY663/SUM($DV663:$EE663)</f>
        <v>#VALUE!</v>
      </c>
      <c r="EJ663" s="451" t="e">
        <f>DZ663/SUM($DV663:$EE663)</f>
        <v>#VALUE!</v>
      </c>
      <c r="EK663" s="451" t="e">
        <f>EA663/SUM($DV663:$EE663)</f>
        <v>#VALUE!</v>
      </c>
      <c r="EL663" s="451" t="e">
        <f>EB663/SUM($DV663:$EE663)</f>
        <v>#VALUE!</v>
      </c>
      <c r="EM663" s="451" t="e">
        <f>EC663/SUM($DV663:$EE663)</f>
        <v>#VALUE!</v>
      </c>
      <c r="EN663" s="451" t="e">
        <f>ED663/SUM($DV663:$EE663)</f>
        <v>#VALUE!</v>
      </c>
      <c r="EO663" s="451" t="e">
        <f>EE663/SUM($DV663:$EE663)</f>
        <v>#VALUE!</v>
      </c>
      <c r="EP663" s="450">
        <f>EP662</f>
        <v>0.080000000000000002</v>
      </c>
      <c r="EQ663" s="450">
        <f>EQ662</f>
        <v>0.014999999999999999</v>
      </c>
      <c r="ER663" s="450">
        <f>ER662</f>
        <v>0.014999999999999999</v>
      </c>
      <c r="ES663" s="450">
        <f>ES662</f>
        <v>0.014999999999999999</v>
      </c>
      <c r="ET663" s="450">
        <f>ET662</f>
        <v>0.014999999999999999</v>
      </c>
      <c r="EU663" s="450">
        <f>EU662</f>
        <v>0.089999999999999997</v>
      </c>
      <c r="EV663" s="450">
        <f>EV662</f>
        <v>0.089999999999999997</v>
      </c>
      <c r="EW663" s="450">
        <f>EW662</f>
        <v>0.089999999999999997</v>
      </c>
      <c r="EX663" s="431" t="str">
        <f>IF(_tag_month_day!AS653="","",_tag_month_day!AS653/100)</f>
        <v/>
      </c>
      <c r="EY663" s="431" t="str">
        <f>IF(_tag_month_day!AT653="","",_tag_month_day!AT653/100)</f>
        <v/>
      </c>
      <c r="EZ663" s="431" t="str">
        <f>IF(_tag_month_day!AU653="","",_tag_month_day!AU653/100)</f>
        <v/>
      </c>
      <c r="FA663" s="431" t="str">
        <f>IF(_tag_month_day!AV653="","",_tag_month_day!AV653/100)</f>
        <v/>
      </c>
      <c r="FB663" s="431" t="str">
        <f>IF(_tag_month_day!AW653="","",_tag_month_day!AW653/100)</f>
        <v/>
      </c>
      <c r="FC663" s="431" t="str">
        <f>IF(_tag_month_day!AX653="","",_tag_month_day!AX653/100)</f>
        <v/>
      </c>
      <c r="FD663" s="449" t="str">
        <f>IF(_tag_month_day!AY653="","",_tag_month_day!AY653/100)</f>
        <v/>
      </c>
      <c r="FE663" s="449" t="str">
        <f>IF(_tag_month_day!AZ653="","",_tag_month_day!AZ653/100)</f>
        <v/>
      </c>
      <c r="FF663" s="449" t="str">
        <f>IF(_tag_month_day!BA653="","",_tag_month_day!BA653/100)</f>
        <v/>
      </c>
      <c r="FG663" s="449" t="str">
        <f>IF(_tag_month_day!BB653="","",_tag_month_day!BB653/100)</f>
        <v/>
      </c>
      <c r="FH663" s="467" t="str">
        <f>IF(_tag_month_day!BC653="","",_tag_month_day!BC653/100)</f>
        <v/>
      </c>
      <c r="FI663" s="449">
        <f>FI662</f>
        <v>0.40999999999999998</v>
      </c>
      <c r="FJ663" s="449">
        <f>FJ662</f>
        <v>0.11</v>
      </c>
      <c r="FK663" s="449">
        <f>FK662</f>
        <v>0.014999999999999999</v>
      </c>
      <c r="FL663" s="449">
        <f>FL662</f>
        <v>0</v>
      </c>
      <c r="FM663" s="467">
        <f>FM662</f>
        <v>0.0001</v>
      </c>
      <c r="FN663" s="449">
        <f>FN662</f>
        <v>0.32000000000000001</v>
      </c>
      <c r="FO663" s="449">
        <f>FO662</f>
        <v>0.20000000000000001</v>
      </c>
      <c r="FP663" s="449">
        <f>FP662</f>
        <v>0.01</v>
      </c>
      <c r="FQ663" s="449">
        <f>FQ662</f>
        <v>0</v>
      </c>
      <c r="FR663" s="467">
        <f>FR662</f>
        <v>0.0001</v>
      </c>
      <c r="FS663" s="449" t="str">
        <f>IF(_tag_month_day!BD653="","",_tag_month_day!BD653/100)</f>
        <v/>
      </c>
      <c r="FT663" s="449" t="str">
        <f>IF(_tag_month_day!BE653="","",_tag_month_day!BE653/100)</f>
        <v/>
      </c>
      <c r="FU663" s="449" t="str">
        <f>IF(_tag_month_day!BF653="","",_tag_month_day!BF653/100)</f>
        <v/>
      </c>
      <c r="FV663" s="449" t="str">
        <f>IF(_tag_month_day!BG653="","",_tag_month_day!BG653/100)</f>
        <v/>
      </c>
      <c r="FW663" s="467" t="str">
        <f>IF(_tag_month_day!BH653="","",_tag_month_day!BH653/100)</f>
        <v/>
      </c>
      <c r="FX663" s="449" t="str">
        <f>IF(_tag_month_day!BI653="","",_tag_month_day!BI653/100)</f>
        <v/>
      </c>
      <c r="FY663" s="449" t="str">
        <f>IF(_tag_month_day!BJ653="","",_tag_month_day!BJ653/100)</f>
        <v/>
      </c>
      <c r="FZ663" s="468" t="str">
        <f>IF(_tag_month_day!BK653="","",_tag_month_day!BK653/100)</f>
        <v/>
      </c>
      <c r="GA663" s="449" t="str">
        <f>IF(_tag_month_day!BL653="","",_tag_month_day!BL653/100)</f>
        <v/>
      </c>
      <c r="GB663" s="467" t="str">
        <f>IF(_tag_month_day!BM653="","",_tag_month_day!BM653/100)</f>
        <v/>
      </c>
      <c r="GC663" s="431" t="str">
        <f>IF(_tag_month_day!BN653="","",_tag_month_day!BN653/100)</f>
        <v/>
      </c>
      <c r="GD663" s="431" t="str">
        <f>IF(_tag_month_day!BO653="","",_tag_month_day!BO653/100)</f>
        <v/>
      </c>
      <c r="GE663" s="431" t="str">
        <f>IF(_tag_month_day!BP653="","",_tag_month_day!BP653/100)</f>
        <v/>
      </c>
      <c r="GF663" s="431" t="str">
        <f>IF(_tag_month_day!BQ653="","",_tag_month_day!BQ653/100)</f>
        <v/>
      </c>
      <c r="GG663" s="431" t="str">
        <f>IF(_tag_month_day!BR653="","",_tag_month_day!BR653/100)</f>
        <v/>
      </c>
      <c r="GH663" s="431" t="str">
        <f>IF(_tag_month_day!BS653="","",_tag_month_day!BS653/100)</f>
        <v/>
      </c>
      <c r="GI663" s="467" t="str">
        <f>IF(_tag_month_day!BT653="","",_tag_month_day!BT653/100)</f>
        <v/>
      </c>
      <c r="GJ663" s="469" t="str">
        <f>IF(_tag_month_day!BU653="","",_tag_month_day!BU653/100)</f>
        <v/>
      </c>
      <c r="GK663" s="470">
        <f>GK662</f>
        <v>0.070000000000000007</v>
      </c>
      <c r="GL663" s="470">
        <f>GL662</f>
        <v>0.029999999999999999</v>
      </c>
      <c r="GM663" s="471" t="str">
        <f>IF(_tag_month_day!BX653="","",_tag_month_day!BX653/100)</f>
        <v/>
      </c>
      <c r="GN663" s="470">
        <f>GN662</f>
        <v>0.070000000000000007</v>
      </c>
      <c r="GO663" s="470">
        <f>GO662</f>
        <v>0.029999999999999999</v>
      </c>
      <c r="GP663" s="470">
        <f>GP662</f>
        <v>0.089999999999999997</v>
      </c>
      <c r="GQ663" s="470">
        <f>GQ662</f>
        <v>0.029999999999999999</v>
      </c>
      <c r="GR663" s="471" t="str">
        <f>IF(_tag_month_day!CA653="","",_tag_month_day!CA653/100)</f>
        <v/>
      </c>
      <c r="GS663" s="472">
        <f>GS662</f>
        <v>0.95299999999999996</v>
      </c>
      <c r="GT663" s="472">
        <f>GT662</f>
        <v>0.55000000000000004</v>
      </c>
      <c r="GU663" s="472">
        <f>GU662</f>
        <v>0.55000000000000004</v>
      </c>
      <c r="GV663" s="472">
        <f>GV662</f>
        <v>0.55000000000000004</v>
      </c>
      <c r="GW663" s="472">
        <f>GW662</f>
        <v>0.5</v>
      </c>
      <c r="GX663" s="472">
        <f>GX662</f>
        <v>0.93500000000000005</v>
      </c>
      <c r="GY663" s="472">
        <f>GY662</f>
        <v>0.14999999999999999</v>
      </c>
      <c r="GZ663" s="472">
        <f>GZ662</f>
        <v>1</v>
      </c>
      <c r="HA663" s="474">
        <f>HA662</f>
        <v>0.047</v>
      </c>
      <c r="HB663" s="474">
        <f>HB662</f>
        <v>0.45000000000000001</v>
      </c>
      <c r="HC663" s="474">
        <f>HC662</f>
        <v>0.45000000000000001</v>
      </c>
      <c r="HD663" s="474">
        <f>HD662</f>
        <v>0.45000000000000001</v>
      </c>
      <c r="HE663" s="474">
        <f>HE662</f>
        <v>0.5</v>
      </c>
      <c r="HF663" s="474">
        <f>HF662</f>
        <v>0.065000000000000002</v>
      </c>
      <c r="HG663" s="474">
        <f>HG662</f>
        <v>0.84999999999999998</v>
      </c>
      <c r="HH663" s="474">
        <f>HH662</f>
        <v>0</v>
      </c>
      <c r="HI663" s="10">
        <f>IF(BZ663&lt;&gt;"",CK663-BV663,0)</f>
        <v>0</v>
      </c>
      <c r="HJ663" s="10" t="e">
        <f>IF(AJ663&gt;0,AH663-AJ663,0)</f>
        <v>#VALUE!</v>
      </c>
      <c r="HK663" s="466">
        <f>HK662</f>
        <v>0.84999999999999998</v>
      </c>
      <c r="HL663" s="424">
        <f>HL662</f>
        <v>550000</v>
      </c>
      <c r="HM663" s="424">
        <f>HM662</f>
        <v>480000</v>
      </c>
      <c r="HN663" s="465" t="e">
        <f>(DJ663*EZ663+DK663*FH663+DL663*FM663+DM663*FR663+DN663*FW663+DO663*GB663+DS663*GI663+DP663*GM663+DR663*GR663)*1000*2</f>
        <v>#VALUE!</v>
      </c>
      <c r="HO663" s="465" t="e">
        <f>HN663*HK663*$HO$2/HL663*1000000</f>
        <v>#VALUE!</v>
      </c>
      <c r="HP663" s="465" t="e">
        <f>HN663*HK663*$HP$2/HM663*1000000</f>
        <v>#VALUE!</v>
      </c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</row>
    <row customFormat="1" r="664" s="0">
      <c r="A664" s="420">
        <v>653</v>
      </c>
      <c r="B664" s="421">
        <f ca="1">IF(D664=D663,B663,IF(D664="夜班",B663+1,B663))</f>
        <v>43613</v>
      </c>
      <c r="C664" s="422">
        <f>C663</f>
        <v>0.041666666666666699</v>
      </c>
      <c r="D664" s="10" t="str">
        <f ca="1">IF(HOUR(G664)&lt;8,"夜班",IF(HOUR(G664)&lt;16,"白班",IF(HOUR(G664)&lt;24,"中班",0)))</f>
        <v>夜班</v>
      </c>
      <c r="E664" s="10" t="e">
        <f ca="1">IF(F664=1,"甲",IF(F664=2,"乙",IF(F664=3,"丙",IF(F664=4,"丁",""))))</f>
        <v>#REF!</v>
      </c>
      <c r="F664" s="10" t="e">
        <f ca="1">SUMPRODUCT((成本日报!$A$3:$A$95=计划!B664)*(成本日报!$B$3:$B$95=计划!$D664),成本日报!$C$3:$C$95)</f>
        <v>#REF!</v>
      </c>
      <c r="G664" s="423">
        <f ca="1">G663+C663</f>
        <v>43613.166666665085</v>
      </c>
      <c r="H664" s="423">
        <f ca="1">$G664+$C664/60*10+$C664*0</f>
        <v>43613.173611109531</v>
      </c>
      <c r="I664" s="423">
        <f ca="1">$G664+$C664/60*18+$C664*0</f>
        <v>43613.179166665082</v>
      </c>
      <c r="J664" s="423">
        <f ca="1">$G664+$C664/60*0+$C664*1</f>
        <v>43613.20833333175</v>
      </c>
      <c r="K664" s="423">
        <f ca="1">$G664+$C664/60*30+$C664*2</f>
        <v>43613.270833331757</v>
      </c>
      <c r="L664" s="423">
        <f ca="1">$G664+$C664/60*0+$C664*3</f>
        <v>43613.291666665085</v>
      </c>
      <c r="M664" s="424" t="str">
        <f>IF(_tag_month_day!A654="","",_tag_month_day!A654)</f>
        <v/>
      </c>
      <c r="N664" s="424" t="str">
        <f>IF(_tag_month_day!B654="","",_tag_month_day!B654)</f>
        <v/>
      </c>
      <c r="O664" s="425" t="e">
        <f>IF(M664+N664=0,"",M664+N664)</f>
        <v>#VALUE!</v>
      </c>
      <c r="P664" s="424" t="str">
        <f>IF(_tag_month_day!C654="","",_tag_month_day!C654)</f>
        <v/>
      </c>
      <c r="Q664" s="424" t="str">
        <f>IF(_tag_month_day!D654="","",_tag_month_day!D654)</f>
        <v/>
      </c>
      <c r="R664" s="426" t="str">
        <f>IF(_tag_month_day!CB654="","",_tag_month_day!CB654/100)</f>
        <v/>
      </c>
      <c r="S664" s="427" t="str">
        <f>IF(_tag_month_day!E654="","",_tag_month_day!E654)</f>
        <v/>
      </c>
      <c r="T664" s="427" t="str">
        <f>IF(_tag_month_day!F654="","",_tag_month_day!F654)</f>
        <v/>
      </c>
      <c r="U664" s="428" t="e">
        <f>S664+T664</f>
        <v>#VALUE!</v>
      </c>
      <c r="V664" s="429" t="e">
        <f>U664/AJ664</f>
        <v>#VALUE!</v>
      </c>
      <c r="W664" s="430" t="str">
        <f>IF(_jhy_month_day!A654="","",_jhy_month_day!A654)</f>
        <v/>
      </c>
      <c r="X664" s="431" t="str">
        <f>IF(_jhy_month_day!B654="","",_jhy_month_day!B654/100)</f>
        <v/>
      </c>
      <c r="Y664" s="431" t="str">
        <f>IF(_jhy_month_day!C654="","",_jhy_month_day!C654/100)</f>
        <v/>
      </c>
      <c r="Z664" s="432">
        <f>Z660+1</f>
        <v>164</v>
      </c>
      <c r="AA664" s="433" t="str">
        <f>IF(_tag_month_day!G654="","",_tag_month_day!G654/100)</f>
        <v/>
      </c>
      <c r="AB664" s="433" t="str">
        <f>IF(_tag_month_day!H654="","",_tag_month_day!H654/100)</f>
        <v/>
      </c>
      <c r="AC664" s="434">
        <f>IF(X664="",AC663,BK664*($AV663*X664+$AW663*FD663+$AX663*FI663+$AY663*FN663+$AZ663*FS663+$BA663*FX663+$BG663*GE663)/(AV663*Y664+AX663*FK663+AW663*FF663+AY663*FP663+AZ663*FU663+BA663*FZ663+BG663*GG663+BB663*GK663+BC663*GN663+BD663*GP663))</f>
        <v>1.59963432013121</v>
      </c>
      <c r="AD664" s="435" t="str">
        <f>IF(AC664=AC663,"",AC664-AC663)</f>
        <v/>
      </c>
      <c r="AE664" s="436" t="str">
        <f>IF(1-AF664=0,"",(1-AF664))</f>
        <v/>
      </c>
      <c r="AF664" s="437">
        <v>1</v>
      </c>
      <c r="AG664" s="10" t="str">
        <f>AG663</f>
        <v>9A3</v>
      </c>
      <c r="AH664" s="438" t="str">
        <f>AH663</f>
        <v/>
      </c>
      <c r="AI664" s="424"/>
      <c r="AJ664" s="10" t="str">
        <f>IF(_tag_month_day!I654="","",_tag_month_day!I654)</f>
        <v/>
      </c>
      <c r="AK664" s="440"/>
      <c r="AL664" s="440"/>
      <c r="AM664" s="440"/>
      <c r="AN664" s="441">
        <f>AN663</f>
        <v>2</v>
      </c>
      <c r="AO664" s="441">
        <f>AO663</f>
        <v>8</v>
      </c>
      <c r="AP664" s="442" t="e">
        <f>(IF(AN664=0,AS663,AS663*(1+AO664/AN664)/(AR664+AO664/AN664)))+AT664</f>
        <v>#VALUE!</v>
      </c>
      <c r="AQ664" s="443" t="str">
        <f>IF(_tag_month_day!J654="","",_tag_month_day!J654/100)</f>
        <v/>
      </c>
      <c r="AR664" s="444">
        <f>AR663</f>
        <v>1.3</v>
      </c>
      <c r="AS664" s="445" t="e">
        <f>AQ664*(AN664*AR664+AO664)/(AN664+AO664)</f>
        <v>#VALUE!</v>
      </c>
      <c r="AT664" s="445" t="e">
        <f>(SUM(BE664:BF664)-SUM(BE663:BF663))*0.05</f>
        <v>#VALUE!</v>
      </c>
      <c r="AU664" s="446" t="str">
        <f>IF(_tag_month_day!CC654="","",IF(_tag_month_day!CC654&gt;0,_tag_month_day!CD654,_tag_month_day!CE654))</f>
        <v/>
      </c>
      <c r="AV664" s="447" t="str">
        <f>IF(_tag_month_day!L654="","",_tag_month_day!L654/100)</f>
        <v/>
      </c>
      <c r="AW664" s="431">
        <f>AW663</f>
        <v>0</v>
      </c>
      <c r="AX664" s="431">
        <f>AX663</f>
        <v>0</v>
      </c>
      <c r="AY664" s="431" t="str">
        <f>IF(_tag_month_day!M654="","",_tag_month_day!M654/100)</f>
        <v/>
      </c>
      <c r="AZ664" s="431" t="str">
        <f>IF(_tag_month_day!N654="","",_tag_month_day!N654/100)</f>
        <v/>
      </c>
      <c r="BA664" s="431" t="str">
        <f>IF(_tag_month_day!O654="","",_tag_month_day!O654/100)</f>
        <v/>
      </c>
      <c r="BB664" s="448" t="str">
        <f>IF(_tag_month_day!P654="","",_tag_month_day!P654/100)</f>
        <v/>
      </c>
      <c r="BC664" s="448">
        <f>BC663</f>
        <v>0</v>
      </c>
      <c r="BD664" s="448" t="str">
        <f>IF(_tag_month_day!Q654="","",_tag_month_day!Q654/100)</f>
        <v/>
      </c>
      <c r="BE664" s="449" t="str">
        <f>IF(_tag_month_day!R654="","",_tag_month_day!R654/100)</f>
        <v/>
      </c>
      <c r="BF664" s="388" t="e">
        <f>(AU664*(100+BE664*100))/(AJ664-AU664)/100</f>
        <v>#VALUE!</v>
      </c>
      <c r="BG664" s="450" t="e">
        <f>BE664+BF664</f>
        <v>#VALUE!</v>
      </c>
      <c r="BH664" s="451" t="e">
        <f>SUM(AV664:BF664)</f>
        <v>#VALUE!</v>
      </c>
      <c r="BI664" s="452" t="e">
        <f>IF(CX664=0,BI663,(DK664*查询!$R$5+DL664*查询!$Q$5+DM664*查询!$N$5+DN664*查询!$O$5+DO664*查询!$P$5)*AF664/CX664)</f>
        <v>#VALUE!</v>
      </c>
      <c r="BJ664" s="452" t="e">
        <f>IF(CX664=0,BJ663,(DP664*查询!$S$5+DQ664*查询!$T$5+DR664*查询!$U$5)*AF664/CX664)</f>
        <v>#VALUE!</v>
      </c>
      <c r="BK664" s="452">
        <f>BK663</f>
        <v>1</v>
      </c>
      <c r="BL664" s="453" t="e">
        <f>SUMPRODUCT((AV664:BA664)*(GS664:GX664))/((GS664:GX664)+SUM(BB664:BD664)*GY664+BG664*GZ664)</f>
        <v>#VALUE!</v>
      </c>
      <c r="BM664" s="453" t="e">
        <f>BK664*($AV664*FB664+$AW664*FD664+$AX664*FI664+$AY664*FN664+$AZ664*FS664+$BA664*FX664+$BG664*GE664)/(AV664*EY664+AX664*FK664+AW664*FF664+AY664*FP664+AZ664*FU664+BA664*FZ664+BG664*GG664+BB664*GK664+BC664*GN664+BD664*GP664)</f>
        <v>#VALUE!</v>
      </c>
      <c r="BN664" s="453" t="e">
        <f>($AV664*FC664+$AX664*FJ664+$AW664*FE664+$AY664*FO664+$AZ664*FT664+$BA664*FY664+$BG664*GF664)/($AV664*FA664+BG664*GH664+BB664*GL664+BC664*GO664+BD664*GQ664+BA664*GA664)</f>
        <v>#VALUE!</v>
      </c>
      <c r="BO664" s="454" t="e">
        <f>SUMPRODUCT(AV664:BA664*GS664:GX664)/(GS664:GX664+(BB664+BC664+BD664)*GY664+BG664)</f>
        <v>#VALUE!</v>
      </c>
      <c r="BP664" s="454" t="e">
        <f>SUMPRODUCT(AV664:BA664*GS664:GX664)/(GS664:GX664+(BB664+BC664+BD664)*GY664+BG664)</f>
        <v>#VALUE!</v>
      </c>
      <c r="BQ664" s="454" t="e">
        <f>SUMPRODUCT(AV664:BA664*GS664:GX664)/(GS664:GX664+(BB664+BC664+BD664)*GY664+BG664)</f>
        <v>#VALUE!</v>
      </c>
      <c r="BR664" s="453" t="str">
        <f>IF(_tag_month_day!T654="","",_tag_month_day!T654)</f>
        <v/>
      </c>
      <c r="BS664" s="453" t="str">
        <f>IF(_tag_month_day!U654="","",_tag_month_day!U654)</f>
        <v/>
      </c>
      <c r="BT664" s="455" t="str">
        <f>IF(CK664="","",IF((CK664&gt;=BV664-0.12)*(CK664&lt;=BV664+0.12),"合格","不合格"))</f>
        <v/>
      </c>
      <c r="BU664" s="456" t="str">
        <f>IF(_tag_month_day!V654="","",_tag_month_day!V654)</f>
        <v/>
      </c>
      <c r="BV664" s="457" t="str">
        <f>IF(_tag_month_day!W654="","",_tag_month_day!W654)</f>
        <v/>
      </c>
      <c r="BW664" s="458" t="str">
        <f>IF(_tag_month_day!X654="","",_tag_month_day!X654)</f>
        <v/>
      </c>
      <c r="BX664" s="458" t="str">
        <f>IF(_tag_month_day!Y654="","",_tag_month_day!Y654)</f>
        <v/>
      </c>
      <c r="BY664" s="459">
        <f ca="1">L664</f>
        <v>43613.291666665085</v>
      </c>
      <c r="BZ664" s="460"/>
      <c r="CA664" s="4"/>
      <c r="CB664" s="424" t="str">
        <f>IF(_tag_month_day!Z654="","",_tag_month_day!Z654)</f>
        <v/>
      </c>
      <c r="CC664" s="424" t="str">
        <f>IF(_tag_month_day!AA654="","",_tag_month_day!AA654)</f>
        <v/>
      </c>
      <c r="CD664" s="424" t="str">
        <f>IF(_tag_month_day!AB654="","",_tag_month_day!AB654)</f>
        <v/>
      </c>
      <c r="CE664" s="424" t="str">
        <f>IF(_tag_month_day!AC654="","",_tag_month_day!AC654)</f>
        <v/>
      </c>
      <c r="CF664" s="424" t="str">
        <f>IF(_tag_month_day!AD654="","",_tag_month_day!AD654)</f>
        <v/>
      </c>
      <c r="CG664" s="424" t="str">
        <f>IF(_tag_month_day!AE654="","",_tag_month_day!AE654)</f>
        <v/>
      </c>
      <c r="CH664" s="424" t="str">
        <f>IF(_tag_month_day!AF654="","",_tag_month_day!AF654)</f>
        <v/>
      </c>
      <c r="CI664" s="424" t="str">
        <f>IF(_tag_month_day!AG654="","",_tag_month_day!AG654)</f>
        <v/>
      </c>
      <c r="CJ664" s="424" t="str">
        <f>IF(_tag_month_day!AH654="","",_tag_month_day!AH654)</f>
        <v/>
      </c>
      <c r="CK664" s="424" t="str">
        <f>IF(_tag_month_day!AI654="","",_tag_month_day!AI654)</f>
        <v/>
      </c>
      <c r="CL664" s="4" t="str">
        <f>IF(_tag_month_day!AJ654="","",_tag_month_day!AJ654)</f>
        <v/>
      </c>
      <c r="CM664" s="4" t="str">
        <f>IF(_tag_month_day!AK654="","",_tag_month_day!AK654)</f>
        <v/>
      </c>
      <c r="CN664" s="4" t="str">
        <f>IF(_tag_month_day!AL654="","",_tag_month_day!AL654)</f>
        <v/>
      </c>
      <c r="CO664" s="4" t="str">
        <f>IF(_tag_month_day!AM654="","",_tag_month_day!AM654)</f>
        <v/>
      </c>
      <c r="CP664" s="4" t="str">
        <f>IF(_tag_month_day!AN654="","",_tag_month_day!AN654)</f>
        <v/>
      </c>
      <c r="CQ664" s="4" t="str">
        <f>IF(_tag_month_day!AO654="","",_tag_month_day!AO654)</f>
        <v/>
      </c>
      <c r="CR664" s="462" t="str">
        <f>IF(_tag_month_day!AP654="","",_tag_month_day!AP654)</f>
        <v/>
      </c>
      <c r="CS664" s="463" t="str">
        <f>IF(_tag_month_day!AQ654="","",_tag_month_day!AQ654)</f>
        <v/>
      </c>
      <c r="CT664" s="4" t="str">
        <f>IF(_tag_month_day!AR654="","",_tag_month_day!AR654)</f>
        <v/>
      </c>
      <c r="CU664" s="464" t="e">
        <f>DU664/AJ664</f>
        <v>#VALUE!</v>
      </c>
      <c r="CV664" s="451" t="e">
        <f>BG664/BH664</f>
        <v>#VALUE!</v>
      </c>
      <c r="CW664" s="465" t="e">
        <f>AJ664*(1-CV664)*CU664*AF664</f>
        <v>#VALUE!</v>
      </c>
      <c r="CX664" s="465" t="e">
        <f>CW664*94%</f>
        <v>#VALUE!</v>
      </c>
      <c r="CY664" s="466" t="e">
        <f>IF(CX664=0,0,DS664/(DS664+CX664))</f>
        <v>#VALUE!</v>
      </c>
      <c r="CZ664" s="465" t="e">
        <f>$AJ664*EF664</f>
        <v>#VALUE!</v>
      </c>
      <c r="DA664" s="465" t="e">
        <f>$AJ664*EG664</f>
        <v>#VALUE!</v>
      </c>
      <c r="DB664" s="465" t="e">
        <f>$AJ664*EH664</f>
        <v>#VALUE!</v>
      </c>
      <c r="DC664" s="465" t="e">
        <f>$AJ664*EI664</f>
        <v>#VALUE!</v>
      </c>
      <c r="DD664" s="465" t="e">
        <f>$AJ664*EJ664</f>
        <v>#VALUE!</v>
      </c>
      <c r="DE664" s="465" t="e">
        <f>$AJ664*EK664</f>
        <v>#VALUE!</v>
      </c>
      <c r="DF664" s="465" t="e">
        <f>$AJ664*EL664</f>
        <v>#VALUE!</v>
      </c>
      <c r="DG664" s="465" t="e">
        <f>$AJ664*EM664</f>
        <v>#VALUE!</v>
      </c>
      <c r="DH664" s="465" t="e">
        <f>$AJ664*EN664</f>
        <v>#VALUE!</v>
      </c>
      <c r="DI664" s="465" t="e">
        <f>$AJ664*EO664</f>
        <v>#VALUE!</v>
      </c>
      <c r="DJ664" s="465" t="e">
        <f>CZ664*(1-EP664)</f>
        <v>#VALUE!</v>
      </c>
      <c r="DK664" s="465" t="e">
        <f>DA664*(1-ER664)</f>
        <v>#VALUE!</v>
      </c>
      <c r="DL664" s="465" t="e">
        <f>DB664*(1-EQ664)</f>
        <v>#VALUE!</v>
      </c>
      <c r="DM664" s="465" t="e">
        <f>DC664*(1-ES664)</f>
        <v>#VALUE!</v>
      </c>
      <c r="DN664" s="465" t="e">
        <f>DD664*(1-ET664)</f>
        <v>#VALUE!</v>
      </c>
      <c r="DO664" s="465" t="e">
        <f>DE664</f>
        <v>#VALUE!</v>
      </c>
      <c r="DP664" s="465" t="e">
        <f>DF664*(1-EU664)</f>
        <v>#VALUE!</v>
      </c>
      <c r="DQ664" s="465" t="e">
        <f>DG664*(1-EV664)</f>
        <v>#VALUE!</v>
      </c>
      <c r="DR664" s="465" t="e">
        <f>DH664*(1-EW664)</f>
        <v>#VALUE!</v>
      </c>
      <c r="DS664" s="465" t="e">
        <f>DI664</f>
        <v>#VALUE!</v>
      </c>
      <c r="DT664" s="465" t="e">
        <f>SUM(DJ664:DS664)</f>
        <v>#VALUE!</v>
      </c>
      <c r="DU664" s="465" t="e">
        <f>(GS664:GX664)+(DP664+DQ664+DR664)*GY664+DS664</f>
        <v>#VALUE!</v>
      </c>
      <c r="DV664" s="451" t="e">
        <f>AV664/$BH664/(1-EP664)</f>
        <v>#VALUE!</v>
      </c>
      <c r="DW664" s="451" t="e">
        <f>AW664/$BH664/(1-ER664)</f>
        <v>#VALUE!</v>
      </c>
      <c r="DX664" s="451" t="e">
        <f>AX664/$BH664/(1-EQ664)</f>
        <v>#VALUE!</v>
      </c>
      <c r="DY664" s="451" t="e">
        <f>AY664/$BH664/(1-ES664)</f>
        <v>#VALUE!</v>
      </c>
      <c r="DZ664" s="451" t="e">
        <f>AZ664/$BH664/(1-ET664)</f>
        <v>#VALUE!</v>
      </c>
      <c r="EA664" s="451" t="e">
        <f>BA664/$BH664/(1-AX664)</f>
        <v>#VALUE!</v>
      </c>
      <c r="EB664" s="451" t="e">
        <f>BB664/$BH664/(1-EU664)</f>
        <v>#VALUE!</v>
      </c>
      <c r="EC664" s="451" t="e">
        <f>BC664/$BH664/(1-EV664)</f>
        <v>#VALUE!</v>
      </c>
      <c r="ED664" s="451" t="e">
        <f>BD664/$BH664/(1-EW664)</f>
        <v>#VALUE!</v>
      </c>
      <c r="EE664" s="451" t="e">
        <f>BG664/BH664</f>
        <v>#VALUE!</v>
      </c>
      <c r="EF664" s="451" t="e">
        <f>DV664/SUM($DV664:$EE664)</f>
        <v>#VALUE!</v>
      </c>
      <c r="EG664" s="451" t="e">
        <f>DW664/SUM($DV664:$EE664)</f>
        <v>#VALUE!</v>
      </c>
      <c r="EH664" s="451" t="e">
        <f>DX664/SUM($DV664:$EE664)</f>
        <v>#VALUE!</v>
      </c>
      <c r="EI664" s="451" t="e">
        <f>DY664/SUM($DV664:$EE664)</f>
        <v>#VALUE!</v>
      </c>
      <c r="EJ664" s="451" t="e">
        <f>DZ664/SUM($DV664:$EE664)</f>
        <v>#VALUE!</v>
      </c>
      <c r="EK664" s="451" t="e">
        <f>EA664/SUM($DV664:$EE664)</f>
        <v>#VALUE!</v>
      </c>
      <c r="EL664" s="451" t="e">
        <f>EB664/SUM($DV664:$EE664)</f>
        <v>#VALUE!</v>
      </c>
      <c r="EM664" s="451" t="e">
        <f>EC664/SUM($DV664:$EE664)</f>
        <v>#VALUE!</v>
      </c>
      <c r="EN664" s="451" t="e">
        <f>ED664/SUM($DV664:$EE664)</f>
        <v>#VALUE!</v>
      </c>
      <c r="EO664" s="451" t="e">
        <f>EE664/SUM($DV664:$EE664)</f>
        <v>#VALUE!</v>
      </c>
      <c r="EP664" s="450">
        <f>EP663</f>
        <v>0.080000000000000002</v>
      </c>
      <c r="EQ664" s="450">
        <f>EQ663</f>
        <v>0.014999999999999999</v>
      </c>
      <c r="ER664" s="450">
        <f>ER663</f>
        <v>0.014999999999999999</v>
      </c>
      <c r="ES664" s="450">
        <f>ES663</f>
        <v>0.014999999999999999</v>
      </c>
      <c r="ET664" s="450">
        <f>ET663</f>
        <v>0.014999999999999999</v>
      </c>
      <c r="EU664" s="450">
        <f>EU663</f>
        <v>0.089999999999999997</v>
      </c>
      <c r="EV664" s="450">
        <f>EV663</f>
        <v>0.089999999999999997</v>
      </c>
      <c r="EW664" s="450">
        <f>EW663</f>
        <v>0.089999999999999997</v>
      </c>
      <c r="EX664" s="431" t="str">
        <f>IF(_tag_month_day!AS654="","",_tag_month_day!AS654/100)</f>
        <v/>
      </c>
      <c r="EY664" s="431" t="str">
        <f>IF(_tag_month_day!AT654="","",_tag_month_day!AT654/100)</f>
        <v/>
      </c>
      <c r="EZ664" s="431" t="str">
        <f>IF(_tag_month_day!AU654="","",_tag_month_day!AU654/100)</f>
        <v/>
      </c>
      <c r="FA664" s="431" t="str">
        <f>IF(_tag_month_day!AV654="","",_tag_month_day!AV654/100)</f>
        <v/>
      </c>
      <c r="FB664" s="431" t="str">
        <f>IF(_tag_month_day!AW654="","",_tag_month_day!AW654/100)</f>
        <v/>
      </c>
      <c r="FC664" s="431" t="str">
        <f>IF(_tag_month_day!AX654="","",_tag_month_day!AX654/100)</f>
        <v/>
      </c>
      <c r="FD664" s="449" t="str">
        <f>IF(_tag_month_day!AY654="","",_tag_month_day!AY654/100)</f>
        <v/>
      </c>
      <c r="FE664" s="449" t="str">
        <f>IF(_tag_month_day!AZ654="","",_tag_month_day!AZ654/100)</f>
        <v/>
      </c>
      <c r="FF664" s="449" t="str">
        <f>IF(_tag_month_day!BA654="","",_tag_month_day!BA654/100)</f>
        <v/>
      </c>
      <c r="FG664" s="449" t="str">
        <f>IF(_tag_month_day!BB654="","",_tag_month_day!BB654/100)</f>
        <v/>
      </c>
      <c r="FH664" s="467" t="str">
        <f>IF(_tag_month_day!BC654="","",_tag_month_day!BC654/100)</f>
        <v/>
      </c>
      <c r="FI664" s="449">
        <f>FI663</f>
        <v>0.40999999999999998</v>
      </c>
      <c r="FJ664" s="449">
        <f>FJ663</f>
        <v>0.11</v>
      </c>
      <c r="FK664" s="449">
        <f>FK663</f>
        <v>0.014999999999999999</v>
      </c>
      <c r="FL664" s="449">
        <f>FL663</f>
        <v>0</v>
      </c>
      <c r="FM664" s="467">
        <f>FM663</f>
        <v>0.0001</v>
      </c>
      <c r="FN664" s="449">
        <f>FN663</f>
        <v>0.32000000000000001</v>
      </c>
      <c r="FO664" s="449">
        <f>FO663</f>
        <v>0.20000000000000001</v>
      </c>
      <c r="FP664" s="449">
        <f>FP663</f>
        <v>0.01</v>
      </c>
      <c r="FQ664" s="449">
        <f>FQ663</f>
        <v>0</v>
      </c>
      <c r="FR664" s="467">
        <f>FR663</f>
        <v>0.0001</v>
      </c>
      <c r="FS664" s="449" t="str">
        <f>IF(_tag_month_day!BD654="","",_tag_month_day!BD654/100)</f>
        <v/>
      </c>
      <c r="FT664" s="449" t="str">
        <f>IF(_tag_month_day!BE654="","",_tag_month_day!BE654/100)</f>
        <v/>
      </c>
      <c r="FU664" s="449" t="str">
        <f>IF(_tag_month_day!BF654="","",_tag_month_day!BF654/100)</f>
        <v/>
      </c>
      <c r="FV664" s="449" t="str">
        <f>IF(_tag_month_day!BG654="","",_tag_month_day!BG654/100)</f>
        <v/>
      </c>
      <c r="FW664" s="467" t="str">
        <f>IF(_tag_month_day!BH654="","",_tag_month_day!BH654/100)</f>
        <v/>
      </c>
      <c r="FX664" s="449" t="str">
        <f>IF(_tag_month_day!BI654="","",_tag_month_day!BI654/100)</f>
        <v/>
      </c>
      <c r="FY664" s="449" t="str">
        <f>IF(_tag_month_day!BJ654="","",_tag_month_day!BJ654/100)</f>
        <v/>
      </c>
      <c r="FZ664" s="468" t="str">
        <f>IF(_tag_month_day!BK654="","",_tag_month_day!BK654/100)</f>
        <v/>
      </c>
      <c r="GA664" s="449" t="str">
        <f>IF(_tag_month_day!BL654="","",_tag_month_day!BL654/100)</f>
        <v/>
      </c>
      <c r="GB664" s="467" t="str">
        <f>IF(_tag_month_day!BM654="","",_tag_month_day!BM654/100)</f>
        <v/>
      </c>
      <c r="GC664" s="431" t="str">
        <f>IF(_tag_month_day!BN654="","",_tag_month_day!BN654/100)</f>
        <v/>
      </c>
      <c r="GD664" s="431" t="str">
        <f>IF(_tag_month_day!BO654="","",_tag_month_day!BO654/100)</f>
        <v/>
      </c>
      <c r="GE664" s="431" t="str">
        <f>IF(_tag_month_day!BP654="","",_tag_month_day!BP654/100)</f>
        <v/>
      </c>
      <c r="GF664" s="431" t="str">
        <f>IF(_tag_month_day!BQ654="","",_tag_month_day!BQ654/100)</f>
        <v/>
      </c>
      <c r="GG664" s="431" t="str">
        <f>IF(_tag_month_day!BR654="","",_tag_month_day!BR654/100)</f>
        <v/>
      </c>
      <c r="GH664" s="431" t="str">
        <f>IF(_tag_month_day!BS654="","",_tag_month_day!BS654/100)</f>
        <v/>
      </c>
      <c r="GI664" s="467" t="str">
        <f>IF(_tag_month_day!BT654="","",_tag_month_day!BT654/100)</f>
        <v/>
      </c>
      <c r="GJ664" s="469" t="str">
        <f>IF(_tag_month_day!BU654="","",_tag_month_day!BU654/100)</f>
        <v/>
      </c>
      <c r="GK664" s="470">
        <f>GK663</f>
        <v>0.070000000000000007</v>
      </c>
      <c r="GL664" s="470">
        <f>GL663</f>
        <v>0.029999999999999999</v>
      </c>
      <c r="GM664" s="471" t="str">
        <f>IF(_tag_month_day!BX654="","",_tag_month_day!BX654/100)</f>
        <v/>
      </c>
      <c r="GN664" s="470">
        <f>GN663</f>
        <v>0.070000000000000007</v>
      </c>
      <c r="GO664" s="470">
        <f>GO663</f>
        <v>0.029999999999999999</v>
      </c>
      <c r="GP664" s="470">
        <f>GP663</f>
        <v>0.089999999999999997</v>
      </c>
      <c r="GQ664" s="470">
        <f>GQ663</f>
        <v>0.029999999999999999</v>
      </c>
      <c r="GR664" s="471" t="str">
        <f>IF(_tag_month_day!CA654="","",_tag_month_day!CA654/100)</f>
        <v/>
      </c>
      <c r="GS664" s="472">
        <f>GS663</f>
        <v>0.95299999999999996</v>
      </c>
      <c r="GT664" s="472">
        <f>GT663</f>
        <v>0.55000000000000004</v>
      </c>
      <c r="GU664" s="472">
        <f>GU663</f>
        <v>0.55000000000000004</v>
      </c>
      <c r="GV664" s="472">
        <f>GV663</f>
        <v>0.55000000000000004</v>
      </c>
      <c r="GW664" s="472">
        <f>GW663</f>
        <v>0.5</v>
      </c>
      <c r="GX664" s="472">
        <f>GX663</f>
        <v>0.93500000000000005</v>
      </c>
      <c r="GY664" s="472">
        <f>GY663</f>
        <v>0.14999999999999999</v>
      </c>
      <c r="GZ664" s="472">
        <f>GZ663</f>
        <v>1</v>
      </c>
      <c r="HA664" s="474">
        <f>HA663</f>
        <v>0.047</v>
      </c>
      <c r="HB664" s="474">
        <f>HB663</f>
        <v>0.45000000000000001</v>
      </c>
      <c r="HC664" s="474">
        <f>HC663</f>
        <v>0.45000000000000001</v>
      </c>
      <c r="HD664" s="474">
        <f>HD663</f>
        <v>0.45000000000000001</v>
      </c>
      <c r="HE664" s="474">
        <f>HE663</f>
        <v>0.5</v>
      </c>
      <c r="HF664" s="474">
        <f>HF663</f>
        <v>0.065000000000000002</v>
      </c>
      <c r="HG664" s="474">
        <f>HG663</f>
        <v>0.84999999999999998</v>
      </c>
      <c r="HH664" s="474">
        <f>HH663</f>
        <v>0</v>
      </c>
      <c r="HI664" s="10">
        <f>IF(BZ664&lt;&gt;"",CK664-BV664,0)</f>
        <v>0</v>
      </c>
      <c r="HJ664" s="10" t="e">
        <f>IF(AJ664&gt;0,AH664-AJ664,0)</f>
        <v>#VALUE!</v>
      </c>
      <c r="HK664" s="466">
        <f>HK663</f>
        <v>0.84999999999999998</v>
      </c>
      <c r="HL664" s="424">
        <f>HL663</f>
        <v>550000</v>
      </c>
      <c r="HM664" s="424">
        <f>HM663</f>
        <v>480000</v>
      </c>
      <c r="HN664" s="465" t="e">
        <f>(DJ664*EZ664+DK664*FH664+DL664*FM664+DM664*FR664+DN664*FW664+DO664*GB664+DS664*GI664+DP664*GM664+DR664*GR664)*1000*2</f>
        <v>#VALUE!</v>
      </c>
      <c r="HO664" s="465" t="e">
        <f>HN664*HK664*$HO$2/HL664*1000000</f>
        <v>#VALUE!</v>
      </c>
      <c r="HP664" s="465" t="e">
        <f>HN664*HK664*$HP$2/HM664*1000000</f>
        <v>#VALUE!</v>
      </c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</row>
    <row customFormat="1" r="665" s="0">
      <c r="A665" s="420">
        <v>654</v>
      </c>
      <c r="B665" s="421">
        <f ca="1">IF(D665=D664,B664,IF(D665="夜班",B664+1,B664))</f>
        <v>43613</v>
      </c>
      <c r="C665" s="422">
        <f>C664</f>
        <v>0.041666666666666699</v>
      </c>
      <c r="D665" s="10" t="str">
        <f ca="1">IF(HOUR(G665)&lt;8,"夜班",IF(HOUR(G665)&lt;16,"白班",IF(HOUR(G665)&lt;24,"中班",0)))</f>
        <v>夜班</v>
      </c>
      <c r="E665" s="10" t="e">
        <f ca="1">IF(F665=1,"甲",IF(F665=2,"乙",IF(F665=3,"丙",IF(F665=4,"丁",""))))</f>
        <v>#REF!</v>
      </c>
      <c r="F665" s="10" t="e">
        <f ca="1">SUMPRODUCT((成本日报!$A$3:$A$95=计划!B665)*(成本日报!$B$3:$B$95=计划!$D665),成本日报!$C$3:$C$95)</f>
        <v>#REF!</v>
      </c>
      <c r="G665" s="423">
        <f ca="1">G664+C664</f>
        <v>43613.20833333175</v>
      </c>
      <c r="H665" s="423">
        <f ca="1">$G665+$C665/60*10+$C665*0</f>
        <v>43613.215277776195</v>
      </c>
      <c r="I665" s="423">
        <f ca="1">$G665+$C665/60*18+$C665*0</f>
        <v>43613.220833331747</v>
      </c>
      <c r="J665" s="423">
        <f ca="1">$G665+$C665/60*0+$C665*1</f>
        <v>43613.249999998414</v>
      </c>
      <c r="K665" s="423">
        <f ca="1">$G665+$C665/60*30+$C665*2</f>
        <v>43613.312499998421</v>
      </c>
      <c r="L665" s="423">
        <f ca="1">$G665+$C665/60*0+$C665*3</f>
        <v>43613.33333333175</v>
      </c>
      <c r="M665" s="424" t="str">
        <f>IF(_tag_month_day!A655="","",_tag_month_day!A655)</f>
        <v/>
      </c>
      <c r="N665" s="424" t="str">
        <f>IF(_tag_month_day!B655="","",_tag_month_day!B655)</f>
        <v/>
      </c>
      <c r="O665" s="425" t="e">
        <f>IF(M665+N665=0,"",M665+N665)</f>
        <v>#VALUE!</v>
      </c>
      <c r="P665" s="424" t="str">
        <f>IF(_tag_month_day!C655="","",_tag_month_day!C655)</f>
        <v/>
      </c>
      <c r="Q665" s="424" t="str">
        <f>IF(_tag_month_day!D655="","",_tag_month_day!D655)</f>
        <v/>
      </c>
      <c r="R665" s="426" t="str">
        <f>IF(_tag_month_day!CB655="","",_tag_month_day!CB655/100)</f>
        <v/>
      </c>
      <c r="S665" s="427" t="str">
        <f>IF(_tag_month_day!E655="","",_tag_month_day!E655)</f>
        <v/>
      </c>
      <c r="T665" s="427" t="str">
        <f>IF(_tag_month_day!F655="","",_tag_month_day!F655)</f>
        <v/>
      </c>
      <c r="U665" s="428" t="e">
        <f>S665+T665</f>
        <v>#VALUE!</v>
      </c>
      <c r="V665" s="429" t="e">
        <f>U665/AJ665</f>
        <v>#VALUE!</v>
      </c>
      <c r="W665" s="430" t="str">
        <f>IF(_jhy_month_day!A655="","",_jhy_month_day!A655)</f>
        <v/>
      </c>
      <c r="X665" s="431" t="str">
        <f>IF(_jhy_month_day!B655="","",_jhy_month_day!B655/100)</f>
        <v/>
      </c>
      <c r="Y665" s="431" t="str">
        <f>IF(_jhy_month_day!C655="","",_jhy_month_day!C655/100)</f>
        <v/>
      </c>
      <c r="Z665" s="432">
        <f>Z661+1</f>
        <v>164</v>
      </c>
      <c r="AA665" s="433" t="str">
        <f>IF(_tag_month_day!G655="","",_tag_month_day!G655/100)</f>
        <v/>
      </c>
      <c r="AB665" s="433" t="str">
        <f>IF(_tag_month_day!H655="","",_tag_month_day!H655/100)</f>
        <v/>
      </c>
      <c r="AC665" s="434">
        <f>IF(X665="",AC664,BK665*($AV664*X665+$AW664*FD664+$AX664*FI664+$AY664*FN664+$AZ664*FS664+$BA664*FX664+$BG664*GE664)/(AV664*Y665+AX664*FK664+AW664*FF664+AY664*FP664+AZ664*FU664+BA664*FZ664+BG664*GG664+BB664*GK664+BC664*GN664+BD664*GP664))</f>
        <v>1.59963432013121</v>
      </c>
      <c r="AD665" s="435" t="str">
        <f>IF(AC665=AC664,"",AC665-AC664)</f>
        <v/>
      </c>
      <c r="AE665" s="436" t="str">
        <f>IF(1-AF665=0,"",(1-AF665))</f>
        <v/>
      </c>
      <c r="AF665" s="437">
        <v>1</v>
      </c>
      <c r="AG665" s="10" t="str">
        <f>AG664</f>
        <v>9A3</v>
      </c>
      <c r="AH665" s="438" t="str">
        <f>AH664</f>
        <v/>
      </c>
      <c r="AI665" s="424"/>
      <c r="AJ665" s="10" t="str">
        <f>IF(_tag_month_day!I655="","",_tag_month_day!I655)</f>
        <v/>
      </c>
      <c r="AK665" s="440"/>
      <c r="AL665" s="440"/>
      <c r="AM665" s="440"/>
      <c r="AN665" s="441">
        <f>AN664</f>
        <v>2</v>
      </c>
      <c r="AO665" s="441">
        <f>AO664</f>
        <v>8</v>
      </c>
      <c r="AP665" s="442" t="e">
        <f>(IF(AN665=0,AS664,AS664*(1+AO665/AN665)/(AR665+AO665/AN665)))+AT665</f>
        <v>#VALUE!</v>
      </c>
      <c r="AQ665" s="443" t="str">
        <f>IF(_tag_month_day!J655="","",_tag_month_day!J655/100)</f>
        <v/>
      </c>
      <c r="AR665" s="444">
        <f>AR664</f>
        <v>1.3</v>
      </c>
      <c r="AS665" s="445" t="e">
        <f>AQ665*(AN665*AR665+AO665)/(AN665+AO665)</f>
        <v>#VALUE!</v>
      </c>
      <c r="AT665" s="445" t="e">
        <f>(SUM(BE665:BF665)-SUM(BE664:BF664))*0.05</f>
        <v>#VALUE!</v>
      </c>
      <c r="AU665" s="446" t="str">
        <f>IF(_tag_month_day!CC655="","",IF(_tag_month_day!CC655&gt;0,_tag_month_day!CD655,_tag_month_day!CE655))</f>
        <v/>
      </c>
      <c r="AV665" s="447" t="str">
        <f>IF(_tag_month_day!L655="","",_tag_month_day!L655/100)</f>
        <v/>
      </c>
      <c r="AW665" s="431">
        <f>AW664</f>
        <v>0</v>
      </c>
      <c r="AX665" s="431">
        <f>AX664</f>
        <v>0</v>
      </c>
      <c r="AY665" s="431" t="str">
        <f>IF(_tag_month_day!M655="","",_tag_month_day!M655/100)</f>
        <v/>
      </c>
      <c r="AZ665" s="431" t="str">
        <f>IF(_tag_month_day!N655="","",_tag_month_day!N655/100)</f>
        <v/>
      </c>
      <c r="BA665" s="431" t="str">
        <f>IF(_tag_month_day!O655="","",_tag_month_day!O655/100)</f>
        <v/>
      </c>
      <c r="BB665" s="448" t="str">
        <f>IF(_tag_month_day!P655="","",_tag_month_day!P655/100)</f>
        <v/>
      </c>
      <c r="BC665" s="448">
        <f>BC664</f>
        <v>0</v>
      </c>
      <c r="BD665" s="448" t="str">
        <f>IF(_tag_month_day!Q655="","",_tag_month_day!Q655/100)</f>
        <v/>
      </c>
      <c r="BE665" s="449" t="str">
        <f>IF(_tag_month_day!R655="","",_tag_month_day!R655/100)</f>
        <v/>
      </c>
      <c r="BF665" s="388" t="e">
        <f>(AU665*(100+BE665*100))/(AJ665-AU665)/100</f>
        <v>#VALUE!</v>
      </c>
      <c r="BG665" s="450" t="e">
        <f>BE665+BF665</f>
        <v>#VALUE!</v>
      </c>
      <c r="BH665" s="451" t="e">
        <f>SUM(AV665:BF665)</f>
        <v>#VALUE!</v>
      </c>
      <c r="BI665" s="452" t="e">
        <f>IF(CX665=0,BI664,(DK665*查询!$R$5+DL665*查询!$Q$5+DM665*查询!$N$5+DN665*查询!$O$5+DO665*查询!$P$5)*AF665/CX665)</f>
        <v>#VALUE!</v>
      </c>
      <c r="BJ665" s="452" t="e">
        <f>IF(CX665=0,BJ664,(DP665*查询!$S$5+DQ665*查询!$T$5+DR665*查询!$U$5)*AF665/CX665)</f>
        <v>#VALUE!</v>
      </c>
      <c r="BK665" s="452">
        <f>BK664</f>
        <v>1</v>
      </c>
      <c r="BL665" s="453" t="e">
        <f>SUMPRODUCT((AV665:BA665)*(GS665:GX665))/((GS665:GX665)+SUM(BB665:BD665)*GY665+BG665*GZ665)</f>
        <v>#VALUE!</v>
      </c>
      <c r="BM665" s="453" t="e">
        <f>BK665*($AV665*FB665+$AW665*FD665+$AX665*FI665+$AY665*FN665+$AZ665*FS665+$BA665*FX665+$BG665*GE665)/(AV665*EY665+AX665*FK665+AW665*FF665+AY665*FP665+AZ665*FU665+BA665*FZ665+BG665*GG665+BB665*GK665+BC665*GN665+BD665*GP665)</f>
        <v>#VALUE!</v>
      </c>
      <c r="BN665" s="453" t="e">
        <f>($AV665*FC665+$AX665*FJ665+$AW665*FE665+$AY665*FO665+$AZ665*FT665+$BA665*FY665+$BG665*GF665)/($AV665*FA665+BG665*GH665+BB665*GL665+BC665*GO665+BD665*GQ665+BA665*GA665)</f>
        <v>#VALUE!</v>
      </c>
      <c r="BO665" s="454" t="e">
        <f>SUMPRODUCT(AV665:BA665*GS665:GX665)/(GS665:GX665+(BB665+BC665+BD665)*GY665+BG665)</f>
        <v>#VALUE!</v>
      </c>
      <c r="BP665" s="454" t="e">
        <f>SUMPRODUCT(AV665:BA665*GS665:GX665)/(GS665:GX665+(BB665+BC665+BD665)*GY665+BG665)</f>
        <v>#VALUE!</v>
      </c>
      <c r="BQ665" s="454" t="e">
        <f>SUMPRODUCT(AV665:BA665*GS665:GX665)/(GS665:GX665+(BB665+BC665+BD665)*GY665+BG665)</f>
        <v>#VALUE!</v>
      </c>
      <c r="BR665" s="453" t="str">
        <f>IF(_tag_month_day!T655="","",_tag_month_day!T655)</f>
        <v/>
      </c>
      <c r="BS665" s="453" t="str">
        <f>IF(_tag_month_day!U655="","",_tag_month_day!U655)</f>
        <v/>
      </c>
      <c r="BT665" s="455" t="str">
        <f>IF(CK665="","",IF((CK665&gt;=BV665-0.12)*(CK665&lt;=BV665+0.12),"合格","不合格"))</f>
        <v/>
      </c>
      <c r="BU665" s="456" t="str">
        <f>IF(_tag_month_day!V655="","",_tag_month_day!V655)</f>
        <v/>
      </c>
      <c r="BV665" s="457" t="str">
        <f>IF(_tag_month_day!W655="","",_tag_month_day!W655)</f>
        <v/>
      </c>
      <c r="BW665" s="458" t="str">
        <f>IF(_tag_month_day!X655="","",_tag_month_day!X655)</f>
        <v/>
      </c>
      <c r="BX665" s="458" t="str">
        <f>IF(_tag_month_day!Y655="","",_tag_month_day!Y655)</f>
        <v/>
      </c>
      <c r="BY665" s="459">
        <f ca="1">L665</f>
        <v>43613.33333333175</v>
      </c>
      <c r="BZ665" s="460"/>
      <c r="CA665" s="461"/>
      <c r="CB665" s="424" t="str">
        <f>IF(_tag_month_day!Z655="","",_tag_month_day!Z655)</f>
        <v/>
      </c>
      <c r="CC665" s="424" t="str">
        <f>IF(_tag_month_day!AA655="","",_tag_month_day!AA655)</f>
        <v/>
      </c>
      <c r="CD665" s="424" t="str">
        <f>IF(_tag_month_day!AB655="","",_tag_month_day!AB655)</f>
        <v/>
      </c>
      <c r="CE665" s="424" t="str">
        <f>IF(_tag_month_day!AC655="","",_tag_month_day!AC655)</f>
        <v/>
      </c>
      <c r="CF665" s="424" t="str">
        <f>IF(_tag_month_day!AD655="","",_tag_month_day!AD655)</f>
        <v/>
      </c>
      <c r="CG665" s="424" t="str">
        <f>IF(_tag_month_day!AE655="","",_tag_month_day!AE655)</f>
        <v/>
      </c>
      <c r="CH665" s="424" t="str">
        <f>IF(_tag_month_day!AF655="","",_tag_month_day!AF655)</f>
        <v/>
      </c>
      <c r="CI665" s="424" t="str">
        <f>IF(_tag_month_day!AG655="","",_tag_month_day!AG655)</f>
        <v/>
      </c>
      <c r="CJ665" s="424" t="str">
        <f>IF(_tag_month_day!AH655="","",_tag_month_day!AH655)</f>
        <v/>
      </c>
      <c r="CK665" s="424" t="str">
        <f>IF(_tag_month_day!AI655="","",_tag_month_day!AI655)</f>
        <v/>
      </c>
      <c r="CL665" s="4" t="str">
        <f>IF(_tag_month_day!AJ655="","",_tag_month_day!AJ655)</f>
        <v/>
      </c>
      <c r="CM665" s="4" t="str">
        <f>IF(_tag_month_day!AK655="","",_tag_month_day!AK655)</f>
        <v/>
      </c>
      <c r="CN665" s="4" t="str">
        <f>IF(_tag_month_day!AL655="","",_tag_month_day!AL655)</f>
        <v/>
      </c>
      <c r="CO665" s="4" t="str">
        <f>IF(_tag_month_day!AM655="","",_tag_month_day!AM655)</f>
        <v/>
      </c>
      <c r="CP665" s="4" t="str">
        <f>IF(_tag_month_day!AN655="","",_tag_month_day!AN655)</f>
        <v/>
      </c>
      <c r="CQ665" s="4" t="str">
        <f>IF(_tag_month_day!AO655="","",_tag_month_day!AO655)</f>
        <v/>
      </c>
      <c r="CR665" s="462" t="str">
        <f>IF(_tag_month_day!AP655="","",_tag_month_day!AP655)</f>
        <v/>
      </c>
      <c r="CS665" s="463" t="str">
        <f>IF(_tag_month_day!AQ655="","",_tag_month_day!AQ655)</f>
        <v/>
      </c>
      <c r="CT665" s="4" t="str">
        <f>IF(_tag_month_day!AR655="","",_tag_month_day!AR655)</f>
        <v/>
      </c>
      <c r="CU665" s="464" t="e">
        <f>DU665/AJ665</f>
        <v>#VALUE!</v>
      </c>
      <c r="CV665" s="451" t="e">
        <f>BG665/BH665</f>
        <v>#VALUE!</v>
      </c>
      <c r="CW665" s="465" t="e">
        <f>AJ665*(1-CV665)*CU665*AF665</f>
        <v>#VALUE!</v>
      </c>
      <c r="CX665" s="465" t="e">
        <f>CW665*94%</f>
        <v>#VALUE!</v>
      </c>
      <c r="CY665" s="466" t="e">
        <f>IF(CX665=0,0,DS665/(DS665+CX665))</f>
        <v>#VALUE!</v>
      </c>
      <c r="CZ665" s="465" t="e">
        <f>$AJ665*EF665</f>
        <v>#VALUE!</v>
      </c>
      <c r="DA665" s="465" t="e">
        <f>$AJ665*EG665</f>
        <v>#VALUE!</v>
      </c>
      <c r="DB665" s="465" t="e">
        <f>$AJ665*EH665</f>
        <v>#VALUE!</v>
      </c>
      <c r="DC665" s="465" t="e">
        <f>$AJ665*EI665</f>
        <v>#VALUE!</v>
      </c>
      <c r="DD665" s="465" t="e">
        <f>$AJ665*EJ665</f>
        <v>#VALUE!</v>
      </c>
      <c r="DE665" s="465" t="e">
        <f>$AJ665*EK665</f>
        <v>#VALUE!</v>
      </c>
      <c r="DF665" s="465" t="e">
        <f>$AJ665*EL665</f>
        <v>#VALUE!</v>
      </c>
      <c r="DG665" s="465" t="e">
        <f>$AJ665*EM665</f>
        <v>#VALUE!</v>
      </c>
      <c r="DH665" s="465" t="e">
        <f>$AJ665*EN665</f>
        <v>#VALUE!</v>
      </c>
      <c r="DI665" s="465" t="e">
        <f>$AJ665*EO665</f>
        <v>#VALUE!</v>
      </c>
      <c r="DJ665" s="465" t="e">
        <f>CZ665*(1-EP665)</f>
        <v>#VALUE!</v>
      </c>
      <c r="DK665" s="465" t="e">
        <f>DA665*(1-ER665)</f>
        <v>#VALUE!</v>
      </c>
      <c r="DL665" s="465" t="e">
        <f>DB665*(1-EQ665)</f>
        <v>#VALUE!</v>
      </c>
      <c r="DM665" s="465" t="e">
        <f>DC665*(1-ES665)</f>
        <v>#VALUE!</v>
      </c>
      <c r="DN665" s="465" t="e">
        <f>DD665*(1-ET665)</f>
        <v>#VALUE!</v>
      </c>
      <c r="DO665" s="465" t="e">
        <f>DE665</f>
        <v>#VALUE!</v>
      </c>
      <c r="DP665" s="465" t="e">
        <f>DF665*(1-EU665)</f>
        <v>#VALUE!</v>
      </c>
      <c r="DQ665" s="465" t="e">
        <f>DG665*(1-EV665)</f>
        <v>#VALUE!</v>
      </c>
      <c r="DR665" s="465" t="e">
        <f>DH665*(1-EW665)</f>
        <v>#VALUE!</v>
      </c>
      <c r="DS665" s="465" t="e">
        <f>DI665</f>
        <v>#VALUE!</v>
      </c>
      <c r="DT665" s="465" t="e">
        <f>SUM(DJ665:DS665)</f>
        <v>#VALUE!</v>
      </c>
      <c r="DU665" s="465" t="e">
        <f>(GS665:GX665)+(DP665+DQ665+DR665)*GY665+DS665</f>
        <v>#VALUE!</v>
      </c>
      <c r="DV665" s="451" t="e">
        <f>AV665/$BH665/(1-EP665)</f>
        <v>#VALUE!</v>
      </c>
      <c r="DW665" s="451" t="e">
        <f>AW665/$BH665/(1-ER665)</f>
        <v>#VALUE!</v>
      </c>
      <c r="DX665" s="451" t="e">
        <f>AX665/$BH665/(1-EQ665)</f>
        <v>#VALUE!</v>
      </c>
      <c r="DY665" s="451" t="e">
        <f>AY665/$BH665/(1-ES665)</f>
        <v>#VALUE!</v>
      </c>
      <c r="DZ665" s="451" t="e">
        <f>AZ665/$BH665/(1-ET665)</f>
        <v>#VALUE!</v>
      </c>
      <c r="EA665" s="451" t="e">
        <f>BA665/$BH665/(1-AX665)</f>
        <v>#VALUE!</v>
      </c>
      <c r="EB665" s="451" t="e">
        <f>BB665/$BH665/(1-EU665)</f>
        <v>#VALUE!</v>
      </c>
      <c r="EC665" s="451" t="e">
        <f>BC665/$BH665/(1-EV665)</f>
        <v>#VALUE!</v>
      </c>
      <c r="ED665" s="451" t="e">
        <f>BD665/$BH665/(1-EW665)</f>
        <v>#VALUE!</v>
      </c>
      <c r="EE665" s="451" t="e">
        <f>BG665/BH665</f>
        <v>#VALUE!</v>
      </c>
      <c r="EF665" s="451" t="e">
        <f>DV665/SUM($DV665:$EE665)</f>
        <v>#VALUE!</v>
      </c>
      <c r="EG665" s="451" t="e">
        <f>DW665/SUM($DV665:$EE665)</f>
        <v>#VALUE!</v>
      </c>
      <c r="EH665" s="451" t="e">
        <f>DX665/SUM($DV665:$EE665)</f>
        <v>#VALUE!</v>
      </c>
      <c r="EI665" s="451" t="e">
        <f>DY665/SUM($DV665:$EE665)</f>
        <v>#VALUE!</v>
      </c>
      <c r="EJ665" s="451" t="e">
        <f>DZ665/SUM($DV665:$EE665)</f>
        <v>#VALUE!</v>
      </c>
      <c r="EK665" s="451" t="e">
        <f>EA665/SUM($DV665:$EE665)</f>
        <v>#VALUE!</v>
      </c>
      <c r="EL665" s="451" t="e">
        <f>EB665/SUM($DV665:$EE665)</f>
        <v>#VALUE!</v>
      </c>
      <c r="EM665" s="451" t="e">
        <f>EC665/SUM($DV665:$EE665)</f>
        <v>#VALUE!</v>
      </c>
      <c r="EN665" s="451" t="e">
        <f>ED665/SUM($DV665:$EE665)</f>
        <v>#VALUE!</v>
      </c>
      <c r="EO665" s="451" t="e">
        <f>EE665/SUM($DV665:$EE665)</f>
        <v>#VALUE!</v>
      </c>
      <c r="EP665" s="450">
        <f>EP664</f>
        <v>0.080000000000000002</v>
      </c>
      <c r="EQ665" s="450">
        <f>EQ664</f>
        <v>0.014999999999999999</v>
      </c>
      <c r="ER665" s="450">
        <f>ER664</f>
        <v>0.014999999999999999</v>
      </c>
      <c r="ES665" s="450">
        <f>ES664</f>
        <v>0.014999999999999999</v>
      </c>
      <c r="ET665" s="450">
        <f>ET664</f>
        <v>0.014999999999999999</v>
      </c>
      <c r="EU665" s="450">
        <f>EU664</f>
        <v>0.089999999999999997</v>
      </c>
      <c r="EV665" s="450">
        <f>EV664</f>
        <v>0.089999999999999997</v>
      </c>
      <c r="EW665" s="450">
        <f>EW664</f>
        <v>0.089999999999999997</v>
      </c>
      <c r="EX665" s="431" t="str">
        <f>IF(_tag_month_day!AS655="","",_tag_month_day!AS655/100)</f>
        <v/>
      </c>
      <c r="EY665" s="431" t="str">
        <f>IF(_tag_month_day!AT655="","",_tag_month_day!AT655/100)</f>
        <v/>
      </c>
      <c r="EZ665" s="431" t="str">
        <f>IF(_tag_month_day!AU655="","",_tag_month_day!AU655/100)</f>
        <v/>
      </c>
      <c r="FA665" s="431" t="str">
        <f>IF(_tag_month_day!AV655="","",_tag_month_day!AV655/100)</f>
        <v/>
      </c>
      <c r="FB665" s="431" t="str">
        <f>IF(_tag_month_day!AW655="","",_tag_month_day!AW655/100)</f>
        <v/>
      </c>
      <c r="FC665" s="431" t="str">
        <f>IF(_tag_month_day!AX655="","",_tag_month_day!AX655/100)</f>
        <v/>
      </c>
      <c r="FD665" s="449" t="str">
        <f>IF(_tag_month_day!AY655="","",_tag_month_day!AY655/100)</f>
        <v/>
      </c>
      <c r="FE665" s="449" t="str">
        <f>IF(_tag_month_day!AZ655="","",_tag_month_day!AZ655/100)</f>
        <v/>
      </c>
      <c r="FF665" s="449" t="str">
        <f>IF(_tag_month_day!BA655="","",_tag_month_day!BA655/100)</f>
        <v/>
      </c>
      <c r="FG665" s="449" t="str">
        <f>IF(_tag_month_day!BB655="","",_tag_month_day!BB655/100)</f>
        <v/>
      </c>
      <c r="FH665" s="467" t="str">
        <f>IF(_tag_month_day!BC655="","",_tag_month_day!BC655/100)</f>
        <v/>
      </c>
      <c r="FI665" s="449">
        <f>FI664</f>
        <v>0.40999999999999998</v>
      </c>
      <c r="FJ665" s="449">
        <f>FJ664</f>
        <v>0.11</v>
      </c>
      <c r="FK665" s="449">
        <f>FK664</f>
        <v>0.014999999999999999</v>
      </c>
      <c r="FL665" s="449">
        <f>FL664</f>
        <v>0</v>
      </c>
      <c r="FM665" s="467">
        <f>FM664</f>
        <v>0.0001</v>
      </c>
      <c r="FN665" s="449">
        <f>FN664</f>
        <v>0.32000000000000001</v>
      </c>
      <c r="FO665" s="449">
        <f>FO664</f>
        <v>0.20000000000000001</v>
      </c>
      <c r="FP665" s="449">
        <f>FP664</f>
        <v>0.01</v>
      </c>
      <c r="FQ665" s="449">
        <f>FQ664</f>
        <v>0</v>
      </c>
      <c r="FR665" s="467">
        <f>FR664</f>
        <v>0.0001</v>
      </c>
      <c r="FS665" s="449" t="str">
        <f>IF(_tag_month_day!BD655="","",_tag_month_day!BD655/100)</f>
        <v/>
      </c>
      <c r="FT665" s="449" t="str">
        <f>IF(_tag_month_day!BE655="","",_tag_month_day!BE655/100)</f>
        <v/>
      </c>
      <c r="FU665" s="449" t="str">
        <f>IF(_tag_month_day!BF655="","",_tag_month_day!BF655/100)</f>
        <v/>
      </c>
      <c r="FV665" s="449" t="str">
        <f>IF(_tag_month_day!BG655="","",_tag_month_day!BG655/100)</f>
        <v/>
      </c>
      <c r="FW665" s="467" t="str">
        <f>IF(_tag_month_day!BH655="","",_tag_month_day!BH655/100)</f>
        <v/>
      </c>
      <c r="FX665" s="449" t="str">
        <f>IF(_tag_month_day!BI655="","",_tag_month_day!BI655/100)</f>
        <v/>
      </c>
      <c r="FY665" s="449" t="str">
        <f>IF(_tag_month_day!BJ655="","",_tag_month_day!BJ655/100)</f>
        <v/>
      </c>
      <c r="FZ665" s="468" t="str">
        <f>IF(_tag_month_day!BK655="","",_tag_month_day!BK655/100)</f>
        <v/>
      </c>
      <c r="GA665" s="449" t="str">
        <f>IF(_tag_month_day!BL655="","",_tag_month_day!BL655/100)</f>
        <v/>
      </c>
      <c r="GB665" s="467" t="str">
        <f>IF(_tag_month_day!BM655="","",_tag_month_day!BM655/100)</f>
        <v/>
      </c>
      <c r="GC665" s="431" t="str">
        <f>IF(_tag_month_day!BN655="","",_tag_month_day!BN655/100)</f>
        <v/>
      </c>
      <c r="GD665" s="431" t="str">
        <f>IF(_tag_month_day!BO655="","",_tag_month_day!BO655/100)</f>
        <v/>
      </c>
      <c r="GE665" s="431" t="str">
        <f>IF(_tag_month_day!BP655="","",_tag_month_day!BP655/100)</f>
        <v/>
      </c>
      <c r="GF665" s="431" t="str">
        <f>IF(_tag_month_day!BQ655="","",_tag_month_day!BQ655/100)</f>
        <v/>
      </c>
      <c r="GG665" s="431" t="str">
        <f>IF(_tag_month_day!BR655="","",_tag_month_day!BR655/100)</f>
        <v/>
      </c>
      <c r="GH665" s="431" t="str">
        <f>IF(_tag_month_day!BS655="","",_tag_month_day!BS655/100)</f>
        <v/>
      </c>
      <c r="GI665" s="467" t="str">
        <f>IF(_tag_month_day!BT655="","",_tag_month_day!BT655/100)</f>
        <v/>
      </c>
      <c r="GJ665" s="469" t="str">
        <f>IF(_tag_month_day!BU655="","",_tag_month_day!BU655/100)</f>
        <v/>
      </c>
      <c r="GK665" s="470">
        <f>GK664</f>
        <v>0.070000000000000007</v>
      </c>
      <c r="GL665" s="470">
        <f>GL664</f>
        <v>0.029999999999999999</v>
      </c>
      <c r="GM665" s="471" t="str">
        <f>IF(_tag_month_day!BX655="","",_tag_month_day!BX655/100)</f>
        <v/>
      </c>
      <c r="GN665" s="470">
        <f>GN664</f>
        <v>0.070000000000000007</v>
      </c>
      <c r="GO665" s="470">
        <f>GO664</f>
        <v>0.029999999999999999</v>
      </c>
      <c r="GP665" s="470">
        <f>GP664</f>
        <v>0.089999999999999997</v>
      </c>
      <c r="GQ665" s="470">
        <f>GQ664</f>
        <v>0.029999999999999999</v>
      </c>
      <c r="GR665" s="471" t="str">
        <f>IF(_tag_month_day!CA655="","",_tag_month_day!CA655/100)</f>
        <v/>
      </c>
      <c r="GS665" s="472">
        <f>GS664</f>
        <v>0.95299999999999996</v>
      </c>
      <c r="GT665" s="472">
        <f>GT664</f>
        <v>0.55000000000000004</v>
      </c>
      <c r="GU665" s="472">
        <f>GU664</f>
        <v>0.55000000000000004</v>
      </c>
      <c r="GV665" s="472">
        <f>GV664</f>
        <v>0.55000000000000004</v>
      </c>
      <c r="GW665" s="472">
        <f>GW664</f>
        <v>0.5</v>
      </c>
      <c r="GX665" s="472">
        <f>GX664</f>
        <v>0.93500000000000005</v>
      </c>
      <c r="GY665" s="472">
        <f>GY664</f>
        <v>0.14999999999999999</v>
      </c>
      <c r="GZ665" s="472">
        <f>GZ664</f>
        <v>1</v>
      </c>
      <c r="HA665" s="474">
        <f>HA664</f>
        <v>0.047</v>
      </c>
      <c r="HB665" s="474">
        <f>HB664</f>
        <v>0.45000000000000001</v>
      </c>
      <c r="HC665" s="474">
        <f>HC664</f>
        <v>0.45000000000000001</v>
      </c>
      <c r="HD665" s="474">
        <f>HD664</f>
        <v>0.45000000000000001</v>
      </c>
      <c r="HE665" s="474">
        <f>HE664</f>
        <v>0.5</v>
      </c>
      <c r="HF665" s="474">
        <f>HF664</f>
        <v>0.065000000000000002</v>
      </c>
      <c r="HG665" s="474">
        <f>HG664</f>
        <v>0.84999999999999998</v>
      </c>
      <c r="HH665" s="474">
        <f>HH664</f>
        <v>0</v>
      </c>
      <c r="HI665" s="10">
        <f>IF(BZ665&lt;&gt;"",CK665-BV665,0)</f>
        <v>0</v>
      </c>
      <c r="HJ665" s="10" t="e">
        <f>IF(AJ665&gt;0,AH665-AJ665,0)</f>
        <v>#VALUE!</v>
      </c>
      <c r="HK665" s="466">
        <f>HK664</f>
        <v>0.84999999999999998</v>
      </c>
      <c r="HL665" s="424">
        <f>HL664</f>
        <v>550000</v>
      </c>
      <c r="HM665" s="424">
        <f>HM664</f>
        <v>480000</v>
      </c>
      <c r="HN665" s="465" t="e">
        <f>(DJ665*EZ665+DK665*FH665+DL665*FM665+DM665*FR665+DN665*FW665+DO665*GB665+DS665*GI665+DP665*GM665+DR665*GR665)*1000*2</f>
        <v>#VALUE!</v>
      </c>
      <c r="HO665" s="465" t="e">
        <f>HN665*HK665*$HO$2/HL665*1000000</f>
        <v>#VALUE!</v>
      </c>
      <c r="HP665" s="465" t="e">
        <f>HN665*HK665*$HP$2/HM665*1000000</f>
        <v>#VALUE!</v>
      </c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</row>
    <row customFormat="1" r="666" s="0">
      <c r="A666" s="420">
        <v>655</v>
      </c>
      <c r="B666" s="421">
        <f ca="1">IF(D666=D665,B665,IF(D666="夜班",B665+1,B665))</f>
        <v>43613</v>
      </c>
      <c r="C666" s="422">
        <f>C665</f>
        <v>0.041666666666666699</v>
      </c>
      <c r="D666" s="10" t="str">
        <f ca="1">IF(HOUR(G666)&lt;8,"夜班",IF(HOUR(G666)&lt;16,"白班",IF(HOUR(G666)&lt;24,"中班",0)))</f>
        <v>夜班</v>
      </c>
      <c r="E666" s="10" t="e">
        <f ca="1">IF(F666=1,"甲",IF(F666=2,"乙",IF(F666=3,"丙",IF(F666=4,"丁",""))))</f>
        <v>#REF!</v>
      </c>
      <c r="F666" s="10" t="e">
        <f ca="1">SUMPRODUCT((成本日报!$A$3:$A$95=计划!B666)*(成本日报!$B$3:$B$95=计划!$D666),成本日报!$C$3:$C$95)</f>
        <v>#REF!</v>
      </c>
      <c r="G666" s="423">
        <f ca="1">G665+C665</f>
        <v>43613.249999998414</v>
      </c>
      <c r="H666" s="423">
        <f ca="1">$G666+$C666/60*10+$C666*0</f>
        <v>43613.256944442859</v>
      </c>
      <c r="I666" s="423">
        <f ca="1">$G666+$C666/60*18+$C666*0</f>
        <v>43613.262499998411</v>
      </c>
      <c r="J666" s="423">
        <f ca="1">$G666+$C666/60*0+$C666*1</f>
        <v>43613.291666665078</v>
      </c>
      <c r="K666" s="423">
        <f ca="1">$G666+$C666/60*30+$C666*2</f>
        <v>43613.354166665085</v>
      </c>
      <c r="L666" s="423">
        <f ca="1">$G666+$C666/60*0+$C666*3</f>
        <v>43613.374999998414</v>
      </c>
      <c r="M666" s="424" t="str">
        <f>IF(_tag_month_day!A656="","",_tag_month_day!A656)</f>
        <v/>
      </c>
      <c r="N666" s="424" t="str">
        <f>IF(_tag_month_day!B656="","",_tag_month_day!B656)</f>
        <v/>
      </c>
      <c r="O666" s="425" t="e">
        <f>IF(M666+N666=0,"",M666+N666)</f>
        <v>#VALUE!</v>
      </c>
      <c r="P666" s="424" t="str">
        <f>IF(_tag_month_day!C656="","",_tag_month_day!C656)</f>
        <v/>
      </c>
      <c r="Q666" s="424" t="str">
        <f>IF(_tag_month_day!D656="","",_tag_month_day!D656)</f>
        <v/>
      </c>
      <c r="R666" s="426" t="str">
        <f>IF(_tag_month_day!CB656="","",_tag_month_day!CB656/100)</f>
        <v/>
      </c>
      <c r="S666" s="427" t="str">
        <f>IF(_tag_month_day!E656="","",_tag_month_day!E656)</f>
        <v/>
      </c>
      <c r="T666" s="427" t="str">
        <f>IF(_tag_month_day!F656="","",_tag_month_day!F656)</f>
        <v/>
      </c>
      <c r="U666" s="428" t="e">
        <f>S666+T666</f>
        <v>#VALUE!</v>
      </c>
      <c r="V666" s="429" t="e">
        <f>U666/AJ666</f>
        <v>#VALUE!</v>
      </c>
      <c r="W666" s="430" t="str">
        <f>IF(_jhy_month_day!A656="","",_jhy_month_day!A656)</f>
        <v/>
      </c>
      <c r="X666" s="431" t="str">
        <f>IF(_jhy_month_day!B656="","",_jhy_month_day!B656/100)</f>
        <v/>
      </c>
      <c r="Y666" s="431" t="str">
        <f>IF(_jhy_month_day!C656="","",_jhy_month_day!C656/100)</f>
        <v/>
      </c>
      <c r="Z666" s="432">
        <f>Z662+1</f>
        <v>164</v>
      </c>
      <c r="AA666" s="433" t="str">
        <f>IF(_tag_month_day!G656="","",_tag_month_day!G656/100)</f>
        <v/>
      </c>
      <c r="AB666" s="433" t="str">
        <f>IF(_tag_month_day!H656="","",_tag_month_day!H656/100)</f>
        <v/>
      </c>
      <c r="AC666" s="434">
        <f>IF(X666="",AC665,BK666*($AV665*X666+$AW665*FD665+$AX665*FI665+$AY665*FN665+$AZ665*FS665+$BA665*FX665+$BG665*GE665)/(AV665*Y666+AX665*FK665+AW665*FF665+AY665*FP665+AZ665*FU665+BA665*FZ665+BG665*GG665+BB665*GK665+BC665*GN665+BD665*GP665))</f>
        <v>1.59963432013121</v>
      </c>
      <c r="AD666" s="435" t="str">
        <f>IF(AC666=AC665,"",AC666-AC665)</f>
        <v/>
      </c>
      <c r="AE666" s="436" t="str">
        <f>IF(1-AF666=0,"",(1-AF666))</f>
        <v/>
      </c>
      <c r="AF666" s="437">
        <v>1</v>
      </c>
      <c r="AG666" s="10" t="str">
        <f>AG665</f>
        <v>9A3</v>
      </c>
      <c r="AH666" s="438" t="str">
        <f>AH665</f>
        <v/>
      </c>
      <c r="AI666" s="424"/>
      <c r="AJ666" s="10" t="str">
        <f>IF(_tag_month_day!I656="","",_tag_month_day!I656)</f>
        <v/>
      </c>
      <c r="AK666" s="440"/>
      <c r="AL666" s="440"/>
      <c r="AM666" s="440"/>
      <c r="AN666" s="441">
        <f>AN665</f>
        <v>2</v>
      </c>
      <c r="AO666" s="441">
        <f>AO665</f>
        <v>8</v>
      </c>
      <c r="AP666" s="442" t="e">
        <f>(IF(AN666=0,AS665,AS665*(1+AO666/AN666)/(AR666+AO666/AN666)))+AT666</f>
        <v>#VALUE!</v>
      </c>
      <c r="AQ666" s="443" t="str">
        <f>IF(_tag_month_day!J656="","",_tag_month_day!J656/100)</f>
        <v/>
      </c>
      <c r="AR666" s="444">
        <f>AR665</f>
        <v>1.3</v>
      </c>
      <c r="AS666" s="445" t="e">
        <f>AQ666*(AN666*AR666+AO666)/(AN666+AO666)</f>
        <v>#VALUE!</v>
      </c>
      <c r="AT666" s="445" t="e">
        <f>(SUM(BE666:BF666)-SUM(BE665:BF665))*0.05</f>
        <v>#VALUE!</v>
      </c>
      <c r="AU666" s="446" t="str">
        <f>IF(_tag_month_day!CC656="","",IF(_tag_month_day!CC656&gt;0,_tag_month_day!CD656,_tag_month_day!CE656))</f>
        <v/>
      </c>
      <c r="AV666" s="447" t="str">
        <f>IF(_tag_month_day!L656="","",_tag_month_day!L656/100)</f>
        <v/>
      </c>
      <c r="AW666" s="431">
        <f>AW665</f>
        <v>0</v>
      </c>
      <c r="AX666" s="431">
        <f>AX665</f>
        <v>0</v>
      </c>
      <c r="AY666" s="431" t="str">
        <f>IF(_tag_month_day!M656="","",_tag_month_day!M656/100)</f>
        <v/>
      </c>
      <c r="AZ666" s="431" t="str">
        <f>IF(_tag_month_day!N656="","",_tag_month_day!N656/100)</f>
        <v/>
      </c>
      <c r="BA666" s="431" t="str">
        <f>IF(_tag_month_day!O656="","",_tag_month_day!O656/100)</f>
        <v/>
      </c>
      <c r="BB666" s="448" t="str">
        <f>IF(_tag_month_day!P656="","",_tag_month_day!P656/100)</f>
        <v/>
      </c>
      <c r="BC666" s="448">
        <f>BC665</f>
        <v>0</v>
      </c>
      <c r="BD666" s="448" t="str">
        <f>IF(_tag_month_day!Q656="","",_tag_month_day!Q656/100)</f>
        <v/>
      </c>
      <c r="BE666" s="449" t="str">
        <f>IF(_tag_month_day!R656="","",_tag_month_day!R656/100)</f>
        <v/>
      </c>
      <c r="BF666" s="388" t="e">
        <f>(AU666*(100+BE666*100))/(AJ666-AU666)/100</f>
        <v>#VALUE!</v>
      </c>
      <c r="BG666" s="450" t="e">
        <f>BE666+BF666</f>
        <v>#VALUE!</v>
      </c>
      <c r="BH666" s="451" t="e">
        <f>SUM(AV666:BF666)</f>
        <v>#VALUE!</v>
      </c>
      <c r="BI666" s="452" t="e">
        <f>IF(CX666=0,BI665,(DK666*查询!$R$5+DL666*查询!$Q$5+DM666*查询!$N$5+DN666*查询!$O$5+DO666*查询!$P$5)*AF666/CX666)</f>
        <v>#VALUE!</v>
      </c>
      <c r="BJ666" s="452" t="e">
        <f>IF(CX666=0,BJ665,(DP666*查询!$S$5+DQ666*查询!$T$5+DR666*查询!$U$5)*AF666/CX666)</f>
        <v>#VALUE!</v>
      </c>
      <c r="BK666" s="452">
        <f>BK665</f>
        <v>1</v>
      </c>
      <c r="BL666" s="453" t="e">
        <f>SUMPRODUCT((AV666:BA666)*(GS666:GX666))/((GS666:GX666)+SUM(BB666:BD666)*GY666+BG666*GZ666)</f>
        <v>#VALUE!</v>
      </c>
      <c r="BM666" s="453" t="e">
        <f>BK666*($AV666*FB666+$AW666*FD666+$AX666*FI666+$AY666*FN666+$AZ666*FS666+$BA666*FX666+$BG666*GE666)/(AV666*EY666+AX666*FK666+AW666*FF666+AY666*FP666+AZ666*FU666+BA666*FZ666+BG666*GG666+BB666*GK666+BC666*GN666+BD666*GP666)</f>
        <v>#VALUE!</v>
      </c>
      <c r="BN666" s="453" t="e">
        <f>($AV666*FC666+$AX666*FJ666+$AW666*FE666+$AY666*FO666+$AZ666*FT666+$BA666*FY666+$BG666*GF666)/($AV666*FA666+BG666*GH666+BB666*GL666+BC666*GO666+BD666*GQ666+BA666*GA666)</f>
        <v>#VALUE!</v>
      </c>
      <c r="BO666" s="454" t="e">
        <f>SUMPRODUCT(AV666:BA666*GS666:GX666)/(GS666:GX666+(BB666+BC666+BD666)*GY666+BG666)</f>
        <v>#VALUE!</v>
      </c>
      <c r="BP666" s="454" t="e">
        <f>SUMPRODUCT(AV666:BA666*GS666:GX666)/(GS666:GX666+(BB666+BC666+BD666)*GY666+BG666)</f>
        <v>#VALUE!</v>
      </c>
      <c r="BQ666" s="454" t="e">
        <f>SUMPRODUCT(AV666:BA666*GS666:GX666)/(GS666:GX666+(BB666+BC666+BD666)*GY666+BG666)</f>
        <v>#VALUE!</v>
      </c>
      <c r="BR666" s="453" t="str">
        <f>IF(_tag_month_day!T656="","",_tag_month_day!T656)</f>
        <v/>
      </c>
      <c r="BS666" s="453" t="str">
        <f>IF(_tag_month_day!U656="","",_tag_month_day!U656)</f>
        <v/>
      </c>
      <c r="BT666" s="455" t="str">
        <f>IF(CK666="","",IF((CK666&gt;=BV666-0.12)*(CK666&lt;=BV666+0.12),"合格","不合格"))</f>
        <v/>
      </c>
      <c r="BU666" s="456" t="str">
        <f>IF(_tag_month_day!V656="","",_tag_month_day!V656)</f>
        <v/>
      </c>
      <c r="BV666" s="457" t="str">
        <f>IF(_tag_month_day!W656="","",_tag_month_day!W656)</f>
        <v/>
      </c>
      <c r="BW666" s="458" t="str">
        <f>IF(_tag_month_day!X656="","",_tag_month_day!X656)</f>
        <v/>
      </c>
      <c r="BX666" s="458" t="str">
        <f>IF(_tag_month_day!Y656="","",_tag_month_day!Y656)</f>
        <v/>
      </c>
      <c r="BY666" s="459">
        <f ca="1">L666</f>
        <v>43613.374999998414</v>
      </c>
      <c r="BZ666" s="460"/>
      <c r="CA666" s="4"/>
      <c r="CB666" s="424" t="str">
        <f>IF(_tag_month_day!Z656="","",_tag_month_day!Z656)</f>
        <v/>
      </c>
      <c r="CC666" s="424" t="str">
        <f>IF(_tag_month_day!AA656="","",_tag_month_day!AA656)</f>
        <v/>
      </c>
      <c r="CD666" s="424" t="str">
        <f>IF(_tag_month_day!AB656="","",_tag_month_day!AB656)</f>
        <v/>
      </c>
      <c r="CE666" s="424" t="str">
        <f>IF(_tag_month_day!AC656="","",_tag_month_day!AC656)</f>
        <v/>
      </c>
      <c r="CF666" s="424" t="str">
        <f>IF(_tag_month_day!AD656="","",_tag_month_day!AD656)</f>
        <v/>
      </c>
      <c r="CG666" s="424" t="str">
        <f>IF(_tag_month_day!AE656="","",_tag_month_day!AE656)</f>
        <v/>
      </c>
      <c r="CH666" s="424" t="str">
        <f>IF(_tag_month_day!AF656="","",_tag_month_day!AF656)</f>
        <v/>
      </c>
      <c r="CI666" s="424" t="str">
        <f>IF(_tag_month_day!AG656="","",_tag_month_day!AG656)</f>
        <v/>
      </c>
      <c r="CJ666" s="424" t="str">
        <f>IF(_tag_month_day!AH656="","",_tag_month_day!AH656)</f>
        <v/>
      </c>
      <c r="CK666" s="424" t="str">
        <f>IF(_tag_month_day!AI656="","",_tag_month_day!AI656)</f>
        <v/>
      </c>
      <c r="CL666" s="4" t="str">
        <f>IF(_tag_month_day!AJ656="","",_tag_month_day!AJ656)</f>
        <v/>
      </c>
      <c r="CM666" s="4" t="str">
        <f>IF(_tag_month_day!AK656="","",_tag_month_day!AK656)</f>
        <v/>
      </c>
      <c r="CN666" s="4" t="str">
        <f>IF(_tag_month_day!AL656="","",_tag_month_day!AL656)</f>
        <v/>
      </c>
      <c r="CO666" s="4" t="str">
        <f>IF(_tag_month_day!AM656="","",_tag_month_day!AM656)</f>
        <v/>
      </c>
      <c r="CP666" s="4" t="str">
        <f>IF(_tag_month_day!AN656="","",_tag_month_day!AN656)</f>
        <v/>
      </c>
      <c r="CQ666" s="4" t="str">
        <f>IF(_tag_month_day!AO656="","",_tag_month_day!AO656)</f>
        <v/>
      </c>
      <c r="CR666" s="462" t="str">
        <f>IF(_tag_month_day!AP656="","",_tag_month_day!AP656)</f>
        <v/>
      </c>
      <c r="CS666" s="463" t="str">
        <f>IF(_tag_month_day!AQ656="","",_tag_month_day!AQ656)</f>
        <v/>
      </c>
      <c r="CT666" s="4" t="str">
        <f>IF(_tag_month_day!AR656="","",_tag_month_day!AR656)</f>
        <v/>
      </c>
      <c r="CU666" s="464" t="e">
        <f>DU666/AJ666</f>
        <v>#VALUE!</v>
      </c>
      <c r="CV666" s="451" t="e">
        <f>BG666/BH666</f>
        <v>#VALUE!</v>
      </c>
      <c r="CW666" s="465" t="e">
        <f>AJ666*(1-CV666)*CU666*AF666</f>
        <v>#VALUE!</v>
      </c>
      <c r="CX666" s="465" t="e">
        <f>CW666*94%</f>
        <v>#VALUE!</v>
      </c>
      <c r="CY666" s="466" t="e">
        <f>IF(CX666=0,0,DS666/(DS666+CX666))</f>
        <v>#VALUE!</v>
      </c>
      <c r="CZ666" s="465" t="e">
        <f>$AJ666*EF666</f>
        <v>#VALUE!</v>
      </c>
      <c r="DA666" s="465" t="e">
        <f>$AJ666*EG666</f>
        <v>#VALUE!</v>
      </c>
      <c r="DB666" s="465" t="e">
        <f>$AJ666*EH666</f>
        <v>#VALUE!</v>
      </c>
      <c r="DC666" s="465" t="e">
        <f>$AJ666*EI666</f>
        <v>#VALUE!</v>
      </c>
      <c r="DD666" s="465" t="e">
        <f>$AJ666*EJ666</f>
        <v>#VALUE!</v>
      </c>
      <c r="DE666" s="465" t="e">
        <f>$AJ666*EK666</f>
        <v>#VALUE!</v>
      </c>
      <c r="DF666" s="465" t="e">
        <f>$AJ666*EL666</f>
        <v>#VALUE!</v>
      </c>
      <c r="DG666" s="465" t="e">
        <f>$AJ666*EM666</f>
        <v>#VALUE!</v>
      </c>
      <c r="DH666" s="465" t="e">
        <f>$AJ666*EN666</f>
        <v>#VALUE!</v>
      </c>
      <c r="DI666" s="465" t="e">
        <f>$AJ666*EO666</f>
        <v>#VALUE!</v>
      </c>
      <c r="DJ666" s="465" t="e">
        <f>CZ666*(1-EP666)</f>
        <v>#VALUE!</v>
      </c>
      <c r="DK666" s="465" t="e">
        <f>DA666*(1-ER666)</f>
        <v>#VALUE!</v>
      </c>
      <c r="DL666" s="465" t="e">
        <f>DB666*(1-EQ666)</f>
        <v>#VALUE!</v>
      </c>
      <c r="DM666" s="465" t="e">
        <f>DC666*(1-ES666)</f>
        <v>#VALUE!</v>
      </c>
      <c r="DN666" s="465" t="e">
        <f>DD666*(1-ET666)</f>
        <v>#VALUE!</v>
      </c>
      <c r="DO666" s="465" t="e">
        <f>DE666</f>
        <v>#VALUE!</v>
      </c>
      <c r="DP666" s="465" t="e">
        <f>DF666*(1-EU666)</f>
        <v>#VALUE!</v>
      </c>
      <c r="DQ666" s="465" t="e">
        <f>DG666*(1-EV666)</f>
        <v>#VALUE!</v>
      </c>
      <c r="DR666" s="465" t="e">
        <f>DH666*(1-EW666)</f>
        <v>#VALUE!</v>
      </c>
      <c r="DS666" s="465" t="e">
        <f>DI666</f>
        <v>#VALUE!</v>
      </c>
      <c r="DT666" s="465" t="e">
        <f>SUM(DJ666:DS666)</f>
        <v>#VALUE!</v>
      </c>
      <c r="DU666" s="465" t="e">
        <f>(GS666:GX666)+(DP666+DQ666+DR666)*GY666+DS666</f>
        <v>#VALUE!</v>
      </c>
      <c r="DV666" s="451" t="e">
        <f>AV666/$BH666/(1-EP666)</f>
        <v>#VALUE!</v>
      </c>
      <c r="DW666" s="451" t="e">
        <f>AW666/$BH666/(1-ER666)</f>
        <v>#VALUE!</v>
      </c>
      <c r="DX666" s="451" t="e">
        <f>AX666/$BH666/(1-EQ666)</f>
        <v>#VALUE!</v>
      </c>
      <c r="DY666" s="451" t="e">
        <f>AY666/$BH666/(1-ES666)</f>
        <v>#VALUE!</v>
      </c>
      <c r="DZ666" s="451" t="e">
        <f>AZ666/$BH666/(1-ET666)</f>
        <v>#VALUE!</v>
      </c>
      <c r="EA666" s="451" t="e">
        <f>BA666/$BH666/(1-AX666)</f>
        <v>#VALUE!</v>
      </c>
      <c r="EB666" s="451" t="e">
        <f>BB666/$BH666/(1-EU666)</f>
        <v>#VALUE!</v>
      </c>
      <c r="EC666" s="451" t="e">
        <f>BC666/$BH666/(1-EV666)</f>
        <v>#VALUE!</v>
      </c>
      <c r="ED666" s="451" t="e">
        <f>BD666/$BH666/(1-EW666)</f>
        <v>#VALUE!</v>
      </c>
      <c r="EE666" s="451" t="e">
        <f>BG666/BH666</f>
        <v>#VALUE!</v>
      </c>
      <c r="EF666" s="451" t="e">
        <f>DV666/SUM($DV666:$EE666)</f>
        <v>#VALUE!</v>
      </c>
      <c r="EG666" s="451" t="e">
        <f>DW666/SUM($DV666:$EE666)</f>
        <v>#VALUE!</v>
      </c>
      <c r="EH666" s="451" t="e">
        <f>DX666/SUM($DV666:$EE666)</f>
        <v>#VALUE!</v>
      </c>
      <c r="EI666" s="451" t="e">
        <f>DY666/SUM($DV666:$EE666)</f>
        <v>#VALUE!</v>
      </c>
      <c r="EJ666" s="451" t="e">
        <f>DZ666/SUM($DV666:$EE666)</f>
        <v>#VALUE!</v>
      </c>
      <c r="EK666" s="451" t="e">
        <f>EA666/SUM($DV666:$EE666)</f>
        <v>#VALUE!</v>
      </c>
      <c r="EL666" s="451" t="e">
        <f>EB666/SUM($DV666:$EE666)</f>
        <v>#VALUE!</v>
      </c>
      <c r="EM666" s="451" t="e">
        <f>EC666/SUM($DV666:$EE666)</f>
        <v>#VALUE!</v>
      </c>
      <c r="EN666" s="451" t="e">
        <f>ED666/SUM($DV666:$EE666)</f>
        <v>#VALUE!</v>
      </c>
      <c r="EO666" s="451" t="e">
        <f>EE666/SUM($DV666:$EE666)</f>
        <v>#VALUE!</v>
      </c>
      <c r="EP666" s="450">
        <f>EP665</f>
        <v>0.080000000000000002</v>
      </c>
      <c r="EQ666" s="450">
        <f>EQ665</f>
        <v>0.014999999999999999</v>
      </c>
      <c r="ER666" s="450">
        <f>ER665</f>
        <v>0.014999999999999999</v>
      </c>
      <c r="ES666" s="450">
        <f>ES665</f>
        <v>0.014999999999999999</v>
      </c>
      <c r="ET666" s="450">
        <f>ET665</f>
        <v>0.014999999999999999</v>
      </c>
      <c r="EU666" s="450">
        <f>EU665</f>
        <v>0.089999999999999997</v>
      </c>
      <c r="EV666" s="450">
        <f>EV665</f>
        <v>0.089999999999999997</v>
      </c>
      <c r="EW666" s="450">
        <f>EW665</f>
        <v>0.089999999999999997</v>
      </c>
      <c r="EX666" s="431" t="str">
        <f>IF(_tag_month_day!AS656="","",_tag_month_day!AS656/100)</f>
        <v/>
      </c>
      <c r="EY666" s="431" t="str">
        <f>IF(_tag_month_day!AT656="","",_tag_month_day!AT656/100)</f>
        <v/>
      </c>
      <c r="EZ666" s="431" t="str">
        <f>IF(_tag_month_day!AU656="","",_tag_month_day!AU656/100)</f>
        <v/>
      </c>
      <c r="FA666" s="431" t="str">
        <f>IF(_tag_month_day!AV656="","",_tag_month_day!AV656/100)</f>
        <v/>
      </c>
      <c r="FB666" s="431" t="str">
        <f>IF(_tag_month_day!AW656="","",_tag_month_day!AW656/100)</f>
        <v/>
      </c>
      <c r="FC666" s="431" t="str">
        <f>IF(_tag_month_day!AX656="","",_tag_month_day!AX656/100)</f>
        <v/>
      </c>
      <c r="FD666" s="449" t="str">
        <f>IF(_tag_month_day!AY656="","",_tag_month_day!AY656/100)</f>
        <v/>
      </c>
      <c r="FE666" s="449" t="str">
        <f>IF(_tag_month_day!AZ656="","",_tag_month_day!AZ656/100)</f>
        <v/>
      </c>
      <c r="FF666" s="449" t="str">
        <f>IF(_tag_month_day!BA656="","",_tag_month_day!BA656/100)</f>
        <v/>
      </c>
      <c r="FG666" s="449" t="str">
        <f>IF(_tag_month_day!BB656="","",_tag_month_day!BB656/100)</f>
        <v/>
      </c>
      <c r="FH666" s="467" t="str">
        <f>IF(_tag_month_day!BC656="","",_tag_month_day!BC656/100)</f>
        <v/>
      </c>
      <c r="FI666" s="449">
        <f>FI665</f>
        <v>0.40999999999999998</v>
      </c>
      <c r="FJ666" s="449">
        <f>FJ665</f>
        <v>0.11</v>
      </c>
      <c r="FK666" s="449">
        <f>FK665</f>
        <v>0.014999999999999999</v>
      </c>
      <c r="FL666" s="449">
        <f>FL665</f>
        <v>0</v>
      </c>
      <c r="FM666" s="467">
        <f>FM665</f>
        <v>0.0001</v>
      </c>
      <c r="FN666" s="449">
        <f>FN665</f>
        <v>0.32000000000000001</v>
      </c>
      <c r="FO666" s="449">
        <f>FO665</f>
        <v>0.20000000000000001</v>
      </c>
      <c r="FP666" s="449">
        <f>FP665</f>
        <v>0.01</v>
      </c>
      <c r="FQ666" s="449">
        <f>FQ665</f>
        <v>0</v>
      </c>
      <c r="FR666" s="467">
        <f>FR665</f>
        <v>0.0001</v>
      </c>
      <c r="FS666" s="449" t="str">
        <f>IF(_tag_month_day!BD656="","",_tag_month_day!BD656/100)</f>
        <v/>
      </c>
      <c r="FT666" s="449" t="str">
        <f>IF(_tag_month_day!BE656="","",_tag_month_day!BE656/100)</f>
        <v/>
      </c>
      <c r="FU666" s="449" t="str">
        <f>IF(_tag_month_day!BF656="","",_tag_month_day!BF656/100)</f>
        <v/>
      </c>
      <c r="FV666" s="449" t="str">
        <f>IF(_tag_month_day!BG656="","",_tag_month_day!BG656/100)</f>
        <v/>
      </c>
      <c r="FW666" s="467" t="str">
        <f>IF(_tag_month_day!BH656="","",_tag_month_day!BH656/100)</f>
        <v/>
      </c>
      <c r="FX666" s="449" t="str">
        <f>IF(_tag_month_day!BI656="","",_tag_month_day!BI656/100)</f>
        <v/>
      </c>
      <c r="FY666" s="449" t="str">
        <f>IF(_tag_month_day!BJ656="","",_tag_month_day!BJ656/100)</f>
        <v/>
      </c>
      <c r="FZ666" s="468" t="str">
        <f>IF(_tag_month_day!BK656="","",_tag_month_day!BK656/100)</f>
        <v/>
      </c>
      <c r="GA666" s="449" t="str">
        <f>IF(_tag_month_day!BL656="","",_tag_month_day!BL656/100)</f>
        <v/>
      </c>
      <c r="GB666" s="467" t="str">
        <f>IF(_tag_month_day!BM656="","",_tag_month_day!BM656/100)</f>
        <v/>
      </c>
      <c r="GC666" s="431" t="str">
        <f>IF(_tag_month_day!BN656="","",_tag_month_day!BN656/100)</f>
        <v/>
      </c>
      <c r="GD666" s="431" t="str">
        <f>IF(_tag_month_day!BO656="","",_tag_month_day!BO656/100)</f>
        <v/>
      </c>
      <c r="GE666" s="431" t="str">
        <f>IF(_tag_month_day!BP656="","",_tag_month_day!BP656/100)</f>
        <v/>
      </c>
      <c r="GF666" s="431" t="str">
        <f>IF(_tag_month_day!BQ656="","",_tag_month_day!BQ656/100)</f>
        <v/>
      </c>
      <c r="GG666" s="431" t="str">
        <f>IF(_tag_month_day!BR656="","",_tag_month_day!BR656/100)</f>
        <v/>
      </c>
      <c r="GH666" s="431" t="str">
        <f>IF(_tag_month_day!BS656="","",_tag_month_day!BS656/100)</f>
        <v/>
      </c>
      <c r="GI666" s="467" t="str">
        <f>IF(_tag_month_day!BT656="","",_tag_month_day!BT656/100)</f>
        <v/>
      </c>
      <c r="GJ666" s="469" t="str">
        <f>IF(_tag_month_day!BU656="","",_tag_month_day!BU656/100)</f>
        <v/>
      </c>
      <c r="GK666" s="470">
        <f>GK665</f>
        <v>0.070000000000000007</v>
      </c>
      <c r="GL666" s="470">
        <f>GL665</f>
        <v>0.029999999999999999</v>
      </c>
      <c r="GM666" s="471" t="str">
        <f>IF(_tag_month_day!BX656="","",_tag_month_day!BX656/100)</f>
        <v/>
      </c>
      <c r="GN666" s="470">
        <f>GN665</f>
        <v>0.070000000000000007</v>
      </c>
      <c r="GO666" s="470">
        <f>GO665</f>
        <v>0.029999999999999999</v>
      </c>
      <c r="GP666" s="470">
        <f>GP665</f>
        <v>0.089999999999999997</v>
      </c>
      <c r="GQ666" s="470">
        <f>GQ665</f>
        <v>0.029999999999999999</v>
      </c>
      <c r="GR666" s="471" t="str">
        <f>IF(_tag_month_day!CA656="","",_tag_month_day!CA656/100)</f>
        <v/>
      </c>
      <c r="GS666" s="472">
        <f>GS665</f>
        <v>0.95299999999999996</v>
      </c>
      <c r="GT666" s="472">
        <f>GT665</f>
        <v>0.55000000000000004</v>
      </c>
      <c r="GU666" s="472">
        <f>GU665</f>
        <v>0.55000000000000004</v>
      </c>
      <c r="GV666" s="472">
        <f>GV665</f>
        <v>0.55000000000000004</v>
      </c>
      <c r="GW666" s="472">
        <f>GW665</f>
        <v>0.5</v>
      </c>
      <c r="GX666" s="472">
        <f>GX665</f>
        <v>0.93500000000000005</v>
      </c>
      <c r="GY666" s="472">
        <f>GY665</f>
        <v>0.14999999999999999</v>
      </c>
      <c r="GZ666" s="472">
        <f>GZ665</f>
        <v>1</v>
      </c>
      <c r="HA666" s="474">
        <f>HA665</f>
        <v>0.047</v>
      </c>
      <c r="HB666" s="474">
        <f>HB665</f>
        <v>0.45000000000000001</v>
      </c>
      <c r="HC666" s="474">
        <f>HC665</f>
        <v>0.45000000000000001</v>
      </c>
      <c r="HD666" s="474">
        <f>HD665</f>
        <v>0.45000000000000001</v>
      </c>
      <c r="HE666" s="474">
        <f>HE665</f>
        <v>0.5</v>
      </c>
      <c r="HF666" s="474">
        <f>HF665</f>
        <v>0.065000000000000002</v>
      </c>
      <c r="HG666" s="474">
        <f>HG665</f>
        <v>0.84999999999999998</v>
      </c>
      <c r="HH666" s="474">
        <f>HH665</f>
        <v>0</v>
      </c>
      <c r="HI666" s="10">
        <f>IF(BZ666&lt;&gt;"",CK666-BV666,0)</f>
        <v>0</v>
      </c>
      <c r="HJ666" s="10" t="e">
        <f>IF(AJ666&gt;0,AH666-AJ666,0)</f>
        <v>#VALUE!</v>
      </c>
      <c r="HK666" s="466">
        <f>HK665</f>
        <v>0.84999999999999998</v>
      </c>
      <c r="HL666" s="424">
        <f>HL665</f>
        <v>550000</v>
      </c>
      <c r="HM666" s="424">
        <f>HM665</f>
        <v>480000</v>
      </c>
      <c r="HN666" s="465" t="e">
        <f>(DJ666*EZ666+DK666*FH666+DL666*FM666+DM666*FR666+DN666*FW666+DO666*GB666+DS666*GI666+DP666*GM666+DR666*GR666)*1000*2</f>
        <v>#VALUE!</v>
      </c>
      <c r="HO666" s="465" t="e">
        <f>HN666*HK666*$HO$2/HL666*1000000</f>
        <v>#VALUE!</v>
      </c>
      <c r="HP666" s="465" t="e">
        <f>HN666*HK666*$HP$2/HM666*1000000</f>
        <v>#VALUE!</v>
      </c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</row>
    <row customFormat="1" r="667" s="0">
      <c r="A667" s="420">
        <v>656</v>
      </c>
      <c r="B667" s="421">
        <f ca="1">IF(D667=D666,B666,IF(D667="夜班",B666+1,B666))</f>
        <v>43613</v>
      </c>
      <c r="C667" s="422">
        <f>C666</f>
        <v>0.041666666666666699</v>
      </c>
      <c r="D667" s="10" t="str">
        <f ca="1">IF(HOUR(G667)&lt;8,"夜班",IF(HOUR(G667)&lt;16,"白班",IF(HOUR(G667)&lt;24,"中班",0)))</f>
        <v>夜班</v>
      </c>
      <c r="E667" s="10" t="e">
        <f ca="1">IF(F667=1,"甲",IF(F667=2,"乙",IF(F667=3,"丙",IF(F667=4,"丁",""))))</f>
        <v>#REF!</v>
      </c>
      <c r="F667" s="10" t="e">
        <f ca="1">SUMPRODUCT((成本日报!$A$3:$A$95=计划!B667)*(成本日报!$B$3:$B$95=计划!$D667),成本日报!$C$3:$C$95)</f>
        <v>#REF!</v>
      </c>
      <c r="G667" s="423">
        <f ca="1">G666+C666</f>
        <v>43613.291666665078</v>
      </c>
      <c r="H667" s="423">
        <f ca="1">$G667+$C667/60*10+$C667*0</f>
        <v>43613.298611109523</v>
      </c>
      <c r="I667" s="423">
        <f ca="1">$G667+$C667/60*18+$C667*0</f>
        <v>43613.304166665075</v>
      </c>
      <c r="J667" s="423">
        <f ca="1">$G667+$C667/60*0+$C667*1</f>
        <v>43613.333333331742</v>
      </c>
      <c r="K667" s="423">
        <f ca="1">$G667+$C667/60*30+$C667*2</f>
        <v>43613.39583333175</v>
      </c>
      <c r="L667" s="423">
        <f ca="1">$G667+$C667/60*0+$C667*3</f>
        <v>43613.416666665078</v>
      </c>
      <c r="M667" s="424" t="str">
        <f>IF(_tag_month_day!A657="","",_tag_month_day!A657)</f>
        <v/>
      </c>
      <c r="N667" s="424" t="str">
        <f>IF(_tag_month_day!B657="","",_tag_month_day!B657)</f>
        <v/>
      </c>
      <c r="O667" s="425" t="e">
        <f>IF(M667+N667=0,"",M667+N667)</f>
        <v>#VALUE!</v>
      </c>
      <c r="P667" s="424" t="str">
        <f>IF(_tag_month_day!C657="","",_tag_month_day!C657)</f>
        <v/>
      </c>
      <c r="Q667" s="424" t="str">
        <f>IF(_tag_month_day!D657="","",_tag_month_day!D657)</f>
        <v/>
      </c>
      <c r="R667" s="426" t="str">
        <f>IF(_tag_month_day!CB657="","",_tag_month_day!CB657/100)</f>
        <v/>
      </c>
      <c r="S667" s="427" t="str">
        <f>IF(_tag_month_day!E657="","",_tag_month_day!E657)</f>
        <v/>
      </c>
      <c r="T667" s="427" t="str">
        <f>IF(_tag_month_day!F657="","",_tag_month_day!F657)</f>
        <v/>
      </c>
      <c r="U667" s="428" t="e">
        <f>S667+T667</f>
        <v>#VALUE!</v>
      </c>
      <c r="V667" s="429" t="e">
        <f>U667/AJ667</f>
        <v>#VALUE!</v>
      </c>
      <c r="W667" s="430" t="str">
        <f>IF(_jhy_month_day!A657="","",_jhy_month_day!A657)</f>
        <v/>
      </c>
      <c r="X667" s="431" t="str">
        <f>IF(_jhy_month_day!B657="","",_jhy_month_day!B657/100)</f>
        <v/>
      </c>
      <c r="Y667" s="431" t="str">
        <f>IF(_jhy_month_day!C657="","",_jhy_month_day!C657/100)</f>
        <v/>
      </c>
      <c r="Z667" s="432">
        <f>Z663+1</f>
        <v>164</v>
      </c>
      <c r="AA667" s="433" t="str">
        <f>IF(_tag_month_day!G657="","",_tag_month_day!G657/100)</f>
        <v/>
      </c>
      <c r="AB667" s="433" t="str">
        <f>IF(_tag_month_day!H657="","",_tag_month_day!H657/100)</f>
        <v/>
      </c>
      <c r="AC667" s="434">
        <f>IF(X667="",AC666,BK667*($AV666*X667+$AW666*FD666+$AX666*FI666+$AY666*FN666+$AZ666*FS666+$BA666*FX666+$BG666*GE666)/(AV666*Y667+AX666*FK666+AW666*FF666+AY666*FP666+AZ666*FU666+BA666*FZ666+BG666*GG666+BB666*GK666+BC666*GN666+BD666*GP666))</f>
        <v>1.59963432013121</v>
      </c>
      <c r="AD667" s="435" t="str">
        <f>IF(AC667=AC666,"",AC667-AC666)</f>
        <v/>
      </c>
      <c r="AE667" s="436" t="str">
        <f>IF(1-AF667=0,"",(1-AF667))</f>
        <v/>
      </c>
      <c r="AF667" s="437">
        <v>1</v>
      </c>
      <c r="AG667" s="10" t="str">
        <f>AG666</f>
        <v>9A3</v>
      </c>
      <c r="AH667" s="438" t="str">
        <f>AH666</f>
        <v/>
      </c>
      <c r="AI667" s="424"/>
      <c r="AJ667" s="10" t="str">
        <f>IF(_tag_month_day!I657="","",_tag_month_day!I657)</f>
        <v/>
      </c>
      <c r="AK667" s="440"/>
      <c r="AL667" s="440"/>
      <c r="AM667" s="440"/>
      <c r="AN667" s="441">
        <f>AN666</f>
        <v>2</v>
      </c>
      <c r="AO667" s="441">
        <f>AO666</f>
        <v>8</v>
      </c>
      <c r="AP667" s="442" t="e">
        <f>(IF(AN667=0,AS666,AS666*(1+AO667/AN667)/(AR667+AO667/AN667)))+AT667</f>
        <v>#VALUE!</v>
      </c>
      <c r="AQ667" s="443" t="str">
        <f>IF(_tag_month_day!J657="","",_tag_month_day!J657/100)</f>
        <v/>
      </c>
      <c r="AR667" s="444">
        <f>AR666</f>
        <v>1.3</v>
      </c>
      <c r="AS667" s="445" t="e">
        <f>AQ667*(AN667*AR667+AO667)/(AN667+AO667)</f>
        <v>#VALUE!</v>
      </c>
      <c r="AT667" s="445" t="e">
        <f>(SUM(BE667:BF667)-SUM(BE666:BF666))*0.05</f>
        <v>#VALUE!</v>
      </c>
      <c r="AU667" s="446" t="str">
        <f>IF(_tag_month_day!CC657="","",IF(_tag_month_day!CC657&gt;0,_tag_month_day!CD657,_tag_month_day!CE657))</f>
        <v/>
      </c>
      <c r="AV667" s="447" t="str">
        <f>IF(_tag_month_day!L657="","",_tag_month_day!L657/100)</f>
        <v/>
      </c>
      <c r="AW667" s="431">
        <f>AW666</f>
        <v>0</v>
      </c>
      <c r="AX667" s="431">
        <f>AX666</f>
        <v>0</v>
      </c>
      <c r="AY667" s="431" t="str">
        <f>IF(_tag_month_day!M657="","",_tag_month_day!M657/100)</f>
        <v/>
      </c>
      <c r="AZ667" s="431" t="str">
        <f>IF(_tag_month_day!N657="","",_tag_month_day!N657/100)</f>
        <v/>
      </c>
      <c r="BA667" s="431" t="str">
        <f>IF(_tag_month_day!O657="","",_tag_month_day!O657/100)</f>
        <v/>
      </c>
      <c r="BB667" s="448" t="str">
        <f>IF(_tag_month_day!P657="","",_tag_month_day!P657/100)</f>
        <v/>
      </c>
      <c r="BC667" s="448">
        <f>BC666</f>
        <v>0</v>
      </c>
      <c r="BD667" s="448" t="str">
        <f>IF(_tag_month_day!Q657="","",_tag_month_day!Q657/100)</f>
        <v/>
      </c>
      <c r="BE667" s="449" t="str">
        <f>IF(_tag_month_day!R657="","",_tag_month_day!R657/100)</f>
        <v/>
      </c>
      <c r="BF667" s="388" t="e">
        <f>(AU667*(100+BE667*100))/(AJ667-AU667)/100</f>
        <v>#VALUE!</v>
      </c>
      <c r="BG667" s="450" t="e">
        <f>BE667+BF667</f>
        <v>#VALUE!</v>
      </c>
      <c r="BH667" s="451" t="e">
        <f>SUM(AV667:BF667)</f>
        <v>#VALUE!</v>
      </c>
      <c r="BI667" s="452" t="e">
        <f>IF(CX667=0,BI666,(DK667*查询!$R$5+DL667*查询!$Q$5+DM667*查询!$N$5+DN667*查询!$O$5+DO667*查询!$P$5)*AF667/CX667)</f>
        <v>#VALUE!</v>
      </c>
      <c r="BJ667" s="452" t="e">
        <f>IF(CX667=0,BJ666,(DP667*查询!$S$5+DQ667*查询!$T$5+DR667*查询!$U$5)*AF667/CX667)</f>
        <v>#VALUE!</v>
      </c>
      <c r="BK667" s="452">
        <f>BK666</f>
        <v>1</v>
      </c>
      <c r="BL667" s="453" t="e">
        <f>SUMPRODUCT((AV667:BA667)*(GS667:GX667))/((GS667:GX667)+SUM(BB667:BD667)*GY667+BG667*GZ667)</f>
        <v>#VALUE!</v>
      </c>
      <c r="BM667" s="453" t="e">
        <f>BK667*($AV667*FB667+$AW667*FD667+$AX667*FI667+$AY667*FN667+$AZ667*FS667+$BA667*FX667+$BG667*GE667)/(AV667*EY667+AX667*FK667+AW667*FF667+AY667*FP667+AZ667*FU667+BA667*FZ667+BG667*GG667+BB667*GK667+BC667*GN667+BD667*GP667)</f>
        <v>#VALUE!</v>
      </c>
      <c r="BN667" s="453" t="e">
        <f>($AV667*FC667+$AX667*FJ667+$AW667*FE667+$AY667*FO667+$AZ667*FT667+$BA667*FY667+$BG667*GF667)/($AV667*FA667+BG667*GH667+BB667*GL667+BC667*GO667+BD667*GQ667+BA667*GA667)</f>
        <v>#VALUE!</v>
      </c>
      <c r="BO667" s="454" t="e">
        <f>SUMPRODUCT(AV667:BA667*GS667:GX667)/(GS667:GX667+(BB667+BC667+BD667)*GY667+BG667)</f>
        <v>#VALUE!</v>
      </c>
      <c r="BP667" s="454" t="e">
        <f>SUMPRODUCT(AV667:BA667*GS667:GX667)/(GS667:GX667+(BB667+BC667+BD667)*GY667+BG667)</f>
        <v>#VALUE!</v>
      </c>
      <c r="BQ667" s="454" t="e">
        <f>SUMPRODUCT(AV667:BA667*GS667:GX667)/(GS667:GX667+(BB667+BC667+BD667)*GY667+BG667)</f>
        <v>#VALUE!</v>
      </c>
      <c r="BR667" s="453" t="str">
        <f>IF(_tag_month_day!T657="","",_tag_month_day!T657)</f>
        <v/>
      </c>
      <c r="BS667" s="453" t="str">
        <f>IF(_tag_month_day!U657="","",_tag_month_day!U657)</f>
        <v/>
      </c>
      <c r="BT667" s="455" t="str">
        <f>IF(CK667="","",IF((CK667&gt;=BV667-0.12)*(CK667&lt;=BV667+0.12),"合格","不合格"))</f>
        <v/>
      </c>
      <c r="BU667" s="456" t="str">
        <f>IF(_tag_month_day!V657="","",_tag_month_day!V657)</f>
        <v/>
      </c>
      <c r="BV667" s="457" t="str">
        <f>IF(_tag_month_day!W657="","",_tag_month_day!W657)</f>
        <v/>
      </c>
      <c r="BW667" s="458" t="str">
        <f>IF(_tag_month_day!X657="","",_tag_month_day!X657)</f>
        <v/>
      </c>
      <c r="BX667" s="458" t="str">
        <f>IF(_tag_month_day!Y657="","",_tag_month_day!Y657)</f>
        <v/>
      </c>
      <c r="BY667" s="459">
        <f ca="1">L667</f>
        <v>43613.416666665078</v>
      </c>
      <c r="BZ667" s="460"/>
      <c r="CA667" s="4"/>
      <c r="CB667" s="424" t="str">
        <f>IF(_tag_month_day!Z657="","",_tag_month_day!Z657)</f>
        <v/>
      </c>
      <c r="CC667" s="424" t="str">
        <f>IF(_tag_month_day!AA657="","",_tag_month_day!AA657)</f>
        <v/>
      </c>
      <c r="CD667" s="424" t="str">
        <f>IF(_tag_month_day!AB657="","",_tag_month_day!AB657)</f>
        <v/>
      </c>
      <c r="CE667" s="424" t="str">
        <f>IF(_tag_month_day!AC657="","",_tag_month_day!AC657)</f>
        <v/>
      </c>
      <c r="CF667" s="424" t="str">
        <f>IF(_tag_month_day!AD657="","",_tag_month_day!AD657)</f>
        <v/>
      </c>
      <c r="CG667" s="424" t="str">
        <f>IF(_tag_month_day!AE657="","",_tag_month_day!AE657)</f>
        <v/>
      </c>
      <c r="CH667" s="424" t="str">
        <f>IF(_tag_month_day!AF657="","",_tag_month_day!AF657)</f>
        <v/>
      </c>
      <c r="CI667" s="424" t="str">
        <f>IF(_tag_month_day!AG657="","",_tag_month_day!AG657)</f>
        <v/>
      </c>
      <c r="CJ667" s="424" t="str">
        <f>IF(_tag_month_day!AH657="","",_tag_month_day!AH657)</f>
        <v/>
      </c>
      <c r="CK667" s="424" t="str">
        <f>IF(_tag_month_day!AI657="","",_tag_month_day!AI657)</f>
        <v/>
      </c>
      <c r="CL667" s="4" t="str">
        <f>IF(_tag_month_day!AJ657="","",_tag_month_day!AJ657)</f>
        <v/>
      </c>
      <c r="CM667" s="4" t="str">
        <f>IF(_tag_month_day!AK657="","",_tag_month_day!AK657)</f>
        <v/>
      </c>
      <c r="CN667" s="4" t="str">
        <f>IF(_tag_month_day!AL657="","",_tag_month_day!AL657)</f>
        <v/>
      </c>
      <c r="CO667" s="4" t="str">
        <f>IF(_tag_month_day!AM657="","",_tag_month_day!AM657)</f>
        <v/>
      </c>
      <c r="CP667" s="4" t="str">
        <f>IF(_tag_month_day!AN657="","",_tag_month_day!AN657)</f>
        <v/>
      </c>
      <c r="CQ667" s="4" t="str">
        <f>IF(_tag_month_day!AO657="","",_tag_month_day!AO657)</f>
        <v/>
      </c>
      <c r="CR667" s="462" t="str">
        <f>IF(_tag_month_day!AP657="","",_tag_month_day!AP657)</f>
        <v/>
      </c>
      <c r="CS667" s="463" t="str">
        <f>IF(_tag_month_day!AQ657="","",_tag_month_day!AQ657)</f>
        <v/>
      </c>
      <c r="CT667" s="4" t="str">
        <f>IF(_tag_month_day!AR657="","",_tag_month_day!AR657)</f>
        <v/>
      </c>
      <c r="CU667" s="464" t="e">
        <f>DU667/AJ667</f>
        <v>#VALUE!</v>
      </c>
      <c r="CV667" s="451" t="e">
        <f>BG667/BH667</f>
        <v>#VALUE!</v>
      </c>
      <c r="CW667" s="465" t="e">
        <f>AJ667*(1-CV667)*CU667*AF667</f>
        <v>#VALUE!</v>
      </c>
      <c r="CX667" s="465" t="e">
        <f>CW667*94%</f>
        <v>#VALUE!</v>
      </c>
      <c r="CY667" s="466" t="e">
        <f>IF(CX667=0,0,DS667/(DS667+CX667))</f>
        <v>#VALUE!</v>
      </c>
      <c r="CZ667" s="465" t="e">
        <f>$AJ667*EF667</f>
        <v>#VALUE!</v>
      </c>
      <c r="DA667" s="465" t="e">
        <f>$AJ667*EG667</f>
        <v>#VALUE!</v>
      </c>
      <c r="DB667" s="465" t="e">
        <f>$AJ667*EH667</f>
        <v>#VALUE!</v>
      </c>
      <c r="DC667" s="465" t="e">
        <f>$AJ667*EI667</f>
        <v>#VALUE!</v>
      </c>
      <c r="DD667" s="465" t="e">
        <f>$AJ667*EJ667</f>
        <v>#VALUE!</v>
      </c>
      <c r="DE667" s="465" t="e">
        <f>$AJ667*EK667</f>
        <v>#VALUE!</v>
      </c>
      <c r="DF667" s="465" t="e">
        <f>$AJ667*EL667</f>
        <v>#VALUE!</v>
      </c>
      <c r="DG667" s="465" t="e">
        <f>$AJ667*EM667</f>
        <v>#VALUE!</v>
      </c>
      <c r="DH667" s="465" t="e">
        <f>$AJ667*EN667</f>
        <v>#VALUE!</v>
      </c>
      <c r="DI667" s="465" t="e">
        <f>$AJ667*EO667</f>
        <v>#VALUE!</v>
      </c>
      <c r="DJ667" s="465" t="e">
        <f>CZ667*(1-EP667)</f>
        <v>#VALUE!</v>
      </c>
      <c r="DK667" s="465" t="e">
        <f>DA667*(1-ER667)</f>
        <v>#VALUE!</v>
      </c>
      <c r="DL667" s="465" t="e">
        <f>DB667*(1-EQ667)</f>
        <v>#VALUE!</v>
      </c>
      <c r="DM667" s="465" t="e">
        <f>DC667*(1-ES667)</f>
        <v>#VALUE!</v>
      </c>
      <c r="DN667" s="465" t="e">
        <f>DD667*(1-ET667)</f>
        <v>#VALUE!</v>
      </c>
      <c r="DO667" s="465" t="e">
        <f>DE667</f>
        <v>#VALUE!</v>
      </c>
      <c r="DP667" s="465" t="e">
        <f>DF667*(1-EU667)</f>
        <v>#VALUE!</v>
      </c>
      <c r="DQ667" s="465" t="e">
        <f>DG667*(1-EV667)</f>
        <v>#VALUE!</v>
      </c>
      <c r="DR667" s="465" t="e">
        <f>DH667*(1-EW667)</f>
        <v>#VALUE!</v>
      </c>
      <c r="DS667" s="465" t="e">
        <f>DI667</f>
        <v>#VALUE!</v>
      </c>
      <c r="DT667" s="465" t="e">
        <f>SUM(DJ667:DS667)</f>
        <v>#VALUE!</v>
      </c>
      <c r="DU667" s="465" t="e">
        <f>(GS667:GX667)+(DP667+DQ667+DR667)*GY667+DS667</f>
        <v>#VALUE!</v>
      </c>
      <c r="DV667" s="451" t="e">
        <f>AV667/$BH667/(1-EP667)</f>
        <v>#VALUE!</v>
      </c>
      <c r="DW667" s="451" t="e">
        <f>AW667/$BH667/(1-ER667)</f>
        <v>#VALUE!</v>
      </c>
      <c r="DX667" s="451" t="e">
        <f>AX667/$BH667/(1-EQ667)</f>
        <v>#VALUE!</v>
      </c>
      <c r="DY667" s="451" t="e">
        <f>AY667/$BH667/(1-ES667)</f>
        <v>#VALUE!</v>
      </c>
      <c r="DZ667" s="451" t="e">
        <f>AZ667/$BH667/(1-ET667)</f>
        <v>#VALUE!</v>
      </c>
      <c r="EA667" s="451" t="e">
        <f>BA667/$BH667/(1-AX667)</f>
        <v>#VALUE!</v>
      </c>
      <c r="EB667" s="451" t="e">
        <f>BB667/$BH667/(1-EU667)</f>
        <v>#VALUE!</v>
      </c>
      <c r="EC667" s="451" t="e">
        <f>BC667/$BH667/(1-EV667)</f>
        <v>#VALUE!</v>
      </c>
      <c r="ED667" s="451" t="e">
        <f>BD667/$BH667/(1-EW667)</f>
        <v>#VALUE!</v>
      </c>
      <c r="EE667" s="451" t="e">
        <f>BG667/BH667</f>
        <v>#VALUE!</v>
      </c>
      <c r="EF667" s="451" t="e">
        <f>DV667/SUM($DV667:$EE667)</f>
        <v>#VALUE!</v>
      </c>
      <c r="EG667" s="451" t="e">
        <f>DW667/SUM($DV667:$EE667)</f>
        <v>#VALUE!</v>
      </c>
      <c r="EH667" s="451" t="e">
        <f>DX667/SUM($DV667:$EE667)</f>
        <v>#VALUE!</v>
      </c>
      <c r="EI667" s="451" t="e">
        <f>DY667/SUM($DV667:$EE667)</f>
        <v>#VALUE!</v>
      </c>
      <c r="EJ667" s="451" t="e">
        <f>DZ667/SUM($DV667:$EE667)</f>
        <v>#VALUE!</v>
      </c>
      <c r="EK667" s="451" t="e">
        <f>EA667/SUM($DV667:$EE667)</f>
        <v>#VALUE!</v>
      </c>
      <c r="EL667" s="451" t="e">
        <f>EB667/SUM($DV667:$EE667)</f>
        <v>#VALUE!</v>
      </c>
      <c r="EM667" s="451" t="e">
        <f>EC667/SUM($DV667:$EE667)</f>
        <v>#VALUE!</v>
      </c>
      <c r="EN667" s="451" t="e">
        <f>ED667/SUM($DV667:$EE667)</f>
        <v>#VALUE!</v>
      </c>
      <c r="EO667" s="451" t="e">
        <f>EE667/SUM($DV667:$EE667)</f>
        <v>#VALUE!</v>
      </c>
      <c r="EP667" s="450">
        <f>EP666</f>
        <v>0.080000000000000002</v>
      </c>
      <c r="EQ667" s="450">
        <f>EQ666</f>
        <v>0.014999999999999999</v>
      </c>
      <c r="ER667" s="450">
        <f>ER666</f>
        <v>0.014999999999999999</v>
      </c>
      <c r="ES667" s="450">
        <f>ES666</f>
        <v>0.014999999999999999</v>
      </c>
      <c r="ET667" s="450">
        <f>ET666</f>
        <v>0.014999999999999999</v>
      </c>
      <c r="EU667" s="450">
        <f>EU666</f>
        <v>0.089999999999999997</v>
      </c>
      <c r="EV667" s="450">
        <f>EV666</f>
        <v>0.089999999999999997</v>
      </c>
      <c r="EW667" s="450">
        <f>EW666</f>
        <v>0.089999999999999997</v>
      </c>
      <c r="EX667" s="431" t="str">
        <f>IF(_tag_month_day!AS657="","",_tag_month_day!AS657/100)</f>
        <v/>
      </c>
      <c r="EY667" s="431" t="str">
        <f>IF(_tag_month_day!AT657="","",_tag_month_day!AT657/100)</f>
        <v/>
      </c>
      <c r="EZ667" s="431" t="str">
        <f>IF(_tag_month_day!AU657="","",_tag_month_day!AU657/100)</f>
        <v/>
      </c>
      <c r="FA667" s="431" t="str">
        <f>IF(_tag_month_day!AV657="","",_tag_month_day!AV657/100)</f>
        <v/>
      </c>
      <c r="FB667" s="431" t="str">
        <f>IF(_tag_month_day!AW657="","",_tag_month_day!AW657/100)</f>
        <v/>
      </c>
      <c r="FC667" s="431" t="str">
        <f>IF(_tag_month_day!AX657="","",_tag_month_day!AX657/100)</f>
        <v/>
      </c>
      <c r="FD667" s="449" t="str">
        <f>IF(_tag_month_day!AY657="","",_tag_month_day!AY657/100)</f>
        <v/>
      </c>
      <c r="FE667" s="449" t="str">
        <f>IF(_tag_month_day!AZ657="","",_tag_month_day!AZ657/100)</f>
        <v/>
      </c>
      <c r="FF667" s="449" t="str">
        <f>IF(_tag_month_day!BA657="","",_tag_month_day!BA657/100)</f>
        <v/>
      </c>
      <c r="FG667" s="449" t="str">
        <f>IF(_tag_month_day!BB657="","",_tag_month_day!BB657/100)</f>
        <v/>
      </c>
      <c r="FH667" s="467" t="str">
        <f>IF(_tag_month_day!BC657="","",_tag_month_day!BC657/100)</f>
        <v/>
      </c>
      <c r="FI667" s="449">
        <f>FI666</f>
        <v>0.40999999999999998</v>
      </c>
      <c r="FJ667" s="449">
        <f>FJ666</f>
        <v>0.11</v>
      </c>
      <c r="FK667" s="449">
        <f>FK666</f>
        <v>0.014999999999999999</v>
      </c>
      <c r="FL667" s="449">
        <f>FL666</f>
        <v>0</v>
      </c>
      <c r="FM667" s="467">
        <f>FM666</f>
        <v>0.0001</v>
      </c>
      <c r="FN667" s="449">
        <f>FN666</f>
        <v>0.32000000000000001</v>
      </c>
      <c r="FO667" s="449">
        <f>FO666</f>
        <v>0.20000000000000001</v>
      </c>
      <c r="FP667" s="449">
        <f>FP666</f>
        <v>0.01</v>
      </c>
      <c r="FQ667" s="449">
        <f>FQ666</f>
        <v>0</v>
      </c>
      <c r="FR667" s="467">
        <f>FR666</f>
        <v>0.0001</v>
      </c>
      <c r="FS667" s="449" t="str">
        <f>IF(_tag_month_day!BD657="","",_tag_month_day!BD657/100)</f>
        <v/>
      </c>
      <c r="FT667" s="449" t="str">
        <f>IF(_tag_month_day!BE657="","",_tag_month_day!BE657/100)</f>
        <v/>
      </c>
      <c r="FU667" s="449" t="str">
        <f>IF(_tag_month_day!BF657="","",_tag_month_day!BF657/100)</f>
        <v/>
      </c>
      <c r="FV667" s="449" t="str">
        <f>IF(_tag_month_day!BG657="","",_tag_month_day!BG657/100)</f>
        <v/>
      </c>
      <c r="FW667" s="467" t="str">
        <f>IF(_tag_month_day!BH657="","",_tag_month_day!BH657/100)</f>
        <v/>
      </c>
      <c r="FX667" s="449" t="str">
        <f>IF(_tag_month_day!BI657="","",_tag_month_day!BI657/100)</f>
        <v/>
      </c>
      <c r="FY667" s="449" t="str">
        <f>IF(_tag_month_day!BJ657="","",_tag_month_day!BJ657/100)</f>
        <v/>
      </c>
      <c r="FZ667" s="468" t="str">
        <f>IF(_tag_month_day!BK657="","",_tag_month_day!BK657/100)</f>
        <v/>
      </c>
      <c r="GA667" s="449" t="str">
        <f>IF(_tag_month_day!BL657="","",_tag_month_day!BL657/100)</f>
        <v/>
      </c>
      <c r="GB667" s="467" t="str">
        <f>IF(_tag_month_day!BM657="","",_tag_month_day!BM657/100)</f>
        <v/>
      </c>
      <c r="GC667" s="431" t="str">
        <f>IF(_tag_month_day!BN657="","",_tag_month_day!BN657/100)</f>
        <v/>
      </c>
      <c r="GD667" s="431" t="str">
        <f>IF(_tag_month_day!BO657="","",_tag_month_day!BO657/100)</f>
        <v/>
      </c>
      <c r="GE667" s="431" t="str">
        <f>IF(_tag_month_day!BP657="","",_tag_month_day!BP657/100)</f>
        <v/>
      </c>
      <c r="GF667" s="431" t="str">
        <f>IF(_tag_month_day!BQ657="","",_tag_month_day!BQ657/100)</f>
        <v/>
      </c>
      <c r="GG667" s="431" t="str">
        <f>IF(_tag_month_day!BR657="","",_tag_month_day!BR657/100)</f>
        <v/>
      </c>
      <c r="GH667" s="431" t="str">
        <f>IF(_tag_month_day!BS657="","",_tag_month_day!BS657/100)</f>
        <v/>
      </c>
      <c r="GI667" s="467" t="str">
        <f>IF(_tag_month_day!BT657="","",_tag_month_day!BT657/100)</f>
        <v/>
      </c>
      <c r="GJ667" s="469" t="str">
        <f>IF(_tag_month_day!BU657="","",_tag_month_day!BU657/100)</f>
        <v/>
      </c>
      <c r="GK667" s="470">
        <f>GK666</f>
        <v>0.070000000000000007</v>
      </c>
      <c r="GL667" s="470">
        <f>GL666</f>
        <v>0.029999999999999999</v>
      </c>
      <c r="GM667" s="471" t="str">
        <f>IF(_tag_month_day!BX657="","",_tag_month_day!BX657/100)</f>
        <v/>
      </c>
      <c r="GN667" s="470">
        <f>GN666</f>
        <v>0.070000000000000007</v>
      </c>
      <c r="GO667" s="470">
        <f>GO666</f>
        <v>0.029999999999999999</v>
      </c>
      <c r="GP667" s="470">
        <f>GP666</f>
        <v>0.089999999999999997</v>
      </c>
      <c r="GQ667" s="470">
        <f>GQ666</f>
        <v>0.029999999999999999</v>
      </c>
      <c r="GR667" s="471" t="str">
        <f>IF(_tag_month_day!CA657="","",_tag_month_day!CA657/100)</f>
        <v/>
      </c>
      <c r="GS667" s="472">
        <f>GS666</f>
        <v>0.95299999999999996</v>
      </c>
      <c r="GT667" s="472">
        <f>GT666</f>
        <v>0.55000000000000004</v>
      </c>
      <c r="GU667" s="472">
        <f>GU666</f>
        <v>0.55000000000000004</v>
      </c>
      <c r="GV667" s="472">
        <f>GV666</f>
        <v>0.55000000000000004</v>
      </c>
      <c r="GW667" s="472">
        <f>GW666</f>
        <v>0.5</v>
      </c>
      <c r="GX667" s="472">
        <f>GX666</f>
        <v>0.93500000000000005</v>
      </c>
      <c r="GY667" s="472">
        <f>GY666</f>
        <v>0.14999999999999999</v>
      </c>
      <c r="GZ667" s="472">
        <f>GZ666</f>
        <v>1</v>
      </c>
      <c r="HA667" s="474">
        <f>HA666</f>
        <v>0.047</v>
      </c>
      <c r="HB667" s="474">
        <f>HB666</f>
        <v>0.45000000000000001</v>
      </c>
      <c r="HC667" s="474">
        <f>HC666</f>
        <v>0.45000000000000001</v>
      </c>
      <c r="HD667" s="474">
        <f>HD666</f>
        <v>0.45000000000000001</v>
      </c>
      <c r="HE667" s="474">
        <f>HE666</f>
        <v>0.5</v>
      </c>
      <c r="HF667" s="474">
        <f>HF666</f>
        <v>0.065000000000000002</v>
      </c>
      <c r="HG667" s="474">
        <f>HG666</f>
        <v>0.84999999999999998</v>
      </c>
      <c r="HH667" s="474">
        <f>HH666</f>
        <v>0</v>
      </c>
      <c r="HI667" s="10">
        <f>IF(BZ667&lt;&gt;"",CK667-BV667,0)</f>
        <v>0</v>
      </c>
      <c r="HJ667" s="10" t="e">
        <f>IF(AJ667&gt;0,AH667-AJ667,0)</f>
        <v>#VALUE!</v>
      </c>
      <c r="HK667" s="466">
        <f>HK666</f>
        <v>0.84999999999999998</v>
      </c>
      <c r="HL667" s="424">
        <f>HL666</f>
        <v>550000</v>
      </c>
      <c r="HM667" s="424">
        <f>HM666</f>
        <v>480000</v>
      </c>
      <c r="HN667" s="465" t="e">
        <f>(DJ667*EZ667+DK667*FH667+DL667*FM667+DM667*FR667+DN667*FW667+DO667*GB667+DS667*GI667+DP667*GM667+DR667*GR667)*1000*2</f>
        <v>#VALUE!</v>
      </c>
      <c r="HO667" s="465" t="e">
        <f>HN667*HK667*$HO$2/HL667*1000000</f>
        <v>#VALUE!</v>
      </c>
      <c r="HP667" s="465" t="e">
        <f>HN667*HK667*$HP$2/HM667*1000000</f>
        <v>#VALUE!</v>
      </c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</row>
    <row customFormat="1" r="668" s="0">
      <c r="A668" s="420">
        <v>657</v>
      </c>
      <c r="B668" s="421">
        <f ca="1">IF(D668=D667,B667,IF(D668="夜班",B667+1,B667))</f>
        <v>43613</v>
      </c>
      <c r="C668" s="422">
        <f>C667</f>
        <v>0.041666666666666699</v>
      </c>
      <c r="D668" s="10" t="str">
        <f ca="1">IF(HOUR(G668)&lt;8,"夜班",IF(HOUR(G668)&lt;16,"白班",IF(HOUR(G668)&lt;24,"中班",0)))</f>
        <v>夜班</v>
      </c>
      <c r="E668" s="10" t="e">
        <f ca="1">IF(F668=1,"甲",IF(F668=2,"乙",IF(F668=3,"丙",IF(F668=4,"丁",""))))</f>
        <v>#REF!</v>
      </c>
      <c r="F668" s="10" t="e">
        <f ca="1">SUMPRODUCT((成本日报!$A$3:$A$95=计划!B668)*(成本日报!$B$3:$B$95=计划!$D668),成本日报!$C$3:$C$95)</f>
        <v>#REF!</v>
      </c>
      <c r="G668" s="423">
        <f ca="1">G667+C667</f>
        <v>43613.333333331742</v>
      </c>
      <c r="H668" s="423">
        <f ca="1">$G668+$C668/60*10+$C668*0</f>
        <v>43613.340277776188</v>
      </c>
      <c r="I668" s="423">
        <f ca="1">$G668+$C668/60*18+$C668*0</f>
        <v>43613.345833331739</v>
      </c>
      <c r="J668" s="423">
        <f ca="1">$G668+$C668/60*0+$C668*1</f>
        <v>43613.374999998407</v>
      </c>
      <c r="K668" s="423">
        <f ca="1">$G668+$C668/60*30+$C668*2</f>
        <v>43613.437499998414</v>
      </c>
      <c r="L668" s="423">
        <f ca="1">$G668+$C668/60*0+$C668*3</f>
        <v>43613.458333331742</v>
      </c>
      <c r="M668" s="424" t="str">
        <f>IF(_tag_month_day!A658="","",_tag_month_day!A658)</f>
        <v/>
      </c>
      <c r="N668" s="424" t="str">
        <f>IF(_tag_month_day!B658="","",_tag_month_day!B658)</f>
        <v/>
      </c>
      <c r="O668" s="425" t="e">
        <f>IF(M668+N668=0,"",M668+N668)</f>
        <v>#VALUE!</v>
      </c>
      <c r="P668" s="424" t="str">
        <f>IF(_tag_month_day!C658="","",_tag_month_day!C658)</f>
        <v/>
      </c>
      <c r="Q668" s="424" t="str">
        <f>IF(_tag_month_day!D658="","",_tag_month_day!D658)</f>
        <v/>
      </c>
      <c r="R668" s="426" t="str">
        <f>IF(_tag_month_day!CB658="","",_tag_month_day!CB658/100)</f>
        <v/>
      </c>
      <c r="S668" s="427" t="str">
        <f>IF(_tag_month_day!E658="","",_tag_month_day!E658)</f>
        <v/>
      </c>
      <c r="T668" s="427" t="str">
        <f>IF(_tag_month_day!F658="","",_tag_month_day!F658)</f>
        <v/>
      </c>
      <c r="U668" s="428" t="e">
        <f>S668+T668</f>
        <v>#VALUE!</v>
      </c>
      <c r="V668" s="429" t="e">
        <f>U668/AJ668</f>
        <v>#VALUE!</v>
      </c>
      <c r="W668" s="430" t="str">
        <f>IF(_jhy_month_day!A658="","",_jhy_month_day!A658)</f>
        <v/>
      </c>
      <c r="X668" s="431" t="str">
        <f>IF(_jhy_month_day!B658="","",_jhy_month_day!B658/100)</f>
        <v/>
      </c>
      <c r="Y668" s="431" t="str">
        <f>IF(_jhy_month_day!C658="","",_jhy_month_day!C658/100)</f>
        <v/>
      </c>
      <c r="Z668" s="432">
        <f>Z664+1</f>
        <v>165</v>
      </c>
      <c r="AA668" s="433" t="str">
        <f>IF(_tag_month_day!G658="","",_tag_month_day!G658/100)</f>
        <v/>
      </c>
      <c r="AB668" s="433" t="str">
        <f>IF(_tag_month_day!H658="","",_tag_month_day!H658/100)</f>
        <v/>
      </c>
      <c r="AC668" s="434">
        <f>IF(X668="",AC667,BK668*($AV667*X668+$AW667*FD667+$AX667*FI667+$AY667*FN667+$AZ667*FS667+$BA667*FX667+$BG667*GE667)/(AV667*Y668+AX667*FK667+AW667*FF667+AY667*FP667+AZ667*FU667+BA667*FZ667+BG667*GG667+BB667*GK667+BC667*GN667+BD667*GP667))</f>
        <v>1.59963432013121</v>
      </c>
      <c r="AD668" s="435" t="str">
        <f>IF(AC668=AC667,"",AC668-AC667)</f>
        <v/>
      </c>
      <c r="AE668" s="436" t="str">
        <f>IF(1-AF668=0,"",(1-AF668))</f>
        <v/>
      </c>
      <c r="AF668" s="437">
        <v>1</v>
      </c>
      <c r="AG668" s="10" t="str">
        <f>AG667</f>
        <v>9A3</v>
      </c>
      <c r="AH668" s="438" t="str">
        <f>AH667</f>
        <v/>
      </c>
      <c r="AI668" s="424"/>
      <c r="AJ668" s="10" t="str">
        <f>IF(_tag_month_day!I658="","",_tag_month_day!I658)</f>
        <v/>
      </c>
      <c r="AK668" s="440"/>
      <c r="AL668" s="440"/>
      <c r="AM668" s="440"/>
      <c r="AN668" s="441">
        <f>AN667</f>
        <v>2</v>
      </c>
      <c r="AO668" s="441">
        <f>AO667</f>
        <v>8</v>
      </c>
      <c r="AP668" s="442" t="e">
        <f>(IF(AN668=0,AS667,AS667*(1+AO668/AN668)/(AR668+AO668/AN668)))+AT668</f>
        <v>#VALUE!</v>
      </c>
      <c r="AQ668" s="443" t="str">
        <f>IF(_tag_month_day!J658="","",_tag_month_day!J658/100)</f>
        <v/>
      </c>
      <c r="AR668" s="444">
        <f>AR667</f>
        <v>1.3</v>
      </c>
      <c r="AS668" s="445" t="e">
        <f>AQ668*(AN668*AR668+AO668)/(AN668+AO668)</f>
        <v>#VALUE!</v>
      </c>
      <c r="AT668" s="445" t="e">
        <f>(SUM(BE668:BF668)-SUM(BE667:BF667))*0.05</f>
        <v>#VALUE!</v>
      </c>
      <c r="AU668" s="446" t="str">
        <f>IF(_tag_month_day!CC658="","",IF(_tag_month_day!CC658&gt;0,_tag_month_day!CD658,_tag_month_day!CE658))</f>
        <v/>
      </c>
      <c r="AV668" s="447" t="str">
        <f>IF(_tag_month_day!L658="","",_tag_month_day!L658/100)</f>
        <v/>
      </c>
      <c r="AW668" s="431">
        <f>AW667</f>
        <v>0</v>
      </c>
      <c r="AX668" s="431">
        <f>AX667</f>
        <v>0</v>
      </c>
      <c r="AY668" s="431" t="str">
        <f>IF(_tag_month_day!M658="","",_tag_month_day!M658/100)</f>
        <v/>
      </c>
      <c r="AZ668" s="431" t="str">
        <f>IF(_tag_month_day!N658="","",_tag_month_day!N658/100)</f>
        <v/>
      </c>
      <c r="BA668" s="431" t="str">
        <f>IF(_tag_month_day!O658="","",_tag_month_day!O658/100)</f>
        <v/>
      </c>
      <c r="BB668" s="448" t="str">
        <f>IF(_tag_month_day!P658="","",_tag_month_day!P658/100)</f>
        <v/>
      </c>
      <c r="BC668" s="448">
        <f>BC667</f>
        <v>0</v>
      </c>
      <c r="BD668" s="448" t="str">
        <f>IF(_tag_month_day!Q658="","",_tag_month_day!Q658/100)</f>
        <v/>
      </c>
      <c r="BE668" s="449" t="str">
        <f>IF(_tag_month_day!R658="","",_tag_month_day!R658/100)</f>
        <v/>
      </c>
      <c r="BF668" s="388" t="e">
        <f>(AU668*(100+BE668*100))/(AJ668-AU668)/100</f>
        <v>#VALUE!</v>
      </c>
      <c r="BG668" s="450" t="e">
        <f>BE668+BF668</f>
        <v>#VALUE!</v>
      </c>
      <c r="BH668" s="451" t="e">
        <f>SUM(AV668:BF668)</f>
        <v>#VALUE!</v>
      </c>
      <c r="BI668" s="452" t="e">
        <f>IF(CX668=0,BI667,(DK668*查询!$R$5+DL668*查询!$Q$5+DM668*查询!$N$5+DN668*查询!$O$5+DO668*查询!$P$5)*AF668/CX668)</f>
        <v>#VALUE!</v>
      </c>
      <c r="BJ668" s="452" t="e">
        <f>IF(CX668=0,BJ667,(DP668*查询!$S$5+DQ668*查询!$T$5+DR668*查询!$U$5)*AF668/CX668)</f>
        <v>#VALUE!</v>
      </c>
      <c r="BK668" s="452">
        <f>BK667</f>
        <v>1</v>
      </c>
      <c r="BL668" s="453" t="e">
        <f>SUMPRODUCT((AV668:BA668)*(GS668:GX668))/((GS668:GX668)+SUM(BB668:BD668)*GY668+BG668*GZ668)</f>
        <v>#VALUE!</v>
      </c>
      <c r="BM668" s="453" t="e">
        <f>BK668*($AV668*FB668+$AW668*FD668+$AX668*FI668+$AY668*FN668+$AZ668*FS668+$BA668*FX668+$BG668*GE668)/(AV668*EY668+AX668*FK668+AW668*FF668+AY668*FP668+AZ668*FU668+BA668*FZ668+BG668*GG668+BB668*GK668+BC668*GN668+BD668*GP668)</f>
        <v>#VALUE!</v>
      </c>
      <c r="BN668" s="453" t="e">
        <f>($AV668*FC668+$AX668*FJ668+$AW668*FE668+$AY668*FO668+$AZ668*FT668+$BA668*FY668+$BG668*GF668)/($AV668*FA668+BG668*GH668+BB668*GL668+BC668*GO668+BD668*GQ668+BA668*GA668)</f>
        <v>#VALUE!</v>
      </c>
      <c r="BO668" s="454" t="e">
        <f>SUMPRODUCT(AV668:BA668*GS668:GX668)/(GS668:GX668+(BB668+BC668+BD668)*GY668+BG668)</f>
        <v>#VALUE!</v>
      </c>
      <c r="BP668" s="454" t="e">
        <f>SUMPRODUCT(AV668:BA668*GS668:GX668)/(GS668:GX668+(BB668+BC668+BD668)*GY668+BG668)</f>
        <v>#VALUE!</v>
      </c>
      <c r="BQ668" s="454" t="e">
        <f>SUMPRODUCT(AV668:BA668*GS668:GX668)/(GS668:GX668+(BB668+BC668+BD668)*GY668+BG668)</f>
        <v>#VALUE!</v>
      </c>
      <c r="BR668" s="453" t="str">
        <f>IF(_tag_month_day!T658="","",_tag_month_day!T658)</f>
        <v/>
      </c>
      <c r="BS668" s="453" t="str">
        <f>IF(_tag_month_day!U658="","",_tag_month_day!U658)</f>
        <v/>
      </c>
      <c r="BT668" s="455" t="str">
        <f>IF(CK668="","",IF((CK668&gt;=BV668-0.12)*(CK668&lt;=BV668+0.12),"合格","不合格"))</f>
        <v/>
      </c>
      <c r="BU668" s="456" t="str">
        <f>IF(_tag_month_day!V658="","",_tag_month_day!V658)</f>
        <v/>
      </c>
      <c r="BV668" s="457" t="str">
        <f>IF(_tag_month_day!W658="","",_tag_month_day!W658)</f>
        <v/>
      </c>
      <c r="BW668" s="458" t="str">
        <f>IF(_tag_month_day!X658="","",_tag_month_day!X658)</f>
        <v/>
      </c>
      <c r="BX668" s="458" t="str">
        <f>IF(_tag_month_day!Y658="","",_tag_month_day!Y658)</f>
        <v/>
      </c>
      <c r="BY668" s="459">
        <f ca="1">L668</f>
        <v>43613.458333331742</v>
      </c>
      <c r="BZ668" s="460"/>
      <c r="CA668" s="461"/>
      <c r="CB668" s="424" t="str">
        <f>IF(_tag_month_day!Z658="","",_tag_month_day!Z658)</f>
        <v/>
      </c>
      <c r="CC668" s="424" t="str">
        <f>IF(_tag_month_day!AA658="","",_tag_month_day!AA658)</f>
        <v/>
      </c>
      <c r="CD668" s="424" t="str">
        <f>IF(_tag_month_day!AB658="","",_tag_month_day!AB658)</f>
        <v/>
      </c>
      <c r="CE668" s="424" t="str">
        <f>IF(_tag_month_day!AC658="","",_tag_month_day!AC658)</f>
        <v/>
      </c>
      <c r="CF668" s="424" t="str">
        <f>IF(_tag_month_day!AD658="","",_tag_month_day!AD658)</f>
        <v/>
      </c>
      <c r="CG668" s="424" t="str">
        <f>IF(_tag_month_day!AE658="","",_tag_month_day!AE658)</f>
        <v/>
      </c>
      <c r="CH668" s="424" t="str">
        <f>IF(_tag_month_day!AF658="","",_tag_month_day!AF658)</f>
        <v/>
      </c>
      <c r="CI668" s="424" t="str">
        <f>IF(_tag_month_day!AG658="","",_tag_month_day!AG658)</f>
        <v/>
      </c>
      <c r="CJ668" s="424" t="str">
        <f>IF(_tag_month_day!AH658="","",_tag_month_day!AH658)</f>
        <v/>
      </c>
      <c r="CK668" s="424" t="str">
        <f>IF(_tag_month_day!AI658="","",_tag_month_day!AI658)</f>
        <v/>
      </c>
      <c r="CL668" s="4" t="str">
        <f>IF(_tag_month_day!AJ658="","",_tag_month_day!AJ658)</f>
        <v/>
      </c>
      <c r="CM668" s="4" t="str">
        <f>IF(_tag_month_day!AK658="","",_tag_month_day!AK658)</f>
        <v/>
      </c>
      <c r="CN668" s="4" t="str">
        <f>IF(_tag_month_day!AL658="","",_tag_month_day!AL658)</f>
        <v/>
      </c>
      <c r="CO668" s="4" t="str">
        <f>IF(_tag_month_day!AM658="","",_tag_month_day!AM658)</f>
        <v/>
      </c>
      <c r="CP668" s="4" t="str">
        <f>IF(_tag_month_day!AN658="","",_tag_month_day!AN658)</f>
        <v/>
      </c>
      <c r="CQ668" s="4" t="str">
        <f>IF(_tag_month_day!AO658="","",_tag_month_day!AO658)</f>
        <v/>
      </c>
      <c r="CR668" s="462" t="str">
        <f>IF(_tag_month_day!AP658="","",_tag_month_day!AP658)</f>
        <v/>
      </c>
      <c r="CS668" s="463" t="str">
        <f>IF(_tag_month_day!AQ658="","",_tag_month_day!AQ658)</f>
        <v/>
      </c>
      <c r="CT668" s="4" t="str">
        <f>IF(_tag_month_day!AR658="","",_tag_month_day!AR658)</f>
        <v/>
      </c>
      <c r="CU668" s="464" t="e">
        <f>DU668/AJ668</f>
        <v>#VALUE!</v>
      </c>
      <c r="CV668" s="451" t="e">
        <f>BG668/BH668</f>
        <v>#VALUE!</v>
      </c>
      <c r="CW668" s="465" t="e">
        <f>AJ668*(1-CV668)*CU668*AF668</f>
        <v>#VALUE!</v>
      </c>
      <c r="CX668" s="465" t="e">
        <f>CW668*94%</f>
        <v>#VALUE!</v>
      </c>
      <c r="CY668" s="466" t="e">
        <f>IF(CX668=0,0,DS668/(DS668+CX668))</f>
        <v>#VALUE!</v>
      </c>
      <c r="CZ668" s="465" t="e">
        <f>$AJ668*EF668</f>
        <v>#VALUE!</v>
      </c>
      <c r="DA668" s="465" t="e">
        <f>$AJ668*EG668</f>
        <v>#VALUE!</v>
      </c>
      <c r="DB668" s="465" t="e">
        <f>$AJ668*EH668</f>
        <v>#VALUE!</v>
      </c>
      <c r="DC668" s="465" t="e">
        <f>$AJ668*EI668</f>
        <v>#VALUE!</v>
      </c>
      <c r="DD668" s="465" t="e">
        <f>$AJ668*EJ668</f>
        <v>#VALUE!</v>
      </c>
      <c r="DE668" s="465" t="e">
        <f>$AJ668*EK668</f>
        <v>#VALUE!</v>
      </c>
      <c r="DF668" s="465" t="e">
        <f>$AJ668*EL668</f>
        <v>#VALUE!</v>
      </c>
      <c r="DG668" s="465" t="e">
        <f>$AJ668*EM668</f>
        <v>#VALUE!</v>
      </c>
      <c r="DH668" s="465" t="e">
        <f>$AJ668*EN668</f>
        <v>#VALUE!</v>
      </c>
      <c r="DI668" s="465" t="e">
        <f>$AJ668*EO668</f>
        <v>#VALUE!</v>
      </c>
      <c r="DJ668" s="465" t="e">
        <f>CZ668*(1-EP668)</f>
        <v>#VALUE!</v>
      </c>
      <c r="DK668" s="465" t="e">
        <f>DA668*(1-ER668)</f>
        <v>#VALUE!</v>
      </c>
      <c r="DL668" s="465" t="e">
        <f>DB668*(1-EQ668)</f>
        <v>#VALUE!</v>
      </c>
      <c r="DM668" s="465" t="e">
        <f>DC668*(1-ES668)</f>
        <v>#VALUE!</v>
      </c>
      <c r="DN668" s="465" t="e">
        <f>DD668*(1-ET668)</f>
        <v>#VALUE!</v>
      </c>
      <c r="DO668" s="465" t="e">
        <f>DE668</f>
        <v>#VALUE!</v>
      </c>
      <c r="DP668" s="465" t="e">
        <f>DF668*(1-EU668)</f>
        <v>#VALUE!</v>
      </c>
      <c r="DQ668" s="465" t="e">
        <f>DG668*(1-EV668)</f>
        <v>#VALUE!</v>
      </c>
      <c r="DR668" s="465" t="e">
        <f>DH668*(1-EW668)</f>
        <v>#VALUE!</v>
      </c>
      <c r="DS668" s="465" t="e">
        <f>DI668</f>
        <v>#VALUE!</v>
      </c>
      <c r="DT668" s="465" t="e">
        <f>SUM(DJ668:DS668)</f>
        <v>#VALUE!</v>
      </c>
      <c r="DU668" s="465" t="e">
        <f>(GS668:GX668)+(DP668+DQ668+DR668)*GY668+DS668</f>
        <v>#VALUE!</v>
      </c>
      <c r="DV668" s="451" t="e">
        <f>AV668/$BH668/(1-EP668)</f>
        <v>#VALUE!</v>
      </c>
      <c r="DW668" s="451" t="e">
        <f>AW668/$BH668/(1-ER668)</f>
        <v>#VALUE!</v>
      </c>
      <c r="DX668" s="451" t="e">
        <f>AX668/$BH668/(1-EQ668)</f>
        <v>#VALUE!</v>
      </c>
      <c r="DY668" s="451" t="e">
        <f>AY668/$BH668/(1-ES668)</f>
        <v>#VALUE!</v>
      </c>
      <c r="DZ668" s="451" t="e">
        <f>AZ668/$BH668/(1-ET668)</f>
        <v>#VALUE!</v>
      </c>
      <c r="EA668" s="451" t="e">
        <f>BA668/$BH668/(1-AX668)</f>
        <v>#VALUE!</v>
      </c>
      <c r="EB668" s="451" t="e">
        <f>BB668/$BH668/(1-EU668)</f>
        <v>#VALUE!</v>
      </c>
      <c r="EC668" s="451" t="e">
        <f>BC668/$BH668/(1-EV668)</f>
        <v>#VALUE!</v>
      </c>
      <c r="ED668" s="451" t="e">
        <f>BD668/$BH668/(1-EW668)</f>
        <v>#VALUE!</v>
      </c>
      <c r="EE668" s="451" t="e">
        <f>BG668/BH668</f>
        <v>#VALUE!</v>
      </c>
      <c r="EF668" s="451" t="e">
        <f>DV668/SUM($DV668:$EE668)</f>
        <v>#VALUE!</v>
      </c>
      <c r="EG668" s="451" t="e">
        <f>DW668/SUM($DV668:$EE668)</f>
        <v>#VALUE!</v>
      </c>
      <c r="EH668" s="451" t="e">
        <f>DX668/SUM($DV668:$EE668)</f>
        <v>#VALUE!</v>
      </c>
      <c r="EI668" s="451" t="e">
        <f>DY668/SUM($DV668:$EE668)</f>
        <v>#VALUE!</v>
      </c>
      <c r="EJ668" s="451" t="e">
        <f>DZ668/SUM($DV668:$EE668)</f>
        <v>#VALUE!</v>
      </c>
      <c r="EK668" s="451" t="e">
        <f>EA668/SUM($DV668:$EE668)</f>
        <v>#VALUE!</v>
      </c>
      <c r="EL668" s="451" t="e">
        <f>EB668/SUM($DV668:$EE668)</f>
        <v>#VALUE!</v>
      </c>
      <c r="EM668" s="451" t="e">
        <f>EC668/SUM($DV668:$EE668)</f>
        <v>#VALUE!</v>
      </c>
      <c r="EN668" s="451" t="e">
        <f>ED668/SUM($DV668:$EE668)</f>
        <v>#VALUE!</v>
      </c>
      <c r="EO668" s="451" t="e">
        <f>EE668/SUM($DV668:$EE668)</f>
        <v>#VALUE!</v>
      </c>
      <c r="EP668" s="450">
        <f>EP667</f>
        <v>0.080000000000000002</v>
      </c>
      <c r="EQ668" s="450">
        <f>EQ667</f>
        <v>0.014999999999999999</v>
      </c>
      <c r="ER668" s="450">
        <f>ER667</f>
        <v>0.014999999999999999</v>
      </c>
      <c r="ES668" s="450">
        <f>ES667</f>
        <v>0.014999999999999999</v>
      </c>
      <c r="ET668" s="450">
        <f>ET667</f>
        <v>0.014999999999999999</v>
      </c>
      <c r="EU668" s="450">
        <f>EU667</f>
        <v>0.089999999999999997</v>
      </c>
      <c r="EV668" s="450">
        <f>EV667</f>
        <v>0.089999999999999997</v>
      </c>
      <c r="EW668" s="450">
        <f>EW667</f>
        <v>0.089999999999999997</v>
      </c>
      <c r="EX668" s="431" t="str">
        <f>IF(_tag_month_day!AS658="","",_tag_month_day!AS658/100)</f>
        <v/>
      </c>
      <c r="EY668" s="431" t="str">
        <f>IF(_tag_month_day!AT658="","",_tag_month_day!AT658/100)</f>
        <v/>
      </c>
      <c r="EZ668" s="431" t="str">
        <f>IF(_tag_month_day!AU658="","",_tag_month_day!AU658/100)</f>
        <v/>
      </c>
      <c r="FA668" s="431" t="str">
        <f>IF(_tag_month_day!AV658="","",_tag_month_day!AV658/100)</f>
        <v/>
      </c>
      <c r="FB668" s="431" t="str">
        <f>IF(_tag_month_day!AW658="","",_tag_month_day!AW658/100)</f>
        <v/>
      </c>
      <c r="FC668" s="431" t="str">
        <f>IF(_tag_month_day!AX658="","",_tag_month_day!AX658/100)</f>
        <v/>
      </c>
      <c r="FD668" s="449" t="str">
        <f>IF(_tag_month_day!AY658="","",_tag_month_day!AY658/100)</f>
        <v/>
      </c>
      <c r="FE668" s="449" t="str">
        <f>IF(_tag_month_day!AZ658="","",_tag_month_day!AZ658/100)</f>
        <v/>
      </c>
      <c r="FF668" s="449" t="str">
        <f>IF(_tag_month_day!BA658="","",_tag_month_day!BA658/100)</f>
        <v/>
      </c>
      <c r="FG668" s="449" t="str">
        <f>IF(_tag_month_day!BB658="","",_tag_month_day!BB658/100)</f>
        <v/>
      </c>
      <c r="FH668" s="467" t="str">
        <f>IF(_tag_month_day!BC658="","",_tag_month_day!BC658/100)</f>
        <v/>
      </c>
      <c r="FI668" s="449">
        <f>FI667</f>
        <v>0.40999999999999998</v>
      </c>
      <c r="FJ668" s="449">
        <f>FJ667</f>
        <v>0.11</v>
      </c>
      <c r="FK668" s="449">
        <f>FK667</f>
        <v>0.014999999999999999</v>
      </c>
      <c r="FL668" s="449">
        <f>FL667</f>
        <v>0</v>
      </c>
      <c r="FM668" s="467">
        <f>FM667</f>
        <v>0.0001</v>
      </c>
      <c r="FN668" s="449">
        <f>FN667</f>
        <v>0.32000000000000001</v>
      </c>
      <c r="FO668" s="449">
        <f>FO667</f>
        <v>0.20000000000000001</v>
      </c>
      <c r="FP668" s="449">
        <f>FP667</f>
        <v>0.01</v>
      </c>
      <c r="FQ668" s="449">
        <f>FQ667</f>
        <v>0</v>
      </c>
      <c r="FR668" s="467">
        <f>FR667</f>
        <v>0.0001</v>
      </c>
      <c r="FS668" s="449" t="str">
        <f>IF(_tag_month_day!BD658="","",_tag_month_day!BD658/100)</f>
        <v/>
      </c>
      <c r="FT668" s="449" t="str">
        <f>IF(_tag_month_day!BE658="","",_tag_month_day!BE658/100)</f>
        <v/>
      </c>
      <c r="FU668" s="449" t="str">
        <f>IF(_tag_month_day!BF658="","",_tag_month_day!BF658/100)</f>
        <v/>
      </c>
      <c r="FV668" s="449" t="str">
        <f>IF(_tag_month_day!BG658="","",_tag_month_day!BG658/100)</f>
        <v/>
      </c>
      <c r="FW668" s="467" t="str">
        <f>IF(_tag_month_day!BH658="","",_tag_month_day!BH658/100)</f>
        <v/>
      </c>
      <c r="FX668" s="449" t="str">
        <f>IF(_tag_month_day!BI658="","",_tag_month_day!BI658/100)</f>
        <v/>
      </c>
      <c r="FY668" s="449" t="str">
        <f>IF(_tag_month_day!BJ658="","",_tag_month_day!BJ658/100)</f>
        <v/>
      </c>
      <c r="FZ668" s="468" t="str">
        <f>IF(_tag_month_day!BK658="","",_tag_month_day!BK658/100)</f>
        <v/>
      </c>
      <c r="GA668" s="449" t="str">
        <f>IF(_tag_month_day!BL658="","",_tag_month_day!BL658/100)</f>
        <v/>
      </c>
      <c r="GB668" s="467" t="str">
        <f>IF(_tag_month_day!BM658="","",_tag_month_day!BM658/100)</f>
        <v/>
      </c>
      <c r="GC668" s="431" t="str">
        <f>IF(_tag_month_day!BN658="","",_tag_month_day!BN658/100)</f>
        <v/>
      </c>
      <c r="GD668" s="431" t="str">
        <f>IF(_tag_month_day!BO658="","",_tag_month_day!BO658/100)</f>
        <v/>
      </c>
      <c r="GE668" s="431" t="str">
        <f>IF(_tag_month_day!BP658="","",_tag_month_day!BP658/100)</f>
        <v/>
      </c>
      <c r="GF668" s="431" t="str">
        <f>IF(_tag_month_day!BQ658="","",_tag_month_day!BQ658/100)</f>
        <v/>
      </c>
      <c r="GG668" s="431" t="str">
        <f>IF(_tag_month_day!BR658="","",_tag_month_day!BR658/100)</f>
        <v/>
      </c>
      <c r="GH668" s="431" t="str">
        <f>IF(_tag_month_day!BS658="","",_tag_month_day!BS658/100)</f>
        <v/>
      </c>
      <c r="GI668" s="467" t="str">
        <f>IF(_tag_month_day!BT658="","",_tag_month_day!BT658/100)</f>
        <v/>
      </c>
      <c r="GJ668" s="469" t="str">
        <f>IF(_tag_month_day!BU658="","",_tag_month_day!BU658/100)</f>
        <v/>
      </c>
      <c r="GK668" s="470">
        <f>GK667</f>
        <v>0.070000000000000007</v>
      </c>
      <c r="GL668" s="470">
        <f>GL667</f>
        <v>0.029999999999999999</v>
      </c>
      <c r="GM668" s="471" t="str">
        <f>IF(_tag_month_day!BX658="","",_tag_month_day!BX658/100)</f>
        <v/>
      </c>
      <c r="GN668" s="470">
        <f>GN667</f>
        <v>0.070000000000000007</v>
      </c>
      <c r="GO668" s="470">
        <f>GO667</f>
        <v>0.029999999999999999</v>
      </c>
      <c r="GP668" s="470">
        <f>GP667</f>
        <v>0.089999999999999997</v>
      </c>
      <c r="GQ668" s="470">
        <f>GQ667</f>
        <v>0.029999999999999999</v>
      </c>
      <c r="GR668" s="471" t="str">
        <f>IF(_tag_month_day!CA658="","",_tag_month_day!CA658/100)</f>
        <v/>
      </c>
      <c r="GS668" s="472">
        <f>GS667</f>
        <v>0.95299999999999996</v>
      </c>
      <c r="GT668" s="472">
        <f>GT667</f>
        <v>0.55000000000000004</v>
      </c>
      <c r="GU668" s="472">
        <f>GU667</f>
        <v>0.55000000000000004</v>
      </c>
      <c r="GV668" s="472">
        <f>GV667</f>
        <v>0.55000000000000004</v>
      </c>
      <c r="GW668" s="472">
        <f>GW667</f>
        <v>0.5</v>
      </c>
      <c r="GX668" s="472">
        <f>GX667</f>
        <v>0.93500000000000005</v>
      </c>
      <c r="GY668" s="472">
        <f>GY667</f>
        <v>0.14999999999999999</v>
      </c>
      <c r="GZ668" s="472">
        <f>GZ667</f>
        <v>1</v>
      </c>
      <c r="HA668" s="474">
        <f>HA667</f>
        <v>0.047</v>
      </c>
      <c r="HB668" s="474">
        <f>HB667</f>
        <v>0.45000000000000001</v>
      </c>
      <c r="HC668" s="474">
        <f>HC667</f>
        <v>0.45000000000000001</v>
      </c>
      <c r="HD668" s="474">
        <f>HD667</f>
        <v>0.45000000000000001</v>
      </c>
      <c r="HE668" s="474">
        <f>HE667</f>
        <v>0.5</v>
      </c>
      <c r="HF668" s="474">
        <f>HF667</f>
        <v>0.065000000000000002</v>
      </c>
      <c r="HG668" s="474">
        <f>HG667</f>
        <v>0.84999999999999998</v>
      </c>
      <c r="HH668" s="474">
        <f>HH667</f>
        <v>0</v>
      </c>
      <c r="HI668" s="10">
        <f>IF(BZ668&lt;&gt;"",CK668-BV668,0)</f>
        <v>0</v>
      </c>
      <c r="HJ668" s="10" t="e">
        <f>IF(AJ668&gt;0,AH668-AJ668,0)</f>
        <v>#VALUE!</v>
      </c>
      <c r="HK668" s="466">
        <f>HK667</f>
        <v>0.84999999999999998</v>
      </c>
      <c r="HL668" s="424">
        <f>HL667</f>
        <v>550000</v>
      </c>
      <c r="HM668" s="424">
        <f>HM667</f>
        <v>480000</v>
      </c>
      <c r="HN668" s="465" t="e">
        <f>(DJ668*EZ668+DK668*FH668+DL668*FM668+DM668*FR668+DN668*FW668+DO668*GB668+DS668*GI668+DP668*GM668+DR668*GR668)*1000*2</f>
        <v>#VALUE!</v>
      </c>
      <c r="HO668" s="465" t="e">
        <f>HN668*HK668*$HO$2/HL668*1000000</f>
        <v>#VALUE!</v>
      </c>
      <c r="HP668" s="465" t="e">
        <f>HN668*HK668*$HP$2/HM668*1000000</f>
        <v>#VALUE!</v>
      </c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</row>
    <row customFormat="1" r="669" s="0">
      <c r="A669" s="420">
        <v>658</v>
      </c>
      <c r="B669" s="421">
        <f ca="1">IF(D669=D668,B668,IF(D669="夜班",B668+1,B668))</f>
        <v>43613</v>
      </c>
      <c r="C669" s="422">
        <f>C668</f>
        <v>0.041666666666666699</v>
      </c>
      <c r="D669" s="10" t="str">
        <f ca="1">IF(HOUR(G669)&lt;8,"夜班",IF(HOUR(G669)&lt;16,"白班",IF(HOUR(G669)&lt;24,"中班",0)))</f>
        <v>白班</v>
      </c>
      <c r="E669" s="10" t="e">
        <f ca="1">IF(F669=1,"甲",IF(F669=2,"乙",IF(F669=3,"丙",IF(F669=4,"丁",""))))</f>
        <v>#REF!</v>
      </c>
      <c r="F669" s="10" t="e">
        <f ca="1">SUMPRODUCT((成本日报!$A$3:$A$95=计划!B669)*(成本日报!$B$3:$B$95=计划!$D669),成本日报!$C$3:$C$95)</f>
        <v>#REF!</v>
      </c>
      <c r="G669" s="423">
        <f ca="1">G668+C668</f>
        <v>43613.374999998407</v>
      </c>
      <c r="H669" s="423">
        <f ca="1">$G669+$C669/60*10+$C669*0</f>
        <v>43613.381944442852</v>
      </c>
      <c r="I669" s="423">
        <f ca="1">$G669+$C669/60*18+$C669*0</f>
        <v>43613.387499998404</v>
      </c>
      <c r="J669" s="423">
        <f ca="1">$G669+$C669/60*0+$C669*1</f>
        <v>43613.416666665071</v>
      </c>
      <c r="K669" s="423">
        <f ca="1">$G669+$C669/60*30+$C669*2</f>
        <v>43613.479166665078</v>
      </c>
      <c r="L669" s="423">
        <f ca="1">$G669+$C669/60*0+$C669*3</f>
        <v>43613.499999998407</v>
      </c>
      <c r="M669" s="424" t="str">
        <f>IF(_tag_month_day!A659="","",_tag_month_day!A659)</f>
        <v/>
      </c>
      <c r="N669" s="424" t="str">
        <f>IF(_tag_month_day!B659="","",_tag_month_day!B659)</f>
        <v/>
      </c>
      <c r="O669" s="425" t="e">
        <f>IF(M669+N669=0,"",M669+N669)</f>
        <v>#VALUE!</v>
      </c>
      <c r="P669" s="424" t="str">
        <f>IF(_tag_month_day!C659="","",_tag_month_day!C659)</f>
        <v/>
      </c>
      <c r="Q669" s="424" t="str">
        <f>IF(_tag_month_day!D659="","",_tag_month_day!D659)</f>
        <v/>
      </c>
      <c r="R669" s="426" t="str">
        <f>IF(_tag_month_day!CB659="","",_tag_month_day!CB659/100)</f>
        <v/>
      </c>
      <c r="S669" s="427" t="str">
        <f>IF(_tag_month_day!E659="","",_tag_month_day!E659)</f>
        <v/>
      </c>
      <c r="T669" s="427" t="str">
        <f>IF(_tag_month_day!F659="","",_tag_month_day!F659)</f>
        <v/>
      </c>
      <c r="U669" s="428" t="e">
        <f>S669+T669</f>
        <v>#VALUE!</v>
      </c>
      <c r="V669" s="429" t="e">
        <f>U669/AJ669</f>
        <v>#VALUE!</v>
      </c>
      <c r="W669" s="430" t="str">
        <f>IF(_jhy_month_day!A659="","",_jhy_month_day!A659)</f>
        <v/>
      </c>
      <c r="X669" s="431" t="str">
        <f>IF(_jhy_month_day!B659="","",_jhy_month_day!B659/100)</f>
        <v/>
      </c>
      <c r="Y669" s="431" t="str">
        <f>IF(_jhy_month_day!C659="","",_jhy_month_day!C659/100)</f>
        <v/>
      </c>
      <c r="Z669" s="432">
        <f>Z665+1</f>
        <v>165</v>
      </c>
      <c r="AA669" s="433" t="str">
        <f>IF(_tag_month_day!G659="","",_tag_month_day!G659/100)</f>
        <v/>
      </c>
      <c r="AB669" s="433" t="str">
        <f>IF(_tag_month_day!H659="","",_tag_month_day!H659/100)</f>
        <v/>
      </c>
      <c r="AC669" s="434">
        <f>IF(X669="",AC668,BK669*($AV668*X669+$AW668*FD668+$AX668*FI668+$AY668*FN668+$AZ668*FS668+$BA668*FX668+$BG668*GE668)/(AV668*Y669+AX668*FK668+AW668*FF668+AY668*FP668+AZ668*FU668+BA668*FZ668+BG668*GG668+BB668*GK668+BC668*GN668+BD668*GP668))</f>
        <v>1.59963432013121</v>
      </c>
      <c r="AD669" s="435" t="str">
        <f>IF(AC669=AC668,"",AC669-AC668)</f>
        <v/>
      </c>
      <c r="AE669" s="436" t="str">
        <f>IF(1-AF669=0,"",(1-AF669))</f>
        <v/>
      </c>
      <c r="AF669" s="437">
        <v>1</v>
      </c>
      <c r="AG669" s="10" t="str">
        <f>AG668</f>
        <v>9A3</v>
      </c>
      <c r="AH669" s="438" t="str">
        <f>AH668</f>
        <v/>
      </c>
      <c r="AI669" s="424"/>
      <c r="AJ669" s="10" t="str">
        <f>IF(_tag_month_day!I659="","",_tag_month_day!I659)</f>
        <v/>
      </c>
      <c r="AK669" s="440"/>
      <c r="AL669" s="440"/>
      <c r="AM669" s="440"/>
      <c r="AN669" s="441">
        <f>AN668</f>
        <v>2</v>
      </c>
      <c r="AO669" s="441">
        <f>AO668</f>
        <v>8</v>
      </c>
      <c r="AP669" s="442" t="e">
        <f>(IF(AN669=0,AS668,AS668*(1+AO669/AN669)/(AR669+AO669/AN669)))+AT669</f>
        <v>#VALUE!</v>
      </c>
      <c r="AQ669" s="443" t="str">
        <f>IF(_tag_month_day!J659="","",_tag_month_day!J659/100)</f>
        <v/>
      </c>
      <c r="AR669" s="444">
        <f>AR668</f>
        <v>1.3</v>
      </c>
      <c r="AS669" s="445" t="e">
        <f>AQ669*(AN669*AR669+AO669)/(AN669+AO669)</f>
        <v>#VALUE!</v>
      </c>
      <c r="AT669" s="445" t="e">
        <f>(SUM(BE669:BF669)-SUM(BE668:BF668))*0.05</f>
        <v>#VALUE!</v>
      </c>
      <c r="AU669" s="446" t="str">
        <f>IF(_tag_month_day!CC659="","",IF(_tag_month_day!CC659&gt;0,_tag_month_day!CD659,_tag_month_day!CE659))</f>
        <v/>
      </c>
      <c r="AV669" s="447" t="str">
        <f>IF(_tag_month_day!L659="","",_tag_month_day!L659/100)</f>
        <v/>
      </c>
      <c r="AW669" s="431">
        <f>AW668</f>
        <v>0</v>
      </c>
      <c r="AX669" s="431">
        <f>AX668</f>
        <v>0</v>
      </c>
      <c r="AY669" s="431" t="str">
        <f>IF(_tag_month_day!M659="","",_tag_month_day!M659/100)</f>
        <v/>
      </c>
      <c r="AZ669" s="431" t="str">
        <f>IF(_tag_month_day!N659="","",_tag_month_day!N659/100)</f>
        <v/>
      </c>
      <c r="BA669" s="431" t="str">
        <f>IF(_tag_month_day!O659="","",_tag_month_day!O659/100)</f>
        <v/>
      </c>
      <c r="BB669" s="448" t="str">
        <f>IF(_tag_month_day!P659="","",_tag_month_day!P659/100)</f>
        <v/>
      </c>
      <c r="BC669" s="448">
        <f>BC668</f>
        <v>0</v>
      </c>
      <c r="BD669" s="448" t="str">
        <f>IF(_tag_month_day!Q659="","",_tag_month_day!Q659/100)</f>
        <v/>
      </c>
      <c r="BE669" s="449" t="str">
        <f>IF(_tag_month_day!R659="","",_tag_month_day!R659/100)</f>
        <v/>
      </c>
      <c r="BF669" s="388" t="e">
        <f>(AU669*(100+BE669*100))/(AJ669-AU669)/100</f>
        <v>#VALUE!</v>
      </c>
      <c r="BG669" s="450" t="e">
        <f>BE669+BF669</f>
        <v>#VALUE!</v>
      </c>
      <c r="BH669" s="451" t="e">
        <f>SUM(AV669:BF669)</f>
        <v>#VALUE!</v>
      </c>
      <c r="BI669" s="452" t="e">
        <f>IF(CX669=0,BI668,(DK669*查询!$R$5+DL669*查询!$Q$5+DM669*查询!$N$5+DN669*查询!$O$5+DO669*查询!$P$5)*AF669/CX669)</f>
        <v>#VALUE!</v>
      </c>
      <c r="BJ669" s="452" t="e">
        <f>IF(CX669=0,BJ668,(DP669*查询!$S$5+DQ669*查询!$T$5+DR669*查询!$U$5)*AF669/CX669)</f>
        <v>#VALUE!</v>
      </c>
      <c r="BK669" s="452">
        <f>BK668</f>
        <v>1</v>
      </c>
      <c r="BL669" s="453" t="e">
        <f>SUMPRODUCT((AV669:BA669)*(GS669:GX669))/((GS669:GX669)+SUM(BB669:BD669)*GY669+BG669*GZ669)</f>
        <v>#VALUE!</v>
      </c>
      <c r="BM669" s="453" t="e">
        <f>BK669*($AV669*FB669+$AW669*FD669+$AX669*FI669+$AY669*FN669+$AZ669*FS669+$BA669*FX669+$BG669*GE669)/(AV669*EY669+AX669*FK669+AW669*FF669+AY669*FP669+AZ669*FU669+BA669*FZ669+BG669*GG669+BB669*GK669+BC669*GN669+BD669*GP669)</f>
        <v>#VALUE!</v>
      </c>
      <c r="BN669" s="453" t="e">
        <f>($AV669*FC669+$AX669*FJ669+$AW669*FE669+$AY669*FO669+$AZ669*FT669+$BA669*FY669+$BG669*GF669)/($AV669*FA669+BG669*GH669+BB669*GL669+BC669*GO669+BD669*GQ669+BA669*GA669)</f>
        <v>#VALUE!</v>
      </c>
      <c r="BO669" s="454" t="e">
        <f>SUMPRODUCT(AV669:BA669*GS669:GX669)/(GS669:GX669+(BB669+BC669+BD669)*GY669+BG669)</f>
        <v>#VALUE!</v>
      </c>
      <c r="BP669" s="454" t="e">
        <f>SUMPRODUCT(AV669:BA669*GS669:GX669)/(GS669:GX669+(BB669+BC669+BD669)*GY669+BG669)</f>
        <v>#VALUE!</v>
      </c>
      <c r="BQ669" s="454" t="e">
        <f>SUMPRODUCT(AV669:BA669*GS669:GX669)/(GS669:GX669+(BB669+BC669+BD669)*GY669+BG669)</f>
        <v>#VALUE!</v>
      </c>
      <c r="BR669" s="453" t="str">
        <f>IF(_tag_month_day!T659="","",_tag_month_day!T659)</f>
        <v/>
      </c>
      <c r="BS669" s="453" t="str">
        <f>IF(_tag_month_day!U659="","",_tag_month_day!U659)</f>
        <v/>
      </c>
      <c r="BT669" s="455" t="str">
        <f>IF(CK669="","",IF((CK669&gt;=BV669-0.12)*(CK669&lt;=BV669+0.12),"合格","不合格"))</f>
        <v/>
      </c>
      <c r="BU669" s="456" t="str">
        <f>IF(_tag_month_day!V659="","",_tag_month_day!V659)</f>
        <v/>
      </c>
      <c r="BV669" s="457" t="str">
        <f>IF(_tag_month_day!W659="","",_tag_month_day!W659)</f>
        <v/>
      </c>
      <c r="BW669" s="458" t="str">
        <f>IF(_tag_month_day!X659="","",_tag_month_day!X659)</f>
        <v/>
      </c>
      <c r="BX669" s="458" t="str">
        <f>IF(_tag_month_day!Y659="","",_tag_month_day!Y659)</f>
        <v/>
      </c>
      <c r="BY669" s="459">
        <f ca="1">L669</f>
        <v>43613.499999998407</v>
      </c>
      <c r="BZ669" s="460"/>
      <c r="CA669" s="4"/>
      <c r="CB669" s="424" t="str">
        <f>IF(_tag_month_day!Z659="","",_tag_month_day!Z659)</f>
        <v/>
      </c>
      <c r="CC669" s="424" t="str">
        <f>IF(_tag_month_day!AA659="","",_tag_month_day!AA659)</f>
        <v/>
      </c>
      <c r="CD669" s="424" t="str">
        <f>IF(_tag_month_day!AB659="","",_tag_month_day!AB659)</f>
        <v/>
      </c>
      <c r="CE669" s="424" t="str">
        <f>IF(_tag_month_day!AC659="","",_tag_month_day!AC659)</f>
        <v/>
      </c>
      <c r="CF669" s="424" t="str">
        <f>IF(_tag_month_day!AD659="","",_tag_month_day!AD659)</f>
        <v/>
      </c>
      <c r="CG669" s="424" t="str">
        <f>IF(_tag_month_day!AE659="","",_tag_month_day!AE659)</f>
        <v/>
      </c>
      <c r="CH669" s="424" t="str">
        <f>IF(_tag_month_day!AF659="","",_tag_month_day!AF659)</f>
        <v/>
      </c>
      <c r="CI669" s="424" t="str">
        <f>IF(_tag_month_day!AG659="","",_tag_month_day!AG659)</f>
        <v/>
      </c>
      <c r="CJ669" s="424" t="str">
        <f>IF(_tag_month_day!AH659="","",_tag_month_day!AH659)</f>
        <v/>
      </c>
      <c r="CK669" s="424" t="str">
        <f>IF(_tag_month_day!AI659="","",_tag_month_day!AI659)</f>
        <v/>
      </c>
      <c r="CL669" s="4" t="str">
        <f>IF(_tag_month_day!AJ659="","",_tag_month_day!AJ659)</f>
        <v/>
      </c>
      <c r="CM669" s="4" t="str">
        <f>IF(_tag_month_day!AK659="","",_tag_month_day!AK659)</f>
        <v/>
      </c>
      <c r="CN669" s="4" t="str">
        <f>IF(_tag_month_day!AL659="","",_tag_month_day!AL659)</f>
        <v/>
      </c>
      <c r="CO669" s="4" t="str">
        <f>IF(_tag_month_day!AM659="","",_tag_month_day!AM659)</f>
        <v/>
      </c>
      <c r="CP669" s="4" t="str">
        <f>IF(_tag_month_day!AN659="","",_tag_month_day!AN659)</f>
        <v/>
      </c>
      <c r="CQ669" s="4" t="str">
        <f>IF(_tag_month_day!AO659="","",_tag_month_day!AO659)</f>
        <v/>
      </c>
      <c r="CR669" s="462" t="str">
        <f>IF(_tag_month_day!AP659="","",_tag_month_day!AP659)</f>
        <v/>
      </c>
      <c r="CS669" s="463" t="str">
        <f>IF(_tag_month_day!AQ659="","",_tag_month_day!AQ659)</f>
        <v/>
      </c>
      <c r="CT669" s="4" t="str">
        <f>IF(_tag_month_day!AR659="","",_tag_month_day!AR659)</f>
        <v/>
      </c>
      <c r="CU669" s="464" t="e">
        <f>DU669/AJ669</f>
        <v>#VALUE!</v>
      </c>
      <c r="CV669" s="451" t="e">
        <f>BG669/BH669</f>
        <v>#VALUE!</v>
      </c>
      <c r="CW669" s="465" t="e">
        <f>AJ669*(1-CV669)*CU669*AF669</f>
        <v>#VALUE!</v>
      </c>
      <c r="CX669" s="465" t="e">
        <f>CW669*94%</f>
        <v>#VALUE!</v>
      </c>
      <c r="CY669" s="466" t="e">
        <f>IF(CX669=0,0,DS669/(DS669+CX669))</f>
        <v>#VALUE!</v>
      </c>
      <c r="CZ669" s="465" t="e">
        <f>$AJ669*EF669</f>
        <v>#VALUE!</v>
      </c>
      <c r="DA669" s="465" t="e">
        <f>$AJ669*EG669</f>
        <v>#VALUE!</v>
      </c>
      <c r="DB669" s="465" t="e">
        <f>$AJ669*EH669</f>
        <v>#VALUE!</v>
      </c>
      <c r="DC669" s="465" t="e">
        <f>$AJ669*EI669</f>
        <v>#VALUE!</v>
      </c>
      <c r="DD669" s="465" t="e">
        <f>$AJ669*EJ669</f>
        <v>#VALUE!</v>
      </c>
      <c r="DE669" s="465" t="e">
        <f>$AJ669*EK669</f>
        <v>#VALUE!</v>
      </c>
      <c r="DF669" s="465" t="e">
        <f>$AJ669*EL669</f>
        <v>#VALUE!</v>
      </c>
      <c r="DG669" s="465" t="e">
        <f>$AJ669*EM669</f>
        <v>#VALUE!</v>
      </c>
      <c r="DH669" s="465" t="e">
        <f>$AJ669*EN669</f>
        <v>#VALUE!</v>
      </c>
      <c r="DI669" s="465" t="e">
        <f>$AJ669*EO669</f>
        <v>#VALUE!</v>
      </c>
      <c r="DJ669" s="465" t="e">
        <f>CZ669*(1-EP669)</f>
        <v>#VALUE!</v>
      </c>
      <c r="DK669" s="465" t="e">
        <f>DA669*(1-ER669)</f>
        <v>#VALUE!</v>
      </c>
      <c r="DL669" s="465" t="e">
        <f>DB669*(1-EQ669)</f>
        <v>#VALUE!</v>
      </c>
      <c r="DM669" s="465" t="e">
        <f>DC669*(1-ES669)</f>
        <v>#VALUE!</v>
      </c>
      <c r="DN669" s="465" t="e">
        <f>DD669*(1-ET669)</f>
        <v>#VALUE!</v>
      </c>
      <c r="DO669" s="465" t="e">
        <f>DE669</f>
        <v>#VALUE!</v>
      </c>
      <c r="DP669" s="465" t="e">
        <f>DF669*(1-EU669)</f>
        <v>#VALUE!</v>
      </c>
      <c r="DQ669" s="465" t="e">
        <f>DG669*(1-EV669)</f>
        <v>#VALUE!</v>
      </c>
      <c r="DR669" s="465" t="e">
        <f>DH669*(1-EW669)</f>
        <v>#VALUE!</v>
      </c>
      <c r="DS669" s="465" t="e">
        <f>DI669</f>
        <v>#VALUE!</v>
      </c>
      <c r="DT669" s="465" t="e">
        <f>SUM(DJ669:DS669)</f>
        <v>#VALUE!</v>
      </c>
      <c r="DU669" s="465" t="e">
        <f>(GS669:GX669)+(DP669+DQ669+DR669)*GY669+DS669</f>
        <v>#VALUE!</v>
      </c>
      <c r="DV669" s="451" t="e">
        <f>AV669/$BH669/(1-EP669)</f>
        <v>#VALUE!</v>
      </c>
      <c r="DW669" s="451" t="e">
        <f>AW669/$BH669/(1-ER669)</f>
        <v>#VALUE!</v>
      </c>
      <c r="DX669" s="451" t="e">
        <f>AX669/$BH669/(1-EQ669)</f>
        <v>#VALUE!</v>
      </c>
      <c r="DY669" s="451" t="e">
        <f>AY669/$BH669/(1-ES669)</f>
        <v>#VALUE!</v>
      </c>
      <c r="DZ669" s="451" t="e">
        <f>AZ669/$BH669/(1-ET669)</f>
        <v>#VALUE!</v>
      </c>
      <c r="EA669" s="451" t="e">
        <f>BA669/$BH669/(1-AX669)</f>
        <v>#VALUE!</v>
      </c>
      <c r="EB669" s="451" t="e">
        <f>BB669/$BH669/(1-EU669)</f>
        <v>#VALUE!</v>
      </c>
      <c r="EC669" s="451" t="e">
        <f>BC669/$BH669/(1-EV669)</f>
        <v>#VALUE!</v>
      </c>
      <c r="ED669" s="451" t="e">
        <f>BD669/$BH669/(1-EW669)</f>
        <v>#VALUE!</v>
      </c>
      <c r="EE669" s="451" t="e">
        <f>BG669/BH669</f>
        <v>#VALUE!</v>
      </c>
      <c r="EF669" s="451" t="e">
        <f>DV669/SUM($DV669:$EE669)</f>
        <v>#VALUE!</v>
      </c>
      <c r="EG669" s="451" t="e">
        <f>DW669/SUM($DV669:$EE669)</f>
        <v>#VALUE!</v>
      </c>
      <c r="EH669" s="451" t="e">
        <f>DX669/SUM($DV669:$EE669)</f>
        <v>#VALUE!</v>
      </c>
      <c r="EI669" s="451" t="e">
        <f>DY669/SUM($DV669:$EE669)</f>
        <v>#VALUE!</v>
      </c>
      <c r="EJ669" s="451" t="e">
        <f>DZ669/SUM($DV669:$EE669)</f>
        <v>#VALUE!</v>
      </c>
      <c r="EK669" s="451" t="e">
        <f>EA669/SUM($DV669:$EE669)</f>
        <v>#VALUE!</v>
      </c>
      <c r="EL669" s="451" t="e">
        <f>EB669/SUM($DV669:$EE669)</f>
        <v>#VALUE!</v>
      </c>
      <c r="EM669" s="451" t="e">
        <f>EC669/SUM($DV669:$EE669)</f>
        <v>#VALUE!</v>
      </c>
      <c r="EN669" s="451" t="e">
        <f>ED669/SUM($DV669:$EE669)</f>
        <v>#VALUE!</v>
      </c>
      <c r="EO669" s="451" t="e">
        <f>EE669/SUM($DV669:$EE669)</f>
        <v>#VALUE!</v>
      </c>
      <c r="EP669" s="450">
        <f>EP668</f>
        <v>0.080000000000000002</v>
      </c>
      <c r="EQ669" s="450">
        <f>EQ668</f>
        <v>0.014999999999999999</v>
      </c>
      <c r="ER669" s="450">
        <f>ER668</f>
        <v>0.014999999999999999</v>
      </c>
      <c r="ES669" s="450">
        <f>ES668</f>
        <v>0.014999999999999999</v>
      </c>
      <c r="ET669" s="450">
        <f>ET668</f>
        <v>0.014999999999999999</v>
      </c>
      <c r="EU669" s="450">
        <f>EU668</f>
        <v>0.089999999999999997</v>
      </c>
      <c r="EV669" s="450">
        <f>EV668</f>
        <v>0.089999999999999997</v>
      </c>
      <c r="EW669" s="450">
        <f>EW668</f>
        <v>0.089999999999999997</v>
      </c>
      <c r="EX669" s="431" t="str">
        <f>IF(_tag_month_day!AS659="","",_tag_month_day!AS659/100)</f>
        <v/>
      </c>
      <c r="EY669" s="431" t="str">
        <f>IF(_tag_month_day!AT659="","",_tag_month_day!AT659/100)</f>
        <v/>
      </c>
      <c r="EZ669" s="431" t="str">
        <f>IF(_tag_month_day!AU659="","",_tag_month_day!AU659/100)</f>
        <v/>
      </c>
      <c r="FA669" s="431" t="str">
        <f>IF(_tag_month_day!AV659="","",_tag_month_day!AV659/100)</f>
        <v/>
      </c>
      <c r="FB669" s="431" t="str">
        <f>IF(_tag_month_day!AW659="","",_tag_month_day!AW659/100)</f>
        <v/>
      </c>
      <c r="FC669" s="431" t="str">
        <f>IF(_tag_month_day!AX659="","",_tag_month_day!AX659/100)</f>
        <v/>
      </c>
      <c r="FD669" s="449" t="str">
        <f>IF(_tag_month_day!AY659="","",_tag_month_day!AY659/100)</f>
        <v/>
      </c>
      <c r="FE669" s="449" t="str">
        <f>IF(_tag_month_day!AZ659="","",_tag_month_day!AZ659/100)</f>
        <v/>
      </c>
      <c r="FF669" s="449" t="str">
        <f>IF(_tag_month_day!BA659="","",_tag_month_day!BA659/100)</f>
        <v/>
      </c>
      <c r="FG669" s="449" t="str">
        <f>IF(_tag_month_day!BB659="","",_tag_month_day!BB659/100)</f>
        <v/>
      </c>
      <c r="FH669" s="467" t="str">
        <f>IF(_tag_month_day!BC659="","",_tag_month_day!BC659/100)</f>
        <v/>
      </c>
      <c r="FI669" s="449">
        <f>FI668</f>
        <v>0.40999999999999998</v>
      </c>
      <c r="FJ669" s="449">
        <f>FJ668</f>
        <v>0.11</v>
      </c>
      <c r="FK669" s="449">
        <f>FK668</f>
        <v>0.014999999999999999</v>
      </c>
      <c r="FL669" s="449">
        <f>FL668</f>
        <v>0</v>
      </c>
      <c r="FM669" s="467">
        <f>FM668</f>
        <v>0.0001</v>
      </c>
      <c r="FN669" s="449">
        <f>FN668</f>
        <v>0.32000000000000001</v>
      </c>
      <c r="FO669" s="449">
        <f>FO668</f>
        <v>0.20000000000000001</v>
      </c>
      <c r="FP669" s="449">
        <f>FP668</f>
        <v>0.01</v>
      </c>
      <c r="FQ669" s="449">
        <f>FQ668</f>
        <v>0</v>
      </c>
      <c r="FR669" s="467">
        <f>FR668</f>
        <v>0.0001</v>
      </c>
      <c r="FS669" s="449" t="str">
        <f>IF(_tag_month_day!BD659="","",_tag_month_day!BD659/100)</f>
        <v/>
      </c>
      <c r="FT669" s="449" t="str">
        <f>IF(_tag_month_day!BE659="","",_tag_month_day!BE659/100)</f>
        <v/>
      </c>
      <c r="FU669" s="449" t="str">
        <f>IF(_tag_month_day!BF659="","",_tag_month_day!BF659/100)</f>
        <v/>
      </c>
      <c r="FV669" s="449" t="str">
        <f>IF(_tag_month_day!BG659="","",_tag_month_day!BG659/100)</f>
        <v/>
      </c>
      <c r="FW669" s="467" t="str">
        <f>IF(_tag_month_day!BH659="","",_tag_month_day!BH659/100)</f>
        <v/>
      </c>
      <c r="FX669" s="449" t="str">
        <f>IF(_tag_month_day!BI659="","",_tag_month_day!BI659/100)</f>
        <v/>
      </c>
      <c r="FY669" s="449" t="str">
        <f>IF(_tag_month_day!BJ659="","",_tag_month_day!BJ659/100)</f>
        <v/>
      </c>
      <c r="FZ669" s="468" t="str">
        <f>IF(_tag_month_day!BK659="","",_tag_month_day!BK659/100)</f>
        <v/>
      </c>
      <c r="GA669" s="449" t="str">
        <f>IF(_tag_month_day!BL659="","",_tag_month_day!BL659/100)</f>
        <v/>
      </c>
      <c r="GB669" s="467" t="str">
        <f>IF(_tag_month_day!BM659="","",_tag_month_day!BM659/100)</f>
        <v/>
      </c>
      <c r="GC669" s="431" t="str">
        <f>IF(_tag_month_day!BN659="","",_tag_month_day!BN659/100)</f>
        <v/>
      </c>
      <c r="GD669" s="431" t="str">
        <f>IF(_tag_month_day!BO659="","",_tag_month_day!BO659/100)</f>
        <v/>
      </c>
      <c r="GE669" s="431" t="str">
        <f>IF(_tag_month_day!BP659="","",_tag_month_day!BP659/100)</f>
        <v/>
      </c>
      <c r="GF669" s="431" t="str">
        <f>IF(_tag_month_day!BQ659="","",_tag_month_day!BQ659/100)</f>
        <v/>
      </c>
      <c r="GG669" s="431" t="str">
        <f>IF(_tag_month_day!BR659="","",_tag_month_day!BR659/100)</f>
        <v/>
      </c>
      <c r="GH669" s="431" t="str">
        <f>IF(_tag_month_day!BS659="","",_tag_month_day!BS659/100)</f>
        <v/>
      </c>
      <c r="GI669" s="467" t="str">
        <f>IF(_tag_month_day!BT659="","",_tag_month_day!BT659/100)</f>
        <v/>
      </c>
      <c r="GJ669" s="469" t="str">
        <f>IF(_tag_month_day!BU659="","",_tag_month_day!BU659/100)</f>
        <v/>
      </c>
      <c r="GK669" s="470">
        <f>GK668</f>
        <v>0.070000000000000007</v>
      </c>
      <c r="GL669" s="470">
        <f>GL668</f>
        <v>0.029999999999999999</v>
      </c>
      <c r="GM669" s="471" t="str">
        <f>IF(_tag_month_day!BX659="","",_tag_month_day!BX659/100)</f>
        <v/>
      </c>
      <c r="GN669" s="470">
        <f>GN668</f>
        <v>0.070000000000000007</v>
      </c>
      <c r="GO669" s="470">
        <f>GO668</f>
        <v>0.029999999999999999</v>
      </c>
      <c r="GP669" s="470">
        <f>GP668</f>
        <v>0.089999999999999997</v>
      </c>
      <c r="GQ669" s="470">
        <f>GQ668</f>
        <v>0.029999999999999999</v>
      </c>
      <c r="GR669" s="471" t="str">
        <f>IF(_tag_month_day!CA659="","",_tag_month_day!CA659/100)</f>
        <v/>
      </c>
      <c r="GS669" s="472">
        <f>GS668</f>
        <v>0.95299999999999996</v>
      </c>
      <c r="GT669" s="472">
        <f>GT668</f>
        <v>0.55000000000000004</v>
      </c>
      <c r="GU669" s="472">
        <f>GU668</f>
        <v>0.55000000000000004</v>
      </c>
      <c r="GV669" s="472">
        <f>GV668</f>
        <v>0.55000000000000004</v>
      </c>
      <c r="GW669" s="472">
        <f>GW668</f>
        <v>0.5</v>
      </c>
      <c r="GX669" s="472">
        <f>GX668</f>
        <v>0.93500000000000005</v>
      </c>
      <c r="GY669" s="472">
        <f>GY668</f>
        <v>0.14999999999999999</v>
      </c>
      <c r="GZ669" s="472">
        <f>GZ668</f>
        <v>1</v>
      </c>
      <c r="HA669" s="474">
        <f>HA668</f>
        <v>0.047</v>
      </c>
      <c r="HB669" s="474">
        <f>HB668</f>
        <v>0.45000000000000001</v>
      </c>
      <c r="HC669" s="474">
        <f>HC668</f>
        <v>0.45000000000000001</v>
      </c>
      <c r="HD669" s="474">
        <f>HD668</f>
        <v>0.45000000000000001</v>
      </c>
      <c r="HE669" s="474">
        <f>HE668</f>
        <v>0.5</v>
      </c>
      <c r="HF669" s="474">
        <f>HF668</f>
        <v>0.065000000000000002</v>
      </c>
      <c r="HG669" s="474">
        <f>HG668</f>
        <v>0.84999999999999998</v>
      </c>
      <c r="HH669" s="474">
        <f>HH668</f>
        <v>0</v>
      </c>
      <c r="HI669" s="10">
        <f>IF(BZ669&lt;&gt;"",CK669-BV669,0)</f>
        <v>0</v>
      </c>
      <c r="HJ669" s="10" t="e">
        <f>IF(AJ669&gt;0,AH669-AJ669,0)</f>
        <v>#VALUE!</v>
      </c>
      <c r="HK669" s="466">
        <f>HK668</f>
        <v>0.84999999999999998</v>
      </c>
      <c r="HL669" s="424">
        <f>HL668</f>
        <v>550000</v>
      </c>
      <c r="HM669" s="424">
        <f>HM668</f>
        <v>480000</v>
      </c>
      <c r="HN669" s="465" t="e">
        <f>(DJ669*EZ669+DK669*FH669+DL669*FM669+DM669*FR669+DN669*FW669+DO669*GB669+DS669*GI669+DP669*GM669+DR669*GR669)*1000*2</f>
        <v>#VALUE!</v>
      </c>
      <c r="HO669" s="465" t="e">
        <f>HN669*HK669*$HO$2/HL669*1000000</f>
        <v>#VALUE!</v>
      </c>
      <c r="HP669" s="465" t="e">
        <f>HN669*HK669*$HP$2/HM669*1000000</f>
        <v>#VALUE!</v>
      </c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</row>
    <row customFormat="1" r="670" s="0">
      <c r="A670" s="420">
        <v>659</v>
      </c>
      <c r="B670" s="421">
        <f ca="1">IF(D670=D669,B669,IF(D670="夜班",B669+1,B669))</f>
        <v>43613</v>
      </c>
      <c r="C670" s="422">
        <f>C669</f>
        <v>0.041666666666666699</v>
      </c>
      <c r="D670" s="10" t="str">
        <f ca="1">IF(HOUR(G670)&lt;8,"夜班",IF(HOUR(G670)&lt;16,"白班",IF(HOUR(G670)&lt;24,"中班",0)))</f>
        <v>白班</v>
      </c>
      <c r="E670" s="10" t="e">
        <f ca="1">IF(F670=1,"甲",IF(F670=2,"乙",IF(F670=3,"丙",IF(F670=4,"丁",""))))</f>
        <v>#REF!</v>
      </c>
      <c r="F670" s="10" t="e">
        <f ca="1">SUMPRODUCT((成本日报!$A$3:$A$95=计划!B670)*(成本日报!$B$3:$B$95=计划!$D670),成本日报!$C$3:$C$95)</f>
        <v>#REF!</v>
      </c>
      <c r="G670" s="423">
        <f ca="1">G669+C669</f>
        <v>43613.416666665071</v>
      </c>
      <c r="H670" s="423">
        <f ca="1">$G670+$C670/60*10+$C670*0</f>
        <v>43613.423611109516</v>
      </c>
      <c r="I670" s="423">
        <f ca="1">$G670+$C670/60*18+$C670*0</f>
        <v>43613.429166665068</v>
      </c>
      <c r="J670" s="423">
        <f ca="1">$G670+$C670/60*0+$C670*1</f>
        <v>43613.458333331735</v>
      </c>
      <c r="K670" s="423">
        <f ca="1">$G670+$C670/60*30+$C670*2</f>
        <v>43613.520833331742</v>
      </c>
      <c r="L670" s="423">
        <f ca="1">$G670+$C670/60*0+$C670*3</f>
        <v>43613.541666665071</v>
      </c>
      <c r="M670" s="424" t="str">
        <f>IF(_tag_month_day!A660="","",_tag_month_day!A660)</f>
        <v/>
      </c>
      <c r="N670" s="424" t="str">
        <f>IF(_tag_month_day!B660="","",_tag_month_day!B660)</f>
        <v/>
      </c>
      <c r="O670" s="425" t="e">
        <f>IF(M670+N670=0,"",M670+N670)</f>
        <v>#VALUE!</v>
      </c>
      <c r="P670" s="424" t="str">
        <f>IF(_tag_month_day!C660="","",_tag_month_day!C660)</f>
        <v/>
      </c>
      <c r="Q670" s="424" t="str">
        <f>IF(_tag_month_day!D660="","",_tag_month_day!D660)</f>
        <v/>
      </c>
      <c r="R670" s="426" t="str">
        <f>IF(_tag_month_day!CB660="","",_tag_month_day!CB660/100)</f>
        <v/>
      </c>
      <c r="S670" s="427" t="str">
        <f>IF(_tag_month_day!E660="","",_tag_month_day!E660)</f>
        <v/>
      </c>
      <c r="T670" s="427" t="str">
        <f>IF(_tag_month_day!F660="","",_tag_month_day!F660)</f>
        <v/>
      </c>
      <c r="U670" s="428" t="e">
        <f>S670+T670</f>
        <v>#VALUE!</v>
      </c>
      <c r="V670" s="429" t="e">
        <f>U670/AJ670</f>
        <v>#VALUE!</v>
      </c>
      <c r="W670" s="430" t="str">
        <f>IF(_jhy_month_day!A660="","",_jhy_month_day!A660)</f>
        <v/>
      </c>
      <c r="X670" s="431" t="str">
        <f>IF(_jhy_month_day!B660="","",_jhy_month_day!B660/100)</f>
        <v/>
      </c>
      <c r="Y670" s="431" t="str">
        <f>IF(_jhy_month_day!C660="","",_jhy_month_day!C660/100)</f>
        <v/>
      </c>
      <c r="Z670" s="432">
        <f>Z666+1</f>
        <v>165</v>
      </c>
      <c r="AA670" s="433" t="str">
        <f>IF(_tag_month_day!G660="","",_tag_month_day!G660/100)</f>
        <v/>
      </c>
      <c r="AB670" s="433" t="str">
        <f>IF(_tag_month_day!H660="","",_tag_month_day!H660/100)</f>
        <v/>
      </c>
      <c r="AC670" s="434">
        <f>IF(X670="",AC669,BK670*($AV669*X670+$AW669*FD669+$AX669*FI669+$AY669*FN669+$AZ669*FS669+$BA669*FX669+$BG669*GE669)/(AV669*Y670+AX669*FK669+AW669*FF669+AY669*FP669+AZ669*FU669+BA669*FZ669+BG669*GG669+BB669*GK669+BC669*GN669+BD669*GP669))</f>
        <v>1.59963432013121</v>
      </c>
      <c r="AD670" s="435" t="str">
        <f>IF(AC670=AC669,"",AC670-AC669)</f>
        <v/>
      </c>
      <c r="AE670" s="436" t="str">
        <f>IF(1-AF670=0,"",(1-AF670))</f>
        <v/>
      </c>
      <c r="AF670" s="437">
        <v>1</v>
      </c>
      <c r="AG670" s="10" t="str">
        <f>AG669</f>
        <v>9A3</v>
      </c>
      <c r="AH670" s="438" t="str">
        <f>AH669</f>
        <v/>
      </c>
      <c r="AI670" s="424"/>
      <c r="AJ670" s="10" t="str">
        <f>IF(_tag_month_day!I660="","",_tag_month_day!I660)</f>
        <v/>
      </c>
      <c r="AK670" s="440"/>
      <c r="AL670" s="440"/>
      <c r="AM670" s="440"/>
      <c r="AN670" s="441">
        <f>AN669</f>
        <v>2</v>
      </c>
      <c r="AO670" s="441">
        <f>AO669</f>
        <v>8</v>
      </c>
      <c r="AP670" s="442" t="e">
        <f>(IF(AN670=0,AS669,AS669*(1+AO670/AN670)/(AR670+AO670/AN670)))+AT670</f>
        <v>#VALUE!</v>
      </c>
      <c r="AQ670" s="443" t="str">
        <f>IF(_tag_month_day!J660="","",_tag_month_day!J660/100)</f>
        <v/>
      </c>
      <c r="AR670" s="444">
        <f>AR669</f>
        <v>1.3</v>
      </c>
      <c r="AS670" s="445" t="e">
        <f>AQ670*(AN670*AR670+AO670)/(AN670+AO670)</f>
        <v>#VALUE!</v>
      </c>
      <c r="AT670" s="445" t="e">
        <f>(SUM(BE670:BF670)-SUM(BE669:BF669))*0.05</f>
        <v>#VALUE!</v>
      </c>
      <c r="AU670" s="446" t="str">
        <f>IF(_tag_month_day!CC660="","",IF(_tag_month_day!CC660&gt;0,_tag_month_day!CD660,_tag_month_day!CE660))</f>
        <v/>
      </c>
      <c r="AV670" s="447" t="str">
        <f>IF(_tag_month_day!L660="","",_tag_month_day!L660/100)</f>
        <v/>
      </c>
      <c r="AW670" s="431">
        <f>AW669</f>
        <v>0</v>
      </c>
      <c r="AX670" s="431">
        <f>AX669</f>
        <v>0</v>
      </c>
      <c r="AY670" s="431" t="str">
        <f>IF(_tag_month_day!M660="","",_tag_month_day!M660/100)</f>
        <v/>
      </c>
      <c r="AZ670" s="431" t="str">
        <f>IF(_tag_month_day!N660="","",_tag_month_day!N660/100)</f>
        <v/>
      </c>
      <c r="BA670" s="431" t="str">
        <f>IF(_tag_month_day!O660="","",_tag_month_day!O660/100)</f>
        <v/>
      </c>
      <c r="BB670" s="448" t="str">
        <f>IF(_tag_month_day!P660="","",_tag_month_day!P660/100)</f>
        <v/>
      </c>
      <c r="BC670" s="448">
        <f>BC669</f>
        <v>0</v>
      </c>
      <c r="BD670" s="448" t="str">
        <f>IF(_tag_month_day!Q660="","",_tag_month_day!Q660/100)</f>
        <v/>
      </c>
      <c r="BE670" s="449" t="str">
        <f>IF(_tag_month_day!R660="","",_tag_month_day!R660/100)</f>
        <v/>
      </c>
      <c r="BF670" s="388" t="e">
        <f>(AU670*(100+BE670*100))/(AJ670-AU670)/100</f>
        <v>#VALUE!</v>
      </c>
      <c r="BG670" s="450" t="e">
        <f>BE670+BF670</f>
        <v>#VALUE!</v>
      </c>
      <c r="BH670" s="451" t="e">
        <f>SUM(AV670:BF670)</f>
        <v>#VALUE!</v>
      </c>
      <c r="BI670" s="452" t="e">
        <f>IF(CX670=0,BI669,(DK670*查询!$R$5+DL670*查询!$Q$5+DM670*查询!$N$5+DN670*查询!$O$5+DO670*查询!$P$5)*AF670/CX670)</f>
        <v>#VALUE!</v>
      </c>
      <c r="BJ670" s="452" t="e">
        <f>IF(CX670=0,BJ669,(DP670*查询!$S$5+DQ670*查询!$T$5+DR670*查询!$U$5)*AF670/CX670)</f>
        <v>#VALUE!</v>
      </c>
      <c r="BK670" s="452">
        <f>BK669</f>
        <v>1</v>
      </c>
      <c r="BL670" s="453" t="e">
        <f>SUMPRODUCT((AV670:BA670)*(GS670:GX670))/((GS670:GX670)+SUM(BB670:BD670)*GY670+BG670*GZ670)</f>
        <v>#VALUE!</v>
      </c>
      <c r="BM670" s="453" t="e">
        <f>BK670*($AV670*FB670+$AW670*FD670+$AX670*FI670+$AY670*FN670+$AZ670*FS670+$BA670*FX670+$BG670*GE670)/(AV670*EY670+AX670*FK670+AW670*FF670+AY670*FP670+AZ670*FU670+BA670*FZ670+BG670*GG670+BB670*GK670+BC670*GN670+BD670*GP670)</f>
        <v>#VALUE!</v>
      </c>
      <c r="BN670" s="453" t="e">
        <f>($AV670*FC670+$AX670*FJ670+$AW670*FE670+$AY670*FO670+$AZ670*FT670+$BA670*FY670+$BG670*GF670)/($AV670*FA670+BG670*GH670+BB670*GL670+BC670*GO670+BD670*GQ670+BA670*GA670)</f>
        <v>#VALUE!</v>
      </c>
      <c r="BO670" s="454" t="e">
        <f>SUMPRODUCT(AV670:BA670*GS670:GX670)/(GS670:GX670+(BB670+BC670+BD670)*GY670+BG670)</f>
        <v>#VALUE!</v>
      </c>
      <c r="BP670" s="454" t="e">
        <f>SUMPRODUCT(AV670:BA670*GS670:GX670)/(GS670:GX670+(BB670+BC670+BD670)*GY670+BG670)</f>
        <v>#VALUE!</v>
      </c>
      <c r="BQ670" s="454" t="e">
        <f>SUMPRODUCT(AV670:BA670*GS670:GX670)/(GS670:GX670+(BB670+BC670+BD670)*GY670+BG670)</f>
        <v>#VALUE!</v>
      </c>
      <c r="BR670" s="453" t="str">
        <f>IF(_tag_month_day!T660="","",_tag_month_day!T660)</f>
        <v/>
      </c>
      <c r="BS670" s="453" t="str">
        <f>IF(_tag_month_day!U660="","",_tag_month_day!U660)</f>
        <v/>
      </c>
      <c r="BT670" s="455" t="str">
        <f>IF(CK670="","",IF((CK670&gt;=BV670-0.12)*(CK670&lt;=BV670+0.12),"合格","不合格"))</f>
        <v/>
      </c>
      <c r="BU670" s="456" t="str">
        <f>IF(_tag_month_day!V660="","",_tag_month_day!V660)</f>
        <v/>
      </c>
      <c r="BV670" s="457" t="str">
        <f>IF(_tag_month_day!W660="","",_tag_month_day!W660)</f>
        <v/>
      </c>
      <c r="BW670" s="458" t="str">
        <f>IF(_tag_month_day!X660="","",_tag_month_day!X660)</f>
        <v/>
      </c>
      <c r="BX670" s="458" t="str">
        <f>IF(_tag_month_day!Y660="","",_tag_month_day!Y660)</f>
        <v/>
      </c>
      <c r="BY670" s="459">
        <f ca="1">L670</f>
        <v>43613.541666665071</v>
      </c>
      <c r="BZ670" s="460"/>
      <c r="CA670" s="461"/>
      <c r="CB670" s="424" t="str">
        <f>IF(_tag_month_day!Z660="","",_tag_month_day!Z660)</f>
        <v/>
      </c>
      <c r="CC670" s="424" t="str">
        <f>IF(_tag_month_day!AA660="","",_tag_month_day!AA660)</f>
        <v/>
      </c>
      <c r="CD670" s="424" t="str">
        <f>IF(_tag_month_day!AB660="","",_tag_month_day!AB660)</f>
        <v/>
      </c>
      <c r="CE670" s="424" t="str">
        <f>IF(_tag_month_day!AC660="","",_tag_month_day!AC660)</f>
        <v/>
      </c>
      <c r="CF670" s="424" t="str">
        <f>IF(_tag_month_day!AD660="","",_tag_month_day!AD660)</f>
        <v/>
      </c>
      <c r="CG670" s="424" t="str">
        <f>IF(_tag_month_day!AE660="","",_tag_month_day!AE660)</f>
        <v/>
      </c>
      <c r="CH670" s="424" t="str">
        <f>IF(_tag_month_day!AF660="","",_tag_month_day!AF660)</f>
        <v/>
      </c>
      <c r="CI670" s="424" t="str">
        <f>IF(_tag_month_day!AG660="","",_tag_month_day!AG660)</f>
        <v/>
      </c>
      <c r="CJ670" s="424" t="str">
        <f>IF(_tag_month_day!AH660="","",_tag_month_day!AH660)</f>
        <v/>
      </c>
      <c r="CK670" s="424" t="str">
        <f>IF(_tag_month_day!AI660="","",_tag_month_day!AI660)</f>
        <v/>
      </c>
      <c r="CL670" s="4" t="str">
        <f>IF(_tag_month_day!AJ660="","",_tag_month_day!AJ660)</f>
        <v/>
      </c>
      <c r="CM670" s="4" t="str">
        <f>IF(_tag_month_day!AK660="","",_tag_month_day!AK660)</f>
        <v/>
      </c>
      <c r="CN670" s="4" t="str">
        <f>IF(_tag_month_day!AL660="","",_tag_month_day!AL660)</f>
        <v/>
      </c>
      <c r="CO670" s="4" t="str">
        <f>IF(_tag_month_day!AM660="","",_tag_month_day!AM660)</f>
        <v/>
      </c>
      <c r="CP670" s="4" t="str">
        <f>IF(_tag_month_day!AN660="","",_tag_month_day!AN660)</f>
        <v/>
      </c>
      <c r="CQ670" s="4" t="str">
        <f>IF(_tag_month_day!AO660="","",_tag_month_day!AO660)</f>
        <v/>
      </c>
      <c r="CR670" s="462" t="str">
        <f>IF(_tag_month_day!AP660="","",_tag_month_day!AP660)</f>
        <v/>
      </c>
      <c r="CS670" s="463" t="str">
        <f>IF(_tag_month_day!AQ660="","",_tag_month_day!AQ660)</f>
        <v/>
      </c>
      <c r="CT670" s="4" t="str">
        <f>IF(_tag_month_day!AR660="","",_tag_month_day!AR660)</f>
        <v/>
      </c>
      <c r="CU670" s="464" t="e">
        <f>DU670/AJ670</f>
        <v>#VALUE!</v>
      </c>
      <c r="CV670" s="451" t="e">
        <f>BG670/BH670</f>
        <v>#VALUE!</v>
      </c>
      <c r="CW670" s="465" t="e">
        <f>AJ670*(1-CV670)*CU670*AF670</f>
        <v>#VALUE!</v>
      </c>
      <c r="CX670" s="465" t="e">
        <f>CW670*94%</f>
        <v>#VALUE!</v>
      </c>
      <c r="CY670" s="466" t="e">
        <f>IF(CX670=0,0,DS670/(DS670+CX670))</f>
        <v>#VALUE!</v>
      </c>
      <c r="CZ670" s="465" t="e">
        <f>$AJ670*EF670</f>
        <v>#VALUE!</v>
      </c>
      <c r="DA670" s="465" t="e">
        <f>$AJ670*EG670</f>
        <v>#VALUE!</v>
      </c>
      <c r="DB670" s="465" t="e">
        <f>$AJ670*EH670</f>
        <v>#VALUE!</v>
      </c>
      <c r="DC670" s="465" t="e">
        <f>$AJ670*EI670</f>
        <v>#VALUE!</v>
      </c>
      <c r="DD670" s="465" t="e">
        <f>$AJ670*EJ670</f>
        <v>#VALUE!</v>
      </c>
      <c r="DE670" s="465" t="e">
        <f>$AJ670*EK670</f>
        <v>#VALUE!</v>
      </c>
      <c r="DF670" s="465" t="e">
        <f>$AJ670*EL670</f>
        <v>#VALUE!</v>
      </c>
      <c r="DG670" s="465" t="e">
        <f>$AJ670*EM670</f>
        <v>#VALUE!</v>
      </c>
      <c r="DH670" s="465" t="e">
        <f>$AJ670*EN670</f>
        <v>#VALUE!</v>
      </c>
      <c r="DI670" s="465" t="e">
        <f>$AJ670*EO670</f>
        <v>#VALUE!</v>
      </c>
      <c r="DJ670" s="465" t="e">
        <f>CZ670*(1-EP670)</f>
        <v>#VALUE!</v>
      </c>
      <c r="DK670" s="465" t="e">
        <f>DA670*(1-ER670)</f>
        <v>#VALUE!</v>
      </c>
      <c r="DL670" s="465" t="e">
        <f>DB670*(1-EQ670)</f>
        <v>#VALUE!</v>
      </c>
      <c r="DM670" s="465" t="e">
        <f>DC670*(1-ES670)</f>
        <v>#VALUE!</v>
      </c>
      <c r="DN670" s="465" t="e">
        <f>DD670*(1-ET670)</f>
        <v>#VALUE!</v>
      </c>
      <c r="DO670" s="465" t="e">
        <f>DE670</f>
        <v>#VALUE!</v>
      </c>
      <c r="DP670" s="465" t="e">
        <f>DF670*(1-EU670)</f>
        <v>#VALUE!</v>
      </c>
      <c r="DQ670" s="465" t="e">
        <f>DG670*(1-EV670)</f>
        <v>#VALUE!</v>
      </c>
      <c r="DR670" s="465" t="e">
        <f>DH670*(1-EW670)</f>
        <v>#VALUE!</v>
      </c>
      <c r="DS670" s="465" t="e">
        <f>DI670</f>
        <v>#VALUE!</v>
      </c>
      <c r="DT670" s="465" t="e">
        <f>SUM(DJ670:DS670)</f>
        <v>#VALUE!</v>
      </c>
      <c r="DU670" s="465" t="e">
        <f>(GS670:GX670)+(DP670+DQ670+DR670)*GY670+DS670</f>
        <v>#VALUE!</v>
      </c>
      <c r="DV670" s="451" t="e">
        <f>AV670/$BH670/(1-EP670)</f>
        <v>#VALUE!</v>
      </c>
      <c r="DW670" s="451" t="e">
        <f>AW670/$BH670/(1-ER670)</f>
        <v>#VALUE!</v>
      </c>
      <c r="DX670" s="451" t="e">
        <f>AX670/$BH670/(1-EQ670)</f>
        <v>#VALUE!</v>
      </c>
      <c r="DY670" s="451" t="e">
        <f>AY670/$BH670/(1-ES670)</f>
        <v>#VALUE!</v>
      </c>
      <c r="DZ670" s="451" t="e">
        <f>AZ670/$BH670/(1-ET670)</f>
        <v>#VALUE!</v>
      </c>
      <c r="EA670" s="451" t="e">
        <f>BA670/$BH670/(1-AX670)</f>
        <v>#VALUE!</v>
      </c>
      <c r="EB670" s="451" t="e">
        <f>BB670/$BH670/(1-EU670)</f>
        <v>#VALUE!</v>
      </c>
      <c r="EC670" s="451" t="e">
        <f>BC670/$BH670/(1-EV670)</f>
        <v>#VALUE!</v>
      </c>
      <c r="ED670" s="451" t="e">
        <f>BD670/$BH670/(1-EW670)</f>
        <v>#VALUE!</v>
      </c>
      <c r="EE670" s="451" t="e">
        <f>BG670/BH670</f>
        <v>#VALUE!</v>
      </c>
      <c r="EF670" s="451" t="e">
        <f>DV670/SUM($DV670:$EE670)</f>
        <v>#VALUE!</v>
      </c>
      <c r="EG670" s="451" t="e">
        <f>DW670/SUM($DV670:$EE670)</f>
        <v>#VALUE!</v>
      </c>
      <c r="EH670" s="451" t="e">
        <f>DX670/SUM($DV670:$EE670)</f>
        <v>#VALUE!</v>
      </c>
      <c r="EI670" s="451" t="e">
        <f>DY670/SUM($DV670:$EE670)</f>
        <v>#VALUE!</v>
      </c>
      <c r="EJ670" s="451" t="e">
        <f>DZ670/SUM($DV670:$EE670)</f>
        <v>#VALUE!</v>
      </c>
      <c r="EK670" s="451" t="e">
        <f>EA670/SUM($DV670:$EE670)</f>
        <v>#VALUE!</v>
      </c>
      <c r="EL670" s="451" t="e">
        <f>EB670/SUM($DV670:$EE670)</f>
        <v>#VALUE!</v>
      </c>
      <c r="EM670" s="451" t="e">
        <f>EC670/SUM($DV670:$EE670)</f>
        <v>#VALUE!</v>
      </c>
      <c r="EN670" s="451" t="e">
        <f>ED670/SUM($DV670:$EE670)</f>
        <v>#VALUE!</v>
      </c>
      <c r="EO670" s="451" t="e">
        <f>EE670/SUM($DV670:$EE670)</f>
        <v>#VALUE!</v>
      </c>
      <c r="EP670" s="450">
        <f>EP669</f>
        <v>0.080000000000000002</v>
      </c>
      <c r="EQ670" s="450">
        <f>EQ669</f>
        <v>0.014999999999999999</v>
      </c>
      <c r="ER670" s="450">
        <f>ER669</f>
        <v>0.014999999999999999</v>
      </c>
      <c r="ES670" s="450">
        <f>ES669</f>
        <v>0.014999999999999999</v>
      </c>
      <c r="ET670" s="450">
        <f>ET669</f>
        <v>0.014999999999999999</v>
      </c>
      <c r="EU670" s="450">
        <f>EU669</f>
        <v>0.089999999999999997</v>
      </c>
      <c r="EV670" s="450">
        <f>EV669</f>
        <v>0.089999999999999997</v>
      </c>
      <c r="EW670" s="450">
        <f>EW669</f>
        <v>0.089999999999999997</v>
      </c>
      <c r="EX670" s="431" t="str">
        <f>IF(_tag_month_day!AS660="","",_tag_month_day!AS660/100)</f>
        <v/>
      </c>
      <c r="EY670" s="431" t="str">
        <f>IF(_tag_month_day!AT660="","",_tag_month_day!AT660/100)</f>
        <v/>
      </c>
      <c r="EZ670" s="431" t="str">
        <f>IF(_tag_month_day!AU660="","",_tag_month_day!AU660/100)</f>
        <v/>
      </c>
      <c r="FA670" s="431" t="str">
        <f>IF(_tag_month_day!AV660="","",_tag_month_day!AV660/100)</f>
        <v/>
      </c>
      <c r="FB670" s="431" t="str">
        <f>IF(_tag_month_day!AW660="","",_tag_month_day!AW660/100)</f>
        <v/>
      </c>
      <c r="FC670" s="431" t="str">
        <f>IF(_tag_month_day!AX660="","",_tag_month_day!AX660/100)</f>
        <v/>
      </c>
      <c r="FD670" s="449" t="str">
        <f>IF(_tag_month_day!AY660="","",_tag_month_day!AY660/100)</f>
        <v/>
      </c>
      <c r="FE670" s="449" t="str">
        <f>IF(_tag_month_day!AZ660="","",_tag_month_day!AZ660/100)</f>
        <v/>
      </c>
      <c r="FF670" s="449" t="str">
        <f>IF(_tag_month_day!BA660="","",_tag_month_day!BA660/100)</f>
        <v/>
      </c>
      <c r="FG670" s="449" t="str">
        <f>IF(_tag_month_day!BB660="","",_tag_month_day!BB660/100)</f>
        <v/>
      </c>
      <c r="FH670" s="467" t="str">
        <f>IF(_tag_month_day!BC660="","",_tag_month_day!BC660/100)</f>
        <v/>
      </c>
      <c r="FI670" s="449">
        <f>FI669</f>
        <v>0.40999999999999998</v>
      </c>
      <c r="FJ670" s="449">
        <f>FJ669</f>
        <v>0.11</v>
      </c>
      <c r="FK670" s="449">
        <f>FK669</f>
        <v>0.014999999999999999</v>
      </c>
      <c r="FL670" s="449">
        <f>FL669</f>
        <v>0</v>
      </c>
      <c r="FM670" s="467">
        <f>FM669</f>
        <v>0.0001</v>
      </c>
      <c r="FN670" s="449">
        <f>FN669</f>
        <v>0.32000000000000001</v>
      </c>
      <c r="FO670" s="449">
        <f>FO669</f>
        <v>0.20000000000000001</v>
      </c>
      <c r="FP670" s="449">
        <f>FP669</f>
        <v>0.01</v>
      </c>
      <c r="FQ670" s="449">
        <f>FQ669</f>
        <v>0</v>
      </c>
      <c r="FR670" s="467">
        <f>FR669</f>
        <v>0.0001</v>
      </c>
      <c r="FS670" s="449" t="str">
        <f>IF(_tag_month_day!BD660="","",_tag_month_day!BD660/100)</f>
        <v/>
      </c>
      <c r="FT670" s="449" t="str">
        <f>IF(_tag_month_day!BE660="","",_tag_month_day!BE660/100)</f>
        <v/>
      </c>
      <c r="FU670" s="449" t="str">
        <f>IF(_tag_month_day!BF660="","",_tag_month_day!BF660/100)</f>
        <v/>
      </c>
      <c r="FV670" s="449" t="str">
        <f>IF(_tag_month_day!BG660="","",_tag_month_day!BG660/100)</f>
        <v/>
      </c>
      <c r="FW670" s="467" t="str">
        <f>IF(_tag_month_day!BH660="","",_tag_month_day!BH660/100)</f>
        <v/>
      </c>
      <c r="FX670" s="449" t="str">
        <f>IF(_tag_month_day!BI660="","",_tag_month_day!BI660/100)</f>
        <v/>
      </c>
      <c r="FY670" s="449" t="str">
        <f>IF(_tag_month_day!BJ660="","",_tag_month_day!BJ660/100)</f>
        <v/>
      </c>
      <c r="FZ670" s="468" t="str">
        <f>IF(_tag_month_day!BK660="","",_tag_month_day!BK660/100)</f>
        <v/>
      </c>
      <c r="GA670" s="449" t="str">
        <f>IF(_tag_month_day!BL660="","",_tag_month_day!BL660/100)</f>
        <v/>
      </c>
      <c r="GB670" s="467" t="str">
        <f>IF(_tag_month_day!BM660="","",_tag_month_day!BM660/100)</f>
        <v/>
      </c>
      <c r="GC670" s="431" t="str">
        <f>IF(_tag_month_day!BN660="","",_tag_month_day!BN660/100)</f>
        <v/>
      </c>
      <c r="GD670" s="431" t="str">
        <f>IF(_tag_month_day!BO660="","",_tag_month_day!BO660/100)</f>
        <v/>
      </c>
      <c r="GE670" s="431" t="str">
        <f>IF(_tag_month_day!BP660="","",_tag_month_day!BP660/100)</f>
        <v/>
      </c>
      <c r="GF670" s="431" t="str">
        <f>IF(_tag_month_day!BQ660="","",_tag_month_day!BQ660/100)</f>
        <v/>
      </c>
      <c r="GG670" s="431" t="str">
        <f>IF(_tag_month_day!BR660="","",_tag_month_day!BR660/100)</f>
        <v/>
      </c>
      <c r="GH670" s="431" t="str">
        <f>IF(_tag_month_day!BS660="","",_tag_month_day!BS660/100)</f>
        <v/>
      </c>
      <c r="GI670" s="467" t="str">
        <f>IF(_tag_month_day!BT660="","",_tag_month_day!BT660/100)</f>
        <v/>
      </c>
      <c r="GJ670" s="469" t="str">
        <f>IF(_tag_month_day!BU660="","",_tag_month_day!BU660/100)</f>
        <v/>
      </c>
      <c r="GK670" s="470">
        <f>GK669</f>
        <v>0.070000000000000007</v>
      </c>
      <c r="GL670" s="470">
        <f>GL669</f>
        <v>0.029999999999999999</v>
      </c>
      <c r="GM670" s="471" t="str">
        <f>IF(_tag_month_day!BX660="","",_tag_month_day!BX660/100)</f>
        <v/>
      </c>
      <c r="GN670" s="470">
        <f>GN669</f>
        <v>0.070000000000000007</v>
      </c>
      <c r="GO670" s="470">
        <f>GO669</f>
        <v>0.029999999999999999</v>
      </c>
      <c r="GP670" s="470">
        <f>GP669</f>
        <v>0.089999999999999997</v>
      </c>
      <c r="GQ670" s="470">
        <f>GQ669</f>
        <v>0.029999999999999999</v>
      </c>
      <c r="GR670" s="471" t="str">
        <f>IF(_tag_month_day!CA660="","",_tag_month_day!CA660/100)</f>
        <v/>
      </c>
      <c r="GS670" s="472">
        <f>GS669</f>
        <v>0.95299999999999996</v>
      </c>
      <c r="GT670" s="472">
        <f>GT669</f>
        <v>0.55000000000000004</v>
      </c>
      <c r="GU670" s="472">
        <f>GU669</f>
        <v>0.55000000000000004</v>
      </c>
      <c r="GV670" s="472">
        <f>GV669</f>
        <v>0.55000000000000004</v>
      </c>
      <c r="GW670" s="472">
        <f>GW669</f>
        <v>0.5</v>
      </c>
      <c r="GX670" s="472">
        <f>GX669</f>
        <v>0.93500000000000005</v>
      </c>
      <c r="GY670" s="472">
        <f>GY669</f>
        <v>0.14999999999999999</v>
      </c>
      <c r="GZ670" s="472">
        <f>GZ669</f>
        <v>1</v>
      </c>
      <c r="HA670" s="474">
        <f>HA669</f>
        <v>0.047</v>
      </c>
      <c r="HB670" s="474">
        <f>HB669</f>
        <v>0.45000000000000001</v>
      </c>
      <c r="HC670" s="474">
        <f>HC669</f>
        <v>0.45000000000000001</v>
      </c>
      <c r="HD670" s="474">
        <f>HD669</f>
        <v>0.45000000000000001</v>
      </c>
      <c r="HE670" s="474">
        <f>HE669</f>
        <v>0.5</v>
      </c>
      <c r="HF670" s="474">
        <f>HF669</f>
        <v>0.065000000000000002</v>
      </c>
      <c r="HG670" s="474">
        <f>HG669</f>
        <v>0.84999999999999998</v>
      </c>
      <c r="HH670" s="474">
        <f>HH669</f>
        <v>0</v>
      </c>
      <c r="HI670" s="10">
        <f>IF(BZ670&lt;&gt;"",CK670-BV670,0)</f>
        <v>0</v>
      </c>
      <c r="HJ670" s="10" t="e">
        <f>IF(AJ670&gt;0,AH670-AJ670,0)</f>
        <v>#VALUE!</v>
      </c>
      <c r="HK670" s="466">
        <f>HK669</f>
        <v>0.84999999999999998</v>
      </c>
      <c r="HL670" s="424">
        <f>HL669</f>
        <v>550000</v>
      </c>
      <c r="HM670" s="424">
        <f>HM669</f>
        <v>480000</v>
      </c>
      <c r="HN670" s="465" t="e">
        <f>(DJ670*EZ670+DK670*FH670+DL670*FM670+DM670*FR670+DN670*FW670+DO670*GB670+DS670*GI670+DP670*GM670+DR670*GR670)*1000*2</f>
        <v>#VALUE!</v>
      </c>
      <c r="HO670" s="465" t="e">
        <f>HN670*HK670*$HO$2/HL670*1000000</f>
        <v>#VALUE!</v>
      </c>
      <c r="HP670" s="465" t="e">
        <f>HN670*HK670*$HP$2/HM670*1000000</f>
        <v>#VALUE!</v>
      </c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</row>
    <row customFormat="1" r="671" s="0">
      <c r="A671" s="420">
        <v>660</v>
      </c>
      <c r="B671" s="421">
        <f ca="1">IF(D671=D670,B670,IF(D671="夜班",B670+1,B670))</f>
        <v>43613</v>
      </c>
      <c r="C671" s="422">
        <f>C670</f>
        <v>0.041666666666666699</v>
      </c>
      <c r="D671" s="10" t="str">
        <f ca="1">IF(HOUR(G671)&lt;8,"夜班",IF(HOUR(G671)&lt;16,"白班",IF(HOUR(G671)&lt;24,"中班",0)))</f>
        <v>白班</v>
      </c>
      <c r="E671" s="10" t="e">
        <f ca="1">IF(F671=1,"甲",IF(F671=2,"乙",IF(F671=3,"丙",IF(F671=4,"丁",""))))</f>
        <v>#REF!</v>
      </c>
      <c r="F671" s="10" t="e">
        <f ca="1">SUMPRODUCT((成本日报!$A$3:$A$95=计划!B671)*(成本日报!$B$3:$B$95=计划!$D671),成本日报!$C$3:$C$95)</f>
        <v>#REF!</v>
      </c>
      <c r="G671" s="423">
        <f ca="1">G670+C670</f>
        <v>43613.458333331735</v>
      </c>
      <c r="H671" s="423">
        <f ca="1">$G671+$C671/60*10+$C671*0</f>
        <v>43613.46527777618</v>
      </c>
      <c r="I671" s="423">
        <f ca="1">$G671+$C671/60*18+$C671*0</f>
        <v>43613.470833331732</v>
      </c>
      <c r="J671" s="423">
        <f ca="1">$G671+$C671/60*0+$C671*1</f>
        <v>43613.499999998399</v>
      </c>
      <c r="K671" s="423">
        <f ca="1">$G671+$C671/60*30+$C671*2</f>
        <v>43613.562499998407</v>
      </c>
      <c r="L671" s="423">
        <f ca="1">$G671+$C671/60*0+$C671*3</f>
        <v>43613.583333331735</v>
      </c>
      <c r="M671" s="424" t="str">
        <f>IF(_tag_month_day!A661="","",_tag_month_day!A661)</f>
        <v/>
      </c>
      <c r="N671" s="424" t="str">
        <f>IF(_tag_month_day!B661="","",_tag_month_day!B661)</f>
        <v/>
      </c>
      <c r="O671" s="425" t="e">
        <f>IF(M671+N671=0,"",M671+N671)</f>
        <v>#VALUE!</v>
      </c>
      <c r="P671" s="424" t="str">
        <f>IF(_tag_month_day!C661="","",_tag_month_day!C661)</f>
        <v/>
      </c>
      <c r="Q671" s="424" t="str">
        <f>IF(_tag_month_day!D661="","",_tag_month_day!D661)</f>
        <v/>
      </c>
      <c r="R671" s="426" t="str">
        <f>IF(_tag_month_day!CB661="","",_tag_month_day!CB661/100)</f>
        <v/>
      </c>
      <c r="S671" s="427" t="str">
        <f>IF(_tag_month_day!E661="","",_tag_month_day!E661)</f>
        <v/>
      </c>
      <c r="T671" s="427" t="str">
        <f>IF(_tag_month_day!F661="","",_tag_month_day!F661)</f>
        <v/>
      </c>
      <c r="U671" s="428" t="e">
        <f>S671+T671</f>
        <v>#VALUE!</v>
      </c>
      <c r="V671" s="429" t="e">
        <f>U671/AJ671</f>
        <v>#VALUE!</v>
      </c>
      <c r="W671" s="430" t="str">
        <f>IF(_jhy_month_day!A661="","",_jhy_month_day!A661)</f>
        <v/>
      </c>
      <c r="X671" s="431" t="str">
        <f>IF(_jhy_month_day!B661="","",_jhy_month_day!B661/100)</f>
        <v/>
      </c>
      <c r="Y671" s="431" t="str">
        <f>IF(_jhy_month_day!C661="","",_jhy_month_day!C661/100)</f>
        <v/>
      </c>
      <c r="Z671" s="432">
        <f>Z667+1</f>
        <v>165</v>
      </c>
      <c r="AA671" s="433" t="str">
        <f>IF(_tag_month_day!G661="","",_tag_month_day!G661/100)</f>
        <v/>
      </c>
      <c r="AB671" s="433" t="str">
        <f>IF(_tag_month_day!H661="","",_tag_month_day!H661/100)</f>
        <v/>
      </c>
      <c r="AC671" s="434">
        <f>IF(X671="",AC670,BK671*($AV670*X671+$AW670*FD670+$AX670*FI670+$AY670*FN670+$AZ670*FS670+$BA670*FX670+$BG670*GE670)/(AV670*Y671+AX670*FK670+AW670*FF670+AY670*FP670+AZ670*FU670+BA670*FZ670+BG670*GG670+BB670*GK670+BC670*GN670+BD670*GP670))</f>
        <v>1.59963432013121</v>
      </c>
      <c r="AD671" s="435" t="str">
        <f>IF(AC671=AC670,"",AC671-AC670)</f>
        <v/>
      </c>
      <c r="AE671" s="436" t="str">
        <f>IF(1-AF671=0,"",(1-AF671))</f>
        <v/>
      </c>
      <c r="AF671" s="437">
        <v>1</v>
      </c>
      <c r="AG671" s="10" t="str">
        <f>AG670</f>
        <v>9A3</v>
      </c>
      <c r="AH671" s="438" t="str">
        <f>AH670</f>
        <v/>
      </c>
      <c r="AI671" s="424"/>
      <c r="AJ671" s="10" t="str">
        <f>IF(_tag_month_day!I661="","",_tag_month_day!I661)</f>
        <v/>
      </c>
      <c r="AK671" s="440"/>
      <c r="AL671" s="440"/>
      <c r="AM671" s="440"/>
      <c r="AN671" s="441">
        <f>AN670</f>
        <v>2</v>
      </c>
      <c r="AO671" s="441">
        <f>AO670</f>
        <v>8</v>
      </c>
      <c r="AP671" s="442" t="e">
        <f>(IF(AN671=0,AS670,AS670*(1+AO671/AN671)/(AR671+AO671/AN671)))+AT671</f>
        <v>#VALUE!</v>
      </c>
      <c r="AQ671" s="443" t="str">
        <f>IF(_tag_month_day!J661="","",_tag_month_day!J661/100)</f>
        <v/>
      </c>
      <c r="AR671" s="444">
        <f>AR670</f>
        <v>1.3</v>
      </c>
      <c r="AS671" s="445" t="e">
        <f>AQ671*(AN671*AR671+AO671)/(AN671+AO671)</f>
        <v>#VALUE!</v>
      </c>
      <c r="AT671" s="445" t="e">
        <f>(SUM(BE671:BF671)-SUM(BE670:BF670))*0.05</f>
        <v>#VALUE!</v>
      </c>
      <c r="AU671" s="446" t="str">
        <f>IF(_tag_month_day!CC661="","",IF(_tag_month_day!CC661&gt;0,_tag_month_day!CD661,_tag_month_day!CE661))</f>
        <v/>
      </c>
      <c r="AV671" s="447" t="str">
        <f>IF(_tag_month_day!L661="","",_tag_month_day!L661/100)</f>
        <v/>
      </c>
      <c r="AW671" s="431">
        <f>AW670</f>
        <v>0</v>
      </c>
      <c r="AX671" s="431">
        <f>AX670</f>
        <v>0</v>
      </c>
      <c r="AY671" s="431" t="str">
        <f>IF(_tag_month_day!M661="","",_tag_month_day!M661/100)</f>
        <v/>
      </c>
      <c r="AZ671" s="431" t="str">
        <f>IF(_tag_month_day!N661="","",_tag_month_day!N661/100)</f>
        <v/>
      </c>
      <c r="BA671" s="431" t="str">
        <f>IF(_tag_month_day!O661="","",_tag_month_day!O661/100)</f>
        <v/>
      </c>
      <c r="BB671" s="448" t="str">
        <f>IF(_tag_month_day!P661="","",_tag_month_day!P661/100)</f>
        <v/>
      </c>
      <c r="BC671" s="448">
        <f>BC670</f>
        <v>0</v>
      </c>
      <c r="BD671" s="448" t="str">
        <f>IF(_tag_month_day!Q661="","",_tag_month_day!Q661/100)</f>
        <v/>
      </c>
      <c r="BE671" s="449" t="str">
        <f>IF(_tag_month_day!R661="","",_tag_month_day!R661/100)</f>
        <v/>
      </c>
      <c r="BF671" s="388" t="e">
        <f>(AU671*(100+BE671*100))/(AJ671-AU671)/100</f>
        <v>#VALUE!</v>
      </c>
      <c r="BG671" s="450" t="e">
        <f>BE671+BF671</f>
        <v>#VALUE!</v>
      </c>
      <c r="BH671" s="451" t="e">
        <f>SUM(AV671:BF671)</f>
        <v>#VALUE!</v>
      </c>
      <c r="BI671" s="452" t="e">
        <f>IF(CX671=0,BI670,(DK671*查询!$R$5+DL671*查询!$Q$5+DM671*查询!$N$5+DN671*查询!$O$5+DO671*查询!$P$5)*AF671/CX671)</f>
        <v>#VALUE!</v>
      </c>
      <c r="BJ671" s="452" t="e">
        <f>IF(CX671=0,BJ670,(DP671*查询!$S$5+DQ671*查询!$T$5+DR671*查询!$U$5)*AF671/CX671)</f>
        <v>#VALUE!</v>
      </c>
      <c r="BK671" s="452">
        <f>BK670</f>
        <v>1</v>
      </c>
      <c r="BL671" s="453" t="e">
        <f>SUMPRODUCT((AV671:BA671)*(GS671:GX671))/((GS671:GX671)+SUM(BB671:BD671)*GY671+BG671*GZ671)</f>
        <v>#VALUE!</v>
      </c>
      <c r="BM671" s="453" t="e">
        <f>BK671*($AV671*FB671+$AW671*FD671+$AX671*FI671+$AY671*FN671+$AZ671*FS671+$BA671*FX671+$BG671*GE671)/(AV671*EY671+AX671*FK671+AW671*FF671+AY671*FP671+AZ671*FU671+BA671*FZ671+BG671*GG671+BB671*GK671+BC671*GN671+BD671*GP671)</f>
        <v>#VALUE!</v>
      </c>
      <c r="BN671" s="453" t="e">
        <f>($AV671*FC671+$AX671*FJ671+$AW671*FE671+$AY671*FO671+$AZ671*FT671+$BA671*FY671+$BG671*GF671)/($AV671*FA671+BG671*GH671+BB671*GL671+BC671*GO671+BD671*GQ671+BA671*GA671)</f>
        <v>#VALUE!</v>
      </c>
      <c r="BO671" s="454" t="e">
        <f>SUMPRODUCT(AV671:BA671*GS671:GX671)/(GS671:GX671+(BB671+BC671+BD671)*GY671+BG671)</f>
        <v>#VALUE!</v>
      </c>
      <c r="BP671" s="454" t="e">
        <f>SUMPRODUCT(AV671:BA671*GS671:GX671)/(GS671:GX671+(BB671+BC671+BD671)*GY671+BG671)</f>
        <v>#VALUE!</v>
      </c>
      <c r="BQ671" s="454" t="e">
        <f>SUMPRODUCT(AV671:BA671*GS671:GX671)/(GS671:GX671+(BB671+BC671+BD671)*GY671+BG671)</f>
        <v>#VALUE!</v>
      </c>
      <c r="BR671" s="453" t="str">
        <f>IF(_tag_month_day!T661="","",_tag_month_day!T661)</f>
        <v/>
      </c>
      <c r="BS671" s="453" t="str">
        <f>IF(_tag_month_day!U661="","",_tag_month_day!U661)</f>
        <v/>
      </c>
      <c r="BT671" s="455" t="str">
        <f>IF(CK671="","",IF((CK671&gt;=BV671-0.12)*(CK671&lt;=BV671+0.12),"合格","不合格"))</f>
        <v/>
      </c>
      <c r="BU671" s="456" t="str">
        <f>IF(_tag_month_day!V661="","",_tag_month_day!V661)</f>
        <v/>
      </c>
      <c r="BV671" s="457" t="str">
        <f>IF(_tag_month_day!W661="","",_tag_month_day!W661)</f>
        <v/>
      </c>
      <c r="BW671" s="458" t="str">
        <f>IF(_tag_month_day!X661="","",_tag_month_day!X661)</f>
        <v/>
      </c>
      <c r="BX671" s="458" t="str">
        <f>IF(_tag_month_day!Y661="","",_tag_month_day!Y661)</f>
        <v/>
      </c>
      <c r="BY671" s="459">
        <f ca="1">L671</f>
        <v>43613.583333331735</v>
      </c>
      <c r="BZ671" s="460"/>
      <c r="CA671" s="4"/>
      <c r="CB671" s="424" t="str">
        <f>IF(_tag_month_day!Z661="","",_tag_month_day!Z661)</f>
        <v/>
      </c>
      <c r="CC671" s="424" t="str">
        <f>IF(_tag_month_day!AA661="","",_tag_month_day!AA661)</f>
        <v/>
      </c>
      <c r="CD671" s="424" t="str">
        <f>IF(_tag_month_day!AB661="","",_tag_month_day!AB661)</f>
        <v/>
      </c>
      <c r="CE671" s="424" t="str">
        <f>IF(_tag_month_day!AC661="","",_tag_month_day!AC661)</f>
        <v/>
      </c>
      <c r="CF671" s="424" t="str">
        <f>IF(_tag_month_day!AD661="","",_tag_month_day!AD661)</f>
        <v/>
      </c>
      <c r="CG671" s="424" t="str">
        <f>IF(_tag_month_day!AE661="","",_tag_month_day!AE661)</f>
        <v/>
      </c>
      <c r="CH671" s="424" t="str">
        <f>IF(_tag_month_day!AF661="","",_tag_month_day!AF661)</f>
        <v/>
      </c>
      <c r="CI671" s="424" t="str">
        <f>IF(_tag_month_day!AG661="","",_tag_month_day!AG661)</f>
        <v/>
      </c>
      <c r="CJ671" s="424" t="str">
        <f>IF(_tag_month_day!AH661="","",_tag_month_day!AH661)</f>
        <v/>
      </c>
      <c r="CK671" s="424" t="str">
        <f>IF(_tag_month_day!AI661="","",_tag_month_day!AI661)</f>
        <v/>
      </c>
      <c r="CL671" s="4" t="str">
        <f>IF(_tag_month_day!AJ661="","",_tag_month_day!AJ661)</f>
        <v/>
      </c>
      <c r="CM671" s="4" t="str">
        <f>IF(_tag_month_day!AK661="","",_tag_month_day!AK661)</f>
        <v/>
      </c>
      <c r="CN671" s="4" t="str">
        <f>IF(_tag_month_day!AL661="","",_tag_month_day!AL661)</f>
        <v/>
      </c>
      <c r="CO671" s="4" t="str">
        <f>IF(_tag_month_day!AM661="","",_tag_month_day!AM661)</f>
        <v/>
      </c>
      <c r="CP671" s="4" t="str">
        <f>IF(_tag_month_day!AN661="","",_tag_month_day!AN661)</f>
        <v/>
      </c>
      <c r="CQ671" s="4" t="str">
        <f>IF(_tag_month_day!AO661="","",_tag_month_day!AO661)</f>
        <v/>
      </c>
      <c r="CR671" s="462" t="str">
        <f>IF(_tag_month_day!AP661="","",_tag_month_day!AP661)</f>
        <v/>
      </c>
      <c r="CS671" s="463" t="str">
        <f>IF(_tag_month_day!AQ661="","",_tag_month_day!AQ661)</f>
        <v/>
      </c>
      <c r="CT671" s="4" t="str">
        <f>IF(_tag_month_day!AR661="","",_tag_month_day!AR661)</f>
        <v/>
      </c>
      <c r="CU671" s="464" t="e">
        <f>DU671/AJ671</f>
        <v>#VALUE!</v>
      </c>
      <c r="CV671" s="451" t="e">
        <f>BG671/BH671</f>
        <v>#VALUE!</v>
      </c>
      <c r="CW671" s="465" t="e">
        <f>AJ671*(1-CV671)*CU671*AF671</f>
        <v>#VALUE!</v>
      </c>
      <c r="CX671" s="465" t="e">
        <f>CW671*94%</f>
        <v>#VALUE!</v>
      </c>
      <c r="CY671" s="466" t="e">
        <f>IF(CX671=0,0,DS671/(DS671+CX671))</f>
        <v>#VALUE!</v>
      </c>
      <c r="CZ671" s="465" t="e">
        <f>$AJ671*EF671</f>
        <v>#VALUE!</v>
      </c>
      <c r="DA671" s="465" t="e">
        <f>$AJ671*EG671</f>
        <v>#VALUE!</v>
      </c>
      <c r="DB671" s="465" t="e">
        <f>$AJ671*EH671</f>
        <v>#VALUE!</v>
      </c>
      <c r="DC671" s="465" t="e">
        <f>$AJ671*EI671</f>
        <v>#VALUE!</v>
      </c>
      <c r="DD671" s="465" t="e">
        <f>$AJ671*EJ671</f>
        <v>#VALUE!</v>
      </c>
      <c r="DE671" s="465" t="e">
        <f>$AJ671*EK671</f>
        <v>#VALUE!</v>
      </c>
      <c r="DF671" s="465" t="e">
        <f>$AJ671*EL671</f>
        <v>#VALUE!</v>
      </c>
      <c r="DG671" s="465" t="e">
        <f>$AJ671*EM671</f>
        <v>#VALUE!</v>
      </c>
      <c r="DH671" s="465" t="e">
        <f>$AJ671*EN671</f>
        <v>#VALUE!</v>
      </c>
      <c r="DI671" s="465" t="e">
        <f>$AJ671*EO671</f>
        <v>#VALUE!</v>
      </c>
      <c r="DJ671" s="465" t="e">
        <f>CZ671*(1-EP671)</f>
        <v>#VALUE!</v>
      </c>
      <c r="DK671" s="465" t="e">
        <f>DA671*(1-ER671)</f>
        <v>#VALUE!</v>
      </c>
      <c r="DL671" s="465" t="e">
        <f>DB671*(1-EQ671)</f>
        <v>#VALUE!</v>
      </c>
      <c r="DM671" s="465" t="e">
        <f>DC671*(1-ES671)</f>
        <v>#VALUE!</v>
      </c>
      <c r="DN671" s="465" t="e">
        <f>DD671*(1-ET671)</f>
        <v>#VALUE!</v>
      </c>
      <c r="DO671" s="465" t="e">
        <f>DE671</f>
        <v>#VALUE!</v>
      </c>
      <c r="DP671" s="465" t="e">
        <f>DF671*(1-EU671)</f>
        <v>#VALUE!</v>
      </c>
      <c r="DQ671" s="465" t="e">
        <f>DG671*(1-EV671)</f>
        <v>#VALUE!</v>
      </c>
      <c r="DR671" s="465" t="e">
        <f>DH671*(1-EW671)</f>
        <v>#VALUE!</v>
      </c>
      <c r="DS671" s="465" t="e">
        <f>DI671</f>
        <v>#VALUE!</v>
      </c>
      <c r="DT671" s="465" t="e">
        <f>SUM(DJ671:DS671)</f>
        <v>#VALUE!</v>
      </c>
      <c r="DU671" s="465" t="e">
        <f>(GS671:GX671)+(DP671+DQ671+DR671)*GY671+DS671</f>
        <v>#VALUE!</v>
      </c>
      <c r="DV671" s="451" t="e">
        <f>AV671/$BH671/(1-EP671)</f>
        <v>#VALUE!</v>
      </c>
      <c r="DW671" s="451" t="e">
        <f>AW671/$BH671/(1-ER671)</f>
        <v>#VALUE!</v>
      </c>
      <c r="DX671" s="451" t="e">
        <f>AX671/$BH671/(1-EQ671)</f>
        <v>#VALUE!</v>
      </c>
      <c r="DY671" s="451" t="e">
        <f>AY671/$BH671/(1-ES671)</f>
        <v>#VALUE!</v>
      </c>
      <c r="DZ671" s="451" t="e">
        <f>AZ671/$BH671/(1-ET671)</f>
        <v>#VALUE!</v>
      </c>
      <c r="EA671" s="451" t="e">
        <f>BA671/$BH671/(1-AX671)</f>
        <v>#VALUE!</v>
      </c>
      <c r="EB671" s="451" t="e">
        <f>BB671/$BH671/(1-EU671)</f>
        <v>#VALUE!</v>
      </c>
      <c r="EC671" s="451" t="e">
        <f>BC671/$BH671/(1-EV671)</f>
        <v>#VALUE!</v>
      </c>
      <c r="ED671" s="451" t="e">
        <f>BD671/$BH671/(1-EW671)</f>
        <v>#VALUE!</v>
      </c>
      <c r="EE671" s="451" t="e">
        <f>BG671/BH671</f>
        <v>#VALUE!</v>
      </c>
      <c r="EF671" s="451" t="e">
        <f>DV671/SUM($DV671:$EE671)</f>
        <v>#VALUE!</v>
      </c>
      <c r="EG671" s="451" t="e">
        <f>DW671/SUM($DV671:$EE671)</f>
        <v>#VALUE!</v>
      </c>
      <c r="EH671" s="451" t="e">
        <f>DX671/SUM($DV671:$EE671)</f>
        <v>#VALUE!</v>
      </c>
      <c r="EI671" s="451" t="e">
        <f>DY671/SUM($DV671:$EE671)</f>
        <v>#VALUE!</v>
      </c>
      <c r="EJ671" s="451" t="e">
        <f>DZ671/SUM($DV671:$EE671)</f>
        <v>#VALUE!</v>
      </c>
      <c r="EK671" s="451" t="e">
        <f>EA671/SUM($DV671:$EE671)</f>
        <v>#VALUE!</v>
      </c>
      <c r="EL671" s="451" t="e">
        <f>EB671/SUM($DV671:$EE671)</f>
        <v>#VALUE!</v>
      </c>
      <c r="EM671" s="451" t="e">
        <f>EC671/SUM($DV671:$EE671)</f>
        <v>#VALUE!</v>
      </c>
      <c r="EN671" s="451" t="e">
        <f>ED671/SUM($DV671:$EE671)</f>
        <v>#VALUE!</v>
      </c>
      <c r="EO671" s="451" t="e">
        <f>EE671/SUM($DV671:$EE671)</f>
        <v>#VALUE!</v>
      </c>
      <c r="EP671" s="450">
        <f>EP670</f>
        <v>0.080000000000000002</v>
      </c>
      <c r="EQ671" s="450">
        <f>EQ670</f>
        <v>0.014999999999999999</v>
      </c>
      <c r="ER671" s="450">
        <f>ER670</f>
        <v>0.014999999999999999</v>
      </c>
      <c r="ES671" s="450">
        <f>ES670</f>
        <v>0.014999999999999999</v>
      </c>
      <c r="ET671" s="450">
        <f>ET670</f>
        <v>0.014999999999999999</v>
      </c>
      <c r="EU671" s="450">
        <f>EU670</f>
        <v>0.089999999999999997</v>
      </c>
      <c r="EV671" s="450">
        <f>EV670</f>
        <v>0.089999999999999997</v>
      </c>
      <c r="EW671" s="450">
        <f>EW670</f>
        <v>0.089999999999999997</v>
      </c>
      <c r="EX671" s="431" t="str">
        <f>IF(_tag_month_day!AS661="","",_tag_month_day!AS661/100)</f>
        <v/>
      </c>
      <c r="EY671" s="431" t="str">
        <f>IF(_tag_month_day!AT661="","",_tag_month_day!AT661/100)</f>
        <v/>
      </c>
      <c r="EZ671" s="431" t="str">
        <f>IF(_tag_month_day!AU661="","",_tag_month_day!AU661/100)</f>
        <v/>
      </c>
      <c r="FA671" s="431" t="str">
        <f>IF(_tag_month_day!AV661="","",_tag_month_day!AV661/100)</f>
        <v/>
      </c>
      <c r="FB671" s="431" t="str">
        <f>IF(_tag_month_day!AW661="","",_tag_month_day!AW661/100)</f>
        <v/>
      </c>
      <c r="FC671" s="431" t="str">
        <f>IF(_tag_month_day!AX661="","",_tag_month_day!AX661/100)</f>
        <v/>
      </c>
      <c r="FD671" s="449" t="str">
        <f>IF(_tag_month_day!AY661="","",_tag_month_day!AY661/100)</f>
        <v/>
      </c>
      <c r="FE671" s="449" t="str">
        <f>IF(_tag_month_day!AZ661="","",_tag_month_day!AZ661/100)</f>
        <v/>
      </c>
      <c r="FF671" s="449" t="str">
        <f>IF(_tag_month_day!BA661="","",_tag_month_day!BA661/100)</f>
        <v/>
      </c>
      <c r="FG671" s="449" t="str">
        <f>IF(_tag_month_day!BB661="","",_tag_month_day!BB661/100)</f>
        <v/>
      </c>
      <c r="FH671" s="467" t="str">
        <f>IF(_tag_month_day!BC661="","",_tag_month_day!BC661/100)</f>
        <v/>
      </c>
      <c r="FI671" s="449">
        <f>FI670</f>
        <v>0.40999999999999998</v>
      </c>
      <c r="FJ671" s="449">
        <f>FJ670</f>
        <v>0.11</v>
      </c>
      <c r="FK671" s="449">
        <f>FK670</f>
        <v>0.014999999999999999</v>
      </c>
      <c r="FL671" s="449">
        <f>FL670</f>
        <v>0</v>
      </c>
      <c r="FM671" s="467">
        <f>FM670</f>
        <v>0.0001</v>
      </c>
      <c r="FN671" s="449">
        <f>FN670</f>
        <v>0.32000000000000001</v>
      </c>
      <c r="FO671" s="449">
        <f>FO670</f>
        <v>0.20000000000000001</v>
      </c>
      <c r="FP671" s="449">
        <f>FP670</f>
        <v>0.01</v>
      </c>
      <c r="FQ671" s="449">
        <f>FQ670</f>
        <v>0</v>
      </c>
      <c r="FR671" s="467">
        <f>FR670</f>
        <v>0.0001</v>
      </c>
      <c r="FS671" s="449" t="str">
        <f>IF(_tag_month_day!BD661="","",_tag_month_day!BD661/100)</f>
        <v/>
      </c>
      <c r="FT671" s="449" t="str">
        <f>IF(_tag_month_day!BE661="","",_tag_month_day!BE661/100)</f>
        <v/>
      </c>
      <c r="FU671" s="449" t="str">
        <f>IF(_tag_month_day!BF661="","",_tag_month_day!BF661/100)</f>
        <v/>
      </c>
      <c r="FV671" s="449" t="str">
        <f>IF(_tag_month_day!BG661="","",_tag_month_day!BG661/100)</f>
        <v/>
      </c>
      <c r="FW671" s="467" t="str">
        <f>IF(_tag_month_day!BH661="","",_tag_month_day!BH661/100)</f>
        <v/>
      </c>
      <c r="FX671" s="449" t="str">
        <f>IF(_tag_month_day!BI661="","",_tag_month_day!BI661/100)</f>
        <v/>
      </c>
      <c r="FY671" s="449" t="str">
        <f>IF(_tag_month_day!BJ661="","",_tag_month_day!BJ661/100)</f>
        <v/>
      </c>
      <c r="FZ671" s="468" t="str">
        <f>IF(_tag_month_day!BK661="","",_tag_month_day!BK661/100)</f>
        <v/>
      </c>
      <c r="GA671" s="449" t="str">
        <f>IF(_tag_month_day!BL661="","",_tag_month_day!BL661/100)</f>
        <v/>
      </c>
      <c r="GB671" s="467" t="str">
        <f>IF(_tag_month_day!BM661="","",_tag_month_day!BM661/100)</f>
        <v/>
      </c>
      <c r="GC671" s="431" t="str">
        <f>IF(_tag_month_day!BN661="","",_tag_month_day!BN661/100)</f>
        <v/>
      </c>
      <c r="GD671" s="431" t="str">
        <f>IF(_tag_month_day!BO661="","",_tag_month_day!BO661/100)</f>
        <v/>
      </c>
      <c r="GE671" s="431" t="str">
        <f>IF(_tag_month_day!BP661="","",_tag_month_day!BP661/100)</f>
        <v/>
      </c>
      <c r="GF671" s="431" t="str">
        <f>IF(_tag_month_day!BQ661="","",_tag_month_day!BQ661/100)</f>
        <v/>
      </c>
      <c r="GG671" s="431" t="str">
        <f>IF(_tag_month_day!BR661="","",_tag_month_day!BR661/100)</f>
        <v/>
      </c>
      <c r="GH671" s="431" t="str">
        <f>IF(_tag_month_day!BS661="","",_tag_month_day!BS661/100)</f>
        <v/>
      </c>
      <c r="GI671" s="467" t="str">
        <f>IF(_tag_month_day!BT661="","",_tag_month_day!BT661/100)</f>
        <v/>
      </c>
      <c r="GJ671" s="469" t="str">
        <f>IF(_tag_month_day!BU661="","",_tag_month_day!BU661/100)</f>
        <v/>
      </c>
      <c r="GK671" s="470">
        <f>GK670</f>
        <v>0.070000000000000007</v>
      </c>
      <c r="GL671" s="470">
        <f>GL670</f>
        <v>0.029999999999999999</v>
      </c>
      <c r="GM671" s="471" t="str">
        <f>IF(_tag_month_day!BX661="","",_tag_month_day!BX661/100)</f>
        <v/>
      </c>
      <c r="GN671" s="470">
        <f>GN670</f>
        <v>0.070000000000000007</v>
      </c>
      <c r="GO671" s="470">
        <f>GO670</f>
        <v>0.029999999999999999</v>
      </c>
      <c r="GP671" s="470">
        <f>GP670</f>
        <v>0.089999999999999997</v>
      </c>
      <c r="GQ671" s="470">
        <f>GQ670</f>
        <v>0.029999999999999999</v>
      </c>
      <c r="GR671" s="471" t="str">
        <f>IF(_tag_month_day!CA661="","",_tag_month_day!CA661/100)</f>
        <v/>
      </c>
      <c r="GS671" s="472">
        <f>GS670</f>
        <v>0.95299999999999996</v>
      </c>
      <c r="GT671" s="472">
        <f>GT670</f>
        <v>0.55000000000000004</v>
      </c>
      <c r="GU671" s="472">
        <f>GU670</f>
        <v>0.55000000000000004</v>
      </c>
      <c r="GV671" s="472">
        <f>GV670</f>
        <v>0.55000000000000004</v>
      </c>
      <c r="GW671" s="472">
        <f>GW670</f>
        <v>0.5</v>
      </c>
      <c r="GX671" s="472">
        <f>GX670</f>
        <v>0.93500000000000005</v>
      </c>
      <c r="GY671" s="472">
        <f>GY670</f>
        <v>0.14999999999999999</v>
      </c>
      <c r="GZ671" s="472">
        <f>GZ670</f>
        <v>1</v>
      </c>
      <c r="HA671" s="474">
        <f>HA670</f>
        <v>0.047</v>
      </c>
      <c r="HB671" s="474">
        <f>HB670</f>
        <v>0.45000000000000001</v>
      </c>
      <c r="HC671" s="474">
        <f>HC670</f>
        <v>0.45000000000000001</v>
      </c>
      <c r="HD671" s="474">
        <f>HD670</f>
        <v>0.45000000000000001</v>
      </c>
      <c r="HE671" s="474">
        <f>HE670</f>
        <v>0.5</v>
      </c>
      <c r="HF671" s="474">
        <f>HF670</f>
        <v>0.065000000000000002</v>
      </c>
      <c r="HG671" s="474">
        <f>HG670</f>
        <v>0.84999999999999998</v>
      </c>
      <c r="HH671" s="474">
        <f>HH670</f>
        <v>0</v>
      </c>
      <c r="HI671" s="10">
        <f>IF(BZ671&lt;&gt;"",CK671-BV671,0)</f>
        <v>0</v>
      </c>
      <c r="HJ671" s="10" t="e">
        <f>IF(AJ671&gt;0,AH671-AJ671,0)</f>
        <v>#VALUE!</v>
      </c>
      <c r="HK671" s="466">
        <f>HK670</f>
        <v>0.84999999999999998</v>
      </c>
      <c r="HL671" s="424">
        <f>HL670</f>
        <v>550000</v>
      </c>
      <c r="HM671" s="424">
        <f>HM670</f>
        <v>480000</v>
      </c>
      <c r="HN671" s="465" t="e">
        <f>(DJ671*EZ671+DK671*FH671+DL671*FM671+DM671*FR671+DN671*FW671+DO671*GB671+DS671*GI671+DP671*GM671+DR671*GR671)*1000*2</f>
        <v>#VALUE!</v>
      </c>
      <c r="HO671" s="465" t="e">
        <f>HN671*HK671*$HO$2/HL671*1000000</f>
        <v>#VALUE!</v>
      </c>
      <c r="HP671" s="465" t="e">
        <f>HN671*HK671*$HP$2/HM671*1000000</f>
        <v>#VALUE!</v>
      </c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</row>
    <row customFormat="1" r="672" s="0">
      <c r="A672" s="420">
        <v>661</v>
      </c>
      <c r="B672" s="421">
        <f ca="1">IF(D672=D671,B671,IF(D672="夜班",B671+1,B671))</f>
        <v>43613</v>
      </c>
      <c r="C672" s="422">
        <f>C671</f>
        <v>0.041666666666666699</v>
      </c>
      <c r="D672" s="10" t="str">
        <f ca="1">IF(HOUR(G672)&lt;8,"夜班",IF(HOUR(G672)&lt;16,"白班",IF(HOUR(G672)&lt;24,"中班",0)))</f>
        <v>白班</v>
      </c>
      <c r="E672" s="10" t="e">
        <f ca="1">IF(F672=1,"甲",IF(F672=2,"乙",IF(F672=3,"丙",IF(F672=4,"丁",""))))</f>
        <v>#REF!</v>
      </c>
      <c r="F672" s="10" t="e">
        <f ca="1">SUMPRODUCT((成本日报!$A$3:$A$95=计划!B672)*(成本日报!$B$3:$B$95=计划!$D672),成本日报!$C$3:$C$95)</f>
        <v>#REF!</v>
      </c>
      <c r="G672" s="423">
        <f ca="1">G671+C671</f>
        <v>43613.499999998399</v>
      </c>
      <c r="H672" s="423">
        <f ca="1">$G672+$C672/60*10+$C672*0</f>
        <v>43613.506944442845</v>
      </c>
      <c r="I672" s="423">
        <f ca="1">$G672+$C672/60*18+$C672*0</f>
        <v>43613.512499998396</v>
      </c>
      <c r="J672" s="423">
        <f ca="1">$G672+$C672/60*0+$C672*1</f>
        <v>43613.541666665064</v>
      </c>
      <c r="K672" s="423">
        <f ca="1">$G672+$C672/60*30+$C672*2</f>
        <v>43613.604166665071</v>
      </c>
      <c r="L672" s="423">
        <f ca="1">$G672+$C672/60*0+$C672*3</f>
        <v>43613.624999998399</v>
      </c>
      <c r="M672" s="424" t="str">
        <f>IF(_tag_month_day!A662="","",_tag_month_day!A662)</f>
        <v/>
      </c>
      <c r="N672" s="424" t="str">
        <f>IF(_tag_month_day!B662="","",_tag_month_day!B662)</f>
        <v/>
      </c>
      <c r="O672" s="425" t="e">
        <f>IF(M672+N672=0,"",M672+N672)</f>
        <v>#VALUE!</v>
      </c>
      <c r="P672" s="424" t="str">
        <f>IF(_tag_month_day!C662="","",_tag_month_day!C662)</f>
        <v/>
      </c>
      <c r="Q672" s="424" t="str">
        <f>IF(_tag_month_day!D662="","",_tag_month_day!D662)</f>
        <v/>
      </c>
      <c r="R672" s="426" t="str">
        <f>IF(_tag_month_day!CB662="","",_tag_month_day!CB662/100)</f>
        <v/>
      </c>
      <c r="S672" s="427" t="str">
        <f>IF(_tag_month_day!E662="","",_tag_month_day!E662)</f>
        <v/>
      </c>
      <c r="T672" s="427" t="str">
        <f>IF(_tag_month_day!F662="","",_tag_month_day!F662)</f>
        <v/>
      </c>
      <c r="U672" s="428" t="e">
        <f>S672+T672</f>
        <v>#VALUE!</v>
      </c>
      <c r="V672" s="429" t="e">
        <f>U672/AJ672</f>
        <v>#VALUE!</v>
      </c>
      <c r="W672" s="430" t="str">
        <f>IF(_jhy_month_day!A662="","",_jhy_month_day!A662)</f>
        <v/>
      </c>
      <c r="X672" s="431" t="str">
        <f>IF(_jhy_month_day!B662="","",_jhy_month_day!B662/100)</f>
        <v/>
      </c>
      <c r="Y672" s="431" t="str">
        <f>IF(_jhy_month_day!C662="","",_jhy_month_day!C662/100)</f>
        <v/>
      </c>
      <c r="Z672" s="432">
        <f>Z668+1</f>
        <v>166</v>
      </c>
      <c r="AA672" s="433" t="str">
        <f>IF(_tag_month_day!G662="","",_tag_month_day!G662/100)</f>
        <v/>
      </c>
      <c r="AB672" s="433" t="str">
        <f>IF(_tag_month_day!H662="","",_tag_month_day!H662/100)</f>
        <v/>
      </c>
      <c r="AC672" s="434">
        <f>IF(X672="",AC671,BK672*($AV671*X672+$AW671*FD671+$AX671*FI671+$AY671*FN671+$AZ671*FS671+$BA671*FX671+$BG671*GE671)/(AV671*Y672+AX671*FK671+AW671*FF671+AY671*FP671+AZ671*FU671+BA671*FZ671+BG671*GG671+BB671*GK671+BC671*GN671+BD671*GP671))</f>
        <v>1.59963432013121</v>
      </c>
      <c r="AD672" s="435" t="str">
        <f>IF(AC672=AC671,"",AC672-AC671)</f>
        <v/>
      </c>
      <c r="AE672" s="436" t="str">
        <f>IF(1-AF672=0,"",(1-AF672))</f>
        <v/>
      </c>
      <c r="AF672" s="437">
        <v>1</v>
      </c>
      <c r="AG672" s="10" t="str">
        <f>AG671</f>
        <v>9A3</v>
      </c>
      <c r="AH672" s="438" t="str">
        <f>AH671</f>
        <v/>
      </c>
      <c r="AI672" s="424"/>
      <c r="AJ672" s="10" t="str">
        <f>IF(_tag_month_day!I662="","",_tag_month_day!I662)</f>
        <v/>
      </c>
      <c r="AK672" s="440"/>
      <c r="AL672" s="440"/>
      <c r="AM672" s="440"/>
      <c r="AN672" s="441">
        <f>AN671</f>
        <v>2</v>
      </c>
      <c r="AO672" s="441">
        <f>AO671</f>
        <v>8</v>
      </c>
      <c r="AP672" s="442" t="e">
        <f>(IF(AN672=0,AS671,AS671*(1+AO672/AN672)/(AR672+AO672/AN672)))+AT672</f>
        <v>#VALUE!</v>
      </c>
      <c r="AQ672" s="443" t="str">
        <f>IF(_tag_month_day!J662="","",_tag_month_day!J662/100)</f>
        <v/>
      </c>
      <c r="AR672" s="444">
        <f>AR671</f>
        <v>1.3</v>
      </c>
      <c r="AS672" s="445" t="e">
        <f>AQ672*(AN672*AR672+AO672)/(AN672+AO672)</f>
        <v>#VALUE!</v>
      </c>
      <c r="AT672" s="445" t="e">
        <f>(SUM(BE672:BF672)-SUM(BE671:BF671))*0.05</f>
        <v>#VALUE!</v>
      </c>
      <c r="AU672" s="446" t="str">
        <f>IF(_tag_month_day!CC662="","",IF(_tag_month_day!CC662&gt;0,_tag_month_day!CD662,_tag_month_day!CE662))</f>
        <v/>
      </c>
      <c r="AV672" s="447" t="str">
        <f>IF(_tag_month_day!L662="","",_tag_month_day!L662/100)</f>
        <v/>
      </c>
      <c r="AW672" s="431">
        <f>AW671</f>
        <v>0</v>
      </c>
      <c r="AX672" s="431">
        <f>AX671</f>
        <v>0</v>
      </c>
      <c r="AY672" s="431" t="str">
        <f>IF(_tag_month_day!M662="","",_tag_month_day!M662/100)</f>
        <v/>
      </c>
      <c r="AZ672" s="431" t="str">
        <f>IF(_tag_month_day!N662="","",_tag_month_day!N662/100)</f>
        <v/>
      </c>
      <c r="BA672" s="431" t="str">
        <f>IF(_tag_month_day!O662="","",_tag_month_day!O662/100)</f>
        <v/>
      </c>
      <c r="BB672" s="448" t="str">
        <f>IF(_tag_month_day!P662="","",_tag_month_day!P662/100)</f>
        <v/>
      </c>
      <c r="BC672" s="448">
        <f>BC671</f>
        <v>0</v>
      </c>
      <c r="BD672" s="448" t="str">
        <f>IF(_tag_month_day!Q662="","",_tag_month_day!Q662/100)</f>
        <v/>
      </c>
      <c r="BE672" s="449" t="str">
        <f>IF(_tag_month_day!R662="","",_tag_month_day!R662/100)</f>
        <v/>
      </c>
      <c r="BF672" s="388" t="e">
        <f>(AU672*(100+BE672*100))/(AJ672-AU672)/100</f>
        <v>#VALUE!</v>
      </c>
      <c r="BG672" s="450" t="e">
        <f>BE672+BF672</f>
        <v>#VALUE!</v>
      </c>
      <c r="BH672" s="451" t="e">
        <f>SUM(AV672:BF672)</f>
        <v>#VALUE!</v>
      </c>
      <c r="BI672" s="452" t="e">
        <f>IF(CX672=0,BI671,(DK672*查询!$R$5+DL672*查询!$Q$5+DM672*查询!$N$5+DN672*查询!$O$5+DO672*查询!$P$5)*AF672/CX672)</f>
        <v>#VALUE!</v>
      </c>
      <c r="BJ672" s="452" t="e">
        <f>IF(CX672=0,BJ671,(DP672*查询!$S$5+DQ672*查询!$T$5+DR672*查询!$U$5)*AF672/CX672)</f>
        <v>#VALUE!</v>
      </c>
      <c r="BK672" s="452">
        <f>BK671</f>
        <v>1</v>
      </c>
      <c r="BL672" s="453" t="e">
        <f>SUMPRODUCT((AV672:BA672)*(GS672:GX672))/((GS672:GX672)+SUM(BB672:BD672)*GY672+BG672*GZ672)</f>
        <v>#VALUE!</v>
      </c>
      <c r="BM672" s="453" t="e">
        <f>BK672*($AV672*FB672+$AW672*FD672+$AX672*FI672+$AY672*FN672+$AZ672*FS672+$BA672*FX672+$BG672*GE672)/(AV672*EY672+AX672*FK672+AW672*FF672+AY672*FP672+AZ672*FU672+BA672*FZ672+BG672*GG672+BB672*GK672+BC672*GN672+BD672*GP672)</f>
        <v>#VALUE!</v>
      </c>
      <c r="BN672" s="453" t="e">
        <f>($AV672*FC672+$AX672*FJ672+$AW672*FE672+$AY672*FO672+$AZ672*FT672+$BA672*FY672+$BG672*GF672)/($AV672*FA672+BG672*GH672+BB672*GL672+BC672*GO672+BD672*GQ672+BA672*GA672)</f>
        <v>#VALUE!</v>
      </c>
      <c r="BO672" s="454" t="e">
        <f>SUMPRODUCT(AV672:BA672*GS672:GX672)/(GS672:GX672+(BB672+BC672+BD672)*GY672+BG672)</f>
        <v>#VALUE!</v>
      </c>
      <c r="BP672" s="454" t="e">
        <f>SUMPRODUCT(AV672:BA672*GS672:GX672)/(GS672:GX672+(BB672+BC672+BD672)*GY672+BG672)</f>
        <v>#VALUE!</v>
      </c>
      <c r="BQ672" s="454" t="e">
        <f>SUMPRODUCT(AV672:BA672*GS672:GX672)/(GS672:GX672+(BB672+BC672+BD672)*GY672+BG672)</f>
        <v>#VALUE!</v>
      </c>
      <c r="BR672" s="453" t="str">
        <f>IF(_tag_month_day!T662="","",_tag_month_day!T662)</f>
        <v/>
      </c>
      <c r="BS672" s="453" t="str">
        <f>IF(_tag_month_day!U662="","",_tag_month_day!U662)</f>
        <v/>
      </c>
      <c r="BT672" s="455" t="str">
        <f>IF(CK672="","",IF((CK672&gt;=BV672-0.12)*(CK672&lt;=BV672+0.12),"合格","不合格"))</f>
        <v/>
      </c>
      <c r="BU672" s="456" t="str">
        <f>IF(_tag_month_day!V662="","",_tag_month_day!V662)</f>
        <v/>
      </c>
      <c r="BV672" s="457" t="str">
        <f>IF(_tag_month_day!W662="","",_tag_month_day!W662)</f>
        <v/>
      </c>
      <c r="BW672" s="458" t="str">
        <f>IF(_tag_month_day!X662="","",_tag_month_day!X662)</f>
        <v/>
      </c>
      <c r="BX672" s="458" t="str">
        <f>IF(_tag_month_day!Y662="","",_tag_month_day!Y662)</f>
        <v/>
      </c>
      <c r="BY672" s="459">
        <f ca="1">L672</f>
        <v>43613.624999998399</v>
      </c>
      <c r="BZ672" s="460"/>
      <c r="CA672" s="4"/>
      <c r="CB672" s="424" t="str">
        <f>IF(_tag_month_day!Z662="","",_tag_month_day!Z662)</f>
        <v/>
      </c>
      <c r="CC672" s="424" t="str">
        <f>IF(_tag_month_day!AA662="","",_tag_month_day!AA662)</f>
        <v/>
      </c>
      <c r="CD672" s="424" t="str">
        <f>IF(_tag_month_day!AB662="","",_tag_month_day!AB662)</f>
        <v/>
      </c>
      <c r="CE672" s="424" t="str">
        <f>IF(_tag_month_day!AC662="","",_tag_month_day!AC662)</f>
        <v/>
      </c>
      <c r="CF672" s="424" t="str">
        <f>IF(_tag_month_day!AD662="","",_tag_month_day!AD662)</f>
        <v/>
      </c>
      <c r="CG672" s="424" t="str">
        <f>IF(_tag_month_day!AE662="","",_tag_month_day!AE662)</f>
        <v/>
      </c>
      <c r="CH672" s="424" t="str">
        <f>IF(_tag_month_day!AF662="","",_tag_month_day!AF662)</f>
        <v/>
      </c>
      <c r="CI672" s="424" t="str">
        <f>IF(_tag_month_day!AG662="","",_tag_month_day!AG662)</f>
        <v/>
      </c>
      <c r="CJ672" s="424" t="str">
        <f>IF(_tag_month_day!AH662="","",_tag_month_day!AH662)</f>
        <v/>
      </c>
      <c r="CK672" s="424" t="str">
        <f>IF(_tag_month_day!AI662="","",_tag_month_day!AI662)</f>
        <v/>
      </c>
      <c r="CL672" s="4" t="str">
        <f>IF(_tag_month_day!AJ662="","",_tag_month_day!AJ662)</f>
        <v/>
      </c>
      <c r="CM672" s="4" t="str">
        <f>IF(_tag_month_day!AK662="","",_tag_month_day!AK662)</f>
        <v/>
      </c>
      <c r="CN672" s="4" t="str">
        <f>IF(_tag_month_day!AL662="","",_tag_month_day!AL662)</f>
        <v/>
      </c>
      <c r="CO672" s="4" t="str">
        <f>IF(_tag_month_day!AM662="","",_tag_month_day!AM662)</f>
        <v/>
      </c>
      <c r="CP672" s="4" t="str">
        <f>IF(_tag_month_day!AN662="","",_tag_month_day!AN662)</f>
        <v/>
      </c>
      <c r="CQ672" s="4" t="str">
        <f>IF(_tag_month_day!AO662="","",_tag_month_day!AO662)</f>
        <v/>
      </c>
      <c r="CR672" s="462" t="str">
        <f>IF(_tag_month_day!AP662="","",_tag_month_day!AP662)</f>
        <v/>
      </c>
      <c r="CS672" s="463" t="str">
        <f>IF(_tag_month_day!AQ662="","",_tag_month_day!AQ662)</f>
        <v/>
      </c>
      <c r="CT672" s="4" t="str">
        <f>IF(_tag_month_day!AR662="","",_tag_month_day!AR662)</f>
        <v/>
      </c>
      <c r="CU672" s="464" t="e">
        <f>DU672/AJ672</f>
        <v>#VALUE!</v>
      </c>
      <c r="CV672" s="451" t="e">
        <f>BG672/BH672</f>
        <v>#VALUE!</v>
      </c>
      <c r="CW672" s="465" t="e">
        <f>AJ672*(1-CV672)*CU672*AF672</f>
        <v>#VALUE!</v>
      </c>
      <c r="CX672" s="465" t="e">
        <f>CW672*94%</f>
        <v>#VALUE!</v>
      </c>
      <c r="CY672" s="466" t="e">
        <f>IF(CX672=0,0,DS672/(DS672+CX672))</f>
        <v>#VALUE!</v>
      </c>
      <c r="CZ672" s="465" t="e">
        <f>$AJ672*EF672</f>
        <v>#VALUE!</v>
      </c>
      <c r="DA672" s="465" t="e">
        <f>$AJ672*EG672</f>
        <v>#VALUE!</v>
      </c>
      <c r="DB672" s="465" t="e">
        <f>$AJ672*EH672</f>
        <v>#VALUE!</v>
      </c>
      <c r="DC672" s="465" t="e">
        <f>$AJ672*EI672</f>
        <v>#VALUE!</v>
      </c>
      <c r="DD672" s="465" t="e">
        <f>$AJ672*EJ672</f>
        <v>#VALUE!</v>
      </c>
      <c r="DE672" s="465" t="e">
        <f>$AJ672*EK672</f>
        <v>#VALUE!</v>
      </c>
      <c r="DF672" s="465" t="e">
        <f>$AJ672*EL672</f>
        <v>#VALUE!</v>
      </c>
      <c r="DG672" s="465" t="e">
        <f>$AJ672*EM672</f>
        <v>#VALUE!</v>
      </c>
      <c r="DH672" s="465" t="e">
        <f>$AJ672*EN672</f>
        <v>#VALUE!</v>
      </c>
      <c r="DI672" s="465" t="e">
        <f>$AJ672*EO672</f>
        <v>#VALUE!</v>
      </c>
      <c r="DJ672" s="465" t="e">
        <f>CZ672*(1-EP672)</f>
        <v>#VALUE!</v>
      </c>
      <c r="DK672" s="465" t="e">
        <f>DA672*(1-ER672)</f>
        <v>#VALUE!</v>
      </c>
      <c r="DL672" s="465" t="e">
        <f>DB672*(1-EQ672)</f>
        <v>#VALUE!</v>
      </c>
      <c r="DM672" s="465" t="e">
        <f>DC672*(1-ES672)</f>
        <v>#VALUE!</v>
      </c>
      <c r="DN672" s="465" t="e">
        <f>DD672*(1-ET672)</f>
        <v>#VALUE!</v>
      </c>
      <c r="DO672" s="465" t="e">
        <f>DE672</f>
        <v>#VALUE!</v>
      </c>
      <c r="DP672" s="465" t="e">
        <f>DF672*(1-EU672)</f>
        <v>#VALUE!</v>
      </c>
      <c r="DQ672" s="465" t="e">
        <f>DG672*(1-EV672)</f>
        <v>#VALUE!</v>
      </c>
      <c r="DR672" s="465" t="e">
        <f>DH672*(1-EW672)</f>
        <v>#VALUE!</v>
      </c>
      <c r="DS672" s="465" t="e">
        <f>DI672</f>
        <v>#VALUE!</v>
      </c>
      <c r="DT672" s="465" t="e">
        <f>SUM(DJ672:DS672)</f>
        <v>#VALUE!</v>
      </c>
      <c r="DU672" s="465" t="e">
        <f>(GS672:GX672)+(DP672+DQ672+DR672)*GY672+DS672</f>
        <v>#VALUE!</v>
      </c>
      <c r="DV672" s="451" t="e">
        <f>AV672/$BH672/(1-EP672)</f>
        <v>#VALUE!</v>
      </c>
      <c r="DW672" s="451" t="e">
        <f>AW672/$BH672/(1-ER672)</f>
        <v>#VALUE!</v>
      </c>
      <c r="DX672" s="451" t="e">
        <f>AX672/$BH672/(1-EQ672)</f>
        <v>#VALUE!</v>
      </c>
      <c r="DY672" s="451" t="e">
        <f>AY672/$BH672/(1-ES672)</f>
        <v>#VALUE!</v>
      </c>
      <c r="DZ672" s="451" t="e">
        <f>AZ672/$BH672/(1-ET672)</f>
        <v>#VALUE!</v>
      </c>
      <c r="EA672" s="451" t="e">
        <f>BA672/$BH672/(1-AX672)</f>
        <v>#VALUE!</v>
      </c>
      <c r="EB672" s="451" t="e">
        <f>BB672/$BH672/(1-EU672)</f>
        <v>#VALUE!</v>
      </c>
      <c r="EC672" s="451" t="e">
        <f>BC672/$BH672/(1-EV672)</f>
        <v>#VALUE!</v>
      </c>
      <c r="ED672" s="451" t="e">
        <f>BD672/$BH672/(1-EW672)</f>
        <v>#VALUE!</v>
      </c>
      <c r="EE672" s="451" t="e">
        <f>BG672/BH672</f>
        <v>#VALUE!</v>
      </c>
      <c r="EF672" s="451" t="e">
        <f>DV672/SUM($DV672:$EE672)</f>
        <v>#VALUE!</v>
      </c>
      <c r="EG672" s="451" t="e">
        <f>DW672/SUM($DV672:$EE672)</f>
        <v>#VALUE!</v>
      </c>
      <c r="EH672" s="451" t="e">
        <f>DX672/SUM($DV672:$EE672)</f>
        <v>#VALUE!</v>
      </c>
      <c r="EI672" s="451" t="e">
        <f>DY672/SUM($DV672:$EE672)</f>
        <v>#VALUE!</v>
      </c>
      <c r="EJ672" s="451" t="e">
        <f>DZ672/SUM($DV672:$EE672)</f>
        <v>#VALUE!</v>
      </c>
      <c r="EK672" s="451" t="e">
        <f>EA672/SUM($DV672:$EE672)</f>
        <v>#VALUE!</v>
      </c>
      <c r="EL672" s="451" t="e">
        <f>EB672/SUM($DV672:$EE672)</f>
        <v>#VALUE!</v>
      </c>
      <c r="EM672" s="451" t="e">
        <f>EC672/SUM($DV672:$EE672)</f>
        <v>#VALUE!</v>
      </c>
      <c r="EN672" s="451" t="e">
        <f>ED672/SUM($DV672:$EE672)</f>
        <v>#VALUE!</v>
      </c>
      <c r="EO672" s="451" t="e">
        <f>EE672/SUM($DV672:$EE672)</f>
        <v>#VALUE!</v>
      </c>
      <c r="EP672" s="450">
        <f>EP671</f>
        <v>0.080000000000000002</v>
      </c>
      <c r="EQ672" s="450">
        <f>EQ671</f>
        <v>0.014999999999999999</v>
      </c>
      <c r="ER672" s="450">
        <f>ER671</f>
        <v>0.014999999999999999</v>
      </c>
      <c r="ES672" s="450">
        <f>ES671</f>
        <v>0.014999999999999999</v>
      </c>
      <c r="ET672" s="450">
        <f>ET671</f>
        <v>0.014999999999999999</v>
      </c>
      <c r="EU672" s="450">
        <f>EU671</f>
        <v>0.089999999999999997</v>
      </c>
      <c r="EV672" s="450">
        <f>EV671</f>
        <v>0.089999999999999997</v>
      </c>
      <c r="EW672" s="450">
        <f>EW671</f>
        <v>0.089999999999999997</v>
      </c>
      <c r="EX672" s="431" t="str">
        <f>IF(_tag_month_day!AS662="","",_tag_month_day!AS662/100)</f>
        <v/>
      </c>
      <c r="EY672" s="431" t="str">
        <f>IF(_tag_month_day!AT662="","",_tag_month_day!AT662/100)</f>
        <v/>
      </c>
      <c r="EZ672" s="431" t="str">
        <f>IF(_tag_month_day!AU662="","",_tag_month_day!AU662/100)</f>
        <v/>
      </c>
      <c r="FA672" s="431" t="str">
        <f>IF(_tag_month_day!AV662="","",_tag_month_day!AV662/100)</f>
        <v/>
      </c>
      <c r="FB672" s="431" t="str">
        <f>IF(_tag_month_day!AW662="","",_tag_month_day!AW662/100)</f>
        <v/>
      </c>
      <c r="FC672" s="431" t="str">
        <f>IF(_tag_month_day!AX662="","",_tag_month_day!AX662/100)</f>
        <v/>
      </c>
      <c r="FD672" s="449" t="str">
        <f>IF(_tag_month_day!AY662="","",_tag_month_day!AY662/100)</f>
        <v/>
      </c>
      <c r="FE672" s="449" t="str">
        <f>IF(_tag_month_day!AZ662="","",_tag_month_day!AZ662/100)</f>
        <v/>
      </c>
      <c r="FF672" s="449" t="str">
        <f>IF(_tag_month_day!BA662="","",_tag_month_day!BA662/100)</f>
        <v/>
      </c>
      <c r="FG672" s="449" t="str">
        <f>IF(_tag_month_day!BB662="","",_tag_month_day!BB662/100)</f>
        <v/>
      </c>
      <c r="FH672" s="467" t="str">
        <f>IF(_tag_month_day!BC662="","",_tag_month_day!BC662/100)</f>
        <v/>
      </c>
      <c r="FI672" s="449">
        <f>FI671</f>
        <v>0.40999999999999998</v>
      </c>
      <c r="FJ672" s="449">
        <f>FJ671</f>
        <v>0.11</v>
      </c>
      <c r="FK672" s="449">
        <f>FK671</f>
        <v>0.014999999999999999</v>
      </c>
      <c r="FL672" s="449">
        <f>FL671</f>
        <v>0</v>
      </c>
      <c r="FM672" s="467">
        <f>FM671</f>
        <v>0.0001</v>
      </c>
      <c r="FN672" s="449">
        <f>FN671</f>
        <v>0.32000000000000001</v>
      </c>
      <c r="FO672" s="449">
        <f>FO671</f>
        <v>0.20000000000000001</v>
      </c>
      <c r="FP672" s="449">
        <f>FP671</f>
        <v>0.01</v>
      </c>
      <c r="FQ672" s="449">
        <f>FQ671</f>
        <v>0</v>
      </c>
      <c r="FR672" s="467">
        <f>FR671</f>
        <v>0.0001</v>
      </c>
      <c r="FS672" s="449" t="str">
        <f>IF(_tag_month_day!BD662="","",_tag_month_day!BD662/100)</f>
        <v/>
      </c>
      <c r="FT672" s="449" t="str">
        <f>IF(_tag_month_day!BE662="","",_tag_month_day!BE662/100)</f>
        <v/>
      </c>
      <c r="FU672" s="449" t="str">
        <f>IF(_tag_month_day!BF662="","",_tag_month_day!BF662/100)</f>
        <v/>
      </c>
      <c r="FV672" s="449" t="str">
        <f>IF(_tag_month_day!BG662="","",_tag_month_day!BG662/100)</f>
        <v/>
      </c>
      <c r="FW672" s="467" t="str">
        <f>IF(_tag_month_day!BH662="","",_tag_month_day!BH662/100)</f>
        <v/>
      </c>
      <c r="FX672" s="449" t="str">
        <f>IF(_tag_month_day!BI662="","",_tag_month_day!BI662/100)</f>
        <v/>
      </c>
      <c r="FY672" s="449" t="str">
        <f>IF(_tag_month_day!BJ662="","",_tag_month_day!BJ662/100)</f>
        <v/>
      </c>
      <c r="FZ672" s="468" t="str">
        <f>IF(_tag_month_day!BK662="","",_tag_month_day!BK662/100)</f>
        <v/>
      </c>
      <c r="GA672" s="449" t="str">
        <f>IF(_tag_month_day!BL662="","",_tag_month_day!BL662/100)</f>
        <v/>
      </c>
      <c r="GB672" s="467" t="str">
        <f>IF(_tag_month_day!BM662="","",_tag_month_day!BM662/100)</f>
        <v/>
      </c>
      <c r="GC672" s="431" t="str">
        <f>IF(_tag_month_day!BN662="","",_tag_month_day!BN662/100)</f>
        <v/>
      </c>
      <c r="GD672" s="431" t="str">
        <f>IF(_tag_month_day!BO662="","",_tag_month_day!BO662/100)</f>
        <v/>
      </c>
      <c r="GE672" s="431" t="str">
        <f>IF(_tag_month_day!BP662="","",_tag_month_day!BP662/100)</f>
        <v/>
      </c>
      <c r="GF672" s="431" t="str">
        <f>IF(_tag_month_day!BQ662="","",_tag_month_day!BQ662/100)</f>
        <v/>
      </c>
      <c r="GG672" s="431" t="str">
        <f>IF(_tag_month_day!BR662="","",_tag_month_day!BR662/100)</f>
        <v/>
      </c>
      <c r="GH672" s="431" t="str">
        <f>IF(_tag_month_day!BS662="","",_tag_month_day!BS662/100)</f>
        <v/>
      </c>
      <c r="GI672" s="467" t="str">
        <f>IF(_tag_month_day!BT662="","",_tag_month_day!BT662/100)</f>
        <v/>
      </c>
      <c r="GJ672" s="469" t="str">
        <f>IF(_tag_month_day!BU662="","",_tag_month_day!BU662/100)</f>
        <v/>
      </c>
      <c r="GK672" s="470">
        <f>GK671</f>
        <v>0.070000000000000007</v>
      </c>
      <c r="GL672" s="470">
        <f>GL671</f>
        <v>0.029999999999999999</v>
      </c>
      <c r="GM672" s="471" t="str">
        <f>IF(_tag_month_day!BX662="","",_tag_month_day!BX662/100)</f>
        <v/>
      </c>
      <c r="GN672" s="470">
        <f>GN671</f>
        <v>0.070000000000000007</v>
      </c>
      <c r="GO672" s="470">
        <f>GO671</f>
        <v>0.029999999999999999</v>
      </c>
      <c r="GP672" s="470">
        <f>GP671</f>
        <v>0.089999999999999997</v>
      </c>
      <c r="GQ672" s="470">
        <f>GQ671</f>
        <v>0.029999999999999999</v>
      </c>
      <c r="GR672" s="471" t="str">
        <f>IF(_tag_month_day!CA662="","",_tag_month_day!CA662/100)</f>
        <v/>
      </c>
      <c r="GS672" s="472">
        <f>GS671</f>
        <v>0.95299999999999996</v>
      </c>
      <c r="GT672" s="472">
        <f>GT671</f>
        <v>0.55000000000000004</v>
      </c>
      <c r="GU672" s="472">
        <f>GU671</f>
        <v>0.55000000000000004</v>
      </c>
      <c r="GV672" s="472">
        <f>GV671</f>
        <v>0.55000000000000004</v>
      </c>
      <c r="GW672" s="472">
        <f>GW671</f>
        <v>0.5</v>
      </c>
      <c r="GX672" s="472">
        <f>GX671</f>
        <v>0.93500000000000005</v>
      </c>
      <c r="GY672" s="472">
        <f>GY671</f>
        <v>0.14999999999999999</v>
      </c>
      <c r="GZ672" s="472">
        <f>GZ671</f>
        <v>1</v>
      </c>
      <c r="HA672" s="474">
        <f>HA671</f>
        <v>0.047</v>
      </c>
      <c r="HB672" s="474">
        <f>HB671</f>
        <v>0.45000000000000001</v>
      </c>
      <c r="HC672" s="474">
        <f>HC671</f>
        <v>0.45000000000000001</v>
      </c>
      <c r="HD672" s="474">
        <f>HD671</f>
        <v>0.45000000000000001</v>
      </c>
      <c r="HE672" s="474">
        <f>HE671</f>
        <v>0.5</v>
      </c>
      <c r="HF672" s="474">
        <f>HF671</f>
        <v>0.065000000000000002</v>
      </c>
      <c r="HG672" s="474">
        <f>HG671</f>
        <v>0.84999999999999998</v>
      </c>
      <c r="HH672" s="474">
        <f>HH671</f>
        <v>0</v>
      </c>
      <c r="HI672" s="10">
        <f>IF(BZ672&lt;&gt;"",CK672-BV672,0)</f>
        <v>0</v>
      </c>
      <c r="HJ672" s="10" t="e">
        <f>IF(AJ672&gt;0,AH672-AJ672,0)</f>
        <v>#VALUE!</v>
      </c>
      <c r="HK672" s="466">
        <f>HK671</f>
        <v>0.84999999999999998</v>
      </c>
      <c r="HL672" s="424">
        <f>HL671</f>
        <v>550000</v>
      </c>
      <c r="HM672" s="424">
        <f>HM671</f>
        <v>480000</v>
      </c>
      <c r="HN672" s="465" t="e">
        <f>(DJ672*EZ672+DK672*FH672+DL672*FM672+DM672*FR672+DN672*FW672+DO672*GB672+DS672*GI672+DP672*GM672+DR672*GR672)*1000*2</f>
        <v>#VALUE!</v>
      </c>
      <c r="HO672" s="465" t="e">
        <f>HN672*HK672*$HO$2/HL672*1000000</f>
        <v>#VALUE!</v>
      </c>
      <c r="HP672" s="465" t="e">
        <f>HN672*HK672*$HP$2/HM672*1000000</f>
        <v>#VALUE!</v>
      </c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</row>
    <row customFormat="1" r="673" s="0">
      <c r="A673" s="420">
        <v>662</v>
      </c>
      <c r="B673" s="421">
        <f ca="1">IF(D673=D672,B672,IF(D673="夜班",B672+1,B672))</f>
        <v>43613</v>
      </c>
      <c r="C673" s="422">
        <f>C672</f>
        <v>0.041666666666666699</v>
      </c>
      <c r="D673" s="10" t="str">
        <f ca="1">IF(HOUR(G673)&lt;8,"夜班",IF(HOUR(G673)&lt;16,"白班",IF(HOUR(G673)&lt;24,"中班",0)))</f>
        <v>白班</v>
      </c>
      <c r="E673" s="10" t="e">
        <f ca="1">IF(F673=1,"甲",IF(F673=2,"乙",IF(F673=3,"丙",IF(F673=4,"丁",""))))</f>
        <v>#REF!</v>
      </c>
      <c r="F673" s="10" t="e">
        <f ca="1">SUMPRODUCT((成本日报!$A$3:$A$95=计划!B673)*(成本日报!$B$3:$B$95=计划!$D673),成本日报!$C$3:$C$95)</f>
        <v>#REF!</v>
      </c>
      <c r="G673" s="423">
        <f ca="1">G672+C672</f>
        <v>43613.541666665064</v>
      </c>
      <c r="H673" s="423">
        <f ca="1">$G673+$C673/60*10+$C673*0</f>
        <v>43613.548611109509</v>
      </c>
      <c r="I673" s="423">
        <f ca="1">$G673+$C673/60*18+$C673*0</f>
        <v>43613.554166665061</v>
      </c>
      <c r="J673" s="423">
        <f ca="1">$G673+$C673/60*0+$C673*1</f>
        <v>43613.583333331728</v>
      </c>
      <c r="K673" s="423">
        <f ca="1">$G673+$C673/60*30+$C673*2</f>
        <v>43613.645833331735</v>
      </c>
      <c r="L673" s="423">
        <f ca="1">$G673+$C673/60*0+$C673*3</f>
        <v>43613.666666665064</v>
      </c>
      <c r="M673" s="424" t="str">
        <f>IF(_tag_month_day!A663="","",_tag_month_day!A663)</f>
        <v/>
      </c>
      <c r="N673" s="424" t="str">
        <f>IF(_tag_month_day!B663="","",_tag_month_day!B663)</f>
        <v/>
      </c>
      <c r="O673" s="425" t="e">
        <f>IF(M673+N673=0,"",M673+N673)</f>
        <v>#VALUE!</v>
      </c>
      <c r="P673" s="424" t="str">
        <f>IF(_tag_month_day!C663="","",_tag_month_day!C663)</f>
        <v/>
      </c>
      <c r="Q673" s="424" t="str">
        <f>IF(_tag_month_day!D663="","",_tag_month_day!D663)</f>
        <v/>
      </c>
      <c r="R673" s="426" t="str">
        <f>IF(_tag_month_day!CB663="","",_tag_month_day!CB663/100)</f>
        <v/>
      </c>
      <c r="S673" s="427" t="str">
        <f>IF(_tag_month_day!E663="","",_tag_month_day!E663)</f>
        <v/>
      </c>
      <c r="T673" s="427" t="str">
        <f>IF(_tag_month_day!F663="","",_tag_month_day!F663)</f>
        <v/>
      </c>
      <c r="U673" s="428" t="e">
        <f>S673+T673</f>
        <v>#VALUE!</v>
      </c>
      <c r="V673" s="429" t="e">
        <f>U673/AJ673</f>
        <v>#VALUE!</v>
      </c>
      <c r="W673" s="430" t="str">
        <f>IF(_jhy_month_day!A663="","",_jhy_month_day!A663)</f>
        <v/>
      </c>
      <c r="X673" s="431" t="str">
        <f>IF(_jhy_month_day!B663="","",_jhy_month_day!B663/100)</f>
        <v/>
      </c>
      <c r="Y673" s="431" t="str">
        <f>IF(_jhy_month_day!C663="","",_jhy_month_day!C663/100)</f>
        <v/>
      </c>
      <c r="Z673" s="432">
        <f>Z669+1</f>
        <v>166</v>
      </c>
      <c r="AA673" s="433" t="str">
        <f>IF(_tag_month_day!G663="","",_tag_month_day!G663/100)</f>
        <v/>
      </c>
      <c r="AB673" s="433" t="str">
        <f>IF(_tag_month_day!H663="","",_tag_month_day!H663/100)</f>
        <v/>
      </c>
      <c r="AC673" s="434">
        <f>IF(X673="",AC672,BK673*($AV672*X673+$AW672*FD672+$AX672*FI672+$AY672*FN672+$AZ672*FS672+$BA672*FX672+$BG672*GE672)/(AV672*Y673+AX672*FK672+AW672*FF672+AY672*FP672+AZ672*FU672+BA672*FZ672+BG672*GG672+BB672*GK672+BC672*GN672+BD672*GP672))</f>
        <v>1.59963432013121</v>
      </c>
      <c r="AD673" s="435" t="str">
        <f>IF(AC673=AC672,"",AC673-AC672)</f>
        <v/>
      </c>
      <c r="AE673" s="436" t="str">
        <f>IF(1-AF673=0,"",(1-AF673))</f>
        <v/>
      </c>
      <c r="AF673" s="437">
        <v>1</v>
      </c>
      <c r="AG673" s="10" t="str">
        <f>AG672</f>
        <v>9A3</v>
      </c>
      <c r="AH673" s="438" t="str">
        <f>AH672</f>
        <v/>
      </c>
      <c r="AI673" s="424"/>
      <c r="AJ673" s="10" t="str">
        <f>IF(_tag_month_day!I663="","",_tag_month_day!I663)</f>
        <v/>
      </c>
      <c r="AK673" s="440"/>
      <c r="AL673" s="440"/>
      <c r="AM673" s="440"/>
      <c r="AN673" s="441">
        <f>AN672</f>
        <v>2</v>
      </c>
      <c r="AO673" s="441">
        <f>AO672</f>
        <v>8</v>
      </c>
      <c r="AP673" s="442" t="e">
        <f>(IF(AN673=0,AS672,AS672*(1+AO673/AN673)/(AR673+AO673/AN673)))+AT673</f>
        <v>#VALUE!</v>
      </c>
      <c r="AQ673" s="443" t="str">
        <f>IF(_tag_month_day!J663="","",_tag_month_day!J663/100)</f>
        <v/>
      </c>
      <c r="AR673" s="444">
        <f>AR672</f>
        <v>1.3</v>
      </c>
      <c r="AS673" s="445" t="e">
        <f>AQ673*(AN673*AR673+AO673)/(AN673+AO673)</f>
        <v>#VALUE!</v>
      </c>
      <c r="AT673" s="445" t="e">
        <f>(SUM(BE673:BF673)-SUM(BE672:BF672))*0.05</f>
        <v>#VALUE!</v>
      </c>
      <c r="AU673" s="446" t="str">
        <f>IF(_tag_month_day!CC663="","",IF(_tag_month_day!CC663&gt;0,_tag_month_day!CD663,_tag_month_day!CE663))</f>
        <v/>
      </c>
      <c r="AV673" s="447" t="str">
        <f>IF(_tag_month_day!L663="","",_tag_month_day!L663/100)</f>
        <v/>
      </c>
      <c r="AW673" s="431">
        <f>AW672</f>
        <v>0</v>
      </c>
      <c r="AX673" s="431">
        <f>AX672</f>
        <v>0</v>
      </c>
      <c r="AY673" s="431" t="str">
        <f>IF(_tag_month_day!M663="","",_tag_month_day!M663/100)</f>
        <v/>
      </c>
      <c r="AZ673" s="431" t="str">
        <f>IF(_tag_month_day!N663="","",_tag_month_day!N663/100)</f>
        <v/>
      </c>
      <c r="BA673" s="431" t="str">
        <f>IF(_tag_month_day!O663="","",_tag_month_day!O663/100)</f>
        <v/>
      </c>
      <c r="BB673" s="448" t="str">
        <f>IF(_tag_month_day!P663="","",_tag_month_day!P663/100)</f>
        <v/>
      </c>
      <c r="BC673" s="448">
        <f>BC672</f>
        <v>0</v>
      </c>
      <c r="BD673" s="448" t="str">
        <f>IF(_tag_month_day!Q663="","",_tag_month_day!Q663/100)</f>
        <v/>
      </c>
      <c r="BE673" s="449" t="str">
        <f>IF(_tag_month_day!R663="","",_tag_month_day!R663/100)</f>
        <v/>
      </c>
      <c r="BF673" s="388" t="e">
        <f>(AU673*(100+BE673*100))/(AJ673-AU673)/100</f>
        <v>#VALUE!</v>
      </c>
      <c r="BG673" s="450" t="e">
        <f>BE673+BF673</f>
        <v>#VALUE!</v>
      </c>
      <c r="BH673" s="451" t="e">
        <f>SUM(AV673:BF673)</f>
        <v>#VALUE!</v>
      </c>
      <c r="BI673" s="452" t="e">
        <f>IF(CX673=0,BI672,(DK673*查询!$R$5+DL673*查询!$Q$5+DM673*查询!$N$5+DN673*查询!$O$5+DO673*查询!$P$5)*AF673/CX673)</f>
        <v>#VALUE!</v>
      </c>
      <c r="BJ673" s="452" t="e">
        <f>IF(CX673=0,BJ672,(DP673*查询!$S$5+DQ673*查询!$T$5+DR673*查询!$U$5)*AF673/CX673)</f>
        <v>#VALUE!</v>
      </c>
      <c r="BK673" s="452">
        <f>BK672</f>
        <v>1</v>
      </c>
      <c r="BL673" s="453" t="e">
        <f>SUMPRODUCT((AV673:BA673)*(GS673:GX673))/((GS673:GX673)+SUM(BB673:BD673)*GY673+BG673*GZ673)</f>
        <v>#VALUE!</v>
      </c>
      <c r="BM673" s="453" t="e">
        <f>BK673*($AV673*FB673+$AW673*FD673+$AX673*FI673+$AY673*FN673+$AZ673*FS673+$BA673*FX673+$BG673*GE673)/(AV673*EY673+AX673*FK673+AW673*FF673+AY673*FP673+AZ673*FU673+BA673*FZ673+BG673*GG673+BB673*GK673+BC673*GN673+BD673*GP673)</f>
        <v>#VALUE!</v>
      </c>
      <c r="BN673" s="453" t="e">
        <f>($AV673*FC673+$AX673*FJ673+$AW673*FE673+$AY673*FO673+$AZ673*FT673+$BA673*FY673+$BG673*GF673)/($AV673*FA673+BG673*GH673+BB673*GL673+BC673*GO673+BD673*GQ673+BA673*GA673)</f>
        <v>#VALUE!</v>
      </c>
      <c r="BO673" s="454" t="e">
        <f>SUMPRODUCT(AV673:BA673*GS673:GX673)/(GS673:GX673+(BB673+BC673+BD673)*GY673+BG673)</f>
        <v>#VALUE!</v>
      </c>
      <c r="BP673" s="454" t="e">
        <f>SUMPRODUCT(AV673:BA673*GS673:GX673)/(GS673:GX673+(BB673+BC673+BD673)*GY673+BG673)</f>
        <v>#VALUE!</v>
      </c>
      <c r="BQ673" s="454" t="e">
        <f>SUMPRODUCT(AV673:BA673*GS673:GX673)/(GS673:GX673+(BB673+BC673+BD673)*GY673+BG673)</f>
        <v>#VALUE!</v>
      </c>
      <c r="BR673" s="453" t="str">
        <f>IF(_tag_month_day!T663="","",_tag_month_day!T663)</f>
        <v/>
      </c>
      <c r="BS673" s="453" t="str">
        <f>IF(_tag_month_day!U663="","",_tag_month_day!U663)</f>
        <v/>
      </c>
      <c r="BT673" s="455" t="str">
        <f>IF(CK673="","",IF((CK673&gt;=BV673-0.12)*(CK673&lt;=BV673+0.12),"合格","不合格"))</f>
        <v/>
      </c>
      <c r="BU673" s="456" t="str">
        <f>IF(_tag_month_day!V663="","",_tag_month_day!V663)</f>
        <v/>
      </c>
      <c r="BV673" s="457" t="str">
        <f>IF(_tag_month_day!W663="","",_tag_month_day!W663)</f>
        <v/>
      </c>
      <c r="BW673" s="458" t="str">
        <f>IF(_tag_month_day!X663="","",_tag_month_day!X663)</f>
        <v/>
      </c>
      <c r="BX673" s="458" t="str">
        <f>IF(_tag_month_day!Y663="","",_tag_month_day!Y663)</f>
        <v/>
      </c>
      <c r="BY673" s="459">
        <f ca="1">L673</f>
        <v>43613.666666665064</v>
      </c>
      <c r="BZ673" s="460"/>
      <c r="CA673" s="4"/>
      <c r="CB673" s="424" t="str">
        <f>IF(_tag_month_day!Z663="","",_tag_month_day!Z663)</f>
        <v/>
      </c>
      <c r="CC673" s="424" t="str">
        <f>IF(_tag_month_day!AA663="","",_tag_month_day!AA663)</f>
        <v/>
      </c>
      <c r="CD673" s="424" t="str">
        <f>IF(_tag_month_day!AB663="","",_tag_month_day!AB663)</f>
        <v/>
      </c>
      <c r="CE673" s="424" t="str">
        <f>IF(_tag_month_day!AC663="","",_tag_month_day!AC663)</f>
        <v/>
      </c>
      <c r="CF673" s="424" t="str">
        <f>IF(_tag_month_day!AD663="","",_tag_month_day!AD663)</f>
        <v/>
      </c>
      <c r="CG673" s="424" t="str">
        <f>IF(_tag_month_day!AE663="","",_tag_month_day!AE663)</f>
        <v/>
      </c>
      <c r="CH673" s="424" t="str">
        <f>IF(_tag_month_day!AF663="","",_tag_month_day!AF663)</f>
        <v/>
      </c>
      <c r="CI673" s="424" t="str">
        <f>IF(_tag_month_day!AG663="","",_tag_month_day!AG663)</f>
        <v/>
      </c>
      <c r="CJ673" s="424" t="str">
        <f>IF(_tag_month_day!AH663="","",_tag_month_day!AH663)</f>
        <v/>
      </c>
      <c r="CK673" s="424" t="str">
        <f>IF(_tag_month_day!AI663="","",_tag_month_day!AI663)</f>
        <v/>
      </c>
      <c r="CL673" s="4" t="str">
        <f>IF(_tag_month_day!AJ663="","",_tag_month_day!AJ663)</f>
        <v/>
      </c>
      <c r="CM673" s="4" t="str">
        <f>IF(_tag_month_day!AK663="","",_tag_month_day!AK663)</f>
        <v/>
      </c>
      <c r="CN673" s="4" t="str">
        <f>IF(_tag_month_day!AL663="","",_tag_month_day!AL663)</f>
        <v/>
      </c>
      <c r="CO673" s="4" t="str">
        <f>IF(_tag_month_day!AM663="","",_tag_month_day!AM663)</f>
        <v/>
      </c>
      <c r="CP673" s="4" t="str">
        <f>IF(_tag_month_day!AN663="","",_tag_month_day!AN663)</f>
        <v/>
      </c>
      <c r="CQ673" s="4" t="str">
        <f>IF(_tag_month_day!AO663="","",_tag_month_day!AO663)</f>
        <v/>
      </c>
      <c r="CR673" s="462" t="str">
        <f>IF(_tag_month_day!AP663="","",_tag_month_day!AP663)</f>
        <v/>
      </c>
      <c r="CS673" s="463" t="str">
        <f>IF(_tag_month_day!AQ663="","",_tag_month_day!AQ663)</f>
        <v/>
      </c>
      <c r="CT673" s="4" t="str">
        <f>IF(_tag_month_day!AR663="","",_tag_month_day!AR663)</f>
        <v/>
      </c>
      <c r="CU673" s="464" t="e">
        <f>DU673/AJ673</f>
        <v>#VALUE!</v>
      </c>
      <c r="CV673" s="451" t="e">
        <f>BG673/BH673</f>
        <v>#VALUE!</v>
      </c>
      <c r="CW673" s="465" t="e">
        <f>AJ673*(1-CV673)*CU673*AF673</f>
        <v>#VALUE!</v>
      </c>
      <c r="CX673" s="465" t="e">
        <f>CW673*94%</f>
        <v>#VALUE!</v>
      </c>
      <c r="CY673" s="466" t="e">
        <f>IF(CX673=0,0,DS673/(DS673+CX673))</f>
        <v>#VALUE!</v>
      </c>
      <c r="CZ673" s="465" t="e">
        <f>$AJ673*EF673</f>
        <v>#VALUE!</v>
      </c>
      <c r="DA673" s="465" t="e">
        <f>$AJ673*EG673</f>
        <v>#VALUE!</v>
      </c>
      <c r="DB673" s="465" t="e">
        <f>$AJ673*EH673</f>
        <v>#VALUE!</v>
      </c>
      <c r="DC673" s="465" t="e">
        <f>$AJ673*EI673</f>
        <v>#VALUE!</v>
      </c>
      <c r="DD673" s="465" t="e">
        <f>$AJ673*EJ673</f>
        <v>#VALUE!</v>
      </c>
      <c r="DE673" s="465" t="e">
        <f>$AJ673*EK673</f>
        <v>#VALUE!</v>
      </c>
      <c r="DF673" s="465" t="e">
        <f>$AJ673*EL673</f>
        <v>#VALUE!</v>
      </c>
      <c r="DG673" s="465" t="e">
        <f>$AJ673*EM673</f>
        <v>#VALUE!</v>
      </c>
      <c r="DH673" s="465" t="e">
        <f>$AJ673*EN673</f>
        <v>#VALUE!</v>
      </c>
      <c r="DI673" s="465" t="e">
        <f>$AJ673*EO673</f>
        <v>#VALUE!</v>
      </c>
      <c r="DJ673" s="465" t="e">
        <f>CZ673*(1-EP673)</f>
        <v>#VALUE!</v>
      </c>
      <c r="DK673" s="465" t="e">
        <f>DA673*(1-ER673)</f>
        <v>#VALUE!</v>
      </c>
      <c r="DL673" s="465" t="e">
        <f>DB673*(1-EQ673)</f>
        <v>#VALUE!</v>
      </c>
      <c r="DM673" s="465" t="e">
        <f>DC673*(1-ES673)</f>
        <v>#VALUE!</v>
      </c>
      <c r="DN673" s="465" t="e">
        <f>DD673*(1-ET673)</f>
        <v>#VALUE!</v>
      </c>
      <c r="DO673" s="465" t="e">
        <f>DE673</f>
        <v>#VALUE!</v>
      </c>
      <c r="DP673" s="465" t="e">
        <f>DF673*(1-EU673)</f>
        <v>#VALUE!</v>
      </c>
      <c r="DQ673" s="465" t="e">
        <f>DG673*(1-EV673)</f>
        <v>#VALUE!</v>
      </c>
      <c r="DR673" s="465" t="e">
        <f>DH673*(1-EW673)</f>
        <v>#VALUE!</v>
      </c>
      <c r="DS673" s="465" t="e">
        <f>DI673</f>
        <v>#VALUE!</v>
      </c>
      <c r="DT673" s="465" t="e">
        <f>SUM(DJ673:DS673)</f>
        <v>#VALUE!</v>
      </c>
      <c r="DU673" s="465" t="e">
        <f>(GS673:GX673)+(DP673+DQ673+DR673)*GY673+DS673</f>
        <v>#VALUE!</v>
      </c>
      <c r="DV673" s="451" t="e">
        <f>AV673/$BH673/(1-EP673)</f>
        <v>#VALUE!</v>
      </c>
      <c r="DW673" s="451" t="e">
        <f>AW673/$BH673/(1-ER673)</f>
        <v>#VALUE!</v>
      </c>
      <c r="DX673" s="451" t="e">
        <f>AX673/$BH673/(1-EQ673)</f>
        <v>#VALUE!</v>
      </c>
      <c r="DY673" s="451" t="e">
        <f>AY673/$BH673/(1-ES673)</f>
        <v>#VALUE!</v>
      </c>
      <c r="DZ673" s="451" t="e">
        <f>AZ673/$BH673/(1-ET673)</f>
        <v>#VALUE!</v>
      </c>
      <c r="EA673" s="451" t="e">
        <f>BA673/$BH673/(1-AX673)</f>
        <v>#VALUE!</v>
      </c>
      <c r="EB673" s="451" t="e">
        <f>BB673/$BH673/(1-EU673)</f>
        <v>#VALUE!</v>
      </c>
      <c r="EC673" s="451" t="e">
        <f>BC673/$BH673/(1-EV673)</f>
        <v>#VALUE!</v>
      </c>
      <c r="ED673" s="451" t="e">
        <f>BD673/$BH673/(1-EW673)</f>
        <v>#VALUE!</v>
      </c>
      <c r="EE673" s="451" t="e">
        <f>BG673/BH673</f>
        <v>#VALUE!</v>
      </c>
      <c r="EF673" s="451" t="e">
        <f>DV673/SUM($DV673:$EE673)</f>
        <v>#VALUE!</v>
      </c>
      <c r="EG673" s="451" t="e">
        <f>DW673/SUM($DV673:$EE673)</f>
        <v>#VALUE!</v>
      </c>
      <c r="EH673" s="451" t="e">
        <f>DX673/SUM($DV673:$EE673)</f>
        <v>#VALUE!</v>
      </c>
      <c r="EI673" s="451" t="e">
        <f>DY673/SUM($DV673:$EE673)</f>
        <v>#VALUE!</v>
      </c>
      <c r="EJ673" s="451" t="e">
        <f>DZ673/SUM($DV673:$EE673)</f>
        <v>#VALUE!</v>
      </c>
      <c r="EK673" s="451" t="e">
        <f>EA673/SUM($DV673:$EE673)</f>
        <v>#VALUE!</v>
      </c>
      <c r="EL673" s="451" t="e">
        <f>EB673/SUM($DV673:$EE673)</f>
        <v>#VALUE!</v>
      </c>
      <c r="EM673" s="451" t="e">
        <f>EC673/SUM($DV673:$EE673)</f>
        <v>#VALUE!</v>
      </c>
      <c r="EN673" s="451" t="e">
        <f>ED673/SUM($DV673:$EE673)</f>
        <v>#VALUE!</v>
      </c>
      <c r="EO673" s="451" t="e">
        <f>EE673/SUM($DV673:$EE673)</f>
        <v>#VALUE!</v>
      </c>
      <c r="EP673" s="450">
        <f>EP672</f>
        <v>0.080000000000000002</v>
      </c>
      <c r="EQ673" s="450">
        <f>EQ672</f>
        <v>0.014999999999999999</v>
      </c>
      <c r="ER673" s="450">
        <f>ER672</f>
        <v>0.014999999999999999</v>
      </c>
      <c r="ES673" s="450">
        <f>ES672</f>
        <v>0.014999999999999999</v>
      </c>
      <c r="ET673" s="450">
        <f>ET672</f>
        <v>0.014999999999999999</v>
      </c>
      <c r="EU673" s="450">
        <f>EU672</f>
        <v>0.089999999999999997</v>
      </c>
      <c r="EV673" s="450">
        <f>EV672</f>
        <v>0.089999999999999997</v>
      </c>
      <c r="EW673" s="450">
        <f>EW672</f>
        <v>0.089999999999999997</v>
      </c>
      <c r="EX673" s="431" t="str">
        <f>IF(_tag_month_day!AS663="","",_tag_month_day!AS663/100)</f>
        <v/>
      </c>
      <c r="EY673" s="431" t="str">
        <f>IF(_tag_month_day!AT663="","",_tag_month_day!AT663/100)</f>
        <v/>
      </c>
      <c r="EZ673" s="431" t="str">
        <f>IF(_tag_month_day!AU663="","",_tag_month_day!AU663/100)</f>
        <v/>
      </c>
      <c r="FA673" s="431" t="str">
        <f>IF(_tag_month_day!AV663="","",_tag_month_day!AV663/100)</f>
        <v/>
      </c>
      <c r="FB673" s="431" t="str">
        <f>IF(_tag_month_day!AW663="","",_tag_month_day!AW663/100)</f>
        <v/>
      </c>
      <c r="FC673" s="431" t="str">
        <f>IF(_tag_month_day!AX663="","",_tag_month_day!AX663/100)</f>
        <v/>
      </c>
      <c r="FD673" s="449" t="str">
        <f>IF(_tag_month_day!AY663="","",_tag_month_day!AY663/100)</f>
        <v/>
      </c>
      <c r="FE673" s="449" t="str">
        <f>IF(_tag_month_day!AZ663="","",_tag_month_day!AZ663/100)</f>
        <v/>
      </c>
      <c r="FF673" s="449" t="str">
        <f>IF(_tag_month_day!BA663="","",_tag_month_day!BA663/100)</f>
        <v/>
      </c>
      <c r="FG673" s="449" t="str">
        <f>IF(_tag_month_day!BB663="","",_tag_month_day!BB663/100)</f>
        <v/>
      </c>
      <c r="FH673" s="467" t="str">
        <f>IF(_tag_month_day!BC663="","",_tag_month_day!BC663/100)</f>
        <v/>
      </c>
      <c r="FI673" s="449">
        <f>FI672</f>
        <v>0.40999999999999998</v>
      </c>
      <c r="FJ673" s="449">
        <f>FJ672</f>
        <v>0.11</v>
      </c>
      <c r="FK673" s="449">
        <f>FK672</f>
        <v>0.014999999999999999</v>
      </c>
      <c r="FL673" s="449">
        <f>FL672</f>
        <v>0</v>
      </c>
      <c r="FM673" s="467">
        <f>FM672</f>
        <v>0.0001</v>
      </c>
      <c r="FN673" s="449">
        <f>FN672</f>
        <v>0.32000000000000001</v>
      </c>
      <c r="FO673" s="449">
        <f>FO672</f>
        <v>0.20000000000000001</v>
      </c>
      <c r="FP673" s="449">
        <f>FP672</f>
        <v>0.01</v>
      </c>
      <c r="FQ673" s="449">
        <f>FQ672</f>
        <v>0</v>
      </c>
      <c r="FR673" s="467">
        <f>FR672</f>
        <v>0.0001</v>
      </c>
      <c r="FS673" s="449" t="str">
        <f>IF(_tag_month_day!BD663="","",_tag_month_day!BD663/100)</f>
        <v/>
      </c>
      <c r="FT673" s="449" t="str">
        <f>IF(_tag_month_day!BE663="","",_tag_month_day!BE663/100)</f>
        <v/>
      </c>
      <c r="FU673" s="449" t="str">
        <f>IF(_tag_month_day!BF663="","",_tag_month_day!BF663/100)</f>
        <v/>
      </c>
      <c r="FV673" s="449" t="str">
        <f>IF(_tag_month_day!BG663="","",_tag_month_day!BG663/100)</f>
        <v/>
      </c>
      <c r="FW673" s="467" t="str">
        <f>IF(_tag_month_day!BH663="","",_tag_month_day!BH663/100)</f>
        <v/>
      </c>
      <c r="FX673" s="449" t="str">
        <f>IF(_tag_month_day!BI663="","",_tag_month_day!BI663/100)</f>
        <v/>
      </c>
      <c r="FY673" s="449" t="str">
        <f>IF(_tag_month_day!BJ663="","",_tag_month_day!BJ663/100)</f>
        <v/>
      </c>
      <c r="FZ673" s="468" t="str">
        <f>IF(_tag_month_day!BK663="","",_tag_month_day!BK663/100)</f>
        <v/>
      </c>
      <c r="GA673" s="449" t="str">
        <f>IF(_tag_month_day!BL663="","",_tag_month_day!BL663/100)</f>
        <v/>
      </c>
      <c r="GB673" s="467" t="str">
        <f>IF(_tag_month_day!BM663="","",_tag_month_day!BM663/100)</f>
        <v/>
      </c>
      <c r="GC673" s="431" t="str">
        <f>IF(_tag_month_day!BN663="","",_tag_month_day!BN663/100)</f>
        <v/>
      </c>
      <c r="GD673" s="431" t="str">
        <f>IF(_tag_month_day!BO663="","",_tag_month_day!BO663/100)</f>
        <v/>
      </c>
      <c r="GE673" s="431" t="str">
        <f>IF(_tag_month_day!BP663="","",_tag_month_day!BP663/100)</f>
        <v/>
      </c>
      <c r="GF673" s="431" t="str">
        <f>IF(_tag_month_day!BQ663="","",_tag_month_day!BQ663/100)</f>
        <v/>
      </c>
      <c r="GG673" s="431" t="str">
        <f>IF(_tag_month_day!BR663="","",_tag_month_day!BR663/100)</f>
        <v/>
      </c>
      <c r="GH673" s="431" t="str">
        <f>IF(_tag_month_day!BS663="","",_tag_month_day!BS663/100)</f>
        <v/>
      </c>
      <c r="GI673" s="467" t="str">
        <f>IF(_tag_month_day!BT663="","",_tag_month_day!BT663/100)</f>
        <v/>
      </c>
      <c r="GJ673" s="469" t="str">
        <f>IF(_tag_month_day!BU663="","",_tag_month_day!BU663/100)</f>
        <v/>
      </c>
      <c r="GK673" s="470">
        <f>GK672</f>
        <v>0.070000000000000007</v>
      </c>
      <c r="GL673" s="470">
        <f>GL672</f>
        <v>0.029999999999999999</v>
      </c>
      <c r="GM673" s="471" t="str">
        <f>IF(_tag_month_day!BX663="","",_tag_month_day!BX663/100)</f>
        <v/>
      </c>
      <c r="GN673" s="470">
        <f>GN672</f>
        <v>0.070000000000000007</v>
      </c>
      <c r="GO673" s="470">
        <f>GO672</f>
        <v>0.029999999999999999</v>
      </c>
      <c r="GP673" s="470">
        <f>GP672</f>
        <v>0.089999999999999997</v>
      </c>
      <c r="GQ673" s="470">
        <f>GQ672</f>
        <v>0.029999999999999999</v>
      </c>
      <c r="GR673" s="471" t="str">
        <f>IF(_tag_month_day!CA663="","",_tag_month_day!CA663/100)</f>
        <v/>
      </c>
      <c r="GS673" s="472">
        <f>GS672</f>
        <v>0.95299999999999996</v>
      </c>
      <c r="GT673" s="472">
        <f>GT672</f>
        <v>0.55000000000000004</v>
      </c>
      <c r="GU673" s="472">
        <f>GU672</f>
        <v>0.55000000000000004</v>
      </c>
      <c r="GV673" s="472">
        <f>GV672</f>
        <v>0.55000000000000004</v>
      </c>
      <c r="GW673" s="472">
        <f>GW672</f>
        <v>0.5</v>
      </c>
      <c r="GX673" s="472">
        <f>GX672</f>
        <v>0.93500000000000005</v>
      </c>
      <c r="GY673" s="472">
        <f>GY672</f>
        <v>0.14999999999999999</v>
      </c>
      <c r="GZ673" s="472">
        <f>GZ672</f>
        <v>1</v>
      </c>
      <c r="HA673" s="474">
        <f>HA672</f>
        <v>0.047</v>
      </c>
      <c r="HB673" s="474">
        <f>HB672</f>
        <v>0.45000000000000001</v>
      </c>
      <c r="HC673" s="474">
        <f>HC672</f>
        <v>0.45000000000000001</v>
      </c>
      <c r="HD673" s="474">
        <f>HD672</f>
        <v>0.45000000000000001</v>
      </c>
      <c r="HE673" s="474">
        <f>HE672</f>
        <v>0.5</v>
      </c>
      <c r="HF673" s="474">
        <f>HF672</f>
        <v>0.065000000000000002</v>
      </c>
      <c r="HG673" s="474">
        <f>HG672</f>
        <v>0.84999999999999998</v>
      </c>
      <c r="HH673" s="474">
        <f>HH672</f>
        <v>0</v>
      </c>
      <c r="HI673" s="10">
        <f>IF(BZ673&lt;&gt;"",CK673-BV673,0)</f>
        <v>0</v>
      </c>
      <c r="HJ673" s="10" t="e">
        <f>IF(AJ673&gt;0,AH673-AJ673,0)</f>
        <v>#VALUE!</v>
      </c>
      <c r="HK673" s="466">
        <f>HK672</f>
        <v>0.84999999999999998</v>
      </c>
      <c r="HL673" s="424">
        <f>HL672</f>
        <v>550000</v>
      </c>
      <c r="HM673" s="424">
        <f>HM672</f>
        <v>480000</v>
      </c>
      <c r="HN673" s="465" t="e">
        <f>(DJ673*EZ673+DK673*FH673+DL673*FM673+DM673*FR673+DN673*FW673+DO673*GB673+DS673*GI673+DP673*GM673+DR673*GR673)*1000*2</f>
        <v>#VALUE!</v>
      </c>
      <c r="HO673" s="465" t="e">
        <f>HN673*HK673*$HO$2/HL673*1000000</f>
        <v>#VALUE!</v>
      </c>
      <c r="HP673" s="465" t="e">
        <f>HN673*HK673*$HP$2/HM673*1000000</f>
        <v>#VALUE!</v>
      </c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</row>
    <row customFormat="1" r="674" s="0">
      <c r="A674" s="420">
        <v>663</v>
      </c>
      <c r="B674" s="421">
        <f ca="1">IF(D674=D673,B673,IF(D674="夜班",B673+1,B673))</f>
        <v>43613</v>
      </c>
      <c r="C674" s="422">
        <f>C673</f>
        <v>0.041666666666666699</v>
      </c>
      <c r="D674" s="10" t="str">
        <f ca="1">IF(HOUR(G674)&lt;8,"夜班",IF(HOUR(G674)&lt;16,"白班",IF(HOUR(G674)&lt;24,"中班",0)))</f>
        <v>白班</v>
      </c>
      <c r="E674" s="10" t="e">
        <f ca="1">IF(F674=1,"甲",IF(F674=2,"乙",IF(F674=3,"丙",IF(F674=4,"丁",""))))</f>
        <v>#REF!</v>
      </c>
      <c r="F674" s="10" t="e">
        <f ca="1">SUMPRODUCT((成本日报!$A$3:$A$95=计划!B674)*(成本日报!$B$3:$B$95=计划!$D674),成本日报!$C$3:$C$95)</f>
        <v>#REF!</v>
      </c>
      <c r="G674" s="423">
        <f ca="1">G673+C673</f>
        <v>43613.583333331728</v>
      </c>
      <c r="H674" s="423">
        <f ca="1">$G674+$C674/60*10+$C674*0</f>
        <v>43613.590277776173</v>
      </c>
      <c r="I674" s="423">
        <f ca="1">$G674+$C674/60*18+$C674*0</f>
        <v>43613.595833331725</v>
      </c>
      <c r="J674" s="423">
        <f ca="1">$G674+$C674/60*0+$C674*1</f>
        <v>43613.624999998392</v>
      </c>
      <c r="K674" s="423">
        <f ca="1">$G674+$C674/60*30+$C674*2</f>
        <v>43613.687499998399</v>
      </c>
      <c r="L674" s="423">
        <f ca="1">$G674+$C674/60*0+$C674*3</f>
        <v>43613.708333331728</v>
      </c>
      <c r="M674" s="424" t="str">
        <f>IF(_tag_month_day!A664="","",_tag_month_day!A664)</f>
        <v/>
      </c>
      <c r="N674" s="424" t="str">
        <f>IF(_tag_month_day!B664="","",_tag_month_day!B664)</f>
        <v/>
      </c>
      <c r="O674" s="425" t="e">
        <f>IF(M674+N674=0,"",M674+N674)</f>
        <v>#VALUE!</v>
      </c>
      <c r="P674" s="424" t="str">
        <f>IF(_tag_month_day!C664="","",_tag_month_day!C664)</f>
        <v/>
      </c>
      <c r="Q674" s="424" t="str">
        <f>IF(_tag_month_day!D664="","",_tag_month_day!D664)</f>
        <v/>
      </c>
      <c r="R674" s="426" t="str">
        <f>IF(_tag_month_day!CB664="","",_tag_month_day!CB664/100)</f>
        <v/>
      </c>
      <c r="S674" s="427" t="str">
        <f>IF(_tag_month_day!E664="","",_tag_month_day!E664)</f>
        <v/>
      </c>
      <c r="T674" s="427" t="str">
        <f>IF(_tag_month_day!F664="","",_tag_month_day!F664)</f>
        <v/>
      </c>
      <c r="U674" s="428" t="e">
        <f>S674+T674</f>
        <v>#VALUE!</v>
      </c>
      <c r="V674" s="429" t="e">
        <f>U674/AJ674</f>
        <v>#VALUE!</v>
      </c>
      <c r="W674" s="430" t="str">
        <f>IF(_jhy_month_day!A664="","",_jhy_month_day!A664)</f>
        <v/>
      </c>
      <c r="X674" s="431" t="str">
        <f>IF(_jhy_month_day!B664="","",_jhy_month_day!B664/100)</f>
        <v/>
      </c>
      <c r="Y674" s="431" t="str">
        <f>IF(_jhy_month_day!C664="","",_jhy_month_day!C664/100)</f>
        <v/>
      </c>
      <c r="Z674" s="432">
        <f>Z670+1</f>
        <v>166</v>
      </c>
      <c r="AA674" s="433" t="str">
        <f>IF(_tag_month_day!G664="","",_tag_month_day!G664/100)</f>
        <v/>
      </c>
      <c r="AB674" s="433" t="str">
        <f>IF(_tag_month_day!H664="","",_tag_month_day!H664/100)</f>
        <v/>
      </c>
      <c r="AC674" s="434">
        <f>IF(X674="",AC673,BK674*($AV673*X674+$AW673*FD673+$AX673*FI673+$AY673*FN673+$AZ673*FS673+$BA673*FX673+$BG673*GE673)/(AV673*Y674+AX673*FK673+AW673*FF673+AY673*FP673+AZ673*FU673+BA673*FZ673+BG673*GG673+BB673*GK673+BC673*GN673+BD673*GP673))</f>
        <v>1.59963432013121</v>
      </c>
      <c r="AD674" s="435" t="str">
        <f>IF(AC674=AC673,"",AC674-AC673)</f>
        <v/>
      </c>
      <c r="AE674" s="436" t="str">
        <f>IF(1-AF674=0,"",(1-AF674))</f>
        <v/>
      </c>
      <c r="AF674" s="437">
        <v>1</v>
      </c>
      <c r="AG674" s="10" t="str">
        <f>AG673</f>
        <v>9A3</v>
      </c>
      <c r="AH674" s="438" t="str">
        <f>AH673</f>
        <v/>
      </c>
      <c r="AI674" s="424"/>
      <c r="AJ674" s="10" t="str">
        <f>IF(_tag_month_day!I664="","",_tag_month_day!I664)</f>
        <v/>
      </c>
      <c r="AK674" s="440"/>
      <c r="AL674" s="440"/>
      <c r="AM674" s="440"/>
      <c r="AN674" s="441">
        <f>AN673</f>
        <v>2</v>
      </c>
      <c r="AO674" s="441">
        <f>AO673</f>
        <v>8</v>
      </c>
      <c r="AP674" s="442" t="e">
        <f>(IF(AN674=0,AS673,AS673*(1+AO674/AN674)/(AR674+AO674/AN674)))+AT674</f>
        <v>#VALUE!</v>
      </c>
      <c r="AQ674" s="443" t="str">
        <f>IF(_tag_month_day!J664="","",_tag_month_day!J664/100)</f>
        <v/>
      </c>
      <c r="AR674" s="444">
        <f>AR673</f>
        <v>1.3</v>
      </c>
      <c r="AS674" s="445" t="e">
        <f>AQ674*(AN674*AR674+AO674)/(AN674+AO674)</f>
        <v>#VALUE!</v>
      </c>
      <c r="AT674" s="445" t="e">
        <f>(SUM(BE674:BF674)-SUM(BE673:BF673))*0.05</f>
        <v>#VALUE!</v>
      </c>
      <c r="AU674" s="446" t="str">
        <f>IF(_tag_month_day!CC664="","",IF(_tag_month_day!CC664&gt;0,_tag_month_day!CD664,_tag_month_day!CE664))</f>
        <v/>
      </c>
      <c r="AV674" s="447" t="str">
        <f>IF(_tag_month_day!L664="","",_tag_month_day!L664/100)</f>
        <v/>
      </c>
      <c r="AW674" s="431">
        <f>AW673</f>
        <v>0</v>
      </c>
      <c r="AX674" s="431">
        <f>AX673</f>
        <v>0</v>
      </c>
      <c r="AY674" s="431" t="str">
        <f>IF(_tag_month_day!M664="","",_tag_month_day!M664/100)</f>
        <v/>
      </c>
      <c r="AZ674" s="431" t="str">
        <f>IF(_tag_month_day!N664="","",_tag_month_day!N664/100)</f>
        <v/>
      </c>
      <c r="BA674" s="431" t="str">
        <f>IF(_tag_month_day!O664="","",_tag_month_day!O664/100)</f>
        <v/>
      </c>
      <c r="BB674" s="448" t="str">
        <f>IF(_tag_month_day!P664="","",_tag_month_day!P664/100)</f>
        <v/>
      </c>
      <c r="BC674" s="448">
        <f>BC673</f>
        <v>0</v>
      </c>
      <c r="BD674" s="448" t="str">
        <f>IF(_tag_month_day!Q664="","",_tag_month_day!Q664/100)</f>
        <v/>
      </c>
      <c r="BE674" s="449" t="str">
        <f>IF(_tag_month_day!R664="","",_tag_month_day!R664/100)</f>
        <v/>
      </c>
      <c r="BF674" s="388" t="e">
        <f>(AU674*(100+BE674*100))/(AJ674-AU674)/100</f>
        <v>#VALUE!</v>
      </c>
      <c r="BG674" s="450" t="e">
        <f>BE674+BF674</f>
        <v>#VALUE!</v>
      </c>
      <c r="BH674" s="451" t="e">
        <f>SUM(AV674:BF674)</f>
        <v>#VALUE!</v>
      </c>
      <c r="BI674" s="452" t="e">
        <f>IF(CX674=0,BI673,(DK674*查询!$R$5+DL674*查询!$Q$5+DM674*查询!$N$5+DN674*查询!$O$5+DO674*查询!$P$5)*AF674/CX674)</f>
        <v>#VALUE!</v>
      </c>
      <c r="BJ674" s="452" t="e">
        <f>IF(CX674=0,BJ673,(DP674*查询!$S$5+DQ674*查询!$T$5+DR674*查询!$U$5)*AF674/CX674)</f>
        <v>#VALUE!</v>
      </c>
      <c r="BK674" s="452">
        <f>BK673</f>
        <v>1</v>
      </c>
      <c r="BL674" s="453" t="e">
        <f>SUMPRODUCT((AV674:BA674)*(GS674:GX674))/((GS674:GX674)+SUM(BB674:BD674)*GY674+BG674*GZ674)</f>
        <v>#VALUE!</v>
      </c>
      <c r="BM674" s="453" t="e">
        <f>BK674*($AV674*FB674+$AW674*FD674+$AX674*FI674+$AY674*FN674+$AZ674*FS674+$BA674*FX674+$BG674*GE674)/(AV674*EY674+AX674*FK674+AW674*FF674+AY674*FP674+AZ674*FU674+BA674*FZ674+BG674*GG674+BB674*GK674+BC674*GN674+BD674*GP674)</f>
        <v>#VALUE!</v>
      </c>
      <c r="BN674" s="453" t="e">
        <f>($AV674*FC674+$AX674*FJ674+$AW674*FE674+$AY674*FO674+$AZ674*FT674+$BA674*FY674+$BG674*GF674)/($AV674*FA674+BG674*GH674+BB674*GL674+BC674*GO674+BD674*GQ674+BA674*GA674)</f>
        <v>#VALUE!</v>
      </c>
      <c r="BO674" s="454" t="e">
        <f>SUMPRODUCT(AV674:BA674*GS674:GX674)/(GS674:GX674+(BB674+BC674+BD674)*GY674+BG674)</f>
        <v>#VALUE!</v>
      </c>
      <c r="BP674" s="454" t="e">
        <f>SUMPRODUCT(AV674:BA674*GS674:GX674)/(GS674:GX674+(BB674+BC674+BD674)*GY674+BG674)</f>
        <v>#VALUE!</v>
      </c>
      <c r="BQ674" s="454" t="e">
        <f>SUMPRODUCT(AV674:BA674*GS674:GX674)/(GS674:GX674+(BB674+BC674+BD674)*GY674+BG674)</f>
        <v>#VALUE!</v>
      </c>
      <c r="BR674" s="453" t="str">
        <f>IF(_tag_month_day!T664="","",_tag_month_day!T664)</f>
        <v/>
      </c>
      <c r="BS674" s="453" t="str">
        <f>IF(_tag_month_day!U664="","",_tag_month_day!U664)</f>
        <v/>
      </c>
      <c r="BT674" s="455" t="str">
        <f>IF(CK674="","",IF((CK674&gt;=BV674-0.12)*(CK674&lt;=BV674+0.12),"合格","不合格"))</f>
        <v/>
      </c>
      <c r="BU674" s="456" t="str">
        <f>IF(_tag_month_day!V664="","",_tag_month_day!V664)</f>
        <v/>
      </c>
      <c r="BV674" s="457" t="str">
        <f>IF(_tag_month_day!W664="","",_tag_month_day!W664)</f>
        <v/>
      </c>
      <c r="BW674" s="458" t="str">
        <f>IF(_tag_month_day!X664="","",_tag_month_day!X664)</f>
        <v/>
      </c>
      <c r="BX674" s="458" t="str">
        <f>IF(_tag_month_day!Y664="","",_tag_month_day!Y664)</f>
        <v/>
      </c>
      <c r="BY674" s="459">
        <f ca="1">L674</f>
        <v>43613.708333331728</v>
      </c>
      <c r="BZ674" s="460"/>
      <c r="CA674" s="4"/>
      <c r="CB674" s="424" t="str">
        <f>IF(_tag_month_day!Z664="","",_tag_month_day!Z664)</f>
        <v/>
      </c>
      <c r="CC674" s="424" t="str">
        <f>IF(_tag_month_day!AA664="","",_tag_month_day!AA664)</f>
        <v/>
      </c>
      <c r="CD674" s="424" t="str">
        <f>IF(_tag_month_day!AB664="","",_tag_month_day!AB664)</f>
        <v/>
      </c>
      <c r="CE674" s="424" t="str">
        <f>IF(_tag_month_day!AC664="","",_tag_month_day!AC664)</f>
        <v/>
      </c>
      <c r="CF674" s="424" t="str">
        <f>IF(_tag_month_day!AD664="","",_tag_month_day!AD664)</f>
        <v/>
      </c>
      <c r="CG674" s="424" t="str">
        <f>IF(_tag_month_day!AE664="","",_tag_month_day!AE664)</f>
        <v/>
      </c>
      <c r="CH674" s="424" t="str">
        <f>IF(_tag_month_day!AF664="","",_tag_month_day!AF664)</f>
        <v/>
      </c>
      <c r="CI674" s="424" t="str">
        <f>IF(_tag_month_day!AG664="","",_tag_month_day!AG664)</f>
        <v/>
      </c>
      <c r="CJ674" s="424" t="str">
        <f>IF(_tag_month_day!AH664="","",_tag_month_day!AH664)</f>
        <v/>
      </c>
      <c r="CK674" s="424" t="str">
        <f>IF(_tag_month_day!AI664="","",_tag_month_day!AI664)</f>
        <v/>
      </c>
      <c r="CL674" s="4" t="str">
        <f>IF(_tag_month_day!AJ664="","",_tag_month_day!AJ664)</f>
        <v/>
      </c>
      <c r="CM674" s="4" t="str">
        <f>IF(_tag_month_day!AK664="","",_tag_month_day!AK664)</f>
        <v/>
      </c>
      <c r="CN674" s="4" t="str">
        <f>IF(_tag_month_day!AL664="","",_tag_month_day!AL664)</f>
        <v/>
      </c>
      <c r="CO674" s="4" t="str">
        <f>IF(_tag_month_day!AM664="","",_tag_month_day!AM664)</f>
        <v/>
      </c>
      <c r="CP674" s="4" t="str">
        <f>IF(_tag_month_day!AN664="","",_tag_month_day!AN664)</f>
        <v/>
      </c>
      <c r="CQ674" s="4" t="str">
        <f>IF(_tag_month_day!AO664="","",_tag_month_day!AO664)</f>
        <v/>
      </c>
      <c r="CR674" s="462" t="str">
        <f>IF(_tag_month_day!AP664="","",_tag_month_day!AP664)</f>
        <v/>
      </c>
      <c r="CS674" s="463" t="str">
        <f>IF(_tag_month_day!AQ664="","",_tag_month_day!AQ664)</f>
        <v/>
      </c>
      <c r="CT674" s="4" t="str">
        <f>IF(_tag_month_day!AR664="","",_tag_month_day!AR664)</f>
        <v/>
      </c>
      <c r="CU674" s="464" t="e">
        <f>DU674/AJ674</f>
        <v>#VALUE!</v>
      </c>
      <c r="CV674" s="451" t="e">
        <f>BG674/BH674</f>
        <v>#VALUE!</v>
      </c>
      <c r="CW674" s="465" t="e">
        <f>AJ674*(1-CV674)*CU674*AF674</f>
        <v>#VALUE!</v>
      </c>
      <c r="CX674" s="465" t="e">
        <f>CW674*94%</f>
        <v>#VALUE!</v>
      </c>
      <c r="CY674" s="466" t="e">
        <f>IF(CX674=0,0,DS674/(DS674+CX674))</f>
        <v>#VALUE!</v>
      </c>
      <c r="CZ674" s="465" t="e">
        <f>$AJ674*EF674</f>
        <v>#VALUE!</v>
      </c>
      <c r="DA674" s="465" t="e">
        <f>$AJ674*EG674</f>
        <v>#VALUE!</v>
      </c>
      <c r="DB674" s="465" t="e">
        <f>$AJ674*EH674</f>
        <v>#VALUE!</v>
      </c>
      <c r="DC674" s="465" t="e">
        <f>$AJ674*EI674</f>
        <v>#VALUE!</v>
      </c>
      <c r="DD674" s="465" t="e">
        <f>$AJ674*EJ674</f>
        <v>#VALUE!</v>
      </c>
      <c r="DE674" s="465" t="e">
        <f>$AJ674*EK674</f>
        <v>#VALUE!</v>
      </c>
      <c r="DF674" s="465" t="e">
        <f>$AJ674*EL674</f>
        <v>#VALUE!</v>
      </c>
      <c r="DG674" s="465" t="e">
        <f>$AJ674*EM674</f>
        <v>#VALUE!</v>
      </c>
      <c r="DH674" s="465" t="e">
        <f>$AJ674*EN674</f>
        <v>#VALUE!</v>
      </c>
      <c r="DI674" s="465" t="e">
        <f>$AJ674*EO674</f>
        <v>#VALUE!</v>
      </c>
      <c r="DJ674" s="465" t="e">
        <f>CZ674*(1-EP674)</f>
        <v>#VALUE!</v>
      </c>
      <c r="DK674" s="465" t="e">
        <f>DA674*(1-ER674)</f>
        <v>#VALUE!</v>
      </c>
      <c r="DL674" s="465" t="e">
        <f>DB674*(1-EQ674)</f>
        <v>#VALUE!</v>
      </c>
      <c r="DM674" s="465" t="e">
        <f>DC674*(1-ES674)</f>
        <v>#VALUE!</v>
      </c>
      <c r="DN674" s="465" t="e">
        <f>DD674*(1-ET674)</f>
        <v>#VALUE!</v>
      </c>
      <c r="DO674" s="465" t="e">
        <f>DE674</f>
        <v>#VALUE!</v>
      </c>
      <c r="DP674" s="465" t="e">
        <f>DF674*(1-EU674)</f>
        <v>#VALUE!</v>
      </c>
      <c r="DQ674" s="465" t="e">
        <f>DG674*(1-EV674)</f>
        <v>#VALUE!</v>
      </c>
      <c r="DR674" s="465" t="e">
        <f>DH674*(1-EW674)</f>
        <v>#VALUE!</v>
      </c>
      <c r="DS674" s="465" t="e">
        <f>DI674</f>
        <v>#VALUE!</v>
      </c>
      <c r="DT674" s="465" t="e">
        <f>SUM(DJ674:DS674)</f>
        <v>#VALUE!</v>
      </c>
      <c r="DU674" s="465" t="e">
        <f>(GS674:GX674)+(DP674+DQ674+DR674)*GY674+DS674</f>
        <v>#VALUE!</v>
      </c>
      <c r="DV674" s="451" t="e">
        <f>AV674/$BH674/(1-EP674)</f>
        <v>#VALUE!</v>
      </c>
      <c r="DW674" s="451" t="e">
        <f>AW674/$BH674/(1-ER674)</f>
        <v>#VALUE!</v>
      </c>
      <c r="DX674" s="451" t="e">
        <f>AX674/$BH674/(1-EQ674)</f>
        <v>#VALUE!</v>
      </c>
      <c r="DY674" s="451" t="e">
        <f>AY674/$BH674/(1-ES674)</f>
        <v>#VALUE!</v>
      </c>
      <c r="DZ674" s="451" t="e">
        <f>AZ674/$BH674/(1-ET674)</f>
        <v>#VALUE!</v>
      </c>
      <c r="EA674" s="451" t="e">
        <f>BA674/$BH674/(1-AX674)</f>
        <v>#VALUE!</v>
      </c>
      <c r="EB674" s="451" t="e">
        <f>BB674/$BH674/(1-EU674)</f>
        <v>#VALUE!</v>
      </c>
      <c r="EC674" s="451" t="e">
        <f>BC674/$BH674/(1-EV674)</f>
        <v>#VALUE!</v>
      </c>
      <c r="ED674" s="451" t="e">
        <f>BD674/$BH674/(1-EW674)</f>
        <v>#VALUE!</v>
      </c>
      <c r="EE674" s="451" t="e">
        <f>BG674/BH674</f>
        <v>#VALUE!</v>
      </c>
      <c r="EF674" s="451" t="e">
        <f>DV674/SUM($DV674:$EE674)</f>
        <v>#VALUE!</v>
      </c>
      <c r="EG674" s="451" t="e">
        <f>DW674/SUM($DV674:$EE674)</f>
        <v>#VALUE!</v>
      </c>
      <c r="EH674" s="451" t="e">
        <f>DX674/SUM($DV674:$EE674)</f>
        <v>#VALUE!</v>
      </c>
      <c r="EI674" s="451" t="e">
        <f>DY674/SUM($DV674:$EE674)</f>
        <v>#VALUE!</v>
      </c>
      <c r="EJ674" s="451" t="e">
        <f>DZ674/SUM($DV674:$EE674)</f>
        <v>#VALUE!</v>
      </c>
      <c r="EK674" s="451" t="e">
        <f>EA674/SUM($DV674:$EE674)</f>
        <v>#VALUE!</v>
      </c>
      <c r="EL674" s="451" t="e">
        <f>EB674/SUM($DV674:$EE674)</f>
        <v>#VALUE!</v>
      </c>
      <c r="EM674" s="451" t="e">
        <f>EC674/SUM($DV674:$EE674)</f>
        <v>#VALUE!</v>
      </c>
      <c r="EN674" s="451" t="e">
        <f>ED674/SUM($DV674:$EE674)</f>
        <v>#VALUE!</v>
      </c>
      <c r="EO674" s="451" t="e">
        <f>EE674/SUM($DV674:$EE674)</f>
        <v>#VALUE!</v>
      </c>
      <c r="EP674" s="450">
        <f>EP673</f>
        <v>0.080000000000000002</v>
      </c>
      <c r="EQ674" s="450">
        <f>EQ673</f>
        <v>0.014999999999999999</v>
      </c>
      <c r="ER674" s="450">
        <f>ER673</f>
        <v>0.014999999999999999</v>
      </c>
      <c r="ES674" s="450">
        <f>ES673</f>
        <v>0.014999999999999999</v>
      </c>
      <c r="ET674" s="450">
        <f>ET673</f>
        <v>0.014999999999999999</v>
      </c>
      <c r="EU674" s="450">
        <f>EU673</f>
        <v>0.089999999999999997</v>
      </c>
      <c r="EV674" s="450">
        <f>EV673</f>
        <v>0.089999999999999997</v>
      </c>
      <c r="EW674" s="450">
        <f>EW673</f>
        <v>0.089999999999999997</v>
      </c>
      <c r="EX674" s="431" t="str">
        <f>IF(_tag_month_day!AS664="","",_tag_month_day!AS664/100)</f>
        <v/>
      </c>
      <c r="EY674" s="431" t="str">
        <f>IF(_tag_month_day!AT664="","",_tag_month_day!AT664/100)</f>
        <v/>
      </c>
      <c r="EZ674" s="431" t="str">
        <f>IF(_tag_month_day!AU664="","",_tag_month_day!AU664/100)</f>
        <v/>
      </c>
      <c r="FA674" s="431" t="str">
        <f>IF(_tag_month_day!AV664="","",_tag_month_day!AV664/100)</f>
        <v/>
      </c>
      <c r="FB674" s="431" t="str">
        <f>IF(_tag_month_day!AW664="","",_tag_month_day!AW664/100)</f>
        <v/>
      </c>
      <c r="FC674" s="431" t="str">
        <f>IF(_tag_month_day!AX664="","",_tag_month_day!AX664/100)</f>
        <v/>
      </c>
      <c r="FD674" s="449" t="str">
        <f>IF(_tag_month_day!AY664="","",_tag_month_day!AY664/100)</f>
        <v/>
      </c>
      <c r="FE674" s="449" t="str">
        <f>IF(_tag_month_day!AZ664="","",_tag_month_day!AZ664/100)</f>
        <v/>
      </c>
      <c r="FF674" s="449" t="str">
        <f>IF(_tag_month_day!BA664="","",_tag_month_day!BA664/100)</f>
        <v/>
      </c>
      <c r="FG674" s="449" t="str">
        <f>IF(_tag_month_day!BB664="","",_tag_month_day!BB664/100)</f>
        <v/>
      </c>
      <c r="FH674" s="467" t="str">
        <f>IF(_tag_month_day!BC664="","",_tag_month_day!BC664/100)</f>
        <v/>
      </c>
      <c r="FI674" s="449">
        <f>FI673</f>
        <v>0.40999999999999998</v>
      </c>
      <c r="FJ674" s="449">
        <f>FJ673</f>
        <v>0.11</v>
      </c>
      <c r="FK674" s="449">
        <f>FK673</f>
        <v>0.014999999999999999</v>
      </c>
      <c r="FL674" s="449">
        <f>FL673</f>
        <v>0</v>
      </c>
      <c r="FM674" s="467">
        <f>FM673</f>
        <v>0.0001</v>
      </c>
      <c r="FN674" s="449">
        <f>FN673</f>
        <v>0.32000000000000001</v>
      </c>
      <c r="FO674" s="449">
        <f>FO673</f>
        <v>0.20000000000000001</v>
      </c>
      <c r="FP674" s="449">
        <f>FP673</f>
        <v>0.01</v>
      </c>
      <c r="FQ674" s="449">
        <f>FQ673</f>
        <v>0</v>
      </c>
      <c r="FR674" s="467">
        <f>FR673</f>
        <v>0.0001</v>
      </c>
      <c r="FS674" s="449" t="str">
        <f>IF(_tag_month_day!BD664="","",_tag_month_day!BD664/100)</f>
        <v/>
      </c>
      <c r="FT674" s="449" t="str">
        <f>IF(_tag_month_day!BE664="","",_tag_month_day!BE664/100)</f>
        <v/>
      </c>
      <c r="FU674" s="449" t="str">
        <f>IF(_tag_month_day!BF664="","",_tag_month_day!BF664/100)</f>
        <v/>
      </c>
      <c r="FV674" s="449" t="str">
        <f>IF(_tag_month_day!BG664="","",_tag_month_day!BG664/100)</f>
        <v/>
      </c>
      <c r="FW674" s="467" t="str">
        <f>IF(_tag_month_day!BH664="","",_tag_month_day!BH664/100)</f>
        <v/>
      </c>
      <c r="FX674" s="449" t="str">
        <f>IF(_tag_month_day!BI664="","",_tag_month_day!BI664/100)</f>
        <v/>
      </c>
      <c r="FY674" s="449" t="str">
        <f>IF(_tag_month_day!BJ664="","",_tag_month_day!BJ664/100)</f>
        <v/>
      </c>
      <c r="FZ674" s="468" t="str">
        <f>IF(_tag_month_day!BK664="","",_tag_month_day!BK664/100)</f>
        <v/>
      </c>
      <c r="GA674" s="449" t="str">
        <f>IF(_tag_month_day!BL664="","",_tag_month_day!BL664/100)</f>
        <v/>
      </c>
      <c r="GB674" s="467" t="str">
        <f>IF(_tag_month_day!BM664="","",_tag_month_day!BM664/100)</f>
        <v/>
      </c>
      <c r="GC674" s="431" t="str">
        <f>IF(_tag_month_day!BN664="","",_tag_month_day!BN664/100)</f>
        <v/>
      </c>
      <c r="GD674" s="431" t="str">
        <f>IF(_tag_month_day!BO664="","",_tag_month_day!BO664/100)</f>
        <v/>
      </c>
      <c r="GE674" s="431" t="str">
        <f>IF(_tag_month_day!BP664="","",_tag_month_day!BP664/100)</f>
        <v/>
      </c>
      <c r="GF674" s="431" t="str">
        <f>IF(_tag_month_day!BQ664="","",_tag_month_day!BQ664/100)</f>
        <v/>
      </c>
      <c r="GG674" s="431" t="str">
        <f>IF(_tag_month_day!BR664="","",_tag_month_day!BR664/100)</f>
        <v/>
      </c>
      <c r="GH674" s="431" t="str">
        <f>IF(_tag_month_day!BS664="","",_tag_month_day!BS664/100)</f>
        <v/>
      </c>
      <c r="GI674" s="467" t="str">
        <f>IF(_tag_month_day!BT664="","",_tag_month_day!BT664/100)</f>
        <v/>
      </c>
      <c r="GJ674" s="469" t="str">
        <f>IF(_tag_month_day!BU664="","",_tag_month_day!BU664/100)</f>
        <v/>
      </c>
      <c r="GK674" s="470">
        <f>GK673</f>
        <v>0.070000000000000007</v>
      </c>
      <c r="GL674" s="470">
        <f>GL673</f>
        <v>0.029999999999999999</v>
      </c>
      <c r="GM674" s="471" t="str">
        <f>IF(_tag_month_day!BX664="","",_tag_month_day!BX664/100)</f>
        <v/>
      </c>
      <c r="GN674" s="470">
        <f>GN673</f>
        <v>0.070000000000000007</v>
      </c>
      <c r="GO674" s="470">
        <f>GO673</f>
        <v>0.029999999999999999</v>
      </c>
      <c r="GP674" s="470">
        <f>GP673</f>
        <v>0.089999999999999997</v>
      </c>
      <c r="GQ674" s="470">
        <f>GQ673</f>
        <v>0.029999999999999999</v>
      </c>
      <c r="GR674" s="471" t="str">
        <f>IF(_tag_month_day!CA664="","",_tag_month_day!CA664/100)</f>
        <v/>
      </c>
      <c r="GS674" s="472">
        <f>GS673</f>
        <v>0.95299999999999996</v>
      </c>
      <c r="GT674" s="472">
        <f>GT673</f>
        <v>0.55000000000000004</v>
      </c>
      <c r="GU674" s="472">
        <f>GU673</f>
        <v>0.55000000000000004</v>
      </c>
      <c r="GV674" s="472">
        <f>GV673</f>
        <v>0.55000000000000004</v>
      </c>
      <c r="GW674" s="472">
        <f>GW673</f>
        <v>0.5</v>
      </c>
      <c r="GX674" s="472">
        <f>GX673</f>
        <v>0.93500000000000005</v>
      </c>
      <c r="GY674" s="472">
        <f>GY673</f>
        <v>0.14999999999999999</v>
      </c>
      <c r="GZ674" s="472">
        <f>GZ673</f>
        <v>1</v>
      </c>
      <c r="HA674" s="474">
        <f>HA673</f>
        <v>0.047</v>
      </c>
      <c r="HB674" s="474">
        <f>HB673</f>
        <v>0.45000000000000001</v>
      </c>
      <c r="HC674" s="474">
        <f>HC673</f>
        <v>0.45000000000000001</v>
      </c>
      <c r="HD674" s="474">
        <f>HD673</f>
        <v>0.45000000000000001</v>
      </c>
      <c r="HE674" s="474">
        <f>HE673</f>
        <v>0.5</v>
      </c>
      <c r="HF674" s="474">
        <f>HF673</f>
        <v>0.065000000000000002</v>
      </c>
      <c r="HG674" s="474">
        <f>HG673</f>
        <v>0.84999999999999998</v>
      </c>
      <c r="HH674" s="474">
        <f>HH673</f>
        <v>0</v>
      </c>
      <c r="HI674" s="10">
        <f>IF(BZ674&lt;&gt;"",CK674-BV674,0)</f>
        <v>0</v>
      </c>
      <c r="HJ674" s="10" t="e">
        <f>IF(AJ674&gt;0,AH674-AJ674,0)</f>
        <v>#VALUE!</v>
      </c>
      <c r="HK674" s="466">
        <f>HK673</f>
        <v>0.84999999999999998</v>
      </c>
      <c r="HL674" s="424">
        <f>HL673</f>
        <v>550000</v>
      </c>
      <c r="HM674" s="424">
        <f>HM673</f>
        <v>480000</v>
      </c>
      <c r="HN674" s="465" t="e">
        <f>(DJ674*EZ674+DK674*FH674+DL674*FM674+DM674*FR674+DN674*FW674+DO674*GB674+DS674*GI674+DP674*GM674+DR674*GR674)*1000*2</f>
        <v>#VALUE!</v>
      </c>
      <c r="HO674" s="465" t="e">
        <f>HN674*HK674*$HO$2/HL674*1000000</f>
        <v>#VALUE!</v>
      </c>
      <c r="HP674" s="465" t="e">
        <f>HN674*HK674*$HP$2/HM674*1000000</f>
        <v>#VALUE!</v>
      </c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</row>
    <row customFormat="1" r="675" s="0">
      <c r="A675" s="420">
        <v>664</v>
      </c>
      <c r="B675" s="421">
        <f ca="1">IF(D675=D674,B674,IF(D675="夜班",B674+1,B674))</f>
        <v>43613</v>
      </c>
      <c r="C675" s="422">
        <f>C674</f>
        <v>0.041666666666666699</v>
      </c>
      <c r="D675" s="10" t="str">
        <f ca="1">IF(HOUR(G675)&lt;8,"夜班",IF(HOUR(G675)&lt;16,"白班",IF(HOUR(G675)&lt;24,"中班",0)))</f>
        <v>白班</v>
      </c>
      <c r="E675" s="10" t="e">
        <f ca="1">IF(F675=1,"甲",IF(F675=2,"乙",IF(F675=3,"丙",IF(F675=4,"丁",""))))</f>
        <v>#REF!</v>
      </c>
      <c r="F675" s="10" t="e">
        <f ca="1">SUMPRODUCT((成本日报!$A$3:$A$95=计划!B675)*(成本日报!$B$3:$B$95=计划!$D675),成本日报!$C$3:$C$95)</f>
        <v>#REF!</v>
      </c>
      <c r="G675" s="423">
        <f ca="1">G674+C674</f>
        <v>43613.624999998392</v>
      </c>
      <c r="H675" s="423">
        <f ca="1">$G675+$C675/60*10+$C675*0</f>
        <v>43613.631944442837</v>
      </c>
      <c r="I675" s="423">
        <f ca="1">$G675+$C675/60*18+$C675*0</f>
        <v>43613.637499998389</v>
      </c>
      <c r="J675" s="423">
        <f ca="1">$G675+$C675/60*0+$C675*1</f>
        <v>43613.666666665056</v>
      </c>
      <c r="K675" s="423">
        <f ca="1">$G675+$C675/60*30+$C675*2</f>
        <v>43613.729166665064</v>
      </c>
      <c r="L675" s="423">
        <f ca="1">$G675+$C675/60*0+$C675*3</f>
        <v>43613.749999998392</v>
      </c>
      <c r="M675" s="424" t="str">
        <f>IF(_tag_month_day!A665="","",_tag_month_day!A665)</f>
        <v/>
      </c>
      <c r="N675" s="424" t="str">
        <f>IF(_tag_month_day!B665="","",_tag_month_day!B665)</f>
        <v/>
      </c>
      <c r="O675" s="425" t="e">
        <f>IF(M675+N675=0,"",M675+N675)</f>
        <v>#VALUE!</v>
      </c>
      <c r="P675" s="424" t="str">
        <f>IF(_tag_month_day!C665="","",_tag_month_day!C665)</f>
        <v/>
      </c>
      <c r="Q675" s="424" t="str">
        <f>IF(_tag_month_day!D665="","",_tag_month_day!D665)</f>
        <v/>
      </c>
      <c r="R675" s="426" t="str">
        <f>IF(_tag_month_day!CB665="","",_tag_month_day!CB665/100)</f>
        <v/>
      </c>
      <c r="S675" s="427" t="str">
        <f>IF(_tag_month_day!E665="","",_tag_month_day!E665)</f>
        <v/>
      </c>
      <c r="T675" s="427" t="str">
        <f>IF(_tag_month_day!F665="","",_tag_month_day!F665)</f>
        <v/>
      </c>
      <c r="U675" s="428" t="e">
        <f>S675+T675</f>
        <v>#VALUE!</v>
      </c>
      <c r="V675" s="429" t="e">
        <f>U675/AJ675</f>
        <v>#VALUE!</v>
      </c>
      <c r="W675" s="430" t="str">
        <f>IF(_jhy_month_day!A665="","",_jhy_month_day!A665)</f>
        <v/>
      </c>
      <c r="X675" s="431" t="str">
        <f>IF(_jhy_month_day!B665="","",_jhy_month_day!B665/100)</f>
        <v/>
      </c>
      <c r="Y675" s="431" t="str">
        <f>IF(_jhy_month_day!C665="","",_jhy_month_day!C665/100)</f>
        <v/>
      </c>
      <c r="Z675" s="432">
        <f>Z671+1</f>
        <v>166</v>
      </c>
      <c r="AA675" s="433" t="str">
        <f>IF(_tag_month_day!G665="","",_tag_month_day!G665/100)</f>
        <v/>
      </c>
      <c r="AB675" s="433" t="str">
        <f>IF(_tag_month_day!H665="","",_tag_month_day!H665/100)</f>
        <v/>
      </c>
      <c r="AC675" s="434">
        <f>IF(X675="",AC674,BK675*($AV674*X675+$AW674*FD674+$AX674*FI674+$AY674*FN674+$AZ674*FS674+$BA674*FX674+$BG674*GE674)/(AV674*Y675+AX674*FK674+AW674*FF674+AY674*FP674+AZ674*FU674+BA674*FZ674+BG674*GG674+BB674*GK674+BC674*GN674+BD674*GP674))</f>
        <v>1.59963432013121</v>
      </c>
      <c r="AD675" s="435" t="str">
        <f>IF(AC675=AC674,"",AC675-AC674)</f>
        <v/>
      </c>
      <c r="AE675" s="436" t="str">
        <f>IF(1-AF675=0,"",(1-AF675))</f>
        <v/>
      </c>
      <c r="AF675" s="437">
        <v>1</v>
      </c>
      <c r="AG675" s="10" t="str">
        <f>AG674</f>
        <v>9A3</v>
      </c>
      <c r="AH675" s="438" t="str">
        <f>AH674</f>
        <v/>
      </c>
      <c r="AI675" s="424"/>
      <c r="AJ675" s="10" t="str">
        <f>IF(_tag_month_day!I665="","",_tag_month_day!I665)</f>
        <v/>
      </c>
      <c r="AK675" s="440"/>
      <c r="AL675" s="440"/>
      <c r="AM675" s="440"/>
      <c r="AN675" s="441">
        <f>AN674</f>
        <v>2</v>
      </c>
      <c r="AO675" s="441">
        <f>AO674</f>
        <v>8</v>
      </c>
      <c r="AP675" s="442" t="e">
        <f>(IF(AN675=0,AS674,AS674*(1+AO675/AN675)/(AR675+AO675/AN675)))+AT675</f>
        <v>#VALUE!</v>
      </c>
      <c r="AQ675" s="443" t="str">
        <f>IF(_tag_month_day!J665="","",_tag_month_day!J665/100)</f>
        <v/>
      </c>
      <c r="AR675" s="444">
        <f>AR674</f>
        <v>1.3</v>
      </c>
      <c r="AS675" s="445" t="e">
        <f>AQ675*(AN675*AR675+AO675)/(AN675+AO675)</f>
        <v>#VALUE!</v>
      </c>
      <c r="AT675" s="445" t="e">
        <f>(SUM(BE675:BF675)-SUM(BE674:BF674))*0.05</f>
        <v>#VALUE!</v>
      </c>
      <c r="AU675" s="446" t="str">
        <f>IF(_tag_month_day!CC665="","",IF(_tag_month_day!CC665&gt;0,_tag_month_day!CD665,_tag_month_day!CE665))</f>
        <v/>
      </c>
      <c r="AV675" s="447" t="str">
        <f>IF(_tag_month_day!L665="","",_tag_month_day!L665/100)</f>
        <v/>
      </c>
      <c r="AW675" s="431">
        <f>AW674</f>
        <v>0</v>
      </c>
      <c r="AX675" s="431">
        <f>AX674</f>
        <v>0</v>
      </c>
      <c r="AY675" s="431" t="str">
        <f>IF(_tag_month_day!M665="","",_tag_month_day!M665/100)</f>
        <v/>
      </c>
      <c r="AZ675" s="431" t="str">
        <f>IF(_tag_month_day!N665="","",_tag_month_day!N665/100)</f>
        <v/>
      </c>
      <c r="BA675" s="431" t="str">
        <f>IF(_tag_month_day!O665="","",_tag_month_day!O665/100)</f>
        <v/>
      </c>
      <c r="BB675" s="448" t="str">
        <f>IF(_tag_month_day!P665="","",_tag_month_day!P665/100)</f>
        <v/>
      </c>
      <c r="BC675" s="448">
        <f>BC674</f>
        <v>0</v>
      </c>
      <c r="BD675" s="448" t="str">
        <f>IF(_tag_month_day!Q665="","",_tag_month_day!Q665/100)</f>
        <v/>
      </c>
      <c r="BE675" s="449" t="str">
        <f>IF(_tag_month_day!R665="","",_tag_month_day!R665/100)</f>
        <v/>
      </c>
      <c r="BF675" s="388" t="e">
        <f>(AU675*(100+BE675*100))/(AJ675-AU675)/100</f>
        <v>#VALUE!</v>
      </c>
      <c r="BG675" s="450" t="e">
        <f>BE675+BF675</f>
        <v>#VALUE!</v>
      </c>
      <c r="BH675" s="451" t="e">
        <f>SUM(AV675:BF675)</f>
        <v>#VALUE!</v>
      </c>
      <c r="BI675" s="452" t="e">
        <f>IF(CX675=0,BI674,(DK675*查询!$R$5+DL675*查询!$Q$5+DM675*查询!$N$5+DN675*查询!$O$5+DO675*查询!$P$5)*AF675/CX675)</f>
        <v>#VALUE!</v>
      </c>
      <c r="BJ675" s="452" t="e">
        <f>IF(CX675=0,BJ674,(DP675*查询!$S$5+DQ675*查询!$T$5+DR675*查询!$U$5)*AF675/CX675)</f>
        <v>#VALUE!</v>
      </c>
      <c r="BK675" s="452">
        <f>BK674</f>
        <v>1</v>
      </c>
      <c r="BL675" s="453" t="e">
        <f>SUMPRODUCT((AV675:BA675)*(GS675:GX675))/((GS675:GX675)+SUM(BB675:BD675)*GY675+BG675*GZ675)</f>
        <v>#VALUE!</v>
      </c>
      <c r="BM675" s="453" t="e">
        <f>BK675*($AV675*FB675+$AW675*FD675+$AX675*FI675+$AY675*FN675+$AZ675*FS675+$BA675*FX675+$BG675*GE675)/(AV675*EY675+AX675*FK675+AW675*FF675+AY675*FP675+AZ675*FU675+BA675*FZ675+BG675*GG675+BB675*GK675+BC675*GN675+BD675*GP675)</f>
        <v>#VALUE!</v>
      </c>
      <c r="BN675" s="453" t="e">
        <f>($AV675*FC675+$AX675*FJ675+$AW675*FE675+$AY675*FO675+$AZ675*FT675+$BA675*FY675+$BG675*GF675)/($AV675*FA675+BG675*GH675+BB675*GL675+BC675*GO675+BD675*GQ675+BA675*GA675)</f>
        <v>#VALUE!</v>
      </c>
      <c r="BO675" s="454" t="e">
        <f>SUMPRODUCT(AV675:BA675*GS675:GX675)/(GS675:GX675+(BB675+BC675+BD675)*GY675+BG675)</f>
        <v>#VALUE!</v>
      </c>
      <c r="BP675" s="454" t="e">
        <f>SUMPRODUCT(AV675:BA675*GS675:GX675)/(GS675:GX675+(BB675+BC675+BD675)*GY675+BG675)</f>
        <v>#VALUE!</v>
      </c>
      <c r="BQ675" s="454" t="e">
        <f>SUMPRODUCT(AV675:BA675*GS675:GX675)/(GS675:GX675+(BB675+BC675+BD675)*GY675+BG675)</f>
        <v>#VALUE!</v>
      </c>
      <c r="BR675" s="453" t="str">
        <f>IF(_tag_month_day!T665="","",_tag_month_day!T665)</f>
        <v/>
      </c>
      <c r="BS675" s="453" t="str">
        <f>IF(_tag_month_day!U665="","",_tag_month_day!U665)</f>
        <v/>
      </c>
      <c r="BT675" s="455" t="str">
        <f>IF(CK675="","",IF((CK675&gt;=BV675-0.12)*(CK675&lt;=BV675+0.12),"合格","不合格"))</f>
        <v/>
      </c>
      <c r="BU675" s="456" t="str">
        <f>IF(_tag_month_day!V665="","",_tag_month_day!V665)</f>
        <v/>
      </c>
      <c r="BV675" s="457" t="str">
        <f>IF(_tag_month_day!W665="","",_tag_month_day!W665)</f>
        <v/>
      </c>
      <c r="BW675" s="458" t="str">
        <f>IF(_tag_month_day!X665="","",_tag_month_day!X665)</f>
        <v/>
      </c>
      <c r="BX675" s="458" t="str">
        <f>IF(_tag_month_day!Y665="","",_tag_month_day!Y665)</f>
        <v/>
      </c>
      <c r="BY675" s="459">
        <f ca="1">L675</f>
        <v>43613.749999998392</v>
      </c>
      <c r="BZ675" s="460"/>
      <c r="CA675" s="4"/>
      <c r="CB675" s="424" t="str">
        <f>IF(_tag_month_day!Z665="","",_tag_month_day!Z665)</f>
        <v/>
      </c>
      <c r="CC675" s="424" t="str">
        <f>IF(_tag_month_day!AA665="","",_tag_month_day!AA665)</f>
        <v/>
      </c>
      <c r="CD675" s="424" t="str">
        <f>IF(_tag_month_day!AB665="","",_tag_month_day!AB665)</f>
        <v/>
      </c>
      <c r="CE675" s="424" t="str">
        <f>IF(_tag_month_day!AC665="","",_tag_month_day!AC665)</f>
        <v/>
      </c>
      <c r="CF675" s="424" t="str">
        <f>IF(_tag_month_day!AD665="","",_tag_month_day!AD665)</f>
        <v/>
      </c>
      <c r="CG675" s="424" t="str">
        <f>IF(_tag_month_day!AE665="","",_tag_month_day!AE665)</f>
        <v/>
      </c>
      <c r="CH675" s="424" t="str">
        <f>IF(_tag_month_day!AF665="","",_tag_month_day!AF665)</f>
        <v/>
      </c>
      <c r="CI675" s="424" t="str">
        <f>IF(_tag_month_day!AG665="","",_tag_month_day!AG665)</f>
        <v/>
      </c>
      <c r="CJ675" s="424" t="str">
        <f>IF(_tag_month_day!AH665="","",_tag_month_day!AH665)</f>
        <v/>
      </c>
      <c r="CK675" s="424" t="str">
        <f>IF(_tag_month_day!AI665="","",_tag_month_day!AI665)</f>
        <v/>
      </c>
      <c r="CL675" s="4" t="str">
        <f>IF(_tag_month_day!AJ665="","",_tag_month_day!AJ665)</f>
        <v/>
      </c>
      <c r="CM675" s="4" t="str">
        <f>IF(_tag_month_day!AK665="","",_tag_month_day!AK665)</f>
        <v/>
      </c>
      <c r="CN675" s="4" t="str">
        <f>IF(_tag_month_day!AL665="","",_tag_month_day!AL665)</f>
        <v/>
      </c>
      <c r="CO675" s="4" t="str">
        <f>IF(_tag_month_day!AM665="","",_tag_month_day!AM665)</f>
        <v/>
      </c>
      <c r="CP675" s="4" t="str">
        <f>IF(_tag_month_day!AN665="","",_tag_month_day!AN665)</f>
        <v/>
      </c>
      <c r="CQ675" s="4" t="str">
        <f>IF(_tag_month_day!AO665="","",_tag_month_day!AO665)</f>
        <v/>
      </c>
      <c r="CR675" s="462" t="str">
        <f>IF(_tag_month_day!AP665="","",_tag_month_day!AP665)</f>
        <v/>
      </c>
      <c r="CS675" s="463" t="str">
        <f>IF(_tag_month_day!AQ665="","",_tag_month_day!AQ665)</f>
        <v/>
      </c>
      <c r="CT675" s="4" t="str">
        <f>IF(_tag_month_day!AR665="","",_tag_month_day!AR665)</f>
        <v/>
      </c>
      <c r="CU675" s="464" t="e">
        <f>DU675/AJ675</f>
        <v>#VALUE!</v>
      </c>
      <c r="CV675" s="451" t="e">
        <f>BG675/BH675</f>
        <v>#VALUE!</v>
      </c>
      <c r="CW675" s="465" t="e">
        <f>AJ675*(1-CV675)*CU675*AF675</f>
        <v>#VALUE!</v>
      </c>
      <c r="CX675" s="465" t="e">
        <f>CW675*94%</f>
        <v>#VALUE!</v>
      </c>
      <c r="CY675" s="466" t="e">
        <f>IF(CX675=0,0,DS675/(DS675+CX675))</f>
        <v>#VALUE!</v>
      </c>
      <c r="CZ675" s="465" t="e">
        <f>$AJ675*EF675</f>
        <v>#VALUE!</v>
      </c>
      <c r="DA675" s="465" t="e">
        <f>$AJ675*EG675</f>
        <v>#VALUE!</v>
      </c>
      <c r="DB675" s="465" t="e">
        <f>$AJ675*EH675</f>
        <v>#VALUE!</v>
      </c>
      <c r="DC675" s="465" t="e">
        <f>$AJ675*EI675</f>
        <v>#VALUE!</v>
      </c>
      <c r="DD675" s="465" t="e">
        <f>$AJ675*EJ675</f>
        <v>#VALUE!</v>
      </c>
      <c r="DE675" s="465" t="e">
        <f>$AJ675*EK675</f>
        <v>#VALUE!</v>
      </c>
      <c r="DF675" s="465" t="e">
        <f>$AJ675*EL675</f>
        <v>#VALUE!</v>
      </c>
      <c r="DG675" s="465" t="e">
        <f>$AJ675*EM675</f>
        <v>#VALUE!</v>
      </c>
      <c r="DH675" s="465" t="e">
        <f>$AJ675*EN675</f>
        <v>#VALUE!</v>
      </c>
      <c r="DI675" s="465" t="e">
        <f>$AJ675*EO675</f>
        <v>#VALUE!</v>
      </c>
      <c r="DJ675" s="465" t="e">
        <f>CZ675*(1-EP675)</f>
        <v>#VALUE!</v>
      </c>
      <c r="DK675" s="465" t="e">
        <f>DA675*(1-ER675)</f>
        <v>#VALUE!</v>
      </c>
      <c r="DL675" s="465" t="e">
        <f>DB675*(1-EQ675)</f>
        <v>#VALUE!</v>
      </c>
      <c r="DM675" s="465" t="e">
        <f>DC675*(1-ES675)</f>
        <v>#VALUE!</v>
      </c>
      <c r="DN675" s="465" t="e">
        <f>DD675*(1-ET675)</f>
        <v>#VALUE!</v>
      </c>
      <c r="DO675" s="465" t="e">
        <f>DE675</f>
        <v>#VALUE!</v>
      </c>
      <c r="DP675" s="465" t="e">
        <f>DF675*(1-EU675)</f>
        <v>#VALUE!</v>
      </c>
      <c r="DQ675" s="465" t="e">
        <f>DG675*(1-EV675)</f>
        <v>#VALUE!</v>
      </c>
      <c r="DR675" s="465" t="e">
        <f>DH675*(1-EW675)</f>
        <v>#VALUE!</v>
      </c>
      <c r="DS675" s="465" t="e">
        <f>DI675</f>
        <v>#VALUE!</v>
      </c>
      <c r="DT675" s="465" t="e">
        <f>SUM(DJ675:DS675)</f>
        <v>#VALUE!</v>
      </c>
      <c r="DU675" s="465" t="e">
        <f>(GS675:GX675)+(DP675+DQ675+DR675)*GY675+DS675</f>
        <v>#VALUE!</v>
      </c>
      <c r="DV675" s="451" t="e">
        <f>AV675/$BH675/(1-EP675)</f>
        <v>#VALUE!</v>
      </c>
      <c r="DW675" s="451" t="e">
        <f>AW675/$BH675/(1-ER675)</f>
        <v>#VALUE!</v>
      </c>
      <c r="DX675" s="451" t="e">
        <f>AX675/$BH675/(1-EQ675)</f>
        <v>#VALUE!</v>
      </c>
      <c r="DY675" s="451" t="e">
        <f>AY675/$BH675/(1-ES675)</f>
        <v>#VALUE!</v>
      </c>
      <c r="DZ675" s="451" t="e">
        <f>AZ675/$BH675/(1-ET675)</f>
        <v>#VALUE!</v>
      </c>
      <c r="EA675" s="451" t="e">
        <f>BA675/$BH675/(1-AX675)</f>
        <v>#VALUE!</v>
      </c>
      <c r="EB675" s="451" t="e">
        <f>BB675/$BH675/(1-EU675)</f>
        <v>#VALUE!</v>
      </c>
      <c r="EC675" s="451" t="e">
        <f>BC675/$BH675/(1-EV675)</f>
        <v>#VALUE!</v>
      </c>
      <c r="ED675" s="451" t="e">
        <f>BD675/$BH675/(1-EW675)</f>
        <v>#VALUE!</v>
      </c>
      <c r="EE675" s="451" t="e">
        <f>BG675/BH675</f>
        <v>#VALUE!</v>
      </c>
      <c r="EF675" s="451" t="e">
        <f>DV675/SUM($DV675:$EE675)</f>
        <v>#VALUE!</v>
      </c>
      <c r="EG675" s="451" t="e">
        <f>DW675/SUM($DV675:$EE675)</f>
        <v>#VALUE!</v>
      </c>
      <c r="EH675" s="451" t="e">
        <f>DX675/SUM($DV675:$EE675)</f>
        <v>#VALUE!</v>
      </c>
      <c r="EI675" s="451" t="e">
        <f>DY675/SUM($DV675:$EE675)</f>
        <v>#VALUE!</v>
      </c>
      <c r="EJ675" s="451" t="e">
        <f>DZ675/SUM($DV675:$EE675)</f>
        <v>#VALUE!</v>
      </c>
      <c r="EK675" s="451" t="e">
        <f>EA675/SUM($DV675:$EE675)</f>
        <v>#VALUE!</v>
      </c>
      <c r="EL675" s="451" t="e">
        <f>EB675/SUM($DV675:$EE675)</f>
        <v>#VALUE!</v>
      </c>
      <c r="EM675" s="451" t="e">
        <f>EC675/SUM($DV675:$EE675)</f>
        <v>#VALUE!</v>
      </c>
      <c r="EN675" s="451" t="e">
        <f>ED675/SUM($DV675:$EE675)</f>
        <v>#VALUE!</v>
      </c>
      <c r="EO675" s="451" t="e">
        <f>EE675/SUM($DV675:$EE675)</f>
        <v>#VALUE!</v>
      </c>
      <c r="EP675" s="450">
        <f>EP674</f>
        <v>0.080000000000000002</v>
      </c>
      <c r="EQ675" s="450">
        <f>EQ674</f>
        <v>0.014999999999999999</v>
      </c>
      <c r="ER675" s="450">
        <f>ER674</f>
        <v>0.014999999999999999</v>
      </c>
      <c r="ES675" s="450">
        <f>ES674</f>
        <v>0.014999999999999999</v>
      </c>
      <c r="ET675" s="450">
        <f>ET674</f>
        <v>0.014999999999999999</v>
      </c>
      <c r="EU675" s="450">
        <f>EU674</f>
        <v>0.089999999999999997</v>
      </c>
      <c r="EV675" s="450">
        <f>EV674</f>
        <v>0.089999999999999997</v>
      </c>
      <c r="EW675" s="450">
        <f>EW674</f>
        <v>0.089999999999999997</v>
      </c>
      <c r="EX675" s="431" t="str">
        <f>IF(_tag_month_day!AS665="","",_tag_month_day!AS665/100)</f>
        <v/>
      </c>
      <c r="EY675" s="431" t="str">
        <f>IF(_tag_month_day!AT665="","",_tag_month_day!AT665/100)</f>
        <v/>
      </c>
      <c r="EZ675" s="431" t="str">
        <f>IF(_tag_month_day!AU665="","",_tag_month_day!AU665/100)</f>
        <v/>
      </c>
      <c r="FA675" s="431" t="str">
        <f>IF(_tag_month_day!AV665="","",_tag_month_day!AV665/100)</f>
        <v/>
      </c>
      <c r="FB675" s="431" t="str">
        <f>IF(_tag_month_day!AW665="","",_tag_month_day!AW665/100)</f>
        <v/>
      </c>
      <c r="FC675" s="431" t="str">
        <f>IF(_tag_month_day!AX665="","",_tag_month_day!AX665/100)</f>
        <v/>
      </c>
      <c r="FD675" s="449" t="str">
        <f>IF(_tag_month_day!AY665="","",_tag_month_day!AY665/100)</f>
        <v/>
      </c>
      <c r="FE675" s="449" t="str">
        <f>IF(_tag_month_day!AZ665="","",_tag_month_day!AZ665/100)</f>
        <v/>
      </c>
      <c r="FF675" s="449" t="str">
        <f>IF(_tag_month_day!BA665="","",_tag_month_day!BA665/100)</f>
        <v/>
      </c>
      <c r="FG675" s="449" t="str">
        <f>IF(_tag_month_day!BB665="","",_tag_month_day!BB665/100)</f>
        <v/>
      </c>
      <c r="FH675" s="467" t="str">
        <f>IF(_tag_month_day!BC665="","",_tag_month_day!BC665/100)</f>
        <v/>
      </c>
      <c r="FI675" s="449">
        <f>FI674</f>
        <v>0.40999999999999998</v>
      </c>
      <c r="FJ675" s="449">
        <f>FJ674</f>
        <v>0.11</v>
      </c>
      <c r="FK675" s="449">
        <f>FK674</f>
        <v>0.014999999999999999</v>
      </c>
      <c r="FL675" s="449">
        <f>FL674</f>
        <v>0</v>
      </c>
      <c r="FM675" s="467">
        <f>FM674</f>
        <v>0.0001</v>
      </c>
      <c r="FN675" s="449">
        <f>FN674</f>
        <v>0.32000000000000001</v>
      </c>
      <c r="FO675" s="449">
        <f>FO674</f>
        <v>0.20000000000000001</v>
      </c>
      <c r="FP675" s="449">
        <f>FP674</f>
        <v>0.01</v>
      </c>
      <c r="FQ675" s="449">
        <f>FQ674</f>
        <v>0</v>
      </c>
      <c r="FR675" s="467">
        <f>FR674</f>
        <v>0.0001</v>
      </c>
      <c r="FS675" s="449" t="str">
        <f>IF(_tag_month_day!BD665="","",_tag_month_day!BD665/100)</f>
        <v/>
      </c>
      <c r="FT675" s="449" t="str">
        <f>IF(_tag_month_day!BE665="","",_tag_month_day!BE665/100)</f>
        <v/>
      </c>
      <c r="FU675" s="449" t="str">
        <f>IF(_tag_month_day!BF665="","",_tag_month_day!BF665/100)</f>
        <v/>
      </c>
      <c r="FV675" s="449" t="str">
        <f>IF(_tag_month_day!BG665="","",_tag_month_day!BG665/100)</f>
        <v/>
      </c>
      <c r="FW675" s="467" t="str">
        <f>IF(_tag_month_day!BH665="","",_tag_month_day!BH665/100)</f>
        <v/>
      </c>
      <c r="FX675" s="449" t="str">
        <f>IF(_tag_month_day!BI665="","",_tag_month_day!BI665/100)</f>
        <v/>
      </c>
      <c r="FY675" s="449" t="str">
        <f>IF(_tag_month_day!BJ665="","",_tag_month_day!BJ665/100)</f>
        <v/>
      </c>
      <c r="FZ675" s="468" t="str">
        <f>IF(_tag_month_day!BK665="","",_tag_month_day!BK665/100)</f>
        <v/>
      </c>
      <c r="GA675" s="449" t="str">
        <f>IF(_tag_month_day!BL665="","",_tag_month_day!BL665/100)</f>
        <v/>
      </c>
      <c r="GB675" s="467" t="str">
        <f>IF(_tag_month_day!BM665="","",_tag_month_day!BM665/100)</f>
        <v/>
      </c>
      <c r="GC675" s="431" t="str">
        <f>IF(_tag_month_day!BN665="","",_tag_month_day!BN665/100)</f>
        <v/>
      </c>
      <c r="GD675" s="431" t="str">
        <f>IF(_tag_month_day!BO665="","",_tag_month_day!BO665/100)</f>
        <v/>
      </c>
      <c r="GE675" s="431" t="str">
        <f>IF(_tag_month_day!BP665="","",_tag_month_day!BP665/100)</f>
        <v/>
      </c>
      <c r="GF675" s="431" t="str">
        <f>IF(_tag_month_day!BQ665="","",_tag_month_day!BQ665/100)</f>
        <v/>
      </c>
      <c r="GG675" s="431" t="str">
        <f>IF(_tag_month_day!BR665="","",_tag_month_day!BR665/100)</f>
        <v/>
      </c>
      <c r="GH675" s="431" t="str">
        <f>IF(_tag_month_day!BS665="","",_tag_month_day!BS665/100)</f>
        <v/>
      </c>
      <c r="GI675" s="467" t="str">
        <f>IF(_tag_month_day!BT665="","",_tag_month_day!BT665/100)</f>
        <v/>
      </c>
      <c r="GJ675" s="469" t="str">
        <f>IF(_tag_month_day!BU665="","",_tag_month_day!BU665/100)</f>
        <v/>
      </c>
      <c r="GK675" s="470">
        <f>GK674</f>
        <v>0.070000000000000007</v>
      </c>
      <c r="GL675" s="470">
        <f>GL674</f>
        <v>0.029999999999999999</v>
      </c>
      <c r="GM675" s="471" t="str">
        <f>IF(_tag_month_day!BX665="","",_tag_month_day!BX665/100)</f>
        <v/>
      </c>
      <c r="GN675" s="470">
        <f>GN674</f>
        <v>0.070000000000000007</v>
      </c>
      <c r="GO675" s="470">
        <f>GO674</f>
        <v>0.029999999999999999</v>
      </c>
      <c r="GP675" s="470">
        <f>GP674</f>
        <v>0.089999999999999997</v>
      </c>
      <c r="GQ675" s="470">
        <f>GQ674</f>
        <v>0.029999999999999999</v>
      </c>
      <c r="GR675" s="471" t="str">
        <f>IF(_tag_month_day!CA665="","",_tag_month_day!CA665/100)</f>
        <v/>
      </c>
      <c r="GS675" s="472">
        <f>GS674</f>
        <v>0.95299999999999996</v>
      </c>
      <c r="GT675" s="472">
        <f>GT674</f>
        <v>0.55000000000000004</v>
      </c>
      <c r="GU675" s="472">
        <f>GU674</f>
        <v>0.55000000000000004</v>
      </c>
      <c r="GV675" s="472">
        <f>GV674</f>
        <v>0.55000000000000004</v>
      </c>
      <c r="GW675" s="472">
        <f>GW674</f>
        <v>0.5</v>
      </c>
      <c r="GX675" s="472">
        <f>GX674</f>
        <v>0.93500000000000005</v>
      </c>
      <c r="GY675" s="472">
        <f>GY674</f>
        <v>0.14999999999999999</v>
      </c>
      <c r="GZ675" s="472">
        <f>GZ674</f>
        <v>1</v>
      </c>
      <c r="HA675" s="474">
        <f>HA674</f>
        <v>0.047</v>
      </c>
      <c r="HB675" s="474">
        <f>HB674</f>
        <v>0.45000000000000001</v>
      </c>
      <c r="HC675" s="474">
        <f>HC674</f>
        <v>0.45000000000000001</v>
      </c>
      <c r="HD675" s="474">
        <f>HD674</f>
        <v>0.45000000000000001</v>
      </c>
      <c r="HE675" s="474">
        <f>HE674</f>
        <v>0.5</v>
      </c>
      <c r="HF675" s="474">
        <f>HF674</f>
        <v>0.065000000000000002</v>
      </c>
      <c r="HG675" s="474">
        <f>HG674</f>
        <v>0.84999999999999998</v>
      </c>
      <c r="HH675" s="474">
        <f>HH674</f>
        <v>0</v>
      </c>
      <c r="HI675" s="10">
        <f>IF(BZ675&lt;&gt;"",CK675-BV675,0)</f>
        <v>0</v>
      </c>
      <c r="HJ675" s="10" t="e">
        <f>IF(AJ675&gt;0,AH675-AJ675,0)</f>
        <v>#VALUE!</v>
      </c>
      <c r="HK675" s="466">
        <f>HK674</f>
        <v>0.84999999999999998</v>
      </c>
      <c r="HL675" s="424">
        <f>HL674</f>
        <v>550000</v>
      </c>
      <c r="HM675" s="424">
        <f>HM674</f>
        <v>480000</v>
      </c>
      <c r="HN675" s="465" t="e">
        <f>(DJ675*EZ675+DK675*FH675+DL675*FM675+DM675*FR675+DN675*FW675+DO675*GB675+DS675*GI675+DP675*GM675+DR675*GR675)*1000*2</f>
        <v>#VALUE!</v>
      </c>
      <c r="HO675" s="465" t="e">
        <f>HN675*HK675*$HO$2/HL675*1000000</f>
        <v>#VALUE!</v>
      </c>
      <c r="HP675" s="465" t="e">
        <f>HN675*HK675*$HP$2/HM675*1000000</f>
        <v>#VALUE!</v>
      </c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</row>
    <row customFormat="1" r="676" s="0">
      <c r="A676" s="420">
        <v>665</v>
      </c>
      <c r="B676" s="421">
        <f ca="1">IF(D676=D675,B675,IF(D676="夜班",B675+1,B675))</f>
        <v>43613</v>
      </c>
      <c r="C676" s="422">
        <f>C675</f>
        <v>0.041666666666666699</v>
      </c>
      <c r="D676" s="10" t="str">
        <f ca="1">IF(HOUR(G676)&lt;8,"夜班",IF(HOUR(G676)&lt;16,"白班",IF(HOUR(G676)&lt;24,"中班",0)))</f>
        <v>白班</v>
      </c>
      <c r="E676" s="10" t="e">
        <f ca="1">IF(F676=1,"甲",IF(F676=2,"乙",IF(F676=3,"丙",IF(F676=4,"丁",""))))</f>
        <v>#REF!</v>
      </c>
      <c r="F676" s="10" t="e">
        <f ca="1">SUMPRODUCT((成本日报!$A$3:$A$95=计划!B676)*(成本日报!$B$3:$B$95=计划!$D676),成本日报!$C$3:$C$95)</f>
        <v>#REF!</v>
      </c>
      <c r="G676" s="423">
        <f ca="1">G675+C675</f>
        <v>43613.666666665056</v>
      </c>
      <c r="H676" s="423">
        <f ca="1">$G676+$C676/60*10+$C676*0</f>
        <v>43613.673611109502</v>
      </c>
      <c r="I676" s="423">
        <f ca="1">$G676+$C676/60*18+$C676*0</f>
        <v>43613.679166665053</v>
      </c>
      <c r="J676" s="423">
        <f ca="1">$G676+$C676/60*0+$C676*1</f>
        <v>43613.70833333172</v>
      </c>
      <c r="K676" s="423">
        <f ca="1">$G676+$C676/60*30+$C676*2</f>
        <v>43613.770833331728</v>
      </c>
      <c r="L676" s="423">
        <f ca="1">$G676+$C676/60*0+$C676*3</f>
        <v>43613.791666665056</v>
      </c>
      <c r="M676" s="424" t="str">
        <f>IF(_tag_month_day!A666="","",_tag_month_day!A666)</f>
        <v/>
      </c>
      <c r="N676" s="424" t="str">
        <f>IF(_tag_month_day!B666="","",_tag_month_day!B666)</f>
        <v/>
      </c>
      <c r="O676" s="425" t="e">
        <f>IF(M676+N676=0,"",M676+N676)</f>
        <v>#VALUE!</v>
      </c>
      <c r="P676" s="424" t="str">
        <f>IF(_tag_month_day!C666="","",_tag_month_day!C666)</f>
        <v/>
      </c>
      <c r="Q676" s="424" t="str">
        <f>IF(_tag_month_day!D666="","",_tag_month_day!D666)</f>
        <v/>
      </c>
      <c r="R676" s="426" t="str">
        <f>IF(_tag_month_day!CB666="","",_tag_month_day!CB666/100)</f>
        <v/>
      </c>
      <c r="S676" s="427" t="str">
        <f>IF(_tag_month_day!E666="","",_tag_month_day!E666)</f>
        <v/>
      </c>
      <c r="T676" s="427" t="str">
        <f>IF(_tag_month_day!F666="","",_tag_month_day!F666)</f>
        <v/>
      </c>
      <c r="U676" s="428" t="e">
        <f>S676+T676</f>
        <v>#VALUE!</v>
      </c>
      <c r="V676" s="429" t="e">
        <f>U676/AJ676</f>
        <v>#VALUE!</v>
      </c>
      <c r="W676" s="430" t="str">
        <f>IF(_jhy_month_day!A666="","",_jhy_month_day!A666)</f>
        <v/>
      </c>
      <c r="X676" s="431" t="str">
        <f>IF(_jhy_month_day!B666="","",_jhy_month_day!B666/100)</f>
        <v/>
      </c>
      <c r="Y676" s="431" t="str">
        <f>IF(_jhy_month_day!C666="","",_jhy_month_day!C666/100)</f>
        <v/>
      </c>
      <c r="Z676" s="432">
        <f>Z672+1</f>
        <v>167</v>
      </c>
      <c r="AA676" s="433" t="str">
        <f>IF(_tag_month_day!G666="","",_tag_month_day!G666/100)</f>
        <v/>
      </c>
      <c r="AB676" s="433" t="str">
        <f>IF(_tag_month_day!H666="","",_tag_month_day!H666/100)</f>
        <v/>
      </c>
      <c r="AC676" s="434">
        <f>IF(X676="",AC675,BK676*($AV675*X676+$AW675*FD675+$AX675*FI675+$AY675*FN675+$AZ675*FS675+$BA675*FX675+$BG675*GE675)/(AV675*Y676+AX675*FK675+AW675*FF675+AY675*FP675+AZ675*FU675+BA675*FZ675+BG675*GG675+BB675*GK675+BC675*GN675+BD675*GP675))</f>
        <v>1.59963432013121</v>
      </c>
      <c r="AD676" s="435" t="str">
        <f>IF(AC676=AC675,"",AC676-AC675)</f>
        <v/>
      </c>
      <c r="AE676" s="436" t="str">
        <f>IF(1-AF676=0,"",(1-AF676))</f>
        <v/>
      </c>
      <c r="AF676" s="437">
        <v>1</v>
      </c>
      <c r="AG676" s="10" t="str">
        <f>AG675</f>
        <v>9A3</v>
      </c>
      <c r="AH676" s="438" t="str">
        <f>AH675</f>
        <v/>
      </c>
      <c r="AI676" s="424"/>
      <c r="AJ676" s="10" t="str">
        <f>IF(_tag_month_day!I666="","",_tag_month_day!I666)</f>
        <v/>
      </c>
      <c r="AK676" s="440"/>
      <c r="AL676" s="440"/>
      <c r="AM676" s="440"/>
      <c r="AN676" s="441">
        <f>AN675</f>
        <v>2</v>
      </c>
      <c r="AO676" s="441">
        <f>AO675</f>
        <v>8</v>
      </c>
      <c r="AP676" s="442" t="e">
        <f>(IF(AN676=0,AS675,AS675*(1+AO676/AN676)/(AR676+AO676/AN676)))+AT676</f>
        <v>#VALUE!</v>
      </c>
      <c r="AQ676" s="443" t="str">
        <f>IF(_tag_month_day!J666="","",_tag_month_day!J666/100)</f>
        <v/>
      </c>
      <c r="AR676" s="444">
        <f>AR675</f>
        <v>1.3</v>
      </c>
      <c r="AS676" s="445" t="e">
        <f>AQ676*(AN676*AR676+AO676)/(AN676+AO676)</f>
        <v>#VALUE!</v>
      </c>
      <c r="AT676" s="445" t="e">
        <f>(SUM(BE676:BF676)-SUM(BE675:BF675))*0.05</f>
        <v>#VALUE!</v>
      </c>
      <c r="AU676" s="446" t="str">
        <f>IF(_tag_month_day!CC666="","",IF(_tag_month_day!CC666&gt;0,_tag_month_day!CD666,_tag_month_day!CE666))</f>
        <v/>
      </c>
      <c r="AV676" s="447" t="str">
        <f>IF(_tag_month_day!L666="","",_tag_month_day!L666/100)</f>
        <v/>
      </c>
      <c r="AW676" s="431">
        <f>AW675</f>
        <v>0</v>
      </c>
      <c r="AX676" s="431">
        <f>AX675</f>
        <v>0</v>
      </c>
      <c r="AY676" s="431" t="str">
        <f>IF(_tag_month_day!M666="","",_tag_month_day!M666/100)</f>
        <v/>
      </c>
      <c r="AZ676" s="431" t="str">
        <f>IF(_tag_month_day!N666="","",_tag_month_day!N666/100)</f>
        <v/>
      </c>
      <c r="BA676" s="431" t="str">
        <f>IF(_tag_month_day!O666="","",_tag_month_day!O666/100)</f>
        <v/>
      </c>
      <c r="BB676" s="448" t="str">
        <f>IF(_tag_month_day!P666="","",_tag_month_day!P666/100)</f>
        <v/>
      </c>
      <c r="BC676" s="448">
        <f>BC675</f>
        <v>0</v>
      </c>
      <c r="BD676" s="448" t="str">
        <f>IF(_tag_month_day!Q666="","",_tag_month_day!Q666/100)</f>
        <v/>
      </c>
      <c r="BE676" s="449" t="str">
        <f>IF(_tag_month_day!R666="","",_tag_month_day!R666/100)</f>
        <v/>
      </c>
      <c r="BF676" s="388" t="e">
        <f>(AU676*(100+BE676*100))/(AJ676-AU676)/100</f>
        <v>#VALUE!</v>
      </c>
      <c r="BG676" s="450" t="e">
        <f>BE676+BF676</f>
        <v>#VALUE!</v>
      </c>
      <c r="BH676" s="451" t="e">
        <f>SUM(AV676:BF676)</f>
        <v>#VALUE!</v>
      </c>
      <c r="BI676" s="452" t="e">
        <f>IF(CX676=0,BI675,(DK676*查询!$R$5+DL676*查询!$Q$5+DM676*查询!$N$5+DN676*查询!$O$5+DO676*查询!$P$5)*AF676/CX676)</f>
        <v>#VALUE!</v>
      </c>
      <c r="BJ676" s="452" t="e">
        <f>IF(CX676=0,BJ675,(DP676*查询!$S$5+DQ676*查询!$T$5+DR676*查询!$U$5)*AF676/CX676)</f>
        <v>#VALUE!</v>
      </c>
      <c r="BK676" s="452">
        <f>BK675</f>
        <v>1</v>
      </c>
      <c r="BL676" s="453" t="e">
        <f>SUMPRODUCT((AV676:BA676)*(GS676:GX676))/((GS676:GX676)+SUM(BB676:BD676)*GY676+BG676*GZ676)</f>
        <v>#VALUE!</v>
      </c>
      <c r="BM676" s="453" t="e">
        <f>BK676*($AV676*FB676+$AW676*FD676+$AX676*FI676+$AY676*FN676+$AZ676*FS676+$BA676*FX676+$BG676*GE676)/(AV676*EY676+AX676*FK676+AW676*FF676+AY676*FP676+AZ676*FU676+BA676*FZ676+BG676*GG676+BB676*GK676+BC676*GN676+BD676*GP676)</f>
        <v>#VALUE!</v>
      </c>
      <c r="BN676" s="453" t="e">
        <f>($AV676*FC676+$AX676*FJ676+$AW676*FE676+$AY676*FO676+$AZ676*FT676+$BA676*FY676+$BG676*GF676)/($AV676*FA676+BG676*GH676+BB676*GL676+BC676*GO676+BD676*GQ676+BA676*GA676)</f>
        <v>#VALUE!</v>
      </c>
      <c r="BO676" s="454" t="e">
        <f>SUMPRODUCT(AV676:BA676*GS676:GX676)/(GS676:GX676+(BB676+BC676+BD676)*GY676+BG676)</f>
        <v>#VALUE!</v>
      </c>
      <c r="BP676" s="454" t="e">
        <f>SUMPRODUCT(AV676:BA676*GS676:GX676)/(GS676:GX676+(BB676+BC676+BD676)*GY676+BG676)</f>
        <v>#VALUE!</v>
      </c>
      <c r="BQ676" s="454" t="e">
        <f>SUMPRODUCT(AV676:BA676*GS676:GX676)/(GS676:GX676+(BB676+BC676+BD676)*GY676+BG676)</f>
        <v>#VALUE!</v>
      </c>
      <c r="BR676" s="453" t="str">
        <f>IF(_tag_month_day!T666="","",_tag_month_day!T666)</f>
        <v/>
      </c>
      <c r="BS676" s="453" t="str">
        <f>IF(_tag_month_day!U666="","",_tag_month_day!U666)</f>
        <v/>
      </c>
      <c r="BT676" s="455" t="str">
        <f>IF(CK676="","",IF((CK676&gt;=BV676-0.12)*(CK676&lt;=BV676+0.12),"合格","不合格"))</f>
        <v/>
      </c>
      <c r="BU676" s="456" t="str">
        <f>IF(_tag_month_day!V666="","",_tag_month_day!V666)</f>
        <v/>
      </c>
      <c r="BV676" s="457" t="str">
        <f>IF(_tag_month_day!W666="","",_tag_month_day!W666)</f>
        <v/>
      </c>
      <c r="BW676" s="458" t="str">
        <f>IF(_tag_month_day!X666="","",_tag_month_day!X666)</f>
        <v/>
      </c>
      <c r="BX676" s="458" t="str">
        <f>IF(_tag_month_day!Y666="","",_tag_month_day!Y666)</f>
        <v/>
      </c>
      <c r="BY676" s="459">
        <f ca="1">L676</f>
        <v>43613.791666665056</v>
      </c>
      <c r="BZ676" s="460"/>
      <c r="CA676" s="4"/>
      <c r="CB676" s="424" t="str">
        <f>IF(_tag_month_day!Z666="","",_tag_month_day!Z666)</f>
        <v/>
      </c>
      <c r="CC676" s="424" t="str">
        <f>IF(_tag_month_day!AA666="","",_tag_month_day!AA666)</f>
        <v/>
      </c>
      <c r="CD676" s="424" t="str">
        <f>IF(_tag_month_day!AB666="","",_tag_month_day!AB666)</f>
        <v/>
      </c>
      <c r="CE676" s="424" t="str">
        <f>IF(_tag_month_day!AC666="","",_tag_month_day!AC666)</f>
        <v/>
      </c>
      <c r="CF676" s="424" t="str">
        <f>IF(_tag_month_day!AD666="","",_tag_month_day!AD666)</f>
        <v/>
      </c>
      <c r="CG676" s="424" t="str">
        <f>IF(_tag_month_day!AE666="","",_tag_month_day!AE666)</f>
        <v/>
      </c>
      <c r="CH676" s="424" t="str">
        <f>IF(_tag_month_day!AF666="","",_tag_month_day!AF666)</f>
        <v/>
      </c>
      <c r="CI676" s="424" t="str">
        <f>IF(_tag_month_day!AG666="","",_tag_month_day!AG666)</f>
        <v/>
      </c>
      <c r="CJ676" s="424" t="str">
        <f>IF(_tag_month_day!AH666="","",_tag_month_day!AH666)</f>
        <v/>
      </c>
      <c r="CK676" s="424" t="str">
        <f>IF(_tag_month_day!AI666="","",_tag_month_day!AI666)</f>
        <v/>
      </c>
      <c r="CL676" s="4" t="str">
        <f>IF(_tag_month_day!AJ666="","",_tag_month_day!AJ666)</f>
        <v/>
      </c>
      <c r="CM676" s="4" t="str">
        <f>IF(_tag_month_day!AK666="","",_tag_month_day!AK666)</f>
        <v/>
      </c>
      <c r="CN676" s="4" t="str">
        <f>IF(_tag_month_day!AL666="","",_tag_month_day!AL666)</f>
        <v/>
      </c>
      <c r="CO676" s="4" t="str">
        <f>IF(_tag_month_day!AM666="","",_tag_month_day!AM666)</f>
        <v/>
      </c>
      <c r="CP676" s="4" t="str">
        <f>IF(_tag_month_day!AN666="","",_tag_month_day!AN666)</f>
        <v/>
      </c>
      <c r="CQ676" s="4" t="str">
        <f>IF(_tag_month_day!AO666="","",_tag_month_day!AO666)</f>
        <v/>
      </c>
      <c r="CR676" s="462" t="str">
        <f>IF(_tag_month_day!AP666="","",_tag_month_day!AP666)</f>
        <v/>
      </c>
      <c r="CS676" s="463" t="str">
        <f>IF(_tag_month_day!AQ666="","",_tag_month_day!AQ666)</f>
        <v/>
      </c>
      <c r="CT676" s="4" t="str">
        <f>IF(_tag_month_day!AR666="","",_tag_month_day!AR666)</f>
        <v/>
      </c>
      <c r="CU676" s="464" t="e">
        <f>DU676/AJ676</f>
        <v>#VALUE!</v>
      </c>
      <c r="CV676" s="451" t="e">
        <f>BG676/BH676</f>
        <v>#VALUE!</v>
      </c>
      <c r="CW676" s="465" t="e">
        <f>AJ676*(1-CV676)*CU676*AF676</f>
        <v>#VALUE!</v>
      </c>
      <c r="CX676" s="465" t="e">
        <f>CW676*94%</f>
        <v>#VALUE!</v>
      </c>
      <c r="CY676" s="466" t="e">
        <f>IF(CX676=0,0,DS676/(DS676+CX676))</f>
        <v>#VALUE!</v>
      </c>
      <c r="CZ676" s="465" t="e">
        <f>$AJ676*EF676</f>
        <v>#VALUE!</v>
      </c>
      <c r="DA676" s="465" t="e">
        <f>$AJ676*EG676</f>
        <v>#VALUE!</v>
      </c>
      <c r="DB676" s="465" t="e">
        <f>$AJ676*EH676</f>
        <v>#VALUE!</v>
      </c>
      <c r="DC676" s="465" t="e">
        <f>$AJ676*EI676</f>
        <v>#VALUE!</v>
      </c>
      <c r="DD676" s="465" t="e">
        <f>$AJ676*EJ676</f>
        <v>#VALUE!</v>
      </c>
      <c r="DE676" s="465" t="e">
        <f>$AJ676*EK676</f>
        <v>#VALUE!</v>
      </c>
      <c r="DF676" s="465" t="e">
        <f>$AJ676*EL676</f>
        <v>#VALUE!</v>
      </c>
      <c r="DG676" s="465" t="e">
        <f>$AJ676*EM676</f>
        <v>#VALUE!</v>
      </c>
      <c r="DH676" s="465" t="e">
        <f>$AJ676*EN676</f>
        <v>#VALUE!</v>
      </c>
      <c r="DI676" s="465" t="e">
        <f>$AJ676*EO676</f>
        <v>#VALUE!</v>
      </c>
      <c r="DJ676" s="465" t="e">
        <f>CZ676*(1-EP676)</f>
        <v>#VALUE!</v>
      </c>
      <c r="DK676" s="465" t="e">
        <f>DA676*(1-ER676)</f>
        <v>#VALUE!</v>
      </c>
      <c r="DL676" s="465" t="e">
        <f>DB676*(1-EQ676)</f>
        <v>#VALUE!</v>
      </c>
      <c r="DM676" s="465" t="e">
        <f>DC676*(1-ES676)</f>
        <v>#VALUE!</v>
      </c>
      <c r="DN676" s="465" t="e">
        <f>DD676*(1-ET676)</f>
        <v>#VALUE!</v>
      </c>
      <c r="DO676" s="465" t="e">
        <f>DE676</f>
        <v>#VALUE!</v>
      </c>
      <c r="DP676" s="465" t="e">
        <f>DF676*(1-EU676)</f>
        <v>#VALUE!</v>
      </c>
      <c r="DQ676" s="465" t="e">
        <f>DG676*(1-EV676)</f>
        <v>#VALUE!</v>
      </c>
      <c r="DR676" s="465" t="e">
        <f>DH676*(1-EW676)</f>
        <v>#VALUE!</v>
      </c>
      <c r="DS676" s="465" t="e">
        <f>DI676</f>
        <v>#VALUE!</v>
      </c>
      <c r="DT676" s="465" t="e">
        <f>SUM(DJ676:DS676)</f>
        <v>#VALUE!</v>
      </c>
      <c r="DU676" s="465" t="e">
        <f>(GS676:GX676)+(DP676+DQ676+DR676)*GY676+DS676</f>
        <v>#VALUE!</v>
      </c>
      <c r="DV676" s="451" t="e">
        <f>AV676/$BH676/(1-EP676)</f>
        <v>#VALUE!</v>
      </c>
      <c r="DW676" s="451" t="e">
        <f>AW676/$BH676/(1-ER676)</f>
        <v>#VALUE!</v>
      </c>
      <c r="DX676" s="451" t="e">
        <f>AX676/$BH676/(1-EQ676)</f>
        <v>#VALUE!</v>
      </c>
      <c r="DY676" s="451" t="e">
        <f>AY676/$BH676/(1-ES676)</f>
        <v>#VALUE!</v>
      </c>
      <c r="DZ676" s="451" t="e">
        <f>AZ676/$BH676/(1-ET676)</f>
        <v>#VALUE!</v>
      </c>
      <c r="EA676" s="451" t="e">
        <f>BA676/$BH676/(1-AX676)</f>
        <v>#VALUE!</v>
      </c>
      <c r="EB676" s="451" t="e">
        <f>BB676/$BH676/(1-EU676)</f>
        <v>#VALUE!</v>
      </c>
      <c r="EC676" s="451" t="e">
        <f>BC676/$BH676/(1-EV676)</f>
        <v>#VALUE!</v>
      </c>
      <c r="ED676" s="451" t="e">
        <f>BD676/$BH676/(1-EW676)</f>
        <v>#VALUE!</v>
      </c>
      <c r="EE676" s="451" t="e">
        <f>BG676/BH676</f>
        <v>#VALUE!</v>
      </c>
      <c r="EF676" s="451" t="e">
        <f>DV676/SUM($DV676:$EE676)</f>
        <v>#VALUE!</v>
      </c>
      <c r="EG676" s="451" t="e">
        <f>DW676/SUM($DV676:$EE676)</f>
        <v>#VALUE!</v>
      </c>
      <c r="EH676" s="451" t="e">
        <f>DX676/SUM($DV676:$EE676)</f>
        <v>#VALUE!</v>
      </c>
      <c r="EI676" s="451" t="e">
        <f>DY676/SUM($DV676:$EE676)</f>
        <v>#VALUE!</v>
      </c>
      <c r="EJ676" s="451" t="e">
        <f>DZ676/SUM($DV676:$EE676)</f>
        <v>#VALUE!</v>
      </c>
      <c r="EK676" s="451" t="e">
        <f>EA676/SUM($DV676:$EE676)</f>
        <v>#VALUE!</v>
      </c>
      <c r="EL676" s="451" t="e">
        <f>EB676/SUM($DV676:$EE676)</f>
        <v>#VALUE!</v>
      </c>
      <c r="EM676" s="451" t="e">
        <f>EC676/SUM($DV676:$EE676)</f>
        <v>#VALUE!</v>
      </c>
      <c r="EN676" s="451" t="e">
        <f>ED676/SUM($DV676:$EE676)</f>
        <v>#VALUE!</v>
      </c>
      <c r="EO676" s="451" t="e">
        <f>EE676/SUM($DV676:$EE676)</f>
        <v>#VALUE!</v>
      </c>
      <c r="EP676" s="450">
        <f>EP675</f>
        <v>0.080000000000000002</v>
      </c>
      <c r="EQ676" s="450">
        <f>EQ675</f>
        <v>0.014999999999999999</v>
      </c>
      <c r="ER676" s="450">
        <f>ER675</f>
        <v>0.014999999999999999</v>
      </c>
      <c r="ES676" s="450">
        <f>ES675</f>
        <v>0.014999999999999999</v>
      </c>
      <c r="ET676" s="450">
        <f>ET675</f>
        <v>0.014999999999999999</v>
      </c>
      <c r="EU676" s="450">
        <f>EU675</f>
        <v>0.089999999999999997</v>
      </c>
      <c r="EV676" s="450">
        <f>EV675</f>
        <v>0.089999999999999997</v>
      </c>
      <c r="EW676" s="450">
        <f>EW675</f>
        <v>0.089999999999999997</v>
      </c>
      <c r="EX676" s="431" t="str">
        <f>IF(_tag_month_day!AS666="","",_tag_month_day!AS666/100)</f>
        <v/>
      </c>
      <c r="EY676" s="431" t="str">
        <f>IF(_tag_month_day!AT666="","",_tag_month_day!AT666/100)</f>
        <v/>
      </c>
      <c r="EZ676" s="431" t="str">
        <f>IF(_tag_month_day!AU666="","",_tag_month_day!AU666/100)</f>
        <v/>
      </c>
      <c r="FA676" s="431" t="str">
        <f>IF(_tag_month_day!AV666="","",_tag_month_day!AV666/100)</f>
        <v/>
      </c>
      <c r="FB676" s="431" t="str">
        <f>IF(_tag_month_day!AW666="","",_tag_month_day!AW666/100)</f>
        <v/>
      </c>
      <c r="FC676" s="431" t="str">
        <f>IF(_tag_month_day!AX666="","",_tag_month_day!AX666/100)</f>
        <v/>
      </c>
      <c r="FD676" s="449" t="str">
        <f>IF(_tag_month_day!AY666="","",_tag_month_day!AY666/100)</f>
        <v/>
      </c>
      <c r="FE676" s="449" t="str">
        <f>IF(_tag_month_day!AZ666="","",_tag_month_day!AZ666/100)</f>
        <v/>
      </c>
      <c r="FF676" s="449" t="str">
        <f>IF(_tag_month_day!BA666="","",_tag_month_day!BA666/100)</f>
        <v/>
      </c>
      <c r="FG676" s="449" t="str">
        <f>IF(_tag_month_day!BB666="","",_tag_month_day!BB666/100)</f>
        <v/>
      </c>
      <c r="FH676" s="467" t="str">
        <f>IF(_tag_month_day!BC666="","",_tag_month_day!BC666/100)</f>
        <v/>
      </c>
      <c r="FI676" s="449">
        <f>FI675</f>
        <v>0.40999999999999998</v>
      </c>
      <c r="FJ676" s="449">
        <f>FJ675</f>
        <v>0.11</v>
      </c>
      <c r="FK676" s="449">
        <f>FK675</f>
        <v>0.014999999999999999</v>
      </c>
      <c r="FL676" s="449">
        <f>FL675</f>
        <v>0</v>
      </c>
      <c r="FM676" s="467">
        <f>FM675</f>
        <v>0.0001</v>
      </c>
      <c r="FN676" s="449">
        <f>FN675</f>
        <v>0.32000000000000001</v>
      </c>
      <c r="FO676" s="449">
        <f>FO675</f>
        <v>0.20000000000000001</v>
      </c>
      <c r="FP676" s="449">
        <f>FP675</f>
        <v>0.01</v>
      </c>
      <c r="FQ676" s="449">
        <f>FQ675</f>
        <v>0</v>
      </c>
      <c r="FR676" s="467">
        <f>FR675</f>
        <v>0.0001</v>
      </c>
      <c r="FS676" s="449" t="str">
        <f>IF(_tag_month_day!BD666="","",_tag_month_day!BD666/100)</f>
        <v/>
      </c>
      <c r="FT676" s="449" t="str">
        <f>IF(_tag_month_day!BE666="","",_tag_month_day!BE666/100)</f>
        <v/>
      </c>
      <c r="FU676" s="449" t="str">
        <f>IF(_tag_month_day!BF666="","",_tag_month_day!BF666/100)</f>
        <v/>
      </c>
      <c r="FV676" s="449" t="str">
        <f>IF(_tag_month_day!BG666="","",_tag_month_day!BG666/100)</f>
        <v/>
      </c>
      <c r="FW676" s="467" t="str">
        <f>IF(_tag_month_day!BH666="","",_tag_month_day!BH666/100)</f>
        <v/>
      </c>
      <c r="FX676" s="449" t="str">
        <f>IF(_tag_month_day!BI666="","",_tag_month_day!BI666/100)</f>
        <v/>
      </c>
      <c r="FY676" s="449" t="str">
        <f>IF(_tag_month_day!BJ666="","",_tag_month_day!BJ666/100)</f>
        <v/>
      </c>
      <c r="FZ676" s="468" t="str">
        <f>IF(_tag_month_day!BK666="","",_tag_month_day!BK666/100)</f>
        <v/>
      </c>
      <c r="GA676" s="449" t="str">
        <f>IF(_tag_month_day!BL666="","",_tag_month_day!BL666/100)</f>
        <v/>
      </c>
      <c r="GB676" s="467" t="str">
        <f>IF(_tag_month_day!BM666="","",_tag_month_day!BM666/100)</f>
        <v/>
      </c>
      <c r="GC676" s="431" t="str">
        <f>IF(_tag_month_day!BN666="","",_tag_month_day!BN666/100)</f>
        <v/>
      </c>
      <c r="GD676" s="431" t="str">
        <f>IF(_tag_month_day!BO666="","",_tag_month_day!BO666/100)</f>
        <v/>
      </c>
      <c r="GE676" s="431" t="str">
        <f>IF(_tag_month_day!BP666="","",_tag_month_day!BP666/100)</f>
        <v/>
      </c>
      <c r="GF676" s="431" t="str">
        <f>IF(_tag_month_day!BQ666="","",_tag_month_day!BQ666/100)</f>
        <v/>
      </c>
      <c r="GG676" s="431" t="str">
        <f>IF(_tag_month_day!BR666="","",_tag_month_day!BR666/100)</f>
        <v/>
      </c>
      <c r="GH676" s="431" t="str">
        <f>IF(_tag_month_day!BS666="","",_tag_month_day!BS666/100)</f>
        <v/>
      </c>
      <c r="GI676" s="467" t="str">
        <f>IF(_tag_month_day!BT666="","",_tag_month_day!BT666/100)</f>
        <v/>
      </c>
      <c r="GJ676" s="469" t="str">
        <f>IF(_tag_month_day!BU666="","",_tag_month_day!BU666/100)</f>
        <v/>
      </c>
      <c r="GK676" s="470">
        <f>GK675</f>
        <v>0.070000000000000007</v>
      </c>
      <c r="GL676" s="470">
        <f>GL675</f>
        <v>0.029999999999999999</v>
      </c>
      <c r="GM676" s="471" t="str">
        <f>IF(_tag_month_day!BX666="","",_tag_month_day!BX666/100)</f>
        <v/>
      </c>
      <c r="GN676" s="470">
        <f>GN675</f>
        <v>0.070000000000000007</v>
      </c>
      <c r="GO676" s="470">
        <f>GO675</f>
        <v>0.029999999999999999</v>
      </c>
      <c r="GP676" s="470">
        <f>GP675</f>
        <v>0.089999999999999997</v>
      </c>
      <c r="GQ676" s="470">
        <f>GQ675</f>
        <v>0.029999999999999999</v>
      </c>
      <c r="GR676" s="471" t="str">
        <f>IF(_tag_month_day!CA666="","",_tag_month_day!CA666/100)</f>
        <v/>
      </c>
      <c r="GS676" s="472">
        <f>GS675</f>
        <v>0.95299999999999996</v>
      </c>
      <c r="GT676" s="472">
        <f>GT675</f>
        <v>0.55000000000000004</v>
      </c>
      <c r="GU676" s="472">
        <f>GU675</f>
        <v>0.55000000000000004</v>
      </c>
      <c r="GV676" s="472">
        <f>GV675</f>
        <v>0.55000000000000004</v>
      </c>
      <c r="GW676" s="472">
        <f>GW675</f>
        <v>0.5</v>
      </c>
      <c r="GX676" s="472">
        <f>GX675</f>
        <v>0.93500000000000005</v>
      </c>
      <c r="GY676" s="472">
        <f>GY675</f>
        <v>0.14999999999999999</v>
      </c>
      <c r="GZ676" s="472">
        <f>GZ675</f>
        <v>1</v>
      </c>
      <c r="HA676" s="474">
        <f>HA675</f>
        <v>0.047</v>
      </c>
      <c r="HB676" s="474">
        <f>HB675</f>
        <v>0.45000000000000001</v>
      </c>
      <c r="HC676" s="474">
        <f>HC675</f>
        <v>0.45000000000000001</v>
      </c>
      <c r="HD676" s="474">
        <f>HD675</f>
        <v>0.45000000000000001</v>
      </c>
      <c r="HE676" s="474">
        <f>HE675</f>
        <v>0.5</v>
      </c>
      <c r="HF676" s="474">
        <f>HF675</f>
        <v>0.065000000000000002</v>
      </c>
      <c r="HG676" s="474">
        <f>HG675</f>
        <v>0.84999999999999998</v>
      </c>
      <c r="HH676" s="474">
        <f>HH675</f>
        <v>0</v>
      </c>
      <c r="HI676" s="10">
        <f>IF(BZ676&lt;&gt;"",CK676-BV676,0)</f>
        <v>0</v>
      </c>
      <c r="HJ676" s="10" t="e">
        <f>IF(AJ676&gt;0,AH676-AJ676,0)</f>
        <v>#VALUE!</v>
      </c>
      <c r="HK676" s="466">
        <f>HK675</f>
        <v>0.84999999999999998</v>
      </c>
      <c r="HL676" s="424">
        <f>HL675</f>
        <v>550000</v>
      </c>
      <c r="HM676" s="424">
        <f>HM675</f>
        <v>480000</v>
      </c>
      <c r="HN676" s="465" t="e">
        <f>(DJ676*EZ676+DK676*FH676+DL676*FM676+DM676*FR676+DN676*FW676+DO676*GB676+DS676*GI676+DP676*GM676+DR676*GR676)*1000*2</f>
        <v>#VALUE!</v>
      </c>
      <c r="HO676" s="465" t="e">
        <f>HN676*HK676*$HO$2/HL676*1000000</f>
        <v>#VALUE!</v>
      </c>
      <c r="HP676" s="465" t="e">
        <f>HN676*HK676*$HP$2/HM676*1000000</f>
        <v>#VALUE!</v>
      </c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</row>
    <row customFormat="1" r="677" s="0">
      <c r="A677" s="420">
        <v>666</v>
      </c>
      <c r="B677" s="421">
        <f ca="1">IF(D677=D676,B676,IF(D677="夜班",B676+1,B676))</f>
        <v>43613</v>
      </c>
      <c r="C677" s="422">
        <f>C676</f>
        <v>0.041666666666666699</v>
      </c>
      <c r="D677" s="10" t="str">
        <f ca="1">IF(HOUR(G677)&lt;8,"夜班",IF(HOUR(G677)&lt;16,"白班",IF(HOUR(G677)&lt;24,"中班",0)))</f>
        <v>中班</v>
      </c>
      <c r="E677" s="10" t="e">
        <f ca="1">IF(F677=1,"甲",IF(F677=2,"乙",IF(F677=3,"丙",IF(F677=4,"丁",""))))</f>
        <v>#REF!</v>
      </c>
      <c r="F677" s="10" t="e">
        <f ca="1">SUMPRODUCT((成本日报!$A$3:$A$95=计划!B677)*(成本日报!$B$3:$B$95=计划!$D677),成本日报!$C$3:$C$95)</f>
        <v>#REF!</v>
      </c>
      <c r="G677" s="423">
        <f ca="1">G676+C676</f>
        <v>43613.70833333172</v>
      </c>
      <c r="H677" s="423">
        <f ca="1">$G677+$C677/60*10+$C677*0</f>
        <v>43613.715277776166</v>
      </c>
      <c r="I677" s="423">
        <f ca="1">$G677+$C677/60*18+$C677*0</f>
        <v>43613.720833331718</v>
      </c>
      <c r="J677" s="423">
        <f ca="1">$G677+$C677/60*0+$C677*1</f>
        <v>43613.749999998385</v>
      </c>
      <c r="K677" s="423">
        <f ca="1">$G677+$C677/60*30+$C677*2</f>
        <v>43613.812499998392</v>
      </c>
      <c r="L677" s="423">
        <f ca="1">$G677+$C677/60*0+$C677*3</f>
        <v>43613.83333333172</v>
      </c>
      <c r="M677" s="424" t="str">
        <f>IF(_tag_month_day!A667="","",_tag_month_day!A667)</f>
        <v/>
      </c>
      <c r="N677" s="424" t="str">
        <f>IF(_tag_month_day!B667="","",_tag_month_day!B667)</f>
        <v/>
      </c>
      <c r="O677" s="425" t="e">
        <f>IF(M677+N677=0,"",M677+N677)</f>
        <v>#VALUE!</v>
      </c>
      <c r="P677" s="424" t="str">
        <f>IF(_tag_month_day!C667="","",_tag_month_day!C667)</f>
        <v/>
      </c>
      <c r="Q677" s="424" t="str">
        <f>IF(_tag_month_day!D667="","",_tag_month_day!D667)</f>
        <v/>
      </c>
      <c r="R677" s="426" t="str">
        <f>IF(_tag_month_day!CB667="","",_tag_month_day!CB667/100)</f>
        <v/>
      </c>
      <c r="S677" s="427" t="str">
        <f>IF(_tag_month_day!E667="","",_tag_month_day!E667)</f>
        <v/>
      </c>
      <c r="T677" s="427" t="str">
        <f>IF(_tag_month_day!F667="","",_tag_month_day!F667)</f>
        <v/>
      </c>
      <c r="U677" s="428" t="e">
        <f>S677+T677</f>
        <v>#VALUE!</v>
      </c>
      <c r="V677" s="429" t="e">
        <f>U677/AJ677</f>
        <v>#VALUE!</v>
      </c>
      <c r="W677" s="430" t="str">
        <f>IF(_jhy_month_day!A667="","",_jhy_month_day!A667)</f>
        <v/>
      </c>
      <c r="X677" s="431" t="str">
        <f>IF(_jhy_month_day!B667="","",_jhy_month_day!B667/100)</f>
        <v/>
      </c>
      <c r="Y677" s="431" t="str">
        <f>IF(_jhy_month_day!C667="","",_jhy_month_day!C667/100)</f>
        <v/>
      </c>
      <c r="Z677" s="432">
        <f>Z673+1</f>
        <v>167</v>
      </c>
      <c r="AA677" s="433" t="str">
        <f>IF(_tag_month_day!G667="","",_tag_month_day!G667/100)</f>
        <v/>
      </c>
      <c r="AB677" s="433" t="str">
        <f>IF(_tag_month_day!H667="","",_tag_month_day!H667/100)</f>
        <v/>
      </c>
      <c r="AC677" s="434">
        <f>IF(X677="",AC676,BK677*($AV676*X677+$AW676*FD676+$AX676*FI676+$AY676*FN676+$AZ676*FS676+$BA676*FX676+$BG676*GE676)/(AV676*Y677+AX676*FK676+AW676*FF676+AY676*FP676+AZ676*FU676+BA676*FZ676+BG676*GG676+BB676*GK676+BC676*GN676+BD676*GP676))</f>
        <v>1.59963432013121</v>
      </c>
      <c r="AD677" s="435" t="str">
        <f>IF(AC677=AC676,"",AC677-AC676)</f>
        <v/>
      </c>
      <c r="AE677" s="436" t="str">
        <f>IF(1-AF677=0,"",(1-AF677))</f>
        <v/>
      </c>
      <c r="AF677" s="437">
        <v>1</v>
      </c>
      <c r="AG677" s="10" t="str">
        <f>AG676</f>
        <v>9A3</v>
      </c>
      <c r="AH677" s="438" t="str">
        <f>AH676</f>
        <v/>
      </c>
      <c r="AI677" s="424"/>
      <c r="AJ677" s="10" t="str">
        <f>IF(_tag_month_day!I667="","",_tag_month_day!I667)</f>
        <v/>
      </c>
      <c r="AK677" s="440"/>
      <c r="AL677" s="440"/>
      <c r="AM677" s="440"/>
      <c r="AN677" s="441">
        <f>AN676</f>
        <v>2</v>
      </c>
      <c r="AO677" s="441">
        <f>AO676</f>
        <v>8</v>
      </c>
      <c r="AP677" s="442" t="e">
        <f>(IF(AN677=0,AS676,AS676*(1+AO677/AN677)/(AR677+AO677/AN677)))+AT677</f>
        <v>#VALUE!</v>
      </c>
      <c r="AQ677" s="443" t="str">
        <f>IF(_tag_month_day!J667="","",_tag_month_day!J667/100)</f>
        <v/>
      </c>
      <c r="AR677" s="444">
        <f>AR676</f>
        <v>1.3</v>
      </c>
      <c r="AS677" s="445" t="e">
        <f>AQ677*(AN677*AR677+AO677)/(AN677+AO677)</f>
        <v>#VALUE!</v>
      </c>
      <c r="AT677" s="445" t="e">
        <f>(SUM(BE677:BF677)-SUM(BE676:BF676))*0.05</f>
        <v>#VALUE!</v>
      </c>
      <c r="AU677" s="446" t="str">
        <f>IF(_tag_month_day!CC667="","",IF(_tag_month_day!CC667&gt;0,_tag_month_day!CD667,_tag_month_day!CE667))</f>
        <v/>
      </c>
      <c r="AV677" s="447" t="str">
        <f>IF(_tag_month_day!L667="","",_tag_month_day!L667/100)</f>
        <v/>
      </c>
      <c r="AW677" s="431">
        <f>AW676</f>
        <v>0</v>
      </c>
      <c r="AX677" s="431">
        <f>AX676</f>
        <v>0</v>
      </c>
      <c r="AY677" s="431" t="str">
        <f>IF(_tag_month_day!M667="","",_tag_month_day!M667/100)</f>
        <v/>
      </c>
      <c r="AZ677" s="431" t="str">
        <f>IF(_tag_month_day!N667="","",_tag_month_day!N667/100)</f>
        <v/>
      </c>
      <c r="BA677" s="431" t="str">
        <f>IF(_tag_month_day!O667="","",_tag_month_day!O667/100)</f>
        <v/>
      </c>
      <c r="BB677" s="448" t="str">
        <f>IF(_tag_month_day!P667="","",_tag_month_day!P667/100)</f>
        <v/>
      </c>
      <c r="BC677" s="448">
        <f>BC676</f>
        <v>0</v>
      </c>
      <c r="BD677" s="448" t="str">
        <f>IF(_tag_month_day!Q667="","",_tag_month_day!Q667/100)</f>
        <v/>
      </c>
      <c r="BE677" s="449" t="str">
        <f>IF(_tag_month_day!R667="","",_tag_month_day!R667/100)</f>
        <v/>
      </c>
      <c r="BF677" s="388" t="e">
        <f>(AU677*(100+BE677*100))/(AJ677-AU677)/100</f>
        <v>#VALUE!</v>
      </c>
      <c r="BG677" s="450" t="e">
        <f>BE677+BF677</f>
        <v>#VALUE!</v>
      </c>
      <c r="BH677" s="451" t="e">
        <f>SUM(AV677:BF677)</f>
        <v>#VALUE!</v>
      </c>
      <c r="BI677" s="452" t="e">
        <f>IF(CX677=0,BI676,(DK677*查询!$R$5+DL677*查询!$Q$5+DM677*查询!$N$5+DN677*查询!$O$5+DO677*查询!$P$5)*AF677/CX677)</f>
        <v>#VALUE!</v>
      </c>
      <c r="BJ677" s="452" t="e">
        <f>IF(CX677=0,BJ676,(DP677*查询!$S$5+DQ677*查询!$T$5+DR677*查询!$U$5)*AF677/CX677)</f>
        <v>#VALUE!</v>
      </c>
      <c r="BK677" s="452">
        <f>BK676</f>
        <v>1</v>
      </c>
      <c r="BL677" s="453" t="e">
        <f>SUMPRODUCT((AV677:BA677)*(GS677:GX677))/((GS677:GX677)+SUM(BB677:BD677)*GY677+BG677*GZ677)</f>
        <v>#VALUE!</v>
      </c>
      <c r="BM677" s="453" t="e">
        <f>BK677*($AV677*FB677+$AW677*FD677+$AX677*FI677+$AY677*FN677+$AZ677*FS677+$BA677*FX677+$BG677*GE677)/(AV677*EY677+AX677*FK677+AW677*FF677+AY677*FP677+AZ677*FU677+BA677*FZ677+BG677*GG677+BB677*GK677+BC677*GN677+BD677*GP677)</f>
        <v>#VALUE!</v>
      </c>
      <c r="BN677" s="453" t="e">
        <f>($AV677*FC677+$AX677*FJ677+$AW677*FE677+$AY677*FO677+$AZ677*FT677+$BA677*FY677+$BG677*GF677)/($AV677*FA677+BG677*GH677+BB677*GL677+BC677*GO677+BD677*GQ677+BA677*GA677)</f>
        <v>#VALUE!</v>
      </c>
      <c r="BO677" s="454" t="e">
        <f>SUMPRODUCT(AV677:BA677*GS677:GX677)/(GS677:GX677+(BB677+BC677+BD677)*GY677+BG677)</f>
        <v>#VALUE!</v>
      </c>
      <c r="BP677" s="454" t="e">
        <f>SUMPRODUCT(AV677:BA677*GS677:GX677)/(GS677:GX677+(BB677+BC677+BD677)*GY677+BG677)</f>
        <v>#VALUE!</v>
      </c>
      <c r="BQ677" s="454" t="e">
        <f>SUMPRODUCT(AV677:BA677*GS677:GX677)/(GS677:GX677+(BB677+BC677+BD677)*GY677+BG677)</f>
        <v>#VALUE!</v>
      </c>
      <c r="BR677" s="453" t="str">
        <f>IF(_tag_month_day!T667="","",_tag_month_day!T667)</f>
        <v/>
      </c>
      <c r="BS677" s="453" t="str">
        <f>IF(_tag_month_day!U667="","",_tag_month_day!U667)</f>
        <v/>
      </c>
      <c r="BT677" s="455" t="str">
        <f>IF(CK677="","",IF((CK677&gt;=BV677-0.12)*(CK677&lt;=BV677+0.12),"合格","不合格"))</f>
        <v/>
      </c>
      <c r="BU677" s="456" t="str">
        <f>IF(_tag_month_day!V667="","",_tag_month_day!V667)</f>
        <v/>
      </c>
      <c r="BV677" s="457" t="str">
        <f>IF(_tag_month_day!W667="","",_tag_month_day!W667)</f>
        <v/>
      </c>
      <c r="BW677" s="458" t="str">
        <f>IF(_tag_month_day!X667="","",_tag_month_day!X667)</f>
        <v/>
      </c>
      <c r="BX677" s="458" t="str">
        <f>IF(_tag_month_day!Y667="","",_tag_month_day!Y667)</f>
        <v/>
      </c>
      <c r="BY677" s="459">
        <f ca="1">L677</f>
        <v>43613.83333333172</v>
      </c>
      <c r="BZ677" s="460"/>
      <c r="CA677" s="4"/>
      <c r="CB677" s="424" t="str">
        <f>IF(_tag_month_day!Z667="","",_tag_month_day!Z667)</f>
        <v/>
      </c>
      <c r="CC677" s="424" t="str">
        <f>IF(_tag_month_day!AA667="","",_tag_month_day!AA667)</f>
        <v/>
      </c>
      <c r="CD677" s="424" t="str">
        <f>IF(_tag_month_day!AB667="","",_tag_month_day!AB667)</f>
        <v/>
      </c>
      <c r="CE677" s="424" t="str">
        <f>IF(_tag_month_day!AC667="","",_tag_month_day!AC667)</f>
        <v/>
      </c>
      <c r="CF677" s="424" t="str">
        <f>IF(_tag_month_day!AD667="","",_tag_month_day!AD667)</f>
        <v/>
      </c>
      <c r="CG677" s="424" t="str">
        <f>IF(_tag_month_day!AE667="","",_tag_month_day!AE667)</f>
        <v/>
      </c>
      <c r="CH677" s="424" t="str">
        <f>IF(_tag_month_day!AF667="","",_tag_month_day!AF667)</f>
        <v/>
      </c>
      <c r="CI677" s="424" t="str">
        <f>IF(_tag_month_day!AG667="","",_tag_month_day!AG667)</f>
        <v/>
      </c>
      <c r="CJ677" s="424" t="str">
        <f>IF(_tag_month_day!AH667="","",_tag_month_day!AH667)</f>
        <v/>
      </c>
      <c r="CK677" s="424" t="str">
        <f>IF(_tag_month_day!AI667="","",_tag_month_day!AI667)</f>
        <v/>
      </c>
      <c r="CL677" s="4" t="str">
        <f>IF(_tag_month_day!AJ667="","",_tag_month_day!AJ667)</f>
        <v/>
      </c>
      <c r="CM677" s="4" t="str">
        <f>IF(_tag_month_day!AK667="","",_tag_month_day!AK667)</f>
        <v/>
      </c>
      <c r="CN677" s="4" t="str">
        <f>IF(_tag_month_day!AL667="","",_tag_month_day!AL667)</f>
        <v/>
      </c>
      <c r="CO677" s="4" t="str">
        <f>IF(_tag_month_day!AM667="","",_tag_month_day!AM667)</f>
        <v/>
      </c>
      <c r="CP677" s="4" t="str">
        <f>IF(_tag_month_day!AN667="","",_tag_month_day!AN667)</f>
        <v/>
      </c>
      <c r="CQ677" s="4" t="str">
        <f>IF(_tag_month_day!AO667="","",_tag_month_day!AO667)</f>
        <v/>
      </c>
      <c r="CR677" s="462" t="str">
        <f>IF(_tag_month_day!AP667="","",_tag_month_day!AP667)</f>
        <v/>
      </c>
      <c r="CS677" s="463" t="str">
        <f>IF(_tag_month_day!AQ667="","",_tag_month_day!AQ667)</f>
        <v/>
      </c>
      <c r="CT677" s="4" t="str">
        <f>IF(_tag_month_day!AR667="","",_tag_month_day!AR667)</f>
        <v/>
      </c>
      <c r="CU677" s="464" t="e">
        <f>DU677/AJ677</f>
        <v>#VALUE!</v>
      </c>
      <c r="CV677" s="451" t="e">
        <f>BG677/BH677</f>
        <v>#VALUE!</v>
      </c>
      <c r="CW677" s="465" t="e">
        <f>AJ677*(1-CV677)*CU677*AF677</f>
        <v>#VALUE!</v>
      </c>
      <c r="CX677" s="465" t="e">
        <f>CW677*94%</f>
        <v>#VALUE!</v>
      </c>
      <c r="CY677" s="466" t="e">
        <f>IF(CX677=0,0,DS677/(DS677+CX677))</f>
        <v>#VALUE!</v>
      </c>
      <c r="CZ677" s="465" t="e">
        <f>$AJ677*EF677</f>
        <v>#VALUE!</v>
      </c>
      <c r="DA677" s="465" t="e">
        <f>$AJ677*EG677</f>
        <v>#VALUE!</v>
      </c>
      <c r="DB677" s="465" t="e">
        <f>$AJ677*EH677</f>
        <v>#VALUE!</v>
      </c>
      <c r="DC677" s="465" t="e">
        <f>$AJ677*EI677</f>
        <v>#VALUE!</v>
      </c>
      <c r="DD677" s="465" t="e">
        <f>$AJ677*EJ677</f>
        <v>#VALUE!</v>
      </c>
      <c r="DE677" s="465" t="e">
        <f>$AJ677*EK677</f>
        <v>#VALUE!</v>
      </c>
      <c r="DF677" s="465" t="e">
        <f>$AJ677*EL677</f>
        <v>#VALUE!</v>
      </c>
      <c r="DG677" s="465" t="e">
        <f>$AJ677*EM677</f>
        <v>#VALUE!</v>
      </c>
      <c r="DH677" s="465" t="e">
        <f>$AJ677*EN677</f>
        <v>#VALUE!</v>
      </c>
      <c r="DI677" s="465" t="e">
        <f>$AJ677*EO677</f>
        <v>#VALUE!</v>
      </c>
      <c r="DJ677" s="465" t="e">
        <f>CZ677*(1-EP677)</f>
        <v>#VALUE!</v>
      </c>
      <c r="DK677" s="465" t="e">
        <f>DA677*(1-ER677)</f>
        <v>#VALUE!</v>
      </c>
      <c r="DL677" s="465" t="e">
        <f>DB677*(1-EQ677)</f>
        <v>#VALUE!</v>
      </c>
      <c r="DM677" s="465" t="e">
        <f>DC677*(1-ES677)</f>
        <v>#VALUE!</v>
      </c>
      <c r="DN677" s="465" t="e">
        <f>DD677*(1-ET677)</f>
        <v>#VALUE!</v>
      </c>
      <c r="DO677" s="465" t="e">
        <f>DE677</f>
        <v>#VALUE!</v>
      </c>
      <c r="DP677" s="465" t="e">
        <f>DF677*(1-EU677)</f>
        <v>#VALUE!</v>
      </c>
      <c r="DQ677" s="465" t="e">
        <f>DG677*(1-EV677)</f>
        <v>#VALUE!</v>
      </c>
      <c r="DR677" s="465" t="e">
        <f>DH677*(1-EW677)</f>
        <v>#VALUE!</v>
      </c>
      <c r="DS677" s="465" t="e">
        <f>DI677</f>
        <v>#VALUE!</v>
      </c>
      <c r="DT677" s="465" t="e">
        <f>SUM(DJ677:DS677)</f>
        <v>#VALUE!</v>
      </c>
      <c r="DU677" s="465" t="e">
        <f>(GS677:GX677)+(DP677+DQ677+DR677)*GY677+DS677</f>
        <v>#VALUE!</v>
      </c>
      <c r="DV677" s="451" t="e">
        <f>AV677/$BH677/(1-EP677)</f>
        <v>#VALUE!</v>
      </c>
      <c r="DW677" s="451" t="e">
        <f>AW677/$BH677/(1-ER677)</f>
        <v>#VALUE!</v>
      </c>
      <c r="DX677" s="451" t="e">
        <f>AX677/$BH677/(1-EQ677)</f>
        <v>#VALUE!</v>
      </c>
      <c r="DY677" s="451" t="e">
        <f>AY677/$BH677/(1-ES677)</f>
        <v>#VALUE!</v>
      </c>
      <c r="DZ677" s="451" t="e">
        <f>AZ677/$BH677/(1-ET677)</f>
        <v>#VALUE!</v>
      </c>
      <c r="EA677" s="451" t="e">
        <f>BA677/$BH677/(1-AX677)</f>
        <v>#VALUE!</v>
      </c>
      <c r="EB677" s="451" t="e">
        <f>BB677/$BH677/(1-EU677)</f>
        <v>#VALUE!</v>
      </c>
      <c r="EC677" s="451" t="e">
        <f>BC677/$BH677/(1-EV677)</f>
        <v>#VALUE!</v>
      </c>
      <c r="ED677" s="451" t="e">
        <f>BD677/$BH677/(1-EW677)</f>
        <v>#VALUE!</v>
      </c>
      <c r="EE677" s="451" t="e">
        <f>BG677/BH677</f>
        <v>#VALUE!</v>
      </c>
      <c r="EF677" s="451" t="e">
        <f>DV677/SUM($DV677:$EE677)</f>
        <v>#VALUE!</v>
      </c>
      <c r="EG677" s="451" t="e">
        <f>DW677/SUM($DV677:$EE677)</f>
        <v>#VALUE!</v>
      </c>
      <c r="EH677" s="451" t="e">
        <f>DX677/SUM($DV677:$EE677)</f>
        <v>#VALUE!</v>
      </c>
      <c r="EI677" s="451" t="e">
        <f>DY677/SUM($DV677:$EE677)</f>
        <v>#VALUE!</v>
      </c>
      <c r="EJ677" s="451" t="e">
        <f>DZ677/SUM($DV677:$EE677)</f>
        <v>#VALUE!</v>
      </c>
      <c r="EK677" s="451" t="e">
        <f>EA677/SUM($DV677:$EE677)</f>
        <v>#VALUE!</v>
      </c>
      <c r="EL677" s="451" t="e">
        <f>EB677/SUM($DV677:$EE677)</f>
        <v>#VALUE!</v>
      </c>
      <c r="EM677" s="451" t="e">
        <f>EC677/SUM($DV677:$EE677)</f>
        <v>#VALUE!</v>
      </c>
      <c r="EN677" s="451" t="e">
        <f>ED677/SUM($DV677:$EE677)</f>
        <v>#VALUE!</v>
      </c>
      <c r="EO677" s="451" t="e">
        <f>EE677/SUM($DV677:$EE677)</f>
        <v>#VALUE!</v>
      </c>
      <c r="EP677" s="450">
        <f>EP676</f>
        <v>0.080000000000000002</v>
      </c>
      <c r="EQ677" s="450">
        <f>EQ676</f>
        <v>0.014999999999999999</v>
      </c>
      <c r="ER677" s="450">
        <f>ER676</f>
        <v>0.014999999999999999</v>
      </c>
      <c r="ES677" s="450">
        <f>ES676</f>
        <v>0.014999999999999999</v>
      </c>
      <c r="ET677" s="450">
        <f>ET676</f>
        <v>0.014999999999999999</v>
      </c>
      <c r="EU677" s="450">
        <f>EU676</f>
        <v>0.089999999999999997</v>
      </c>
      <c r="EV677" s="450">
        <f>EV676</f>
        <v>0.089999999999999997</v>
      </c>
      <c r="EW677" s="450">
        <f>EW676</f>
        <v>0.089999999999999997</v>
      </c>
      <c r="EX677" s="431" t="str">
        <f>IF(_tag_month_day!AS667="","",_tag_month_day!AS667/100)</f>
        <v/>
      </c>
      <c r="EY677" s="431" t="str">
        <f>IF(_tag_month_day!AT667="","",_tag_month_day!AT667/100)</f>
        <v/>
      </c>
      <c r="EZ677" s="431" t="str">
        <f>IF(_tag_month_day!AU667="","",_tag_month_day!AU667/100)</f>
        <v/>
      </c>
      <c r="FA677" s="431" t="str">
        <f>IF(_tag_month_day!AV667="","",_tag_month_day!AV667/100)</f>
        <v/>
      </c>
      <c r="FB677" s="431" t="str">
        <f>IF(_tag_month_day!AW667="","",_tag_month_day!AW667/100)</f>
        <v/>
      </c>
      <c r="FC677" s="431" t="str">
        <f>IF(_tag_month_day!AX667="","",_tag_month_day!AX667/100)</f>
        <v/>
      </c>
      <c r="FD677" s="449" t="str">
        <f>IF(_tag_month_day!AY667="","",_tag_month_day!AY667/100)</f>
        <v/>
      </c>
      <c r="FE677" s="449" t="str">
        <f>IF(_tag_month_day!AZ667="","",_tag_month_day!AZ667/100)</f>
        <v/>
      </c>
      <c r="FF677" s="449" t="str">
        <f>IF(_tag_month_day!BA667="","",_tag_month_day!BA667/100)</f>
        <v/>
      </c>
      <c r="FG677" s="449" t="str">
        <f>IF(_tag_month_day!BB667="","",_tag_month_day!BB667/100)</f>
        <v/>
      </c>
      <c r="FH677" s="467" t="str">
        <f>IF(_tag_month_day!BC667="","",_tag_month_day!BC667/100)</f>
        <v/>
      </c>
      <c r="FI677" s="449">
        <f>FI676</f>
        <v>0.40999999999999998</v>
      </c>
      <c r="FJ677" s="449">
        <f>FJ676</f>
        <v>0.11</v>
      </c>
      <c r="FK677" s="449">
        <f>FK676</f>
        <v>0.014999999999999999</v>
      </c>
      <c r="FL677" s="449">
        <f>FL676</f>
        <v>0</v>
      </c>
      <c r="FM677" s="467">
        <f>FM676</f>
        <v>0.0001</v>
      </c>
      <c r="FN677" s="449">
        <f>FN676</f>
        <v>0.32000000000000001</v>
      </c>
      <c r="FO677" s="449">
        <f>FO676</f>
        <v>0.20000000000000001</v>
      </c>
      <c r="FP677" s="449">
        <f>FP676</f>
        <v>0.01</v>
      </c>
      <c r="FQ677" s="449">
        <f>FQ676</f>
        <v>0</v>
      </c>
      <c r="FR677" s="467">
        <f>FR676</f>
        <v>0.0001</v>
      </c>
      <c r="FS677" s="449" t="str">
        <f>IF(_tag_month_day!BD667="","",_tag_month_day!BD667/100)</f>
        <v/>
      </c>
      <c r="FT677" s="449" t="str">
        <f>IF(_tag_month_day!BE667="","",_tag_month_day!BE667/100)</f>
        <v/>
      </c>
      <c r="FU677" s="449" t="str">
        <f>IF(_tag_month_day!BF667="","",_tag_month_day!BF667/100)</f>
        <v/>
      </c>
      <c r="FV677" s="449" t="str">
        <f>IF(_tag_month_day!BG667="","",_tag_month_day!BG667/100)</f>
        <v/>
      </c>
      <c r="FW677" s="467" t="str">
        <f>IF(_tag_month_day!BH667="","",_tag_month_day!BH667/100)</f>
        <v/>
      </c>
      <c r="FX677" s="449" t="str">
        <f>IF(_tag_month_day!BI667="","",_tag_month_day!BI667/100)</f>
        <v/>
      </c>
      <c r="FY677" s="449" t="str">
        <f>IF(_tag_month_day!BJ667="","",_tag_month_day!BJ667/100)</f>
        <v/>
      </c>
      <c r="FZ677" s="468" t="str">
        <f>IF(_tag_month_day!BK667="","",_tag_month_day!BK667/100)</f>
        <v/>
      </c>
      <c r="GA677" s="449" t="str">
        <f>IF(_tag_month_day!BL667="","",_tag_month_day!BL667/100)</f>
        <v/>
      </c>
      <c r="GB677" s="467" t="str">
        <f>IF(_tag_month_day!BM667="","",_tag_month_day!BM667/100)</f>
        <v/>
      </c>
      <c r="GC677" s="431" t="str">
        <f>IF(_tag_month_day!BN667="","",_tag_month_day!BN667/100)</f>
        <v/>
      </c>
      <c r="GD677" s="431" t="str">
        <f>IF(_tag_month_day!BO667="","",_tag_month_day!BO667/100)</f>
        <v/>
      </c>
      <c r="GE677" s="431" t="str">
        <f>IF(_tag_month_day!BP667="","",_tag_month_day!BP667/100)</f>
        <v/>
      </c>
      <c r="GF677" s="431" t="str">
        <f>IF(_tag_month_day!BQ667="","",_tag_month_day!BQ667/100)</f>
        <v/>
      </c>
      <c r="GG677" s="431" t="str">
        <f>IF(_tag_month_day!BR667="","",_tag_month_day!BR667/100)</f>
        <v/>
      </c>
      <c r="GH677" s="431" t="str">
        <f>IF(_tag_month_day!BS667="","",_tag_month_day!BS667/100)</f>
        <v/>
      </c>
      <c r="GI677" s="467" t="str">
        <f>IF(_tag_month_day!BT667="","",_tag_month_day!BT667/100)</f>
        <v/>
      </c>
      <c r="GJ677" s="469" t="str">
        <f>IF(_tag_month_day!BU667="","",_tag_month_day!BU667/100)</f>
        <v/>
      </c>
      <c r="GK677" s="470">
        <f>GK676</f>
        <v>0.070000000000000007</v>
      </c>
      <c r="GL677" s="470">
        <f>GL676</f>
        <v>0.029999999999999999</v>
      </c>
      <c r="GM677" s="471" t="str">
        <f>IF(_tag_month_day!BX667="","",_tag_month_day!BX667/100)</f>
        <v/>
      </c>
      <c r="GN677" s="470">
        <f>GN676</f>
        <v>0.070000000000000007</v>
      </c>
      <c r="GO677" s="470">
        <f>GO676</f>
        <v>0.029999999999999999</v>
      </c>
      <c r="GP677" s="470">
        <f>GP676</f>
        <v>0.089999999999999997</v>
      </c>
      <c r="GQ677" s="470">
        <f>GQ676</f>
        <v>0.029999999999999999</v>
      </c>
      <c r="GR677" s="471" t="str">
        <f>IF(_tag_month_day!CA667="","",_tag_month_day!CA667/100)</f>
        <v/>
      </c>
      <c r="GS677" s="472">
        <f>GS676</f>
        <v>0.95299999999999996</v>
      </c>
      <c r="GT677" s="472">
        <f>GT676</f>
        <v>0.55000000000000004</v>
      </c>
      <c r="GU677" s="472">
        <f>GU676</f>
        <v>0.55000000000000004</v>
      </c>
      <c r="GV677" s="472">
        <f>GV676</f>
        <v>0.55000000000000004</v>
      </c>
      <c r="GW677" s="472">
        <f>GW676</f>
        <v>0.5</v>
      </c>
      <c r="GX677" s="472">
        <f>GX676</f>
        <v>0.93500000000000005</v>
      </c>
      <c r="GY677" s="472">
        <f>GY676</f>
        <v>0.14999999999999999</v>
      </c>
      <c r="GZ677" s="472">
        <f>GZ676</f>
        <v>1</v>
      </c>
      <c r="HA677" s="474">
        <f>HA676</f>
        <v>0.047</v>
      </c>
      <c r="HB677" s="474">
        <f>HB676</f>
        <v>0.45000000000000001</v>
      </c>
      <c r="HC677" s="474">
        <f>HC676</f>
        <v>0.45000000000000001</v>
      </c>
      <c r="HD677" s="474">
        <f>HD676</f>
        <v>0.45000000000000001</v>
      </c>
      <c r="HE677" s="474">
        <f>HE676</f>
        <v>0.5</v>
      </c>
      <c r="HF677" s="474">
        <f>HF676</f>
        <v>0.065000000000000002</v>
      </c>
      <c r="HG677" s="474">
        <f>HG676</f>
        <v>0.84999999999999998</v>
      </c>
      <c r="HH677" s="474">
        <f>HH676</f>
        <v>0</v>
      </c>
      <c r="HI677" s="10">
        <f>IF(BZ677&lt;&gt;"",CK677-BV677,0)</f>
        <v>0</v>
      </c>
      <c r="HJ677" s="10" t="e">
        <f>IF(AJ677&gt;0,AH677-AJ677,0)</f>
        <v>#VALUE!</v>
      </c>
      <c r="HK677" s="466">
        <f>HK676</f>
        <v>0.84999999999999998</v>
      </c>
      <c r="HL677" s="424">
        <f>HL676</f>
        <v>550000</v>
      </c>
      <c r="HM677" s="424">
        <f>HM676</f>
        <v>480000</v>
      </c>
      <c r="HN677" s="465" t="e">
        <f>(DJ677*EZ677+DK677*FH677+DL677*FM677+DM677*FR677+DN677*FW677+DO677*GB677+DS677*GI677+DP677*GM677+DR677*GR677)*1000*2</f>
        <v>#VALUE!</v>
      </c>
      <c r="HO677" s="465" t="e">
        <f>HN677*HK677*$HO$2/HL677*1000000</f>
        <v>#VALUE!</v>
      </c>
      <c r="HP677" s="465" t="e">
        <f>HN677*HK677*$HP$2/HM677*1000000</f>
        <v>#VALUE!</v>
      </c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</row>
    <row customFormat="1" r="678" s="0">
      <c r="A678" s="420">
        <v>667</v>
      </c>
      <c r="B678" s="421">
        <f ca="1">IF(D678=D677,B677,IF(D678="夜班",B677+1,B677))</f>
        <v>43613</v>
      </c>
      <c r="C678" s="422">
        <f>C677</f>
        <v>0.041666666666666699</v>
      </c>
      <c r="D678" s="10" t="str">
        <f ca="1">IF(HOUR(G678)&lt;8,"夜班",IF(HOUR(G678)&lt;16,"白班",IF(HOUR(G678)&lt;24,"中班",0)))</f>
        <v>中班</v>
      </c>
      <c r="E678" s="10" t="e">
        <f ca="1">IF(F678=1,"甲",IF(F678=2,"乙",IF(F678=3,"丙",IF(F678=4,"丁",""))))</f>
        <v>#REF!</v>
      </c>
      <c r="F678" s="10" t="e">
        <f ca="1">SUMPRODUCT((成本日报!$A$3:$A$95=计划!B678)*(成本日报!$B$3:$B$95=计划!$D678),成本日报!$C$3:$C$95)</f>
        <v>#REF!</v>
      </c>
      <c r="G678" s="423">
        <f ca="1">G677+C677</f>
        <v>43613.749999998385</v>
      </c>
      <c r="H678" s="423">
        <f ca="1">$G678+$C678/60*10+$C678*0</f>
        <v>43613.75694444283</v>
      </c>
      <c r="I678" s="423">
        <f ca="1">$G678+$C678/60*18+$C678*0</f>
        <v>43613.762499998382</v>
      </c>
      <c r="J678" s="423">
        <f ca="1">$G678+$C678/60*0+$C678*1</f>
        <v>43613.791666665049</v>
      </c>
      <c r="K678" s="423">
        <f ca="1">$G678+$C678/60*30+$C678*2</f>
        <v>43613.854166665056</v>
      </c>
      <c r="L678" s="423">
        <f ca="1">$G678+$C678/60*0+$C678*3</f>
        <v>43613.874999998385</v>
      </c>
      <c r="M678" s="424" t="str">
        <f>IF(_tag_month_day!A668="","",_tag_month_day!A668)</f>
        <v/>
      </c>
      <c r="N678" s="424" t="str">
        <f>IF(_tag_month_day!B668="","",_tag_month_day!B668)</f>
        <v/>
      </c>
      <c r="O678" s="425" t="e">
        <f>IF(M678+N678=0,"",M678+N678)</f>
        <v>#VALUE!</v>
      </c>
      <c r="P678" s="424" t="str">
        <f>IF(_tag_month_day!C668="","",_tag_month_day!C668)</f>
        <v/>
      </c>
      <c r="Q678" s="424" t="str">
        <f>IF(_tag_month_day!D668="","",_tag_month_day!D668)</f>
        <v/>
      </c>
      <c r="R678" s="426" t="str">
        <f>IF(_tag_month_day!CB668="","",_tag_month_day!CB668/100)</f>
        <v/>
      </c>
      <c r="S678" s="427" t="str">
        <f>IF(_tag_month_day!E668="","",_tag_month_day!E668)</f>
        <v/>
      </c>
      <c r="T678" s="427" t="str">
        <f>IF(_tag_month_day!F668="","",_tag_month_day!F668)</f>
        <v/>
      </c>
      <c r="U678" s="428" t="e">
        <f>S678+T678</f>
        <v>#VALUE!</v>
      </c>
      <c r="V678" s="429" t="e">
        <f>U678/AJ678</f>
        <v>#VALUE!</v>
      </c>
      <c r="W678" s="430" t="str">
        <f>IF(_jhy_month_day!A668="","",_jhy_month_day!A668)</f>
        <v/>
      </c>
      <c r="X678" s="431" t="str">
        <f>IF(_jhy_month_day!B668="","",_jhy_month_day!B668/100)</f>
        <v/>
      </c>
      <c r="Y678" s="431" t="str">
        <f>IF(_jhy_month_day!C668="","",_jhy_month_day!C668/100)</f>
        <v/>
      </c>
      <c r="Z678" s="432">
        <f>Z674+1</f>
        <v>167</v>
      </c>
      <c r="AA678" s="433" t="str">
        <f>IF(_tag_month_day!G668="","",_tag_month_day!G668/100)</f>
        <v/>
      </c>
      <c r="AB678" s="433" t="str">
        <f>IF(_tag_month_day!H668="","",_tag_month_day!H668/100)</f>
        <v/>
      </c>
      <c r="AC678" s="434">
        <f>IF(X678="",AC677,BK678*($AV677*X678+$AW677*FD677+$AX677*FI677+$AY677*FN677+$AZ677*FS677+$BA677*FX677+$BG677*GE677)/(AV677*Y678+AX677*FK677+AW677*FF677+AY677*FP677+AZ677*FU677+BA677*FZ677+BG677*GG677+BB677*GK677+BC677*GN677+BD677*GP677))</f>
        <v>1.59963432013121</v>
      </c>
      <c r="AD678" s="435" t="str">
        <f>IF(AC678=AC677,"",AC678-AC677)</f>
        <v/>
      </c>
      <c r="AE678" s="436" t="str">
        <f>IF(1-AF678=0,"",(1-AF678))</f>
        <v/>
      </c>
      <c r="AF678" s="437">
        <v>1</v>
      </c>
      <c r="AG678" s="10" t="str">
        <f>AG677</f>
        <v>9A3</v>
      </c>
      <c r="AH678" s="438" t="str">
        <f>AH677</f>
        <v/>
      </c>
      <c r="AI678" s="424"/>
      <c r="AJ678" s="10" t="str">
        <f>IF(_tag_month_day!I668="","",_tag_month_day!I668)</f>
        <v/>
      </c>
      <c r="AK678" s="440"/>
      <c r="AL678" s="440"/>
      <c r="AM678" s="440"/>
      <c r="AN678" s="441">
        <f>AN677</f>
        <v>2</v>
      </c>
      <c r="AO678" s="441">
        <f>AO677</f>
        <v>8</v>
      </c>
      <c r="AP678" s="442" t="e">
        <f>(IF(AN678=0,AS677,AS677*(1+AO678/AN678)/(AR678+AO678/AN678)))+AT678</f>
        <v>#VALUE!</v>
      </c>
      <c r="AQ678" s="443" t="str">
        <f>IF(_tag_month_day!J668="","",_tag_month_day!J668/100)</f>
        <v/>
      </c>
      <c r="AR678" s="444">
        <f>AR677</f>
        <v>1.3</v>
      </c>
      <c r="AS678" s="445" t="e">
        <f>AQ678*(AN678*AR678+AO678)/(AN678+AO678)</f>
        <v>#VALUE!</v>
      </c>
      <c r="AT678" s="445" t="e">
        <f>(SUM(BE678:BF678)-SUM(BE677:BF677))*0.05</f>
        <v>#VALUE!</v>
      </c>
      <c r="AU678" s="446" t="str">
        <f>IF(_tag_month_day!CC668="","",IF(_tag_month_day!CC668&gt;0,_tag_month_day!CD668,_tag_month_day!CE668))</f>
        <v/>
      </c>
      <c r="AV678" s="447" t="str">
        <f>IF(_tag_month_day!L668="","",_tag_month_day!L668/100)</f>
        <v/>
      </c>
      <c r="AW678" s="431">
        <f>AW677</f>
        <v>0</v>
      </c>
      <c r="AX678" s="431">
        <f>AX677</f>
        <v>0</v>
      </c>
      <c r="AY678" s="431" t="str">
        <f>IF(_tag_month_day!M668="","",_tag_month_day!M668/100)</f>
        <v/>
      </c>
      <c r="AZ678" s="431" t="str">
        <f>IF(_tag_month_day!N668="","",_tag_month_day!N668/100)</f>
        <v/>
      </c>
      <c r="BA678" s="431" t="str">
        <f>IF(_tag_month_day!O668="","",_tag_month_day!O668/100)</f>
        <v/>
      </c>
      <c r="BB678" s="448" t="str">
        <f>IF(_tag_month_day!P668="","",_tag_month_day!P668/100)</f>
        <v/>
      </c>
      <c r="BC678" s="448">
        <f>BC677</f>
        <v>0</v>
      </c>
      <c r="BD678" s="448" t="str">
        <f>IF(_tag_month_day!Q668="","",_tag_month_day!Q668/100)</f>
        <v/>
      </c>
      <c r="BE678" s="449" t="str">
        <f>IF(_tag_month_day!R668="","",_tag_month_day!R668/100)</f>
        <v/>
      </c>
      <c r="BF678" s="388" t="e">
        <f>(AU678*(100+BE678*100))/(AJ678-AU678)/100</f>
        <v>#VALUE!</v>
      </c>
      <c r="BG678" s="450" t="e">
        <f>BE678+BF678</f>
        <v>#VALUE!</v>
      </c>
      <c r="BH678" s="451" t="e">
        <f>SUM(AV678:BF678)</f>
        <v>#VALUE!</v>
      </c>
      <c r="BI678" s="452" t="e">
        <f>IF(CX678=0,BI677,(DK678*查询!$R$5+DL678*查询!$Q$5+DM678*查询!$N$5+DN678*查询!$O$5+DO678*查询!$P$5)*AF678/CX678)</f>
        <v>#VALUE!</v>
      </c>
      <c r="BJ678" s="452" t="e">
        <f>IF(CX678=0,BJ677,(DP678*查询!$S$5+DQ678*查询!$T$5+DR678*查询!$U$5)*AF678/CX678)</f>
        <v>#VALUE!</v>
      </c>
      <c r="BK678" s="452">
        <f>BK677</f>
        <v>1</v>
      </c>
      <c r="BL678" s="453" t="e">
        <f>SUMPRODUCT((AV678:BA678)*(GS678:GX678))/((GS678:GX678)+SUM(BB678:BD678)*GY678+BG678*GZ678)</f>
        <v>#VALUE!</v>
      </c>
      <c r="BM678" s="453" t="e">
        <f>BK678*($AV678*FB678+$AW678*FD678+$AX678*FI678+$AY678*FN678+$AZ678*FS678+$BA678*FX678+$BG678*GE678)/(AV678*EY678+AX678*FK678+AW678*FF678+AY678*FP678+AZ678*FU678+BA678*FZ678+BG678*GG678+BB678*GK678+BC678*GN678+BD678*GP678)</f>
        <v>#VALUE!</v>
      </c>
      <c r="BN678" s="453" t="e">
        <f>($AV678*FC678+$AX678*FJ678+$AW678*FE678+$AY678*FO678+$AZ678*FT678+$BA678*FY678+$BG678*GF678)/($AV678*FA678+BG678*GH678+BB678*GL678+BC678*GO678+BD678*GQ678+BA678*GA678)</f>
        <v>#VALUE!</v>
      </c>
      <c r="BO678" s="454" t="e">
        <f>SUMPRODUCT(AV678:BA678*GS678:GX678)/(GS678:GX678+(BB678+BC678+BD678)*GY678+BG678)</f>
        <v>#VALUE!</v>
      </c>
      <c r="BP678" s="454" t="e">
        <f>SUMPRODUCT(AV678:BA678*GS678:GX678)/(GS678:GX678+(BB678+BC678+BD678)*GY678+BG678)</f>
        <v>#VALUE!</v>
      </c>
      <c r="BQ678" s="454" t="e">
        <f>SUMPRODUCT(AV678:BA678*GS678:GX678)/(GS678:GX678+(BB678+BC678+BD678)*GY678+BG678)</f>
        <v>#VALUE!</v>
      </c>
      <c r="BR678" s="453" t="str">
        <f>IF(_tag_month_day!T668="","",_tag_month_day!T668)</f>
        <v/>
      </c>
      <c r="BS678" s="453" t="str">
        <f>IF(_tag_month_day!U668="","",_tag_month_day!U668)</f>
        <v/>
      </c>
      <c r="BT678" s="455" t="str">
        <f>IF(CK678="","",IF((CK678&gt;=BV678-0.12)*(CK678&lt;=BV678+0.12),"合格","不合格"))</f>
        <v/>
      </c>
      <c r="BU678" s="456" t="str">
        <f>IF(_tag_month_day!V668="","",_tag_month_day!V668)</f>
        <v/>
      </c>
      <c r="BV678" s="457" t="str">
        <f>IF(_tag_month_day!W668="","",_tag_month_day!W668)</f>
        <v/>
      </c>
      <c r="BW678" s="458" t="str">
        <f>IF(_tag_month_day!X668="","",_tag_month_day!X668)</f>
        <v/>
      </c>
      <c r="BX678" s="458" t="str">
        <f>IF(_tag_month_day!Y668="","",_tag_month_day!Y668)</f>
        <v/>
      </c>
      <c r="BY678" s="459">
        <f ca="1">L678</f>
        <v>43613.874999998385</v>
      </c>
      <c r="BZ678" s="460"/>
      <c r="CA678" s="4"/>
      <c r="CB678" s="424" t="str">
        <f>IF(_tag_month_day!Z668="","",_tag_month_day!Z668)</f>
        <v/>
      </c>
      <c r="CC678" s="424" t="str">
        <f>IF(_tag_month_day!AA668="","",_tag_month_day!AA668)</f>
        <v/>
      </c>
      <c r="CD678" s="424" t="str">
        <f>IF(_tag_month_day!AB668="","",_tag_month_day!AB668)</f>
        <v/>
      </c>
      <c r="CE678" s="424" t="str">
        <f>IF(_tag_month_day!AC668="","",_tag_month_day!AC668)</f>
        <v/>
      </c>
      <c r="CF678" s="424" t="str">
        <f>IF(_tag_month_day!AD668="","",_tag_month_day!AD668)</f>
        <v/>
      </c>
      <c r="CG678" s="424" t="str">
        <f>IF(_tag_month_day!AE668="","",_tag_month_day!AE668)</f>
        <v/>
      </c>
      <c r="CH678" s="424" t="str">
        <f>IF(_tag_month_day!AF668="","",_tag_month_day!AF668)</f>
        <v/>
      </c>
      <c r="CI678" s="424" t="str">
        <f>IF(_tag_month_day!AG668="","",_tag_month_day!AG668)</f>
        <v/>
      </c>
      <c r="CJ678" s="424" t="str">
        <f>IF(_tag_month_day!AH668="","",_tag_month_day!AH668)</f>
        <v/>
      </c>
      <c r="CK678" s="424" t="str">
        <f>IF(_tag_month_day!AI668="","",_tag_month_day!AI668)</f>
        <v/>
      </c>
      <c r="CL678" s="4" t="str">
        <f>IF(_tag_month_day!AJ668="","",_tag_month_day!AJ668)</f>
        <v/>
      </c>
      <c r="CM678" s="4" t="str">
        <f>IF(_tag_month_day!AK668="","",_tag_month_day!AK668)</f>
        <v/>
      </c>
      <c r="CN678" s="4" t="str">
        <f>IF(_tag_month_day!AL668="","",_tag_month_day!AL668)</f>
        <v/>
      </c>
      <c r="CO678" s="4" t="str">
        <f>IF(_tag_month_day!AM668="","",_tag_month_day!AM668)</f>
        <v/>
      </c>
      <c r="CP678" s="4" t="str">
        <f>IF(_tag_month_day!AN668="","",_tag_month_day!AN668)</f>
        <v/>
      </c>
      <c r="CQ678" s="4" t="str">
        <f>IF(_tag_month_day!AO668="","",_tag_month_day!AO668)</f>
        <v/>
      </c>
      <c r="CR678" s="462" t="str">
        <f>IF(_tag_month_day!AP668="","",_tag_month_day!AP668)</f>
        <v/>
      </c>
      <c r="CS678" s="463" t="str">
        <f>IF(_tag_month_day!AQ668="","",_tag_month_day!AQ668)</f>
        <v/>
      </c>
      <c r="CT678" s="4" t="str">
        <f>IF(_tag_month_day!AR668="","",_tag_month_day!AR668)</f>
        <v/>
      </c>
      <c r="CU678" s="464" t="e">
        <f>DU678/AJ678</f>
        <v>#VALUE!</v>
      </c>
      <c r="CV678" s="451" t="e">
        <f>BG678/BH678</f>
        <v>#VALUE!</v>
      </c>
      <c r="CW678" s="465" t="e">
        <f>AJ678*(1-CV678)*CU678*AF678</f>
        <v>#VALUE!</v>
      </c>
      <c r="CX678" s="465" t="e">
        <f>CW678*94%</f>
        <v>#VALUE!</v>
      </c>
      <c r="CY678" s="466" t="e">
        <f>IF(CX678=0,0,DS678/(DS678+CX678))</f>
        <v>#VALUE!</v>
      </c>
      <c r="CZ678" s="465" t="e">
        <f>$AJ678*EF678</f>
        <v>#VALUE!</v>
      </c>
      <c r="DA678" s="465" t="e">
        <f>$AJ678*EG678</f>
        <v>#VALUE!</v>
      </c>
      <c r="DB678" s="465" t="e">
        <f>$AJ678*EH678</f>
        <v>#VALUE!</v>
      </c>
      <c r="DC678" s="465" t="e">
        <f>$AJ678*EI678</f>
        <v>#VALUE!</v>
      </c>
      <c r="DD678" s="465" t="e">
        <f>$AJ678*EJ678</f>
        <v>#VALUE!</v>
      </c>
      <c r="DE678" s="465" t="e">
        <f>$AJ678*EK678</f>
        <v>#VALUE!</v>
      </c>
      <c r="DF678" s="465" t="e">
        <f>$AJ678*EL678</f>
        <v>#VALUE!</v>
      </c>
      <c r="DG678" s="465" t="e">
        <f>$AJ678*EM678</f>
        <v>#VALUE!</v>
      </c>
      <c r="DH678" s="465" t="e">
        <f>$AJ678*EN678</f>
        <v>#VALUE!</v>
      </c>
      <c r="DI678" s="465" t="e">
        <f>$AJ678*EO678</f>
        <v>#VALUE!</v>
      </c>
      <c r="DJ678" s="465" t="e">
        <f>CZ678*(1-EP678)</f>
        <v>#VALUE!</v>
      </c>
      <c r="DK678" s="465" t="e">
        <f>DA678*(1-ER678)</f>
        <v>#VALUE!</v>
      </c>
      <c r="DL678" s="465" t="e">
        <f>DB678*(1-EQ678)</f>
        <v>#VALUE!</v>
      </c>
      <c r="DM678" s="465" t="e">
        <f>DC678*(1-ES678)</f>
        <v>#VALUE!</v>
      </c>
      <c r="DN678" s="465" t="e">
        <f>DD678*(1-ET678)</f>
        <v>#VALUE!</v>
      </c>
      <c r="DO678" s="465" t="e">
        <f>DE678</f>
        <v>#VALUE!</v>
      </c>
      <c r="DP678" s="465" t="e">
        <f>DF678*(1-EU678)</f>
        <v>#VALUE!</v>
      </c>
      <c r="DQ678" s="465" t="e">
        <f>DG678*(1-EV678)</f>
        <v>#VALUE!</v>
      </c>
      <c r="DR678" s="465" t="e">
        <f>DH678*(1-EW678)</f>
        <v>#VALUE!</v>
      </c>
      <c r="DS678" s="465" t="e">
        <f>DI678</f>
        <v>#VALUE!</v>
      </c>
      <c r="DT678" s="465" t="e">
        <f>SUM(DJ678:DS678)</f>
        <v>#VALUE!</v>
      </c>
      <c r="DU678" s="465" t="e">
        <f>(GS678:GX678)+(DP678+DQ678+DR678)*GY678+DS678</f>
        <v>#VALUE!</v>
      </c>
      <c r="DV678" s="451" t="e">
        <f>AV678/$BH678/(1-EP678)</f>
        <v>#VALUE!</v>
      </c>
      <c r="DW678" s="451" t="e">
        <f>AW678/$BH678/(1-ER678)</f>
        <v>#VALUE!</v>
      </c>
      <c r="DX678" s="451" t="e">
        <f>AX678/$BH678/(1-EQ678)</f>
        <v>#VALUE!</v>
      </c>
      <c r="DY678" s="451" t="e">
        <f>AY678/$BH678/(1-ES678)</f>
        <v>#VALUE!</v>
      </c>
      <c r="DZ678" s="451" t="e">
        <f>AZ678/$BH678/(1-ET678)</f>
        <v>#VALUE!</v>
      </c>
      <c r="EA678" s="451" t="e">
        <f>BA678/$BH678/(1-AX678)</f>
        <v>#VALUE!</v>
      </c>
      <c r="EB678" s="451" t="e">
        <f>BB678/$BH678/(1-EU678)</f>
        <v>#VALUE!</v>
      </c>
      <c r="EC678" s="451" t="e">
        <f>BC678/$BH678/(1-EV678)</f>
        <v>#VALUE!</v>
      </c>
      <c r="ED678" s="451" t="e">
        <f>BD678/$BH678/(1-EW678)</f>
        <v>#VALUE!</v>
      </c>
      <c r="EE678" s="451" t="e">
        <f>BG678/BH678</f>
        <v>#VALUE!</v>
      </c>
      <c r="EF678" s="451" t="e">
        <f>DV678/SUM($DV678:$EE678)</f>
        <v>#VALUE!</v>
      </c>
      <c r="EG678" s="451" t="e">
        <f>DW678/SUM($DV678:$EE678)</f>
        <v>#VALUE!</v>
      </c>
      <c r="EH678" s="451" t="e">
        <f>DX678/SUM($DV678:$EE678)</f>
        <v>#VALUE!</v>
      </c>
      <c r="EI678" s="451" t="e">
        <f>DY678/SUM($DV678:$EE678)</f>
        <v>#VALUE!</v>
      </c>
      <c r="EJ678" s="451" t="e">
        <f>DZ678/SUM($DV678:$EE678)</f>
        <v>#VALUE!</v>
      </c>
      <c r="EK678" s="451" t="e">
        <f>EA678/SUM($DV678:$EE678)</f>
        <v>#VALUE!</v>
      </c>
      <c r="EL678" s="451" t="e">
        <f>EB678/SUM($DV678:$EE678)</f>
        <v>#VALUE!</v>
      </c>
      <c r="EM678" s="451" t="e">
        <f>EC678/SUM($DV678:$EE678)</f>
        <v>#VALUE!</v>
      </c>
      <c r="EN678" s="451" t="e">
        <f>ED678/SUM($DV678:$EE678)</f>
        <v>#VALUE!</v>
      </c>
      <c r="EO678" s="451" t="e">
        <f>EE678/SUM($DV678:$EE678)</f>
        <v>#VALUE!</v>
      </c>
      <c r="EP678" s="450">
        <f>EP677</f>
        <v>0.080000000000000002</v>
      </c>
      <c r="EQ678" s="450">
        <f>EQ677</f>
        <v>0.014999999999999999</v>
      </c>
      <c r="ER678" s="450">
        <f>ER677</f>
        <v>0.014999999999999999</v>
      </c>
      <c r="ES678" s="450">
        <f>ES677</f>
        <v>0.014999999999999999</v>
      </c>
      <c r="ET678" s="450">
        <f>ET677</f>
        <v>0.014999999999999999</v>
      </c>
      <c r="EU678" s="450">
        <f>EU677</f>
        <v>0.089999999999999997</v>
      </c>
      <c r="EV678" s="450">
        <f>EV677</f>
        <v>0.089999999999999997</v>
      </c>
      <c r="EW678" s="450">
        <f>EW677</f>
        <v>0.089999999999999997</v>
      </c>
      <c r="EX678" s="431" t="str">
        <f>IF(_tag_month_day!AS668="","",_tag_month_day!AS668/100)</f>
        <v/>
      </c>
      <c r="EY678" s="431" t="str">
        <f>IF(_tag_month_day!AT668="","",_tag_month_day!AT668/100)</f>
        <v/>
      </c>
      <c r="EZ678" s="431" t="str">
        <f>IF(_tag_month_day!AU668="","",_tag_month_day!AU668/100)</f>
        <v/>
      </c>
      <c r="FA678" s="431" t="str">
        <f>IF(_tag_month_day!AV668="","",_tag_month_day!AV668/100)</f>
        <v/>
      </c>
      <c r="FB678" s="431" t="str">
        <f>IF(_tag_month_day!AW668="","",_tag_month_day!AW668/100)</f>
        <v/>
      </c>
      <c r="FC678" s="431" t="str">
        <f>IF(_tag_month_day!AX668="","",_tag_month_day!AX668/100)</f>
        <v/>
      </c>
      <c r="FD678" s="449" t="str">
        <f>IF(_tag_month_day!AY668="","",_tag_month_day!AY668/100)</f>
        <v/>
      </c>
      <c r="FE678" s="449" t="str">
        <f>IF(_tag_month_day!AZ668="","",_tag_month_day!AZ668/100)</f>
        <v/>
      </c>
      <c r="FF678" s="449" t="str">
        <f>IF(_tag_month_day!BA668="","",_tag_month_day!BA668/100)</f>
        <v/>
      </c>
      <c r="FG678" s="449" t="str">
        <f>IF(_tag_month_day!BB668="","",_tag_month_day!BB668/100)</f>
        <v/>
      </c>
      <c r="FH678" s="467" t="str">
        <f>IF(_tag_month_day!BC668="","",_tag_month_day!BC668/100)</f>
        <v/>
      </c>
      <c r="FI678" s="449">
        <f>FI677</f>
        <v>0.40999999999999998</v>
      </c>
      <c r="FJ678" s="449">
        <f>FJ677</f>
        <v>0.11</v>
      </c>
      <c r="FK678" s="449">
        <f>FK677</f>
        <v>0.014999999999999999</v>
      </c>
      <c r="FL678" s="449">
        <f>FL677</f>
        <v>0</v>
      </c>
      <c r="FM678" s="467">
        <f>FM677</f>
        <v>0.0001</v>
      </c>
      <c r="FN678" s="449">
        <f>FN677</f>
        <v>0.32000000000000001</v>
      </c>
      <c r="FO678" s="449">
        <f>FO677</f>
        <v>0.20000000000000001</v>
      </c>
      <c r="FP678" s="449">
        <f>FP677</f>
        <v>0.01</v>
      </c>
      <c r="FQ678" s="449">
        <f>FQ677</f>
        <v>0</v>
      </c>
      <c r="FR678" s="467">
        <f>FR677</f>
        <v>0.0001</v>
      </c>
      <c r="FS678" s="449" t="str">
        <f>IF(_tag_month_day!BD668="","",_tag_month_day!BD668/100)</f>
        <v/>
      </c>
      <c r="FT678" s="449" t="str">
        <f>IF(_tag_month_day!BE668="","",_tag_month_day!BE668/100)</f>
        <v/>
      </c>
      <c r="FU678" s="449" t="str">
        <f>IF(_tag_month_day!BF668="","",_tag_month_day!BF668/100)</f>
        <v/>
      </c>
      <c r="FV678" s="449" t="str">
        <f>IF(_tag_month_day!BG668="","",_tag_month_day!BG668/100)</f>
        <v/>
      </c>
      <c r="FW678" s="467" t="str">
        <f>IF(_tag_month_day!BH668="","",_tag_month_day!BH668/100)</f>
        <v/>
      </c>
      <c r="FX678" s="449" t="str">
        <f>IF(_tag_month_day!BI668="","",_tag_month_day!BI668/100)</f>
        <v/>
      </c>
      <c r="FY678" s="449" t="str">
        <f>IF(_tag_month_day!BJ668="","",_tag_month_day!BJ668/100)</f>
        <v/>
      </c>
      <c r="FZ678" s="468" t="str">
        <f>IF(_tag_month_day!BK668="","",_tag_month_day!BK668/100)</f>
        <v/>
      </c>
      <c r="GA678" s="449" t="str">
        <f>IF(_tag_month_day!BL668="","",_tag_month_day!BL668/100)</f>
        <v/>
      </c>
      <c r="GB678" s="467" t="str">
        <f>IF(_tag_month_day!BM668="","",_tag_month_day!BM668/100)</f>
        <v/>
      </c>
      <c r="GC678" s="431" t="str">
        <f>IF(_tag_month_day!BN668="","",_tag_month_day!BN668/100)</f>
        <v/>
      </c>
      <c r="GD678" s="431" t="str">
        <f>IF(_tag_month_day!BO668="","",_tag_month_day!BO668/100)</f>
        <v/>
      </c>
      <c r="GE678" s="431" t="str">
        <f>IF(_tag_month_day!BP668="","",_tag_month_day!BP668/100)</f>
        <v/>
      </c>
      <c r="GF678" s="431" t="str">
        <f>IF(_tag_month_day!BQ668="","",_tag_month_day!BQ668/100)</f>
        <v/>
      </c>
      <c r="GG678" s="431" t="str">
        <f>IF(_tag_month_day!BR668="","",_tag_month_day!BR668/100)</f>
        <v/>
      </c>
      <c r="GH678" s="431" t="str">
        <f>IF(_tag_month_day!BS668="","",_tag_month_day!BS668/100)</f>
        <v/>
      </c>
      <c r="GI678" s="467" t="str">
        <f>IF(_tag_month_day!BT668="","",_tag_month_day!BT668/100)</f>
        <v/>
      </c>
      <c r="GJ678" s="469" t="str">
        <f>IF(_tag_month_day!BU668="","",_tag_month_day!BU668/100)</f>
        <v/>
      </c>
      <c r="GK678" s="470">
        <f>GK677</f>
        <v>0.070000000000000007</v>
      </c>
      <c r="GL678" s="470">
        <f>GL677</f>
        <v>0.029999999999999999</v>
      </c>
      <c r="GM678" s="471" t="str">
        <f>IF(_tag_month_day!BX668="","",_tag_month_day!BX668/100)</f>
        <v/>
      </c>
      <c r="GN678" s="470">
        <f>GN677</f>
        <v>0.070000000000000007</v>
      </c>
      <c r="GO678" s="470">
        <f>GO677</f>
        <v>0.029999999999999999</v>
      </c>
      <c r="GP678" s="470">
        <f>GP677</f>
        <v>0.089999999999999997</v>
      </c>
      <c r="GQ678" s="470">
        <f>GQ677</f>
        <v>0.029999999999999999</v>
      </c>
      <c r="GR678" s="471" t="str">
        <f>IF(_tag_month_day!CA668="","",_tag_month_day!CA668/100)</f>
        <v/>
      </c>
      <c r="GS678" s="472">
        <f>GS677</f>
        <v>0.95299999999999996</v>
      </c>
      <c r="GT678" s="472">
        <f>GT677</f>
        <v>0.55000000000000004</v>
      </c>
      <c r="GU678" s="472">
        <f>GU677</f>
        <v>0.55000000000000004</v>
      </c>
      <c r="GV678" s="472">
        <f>GV677</f>
        <v>0.55000000000000004</v>
      </c>
      <c r="GW678" s="472">
        <f>GW677</f>
        <v>0.5</v>
      </c>
      <c r="GX678" s="472">
        <f>GX677</f>
        <v>0.93500000000000005</v>
      </c>
      <c r="GY678" s="472">
        <f>GY677</f>
        <v>0.14999999999999999</v>
      </c>
      <c r="GZ678" s="472">
        <f>GZ677</f>
        <v>1</v>
      </c>
      <c r="HA678" s="474">
        <f>HA677</f>
        <v>0.047</v>
      </c>
      <c r="HB678" s="474">
        <f>HB677</f>
        <v>0.45000000000000001</v>
      </c>
      <c r="HC678" s="474">
        <f>HC677</f>
        <v>0.45000000000000001</v>
      </c>
      <c r="HD678" s="474">
        <f>HD677</f>
        <v>0.45000000000000001</v>
      </c>
      <c r="HE678" s="474">
        <f>HE677</f>
        <v>0.5</v>
      </c>
      <c r="HF678" s="474">
        <f>HF677</f>
        <v>0.065000000000000002</v>
      </c>
      <c r="HG678" s="474">
        <f>HG677</f>
        <v>0.84999999999999998</v>
      </c>
      <c r="HH678" s="474">
        <f>HH677</f>
        <v>0</v>
      </c>
      <c r="HI678" s="10">
        <f>IF(BZ678&lt;&gt;"",CK678-BV678,0)</f>
        <v>0</v>
      </c>
      <c r="HJ678" s="10" t="e">
        <f>IF(AJ678&gt;0,AH678-AJ678,0)</f>
        <v>#VALUE!</v>
      </c>
      <c r="HK678" s="466">
        <f>HK677</f>
        <v>0.84999999999999998</v>
      </c>
      <c r="HL678" s="424">
        <f>HL677</f>
        <v>550000</v>
      </c>
      <c r="HM678" s="424">
        <f>HM677</f>
        <v>480000</v>
      </c>
      <c r="HN678" s="465" t="e">
        <f>(DJ678*EZ678+DK678*FH678+DL678*FM678+DM678*FR678+DN678*FW678+DO678*GB678+DS678*GI678+DP678*GM678+DR678*GR678)*1000*2</f>
        <v>#VALUE!</v>
      </c>
      <c r="HO678" s="465" t="e">
        <f>HN678*HK678*$HO$2/HL678*1000000</f>
        <v>#VALUE!</v>
      </c>
      <c r="HP678" s="465" t="e">
        <f>HN678*HK678*$HP$2/HM678*1000000</f>
        <v>#VALUE!</v>
      </c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</row>
    <row customFormat="1" r="679" s="0">
      <c r="A679" s="420">
        <v>668</v>
      </c>
      <c r="B679" s="421">
        <f ca="1">IF(D679=D678,B678,IF(D679="夜班",B678+1,B678))</f>
        <v>43613</v>
      </c>
      <c r="C679" s="422">
        <f>C678</f>
        <v>0.041666666666666699</v>
      </c>
      <c r="D679" s="10" t="str">
        <f ca="1">IF(HOUR(G679)&lt;8,"夜班",IF(HOUR(G679)&lt;16,"白班",IF(HOUR(G679)&lt;24,"中班",0)))</f>
        <v>中班</v>
      </c>
      <c r="E679" s="10" t="e">
        <f ca="1">IF(F679=1,"甲",IF(F679=2,"乙",IF(F679=3,"丙",IF(F679=4,"丁",""))))</f>
        <v>#REF!</v>
      </c>
      <c r="F679" s="10" t="e">
        <f ca="1">SUMPRODUCT((成本日报!$A$3:$A$95=计划!B679)*(成本日报!$B$3:$B$95=计划!$D679),成本日报!$C$3:$C$95)</f>
        <v>#REF!</v>
      </c>
      <c r="G679" s="423">
        <f ca="1">G678+C678</f>
        <v>43613.791666665049</v>
      </c>
      <c r="H679" s="423">
        <f ca="1">$G679+$C679/60*10+$C679*0</f>
        <v>43613.798611109494</v>
      </c>
      <c r="I679" s="423">
        <f ca="1">$G679+$C679/60*18+$C679*0</f>
        <v>43613.804166665046</v>
      </c>
      <c r="J679" s="423">
        <f ca="1">$G679+$C679/60*0+$C679*1</f>
        <v>43613.833333331713</v>
      </c>
      <c r="K679" s="423">
        <f ca="1">$G679+$C679/60*30+$C679*2</f>
        <v>43613.89583333172</v>
      </c>
      <c r="L679" s="423">
        <f ca="1">$G679+$C679/60*0+$C679*3</f>
        <v>43613.916666665049</v>
      </c>
      <c r="M679" s="424" t="str">
        <f>IF(_tag_month_day!A669="","",_tag_month_day!A669)</f>
        <v/>
      </c>
      <c r="N679" s="424" t="str">
        <f>IF(_tag_month_day!B669="","",_tag_month_day!B669)</f>
        <v/>
      </c>
      <c r="O679" s="425" t="e">
        <f>IF(M679+N679=0,"",M679+N679)</f>
        <v>#VALUE!</v>
      </c>
      <c r="P679" s="424" t="str">
        <f>IF(_tag_month_day!C669="","",_tag_month_day!C669)</f>
        <v/>
      </c>
      <c r="Q679" s="424" t="str">
        <f>IF(_tag_month_day!D669="","",_tag_month_day!D669)</f>
        <v/>
      </c>
      <c r="R679" s="426" t="str">
        <f>IF(_tag_month_day!CB669="","",_tag_month_day!CB669/100)</f>
        <v/>
      </c>
      <c r="S679" s="427" t="str">
        <f>IF(_tag_month_day!E669="","",_tag_month_day!E669)</f>
        <v/>
      </c>
      <c r="T679" s="427" t="str">
        <f>IF(_tag_month_day!F669="","",_tag_month_day!F669)</f>
        <v/>
      </c>
      <c r="U679" s="428" t="e">
        <f>S679+T679</f>
        <v>#VALUE!</v>
      </c>
      <c r="V679" s="429" t="e">
        <f>U679/AJ679</f>
        <v>#VALUE!</v>
      </c>
      <c r="W679" s="430" t="str">
        <f>IF(_jhy_month_day!A669="","",_jhy_month_day!A669)</f>
        <v/>
      </c>
      <c r="X679" s="431" t="str">
        <f>IF(_jhy_month_day!B669="","",_jhy_month_day!B669/100)</f>
        <v/>
      </c>
      <c r="Y679" s="431" t="str">
        <f>IF(_jhy_month_day!C669="","",_jhy_month_day!C669/100)</f>
        <v/>
      </c>
      <c r="Z679" s="432">
        <f>Z675+1</f>
        <v>167</v>
      </c>
      <c r="AA679" s="433" t="str">
        <f>IF(_tag_month_day!G669="","",_tag_month_day!G669/100)</f>
        <v/>
      </c>
      <c r="AB679" s="433" t="str">
        <f>IF(_tag_month_day!H669="","",_tag_month_day!H669/100)</f>
        <v/>
      </c>
      <c r="AC679" s="434">
        <f>IF(X679="",AC678,BK679*($AV678*X679+$AW678*FD678+$AX678*FI678+$AY678*FN678+$AZ678*FS678+$BA678*FX678+$BG678*GE678)/(AV678*Y679+AX678*FK678+AW678*FF678+AY678*FP678+AZ678*FU678+BA678*FZ678+BG678*GG678+BB678*GK678+BC678*GN678+BD678*GP678))</f>
        <v>1.59963432013121</v>
      </c>
      <c r="AD679" s="435" t="str">
        <f>IF(AC679=AC678,"",AC679-AC678)</f>
        <v/>
      </c>
      <c r="AE679" s="436" t="str">
        <f>IF(1-AF679=0,"",(1-AF679))</f>
        <v/>
      </c>
      <c r="AF679" s="437">
        <v>1</v>
      </c>
      <c r="AG679" s="10" t="str">
        <f>AG678</f>
        <v>9A3</v>
      </c>
      <c r="AH679" s="438" t="str">
        <f>AH678</f>
        <v/>
      </c>
      <c r="AI679" s="424"/>
      <c r="AJ679" s="10" t="str">
        <f>IF(_tag_month_day!I669="","",_tag_month_day!I669)</f>
        <v/>
      </c>
      <c r="AK679" s="440"/>
      <c r="AL679" s="440"/>
      <c r="AM679" s="440"/>
      <c r="AN679" s="441">
        <f>AN678</f>
        <v>2</v>
      </c>
      <c r="AO679" s="441">
        <f>AO678</f>
        <v>8</v>
      </c>
      <c r="AP679" s="442" t="e">
        <f>(IF(AN679=0,AS678,AS678*(1+AO679/AN679)/(AR679+AO679/AN679)))+AT679</f>
        <v>#VALUE!</v>
      </c>
      <c r="AQ679" s="443" t="str">
        <f>IF(_tag_month_day!J669="","",_tag_month_day!J669/100)</f>
        <v/>
      </c>
      <c r="AR679" s="444">
        <f>AR678</f>
        <v>1.3</v>
      </c>
      <c r="AS679" s="445" t="e">
        <f>AQ679*(AN679*AR679+AO679)/(AN679+AO679)</f>
        <v>#VALUE!</v>
      </c>
      <c r="AT679" s="445" t="e">
        <f>(SUM(BE679:BF679)-SUM(BE678:BF678))*0.05</f>
        <v>#VALUE!</v>
      </c>
      <c r="AU679" s="446" t="str">
        <f>IF(_tag_month_day!CC669="","",IF(_tag_month_day!CC669&gt;0,_tag_month_day!CD669,_tag_month_day!CE669))</f>
        <v/>
      </c>
      <c r="AV679" s="447" t="str">
        <f>IF(_tag_month_day!L669="","",_tag_month_day!L669/100)</f>
        <v/>
      </c>
      <c r="AW679" s="431">
        <f>AW678</f>
        <v>0</v>
      </c>
      <c r="AX679" s="431">
        <f>AX678</f>
        <v>0</v>
      </c>
      <c r="AY679" s="431" t="str">
        <f>IF(_tag_month_day!M669="","",_tag_month_day!M669/100)</f>
        <v/>
      </c>
      <c r="AZ679" s="431" t="str">
        <f>IF(_tag_month_day!N669="","",_tag_month_day!N669/100)</f>
        <v/>
      </c>
      <c r="BA679" s="431" t="str">
        <f>IF(_tag_month_day!O669="","",_tag_month_day!O669/100)</f>
        <v/>
      </c>
      <c r="BB679" s="448" t="str">
        <f>IF(_tag_month_day!P669="","",_tag_month_day!P669/100)</f>
        <v/>
      </c>
      <c r="BC679" s="448">
        <f>BC678</f>
        <v>0</v>
      </c>
      <c r="BD679" s="448" t="str">
        <f>IF(_tag_month_day!Q669="","",_tag_month_day!Q669/100)</f>
        <v/>
      </c>
      <c r="BE679" s="449" t="str">
        <f>IF(_tag_month_day!R669="","",_tag_month_day!R669/100)</f>
        <v/>
      </c>
      <c r="BF679" s="388" t="e">
        <f>(AU679*(100+BE679*100))/(AJ679-AU679)/100</f>
        <v>#VALUE!</v>
      </c>
      <c r="BG679" s="450" t="e">
        <f>BE679+BF679</f>
        <v>#VALUE!</v>
      </c>
      <c r="BH679" s="451" t="e">
        <f>SUM(AV679:BF679)</f>
        <v>#VALUE!</v>
      </c>
      <c r="BI679" s="452" t="e">
        <f>IF(CX679=0,BI678,(DK679*查询!$R$5+DL679*查询!$Q$5+DM679*查询!$N$5+DN679*查询!$O$5+DO679*查询!$P$5)*AF679/CX679)</f>
        <v>#VALUE!</v>
      </c>
      <c r="BJ679" s="452" t="e">
        <f>IF(CX679=0,BJ678,(DP679*查询!$S$5+DQ679*查询!$T$5+DR679*查询!$U$5)*AF679/CX679)</f>
        <v>#VALUE!</v>
      </c>
      <c r="BK679" s="452">
        <f>BK678</f>
        <v>1</v>
      </c>
      <c r="BL679" s="453" t="e">
        <f>SUMPRODUCT((AV679:BA679)*(GS679:GX679))/((GS679:GX679)+SUM(BB679:BD679)*GY679+BG679*GZ679)</f>
        <v>#VALUE!</v>
      </c>
      <c r="BM679" s="453" t="e">
        <f>BK679*($AV679*FB679+$AW679*FD679+$AX679*FI679+$AY679*FN679+$AZ679*FS679+$BA679*FX679+$BG679*GE679)/(AV679*EY679+AX679*FK679+AW679*FF679+AY679*FP679+AZ679*FU679+BA679*FZ679+BG679*GG679+BB679*GK679+BC679*GN679+BD679*GP679)</f>
        <v>#VALUE!</v>
      </c>
      <c r="BN679" s="453" t="e">
        <f>($AV679*FC679+$AX679*FJ679+$AW679*FE679+$AY679*FO679+$AZ679*FT679+$BA679*FY679+$BG679*GF679)/($AV679*FA679+BG679*GH679+BB679*GL679+BC679*GO679+BD679*GQ679+BA679*GA679)</f>
        <v>#VALUE!</v>
      </c>
      <c r="BO679" s="454" t="e">
        <f>SUMPRODUCT(AV679:BA679*GS679:GX679)/(GS679:GX679+(BB679+BC679+BD679)*GY679+BG679)</f>
        <v>#VALUE!</v>
      </c>
      <c r="BP679" s="454" t="e">
        <f>SUMPRODUCT(AV679:BA679*GS679:GX679)/(GS679:GX679+(BB679+BC679+BD679)*GY679+BG679)</f>
        <v>#VALUE!</v>
      </c>
      <c r="BQ679" s="454" t="e">
        <f>SUMPRODUCT(AV679:BA679*GS679:GX679)/(GS679:GX679+(BB679+BC679+BD679)*GY679+BG679)</f>
        <v>#VALUE!</v>
      </c>
      <c r="BR679" s="453" t="str">
        <f>IF(_tag_month_day!T669="","",_tag_month_day!T669)</f>
        <v/>
      </c>
      <c r="BS679" s="453" t="str">
        <f>IF(_tag_month_day!U669="","",_tag_month_day!U669)</f>
        <v/>
      </c>
      <c r="BT679" s="455" t="str">
        <f>IF(CK679="","",IF((CK679&gt;=BV679-0.12)*(CK679&lt;=BV679+0.12),"合格","不合格"))</f>
        <v/>
      </c>
      <c r="BU679" s="456" t="str">
        <f>IF(_tag_month_day!V669="","",_tag_month_day!V669)</f>
        <v/>
      </c>
      <c r="BV679" s="457" t="str">
        <f>IF(_tag_month_day!W669="","",_tag_month_day!W669)</f>
        <v/>
      </c>
      <c r="BW679" s="458" t="str">
        <f>IF(_tag_month_day!X669="","",_tag_month_day!X669)</f>
        <v/>
      </c>
      <c r="BX679" s="458" t="str">
        <f>IF(_tag_month_day!Y669="","",_tag_month_day!Y669)</f>
        <v/>
      </c>
      <c r="BY679" s="459">
        <f ca="1">L679</f>
        <v>43613.916666665049</v>
      </c>
      <c r="BZ679" s="460"/>
      <c r="CA679" s="4"/>
      <c r="CB679" s="424" t="str">
        <f>IF(_tag_month_day!Z669="","",_tag_month_day!Z669)</f>
        <v/>
      </c>
      <c r="CC679" s="424" t="str">
        <f>IF(_tag_month_day!AA669="","",_tag_month_day!AA669)</f>
        <v/>
      </c>
      <c r="CD679" s="424" t="str">
        <f>IF(_tag_month_day!AB669="","",_tag_month_day!AB669)</f>
        <v/>
      </c>
      <c r="CE679" s="424" t="str">
        <f>IF(_tag_month_day!AC669="","",_tag_month_day!AC669)</f>
        <v/>
      </c>
      <c r="CF679" s="424" t="str">
        <f>IF(_tag_month_day!AD669="","",_tag_month_day!AD669)</f>
        <v/>
      </c>
      <c r="CG679" s="424" t="str">
        <f>IF(_tag_month_day!AE669="","",_tag_month_day!AE669)</f>
        <v/>
      </c>
      <c r="CH679" s="424" t="str">
        <f>IF(_tag_month_day!AF669="","",_tag_month_day!AF669)</f>
        <v/>
      </c>
      <c r="CI679" s="424" t="str">
        <f>IF(_tag_month_day!AG669="","",_tag_month_day!AG669)</f>
        <v/>
      </c>
      <c r="CJ679" s="424" t="str">
        <f>IF(_tag_month_day!AH669="","",_tag_month_day!AH669)</f>
        <v/>
      </c>
      <c r="CK679" s="424" t="str">
        <f>IF(_tag_month_day!AI669="","",_tag_month_day!AI669)</f>
        <v/>
      </c>
      <c r="CL679" s="4" t="str">
        <f>IF(_tag_month_day!AJ669="","",_tag_month_day!AJ669)</f>
        <v/>
      </c>
      <c r="CM679" s="4" t="str">
        <f>IF(_tag_month_day!AK669="","",_tag_month_day!AK669)</f>
        <v/>
      </c>
      <c r="CN679" s="4" t="str">
        <f>IF(_tag_month_day!AL669="","",_tag_month_day!AL669)</f>
        <v/>
      </c>
      <c r="CO679" s="4" t="str">
        <f>IF(_tag_month_day!AM669="","",_tag_month_day!AM669)</f>
        <v/>
      </c>
      <c r="CP679" s="4" t="str">
        <f>IF(_tag_month_day!AN669="","",_tag_month_day!AN669)</f>
        <v/>
      </c>
      <c r="CQ679" s="4" t="str">
        <f>IF(_tag_month_day!AO669="","",_tag_month_day!AO669)</f>
        <v/>
      </c>
      <c r="CR679" s="462" t="str">
        <f>IF(_tag_month_day!AP669="","",_tag_month_day!AP669)</f>
        <v/>
      </c>
      <c r="CS679" s="463" t="str">
        <f>IF(_tag_month_day!AQ669="","",_tag_month_day!AQ669)</f>
        <v/>
      </c>
      <c r="CT679" s="4" t="str">
        <f>IF(_tag_month_day!AR669="","",_tag_month_day!AR669)</f>
        <v/>
      </c>
      <c r="CU679" s="464" t="e">
        <f>DU679/AJ679</f>
        <v>#VALUE!</v>
      </c>
      <c r="CV679" s="451" t="e">
        <f>BG679/BH679</f>
        <v>#VALUE!</v>
      </c>
      <c r="CW679" s="465" t="e">
        <f>AJ679*(1-CV679)*CU679*AF679</f>
        <v>#VALUE!</v>
      </c>
      <c r="CX679" s="465" t="e">
        <f>CW679*94%</f>
        <v>#VALUE!</v>
      </c>
      <c r="CY679" s="466" t="e">
        <f>IF(CX679=0,0,DS679/(DS679+CX679))</f>
        <v>#VALUE!</v>
      </c>
      <c r="CZ679" s="465" t="e">
        <f>$AJ679*EF679</f>
        <v>#VALUE!</v>
      </c>
      <c r="DA679" s="465" t="e">
        <f>$AJ679*EG679</f>
        <v>#VALUE!</v>
      </c>
      <c r="DB679" s="465" t="e">
        <f>$AJ679*EH679</f>
        <v>#VALUE!</v>
      </c>
      <c r="DC679" s="465" t="e">
        <f>$AJ679*EI679</f>
        <v>#VALUE!</v>
      </c>
      <c r="DD679" s="465" t="e">
        <f>$AJ679*EJ679</f>
        <v>#VALUE!</v>
      </c>
      <c r="DE679" s="465" t="e">
        <f>$AJ679*EK679</f>
        <v>#VALUE!</v>
      </c>
      <c r="DF679" s="465" t="e">
        <f>$AJ679*EL679</f>
        <v>#VALUE!</v>
      </c>
      <c r="DG679" s="465" t="e">
        <f>$AJ679*EM679</f>
        <v>#VALUE!</v>
      </c>
      <c r="DH679" s="465" t="e">
        <f>$AJ679*EN679</f>
        <v>#VALUE!</v>
      </c>
      <c r="DI679" s="465" t="e">
        <f>$AJ679*EO679</f>
        <v>#VALUE!</v>
      </c>
      <c r="DJ679" s="465" t="e">
        <f>CZ679*(1-EP679)</f>
        <v>#VALUE!</v>
      </c>
      <c r="DK679" s="465" t="e">
        <f>DA679*(1-ER679)</f>
        <v>#VALUE!</v>
      </c>
      <c r="DL679" s="465" t="e">
        <f>DB679*(1-EQ679)</f>
        <v>#VALUE!</v>
      </c>
      <c r="DM679" s="465" t="e">
        <f>DC679*(1-ES679)</f>
        <v>#VALUE!</v>
      </c>
      <c r="DN679" s="465" t="e">
        <f>DD679*(1-ET679)</f>
        <v>#VALUE!</v>
      </c>
      <c r="DO679" s="465" t="e">
        <f>DE679</f>
        <v>#VALUE!</v>
      </c>
      <c r="DP679" s="465" t="e">
        <f>DF679*(1-EU679)</f>
        <v>#VALUE!</v>
      </c>
      <c r="DQ679" s="465" t="e">
        <f>DG679*(1-EV679)</f>
        <v>#VALUE!</v>
      </c>
      <c r="DR679" s="465" t="e">
        <f>DH679*(1-EW679)</f>
        <v>#VALUE!</v>
      </c>
      <c r="DS679" s="465" t="e">
        <f>DI679</f>
        <v>#VALUE!</v>
      </c>
      <c r="DT679" s="465" t="e">
        <f>SUM(DJ679:DS679)</f>
        <v>#VALUE!</v>
      </c>
      <c r="DU679" s="465" t="e">
        <f>(GS679:GX679)+(DP679+DQ679+DR679)*GY679+DS679</f>
        <v>#VALUE!</v>
      </c>
      <c r="DV679" s="451" t="e">
        <f>AV679/$BH679/(1-EP679)</f>
        <v>#VALUE!</v>
      </c>
      <c r="DW679" s="451" t="e">
        <f>AW679/$BH679/(1-ER679)</f>
        <v>#VALUE!</v>
      </c>
      <c r="DX679" s="451" t="e">
        <f>AX679/$BH679/(1-EQ679)</f>
        <v>#VALUE!</v>
      </c>
      <c r="DY679" s="451" t="e">
        <f>AY679/$BH679/(1-ES679)</f>
        <v>#VALUE!</v>
      </c>
      <c r="DZ679" s="451" t="e">
        <f>AZ679/$BH679/(1-ET679)</f>
        <v>#VALUE!</v>
      </c>
      <c r="EA679" s="451" t="e">
        <f>BA679/$BH679/(1-AX679)</f>
        <v>#VALUE!</v>
      </c>
      <c r="EB679" s="451" t="e">
        <f>BB679/$BH679/(1-EU679)</f>
        <v>#VALUE!</v>
      </c>
      <c r="EC679" s="451" t="e">
        <f>BC679/$BH679/(1-EV679)</f>
        <v>#VALUE!</v>
      </c>
      <c r="ED679" s="451" t="e">
        <f>BD679/$BH679/(1-EW679)</f>
        <v>#VALUE!</v>
      </c>
      <c r="EE679" s="451" t="e">
        <f>BG679/BH679</f>
        <v>#VALUE!</v>
      </c>
      <c r="EF679" s="451" t="e">
        <f>DV679/SUM($DV679:$EE679)</f>
        <v>#VALUE!</v>
      </c>
      <c r="EG679" s="451" t="e">
        <f>DW679/SUM($DV679:$EE679)</f>
        <v>#VALUE!</v>
      </c>
      <c r="EH679" s="451" t="e">
        <f>DX679/SUM($DV679:$EE679)</f>
        <v>#VALUE!</v>
      </c>
      <c r="EI679" s="451" t="e">
        <f>DY679/SUM($DV679:$EE679)</f>
        <v>#VALUE!</v>
      </c>
      <c r="EJ679" s="451" t="e">
        <f>DZ679/SUM($DV679:$EE679)</f>
        <v>#VALUE!</v>
      </c>
      <c r="EK679" s="451" t="e">
        <f>EA679/SUM($DV679:$EE679)</f>
        <v>#VALUE!</v>
      </c>
      <c r="EL679" s="451" t="e">
        <f>EB679/SUM($DV679:$EE679)</f>
        <v>#VALUE!</v>
      </c>
      <c r="EM679" s="451" t="e">
        <f>EC679/SUM($DV679:$EE679)</f>
        <v>#VALUE!</v>
      </c>
      <c r="EN679" s="451" t="e">
        <f>ED679/SUM($DV679:$EE679)</f>
        <v>#VALUE!</v>
      </c>
      <c r="EO679" s="451" t="e">
        <f>EE679/SUM($DV679:$EE679)</f>
        <v>#VALUE!</v>
      </c>
      <c r="EP679" s="450">
        <f>EP678</f>
        <v>0.080000000000000002</v>
      </c>
      <c r="EQ679" s="450">
        <f>EQ678</f>
        <v>0.014999999999999999</v>
      </c>
      <c r="ER679" s="450">
        <f>ER678</f>
        <v>0.014999999999999999</v>
      </c>
      <c r="ES679" s="450">
        <f>ES678</f>
        <v>0.014999999999999999</v>
      </c>
      <c r="ET679" s="450">
        <f>ET678</f>
        <v>0.014999999999999999</v>
      </c>
      <c r="EU679" s="450">
        <f>EU678</f>
        <v>0.089999999999999997</v>
      </c>
      <c r="EV679" s="450">
        <f>EV678</f>
        <v>0.089999999999999997</v>
      </c>
      <c r="EW679" s="450">
        <f>EW678</f>
        <v>0.089999999999999997</v>
      </c>
      <c r="EX679" s="431" t="str">
        <f>IF(_tag_month_day!AS669="","",_tag_month_day!AS669/100)</f>
        <v/>
      </c>
      <c r="EY679" s="431" t="str">
        <f>IF(_tag_month_day!AT669="","",_tag_month_day!AT669/100)</f>
        <v/>
      </c>
      <c r="EZ679" s="431" t="str">
        <f>IF(_tag_month_day!AU669="","",_tag_month_day!AU669/100)</f>
        <v/>
      </c>
      <c r="FA679" s="431" t="str">
        <f>IF(_tag_month_day!AV669="","",_tag_month_day!AV669/100)</f>
        <v/>
      </c>
      <c r="FB679" s="431" t="str">
        <f>IF(_tag_month_day!AW669="","",_tag_month_day!AW669/100)</f>
        <v/>
      </c>
      <c r="FC679" s="431" t="str">
        <f>IF(_tag_month_day!AX669="","",_tag_month_day!AX669/100)</f>
        <v/>
      </c>
      <c r="FD679" s="449" t="str">
        <f>IF(_tag_month_day!AY669="","",_tag_month_day!AY669/100)</f>
        <v/>
      </c>
      <c r="FE679" s="449" t="str">
        <f>IF(_tag_month_day!AZ669="","",_tag_month_day!AZ669/100)</f>
        <v/>
      </c>
      <c r="FF679" s="449" t="str">
        <f>IF(_tag_month_day!BA669="","",_tag_month_day!BA669/100)</f>
        <v/>
      </c>
      <c r="FG679" s="449" t="str">
        <f>IF(_tag_month_day!BB669="","",_tag_month_day!BB669/100)</f>
        <v/>
      </c>
      <c r="FH679" s="467" t="str">
        <f>IF(_tag_month_day!BC669="","",_tag_month_day!BC669/100)</f>
        <v/>
      </c>
      <c r="FI679" s="449">
        <f>FI678</f>
        <v>0.40999999999999998</v>
      </c>
      <c r="FJ679" s="449">
        <f>FJ678</f>
        <v>0.11</v>
      </c>
      <c r="FK679" s="449">
        <f>FK678</f>
        <v>0.014999999999999999</v>
      </c>
      <c r="FL679" s="449">
        <f>FL678</f>
        <v>0</v>
      </c>
      <c r="FM679" s="467">
        <f>FM678</f>
        <v>0.0001</v>
      </c>
      <c r="FN679" s="449">
        <f>FN678</f>
        <v>0.32000000000000001</v>
      </c>
      <c r="FO679" s="449">
        <f>FO678</f>
        <v>0.20000000000000001</v>
      </c>
      <c r="FP679" s="449">
        <f>FP678</f>
        <v>0.01</v>
      </c>
      <c r="FQ679" s="449">
        <f>FQ678</f>
        <v>0</v>
      </c>
      <c r="FR679" s="467">
        <f>FR678</f>
        <v>0.0001</v>
      </c>
      <c r="FS679" s="449" t="str">
        <f>IF(_tag_month_day!BD669="","",_tag_month_day!BD669/100)</f>
        <v/>
      </c>
      <c r="FT679" s="449" t="str">
        <f>IF(_tag_month_day!BE669="","",_tag_month_day!BE669/100)</f>
        <v/>
      </c>
      <c r="FU679" s="449" t="str">
        <f>IF(_tag_month_day!BF669="","",_tag_month_day!BF669/100)</f>
        <v/>
      </c>
      <c r="FV679" s="449" t="str">
        <f>IF(_tag_month_day!BG669="","",_tag_month_day!BG669/100)</f>
        <v/>
      </c>
      <c r="FW679" s="467" t="str">
        <f>IF(_tag_month_day!BH669="","",_tag_month_day!BH669/100)</f>
        <v/>
      </c>
      <c r="FX679" s="449" t="str">
        <f>IF(_tag_month_day!BI669="","",_tag_month_day!BI669/100)</f>
        <v/>
      </c>
      <c r="FY679" s="449" t="str">
        <f>IF(_tag_month_day!BJ669="","",_tag_month_day!BJ669/100)</f>
        <v/>
      </c>
      <c r="FZ679" s="468" t="str">
        <f>IF(_tag_month_day!BK669="","",_tag_month_day!BK669/100)</f>
        <v/>
      </c>
      <c r="GA679" s="449" t="str">
        <f>IF(_tag_month_day!BL669="","",_tag_month_day!BL669/100)</f>
        <v/>
      </c>
      <c r="GB679" s="467" t="str">
        <f>IF(_tag_month_day!BM669="","",_tag_month_day!BM669/100)</f>
        <v/>
      </c>
      <c r="GC679" s="431" t="str">
        <f>IF(_tag_month_day!BN669="","",_tag_month_day!BN669/100)</f>
        <v/>
      </c>
      <c r="GD679" s="431" t="str">
        <f>IF(_tag_month_day!BO669="","",_tag_month_day!BO669/100)</f>
        <v/>
      </c>
      <c r="GE679" s="431" t="str">
        <f>IF(_tag_month_day!BP669="","",_tag_month_day!BP669/100)</f>
        <v/>
      </c>
      <c r="GF679" s="431" t="str">
        <f>IF(_tag_month_day!BQ669="","",_tag_month_day!BQ669/100)</f>
        <v/>
      </c>
      <c r="GG679" s="431" t="str">
        <f>IF(_tag_month_day!BR669="","",_tag_month_day!BR669/100)</f>
        <v/>
      </c>
      <c r="GH679" s="431" t="str">
        <f>IF(_tag_month_day!BS669="","",_tag_month_day!BS669/100)</f>
        <v/>
      </c>
      <c r="GI679" s="467" t="str">
        <f>IF(_tag_month_day!BT669="","",_tag_month_day!BT669/100)</f>
        <v/>
      </c>
      <c r="GJ679" s="469" t="str">
        <f>IF(_tag_month_day!BU669="","",_tag_month_day!BU669/100)</f>
        <v/>
      </c>
      <c r="GK679" s="470">
        <f>GK678</f>
        <v>0.070000000000000007</v>
      </c>
      <c r="GL679" s="470">
        <f>GL678</f>
        <v>0.029999999999999999</v>
      </c>
      <c r="GM679" s="471" t="str">
        <f>IF(_tag_month_day!BX669="","",_tag_month_day!BX669/100)</f>
        <v/>
      </c>
      <c r="GN679" s="470">
        <f>GN678</f>
        <v>0.070000000000000007</v>
      </c>
      <c r="GO679" s="470">
        <f>GO678</f>
        <v>0.029999999999999999</v>
      </c>
      <c r="GP679" s="470">
        <f>GP678</f>
        <v>0.089999999999999997</v>
      </c>
      <c r="GQ679" s="470">
        <f>GQ678</f>
        <v>0.029999999999999999</v>
      </c>
      <c r="GR679" s="471" t="str">
        <f>IF(_tag_month_day!CA669="","",_tag_month_day!CA669/100)</f>
        <v/>
      </c>
      <c r="GS679" s="472">
        <f>GS678</f>
        <v>0.95299999999999996</v>
      </c>
      <c r="GT679" s="472">
        <f>GT678</f>
        <v>0.55000000000000004</v>
      </c>
      <c r="GU679" s="472">
        <f>GU678</f>
        <v>0.55000000000000004</v>
      </c>
      <c r="GV679" s="472">
        <f>GV678</f>
        <v>0.55000000000000004</v>
      </c>
      <c r="GW679" s="472">
        <f>GW678</f>
        <v>0.5</v>
      </c>
      <c r="GX679" s="472">
        <f>GX678</f>
        <v>0.93500000000000005</v>
      </c>
      <c r="GY679" s="472">
        <f>GY678</f>
        <v>0.14999999999999999</v>
      </c>
      <c r="GZ679" s="472">
        <f>GZ678</f>
        <v>1</v>
      </c>
      <c r="HA679" s="474">
        <f>HA678</f>
        <v>0.047</v>
      </c>
      <c r="HB679" s="474">
        <f>HB678</f>
        <v>0.45000000000000001</v>
      </c>
      <c r="HC679" s="474">
        <f>HC678</f>
        <v>0.45000000000000001</v>
      </c>
      <c r="HD679" s="474">
        <f>HD678</f>
        <v>0.45000000000000001</v>
      </c>
      <c r="HE679" s="474">
        <f>HE678</f>
        <v>0.5</v>
      </c>
      <c r="HF679" s="474">
        <f>HF678</f>
        <v>0.065000000000000002</v>
      </c>
      <c r="HG679" s="474">
        <f>HG678</f>
        <v>0.84999999999999998</v>
      </c>
      <c r="HH679" s="474">
        <f>HH678</f>
        <v>0</v>
      </c>
      <c r="HI679" s="10">
        <f>IF(BZ679&lt;&gt;"",CK679-BV679,0)</f>
        <v>0</v>
      </c>
      <c r="HJ679" s="10" t="e">
        <f>IF(AJ679&gt;0,AH679-AJ679,0)</f>
        <v>#VALUE!</v>
      </c>
      <c r="HK679" s="466">
        <f>HK678</f>
        <v>0.84999999999999998</v>
      </c>
      <c r="HL679" s="424">
        <f>HL678</f>
        <v>550000</v>
      </c>
      <c r="HM679" s="424">
        <f>HM678</f>
        <v>480000</v>
      </c>
      <c r="HN679" s="465" t="e">
        <f>(DJ679*EZ679+DK679*FH679+DL679*FM679+DM679*FR679+DN679*FW679+DO679*GB679+DS679*GI679+DP679*GM679+DR679*GR679)*1000*2</f>
        <v>#VALUE!</v>
      </c>
      <c r="HO679" s="465" t="e">
        <f>HN679*HK679*$HO$2/HL679*1000000</f>
        <v>#VALUE!</v>
      </c>
      <c r="HP679" s="465" t="e">
        <f>HN679*HK679*$HP$2/HM679*1000000</f>
        <v>#VALUE!</v>
      </c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</row>
    <row customFormat="1" r="680" s="0">
      <c r="A680" s="420">
        <v>669</v>
      </c>
      <c r="B680" s="421">
        <f ca="1">IF(D680=D679,B679,IF(D680="夜班",B679+1,B679))</f>
        <v>43613</v>
      </c>
      <c r="C680" s="422">
        <f>C679</f>
        <v>0.041666666666666699</v>
      </c>
      <c r="D680" s="10" t="str">
        <f ca="1">IF(HOUR(G680)&lt;8,"夜班",IF(HOUR(G680)&lt;16,"白班",IF(HOUR(G680)&lt;24,"中班",0)))</f>
        <v>中班</v>
      </c>
      <c r="E680" s="10" t="e">
        <f ca="1">IF(F680=1,"甲",IF(F680=2,"乙",IF(F680=3,"丙",IF(F680=4,"丁",""))))</f>
        <v>#REF!</v>
      </c>
      <c r="F680" s="10" t="e">
        <f ca="1">SUMPRODUCT((成本日报!$A$3:$A$95=计划!B680)*(成本日报!$B$3:$B$95=计划!$D680),成本日报!$C$3:$C$95)</f>
        <v>#REF!</v>
      </c>
      <c r="G680" s="423">
        <f ca="1">G679+C679</f>
        <v>43613.833333331713</v>
      </c>
      <c r="H680" s="423">
        <f ca="1">$G680+$C680/60*10+$C680*0</f>
        <v>43613.840277776158</v>
      </c>
      <c r="I680" s="423">
        <f ca="1">$G680+$C680/60*18+$C680*0</f>
        <v>43613.84583333171</v>
      </c>
      <c r="J680" s="423">
        <f ca="1">$G680+$C680/60*0+$C680*1</f>
        <v>43613.874999998377</v>
      </c>
      <c r="K680" s="423">
        <f ca="1">$G680+$C680/60*30+$C680*2</f>
        <v>43613.937499998385</v>
      </c>
      <c r="L680" s="423">
        <f ca="1">$G680+$C680/60*0+$C680*3</f>
        <v>43613.958333331713</v>
      </c>
      <c r="M680" s="424" t="str">
        <f>IF(_tag_month_day!A670="","",_tag_month_day!A670)</f>
        <v/>
      </c>
      <c r="N680" s="424" t="str">
        <f>IF(_tag_month_day!B670="","",_tag_month_day!B670)</f>
        <v/>
      </c>
      <c r="O680" s="425" t="e">
        <f>IF(M680+N680=0,"",M680+N680)</f>
        <v>#VALUE!</v>
      </c>
      <c r="P680" s="424" t="str">
        <f>IF(_tag_month_day!C670="","",_tag_month_day!C670)</f>
        <v/>
      </c>
      <c r="Q680" s="424" t="str">
        <f>IF(_tag_month_day!D670="","",_tag_month_day!D670)</f>
        <v/>
      </c>
      <c r="R680" s="426" t="str">
        <f>IF(_tag_month_day!CB670="","",_tag_month_day!CB670/100)</f>
        <v/>
      </c>
      <c r="S680" s="427" t="str">
        <f>IF(_tag_month_day!E670="","",_tag_month_day!E670)</f>
        <v/>
      </c>
      <c r="T680" s="427" t="str">
        <f>IF(_tag_month_day!F670="","",_tag_month_day!F670)</f>
        <v/>
      </c>
      <c r="U680" s="428" t="e">
        <f>S680+T680</f>
        <v>#VALUE!</v>
      </c>
      <c r="V680" s="429" t="e">
        <f>U680/AJ680</f>
        <v>#VALUE!</v>
      </c>
      <c r="W680" s="430" t="str">
        <f>IF(_jhy_month_day!A670="","",_jhy_month_day!A670)</f>
        <v/>
      </c>
      <c r="X680" s="431" t="str">
        <f>IF(_jhy_month_day!B670="","",_jhy_month_day!B670/100)</f>
        <v/>
      </c>
      <c r="Y680" s="431" t="str">
        <f>IF(_jhy_month_day!C670="","",_jhy_month_day!C670/100)</f>
        <v/>
      </c>
      <c r="Z680" s="432">
        <f>Z676+1</f>
        <v>168</v>
      </c>
      <c r="AA680" s="433" t="str">
        <f>IF(_tag_month_day!G670="","",_tag_month_day!G670/100)</f>
        <v/>
      </c>
      <c r="AB680" s="433" t="str">
        <f>IF(_tag_month_day!H670="","",_tag_month_day!H670/100)</f>
        <v/>
      </c>
      <c r="AC680" s="434">
        <f>IF(X680="",AC679,BK680*($AV679*X680+$AW679*FD679+$AX679*FI679+$AY679*FN679+$AZ679*FS679+$BA679*FX679+$BG679*GE679)/(AV679*Y680+AX679*FK679+AW679*FF679+AY679*FP679+AZ679*FU679+BA679*FZ679+BG679*GG679+BB679*GK679+BC679*GN679+BD679*GP679))</f>
        <v>1.59963432013121</v>
      </c>
      <c r="AD680" s="435" t="str">
        <f>IF(AC680=AC679,"",AC680-AC679)</f>
        <v/>
      </c>
      <c r="AE680" s="436" t="str">
        <f>IF(1-AF680=0,"",(1-AF680))</f>
        <v/>
      </c>
      <c r="AF680" s="437">
        <v>1</v>
      </c>
      <c r="AG680" s="10" t="str">
        <f>AG679</f>
        <v>9A3</v>
      </c>
      <c r="AH680" s="438" t="str">
        <f>AH679</f>
        <v/>
      </c>
      <c r="AI680" s="424"/>
      <c r="AJ680" s="10" t="str">
        <f>IF(_tag_month_day!I670="","",_tag_month_day!I670)</f>
        <v/>
      </c>
      <c r="AK680" s="440"/>
      <c r="AL680" s="440"/>
      <c r="AM680" s="440"/>
      <c r="AN680" s="441">
        <f>AN679</f>
        <v>2</v>
      </c>
      <c r="AO680" s="441">
        <f>AO679</f>
        <v>8</v>
      </c>
      <c r="AP680" s="442" t="e">
        <f>(IF(AN680=0,AS679,AS679*(1+AO680/AN680)/(AR680+AO680/AN680)))+AT680</f>
        <v>#VALUE!</v>
      </c>
      <c r="AQ680" s="443" t="str">
        <f>IF(_tag_month_day!J670="","",_tag_month_day!J670/100)</f>
        <v/>
      </c>
      <c r="AR680" s="444">
        <f>AR679</f>
        <v>1.3</v>
      </c>
      <c r="AS680" s="445" t="e">
        <f>AQ680*(AN680*AR680+AO680)/(AN680+AO680)</f>
        <v>#VALUE!</v>
      </c>
      <c r="AT680" s="445" t="e">
        <f>(SUM(BE680:BF680)-SUM(BE679:BF679))*0.05</f>
        <v>#VALUE!</v>
      </c>
      <c r="AU680" s="446" t="str">
        <f>IF(_tag_month_day!CC670="","",IF(_tag_month_day!CC670&gt;0,_tag_month_day!CD670,_tag_month_day!CE670))</f>
        <v/>
      </c>
      <c r="AV680" s="447" t="str">
        <f>IF(_tag_month_day!L670="","",_tag_month_day!L670/100)</f>
        <v/>
      </c>
      <c r="AW680" s="431">
        <f>AW679</f>
        <v>0</v>
      </c>
      <c r="AX680" s="431">
        <f>AX679</f>
        <v>0</v>
      </c>
      <c r="AY680" s="431" t="str">
        <f>IF(_tag_month_day!M670="","",_tag_month_day!M670/100)</f>
        <v/>
      </c>
      <c r="AZ680" s="431" t="str">
        <f>IF(_tag_month_day!N670="","",_tag_month_day!N670/100)</f>
        <v/>
      </c>
      <c r="BA680" s="431" t="str">
        <f>IF(_tag_month_day!O670="","",_tag_month_day!O670/100)</f>
        <v/>
      </c>
      <c r="BB680" s="448" t="str">
        <f>IF(_tag_month_day!P670="","",_tag_month_day!P670/100)</f>
        <v/>
      </c>
      <c r="BC680" s="448">
        <f>BC679</f>
        <v>0</v>
      </c>
      <c r="BD680" s="448" t="str">
        <f>IF(_tag_month_day!Q670="","",_tag_month_day!Q670/100)</f>
        <v/>
      </c>
      <c r="BE680" s="449" t="str">
        <f>IF(_tag_month_day!R670="","",_tag_month_day!R670/100)</f>
        <v/>
      </c>
      <c r="BF680" s="388" t="e">
        <f>(AU680*(100+BE680*100))/(AJ680-AU680)/100</f>
        <v>#VALUE!</v>
      </c>
      <c r="BG680" s="450" t="e">
        <f>BE680+BF680</f>
        <v>#VALUE!</v>
      </c>
      <c r="BH680" s="451" t="e">
        <f>SUM(AV680:BF680)</f>
        <v>#VALUE!</v>
      </c>
      <c r="BI680" s="452" t="e">
        <f>IF(CX680=0,BI679,(DK680*查询!$R$5+DL680*查询!$Q$5+DM680*查询!$N$5+DN680*查询!$O$5+DO680*查询!$P$5)*AF680/CX680)</f>
        <v>#VALUE!</v>
      </c>
      <c r="BJ680" s="452" t="e">
        <f>IF(CX680=0,BJ679,(DP680*查询!$S$5+DQ680*查询!$T$5+DR680*查询!$U$5)*AF680/CX680)</f>
        <v>#VALUE!</v>
      </c>
      <c r="BK680" s="452">
        <f>BK679</f>
        <v>1</v>
      </c>
      <c r="BL680" s="453" t="e">
        <f>SUMPRODUCT((AV680:BA680)*(GS680:GX680))/((GS680:GX680)+SUM(BB680:BD680)*GY680+BG680*GZ680)</f>
        <v>#VALUE!</v>
      </c>
      <c r="BM680" s="453" t="e">
        <f>BK680*($AV680*FB680+$AW680*FD680+$AX680*FI680+$AY680*FN680+$AZ680*FS680+$BA680*FX680+$BG680*GE680)/(AV680*EY680+AX680*FK680+AW680*FF680+AY680*FP680+AZ680*FU680+BA680*FZ680+BG680*GG680+BB680*GK680+BC680*GN680+BD680*GP680)</f>
        <v>#VALUE!</v>
      </c>
      <c r="BN680" s="453" t="e">
        <f>($AV680*FC680+$AX680*FJ680+$AW680*FE680+$AY680*FO680+$AZ680*FT680+$BA680*FY680+$BG680*GF680)/($AV680*FA680+BG680*GH680+BB680*GL680+BC680*GO680+BD680*GQ680+BA680*GA680)</f>
        <v>#VALUE!</v>
      </c>
      <c r="BO680" s="454" t="e">
        <f>SUMPRODUCT(AV680:BA680*GS680:GX680)/(GS680:GX680+(BB680+BC680+BD680)*GY680+BG680)</f>
        <v>#VALUE!</v>
      </c>
      <c r="BP680" s="454" t="e">
        <f>SUMPRODUCT(AV680:BA680*GS680:GX680)/(GS680:GX680+(BB680+BC680+BD680)*GY680+BG680)</f>
        <v>#VALUE!</v>
      </c>
      <c r="BQ680" s="454" t="e">
        <f>SUMPRODUCT(AV680:BA680*GS680:GX680)/(GS680:GX680+(BB680+BC680+BD680)*GY680+BG680)</f>
        <v>#VALUE!</v>
      </c>
      <c r="BR680" s="453" t="str">
        <f>IF(_tag_month_day!T670="","",_tag_month_day!T670)</f>
        <v/>
      </c>
      <c r="BS680" s="453" t="str">
        <f>IF(_tag_month_day!U670="","",_tag_month_day!U670)</f>
        <v/>
      </c>
      <c r="BT680" s="455" t="str">
        <f>IF(CK680="","",IF((CK680&gt;=BV680-0.12)*(CK680&lt;=BV680+0.12),"合格","不合格"))</f>
        <v/>
      </c>
      <c r="BU680" s="456" t="str">
        <f>IF(_tag_month_day!V670="","",_tag_month_day!V670)</f>
        <v/>
      </c>
      <c r="BV680" s="457" t="str">
        <f>IF(_tag_month_day!W670="","",_tag_month_day!W670)</f>
        <v/>
      </c>
      <c r="BW680" s="458" t="str">
        <f>IF(_tag_month_day!X670="","",_tag_month_day!X670)</f>
        <v/>
      </c>
      <c r="BX680" s="458" t="str">
        <f>IF(_tag_month_day!Y670="","",_tag_month_day!Y670)</f>
        <v/>
      </c>
      <c r="BY680" s="459">
        <f ca="1">L680</f>
        <v>43613.958333331713</v>
      </c>
      <c r="BZ680" s="460"/>
      <c r="CA680" s="4"/>
      <c r="CB680" s="424" t="str">
        <f>IF(_tag_month_day!Z670="","",_tag_month_day!Z670)</f>
        <v/>
      </c>
      <c r="CC680" s="424" t="str">
        <f>IF(_tag_month_day!AA670="","",_tag_month_day!AA670)</f>
        <v/>
      </c>
      <c r="CD680" s="424" t="str">
        <f>IF(_tag_month_day!AB670="","",_tag_month_day!AB670)</f>
        <v/>
      </c>
      <c r="CE680" s="424" t="str">
        <f>IF(_tag_month_day!AC670="","",_tag_month_day!AC670)</f>
        <v/>
      </c>
      <c r="CF680" s="424" t="str">
        <f>IF(_tag_month_day!AD670="","",_tag_month_day!AD670)</f>
        <v/>
      </c>
      <c r="CG680" s="424" t="str">
        <f>IF(_tag_month_day!AE670="","",_tag_month_day!AE670)</f>
        <v/>
      </c>
      <c r="CH680" s="424" t="str">
        <f>IF(_tag_month_day!AF670="","",_tag_month_day!AF670)</f>
        <v/>
      </c>
      <c r="CI680" s="424" t="str">
        <f>IF(_tag_month_day!AG670="","",_tag_month_day!AG670)</f>
        <v/>
      </c>
      <c r="CJ680" s="424" t="str">
        <f>IF(_tag_month_day!AH670="","",_tag_month_day!AH670)</f>
        <v/>
      </c>
      <c r="CK680" s="424" t="str">
        <f>IF(_tag_month_day!AI670="","",_tag_month_day!AI670)</f>
        <v/>
      </c>
      <c r="CL680" s="4" t="str">
        <f>IF(_tag_month_day!AJ670="","",_tag_month_day!AJ670)</f>
        <v/>
      </c>
      <c r="CM680" s="4" t="str">
        <f>IF(_tag_month_day!AK670="","",_tag_month_day!AK670)</f>
        <v/>
      </c>
      <c r="CN680" s="4" t="str">
        <f>IF(_tag_month_day!AL670="","",_tag_month_day!AL670)</f>
        <v/>
      </c>
      <c r="CO680" s="4" t="str">
        <f>IF(_tag_month_day!AM670="","",_tag_month_day!AM670)</f>
        <v/>
      </c>
      <c r="CP680" s="4" t="str">
        <f>IF(_tag_month_day!AN670="","",_tag_month_day!AN670)</f>
        <v/>
      </c>
      <c r="CQ680" s="4" t="str">
        <f>IF(_tag_month_day!AO670="","",_tag_month_day!AO670)</f>
        <v/>
      </c>
      <c r="CR680" s="462" t="str">
        <f>IF(_tag_month_day!AP670="","",_tag_month_day!AP670)</f>
        <v/>
      </c>
      <c r="CS680" s="463" t="str">
        <f>IF(_tag_month_day!AQ670="","",_tag_month_day!AQ670)</f>
        <v/>
      </c>
      <c r="CT680" s="4" t="str">
        <f>IF(_tag_month_day!AR670="","",_tag_month_day!AR670)</f>
        <v/>
      </c>
      <c r="CU680" s="464" t="e">
        <f>DU680/AJ680</f>
        <v>#VALUE!</v>
      </c>
      <c r="CV680" s="451" t="e">
        <f>BG680/BH680</f>
        <v>#VALUE!</v>
      </c>
      <c r="CW680" s="465" t="e">
        <f>AJ680*(1-CV680)*CU680*AF680</f>
        <v>#VALUE!</v>
      </c>
      <c r="CX680" s="465" t="e">
        <f>CW680*94%</f>
        <v>#VALUE!</v>
      </c>
      <c r="CY680" s="466" t="e">
        <f>IF(CX680=0,0,DS680/(DS680+CX680))</f>
        <v>#VALUE!</v>
      </c>
      <c r="CZ680" s="465" t="e">
        <f>$AJ680*EF680</f>
        <v>#VALUE!</v>
      </c>
      <c r="DA680" s="465" t="e">
        <f>$AJ680*EG680</f>
        <v>#VALUE!</v>
      </c>
      <c r="DB680" s="465" t="e">
        <f>$AJ680*EH680</f>
        <v>#VALUE!</v>
      </c>
      <c r="DC680" s="465" t="e">
        <f>$AJ680*EI680</f>
        <v>#VALUE!</v>
      </c>
      <c r="DD680" s="465" t="e">
        <f>$AJ680*EJ680</f>
        <v>#VALUE!</v>
      </c>
      <c r="DE680" s="465" t="e">
        <f>$AJ680*EK680</f>
        <v>#VALUE!</v>
      </c>
      <c r="DF680" s="465" t="e">
        <f>$AJ680*EL680</f>
        <v>#VALUE!</v>
      </c>
      <c r="DG680" s="465" t="e">
        <f>$AJ680*EM680</f>
        <v>#VALUE!</v>
      </c>
      <c r="DH680" s="465" t="e">
        <f>$AJ680*EN680</f>
        <v>#VALUE!</v>
      </c>
      <c r="DI680" s="465" t="e">
        <f>$AJ680*EO680</f>
        <v>#VALUE!</v>
      </c>
      <c r="DJ680" s="465" t="e">
        <f>CZ680*(1-EP680)</f>
        <v>#VALUE!</v>
      </c>
      <c r="DK680" s="465" t="e">
        <f>DA680*(1-ER680)</f>
        <v>#VALUE!</v>
      </c>
      <c r="DL680" s="465" t="e">
        <f>DB680*(1-EQ680)</f>
        <v>#VALUE!</v>
      </c>
      <c r="DM680" s="465" t="e">
        <f>DC680*(1-ES680)</f>
        <v>#VALUE!</v>
      </c>
      <c r="DN680" s="465" t="e">
        <f>DD680*(1-ET680)</f>
        <v>#VALUE!</v>
      </c>
      <c r="DO680" s="465" t="e">
        <f>DE680</f>
        <v>#VALUE!</v>
      </c>
      <c r="DP680" s="465" t="e">
        <f>DF680*(1-EU680)</f>
        <v>#VALUE!</v>
      </c>
      <c r="DQ680" s="465" t="e">
        <f>DG680*(1-EV680)</f>
        <v>#VALUE!</v>
      </c>
      <c r="DR680" s="465" t="e">
        <f>DH680*(1-EW680)</f>
        <v>#VALUE!</v>
      </c>
      <c r="DS680" s="465" t="e">
        <f>DI680</f>
        <v>#VALUE!</v>
      </c>
      <c r="DT680" s="465" t="e">
        <f>SUM(DJ680:DS680)</f>
        <v>#VALUE!</v>
      </c>
      <c r="DU680" s="465" t="e">
        <f>(GS680:GX680)+(DP680+DQ680+DR680)*GY680+DS680</f>
        <v>#VALUE!</v>
      </c>
      <c r="DV680" s="451" t="e">
        <f>AV680/$BH680/(1-EP680)</f>
        <v>#VALUE!</v>
      </c>
      <c r="DW680" s="451" t="e">
        <f>AW680/$BH680/(1-ER680)</f>
        <v>#VALUE!</v>
      </c>
      <c r="DX680" s="451" t="e">
        <f>AX680/$BH680/(1-EQ680)</f>
        <v>#VALUE!</v>
      </c>
      <c r="DY680" s="451" t="e">
        <f>AY680/$BH680/(1-ES680)</f>
        <v>#VALUE!</v>
      </c>
      <c r="DZ680" s="451" t="e">
        <f>AZ680/$BH680/(1-ET680)</f>
        <v>#VALUE!</v>
      </c>
      <c r="EA680" s="451" t="e">
        <f>BA680/$BH680/(1-AX680)</f>
        <v>#VALUE!</v>
      </c>
      <c r="EB680" s="451" t="e">
        <f>BB680/$BH680/(1-EU680)</f>
        <v>#VALUE!</v>
      </c>
      <c r="EC680" s="451" t="e">
        <f>BC680/$BH680/(1-EV680)</f>
        <v>#VALUE!</v>
      </c>
      <c r="ED680" s="451" t="e">
        <f>BD680/$BH680/(1-EW680)</f>
        <v>#VALUE!</v>
      </c>
      <c r="EE680" s="451" t="e">
        <f>BG680/BH680</f>
        <v>#VALUE!</v>
      </c>
      <c r="EF680" s="451" t="e">
        <f>DV680/SUM($DV680:$EE680)</f>
        <v>#VALUE!</v>
      </c>
      <c r="EG680" s="451" t="e">
        <f>DW680/SUM($DV680:$EE680)</f>
        <v>#VALUE!</v>
      </c>
      <c r="EH680" s="451" t="e">
        <f>DX680/SUM($DV680:$EE680)</f>
        <v>#VALUE!</v>
      </c>
      <c r="EI680" s="451" t="e">
        <f>DY680/SUM($DV680:$EE680)</f>
        <v>#VALUE!</v>
      </c>
      <c r="EJ680" s="451" t="e">
        <f>DZ680/SUM($DV680:$EE680)</f>
        <v>#VALUE!</v>
      </c>
      <c r="EK680" s="451" t="e">
        <f>EA680/SUM($DV680:$EE680)</f>
        <v>#VALUE!</v>
      </c>
      <c r="EL680" s="451" t="e">
        <f>EB680/SUM($DV680:$EE680)</f>
        <v>#VALUE!</v>
      </c>
      <c r="EM680" s="451" t="e">
        <f>EC680/SUM($DV680:$EE680)</f>
        <v>#VALUE!</v>
      </c>
      <c r="EN680" s="451" t="e">
        <f>ED680/SUM($DV680:$EE680)</f>
        <v>#VALUE!</v>
      </c>
      <c r="EO680" s="451" t="e">
        <f>EE680/SUM($DV680:$EE680)</f>
        <v>#VALUE!</v>
      </c>
      <c r="EP680" s="450">
        <f>EP679</f>
        <v>0.080000000000000002</v>
      </c>
      <c r="EQ680" s="450">
        <f>EQ679</f>
        <v>0.014999999999999999</v>
      </c>
      <c r="ER680" s="450">
        <f>ER679</f>
        <v>0.014999999999999999</v>
      </c>
      <c r="ES680" s="450">
        <f>ES679</f>
        <v>0.014999999999999999</v>
      </c>
      <c r="ET680" s="450">
        <f>ET679</f>
        <v>0.014999999999999999</v>
      </c>
      <c r="EU680" s="450">
        <f>EU679</f>
        <v>0.089999999999999997</v>
      </c>
      <c r="EV680" s="450">
        <f>EV679</f>
        <v>0.089999999999999997</v>
      </c>
      <c r="EW680" s="450">
        <f>EW679</f>
        <v>0.089999999999999997</v>
      </c>
      <c r="EX680" s="431" t="str">
        <f>IF(_tag_month_day!AS670="","",_tag_month_day!AS670/100)</f>
        <v/>
      </c>
      <c r="EY680" s="431" t="str">
        <f>IF(_tag_month_day!AT670="","",_tag_month_day!AT670/100)</f>
        <v/>
      </c>
      <c r="EZ680" s="431" t="str">
        <f>IF(_tag_month_day!AU670="","",_tag_month_day!AU670/100)</f>
        <v/>
      </c>
      <c r="FA680" s="431" t="str">
        <f>IF(_tag_month_day!AV670="","",_tag_month_day!AV670/100)</f>
        <v/>
      </c>
      <c r="FB680" s="431" t="str">
        <f>IF(_tag_month_day!AW670="","",_tag_month_day!AW670/100)</f>
        <v/>
      </c>
      <c r="FC680" s="431" t="str">
        <f>IF(_tag_month_day!AX670="","",_tag_month_day!AX670/100)</f>
        <v/>
      </c>
      <c r="FD680" s="449" t="str">
        <f>IF(_tag_month_day!AY670="","",_tag_month_day!AY670/100)</f>
        <v/>
      </c>
      <c r="FE680" s="449" t="str">
        <f>IF(_tag_month_day!AZ670="","",_tag_month_day!AZ670/100)</f>
        <v/>
      </c>
      <c r="FF680" s="449" t="str">
        <f>IF(_tag_month_day!BA670="","",_tag_month_day!BA670/100)</f>
        <v/>
      </c>
      <c r="FG680" s="449" t="str">
        <f>IF(_tag_month_day!BB670="","",_tag_month_day!BB670/100)</f>
        <v/>
      </c>
      <c r="FH680" s="467" t="str">
        <f>IF(_tag_month_day!BC670="","",_tag_month_day!BC670/100)</f>
        <v/>
      </c>
      <c r="FI680" s="449">
        <f>FI679</f>
        <v>0.40999999999999998</v>
      </c>
      <c r="FJ680" s="449">
        <f>FJ679</f>
        <v>0.11</v>
      </c>
      <c r="FK680" s="449">
        <f>FK679</f>
        <v>0.014999999999999999</v>
      </c>
      <c r="FL680" s="449">
        <f>FL679</f>
        <v>0</v>
      </c>
      <c r="FM680" s="467">
        <f>FM679</f>
        <v>0.0001</v>
      </c>
      <c r="FN680" s="449">
        <f>FN679</f>
        <v>0.32000000000000001</v>
      </c>
      <c r="FO680" s="449">
        <f>FO679</f>
        <v>0.20000000000000001</v>
      </c>
      <c r="FP680" s="449">
        <f>FP679</f>
        <v>0.01</v>
      </c>
      <c r="FQ680" s="449">
        <f>FQ679</f>
        <v>0</v>
      </c>
      <c r="FR680" s="467">
        <f>FR679</f>
        <v>0.0001</v>
      </c>
      <c r="FS680" s="449" t="str">
        <f>IF(_tag_month_day!BD670="","",_tag_month_day!BD670/100)</f>
        <v/>
      </c>
      <c r="FT680" s="449" t="str">
        <f>IF(_tag_month_day!BE670="","",_tag_month_day!BE670/100)</f>
        <v/>
      </c>
      <c r="FU680" s="449" t="str">
        <f>IF(_tag_month_day!BF670="","",_tag_month_day!BF670/100)</f>
        <v/>
      </c>
      <c r="FV680" s="449" t="str">
        <f>IF(_tag_month_day!BG670="","",_tag_month_day!BG670/100)</f>
        <v/>
      </c>
      <c r="FW680" s="467" t="str">
        <f>IF(_tag_month_day!BH670="","",_tag_month_day!BH670/100)</f>
        <v/>
      </c>
      <c r="FX680" s="449" t="str">
        <f>IF(_tag_month_day!BI670="","",_tag_month_day!BI670/100)</f>
        <v/>
      </c>
      <c r="FY680" s="449" t="str">
        <f>IF(_tag_month_day!BJ670="","",_tag_month_day!BJ670/100)</f>
        <v/>
      </c>
      <c r="FZ680" s="468" t="str">
        <f>IF(_tag_month_day!BK670="","",_tag_month_day!BK670/100)</f>
        <v/>
      </c>
      <c r="GA680" s="449" t="str">
        <f>IF(_tag_month_day!BL670="","",_tag_month_day!BL670/100)</f>
        <v/>
      </c>
      <c r="GB680" s="467" t="str">
        <f>IF(_tag_month_day!BM670="","",_tag_month_day!BM670/100)</f>
        <v/>
      </c>
      <c r="GC680" s="431" t="str">
        <f>IF(_tag_month_day!BN670="","",_tag_month_day!BN670/100)</f>
        <v/>
      </c>
      <c r="GD680" s="431" t="str">
        <f>IF(_tag_month_day!BO670="","",_tag_month_day!BO670/100)</f>
        <v/>
      </c>
      <c r="GE680" s="431" t="str">
        <f>IF(_tag_month_day!BP670="","",_tag_month_day!BP670/100)</f>
        <v/>
      </c>
      <c r="GF680" s="431" t="str">
        <f>IF(_tag_month_day!BQ670="","",_tag_month_day!BQ670/100)</f>
        <v/>
      </c>
      <c r="GG680" s="431" t="str">
        <f>IF(_tag_month_day!BR670="","",_tag_month_day!BR670/100)</f>
        <v/>
      </c>
      <c r="GH680" s="431" t="str">
        <f>IF(_tag_month_day!BS670="","",_tag_month_day!BS670/100)</f>
        <v/>
      </c>
      <c r="GI680" s="467" t="str">
        <f>IF(_tag_month_day!BT670="","",_tag_month_day!BT670/100)</f>
        <v/>
      </c>
      <c r="GJ680" s="469" t="str">
        <f>IF(_tag_month_day!BU670="","",_tag_month_day!BU670/100)</f>
        <v/>
      </c>
      <c r="GK680" s="470">
        <f>GK679</f>
        <v>0.070000000000000007</v>
      </c>
      <c r="GL680" s="470">
        <f>GL679</f>
        <v>0.029999999999999999</v>
      </c>
      <c r="GM680" s="471" t="str">
        <f>IF(_tag_month_day!BX670="","",_tag_month_day!BX670/100)</f>
        <v/>
      </c>
      <c r="GN680" s="470">
        <f>GN679</f>
        <v>0.070000000000000007</v>
      </c>
      <c r="GO680" s="470">
        <f>GO679</f>
        <v>0.029999999999999999</v>
      </c>
      <c r="GP680" s="470">
        <f>GP679</f>
        <v>0.089999999999999997</v>
      </c>
      <c r="GQ680" s="470">
        <f>GQ679</f>
        <v>0.029999999999999999</v>
      </c>
      <c r="GR680" s="471" t="str">
        <f>IF(_tag_month_day!CA670="","",_tag_month_day!CA670/100)</f>
        <v/>
      </c>
      <c r="GS680" s="472">
        <f>GS679</f>
        <v>0.95299999999999996</v>
      </c>
      <c r="GT680" s="472">
        <f>GT679</f>
        <v>0.55000000000000004</v>
      </c>
      <c r="GU680" s="472">
        <f>GU679</f>
        <v>0.55000000000000004</v>
      </c>
      <c r="GV680" s="472">
        <f>GV679</f>
        <v>0.55000000000000004</v>
      </c>
      <c r="GW680" s="472">
        <f>GW679</f>
        <v>0.5</v>
      </c>
      <c r="GX680" s="472">
        <f>GX679</f>
        <v>0.93500000000000005</v>
      </c>
      <c r="GY680" s="472">
        <f>GY679</f>
        <v>0.14999999999999999</v>
      </c>
      <c r="GZ680" s="472">
        <f>GZ679</f>
        <v>1</v>
      </c>
      <c r="HA680" s="474">
        <f>HA679</f>
        <v>0.047</v>
      </c>
      <c r="HB680" s="474">
        <f>HB679</f>
        <v>0.45000000000000001</v>
      </c>
      <c r="HC680" s="474">
        <f>HC679</f>
        <v>0.45000000000000001</v>
      </c>
      <c r="HD680" s="474">
        <f>HD679</f>
        <v>0.45000000000000001</v>
      </c>
      <c r="HE680" s="474">
        <f>HE679</f>
        <v>0.5</v>
      </c>
      <c r="HF680" s="474">
        <f>HF679</f>
        <v>0.065000000000000002</v>
      </c>
      <c r="HG680" s="474">
        <f>HG679</f>
        <v>0.84999999999999998</v>
      </c>
      <c r="HH680" s="474">
        <f>HH679</f>
        <v>0</v>
      </c>
      <c r="HI680" s="10">
        <f>IF(BZ680&lt;&gt;"",CK680-BV680,0)</f>
        <v>0</v>
      </c>
      <c r="HJ680" s="10" t="e">
        <f>IF(AJ680&gt;0,AH680-AJ680,0)</f>
        <v>#VALUE!</v>
      </c>
      <c r="HK680" s="466">
        <f>HK679</f>
        <v>0.84999999999999998</v>
      </c>
      <c r="HL680" s="424">
        <f>HL679</f>
        <v>550000</v>
      </c>
      <c r="HM680" s="424">
        <f>HM679</f>
        <v>480000</v>
      </c>
      <c r="HN680" s="465" t="e">
        <f>(DJ680*EZ680+DK680*FH680+DL680*FM680+DM680*FR680+DN680*FW680+DO680*GB680+DS680*GI680+DP680*GM680+DR680*GR680)*1000*2</f>
        <v>#VALUE!</v>
      </c>
      <c r="HO680" s="465" t="e">
        <f>HN680*HK680*$HO$2/HL680*1000000</f>
        <v>#VALUE!</v>
      </c>
      <c r="HP680" s="465" t="e">
        <f>HN680*HK680*$HP$2/HM680*1000000</f>
        <v>#VALUE!</v>
      </c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</row>
    <row customFormat="1" r="681" s="0">
      <c r="A681" s="420">
        <v>670</v>
      </c>
      <c r="B681" s="421">
        <f ca="1">IF(D681=D680,B680,IF(D681="夜班",B680+1,B680))</f>
        <v>43613</v>
      </c>
      <c r="C681" s="422">
        <f>C680</f>
        <v>0.041666666666666699</v>
      </c>
      <c r="D681" s="10" t="str">
        <f ca="1">IF(HOUR(G681)&lt;8,"夜班",IF(HOUR(G681)&lt;16,"白班",IF(HOUR(G681)&lt;24,"中班",0)))</f>
        <v>中班</v>
      </c>
      <c r="E681" s="10" t="e">
        <f ca="1">IF(F681=1,"甲",IF(F681=2,"乙",IF(F681=3,"丙",IF(F681=4,"丁",""))))</f>
        <v>#REF!</v>
      </c>
      <c r="F681" s="10" t="e">
        <f ca="1">SUMPRODUCT((成本日报!$A$3:$A$95=计划!B681)*(成本日报!$B$3:$B$95=计划!$D681),成本日报!$C$3:$C$95)</f>
        <v>#REF!</v>
      </c>
      <c r="G681" s="423">
        <f ca="1">G680+C680</f>
        <v>43613.874999998377</v>
      </c>
      <c r="H681" s="423">
        <f ca="1">$G681+$C681/60*10+$C681*0</f>
        <v>43613.881944442823</v>
      </c>
      <c r="I681" s="423">
        <f ca="1">$G681+$C681/60*18+$C681*0</f>
        <v>43613.887499998375</v>
      </c>
      <c r="J681" s="423">
        <f ca="1">$G681+$C681/60*0+$C681*1</f>
        <v>43613.916666665042</v>
      </c>
      <c r="K681" s="423">
        <f ca="1">$G681+$C681/60*30+$C681*2</f>
        <v>43613.979166665049</v>
      </c>
      <c r="L681" s="423">
        <f ca="1">$G681+$C681/60*0+$C681*3</f>
        <v>43613.999999998377</v>
      </c>
      <c r="M681" s="424" t="str">
        <f>IF(_tag_month_day!A671="","",_tag_month_day!A671)</f>
        <v/>
      </c>
      <c r="N681" s="424" t="str">
        <f>IF(_tag_month_day!B671="","",_tag_month_day!B671)</f>
        <v/>
      </c>
      <c r="O681" s="425" t="e">
        <f>IF(M681+N681=0,"",M681+N681)</f>
        <v>#VALUE!</v>
      </c>
      <c r="P681" s="424" t="str">
        <f>IF(_tag_month_day!C671="","",_tag_month_day!C671)</f>
        <v/>
      </c>
      <c r="Q681" s="424" t="str">
        <f>IF(_tag_month_day!D671="","",_tag_month_day!D671)</f>
        <v/>
      </c>
      <c r="R681" s="426" t="str">
        <f>IF(_tag_month_day!CB671="","",_tag_month_day!CB671/100)</f>
        <v/>
      </c>
      <c r="S681" s="427" t="str">
        <f>IF(_tag_month_day!E671="","",_tag_month_day!E671)</f>
        <v/>
      </c>
      <c r="T681" s="427" t="str">
        <f>IF(_tag_month_day!F671="","",_tag_month_day!F671)</f>
        <v/>
      </c>
      <c r="U681" s="428" t="e">
        <f>S681+T681</f>
        <v>#VALUE!</v>
      </c>
      <c r="V681" s="429" t="e">
        <f>U681/AJ681</f>
        <v>#VALUE!</v>
      </c>
      <c r="W681" s="430" t="str">
        <f>IF(_jhy_month_day!A671="","",_jhy_month_day!A671)</f>
        <v/>
      </c>
      <c r="X681" s="431" t="str">
        <f>IF(_jhy_month_day!B671="","",_jhy_month_day!B671/100)</f>
        <v/>
      </c>
      <c r="Y681" s="431" t="str">
        <f>IF(_jhy_month_day!C671="","",_jhy_month_day!C671/100)</f>
        <v/>
      </c>
      <c r="Z681" s="432">
        <f>Z677+1</f>
        <v>168</v>
      </c>
      <c r="AA681" s="433" t="str">
        <f>IF(_tag_month_day!G671="","",_tag_month_day!G671/100)</f>
        <v/>
      </c>
      <c r="AB681" s="433" t="str">
        <f>IF(_tag_month_day!H671="","",_tag_month_day!H671/100)</f>
        <v/>
      </c>
      <c r="AC681" s="434">
        <f>IF(X681="",AC680,BK681*($AV680*X681+$AW680*FD680+$AX680*FI680+$AY680*FN680+$AZ680*FS680+$BA680*FX680+$BG680*GE680)/(AV680*Y681+AX680*FK680+AW680*FF680+AY680*FP680+AZ680*FU680+BA680*FZ680+BG680*GG680+BB680*GK680+BC680*GN680+BD680*GP680))</f>
        <v>1.59963432013121</v>
      </c>
      <c r="AD681" s="435" t="str">
        <f>IF(AC681=AC680,"",AC681-AC680)</f>
        <v/>
      </c>
      <c r="AE681" s="436" t="str">
        <f>IF(1-AF681=0,"",(1-AF681))</f>
        <v/>
      </c>
      <c r="AF681" s="437">
        <v>1</v>
      </c>
      <c r="AG681" s="10" t="str">
        <f>AG680</f>
        <v>9A3</v>
      </c>
      <c r="AH681" s="438" t="str">
        <f>AH680</f>
        <v/>
      </c>
      <c r="AI681" s="424"/>
      <c r="AJ681" s="10" t="str">
        <f>IF(_tag_month_day!I671="","",_tag_month_day!I671)</f>
        <v/>
      </c>
      <c r="AK681" s="440"/>
      <c r="AL681" s="440"/>
      <c r="AM681" s="440"/>
      <c r="AN681" s="441">
        <f>AN680</f>
        <v>2</v>
      </c>
      <c r="AO681" s="441">
        <f>AO680</f>
        <v>8</v>
      </c>
      <c r="AP681" s="442" t="e">
        <f>(IF(AN681=0,AS680,AS680*(1+AO681/AN681)/(AR681+AO681/AN681)))+AT681</f>
        <v>#VALUE!</v>
      </c>
      <c r="AQ681" s="443" t="str">
        <f>IF(_tag_month_day!J671="","",_tag_month_day!J671/100)</f>
        <v/>
      </c>
      <c r="AR681" s="444">
        <f>AR680</f>
        <v>1.3</v>
      </c>
      <c r="AS681" s="445" t="e">
        <f>AQ681*(AN681*AR681+AO681)/(AN681+AO681)</f>
        <v>#VALUE!</v>
      </c>
      <c r="AT681" s="445" t="e">
        <f>(SUM(BE681:BF681)-SUM(BE680:BF680))*0.05</f>
        <v>#VALUE!</v>
      </c>
      <c r="AU681" s="446" t="str">
        <f>IF(_tag_month_day!CC671="","",IF(_tag_month_day!CC671&gt;0,_tag_month_day!CD671,_tag_month_day!CE671))</f>
        <v/>
      </c>
      <c r="AV681" s="447" t="str">
        <f>IF(_tag_month_day!L671="","",_tag_month_day!L671/100)</f>
        <v/>
      </c>
      <c r="AW681" s="431">
        <f>AW680</f>
        <v>0</v>
      </c>
      <c r="AX681" s="431">
        <f>AX680</f>
        <v>0</v>
      </c>
      <c r="AY681" s="431" t="str">
        <f>IF(_tag_month_day!M671="","",_tag_month_day!M671/100)</f>
        <v/>
      </c>
      <c r="AZ681" s="431" t="str">
        <f>IF(_tag_month_day!N671="","",_tag_month_day!N671/100)</f>
        <v/>
      </c>
      <c r="BA681" s="431" t="str">
        <f>IF(_tag_month_day!O671="","",_tag_month_day!O671/100)</f>
        <v/>
      </c>
      <c r="BB681" s="448" t="str">
        <f>IF(_tag_month_day!P671="","",_tag_month_day!P671/100)</f>
        <v/>
      </c>
      <c r="BC681" s="448">
        <f>BC680</f>
        <v>0</v>
      </c>
      <c r="BD681" s="448" t="str">
        <f>IF(_tag_month_day!Q671="","",_tag_month_day!Q671/100)</f>
        <v/>
      </c>
      <c r="BE681" s="449" t="str">
        <f>IF(_tag_month_day!R671="","",_tag_month_day!R671/100)</f>
        <v/>
      </c>
      <c r="BF681" s="388" t="e">
        <f>(AU681*(100+BE681*100))/(AJ681-AU681)/100</f>
        <v>#VALUE!</v>
      </c>
      <c r="BG681" s="450" t="e">
        <f>BE681+BF681</f>
        <v>#VALUE!</v>
      </c>
      <c r="BH681" s="451" t="e">
        <f>SUM(AV681:BF681)</f>
        <v>#VALUE!</v>
      </c>
      <c r="BI681" s="452" t="e">
        <f>IF(CX681=0,BI680,(DK681*查询!$R$5+DL681*查询!$Q$5+DM681*查询!$N$5+DN681*查询!$O$5+DO681*查询!$P$5)*AF681/CX681)</f>
        <v>#VALUE!</v>
      </c>
      <c r="BJ681" s="452" t="e">
        <f>IF(CX681=0,BJ680,(DP681*查询!$S$5+DQ681*查询!$T$5+DR681*查询!$U$5)*AF681/CX681)</f>
        <v>#VALUE!</v>
      </c>
      <c r="BK681" s="452">
        <f>BK680</f>
        <v>1</v>
      </c>
      <c r="BL681" s="453" t="e">
        <f>SUMPRODUCT((AV681:BA681)*(GS681:GX681))/((GS681:GX681)+SUM(BB681:BD681)*GY681+BG681*GZ681)</f>
        <v>#VALUE!</v>
      </c>
      <c r="BM681" s="453" t="e">
        <f>BK681*($AV681*FB681+$AW681*FD681+$AX681*FI681+$AY681*FN681+$AZ681*FS681+$BA681*FX681+$BG681*GE681)/(AV681*EY681+AX681*FK681+AW681*FF681+AY681*FP681+AZ681*FU681+BA681*FZ681+BG681*GG681+BB681*GK681+BC681*GN681+BD681*GP681)</f>
        <v>#VALUE!</v>
      </c>
      <c r="BN681" s="453" t="e">
        <f>($AV681*FC681+$AX681*FJ681+$AW681*FE681+$AY681*FO681+$AZ681*FT681+$BA681*FY681+$BG681*GF681)/($AV681*FA681+BG681*GH681+BB681*GL681+BC681*GO681+BD681*GQ681+BA681*GA681)</f>
        <v>#VALUE!</v>
      </c>
      <c r="BO681" s="454" t="e">
        <f>SUMPRODUCT(AV681:BA681*GS681:GX681)/(GS681:GX681+(BB681+BC681+BD681)*GY681+BG681)</f>
        <v>#VALUE!</v>
      </c>
      <c r="BP681" s="454" t="e">
        <f>SUMPRODUCT(AV681:BA681*GS681:GX681)/(GS681:GX681+(BB681+BC681+BD681)*GY681+BG681)</f>
        <v>#VALUE!</v>
      </c>
      <c r="BQ681" s="454" t="e">
        <f>SUMPRODUCT(AV681:BA681*GS681:GX681)/(GS681:GX681+(BB681+BC681+BD681)*GY681+BG681)</f>
        <v>#VALUE!</v>
      </c>
      <c r="BR681" s="453" t="str">
        <f>IF(_tag_month_day!T671="","",_tag_month_day!T671)</f>
        <v/>
      </c>
      <c r="BS681" s="453" t="str">
        <f>IF(_tag_month_day!U671="","",_tag_month_day!U671)</f>
        <v/>
      </c>
      <c r="BT681" s="455" t="str">
        <f>IF(CK681="","",IF((CK681&gt;=BV681-0.12)*(CK681&lt;=BV681+0.12),"合格","不合格"))</f>
        <v/>
      </c>
      <c r="BU681" s="456" t="str">
        <f>IF(_tag_month_day!V671="","",_tag_month_day!V671)</f>
        <v/>
      </c>
      <c r="BV681" s="457" t="str">
        <f>IF(_tag_month_day!W671="","",_tag_month_day!W671)</f>
        <v/>
      </c>
      <c r="BW681" s="458" t="str">
        <f>IF(_tag_month_day!X671="","",_tag_month_day!X671)</f>
        <v/>
      </c>
      <c r="BX681" s="458" t="str">
        <f>IF(_tag_month_day!Y671="","",_tag_month_day!Y671)</f>
        <v/>
      </c>
      <c r="BY681" s="459">
        <f ca="1">L681</f>
        <v>43613.999999998377</v>
      </c>
      <c r="BZ681" s="460"/>
      <c r="CA681" s="4"/>
      <c r="CB681" s="424" t="str">
        <f>IF(_tag_month_day!Z671="","",_tag_month_day!Z671)</f>
        <v/>
      </c>
      <c r="CC681" s="424" t="str">
        <f>IF(_tag_month_day!AA671="","",_tag_month_day!AA671)</f>
        <v/>
      </c>
      <c r="CD681" s="424" t="str">
        <f>IF(_tag_month_day!AB671="","",_tag_month_day!AB671)</f>
        <v/>
      </c>
      <c r="CE681" s="424" t="str">
        <f>IF(_tag_month_day!AC671="","",_tag_month_day!AC671)</f>
        <v/>
      </c>
      <c r="CF681" s="424" t="str">
        <f>IF(_tag_month_day!AD671="","",_tag_month_day!AD671)</f>
        <v/>
      </c>
      <c r="CG681" s="424" t="str">
        <f>IF(_tag_month_day!AE671="","",_tag_month_day!AE671)</f>
        <v/>
      </c>
      <c r="CH681" s="424" t="str">
        <f>IF(_tag_month_day!AF671="","",_tag_month_day!AF671)</f>
        <v/>
      </c>
      <c r="CI681" s="424" t="str">
        <f>IF(_tag_month_day!AG671="","",_tag_month_day!AG671)</f>
        <v/>
      </c>
      <c r="CJ681" s="424" t="str">
        <f>IF(_tag_month_day!AH671="","",_tag_month_day!AH671)</f>
        <v/>
      </c>
      <c r="CK681" s="424" t="str">
        <f>IF(_tag_month_day!AI671="","",_tag_month_day!AI671)</f>
        <v/>
      </c>
      <c r="CL681" s="4" t="str">
        <f>IF(_tag_month_day!AJ671="","",_tag_month_day!AJ671)</f>
        <v/>
      </c>
      <c r="CM681" s="4" t="str">
        <f>IF(_tag_month_day!AK671="","",_tag_month_day!AK671)</f>
        <v/>
      </c>
      <c r="CN681" s="4" t="str">
        <f>IF(_tag_month_day!AL671="","",_tag_month_day!AL671)</f>
        <v/>
      </c>
      <c r="CO681" s="4" t="str">
        <f>IF(_tag_month_day!AM671="","",_tag_month_day!AM671)</f>
        <v/>
      </c>
      <c r="CP681" s="4" t="str">
        <f>IF(_tag_month_day!AN671="","",_tag_month_day!AN671)</f>
        <v/>
      </c>
      <c r="CQ681" s="4" t="str">
        <f>IF(_tag_month_day!AO671="","",_tag_month_day!AO671)</f>
        <v/>
      </c>
      <c r="CR681" s="462" t="str">
        <f>IF(_tag_month_day!AP671="","",_tag_month_day!AP671)</f>
        <v/>
      </c>
      <c r="CS681" s="463" t="str">
        <f>IF(_tag_month_day!AQ671="","",_tag_month_day!AQ671)</f>
        <v/>
      </c>
      <c r="CT681" s="4" t="str">
        <f>IF(_tag_month_day!AR671="","",_tag_month_day!AR671)</f>
        <v/>
      </c>
      <c r="CU681" s="464" t="e">
        <f>DU681/AJ681</f>
        <v>#VALUE!</v>
      </c>
      <c r="CV681" s="451" t="e">
        <f>BG681/BH681</f>
        <v>#VALUE!</v>
      </c>
      <c r="CW681" s="465" t="e">
        <f>AJ681*(1-CV681)*CU681*AF681</f>
        <v>#VALUE!</v>
      </c>
      <c r="CX681" s="465" t="e">
        <f>CW681*94%</f>
        <v>#VALUE!</v>
      </c>
      <c r="CY681" s="466" t="e">
        <f>IF(CX681=0,0,DS681/(DS681+CX681))</f>
        <v>#VALUE!</v>
      </c>
      <c r="CZ681" s="465" t="e">
        <f>$AJ681*EF681</f>
        <v>#VALUE!</v>
      </c>
      <c r="DA681" s="465" t="e">
        <f>$AJ681*EG681</f>
        <v>#VALUE!</v>
      </c>
      <c r="DB681" s="465" t="e">
        <f>$AJ681*EH681</f>
        <v>#VALUE!</v>
      </c>
      <c r="DC681" s="465" t="e">
        <f>$AJ681*EI681</f>
        <v>#VALUE!</v>
      </c>
      <c r="DD681" s="465" t="e">
        <f>$AJ681*EJ681</f>
        <v>#VALUE!</v>
      </c>
      <c r="DE681" s="465" t="e">
        <f>$AJ681*EK681</f>
        <v>#VALUE!</v>
      </c>
      <c r="DF681" s="465" t="e">
        <f>$AJ681*EL681</f>
        <v>#VALUE!</v>
      </c>
      <c r="DG681" s="465" t="e">
        <f>$AJ681*EM681</f>
        <v>#VALUE!</v>
      </c>
      <c r="DH681" s="465" t="e">
        <f>$AJ681*EN681</f>
        <v>#VALUE!</v>
      </c>
      <c r="DI681" s="465" t="e">
        <f>$AJ681*EO681</f>
        <v>#VALUE!</v>
      </c>
      <c r="DJ681" s="465" t="e">
        <f>CZ681*(1-EP681)</f>
        <v>#VALUE!</v>
      </c>
      <c r="DK681" s="465" t="e">
        <f>DA681*(1-ER681)</f>
        <v>#VALUE!</v>
      </c>
      <c r="DL681" s="465" t="e">
        <f>DB681*(1-EQ681)</f>
        <v>#VALUE!</v>
      </c>
      <c r="DM681" s="465" t="e">
        <f>DC681*(1-ES681)</f>
        <v>#VALUE!</v>
      </c>
      <c r="DN681" s="465" t="e">
        <f>DD681*(1-ET681)</f>
        <v>#VALUE!</v>
      </c>
      <c r="DO681" s="465" t="e">
        <f>DE681</f>
        <v>#VALUE!</v>
      </c>
      <c r="DP681" s="465" t="e">
        <f>DF681*(1-EU681)</f>
        <v>#VALUE!</v>
      </c>
      <c r="DQ681" s="465" t="e">
        <f>DG681*(1-EV681)</f>
        <v>#VALUE!</v>
      </c>
      <c r="DR681" s="465" t="e">
        <f>DH681*(1-EW681)</f>
        <v>#VALUE!</v>
      </c>
      <c r="DS681" s="465" t="e">
        <f>DI681</f>
        <v>#VALUE!</v>
      </c>
      <c r="DT681" s="465" t="e">
        <f>SUM(DJ681:DS681)</f>
        <v>#VALUE!</v>
      </c>
      <c r="DU681" s="465" t="e">
        <f>(GS681:GX681)+(DP681+DQ681+DR681)*GY681+DS681</f>
        <v>#VALUE!</v>
      </c>
      <c r="DV681" s="451" t="e">
        <f>AV681/$BH681/(1-EP681)</f>
        <v>#VALUE!</v>
      </c>
      <c r="DW681" s="451" t="e">
        <f>AW681/$BH681/(1-ER681)</f>
        <v>#VALUE!</v>
      </c>
      <c r="DX681" s="451" t="e">
        <f>AX681/$BH681/(1-EQ681)</f>
        <v>#VALUE!</v>
      </c>
      <c r="DY681" s="451" t="e">
        <f>AY681/$BH681/(1-ES681)</f>
        <v>#VALUE!</v>
      </c>
      <c r="DZ681" s="451" t="e">
        <f>AZ681/$BH681/(1-ET681)</f>
        <v>#VALUE!</v>
      </c>
      <c r="EA681" s="451" t="e">
        <f>BA681/$BH681/(1-AX681)</f>
        <v>#VALUE!</v>
      </c>
      <c r="EB681" s="451" t="e">
        <f>BB681/$BH681/(1-EU681)</f>
        <v>#VALUE!</v>
      </c>
      <c r="EC681" s="451" t="e">
        <f>BC681/$BH681/(1-EV681)</f>
        <v>#VALUE!</v>
      </c>
      <c r="ED681" s="451" t="e">
        <f>BD681/$BH681/(1-EW681)</f>
        <v>#VALUE!</v>
      </c>
      <c r="EE681" s="451" t="e">
        <f>BG681/BH681</f>
        <v>#VALUE!</v>
      </c>
      <c r="EF681" s="451" t="e">
        <f>DV681/SUM($DV681:$EE681)</f>
        <v>#VALUE!</v>
      </c>
      <c r="EG681" s="451" t="e">
        <f>DW681/SUM($DV681:$EE681)</f>
        <v>#VALUE!</v>
      </c>
      <c r="EH681" s="451" t="e">
        <f>DX681/SUM($DV681:$EE681)</f>
        <v>#VALUE!</v>
      </c>
      <c r="EI681" s="451" t="e">
        <f>DY681/SUM($DV681:$EE681)</f>
        <v>#VALUE!</v>
      </c>
      <c r="EJ681" s="451" t="e">
        <f>DZ681/SUM($DV681:$EE681)</f>
        <v>#VALUE!</v>
      </c>
      <c r="EK681" s="451" t="e">
        <f>EA681/SUM($DV681:$EE681)</f>
        <v>#VALUE!</v>
      </c>
      <c r="EL681" s="451" t="e">
        <f>EB681/SUM($DV681:$EE681)</f>
        <v>#VALUE!</v>
      </c>
      <c r="EM681" s="451" t="e">
        <f>EC681/SUM($DV681:$EE681)</f>
        <v>#VALUE!</v>
      </c>
      <c r="EN681" s="451" t="e">
        <f>ED681/SUM($DV681:$EE681)</f>
        <v>#VALUE!</v>
      </c>
      <c r="EO681" s="451" t="e">
        <f>EE681/SUM($DV681:$EE681)</f>
        <v>#VALUE!</v>
      </c>
      <c r="EP681" s="450">
        <f>EP680</f>
        <v>0.080000000000000002</v>
      </c>
      <c r="EQ681" s="450">
        <f>EQ680</f>
        <v>0.014999999999999999</v>
      </c>
      <c r="ER681" s="450">
        <f>ER680</f>
        <v>0.014999999999999999</v>
      </c>
      <c r="ES681" s="450">
        <f>ES680</f>
        <v>0.014999999999999999</v>
      </c>
      <c r="ET681" s="450">
        <f>ET680</f>
        <v>0.014999999999999999</v>
      </c>
      <c r="EU681" s="450">
        <f>EU680</f>
        <v>0.089999999999999997</v>
      </c>
      <c r="EV681" s="450">
        <f>EV680</f>
        <v>0.089999999999999997</v>
      </c>
      <c r="EW681" s="450">
        <f>EW680</f>
        <v>0.089999999999999997</v>
      </c>
      <c r="EX681" s="431" t="str">
        <f>IF(_tag_month_day!AS671="","",_tag_month_day!AS671/100)</f>
        <v/>
      </c>
      <c r="EY681" s="431" t="str">
        <f>IF(_tag_month_day!AT671="","",_tag_month_day!AT671/100)</f>
        <v/>
      </c>
      <c r="EZ681" s="431" t="str">
        <f>IF(_tag_month_day!AU671="","",_tag_month_day!AU671/100)</f>
        <v/>
      </c>
      <c r="FA681" s="431" t="str">
        <f>IF(_tag_month_day!AV671="","",_tag_month_day!AV671/100)</f>
        <v/>
      </c>
      <c r="FB681" s="431" t="str">
        <f>IF(_tag_month_day!AW671="","",_tag_month_day!AW671/100)</f>
        <v/>
      </c>
      <c r="FC681" s="431" t="str">
        <f>IF(_tag_month_day!AX671="","",_tag_month_day!AX671/100)</f>
        <v/>
      </c>
      <c r="FD681" s="449" t="str">
        <f>IF(_tag_month_day!AY671="","",_tag_month_day!AY671/100)</f>
        <v/>
      </c>
      <c r="FE681" s="449" t="str">
        <f>IF(_tag_month_day!AZ671="","",_tag_month_day!AZ671/100)</f>
        <v/>
      </c>
      <c r="FF681" s="449" t="str">
        <f>IF(_tag_month_day!BA671="","",_tag_month_day!BA671/100)</f>
        <v/>
      </c>
      <c r="FG681" s="449" t="str">
        <f>IF(_tag_month_day!BB671="","",_tag_month_day!BB671/100)</f>
        <v/>
      </c>
      <c r="FH681" s="467" t="str">
        <f>IF(_tag_month_day!BC671="","",_tag_month_day!BC671/100)</f>
        <v/>
      </c>
      <c r="FI681" s="449">
        <f>FI680</f>
        <v>0.40999999999999998</v>
      </c>
      <c r="FJ681" s="449">
        <f>FJ680</f>
        <v>0.11</v>
      </c>
      <c r="FK681" s="449">
        <f>FK680</f>
        <v>0.014999999999999999</v>
      </c>
      <c r="FL681" s="449">
        <f>FL680</f>
        <v>0</v>
      </c>
      <c r="FM681" s="467">
        <f>FM680</f>
        <v>0.0001</v>
      </c>
      <c r="FN681" s="449">
        <f>FN680</f>
        <v>0.32000000000000001</v>
      </c>
      <c r="FO681" s="449">
        <f>FO680</f>
        <v>0.20000000000000001</v>
      </c>
      <c r="FP681" s="449">
        <f>FP680</f>
        <v>0.01</v>
      </c>
      <c r="FQ681" s="449">
        <f>FQ680</f>
        <v>0</v>
      </c>
      <c r="FR681" s="467">
        <f>FR680</f>
        <v>0.0001</v>
      </c>
      <c r="FS681" s="449" t="str">
        <f>IF(_tag_month_day!BD671="","",_tag_month_day!BD671/100)</f>
        <v/>
      </c>
      <c r="FT681" s="449" t="str">
        <f>IF(_tag_month_day!BE671="","",_tag_month_day!BE671/100)</f>
        <v/>
      </c>
      <c r="FU681" s="449" t="str">
        <f>IF(_tag_month_day!BF671="","",_tag_month_day!BF671/100)</f>
        <v/>
      </c>
      <c r="FV681" s="449" t="str">
        <f>IF(_tag_month_day!BG671="","",_tag_month_day!BG671/100)</f>
        <v/>
      </c>
      <c r="FW681" s="467" t="str">
        <f>IF(_tag_month_day!BH671="","",_tag_month_day!BH671/100)</f>
        <v/>
      </c>
      <c r="FX681" s="449" t="str">
        <f>IF(_tag_month_day!BI671="","",_tag_month_day!BI671/100)</f>
        <v/>
      </c>
      <c r="FY681" s="449" t="str">
        <f>IF(_tag_month_day!BJ671="","",_tag_month_day!BJ671/100)</f>
        <v/>
      </c>
      <c r="FZ681" s="468" t="str">
        <f>IF(_tag_month_day!BK671="","",_tag_month_day!BK671/100)</f>
        <v/>
      </c>
      <c r="GA681" s="449" t="str">
        <f>IF(_tag_month_day!BL671="","",_tag_month_day!BL671/100)</f>
        <v/>
      </c>
      <c r="GB681" s="467" t="str">
        <f>IF(_tag_month_day!BM671="","",_tag_month_day!BM671/100)</f>
        <v/>
      </c>
      <c r="GC681" s="431" t="str">
        <f>IF(_tag_month_day!BN671="","",_tag_month_day!BN671/100)</f>
        <v/>
      </c>
      <c r="GD681" s="431" t="str">
        <f>IF(_tag_month_day!BO671="","",_tag_month_day!BO671/100)</f>
        <v/>
      </c>
      <c r="GE681" s="431" t="str">
        <f>IF(_tag_month_day!BP671="","",_tag_month_day!BP671/100)</f>
        <v/>
      </c>
      <c r="GF681" s="431" t="str">
        <f>IF(_tag_month_day!BQ671="","",_tag_month_day!BQ671/100)</f>
        <v/>
      </c>
      <c r="GG681" s="431" t="str">
        <f>IF(_tag_month_day!BR671="","",_tag_month_day!BR671/100)</f>
        <v/>
      </c>
      <c r="GH681" s="431" t="str">
        <f>IF(_tag_month_day!BS671="","",_tag_month_day!BS671/100)</f>
        <v/>
      </c>
      <c r="GI681" s="467" t="str">
        <f>IF(_tag_month_day!BT671="","",_tag_month_day!BT671/100)</f>
        <v/>
      </c>
      <c r="GJ681" s="469" t="str">
        <f>IF(_tag_month_day!BU671="","",_tag_month_day!BU671/100)</f>
        <v/>
      </c>
      <c r="GK681" s="470">
        <f>GK680</f>
        <v>0.070000000000000007</v>
      </c>
      <c r="GL681" s="470">
        <f>GL680</f>
        <v>0.029999999999999999</v>
      </c>
      <c r="GM681" s="471" t="str">
        <f>IF(_tag_month_day!BX671="","",_tag_month_day!BX671/100)</f>
        <v/>
      </c>
      <c r="GN681" s="470">
        <f>GN680</f>
        <v>0.070000000000000007</v>
      </c>
      <c r="GO681" s="470">
        <f>GO680</f>
        <v>0.029999999999999999</v>
      </c>
      <c r="GP681" s="470">
        <f>GP680</f>
        <v>0.089999999999999997</v>
      </c>
      <c r="GQ681" s="470">
        <f>GQ680</f>
        <v>0.029999999999999999</v>
      </c>
      <c r="GR681" s="471" t="str">
        <f>IF(_tag_month_day!CA671="","",_tag_month_day!CA671/100)</f>
        <v/>
      </c>
      <c r="GS681" s="472">
        <f>GS680</f>
        <v>0.95299999999999996</v>
      </c>
      <c r="GT681" s="472">
        <f>GT680</f>
        <v>0.55000000000000004</v>
      </c>
      <c r="GU681" s="472">
        <f>GU680</f>
        <v>0.55000000000000004</v>
      </c>
      <c r="GV681" s="472">
        <f>GV680</f>
        <v>0.55000000000000004</v>
      </c>
      <c r="GW681" s="472">
        <f>GW680</f>
        <v>0.5</v>
      </c>
      <c r="GX681" s="472">
        <f>GX680</f>
        <v>0.93500000000000005</v>
      </c>
      <c r="GY681" s="472">
        <f>GY680</f>
        <v>0.14999999999999999</v>
      </c>
      <c r="GZ681" s="472">
        <f>GZ680</f>
        <v>1</v>
      </c>
      <c r="HA681" s="474">
        <f>HA680</f>
        <v>0.047</v>
      </c>
      <c r="HB681" s="474">
        <f>HB680</f>
        <v>0.45000000000000001</v>
      </c>
      <c r="HC681" s="474">
        <f>HC680</f>
        <v>0.45000000000000001</v>
      </c>
      <c r="HD681" s="474">
        <f>HD680</f>
        <v>0.45000000000000001</v>
      </c>
      <c r="HE681" s="474">
        <f>HE680</f>
        <v>0.5</v>
      </c>
      <c r="HF681" s="474">
        <f>HF680</f>
        <v>0.065000000000000002</v>
      </c>
      <c r="HG681" s="474">
        <f>HG680</f>
        <v>0.84999999999999998</v>
      </c>
      <c r="HH681" s="474">
        <f>HH680</f>
        <v>0</v>
      </c>
      <c r="HI681" s="10">
        <f>IF(BZ681&lt;&gt;"",CK681-BV681,0)</f>
        <v>0</v>
      </c>
      <c r="HJ681" s="10" t="e">
        <f>IF(AJ681&gt;0,AH681-AJ681,0)</f>
        <v>#VALUE!</v>
      </c>
      <c r="HK681" s="466">
        <f>HK680</f>
        <v>0.84999999999999998</v>
      </c>
      <c r="HL681" s="424">
        <f>HL680</f>
        <v>550000</v>
      </c>
      <c r="HM681" s="424">
        <f>HM680</f>
        <v>480000</v>
      </c>
      <c r="HN681" s="465" t="e">
        <f>(DJ681*EZ681+DK681*FH681+DL681*FM681+DM681*FR681+DN681*FW681+DO681*GB681+DS681*GI681+DP681*GM681+DR681*GR681)*1000*2</f>
        <v>#VALUE!</v>
      </c>
      <c r="HO681" s="465" t="e">
        <f>HN681*HK681*$HO$2/HL681*1000000</f>
        <v>#VALUE!</v>
      </c>
      <c r="HP681" s="465" t="e">
        <f>HN681*HK681*$HP$2/HM681*1000000</f>
        <v>#VALUE!</v>
      </c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</row>
    <row customFormat="1" r="682" s="0">
      <c r="A682" s="420">
        <v>671</v>
      </c>
      <c r="B682" s="421">
        <f ca="1">IF(D682=D681,B681,IF(D682="夜班",B681+1,B681))</f>
        <v>43613</v>
      </c>
      <c r="C682" s="422">
        <f>C681</f>
        <v>0.041666666666666699</v>
      </c>
      <c r="D682" s="10" t="str">
        <f ca="1">IF(HOUR(G682)&lt;8,"夜班",IF(HOUR(G682)&lt;16,"白班",IF(HOUR(G682)&lt;24,"中班",0)))</f>
        <v>中班</v>
      </c>
      <c r="E682" s="10" t="e">
        <f ca="1">IF(F682=1,"甲",IF(F682=2,"乙",IF(F682=3,"丙",IF(F682=4,"丁",""))))</f>
        <v>#REF!</v>
      </c>
      <c r="F682" s="10" t="e">
        <f ca="1">SUMPRODUCT((成本日报!$A$3:$A$95=计划!B682)*(成本日报!$B$3:$B$95=计划!$D682),成本日报!$C$3:$C$95)</f>
        <v>#REF!</v>
      </c>
      <c r="G682" s="423">
        <f ca="1">G681+C681</f>
        <v>43613.916666665042</v>
      </c>
      <c r="H682" s="423">
        <f ca="1">$G682+$C682/60*10+$C682*0</f>
        <v>43613.923611109487</v>
      </c>
      <c r="I682" s="423">
        <f ca="1">$G682+$C682/60*18+$C682*0</f>
        <v>43613.929166665039</v>
      </c>
      <c r="J682" s="423">
        <f ca="1">$G682+$C682/60*0+$C682*1</f>
        <v>43613.958333331706</v>
      </c>
      <c r="K682" s="423">
        <f ca="1">$G682+$C682/60*30+$C682*2</f>
        <v>43614.020833331713</v>
      </c>
      <c r="L682" s="423">
        <f ca="1">$G682+$C682/60*0+$C682*3</f>
        <v>43614.041666665042</v>
      </c>
      <c r="M682" s="424" t="str">
        <f>IF(_tag_month_day!A672="","",_tag_month_day!A672)</f>
        <v/>
      </c>
      <c r="N682" s="424" t="str">
        <f>IF(_tag_month_day!B672="","",_tag_month_day!B672)</f>
        <v/>
      </c>
      <c r="O682" s="425" t="e">
        <f>IF(M682+N682=0,"",M682+N682)</f>
        <v>#VALUE!</v>
      </c>
      <c r="P682" s="424" t="str">
        <f>IF(_tag_month_day!C672="","",_tag_month_day!C672)</f>
        <v/>
      </c>
      <c r="Q682" s="424" t="str">
        <f>IF(_tag_month_day!D672="","",_tag_month_day!D672)</f>
        <v/>
      </c>
      <c r="R682" s="426" t="str">
        <f>IF(_tag_month_day!CB672="","",_tag_month_day!CB672/100)</f>
        <v/>
      </c>
      <c r="S682" s="427" t="str">
        <f>IF(_tag_month_day!E672="","",_tag_month_day!E672)</f>
        <v/>
      </c>
      <c r="T682" s="427" t="str">
        <f>IF(_tag_month_day!F672="","",_tag_month_day!F672)</f>
        <v/>
      </c>
      <c r="U682" s="428" t="e">
        <f>S682+T682</f>
        <v>#VALUE!</v>
      </c>
      <c r="V682" s="429" t="e">
        <f>U682/AJ682</f>
        <v>#VALUE!</v>
      </c>
      <c r="W682" s="430" t="str">
        <f>IF(_jhy_month_day!A672="","",_jhy_month_day!A672)</f>
        <v/>
      </c>
      <c r="X682" s="431" t="str">
        <f>IF(_jhy_month_day!B672="","",_jhy_month_day!B672/100)</f>
        <v/>
      </c>
      <c r="Y682" s="431" t="str">
        <f>IF(_jhy_month_day!C672="","",_jhy_month_day!C672/100)</f>
        <v/>
      </c>
      <c r="Z682" s="432">
        <f>Z678+1</f>
        <v>168</v>
      </c>
      <c r="AA682" s="433" t="str">
        <f>IF(_tag_month_day!G672="","",_tag_month_day!G672/100)</f>
        <v/>
      </c>
      <c r="AB682" s="433" t="str">
        <f>IF(_tag_month_day!H672="","",_tag_month_day!H672/100)</f>
        <v/>
      </c>
      <c r="AC682" s="434">
        <f>IF(X682="",AC681,BK682*($AV681*X682+$AW681*FD681+$AX681*FI681+$AY681*FN681+$AZ681*FS681+$BA681*FX681+$BG681*GE681)/(AV681*Y682+AX681*FK681+AW681*FF681+AY681*FP681+AZ681*FU681+BA681*FZ681+BG681*GG681+BB681*GK681+BC681*GN681+BD681*GP681))</f>
        <v>1.59963432013121</v>
      </c>
      <c r="AD682" s="435" t="str">
        <f>IF(AC682=AC681,"",AC682-AC681)</f>
        <v/>
      </c>
      <c r="AE682" s="436" t="str">
        <f>IF(1-AF682=0,"",(1-AF682))</f>
        <v/>
      </c>
      <c r="AF682" s="437">
        <v>1</v>
      </c>
      <c r="AG682" s="10" t="str">
        <f>AG681</f>
        <v>9A3</v>
      </c>
      <c r="AH682" s="438" t="str">
        <f>AH681</f>
        <v/>
      </c>
      <c r="AI682" s="424"/>
      <c r="AJ682" s="10" t="str">
        <f>IF(_tag_month_day!I672="","",_tag_month_day!I672)</f>
        <v/>
      </c>
      <c r="AK682" s="440"/>
      <c r="AL682" s="440"/>
      <c r="AM682" s="440"/>
      <c r="AN682" s="441">
        <f>AN681</f>
        <v>2</v>
      </c>
      <c r="AO682" s="441">
        <f>AO681</f>
        <v>8</v>
      </c>
      <c r="AP682" s="442" t="e">
        <f>(IF(AN682=0,AS681,AS681*(1+AO682/AN682)/(AR682+AO682/AN682)))+AT682</f>
        <v>#VALUE!</v>
      </c>
      <c r="AQ682" s="443" t="str">
        <f>IF(_tag_month_day!J672="","",_tag_month_day!J672/100)</f>
        <v/>
      </c>
      <c r="AR682" s="444">
        <f>AR681</f>
        <v>1.3</v>
      </c>
      <c r="AS682" s="445" t="e">
        <f>AQ682*(AN682*AR682+AO682)/(AN682+AO682)</f>
        <v>#VALUE!</v>
      </c>
      <c r="AT682" s="445" t="e">
        <f>(SUM(BE682:BF682)-SUM(BE681:BF681))*0.05</f>
        <v>#VALUE!</v>
      </c>
      <c r="AU682" s="446" t="str">
        <f>IF(_tag_month_day!CC672="","",IF(_tag_month_day!CC672&gt;0,_tag_month_day!CD672,_tag_month_day!CE672))</f>
        <v/>
      </c>
      <c r="AV682" s="447" t="str">
        <f>IF(_tag_month_day!L672="","",_tag_month_day!L672/100)</f>
        <v/>
      </c>
      <c r="AW682" s="431">
        <f>AW681</f>
        <v>0</v>
      </c>
      <c r="AX682" s="431">
        <f>AX681</f>
        <v>0</v>
      </c>
      <c r="AY682" s="431" t="str">
        <f>IF(_tag_month_day!M672="","",_tag_month_day!M672/100)</f>
        <v/>
      </c>
      <c r="AZ682" s="431" t="str">
        <f>IF(_tag_month_day!N672="","",_tag_month_day!N672/100)</f>
        <v/>
      </c>
      <c r="BA682" s="431" t="str">
        <f>IF(_tag_month_day!O672="","",_tag_month_day!O672/100)</f>
        <v/>
      </c>
      <c r="BB682" s="448" t="str">
        <f>IF(_tag_month_day!P672="","",_tag_month_day!P672/100)</f>
        <v/>
      </c>
      <c r="BC682" s="448">
        <f>BC681</f>
        <v>0</v>
      </c>
      <c r="BD682" s="448" t="str">
        <f>IF(_tag_month_day!Q672="","",_tag_month_day!Q672/100)</f>
        <v/>
      </c>
      <c r="BE682" s="449" t="str">
        <f>IF(_tag_month_day!R672="","",_tag_month_day!R672/100)</f>
        <v/>
      </c>
      <c r="BF682" s="388" t="e">
        <f>(AU682*(100+BE682*100))/(AJ682-AU682)/100</f>
        <v>#VALUE!</v>
      </c>
      <c r="BG682" s="450" t="e">
        <f>BE682+BF682</f>
        <v>#VALUE!</v>
      </c>
      <c r="BH682" s="451" t="e">
        <f>SUM(AV682:BF682)</f>
        <v>#VALUE!</v>
      </c>
      <c r="BI682" s="452" t="e">
        <f>IF(CX682=0,BI681,(DK682*查询!$R$5+DL682*查询!$Q$5+DM682*查询!$N$5+DN682*查询!$O$5+DO682*查询!$P$5)*AF682/CX682)</f>
        <v>#VALUE!</v>
      </c>
      <c r="BJ682" s="452" t="e">
        <f>IF(CX682=0,BJ681,(DP682*查询!$S$5+DQ682*查询!$T$5+DR682*查询!$U$5)*AF682/CX682)</f>
        <v>#VALUE!</v>
      </c>
      <c r="BK682" s="452">
        <f>BK681</f>
        <v>1</v>
      </c>
      <c r="BL682" s="453" t="e">
        <f>SUMPRODUCT((AV682:BA682)*(GS682:GX682))/((GS682:GX682)+SUM(BB682:BD682)*GY682+BG682*GZ682)</f>
        <v>#VALUE!</v>
      </c>
      <c r="BM682" s="453" t="e">
        <f>BK682*($AV682*FB682+$AW682*FD682+$AX682*FI682+$AY682*FN682+$AZ682*FS682+$BA682*FX682+$BG682*GE682)/(AV682*EY682+AX682*FK682+AW682*FF682+AY682*FP682+AZ682*FU682+BA682*FZ682+BG682*GG682+BB682*GK682+BC682*GN682+BD682*GP682)</f>
        <v>#VALUE!</v>
      </c>
      <c r="BN682" s="453" t="e">
        <f>($AV682*FC682+$AX682*FJ682+$AW682*FE682+$AY682*FO682+$AZ682*FT682+$BA682*FY682+$BG682*GF682)/($AV682*FA682+BG682*GH682+BB682*GL682+BC682*GO682+BD682*GQ682+BA682*GA682)</f>
        <v>#VALUE!</v>
      </c>
      <c r="BO682" s="454" t="e">
        <f>SUMPRODUCT(AV682:BA682*GS682:GX682)/(GS682:GX682+(BB682+BC682+BD682)*GY682+BG682)</f>
        <v>#VALUE!</v>
      </c>
      <c r="BP682" s="454" t="e">
        <f>SUMPRODUCT(AV682:BA682*GS682:GX682)/(GS682:GX682+(BB682+BC682+BD682)*GY682+BG682)</f>
        <v>#VALUE!</v>
      </c>
      <c r="BQ682" s="454" t="e">
        <f>SUMPRODUCT(AV682:BA682*GS682:GX682)/(GS682:GX682+(BB682+BC682+BD682)*GY682+BG682)</f>
        <v>#VALUE!</v>
      </c>
      <c r="BR682" s="453" t="str">
        <f>IF(_tag_month_day!T672="","",_tag_month_day!T672)</f>
        <v/>
      </c>
      <c r="BS682" s="453" t="str">
        <f>IF(_tag_month_day!U672="","",_tag_month_day!U672)</f>
        <v/>
      </c>
      <c r="BT682" s="455" t="str">
        <f>IF(CK682="","",IF((CK682&gt;=BV682-0.12)*(CK682&lt;=BV682+0.12),"合格","不合格"))</f>
        <v/>
      </c>
      <c r="BU682" s="456" t="str">
        <f>IF(_tag_month_day!V672="","",_tag_month_day!V672)</f>
        <v/>
      </c>
      <c r="BV682" s="457" t="str">
        <f>IF(_tag_month_day!W672="","",_tag_month_day!W672)</f>
        <v/>
      </c>
      <c r="BW682" s="458" t="str">
        <f>IF(_tag_month_day!X672="","",_tag_month_day!X672)</f>
        <v/>
      </c>
      <c r="BX682" s="458" t="str">
        <f>IF(_tag_month_day!Y672="","",_tag_month_day!Y672)</f>
        <v/>
      </c>
      <c r="BY682" s="459">
        <f ca="1">L682</f>
        <v>43614.041666665042</v>
      </c>
      <c r="BZ682" s="460"/>
      <c r="CA682" s="4"/>
      <c r="CB682" s="424" t="str">
        <f>IF(_tag_month_day!Z672="","",_tag_month_day!Z672)</f>
        <v/>
      </c>
      <c r="CC682" s="424" t="str">
        <f>IF(_tag_month_day!AA672="","",_tag_month_day!AA672)</f>
        <v/>
      </c>
      <c r="CD682" s="424" t="str">
        <f>IF(_tag_month_day!AB672="","",_tag_month_day!AB672)</f>
        <v/>
      </c>
      <c r="CE682" s="424" t="str">
        <f>IF(_tag_month_day!AC672="","",_tag_month_day!AC672)</f>
        <v/>
      </c>
      <c r="CF682" s="424" t="str">
        <f>IF(_tag_month_day!AD672="","",_tag_month_day!AD672)</f>
        <v/>
      </c>
      <c r="CG682" s="424" t="str">
        <f>IF(_tag_month_day!AE672="","",_tag_month_day!AE672)</f>
        <v/>
      </c>
      <c r="CH682" s="424" t="str">
        <f>IF(_tag_month_day!AF672="","",_tag_month_day!AF672)</f>
        <v/>
      </c>
      <c r="CI682" s="424" t="str">
        <f>IF(_tag_month_day!AG672="","",_tag_month_day!AG672)</f>
        <v/>
      </c>
      <c r="CJ682" s="424" t="str">
        <f>IF(_tag_month_day!AH672="","",_tag_month_day!AH672)</f>
        <v/>
      </c>
      <c r="CK682" s="424" t="str">
        <f>IF(_tag_month_day!AI672="","",_tag_month_day!AI672)</f>
        <v/>
      </c>
      <c r="CL682" s="4" t="str">
        <f>IF(_tag_month_day!AJ672="","",_tag_month_day!AJ672)</f>
        <v/>
      </c>
      <c r="CM682" s="4" t="str">
        <f>IF(_tag_month_day!AK672="","",_tag_month_day!AK672)</f>
        <v/>
      </c>
      <c r="CN682" s="4" t="str">
        <f>IF(_tag_month_day!AL672="","",_tag_month_day!AL672)</f>
        <v/>
      </c>
      <c r="CO682" s="4" t="str">
        <f>IF(_tag_month_day!AM672="","",_tag_month_day!AM672)</f>
        <v/>
      </c>
      <c r="CP682" s="4" t="str">
        <f>IF(_tag_month_day!AN672="","",_tag_month_day!AN672)</f>
        <v/>
      </c>
      <c r="CQ682" s="4" t="str">
        <f>IF(_tag_month_day!AO672="","",_tag_month_day!AO672)</f>
        <v/>
      </c>
      <c r="CR682" s="462" t="str">
        <f>IF(_tag_month_day!AP672="","",_tag_month_day!AP672)</f>
        <v/>
      </c>
      <c r="CS682" s="463" t="str">
        <f>IF(_tag_month_day!AQ672="","",_tag_month_day!AQ672)</f>
        <v/>
      </c>
      <c r="CT682" s="4" t="str">
        <f>IF(_tag_month_day!AR672="","",_tag_month_day!AR672)</f>
        <v/>
      </c>
      <c r="CU682" s="464" t="e">
        <f>DU682/AJ682</f>
        <v>#VALUE!</v>
      </c>
      <c r="CV682" s="451" t="e">
        <f>BG682/BH682</f>
        <v>#VALUE!</v>
      </c>
      <c r="CW682" s="465" t="e">
        <f>AJ682*(1-CV682)*CU682*AF682</f>
        <v>#VALUE!</v>
      </c>
      <c r="CX682" s="465" t="e">
        <f>CW682*94%</f>
        <v>#VALUE!</v>
      </c>
      <c r="CY682" s="466" t="e">
        <f>IF(CX682=0,0,DS682/(DS682+CX682))</f>
        <v>#VALUE!</v>
      </c>
      <c r="CZ682" s="465" t="e">
        <f>$AJ682*EF682</f>
        <v>#VALUE!</v>
      </c>
      <c r="DA682" s="465" t="e">
        <f>$AJ682*EG682</f>
        <v>#VALUE!</v>
      </c>
      <c r="DB682" s="465" t="e">
        <f>$AJ682*EH682</f>
        <v>#VALUE!</v>
      </c>
      <c r="DC682" s="465" t="e">
        <f>$AJ682*EI682</f>
        <v>#VALUE!</v>
      </c>
      <c r="DD682" s="465" t="e">
        <f>$AJ682*EJ682</f>
        <v>#VALUE!</v>
      </c>
      <c r="DE682" s="465" t="e">
        <f>$AJ682*EK682</f>
        <v>#VALUE!</v>
      </c>
      <c r="DF682" s="465" t="e">
        <f>$AJ682*EL682</f>
        <v>#VALUE!</v>
      </c>
      <c r="DG682" s="465" t="e">
        <f>$AJ682*EM682</f>
        <v>#VALUE!</v>
      </c>
      <c r="DH682" s="465" t="e">
        <f>$AJ682*EN682</f>
        <v>#VALUE!</v>
      </c>
      <c r="DI682" s="465" t="e">
        <f>$AJ682*EO682</f>
        <v>#VALUE!</v>
      </c>
      <c r="DJ682" s="465" t="e">
        <f>CZ682*(1-EP682)</f>
        <v>#VALUE!</v>
      </c>
      <c r="DK682" s="465" t="e">
        <f>DA682*(1-ER682)</f>
        <v>#VALUE!</v>
      </c>
      <c r="DL682" s="465" t="e">
        <f>DB682*(1-EQ682)</f>
        <v>#VALUE!</v>
      </c>
      <c r="DM682" s="465" t="e">
        <f>DC682*(1-ES682)</f>
        <v>#VALUE!</v>
      </c>
      <c r="DN682" s="465" t="e">
        <f>DD682*(1-ET682)</f>
        <v>#VALUE!</v>
      </c>
      <c r="DO682" s="465" t="e">
        <f>DE682</f>
        <v>#VALUE!</v>
      </c>
      <c r="DP682" s="465" t="e">
        <f>DF682*(1-EU682)</f>
        <v>#VALUE!</v>
      </c>
      <c r="DQ682" s="465" t="e">
        <f>DG682*(1-EV682)</f>
        <v>#VALUE!</v>
      </c>
      <c r="DR682" s="465" t="e">
        <f>DH682*(1-EW682)</f>
        <v>#VALUE!</v>
      </c>
      <c r="DS682" s="465" t="e">
        <f>DI682</f>
        <v>#VALUE!</v>
      </c>
      <c r="DT682" s="465" t="e">
        <f>SUM(DJ682:DS682)</f>
        <v>#VALUE!</v>
      </c>
      <c r="DU682" s="465" t="e">
        <f>(GS682:GX682)+(DP682+DQ682+DR682)*GY682+DS682</f>
        <v>#VALUE!</v>
      </c>
      <c r="DV682" s="451" t="e">
        <f>AV682/$BH682/(1-EP682)</f>
        <v>#VALUE!</v>
      </c>
      <c r="DW682" s="451" t="e">
        <f>AW682/$BH682/(1-ER682)</f>
        <v>#VALUE!</v>
      </c>
      <c r="DX682" s="451" t="e">
        <f>AX682/$BH682/(1-EQ682)</f>
        <v>#VALUE!</v>
      </c>
      <c r="DY682" s="451" t="e">
        <f>AY682/$BH682/(1-ES682)</f>
        <v>#VALUE!</v>
      </c>
      <c r="DZ682" s="451" t="e">
        <f>AZ682/$BH682/(1-ET682)</f>
        <v>#VALUE!</v>
      </c>
      <c r="EA682" s="451" t="e">
        <f>BA682/$BH682/(1-AX682)</f>
        <v>#VALUE!</v>
      </c>
      <c r="EB682" s="451" t="e">
        <f>BB682/$BH682/(1-EU682)</f>
        <v>#VALUE!</v>
      </c>
      <c r="EC682" s="451" t="e">
        <f>BC682/$BH682/(1-EV682)</f>
        <v>#VALUE!</v>
      </c>
      <c r="ED682" s="451" t="e">
        <f>BD682/$BH682/(1-EW682)</f>
        <v>#VALUE!</v>
      </c>
      <c r="EE682" s="451" t="e">
        <f>BG682/BH682</f>
        <v>#VALUE!</v>
      </c>
      <c r="EF682" s="451" t="e">
        <f>DV682/SUM($DV682:$EE682)</f>
        <v>#VALUE!</v>
      </c>
      <c r="EG682" s="451" t="e">
        <f>DW682/SUM($DV682:$EE682)</f>
        <v>#VALUE!</v>
      </c>
      <c r="EH682" s="451" t="e">
        <f>DX682/SUM($DV682:$EE682)</f>
        <v>#VALUE!</v>
      </c>
      <c r="EI682" s="451" t="e">
        <f>DY682/SUM($DV682:$EE682)</f>
        <v>#VALUE!</v>
      </c>
      <c r="EJ682" s="451" t="e">
        <f>DZ682/SUM($DV682:$EE682)</f>
        <v>#VALUE!</v>
      </c>
      <c r="EK682" s="451" t="e">
        <f>EA682/SUM($DV682:$EE682)</f>
        <v>#VALUE!</v>
      </c>
      <c r="EL682" s="451" t="e">
        <f>EB682/SUM($DV682:$EE682)</f>
        <v>#VALUE!</v>
      </c>
      <c r="EM682" s="451" t="e">
        <f>EC682/SUM($DV682:$EE682)</f>
        <v>#VALUE!</v>
      </c>
      <c r="EN682" s="451" t="e">
        <f>ED682/SUM($DV682:$EE682)</f>
        <v>#VALUE!</v>
      </c>
      <c r="EO682" s="451" t="e">
        <f>EE682/SUM($DV682:$EE682)</f>
        <v>#VALUE!</v>
      </c>
      <c r="EP682" s="450">
        <f>EP681</f>
        <v>0.080000000000000002</v>
      </c>
      <c r="EQ682" s="450">
        <f>EQ681</f>
        <v>0.014999999999999999</v>
      </c>
      <c r="ER682" s="450">
        <f>ER681</f>
        <v>0.014999999999999999</v>
      </c>
      <c r="ES682" s="450">
        <f>ES681</f>
        <v>0.014999999999999999</v>
      </c>
      <c r="ET682" s="450">
        <f>ET681</f>
        <v>0.014999999999999999</v>
      </c>
      <c r="EU682" s="450">
        <f>EU681</f>
        <v>0.089999999999999997</v>
      </c>
      <c r="EV682" s="450">
        <f>EV681</f>
        <v>0.089999999999999997</v>
      </c>
      <c r="EW682" s="450">
        <f>EW681</f>
        <v>0.089999999999999997</v>
      </c>
      <c r="EX682" s="431" t="str">
        <f>IF(_tag_month_day!AS672="","",_tag_month_day!AS672/100)</f>
        <v/>
      </c>
      <c r="EY682" s="431" t="str">
        <f>IF(_tag_month_day!AT672="","",_tag_month_day!AT672/100)</f>
        <v/>
      </c>
      <c r="EZ682" s="431" t="str">
        <f>IF(_tag_month_day!AU672="","",_tag_month_day!AU672/100)</f>
        <v/>
      </c>
      <c r="FA682" s="431" t="str">
        <f>IF(_tag_month_day!AV672="","",_tag_month_day!AV672/100)</f>
        <v/>
      </c>
      <c r="FB682" s="431" t="str">
        <f>IF(_tag_month_day!AW672="","",_tag_month_day!AW672/100)</f>
        <v/>
      </c>
      <c r="FC682" s="431" t="str">
        <f>IF(_tag_month_day!AX672="","",_tag_month_day!AX672/100)</f>
        <v/>
      </c>
      <c r="FD682" s="449" t="str">
        <f>IF(_tag_month_day!AY672="","",_tag_month_day!AY672/100)</f>
        <v/>
      </c>
      <c r="FE682" s="449" t="str">
        <f>IF(_tag_month_day!AZ672="","",_tag_month_day!AZ672/100)</f>
        <v/>
      </c>
      <c r="FF682" s="449" t="str">
        <f>IF(_tag_month_day!BA672="","",_tag_month_day!BA672/100)</f>
        <v/>
      </c>
      <c r="FG682" s="449" t="str">
        <f>IF(_tag_month_day!BB672="","",_tag_month_day!BB672/100)</f>
        <v/>
      </c>
      <c r="FH682" s="467" t="str">
        <f>IF(_tag_month_day!BC672="","",_tag_month_day!BC672/100)</f>
        <v/>
      </c>
      <c r="FI682" s="449">
        <f>FI681</f>
        <v>0.40999999999999998</v>
      </c>
      <c r="FJ682" s="449">
        <f>FJ681</f>
        <v>0.11</v>
      </c>
      <c r="FK682" s="449">
        <f>FK681</f>
        <v>0.014999999999999999</v>
      </c>
      <c r="FL682" s="449">
        <f>FL681</f>
        <v>0</v>
      </c>
      <c r="FM682" s="467">
        <f>FM681</f>
        <v>0.0001</v>
      </c>
      <c r="FN682" s="449">
        <f>FN681</f>
        <v>0.32000000000000001</v>
      </c>
      <c r="FO682" s="449">
        <f>FO681</f>
        <v>0.20000000000000001</v>
      </c>
      <c r="FP682" s="449">
        <f>FP681</f>
        <v>0.01</v>
      </c>
      <c r="FQ682" s="449">
        <f>FQ681</f>
        <v>0</v>
      </c>
      <c r="FR682" s="467">
        <f>FR681</f>
        <v>0.0001</v>
      </c>
      <c r="FS682" s="449" t="str">
        <f>IF(_tag_month_day!BD672="","",_tag_month_day!BD672/100)</f>
        <v/>
      </c>
      <c r="FT682" s="449" t="str">
        <f>IF(_tag_month_day!BE672="","",_tag_month_day!BE672/100)</f>
        <v/>
      </c>
      <c r="FU682" s="449" t="str">
        <f>IF(_tag_month_day!BF672="","",_tag_month_day!BF672/100)</f>
        <v/>
      </c>
      <c r="FV682" s="449" t="str">
        <f>IF(_tag_month_day!BG672="","",_tag_month_day!BG672/100)</f>
        <v/>
      </c>
      <c r="FW682" s="467" t="str">
        <f>IF(_tag_month_day!BH672="","",_tag_month_day!BH672/100)</f>
        <v/>
      </c>
      <c r="FX682" s="449" t="str">
        <f>IF(_tag_month_day!BI672="","",_tag_month_day!BI672/100)</f>
        <v/>
      </c>
      <c r="FY682" s="449" t="str">
        <f>IF(_tag_month_day!BJ672="","",_tag_month_day!BJ672/100)</f>
        <v/>
      </c>
      <c r="FZ682" s="468" t="str">
        <f>IF(_tag_month_day!BK672="","",_tag_month_day!BK672/100)</f>
        <v/>
      </c>
      <c r="GA682" s="449" t="str">
        <f>IF(_tag_month_day!BL672="","",_tag_month_day!BL672/100)</f>
        <v/>
      </c>
      <c r="GB682" s="467" t="str">
        <f>IF(_tag_month_day!BM672="","",_tag_month_day!BM672/100)</f>
        <v/>
      </c>
      <c r="GC682" s="431" t="str">
        <f>IF(_tag_month_day!BN672="","",_tag_month_day!BN672/100)</f>
        <v/>
      </c>
      <c r="GD682" s="431" t="str">
        <f>IF(_tag_month_day!BO672="","",_tag_month_day!BO672/100)</f>
        <v/>
      </c>
      <c r="GE682" s="431" t="str">
        <f>IF(_tag_month_day!BP672="","",_tag_month_day!BP672/100)</f>
        <v/>
      </c>
      <c r="GF682" s="431" t="str">
        <f>IF(_tag_month_day!BQ672="","",_tag_month_day!BQ672/100)</f>
        <v/>
      </c>
      <c r="GG682" s="431" t="str">
        <f>IF(_tag_month_day!BR672="","",_tag_month_day!BR672/100)</f>
        <v/>
      </c>
      <c r="GH682" s="431" t="str">
        <f>IF(_tag_month_day!BS672="","",_tag_month_day!BS672/100)</f>
        <v/>
      </c>
      <c r="GI682" s="467" t="str">
        <f>IF(_tag_month_day!BT672="","",_tag_month_day!BT672/100)</f>
        <v/>
      </c>
      <c r="GJ682" s="469" t="str">
        <f>IF(_tag_month_day!BU672="","",_tag_month_day!BU672/100)</f>
        <v/>
      </c>
      <c r="GK682" s="470">
        <f>GK681</f>
        <v>0.070000000000000007</v>
      </c>
      <c r="GL682" s="470">
        <f>GL681</f>
        <v>0.029999999999999999</v>
      </c>
      <c r="GM682" s="471" t="str">
        <f>IF(_tag_month_day!BX672="","",_tag_month_day!BX672/100)</f>
        <v/>
      </c>
      <c r="GN682" s="470">
        <f>GN681</f>
        <v>0.070000000000000007</v>
      </c>
      <c r="GO682" s="470">
        <f>GO681</f>
        <v>0.029999999999999999</v>
      </c>
      <c r="GP682" s="470">
        <f>GP681</f>
        <v>0.089999999999999997</v>
      </c>
      <c r="GQ682" s="470">
        <f>GQ681</f>
        <v>0.029999999999999999</v>
      </c>
      <c r="GR682" s="471" t="str">
        <f>IF(_tag_month_day!CA672="","",_tag_month_day!CA672/100)</f>
        <v/>
      </c>
      <c r="GS682" s="472">
        <f>GS681</f>
        <v>0.95299999999999996</v>
      </c>
      <c r="GT682" s="472">
        <f>GT681</f>
        <v>0.55000000000000004</v>
      </c>
      <c r="GU682" s="472">
        <f>GU681</f>
        <v>0.55000000000000004</v>
      </c>
      <c r="GV682" s="472">
        <f>GV681</f>
        <v>0.55000000000000004</v>
      </c>
      <c r="GW682" s="472">
        <f>GW681</f>
        <v>0.5</v>
      </c>
      <c r="GX682" s="472">
        <f>GX681</f>
        <v>0.93500000000000005</v>
      </c>
      <c r="GY682" s="472">
        <f>GY681</f>
        <v>0.14999999999999999</v>
      </c>
      <c r="GZ682" s="472">
        <f>GZ681</f>
        <v>1</v>
      </c>
      <c r="HA682" s="474">
        <f>HA681</f>
        <v>0.047</v>
      </c>
      <c r="HB682" s="474">
        <f>HB681</f>
        <v>0.45000000000000001</v>
      </c>
      <c r="HC682" s="474">
        <f>HC681</f>
        <v>0.45000000000000001</v>
      </c>
      <c r="HD682" s="474">
        <f>HD681</f>
        <v>0.45000000000000001</v>
      </c>
      <c r="HE682" s="474">
        <f>HE681</f>
        <v>0.5</v>
      </c>
      <c r="HF682" s="474">
        <f>HF681</f>
        <v>0.065000000000000002</v>
      </c>
      <c r="HG682" s="474">
        <f>HG681</f>
        <v>0.84999999999999998</v>
      </c>
      <c r="HH682" s="474">
        <f>HH681</f>
        <v>0</v>
      </c>
      <c r="HI682" s="10">
        <f>IF(BZ682&lt;&gt;"",CK682-BV682,0)</f>
        <v>0</v>
      </c>
      <c r="HJ682" s="10" t="e">
        <f>IF(AJ682&gt;0,AH682-AJ682,0)</f>
        <v>#VALUE!</v>
      </c>
      <c r="HK682" s="466">
        <f>HK681</f>
        <v>0.84999999999999998</v>
      </c>
      <c r="HL682" s="424">
        <f>HL681</f>
        <v>550000</v>
      </c>
      <c r="HM682" s="424">
        <f>HM681</f>
        <v>480000</v>
      </c>
      <c r="HN682" s="465" t="e">
        <f>(DJ682*EZ682+DK682*FH682+DL682*FM682+DM682*FR682+DN682*FW682+DO682*GB682+DS682*GI682+DP682*GM682+DR682*GR682)*1000*2</f>
        <v>#VALUE!</v>
      </c>
      <c r="HO682" s="465" t="e">
        <f>HN682*HK682*$HO$2/HL682*1000000</f>
        <v>#VALUE!</v>
      </c>
      <c r="HP682" s="465" t="e">
        <f>HN682*HK682*$HP$2/HM682*1000000</f>
        <v>#VALUE!</v>
      </c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</row>
    <row customFormat="1" r="683" s="0">
      <c r="A683" s="420">
        <v>672</v>
      </c>
      <c r="B683" s="421">
        <f ca="1">IF(D683=D682,B682,IF(D683="夜班",B682+1,B682))</f>
        <v>43613</v>
      </c>
      <c r="C683" s="422">
        <f>C682</f>
        <v>0.041666666666666699</v>
      </c>
      <c r="D683" s="10" t="str">
        <f ca="1">IF(HOUR(G683)&lt;8,"夜班",IF(HOUR(G683)&lt;16,"白班",IF(HOUR(G683)&lt;24,"中班",0)))</f>
        <v>中班</v>
      </c>
      <c r="E683" s="10" t="e">
        <f ca="1">IF(F683=1,"甲",IF(F683=2,"乙",IF(F683=3,"丙",IF(F683=4,"丁",""))))</f>
        <v>#REF!</v>
      </c>
      <c r="F683" s="10" t="e">
        <f ca="1">SUMPRODUCT((成本日报!$A$3:$A$95=计划!B683)*(成本日报!$B$3:$B$95=计划!$D683),成本日报!$C$3:$C$95)</f>
        <v>#REF!</v>
      </c>
      <c r="G683" s="423">
        <f ca="1">G682+C682</f>
        <v>43613.958333331706</v>
      </c>
      <c r="H683" s="423">
        <f ca="1">$G683+$C683/60*10+$C683*0</f>
        <v>43613.965277776151</v>
      </c>
      <c r="I683" s="423">
        <f ca="1">$G683+$C683/60*18+$C683*0</f>
        <v>43613.970833331703</v>
      </c>
      <c r="J683" s="423">
        <f ca="1">$G683+$C683/60*0+$C683*1</f>
        <v>43613.99999999837</v>
      </c>
      <c r="K683" s="423">
        <f ca="1">$G683+$C683/60*30+$C683*2</f>
        <v>43614.062499998377</v>
      </c>
      <c r="L683" s="423">
        <f ca="1">$G683+$C683/60*0+$C683*3</f>
        <v>43614.083333331706</v>
      </c>
      <c r="M683" s="424" t="str">
        <f>IF(_tag_month_day!A673="","",_tag_month_day!A673)</f>
        <v/>
      </c>
      <c r="N683" s="424" t="str">
        <f>IF(_tag_month_day!B673="","",_tag_month_day!B673)</f>
        <v/>
      </c>
      <c r="O683" s="425" t="e">
        <f>IF(M683+N683=0,"",M683+N683)</f>
        <v>#VALUE!</v>
      </c>
      <c r="P683" s="424" t="str">
        <f>IF(_tag_month_day!C673="","",_tag_month_day!C673)</f>
        <v/>
      </c>
      <c r="Q683" s="424" t="str">
        <f>IF(_tag_month_day!D673="","",_tag_month_day!D673)</f>
        <v/>
      </c>
      <c r="R683" s="426" t="str">
        <f>IF(_tag_month_day!CB673="","",_tag_month_day!CB673/100)</f>
        <v/>
      </c>
      <c r="S683" s="427" t="str">
        <f>IF(_tag_month_day!E673="","",_tag_month_day!E673)</f>
        <v/>
      </c>
      <c r="T683" s="427" t="str">
        <f>IF(_tag_month_day!F673="","",_tag_month_day!F673)</f>
        <v/>
      </c>
      <c r="U683" s="428" t="e">
        <f>S683+T683</f>
        <v>#VALUE!</v>
      </c>
      <c r="V683" s="429" t="e">
        <f>U683/AJ683</f>
        <v>#VALUE!</v>
      </c>
      <c r="W683" s="430" t="str">
        <f>IF(_jhy_month_day!A673="","",_jhy_month_day!A673)</f>
        <v/>
      </c>
      <c r="X683" s="431" t="str">
        <f>IF(_jhy_month_day!B673="","",_jhy_month_day!B673/100)</f>
        <v/>
      </c>
      <c r="Y683" s="431" t="str">
        <f>IF(_jhy_month_day!C673="","",_jhy_month_day!C673/100)</f>
        <v/>
      </c>
      <c r="Z683" s="432">
        <f>Z679+1</f>
        <v>168</v>
      </c>
      <c r="AA683" s="433" t="str">
        <f>IF(_tag_month_day!G673="","",_tag_month_day!G673/100)</f>
        <v/>
      </c>
      <c r="AB683" s="433" t="str">
        <f>IF(_tag_month_day!H673="","",_tag_month_day!H673/100)</f>
        <v/>
      </c>
      <c r="AC683" s="434">
        <f>IF(X683="",AC682,BK683*($AV682*X683+$AW682*FD682+$AX682*FI682+$AY682*FN682+$AZ682*FS682+$BA682*FX682+$BG682*GE682)/(AV682*Y683+AX682*FK682+AW682*FF682+AY682*FP682+AZ682*FU682+BA682*FZ682+BG682*GG682+BB682*GK682+BC682*GN682+BD682*GP682))</f>
        <v>1.59963432013121</v>
      </c>
      <c r="AD683" s="435" t="str">
        <f>IF(AC683=AC682,"",AC683-AC682)</f>
        <v/>
      </c>
      <c r="AE683" s="436" t="str">
        <f>IF(1-AF683=0,"",(1-AF683))</f>
        <v/>
      </c>
      <c r="AF683" s="437">
        <v>1</v>
      </c>
      <c r="AG683" s="10" t="str">
        <f>AG682</f>
        <v>9A3</v>
      </c>
      <c r="AH683" s="438" t="str">
        <f>AH682</f>
        <v/>
      </c>
      <c r="AI683" s="424"/>
      <c r="AJ683" s="10" t="str">
        <f>IF(_tag_month_day!I673="","",_tag_month_day!I673)</f>
        <v/>
      </c>
      <c r="AK683" s="440"/>
      <c r="AL683" s="440"/>
      <c r="AM683" s="440"/>
      <c r="AN683" s="441">
        <f>AN682</f>
        <v>2</v>
      </c>
      <c r="AO683" s="441">
        <f>AO682</f>
        <v>8</v>
      </c>
      <c r="AP683" s="442" t="e">
        <f>(IF(AN683=0,AS682,AS682*(1+AO683/AN683)/(AR683+AO683/AN683)))+AT683</f>
        <v>#VALUE!</v>
      </c>
      <c r="AQ683" s="443" t="str">
        <f>IF(_tag_month_day!J673="","",_tag_month_day!J673/100)</f>
        <v/>
      </c>
      <c r="AR683" s="444">
        <f>AR682</f>
        <v>1.3</v>
      </c>
      <c r="AS683" s="445" t="e">
        <f>AQ683*(AN683*AR683+AO683)/(AN683+AO683)</f>
        <v>#VALUE!</v>
      </c>
      <c r="AT683" s="445" t="e">
        <f>(SUM(BE683:BF683)-SUM(BE682:BF682))*0.05</f>
        <v>#VALUE!</v>
      </c>
      <c r="AU683" s="446" t="str">
        <f>IF(_tag_month_day!CC673="","",IF(_tag_month_day!CC673&gt;0,_tag_month_day!CD673,_tag_month_day!CE673))</f>
        <v/>
      </c>
      <c r="AV683" s="447" t="str">
        <f>IF(_tag_month_day!L673="","",_tag_month_day!L673/100)</f>
        <v/>
      </c>
      <c r="AW683" s="431">
        <f>AW682</f>
        <v>0</v>
      </c>
      <c r="AX683" s="431">
        <f>AX682</f>
        <v>0</v>
      </c>
      <c r="AY683" s="431" t="str">
        <f>IF(_tag_month_day!M673="","",_tag_month_day!M673/100)</f>
        <v/>
      </c>
      <c r="AZ683" s="431" t="str">
        <f>IF(_tag_month_day!N673="","",_tag_month_day!N673/100)</f>
        <v/>
      </c>
      <c r="BA683" s="431" t="str">
        <f>IF(_tag_month_day!O673="","",_tag_month_day!O673/100)</f>
        <v/>
      </c>
      <c r="BB683" s="448" t="str">
        <f>IF(_tag_month_day!P673="","",_tag_month_day!P673/100)</f>
        <v/>
      </c>
      <c r="BC683" s="448">
        <f>BC682</f>
        <v>0</v>
      </c>
      <c r="BD683" s="448" t="str">
        <f>IF(_tag_month_day!Q673="","",_tag_month_day!Q673/100)</f>
        <v/>
      </c>
      <c r="BE683" s="449" t="str">
        <f>IF(_tag_month_day!R673="","",_tag_month_day!R673/100)</f>
        <v/>
      </c>
      <c r="BF683" s="388" t="e">
        <f>(AU683*(100+BE683*100))/(AJ683-AU683)/100</f>
        <v>#VALUE!</v>
      </c>
      <c r="BG683" s="450" t="e">
        <f>BE683+BF683</f>
        <v>#VALUE!</v>
      </c>
      <c r="BH683" s="451" t="e">
        <f>SUM(AV683:BF683)</f>
        <v>#VALUE!</v>
      </c>
      <c r="BI683" s="452" t="e">
        <f>IF(CX683=0,BI682,(DK683*查询!$R$5+DL683*查询!$Q$5+DM683*查询!$N$5+DN683*查询!$O$5+DO683*查询!$P$5)*AF683/CX683)</f>
        <v>#VALUE!</v>
      </c>
      <c r="BJ683" s="452" t="e">
        <f>IF(CX683=0,BJ682,(DP683*查询!$S$5+DQ683*查询!$T$5+DR683*查询!$U$5)*AF683/CX683)</f>
        <v>#VALUE!</v>
      </c>
      <c r="BK683" s="452">
        <f>BK682</f>
        <v>1</v>
      </c>
      <c r="BL683" s="453" t="e">
        <f>SUMPRODUCT((AV683:BA683)*(GS683:GX683))/((GS683:GX683)+SUM(BB683:BD683)*GY683+BG683*GZ683)</f>
        <v>#VALUE!</v>
      </c>
      <c r="BM683" s="453" t="e">
        <f>BK683*($AV683*FB683+$AW683*FD683+$AX683*FI683+$AY683*FN683+$AZ683*FS683+$BA683*FX683+$BG683*GE683)/(AV683*EY683+AX683*FK683+AW683*FF683+AY683*FP683+AZ683*FU683+BA683*FZ683+BG683*GG683+BB683*GK683+BC683*GN683+BD683*GP683)</f>
        <v>#VALUE!</v>
      </c>
      <c r="BN683" s="453" t="e">
        <f>($AV683*FC683+$AX683*FJ683+$AW683*FE683+$AY683*FO683+$AZ683*FT683+$BA683*FY683+$BG683*GF683)/($AV683*FA683+BG683*GH683+BB683*GL683+BC683*GO683+BD683*GQ683+BA683*GA683)</f>
        <v>#VALUE!</v>
      </c>
      <c r="BO683" s="454" t="e">
        <f>SUMPRODUCT(AV683:BA683*GS683:GX683)/(GS683:GX683+(BB683+BC683+BD683)*GY683+BG683)</f>
        <v>#VALUE!</v>
      </c>
      <c r="BP683" s="454" t="e">
        <f>SUMPRODUCT(AV683:BA683*GS683:GX683)/(GS683:GX683+(BB683+BC683+BD683)*GY683+BG683)</f>
        <v>#VALUE!</v>
      </c>
      <c r="BQ683" s="454" t="e">
        <f>SUMPRODUCT(AV683:BA683*GS683:GX683)/(GS683:GX683+(BB683+BC683+BD683)*GY683+BG683)</f>
        <v>#VALUE!</v>
      </c>
      <c r="BR683" s="453" t="str">
        <f>IF(_tag_month_day!T673="","",_tag_month_day!T673)</f>
        <v/>
      </c>
      <c r="BS683" s="453" t="str">
        <f>IF(_tag_month_day!U673="","",_tag_month_day!U673)</f>
        <v/>
      </c>
      <c r="BT683" s="455" t="str">
        <f>IF(CK683="","",IF((CK683&gt;=BV683-0.12)*(CK683&lt;=BV683+0.12),"合格","不合格"))</f>
        <v/>
      </c>
      <c r="BU683" s="456" t="str">
        <f>IF(_tag_month_day!V673="","",_tag_month_day!V673)</f>
        <v/>
      </c>
      <c r="BV683" s="457" t="str">
        <f>IF(_tag_month_day!W673="","",_tag_month_day!W673)</f>
        <v/>
      </c>
      <c r="BW683" s="458" t="str">
        <f>IF(_tag_month_day!X673="","",_tag_month_day!X673)</f>
        <v/>
      </c>
      <c r="BX683" s="458" t="str">
        <f>IF(_tag_month_day!Y673="","",_tag_month_day!Y673)</f>
        <v/>
      </c>
      <c r="BY683" s="459">
        <f ca="1">L683</f>
        <v>43614.083333331706</v>
      </c>
      <c r="BZ683" s="460"/>
      <c r="CA683" s="4"/>
      <c r="CB683" s="424" t="str">
        <f>IF(_tag_month_day!Z673="","",_tag_month_day!Z673)</f>
        <v/>
      </c>
      <c r="CC683" s="424" t="str">
        <f>IF(_tag_month_day!AA673="","",_tag_month_day!AA673)</f>
        <v/>
      </c>
      <c r="CD683" s="424" t="str">
        <f>IF(_tag_month_day!AB673="","",_tag_month_day!AB673)</f>
        <v/>
      </c>
      <c r="CE683" s="424" t="str">
        <f>IF(_tag_month_day!AC673="","",_tag_month_day!AC673)</f>
        <v/>
      </c>
      <c r="CF683" s="424" t="str">
        <f>IF(_tag_month_day!AD673="","",_tag_month_day!AD673)</f>
        <v/>
      </c>
      <c r="CG683" s="424" t="str">
        <f>IF(_tag_month_day!AE673="","",_tag_month_day!AE673)</f>
        <v/>
      </c>
      <c r="CH683" s="424" t="str">
        <f>IF(_tag_month_day!AF673="","",_tag_month_day!AF673)</f>
        <v/>
      </c>
      <c r="CI683" s="424" t="str">
        <f>IF(_tag_month_day!AG673="","",_tag_month_day!AG673)</f>
        <v/>
      </c>
      <c r="CJ683" s="424" t="str">
        <f>IF(_tag_month_day!AH673="","",_tag_month_day!AH673)</f>
        <v/>
      </c>
      <c r="CK683" s="424" t="str">
        <f>IF(_tag_month_day!AI673="","",_tag_month_day!AI673)</f>
        <v/>
      </c>
      <c r="CL683" s="4" t="str">
        <f>IF(_tag_month_day!AJ673="","",_tag_month_day!AJ673)</f>
        <v/>
      </c>
      <c r="CM683" s="4" t="str">
        <f>IF(_tag_month_day!AK673="","",_tag_month_day!AK673)</f>
        <v/>
      </c>
      <c r="CN683" s="4" t="str">
        <f>IF(_tag_month_day!AL673="","",_tag_month_day!AL673)</f>
        <v/>
      </c>
      <c r="CO683" s="4" t="str">
        <f>IF(_tag_month_day!AM673="","",_tag_month_day!AM673)</f>
        <v/>
      </c>
      <c r="CP683" s="4" t="str">
        <f>IF(_tag_month_day!AN673="","",_tag_month_day!AN673)</f>
        <v/>
      </c>
      <c r="CQ683" s="4" t="str">
        <f>IF(_tag_month_day!AO673="","",_tag_month_day!AO673)</f>
        <v/>
      </c>
      <c r="CR683" s="462" t="str">
        <f>IF(_tag_month_day!AP673="","",_tag_month_day!AP673)</f>
        <v/>
      </c>
      <c r="CS683" s="463" t="str">
        <f>IF(_tag_month_day!AQ673="","",_tag_month_day!AQ673)</f>
        <v/>
      </c>
      <c r="CT683" s="4" t="str">
        <f>IF(_tag_month_day!AR673="","",_tag_month_day!AR673)</f>
        <v/>
      </c>
      <c r="CU683" s="464" t="e">
        <f>DU683/AJ683</f>
        <v>#VALUE!</v>
      </c>
      <c r="CV683" s="451" t="e">
        <f>BG683/BH683</f>
        <v>#VALUE!</v>
      </c>
      <c r="CW683" s="465" t="e">
        <f>AJ683*(1-CV683)*CU683*AF683</f>
        <v>#VALUE!</v>
      </c>
      <c r="CX683" s="465" t="e">
        <f>CW683*94%</f>
        <v>#VALUE!</v>
      </c>
      <c r="CY683" s="466" t="e">
        <f>IF(CX683=0,0,DS683/(DS683+CX683))</f>
        <v>#VALUE!</v>
      </c>
      <c r="CZ683" s="465" t="e">
        <f>$AJ683*EF683</f>
        <v>#VALUE!</v>
      </c>
      <c r="DA683" s="465" t="e">
        <f>$AJ683*EG683</f>
        <v>#VALUE!</v>
      </c>
      <c r="DB683" s="465" t="e">
        <f>$AJ683*EH683</f>
        <v>#VALUE!</v>
      </c>
      <c r="DC683" s="465" t="e">
        <f>$AJ683*EI683</f>
        <v>#VALUE!</v>
      </c>
      <c r="DD683" s="465" t="e">
        <f>$AJ683*EJ683</f>
        <v>#VALUE!</v>
      </c>
      <c r="DE683" s="465" t="e">
        <f>$AJ683*EK683</f>
        <v>#VALUE!</v>
      </c>
      <c r="DF683" s="465" t="e">
        <f>$AJ683*EL683</f>
        <v>#VALUE!</v>
      </c>
      <c r="DG683" s="465" t="e">
        <f>$AJ683*EM683</f>
        <v>#VALUE!</v>
      </c>
      <c r="DH683" s="465" t="e">
        <f>$AJ683*EN683</f>
        <v>#VALUE!</v>
      </c>
      <c r="DI683" s="465" t="e">
        <f>$AJ683*EO683</f>
        <v>#VALUE!</v>
      </c>
      <c r="DJ683" s="465" t="e">
        <f>CZ683*(1-EP683)</f>
        <v>#VALUE!</v>
      </c>
      <c r="DK683" s="465" t="e">
        <f>DA683*(1-ER683)</f>
        <v>#VALUE!</v>
      </c>
      <c r="DL683" s="465" t="e">
        <f>DB683*(1-EQ683)</f>
        <v>#VALUE!</v>
      </c>
      <c r="DM683" s="465" t="e">
        <f>DC683*(1-ES683)</f>
        <v>#VALUE!</v>
      </c>
      <c r="DN683" s="465" t="e">
        <f>DD683*(1-ET683)</f>
        <v>#VALUE!</v>
      </c>
      <c r="DO683" s="465" t="e">
        <f>DE683</f>
        <v>#VALUE!</v>
      </c>
      <c r="DP683" s="465" t="e">
        <f>DF683*(1-EU683)</f>
        <v>#VALUE!</v>
      </c>
      <c r="DQ683" s="465" t="e">
        <f>DG683*(1-EV683)</f>
        <v>#VALUE!</v>
      </c>
      <c r="DR683" s="465" t="e">
        <f>DH683*(1-EW683)</f>
        <v>#VALUE!</v>
      </c>
      <c r="DS683" s="465" t="e">
        <f>DI683</f>
        <v>#VALUE!</v>
      </c>
      <c r="DT683" s="465" t="e">
        <f>SUM(DJ683:DS683)</f>
        <v>#VALUE!</v>
      </c>
      <c r="DU683" s="465" t="e">
        <f>(GS683:GX683)+(DP683+DQ683+DR683)*GY683+DS683</f>
        <v>#VALUE!</v>
      </c>
      <c r="DV683" s="451" t="e">
        <f>AV683/$BH683/(1-EP683)</f>
        <v>#VALUE!</v>
      </c>
      <c r="DW683" s="451" t="e">
        <f>AW683/$BH683/(1-ER683)</f>
        <v>#VALUE!</v>
      </c>
      <c r="DX683" s="451" t="e">
        <f>AX683/$BH683/(1-EQ683)</f>
        <v>#VALUE!</v>
      </c>
      <c r="DY683" s="451" t="e">
        <f>AY683/$BH683/(1-ES683)</f>
        <v>#VALUE!</v>
      </c>
      <c r="DZ683" s="451" t="e">
        <f>AZ683/$BH683/(1-ET683)</f>
        <v>#VALUE!</v>
      </c>
      <c r="EA683" s="451" t="e">
        <f>BA683/$BH683/(1-AX683)</f>
        <v>#VALUE!</v>
      </c>
      <c r="EB683" s="451" t="e">
        <f>BB683/$BH683/(1-EU683)</f>
        <v>#VALUE!</v>
      </c>
      <c r="EC683" s="451" t="e">
        <f>BC683/$BH683/(1-EV683)</f>
        <v>#VALUE!</v>
      </c>
      <c r="ED683" s="451" t="e">
        <f>BD683/$BH683/(1-EW683)</f>
        <v>#VALUE!</v>
      </c>
      <c r="EE683" s="451" t="e">
        <f>BG683/BH683</f>
        <v>#VALUE!</v>
      </c>
      <c r="EF683" s="451" t="e">
        <f>DV683/SUM($DV683:$EE683)</f>
        <v>#VALUE!</v>
      </c>
      <c r="EG683" s="451" t="e">
        <f>DW683/SUM($DV683:$EE683)</f>
        <v>#VALUE!</v>
      </c>
      <c r="EH683" s="451" t="e">
        <f>DX683/SUM($DV683:$EE683)</f>
        <v>#VALUE!</v>
      </c>
      <c r="EI683" s="451" t="e">
        <f>DY683/SUM($DV683:$EE683)</f>
        <v>#VALUE!</v>
      </c>
      <c r="EJ683" s="451" t="e">
        <f>DZ683/SUM($DV683:$EE683)</f>
        <v>#VALUE!</v>
      </c>
      <c r="EK683" s="451" t="e">
        <f>EA683/SUM($DV683:$EE683)</f>
        <v>#VALUE!</v>
      </c>
      <c r="EL683" s="451" t="e">
        <f>EB683/SUM($DV683:$EE683)</f>
        <v>#VALUE!</v>
      </c>
      <c r="EM683" s="451" t="e">
        <f>EC683/SUM($DV683:$EE683)</f>
        <v>#VALUE!</v>
      </c>
      <c r="EN683" s="451" t="e">
        <f>ED683/SUM($DV683:$EE683)</f>
        <v>#VALUE!</v>
      </c>
      <c r="EO683" s="451" t="e">
        <f>EE683/SUM($DV683:$EE683)</f>
        <v>#VALUE!</v>
      </c>
      <c r="EP683" s="450">
        <f>EP682</f>
        <v>0.080000000000000002</v>
      </c>
      <c r="EQ683" s="450">
        <f>EQ682</f>
        <v>0.014999999999999999</v>
      </c>
      <c r="ER683" s="450">
        <f>ER682</f>
        <v>0.014999999999999999</v>
      </c>
      <c r="ES683" s="450">
        <f>ES682</f>
        <v>0.014999999999999999</v>
      </c>
      <c r="ET683" s="450">
        <f>ET682</f>
        <v>0.014999999999999999</v>
      </c>
      <c r="EU683" s="450">
        <f>EU682</f>
        <v>0.089999999999999997</v>
      </c>
      <c r="EV683" s="450">
        <f>EV682</f>
        <v>0.089999999999999997</v>
      </c>
      <c r="EW683" s="450">
        <f>EW682</f>
        <v>0.089999999999999997</v>
      </c>
      <c r="EX683" s="431" t="str">
        <f>IF(_tag_month_day!AS673="","",_tag_month_day!AS673/100)</f>
        <v/>
      </c>
      <c r="EY683" s="431" t="str">
        <f>IF(_tag_month_day!AT673="","",_tag_month_day!AT673/100)</f>
        <v/>
      </c>
      <c r="EZ683" s="431" t="str">
        <f>IF(_tag_month_day!AU673="","",_tag_month_day!AU673/100)</f>
        <v/>
      </c>
      <c r="FA683" s="431" t="str">
        <f>IF(_tag_month_day!AV673="","",_tag_month_day!AV673/100)</f>
        <v/>
      </c>
      <c r="FB683" s="431" t="str">
        <f>IF(_tag_month_day!AW673="","",_tag_month_day!AW673/100)</f>
        <v/>
      </c>
      <c r="FC683" s="431" t="str">
        <f>IF(_tag_month_day!AX673="","",_tag_month_day!AX673/100)</f>
        <v/>
      </c>
      <c r="FD683" s="449" t="str">
        <f>IF(_tag_month_day!AY673="","",_tag_month_day!AY673/100)</f>
        <v/>
      </c>
      <c r="FE683" s="449" t="str">
        <f>IF(_tag_month_day!AZ673="","",_tag_month_day!AZ673/100)</f>
        <v/>
      </c>
      <c r="FF683" s="449" t="str">
        <f>IF(_tag_month_day!BA673="","",_tag_month_day!BA673/100)</f>
        <v/>
      </c>
      <c r="FG683" s="449" t="str">
        <f>IF(_tag_month_day!BB673="","",_tag_month_day!BB673/100)</f>
        <v/>
      </c>
      <c r="FH683" s="467" t="str">
        <f>IF(_tag_month_day!BC673="","",_tag_month_day!BC673/100)</f>
        <v/>
      </c>
      <c r="FI683" s="449">
        <f>FI682</f>
        <v>0.40999999999999998</v>
      </c>
      <c r="FJ683" s="449">
        <f>FJ682</f>
        <v>0.11</v>
      </c>
      <c r="FK683" s="449">
        <f>FK682</f>
        <v>0.014999999999999999</v>
      </c>
      <c r="FL683" s="449">
        <f>FL682</f>
        <v>0</v>
      </c>
      <c r="FM683" s="467">
        <f>FM682</f>
        <v>0.0001</v>
      </c>
      <c r="FN683" s="449">
        <f>FN682</f>
        <v>0.32000000000000001</v>
      </c>
      <c r="FO683" s="449">
        <f>FO682</f>
        <v>0.20000000000000001</v>
      </c>
      <c r="FP683" s="449">
        <f>FP682</f>
        <v>0.01</v>
      </c>
      <c r="FQ683" s="449">
        <f>FQ682</f>
        <v>0</v>
      </c>
      <c r="FR683" s="467">
        <f>FR682</f>
        <v>0.0001</v>
      </c>
      <c r="FS683" s="449" t="str">
        <f>IF(_tag_month_day!BD673="","",_tag_month_day!BD673/100)</f>
        <v/>
      </c>
      <c r="FT683" s="449" t="str">
        <f>IF(_tag_month_day!BE673="","",_tag_month_day!BE673/100)</f>
        <v/>
      </c>
      <c r="FU683" s="449" t="str">
        <f>IF(_tag_month_day!BF673="","",_tag_month_day!BF673/100)</f>
        <v/>
      </c>
      <c r="FV683" s="449" t="str">
        <f>IF(_tag_month_day!BG673="","",_tag_month_day!BG673/100)</f>
        <v/>
      </c>
      <c r="FW683" s="467" t="str">
        <f>IF(_tag_month_day!BH673="","",_tag_month_day!BH673/100)</f>
        <v/>
      </c>
      <c r="FX683" s="449" t="str">
        <f>IF(_tag_month_day!BI673="","",_tag_month_day!BI673/100)</f>
        <v/>
      </c>
      <c r="FY683" s="449" t="str">
        <f>IF(_tag_month_day!BJ673="","",_tag_month_day!BJ673/100)</f>
        <v/>
      </c>
      <c r="FZ683" s="468" t="str">
        <f>IF(_tag_month_day!BK673="","",_tag_month_day!BK673/100)</f>
        <v/>
      </c>
      <c r="GA683" s="449" t="str">
        <f>IF(_tag_month_day!BL673="","",_tag_month_day!BL673/100)</f>
        <v/>
      </c>
      <c r="GB683" s="467" t="str">
        <f>IF(_tag_month_day!BM673="","",_tag_month_day!BM673/100)</f>
        <v/>
      </c>
      <c r="GC683" s="431" t="str">
        <f>IF(_tag_month_day!BN673="","",_tag_month_day!BN673/100)</f>
        <v/>
      </c>
      <c r="GD683" s="431" t="str">
        <f>IF(_tag_month_day!BO673="","",_tag_month_day!BO673/100)</f>
        <v/>
      </c>
      <c r="GE683" s="431" t="str">
        <f>IF(_tag_month_day!BP673="","",_tag_month_day!BP673/100)</f>
        <v/>
      </c>
      <c r="GF683" s="431" t="str">
        <f>IF(_tag_month_day!BQ673="","",_tag_month_day!BQ673/100)</f>
        <v/>
      </c>
      <c r="GG683" s="431" t="str">
        <f>IF(_tag_month_day!BR673="","",_tag_month_day!BR673/100)</f>
        <v/>
      </c>
      <c r="GH683" s="431" t="str">
        <f>IF(_tag_month_day!BS673="","",_tag_month_day!BS673/100)</f>
        <v/>
      </c>
      <c r="GI683" s="467" t="str">
        <f>IF(_tag_month_day!BT673="","",_tag_month_day!BT673/100)</f>
        <v/>
      </c>
      <c r="GJ683" s="469" t="str">
        <f>IF(_tag_month_day!BU673="","",_tag_month_day!BU673/100)</f>
        <v/>
      </c>
      <c r="GK683" s="470">
        <f>GK682</f>
        <v>0.070000000000000007</v>
      </c>
      <c r="GL683" s="470">
        <f>GL682</f>
        <v>0.029999999999999999</v>
      </c>
      <c r="GM683" s="471" t="str">
        <f>IF(_tag_month_day!BX673="","",_tag_month_day!BX673/100)</f>
        <v/>
      </c>
      <c r="GN683" s="470">
        <f>GN682</f>
        <v>0.070000000000000007</v>
      </c>
      <c r="GO683" s="470">
        <f>GO682</f>
        <v>0.029999999999999999</v>
      </c>
      <c r="GP683" s="470">
        <f>GP682</f>
        <v>0.089999999999999997</v>
      </c>
      <c r="GQ683" s="470">
        <f>GQ682</f>
        <v>0.029999999999999999</v>
      </c>
      <c r="GR683" s="471" t="str">
        <f>IF(_tag_month_day!CA673="","",_tag_month_day!CA673/100)</f>
        <v/>
      </c>
      <c r="GS683" s="472">
        <f>GS682</f>
        <v>0.95299999999999996</v>
      </c>
      <c r="GT683" s="472">
        <f>GT682</f>
        <v>0.55000000000000004</v>
      </c>
      <c r="GU683" s="472">
        <f>GU682</f>
        <v>0.55000000000000004</v>
      </c>
      <c r="GV683" s="472">
        <f>GV682</f>
        <v>0.55000000000000004</v>
      </c>
      <c r="GW683" s="472">
        <f>GW682</f>
        <v>0.5</v>
      </c>
      <c r="GX683" s="472">
        <f>GX682</f>
        <v>0.93500000000000005</v>
      </c>
      <c r="GY683" s="472">
        <f>GY682</f>
        <v>0.14999999999999999</v>
      </c>
      <c r="GZ683" s="472">
        <f>GZ682</f>
        <v>1</v>
      </c>
      <c r="HA683" s="474">
        <f>HA682</f>
        <v>0.047</v>
      </c>
      <c r="HB683" s="474">
        <f>HB682</f>
        <v>0.45000000000000001</v>
      </c>
      <c r="HC683" s="474">
        <f>HC682</f>
        <v>0.45000000000000001</v>
      </c>
      <c r="HD683" s="474">
        <f>HD682</f>
        <v>0.45000000000000001</v>
      </c>
      <c r="HE683" s="474">
        <f>HE682</f>
        <v>0.5</v>
      </c>
      <c r="HF683" s="474">
        <f>HF682</f>
        <v>0.065000000000000002</v>
      </c>
      <c r="HG683" s="474">
        <f>HG682</f>
        <v>0.84999999999999998</v>
      </c>
      <c r="HH683" s="474">
        <f>HH682</f>
        <v>0</v>
      </c>
      <c r="HI683" s="10">
        <f>IF(BZ683&lt;&gt;"",CK683-BV683,0)</f>
        <v>0</v>
      </c>
      <c r="HJ683" s="10" t="e">
        <f>IF(AJ683&gt;0,AH683-AJ683,0)</f>
        <v>#VALUE!</v>
      </c>
      <c r="HK683" s="466">
        <f>HK682</f>
        <v>0.84999999999999998</v>
      </c>
      <c r="HL683" s="424">
        <f>HL682</f>
        <v>550000</v>
      </c>
      <c r="HM683" s="424">
        <f>HM682</f>
        <v>480000</v>
      </c>
      <c r="HN683" s="465" t="e">
        <f>(DJ683*EZ683+DK683*FH683+DL683*FM683+DM683*FR683+DN683*FW683+DO683*GB683+DS683*GI683+DP683*GM683+DR683*GR683)*1000*2</f>
        <v>#VALUE!</v>
      </c>
      <c r="HO683" s="465" t="e">
        <f>HN683*HK683*$HO$2/HL683*1000000</f>
        <v>#VALUE!</v>
      </c>
      <c r="HP683" s="465" t="e">
        <f>HN683*HK683*$HP$2/HM683*1000000</f>
        <v>#VALUE!</v>
      </c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</row>
    <row customFormat="1" r="684" s="0">
      <c r="A684" s="420">
        <v>673</v>
      </c>
      <c r="B684" s="421">
        <f ca="1">IF(D684=D683,B683,IF(D684="夜班",B683+1,B683))</f>
        <v>43613</v>
      </c>
      <c r="C684" s="422">
        <f>C683</f>
        <v>0.041666666666666699</v>
      </c>
      <c r="D684" s="10" t="str">
        <f ca="1">IF(HOUR(G684)&lt;8,"夜班",IF(HOUR(G684)&lt;16,"白班",IF(HOUR(G684)&lt;24,"中班",0)))</f>
        <v>中班</v>
      </c>
      <c r="E684" s="10" t="e">
        <f ca="1">IF(F684=1,"甲",IF(F684=2,"乙",IF(F684=3,"丙",IF(F684=4,"丁",""))))</f>
        <v>#REF!</v>
      </c>
      <c r="F684" s="10" t="e">
        <f ca="1">SUMPRODUCT((成本日报!$A$3:$A$95=计划!B684)*(成本日报!$B$3:$B$95=计划!$D684),成本日报!$C$3:$C$95)</f>
        <v>#REF!</v>
      </c>
      <c r="G684" s="423">
        <f ca="1">G683+C683</f>
        <v>43613.99999999837</v>
      </c>
      <c r="H684" s="423">
        <f ca="1">$G684+$C684/60*10+$C684*0</f>
        <v>43614.006944442815</v>
      </c>
      <c r="I684" s="423">
        <f ca="1">$G684+$C684/60*18+$C684*0</f>
        <v>43614.012499998367</v>
      </c>
      <c r="J684" s="423">
        <f ca="1">$G684+$C684/60*0+$C684*1</f>
        <v>43614.041666665034</v>
      </c>
      <c r="K684" s="423">
        <f ca="1">$G684+$C684/60*30+$C684*2</f>
        <v>43614.104166665042</v>
      </c>
      <c r="L684" s="423">
        <f ca="1">$G684+$C684/60*0+$C684*3</f>
        <v>43614.12499999837</v>
      </c>
      <c r="M684" s="424" t="str">
        <f>IF(_tag_month_day!A674="","",_tag_month_day!A674)</f>
        <v/>
      </c>
      <c r="N684" s="424" t="str">
        <f>IF(_tag_month_day!B674="","",_tag_month_day!B674)</f>
        <v/>
      </c>
      <c r="O684" s="425" t="e">
        <f>IF(M684+N684=0,"",M684+N684)</f>
        <v>#VALUE!</v>
      </c>
      <c r="P684" s="424" t="str">
        <f>IF(_tag_month_day!C674="","",_tag_month_day!C674)</f>
        <v/>
      </c>
      <c r="Q684" s="424" t="str">
        <f>IF(_tag_month_day!D674="","",_tag_month_day!D674)</f>
        <v/>
      </c>
      <c r="R684" s="426" t="str">
        <f>IF(_tag_month_day!CB674="","",_tag_month_day!CB674/100)</f>
        <v/>
      </c>
      <c r="S684" s="427" t="str">
        <f>IF(_tag_month_day!E674="","",_tag_month_day!E674)</f>
        <v/>
      </c>
      <c r="T684" s="427" t="str">
        <f>IF(_tag_month_day!F674="","",_tag_month_day!F674)</f>
        <v/>
      </c>
      <c r="U684" s="428" t="e">
        <f>S684+T684</f>
        <v>#VALUE!</v>
      </c>
      <c r="V684" s="429" t="e">
        <f>U684/AJ684</f>
        <v>#VALUE!</v>
      </c>
      <c r="W684" s="430" t="str">
        <f>IF(_jhy_month_day!A674="","",_jhy_month_day!A674)</f>
        <v/>
      </c>
      <c r="X684" s="431" t="str">
        <f>IF(_jhy_month_day!B674="","",_jhy_month_day!B674/100)</f>
        <v/>
      </c>
      <c r="Y684" s="431" t="str">
        <f>IF(_jhy_month_day!C674="","",_jhy_month_day!C674/100)</f>
        <v/>
      </c>
      <c r="Z684" s="432">
        <f>Z680+1</f>
        <v>169</v>
      </c>
      <c r="AA684" s="433" t="str">
        <f>IF(_tag_month_day!G674="","",_tag_month_day!G674/100)</f>
        <v/>
      </c>
      <c r="AB684" s="433" t="str">
        <f>IF(_tag_month_day!H674="","",_tag_month_day!H674/100)</f>
        <v/>
      </c>
      <c r="AC684" s="434">
        <f>IF(X684="",AC683,BK684*($AV683*X684+$AW683*FD683+$AX683*FI683+$AY683*FN683+$AZ683*FS683+$BA683*FX683+$BG683*GE683)/(AV683*Y684+AX683*FK683+AW683*FF683+AY683*FP683+AZ683*FU683+BA683*FZ683+BG683*GG683+BB683*GK683+BC683*GN683+BD683*GP683))</f>
        <v>1.59963432013121</v>
      </c>
      <c r="AD684" s="435" t="str">
        <f>IF(AC684=AC683,"",AC684-AC683)</f>
        <v/>
      </c>
      <c r="AE684" s="436" t="str">
        <f>IF(1-AF684=0,"",(1-AF684))</f>
        <v/>
      </c>
      <c r="AF684" s="437">
        <v>1</v>
      </c>
      <c r="AG684" s="10" t="str">
        <f>AG683</f>
        <v>9A3</v>
      </c>
      <c r="AH684" s="438" t="str">
        <f>AH683</f>
        <v/>
      </c>
      <c r="AI684" s="424"/>
      <c r="AJ684" s="10" t="str">
        <f>IF(_tag_month_day!I674="","",_tag_month_day!I674)</f>
        <v/>
      </c>
      <c r="AK684" s="440"/>
      <c r="AL684" s="440"/>
      <c r="AM684" s="440"/>
      <c r="AN684" s="441">
        <f>AN683</f>
        <v>2</v>
      </c>
      <c r="AO684" s="441">
        <f>AO683</f>
        <v>8</v>
      </c>
      <c r="AP684" s="442" t="e">
        <f>(IF(AN684=0,AS683,AS683*(1+AO684/AN684)/(AR684+AO684/AN684)))+AT684</f>
        <v>#VALUE!</v>
      </c>
      <c r="AQ684" s="443" t="str">
        <f>IF(_tag_month_day!J674="","",_tag_month_day!J674/100)</f>
        <v/>
      </c>
      <c r="AR684" s="444">
        <f>AR683</f>
        <v>1.3</v>
      </c>
      <c r="AS684" s="445" t="e">
        <f>AQ684*(AN684*AR684+AO684)/(AN684+AO684)</f>
        <v>#VALUE!</v>
      </c>
      <c r="AT684" s="445" t="e">
        <f>(SUM(BE684:BF684)-SUM(BE683:BF683))*0.05</f>
        <v>#VALUE!</v>
      </c>
      <c r="AU684" s="446" t="str">
        <f>IF(_tag_month_day!CC674="","",IF(_tag_month_day!CC674&gt;0,_tag_month_day!CD674,_tag_month_day!CE674))</f>
        <v/>
      </c>
      <c r="AV684" s="447" t="str">
        <f>IF(_tag_month_day!L674="","",_tag_month_day!L674/100)</f>
        <v/>
      </c>
      <c r="AW684" s="431">
        <f>AW683</f>
        <v>0</v>
      </c>
      <c r="AX684" s="431">
        <f>AX683</f>
        <v>0</v>
      </c>
      <c r="AY684" s="431" t="str">
        <f>IF(_tag_month_day!M674="","",_tag_month_day!M674/100)</f>
        <v/>
      </c>
      <c r="AZ684" s="431" t="str">
        <f>IF(_tag_month_day!N674="","",_tag_month_day!N674/100)</f>
        <v/>
      </c>
      <c r="BA684" s="431" t="str">
        <f>IF(_tag_month_day!O674="","",_tag_month_day!O674/100)</f>
        <v/>
      </c>
      <c r="BB684" s="448" t="str">
        <f>IF(_tag_month_day!P674="","",_tag_month_day!P674/100)</f>
        <v/>
      </c>
      <c r="BC684" s="448">
        <f>BC683</f>
        <v>0</v>
      </c>
      <c r="BD684" s="448" t="str">
        <f>IF(_tag_month_day!Q674="","",_tag_month_day!Q674/100)</f>
        <v/>
      </c>
      <c r="BE684" s="449" t="str">
        <f>IF(_tag_month_day!R674="","",_tag_month_day!R674/100)</f>
        <v/>
      </c>
      <c r="BF684" s="388" t="e">
        <f>(AU684*(100+BE684*100))/(AJ684-AU684)/100</f>
        <v>#VALUE!</v>
      </c>
      <c r="BG684" s="450" t="e">
        <f>BE684+BF684</f>
        <v>#VALUE!</v>
      </c>
      <c r="BH684" s="451" t="e">
        <f>SUM(AV684:BF684)</f>
        <v>#VALUE!</v>
      </c>
      <c r="BI684" s="452" t="e">
        <f>IF(CX684=0,BI683,(DK684*查询!$R$5+DL684*查询!$Q$5+DM684*查询!$N$5+DN684*查询!$O$5+DO684*查询!$P$5)*AF684/CX684)</f>
        <v>#VALUE!</v>
      </c>
      <c r="BJ684" s="452" t="e">
        <f>IF(CX684=0,BJ683,(DP684*查询!$S$5+DQ684*查询!$T$5+DR684*查询!$U$5)*AF684/CX684)</f>
        <v>#VALUE!</v>
      </c>
      <c r="BK684" s="452">
        <f>BK683</f>
        <v>1</v>
      </c>
      <c r="BL684" s="453" t="e">
        <f>SUMPRODUCT((AV684:BA684)*(GS684:GX684))/((GS684:GX684)+SUM(BB684:BD684)*GY684+BG684*GZ684)</f>
        <v>#VALUE!</v>
      </c>
      <c r="BM684" s="453" t="e">
        <f>BK684*($AV684*FB684+$AW684*FD684+$AX684*FI684+$AY684*FN684+$AZ684*FS684+$BA684*FX684+$BG684*GE684)/(AV684*EY684+AX684*FK684+AW684*FF684+AY684*FP684+AZ684*FU684+BA684*FZ684+BG684*GG684+BB684*GK684+BC684*GN684+BD684*GP684)</f>
        <v>#VALUE!</v>
      </c>
      <c r="BN684" s="453" t="e">
        <f>($AV684*FC684+$AX684*FJ684+$AW684*FE684+$AY684*FO684+$AZ684*FT684+$BA684*FY684+$BG684*GF684)/($AV684*FA684+BG684*GH684+BB684*GL684+BC684*GO684+BD684*GQ684+BA684*GA684)</f>
        <v>#VALUE!</v>
      </c>
      <c r="BO684" s="454" t="e">
        <f>SUMPRODUCT(AV684:BA684*GS684:GX684)/(GS684:GX684+(BB684+BC684+BD684)*GY684+BG684)</f>
        <v>#VALUE!</v>
      </c>
      <c r="BP684" s="454" t="e">
        <f>SUMPRODUCT(AV684:BA684*GS684:GX684)/(GS684:GX684+(BB684+BC684+BD684)*GY684+BG684)</f>
        <v>#VALUE!</v>
      </c>
      <c r="BQ684" s="454" t="e">
        <f>SUMPRODUCT(AV684:BA684*GS684:GX684)/(GS684:GX684+(BB684+BC684+BD684)*GY684+BG684)</f>
        <v>#VALUE!</v>
      </c>
      <c r="BR684" s="453" t="str">
        <f>IF(_tag_month_day!T674="","",_tag_month_day!T674)</f>
        <v/>
      </c>
      <c r="BS684" s="453" t="str">
        <f>IF(_tag_month_day!U674="","",_tag_month_day!U674)</f>
        <v/>
      </c>
      <c r="BT684" s="455" t="str">
        <f>IF(CK684="","",IF((CK684&gt;=BV684-0.12)*(CK684&lt;=BV684+0.12),"合格","不合格"))</f>
        <v/>
      </c>
      <c r="BU684" s="456" t="str">
        <f>IF(_tag_month_day!V674="","",_tag_month_day!V674)</f>
        <v/>
      </c>
      <c r="BV684" s="457" t="str">
        <f>IF(_tag_month_day!W674="","",_tag_month_day!W674)</f>
        <v/>
      </c>
      <c r="BW684" s="458" t="str">
        <f>IF(_tag_month_day!X674="","",_tag_month_day!X674)</f>
        <v/>
      </c>
      <c r="BX684" s="458" t="str">
        <f>IF(_tag_month_day!Y674="","",_tag_month_day!Y674)</f>
        <v/>
      </c>
      <c r="BY684" s="459">
        <f ca="1">L684</f>
        <v>43614.12499999837</v>
      </c>
      <c r="BZ684" s="460"/>
      <c r="CA684" s="4"/>
      <c r="CB684" s="424" t="str">
        <f>IF(_tag_month_day!Z674="","",_tag_month_day!Z674)</f>
        <v/>
      </c>
      <c r="CC684" s="424" t="str">
        <f>IF(_tag_month_day!AA674="","",_tag_month_day!AA674)</f>
        <v/>
      </c>
      <c r="CD684" s="424" t="str">
        <f>IF(_tag_month_day!AB674="","",_tag_month_day!AB674)</f>
        <v/>
      </c>
      <c r="CE684" s="424" t="str">
        <f>IF(_tag_month_day!AC674="","",_tag_month_day!AC674)</f>
        <v/>
      </c>
      <c r="CF684" s="424" t="str">
        <f>IF(_tag_month_day!AD674="","",_tag_month_day!AD674)</f>
        <v/>
      </c>
      <c r="CG684" s="424" t="str">
        <f>IF(_tag_month_day!AE674="","",_tag_month_day!AE674)</f>
        <v/>
      </c>
      <c r="CH684" s="424" t="str">
        <f>IF(_tag_month_day!AF674="","",_tag_month_day!AF674)</f>
        <v/>
      </c>
      <c r="CI684" s="424" t="str">
        <f>IF(_tag_month_day!AG674="","",_tag_month_day!AG674)</f>
        <v/>
      </c>
      <c r="CJ684" s="424" t="str">
        <f>IF(_tag_month_day!AH674="","",_tag_month_day!AH674)</f>
        <v/>
      </c>
      <c r="CK684" s="424" t="str">
        <f>IF(_tag_month_day!AI674="","",_tag_month_day!AI674)</f>
        <v/>
      </c>
      <c r="CL684" s="4" t="str">
        <f>IF(_tag_month_day!AJ674="","",_tag_month_day!AJ674)</f>
        <v/>
      </c>
      <c r="CM684" s="4" t="str">
        <f>IF(_tag_month_day!AK674="","",_tag_month_day!AK674)</f>
        <v/>
      </c>
      <c r="CN684" s="4" t="str">
        <f>IF(_tag_month_day!AL674="","",_tag_month_day!AL674)</f>
        <v/>
      </c>
      <c r="CO684" s="4" t="str">
        <f>IF(_tag_month_day!AM674="","",_tag_month_day!AM674)</f>
        <v/>
      </c>
      <c r="CP684" s="4" t="str">
        <f>IF(_tag_month_day!AN674="","",_tag_month_day!AN674)</f>
        <v/>
      </c>
      <c r="CQ684" s="4" t="str">
        <f>IF(_tag_month_day!AO674="","",_tag_month_day!AO674)</f>
        <v/>
      </c>
      <c r="CR684" s="462" t="str">
        <f>IF(_tag_month_day!AP674="","",_tag_month_day!AP674)</f>
        <v/>
      </c>
      <c r="CS684" s="463" t="str">
        <f>IF(_tag_month_day!AQ674="","",_tag_month_day!AQ674)</f>
        <v/>
      </c>
      <c r="CT684" s="4" t="str">
        <f>IF(_tag_month_day!AR674="","",_tag_month_day!AR674)</f>
        <v/>
      </c>
      <c r="CU684" s="464" t="e">
        <f>DU684/AJ684</f>
        <v>#VALUE!</v>
      </c>
      <c r="CV684" s="451" t="e">
        <f>BG684/BH684</f>
        <v>#VALUE!</v>
      </c>
      <c r="CW684" s="465" t="e">
        <f>AJ684*(1-CV684)*CU684*AF684</f>
        <v>#VALUE!</v>
      </c>
      <c r="CX684" s="465" t="e">
        <f>CW684*94%</f>
        <v>#VALUE!</v>
      </c>
      <c r="CY684" s="466" t="e">
        <f>IF(CX684=0,0,DS684/(DS684+CX684))</f>
        <v>#VALUE!</v>
      </c>
      <c r="CZ684" s="465" t="e">
        <f>$AJ684*EF684</f>
        <v>#VALUE!</v>
      </c>
      <c r="DA684" s="465" t="e">
        <f>$AJ684*EG684</f>
        <v>#VALUE!</v>
      </c>
      <c r="DB684" s="465" t="e">
        <f>$AJ684*EH684</f>
        <v>#VALUE!</v>
      </c>
      <c r="DC684" s="465" t="e">
        <f>$AJ684*EI684</f>
        <v>#VALUE!</v>
      </c>
      <c r="DD684" s="465" t="e">
        <f>$AJ684*EJ684</f>
        <v>#VALUE!</v>
      </c>
      <c r="DE684" s="465" t="e">
        <f>$AJ684*EK684</f>
        <v>#VALUE!</v>
      </c>
      <c r="DF684" s="465" t="e">
        <f>$AJ684*EL684</f>
        <v>#VALUE!</v>
      </c>
      <c r="DG684" s="465" t="e">
        <f>$AJ684*EM684</f>
        <v>#VALUE!</v>
      </c>
      <c r="DH684" s="465" t="e">
        <f>$AJ684*EN684</f>
        <v>#VALUE!</v>
      </c>
      <c r="DI684" s="465" t="e">
        <f>$AJ684*EO684</f>
        <v>#VALUE!</v>
      </c>
      <c r="DJ684" s="465" t="e">
        <f>CZ684*(1-EP684)</f>
        <v>#VALUE!</v>
      </c>
      <c r="DK684" s="465" t="e">
        <f>DA684*(1-ER684)</f>
        <v>#VALUE!</v>
      </c>
      <c r="DL684" s="465" t="e">
        <f>DB684*(1-EQ684)</f>
        <v>#VALUE!</v>
      </c>
      <c r="DM684" s="465" t="e">
        <f>DC684*(1-ES684)</f>
        <v>#VALUE!</v>
      </c>
      <c r="DN684" s="465" t="e">
        <f>DD684*(1-ET684)</f>
        <v>#VALUE!</v>
      </c>
      <c r="DO684" s="465" t="e">
        <f>DE684</f>
        <v>#VALUE!</v>
      </c>
      <c r="DP684" s="465" t="e">
        <f>DF684*(1-EU684)</f>
        <v>#VALUE!</v>
      </c>
      <c r="DQ684" s="465" t="e">
        <f>DG684*(1-EV684)</f>
        <v>#VALUE!</v>
      </c>
      <c r="DR684" s="465" t="e">
        <f>DH684*(1-EW684)</f>
        <v>#VALUE!</v>
      </c>
      <c r="DS684" s="465" t="e">
        <f>DI684</f>
        <v>#VALUE!</v>
      </c>
      <c r="DT684" s="465" t="e">
        <f>SUM(DJ684:DS684)</f>
        <v>#VALUE!</v>
      </c>
      <c r="DU684" s="465" t="e">
        <f>(GS684:GX684)+(DP684+DQ684+DR684)*GY684+DS684</f>
        <v>#VALUE!</v>
      </c>
      <c r="DV684" s="451" t="e">
        <f>AV684/$BH684/(1-EP684)</f>
        <v>#VALUE!</v>
      </c>
      <c r="DW684" s="451" t="e">
        <f>AW684/$BH684/(1-ER684)</f>
        <v>#VALUE!</v>
      </c>
      <c r="DX684" s="451" t="e">
        <f>AX684/$BH684/(1-EQ684)</f>
        <v>#VALUE!</v>
      </c>
      <c r="DY684" s="451" t="e">
        <f>AY684/$BH684/(1-ES684)</f>
        <v>#VALUE!</v>
      </c>
      <c r="DZ684" s="451" t="e">
        <f>AZ684/$BH684/(1-ET684)</f>
        <v>#VALUE!</v>
      </c>
      <c r="EA684" s="451" t="e">
        <f>BA684/$BH684/(1-AX684)</f>
        <v>#VALUE!</v>
      </c>
      <c r="EB684" s="451" t="e">
        <f>BB684/$BH684/(1-EU684)</f>
        <v>#VALUE!</v>
      </c>
      <c r="EC684" s="451" t="e">
        <f>BC684/$BH684/(1-EV684)</f>
        <v>#VALUE!</v>
      </c>
      <c r="ED684" s="451" t="e">
        <f>BD684/$BH684/(1-EW684)</f>
        <v>#VALUE!</v>
      </c>
      <c r="EE684" s="451" t="e">
        <f>BG684/BH684</f>
        <v>#VALUE!</v>
      </c>
      <c r="EF684" s="451" t="e">
        <f>DV684/SUM($DV684:$EE684)</f>
        <v>#VALUE!</v>
      </c>
      <c r="EG684" s="451" t="e">
        <f>DW684/SUM($DV684:$EE684)</f>
        <v>#VALUE!</v>
      </c>
      <c r="EH684" s="451" t="e">
        <f>DX684/SUM($DV684:$EE684)</f>
        <v>#VALUE!</v>
      </c>
      <c r="EI684" s="451" t="e">
        <f>DY684/SUM($DV684:$EE684)</f>
        <v>#VALUE!</v>
      </c>
      <c r="EJ684" s="451" t="e">
        <f>DZ684/SUM($DV684:$EE684)</f>
        <v>#VALUE!</v>
      </c>
      <c r="EK684" s="451" t="e">
        <f>EA684/SUM($DV684:$EE684)</f>
        <v>#VALUE!</v>
      </c>
      <c r="EL684" s="451" t="e">
        <f>EB684/SUM($DV684:$EE684)</f>
        <v>#VALUE!</v>
      </c>
      <c r="EM684" s="451" t="e">
        <f>EC684/SUM($DV684:$EE684)</f>
        <v>#VALUE!</v>
      </c>
      <c r="EN684" s="451" t="e">
        <f>ED684/SUM($DV684:$EE684)</f>
        <v>#VALUE!</v>
      </c>
      <c r="EO684" s="451" t="e">
        <f>EE684/SUM($DV684:$EE684)</f>
        <v>#VALUE!</v>
      </c>
      <c r="EP684" s="450">
        <f>EP683</f>
        <v>0.080000000000000002</v>
      </c>
      <c r="EQ684" s="450">
        <f>EQ683</f>
        <v>0.014999999999999999</v>
      </c>
      <c r="ER684" s="450">
        <f>ER683</f>
        <v>0.014999999999999999</v>
      </c>
      <c r="ES684" s="450">
        <f>ES683</f>
        <v>0.014999999999999999</v>
      </c>
      <c r="ET684" s="450">
        <f>ET683</f>
        <v>0.014999999999999999</v>
      </c>
      <c r="EU684" s="450">
        <f>EU683</f>
        <v>0.089999999999999997</v>
      </c>
      <c r="EV684" s="450">
        <f>EV683</f>
        <v>0.089999999999999997</v>
      </c>
      <c r="EW684" s="450">
        <f>EW683</f>
        <v>0.089999999999999997</v>
      </c>
      <c r="EX684" s="431" t="str">
        <f>IF(_tag_month_day!AS674="","",_tag_month_day!AS674/100)</f>
        <v/>
      </c>
      <c r="EY684" s="431" t="str">
        <f>IF(_tag_month_day!AT674="","",_tag_month_day!AT674/100)</f>
        <v/>
      </c>
      <c r="EZ684" s="431" t="str">
        <f>IF(_tag_month_day!AU674="","",_tag_month_day!AU674/100)</f>
        <v/>
      </c>
      <c r="FA684" s="431" t="str">
        <f>IF(_tag_month_day!AV674="","",_tag_month_day!AV674/100)</f>
        <v/>
      </c>
      <c r="FB684" s="431" t="str">
        <f>IF(_tag_month_day!AW674="","",_tag_month_day!AW674/100)</f>
        <v/>
      </c>
      <c r="FC684" s="431" t="str">
        <f>IF(_tag_month_day!AX674="","",_tag_month_day!AX674/100)</f>
        <v/>
      </c>
      <c r="FD684" s="449" t="str">
        <f>IF(_tag_month_day!AY674="","",_tag_month_day!AY674/100)</f>
        <v/>
      </c>
      <c r="FE684" s="449" t="str">
        <f>IF(_tag_month_day!AZ674="","",_tag_month_day!AZ674/100)</f>
        <v/>
      </c>
      <c r="FF684" s="449" t="str">
        <f>IF(_tag_month_day!BA674="","",_tag_month_day!BA674/100)</f>
        <v/>
      </c>
      <c r="FG684" s="449" t="str">
        <f>IF(_tag_month_day!BB674="","",_tag_month_day!BB674/100)</f>
        <v/>
      </c>
      <c r="FH684" s="467" t="str">
        <f>IF(_tag_month_day!BC674="","",_tag_month_day!BC674/100)</f>
        <v/>
      </c>
      <c r="FI684" s="449">
        <f>FI683</f>
        <v>0.40999999999999998</v>
      </c>
      <c r="FJ684" s="449">
        <f>FJ683</f>
        <v>0.11</v>
      </c>
      <c r="FK684" s="449">
        <f>FK683</f>
        <v>0.014999999999999999</v>
      </c>
      <c r="FL684" s="449">
        <f>FL683</f>
        <v>0</v>
      </c>
      <c r="FM684" s="467">
        <f>FM683</f>
        <v>0.0001</v>
      </c>
      <c r="FN684" s="449">
        <f>FN683</f>
        <v>0.32000000000000001</v>
      </c>
      <c r="FO684" s="449">
        <f>FO683</f>
        <v>0.20000000000000001</v>
      </c>
      <c r="FP684" s="449">
        <f>FP683</f>
        <v>0.01</v>
      </c>
      <c r="FQ684" s="449">
        <f>FQ683</f>
        <v>0</v>
      </c>
      <c r="FR684" s="467">
        <f>FR683</f>
        <v>0.0001</v>
      </c>
      <c r="FS684" s="449" t="str">
        <f>IF(_tag_month_day!BD674="","",_tag_month_day!BD674/100)</f>
        <v/>
      </c>
      <c r="FT684" s="449" t="str">
        <f>IF(_tag_month_day!BE674="","",_tag_month_day!BE674/100)</f>
        <v/>
      </c>
      <c r="FU684" s="449" t="str">
        <f>IF(_tag_month_day!BF674="","",_tag_month_day!BF674/100)</f>
        <v/>
      </c>
      <c r="FV684" s="449" t="str">
        <f>IF(_tag_month_day!BG674="","",_tag_month_day!BG674/100)</f>
        <v/>
      </c>
      <c r="FW684" s="467" t="str">
        <f>IF(_tag_month_day!BH674="","",_tag_month_day!BH674/100)</f>
        <v/>
      </c>
      <c r="FX684" s="449" t="str">
        <f>IF(_tag_month_day!BI674="","",_tag_month_day!BI674/100)</f>
        <v/>
      </c>
      <c r="FY684" s="449" t="str">
        <f>IF(_tag_month_day!BJ674="","",_tag_month_day!BJ674/100)</f>
        <v/>
      </c>
      <c r="FZ684" s="468" t="str">
        <f>IF(_tag_month_day!BK674="","",_tag_month_day!BK674/100)</f>
        <v/>
      </c>
      <c r="GA684" s="449" t="str">
        <f>IF(_tag_month_day!BL674="","",_tag_month_day!BL674/100)</f>
        <v/>
      </c>
      <c r="GB684" s="467" t="str">
        <f>IF(_tag_month_day!BM674="","",_tag_month_day!BM674/100)</f>
        <v/>
      </c>
      <c r="GC684" s="431" t="str">
        <f>IF(_tag_month_day!BN674="","",_tag_month_day!BN674/100)</f>
        <v/>
      </c>
      <c r="GD684" s="431" t="str">
        <f>IF(_tag_month_day!BO674="","",_tag_month_day!BO674/100)</f>
        <v/>
      </c>
      <c r="GE684" s="431" t="str">
        <f>IF(_tag_month_day!BP674="","",_tag_month_day!BP674/100)</f>
        <v/>
      </c>
      <c r="GF684" s="431" t="str">
        <f>IF(_tag_month_day!BQ674="","",_tag_month_day!BQ674/100)</f>
        <v/>
      </c>
      <c r="GG684" s="431" t="str">
        <f>IF(_tag_month_day!BR674="","",_tag_month_day!BR674/100)</f>
        <v/>
      </c>
      <c r="GH684" s="431" t="str">
        <f>IF(_tag_month_day!BS674="","",_tag_month_day!BS674/100)</f>
        <v/>
      </c>
      <c r="GI684" s="467" t="str">
        <f>IF(_tag_month_day!BT674="","",_tag_month_day!BT674/100)</f>
        <v/>
      </c>
      <c r="GJ684" s="469" t="str">
        <f>IF(_tag_month_day!BU674="","",_tag_month_day!BU674/100)</f>
        <v/>
      </c>
      <c r="GK684" s="470">
        <f>GK683</f>
        <v>0.070000000000000007</v>
      </c>
      <c r="GL684" s="470">
        <f>GL683</f>
        <v>0.029999999999999999</v>
      </c>
      <c r="GM684" s="471" t="str">
        <f>IF(_tag_month_day!BX674="","",_tag_month_day!BX674/100)</f>
        <v/>
      </c>
      <c r="GN684" s="470">
        <f>GN683</f>
        <v>0.070000000000000007</v>
      </c>
      <c r="GO684" s="470">
        <f>GO683</f>
        <v>0.029999999999999999</v>
      </c>
      <c r="GP684" s="470">
        <f>GP683</f>
        <v>0.089999999999999997</v>
      </c>
      <c r="GQ684" s="470">
        <f>GQ683</f>
        <v>0.029999999999999999</v>
      </c>
      <c r="GR684" s="471" t="str">
        <f>IF(_tag_month_day!CA674="","",_tag_month_day!CA674/100)</f>
        <v/>
      </c>
      <c r="GS684" s="472">
        <f>GS683</f>
        <v>0.95299999999999996</v>
      </c>
      <c r="GT684" s="472">
        <f>GT683</f>
        <v>0.55000000000000004</v>
      </c>
      <c r="GU684" s="472">
        <f>GU683</f>
        <v>0.55000000000000004</v>
      </c>
      <c r="GV684" s="472">
        <f>GV683</f>
        <v>0.55000000000000004</v>
      </c>
      <c r="GW684" s="472">
        <f>GW683</f>
        <v>0.5</v>
      </c>
      <c r="GX684" s="472">
        <f>GX683</f>
        <v>0.93500000000000005</v>
      </c>
      <c r="GY684" s="472">
        <f>GY683</f>
        <v>0.14999999999999999</v>
      </c>
      <c r="GZ684" s="472">
        <f>GZ683</f>
        <v>1</v>
      </c>
      <c r="HA684" s="474">
        <f>HA683</f>
        <v>0.047</v>
      </c>
      <c r="HB684" s="474">
        <f>HB683</f>
        <v>0.45000000000000001</v>
      </c>
      <c r="HC684" s="474">
        <f>HC683</f>
        <v>0.45000000000000001</v>
      </c>
      <c r="HD684" s="474">
        <f>HD683</f>
        <v>0.45000000000000001</v>
      </c>
      <c r="HE684" s="474">
        <f>HE683</f>
        <v>0.5</v>
      </c>
      <c r="HF684" s="474">
        <f>HF683</f>
        <v>0.065000000000000002</v>
      </c>
      <c r="HG684" s="474">
        <f>HG683</f>
        <v>0.84999999999999998</v>
      </c>
      <c r="HH684" s="474">
        <f>HH683</f>
        <v>0</v>
      </c>
      <c r="HI684" s="10">
        <f>IF(BZ684&lt;&gt;"",CK684-BV684,0)</f>
        <v>0</v>
      </c>
      <c r="HJ684" s="10" t="e">
        <f>IF(AJ684&gt;0,AH684-AJ684,0)</f>
        <v>#VALUE!</v>
      </c>
      <c r="HK684" s="466">
        <f>HK683</f>
        <v>0.84999999999999998</v>
      </c>
      <c r="HL684" s="424">
        <f>HL683</f>
        <v>550000</v>
      </c>
      <c r="HM684" s="424">
        <f>HM683</f>
        <v>480000</v>
      </c>
      <c r="HN684" s="465" t="e">
        <f>(DJ684*EZ684+DK684*FH684+DL684*FM684+DM684*FR684+DN684*FW684+DO684*GB684+DS684*GI684+DP684*GM684+DR684*GR684)*1000*2</f>
        <v>#VALUE!</v>
      </c>
      <c r="HO684" s="465" t="e">
        <f>HN684*HK684*$HO$2/HL684*1000000</f>
        <v>#VALUE!</v>
      </c>
      <c r="HP684" s="465" t="e">
        <f>HN684*HK684*$HP$2/HM684*1000000</f>
        <v>#VALUE!</v>
      </c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</row>
    <row customFormat="1" r="685" s="0">
      <c r="A685" s="420">
        <v>674</v>
      </c>
      <c r="B685" s="421">
        <f ca="1">IF(D685=D684,B684,IF(D685="夜班",B684+1,B684))</f>
        <v>43614</v>
      </c>
      <c r="C685" s="422">
        <f>C684</f>
        <v>0.041666666666666699</v>
      </c>
      <c r="D685" s="10" t="str">
        <f ca="1">IF(HOUR(G685)&lt;8,"夜班",IF(HOUR(G685)&lt;16,"白班",IF(HOUR(G685)&lt;24,"中班",0)))</f>
        <v>夜班</v>
      </c>
      <c r="E685" s="10" t="e">
        <f ca="1">IF(F685=1,"甲",IF(F685=2,"乙",IF(F685=3,"丙",IF(F685=4,"丁",""))))</f>
        <v>#REF!</v>
      </c>
      <c r="F685" s="10" t="e">
        <f ca="1">SUMPRODUCT((成本日报!$A$3:$A$95=计划!B685)*(成本日报!$B$3:$B$95=计划!$D685),成本日报!$C$3:$C$95)</f>
        <v>#REF!</v>
      </c>
      <c r="G685" s="423">
        <f ca="1">G684+C684</f>
        <v>43614.041666665034</v>
      </c>
      <c r="H685" s="423">
        <f ca="1">$G685+$C685/60*10+$C685*0</f>
        <v>43614.04861110948</v>
      </c>
      <c r="I685" s="423">
        <f ca="1">$G685+$C685/60*18+$C685*0</f>
        <v>43614.054166665032</v>
      </c>
      <c r="J685" s="423">
        <f ca="1">$G685+$C685/60*0+$C685*1</f>
        <v>43614.083333331699</v>
      </c>
      <c r="K685" s="423">
        <f ca="1">$G685+$C685/60*30+$C685*2</f>
        <v>43614.145833331706</v>
      </c>
      <c r="L685" s="423">
        <f ca="1">$G685+$C685/60*0+$C685*3</f>
        <v>43614.166666665034</v>
      </c>
      <c r="M685" s="424" t="str">
        <f>IF(_tag_month_day!A675="","",_tag_month_day!A675)</f>
        <v/>
      </c>
      <c r="N685" s="424" t="str">
        <f>IF(_tag_month_day!B675="","",_tag_month_day!B675)</f>
        <v/>
      </c>
      <c r="O685" s="425" t="e">
        <f>IF(M685+N685=0,"",M685+N685)</f>
        <v>#VALUE!</v>
      </c>
      <c r="P685" s="424" t="str">
        <f>IF(_tag_month_day!C675="","",_tag_month_day!C675)</f>
        <v/>
      </c>
      <c r="Q685" s="424" t="str">
        <f>IF(_tag_month_day!D675="","",_tag_month_day!D675)</f>
        <v/>
      </c>
      <c r="R685" s="426" t="str">
        <f>IF(_tag_month_day!CB675="","",_tag_month_day!CB675/100)</f>
        <v/>
      </c>
      <c r="S685" s="427" t="str">
        <f>IF(_tag_month_day!E675="","",_tag_month_day!E675)</f>
        <v/>
      </c>
      <c r="T685" s="427" t="str">
        <f>IF(_tag_month_day!F675="","",_tag_month_day!F675)</f>
        <v/>
      </c>
      <c r="U685" s="428" t="e">
        <f>S685+T685</f>
        <v>#VALUE!</v>
      </c>
      <c r="V685" s="429" t="e">
        <f>U685/AJ685</f>
        <v>#VALUE!</v>
      </c>
      <c r="W685" s="430" t="str">
        <f>IF(_jhy_month_day!A675="","",_jhy_month_day!A675)</f>
        <v/>
      </c>
      <c r="X685" s="431" t="str">
        <f>IF(_jhy_month_day!B675="","",_jhy_month_day!B675/100)</f>
        <v/>
      </c>
      <c r="Y685" s="431" t="str">
        <f>IF(_jhy_month_day!C675="","",_jhy_month_day!C675/100)</f>
        <v/>
      </c>
      <c r="Z685" s="432">
        <f>Z681+1</f>
        <v>169</v>
      </c>
      <c r="AA685" s="433" t="str">
        <f>IF(_tag_month_day!G675="","",_tag_month_day!G675/100)</f>
        <v/>
      </c>
      <c r="AB685" s="433" t="str">
        <f>IF(_tag_month_day!H675="","",_tag_month_day!H675/100)</f>
        <v/>
      </c>
      <c r="AC685" s="434">
        <f>IF(X685="",AC684,BK685*($AV684*X685+$AW684*FD684+$AX684*FI684+$AY684*FN684+$AZ684*FS684+$BA684*FX684+$BG684*GE684)/(AV684*Y685+AX684*FK684+AW684*FF684+AY684*FP684+AZ684*FU684+BA684*FZ684+BG684*GG684+BB684*GK684+BC684*GN684+BD684*GP684))</f>
        <v>1.59963432013121</v>
      </c>
      <c r="AD685" s="435" t="str">
        <f>IF(AC685=AC684,"",AC685-AC684)</f>
        <v/>
      </c>
      <c r="AE685" s="436" t="str">
        <f>IF(1-AF685=0,"",(1-AF685))</f>
        <v/>
      </c>
      <c r="AF685" s="437">
        <v>1</v>
      </c>
      <c r="AG685" s="10" t="str">
        <f>AG684</f>
        <v>9A3</v>
      </c>
      <c r="AH685" s="438" t="str">
        <f>AH684</f>
        <v/>
      </c>
      <c r="AI685" s="424"/>
      <c r="AJ685" s="10" t="str">
        <f>IF(_tag_month_day!I675="","",_tag_month_day!I675)</f>
        <v/>
      </c>
      <c r="AK685" s="440"/>
      <c r="AL685" s="440"/>
      <c r="AM685" s="440"/>
      <c r="AN685" s="441">
        <f>AN684</f>
        <v>2</v>
      </c>
      <c r="AO685" s="441">
        <f>AO684</f>
        <v>8</v>
      </c>
      <c r="AP685" s="442" t="e">
        <f>(IF(AN685=0,AS684,AS684*(1+AO685/AN685)/(AR685+AO685/AN685)))+AT685</f>
        <v>#VALUE!</v>
      </c>
      <c r="AQ685" s="443" t="str">
        <f>IF(_tag_month_day!J675="","",_tag_month_day!J675/100)</f>
        <v/>
      </c>
      <c r="AR685" s="444">
        <f>AR684</f>
        <v>1.3</v>
      </c>
      <c r="AS685" s="445" t="e">
        <f>AQ685*(AN685*AR685+AO685)/(AN685+AO685)</f>
        <v>#VALUE!</v>
      </c>
      <c r="AT685" s="445" t="e">
        <f>(SUM(BE685:BF685)-SUM(BE684:BF684))*0.05</f>
        <v>#VALUE!</v>
      </c>
      <c r="AU685" s="446" t="str">
        <f>IF(_tag_month_day!CC675="","",IF(_tag_month_day!CC675&gt;0,_tag_month_day!CD675,_tag_month_day!CE675))</f>
        <v/>
      </c>
      <c r="AV685" s="447" t="str">
        <f>IF(_tag_month_day!L675="","",_tag_month_day!L675/100)</f>
        <v/>
      </c>
      <c r="AW685" s="431">
        <f>AW684</f>
        <v>0</v>
      </c>
      <c r="AX685" s="431">
        <f>AX684</f>
        <v>0</v>
      </c>
      <c r="AY685" s="431" t="str">
        <f>IF(_tag_month_day!M675="","",_tag_month_day!M675/100)</f>
        <v/>
      </c>
      <c r="AZ685" s="431" t="str">
        <f>IF(_tag_month_day!N675="","",_tag_month_day!N675/100)</f>
        <v/>
      </c>
      <c r="BA685" s="431" t="str">
        <f>IF(_tag_month_day!O675="","",_tag_month_day!O675/100)</f>
        <v/>
      </c>
      <c r="BB685" s="448" t="str">
        <f>IF(_tag_month_day!P675="","",_tag_month_day!P675/100)</f>
        <v/>
      </c>
      <c r="BC685" s="448">
        <f>BC684</f>
        <v>0</v>
      </c>
      <c r="BD685" s="448" t="str">
        <f>IF(_tag_month_day!Q675="","",_tag_month_day!Q675/100)</f>
        <v/>
      </c>
      <c r="BE685" s="449" t="str">
        <f>IF(_tag_month_day!R675="","",_tag_month_day!R675/100)</f>
        <v/>
      </c>
      <c r="BF685" s="388" t="e">
        <f>(AU685*(100+BE685*100))/(AJ685-AU685)/100</f>
        <v>#VALUE!</v>
      </c>
      <c r="BG685" s="450" t="e">
        <f>BE685+BF685</f>
        <v>#VALUE!</v>
      </c>
      <c r="BH685" s="451" t="e">
        <f>SUM(AV685:BF685)</f>
        <v>#VALUE!</v>
      </c>
      <c r="BI685" s="452" t="e">
        <f>IF(CX685=0,BI684,(DK685*查询!$R$5+DL685*查询!$Q$5+DM685*查询!$N$5+DN685*查询!$O$5+DO685*查询!$P$5)*AF685/CX685)</f>
        <v>#VALUE!</v>
      </c>
      <c r="BJ685" s="452" t="e">
        <f>IF(CX685=0,BJ684,(DP685*查询!$S$5+DQ685*查询!$T$5+DR685*查询!$U$5)*AF685/CX685)</f>
        <v>#VALUE!</v>
      </c>
      <c r="BK685" s="452">
        <f>BK684</f>
        <v>1</v>
      </c>
      <c r="BL685" s="453" t="e">
        <f>SUMPRODUCT((AV685:BA685)*(GS685:GX685))/((GS685:GX685)+SUM(BB685:BD685)*GY685+BG685*GZ685)</f>
        <v>#VALUE!</v>
      </c>
      <c r="BM685" s="453" t="e">
        <f>BK685*($AV685*FB685+$AW685*FD685+$AX685*FI685+$AY685*FN685+$AZ685*FS685+$BA685*FX685+$BG685*GE685)/(AV685*EY685+AX685*FK685+AW685*FF685+AY685*FP685+AZ685*FU685+BA685*FZ685+BG685*GG685+BB685*GK685+BC685*GN685+BD685*GP685)</f>
        <v>#VALUE!</v>
      </c>
      <c r="BN685" s="453" t="e">
        <f>($AV685*FC685+$AX685*FJ685+$AW685*FE685+$AY685*FO685+$AZ685*FT685+$BA685*FY685+$BG685*GF685)/($AV685*FA685+BG685*GH685+BB685*GL685+BC685*GO685+BD685*GQ685+BA685*GA685)</f>
        <v>#VALUE!</v>
      </c>
      <c r="BO685" s="454" t="e">
        <f>SUMPRODUCT(AV685:BA685*GS685:GX685)/(GS685:GX685+(BB685+BC685+BD685)*GY685+BG685)</f>
        <v>#VALUE!</v>
      </c>
      <c r="BP685" s="454" t="e">
        <f>SUMPRODUCT(AV685:BA685*GS685:GX685)/(GS685:GX685+(BB685+BC685+BD685)*GY685+BG685)</f>
        <v>#VALUE!</v>
      </c>
      <c r="BQ685" s="454" t="e">
        <f>SUMPRODUCT(AV685:BA685*GS685:GX685)/(GS685:GX685+(BB685+BC685+BD685)*GY685+BG685)</f>
        <v>#VALUE!</v>
      </c>
      <c r="BR685" s="453" t="str">
        <f>IF(_tag_month_day!T675="","",_tag_month_day!T675)</f>
        <v/>
      </c>
      <c r="BS685" s="453" t="str">
        <f>IF(_tag_month_day!U675="","",_tag_month_day!U675)</f>
        <v/>
      </c>
      <c r="BT685" s="455" t="str">
        <f>IF(CK685="","",IF((CK685&gt;=BV685-0.12)*(CK685&lt;=BV685+0.12),"合格","不合格"))</f>
        <v/>
      </c>
      <c r="BU685" s="456" t="str">
        <f>IF(_tag_month_day!V675="","",_tag_month_day!V675)</f>
        <v/>
      </c>
      <c r="BV685" s="457" t="str">
        <f>IF(_tag_month_day!W675="","",_tag_month_day!W675)</f>
        <v/>
      </c>
      <c r="BW685" s="458" t="str">
        <f>IF(_tag_month_day!X675="","",_tag_month_day!X675)</f>
        <v/>
      </c>
      <c r="BX685" s="458" t="str">
        <f>IF(_tag_month_day!Y675="","",_tag_month_day!Y675)</f>
        <v/>
      </c>
      <c r="BY685" s="459">
        <f ca="1">L685</f>
        <v>43614.166666665034</v>
      </c>
      <c r="BZ685" s="460"/>
      <c r="CA685" s="4"/>
      <c r="CB685" s="424" t="str">
        <f>IF(_tag_month_day!Z675="","",_tag_month_day!Z675)</f>
        <v/>
      </c>
      <c r="CC685" s="424" t="str">
        <f>IF(_tag_month_day!AA675="","",_tag_month_day!AA675)</f>
        <v/>
      </c>
      <c r="CD685" s="424" t="str">
        <f>IF(_tag_month_day!AB675="","",_tag_month_day!AB675)</f>
        <v/>
      </c>
      <c r="CE685" s="424" t="str">
        <f>IF(_tag_month_day!AC675="","",_tag_month_day!AC675)</f>
        <v/>
      </c>
      <c r="CF685" s="424" t="str">
        <f>IF(_tag_month_day!AD675="","",_tag_month_day!AD675)</f>
        <v/>
      </c>
      <c r="CG685" s="424" t="str">
        <f>IF(_tag_month_day!AE675="","",_tag_month_day!AE675)</f>
        <v/>
      </c>
      <c r="CH685" s="424" t="str">
        <f>IF(_tag_month_day!AF675="","",_tag_month_day!AF675)</f>
        <v/>
      </c>
      <c r="CI685" s="424" t="str">
        <f>IF(_tag_month_day!AG675="","",_tag_month_day!AG675)</f>
        <v/>
      </c>
      <c r="CJ685" s="424" t="str">
        <f>IF(_tag_month_day!AH675="","",_tag_month_day!AH675)</f>
        <v/>
      </c>
      <c r="CK685" s="424" t="str">
        <f>IF(_tag_month_day!AI675="","",_tag_month_day!AI675)</f>
        <v/>
      </c>
      <c r="CL685" s="4" t="str">
        <f>IF(_tag_month_day!AJ675="","",_tag_month_day!AJ675)</f>
        <v/>
      </c>
      <c r="CM685" s="4" t="str">
        <f>IF(_tag_month_day!AK675="","",_tag_month_day!AK675)</f>
        <v/>
      </c>
      <c r="CN685" s="4" t="str">
        <f>IF(_tag_month_day!AL675="","",_tag_month_day!AL675)</f>
        <v/>
      </c>
      <c r="CO685" s="4" t="str">
        <f>IF(_tag_month_day!AM675="","",_tag_month_day!AM675)</f>
        <v/>
      </c>
      <c r="CP685" s="4" t="str">
        <f>IF(_tag_month_day!AN675="","",_tag_month_day!AN675)</f>
        <v/>
      </c>
      <c r="CQ685" s="4" t="str">
        <f>IF(_tag_month_day!AO675="","",_tag_month_day!AO675)</f>
        <v/>
      </c>
      <c r="CR685" s="462" t="str">
        <f>IF(_tag_month_day!AP675="","",_tag_month_day!AP675)</f>
        <v/>
      </c>
      <c r="CS685" s="463" t="str">
        <f>IF(_tag_month_day!AQ675="","",_tag_month_day!AQ675)</f>
        <v/>
      </c>
      <c r="CT685" s="4" t="str">
        <f>IF(_tag_month_day!AR675="","",_tag_month_day!AR675)</f>
        <v/>
      </c>
      <c r="CU685" s="464" t="e">
        <f>DU685/AJ685</f>
        <v>#VALUE!</v>
      </c>
      <c r="CV685" s="451" t="e">
        <f>BG685/BH685</f>
        <v>#VALUE!</v>
      </c>
      <c r="CW685" s="465" t="e">
        <f>AJ685*(1-CV685)*CU685*AF685</f>
        <v>#VALUE!</v>
      </c>
      <c r="CX685" s="465" t="e">
        <f>CW685*94%</f>
        <v>#VALUE!</v>
      </c>
      <c r="CY685" s="466" t="e">
        <f>IF(CX685=0,0,DS685/(DS685+CX685))</f>
        <v>#VALUE!</v>
      </c>
      <c r="CZ685" s="465" t="e">
        <f>$AJ685*EF685</f>
        <v>#VALUE!</v>
      </c>
      <c r="DA685" s="465" t="e">
        <f>$AJ685*EG685</f>
        <v>#VALUE!</v>
      </c>
      <c r="DB685" s="465" t="e">
        <f>$AJ685*EH685</f>
        <v>#VALUE!</v>
      </c>
      <c r="DC685" s="465" t="e">
        <f>$AJ685*EI685</f>
        <v>#VALUE!</v>
      </c>
      <c r="DD685" s="465" t="e">
        <f>$AJ685*EJ685</f>
        <v>#VALUE!</v>
      </c>
      <c r="DE685" s="465" t="e">
        <f>$AJ685*EK685</f>
        <v>#VALUE!</v>
      </c>
      <c r="DF685" s="465" t="e">
        <f>$AJ685*EL685</f>
        <v>#VALUE!</v>
      </c>
      <c r="DG685" s="465" t="e">
        <f>$AJ685*EM685</f>
        <v>#VALUE!</v>
      </c>
      <c r="DH685" s="465" t="e">
        <f>$AJ685*EN685</f>
        <v>#VALUE!</v>
      </c>
      <c r="DI685" s="465" t="e">
        <f>$AJ685*EO685</f>
        <v>#VALUE!</v>
      </c>
      <c r="DJ685" s="465" t="e">
        <f>CZ685*(1-EP685)</f>
        <v>#VALUE!</v>
      </c>
      <c r="DK685" s="465" t="e">
        <f>DA685*(1-ER685)</f>
        <v>#VALUE!</v>
      </c>
      <c r="DL685" s="465" t="e">
        <f>DB685*(1-EQ685)</f>
        <v>#VALUE!</v>
      </c>
      <c r="DM685" s="465" t="e">
        <f>DC685*(1-ES685)</f>
        <v>#VALUE!</v>
      </c>
      <c r="DN685" s="465" t="e">
        <f>DD685*(1-ET685)</f>
        <v>#VALUE!</v>
      </c>
      <c r="DO685" s="465" t="e">
        <f>DE685</f>
        <v>#VALUE!</v>
      </c>
      <c r="DP685" s="465" t="e">
        <f>DF685*(1-EU685)</f>
        <v>#VALUE!</v>
      </c>
      <c r="DQ685" s="465" t="e">
        <f>DG685*(1-EV685)</f>
        <v>#VALUE!</v>
      </c>
      <c r="DR685" s="465" t="e">
        <f>DH685*(1-EW685)</f>
        <v>#VALUE!</v>
      </c>
      <c r="DS685" s="465" t="e">
        <f>DI685</f>
        <v>#VALUE!</v>
      </c>
      <c r="DT685" s="465" t="e">
        <f>SUM(DJ685:DS685)</f>
        <v>#VALUE!</v>
      </c>
      <c r="DU685" s="465" t="e">
        <f>(GS685:GX685)+(DP685+DQ685+DR685)*GY685+DS685</f>
        <v>#VALUE!</v>
      </c>
      <c r="DV685" s="451" t="e">
        <f>AV685/$BH685/(1-EP685)</f>
        <v>#VALUE!</v>
      </c>
      <c r="DW685" s="451" t="e">
        <f>AW685/$BH685/(1-ER685)</f>
        <v>#VALUE!</v>
      </c>
      <c r="DX685" s="451" t="e">
        <f>AX685/$BH685/(1-EQ685)</f>
        <v>#VALUE!</v>
      </c>
      <c r="DY685" s="451" t="e">
        <f>AY685/$BH685/(1-ES685)</f>
        <v>#VALUE!</v>
      </c>
      <c r="DZ685" s="451" t="e">
        <f>AZ685/$BH685/(1-ET685)</f>
        <v>#VALUE!</v>
      </c>
      <c r="EA685" s="451" t="e">
        <f>BA685/$BH685/(1-AX685)</f>
        <v>#VALUE!</v>
      </c>
      <c r="EB685" s="451" t="e">
        <f>BB685/$BH685/(1-EU685)</f>
        <v>#VALUE!</v>
      </c>
      <c r="EC685" s="451" t="e">
        <f>BC685/$BH685/(1-EV685)</f>
        <v>#VALUE!</v>
      </c>
      <c r="ED685" s="451" t="e">
        <f>BD685/$BH685/(1-EW685)</f>
        <v>#VALUE!</v>
      </c>
      <c r="EE685" s="451" t="e">
        <f>BG685/BH685</f>
        <v>#VALUE!</v>
      </c>
      <c r="EF685" s="451" t="e">
        <f>DV685/SUM($DV685:$EE685)</f>
        <v>#VALUE!</v>
      </c>
      <c r="EG685" s="451" t="e">
        <f>DW685/SUM($DV685:$EE685)</f>
        <v>#VALUE!</v>
      </c>
      <c r="EH685" s="451" t="e">
        <f>DX685/SUM($DV685:$EE685)</f>
        <v>#VALUE!</v>
      </c>
      <c r="EI685" s="451" t="e">
        <f>DY685/SUM($DV685:$EE685)</f>
        <v>#VALUE!</v>
      </c>
      <c r="EJ685" s="451" t="e">
        <f>DZ685/SUM($DV685:$EE685)</f>
        <v>#VALUE!</v>
      </c>
      <c r="EK685" s="451" t="e">
        <f>EA685/SUM($DV685:$EE685)</f>
        <v>#VALUE!</v>
      </c>
      <c r="EL685" s="451" t="e">
        <f>EB685/SUM($DV685:$EE685)</f>
        <v>#VALUE!</v>
      </c>
      <c r="EM685" s="451" t="e">
        <f>EC685/SUM($DV685:$EE685)</f>
        <v>#VALUE!</v>
      </c>
      <c r="EN685" s="451" t="e">
        <f>ED685/SUM($DV685:$EE685)</f>
        <v>#VALUE!</v>
      </c>
      <c r="EO685" s="451" t="e">
        <f>EE685/SUM($DV685:$EE685)</f>
        <v>#VALUE!</v>
      </c>
      <c r="EP685" s="450">
        <f>EP684</f>
        <v>0.080000000000000002</v>
      </c>
      <c r="EQ685" s="450">
        <f>EQ684</f>
        <v>0.014999999999999999</v>
      </c>
      <c r="ER685" s="450">
        <f>ER684</f>
        <v>0.014999999999999999</v>
      </c>
      <c r="ES685" s="450">
        <f>ES684</f>
        <v>0.014999999999999999</v>
      </c>
      <c r="ET685" s="450">
        <f>ET684</f>
        <v>0.014999999999999999</v>
      </c>
      <c r="EU685" s="450">
        <f>EU684</f>
        <v>0.089999999999999997</v>
      </c>
      <c r="EV685" s="450">
        <f>EV684</f>
        <v>0.089999999999999997</v>
      </c>
      <c r="EW685" s="450">
        <f>EW684</f>
        <v>0.089999999999999997</v>
      </c>
      <c r="EX685" s="431" t="str">
        <f>IF(_tag_month_day!AS675="","",_tag_month_day!AS675/100)</f>
        <v/>
      </c>
      <c r="EY685" s="431" t="str">
        <f>IF(_tag_month_day!AT675="","",_tag_month_day!AT675/100)</f>
        <v/>
      </c>
      <c r="EZ685" s="431" t="str">
        <f>IF(_tag_month_day!AU675="","",_tag_month_day!AU675/100)</f>
        <v/>
      </c>
      <c r="FA685" s="431" t="str">
        <f>IF(_tag_month_day!AV675="","",_tag_month_day!AV675/100)</f>
        <v/>
      </c>
      <c r="FB685" s="431" t="str">
        <f>IF(_tag_month_day!AW675="","",_tag_month_day!AW675/100)</f>
        <v/>
      </c>
      <c r="FC685" s="431" t="str">
        <f>IF(_tag_month_day!AX675="","",_tag_month_day!AX675/100)</f>
        <v/>
      </c>
      <c r="FD685" s="449" t="str">
        <f>IF(_tag_month_day!AY675="","",_tag_month_day!AY675/100)</f>
        <v/>
      </c>
      <c r="FE685" s="449" t="str">
        <f>IF(_tag_month_day!AZ675="","",_tag_month_day!AZ675/100)</f>
        <v/>
      </c>
      <c r="FF685" s="449" t="str">
        <f>IF(_tag_month_day!BA675="","",_tag_month_day!BA675/100)</f>
        <v/>
      </c>
      <c r="FG685" s="449" t="str">
        <f>IF(_tag_month_day!BB675="","",_tag_month_day!BB675/100)</f>
        <v/>
      </c>
      <c r="FH685" s="467" t="str">
        <f>IF(_tag_month_day!BC675="","",_tag_month_day!BC675/100)</f>
        <v/>
      </c>
      <c r="FI685" s="449">
        <f>FI684</f>
        <v>0.40999999999999998</v>
      </c>
      <c r="FJ685" s="449">
        <f>FJ684</f>
        <v>0.11</v>
      </c>
      <c r="FK685" s="449">
        <f>FK684</f>
        <v>0.014999999999999999</v>
      </c>
      <c r="FL685" s="449">
        <f>FL684</f>
        <v>0</v>
      </c>
      <c r="FM685" s="467">
        <f>FM684</f>
        <v>0.0001</v>
      </c>
      <c r="FN685" s="449">
        <f>FN684</f>
        <v>0.32000000000000001</v>
      </c>
      <c r="FO685" s="449">
        <f>FO684</f>
        <v>0.20000000000000001</v>
      </c>
      <c r="FP685" s="449">
        <f>FP684</f>
        <v>0.01</v>
      </c>
      <c r="FQ685" s="449">
        <f>FQ684</f>
        <v>0</v>
      </c>
      <c r="FR685" s="467">
        <f>FR684</f>
        <v>0.0001</v>
      </c>
      <c r="FS685" s="449" t="str">
        <f>IF(_tag_month_day!BD675="","",_tag_month_day!BD675/100)</f>
        <v/>
      </c>
      <c r="FT685" s="449" t="str">
        <f>IF(_tag_month_day!BE675="","",_tag_month_day!BE675/100)</f>
        <v/>
      </c>
      <c r="FU685" s="449" t="str">
        <f>IF(_tag_month_day!BF675="","",_tag_month_day!BF675/100)</f>
        <v/>
      </c>
      <c r="FV685" s="449" t="str">
        <f>IF(_tag_month_day!BG675="","",_tag_month_day!BG675/100)</f>
        <v/>
      </c>
      <c r="FW685" s="467" t="str">
        <f>IF(_tag_month_day!BH675="","",_tag_month_day!BH675/100)</f>
        <v/>
      </c>
      <c r="FX685" s="449" t="str">
        <f>IF(_tag_month_day!BI675="","",_tag_month_day!BI675/100)</f>
        <v/>
      </c>
      <c r="FY685" s="449" t="str">
        <f>IF(_tag_month_day!BJ675="","",_tag_month_day!BJ675/100)</f>
        <v/>
      </c>
      <c r="FZ685" s="468" t="str">
        <f>IF(_tag_month_day!BK675="","",_tag_month_day!BK675/100)</f>
        <v/>
      </c>
      <c r="GA685" s="449" t="str">
        <f>IF(_tag_month_day!BL675="","",_tag_month_day!BL675/100)</f>
        <v/>
      </c>
      <c r="GB685" s="467" t="str">
        <f>IF(_tag_month_day!BM675="","",_tag_month_day!BM675/100)</f>
        <v/>
      </c>
      <c r="GC685" s="431" t="str">
        <f>IF(_tag_month_day!BN675="","",_tag_month_day!BN675/100)</f>
        <v/>
      </c>
      <c r="GD685" s="431" t="str">
        <f>IF(_tag_month_day!BO675="","",_tag_month_day!BO675/100)</f>
        <v/>
      </c>
      <c r="GE685" s="431" t="str">
        <f>IF(_tag_month_day!BP675="","",_tag_month_day!BP675/100)</f>
        <v/>
      </c>
      <c r="GF685" s="431" t="str">
        <f>IF(_tag_month_day!BQ675="","",_tag_month_day!BQ675/100)</f>
        <v/>
      </c>
      <c r="GG685" s="431" t="str">
        <f>IF(_tag_month_day!BR675="","",_tag_month_day!BR675/100)</f>
        <v/>
      </c>
      <c r="GH685" s="431" t="str">
        <f>IF(_tag_month_day!BS675="","",_tag_month_day!BS675/100)</f>
        <v/>
      </c>
      <c r="GI685" s="467" t="str">
        <f>IF(_tag_month_day!BT675="","",_tag_month_day!BT675/100)</f>
        <v/>
      </c>
      <c r="GJ685" s="469" t="str">
        <f>IF(_tag_month_day!BU675="","",_tag_month_day!BU675/100)</f>
        <v/>
      </c>
      <c r="GK685" s="470">
        <f>GK684</f>
        <v>0.070000000000000007</v>
      </c>
      <c r="GL685" s="470">
        <f>GL684</f>
        <v>0.029999999999999999</v>
      </c>
      <c r="GM685" s="471" t="str">
        <f>IF(_tag_month_day!BX675="","",_tag_month_day!BX675/100)</f>
        <v/>
      </c>
      <c r="GN685" s="470">
        <f>GN684</f>
        <v>0.070000000000000007</v>
      </c>
      <c r="GO685" s="470">
        <f>GO684</f>
        <v>0.029999999999999999</v>
      </c>
      <c r="GP685" s="470">
        <f>GP684</f>
        <v>0.089999999999999997</v>
      </c>
      <c r="GQ685" s="470">
        <f>GQ684</f>
        <v>0.029999999999999999</v>
      </c>
      <c r="GR685" s="471" t="str">
        <f>IF(_tag_month_day!CA675="","",_tag_month_day!CA675/100)</f>
        <v/>
      </c>
      <c r="GS685" s="472">
        <f>GS684</f>
        <v>0.95299999999999996</v>
      </c>
      <c r="GT685" s="472">
        <f>GT684</f>
        <v>0.55000000000000004</v>
      </c>
      <c r="GU685" s="472">
        <f>GU684</f>
        <v>0.55000000000000004</v>
      </c>
      <c r="GV685" s="472">
        <f>GV684</f>
        <v>0.55000000000000004</v>
      </c>
      <c r="GW685" s="472">
        <f>GW684</f>
        <v>0.5</v>
      </c>
      <c r="GX685" s="472">
        <f>GX684</f>
        <v>0.93500000000000005</v>
      </c>
      <c r="GY685" s="472">
        <f>GY684</f>
        <v>0.14999999999999999</v>
      </c>
      <c r="GZ685" s="472">
        <f>GZ684</f>
        <v>1</v>
      </c>
      <c r="HA685" s="474">
        <f>HA684</f>
        <v>0.047</v>
      </c>
      <c r="HB685" s="474">
        <f>HB684</f>
        <v>0.45000000000000001</v>
      </c>
      <c r="HC685" s="474">
        <f>HC684</f>
        <v>0.45000000000000001</v>
      </c>
      <c r="HD685" s="474">
        <f>HD684</f>
        <v>0.45000000000000001</v>
      </c>
      <c r="HE685" s="474">
        <f>HE684</f>
        <v>0.5</v>
      </c>
      <c r="HF685" s="474">
        <f>HF684</f>
        <v>0.065000000000000002</v>
      </c>
      <c r="HG685" s="474">
        <f>HG684</f>
        <v>0.84999999999999998</v>
      </c>
      <c r="HH685" s="474">
        <f>HH684</f>
        <v>0</v>
      </c>
      <c r="HI685" s="10">
        <f>IF(BZ685&lt;&gt;"",CK685-BV685,0)</f>
        <v>0</v>
      </c>
      <c r="HJ685" s="10" t="e">
        <f>IF(AJ685&gt;0,AH685-AJ685,0)</f>
        <v>#VALUE!</v>
      </c>
      <c r="HK685" s="466">
        <f>HK684</f>
        <v>0.84999999999999998</v>
      </c>
      <c r="HL685" s="424">
        <f>HL684</f>
        <v>550000</v>
      </c>
      <c r="HM685" s="424">
        <f>HM684</f>
        <v>480000</v>
      </c>
      <c r="HN685" s="465" t="e">
        <f>(DJ685*EZ685+DK685*FH685+DL685*FM685+DM685*FR685+DN685*FW685+DO685*GB685+DS685*GI685+DP685*GM685+DR685*GR685)*1000*2</f>
        <v>#VALUE!</v>
      </c>
      <c r="HO685" s="465" t="e">
        <f>HN685*HK685*$HO$2/HL685*1000000</f>
        <v>#VALUE!</v>
      </c>
      <c r="HP685" s="465" t="e">
        <f>HN685*HK685*$HP$2/HM685*1000000</f>
        <v>#VALUE!</v>
      </c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</row>
    <row customFormat="1" r="686" s="0">
      <c r="A686" s="420">
        <v>675</v>
      </c>
      <c r="B686" s="421">
        <f ca="1">IF(D686=D685,B685,IF(D686="夜班",B685+1,B685))</f>
        <v>43614</v>
      </c>
      <c r="C686" s="422">
        <f>C685</f>
        <v>0.041666666666666699</v>
      </c>
      <c r="D686" s="10" t="str">
        <f ca="1">IF(HOUR(G686)&lt;8,"夜班",IF(HOUR(G686)&lt;16,"白班",IF(HOUR(G686)&lt;24,"中班",0)))</f>
        <v>夜班</v>
      </c>
      <c r="E686" s="10" t="e">
        <f ca="1">IF(F686=1,"甲",IF(F686=2,"乙",IF(F686=3,"丙",IF(F686=4,"丁",""))))</f>
        <v>#REF!</v>
      </c>
      <c r="F686" s="10" t="e">
        <f ca="1">SUMPRODUCT((成本日报!$A$3:$A$95=计划!B686)*(成本日报!$B$3:$B$95=计划!$D686),成本日报!$C$3:$C$95)</f>
        <v>#REF!</v>
      </c>
      <c r="G686" s="423">
        <f ca="1">G685+C685</f>
        <v>43614.083333331699</v>
      </c>
      <c r="H686" s="423">
        <f ca="1">$G686+$C686/60*10+$C686*0</f>
        <v>43614.090277776144</v>
      </c>
      <c r="I686" s="423">
        <f ca="1">$G686+$C686/60*18+$C686*0</f>
        <v>43614.095833331696</v>
      </c>
      <c r="J686" s="423">
        <f ca="1">$G686+$C686/60*0+$C686*1</f>
        <v>43614.124999998363</v>
      </c>
      <c r="K686" s="423">
        <f ca="1">$G686+$C686/60*30+$C686*2</f>
        <v>43614.18749999837</v>
      </c>
      <c r="L686" s="423">
        <f ca="1">$G686+$C686/60*0+$C686*3</f>
        <v>43614.208333331699</v>
      </c>
      <c r="M686" s="424" t="str">
        <f>IF(_tag_month_day!A676="","",_tag_month_day!A676)</f>
        <v/>
      </c>
      <c r="N686" s="424" t="str">
        <f>IF(_tag_month_day!B676="","",_tag_month_day!B676)</f>
        <v/>
      </c>
      <c r="O686" s="425" t="e">
        <f>IF(M686+N686=0,"",M686+N686)</f>
        <v>#VALUE!</v>
      </c>
      <c r="P686" s="424" t="str">
        <f>IF(_tag_month_day!C676="","",_tag_month_day!C676)</f>
        <v/>
      </c>
      <c r="Q686" s="424" t="str">
        <f>IF(_tag_month_day!D676="","",_tag_month_day!D676)</f>
        <v/>
      </c>
      <c r="R686" s="426" t="str">
        <f>IF(_tag_month_day!CB676="","",_tag_month_day!CB676/100)</f>
        <v/>
      </c>
      <c r="S686" s="427" t="str">
        <f>IF(_tag_month_day!E676="","",_tag_month_day!E676)</f>
        <v/>
      </c>
      <c r="T686" s="427" t="str">
        <f>IF(_tag_month_day!F676="","",_tag_month_day!F676)</f>
        <v/>
      </c>
      <c r="U686" s="428" t="e">
        <f>S686+T686</f>
        <v>#VALUE!</v>
      </c>
      <c r="V686" s="429" t="e">
        <f>U686/AJ686</f>
        <v>#VALUE!</v>
      </c>
      <c r="W686" s="430" t="str">
        <f>IF(_jhy_month_day!A676="","",_jhy_month_day!A676)</f>
        <v/>
      </c>
      <c r="X686" s="431" t="str">
        <f>IF(_jhy_month_day!B676="","",_jhy_month_day!B676/100)</f>
        <v/>
      </c>
      <c r="Y686" s="431" t="str">
        <f>IF(_jhy_month_day!C676="","",_jhy_month_day!C676/100)</f>
        <v/>
      </c>
      <c r="Z686" s="432">
        <f>Z682+1</f>
        <v>169</v>
      </c>
      <c r="AA686" s="433" t="str">
        <f>IF(_tag_month_day!G676="","",_tag_month_day!G676/100)</f>
        <v/>
      </c>
      <c r="AB686" s="433" t="str">
        <f>IF(_tag_month_day!H676="","",_tag_month_day!H676/100)</f>
        <v/>
      </c>
      <c r="AC686" s="434">
        <f>IF(X686="",AC685,BK686*($AV685*X686+$AW685*FD685+$AX685*FI685+$AY685*FN685+$AZ685*FS685+$BA685*FX685+$BG685*GE685)/(AV685*Y686+AX685*FK685+AW685*FF685+AY685*FP685+AZ685*FU685+BA685*FZ685+BG685*GG685+BB685*GK685+BC685*GN685+BD685*GP685))</f>
        <v>1.59963432013121</v>
      </c>
      <c r="AD686" s="435" t="str">
        <f>IF(AC686=AC685,"",AC686-AC685)</f>
        <v/>
      </c>
      <c r="AE686" s="436" t="str">
        <f>IF(1-AF686=0,"",(1-AF686))</f>
        <v/>
      </c>
      <c r="AF686" s="437">
        <v>1</v>
      </c>
      <c r="AG686" s="10" t="str">
        <f>AG685</f>
        <v>9A3</v>
      </c>
      <c r="AH686" s="438" t="str">
        <f>AH685</f>
        <v/>
      </c>
      <c r="AI686" s="424"/>
      <c r="AJ686" s="10" t="str">
        <f>IF(_tag_month_day!I676="","",_tag_month_day!I676)</f>
        <v/>
      </c>
      <c r="AK686" s="440"/>
      <c r="AL686" s="440"/>
      <c r="AM686" s="440"/>
      <c r="AN686" s="441">
        <f>AN685</f>
        <v>2</v>
      </c>
      <c r="AO686" s="441">
        <f>AO685</f>
        <v>8</v>
      </c>
      <c r="AP686" s="442" t="e">
        <f>(IF(AN686=0,AS685,AS685*(1+AO686/AN686)/(AR686+AO686/AN686)))+AT686</f>
        <v>#VALUE!</v>
      </c>
      <c r="AQ686" s="443" t="str">
        <f>IF(_tag_month_day!J676="","",_tag_month_day!J676/100)</f>
        <v/>
      </c>
      <c r="AR686" s="444">
        <f>AR685</f>
        <v>1.3</v>
      </c>
      <c r="AS686" s="445" t="e">
        <f>AQ686*(AN686*AR686+AO686)/(AN686+AO686)</f>
        <v>#VALUE!</v>
      </c>
      <c r="AT686" s="445" t="e">
        <f>(SUM(BE686:BF686)-SUM(BE685:BF685))*0.05</f>
        <v>#VALUE!</v>
      </c>
      <c r="AU686" s="446" t="str">
        <f>IF(_tag_month_day!CC676="","",IF(_tag_month_day!CC676&gt;0,_tag_month_day!CD676,_tag_month_day!CE676))</f>
        <v/>
      </c>
      <c r="AV686" s="447" t="str">
        <f>IF(_tag_month_day!L676="","",_tag_month_day!L676/100)</f>
        <v/>
      </c>
      <c r="AW686" s="431">
        <f>AW685</f>
        <v>0</v>
      </c>
      <c r="AX686" s="431">
        <f>AX685</f>
        <v>0</v>
      </c>
      <c r="AY686" s="431" t="str">
        <f>IF(_tag_month_day!M676="","",_tag_month_day!M676/100)</f>
        <v/>
      </c>
      <c r="AZ686" s="431" t="str">
        <f>IF(_tag_month_day!N676="","",_tag_month_day!N676/100)</f>
        <v/>
      </c>
      <c r="BA686" s="431" t="str">
        <f>IF(_tag_month_day!O676="","",_tag_month_day!O676/100)</f>
        <v/>
      </c>
      <c r="BB686" s="448" t="str">
        <f>IF(_tag_month_day!P676="","",_tag_month_day!P676/100)</f>
        <v/>
      </c>
      <c r="BC686" s="448">
        <f>BC685</f>
        <v>0</v>
      </c>
      <c r="BD686" s="448" t="str">
        <f>IF(_tag_month_day!Q676="","",_tag_month_day!Q676/100)</f>
        <v/>
      </c>
      <c r="BE686" s="449" t="str">
        <f>IF(_tag_month_day!R676="","",_tag_month_day!R676/100)</f>
        <v/>
      </c>
      <c r="BF686" s="388" t="e">
        <f>(AU686*(100+BE686*100))/(AJ686-AU686)/100</f>
        <v>#VALUE!</v>
      </c>
      <c r="BG686" s="450" t="e">
        <f>BE686+BF686</f>
        <v>#VALUE!</v>
      </c>
      <c r="BH686" s="451" t="e">
        <f>SUM(AV686:BF686)</f>
        <v>#VALUE!</v>
      </c>
      <c r="BI686" s="452" t="e">
        <f>IF(CX686=0,BI685,(DK686*查询!$R$5+DL686*查询!$Q$5+DM686*查询!$N$5+DN686*查询!$O$5+DO686*查询!$P$5)*AF686/CX686)</f>
        <v>#VALUE!</v>
      </c>
      <c r="BJ686" s="452" t="e">
        <f>IF(CX686=0,BJ685,(DP686*查询!$S$5+DQ686*查询!$T$5+DR686*查询!$U$5)*AF686/CX686)</f>
        <v>#VALUE!</v>
      </c>
      <c r="BK686" s="452">
        <f>BK685</f>
        <v>1</v>
      </c>
      <c r="BL686" s="453" t="e">
        <f>SUMPRODUCT((AV686:BA686)*(GS686:GX686))/((GS686:GX686)+SUM(BB686:BD686)*GY686+BG686*GZ686)</f>
        <v>#VALUE!</v>
      </c>
      <c r="BM686" s="453" t="e">
        <f>BK686*($AV686*FB686+$AW686*FD686+$AX686*FI686+$AY686*FN686+$AZ686*FS686+$BA686*FX686+$BG686*GE686)/(AV686*EY686+AX686*FK686+AW686*FF686+AY686*FP686+AZ686*FU686+BA686*FZ686+BG686*GG686+BB686*GK686+BC686*GN686+BD686*GP686)</f>
        <v>#VALUE!</v>
      </c>
      <c r="BN686" s="453" t="e">
        <f>($AV686*FC686+$AX686*FJ686+$AW686*FE686+$AY686*FO686+$AZ686*FT686+$BA686*FY686+$BG686*GF686)/($AV686*FA686+BG686*GH686+BB686*GL686+BC686*GO686+BD686*GQ686+BA686*GA686)</f>
        <v>#VALUE!</v>
      </c>
      <c r="BO686" s="454" t="e">
        <f>SUMPRODUCT(AV686:BA686*GS686:GX686)/(GS686:GX686+(BB686+BC686+BD686)*GY686+BG686)</f>
        <v>#VALUE!</v>
      </c>
      <c r="BP686" s="454" t="e">
        <f>SUMPRODUCT(AV686:BA686*GS686:GX686)/(GS686:GX686+(BB686+BC686+BD686)*GY686+BG686)</f>
        <v>#VALUE!</v>
      </c>
      <c r="BQ686" s="454" t="e">
        <f>SUMPRODUCT(AV686:BA686*GS686:GX686)/(GS686:GX686+(BB686+BC686+BD686)*GY686+BG686)</f>
        <v>#VALUE!</v>
      </c>
      <c r="BR686" s="453" t="str">
        <f>IF(_tag_month_day!T676="","",_tag_month_day!T676)</f>
        <v/>
      </c>
      <c r="BS686" s="453" t="str">
        <f>IF(_tag_month_day!U676="","",_tag_month_day!U676)</f>
        <v/>
      </c>
      <c r="BT686" s="455" t="str">
        <f>IF(CK686="","",IF((CK686&gt;=BV686-0.12)*(CK686&lt;=BV686+0.12),"合格","不合格"))</f>
        <v/>
      </c>
      <c r="BU686" s="456" t="str">
        <f>IF(_tag_month_day!V676="","",_tag_month_day!V676)</f>
        <v/>
      </c>
      <c r="BV686" s="457" t="str">
        <f>IF(_tag_month_day!W676="","",_tag_month_day!W676)</f>
        <v/>
      </c>
      <c r="BW686" s="458" t="str">
        <f>IF(_tag_month_day!X676="","",_tag_month_day!X676)</f>
        <v/>
      </c>
      <c r="BX686" s="458" t="str">
        <f>IF(_tag_month_day!Y676="","",_tag_month_day!Y676)</f>
        <v/>
      </c>
      <c r="BY686" s="459">
        <f ca="1">L686</f>
        <v>43614.208333331699</v>
      </c>
      <c r="BZ686" s="460"/>
      <c r="CA686" s="4"/>
      <c r="CB686" s="424" t="str">
        <f>IF(_tag_month_day!Z676="","",_tag_month_day!Z676)</f>
        <v/>
      </c>
      <c r="CC686" s="424" t="str">
        <f>IF(_tag_month_day!AA676="","",_tag_month_day!AA676)</f>
        <v/>
      </c>
      <c r="CD686" s="424" t="str">
        <f>IF(_tag_month_day!AB676="","",_tag_month_day!AB676)</f>
        <v/>
      </c>
      <c r="CE686" s="424" t="str">
        <f>IF(_tag_month_day!AC676="","",_tag_month_day!AC676)</f>
        <v/>
      </c>
      <c r="CF686" s="424" t="str">
        <f>IF(_tag_month_day!AD676="","",_tag_month_day!AD676)</f>
        <v/>
      </c>
      <c r="CG686" s="424" t="str">
        <f>IF(_tag_month_day!AE676="","",_tag_month_day!AE676)</f>
        <v/>
      </c>
      <c r="CH686" s="424" t="str">
        <f>IF(_tag_month_day!AF676="","",_tag_month_day!AF676)</f>
        <v/>
      </c>
      <c r="CI686" s="424" t="str">
        <f>IF(_tag_month_day!AG676="","",_tag_month_day!AG676)</f>
        <v/>
      </c>
      <c r="CJ686" s="424" t="str">
        <f>IF(_tag_month_day!AH676="","",_tag_month_day!AH676)</f>
        <v/>
      </c>
      <c r="CK686" s="424" t="str">
        <f>IF(_tag_month_day!AI676="","",_tag_month_day!AI676)</f>
        <v/>
      </c>
      <c r="CL686" s="4" t="str">
        <f>IF(_tag_month_day!AJ676="","",_tag_month_day!AJ676)</f>
        <v/>
      </c>
      <c r="CM686" s="4" t="str">
        <f>IF(_tag_month_day!AK676="","",_tag_month_day!AK676)</f>
        <v/>
      </c>
      <c r="CN686" s="4" t="str">
        <f>IF(_tag_month_day!AL676="","",_tag_month_day!AL676)</f>
        <v/>
      </c>
      <c r="CO686" s="4" t="str">
        <f>IF(_tag_month_day!AM676="","",_tag_month_day!AM676)</f>
        <v/>
      </c>
      <c r="CP686" s="4" t="str">
        <f>IF(_tag_month_day!AN676="","",_tag_month_day!AN676)</f>
        <v/>
      </c>
      <c r="CQ686" s="4" t="str">
        <f>IF(_tag_month_day!AO676="","",_tag_month_day!AO676)</f>
        <v/>
      </c>
      <c r="CR686" s="462" t="str">
        <f>IF(_tag_month_day!AP676="","",_tag_month_day!AP676)</f>
        <v/>
      </c>
      <c r="CS686" s="463" t="str">
        <f>IF(_tag_month_day!AQ676="","",_tag_month_day!AQ676)</f>
        <v/>
      </c>
      <c r="CT686" s="4" t="str">
        <f>IF(_tag_month_day!AR676="","",_tag_month_day!AR676)</f>
        <v/>
      </c>
      <c r="CU686" s="464" t="e">
        <f>DU686/AJ686</f>
        <v>#VALUE!</v>
      </c>
      <c r="CV686" s="451" t="e">
        <f>BG686/BH686</f>
        <v>#VALUE!</v>
      </c>
      <c r="CW686" s="465" t="e">
        <f>AJ686*(1-CV686)*CU686*AF686</f>
        <v>#VALUE!</v>
      </c>
      <c r="CX686" s="465" t="e">
        <f>CW686*94%</f>
        <v>#VALUE!</v>
      </c>
      <c r="CY686" s="466" t="e">
        <f>IF(CX686=0,0,DS686/(DS686+CX686))</f>
        <v>#VALUE!</v>
      </c>
      <c r="CZ686" s="465" t="e">
        <f>$AJ686*EF686</f>
        <v>#VALUE!</v>
      </c>
      <c r="DA686" s="465" t="e">
        <f>$AJ686*EG686</f>
        <v>#VALUE!</v>
      </c>
      <c r="DB686" s="465" t="e">
        <f>$AJ686*EH686</f>
        <v>#VALUE!</v>
      </c>
      <c r="DC686" s="465" t="e">
        <f>$AJ686*EI686</f>
        <v>#VALUE!</v>
      </c>
      <c r="DD686" s="465" t="e">
        <f>$AJ686*EJ686</f>
        <v>#VALUE!</v>
      </c>
      <c r="DE686" s="465" t="e">
        <f>$AJ686*EK686</f>
        <v>#VALUE!</v>
      </c>
      <c r="DF686" s="465" t="e">
        <f>$AJ686*EL686</f>
        <v>#VALUE!</v>
      </c>
      <c r="DG686" s="465" t="e">
        <f>$AJ686*EM686</f>
        <v>#VALUE!</v>
      </c>
      <c r="DH686" s="465" t="e">
        <f>$AJ686*EN686</f>
        <v>#VALUE!</v>
      </c>
      <c r="DI686" s="465" t="e">
        <f>$AJ686*EO686</f>
        <v>#VALUE!</v>
      </c>
      <c r="DJ686" s="465" t="e">
        <f>CZ686*(1-EP686)</f>
        <v>#VALUE!</v>
      </c>
      <c r="DK686" s="465" t="e">
        <f>DA686*(1-ER686)</f>
        <v>#VALUE!</v>
      </c>
      <c r="DL686" s="465" t="e">
        <f>DB686*(1-EQ686)</f>
        <v>#VALUE!</v>
      </c>
      <c r="DM686" s="465" t="e">
        <f>DC686*(1-ES686)</f>
        <v>#VALUE!</v>
      </c>
      <c r="DN686" s="465" t="e">
        <f>DD686*(1-ET686)</f>
        <v>#VALUE!</v>
      </c>
      <c r="DO686" s="465" t="e">
        <f>DE686</f>
        <v>#VALUE!</v>
      </c>
      <c r="DP686" s="465" t="e">
        <f>DF686*(1-EU686)</f>
        <v>#VALUE!</v>
      </c>
      <c r="DQ686" s="465" t="e">
        <f>DG686*(1-EV686)</f>
        <v>#VALUE!</v>
      </c>
      <c r="DR686" s="465" t="e">
        <f>DH686*(1-EW686)</f>
        <v>#VALUE!</v>
      </c>
      <c r="DS686" s="465" t="e">
        <f>DI686</f>
        <v>#VALUE!</v>
      </c>
      <c r="DT686" s="465" t="e">
        <f>SUM(DJ686:DS686)</f>
        <v>#VALUE!</v>
      </c>
      <c r="DU686" s="465" t="e">
        <f>(GS686:GX686)+(DP686+DQ686+DR686)*GY686+DS686</f>
        <v>#VALUE!</v>
      </c>
      <c r="DV686" s="451" t="e">
        <f>AV686/$BH686/(1-EP686)</f>
        <v>#VALUE!</v>
      </c>
      <c r="DW686" s="451" t="e">
        <f>AW686/$BH686/(1-ER686)</f>
        <v>#VALUE!</v>
      </c>
      <c r="DX686" s="451" t="e">
        <f>AX686/$BH686/(1-EQ686)</f>
        <v>#VALUE!</v>
      </c>
      <c r="DY686" s="451" t="e">
        <f>AY686/$BH686/(1-ES686)</f>
        <v>#VALUE!</v>
      </c>
      <c r="DZ686" s="451" t="e">
        <f>AZ686/$BH686/(1-ET686)</f>
        <v>#VALUE!</v>
      </c>
      <c r="EA686" s="451" t="e">
        <f>BA686/$BH686/(1-AX686)</f>
        <v>#VALUE!</v>
      </c>
      <c r="EB686" s="451" t="e">
        <f>BB686/$BH686/(1-EU686)</f>
        <v>#VALUE!</v>
      </c>
      <c r="EC686" s="451" t="e">
        <f>BC686/$BH686/(1-EV686)</f>
        <v>#VALUE!</v>
      </c>
      <c r="ED686" s="451" t="e">
        <f>BD686/$BH686/(1-EW686)</f>
        <v>#VALUE!</v>
      </c>
      <c r="EE686" s="451" t="e">
        <f>BG686/BH686</f>
        <v>#VALUE!</v>
      </c>
      <c r="EF686" s="451" t="e">
        <f>DV686/SUM($DV686:$EE686)</f>
        <v>#VALUE!</v>
      </c>
      <c r="EG686" s="451" t="e">
        <f>DW686/SUM($DV686:$EE686)</f>
        <v>#VALUE!</v>
      </c>
      <c r="EH686" s="451" t="e">
        <f>DX686/SUM($DV686:$EE686)</f>
        <v>#VALUE!</v>
      </c>
      <c r="EI686" s="451" t="e">
        <f>DY686/SUM($DV686:$EE686)</f>
        <v>#VALUE!</v>
      </c>
      <c r="EJ686" s="451" t="e">
        <f>DZ686/SUM($DV686:$EE686)</f>
        <v>#VALUE!</v>
      </c>
      <c r="EK686" s="451" t="e">
        <f>EA686/SUM($DV686:$EE686)</f>
        <v>#VALUE!</v>
      </c>
      <c r="EL686" s="451" t="e">
        <f>EB686/SUM($DV686:$EE686)</f>
        <v>#VALUE!</v>
      </c>
      <c r="EM686" s="451" t="e">
        <f>EC686/SUM($DV686:$EE686)</f>
        <v>#VALUE!</v>
      </c>
      <c r="EN686" s="451" t="e">
        <f>ED686/SUM($DV686:$EE686)</f>
        <v>#VALUE!</v>
      </c>
      <c r="EO686" s="451" t="e">
        <f>EE686/SUM($DV686:$EE686)</f>
        <v>#VALUE!</v>
      </c>
      <c r="EP686" s="450">
        <f>EP685</f>
        <v>0.080000000000000002</v>
      </c>
      <c r="EQ686" s="450">
        <f>EQ685</f>
        <v>0.014999999999999999</v>
      </c>
      <c r="ER686" s="450">
        <f>ER685</f>
        <v>0.014999999999999999</v>
      </c>
      <c r="ES686" s="450">
        <f>ES685</f>
        <v>0.014999999999999999</v>
      </c>
      <c r="ET686" s="450">
        <f>ET685</f>
        <v>0.014999999999999999</v>
      </c>
      <c r="EU686" s="450">
        <f>EU685</f>
        <v>0.089999999999999997</v>
      </c>
      <c r="EV686" s="450">
        <f>EV685</f>
        <v>0.089999999999999997</v>
      </c>
      <c r="EW686" s="450">
        <f>EW685</f>
        <v>0.089999999999999997</v>
      </c>
      <c r="EX686" s="431" t="str">
        <f>IF(_tag_month_day!AS676="","",_tag_month_day!AS676/100)</f>
        <v/>
      </c>
      <c r="EY686" s="431" t="str">
        <f>IF(_tag_month_day!AT676="","",_tag_month_day!AT676/100)</f>
        <v/>
      </c>
      <c r="EZ686" s="431" t="str">
        <f>IF(_tag_month_day!AU676="","",_tag_month_day!AU676/100)</f>
        <v/>
      </c>
      <c r="FA686" s="431" t="str">
        <f>IF(_tag_month_day!AV676="","",_tag_month_day!AV676/100)</f>
        <v/>
      </c>
      <c r="FB686" s="431" t="str">
        <f>IF(_tag_month_day!AW676="","",_tag_month_day!AW676/100)</f>
        <v/>
      </c>
      <c r="FC686" s="431" t="str">
        <f>IF(_tag_month_day!AX676="","",_tag_month_day!AX676/100)</f>
        <v/>
      </c>
      <c r="FD686" s="449" t="str">
        <f>IF(_tag_month_day!AY676="","",_tag_month_day!AY676/100)</f>
        <v/>
      </c>
      <c r="FE686" s="449" t="str">
        <f>IF(_tag_month_day!AZ676="","",_tag_month_day!AZ676/100)</f>
        <v/>
      </c>
      <c r="FF686" s="449" t="str">
        <f>IF(_tag_month_day!BA676="","",_tag_month_day!BA676/100)</f>
        <v/>
      </c>
      <c r="FG686" s="449" t="str">
        <f>IF(_tag_month_day!BB676="","",_tag_month_day!BB676/100)</f>
        <v/>
      </c>
      <c r="FH686" s="467" t="str">
        <f>IF(_tag_month_day!BC676="","",_tag_month_day!BC676/100)</f>
        <v/>
      </c>
      <c r="FI686" s="449">
        <f>FI685</f>
        <v>0.40999999999999998</v>
      </c>
      <c r="FJ686" s="449">
        <f>FJ685</f>
        <v>0.11</v>
      </c>
      <c r="FK686" s="449">
        <f>FK685</f>
        <v>0.014999999999999999</v>
      </c>
      <c r="FL686" s="449">
        <f>FL685</f>
        <v>0</v>
      </c>
      <c r="FM686" s="467">
        <f>FM685</f>
        <v>0.0001</v>
      </c>
      <c r="FN686" s="449">
        <f>FN685</f>
        <v>0.32000000000000001</v>
      </c>
      <c r="FO686" s="449">
        <f>FO685</f>
        <v>0.20000000000000001</v>
      </c>
      <c r="FP686" s="449">
        <f>FP685</f>
        <v>0.01</v>
      </c>
      <c r="FQ686" s="449">
        <f>FQ685</f>
        <v>0</v>
      </c>
      <c r="FR686" s="467">
        <f>FR685</f>
        <v>0.0001</v>
      </c>
      <c r="FS686" s="449" t="str">
        <f>IF(_tag_month_day!BD676="","",_tag_month_day!BD676/100)</f>
        <v/>
      </c>
      <c r="FT686" s="449" t="str">
        <f>IF(_tag_month_day!BE676="","",_tag_month_day!BE676/100)</f>
        <v/>
      </c>
      <c r="FU686" s="449" t="str">
        <f>IF(_tag_month_day!BF676="","",_tag_month_day!BF676/100)</f>
        <v/>
      </c>
      <c r="FV686" s="449" t="str">
        <f>IF(_tag_month_day!BG676="","",_tag_month_day!BG676/100)</f>
        <v/>
      </c>
      <c r="FW686" s="467" t="str">
        <f>IF(_tag_month_day!BH676="","",_tag_month_day!BH676/100)</f>
        <v/>
      </c>
      <c r="FX686" s="449" t="str">
        <f>IF(_tag_month_day!BI676="","",_tag_month_day!BI676/100)</f>
        <v/>
      </c>
      <c r="FY686" s="449" t="str">
        <f>IF(_tag_month_day!BJ676="","",_tag_month_day!BJ676/100)</f>
        <v/>
      </c>
      <c r="FZ686" s="468" t="str">
        <f>IF(_tag_month_day!BK676="","",_tag_month_day!BK676/100)</f>
        <v/>
      </c>
      <c r="GA686" s="449" t="str">
        <f>IF(_tag_month_day!BL676="","",_tag_month_day!BL676/100)</f>
        <v/>
      </c>
      <c r="GB686" s="467" t="str">
        <f>IF(_tag_month_day!BM676="","",_tag_month_day!BM676/100)</f>
        <v/>
      </c>
      <c r="GC686" s="431" t="str">
        <f>IF(_tag_month_day!BN676="","",_tag_month_day!BN676/100)</f>
        <v/>
      </c>
      <c r="GD686" s="431" t="str">
        <f>IF(_tag_month_day!BO676="","",_tag_month_day!BO676/100)</f>
        <v/>
      </c>
      <c r="GE686" s="431" t="str">
        <f>IF(_tag_month_day!BP676="","",_tag_month_day!BP676/100)</f>
        <v/>
      </c>
      <c r="GF686" s="431" t="str">
        <f>IF(_tag_month_day!BQ676="","",_tag_month_day!BQ676/100)</f>
        <v/>
      </c>
      <c r="GG686" s="431" t="str">
        <f>IF(_tag_month_day!BR676="","",_tag_month_day!BR676/100)</f>
        <v/>
      </c>
      <c r="GH686" s="431" t="str">
        <f>IF(_tag_month_day!BS676="","",_tag_month_day!BS676/100)</f>
        <v/>
      </c>
      <c r="GI686" s="467" t="str">
        <f>IF(_tag_month_day!BT676="","",_tag_month_day!BT676/100)</f>
        <v/>
      </c>
      <c r="GJ686" s="469" t="str">
        <f>IF(_tag_month_day!BU676="","",_tag_month_day!BU676/100)</f>
        <v/>
      </c>
      <c r="GK686" s="470">
        <f>GK685</f>
        <v>0.070000000000000007</v>
      </c>
      <c r="GL686" s="470">
        <f>GL685</f>
        <v>0.029999999999999999</v>
      </c>
      <c r="GM686" s="471" t="str">
        <f>IF(_tag_month_day!BX676="","",_tag_month_day!BX676/100)</f>
        <v/>
      </c>
      <c r="GN686" s="470">
        <f>GN685</f>
        <v>0.070000000000000007</v>
      </c>
      <c r="GO686" s="470">
        <f>GO685</f>
        <v>0.029999999999999999</v>
      </c>
      <c r="GP686" s="470">
        <f>GP685</f>
        <v>0.089999999999999997</v>
      </c>
      <c r="GQ686" s="470">
        <f>GQ685</f>
        <v>0.029999999999999999</v>
      </c>
      <c r="GR686" s="471" t="str">
        <f>IF(_tag_month_day!CA676="","",_tag_month_day!CA676/100)</f>
        <v/>
      </c>
      <c r="GS686" s="472">
        <f>GS685</f>
        <v>0.95299999999999996</v>
      </c>
      <c r="GT686" s="472">
        <f>GT685</f>
        <v>0.55000000000000004</v>
      </c>
      <c r="GU686" s="472">
        <f>GU685</f>
        <v>0.55000000000000004</v>
      </c>
      <c r="GV686" s="472">
        <f>GV685</f>
        <v>0.55000000000000004</v>
      </c>
      <c r="GW686" s="472">
        <f>GW685</f>
        <v>0.5</v>
      </c>
      <c r="GX686" s="472">
        <f>GX685</f>
        <v>0.93500000000000005</v>
      </c>
      <c r="GY686" s="472">
        <f>GY685</f>
        <v>0.14999999999999999</v>
      </c>
      <c r="GZ686" s="472">
        <f>GZ685</f>
        <v>1</v>
      </c>
      <c r="HA686" s="474">
        <f>HA685</f>
        <v>0.047</v>
      </c>
      <c r="HB686" s="474">
        <f>HB685</f>
        <v>0.45000000000000001</v>
      </c>
      <c r="HC686" s="474">
        <f>HC685</f>
        <v>0.45000000000000001</v>
      </c>
      <c r="HD686" s="474">
        <f>HD685</f>
        <v>0.45000000000000001</v>
      </c>
      <c r="HE686" s="474">
        <f>HE685</f>
        <v>0.5</v>
      </c>
      <c r="HF686" s="474">
        <f>HF685</f>
        <v>0.065000000000000002</v>
      </c>
      <c r="HG686" s="474">
        <f>HG685</f>
        <v>0.84999999999999998</v>
      </c>
      <c r="HH686" s="474">
        <f>HH685</f>
        <v>0</v>
      </c>
      <c r="HI686" s="10">
        <f>IF(BZ686&lt;&gt;"",CK686-BV686,0)</f>
        <v>0</v>
      </c>
      <c r="HJ686" s="10" t="e">
        <f>IF(AJ686&gt;0,AH686-AJ686,0)</f>
        <v>#VALUE!</v>
      </c>
      <c r="HK686" s="466">
        <f>HK685</f>
        <v>0.84999999999999998</v>
      </c>
      <c r="HL686" s="424">
        <f>HL685</f>
        <v>550000</v>
      </c>
      <c r="HM686" s="424">
        <f>HM685</f>
        <v>480000</v>
      </c>
      <c r="HN686" s="465" t="e">
        <f>(DJ686*EZ686+DK686*FH686+DL686*FM686+DM686*FR686+DN686*FW686+DO686*GB686+DS686*GI686+DP686*GM686+DR686*GR686)*1000*2</f>
        <v>#VALUE!</v>
      </c>
      <c r="HO686" s="465" t="e">
        <f>HN686*HK686*$HO$2/HL686*1000000</f>
        <v>#VALUE!</v>
      </c>
      <c r="HP686" s="465" t="e">
        <f>HN686*HK686*$HP$2/HM686*1000000</f>
        <v>#VALUE!</v>
      </c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</row>
    <row customFormat="1" r="687" s="0">
      <c r="A687" s="420">
        <v>676</v>
      </c>
      <c r="B687" s="421">
        <f ca="1">IF(D687=D686,B686,IF(D687="夜班",B686+1,B686))</f>
        <v>43614</v>
      </c>
      <c r="C687" s="422">
        <f>C686</f>
        <v>0.041666666666666699</v>
      </c>
      <c r="D687" s="10" t="str">
        <f ca="1">IF(HOUR(G687)&lt;8,"夜班",IF(HOUR(G687)&lt;16,"白班",IF(HOUR(G687)&lt;24,"中班",0)))</f>
        <v>夜班</v>
      </c>
      <c r="E687" s="10" t="e">
        <f ca="1">IF(F687=1,"甲",IF(F687=2,"乙",IF(F687=3,"丙",IF(F687=4,"丁",""))))</f>
        <v>#REF!</v>
      </c>
      <c r="F687" s="10" t="e">
        <f ca="1">SUMPRODUCT((成本日报!$A$3:$A$95=计划!B687)*(成本日报!$B$3:$B$95=计划!$D687),成本日报!$C$3:$C$95)</f>
        <v>#REF!</v>
      </c>
      <c r="G687" s="423">
        <f ca="1">G686+C686</f>
        <v>43614.124999998363</v>
      </c>
      <c r="H687" s="423">
        <f ca="1">$G687+$C687/60*10+$C687*0</f>
        <v>43614.131944442808</v>
      </c>
      <c r="I687" s="423">
        <f ca="1">$G687+$C687/60*18+$C687*0</f>
        <v>43614.13749999836</v>
      </c>
      <c r="J687" s="423">
        <f ca="1">$G687+$C687/60*0+$C687*1</f>
        <v>43614.166666665027</v>
      </c>
      <c r="K687" s="423">
        <f ca="1">$G687+$C687/60*30+$C687*2</f>
        <v>43614.229166665034</v>
      </c>
      <c r="L687" s="423">
        <f ca="1">$G687+$C687/60*0+$C687*3</f>
        <v>43614.249999998363</v>
      </c>
      <c r="M687" s="424" t="str">
        <f>IF(_tag_month_day!A677="","",_tag_month_day!A677)</f>
        <v/>
      </c>
      <c r="N687" s="424" t="str">
        <f>IF(_tag_month_day!B677="","",_tag_month_day!B677)</f>
        <v/>
      </c>
      <c r="O687" s="425" t="e">
        <f>IF(M687+N687=0,"",M687+N687)</f>
        <v>#VALUE!</v>
      </c>
      <c r="P687" s="424" t="str">
        <f>IF(_tag_month_day!C677="","",_tag_month_day!C677)</f>
        <v/>
      </c>
      <c r="Q687" s="424" t="str">
        <f>IF(_tag_month_day!D677="","",_tag_month_day!D677)</f>
        <v/>
      </c>
      <c r="R687" s="426" t="str">
        <f>IF(_tag_month_day!CB677="","",_tag_month_day!CB677/100)</f>
        <v/>
      </c>
      <c r="S687" s="427" t="str">
        <f>IF(_tag_month_day!E677="","",_tag_month_day!E677)</f>
        <v/>
      </c>
      <c r="T687" s="427" t="str">
        <f>IF(_tag_month_day!F677="","",_tag_month_day!F677)</f>
        <v/>
      </c>
      <c r="U687" s="428" t="e">
        <f>S687+T687</f>
        <v>#VALUE!</v>
      </c>
      <c r="V687" s="429" t="e">
        <f>U687/AJ687</f>
        <v>#VALUE!</v>
      </c>
      <c r="W687" s="430" t="str">
        <f>IF(_jhy_month_day!A677="","",_jhy_month_day!A677)</f>
        <v/>
      </c>
      <c r="X687" s="431" t="str">
        <f>IF(_jhy_month_day!B677="","",_jhy_month_day!B677/100)</f>
        <v/>
      </c>
      <c r="Y687" s="431" t="str">
        <f>IF(_jhy_month_day!C677="","",_jhy_month_day!C677/100)</f>
        <v/>
      </c>
      <c r="Z687" s="432">
        <f>Z683+1</f>
        <v>169</v>
      </c>
      <c r="AA687" s="433" t="str">
        <f>IF(_tag_month_day!G677="","",_tag_month_day!G677/100)</f>
        <v/>
      </c>
      <c r="AB687" s="433" t="str">
        <f>IF(_tag_month_day!H677="","",_tag_month_day!H677/100)</f>
        <v/>
      </c>
      <c r="AC687" s="434">
        <f>IF(X687="",AC686,BK687*($AV686*X687+$AW686*FD686+$AX686*FI686+$AY686*FN686+$AZ686*FS686+$BA686*FX686+$BG686*GE686)/(AV686*Y687+AX686*FK686+AW686*FF686+AY686*FP686+AZ686*FU686+BA686*FZ686+BG686*GG686+BB686*GK686+BC686*GN686+BD686*GP686))</f>
        <v>1.59963432013121</v>
      </c>
      <c r="AD687" s="435" t="str">
        <f>IF(AC687=AC686,"",AC687-AC686)</f>
        <v/>
      </c>
      <c r="AE687" s="436" t="str">
        <f>IF(1-AF687=0,"",(1-AF687))</f>
        <v/>
      </c>
      <c r="AF687" s="437">
        <v>1</v>
      </c>
      <c r="AG687" s="10" t="str">
        <f>AG686</f>
        <v>9A3</v>
      </c>
      <c r="AH687" s="438" t="str">
        <f>AH686</f>
        <v/>
      </c>
      <c r="AI687" s="424"/>
      <c r="AJ687" s="10" t="str">
        <f>IF(_tag_month_day!I677="","",_tag_month_day!I677)</f>
        <v/>
      </c>
      <c r="AK687" s="440"/>
      <c r="AL687" s="440"/>
      <c r="AM687" s="440"/>
      <c r="AN687" s="441">
        <f>AN686</f>
        <v>2</v>
      </c>
      <c r="AO687" s="441">
        <f>AO686</f>
        <v>8</v>
      </c>
      <c r="AP687" s="442" t="e">
        <f>(IF(AN687=0,AS686,AS686*(1+AO687/AN687)/(AR687+AO687/AN687)))+AT687</f>
        <v>#VALUE!</v>
      </c>
      <c r="AQ687" s="443" t="str">
        <f>IF(_tag_month_day!J677="","",_tag_month_day!J677/100)</f>
        <v/>
      </c>
      <c r="AR687" s="444">
        <f>AR686</f>
        <v>1.3</v>
      </c>
      <c r="AS687" s="445" t="e">
        <f>AQ687*(AN687*AR687+AO687)/(AN687+AO687)</f>
        <v>#VALUE!</v>
      </c>
      <c r="AT687" s="445" t="e">
        <f>(SUM(BE687:BF687)-SUM(BE686:BF686))*0.05</f>
        <v>#VALUE!</v>
      </c>
      <c r="AU687" s="446" t="str">
        <f>IF(_tag_month_day!CC677="","",IF(_tag_month_day!CC677&gt;0,_tag_month_day!CD677,_tag_month_day!CE677))</f>
        <v/>
      </c>
      <c r="AV687" s="447" t="str">
        <f>IF(_tag_month_day!L677="","",_tag_month_day!L677/100)</f>
        <v/>
      </c>
      <c r="AW687" s="431">
        <f>AW686</f>
        <v>0</v>
      </c>
      <c r="AX687" s="431">
        <f>AX686</f>
        <v>0</v>
      </c>
      <c r="AY687" s="431" t="str">
        <f>IF(_tag_month_day!M677="","",_tag_month_day!M677/100)</f>
        <v/>
      </c>
      <c r="AZ687" s="431" t="str">
        <f>IF(_tag_month_day!N677="","",_tag_month_day!N677/100)</f>
        <v/>
      </c>
      <c r="BA687" s="431" t="str">
        <f>IF(_tag_month_day!O677="","",_tag_month_day!O677/100)</f>
        <v/>
      </c>
      <c r="BB687" s="448" t="str">
        <f>IF(_tag_month_day!P677="","",_tag_month_day!P677/100)</f>
        <v/>
      </c>
      <c r="BC687" s="448">
        <f>BC686</f>
        <v>0</v>
      </c>
      <c r="BD687" s="448" t="str">
        <f>IF(_tag_month_day!Q677="","",_tag_month_day!Q677/100)</f>
        <v/>
      </c>
      <c r="BE687" s="449" t="str">
        <f>IF(_tag_month_day!R677="","",_tag_month_day!R677/100)</f>
        <v/>
      </c>
      <c r="BF687" s="388" t="e">
        <f>(AU687*(100+BE687*100))/(AJ687-AU687)/100</f>
        <v>#VALUE!</v>
      </c>
      <c r="BG687" s="450" t="e">
        <f>BE687+BF687</f>
        <v>#VALUE!</v>
      </c>
      <c r="BH687" s="451" t="e">
        <f>SUM(AV687:BF687)</f>
        <v>#VALUE!</v>
      </c>
      <c r="BI687" s="452" t="e">
        <f>IF(CX687=0,BI686,(DK687*查询!$R$5+DL687*查询!$Q$5+DM687*查询!$N$5+DN687*查询!$O$5+DO687*查询!$P$5)*AF687/CX687)</f>
        <v>#VALUE!</v>
      </c>
      <c r="BJ687" s="452" t="e">
        <f>IF(CX687=0,BJ686,(DP687*查询!$S$5+DQ687*查询!$T$5+DR687*查询!$U$5)*AF687/CX687)</f>
        <v>#VALUE!</v>
      </c>
      <c r="BK687" s="452">
        <f>BK686</f>
        <v>1</v>
      </c>
      <c r="BL687" s="453" t="e">
        <f>SUMPRODUCT((AV687:BA687)*(GS687:GX687))/((GS687:GX687)+SUM(BB687:BD687)*GY687+BG687*GZ687)</f>
        <v>#VALUE!</v>
      </c>
      <c r="BM687" s="453" t="e">
        <f>BK687*($AV687*FB687+$AW687*FD687+$AX687*FI687+$AY687*FN687+$AZ687*FS687+$BA687*FX687+$BG687*GE687)/(AV687*EY687+AX687*FK687+AW687*FF687+AY687*FP687+AZ687*FU687+BA687*FZ687+BG687*GG687+BB687*GK687+BC687*GN687+BD687*GP687)</f>
        <v>#VALUE!</v>
      </c>
      <c r="BN687" s="453" t="e">
        <f>($AV687*FC687+$AX687*FJ687+$AW687*FE687+$AY687*FO687+$AZ687*FT687+$BA687*FY687+$BG687*GF687)/($AV687*FA687+BG687*GH687+BB687*GL687+BC687*GO687+BD687*GQ687+BA687*GA687)</f>
        <v>#VALUE!</v>
      </c>
      <c r="BO687" s="454" t="e">
        <f>SUMPRODUCT(AV687:BA687*GS687:GX687)/(GS687:GX687+(BB687+BC687+BD687)*GY687+BG687)</f>
        <v>#VALUE!</v>
      </c>
      <c r="BP687" s="454" t="e">
        <f>SUMPRODUCT(AV687:BA687*GS687:GX687)/(GS687:GX687+(BB687+BC687+BD687)*GY687+BG687)</f>
        <v>#VALUE!</v>
      </c>
      <c r="BQ687" s="454" t="e">
        <f>SUMPRODUCT(AV687:BA687*GS687:GX687)/(GS687:GX687+(BB687+BC687+BD687)*GY687+BG687)</f>
        <v>#VALUE!</v>
      </c>
      <c r="BR687" s="453" t="str">
        <f>IF(_tag_month_day!T677="","",_tag_month_day!T677)</f>
        <v/>
      </c>
      <c r="BS687" s="453" t="str">
        <f>IF(_tag_month_day!U677="","",_tag_month_day!U677)</f>
        <v/>
      </c>
      <c r="BT687" s="455" t="str">
        <f>IF(CK687="","",IF((CK687&gt;=BV687-0.12)*(CK687&lt;=BV687+0.12),"合格","不合格"))</f>
        <v/>
      </c>
      <c r="BU687" s="456" t="str">
        <f>IF(_tag_month_day!V677="","",_tag_month_day!V677)</f>
        <v/>
      </c>
      <c r="BV687" s="457" t="str">
        <f>IF(_tag_month_day!W677="","",_tag_month_day!W677)</f>
        <v/>
      </c>
      <c r="BW687" s="458" t="str">
        <f>IF(_tag_month_day!X677="","",_tag_month_day!X677)</f>
        <v/>
      </c>
      <c r="BX687" s="458" t="str">
        <f>IF(_tag_month_day!Y677="","",_tag_month_day!Y677)</f>
        <v/>
      </c>
      <c r="BY687" s="459">
        <f ca="1">L687</f>
        <v>43614.249999998363</v>
      </c>
      <c r="BZ687" s="460"/>
      <c r="CA687" s="4"/>
      <c r="CB687" s="424" t="str">
        <f>IF(_tag_month_day!Z677="","",_tag_month_day!Z677)</f>
        <v/>
      </c>
      <c r="CC687" s="424" t="str">
        <f>IF(_tag_month_day!AA677="","",_tag_month_day!AA677)</f>
        <v/>
      </c>
      <c r="CD687" s="424" t="str">
        <f>IF(_tag_month_day!AB677="","",_tag_month_day!AB677)</f>
        <v/>
      </c>
      <c r="CE687" s="424" t="str">
        <f>IF(_tag_month_day!AC677="","",_tag_month_day!AC677)</f>
        <v/>
      </c>
      <c r="CF687" s="424" t="str">
        <f>IF(_tag_month_day!AD677="","",_tag_month_day!AD677)</f>
        <v/>
      </c>
      <c r="CG687" s="424" t="str">
        <f>IF(_tag_month_day!AE677="","",_tag_month_day!AE677)</f>
        <v/>
      </c>
      <c r="CH687" s="424" t="str">
        <f>IF(_tag_month_day!AF677="","",_tag_month_day!AF677)</f>
        <v/>
      </c>
      <c r="CI687" s="424" t="str">
        <f>IF(_tag_month_day!AG677="","",_tag_month_day!AG677)</f>
        <v/>
      </c>
      <c r="CJ687" s="424" t="str">
        <f>IF(_tag_month_day!AH677="","",_tag_month_day!AH677)</f>
        <v/>
      </c>
      <c r="CK687" s="424" t="str">
        <f>IF(_tag_month_day!AI677="","",_tag_month_day!AI677)</f>
        <v/>
      </c>
      <c r="CL687" s="4" t="str">
        <f>IF(_tag_month_day!AJ677="","",_tag_month_day!AJ677)</f>
        <v/>
      </c>
      <c r="CM687" s="4" t="str">
        <f>IF(_tag_month_day!AK677="","",_tag_month_day!AK677)</f>
        <v/>
      </c>
      <c r="CN687" s="4" t="str">
        <f>IF(_tag_month_day!AL677="","",_tag_month_day!AL677)</f>
        <v/>
      </c>
      <c r="CO687" s="4" t="str">
        <f>IF(_tag_month_day!AM677="","",_tag_month_day!AM677)</f>
        <v/>
      </c>
      <c r="CP687" s="4" t="str">
        <f>IF(_tag_month_day!AN677="","",_tag_month_day!AN677)</f>
        <v/>
      </c>
      <c r="CQ687" s="4" t="str">
        <f>IF(_tag_month_day!AO677="","",_tag_month_day!AO677)</f>
        <v/>
      </c>
      <c r="CR687" s="462" t="str">
        <f>IF(_tag_month_day!AP677="","",_tag_month_day!AP677)</f>
        <v/>
      </c>
      <c r="CS687" s="463" t="str">
        <f>IF(_tag_month_day!AQ677="","",_tag_month_day!AQ677)</f>
        <v/>
      </c>
      <c r="CT687" s="4" t="str">
        <f>IF(_tag_month_day!AR677="","",_tag_month_day!AR677)</f>
        <v/>
      </c>
      <c r="CU687" s="464" t="e">
        <f>DU687/AJ687</f>
        <v>#VALUE!</v>
      </c>
      <c r="CV687" s="451" t="e">
        <f>BG687/BH687</f>
        <v>#VALUE!</v>
      </c>
      <c r="CW687" s="465" t="e">
        <f>AJ687*(1-CV687)*CU687*AF687</f>
        <v>#VALUE!</v>
      </c>
      <c r="CX687" s="465" t="e">
        <f>CW687*94%</f>
        <v>#VALUE!</v>
      </c>
      <c r="CY687" s="466" t="e">
        <f>IF(CX687=0,0,DS687/(DS687+CX687))</f>
        <v>#VALUE!</v>
      </c>
      <c r="CZ687" s="465" t="e">
        <f>$AJ687*EF687</f>
        <v>#VALUE!</v>
      </c>
      <c r="DA687" s="465" t="e">
        <f>$AJ687*EG687</f>
        <v>#VALUE!</v>
      </c>
      <c r="DB687" s="465" t="e">
        <f>$AJ687*EH687</f>
        <v>#VALUE!</v>
      </c>
      <c r="DC687" s="465" t="e">
        <f>$AJ687*EI687</f>
        <v>#VALUE!</v>
      </c>
      <c r="DD687" s="465" t="e">
        <f>$AJ687*EJ687</f>
        <v>#VALUE!</v>
      </c>
      <c r="DE687" s="465" t="e">
        <f>$AJ687*EK687</f>
        <v>#VALUE!</v>
      </c>
      <c r="DF687" s="465" t="e">
        <f>$AJ687*EL687</f>
        <v>#VALUE!</v>
      </c>
      <c r="DG687" s="465" t="e">
        <f>$AJ687*EM687</f>
        <v>#VALUE!</v>
      </c>
      <c r="DH687" s="465" t="e">
        <f>$AJ687*EN687</f>
        <v>#VALUE!</v>
      </c>
      <c r="DI687" s="465" t="e">
        <f>$AJ687*EO687</f>
        <v>#VALUE!</v>
      </c>
      <c r="DJ687" s="465" t="e">
        <f>CZ687*(1-EP687)</f>
        <v>#VALUE!</v>
      </c>
      <c r="DK687" s="465" t="e">
        <f>DA687*(1-ER687)</f>
        <v>#VALUE!</v>
      </c>
      <c r="DL687" s="465" t="e">
        <f>DB687*(1-EQ687)</f>
        <v>#VALUE!</v>
      </c>
      <c r="DM687" s="465" t="e">
        <f>DC687*(1-ES687)</f>
        <v>#VALUE!</v>
      </c>
      <c r="DN687" s="465" t="e">
        <f>DD687*(1-ET687)</f>
        <v>#VALUE!</v>
      </c>
      <c r="DO687" s="465" t="e">
        <f>DE687</f>
        <v>#VALUE!</v>
      </c>
      <c r="DP687" s="465" t="e">
        <f>DF687*(1-EU687)</f>
        <v>#VALUE!</v>
      </c>
      <c r="DQ687" s="465" t="e">
        <f>DG687*(1-EV687)</f>
        <v>#VALUE!</v>
      </c>
      <c r="DR687" s="465" t="e">
        <f>DH687*(1-EW687)</f>
        <v>#VALUE!</v>
      </c>
      <c r="DS687" s="465" t="e">
        <f>DI687</f>
        <v>#VALUE!</v>
      </c>
      <c r="DT687" s="465" t="e">
        <f>SUM(DJ687:DS687)</f>
        <v>#VALUE!</v>
      </c>
      <c r="DU687" s="465" t="e">
        <f>(GS687:GX687)+(DP687+DQ687+DR687)*GY687+DS687</f>
        <v>#VALUE!</v>
      </c>
      <c r="DV687" s="451" t="e">
        <f>AV687/$BH687/(1-EP687)</f>
        <v>#VALUE!</v>
      </c>
      <c r="DW687" s="451" t="e">
        <f>AW687/$BH687/(1-ER687)</f>
        <v>#VALUE!</v>
      </c>
      <c r="DX687" s="451" t="e">
        <f>AX687/$BH687/(1-EQ687)</f>
        <v>#VALUE!</v>
      </c>
      <c r="DY687" s="451" t="e">
        <f>AY687/$BH687/(1-ES687)</f>
        <v>#VALUE!</v>
      </c>
      <c r="DZ687" s="451" t="e">
        <f>AZ687/$BH687/(1-ET687)</f>
        <v>#VALUE!</v>
      </c>
      <c r="EA687" s="451" t="e">
        <f>BA687/$BH687/(1-AX687)</f>
        <v>#VALUE!</v>
      </c>
      <c r="EB687" s="451" t="e">
        <f>BB687/$BH687/(1-EU687)</f>
        <v>#VALUE!</v>
      </c>
      <c r="EC687" s="451" t="e">
        <f>BC687/$BH687/(1-EV687)</f>
        <v>#VALUE!</v>
      </c>
      <c r="ED687" s="451" t="e">
        <f>BD687/$BH687/(1-EW687)</f>
        <v>#VALUE!</v>
      </c>
      <c r="EE687" s="451" t="e">
        <f>BG687/BH687</f>
        <v>#VALUE!</v>
      </c>
      <c r="EF687" s="451" t="e">
        <f>DV687/SUM($DV687:$EE687)</f>
        <v>#VALUE!</v>
      </c>
      <c r="EG687" s="451" t="e">
        <f>DW687/SUM($DV687:$EE687)</f>
        <v>#VALUE!</v>
      </c>
      <c r="EH687" s="451" t="e">
        <f>DX687/SUM($DV687:$EE687)</f>
        <v>#VALUE!</v>
      </c>
      <c r="EI687" s="451" t="e">
        <f>DY687/SUM($DV687:$EE687)</f>
        <v>#VALUE!</v>
      </c>
      <c r="EJ687" s="451" t="e">
        <f>DZ687/SUM($DV687:$EE687)</f>
        <v>#VALUE!</v>
      </c>
      <c r="EK687" s="451" t="e">
        <f>EA687/SUM($DV687:$EE687)</f>
        <v>#VALUE!</v>
      </c>
      <c r="EL687" s="451" t="e">
        <f>EB687/SUM($DV687:$EE687)</f>
        <v>#VALUE!</v>
      </c>
      <c r="EM687" s="451" t="e">
        <f>EC687/SUM($DV687:$EE687)</f>
        <v>#VALUE!</v>
      </c>
      <c r="EN687" s="451" t="e">
        <f>ED687/SUM($DV687:$EE687)</f>
        <v>#VALUE!</v>
      </c>
      <c r="EO687" s="451" t="e">
        <f>EE687/SUM($DV687:$EE687)</f>
        <v>#VALUE!</v>
      </c>
      <c r="EP687" s="450">
        <f>EP686</f>
        <v>0.080000000000000002</v>
      </c>
      <c r="EQ687" s="450">
        <f>EQ686</f>
        <v>0.014999999999999999</v>
      </c>
      <c r="ER687" s="450">
        <f>ER686</f>
        <v>0.014999999999999999</v>
      </c>
      <c r="ES687" s="450">
        <f>ES686</f>
        <v>0.014999999999999999</v>
      </c>
      <c r="ET687" s="450">
        <f>ET686</f>
        <v>0.014999999999999999</v>
      </c>
      <c r="EU687" s="450">
        <f>EU686</f>
        <v>0.089999999999999997</v>
      </c>
      <c r="EV687" s="450">
        <f>EV686</f>
        <v>0.089999999999999997</v>
      </c>
      <c r="EW687" s="450">
        <f>EW686</f>
        <v>0.089999999999999997</v>
      </c>
      <c r="EX687" s="431" t="str">
        <f>IF(_tag_month_day!AS677="","",_tag_month_day!AS677/100)</f>
        <v/>
      </c>
      <c r="EY687" s="431" t="str">
        <f>IF(_tag_month_day!AT677="","",_tag_month_day!AT677/100)</f>
        <v/>
      </c>
      <c r="EZ687" s="431" t="str">
        <f>IF(_tag_month_day!AU677="","",_tag_month_day!AU677/100)</f>
        <v/>
      </c>
      <c r="FA687" s="431" t="str">
        <f>IF(_tag_month_day!AV677="","",_tag_month_day!AV677/100)</f>
        <v/>
      </c>
      <c r="FB687" s="431" t="str">
        <f>IF(_tag_month_day!AW677="","",_tag_month_day!AW677/100)</f>
        <v/>
      </c>
      <c r="FC687" s="431" t="str">
        <f>IF(_tag_month_day!AX677="","",_tag_month_day!AX677/100)</f>
        <v/>
      </c>
      <c r="FD687" s="449" t="str">
        <f>IF(_tag_month_day!AY677="","",_tag_month_day!AY677/100)</f>
        <v/>
      </c>
      <c r="FE687" s="449" t="str">
        <f>IF(_tag_month_day!AZ677="","",_tag_month_day!AZ677/100)</f>
        <v/>
      </c>
      <c r="FF687" s="449" t="str">
        <f>IF(_tag_month_day!BA677="","",_tag_month_day!BA677/100)</f>
        <v/>
      </c>
      <c r="FG687" s="449" t="str">
        <f>IF(_tag_month_day!BB677="","",_tag_month_day!BB677/100)</f>
        <v/>
      </c>
      <c r="FH687" s="467" t="str">
        <f>IF(_tag_month_day!BC677="","",_tag_month_day!BC677/100)</f>
        <v/>
      </c>
      <c r="FI687" s="449">
        <f>FI686</f>
        <v>0.40999999999999998</v>
      </c>
      <c r="FJ687" s="449">
        <f>FJ686</f>
        <v>0.11</v>
      </c>
      <c r="FK687" s="449">
        <f>FK686</f>
        <v>0.014999999999999999</v>
      </c>
      <c r="FL687" s="449">
        <f>FL686</f>
        <v>0</v>
      </c>
      <c r="FM687" s="467">
        <f>FM686</f>
        <v>0.0001</v>
      </c>
      <c r="FN687" s="449">
        <f>FN686</f>
        <v>0.32000000000000001</v>
      </c>
      <c r="FO687" s="449">
        <f>FO686</f>
        <v>0.20000000000000001</v>
      </c>
      <c r="FP687" s="449">
        <f>FP686</f>
        <v>0.01</v>
      </c>
      <c r="FQ687" s="449">
        <f>FQ686</f>
        <v>0</v>
      </c>
      <c r="FR687" s="467">
        <f>FR686</f>
        <v>0.0001</v>
      </c>
      <c r="FS687" s="449" t="str">
        <f>IF(_tag_month_day!BD677="","",_tag_month_day!BD677/100)</f>
        <v/>
      </c>
      <c r="FT687" s="449" t="str">
        <f>IF(_tag_month_day!BE677="","",_tag_month_day!BE677/100)</f>
        <v/>
      </c>
      <c r="FU687" s="449" t="str">
        <f>IF(_tag_month_day!BF677="","",_tag_month_day!BF677/100)</f>
        <v/>
      </c>
      <c r="FV687" s="449" t="str">
        <f>IF(_tag_month_day!BG677="","",_tag_month_day!BG677/100)</f>
        <v/>
      </c>
      <c r="FW687" s="467" t="str">
        <f>IF(_tag_month_day!BH677="","",_tag_month_day!BH677/100)</f>
        <v/>
      </c>
      <c r="FX687" s="449" t="str">
        <f>IF(_tag_month_day!BI677="","",_tag_month_day!BI677/100)</f>
        <v/>
      </c>
      <c r="FY687" s="449" t="str">
        <f>IF(_tag_month_day!BJ677="","",_tag_month_day!BJ677/100)</f>
        <v/>
      </c>
      <c r="FZ687" s="468" t="str">
        <f>IF(_tag_month_day!BK677="","",_tag_month_day!BK677/100)</f>
        <v/>
      </c>
      <c r="GA687" s="449" t="str">
        <f>IF(_tag_month_day!BL677="","",_tag_month_day!BL677/100)</f>
        <v/>
      </c>
      <c r="GB687" s="467" t="str">
        <f>IF(_tag_month_day!BM677="","",_tag_month_day!BM677/100)</f>
        <v/>
      </c>
      <c r="GC687" s="431" t="str">
        <f>IF(_tag_month_day!BN677="","",_tag_month_day!BN677/100)</f>
        <v/>
      </c>
      <c r="GD687" s="431" t="str">
        <f>IF(_tag_month_day!BO677="","",_tag_month_day!BO677/100)</f>
        <v/>
      </c>
      <c r="GE687" s="431" t="str">
        <f>IF(_tag_month_day!BP677="","",_tag_month_day!BP677/100)</f>
        <v/>
      </c>
      <c r="GF687" s="431" t="str">
        <f>IF(_tag_month_day!BQ677="","",_tag_month_day!BQ677/100)</f>
        <v/>
      </c>
      <c r="GG687" s="431" t="str">
        <f>IF(_tag_month_day!BR677="","",_tag_month_day!BR677/100)</f>
        <v/>
      </c>
      <c r="GH687" s="431" t="str">
        <f>IF(_tag_month_day!BS677="","",_tag_month_day!BS677/100)</f>
        <v/>
      </c>
      <c r="GI687" s="467" t="str">
        <f>IF(_tag_month_day!BT677="","",_tag_month_day!BT677/100)</f>
        <v/>
      </c>
      <c r="GJ687" s="469" t="str">
        <f>IF(_tag_month_day!BU677="","",_tag_month_day!BU677/100)</f>
        <v/>
      </c>
      <c r="GK687" s="470">
        <f>GK686</f>
        <v>0.070000000000000007</v>
      </c>
      <c r="GL687" s="470">
        <f>GL686</f>
        <v>0.029999999999999999</v>
      </c>
      <c r="GM687" s="471" t="str">
        <f>IF(_tag_month_day!BX677="","",_tag_month_day!BX677/100)</f>
        <v/>
      </c>
      <c r="GN687" s="470">
        <f>GN686</f>
        <v>0.070000000000000007</v>
      </c>
      <c r="GO687" s="470">
        <f>GO686</f>
        <v>0.029999999999999999</v>
      </c>
      <c r="GP687" s="470">
        <f>GP686</f>
        <v>0.089999999999999997</v>
      </c>
      <c r="GQ687" s="470">
        <f>GQ686</f>
        <v>0.029999999999999999</v>
      </c>
      <c r="GR687" s="471" t="str">
        <f>IF(_tag_month_day!CA677="","",_tag_month_day!CA677/100)</f>
        <v/>
      </c>
      <c r="GS687" s="472">
        <f>GS686</f>
        <v>0.95299999999999996</v>
      </c>
      <c r="GT687" s="472">
        <f>GT686</f>
        <v>0.55000000000000004</v>
      </c>
      <c r="GU687" s="472">
        <f>GU686</f>
        <v>0.55000000000000004</v>
      </c>
      <c r="GV687" s="472">
        <f>GV686</f>
        <v>0.55000000000000004</v>
      </c>
      <c r="GW687" s="472">
        <f>GW686</f>
        <v>0.5</v>
      </c>
      <c r="GX687" s="472">
        <f>GX686</f>
        <v>0.93500000000000005</v>
      </c>
      <c r="GY687" s="472">
        <f>GY686</f>
        <v>0.14999999999999999</v>
      </c>
      <c r="GZ687" s="472">
        <f>GZ686</f>
        <v>1</v>
      </c>
      <c r="HA687" s="474">
        <f>HA686</f>
        <v>0.047</v>
      </c>
      <c r="HB687" s="474">
        <f>HB686</f>
        <v>0.45000000000000001</v>
      </c>
      <c r="HC687" s="474">
        <f>HC686</f>
        <v>0.45000000000000001</v>
      </c>
      <c r="HD687" s="474">
        <f>HD686</f>
        <v>0.45000000000000001</v>
      </c>
      <c r="HE687" s="474">
        <f>HE686</f>
        <v>0.5</v>
      </c>
      <c r="HF687" s="474">
        <f>HF686</f>
        <v>0.065000000000000002</v>
      </c>
      <c r="HG687" s="474">
        <f>HG686</f>
        <v>0.84999999999999998</v>
      </c>
      <c r="HH687" s="474">
        <f>HH686</f>
        <v>0</v>
      </c>
      <c r="HI687" s="10">
        <f>IF(BZ687&lt;&gt;"",CK687-BV687,0)</f>
        <v>0</v>
      </c>
      <c r="HJ687" s="10" t="e">
        <f>IF(AJ687&gt;0,AH687-AJ687,0)</f>
        <v>#VALUE!</v>
      </c>
      <c r="HK687" s="466">
        <f>HK686</f>
        <v>0.84999999999999998</v>
      </c>
      <c r="HL687" s="424">
        <f>HL686</f>
        <v>550000</v>
      </c>
      <c r="HM687" s="424">
        <f>HM686</f>
        <v>480000</v>
      </c>
      <c r="HN687" s="465" t="e">
        <f>(DJ687*EZ687+DK687*FH687+DL687*FM687+DM687*FR687+DN687*FW687+DO687*GB687+DS687*GI687+DP687*GM687+DR687*GR687)*1000*2</f>
        <v>#VALUE!</v>
      </c>
      <c r="HO687" s="465" t="e">
        <f>HN687*HK687*$HO$2/HL687*1000000</f>
        <v>#VALUE!</v>
      </c>
      <c r="HP687" s="465" t="e">
        <f>HN687*HK687*$HP$2/HM687*1000000</f>
        <v>#VALUE!</v>
      </c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</row>
    <row customFormat="1" r="688" s="0">
      <c r="A688" s="420">
        <v>677</v>
      </c>
      <c r="B688" s="421">
        <f ca="1">IF(D688=D687,B687,IF(D688="夜班",B687+1,B687))</f>
        <v>43614</v>
      </c>
      <c r="C688" s="422">
        <f>C687</f>
        <v>0.041666666666666699</v>
      </c>
      <c r="D688" s="10" t="str">
        <f ca="1">IF(HOUR(G688)&lt;8,"夜班",IF(HOUR(G688)&lt;16,"白班",IF(HOUR(G688)&lt;24,"中班",0)))</f>
        <v>夜班</v>
      </c>
      <c r="E688" s="10" t="e">
        <f ca="1">IF(F688=1,"甲",IF(F688=2,"乙",IF(F688=3,"丙",IF(F688=4,"丁",""))))</f>
        <v>#REF!</v>
      </c>
      <c r="F688" s="10" t="e">
        <f ca="1">SUMPRODUCT((成本日报!$A$3:$A$95=计划!B688)*(成本日报!$B$3:$B$95=计划!$D688),成本日报!$C$3:$C$95)</f>
        <v>#REF!</v>
      </c>
      <c r="G688" s="423">
        <f ca="1">G687+C687</f>
        <v>43614.166666665027</v>
      </c>
      <c r="H688" s="423">
        <f ca="1">$G688+$C688/60*10+$C688*0</f>
        <v>43614.173611109472</v>
      </c>
      <c r="I688" s="423">
        <f ca="1">$G688+$C688/60*18+$C688*0</f>
        <v>43614.179166665024</v>
      </c>
      <c r="J688" s="423">
        <f ca="1">$G688+$C688/60*0+$C688*1</f>
        <v>43614.208333331691</v>
      </c>
      <c r="K688" s="423">
        <f ca="1">$G688+$C688/60*30+$C688*2</f>
        <v>43614.270833331699</v>
      </c>
      <c r="L688" s="423">
        <f ca="1">$G688+$C688/60*0+$C688*3</f>
        <v>43614.291666665027</v>
      </c>
      <c r="M688" s="424" t="str">
        <f>IF(_tag_month_day!A678="","",_tag_month_day!A678)</f>
        <v/>
      </c>
      <c r="N688" s="424" t="str">
        <f>IF(_tag_month_day!B678="","",_tag_month_day!B678)</f>
        <v/>
      </c>
      <c r="O688" s="425" t="e">
        <f>IF(M688+N688=0,"",M688+N688)</f>
        <v>#VALUE!</v>
      </c>
      <c r="P688" s="424" t="str">
        <f>IF(_tag_month_day!C678="","",_tag_month_day!C678)</f>
        <v/>
      </c>
      <c r="Q688" s="424" t="str">
        <f>IF(_tag_month_day!D678="","",_tag_month_day!D678)</f>
        <v/>
      </c>
      <c r="R688" s="426" t="str">
        <f>IF(_tag_month_day!CB678="","",_tag_month_day!CB678/100)</f>
        <v/>
      </c>
      <c r="S688" s="427" t="str">
        <f>IF(_tag_month_day!E678="","",_tag_month_day!E678)</f>
        <v/>
      </c>
      <c r="T688" s="427" t="str">
        <f>IF(_tag_month_day!F678="","",_tag_month_day!F678)</f>
        <v/>
      </c>
      <c r="U688" s="428" t="e">
        <f>S688+T688</f>
        <v>#VALUE!</v>
      </c>
      <c r="V688" s="429" t="e">
        <f>U688/AJ688</f>
        <v>#VALUE!</v>
      </c>
      <c r="W688" s="430" t="str">
        <f>IF(_jhy_month_day!A678="","",_jhy_month_day!A678)</f>
        <v/>
      </c>
      <c r="X688" s="431" t="str">
        <f>IF(_jhy_month_day!B678="","",_jhy_month_day!B678/100)</f>
        <v/>
      </c>
      <c r="Y688" s="431" t="str">
        <f>IF(_jhy_month_day!C678="","",_jhy_month_day!C678/100)</f>
        <v/>
      </c>
      <c r="Z688" s="432">
        <f>Z684+1</f>
        <v>170</v>
      </c>
      <c r="AA688" s="433" t="str">
        <f>IF(_tag_month_day!G678="","",_tag_month_day!G678/100)</f>
        <v/>
      </c>
      <c r="AB688" s="433" t="str">
        <f>IF(_tag_month_day!H678="","",_tag_month_day!H678/100)</f>
        <v/>
      </c>
      <c r="AC688" s="434">
        <f>IF(X688="",AC687,BK688*($AV687*X688+$AW687*FD687+$AX687*FI687+$AY687*FN687+$AZ687*FS687+$BA687*FX687+$BG687*GE687)/(AV687*Y688+AX687*FK687+AW687*FF687+AY687*FP687+AZ687*FU687+BA687*FZ687+BG687*GG687+BB687*GK687+BC687*GN687+BD687*GP687))</f>
        <v>1.59963432013121</v>
      </c>
      <c r="AD688" s="435" t="str">
        <f>IF(AC688=AC687,"",AC688-AC687)</f>
        <v/>
      </c>
      <c r="AE688" s="436" t="str">
        <f>IF(1-AF688=0,"",(1-AF688))</f>
        <v/>
      </c>
      <c r="AF688" s="437">
        <v>1</v>
      </c>
      <c r="AG688" s="10" t="str">
        <f>AG687</f>
        <v>9A3</v>
      </c>
      <c r="AH688" s="438" t="str">
        <f>AH687</f>
        <v/>
      </c>
      <c r="AI688" s="424"/>
      <c r="AJ688" s="10" t="str">
        <f>IF(_tag_month_day!I678="","",_tag_month_day!I678)</f>
        <v/>
      </c>
      <c r="AK688" s="440"/>
      <c r="AL688" s="440"/>
      <c r="AM688" s="440"/>
      <c r="AN688" s="441">
        <f>AN687</f>
        <v>2</v>
      </c>
      <c r="AO688" s="441">
        <f>AO687</f>
        <v>8</v>
      </c>
      <c r="AP688" s="442" t="e">
        <f>(IF(AN688=0,AS687,AS687*(1+AO688/AN688)/(AR688+AO688/AN688)))+AT688</f>
        <v>#VALUE!</v>
      </c>
      <c r="AQ688" s="443" t="str">
        <f>IF(_tag_month_day!J678="","",_tag_month_day!J678/100)</f>
        <v/>
      </c>
      <c r="AR688" s="444">
        <f>AR687</f>
        <v>1.3</v>
      </c>
      <c r="AS688" s="445" t="e">
        <f>AQ688*(AN688*AR688+AO688)/(AN688+AO688)</f>
        <v>#VALUE!</v>
      </c>
      <c r="AT688" s="445" t="e">
        <f>(SUM(BE688:BF688)-SUM(BE687:BF687))*0.05</f>
        <v>#VALUE!</v>
      </c>
      <c r="AU688" s="446" t="str">
        <f>IF(_tag_month_day!CC678="","",IF(_tag_month_day!CC678&gt;0,_tag_month_day!CD678,_tag_month_day!CE678))</f>
        <v/>
      </c>
      <c r="AV688" s="447" t="str">
        <f>IF(_tag_month_day!L678="","",_tag_month_day!L678/100)</f>
        <v/>
      </c>
      <c r="AW688" s="431">
        <f>AW687</f>
        <v>0</v>
      </c>
      <c r="AX688" s="431">
        <f>AX687</f>
        <v>0</v>
      </c>
      <c r="AY688" s="431" t="str">
        <f>IF(_tag_month_day!M678="","",_tag_month_day!M678/100)</f>
        <v/>
      </c>
      <c r="AZ688" s="431" t="str">
        <f>IF(_tag_month_day!N678="","",_tag_month_day!N678/100)</f>
        <v/>
      </c>
      <c r="BA688" s="431" t="str">
        <f>IF(_tag_month_day!O678="","",_tag_month_day!O678/100)</f>
        <v/>
      </c>
      <c r="BB688" s="448" t="str">
        <f>IF(_tag_month_day!P678="","",_tag_month_day!P678/100)</f>
        <v/>
      </c>
      <c r="BC688" s="448">
        <f>BC687</f>
        <v>0</v>
      </c>
      <c r="BD688" s="448" t="str">
        <f>IF(_tag_month_day!Q678="","",_tag_month_day!Q678/100)</f>
        <v/>
      </c>
      <c r="BE688" s="449" t="str">
        <f>IF(_tag_month_day!R678="","",_tag_month_day!R678/100)</f>
        <v/>
      </c>
      <c r="BF688" s="388" t="e">
        <f>(AU688*(100+BE688*100))/(AJ688-AU688)/100</f>
        <v>#VALUE!</v>
      </c>
      <c r="BG688" s="450" t="e">
        <f>BE688+BF688</f>
        <v>#VALUE!</v>
      </c>
      <c r="BH688" s="451" t="e">
        <f>SUM(AV688:BF688)</f>
        <v>#VALUE!</v>
      </c>
      <c r="BI688" s="452" t="e">
        <f>IF(CX688=0,BI687,(DK688*查询!$R$5+DL688*查询!$Q$5+DM688*查询!$N$5+DN688*查询!$O$5+DO688*查询!$P$5)*AF688/CX688)</f>
        <v>#VALUE!</v>
      </c>
      <c r="BJ688" s="452" t="e">
        <f>IF(CX688=0,BJ687,(DP688*查询!$S$5+DQ688*查询!$T$5+DR688*查询!$U$5)*AF688/CX688)</f>
        <v>#VALUE!</v>
      </c>
      <c r="BK688" s="452">
        <f>BK687</f>
        <v>1</v>
      </c>
      <c r="BL688" s="453" t="e">
        <f>SUMPRODUCT((AV688:BA688)*(GS688:GX688))/((GS688:GX688)+SUM(BB688:BD688)*GY688+BG688*GZ688)</f>
        <v>#VALUE!</v>
      </c>
      <c r="BM688" s="453" t="e">
        <f>BK688*($AV688*FB688+$AW688*FD688+$AX688*FI688+$AY688*FN688+$AZ688*FS688+$BA688*FX688+$BG688*GE688)/(AV688*EY688+AX688*FK688+AW688*FF688+AY688*FP688+AZ688*FU688+BA688*FZ688+BG688*GG688+BB688*GK688+BC688*GN688+BD688*GP688)</f>
        <v>#VALUE!</v>
      </c>
      <c r="BN688" s="453" t="e">
        <f>($AV688*FC688+$AX688*FJ688+$AW688*FE688+$AY688*FO688+$AZ688*FT688+$BA688*FY688+$BG688*GF688)/($AV688*FA688+BG688*GH688+BB688*GL688+BC688*GO688+BD688*GQ688+BA688*GA688)</f>
        <v>#VALUE!</v>
      </c>
      <c r="BO688" s="454" t="e">
        <f>SUMPRODUCT(AV688:BA688*GS688:GX688)/(GS688:GX688+(BB688+BC688+BD688)*GY688+BG688)</f>
        <v>#VALUE!</v>
      </c>
      <c r="BP688" s="454" t="e">
        <f>SUMPRODUCT(AV688:BA688*GS688:GX688)/(GS688:GX688+(BB688+BC688+BD688)*GY688+BG688)</f>
        <v>#VALUE!</v>
      </c>
      <c r="BQ688" s="454" t="e">
        <f>SUMPRODUCT(AV688:BA688*GS688:GX688)/(GS688:GX688+(BB688+BC688+BD688)*GY688+BG688)</f>
        <v>#VALUE!</v>
      </c>
      <c r="BR688" s="453" t="str">
        <f>IF(_tag_month_day!T678="","",_tag_month_day!T678)</f>
        <v/>
      </c>
      <c r="BS688" s="453" t="str">
        <f>IF(_tag_month_day!U678="","",_tag_month_day!U678)</f>
        <v/>
      </c>
      <c r="BT688" s="455" t="str">
        <f>IF(CK688="","",IF((CK688&gt;=BV688-0.12)*(CK688&lt;=BV688+0.12),"合格","不合格"))</f>
        <v/>
      </c>
      <c r="BU688" s="456" t="str">
        <f>IF(_tag_month_day!V678="","",_tag_month_day!V678)</f>
        <v/>
      </c>
      <c r="BV688" s="457" t="str">
        <f>IF(_tag_month_day!W678="","",_tag_month_day!W678)</f>
        <v/>
      </c>
      <c r="BW688" s="458" t="str">
        <f>IF(_tag_month_day!X678="","",_tag_month_day!X678)</f>
        <v/>
      </c>
      <c r="BX688" s="458" t="str">
        <f>IF(_tag_month_day!Y678="","",_tag_month_day!Y678)</f>
        <v/>
      </c>
      <c r="BY688" s="459">
        <f ca="1">L688</f>
        <v>43614.291666665027</v>
      </c>
      <c r="BZ688" s="460"/>
      <c r="CA688" s="4"/>
      <c r="CB688" s="424" t="str">
        <f>IF(_tag_month_day!Z678="","",_tag_month_day!Z678)</f>
        <v/>
      </c>
      <c r="CC688" s="424" t="str">
        <f>IF(_tag_month_day!AA678="","",_tag_month_day!AA678)</f>
        <v/>
      </c>
      <c r="CD688" s="424" t="str">
        <f>IF(_tag_month_day!AB678="","",_tag_month_day!AB678)</f>
        <v/>
      </c>
      <c r="CE688" s="424" t="str">
        <f>IF(_tag_month_day!AC678="","",_tag_month_day!AC678)</f>
        <v/>
      </c>
      <c r="CF688" s="424" t="str">
        <f>IF(_tag_month_day!AD678="","",_tag_month_day!AD678)</f>
        <v/>
      </c>
      <c r="CG688" s="424" t="str">
        <f>IF(_tag_month_day!AE678="","",_tag_month_day!AE678)</f>
        <v/>
      </c>
      <c r="CH688" s="424" t="str">
        <f>IF(_tag_month_day!AF678="","",_tag_month_day!AF678)</f>
        <v/>
      </c>
      <c r="CI688" s="424" t="str">
        <f>IF(_tag_month_day!AG678="","",_tag_month_day!AG678)</f>
        <v/>
      </c>
      <c r="CJ688" s="424" t="str">
        <f>IF(_tag_month_day!AH678="","",_tag_month_day!AH678)</f>
        <v/>
      </c>
      <c r="CK688" s="424" t="str">
        <f>IF(_tag_month_day!AI678="","",_tag_month_day!AI678)</f>
        <v/>
      </c>
      <c r="CL688" s="4" t="str">
        <f>IF(_tag_month_day!AJ678="","",_tag_month_day!AJ678)</f>
        <v/>
      </c>
      <c r="CM688" s="4" t="str">
        <f>IF(_tag_month_day!AK678="","",_tag_month_day!AK678)</f>
        <v/>
      </c>
      <c r="CN688" s="4" t="str">
        <f>IF(_tag_month_day!AL678="","",_tag_month_day!AL678)</f>
        <v/>
      </c>
      <c r="CO688" s="4" t="str">
        <f>IF(_tag_month_day!AM678="","",_tag_month_day!AM678)</f>
        <v/>
      </c>
      <c r="CP688" s="4" t="str">
        <f>IF(_tag_month_day!AN678="","",_tag_month_day!AN678)</f>
        <v/>
      </c>
      <c r="CQ688" s="4" t="str">
        <f>IF(_tag_month_day!AO678="","",_tag_month_day!AO678)</f>
        <v/>
      </c>
      <c r="CR688" s="462" t="str">
        <f>IF(_tag_month_day!AP678="","",_tag_month_day!AP678)</f>
        <v/>
      </c>
      <c r="CS688" s="463" t="str">
        <f>IF(_tag_month_day!AQ678="","",_tag_month_day!AQ678)</f>
        <v/>
      </c>
      <c r="CT688" s="4" t="str">
        <f>IF(_tag_month_day!AR678="","",_tag_month_day!AR678)</f>
        <v/>
      </c>
      <c r="CU688" s="464" t="e">
        <f>DU688/AJ688</f>
        <v>#VALUE!</v>
      </c>
      <c r="CV688" s="451" t="e">
        <f>BG688/BH688</f>
        <v>#VALUE!</v>
      </c>
      <c r="CW688" s="465" t="e">
        <f>AJ688*(1-CV688)*CU688*AF688</f>
        <v>#VALUE!</v>
      </c>
      <c r="CX688" s="465" t="e">
        <f>CW688*94%</f>
        <v>#VALUE!</v>
      </c>
      <c r="CY688" s="466" t="e">
        <f>IF(CX688=0,0,DS688/(DS688+CX688))</f>
        <v>#VALUE!</v>
      </c>
      <c r="CZ688" s="465" t="e">
        <f>$AJ688*EF688</f>
        <v>#VALUE!</v>
      </c>
      <c r="DA688" s="465" t="e">
        <f>$AJ688*EG688</f>
        <v>#VALUE!</v>
      </c>
      <c r="DB688" s="465" t="e">
        <f>$AJ688*EH688</f>
        <v>#VALUE!</v>
      </c>
      <c r="DC688" s="465" t="e">
        <f>$AJ688*EI688</f>
        <v>#VALUE!</v>
      </c>
      <c r="DD688" s="465" t="e">
        <f>$AJ688*EJ688</f>
        <v>#VALUE!</v>
      </c>
      <c r="DE688" s="465" t="e">
        <f>$AJ688*EK688</f>
        <v>#VALUE!</v>
      </c>
      <c r="DF688" s="465" t="e">
        <f>$AJ688*EL688</f>
        <v>#VALUE!</v>
      </c>
      <c r="DG688" s="465" t="e">
        <f>$AJ688*EM688</f>
        <v>#VALUE!</v>
      </c>
      <c r="DH688" s="465" t="e">
        <f>$AJ688*EN688</f>
        <v>#VALUE!</v>
      </c>
      <c r="DI688" s="465" t="e">
        <f>$AJ688*EO688</f>
        <v>#VALUE!</v>
      </c>
      <c r="DJ688" s="465" t="e">
        <f>CZ688*(1-EP688)</f>
        <v>#VALUE!</v>
      </c>
      <c r="DK688" s="465" t="e">
        <f>DA688*(1-ER688)</f>
        <v>#VALUE!</v>
      </c>
      <c r="DL688" s="465" t="e">
        <f>DB688*(1-EQ688)</f>
        <v>#VALUE!</v>
      </c>
      <c r="DM688" s="465" t="e">
        <f>DC688*(1-ES688)</f>
        <v>#VALUE!</v>
      </c>
      <c r="DN688" s="465" t="e">
        <f>DD688*(1-ET688)</f>
        <v>#VALUE!</v>
      </c>
      <c r="DO688" s="465" t="e">
        <f>DE688</f>
        <v>#VALUE!</v>
      </c>
      <c r="DP688" s="465" t="e">
        <f>DF688*(1-EU688)</f>
        <v>#VALUE!</v>
      </c>
      <c r="DQ688" s="465" t="e">
        <f>DG688*(1-EV688)</f>
        <v>#VALUE!</v>
      </c>
      <c r="DR688" s="465" t="e">
        <f>DH688*(1-EW688)</f>
        <v>#VALUE!</v>
      </c>
      <c r="DS688" s="465" t="e">
        <f>DI688</f>
        <v>#VALUE!</v>
      </c>
      <c r="DT688" s="465" t="e">
        <f>SUM(DJ688:DS688)</f>
        <v>#VALUE!</v>
      </c>
      <c r="DU688" s="465" t="e">
        <f>(GS688:GX688)+(DP688+DQ688+DR688)*GY688+DS688</f>
        <v>#VALUE!</v>
      </c>
      <c r="DV688" s="451" t="e">
        <f>AV688/$BH688/(1-EP688)</f>
        <v>#VALUE!</v>
      </c>
      <c r="DW688" s="451" t="e">
        <f>AW688/$BH688/(1-ER688)</f>
        <v>#VALUE!</v>
      </c>
      <c r="DX688" s="451" t="e">
        <f>AX688/$BH688/(1-EQ688)</f>
        <v>#VALUE!</v>
      </c>
      <c r="DY688" s="451" t="e">
        <f>AY688/$BH688/(1-ES688)</f>
        <v>#VALUE!</v>
      </c>
      <c r="DZ688" s="451" t="e">
        <f>AZ688/$BH688/(1-ET688)</f>
        <v>#VALUE!</v>
      </c>
      <c r="EA688" s="451" t="e">
        <f>BA688/$BH688/(1-AX688)</f>
        <v>#VALUE!</v>
      </c>
      <c r="EB688" s="451" t="e">
        <f>BB688/$BH688/(1-EU688)</f>
        <v>#VALUE!</v>
      </c>
      <c r="EC688" s="451" t="e">
        <f>BC688/$BH688/(1-EV688)</f>
        <v>#VALUE!</v>
      </c>
      <c r="ED688" s="451" t="e">
        <f>BD688/$BH688/(1-EW688)</f>
        <v>#VALUE!</v>
      </c>
      <c r="EE688" s="451" t="e">
        <f>BG688/BH688</f>
        <v>#VALUE!</v>
      </c>
      <c r="EF688" s="451" t="e">
        <f>DV688/SUM($DV688:$EE688)</f>
        <v>#VALUE!</v>
      </c>
      <c r="EG688" s="451" t="e">
        <f>DW688/SUM($DV688:$EE688)</f>
        <v>#VALUE!</v>
      </c>
      <c r="EH688" s="451" t="e">
        <f>DX688/SUM($DV688:$EE688)</f>
        <v>#VALUE!</v>
      </c>
      <c r="EI688" s="451" t="e">
        <f>DY688/SUM($DV688:$EE688)</f>
        <v>#VALUE!</v>
      </c>
      <c r="EJ688" s="451" t="e">
        <f>DZ688/SUM($DV688:$EE688)</f>
        <v>#VALUE!</v>
      </c>
      <c r="EK688" s="451" t="e">
        <f>EA688/SUM($DV688:$EE688)</f>
        <v>#VALUE!</v>
      </c>
      <c r="EL688" s="451" t="e">
        <f>EB688/SUM($DV688:$EE688)</f>
        <v>#VALUE!</v>
      </c>
      <c r="EM688" s="451" t="e">
        <f>EC688/SUM($DV688:$EE688)</f>
        <v>#VALUE!</v>
      </c>
      <c r="EN688" s="451" t="e">
        <f>ED688/SUM($DV688:$EE688)</f>
        <v>#VALUE!</v>
      </c>
      <c r="EO688" s="451" t="e">
        <f>EE688/SUM($DV688:$EE688)</f>
        <v>#VALUE!</v>
      </c>
      <c r="EP688" s="450">
        <f>EP687</f>
        <v>0.080000000000000002</v>
      </c>
      <c r="EQ688" s="450">
        <f>EQ687</f>
        <v>0.014999999999999999</v>
      </c>
      <c r="ER688" s="450">
        <f>ER687</f>
        <v>0.014999999999999999</v>
      </c>
      <c r="ES688" s="450">
        <f>ES687</f>
        <v>0.014999999999999999</v>
      </c>
      <c r="ET688" s="450">
        <f>ET687</f>
        <v>0.014999999999999999</v>
      </c>
      <c r="EU688" s="450">
        <f>EU687</f>
        <v>0.089999999999999997</v>
      </c>
      <c r="EV688" s="450">
        <f>EV687</f>
        <v>0.089999999999999997</v>
      </c>
      <c r="EW688" s="450">
        <f>EW687</f>
        <v>0.089999999999999997</v>
      </c>
      <c r="EX688" s="431" t="str">
        <f>IF(_tag_month_day!AS678="","",_tag_month_day!AS678/100)</f>
        <v/>
      </c>
      <c r="EY688" s="431" t="str">
        <f>IF(_tag_month_day!AT678="","",_tag_month_day!AT678/100)</f>
        <v/>
      </c>
      <c r="EZ688" s="431" t="str">
        <f>IF(_tag_month_day!AU678="","",_tag_month_day!AU678/100)</f>
        <v/>
      </c>
      <c r="FA688" s="431" t="str">
        <f>IF(_tag_month_day!AV678="","",_tag_month_day!AV678/100)</f>
        <v/>
      </c>
      <c r="FB688" s="431" t="str">
        <f>IF(_tag_month_day!AW678="","",_tag_month_day!AW678/100)</f>
        <v/>
      </c>
      <c r="FC688" s="431" t="str">
        <f>IF(_tag_month_day!AX678="","",_tag_month_day!AX678/100)</f>
        <v/>
      </c>
      <c r="FD688" s="449" t="str">
        <f>IF(_tag_month_day!AY678="","",_tag_month_day!AY678/100)</f>
        <v/>
      </c>
      <c r="FE688" s="449" t="str">
        <f>IF(_tag_month_day!AZ678="","",_tag_month_day!AZ678/100)</f>
        <v/>
      </c>
      <c r="FF688" s="449" t="str">
        <f>IF(_tag_month_day!BA678="","",_tag_month_day!BA678/100)</f>
        <v/>
      </c>
      <c r="FG688" s="449" t="str">
        <f>IF(_tag_month_day!BB678="","",_tag_month_day!BB678/100)</f>
        <v/>
      </c>
      <c r="FH688" s="467" t="str">
        <f>IF(_tag_month_day!BC678="","",_tag_month_day!BC678/100)</f>
        <v/>
      </c>
      <c r="FI688" s="449">
        <f>FI687</f>
        <v>0.40999999999999998</v>
      </c>
      <c r="FJ688" s="449">
        <f>FJ687</f>
        <v>0.11</v>
      </c>
      <c r="FK688" s="449">
        <f>FK687</f>
        <v>0.014999999999999999</v>
      </c>
      <c r="FL688" s="449">
        <f>FL687</f>
        <v>0</v>
      </c>
      <c r="FM688" s="467">
        <f>FM687</f>
        <v>0.0001</v>
      </c>
      <c r="FN688" s="449">
        <f>FN687</f>
        <v>0.32000000000000001</v>
      </c>
      <c r="FO688" s="449">
        <f>FO687</f>
        <v>0.20000000000000001</v>
      </c>
      <c r="FP688" s="449">
        <f>FP687</f>
        <v>0.01</v>
      </c>
      <c r="FQ688" s="449">
        <f>FQ687</f>
        <v>0</v>
      </c>
      <c r="FR688" s="467">
        <f>FR687</f>
        <v>0.0001</v>
      </c>
      <c r="FS688" s="449" t="str">
        <f>IF(_tag_month_day!BD678="","",_tag_month_day!BD678/100)</f>
        <v/>
      </c>
      <c r="FT688" s="449" t="str">
        <f>IF(_tag_month_day!BE678="","",_tag_month_day!BE678/100)</f>
        <v/>
      </c>
      <c r="FU688" s="449" t="str">
        <f>IF(_tag_month_day!BF678="","",_tag_month_day!BF678/100)</f>
        <v/>
      </c>
      <c r="FV688" s="449" t="str">
        <f>IF(_tag_month_day!BG678="","",_tag_month_day!BG678/100)</f>
        <v/>
      </c>
      <c r="FW688" s="467" t="str">
        <f>IF(_tag_month_day!BH678="","",_tag_month_day!BH678/100)</f>
        <v/>
      </c>
      <c r="FX688" s="449" t="str">
        <f>IF(_tag_month_day!BI678="","",_tag_month_day!BI678/100)</f>
        <v/>
      </c>
      <c r="FY688" s="449" t="str">
        <f>IF(_tag_month_day!BJ678="","",_tag_month_day!BJ678/100)</f>
        <v/>
      </c>
      <c r="FZ688" s="468" t="str">
        <f>IF(_tag_month_day!BK678="","",_tag_month_day!BK678/100)</f>
        <v/>
      </c>
      <c r="GA688" s="449" t="str">
        <f>IF(_tag_month_day!BL678="","",_tag_month_day!BL678/100)</f>
        <v/>
      </c>
      <c r="GB688" s="467" t="str">
        <f>IF(_tag_month_day!BM678="","",_tag_month_day!BM678/100)</f>
        <v/>
      </c>
      <c r="GC688" s="431" t="str">
        <f>IF(_tag_month_day!BN678="","",_tag_month_day!BN678/100)</f>
        <v/>
      </c>
      <c r="GD688" s="431" t="str">
        <f>IF(_tag_month_day!BO678="","",_tag_month_day!BO678/100)</f>
        <v/>
      </c>
      <c r="GE688" s="431" t="str">
        <f>IF(_tag_month_day!BP678="","",_tag_month_day!BP678/100)</f>
        <v/>
      </c>
      <c r="GF688" s="431" t="str">
        <f>IF(_tag_month_day!BQ678="","",_tag_month_day!BQ678/100)</f>
        <v/>
      </c>
      <c r="GG688" s="431" t="str">
        <f>IF(_tag_month_day!BR678="","",_tag_month_day!BR678/100)</f>
        <v/>
      </c>
      <c r="GH688" s="431" t="str">
        <f>IF(_tag_month_day!BS678="","",_tag_month_day!BS678/100)</f>
        <v/>
      </c>
      <c r="GI688" s="467" t="str">
        <f>IF(_tag_month_day!BT678="","",_tag_month_day!BT678/100)</f>
        <v/>
      </c>
      <c r="GJ688" s="469" t="str">
        <f>IF(_tag_month_day!BU678="","",_tag_month_day!BU678/100)</f>
        <v/>
      </c>
      <c r="GK688" s="470">
        <f>GK687</f>
        <v>0.070000000000000007</v>
      </c>
      <c r="GL688" s="470">
        <f>GL687</f>
        <v>0.029999999999999999</v>
      </c>
      <c r="GM688" s="471" t="str">
        <f>IF(_tag_month_day!BX678="","",_tag_month_day!BX678/100)</f>
        <v/>
      </c>
      <c r="GN688" s="470">
        <f>GN687</f>
        <v>0.070000000000000007</v>
      </c>
      <c r="GO688" s="470">
        <f>GO687</f>
        <v>0.029999999999999999</v>
      </c>
      <c r="GP688" s="470">
        <f>GP687</f>
        <v>0.089999999999999997</v>
      </c>
      <c r="GQ688" s="470">
        <f>GQ687</f>
        <v>0.029999999999999999</v>
      </c>
      <c r="GR688" s="471" t="str">
        <f>IF(_tag_month_day!CA678="","",_tag_month_day!CA678/100)</f>
        <v/>
      </c>
      <c r="GS688" s="472">
        <f>GS687</f>
        <v>0.95299999999999996</v>
      </c>
      <c r="GT688" s="472">
        <f>GT687</f>
        <v>0.55000000000000004</v>
      </c>
      <c r="GU688" s="472">
        <f>GU687</f>
        <v>0.55000000000000004</v>
      </c>
      <c r="GV688" s="472">
        <f>GV687</f>
        <v>0.55000000000000004</v>
      </c>
      <c r="GW688" s="472">
        <f>GW687</f>
        <v>0.5</v>
      </c>
      <c r="GX688" s="472">
        <f>GX687</f>
        <v>0.93500000000000005</v>
      </c>
      <c r="GY688" s="472">
        <f>GY687</f>
        <v>0.14999999999999999</v>
      </c>
      <c r="GZ688" s="472">
        <f>GZ687</f>
        <v>1</v>
      </c>
      <c r="HA688" s="474">
        <f>HA687</f>
        <v>0.047</v>
      </c>
      <c r="HB688" s="474">
        <f>HB687</f>
        <v>0.45000000000000001</v>
      </c>
      <c r="HC688" s="474">
        <f>HC687</f>
        <v>0.45000000000000001</v>
      </c>
      <c r="HD688" s="474">
        <f>HD687</f>
        <v>0.45000000000000001</v>
      </c>
      <c r="HE688" s="474">
        <f>HE687</f>
        <v>0.5</v>
      </c>
      <c r="HF688" s="474">
        <f>HF687</f>
        <v>0.065000000000000002</v>
      </c>
      <c r="HG688" s="474">
        <f>HG687</f>
        <v>0.84999999999999998</v>
      </c>
      <c r="HH688" s="474">
        <f>HH687</f>
        <v>0</v>
      </c>
      <c r="HI688" s="10">
        <f>IF(BZ688&lt;&gt;"",CK688-BV688,0)</f>
        <v>0</v>
      </c>
      <c r="HJ688" s="10" t="e">
        <f>IF(AJ688&gt;0,AH688-AJ688,0)</f>
        <v>#VALUE!</v>
      </c>
      <c r="HK688" s="466">
        <f>HK687</f>
        <v>0.84999999999999998</v>
      </c>
      <c r="HL688" s="424">
        <f>HL687</f>
        <v>550000</v>
      </c>
      <c r="HM688" s="424">
        <f>HM687</f>
        <v>480000</v>
      </c>
      <c r="HN688" s="465" t="e">
        <f>(DJ688*EZ688+DK688*FH688+DL688*FM688+DM688*FR688+DN688*FW688+DO688*GB688+DS688*GI688+DP688*GM688+DR688*GR688)*1000*2</f>
        <v>#VALUE!</v>
      </c>
      <c r="HO688" s="465" t="e">
        <f>HN688*HK688*$HO$2/HL688*1000000</f>
        <v>#VALUE!</v>
      </c>
      <c r="HP688" s="465" t="e">
        <f>HN688*HK688*$HP$2/HM688*1000000</f>
        <v>#VALUE!</v>
      </c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</row>
    <row customFormat="1" r="689" s="0">
      <c r="A689" s="420">
        <v>678</v>
      </c>
      <c r="B689" s="421">
        <f ca="1">IF(D689=D688,B688,IF(D689="夜班",B688+1,B688))</f>
        <v>43614</v>
      </c>
      <c r="C689" s="422">
        <f>C688</f>
        <v>0.041666666666666699</v>
      </c>
      <c r="D689" s="10" t="str">
        <f ca="1">IF(HOUR(G689)&lt;8,"夜班",IF(HOUR(G689)&lt;16,"白班",IF(HOUR(G689)&lt;24,"中班",0)))</f>
        <v>夜班</v>
      </c>
      <c r="E689" s="10" t="e">
        <f ca="1">IF(F689=1,"甲",IF(F689=2,"乙",IF(F689=3,"丙",IF(F689=4,"丁",""))))</f>
        <v>#REF!</v>
      </c>
      <c r="F689" s="10" t="e">
        <f ca="1">SUMPRODUCT((成本日报!$A$3:$A$95=计划!B689)*(成本日报!$B$3:$B$95=计划!$D689),成本日报!$C$3:$C$95)</f>
        <v>#REF!</v>
      </c>
      <c r="G689" s="423">
        <f ca="1">G688+C688</f>
        <v>43614.208333331691</v>
      </c>
      <c r="H689" s="423">
        <f ca="1">$G689+$C689/60*10+$C689*0</f>
        <v>43614.215277776137</v>
      </c>
      <c r="I689" s="423">
        <f ca="1">$G689+$C689/60*18+$C689*0</f>
        <v>43614.220833331688</v>
      </c>
      <c r="J689" s="423">
        <f ca="1">$G689+$C689/60*0+$C689*1</f>
        <v>43614.249999998356</v>
      </c>
      <c r="K689" s="423">
        <f ca="1">$G689+$C689/60*30+$C689*2</f>
        <v>43614.312499998363</v>
      </c>
      <c r="L689" s="423">
        <f ca="1">$G689+$C689/60*0+$C689*3</f>
        <v>43614.333333331691</v>
      </c>
      <c r="M689" s="424" t="str">
        <f>IF(_tag_month_day!A679="","",_tag_month_day!A679)</f>
        <v/>
      </c>
      <c r="N689" s="424" t="str">
        <f>IF(_tag_month_day!B679="","",_tag_month_day!B679)</f>
        <v/>
      </c>
      <c r="O689" s="425" t="e">
        <f>IF(M689+N689=0,"",M689+N689)</f>
        <v>#VALUE!</v>
      </c>
      <c r="P689" s="424" t="str">
        <f>IF(_tag_month_day!C679="","",_tag_month_day!C679)</f>
        <v/>
      </c>
      <c r="Q689" s="424" t="str">
        <f>IF(_tag_month_day!D679="","",_tag_month_day!D679)</f>
        <v/>
      </c>
      <c r="R689" s="426" t="str">
        <f>IF(_tag_month_day!CB679="","",_tag_month_day!CB679/100)</f>
        <v/>
      </c>
      <c r="S689" s="427" t="str">
        <f>IF(_tag_month_day!E679="","",_tag_month_day!E679)</f>
        <v/>
      </c>
      <c r="T689" s="427" t="str">
        <f>IF(_tag_month_day!F679="","",_tag_month_day!F679)</f>
        <v/>
      </c>
      <c r="U689" s="428" t="e">
        <f>S689+T689</f>
        <v>#VALUE!</v>
      </c>
      <c r="V689" s="429" t="e">
        <f>U689/AJ689</f>
        <v>#VALUE!</v>
      </c>
      <c r="W689" s="430" t="str">
        <f>IF(_jhy_month_day!A679="","",_jhy_month_day!A679)</f>
        <v/>
      </c>
      <c r="X689" s="431" t="str">
        <f>IF(_jhy_month_day!B679="","",_jhy_month_day!B679/100)</f>
        <v/>
      </c>
      <c r="Y689" s="431" t="str">
        <f>IF(_jhy_month_day!C679="","",_jhy_month_day!C679/100)</f>
        <v/>
      </c>
      <c r="Z689" s="432">
        <f>Z685+1</f>
        <v>170</v>
      </c>
      <c r="AA689" s="433" t="str">
        <f>IF(_tag_month_day!G679="","",_tag_month_day!G679/100)</f>
        <v/>
      </c>
      <c r="AB689" s="433" t="str">
        <f>IF(_tag_month_day!H679="","",_tag_month_day!H679/100)</f>
        <v/>
      </c>
      <c r="AC689" s="434">
        <f>IF(X689="",AC688,BK689*($AV688*X689+$AW688*FD688+$AX688*FI688+$AY688*FN688+$AZ688*FS688+$BA688*FX688+$BG688*GE688)/(AV688*Y689+AX688*FK688+AW688*FF688+AY688*FP688+AZ688*FU688+BA688*FZ688+BG688*GG688+BB688*GK688+BC688*GN688+BD688*GP688))</f>
        <v>1.59963432013121</v>
      </c>
      <c r="AD689" s="435" t="str">
        <f>IF(AC689=AC688,"",AC689-AC688)</f>
        <v/>
      </c>
      <c r="AE689" s="436" t="str">
        <f>IF(1-AF689=0,"",(1-AF689))</f>
        <v/>
      </c>
      <c r="AF689" s="437">
        <v>1</v>
      </c>
      <c r="AG689" s="10" t="str">
        <f>AG688</f>
        <v>9A3</v>
      </c>
      <c r="AH689" s="438" t="str">
        <f>AH688</f>
        <v/>
      </c>
      <c r="AI689" s="424"/>
      <c r="AJ689" s="10" t="str">
        <f>IF(_tag_month_day!I679="","",_tag_month_day!I679)</f>
        <v/>
      </c>
      <c r="AK689" s="440"/>
      <c r="AL689" s="440"/>
      <c r="AM689" s="440"/>
      <c r="AN689" s="441">
        <f>AN688</f>
        <v>2</v>
      </c>
      <c r="AO689" s="441">
        <f>AO688</f>
        <v>8</v>
      </c>
      <c r="AP689" s="442" t="e">
        <f>(IF(AN689=0,AS688,AS688*(1+AO689/AN689)/(AR689+AO689/AN689)))+AT689</f>
        <v>#VALUE!</v>
      </c>
      <c r="AQ689" s="443" t="str">
        <f>IF(_tag_month_day!J679="","",_tag_month_day!J679/100)</f>
        <v/>
      </c>
      <c r="AR689" s="444">
        <f>AR688</f>
        <v>1.3</v>
      </c>
      <c r="AS689" s="445" t="e">
        <f>AQ689*(AN689*AR689+AO689)/(AN689+AO689)</f>
        <v>#VALUE!</v>
      </c>
      <c r="AT689" s="445" t="e">
        <f>(SUM(BE689:BF689)-SUM(BE688:BF688))*0.05</f>
        <v>#VALUE!</v>
      </c>
      <c r="AU689" s="446" t="str">
        <f>IF(_tag_month_day!CC679="","",IF(_tag_month_day!CC679&gt;0,_tag_month_day!CD679,_tag_month_day!CE679))</f>
        <v/>
      </c>
      <c r="AV689" s="447" t="str">
        <f>IF(_tag_month_day!L679="","",_tag_month_day!L679/100)</f>
        <v/>
      </c>
      <c r="AW689" s="431">
        <f>AW688</f>
        <v>0</v>
      </c>
      <c r="AX689" s="431">
        <f>AX688</f>
        <v>0</v>
      </c>
      <c r="AY689" s="431" t="str">
        <f>IF(_tag_month_day!M679="","",_tag_month_day!M679/100)</f>
        <v/>
      </c>
      <c r="AZ689" s="431" t="str">
        <f>IF(_tag_month_day!N679="","",_tag_month_day!N679/100)</f>
        <v/>
      </c>
      <c r="BA689" s="431" t="str">
        <f>IF(_tag_month_day!O679="","",_tag_month_day!O679/100)</f>
        <v/>
      </c>
      <c r="BB689" s="448" t="str">
        <f>IF(_tag_month_day!P679="","",_tag_month_day!P679/100)</f>
        <v/>
      </c>
      <c r="BC689" s="448">
        <f>BC688</f>
        <v>0</v>
      </c>
      <c r="BD689" s="448" t="str">
        <f>IF(_tag_month_day!Q679="","",_tag_month_day!Q679/100)</f>
        <v/>
      </c>
      <c r="BE689" s="449" t="str">
        <f>IF(_tag_month_day!R679="","",_tag_month_day!R679/100)</f>
        <v/>
      </c>
      <c r="BF689" s="388" t="e">
        <f>(AU689*(100+BE689*100))/(AJ689-AU689)/100</f>
        <v>#VALUE!</v>
      </c>
      <c r="BG689" s="450" t="e">
        <f>BE689+BF689</f>
        <v>#VALUE!</v>
      </c>
      <c r="BH689" s="451" t="e">
        <f>SUM(AV689:BF689)</f>
        <v>#VALUE!</v>
      </c>
      <c r="BI689" s="452" t="e">
        <f>IF(CX689=0,BI688,(DK689*查询!$R$5+DL689*查询!$Q$5+DM689*查询!$N$5+DN689*查询!$O$5+DO689*查询!$P$5)*AF689/CX689)</f>
        <v>#VALUE!</v>
      </c>
      <c r="BJ689" s="452" t="e">
        <f>IF(CX689=0,BJ688,(DP689*查询!$S$5+DQ689*查询!$T$5+DR689*查询!$U$5)*AF689/CX689)</f>
        <v>#VALUE!</v>
      </c>
      <c r="BK689" s="452">
        <f>BK688</f>
        <v>1</v>
      </c>
      <c r="BL689" s="453" t="e">
        <f>SUMPRODUCT((AV689:BA689)*(GS689:GX689))/((GS689:GX689)+SUM(BB689:BD689)*GY689+BG689*GZ689)</f>
        <v>#VALUE!</v>
      </c>
      <c r="BM689" s="453" t="e">
        <f>BK689*($AV689*FB689+$AW689*FD689+$AX689*FI689+$AY689*FN689+$AZ689*FS689+$BA689*FX689+$BG689*GE689)/(AV689*EY689+AX689*FK689+AW689*FF689+AY689*FP689+AZ689*FU689+BA689*FZ689+BG689*GG689+BB689*GK689+BC689*GN689+BD689*GP689)</f>
        <v>#VALUE!</v>
      </c>
      <c r="BN689" s="453" t="e">
        <f>($AV689*FC689+$AX689*FJ689+$AW689*FE689+$AY689*FO689+$AZ689*FT689+$BA689*FY689+$BG689*GF689)/($AV689*FA689+BG689*GH689+BB689*GL689+BC689*GO689+BD689*GQ689+BA689*GA689)</f>
        <v>#VALUE!</v>
      </c>
      <c r="BO689" s="454" t="e">
        <f>SUMPRODUCT(AV689:BA689*GS689:GX689)/(GS689:GX689+(BB689+BC689+BD689)*GY689+BG689)</f>
        <v>#VALUE!</v>
      </c>
      <c r="BP689" s="454" t="e">
        <f>SUMPRODUCT(AV689:BA689*GS689:GX689)/(GS689:GX689+(BB689+BC689+BD689)*GY689+BG689)</f>
        <v>#VALUE!</v>
      </c>
      <c r="BQ689" s="454" t="e">
        <f>SUMPRODUCT(AV689:BA689*GS689:GX689)/(GS689:GX689+(BB689+BC689+BD689)*GY689+BG689)</f>
        <v>#VALUE!</v>
      </c>
      <c r="BR689" s="453" t="str">
        <f>IF(_tag_month_day!T679="","",_tag_month_day!T679)</f>
        <v/>
      </c>
      <c r="BS689" s="453" t="str">
        <f>IF(_tag_month_day!U679="","",_tag_month_day!U679)</f>
        <v/>
      </c>
      <c r="BT689" s="455" t="str">
        <f>IF(CK689="","",IF((CK689&gt;=BV689-0.12)*(CK689&lt;=BV689+0.12),"合格","不合格"))</f>
        <v/>
      </c>
      <c r="BU689" s="456" t="str">
        <f>IF(_tag_month_day!V679="","",_tag_month_day!V679)</f>
        <v/>
      </c>
      <c r="BV689" s="457" t="str">
        <f>IF(_tag_month_day!W679="","",_tag_month_day!W679)</f>
        <v/>
      </c>
      <c r="BW689" s="458" t="str">
        <f>IF(_tag_month_day!X679="","",_tag_month_day!X679)</f>
        <v/>
      </c>
      <c r="BX689" s="458" t="str">
        <f>IF(_tag_month_day!Y679="","",_tag_month_day!Y679)</f>
        <v/>
      </c>
      <c r="BY689" s="459">
        <f ca="1">L689</f>
        <v>43614.333333331691</v>
      </c>
      <c r="BZ689" s="460"/>
      <c r="CA689" s="4"/>
      <c r="CB689" s="424" t="str">
        <f>IF(_tag_month_day!Z679="","",_tag_month_day!Z679)</f>
        <v/>
      </c>
      <c r="CC689" s="424" t="str">
        <f>IF(_tag_month_day!AA679="","",_tag_month_day!AA679)</f>
        <v/>
      </c>
      <c r="CD689" s="424" t="str">
        <f>IF(_tag_month_day!AB679="","",_tag_month_day!AB679)</f>
        <v/>
      </c>
      <c r="CE689" s="424" t="str">
        <f>IF(_tag_month_day!AC679="","",_tag_month_day!AC679)</f>
        <v/>
      </c>
      <c r="CF689" s="424" t="str">
        <f>IF(_tag_month_day!AD679="","",_tag_month_day!AD679)</f>
        <v/>
      </c>
      <c r="CG689" s="424" t="str">
        <f>IF(_tag_month_day!AE679="","",_tag_month_day!AE679)</f>
        <v/>
      </c>
      <c r="CH689" s="424" t="str">
        <f>IF(_tag_month_day!AF679="","",_tag_month_day!AF679)</f>
        <v/>
      </c>
      <c r="CI689" s="424" t="str">
        <f>IF(_tag_month_day!AG679="","",_tag_month_day!AG679)</f>
        <v/>
      </c>
      <c r="CJ689" s="424" t="str">
        <f>IF(_tag_month_day!AH679="","",_tag_month_day!AH679)</f>
        <v/>
      </c>
      <c r="CK689" s="424" t="str">
        <f>IF(_tag_month_day!AI679="","",_tag_month_day!AI679)</f>
        <v/>
      </c>
      <c r="CL689" s="4" t="str">
        <f>IF(_tag_month_day!AJ679="","",_tag_month_day!AJ679)</f>
        <v/>
      </c>
      <c r="CM689" s="4" t="str">
        <f>IF(_tag_month_day!AK679="","",_tag_month_day!AK679)</f>
        <v/>
      </c>
      <c r="CN689" s="4" t="str">
        <f>IF(_tag_month_day!AL679="","",_tag_month_day!AL679)</f>
        <v/>
      </c>
      <c r="CO689" s="4" t="str">
        <f>IF(_tag_month_day!AM679="","",_tag_month_day!AM679)</f>
        <v/>
      </c>
      <c r="CP689" s="4" t="str">
        <f>IF(_tag_month_day!AN679="","",_tag_month_day!AN679)</f>
        <v/>
      </c>
      <c r="CQ689" s="4" t="str">
        <f>IF(_tag_month_day!AO679="","",_tag_month_day!AO679)</f>
        <v/>
      </c>
      <c r="CR689" s="462" t="str">
        <f>IF(_tag_month_day!AP679="","",_tag_month_day!AP679)</f>
        <v/>
      </c>
      <c r="CS689" s="463" t="str">
        <f>IF(_tag_month_day!AQ679="","",_tag_month_day!AQ679)</f>
        <v/>
      </c>
      <c r="CT689" s="4" t="str">
        <f>IF(_tag_month_day!AR679="","",_tag_month_day!AR679)</f>
        <v/>
      </c>
      <c r="CU689" s="464" t="e">
        <f>DU689/AJ689</f>
        <v>#VALUE!</v>
      </c>
      <c r="CV689" s="451" t="e">
        <f>BG689/BH689</f>
        <v>#VALUE!</v>
      </c>
      <c r="CW689" s="465" t="e">
        <f>AJ689*(1-CV689)*CU689*AF689</f>
        <v>#VALUE!</v>
      </c>
      <c r="CX689" s="465" t="e">
        <f>CW689*94%</f>
        <v>#VALUE!</v>
      </c>
      <c r="CY689" s="466" t="e">
        <f>IF(CX689=0,0,DS689/(DS689+CX689))</f>
        <v>#VALUE!</v>
      </c>
      <c r="CZ689" s="465" t="e">
        <f>$AJ689*EF689</f>
        <v>#VALUE!</v>
      </c>
      <c r="DA689" s="465" t="e">
        <f>$AJ689*EG689</f>
        <v>#VALUE!</v>
      </c>
      <c r="DB689" s="465" t="e">
        <f>$AJ689*EH689</f>
        <v>#VALUE!</v>
      </c>
      <c r="DC689" s="465" t="e">
        <f>$AJ689*EI689</f>
        <v>#VALUE!</v>
      </c>
      <c r="DD689" s="465" t="e">
        <f>$AJ689*EJ689</f>
        <v>#VALUE!</v>
      </c>
      <c r="DE689" s="465" t="e">
        <f>$AJ689*EK689</f>
        <v>#VALUE!</v>
      </c>
      <c r="DF689" s="465" t="e">
        <f>$AJ689*EL689</f>
        <v>#VALUE!</v>
      </c>
      <c r="DG689" s="465" t="e">
        <f>$AJ689*EM689</f>
        <v>#VALUE!</v>
      </c>
      <c r="DH689" s="465" t="e">
        <f>$AJ689*EN689</f>
        <v>#VALUE!</v>
      </c>
      <c r="DI689" s="465" t="e">
        <f>$AJ689*EO689</f>
        <v>#VALUE!</v>
      </c>
      <c r="DJ689" s="465" t="e">
        <f>CZ689*(1-EP689)</f>
        <v>#VALUE!</v>
      </c>
      <c r="DK689" s="465" t="e">
        <f>DA689*(1-ER689)</f>
        <v>#VALUE!</v>
      </c>
      <c r="DL689" s="465" t="e">
        <f>DB689*(1-EQ689)</f>
        <v>#VALUE!</v>
      </c>
      <c r="DM689" s="465" t="e">
        <f>DC689*(1-ES689)</f>
        <v>#VALUE!</v>
      </c>
      <c r="DN689" s="465" t="e">
        <f>DD689*(1-ET689)</f>
        <v>#VALUE!</v>
      </c>
      <c r="DO689" s="465" t="e">
        <f>DE689</f>
        <v>#VALUE!</v>
      </c>
      <c r="DP689" s="465" t="e">
        <f>DF689*(1-EU689)</f>
        <v>#VALUE!</v>
      </c>
      <c r="DQ689" s="465" t="e">
        <f>DG689*(1-EV689)</f>
        <v>#VALUE!</v>
      </c>
      <c r="DR689" s="465" t="e">
        <f>DH689*(1-EW689)</f>
        <v>#VALUE!</v>
      </c>
      <c r="DS689" s="465" t="e">
        <f>DI689</f>
        <v>#VALUE!</v>
      </c>
      <c r="DT689" s="465" t="e">
        <f>SUM(DJ689:DS689)</f>
        <v>#VALUE!</v>
      </c>
      <c r="DU689" s="465" t="e">
        <f>(GS689:GX689)+(DP689+DQ689+DR689)*GY689+DS689</f>
        <v>#VALUE!</v>
      </c>
      <c r="DV689" s="451" t="e">
        <f>AV689/$BH689/(1-EP689)</f>
        <v>#VALUE!</v>
      </c>
      <c r="DW689" s="451" t="e">
        <f>AW689/$BH689/(1-ER689)</f>
        <v>#VALUE!</v>
      </c>
      <c r="DX689" s="451" t="e">
        <f>AX689/$BH689/(1-EQ689)</f>
        <v>#VALUE!</v>
      </c>
      <c r="DY689" s="451" t="e">
        <f>AY689/$BH689/(1-ES689)</f>
        <v>#VALUE!</v>
      </c>
      <c r="DZ689" s="451" t="e">
        <f>AZ689/$BH689/(1-ET689)</f>
        <v>#VALUE!</v>
      </c>
      <c r="EA689" s="451" t="e">
        <f>BA689/$BH689/(1-AX689)</f>
        <v>#VALUE!</v>
      </c>
      <c r="EB689" s="451" t="e">
        <f>BB689/$BH689/(1-EU689)</f>
        <v>#VALUE!</v>
      </c>
      <c r="EC689" s="451" t="e">
        <f>BC689/$BH689/(1-EV689)</f>
        <v>#VALUE!</v>
      </c>
      <c r="ED689" s="451" t="e">
        <f>BD689/$BH689/(1-EW689)</f>
        <v>#VALUE!</v>
      </c>
      <c r="EE689" s="451" t="e">
        <f>BG689/BH689</f>
        <v>#VALUE!</v>
      </c>
      <c r="EF689" s="451" t="e">
        <f>DV689/SUM($DV689:$EE689)</f>
        <v>#VALUE!</v>
      </c>
      <c r="EG689" s="451" t="e">
        <f>DW689/SUM($DV689:$EE689)</f>
        <v>#VALUE!</v>
      </c>
      <c r="EH689" s="451" t="e">
        <f>DX689/SUM($DV689:$EE689)</f>
        <v>#VALUE!</v>
      </c>
      <c r="EI689" s="451" t="e">
        <f>DY689/SUM($DV689:$EE689)</f>
        <v>#VALUE!</v>
      </c>
      <c r="EJ689" s="451" t="e">
        <f>DZ689/SUM($DV689:$EE689)</f>
        <v>#VALUE!</v>
      </c>
      <c r="EK689" s="451" t="e">
        <f>EA689/SUM($DV689:$EE689)</f>
        <v>#VALUE!</v>
      </c>
      <c r="EL689" s="451" t="e">
        <f>EB689/SUM($DV689:$EE689)</f>
        <v>#VALUE!</v>
      </c>
      <c r="EM689" s="451" t="e">
        <f>EC689/SUM($DV689:$EE689)</f>
        <v>#VALUE!</v>
      </c>
      <c r="EN689" s="451" t="e">
        <f>ED689/SUM($DV689:$EE689)</f>
        <v>#VALUE!</v>
      </c>
      <c r="EO689" s="451" t="e">
        <f>EE689/SUM($DV689:$EE689)</f>
        <v>#VALUE!</v>
      </c>
      <c r="EP689" s="450">
        <f>EP688</f>
        <v>0.080000000000000002</v>
      </c>
      <c r="EQ689" s="450">
        <f>EQ688</f>
        <v>0.014999999999999999</v>
      </c>
      <c r="ER689" s="450">
        <f>ER688</f>
        <v>0.014999999999999999</v>
      </c>
      <c r="ES689" s="450">
        <f>ES688</f>
        <v>0.014999999999999999</v>
      </c>
      <c r="ET689" s="450">
        <f>ET688</f>
        <v>0.014999999999999999</v>
      </c>
      <c r="EU689" s="450">
        <f>EU688</f>
        <v>0.089999999999999997</v>
      </c>
      <c r="EV689" s="450">
        <f>EV688</f>
        <v>0.089999999999999997</v>
      </c>
      <c r="EW689" s="450">
        <f>EW688</f>
        <v>0.089999999999999997</v>
      </c>
      <c r="EX689" s="431" t="str">
        <f>IF(_tag_month_day!AS679="","",_tag_month_day!AS679/100)</f>
        <v/>
      </c>
      <c r="EY689" s="431" t="str">
        <f>IF(_tag_month_day!AT679="","",_tag_month_day!AT679/100)</f>
        <v/>
      </c>
      <c r="EZ689" s="431" t="str">
        <f>IF(_tag_month_day!AU679="","",_tag_month_day!AU679/100)</f>
        <v/>
      </c>
      <c r="FA689" s="431" t="str">
        <f>IF(_tag_month_day!AV679="","",_tag_month_day!AV679/100)</f>
        <v/>
      </c>
      <c r="FB689" s="431" t="str">
        <f>IF(_tag_month_day!AW679="","",_tag_month_day!AW679/100)</f>
        <v/>
      </c>
      <c r="FC689" s="431" t="str">
        <f>IF(_tag_month_day!AX679="","",_tag_month_day!AX679/100)</f>
        <v/>
      </c>
      <c r="FD689" s="449" t="str">
        <f>IF(_tag_month_day!AY679="","",_tag_month_day!AY679/100)</f>
        <v/>
      </c>
      <c r="FE689" s="449" t="str">
        <f>IF(_tag_month_day!AZ679="","",_tag_month_day!AZ679/100)</f>
        <v/>
      </c>
      <c r="FF689" s="449" t="str">
        <f>IF(_tag_month_day!BA679="","",_tag_month_day!BA679/100)</f>
        <v/>
      </c>
      <c r="FG689" s="449" t="str">
        <f>IF(_tag_month_day!BB679="","",_tag_month_day!BB679/100)</f>
        <v/>
      </c>
      <c r="FH689" s="467" t="str">
        <f>IF(_tag_month_day!BC679="","",_tag_month_day!BC679/100)</f>
        <v/>
      </c>
      <c r="FI689" s="449">
        <f>FI688</f>
        <v>0.40999999999999998</v>
      </c>
      <c r="FJ689" s="449">
        <f>FJ688</f>
        <v>0.11</v>
      </c>
      <c r="FK689" s="449">
        <f>FK688</f>
        <v>0.014999999999999999</v>
      </c>
      <c r="FL689" s="449">
        <f>FL688</f>
        <v>0</v>
      </c>
      <c r="FM689" s="467">
        <f>FM688</f>
        <v>0.0001</v>
      </c>
      <c r="FN689" s="449">
        <f>FN688</f>
        <v>0.32000000000000001</v>
      </c>
      <c r="FO689" s="449">
        <f>FO688</f>
        <v>0.20000000000000001</v>
      </c>
      <c r="FP689" s="449">
        <f>FP688</f>
        <v>0.01</v>
      </c>
      <c r="FQ689" s="449">
        <f>FQ688</f>
        <v>0</v>
      </c>
      <c r="FR689" s="467">
        <f>FR688</f>
        <v>0.0001</v>
      </c>
      <c r="FS689" s="449" t="str">
        <f>IF(_tag_month_day!BD679="","",_tag_month_day!BD679/100)</f>
        <v/>
      </c>
      <c r="FT689" s="449" t="str">
        <f>IF(_tag_month_day!BE679="","",_tag_month_day!BE679/100)</f>
        <v/>
      </c>
      <c r="FU689" s="449" t="str">
        <f>IF(_tag_month_day!BF679="","",_tag_month_day!BF679/100)</f>
        <v/>
      </c>
      <c r="FV689" s="449" t="str">
        <f>IF(_tag_month_day!BG679="","",_tag_month_day!BG679/100)</f>
        <v/>
      </c>
      <c r="FW689" s="467" t="str">
        <f>IF(_tag_month_day!BH679="","",_tag_month_day!BH679/100)</f>
        <v/>
      </c>
      <c r="FX689" s="449" t="str">
        <f>IF(_tag_month_day!BI679="","",_tag_month_day!BI679/100)</f>
        <v/>
      </c>
      <c r="FY689" s="449" t="str">
        <f>IF(_tag_month_day!BJ679="","",_tag_month_day!BJ679/100)</f>
        <v/>
      </c>
      <c r="FZ689" s="468" t="str">
        <f>IF(_tag_month_day!BK679="","",_tag_month_day!BK679/100)</f>
        <v/>
      </c>
      <c r="GA689" s="449" t="str">
        <f>IF(_tag_month_day!BL679="","",_tag_month_day!BL679/100)</f>
        <v/>
      </c>
      <c r="GB689" s="467" t="str">
        <f>IF(_tag_month_day!BM679="","",_tag_month_day!BM679/100)</f>
        <v/>
      </c>
      <c r="GC689" s="431" t="str">
        <f>IF(_tag_month_day!BN679="","",_tag_month_day!BN679/100)</f>
        <v/>
      </c>
      <c r="GD689" s="431" t="str">
        <f>IF(_tag_month_day!BO679="","",_tag_month_day!BO679/100)</f>
        <v/>
      </c>
      <c r="GE689" s="431" t="str">
        <f>IF(_tag_month_day!BP679="","",_tag_month_day!BP679/100)</f>
        <v/>
      </c>
      <c r="GF689" s="431" t="str">
        <f>IF(_tag_month_day!BQ679="","",_tag_month_day!BQ679/100)</f>
        <v/>
      </c>
      <c r="GG689" s="431" t="str">
        <f>IF(_tag_month_day!BR679="","",_tag_month_day!BR679/100)</f>
        <v/>
      </c>
      <c r="GH689" s="431" t="str">
        <f>IF(_tag_month_day!BS679="","",_tag_month_day!BS679/100)</f>
        <v/>
      </c>
      <c r="GI689" s="467" t="str">
        <f>IF(_tag_month_day!BT679="","",_tag_month_day!BT679/100)</f>
        <v/>
      </c>
      <c r="GJ689" s="469" t="str">
        <f>IF(_tag_month_day!BU679="","",_tag_month_day!BU679/100)</f>
        <v/>
      </c>
      <c r="GK689" s="470">
        <f>GK688</f>
        <v>0.070000000000000007</v>
      </c>
      <c r="GL689" s="470">
        <f>GL688</f>
        <v>0.029999999999999999</v>
      </c>
      <c r="GM689" s="471" t="str">
        <f>IF(_tag_month_day!BX679="","",_tag_month_day!BX679/100)</f>
        <v/>
      </c>
      <c r="GN689" s="470">
        <f>GN688</f>
        <v>0.070000000000000007</v>
      </c>
      <c r="GO689" s="470">
        <f>GO688</f>
        <v>0.029999999999999999</v>
      </c>
      <c r="GP689" s="470">
        <f>GP688</f>
        <v>0.089999999999999997</v>
      </c>
      <c r="GQ689" s="470">
        <f>GQ688</f>
        <v>0.029999999999999999</v>
      </c>
      <c r="GR689" s="471" t="str">
        <f>IF(_tag_month_day!CA679="","",_tag_month_day!CA679/100)</f>
        <v/>
      </c>
      <c r="GS689" s="472">
        <f>GS688</f>
        <v>0.95299999999999996</v>
      </c>
      <c r="GT689" s="472">
        <f>GT688</f>
        <v>0.55000000000000004</v>
      </c>
      <c r="GU689" s="472">
        <f>GU688</f>
        <v>0.55000000000000004</v>
      </c>
      <c r="GV689" s="472">
        <f>GV688</f>
        <v>0.55000000000000004</v>
      </c>
      <c r="GW689" s="472">
        <f>GW688</f>
        <v>0.5</v>
      </c>
      <c r="GX689" s="472">
        <f>GX688</f>
        <v>0.93500000000000005</v>
      </c>
      <c r="GY689" s="472">
        <f>GY688</f>
        <v>0.14999999999999999</v>
      </c>
      <c r="GZ689" s="472">
        <f>GZ688</f>
        <v>1</v>
      </c>
      <c r="HA689" s="474">
        <f>HA688</f>
        <v>0.047</v>
      </c>
      <c r="HB689" s="474">
        <f>HB688</f>
        <v>0.45000000000000001</v>
      </c>
      <c r="HC689" s="474">
        <f>HC688</f>
        <v>0.45000000000000001</v>
      </c>
      <c r="HD689" s="474">
        <f>HD688</f>
        <v>0.45000000000000001</v>
      </c>
      <c r="HE689" s="474">
        <f>HE688</f>
        <v>0.5</v>
      </c>
      <c r="HF689" s="474">
        <f>HF688</f>
        <v>0.065000000000000002</v>
      </c>
      <c r="HG689" s="474">
        <f>HG688</f>
        <v>0.84999999999999998</v>
      </c>
      <c r="HH689" s="474">
        <f>HH688</f>
        <v>0</v>
      </c>
      <c r="HI689" s="10">
        <f>IF(BZ689&lt;&gt;"",CK689-BV689,0)</f>
        <v>0</v>
      </c>
      <c r="HJ689" s="10" t="e">
        <f>IF(AJ689&gt;0,AH689-AJ689,0)</f>
        <v>#VALUE!</v>
      </c>
      <c r="HK689" s="466">
        <f>HK688</f>
        <v>0.84999999999999998</v>
      </c>
      <c r="HL689" s="424">
        <f>HL688</f>
        <v>550000</v>
      </c>
      <c r="HM689" s="424">
        <f>HM688</f>
        <v>480000</v>
      </c>
      <c r="HN689" s="465" t="e">
        <f>(DJ689*EZ689+DK689*FH689+DL689*FM689+DM689*FR689+DN689*FW689+DO689*GB689+DS689*GI689+DP689*GM689+DR689*GR689)*1000*2</f>
        <v>#VALUE!</v>
      </c>
      <c r="HO689" s="465" t="e">
        <f>HN689*HK689*$HO$2/HL689*1000000</f>
        <v>#VALUE!</v>
      </c>
      <c r="HP689" s="465" t="e">
        <f>HN689*HK689*$HP$2/HM689*1000000</f>
        <v>#VALUE!</v>
      </c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</row>
    <row customFormat="1" r="690" s="0">
      <c r="A690" s="420">
        <v>679</v>
      </c>
      <c r="B690" s="421">
        <f ca="1">IF(D690=D689,B689,IF(D690="夜班",B689+1,B689))</f>
        <v>43614</v>
      </c>
      <c r="C690" s="422">
        <f>C689</f>
        <v>0.041666666666666699</v>
      </c>
      <c r="D690" s="10" t="str">
        <f ca="1">IF(HOUR(G690)&lt;8,"夜班",IF(HOUR(G690)&lt;16,"白班",IF(HOUR(G690)&lt;24,"中班",0)))</f>
        <v>夜班</v>
      </c>
      <c r="E690" s="10" t="e">
        <f ca="1">IF(F690=1,"甲",IF(F690=2,"乙",IF(F690=3,"丙",IF(F690=4,"丁",""))))</f>
        <v>#REF!</v>
      </c>
      <c r="F690" s="10" t="e">
        <f ca="1">SUMPRODUCT((成本日报!$A$3:$A$95=计划!B690)*(成本日报!$B$3:$B$95=计划!$D690),成本日报!$C$3:$C$95)</f>
        <v>#REF!</v>
      </c>
      <c r="G690" s="423">
        <f ca="1">G689+C689</f>
        <v>43614.249999998356</v>
      </c>
      <c r="H690" s="423">
        <f ca="1">$G690+$C690/60*10+$C690*0</f>
        <v>43614.256944442801</v>
      </c>
      <c r="I690" s="423">
        <f ca="1">$G690+$C690/60*18+$C690*0</f>
        <v>43614.262499998353</v>
      </c>
      <c r="J690" s="423">
        <f ca="1">$G690+$C690/60*0+$C690*1</f>
        <v>43614.29166666502</v>
      </c>
      <c r="K690" s="423">
        <f ca="1">$G690+$C690/60*30+$C690*2</f>
        <v>43614.354166665027</v>
      </c>
      <c r="L690" s="423">
        <f ca="1">$G690+$C690/60*0+$C690*3</f>
        <v>43614.374999998356</v>
      </c>
      <c r="M690" s="424" t="str">
        <f>IF(_tag_month_day!A680="","",_tag_month_day!A680)</f>
        <v/>
      </c>
      <c r="N690" s="424" t="str">
        <f>IF(_tag_month_day!B680="","",_tag_month_day!B680)</f>
        <v/>
      </c>
      <c r="O690" s="425" t="e">
        <f>IF(M690+N690=0,"",M690+N690)</f>
        <v>#VALUE!</v>
      </c>
      <c r="P690" s="424" t="str">
        <f>IF(_tag_month_day!C680="","",_tag_month_day!C680)</f>
        <v/>
      </c>
      <c r="Q690" s="424" t="str">
        <f>IF(_tag_month_day!D680="","",_tag_month_day!D680)</f>
        <v/>
      </c>
      <c r="R690" s="426" t="str">
        <f>IF(_tag_month_day!CB680="","",_tag_month_day!CB680/100)</f>
        <v/>
      </c>
      <c r="S690" s="427" t="str">
        <f>IF(_tag_month_day!E680="","",_tag_month_day!E680)</f>
        <v/>
      </c>
      <c r="T690" s="427" t="str">
        <f>IF(_tag_month_day!F680="","",_tag_month_day!F680)</f>
        <v/>
      </c>
      <c r="U690" s="428" t="e">
        <f>S690+T690</f>
        <v>#VALUE!</v>
      </c>
      <c r="V690" s="429" t="e">
        <f>U690/AJ690</f>
        <v>#VALUE!</v>
      </c>
      <c r="W690" s="430" t="str">
        <f>IF(_jhy_month_day!A680="","",_jhy_month_day!A680)</f>
        <v/>
      </c>
      <c r="X690" s="431" t="str">
        <f>IF(_jhy_month_day!B680="","",_jhy_month_day!B680/100)</f>
        <v/>
      </c>
      <c r="Y690" s="431" t="str">
        <f>IF(_jhy_month_day!C680="","",_jhy_month_day!C680/100)</f>
        <v/>
      </c>
      <c r="Z690" s="432">
        <f>Z686+1</f>
        <v>170</v>
      </c>
      <c r="AA690" s="433" t="str">
        <f>IF(_tag_month_day!G680="","",_tag_month_day!G680/100)</f>
        <v/>
      </c>
      <c r="AB690" s="433" t="str">
        <f>IF(_tag_month_day!H680="","",_tag_month_day!H680/100)</f>
        <v/>
      </c>
      <c r="AC690" s="434">
        <f>IF(X690="",AC689,BK690*($AV689*X690+$AW689*FD689+$AX689*FI689+$AY689*FN689+$AZ689*FS689+$BA689*FX689+$BG689*GE689)/(AV689*Y690+AX689*FK689+AW689*FF689+AY689*FP689+AZ689*FU689+BA689*FZ689+BG689*GG689+BB689*GK689+BC689*GN689+BD689*GP689))</f>
        <v>1.59963432013121</v>
      </c>
      <c r="AD690" s="435" t="str">
        <f>IF(AC690=AC689,"",AC690-AC689)</f>
        <v/>
      </c>
      <c r="AE690" s="436" t="str">
        <f>IF(1-AF690=0,"",(1-AF690))</f>
        <v/>
      </c>
      <c r="AF690" s="437">
        <v>1</v>
      </c>
      <c r="AG690" s="10" t="str">
        <f>AG689</f>
        <v>9A3</v>
      </c>
      <c r="AH690" s="438" t="str">
        <f>AH689</f>
        <v/>
      </c>
      <c r="AI690" s="424"/>
      <c r="AJ690" s="10" t="str">
        <f>IF(_tag_month_day!I680="","",_tag_month_day!I680)</f>
        <v/>
      </c>
      <c r="AK690" s="440"/>
      <c r="AL690" s="440"/>
      <c r="AM690" s="440"/>
      <c r="AN690" s="441">
        <f>AN689</f>
        <v>2</v>
      </c>
      <c r="AO690" s="441">
        <f>AO689</f>
        <v>8</v>
      </c>
      <c r="AP690" s="442" t="e">
        <f>(IF(AN690=0,AS689,AS689*(1+AO690/AN690)/(AR690+AO690/AN690)))+AT690</f>
        <v>#VALUE!</v>
      </c>
      <c r="AQ690" s="443" t="str">
        <f>IF(_tag_month_day!J680="","",_tag_month_day!J680/100)</f>
        <v/>
      </c>
      <c r="AR690" s="444">
        <f>AR689</f>
        <v>1.3</v>
      </c>
      <c r="AS690" s="445" t="e">
        <f>AQ690*(AN690*AR690+AO690)/(AN690+AO690)</f>
        <v>#VALUE!</v>
      </c>
      <c r="AT690" s="445" t="e">
        <f>(SUM(BE690:BF690)-SUM(BE689:BF689))*0.05</f>
        <v>#VALUE!</v>
      </c>
      <c r="AU690" s="446" t="str">
        <f>IF(_tag_month_day!CC680="","",IF(_tag_month_day!CC680&gt;0,_tag_month_day!CD680,_tag_month_day!CE680))</f>
        <v/>
      </c>
      <c r="AV690" s="447" t="str">
        <f>IF(_tag_month_day!L680="","",_tag_month_day!L680/100)</f>
        <v/>
      </c>
      <c r="AW690" s="431">
        <f>AW689</f>
        <v>0</v>
      </c>
      <c r="AX690" s="431">
        <f>AX689</f>
        <v>0</v>
      </c>
      <c r="AY690" s="431" t="str">
        <f>IF(_tag_month_day!M680="","",_tag_month_day!M680/100)</f>
        <v/>
      </c>
      <c r="AZ690" s="431" t="str">
        <f>IF(_tag_month_day!N680="","",_tag_month_day!N680/100)</f>
        <v/>
      </c>
      <c r="BA690" s="431" t="str">
        <f>IF(_tag_month_day!O680="","",_tag_month_day!O680/100)</f>
        <v/>
      </c>
      <c r="BB690" s="448" t="str">
        <f>IF(_tag_month_day!P680="","",_tag_month_day!P680/100)</f>
        <v/>
      </c>
      <c r="BC690" s="448">
        <f>BC689</f>
        <v>0</v>
      </c>
      <c r="BD690" s="448" t="str">
        <f>IF(_tag_month_day!Q680="","",_tag_month_day!Q680/100)</f>
        <v/>
      </c>
      <c r="BE690" s="449" t="str">
        <f>IF(_tag_month_day!R680="","",_tag_month_day!R680/100)</f>
        <v/>
      </c>
      <c r="BF690" s="388" t="e">
        <f>(AU690*(100+BE690*100))/(AJ690-AU690)/100</f>
        <v>#VALUE!</v>
      </c>
      <c r="BG690" s="450" t="e">
        <f>BE690+BF690</f>
        <v>#VALUE!</v>
      </c>
      <c r="BH690" s="451" t="e">
        <f>SUM(AV690:BF690)</f>
        <v>#VALUE!</v>
      </c>
      <c r="BI690" s="452" t="e">
        <f>IF(CX690=0,BI689,(DK690*查询!$R$5+DL690*查询!$Q$5+DM690*查询!$N$5+DN690*查询!$O$5+DO690*查询!$P$5)*AF690/CX690)</f>
        <v>#VALUE!</v>
      </c>
      <c r="BJ690" s="452" t="e">
        <f>IF(CX690=0,BJ689,(DP690*查询!$S$5+DQ690*查询!$T$5+DR690*查询!$U$5)*AF690/CX690)</f>
        <v>#VALUE!</v>
      </c>
      <c r="BK690" s="452">
        <f>BK689</f>
        <v>1</v>
      </c>
      <c r="BL690" s="453" t="e">
        <f>SUMPRODUCT((AV690:BA690)*(GS690:GX690))/((GS690:GX690)+SUM(BB690:BD690)*GY690+BG690*GZ690)</f>
        <v>#VALUE!</v>
      </c>
      <c r="BM690" s="453" t="e">
        <f>BK690*($AV690*FB690+$AW690*FD690+$AX690*FI690+$AY690*FN690+$AZ690*FS690+$BA690*FX690+$BG690*GE690)/(AV690*EY690+AX690*FK690+AW690*FF690+AY690*FP690+AZ690*FU690+BA690*FZ690+BG690*GG690+BB690*GK690+BC690*GN690+BD690*GP690)</f>
        <v>#VALUE!</v>
      </c>
      <c r="BN690" s="453" t="e">
        <f>($AV690*FC690+$AX690*FJ690+$AW690*FE690+$AY690*FO690+$AZ690*FT690+$BA690*FY690+$BG690*GF690)/($AV690*FA690+BG690*GH690+BB690*GL690+BC690*GO690+BD690*GQ690+BA690*GA690)</f>
        <v>#VALUE!</v>
      </c>
      <c r="BO690" s="454" t="e">
        <f>SUMPRODUCT(AV690:BA690*GS690:GX690)/(GS690:GX690+(BB690+BC690+BD690)*GY690+BG690)</f>
        <v>#VALUE!</v>
      </c>
      <c r="BP690" s="454" t="e">
        <f>SUMPRODUCT(AV690:BA690*GS690:GX690)/(GS690:GX690+(BB690+BC690+BD690)*GY690+BG690)</f>
        <v>#VALUE!</v>
      </c>
      <c r="BQ690" s="454" t="e">
        <f>SUMPRODUCT(AV690:BA690*GS690:GX690)/(GS690:GX690+(BB690+BC690+BD690)*GY690+BG690)</f>
        <v>#VALUE!</v>
      </c>
      <c r="BR690" s="453" t="str">
        <f>IF(_tag_month_day!T680="","",_tag_month_day!T680)</f>
        <v/>
      </c>
      <c r="BS690" s="453" t="str">
        <f>IF(_tag_month_day!U680="","",_tag_month_day!U680)</f>
        <v/>
      </c>
      <c r="BT690" s="455" t="str">
        <f>IF(CK690="","",IF((CK690&gt;=BV690-0.12)*(CK690&lt;=BV690+0.12),"合格","不合格"))</f>
        <v/>
      </c>
      <c r="BU690" s="456" t="str">
        <f>IF(_tag_month_day!V680="","",_tag_month_day!V680)</f>
        <v/>
      </c>
      <c r="BV690" s="457" t="str">
        <f>IF(_tag_month_day!W680="","",_tag_month_day!W680)</f>
        <v/>
      </c>
      <c r="BW690" s="458" t="str">
        <f>IF(_tag_month_day!X680="","",_tag_month_day!X680)</f>
        <v/>
      </c>
      <c r="BX690" s="458" t="str">
        <f>IF(_tag_month_day!Y680="","",_tag_month_day!Y680)</f>
        <v/>
      </c>
      <c r="BY690" s="459">
        <f ca="1">L690</f>
        <v>43614.374999998356</v>
      </c>
      <c r="BZ690" s="460"/>
      <c r="CA690" s="4"/>
      <c r="CB690" s="424" t="str">
        <f>IF(_tag_month_day!Z680="","",_tag_month_day!Z680)</f>
        <v/>
      </c>
      <c r="CC690" s="424" t="str">
        <f>IF(_tag_month_day!AA680="","",_tag_month_day!AA680)</f>
        <v/>
      </c>
      <c r="CD690" s="424" t="str">
        <f>IF(_tag_month_day!AB680="","",_tag_month_day!AB680)</f>
        <v/>
      </c>
      <c r="CE690" s="424" t="str">
        <f>IF(_tag_month_day!AC680="","",_tag_month_day!AC680)</f>
        <v/>
      </c>
      <c r="CF690" s="424" t="str">
        <f>IF(_tag_month_day!AD680="","",_tag_month_day!AD680)</f>
        <v/>
      </c>
      <c r="CG690" s="424" t="str">
        <f>IF(_tag_month_day!AE680="","",_tag_month_day!AE680)</f>
        <v/>
      </c>
      <c r="CH690" s="424" t="str">
        <f>IF(_tag_month_day!AF680="","",_tag_month_day!AF680)</f>
        <v/>
      </c>
      <c r="CI690" s="424" t="str">
        <f>IF(_tag_month_day!AG680="","",_tag_month_day!AG680)</f>
        <v/>
      </c>
      <c r="CJ690" s="424" t="str">
        <f>IF(_tag_month_day!AH680="","",_tag_month_day!AH680)</f>
        <v/>
      </c>
      <c r="CK690" s="424" t="str">
        <f>IF(_tag_month_day!AI680="","",_tag_month_day!AI680)</f>
        <v/>
      </c>
      <c r="CL690" s="4" t="str">
        <f>IF(_tag_month_day!AJ680="","",_tag_month_day!AJ680)</f>
        <v/>
      </c>
      <c r="CM690" s="4" t="str">
        <f>IF(_tag_month_day!AK680="","",_tag_month_day!AK680)</f>
        <v/>
      </c>
      <c r="CN690" s="4" t="str">
        <f>IF(_tag_month_day!AL680="","",_tag_month_day!AL680)</f>
        <v/>
      </c>
      <c r="CO690" s="4" t="str">
        <f>IF(_tag_month_day!AM680="","",_tag_month_day!AM680)</f>
        <v/>
      </c>
      <c r="CP690" s="4" t="str">
        <f>IF(_tag_month_day!AN680="","",_tag_month_day!AN680)</f>
        <v/>
      </c>
      <c r="CQ690" s="4" t="str">
        <f>IF(_tag_month_day!AO680="","",_tag_month_day!AO680)</f>
        <v/>
      </c>
      <c r="CR690" s="462" t="str">
        <f>IF(_tag_month_day!AP680="","",_tag_month_day!AP680)</f>
        <v/>
      </c>
      <c r="CS690" s="463" t="str">
        <f>IF(_tag_month_day!AQ680="","",_tag_month_day!AQ680)</f>
        <v/>
      </c>
      <c r="CT690" s="4" t="str">
        <f>IF(_tag_month_day!AR680="","",_tag_month_day!AR680)</f>
        <v/>
      </c>
      <c r="CU690" s="464" t="e">
        <f>DU690/AJ690</f>
        <v>#VALUE!</v>
      </c>
      <c r="CV690" s="451" t="e">
        <f>BG690/BH690</f>
        <v>#VALUE!</v>
      </c>
      <c r="CW690" s="465" t="e">
        <f>AJ690*(1-CV690)*CU690*AF690</f>
        <v>#VALUE!</v>
      </c>
      <c r="CX690" s="465" t="e">
        <f>CW690*94%</f>
        <v>#VALUE!</v>
      </c>
      <c r="CY690" s="466" t="e">
        <f>IF(CX690=0,0,DS690/(DS690+CX690))</f>
        <v>#VALUE!</v>
      </c>
      <c r="CZ690" s="465" t="e">
        <f>$AJ690*EF690</f>
        <v>#VALUE!</v>
      </c>
      <c r="DA690" s="465" t="e">
        <f>$AJ690*EG690</f>
        <v>#VALUE!</v>
      </c>
      <c r="DB690" s="465" t="e">
        <f>$AJ690*EH690</f>
        <v>#VALUE!</v>
      </c>
      <c r="DC690" s="465" t="e">
        <f>$AJ690*EI690</f>
        <v>#VALUE!</v>
      </c>
      <c r="DD690" s="465" t="e">
        <f>$AJ690*EJ690</f>
        <v>#VALUE!</v>
      </c>
      <c r="DE690" s="465" t="e">
        <f>$AJ690*EK690</f>
        <v>#VALUE!</v>
      </c>
      <c r="DF690" s="465" t="e">
        <f>$AJ690*EL690</f>
        <v>#VALUE!</v>
      </c>
      <c r="DG690" s="465" t="e">
        <f>$AJ690*EM690</f>
        <v>#VALUE!</v>
      </c>
      <c r="DH690" s="465" t="e">
        <f>$AJ690*EN690</f>
        <v>#VALUE!</v>
      </c>
      <c r="DI690" s="465" t="e">
        <f>$AJ690*EO690</f>
        <v>#VALUE!</v>
      </c>
      <c r="DJ690" s="465" t="e">
        <f>CZ690*(1-EP690)</f>
        <v>#VALUE!</v>
      </c>
      <c r="DK690" s="465" t="e">
        <f>DA690*(1-ER690)</f>
        <v>#VALUE!</v>
      </c>
      <c r="DL690" s="465" t="e">
        <f>DB690*(1-EQ690)</f>
        <v>#VALUE!</v>
      </c>
      <c r="DM690" s="465" t="e">
        <f>DC690*(1-ES690)</f>
        <v>#VALUE!</v>
      </c>
      <c r="DN690" s="465" t="e">
        <f>DD690*(1-ET690)</f>
        <v>#VALUE!</v>
      </c>
      <c r="DO690" s="465" t="e">
        <f>DE690</f>
        <v>#VALUE!</v>
      </c>
      <c r="DP690" s="465" t="e">
        <f>DF690*(1-EU690)</f>
        <v>#VALUE!</v>
      </c>
      <c r="DQ690" s="465" t="e">
        <f>DG690*(1-EV690)</f>
        <v>#VALUE!</v>
      </c>
      <c r="DR690" s="465" t="e">
        <f>DH690*(1-EW690)</f>
        <v>#VALUE!</v>
      </c>
      <c r="DS690" s="465" t="e">
        <f>DI690</f>
        <v>#VALUE!</v>
      </c>
      <c r="DT690" s="465" t="e">
        <f>SUM(DJ690:DS690)</f>
        <v>#VALUE!</v>
      </c>
      <c r="DU690" s="465" t="e">
        <f>(GS690:GX690)+(DP690+DQ690+DR690)*GY690+DS690</f>
        <v>#VALUE!</v>
      </c>
      <c r="DV690" s="451" t="e">
        <f>AV690/$BH690/(1-EP690)</f>
        <v>#VALUE!</v>
      </c>
      <c r="DW690" s="451" t="e">
        <f>AW690/$BH690/(1-ER690)</f>
        <v>#VALUE!</v>
      </c>
      <c r="DX690" s="451" t="e">
        <f>AX690/$BH690/(1-EQ690)</f>
        <v>#VALUE!</v>
      </c>
      <c r="DY690" s="451" t="e">
        <f>AY690/$BH690/(1-ES690)</f>
        <v>#VALUE!</v>
      </c>
      <c r="DZ690" s="451" t="e">
        <f>AZ690/$BH690/(1-ET690)</f>
        <v>#VALUE!</v>
      </c>
      <c r="EA690" s="451" t="e">
        <f>BA690/$BH690/(1-AX690)</f>
        <v>#VALUE!</v>
      </c>
      <c r="EB690" s="451" t="e">
        <f>BB690/$BH690/(1-EU690)</f>
        <v>#VALUE!</v>
      </c>
      <c r="EC690" s="451" t="e">
        <f>BC690/$BH690/(1-EV690)</f>
        <v>#VALUE!</v>
      </c>
      <c r="ED690" s="451" t="e">
        <f>BD690/$BH690/(1-EW690)</f>
        <v>#VALUE!</v>
      </c>
      <c r="EE690" s="451" t="e">
        <f>BG690/BH690</f>
        <v>#VALUE!</v>
      </c>
      <c r="EF690" s="451" t="e">
        <f>DV690/SUM($DV690:$EE690)</f>
        <v>#VALUE!</v>
      </c>
      <c r="EG690" s="451" t="e">
        <f>DW690/SUM($DV690:$EE690)</f>
        <v>#VALUE!</v>
      </c>
      <c r="EH690" s="451" t="e">
        <f>DX690/SUM($DV690:$EE690)</f>
        <v>#VALUE!</v>
      </c>
      <c r="EI690" s="451" t="e">
        <f>DY690/SUM($DV690:$EE690)</f>
        <v>#VALUE!</v>
      </c>
      <c r="EJ690" s="451" t="e">
        <f>DZ690/SUM($DV690:$EE690)</f>
        <v>#VALUE!</v>
      </c>
      <c r="EK690" s="451" t="e">
        <f>EA690/SUM($DV690:$EE690)</f>
        <v>#VALUE!</v>
      </c>
      <c r="EL690" s="451" t="e">
        <f>EB690/SUM($DV690:$EE690)</f>
        <v>#VALUE!</v>
      </c>
      <c r="EM690" s="451" t="e">
        <f>EC690/SUM($DV690:$EE690)</f>
        <v>#VALUE!</v>
      </c>
      <c r="EN690" s="451" t="e">
        <f>ED690/SUM($DV690:$EE690)</f>
        <v>#VALUE!</v>
      </c>
      <c r="EO690" s="451" t="e">
        <f>EE690/SUM($DV690:$EE690)</f>
        <v>#VALUE!</v>
      </c>
      <c r="EP690" s="450">
        <f>EP689</f>
        <v>0.080000000000000002</v>
      </c>
      <c r="EQ690" s="450">
        <f>EQ689</f>
        <v>0.014999999999999999</v>
      </c>
      <c r="ER690" s="450">
        <f>ER689</f>
        <v>0.014999999999999999</v>
      </c>
      <c r="ES690" s="450">
        <f>ES689</f>
        <v>0.014999999999999999</v>
      </c>
      <c r="ET690" s="450">
        <f>ET689</f>
        <v>0.014999999999999999</v>
      </c>
      <c r="EU690" s="450">
        <f>EU689</f>
        <v>0.089999999999999997</v>
      </c>
      <c r="EV690" s="450">
        <f>EV689</f>
        <v>0.089999999999999997</v>
      </c>
      <c r="EW690" s="450">
        <f>EW689</f>
        <v>0.089999999999999997</v>
      </c>
      <c r="EX690" s="431" t="str">
        <f>IF(_tag_month_day!AS680="","",_tag_month_day!AS680/100)</f>
        <v/>
      </c>
      <c r="EY690" s="431" t="str">
        <f>IF(_tag_month_day!AT680="","",_tag_month_day!AT680/100)</f>
        <v/>
      </c>
      <c r="EZ690" s="431" t="str">
        <f>IF(_tag_month_day!AU680="","",_tag_month_day!AU680/100)</f>
        <v/>
      </c>
      <c r="FA690" s="431" t="str">
        <f>IF(_tag_month_day!AV680="","",_tag_month_day!AV680/100)</f>
        <v/>
      </c>
      <c r="FB690" s="431" t="str">
        <f>IF(_tag_month_day!AW680="","",_tag_month_day!AW680/100)</f>
        <v/>
      </c>
      <c r="FC690" s="431" t="str">
        <f>IF(_tag_month_day!AX680="","",_tag_month_day!AX680/100)</f>
        <v/>
      </c>
      <c r="FD690" s="449" t="str">
        <f>IF(_tag_month_day!AY680="","",_tag_month_day!AY680/100)</f>
        <v/>
      </c>
      <c r="FE690" s="449" t="str">
        <f>IF(_tag_month_day!AZ680="","",_tag_month_day!AZ680/100)</f>
        <v/>
      </c>
      <c r="FF690" s="449" t="str">
        <f>IF(_tag_month_day!BA680="","",_tag_month_day!BA680/100)</f>
        <v/>
      </c>
      <c r="FG690" s="449" t="str">
        <f>IF(_tag_month_day!BB680="","",_tag_month_day!BB680/100)</f>
        <v/>
      </c>
      <c r="FH690" s="467" t="str">
        <f>IF(_tag_month_day!BC680="","",_tag_month_day!BC680/100)</f>
        <v/>
      </c>
      <c r="FI690" s="449">
        <f>FI689</f>
        <v>0.40999999999999998</v>
      </c>
      <c r="FJ690" s="449">
        <f>FJ689</f>
        <v>0.11</v>
      </c>
      <c r="FK690" s="449">
        <f>FK689</f>
        <v>0.014999999999999999</v>
      </c>
      <c r="FL690" s="449">
        <f>FL689</f>
        <v>0</v>
      </c>
      <c r="FM690" s="467">
        <f>FM689</f>
        <v>0.0001</v>
      </c>
      <c r="FN690" s="449">
        <f>FN689</f>
        <v>0.32000000000000001</v>
      </c>
      <c r="FO690" s="449">
        <f>FO689</f>
        <v>0.20000000000000001</v>
      </c>
      <c r="FP690" s="449">
        <f>FP689</f>
        <v>0.01</v>
      </c>
      <c r="FQ690" s="449">
        <f>FQ689</f>
        <v>0</v>
      </c>
      <c r="FR690" s="467">
        <f>FR689</f>
        <v>0.0001</v>
      </c>
      <c r="FS690" s="449" t="str">
        <f>IF(_tag_month_day!BD680="","",_tag_month_day!BD680/100)</f>
        <v/>
      </c>
      <c r="FT690" s="449" t="str">
        <f>IF(_tag_month_day!BE680="","",_tag_month_day!BE680/100)</f>
        <v/>
      </c>
      <c r="FU690" s="449" t="str">
        <f>IF(_tag_month_day!BF680="","",_tag_month_day!BF680/100)</f>
        <v/>
      </c>
      <c r="FV690" s="449" t="str">
        <f>IF(_tag_month_day!BG680="","",_tag_month_day!BG680/100)</f>
        <v/>
      </c>
      <c r="FW690" s="467" t="str">
        <f>IF(_tag_month_day!BH680="","",_tag_month_day!BH680/100)</f>
        <v/>
      </c>
      <c r="FX690" s="449" t="str">
        <f>IF(_tag_month_day!BI680="","",_tag_month_day!BI680/100)</f>
        <v/>
      </c>
      <c r="FY690" s="449" t="str">
        <f>IF(_tag_month_day!BJ680="","",_tag_month_day!BJ680/100)</f>
        <v/>
      </c>
      <c r="FZ690" s="468" t="str">
        <f>IF(_tag_month_day!BK680="","",_tag_month_day!BK680/100)</f>
        <v/>
      </c>
      <c r="GA690" s="449" t="str">
        <f>IF(_tag_month_day!BL680="","",_tag_month_day!BL680/100)</f>
        <v/>
      </c>
      <c r="GB690" s="467" t="str">
        <f>IF(_tag_month_day!BM680="","",_tag_month_day!BM680/100)</f>
        <v/>
      </c>
      <c r="GC690" s="431" t="str">
        <f>IF(_tag_month_day!BN680="","",_tag_month_day!BN680/100)</f>
        <v/>
      </c>
      <c r="GD690" s="431" t="str">
        <f>IF(_tag_month_day!BO680="","",_tag_month_day!BO680/100)</f>
        <v/>
      </c>
      <c r="GE690" s="431" t="str">
        <f>IF(_tag_month_day!BP680="","",_tag_month_day!BP680/100)</f>
        <v/>
      </c>
      <c r="GF690" s="431" t="str">
        <f>IF(_tag_month_day!BQ680="","",_tag_month_day!BQ680/100)</f>
        <v/>
      </c>
      <c r="GG690" s="431" t="str">
        <f>IF(_tag_month_day!BR680="","",_tag_month_day!BR680/100)</f>
        <v/>
      </c>
      <c r="GH690" s="431" t="str">
        <f>IF(_tag_month_day!BS680="","",_tag_month_day!BS680/100)</f>
        <v/>
      </c>
      <c r="GI690" s="467" t="str">
        <f>IF(_tag_month_day!BT680="","",_tag_month_day!BT680/100)</f>
        <v/>
      </c>
      <c r="GJ690" s="469" t="str">
        <f>IF(_tag_month_day!BU680="","",_tag_month_day!BU680/100)</f>
        <v/>
      </c>
      <c r="GK690" s="470">
        <f>GK689</f>
        <v>0.070000000000000007</v>
      </c>
      <c r="GL690" s="470">
        <f>GL689</f>
        <v>0.029999999999999999</v>
      </c>
      <c r="GM690" s="471" t="str">
        <f>IF(_tag_month_day!BX680="","",_tag_month_day!BX680/100)</f>
        <v/>
      </c>
      <c r="GN690" s="470">
        <f>GN689</f>
        <v>0.070000000000000007</v>
      </c>
      <c r="GO690" s="470">
        <f>GO689</f>
        <v>0.029999999999999999</v>
      </c>
      <c r="GP690" s="470">
        <f>GP689</f>
        <v>0.089999999999999997</v>
      </c>
      <c r="GQ690" s="470">
        <f>GQ689</f>
        <v>0.029999999999999999</v>
      </c>
      <c r="GR690" s="471" t="str">
        <f>IF(_tag_month_day!CA680="","",_tag_month_day!CA680/100)</f>
        <v/>
      </c>
      <c r="GS690" s="472">
        <f>GS689</f>
        <v>0.95299999999999996</v>
      </c>
      <c r="GT690" s="472">
        <f>GT689</f>
        <v>0.55000000000000004</v>
      </c>
      <c r="GU690" s="472">
        <f>GU689</f>
        <v>0.55000000000000004</v>
      </c>
      <c r="GV690" s="472">
        <f>GV689</f>
        <v>0.55000000000000004</v>
      </c>
      <c r="GW690" s="472">
        <f>GW689</f>
        <v>0.5</v>
      </c>
      <c r="GX690" s="472">
        <f>GX689</f>
        <v>0.93500000000000005</v>
      </c>
      <c r="GY690" s="472">
        <f>GY689</f>
        <v>0.14999999999999999</v>
      </c>
      <c r="GZ690" s="472">
        <f>GZ689</f>
        <v>1</v>
      </c>
      <c r="HA690" s="474">
        <f>HA689</f>
        <v>0.047</v>
      </c>
      <c r="HB690" s="474">
        <f>HB689</f>
        <v>0.45000000000000001</v>
      </c>
      <c r="HC690" s="474">
        <f>HC689</f>
        <v>0.45000000000000001</v>
      </c>
      <c r="HD690" s="474">
        <f>HD689</f>
        <v>0.45000000000000001</v>
      </c>
      <c r="HE690" s="474">
        <f>HE689</f>
        <v>0.5</v>
      </c>
      <c r="HF690" s="474">
        <f>HF689</f>
        <v>0.065000000000000002</v>
      </c>
      <c r="HG690" s="474">
        <f>HG689</f>
        <v>0.84999999999999998</v>
      </c>
      <c r="HH690" s="474">
        <f>HH689</f>
        <v>0</v>
      </c>
      <c r="HI690" s="10">
        <f>IF(BZ690&lt;&gt;"",CK690-BV690,0)</f>
        <v>0</v>
      </c>
      <c r="HJ690" s="10" t="e">
        <f>IF(AJ690&gt;0,AH690-AJ690,0)</f>
        <v>#VALUE!</v>
      </c>
      <c r="HK690" s="466">
        <f>HK689</f>
        <v>0.84999999999999998</v>
      </c>
      <c r="HL690" s="424">
        <f>HL689</f>
        <v>550000</v>
      </c>
      <c r="HM690" s="424">
        <f>HM689</f>
        <v>480000</v>
      </c>
      <c r="HN690" s="465" t="e">
        <f>(DJ690*EZ690+DK690*FH690+DL690*FM690+DM690*FR690+DN690*FW690+DO690*GB690+DS690*GI690+DP690*GM690+DR690*GR690)*1000*2</f>
        <v>#VALUE!</v>
      </c>
      <c r="HO690" s="465" t="e">
        <f>HN690*HK690*$HO$2/HL690*1000000</f>
        <v>#VALUE!</v>
      </c>
      <c r="HP690" s="465" t="e">
        <f>HN690*HK690*$HP$2/HM690*1000000</f>
        <v>#VALUE!</v>
      </c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</row>
    <row customFormat="1" r="691" s="0">
      <c r="A691" s="420">
        <v>680</v>
      </c>
      <c r="B691" s="421">
        <f ca="1">IF(D691=D690,B690,IF(D691="夜班",B690+1,B690))</f>
        <v>43614</v>
      </c>
      <c r="C691" s="422">
        <f>C690</f>
        <v>0.041666666666666699</v>
      </c>
      <c r="D691" s="10" t="str">
        <f ca="1">IF(HOUR(G691)&lt;8,"夜班",IF(HOUR(G691)&lt;16,"白班",IF(HOUR(G691)&lt;24,"中班",0)))</f>
        <v>夜班</v>
      </c>
      <c r="E691" s="10" t="e">
        <f ca="1">IF(F691=1,"甲",IF(F691=2,"乙",IF(F691=3,"丙",IF(F691=4,"丁",""))))</f>
        <v>#REF!</v>
      </c>
      <c r="F691" s="10" t="e">
        <f ca="1">SUMPRODUCT((成本日报!$A$3:$A$95=计划!B691)*(成本日报!$B$3:$B$95=计划!$D691),成本日报!$C$3:$C$95)</f>
        <v>#REF!</v>
      </c>
      <c r="G691" s="423">
        <f ca="1">G690+C690</f>
        <v>43614.29166666502</v>
      </c>
      <c r="H691" s="423">
        <f ca="1">$G691+$C691/60*10+$C691*0</f>
        <v>43614.298611109465</v>
      </c>
      <c r="I691" s="423">
        <f ca="1">$G691+$C691/60*18+$C691*0</f>
        <v>43614.304166665017</v>
      </c>
      <c r="J691" s="423">
        <f ca="1">$G691+$C691/60*0+$C691*1</f>
        <v>43614.333333331684</v>
      </c>
      <c r="K691" s="423">
        <f ca="1">$G691+$C691/60*30+$C691*2</f>
        <v>43614.395833331691</v>
      </c>
      <c r="L691" s="423">
        <f ca="1">$G691+$C691/60*0+$C691*3</f>
        <v>43614.41666666502</v>
      </c>
      <c r="M691" s="424" t="str">
        <f>IF(_tag_month_day!A681="","",_tag_month_day!A681)</f>
        <v/>
      </c>
      <c r="N691" s="424" t="str">
        <f>IF(_tag_month_day!B681="","",_tag_month_day!B681)</f>
        <v/>
      </c>
      <c r="O691" s="425" t="e">
        <f>IF(M691+N691=0,"",M691+N691)</f>
        <v>#VALUE!</v>
      </c>
      <c r="P691" s="424" t="str">
        <f>IF(_tag_month_day!C681="","",_tag_month_day!C681)</f>
        <v/>
      </c>
      <c r="Q691" s="424" t="str">
        <f>IF(_tag_month_day!D681="","",_tag_month_day!D681)</f>
        <v/>
      </c>
      <c r="R691" s="426" t="str">
        <f>IF(_tag_month_day!CB681="","",_tag_month_day!CB681/100)</f>
        <v/>
      </c>
      <c r="S691" s="427" t="str">
        <f>IF(_tag_month_day!E681="","",_tag_month_day!E681)</f>
        <v/>
      </c>
      <c r="T691" s="427" t="str">
        <f>IF(_tag_month_day!F681="","",_tag_month_day!F681)</f>
        <v/>
      </c>
      <c r="U691" s="428" t="e">
        <f>S691+T691</f>
        <v>#VALUE!</v>
      </c>
      <c r="V691" s="429" t="e">
        <f>U691/AJ691</f>
        <v>#VALUE!</v>
      </c>
      <c r="W691" s="430" t="str">
        <f>IF(_jhy_month_day!A681="","",_jhy_month_day!A681)</f>
        <v/>
      </c>
      <c r="X691" s="431" t="str">
        <f>IF(_jhy_month_day!B681="","",_jhy_month_day!B681/100)</f>
        <v/>
      </c>
      <c r="Y691" s="431" t="str">
        <f>IF(_jhy_month_day!C681="","",_jhy_month_day!C681/100)</f>
        <v/>
      </c>
      <c r="Z691" s="432">
        <f>Z687+1</f>
        <v>170</v>
      </c>
      <c r="AA691" s="433" t="str">
        <f>IF(_tag_month_day!G681="","",_tag_month_day!G681/100)</f>
        <v/>
      </c>
      <c r="AB691" s="433" t="str">
        <f>IF(_tag_month_day!H681="","",_tag_month_day!H681/100)</f>
        <v/>
      </c>
      <c r="AC691" s="434">
        <f>IF(X691="",AC690,BK691*($AV690*X691+$AW690*FD690+$AX690*FI690+$AY690*FN690+$AZ690*FS690+$BA690*FX690+$BG690*GE690)/(AV690*Y691+AX690*FK690+AW690*FF690+AY690*FP690+AZ690*FU690+BA690*FZ690+BG690*GG690+BB690*GK690+BC690*GN690+BD690*GP690))</f>
        <v>1.59963432013121</v>
      </c>
      <c r="AD691" s="435" t="str">
        <f>IF(AC691=AC690,"",AC691-AC690)</f>
        <v/>
      </c>
      <c r="AE691" s="436" t="str">
        <f>IF(1-AF691=0,"",(1-AF691))</f>
        <v/>
      </c>
      <c r="AF691" s="437">
        <v>1</v>
      </c>
      <c r="AG691" s="10" t="str">
        <f>AG690</f>
        <v>9A3</v>
      </c>
      <c r="AH691" s="438" t="str">
        <f>AH690</f>
        <v/>
      </c>
      <c r="AI691" s="424"/>
      <c r="AJ691" s="10" t="str">
        <f>IF(_tag_month_day!I681="","",_tag_month_day!I681)</f>
        <v/>
      </c>
      <c r="AK691" s="440"/>
      <c r="AL691" s="440"/>
      <c r="AM691" s="440"/>
      <c r="AN691" s="441">
        <f>AN690</f>
        <v>2</v>
      </c>
      <c r="AO691" s="441">
        <f>AO690</f>
        <v>8</v>
      </c>
      <c r="AP691" s="442" t="e">
        <f>(IF(AN691=0,AS690,AS690*(1+AO691/AN691)/(AR691+AO691/AN691)))+AT691</f>
        <v>#VALUE!</v>
      </c>
      <c r="AQ691" s="443" t="str">
        <f>IF(_tag_month_day!J681="","",_tag_month_day!J681/100)</f>
        <v/>
      </c>
      <c r="AR691" s="444">
        <f>AR690</f>
        <v>1.3</v>
      </c>
      <c r="AS691" s="445" t="e">
        <f>AQ691*(AN691*AR691+AO691)/(AN691+AO691)</f>
        <v>#VALUE!</v>
      </c>
      <c r="AT691" s="445" t="e">
        <f>(SUM(BE691:BF691)-SUM(BE690:BF690))*0.05</f>
        <v>#VALUE!</v>
      </c>
      <c r="AU691" s="446" t="str">
        <f>IF(_tag_month_day!CC681="","",IF(_tag_month_day!CC681&gt;0,_tag_month_day!CD681,_tag_month_day!CE681))</f>
        <v/>
      </c>
      <c r="AV691" s="447" t="str">
        <f>IF(_tag_month_day!L681="","",_tag_month_day!L681/100)</f>
        <v/>
      </c>
      <c r="AW691" s="431">
        <f>AW690</f>
        <v>0</v>
      </c>
      <c r="AX691" s="431">
        <f>AX690</f>
        <v>0</v>
      </c>
      <c r="AY691" s="431" t="str">
        <f>IF(_tag_month_day!M681="","",_tag_month_day!M681/100)</f>
        <v/>
      </c>
      <c r="AZ691" s="431" t="str">
        <f>IF(_tag_month_day!N681="","",_tag_month_day!N681/100)</f>
        <v/>
      </c>
      <c r="BA691" s="431" t="str">
        <f>IF(_tag_month_day!O681="","",_tag_month_day!O681/100)</f>
        <v/>
      </c>
      <c r="BB691" s="448" t="str">
        <f>IF(_tag_month_day!P681="","",_tag_month_day!P681/100)</f>
        <v/>
      </c>
      <c r="BC691" s="448">
        <f>BC690</f>
        <v>0</v>
      </c>
      <c r="BD691" s="448" t="str">
        <f>IF(_tag_month_day!Q681="","",_tag_month_day!Q681/100)</f>
        <v/>
      </c>
      <c r="BE691" s="449" t="str">
        <f>IF(_tag_month_day!R681="","",_tag_month_day!R681/100)</f>
        <v/>
      </c>
      <c r="BF691" s="388" t="e">
        <f>(AU691*(100+BE691*100))/(AJ691-AU691)/100</f>
        <v>#VALUE!</v>
      </c>
      <c r="BG691" s="450" t="e">
        <f>BE691+BF691</f>
        <v>#VALUE!</v>
      </c>
      <c r="BH691" s="451" t="e">
        <f>SUM(AV691:BF691)</f>
        <v>#VALUE!</v>
      </c>
      <c r="BI691" s="452" t="e">
        <f>IF(CX691=0,BI690,(DK691*查询!$R$5+DL691*查询!$Q$5+DM691*查询!$N$5+DN691*查询!$O$5+DO691*查询!$P$5)*AF691/CX691)</f>
        <v>#VALUE!</v>
      </c>
      <c r="BJ691" s="452" t="e">
        <f>IF(CX691=0,BJ690,(DP691*查询!$S$5+DQ691*查询!$T$5+DR691*查询!$U$5)*AF691/CX691)</f>
        <v>#VALUE!</v>
      </c>
      <c r="BK691" s="452">
        <f>BK690</f>
        <v>1</v>
      </c>
      <c r="BL691" s="453" t="e">
        <f>SUMPRODUCT((AV691:BA691)*(GS691:GX691))/((GS691:GX691)+SUM(BB691:BD691)*GY691+BG691*GZ691)</f>
        <v>#VALUE!</v>
      </c>
      <c r="BM691" s="453" t="e">
        <f>BK691*($AV691*FB691+$AW691*FD691+$AX691*FI691+$AY691*FN691+$AZ691*FS691+$BA691*FX691+$BG691*GE691)/(AV691*EY691+AX691*FK691+AW691*FF691+AY691*FP691+AZ691*FU691+BA691*FZ691+BG691*GG691+BB691*GK691+BC691*GN691+BD691*GP691)</f>
        <v>#VALUE!</v>
      </c>
      <c r="BN691" s="453" t="e">
        <f>($AV691*FC691+$AX691*FJ691+$AW691*FE691+$AY691*FO691+$AZ691*FT691+$BA691*FY691+$BG691*GF691)/($AV691*FA691+BG691*GH691+BB691*GL691+BC691*GO691+BD691*GQ691+BA691*GA691)</f>
        <v>#VALUE!</v>
      </c>
      <c r="BO691" s="454" t="e">
        <f>SUMPRODUCT(AV691:BA691*GS691:GX691)/(GS691:GX691+(BB691+BC691+BD691)*GY691+BG691)</f>
        <v>#VALUE!</v>
      </c>
      <c r="BP691" s="454" t="e">
        <f>SUMPRODUCT(AV691:BA691*GS691:GX691)/(GS691:GX691+(BB691+BC691+BD691)*GY691+BG691)</f>
        <v>#VALUE!</v>
      </c>
      <c r="BQ691" s="454" t="e">
        <f>SUMPRODUCT(AV691:BA691*GS691:GX691)/(GS691:GX691+(BB691+BC691+BD691)*GY691+BG691)</f>
        <v>#VALUE!</v>
      </c>
      <c r="BR691" s="453" t="str">
        <f>IF(_tag_month_day!T681="","",_tag_month_day!T681)</f>
        <v/>
      </c>
      <c r="BS691" s="453" t="str">
        <f>IF(_tag_month_day!U681="","",_tag_month_day!U681)</f>
        <v/>
      </c>
      <c r="BT691" s="455" t="str">
        <f>IF(CK691="","",IF((CK691&gt;=BV691-0.12)*(CK691&lt;=BV691+0.12),"合格","不合格"))</f>
        <v/>
      </c>
      <c r="BU691" s="456" t="str">
        <f>IF(_tag_month_day!V681="","",_tag_month_day!V681)</f>
        <v/>
      </c>
      <c r="BV691" s="457" t="str">
        <f>IF(_tag_month_day!W681="","",_tag_month_day!W681)</f>
        <v/>
      </c>
      <c r="BW691" s="458" t="str">
        <f>IF(_tag_month_day!X681="","",_tag_month_day!X681)</f>
        <v/>
      </c>
      <c r="BX691" s="458" t="str">
        <f>IF(_tag_month_day!Y681="","",_tag_month_day!Y681)</f>
        <v/>
      </c>
      <c r="BY691" s="459">
        <f ca="1">L691</f>
        <v>43614.41666666502</v>
      </c>
      <c r="BZ691" s="460"/>
      <c r="CA691" s="4"/>
      <c r="CB691" s="424" t="str">
        <f>IF(_tag_month_day!Z681="","",_tag_month_day!Z681)</f>
        <v/>
      </c>
      <c r="CC691" s="424" t="str">
        <f>IF(_tag_month_day!AA681="","",_tag_month_day!AA681)</f>
        <v/>
      </c>
      <c r="CD691" s="424" t="str">
        <f>IF(_tag_month_day!AB681="","",_tag_month_day!AB681)</f>
        <v/>
      </c>
      <c r="CE691" s="424" t="str">
        <f>IF(_tag_month_day!AC681="","",_tag_month_day!AC681)</f>
        <v/>
      </c>
      <c r="CF691" s="424" t="str">
        <f>IF(_tag_month_day!AD681="","",_tag_month_day!AD681)</f>
        <v/>
      </c>
      <c r="CG691" s="424" t="str">
        <f>IF(_tag_month_day!AE681="","",_tag_month_day!AE681)</f>
        <v/>
      </c>
      <c r="CH691" s="424" t="str">
        <f>IF(_tag_month_day!AF681="","",_tag_month_day!AF681)</f>
        <v/>
      </c>
      <c r="CI691" s="424" t="str">
        <f>IF(_tag_month_day!AG681="","",_tag_month_day!AG681)</f>
        <v/>
      </c>
      <c r="CJ691" s="424" t="str">
        <f>IF(_tag_month_day!AH681="","",_tag_month_day!AH681)</f>
        <v/>
      </c>
      <c r="CK691" s="424" t="str">
        <f>IF(_tag_month_day!AI681="","",_tag_month_day!AI681)</f>
        <v/>
      </c>
      <c r="CL691" s="4" t="str">
        <f>IF(_tag_month_day!AJ681="","",_tag_month_day!AJ681)</f>
        <v/>
      </c>
      <c r="CM691" s="4" t="str">
        <f>IF(_tag_month_day!AK681="","",_tag_month_day!AK681)</f>
        <v/>
      </c>
      <c r="CN691" s="4" t="str">
        <f>IF(_tag_month_day!AL681="","",_tag_month_day!AL681)</f>
        <v/>
      </c>
      <c r="CO691" s="4" t="str">
        <f>IF(_tag_month_day!AM681="","",_tag_month_day!AM681)</f>
        <v/>
      </c>
      <c r="CP691" s="4" t="str">
        <f>IF(_tag_month_day!AN681="","",_tag_month_day!AN681)</f>
        <v/>
      </c>
      <c r="CQ691" s="4" t="str">
        <f>IF(_tag_month_day!AO681="","",_tag_month_day!AO681)</f>
        <v/>
      </c>
      <c r="CR691" s="462" t="str">
        <f>IF(_tag_month_day!AP681="","",_tag_month_day!AP681)</f>
        <v/>
      </c>
      <c r="CS691" s="463" t="str">
        <f>IF(_tag_month_day!AQ681="","",_tag_month_day!AQ681)</f>
        <v/>
      </c>
      <c r="CT691" s="4" t="str">
        <f>IF(_tag_month_day!AR681="","",_tag_month_day!AR681)</f>
        <v/>
      </c>
      <c r="CU691" s="464" t="e">
        <f>DU691/AJ691</f>
        <v>#VALUE!</v>
      </c>
      <c r="CV691" s="451" t="e">
        <f>BG691/BH691</f>
        <v>#VALUE!</v>
      </c>
      <c r="CW691" s="465" t="e">
        <f>AJ691*(1-CV691)*CU691*AF691</f>
        <v>#VALUE!</v>
      </c>
      <c r="CX691" s="465" t="e">
        <f>CW691*94%</f>
        <v>#VALUE!</v>
      </c>
      <c r="CY691" s="466" t="e">
        <f>IF(CX691=0,0,DS691/(DS691+CX691))</f>
        <v>#VALUE!</v>
      </c>
      <c r="CZ691" s="465" t="e">
        <f>$AJ691*EF691</f>
        <v>#VALUE!</v>
      </c>
      <c r="DA691" s="465" t="e">
        <f>$AJ691*EG691</f>
        <v>#VALUE!</v>
      </c>
      <c r="DB691" s="465" t="e">
        <f>$AJ691*EH691</f>
        <v>#VALUE!</v>
      </c>
      <c r="DC691" s="465" t="e">
        <f>$AJ691*EI691</f>
        <v>#VALUE!</v>
      </c>
      <c r="DD691" s="465" t="e">
        <f>$AJ691*EJ691</f>
        <v>#VALUE!</v>
      </c>
      <c r="DE691" s="465" t="e">
        <f>$AJ691*EK691</f>
        <v>#VALUE!</v>
      </c>
      <c r="DF691" s="465" t="e">
        <f>$AJ691*EL691</f>
        <v>#VALUE!</v>
      </c>
      <c r="DG691" s="465" t="e">
        <f>$AJ691*EM691</f>
        <v>#VALUE!</v>
      </c>
      <c r="DH691" s="465" t="e">
        <f>$AJ691*EN691</f>
        <v>#VALUE!</v>
      </c>
      <c r="DI691" s="465" t="e">
        <f>$AJ691*EO691</f>
        <v>#VALUE!</v>
      </c>
      <c r="DJ691" s="465" t="e">
        <f>CZ691*(1-EP691)</f>
        <v>#VALUE!</v>
      </c>
      <c r="DK691" s="465" t="e">
        <f>DA691*(1-ER691)</f>
        <v>#VALUE!</v>
      </c>
      <c r="DL691" s="465" t="e">
        <f>DB691*(1-EQ691)</f>
        <v>#VALUE!</v>
      </c>
      <c r="DM691" s="465" t="e">
        <f>DC691*(1-ES691)</f>
        <v>#VALUE!</v>
      </c>
      <c r="DN691" s="465" t="e">
        <f>DD691*(1-ET691)</f>
        <v>#VALUE!</v>
      </c>
      <c r="DO691" s="465" t="e">
        <f>DE691</f>
        <v>#VALUE!</v>
      </c>
      <c r="DP691" s="465" t="e">
        <f>DF691*(1-EU691)</f>
        <v>#VALUE!</v>
      </c>
      <c r="DQ691" s="465" t="e">
        <f>DG691*(1-EV691)</f>
        <v>#VALUE!</v>
      </c>
      <c r="DR691" s="465" t="e">
        <f>DH691*(1-EW691)</f>
        <v>#VALUE!</v>
      </c>
      <c r="DS691" s="465" t="e">
        <f>DI691</f>
        <v>#VALUE!</v>
      </c>
      <c r="DT691" s="465" t="e">
        <f>SUM(DJ691:DS691)</f>
        <v>#VALUE!</v>
      </c>
      <c r="DU691" s="465" t="e">
        <f>(GS691:GX691)+(DP691+DQ691+DR691)*GY691+DS691</f>
        <v>#VALUE!</v>
      </c>
      <c r="DV691" s="451" t="e">
        <f>AV691/$BH691/(1-EP691)</f>
        <v>#VALUE!</v>
      </c>
      <c r="DW691" s="451" t="e">
        <f>AW691/$BH691/(1-ER691)</f>
        <v>#VALUE!</v>
      </c>
      <c r="DX691" s="451" t="e">
        <f>AX691/$BH691/(1-EQ691)</f>
        <v>#VALUE!</v>
      </c>
      <c r="DY691" s="451" t="e">
        <f>AY691/$BH691/(1-ES691)</f>
        <v>#VALUE!</v>
      </c>
      <c r="DZ691" s="451" t="e">
        <f>AZ691/$BH691/(1-ET691)</f>
        <v>#VALUE!</v>
      </c>
      <c r="EA691" s="451" t="e">
        <f>BA691/$BH691/(1-AX691)</f>
        <v>#VALUE!</v>
      </c>
      <c r="EB691" s="451" t="e">
        <f>BB691/$BH691/(1-EU691)</f>
        <v>#VALUE!</v>
      </c>
      <c r="EC691" s="451" t="e">
        <f>BC691/$BH691/(1-EV691)</f>
        <v>#VALUE!</v>
      </c>
      <c r="ED691" s="451" t="e">
        <f>BD691/$BH691/(1-EW691)</f>
        <v>#VALUE!</v>
      </c>
      <c r="EE691" s="451" t="e">
        <f>BG691/BH691</f>
        <v>#VALUE!</v>
      </c>
      <c r="EF691" s="451" t="e">
        <f>DV691/SUM($DV691:$EE691)</f>
        <v>#VALUE!</v>
      </c>
      <c r="EG691" s="451" t="e">
        <f>DW691/SUM($DV691:$EE691)</f>
        <v>#VALUE!</v>
      </c>
      <c r="EH691" s="451" t="e">
        <f>DX691/SUM($DV691:$EE691)</f>
        <v>#VALUE!</v>
      </c>
      <c r="EI691" s="451" t="e">
        <f>DY691/SUM($DV691:$EE691)</f>
        <v>#VALUE!</v>
      </c>
      <c r="EJ691" s="451" t="e">
        <f>DZ691/SUM($DV691:$EE691)</f>
        <v>#VALUE!</v>
      </c>
      <c r="EK691" s="451" t="e">
        <f>EA691/SUM($DV691:$EE691)</f>
        <v>#VALUE!</v>
      </c>
      <c r="EL691" s="451" t="e">
        <f>EB691/SUM($DV691:$EE691)</f>
        <v>#VALUE!</v>
      </c>
      <c r="EM691" s="451" t="e">
        <f>EC691/SUM($DV691:$EE691)</f>
        <v>#VALUE!</v>
      </c>
      <c r="EN691" s="451" t="e">
        <f>ED691/SUM($DV691:$EE691)</f>
        <v>#VALUE!</v>
      </c>
      <c r="EO691" s="451" t="e">
        <f>EE691/SUM($DV691:$EE691)</f>
        <v>#VALUE!</v>
      </c>
      <c r="EP691" s="450">
        <f>EP690</f>
        <v>0.080000000000000002</v>
      </c>
      <c r="EQ691" s="450">
        <f>EQ690</f>
        <v>0.014999999999999999</v>
      </c>
      <c r="ER691" s="450">
        <f>ER690</f>
        <v>0.014999999999999999</v>
      </c>
      <c r="ES691" s="450">
        <f>ES690</f>
        <v>0.014999999999999999</v>
      </c>
      <c r="ET691" s="450">
        <f>ET690</f>
        <v>0.014999999999999999</v>
      </c>
      <c r="EU691" s="450">
        <f>EU690</f>
        <v>0.089999999999999997</v>
      </c>
      <c r="EV691" s="450">
        <f>EV690</f>
        <v>0.089999999999999997</v>
      </c>
      <c r="EW691" s="450">
        <f>EW690</f>
        <v>0.089999999999999997</v>
      </c>
      <c r="EX691" s="431" t="str">
        <f>IF(_tag_month_day!AS681="","",_tag_month_day!AS681/100)</f>
        <v/>
      </c>
      <c r="EY691" s="431" t="str">
        <f>IF(_tag_month_day!AT681="","",_tag_month_day!AT681/100)</f>
        <v/>
      </c>
      <c r="EZ691" s="431" t="str">
        <f>IF(_tag_month_day!AU681="","",_tag_month_day!AU681/100)</f>
        <v/>
      </c>
      <c r="FA691" s="431" t="str">
        <f>IF(_tag_month_day!AV681="","",_tag_month_day!AV681/100)</f>
        <v/>
      </c>
      <c r="FB691" s="431" t="str">
        <f>IF(_tag_month_day!AW681="","",_tag_month_day!AW681/100)</f>
        <v/>
      </c>
      <c r="FC691" s="431" t="str">
        <f>IF(_tag_month_day!AX681="","",_tag_month_day!AX681/100)</f>
        <v/>
      </c>
      <c r="FD691" s="449" t="str">
        <f>IF(_tag_month_day!AY681="","",_tag_month_day!AY681/100)</f>
        <v/>
      </c>
      <c r="FE691" s="449" t="str">
        <f>IF(_tag_month_day!AZ681="","",_tag_month_day!AZ681/100)</f>
        <v/>
      </c>
      <c r="FF691" s="449" t="str">
        <f>IF(_tag_month_day!BA681="","",_tag_month_day!BA681/100)</f>
        <v/>
      </c>
      <c r="FG691" s="449" t="str">
        <f>IF(_tag_month_day!BB681="","",_tag_month_day!BB681/100)</f>
        <v/>
      </c>
      <c r="FH691" s="467" t="str">
        <f>IF(_tag_month_day!BC681="","",_tag_month_day!BC681/100)</f>
        <v/>
      </c>
      <c r="FI691" s="449">
        <f>FI690</f>
        <v>0.40999999999999998</v>
      </c>
      <c r="FJ691" s="449">
        <f>FJ690</f>
        <v>0.11</v>
      </c>
      <c r="FK691" s="449">
        <f>FK690</f>
        <v>0.014999999999999999</v>
      </c>
      <c r="FL691" s="449">
        <f>FL690</f>
        <v>0</v>
      </c>
      <c r="FM691" s="467">
        <f>FM690</f>
        <v>0.0001</v>
      </c>
      <c r="FN691" s="449">
        <f>FN690</f>
        <v>0.32000000000000001</v>
      </c>
      <c r="FO691" s="449">
        <f>FO690</f>
        <v>0.20000000000000001</v>
      </c>
      <c r="FP691" s="449">
        <f>FP690</f>
        <v>0.01</v>
      </c>
      <c r="FQ691" s="449">
        <f>FQ690</f>
        <v>0</v>
      </c>
      <c r="FR691" s="467">
        <f>FR690</f>
        <v>0.0001</v>
      </c>
      <c r="FS691" s="449" t="str">
        <f>IF(_tag_month_day!BD681="","",_tag_month_day!BD681/100)</f>
        <v/>
      </c>
      <c r="FT691" s="449" t="str">
        <f>IF(_tag_month_day!BE681="","",_tag_month_day!BE681/100)</f>
        <v/>
      </c>
      <c r="FU691" s="449" t="str">
        <f>IF(_tag_month_day!BF681="","",_tag_month_day!BF681/100)</f>
        <v/>
      </c>
      <c r="FV691" s="449" t="str">
        <f>IF(_tag_month_day!BG681="","",_tag_month_day!BG681/100)</f>
        <v/>
      </c>
      <c r="FW691" s="467" t="str">
        <f>IF(_tag_month_day!BH681="","",_tag_month_day!BH681/100)</f>
        <v/>
      </c>
      <c r="FX691" s="449" t="str">
        <f>IF(_tag_month_day!BI681="","",_tag_month_day!BI681/100)</f>
        <v/>
      </c>
      <c r="FY691" s="449" t="str">
        <f>IF(_tag_month_day!BJ681="","",_tag_month_day!BJ681/100)</f>
        <v/>
      </c>
      <c r="FZ691" s="468" t="str">
        <f>IF(_tag_month_day!BK681="","",_tag_month_day!BK681/100)</f>
        <v/>
      </c>
      <c r="GA691" s="449" t="str">
        <f>IF(_tag_month_day!BL681="","",_tag_month_day!BL681/100)</f>
        <v/>
      </c>
      <c r="GB691" s="467" t="str">
        <f>IF(_tag_month_day!BM681="","",_tag_month_day!BM681/100)</f>
        <v/>
      </c>
      <c r="GC691" s="431" t="str">
        <f>IF(_tag_month_day!BN681="","",_tag_month_day!BN681/100)</f>
        <v/>
      </c>
      <c r="GD691" s="431" t="str">
        <f>IF(_tag_month_day!BO681="","",_tag_month_day!BO681/100)</f>
        <v/>
      </c>
      <c r="GE691" s="431" t="str">
        <f>IF(_tag_month_day!BP681="","",_tag_month_day!BP681/100)</f>
        <v/>
      </c>
      <c r="GF691" s="431" t="str">
        <f>IF(_tag_month_day!BQ681="","",_tag_month_day!BQ681/100)</f>
        <v/>
      </c>
      <c r="GG691" s="431" t="str">
        <f>IF(_tag_month_day!BR681="","",_tag_month_day!BR681/100)</f>
        <v/>
      </c>
      <c r="GH691" s="431" t="str">
        <f>IF(_tag_month_day!BS681="","",_tag_month_day!BS681/100)</f>
        <v/>
      </c>
      <c r="GI691" s="467" t="str">
        <f>IF(_tag_month_day!BT681="","",_tag_month_day!BT681/100)</f>
        <v/>
      </c>
      <c r="GJ691" s="469" t="str">
        <f>IF(_tag_month_day!BU681="","",_tag_month_day!BU681/100)</f>
        <v/>
      </c>
      <c r="GK691" s="470">
        <f>GK690</f>
        <v>0.070000000000000007</v>
      </c>
      <c r="GL691" s="470">
        <f>GL690</f>
        <v>0.029999999999999999</v>
      </c>
      <c r="GM691" s="471" t="str">
        <f>IF(_tag_month_day!BX681="","",_tag_month_day!BX681/100)</f>
        <v/>
      </c>
      <c r="GN691" s="470">
        <f>GN690</f>
        <v>0.070000000000000007</v>
      </c>
      <c r="GO691" s="470">
        <f>GO690</f>
        <v>0.029999999999999999</v>
      </c>
      <c r="GP691" s="470">
        <f>GP690</f>
        <v>0.089999999999999997</v>
      </c>
      <c r="GQ691" s="470">
        <f>GQ690</f>
        <v>0.029999999999999999</v>
      </c>
      <c r="GR691" s="471" t="str">
        <f>IF(_tag_month_day!CA681="","",_tag_month_day!CA681/100)</f>
        <v/>
      </c>
      <c r="GS691" s="472">
        <f>GS690</f>
        <v>0.95299999999999996</v>
      </c>
      <c r="GT691" s="472">
        <f>GT690</f>
        <v>0.55000000000000004</v>
      </c>
      <c r="GU691" s="472">
        <f>GU690</f>
        <v>0.55000000000000004</v>
      </c>
      <c r="GV691" s="472">
        <f>GV690</f>
        <v>0.55000000000000004</v>
      </c>
      <c r="GW691" s="472">
        <f>GW690</f>
        <v>0.5</v>
      </c>
      <c r="GX691" s="472">
        <f>GX690</f>
        <v>0.93500000000000005</v>
      </c>
      <c r="GY691" s="472">
        <f>GY690</f>
        <v>0.14999999999999999</v>
      </c>
      <c r="GZ691" s="472">
        <f>GZ690</f>
        <v>1</v>
      </c>
      <c r="HA691" s="474">
        <f>HA690</f>
        <v>0.047</v>
      </c>
      <c r="HB691" s="474">
        <f>HB690</f>
        <v>0.45000000000000001</v>
      </c>
      <c r="HC691" s="474">
        <f>HC690</f>
        <v>0.45000000000000001</v>
      </c>
      <c r="HD691" s="474">
        <f>HD690</f>
        <v>0.45000000000000001</v>
      </c>
      <c r="HE691" s="474">
        <f>HE690</f>
        <v>0.5</v>
      </c>
      <c r="HF691" s="474">
        <f>HF690</f>
        <v>0.065000000000000002</v>
      </c>
      <c r="HG691" s="474">
        <f>HG690</f>
        <v>0.84999999999999998</v>
      </c>
      <c r="HH691" s="474">
        <f>HH690</f>
        <v>0</v>
      </c>
      <c r="HI691" s="10">
        <f>IF(BZ691&lt;&gt;"",CK691-BV691,0)</f>
        <v>0</v>
      </c>
      <c r="HJ691" s="10" t="e">
        <f>IF(AJ691&gt;0,AH691-AJ691,0)</f>
        <v>#VALUE!</v>
      </c>
      <c r="HK691" s="466">
        <f>HK690</f>
        <v>0.84999999999999998</v>
      </c>
      <c r="HL691" s="424">
        <f>HL690</f>
        <v>550000</v>
      </c>
      <c r="HM691" s="424">
        <f>HM690</f>
        <v>480000</v>
      </c>
      <c r="HN691" s="465" t="e">
        <f>(DJ691*EZ691+DK691*FH691+DL691*FM691+DM691*FR691+DN691*FW691+DO691*GB691+DS691*GI691+DP691*GM691+DR691*GR691)*1000*2</f>
        <v>#VALUE!</v>
      </c>
      <c r="HO691" s="465" t="e">
        <f>HN691*HK691*$HO$2/HL691*1000000</f>
        <v>#VALUE!</v>
      </c>
      <c r="HP691" s="465" t="e">
        <f>HN691*HK691*$HP$2/HM691*1000000</f>
        <v>#VALUE!</v>
      </c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</row>
    <row customFormat="1" r="692" s="0">
      <c r="A692" s="420">
        <v>681</v>
      </c>
      <c r="B692" s="421">
        <f ca="1">IF(D692=D691,B691,IF(D692="夜班",B691+1,B691))</f>
        <v>43614</v>
      </c>
      <c r="C692" s="422">
        <f>C691</f>
        <v>0.041666666666666699</v>
      </c>
      <c r="D692" s="10" t="str">
        <f ca="1">IF(HOUR(G692)&lt;8,"夜班",IF(HOUR(G692)&lt;16,"白班",IF(HOUR(G692)&lt;24,"中班",0)))</f>
        <v>夜班</v>
      </c>
      <c r="E692" s="10" t="e">
        <f ca="1">IF(F692=1,"甲",IF(F692=2,"乙",IF(F692=3,"丙",IF(F692=4,"丁",""))))</f>
        <v>#REF!</v>
      </c>
      <c r="F692" s="10" t="e">
        <f ca="1">SUMPRODUCT((成本日报!$A$3:$A$95=计划!B692)*(成本日报!$B$3:$B$95=计划!$D692),成本日报!$C$3:$C$95)</f>
        <v>#REF!</v>
      </c>
      <c r="G692" s="423">
        <f ca="1">G691+C691</f>
        <v>43614.333333331684</v>
      </c>
      <c r="H692" s="423">
        <f ca="1">$G692+$C692/60*10+$C692*0</f>
        <v>43614.340277776129</v>
      </c>
      <c r="I692" s="423">
        <f ca="1">$G692+$C692/60*18+$C692*0</f>
        <v>43614.345833331681</v>
      </c>
      <c r="J692" s="423">
        <f ca="1">$G692+$C692/60*0+$C692*1</f>
        <v>43614.374999998348</v>
      </c>
      <c r="K692" s="423">
        <f ca="1">$G692+$C692/60*30+$C692*2</f>
        <v>43614.437499998356</v>
      </c>
      <c r="L692" s="423">
        <f ca="1">$G692+$C692/60*0+$C692*3</f>
        <v>43614.458333331684</v>
      </c>
      <c r="M692" s="424" t="str">
        <f>IF(_tag_month_day!A682="","",_tag_month_day!A682)</f>
        <v/>
      </c>
      <c r="N692" s="424" t="str">
        <f>IF(_tag_month_day!B682="","",_tag_month_day!B682)</f>
        <v/>
      </c>
      <c r="O692" s="425" t="e">
        <f>IF(M692+N692=0,"",M692+N692)</f>
        <v>#VALUE!</v>
      </c>
      <c r="P692" s="424" t="str">
        <f>IF(_tag_month_day!C682="","",_tag_month_day!C682)</f>
        <v/>
      </c>
      <c r="Q692" s="424" t="str">
        <f>IF(_tag_month_day!D682="","",_tag_month_day!D682)</f>
        <v/>
      </c>
      <c r="R692" s="426" t="str">
        <f>IF(_tag_month_day!CB682="","",_tag_month_day!CB682/100)</f>
        <v/>
      </c>
      <c r="S692" s="427" t="str">
        <f>IF(_tag_month_day!E682="","",_tag_month_day!E682)</f>
        <v/>
      </c>
      <c r="T692" s="427" t="str">
        <f>IF(_tag_month_day!F682="","",_tag_month_day!F682)</f>
        <v/>
      </c>
      <c r="U692" s="428" t="e">
        <f>S692+T692</f>
        <v>#VALUE!</v>
      </c>
      <c r="V692" s="429" t="e">
        <f>U692/AJ692</f>
        <v>#VALUE!</v>
      </c>
      <c r="W692" s="430" t="str">
        <f>IF(_jhy_month_day!A682="","",_jhy_month_day!A682)</f>
        <v/>
      </c>
      <c r="X692" s="431" t="str">
        <f>IF(_jhy_month_day!B682="","",_jhy_month_day!B682/100)</f>
        <v/>
      </c>
      <c r="Y692" s="431" t="str">
        <f>IF(_jhy_month_day!C682="","",_jhy_month_day!C682/100)</f>
        <v/>
      </c>
      <c r="Z692" s="432">
        <f>Z688+1</f>
        <v>171</v>
      </c>
      <c r="AA692" s="433" t="str">
        <f>IF(_tag_month_day!G682="","",_tag_month_day!G682/100)</f>
        <v/>
      </c>
      <c r="AB692" s="433" t="str">
        <f>IF(_tag_month_day!H682="","",_tag_month_day!H682/100)</f>
        <v/>
      </c>
      <c r="AC692" s="434">
        <f>IF(X692="",AC691,BK692*($AV691*X692+$AW691*FD691+$AX691*FI691+$AY691*FN691+$AZ691*FS691+$BA691*FX691+$BG691*GE691)/(AV691*Y692+AX691*FK691+AW691*FF691+AY691*FP691+AZ691*FU691+BA691*FZ691+BG691*GG691+BB691*GK691+BC691*GN691+BD691*GP691))</f>
        <v>1.59963432013121</v>
      </c>
      <c r="AD692" s="435" t="str">
        <f>IF(AC692=AC691,"",AC692-AC691)</f>
        <v/>
      </c>
      <c r="AE692" s="436" t="str">
        <f>IF(1-AF692=0,"",(1-AF692))</f>
        <v/>
      </c>
      <c r="AF692" s="437">
        <v>1</v>
      </c>
      <c r="AG692" s="10" t="str">
        <f>AG691</f>
        <v>9A3</v>
      </c>
      <c r="AH692" s="438" t="str">
        <f>AH691</f>
        <v/>
      </c>
      <c r="AI692" s="424"/>
      <c r="AJ692" s="10" t="str">
        <f>IF(_tag_month_day!I682="","",_tag_month_day!I682)</f>
        <v/>
      </c>
      <c r="AK692" s="440"/>
      <c r="AL692" s="440"/>
      <c r="AM692" s="440"/>
      <c r="AN692" s="441">
        <f>AN691</f>
        <v>2</v>
      </c>
      <c r="AO692" s="441">
        <f>AO691</f>
        <v>8</v>
      </c>
      <c r="AP692" s="442" t="e">
        <f>(IF(AN692=0,AS691,AS691*(1+AO692/AN692)/(AR692+AO692/AN692)))+AT692</f>
        <v>#VALUE!</v>
      </c>
      <c r="AQ692" s="443" t="str">
        <f>IF(_tag_month_day!J682="","",_tag_month_day!J682/100)</f>
        <v/>
      </c>
      <c r="AR692" s="444">
        <f>AR691</f>
        <v>1.3</v>
      </c>
      <c r="AS692" s="445" t="e">
        <f>AQ692*(AN692*AR692+AO692)/(AN692+AO692)</f>
        <v>#VALUE!</v>
      </c>
      <c r="AT692" s="445" t="e">
        <f>(SUM(BE692:BF692)-SUM(BE691:BF691))*0.05</f>
        <v>#VALUE!</v>
      </c>
      <c r="AU692" s="446" t="str">
        <f>IF(_tag_month_day!CC682="","",IF(_tag_month_day!CC682&gt;0,_tag_month_day!CD682,_tag_month_day!CE682))</f>
        <v/>
      </c>
      <c r="AV692" s="447" t="str">
        <f>IF(_tag_month_day!L682="","",_tag_month_day!L682/100)</f>
        <v/>
      </c>
      <c r="AW692" s="431">
        <f>AW691</f>
        <v>0</v>
      </c>
      <c r="AX692" s="431">
        <f>AX691</f>
        <v>0</v>
      </c>
      <c r="AY692" s="431" t="str">
        <f>IF(_tag_month_day!M682="","",_tag_month_day!M682/100)</f>
        <v/>
      </c>
      <c r="AZ692" s="431" t="str">
        <f>IF(_tag_month_day!N682="","",_tag_month_day!N682/100)</f>
        <v/>
      </c>
      <c r="BA692" s="431" t="str">
        <f>IF(_tag_month_day!O682="","",_tag_month_day!O682/100)</f>
        <v/>
      </c>
      <c r="BB692" s="448" t="str">
        <f>IF(_tag_month_day!P682="","",_tag_month_day!P682/100)</f>
        <v/>
      </c>
      <c r="BC692" s="448">
        <f>BC691</f>
        <v>0</v>
      </c>
      <c r="BD692" s="448" t="str">
        <f>IF(_tag_month_day!Q682="","",_tag_month_day!Q682/100)</f>
        <v/>
      </c>
      <c r="BE692" s="449" t="str">
        <f>IF(_tag_month_day!R682="","",_tag_month_day!R682/100)</f>
        <v/>
      </c>
      <c r="BF692" s="388" t="e">
        <f>(AU692*(100+BE692*100))/(AJ692-AU692)/100</f>
        <v>#VALUE!</v>
      </c>
      <c r="BG692" s="450" t="e">
        <f>BE692+BF692</f>
        <v>#VALUE!</v>
      </c>
      <c r="BH692" s="451" t="e">
        <f>SUM(AV692:BF692)</f>
        <v>#VALUE!</v>
      </c>
      <c r="BI692" s="452" t="e">
        <f>IF(CX692=0,BI691,(DK692*查询!$R$5+DL692*查询!$Q$5+DM692*查询!$N$5+DN692*查询!$O$5+DO692*查询!$P$5)*AF692/CX692)</f>
        <v>#VALUE!</v>
      </c>
      <c r="BJ692" s="452" t="e">
        <f>IF(CX692=0,BJ691,(DP692*查询!$S$5+DQ692*查询!$T$5+DR692*查询!$U$5)*AF692/CX692)</f>
        <v>#VALUE!</v>
      </c>
      <c r="BK692" s="452">
        <f>BK691</f>
        <v>1</v>
      </c>
      <c r="BL692" s="453" t="e">
        <f>SUMPRODUCT((AV692:BA692)*(GS692:GX692))/((GS692:GX692)+SUM(BB692:BD692)*GY692+BG692*GZ692)</f>
        <v>#VALUE!</v>
      </c>
      <c r="BM692" s="453" t="e">
        <f>BK692*($AV692*FB692+$AW692*FD692+$AX692*FI692+$AY692*FN692+$AZ692*FS692+$BA692*FX692+$BG692*GE692)/(AV692*EY692+AX692*FK692+AW692*FF692+AY692*FP692+AZ692*FU692+BA692*FZ692+BG692*GG692+BB692*GK692+BC692*GN692+BD692*GP692)</f>
        <v>#VALUE!</v>
      </c>
      <c r="BN692" s="453" t="e">
        <f>($AV692*FC692+$AX692*FJ692+$AW692*FE692+$AY692*FO692+$AZ692*FT692+$BA692*FY692+$BG692*GF692)/($AV692*FA692+BG692*GH692+BB692*GL692+BC692*GO692+BD692*GQ692+BA692*GA692)</f>
        <v>#VALUE!</v>
      </c>
      <c r="BO692" s="454" t="e">
        <f>SUMPRODUCT(AV692:BA692*GS692:GX692)/(GS692:GX692+(BB692+BC692+BD692)*GY692+BG692)</f>
        <v>#VALUE!</v>
      </c>
      <c r="BP692" s="454" t="e">
        <f>SUMPRODUCT(AV692:BA692*GS692:GX692)/(GS692:GX692+(BB692+BC692+BD692)*GY692+BG692)</f>
        <v>#VALUE!</v>
      </c>
      <c r="BQ692" s="454" t="e">
        <f>SUMPRODUCT(AV692:BA692*GS692:GX692)/(GS692:GX692+(BB692+BC692+BD692)*GY692+BG692)</f>
        <v>#VALUE!</v>
      </c>
      <c r="BR692" s="453" t="str">
        <f>IF(_tag_month_day!T682="","",_tag_month_day!T682)</f>
        <v/>
      </c>
      <c r="BS692" s="453" t="str">
        <f>IF(_tag_month_day!U682="","",_tag_month_day!U682)</f>
        <v/>
      </c>
      <c r="BT692" s="455" t="str">
        <f>IF(CK692="","",IF((CK692&gt;=BV692-0.12)*(CK692&lt;=BV692+0.12),"合格","不合格"))</f>
        <v/>
      </c>
      <c r="BU692" s="456" t="str">
        <f>IF(_tag_month_day!V682="","",_tag_month_day!V682)</f>
        <v/>
      </c>
      <c r="BV692" s="457" t="str">
        <f>IF(_tag_month_day!W682="","",_tag_month_day!W682)</f>
        <v/>
      </c>
      <c r="BW692" s="458" t="str">
        <f>IF(_tag_month_day!X682="","",_tag_month_day!X682)</f>
        <v/>
      </c>
      <c r="BX692" s="458" t="str">
        <f>IF(_tag_month_day!Y682="","",_tag_month_day!Y682)</f>
        <v/>
      </c>
      <c r="BY692" s="459">
        <f ca="1">L692</f>
        <v>43614.458333331684</v>
      </c>
      <c r="BZ692" s="460"/>
      <c r="CA692" s="4"/>
      <c r="CB692" s="424" t="str">
        <f>IF(_tag_month_day!Z682="","",_tag_month_day!Z682)</f>
        <v/>
      </c>
      <c r="CC692" s="424" t="str">
        <f>IF(_tag_month_day!AA682="","",_tag_month_day!AA682)</f>
        <v/>
      </c>
      <c r="CD692" s="424" t="str">
        <f>IF(_tag_month_day!AB682="","",_tag_month_day!AB682)</f>
        <v/>
      </c>
      <c r="CE692" s="424" t="str">
        <f>IF(_tag_month_day!AC682="","",_tag_month_day!AC682)</f>
        <v/>
      </c>
      <c r="CF692" s="424" t="str">
        <f>IF(_tag_month_day!AD682="","",_tag_month_day!AD682)</f>
        <v/>
      </c>
      <c r="CG692" s="424" t="str">
        <f>IF(_tag_month_day!AE682="","",_tag_month_day!AE682)</f>
        <v/>
      </c>
      <c r="CH692" s="424" t="str">
        <f>IF(_tag_month_day!AF682="","",_tag_month_day!AF682)</f>
        <v/>
      </c>
      <c r="CI692" s="424" t="str">
        <f>IF(_tag_month_day!AG682="","",_tag_month_day!AG682)</f>
        <v/>
      </c>
      <c r="CJ692" s="424" t="str">
        <f>IF(_tag_month_day!AH682="","",_tag_month_day!AH682)</f>
        <v/>
      </c>
      <c r="CK692" s="424" t="str">
        <f>IF(_tag_month_day!AI682="","",_tag_month_day!AI682)</f>
        <v/>
      </c>
      <c r="CL692" s="4" t="str">
        <f>IF(_tag_month_day!AJ682="","",_tag_month_day!AJ682)</f>
        <v/>
      </c>
      <c r="CM692" s="4" t="str">
        <f>IF(_tag_month_day!AK682="","",_tag_month_day!AK682)</f>
        <v/>
      </c>
      <c r="CN692" s="4" t="str">
        <f>IF(_tag_month_day!AL682="","",_tag_month_day!AL682)</f>
        <v/>
      </c>
      <c r="CO692" s="4" t="str">
        <f>IF(_tag_month_day!AM682="","",_tag_month_day!AM682)</f>
        <v/>
      </c>
      <c r="CP692" s="4" t="str">
        <f>IF(_tag_month_day!AN682="","",_tag_month_day!AN682)</f>
        <v/>
      </c>
      <c r="CQ692" s="4" t="str">
        <f>IF(_tag_month_day!AO682="","",_tag_month_day!AO682)</f>
        <v/>
      </c>
      <c r="CR692" s="462" t="str">
        <f>IF(_tag_month_day!AP682="","",_tag_month_day!AP682)</f>
        <v/>
      </c>
      <c r="CS692" s="463" t="str">
        <f>IF(_tag_month_day!AQ682="","",_tag_month_day!AQ682)</f>
        <v/>
      </c>
      <c r="CT692" s="4" t="str">
        <f>IF(_tag_month_day!AR682="","",_tag_month_day!AR682)</f>
        <v/>
      </c>
      <c r="CU692" s="464" t="e">
        <f>DU692/AJ692</f>
        <v>#VALUE!</v>
      </c>
      <c r="CV692" s="451" t="e">
        <f>BG692/BH692</f>
        <v>#VALUE!</v>
      </c>
      <c r="CW692" s="465" t="e">
        <f>AJ692*(1-CV692)*CU692*AF692</f>
        <v>#VALUE!</v>
      </c>
      <c r="CX692" s="465" t="e">
        <f>CW692*94%</f>
        <v>#VALUE!</v>
      </c>
      <c r="CY692" s="466" t="e">
        <f>IF(CX692=0,0,DS692/(DS692+CX692))</f>
        <v>#VALUE!</v>
      </c>
      <c r="CZ692" s="465" t="e">
        <f>$AJ692*EF692</f>
        <v>#VALUE!</v>
      </c>
      <c r="DA692" s="465" t="e">
        <f>$AJ692*EG692</f>
        <v>#VALUE!</v>
      </c>
      <c r="DB692" s="465" t="e">
        <f>$AJ692*EH692</f>
        <v>#VALUE!</v>
      </c>
      <c r="DC692" s="465" t="e">
        <f>$AJ692*EI692</f>
        <v>#VALUE!</v>
      </c>
      <c r="DD692" s="465" t="e">
        <f>$AJ692*EJ692</f>
        <v>#VALUE!</v>
      </c>
      <c r="DE692" s="465" t="e">
        <f>$AJ692*EK692</f>
        <v>#VALUE!</v>
      </c>
      <c r="DF692" s="465" t="e">
        <f>$AJ692*EL692</f>
        <v>#VALUE!</v>
      </c>
      <c r="DG692" s="465" t="e">
        <f>$AJ692*EM692</f>
        <v>#VALUE!</v>
      </c>
      <c r="DH692" s="465" t="e">
        <f>$AJ692*EN692</f>
        <v>#VALUE!</v>
      </c>
      <c r="DI692" s="465" t="e">
        <f>$AJ692*EO692</f>
        <v>#VALUE!</v>
      </c>
      <c r="DJ692" s="465" t="e">
        <f>CZ692*(1-EP692)</f>
        <v>#VALUE!</v>
      </c>
      <c r="DK692" s="465" t="e">
        <f>DA692*(1-ER692)</f>
        <v>#VALUE!</v>
      </c>
      <c r="DL692" s="465" t="e">
        <f>DB692*(1-EQ692)</f>
        <v>#VALUE!</v>
      </c>
      <c r="DM692" s="465" t="e">
        <f>DC692*(1-ES692)</f>
        <v>#VALUE!</v>
      </c>
      <c r="DN692" s="465" t="e">
        <f>DD692*(1-ET692)</f>
        <v>#VALUE!</v>
      </c>
      <c r="DO692" s="465" t="e">
        <f>DE692</f>
        <v>#VALUE!</v>
      </c>
      <c r="DP692" s="465" t="e">
        <f>DF692*(1-EU692)</f>
        <v>#VALUE!</v>
      </c>
      <c r="DQ692" s="465" t="e">
        <f>DG692*(1-EV692)</f>
        <v>#VALUE!</v>
      </c>
      <c r="DR692" s="465" t="e">
        <f>DH692*(1-EW692)</f>
        <v>#VALUE!</v>
      </c>
      <c r="DS692" s="465" t="e">
        <f>DI692</f>
        <v>#VALUE!</v>
      </c>
      <c r="DT692" s="465" t="e">
        <f>SUM(DJ692:DS692)</f>
        <v>#VALUE!</v>
      </c>
      <c r="DU692" s="465" t="e">
        <f>(GS692:GX692)+(DP692+DQ692+DR692)*GY692+DS692</f>
        <v>#VALUE!</v>
      </c>
      <c r="DV692" s="451" t="e">
        <f>AV692/$BH692/(1-EP692)</f>
        <v>#VALUE!</v>
      </c>
      <c r="DW692" s="451" t="e">
        <f>AW692/$BH692/(1-ER692)</f>
        <v>#VALUE!</v>
      </c>
      <c r="DX692" s="451" t="e">
        <f>AX692/$BH692/(1-EQ692)</f>
        <v>#VALUE!</v>
      </c>
      <c r="DY692" s="451" t="e">
        <f>AY692/$BH692/(1-ES692)</f>
        <v>#VALUE!</v>
      </c>
      <c r="DZ692" s="451" t="e">
        <f>AZ692/$BH692/(1-ET692)</f>
        <v>#VALUE!</v>
      </c>
      <c r="EA692" s="451" t="e">
        <f>BA692/$BH692/(1-AX692)</f>
        <v>#VALUE!</v>
      </c>
      <c r="EB692" s="451" t="e">
        <f>BB692/$BH692/(1-EU692)</f>
        <v>#VALUE!</v>
      </c>
      <c r="EC692" s="451" t="e">
        <f>BC692/$BH692/(1-EV692)</f>
        <v>#VALUE!</v>
      </c>
      <c r="ED692" s="451" t="e">
        <f>BD692/$BH692/(1-EW692)</f>
        <v>#VALUE!</v>
      </c>
      <c r="EE692" s="451" t="e">
        <f>BG692/BH692</f>
        <v>#VALUE!</v>
      </c>
      <c r="EF692" s="451" t="e">
        <f>DV692/SUM($DV692:$EE692)</f>
        <v>#VALUE!</v>
      </c>
      <c r="EG692" s="451" t="e">
        <f>DW692/SUM($DV692:$EE692)</f>
        <v>#VALUE!</v>
      </c>
      <c r="EH692" s="451" t="e">
        <f>DX692/SUM($DV692:$EE692)</f>
        <v>#VALUE!</v>
      </c>
      <c r="EI692" s="451" t="e">
        <f>DY692/SUM($DV692:$EE692)</f>
        <v>#VALUE!</v>
      </c>
      <c r="EJ692" s="451" t="e">
        <f>DZ692/SUM($DV692:$EE692)</f>
        <v>#VALUE!</v>
      </c>
      <c r="EK692" s="451" t="e">
        <f>EA692/SUM($DV692:$EE692)</f>
        <v>#VALUE!</v>
      </c>
      <c r="EL692" s="451" t="e">
        <f>EB692/SUM($DV692:$EE692)</f>
        <v>#VALUE!</v>
      </c>
      <c r="EM692" s="451" t="e">
        <f>EC692/SUM($DV692:$EE692)</f>
        <v>#VALUE!</v>
      </c>
      <c r="EN692" s="451" t="e">
        <f>ED692/SUM($DV692:$EE692)</f>
        <v>#VALUE!</v>
      </c>
      <c r="EO692" s="451" t="e">
        <f>EE692/SUM($DV692:$EE692)</f>
        <v>#VALUE!</v>
      </c>
      <c r="EP692" s="450">
        <f>EP691</f>
        <v>0.080000000000000002</v>
      </c>
      <c r="EQ692" s="450">
        <f>EQ691</f>
        <v>0.014999999999999999</v>
      </c>
      <c r="ER692" s="450">
        <f>ER691</f>
        <v>0.014999999999999999</v>
      </c>
      <c r="ES692" s="450">
        <f>ES691</f>
        <v>0.014999999999999999</v>
      </c>
      <c r="ET692" s="450">
        <f>ET691</f>
        <v>0.014999999999999999</v>
      </c>
      <c r="EU692" s="450">
        <f>EU691</f>
        <v>0.089999999999999997</v>
      </c>
      <c r="EV692" s="450">
        <f>EV691</f>
        <v>0.089999999999999997</v>
      </c>
      <c r="EW692" s="450">
        <f>EW691</f>
        <v>0.089999999999999997</v>
      </c>
      <c r="EX692" s="431" t="str">
        <f>IF(_tag_month_day!AS682="","",_tag_month_day!AS682/100)</f>
        <v/>
      </c>
      <c r="EY692" s="431" t="str">
        <f>IF(_tag_month_day!AT682="","",_tag_month_day!AT682/100)</f>
        <v/>
      </c>
      <c r="EZ692" s="431" t="str">
        <f>IF(_tag_month_day!AU682="","",_tag_month_day!AU682/100)</f>
        <v/>
      </c>
      <c r="FA692" s="431" t="str">
        <f>IF(_tag_month_day!AV682="","",_tag_month_day!AV682/100)</f>
        <v/>
      </c>
      <c r="FB692" s="431" t="str">
        <f>IF(_tag_month_day!AW682="","",_tag_month_day!AW682/100)</f>
        <v/>
      </c>
      <c r="FC692" s="431" t="str">
        <f>IF(_tag_month_day!AX682="","",_tag_month_day!AX682/100)</f>
        <v/>
      </c>
      <c r="FD692" s="449" t="str">
        <f>IF(_tag_month_day!AY682="","",_tag_month_day!AY682/100)</f>
        <v/>
      </c>
      <c r="FE692" s="449" t="str">
        <f>IF(_tag_month_day!AZ682="","",_tag_month_day!AZ682/100)</f>
        <v/>
      </c>
      <c r="FF692" s="449" t="str">
        <f>IF(_tag_month_day!BA682="","",_tag_month_day!BA682/100)</f>
        <v/>
      </c>
      <c r="FG692" s="449" t="str">
        <f>IF(_tag_month_day!BB682="","",_tag_month_day!BB682/100)</f>
        <v/>
      </c>
      <c r="FH692" s="467" t="str">
        <f>IF(_tag_month_day!BC682="","",_tag_month_day!BC682/100)</f>
        <v/>
      </c>
      <c r="FI692" s="449">
        <f>FI691</f>
        <v>0.40999999999999998</v>
      </c>
      <c r="FJ692" s="449">
        <f>FJ691</f>
        <v>0.11</v>
      </c>
      <c r="FK692" s="449">
        <f>FK691</f>
        <v>0.014999999999999999</v>
      </c>
      <c r="FL692" s="449">
        <f>FL691</f>
        <v>0</v>
      </c>
      <c r="FM692" s="467">
        <f>FM691</f>
        <v>0.0001</v>
      </c>
      <c r="FN692" s="449">
        <f>FN691</f>
        <v>0.32000000000000001</v>
      </c>
      <c r="FO692" s="449">
        <f>FO691</f>
        <v>0.20000000000000001</v>
      </c>
      <c r="FP692" s="449">
        <f>FP691</f>
        <v>0.01</v>
      </c>
      <c r="FQ692" s="449">
        <f>FQ691</f>
        <v>0</v>
      </c>
      <c r="FR692" s="467">
        <f>FR691</f>
        <v>0.0001</v>
      </c>
      <c r="FS692" s="449" t="str">
        <f>IF(_tag_month_day!BD682="","",_tag_month_day!BD682/100)</f>
        <v/>
      </c>
      <c r="FT692" s="449" t="str">
        <f>IF(_tag_month_day!BE682="","",_tag_month_day!BE682/100)</f>
        <v/>
      </c>
      <c r="FU692" s="449" t="str">
        <f>IF(_tag_month_day!BF682="","",_tag_month_day!BF682/100)</f>
        <v/>
      </c>
      <c r="FV692" s="449" t="str">
        <f>IF(_tag_month_day!BG682="","",_tag_month_day!BG682/100)</f>
        <v/>
      </c>
      <c r="FW692" s="467" t="str">
        <f>IF(_tag_month_day!BH682="","",_tag_month_day!BH682/100)</f>
        <v/>
      </c>
      <c r="FX692" s="449" t="str">
        <f>IF(_tag_month_day!BI682="","",_tag_month_day!BI682/100)</f>
        <v/>
      </c>
      <c r="FY692" s="449" t="str">
        <f>IF(_tag_month_day!BJ682="","",_tag_month_day!BJ682/100)</f>
        <v/>
      </c>
      <c r="FZ692" s="468" t="str">
        <f>IF(_tag_month_day!BK682="","",_tag_month_day!BK682/100)</f>
        <v/>
      </c>
      <c r="GA692" s="449" t="str">
        <f>IF(_tag_month_day!BL682="","",_tag_month_day!BL682/100)</f>
        <v/>
      </c>
      <c r="GB692" s="467" t="str">
        <f>IF(_tag_month_day!BM682="","",_tag_month_day!BM682/100)</f>
        <v/>
      </c>
      <c r="GC692" s="431" t="str">
        <f>IF(_tag_month_day!BN682="","",_tag_month_day!BN682/100)</f>
        <v/>
      </c>
      <c r="GD692" s="431" t="str">
        <f>IF(_tag_month_day!BO682="","",_tag_month_day!BO682/100)</f>
        <v/>
      </c>
      <c r="GE692" s="431" t="str">
        <f>IF(_tag_month_day!BP682="","",_tag_month_day!BP682/100)</f>
        <v/>
      </c>
      <c r="GF692" s="431" t="str">
        <f>IF(_tag_month_day!BQ682="","",_tag_month_day!BQ682/100)</f>
        <v/>
      </c>
      <c r="GG692" s="431" t="str">
        <f>IF(_tag_month_day!BR682="","",_tag_month_day!BR682/100)</f>
        <v/>
      </c>
      <c r="GH692" s="431" t="str">
        <f>IF(_tag_month_day!BS682="","",_tag_month_day!BS682/100)</f>
        <v/>
      </c>
      <c r="GI692" s="467" t="str">
        <f>IF(_tag_month_day!BT682="","",_tag_month_day!BT682/100)</f>
        <v/>
      </c>
      <c r="GJ692" s="469" t="str">
        <f>IF(_tag_month_day!BU682="","",_tag_month_day!BU682/100)</f>
        <v/>
      </c>
      <c r="GK692" s="470">
        <f>GK691</f>
        <v>0.070000000000000007</v>
      </c>
      <c r="GL692" s="470">
        <f>GL691</f>
        <v>0.029999999999999999</v>
      </c>
      <c r="GM692" s="471" t="str">
        <f>IF(_tag_month_day!BX682="","",_tag_month_day!BX682/100)</f>
        <v/>
      </c>
      <c r="GN692" s="470">
        <f>GN691</f>
        <v>0.070000000000000007</v>
      </c>
      <c r="GO692" s="470">
        <f>GO691</f>
        <v>0.029999999999999999</v>
      </c>
      <c r="GP692" s="470">
        <f>GP691</f>
        <v>0.089999999999999997</v>
      </c>
      <c r="GQ692" s="470">
        <f>GQ691</f>
        <v>0.029999999999999999</v>
      </c>
      <c r="GR692" s="471" t="str">
        <f>IF(_tag_month_day!CA682="","",_tag_month_day!CA682/100)</f>
        <v/>
      </c>
      <c r="GS692" s="472">
        <f>GS691</f>
        <v>0.95299999999999996</v>
      </c>
      <c r="GT692" s="472">
        <f>GT691</f>
        <v>0.55000000000000004</v>
      </c>
      <c r="GU692" s="472">
        <f>GU691</f>
        <v>0.55000000000000004</v>
      </c>
      <c r="GV692" s="472">
        <f>GV691</f>
        <v>0.55000000000000004</v>
      </c>
      <c r="GW692" s="472">
        <f>GW691</f>
        <v>0.5</v>
      </c>
      <c r="GX692" s="472">
        <f>GX691</f>
        <v>0.93500000000000005</v>
      </c>
      <c r="GY692" s="472">
        <f>GY691</f>
        <v>0.14999999999999999</v>
      </c>
      <c r="GZ692" s="472">
        <f>GZ691</f>
        <v>1</v>
      </c>
      <c r="HA692" s="474">
        <f>HA691</f>
        <v>0.047</v>
      </c>
      <c r="HB692" s="474">
        <f>HB691</f>
        <v>0.45000000000000001</v>
      </c>
      <c r="HC692" s="474">
        <f>HC691</f>
        <v>0.45000000000000001</v>
      </c>
      <c r="HD692" s="474">
        <f>HD691</f>
        <v>0.45000000000000001</v>
      </c>
      <c r="HE692" s="474">
        <f>HE691</f>
        <v>0.5</v>
      </c>
      <c r="HF692" s="474">
        <f>HF691</f>
        <v>0.065000000000000002</v>
      </c>
      <c r="HG692" s="474">
        <f>HG691</f>
        <v>0.84999999999999998</v>
      </c>
      <c r="HH692" s="474">
        <f>HH691</f>
        <v>0</v>
      </c>
      <c r="HI692" s="10">
        <f>IF(BZ692&lt;&gt;"",CK692-BV692,0)</f>
        <v>0</v>
      </c>
      <c r="HJ692" s="10" t="e">
        <f>IF(AJ692&gt;0,AH692-AJ692,0)</f>
        <v>#VALUE!</v>
      </c>
      <c r="HK692" s="466">
        <f>HK691</f>
        <v>0.84999999999999998</v>
      </c>
      <c r="HL692" s="424">
        <f>HL691</f>
        <v>550000</v>
      </c>
      <c r="HM692" s="424">
        <f>HM691</f>
        <v>480000</v>
      </c>
      <c r="HN692" s="465" t="e">
        <f>(DJ692*EZ692+DK692*FH692+DL692*FM692+DM692*FR692+DN692*FW692+DO692*GB692+DS692*GI692+DP692*GM692+DR692*GR692)*1000*2</f>
        <v>#VALUE!</v>
      </c>
      <c r="HO692" s="465" t="e">
        <f>HN692*HK692*$HO$2/HL692*1000000</f>
        <v>#VALUE!</v>
      </c>
      <c r="HP692" s="465" t="e">
        <f>HN692*HK692*$HP$2/HM692*1000000</f>
        <v>#VALUE!</v>
      </c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</row>
    <row customFormat="1" r="693" s="0">
      <c r="A693" s="420">
        <v>682</v>
      </c>
      <c r="B693" s="421">
        <f ca="1">IF(D693=D692,B692,IF(D693="夜班",B692+1,B692))</f>
        <v>43614</v>
      </c>
      <c r="C693" s="422">
        <f>C692</f>
        <v>0.041666666666666699</v>
      </c>
      <c r="D693" s="10" t="str">
        <f ca="1">IF(HOUR(G693)&lt;8,"夜班",IF(HOUR(G693)&lt;16,"白班",IF(HOUR(G693)&lt;24,"中班",0)))</f>
        <v>白班</v>
      </c>
      <c r="E693" s="10" t="e">
        <f ca="1">IF(F693=1,"甲",IF(F693=2,"乙",IF(F693=3,"丙",IF(F693=4,"丁",""))))</f>
        <v>#REF!</v>
      </c>
      <c r="F693" s="10" t="e">
        <f ca="1">SUMPRODUCT((成本日报!$A$3:$A$95=计划!B693)*(成本日报!$B$3:$B$95=计划!$D693),成本日报!$C$3:$C$95)</f>
        <v>#REF!</v>
      </c>
      <c r="G693" s="423">
        <f ca="1">G692+C692</f>
        <v>43614.374999998348</v>
      </c>
      <c r="H693" s="423">
        <f ca="1">$G693+$C693/60*10+$C693*0</f>
        <v>43614.381944442794</v>
      </c>
      <c r="I693" s="423">
        <f ca="1">$G693+$C693/60*18+$C693*0</f>
        <v>43614.387499998345</v>
      </c>
      <c r="J693" s="423">
        <f ca="1">$G693+$C693/60*0+$C693*1</f>
        <v>43614.416666665013</v>
      </c>
      <c r="K693" s="423">
        <f ca="1">$G693+$C693/60*30+$C693*2</f>
        <v>43614.47916666502</v>
      </c>
      <c r="L693" s="423">
        <f ca="1">$G693+$C693/60*0+$C693*3</f>
        <v>43614.499999998348</v>
      </c>
      <c r="M693" s="424" t="str">
        <f>IF(_tag_month_day!A683="","",_tag_month_day!A683)</f>
        <v/>
      </c>
      <c r="N693" s="424" t="str">
        <f>IF(_tag_month_day!B683="","",_tag_month_day!B683)</f>
        <v/>
      </c>
      <c r="O693" s="425" t="e">
        <f>IF(M693+N693=0,"",M693+N693)</f>
        <v>#VALUE!</v>
      </c>
      <c r="P693" s="424" t="str">
        <f>IF(_tag_month_day!C683="","",_tag_month_day!C683)</f>
        <v/>
      </c>
      <c r="Q693" s="424" t="str">
        <f>IF(_tag_month_day!D683="","",_tag_month_day!D683)</f>
        <v/>
      </c>
      <c r="R693" s="426" t="str">
        <f>IF(_tag_month_day!CB683="","",_tag_month_day!CB683/100)</f>
        <v/>
      </c>
      <c r="S693" s="427" t="str">
        <f>IF(_tag_month_day!E683="","",_tag_month_day!E683)</f>
        <v/>
      </c>
      <c r="T693" s="427" t="str">
        <f>IF(_tag_month_day!F683="","",_tag_month_day!F683)</f>
        <v/>
      </c>
      <c r="U693" s="428" t="e">
        <f>S693+T693</f>
        <v>#VALUE!</v>
      </c>
      <c r="V693" s="429" t="e">
        <f>U693/AJ693</f>
        <v>#VALUE!</v>
      </c>
      <c r="W693" s="430" t="str">
        <f>IF(_jhy_month_day!A683="","",_jhy_month_day!A683)</f>
        <v/>
      </c>
      <c r="X693" s="431" t="str">
        <f>IF(_jhy_month_day!B683="","",_jhy_month_day!B683/100)</f>
        <v/>
      </c>
      <c r="Y693" s="431" t="str">
        <f>IF(_jhy_month_day!C683="","",_jhy_month_day!C683/100)</f>
        <v/>
      </c>
      <c r="Z693" s="432">
        <f>Z689+1</f>
        <v>171</v>
      </c>
      <c r="AA693" s="433" t="str">
        <f>IF(_tag_month_day!G683="","",_tag_month_day!G683/100)</f>
        <v/>
      </c>
      <c r="AB693" s="433" t="str">
        <f>IF(_tag_month_day!H683="","",_tag_month_day!H683/100)</f>
        <v/>
      </c>
      <c r="AC693" s="434">
        <f>IF(X693="",AC692,BK693*($AV692*X693+$AW692*FD692+$AX692*FI692+$AY692*FN692+$AZ692*FS692+$BA692*FX692+$BG692*GE692)/(AV692*Y693+AX692*FK692+AW692*FF692+AY692*FP692+AZ692*FU692+BA692*FZ692+BG692*GG692+BB692*GK692+BC692*GN692+BD692*GP692))</f>
        <v>1.59963432013121</v>
      </c>
      <c r="AD693" s="435" t="str">
        <f>IF(AC693=AC692,"",AC693-AC692)</f>
        <v/>
      </c>
      <c r="AE693" s="436" t="str">
        <f>IF(1-AF693=0,"",(1-AF693))</f>
        <v/>
      </c>
      <c r="AF693" s="437">
        <v>1</v>
      </c>
      <c r="AG693" s="10" t="str">
        <f>AG692</f>
        <v>9A3</v>
      </c>
      <c r="AH693" s="438" t="str">
        <f>AH692</f>
        <v/>
      </c>
      <c r="AI693" s="424"/>
      <c r="AJ693" s="10" t="str">
        <f>IF(_tag_month_day!I683="","",_tag_month_day!I683)</f>
        <v/>
      </c>
      <c r="AK693" s="440"/>
      <c r="AL693" s="440"/>
      <c r="AM693" s="440"/>
      <c r="AN693" s="441">
        <f>AN692</f>
        <v>2</v>
      </c>
      <c r="AO693" s="441">
        <f>AO692</f>
        <v>8</v>
      </c>
      <c r="AP693" s="442" t="e">
        <f>(IF(AN693=0,AS692,AS692*(1+AO693/AN693)/(AR693+AO693/AN693)))+AT693</f>
        <v>#VALUE!</v>
      </c>
      <c r="AQ693" s="443" t="str">
        <f>IF(_tag_month_day!J683="","",_tag_month_day!J683/100)</f>
        <v/>
      </c>
      <c r="AR693" s="444">
        <f>AR692</f>
        <v>1.3</v>
      </c>
      <c r="AS693" s="445" t="e">
        <f>AQ693*(AN693*AR693+AO693)/(AN693+AO693)</f>
        <v>#VALUE!</v>
      </c>
      <c r="AT693" s="445" t="e">
        <f>(SUM(BE693:BF693)-SUM(BE692:BF692))*0.05</f>
        <v>#VALUE!</v>
      </c>
      <c r="AU693" s="446" t="str">
        <f>IF(_tag_month_day!CC683="","",IF(_tag_month_day!CC683&gt;0,_tag_month_day!CD683,_tag_month_day!CE683))</f>
        <v/>
      </c>
      <c r="AV693" s="447" t="str">
        <f>IF(_tag_month_day!L683="","",_tag_month_day!L683/100)</f>
        <v/>
      </c>
      <c r="AW693" s="431">
        <f>AW692</f>
        <v>0</v>
      </c>
      <c r="AX693" s="431">
        <f>AX692</f>
        <v>0</v>
      </c>
      <c r="AY693" s="431" t="str">
        <f>IF(_tag_month_day!M683="","",_tag_month_day!M683/100)</f>
        <v/>
      </c>
      <c r="AZ693" s="431" t="str">
        <f>IF(_tag_month_day!N683="","",_tag_month_day!N683/100)</f>
        <v/>
      </c>
      <c r="BA693" s="431" t="str">
        <f>IF(_tag_month_day!O683="","",_tag_month_day!O683/100)</f>
        <v/>
      </c>
      <c r="BB693" s="448" t="str">
        <f>IF(_tag_month_day!P683="","",_tag_month_day!P683/100)</f>
        <v/>
      </c>
      <c r="BC693" s="448">
        <f>BC692</f>
        <v>0</v>
      </c>
      <c r="BD693" s="448" t="str">
        <f>IF(_tag_month_day!Q683="","",_tag_month_day!Q683/100)</f>
        <v/>
      </c>
      <c r="BE693" s="449" t="str">
        <f>IF(_tag_month_day!R683="","",_tag_month_day!R683/100)</f>
        <v/>
      </c>
      <c r="BF693" s="388" t="e">
        <f>(AU693*(100+BE693*100))/(AJ693-AU693)/100</f>
        <v>#VALUE!</v>
      </c>
      <c r="BG693" s="450" t="e">
        <f>BE693+BF693</f>
        <v>#VALUE!</v>
      </c>
      <c r="BH693" s="451" t="e">
        <f>SUM(AV693:BF693)</f>
        <v>#VALUE!</v>
      </c>
      <c r="BI693" s="452" t="e">
        <f>IF(CX693=0,BI692,(DK693*查询!$R$5+DL693*查询!$Q$5+DM693*查询!$N$5+DN693*查询!$O$5+DO693*查询!$P$5)*AF693/CX693)</f>
        <v>#VALUE!</v>
      </c>
      <c r="BJ693" s="452" t="e">
        <f>IF(CX693=0,BJ692,(DP693*查询!$S$5+DQ693*查询!$T$5+DR693*查询!$U$5)*AF693/CX693)</f>
        <v>#VALUE!</v>
      </c>
      <c r="BK693" s="452">
        <f>BK692</f>
        <v>1</v>
      </c>
      <c r="BL693" s="453" t="e">
        <f>SUMPRODUCT((AV693:BA693)*(GS693:GX693))/((GS693:GX693)+SUM(BB693:BD693)*GY693+BG693*GZ693)</f>
        <v>#VALUE!</v>
      </c>
      <c r="BM693" s="453" t="e">
        <f>BK693*($AV693*FB693+$AW693*FD693+$AX693*FI693+$AY693*FN693+$AZ693*FS693+$BA693*FX693+$BG693*GE693)/(AV693*EY693+AX693*FK693+AW693*FF693+AY693*FP693+AZ693*FU693+BA693*FZ693+BG693*GG693+BB693*GK693+BC693*GN693+BD693*GP693)</f>
        <v>#VALUE!</v>
      </c>
      <c r="BN693" s="453" t="e">
        <f>($AV693*FC693+$AX693*FJ693+$AW693*FE693+$AY693*FO693+$AZ693*FT693+$BA693*FY693+$BG693*GF693)/($AV693*FA693+BG693*GH693+BB693*GL693+BC693*GO693+BD693*GQ693+BA693*GA693)</f>
        <v>#VALUE!</v>
      </c>
      <c r="BO693" s="454" t="e">
        <f>SUMPRODUCT(AV693:BA693*GS693:GX693)/(GS693:GX693+(BB693+BC693+BD693)*GY693+BG693)</f>
        <v>#VALUE!</v>
      </c>
      <c r="BP693" s="454" t="e">
        <f>SUMPRODUCT(AV693:BA693*GS693:GX693)/(GS693:GX693+(BB693+BC693+BD693)*GY693+BG693)</f>
        <v>#VALUE!</v>
      </c>
      <c r="BQ693" s="454" t="e">
        <f>SUMPRODUCT(AV693:BA693*GS693:GX693)/(GS693:GX693+(BB693+BC693+BD693)*GY693+BG693)</f>
        <v>#VALUE!</v>
      </c>
      <c r="BR693" s="453" t="str">
        <f>IF(_tag_month_day!T683="","",_tag_month_day!T683)</f>
        <v/>
      </c>
      <c r="BS693" s="453" t="str">
        <f>IF(_tag_month_day!U683="","",_tag_month_day!U683)</f>
        <v/>
      </c>
      <c r="BT693" s="455" t="str">
        <f>IF(CK693="","",IF((CK693&gt;=BV693-0.12)*(CK693&lt;=BV693+0.12),"合格","不合格"))</f>
        <v/>
      </c>
      <c r="BU693" s="456" t="str">
        <f>IF(_tag_month_day!V683="","",_tag_month_day!V683)</f>
        <v/>
      </c>
      <c r="BV693" s="457" t="str">
        <f>IF(_tag_month_day!W683="","",_tag_month_day!W683)</f>
        <v/>
      </c>
      <c r="BW693" s="458" t="str">
        <f>IF(_tag_month_day!X683="","",_tag_month_day!X683)</f>
        <v/>
      </c>
      <c r="BX693" s="458" t="str">
        <f>IF(_tag_month_day!Y683="","",_tag_month_day!Y683)</f>
        <v/>
      </c>
      <c r="BY693" s="459">
        <f ca="1">L693</f>
        <v>43614.499999998348</v>
      </c>
      <c r="BZ693" s="460"/>
      <c r="CA693" s="4"/>
      <c r="CB693" s="424" t="str">
        <f>IF(_tag_month_day!Z683="","",_tag_month_day!Z683)</f>
        <v/>
      </c>
      <c r="CC693" s="424" t="str">
        <f>IF(_tag_month_day!AA683="","",_tag_month_day!AA683)</f>
        <v/>
      </c>
      <c r="CD693" s="424" t="str">
        <f>IF(_tag_month_day!AB683="","",_tag_month_day!AB683)</f>
        <v/>
      </c>
      <c r="CE693" s="424" t="str">
        <f>IF(_tag_month_day!AC683="","",_tag_month_day!AC683)</f>
        <v/>
      </c>
      <c r="CF693" s="424" t="str">
        <f>IF(_tag_month_day!AD683="","",_tag_month_day!AD683)</f>
        <v/>
      </c>
      <c r="CG693" s="424" t="str">
        <f>IF(_tag_month_day!AE683="","",_tag_month_day!AE683)</f>
        <v/>
      </c>
      <c r="CH693" s="424" t="str">
        <f>IF(_tag_month_day!AF683="","",_tag_month_day!AF683)</f>
        <v/>
      </c>
      <c r="CI693" s="424" t="str">
        <f>IF(_tag_month_day!AG683="","",_tag_month_day!AG683)</f>
        <v/>
      </c>
      <c r="CJ693" s="424" t="str">
        <f>IF(_tag_month_day!AH683="","",_tag_month_day!AH683)</f>
        <v/>
      </c>
      <c r="CK693" s="424" t="str">
        <f>IF(_tag_month_day!AI683="","",_tag_month_day!AI683)</f>
        <v/>
      </c>
      <c r="CL693" s="4" t="str">
        <f>IF(_tag_month_day!AJ683="","",_tag_month_day!AJ683)</f>
        <v/>
      </c>
      <c r="CM693" s="4" t="str">
        <f>IF(_tag_month_day!AK683="","",_tag_month_day!AK683)</f>
        <v/>
      </c>
      <c r="CN693" s="4" t="str">
        <f>IF(_tag_month_day!AL683="","",_tag_month_day!AL683)</f>
        <v/>
      </c>
      <c r="CO693" s="4" t="str">
        <f>IF(_tag_month_day!AM683="","",_tag_month_day!AM683)</f>
        <v/>
      </c>
      <c r="CP693" s="4" t="str">
        <f>IF(_tag_month_day!AN683="","",_tag_month_day!AN683)</f>
        <v/>
      </c>
      <c r="CQ693" s="4" t="str">
        <f>IF(_tag_month_day!AO683="","",_tag_month_day!AO683)</f>
        <v/>
      </c>
      <c r="CR693" s="462" t="str">
        <f>IF(_tag_month_day!AP683="","",_tag_month_day!AP683)</f>
        <v/>
      </c>
      <c r="CS693" s="463" t="str">
        <f>IF(_tag_month_day!AQ683="","",_tag_month_day!AQ683)</f>
        <v/>
      </c>
      <c r="CT693" s="4" t="str">
        <f>IF(_tag_month_day!AR683="","",_tag_month_day!AR683)</f>
        <v/>
      </c>
      <c r="CU693" s="464" t="e">
        <f>DU693/AJ693</f>
        <v>#VALUE!</v>
      </c>
      <c r="CV693" s="451" t="e">
        <f>BG693/BH693</f>
        <v>#VALUE!</v>
      </c>
      <c r="CW693" s="465" t="e">
        <f>AJ693*(1-CV693)*CU693*AF693</f>
        <v>#VALUE!</v>
      </c>
      <c r="CX693" s="465" t="e">
        <f>CW693*94%</f>
        <v>#VALUE!</v>
      </c>
      <c r="CY693" s="466" t="e">
        <f>IF(CX693=0,0,DS693/(DS693+CX693))</f>
        <v>#VALUE!</v>
      </c>
      <c r="CZ693" s="465" t="e">
        <f>$AJ693*EF693</f>
        <v>#VALUE!</v>
      </c>
      <c r="DA693" s="465" t="e">
        <f>$AJ693*EG693</f>
        <v>#VALUE!</v>
      </c>
      <c r="DB693" s="465" t="e">
        <f>$AJ693*EH693</f>
        <v>#VALUE!</v>
      </c>
      <c r="DC693" s="465" t="e">
        <f>$AJ693*EI693</f>
        <v>#VALUE!</v>
      </c>
      <c r="DD693" s="465" t="e">
        <f>$AJ693*EJ693</f>
        <v>#VALUE!</v>
      </c>
      <c r="DE693" s="465" t="e">
        <f>$AJ693*EK693</f>
        <v>#VALUE!</v>
      </c>
      <c r="DF693" s="465" t="e">
        <f>$AJ693*EL693</f>
        <v>#VALUE!</v>
      </c>
      <c r="DG693" s="465" t="e">
        <f>$AJ693*EM693</f>
        <v>#VALUE!</v>
      </c>
      <c r="DH693" s="465" t="e">
        <f>$AJ693*EN693</f>
        <v>#VALUE!</v>
      </c>
      <c r="DI693" s="465" t="e">
        <f>$AJ693*EO693</f>
        <v>#VALUE!</v>
      </c>
      <c r="DJ693" s="465" t="e">
        <f>CZ693*(1-EP693)</f>
        <v>#VALUE!</v>
      </c>
      <c r="DK693" s="465" t="e">
        <f>DA693*(1-ER693)</f>
        <v>#VALUE!</v>
      </c>
      <c r="DL693" s="465" t="e">
        <f>DB693*(1-EQ693)</f>
        <v>#VALUE!</v>
      </c>
      <c r="DM693" s="465" t="e">
        <f>DC693*(1-ES693)</f>
        <v>#VALUE!</v>
      </c>
      <c r="DN693" s="465" t="e">
        <f>DD693*(1-ET693)</f>
        <v>#VALUE!</v>
      </c>
      <c r="DO693" s="465" t="e">
        <f>DE693</f>
        <v>#VALUE!</v>
      </c>
      <c r="DP693" s="465" t="e">
        <f>DF693*(1-EU693)</f>
        <v>#VALUE!</v>
      </c>
      <c r="DQ693" s="465" t="e">
        <f>DG693*(1-EV693)</f>
        <v>#VALUE!</v>
      </c>
      <c r="DR693" s="465" t="e">
        <f>DH693*(1-EW693)</f>
        <v>#VALUE!</v>
      </c>
      <c r="DS693" s="465" t="e">
        <f>DI693</f>
        <v>#VALUE!</v>
      </c>
      <c r="DT693" s="465" t="e">
        <f>SUM(DJ693:DS693)</f>
        <v>#VALUE!</v>
      </c>
      <c r="DU693" s="465" t="e">
        <f>(GS693:GX693)+(DP693+DQ693+DR693)*GY693+DS693</f>
        <v>#VALUE!</v>
      </c>
      <c r="DV693" s="451" t="e">
        <f>AV693/$BH693/(1-EP693)</f>
        <v>#VALUE!</v>
      </c>
      <c r="DW693" s="451" t="e">
        <f>AW693/$BH693/(1-ER693)</f>
        <v>#VALUE!</v>
      </c>
      <c r="DX693" s="451" t="e">
        <f>AX693/$BH693/(1-EQ693)</f>
        <v>#VALUE!</v>
      </c>
      <c r="DY693" s="451" t="e">
        <f>AY693/$BH693/(1-ES693)</f>
        <v>#VALUE!</v>
      </c>
      <c r="DZ693" s="451" t="e">
        <f>AZ693/$BH693/(1-ET693)</f>
        <v>#VALUE!</v>
      </c>
      <c r="EA693" s="451" t="e">
        <f>BA693/$BH693/(1-AX693)</f>
        <v>#VALUE!</v>
      </c>
      <c r="EB693" s="451" t="e">
        <f>BB693/$BH693/(1-EU693)</f>
        <v>#VALUE!</v>
      </c>
      <c r="EC693" s="451" t="e">
        <f>BC693/$BH693/(1-EV693)</f>
        <v>#VALUE!</v>
      </c>
      <c r="ED693" s="451" t="e">
        <f>BD693/$BH693/(1-EW693)</f>
        <v>#VALUE!</v>
      </c>
      <c r="EE693" s="451" t="e">
        <f>BG693/BH693</f>
        <v>#VALUE!</v>
      </c>
      <c r="EF693" s="451" t="e">
        <f>DV693/SUM($DV693:$EE693)</f>
        <v>#VALUE!</v>
      </c>
      <c r="EG693" s="451" t="e">
        <f>DW693/SUM($DV693:$EE693)</f>
        <v>#VALUE!</v>
      </c>
      <c r="EH693" s="451" t="e">
        <f>DX693/SUM($DV693:$EE693)</f>
        <v>#VALUE!</v>
      </c>
      <c r="EI693" s="451" t="e">
        <f>DY693/SUM($DV693:$EE693)</f>
        <v>#VALUE!</v>
      </c>
      <c r="EJ693" s="451" t="e">
        <f>DZ693/SUM($DV693:$EE693)</f>
        <v>#VALUE!</v>
      </c>
      <c r="EK693" s="451" t="e">
        <f>EA693/SUM($DV693:$EE693)</f>
        <v>#VALUE!</v>
      </c>
      <c r="EL693" s="451" t="e">
        <f>EB693/SUM($DV693:$EE693)</f>
        <v>#VALUE!</v>
      </c>
      <c r="EM693" s="451" t="e">
        <f>EC693/SUM($DV693:$EE693)</f>
        <v>#VALUE!</v>
      </c>
      <c r="EN693" s="451" t="e">
        <f>ED693/SUM($DV693:$EE693)</f>
        <v>#VALUE!</v>
      </c>
      <c r="EO693" s="451" t="e">
        <f>EE693/SUM($DV693:$EE693)</f>
        <v>#VALUE!</v>
      </c>
      <c r="EP693" s="450">
        <f>EP692</f>
        <v>0.080000000000000002</v>
      </c>
      <c r="EQ693" s="450">
        <f>EQ692</f>
        <v>0.014999999999999999</v>
      </c>
      <c r="ER693" s="450">
        <f>ER692</f>
        <v>0.014999999999999999</v>
      </c>
      <c r="ES693" s="450">
        <f>ES692</f>
        <v>0.014999999999999999</v>
      </c>
      <c r="ET693" s="450">
        <f>ET692</f>
        <v>0.014999999999999999</v>
      </c>
      <c r="EU693" s="450">
        <f>EU692</f>
        <v>0.089999999999999997</v>
      </c>
      <c r="EV693" s="450">
        <f>EV692</f>
        <v>0.089999999999999997</v>
      </c>
      <c r="EW693" s="450">
        <f>EW692</f>
        <v>0.089999999999999997</v>
      </c>
      <c r="EX693" s="431" t="str">
        <f>IF(_tag_month_day!AS683="","",_tag_month_day!AS683/100)</f>
        <v/>
      </c>
      <c r="EY693" s="431" t="str">
        <f>IF(_tag_month_day!AT683="","",_tag_month_day!AT683/100)</f>
        <v/>
      </c>
      <c r="EZ693" s="431" t="str">
        <f>IF(_tag_month_day!AU683="","",_tag_month_day!AU683/100)</f>
        <v/>
      </c>
      <c r="FA693" s="431" t="str">
        <f>IF(_tag_month_day!AV683="","",_tag_month_day!AV683/100)</f>
        <v/>
      </c>
      <c r="FB693" s="431" t="str">
        <f>IF(_tag_month_day!AW683="","",_tag_month_day!AW683/100)</f>
        <v/>
      </c>
      <c r="FC693" s="431" t="str">
        <f>IF(_tag_month_day!AX683="","",_tag_month_day!AX683/100)</f>
        <v/>
      </c>
      <c r="FD693" s="449" t="str">
        <f>IF(_tag_month_day!AY683="","",_tag_month_day!AY683/100)</f>
        <v/>
      </c>
      <c r="FE693" s="449" t="str">
        <f>IF(_tag_month_day!AZ683="","",_tag_month_day!AZ683/100)</f>
        <v/>
      </c>
      <c r="FF693" s="449" t="str">
        <f>IF(_tag_month_day!BA683="","",_tag_month_day!BA683/100)</f>
        <v/>
      </c>
      <c r="FG693" s="449" t="str">
        <f>IF(_tag_month_day!BB683="","",_tag_month_day!BB683/100)</f>
        <v/>
      </c>
      <c r="FH693" s="467" t="str">
        <f>IF(_tag_month_day!BC683="","",_tag_month_day!BC683/100)</f>
        <v/>
      </c>
      <c r="FI693" s="449">
        <f>FI692</f>
        <v>0.40999999999999998</v>
      </c>
      <c r="FJ693" s="449">
        <f>FJ692</f>
        <v>0.11</v>
      </c>
      <c r="FK693" s="449">
        <f>FK692</f>
        <v>0.014999999999999999</v>
      </c>
      <c r="FL693" s="449">
        <f>FL692</f>
        <v>0</v>
      </c>
      <c r="FM693" s="467">
        <f>FM692</f>
        <v>0.0001</v>
      </c>
      <c r="FN693" s="449">
        <f>FN692</f>
        <v>0.32000000000000001</v>
      </c>
      <c r="FO693" s="449">
        <f>FO692</f>
        <v>0.20000000000000001</v>
      </c>
      <c r="FP693" s="449">
        <f>FP692</f>
        <v>0.01</v>
      </c>
      <c r="FQ693" s="449">
        <f>FQ692</f>
        <v>0</v>
      </c>
      <c r="FR693" s="467">
        <f>FR692</f>
        <v>0.0001</v>
      </c>
      <c r="FS693" s="449" t="str">
        <f>IF(_tag_month_day!BD683="","",_tag_month_day!BD683/100)</f>
        <v/>
      </c>
      <c r="FT693" s="449" t="str">
        <f>IF(_tag_month_day!BE683="","",_tag_month_day!BE683/100)</f>
        <v/>
      </c>
      <c r="FU693" s="449" t="str">
        <f>IF(_tag_month_day!BF683="","",_tag_month_day!BF683/100)</f>
        <v/>
      </c>
      <c r="FV693" s="449" t="str">
        <f>IF(_tag_month_day!BG683="","",_tag_month_day!BG683/100)</f>
        <v/>
      </c>
      <c r="FW693" s="467" t="str">
        <f>IF(_tag_month_day!BH683="","",_tag_month_day!BH683/100)</f>
        <v/>
      </c>
      <c r="FX693" s="449" t="str">
        <f>IF(_tag_month_day!BI683="","",_tag_month_day!BI683/100)</f>
        <v/>
      </c>
      <c r="FY693" s="449" t="str">
        <f>IF(_tag_month_day!BJ683="","",_tag_month_day!BJ683/100)</f>
        <v/>
      </c>
      <c r="FZ693" s="468" t="str">
        <f>IF(_tag_month_day!BK683="","",_tag_month_day!BK683/100)</f>
        <v/>
      </c>
      <c r="GA693" s="449" t="str">
        <f>IF(_tag_month_day!BL683="","",_tag_month_day!BL683/100)</f>
        <v/>
      </c>
      <c r="GB693" s="467" t="str">
        <f>IF(_tag_month_day!BM683="","",_tag_month_day!BM683/100)</f>
        <v/>
      </c>
      <c r="GC693" s="431" t="str">
        <f>IF(_tag_month_day!BN683="","",_tag_month_day!BN683/100)</f>
        <v/>
      </c>
      <c r="GD693" s="431" t="str">
        <f>IF(_tag_month_day!BO683="","",_tag_month_day!BO683/100)</f>
        <v/>
      </c>
      <c r="GE693" s="431" t="str">
        <f>IF(_tag_month_day!BP683="","",_tag_month_day!BP683/100)</f>
        <v/>
      </c>
      <c r="GF693" s="431" t="str">
        <f>IF(_tag_month_day!BQ683="","",_tag_month_day!BQ683/100)</f>
        <v/>
      </c>
      <c r="GG693" s="431" t="str">
        <f>IF(_tag_month_day!BR683="","",_tag_month_day!BR683/100)</f>
        <v/>
      </c>
      <c r="GH693" s="431" t="str">
        <f>IF(_tag_month_day!BS683="","",_tag_month_day!BS683/100)</f>
        <v/>
      </c>
      <c r="GI693" s="467" t="str">
        <f>IF(_tag_month_day!BT683="","",_tag_month_day!BT683/100)</f>
        <v/>
      </c>
      <c r="GJ693" s="469" t="str">
        <f>IF(_tag_month_day!BU683="","",_tag_month_day!BU683/100)</f>
        <v/>
      </c>
      <c r="GK693" s="470">
        <f>GK692</f>
        <v>0.070000000000000007</v>
      </c>
      <c r="GL693" s="470">
        <f>GL692</f>
        <v>0.029999999999999999</v>
      </c>
      <c r="GM693" s="471" t="str">
        <f>IF(_tag_month_day!BX683="","",_tag_month_day!BX683/100)</f>
        <v/>
      </c>
      <c r="GN693" s="470">
        <f>GN692</f>
        <v>0.070000000000000007</v>
      </c>
      <c r="GO693" s="470">
        <f>GO692</f>
        <v>0.029999999999999999</v>
      </c>
      <c r="GP693" s="470">
        <f>GP692</f>
        <v>0.089999999999999997</v>
      </c>
      <c r="GQ693" s="470">
        <f>GQ692</f>
        <v>0.029999999999999999</v>
      </c>
      <c r="GR693" s="471" t="str">
        <f>IF(_tag_month_day!CA683="","",_tag_month_day!CA683/100)</f>
        <v/>
      </c>
      <c r="GS693" s="472">
        <f>GS692</f>
        <v>0.95299999999999996</v>
      </c>
      <c r="GT693" s="472">
        <f>GT692</f>
        <v>0.55000000000000004</v>
      </c>
      <c r="GU693" s="472">
        <f>GU692</f>
        <v>0.55000000000000004</v>
      </c>
      <c r="GV693" s="472">
        <f>GV692</f>
        <v>0.55000000000000004</v>
      </c>
      <c r="GW693" s="472">
        <f>GW692</f>
        <v>0.5</v>
      </c>
      <c r="GX693" s="472">
        <f>GX692</f>
        <v>0.93500000000000005</v>
      </c>
      <c r="GY693" s="472">
        <f>GY692</f>
        <v>0.14999999999999999</v>
      </c>
      <c r="GZ693" s="472">
        <f>GZ692</f>
        <v>1</v>
      </c>
      <c r="HA693" s="474">
        <f>HA692</f>
        <v>0.047</v>
      </c>
      <c r="HB693" s="474">
        <f>HB692</f>
        <v>0.45000000000000001</v>
      </c>
      <c r="HC693" s="474">
        <f>HC692</f>
        <v>0.45000000000000001</v>
      </c>
      <c r="HD693" s="474">
        <f>HD692</f>
        <v>0.45000000000000001</v>
      </c>
      <c r="HE693" s="474">
        <f>HE692</f>
        <v>0.5</v>
      </c>
      <c r="HF693" s="474">
        <f>HF692</f>
        <v>0.065000000000000002</v>
      </c>
      <c r="HG693" s="474">
        <f>HG692</f>
        <v>0.84999999999999998</v>
      </c>
      <c r="HH693" s="474">
        <f>HH692</f>
        <v>0</v>
      </c>
      <c r="HI693" s="10">
        <f>IF(BZ693&lt;&gt;"",CK693-BV693,0)</f>
        <v>0</v>
      </c>
      <c r="HJ693" s="10" t="e">
        <f>IF(AJ693&gt;0,AH693-AJ693,0)</f>
        <v>#VALUE!</v>
      </c>
      <c r="HK693" s="466">
        <f>HK692</f>
        <v>0.84999999999999998</v>
      </c>
      <c r="HL693" s="424">
        <f>HL692</f>
        <v>550000</v>
      </c>
      <c r="HM693" s="424">
        <f>HM692</f>
        <v>480000</v>
      </c>
      <c r="HN693" s="465" t="e">
        <f>(DJ693*EZ693+DK693*FH693+DL693*FM693+DM693*FR693+DN693*FW693+DO693*GB693+DS693*GI693+DP693*GM693+DR693*GR693)*1000*2</f>
        <v>#VALUE!</v>
      </c>
      <c r="HO693" s="465" t="e">
        <f>HN693*HK693*$HO$2/HL693*1000000</f>
        <v>#VALUE!</v>
      </c>
      <c r="HP693" s="465" t="e">
        <f>HN693*HK693*$HP$2/HM693*1000000</f>
        <v>#VALUE!</v>
      </c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</row>
    <row customFormat="1" r="694" s="0">
      <c r="A694" s="420">
        <v>683</v>
      </c>
      <c r="B694" s="421">
        <f ca="1">IF(D694=D693,B693,IF(D694="夜班",B693+1,B693))</f>
        <v>43614</v>
      </c>
      <c r="C694" s="422">
        <f>C693</f>
        <v>0.041666666666666699</v>
      </c>
      <c r="D694" s="10" t="str">
        <f ca="1">IF(HOUR(G694)&lt;8,"夜班",IF(HOUR(G694)&lt;16,"白班",IF(HOUR(G694)&lt;24,"中班",0)))</f>
        <v>白班</v>
      </c>
      <c r="E694" s="10" t="e">
        <f ca="1">IF(F694=1,"甲",IF(F694=2,"乙",IF(F694=3,"丙",IF(F694=4,"丁",""))))</f>
        <v>#REF!</v>
      </c>
      <c r="F694" s="10" t="e">
        <f ca="1">SUMPRODUCT((成本日报!$A$3:$A$95=计划!B694)*(成本日报!$B$3:$B$95=计划!$D694),成本日报!$C$3:$C$95)</f>
        <v>#REF!</v>
      </c>
      <c r="G694" s="423">
        <f ca="1">G693+C693</f>
        <v>43614.416666665013</v>
      </c>
      <c r="H694" s="423">
        <f ca="1">$G694+$C694/60*10+$C694*0</f>
        <v>43614.423611109458</v>
      </c>
      <c r="I694" s="423">
        <f ca="1">$G694+$C694/60*18+$C694*0</f>
        <v>43614.42916666501</v>
      </c>
      <c r="J694" s="423">
        <f ca="1">$G694+$C694/60*0+$C694*1</f>
        <v>43614.458333331677</v>
      </c>
      <c r="K694" s="423">
        <f ca="1">$G694+$C694/60*30+$C694*2</f>
        <v>43614.520833331684</v>
      </c>
      <c r="L694" s="423">
        <f ca="1">$G694+$C694/60*0+$C694*3</f>
        <v>43614.541666665013</v>
      </c>
      <c r="M694" s="424" t="str">
        <f>IF(_tag_month_day!A684="","",_tag_month_day!A684)</f>
        <v/>
      </c>
      <c r="N694" s="424" t="str">
        <f>IF(_tag_month_day!B684="","",_tag_month_day!B684)</f>
        <v/>
      </c>
      <c r="O694" s="425" t="e">
        <f>IF(M694+N694=0,"",M694+N694)</f>
        <v>#VALUE!</v>
      </c>
      <c r="P694" s="424" t="str">
        <f>IF(_tag_month_day!C684="","",_tag_month_day!C684)</f>
        <v/>
      </c>
      <c r="Q694" s="424" t="str">
        <f>IF(_tag_month_day!D684="","",_tag_month_day!D684)</f>
        <v/>
      </c>
      <c r="R694" s="426" t="str">
        <f>IF(_tag_month_day!CB684="","",_tag_month_day!CB684/100)</f>
        <v/>
      </c>
      <c r="S694" s="427" t="str">
        <f>IF(_tag_month_day!E684="","",_tag_month_day!E684)</f>
        <v/>
      </c>
      <c r="T694" s="427" t="str">
        <f>IF(_tag_month_day!F684="","",_tag_month_day!F684)</f>
        <v/>
      </c>
      <c r="U694" s="428" t="e">
        <f>S694+T694</f>
        <v>#VALUE!</v>
      </c>
      <c r="V694" s="429" t="e">
        <f>U694/AJ694</f>
        <v>#VALUE!</v>
      </c>
      <c r="W694" s="430" t="str">
        <f>IF(_jhy_month_day!A684="","",_jhy_month_day!A684)</f>
        <v/>
      </c>
      <c r="X694" s="431" t="str">
        <f>IF(_jhy_month_day!B684="","",_jhy_month_day!B684/100)</f>
        <v/>
      </c>
      <c r="Y694" s="431" t="str">
        <f>IF(_jhy_month_day!C684="","",_jhy_month_day!C684/100)</f>
        <v/>
      </c>
      <c r="Z694" s="432">
        <f>Z690+1</f>
        <v>171</v>
      </c>
      <c r="AA694" s="433" t="str">
        <f>IF(_tag_month_day!G684="","",_tag_month_day!G684/100)</f>
        <v/>
      </c>
      <c r="AB694" s="433" t="str">
        <f>IF(_tag_month_day!H684="","",_tag_month_day!H684/100)</f>
        <v/>
      </c>
      <c r="AC694" s="434">
        <f>IF(X694="",AC693,BK694*($AV693*X694+$AW693*FD693+$AX693*FI693+$AY693*FN693+$AZ693*FS693+$BA693*FX693+$BG693*GE693)/(AV693*Y694+AX693*FK693+AW693*FF693+AY693*FP693+AZ693*FU693+BA693*FZ693+BG693*GG693+BB693*GK693+BC693*GN693+BD693*GP693))</f>
        <v>1.59963432013121</v>
      </c>
      <c r="AD694" s="435" t="str">
        <f>IF(AC694=AC693,"",AC694-AC693)</f>
        <v/>
      </c>
      <c r="AE694" s="436" t="str">
        <f>IF(1-AF694=0,"",(1-AF694))</f>
        <v/>
      </c>
      <c r="AF694" s="437">
        <v>1</v>
      </c>
      <c r="AG694" s="10" t="str">
        <f>AG693</f>
        <v>9A3</v>
      </c>
      <c r="AH694" s="438" t="str">
        <f>AH693</f>
        <v/>
      </c>
      <c r="AI694" s="424"/>
      <c r="AJ694" s="10" t="str">
        <f>IF(_tag_month_day!I684="","",_tag_month_day!I684)</f>
        <v/>
      </c>
      <c r="AK694" s="440"/>
      <c r="AL694" s="440"/>
      <c r="AM694" s="440"/>
      <c r="AN694" s="441">
        <f>AN693</f>
        <v>2</v>
      </c>
      <c r="AO694" s="441">
        <f>AO693</f>
        <v>8</v>
      </c>
      <c r="AP694" s="442" t="e">
        <f>(IF(AN694=0,AS693,AS693*(1+AO694/AN694)/(AR694+AO694/AN694)))+AT694</f>
        <v>#VALUE!</v>
      </c>
      <c r="AQ694" s="443" t="str">
        <f>IF(_tag_month_day!J684="","",_tag_month_day!J684/100)</f>
        <v/>
      </c>
      <c r="AR694" s="444">
        <f>AR693</f>
        <v>1.3</v>
      </c>
      <c r="AS694" s="445" t="e">
        <f>AQ694*(AN694*AR694+AO694)/(AN694+AO694)</f>
        <v>#VALUE!</v>
      </c>
      <c r="AT694" s="445" t="e">
        <f>(SUM(BE694:BF694)-SUM(BE693:BF693))*0.05</f>
        <v>#VALUE!</v>
      </c>
      <c r="AU694" s="446" t="str">
        <f>IF(_tag_month_day!CC684="","",IF(_tag_month_day!CC684&gt;0,_tag_month_day!CD684,_tag_month_day!CE684))</f>
        <v/>
      </c>
      <c r="AV694" s="447" t="str">
        <f>IF(_tag_month_day!L684="","",_tag_month_day!L684/100)</f>
        <v/>
      </c>
      <c r="AW694" s="431">
        <f>AW693</f>
        <v>0</v>
      </c>
      <c r="AX694" s="431">
        <f>AX693</f>
        <v>0</v>
      </c>
      <c r="AY694" s="431" t="str">
        <f>IF(_tag_month_day!M684="","",_tag_month_day!M684/100)</f>
        <v/>
      </c>
      <c r="AZ694" s="431" t="str">
        <f>IF(_tag_month_day!N684="","",_tag_month_day!N684/100)</f>
        <v/>
      </c>
      <c r="BA694" s="431" t="str">
        <f>IF(_tag_month_day!O684="","",_tag_month_day!O684/100)</f>
        <v/>
      </c>
      <c r="BB694" s="448" t="str">
        <f>IF(_tag_month_day!P684="","",_tag_month_day!P684/100)</f>
        <v/>
      </c>
      <c r="BC694" s="448">
        <f>BC693</f>
        <v>0</v>
      </c>
      <c r="BD694" s="448" t="str">
        <f>IF(_tag_month_day!Q684="","",_tag_month_day!Q684/100)</f>
        <v/>
      </c>
      <c r="BE694" s="449" t="str">
        <f>IF(_tag_month_day!R684="","",_tag_month_day!R684/100)</f>
        <v/>
      </c>
      <c r="BF694" s="388" t="e">
        <f>(AU694*(100+BE694*100))/(AJ694-AU694)/100</f>
        <v>#VALUE!</v>
      </c>
      <c r="BG694" s="450" t="e">
        <f>BE694+BF694</f>
        <v>#VALUE!</v>
      </c>
      <c r="BH694" s="451" t="e">
        <f>SUM(AV694:BF694)</f>
        <v>#VALUE!</v>
      </c>
      <c r="BI694" s="452" t="e">
        <f>IF(CX694=0,BI693,(DK694*查询!$R$5+DL694*查询!$Q$5+DM694*查询!$N$5+DN694*查询!$O$5+DO694*查询!$P$5)*AF694/CX694)</f>
        <v>#VALUE!</v>
      </c>
      <c r="BJ694" s="452" t="e">
        <f>IF(CX694=0,BJ693,(DP694*查询!$S$5+DQ694*查询!$T$5+DR694*查询!$U$5)*AF694/CX694)</f>
        <v>#VALUE!</v>
      </c>
      <c r="BK694" s="452">
        <f>BK693</f>
        <v>1</v>
      </c>
      <c r="BL694" s="453" t="e">
        <f>SUMPRODUCT((AV694:BA694)*(GS694:GX694))/((GS694:GX694)+SUM(BB694:BD694)*GY694+BG694*GZ694)</f>
        <v>#VALUE!</v>
      </c>
      <c r="BM694" s="453" t="e">
        <f>BK694*($AV694*FB694+$AW694*FD694+$AX694*FI694+$AY694*FN694+$AZ694*FS694+$BA694*FX694+$BG694*GE694)/(AV694*EY694+AX694*FK694+AW694*FF694+AY694*FP694+AZ694*FU694+BA694*FZ694+BG694*GG694+BB694*GK694+BC694*GN694+BD694*GP694)</f>
        <v>#VALUE!</v>
      </c>
      <c r="BN694" s="453" t="e">
        <f>($AV694*FC694+$AX694*FJ694+$AW694*FE694+$AY694*FO694+$AZ694*FT694+$BA694*FY694+$BG694*GF694)/($AV694*FA694+BG694*GH694+BB694*GL694+BC694*GO694+BD694*GQ694+BA694*GA694)</f>
        <v>#VALUE!</v>
      </c>
      <c r="BO694" s="454" t="e">
        <f>SUMPRODUCT(AV694:BA694*GS694:GX694)/(GS694:GX694+(BB694+BC694+BD694)*GY694+BG694)</f>
        <v>#VALUE!</v>
      </c>
      <c r="BP694" s="454" t="e">
        <f>SUMPRODUCT(AV694:BA694*GS694:GX694)/(GS694:GX694+(BB694+BC694+BD694)*GY694+BG694)</f>
        <v>#VALUE!</v>
      </c>
      <c r="BQ694" s="454" t="e">
        <f>SUMPRODUCT(AV694:BA694*GS694:GX694)/(GS694:GX694+(BB694+BC694+BD694)*GY694+BG694)</f>
        <v>#VALUE!</v>
      </c>
      <c r="BR694" s="453" t="str">
        <f>IF(_tag_month_day!T684="","",_tag_month_day!T684)</f>
        <v/>
      </c>
      <c r="BS694" s="453" t="str">
        <f>IF(_tag_month_day!U684="","",_tag_month_day!U684)</f>
        <v/>
      </c>
      <c r="BT694" s="455" t="str">
        <f>IF(CK694="","",IF((CK694&gt;=BV694-0.12)*(CK694&lt;=BV694+0.12),"合格","不合格"))</f>
        <v/>
      </c>
      <c r="BU694" s="456" t="str">
        <f>IF(_tag_month_day!V684="","",_tag_month_day!V684)</f>
        <v/>
      </c>
      <c r="BV694" s="457" t="str">
        <f>IF(_tag_month_day!W684="","",_tag_month_day!W684)</f>
        <v/>
      </c>
      <c r="BW694" s="458" t="str">
        <f>IF(_tag_month_day!X684="","",_tag_month_day!X684)</f>
        <v/>
      </c>
      <c r="BX694" s="458" t="str">
        <f>IF(_tag_month_day!Y684="","",_tag_month_day!Y684)</f>
        <v/>
      </c>
      <c r="BY694" s="459">
        <f ca="1">L694</f>
        <v>43614.541666665013</v>
      </c>
      <c r="BZ694" s="460"/>
      <c r="CA694" s="4"/>
      <c r="CB694" s="424" t="str">
        <f>IF(_tag_month_day!Z684="","",_tag_month_day!Z684)</f>
        <v/>
      </c>
      <c r="CC694" s="424" t="str">
        <f>IF(_tag_month_day!AA684="","",_tag_month_day!AA684)</f>
        <v/>
      </c>
      <c r="CD694" s="424" t="str">
        <f>IF(_tag_month_day!AB684="","",_tag_month_day!AB684)</f>
        <v/>
      </c>
      <c r="CE694" s="424" t="str">
        <f>IF(_tag_month_day!AC684="","",_tag_month_day!AC684)</f>
        <v/>
      </c>
      <c r="CF694" s="424" t="str">
        <f>IF(_tag_month_day!AD684="","",_tag_month_day!AD684)</f>
        <v/>
      </c>
      <c r="CG694" s="424" t="str">
        <f>IF(_tag_month_day!AE684="","",_tag_month_day!AE684)</f>
        <v/>
      </c>
      <c r="CH694" s="424" t="str">
        <f>IF(_tag_month_day!AF684="","",_tag_month_day!AF684)</f>
        <v/>
      </c>
      <c r="CI694" s="424" t="str">
        <f>IF(_tag_month_day!AG684="","",_tag_month_day!AG684)</f>
        <v/>
      </c>
      <c r="CJ694" s="424" t="str">
        <f>IF(_tag_month_day!AH684="","",_tag_month_day!AH684)</f>
        <v/>
      </c>
      <c r="CK694" s="424" t="str">
        <f>IF(_tag_month_day!AI684="","",_tag_month_day!AI684)</f>
        <v/>
      </c>
      <c r="CL694" s="4" t="str">
        <f>IF(_tag_month_day!AJ684="","",_tag_month_day!AJ684)</f>
        <v/>
      </c>
      <c r="CM694" s="4" t="str">
        <f>IF(_tag_month_day!AK684="","",_tag_month_day!AK684)</f>
        <v/>
      </c>
      <c r="CN694" s="4" t="str">
        <f>IF(_tag_month_day!AL684="","",_tag_month_day!AL684)</f>
        <v/>
      </c>
      <c r="CO694" s="4" t="str">
        <f>IF(_tag_month_day!AM684="","",_tag_month_day!AM684)</f>
        <v/>
      </c>
      <c r="CP694" s="4" t="str">
        <f>IF(_tag_month_day!AN684="","",_tag_month_day!AN684)</f>
        <v/>
      </c>
      <c r="CQ694" s="4" t="str">
        <f>IF(_tag_month_day!AO684="","",_tag_month_day!AO684)</f>
        <v/>
      </c>
      <c r="CR694" s="462" t="str">
        <f>IF(_tag_month_day!AP684="","",_tag_month_day!AP684)</f>
        <v/>
      </c>
      <c r="CS694" s="463" t="str">
        <f>IF(_tag_month_day!AQ684="","",_tag_month_day!AQ684)</f>
        <v/>
      </c>
      <c r="CT694" s="4" t="str">
        <f>IF(_tag_month_day!AR684="","",_tag_month_day!AR684)</f>
        <v/>
      </c>
      <c r="CU694" s="464" t="e">
        <f>DU694/AJ694</f>
        <v>#VALUE!</v>
      </c>
      <c r="CV694" s="451" t="e">
        <f>BG694/BH694</f>
        <v>#VALUE!</v>
      </c>
      <c r="CW694" s="465" t="e">
        <f>AJ694*(1-CV694)*CU694*AF694</f>
        <v>#VALUE!</v>
      </c>
      <c r="CX694" s="465" t="e">
        <f>CW694*94%</f>
        <v>#VALUE!</v>
      </c>
      <c r="CY694" s="466" t="e">
        <f>IF(CX694=0,0,DS694/(DS694+CX694))</f>
        <v>#VALUE!</v>
      </c>
      <c r="CZ694" s="465" t="e">
        <f>$AJ694*EF694</f>
        <v>#VALUE!</v>
      </c>
      <c r="DA694" s="465" t="e">
        <f>$AJ694*EG694</f>
        <v>#VALUE!</v>
      </c>
      <c r="DB694" s="465" t="e">
        <f>$AJ694*EH694</f>
        <v>#VALUE!</v>
      </c>
      <c r="DC694" s="465" t="e">
        <f>$AJ694*EI694</f>
        <v>#VALUE!</v>
      </c>
      <c r="DD694" s="465" t="e">
        <f>$AJ694*EJ694</f>
        <v>#VALUE!</v>
      </c>
      <c r="DE694" s="465" t="e">
        <f>$AJ694*EK694</f>
        <v>#VALUE!</v>
      </c>
      <c r="DF694" s="465" t="e">
        <f>$AJ694*EL694</f>
        <v>#VALUE!</v>
      </c>
      <c r="DG694" s="465" t="e">
        <f>$AJ694*EM694</f>
        <v>#VALUE!</v>
      </c>
      <c r="DH694" s="465" t="e">
        <f>$AJ694*EN694</f>
        <v>#VALUE!</v>
      </c>
      <c r="DI694" s="465" t="e">
        <f>$AJ694*EO694</f>
        <v>#VALUE!</v>
      </c>
      <c r="DJ694" s="465" t="e">
        <f>CZ694*(1-EP694)</f>
        <v>#VALUE!</v>
      </c>
      <c r="DK694" s="465" t="e">
        <f>DA694*(1-ER694)</f>
        <v>#VALUE!</v>
      </c>
      <c r="DL694" s="465" t="e">
        <f>DB694*(1-EQ694)</f>
        <v>#VALUE!</v>
      </c>
      <c r="DM694" s="465" t="e">
        <f>DC694*(1-ES694)</f>
        <v>#VALUE!</v>
      </c>
      <c r="DN694" s="465" t="e">
        <f>DD694*(1-ET694)</f>
        <v>#VALUE!</v>
      </c>
      <c r="DO694" s="465" t="e">
        <f>DE694</f>
        <v>#VALUE!</v>
      </c>
      <c r="DP694" s="465" t="e">
        <f>DF694*(1-EU694)</f>
        <v>#VALUE!</v>
      </c>
      <c r="DQ694" s="465" t="e">
        <f>DG694*(1-EV694)</f>
        <v>#VALUE!</v>
      </c>
      <c r="DR694" s="465" t="e">
        <f>DH694*(1-EW694)</f>
        <v>#VALUE!</v>
      </c>
      <c r="DS694" s="465" t="e">
        <f>DI694</f>
        <v>#VALUE!</v>
      </c>
      <c r="DT694" s="465" t="e">
        <f>SUM(DJ694:DS694)</f>
        <v>#VALUE!</v>
      </c>
      <c r="DU694" s="465" t="e">
        <f>(GS694:GX694)+(DP694+DQ694+DR694)*GY694+DS694</f>
        <v>#VALUE!</v>
      </c>
      <c r="DV694" s="451" t="e">
        <f>AV694/$BH694/(1-EP694)</f>
        <v>#VALUE!</v>
      </c>
      <c r="DW694" s="451" t="e">
        <f>AW694/$BH694/(1-ER694)</f>
        <v>#VALUE!</v>
      </c>
      <c r="DX694" s="451" t="e">
        <f>AX694/$BH694/(1-EQ694)</f>
        <v>#VALUE!</v>
      </c>
      <c r="DY694" s="451" t="e">
        <f>AY694/$BH694/(1-ES694)</f>
        <v>#VALUE!</v>
      </c>
      <c r="DZ694" s="451" t="e">
        <f>AZ694/$BH694/(1-ET694)</f>
        <v>#VALUE!</v>
      </c>
      <c r="EA694" s="451" t="e">
        <f>BA694/$BH694/(1-AX694)</f>
        <v>#VALUE!</v>
      </c>
      <c r="EB694" s="451" t="e">
        <f>BB694/$BH694/(1-EU694)</f>
        <v>#VALUE!</v>
      </c>
      <c r="EC694" s="451" t="e">
        <f>BC694/$BH694/(1-EV694)</f>
        <v>#VALUE!</v>
      </c>
      <c r="ED694" s="451" t="e">
        <f>BD694/$BH694/(1-EW694)</f>
        <v>#VALUE!</v>
      </c>
      <c r="EE694" s="451" t="e">
        <f>BG694/BH694</f>
        <v>#VALUE!</v>
      </c>
      <c r="EF694" s="451" t="e">
        <f>DV694/SUM($DV694:$EE694)</f>
        <v>#VALUE!</v>
      </c>
      <c r="EG694" s="451" t="e">
        <f>DW694/SUM($DV694:$EE694)</f>
        <v>#VALUE!</v>
      </c>
      <c r="EH694" s="451" t="e">
        <f>DX694/SUM($DV694:$EE694)</f>
        <v>#VALUE!</v>
      </c>
      <c r="EI694" s="451" t="e">
        <f>DY694/SUM($DV694:$EE694)</f>
        <v>#VALUE!</v>
      </c>
      <c r="EJ694" s="451" t="e">
        <f>DZ694/SUM($DV694:$EE694)</f>
        <v>#VALUE!</v>
      </c>
      <c r="EK694" s="451" t="e">
        <f>EA694/SUM($DV694:$EE694)</f>
        <v>#VALUE!</v>
      </c>
      <c r="EL694" s="451" t="e">
        <f>EB694/SUM($DV694:$EE694)</f>
        <v>#VALUE!</v>
      </c>
      <c r="EM694" s="451" t="e">
        <f>EC694/SUM($DV694:$EE694)</f>
        <v>#VALUE!</v>
      </c>
      <c r="EN694" s="451" t="e">
        <f>ED694/SUM($DV694:$EE694)</f>
        <v>#VALUE!</v>
      </c>
      <c r="EO694" s="451" t="e">
        <f>EE694/SUM($DV694:$EE694)</f>
        <v>#VALUE!</v>
      </c>
      <c r="EP694" s="450">
        <f>EP693</f>
        <v>0.080000000000000002</v>
      </c>
      <c r="EQ694" s="450">
        <f>EQ693</f>
        <v>0.014999999999999999</v>
      </c>
      <c r="ER694" s="450">
        <f>ER693</f>
        <v>0.014999999999999999</v>
      </c>
      <c r="ES694" s="450">
        <f>ES693</f>
        <v>0.014999999999999999</v>
      </c>
      <c r="ET694" s="450">
        <f>ET693</f>
        <v>0.014999999999999999</v>
      </c>
      <c r="EU694" s="450">
        <f>EU693</f>
        <v>0.089999999999999997</v>
      </c>
      <c r="EV694" s="450">
        <f>EV693</f>
        <v>0.089999999999999997</v>
      </c>
      <c r="EW694" s="450">
        <f>EW693</f>
        <v>0.089999999999999997</v>
      </c>
      <c r="EX694" s="431" t="str">
        <f>IF(_tag_month_day!AS684="","",_tag_month_day!AS684/100)</f>
        <v/>
      </c>
      <c r="EY694" s="431" t="str">
        <f>IF(_tag_month_day!AT684="","",_tag_month_day!AT684/100)</f>
        <v/>
      </c>
      <c r="EZ694" s="431" t="str">
        <f>IF(_tag_month_day!AU684="","",_tag_month_day!AU684/100)</f>
        <v/>
      </c>
      <c r="FA694" s="431" t="str">
        <f>IF(_tag_month_day!AV684="","",_tag_month_day!AV684/100)</f>
        <v/>
      </c>
      <c r="FB694" s="431" t="str">
        <f>IF(_tag_month_day!AW684="","",_tag_month_day!AW684/100)</f>
        <v/>
      </c>
      <c r="FC694" s="431" t="str">
        <f>IF(_tag_month_day!AX684="","",_tag_month_day!AX684/100)</f>
        <v/>
      </c>
      <c r="FD694" s="449" t="str">
        <f>IF(_tag_month_day!AY684="","",_tag_month_day!AY684/100)</f>
        <v/>
      </c>
      <c r="FE694" s="449" t="str">
        <f>IF(_tag_month_day!AZ684="","",_tag_month_day!AZ684/100)</f>
        <v/>
      </c>
      <c r="FF694" s="449" t="str">
        <f>IF(_tag_month_day!BA684="","",_tag_month_day!BA684/100)</f>
        <v/>
      </c>
      <c r="FG694" s="449" t="str">
        <f>IF(_tag_month_day!BB684="","",_tag_month_day!BB684/100)</f>
        <v/>
      </c>
      <c r="FH694" s="467" t="str">
        <f>IF(_tag_month_day!BC684="","",_tag_month_day!BC684/100)</f>
        <v/>
      </c>
      <c r="FI694" s="449">
        <f>FI693</f>
        <v>0.40999999999999998</v>
      </c>
      <c r="FJ694" s="449">
        <f>FJ693</f>
        <v>0.11</v>
      </c>
      <c r="FK694" s="449">
        <f>FK693</f>
        <v>0.014999999999999999</v>
      </c>
      <c r="FL694" s="449">
        <f>FL693</f>
        <v>0</v>
      </c>
      <c r="FM694" s="467">
        <f>FM693</f>
        <v>0.0001</v>
      </c>
      <c r="FN694" s="449">
        <f>FN693</f>
        <v>0.32000000000000001</v>
      </c>
      <c r="FO694" s="449">
        <f>FO693</f>
        <v>0.20000000000000001</v>
      </c>
      <c r="FP694" s="449">
        <f>FP693</f>
        <v>0.01</v>
      </c>
      <c r="FQ694" s="449">
        <f>FQ693</f>
        <v>0</v>
      </c>
      <c r="FR694" s="467">
        <f>FR693</f>
        <v>0.0001</v>
      </c>
      <c r="FS694" s="449" t="str">
        <f>IF(_tag_month_day!BD684="","",_tag_month_day!BD684/100)</f>
        <v/>
      </c>
      <c r="FT694" s="449" t="str">
        <f>IF(_tag_month_day!BE684="","",_tag_month_day!BE684/100)</f>
        <v/>
      </c>
      <c r="FU694" s="449" t="str">
        <f>IF(_tag_month_day!BF684="","",_tag_month_day!BF684/100)</f>
        <v/>
      </c>
      <c r="FV694" s="449" t="str">
        <f>IF(_tag_month_day!BG684="","",_tag_month_day!BG684/100)</f>
        <v/>
      </c>
      <c r="FW694" s="467" t="str">
        <f>IF(_tag_month_day!BH684="","",_tag_month_day!BH684/100)</f>
        <v/>
      </c>
      <c r="FX694" s="449" t="str">
        <f>IF(_tag_month_day!BI684="","",_tag_month_day!BI684/100)</f>
        <v/>
      </c>
      <c r="FY694" s="449" t="str">
        <f>IF(_tag_month_day!BJ684="","",_tag_month_day!BJ684/100)</f>
        <v/>
      </c>
      <c r="FZ694" s="468" t="str">
        <f>IF(_tag_month_day!BK684="","",_tag_month_day!BK684/100)</f>
        <v/>
      </c>
      <c r="GA694" s="449" t="str">
        <f>IF(_tag_month_day!BL684="","",_tag_month_day!BL684/100)</f>
        <v/>
      </c>
      <c r="GB694" s="467" t="str">
        <f>IF(_tag_month_day!BM684="","",_tag_month_day!BM684/100)</f>
        <v/>
      </c>
      <c r="GC694" s="431" t="str">
        <f>IF(_tag_month_day!BN684="","",_tag_month_day!BN684/100)</f>
        <v/>
      </c>
      <c r="GD694" s="431" t="str">
        <f>IF(_tag_month_day!BO684="","",_tag_month_day!BO684/100)</f>
        <v/>
      </c>
      <c r="GE694" s="431" t="str">
        <f>IF(_tag_month_day!BP684="","",_tag_month_day!BP684/100)</f>
        <v/>
      </c>
      <c r="GF694" s="431" t="str">
        <f>IF(_tag_month_day!BQ684="","",_tag_month_day!BQ684/100)</f>
        <v/>
      </c>
      <c r="GG694" s="431" t="str">
        <f>IF(_tag_month_day!BR684="","",_tag_month_day!BR684/100)</f>
        <v/>
      </c>
      <c r="GH694" s="431" t="str">
        <f>IF(_tag_month_day!BS684="","",_tag_month_day!BS684/100)</f>
        <v/>
      </c>
      <c r="GI694" s="467" t="str">
        <f>IF(_tag_month_day!BT684="","",_tag_month_day!BT684/100)</f>
        <v/>
      </c>
      <c r="GJ694" s="469" t="str">
        <f>IF(_tag_month_day!BU684="","",_tag_month_day!BU684/100)</f>
        <v/>
      </c>
      <c r="GK694" s="470">
        <f>GK693</f>
        <v>0.070000000000000007</v>
      </c>
      <c r="GL694" s="470">
        <f>GL693</f>
        <v>0.029999999999999999</v>
      </c>
      <c r="GM694" s="471" t="str">
        <f>IF(_tag_month_day!BX684="","",_tag_month_day!BX684/100)</f>
        <v/>
      </c>
      <c r="GN694" s="470">
        <f>GN693</f>
        <v>0.070000000000000007</v>
      </c>
      <c r="GO694" s="470">
        <f>GO693</f>
        <v>0.029999999999999999</v>
      </c>
      <c r="GP694" s="470">
        <f>GP693</f>
        <v>0.089999999999999997</v>
      </c>
      <c r="GQ694" s="470">
        <f>GQ693</f>
        <v>0.029999999999999999</v>
      </c>
      <c r="GR694" s="471" t="str">
        <f>IF(_tag_month_day!CA684="","",_tag_month_day!CA684/100)</f>
        <v/>
      </c>
      <c r="GS694" s="472">
        <f>GS693</f>
        <v>0.95299999999999996</v>
      </c>
      <c r="GT694" s="472">
        <f>GT693</f>
        <v>0.55000000000000004</v>
      </c>
      <c r="GU694" s="472">
        <f>GU693</f>
        <v>0.55000000000000004</v>
      </c>
      <c r="GV694" s="472">
        <f>GV693</f>
        <v>0.55000000000000004</v>
      </c>
      <c r="GW694" s="472">
        <f>GW693</f>
        <v>0.5</v>
      </c>
      <c r="GX694" s="472">
        <f>GX693</f>
        <v>0.93500000000000005</v>
      </c>
      <c r="GY694" s="472">
        <f>GY693</f>
        <v>0.14999999999999999</v>
      </c>
      <c r="GZ694" s="472">
        <f>GZ693</f>
        <v>1</v>
      </c>
      <c r="HA694" s="474">
        <f>HA693</f>
        <v>0.047</v>
      </c>
      <c r="HB694" s="474">
        <f>HB693</f>
        <v>0.45000000000000001</v>
      </c>
      <c r="HC694" s="474">
        <f>HC693</f>
        <v>0.45000000000000001</v>
      </c>
      <c r="HD694" s="474">
        <f>HD693</f>
        <v>0.45000000000000001</v>
      </c>
      <c r="HE694" s="474">
        <f>HE693</f>
        <v>0.5</v>
      </c>
      <c r="HF694" s="474">
        <f>HF693</f>
        <v>0.065000000000000002</v>
      </c>
      <c r="HG694" s="474">
        <f>HG693</f>
        <v>0.84999999999999998</v>
      </c>
      <c r="HH694" s="474">
        <f>HH693</f>
        <v>0</v>
      </c>
      <c r="HI694" s="10">
        <f>IF(BZ694&lt;&gt;"",CK694-BV694,0)</f>
        <v>0</v>
      </c>
      <c r="HJ694" s="10" t="e">
        <f>IF(AJ694&gt;0,AH694-AJ694,0)</f>
        <v>#VALUE!</v>
      </c>
      <c r="HK694" s="466">
        <f>HK693</f>
        <v>0.84999999999999998</v>
      </c>
      <c r="HL694" s="424">
        <f>HL693</f>
        <v>550000</v>
      </c>
      <c r="HM694" s="424">
        <f>HM693</f>
        <v>480000</v>
      </c>
      <c r="HN694" s="465" t="e">
        <f>(DJ694*EZ694+DK694*FH694+DL694*FM694+DM694*FR694+DN694*FW694+DO694*GB694+DS694*GI694+DP694*GM694+DR694*GR694)*1000*2</f>
        <v>#VALUE!</v>
      </c>
      <c r="HO694" s="465" t="e">
        <f>HN694*HK694*$HO$2/HL694*1000000</f>
        <v>#VALUE!</v>
      </c>
      <c r="HP694" s="465" t="e">
        <f>HN694*HK694*$HP$2/HM694*1000000</f>
        <v>#VALUE!</v>
      </c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</row>
    <row customFormat="1" r="695" s="0">
      <c r="A695" s="420">
        <v>684</v>
      </c>
      <c r="B695" s="421">
        <f ca="1">IF(D695=D694,B694,IF(D695="夜班",B694+1,B694))</f>
        <v>43614</v>
      </c>
      <c r="C695" s="422">
        <f>C694</f>
        <v>0.041666666666666699</v>
      </c>
      <c r="D695" s="10" t="str">
        <f ca="1">IF(HOUR(G695)&lt;8,"夜班",IF(HOUR(G695)&lt;16,"白班",IF(HOUR(G695)&lt;24,"中班",0)))</f>
        <v>白班</v>
      </c>
      <c r="E695" s="10" t="e">
        <f ca="1">IF(F695=1,"甲",IF(F695=2,"乙",IF(F695=3,"丙",IF(F695=4,"丁",""))))</f>
        <v>#REF!</v>
      </c>
      <c r="F695" s="10" t="e">
        <f ca="1">SUMPRODUCT((成本日报!$A$3:$A$95=计划!B695)*(成本日报!$B$3:$B$95=计划!$D695),成本日报!$C$3:$C$95)</f>
        <v>#REF!</v>
      </c>
      <c r="G695" s="423">
        <f ca="1">G694+C694</f>
        <v>43614.458333331677</v>
      </c>
      <c r="H695" s="423">
        <f ca="1">$G695+$C695/60*10+$C695*0</f>
        <v>43614.465277776122</v>
      </c>
      <c r="I695" s="423">
        <f ca="1">$G695+$C695/60*18+$C695*0</f>
        <v>43614.470833331674</v>
      </c>
      <c r="J695" s="423">
        <f ca="1">$G695+$C695/60*0+$C695*1</f>
        <v>43614.499999998341</v>
      </c>
      <c r="K695" s="423">
        <f ca="1">$G695+$C695/60*30+$C695*2</f>
        <v>43614.562499998348</v>
      </c>
      <c r="L695" s="423">
        <f ca="1">$G695+$C695/60*0+$C695*3</f>
        <v>43614.583333331677</v>
      </c>
      <c r="M695" s="424" t="str">
        <f>IF(_tag_month_day!A685="","",_tag_month_day!A685)</f>
        <v/>
      </c>
      <c r="N695" s="424" t="str">
        <f>IF(_tag_month_day!B685="","",_tag_month_day!B685)</f>
        <v/>
      </c>
      <c r="O695" s="425" t="e">
        <f>IF(M695+N695=0,"",M695+N695)</f>
        <v>#VALUE!</v>
      </c>
      <c r="P695" s="424" t="str">
        <f>IF(_tag_month_day!C685="","",_tag_month_day!C685)</f>
        <v/>
      </c>
      <c r="Q695" s="424" t="str">
        <f>IF(_tag_month_day!D685="","",_tag_month_day!D685)</f>
        <v/>
      </c>
      <c r="R695" s="426" t="str">
        <f>IF(_tag_month_day!CB685="","",_tag_month_day!CB685/100)</f>
        <v/>
      </c>
      <c r="S695" s="427" t="str">
        <f>IF(_tag_month_day!E685="","",_tag_month_day!E685)</f>
        <v/>
      </c>
      <c r="T695" s="427" t="str">
        <f>IF(_tag_month_day!F685="","",_tag_month_day!F685)</f>
        <v/>
      </c>
      <c r="U695" s="428" t="e">
        <f>S695+T695</f>
        <v>#VALUE!</v>
      </c>
      <c r="V695" s="429" t="e">
        <f>U695/AJ695</f>
        <v>#VALUE!</v>
      </c>
      <c r="W695" s="430" t="str">
        <f>IF(_jhy_month_day!A685="","",_jhy_month_day!A685)</f>
        <v/>
      </c>
      <c r="X695" s="431" t="str">
        <f>IF(_jhy_month_day!B685="","",_jhy_month_day!B685/100)</f>
        <v/>
      </c>
      <c r="Y695" s="431" t="str">
        <f>IF(_jhy_month_day!C685="","",_jhy_month_day!C685/100)</f>
        <v/>
      </c>
      <c r="Z695" s="432">
        <f>Z691+1</f>
        <v>171</v>
      </c>
      <c r="AA695" s="433" t="str">
        <f>IF(_tag_month_day!G685="","",_tag_month_day!G685/100)</f>
        <v/>
      </c>
      <c r="AB695" s="433" t="str">
        <f>IF(_tag_month_day!H685="","",_tag_month_day!H685/100)</f>
        <v/>
      </c>
      <c r="AC695" s="434">
        <f>IF(X695="",AC694,BK695*($AV694*X695+$AW694*FD694+$AX694*FI694+$AY694*FN694+$AZ694*FS694+$BA694*FX694+$BG694*GE694)/(AV694*Y695+AX694*FK694+AW694*FF694+AY694*FP694+AZ694*FU694+BA694*FZ694+BG694*GG694+BB694*GK694+BC694*GN694+BD694*GP694))</f>
        <v>1.59963432013121</v>
      </c>
      <c r="AD695" s="435" t="str">
        <f>IF(AC695=AC694,"",AC695-AC694)</f>
        <v/>
      </c>
      <c r="AE695" s="436" t="str">
        <f>IF(1-AF695=0,"",(1-AF695))</f>
        <v/>
      </c>
      <c r="AF695" s="437">
        <v>1</v>
      </c>
      <c r="AG695" s="10" t="str">
        <f>AG694</f>
        <v>9A3</v>
      </c>
      <c r="AH695" s="438" t="str">
        <f>AH694</f>
        <v/>
      </c>
      <c r="AI695" s="424"/>
      <c r="AJ695" s="10" t="str">
        <f>IF(_tag_month_day!I685="","",_tag_month_day!I685)</f>
        <v/>
      </c>
      <c r="AK695" s="440"/>
      <c r="AL695" s="440"/>
      <c r="AM695" s="440"/>
      <c r="AN695" s="441">
        <f>AN694</f>
        <v>2</v>
      </c>
      <c r="AO695" s="441">
        <f>AO694</f>
        <v>8</v>
      </c>
      <c r="AP695" s="442" t="e">
        <f>(IF(AN695=0,AS694,AS694*(1+AO695/AN695)/(AR695+AO695/AN695)))+AT695</f>
        <v>#VALUE!</v>
      </c>
      <c r="AQ695" s="443" t="str">
        <f>IF(_tag_month_day!J685="","",_tag_month_day!J685/100)</f>
        <v/>
      </c>
      <c r="AR695" s="444">
        <f>AR694</f>
        <v>1.3</v>
      </c>
      <c r="AS695" s="445" t="e">
        <f>AQ695*(AN695*AR695+AO695)/(AN695+AO695)</f>
        <v>#VALUE!</v>
      </c>
      <c r="AT695" s="445" t="e">
        <f>(SUM(BE695:BF695)-SUM(BE694:BF694))*0.05</f>
        <v>#VALUE!</v>
      </c>
      <c r="AU695" s="446" t="str">
        <f>IF(_tag_month_day!CC685="","",IF(_tag_month_day!CC685&gt;0,_tag_month_day!CD685,_tag_month_day!CE685))</f>
        <v/>
      </c>
      <c r="AV695" s="447" t="str">
        <f>IF(_tag_month_day!L685="","",_tag_month_day!L685/100)</f>
        <v/>
      </c>
      <c r="AW695" s="431">
        <f>AW694</f>
        <v>0</v>
      </c>
      <c r="AX695" s="431">
        <f>AX694</f>
        <v>0</v>
      </c>
      <c r="AY695" s="431" t="str">
        <f>IF(_tag_month_day!M685="","",_tag_month_day!M685/100)</f>
        <v/>
      </c>
      <c r="AZ695" s="431" t="str">
        <f>IF(_tag_month_day!N685="","",_tag_month_day!N685/100)</f>
        <v/>
      </c>
      <c r="BA695" s="431" t="str">
        <f>IF(_tag_month_day!O685="","",_tag_month_day!O685/100)</f>
        <v/>
      </c>
      <c r="BB695" s="448" t="str">
        <f>IF(_tag_month_day!P685="","",_tag_month_day!P685/100)</f>
        <v/>
      </c>
      <c r="BC695" s="448">
        <f>BC694</f>
        <v>0</v>
      </c>
      <c r="BD695" s="448" t="str">
        <f>IF(_tag_month_day!Q685="","",_tag_month_day!Q685/100)</f>
        <v/>
      </c>
      <c r="BE695" s="449" t="str">
        <f>IF(_tag_month_day!R685="","",_tag_month_day!R685/100)</f>
        <v/>
      </c>
      <c r="BF695" s="388" t="e">
        <f>(AU695*(100+BE695*100))/(AJ695-AU695)/100</f>
        <v>#VALUE!</v>
      </c>
      <c r="BG695" s="450" t="e">
        <f>BE695+BF695</f>
        <v>#VALUE!</v>
      </c>
      <c r="BH695" s="451" t="e">
        <f>SUM(AV695:BF695)</f>
        <v>#VALUE!</v>
      </c>
      <c r="BI695" s="452" t="e">
        <f>IF(CX695=0,BI694,(DK695*查询!$R$5+DL695*查询!$Q$5+DM695*查询!$N$5+DN695*查询!$O$5+DO695*查询!$P$5)*AF695/CX695)</f>
        <v>#VALUE!</v>
      </c>
      <c r="BJ695" s="452" t="e">
        <f>IF(CX695=0,BJ694,(DP695*查询!$S$5+DQ695*查询!$T$5+DR695*查询!$U$5)*AF695/CX695)</f>
        <v>#VALUE!</v>
      </c>
      <c r="BK695" s="452">
        <f>BK694</f>
        <v>1</v>
      </c>
      <c r="BL695" s="453" t="e">
        <f>SUMPRODUCT((AV695:BA695)*(GS695:GX695))/((GS695:GX695)+SUM(BB695:BD695)*GY695+BG695*GZ695)</f>
        <v>#VALUE!</v>
      </c>
      <c r="BM695" s="453" t="e">
        <f>BK695*($AV695*FB695+$AW695*FD695+$AX695*FI695+$AY695*FN695+$AZ695*FS695+$BA695*FX695+$BG695*GE695)/(AV695*EY695+AX695*FK695+AW695*FF695+AY695*FP695+AZ695*FU695+BA695*FZ695+BG695*GG695+BB695*GK695+BC695*GN695+BD695*GP695)</f>
        <v>#VALUE!</v>
      </c>
      <c r="BN695" s="453" t="e">
        <f>($AV695*FC695+$AX695*FJ695+$AW695*FE695+$AY695*FO695+$AZ695*FT695+$BA695*FY695+$BG695*GF695)/($AV695*FA695+BG695*GH695+BB695*GL695+BC695*GO695+BD695*GQ695+BA695*GA695)</f>
        <v>#VALUE!</v>
      </c>
      <c r="BO695" s="454" t="e">
        <f>SUMPRODUCT(AV695:BA695*GS695:GX695)/(GS695:GX695+(BB695+BC695+BD695)*GY695+BG695)</f>
        <v>#VALUE!</v>
      </c>
      <c r="BP695" s="454" t="e">
        <f>SUMPRODUCT(AV695:BA695*GS695:GX695)/(GS695:GX695+(BB695+BC695+BD695)*GY695+BG695)</f>
        <v>#VALUE!</v>
      </c>
      <c r="BQ695" s="454" t="e">
        <f>SUMPRODUCT(AV695:BA695*GS695:GX695)/(GS695:GX695+(BB695+BC695+BD695)*GY695+BG695)</f>
        <v>#VALUE!</v>
      </c>
      <c r="BR695" s="453" t="str">
        <f>IF(_tag_month_day!T685="","",_tag_month_day!T685)</f>
        <v/>
      </c>
      <c r="BS695" s="453" t="str">
        <f>IF(_tag_month_day!U685="","",_tag_month_day!U685)</f>
        <v/>
      </c>
      <c r="BT695" s="455" t="str">
        <f>IF(CK695="","",IF((CK695&gt;=BV695-0.12)*(CK695&lt;=BV695+0.12),"合格","不合格"))</f>
        <v/>
      </c>
      <c r="BU695" s="456" t="str">
        <f>IF(_tag_month_day!V685="","",_tag_month_day!V685)</f>
        <v/>
      </c>
      <c r="BV695" s="457" t="str">
        <f>IF(_tag_month_day!W685="","",_tag_month_day!W685)</f>
        <v/>
      </c>
      <c r="BW695" s="458" t="str">
        <f>IF(_tag_month_day!X685="","",_tag_month_day!X685)</f>
        <v/>
      </c>
      <c r="BX695" s="458" t="str">
        <f>IF(_tag_month_day!Y685="","",_tag_month_day!Y685)</f>
        <v/>
      </c>
      <c r="BY695" s="459">
        <f ca="1">L695</f>
        <v>43614.583333331677</v>
      </c>
      <c r="BZ695" s="460"/>
      <c r="CA695" s="4"/>
      <c r="CB695" s="424" t="str">
        <f>IF(_tag_month_day!Z685="","",_tag_month_day!Z685)</f>
        <v/>
      </c>
      <c r="CC695" s="424" t="str">
        <f>IF(_tag_month_day!AA685="","",_tag_month_day!AA685)</f>
        <v/>
      </c>
      <c r="CD695" s="424" t="str">
        <f>IF(_tag_month_day!AB685="","",_tag_month_day!AB685)</f>
        <v/>
      </c>
      <c r="CE695" s="424" t="str">
        <f>IF(_tag_month_day!AC685="","",_tag_month_day!AC685)</f>
        <v/>
      </c>
      <c r="CF695" s="424" t="str">
        <f>IF(_tag_month_day!AD685="","",_tag_month_day!AD685)</f>
        <v/>
      </c>
      <c r="CG695" s="424" t="str">
        <f>IF(_tag_month_day!AE685="","",_tag_month_day!AE685)</f>
        <v/>
      </c>
      <c r="CH695" s="424" t="str">
        <f>IF(_tag_month_day!AF685="","",_tag_month_day!AF685)</f>
        <v/>
      </c>
      <c r="CI695" s="424" t="str">
        <f>IF(_tag_month_day!AG685="","",_tag_month_day!AG685)</f>
        <v/>
      </c>
      <c r="CJ695" s="424" t="str">
        <f>IF(_tag_month_day!AH685="","",_tag_month_day!AH685)</f>
        <v/>
      </c>
      <c r="CK695" s="424" t="str">
        <f>IF(_tag_month_day!AI685="","",_tag_month_day!AI685)</f>
        <v/>
      </c>
      <c r="CL695" s="4" t="str">
        <f>IF(_tag_month_day!AJ685="","",_tag_month_day!AJ685)</f>
        <v/>
      </c>
      <c r="CM695" s="4" t="str">
        <f>IF(_tag_month_day!AK685="","",_tag_month_day!AK685)</f>
        <v/>
      </c>
      <c r="CN695" s="4" t="str">
        <f>IF(_tag_month_day!AL685="","",_tag_month_day!AL685)</f>
        <v/>
      </c>
      <c r="CO695" s="4" t="str">
        <f>IF(_tag_month_day!AM685="","",_tag_month_day!AM685)</f>
        <v/>
      </c>
      <c r="CP695" s="4" t="str">
        <f>IF(_tag_month_day!AN685="","",_tag_month_day!AN685)</f>
        <v/>
      </c>
      <c r="CQ695" s="4" t="str">
        <f>IF(_tag_month_day!AO685="","",_tag_month_day!AO685)</f>
        <v/>
      </c>
      <c r="CR695" s="462" t="str">
        <f>IF(_tag_month_day!AP685="","",_tag_month_day!AP685)</f>
        <v/>
      </c>
      <c r="CS695" s="463" t="str">
        <f>IF(_tag_month_day!AQ685="","",_tag_month_day!AQ685)</f>
        <v/>
      </c>
      <c r="CT695" s="4" t="str">
        <f>IF(_tag_month_day!AR685="","",_tag_month_day!AR685)</f>
        <v/>
      </c>
      <c r="CU695" s="464" t="e">
        <f>DU695/AJ695</f>
        <v>#VALUE!</v>
      </c>
      <c r="CV695" s="451" t="e">
        <f>BG695/BH695</f>
        <v>#VALUE!</v>
      </c>
      <c r="CW695" s="465" t="e">
        <f>AJ695*(1-CV695)*CU695*AF695</f>
        <v>#VALUE!</v>
      </c>
      <c r="CX695" s="465" t="e">
        <f>CW695*94%</f>
        <v>#VALUE!</v>
      </c>
      <c r="CY695" s="466" t="e">
        <f>IF(CX695=0,0,DS695/(DS695+CX695))</f>
        <v>#VALUE!</v>
      </c>
      <c r="CZ695" s="465" t="e">
        <f>$AJ695*EF695</f>
        <v>#VALUE!</v>
      </c>
      <c r="DA695" s="465" t="e">
        <f>$AJ695*EG695</f>
        <v>#VALUE!</v>
      </c>
      <c r="DB695" s="465" t="e">
        <f>$AJ695*EH695</f>
        <v>#VALUE!</v>
      </c>
      <c r="DC695" s="465" t="e">
        <f>$AJ695*EI695</f>
        <v>#VALUE!</v>
      </c>
      <c r="DD695" s="465" t="e">
        <f>$AJ695*EJ695</f>
        <v>#VALUE!</v>
      </c>
      <c r="DE695" s="465" t="e">
        <f>$AJ695*EK695</f>
        <v>#VALUE!</v>
      </c>
      <c r="DF695" s="465" t="e">
        <f>$AJ695*EL695</f>
        <v>#VALUE!</v>
      </c>
      <c r="DG695" s="465" t="e">
        <f>$AJ695*EM695</f>
        <v>#VALUE!</v>
      </c>
      <c r="DH695" s="465" t="e">
        <f>$AJ695*EN695</f>
        <v>#VALUE!</v>
      </c>
      <c r="DI695" s="465" t="e">
        <f>$AJ695*EO695</f>
        <v>#VALUE!</v>
      </c>
      <c r="DJ695" s="465" t="e">
        <f>CZ695*(1-EP695)</f>
        <v>#VALUE!</v>
      </c>
      <c r="DK695" s="465" t="e">
        <f>DA695*(1-ER695)</f>
        <v>#VALUE!</v>
      </c>
      <c r="DL695" s="465" t="e">
        <f>DB695*(1-EQ695)</f>
        <v>#VALUE!</v>
      </c>
      <c r="DM695" s="465" t="e">
        <f>DC695*(1-ES695)</f>
        <v>#VALUE!</v>
      </c>
      <c r="DN695" s="465" t="e">
        <f>DD695*(1-ET695)</f>
        <v>#VALUE!</v>
      </c>
      <c r="DO695" s="465" t="e">
        <f>DE695</f>
        <v>#VALUE!</v>
      </c>
      <c r="DP695" s="465" t="e">
        <f>DF695*(1-EU695)</f>
        <v>#VALUE!</v>
      </c>
      <c r="DQ695" s="465" t="e">
        <f>DG695*(1-EV695)</f>
        <v>#VALUE!</v>
      </c>
      <c r="DR695" s="465" t="e">
        <f>DH695*(1-EW695)</f>
        <v>#VALUE!</v>
      </c>
      <c r="DS695" s="465" t="e">
        <f>DI695</f>
        <v>#VALUE!</v>
      </c>
      <c r="DT695" s="465" t="e">
        <f>SUM(DJ695:DS695)</f>
        <v>#VALUE!</v>
      </c>
      <c r="DU695" s="465" t="e">
        <f>(GS695:GX695)+(DP695+DQ695+DR695)*GY695+DS695</f>
        <v>#VALUE!</v>
      </c>
      <c r="DV695" s="451" t="e">
        <f>AV695/$BH695/(1-EP695)</f>
        <v>#VALUE!</v>
      </c>
      <c r="DW695" s="451" t="e">
        <f>AW695/$BH695/(1-ER695)</f>
        <v>#VALUE!</v>
      </c>
      <c r="DX695" s="451" t="e">
        <f>AX695/$BH695/(1-EQ695)</f>
        <v>#VALUE!</v>
      </c>
      <c r="DY695" s="451" t="e">
        <f>AY695/$BH695/(1-ES695)</f>
        <v>#VALUE!</v>
      </c>
      <c r="DZ695" s="451" t="e">
        <f>AZ695/$BH695/(1-ET695)</f>
        <v>#VALUE!</v>
      </c>
      <c r="EA695" s="451" t="e">
        <f>BA695/$BH695/(1-AX695)</f>
        <v>#VALUE!</v>
      </c>
      <c r="EB695" s="451" t="e">
        <f>BB695/$BH695/(1-EU695)</f>
        <v>#VALUE!</v>
      </c>
      <c r="EC695" s="451" t="e">
        <f>BC695/$BH695/(1-EV695)</f>
        <v>#VALUE!</v>
      </c>
      <c r="ED695" s="451" t="e">
        <f>BD695/$BH695/(1-EW695)</f>
        <v>#VALUE!</v>
      </c>
      <c r="EE695" s="451" t="e">
        <f>BG695/BH695</f>
        <v>#VALUE!</v>
      </c>
      <c r="EF695" s="451" t="e">
        <f>DV695/SUM($DV695:$EE695)</f>
        <v>#VALUE!</v>
      </c>
      <c r="EG695" s="451" t="e">
        <f>DW695/SUM($DV695:$EE695)</f>
        <v>#VALUE!</v>
      </c>
      <c r="EH695" s="451" t="e">
        <f>DX695/SUM($DV695:$EE695)</f>
        <v>#VALUE!</v>
      </c>
      <c r="EI695" s="451" t="e">
        <f>DY695/SUM($DV695:$EE695)</f>
        <v>#VALUE!</v>
      </c>
      <c r="EJ695" s="451" t="e">
        <f>DZ695/SUM($DV695:$EE695)</f>
        <v>#VALUE!</v>
      </c>
      <c r="EK695" s="451" t="e">
        <f>EA695/SUM($DV695:$EE695)</f>
        <v>#VALUE!</v>
      </c>
      <c r="EL695" s="451" t="e">
        <f>EB695/SUM($DV695:$EE695)</f>
        <v>#VALUE!</v>
      </c>
      <c r="EM695" s="451" t="e">
        <f>EC695/SUM($DV695:$EE695)</f>
        <v>#VALUE!</v>
      </c>
      <c r="EN695" s="451" t="e">
        <f>ED695/SUM($DV695:$EE695)</f>
        <v>#VALUE!</v>
      </c>
      <c r="EO695" s="451" t="e">
        <f>EE695/SUM($DV695:$EE695)</f>
        <v>#VALUE!</v>
      </c>
      <c r="EP695" s="450">
        <f>EP694</f>
        <v>0.080000000000000002</v>
      </c>
      <c r="EQ695" s="450">
        <f>EQ694</f>
        <v>0.014999999999999999</v>
      </c>
      <c r="ER695" s="450">
        <f>ER694</f>
        <v>0.014999999999999999</v>
      </c>
      <c r="ES695" s="450">
        <f>ES694</f>
        <v>0.014999999999999999</v>
      </c>
      <c r="ET695" s="450">
        <f>ET694</f>
        <v>0.014999999999999999</v>
      </c>
      <c r="EU695" s="450">
        <f>EU694</f>
        <v>0.089999999999999997</v>
      </c>
      <c r="EV695" s="450">
        <f>EV694</f>
        <v>0.089999999999999997</v>
      </c>
      <c r="EW695" s="450">
        <f>EW694</f>
        <v>0.089999999999999997</v>
      </c>
      <c r="EX695" s="431" t="str">
        <f>IF(_tag_month_day!AS685="","",_tag_month_day!AS685/100)</f>
        <v/>
      </c>
      <c r="EY695" s="431" t="str">
        <f>IF(_tag_month_day!AT685="","",_tag_month_day!AT685/100)</f>
        <v/>
      </c>
      <c r="EZ695" s="431" t="str">
        <f>IF(_tag_month_day!AU685="","",_tag_month_day!AU685/100)</f>
        <v/>
      </c>
      <c r="FA695" s="431" t="str">
        <f>IF(_tag_month_day!AV685="","",_tag_month_day!AV685/100)</f>
        <v/>
      </c>
      <c r="FB695" s="431" t="str">
        <f>IF(_tag_month_day!AW685="","",_tag_month_day!AW685/100)</f>
        <v/>
      </c>
      <c r="FC695" s="431" t="str">
        <f>IF(_tag_month_day!AX685="","",_tag_month_day!AX685/100)</f>
        <v/>
      </c>
      <c r="FD695" s="449" t="str">
        <f>IF(_tag_month_day!AY685="","",_tag_month_day!AY685/100)</f>
        <v/>
      </c>
      <c r="FE695" s="449" t="str">
        <f>IF(_tag_month_day!AZ685="","",_tag_month_day!AZ685/100)</f>
        <v/>
      </c>
      <c r="FF695" s="449" t="str">
        <f>IF(_tag_month_day!BA685="","",_tag_month_day!BA685/100)</f>
        <v/>
      </c>
      <c r="FG695" s="449" t="str">
        <f>IF(_tag_month_day!BB685="","",_tag_month_day!BB685/100)</f>
        <v/>
      </c>
      <c r="FH695" s="467" t="str">
        <f>IF(_tag_month_day!BC685="","",_tag_month_day!BC685/100)</f>
        <v/>
      </c>
      <c r="FI695" s="449">
        <f>FI694</f>
        <v>0.40999999999999998</v>
      </c>
      <c r="FJ695" s="449">
        <f>FJ694</f>
        <v>0.11</v>
      </c>
      <c r="FK695" s="449">
        <f>FK694</f>
        <v>0.014999999999999999</v>
      </c>
      <c r="FL695" s="449">
        <f>FL694</f>
        <v>0</v>
      </c>
      <c r="FM695" s="467">
        <f>FM694</f>
        <v>0.0001</v>
      </c>
      <c r="FN695" s="449">
        <f>FN694</f>
        <v>0.32000000000000001</v>
      </c>
      <c r="FO695" s="449">
        <f>FO694</f>
        <v>0.20000000000000001</v>
      </c>
      <c r="FP695" s="449">
        <f>FP694</f>
        <v>0.01</v>
      </c>
      <c r="FQ695" s="449">
        <f>FQ694</f>
        <v>0</v>
      </c>
      <c r="FR695" s="467">
        <f>FR694</f>
        <v>0.0001</v>
      </c>
      <c r="FS695" s="449" t="str">
        <f>IF(_tag_month_day!BD685="","",_tag_month_day!BD685/100)</f>
        <v/>
      </c>
      <c r="FT695" s="449" t="str">
        <f>IF(_tag_month_day!BE685="","",_tag_month_day!BE685/100)</f>
        <v/>
      </c>
      <c r="FU695" s="449" t="str">
        <f>IF(_tag_month_day!BF685="","",_tag_month_day!BF685/100)</f>
        <v/>
      </c>
      <c r="FV695" s="449" t="str">
        <f>IF(_tag_month_day!BG685="","",_tag_month_day!BG685/100)</f>
        <v/>
      </c>
      <c r="FW695" s="467" t="str">
        <f>IF(_tag_month_day!BH685="","",_tag_month_day!BH685/100)</f>
        <v/>
      </c>
      <c r="FX695" s="449" t="str">
        <f>IF(_tag_month_day!BI685="","",_tag_month_day!BI685/100)</f>
        <v/>
      </c>
      <c r="FY695" s="449" t="str">
        <f>IF(_tag_month_day!BJ685="","",_tag_month_day!BJ685/100)</f>
        <v/>
      </c>
      <c r="FZ695" s="468" t="str">
        <f>IF(_tag_month_day!BK685="","",_tag_month_day!BK685/100)</f>
        <v/>
      </c>
      <c r="GA695" s="449" t="str">
        <f>IF(_tag_month_day!BL685="","",_tag_month_day!BL685/100)</f>
        <v/>
      </c>
      <c r="GB695" s="467" t="str">
        <f>IF(_tag_month_day!BM685="","",_tag_month_day!BM685/100)</f>
        <v/>
      </c>
      <c r="GC695" s="431" t="str">
        <f>IF(_tag_month_day!BN685="","",_tag_month_day!BN685/100)</f>
        <v/>
      </c>
      <c r="GD695" s="431" t="str">
        <f>IF(_tag_month_day!BO685="","",_tag_month_day!BO685/100)</f>
        <v/>
      </c>
      <c r="GE695" s="431" t="str">
        <f>IF(_tag_month_day!BP685="","",_tag_month_day!BP685/100)</f>
        <v/>
      </c>
      <c r="GF695" s="431" t="str">
        <f>IF(_tag_month_day!BQ685="","",_tag_month_day!BQ685/100)</f>
        <v/>
      </c>
      <c r="GG695" s="431" t="str">
        <f>IF(_tag_month_day!BR685="","",_tag_month_day!BR685/100)</f>
        <v/>
      </c>
      <c r="GH695" s="431" t="str">
        <f>IF(_tag_month_day!BS685="","",_tag_month_day!BS685/100)</f>
        <v/>
      </c>
      <c r="GI695" s="467" t="str">
        <f>IF(_tag_month_day!BT685="","",_tag_month_day!BT685/100)</f>
        <v/>
      </c>
      <c r="GJ695" s="469" t="str">
        <f>IF(_tag_month_day!BU685="","",_tag_month_day!BU685/100)</f>
        <v/>
      </c>
      <c r="GK695" s="470">
        <f>GK694</f>
        <v>0.070000000000000007</v>
      </c>
      <c r="GL695" s="470">
        <f>GL694</f>
        <v>0.029999999999999999</v>
      </c>
      <c r="GM695" s="471" t="str">
        <f>IF(_tag_month_day!BX685="","",_tag_month_day!BX685/100)</f>
        <v/>
      </c>
      <c r="GN695" s="470">
        <f>GN694</f>
        <v>0.070000000000000007</v>
      </c>
      <c r="GO695" s="470">
        <f>GO694</f>
        <v>0.029999999999999999</v>
      </c>
      <c r="GP695" s="470">
        <f>GP694</f>
        <v>0.089999999999999997</v>
      </c>
      <c r="GQ695" s="470">
        <f>GQ694</f>
        <v>0.029999999999999999</v>
      </c>
      <c r="GR695" s="471" t="str">
        <f>IF(_tag_month_day!CA685="","",_tag_month_day!CA685/100)</f>
        <v/>
      </c>
      <c r="GS695" s="472">
        <f>GS694</f>
        <v>0.95299999999999996</v>
      </c>
      <c r="GT695" s="472">
        <f>GT694</f>
        <v>0.55000000000000004</v>
      </c>
      <c r="GU695" s="472">
        <f>GU694</f>
        <v>0.55000000000000004</v>
      </c>
      <c r="GV695" s="472">
        <f>GV694</f>
        <v>0.55000000000000004</v>
      </c>
      <c r="GW695" s="472">
        <f>GW694</f>
        <v>0.5</v>
      </c>
      <c r="GX695" s="472">
        <f>GX694</f>
        <v>0.93500000000000005</v>
      </c>
      <c r="GY695" s="472">
        <f>GY694</f>
        <v>0.14999999999999999</v>
      </c>
      <c r="GZ695" s="472">
        <f>GZ694</f>
        <v>1</v>
      </c>
      <c r="HA695" s="474">
        <f>HA694</f>
        <v>0.047</v>
      </c>
      <c r="HB695" s="474">
        <f>HB694</f>
        <v>0.45000000000000001</v>
      </c>
      <c r="HC695" s="474">
        <f>HC694</f>
        <v>0.45000000000000001</v>
      </c>
      <c r="HD695" s="474">
        <f>HD694</f>
        <v>0.45000000000000001</v>
      </c>
      <c r="HE695" s="474">
        <f>HE694</f>
        <v>0.5</v>
      </c>
      <c r="HF695" s="474">
        <f>HF694</f>
        <v>0.065000000000000002</v>
      </c>
      <c r="HG695" s="474">
        <f>HG694</f>
        <v>0.84999999999999998</v>
      </c>
      <c r="HH695" s="474">
        <f>HH694</f>
        <v>0</v>
      </c>
      <c r="HI695" s="10">
        <f>IF(BZ695&lt;&gt;"",CK695-BV695,0)</f>
        <v>0</v>
      </c>
      <c r="HJ695" s="10" t="e">
        <f>IF(AJ695&gt;0,AH695-AJ695,0)</f>
        <v>#VALUE!</v>
      </c>
      <c r="HK695" s="466">
        <f>HK694</f>
        <v>0.84999999999999998</v>
      </c>
      <c r="HL695" s="424">
        <f>HL694</f>
        <v>550000</v>
      </c>
      <c r="HM695" s="424">
        <f>HM694</f>
        <v>480000</v>
      </c>
      <c r="HN695" s="465" t="e">
        <f>(DJ695*EZ695+DK695*FH695+DL695*FM695+DM695*FR695+DN695*FW695+DO695*GB695+DS695*GI695+DP695*GM695+DR695*GR695)*1000*2</f>
        <v>#VALUE!</v>
      </c>
      <c r="HO695" s="465" t="e">
        <f>HN695*HK695*$HO$2/HL695*1000000</f>
        <v>#VALUE!</v>
      </c>
      <c r="HP695" s="465" t="e">
        <f>HN695*HK695*$HP$2/HM695*1000000</f>
        <v>#VALUE!</v>
      </c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</row>
    <row customFormat="1" r="696" s="0">
      <c r="A696" s="420">
        <v>685</v>
      </c>
      <c r="B696" s="421">
        <f ca="1">IF(D696=D695,B695,IF(D696="夜班",B695+1,B695))</f>
        <v>43614</v>
      </c>
      <c r="C696" s="422">
        <f>C695</f>
        <v>0.041666666666666699</v>
      </c>
      <c r="D696" s="10" t="str">
        <f ca="1">IF(HOUR(G696)&lt;8,"夜班",IF(HOUR(G696)&lt;16,"白班",IF(HOUR(G696)&lt;24,"中班",0)))</f>
        <v>白班</v>
      </c>
      <c r="E696" s="10" t="e">
        <f ca="1">IF(F696=1,"甲",IF(F696=2,"乙",IF(F696=3,"丙",IF(F696=4,"丁",""))))</f>
        <v>#REF!</v>
      </c>
      <c r="F696" s="10" t="e">
        <f ca="1">SUMPRODUCT((成本日报!$A$3:$A$95=计划!B696)*(成本日报!$B$3:$B$95=计划!$D696),成本日报!$C$3:$C$95)</f>
        <v>#REF!</v>
      </c>
      <c r="G696" s="423">
        <f ca="1">G695+C695</f>
        <v>43614.499999998341</v>
      </c>
      <c r="H696" s="423">
        <f ca="1">$G696+$C696/60*10+$C696*0</f>
        <v>43614.506944442786</v>
      </c>
      <c r="I696" s="423">
        <f ca="1">$G696+$C696/60*18+$C696*0</f>
        <v>43614.512499998338</v>
      </c>
      <c r="J696" s="423">
        <f ca="1">$G696+$C696/60*0+$C696*1</f>
        <v>43614.541666665005</v>
      </c>
      <c r="K696" s="423">
        <f ca="1">$G696+$C696/60*30+$C696*2</f>
        <v>43614.604166665013</v>
      </c>
      <c r="L696" s="423">
        <f ca="1">$G696+$C696/60*0+$C696*3</f>
        <v>43614.624999998341</v>
      </c>
      <c r="M696" s="424" t="str">
        <f>IF(_tag_month_day!A686="","",_tag_month_day!A686)</f>
        <v/>
      </c>
      <c r="N696" s="424" t="str">
        <f>IF(_tag_month_day!B686="","",_tag_month_day!B686)</f>
        <v/>
      </c>
      <c r="O696" s="425" t="e">
        <f>IF(M696+N696=0,"",M696+N696)</f>
        <v>#VALUE!</v>
      </c>
      <c r="P696" s="424" t="str">
        <f>IF(_tag_month_day!C686="","",_tag_month_day!C686)</f>
        <v/>
      </c>
      <c r="Q696" s="424" t="str">
        <f>IF(_tag_month_day!D686="","",_tag_month_day!D686)</f>
        <v/>
      </c>
      <c r="R696" s="426" t="str">
        <f>IF(_tag_month_day!CB686="","",_tag_month_day!CB686/100)</f>
        <v/>
      </c>
      <c r="S696" s="427" t="str">
        <f>IF(_tag_month_day!E686="","",_tag_month_day!E686)</f>
        <v/>
      </c>
      <c r="T696" s="427" t="str">
        <f>IF(_tag_month_day!F686="","",_tag_month_day!F686)</f>
        <v/>
      </c>
      <c r="U696" s="428" t="e">
        <f>S696+T696</f>
        <v>#VALUE!</v>
      </c>
      <c r="V696" s="429" t="e">
        <f>U696/AJ696</f>
        <v>#VALUE!</v>
      </c>
      <c r="W696" s="430" t="str">
        <f>IF(_jhy_month_day!A686="","",_jhy_month_day!A686)</f>
        <v/>
      </c>
      <c r="X696" s="431" t="str">
        <f>IF(_jhy_month_day!B686="","",_jhy_month_day!B686/100)</f>
        <v/>
      </c>
      <c r="Y696" s="431" t="str">
        <f>IF(_jhy_month_day!C686="","",_jhy_month_day!C686/100)</f>
        <v/>
      </c>
      <c r="Z696" s="432">
        <f>Z692+1</f>
        <v>172</v>
      </c>
      <c r="AA696" s="433" t="str">
        <f>IF(_tag_month_day!G686="","",_tag_month_day!G686/100)</f>
        <v/>
      </c>
      <c r="AB696" s="433" t="str">
        <f>IF(_tag_month_day!H686="","",_tag_month_day!H686/100)</f>
        <v/>
      </c>
      <c r="AC696" s="434">
        <f>IF(X696="",AC695,BK696*($AV695*X696+$AW695*FD695+$AX695*FI695+$AY695*FN695+$AZ695*FS695+$BA695*FX695+$BG695*GE695)/(AV695*Y696+AX695*FK695+AW695*FF695+AY695*FP695+AZ695*FU695+BA695*FZ695+BG695*GG695+BB695*GK695+BC695*GN695+BD695*GP695))</f>
        <v>1.59963432013121</v>
      </c>
      <c r="AD696" s="435" t="str">
        <f>IF(AC696=AC695,"",AC696-AC695)</f>
        <v/>
      </c>
      <c r="AE696" s="436" t="str">
        <f>IF(1-AF696=0,"",(1-AF696))</f>
        <v/>
      </c>
      <c r="AF696" s="437">
        <v>1</v>
      </c>
      <c r="AG696" s="10" t="str">
        <f>AG695</f>
        <v>9A3</v>
      </c>
      <c r="AH696" s="438" t="str">
        <f>AH695</f>
        <v/>
      </c>
      <c r="AI696" s="424"/>
      <c r="AJ696" s="10" t="str">
        <f>IF(_tag_month_day!I686="","",_tag_month_day!I686)</f>
        <v/>
      </c>
      <c r="AK696" s="440"/>
      <c r="AL696" s="440"/>
      <c r="AM696" s="440"/>
      <c r="AN696" s="441">
        <f>AN695</f>
        <v>2</v>
      </c>
      <c r="AO696" s="441">
        <f>AO695</f>
        <v>8</v>
      </c>
      <c r="AP696" s="442" t="e">
        <f>(IF(AN696=0,AS695,AS695*(1+AO696/AN696)/(AR696+AO696/AN696)))+AT696</f>
        <v>#VALUE!</v>
      </c>
      <c r="AQ696" s="443" t="str">
        <f>IF(_tag_month_day!J686="","",_tag_month_day!J686/100)</f>
        <v/>
      </c>
      <c r="AR696" s="444">
        <f>AR695</f>
        <v>1.3</v>
      </c>
      <c r="AS696" s="445" t="e">
        <f>AQ696*(AN696*AR696+AO696)/(AN696+AO696)</f>
        <v>#VALUE!</v>
      </c>
      <c r="AT696" s="445" t="e">
        <f>(SUM(BE696:BF696)-SUM(BE695:BF695))*0.05</f>
        <v>#VALUE!</v>
      </c>
      <c r="AU696" s="446" t="str">
        <f>IF(_tag_month_day!CC686="","",IF(_tag_month_day!CC686&gt;0,_tag_month_day!CD686,_tag_month_day!CE686))</f>
        <v/>
      </c>
      <c r="AV696" s="447" t="str">
        <f>IF(_tag_month_day!L686="","",_tag_month_day!L686/100)</f>
        <v/>
      </c>
      <c r="AW696" s="431">
        <f>AW695</f>
        <v>0</v>
      </c>
      <c r="AX696" s="431">
        <f>AX695</f>
        <v>0</v>
      </c>
      <c r="AY696" s="431" t="str">
        <f>IF(_tag_month_day!M686="","",_tag_month_day!M686/100)</f>
        <v/>
      </c>
      <c r="AZ696" s="431" t="str">
        <f>IF(_tag_month_day!N686="","",_tag_month_day!N686/100)</f>
        <v/>
      </c>
      <c r="BA696" s="431" t="str">
        <f>IF(_tag_month_day!O686="","",_tag_month_day!O686/100)</f>
        <v/>
      </c>
      <c r="BB696" s="448" t="str">
        <f>IF(_tag_month_day!P686="","",_tag_month_day!P686/100)</f>
        <v/>
      </c>
      <c r="BC696" s="448">
        <f>BC695</f>
        <v>0</v>
      </c>
      <c r="BD696" s="448" t="str">
        <f>IF(_tag_month_day!Q686="","",_tag_month_day!Q686/100)</f>
        <v/>
      </c>
      <c r="BE696" s="449" t="str">
        <f>IF(_tag_month_day!R686="","",_tag_month_day!R686/100)</f>
        <v/>
      </c>
      <c r="BF696" s="388" t="e">
        <f>(AU696*(100+BE696*100))/(AJ696-AU696)/100</f>
        <v>#VALUE!</v>
      </c>
      <c r="BG696" s="450" t="e">
        <f>BE696+BF696</f>
        <v>#VALUE!</v>
      </c>
      <c r="BH696" s="451" t="e">
        <f>SUM(AV696:BF696)</f>
        <v>#VALUE!</v>
      </c>
      <c r="BI696" s="452" t="e">
        <f>IF(CX696=0,BI695,(DK696*查询!$R$5+DL696*查询!$Q$5+DM696*查询!$N$5+DN696*查询!$O$5+DO696*查询!$P$5)*AF696/CX696)</f>
        <v>#VALUE!</v>
      </c>
      <c r="BJ696" s="452" t="e">
        <f>IF(CX696=0,BJ695,(DP696*查询!$S$5+DQ696*查询!$T$5+DR696*查询!$U$5)*AF696/CX696)</f>
        <v>#VALUE!</v>
      </c>
      <c r="BK696" s="452">
        <f>BK695</f>
        <v>1</v>
      </c>
      <c r="BL696" s="453" t="e">
        <f>SUMPRODUCT((AV696:BA696)*(GS696:GX696))/((GS696:GX696)+SUM(BB696:BD696)*GY696+BG696*GZ696)</f>
        <v>#VALUE!</v>
      </c>
      <c r="BM696" s="453" t="e">
        <f>BK696*($AV696*FB696+$AW696*FD696+$AX696*FI696+$AY696*FN696+$AZ696*FS696+$BA696*FX696+$BG696*GE696)/(AV696*EY696+AX696*FK696+AW696*FF696+AY696*FP696+AZ696*FU696+BA696*FZ696+BG696*GG696+BB696*GK696+BC696*GN696+BD696*GP696)</f>
        <v>#VALUE!</v>
      </c>
      <c r="BN696" s="453" t="e">
        <f>($AV696*FC696+$AX696*FJ696+$AW696*FE696+$AY696*FO696+$AZ696*FT696+$BA696*FY696+$BG696*GF696)/($AV696*FA696+BG696*GH696+BB696*GL696+BC696*GO696+BD696*GQ696+BA696*GA696)</f>
        <v>#VALUE!</v>
      </c>
      <c r="BO696" s="454" t="e">
        <f>SUMPRODUCT(AV696:BA696*GS696:GX696)/(GS696:GX696+(BB696+BC696+BD696)*GY696+BG696)</f>
        <v>#VALUE!</v>
      </c>
      <c r="BP696" s="454" t="e">
        <f>SUMPRODUCT(AV696:BA696*GS696:GX696)/(GS696:GX696+(BB696+BC696+BD696)*GY696+BG696)</f>
        <v>#VALUE!</v>
      </c>
      <c r="BQ696" s="454" t="e">
        <f>SUMPRODUCT(AV696:BA696*GS696:GX696)/(GS696:GX696+(BB696+BC696+BD696)*GY696+BG696)</f>
        <v>#VALUE!</v>
      </c>
      <c r="BR696" s="453" t="str">
        <f>IF(_tag_month_day!T686="","",_tag_month_day!T686)</f>
        <v/>
      </c>
      <c r="BS696" s="453" t="str">
        <f>IF(_tag_month_day!U686="","",_tag_month_day!U686)</f>
        <v/>
      </c>
      <c r="BT696" s="455" t="str">
        <f>IF(CK696="","",IF((CK696&gt;=BV696-0.12)*(CK696&lt;=BV696+0.12),"合格","不合格"))</f>
        <v/>
      </c>
      <c r="BU696" s="456" t="str">
        <f>IF(_tag_month_day!V686="","",_tag_month_day!V686)</f>
        <v/>
      </c>
      <c r="BV696" s="457" t="str">
        <f>IF(_tag_month_day!W686="","",_tag_month_day!W686)</f>
        <v/>
      </c>
      <c r="BW696" s="458" t="str">
        <f>IF(_tag_month_day!X686="","",_tag_month_day!X686)</f>
        <v/>
      </c>
      <c r="BX696" s="458" t="str">
        <f>IF(_tag_month_day!Y686="","",_tag_month_day!Y686)</f>
        <v/>
      </c>
      <c r="BY696" s="459">
        <f ca="1">L696</f>
        <v>43614.624999998341</v>
      </c>
      <c r="BZ696" s="460"/>
      <c r="CA696" s="4"/>
      <c r="CB696" s="424" t="str">
        <f>IF(_tag_month_day!Z686="","",_tag_month_day!Z686)</f>
        <v/>
      </c>
      <c r="CC696" s="424" t="str">
        <f>IF(_tag_month_day!AA686="","",_tag_month_day!AA686)</f>
        <v/>
      </c>
      <c r="CD696" s="424" t="str">
        <f>IF(_tag_month_day!AB686="","",_tag_month_day!AB686)</f>
        <v/>
      </c>
      <c r="CE696" s="424" t="str">
        <f>IF(_tag_month_day!AC686="","",_tag_month_day!AC686)</f>
        <v/>
      </c>
      <c r="CF696" s="424" t="str">
        <f>IF(_tag_month_day!AD686="","",_tag_month_day!AD686)</f>
        <v/>
      </c>
      <c r="CG696" s="424" t="str">
        <f>IF(_tag_month_day!AE686="","",_tag_month_day!AE686)</f>
        <v/>
      </c>
      <c r="CH696" s="424" t="str">
        <f>IF(_tag_month_day!AF686="","",_tag_month_day!AF686)</f>
        <v/>
      </c>
      <c r="CI696" s="424" t="str">
        <f>IF(_tag_month_day!AG686="","",_tag_month_day!AG686)</f>
        <v/>
      </c>
      <c r="CJ696" s="424" t="str">
        <f>IF(_tag_month_day!AH686="","",_tag_month_day!AH686)</f>
        <v/>
      </c>
      <c r="CK696" s="424" t="str">
        <f>IF(_tag_month_day!AI686="","",_tag_month_day!AI686)</f>
        <v/>
      </c>
      <c r="CL696" s="4" t="str">
        <f>IF(_tag_month_day!AJ686="","",_tag_month_day!AJ686)</f>
        <v/>
      </c>
      <c r="CM696" s="4" t="str">
        <f>IF(_tag_month_day!AK686="","",_tag_month_day!AK686)</f>
        <v/>
      </c>
      <c r="CN696" s="4" t="str">
        <f>IF(_tag_month_day!AL686="","",_tag_month_day!AL686)</f>
        <v/>
      </c>
      <c r="CO696" s="4" t="str">
        <f>IF(_tag_month_day!AM686="","",_tag_month_day!AM686)</f>
        <v/>
      </c>
      <c r="CP696" s="4" t="str">
        <f>IF(_tag_month_day!AN686="","",_tag_month_day!AN686)</f>
        <v/>
      </c>
      <c r="CQ696" s="4" t="str">
        <f>IF(_tag_month_day!AO686="","",_tag_month_day!AO686)</f>
        <v/>
      </c>
      <c r="CR696" s="462" t="str">
        <f>IF(_tag_month_day!AP686="","",_tag_month_day!AP686)</f>
        <v/>
      </c>
      <c r="CS696" s="463" t="str">
        <f>IF(_tag_month_day!AQ686="","",_tag_month_day!AQ686)</f>
        <v/>
      </c>
      <c r="CT696" s="4" t="str">
        <f>IF(_tag_month_day!AR686="","",_tag_month_day!AR686)</f>
        <v/>
      </c>
      <c r="CU696" s="464" t="e">
        <f>DU696/AJ696</f>
        <v>#VALUE!</v>
      </c>
      <c r="CV696" s="451" t="e">
        <f>BG696/BH696</f>
        <v>#VALUE!</v>
      </c>
      <c r="CW696" s="465" t="e">
        <f>AJ696*(1-CV696)*CU696*AF696</f>
        <v>#VALUE!</v>
      </c>
      <c r="CX696" s="465" t="e">
        <f>CW696*94%</f>
        <v>#VALUE!</v>
      </c>
      <c r="CY696" s="466" t="e">
        <f>IF(CX696=0,0,DS696/(DS696+CX696))</f>
        <v>#VALUE!</v>
      </c>
      <c r="CZ696" s="465" t="e">
        <f>$AJ696*EF696</f>
        <v>#VALUE!</v>
      </c>
      <c r="DA696" s="465" t="e">
        <f>$AJ696*EG696</f>
        <v>#VALUE!</v>
      </c>
      <c r="DB696" s="465" t="e">
        <f>$AJ696*EH696</f>
        <v>#VALUE!</v>
      </c>
      <c r="DC696" s="465" t="e">
        <f>$AJ696*EI696</f>
        <v>#VALUE!</v>
      </c>
      <c r="DD696" s="465" t="e">
        <f>$AJ696*EJ696</f>
        <v>#VALUE!</v>
      </c>
      <c r="DE696" s="465" t="e">
        <f>$AJ696*EK696</f>
        <v>#VALUE!</v>
      </c>
      <c r="DF696" s="465" t="e">
        <f>$AJ696*EL696</f>
        <v>#VALUE!</v>
      </c>
      <c r="DG696" s="465" t="e">
        <f>$AJ696*EM696</f>
        <v>#VALUE!</v>
      </c>
      <c r="DH696" s="465" t="e">
        <f>$AJ696*EN696</f>
        <v>#VALUE!</v>
      </c>
      <c r="DI696" s="465" t="e">
        <f>$AJ696*EO696</f>
        <v>#VALUE!</v>
      </c>
      <c r="DJ696" s="465" t="e">
        <f>CZ696*(1-EP696)</f>
        <v>#VALUE!</v>
      </c>
      <c r="DK696" s="465" t="e">
        <f>DA696*(1-ER696)</f>
        <v>#VALUE!</v>
      </c>
      <c r="DL696" s="465" t="e">
        <f>DB696*(1-EQ696)</f>
        <v>#VALUE!</v>
      </c>
      <c r="DM696" s="465" t="e">
        <f>DC696*(1-ES696)</f>
        <v>#VALUE!</v>
      </c>
      <c r="DN696" s="465" t="e">
        <f>DD696*(1-ET696)</f>
        <v>#VALUE!</v>
      </c>
      <c r="DO696" s="465" t="e">
        <f>DE696</f>
        <v>#VALUE!</v>
      </c>
      <c r="DP696" s="465" t="e">
        <f>DF696*(1-EU696)</f>
        <v>#VALUE!</v>
      </c>
      <c r="DQ696" s="465" t="e">
        <f>DG696*(1-EV696)</f>
        <v>#VALUE!</v>
      </c>
      <c r="DR696" s="465" t="e">
        <f>DH696*(1-EW696)</f>
        <v>#VALUE!</v>
      </c>
      <c r="DS696" s="465" t="e">
        <f>DI696</f>
        <v>#VALUE!</v>
      </c>
      <c r="DT696" s="465" t="e">
        <f>SUM(DJ696:DS696)</f>
        <v>#VALUE!</v>
      </c>
      <c r="DU696" s="465" t="e">
        <f>(GS696:GX696)+(DP696+DQ696+DR696)*GY696+DS696</f>
        <v>#VALUE!</v>
      </c>
      <c r="DV696" s="451" t="e">
        <f>AV696/$BH696/(1-EP696)</f>
        <v>#VALUE!</v>
      </c>
      <c r="DW696" s="451" t="e">
        <f>AW696/$BH696/(1-ER696)</f>
        <v>#VALUE!</v>
      </c>
      <c r="DX696" s="451" t="e">
        <f>AX696/$BH696/(1-EQ696)</f>
        <v>#VALUE!</v>
      </c>
      <c r="DY696" s="451" t="e">
        <f>AY696/$BH696/(1-ES696)</f>
        <v>#VALUE!</v>
      </c>
      <c r="DZ696" s="451" t="e">
        <f>AZ696/$BH696/(1-ET696)</f>
        <v>#VALUE!</v>
      </c>
      <c r="EA696" s="451" t="e">
        <f>BA696/$BH696/(1-AX696)</f>
        <v>#VALUE!</v>
      </c>
      <c r="EB696" s="451" t="e">
        <f>BB696/$BH696/(1-EU696)</f>
        <v>#VALUE!</v>
      </c>
      <c r="EC696" s="451" t="e">
        <f>BC696/$BH696/(1-EV696)</f>
        <v>#VALUE!</v>
      </c>
      <c r="ED696" s="451" t="e">
        <f>BD696/$BH696/(1-EW696)</f>
        <v>#VALUE!</v>
      </c>
      <c r="EE696" s="451" t="e">
        <f>BG696/BH696</f>
        <v>#VALUE!</v>
      </c>
      <c r="EF696" s="451" t="e">
        <f>DV696/SUM($DV696:$EE696)</f>
        <v>#VALUE!</v>
      </c>
      <c r="EG696" s="451" t="e">
        <f>DW696/SUM($DV696:$EE696)</f>
        <v>#VALUE!</v>
      </c>
      <c r="EH696" s="451" t="e">
        <f>DX696/SUM($DV696:$EE696)</f>
        <v>#VALUE!</v>
      </c>
      <c r="EI696" s="451" t="e">
        <f>DY696/SUM($DV696:$EE696)</f>
        <v>#VALUE!</v>
      </c>
      <c r="EJ696" s="451" t="e">
        <f>DZ696/SUM($DV696:$EE696)</f>
        <v>#VALUE!</v>
      </c>
      <c r="EK696" s="451" t="e">
        <f>EA696/SUM($DV696:$EE696)</f>
        <v>#VALUE!</v>
      </c>
      <c r="EL696" s="451" t="e">
        <f>EB696/SUM($DV696:$EE696)</f>
        <v>#VALUE!</v>
      </c>
      <c r="EM696" s="451" t="e">
        <f>EC696/SUM($DV696:$EE696)</f>
        <v>#VALUE!</v>
      </c>
      <c r="EN696" s="451" t="e">
        <f>ED696/SUM($DV696:$EE696)</f>
        <v>#VALUE!</v>
      </c>
      <c r="EO696" s="451" t="e">
        <f>EE696/SUM($DV696:$EE696)</f>
        <v>#VALUE!</v>
      </c>
      <c r="EP696" s="450">
        <f>EP695</f>
        <v>0.080000000000000002</v>
      </c>
      <c r="EQ696" s="450">
        <f>EQ695</f>
        <v>0.014999999999999999</v>
      </c>
      <c r="ER696" s="450">
        <f>ER695</f>
        <v>0.014999999999999999</v>
      </c>
      <c r="ES696" s="450">
        <f>ES695</f>
        <v>0.014999999999999999</v>
      </c>
      <c r="ET696" s="450">
        <f>ET695</f>
        <v>0.014999999999999999</v>
      </c>
      <c r="EU696" s="450">
        <f>EU695</f>
        <v>0.089999999999999997</v>
      </c>
      <c r="EV696" s="450">
        <f>EV695</f>
        <v>0.089999999999999997</v>
      </c>
      <c r="EW696" s="450">
        <f>EW695</f>
        <v>0.089999999999999997</v>
      </c>
      <c r="EX696" s="431" t="str">
        <f>IF(_tag_month_day!AS686="","",_tag_month_day!AS686/100)</f>
        <v/>
      </c>
      <c r="EY696" s="431" t="str">
        <f>IF(_tag_month_day!AT686="","",_tag_month_day!AT686/100)</f>
        <v/>
      </c>
      <c r="EZ696" s="431" t="str">
        <f>IF(_tag_month_day!AU686="","",_tag_month_day!AU686/100)</f>
        <v/>
      </c>
      <c r="FA696" s="431" t="str">
        <f>IF(_tag_month_day!AV686="","",_tag_month_day!AV686/100)</f>
        <v/>
      </c>
      <c r="FB696" s="431" t="str">
        <f>IF(_tag_month_day!AW686="","",_tag_month_day!AW686/100)</f>
        <v/>
      </c>
      <c r="FC696" s="431" t="str">
        <f>IF(_tag_month_day!AX686="","",_tag_month_day!AX686/100)</f>
        <v/>
      </c>
      <c r="FD696" s="449" t="str">
        <f>IF(_tag_month_day!AY686="","",_tag_month_day!AY686/100)</f>
        <v/>
      </c>
      <c r="FE696" s="449" t="str">
        <f>IF(_tag_month_day!AZ686="","",_tag_month_day!AZ686/100)</f>
        <v/>
      </c>
      <c r="FF696" s="449" t="str">
        <f>IF(_tag_month_day!BA686="","",_tag_month_day!BA686/100)</f>
        <v/>
      </c>
      <c r="FG696" s="449" t="str">
        <f>IF(_tag_month_day!BB686="","",_tag_month_day!BB686/100)</f>
        <v/>
      </c>
      <c r="FH696" s="467" t="str">
        <f>IF(_tag_month_day!BC686="","",_tag_month_day!BC686/100)</f>
        <v/>
      </c>
      <c r="FI696" s="449">
        <f>FI695</f>
        <v>0.40999999999999998</v>
      </c>
      <c r="FJ696" s="449">
        <f>FJ695</f>
        <v>0.11</v>
      </c>
      <c r="FK696" s="449">
        <f>FK695</f>
        <v>0.014999999999999999</v>
      </c>
      <c r="FL696" s="449">
        <f>FL695</f>
        <v>0</v>
      </c>
      <c r="FM696" s="467">
        <f>FM695</f>
        <v>0.0001</v>
      </c>
      <c r="FN696" s="449">
        <f>FN695</f>
        <v>0.32000000000000001</v>
      </c>
      <c r="FO696" s="449">
        <f>FO695</f>
        <v>0.20000000000000001</v>
      </c>
      <c r="FP696" s="449">
        <f>FP695</f>
        <v>0.01</v>
      </c>
      <c r="FQ696" s="449">
        <f>FQ695</f>
        <v>0</v>
      </c>
      <c r="FR696" s="467">
        <f>FR695</f>
        <v>0.0001</v>
      </c>
      <c r="FS696" s="449" t="str">
        <f>IF(_tag_month_day!BD686="","",_tag_month_day!BD686/100)</f>
        <v/>
      </c>
      <c r="FT696" s="449" t="str">
        <f>IF(_tag_month_day!BE686="","",_tag_month_day!BE686/100)</f>
        <v/>
      </c>
      <c r="FU696" s="449" t="str">
        <f>IF(_tag_month_day!BF686="","",_tag_month_day!BF686/100)</f>
        <v/>
      </c>
      <c r="FV696" s="449" t="str">
        <f>IF(_tag_month_day!BG686="","",_tag_month_day!BG686/100)</f>
        <v/>
      </c>
      <c r="FW696" s="467" t="str">
        <f>IF(_tag_month_day!BH686="","",_tag_month_day!BH686/100)</f>
        <v/>
      </c>
      <c r="FX696" s="449" t="str">
        <f>IF(_tag_month_day!BI686="","",_tag_month_day!BI686/100)</f>
        <v/>
      </c>
      <c r="FY696" s="449" t="str">
        <f>IF(_tag_month_day!BJ686="","",_tag_month_day!BJ686/100)</f>
        <v/>
      </c>
      <c r="FZ696" s="468" t="str">
        <f>IF(_tag_month_day!BK686="","",_tag_month_day!BK686/100)</f>
        <v/>
      </c>
      <c r="GA696" s="449" t="str">
        <f>IF(_tag_month_day!BL686="","",_tag_month_day!BL686/100)</f>
        <v/>
      </c>
      <c r="GB696" s="467" t="str">
        <f>IF(_tag_month_day!BM686="","",_tag_month_day!BM686/100)</f>
        <v/>
      </c>
      <c r="GC696" s="431" t="str">
        <f>IF(_tag_month_day!BN686="","",_tag_month_day!BN686/100)</f>
        <v/>
      </c>
      <c r="GD696" s="431" t="str">
        <f>IF(_tag_month_day!BO686="","",_tag_month_day!BO686/100)</f>
        <v/>
      </c>
      <c r="GE696" s="431" t="str">
        <f>IF(_tag_month_day!BP686="","",_tag_month_day!BP686/100)</f>
        <v/>
      </c>
      <c r="GF696" s="431" t="str">
        <f>IF(_tag_month_day!BQ686="","",_tag_month_day!BQ686/100)</f>
        <v/>
      </c>
      <c r="GG696" s="431" t="str">
        <f>IF(_tag_month_day!BR686="","",_tag_month_day!BR686/100)</f>
        <v/>
      </c>
      <c r="GH696" s="431" t="str">
        <f>IF(_tag_month_day!BS686="","",_tag_month_day!BS686/100)</f>
        <v/>
      </c>
      <c r="GI696" s="467" t="str">
        <f>IF(_tag_month_day!BT686="","",_tag_month_day!BT686/100)</f>
        <v/>
      </c>
      <c r="GJ696" s="469" t="str">
        <f>IF(_tag_month_day!BU686="","",_tag_month_day!BU686/100)</f>
        <v/>
      </c>
      <c r="GK696" s="470">
        <f>GK695</f>
        <v>0.070000000000000007</v>
      </c>
      <c r="GL696" s="470">
        <f>GL695</f>
        <v>0.029999999999999999</v>
      </c>
      <c r="GM696" s="471" t="str">
        <f>IF(_tag_month_day!BX686="","",_tag_month_day!BX686/100)</f>
        <v/>
      </c>
      <c r="GN696" s="470">
        <f>GN695</f>
        <v>0.070000000000000007</v>
      </c>
      <c r="GO696" s="470">
        <f>GO695</f>
        <v>0.029999999999999999</v>
      </c>
      <c r="GP696" s="470">
        <f>GP695</f>
        <v>0.089999999999999997</v>
      </c>
      <c r="GQ696" s="470">
        <f>GQ695</f>
        <v>0.029999999999999999</v>
      </c>
      <c r="GR696" s="471" t="str">
        <f>IF(_tag_month_day!CA686="","",_tag_month_day!CA686/100)</f>
        <v/>
      </c>
      <c r="GS696" s="472">
        <f>GS695</f>
        <v>0.95299999999999996</v>
      </c>
      <c r="GT696" s="472">
        <f>GT695</f>
        <v>0.55000000000000004</v>
      </c>
      <c r="GU696" s="472">
        <f>GU695</f>
        <v>0.55000000000000004</v>
      </c>
      <c r="GV696" s="472">
        <f>GV695</f>
        <v>0.55000000000000004</v>
      </c>
      <c r="GW696" s="472">
        <f>GW695</f>
        <v>0.5</v>
      </c>
      <c r="GX696" s="472">
        <f>GX695</f>
        <v>0.93500000000000005</v>
      </c>
      <c r="GY696" s="472">
        <f>GY695</f>
        <v>0.14999999999999999</v>
      </c>
      <c r="GZ696" s="472">
        <f>GZ695</f>
        <v>1</v>
      </c>
      <c r="HA696" s="474">
        <f>HA695</f>
        <v>0.047</v>
      </c>
      <c r="HB696" s="474">
        <f>HB695</f>
        <v>0.45000000000000001</v>
      </c>
      <c r="HC696" s="474">
        <f>HC695</f>
        <v>0.45000000000000001</v>
      </c>
      <c r="HD696" s="474">
        <f>HD695</f>
        <v>0.45000000000000001</v>
      </c>
      <c r="HE696" s="474">
        <f>HE695</f>
        <v>0.5</v>
      </c>
      <c r="HF696" s="474">
        <f>HF695</f>
        <v>0.065000000000000002</v>
      </c>
      <c r="HG696" s="474">
        <f>HG695</f>
        <v>0.84999999999999998</v>
      </c>
      <c r="HH696" s="474">
        <f>HH695</f>
        <v>0</v>
      </c>
      <c r="HI696" s="10">
        <f>IF(BZ696&lt;&gt;"",CK696-BV696,0)</f>
        <v>0</v>
      </c>
      <c r="HJ696" s="10" t="e">
        <f>IF(AJ696&gt;0,AH696-AJ696,0)</f>
        <v>#VALUE!</v>
      </c>
      <c r="HK696" s="466">
        <f>HK695</f>
        <v>0.84999999999999998</v>
      </c>
      <c r="HL696" s="424">
        <f>HL695</f>
        <v>550000</v>
      </c>
      <c r="HM696" s="424">
        <f>HM695</f>
        <v>480000</v>
      </c>
      <c r="HN696" s="465" t="e">
        <f>(DJ696*EZ696+DK696*FH696+DL696*FM696+DM696*FR696+DN696*FW696+DO696*GB696+DS696*GI696+DP696*GM696+DR696*GR696)*1000*2</f>
        <v>#VALUE!</v>
      </c>
      <c r="HO696" s="465" t="e">
        <f>HN696*HK696*$HO$2/HL696*1000000</f>
        <v>#VALUE!</v>
      </c>
      <c r="HP696" s="465" t="e">
        <f>HN696*HK696*$HP$2/HM696*1000000</f>
        <v>#VALUE!</v>
      </c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</row>
    <row customFormat="1" r="697" s="0">
      <c r="A697" s="420">
        <v>686</v>
      </c>
      <c r="B697" s="421">
        <f ca="1">IF(D697=D696,B696,IF(D697="夜班",B696+1,B696))</f>
        <v>43614</v>
      </c>
      <c r="C697" s="422">
        <f>C696</f>
        <v>0.041666666666666699</v>
      </c>
      <c r="D697" s="10" t="str">
        <f ca="1">IF(HOUR(G697)&lt;8,"夜班",IF(HOUR(G697)&lt;16,"白班",IF(HOUR(G697)&lt;24,"中班",0)))</f>
        <v>白班</v>
      </c>
      <c r="E697" s="10" t="e">
        <f ca="1">IF(F697=1,"甲",IF(F697=2,"乙",IF(F697=3,"丙",IF(F697=4,"丁",""))))</f>
        <v>#REF!</v>
      </c>
      <c r="F697" s="10" t="e">
        <f ca="1">SUMPRODUCT((成本日报!$A$3:$A$95=计划!B697)*(成本日报!$B$3:$B$95=计划!$D697),成本日报!$C$3:$C$95)</f>
        <v>#REF!</v>
      </c>
      <c r="G697" s="423">
        <f ca="1">G696+C696</f>
        <v>43614.541666665005</v>
      </c>
      <c r="H697" s="423">
        <f ca="1">$G697+$C697/60*10+$C697*0</f>
        <v>43614.548611109451</v>
      </c>
      <c r="I697" s="423">
        <f ca="1">$G697+$C697/60*18+$C697*0</f>
        <v>43614.554166665002</v>
      </c>
      <c r="J697" s="423">
        <f ca="1">$G697+$C697/60*0+$C697*1</f>
        <v>43614.58333333167</v>
      </c>
      <c r="K697" s="423">
        <f ca="1">$G697+$C697/60*30+$C697*2</f>
        <v>43614.645833331677</v>
      </c>
      <c r="L697" s="423">
        <f ca="1">$G697+$C697/60*0+$C697*3</f>
        <v>43614.666666665005</v>
      </c>
      <c r="M697" s="424" t="str">
        <f>IF(_tag_month_day!A687="","",_tag_month_day!A687)</f>
        <v/>
      </c>
      <c r="N697" s="424" t="str">
        <f>IF(_tag_month_day!B687="","",_tag_month_day!B687)</f>
        <v/>
      </c>
      <c r="O697" s="425" t="e">
        <f>IF(M697+N697=0,"",M697+N697)</f>
        <v>#VALUE!</v>
      </c>
      <c r="P697" s="424" t="str">
        <f>IF(_tag_month_day!C687="","",_tag_month_day!C687)</f>
        <v/>
      </c>
      <c r="Q697" s="424" t="str">
        <f>IF(_tag_month_day!D687="","",_tag_month_day!D687)</f>
        <v/>
      </c>
      <c r="R697" s="426" t="str">
        <f>IF(_tag_month_day!CB687="","",_tag_month_day!CB687/100)</f>
        <v/>
      </c>
      <c r="S697" s="427" t="str">
        <f>IF(_tag_month_day!E687="","",_tag_month_day!E687)</f>
        <v/>
      </c>
      <c r="T697" s="427" t="str">
        <f>IF(_tag_month_day!F687="","",_tag_month_day!F687)</f>
        <v/>
      </c>
      <c r="U697" s="428" t="e">
        <f>S697+T697</f>
        <v>#VALUE!</v>
      </c>
      <c r="V697" s="429" t="e">
        <f>U697/AJ697</f>
        <v>#VALUE!</v>
      </c>
      <c r="W697" s="430" t="str">
        <f>IF(_jhy_month_day!A687="","",_jhy_month_day!A687)</f>
        <v/>
      </c>
      <c r="X697" s="431" t="str">
        <f>IF(_jhy_month_day!B687="","",_jhy_month_day!B687/100)</f>
        <v/>
      </c>
      <c r="Y697" s="431" t="str">
        <f>IF(_jhy_month_day!C687="","",_jhy_month_day!C687/100)</f>
        <v/>
      </c>
      <c r="Z697" s="432">
        <f>Z693+1</f>
        <v>172</v>
      </c>
      <c r="AA697" s="433" t="str">
        <f>IF(_tag_month_day!G687="","",_tag_month_day!G687/100)</f>
        <v/>
      </c>
      <c r="AB697" s="433" t="str">
        <f>IF(_tag_month_day!H687="","",_tag_month_day!H687/100)</f>
        <v/>
      </c>
      <c r="AC697" s="434">
        <f>IF(X697="",AC696,BK697*($AV696*X697+$AW696*FD696+$AX696*FI696+$AY696*FN696+$AZ696*FS696+$BA696*FX696+$BG696*GE696)/(AV696*Y697+AX696*FK696+AW696*FF696+AY696*FP696+AZ696*FU696+BA696*FZ696+BG696*GG696+BB696*GK696+BC696*GN696+BD696*GP696))</f>
        <v>1.59963432013121</v>
      </c>
      <c r="AD697" s="435" t="str">
        <f>IF(AC697=AC696,"",AC697-AC696)</f>
        <v/>
      </c>
      <c r="AE697" s="436" t="str">
        <f>IF(1-AF697=0,"",(1-AF697))</f>
        <v/>
      </c>
      <c r="AF697" s="437">
        <v>1</v>
      </c>
      <c r="AG697" s="10" t="str">
        <f>AG696</f>
        <v>9A3</v>
      </c>
      <c r="AH697" s="438" t="str">
        <f>AH696</f>
        <v/>
      </c>
      <c r="AI697" s="424"/>
      <c r="AJ697" s="10" t="str">
        <f>IF(_tag_month_day!I687="","",_tag_month_day!I687)</f>
        <v/>
      </c>
      <c r="AK697" s="440"/>
      <c r="AL697" s="440"/>
      <c r="AM697" s="440"/>
      <c r="AN697" s="441">
        <f>AN696</f>
        <v>2</v>
      </c>
      <c r="AO697" s="441">
        <f>AO696</f>
        <v>8</v>
      </c>
      <c r="AP697" s="442" t="e">
        <f>(IF(AN697=0,AS696,AS696*(1+AO697/AN697)/(AR697+AO697/AN697)))+AT697</f>
        <v>#VALUE!</v>
      </c>
      <c r="AQ697" s="443" t="str">
        <f>IF(_tag_month_day!J687="","",_tag_month_day!J687/100)</f>
        <v/>
      </c>
      <c r="AR697" s="444">
        <f>AR696</f>
        <v>1.3</v>
      </c>
      <c r="AS697" s="445" t="e">
        <f>AQ697*(AN697*AR697+AO697)/(AN697+AO697)</f>
        <v>#VALUE!</v>
      </c>
      <c r="AT697" s="445" t="e">
        <f>(SUM(BE697:BF697)-SUM(BE696:BF696))*0.05</f>
        <v>#VALUE!</v>
      </c>
      <c r="AU697" s="446" t="str">
        <f>IF(_tag_month_day!CC687="","",IF(_tag_month_day!CC687&gt;0,_tag_month_day!CD687,_tag_month_day!CE687))</f>
        <v/>
      </c>
      <c r="AV697" s="447" t="str">
        <f>IF(_tag_month_day!L687="","",_tag_month_day!L687/100)</f>
        <v/>
      </c>
      <c r="AW697" s="431">
        <f>AW696</f>
        <v>0</v>
      </c>
      <c r="AX697" s="431">
        <f>AX696</f>
        <v>0</v>
      </c>
      <c r="AY697" s="431" t="str">
        <f>IF(_tag_month_day!M687="","",_tag_month_day!M687/100)</f>
        <v/>
      </c>
      <c r="AZ697" s="431" t="str">
        <f>IF(_tag_month_day!N687="","",_tag_month_day!N687/100)</f>
        <v/>
      </c>
      <c r="BA697" s="431" t="str">
        <f>IF(_tag_month_day!O687="","",_tag_month_day!O687/100)</f>
        <v/>
      </c>
      <c r="BB697" s="448" t="str">
        <f>IF(_tag_month_day!P687="","",_tag_month_day!P687/100)</f>
        <v/>
      </c>
      <c r="BC697" s="448">
        <f>BC696</f>
        <v>0</v>
      </c>
      <c r="BD697" s="448" t="str">
        <f>IF(_tag_month_day!Q687="","",_tag_month_day!Q687/100)</f>
        <v/>
      </c>
      <c r="BE697" s="449" t="str">
        <f>IF(_tag_month_day!R687="","",_tag_month_day!R687/100)</f>
        <v/>
      </c>
      <c r="BF697" s="388" t="e">
        <f>(AU697*(100+BE697*100))/(AJ697-AU697)/100</f>
        <v>#VALUE!</v>
      </c>
      <c r="BG697" s="450" t="e">
        <f>BE697+BF697</f>
        <v>#VALUE!</v>
      </c>
      <c r="BH697" s="451" t="e">
        <f>SUM(AV697:BF697)</f>
        <v>#VALUE!</v>
      </c>
      <c r="BI697" s="452" t="e">
        <f>IF(CX697=0,BI696,(DK697*查询!$R$5+DL697*查询!$Q$5+DM697*查询!$N$5+DN697*查询!$O$5+DO697*查询!$P$5)*AF697/CX697)</f>
        <v>#VALUE!</v>
      </c>
      <c r="BJ697" s="452" t="e">
        <f>IF(CX697=0,BJ696,(DP697*查询!$S$5+DQ697*查询!$T$5+DR697*查询!$U$5)*AF697/CX697)</f>
        <v>#VALUE!</v>
      </c>
      <c r="BK697" s="452">
        <f>BK696</f>
        <v>1</v>
      </c>
      <c r="BL697" s="453" t="e">
        <f>SUMPRODUCT((AV697:BA697)*(GS697:GX697))/((GS697:GX697)+SUM(BB697:BD697)*GY697+BG697*GZ697)</f>
        <v>#VALUE!</v>
      </c>
      <c r="BM697" s="453" t="e">
        <f>BK697*($AV697*FB697+$AW697*FD697+$AX697*FI697+$AY697*FN697+$AZ697*FS697+$BA697*FX697+$BG697*GE697)/(AV697*EY697+AX697*FK697+AW697*FF697+AY697*FP697+AZ697*FU697+BA697*FZ697+BG697*GG697+BB697*GK697+BC697*GN697+BD697*GP697)</f>
        <v>#VALUE!</v>
      </c>
      <c r="BN697" s="453" t="e">
        <f>($AV697*FC697+$AX697*FJ697+$AW697*FE697+$AY697*FO697+$AZ697*FT697+$BA697*FY697+$BG697*GF697)/($AV697*FA697+BG697*GH697+BB697*GL697+BC697*GO697+BD697*GQ697+BA697*GA697)</f>
        <v>#VALUE!</v>
      </c>
      <c r="BO697" s="454" t="e">
        <f>SUMPRODUCT(AV697:BA697*GS697:GX697)/(GS697:GX697+(BB697+BC697+BD697)*GY697+BG697)</f>
        <v>#VALUE!</v>
      </c>
      <c r="BP697" s="454" t="e">
        <f>SUMPRODUCT(AV697:BA697*GS697:GX697)/(GS697:GX697+(BB697+BC697+BD697)*GY697+BG697)</f>
        <v>#VALUE!</v>
      </c>
      <c r="BQ697" s="454" t="e">
        <f>SUMPRODUCT(AV697:BA697*GS697:GX697)/(GS697:GX697+(BB697+BC697+BD697)*GY697+BG697)</f>
        <v>#VALUE!</v>
      </c>
      <c r="BR697" s="453" t="str">
        <f>IF(_tag_month_day!T687="","",_tag_month_day!T687)</f>
        <v/>
      </c>
      <c r="BS697" s="453" t="str">
        <f>IF(_tag_month_day!U687="","",_tag_month_day!U687)</f>
        <v/>
      </c>
      <c r="BT697" s="455" t="str">
        <f>IF(CK697="","",IF((CK697&gt;=BV697-0.12)*(CK697&lt;=BV697+0.12),"合格","不合格"))</f>
        <v/>
      </c>
      <c r="BU697" s="456" t="str">
        <f>IF(_tag_month_day!V687="","",_tag_month_day!V687)</f>
        <v/>
      </c>
      <c r="BV697" s="457" t="str">
        <f>IF(_tag_month_day!W687="","",_tag_month_day!W687)</f>
        <v/>
      </c>
      <c r="BW697" s="458" t="str">
        <f>IF(_tag_month_day!X687="","",_tag_month_day!X687)</f>
        <v/>
      </c>
      <c r="BX697" s="458" t="str">
        <f>IF(_tag_month_day!Y687="","",_tag_month_day!Y687)</f>
        <v/>
      </c>
      <c r="BY697" s="459">
        <f ca="1">L697</f>
        <v>43614.666666665005</v>
      </c>
      <c r="BZ697" s="460"/>
      <c r="CA697" s="4"/>
      <c r="CB697" s="424" t="str">
        <f>IF(_tag_month_day!Z687="","",_tag_month_day!Z687)</f>
        <v/>
      </c>
      <c r="CC697" s="424" t="str">
        <f>IF(_tag_month_day!AA687="","",_tag_month_day!AA687)</f>
        <v/>
      </c>
      <c r="CD697" s="424" t="str">
        <f>IF(_tag_month_day!AB687="","",_tag_month_day!AB687)</f>
        <v/>
      </c>
      <c r="CE697" s="424" t="str">
        <f>IF(_tag_month_day!AC687="","",_tag_month_day!AC687)</f>
        <v/>
      </c>
      <c r="CF697" s="424" t="str">
        <f>IF(_tag_month_day!AD687="","",_tag_month_day!AD687)</f>
        <v/>
      </c>
      <c r="CG697" s="424" t="str">
        <f>IF(_tag_month_day!AE687="","",_tag_month_day!AE687)</f>
        <v/>
      </c>
      <c r="CH697" s="424" t="str">
        <f>IF(_tag_month_day!AF687="","",_tag_month_day!AF687)</f>
        <v/>
      </c>
      <c r="CI697" s="424" t="str">
        <f>IF(_tag_month_day!AG687="","",_tag_month_day!AG687)</f>
        <v/>
      </c>
      <c r="CJ697" s="424" t="str">
        <f>IF(_tag_month_day!AH687="","",_tag_month_day!AH687)</f>
        <v/>
      </c>
      <c r="CK697" s="424" t="str">
        <f>IF(_tag_month_day!AI687="","",_tag_month_day!AI687)</f>
        <v/>
      </c>
      <c r="CL697" s="4" t="str">
        <f>IF(_tag_month_day!AJ687="","",_tag_month_day!AJ687)</f>
        <v/>
      </c>
      <c r="CM697" s="4" t="str">
        <f>IF(_tag_month_day!AK687="","",_tag_month_day!AK687)</f>
        <v/>
      </c>
      <c r="CN697" s="4" t="str">
        <f>IF(_tag_month_day!AL687="","",_tag_month_day!AL687)</f>
        <v/>
      </c>
      <c r="CO697" s="4" t="str">
        <f>IF(_tag_month_day!AM687="","",_tag_month_day!AM687)</f>
        <v/>
      </c>
      <c r="CP697" s="4" t="str">
        <f>IF(_tag_month_day!AN687="","",_tag_month_day!AN687)</f>
        <v/>
      </c>
      <c r="CQ697" s="4" t="str">
        <f>IF(_tag_month_day!AO687="","",_tag_month_day!AO687)</f>
        <v/>
      </c>
      <c r="CR697" s="462" t="str">
        <f>IF(_tag_month_day!AP687="","",_tag_month_day!AP687)</f>
        <v/>
      </c>
      <c r="CS697" s="463" t="str">
        <f>IF(_tag_month_day!AQ687="","",_tag_month_day!AQ687)</f>
        <v/>
      </c>
      <c r="CT697" s="4" t="str">
        <f>IF(_tag_month_day!AR687="","",_tag_month_day!AR687)</f>
        <v/>
      </c>
      <c r="CU697" s="464" t="e">
        <f>DU697/AJ697</f>
        <v>#VALUE!</v>
      </c>
      <c r="CV697" s="451" t="e">
        <f>BG697/BH697</f>
        <v>#VALUE!</v>
      </c>
      <c r="CW697" s="465" t="e">
        <f>AJ697*(1-CV697)*CU697*AF697</f>
        <v>#VALUE!</v>
      </c>
      <c r="CX697" s="465" t="e">
        <f>CW697*94%</f>
        <v>#VALUE!</v>
      </c>
      <c r="CY697" s="466" t="e">
        <f>IF(CX697=0,0,DS697/(DS697+CX697))</f>
        <v>#VALUE!</v>
      </c>
      <c r="CZ697" s="465" t="e">
        <f>$AJ697*EF697</f>
        <v>#VALUE!</v>
      </c>
      <c r="DA697" s="465" t="e">
        <f>$AJ697*EG697</f>
        <v>#VALUE!</v>
      </c>
      <c r="DB697" s="465" t="e">
        <f>$AJ697*EH697</f>
        <v>#VALUE!</v>
      </c>
      <c r="DC697" s="465" t="e">
        <f>$AJ697*EI697</f>
        <v>#VALUE!</v>
      </c>
      <c r="DD697" s="465" t="e">
        <f>$AJ697*EJ697</f>
        <v>#VALUE!</v>
      </c>
      <c r="DE697" s="465" t="e">
        <f>$AJ697*EK697</f>
        <v>#VALUE!</v>
      </c>
      <c r="DF697" s="465" t="e">
        <f>$AJ697*EL697</f>
        <v>#VALUE!</v>
      </c>
      <c r="DG697" s="465" t="e">
        <f>$AJ697*EM697</f>
        <v>#VALUE!</v>
      </c>
      <c r="DH697" s="465" t="e">
        <f>$AJ697*EN697</f>
        <v>#VALUE!</v>
      </c>
      <c r="DI697" s="465" t="e">
        <f>$AJ697*EO697</f>
        <v>#VALUE!</v>
      </c>
      <c r="DJ697" s="465" t="e">
        <f>CZ697*(1-EP697)</f>
        <v>#VALUE!</v>
      </c>
      <c r="DK697" s="465" t="e">
        <f>DA697*(1-ER697)</f>
        <v>#VALUE!</v>
      </c>
      <c r="DL697" s="465" t="e">
        <f>DB697*(1-EQ697)</f>
        <v>#VALUE!</v>
      </c>
      <c r="DM697" s="465" t="e">
        <f>DC697*(1-ES697)</f>
        <v>#VALUE!</v>
      </c>
      <c r="DN697" s="465" t="e">
        <f>DD697*(1-ET697)</f>
        <v>#VALUE!</v>
      </c>
      <c r="DO697" s="465" t="e">
        <f>DE697</f>
        <v>#VALUE!</v>
      </c>
      <c r="DP697" s="465" t="e">
        <f>DF697*(1-EU697)</f>
        <v>#VALUE!</v>
      </c>
      <c r="DQ697" s="465" t="e">
        <f>DG697*(1-EV697)</f>
        <v>#VALUE!</v>
      </c>
      <c r="DR697" s="465" t="e">
        <f>DH697*(1-EW697)</f>
        <v>#VALUE!</v>
      </c>
      <c r="DS697" s="465" t="e">
        <f>DI697</f>
        <v>#VALUE!</v>
      </c>
      <c r="DT697" s="465" t="e">
        <f>SUM(DJ697:DS697)</f>
        <v>#VALUE!</v>
      </c>
      <c r="DU697" s="465" t="e">
        <f>(GS697:GX697)+(DP697+DQ697+DR697)*GY697+DS697</f>
        <v>#VALUE!</v>
      </c>
      <c r="DV697" s="451" t="e">
        <f>AV697/$BH697/(1-EP697)</f>
        <v>#VALUE!</v>
      </c>
      <c r="DW697" s="451" t="e">
        <f>AW697/$BH697/(1-ER697)</f>
        <v>#VALUE!</v>
      </c>
      <c r="DX697" s="451" t="e">
        <f>AX697/$BH697/(1-EQ697)</f>
        <v>#VALUE!</v>
      </c>
      <c r="DY697" s="451" t="e">
        <f>AY697/$BH697/(1-ES697)</f>
        <v>#VALUE!</v>
      </c>
      <c r="DZ697" s="451" t="e">
        <f>AZ697/$BH697/(1-ET697)</f>
        <v>#VALUE!</v>
      </c>
      <c r="EA697" s="451" t="e">
        <f>BA697/$BH697/(1-AX697)</f>
        <v>#VALUE!</v>
      </c>
      <c r="EB697" s="451" t="e">
        <f>BB697/$BH697/(1-EU697)</f>
        <v>#VALUE!</v>
      </c>
      <c r="EC697" s="451" t="e">
        <f>BC697/$BH697/(1-EV697)</f>
        <v>#VALUE!</v>
      </c>
      <c r="ED697" s="451" t="e">
        <f>BD697/$BH697/(1-EW697)</f>
        <v>#VALUE!</v>
      </c>
      <c r="EE697" s="451" t="e">
        <f>BG697/BH697</f>
        <v>#VALUE!</v>
      </c>
      <c r="EF697" s="451" t="e">
        <f>DV697/SUM($DV697:$EE697)</f>
        <v>#VALUE!</v>
      </c>
      <c r="EG697" s="451" t="e">
        <f>DW697/SUM($DV697:$EE697)</f>
        <v>#VALUE!</v>
      </c>
      <c r="EH697" s="451" t="e">
        <f>DX697/SUM($DV697:$EE697)</f>
        <v>#VALUE!</v>
      </c>
      <c r="EI697" s="451" t="e">
        <f>DY697/SUM($DV697:$EE697)</f>
        <v>#VALUE!</v>
      </c>
      <c r="EJ697" s="451" t="e">
        <f>DZ697/SUM($DV697:$EE697)</f>
        <v>#VALUE!</v>
      </c>
      <c r="EK697" s="451" t="e">
        <f>EA697/SUM($DV697:$EE697)</f>
        <v>#VALUE!</v>
      </c>
      <c r="EL697" s="451" t="e">
        <f>EB697/SUM($DV697:$EE697)</f>
        <v>#VALUE!</v>
      </c>
      <c r="EM697" s="451" t="e">
        <f>EC697/SUM($DV697:$EE697)</f>
        <v>#VALUE!</v>
      </c>
      <c r="EN697" s="451" t="e">
        <f>ED697/SUM($DV697:$EE697)</f>
        <v>#VALUE!</v>
      </c>
      <c r="EO697" s="451" t="e">
        <f>EE697/SUM($DV697:$EE697)</f>
        <v>#VALUE!</v>
      </c>
      <c r="EP697" s="450">
        <f>EP696</f>
        <v>0.080000000000000002</v>
      </c>
      <c r="EQ697" s="450">
        <f>EQ696</f>
        <v>0.014999999999999999</v>
      </c>
      <c r="ER697" s="450">
        <f>ER696</f>
        <v>0.014999999999999999</v>
      </c>
      <c r="ES697" s="450">
        <f>ES696</f>
        <v>0.014999999999999999</v>
      </c>
      <c r="ET697" s="450">
        <f>ET696</f>
        <v>0.014999999999999999</v>
      </c>
      <c r="EU697" s="450">
        <f>EU696</f>
        <v>0.089999999999999997</v>
      </c>
      <c r="EV697" s="450">
        <f>EV696</f>
        <v>0.089999999999999997</v>
      </c>
      <c r="EW697" s="450">
        <f>EW696</f>
        <v>0.089999999999999997</v>
      </c>
      <c r="EX697" s="431" t="str">
        <f>IF(_tag_month_day!AS687="","",_tag_month_day!AS687/100)</f>
        <v/>
      </c>
      <c r="EY697" s="431" t="str">
        <f>IF(_tag_month_day!AT687="","",_tag_month_day!AT687/100)</f>
        <v/>
      </c>
      <c r="EZ697" s="431" t="str">
        <f>IF(_tag_month_day!AU687="","",_tag_month_day!AU687/100)</f>
        <v/>
      </c>
      <c r="FA697" s="431" t="str">
        <f>IF(_tag_month_day!AV687="","",_tag_month_day!AV687/100)</f>
        <v/>
      </c>
      <c r="FB697" s="431" t="str">
        <f>IF(_tag_month_day!AW687="","",_tag_month_day!AW687/100)</f>
        <v/>
      </c>
      <c r="FC697" s="431" t="str">
        <f>IF(_tag_month_day!AX687="","",_tag_month_day!AX687/100)</f>
        <v/>
      </c>
      <c r="FD697" s="449" t="str">
        <f>IF(_tag_month_day!AY687="","",_tag_month_day!AY687/100)</f>
        <v/>
      </c>
      <c r="FE697" s="449" t="str">
        <f>IF(_tag_month_day!AZ687="","",_tag_month_day!AZ687/100)</f>
        <v/>
      </c>
      <c r="FF697" s="449" t="str">
        <f>IF(_tag_month_day!BA687="","",_tag_month_day!BA687/100)</f>
        <v/>
      </c>
      <c r="FG697" s="449" t="str">
        <f>IF(_tag_month_day!BB687="","",_tag_month_day!BB687/100)</f>
        <v/>
      </c>
      <c r="FH697" s="467" t="str">
        <f>IF(_tag_month_day!BC687="","",_tag_month_day!BC687/100)</f>
        <v/>
      </c>
      <c r="FI697" s="449">
        <f>FI696</f>
        <v>0.40999999999999998</v>
      </c>
      <c r="FJ697" s="449">
        <f>FJ696</f>
        <v>0.11</v>
      </c>
      <c r="FK697" s="449">
        <f>FK696</f>
        <v>0.014999999999999999</v>
      </c>
      <c r="FL697" s="449">
        <f>FL696</f>
        <v>0</v>
      </c>
      <c r="FM697" s="467">
        <f>FM696</f>
        <v>0.0001</v>
      </c>
      <c r="FN697" s="449">
        <f>FN696</f>
        <v>0.32000000000000001</v>
      </c>
      <c r="FO697" s="449">
        <f>FO696</f>
        <v>0.20000000000000001</v>
      </c>
      <c r="FP697" s="449">
        <f>FP696</f>
        <v>0.01</v>
      </c>
      <c r="FQ697" s="449">
        <f>FQ696</f>
        <v>0</v>
      </c>
      <c r="FR697" s="467">
        <f>FR696</f>
        <v>0.0001</v>
      </c>
      <c r="FS697" s="449" t="str">
        <f>IF(_tag_month_day!BD687="","",_tag_month_day!BD687/100)</f>
        <v/>
      </c>
      <c r="FT697" s="449" t="str">
        <f>IF(_tag_month_day!BE687="","",_tag_month_day!BE687/100)</f>
        <v/>
      </c>
      <c r="FU697" s="449" t="str">
        <f>IF(_tag_month_day!BF687="","",_tag_month_day!BF687/100)</f>
        <v/>
      </c>
      <c r="FV697" s="449" t="str">
        <f>IF(_tag_month_day!BG687="","",_tag_month_day!BG687/100)</f>
        <v/>
      </c>
      <c r="FW697" s="467" t="str">
        <f>IF(_tag_month_day!BH687="","",_tag_month_day!BH687/100)</f>
        <v/>
      </c>
      <c r="FX697" s="449" t="str">
        <f>IF(_tag_month_day!BI687="","",_tag_month_day!BI687/100)</f>
        <v/>
      </c>
      <c r="FY697" s="449" t="str">
        <f>IF(_tag_month_day!BJ687="","",_tag_month_day!BJ687/100)</f>
        <v/>
      </c>
      <c r="FZ697" s="468" t="str">
        <f>IF(_tag_month_day!BK687="","",_tag_month_day!BK687/100)</f>
        <v/>
      </c>
      <c r="GA697" s="449" t="str">
        <f>IF(_tag_month_day!BL687="","",_tag_month_day!BL687/100)</f>
        <v/>
      </c>
      <c r="GB697" s="467" t="str">
        <f>IF(_tag_month_day!BM687="","",_tag_month_day!BM687/100)</f>
        <v/>
      </c>
      <c r="GC697" s="431" t="str">
        <f>IF(_tag_month_day!BN687="","",_tag_month_day!BN687/100)</f>
        <v/>
      </c>
      <c r="GD697" s="431" t="str">
        <f>IF(_tag_month_day!BO687="","",_tag_month_day!BO687/100)</f>
        <v/>
      </c>
      <c r="GE697" s="431" t="str">
        <f>IF(_tag_month_day!BP687="","",_tag_month_day!BP687/100)</f>
        <v/>
      </c>
      <c r="GF697" s="431" t="str">
        <f>IF(_tag_month_day!BQ687="","",_tag_month_day!BQ687/100)</f>
        <v/>
      </c>
      <c r="GG697" s="431" t="str">
        <f>IF(_tag_month_day!BR687="","",_tag_month_day!BR687/100)</f>
        <v/>
      </c>
      <c r="GH697" s="431" t="str">
        <f>IF(_tag_month_day!BS687="","",_tag_month_day!BS687/100)</f>
        <v/>
      </c>
      <c r="GI697" s="467" t="str">
        <f>IF(_tag_month_day!BT687="","",_tag_month_day!BT687/100)</f>
        <v/>
      </c>
      <c r="GJ697" s="469" t="str">
        <f>IF(_tag_month_day!BU687="","",_tag_month_day!BU687/100)</f>
        <v/>
      </c>
      <c r="GK697" s="470">
        <f>GK696</f>
        <v>0.070000000000000007</v>
      </c>
      <c r="GL697" s="470">
        <f>GL696</f>
        <v>0.029999999999999999</v>
      </c>
      <c r="GM697" s="471" t="str">
        <f>IF(_tag_month_day!BX687="","",_tag_month_day!BX687/100)</f>
        <v/>
      </c>
      <c r="GN697" s="470">
        <f>GN696</f>
        <v>0.070000000000000007</v>
      </c>
      <c r="GO697" s="470">
        <f>GO696</f>
        <v>0.029999999999999999</v>
      </c>
      <c r="GP697" s="470">
        <f>GP696</f>
        <v>0.089999999999999997</v>
      </c>
      <c r="GQ697" s="470">
        <f>GQ696</f>
        <v>0.029999999999999999</v>
      </c>
      <c r="GR697" s="471" t="str">
        <f>IF(_tag_month_day!CA687="","",_tag_month_day!CA687/100)</f>
        <v/>
      </c>
      <c r="GS697" s="472">
        <f>GS696</f>
        <v>0.95299999999999996</v>
      </c>
      <c r="GT697" s="472">
        <f>GT696</f>
        <v>0.55000000000000004</v>
      </c>
      <c r="GU697" s="472">
        <f>GU696</f>
        <v>0.55000000000000004</v>
      </c>
      <c r="GV697" s="472">
        <f>GV696</f>
        <v>0.55000000000000004</v>
      </c>
      <c r="GW697" s="472">
        <f>GW696</f>
        <v>0.5</v>
      </c>
      <c r="GX697" s="472">
        <f>GX696</f>
        <v>0.93500000000000005</v>
      </c>
      <c r="GY697" s="472">
        <f>GY696</f>
        <v>0.14999999999999999</v>
      </c>
      <c r="GZ697" s="472">
        <f>GZ696</f>
        <v>1</v>
      </c>
      <c r="HA697" s="474">
        <f>HA696</f>
        <v>0.047</v>
      </c>
      <c r="HB697" s="474">
        <f>HB696</f>
        <v>0.45000000000000001</v>
      </c>
      <c r="HC697" s="474">
        <f>HC696</f>
        <v>0.45000000000000001</v>
      </c>
      <c r="HD697" s="474">
        <f>HD696</f>
        <v>0.45000000000000001</v>
      </c>
      <c r="HE697" s="474">
        <f>HE696</f>
        <v>0.5</v>
      </c>
      <c r="HF697" s="474">
        <f>HF696</f>
        <v>0.065000000000000002</v>
      </c>
      <c r="HG697" s="474">
        <f>HG696</f>
        <v>0.84999999999999998</v>
      </c>
      <c r="HH697" s="474">
        <f>HH696</f>
        <v>0</v>
      </c>
      <c r="HI697" s="10">
        <f>IF(BZ697&lt;&gt;"",CK697-BV697,0)</f>
        <v>0</v>
      </c>
      <c r="HJ697" s="10" t="e">
        <f>IF(AJ697&gt;0,AH697-AJ697,0)</f>
        <v>#VALUE!</v>
      </c>
      <c r="HK697" s="466">
        <f>HK696</f>
        <v>0.84999999999999998</v>
      </c>
      <c r="HL697" s="424">
        <f>HL696</f>
        <v>550000</v>
      </c>
      <c r="HM697" s="424">
        <f>HM696</f>
        <v>480000</v>
      </c>
      <c r="HN697" s="465" t="e">
        <f>(DJ697*EZ697+DK697*FH697+DL697*FM697+DM697*FR697+DN697*FW697+DO697*GB697+DS697*GI697+DP697*GM697+DR697*GR697)*1000*2</f>
        <v>#VALUE!</v>
      </c>
      <c r="HO697" s="465" t="e">
        <f>HN697*HK697*$HO$2/HL697*1000000</f>
        <v>#VALUE!</v>
      </c>
      <c r="HP697" s="465" t="e">
        <f>HN697*HK697*$HP$2/HM697*1000000</f>
        <v>#VALUE!</v>
      </c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</row>
    <row customFormat="1" r="698" s="0">
      <c r="A698" s="420">
        <v>687</v>
      </c>
      <c r="B698" s="421">
        <f ca="1">IF(D698=D697,B697,IF(D698="夜班",B697+1,B697))</f>
        <v>43614</v>
      </c>
      <c r="C698" s="422">
        <f>C697</f>
        <v>0.041666666666666699</v>
      </c>
      <c r="D698" s="10" t="str">
        <f ca="1">IF(HOUR(G698)&lt;8,"夜班",IF(HOUR(G698)&lt;16,"白班",IF(HOUR(G698)&lt;24,"中班",0)))</f>
        <v>白班</v>
      </c>
      <c r="E698" s="10" t="e">
        <f ca="1">IF(F698=1,"甲",IF(F698=2,"乙",IF(F698=3,"丙",IF(F698=4,"丁",""))))</f>
        <v>#REF!</v>
      </c>
      <c r="F698" s="10" t="e">
        <f ca="1">SUMPRODUCT((成本日报!$A$3:$A$95=计划!B698)*(成本日报!$B$3:$B$95=计划!$D698),成本日报!$C$3:$C$95)</f>
        <v>#REF!</v>
      </c>
      <c r="G698" s="423">
        <f ca="1">G697+C697</f>
        <v>43614.58333333167</v>
      </c>
      <c r="H698" s="423">
        <f ca="1">$G698+$C698/60*10+$C698*0</f>
        <v>43614.590277776115</v>
      </c>
      <c r="I698" s="423">
        <f ca="1">$G698+$C698/60*18+$C698*0</f>
        <v>43614.595833331667</v>
      </c>
      <c r="J698" s="423">
        <f ca="1">$G698+$C698/60*0+$C698*1</f>
        <v>43614.624999998334</v>
      </c>
      <c r="K698" s="423">
        <f ca="1">$G698+$C698/60*30+$C698*2</f>
        <v>43614.687499998341</v>
      </c>
      <c r="L698" s="423">
        <f ca="1">$G698+$C698/60*0+$C698*3</f>
        <v>43614.70833333167</v>
      </c>
      <c r="M698" s="424" t="str">
        <f>IF(_tag_month_day!A688="","",_tag_month_day!A688)</f>
        <v/>
      </c>
      <c r="N698" s="424" t="str">
        <f>IF(_tag_month_day!B688="","",_tag_month_day!B688)</f>
        <v/>
      </c>
      <c r="O698" s="425" t="e">
        <f>IF(M698+N698=0,"",M698+N698)</f>
        <v>#VALUE!</v>
      </c>
      <c r="P698" s="424" t="str">
        <f>IF(_tag_month_day!C688="","",_tag_month_day!C688)</f>
        <v/>
      </c>
      <c r="Q698" s="424" t="str">
        <f>IF(_tag_month_day!D688="","",_tag_month_day!D688)</f>
        <v/>
      </c>
      <c r="R698" s="426" t="str">
        <f>IF(_tag_month_day!CB688="","",_tag_month_day!CB688/100)</f>
        <v/>
      </c>
      <c r="S698" s="427" t="str">
        <f>IF(_tag_month_day!E688="","",_tag_month_day!E688)</f>
        <v/>
      </c>
      <c r="T698" s="427" t="str">
        <f>IF(_tag_month_day!F688="","",_tag_month_day!F688)</f>
        <v/>
      </c>
      <c r="U698" s="428" t="e">
        <f>S698+T698</f>
        <v>#VALUE!</v>
      </c>
      <c r="V698" s="429" t="e">
        <f>U698/AJ698</f>
        <v>#VALUE!</v>
      </c>
      <c r="W698" s="430" t="str">
        <f>IF(_jhy_month_day!A688="","",_jhy_month_day!A688)</f>
        <v/>
      </c>
      <c r="X698" s="431" t="str">
        <f>IF(_jhy_month_day!B688="","",_jhy_month_day!B688/100)</f>
        <v/>
      </c>
      <c r="Y698" s="431" t="str">
        <f>IF(_jhy_month_day!C688="","",_jhy_month_day!C688/100)</f>
        <v/>
      </c>
      <c r="Z698" s="432">
        <f>Z694+1</f>
        <v>172</v>
      </c>
      <c r="AA698" s="433" t="str">
        <f>IF(_tag_month_day!G688="","",_tag_month_day!G688/100)</f>
        <v/>
      </c>
      <c r="AB698" s="433" t="str">
        <f>IF(_tag_month_day!H688="","",_tag_month_day!H688/100)</f>
        <v/>
      </c>
      <c r="AC698" s="434">
        <f>IF(X698="",AC697,BK698*($AV697*X698+$AW697*FD697+$AX697*FI697+$AY697*FN697+$AZ697*FS697+$BA697*FX697+$BG697*GE697)/(AV697*Y698+AX697*FK697+AW697*FF697+AY697*FP697+AZ697*FU697+BA697*FZ697+BG697*GG697+BB697*GK697+BC697*GN697+BD697*GP697))</f>
        <v>1.59963432013121</v>
      </c>
      <c r="AD698" s="435" t="str">
        <f>IF(AC698=AC697,"",AC698-AC697)</f>
        <v/>
      </c>
      <c r="AE698" s="436" t="str">
        <f>IF(1-AF698=0,"",(1-AF698))</f>
        <v/>
      </c>
      <c r="AF698" s="437">
        <v>1</v>
      </c>
      <c r="AG698" s="10" t="str">
        <f>AG697</f>
        <v>9A3</v>
      </c>
      <c r="AH698" s="438" t="str">
        <f>AH697</f>
        <v/>
      </c>
      <c r="AI698" s="424"/>
      <c r="AJ698" s="10" t="str">
        <f>IF(_tag_month_day!I688="","",_tag_month_day!I688)</f>
        <v/>
      </c>
      <c r="AK698" s="440"/>
      <c r="AL698" s="440"/>
      <c r="AM698" s="440"/>
      <c r="AN698" s="441">
        <f>AN697</f>
        <v>2</v>
      </c>
      <c r="AO698" s="441">
        <f>AO697</f>
        <v>8</v>
      </c>
      <c r="AP698" s="442" t="e">
        <f>(IF(AN698=0,AS697,AS697*(1+AO698/AN698)/(AR698+AO698/AN698)))+AT698</f>
        <v>#VALUE!</v>
      </c>
      <c r="AQ698" s="443" t="str">
        <f>IF(_tag_month_day!J688="","",_tag_month_day!J688/100)</f>
        <v/>
      </c>
      <c r="AR698" s="444">
        <f>AR697</f>
        <v>1.3</v>
      </c>
      <c r="AS698" s="445" t="e">
        <f>AQ698*(AN698*AR698+AO698)/(AN698+AO698)</f>
        <v>#VALUE!</v>
      </c>
      <c r="AT698" s="445" t="e">
        <f>(SUM(BE698:BF698)-SUM(BE697:BF697))*0.05</f>
        <v>#VALUE!</v>
      </c>
      <c r="AU698" s="446" t="str">
        <f>IF(_tag_month_day!CC688="","",IF(_tag_month_day!CC688&gt;0,_tag_month_day!CD688,_tag_month_day!CE688))</f>
        <v/>
      </c>
      <c r="AV698" s="447" t="str">
        <f>IF(_tag_month_day!L688="","",_tag_month_day!L688/100)</f>
        <v/>
      </c>
      <c r="AW698" s="431">
        <f>AW697</f>
        <v>0</v>
      </c>
      <c r="AX698" s="431">
        <f>AX697</f>
        <v>0</v>
      </c>
      <c r="AY698" s="431" t="str">
        <f>IF(_tag_month_day!M688="","",_tag_month_day!M688/100)</f>
        <v/>
      </c>
      <c r="AZ698" s="431" t="str">
        <f>IF(_tag_month_day!N688="","",_tag_month_day!N688/100)</f>
        <v/>
      </c>
      <c r="BA698" s="431" t="str">
        <f>IF(_tag_month_day!O688="","",_tag_month_day!O688/100)</f>
        <v/>
      </c>
      <c r="BB698" s="448" t="str">
        <f>IF(_tag_month_day!P688="","",_tag_month_day!P688/100)</f>
        <v/>
      </c>
      <c r="BC698" s="448">
        <f>BC697</f>
        <v>0</v>
      </c>
      <c r="BD698" s="448" t="str">
        <f>IF(_tag_month_day!Q688="","",_tag_month_day!Q688/100)</f>
        <v/>
      </c>
      <c r="BE698" s="449" t="str">
        <f>IF(_tag_month_day!R688="","",_tag_month_day!R688/100)</f>
        <v/>
      </c>
      <c r="BF698" s="388" t="e">
        <f>(AU698*(100+BE698*100))/(AJ698-AU698)/100</f>
        <v>#VALUE!</v>
      </c>
      <c r="BG698" s="450" t="e">
        <f>BE698+BF698</f>
        <v>#VALUE!</v>
      </c>
      <c r="BH698" s="451" t="e">
        <f>SUM(AV698:BF698)</f>
        <v>#VALUE!</v>
      </c>
      <c r="BI698" s="452" t="e">
        <f>IF(CX698=0,BI697,(DK698*查询!$R$5+DL698*查询!$Q$5+DM698*查询!$N$5+DN698*查询!$O$5+DO698*查询!$P$5)*AF698/CX698)</f>
        <v>#VALUE!</v>
      </c>
      <c r="BJ698" s="452" t="e">
        <f>IF(CX698=0,BJ697,(DP698*查询!$S$5+DQ698*查询!$T$5+DR698*查询!$U$5)*AF698/CX698)</f>
        <v>#VALUE!</v>
      </c>
      <c r="BK698" s="452">
        <f>BK697</f>
        <v>1</v>
      </c>
      <c r="BL698" s="453" t="e">
        <f>SUMPRODUCT((AV698:BA698)*(GS698:GX698))/((GS698:GX698)+SUM(BB698:BD698)*GY698+BG698*GZ698)</f>
        <v>#VALUE!</v>
      </c>
      <c r="BM698" s="453" t="e">
        <f>BK698*($AV698*FB698+$AW698*FD698+$AX698*FI698+$AY698*FN698+$AZ698*FS698+$BA698*FX698+$BG698*GE698)/(AV698*EY698+AX698*FK698+AW698*FF698+AY698*FP698+AZ698*FU698+BA698*FZ698+BG698*GG698+BB698*GK698+BC698*GN698+BD698*GP698)</f>
        <v>#VALUE!</v>
      </c>
      <c r="BN698" s="453" t="e">
        <f>($AV698*FC698+$AX698*FJ698+$AW698*FE698+$AY698*FO698+$AZ698*FT698+$BA698*FY698+$BG698*GF698)/($AV698*FA698+BG698*GH698+BB698*GL698+BC698*GO698+BD698*GQ698+BA698*GA698)</f>
        <v>#VALUE!</v>
      </c>
      <c r="BO698" s="454" t="e">
        <f>SUMPRODUCT(AV698:BA698*GS698:GX698)/(GS698:GX698+(BB698+BC698+BD698)*GY698+BG698)</f>
        <v>#VALUE!</v>
      </c>
      <c r="BP698" s="454" t="e">
        <f>SUMPRODUCT(AV698:BA698*GS698:GX698)/(GS698:GX698+(BB698+BC698+BD698)*GY698+BG698)</f>
        <v>#VALUE!</v>
      </c>
      <c r="BQ698" s="454" t="e">
        <f>SUMPRODUCT(AV698:BA698*GS698:GX698)/(GS698:GX698+(BB698+BC698+BD698)*GY698+BG698)</f>
        <v>#VALUE!</v>
      </c>
      <c r="BR698" s="453" t="str">
        <f>IF(_tag_month_day!T688="","",_tag_month_day!T688)</f>
        <v/>
      </c>
      <c r="BS698" s="453" t="str">
        <f>IF(_tag_month_day!U688="","",_tag_month_day!U688)</f>
        <v/>
      </c>
      <c r="BT698" s="455" t="str">
        <f>IF(CK698="","",IF((CK698&gt;=BV698-0.12)*(CK698&lt;=BV698+0.12),"合格","不合格"))</f>
        <v/>
      </c>
      <c r="BU698" s="456" t="str">
        <f>IF(_tag_month_day!V688="","",_tag_month_day!V688)</f>
        <v/>
      </c>
      <c r="BV698" s="457" t="str">
        <f>IF(_tag_month_day!W688="","",_tag_month_day!W688)</f>
        <v/>
      </c>
      <c r="BW698" s="458" t="str">
        <f>IF(_tag_month_day!X688="","",_tag_month_day!X688)</f>
        <v/>
      </c>
      <c r="BX698" s="458" t="str">
        <f>IF(_tag_month_day!Y688="","",_tag_month_day!Y688)</f>
        <v/>
      </c>
      <c r="BY698" s="459">
        <f ca="1">L698</f>
        <v>43614.70833333167</v>
      </c>
      <c r="BZ698" s="460"/>
      <c r="CA698" s="4"/>
      <c r="CB698" s="424" t="str">
        <f>IF(_tag_month_day!Z688="","",_tag_month_day!Z688)</f>
        <v/>
      </c>
      <c r="CC698" s="424" t="str">
        <f>IF(_tag_month_day!AA688="","",_tag_month_day!AA688)</f>
        <v/>
      </c>
      <c r="CD698" s="424" t="str">
        <f>IF(_tag_month_day!AB688="","",_tag_month_day!AB688)</f>
        <v/>
      </c>
      <c r="CE698" s="424" t="str">
        <f>IF(_tag_month_day!AC688="","",_tag_month_day!AC688)</f>
        <v/>
      </c>
      <c r="CF698" s="424" t="str">
        <f>IF(_tag_month_day!AD688="","",_tag_month_day!AD688)</f>
        <v/>
      </c>
      <c r="CG698" s="424" t="str">
        <f>IF(_tag_month_day!AE688="","",_tag_month_day!AE688)</f>
        <v/>
      </c>
      <c r="CH698" s="424" t="str">
        <f>IF(_tag_month_day!AF688="","",_tag_month_day!AF688)</f>
        <v/>
      </c>
      <c r="CI698" s="424" t="str">
        <f>IF(_tag_month_day!AG688="","",_tag_month_day!AG688)</f>
        <v/>
      </c>
      <c r="CJ698" s="424" t="str">
        <f>IF(_tag_month_day!AH688="","",_tag_month_day!AH688)</f>
        <v/>
      </c>
      <c r="CK698" s="424" t="str">
        <f>IF(_tag_month_day!AI688="","",_tag_month_day!AI688)</f>
        <v/>
      </c>
      <c r="CL698" s="4" t="str">
        <f>IF(_tag_month_day!AJ688="","",_tag_month_day!AJ688)</f>
        <v/>
      </c>
      <c r="CM698" s="4" t="str">
        <f>IF(_tag_month_day!AK688="","",_tag_month_day!AK688)</f>
        <v/>
      </c>
      <c r="CN698" s="4" t="str">
        <f>IF(_tag_month_day!AL688="","",_tag_month_day!AL688)</f>
        <v/>
      </c>
      <c r="CO698" s="4" t="str">
        <f>IF(_tag_month_day!AM688="","",_tag_month_day!AM688)</f>
        <v/>
      </c>
      <c r="CP698" s="4" t="str">
        <f>IF(_tag_month_day!AN688="","",_tag_month_day!AN688)</f>
        <v/>
      </c>
      <c r="CQ698" s="4" t="str">
        <f>IF(_tag_month_day!AO688="","",_tag_month_day!AO688)</f>
        <v/>
      </c>
      <c r="CR698" s="462" t="str">
        <f>IF(_tag_month_day!AP688="","",_tag_month_day!AP688)</f>
        <v/>
      </c>
      <c r="CS698" s="463" t="str">
        <f>IF(_tag_month_day!AQ688="","",_tag_month_day!AQ688)</f>
        <v/>
      </c>
      <c r="CT698" s="4" t="str">
        <f>IF(_tag_month_day!AR688="","",_tag_month_day!AR688)</f>
        <v/>
      </c>
      <c r="CU698" s="464" t="e">
        <f>DU698/AJ698</f>
        <v>#VALUE!</v>
      </c>
      <c r="CV698" s="451" t="e">
        <f>BG698/BH698</f>
        <v>#VALUE!</v>
      </c>
      <c r="CW698" s="465" t="e">
        <f>AJ698*(1-CV698)*CU698*AF698</f>
        <v>#VALUE!</v>
      </c>
      <c r="CX698" s="465" t="e">
        <f>CW698*94%</f>
        <v>#VALUE!</v>
      </c>
      <c r="CY698" s="466" t="e">
        <f>IF(CX698=0,0,DS698/(DS698+CX698))</f>
        <v>#VALUE!</v>
      </c>
      <c r="CZ698" s="465" t="e">
        <f>$AJ698*EF698</f>
        <v>#VALUE!</v>
      </c>
      <c r="DA698" s="465" t="e">
        <f>$AJ698*EG698</f>
        <v>#VALUE!</v>
      </c>
      <c r="DB698" s="465" t="e">
        <f>$AJ698*EH698</f>
        <v>#VALUE!</v>
      </c>
      <c r="DC698" s="465" t="e">
        <f>$AJ698*EI698</f>
        <v>#VALUE!</v>
      </c>
      <c r="DD698" s="465" t="e">
        <f>$AJ698*EJ698</f>
        <v>#VALUE!</v>
      </c>
      <c r="DE698" s="465" t="e">
        <f>$AJ698*EK698</f>
        <v>#VALUE!</v>
      </c>
      <c r="DF698" s="465" t="e">
        <f>$AJ698*EL698</f>
        <v>#VALUE!</v>
      </c>
      <c r="DG698" s="465" t="e">
        <f>$AJ698*EM698</f>
        <v>#VALUE!</v>
      </c>
      <c r="DH698" s="465" t="e">
        <f>$AJ698*EN698</f>
        <v>#VALUE!</v>
      </c>
      <c r="DI698" s="465" t="e">
        <f>$AJ698*EO698</f>
        <v>#VALUE!</v>
      </c>
      <c r="DJ698" s="465" t="e">
        <f>CZ698*(1-EP698)</f>
        <v>#VALUE!</v>
      </c>
      <c r="DK698" s="465" t="e">
        <f>DA698*(1-ER698)</f>
        <v>#VALUE!</v>
      </c>
      <c r="DL698" s="465" t="e">
        <f>DB698*(1-EQ698)</f>
        <v>#VALUE!</v>
      </c>
      <c r="DM698" s="465" t="e">
        <f>DC698*(1-ES698)</f>
        <v>#VALUE!</v>
      </c>
      <c r="DN698" s="465" t="e">
        <f>DD698*(1-ET698)</f>
        <v>#VALUE!</v>
      </c>
      <c r="DO698" s="465" t="e">
        <f>DE698</f>
        <v>#VALUE!</v>
      </c>
      <c r="DP698" s="465" t="e">
        <f>DF698*(1-EU698)</f>
        <v>#VALUE!</v>
      </c>
      <c r="DQ698" s="465" t="e">
        <f>DG698*(1-EV698)</f>
        <v>#VALUE!</v>
      </c>
      <c r="DR698" s="465" t="e">
        <f>DH698*(1-EW698)</f>
        <v>#VALUE!</v>
      </c>
      <c r="DS698" s="465" t="e">
        <f>DI698</f>
        <v>#VALUE!</v>
      </c>
      <c r="DT698" s="465" t="e">
        <f>SUM(DJ698:DS698)</f>
        <v>#VALUE!</v>
      </c>
      <c r="DU698" s="465" t="e">
        <f>(GS698:GX698)+(DP698+DQ698+DR698)*GY698+DS698</f>
        <v>#VALUE!</v>
      </c>
      <c r="DV698" s="451" t="e">
        <f>AV698/$BH698/(1-EP698)</f>
        <v>#VALUE!</v>
      </c>
      <c r="DW698" s="451" t="e">
        <f>AW698/$BH698/(1-ER698)</f>
        <v>#VALUE!</v>
      </c>
      <c r="DX698" s="451" t="e">
        <f>AX698/$BH698/(1-EQ698)</f>
        <v>#VALUE!</v>
      </c>
      <c r="DY698" s="451" t="e">
        <f>AY698/$BH698/(1-ES698)</f>
        <v>#VALUE!</v>
      </c>
      <c r="DZ698" s="451" t="e">
        <f>AZ698/$BH698/(1-ET698)</f>
        <v>#VALUE!</v>
      </c>
      <c r="EA698" s="451" t="e">
        <f>BA698/$BH698/(1-AX698)</f>
        <v>#VALUE!</v>
      </c>
      <c r="EB698" s="451" t="e">
        <f>BB698/$BH698/(1-EU698)</f>
        <v>#VALUE!</v>
      </c>
      <c r="EC698" s="451" t="e">
        <f>BC698/$BH698/(1-EV698)</f>
        <v>#VALUE!</v>
      </c>
      <c r="ED698" s="451" t="e">
        <f>BD698/$BH698/(1-EW698)</f>
        <v>#VALUE!</v>
      </c>
      <c r="EE698" s="451" t="e">
        <f>BG698/BH698</f>
        <v>#VALUE!</v>
      </c>
      <c r="EF698" s="451" t="e">
        <f>DV698/SUM($DV698:$EE698)</f>
        <v>#VALUE!</v>
      </c>
      <c r="EG698" s="451" t="e">
        <f>DW698/SUM($DV698:$EE698)</f>
        <v>#VALUE!</v>
      </c>
      <c r="EH698" s="451" t="e">
        <f>DX698/SUM($DV698:$EE698)</f>
        <v>#VALUE!</v>
      </c>
      <c r="EI698" s="451" t="e">
        <f>DY698/SUM($DV698:$EE698)</f>
        <v>#VALUE!</v>
      </c>
      <c r="EJ698" s="451" t="e">
        <f>DZ698/SUM($DV698:$EE698)</f>
        <v>#VALUE!</v>
      </c>
      <c r="EK698" s="451" t="e">
        <f>EA698/SUM($DV698:$EE698)</f>
        <v>#VALUE!</v>
      </c>
      <c r="EL698" s="451" t="e">
        <f>EB698/SUM($DV698:$EE698)</f>
        <v>#VALUE!</v>
      </c>
      <c r="EM698" s="451" t="e">
        <f>EC698/SUM($DV698:$EE698)</f>
        <v>#VALUE!</v>
      </c>
      <c r="EN698" s="451" t="e">
        <f>ED698/SUM($DV698:$EE698)</f>
        <v>#VALUE!</v>
      </c>
      <c r="EO698" s="451" t="e">
        <f>EE698/SUM($DV698:$EE698)</f>
        <v>#VALUE!</v>
      </c>
      <c r="EP698" s="450">
        <f>EP697</f>
        <v>0.080000000000000002</v>
      </c>
      <c r="EQ698" s="450">
        <f>EQ697</f>
        <v>0.014999999999999999</v>
      </c>
      <c r="ER698" s="450">
        <f>ER697</f>
        <v>0.014999999999999999</v>
      </c>
      <c r="ES698" s="450">
        <f>ES697</f>
        <v>0.014999999999999999</v>
      </c>
      <c r="ET698" s="450">
        <f>ET697</f>
        <v>0.014999999999999999</v>
      </c>
      <c r="EU698" s="450">
        <f>EU697</f>
        <v>0.089999999999999997</v>
      </c>
      <c r="EV698" s="450">
        <f>EV697</f>
        <v>0.089999999999999997</v>
      </c>
      <c r="EW698" s="450">
        <f>EW697</f>
        <v>0.089999999999999997</v>
      </c>
      <c r="EX698" s="431" t="str">
        <f>IF(_tag_month_day!AS688="","",_tag_month_day!AS688/100)</f>
        <v/>
      </c>
      <c r="EY698" s="431" t="str">
        <f>IF(_tag_month_day!AT688="","",_tag_month_day!AT688/100)</f>
        <v/>
      </c>
      <c r="EZ698" s="431" t="str">
        <f>IF(_tag_month_day!AU688="","",_tag_month_day!AU688/100)</f>
        <v/>
      </c>
      <c r="FA698" s="431" t="str">
        <f>IF(_tag_month_day!AV688="","",_tag_month_day!AV688/100)</f>
        <v/>
      </c>
      <c r="FB698" s="431" t="str">
        <f>IF(_tag_month_day!AW688="","",_tag_month_day!AW688/100)</f>
        <v/>
      </c>
      <c r="FC698" s="431" t="str">
        <f>IF(_tag_month_day!AX688="","",_tag_month_day!AX688/100)</f>
        <v/>
      </c>
      <c r="FD698" s="449" t="str">
        <f>IF(_tag_month_day!AY688="","",_tag_month_day!AY688/100)</f>
        <v/>
      </c>
      <c r="FE698" s="449" t="str">
        <f>IF(_tag_month_day!AZ688="","",_tag_month_day!AZ688/100)</f>
        <v/>
      </c>
      <c r="FF698" s="449" t="str">
        <f>IF(_tag_month_day!BA688="","",_tag_month_day!BA688/100)</f>
        <v/>
      </c>
      <c r="FG698" s="449" t="str">
        <f>IF(_tag_month_day!BB688="","",_tag_month_day!BB688/100)</f>
        <v/>
      </c>
      <c r="FH698" s="467" t="str">
        <f>IF(_tag_month_day!BC688="","",_tag_month_day!BC688/100)</f>
        <v/>
      </c>
      <c r="FI698" s="449">
        <f>FI697</f>
        <v>0.40999999999999998</v>
      </c>
      <c r="FJ698" s="449">
        <f>FJ697</f>
        <v>0.11</v>
      </c>
      <c r="FK698" s="449">
        <f>FK697</f>
        <v>0.014999999999999999</v>
      </c>
      <c r="FL698" s="449">
        <f>FL697</f>
        <v>0</v>
      </c>
      <c r="FM698" s="467">
        <f>FM697</f>
        <v>0.0001</v>
      </c>
      <c r="FN698" s="449">
        <f>FN697</f>
        <v>0.32000000000000001</v>
      </c>
      <c r="FO698" s="449">
        <f>FO697</f>
        <v>0.20000000000000001</v>
      </c>
      <c r="FP698" s="449">
        <f>FP697</f>
        <v>0.01</v>
      </c>
      <c r="FQ698" s="449">
        <f>FQ697</f>
        <v>0</v>
      </c>
      <c r="FR698" s="467">
        <f>FR697</f>
        <v>0.0001</v>
      </c>
      <c r="FS698" s="449" t="str">
        <f>IF(_tag_month_day!BD688="","",_tag_month_day!BD688/100)</f>
        <v/>
      </c>
      <c r="FT698" s="449" t="str">
        <f>IF(_tag_month_day!BE688="","",_tag_month_day!BE688/100)</f>
        <v/>
      </c>
      <c r="FU698" s="449" t="str">
        <f>IF(_tag_month_day!BF688="","",_tag_month_day!BF688/100)</f>
        <v/>
      </c>
      <c r="FV698" s="449" t="str">
        <f>IF(_tag_month_day!BG688="","",_tag_month_day!BG688/100)</f>
        <v/>
      </c>
      <c r="FW698" s="467" t="str">
        <f>IF(_tag_month_day!BH688="","",_tag_month_day!BH688/100)</f>
        <v/>
      </c>
      <c r="FX698" s="449" t="str">
        <f>IF(_tag_month_day!BI688="","",_tag_month_day!BI688/100)</f>
        <v/>
      </c>
      <c r="FY698" s="449" t="str">
        <f>IF(_tag_month_day!BJ688="","",_tag_month_day!BJ688/100)</f>
        <v/>
      </c>
      <c r="FZ698" s="468" t="str">
        <f>IF(_tag_month_day!BK688="","",_tag_month_day!BK688/100)</f>
        <v/>
      </c>
      <c r="GA698" s="449" t="str">
        <f>IF(_tag_month_day!BL688="","",_tag_month_day!BL688/100)</f>
        <v/>
      </c>
      <c r="GB698" s="467" t="str">
        <f>IF(_tag_month_day!BM688="","",_tag_month_day!BM688/100)</f>
        <v/>
      </c>
      <c r="GC698" s="431" t="str">
        <f>IF(_tag_month_day!BN688="","",_tag_month_day!BN688/100)</f>
        <v/>
      </c>
      <c r="GD698" s="431" t="str">
        <f>IF(_tag_month_day!BO688="","",_tag_month_day!BO688/100)</f>
        <v/>
      </c>
      <c r="GE698" s="431" t="str">
        <f>IF(_tag_month_day!BP688="","",_tag_month_day!BP688/100)</f>
        <v/>
      </c>
      <c r="GF698" s="431" t="str">
        <f>IF(_tag_month_day!BQ688="","",_tag_month_day!BQ688/100)</f>
        <v/>
      </c>
      <c r="GG698" s="431" t="str">
        <f>IF(_tag_month_day!BR688="","",_tag_month_day!BR688/100)</f>
        <v/>
      </c>
      <c r="GH698" s="431" t="str">
        <f>IF(_tag_month_day!BS688="","",_tag_month_day!BS688/100)</f>
        <v/>
      </c>
      <c r="GI698" s="467" t="str">
        <f>IF(_tag_month_day!BT688="","",_tag_month_day!BT688/100)</f>
        <v/>
      </c>
      <c r="GJ698" s="469" t="str">
        <f>IF(_tag_month_day!BU688="","",_tag_month_day!BU688/100)</f>
        <v/>
      </c>
      <c r="GK698" s="470">
        <f>GK697</f>
        <v>0.070000000000000007</v>
      </c>
      <c r="GL698" s="470">
        <f>GL697</f>
        <v>0.029999999999999999</v>
      </c>
      <c r="GM698" s="471" t="str">
        <f>IF(_tag_month_day!BX688="","",_tag_month_day!BX688/100)</f>
        <v/>
      </c>
      <c r="GN698" s="470">
        <f>GN697</f>
        <v>0.070000000000000007</v>
      </c>
      <c r="GO698" s="470">
        <f>GO697</f>
        <v>0.029999999999999999</v>
      </c>
      <c r="GP698" s="470">
        <f>GP697</f>
        <v>0.089999999999999997</v>
      </c>
      <c r="GQ698" s="470">
        <f>GQ697</f>
        <v>0.029999999999999999</v>
      </c>
      <c r="GR698" s="471" t="str">
        <f>IF(_tag_month_day!CA688="","",_tag_month_day!CA688/100)</f>
        <v/>
      </c>
      <c r="GS698" s="472">
        <f>GS697</f>
        <v>0.95299999999999996</v>
      </c>
      <c r="GT698" s="472">
        <f>GT697</f>
        <v>0.55000000000000004</v>
      </c>
      <c r="GU698" s="472">
        <f>GU697</f>
        <v>0.55000000000000004</v>
      </c>
      <c r="GV698" s="472">
        <f>GV697</f>
        <v>0.55000000000000004</v>
      </c>
      <c r="GW698" s="472">
        <f>GW697</f>
        <v>0.5</v>
      </c>
      <c r="GX698" s="472">
        <f>GX697</f>
        <v>0.93500000000000005</v>
      </c>
      <c r="GY698" s="472">
        <f>GY697</f>
        <v>0.14999999999999999</v>
      </c>
      <c r="GZ698" s="472">
        <f>GZ697</f>
        <v>1</v>
      </c>
      <c r="HA698" s="474">
        <f>HA697</f>
        <v>0.047</v>
      </c>
      <c r="HB698" s="474">
        <f>HB697</f>
        <v>0.45000000000000001</v>
      </c>
      <c r="HC698" s="474">
        <f>HC697</f>
        <v>0.45000000000000001</v>
      </c>
      <c r="HD698" s="474">
        <f>HD697</f>
        <v>0.45000000000000001</v>
      </c>
      <c r="HE698" s="474">
        <f>HE697</f>
        <v>0.5</v>
      </c>
      <c r="HF698" s="474">
        <f>HF697</f>
        <v>0.065000000000000002</v>
      </c>
      <c r="HG698" s="474">
        <f>HG697</f>
        <v>0.84999999999999998</v>
      </c>
      <c r="HH698" s="474">
        <f>HH697</f>
        <v>0</v>
      </c>
      <c r="HI698" s="10">
        <f>IF(BZ698&lt;&gt;"",CK698-BV698,0)</f>
        <v>0</v>
      </c>
      <c r="HJ698" s="10" t="e">
        <f>IF(AJ698&gt;0,AH698-AJ698,0)</f>
        <v>#VALUE!</v>
      </c>
      <c r="HK698" s="466">
        <f>HK697</f>
        <v>0.84999999999999998</v>
      </c>
      <c r="HL698" s="424">
        <f>HL697</f>
        <v>550000</v>
      </c>
      <c r="HM698" s="424">
        <f>HM697</f>
        <v>480000</v>
      </c>
      <c r="HN698" s="465" t="e">
        <f>(DJ698*EZ698+DK698*FH698+DL698*FM698+DM698*FR698+DN698*FW698+DO698*GB698+DS698*GI698+DP698*GM698+DR698*GR698)*1000*2</f>
        <v>#VALUE!</v>
      </c>
      <c r="HO698" s="465" t="e">
        <f>HN698*HK698*$HO$2/HL698*1000000</f>
        <v>#VALUE!</v>
      </c>
      <c r="HP698" s="465" t="e">
        <f>HN698*HK698*$HP$2/HM698*1000000</f>
        <v>#VALUE!</v>
      </c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</row>
    <row customFormat="1" r="699" s="0">
      <c r="A699" s="420">
        <v>688</v>
      </c>
      <c r="B699" s="421">
        <f ca="1">IF(D699=D698,B698,IF(D699="夜班",B698+1,B698))</f>
        <v>43614</v>
      </c>
      <c r="C699" s="422">
        <f>C698</f>
        <v>0.041666666666666699</v>
      </c>
      <c r="D699" s="10" t="str">
        <f ca="1">IF(HOUR(G699)&lt;8,"夜班",IF(HOUR(G699)&lt;16,"白班",IF(HOUR(G699)&lt;24,"中班",0)))</f>
        <v>白班</v>
      </c>
      <c r="E699" s="10" t="e">
        <f ca="1">IF(F699=1,"甲",IF(F699=2,"乙",IF(F699=3,"丙",IF(F699=4,"丁",""))))</f>
        <v>#REF!</v>
      </c>
      <c r="F699" s="10" t="e">
        <f ca="1">SUMPRODUCT((成本日报!$A$3:$A$95=计划!B699)*(成本日报!$B$3:$B$95=计划!$D699),成本日报!$C$3:$C$95)</f>
        <v>#REF!</v>
      </c>
      <c r="G699" s="423">
        <f ca="1">G698+C698</f>
        <v>43614.624999998334</v>
      </c>
      <c r="H699" s="423">
        <f ca="1">$G699+$C699/60*10+$C699*0</f>
        <v>43614.631944442779</v>
      </c>
      <c r="I699" s="423">
        <f ca="1">$G699+$C699/60*18+$C699*0</f>
        <v>43614.637499998331</v>
      </c>
      <c r="J699" s="423">
        <f ca="1">$G699+$C699/60*0+$C699*1</f>
        <v>43614.666666664998</v>
      </c>
      <c r="K699" s="423">
        <f ca="1">$G699+$C699/60*30+$C699*2</f>
        <v>43614.729166665005</v>
      </c>
      <c r="L699" s="423">
        <f ca="1">$G699+$C699/60*0+$C699*3</f>
        <v>43614.749999998334</v>
      </c>
      <c r="M699" s="424" t="str">
        <f>IF(_tag_month_day!A689="","",_tag_month_day!A689)</f>
        <v/>
      </c>
      <c r="N699" s="424" t="str">
        <f>IF(_tag_month_day!B689="","",_tag_month_day!B689)</f>
        <v/>
      </c>
      <c r="O699" s="425" t="e">
        <f>IF(M699+N699=0,"",M699+N699)</f>
        <v>#VALUE!</v>
      </c>
      <c r="P699" s="424" t="str">
        <f>IF(_tag_month_day!C689="","",_tag_month_day!C689)</f>
        <v/>
      </c>
      <c r="Q699" s="424" t="str">
        <f>IF(_tag_month_day!D689="","",_tag_month_day!D689)</f>
        <v/>
      </c>
      <c r="R699" s="426" t="str">
        <f>IF(_tag_month_day!CB689="","",_tag_month_day!CB689/100)</f>
        <v/>
      </c>
      <c r="S699" s="427" t="str">
        <f>IF(_tag_month_day!E689="","",_tag_month_day!E689)</f>
        <v/>
      </c>
      <c r="T699" s="427" t="str">
        <f>IF(_tag_month_day!F689="","",_tag_month_day!F689)</f>
        <v/>
      </c>
      <c r="U699" s="428" t="e">
        <f>S699+T699</f>
        <v>#VALUE!</v>
      </c>
      <c r="V699" s="429" t="e">
        <f>U699/AJ699</f>
        <v>#VALUE!</v>
      </c>
      <c r="W699" s="430" t="str">
        <f>IF(_jhy_month_day!A689="","",_jhy_month_day!A689)</f>
        <v/>
      </c>
      <c r="X699" s="431" t="str">
        <f>IF(_jhy_month_day!B689="","",_jhy_month_day!B689/100)</f>
        <v/>
      </c>
      <c r="Y699" s="431" t="str">
        <f>IF(_jhy_month_day!C689="","",_jhy_month_day!C689/100)</f>
        <v/>
      </c>
      <c r="Z699" s="432">
        <f>Z695+1</f>
        <v>172</v>
      </c>
      <c r="AA699" s="433" t="str">
        <f>IF(_tag_month_day!G689="","",_tag_month_day!G689/100)</f>
        <v/>
      </c>
      <c r="AB699" s="433" t="str">
        <f>IF(_tag_month_day!H689="","",_tag_month_day!H689/100)</f>
        <v/>
      </c>
      <c r="AC699" s="434">
        <f>IF(X699="",AC698,BK699*($AV698*X699+$AW698*FD698+$AX698*FI698+$AY698*FN698+$AZ698*FS698+$BA698*FX698+$BG698*GE698)/(AV698*Y699+AX698*FK698+AW698*FF698+AY698*FP698+AZ698*FU698+BA698*FZ698+BG698*GG698+BB698*GK698+BC698*GN698+BD698*GP698))</f>
        <v>1.59963432013121</v>
      </c>
      <c r="AD699" s="435" t="str">
        <f>IF(AC699=AC698,"",AC699-AC698)</f>
        <v/>
      </c>
      <c r="AE699" s="436" t="str">
        <f>IF(1-AF699=0,"",(1-AF699))</f>
        <v/>
      </c>
      <c r="AF699" s="437">
        <v>1</v>
      </c>
      <c r="AG699" s="10" t="str">
        <f>AG698</f>
        <v>9A3</v>
      </c>
      <c r="AH699" s="438" t="str">
        <f>AH698</f>
        <v/>
      </c>
      <c r="AI699" s="424"/>
      <c r="AJ699" s="10" t="str">
        <f>IF(_tag_month_day!I689="","",_tag_month_day!I689)</f>
        <v/>
      </c>
      <c r="AK699" s="440"/>
      <c r="AL699" s="440"/>
      <c r="AM699" s="440"/>
      <c r="AN699" s="441">
        <f>AN698</f>
        <v>2</v>
      </c>
      <c r="AO699" s="441">
        <f>AO698</f>
        <v>8</v>
      </c>
      <c r="AP699" s="442" t="e">
        <f>(IF(AN699=0,AS698,AS698*(1+AO699/AN699)/(AR699+AO699/AN699)))+AT699</f>
        <v>#VALUE!</v>
      </c>
      <c r="AQ699" s="443" t="str">
        <f>IF(_tag_month_day!J689="","",_tag_month_day!J689/100)</f>
        <v/>
      </c>
      <c r="AR699" s="444">
        <f>AR698</f>
        <v>1.3</v>
      </c>
      <c r="AS699" s="445" t="e">
        <f>AQ699*(AN699*AR699+AO699)/(AN699+AO699)</f>
        <v>#VALUE!</v>
      </c>
      <c r="AT699" s="445" t="e">
        <f>(SUM(BE699:BF699)-SUM(BE698:BF698))*0.05</f>
        <v>#VALUE!</v>
      </c>
      <c r="AU699" s="446" t="str">
        <f>IF(_tag_month_day!CC689="","",IF(_tag_month_day!CC689&gt;0,_tag_month_day!CD689,_tag_month_day!CE689))</f>
        <v/>
      </c>
      <c r="AV699" s="447" t="str">
        <f>IF(_tag_month_day!L689="","",_tag_month_day!L689/100)</f>
        <v/>
      </c>
      <c r="AW699" s="431">
        <f>AW698</f>
        <v>0</v>
      </c>
      <c r="AX699" s="431">
        <f>AX698</f>
        <v>0</v>
      </c>
      <c r="AY699" s="431" t="str">
        <f>IF(_tag_month_day!M689="","",_tag_month_day!M689/100)</f>
        <v/>
      </c>
      <c r="AZ699" s="431" t="str">
        <f>IF(_tag_month_day!N689="","",_tag_month_day!N689/100)</f>
        <v/>
      </c>
      <c r="BA699" s="431" t="str">
        <f>IF(_tag_month_day!O689="","",_tag_month_day!O689/100)</f>
        <v/>
      </c>
      <c r="BB699" s="448" t="str">
        <f>IF(_tag_month_day!P689="","",_tag_month_day!P689/100)</f>
        <v/>
      </c>
      <c r="BC699" s="448">
        <f>BC698</f>
        <v>0</v>
      </c>
      <c r="BD699" s="448" t="str">
        <f>IF(_tag_month_day!Q689="","",_tag_month_day!Q689/100)</f>
        <v/>
      </c>
      <c r="BE699" s="449" t="str">
        <f>IF(_tag_month_day!R689="","",_tag_month_day!R689/100)</f>
        <v/>
      </c>
      <c r="BF699" s="388" t="e">
        <f>(AU699*(100+BE699*100))/(AJ699-AU699)/100</f>
        <v>#VALUE!</v>
      </c>
      <c r="BG699" s="450" t="e">
        <f>BE699+BF699</f>
        <v>#VALUE!</v>
      </c>
      <c r="BH699" s="451" t="e">
        <f>SUM(AV699:BF699)</f>
        <v>#VALUE!</v>
      </c>
      <c r="BI699" s="452" t="e">
        <f>IF(CX699=0,BI698,(DK699*查询!$R$5+DL699*查询!$Q$5+DM699*查询!$N$5+DN699*查询!$O$5+DO699*查询!$P$5)*AF699/CX699)</f>
        <v>#VALUE!</v>
      </c>
      <c r="BJ699" s="452" t="e">
        <f>IF(CX699=0,BJ698,(DP699*查询!$S$5+DQ699*查询!$T$5+DR699*查询!$U$5)*AF699/CX699)</f>
        <v>#VALUE!</v>
      </c>
      <c r="BK699" s="452">
        <f>BK698</f>
        <v>1</v>
      </c>
      <c r="BL699" s="453" t="e">
        <f>SUMPRODUCT((AV699:BA699)*(GS699:GX699))/((GS699:GX699)+SUM(BB699:BD699)*GY699+BG699*GZ699)</f>
        <v>#VALUE!</v>
      </c>
      <c r="BM699" s="453" t="e">
        <f>BK699*($AV699*FB699+$AW699*FD699+$AX699*FI699+$AY699*FN699+$AZ699*FS699+$BA699*FX699+$BG699*GE699)/(AV699*EY699+AX699*FK699+AW699*FF699+AY699*FP699+AZ699*FU699+BA699*FZ699+BG699*GG699+BB699*GK699+BC699*GN699+BD699*GP699)</f>
        <v>#VALUE!</v>
      </c>
      <c r="BN699" s="453" t="e">
        <f>($AV699*FC699+$AX699*FJ699+$AW699*FE699+$AY699*FO699+$AZ699*FT699+$BA699*FY699+$BG699*GF699)/($AV699*FA699+BG699*GH699+BB699*GL699+BC699*GO699+BD699*GQ699+BA699*GA699)</f>
        <v>#VALUE!</v>
      </c>
      <c r="BO699" s="454" t="e">
        <f>SUMPRODUCT(AV699:BA699*GS699:GX699)/(GS699:GX699+(BB699+BC699+BD699)*GY699+BG699)</f>
        <v>#VALUE!</v>
      </c>
      <c r="BP699" s="454" t="e">
        <f>SUMPRODUCT(AV699:BA699*GS699:GX699)/(GS699:GX699+(BB699+BC699+BD699)*GY699+BG699)</f>
        <v>#VALUE!</v>
      </c>
      <c r="BQ699" s="454" t="e">
        <f>SUMPRODUCT(AV699:BA699*GS699:GX699)/(GS699:GX699+(BB699+BC699+BD699)*GY699+BG699)</f>
        <v>#VALUE!</v>
      </c>
      <c r="BR699" s="453" t="str">
        <f>IF(_tag_month_day!T689="","",_tag_month_day!T689)</f>
        <v/>
      </c>
      <c r="BS699" s="453" t="str">
        <f>IF(_tag_month_day!U689="","",_tag_month_day!U689)</f>
        <v/>
      </c>
      <c r="BT699" s="455" t="str">
        <f>IF(CK699="","",IF((CK699&gt;=BV699-0.12)*(CK699&lt;=BV699+0.12),"合格","不合格"))</f>
        <v/>
      </c>
      <c r="BU699" s="456" t="str">
        <f>IF(_tag_month_day!V689="","",_tag_month_day!V689)</f>
        <v/>
      </c>
      <c r="BV699" s="457" t="str">
        <f>IF(_tag_month_day!W689="","",_tag_month_day!W689)</f>
        <v/>
      </c>
      <c r="BW699" s="458" t="str">
        <f>IF(_tag_month_day!X689="","",_tag_month_day!X689)</f>
        <v/>
      </c>
      <c r="BX699" s="458" t="str">
        <f>IF(_tag_month_day!Y689="","",_tag_month_day!Y689)</f>
        <v/>
      </c>
      <c r="BY699" s="459">
        <f ca="1">L699</f>
        <v>43614.749999998334</v>
      </c>
      <c r="BZ699" s="460"/>
      <c r="CA699" s="4"/>
      <c r="CB699" s="424" t="str">
        <f>IF(_tag_month_day!Z689="","",_tag_month_day!Z689)</f>
        <v/>
      </c>
      <c r="CC699" s="424" t="str">
        <f>IF(_tag_month_day!AA689="","",_tag_month_day!AA689)</f>
        <v/>
      </c>
      <c r="CD699" s="424" t="str">
        <f>IF(_tag_month_day!AB689="","",_tag_month_day!AB689)</f>
        <v/>
      </c>
      <c r="CE699" s="424" t="str">
        <f>IF(_tag_month_day!AC689="","",_tag_month_day!AC689)</f>
        <v/>
      </c>
      <c r="CF699" s="424" t="str">
        <f>IF(_tag_month_day!AD689="","",_tag_month_day!AD689)</f>
        <v/>
      </c>
      <c r="CG699" s="424" t="str">
        <f>IF(_tag_month_day!AE689="","",_tag_month_day!AE689)</f>
        <v/>
      </c>
      <c r="CH699" s="424" t="str">
        <f>IF(_tag_month_day!AF689="","",_tag_month_day!AF689)</f>
        <v/>
      </c>
      <c r="CI699" s="424" t="str">
        <f>IF(_tag_month_day!AG689="","",_tag_month_day!AG689)</f>
        <v/>
      </c>
      <c r="CJ699" s="424" t="str">
        <f>IF(_tag_month_day!AH689="","",_tag_month_day!AH689)</f>
        <v/>
      </c>
      <c r="CK699" s="424" t="str">
        <f>IF(_tag_month_day!AI689="","",_tag_month_day!AI689)</f>
        <v/>
      </c>
      <c r="CL699" s="4" t="str">
        <f>IF(_tag_month_day!AJ689="","",_tag_month_day!AJ689)</f>
        <v/>
      </c>
      <c r="CM699" s="4" t="str">
        <f>IF(_tag_month_day!AK689="","",_tag_month_day!AK689)</f>
        <v/>
      </c>
      <c r="CN699" s="4" t="str">
        <f>IF(_tag_month_day!AL689="","",_tag_month_day!AL689)</f>
        <v/>
      </c>
      <c r="CO699" s="4" t="str">
        <f>IF(_tag_month_day!AM689="","",_tag_month_day!AM689)</f>
        <v/>
      </c>
      <c r="CP699" s="4" t="str">
        <f>IF(_tag_month_day!AN689="","",_tag_month_day!AN689)</f>
        <v/>
      </c>
      <c r="CQ699" s="4" t="str">
        <f>IF(_tag_month_day!AO689="","",_tag_month_day!AO689)</f>
        <v/>
      </c>
      <c r="CR699" s="462" t="str">
        <f>IF(_tag_month_day!AP689="","",_tag_month_day!AP689)</f>
        <v/>
      </c>
      <c r="CS699" s="463" t="str">
        <f>IF(_tag_month_day!AQ689="","",_tag_month_day!AQ689)</f>
        <v/>
      </c>
      <c r="CT699" s="4" t="str">
        <f>IF(_tag_month_day!AR689="","",_tag_month_day!AR689)</f>
        <v/>
      </c>
      <c r="CU699" s="464" t="e">
        <f>DU699/AJ699</f>
        <v>#VALUE!</v>
      </c>
      <c r="CV699" s="451" t="e">
        <f>BG699/BH699</f>
        <v>#VALUE!</v>
      </c>
      <c r="CW699" s="465" t="e">
        <f>AJ699*(1-CV699)*CU699*AF699</f>
        <v>#VALUE!</v>
      </c>
      <c r="CX699" s="465" t="e">
        <f>CW699*94%</f>
        <v>#VALUE!</v>
      </c>
      <c r="CY699" s="466" t="e">
        <f>IF(CX699=0,0,DS699/(DS699+CX699))</f>
        <v>#VALUE!</v>
      </c>
      <c r="CZ699" s="465" t="e">
        <f>$AJ699*EF699</f>
        <v>#VALUE!</v>
      </c>
      <c r="DA699" s="465" t="e">
        <f>$AJ699*EG699</f>
        <v>#VALUE!</v>
      </c>
      <c r="DB699" s="465" t="e">
        <f>$AJ699*EH699</f>
        <v>#VALUE!</v>
      </c>
      <c r="DC699" s="465" t="e">
        <f>$AJ699*EI699</f>
        <v>#VALUE!</v>
      </c>
      <c r="DD699" s="465" t="e">
        <f>$AJ699*EJ699</f>
        <v>#VALUE!</v>
      </c>
      <c r="DE699" s="465" t="e">
        <f>$AJ699*EK699</f>
        <v>#VALUE!</v>
      </c>
      <c r="DF699" s="465" t="e">
        <f>$AJ699*EL699</f>
        <v>#VALUE!</v>
      </c>
      <c r="DG699" s="465" t="e">
        <f>$AJ699*EM699</f>
        <v>#VALUE!</v>
      </c>
      <c r="DH699" s="465" t="e">
        <f>$AJ699*EN699</f>
        <v>#VALUE!</v>
      </c>
      <c r="DI699" s="465" t="e">
        <f>$AJ699*EO699</f>
        <v>#VALUE!</v>
      </c>
      <c r="DJ699" s="465" t="e">
        <f>CZ699*(1-EP699)</f>
        <v>#VALUE!</v>
      </c>
      <c r="DK699" s="465" t="e">
        <f>DA699*(1-ER699)</f>
        <v>#VALUE!</v>
      </c>
      <c r="DL699" s="465" t="e">
        <f>DB699*(1-EQ699)</f>
        <v>#VALUE!</v>
      </c>
      <c r="DM699" s="465" t="e">
        <f>DC699*(1-ES699)</f>
        <v>#VALUE!</v>
      </c>
      <c r="DN699" s="465" t="e">
        <f>DD699*(1-ET699)</f>
        <v>#VALUE!</v>
      </c>
      <c r="DO699" s="465" t="e">
        <f>DE699</f>
        <v>#VALUE!</v>
      </c>
      <c r="DP699" s="465" t="e">
        <f>DF699*(1-EU699)</f>
        <v>#VALUE!</v>
      </c>
      <c r="DQ699" s="465" t="e">
        <f>DG699*(1-EV699)</f>
        <v>#VALUE!</v>
      </c>
      <c r="DR699" s="465" t="e">
        <f>DH699*(1-EW699)</f>
        <v>#VALUE!</v>
      </c>
      <c r="DS699" s="465" t="e">
        <f>DI699</f>
        <v>#VALUE!</v>
      </c>
      <c r="DT699" s="465" t="e">
        <f>SUM(DJ699:DS699)</f>
        <v>#VALUE!</v>
      </c>
      <c r="DU699" s="465" t="e">
        <f>(GS699:GX699)+(DP699+DQ699+DR699)*GY699+DS699</f>
        <v>#VALUE!</v>
      </c>
      <c r="DV699" s="451" t="e">
        <f>AV699/$BH699/(1-EP699)</f>
        <v>#VALUE!</v>
      </c>
      <c r="DW699" s="451" t="e">
        <f>AW699/$BH699/(1-ER699)</f>
        <v>#VALUE!</v>
      </c>
      <c r="DX699" s="451" t="e">
        <f>AX699/$BH699/(1-EQ699)</f>
        <v>#VALUE!</v>
      </c>
      <c r="DY699" s="451" t="e">
        <f>AY699/$BH699/(1-ES699)</f>
        <v>#VALUE!</v>
      </c>
      <c r="DZ699" s="451" t="e">
        <f>AZ699/$BH699/(1-ET699)</f>
        <v>#VALUE!</v>
      </c>
      <c r="EA699" s="451" t="e">
        <f>BA699/$BH699/(1-AX699)</f>
        <v>#VALUE!</v>
      </c>
      <c r="EB699" s="451" t="e">
        <f>BB699/$BH699/(1-EU699)</f>
        <v>#VALUE!</v>
      </c>
      <c r="EC699" s="451" t="e">
        <f>BC699/$BH699/(1-EV699)</f>
        <v>#VALUE!</v>
      </c>
      <c r="ED699" s="451" t="e">
        <f>BD699/$BH699/(1-EW699)</f>
        <v>#VALUE!</v>
      </c>
      <c r="EE699" s="451" t="e">
        <f>BG699/BH699</f>
        <v>#VALUE!</v>
      </c>
      <c r="EF699" s="451" t="e">
        <f>DV699/SUM($DV699:$EE699)</f>
        <v>#VALUE!</v>
      </c>
      <c r="EG699" s="451" t="e">
        <f>DW699/SUM($DV699:$EE699)</f>
        <v>#VALUE!</v>
      </c>
      <c r="EH699" s="451" t="e">
        <f>DX699/SUM($DV699:$EE699)</f>
        <v>#VALUE!</v>
      </c>
      <c r="EI699" s="451" t="e">
        <f>DY699/SUM($DV699:$EE699)</f>
        <v>#VALUE!</v>
      </c>
      <c r="EJ699" s="451" t="e">
        <f>DZ699/SUM($DV699:$EE699)</f>
        <v>#VALUE!</v>
      </c>
      <c r="EK699" s="451" t="e">
        <f>EA699/SUM($DV699:$EE699)</f>
        <v>#VALUE!</v>
      </c>
      <c r="EL699" s="451" t="e">
        <f>EB699/SUM($DV699:$EE699)</f>
        <v>#VALUE!</v>
      </c>
      <c r="EM699" s="451" t="e">
        <f>EC699/SUM($DV699:$EE699)</f>
        <v>#VALUE!</v>
      </c>
      <c r="EN699" s="451" t="e">
        <f>ED699/SUM($DV699:$EE699)</f>
        <v>#VALUE!</v>
      </c>
      <c r="EO699" s="451" t="e">
        <f>EE699/SUM($DV699:$EE699)</f>
        <v>#VALUE!</v>
      </c>
      <c r="EP699" s="450">
        <f>EP698</f>
        <v>0.080000000000000002</v>
      </c>
      <c r="EQ699" s="450">
        <f>EQ698</f>
        <v>0.014999999999999999</v>
      </c>
      <c r="ER699" s="450">
        <f>ER698</f>
        <v>0.014999999999999999</v>
      </c>
      <c r="ES699" s="450">
        <f>ES698</f>
        <v>0.014999999999999999</v>
      </c>
      <c r="ET699" s="450">
        <f>ET698</f>
        <v>0.014999999999999999</v>
      </c>
      <c r="EU699" s="450">
        <f>EU698</f>
        <v>0.089999999999999997</v>
      </c>
      <c r="EV699" s="450">
        <f>EV698</f>
        <v>0.089999999999999997</v>
      </c>
      <c r="EW699" s="450">
        <f>EW698</f>
        <v>0.089999999999999997</v>
      </c>
      <c r="EX699" s="431" t="str">
        <f>IF(_tag_month_day!AS689="","",_tag_month_day!AS689/100)</f>
        <v/>
      </c>
      <c r="EY699" s="431" t="str">
        <f>IF(_tag_month_day!AT689="","",_tag_month_day!AT689/100)</f>
        <v/>
      </c>
      <c r="EZ699" s="431" t="str">
        <f>IF(_tag_month_day!AU689="","",_tag_month_day!AU689/100)</f>
        <v/>
      </c>
      <c r="FA699" s="431" t="str">
        <f>IF(_tag_month_day!AV689="","",_tag_month_day!AV689/100)</f>
        <v/>
      </c>
      <c r="FB699" s="431" t="str">
        <f>IF(_tag_month_day!AW689="","",_tag_month_day!AW689/100)</f>
        <v/>
      </c>
      <c r="FC699" s="431" t="str">
        <f>IF(_tag_month_day!AX689="","",_tag_month_day!AX689/100)</f>
        <v/>
      </c>
      <c r="FD699" s="449" t="str">
        <f>IF(_tag_month_day!AY689="","",_tag_month_day!AY689/100)</f>
        <v/>
      </c>
      <c r="FE699" s="449" t="str">
        <f>IF(_tag_month_day!AZ689="","",_tag_month_day!AZ689/100)</f>
        <v/>
      </c>
      <c r="FF699" s="449" t="str">
        <f>IF(_tag_month_day!BA689="","",_tag_month_day!BA689/100)</f>
        <v/>
      </c>
      <c r="FG699" s="449" t="str">
        <f>IF(_tag_month_day!BB689="","",_tag_month_day!BB689/100)</f>
        <v/>
      </c>
      <c r="FH699" s="467" t="str">
        <f>IF(_tag_month_day!BC689="","",_tag_month_day!BC689/100)</f>
        <v/>
      </c>
      <c r="FI699" s="449">
        <f>FI698</f>
        <v>0.40999999999999998</v>
      </c>
      <c r="FJ699" s="449">
        <f>FJ698</f>
        <v>0.11</v>
      </c>
      <c r="FK699" s="449">
        <f>FK698</f>
        <v>0.014999999999999999</v>
      </c>
      <c r="FL699" s="449">
        <f>FL698</f>
        <v>0</v>
      </c>
      <c r="FM699" s="467">
        <f>FM698</f>
        <v>0.0001</v>
      </c>
      <c r="FN699" s="449">
        <f>FN698</f>
        <v>0.32000000000000001</v>
      </c>
      <c r="FO699" s="449">
        <f>FO698</f>
        <v>0.20000000000000001</v>
      </c>
      <c r="FP699" s="449">
        <f>FP698</f>
        <v>0.01</v>
      </c>
      <c r="FQ699" s="449">
        <f>FQ698</f>
        <v>0</v>
      </c>
      <c r="FR699" s="467">
        <f>FR698</f>
        <v>0.0001</v>
      </c>
      <c r="FS699" s="449" t="str">
        <f>IF(_tag_month_day!BD689="","",_tag_month_day!BD689/100)</f>
        <v/>
      </c>
      <c r="FT699" s="449" t="str">
        <f>IF(_tag_month_day!BE689="","",_tag_month_day!BE689/100)</f>
        <v/>
      </c>
      <c r="FU699" s="449" t="str">
        <f>IF(_tag_month_day!BF689="","",_tag_month_day!BF689/100)</f>
        <v/>
      </c>
      <c r="FV699" s="449" t="str">
        <f>IF(_tag_month_day!BG689="","",_tag_month_day!BG689/100)</f>
        <v/>
      </c>
      <c r="FW699" s="467" t="str">
        <f>IF(_tag_month_day!BH689="","",_tag_month_day!BH689/100)</f>
        <v/>
      </c>
      <c r="FX699" s="449" t="str">
        <f>IF(_tag_month_day!BI689="","",_tag_month_day!BI689/100)</f>
        <v/>
      </c>
      <c r="FY699" s="449" t="str">
        <f>IF(_tag_month_day!BJ689="","",_tag_month_day!BJ689/100)</f>
        <v/>
      </c>
      <c r="FZ699" s="468" t="str">
        <f>IF(_tag_month_day!BK689="","",_tag_month_day!BK689/100)</f>
        <v/>
      </c>
      <c r="GA699" s="449" t="str">
        <f>IF(_tag_month_day!BL689="","",_tag_month_day!BL689/100)</f>
        <v/>
      </c>
      <c r="GB699" s="467" t="str">
        <f>IF(_tag_month_day!BM689="","",_tag_month_day!BM689/100)</f>
        <v/>
      </c>
      <c r="GC699" s="431" t="str">
        <f>IF(_tag_month_day!BN689="","",_tag_month_day!BN689/100)</f>
        <v/>
      </c>
      <c r="GD699" s="431" t="str">
        <f>IF(_tag_month_day!BO689="","",_tag_month_day!BO689/100)</f>
        <v/>
      </c>
      <c r="GE699" s="431" t="str">
        <f>IF(_tag_month_day!BP689="","",_tag_month_day!BP689/100)</f>
        <v/>
      </c>
      <c r="GF699" s="431" t="str">
        <f>IF(_tag_month_day!BQ689="","",_tag_month_day!BQ689/100)</f>
        <v/>
      </c>
      <c r="GG699" s="431" t="str">
        <f>IF(_tag_month_day!BR689="","",_tag_month_day!BR689/100)</f>
        <v/>
      </c>
      <c r="GH699" s="431" t="str">
        <f>IF(_tag_month_day!BS689="","",_tag_month_day!BS689/100)</f>
        <v/>
      </c>
      <c r="GI699" s="467" t="str">
        <f>IF(_tag_month_day!BT689="","",_tag_month_day!BT689/100)</f>
        <v/>
      </c>
      <c r="GJ699" s="469" t="str">
        <f>IF(_tag_month_day!BU689="","",_tag_month_day!BU689/100)</f>
        <v/>
      </c>
      <c r="GK699" s="470">
        <f>GK698</f>
        <v>0.070000000000000007</v>
      </c>
      <c r="GL699" s="470">
        <f>GL698</f>
        <v>0.029999999999999999</v>
      </c>
      <c r="GM699" s="471" t="str">
        <f>IF(_tag_month_day!BX689="","",_tag_month_day!BX689/100)</f>
        <v/>
      </c>
      <c r="GN699" s="470">
        <f>GN698</f>
        <v>0.070000000000000007</v>
      </c>
      <c r="GO699" s="470">
        <f>GO698</f>
        <v>0.029999999999999999</v>
      </c>
      <c r="GP699" s="470">
        <f>GP698</f>
        <v>0.089999999999999997</v>
      </c>
      <c r="GQ699" s="470">
        <f>GQ698</f>
        <v>0.029999999999999999</v>
      </c>
      <c r="GR699" s="471" t="str">
        <f>IF(_tag_month_day!CA689="","",_tag_month_day!CA689/100)</f>
        <v/>
      </c>
      <c r="GS699" s="472">
        <f>GS698</f>
        <v>0.95299999999999996</v>
      </c>
      <c r="GT699" s="472">
        <f>GT698</f>
        <v>0.55000000000000004</v>
      </c>
      <c r="GU699" s="472">
        <f>GU698</f>
        <v>0.55000000000000004</v>
      </c>
      <c r="GV699" s="472">
        <f>GV698</f>
        <v>0.55000000000000004</v>
      </c>
      <c r="GW699" s="472">
        <f>GW698</f>
        <v>0.5</v>
      </c>
      <c r="GX699" s="472">
        <f>GX698</f>
        <v>0.93500000000000005</v>
      </c>
      <c r="GY699" s="472">
        <f>GY698</f>
        <v>0.14999999999999999</v>
      </c>
      <c r="GZ699" s="472">
        <f>GZ698</f>
        <v>1</v>
      </c>
      <c r="HA699" s="474">
        <f>HA698</f>
        <v>0.047</v>
      </c>
      <c r="HB699" s="474">
        <f>HB698</f>
        <v>0.45000000000000001</v>
      </c>
      <c r="HC699" s="474">
        <f>HC698</f>
        <v>0.45000000000000001</v>
      </c>
      <c r="HD699" s="474">
        <f>HD698</f>
        <v>0.45000000000000001</v>
      </c>
      <c r="HE699" s="474">
        <f>HE698</f>
        <v>0.5</v>
      </c>
      <c r="HF699" s="474">
        <f>HF698</f>
        <v>0.065000000000000002</v>
      </c>
      <c r="HG699" s="474">
        <f>HG698</f>
        <v>0.84999999999999998</v>
      </c>
      <c r="HH699" s="474">
        <f>HH698</f>
        <v>0</v>
      </c>
      <c r="HI699" s="10">
        <f>IF(BZ699&lt;&gt;"",CK699-BV699,0)</f>
        <v>0</v>
      </c>
      <c r="HJ699" s="10" t="e">
        <f>IF(AJ699&gt;0,AH699-AJ699,0)</f>
        <v>#VALUE!</v>
      </c>
      <c r="HK699" s="466">
        <f>HK698</f>
        <v>0.84999999999999998</v>
      </c>
      <c r="HL699" s="424">
        <f>HL698</f>
        <v>550000</v>
      </c>
      <c r="HM699" s="424">
        <f>HM698</f>
        <v>480000</v>
      </c>
      <c r="HN699" s="465" t="e">
        <f>(DJ699*EZ699+DK699*FH699+DL699*FM699+DM699*FR699+DN699*FW699+DO699*GB699+DS699*GI699+DP699*GM699+DR699*GR699)*1000*2</f>
        <v>#VALUE!</v>
      </c>
      <c r="HO699" s="465" t="e">
        <f>HN699*HK699*$HO$2/HL699*1000000</f>
        <v>#VALUE!</v>
      </c>
      <c r="HP699" s="465" t="e">
        <f>HN699*HK699*$HP$2/HM699*1000000</f>
        <v>#VALUE!</v>
      </c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</row>
    <row customFormat="1" r="700" s="0">
      <c r="A700" s="420">
        <v>689</v>
      </c>
      <c r="B700" s="421">
        <f ca="1">IF(D700=D699,B699,IF(D700="夜班",B699+1,B699))</f>
        <v>43614</v>
      </c>
      <c r="C700" s="422">
        <f>C699</f>
        <v>0.041666666666666699</v>
      </c>
      <c r="D700" s="10" t="str">
        <f ca="1">IF(HOUR(G700)&lt;8,"夜班",IF(HOUR(G700)&lt;16,"白班",IF(HOUR(G700)&lt;24,"中班",0)))</f>
        <v>白班</v>
      </c>
      <c r="E700" s="10" t="e">
        <f ca="1">IF(F700=1,"甲",IF(F700=2,"乙",IF(F700=3,"丙",IF(F700=4,"丁",""))))</f>
        <v>#REF!</v>
      </c>
      <c r="F700" s="10" t="e">
        <f ca="1">SUMPRODUCT((成本日报!$A$3:$A$95=计划!B700)*(成本日报!$B$3:$B$95=计划!$D700),成本日报!$C$3:$C$95)</f>
        <v>#REF!</v>
      </c>
      <c r="G700" s="423">
        <f ca="1">G699+C699</f>
        <v>43614.666666664998</v>
      </c>
      <c r="H700" s="423">
        <f ca="1">$G700+$C700/60*10+$C700*0</f>
        <v>43614.673611109443</v>
      </c>
      <c r="I700" s="423">
        <f ca="1">$G700+$C700/60*18+$C700*0</f>
        <v>43614.679166664995</v>
      </c>
      <c r="J700" s="423">
        <f ca="1">$G700+$C700/60*0+$C700*1</f>
        <v>43614.708333331662</v>
      </c>
      <c r="K700" s="423">
        <f ca="1">$G700+$C700/60*30+$C700*2</f>
        <v>43614.77083333167</v>
      </c>
      <c r="L700" s="423">
        <f ca="1">$G700+$C700/60*0+$C700*3</f>
        <v>43614.791666664998</v>
      </c>
      <c r="M700" s="424" t="str">
        <f>IF(_tag_month_day!A690="","",_tag_month_day!A690)</f>
        <v/>
      </c>
      <c r="N700" s="424" t="str">
        <f>IF(_tag_month_day!B690="","",_tag_month_day!B690)</f>
        <v/>
      </c>
      <c r="O700" s="425" t="e">
        <f>IF(M700+N700=0,"",M700+N700)</f>
        <v>#VALUE!</v>
      </c>
      <c r="P700" s="424" t="str">
        <f>IF(_tag_month_day!C690="","",_tag_month_day!C690)</f>
        <v/>
      </c>
      <c r="Q700" s="424" t="str">
        <f>IF(_tag_month_day!D690="","",_tag_month_day!D690)</f>
        <v/>
      </c>
      <c r="R700" s="426" t="str">
        <f>IF(_tag_month_day!CB690="","",_tag_month_day!CB690/100)</f>
        <v/>
      </c>
      <c r="S700" s="427" t="str">
        <f>IF(_tag_month_day!E690="","",_tag_month_day!E690)</f>
        <v/>
      </c>
      <c r="T700" s="427" t="str">
        <f>IF(_tag_month_day!F690="","",_tag_month_day!F690)</f>
        <v/>
      </c>
      <c r="U700" s="428" t="e">
        <f>S700+T700</f>
        <v>#VALUE!</v>
      </c>
      <c r="V700" s="429" t="e">
        <f>U700/AJ700</f>
        <v>#VALUE!</v>
      </c>
      <c r="W700" s="430" t="str">
        <f>IF(_jhy_month_day!A690="","",_jhy_month_day!A690)</f>
        <v/>
      </c>
      <c r="X700" s="431" t="str">
        <f>IF(_jhy_month_day!B690="","",_jhy_month_day!B690/100)</f>
        <v/>
      </c>
      <c r="Y700" s="431" t="str">
        <f>IF(_jhy_month_day!C690="","",_jhy_month_day!C690/100)</f>
        <v/>
      </c>
      <c r="Z700" s="432">
        <f>Z696+1</f>
        <v>173</v>
      </c>
      <c r="AA700" s="433" t="str">
        <f>IF(_tag_month_day!G690="","",_tag_month_day!G690/100)</f>
        <v/>
      </c>
      <c r="AB700" s="433" t="str">
        <f>IF(_tag_month_day!H690="","",_tag_month_day!H690/100)</f>
        <v/>
      </c>
      <c r="AC700" s="434">
        <f>IF(X700="",AC699,BK700*($AV699*X700+$AW699*FD699+$AX699*FI699+$AY699*FN699+$AZ699*FS699+$BA699*FX699+$BG699*GE699)/(AV699*Y700+AX699*FK699+AW699*FF699+AY699*FP699+AZ699*FU699+BA699*FZ699+BG699*GG699+BB699*GK699+BC699*GN699+BD699*GP699))</f>
        <v>1.59963432013121</v>
      </c>
      <c r="AD700" s="435" t="str">
        <f>IF(AC700=AC699,"",AC700-AC699)</f>
        <v/>
      </c>
      <c r="AE700" s="436" t="str">
        <f>IF(1-AF700=0,"",(1-AF700))</f>
        <v/>
      </c>
      <c r="AF700" s="437">
        <v>1</v>
      </c>
      <c r="AG700" s="10" t="str">
        <f>AG699</f>
        <v>9A3</v>
      </c>
      <c r="AH700" s="438" t="str">
        <f>AH699</f>
        <v/>
      </c>
      <c r="AI700" s="424"/>
      <c r="AJ700" s="10" t="str">
        <f>IF(_tag_month_day!I690="","",_tag_month_day!I690)</f>
        <v/>
      </c>
      <c r="AK700" s="440"/>
      <c r="AL700" s="440"/>
      <c r="AM700" s="440"/>
      <c r="AN700" s="441">
        <f>AN699</f>
        <v>2</v>
      </c>
      <c r="AO700" s="441">
        <f>AO699</f>
        <v>8</v>
      </c>
      <c r="AP700" s="442" t="e">
        <f>(IF(AN700=0,AS699,AS699*(1+AO700/AN700)/(AR700+AO700/AN700)))+AT700</f>
        <v>#VALUE!</v>
      </c>
      <c r="AQ700" s="443" t="str">
        <f>IF(_tag_month_day!J690="","",_tag_month_day!J690/100)</f>
        <v/>
      </c>
      <c r="AR700" s="444">
        <f>AR699</f>
        <v>1.3</v>
      </c>
      <c r="AS700" s="445" t="e">
        <f>AQ700*(AN700*AR700+AO700)/(AN700+AO700)</f>
        <v>#VALUE!</v>
      </c>
      <c r="AT700" s="445" t="e">
        <f>(SUM(BE700:BF700)-SUM(BE699:BF699))*0.05</f>
        <v>#VALUE!</v>
      </c>
      <c r="AU700" s="446" t="str">
        <f>IF(_tag_month_day!CC690="","",IF(_tag_month_day!CC690&gt;0,_tag_month_day!CD690,_tag_month_day!CE690))</f>
        <v/>
      </c>
      <c r="AV700" s="447" t="str">
        <f>IF(_tag_month_day!L690="","",_tag_month_day!L690/100)</f>
        <v/>
      </c>
      <c r="AW700" s="431">
        <f>AW699</f>
        <v>0</v>
      </c>
      <c r="AX700" s="431">
        <f>AX699</f>
        <v>0</v>
      </c>
      <c r="AY700" s="431" t="str">
        <f>IF(_tag_month_day!M690="","",_tag_month_day!M690/100)</f>
        <v/>
      </c>
      <c r="AZ700" s="431" t="str">
        <f>IF(_tag_month_day!N690="","",_tag_month_day!N690/100)</f>
        <v/>
      </c>
      <c r="BA700" s="431" t="str">
        <f>IF(_tag_month_day!O690="","",_tag_month_day!O690/100)</f>
        <v/>
      </c>
      <c r="BB700" s="448" t="str">
        <f>IF(_tag_month_day!P690="","",_tag_month_day!P690/100)</f>
        <v/>
      </c>
      <c r="BC700" s="448">
        <f>BC699</f>
        <v>0</v>
      </c>
      <c r="BD700" s="448" t="str">
        <f>IF(_tag_month_day!Q690="","",_tag_month_day!Q690/100)</f>
        <v/>
      </c>
      <c r="BE700" s="449" t="str">
        <f>IF(_tag_month_day!R690="","",_tag_month_day!R690/100)</f>
        <v/>
      </c>
      <c r="BF700" s="388" t="e">
        <f>(AU700*(100+BE700*100))/(AJ700-AU700)/100</f>
        <v>#VALUE!</v>
      </c>
      <c r="BG700" s="450" t="e">
        <f>BE700+BF700</f>
        <v>#VALUE!</v>
      </c>
      <c r="BH700" s="451" t="e">
        <f>SUM(AV700:BF700)</f>
        <v>#VALUE!</v>
      </c>
      <c r="BI700" s="452" t="e">
        <f>IF(CX700=0,BI699,(DK700*查询!$R$5+DL700*查询!$Q$5+DM700*查询!$N$5+DN700*查询!$O$5+DO700*查询!$P$5)*AF700/CX700)</f>
        <v>#VALUE!</v>
      </c>
      <c r="BJ700" s="452" t="e">
        <f>IF(CX700=0,BJ699,(DP700*查询!$S$5+DQ700*查询!$T$5+DR700*查询!$U$5)*AF700/CX700)</f>
        <v>#VALUE!</v>
      </c>
      <c r="BK700" s="452">
        <f>BK699</f>
        <v>1</v>
      </c>
      <c r="BL700" s="453" t="e">
        <f>SUMPRODUCT((AV700:BA700)*(GS700:GX700))/((GS700:GX700)+SUM(BB700:BD700)*GY700+BG700*GZ700)</f>
        <v>#VALUE!</v>
      </c>
      <c r="BM700" s="453" t="e">
        <f>BK700*($AV700*FB700+$AW700*FD700+$AX700*FI700+$AY700*FN700+$AZ700*FS700+$BA700*FX700+$BG700*GE700)/(AV700*EY700+AX700*FK700+AW700*FF700+AY700*FP700+AZ700*FU700+BA700*FZ700+BG700*GG700+BB700*GK700+BC700*GN700+BD700*GP700)</f>
        <v>#VALUE!</v>
      </c>
      <c r="BN700" s="453" t="e">
        <f>($AV700*FC700+$AX700*FJ700+$AW700*FE700+$AY700*FO700+$AZ700*FT700+$BA700*FY700+$BG700*GF700)/($AV700*FA700+BG700*GH700+BB700*GL700+BC700*GO700+BD700*GQ700+BA700*GA700)</f>
        <v>#VALUE!</v>
      </c>
      <c r="BO700" s="454" t="e">
        <f>SUMPRODUCT(AV700:BA700*GS700:GX700)/(GS700:GX700+(BB700+BC700+BD700)*GY700+BG700)</f>
        <v>#VALUE!</v>
      </c>
      <c r="BP700" s="454" t="e">
        <f>SUMPRODUCT(AV700:BA700*GS700:GX700)/(GS700:GX700+(BB700+BC700+BD700)*GY700+BG700)</f>
        <v>#VALUE!</v>
      </c>
      <c r="BQ700" s="454" t="e">
        <f>SUMPRODUCT(AV700:BA700*GS700:GX700)/(GS700:GX700+(BB700+BC700+BD700)*GY700+BG700)</f>
        <v>#VALUE!</v>
      </c>
      <c r="BR700" s="453" t="str">
        <f>IF(_tag_month_day!T690="","",_tag_month_day!T690)</f>
        <v/>
      </c>
      <c r="BS700" s="453" t="str">
        <f>IF(_tag_month_day!U690="","",_tag_month_day!U690)</f>
        <v/>
      </c>
      <c r="BT700" s="455" t="str">
        <f>IF(CK700="","",IF((CK700&gt;=BV700-0.12)*(CK700&lt;=BV700+0.12),"合格","不合格"))</f>
        <v/>
      </c>
      <c r="BU700" s="456" t="str">
        <f>IF(_tag_month_day!V690="","",_tag_month_day!V690)</f>
        <v/>
      </c>
      <c r="BV700" s="457" t="str">
        <f>IF(_tag_month_day!W690="","",_tag_month_day!W690)</f>
        <v/>
      </c>
      <c r="BW700" s="458" t="str">
        <f>IF(_tag_month_day!X690="","",_tag_month_day!X690)</f>
        <v/>
      </c>
      <c r="BX700" s="458" t="str">
        <f>IF(_tag_month_day!Y690="","",_tag_month_day!Y690)</f>
        <v/>
      </c>
      <c r="BY700" s="459">
        <f ca="1">L700</f>
        <v>43614.791666664998</v>
      </c>
      <c r="BZ700" s="460"/>
      <c r="CA700" s="4"/>
      <c r="CB700" s="424" t="str">
        <f>IF(_tag_month_day!Z690="","",_tag_month_day!Z690)</f>
        <v/>
      </c>
      <c r="CC700" s="424" t="str">
        <f>IF(_tag_month_day!AA690="","",_tag_month_day!AA690)</f>
        <v/>
      </c>
      <c r="CD700" s="424" t="str">
        <f>IF(_tag_month_day!AB690="","",_tag_month_day!AB690)</f>
        <v/>
      </c>
      <c r="CE700" s="424" t="str">
        <f>IF(_tag_month_day!AC690="","",_tag_month_day!AC690)</f>
        <v/>
      </c>
      <c r="CF700" s="424" t="str">
        <f>IF(_tag_month_day!AD690="","",_tag_month_day!AD690)</f>
        <v/>
      </c>
      <c r="CG700" s="424" t="str">
        <f>IF(_tag_month_day!AE690="","",_tag_month_day!AE690)</f>
        <v/>
      </c>
      <c r="CH700" s="424" t="str">
        <f>IF(_tag_month_day!AF690="","",_tag_month_day!AF690)</f>
        <v/>
      </c>
      <c r="CI700" s="424" t="str">
        <f>IF(_tag_month_day!AG690="","",_tag_month_day!AG690)</f>
        <v/>
      </c>
      <c r="CJ700" s="424" t="str">
        <f>IF(_tag_month_day!AH690="","",_tag_month_day!AH690)</f>
        <v/>
      </c>
      <c r="CK700" s="424" t="str">
        <f>IF(_tag_month_day!AI690="","",_tag_month_day!AI690)</f>
        <v/>
      </c>
      <c r="CL700" s="4" t="str">
        <f>IF(_tag_month_day!AJ690="","",_tag_month_day!AJ690)</f>
        <v/>
      </c>
      <c r="CM700" s="4" t="str">
        <f>IF(_tag_month_day!AK690="","",_tag_month_day!AK690)</f>
        <v/>
      </c>
      <c r="CN700" s="4" t="str">
        <f>IF(_tag_month_day!AL690="","",_tag_month_day!AL690)</f>
        <v/>
      </c>
      <c r="CO700" s="4" t="str">
        <f>IF(_tag_month_day!AM690="","",_tag_month_day!AM690)</f>
        <v/>
      </c>
      <c r="CP700" s="4" t="str">
        <f>IF(_tag_month_day!AN690="","",_tag_month_day!AN690)</f>
        <v/>
      </c>
      <c r="CQ700" s="4" t="str">
        <f>IF(_tag_month_day!AO690="","",_tag_month_day!AO690)</f>
        <v/>
      </c>
      <c r="CR700" s="462" t="str">
        <f>IF(_tag_month_day!AP690="","",_tag_month_day!AP690)</f>
        <v/>
      </c>
      <c r="CS700" s="463" t="str">
        <f>IF(_tag_month_day!AQ690="","",_tag_month_day!AQ690)</f>
        <v/>
      </c>
      <c r="CT700" s="4" t="str">
        <f>IF(_tag_month_day!AR690="","",_tag_month_day!AR690)</f>
        <v/>
      </c>
      <c r="CU700" s="464" t="e">
        <f>DU700/AJ700</f>
        <v>#VALUE!</v>
      </c>
      <c r="CV700" s="451" t="e">
        <f>BG700/BH700</f>
        <v>#VALUE!</v>
      </c>
      <c r="CW700" s="465" t="e">
        <f>AJ700*(1-CV700)*CU700*AF700</f>
        <v>#VALUE!</v>
      </c>
      <c r="CX700" s="465" t="e">
        <f>CW700*94%</f>
        <v>#VALUE!</v>
      </c>
      <c r="CY700" s="466" t="e">
        <f>IF(CX700=0,0,DS700/(DS700+CX700))</f>
        <v>#VALUE!</v>
      </c>
      <c r="CZ700" s="465" t="e">
        <f>$AJ700*EF700</f>
        <v>#VALUE!</v>
      </c>
      <c r="DA700" s="465" t="e">
        <f>$AJ700*EG700</f>
        <v>#VALUE!</v>
      </c>
      <c r="DB700" s="465" t="e">
        <f>$AJ700*EH700</f>
        <v>#VALUE!</v>
      </c>
      <c r="DC700" s="465" t="e">
        <f>$AJ700*EI700</f>
        <v>#VALUE!</v>
      </c>
      <c r="DD700" s="465" t="e">
        <f>$AJ700*EJ700</f>
        <v>#VALUE!</v>
      </c>
      <c r="DE700" s="465" t="e">
        <f>$AJ700*EK700</f>
        <v>#VALUE!</v>
      </c>
      <c r="DF700" s="465" t="e">
        <f>$AJ700*EL700</f>
        <v>#VALUE!</v>
      </c>
      <c r="DG700" s="465" t="e">
        <f>$AJ700*EM700</f>
        <v>#VALUE!</v>
      </c>
      <c r="DH700" s="465" t="e">
        <f>$AJ700*EN700</f>
        <v>#VALUE!</v>
      </c>
      <c r="DI700" s="465" t="e">
        <f>$AJ700*EO700</f>
        <v>#VALUE!</v>
      </c>
      <c r="DJ700" s="465" t="e">
        <f>CZ700*(1-EP700)</f>
        <v>#VALUE!</v>
      </c>
      <c r="DK700" s="465" t="e">
        <f>DA700*(1-ER700)</f>
        <v>#VALUE!</v>
      </c>
      <c r="DL700" s="465" t="e">
        <f>DB700*(1-EQ700)</f>
        <v>#VALUE!</v>
      </c>
      <c r="DM700" s="465" t="e">
        <f>DC700*(1-ES700)</f>
        <v>#VALUE!</v>
      </c>
      <c r="DN700" s="465" t="e">
        <f>DD700*(1-ET700)</f>
        <v>#VALUE!</v>
      </c>
      <c r="DO700" s="465" t="e">
        <f>DE700</f>
        <v>#VALUE!</v>
      </c>
      <c r="DP700" s="465" t="e">
        <f>DF700*(1-EU700)</f>
        <v>#VALUE!</v>
      </c>
      <c r="DQ700" s="465" t="e">
        <f>DG700*(1-EV700)</f>
        <v>#VALUE!</v>
      </c>
      <c r="DR700" s="465" t="e">
        <f>DH700*(1-EW700)</f>
        <v>#VALUE!</v>
      </c>
      <c r="DS700" s="465" t="e">
        <f>DI700</f>
        <v>#VALUE!</v>
      </c>
      <c r="DT700" s="465" t="e">
        <f>SUM(DJ700:DS700)</f>
        <v>#VALUE!</v>
      </c>
      <c r="DU700" s="465" t="e">
        <f>(GS700:GX700)+(DP700+DQ700+DR700)*GY700+DS700</f>
        <v>#VALUE!</v>
      </c>
      <c r="DV700" s="451" t="e">
        <f>AV700/$BH700/(1-EP700)</f>
        <v>#VALUE!</v>
      </c>
      <c r="DW700" s="451" t="e">
        <f>AW700/$BH700/(1-ER700)</f>
        <v>#VALUE!</v>
      </c>
      <c r="DX700" s="451" t="e">
        <f>AX700/$BH700/(1-EQ700)</f>
        <v>#VALUE!</v>
      </c>
      <c r="DY700" s="451" t="e">
        <f>AY700/$BH700/(1-ES700)</f>
        <v>#VALUE!</v>
      </c>
      <c r="DZ700" s="451" t="e">
        <f>AZ700/$BH700/(1-ET700)</f>
        <v>#VALUE!</v>
      </c>
      <c r="EA700" s="451" t="e">
        <f>BA700/$BH700/(1-AX700)</f>
        <v>#VALUE!</v>
      </c>
      <c r="EB700" s="451" t="e">
        <f>BB700/$BH700/(1-EU700)</f>
        <v>#VALUE!</v>
      </c>
      <c r="EC700" s="451" t="e">
        <f>BC700/$BH700/(1-EV700)</f>
        <v>#VALUE!</v>
      </c>
      <c r="ED700" s="451" t="e">
        <f>BD700/$BH700/(1-EW700)</f>
        <v>#VALUE!</v>
      </c>
      <c r="EE700" s="451" t="e">
        <f>BG700/BH700</f>
        <v>#VALUE!</v>
      </c>
      <c r="EF700" s="451" t="e">
        <f>DV700/SUM($DV700:$EE700)</f>
        <v>#VALUE!</v>
      </c>
      <c r="EG700" s="451" t="e">
        <f>DW700/SUM($DV700:$EE700)</f>
        <v>#VALUE!</v>
      </c>
      <c r="EH700" s="451" t="e">
        <f>DX700/SUM($DV700:$EE700)</f>
        <v>#VALUE!</v>
      </c>
      <c r="EI700" s="451" t="e">
        <f>DY700/SUM($DV700:$EE700)</f>
        <v>#VALUE!</v>
      </c>
      <c r="EJ700" s="451" t="e">
        <f>DZ700/SUM($DV700:$EE700)</f>
        <v>#VALUE!</v>
      </c>
      <c r="EK700" s="451" t="e">
        <f>EA700/SUM($DV700:$EE700)</f>
        <v>#VALUE!</v>
      </c>
      <c r="EL700" s="451" t="e">
        <f>EB700/SUM($DV700:$EE700)</f>
        <v>#VALUE!</v>
      </c>
      <c r="EM700" s="451" t="e">
        <f>EC700/SUM($DV700:$EE700)</f>
        <v>#VALUE!</v>
      </c>
      <c r="EN700" s="451" t="e">
        <f>ED700/SUM($DV700:$EE700)</f>
        <v>#VALUE!</v>
      </c>
      <c r="EO700" s="451" t="e">
        <f>EE700/SUM($DV700:$EE700)</f>
        <v>#VALUE!</v>
      </c>
      <c r="EP700" s="450">
        <f>EP699</f>
        <v>0.080000000000000002</v>
      </c>
      <c r="EQ700" s="450">
        <f>EQ699</f>
        <v>0.014999999999999999</v>
      </c>
      <c r="ER700" s="450">
        <f>ER699</f>
        <v>0.014999999999999999</v>
      </c>
      <c r="ES700" s="450">
        <f>ES699</f>
        <v>0.014999999999999999</v>
      </c>
      <c r="ET700" s="450">
        <f>ET699</f>
        <v>0.014999999999999999</v>
      </c>
      <c r="EU700" s="450">
        <f>EU699</f>
        <v>0.089999999999999997</v>
      </c>
      <c r="EV700" s="450">
        <f>EV699</f>
        <v>0.089999999999999997</v>
      </c>
      <c r="EW700" s="450">
        <f>EW699</f>
        <v>0.089999999999999997</v>
      </c>
      <c r="EX700" s="431" t="str">
        <f>IF(_tag_month_day!AS690="","",_tag_month_day!AS690/100)</f>
        <v/>
      </c>
      <c r="EY700" s="431" t="str">
        <f>IF(_tag_month_day!AT690="","",_tag_month_day!AT690/100)</f>
        <v/>
      </c>
      <c r="EZ700" s="431" t="str">
        <f>IF(_tag_month_day!AU690="","",_tag_month_day!AU690/100)</f>
        <v/>
      </c>
      <c r="FA700" s="431" t="str">
        <f>IF(_tag_month_day!AV690="","",_tag_month_day!AV690/100)</f>
        <v/>
      </c>
      <c r="FB700" s="431" t="str">
        <f>IF(_tag_month_day!AW690="","",_tag_month_day!AW690/100)</f>
        <v/>
      </c>
      <c r="FC700" s="431" t="str">
        <f>IF(_tag_month_day!AX690="","",_tag_month_day!AX690/100)</f>
        <v/>
      </c>
      <c r="FD700" s="449" t="str">
        <f>IF(_tag_month_day!AY690="","",_tag_month_day!AY690/100)</f>
        <v/>
      </c>
      <c r="FE700" s="449" t="str">
        <f>IF(_tag_month_day!AZ690="","",_tag_month_day!AZ690/100)</f>
        <v/>
      </c>
      <c r="FF700" s="449" t="str">
        <f>IF(_tag_month_day!BA690="","",_tag_month_day!BA690/100)</f>
        <v/>
      </c>
      <c r="FG700" s="449" t="str">
        <f>IF(_tag_month_day!BB690="","",_tag_month_day!BB690/100)</f>
        <v/>
      </c>
      <c r="FH700" s="467" t="str">
        <f>IF(_tag_month_day!BC690="","",_tag_month_day!BC690/100)</f>
        <v/>
      </c>
      <c r="FI700" s="449">
        <f>FI699</f>
        <v>0.40999999999999998</v>
      </c>
      <c r="FJ700" s="449">
        <f>FJ699</f>
        <v>0.11</v>
      </c>
      <c r="FK700" s="449">
        <f>FK699</f>
        <v>0.014999999999999999</v>
      </c>
      <c r="FL700" s="449">
        <f>FL699</f>
        <v>0</v>
      </c>
      <c r="FM700" s="467">
        <f>FM699</f>
        <v>0.0001</v>
      </c>
      <c r="FN700" s="449">
        <f>FN699</f>
        <v>0.32000000000000001</v>
      </c>
      <c r="FO700" s="449">
        <f>FO699</f>
        <v>0.20000000000000001</v>
      </c>
      <c r="FP700" s="449">
        <f>FP699</f>
        <v>0.01</v>
      </c>
      <c r="FQ700" s="449">
        <f>FQ699</f>
        <v>0</v>
      </c>
      <c r="FR700" s="467">
        <f>FR699</f>
        <v>0.0001</v>
      </c>
      <c r="FS700" s="449" t="str">
        <f>IF(_tag_month_day!BD690="","",_tag_month_day!BD690/100)</f>
        <v/>
      </c>
      <c r="FT700" s="449" t="str">
        <f>IF(_tag_month_day!BE690="","",_tag_month_day!BE690/100)</f>
        <v/>
      </c>
      <c r="FU700" s="449" t="str">
        <f>IF(_tag_month_day!BF690="","",_tag_month_day!BF690/100)</f>
        <v/>
      </c>
      <c r="FV700" s="449" t="str">
        <f>IF(_tag_month_day!BG690="","",_tag_month_day!BG690/100)</f>
        <v/>
      </c>
      <c r="FW700" s="467" t="str">
        <f>IF(_tag_month_day!BH690="","",_tag_month_day!BH690/100)</f>
        <v/>
      </c>
      <c r="FX700" s="449" t="str">
        <f>IF(_tag_month_day!BI690="","",_tag_month_day!BI690/100)</f>
        <v/>
      </c>
      <c r="FY700" s="449" t="str">
        <f>IF(_tag_month_day!BJ690="","",_tag_month_day!BJ690/100)</f>
        <v/>
      </c>
      <c r="FZ700" s="468" t="str">
        <f>IF(_tag_month_day!BK690="","",_tag_month_day!BK690/100)</f>
        <v/>
      </c>
      <c r="GA700" s="449" t="str">
        <f>IF(_tag_month_day!BL690="","",_tag_month_day!BL690/100)</f>
        <v/>
      </c>
      <c r="GB700" s="467" t="str">
        <f>IF(_tag_month_day!BM690="","",_tag_month_day!BM690/100)</f>
        <v/>
      </c>
      <c r="GC700" s="431" t="str">
        <f>IF(_tag_month_day!BN690="","",_tag_month_day!BN690/100)</f>
        <v/>
      </c>
      <c r="GD700" s="431" t="str">
        <f>IF(_tag_month_day!BO690="","",_tag_month_day!BO690/100)</f>
        <v/>
      </c>
      <c r="GE700" s="431" t="str">
        <f>IF(_tag_month_day!BP690="","",_tag_month_day!BP690/100)</f>
        <v/>
      </c>
      <c r="GF700" s="431" t="str">
        <f>IF(_tag_month_day!BQ690="","",_tag_month_day!BQ690/100)</f>
        <v/>
      </c>
      <c r="GG700" s="431" t="str">
        <f>IF(_tag_month_day!BR690="","",_tag_month_day!BR690/100)</f>
        <v/>
      </c>
      <c r="GH700" s="431" t="str">
        <f>IF(_tag_month_day!BS690="","",_tag_month_day!BS690/100)</f>
        <v/>
      </c>
      <c r="GI700" s="467" t="str">
        <f>IF(_tag_month_day!BT690="","",_tag_month_day!BT690/100)</f>
        <v/>
      </c>
      <c r="GJ700" s="469" t="str">
        <f>IF(_tag_month_day!BU690="","",_tag_month_day!BU690/100)</f>
        <v/>
      </c>
      <c r="GK700" s="470">
        <f>GK699</f>
        <v>0.070000000000000007</v>
      </c>
      <c r="GL700" s="470">
        <f>GL699</f>
        <v>0.029999999999999999</v>
      </c>
      <c r="GM700" s="471" t="str">
        <f>IF(_tag_month_day!BX690="","",_tag_month_day!BX690/100)</f>
        <v/>
      </c>
      <c r="GN700" s="470">
        <f>GN699</f>
        <v>0.070000000000000007</v>
      </c>
      <c r="GO700" s="470">
        <f>GO699</f>
        <v>0.029999999999999999</v>
      </c>
      <c r="GP700" s="470">
        <f>GP699</f>
        <v>0.089999999999999997</v>
      </c>
      <c r="GQ700" s="470">
        <f>GQ699</f>
        <v>0.029999999999999999</v>
      </c>
      <c r="GR700" s="471" t="str">
        <f>IF(_tag_month_day!CA690="","",_tag_month_day!CA690/100)</f>
        <v/>
      </c>
      <c r="GS700" s="472">
        <f>GS699</f>
        <v>0.95299999999999996</v>
      </c>
      <c r="GT700" s="472">
        <f>GT699</f>
        <v>0.55000000000000004</v>
      </c>
      <c r="GU700" s="472">
        <f>GU699</f>
        <v>0.55000000000000004</v>
      </c>
      <c r="GV700" s="472">
        <f>GV699</f>
        <v>0.55000000000000004</v>
      </c>
      <c r="GW700" s="472">
        <f>GW699</f>
        <v>0.5</v>
      </c>
      <c r="GX700" s="472">
        <f>GX699</f>
        <v>0.93500000000000005</v>
      </c>
      <c r="GY700" s="472">
        <f>GY699</f>
        <v>0.14999999999999999</v>
      </c>
      <c r="GZ700" s="472">
        <f>GZ699</f>
        <v>1</v>
      </c>
      <c r="HA700" s="474">
        <f>HA699</f>
        <v>0.047</v>
      </c>
      <c r="HB700" s="474">
        <f>HB699</f>
        <v>0.45000000000000001</v>
      </c>
      <c r="HC700" s="474">
        <f>HC699</f>
        <v>0.45000000000000001</v>
      </c>
      <c r="HD700" s="474">
        <f>HD699</f>
        <v>0.45000000000000001</v>
      </c>
      <c r="HE700" s="474">
        <f>HE699</f>
        <v>0.5</v>
      </c>
      <c r="HF700" s="474">
        <f>HF699</f>
        <v>0.065000000000000002</v>
      </c>
      <c r="HG700" s="474">
        <f>HG699</f>
        <v>0.84999999999999998</v>
      </c>
      <c r="HH700" s="474">
        <f>HH699</f>
        <v>0</v>
      </c>
      <c r="HI700" s="10">
        <f>IF(BZ700&lt;&gt;"",CK700-BV700,0)</f>
        <v>0</v>
      </c>
      <c r="HJ700" s="10" t="e">
        <f>IF(AJ700&gt;0,AH700-AJ700,0)</f>
        <v>#VALUE!</v>
      </c>
      <c r="HK700" s="466">
        <f>HK699</f>
        <v>0.84999999999999998</v>
      </c>
      <c r="HL700" s="424">
        <f>HL699</f>
        <v>550000</v>
      </c>
      <c r="HM700" s="424">
        <f>HM699</f>
        <v>480000</v>
      </c>
      <c r="HN700" s="465" t="e">
        <f>(DJ700*EZ700+DK700*FH700+DL700*FM700+DM700*FR700+DN700*FW700+DO700*GB700+DS700*GI700+DP700*GM700+DR700*GR700)*1000*2</f>
        <v>#VALUE!</v>
      </c>
      <c r="HO700" s="465" t="e">
        <f>HN700*HK700*$HO$2/HL700*1000000</f>
        <v>#VALUE!</v>
      </c>
      <c r="HP700" s="465" t="e">
        <f>HN700*HK700*$HP$2/HM700*1000000</f>
        <v>#VALUE!</v>
      </c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</row>
    <row customFormat="1" r="701" s="0">
      <c r="A701" s="420">
        <v>690</v>
      </c>
      <c r="B701" s="421">
        <f ca="1">IF(D701=D700,B700,IF(D701="夜班",B700+1,B700))</f>
        <v>43614</v>
      </c>
      <c r="C701" s="422">
        <f>C700</f>
        <v>0.041666666666666699</v>
      </c>
      <c r="D701" s="10" t="str">
        <f ca="1">IF(HOUR(G701)&lt;8,"夜班",IF(HOUR(G701)&lt;16,"白班",IF(HOUR(G701)&lt;24,"中班",0)))</f>
        <v>中班</v>
      </c>
      <c r="E701" s="10" t="e">
        <f ca="1">IF(F701=1,"甲",IF(F701=2,"乙",IF(F701=3,"丙",IF(F701=4,"丁",""))))</f>
        <v>#REF!</v>
      </c>
      <c r="F701" s="10" t="e">
        <f ca="1">SUMPRODUCT((成本日报!$A$3:$A$95=计划!B701)*(成本日报!$B$3:$B$95=计划!$D701),成本日报!$C$3:$C$95)</f>
        <v>#REF!</v>
      </c>
      <c r="G701" s="423">
        <f ca="1">G700+C700</f>
        <v>43614.708333331662</v>
      </c>
      <c r="H701" s="423">
        <f ca="1">$G701+$C701/60*10+$C701*0</f>
        <v>43614.715277776108</v>
      </c>
      <c r="I701" s="423">
        <f ca="1">$G701+$C701/60*18+$C701*0</f>
        <v>43614.720833331659</v>
      </c>
      <c r="J701" s="423">
        <f ca="1">$G701+$C701/60*0+$C701*1</f>
        <v>43614.749999998327</v>
      </c>
      <c r="K701" s="423">
        <f ca="1">$G701+$C701/60*30+$C701*2</f>
        <v>43614.812499998334</v>
      </c>
      <c r="L701" s="423">
        <f ca="1">$G701+$C701/60*0+$C701*3</f>
        <v>43614.833333331662</v>
      </c>
      <c r="M701" s="424" t="str">
        <f>IF(_tag_month_day!A691="","",_tag_month_day!A691)</f>
        <v/>
      </c>
      <c r="N701" s="424" t="str">
        <f>IF(_tag_month_day!B691="","",_tag_month_day!B691)</f>
        <v/>
      </c>
      <c r="O701" s="425" t="e">
        <f>IF(M701+N701=0,"",M701+N701)</f>
        <v>#VALUE!</v>
      </c>
      <c r="P701" s="424" t="str">
        <f>IF(_tag_month_day!C691="","",_tag_month_day!C691)</f>
        <v/>
      </c>
      <c r="Q701" s="424" t="str">
        <f>IF(_tag_month_day!D691="","",_tag_month_day!D691)</f>
        <v/>
      </c>
      <c r="R701" s="426" t="str">
        <f>IF(_tag_month_day!CB691="","",_tag_month_day!CB691/100)</f>
        <v/>
      </c>
      <c r="S701" s="427" t="str">
        <f>IF(_tag_month_day!E691="","",_tag_month_day!E691)</f>
        <v/>
      </c>
      <c r="T701" s="427" t="str">
        <f>IF(_tag_month_day!F691="","",_tag_month_day!F691)</f>
        <v/>
      </c>
      <c r="U701" s="428" t="e">
        <f>S701+T701</f>
        <v>#VALUE!</v>
      </c>
      <c r="V701" s="429" t="e">
        <f>U701/AJ701</f>
        <v>#VALUE!</v>
      </c>
      <c r="W701" s="430" t="str">
        <f>IF(_jhy_month_day!A691="","",_jhy_month_day!A691)</f>
        <v/>
      </c>
      <c r="X701" s="431" t="str">
        <f>IF(_jhy_month_day!B691="","",_jhy_month_day!B691/100)</f>
        <v/>
      </c>
      <c r="Y701" s="431" t="str">
        <f>IF(_jhy_month_day!C691="","",_jhy_month_day!C691/100)</f>
        <v/>
      </c>
      <c r="Z701" s="432">
        <f>Z697+1</f>
        <v>173</v>
      </c>
      <c r="AA701" s="433" t="str">
        <f>IF(_tag_month_day!G691="","",_tag_month_day!G691/100)</f>
        <v/>
      </c>
      <c r="AB701" s="433" t="str">
        <f>IF(_tag_month_day!H691="","",_tag_month_day!H691/100)</f>
        <v/>
      </c>
      <c r="AC701" s="434">
        <f>IF(X701="",AC700,BK701*($AV700*X701+$AW700*FD700+$AX700*FI700+$AY700*FN700+$AZ700*FS700+$BA700*FX700+$BG700*GE700)/(AV700*Y701+AX700*FK700+AW700*FF700+AY700*FP700+AZ700*FU700+BA700*FZ700+BG700*GG700+BB700*GK700+BC700*GN700+BD700*GP700))</f>
        <v>1.59963432013121</v>
      </c>
      <c r="AD701" s="435" t="str">
        <f>IF(AC701=AC700,"",AC701-AC700)</f>
        <v/>
      </c>
      <c r="AE701" s="436" t="str">
        <f>IF(1-AF701=0,"",(1-AF701))</f>
        <v/>
      </c>
      <c r="AF701" s="437">
        <v>1</v>
      </c>
      <c r="AG701" s="10" t="str">
        <f>AG700</f>
        <v>9A3</v>
      </c>
      <c r="AH701" s="438" t="str">
        <f>AH700</f>
        <v/>
      </c>
      <c r="AI701" s="424"/>
      <c r="AJ701" s="10" t="str">
        <f>IF(_tag_month_day!I691="","",_tag_month_day!I691)</f>
        <v/>
      </c>
      <c r="AK701" s="440"/>
      <c r="AL701" s="440"/>
      <c r="AM701" s="440"/>
      <c r="AN701" s="441">
        <f>AN700</f>
        <v>2</v>
      </c>
      <c r="AO701" s="441">
        <f>AO700</f>
        <v>8</v>
      </c>
      <c r="AP701" s="442" t="e">
        <f>(IF(AN701=0,AS700,AS700*(1+AO701/AN701)/(AR701+AO701/AN701)))+AT701</f>
        <v>#VALUE!</v>
      </c>
      <c r="AQ701" s="443" t="str">
        <f>IF(_tag_month_day!J691="","",_tag_month_day!J691/100)</f>
        <v/>
      </c>
      <c r="AR701" s="444">
        <f>AR700</f>
        <v>1.3</v>
      </c>
      <c r="AS701" s="445" t="e">
        <f>AQ701*(AN701*AR701+AO701)/(AN701+AO701)</f>
        <v>#VALUE!</v>
      </c>
      <c r="AT701" s="445" t="e">
        <f>(SUM(BE701:BF701)-SUM(BE700:BF700))*0.05</f>
        <v>#VALUE!</v>
      </c>
      <c r="AU701" s="446" t="str">
        <f>IF(_tag_month_day!CC691="","",IF(_tag_month_day!CC691&gt;0,_tag_month_day!CD691,_tag_month_day!CE691))</f>
        <v/>
      </c>
      <c r="AV701" s="447" t="str">
        <f>IF(_tag_month_day!L691="","",_tag_month_day!L691/100)</f>
        <v/>
      </c>
      <c r="AW701" s="431">
        <f>AW700</f>
        <v>0</v>
      </c>
      <c r="AX701" s="431">
        <f>AX700</f>
        <v>0</v>
      </c>
      <c r="AY701" s="431" t="str">
        <f>IF(_tag_month_day!M691="","",_tag_month_day!M691/100)</f>
        <v/>
      </c>
      <c r="AZ701" s="431" t="str">
        <f>IF(_tag_month_day!N691="","",_tag_month_day!N691/100)</f>
        <v/>
      </c>
      <c r="BA701" s="431" t="str">
        <f>IF(_tag_month_day!O691="","",_tag_month_day!O691/100)</f>
        <v/>
      </c>
      <c r="BB701" s="448" t="str">
        <f>IF(_tag_month_day!P691="","",_tag_month_day!P691/100)</f>
        <v/>
      </c>
      <c r="BC701" s="448">
        <f>BC700</f>
        <v>0</v>
      </c>
      <c r="BD701" s="448" t="str">
        <f>IF(_tag_month_day!Q691="","",_tag_month_day!Q691/100)</f>
        <v/>
      </c>
      <c r="BE701" s="449" t="str">
        <f>IF(_tag_month_day!R691="","",_tag_month_day!R691/100)</f>
        <v/>
      </c>
      <c r="BF701" s="388" t="e">
        <f>(AU701*(100+BE701*100))/(AJ701-AU701)/100</f>
        <v>#VALUE!</v>
      </c>
      <c r="BG701" s="450" t="e">
        <f>BE701+BF701</f>
        <v>#VALUE!</v>
      </c>
      <c r="BH701" s="451" t="e">
        <f>SUM(AV701:BF701)</f>
        <v>#VALUE!</v>
      </c>
      <c r="BI701" s="452" t="e">
        <f>IF(CX701=0,BI700,(DK701*查询!$R$5+DL701*查询!$Q$5+DM701*查询!$N$5+DN701*查询!$O$5+DO701*查询!$P$5)*AF701/CX701)</f>
        <v>#VALUE!</v>
      </c>
      <c r="BJ701" s="452" t="e">
        <f>IF(CX701=0,BJ700,(DP701*查询!$S$5+DQ701*查询!$T$5+DR701*查询!$U$5)*AF701/CX701)</f>
        <v>#VALUE!</v>
      </c>
      <c r="BK701" s="452">
        <f>BK700</f>
        <v>1</v>
      </c>
      <c r="BL701" s="453" t="e">
        <f>SUMPRODUCT((AV701:BA701)*(GS701:GX701))/((GS701:GX701)+SUM(BB701:BD701)*GY701+BG701*GZ701)</f>
        <v>#VALUE!</v>
      </c>
      <c r="BM701" s="453" t="e">
        <f>BK701*($AV701*FB701+$AW701*FD701+$AX701*FI701+$AY701*FN701+$AZ701*FS701+$BA701*FX701+$BG701*GE701)/(AV701*EY701+AX701*FK701+AW701*FF701+AY701*FP701+AZ701*FU701+BA701*FZ701+BG701*GG701+BB701*GK701+BC701*GN701+BD701*GP701)</f>
        <v>#VALUE!</v>
      </c>
      <c r="BN701" s="453" t="e">
        <f>($AV701*FC701+$AX701*FJ701+$AW701*FE701+$AY701*FO701+$AZ701*FT701+$BA701*FY701+$BG701*GF701)/($AV701*FA701+BG701*GH701+BB701*GL701+BC701*GO701+BD701*GQ701+BA701*GA701)</f>
        <v>#VALUE!</v>
      </c>
      <c r="BO701" s="454" t="e">
        <f>SUMPRODUCT(AV701:BA701*GS701:GX701)/(GS701:GX701+(BB701+BC701+BD701)*GY701+BG701)</f>
        <v>#VALUE!</v>
      </c>
      <c r="BP701" s="454" t="e">
        <f>SUMPRODUCT(AV701:BA701*GS701:GX701)/(GS701:GX701+(BB701+BC701+BD701)*GY701+BG701)</f>
        <v>#VALUE!</v>
      </c>
      <c r="BQ701" s="454" t="e">
        <f>SUMPRODUCT(AV701:BA701*GS701:GX701)/(GS701:GX701+(BB701+BC701+BD701)*GY701+BG701)</f>
        <v>#VALUE!</v>
      </c>
      <c r="BR701" s="453" t="str">
        <f>IF(_tag_month_day!T691="","",_tag_month_day!T691)</f>
        <v/>
      </c>
      <c r="BS701" s="453" t="str">
        <f>IF(_tag_month_day!U691="","",_tag_month_day!U691)</f>
        <v/>
      </c>
      <c r="BT701" s="455" t="str">
        <f>IF(CK701="","",IF((CK701&gt;=BV701-0.12)*(CK701&lt;=BV701+0.12),"合格","不合格"))</f>
        <v/>
      </c>
      <c r="BU701" s="456" t="str">
        <f>IF(_tag_month_day!V691="","",_tag_month_day!V691)</f>
        <v/>
      </c>
      <c r="BV701" s="457" t="str">
        <f>IF(_tag_month_day!W691="","",_tag_month_day!W691)</f>
        <v/>
      </c>
      <c r="BW701" s="458" t="str">
        <f>IF(_tag_month_day!X691="","",_tag_month_day!X691)</f>
        <v/>
      </c>
      <c r="BX701" s="458" t="str">
        <f>IF(_tag_month_day!Y691="","",_tag_month_day!Y691)</f>
        <v/>
      </c>
      <c r="BY701" s="459">
        <f ca="1">L701</f>
        <v>43614.833333331662</v>
      </c>
      <c r="BZ701" s="460"/>
      <c r="CA701" s="4"/>
      <c r="CB701" s="424" t="str">
        <f>IF(_tag_month_day!Z691="","",_tag_month_day!Z691)</f>
        <v/>
      </c>
      <c r="CC701" s="424" t="str">
        <f>IF(_tag_month_day!AA691="","",_tag_month_day!AA691)</f>
        <v/>
      </c>
      <c r="CD701" s="424" t="str">
        <f>IF(_tag_month_day!AB691="","",_tag_month_day!AB691)</f>
        <v/>
      </c>
      <c r="CE701" s="424" t="str">
        <f>IF(_tag_month_day!AC691="","",_tag_month_day!AC691)</f>
        <v/>
      </c>
      <c r="CF701" s="424" t="str">
        <f>IF(_tag_month_day!AD691="","",_tag_month_day!AD691)</f>
        <v/>
      </c>
      <c r="CG701" s="424" t="str">
        <f>IF(_tag_month_day!AE691="","",_tag_month_day!AE691)</f>
        <v/>
      </c>
      <c r="CH701" s="424" t="str">
        <f>IF(_tag_month_day!AF691="","",_tag_month_day!AF691)</f>
        <v/>
      </c>
      <c r="CI701" s="424" t="str">
        <f>IF(_tag_month_day!AG691="","",_tag_month_day!AG691)</f>
        <v/>
      </c>
      <c r="CJ701" s="424" t="str">
        <f>IF(_tag_month_day!AH691="","",_tag_month_day!AH691)</f>
        <v/>
      </c>
      <c r="CK701" s="424" t="str">
        <f>IF(_tag_month_day!AI691="","",_tag_month_day!AI691)</f>
        <v/>
      </c>
      <c r="CL701" s="4" t="str">
        <f>IF(_tag_month_day!AJ691="","",_tag_month_day!AJ691)</f>
        <v/>
      </c>
      <c r="CM701" s="4" t="str">
        <f>IF(_tag_month_day!AK691="","",_tag_month_day!AK691)</f>
        <v/>
      </c>
      <c r="CN701" s="4" t="str">
        <f>IF(_tag_month_day!AL691="","",_tag_month_day!AL691)</f>
        <v/>
      </c>
      <c r="CO701" s="4" t="str">
        <f>IF(_tag_month_day!AM691="","",_tag_month_day!AM691)</f>
        <v/>
      </c>
      <c r="CP701" s="4" t="str">
        <f>IF(_tag_month_day!AN691="","",_tag_month_day!AN691)</f>
        <v/>
      </c>
      <c r="CQ701" s="4" t="str">
        <f>IF(_tag_month_day!AO691="","",_tag_month_day!AO691)</f>
        <v/>
      </c>
      <c r="CR701" s="462" t="str">
        <f>IF(_tag_month_day!AP691="","",_tag_month_day!AP691)</f>
        <v/>
      </c>
      <c r="CS701" s="463" t="str">
        <f>IF(_tag_month_day!AQ691="","",_tag_month_day!AQ691)</f>
        <v/>
      </c>
      <c r="CT701" s="4" t="str">
        <f>IF(_tag_month_day!AR691="","",_tag_month_day!AR691)</f>
        <v/>
      </c>
      <c r="CU701" s="464" t="e">
        <f>DU701/AJ701</f>
        <v>#VALUE!</v>
      </c>
      <c r="CV701" s="451" t="e">
        <f>BG701/BH701</f>
        <v>#VALUE!</v>
      </c>
      <c r="CW701" s="465" t="e">
        <f>AJ701*(1-CV701)*CU701*AF701</f>
        <v>#VALUE!</v>
      </c>
      <c r="CX701" s="465" t="e">
        <f>CW701*94%</f>
        <v>#VALUE!</v>
      </c>
      <c r="CY701" s="466" t="e">
        <f>IF(CX701=0,0,DS701/(DS701+CX701))</f>
        <v>#VALUE!</v>
      </c>
      <c r="CZ701" s="465" t="e">
        <f>$AJ701*EF701</f>
        <v>#VALUE!</v>
      </c>
      <c r="DA701" s="465" t="e">
        <f>$AJ701*EG701</f>
        <v>#VALUE!</v>
      </c>
      <c r="DB701" s="465" t="e">
        <f>$AJ701*EH701</f>
        <v>#VALUE!</v>
      </c>
      <c r="DC701" s="465" t="e">
        <f>$AJ701*EI701</f>
        <v>#VALUE!</v>
      </c>
      <c r="DD701" s="465" t="e">
        <f>$AJ701*EJ701</f>
        <v>#VALUE!</v>
      </c>
      <c r="DE701" s="465" t="e">
        <f>$AJ701*EK701</f>
        <v>#VALUE!</v>
      </c>
      <c r="DF701" s="465" t="e">
        <f>$AJ701*EL701</f>
        <v>#VALUE!</v>
      </c>
      <c r="DG701" s="465" t="e">
        <f>$AJ701*EM701</f>
        <v>#VALUE!</v>
      </c>
      <c r="DH701" s="465" t="e">
        <f>$AJ701*EN701</f>
        <v>#VALUE!</v>
      </c>
      <c r="DI701" s="465" t="e">
        <f>$AJ701*EO701</f>
        <v>#VALUE!</v>
      </c>
      <c r="DJ701" s="465" t="e">
        <f>CZ701*(1-EP701)</f>
        <v>#VALUE!</v>
      </c>
      <c r="DK701" s="465" t="e">
        <f>DA701*(1-ER701)</f>
        <v>#VALUE!</v>
      </c>
      <c r="DL701" s="465" t="e">
        <f>DB701*(1-EQ701)</f>
        <v>#VALUE!</v>
      </c>
      <c r="DM701" s="465" t="e">
        <f>DC701*(1-ES701)</f>
        <v>#VALUE!</v>
      </c>
      <c r="DN701" s="465" t="e">
        <f>DD701*(1-ET701)</f>
        <v>#VALUE!</v>
      </c>
      <c r="DO701" s="465" t="e">
        <f>DE701</f>
        <v>#VALUE!</v>
      </c>
      <c r="DP701" s="465" t="e">
        <f>DF701*(1-EU701)</f>
        <v>#VALUE!</v>
      </c>
      <c r="DQ701" s="465" t="e">
        <f>DG701*(1-EV701)</f>
        <v>#VALUE!</v>
      </c>
      <c r="DR701" s="465" t="e">
        <f>DH701*(1-EW701)</f>
        <v>#VALUE!</v>
      </c>
      <c r="DS701" s="465" t="e">
        <f>DI701</f>
        <v>#VALUE!</v>
      </c>
      <c r="DT701" s="465" t="e">
        <f>SUM(DJ701:DS701)</f>
        <v>#VALUE!</v>
      </c>
      <c r="DU701" s="465" t="e">
        <f>(GS701:GX701)+(DP701+DQ701+DR701)*GY701+DS701</f>
        <v>#VALUE!</v>
      </c>
      <c r="DV701" s="451" t="e">
        <f>AV701/$BH701/(1-EP701)</f>
        <v>#VALUE!</v>
      </c>
      <c r="DW701" s="451" t="e">
        <f>AW701/$BH701/(1-ER701)</f>
        <v>#VALUE!</v>
      </c>
      <c r="DX701" s="451" t="e">
        <f>AX701/$BH701/(1-EQ701)</f>
        <v>#VALUE!</v>
      </c>
      <c r="DY701" s="451" t="e">
        <f>AY701/$BH701/(1-ES701)</f>
        <v>#VALUE!</v>
      </c>
      <c r="DZ701" s="451" t="e">
        <f>AZ701/$BH701/(1-ET701)</f>
        <v>#VALUE!</v>
      </c>
      <c r="EA701" s="451" t="e">
        <f>BA701/$BH701/(1-AX701)</f>
        <v>#VALUE!</v>
      </c>
      <c r="EB701" s="451" t="e">
        <f>BB701/$BH701/(1-EU701)</f>
        <v>#VALUE!</v>
      </c>
      <c r="EC701" s="451" t="e">
        <f>BC701/$BH701/(1-EV701)</f>
        <v>#VALUE!</v>
      </c>
      <c r="ED701" s="451" t="e">
        <f>BD701/$BH701/(1-EW701)</f>
        <v>#VALUE!</v>
      </c>
      <c r="EE701" s="451" t="e">
        <f>BG701/BH701</f>
        <v>#VALUE!</v>
      </c>
      <c r="EF701" s="451" t="e">
        <f>DV701/SUM($DV701:$EE701)</f>
        <v>#VALUE!</v>
      </c>
      <c r="EG701" s="451" t="e">
        <f>DW701/SUM($DV701:$EE701)</f>
        <v>#VALUE!</v>
      </c>
      <c r="EH701" s="451" t="e">
        <f>DX701/SUM($DV701:$EE701)</f>
        <v>#VALUE!</v>
      </c>
      <c r="EI701" s="451" t="e">
        <f>DY701/SUM($DV701:$EE701)</f>
        <v>#VALUE!</v>
      </c>
      <c r="EJ701" s="451" t="e">
        <f>DZ701/SUM($DV701:$EE701)</f>
        <v>#VALUE!</v>
      </c>
      <c r="EK701" s="451" t="e">
        <f>EA701/SUM($DV701:$EE701)</f>
        <v>#VALUE!</v>
      </c>
      <c r="EL701" s="451" t="e">
        <f>EB701/SUM($DV701:$EE701)</f>
        <v>#VALUE!</v>
      </c>
      <c r="EM701" s="451" t="e">
        <f>EC701/SUM($DV701:$EE701)</f>
        <v>#VALUE!</v>
      </c>
      <c r="EN701" s="451" t="e">
        <f>ED701/SUM($DV701:$EE701)</f>
        <v>#VALUE!</v>
      </c>
      <c r="EO701" s="451" t="e">
        <f>EE701/SUM($DV701:$EE701)</f>
        <v>#VALUE!</v>
      </c>
      <c r="EP701" s="450">
        <f>EP700</f>
        <v>0.080000000000000002</v>
      </c>
      <c r="EQ701" s="450">
        <f>EQ700</f>
        <v>0.014999999999999999</v>
      </c>
      <c r="ER701" s="450">
        <f>ER700</f>
        <v>0.014999999999999999</v>
      </c>
      <c r="ES701" s="450">
        <f>ES700</f>
        <v>0.014999999999999999</v>
      </c>
      <c r="ET701" s="450">
        <f>ET700</f>
        <v>0.014999999999999999</v>
      </c>
      <c r="EU701" s="450">
        <f>EU700</f>
        <v>0.089999999999999997</v>
      </c>
      <c r="EV701" s="450">
        <f>EV700</f>
        <v>0.089999999999999997</v>
      </c>
      <c r="EW701" s="450">
        <f>EW700</f>
        <v>0.089999999999999997</v>
      </c>
      <c r="EX701" s="431" t="str">
        <f>IF(_tag_month_day!AS691="","",_tag_month_day!AS691/100)</f>
        <v/>
      </c>
      <c r="EY701" s="431" t="str">
        <f>IF(_tag_month_day!AT691="","",_tag_month_day!AT691/100)</f>
        <v/>
      </c>
      <c r="EZ701" s="431" t="str">
        <f>IF(_tag_month_day!AU691="","",_tag_month_day!AU691/100)</f>
        <v/>
      </c>
      <c r="FA701" s="431" t="str">
        <f>IF(_tag_month_day!AV691="","",_tag_month_day!AV691/100)</f>
        <v/>
      </c>
      <c r="FB701" s="431" t="str">
        <f>IF(_tag_month_day!AW691="","",_tag_month_day!AW691/100)</f>
        <v/>
      </c>
      <c r="FC701" s="431" t="str">
        <f>IF(_tag_month_day!AX691="","",_tag_month_day!AX691/100)</f>
        <v/>
      </c>
      <c r="FD701" s="449" t="str">
        <f>IF(_tag_month_day!AY691="","",_tag_month_day!AY691/100)</f>
        <v/>
      </c>
      <c r="FE701" s="449" t="str">
        <f>IF(_tag_month_day!AZ691="","",_tag_month_day!AZ691/100)</f>
        <v/>
      </c>
      <c r="FF701" s="449" t="str">
        <f>IF(_tag_month_day!BA691="","",_tag_month_day!BA691/100)</f>
        <v/>
      </c>
      <c r="FG701" s="449" t="str">
        <f>IF(_tag_month_day!BB691="","",_tag_month_day!BB691/100)</f>
        <v/>
      </c>
      <c r="FH701" s="467" t="str">
        <f>IF(_tag_month_day!BC691="","",_tag_month_day!BC691/100)</f>
        <v/>
      </c>
      <c r="FI701" s="449">
        <f>FI700</f>
        <v>0.40999999999999998</v>
      </c>
      <c r="FJ701" s="449">
        <f>FJ700</f>
        <v>0.11</v>
      </c>
      <c r="FK701" s="449">
        <f>FK700</f>
        <v>0.014999999999999999</v>
      </c>
      <c r="FL701" s="449">
        <f>FL700</f>
        <v>0</v>
      </c>
      <c r="FM701" s="467">
        <f>FM700</f>
        <v>0.0001</v>
      </c>
      <c r="FN701" s="449">
        <f>FN700</f>
        <v>0.32000000000000001</v>
      </c>
      <c r="FO701" s="449">
        <f>FO700</f>
        <v>0.20000000000000001</v>
      </c>
      <c r="FP701" s="449">
        <f>FP700</f>
        <v>0.01</v>
      </c>
      <c r="FQ701" s="449">
        <f>FQ700</f>
        <v>0</v>
      </c>
      <c r="FR701" s="467">
        <f>FR700</f>
        <v>0.0001</v>
      </c>
      <c r="FS701" s="449" t="str">
        <f>IF(_tag_month_day!BD691="","",_tag_month_day!BD691/100)</f>
        <v/>
      </c>
      <c r="FT701" s="449" t="str">
        <f>IF(_tag_month_day!BE691="","",_tag_month_day!BE691/100)</f>
        <v/>
      </c>
      <c r="FU701" s="449" t="str">
        <f>IF(_tag_month_day!BF691="","",_tag_month_day!BF691/100)</f>
        <v/>
      </c>
      <c r="FV701" s="449" t="str">
        <f>IF(_tag_month_day!BG691="","",_tag_month_day!BG691/100)</f>
        <v/>
      </c>
      <c r="FW701" s="467" t="str">
        <f>IF(_tag_month_day!BH691="","",_tag_month_day!BH691/100)</f>
        <v/>
      </c>
      <c r="FX701" s="449" t="str">
        <f>IF(_tag_month_day!BI691="","",_tag_month_day!BI691/100)</f>
        <v/>
      </c>
      <c r="FY701" s="449" t="str">
        <f>IF(_tag_month_day!BJ691="","",_tag_month_day!BJ691/100)</f>
        <v/>
      </c>
      <c r="FZ701" s="468" t="str">
        <f>IF(_tag_month_day!BK691="","",_tag_month_day!BK691/100)</f>
        <v/>
      </c>
      <c r="GA701" s="449" t="str">
        <f>IF(_tag_month_day!BL691="","",_tag_month_day!BL691/100)</f>
        <v/>
      </c>
      <c r="GB701" s="467" t="str">
        <f>IF(_tag_month_day!BM691="","",_tag_month_day!BM691/100)</f>
        <v/>
      </c>
      <c r="GC701" s="431" t="str">
        <f>IF(_tag_month_day!BN691="","",_tag_month_day!BN691/100)</f>
        <v/>
      </c>
      <c r="GD701" s="431" t="str">
        <f>IF(_tag_month_day!BO691="","",_tag_month_day!BO691/100)</f>
        <v/>
      </c>
      <c r="GE701" s="431" t="str">
        <f>IF(_tag_month_day!BP691="","",_tag_month_day!BP691/100)</f>
        <v/>
      </c>
      <c r="GF701" s="431" t="str">
        <f>IF(_tag_month_day!BQ691="","",_tag_month_day!BQ691/100)</f>
        <v/>
      </c>
      <c r="GG701" s="431" t="str">
        <f>IF(_tag_month_day!BR691="","",_tag_month_day!BR691/100)</f>
        <v/>
      </c>
      <c r="GH701" s="431" t="str">
        <f>IF(_tag_month_day!BS691="","",_tag_month_day!BS691/100)</f>
        <v/>
      </c>
      <c r="GI701" s="467" t="str">
        <f>IF(_tag_month_day!BT691="","",_tag_month_day!BT691/100)</f>
        <v/>
      </c>
      <c r="GJ701" s="469" t="str">
        <f>IF(_tag_month_day!BU691="","",_tag_month_day!BU691/100)</f>
        <v/>
      </c>
      <c r="GK701" s="470">
        <f>GK700</f>
        <v>0.070000000000000007</v>
      </c>
      <c r="GL701" s="470">
        <f>GL700</f>
        <v>0.029999999999999999</v>
      </c>
      <c r="GM701" s="471" t="str">
        <f>IF(_tag_month_day!BX691="","",_tag_month_day!BX691/100)</f>
        <v/>
      </c>
      <c r="GN701" s="470">
        <f>GN700</f>
        <v>0.070000000000000007</v>
      </c>
      <c r="GO701" s="470">
        <f>GO700</f>
        <v>0.029999999999999999</v>
      </c>
      <c r="GP701" s="470">
        <f>GP700</f>
        <v>0.089999999999999997</v>
      </c>
      <c r="GQ701" s="470">
        <f>GQ700</f>
        <v>0.029999999999999999</v>
      </c>
      <c r="GR701" s="471" t="str">
        <f>IF(_tag_month_day!CA691="","",_tag_month_day!CA691/100)</f>
        <v/>
      </c>
      <c r="GS701" s="472">
        <f>GS700</f>
        <v>0.95299999999999996</v>
      </c>
      <c r="GT701" s="472">
        <f>GT700</f>
        <v>0.55000000000000004</v>
      </c>
      <c r="GU701" s="472">
        <f>GU700</f>
        <v>0.55000000000000004</v>
      </c>
      <c r="GV701" s="472">
        <f>GV700</f>
        <v>0.55000000000000004</v>
      </c>
      <c r="GW701" s="472">
        <f>GW700</f>
        <v>0.5</v>
      </c>
      <c r="GX701" s="472">
        <f>GX700</f>
        <v>0.93500000000000005</v>
      </c>
      <c r="GY701" s="472">
        <f>GY700</f>
        <v>0.14999999999999999</v>
      </c>
      <c r="GZ701" s="472">
        <f>GZ700</f>
        <v>1</v>
      </c>
      <c r="HA701" s="474">
        <f>HA700</f>
        <v>0.047</v>
      </c>
      <c r="HB701" s="474">
        <f>HB700</f>
        <v>0.45000000000000001</v>
      </c>
      <c r="HC701" s="474">
        <f>HC700</f>
        <v>0.45000000000000001</v>
      </c>
      <c r="HD701" s="474">
        <f>HD700</f>
        <v>0.45000000000000001</v>
      </c>
      <c r="HE701" s="474">
        <f>HE700</f>
        <v>0.5</v>
      </c>
      <c r="HF701" s="474">
        <f>HF700</f>
        <v>0.065000000000000002</v>
      </c>
      <c r="HG701" s="474">
        <f>HG700</f>
        <v>0.84999999999999998</v>
      </c>
      <c r="HH701" s="474">
        <f>HH700</f>
        <v>0</v>
      </c>
      <c r="HI701" s="10">
        <f>IF(BZ701&lt;&gt;"",CK701-BV701,0)</f>
        <v>0</v>
      </c>
      <c r="HJ701" s="10" t="e">
        <f>IF(AJ701&gt;0,AH701-AJ701,0)</f>
        <v>#VALUE!</v>
      </c>
      <c r="HK701" s="466">
        <f>HK700</f>
        <v>0.84999999999999998</v>
      </c>
      <c r="HL701" s="424">
        <f>HL700</f>
        <v>550000</v>
      </c>
      <c r="HM701" s="424">
        <f>HM700</f>
        <v>480000</v>
      </c>
      <c r="HN701" s="465" t="e">
        <f>(DJ701*EZ701+DK701*FH701+DL701*FM701+DM701*FR701+DN701*FW701+DO701*GB701+DS701*GI701+DP701*GM701+DR701*GR701)*1000*2</f>
        <v>#VALUE!</v>
      </c>
      <c r="HO701" s="465" t="e">
        <f>HN701*HK701*$HO$2/HL701*1000000</f>
        <v>#VALUE!</v>
      </c>
      <c r="HP701" s="465" t="e">
        <f>HN701*HK701*$HP$2/HM701*1000000</f>
        <v>#VALUE!</v>
      </c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</row>
    <row customFormat="1" r="702" s="0">
      <c r="A702" s="420">
        <v>691</v>
      </c>
      <c r="B702" s="421">
        <f ca="1">IF(D702=D701,B701,IF(D702="夜班",B701+1,B701))</f>
        <v>43614</v>
      </c>
      <c r="C702" s="422">
        <f>C701</f>
        <v>0.041666666666666699</v>
      </c>
      <c r="D702" s="10" t="str">
        <f ca="1">IF(HOUR(G702)&lt;8,"夜班",IF(HOUR(G702)&lt;16,"白班",IF(HOUR(G702)&lt;24,"中班",0)))</f>
        <v>中班</v>
      </c>
      <c r="E702" s="10" t="e">
        <f ca="1">IF(F702=1,"甲",IF(F702=2,"乙",IF(F702=3,"丙",IF(F702=4,"丁",""))))</f>
        <v>#REF!</v>
      </c>
      <c r="F702" s="10" t="e">
        <f ca="1">SUMPRODUCT((成本日报!$A$3:$A$95=计划!B702)*(成本日报!$B$3:$B$95=计划!$D702),成本日报!$C$3:$C$95)</f>
        <v>#REF!</v>
      </c>
      <c r="G702" s="423">
        <f ca="1">G701+C701</f>
        <v>43614.749999998327</v>
      </c>
      <c r="H702" s="423">
        <f ca="1">$G702+$C702/60*10+$C702*0</f>
        <v>43614.756944442772</v>
      </c>
      <c r="I702" s="423">
        <f ca="1">$G702+$C702/60*18+$C702*0</f>
        <v>43614.762499998324</v>
      </c>
      <c r="J702" s="423">
        <f ca="1">$G702+$C702/60*0+$C702*1</f>
        <v>43614.791666664991</v>
      </c>
      <c r="K702" s="423">
        <f ca="1">$G702+$C702/60*30+$C702*2</f>
        <v>43614.854166664998</v>
      </c>
      <c r="L702" s="423">
        <f ca="1">$G702+$C702/60*0+$C702*3</f>
        <v>43614.874999998327</v>
      </c>
      <c r="M702" s="424" t="str">
        <f>IF(_tag_month_day!A692="","",_tag_month_day!A692)</f>
        <v/>
      </c>
      <c r="N702" s="424" t="str">
        <f>IF(_tag_month_day!B692="","",_tag_month_day!B692)</f>
        <v/>
      </c>
      <c r="O702" s="425" t="e">
        <f>IF(M702+N702=0,"",M702+N702)</f>
        <v>#VALUE!</v>
      </c>
      <c r="P702" s="424" t="str">
        <f>IF(_tag_month_day!C692="","",_tag_month_day!C692)</f>
        <v/>
      </c>
      <c r="Q702" s="424" t="str">
        <f>IF(_tag_month_day!D692="","",_tag_month_day!D692)</f>
        <v/>
      </c>
      <c r="R702" s="426" t="str">
        <f>IF(_tag_month_day!CB692="","",_tag_month_day!CB692/100)</f>
        <v/>
      </c>
      <c r="S702" s="427" t="str">
        <f>IF(_tag_month_day!E692="","",_tag_month_day!E692)</f>
        <v/>
      </c>
      <c r="T702" s="427" t="str">
        <f>IF(_tag_month_day!F692="","",_tag_month_day!F692)</f>
        <v/>
      </c>
      <c r="U702" s="428" t="e">
        <f>S702+T702</f>
        <v>#VALUE!</v>
      </c>
      <c r="V702" s="429" t="e">
        <f>U702/AJ702</f>
        <v>#VALUE!</v>
      </c>
      <c r="W702" s="430" t="str">
        <f>IF(_jhy_month_day!A692="","",_jhy_month_day!A692)</f>
        <v/>
      </c>
      <c r="X702" s="431" t="str">
        <f>IF(_jhy_month_day!B692="","",_jhy_month_day!B692/100)</f>
        <v/>
      </c>
      <c r="Y702" s="431" t="str">
        <f>IF(_jhy_month_day!C692="","",_jhy_month_day!C692/100)</f>
        <v/>
      </c>
      <c r="Z702" s="432">
        <f>Z698+1</f>
        <v>173</v>
      </c>
      <c r="AA702" s="433" t="str">
        <f>IF(_tag_month_day!G692="","",_tag_month_day!G692/100)</f>
        <v/>
      </c>
      <c r="AB702" s="433" t="str">
        <f>IF(_tag_month_day!H692="","",_tag_month_day!H692/100)</f>
        <v/>
      </c>
      <c r="AC702" s="434">
        <f>IF(X702="",AC701,BK702*($AV701*X702+$AW701*FD701+$AX701*FI701+$AY701*FN701+$AZ701*FS701+$BA701*FX701+$BG701*GE701)/(AV701*Y702+AX701*FK701+AW701*FF701+AY701*FP701+AZ701*FU701+BA701*FZ701+BG701*GG701+BB701*GK701+BC701*GN701+BD701*GP701))</f>
        <v>1.59963432013121</v>
      </c>
      <c r="AD702" s="435" t="str">
        <f>IF(AC702=AC701,"",AC702-AC701)</f>
        <v/>
      </c>
      <c r="AE702" s="436" t="str">
        <f>IF(1-AF702=0,"",(1-AF702))</f>
        <v/>
      </c>
      <c r="AF702" s="437">
        <v>1</v>
      </c>
      <c r="AG702" s="10" t="str">
        <f>AG701</f>
        <v>9A3</v>
      </c>
      <c r="AH702" s="438" t="str">
        <f>AH701</f>
        <v/>
      </c>
      <c r="AI702" s="424"/>
      <c r="AJ702" s="10" t="str">
        <f>IF(_tag_month_day!I692="","",_tag_month_day!I692)</f>
        <v/>
      </c>
      <c r="AK702" s="440"/>
      <c r="AL702" s="440"/>
      <c r="AM702" s="440"/>
      <c r="AN702" s="441">
        <f>AN701</f>
        <v>2</v>
      </c>
      <c r="AO702" s="441">
        <f>AO701</f>
        <v>8</v>
      </c>
      <c r="AP702" s="442" t="e">
        <f>(IF(AN702=0,AS701,AS701*(1+AO702/AN702)/(AR702+AO702/AN702)))+AT702</f>
        <v>#VALUE!</v>
      </c>
      <c r="AQ702" s="443" t="str">
        <f>IF(_tag_month_day!J692="","",_tag_month_day!J692/100)</f>
        <v/>
      </c>
      <c r="AR702" s="444">
        <f>AR701</f>
        <v>1.3</v>
      </c>
      <c r="AS702" s="445" t="e">
        <f>AQ702*(AN702*AR702+AO702)/(AN702+AO702)</f>
        <v>#VALUE!</v>
      </c>
      <c r="AT702" s="445" t="e">
        <f>(SUM(BE702:BF702)-SUM(BE701:BF701))*0.05</f>
        <v>#VALUE!</v>
      </c>
      <c r="AU702" s="446" t="str">
        <f>IF(_tag_month_day!CC692="","",IF(_tag_month_day!CC692&gt;0,_tag_month_day!CD692,_tag_month_day!CE692))</f>
        <v/>
      </c>
      <c r="AV702" s="447" t="str">
        <f>IF(_tag_month_day!L692="","",_tag_month_day!L692/100)</f>
        <v/>
      </c>
      <c r="AW702" s="431">
        <f>AW701</f>
        <v>0</v>
      </c>
      <c r="AX702" s="431">
        <f>AX701</f>
        <v>0</v>
      </c>
      <c r="AY702" s="431" t="str">
        <f>IF(_tag_month_day!M692="","",_tag_month_day!M692/100)</f>
        <v/>
      </c>
      <c r="AZ702" s="431" t="str">
        <f>IF(_tag_month_day!N692="","",_tag_month_day!N692/100)</f>
        <v/>
      </c>
      <c r="BA702" s="431" t="str">
        <f>IF(_tag_month_day!O692="","",_tag_month_day!O692/100)</f>
        <v/>
      </c>
      <c r="BB702" s="448" t="str">
        <f>IF(_tag_month_day!P692="","",_tag_month_day!P692/100)</f>
        <v/>
      </c>
      <c r="BC702" s="448">
        <f>BC701</f>
        <v>0</v>
      </c>
      <c r="BD702" s="448" t="str">
        <f>IF(_tag_month_day!Q692="","",_tag_month_day!Q692/100)</f>
        <v/>
      </c>
      <c r="BE702" s="449" t="str">
        <f>IF(_tag_month_day!R692="","",_tag_month_day!R692/100)</f>
        <v/>
      </c>
      <c r="BF702" s="388" t="e">
        <f>(AU702*(100+BE702*100))/(AJ702-AU702)/100</f>
        <v>#VALUE!</v>
      </c>
      <c r="BG702" s="450" t="e">
        <f>BE702+BF702</f>
        <v>#VALUE!</v>
      </c>
      <c r="BH702" s="451" t="e">
        <f>SUM(AV702:BF702)</f>
        <v>#VALUE!</v>
      </c>
      <c r="BI702" s="452" t="e">
        <f>IF(CX702=0,BI701,(DK702*查询!$R$5+DL702*查询!$Q$5+DM702*查询!$N$5+DN702*查询!$O$5+DO702*查询!$P$5)*AF702/CX702)</f>
        <v>#VALUE!</v>
      </c>
      <c r="BJ702" s="452" t="e">
        <f>IF(CX702=0,BJ701,(DP702*查询!$S$5+DQ702*查询!$T$5+DR702*查询!$U$5)*AF702/CX702)</f>
        <v>#VALUE!</v>
      </c>
      <c r="BK702" s="452">
        <f>BK701</f>
        <v>1</v>
      </c>
      <c r="BL702" s="453" t="e">
        <f>SUMPRODUCT((AV702:BA702)*(GS702:GX702))/((GS702:GX702)+SUM(BB702:BD702)*GY702+BG702*GZ702)</f>
        <v>#VALUE!</v>
      </c>
      <c r="BM702" s="453" t="e">
        <f>BK702*($AV702*FB702+$AW702*FD702+$AX702*FI702+$AY702*FN702+$AZ702*FS702+$BA702*FX702+$BG702*GE702)/(AV702*EY702+AX702*FK702+AW702*FF702+AY702*FP702+AZ702*FU702+BA702*FZ702+BG702*GG702+BB702*GK702+BC702*GN702+BD702*GP702)</f>
        <v>#VALUE!</v>
      </c>
      <c r="BN702" s="453" t="e">
        <f>($AV702*FC702+$AX702*FJ702+$AW702*FE702+$AY702*FO702+$AZ702*FT702+$BA702*FY702+$BG702*GF702)/($AV702*FA702+BG702*GH702+BB702*GL702+BC702*GO702+BD702*GQ702+BA702*GA702)</f>
        <v>#VALUE!</v>
      </c>
      <c r="BO702" s="454" t="e">
        <f>SUMPRODUCT(AV702:BA702*GS702:GX702)/(GS702:GX702+(BB702+BC702+BD702)*GY702+BG702)</f>
        <v>#VALUE!</v>
      </c>
      <c r="BP702" s="454" t="e">
        <f>SUMPRODUCT(AV702:BA702*GS702:GX702)/(GS702:GX702+(BB702+BC702+BD702)*GY702+BG702)</f>
        <v>#VALUE!</v>
      </c>
      <c r="BQ702" s="454" t="e">
        <f>SUMPRODUCT(AV702:BA702*GS702:GX702)/(GS702:GX702+(BB702+BC702+BD702)*GY702+BG702)</f>
        <v>#VALUE!</v>
      </c>
      <c r="BR702" s="453" t="str">
        <f>IF(_tag_month_day!T692="","",_tag_month_day!T692)</f>
        <v/>
      </c>
      <c r="BS702" s="453" t="str">
        <f>IF(_tag_month_day!U692="","",_tag_month_day!U692)</f>
        <v/>
      </c>
      <c r="BT702" s="455" t="str">
        <f>IF(CK702="","",IF((CK702&gt;=BV702-0.12)*(CK702&lt;=BV702+0.12),"合格","不合格"))</f>
        <v/>
      </c>
      <c r="BU702" s="456" t="str">
        <f>IF(_tag_month_day!V692="","",_tag_month_day!V692)</f>
        <v/>
      </c>
      <c r="BV702" s="457" t="str">
        <f>IF(_tag_month_day!W692="","",_tag_month_day!W692)</f>
        <v/>
      </c>
      <c r="BW702" s="458" t="str">
        <f>IF(_tag_month_day!X692="","",_tag_month_day!X692)</f>
        <v/>
      </c>
      <c r="BX702" s="458" t="str">
        <f>IF(_tag_month_day!Y692="","",_tag_month_day!Y692)</f>
        <v/>
      </c>
      <c r="BY702" s="459">
        <f ca="1">L702</f>
        <v>43614.874999998327</v>
      </c>
      <c r="BZ702" s="460"/>
      <c r="CA702" s="4"/>
      <c r="CB702" s="424" t="str">
        <f>IF(_tag_month_day!Z692="","",_tag_month_day!Z692)</f>
        <v/>
      </c>
      <c r="CC702" s="424" t="str">
        <f>IF(_tag_month_day!AA692="","",_tag_month_day!AA692)</f>
        <v/>
      </c>
      <c r="CD702" s="424" t="str">
        <f>IF(_tag_month_day!AB692="","",_tag_month_day!AB692)</f>
        <v/>
      </c>
      <c r="CE702" s="424" t="str">
        <f>IF(_tag_month_day!AC692="","",_tag_month_day!AC692)</f>
        <v/>
      </c>
      <c r="CF702" s="424" t="str">
        <f>IF(_tag_month_day!AD692="","",_tag_month_day!AD692)</f>
        <v/>
      </c>
      <c r="CG702" s="424" t="str">
        <f>IF(_tag_month_day!AE692="","",_tag_month_day!AE692)</f>
        <v/>
      </c>
      <c r="CH702" s="424" t="str">
        <f>IF(_tag_month_day!AF692="","",_tag_month_day!AF692)</f>
        <v/>
      </c>
      <c r="CI702" s="424" t="str">
        <f>IF(_tag_month_day!AG692="","",_tag_month_day!AG692)</f>
        <v/>
      </c>
      <c r="CJ702" s="424" t="str">
        <f>IF(_tag_month_day!AH692="","",_tag_month_day!AH692)</f>
        <v/>
      </c>
      <c r="CK702" s="424" t="str">
        <f>IF(_tag_month_day!AI692="","",_tag_month_day!AI692)</f>
        <v/>
      </c>
      <c r="CL702" s="4" t="str">
        <f>IF(_tag_month_day!AJ692="","",_tag_month_day!AJ692)</f>
        <v/>
      </c>
      <c r="CM702" s="4" t="str">
        <f>IF(_tag_month_day!AK692="","",_tag_month_day!AK692)</f>
        <v/>
      </c>
      <c r="CN702" s="4" t="str">
        <f>IF(_tag_month_day!AL692="","",_tag_month_day!AL692)</f>
        <v/>
      </c>
      <c r="CO702" s="4" t="str">
        <f>IF(_tag_month_day!AM692="","",_tag_month_day!AM692)</f>
        <v/>
      </c>
      <c r="CP702" s="4" t="str">
        <f>IF(_tag_month_day!AN692="","",_tag_month_day!AN692)</f>
        <v/>
      </c>
      <c r="CQ702" s="4" t="str">
        <f>IF(_tag_month_day!AO692="","",_tag_month_day!AO692)</f>
        <v/>
      </c>
      <c r="CR702" s="462" t="str">
        <f>IF(_tag_month_day!AP692="","",_tag_month_day!AP692)</f>
        <v/>
      </c>
      <c r="CS702" s="463" t="str">
        <f>IF(_tag_month_day!AQ692="","",_tag_month_day!AQ692)</f>
        <v/>
      </c>
      <c r="CT702" s="4" t="str">
        <f>IF(_tag_month_day!AR692="","",_tag_month_day!AR692)</f>
        <v/>
      </c>
      <c r="CU702" s="464" t="e">
        <f>DU702/AJ702</f>
        <v>#VALUE!</v>
      </c>
      <c r="CV702" s="451" t="e">
        <f>BG702/BH702</f>
        <v>#VALUE!</v>
      </c>
      <c r="CW702" s="465" t="e">
        <f>AJ702*(1-CV702)*CU702*AF702</f>
        <v>#VALUE!</v>
      </c>
      <c r="CX702" s="465" t="e">
        <f>CW702*94%</f>
        <v>#VALUE!</v>
      </c>
      <c r="CY702" s="466" t="e">
        <f>IF(CX702=0,0,DS702/(DS702+CX702))</f>
        <v>#VALUE!</v>
      </c>
      <c r="CZ702" s="465" t="e">
        <f>$AJ702*EF702</f>
        <v>#VALUE!</v>
      </c>
      <c r="DA702" s="465" t="e">
        <f>$AJ702*EG702</f>
        <v>#VALUE!</v>
      </c>
      <c r="DB702" s="465" t="e">
        <f>$AJ702*EH702</f>
        <v>#VALUE!</v>
      </c>
      <c r="DC702" s="465" t="e">
        <f>$AJ702*EI702</f>
        <v>#VALUE!</v>
      </c>
      <c r="DD702" s="465" t="e">
        <f>$AJ702*EJ702</f>
        <v>#VALUE!</v>
      </c>
      <c r="DE702" s="465" t="e">
        <f>$AJ702*EK702</f>
        <v>#VALUE!</v>
      </c>
      <c r="DF702" s="465" t="e">
        <f>$AJ702*EL702</f>
        <v>#VALUE!</v>
      </c>
      <c r="DG702" s="465" t="e">
        <f>$AJ702*EM702</f>
        <v>#VALUE!</v>
      </c>
      <c r="DH702" s="465" t="e">
        <f>$AJ702*EN702</f>
        <v>#VALUE!</v>
      </c>
      <c r="DI702" s="465" t="e">
        <f>$AJ702*EO702</f>
        <v>#VALUE!</v>
      </c>
      <c r="DJ702" s="465" t="e">
        <f>CZ702*(1-EP702)</f>
        <v>#VALUE!</v>
      </c>
      <c r="DK702" s="465" t="e">
        <f>DA702*(1-ER702)</f>
        <v>#VALUE!</v>
      </c>
      <c r="DL702" s="465" t="e">
        <f>DB702*(1-EQ702)</f>
        <v>#VALUE!</v>
      </c>
      <c r="DM702" s="465" t="e">
        <f>DC702*(1-ES702)</f>
        <v>#VALUE!</v>
      </c>
      <c r="DN702" s="465" t="e">
        <f>DD702*(1-ET702)</f>
        <v>#VALUE!</v>
      </c>
      <c r="DO702" s="465" t="e">
        <f>DE702</f>
        <v>#VALUE!</v>
      </c>
      <c r="DP702" s="465" t="e">
        <f>DF702*(1-EU702)</f>
        <v>#VALUE!</v>
      </c>
      <c r="DQ702" s="465" t="e">
        <f>DG702*(1-EV702)</f>
        <v>#VALUE!</v>
      </c>
      <c r="DR702" s="465" t="e">
        <f>DH702*(1-EW702)</f>
        <v>#VALUE!</v>
      </c>
      <c r="DS702" s="465" t="e">
        <f>DI702</f>
        <v>#VALUE!</v>
      </c>
      <c r="DT702" s="465" t="e">
        <f>SUM(DJ702:DS702)</f>
        <v>#VALUE!</v>
      </c>
      <c r="DU702" s="465" t="e">
        <f>(GS702:GX702)+(DP702+DQ702+DR702)*GY702+DS702</f>
        <v>#VALUE!</v>
      </c>
      <c r="DV702" s="451" t="e">
        <f>AV702/$BH702/(1-EP702)</f>
        <v>#VALUE!</v>
      </c>
      <c r="DW702" s="451" t="e">
        <f>AW702/$BH702/(1-ER702)</f>
        <v>#VALUE!</v>
      </c>
      <c r="DX702" s="451" t="e">
        <f>AX702/$BH702/(1-EQ702)</f>
        <v>#VALUE!</v>
      </c>
      <c r="DY702" s="451" t="e">
        <f>AY702/$BH702/(1-ES702)</f>
        <v>#VALUE!</v>
      </c>
      <c r="DZ702" s="451" t="e">
        <f>AZ702/$BH702/(1-ET702)</f>
        <v>#VALUE!</v>
      </c>
      <c r="EA702" s="451" t="e">
        <f>BA702/$BH702/(1-AX702)</f>
        <v>#VALUE!</v>
      </c>
      <c r="EB702" s="451" t="e">
        <f>BB702/$BH702/(1-EU702)</f>
        <v>#VALUE!</v>
      </c>
      <c r="EC702" s="451" t="e">
        <f>BC702/$BH702/(1-EV702)</f>
        <v>#VALUE!</v>
      </c>
      <c r="ED702" s="451" t="e">
        <f>BD702/$BH702/(1-EW702)</f>
        <v>#VALUE!</v>
      </c>
      <c r="EE702" s="451" t="e">
        <f>BG702/BH702</f>
        <v>#VALUE!</v>
      </c>
      <c r="EF702" s="451" t="e">
        <f>DV702/SUM($DV702:$EE702)</f>
        <v>#VALUE!</v>
      </c>
      <c r="EG702" s="451" t="e">
        <f>DW702/SUM($DV702:$EE702)</f>
        <v>#VALUE!</v>
      </c>
      <c r="EH702" s="451" t="e">
        <f>DX702/SUM($DV702:$EE702)</f>
        <v>#VALUE!</v>
      </c>
      <c r="EI702" s="451" t="e">
        <f>DY702/SUM($DV702:$EE702)</f>
        <v>#VALUE!</v>
      </c>
      <c r="EJ702" s="451" t="e">
        <f>DZ702/SUM($DV702:$EE702)</f>
        <v>#VALUE!</v>
      </c>
      <c r="EK702" s="451" t="e">
        <f>EA702/SUM($DV702:$EE702)</f>
        <v>#VALUE!</v>
      </c>
      <c r="EL702" s="451" t="e">
        <f>EB702/SUM($DV702:$EE702)</f>
        <v>#VALUE!</v>
      </c>
      <c r="EM702" s="451" t="e">
        <f>EC702/SUM($DV702:$EE702)</f>
        <v>#VALUE!</v>
      </c>
      <c r="EN702" s="451" t="e">
        <f>ED702/SUM($DV702:$EE702)</f>
        <v>#VALUE!</v>
      </c>
      <c r="EO702" s="451" t="e">
        <f>EE702/SUM($DV702:$EE702)</f>
        <v>#VALUE!</v>
      </c>
      <c r="EP702" s="450">
        <f>EP701</f>
        <v>0.080000000000000002</v>
      </c>
      <c r="EQ702" s="450">
        <f>EQ701</f>
        <v>0.014999999999999999</v>
      </c>
      <c r="ER702" s="450">
        <f>ER701</f>
        <v>0.014999999999999999</v>
      </c>
      <c r="ES702" s="450">
        <f>ES701</f>
        <v>0.014999999999999999</v>
      </c>
      <c r="ET702" s="450">
        <f>ET701</f>
        <v>0.014999999999999999</v>
      </c>
      <c r="EU702" s="450">
        <f>EU701</f>
        <v>0.089999999999999997</v>
      </c>
      <c r="EV702" s="450">
        <f>EV701</f>
        <v>0.089999999999999997</v>
      </c>
      <c r="EW702" s="450">
        <f>EW701</f>
        <v>0.089999999999999997</v>
      </c>
      <c r="EX702" s="431" t="str">
        <f>IF(_tag_month_day!AS692="","",_tag_month_day!AS692/100)</f>
        <v/>
      </c>
      <c r="EY702" s="431" t="str">
        <f>IF(_tag_month_day!AT692="","",_tag_month_day!AT692/100)</f>
        <v/>
      </c>
      <c r="EZ702" s="431" t="str">
        <f>IF(_tag_month_day!AU692="","",_tag_month_day!AU692/100)</f>
        <v/>
      </c>
      <c r="FA702" s="431" t="str">
        <f>IF(_tag_month_day!AV692="","",_tag_month_day!AV692/100)</f>
        <v/>
      </c>
      <c r="FB702" s="431" t="str">
        <f>IF(_tag_month_day!AW692="","",_tag_month_day!AW692/100)</f>
        <v/>
      </c>
      <c r="FC702" s="431" t="str">
        <f>IF(_tag_month_day!AX692="","",_tag_month_day!AX692/100)</f>
        <v/>
      </c>
      <c r="FD702" s="449" t="str">
        <f>IF(_tag_month_day!AY692="","",_tag_month_day!AY692/100)</f>
        <v/>
      </c>
      <c r="FE702" s="449" t="str">
        <f>IF(_tag_month_day!AZ692="","",_tag_month_day!AZ692/100)</f>
        <v/>
      </c>
      <c r="FF702" s="449" t="str">
        <f>IF(_tag_month_day!BA692="","",_tag_month_day!BA692/100)</f>
        <v/>
      </c>
      <c r="FG702" s="449" t="str">
        <f>IF(_tag_month_day!BB692="","",_tag_month_day!BB692/100)</f>
        <v/>
      </c>
      <c r="FH702" s="467" t="str">
        <f>IF(_tag_month_day!BC692="","",_tag_month_day!BC692/100)</f>
        <v/>
      </c>
      <c r="FI702" s="449">
        <f>FI701</f>
        <v>0.40999999999999998</v>
      </c>
      <c r="FJ702" s="449">
        <f>FJ701</f>
        <v>0.11</v>
      </c>
      <c r="FK702" s="449">
        <f>FK701</f>
        <v>0.014999999999999999</v>
      </c>
      <c r="FL702" s="449">
        <f>FL701</f>
        <v>0</v>
      </c>
      <c r="FM702" s="467">
        <f>FM701</f>
        <v>0.0001</v>
      </c>
      <c r="FN702" s="449">
        <f>FN701</f>
        <v>0.32000000000000001</v>
      </c>
      <c r="FO702" s="449">
        <f>FO701</f>
        <v>0.20000000000000001</v>
      </c>
      <c r="FP702" s="449">
        <f>FP701</f>
        <v>0.01</v>
      </c>
      <c r="FQ702" s="449">
        <f>FQ701</f>
        <v>0</v>
      </c>
      <c r="FR702" s="467">
        <f>FR701</f>
        <v>0.0001</v>
      </c>
      <c r="FS702" s="449" t="str">
        <f>IF(_tag_month_day!BD692="","",_tag_month_day!BD692/100)</f>
        <v/>
      </c>
      <c r="FT702" s="449" t="str">
        <f>IF(_tag_month_day!BE692="","",_tag_month_day!BE692/100)</f>
        <v/>
      </c>
      <c r="FU702" s="449" t="str">
        <f>IF(_tag_month_day!BF692="","",_tag_month_day!BF692/100)</f>
        <v/>
      </c>
      <c r="FV702" s="449" t="str">
        <f>IF(_tag_month_day!BG692="","",_tag_month_day!BG692/100)</f>
        <v/>
      </c>
      <c r="FW702" s="467" t="str">
        <f>IF(_tag_month_day!BH692="","",_tag_month_day!BH692/100)</f>
        <v/>
      </c>
      <c r="FX702" s="449" t="str">
        <f>IF(_tag_month_day!BI692="","",_tag_month_day!BI692/100)</f>
        <v/>
      </c>
      <c r="FY702" s="449" t="str">
        <f>IF(_tag_month_day!BJ692="","",_tag_month_day!BJ692/100)</f>
        <v/>
      </c>
      <c r="FZ702" s="468" t="str">
        <f>IF(_tag_month_day!BK692="","",_tag_month_day!BK692/100)</f>
        <v/>
      </c>
      <c r="GA702" s="449" t="str">
        <f>IF(_tag_month_day!BL692="","",_tag_month_day!BL692/100)</f>
        <v/>
      </c>
      <c r="GB702" s="467" t="str">
        <f>IF(_tag_month_day!BM692="","",_tag_month_day!BM692/100)</f>
        <v/>
      </c>
      <c r="GC702" s="431" t="str">
        <f>IF(_tag_month_day!BN692="","",_tag_month_day!BN692/100)</f>
        <v/>
      </c>
      <c r="GD702" s="431" t="str">
        <f>IF(_tag_month_day!BO692="","",_tag_month_day!BO692/100)</f>
        <v/>
      </c>
      <c r="GE702" s="431" t="str">
        <f>IF(_tag_month_day!BP692="","",_tag_month_day!BP692/100)</f>
        <v/>
      </c>
      <c r="GF702" s="431" t="str">
        <f>IF(_tag_month_day!BQ692="","",_tag_month_day!BQ692/100)</f>
        <v/>
      </c>
      <c r="GG702" s="431" t="str">
        <f>IF(_tag_month_day!BR692="","",_tag_month_day!BR692/100)</f>
        <v/>
      </c>
      <c r="GH702" s="431" t="str">
        <f>IF(_tag_month_day!BS692="","",_tag_month_day!BS692/100)</f>
        <v/>
      </c>
      <c r="GI702" s="467" t="str">
        <f>IF(_tag_month_day!BT692="","",_tag_month_day!BT692/100)</f>
        <v/>
      </c>
      <c r="GJ702" s="469" t="str">
        <f>IF(_tag_month_day!BU692="","",_tag_month_day!BU692/100)</f>
        <v/>
      </c>
      <c r="GK702" s="470">
        <f>GK701</f>
        <v>0.070000000000000007</v>
      </c>
      <c r="GL702" s="470">
        <f>GL701</f>
        <v>0.029999999999999999</v>
      </c>
      <c r="GM702" s="471" t="str">
        <f>IF(_tag_month_day!BX692="","",_tag_month_day!BX692/100)</f>
        <v/>
      </c>
      <c r="GN702" s="470">
        <f>GN701</f>
        <v>0.070000000000000007</v>
      </c>
      <c r="GO702" s="470">
        <f>GO701</f>
        <v>0.029999999999999999</v>
      </c>
      <c r="GP702" s="470">
        <f>GP701</f>
        <v>0.089999999999999997</v>
      </c>
      <c r="GQ702" s="470">
        <f>GQ701</f>
        <v>0.029999999999999999</v>
      </c>
      <c r="GR702" s="471" t="str">
        <f>IF(_tag_month_day!CA692="","",_tag_month_day!CA692/100)</f>
        <v/>
      </c>
      <c r="GS702" s="472">
        <f>GS701</f>
        <v>0.95299999999999996</v>
      </c>
      <c r="GT702" s="472">
        <f>GT701</f>
        <v>0.55000000000000004</v>
      </c>
      <c r="GU702" s="472">
        <f>GU701</f>
        <v>0.55000000000000004</v>
      </c>
      <c r="GV702" s="472">
        <f>GV701</f>
        <v>0.55000000000000004</v>
      </c>
      <c r="GW702" s="472">
        <f>GW701</f>
        <v>0.5</v>
      </c>
      <c r="GX702" s="472">
        <f>GX701</f>
        <v>0.93500000000000005</v>
      </c>
      <c r="GY702" s="472">
        <f>GY701</f>
        <v>0.14999999999999999</v>
      </c>
      <c r="GZ702" s="472">
        <f>GZ701</f>
        <v>1</v>
      </c>
      <c r="HA702" s="474">
        <f>HA701</f>
        <v>0.047</v>
      </c>
      <c r="HB702" s="474">
        <f>HB701</f>
        <v>0.45000000000000001</v>
      </c>
      <c r="HC702" s="474">
        <f>HC701</f>
        <v>0.45000000000000001</v>
      </c>
      <c r="HD702" s="474">
        <f>HD701</f>
        <v>0.45000000000000001</v>
      </c>
      <c r="HE702" s="474">
        <f>HE701</f>
        <v>0.5</v>
      </c>
      <c r="HF702" s="474">
        <f>HF701</f>
        <v>0.065000000000000002</v>
      </c>
      <c r="HG702" s="474">
        <f>HG701</f>
        <v>0.84999999999999998</v>
      </c>
      <c r="HH702" s="474">
        <f>HH701</f>
        <v>0</v>
      </c>
      <c r="HI702" s="10">
        <f>IF(BZ702&lt;&gt;"",CK702-BV702,0)</f>
        <v>0</v>
      </c>
      <c r="HJ702" s="10" t="e">
        <f>IF(AJ702&gt;0,AH702-AJ702,0)</f>
        <v>#VALUE!</v>
      </c>
      <c r="HK702" s="466">
        <f>HK701</f>
        <v>0.84999999999999998</v>
      </c>
      <c r="HL702" s="424">
        <f>HL701</f>
        <v>550000</v>
      </c>
      <c r="HM702" s="424">
        <f>HM701</f>
        <v>480000</v>
      </c>
      <c r="HN702" s="465" t="e">
        <f>(DJ702*EZ702+DK702*FH702+DL702*FM702+DM702*FR702+DN702*FW702+DO702*GB702+DS702*GI702+DP702*GM702+DR702*GR702)*1000*2</f>
        <v>#VALUE!</v>
      </c>
      <c r="HO702" s="465" t="e">
        <f>HN702*HK702*$HO$2/HL702*1000000</f>
        <v>#VALUE!</v>
      </c>
      <c r="HP702" s="465" t="e">
        <f>HN702*HK702*$HP$2/HM702*1000000</f>
        <v>#VALUE!</v>
      </c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</row>
    <row customFormat="1" r="703" s="0">
      <c r="A703" s="420">
        <v>692</v>
      </c>
      <c r="B703" s="421">
        <f ca="1">IF(D703=D702,B702,IF(D703="夜班",B702+1,B702))</f>
        <v>43614</v>
      </c>
      <c r="C703" s="422">
        <f>C702</f>
        <v>0.041666666666666699</v>
      </c>
      <c r="D703" s="10" t="str">
        <f ca="1">IF(HOUR(G703)&lt;8,"夜班",IF(HOUR(G703)&lt;16,"白班",IF(HOUR(G703)&lt;24,"中班",0)))</f>
        <v>中班</v>
      </c>
      <c r="E703" s="10" t="e">
        <f ca="1">IF(F703=1,"甲",IF(F703=2,"乙",IF(F703=3,"丙",IF(F703=4,"丁",""))))</f>
        <v>#REF!</v>
      </c>
      <c r="F703" s="10" t="e">
        <f ca="1">SUMPRODUCT((成本日报!$A$3:$A$95=计划!B703)*(成本日报!$B$3:$B$95=计划!$D703),成本日报!$C$3:$C$95)</f>
        <v>#REF!</v>
      </c>
      <c r="G703" s="423">
        <f ca="1">G702+C702</f>
        <v>43614.791666664991</v>
      </c>
      <c r="H703" s="423">
        <f ca="1">$G703+$C703/60*10+$C703*0</f>
        <v>43614.798611109436</v>
      </c>
      <c r="I703" s="423">
        <f ca="1">$G703+$C703/60*18+$C703*0</f>
        <v>43614.804166664988</v>
      </c>
      <c r="J703" s="423">
        <f ca="1">$G703+$C703/60*0+$C703*1</f>
        <v>43614.833333331655</v>
      </c>
      <c r="K703" s="423">
        <f ca="1">$G703+$C703/60*30+$C703*2</f>
        <v>43614.895833331662</v>
      </c>
      <c r="L703" s="423">
        <f ca="1">$G703+$C703/60*0+$C703*3</f>
        <v>43614.916666664991</v>
      </c>
      <c r="M703" s="424" t="str">
        <f>IF(_tag_month_day!A693="","",_tag_month_day!A693)</f>
        <v/>
      </c>
      <c r="N703" s="424" t="str">
        <f>IF(_tag_month_day!B693="","",_tag_month_day!B693)</f>
        <v/>
      </c>
      <c r="O703" s="425" t="e">
        <f>IF(M703+N703=0,"",M703+N703)</f>
        <v>#VALUE!</v>
      </c>
      <c r="P703" s="424" t="str">
        <f>IF(_tag_month_day!C693="","",_tag_month_day!C693)</f>
        <v/>
      </c>
      <c r="Q703" s="424" t="str">
        <f>IF(_tag_month_day!D693="","",_tag_month_day!D693)</f>
        <v/>
      </c>
      <c r="R703" s="426" t="str">
        <f>IF(_tag_month_day!CB693="","",_tag_month_day!CB693/100)</f>
        <v/>
      </c>
      <c r="S703" s="427" t="str">
        <f>IF(_tag_month_day!E693="","",_tag_month_day!E693)</f>
        <v/>
      </c>
      <c r="T703" s="427" t="str">
        <f>IF(_tag_month_day!F693="","",_tag_month_day!F693)</f>
        <v/>
      </c>
      <c r="U703" s="428" t="e">
        <f>S703+T703</f>
        <v>#VALUE!</v>
      </c>
      <c r="V703" s="429" t="e">
        <f>U703/AJ703</f>
        <v>#VALUE!</v>
      </c>
      <c r="W703" s="430" t="str">
        <f>IF(_jhy_month_day!A693="","",_jhy_month_day!A693)</f>
        <v/>
      </c>
      <c r="X703" s="431" t="str">
        <f>IF(_jhy_month_day!B693="","",_jhy_month_day!B693/100)</f>
        <v/>
      </c>
      <c r="Y703" s="431" t="str">
        <f>IF(_jhy_month_day!C693="","",_jhy_month_day!C693/100)</f>
        <v/>
      </c>
      <c r="Z703" s="432">
        <f>Z699+1</f>
        <v>173</v>
      </c>
      <c r="AA703" s="433" t="str">
        <f>IF(_tag_month_day!G693="","",_tag_month_day!G693/100)</f>
        <v/>
      </c>
      <c r="AB703" s="433" t="str">
        <f>IF(_tag_month_day!H693="","",_tag_month_day!H693/100)</f>
        <v/>
      </c>
      <c r="AC703" s="434">
        <f>IF(X703="",AC702,BK703*($AV702*X703+$AW702*FD702+$AX702*FI702+$AY702*FN702+$AZ702*FS702+$BA702*FX702+$BG702*GE702)/(AV702*Y703+AX702*FK702+AW702*FF702+AY702*FP702+AZ702*FU702+BA702*FZ702+BG702*GG702+BB702*GK702+BC702*GN702+BD702*GP702))</f>
        <v>1.59963432013121</v>
      </c>
      <c r="AD703" s="435" t="str">
        <f>IF(AC703=AC702,"",AC703-AC702)</f>
        <v/>
      </c>
      <c r="AE703" s="436" t="str">
        <f>IF(1-AF703=0,"",(1-AF703))</f>
        <v/>
      </c>
      <c r="AF703" s="437">
        <v>1</v>
      </c>
      <c r="AG703" s="10" t="str">
        <f>AG702</f>
        <v>9A3</v>
      </c>
      <c r="AH703" s="438" t="str">
        <f>AH702</f>
        <v/>
      </c>
      <c r="AI703" s="424"/>
      <c r="AJ703" s="10" t="str">
        <f>IF(_tag_month_day!I693="","",_tag_month_day!I693)</f>
        <v/>
      </c>
      <c r="AK703" s="440"/>
      <c r="AL703" s="440"/>
      <c r="AM703" s="440"/>
      <c r="AN703" s="441">
        <f>AN702</f>
        <v>2</v>
      </c>
      <c r="AO703" s="441">
        <f>AO702</f>
        <v>8</v>
      </c>
      <c r="AP703" s="442" t="e">
        <f>(IF(AN703=0,AS702,AS702*(1+AO703/AN703)/(AR703+AO703/AN703)))+AT703</f>
        <v>#VALUE!</v>
      </c>
      <c r="AQ703" s="443" t="str">
        <f>IF(_tag_month_day!J693="","",_tag_month_day!J693/100)</f>
        <v/>
      </c>
      <c r="AR703" s="444">
        <f>AR702</f>
        <v>1.3</v>
      </c>
      <c r="AS703" s="445" t="e">
        <f>AQ703*(AN703*AR703+AO703)/(AN703+AO703)</f>
        <v>#VALUE!</v>
      </c>
      <c r="AT703" s="445" t="e">
        <f>(SUM(BE703:BF703)-SUM(BE702:BF702))*0.05</f>
        <v>#VALUE!</v>
      </c>
      <c r="AU703" s="446" t="str">
        <f>IF(_tag_month_day!CC693="","",IF(_tag_month_day!CC693&gt;0,_tag_month_day!CD693,_tag_month_day!CE693))</f>
        <v/>
      </c>
      <c r="AV703" s="447" t="str">
        <f>IF(_tag_month_day!L693="","",_tag_month_day!L693/100)</f>
        <v/>
      </c>
      <c r="AW703" s="431">
        <f>AW702</f>
        <v>0</v>
      </c>
      <c r="AX703" s="431">
        <f>AX702</f>
        <v>0</v>
      </c>
      <c r="AY703" s="431" t="str">
        <f>IF(_tag_month_day!M693="","",_tag_month_day!M693/100)</f>
        <v/>
      </c>
      <c r="AZ703" s="431" t="str">
        <f>IF(_tag_month_day!N693="","",_tag_month_day!N693/100)</f>
        <v/>
      </c>
      <c r="BA703" s="431" t="str">
        <f>IF(_tag_month_day!O693="","",_tag_month_day!O693/100)</f>
        <v/>
      </c>
      <c r="BB703" s="448" t="str">
        <f>IF(_tag_month_day!P693="","",_tag_month_day!P693/100)</f>
        <v/>
      </c>
      <c r="BC703" s="448">
        <f>BC702</f>
        <v>0</v>
      </c>
      <c r="BD703" s="448" t="str">
        <f>IF(_tag_month_day!Q693="","",_tag_month_day!Q693/100)</f>
        <v/>
      </c>
      <c r="BE703" s="449" t="str">
        <f>IF(_tag_month_day!R693="","",_tag_month_day!R693/100)</f>
        <v/>
      </c>
      <c r="BF703" s="388" t="e">
        <f>(AU703*(100+BE703*100))/(AJ703-AU703)/100</f>
        <v>#VALUE!</v>
      </c>
      <c r="BG703" s="450" t="e">
        <f>BE703+BF703</f>
        <v>#VALUE!</v>
      </c>
      <c r="BH703" s="451" t="e">
        <f>SUM(AV703:BF703)</f>
        <v>#VALUE!</v>
      </c>
      <c r="BI703" s="452" t="e">
        <f>IF(CX703=0,BI702,(DK703*查询!$R$5+DL703*查询!$Q$5+DM703*查询!$N$5+DN703*查询!$O$5+DO703*查询!$P$5)*AF703/CX703)</f>
        <v>#VALUE!</v>
      </c>
      <c r="BJ703" s="452" t="e">
        <f>IF(CX703=0,BJ702,(DP703*查询!$S$5+DQ703*查询!$T$5+DR703*查询!$U$5)*AF703/CX703)</f>
        <v>#VALUE!</v>
      </c>
      <c r="BK703" s="452">
        <f>BK702</f>
        <v>1</v>
      </c>
      <c r="BL703" s="453" t="e">
        <f>SUMPRODUCT((AV703:BA703)*(GS703:GX703))/((GS703:GX703)+SUM(BB703:BD703)*GY703+BG703*GZ703)</f>
        <v>#VALUE!</v>
      </c>
      <c r="BM703" s="453" t="e">
        <f>BK703*($AV703*FB703+$AW703*FD703+$AX703*FI703+$AY703*FN703+$AZ703*FS703+$BA703*FX703+$BG703*GE703)/(AV703*EY703+AX703*FK703+AW703*FF703+AY703*FP703+AZ703*FU703+BA703*FZ703+BG703*GG703+BB703*GK703+BC703*GN703+BD703*GP703)</f>
        <v>#VALUE!</v>
      </c>
      <c r="BN703" s="453" t="e">
        <f>($AV703*FC703+$AX703*FJ703+$AW703*FE703+$AY703*FO703+$AZ703*FT703+$BA703*FY703+$BG703*GF703)/($AV703*FA703+BG703*GH703+BB703*GL703+BC703*GO703+BD703*GQ703+BA703*GA703)</f>
        <v>#VALUE!</v>
      </c>
      <c r="BO703" s="454" t="e">
        <f>SUMPRODUCT(AV703:BA703*GS703:GX703)/(GS703:GX703+(BB703+BC703+BD703)*GY703+BG703)</f>
        <v>#VALUE!</v>
      </c>
      <c r="BP703" s="454" t="e">
        <f>SUMPRODUCT(AV703:BA703*GS703:GX703)/(GS703:GX703+(BB703+BC703+BD703)*GY703+BG703)</f>
        <v>#VALUE!</v>
      </c>
      <c r="BQ703" s="454" t="e">
        <f>SUMPRODUCT(AV703:BA703*GS703:GX703)/(GS703:GX703+(BB703+BC703+BD703)*GY703+BG703)</f>
        <v>#VALUE!</v>
      </c>
      <c r="BR703" s="453" t="str">
        <f>IF(_tag_month_day!T693="","",_tag_month_day!T693)</f>
        <v/>
      </c>
      <c r="BS703" s="453" t="str">
        <f>IF(_tag_month_day!U693="","",_tag_month_day!U693)</f>
        <v/>
      </c>
      <c r="BT703" s="455" t="str">
        <f>IF(CK703="","",IF((CK703&gt;=BV703-0.12)*(CK703&lt;=BV703+0.12),"合格","不合格"))</f>
        <v/>
      </c>
      <c r="BU703" s="456" t="str">
        <f>IF(_tag_month_day!V693="","",_tag_month_day!V693)</f>
        <v/>
      </c>
      <c r="BV703" s="457" t="str">
        <f>IF(_tag_month_day!W693="","",_tag_month_day!W693)</f>
        <v/>
      </c>
      <c r="BW703" s="458" t="str">
        <f>IF(_tag_month_day!X693="","",_tag_month_day!X693)</f>
        <v/>
      </c>
      <c r="BX703" s="458" t="str">
        <f>IF(_tag_month_day!Y693="","",_tag_month_day!Y693)</f>
        <v/>
      </c>
      <c r="BY703" s="459">
        <f ca="1">L703</f>
        <v>43614.916666664991</v>
      </c>
      <c r="BZ703" s="460"/>
      <c r="CA703" s="4"/>
      <c r="CB703" s="424" t="str">
        <f>IF(_tag_month_day!Z693="","",_tag_month_day!Z693)</f>
        <v/>
      </c>
      <c r="CC703" s="424" t="str">
        <f>IF(_tag_month_day!AA693="","",_tag_month_day!AA693)</f>
        <v/>
      </c>
      <c r="CD703" s="424" t="str">
        <f>IF(_tag_month_day!AB693="","",_tag_month_day!AB693)</f>
        <v/>
      </c>
      <c r="CE703" s="424" t="str">
        <f>IF(_tag_month_day!AC693="","",_tag_month_day!AC693)</f>
        <v/>
      </c>
      <c r="CF703" s="424" t="str">
        <f>IF(_tag_month_day!AD693="","",_tag_month_day!AD693)</f>
        <v/>
      </c>
      <c r="CG703" s="424" t="str">
        <f>IF(_tag_month_day!AE693="","",_tag_month_day!AE693)</f>
        <v/>
      </c>
      <c r="CH703" s="424" t="str">
        <f>IF(_tag_month_day!AF693="","",_tag_month_day!AF693)</f>
        <v/>
      </c>
      <c r="CI703" s="424" t="str">
        <f>IF(_tag_month_day!AG693="","",_tag_month_day!AG693)</f>
        <v/>
      </c>
      <c r="CJ703" s="424" t="str">
        <f>IF(_tag_month_day!AH693="","",_tag_month_day!AH693)</f>
        <v/>
      </c>
      <c r="CK703" s="424" t="str">
        <f>IF(_tag_month_day!AI693="","",_tag_month_day!AI693)</f>
        <v/>
      </c>
      <c r="CL703" s="4" t="str">
        <f>IF(_tag_month_day!AJ693="","",_tag_month_day!AJ693)</f>
        <v/>
      </c>
      <c r="CM703" s="4" t="str">
        <f>IF(_tag_month_day!AK693="","",_tag_month_day!AK693)</f>
        <v/>
      </c>
      <c r="CN703" s="4" t="str">
        <f>IF(_tag_month_day!AL693="","",_tag_month_day!AL693)</f>
        <v/>
      </c>
      <c r="CO703" s="4" t="str">
        <f>IF(_tag_month_day!AM693="","",_tag_month_day!AM693)</f>
        <v/>
      </c>
      <c r="CP703" s="4" t="str">
        <f>IF(_tag_month_day!AN693="","",_tag_month_day!AN693)</f>
        <v/>
      </c>
      <c r="CQ703" s="4" t="str">
        <f>IF(_tag_month_day!AO693="","",_tag_month_day!AO693)</f>
        <v/>
      </c>
      <c r="CR703" s="462" t="str">
        <f>IF(_tag_month_day!AP693="","",_tag_month_day!AP693)</f>
        <v/>
      </c>
      <c r="CS703" s="463" t="str">
        <f>IF(_tag_month_day!AQ693="","",_tag_month_day!AQ693)</f>
        <v/>
      </c>
      <c r="CT703" s="4" t="str">
        <f>IF(_tag_month_day!AR693="","",_tag_month_day!AR693)</f>
        <v/>
      </c>
      <c r="CU703" s="464" t="e">
        <f>DU703/AJ703</f>
        <v>#VALUE!</v>
      </c>
      <c r="CV703" s="451" t="e">
        <f>BG703/BH703</f>
        <v>#VALUE!</v>
      </c>
      <c r="CW703" s="465" t="e">
        <f>AJ703*(1-CV703)*CU703*AF703</f>
        <v>#VALUE!</v>
      </c>
      <c r="CX703" s="465" t="e">
        <f>CW703*94%</f>
        <v>#VALUE!</v>
      </c>
      <c r="CY703" s="466" t="e">
        <f>IF(CX703=0,0,DS703/(DS703+CX703))</f>
        <v>#VALUE!</v>
      </c>
      <c r="CZ703" s="465" t="e">
        <f>$AJ703*EF703</f>
        <v>#VALUE!</v>
      </c>
      <c r="DA703" s="465" t="e">
        <f>$AJ703*EG703</f>
        <v>#VALUE!</v>
      </c>
      <c r="DB703" s="465" t="e">
        <f>$AJ703*EH703</f>
        <v>#VALUE!</v>
      </c>
      <c r="DC703" s="465" t="e">
        <f>$AJ703*EI703</f>
        <v>#VALUE!</v>
      </c>
      <c r="DD703" s="465" t="e">
        <f>$AJ703*EJ703</f>
        <v>#VALUE!</v>
      </c>
      <c r="DE703" s="465" t="e">
        <f>$AJ703*EK703</f>
        <v>#VALUE!</v>
      </c>
      <c r="DF703" s="465" t="e">
        <f>$AJ703*EL703</f>
        <v>#VALUE!</v>
      </c>
      <c r="DG703" s="465" t="e">
        <f>$AJ703*EM703</f>
        <v>#VALUE!</v>
      </c>
      <c r="DH703" s="465" t="e">
        <f>$AJ703*EN703</f>
        <v>#VALUE!</v>
      </c>
      <c r="DI703" s="465" t="e">
        <f>$AJ703*EO703</f>
        <v>#VALUE!</v>
      </c>
      <c r="DJ703" s="465" t="e">
        <f>CZ703*(1-EP703)</f>
        <v>#VALUE!</v>
      </c>
      <c r="DK703" s="465" t="e">
        <f>DA703*(1-ER703)</f>
        <v>#VALUE!</v>
      </c>
      <c r="DL703" s="465" t="e">
        <f>DB703*(1-EQ703)</f>
        <v>#VALUE!</v>
      </c>
      <c r="DM703" s="465" t="e">
        <f>DC703*(1-ES703)</f>
        <v>#VALUE!</v>
      </c>
      <c r="DN703" s="465" t="e">
        <f>DD703*(1-ET703)</f>
        <v>#VALUE!</v>
      </c>
      <c r="DO703" s="465" t="e">
        <f>DE703</f>
        <v>#VALUE!</v>
      </c>
      <c r="DP703" s="465" t="e">
        <f>DF703*(1-EU703)</f>
        <v>#VALUE!</v>
      </c>
      <c r="DQ703" s="465" t="e">
        <f>DG703*(1-EV703)</f>
        <v>#VALUE!</v>
      </c>
      <c r="DR703" s="465" t="e">
        <f>DH703*(1-EW703)</f>
        <v>#VALUE!</v>
      </c>
      <c r="DS703" s="465" t="e">
        <f>DI703</f>
        <v>#VALUE!</v>
      </c>
      <c r="DT703" s="465" t="e">
        <f>SUM(DJ703:DS703)</f>
        <v>#VALUE!</v>
      </c>
      <c r="DU703" s="465" t="e">
        <f>(GS703:GX703)+(DP703+DQ703+DR703)*GY703+DS703</f>
        <v>#VALUE!</v>
      </c>
      <c r="DV703" s="451" t="e">
        <f>AV703/$BH703/(1-EP703)</f>
        <v>#VALUE!</v>
      </c>
      <c r="DW703" s="451" t="e">
        <f>AW703/$BH703/(1-ER703)</f>
        <v>#VALUE!</v>
      </c>
      <c r="DX703" s="451" t="e">
        <f>AX703/$BH703/(1-EQ703)</f>
        <v>#VALUE!</v>
      </c>
      <c r="DY703" s="451" t="e">
        <f>AY703/$BH703/(1-ES703)</f>
        <v>#VALUE!</v>
      </c>
      <c r="DZ703" s="451" t="e">
        <f>AZ703/$BH703/(1-ET703)</f>
        <v>#VALUE!</v>
      </c>
      <c r="EA703" s="451" t="e">
        <f>BA703/$BH703/(1-AX703)</f>
        <v>#VALUE!</v>
      </c>
      <c r="EB703" s="451" t="e">
        <f>BB703/$BH703/(1-EU703)</f>
        <v>#VALUE!</v>
      </c>
      <c r="EC703" s="451" t="e">
        <f>BC703/$BH703/(1-EV703)</f>
        <v>#VALUE!</v>
      </c>
      <c r="ED703" s="451" t="e">
        <f>BD703/$BH703/(1-EW703)</f>
        <v>#VALUE!</v>
      </c>
      <c r="EE703" s="451" t="e">
        <f>BG703/BH703</f>
        <v>#VALUE!</v>
      </c>
      <c r="EF703" s="451" t="e">
        <f>DV703/SUM($DV703:$EE703)</f>
        <v>#VALUE!</v>
      </c>
      <c r="EG703" s="451" t="e">
        <f>DW703/SUM($DV703:$EE703)</f>
        <v>#VALUE!</v>
      </c>
      <c r="EH703" s="451" t="e">
        <f>DX703/SUM($DV703:$EE703)</f>
        <v>#VALUE!</v>
      </c>
      <c r="EI703" s="451" t="e">
        <f>DY703/SUM($DV703:$EE703)</f>
        <v>#VALUE!</v>
      </c>
      <c r="EJ703" s="451" t="e">
        <f>DZ703/SUM($DV703:$EE703)</f>
        <v>#VALUE!</v>
      </c>
      <c r="EK703" s="451" t="e">
        <f>EA703/SUM($DV703:$EE703)</f>
        <v>#VALUE!</v>
      </c>
      <c r="EL703" s="451" t="e">
        <f>EB703/SUM($DV703:$EE703)</f>
        <v>#VALUE!</v>
      </c>
      <c r="EM703" s="451" t="e">
        <f>EC703/SUM($DV703:$EE703)</f>
        <v>#VALUE!</v>
      </c>
      <c r="EN703" s="451" t="e">
        <f>ED703/SUM($DV703:$EE703)</f>
        <v>#VALUE!</v>
      </c>
      <c r="EO703" s="451" t="e">
        <f>EE703/SUM($DV703:$EE703)</f>
        <v>#VALUE!</v>
      </c>
      <c r="EP703" s="450">
        <f>EP702</f>
        <v>0.080000000000000002</v>
      </c>
      <c r="EQ703" s="450">
        <f>EQ702</f>
        <v>0.014999999999999999</v>
      </c>
      <c r="ER703" s="450">
        <f>ER702</f>
        <v>0.014999999999999999</v>
      </c>
      <c r="ES703" s="450">
        <f>ES702</f>
        <v>0.014999999999999999</v>
      </c>
      <c r="ET703" s="450">
        <f>ET702</f>
        <v>0.014999999999999999</v>
      </c>
      <c r="EU703" s="450">
        <f>EU702</f>
        <v>0.089999999999999997</v>
      </c>
      <c r="EV703" s="450">
        <f>EV702</f>
        <v>0.089999999999999997</v>
      </c>
      <c r="EW703" s="450">
        <f>EW702</f>
        <v>0.089999999999999997</v>
      </c>
      <c r="EX703" s="431" t="str">
        <f>IF(_tag_month_day!AS693="","",_tag_month_day!AS693/100)</f>
        <v/>
      </c>
      <c r="EY703" s="431" t="str">
        <f>IF(_tag_month_day!AT693="","",_tag_month_day!AT693/100)</f>
        <v/>
      </c>
      <c r="EZ703" s="431" t="str">
        <f>IF(_tag_month_day!AU693="","",_tag_month_day!AU693/100)</f>
        <v/>
      </c>
      <c r="FA703" s="431" t="str">
        <f>IF(_tag_month_day!AV693="","",_tag_month_day!AV693/100)</f>
        <v/>
      </c>
      <c r="FB703" s="431" t="str">
        <f>IF(_tag_month_day!AW693="","",_tag_month_day!AW693/100)</f>
        <v/>
      </c>
      <c r="FC703" s="431" t="str">
        <f>IF(_tag_month_day!AX693="","",_tag_month_day!AX693/100)</f>
        <v/>
      </c>
      <c r="FD703" s="449" t="str">
        <f>IF(_tag_month_day!AY693="","",_tag_month_day!AY693/100)</f>
        <v/>
      </c>
      <c r="FE703" s="449" t="str">
        <f>IF(_tag_month_day!AZ693="","",_tag_month_day!AZ693/100)</f>
        <v/>
      </c>
      <c r="FF703" s="449" t="str">
        <f>IF(_tag_month_day!BA693="","",_tag_month_day!BA693/100)</f>
        <v/>
      </c>
      <c r="FG703" s="449" t="str">
        <f>IF(_tag_month_day!BB693="","",_tag_month_day!BB693/100)</f>
        <v/>
      </c>
      <c r="FH703" s="467" t="str">
        <f>IF(_tag_month_day!BC693="","",_tag_month_day!BC693/100)</f>
        <v/>
      </c>
      <c r="FI703" s="449">
        <f>FI702</f>
        <v>0.40999999999999998</v>
      </c>
      <c r="FJ703" s="449">
        <f>FJ702</f>
        <v>0.11</v>
      </c>
      <c r="FK703" s="449">
        <f>FK702</f>
        <v>0.014999999999999999</v>
      </c>
      <c r="FL703" s="449">
        <f>FL702</f>
        <v>0</v>
      </c>
      <c r="FM703" s="467">
        <f>FM702</f>
        <v>0.0001</v>
      </c>
      <c r="FN703" s="449">
        <f>FN702</f>
        <v>0.32000000000000001</v>
      </c>
      <c r="FO703" s="449">
        <f>FO702</f>
        <v>0.20000000000000001</v>
      </c>
      <c r="FP703" s="449">
        <f>FP702</f>
        <v>0.01</v>
      </c>
      <c r="FQ703" s="449">
        <f>FQ702</f>
        <v>0</v>
      </c>
      <c r="FR703" s="467">
        <f>FR702</f>
        <v>0.0001</v>
      </c>
      <c r="FS703" s="449" t="str">
        <f>IF(_tag_month_day!BD693="","",_tag_month_day!BD693/100)</f>
        <v/>
      </c>
      <c r="FT703" s="449" t="str">
        <f>IF(_tag_month_day!BE693="","",_tag_month_day!BE693/100)</f>
        <v/>
      </c>
      <c r="FU703" s="449" t="str">
        <f>IF(_tag_month_day!BF693="","",_tag_month_day!BF693/100)</f>
        <v/>
      </c>
      <c r="FV703" s="449" t="str">
        <f>IF(_tag_month_day!BG693="","",_tag_month_day!BG693/100)</f>
        <v/>
      </c>
      <c r="FW703" s="467" t="str">
        <f>IF(_tag_month_day!BH693="","",_tag_month_day!BH693/100)</f>
        <v/>
      </c>
      <c r="FX703" s="449" t="str">
        <f>IF(_tag_month_day!BI693="","",_tag_month_day!BI693/100)</f>
        <v/>
      </c>
      <c r="FY703" s="449" t="str">
        <f>IF(_tag_month_day!BJ693="","",_tag_month_day!BJ693/100)</f>
        <v/>
      </c>
      <c r="FZ703" s="468" t="str">
        <f>IF(_tag_month_day!BK693="","",_tag_month_day!BK693/100)</f>
        <v/>
      </c>
      <c r="GA703" s="449" t="str">
        <f>IF(_tag_month_day!BL693="","",_tag_month_day!BL693/100)</f>
        <v/>
      </c>
      <c r="GB703" s="467" t="str">
        <f>IF(_tag_month_day!BM693="","",_tag_month_day!BM693/100)</f>
        <v/>
      </c>
      <c r="GC703" s="431" t="str">
        <f>IF(_tag_month_day!BN693="","",_tag_month_day!BN693/100)</f>
        <v/>
      </c>
      <c r="GD703" s="431" t="str">
        <f>IF(_tag_month_day!BO693="","",_tag_month_day!BO693/100)</f>
        <v/>
      </c>
      <c r="GE703" s="431" t="str">
        <f>IF(_tag_month_day!BP693="","",_tag_month_day!BP693/100)</f>
        <v/>
      </c>
      <c r="GF703" s="431" t="str">
        <f>IF(_tag_month_day!BQ693="","",_tag_month_day!BQ693/100)</f>
        <v/>
      </c>
      <c r="GG703" s="431" t="str">
        <f>IF(_tag_month_day!BR693="","",_tag_month_day!BR693/100)</f>
        <v/>
      </c>
      <c r="GH703" s="431" t="str">
        <f>IF(_tag_month_day!BS693="","",_tag_month_day!BS693/100)</f>
        <v/>
      </c>
      <c r="GI703" s="467" t="str">
        <f>IF(_tag_month_day!BT693="","",_tag_month_day!BT693/100)</f>
        <v/>
      </c>
      <c r="GJ703" s="469" t="str">
        <f>IF(_tag_month_day!BU693="","",_tag_month_day!BU693/100)</f>
        <v/>
      </c>
      <c r="GK703" s="470">
        <f>GK702</f>
        <v>0.070000000000000007</v>
      </c>
      <c r="GL703" s="470">
        <f>GL702</f>
        <v>0.029999999999999999</v>
      </c>
      <c r="GM703" s="471" t="str">
        <f>IF(_tag_month_day!BX693="","",_tag_month_day!BX693/100)</f>
        <v/>
      </c>
      <c r="GN703" s="470">
        <f>GN702</f>
        <v>0.070000000000000007</v>
      </c>
      <c r="GO703" s="470">
        <f>GO702</f>
        <v>0.029999999999999999</v>
      </c>
      <c r="GP703" s="470">
        <f>GP702</f>
        <v>0.089999999999999997</v>
      </c>
      <c r="GQ703" s="470">
        <f>GQ702</f>
        <v>0.029999999999999999</v>
      </c>
      <c r="GR703" s="471" t="str">
        <f>IF(_tag_month_day!CA693="","",_tag_month_day!CA693/100)</f>
        <v/>
      </c>
      <c r="GS703" s="472">
        <f>GS702</f>
        <v>0.95299999999999996</v>
      </c>
      <c r="GT703" s="472">
        <f>GT702</f>
        <v>0.55000000000000004</v>
      </c>
      <c r="GU703" s="472">
        <f>GU702</f>
        <v>0.55000000000000004</v>
      </c>
      <c r="GV703" s="472">
        <f>GV702</f>
        <v>0.55000000000000004</v>
      </c>
      <c r="GW703" s="472">
        <f>GW702</f>
        <v>0.5</v>
      </c>
      <c r="GX703" s="472">
        <f>GX702</f>
        <v>0.93500000000000005</v>
      </c>
      <c r="GY703" s="472">
        <f>GY702</f>
        <v>0.14999999999999999</v>
      </c>
      <c r="GZ703" s="472">
        <f>GZ702</f>
        <v>1</v>
      </c>
      <c r="HA703" s="474">
        <f>HA702</f>
        <v>0.047</v>
      </c>
      <c r="HB703" s="474">
        <f>HB702</f>
        <v>0.45000000000000001</v>
      </c>
      <c r="HC703" s="474">
        <f>HC702</f>
        <v>0.45000000000000001</v>
      </c>
      <c r="HD703" s="474">
        <f>HD702</f>
        <v>0.45000000000000001</v>
      </c>
      <c r="HE703" s="474">
        <f>HE702</f>
        <v>0.5</v>
      </c>
      <c r="HF703" s="474">
        <f>HF702</f>
        <v>0.065000000000000002</v>
      </c>
      <c r="HG703" s="474">
        <f>HG702</f>
        <v>0.84999999999999998</v>
      </c>
      <c r="HH703" s="474">
        <f>HH702</f>
        <v>0</v>
      </c>
      <c r="HI703" s="10">
        <f>IF(BZ703&lt;&gt;"",CK703-BV703,0)</f>
        <v>0</v>
      </c>
      <c r="HJ703" s="10" t="e">
        <f>IF(AJ703&gt;0,AH703-AJ703,0)</f>
        <v>#VALUE!</v>
      </c>
      <c r="HK703" s="466">
        <f>HK702</f>
        <v>0.84999999999999998</v>
      </c>
      <c r="HL703" s="424">
        <f>HL702</f>
        <v>550000</v>
      </c>
      <c r="HM703" s="424">
        <f>HM702</f>
        <v>480000</v>
      </c>
      <c r="HN703" s="465" t="e">
        <f>(DJ703*EZ703+DK703*FH703+DL703*FM703+DM703*FR703+DN703*FW703+DO703*GB703+DS703*GI703+DP703*GM703+DR703*GR703)*1000*2</f>
        <v>#VALUE!</v>
      </c>
      <c r="HO703" s="465" t="e">
        <f>HN703*HK703*$HO$2/HL703*1000000</f>
        <v>#VALUE!</v>
      </c>
      <c r="HP703" s="465" t="e">
        <f>HN703*HK703*$HP$2/HM703*1000000</f>
        <v>#VALUE!</v>
      </c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</row>
    <row customFormat="1" r="704" s="0">
      <c r="A704" s="420">
        <v>693</v>
      </c>
      <c r="B704" s="421">
        <f ca="1">IF(D704=D703,B703,IF(D704="夜班",B703+1,B703))</f>
        <v>43614</v>
      </c>
      <c r="C704" s="422">
        <f>C703</f>
        <v>0.041666666666666699</v>
      </c>
      <c r="D704" s="10" t="str">
        <f ca="1">IF(HOUR(G704)&lt;8,"夜班",IF(HOUR(G704)&lt;16,"白班",IF(HOUR(G704)&lt;24,"中班",0)))</f>
        <v>中班</v>
      </c>
      <c r="E704" s="10" t="e">
        <f ca="1">IF(F704=1,"甲",IF(F704=2,"乙",IF(F704=3,"丙",IF(F704=4,"丁",""))))</f>
        <v>#REF!</v>
      </c>
      <c r="F704" s="10" t="e">
        <f ca="1">SUMPRODUCT((成本日报!$A$3:$A$95=计划!B704)*(成本日报!$B$3:$B$95=计划!$D704),成本日报!$C$3:$C$95)</f>
        <v>#REF!</v>
      </c>
      <c r="G704" s="423">
        <f ca="1">G703+C703</f>
        <v>43614.833333331655</v>
      </c>
      <c r="H704" s="423">
        <f ca="1">$G704+$C704/60*10+$C704*0</f>
        <v>43614.8402777761</v>
      </c>
      <c r="I704" s="423">
        <f ca="1">$G704+$C704/60*18+$C704*0</f>
        <v>43614.845833331652</v>
      </c>
      <c r="J704" s="423">
        <f ca="1">$G704+$C704/60*0+$C704*1</f>
        <v>43614.874999998319</v>
      </c>
      <c r="K704" s="423">
        <f ca="1">$G704+$C704/60*30+$C704*2</f>
        <v>43614.937499998327</v>
      </c>
      <c r="L704" s="423">
        <f ca="1">$G704+$C704/60*0+$C704*3</f>
        <v>43614.958333331655</v>
      </c>
      <c r="M704" s="424" t="str">
        <f>IF(_tag_month_day!A694="","",_tag_month_day!A694)</f>
        <v/>
      </c>
      <c r="N704" s="424" t="str">
        <f>IF(_tag_month_day!B694="","",_tag_month_day!B694)</f>
        <v/>
      </c>
      <c r="O704" s="425" t="e">
        <f>IF(M704+N704=0,"",M704+N704)</f>
        <v>#VALUE!</v>
      </c>
      <c r="P704" s="424" t="str">
        <f>IF(_tag_month_day!C694="","",_tag_month_day!C694)</f>
        <v/>
      </c>
      <c r="Q704" s="424" t="str">
        <f>IF(_tag_month_day!D694="","",_tag_month_day!D694)</f>
        <v/>
      </c>
      <c r="R704" s="426" t="str">
        <f>IF(_tag_month_day!CB694="","",_tag_month_day!CB694/100)</f>
        <v/>
      </c>
      <c r="S704" s="427" t="str">
        <f>IF(_tag_month_day!E694="","",_tag_month_day!E694)</f>
        <v/>
      </c>
      <c r="T704" s="427" t="str">
        <f>IF(_tag_month_day!F694="","",_tag_month_day!F694)</f>
        <v/>
      </c>
      <c r="U704" s="428" t="e">
        <f>S704+T704</f>
        <v>#VALUE!</v>
      </c>
      <c r="V704" s="429" t="e">
        <f>U704/AJ704</f>
        <v>#VALUE!</v>
      </c>
      <c r="W704" s="430" t="str">
        <f>IF(_jhy_month_day!A694="","",_jhy_month_day!A694)</f>
        <v/>
      </c>
      <c r="X704" s="431" t="str">
        <f>IF(_jhy_month_day!B694="","",_jhy_month_day!B694/100)</f>
        <v/>
      </c>
      <c r="Y704" s="431" t="str">
        <f>IF(_jhy_month_day!C694="","",_jhy_month_day!C694/100)</f>
        <v/>
      </c>
      <c r="Z704" s="432">
        <f>Z700+1</f>
        <v>174</v>
      </c>
      <c r="AA704" s="433" t="str">
        <f>IF(_tag_month_day!G694="","",_tag_month_day!G694/100)</f>
        <v/>
      </c>
      <c r="AB704" s="433" t="str">
        <f>IF(_tag_month_day!H694="","",_tag_month_day!H694/100)</f>
        <v/>
      </c>
      <c r="AC704" s="434">
        <f>IF(X704="",AC703,BK704*($AV703*X704+$AW703*FD703+$AX703*FI703+$AY703*FN703+$AZ703*FS703+$BA703*FX703+$BG703*GE703)/(AV703*Y704+AX703*FK703+AW703*FF703+AY703*FP703+AZ703*FU703+BA703*FZ703+BG703*GG703+BB703*GK703+BC703*GN703+BD703*GP703))</f>
        <v>1.59963432013121</v>
      </c>
      <c r="AD704" s="435" t="str">
        <f>IF(AC704=AC703,"",AC704-AC703)</f>
        <v/>
      </c>
      <c r="AE704" s="436" t="str">
        <f>IF(1-AF704=0,"",(1-AF704))</f>
        <v/>
      </c>
      <c r="AF704" s="437">
        <v>1</v>
      </c>
      <c r="AG704" s="10" t="str">
        <f>AG703</f>
        <v>9A3</v>
      </c>
      <c r="AH704" s="438" t="str">
        <f>AH703</f>
        <v/>
      </c>
      <c r="AI704" s="424"/>
      <c r="AJ704" s="10" t="str">
        <f>IF(_tag_month_day!I694="","",_tag_month_day!I694)</f>
        <v/>
      </c>
      <c r="AK704" s="440"/>
      <c r="AL704" s="440"/>
      <c r="AM704" s="440"/>
      <c r="AN704" s="441">
        <f>AN703</f>
        <v>2</v>
      </c>
      <c r="AO704" s="441">
        <f>AO703</f>
        <v>8</v>
      </c>
      <c r="AP704" s="442" t="e">
        <f>(IF(AN704=0,AS703,AS703*(1+AO704/AN704)/(AR704+AO704/AN704)))+AT704</f>
        <v>#VALUE!</v>
      </c>
      <c r="AQ704" s="443" t="str">
        <f>IF(_tag_month_day!J694="","",_tag_month_day!J694/100)</f>
        <v/>
      </c>
      <c r="AR704" s="444">
        <f>AR703</f>
        <v>1.3</v>
      </c>
      <c r="AS704" s="445" t="e">
        <f>AQ704*(AN704*AR704+AO704)/(AN704+AO704)</f>
        <v>#VALUE!</v>
      </c>
      <c r="AT704" s="445" t="e">
        <f>(SUM(BE704:BF704)-SUM(BE703:BF703))*0.05</f>
        <v>#VALUE!</v>
      </c>
      <c r="AU704" s="446" t="str">
        <f>IF(_tag_month_day!CC694="","",IF(_tag_month_day!CC694&gt;0,_tag_month_day!CD694,_tag_month_day!CE694))</f>
        <v/>
      </c>
      <c r="AV704" s="447" t="str">
        <f>IF(_tag_month_day!L694="","",_tag_month_day!L694/100)</f>
        <v/>
      </c>
      <c r="AW704" s="431">
        <f>AW703</f>
        <v>0</v>
      </c>
      <c r="AX704" s="431">
        <f>AX703</f>
        <v>0</v>
      </c>
      <c r="AY704" s="431" t="str">
        <f>IF(_tag_month_day!M694="","",_tag_month_day!M694/100)</f>
        <v/>
      </c>
      <c r="AZ704" s="431" t="str">
        <f>IF(_tag_month_day!N694="","",_tag_month_day!N694/100)</f>
        <v/>
      </c>
      <c r="BA704" s="431" t="str">
        <f>IF(_tag_month_day!O694="","",_tag_month_day!O694/100)</f>
        <v/>
      </c>
      <c r="BB704" s="448" t="str">
        <f>IF(_tag_month_day!P694="","",_tag_month_day!P694/100)</f>
        <v/>
      </c>
      <c r="BC704" s="448">
        <f>BC703</f>
        <v>0</v>
      </c>
      <c r="BD704" s="448" t="str">
        <f>IF(_tag_month_day!Q694="","",_tag_month_day!Q694/100)</f>
        <v/>
      </c>
      <c r="BE704" s="449" t="str">
        <f>IF(_tag_month_day!R694="","",_tag_month_day!R694/100)</f>
        <v/>
      </c>
      <c r="BF704" s="388" t="e">
        <f>(AU704*(100+BE704*100))/(AJ704-AU704)/100</f>
        <v>#VALUE!</v>
      </c>
      <c r="BG704" s="450" t="e">
        <f>BE704+BF704</f>
        <v>#VALUE!</v>
      </c>
      <c r="BH704" s="451" t="e">
        <f>SUM(AV704:BF704)</f>
        <v>#VALUE!</v>
      </c>
      <c r="BI704" s="452" t="e">
        <f>IF(CX704=0,BI703,(DK704*查询!$R$5+DL704*查询!$Q$5+DM704*查询!$N$5+DN704*查询!$O$5+DO704*查询!$P$5)*AF704/CX704)</f>
        <v>#VALUE!</v>
      </c>
      <c r="BJ704" s="452" t="e">
        <f>IF(CX704=0,BJ703,(DP704*查询!$S$5+DQ704*查询!$T$5+DR704*查询!$U$5)*AF704/CX704)</f>
        <v>#VALUE!</v>
      </c>
      <c r="BK704" s="452">
        <f>BK703</f>
        <v>1</v>
      </c>
      <c r="BL704" s="453" t="e">
        <f>SUMPRODUCT((AV704:BA704)*(GS704:GX704))/((GS704:GX704)+SUM(BB704:BD704)*GY704+BG704*GZ704)</f>
        <v>#VALUE!</v>
      </c>
      <c r="BM704" s="453" t="e">
        <f>BK704*($AV704*FB704+$AW704*FD704+$AX704*FI704+$AY704*FN704+$AZ704*FS704+$BA704*FX704+$BG704*GE704)/(AV704*EY704+AX704*FK704+AW704*FF704+AY704*FP704+AZ704*FU704+BA704*FZ704+BG704*GG704+BB704*GK704+BC704*GN704+BD704*GP704)</f>
        <v>#VALUE!</v>
      </c>
      <c r="BN704" s="453" t="e">
        <f>($AV704*FC704+$AX704*FJ704+$AW704*FE704+$AY704*FO704+$AZ704*FT704+$BA704*FY704+$BG704*GF704)/($AV704*FA704+BG704*GH704+BB704*GL704+BC704*GO704+BD704*GQ704+BA704*GA704)</f>
        <v>#VALUE!</v>
      </c>
      <c r="BO704" s="454" t="e">
        <f>SUMPRODUCT(AV704:BA704*GS704:GX704)/(GS704:GX704+(BB704+BC704+BD704)*GY704+BG704)</f>
        <v>#VALUE!</v>
      </c>
      <c r="BP704" s="454" t="e">
        <f>SUMPRODUCT(AV704:BA704*GS704:GX704)/(GS704:GX704+(BB704+BC704+BD704)*GY704+BG704)</f>
        <v>#VALUE!</v>
      </c>
      <c r="BQ704" s="454" t="e">
        <f>SUMPRODUCT(AV704:BA704*GS704:GX704)/(GS704:GX704+(BB704+BC704+BD704)*GY704+BG704)</f>
        <v>#VALUE!</v>
      </c>
      <c r="BR704" s="453" t="str">
        <f>IF(_tag_month_day!T694="","",_tag_month_day!T694)</f>
        <v/>
      </c>
      <c r="BS704" s="453" t="str">
        <f>IF(_tag_month_day!U694="","",_tag_month_day!U694)</f>
        <v/>
      </c>
      <c r="BT704" s="455" t="str">
        <f>IF(CK704="","",IF((CK704&gt;=BV704-0.12)*(CK704&lt;=BV704+0.12),"合格","不合格"))</f>
        <v/>
      </c>
      <c r="BU704" s="456" t="str">
        <f>IF(_tag_month_day!V694="","",_tag_month_day!V694)</f>
        <v/>
      </c>
      <c r="BV704" s="457" t="str">
        <f>IF(_tag_month_day!W694="","",_tag_month_day!W694)</f>
        <v/>
      </c>
      <c r="BW704" s="458" t="str">
        <f>IF(_tag_month_day!X694="","",_tag_month_day!X694)</f>
        <v/>
      </c>
      <c r="BX704" s="458" t="str">
        <f>IF(_tag_month_day!Y694="","",_tag_month_day!Y694)</f>
        <v/>
      </c>
      <c r="BY704" s="459">
        <f ca="1">L704</f>
        <v>43614.958333331655</v>
      </c>
      <c r="BZ704" s="460"/>
      <c r="CA704" s="4"/>
      <c r="CB704" s="424" t="str">
        <f>IF(_tag_month_day!Z694="","",_tag_month_day!Z694)</f>
        <v/>
      </c>
      <c r="CC704" s="424" t="str">
        <f>IF(_tag_month_day!AA694="","",_tag_month_day!AA694)</f>
        <v/>
      </c>
      <c r="CD704" s="424" t="str">
        <f>IF(_tag_month_day!AB694="","",_tag_month_day!AB694)</f>
        <v/>
      </c>
      <c r="CE704" s="424" t="str">
        <f>IF(_tag_month_day!AC694="","",_tag_month_day!AC694)</f>
        <v/>
      </c>
      <c r="CF704" s="424" t="str">
        <f>IF(_tag_month_day!AD694="","",_tag_month_day!AD694)</f>
        <v/>
      </c>
      <c r="CG704" s="424" t="str">
        <f>IF(_tag_month_day!AE694="","",_tag_month_day!AE694)</f>
        <v/>
      </c>
      <c r="CH704" s="424" t="str">
        <f>IF(_tag_month_day!AF694="","",_tag_month_day!AF694)</f>
        <v/>
      </c>
      <c r="CI704" s="424" t="str">
        <f>IF(_tag_month_day!AG694="","",_tag_month_day!AG694)</f>
        <v/>
      </c>
      <c r="CJ704" s="424" t="str">
        <f>IF(_tag_month_day!AH694="","",_tag_month_day!AH694)</f>
        <v/>
      </c>
      <c r="CK704" s="424" t="str">
        <f>IF(_tag_month_day!AI694="","",_tag_month_day!AI694)</f>
        <v/>
      </c>
      <c r="CL704" s="4" t="str">
        <f>IF(_tag_month_day!AJ694="","",_tag_month_day!AJ694)</f>
        <v/>
      </c>
      <c r="CM704" s="4" t="str">
        <f>IF(_tag_month_day!AK694="","",_tag_month_day!AK694)</f>
        <v/>
      </c>
      <c r="CN704" s="4" t="str">
        <f>IF(_tag_month_day!AL694="","",_tag_month_day!AL694)</f>
        <v/>
      </c>
      <c r="CO704" s="4" t="str">
        <f>IF(_tag_month_day!AM694="","",_tag_month_day!AM694)</f>
        <v/>
      </c>
      <c r="CP704" s="4" t="str">
        <f>IF(_tag_month_day!AN694="","",_tag_month_day!AN694)</f>
        <v/>
      </c>
      <c r="CQ704" s="4" t="str">
        <f>IF(_tag_month_day!AO694="","",_tag_month_day!AO694)</f>
        <v/>
      </c>
      <c r="CR704" s="462" t="str">
        <f>IF(_tag_month_day!AP694="","",_tag_month_day!AP694)</f>
        <v/>
      </c>
      <c r="CS704" s="463" t="str">
        <f>IF(_tag_month_day!AQ694="","",_tag_month_day!AQ694)</f>
        <v/>
      </c>
      <c r="CT704" s="4" t="str">
        <f>IF(_tag_month_day!AR694="","",_tag_month_day!AR694)</f>
        <v/>
      </c>
      <c r="CU704" s="464" t="e">
        <f>DU704/AJ704</f>
        <v>#VALUE!</v>
      </c>
      <c r="CV704" s="451" t="e">
        <f>BG704/BH704</f>
        <v>#VALUE!</v>
      </c>
      <c r="CW704" s="465" t="e">
        <f>AJ704*(1-CV704)*CU704*AF704</f>
        <v>#VALUE!</v>
      </c>
      <c r="CX704" s="465" t="e">
        <f>CW704*94%</f>
        <v>#VALUE!</v>
      </c>
      <c r="CY704" s="466" t="e">
        <f>IF(CX704=0,0,DS704/(DS704+CX704))</f>
        <v>#VALUE!</v>
      </c>
      <c r="CZ704" s="465" t="e">
        <f>$AJ704*EF704</f>
        <v>#VALUE!</v>
      </c>
      <c r="DA704" s="465" t="e">
        <f>$AJ704*EG704</f>
        <v>#VALUE!</v>
      </c>
      <c r="DB704" s="465" t="e">
        <f>$AJ704*EH704</f>
        <v>#VALUE!</v>
      </c>
      <c r="DC704" s="465" t="e">
        <f>$AJ704*EI704</f>
        <v>#VALUE!</v>
      </c>
      <c r="DD704" s="465" t="e">
        <f>$AJ704*EJ704</f>
        <v>#VALUE!</v>
      </c>
      <c r="DE704" s="465" t="e">
        <f>$AJ704*EK704</f>
        <v>#VALUE!</v>
      </c>
      <c r="DF704" s="465" t="e">
        <f>$AJ704*EL704</f>
        <v>#VALUE!</v>
      </c>
      <c r="DG704" s="465" t="e">
        <f>$AJ704*EM704</f>
        <v>#VALUE!</v>
      </c>
      <c r="DH704" s="465" t="e">
        <f>$AJ704*EN704</f>
        <v>#VALUE!</v>
      </c>
      <c r="DI704" s="465" t="e">
        <f>$AJ704*EO704</f>
        <v>#VALUE!</v>
      </c>
      <c r="DJ704" s="465" t="e">
        <f>CZ704*(1-EP704)</f>
        <v>#VALUE!</v>
      </c>
      <c r="DK704" s="465" t="e">
        <f>DA704*(1-ER704)</f>
        <v>#VALUE!</v>
      </c>
      <c r="DL704" s="465" t="e">
        <f>DB704*(1-EQ704)</f>
        <v>#VALUE!</v>
      </c>
      <c r="DM704" s="465" t="e">
        <f>DC704*(1-ES704)</f>
        <v>#VALUE!</v>
      </c>
      <c r="DN704" s="465" t="e">
        <f>DD704*(1-ET704)</f>
        <v>#VALUE!</v>
      </c>
      <c r="DO704" s="465" t="e">
        <f>DE704</f>
        <v>#VALUE!</v>
      </c>
      <c r="DP704" s="465" t="e">
        <f>DF704*(1-EU704)</f>
        <v>#VALUE!</v>
      </c>
      <c r="DQ704" s="465" t="e">
        <f>DG704*(1-EV704)</f>
        <v>#VALUE!</v>
      </c>
      <c r="DR704" s="465" t="e">
        <f>DH704*(1-EW704)</f>
        <v>#VALUE!</v>
      </c>
      <c r="DS704" s="465" t="e">
        <f>DI704</f>
        <v>#VALUE!</v>
      </c>
      <c r="DT704" s="465" t="e">
        <f>SUM(DJ704:DS704)</f>
        <v>#VALUE!</v>
      </c>
      <c r="DU704" s="465" t="e">
        <f>(GS704:GX704)+(DP704+DQ704+DR704)*GY704+DS704</f>
        <v>#VALUE!</v>
      </c>
      <c r="DV704" s="451" t="e">
        <f>AV704/$BH704/(1-EP704)</f>
        <v>#VALUE!</v>
      </c>
      <c r="DW704" s="451" t="e">
        <f>AW704/$BH704/(1-ER704)</f>
        <v>#VALUE!</v>
      </c>
      <c r="DX704" s="451" t="e">
        <f>AX704/$BH704/(1-EQ704)</f>
        <v>#VALUE!</v>
      </c>
      <c r="DY704" s="451" t="e">
        <f>AY704/$BH704/(1-ES704)</f>
        <v>#VALUE!</v>
      </c>
      <c r="DZ704" s="451" t="e">
        <f>AZ704/$BH704/(1-ET704)</f>
        <v>#VALUE!</v>
      </c>
      <c r="EA704" s="451" t="e">
        <f>BA704/$BH704/(1-AX704)</f>
        <v>#VALUE!</v>
      </c>
      <c r="EB704" s="451" t="e">
        <f>BB704/$BH704/(1-EU704)</f>
        <v>#VALUE!</v>
      </c>
      <c r="EC704" s="451" t="e">
        <f>BC704/$BH704/(1-EV704)</f>
        <v>#VALUE!</v>
      </c>
      <c r="ED704" s="451" t="e">
        <f>BD704/$BH704/(1-EW704)</f>
        <v>#VALUE!</v>
      </c>
      <c r="EE704" s="451" t="e">
        <f>BG704/BH704</f>
        <v>#VALUE!</v>
      </c>
      <c r="EF704" s="451" t="e">
        <f>DV704/SUM($DV704:$EE704)</f>
        <v>#VALUE!</v>
      </c>
      <c r="EG704" s="451" t="e">
        <f>DW704/SUM($DV704:$EE704)</f>
        <v>#VALUE!</v>
      </c>
      <c r="EH704" s="451" t="e">
        <f>DX704/SUM($DV704:$EE704)</f>
        <v>#VALUE!</v>
      </c>
      <c r="EI704" s="451" t="e">
        <f>DY704/SUM($DV704:$EE704)</f>
        <v>#VALUE!</v>
      </c>
      <c r="EJ704" s="451" t="e">
        <f>DZ704/SUM($DV704:$EE704)</f>
        <v>#VALUE!</v>
      </c>
      <c r="EK704" s="451" t="e">
        <f>EA704/SUM($DV704:$EE704)</f>
        <v>#VALUE!</v>
      </c>
      <c r="EL704" s="451" t="e">
        <f>EB704/SUM($DV704:$EE704)</f>
        <v>#VALUE!</v>
      </c>
      <c r="EM704" s="451" t="e">
        <f>EC704/SUM($DV704:$EE704)</f>
        <v>#VALUE!</v>
      </c>
      <c r="EN704" s="451" t="e">
        <f>ED704/SUM($DV704:$EE704)</f>
        <v>#VALUE!</v>
      </c>
      <c r="EO704" s="451" t="e">
        <f>EE704/SUM($DV704:$EE704)</f>
        <v>#VALUE!</v>
      </c>
      <c r="EP704" s="450">
        <f>EP703</f>
        <v>0.080000000000000002</v>
      </c>
      <c r="EQ704" s="450">
        <f>EQ703</f>
        <v>0.014999999999999999</v>
      </c>
      <c r="ER704" s="450">
        <f>ER703</f>
        <v>0.014999999999999999</v>
      </c>
      <c r="ES704" s="450">
        <f>ES703</f>
        <v>0.014999999999999999</v>
      </c>
      <c r="ET704" s="450">
        <f>ET703</f>
        <v>0.014999999999999999</v>
      </c>
      <c r="EU704" s="450">
        <f>EU703</f>
        <v>0.089999999999999997</v>
      </c>
      <c r="EV704" s="450">
        <f>EV703</f>
        <v>0.089999999999999997</v>
      </c>
      <c r="EW704" s="450">
        <f>EW703</f>
        <v>0.089999999999999997</v>
      </c>
      <c r="EX704" s="431" t="str">
        <f>IF(_tag_month_day!AS694="","",_tag_month_day!AS694/100)</f>
        <v/>
      </c>
      <c r="EY704" s="431" t="str">
        <f>IF(_tag_month_day!AT694="","",_tag_month_day!AT694/100)</f>
        <v/>
      </c>
      <c r="EZ704" s="431" t="str">
        <f>IF(_tag_month_day!AU694="","",_tag_month_day!AU694/100)</f>
        <v/>
      </c>
      <c r="FA704" s="431" t="str">
        <f>IF(_tag_month_day!AV694="","",_tag_month_day!AV694/100)</f>
        <v/>
      </c>
      <c r="FB704" s="431" t="str">
        <f>IF(_tag_month_day!AW694="","",_tag_month_day!AW694/100)</f>
        <v/>
      </c>
      <c r="FC704" s="431" t="str">
        <f>IF(_tag_month_day!AX694="","",_tag_month_day!AX694/100)</f>
        <v/>
      </c>
      <c r="FD704" s="449" t="str">
        <f>IF(_tag_month_day!AY694="","",_tag_month_day!AY694/100)</f>
        <v/>
      </c>
      <c r="FE704" s="449" t="str">
        <f>IF(_tag_month_day!AZ694="","",_tag_month_day!AZ694/100)</f>
        <v/>
      </c>
      <c r="FF704" s="449" t="str">
        <f>IF(_tag_month_day!BA694="","",_tag_month_day!BA694/100)</f>
        <v/>
      </c>
      <c r="FG704" s="449" t="str">
        <f>IF(_tag_month_day!BB694="","",_tag_month_day!BB694/100)</f>
        <v/>
      </c>
      <c r="FH704" s="467" t="str">
        <f>IF(_tag_month_day!BC694="","",_tag_month_day!BC694/100)</f>
        <v/>
      </c>
      <c r="FI704" s="449">
        <f>FI703</f>
        <v>0.40999999999999998</v>
      </c>
      <c r="FJ704" s="449">
        <f>FJ703</f>
        <v>0.11</v>
      </c>
      <c r="FK704" s="449">
        <f>FK703</f>
        <v>0.014999999999999999</v>
      </c>
      <c r="FL704" s="449">
        <f>FL703</f>
        <v>0</v>
      </c>
      <c r="FM704" s="467">
        <f>FM703</f>
        <v>0.0001</v>
      </c>
      <c r="FN704" s="449">
        <f>FN703</f>
        <v>0.32000000000000001</v>
      </c>
      <c r="FO704" s="449">
        <f>FO703</f>
        <v>0.20000000000000001</v>
      </c>
      <c r="FP704" s="449">
        <f>FP703</f>
        <v>0.01</v>
      </c>
      <c r="FQ704" s="449">
        <f>FQ703</f>
        <v>0</v>
      </c>
      <c r="FR704" s="467">
        <f>FR703</f>
        <v>0.0001</v>
      </c>
      <c r="FS704" s="449" t="str">
        <f>IF(_tag_month_day!BD694="","",_tag_month_day!BD694/100)</f>
        <v/>
      </c>
      <c r="FT704" s="449" t="str">
        <f>IF(_tag_month_day!BE694="","",_tag_month_day!BE694/100)</f>
        <v/>
      </c>
      <c r="FU704" s="449" t="str">
        <f>IF(_tag_month_day!BF694="","",_tag_month_day!BF694/100)</f>
        <v/>
      </c>
      <c r="FV704" s="449" t="str">
        <f>IF(_tag_month_day!BG694="","",_tag_month_day!BG694/100)</f>
        <v/>
      </c>
      <c r="FW704" s="467" t="str">
        <f>IF(_tag_month_day!BH694="","",_tag_month_day!BH694/100)</f>
        <v/>
      </c>
      <c r="FX704" s="449" t="str">
        <f>IF(_tag_month_day!BI694="","",_tag_month_day!BI694/100)</f>
        <v/>
      </c>
      <c r="FY704" s="449" t="str">
        <f>IF(_tag_month_day!BJ694="","",_tag_month_day!BJ694/100)</f>
        <v/>
      </c>
      <c r="FZ704" s="468" t="str">
        <f>IF(_tag_month_day!BK694="","",_tag_month_day!BK694/100)</f>
        <v/>
      </c>
      <c r="GA704" s="449" t="str">
        <f>IF(_tag_month_day!BL694="","",_tag_month_day!BL694/100)</f>
        <v/>
      </c>
      <c r="GB704" s="467" t="str">
        <f>IF(_tag_month_day!BM694="","",_tag_month_day!BM694/100)</f>
        <v/>
      </c>
      <c r="GC704" s="431" t="str">
        <f>IF(_tag_month_day!BN694="","",_tag_month_day!BN694/100)</f>
        <v/>
      </c>
      <c r="GD704" s="431" t="str">
        <f>IF(_tag_month_day!BO694="","",_tag_month_day!BO694/100)</f>
        <v/>
      </c>
      <c r="GE704" s="431" t="str">
        <f>IF(_tag_month_day!BP694="","",_tag_month_day!BP694/100)</f>
        <v/>
      </c>
      <c r="GF704" s="431" t="str">
        <f>IF(_tag_month_day!BQ694="","",_tag_month_day!BQ694/100)</f>
        <v/>
      </c>
      <c r="GG704" s="431" t="str">
        <f>IF(_tag_month_day!BR694="","",_tag_month_day!BR694/100)</f>
        <v/>
      </c>
      <c r="GH704" s="431" t="str">
        <f>IF(_tag_month_day!BS694="","",_tag_month_day!BS694/100)</f>
        <v/>
      </c>
      <c r="GI704" s="467" t="str">
        <f>IF(_tag_month_day!BT694="","",_tag_month_day!BT694/100)</f>
        <v/>
      </c>
      <c r="GJ704" s="469" t="str">
        <f>IF(_tag_month_day!BU694="","",_tag_month_day!BU694/100)</f>
        <v/>
      </c>
      <c r="GK704" s="470">
        <f>GK703</f>
        <v>0.070000000000000007</v>
      </c>
      <c r="GL704" s="470">
        <f>GL703</f>
        <v>0.029999999999999999</v>
      </c>
      <c r="GM704" s="471" t="str">
        <f>IF(_tag_month_day!BX694="","",_tag_month_day!BX694/100)</f>
        <v/>
      </c>
      <c r="GN704" s="470">
        <f>GN703</f>
        <v>0.070000000000000007</v>
      </c>
      <c r="GO704" s="470">
        <f>GO703</f>
        <v>0.029999999999999999</v>
      </c>
      <c r="GP704" s="470">
        <f>GP703</f>
        <v>0.089999999999999997</v>
      </c>
      <c r="GQ704" s="470">
        <f>GQ703</f>
        <v>0.029999999999999999</v>
      </c>
      <c r="GR704" s="471" t="str">
        <f>IF(_tag_month_day!CA694="","",_tag_month_day!CA694/100)</f>
        <v/>
      </c>
      <c r="GS704" s="472">
        <f>GS703</f>
        <v>0.95299999999999996</v>
      </c>
      <c r="GT704" s="472">
        <f>GT703</f>
        <v>0.55000000000000004</v>
      </c>
      <c r="GU704" s="472">
        <f>GU703</f>
        <v>0.55000000000000004</v>
      </c>
      <c r="GV704" s="472">
        <f>GV703</f>
        <v>0.55000000000000004</v>
      </c>
      <c r="GW704" s="472">
        <f>GW703</f>
        <v>0.5</v>
      </c>
      <c r="GX704" s="472">
        <f>GX703</f>
        <v>0.93500000000000005</v>
      </c>
      <c r="GY704" s="472">
        <f>GY703</f>
        <v>0.14999999999999999</v>
      </c>
      <c r="GZ704" s="472">
        <f>GZ703</f>
        <v>1</v>
      </c>
      <c r="HA704" s="474">
        <f>HA703</f>
        <v>0.047</v>
      </c>
      <c r="HB704" s="474">
        <f>HB703</f>
        <v>0.45000000000000001</v>
      </c>
      <c r="HC704" s="474">
        <f>HC703</f>
        <v>0.45000000000000001</v>
      </c>
      <c r="HD704" s="474">
        <f>HD703</f>
        <v>0.45000000000000001</v>
      </c>
      <c r="HE704" s="474">
        <f>HE703</f>
        <v>0.5</v>
      </c>
      <c r="HF704" s="474">
        <f>HF703</f>
        <v>0.065000000000000002</v>
      </c>
      <c r="HG704" s="474">
        <f>HG703</f>
        <v>0.84999999999999998</v>
      </c>
      <c r="HH704" s="474">
        <f>HH703</f>
        <v>0</v>
      </c>
      <c r="HI704" s="10">
        <f>IF(BZ704&lt;&gt;"",CK704-BV704,0)</f>
        <v>0</v>
      </c>
      <c r="HJ704" s="10" t="e">
        <f>IF(AJ704&gt;0,AH704-AJ704,0)</f>
        <v>#VALUE!</v>
      </c>
      <c r="HK704" s="466">
        <f>HK703</f>
        <v>0.84999999999999998</v>
      </c>
      <c r="HL704" s="424">
        <f>HL703</f>
        <v>550000</v>
      </c>
      <c r="HM704" s="424">
        <f>HM703</f>
        <v>480000</v>
      </c>
      <c r="HN704" s="465" t="e">
        <f>(DJ704*EZ704+DK704*FH704+DL704*FM704+DM704*FR704+DN704*FW704+DO704*GB704+DS704*GI704+DP704*GM704+DR704*GR704)*1000*2</f>
        <v>#VALUE!</v>
      </c>
      <c r="HO704" s="465" t="e">
        <f>HN704*HK704*$HO$2/HL704*1000000</f>
        <v>#VALUE!</v>
      </c>
      <c r="HP704" s="465" t="e">
        <f>HN704*HK704*$HP$2/HM704*1000000</f>
        <v>#VALUE!</v>
      </c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</row>
    <row customFormat="1" r="705" s="0">
      <c r="A705" s="420">
        <v>694</v>
      </c>
      <c r="B705" s="421">
        <f ca="1">IF(D705=D704,B704,IF(D705="夜班",B704+1,B704))</f>
        <v>43614</v>
      </c>
      <c r="C705" s="422">
        <f>C704</f>
        <v>0.041666666666666699</v>
      </c>
      <c r="D705" s="10" t="str">
        <f ca="1">IF(HOUR(G705)&lt;8,"夜班",IF(HOUR(G705)&lt;16,"白班",IF(HOUR(G705)&lt;24,"中班",0)))</f>
        <v>中班</v>
      </c>
      <c r="E705" s="10" t="e">
        <f ca="1">IF(F705=1,"甲",IF(F705=2,"乙",IF(F705=3,"丙",IF(F705=4,"丁",""))))</f>
        <v>#REF!</v>
      </c>
      <c r="F705" s="10" t="e">
        <f ca="1">SUMPRODUCT((成本日报!$A$3:$A$95=计划!B705)*(成本日报!$B$3:$B$95=计划!$D705),成本日报!$C$3:$C$95)</f>
        <v>#REF!</v>
      </c>
      <c r="G705" s="423">
        <f ca="1">G704+C704</f>
        <v>43614.874999998319</v>
      </c>
      <c r="H705" s="423">
        <f ca="1">$G705+$C705/60*10+$C705*0</f>
        <v>43614.881944442765</v>
      </c>
      <c r="I705" s="423">
        <f ca="1">$G705+$C705/60*18+$C705*0</f>
        <v>43614.887499998316</v>
      </c>
      <c r="J705" s="423">
        <f ca="1">$G705+$C705/60*0+$C705*1</f>
        <v>43614.916666664983</v>
      </c>
      <c r="K705" s="423">
        <f ca="1">$G705+$C705/60*30+$C705*2</f>
        <v>43614.979166664991</v>
      </c>
      <c r="L705" s="423">
        <f ca="1">$G705+$C705/60*0+$C705*3</f>
        <v>43614.999999998319</v>
      </c>
      <c r="M705" s="424" t="str">
        <f>IF(_tag_month_day!A695="","",_tag_month_day!A695)</f>
        <v/>
      </c>
      <c r="N705" s="424" t="str">
        <f>IF(_tag_month_day!B695="","",_tag_month_day!B695)</f>
        <v/>
      </c>
      <c r="O705" s="425" t="e">
        <f>IF(M705+N705=0,"",M705+N705)</f>
        <v>#VALUE!</v>
      </c>
      <c r="P705" s="424" t="str">
        <f>IF(_tag_month_day!C695="","",_tag_month_day!C695)</f>
        <v/>
      </c>
      <c r="Q705" s="424" t="str">
        <f>IF(_tag_month_day!D695="","",_tag_month_day!D695)</f>
        <v/>
      </c>
      <c r="R705" s="426" t="str">
        <f>IF(_tag_month_day!CB695="","",_tag_month_day!CB695/100)</f>
        <v/>
      </c>
      <c r="S705" s="427" t="str">
        <f>IF(_tag_month_day!E695="","",_tag_month_day!E695)</f>
        <v/>
      </c>
      <c r="T705" s="427" t="str">
        <f>IF(_tag_month_day!F695="","",_tag_month_day!F695)</f>
        <v/>
      </c>
      <c r="U705" s="428" t="e">
        <f>S705+T705</f>
        <v>#VALUE!</v>
      </c>
      <c r="V705" s="429" t="e">
        <f>U705/AJ705</f>
        <v>#VALUE!</v>
      </c>
      <c r="W705" s="430" t="str">
        <f>IF(_jhy_month_day!A695="","",_jhy_month_day!A695)</f>
        <v/>
      </c>
      <c r="X705" s="431" t="str">
        <f>IF(_jhy_month_day!B695="","",_jhy_month_day!B695/100)</f>
        <v/>
      </c>
      <c r="Y705" s="431" t="str">
        <f>IF(_jhy_month_day!C695="","",_jhy_month_day!C695/100)</f>
        <v/>
      </c>
      <c r="Z705" s="432">
        <f>Z701+1</f>
        <v>174</v>
      </c>
      <c r="AA705" s="433" t="str">
        <f>IF(_tag_month_day!G695="","",_tag_month_day!G695/100)</f>
        <v/>
      </c>
      <c r="AB705" s="433" t="str">
        <f>IF(_tag_month_day!H695="","",_tag_month_day!H695/100)</f>
        <v/>
      </c>
      <c r="AC705" s="434">
        <f>IF(X705="",AC704,BK705*($AV704*X705+$AW704*FD704+$AX704*FI704+$AY704*FN704+$AZ704*FS704+$BA704*FX704+$BG704*GE704)/(AV704*Y705+AX704*FK704+AW704*FF704+AY704*FP704+AZ704*FU704+BA704*FZ704+BG704*GG704+BB704*GK704+BC704*GN704+BD704*GP704))</f>
        <v>1.59963432013121</v>
      </c>
      <c r="AD705" s="435" t="str">
        <f>IF(AC705=AC704,"",AC705-AC704)</f>
        <v/>
      </c>
      <c r="AE705" s="436" t="str">
        <f>IF(1-AF705=0,"",(1-AF705))</f>
        <v/>
      </c>
      <c r="AF705" s="437">
        <v>1</v>
      </c>
      <c r="AG705" s="10" t="str">
        <f>AG704</f>
        <v>9A3</v>
      </c>
      <c r="AH705" s="438" t="str">
        <f>AH704</f>
        <v/>
      </c>
      <c r="AI705" s="424"/>
      <c r="AJ705" s="10" t="str">
        <f>IF(_tag_month_day!I695="","",_tag_month_day!I695)</f>
        <v/>
      </c>
      <c r="AK705" s="440"/>
      <c r="AL705" s="440"/>
      <c r="AM705" s="440"/>
      <c r="AN705" s="441">
        <f>AN704</f>
        <v>2</v>
      </c>
      <c r="AO705" s="441">
        <f>AO704</f>
        <v>8</v>
      </c>
      <c r="AP705" s="442" t="e">
        <f>(IF(AN705=0,AS704,AS704*(1+AO705/AN705)/(AR705+AO705/AN705)))+AT705</f>
        <v>#VALUE!</v>
      </c>
      <c r="AQ705" s="443" t="str">
        <f>IF(_tag_month_day!J695="","",_tag_month_day!J695/100)</f>
        <v/>
      </c>
      <c r="AR705" s="444">
        <f>AR704</f>
        <v>1.3</v>
      </c>
      <c r="AS705" s="445" t="e">
        <f>AQ705*(AN705*AR705+AO705)/(AN705+AO705)</f>
        <v>#VALUE!</v>
      </c>
      <c r="AT705" s="445" t="e">
        <f>(SUM(BE705:BF705)-SUM(BE704:BF704))*0.05</f>
        <v>#VALUE!</v>
      </c>
      <c r="AU705" s="446" t="str">
        <f>IF(_tag_month_day!CC695="","",IF(_tag_month_day!CC695&gt;0,_tag_month_day!CD695,_tag_month_day!CE695))</f>
        <v/>
      </c>
      <c r="AV705" s="447" t="str">
        <f>IF(_tag_month_day!L695="","",_tag_month_day!L695/100)</f>
        <v/>
      </c>
      <c r="AW705" s="431">
        <f>AW704</f>
        <v>0</v>
      </c>
      <c r="AX705" s="431">
        <f>AX704</f>
        <v>0</v>
      </c>
      <c r="AY705" s="431" t="str">
        <f>IF(_tag_month_day!M695="","",_tag_month_day!M695/100)</f>
        <v/>
      </c>
      <c r="AZ705" s="431" t="str">
        <f>IF(_tag_month_day!N695="","",_tag_month_day!N695/100)</f>
        <v/>
      </c>
      <c r="BA705" s="431" t="str">
        <f>IF(_tag_month_day!O695="","",_tag_month_day!O695/100)</f>
        <v/>
      </c>
      <c r="BB705" s="448" t="str">
        <f>IF(_tag_month_day!P695="","",_tag_month_day!P695/100)</f>
        <v/>
      </c>
      <c r="BC705" s="448">
        <f>BC704</f>
        <v>0</v>
      </c>
      <c r="BD705" s="448" t="str">
        <f>IF(_tag_month_day!Q695="","",_tag_month_day!Q695/100)</f>
        <v/>
      </c>
      <c r="BE705" s="449" t="str">
        <f>IF(_tag_month_day!R695="","",_tag_month_day!R695/100)</f>
        <v/>
      </c>
      <c r="BF705" s="388" t="e">
        <f>(AU705*(100+BE705*100))/(AJ705-AU705)/100</f>
        <v>#VALUE!</v>
      </c>
      <c r="BG705" s="450" t="e">
        <f>BE705+BF705</f>
        <v>#VALUE!</v>
      </c>
      <c r="BH705" s="451" t="e">
        <f>SUM(AV705:BF705)</f>
        <v>#VALUE!</v>
      </c>
      <c r="BI705" s="452" t="e">
        <f>IF(CX705=0,BI704,(DK705*查询!$R$5+DL705*查询!$Q$5+DM705*查询!$N$5+DN705*查询!$O$5+DO705*查询!$P$5)*AF705/CX705)</f>
        <v>#VALUE!</v>
      </c>
      <c r="BJ705" s="452" t="e">
        <f>IF(CX705=0,BJ704,(DP705*查询!$S$5+DQ705*查询!$T$5+DR705*查询!$U$5)*AF705/CX705)</f>
        <v>#VALUE!</v>
      </c>
      <c r="BK705" s="452">
        <f>BK704</f>
        <v>1</v>
      </c>
      <c r="BL705" s="453" t="e">
        <f>SUMPRODUCT((AV705:BA705)*(GS705:GX705))/((GS705:GX705)+SUM(BB705:BD705)*GY705+BG705*GZ705)</f>
        <v>#VALUE!</v>
      </c>
      <c r="BM705" s="453" t="e">
        <f>BK705*($AV705*FB705+$AW705*FD705+$AX705*FI705+$AY705*FN705+$AZ705*FS705+$BA705*FX705+$BG705*GE705)/(AV705*EY705+AX705*FK705+AW705*FF705+AY705*FP705+AZ705*FU705+BA705*FZ705+BG705*GG705+BB705*GK705+BC705*GN705+BD705*GP705)</f>
        <v>#VALUE!</v>
      </c>
      <c r="BN705" s="453" t="e">
        <f>($AV705*FC705+$AX705*FJ705+$AW705*FE705+$AY705*FO705+$AZ705*FT705+$BA705*FY705+$BG705*GF705)/($AV705*FA705+BG705*GH705+BB705*GL705+BC705*GO705+BD705*GQ705+BA705*GA705)</f>
        <v>#VALUE!</v>
      </c>
      <c r="BO705" s="454" t="e">
        <f>SUMPRODUCT(AV705:BA705*GS705:GX705)/(GS705:GX705+(BB705+BC705+BD705)*GY705+BG705)</f>
        <v>#VALUE!</v>
      </c>
      <c r="BP705" s="454" t="e">
        <f>SUMPRODUCT(AV705:BA705*GS705:GX705)/(GS705:GX705+(BB705+BC705+BD705)*GY705+BG705)</f>
        <v>#VALUE!</v>
      </c>
      <c r="BQ705" s="454" t="e">
        <f>SUMPRODUCT(AV705:BA705*GS705:GX705)/(GS705:GX705+(BB705+BC705+BD705)*GY705+BG705)</f>
        <v>#VALUE!</v>
      </c>
      <c r="BR705" s="453" t="str">
        <f>IF(_tag_month_day!T695="","",_tag_month_day!T695)</f>
        <v/>
      </c>
      <c r="BS705" s="453" t="str">
        <f>IF(_tag_month_day!U695="","",_tag_month_day!U695)</f>
        <v/>
      </c>
      <c r="BT705" s="455" t="str">
        <f>IF(CK705="","",IF((CK705&gt;=BV705-0.12)*(CK705&lt;=BV705+0.12),"合格","不合格"))</f>
        <v/>
      </c>
      <c r="BU705" s="456" t="str">
        <f>IF(_tag_month_day!V695="","",_tag_month_day!V695)</f>
        <v/>
      </c>
      <c r="BV705" s="457" t="str">
        <f>IF(_tag_month_day!W695="","",_tag_month_day!W695)</f>
        <v/>
      </c>
      <c r="BW705" s="458" t="str">
        <f>IF(_tag_month_day!X695="","",_tag_month_day!X695)</f>
        <v/>
      </c>
      <c r="BX705" s="458" t="str">
        <f>IF(_tag_month_day!Y695="","",_tag_month_day!Y695)</f>
        <v/>
      </c>
      <c r="BY705" s="459">
        <f ca="1">L705</f>
        <v>43614.999999998319</v>
      </c>
      <c r="BZ705" s="460"/>
      <c r="CA705" s="4"/>
      <c r="CB705" s="424" t="str">
        <f>IF(_tag_month_day!Z695="","",_tag_month_day!Z695)</f>
        <v/>
      </c>
      <c r="CC705" s="424" t="str">
        <f>IF(_tag_month_day!AA695="","",_tag_month_day!AA695)</f>
        <v/>
      </c>
      <c r="CD705" s="424" t="str">
        <f>IF(_tag_month_day!AB695="","",_tag_month_day!AB695)</f>
        <v/>
      </c>
      <c r="CE705" s="424" t="str">
        <f>IF(_tag_month_day!AC695="","",_tag_month_day!AC695)</f>
        <v/>
      </c>
      <c r="CF705" s="424" t="str">
        <f>IF(_tag_month_day!AD695="","",_tag_month_day!AD695)</f>
        <v/>
      </c>
      <c r="CG705" s="424" t="str">
        <f>IF(_tag_month_day!AE695="","",_tag_month_day!AE695)</f>
        <v/>
      </c>
      <c r="CH705" s="424" t="str">
        <f>IF(_tag_month_day!AF695="","",_tag_month_day!AF695)</f>
        <v/>
      </c>
      <c r="CI705" s="424" t="str">
        <f>IF(_tag_month_day!AG695="","",_tag_month_day!AG695)</f>
        <v/>
      </c>
      <c r="CJ705" s="424" t="str">
        <f>IF(_tag_month_day!AH695="","",_tag_month_day!AH695)</f>
        <v/>
      </c>
      <c r="CK705" s="424" t="str">
        <f>IF(_tag_month_day!AI695="","",_tag_month_day!AI695)</f>
        <v/>
      </c>
      <c r="CL705" s="4" t="str">
        <f>IF(_tag_month_day!AJ695="","",_tag_month_day!AJ695)</f>
        <v/>
      </c>
      <c r="CM705" s="4" t="str">
        <f>IF(_tag_month_day!AK695="","",_tag_month_day!AK695)</f>
        <v/>
      </c>
      <c r="CN705" s="4" t="str">
        <f>IF(_tag_month_day!AL695="","",_tag_month_day!AL695)</f>
        <v/>
      </c>
      <c r="CO705" s="4" t="str">
        <f>IF(_tag_month_day!AM695="","",_tag_month_day!AM695)</f>
        <v/>
      </c>
      <c r="CP705" s="4" t="str">
        <f>IF(_tag_month_day!AN695="","",_tag_month_day!AN695)</f>
        <v/>
      </c>
      <c r="CQ705" s="4" t="str">
        <f>IF(_tag_month_day!AO695="","",_tag_month_day!AO695)</f>
        <v/>
      </c>
      <c r="CR705" s="462" t="str">
        <f>IF(_tag_month_day!AP695="","",_tag_month_day!AP695)</f>
        <v/>
      </c>
      <c r="CS705" s="463" t="str">
        <f>IF(_tag_month_day!AQ695="","",_tag_month_day!AQ695)</f>
        <v/>
      </c>
      <c r="CT705" s="4" t="str">
        <f>IF(_tag_month_day!AR695="","",_tag_month_day!AR695)</f>
        <v/>
      </c>
      <c r="CU705" s="464" t="e">
        <f>DU705/AJ705</f>
        <v>#VALUE!</v>
      </c>
      <c r="CV705" s="451" t="e">
        <f>BG705/BH705</f>
        <v>#VALUE!</v>
      </c>
      <c r="CW705" s="465" t="e">
        <f>AJ705*(1-CV705)*CU705*AF705</f>
        <v>#VALUE!</v>
      </c>
      <c r="CX705" s="465" t="e">
        <f>CW705*94%</f>
        <v>#VALUE!</v>
      </c>
      <c r="CY705" s="466" t="e">
        <f>IF(CX705=0,0,DS705/(DS705+CX705))</f>
        <v>#VALUE!</v>
      </c>
      <c r="CZ705" s="465" t="e">
        <f>$AJ705*EF705</f>
        <v>#VALUE!</v>
      </c>
      <c r="DA705" s="465" t="e">
        <f>$AJ705*EG705</f>
        <v>#VALUE!</v>
      </c>
      <c r="DB705" s="465" t="e">
        <f>$AJ705*EH705</f>
        <v>#VALUE!</v>
      </c>
      <c r="DC705" s="465" t="e">
        <f>$AJ705*EI705</f>
        <v>#VALUE!</v>
      </c>
      <c r="DD705" s="465" t="e">
        <f>$AJ705*EJ705</f>
        <v>#VALUE!</v>
      </c>
      <c r="DE705" s="465" t="e">
        <f>$AJ705*EK705</f>
        <v>#VALUE!</v>
      </c>
      <c r="DF705" s="465" t="e">
        <f>$AJ705*EL705</f>
        <v>#VALUE!</v>
      </c>
      <c r="DG705" s="465" t="e">
        <f>$AJ705*EM705</f>
        <v>#VALUE!</v>
      </c>
      <c r="DH705" s="465" t="e">
        <f>$AJ705*EN705</f>
        <v>#VALUE!</v>
      </c>
      <c r="DI705" s="465" t="e">
        <f>$AJ705*EO705</f>
        <v>#VALUE!</v>
      </c>
      <c r="DJ705" s="465" t="e">
        <f>CZ705*(1-EP705)</f>
        <v>#VALUE!</v>
      </c>
      <c r="DK705" s="465" t="e">
        <f>DA705*(1-ER705)</f>
        <v>#VALUE!</v>
      </c>
      <c r="DL705" s="465" t="e">
        <f>DB705*(1-EQ705)</f>
        <v>#VALUE!</v>
      </c>
      <c r="DM705" s="465" t="e">
        <f>DC705*(1-ES705)</f>
        <v>#VALUE!</v>
      </c>
      <c r="DN705" s="465" t="e">
        <f>DD705*(1-ET705)</f>
        <v>#VALUE!</v>
      </c>
      <c r="DO705" s="465" t="e">
        <f>DE705</f>
        <v>#VALUE!</v>
      </c>
      <c r="DP705" s="465" t="e">
        <f>DF705*(1-EU705)</f>
        <v>#VALUE!</v>
      </c>
      <c r="DQ705" s="465" t="e">
        <f>DG705*(1-EV705)</f>
        <v>#VALUE!</v>
      </c>
      <c r="DR705" s="465" t="e">
        <f>DH705*(1-EW705)</f>
        <v>#VALUE!</v>
      </c>
      <c r="DS705" s="465" t="e">
        <f>DI705</f>
        <v>#VALUE!</v>
      </c>
      <c r="DT705" s="465" t="e">
        <f>SUM(DJ705:DS705)</f>
        <v>#VALUE!</v>
      </c>
      <c r="DU705" s="465" t="e">
        <f>(GS705:GX705)+(DP705+DQ705+DR705)*GY705+DS705</f>
        <v>#VALUE!</v>
      </c>
      <c r="DV705" s="451" t="e">
        <f>AV705/$BH705/(1-EP705)</f>
        <v>#VALUE!</v>
      </c>
      <c r="DW705" s="451" t="e">
        <f>AW705/$BH705/(1-ER705)</f>
        <v>#VALUE!</v>
      </c>
      <c r="DX705" s="451" t="e">
        <f>AX705/$BH705/(1-EQ705)</f>
        <v>#VALUE!</v>
      </c>
      <c r="DY705" s="451" t="e">
        <f>AY705/$BH705/(1-ES705)</f>
        <v>#VALUE!</v>
      </c>
      <c r="DZ705" s="451" t="e">
        <f>AZ705/$BH705/(1-ET705)</f>
        <v>#VALUE!</v>
      </c>
      <c r="EA705" s="451" t="e">
        <f>BA705/$BH705/(1-AX705)</f>
        <v>#VALUE!</v>
      </c>
      <c r="EB705" s="451" t="e">
        <f>BB705/$BH705/(1-EU705)</f>
        <v>#VALUE!</v>
      </c>
      <c r="EC705" s="451" t="e">
        <f>BC705/$BH705/(1-EV705)</f>
        <v>#VALUE!</v>
      </c>
      <c r="ED705" s="451" t="e">
        <f>BD705/$BH705/(1-EW705)</f>
        <v>#VALUE!</v>
      </c>
      <c r="EE705" s="451" t="e">
        <f>BG705/BH705</f>
        <v>#VALUE!</v>
      </c>
      <c r="EF705" s="451" t="e">
        <f>DV705/SUM($DV705:$EE705)</f>
        <v>#VALUE!</v>
      </c>
      <c r="EG705" s="451" t="e">
        <f>DW705/SUM($DV705:$EE705)</f>
        <v>#VALUE!</v>
      </c>
      <c r="EH705" s="451" t="e">
        <f>DX705/SUM($DV705:$EE705)</f>
        <v>#VALUE!</v>
      </c>
      <c r="EI705" s="451" t="e">
        <f>DY705/SUM($DV705:$EE705)</f>
        <v>#VALUE!</v>
      </c>
      <c r="EJ705" s="451" t="e">
        <f>DZ705/SUM($DV705:$EE705)</f>
        <v>#VALUE!</v>
      </c>
      <c r="EK705" s="451" t="e">
        <f>EA705/SUM($DV705:$EE705)</f>
        <v>#VALUE!</v>
      </c>
      <c r="EL705" s="451" t="e">
        <f>EB705/SUM($DV705:$EE705)</f>
        <v>#VALUE!</v>
      </c>
      <c r="EM705" s="451" t="e">
        <f>EC705/SUM($DV705:$EE705)</f>
        <v>#VALUE!</v>
      </c>
      <c r="EN705" s="451" t="e">
        <f>ED705/SUM($DV705:$EE705)</f>
        <v>#VALUE!</v>
      </c>
      <c r="EO705" s="451" t="e">
        <f>EE705/SUM($DV705:$EE705)</f>
        <v>#VALUE!</v>
      </c>
      <c r="EP705" s="450">
        <f>EP704</f>
        <v>0.080000000000000002</v>
      </c>
      <c r="EQ705" s="450">
        <f>EQ704</f>
        <v>0.014999999999999999</v>
      </c>
      <c r="ER705" s="450">
        <f>ER704</f>
        <v>0.014999999999999999</v>
      </c>
      <c r="ES705" s="450">
        <f>ES704</f>
        <v>0.014999999999999999</v>
      </c>
      <c r="ET705" s="450">
        <f>ET704</f>
        <v>0.014999999999999999</v>
      </c>
      <c r="EU705" s="450">
        <f>EU704</f>
        <v>0.089999999999999997</v>
      </c>
      <c r="EV705" s="450">
        <f>EV704</f>
        <v>0.089999999999999997</v>
      </c>
      <c r="EW705" s="450">
        <f>EW704</f>
        <v>0.089999999999999997</v>
      </c>
      <c r="EX705" s="431" t="str">
        <f>IF(_tag_month_day!AS695="","",_tag_month_day!AS695/100)</f>
        <v/>
      </c>
      <c r="EY705" s="431" t="str">
        <f>IF(_tag_month_day!AT695="","",_tag_month_day!AT695/100)</f>
        <v/>
      </c>
      <c r="EZ705" s="431" t="str">
        <f>IF(_tag_month_day!AU695="","",_tag_month_day!AU695/100)</f>
        <v/>
      </c>
      <c r="FA705" s="431" t="str">
        <f>IF(_tag_month_day!AV695="","",_tag_month_day!AV695/100)</f>
        <v/>
      </c>
      <c r="FB705" s="431" t="str">
        <f>IF(_tag_month_day!AW695="","",_tag_month_day!AW695/100)</f>
        <v/>
      </c>
      <c r="FC705" s="431" t="str">
        <f>IF(_tag_month_day!AX695="","",_tag_month_day!AX695/100)</f>
        <v/>
      </c>
      <c r="FD705" s="449" t="str">
        <f>IF(_tag_month_day!AY695="","",_tag_month_day!AY695/100)</f>
        <v/>
      </c>
      <c r="FE705" s="449" t="str">
        <f>IF(_tag_month_day!AZ695="","",_tag_month_day!AZ695/100)</f>
        <v/>
      </c>
      <c r="FF705" s="449" t="str">
        <f>IF(_tag_month_day!BA695="","",_tag_month_day!BA695/100)</f>
        <v/>
      </c>
      <c r="FG705" s="449" t="str">
        <f>IF(_tag_month_day!BB695="","",_tag_month_day!BB695/100)</f>
        <v/>
      </c>
      <c r="FH705" s="467" t="str">
        <f>IF(_tag_month_day!BC695="","",_tag_month_day!BC695/100)</f>
        <v/>
      </c>
      <c r="FI705" s="449">
        <f>FI704</f>
        <v>0.40999999999999998</v>
      </c>
      <c r="FJ705" s="449">
        <f>FJ704</f>
        <v>0.11</v>
      </c>
      <c r="FK705" s="449">
        <f>FK704</f>
        <v>0.014999999999999999</v>
      </c>
      <c r="FL705" s="449">
        <f>FL704</f>
        <v>0</v>
      </c>
      <c r="FM705" s="467">
        <f>FM704</f>
        <v>0.0001</v>
      </c>
      <c r="FN705" s="449">
        <f>FN704</f>
        <v>0.32000000000000001</v>
      </c>
      <c r="FO705" s="449">
        <f>FO704</f>
        <v>0.20000000000000001</v>
      </c>
      <c r="FP705" s="449">
        <f>FP704</f>
        <v>0.01</v>
      </c>
      <c r="FQ705" s="449">
        <f>FQ704</f>
        <v>0</v>
      </c>
      <c r="FR705" s="467">
        <f>FR704</f>
        <v>0.0001</v>
      </c>
      <c r="FS705" s="449" t="str">
        <f>IF(_tag_month_day!BD695="","",_tag_month_day!BD695/100)</f>
        <v/>
      </c>
      <c r="FT705" s="449" t="str">
        <f>IF(_tag_month_day!BE695="","",_tag_month_day!BE695/100)</f>
        <v/>
      </c>
      <c r="FU705" s="449" t="str">
        <f>IF(_tag_month_day!BF695="","",_tag_month_day!BF695/100)</f>
        <v/>
      </c>
      <c r="FV705" s="449" t="str">
        <f>IF(_tag_month_day!BG695="","",_tag_month_day!BG695/100)</f>
        <v/>
      </c>
      <c r="FW705" s="467" t="str">
        <f>IF(_tag_month_day!BH695="","",_tag_month_day!BH695/100)</f>
        <v/>
      </c>
      <c r="FX705" s="449" t="str">
        <f>IF(_tag_month_day!BI695="","",_tag_month_day!BI695/100)</f>
        <v/>
      </c>
      <c r="FY705" s="449" t="str">
        <f>IF(_tag_month_day!BJ695="","",_tag_month_day!BJ695/100)</f>
        <v/>
      </c>
      <c r="FZ705" s="468" t="str">
        <f>IF(_tag_month_day!BK695="","",_tag_month_day!BK695/100)</f>
        <v/>
      </c>
      <c r="GA705" s="449" t="str">
        <f>IF(_tag_month_day!BL695="","",_tag_month_day!BL695/100)</f>
        <v/>
      </c>
      <c r="GB705" s="467" t="str">
        <f>IF(_tag_month_day!BM695="","",_tag_month_day!BM695/100)</f>
        <v/>
      </c>
      <c r="GC705" s="431" t="str">
        <f>IF(_tag_month_day!BN695="","",_tag_month_day!BN695/100)</f>
        <v/>
      </c>
      <c r="GD705" s="431" t="str">
        <f>IF(_tag_month_day!BO695="","",_tag_month_day!BO695/100)</f>
        <v/>
      </c>
      <c r="GE705" s="431" t="str">
        <f>IF(_tag_month_day!BP695="","",_tag_month_day!BP695/100)</f>
        <v/>
      </c>
      <c r="GF705" s="431" t="str">
        <f>IF(_tag_month_day!BQ695="","",_tag_month_day!BQ695/100)</f>
        <v/>
      </c>
      <c r="GG705" s="431" t="str">
        <f>IF(_tag_month_day!BR695="","",_tag_month_day!BR695/100)</f>
        <v/>
      </c>
      <c r="GH705" s="431" t="str">
        <f>IF(_tag_month_day!BS695="","",_tag_month_day!BS695/100)</f>
        <v/>
      </c>
      <c r="GI705" s="467" t="str">
        <f>IF(_tag_month_day!BT695="","",_tag_month_day!BT695/100)</f>
        <v/>
      </c>
      <c r="GJ705" s="469" t="str">
        <f>IF(_tag_month_day!BU695="","",_tag_month_day!BU695/100)</f>
        <v/>
      </c>
      <c r="GK705" s="470">
        <f>GK704</f>
        <v>0.070000000000000007</v>
      </c>
      <c r="GL705" s="470">
        <f>GL704</f>
        <v>0.029999999999999999</v>
      </c>
      <c r="GM705" s="471" t="str">
        <f>IF(_tag_month_day!BX695="","",_tag_month_day!BX695/100)</f>
        <v/>
      </c>
      <c r="GN705" s="470">
        <f>GN704</f>
        <v>0.070000000000000007</v>
      </c>
      <c r="GO705" s="470">
        <f>GO704</f>
        <v>0.029999999999999999</v>
      </c>
      <c r="GP705" s="470">
        <f>GP704</f>
        <v>0.089999999999999997</v>
      </c>
      <c r="GQ705" s="470">
        <f>GQ704</f>
        <v>0.029999999999999999</v>
      </c>
      <c r="GR705" s="471" t="str">
        <f>IF(_tag_month_day!CA695="","",_tag_month_day!CA695/100)</f>
        <v/>
      </c>
      <c r="GS705" s="472">
        <f>GS704</f>
        <v>0.95299999999999996</v>
      </c>
      <c r="GT705" s="472">
        <f>GT704</f>
        <v>0.55000000000000004</v>
      </c>
      <c r="GU705" s="472">
        <f>GU704</f>
        <v>0.55000000000000004</v>
      </c>
      <c r="GV705" s="472">
        <f>GV704</f>
        <v>0.55000000000000004</v>
      </c>
      <c r="GW705" s="472">
        <f>GW704</f>
        <v>0.5</v>
      </c>
      <c r="GX705" s="472">
        <f>GX704</f>
        <v>0.93500000000000005</v>
      </c>
      <c r="GY705" s="472">
        <f>GY704</f>
        <v>0.14999999999999999</v>
      </c>
      <c r="GZ705" s="472">
        <f>GZ704</f>
        <v>1</v>
      </c>
      <c r="HA705" s="474">
        <f>HA704</f>
        <v>0.047</v>
      </c>
      <c r="HB705" s="474">
        <f>HB704</f>
        <v>0.45000000000000001</v>
      </c>
      <c r="HC705" s="474">
        <f>HC704</f>
        <v>0.45000000000000001</v>
      </c>
      <c r="HD705" s="474">
        <f>HD704</f>
        <v>0.45000000000000001</v>
      </c>
      <c r="HE705" s="474">
        <f>HE704</f>
        <v>0.5</v>
      </c>
      <c r="HF705" s="474">
        <f>HF704</f>
        <v>0.065000000000000002</v>
      </c>
      <c r="HG705" s="474">
        <f>HG704</f>
        <v>0.84999999999999998</v>
      </c>
      <c r="HH705" s="474">
        <f>HH704</f>
        <v>0</v>
      </c>
      <c r="HI705" s="10">
        <f>IF(BZ705&lt;&gt;"",CK705-BV705,0)</f>
        <v>0</v>
      </c>
      <c r="HJ705" s="10" t="e">
        <f>IF(AJ705&gt;0,AH705-AJ705,0)</f>
        <v>#VALUE!</v>
      </c>
      <c r="HK705" s="466">
        <f>HK704</f>
        <v>0.84999999999999998</v>
      </c>
      <c r="HL705" s="424">
        <f>HL704</f>
        <v>550000</v>
      </c>
      <c r="HM705" s="424">
        <f>HM704</f>
        <v>480000</v>
      </c>
      <c r="HN705" s="465" t="e">
        <f>(DJ705*EZ705+DK705*FH705+DL705*FM705+DM705*FR705+DN705*FW705+DO705*GB705+DS705*GI705+DP705*GM705+DR705*GR705)*1000*2</f>
        <v>#VALUE!</v>
      </c>
      <c r="HO705" s="465" t="e">
        <f>HN705*HK705*$HO$2/HL705*1000000</f>
        <v>#VALUE!</v>
      </c>
      <c r="HP705" s="465" t="e">
        <f>HN705*HK705*$HP$2/HM705*1000000</f>
        <v>#VALUE!</v>
      </c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</row>
    <row customFormat="1" r="706" s="0">
      <c r="A706" s="420">
        <v>695</v>
      </c>
      <c r="B706" s="421">
        <f ca="1">IF(D706=D705,B705,IF(D706="夜班",B705+1,B705))</f>
        <v>43614</v>
      </c>
      <c r="C706" s="422">
        <f>C705</f>
        <v>0.041666666666666699</v>
      </c>
      <c r="D706" s="10" t="str">
        <f ca="1">IF(HOUR(G706)&lt;8,"夜班",IF(HOUR(G706)&lt;16,"白班",IF(HOUR(G706)&lt;24,"中班",0)))</f>
        <v>中班</v>
      </c>
      <c r="E706" s="10" t="e">
        <f ca="1">IF(F706=1,"甲",IF(F706=2,"乙",IF(F706=3,"丙",IF(F706=4,"丁",""))))</f>
        <v>#REF!</v>
      </c>
      <c r="F706" s="10" t="e">
        <f ca="1">SUMPRODUCT((成本日报!$A$3:$A$95=计划!B706)*(成本日报!$B$3:$B$95=计划!$D706),成本日报!$C$3:$C$95)</f>
        <v>#REF!</v>
      </c>
      <c r="G706" s="423">
        <f ca="1">G705+C705</f>
        <v>43614.916666664983</v>
      </c>
      <c r="H706" s="423">
        <f ca="1">$G706+$C706/60*10+$C706*0</f>
        <v>43614.923611109429</v>
      </c>
      <c r="I706" s="423">
        <f ca="1">$G706+$C706/60*18+$C706*0</f>
        <v>43614.929166664981</v>
      </c>
      <c r="J706" s="423">
        <f ca="1">$G706+$C706/60*0+$C706*1</f>
        <v>43614.958333331648</v>
      </c>
      <c r="K706" s="423">
        <f ca="1">$G706+$C706/60*30+$C706*2</f>
        <v>43615.020833331655</v>
      </c>
      <c r="L706" s="423">
        <f ca="1">$G706+$C706/60*0+$C706*3</f>
        <v>43615.041666664983</v>
      </c>
      <c r="M706" s="424" t="str">
        <f>IF(_tag_month_day!A696="","",_tag_month_day!A696)</f>
        <v/>
      </c>
      <c r="N706" s="424" t="str">
        <f>IF(_tag_month_day!B696="","",_tag_month_day!B696)</f>
        <v/>
      </c>
      <c r="O706" s="425" t="e">
        <f>IF(M706+N706=0,"",M706+N706)</f>
        <v>#VALUE!</v>
      </c>
      <c r="P706" s="424" t="str">
        <f>IF(_tag_month_day!C696="","",_tag_month_day!C696)</f>
        <v/>
      </c>
      <c r="Q706" s="424" t="str">
        <f>IF(_tag_month_day!D696="","",_tag_month_day!D696)</f>
        <v/>
      </c>
      <c r="R706" s="426" t="str">
        <f>IF(_tag_month_day!CB696="","",_tag_month_day!CB696/100)</f>
        <v/>
      </c>
      <c r="S706" s="427" t="str">
        <f>IF(_tag_month_day!E696="","",_tag_month_day!E696)</f>
        <v/>
      </c>
      <c r="T706" s="427" t="str">
        <f>IF(_tag_month_day!F696="","",_tag_month_day!F696)</f>
        <v/>
      </c>
      <c r="U706" s="428" t="e">
        <f>S706+T706</f>
        <v>#VALUE!</v>
      </c>
      <c r="V706" s="429" t="e">
        <f>U706/AJ706</f>
        <v>#VALUE!</v>
      </c>
      <c r="W706" s="430" t="str">
        <f>IF(_jhy_month_day!A696="","",_jhy_month_day!A696)</f>
        <v/>
      </c>
      <c r="X706" s="431" t="str">
        <f>IF(_jhy_month_day!B696="","",_jhy_month_day!B696/100)</f>
        <v/>
      </c>
      <c r="Y706" s="431" t="str">
        <f>IF(_jhy_month_day!C696="","",_jhy_month_day!C696/100)</f>
        <v/>
      </c>
      <c r="Z706" s="432">
        <f>Z702+1</f>
        <v>174</v>
      </c>
      <c r="AA706" s="433" t="str">
        <f>IF(_tag_month_day!G696="","",_tag_month_day!G696/100)</f>
        <v/>
      </c>
      <c r="AB706" s="433" t="str">
        <f>IF(_tag_month_day!H696="","",_tag_month_day!H696/100)</f>
        <v/>
      </c>
      <c r="AC706" s="434">
        <f>IF(X706="",AC705,BK706*($AV705*X706+$AW705*FD705+$AX705*FI705+$AY705*FN705+$AZ705*FS705+$BA705*FX705+$BG705*GE705)/(AV705*Y706+AX705*FK705+AW705*FF705+AY705*FP705+AZ705*FU705+BA705*FZ705+BG705*GG705+BB705*GK705+BC705*GN705+BD705*GP705))</f>
        <v>1.59963432013121</v>
      </c>
      <c r="AD706" s="435" t="str">
        <f>IF(AC706=AC705,"",AC706-AC705)</f>
        <v/>
      </c>
      <c r="AE706" s="436" t="str">
        <f>IF(1-AF706=0,"",(1-AF706))</f>
        <v/>
      </c>
      <c r="AF706" s="437">
        <v>1</v>
      </c>
      <c r="AG706" s="10" t="str">
        <f>AG705</f>
        <v>9A3</v>
      </c>
      <c r="AH706" s="438" t="str">
        <f>AH705</f>
        <v/>
      </c>
      <c r="AI706" s="424"/>
      <c r="AJ706" s="10" t="str">
        <f>IF(_tag_month_day!I696="","",_tag_month_day!I696)</f>
        <v/>
      </c>
      <c r="AK706" s="440"/>
      <c r="AL706" s="440"/>
      <c r="AM706" s="440"/>
      <c r="AN706" s="441">
        <f>AN705</f>
        <v>2</v>
      </c>
      <c r="AO706" s="441">
        <f>AO705</f>
        <v>8</v>
      </c>
      <c r="AP706" s="442" t="e">
        <f>(IF(AN706=0,AS705,AS705*(1+AO706/AN706)/(AR706+AO706/AN706)))+AT706</f>
        <v>#VALUE!</v>
      </c>
      <c r="AQ706" s="443" t="str">
        <f>IF(_tag_month_day!J696="","",_tag_month_day!J696/100)</f>
        <v/>
      </c>
      <c r="AR706" s="444">
        <f>AR705</f>
        <v>1.3</v>
      </c>
      <c r="AS706" s="445" t="e">
        <f>AQ706*(AN706*AR706+AO706)/(AN706+AO706)</f>
        <v>#VALUE!</v>
      </c>
      <c r="AT706" s="445" t="e">
        <f>(SUM(BE706:BF706)-SUM(BE705:BF705))*0.05</f>
        <v>#VALUE!</v>
      </c>
      <c r="AU706" s="446" t="str">
        <f>IF(_tag_month_day!CC696="","",IF(_tag_month_day!CC696&gt;0,_tag_month_day!CD696,_tag_month_day!CE696))</f>
        <v/>
      </c>
      <c r="AV706" s="447" t="str">
        <f>IF(_tag_month_day!L696="","",_tag_month_day!L696/100)</f>
        <v/>
      </c>
      <c r="AW706" s="431">
        <f>AW705</f>
        <v>0</v>
      </c>
      <c r="AX706" s="431">
        <f>AX705</f>
        <v>0</v>
      </c>
      <c r="AY706" s="431" t="str">
        <f>IF(_tag_month_day!M696="","",_tag_month_day!M696/100)</f>
        <v/>
      </c>
      <c r="AZ706" s="431" t="str">
        <f>IF(_tag_month_day!N696="","",_tag_month_day!N696/100)</f>
        <v/>
      </c>
      <c r="BA706" s="431" t="str">
        <f>IF(_tag_month_day!O696="","",_tag_month_day!O696/100)</f>
        <v/>
      </c>
      <c r="BB706" s="448" t="str">
        <f>IF(_tag_month_day!P696="","",_tag_month_day!P696/100)</f>
        <v/>
      </c>
      <c r="BC706" s="448">
        <f>BC705</f>
        <v>0</v>
      </c>
      <c r="BD706" s="448" t="str">
        <f>IF(_tag_month_day!Q696="","",_tag_month_day!Q696/100)</f>
        <v/>
      </c>
      <c r="BE706" s="449" t="str">
        <f>IF(_tag_month_day!R696="","",_tag_month_day!R696/100)</f>
        <v/>
      </c>
      <c r="BF706" s="388" t="e">
        <f>(AU706*(100+BE706*100))/(AJ706-AU706)/100</f>
        <v>#VALUE!</v>
      </c>
      <c r="BG706" s="450" t="e">
        <f>BE706+BF706</f>
        <v>#VALUE!</v>
      </c>
      <c r="BH706" s="451" t="e">
        <f>SUM(AV706:BF706)</f>
        <v>#VALUE!</v>
      </c>
      <c r="BI706" s="452" t="e">
        <f>IF(CX706=0,BI705,(DK706*查询!$R$5+DL706*查询!$Q$5+DM706*查询!$N$5+DN706*查询!$O$5+DO706*查询!$P$5)*AF706/CX706)</f>
        <v>#VALUE!</v>
      </c>
      <c r="BJ706" s="452" t="e">
        <f>IF(CX706=0,BJ705,(DP706*查询!$S$5+DQ706*查询!$T$5+DR706*查询!$U$5)*AF706/CX706)</f>
        <v>#VALUE!</v>
      </c>
      <c r="BK706" s="452">
        <f>BK705</f>
        <v>1</v>
      </c>
      <c r="BL706" s="453" t="e">
        <f>SUMPRODUCT((AV706:BA706)*(GS706:GX706))/((GS706:GX706)+SUM(BB706:BD706)*GY706+BG706*GZ706)</f>
        <v>#VALUE!</v>
      </c>
      <c r="BM706" s="453" t="e">
        <f>BK706*($AV706*FB706+$AW706*FD706+$AX706*FI706+$AY706*FN706+$AZ706*FS706+$BA706*FX706+$BG706*GE706)/(AV706*EY706+AX706*FK706+AW706*FF706+AY706*FP706+AZ706*FU706+BA706*FZ706+BG706*GG706+BB706*GK706+BC706*GN706+BD706*GP706)</f>
        <v>#VALUE!</v>
      </c>
      <c r="BN706" s="453" t="e">
        <f>($AV706*FC706+$AX706*FJ706+$AW706*FE706+$AY706*FO706+$AZ706*FT706+$BA706*FY706+$BG706*GF706)/($AV706*FA706+BG706*GH706+BB706*GL706+BC706*GO706+BD706*GQ706+BA706*GA706)</f>
        <v>#VALUE!</v>
      </c>
      <c r="BO706" s="454" t="e">
        <f>SUMPRODUCT(AV706:BA706*GS706:GX706)/(GS706:GX706+(BB706+BC706+BD706)*GY706+BG706)</f>
        <v>#VALUE!</v>
      </c>
      <c r="BP706" s="454" t="e">
        <f>SUMPRODUCT(AV706:BA706*GS706:GX706)/(GS706:GX706+(BB706+BC706+BD706)*GY706+BG706)</f>
        <v>#VALUE!</v>
      </c>
      <c r="BQ706" s="454" t="e">
        <f>SUMPRODUCT(AV706:BA706*GS706:GX706)/(GS706:GX706+(BB706+BC706+BD706)*GY706+BG706)</f>
        <v>#VALUE!</v>
      </c>
      <c r="BR706" s="453" t="str">
        <f>IF(_tag_month_day!T696="","",_tag_month_day!T696)</f>
        <v/>
      </c>
      <c r="BS706" s="453" t="str">
        <f>IF(_tag_month_day!U696="","",_tag_month_day!U696)</f>
        <v/>
      </c>
      <c r="BT706" s="455" t="str">
        <f>IF(CK706="","",IF((CK706&gt;=BV706-0.12)*(CK706&lt;=BV706+0.12),"合格","不合格"))</f>
        <v/>
      </c>
      <c r="BU706" s="456" t="str">
        <f>IF(_tag_month_day!V696="","",_tag_month_day!V696)</f>
        <v/>
      </c>
      <c r="BV706" s="457" t="str">
        <f>IF(_tag_month_day!W696="","",_tag_month_day!W696)</f>
        <v/>
      </c>
      <c r="BW706" s="458" t="str">
        <f>IF(_tag_month_day!X696="","",_tag_month_day!X696)</f>
        <v/>
      </c>
      <c r="BX706" s="458" t="str">
        <f>IF(_tag_month_day!Y696="","",_tag_month_day!Y696)</f>
        <v/>
      </c>
      <c r="BY706" s="459">
        <f ca="1">L706</f>
        <v>43615.041666664983</v>
      </c>
      <c r="BZ706" s="460"/>
      <c r="CA706" s="4"/>
      <c r="CB706" s="424" t="str">
        <f>IF(_tag_month_day!Z696="","",_tag_month_day!Z696)</f>
        <v/>
      </c>
      <c r="CC706" s="424" t="str">
        <f>IF(_tag_month_day!AA696="","",_tag_month_day!AA696)</f>
        <v/>
      </c>
      <c r="CD706" s="424" t="str">
        <f>IF(_tag_month_day!AB696="","",_tag_month_day!AB696)</f>
        <v/>
      </c>
      <c r="CE706" s="424" t="str">
        <f>IF(_tag_month_day!AC696="","",_tag_month_day!AC696)</f>
        <v/>
      </c>
      <c r="CF706" s="424" t="str">
        <f>IF(_tag_month_day!AD696="","",_tag_month_day!AD696)</f>
        <v/>
      </c>
      <c r="CG706" s="424" t="str">
        <f>IF(_tag_month_day!AE696="","",_tag_month_day!AE696)</f>
        <v/>
      </c>
      <c r="CH706" s="424" t="str">
        <f>IF(_tag_month_day!AF696="","",_tag_month_day!AF696)</f>
        <v/>
      </c>
      <c r="CI706" s="424" t="str">
        <f>IF(_tag_month_day!AG696="","",_tag_month_day!AG696)</f>
        <v/>
      </c>
      <c r="CJ706" s="424" t="str">
        <f>IF(_tag_month_day!AH696="","",_tag_month_day!AH696)</f>
        <v/>
      </c>
      <c r="CK706" s="424" t="str">
        <f>IF(_tag_month_day!AI696="","",_tag_month_day!AI696)</f>
        <v/>
      </c>
      <c r="CL706" s="4" t="str">
        <f>IF(_tag_month_day!AJ696="","",_tag_month_day!AJ696)</f>
        <v/>
      </c>
      <c r="CM706" s="4" t="str">
        <f>IF(_tag_month_day!AK696="","",_tag_month_day!AK696)</f>
        <v/>
      </c>
      <c r="CN706" s="4" t="str">
        <f>IF(_tag_month_day!AL696="","",_tag_month_day!AL696)</f>
        <v/>
      </c>
      <c r="CO706" s="4" t="str">
        <f>IF(_tag_month_day!AM696="","",_tag_month_day!AM696)</f>
        <v/>
      </c>
      <c r="CP706" s="4" t="str">
        <f>IF(_tag_month_day!AN696="","",_tag_month_day!AN696)</f>
        <v/>
      </c>
      <c r="CQ706" s="4" t="str">
        <f>IF(_tag_month_day!AO696="","",_tag_month_day!AO696)</f>
        <v/>
      </c>
      <c r="CR706" s="462" t="str">
        <f>IF(_tag_month_day!AP696="","",_tag_month_day!AP696)</f>
        <v/>
      </c>
      <c r="CS706" s="463" t="str">
        <f>IF(_tag_month_day!AQ696="","",_tag_month_day!AQ696)</f>
        <v/>
      </c>
      <c r="CT706" s="4" t="str">
        <f>IF(_tag_month_day!AR696="","",_tag_month_day!AR696)</f>
        <v/>
      </c>
      <c r="CU706" s="464" t="e">
        <f>DU706/AJ706</f>
        <v>#VALUE!</v>
      </c>
      <c r="CV706" s="451" t="e">
        <f>BG706/BH706</f>
        <v>#VALUE!</v>
      </c>
      <c r="CW706" s="465" t="e">
        <f>AJ706*(1-CV706)*CU706*AF706</f>
        <v>#VALUE!</v>
      </c>
      <c r="CX706" s="465" t="e">
        <f>CW706*94%</f>
        <v>#VALUE!</v>
      </c>
      <c r="CY706" s="466" t="e">
        <f>IF(CX706=0,0,DS706/(DS706+CX706))</f>
        <v>#VALUE!</v>
      </c>
      <c r="CZ706" s="465" t="e">
        <f>$AJ706*EF706</f>
        <v>#VALUE!</v>
      </c>
      <c r="DA706" s="465" t="e">
        <f>$AJ706*EG706</f>
        <v>#VALUE!</v>
      </c>
      <c r="DB706" s="465" t="e">
        <f>$AJ706*EH706</f>
        <v>#VALUE!</v>
      </c>
      <c r="DC706" s="465" t="e">
        <f>$AJ706*EI706</f>
        <v>#VALUE!</v>
      </c>
      <c r="DD706" s="465" t="e">
        <f>$AJ706*EJ706</f>
        <v>#VALUE!</v>
      </c>
      <c r="DE706" s="465" t="e">
        <f>$AJ706*EK706</f>
        <v>#VALUE!</v>
      </c>
      <c r="DF706" s="465" t="e">
        <f>$AJ706*EL706</f>
        <v>#VALUE!</v>
      </c>
      <c r="DG706" s="465" t="e">
        <f>$AJ706*EM706</f>
        <v>#VALUE!</v>
      </c>
      <c r="DH706" s="465" t="e">
        <f>$AJ706*EN706</f>
        <v>#VALUE!</v>
      </c>
      <c r="DI706" s="465" t="e">
        <f>$AJ706*EO706</f>
        <v>#VALUE!</v>
      </c>
      <c r="DJ706" s="465" t="e">
        <f>CZ706*(1-EP706)</f>
        <v>#VALUE!</v>
      </c>
      <c r="DK706" s="465" t="e">
        <f>DA706*(1-ER706)</f>
        <v>#VALUE!</v>
      </c>
      <c r="DL706" s="465" t="e">
        <f>DB706*(1-EQ706)</f>
        <v>#VALUE!</v>
      </c>
      <c r="DM706" s="465" t="e">
        <f>DC706*(1-ES706)</f>
        <v>#VALUE!</v>
      </c>
      <c r="DN706" s="465" t="e">
        <f>DD706*(1-ET706)</f>
        <v>#VALUE!</v>
      </c>
      <c r="DO706" s="465" t="e">
        <f>DE706</f>
        <v>#VALUE!</v>
      </c>
      <c r="DP706" s="465" t="e">
        <f>DF706*(1-EU706)</f>
        <v>#VALUE!</v>
      </c>
      <c r="DQ706" s="465" t="e">
        <f>DG706*(1-EV706)</f>
        <v>#VALUE!</v>
      </c>
      <c r="DR706" s="465" t="e">
        <f>DH706*(1-EW706)</f>
        <v>#VALUE!</v>
      </c>
      <c r="DS706" s="465" t="e">
        <f>DI706</f>
        <v>#VALUE!</v>
      </c>
      <c r="DT706" s="465" t="e">
        <f>SUM(DJ706:DS706)</f>
        <v>#VALUE!</v>
      </c>
      <c r="DU706" s="465" t="e">
        <f>(GS706:GX706)+(DP706+DQ706+DR706)*GY706+DS706</f>
        <v>#VALUE!</v>
      </c>
      <c r="DV706" s="451" t="e">
        <f>AV706/$BH706/(1-EP706)</f>
        <v>#VALUE!</v>
      </c>
      <c r="DW706" s="451" t="e">
        <f>AW706/$BH706/(1-ER706)</f>
        <v>#VALUE!</v>
      </c>
      <c r="DX706" s="451" t="e">
        <f>AX706/$BH706/(1-EQ706)</f>
        <v>#VALUE!</v>
      </c>
      <c r="DY706" s="451" t="e">
        <f>AY706/$BH706/(1-ES706)</f>
        <v>#VALUE!</v>
      </c>
      <c r="DZ706" s="451" t="e">
        <f>AZ706/$BH706/(1-ET706)</f>
        <v>#VALUE!</v>
      </c>
      <c r="EA706" s="451" t="e">
        <f>BA706/$BH706/(1-AX706)</f>
        <v>#VALUE!</v>
      </c>
      <c r="EB706" s="451" t="e">
        <f>BB706/$BH706/(1-EU706)</f>
        <v>#VALUE!</v>
      </c>
      <c r="EC706" s="451" t="e">
        <f>BC706/$BH706/(1-EV706)</f>
        <v>#VALUE!</v>
      </c>
      <c r="ED706" s="451" t="e">
        <f>BD706/$BH706/(1-EW706)</f>
        <v>#VALUE!</v>
      </c>
      <c r="EE706" s="451" t="e">
        <f>BG706/BH706</f>
        <v>#VALUE!</v>
      </c>
      <c r="EF706" s="451" t="e">
        <f>DV706/SUM($DV706:$EE706)</f>
        <v>#VALUE!</v>
      </c>
      <c r="EG706" s="451" t="e">
        <f>DW706/SUM($DV706:$EE706)</f>
        <v>#VALUE!</v>
      </c>
      <c r="EH706" s="451" t="e">
        <f>DX706/SUM($DV706:$EE706)</f>
        <v>#VALUE!</v>
      </c>
      <c r="EI706" s="451" t="e">
        <f>DY706/SUM($DV706:$EE706)</f>
        <v>#VALUE!</v>
      </c>
      <c r="EJ706" s="451" t="e">
        <f>DZ706/SUM($DV706:$EE706)</f>
        <v>#VALUE!</v>
      </c>
      <c r="EK706" s="451" t="e">
        <f>EA706/SUM($DV706:$EE706)</f>
        <v>#VALUE!</v>
      </c>
      <c r="EL706" s="451" t="e">
        <f>EB706/SUM($DV706:$EE706)</f>
        <v>#VALUE!</v>
      </c>
      <c r="EM706" s="451" t="e">
        <f>EC706/SUM($DV706:$EE706)</f>
        <v>#VALUE!</v>
      </c>
      <c r="EN706" s="451" t="e">
        <f>ED706/SUM($DV706:$EE706)</f>
        <v>#VALUE!</v>
      </c>
      <c r="EO706" s="451" t="e">
        <f>EE706/SUM($DV706:$EE706)</f>
        <v>#VALUE!</v>
      </c>
      <c r="EP706" s="450">
        <f>EP705</f>
        <v>0.080000000000000002</v>
      </c>
      <c r="EQ706" s="450">
        <f>EQ705</f>
        <v>0.014999999999999999</v>
      </c>
      <c r="ER706" s="450">
        <f>ER705</f>
        <v>0.014999999999999999</v>
      </c>
      <c r="ES706" s="450">
        <f>ES705</f>
        <v>0.014999999999999999</v>
      </c>
      <c r="ET706" s="450">
        <f>ET705</f>
        <v>0.014999999999999999</v>
      </c>
      <c r="EU706" s="450">
        <f>EU705</f>
        <v>0.089999999999999997</v>
      </c>
      <c r="EV706" s="450">
        <f>EV705</f>
        <v>0.089999999999999997</v>
      </c>
      <c r="EW706" s="450">
        <f>EW705</f>
        <v>0.089999999999999997</v>
      </c>
      <c r="EX706" s="431" t="str">
        <f>IF(_tag_month_day!AS696="","",_tag_month_day!AS696/100)</f>
        <v/>
      </c>
      <c r="EY706" s="431" t="str">
        <f>IF(_tag_month_day!AT696="","",_tag_month_day!AT696/100)</f>
        <v/>
      </c>
      <c r="EZ706" s="431" t="str">
        <f>IF(_tag_month_day!AU696="","",_tag_month_day!AU696/100)</f>
        <v/>
      </c>
      <c r="FA706" s="431" t="str">
        <f>IF(_tag_month_day!AV696="","",_tag_month_day!AV696/100)</f>
        <v/>
      </c>
      <c r="FB706" s="431" t="str">
        <f>IF(_tag_month_day!AW696="","",_tag_month_day!AW696/100)</f>
        <v/>
      </c>
      <c r="FC706" s="431" t="str">
        <f>IF(_tag_month_day!AX696="","",_tag_month_day!AX696/100)</f>
        <v/>
      </c>
      <c r="FD706" s="449" t="str">
        <f>IF(_tag_month_day!AY696="","",_tag_month_day!AY696/100)</f>
        <v/>
      </c>
      <c r="FE706" s="449" t="str">
        <f>IF(_tag_month_day!AZ696="","",_tag_month_day!AZ696/100)</f>
        <v/>
      </c>
      <c r="FF706" s="449" t="str">
        <f>IF(_tag_month_day!BA696="","",_tag_month_day!BA696/100)</f>
        <v/>
      </c>
      <c r="FG706" s="449" t="str">
        <f>IF(_tag_month_day!BB696="","",_tag_month_day!BB696/100)</f>
        <v/>
      </c>
      <c r="FH706" s="467" t="str">
        <f>IF(_tag_month_day!BC696="","",_tag_month_day!BC696/100)</f>
        <v/>
      </c>
      <c r="FI706" s="449">
        <f>FI705</f>
        <v>0.40999999999999998</v>
      </c>
      <c r="FJ706" s="449">
        <f>FJ705</f>
        <v>0.11</v>
      </c>
      <c r="FK706" s="449">
        <f>FK705</f>
        <v>0.014999999999999999</v>
      </c>
      <c r="FL706" s="449">
        <f>FL705</f>
        <v>0</v>
      </c>
      <c r="FM706" s="467">
        <f>FM705</f>
        <v>0.0001</v>
      </c>
      <c r="FN706" s="449">
        <f>FN705</f>
        <v>0.32000000000000001</v>
      </c>
      <c r="FO706" s="449">
        <f>FO705</f>
        <v>0.20000000000000001</v>
      </c>
      <c r="FP706" s="449">
        <f>FP705</f>
        <v>0.01</v>
      </c>
      <c r="FQ706" s="449">
        <f>FQ705</f>
        <v>0</v>
      </c>
      <c r="FR706" s="467">
        <f>FR705</f>
        <v>0.0001</v>
      </c>
      <c r="FS706" s="449" t="str">
        <f>IF(_tag_month_day!BD696="","",_tag_month_day!BD696/100)</f>
        <v/>
      </c>
      <c r="FT706" s="449" t="str">
        <f>IF(_tag_month_day!BE696="","",_tag_month_day!BE696/100)</f>
        <v/>
      </c>
      <c r="FU706" s="449" t="str">
        <f>IF(_tag_month_day!BF696="","",_tag_month_day!BF696/100)</f>
        <v/>
      </c>
      <c r="FV706" s="449" t="str">
        <f>IF(_tag_month_day!BG696="","",_tag_month_day!BG696/100)</f>
        <v/>
      </c>
      <c r="FW706" s="467" t="str">
        <f>IF(_tag_month_day!BH696="","",_tag_month_day!BH696/100)</f>
        <v/>
      </c>
      <c r="FX706" s="449" t="str">
        <f>IF(_tag_month_day!BI696="","",_tag_month_day!BI696/100)</f>
        <v/>
      </c>
      <c r="FY706" s="449" t="str">
        <f>IF(_tag_month_day!BJ696="","",_tag_month_day!BJ696/100)</f>
        <v/>
      </c>
      <c r="FZ706" s="468" t="str">
        <f>IF(_tag_month_day!BK696="","",_tag_month_day!BK696/100)</f>
        <v/>
      </c>
      <c r="GA706" s="449" t="str">
        <f>IF(_tag_month_day!BL696="","",_tag_month_day!BL696/100)</f>
        <v/>
      </c>
      <c r="GB706" s="467" t="str">
        <f>IF(_tag_month_day!BM696="","",_tag_month_day!BM696/100)</f>
        <v/>
      </c>
      <c r="GC706" s="431" t="str">
        <f>IF(_tag_month_day!BN696="","",_tag_month_day!BN696/100)</f>
        <v/>
      </c>
      <c r="GD706" s="431" t="str">
        <f>IF(_tag_month_day!BO696="","",_tag_month_day!BO696/100)</f>
        <v/>
      </c>
      <c r="GE706" s="431" t="str">
        <f>IF(_tag_month_day!BP696="","",_tag_month_day!BP696/100)</f>
        <v/>
      </c>
      <c r="GF706" s="431" t="str">
        <f>IF(_tag_month_day!BQ696="","",_tag_month_day!BQ696/100)</f>
        <v/>
      </c>
      <c r="GG706" s="431" t="str">
        <f>IF(_tag_month_day!BR696="","",_tag_month_day!BR696/100)</f>
        <v/>
      </c>
      <c r="GH706" s="431" t="str">
        <f>IF(_tag_month_day!BS696="","",_tag_month_day!BS696/100)</f>
        <v/>
      </c>
      <c r="GI706" s="467" t="str">
        <f>IF(_tag_month_day!BT696="","",_tag_month_day!BT696/100)</f>
        <v/>
      </c>
      <c r="GJ706" s="469" t="str">
        <f>IF(_tag_month_day!BU696="","",_tag_month_day!BU696/100)</f>
        <v/>
      </c>
      <c r="GK706" s="470">
        <f>GK705</f>
        <v>0.070000000000000007</v>
      </c>
      <c r="GL706" s="470">
        <f>GL705</f>
        <v>0.029999999999999999</v>
      </c>
      <c r="GM706" s="471" t="str">
        <f>IF(_tag_month_day!BX696="","",_tag_month_day!BX696/100)</f>
        <v/>
      </c>
      <c r="GN706" s="470">
        <f>GN705</f>
        <v>0.070000000000000007</v>
      </c>
      <c r="GO706" s="470">
        <f>GO705</f>
        <v>0.029999999999999999</v>
      </c>
      <c r="GP706" s="470">
        <f>GP705</f>
        <v>0.089999999999999997</v>
      </c>
      <c r="GQ706" s="470">
        <f>GQ705</f>
        <v>0.029999999999999999</v>
      </c>
      <c r="GR706" s="471" t="str">
        <f>IF(_tag_month_day!CA696="","",_tag_month_day!CA696/100)</f>
        <v/>
      </c>
      <c r="GS706" s="472">
        <f>GS705</f>
        <v>0.95299999999999996</v>
      </c>
      <c r="GT706" s="472">
        <f>GT705</f>
        <v>0.55000000000000004</v>
      </c>
      <c r="GU706" s="472">
        <f>GU705</f>
        <v>0.55000000000000004</v>
      </c>
      <c r="GV706" s="472">
        <f>GV705</f>
        <v>0.55000000000000004</v>
      </c>
      <c r="GW706" s="472">
        <f>GW705</f>
        <v>0.5</v>
      </c>
      <c r="GX706" s="472">
        <f>GX705</f>
        <v>0.93500000000000005</v>
      </c>
      <c r="GY706" s="472">
        <f>GY705</f>
        <v>0.14999999999999999</v>
      </c>
      <c r="GZ706" s="472">
        <f>GZ705</f>
        <v>1</v>
      </c>
      <c r="HA706" s="474">
        <f>HA705</f>
        <v>0.047</v>
      </c>
      <c r="HB706" s="474">
        <f>HB705</f>
        <v>0.45000000000000001</v>
      </c>
      <c r="HC706" s="474">
        <f>HC705</f>
        <v>0.45000000000000001</v>
      </c>
      <c r="HD706" s="474">
        <f>HD705</f>
        <v>0.45000000000000001</v>
      </c>
      <c r="HE706" s="474">
        <f>HE705</f>
        <v>0.5</v>
      </c>
      <c r="HF706" s="474">
        <f>HF705</f>
        <v>0.065000000000000002</v>
      </c>
      <c r="HG706" s="474">
        <f>HG705</f>
        <v>0.84999999999999998</v>
      </c>
      <c r="HH706" s="474">
        <f>HH705</f>
        <v>0</v>
      </c>
      <c r="HI706" s="10">
        <f>IF(BZ706&lt;&gt;"",CK706-BV706,0)</f>
        <v>0</v>
      </c>
      <c r="HJ706" s="10" t="e">
        <f>IF(AJ706&gt;0,AH706-AJ706,0)</f>
        <v>#VALUE!</v>
      </c>
      <c r="HK706" s="466">
        <f>HK705</f>
        <v>0.84999999999999998</v>
      </c>
      <c r="HL706" s="424">
        <f>HL705</f>
        <v>550000</v>
      </c>
      <c r="HM706" s="424">
        <f>HM705</f>
        <v>480000</v>
      </c>
      <c r="HN706" s="465" t="e">
        <f>(DJ706*EZ706+DK706*FH706+DL706*FM706+DM706*FR706+DN706*FW706+DO706*GB706+DS706*GI706+DP706*GM706+DR706*GR706)*1000*2</f>
        <v>#VALUE!</v>
      </c>
      <c r="HO706" s="465" t="e">
        <f>HN706*HK706*$HO$2/HL706*1000000</f>
        <v>#VALUE!</v>
      </c>
      <c r="HP706" s="465" t="e">
        <f>HN706*HK706*$HP$2/HM706*1000000</f>
        <v>#VALUE!</v>
      </c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</row>
    <row customFormat="1" r="707" s="0">
      <c r="A707" s="420">
        <v>696</v>
      </c>
      <c r="B707" s="421">
        <f ca="1">IF(D707=D706,B706,IF(D707="夜班",B706+1,B706))</f>
        <v>43614</v>
      </c>
      <c r="C707" s="422">
        <f>C706</f>
        <v>0.041666666666666699</v>
      </c>
      <c r="D707" s="10" t="str">
        <f ca="1">IF(HOUR(G707)&lt;8,"夜班",IF(HOUR(G707)&lt;16,"白班",IF(HOUR(G707)&lt;24,"中班",0)))</f>
        <v>中班</v>
      </c>
      <c r="E707" s="10" t="e">
        <f ca="1">IF(F707=1,"甲",IF(F707=2,"乙",IF(F707=3,"丙",IF(F707=4,"丁",""))))</f>
        <v>#REF!</v>
      </c>
      <c r="F707" s="10" t="e">
        <f ca="1">SUMPRODUCT((成本日报!$A$3:$A$95=计划!B707)*(成本日报!$B$3:$B$95=计划!$D707),成本日报!$C$3:$C$95)</f>
        <v>#REF!</v>
      </c>
      <c r="G707" s="423">
        <f ca="1">G706+C706</f>
        <v>43614.958333331648</v>
      </c>
      <c r="H707" s="423">
        <f ca="1">$G707+$C707/60*10+$C707*0</f>
        <v>43614.965277776093</v>
      </c>
      <c r="I707" s="423">
        <f ca="1">$G707+$C707/60*18+$C707*0</f>
        <v>43614.970833331645</v>
      </c>
      <c r="J707" s="423">
        <f ca="1">$G707+$C707/60*0+$C707*1</f>
        <v>43614.999999998312</v>
      </c>
      <c r="K707" s="423">
        <f ca="1">$G707+$C707/60*30+$C707*2</f>
        <v>43615.062499998319</v>
      </c>
      <c r="L707" s="423">
        <f ca="1">$G707+$C707/60*0+$C707*3</f>
        <v>43615.083333331648</v>
      </c>
      <c r="M707" s="424" t="str">
        <f>IF(_tag_month_day!A697="","",_tag_month_day!A697)</f>
        <v/>
      </c>
      <c r="N707" s="424" t="str">
        <f>IF(_tag_month_day!B697="","",_tag_month_day!B697)</f>
        <v/>
      </c>
      <c r="O707" s="425" t="e">
        <f>IF(M707+N707=0,"",M707+N707)</f>
        <v>#VALUE!</v>
      </c>
      <c r="P707" s="424" t="str">
        <f>IF(_tag_month_day!C697="","",_tag_month_day!C697)</f>
        <v/>
      </c>
      <c r="Q707" s="424" t="str">
        <f>IF(_tag_month_day!D697="","",_tag_month_day!D697)</f>
        <v/>
      </c>
      <c r="R707" s="426" t="str">
        <f>IF(_tag_month_day!CB697="","",_tag_month_day!CB697/100)</f>
        <v/>
      </c>
      <c r="S707" s="427" t="str">
        <f>IF(_tag_month_day!E697="","",_tag_month_day!E697)</f>
        <v/>
      </c>
      <c r="T707" s="427" t="str">
        <f>IF(_tag_month_day!F697="","",_tag_month_day!F697)</f>
        <v/>
      </c>
      <c r="U707" s="428" t="e">
        <f>S707+T707</f>
        <v>#VALUE!</v>
      </c>
      <c r="V707" s="429" t="e">
        <f>U707/AJ707</f>
        <v>#VALUE!</v>
      </c>
      <c r="W707" s="430" t="str">
        <f>IF(_jhy_month_day!A697="","",_jhy_month_day!A697)</f>
        <v/>
      </c>
      <c r="X707" s="431" t="str">
        <f>IF(_jhy_month_day!B697="","",_jhy_month_day!B697/100)</f>
        <v/>
      </c>
      <c r="Y707" s="431" t="str">
        <f>IF(_jhy_month_day!C697="","",_jhy_month_day!C697/100)</f>
        <v/>
      </c>
      <c r="Z707" s="432">
        <f>Z703+1</f>
        <v>174</v>
      </c>
      <c r="AA707" s="433" t="str">
        <f>IF(_tag_month_day!G697="","",_tag_month_day!G697/100)</f>
        <v/>
      </c>
      <c r="AB707" s="433" t="str">
        <f>IF(_tag_month_day!H697="","",_tag_month_day!H697/100)</f>
        <v/>
      </c>
      <c r="AC707" s="434">
        <f>IF(X707="",AC706,BK707*($AV706*X707+$AW706*FD706+$AX706*FI706+$AY706*FN706+$AZ706*FS706+$BA706*FX706+$BG706*GE706)/(AV706*Y707+AX706*FK706+AW706*FF706+AY706*FP706+AZ706*FU706+BA706*FZ706+BG706*GG706+BB706*GK706+BC706*GN706+BD706*GP706))</f>
        <v>1.59963432013121</v>
      </c>
      <c r="AD707" s="435" t="str">
        <f>IF(AC707=AC706,"",AC707-AC706)</f>
        <v/>
      </c>
      <c r="AE707" s="436" t="str">
        <f>IF(1-AF707=0,"",(1-AF707))</f>
        <v/>
      </c>
      <c r="AF707" s="437">
        <v>1</v>
      </c>
      <c r="AG707" s="10" t="str">
        <f>AG706</f>
        <v>9A3</v>
      </c>
      <c r="AH707" s="438" t="str">
        <f>AH706</f>
        <v/>
      </c>
      <c r="AI707" s="424"/>
      <c r="AJ707" s="10" t="str">
        <f>IF(_tag_month_day!I697="","",_tag_month_day!I697)</f>
        <v/>
      </c>
      <c r="AK707" s="440"/>
      <c r="AL707" s="440"/>
      <c r="AM707" s="440"/>
      <c r="AN707" s="441">
        <f>AN706</f>
        <v>2</v>
      </c>
      <c r="AO707" s="441">
        <f>AO706</f>
        <v>8</v>
      </c>
      <c r="AP707" s="442" t="e">
        <f>(IF(AN707=0,AS706,AS706*(1+AO707/AN707)/(AR707+AO707/AN707)))+AT707</f>
        <v>#VALUE!</v>
      </c>
      <c r="AQ707" s="443" t="str">
        <f>IF(_tag_month_day!J697="","",_tag_month_day!J697/100)</f>
        <v/>
      </c>
      <c r="AR707" s="444">
        <f>AR706</f>
        <v>1.3</v>
      </c>
      <c r="AS707" s="445" t="e">
        <f>AQ707*(AN707*AR707+AO707)/(AN707+AO707)</f>
        <v>#VALUE!</v>
      </c>
      <c r="AT707" s="445" t="e">
        <f>(SUM(BE707:BF707)-SUM(BE706:BF706))*0.05</f>
        <v>#VALUE!</v>
      </c>
      <c r="AU707" s="446" t="str">
        <f>IF(_tag_month_day!CC697="","",IF(_tag_month_day!CC697&gt;0,_tag_month_day!CD697,_tag_month_day!CE697))</f>
        <v/>
      </c>
      <c r="AV707" s="447" t="str">
        <f>IF(_tag_month_day!L697="","",_tag_month_day!L697/100)</f>
        <v/>
      </c>
      <c r="AW707" s="431">
        <f>AW706</f>
        <v>0</v>
      </c>
      <c r="AX707" s="431">
        <f>AX706</f>
        <v>0</v>
      </c>
      <c r="AY707" s="431" t="str">
        <f>IF(_tag_month_day!M697="","",_tag_month_day!M697/100)</f>
        <v/>
      </c>
      <c r="AZ707" s="431" t="str">
        <f>IF(_tag_month_day!N697="","",_tag_month_day!N697/100)</f>
        <v/>
      </c>
      <c r="BA707" s="431" t="str">
        <f>IF(_tag_month_day!O697="","",_tag_month_day!O697/100)</f>
        <v/>
      </c>
      <c r="BB707" s="448" t="str">
        <f>IF(_tag_month_day!P697="","",_tag_month_day!P697/100)</f>
        <v/>
      </c>
      <c r="BC707" s="448">
        <f>BC706</f>
        <v>0</v>
      </c>
      <c r="BD707" s="448" t="str">
        <f>IF(_tag_month_day!Q697="","",_tag_month_day!Q697/100)</f>
        <v/>
      </c>
      <c r="BE707" s="449" t="str">
        <f>IF(_tag_month_day!R697="","",_tag_month_day!R697/100)</f>
        <v/>
      </c>
      <c r="BF707" s="388" t="e">
        <f>(AU707*(100+BE707*100))/(AJ707-AU707)/100</f>
        <v>#VALUE!</v>
      </c>
      <c r="BG707" s="450" t="e">
        <f>BE707+BF707</f>
        <v>#VALUE!</v>
      </c>
      <c r="BH707" s="451" t="e">
        <f>SUM(AV707:BF707)</f>
        <v>#VALUE!</v>
      </c>
      <c r="BI707" s="452" t="e">
        <f>IF(CX707=0,BI706,(DK707*查询!$R$5+DL707*查询!$Q$5+DM707*查询!$N$5+DN707*查询!$O$5+DO707*查询!$P$5)*AF707/CX707)</f>
        <v>#VALUE!</v>
      </c>
      <c r="BJ707" s="452" t="e">
        <f>IF(CX707=0,BJ706,(DP707*查询!$S$5+DQ707*查询!$T$5+DR707*查询!$U$5)*AF707/CX707)</f>
        <v>#VALUE!</v>
      </c>
      <c r="BK707" s="452">
        <f>BK706</f>
        <v>1</v>
      </c>
      <c r="BL707" s="453" t="e">
        <f>SUMPRODUCT((AV707:BA707)*(GS707:GX707))/((GS707:GX707)+SUM(BB707:BD707)*GY707+BG707*GZ707)</f>
        <v>#VALUE!</v>
      </c>
      <c r="BM707" s="453" t="e">
        <f>BK707*($AV707*FB707+$AW707*FD707+$AX707*FI707+$AY707*FN707+$AZ707*FS707+$BA707*FX707+$BG707*GE707)/(AV707*EY707+AX707*FK707+AW707*FF707+AY707*FP707+AZ707*FU707+BA707*FZ707+BG707*GG707+BB707*GK707+BC707*GN707+BD707*GP707)</f>
        <v>#VALUE!</v>
      </c>
      <c r="BN707" s="453" t="e">
        <f>($AV707*FC707+$AX707*FJ707+$AW707*FE707+$AY707*FO707+$AZ707*FT707+$BA707*FY707+$BG707*GF707)/($AV707*FA707+BG707*GH707+BB707*GL707+BC707*GO707+BD707*GQ707+BA707*GA707)</f>
        <v>#VALUE!</v>
      </c>
      <c r="BO707" s="454" t="e">
        <f>SUMPRODUCT(AV707:BA707*GS707:GX707)/(GS707:GX707+(BB707+BC707+BD707)*GY707+BG707)</f>
        <v>#VALUE!</v>
      </c>
      <c r="BP707" s="454" t="e">
        <f>SUMPRODUCT(AV707:BA707*GS707:GX707)/(GS707:GX707+(BB707+BC707+BD707)*GY707+BG707)</f>
        <v>#VALUE!</v>
      </c>
      <c r="BQ707" s="454" t="e">
        <f>SUMPRODUCT(AV707:BA707*GS707:GX707)/(GS707:GX707+(BB707+BC707+BD707)*GY707+BG707)</f>
        <v>#VALUE!</v>
      </c>
      <c r="BR707" s="453" t="str">
        <f>IF(_tag_month_day!T697="","",_tag_month_day!T697)</f>
        <v/>
      </c>
      <c r="BS707" s="453" t="str">
        <f>IF(_tag_month_day!U697="","",_tag_month_day!U697)</f>
        <v/>
      </c>
      <c r="BT707" s="455" t="str">
        <f>IF(CK707="","",IF((CK707&gt;=BV707-0.12)*(CK707&lt;=BV707+0.12),"合格","不合格"))</f>
        <v/>
      </c>
      <c r="BU707" s="456" t="str">
        <f>IF(_tag_month_day!V697="","",_tag_month_day!V697)</f>
        <v/>
      </c>
      <c r="BV707" s="457" t="str">
        <f>IF(_tag_month_day!W697="","",_tag_month_day!W697)</f>
        <v/>
      </c>
      <c r="BW707" s="458" t="str">
        <f>IF(_tag_month_day!X697="","",_tag_month_day!X697)</f>
        <v/>
      </c>
      <c r="BX707" s="458" t="str">
        <f>IF(_tag_month_day!Y697="","",_tag_month_day!Y697)</f>
        <v/>
      </c>
      <c r="BY707" s="459">
        <f ca="1">L707</f>
        <v>43615.083333331648</v>
      </c>
      <c r="BZ707" s="460"/>
      <c r="CA707" s="4"/>
      <c r="CB707" s="424" t="str">
        <f>IF(_tag_month_day!Z697="","",_tag_month_day!Z697)</f>
        <v/>
      </c>
      <c r="CC707" s="424" t="str">
        <f>IF(_tag_month_day!AA697="","",_tag_month_day!AA697)</f>
        <v/>
      </c>
      <c r="CD707" s="424" t="str">
        <f>IF(_tag_month_day!AB697="","",_tag_month_day!AB697)</f>
        <v/>
      </c>
      <c r="CE707" s="424" t="str">
        <f>IF(_tag_month_day!AC697="","",_tag_month_day!AC697)</f>
        <v/>
      </c>
      <c r="CF707" s="424" t="str">
        <f>IF(_tag_month_day!AD697="","",_tag_month_day!AD697)</f>
        <v/>
      </c>
      <c r="CG707" s="424" t="str">
        <f>IF(_tag_month_day!AE697="","",_tag_month_day!AE697)</f>
        <v/>
      </c>
      <c r="CH707" s="424" t="str">
        <f>IF(_tag_month_day!AF697="","",_tag_month_day!AF697)</f>
        <v/>
      </c>
      <c r="CI707" s="424" t="str">
        <f>IF(_tag_month_day!AG697="","",_tag_month_day!AG697)</f>
        <v/>
      </c>
      <c r="CJ707" s="424" t="str">
        <f>IF(_tag_month_day!AH697="","",_tag_month_day!AH697)</f>
        <v/>
      </c>
      <c r="CK707" s="424" t="str">
        <f>IF(_tag_month_day!AI697="","",_tag_month_day!AI697)</f>
        <v/>
      </c>
      <c r="CL707" s="4" t="str">
        <f>IF(_tag_month_day!AJ697="","",_tag_month_day!AJ697)</f>
        <v/>
      </c>
      <c r="CM707" s="4" t="str">
        <f>IF(_tag_month_day!AK697="","",_tag_month_day!AK697)</f>
        <v/>
      </c>
      <c r="CN707" s="4" t="str">
        <f>IF(_tag_month_day!AL697="","",_tag_month_day!AL697)</f>
        <v/>
      </c>
      <c r="CO707" s="4" t="str">
        <f>IF(_tag_month_day!AM697="","",_tag_month_day!AM697)</f>
        <v/>
      </c>
      <c r="CP707" s="4" t="str">
        <f>IF(_tag_month_day!AN697="","",_tag_month_day!AN697)</f>
        <v/>
      </c>
      <c r="CQ707" s="4" t="str">
        <f>IF(_tag_month_day!AO697="","",_tag_month_day!AO697)</f>
        <v/>
      </c>
      <c r="CR707" s="462" t="str">
        <f>IF(_tag_month_day!AP697="","",_tag_month_day!AP697)</f>
        <v/>
      </c>
      <c r="CS707" s="463" t="str">
        <f>IF(_tag_month_day!AQ697="","",_tag_month_day!AQ697)</f>
        <v/>
      </c>
      <c r="CT707" s="4" t="str">
        <f>IF(_tag_month_day!AR697="","",_tag_month_day!AR697)</f>
        <v/>
      </c>
      <c r="CU707" s="464" t="e">
        <f>DU707/AJ707</f>
        <v>#VALUE!</v>
      </c>
      <c r="CV707" s="451" t="e">
        <f>BG707/BH707</f>
        <v>#VALUE!</v>
      </c>
      <c r="CW707" s="465" t="e">
        <f>AJ707*(1-CV707)*CU707*AF707</f>
        <v>#VALUE!</v>
      </c>
      <c r="CX707" s="465" t="e">
        <f>CW707*94%</f>
        <v>#VALUE!</v>
      </c>
      <c r="CY707" s="466" t="e">
        <f>IF(CX707=0,0,DS707/(DS707+CX707))</f>
        <v>#VALUE!</v>
      </c>
      <c r="CZ707" s="465" t="e">
        <f>$AJ707*EF707</f>
        <v>#VALUE!</v>
      </c>
      <c r="DA707" s="465" t="e">
        <f>$AJ707*EG707</f>
        <v>#VALUE!</v>
      </c>
      <c r="DB707" s="465" t="e">
        <f>$AJ707*EH707</f>
        <v>#VALUE!</v>
      </c>
      <c r="DC707" s="465" t="e">
        <f>$AJ707*EI707</f>
        <v>#VALUE!</v>
      </c>
      <c r="DD707" s="465" t="e">
        <f>$AJ707*EJ707</f>
        <v>#VALUE!</v>
      </c>
      <c r="DE707" s="465" t="e">
        <f>$AJ707*EK707</f>
        <v>#VALUE!</v>
      </c>
      <c r="DF707" s="465" t="e">
        <f>$AJ707*EL707</f>
        <v>#VALUE!</v>
      </c>
      <c r="DG707" s="465" t="e">
        <f>$AJ707*EM707</f>
        <v>#VALUE!</v>
      </c>
      <c r="DH707" s="465" t="e">
        <f>$AJ707*EN707</f>
        <v>#VALUE!</v>
      </c>
      <c r="DI707" s="465" t="e">
        <f>$AJ707*EO707</f>
        <v>#VALUE!</v>
      </c>
      <c r="DJ707" s="465" t="e">
        <f>CZ707*(1-EP707)</f>
        <v>#VALUE!</v>
      </c>
      <c r="DK707" s="465" t="e">
        <f>DA707*(1-ER707)</f>
        <v>#VALUE!</v>
      </c>
      <c r="DL707" s="465" t="e">
        <f>DB707*(1-EQ707)</f>
        <v>#VALUE!</v>
      </c>
      <c r="DM707" s="465" t="e">
        <f>DC707*(1-ES707)</f>
        <v>#VALUE!</v>
      </c>
      <c r="DN707" s="465" t="e">
        <f>DD707*(1-ET707)</f>
        <v>#VALUE!</v>
      </c>
      <c r="DO707" s="465" t="e">
        <f>DE707</f>
        <v>#VALUE!</v>
      </c>
      <c r="DP707" s="465" t="e">
        <f>DF707*(1-EU707)</f>
        <v>#VALUE!</v>
      </c>
      <c r="DQ707" s="465" t="e">
        <f>DG707*(1-EV707)</f>
        <v>#VALUE!</v>
      </c>
      <c r="DR707" s="465" t="e">
        <f>DH707*(1-EW707)</f>
        <v>#VALUE!</v>
      </c>
      <c r="DS707" s="465" t="e">
        <f>DI707</f>
        <v>#VALUE!</v>
      </c>
      <c r="DT707" s="465" t="e">
        <f>SUM(DJ707:DS707)</f>
        <v>#VALUE!</v>
      </c>
      <c r="DU707" s="465" t="e">
        <f>(GS707:GX707)+(DP707+DQ707+DR707)*GY707+DS707</f>
        <v>#VALUE!</v>
      </c>
      <c r="DV707" s="451" t="e">
        <f>AV707/$BH707/(1-EP707)</f>
        <v>#VALUE!</v>
      </c>
      <c r="DW707" s="451" t="e">
        <f>AW707/$BH707/(1-ER707)</f>
        <v>#VALUE!</v>
      </c>
      <c r="DX707" s="451" t="e">
        <f>AX707/$BH707/(1-EQ707)</f>
        <v>#VALUE!</v>
      </c>
      <c r="DY707" s="451" t="e">
        <f>AY707/$BH707/(1-ES707)</f>
        <v>#VALUE!</v>
      </c>
      <c r="DZ707" s="451" t="e">
        <f>AZ707/$BH707/(1-ET707)</f>
        <v>#VALUE!</v>
      </c>
      <c r="EA707" s="451" t="e">
        <f>BA707/$BH707/(1-AX707)</f>
        <v>#VALUE!</v>
      </c>
      <c r="EB707" s="451" t="e">
        <f>BB707/$BH707/(1-EU707)</f>
        <v>#VALUE!</v>
      </c>
      <c r="EC707" s="451" t="e">
        <f>BC707/$BH707/(1-EV707)</f>
        <v>#VALUE!</v>
      </c>
      <c r="ED707" s="451" t="e">
        <f>BD707/$BH707/(1-EW707)</f>
        <v>#VALUE!</v>
      </c>
      <c r="EE707" s="451" t="e">
        <f>BG707/BH707</f>
        <v>#VALUE!</v>
      </c>
      <c r="EF707" s="451" t="e">
        <f>DV707/SUM($DV707:$EE707)</f>
        <v>#VALUE!</v>
      </c>
      <c r="EG707" s="451" t="e">
        <f>DW707/SUM($DV707:$EE707)</f>
        <v>#VALUE!</v>
      </c>
      <c r="EH707" s="451" t="e">
        <f>DX707/SUM($DV707:$EE707)</f>
        <v>#VALUE!</v>
      </c>
      <c r="EI707" s="451" t="e">
        <f>DY707/SUM($DV707:$EE707)</f>
        <v>#VALUE!</v>
      </c>
      <c r="EJ707" s="451" t="e">
        <f>DZ707/SUM($DV707:$EE707)</f>
        <v>#VALUE!</v>
      </c>
      <c r="EK707" s="451" t="e">
        <f>EA707/SUM($DV707:$EE707)</f>
        <v>#VALUE!</v>
      </c>
      <c r="EL707" s="451" t="e">
        <f>EB707/SUM($DV707:$EE707)</f>
        <v>#VALUE!</v>
      </c>
      <c r="EM707" s="451" t="e">
        <f>EC707/SUM($DV707:$EE707)</f>
        <v>#VALUE!</v>
      </c>
      <c r="EN707" s="451" t="e">
        <f>ED707/SUM($DV707:$EE707)</f>
        <v>#VALUE!</v>
      </c>
      <c r="EO707" s="451" t="e">
        <f>EE707/SUM($DV707:$EE707)</f>
        <v>#VALUE!</v>
      </c>
      <c r="EP707" s="450">
        <f>EP706</f>
        <v>0.080000000000000002</v>
      </c>
      <c r="EQ707" s="450">
        <f>EQ706</f>
        <v>0.014999999999999999</v>
      </c>
      <c r="ER707" s="450">
        <f>ER706</f>
        <v>0.014999999999999999</v>
      </c>
      <c r="ES707" s="450">
        <f>ES706</f>
        <v>0.014999999999999999</v>
      </c>
      <c r="ET707" s="450">
        <f>ET706</f>
        <v>0.014999999999999999</v>
      </c>
      <c r="EU707" s="450">
        <f>EU706</f>
        <v>0.089999999999999997</v>
      </c>
      <c r="EV707" s="450">
        <f>EV706</f>
        <v>0.089999999999999997</v>
      </c>
      <c r="EW707" s="450">
        <f>EW706</f>
        <v>0.089999999999999997</v>
      </c>
      <c r="EX707" s="431" t="str">
        <f>IF(_tag_month_day!AS697="","",_tag_month_day!AS697/100)</f>
        <v/>
      </c>
      <c r="EY707" s="431" t="str">
        <f>IF(_tag_month_day!AT697="","",_tag_month_day!AT697/100)</f>
        <v/>
      </c>
      <c r="EZ707" s="431" t="str">
        <f>IF(_tag_month_day!AU697="","",_tag_month_day!AU697/100)</f>
        <v/>
      </c>
      <c r="FA707" s="431" t="str">
        <f>IF(_tag_month_day!AV697="","",_tag_month_day!AV697/100)</f>
        <v/>
      </c>
      <c r="FB707" s="431" t="str">
        <f>IF(_tag_month_day!AW697="","",_tag_month_day!AW697/100)</f>
        <v/>
      </c>
      <c r="FC707" s="431" t="str">
        <f>IF(_tag_month_day!AX697="","",_tag_month_day!AX697/100)</f>
        <v/>
      </c>
      <c r="FD707" s="449" t="str">
        <f>IF(_tag_month_day!AY697="","",_tag_month_day!AY697/100)</f>
        <v/>
      </c>
      <c r="FE707" s="449" t="str">
        <f>IF(_tag_month_day!AZ697="","",_tag_month_day!AZ697/100)</f>
        <v/>
      </c>
      <c r="FF707" s="449" t="str">
        <f>IF(_tag_month_day!BA697="","",_tag_month_day!BA697/100)</f>
        <v/>
      </c>
      <c r="FG707" s="449" t="str">
        <f>IF(_tag_month_day!BB697="","",_tag_month_day!BB697/100)</f>
        <v/>
      </c>
      <c r="FH707" s="467" t="str">
        <f>IF(_tag_month_day!BC697="","",_tag_month_day!BC697/100)</f>
        <v/>
      </c>
      <c r="FI707" s="449">
        <f>FI706</f>
        <v>0.40999999999999998</v>
      </c>
      <c r="FJ707" s="449">
        <f>FJ706</f>
        <v>0.11</v>
      </c>
      <c r="FK707" s="449">
        <f>FK706</f>
        <v>0.014999999999999999</v>
      </c>
      <c r="FL707" s="449">
        <f>FL706</f>
        <v>0</v>
      </c>
      <c r="FM707" s="467">
        <f>FM706</f>
        <v>0.0001</v>
      </c>
      <c r="FN707" s="449">
        <f>FN706</f>
        <v>0.32000000000000001</v>
      </c>
      <c r="FO707" s="449">
        <f>FO706</f>
        <v>0.20000000000000001</v>
      </c>
      <c r="FP707" s="449">
        <f>FP706</f>
        <v>0.01</v>
      </c>
      <c r="FQ707" s="449">
        <f>FQ706</f>
        <v>0</v>
      </c>
      <c r="FR707" s="467">
        <f>FR706</f>
        <v>0.0001</v>
      </c>
      <c r="FS707" s="449" t="str">
        <f>IF(_tag_month_day!BD697="","",_tag_month_day!BD697/100)</f>
        <v/>
      </c>
      <c r="FT707" s="449" t="str">
        <f>IF(_tag_month_day!BE697="","",_tag_month_day!BE697/100)</f>
        <v/>
      </c>
      <c r="FU707" s="449" t="str">
        <f>IF(_tag_month_day!BF697="","",_tag_month_day!BF697/100)</f>
        <v/>
      </c>
      <c r="FV707" s="449" t="str">
        <f>IF(_tag_month_day!BG697="","",_tag_month_day!BG697/100)</f>
        <v/>
      </c>
      <c r="FW707" s="467" t="str">
        <f>IF(_tag_month_day!BH697="","",_tag_month_day!BH697/100)</f>
        <v/>
      </c>
      <c r="FX707" s="449" t="str">
        <f>IF(_tag_month_day!BI697="","",_tag_month_day!BI697/100)</f>
        <v/>
      </c>
      <c r="FY707" s="449" t="str">
        <f>IF(_tag_month_day!BJ697="","",_tag_month_day!BJ697/100)</f>
        <v/>
      </c>
      <c r="FZ707" s="468" t="str">
        <f>IF(_tag_month_day!BK697="","",_tag_month_day!BK697/100)</f>
        <v/>
      </c>
      <c r="GA707" s="449" t="str">
        <f>IF(_tag_month_day!BL697="","",_tag_month_day!BL697/100)</f>
        <v/>
      </c>
      <c r="GB707" s="467" t="str">
        <f>IF(_tag_month_day!BM697="","",_tag_month_day!BM697/100)</f>
        <v/>
      </c>
      <c r="GC707" s="431" t="str">
        <f>IF(_tag_month_day!BN697="","",_tag_month_day!BN697/100)</f>
        <v/>
      </c>
      <c r="GD707" s="431" t="str">
        <f>IF(_tag_month_day!BO697="","",_tag_month_day!BO697/100)</f>
        <v/>
      </c>
      <c r="GE707" s="431" t="str">
        <f>IF(_tag_month_day!BP697="","",_tag_month_day!BP697/100)</f>
        <v/>
      </c>
      <c r="GF707" s="431" t="str">
        <f>IF(_tag_month_day!BQ697="","",_tag_month_day!BQ697/100)</f>
        <v/>
      </c>
      <c r="GG707" s="431" t="str">
        <f>IF(_tag_month_day!BR697="","",_tag_month_day!BR697/100)</f>
        <v/>
      </c>
      <c r="GH707" s="431" t="str">
        <f>IF(_tag_month_day!BS697="","",_tag_month_day!BS697/100)</f>
        <v/>
      </c>
      <c r="GI707" s="467" t="str">
        <f>IF(_tag_month_day!BT697="","",_tag_month_day!BT697/100)</f>
        <v/>
      </c>
      <c r="GJ707" s="469" t="str">
        <f>IF(_tag_month_day!BU697="","",_tag_month_day!BU697/100)</f>
        <v/>
      </c>
      <c r="GK707" s="470">
        <f>GK706</f>
        <v>0.070000000000000007</v>
      </c>
      <c r="GL707" s="470">
        <f>GL706</f>
        <v>0.029999999999999999</v>
      </c>
      <c r="GM707" s="471" t="str">
        <f>IF(_tag_month_day!BX697="","",_tag_month_day!BX697/100)</f>
        <v/>
      </c>
      <c r="GN707" s="470">
        <f>GN706</f>
        <v>0.070000000000000007</v>
      </c>
      <c r="GO707" s="470">
        <f>GO706</f>
        <v>0.029999999999999999</v>
      </c>
      <c r="GP707" s="470">
        <f>GP706</f>
        <v>0.089999999999999997</v>
      </c>
      <c r="GQ707" s="470">
        <f>GQ706</f>
        <v>0.029999999999999999</v>
      </c>
      <c r="GR707" s="471" t="str">
        <f>IF(_tag_month_day!CA697="","",_tag_month_day!CA697/100)</f>
        <v/>
      </c>
      <c r="GS707" s="472">
        <f>GS706</f>
        <v>0.95299999999999996</v>
      </c>
      <c r="GT707" s="472">
        <f>GT706</f>
        <v>0.55000000000000004</v>
      </c>
      <c r="GU707" s="472">
        <f>GU706</f>
        <v>0.55000000000000004</v>
      </c>
      <c r="GV707" s="472">
        <f>GV706</f>
        <v>0.55000000000000004</v>
      </c>
      <c r="GW707" s="472">
        <f>GW706</f>
        <v>0.5</v>
      </c>
      <c r="GX707" s="472">
        <f>GX706</f>
        <v>0.93500000000000005</v>
      </c>
      <c r="GY707" s="472">
        <f>GY706</f>
        <v>0.14999999999999999</v>
      </c>
      <c r="GZ707" s="472">
        <f>GZ706</f>
        <v>1</v>
      </c>
      <c r="HA707" s="474">
        <f>HA706</f>
        <v>0.047</v>
      </c>
      <c r="HB707" s="474">
        <f>HB706</f>
        <v>0.45000000000000001</v>
      </c>
      <c r="HC707" s="474">
        <f>HC706</f>
        <v>0.45000000000000001</v>
      </c>
      <c r="HD707" s="474">
        <f>HD706</f>
        <v>0.45000000000000001</v>
      </c>
      <c r="HE707" s="474">
        <f>HE706</f>
        <v>0.5</v>
      </c>
      <c r="HF707" s="474">
        <f>HF706</f>
        <v>0.065000000000000002</v>
      </c>
      <c r="HG707" s="474">
        <f>HG706</f>
        <v>0.84999999999999998</v>
      </c>
      <c r="HH707" s="474">
        <f>HH706</f>
        <v>0</v>
      </c>
      <c r="HI707" s="10">
        <f>IF(BZ707&lt;&gt;"",CK707-BV707,0)</f>
        <v>0</v>
      </c>
      <c r="HJ707" s="10" t="e">
        <f>IF(AJ707&gt;0,AH707-AJ707,0)</f>
        <v>#VALUE!</v>
      </c>
      <c r="HK707" s="466">
        <f>HK706</f>
        <v>0.84999999999999998</v>
      </c>
      <c r="HL707" s="424">
        <f>HL706</f>
        <v>550000</v>
      </c>
      <c r="HM707" s="424">
        <f>HM706</f>
        <v>480000</v>
      </c>
      <c r="HN707" s="465" t="e">
        <f>(DJ707*EZ707+DK707*FH707+DL707*FM707+DM707*FR707+DN707*FW707+DO707*GB707+DS707*GI707+DP707*GM707+DR707*GR707)*1000*2</f>
        <v>#VALUE!</v>
      </c>
      <c r="HO707" s="465" t="e">
        <f>HN707*HK707*$HO$2/HL707*1000000</f>
        <v>#VALUE!</v>
      </c>
      <c r="HP707" s="465" t="e">
        <f>HN707*HK707*$HP$2/HM707*1000000</f>
        <v>#VALUE!</v>
      </c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</row>
    <row customFormat="1" r="708" s="0">
      <c r="A708" s="420">
        <v>697</v>
      </c>
      <c r="B708" s="421">
        <f ca="1">IF(D708=D707,B707,IF(D708="夜班",B707+1,B707))</f>
        <v>43614</v>
      </c>
      <c r="C708" s="422">
        <f>C707</f>
        <v>0.041666666666666699</v>
      </c>
      <c r="D708" s="10" t="str">
        <f ca="1">IF(HOUR(G708)&lt;8,"夜班",IF(HOUR(G708)&lt;16,"白班",IF(HOUR(G708)&lt;24,"中班",0)))</f>
        <v>中班</v>
      </c>
      <c r="E708" s="10" t="e">
        <f ca="1">IF(F708=1,"甲",IF(F708=2,"乙",IF(F708=3,"丙",IF(F708=4,"丁",""))))</f>
        <v>#REF!</v>
      </c>
      <c r="F708" s="10" t="e">
        <f ca="1">SUMPRODUCT((成本日报!$A$3:$A$95=计划!B708)*(成本日报!$B$3:$B$95=计划!$D708),成本日报!$C$3:$C$95)</f>
        <v>#REF!</v>
      </c>
      <c r="G708" s="423">
        <f ca="1">G707+C707</f>
        <v>43614.999999998312</v>
      </c>
      <c r="H708" s="423">
        <f ca="1">$G708+$C708/60*10+$C708*0</f>
        <v>43615.006944442757</v>
      </c>
      <c r="I708" s="423">
        <f ca="1">$G708+$C708/60*18+$C708*0</f>
        <v>43615.012499998309</v>
      </c>
      <c r="J708" s="423">
        <f ca="1">$G708+$C708/60*0+$C708*1</f>
        <v>43615.041666664976</v>
      </c>
      <c r="K708" s="423">
        <f ca="1">$G708+$C708/60*30+$C708*2</f>
        <v>43615.104166664983</v>
      </c>
      <c r="L708" s="423">
        <f ca="1">$G708+$C708/60*0+$C708*3</f>
        <v>43615.124999998312</v>
      </c>
      <c r="M708" s="424" t="str">
        <f>IF(_tag_month_day!A698="","",_tag_month_day!A698)</f>
        <v/>
      </c>
      <c r="N708" s="424" t="str">
        <f>IF(_tag_month_day!B698="","",_tag_month_day!B698)</f>
        <v/>
      </c>
      <c r="O708" s="425" t="e">
        <f>IF(M708+N708=0,"",M708+N708)</f>
        <v>#VALUE!</v>
      </c>
      <c r="P708" s="424" t="str">
        <f>IF(_tag_month_day!C698="","",_tag_month_day!C698)</f>
        <v/>
      </c>
      <c r="Q708" s="424" t="str">
        <f>IF(_tag_month_day!D698="","",_tag_month_day!D698)</f>
        <v/>
      </c>
      <c r="R708" s="426" t="str">
        <f>IF(_tag_month_day!CB698="","",_tag_month_day!CB698/100)</f>
        <v/>
      </c>
      <c r="S708" s="427" t="str">
        <f>IF(_tag_month_day!E698="","",_tag_month_day!E698)</f>
        <v/>
      </c>
      <c r="T708" s="427" t="str">
        <f>IF(_tag_month_day!F698="","",_tag_month_day!F698)</f>
        <v/>
      </c>
      <c r="U708" s="428" t="e">
        <f>S708+T708</f>
        <v>#VALUE!</v>
      </c>
      <c r="V708" s="429" t="e">
        <f>U708/AJ708</f>
        <v>#VALUE!</v>
      </c>
      <c r="W708" s="430" t="str">
        <f>IF(_jhy_month_day!A698="","",_jhy_month_day!A698)</f>
        <v/>
      </c>
      <c r="X708" s="431" t="str">
        <f>IF(_jhy_month_day!B698="","",_jhy_month_day!B698/100)</f>
        <v/>
      </c>
      <c r="Y708" s="431" t="str">
        <f>IF(_jhy_month_day!C698="","",_jhy_month_day!C698/100)</f>
        <v/>
      </c>
      <c r="Z708" s="432">
        <f>Z704+1</f>
        <v>175</v>
      </c>
      <c r="AA708" s="433" t="str">
        <f>IF(_tag_month_day!G698="","",_tag_month_day!G698/100)</f>
        <v/>
      </c>
      <c r="AB708" s="433" t="str">
        <f>IF(_tag_month_day!H698="","",_tag_month_day!H698/100)</f>
        <v/>
      </c>
      <c r="AC708" s="434">
        <f>IF(X708="",AC707,BK708*($AV707*X708+$AW707*FD707+$AX707*FI707+$AY707*FN707+$AZ707*FS707+$BA707*FX707+$BG707*GE707)/(AV707*Y708+AX707*FK707+AW707*FF707+AY707*FP707+AZ707*FU707+BA707*FZ707+BG707*GG707+BB707*GK707+BC707*GN707+BD707*GP707))</f>
        <v>1.59963432013121</v>
      </c>
      <c r="AD708" s="435" t="str">
        <f>IF(AC708=AC707,"",AC708-AC707)</f>
        <v/>
      </c>
      <c r="AE708" s="436" t="str">
        <f>IF(1-AF708=0,"",(1-AF708))</f>
        <v/>
      </c>
      <c r="AF708" s="437">
        <v>1</v>
      </c>
      <c r="AG708" s="10" t="str">
        <f>AG707</f>
        <v>9A3</v>
      </c>
      <c r="AH708" s="438" t="str">
        <f>AH707</f>
        <v/>
      </c>
      <c r="AI708" s="424"/>
      <c r="AJ708" s="10" t="str">
        <f>IF(_tag_month_day!I698="","",_tag_month_day!I698)</f>
        <v/>
      </c>
      <c r="AK708" s="440"/>
      <c r="AL708" s="440"/>
      <c r="AM708" s="440"/>
      <c r="AN708" s="441">
        <f>AN707</f>
        <v>2</v>
      </c>
      <c r="AO708" s="441">
        <f>AO707</f>
        <v>8</v>
      </c>
      <c r="AP708" s="442" t="e">
        <f>(IF(AN708=0,AS707,AS707*(1+AO708/AN708)/(AR708+AO708/AN708)))+AT708</f>
        <v>#VALUE!</v>
      </c>
      <c r="AQ708" s="443" t="str">
        <f>IF(_tag_month_day!J698="","",_tag_month_day!J698/100)</f>
        <v/>
      </c>
      <c r="AR708" s="444">
        <f>AR707</f>
        <v>1.3</v>
      </c>
      <c r="AS708" s="445" t="e">
        <f>AQ708*(AN708*AR708+AO708)/(AN708+AO708)</f>
        <v>#VALUE!</v>
      </c>
      <c r="AT708" s="445" t="e">
        <f>(SUM(BE708:BF708)-SUM(BE707:BF707))*0.05</f>
        <v>#VALUE!</v>
      </c>
      <c r="AU708" s="446" t="str">
        <f>IF(_tag_month_day!CC698="","",IF(_tag_month_day!CC698&gt;0,_tag_month_day!CD698,_tag_month_day!CE698))</f>
        <v/>
      </c>
      <c r="AV708" s="447" t="str">
        <f>IF(_tag_month_day!L698="","",_tag_month_day!L698/100)</f>
        <v/>
      </c>
      <c r="AW708" s="431">
        <f>AW707</f>
        <v>0</v>
      </c>
      <c r="AX708" s="431">
        <f>AX707</f>
        <v>0</v>
      </c>
      <c r="AY708" s="431" t="str">
        <f>IF(_tag_month_day!M698="","",_tag_month_day!M698/100)</f>
        <v/>
      </c>
      <c r="AZ708" s="431" t="str">
        <f>IF(_tag_month_day!N698="","",_tag_month_day!N698/100)</f>
        <v/>
      </c>
      <c r="BA708" s="431" t="str">
        <f>IF(_tag_month_day!O698="","",_tag_month_day!O698/100)</f>
        <v/>
      </c>
      <c r="BB708" s="448" t="str">
        <f>IF(_tag_month_day!P698="","",_tag_month_day!P698/100)</f>
        <v/>
      </c>
      <c r="BC708" s="448">
        <f>BC707</f>
        <v>0</v>
      </c>
      <c r="BD708" s="448" t="str">
        <f>IF(_tag_month_day!Q698="","",_tag_month_day!Q698/100)</f>
        <v/>
      </c>
      <c r="BE708" s="449" t="str">
        <f>IF(_tag_month_day!R698="","",_tag_month_day!R698/100)</f>
        <v/>
      </c>
      <c r="BF708" s="388" t="e">
        <f>(AU708*(100+BE708*100))/(AJ708-AU708)/100</f>
        <v>#VALUE!</v>
      </c>
      <c r="BG708" s="450" t="e">
        <f>BE708+BF708</f>
        <v>#VALUE!</v>
      </c>
      <c r="BH708" s="451" t="e">
        <f>SUM(AV708:BF708)</f>
        <v>#VALUE!</v>
      </c>
      <c r="BI708" s="452" t="e">
        <f>IF(CX708=0,BI707,(DK708*查询!$R$5+DL708*查询!$Q$5+DM708*查询!$N$5+DN708*查询!$O$5+DO708*查询!$P$5)*AF708/CX708)</f>
        <v>#VALUE!</v>
      </c>
      <c r="BJ708" s="452" t="e">
        <f>IF(CX708=0,BJ707,(DP708*查询!$S$5+DQ708*查询!$T$5+DR708*查询!$U$5)*AF708/CX708)</f>
        <v>#VALUE!</v>
      </c>
      <c r="BK708" s="452">
        <f>BK707</f>
        <v>1</v>
      </c>
      <c r="BL708" s="453" t="e">
        <f>SUMPRODUCT((AV708:BA708)*(GS708:GX708))/((GS708:GX708)+SUM(BB708:BD708)*GY708+BG708*GZ708)</f>
        <v>#VALUE!</v>
      </c>
      <c r="BM708" s="453" t="e">
        <f>BK708*($AV708*FB708+$AW708*FD708+$AX708*FI708+$AY708*FN708+$AZ708*FS708+$BA708*FX708+$BG708*GE708)/(AV708*EY708+AX708*FK708+AW708*FF708+AY708*FP708+AZ708*FU708+BA708*FZ708+BG708*GG708+BB708*GK708+BC708*GN708+BD708*GP708)</f>
        <v>#VALUE!</v>
      </c>
      <c r="BN708" s="453" t="e">
        <f>($AV708*FC708+$AX708*FJ708+$AW708*FE708+$AY708*FO708+$AZ708*FT708+$BA708*FY708+$BG708*GF708)/($AV708*FA708+BG708*GH708+BB708*GL708+BC708*GO708+BD708*GQ708+BA708*GA708)</f>
        <v>#VALUE!</v>
      </c>
      <c r="BO708" s="454" t="e">
        <f>SUMPRODUCT(AV708:BA708*GS708:GX708)/(GS708:GX708+(BB708+BC708+BD708)*GY708+BG708)</f>
        <v>#VALUE!</v>
      </c>
      <c r="BP708" s="454" t="e">
        <f>SUMPRODUCT(AV708:BA708*GS708:GX708)/(GS708:GX708+(BB708+BC708+BD708)*GY708+BG708)</f>
        <v>#VALUE!</v>
      </c>
      <c r="BQ708" s="454" t="e">
        <f>SUMPRODUCT(AV708:BA708*GS708:GX708)/(GS708:GX708+(BB708+BC708+BD708)*GY708+BG708)</f>
        <v>#VALUE!</v>
      </c>
      <c r="BR708" s="453" t="str">
        <f>IF(_tag_month_day!T698="","",_tag_month_day!T698)</f>
        <v/>
      </c>
      <c r="BS708" s="453" t="str">
        <f>IF(_tag_month_day!U698="","",_tag_month_day!U698)</f>
        <v/>
      </c>
      <c r="BT708" s="455" t="str">
        <f>IF(CK708="","",IF((CK708&gt;=BV708-0.12)*(CK708&lt;=BV708+0.12),"合格","不合格"))</f>
        <v/>
      </c>
      <c r="BU708" s="456" t="str">
        <f>IF(_tag_month_day!V698="","",_tag_month_day!V698)</f>
        <v/>
      </c>
      <c r="BV708" s="457" t="str">
        <f>IF(_tag_month_day!W698="","",_tag_month_day!W698)</f>
        <v/>
      </c>
      <c r="BW708" s="458" t="str">
        <f>IF(_tag_month_day!X698="","",_tag_month_day!X698)</f>
        <v/>
      </c>
      <c r="BX708" s="458" t="str">
        <f>IF(_tag_month_day!Y698="","",_tag_month_day!Y698)</f>
        <v/>
      </c>
      <c r="BY708" s="459">
        <f ca="1">L708</f>
        <v>43615.124999998312</v>
      </c>
      <c r="BZ708" s="460"/>
      <c r="CA708" s="4"/>
      <c r="CB708" s="424" t="str">
        <f>IF(_tag_month_day!Z698="","",_tag_month_day!Z698)</f>
        <v/>
      </c>
      <c r="CC708" s="424" t="str">
        <f>IF(_tag_month_day!AA698="","",_tag_month_day!AA698)</f>
        <v/>
      </c>
      <c r="CD708" s="424" t="str">
        <f>IF(_tag_month_day!AB698="","",_tag_month_day!AB698)</f>
        <v/>
      </c>
      <c r="CE708" s="424" t="str">
        <f>IF(_tag_month_day!AC698="","",_tag_month_day!AC698)</f>
        <v/>
      </c>
      <c r="CF708" s="424" t="str">
        <f>IF(_tag_month_day!AD698="","",_tag_month_day!AD698)</f>
        <v/>
      </c>
      <c r="CG708" s="424" t="str">
        <f>IF(_tag_month_day!AE698="","",_tag_month_day!AE698)</f>
        <v/>
      </c>
      <c r="CH708" s="424" t="str">
        <f>IF(_tag_month_day!AF698="","",_tag_month_day!AF698)</f>
        <v/>
      </c>
      <c r="CI708" s="424" t="str">
        <f>IF(_tag_month_day!AG698="","",_tag_month_day!AG698)</f>
        <v/>
      </c>
      <c r="CJ708" s="424" t="str">
        <f>IF(_tag_month_day!AH698="","",_tag_month_day!AH698)</f>
        <v/>
      </c>
      <c r="CK708" s="424" t="str">
        <f>IF(_tag_month_day!AI698="","",_tag_month_day!AI698)</f>
        <v/>
      </c>
      <c r="CL708" s="4" t="str">
        <f>IF(_tag_month_day!AJ698="","",_tag_month_day!AJ698)</f>
        <v/>
      </c>
      <c r="CM708" s="4" t="str">
        <f>IF(_tag_month_day!AK698="","",_tag_month_day!AK698)</f>
        <v/>
      </c>
      <c r="CN708" s="4" t="str">
        <f>IF(_tag_month_day!AL698="","",_tag_month_day!AL698)</f>
        <v/>
      </c>
      <c r="CO708" s="4" t="str">
        <f>IF(_tag_month_day!AM698="","",_tag_month_day!AM698)</f>
        <v/>
      </c>
      <c r="CP708" s="4" t="str">
        <f>IF(_tag_month_day!AN698="","",_tag_month_day!AN698)</f>
        <v/>
      </c>
      <c r="CQ708" s="4" t="str">
        <f>IF(_tag_month_day!AO698="","",_tag_month_day!AO698)</f>
        <v/>
      </c>
      <c r="CR708" s="462" t="str">
        <f>IF(_tag_month_day!AP698="","",_tag_month_day!AP698)</f>
        <v/>
      </c>
      <c r="CS708" s="463" t="str">
        <f>IF(_tag_month_day!AQ698="","",_tag_month_day!AQ698)</f>
        <v/>
      </c>
      <c r="CT708" s="4" t="str">
        <f>IF(_tag_month_day!AR698="","",_tag_month_day!AR698)</f>
        <v/>
      </c>
      <c r="CU708" s="464" t="e">
        <f>DU708/AJ708</f>
        <v>#VALUE!</v>
      </c>
      <c r="CV708" s="451" t="e">
        <f>BG708/BH708</f>
        <v>#VALUE!</v>
      </c>
      <c r="CW708" s="465" t="e">
        <f>AJ708*(1-CV708)*CU708*AF708</f>
        <v>#VALUE!</v>
      </c>
      <c r="CX708" s="465" t="e">
        <f>CW708*94%</f>
        <v>#VALUE!</v>
      </c>
      <c r="CY708" s="466" t="e">
        <f>IF(CX708=0,0,DS708/(DS708+CX708))</f>
        <v>#VALUE!</v>
      </c>
      <c r="CZ708" s="465" t="e">
        <f>$AJ708*EF708</f>
        <v>#VALUE!</v>
      </c>
      <c r="DA708" s="465" t="e">
        <f>$AJ708*EG708</f>
        <v>#VALUE!</v>
      </c>
      <c r="DB708" s="465" t="e">
        <f>$AJ708*EH708</f>
        <v>#VALUE!</v>
      </c>
      <c r="DC708" s="465" t="e">
        <f>$AJ708*EI708</f>
        <v>#VALUE!</v>
      </c>
      <c r="DD708" s="465" t="e">
        <f>$AJ708*EJ708</f>
        <v>#VALUE!</v>
      </c>
      <c r="DE708" s="465" t="e">
        <f>$AJ708*EK708</f>
        <v>#VALUE!</v>
      </c>
      <c r="DF708" s="465" t="e">
        <f>$AJ708*EL708</f>
        <v>#VALUE!</v>
      </c>
      <c r="DG708" s="465" t="e">
        <f>$AJ708*EM708</f>
        <v>#VALUE!</v>
      </c>
      <c r="DH708" s="465" t="e">
        <f>$AJ708*EN708</f>
        <v>#VALUE!</v>
      </c>
      <c r="DI708" s="465" t="e">
        <f>$AJ708*EO708</f>
        <v>#VALUE!</v>
      </c>
      <c r="DJ708" s="465" t="e">
        <f>CZ708*(1-EP708)</f>
        <v>#VALUE!</v>
      </c>
      <c r="DK708" s="465" t="e">
        <f>DA708*(1-ER708)</f>
        <v>#VALUE!</v>
      </c>
      <c r="DL708" s="465" t="e">
        <f>DB708*(1-EQ708)</f>
        <v>#VALUE!</v>
      </c>
      <c r="DM708" s="465" t="e">
        <f>DC708*(1-ES708)</f>
        <v>#VALUE!</v>
      </c>
      <c r="DN708" s="465" t="e">
        <f>DD708*(1-ET708)</f>
        <v>#VALUE!</v>
      </c>
      <c r="DO708" s="465" t="e">
        <f>DE708</f>
        <v>#VALUE!</v>
      </c>
      <c r="DP708" s="465" t="e">
        <f>DF708*(1-EU708)</f>
        <v>#VALUE!</v>
      </c>
      <c r="DQ708" s="465" t="e">
        <f>DG708*(1-EV708)</f>
        <v>#VALUE!</v>
      </c>
      <c r="DR708" s="465" t="e">
        <f>DH708*(1-EW708)</f>
        <v>#VALUE!</v>
      </c>
      <c r="DS708" s="465" t="e">
        <f>DI708</f>
        <v>#VALUE!</v>
      </c>
      <c r="DT708" s="465" t="e">
        <f>SUM(DJ708:DS708)</f>
        <v>#VALUE!</v>
      </c>
      <c r="DU708" s="465" t="e">
        <f>(GS708:GX708)+(DP708+DQ708+DR708)*GY708+DS708</f>
        <v>#VALUE!</v>
      </c>
      <c r="DV708" s="451" t="e">
        <f>AV708/$BH708/(1-EP708)</f>
        <v>#VALUE!</v>
      </c>
      <c r="DW708" s="451" t="e">
        <f>AW708/$BH708/(1-ER708)</f>
        <v>#VALUE!</v>
      </c>
      <c r="DX708" s="451" t="e">
        <f>AX708/$BH708/(1-EQ708)</f>
        <v>#VALUE!</v>
      </c>
      <c r="DY708" s="451" t="e">
        <f>AY708/$BH708/(1-ES708)</f>
        <v>#VALUE!</v>
      </c>
      <c r="DZ708" s="451" t="e">
        <f>AZ708/$BH708/(1-ET708)</f>
        <v>#VALUE!</v>
      </c>
      <c r="EA708" s="451" t="e">
        <f>BA708/$BH708/(1-AX708)</f>
        <v>#VALUE!</v>
      </c>
      <c r="EB708" s="451" t="e">
        <f>BB708/$BH708/(1-EU708)</f>
        <v>#VALUE!</v>
      </c>
      <c r="EC708" s="451" t="e">
        <f>BC708/$BH708/(1-EV708)</f>
        <v>#VALUE!</v>
      </c>
      <c r="ED708" s="451" t="e">
        <f>BD708/$BH708/(1-EW708)</f>
        <v>#VALUE!</v>
      </c>
      <c r="EE708" s="451" t="e">
        <f>BG708/BH708</f>
        <v>#VALUE!</v>
      </c>
      <c r="EF708" s="451" t="e">
        <f>DV708/SUM($DV708:$EE708)</f>
        <v>#VALUE!</v>
      </c>
      <c r="EG708" s="451" t="e">
        <f>DW708/SUM($DV708:$EE708)</f>
        <v>#VALUE!</v>
      </c>
      <c r="EH708" s="451" t="e">
        <f>DX708/SUM($DV708:$EE708)</f>
        <v>#VALUE!</v>
      </c>
      <c r="EI708" s="451" t="e">
        <f>DY708/SUM($DV708:$EE708)</f>
        <v>#VALUE!</v>
      </c>
      <c r="EJ708" s="451" t="e">
        <f>DZ708/SUM($DV708:$EE708)</f>
        <v>#VALUE!</v>
      </c>
      <c r="EK708" s="451" t="e">
        <f>EA708/SUM($DV708:$EE708)</f>
        <v>#VALUE!</v>
      </c>
      <c r="EL708" s="451" t="e">
        <f>EB708/SUM($DV708:$EE708)</f>
        <v>#VALUE!</v>
      </c>
      <c r="EM708" s="451" t="e">
        <f>EC708/SUM($DV708:$EE708)</f>
        <v>#VALUE!</v>
      </c>
      <c r="EN708" s="451" t="e">
        <f>ED708/SUM($DV708:$EE708)</f>
        <v>#VALUE!</v>
      </c>
      <c r="EO708" s="451" t="e">
        <f>EE708/SUM($DV708:$EE708)</f>
        <v>#VALUE!</v>
      </c>
      <c r="EP708" s="450">
        <f>EP707</f>
        <v>0.080000000000000002</v>
      </c>
      <c r="EQ708" s="450">
        <f>EQ707</f>
        <v>0.014999999999999999</v>
      </c>
      <c r="ER708" s="450">
        <f>ER707</f>
        <v>0.014999999999999999</v>
      </c>
      <c r="ES708" s="450">
        <f>ES707</f>
        <v>0.014999999999999999</v>
      </c>
      <c r="ET708" s="450">
        <f>ET707</f>
        <v>0.014999999999999999</v>
      </c>
      <c r="EU708" s="450">
        <f>EU707</f>
        <v>0.089999999999999997</v>
      </c>
      <c r="EV708" s="450">
        <f>EV707</f>
        <v>0.089999999999999997</v>
      </c>
      <c r="EW708" s="450">
        <f>EW707</f>
        <v>0.089999999999999997</v>
      </c>
      <c r="EX708" s="431" t="str">
        <f>IF(_tag_month_day!AS698="","",_tag_month_day!AS698/100)</f>
        <v/>
      </c>
      <c r="EY708" s="431" t="str">
        <f>IF(_tag_month_day!AT698="","",_tag_month_day!AT698/100)</f>
        <v/>
      </c>
      <c r="EZ708" s="431" t="str">
        <f>IF(_tag_month_day!AU698="","",_tag_month_day!AU698/100)</f>
        <v/>
      </c>
      <c r="FA708" s="431" t="str">
        <f>IF(_tag_month_day!AV698="","",_tag_month_day!AV698/100)</f>
        <v/>
      </c>
      <c r="FB708" s="431" t="str">
        <f>IF(_tag_month_day!AW698="","",_tag_month_day!AW698/100)</f>
        <v/>
      </c>
      <c r="FC708" s="431" t="str">
        <f>IF(_tag_month_day!AX698="","",_tag_month_day!AX698/100)</f>
        <v/>
      </c>
      <c r="FD708" s="449" t="str">
        <f>IF(_tag_month_day!AY698="","",_tag_month_day!AY698/100)</f>
        <v/>
      </c>
      <c r="FE708" s="449" t="str">
        <f>IF(_tag_month_day!AZ698="","",_tag_month_day!AZ698/100)</f>
        <v/>
      </c>
      <c r="FF708" s="449" t="str">
        <f>IF(_tag_month_day!BA698="","",_tag_month_day!BA698/100)</f>
        <v/>
      </c>
      <c r="FG708" s="449" t="str">
        <f>IF(_tag_month_day!BB698="","",_tag_month_day!BB698/100)</f>
        <v/>
      </c>
      <c r="FH708" s="467" t="str">
        <f>IF(_tag_month_day!BC698="","",_tag_month_day!BC698/100)</f>
        <v/>
      </c>
      <c r="FI708" s="449">
        <f>FI707</f>
        <v>0.40999999999999998</v>
      </c>
      <c r="FJ708" s="449">
        <f>FJ707</f>
        <v>0.11</v>
      </c>
      <c r="FK708" s="449">
        <f>FK707</f>
        <v>0.014999999999999999</v>
      </c>
      <c r="FL708" s="449">
        <f>FL707</f>
        <v>0</v>
      </c>
      <c r="FM708" s="467">
        <f>FM707</f>
        <v>0.0001</v>
      </c>
      <c r="FN708" s="449">
        <f>FN707</f>
        <v>0.32000000000000001</v>
      </c>
      <c r="FO708" s="449">
        <f>FO707</f>
        <v>0.20000000000000001</v>
      </c>
      <c r="FP708" s="449">
        <f>FP707</f>
        <v>0.01</v>
      </c>
      <c r="FQ708" s="449">
        <f>FQ707</f>
        <v>0</v>
      </c>
      <c r="FR708" s="467">
        <f>FR707</f>
        <v>0.0001</v>
      </c>
      <c r="FS708" s="449" t="str">
        <f>IF(_tag_month_day!BD698="","",_tag_month_day!BD698/100)</f>
        <v/>
      </c>
      <c r="FT708" s="449" t="str">
        <f>IF(_tag_month_day!BE698="","",_tag_month_day!BE698/100)</f>
        <v/>
      </c>
      <c r="FU708" s="449" t="str">
        <f>IF(_tag_month_day!BF698="","",_tag_month_day!BF698/100)</f>
        <v/>
      </c>
      <c r="FV708" s="449" t="str">
        <f>IF(_tag_month_day!BG698="","",_tag_month_day!BG698/100)</f>
        <v/>
      </c>
      <c r="FW708" s="467" t="str">
        <f>IF(_tag_month_day!BH698="","",_tag_month_day!BH698/100)</f>
        <v/>
      </c>
      <c r="FX708" s="449" t="str">
        <f>IF(_tag_month_day!BI698="","",_tag_month_day!BI698/100)</f>
        <v/>
      </c>
      <c r="FY708" s="449" t="str">
        <f>IF(_tag_month_day!BJ698="","",_tag_month_day!BJ698/100)</f>
        <v/>
      </c>
      <c r="FZ708" s="468" t="str">
        <f>IF(_tag_month_day!BK698="","",_tag_month_day!BK698/100)</f>
        <v/>
      </c>
      <c r="GA708" s="449" t="str">
        <f>IF(_tag_month_day!BL698="","",_tag_month_day!BL698/100)</f>
        <v/>
      </c>
      <c r="GB708" s="467" t="str">
        <f>IF(_tag_month_day!BM698="","",_tag_month_day!BM698/100)</f>
        <v/>
      </c>
      <c r="GC708" s="431" t="str">
        <f>IF(_tag_month_day!BN698="","",_tag_month_day!BN698/100)</f>
        <v/>
      </c>
      <c r="GD708" s="431" t="str">
        <f>IF(_tag_month_day!BO698="","",_tag_month_day!BO698/100)</f>
        <v/>
      </c>
      <c r="GE708" s="431" t="str">
        <f>IF(_tag_month_day!BP698="","",_tag_month_day!BP698/100)</f>
        <v/>
      </c>
      <c r="GF708" s="431" t="str">
        <f>IF(_tag_month_day!BQ698="","",_tag_month_day!BQ698/100)</f>
        <v/>
      </c>
      <c r="GG708" s="431" t="str">
        <f>IF(_tag_month_day!BR698="","",_tag_month_day!BR698/100)</f>
        <v/>
      </c>
      <c r="GH708" s="431" t="str">
        <f>IF(_tag_month_day!BS698="","",_tag_month_day!BS698/100)</f>
        <v/>
      </c>
      <c r="GI708" s="467" t="str">
        <f>IF(_tag_month_day!BT698="","",_tag_month_day!BT698/100)</f>
        <v/>
      </c>
      <c r="GJ708" s="469" t="str">
        <f>IF(_tag_month_day!BU698="","",_tag_month_day!BU698/100)</f>
        <v/>
      </c>
      <c r="GK708" s="470">
        <f>GK707</f>
        <v>0.070000000000000007</v>
      </c>
      <c r="GL708" s="470">
        <f>GL707</f>
        <v>0.029999999999999999</v>
      </c>
      <c r="GM708" s="471" t="str">
        <f>IF(_tag_month_day!BX698="","",_tag_month_day!BX698/100)</f>
        <v/>
      </c>
      <c r="GN708" s="470">
        <f>GN707</f>
        <v>0.070000000000000007</v>
      </c>
      <c r="GO708" s="470">
        <f>GO707</f>
        <v>0.029999999999999999</v>
      </c>
      <c r="GP708" s="470">
        <f>GP707</f>
        <v>0.089999999999999997</v>
      </c>
      <c r="GQ708" s="470">
        <f>GQ707</f>
        <v>0.029999999999999999</v>
      </c>
      <c r="GR708" s="471" t="str">
        <f>IF(_tag_month_day!CA698="","",_tag_month_day!CA698/100)</f>
        <v/>
      </c>
      <c r="GS708" s="472">
        <f>GS707</f>
        <v>0.95299999999999996</v>
      </c>
      <c r="GT708" s="472">
        <f>GT707</f>
        <v>0.55000000000000004</v>
      </c>
      <c r="GU708" s="472">
        <f>GU707</f>
        <v>0.55000000000000004</v>
      </c>
      <c r="GV708" s="472">
        <f>GV707</f>
        <v>0.55000000000000004</v>
      </c>
      <c r="GW708" s="472">
        <f>GW707</f>
        <v>0.5</v>
      </c>
      <c r="GX708" s="472">
        <f>GX707</f>
        <v>0.93500000000000005</v>
      </c>
      <c r="GY708" s="472">
        <f>GY707</f>
        <v>0.14999999999999999</v>
      </c>
      <c r="GZ708" s="472">
        <f>GZ707</f>
        <v>1</v>
      </c>
      <c r="HA708" s="474">
        <f>HA707</f>
        <v>0.047</v>
      </c>
      <c r="HB708" s="474">
        <f>HB707</f>
        <v>0.45000000000000001</v>
      </c>
      <c r="HC708" s="474">
        <f>HC707</f>
        <v>0.45000000000000001</v>
      </c>
      <c r="HD708" s="474">
        <f>HD707</f>
        <v>0.45000000000000001</v>
      </c>
      <c r="HE708" s="474">
        <f>HE707</f>
        <v>0.5</v>
      </c>
      <c r="HF708" s="474">
        <f>HF707</f>
        <v>0.065000000000000002</v>
      </c>
      <c r="HG708" s="474">
        <f>HG707</f>
        <v>0.84999999999999998</v>
      </c>
      <c r="HH708" s="474">
        <f>HH707</f>
        <v>0</v>
      </c>
      <c r="HI708" s="10">
        <f>IF(BZ708&lt;&gt;"",CK708-BV708,0)</f>
        <v>0</v>
      </c>
      <c r="HJ708" s="10" t="e">
        <f>IF(AJ708&gt;0,AH708-AJ708,0)</f>
        <v>#VALUE!</v>
      </c>
      <c r="HK708" s="466">
        <f>HK707</f>
        <v>0.84999999999999998</v>
      </c>
      <c r="HL708" s="424">
        <f>HL707</f>
        <v>550000</v>
      </c>
      <c r="HM708" s="424">
        <f>HM707</f>
        <v>480000</v>
      </c>
      <c r="HN708" s="465" t="e">
        <f>(DJ708*EZ708+DK708*FH708+DL708*FM708+DM708*FR708+DN708*FW708+DO708*GB708+DS708*GI708+DP708*GM708+DR708*GR708)*1000*2</f>
        <v>#VALUE!</v>
      </c>
      <c r="HO708" s="465" t="e">
        <f>HN708*HK708*$HO$2/HL708*1000000</f>
        <v>#VALUE!</v>
      </c>
      <c r="HP708" s="465" t="e">
        <f>HN708*HK708*$HP$2/HM708*1000000</f>
        <v>#VALUE!</v>
      </c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</row>
    <row customFormat="1" r="709" s="0">
      <c r="A709" s="420">
        <v>698</v>
      </c>
      <c r="B709" s="421">
        <f ca="1">IF(D709=D708,B708,IF(D709="夜班",B708+1,B708))</f>
        <v>43615</v>
      </c>
      <c r="C709" s="422">
        <f>C708</f>
        <v>0.041666666666666699</v>
      </c>
      <c r="D709" s="10" t="str">
        <f ca="1">IF(HOUR(G709)&lt;8,"夜班",IF(HOUR(G709)&lt;16,"白班",IF(HOUR(G709)&lt;24,"中班",0)))</f>
        <v>夜班</v>
      </c>
      <c r="E709" s="10" t="e">
        <f ca="1">IF(F709=1,"甲",IF(F709=2,"乙",IF(F709=3,"丙",IF(F709=4,"丁",""))))</f>
        <v>#REF!</v>
      </c>
      <c r="F709" s="10" t="e">
        <f ca="1">SUMPRODUCT((成本日报!$A$3:$A$95=计划!B709)*(成本日报!$B$3:$B$95=计划!$D709),成本日报!$C$3:$C$95)</f>
        <v>#REF!</v>
      </c>
      <c r="G709" s="423">
        <f ca="1">G708+C708</f>
        <v>43615.041666664976</v>
      </c>
      <c r="H709" s="423">
        <f ca="1">$G709+$C709/60*10+$C709*0</f>
        <v>43615.048611109421</v>
      </c>
      <c r="I709" s="423">
        <f ca="1">$G709+$C709/60*18+$C709*0</f>
        <v>43615.054166664973</v>
      </c>
      <c r="J709" s="423">
        <f ca="1">$G709+$C709/60*0+$C709*1</f>
        <v>43615.08333333164</v>
      </c>
      <c r="K709" s="423">
        <f ca="1">$G709+$C709/60*30+$C709*2</f>
        <v>43615.145833331648</v>
      </c>
      <c r="L709" s="423">
        <f ca="1">$G709+$C709/60*0+$C709*3</f>
        <v>43615.166666664976</v>
      </c>
      <c r="M709" s="424" t="str">
        <f>IF(_tag_month_day!A699="","",_tag_month_day!A699)</f>
        <v/>
      </c>
      <c r="N709" s="424" t="str">
        <f>IF(_tag_month_day!B699="","",_tag_month_day!B699)</f>
        <v/>
      </c>
      <c r="O709" s="425" t="e">
        <f>IF(M709+N709=0,"",M709+N709)</f>
        <v>#VALUE!</v>
      </c>
      <c r="P709" s="424" t="str">
        <f>IF(_tag_month_day!C699="","",_tag_month_day!C699)</f>
        <v/>
      </c>
      <c r="Q709" s="424" t="str">
        <f>IF(_tag_month_day!D699="","",_tag_month_day!D699)</f>
        <v/>
      </c>
      <c r="R709" s="426" t="str">
        <f>IF(_tag_month_day!CB699="","",_tag_month_day!CB699/100)</f>
        <v/>
      </c>
      <c r="S709" s="427" t="str">
        <f>IF(_tag_month_day!E699="","",_tag_month_day!E699)</f>
        <v/>
      </c>
      <c r="T709" s="427" t="str">
        <f>IF(_tag_month_day!F699="","",_tag_month_day!F699)</f>
        <v/>
      </c>
      <c r="U709" s="428" t="e">
        <f>S709+T709</f>
        <v>#VALUE!</v>
      </c>
      <c r="V709" s="429" t="e">
        <f>U709/AJ709</f>
        <v>#VALUE!</v>
      </c>
      <c r="W709" s="430" t="str">
        <f>IF(_jhy_month_day!A699="","",_jhy_month_day!A699)</f>
        <v/>
      </c>
      <c r="X709" s="431" t="str">
        <f>IF(_jhy_month_day!B699="","",_jhy_month_day!B699/100)</f>
        <v/>
      </c>
      <c r="Y709" s="431" t="str">
        <f>IF(_jhy_month_day!C699="","",_jhy_month_day!C699/100)</f>
        <v/>
      </c>
      <c r="Z709" s="432">
        <f>Z705+1</f>
        <v>175</v>
      </c>
      <c r="AA709" s="433" t="str">
        <f>IF(_tag_month_day!G699="","",_tag_month_day!G699/100)</f>
        <v/>
      </c>
      <c r="AB709" s="433" t="str">
        <f>IF(_tag_month_day!H699="","",_tag_month_day!H699/100)</f>
        <v/>
      </c>
      <c r="AC709" s="434">
        <f>IF(X709="",AC708,BK709*($AV708*X709+$AW708*FD708+$AX708*FI708+$AY708*FN708+$AZ708*FS708+$BA708*FX708+$BG708*GE708)/(AV708*Y709+AX708*FK708+AW708*FF708+AY708*FP708+AZ708*FU708+BA708*FZ708+BG708*GG708+BB708*GK708+BC708*GN708+BD708*GP708))</f>
        <v>1.59963432013121</v>
      </c>
      <c r="AD709" s="435" t="str">
        <f>IF(AC709=AC708,"",AC709-AC708)</f>
        <v/>
      </c>
      <c r="AE709" s="436" t="str">
        <f>IF(1-AF709=0,"",(1-AF709))</f>
        <v/>
      </c>
      <c r="AF709" s="437">
        <v>1</v>
      </c>
      <c r="AG709" s="10" t="str">
        <f>AG708</f>
        <v>9A3</v>
      </c>
      <c r="AH709" s="438" t="str">
        <f>AH708</f>
        <v/>
      </c>
      <c r="AI709" s="424"/>
      <c r="AJ709" s="10" t="str">
        <f>IF(_tag_month_day!I699="","",_tag_month_day!I699)</f>
        <v/>
      </c>
      <c r="AK709" s="440"/>
      <c r="AL709" s="440"/>
      <c r="AM709" s="440"/>
      <c r="AN709" s="441">
        <f>AN708</f>
        <v>2</v>
      </c>
      <c r="AO709" s="441">
        <f>AO708</f>
        <v>8</v>
      </c>
      <c r="AP709" s="442" t="e">
        <f>(IF(AN709=0,AS708,AS708*(1+AO709/AN709)/(AR709+AO709/AN709)))+AT709</f>
        <v>#VALUE!</v>
      </c>
      <c r="AQ709" s="443" t="str">
        <f>IF(_tag_month_day!J699="","",_tag_month_day!J699/100)</f>
        <v/>
      </c>
      <c r="AR709" s="444">
        <f>AR708</f>
        <v>1.3</v>
      </c>
      <c r="AS709" s="445" t="e">
        <f>AQ709*(AN709*AR709+AO709)/(AN709+AO709)</f>
        <v>#VALUE!</v>
      </c>
      <c r="AT709" s="445" t="e">
        <f>(SUM(BE709:BF709)-SUM(BE708:BF708))*0.05</f>
        <v>#VALUE!</v>
      </c>
      <c r="AU709" s="446" t="str">
        <f>IF(_tag_month_day!CC699="","",IF(_tag_month_day!CC699&gt;0,_tag_month_day!CD699,_tag_month_day!CE699))</f>
        <v/>
      </c>
      <c r="AV709" s="447" t="str">
        <f>IF(_tag_month_day!L699="","",_tag_month_day!L699/100)</f>
        <v/>
      </c>
      <c r="AW709" s="431">
        <f>AW708</f>
        <v>0</v>
      </c>
      <c r="AX709" s="431">
        <f>AX708</f>
        <v>0</v>
      </c>
      <c r="AY709" s="431" t="str">
        <f>IF(_tag_month_day!M699="","",_tag_month_day!M699/100)</f>
        <v/>
      </c>
      <c r="AZ709" s="431" t="str">
        <f>IF(_tag_month_day!N699="","",_tag_month_day!N699/100)</f>
        <v/>
      </c>
      <c r="BA709" s="431" t="str">
        <f>IF(_tag_month_day!O699="","",_tag_month_day!O699/100)</f>
        <v/>
      </c>
      <c r="BB709" s="448" t="str">
        <f>IF(_tag_month_day!P699="","",_tag_month_day!P699/100)</f>
        <v/>
      </c>
      <c r="BC709" s="448">
        <f>BC708</f>
        <v>0</v>
      </c>
      <c r="BD709" s="448" t="str">
        <f>IF(_tag_month_day!Q699="","",_tag_month_day!Q699/100)</f>
        <v/>
      </c>
      <c r="BE709" s="449" t="str">
        <f>IF(_tag_month_day!R699="","",_tag_month_day!R699/100)</f>
        <v/>
      </c>
      <c r="BF709" s="388" t="e">
        <f>(AU709*(100+BE709*100))/(AJ709-AU709)/100</f>
        <v>#VALUE!</v>
      </c>
      <c r="BG709" s="450" t="e">
        <f>BE709+BF709</f>
        <v>#VALUE!</v>
      </c>
      <c r="BH709" s="451" t="e">
        <f>SUM(AV709:BF709)</f>
        <v>#VALUE!</v>
      </c>
      <c r="BI709" s="452" t="e">
        <f>IF(CX709=0,BI708,(DK709*查询!$R$5+DL709*查询!$Q$5+DM709*查询!$N$5+DN709*查询!$O$5+DO709*查询!$P$5)*AF709/CX709)</f>
        <v>#VALUE!</v>
      </c>
      <c r="BJ709" s="452" t="e">
        <f>IF(CX709=0,BJ708,(DP709*查询!$S$5+DQ709*查询!$T$5+DR709*查询!$U$5)*AF709/CX709)</f>
        <v>#VALUE!</v>
      </c>
      <c r="BK709" s="452">
        <f>BK708</f>
        <v>1</v>
      </c>
      <c r="BL709" s="453" t="e">
        <f>SUMPRODUCT((AV709:BA709)*(GS709:GX709))/((GS709:GX709)+SUM(BB709:BD709)*GY709+BG709*GZ709)</f>
        <v>#VALUE!</v>
      </c>
      <c r="BM709" s="453" t="e">
        <f>BK709*($AV709*FB709+$AW709*FD709+$AX709*FI709+$AY709*FN709+$AZ709*FS709+$BA709*FX709+$BG709*GE709)/(AV709*EY709+AX709*FK709+AW709*FF709+AY709*FP709+AZ709*FU709+BA709*FZ709+BG709*GG709+BB709*GK709+BC709*GN709+BD709*GP709)</f>
        <v>#VALUE!</v>
      </c>
      <c r="BN709" s="453" t="e">
        <f>($AV709*FC709+$AX709*FJ709+$AW709*FE709+$AY709*FO709+$AZ709*FT709+$BA709*FY709+$BG709*GF709)/($AV709*FA709+BG709*GH709+BB709*GL709+BC709*GO709+BD709*GQ709+BA709*GA709)</f>
        <v>#VALUE!</v>
      </c>
      <c r="BO709" s="454" t="e">
        <f>SUMPRODUCT(AV709:BA709*GS709:GX709)/(GS709:GX709+(BB709+BC709+BD709)*GY709+BG709)</f>
        <v>#VALUE!</v>
      </c>
      <c r="BP709" s="454" t="e">
        <f>SUMPRODUCT(AV709:BA709*GS709:GX709)/(GS709:GX709+(BB709+BC709+BD709)*GY709+BG709)</f>
        <v>#VALUE!</v>
      </c>
      <c r="BQ709" s="454" t="e">
        <f>SUMPRODUCT(AV709:BA709*GS709:GX709)/(GS709:GX709+(BB709+BC709+BD709)*GY709+BG709)</f>
        <v>#VALUE!</v>
      </c>
      <c r="BR709" s="453" t="str">
        <f>IF(_tag_month_day!T699="","",_tag_month_day!T699)</f>
        <v/>
      </c>
      <c r="BS709" s="453" t="str">
        <f>IF(_tag_month_day!U699="","",_tag_month_day!U699)</f>
        <v/>
      </c>
      <c r="BT709" s="455" t="str">
        <f>IF(CK709="","",IF((CK709&gt;=BV709-0.12)*(CK709&lt;=BV709+0.12),"合格","不合格"))</f>
        <v/>
      </c>
      <c r="BU709" s="456" t="str">
        <f>IF(_tag_month_day!V699="","",_tag_month_day!V699)</f>
        <v/>
      </c>
      <c r="BV709" s="457" t="str">
        <f>IF(_tag_month_day!W699="","",_tag_month_day!W699)</f>
        <v/>
      </c>
      <c r="BW709" s="458" t="str">
        <f>IF(_tag_month_day!X699="","",_tag_month_day!X699)</f>
        <v/>
      </c>
      <c r="BX709" s="458" t="str">
        <f>IF(_tag_month_day!Y699="","",_tag_month_day!Y699)</f>
        <v/>
      </c>
      <c r="BY709" s="459">
        <f ca="1">L709</f>
        <v>43615.166666664976</v>
      </c>
      <c r="BZ709" s="460"/>
      <c r="CA709" s="4"/>
      <c r="CB709" s="424" t="str">
        <f>IF(_tag_month_day!Z699="","",_tag_month_day!Z699)</f>
        <v/>
      </c>
      <c r="CC709" s="424" t="str">
        <f>IF(_tag_month_day!AA699="","",_tag_month_day!AA699)</f>
        <v/>
      </c>
      <c r="CD709" s="424" t="str">
        <f>IF(_tag_month_day!AB699="","",_tag_month_day!AB699)</f>
        <v/>
      </c>
      <c r="CE709" s="424" t="str">
        <f>IF(_tag_month_day!AC699="","",_tag_month_day!AC699)</f>
        <v/>
      </c>
      <c r="CF709" s="424" t="str">
        <f>IF(_tag_month_day!AD699="","",_tag_month_day!AD699)</f>
        <v/>
      </c>
      <c r="CG709" s="424" t="str">
        <f>IF(_tag_month_day!AE699="","",_tag_month_day!AE699)</f>
        <v/>
      </c>
      <c r="CH709" s="424" t="str">
        <f>IF(_tag_month_day!AF699="","",_tag_month_day!AF699)</f>
        <v/>
      </c>
      <c r="CI709" s="424" t="str">
        <f>IF(_tag_month_day!AG699="","",_tag_month_day!AG699)</f>
        <v/>
      </c>
      <c r="CJ709" s="424" t="str">
        <f>IF(_tag_month_day!AH699="","",_tag_month_day!AH699)</f>
        <v/>
      </c>
      <c r="CK709" s="424" t="str">
        <f>IF(_tag_month_day!AI699="","",_tag_month_day!AI699)</f>
        <v/>
      </c>
      <c r="CL709" s="4" t="str">
        <f>IF(_tag_month_day!AJ699="","",_tag_month_day!AJ699)</f>
        <v/>
      </c>
      <c r="CM709" s="4" t="str">
        <f>IF(_tag_month_day!AK699="","",_tag_month_day!AK699)</f>
        <v/>
      </c>
      <c r="CN709" s="4" t="str">
        <f>IF(_tag_month_day!AL699="","",_tag_month_day!AL699)</f>
        <v/>
      </c>
      <c r="CO709" s="4" t="str">
        <f>IF(_tag_month_day!AM699="","",_tag_month_day!AM699)</f>
        <v/>
      </c>
      <c r="CP709" s="4" t="str">
        <f>IF(_tag_month_day!AN699="","",_tag_month_day!AN699)</f>
        <v/>
      </c>
      <c r="CQ709" s="4" t="str">
        <f>IF(_tag_month_day!AO699="","",_tag_month_day!AO699)</f>
        <v/>
      </c>
      <c r="CR709" s="462" t="str">
        <f>IF(_tag_month_day!AP699="","",_tag_month_day!AP699)</f>
        <v/>
      </c>
      <c r="CS709" s="463" t="str">
        <f>IF(_tag_month_day!AQ699="","",_tag_month_day!AQ699)</f>
        <v/>
      </c>
      <c r="CT709" s="4" t="str">
        <f>IF(_tag_month_day!AR699="","",_tag_month_day!AR699)</f>
        <v/>
      </c>
      <c r="CU709" s="464" t="e">
        <f>DU709/AJ709</f>
        <v>#VALUE!</v>
      </c>
      <c r="CV709" s="451" t="e">
        <f>BG709/BH709</f>
        <v>#VALUE!</v>
      </c>
      <c r="CW709" s="465" t="e">
        <f>AJ709*(1-CV709)*CU709*AF709</f>
        <v>#VALUE!</v>
      </c>
      <c r="CX709" s="465" t="e">
        <f>CW709*94%</f>
        <v>#VALUE!</v>
      </c>
      <c r="CY709" s="466" t="e">
        <f>IF(CX709=0,0,DS709/(DS709+CX709))</f>
        <v>#VALUE!</v>
      </c>
      <c r="CZ709" s="465" t="e">
        <f>$AJ709*EF709</f>
        <v>#VALUE!</v>
      </c>
      <c r="DA709" s="465" t="e">
        <f>$AJ709*EG709</f>
        <v>#VALUE!</v>
      </c>
      <c r="DB709" s="465" t="e">
        <f>$AJ709*EH709</f>
        <v>#VALUE!</v>
      </c>
      <c r="DC709" s="465" t="e">
        <f>$AJ709*EI709</f>
        <v>#VALUE!</v>
      </c>
      <c r="DD709" s="465" t="e">
        <f>$AJ709*EJ709</f>
        <v>#VALUE!</v>
      </c>
      <c r="DE709" s="465" t="e">
        <f>$AJ709*EK709</f>
        <v>#VALUE!</v>
      </c>
      <c r="DF709" s="465" t="e">
        <f>$AJ709*EL709</f>
        <v>#VALUE!</v>
      </c>
      <c r="DG709" s="465" t="e">
        <f>$AJ709*EM709</f>
        <v>#VALUE!</v>
      </c>
      <c r="DH709" s="465" t="e">
        <f>$AJ709*EN709</f>
        <v>#VALUE!</v>
      </c>
      <c r="DI709" s="465" t="e">
        <f>$AJ709*EO709</f>
        <v>#VALUE!</v>
      </c>
      <c r="DJ709" s="465" t="e">
        <f>CZ709*(1-EP709)</f>
        <v>#VALUE!</v>
      </c>
      <c r="DK709" s="465" t="e">
        <f>DA709*(1-ER709)</f>
        <v>#VALUE!</v>
      </c>
      <c r="DL709" s="465" t="e">
        <f>DB709*(1-EQ709)</f>
        <v>#VALUE!</v>
      </c>
      <c r="DM709" s="465" t="e">
        <f>DC709*(1-ES709)</f>
        <v>#VALUE!</v>
      </c>
      <c r="DN709" s="465" t="e">
        <f>DD709*(1-ET709)</f>
        <v>#VALUE!</v>
      </c>
      <c r="DO709" s="465" t="e">
        <f>DE709</f>
        <v>#VALUE!</v>
      </c>
      <c r="DP709" s="465" t="e">
        <f>DF709*(1-EU709)</f>
        <v>#VALUE!</v>
      </c>
      <c r="DQ709" s="465" t="e">
        <f>DG709*(1-EV709)</f>
        <v>#VALUE!</v>
      </c>
      <c r="DR709" s="465" t="e">
        <f>DH709*(1-EW709)</f>
        <v>#VALUE!</v>
      </c>
      <c r="DS709" s="465" t="e">
        <f>DI709</f>
        <v>#VALUE!</v>
      </c>
      <c r="DT709" s="465" t="e">
        <f>SUM(DJ709:DS709)</f>
        <v>#VALUE!</v>
      </c>
      <c r="DU709" s="465" t="e">
        <f>(GS709:GX709)+(DP709+DQ709+DR709)*GY709+DS709</f>
        <v>#VALUE!</v>
      </c>
      <c r="DV709" s="451" t="e">
        <f>AV709/$BH709/(1-EP709)</f>
        <v>#VALUE!</v>
      </c>
      <c r="DW709" s="451" t="e">
        <f>AW709/$BH709/(1-ER709)</f>
        <v>#VALUE!</v>
      </c>
      <c r="DX709" s="451" t="e">
        <f>AX709/$BH709/(1-EQ709)</f>
        <v>#VALUE!</v>
      </c>
      <c r="DY709" s="451" t="e">
        <f>AY709/$BH709/(1-ES709)</f>
        <v>#VALUE!</v>
      </c>
      <c r="DZ709" s="451" t="e">
        <f>AZ709/$BH709/(1-ET709)</f>
        <v>#VALUE!</v>
      </c>
      <c r="EA709" s="451" t="e">
        <f>BA709/$BH709/(1-AX709)</f>
        <v>#VALUE!</v>
      </c>
      <c r="EB709" s="451" t="e">
        <f>BB709/$BH709/(1-EU709)</f>
        <v>#VALUE!</v>
      </c>
      <c r="EC709" s="451" t="e">
        <f>BC709/$BH709/(1-EV709)</f>
        <v>#VALUE!</v>
      </c>
      <c r="ED709" s="451" t="e">
        <f>BD709/$BH709/(1-EW709)</f>
        <v>#VALUE!</v>
      </c>
      <c r="EE709" s="451" t="e">
        <f>BG709/BH709</f>
        <v>#VALUE!</v>
      </c>
      <c r="EF709" s="451" t="e">
        <f>DV709/SUM($DV709:$EE709)</f>
        <v>#VALUE!</v>
      </c>
      <c r="EG709" s="451" t="e">
        <f>DW709/SUM($DV709:$EE709)</f>
        <v>#VALUE!</v>
      </c>
      <c r="EH709" s="451" t="e">
        <f>DX709/SUM($DV709:$EE709)</f>
        <v>#VALUE!</v>
      </c>
      <c r="EI709" s="451" t="e">
        <f>DY709/SUM($DV709:$EE709)</f>
        <v>#VALUE!</v>
      </c>
      <c r="EJ709" s="451" t="e">
        <f>DZ709/SUM($DV709:$EE709)</f>
        <v>#VALUE!</v>
      </c>
      <c r="EK709" s="451" t="e">
        <f>EA709/SUM($DV709:$EE709)</f>
        <v>#VALUE!</v>
      </c>
      <c r="EL709" s="451" t="e">
        <f>EB709/SUM($DV709:$EE709)</f>
        <v>#VALUE!</v>
      </c>
      <c r="EM709" s="451" t="e">
        <f>EC709/SUM($DV709:$EE709)</f>
        <v>#VALUE!</v>
      </c>
      <c r="EN709" s="451" t="e">
        <f>ED709/SUM($DV709:$EE709)</f>
        <v>#VALUE!</v>
      </c>
      <c r="EO709" s="451" t="e">
        <f>EE709/SUM($DV709:$EE709)</f>
        <v>#VALUE!</v>
      </c>
      <c r="EP709" s="450">
        <f>EP708</f>
        <v>0.080000000000000002</v>
      </c>
      <c r="EQ709" s="450">
        <f>EQ708</f>
        <v>0.014999999999999999</v>
      </c>
      <c r="ER709" s="450">
        <f>ER708</f>
        <v>0.014999999999999999</v>
      </c>
      <c r="ES709" s="450">
        <f>ES708</f>
        <v>0.014999999999999999</v>
      </c>
      <c r="ET709" s="450">
        <f>ET708</f>
        <v>0.014999999999999999</v>
      </c>
      <c r="EU709" s="450">
        <f>EU708</f>
        <v>0.089999999999999997</v>
      </c>
      <c r="EV709" s="450">
        <f>EV708</f>
        <v>0.089999999999999997</v>
      </c>
      <c r="EW709" s="450">
        <f>EW708</f>
        <v>0.089999999999999997</v>
      </c>
      <c r="EX709" s="431" t="str">
        <f>IF(_tag_month_day!AS699="","",_tag_month_day!AS699/100)</f>
        <v/>
      </c>
      <c r="EY709" s="431" t="str">
        <f>IF(_tag_month_day!AT699="","",_tag_month_day!AT699/100)</f>
        <v/>
      </c>
      <c r="EZ709" s="431" t="str">
        <f>IF(_tag_month_day!AU699="","",_tag_month_day!AU699/100)</f>
        <v/>
      </c>
      <c r="FA709" s="431" t="str">
        <f>IF(_tag_month_day!AV699="","",_tag_month_day!AV699/100)</f>
        <v/>
      </c>
      <c r="FB709" s="431" t="str">
        <f>IF(_tag_month_day!AW699="","",_tag_month_day!AW699/100)</f>
        <v/>
      </c>
      <c r="FC709" s="431" t="str">
        <f>IF(_tag_month_day!AX699="","",_tag_month_day!AX699/100)</f>
        <v/>
      </c>
      <c r="FD709" s="449" t="str">
        <f>IF(_tag_month_day!AY699="","",_tag_month_day!AY699/100)</f>
        <v/>
      </c>
      <c r="FE709" s="449" t="str">
        <f>IF(_tag_month_day!AZ699="","",_tag_month_day!AZ699/100)</f>
        <v/>
      </c>
      <c r="FF709" s="449" t="str">
        <f>IF(_tag_month_day!BA699="","",_tag_month_day!BA699/100)</f>
        <v/>
      </c>
      <c r="FG709" s="449" t="str">
        <f>IF(_tag_month_day!BB699="","",_tag_month_day!BB699/100)</f>
        <v/>
      </c>
      <c r="FH709" s="467" t="str">
        <f>IF(_tag_month_day!BC699="","",_tag_month_day!BC699/100)</f>
        <v/>
      </c>
      <c r="FI709" s="449">
        <f>FI708</f>
        <v>0.40999999999999998</v>
      </c>
      <c r="FJ709" s="449">
        <f>FJ708</f>
        <v>0.11</v>
      </c>
      <c r="FK709" s="449">
        <f>FK708</f>
        <v>0.014999999999999999</v>
      </c>
      <c r="FL709" s="449">
        <f>FL708</f>
        <v>0</v>
      </c>
      <c r="FM709" s="467">
        <f>FM708</f>
        <v>0.0001</v>
      </c>
      <c r="FN709" s="449">
        <f>FN708</f>
        <v>0.32000000000000001</v>
      </c>
      <c r="FO709" s="449">
        <f>FO708</f>
        <v>0.20000000000000001</v>
      </c>
      <c r="FP709" s="449">
        <f>FP708</f>
        <v>0.01</v>
      </c>
      <c r="FQ709" s="449">
        <f>FQ708</f>
        <v>0</v>
      </c>
      <c r="FR709" s="467">
        <f>FR708</f>
        <v>0.0001</v>
      </c>
      <c r="FS709" s="449" t="str">
        <f>IF(_tag_month_day!BD699="","",_tag_month_day!BD699/100)</f>
        <v/>
      </c>
      <c r="FT709" s="449" t="str">
        <f>IF(_tag_month_day!BE699="","",_tag_month_day!BE699/100)</f>
        <v/>
      </c>
      <c r="FU709" s="449" t="str">
        <f>IF(_tag_month_day!BF699="","",_tag_month_day!BF699/100)</f>
        <v/>
      </c>
      <c r="FV709" s="449" t="str">
        <f>IF(_tag_month_day!BG699="","",_tag_month_day!BG699/100)</f>
        <v/>
      </c>
      <c r="FW709" s="467" t="str">
        <f>IF(_tag_month_day!BH699="","",_tag_month_day!BH699/100)</f>
        <v/>
      </c>
      <c r="FX709" s="449" t="str">
        <f>IF(_tag_month_day!BI699="","",_tag_month_day!BI699/100)</f>
        <v/>
      </c>
      <c r="FY709" s="449" t="str">
        <f>IF(_tag_month_day!BJ699="","",_tag_month_day!BJ699/100)</f>
        <v/>
      </c>
      <c r="FZ709" s="468" t="str">
        <f>IF(_tag_month_day!BK699="","",_tag_month_day!BK699/100)</f>
        <v/>
      </c>
      <c r="GA709" s="449" t="str">
        <f>IF(_tag_month_day!BL699="","",_tag_month_day!BL699/100)</f>
        <v/>
      </c>
      <c r="GB709" s="467" t="str">
        <f>IF(_tag_month_day!BM699="","",_tag_month_day!BM699/100)</f>
        <v/>
      </c>
      <c r="GC709" s="431" t="str">
        <f>IF(_tag_month_day!BN699="","",_tag_month_day!BN699/100)</f>
        <v/>
      </c>
      <c r="GD709" s="431" t="str">
        <f>IF(_tag_month_day!BO699="","",_tag_month_day!BO699/100)</f>
        <v/>
      </c>
      <c r="GE709" s="431" t="str">
        <f>IF(_tag_month_day!BP699="","",_tag_month_day!BP699/100)</f>
        <v/>
      </c>
      <c r="GF709" s="431" t="str">
        <f>IF(_tag_month_day!BQ699="","",_tag_month_day!BQ699/100)</f>
        <v/>
      </c>
      <c r="GG709" s="431" t="str">
        <f>IF(_tag_month_day!BR699="","",_tag_month_day!BR699/100)</f>
        <v/>
      </c>
      <c r="GH709" s="431" t="str">
        <f>IF(_tag_month_day!BS699="","",_tag_month_day!BS699/100)</f>
        <v/>
      </c>
      <c r="GI709" s="467" t="str">
        <f>IF(_tag_month_day!BT699="","",_tag_month_day!BT699/100)</f>
        <v/>
      </c>
      <c r="GJ709" s="469" t="str">
        <f>IF(_tag_month_day!BU699="","",_tag_month_day!BU699/100)</f>
        <v/>
      </c>
      <c r="GK709" s="470">
        <f>GK708</f>
        <v>0.070000000000000007</v>
      </c>
      <c r="GL709" s="470">
        <f>GL708</f>
        <v>0.029999999999999999</v>
      </c>
      <c r="GM709" s="471" t="str">
        <f>IF(_tag_month_day!BX699="","",_tag_month_day!BX699/100)</f>
        <v/>
      </c>
      <c r="GN709" s="470">
        <f>GN708</f>
        <v>0.070000000000000007</v>
      </c>
      <c r="GO709" s="470">
        <f>GO708</f>
        <v>0.029999999999999999</v>
      </c>
      <c r="GP709" s="470">
        <f>GP708</f>
        <v>0.089999999999999997</v>
      </c>
      <c r="GQ709" s="470">
        <f>GQ708</f>
        <v>0.029999999999999999</v>
      </c>
      <c r="GR709" s="471" t="str">
        <f>IF(_tag_month_day!CA699="","",_tag_month_day!CA699/100)</f>
        <v/>
      </c>
      <c r="GS709" s="472">
        <f>GS708</f>
        <v>0.95299999999999996</v>
      </c>
      <c r="GT709" s="472">
        <f>GT708</f>
        <v>0.55000000000000004</v>
      </c>
      <c r="GU709" s="472">
        <f>GU708</f>
        <v>0.55000000000000004</v>
      </c>
      <c r="GV709" s="472">
        <f>GV708</f>
        <v>0.55000000000000004</v>
      </c>
      <c r="GW709" s="472">
        <f>GW708</f>
        <v>0.5</v>
      </c>
      <c r="GX709" s="472">
        <f>GX708</f>
        <v>0.93500000000000005</v>
      </c>
      <c r="GY709" s="472">
        <f>GY708</f>
        <v>0.14999999999999999</v>
      </c>
      <c r="GZ709" s="472">
        <f>GZ708</f>
        <v>1</v>
      </c>
      <c r="HA709" s="474">
        <f>HA708</f>
        <v>0.047</v>
      </c>
      <c r="HB709" s="474">
        <f>HB708</f>
        <v>0.45000000000000001</v>
      </c>
      <c r="HC709" s="474">
        <f>HC708</f>
        <v>0.45000000000000001</v>
      </c>
      <c r="HD709" s="474">
        <f>HD708</f>
        <v>0.45000000000000001</v>
      </c>
      <c r="HE709" s="474">
        <f>HE708</f>
        <v>0.5</v>
      </c>
      <c r="HF709" s="474">
        <f>HF708</f>
        <v>0.065000000000000002</v>
      </c>
      <c r="HG709" s="474">
        <f>HG708</f>
        <v>0.84999999999999998</v>
      </c>
      <c r="HH709" s="474">
        <f>HH708</f>
        <v>0</v>
      </c>
      <c r="HI709" s="10">
        <f>IF(BZ709&lt;&gt;"",CK709-BV709,0)</f>
        <v>0</v>
      </c>
      <c r="HJ709" s="10" t="e">
        <f>IF(AJ709&gt;0,AH709-AJ709,0)</f>
        <v>#VALUE!</v>
      </c>
      <c r="HK709" s="466">
        <f>HK708</f>
        <v>0.84999999999999998</v>
      </c>
      <c r="HL709" s="424">
        <f>HL708</f>
        <v>550000</v>
      </c>
      <c r="HM709" s="424">
        <f>HM708</f>
        <v>480000</v>
      </c>
      <c r="HN709" s="465" t="e">
        <f>(DJ709*EZ709+DK709*FH709+DL709*FM709+DM709*FR709+DN709*FW709+DO709*GB709+DS709*GI709+DP709*GM709+DR709*GR709)*1000*2</f>
        <v>#VALUE!</v>
      </c>
      <c r="HO709" s="465" t="e">
        <f>HN709*HK709*$HO$2/HL709*1000000</f>
        <v>#VALUE!</v>
      </c>
      <c r="HP709" s="465" t="e">
        <f>HN709*HK709*$HP$2/HM709*1000000</f>
        <v>#VALUE!</v>
      </c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</row>
    <row customFormat="1" r="710" s="0">
      <c r="A710" s="420">
        <v>699</v>
      </c>
      <c r="B710" s="421">
        <f ca="1">IF(D710=D709,B709,IF(D710="夜班",B709+1,B709))</f>
        <v>43615</v>
      </c>
      <c r="C710" s="422">
        <f>C709</f>
        <v>0.041666666666666699</v>
      </c>
      <c r="D710" s="10" t="str">
        <f ca="1">IF(HOUR(G710)&lt;8,"夜班",IF(HOUR(G710)&lt;16,"白班",IF(HOUR(G710)&lt;24,"中班",0)))</f>
        <v>夜班</v>
      </c>
      <c r="E710" s="10" t="e">
        <f ca="1">IF(F710=1,"甲",IF(F710=2,"乙",IF(F710=3,"丙",IF(F710=4,"丁",""))))</f>
        <v>#REF!</v>
      </c>
      <c r="F710" s="10" t="e">
        <f ca="1">SUMPRODUCT((成本日报!$A$3:$A$95=计划!B710)*(成本日报!$B$3:$B$95=计划!$D710),成本日报!$C$3:$C$95)</f>
        <v>#REF!</v>
      </c>
      <c r="G710" s="423">
        <f ca="1">G709+C709</f>
        <v>43615.08333333164</v>
      </c>
      <c r="H710" s="423">
        <f ca="1">$G710+$C710/60*10+$C710*0</f>
        <v>43615.090277776086</v>
      </c>
      <c r="I710" s="423">
        <f ca="1">$G710+$C710/60*18+$C710*0</f>
        <v>43615.095833331638</v>
      </c>
      <c r="J710" s="423">
        <f ca="1">$G710+$C710/60*0+$C710*1</f>
        <v>43615.124999998305</v>
      </c>
      <c r="K710" s="423">
        <f ca="1">$G710+$C710/60*30+$C710*2</f>
        <v>43615.187499998312</v>
      </c>
      <c r="L710" s="423">
        <f ca="1">$G710+$C710/60*0+$C710*3</f>
        <v>43615.20833333164</v>
      </c>
      <c r="M710" s="424" t="str">
        <f>IF(_tag_month_day!A700="","",_tag_month_day!A700)</f>
        <v/>
      </c>
      <c r="N710" s="424" t="str">
        <f>IF(_tag_month_day!B700="","",_tag_month_day!B700)</f>
        <v/>
      </c>
      <c r="O710" s="425" t="e">
        <f>IF(M710+N710=0,"",M710+N710)</f>
        <v>#VALUE!</v>
      </c>
      <c r="P710" s="424" t="str">
        <f>IF(_tag_month_day!C700="","",_tag_month_day!C700)</f>
        <v/>
      </c>
      <c r="Q710" s="424" t="str">
        <f>IF(_tag_month_day!D700="","",_tag_month_day!D700)</f>
        <v/>
      </c>
      <c r="R710" s="426" t="str">
        <f>IF(_tag_month_day!CB700="","",_tag_month_day!CB700/100)</f>
        <v/>
      </c>
      <c r="S710" s="427" t="str">
        <f>IF(_tag_month_day!E700="","",_tag_month_day!E700)</f>
        <v/>
      </c>
      <c r="T710" s="427" t="str">
        <f>IF(_tag_month_day!F700="","",_tag_month_day!F700)</f>
        <v/>
      </c>
      <c r="U710" s="428" t="e">
        <f>S710+T710</f>
        <v>#VALUE!</v>
      </c>
      <c r="V710" s="429" t="e">
        <f>U710/AJ710</f>
        <v>#VALUE!</v>
      </c>
      <c r="W710" s="430" t="str">
        <f>IF(_jhy_month_day!A700="","",_jhy_month_day!A700)</f>
        <v/>
      </c>
      <c r="X710" s="431" t="str">
        <f>IF(_jhy_month_day!B700="","",_jhy_month_day!B700/100)</f>
        <v/>
      </c>
      <c r="Y710" s="431" t="str">
        <f>IF(_jhy_month_day!C700="","",_jhy_month_day!C700/100)</f>
        <v/>
      </c>
      <c r="Z710" s="432">
        <f>Z706+1</f>
        <v>175</v>
      </c>
      <c r="AA710" s="433" t="str">
        <f>IF(_tag_month_day!G700="","",_tag_month_day!G700/100)</f>
        <v/>
      </c>
      <c r="AB710" s="433" t="str">
        <f>IF(_tag_month_day!H700="","",_tag_month_day!H700/100)</f>
        <v/>
      </c>
      <c r="AC710" s="434">
        <f>IF(X710="",AC709,BK710*($AV709*X710+$AW709*FD709+$AX709*FI709+$AY709*FN709+$AZ709*FS709+$BA709*FX709+$BG709*GE709)/(AV709*Y710+AX709*FK709+AW709*FF709+AY709*FP709+AZ709*FU709+BA709*FZ709+BG709*GG709+BB709*GK709+BC709*GN709+BD709*GP709))</f>
        <v>1.59963432013121</v>
      </c>
      <c r="AD710" s="435" t="str">
        <f>IF(AC710=AC709,"",AC710-AC709)</f>
        <v/>
      </c>
      <c r="AE710" s="436" t="str">
        <f>IF(1-AF710=0,"",(1-AF710))</f>
        <v/>
      </c>
      <c r="AF710" s="437">
        <v>1</v>
      </c>
      <c r="AG710" s="10" t="str">
        <f>AG709</f>
        <v>9A3</v>
      </c>
      <c r="AH710" s="438" t="str">
        <f>AH709</f>
        <v/>
      </c>
      <c r="AI710" s="424"/>
      <c r="AJ710" s="10" t="str">
        <f>IF(_tag_month_day!I700="","",_tag_month_day!I700)</f>
        <v/>
      </c>
      <c r="AK710" s="440"/>
      <c r="AL710" s="440"/>
      <c r="AM710" s="440"/>
      <c r="AN710" s="441">
        <f>AN709</f>
        <v>2</v>
      </c>
      <c r="AO710" s="441">
        <f>AO709</f>
        <v>8</v>
      </c>
      <c r="AP710" s="442" t="e">
        <f>(IF(AN710=0,AS709,AS709*(1+AO710/AN710)/(AR710+AO710/AN710)))+AT710</f>
        <v>#VALUE!</v>
      </c>
      <c r="AQ710" s="443" t="str">
        <f>IF(_tag_month_day!J700="","",_tag_month_day!J700/100)</f>
        <v/>
      </c>
      <c r="AR710" s="444">
        <f>AR709</f>
        <v>1.3</v>
      </c>
      <c r="AS710" s="445" t="e">
        <f>AQ710*(AN710*AR710+AO710)/(AN710+AO710)</f>
        <v>#VALUE!</v>
      </c>
      <c r="AT710" s="445" t="e">
        <f>(SUM(BE710:BF710)-SUM(BE709:BF709))*0.05</f>
        <v>#VALUE!</v>
      </c>
      <c r="AU710" s="446" t="str">
        <f>IF(_tag_month_day!CC700="","",IF(_tag_month_day!CC700&gt;0,_tag_month_day!CD700,_tag_month_day!CE700))</f>
        <v/>
      </c>
      <c r="AV710" s="447" t="str">
        <f>IF(_tag_month_day!L700="","",_tag_month_day!L700/100)</f>
        <v/>
      </c>
      <c r="AW710" s="431">
        <f>AW709</f>
        <v>0</v>
      </c>
      <c r="AX710" s="431">
        <f>AX709</f>
        <v>0</v>
      </c>
      <c r="AY710" s="431" t="str">
        <f>IF(_tag_month_day!M700="","",_tag_month_day!M700/100)</f>
        <v/>
      </c>
      <c r="AZ710" s="431" t="str">
        <f>IF(_tag_month_day!N700="","",_tag_month_day!N700/100)</f>
        <v/>
      </c>
      <c r="BA710" s="431" t="str">
        <f>IF(_tag_month_day!O700="","",_tag_month_day!O700/100)</f>
        <v/>
      </c>
      <c r="BB710" s="448" t="str">
        <f>IF(_tag_month_day!P700="","",_tag_month_day!P700/100)</f>
        <v/>
      </c>
      <c r="BC710" s="448">
        <f>BC709</f>
        <v>0</v>
      </c>
      <c r="BD710" s="448" t="str">
        <f>IF(_tag_month_day!Q700="","",_tag_month_day!Q700/100)</f>
        <v/>
      </c>
      <c r="BE710" s="449" t="str">
        <f>IF(_tag_month_day!R700="","",_tag_month_day!R700/100)</f>
        <v/>
      </c>
      <c r="BF710" s="388" t="e">
        <f>(AU710*(100+BE710*100))/(AJ710-AU710)/100</f>
        <v>#VALUE!</v>
      </c>
      <c r="BG710" s="450" t="e">
        <f>BE710+BF710</f>
        <v>#VALUE!</v>
      </c>
      <c r="BH710" s="451" t="e">
        <f>SUM(AV710:BF710)</f>
        <v>#VALUE!</v>
      </c>
      <c r="BI710" s="452" t="e">
        <f>IF(CX710=0,BI709,(DK710*查询!$R$5+DL710*查询!$Q$5+DM710*查询!$N$5+DN710*查询!$O$5+DO710*查询!$P$5)*AF710/CX710)</f>
        <v>#VALUE!</v>
      </c>
      <c r="BJ710" s="452" t="e">
        <f>IF(CX710=0,BJ709,(DP710*查询!$S$5+DQ710*查询!$T$5+DR710*查询!$U$5)*AF710/CX710)</f>
        <v>#VALUE!</v>
      </c>
      <c r="BK710" s="452">
        <f>BK709</f>
        <v>1</v>
      </c>
      <c r="BL710" s="453" t="e">
        <f>SUMPRODUCT((AV710:BA710)*(GS710:GX710))/((GS710:GX710)+SUM(BB710:BD710)*GY710+BG710*GZ710)</f>
        <v>#VALUE!</v>
      </c>
      <c r="BM710" s="453" t="e">
        <f>BK710*($AV710*FB710+$AW710*FD710+$AX710*FI710+$AY710*FN710+$AZ710*FS710+$BA710*FX710+$BG710*GE710)/(AV710*EY710+AX710*FK710+AW710*FF710+AY710*FP710+AZ710*FU710+BA710*FZ710+BG710*GG710+BB710*GK710+BC710*GN710+BD710*GP710)</f>
        <v>#VALUE!</v>
      </c>
      <c r="BN710" s="453" t="e">
        <f>($AV710*FC710+$AX710*FJ710+$AW710*FE710+$AY710*FO710+$AZ710*FT710+$BA710*FY710+$BG710*GF710)/($AV710*FA710+BG710*GH710+BB710*GL710+BC710*GO710+BD710*GQ710+BA710*GA710)</f>
        <v>#VALUE!</v>
      </c>
      <c r="BO710" s="454" t="e">
        <f>SUMPRODUCT(AV710:BA710*GS710:GX710)/(GS710:GX710+(BB710+BC710+BD710)*GY710+BG710)</f>
        <v>#VALUE!</v>
      </c>
      <c r="BP710" s="454" t="e">
        <f>SUMPRODUCT(AV710:BA710*GS710:GX710)/(GS710:GX710+(BB710+BC710+BD710)*GY710+BG710)</f>
        <v>#VALUE!</v>
      </c>
      <c r="BQ710" s="454" t="e">
        <f>SUMPRODUCT(AV710:BA710*GS710:GX710)/(GS710:GX710+(BB710+BC710+BD710)*GY710+BG710)</f>
        <v>#VALUE!</v>
      </c>
      <c r="BR710" s="453" t="str">
        <f>IF(_tag_month_day!T700="","",_tag_month_day!T700)</f>
        <v/>
      </c>
      <c r="BS710" s="453" t="str">
        <f>IF(_tag_month_day!U700="","",_tag_month_day!U700)</f>
        <v/>
      </c>
      <c r="BT710" s="455" t="str">
        <f>IF(CK710="","",IF((CK710&gt;=BV710-0.12)*(CK710&lt;=BV710+0.12),"合格","不合格"))</f>
        <v/>
      </c>
      <c r="BU710" s="456" t="str">
        <f>IF(_tag_month_day!V700="","",_tag_month_day!V700)</f>
        <v/>
      </c>
      <c r="BV710" s="457" t="str">
        <f>IF(_tag_month_day!W700="","",_tag_month_day!W700)</f>
        <v/>
      </c>
      <c r="BW710" s="458" t="str">
        <f>IF(_tag_month_day!X700="","",_tag_month_day!X700)</f>
        <v/>
      </c>
      <c r="BX710" s="458" t="str">
        <f>IF(_tag_month_day!Y700="","",_tag_month_day!Y700)</f>
        <v/>
      </c>
      <c r="BY710" s="459">
        <f ca="1">L710</f>
        <v>43615.20833333164</v>
      </c>
      <c r="BZ710" s="460"/>
      <c r="CA710" s="4"/>
      <c r="CB710" s="424" t="str">
        <f>IF(_tag_month_day!Z700="","",_tag_month_day!Z700)</f>
        <v/>
      </c>
      <c r="CC710" s="424" t="str">
        <f>IF(_tag_month_day!AA700="","",_tag_month_day!AA700)</f>
        <v/>
      </c>
      <c r="CD710" s="424" t="str">
        <f>IF(_tag_month_day!AB700="","",_tag_month_day!AB700)</f>
        <v/>
      </c>
      <c r="CE710" s="424" t="str">
        <f>IF(_tag_month_day!AC700="","",_tag_month_day!AC700)</f>
        <v/>
      </c>
      <c r="CF710" s="424" t="str">
        <f>IF(_tag_month_day!AD700="","",_tag_month_day!AD700)</f>
        <v/>
      </c>
      <c r="CG710" s="424" t="str">
        <f>IF(_tag_month_day!AE700="","",_tag_month_day!AE700)</f>
        <v/>
      </c>
      <c r="CH710" s="424" t="str">
        <f>IF(_tag_month_day!AF700="","",_tag_month_day!AF700)</f>
        <v/>
      </c>
      <c r="CI710" s="424" t="str">
        <f>IF(_tag_month_day!AG700="","",_tag_month_day!AG700)</f>
        <v/>
      </c>
      <c r="CJ710" s="424" t="str">
        <f>IF(_tag_month_day!AH700="","",_tag_month_day!AH700)</f>
        <v/>
      </c>
      <c r="CK710" s="424" t="str">
        <f>IF(_tag_month_day!AI700="","",_tag_month_day!AI700)</f>
        <v/>
      </c>
      <c r="CL710" s="4" t="str">
        <f>IF(_tag_month_day!AJ700="","",_tag_month_day!AJ700)</f>
        <v/>
      </c>
      <c r="CM710" s="4" t="str">
        <f>IF(_tag_month_day!AK700="","",_tag_month_day!AK700)</f>
        <v/>
      </c>
      <c r="CN710" s="4" t="str">
        <f>IF(_tag_month_day!AL700="","",_tag_month_day!AL700)</f>
        <v/>
      </c>
      <c r="CO710" s="4" t="str">
        <f>IF(_tag_month_day!AM700="","",_tag_month_day!AM700)</f>
        <v/>
      </c>
      <c r="CP710" s="4" t="str">
        <f>IF(_tag_month_day!AN700="","",_tag_month_day!AN700)</f>
        <v/>
      </c>
      <c r="CQ710" s="4" t="str">
        <f>IF(_tag_month_day!AO700="","",_tag_month_day!AO700)</f>
        <v/>
      </c>
      <c r="CR710" s="462" t="str">
        <f>IF(_tag_month_day!AP700="","",_tag_month_day!AP700)</f>
        <v/>
      </c>
      <c r="CS710" s="463" t="str">
        <f>IF(_tag_month_day!AQ700="","",_tag_month_day!AQ700)</f>
        <v/>
      </c>
      <c r="CT710" s="4" t="str">
        <f>IF(_tag_month_day!AR700="","",_tag_month_day!AR700)</f>
        <v/>
      </c>
      <c r="CU710" s="464" t="e">
        <f>DU710/AJ710</f>
        <v>#VALUE!</v>
      </c>
      <c r="CV710" s="451" t="e">
        <f>BG710/BH710</f>
        <v>#VALUE!</v>
      </c>
      <c r="CW710" s="465" t="e">
        <f>AJ710*(1-CV710)*CU710*AF710</f>
        <v>#VALUE!</v>
      </c>
      <c r="CX710" s="465" t="e">
        <f>CW710*94%</f>
        <v>#VALUE!</v>
      </c>
      <c r="CY710" s="466" t="e">
        <f>IF(CX710=0,0,DS710/(DS710+CX710))</f>
        <v>#VALUE!</v>
      </c>
      <c r="CZ710" s="465" t="e">
        <f>$AJ710*EF710</f>
        <v>#VALUE!</v>
      </c>
      <c r="DA710" s="465" t="e">
        <f>$AJ710*EG710</f>
        <v>#VALUE!</v>
      </c>
      <c r="DB710" s="465" t="e">
        <f>$AJ710*EH710</f>
        <v>#VALUE!</v>
      </c>
      <c r="DC710" s="465" t="e">
        <f>$AJ710*EI710</f>
        <v>#VALUE!</v>
      </c>
      <c r="DD710" s="465" t="e">
        <f>$AJ710*EJ710</f>
        <v>#VALUE!</v>
      </c>
      <c r="DE710" s="465" t="e">
        <f>$AJ710*EK710</f>
        <v>#VALUE!</v>
      </c>
      <c r="DF710" s="465" t="e">
        <f>$AJ710*EL710</f>
        <v>#VALUE!</v>
      </c>
      <c r="DG710" s="465" t="e">
        <f>$AJ710*EM710</f>
        <v>#VALUE!</v>
      </c>
      <c r="DH710" s="465" t="e">
        <f>$AJ710*EN710</f>
        <v>#VALUE!</v>
      </c>
      <c r="DI710" s="465" t="e">
        <f>$AJ710*EO710</f>
        <v>#VALUE!</v>
      </c>
      <c r="DJ710" s="465" t="e">
        <f>CZ710*(1-EP710)</f>
        <v>#VALUE!</v>
      </c>
      <c r="DK710" s="465" t="e">
        <f>DA710*(1-ER710)</f>
        <v>#VALUE!</v>
      </c>
      <c r="DL710" s="465" t="e">
        <f>DB710*(1-EQ710)</f>
        <v>#VALUE!</v>
      </c>
      <c r="DM710" s="465" t="e">
        <f>DC710*(1-ES710)</f>
        <v>#VALUE!</v>
      </c>
      <c r="DN710" s="465" t="e">
        <f>DD710*(1-ET710)</f>
        <v>#VALUE!</v>
      </c>
      <c r="DO710" s="465" t="e">
        <f>DE710</f>
        <v>#VALUE!</v>
      </c>
      <c r="DP710" s="465" t="e">
        <f>DF710*(1-EU710)</f>
        <v>#VALUE!</v>
      </c>
      <c r="DQ710" s="465" t="e">
        <f>DG710*(1-EV710)</f>
        <v>#VALUE!</v>
      </c>
      <c r="DR710" s="465" t="e">
        <f>DH710*(1-EW710)</f>
        <v>#VALUE!</v>
      </c>
      <c r="DS710" s="465" t="e">
        <f>DI710</f>
        <v>#VALUE!</v>
      </c>
      <c r="DT710" s="465" t="e">
        <f>SUM(DJ710:DS710)</f>
        <v>#VALUE!</v>
      </c>
      <c r="DU710" s="465" t="e">
        <f>(GS710:GX710)+(DP710+DQ710+DR710)*GY710+DS710</f>
        <v>#VALUE!</v>
      </c>
      <c r="DV710" s="451" t="e">
        <f>AV710/$BH710/(1-EP710)</f>
        <v>#VALUE!</v>
      </c>
      <c r="DW710" s="451" t="e">
        <f>AW710/$BH710/(1-ER710)</f>
        <v>#VALUE!</v>
      </c>
      <c r="DX710" s="451" t="e">
        <f>AX710/$BH710/(1-EQ710)</f>
        <v>#VALUE!</v>
      </c>
      <c r="DY710" s="451" t="e">
        <f>AY710/$BH710/(1-ES710)</f>
        <v>#VALUE!</v>
      </c>
      <c r="DZ710" s="451" t="e">
        <f>AZ710/$BH710/(1-ET710)</f>
        <v>#VALUE!</v>
      </c>
      <c r="EA710" s="451" t="e">
        <f>BA710/$BH710/(1-AX710)</f>
        <v>#VALUE!</v>
      </c>
      <c r="EB710" s="451" t="e">
        <f>BB710/$BH710/(1-EU710)</f>
        <v>#VALUE!</v>
      </c>
      <c r="EC710" s="451" t="e">
        <f>BC710/$BH710/(1-EV710)</f>
        <v>#VALUE!</v>
      </c>
      <c r="ED710" s="451" t="e">
        <f>BD710/$BH710/(1-EW710)</f>
        <v>#VALUE!</v>
      </c>
      <c r="EE710" s="451" t="e">
        <f>BG710/BH710</f>
        <v>#VALUE!</v>
      </c>
      <c r="EF710" s="451" t="e">
        <f>DV710/SUM($DV710:$EE710)</f>
        <v>#VALUE!</v>
      </c>
      <c r="EG710" s="451" t="e">
        <f>DW710/SUM($DV710:$EE710)</f>
        <v>#VALUE!</v>
      </c>
      <c r="EH710" s="451" t="e">
        <f>DX710/SUM($DV710:$EE710)</f>
        <v>#VALUE!</v>
      </c>
      <c r="EI710" s="451" t="e">
        <f>DY710/SUM($DV710:$EE710)</f>
        <v>#VALUE!</v>
      </c>
      <c r="EJ710" s="451" t="e">
        <f>DZ710/SUM($DV710:$EE710)</f>
        <v>#VALUE!</v>
      </c>
      <c r="EK710" s="451" t="e">
        <f>EA710/SUM($DV710:$EE710)</f>
        <v>#VALUE!</v>
      </c>
      <c r="EL710" s="451" t="e">
        <f>EB710/SUM($DV710:$EE710)</f>
        <v>#VALUE!</v>
      </c>
      <c r="EM710" s="451" t="e">
        <f>EC710/SUM($DV710:$EE710)</f>
        <v>#VALUE!</v>
      </c>
      <c r="EN710" s="451" t="e">
        <f>ED710/SUM($DV710:$EE710)</f>
        <v>#VALUE!</v>
      </c>
      <c r="EO710" s="451" t="e">
        <f>EE710/SUM($DV710:$EE710)</f>
        <v>#VALUE!</v>
      </c>
      <c r="EP710" s="450">
        <f>EP709</f>
        <v>0.080000000000000002</v>
      </c>
      <c r="EQ710" s="450">
        <f>EQ709</f>
        <v>0.014999999999999999</v>
      </c>
      <c r="ER710" s="450">
        <f>ER709</f>
        <v>0.014999999999999999</v>
      </c>
      <c r="ES710" s="450">
        <f>ES709</f>
        <v>0.014999999999999999</v>
      </c>
      <c r="ET710" s="450">
        <f>ET709</f>
        <v>0.014999999999999999</v>
      </c>
      <c r="EU710" s="450">
        <f>EU709</f>
        <v>0.089999999999999997</v>
      </c>
      <c r="EV710" s="450">
        <f>EV709</f>
        <v>0.089999999999999997</v>
      </c>
      <c r="EW710" s="450">
        <f>EW709</f>
        <v>0.089999999999999997</v>
      </c>
      <c r="EX710" s="431" t="str">
        <f>IF(_tag_month_day!AS700="","",_tag_month_day!AS700/100)</f>
        <v/>
      </c>
      <c r="EY710" s="431" t="str">
        <f>IF(_tag_month_day!AT700="","",_tag_month_day!AT700/100)</f>
        <v/>
      </c>
      <c r="EZ710" s="431" t="str">
        <f>IF(_tag_month_day!AU700="","",_tag_month_day!AU700/100)</f>
        <v/>
      </c>
      <c r="FA710" s="431" t="str">
        <f>IF(_tag_month_day!AV700="","",_tag_month_day!AV700/100)</f>
        <v/>
      </c>
      <c r="FB710" s="431" t="str">
        <f>IF(_tag_month_day!AW700="","",_tag_month_day!AW700/100)</f>
        <v/>
      </c>
      <c r="FC710" s="431" t="str">
        <f>IF(_tag_month_day!AX700="","",_tag_month_day!AX700/100)</f>
        <v/>
      </c>
      <c r="FD710" s="449" t="str">
        <f>IF(_tag_month_day!AY700="","",_tag_month_day!AY700/100)</f>
        <v/>
      </c>
      <c r="FE710" s="449" t="str">
        <f>IF(_tag_month_day!AZ700="","",_tag_month_day!AZ700/100)</f>
        <v/>
      </c>
      <c r="FF710" s="449" t="str">
        <f>IF(_tag_month_day!BA700="","",_tag_month_day!BA700/100)</f>
        <v/>
      </c>
      <c r="FG710" s="449" t="str">
        <f>IF(_tag_month_day!BB700="","",_tag_month_day!BB700/100)</f>
        <v/>
      </c>
      <c r="FH710" s="467" t="str">
        <f>IF(_tag_month_day!BC700="","",_tag_month_day!BC700/100)</f>
        <v/>
      </c>
      <c r="FI710" s="449">
        <f>FI709</f>
        <v>0.40999999999999998</v>
      </c>
      <c r="FJ710" s="449">
        <f>FJ709</f>
        <v>0.11</v>
      </c>
      <c r="FK710" s="449">
        <f>FK709</f>
        <v>0.014999999999999999</v>
      </c>
      <c r="FL710" s="449">
        <f>FL709</f>
        <v>0</v>
      </c>
      <c r="FM710" s="467">
        <f>FM709</f>
        <v>0.0001</v>
      </c>
      <c r="FN710" s="449">
        <f>FN709</f>
        <v>0.32000000000000001</v>
      </c>
      <c r="FO710" s="449">
        <f>FO709</f>
        <v>0.20000000000000001</v>
      </c>
      <c r="FP710" s="449">
        <f>FP709</f>
        <v>0.01</v>
      </c>
      <c r="FQ710" s="449">
        <f>FQ709</f>
        <v>0</v>
      </c>
      <c r="FR710" s="467">
        <f>FR709</f>
        <v>0.0001</v>
      </c>
      <c r="FS710" s="449" t="str">
        <f>IF(_tag_month_day!BD700="","",_tag_month_day!BD700/100)</f>
        <v/>
      </c>
      <c r="FT710" s="449" t="str">
        <f>IF(_tag_month_day!BE700="","",_tag_month_day!BE700/100)</f>
        <v/>
      </c>
      <c r="FU710" s="449" t="str">
        <f>IF(_tag_month_day!BF700="","",_tag_month_day!BF700/100)</f>
        <v/>
      </c>
      <c r="FV710" s="449" t="str">
        <f>IF(_tag_month_day!BG700="","",_tag_month_day!BG700/100)</f>
        <v/>
      </c>
      <c r="FW710" s="467" t="str">
        <f>IF(_tag_month_day!BH700="","",_tag_month_day!BH700/100)</f>
        <v/>
      </c>
      <c r="FX710" s="449" t="str">
        <f>IF(_tag_month_day!BI700="","",_tag_month_day!BI700/100)</f>
        <v/>
      </c>
      <c r="FY710" s="449" t="str">
        <f>IF(_tag_month_day!BJ700="","",_tag_month_day!BJ700/100)</f>
        <v/>
      </c>
      <c r="FZ710" s="468" t="str">
        <f>IF(_tag_month_day!BK700="","",_tag_month_day!BK700/100)</f>
        <v/>
      </c>
      <c r="GA710" s="449" t="str">
        <f>IF(_tag_month_day!BL700="","",_tag_month_day!BL700/100)</f>
        <v/>
      </c>
      <c r="GB710" s="467" t="str">
        <f>IF(_tag_month_day!BM700="","",_tag_month_day!BM700/100)</f>
        <v/>
      </c>
      <c r="GC710" s="431" t="str">
        <f>IF(_tag_month_day!BN700="","",_tag_month_day!BN700/100)</f>
        <v/>
      </c>
      <c r="GD710" s="431" t="str">
        <f>IF(_tag_month_day!BO700="","",_tag_month_day!BO700/100)</f>
        <v/>
      </c>
      <c r="GE710" s="431" t="str">
        <f>IF(_tag_month_day!BP700="","",_tag_month_day!BP700/100)</f>
        <v/>
      </c>
      <c r="GF710" s="431" t="str">
        <f>IF(_tag_month_day!BQ700="","",_tag_month_day!BQ700/100)</f>
        <v/>
      </c>
      <c r="GG710" s="431" t="str">
        <f>IF(_tag_month_day!BR700="","",_tag_month_day!BR700/100)</f>
        <v/>
      </c>
      <c r="GH710" s="431" t="str">
        <f>IF(_tag_month_day!BS700="","",_tag_month_day!BS700/100)</f>
        <v/>
      </c>
      <c r="GI710" s="467" t="str">
        <f>IF(_tag_month_day!BT700="","",_tag_month_day!BT700/100)</f>
        <v/>
      </c>
      <c r="GJ710" s="469" t="str">
        <f>IF(_tag_month_day!BU700="","",_tag_month_day!BU700/100)</f>
        <v/>
      </c>
      <c r="GK710" s="470">
        <f>GK709</f>
        <v>0.070000000000000007</v>
      </c>
      <c r="GL710" s="470">
        <f>GL709</f>
        <v>0.029999999999999999</v>
      </c>
      <c r="GM710" s="471" t="str">
        <f>IF(_tag_month_day!BX700="","",_tag_month_day!BX700/100)</f>
        <v/>
      </c>
      <c r="GN710" s="470">
        <f>GN709</f>
        <v>0.070000000000000007</v>
      </c>
      <c r="GO710" s="470">
        <f>GO709</f>
        <v>0.029999999999999999</v>
      </c>
      <c r="GP710" s="470">
        <f>GP709</f>
        <v>0.089999999999999997</v>
      </c>
      <c r="GQ710" s="470">
        <f>GQ709</f>
        <v>0.029999999999999999</v>
      </c>
      <c r="GR710" s="471" t="str">
        <f>IF(_tag_month_day!CA700="","",_tag_month_day!CA700/100)</f>
        <v/>
      </c>
      <c r="GS710" s="472">
        <f>GS709</f>
        <v>0.95299999999999996</v>
      </c>
      <c r="GT710" s="472">
        <f>GT709</f>
        <v>0.55000000000000004</v>
      </c>
      <c r="GU710" s="472">
        <f>GU709</f>
        <v>0.55000000000000004</v>
      </c>
      <c r="GV710" s="472">
        <f>GV709</f>
        <v>0.55000000000000004</v>
      </c>
      <c r="GW710" s="472">
        <f>GW709</f>
        <v>0.5</v>
      </c>
      <c r="GX710" s="472">
        <f>GX709</f>
        <v>0.93500000000000005</v>
      </c>
      <c r="GY710" s="472">
        <f>GY709</f>
        <v>0.14999999999999999</v>
      </c>
      <c r="GZ710" s="472">
        <f>GZ709</f>
        <v>1</v>
      </c>
      <c r="HA710" s="474">
        <f>HA709</f>
        <v>0.047</v>
      </c>
      <c r="HB710" s="474">
        <f>HB709</f>
        <v>0.45000000000000001</v>
      </c>
      <c r="HC710" s="474">
        <f>HC709</f>
        <v>0.45000000000000001</v>
      </c>
      <c r="HD710" s="474">
        <f>HD709</f>
        <v>0.45000000000000001</v>
      </c>
      <c r="HE710" s="474">
        <f>HE709</f>
        <v>0.5</v>
      </c>
      <c r="HF710" s="474">
        <f>HF709</f>
        <v>0.065000000000000002</v>
      </c>
      <c r="HG710" s="474">
        <f>HG709</f>
        <v>0.84999999999999998</v>
      </c>
      <c r="HH710" s="474">
        <f>HH709</f>
        <v>0</v>
      </c>
      <c r="HI710" s="10">
        <f>IF(BZ710&lt;&gt;"",CK710-BV710,0)</f>
        <v>0</v>
      </c>
      <c r="HJ710" s="10" t="e">
        <f>IF(AJ710&gt;0,AH710-AJ710,0)</f>
        <v>#VALUE!</v>
      </c>
      <c r="HK710" s="466">
        <f>HK709</f>
        <v>0.84999999999999998</v>
      </c>
      <c r="HL710" s="424">
        <f>HL709</f>
        <v>550000</v>
      </c>
      <c r="HM710" s="424">
        <f>HM709</f>
        <v>480000</v>
      </c>
      <c r="HN710" s="465" t="e">
        <f>(DJ710*EZ710+DK710*FH710+DL710*FM710+DM710*FR710+DN710*FW710+DO710*GB710+DS710*GI710+DP710*GM710+DR710*GR710)*1000*2</f>
        <v>#VALUE!</v>
      </c>
      <c r="HO710" s="465" t="e">
        <f>HN710*HK710*$HO$2/HL710*1000000</f>
        <v>#VALUE!</v>
      </c>
      <c r="HP710" s="465" t="e">
        <f>HN710*HK710*$HP$2/HM710*1000000</f>
        <v>#VALUE!</v>
      </c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</row>
    <row customFormat="1" r="711" s="0">
      <c r="A711" s="420">
        <v>700</v>
      </c>
      <c r="B711" s="421">
        <f ca="1">IF(D711=D710,B710,IF(D711="夜班",B710+1,B710))</f>
        <v>43615</v>
      </c>
      <c r="C711" s="422">
        <f>C710</f>
        <v>0.041666666666666699</v>
      </c>
      <c r="D711" s="10" t="str">
        <f ca="1">IF(HOUR(G711)&lt;8,"夜班",IF(HOUR(G711)&lt;16,"白班",IF(HOUR(G711)&lt;24,"中班",0)))</f>
        <v>夜班</v>
      </c>
      <c r="E711" s="10" t="e">
        <f ca="1">IF(F711=1,"甲",IF(F711=2,"乙",IF(F711=3,"丙",IF(F711=4,"丁",""))))</f>
        <v>#REF!</v>
      </c>
      <c r="F711" s="10" t="e">
        <f ca="1">SUMPRODUCT((成本日报!$A$3:$A$95=计划!B711)*(成本日报!$B$3:$B$95=计划!$D711),成本日报!$C$3:$C$95)</f>
        <v>#REF!</v>
      </c>
      <c r="G711" s="423">
        <f ca="1">G710+C710</f>
        <v>43615.124999998305</v>
      </c>
      <c r="H711" s="423">
        <f ca="1">$G711+$C711/60*10+$C711*0</f>
        <v>43615.13194444275</v>
      </c>
      <c r="I711" s="423">
        <f ca="1">$G711+$C711/60*18+$C711*0</f>
        <v>43615.137499998302</v>
      </c>
      <c r="J711" s="423">
        <f ca="1">$G711+$C711/60*0+$C711*1</f>
        <v>43615.166666664969</v>
      </c>
      <c r="K711" s="423">
        <f ca="1">$G711+$C711/60*30+$C711*2</f>
        <v>43615.229166664976</v>
      </c>
      <c r="L711" s="423">
        <f ca="1">$G711+$C711/60*0+$C711*3</f>
        <v>43615.249999998305</v>
      </c>
      <c r="M711" s="424" t="str">
        <f>IF(_tag_month_day!A701="","",_tag_month_day!A701)</f>
        <v/>
      </c>
      <c r="N711" s="424" t="str">
        <f>IF(_tag_month_day!B701="","",_tag_month_day!B701)</f>
        <v/>
      </c>
      <c r="O711" s="425" t="e">
        <f>IF(M711+N711=0,"",M711+N711)</f>
        <v>#VALUE!</v>
      </c>
      <c r="P711" s="424" t="str">
        <f>IF(_tag_month_day!C701="","",_tag_month_day!C701)</f>
        <v/>
      </c>
      <c r="Q711" s="424" t="str">
        <f>IF(_tag_month_day!D701="","",_tag_month_day!D701)</f>
        <v/>
      </c>
      <c r="R711" s="426" t="str">
        <f>IF(_tag_month_day!CB701="","",_tag_month_day!CB701/100)</f>
        <v/>
      </c>
      <c r="S711" s="427" t="str">
        <f>IF(_tag_month_day!E701="","",_tag_month_day!E701)</f>
        <v/>
      </c>
      <c r="T711" s="427" t="str">
        <f>IF(_tag_month_day!F701="","",_tag_month_day!F701)</f>
        <v/>
      </c>
      <c r="U711" s="428" t="e">
        <f>S711+T711</f>
        <v>#VALUE!</v>
      </c>
      <c r="V711" s="429" t="e">
        <f>U711/AJ711</f>
        <v>#VALUE!</v>
      </c>
      <c r="W711" s="430" t="str">
        <f>IF(_jhy_month_day!A701="","",_jhy_month_day!A701)</f>
        <v/>
      </c>
      <c r="X711" s="431" t="str">
        <f>IF(_jhy_month_day!B701="","",_jhy_month_day!B701/100)</f>
        <v/>
      </c>
      <c r="Y711" s="431" t="str">
        <f>IF(_jhy_month_day!C701="","",_jhy_month_day!C701/100)</f>
        <v/>
      </c>
      <c r="Z711" s="432">
        <f>Z707+1</f>
        <v>175</v>
      </c>
      <c r="AA711" s="433" t="str">
        <f>IF(_tag_month_day!G701="","",_tag_month_day!G701/100)</f>
        <v/>
      </c>
      <c r="AB711" s="433" t="str">
        <f>IF(_tag_month_day!H701="","",_tag_month_day!H701/100)</f>
        <v/>
      </c>
      <c r="AC711" s="434">
        <f>IF(X711="",AC710,BK711*($AV710*X711+$AW710*FD710+$AX710*FI710+$AY710*FN710+$AZ710*FS710+$BA710*FX710+$BG710*GE710)/(AV710*Y711+AX710*FK710+AW710*FF710+AY710*FP710+AZ710*FU710+BA710*FZ710+BG710*GG710+BB710*GK710+BC710*GN710+BD710*GP710))</f>
        <v>1.59963432013121</v>
      </c>
      <c r="AD711" s="435" t="str">
        <f>IF(AC711=AC710,"",AC711-AC710)</f>
        <v/>
      </c>
      <c r="AE711" s="436" t="str">
        <f>IF(1-AF711=0,"",(1-AF711))</f>
        <v/>
      </c>
      <c r="AF711" s="437">
        <v>1</v>
      </c>
      <c r="AG711" s="10" t="str">
        <f>AG710</f>
        <v>9A3</v>
      </c>
      <c r="AH711" s="438" t="str">
        <f>AH710</f>
        <v/>
      </c>
      <c r="AI711" s="424"/>
      <c r="AJ711" s="10" t="str">
        <f>IF(_tag_month_day!I701="","",_tag_month_day!I701)</f>
        <v/>
      </c>
      <c r="AK711" s="440"/>
      <c r="AL711" s="440"/>
      <c r="AM711" s="440"/>
      <c r="AN711" s="441">
        <f>AN710</f>
        <v>2</v>
      </c>
      <c r="AO711" s="441">
        <f>AO710</f>
        <v>8</v>
      </c>
      <c r="AP711" s="442" t="e">
        <f>(IF(AN711=0,AS710,AS710*(1+AO711/AN711)/(AR711+AO711/AN711)))+AT711</f>
        <v>#VALUE!</v>
      </c>
      <c r="AQ711" s="443" t="str">
        <f>IF(_tag_month_day!J701="","",_tag_month_day!J701/100)</f>
        <v/>
      </c>
      <c r="AR711" s="444">
        <f>AR710</f>
        <v>1.3</v>
      </c>
      <c r="AS711" s="445" t="e">
        <f>AQ711*(AN711*AR711+AO711)/(AN711+AO711)</f>
        <v>#VALUE!</v>
      </c>
      <c r="AT711" s="445" t="e">
        <f>(SUM(BE711:BF711)-SUM(BE710:BF710))*0.05</f>
        <v>#VALUE!</v>
      </c>
      <c r="AU711" s="446" t="str">
        <f>IF(_tag_month_day!CC701="","",IF(_tag_month_day!CC701&gt;0,_tag_month_day!CD701,_tag_month_day!CE701))</f>
        <v/>
      </c>
      <c r="AV711" s="447" t="str">
        <f>IF(_tag_month_day!L701="","",_tag_month_day!L701/100)</f>
        <v/>
      </c>
      <c r="AW711" s="431">
        <f>AW710</f>
        <v>0</v>
      </c>
      <c r="AX711" s="431">
        <f>AX710</f>
        <v>0</v>
      </c>
      <c r="AY711" s="431" t="str">
        <f>IF(_tag_month_day!M701="","",_tag_month_day!M701/100)</f>
        <v/>
      </c>
      <c r="AZ711" s="431" t="str">
        <f>IF(_tag_month_day!N701="","",_tag_month_day!N701/100)</f>
        <v/>
      </c>
      <c r="BA711" s="431" t="str">
        <f>IF(_tag_month_day!O701="","",_tag_month_day!O701/100)</f>
        <v/>
      </c>
      <c r="BB711" s="448" t="str">
        <f>IF(_tag_month_day!P701="","",_tag_month_day!P701/100)</f>
        <v/>
      </c>
      <c r="BC711" s="448">
        <f>BC710</f>
        <v>0</v>
      </c>
      <c r="BD711" s="448" t="str">
        <f>IF(_tag_month_day!Q701="","",_tag_month_day!Q701/100)</f>
        <v/>
      </c>
      <c r="BE711" s="449" t="str">
        <f>IF(_tag_month_day!R701="","",_tag_month_day!R701/100)</f>
        <v/>
      </c>
      <c r="BF711" s="388" t="e">
        <f>(AU711*(100+BE711*100))/(AJ711-AU711)/100</f>
        <v>#VALUE!</v>
      </c>
      <c r="BG711" s="450" t="e">
        <f>BE711+BF711</f>
        <v>#VALUE!</v>
      </c>
      <c r="BH711" s="451" t="e">
        <f>SUM(AV711:BF711)</f>
        <v>#VALUE!</v>
      </c>
      <c r="BI711" s="452" t="e">
        <f>IF(CX711=0,BI710,(DK711*查询!$R$5+DL711*查询!$Q$5+DM711*查询!$N$5+DN711*查询!$O$5+DO711*查询!$P$5)*AF711/CX711)</f>
        <v>#VALUE!</v>
      </c>
      <c r="BJ711" s="452" t="e">
        <f>IF(CX711=0,BJ710,(DP711*查询!$S$5+DQ711*查询!$T$5+DR711*查询!$U$5)*AF711/CX711)</f>
        <v>#VALUE!</v>
      </c>
      <c r="BK711" s="452">
        <f>BK710</f>
        <v>1</v>
      </c>
      <c r="BL711" s="453" t="e">
        <f>SUMPRODUCT((AV711:BA711)*(GS711:GX711))/((GS711:GX711)+SUM(BB711:BD711)*GY711+BG711*GZ711)</f>
        <v>#VALUE!</v>
      </c>
      <c r="BM711" s="453" t="e">
        <f>BK711*($AV711*FB711+$AW711*FD711+$AX711*FI711+$AY711*FN711+$AZ711*FS711+$BA711*FX711+$BG711*GE711)/(AV711*EY711+AX711*FK711+AW711*FF711+AY711*FP711+AZ711*FU711+BA711*FZ711+BG711*GG711+BB711*GK711+BC711*GN711+BD711*GP711)</f>
        <v>#VALUE!</v>
      </c>
      <c r="BN711" s="453" t="e">
        <f>($AV711*FC711+$AX711*FJ711+$AW711*FE711+$AY711*FO711+$AZ711*FT711+$BA711*FY711+$BG711*GF711)/($AV711*FA711+BG711*GH711+BB711*GL711+BC711*GO711+BD711*GQ711+BA711*GA711)</f>
        <v>#VALUE!</v>
      </c>
      <c r="BO711" s="454" t="e">
        <f>SUMPRODUCT(AV711:BA711*GS711:GX711)/(GS711:GX711+(BB711+BC711+BD711)*GY711+BG711)</f>
        <v>#VALUE!</v>
      </c>
      <c r="BP711" s="454" t="e">
        <f>SUMPRODUCT(AV711:BA711*GS711:GX711)/(GS711:GX711+(BB711+BC711+BD711)*GY711+BG711)</f>
        <v>#VALUE!</v>
      </c>
      <c r="BQ711" s="454" t="e">
        <f>SUMPRODUCT(AV711:BA711*GS711:GX711)/(GS711:GX711+(BB711+BC711+BD711)*GY711+BG711)</f>
        <v>#VALUE!</v>
      </c>
      <c r="BR711" s="453" t="str">
        <f>IF(_tag_month_day!T701="","",_tag_month_day!T701)</f>
        <v/>
      </c>
      <c r="BS711" s="453" t="str">
        <f>IF(_tag_month_day!U701="","",_tag_month_day!U701)</f>
        <v/>
      </c>
      <c r="BT711" s="455" t="str">
        <f>IF(CK711="","",IF((CK711&gt;=BV711-0.12)*(CK711&lt;=BV711+0.12),"合格","不合格"))</f>
        <v/>
      </c>
      <c r="BU711" s="456" t="str">
        <f>IF(_tag_month_day!V701="","",_tag_month_day!V701)</f>
        <v/>
      </c>
      <c r="BV711" s="457" t="str">
        <f>IF(_tag_month_day!W701="","",_tag_month_day!W701)</f>
        <v/>
      </c>
      <c r="BW711" s="458" t="str">
        <f>IF(_tag_month_day!X701="","",_tag_month_day!X701)</f>
        <v/>
      </c>
      <c r="BX711" s="458" t="str">
        <f>IF(_tag_month_day!Y701="","",_tag_month_day!Y701)</f>
        <v/>
      </c>
      <c r="BY711" s="459">
        <f ca="1">L711</f>
        <v>43615.249999998305</v>
      </c>
      <c r="BZ711" s="460"/>
      <c r="CA711" s="4"/>
      <c r="CB711" s="424" t="str">
        <f>IF(_tag_month_day!Z701="","",_tag_month_day!Z701)</f>
        <v/>
      </c>
      <c r="CC711" s="424" t="str">
        <f>IF(_tag_month_day!AA701="","",_tag_month_day!AA701)</f>
        <v/>
      </c>
      <c r="CD711" s="424" t="str">
        <f>IF(_tag_month_day!AB701="","",_tag_month_day!AB701)</f>
        <v/>
      </c>
      <c r="CE711" s="424" t="str">
        <f>IF(_tag_month_day!AC701="","",_tag_month_day!AC701)</f>
        <v/>
      </c>
      <c r="CF711" s="424" t="str">
        <f>IF(_tag_month_day!AD701="","",_tag_month_day!AD701)</f>
        <v/>
      </c>
      <c r="CG711" s="424" t="str">
        <f>IF(_tag_month_day!AE701="","",_tag_month_day!AE701)</f>
        <v/>
      </c>
      <c r="CH711" s="424" t="str">
        <f>IF(_tag_month_day!AF701="","",_tag_month_day!AF701)</f>
        <v/>
      </c>
      <c r="CI711" s="424" t="str">
        <f>IF(_tag_month_day!AG701="","",_tag_month_day!AG701)</f>
        <v/>
      </c>
      <c r="CJ711" s="424" t="str">
        <f>IF(_tag_month_day!AH701="","",_tag_month_day!AH701)</f>
        <v/>
      </c>
      <c r="CK711" s="424" t="str">
        <f>IF(_tag_month_day!AI701="","",_tag_month_day!AI701)</f>
        <v/>
      </c>
      <c r="CL711" s="4" t="str">
        <f>IF(_tag_month_day!AJ701="","",_tag_month_day!AJ701)</f>
        <v/>
      </c>
      <c r="CM711" s="4" t="str">
        <f>IF(_tag_month_day!AK701="","",_tag_month_day!AK701)</f>
        <v/>
      </c>
      <c r="CN711" s="4" t="str">
        <f>IF(_tag_month_day!AL701="","",_tag_month_day!AL701)</f>
        <v/>
      </c>
      <c r="CO711" s="4" t="str">
        <f>IF(_tag_month_day!AM701="","",_tag_month_day!AM701)</f>
        <v/>
      </c>
      <c r="CP711" s="4" t="str">
        <f>IF(_tag_month_day!AN701="","",_tag_month_day!AN701)</f>
        <v/>
      </c>
      <c r="CQ711" s="4" t="str">
        <f>IF(_tag_month_day!AO701="","",_tag_month_day!AO701)</f>
        <v/>
      </c>
      <c r="CR711" s="462" t="str">
        <f>IF(_tag_month_day!AP701="","",_tag_month_day!AP701)</f>
        <v/>
      </c>
      <c r="CS711" s="463" t="str">
        <f>IF(_tag_month_day!AQ701="","",_tag_month_day!AQ701)</f>
        <v/>
      </c>
      <c r="CT711" s="4" t="str">
        <f>IF(_tag_month_day!AR701="","",_tag_month_day!AR701)</f>
        <v/>
      </c>
      <c r="CU711" s="464" t="e">
        <f>DU711/AJ711</f>
        <v>#VALUE!</v>
      </c>
      <c r="CV711" s="451" t="e">
        <f>BG711/BH711</f>
        <v>#VALUE!</v>
      </c>
      <c r="CW711" s="465" t="e">
        <f>AJ711*(1-CV711)*CU711*AF711</f>
        <v>#VALUE!</v>
      </c>
      <c r="CX711" s="465" t="e">
        <f>CW711*94%</f>
        <v>#VALUE!</v>
      </c>
      <c r="CY711" s="466" t="e">
        <f>IF(CX711=0,0,DS711/(DS711+CX711))</f>
        <v>#VALUE!</v>
      </c>
      <c r="CZ711" s="465" t="e">
        <f>$AJ711*EF711</f>
        <v>#VALUE!</v>
      </c>
      <c r="DA711" s="465" t="e">
        <f>$AJ711*EG711</f>
        <v>#VALUE!</v>
      </c>
      <c r="DB711" s="465" t="e">
        <f>$AJ711*EH711</f>
        <v>#VALUE!</v>
      </c>
      <c r="DC711" s="465" t="e">
        <f>$AJ711*EI711</f>
        <v>#VALUE!</v>
      </c>
      <c r="DD711" s="465" t="e">
        <f>$AJ711*EJ711</f>
        <v>#VALUE!</v>
      </c>
      <c r="DE711" s="465" t="e">
        <f>$AJ711*EK711</f>
        <v>#VALUE!</v>
      </c>
      <c r="DF711" s="465" t="e">
        <f>$AJ711*EL711</f>
        <v>#VALUE!</v>
      </c>
      <c r="DG711" s="465" t="e">
        <f>$AJ711*EM711</f>
        <v>#VALUE!</v>
      </c>
      <c r="DH711" s="465" t="e">
        <f>$AJ711*EN711</f>
        <v>#VALUE!</v>
      </c>
      <c r="DI711" s="465" t="e">
        <f>$AJ711*EO711</f>
        <v>#VALUE!</v>
      </c>
      <c r="DJ711" s="465" t="e">
        <f>CZ711*(1-EP711)</f>
        <v>#VALUE!</v>
      </c>
      <c r="DK711" s="465" t="e">
        <f>DA711*(1-ER711)</f>
        <v>#VALUE!</v>
      </c>
      <c r="DL711" s="465" t="e">
        <f>DB711*(1-EQ711)</f>
        <v>#VALUE!</v>
      </c>
      <c r="DM711" s="465" t="e">
        <f>DC711*(1-ES711)</f>
        <v>#VALUE!</v>
      </c>
      <c r="DN711" s="465" t="e">
        <f>DD711*(1-ET711)</f>
        <v>#VALUE!</v>
      </c>
      <c r="DO711" s="465" t="e">
        <f>DE711</f>
        <v>#VALUE!</v>
      </c>
      <c r="DP711" s="465" t="e">
        <f>DF711*(1-EU711)</f>
        <v>#VALUE!</v>
      </c>
      <c r="DQ711" s="465" t="e">
        <f>DG711*(1-EV711)</f>
        <v>#VALUE!</v>
      </c>
      <c r="DR711" s="465" t="e">
        <f>DH711*(1-EW711)</f>
        <v>#VALUE!</v>
      </c>
      <c r="DS711" s="465" t="e">
        <f>DI711</f>
        <v>#VALUE!</v>
      </c>
      <c r="DT711" s="465" t="e">
        <f>SUM(DJ711:DS711)</f>
        <v>#VALUE!</v>
      </c>
      <c r="DU711" s="465" t="e">
        <f>(GS711:GX711)+(DP711+DQ711+DR711)*GY711+DS711</f>
        <v>#VALUE!</v>
      </c>
      <c r="DV711" s="451" t="e">
        <f>AV711/$BH711/(1-EP711)</f>
        <v>#VALUE!</v>
      </c>
      <c r="DW711" s="451" t="e">
        <f>AW711/$BH711/(1-ER711)</f>
        <v>#VALUE!</v>
      </c>
      <c r="DX711" s="451" t="e">
        <f>AX711/$BH711/(1-EQ711)</f>
        <v>#VALUE!</v>
      </c>
      <c r="DY711" s="451" t="e">
        <f>AY711/$BH711/(1-ES711)</f>
        <v>#VALUE!</v>
      </c>
      <c r="DZ711" s="451" t="e">
        <f>AZ711/$BH711/(1-ET711)</f>
        <v>#VALUE!</v>
      </c>
      <c r="EA711" s="451" t="e">
        <f>BA711/$BH711/(1-AX711)</f>
        <v>#VALUE!</v>
      </c>
      <c r="EB711" s="451" t="e">
        <f>BB711/$BH711/(1-EU711)</f>
        <v>#VALUE!</v>
      </c>
      <c r="EC711" s="451" t="e">
        <f>BC711/$BH711/(1-EV711)</f>
        <v>#VALUE!</v>
      </c>
      <c r="ED711" s="451" t="e">
        <f>BD711/$BH711/(1-EW711)</f>
        <v>#VALUE!</v>
      </c>
      <c r="EE711" s="451" t="e">
        <f>BG711/BH711</f>
        <v>#VALUE!</v>
      </c>
      <c r="EF711" s="451" t="e">
        <f>DV711/SUM($DV711:$EE711)</f>
        <v>#VALUE!</v>
      </c>
      <c r="EG711" s="451" t="e">
        <f>DW711/SUM($DV711:$EE711)</f>
        <v>#VALUE!</v>
      </c>
      <c r="EH711" s="451" t="e">
        <f>DX711/SUM($DV711:$EE711)</f>
        <v>#VALUE!</v>
      </c>
      <c r="EI711" s="451" t="e">
        <f>DY711/SUM($DV711:$EE711)</f>
        <v>#VALUE!</v>
      </c>
      <c r="EJ711" s="451" t="e">
        <f>DZ711/SUM($DV711:$EE711)</f>
        <v>#VALUE!</v>
      </c>
      <c r="EK711" s="451" t="e">
        <f>EA711/SUM($DV711:$EE711)</f>
        <v>#VALUE!</v>
      </c>
      <c r="EL711" s="451" t="e">
        <f>EB711/SUM($DV711:$EE711)</f>
        <v>#VALUE!</v>
      </c>
      <c r="EM711" s="451" t="e">
        <f>EC711/SUM($DV711:$EE711)</f>
        <v>#VALUE!</v>
      </c>
      <c r="EN711" s="451" t="e">
        <f>ED711/SUM($DV711:$EE711)</f>
        <v>#VALUE!</v>
      </c>
      <c r="EO711" s="451" t="e">
        <f>EE711/SUM($DV711:$EE711)</f>
        <v>#VALUE!</v>
      </c>
      <c r="EP711" s="450">
        <f>EP710</f>
        <v>0.080000000000000002</v>
      </c>
      <c r="EQ711" s="450">
        <f>EQ710</f>
        <v>0.014999999999999999</v>
      </c>
      <c r="ER711" s="450">
        <f>ER710</f>
        <v>0.014999999999999999</v>
      </c>
      <c r="ES711" s="450">
        <f>ES710</f>
        <v>0.014999999999999999</v>
      </c>
      <c r="ET711" s="450">
        <f>ET710</f>
        <v>0.014999999999999999</v>
      </c>
      <c r="EU711" s="450">
        <f>EU710</f>
        <v>0.089999999999999997</v>
      </c>
      <c r="EV711" s="450">
        <f>EV710</f>
        <v>0.089999999999999997</v>
      </c>
      <c r="EW711" s="450">
        <f>EW710</f>
        <v>0.089999999999999997</v>
      </c>
      <c r="EX711" s="431" t="str">
        <f>IF(_tag_month_day!AS701="","",_tag_month_day!AS701/100)</f>
        <v/>
      </c>
      <c r="EY711" s="431" t="str">
        <f>IF(_tag_month_day!AT701="","",_tag_month_day!AT701/100)</f>
        <v/>
      </c>
      <c r="EZ711" s="431" t="str">
        <f>IF(_tag_month_day!AU701="","",_tag_month_day!AU701/100)</f>
        <v/>
      </c>
      <c r="FA711" s="431" t="str">
        <f>IF(_tag_month_day!AV701="","",_tag_month_day!AV701/100)</f>
        <v/>
      </c>
      <c r="FB711" s="431" t="str">
        <f>IF(_tag_month_day!AW701="","",_tag_month_day!AW701/100)</f>
        <v/>
      </c>
      <c r="FC711" s="431" t="str">
        <f>IF(_tag_month_day!AX701="","",_tag_month_day!AX701/100)</f>
        <v/>
      </c>
      <c r="FD711" s="449" t="str">
        <f>IF(_tag_month_day!AY701="","",_tag_month_day!AY701/100)</f>
        <v/>
      </c>
      <c r="FE711" s="449" t="str">
        <f>IF(_tag_month_day!AZ701="","",_tag_month_day!AZ701/100)</f>
        <v/>
      </c>
      <c r="FF711" s="449" t="str">
        <f>IF(_tag_month_day!BA701="","",_tag_month_day!BA701/100)</f>
        <v/>
      </c>
      <c r="FG711" s="449" t="str">
        <f>IF(_tag_month_day!BB701="","",_tag_month_day!BB701/100)</f>
        <v/>
      </c>
      <c r="FH711" s="467" t="str">
        <f>IF(_tag_month_day!BC701="","",_tag_month_day!BC701/100)</f>
        <v/>
      </c>
      <c r="FI711" s="449">
        <f>FI710</f>
        <v>0.40999999999999998</v>
      </c>
      <c r="FJ711" s="449">
        <f>FJ710</f>
        <v>0.11</v>
      </c>
      <c r="FK711" s="449">
        <f>FK710</f>
        <v>0.014999999999999999</v>
      </c>
      <c r="FL711" s="449">
        <f>FL710</f>
        <v>0</v>
      </c>
      <c r="FM711" s="467">
        <f>FM710</f>
        <v>0.0001</v>
      </c>
      <c r="FN711" s="449">
        <f>FN710</f>
        <v>0.32000000000000001</v>
      </c>
      <c r="FO711" s="449">
        <f>FO710</f>
        <v>0.20000000000000001</v>
      </c>
      <c r="FP711" s="449">
        <f>FP710</f>
        <v>0.01</v>
      </c>
      <c r="FQ711" s="449">
        <f>FQ710</f>
        <v>0</v>
      </c>
      <c r="FR711" s="467">
        <f>FR710</f>
        <v>0.0001</v>
      </c>
      <c r="FS711" s="449" t="str">
        <f>IF(_tag_month_day!BD701="","",_tag_month_day!BD701/100)</f>
        <v/>
      </c>
      <c r="FT711" s="449" t="str">
        <f>IF(_tag_month_day!BE701="","",_tag_month_day!BE701/100)</f>
        <v/>
      </c>
      <c r="FU711" s="449" t="str">
        <f>IF(_tag_month_day!BF701="","",_tag_month_day!BF701/100)</f>
        <v/>
      </c>
      <c r="FV711" s="449" t="str">
        <f>IF(_tag_month_day!BG701="","",_tag_month_day!BG701/100)</f>
        <v/>
      </c>
      <c r="FW711" s="467" t="str">
        <f>IF(_tag_month_day!BH701="","",_tag_month_day!BH701/100)</f>
        <v/>
      </c>
      <c r="FX711" s="449" t="str">
        <f>IF(_tag_month_day!BI701="","",_tag_month_day!BI701/100)</f>
        <v/>
      </c>
      <c r="FY711" s="449" t="str">
        <f>IF(_tag_month_day!BJ701="","",_tag_month_day!BJ701/100)</f>
        <v/>
      </c>
      <c r="FZ711" s="468" t="str">
        <f>IF(_tag_month_day!BK701="","",_tag_month_day!BK701/100)</f>
        <v/>
      </c>
      <c r="GA711" s="449" t="str">
        <f>IF(_tag_month_day!BL701="","",_tag_month_day!BL701/100)</f>
        <v/>
      </c>
      <c r="GB711" s="467" t="str">
        <f>IF(_tag_month_day!BM701="","",_tag_month_day!BM701/100)</f>
        <v/>
      </c>
      <c r="GC711" s="431" t="str">
        <f>IF(_tag_month_day!BN701="","",_tag_month_day!BN701/100)</f>
        <v/>
      </c>
      <c r="GD711" s="431" t="str">
        <f>IF(_tag_month_day!BO701="","",_tag_month_day!BO701/100)</f>
        <v/>
      </c>
      <c r="GE711" s="431" t="str">
        <f>IF(_tag_month_day!BP701="","",_tag_month_day!BP701/100)</f>
        <v/>
      </c>
      <c r="GF711" s="431" t="str">
        <f>IF(_tag_month_day!BQ701="","",_tag_month_day!BQ701/100)</f>
        <v/>
      </c>
      <c r="GG711" s="431" t="str">
        <f>IF(_tag_month_day!BR701="","",_tag_month_day!BR701/100)</f>
        <v/>
      </c>
      <c r="GH711" s="431" t="str">
        <f>IF(_tag_month_day!BS701="","",_tag_month_day!BS701/100)</f>
        <v/>
      </c>
      <c r="GI711" s="467" t="str">
        <f>IF(_tag_month_day!BT701="","",_tag_month_day!BT701/100)</f>
        <v/>
      </c>
      <c r="GJ711" s="469" t="str">
        <f>IF(_tag_month_day!BU701="","",_tag_month_day!BU701/100)</f>
        <v/>
      </c>
      <c r="GK711" s="470">
        <f>GK710</f>
        <v>0.070000000000000007</v>
      </c>
      <c r="GL711" s="470">
        <f>GL710</f>
        <v>0.029999999999999999</v>
      </c>
      <c r="GM711" s="471" t="str">
        <f>IF(_tag_month_day!BX701="","",_tag_month_day!BX701/100)</f>
        <v/>
      </c>
      <c r="GN711" s="470">
        <f>GN710</f>
        <v>0.070000000000000007</v>
      </c>
      <c r="GO711" s="470">
        <f>GO710</f>
        <v>0.029999999999999999</v>
      </c>
      <c r="GP711" s="470">
        <f>GP710</f>
        <v>0.089999999999999997</v>
      </c>
      <c r="GQ711" s="470">
        <f>GQ710</f>
        <v>0.029999999999999999</v>
      </c>
      <c r="GR711" s="471" t="str">
        <f>IF(_tag_month_day!CA701="","",_tag_month_day!CA701/100)</f>
        <v/>
      </c>
      <c r="GS711" s="472">
        <f>GS710</f>
        <v>0.95299999999999996</v>
      </c>
      <c r="GT711" s="472">
        <f>GT710</f>
        <v>0.55000000000000004</v>
      </c>
      <c r="GU711" s="472">
        <f>GU710</f>
        <v>0.55000000000000004</v>
      </c>
      <c r="GV711" s="472">
        <f>GV710</f>
        <v>0.55000000000000004</v>
      </c>
      <c r="GW711" s="472">
        <f>GW710</f>
        <v>0.5</v>
      </c>
      <c r="GX711" s="472">
        <f>GX710</f>
        <v>0.93500000000000005</v>
      </c>
      <c r="GY711" s="472">
        <f>GY710</f>
        <v>0.14999999999999999</v>
      </c>
      <c r="GZ711" s="472">
        <f>GZ710</f>
        <v>1</v>
      </c>
      <c r="HA711" s="474">
        <f>HA710</f>
        <v>0.047</v>
      </c>
      <c r="HB711" s="474">
        <f>HB710</f>
        <v>0.45000000000000001</v>
      </c>
      <c r="HC711" s="474">
        <f>HC710</f>
        <v>0.45000000000000001</v>
      </c>
      <c r="HD711" s="474">
        <f>HD710</f>
        <v>0.45000000000000001</v>
      </c>
      <c r="HE711" s="474">
        <f>HE710</f>
        <v>0.5</v>
      </c>
      <c r="HF711" s="474">
        <f>HF710</f>
        <v>0.065000000000000002</v>
      </c>
      <c r="HG711" s="474">
        <f>HG710</f>
        <v>0.84999999999999998</v>
      </c>
      <c r="HH711" s="474">
        <f>HH710</f>
        <v>0</v>
      </c>
      <c r="HI711" s="10">
        <f>IF(BZ711&lt;&gt;"",CK711-BV711,0)</f>
        <v>0</v>
      </c>
      <c r="HJ711" s="10" t="e">
        <f>IF(AJ711&gt;0,AH711-AJ711,0)</f>
        <v>#VALUE!</v>
      </c>
      <c r="HK711" s="466">
        <f>HK710</f>
        <v>0.84999999999999998</v>
      </c>
      <c r="HL711" s="424">
        <f>HL710</f>
        <v>550000</v>
      </c>
      <c r="HM711" s="424">
        <f>HM710</f>
        <v>480000</v>
      </c>
      <c r="HN711" s="465" t="e">
        <f>(DJ711*EZ711+DK711*FH711+DL711*FM711+DM711*FR711+DN711*FW711+DO711*GB711+DS711*GI711+DP711*GM711+DR711*GR711)*1000*2</f>
        <v>#VALUE!</v>
      </c>
      <c r="HO711" s="465" t="e">
        <f>HN711*HK711*$HO$2/HL711*1000000</f>
        <v>#VALUE!</v>
      </c>
      <c r="HP711" s="465" t="e">
        <f>HN711*HK711*$HP$2/HM711*1000000</f>
        <v>#VALUE!</v>
      </c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</row>
    <row customFormat="1" r="712" s="0">
      <c r="A712" s="420">
        <v>701</v>
      </c>
      <c r="B712" s="421">
        <f ca="1">IF(D712=D711,B711,IF(D712="夜班",B711+1,B711))</f>
        <v>43615</v>
      </c>
      <c r="C712" s="422">
        <f>C711</f>
        <v>0.041666666666666699</v>
      </c>
      <c r="D712" s="10" t="str">
        <f ca="1">IF(HOUR(G712)&lt;8,"夜班",IF(HOUR(G712)&lt;16,"白班",IF(HOUR(G712)&lt;24,"中班",0)))</f>
        <v>夜班</v>
      </c>
      <c r="E712" s="10" t="e">
        <f ca="1">IF(F712=1,"甲",IF(F712=2,"乙",IF(F712=3,"丙",IF(F712=4,"丁",""))))</f>
        <v>#REF!</v>
      </c>
      <c r="F712" s="10" t="e">
        <f ca="1">SUMPRODUCT((成本日报!$A$3:$A$95=计划!B712)*(成本日报!$B$3:$B$95=计划!$D712),成本日报!$C$3:$C$95)</f>
        <v>#REF!</v>
      </c>
      <c r="G712" s="423">
        <f ca="1">G711+C711</f>
        <v>43615.166666664969</v>
      </c>
      <c r="H712" s="423">
        <f ca="1">$G712+$C712/60*10+$C712*0</f>
        <v>43615.173611109414</v>
      </c>
      <c r="I712" s="423">
        <f ca="1">$G712+$C712/60*18+$C712*0</f>
        <v>43615.179166664966</v>
      </c>
      <c r="J712" s="423">
        <f ca="1">$G712+$C712/60*0+$C712*1</f>
        <v>43615.208333331633</v>
      </c>
      <c r="K712" s="423">
        <f ca="1">$G712+$C712/60*30+$C712*2</f>
        <v>43615.27083333164</v>
      </c>
      <c r="L712" s="423">
        <f ca="1">$G712+$C712/60*0+$C712*3</f>
        <v>43615.291666664969</v>
      </c>
      <c r="M712" s="424" t="str">
        <f>IF(_tag_month_day!A702="","",_tag_month_day!A702)</f>
        <v/>
      </c>
      <c r="N712" s="424" t="str">
        <f>IF(_tag_month_day!B702="","",_tag_month_day!B702)</f>
        <v/>
      </c>
      <c r="O712" s="425" t="e">
        <f>IF(M712+N712=0,"",M712+N712)</f>
        <v>#VALUE!</v>
      </c>
      <c r="P712" s="424" t="str">
        <f>IF(_tag_month_day!C702="","",_tag_month_day!C702)</f>
        <v/>
      </c>
      <c r="Q712" s="424" t="str">
        <f>IF(_tag_month_day!D702="","",_tag_month_day!D702)</f>
        <v/>
      </c>
      <c r="R712" s="426" t="str">
        <f>IF(_tag_month_day!CB702="","",_tag_month_day!CB702/100)</f>
        <v/>
      </c>
      <c r="S712" s="427" t="str">
        <f>IF(_tag_month_day!E702="","",_tag_month_day!E702)</f>
        <v/>
      </c>
      <c r="T712" s="427" t="str">
        <f>IF(_tag_month_day!F702="","",_tag_month_day!F702)</f>
        <v/>
      </c>
      <c r="U712" s="428" t="e">
        <f>S712+T712</f>
        <v>#VALUE!</v>
      </c>
      <c r="V712" s="429" t="e">
        <f>U712/AJ712</f>
        <v>#VALUE!</v>
      </c>
      <c r="W712" s="430" t="str">
        <f>IF(_jhy_month_day!A702="","",_jhy_month_day!A702)</f>
        <v/>
      </c>
      <c r="X712" s="431" t="str">
        <f>IF(_jhy_month_day!B702="","",_jhy_month_day!B702/100)</f>
        <v/>
      </c>
      <c r="Y712" s="431" t="str">
        <f>IF(_jhy_month_day!C702="","",_jhy_month_day!C702/100)</f>
        <v/>
      </c>
      <c r="Z712" s="432">
        <f>Z708+1</f>
        <v>176</v>
      </c>
      <c r="AA712" s="433" t="str">
        <f>IF(_tag_month_day!G702="","",_tag_month_day!G702/100)</f>
        <v/>
      </c>
      <c r="AB712" s="433" t="str">
        <f>IF(_tag_month_day!H702="","",_tag_month_day!H702/100)</f>
        <v/>
      </c>
      <c r="AC712" s="434">
        <f>IF(X712="",AC711,BK712*($AV711*X712+$AW711*FD711+$AX711*FI711+$AY711*FN711+$AZ711*FS711+$BA711*FX711+$BG711*GE711)/(AV711*Y712+AX711*FK711+AW711*FF711+AY711*FP711+AZ711*FU711+BA711*FZ711+BG711*GG711+BB711*GK711+BC711*GN711+BD711*GP711))</f>
        <v>1.59963432013121</v>
      </c>
      <c r="AD712" s="435" t="str">
        <f>IF(AC712=AC711,"",AC712-AC711)</f>
        <v/>
      </c>
      <c r="AE712" s="436" t="str">
        <f>IF(1-AF712=0,"",(1-AF712))</f>
        <v/>
      </c>
      <c r="AF712" s="437">
        <v>1</v>
      </c>
      <c r="AG712" s="10" t="str">
        <f>AG711</f>
        <v>9A3</v>
      </c>
      <c r="AH712" s="438" t="str">
        <f>AH711</f>
        <v/>
      </c>
      <c r="AI712" s="424"/>
      <c r="AJ712" s="10" t="str">
        <f>IF(_tag_month_day!I702="","",_tag_month_day!I702)</f>
        <v/>
      </c>
      <c r="AK712" s="440"/>
      <c r="AL712" s="440"/>
      <c r="AM712" s="440"/>
      <c r="AN712" s="441">
        <f>AN711</f>
        <v>2</v>
      </c>
      <c r="AO712" s="441">
        <f>AO711</f>
        <v>8</v>
      </c>
      <c r="AP712" s="442" t="e">
        <f>(IF(AN712=0,AS711,AS711*(1+AO712/AN712)/(AR712+AO712/AN712)))+AT712</f>
        <v>#VALUE!</v>
      </c>
      <c r="AQ712" s="443" t="str">
        <f>IF(_tag_month_day!J702="","",_tag_month_day!J702/100)</f>
        <v/>
      </c>
      <c r="AR712" s="444">
        <f>AR711</f>
        <v>1.3</v>
      </c>
      <c r="AS712" s="445" t="e">
        <f>AQ712*(AN712*AR712+AO712)/(AN712+AO712)</f>
        <v>#VALUE!</v>
      </c>
      <c r="AT712" s="445" t="e">
        <f>(SUM(BE712:BF712)-SUM(BE711:BF711))*0.05</f>
        <v>#VALUE!</v>
      </c>
      <c r="AU712" s="446" t="str">
        <f>IF(_tag_month_day!CC702="","",IF(_tag_month_day!CC702&gt;0,_tag_month_day!CD702,_tag_month_day!CE702))</f>
        <v/>
      </c>
      <c r="AV712" s="447" t="str">
        <f>IF(_tag_month_day!L702="","",_tag_month_day!L702/100)</f>
        <v/>
      </c>
      <c r="AW712" s="431">
        <f>AW711</f>
        <v>0</v>
      </c>
      <c r="AX712" s="431">
        <f>AX711</f>
        <v>0</v>
      </c>
      <c r="AY712" s="431" t="str">
        <f>IF(_tag_month_day!M702="","",_tag_month_day!M702/100)</f>
        <v/>
      </c>
      <c r="AZ712" s="431" t="str">
        <f>IF(_tag_month_day!N702="","",_tag_month_day!N702/100)</f>
        <v/>
      </c>
      <c r="BA712" s="431" t="str">
        <f>IF(_tag_month_day!O702="","",_tag_month_day!O702/100)</f>
        <v/>
      </c>
      <c r="BB712" s="448" t="str">
        <f>IF(_tag_month_day!P702="","",_tag_month_day!P702/100)</f>
        <v/>
      </c>
      <c r="BC712" s="448">
        <f>BC711</f>
        <v>0</v>
      </c>
      <c r="BD712" s="448" t="str">
        <f>IF(_tag_month_day!Q702="","",_tag_month_day!Q702/100)</f>
        <v/>
      </c>
      <c r="BE712" s="449" t="str">
        <f>IF(_tag_month_day!R702="","",_tag_month_day!R702/100)</f>
        <v/>
      </c>
      <c r="BF712" s="388" t="e">
        <f>(AU712*(100+BE712*100))/(AJ712-AU712)/100</f>
        <v>#VALUE!</v>
      </c>
      <c r="BG712" s="450" t="e">
        <f>BE712+BF712</f>
        <v>#VALUE!</v>
      </c>
      <c r="BH712" s="451" t="e">
        <f>SUM(AV712:BF712)</f>
        <v>#VALUE!</v>
      </c>
      <c r="BI712" s="452" t="e">
        <f>IF(CX712=0,BI711,(DK712*查询!$R$5+DL712*查询!$Q$5+DM712*查询!$N$5+DN712*查询!$O$5+DO712*查询!$P$5)*AF712/CX712)</f>
        <v>#VALUE!</v>
      </c>
      <c r="BJ712" s="452" t="e">
        <f>IF(CX712=0,BJ711,(DP712*查询!$S$5+DQ712*查询!$T$5+DR712*查询!$U$5)*AF712/CX712)</f>
        <v>#VALUE!</v>
      </c>
      <c r="BK712" s="452">
        <f>BK711</f>
        <v>1</v>
      </c>
      <c r="BL712" s="453" t="e">
        <f>SUMPRODUCT((AV712:BA712)*(GS712:GX712))/((GS712:GX712)+SUM(BB712:BD712)*GY712+BG712*GZ712)</f>
        <v>#VALUE!</v>
      </c>
      <c r="BM712" s="453" t="e">
        <f>BK712*($AV712*FB712+$AW712*FD712+$AX712*FI712+$AY712*FN712+$AZ712*FS712+$BA712*FX712+$BG712*GE712)/(AV712*EY712+AX712*FK712+AW712*FF712+AY712*FP712+AZ712*FU712+BA712*FZ712+BG712*GG712+BB712*GK712+BC712*GN712+BD712*GP712)</f>
        <v>#VALUE!</v>
      </c>
      <c r="BN712" s="453" t="e">
        <f>($AV712*FC712+$AX712*FJ712+$AW712*FE712+$AY712*FO712+$AZ712*FT712+$BA712*FY712+$BG712*GF712)/($AV712*FA712+BG712*GH712+BB712*GL712+BC712*GO712+BD712*GQ712+BA712*GA712)</f>
        <v>#VALUE!</v>
      </c>
      <c r="BO712" s="454" t="e">
        <f>SUMPRODUCT(AV712:BA712*GS712:GX712)/(GS712:GX712+(BB712+BC712+BD712)*GY712+BG712)</f>
        <v>#VALUE!</v>
      </c>
      <c r="BP712" s="454" t="e">
        <f>SUMPRODUCT(AV712:BA712*GS712:GX712)/(GS712:GX712+(BB712+BC712+BD712)*GY712+BG712)</f>
        <v>#VALUE!</v>
      </c>
      <c r="BQ712" s="454" t="e">
        <f>SUMPRODUCT(AV712:BA712*GS712:GX712)/(GS712:GX712+(BB712+BC712+BD712)*GY712+BG712)</f>
        <v>#VALUE!</v>
      </c>
      <c r="BR712" s="453" t="str">
        <f>IF(_tag_month_day!T702="","",_tag_month_day!T702)</f>
        <v/>
      </c>
      <c r="BS712" s="453" t="str">
        <f>IF(_tag_month_day!U702="","",_tag_month_day!U702)</f>
        <v/>
      </c>
      <c r="BT712" s="455" t="str">
        <f>IF(CK712="","",IF((CK712&gt;=BV712-0.12)*(CK712&lt;=BV712+0.12),"合格","不合格"))</f>
        <v/>
      </c>
      <c r="BU712" s="456" t="str">
        <f>IF(_tag_month_day!V702="","",_tag_month_day!V702)</f>
        <v/>
      </c>
      <c r="BV712" s="457" t="str">
        <f>IF(_tag_month_day!W702="","",_tag_month_day!W702)</f>
        <v/>
      </c>
      <c r="BW712" s="458" t="str">
        <f>IF(_tag_month_day!X702="","",_tag_month_day!X702)</f>
        <v/>
      </c>
      <c r="BX712" s="458" t="str">
        <f>IF(_tag_month_day!Y702="","",_tag_month_day!Y702)</f>
        <v/>
      </c>
      <c r="BY712" s="459">
        <f ca="1">L712</f>
        <v>43615.291666664969</v>
      </c>
      <c r="BZ712" s="460"/>
      <c r="CA712" s="4"/>
      <c r="CB712" s="424" t="str">
        <f>IF(_tag_month_day!Z702="","",_tag_month_day!Z702)</f>
        <v/>
      </c>
      <c r="CC712" s="424" t="str">
        <f>IF(_tag_month_day!AA702="","",_tag_month_day!AA702)</f>
        <v/>
      </c>
      <c r="CD712" s="424" t="str">
        <f>IF(_tag_month_day!AB702="","",_tag_month_day!AB702)</f>
        <v/>
      </c>
      <c r="CE712" s="424" t="str">
        <f>IF(_tag_month_day!AC702="","",_tag_month_day!AC702)</f>
        <v/>
      </c>
      <c r="CF712" s="424" t="str">
        <f>IF(_tag_month_day!AD702="","",_tag_month_day!AD702)</f>
        <v/>
      </c>
      <c r="CG712" s="424" t="str">
        <f>IF(_tag_month_day!AE702="","",_tag_month_day!AE702)</f>
        <v/>
      </c>
      <c r="CH712" s="424" t="str">
        <f>IF(_tag_month_day!AF702="","",_tag_month_day!AF702)</f>
        <v/>
      </c>
      <c r="CI712" s="424" t="str">
        <f>IF(_tag_month_day!AG702="","",_tag_month_day!AG702)</f>
        <v/>
      </c>
      <c r="CJ712" s="424" t="str">
        <f>IF(_tag_month_day!AH702="","",_tag_month_day!AH702)</f>
        <v/>
      </c>
      <c r="CK712" s="424" t="str">
        <f>IF(_tag_month_day!AI702="","",_tag_month_day!AI702)</f>
        <v/>
      </c>
      <c r="CL712" s="4" t="str">
        <f>IF(_tag_month_day!AJ702="","",_tag_month_day!AJ702)</f>
        <v/>
      </c>
      <c r="CM712" s="4" t="str">
        <f>IF(_tag_month_day!AK702="","",_tag_month_day!AK702)</f>
        <v/>
      </c>
      <c r="CN712" s="4" t="str">
        <f>IF(_tag_month_day!AL702="","",_tag_month_day!AL702)</f>
        <v/>
      </c>
      <c r="CO712" s="4" t="str">
        <f>IF(_tag_month_day!AM702="","",_tag_month_day!AM702)</f>
        <v/>
      </c>
      <c r="CP712" s="4" t="str">
        <f>IF(_tag_month_day!AN702="","",_tag_month_day!AN702)</f>
        <v/>
      </c>
      <c r="CQ712" s="4" t="str">
        <f>IF(_tag_month_day!AO702="","",_tag_month_day!AO702)</f>
        <v/>
      </c>
      <c r="CR712" s="462" t="str">
        <f>IF(_tag_month_day!AP702="","",_tag_month_day!AP702)</f>
        <v/>
      </c>
      <c r="CS712" s="463" t="str">
        <f>IF(_tag_month_day!AQ702="","",_tag_month_day!AQ702)</f>
        <v/>
      </c>
      <c r="CT712" s="4" t="str">
        <f>IF(_tag_month_day!AR702="","",_tag_month_day!AR702)</f>
        <v/>
      </c>
      <c r="CU712" s="464" t="e">
        <f>DU712/AJ712</f>
        <v>#VALUE!</v>
      </c>
      <c r="CV712" s="451" t="e">
        <f>BG712/BH712</f>
        <v>#VALUE!</v>
      </c>
      <c r="CW712" s="465" t="e">
        <f>AJ712*(1-CV712)*CU712*AF712</f>
        <v>#VALUE!</v>
      </c>
      <c r="CX712" s="465" t="e">
        <f>CW712*94%</f>
        <v>#VALUE!</v>
      </c>
      <c r="CY712" s="466" t="e">
        <f>IF(CX712=0,0,DS712/(DS712+CX712))</f>
        <v>#VALUE!</v>
      </c>
      <c r="CZ712" s="465" t="e">
        <f>$AJ712*EF712</f>
        <v>#VALUE!</v>
      </c>
      <c r="DA712" s="465" t="e">
        <f>$AJ712*EG712</f>
        <v>#VALUE!</v>
      </c>
      <c r="DB712" s="465" t="e">
        <f>$AJ712*EH712</f>
        <v>#VALUE!</v>
      </c>
      <c r="DC712" s="465" t="e">
        <f>$AJ712*EI712</f>
        <v>#VALUE!</v>
      </c>
      <c r="DD712" s="465" t="e">
        <f>$AJ712*EJ712</f>
        <v>#VALUE!</v>
      </c>
      <c r="DE712" s="465" t="e">
        <f>$AJ712*EK712</f>
        <v>#VALUE!</v>
      </c>
      <c r="DF712" s="465" t="e">
        <f>$AJ712*EL712</f>
        <v>#VALUE!</v>
      </c>
      <c r="DG712" s="465" t="e">
        <f>$AJ712*EM712</f>
        <v>#VALUE!</v>
      </c>
      <c r="DH712" s="465" t="e">
        <f>$AJ712*EN712</f>
        <v>#VALUE!</v>
      </c>
      <c r="DI712" s="465" t="e">
        <f>$AJ712*EO712</f>
        <v>#VALUE!</v>
      </c>
      <c r="DJ712" s="465" t="e">
        <f>CZ712*(1-EP712)</f>
        <v>#VALUE!</v>
      </c>
      <c r="DK712" s="465" t="e">
        <f>DA712*(1-ER712)</f>
        <v>#VALUE!</v>
      </c>
      <c r="DL712" s="465" t="e">
        <f>DB712*(1-EQ712)</f>
        <v>#VALUE!</v>
      </c>
      <c r="DM712" s="465" t="e">
        <f>DC712*(1-ES712)</f>
        <v>#VALUE!</v>
      </c>
      <c r="DN712" s="465" t="e">
        <f>DD712*(1-ET712)</f>
        <v>#VALUE!</v>
      </c>
      <c r="DO712" s="465" t="e">
        <f>DE712</f>
        <v>#VALUE!</v>
      </c>
      <c r="DP712" s="465" t="e">
        <f>DF712*(1-EU712)</f>
        <v>#VALUE!</v>
      </c>
      <c r="DQ712" s="465" t="e">
        <f>DG712*(1-EV712)</f>
        <v>#VALUE!</v>
      </c>
      <c r="DR712" s="465" t="e">
        <f>DH712*(1-EW712)</f>
        <v>#VALUE!</v>
      </c>
      <c r="DS712" s="465" t="e">
        <f>DI712</f>
        <v>#VALUE!</v>
      </c>
      <c r="DT712" s="465" t="e">
        <f>SUM(DJ712:DS712)</f>
        <v>#VALUE!</v>
      </c>
      <c r="DU712" s="465" t="e">
        <f>(GS712:GX712)+(DP712+DQ712+DR712)*GY712+DS712</f>
        <v>#VALUE!</v>
      </c>
      <c r="DV712" s="451" t="e">
        <f>AV712/$BH712/(1-EP712)</f>
        <v>#VALUE!</v>
      </c>
      <c r="DW712" s="451" t="e">
        <f>AW712/$BH712/(1-ER712)</f>
        <v>#VALUE!</v>
      </c>
      <c r="DX712" s="451" t="e">
        <f>AX712/$BH712/(1-EQ712)</f>
        <v>#VALUE!</v>
      </c>
      <c r="DY712" s="451" t="e">
        <f>AY712/$BH712/(1-ES712)</f>
        <v>#VALUE!</v>
      </c>
      <c r="DZ712" s="451" t="e">
        <f>AZ712/$BH712/(1-ET712)</f>
        <v>#VALUE!</v>
      </c>
      <c r="EA712" s="451" t="e">
        <f>BA712/$BH712/(1-AX712)</f>
        <v>#VALUE!</v>
      </c>
      <c r="EB712" s="451" t="e">
        <f>BB712/$BH712/(1-EU712)</f>
        <v>#VALUE!</v>
      </c>
      <c r="EC712" s="451" t="e">
        <f>BC712/$BH712/(1-EV712)</f>
        <v>#VALUE!</v>
      </c>
      <c r="ED712" s="451" t="e">
        <f>BD712/$BH712/(1-EW712)</f>
        <v>#VALUE!</v>
      </c>
      <c r="EE712" s="451" t="e">
        <f>BG712/BH712</f>
        <v>#VALUE!</v>
      </c>
      <c r="EF712" s="451" t="e">
        <f>DV712/SUM($DV712:$EE712)</f>
        <v>#VALUE!</v>
      </c>
      <c r="EG712" s="451" t="e">
        <f>DW712/SUM($DV712:$EE712)</f>
        <v>#VALUE!</v>
      </c>
      <c r="EH712" s="451" t="e">
        <f>DX712/SUM($DV712:$EE712)</f>
        <v>#VALUE!</v>
      </c>
      <c r="EI712" s="451" t="e">
        <f>DY712/SUM($DV712:$EE712)</f>
        <v>#VALUE!</v>
      </c>
      <c r="EJ712" s="451" t="e">
        <f>DZ712/SUM($DV712:$EE712)</f>
        <v>#VALUE!</v>
      </c>
      <c r="EK712" s="451" t="e">
        <f>EA712/SUM($DV712:$EE712)</f>
        <v>#VALUE!</v>
      </c>
      <c r="EL712" s="451" t="e">
        <f>EB712/SUM($DV712:$EE712)</f>
        <v>#VALUE!</v>
      </c>
      <c r="EM712" s="451" t="e">
        <f>EC712/SUM($DV712:$EE712)</f>
        <v>#VALUE!</v>
      </c>
      <c r="EN712" s="451" t="e">
        <f>ED712/SUM($DV712:$EE712)</f>
        <v>#VALUE!</v>
      </c>
      <c r="EO712" s="451" t="e">
        <f>EE712/SUM($DV712:$EE712)</f>
        <v>#VALUE!</v>
      </c>
      <c r="EP712" s="450">
        <f>EP711</f>
        <v>0.080000000000000002</v>
      </c>
      <c r="EQ712" s="450">
        <f>EQ711</f>
        <v>0.014999999999999999</v>
      </c>
      <c r="ER712" s="450">
        <f>ER711</f>
        <v>0.014999999999999999</v>
      </c>
      <c r="ES712" s="450">
        <f>ES711</f>
        <v>0.014999999999999999</v>
      </c>
      <c r="ET712" s="450">
        <f>ET711</f>
        <v>0.014999999999999999</v>
      </c>
      <c r="EU712" s="450">
        <f>EU711</f>
        <v>0.089999999999999997</v>
      </c>
      <c r="EV712" s="450">
        <f>EV711</f>
        <v>0.089999999999999997</v>
      </c>
      <c r="EW712" s="450">
        <f>EW711</f>
        <v>0.089999999999999997</v>
      </c>
      <c r="EX712" s="431" t="str">
        <f>IF(_tag_month_day!AS702="","",_tag_month_day!AS702/100)</f>
        <v/>
      </c>
      <c r="EY712" s="431" t="str">
        <f>IF(_tag_month_day!AT702="","",_tag_month_day!AT702/100)</f>
        <v/>
      </c>
      <c r="EZ712" s="431" t="str">
        <f>IF(_tag_month_day!AU702="","",_tag_month_day!AU702/100)</f>
        <v/>
      </c>
      <c r="FA712" s="431" t="str">
        <f>IF(_tag_month_day!AV702="","",_tag_month_day!AV702/100)</f>
        <v/>
      </c>
      <c r="FB712" s="431" t="str">
        <f>IF(_tag_month_day!AW702="","",_tag_month_day!AW702/100)</f>
        <v/>
      </c>
      <c r="FC712" s="431" t="str">
        <f>IF(_tag_month_day!AX702="","",_tag_month_day!AX702/100)</f>
        <v/>
      </c>
      <c r="FD712" s="449" t="str">
        <f>IF(_tag_month_day!AY702="","",_tag_month_day!AY702/100)</f>
        <v/>
      </c>
      <c r="FE712" s="449" t="str">
        <f>IF(_tag_month_day!AZ702="","",_tag_month_day!AZ702/100)</f>
        <v/>
      </c>
      <c r="FF712" s="449" t="str">
        <f>IF(_tag_month_day!BA702="","",_tag_month_day!BA702/100)</f>
        <v/>
      </c>
      <c r="FG712" s="449" t="str">
        <f>IF(_tag_month_day!BB702="","",_tag_month_day!BB702/100)</f>
        <v/>
      </c>
      <c r="FH712" s="467" t="str">
        <f>IF(_tag_month_day!BC702="","",_tag_month_day!BC702/100)</f>
        <v/>
      </c>
      <c r="FI712" s="449">
        <f>FI711</f>
        <v>0.40999999999999998</v>
      </c>
      <c r="FJ712" s="449">
        <f>FJ711</f>
        <v>0.11</v>
      </c>
      <c r="FK712" s="449">
        <f>FK711</f>
        <v>0.014999999999999999</v>
      </c>
      <c r="FL712" s="449">
        <f>FL711</f>
        <v>0</v>
      </c>
      <c r="FM712" s="467">
        <f>FM711</f>
        <v>0.0001</v>
      </c>
      <c r="FN712" s="449">
        <f>FN711</f>
        <v>0.32000000000000001</v>
      </c>
      <c r="FO712" s="449">
        <f>FO711</f>
        <v>0.20000000000000001</v>
      </c>
      <c r="FP712" s="449">
        <f>FP711</f>
        <v>0.01</v>
      </c>
      <c r="FQ712" s="449">
        <f>FQ711</f>
        <v>0</v>
      </c>
      <c r="FR712" s="467">
        <f>FR711</f>
        <v>0.0001</v>
      </c>
      <c r="FS712" s="449" t="str">
        <f>IF(_tag_month_day!BD702="","",_tag_month_day!BD702/100)</f>
        <v/>
      </c>
      <c r="FT712" s="449" t="str">
        <f>IF(_tag_month_day!BE702="","",_tag_month_day!BE702/100)</f>
        <v/>
      </c>
      <c r="FU712" s="449" t="str">
        <f>IF(_tag_month_day!BF702="","",_tag_month_day!BF702/100)</f>
        <v/>
      </c>
      <c r="FV712" s="449" t="str">
        <f>IF(_tag_month_day!BG702="","",_tag_month_day!BG702/100)</f>
        <v/>
      </c>
      <c r="FW712" s="467" t="str">
        <f>IF(_tag_month_day!BH702="","",_tag_month_day!BH702/100)</f>
        <v/>
      </c>
      <c r="FX712" s="449" t="str">
        <f>IF(_tag_month_day!BI702="","",_tag_month_day!BI702/100)</f>
        <v/>
      </c>
      <c r="FY712" s="449" t="str">
        <f>IF(_tag_month_day!BJ702="","",_tag_month_day!BJ702/100)</f>
        <v/>
      </c>
      <c r="FZ712" s="468" t="str">
        <f>IF(_tag_month_day!BK702="","",_tag_month_day!BK702/100)</f>
        <v/>
      </c>
      <c r="GA712" s="449" t="str">
        <f>IF(_tag_month_day!BL702="","",_tag_month_day!BL702/100)</f>
        <v/>
      </c>
      <c r="GB712" s="467" t="str">
        <f>IF(_tag_month_day!BM702="","",_tag_month_day!BM702/100)</f>
        <v/>
      </c>
      <c r="GC712" s="431" t="str">
        <f>IF(_tag_month_day!BN702="","",_tag_month_day!BN702/100)</f>
        <v/>
      </c>
      <c r="GD712" s="431" t="str">
        <f>IF(_tag_month_day!BO702="","",_tag_month_day!BO702/100)</f>
        <v/>
      </c>
      <c r="GE712" s="431" t="str">
        <f>IF(_tag_month_day!BP702="","",_tag_month_day!BP702/100)</f>
        <v/>
      </c>
      <c r="GF712" s="431" t="str">
        <f>IF(_tag_month_day!BQ702="","",_tag_month_day!BQ702/100)</f>
        <v/>
      </c>
      <c r="GG712" s="431" t="str">
        <f>IF(_tag_month_day!BR702="","",_tag_month_day!BR702/100)</f>
        <v/>
      </c>
      <c r="GH712" s="431" t="str">
        <f>IF(_tag_month_day!BS702="","",_tag_month_day!BS702/100)</f>
        <v/>
      </c>
      <c r="GI712" s="467" t="str">
        <f>IF(_tag_month_day!BT702="","",_tag_month_day!BT702/100)</f>
        <v/>
      </c>
      <c r="GJ712" s="469" t="str">
        <f>IF(_tag_month_day!BU702="","",_tag_month_day!BU702/100)</f>
        <v/>
      </c>
      <c r="GK712" s="470">
        <f>GK711</f>
        <v>0.070000000000000007</v>
      </c>
      <c r="GL712" s="470">
        <f>GL711</f>
        <v>0.029999999999999999</v>
      </c>
      <c r="GM712" s="471" t="str">
        <f>IF(_tag_month_day!BX702="","",_tag_month_day!BX702/100)</f>
        <v/>
      </c>
      <c r="GN712" s="470">
        <f>GN711</f>
        <v>0.070000000000000007</v>
      </c>
      <c r="GO712" s="470">
        <f>GO711</f>
        <v>0.029999999999999999</v>
      </c>
      <c r="GP712" s="470">
        <f>GP711</f>
        <v>0.089999999999999997</v>
      </c>
      <c r="GQ712" s="470">
        <f>GQ711</f>
        <v>0.029999999999999999</v>
      </c>
      <c r="GR712" s="471" t="str">
        <f>IF(_tag_month_day!CA702="","",_tag_month_day!CA702/100)</f>
        <v/>
      </c>
      <c r="GS712" s="472">
        <f>GS711</f>
        <v>0.95299999999999996</v>
      </c>
      <c r="GT712" s="472">
        <f>GT711</f>
        <v>0.55000000000000004</v>
      </c>
      <c r="GU712" s="472">
        <f>GU711</f>
        <v>0.55000000000000004</v>
      </c>
      <c r="GV712" s="472">
        <f>GV711</f>
        <v>0.55000000000000004</v>
      </c>
      <c r="GW712" s="472">
        <f>GW711</f>
        <v>0.5</v>
      </c>
      <c r="GX712" s="472">
        <f>GX711</f>
        <v>0.93500000000000005</v>
      </c>
      <c r="GY712" s="472">
        <f>GY711</f>
        <v>0.14999999999999999</v>
      </c>
      <c r="GZ712" s="472">
        <f>GZ711</f>
        <v>1</v>
      </c>
      <c r="HA712" s="474">
        <f>HA711</f>
        <v>0.047</v>
      </c>
      <c r="HB712" s="474">
        <f>HB711</f>
        <v>0.45000000000000001</v>
      </c>
      <c r="HC712" s="474">
        <f>HC711</f>
        <v>0.45000000000000001</v>
      </c>
      <c r="HD712" s="474">
        <f>HD711</f>
        <v>0.45000000000000001</v>
      </c>
      <c r="HE712" s="474">
        <f>HE711</f>
        <v>0.5</v>
      </c>
      <c r="HF712" s="474">
        <f>HF711</f>
        <v>0.065000000000000002</v>
      </c>
      <c r="HG712" s="474">
        <f>HG711</f>
        <v>0.84999999999999998</v>
      </c>
      <c r="HH712" s="474">
        <f>HH711</f>
        <v>0</v>
      </c>
      <c r="HI712" s="10">
        <f>IF(BZ712&lt;&gt;"",CK712-BV712,0)</f>
        <v>0</v>
      </c>
      <c r="HJ712" s="10" t="e">
        <f>IF(AJ712&gt;0,AH712-AJ712,0)</f>
        <v>#VALUE!</v>
      </c>
      <c r="HK712" s="466">
        <f>HK711</f>
        <v>0.84999999999999998</v>
      </c>
      <c r="HL712" s="424">
        <f>HL711</f>
        <v>550000</v>
      </c>
      <c r="HM712" s="424">
        <f>HM711</f>
        <v>480000</v>
      </c>
      <c r="HN712" s="465" t="e">
        <f>(DJ712*EZ712+DK712*FH712+DL712*FM712+DM712*FR712+DN712*FW712+DO712*GB712+DS712*GI712+DP712*GM712+DR712*GR712)*1000*2</f>
        <v>#VALUE!</v>
      </c>
      <c r="HO712" s="465" t="e">
        <f>HN712*HK712*$HO$2/HL712*1000000</f>
        <v>#VALUE!</v>
      </c>
      <c r="HP712" s="465" t="e">
        <f>HN712*HK712*$HP$2/HM712*1000000</f>
        <v>#VALUE!</v>
      </c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</row>
    <row customFormat="1" r="713" s="0">
      <c r="A713" s="420">
        <v>702</v>
      </c>
      <c r="B713" s="421">
        <f ca="1">IF(D713=D712,B712,IF(D713="夜班",B712+1,B712))</f>
        <v>43615</v>
      </c>
      <c r="C713" s="422">
        <f>C712</f>
        <v>0.041666666666666699</v>
      </c>
      <c r="D713" s="10" t="str">
        <f ca="1">IF(HOUR(G713)&lt;8,"夜班",IF(HOUR(G713)&lt;16,"白班",IF(HOUR(G713)&lt;24,"中班",0)))</f>
        <v>夜班</v>
      </c>
      <c r="E713" s="10" t="e">
        <f ca="1">IF(F713=1,"甲",IF(F713=2,"乙",IF(F713=3,"丙",IF(F713=4,"丁",""))))</f>
        <v>#REF!</v>
      </c>
      <c r="F713" s="10" t="e">
        <f ca="1">SUMPRODUCT((成本日报!$A$3:$A$95=计划!B713)*(成本日报!$B$3:$B$95=计划!$D713),成本日报!$C$3:$C$95)</f>
        <v>#REF!</v>
      </c>
      <c r="G713" s="423">
        <f ca="1">G712+C712</f>
        <v>43615.208333331633</v>
      </c>
      <c r="H713" s="423">
        <f ca="1">$G713+$C713/60*10+$C713*0</f>
        <v>43615.215277776078</v>
      </c>
      <c r="I713" s="423">
        <f ca="1">$G713+$C713/60*18+$C713*0</f>
        <v>43615.22083333163</v>
      </c>
      <c r="J713" s="423">
        <f ca="1">$G713+$C713/60*0+$C713*1</f>
        <v>43615.249999998297</v>
      </c>
      <c r="K713" s="423">
        <f ca="1">$G713+$C713/60*30+$C713*2</f>
        <v>43615.312499998305</v>
      </c>
      <c r="L713" s="423">
        <f ca="1">$G713+$C713/60*0+$C713*3</f>
        <v>43615.333333331633</v>
      </c>
      <c r="M713" s="424" t="str">
        <f>IF(_tag_month_day!A703="","",_tag_month_day!A703)</f>
        <v/>
      </c>
      <c r="N713" s="424" t="str">
        <f>IF(_tag_month_day!B703="","",_tag_month_day!B703)</f>
        <v/>
      </c>
      <c r="O713" s="425" t="e">
        <f>IF(M713+N713=0,"",M713+N713)</f>
        <v>#VALUE!</v>
      </c>
      <c r="P713" s="424" t="str">
        <f>IF(_tag_month_day!C703="","",_tag_month_day!C703)</f>
        <v/>
      </c>
      <c r="Q713" s="424" t="str">
        <f>IF(_tag_month_day!D703="","",_tag_month_day!D703)</f>
        <v/>
      </c>
      <c r="R713" s="426" t="str">
        <f>IF(_tag_month_day!CB703="","",_tag_month_day!CB703/100)</f>
        <v/>
      </c>
      <c r="S713" s="427" t="str">
        <f>IF(_tag_month_day!E703="","",_tag_month_day!E703)</f>
        <v/>
      </c>
      <c r="T713" s="427" t="str">
        <f>IF(_tag_month_day!F703="","",_tag_month_day!F703)</f>
        <v/>
      </c>
      <c r="U713" s="428" t="e">
        <f>S713+T713</f>
        <v>#VALUE!</v>
      </c>
      <c r="V713" s="429" t="e">
        <f>U713/AJ713</f>
        <v>#VALUE!</v>
      </c>
      <c r="W713" s="430" t="str">
        <f>IF(_jhy_month_day!A703="","",_jhy_month_day!A703)</f>
        <v/>
      </c>
      <c r="X713" s="431" t="str">
        <f>IF(_jhy_month_day!B703="","",_jhy_month_day!B703/100)</f>
        <v/>
      </c>
      <c r="Y713" s="431" t="str">
        <f>IF(_jhy_month_day!C703="","",_jhy_month_day!C703/100)</f>
        <v/>
      </c>
      <c r="Z713" s="432">
        <f>Z709+1</f>
        <v>176</v>
      </c>
      <c r="AA713" s="433" t="str">
        <f>IF(_tag_month_day!G703="","",_tag_month_day!G703/100)</f>
        <v/>
      </c>
      <c r="AB713" s="433" t="str">
        <f>IF(_tag_month_day!H703="","",_tag_month_day!H703/100)</f>
        <v/>
      </c>
      <c r="AC713" s="434">
        <f>IF(X713="",AC712,BK713*($AV712*X713+$AW712*FD712+$AX712*FI712+$AY712*FN712+$AZ712*FS712+$BA712*FX712+$BG712*GE712)/(AV712*Y713+AX712*FK712+AW712*FF712+AY712*FP712+AZ712*FU712+BA712*FZ712+BG712*GG712+BB712*GK712+BC712*GN712+BD712*GP712))</f>
        <v>1.59963432013121</v>
      </c>
      <c r="AD713" s="435" t="str">
        <f>IF(AC713=AC712,"",AC713-AC712)</f>
        <v/>
      </c>
      <c r="AE713" s="436" t="str">
        <f>IF(1-AF713=0,"",(1-AF713))</f>
        <v/>
      </c>
      <c r="AF713" s="437">
        <v>1</v>
      </c>
      <c r="AG713" s="10" t="str">
        <f>AG712</f>
        <v>9A3</v>
      </c>
      <c r="AH713" s="438" t="str">
        <f>AH712</f>
        <v/>
      </c>
      <c r="AI713" s="424"/>
      <c r="AJ713" s="10" t="str">
        <f>IF(_tag_month_day!I703="","",_tag_month_day!I703)</f>
        <v/>
      </c>
      <c r="AK713" s="440"/>
      <c r="AL713" s="440"/>
      <c r="AM713" s="440"/>
      <c r="AN713" s="441">
        <f>AN712</f>
        <v>2</v>
      </c>
      <c r="AO713" s="441">
        <f>AO712</f>
        <v>8</v>
      </c>
      <c r="AP713" s="442" t="e">
        <f>(IF(AN713=0,AS712,AS712*(1+AO713/AN713)/(AR713+AO713/AN713)))+AT713</f>
        <v>#VALUE!</v>
      </c>
      <c r="AQ713" s="443" t="str">
        <f>IF(_tag_month_day!J703="","",_tag_month_day!J703/100)</f>
        <v/>
      </c>
      <c r="AR713" s="444">
        <f>AR712</f>
        <v>1.3</v>
      </c>
      <c r="AS713" s="445" t="e">
        <f>AQ713*(AN713*AR713+AO713)/(AN713+AO713)</f>
        <v>#VALUE!</v>
      </c>
      <c r="AT713" s="445" t="e">
        <f>(SUM(BE713:BF713)-SUM(BE712:BF712))*0.05</f>
        <v>#VALUE!</v>
      </c>
      <c r="AU713" s="446" t="str">
        <f>IF(_tag_month_day!CC703="","",IF(_tag_month_day!CC703&gt;0,_tag_month_day!CD703,_tag_month_day!CE703))</f>
        <v/>
      </c>
      <c r="AV713" s="447" t="str">
        <f>IF(_tag_month_day!L703="","",_tag_month_day!L703/100)</f>
        <v/>
      </c>
      <c r="AW713" s="431">
        <f>AW712</f>
        <v>0</v>
      </c>
      <c r="AX713" s="431">
        <f>AX712</f>
        <v>0</v>
      </c>
      <c r="AY713" s="431" t="str">
        <f>IF(_tag_month_day!M703="","",_tag_month_day!M703/100)</f>
        <v/>
      </c>
      <c r="AZ713" s="431" t="str">
        <f>IF(_tag_month_day!N703="","",_tag_month_day!N703/100)</f>
        <v/>
      </c>
      <c r="BA713" s="431" t="str">
        <f>IF(_tag_month_day!O703="","",_tag_month_day!O703/100)</f>
        <v/>
      </c>
      <c r="BB713" s="448" t="str">
        <f>IF(_tag_month_day!P703="","",_tag_month_day!P703/100)</f>
        <v/>
      </c>
      <c r="BC713" s="448">
        <f>BC712</f>
        <v>0</v>
      </c>
      <c r="BD713" s="448" t="str">
        <f>IF(_tag_month_day!Q703="","",_tag_month_day!Q703/100)</f>
        <v/>
      </c>
      <c r="BE713" s="449" t="str">
        <f>IF(_tag_month_day!R703="","",_tag_month_day!R703/100)</f>
        <v/>
      </c>
      <c r="BF713" s="388" t="e">
        <f>(AU713*(100+BE713*100))/(AJ713-AU713)/100</f>
        <v>#VALUE!</v>
      </c>
      <c r="BG713" s="450" t="e">
        <f>BE713+BF713</f>
        <v>#VALUE!</v>
      </c>
      <c r="BH713" s="451" t="e">
        <f>SUM(AV713:BF713)</f>
        <v>#VALUE!</v>
      </c>
      <c r="BI713" s="452" t="e">
        <f>IF(CX713=0,BI712,(DK713*查询!$R$5+DL713*查询!$Q$5+DM713*查询!$N$5+DN713*查询!$O$5+DO713*查询!$P$5)*AF713/CX713)</f>
        <v>#VALUE!</v>
      </c>
      <c r="BJ713" s="452" t="e">
        <f>IF(CX713=0,BJ712,(DP713*查询!$S$5+DQ713*查询!$T$5+DR713*查询!$U$5)*AF713/CX713)</f>
        <v>#VALUE!</v>
      </c>
      <c r="BK713" s="452">
        <f>BK712</f>
        <v>1</v>
      </c>
      <c r="BL713" s="453" t="e">
        <f>SUMPRODUCT((AV713:BA713)*(GS713:GX713))/((GS713:GX713)+SUM(BB713:BD713)*GY713+BG713*GZ713)</f>
        <v>#VALUE!</v>
      </c>
      <c r="BM713" s="453" t="e">
        <f>BK713*($AV713*FB713+$AW713*FD713+$AX713*FI713+$AY713*FN713+$AZ713*FS713+$BA713*FX713+$BG713*GE713)/(AV713*EY713+AX713*FK713+AW713*FF713+AY713*FP713+AZ713*FU713+BA713*FZ713+BG713*GG713+BB713*GK713+BC713*GN713+BD713*GP713)</f>
        <v>#VALUE!</v>
      </c>
      <c r="BN713" s="453" t="e">
        <f>($AV713*FC713+$AX713*FJ713+$AW713*FE713+$AY713*FO713+$AZ713*FT713+$BA713*FY713+$BG713*GF713)/($AV713*FA713+BG713*GH713+BB713*GL713+BC713*GO713+BD713*GQ713+BA713*GA713)</f>
        <v>#VALUE!</v>
      </c>
      <c r="BO713" s="454" t="e">
        <f>SUMPRODUCT(AV713:BA713*GS713:GX713)/(GS713:GX713+(BB713+BC713+BD713)*GY713+BG713)</f>
        <v>#VALUE!</v>
      </c>
      <c r="BP713" s="454" t="e">
        <f>SUMPRODUCT(AV713:BA713*GS713:GX713)/(GS713:GX713+(BB713+BC713+BD713)*GY713+BG713)</f>
        <v>#VALUE!</v>
      </c>
      <c r="BQ713" s="454" t="e">
        <f>SUMPRODUCT(AV713:BA713*GS713:GX713)/(GS713:GX713+(BB713+BC713+BD713)*GY713+BG713)</f>
        <v>#VALUE!</v>
      </c>
      <c r="BR713" s="453" t="str">
        <f>IF(_tag_month_day!T703="","",_tag_month_day!T703)</f>
        <v/>
      </c>
      <c r="BS713" s="453" t="str">
        <f>IF(_tag_month_day!U703="","",_tag_month_day!U703)</f>
        <v/>
      </c>
      <c r="BT713" s="455" t="str">
        <f>IF(CK713="","",IF((CK713&gt;=BV713-0.12)*(CK713&lt;=BV713+0.12),"合格","不合格"))</f>
        <v/>
      </c>
      <c r="BU713" s="456" t="str">
        <f>IF(_tag_month_day!V703="","",_tag_month_day!V703)</f>
        <v/>
      </c>
      <c r="BV713" s="457" t="str">
        <f>IF(_tag_month_day!W703="","",_tag_month_day!W703)</f>
        <v/>
      </c>
      <c r="BW713" s="458" t="str">
        <f>IF(_tag_month_day!X703="","",_tag_month_day!X703)</f>
        <v/>
      </c>
      <c r="BX713" s="458" t="str">
        <f>IF(_tag_month_day!Y703="","",_tag_month_day!Y703)</f>
        <v/>
      </c>
      <c r="BY713" s="459">
        <f ca="1">L713</f>
        <v>43615.333333331633</v>
      </c>
      <c r="BZ713" s="460"/>
      <c r="CA713" s="4"/>
      <c r="CB713" s="424" t="str">
        <f>IF(_tag_month_day!Z703="","",_tag_month_day!Z703)</f>
        <v/>
      </c>
      <c r="CC713" s="424" t="str">
        <f>IF(_tag_month_day!AA703="","",_tag_month_day!AA703)</f>
        <v/>
      </c>
      <c r="CD713" s="424" t="str">
        <f>IF(_tag_month_day!AB703="","",_tag_month_day!AB703)</f>
        <v/>
      </c>
      <c r="CE713" s="424" t="str">
        <f>IF(_tag_month_day!AC703="","",_tag_month_day!AC703)</f>
        <v/>
      </c>
      <c r="CF713" s="424" t="str">
        <f>IF(_tag_month_day!AD703="","",_tag_month_day!AD703)</f>
        <v/>
      </c>
      <c r="CG713" s="424" t="str">
        <f>IF(_tag_month_day!AE703="","",_tag_month_day!AE703)</f>
        <v/>
      </c>
      <c r="CH713" s="424" t="str">
        <f>IF(_tag_month_day!AF703="","",_tag_month_day!AF703)</f>
        <v/>
      </c>
      <c r="CI713" s="424" t="str">
        <f>IF(_tag_month_day!AG703="","",_tag_month_day!AG703)</f>
        <v/>
      </c>
      <c r="CJ713" s="424" t="str">
        <f>IF(_tag_month_day!AH703="","",_tag_month_day!AH703)</f>
        <v/>
      </c>
      <c r="CK713" s="424" t="str">
        <f>IF(_tag_month_day!AI703="","",_tag_month_day!AI703)</f>
        <v/>
      </c>
      <c r="CL713" s="4" t="str">
        <f>IF(_tag_month_day!AJ703="","",_tag_month_day!AJ703)</f>
        <v/>
      </c>
      <c r="CM713" s="4" t="str">
        <f>IF(_tag_month_day!AK703="","",_tag_month_day!AK703)</f>
        <v/>
      </c>
      <c r="CN713" s="4" t="str">
        <f>IF(_tag_month_day!AL703="","",_tag_month_day!AL703)</f>
        <v/>
      </c>
      <c r="CO713" s="4" t="str">
        <f>IF(_tag_month_day!AM703="","",_tag_month_day!AM703)</f>
        <v/>
      </c>
      <c r="CP713" s="4" t="str">
        <f>IF(_tag_month_day!AN703="","",_tag_month_day!AN703)</f>
        <v/>
      </c>
      <c r="CQ713" s="4" t="str">
        <f>IF(_tag_month_day!AO703="","",_tag_month_day!AO703)</f>
        <v/>
      </c>
      <c r="CR713" s="462" t="str">
        <f>IF(_tag_month_day!AP703="","",_tag_month_day!AP703)</f>
        <v/>
      </c>
      <c r="CS713" s="463" t="str">
        <f>IF(_tag_month_day!AQ703="","",_tag_month_day!AQ703)</f>
        <v/>
      </c>
      <c r="CT713" s="4" t="str">
        <f>IF(_tag_month_day!AR703="","",_tag_month_day!AR703)</f>
        <v/>
      </c>
      <c r="CU713" s="464" t="e">
        <f>DU713/AJ713</f>
        <v>#VALUE!</v>
      </c>
      <c r="CV713" s="451" t="e">
        <f>BG713/BH713</f>
        <v>#VALUE!</v>
      </c>
      <c r="CW713" s="465" t="e">
        <f>AJ713*(1-CV713)*CU713*AF713</f>
        <v>#VALUE!</v>
      </c>
      <c r="CX713" s="465" t="e">
        <f>CW713*94%</f>
        <v>#VALUE!</v>
      </c>
      <c r="CY713" s="466" t="e">
        <f>IF(CX713=0,0,DS713/(DS713+CX713))</f>
        <v>#VALUE!</v>
      </c>
      <c r="CZ713" s="465" t="e">
        <f>$AJ713*EF713</f>
        <v>#VALUE!</v>
      </c>
      <c r="DA713" s="465" t="e">
        <f>$AJ713*EG713</f>
        <v>#VALUE!</v>
      </c>
      <c r="DB713" s="465" t="e">
        <f>$AJ713*EH713</f>
        <v>#VALUE!</v>
      </c>
      <c r="DC713" s="465" t="e">
        <f>$AJ713*EI713</f>
        <v>#VALUE!</v>
      </c>
      <c r="DD713" s="465" t="e">
        <f>$AJ713*EJ713</f>
        <v>#VALUE!</v>
      </c>
      <c r="DE713" s="465" t="e">
        <f>$AJ713*EK713</f>
        <v>#VALUE!</v>
      </c>
      <c r="DF713" s="465" t="e">
        <f>$AJ713*EL713</f>
        <v>#VALUE!</v>
      </c>
      <c r="DG713" s="465" t="e">
        <f>$AJ713*EM713</f>
        <v>#VALUE!</v>
      </c>
      <c r="DH713" s="465" t="e">
        <f>$AJ713*EN713</f>
        <v>#VALUE!</v>
      </c>
      <c r="DI713" s="465" t="e">
        <f>$AJ713*EO713</f>
        <v>#VALUE!</v>
      </c>
      <c r="DJ713" s="465" t="e">
        <f>CZ713*(1-EP713)</f>
        <v>#VALUE!</v>
      </c>
      <c r="DK713" s="465" t="e">
        <f>DA713*(1-ER713)</f>
        <v>#VALUE!</v>
      </c>
      <c r="DL713" s="465" t="e">
        <f>DB713*(1-EQ713)</f>
        <v>#VALUE!</v>
      </c>
      <c r="DM713" s="465" t="e">
        <f>DC713*(1-ES713)</f>
        <v>#VALUE!</v>
      </c>
      <c r="DN713" s="465" t="e">
        <f>DD713*(1-ET713)</f>
        <v>#VALUE!</v>
      </c>
      <c r="DO713" s="465" t="e">
        <f>DE713</f>
        <v>#VALUE!</v>
      </c>
      <c r="DP713" s="465" t="e">
        <f>DF713*(1-EU713)</f>
        <v>#VALUE!</v>
      </c>
      <c r="DQ713" s="465" t="e">
        <f>DG713*(1-EV713)</f>
        <v>#VALUE!</v>
      </c>
      <c r="DR713" s="465" t="e">
        <f>DH713*(1-EW713)</f>
        <v>#VALUE!</v>
      </c>
      <c r="DS713" s="465" t="e">
        <f>DI713</f>
        <v>#VALUE!</v>
      </c>
      <c r="DT713" s="465" t="e">
        <f>SUM(DJ713:DS713)</f>
        <v>#VALUE!</v>
      </c>
      <c r="DU713" s="465" t="e">
        <f>(GS713:GX713)+(DP713+DQ713+DR713)*GY713+DS713</f>
        <v>#VALUE!</v>
      </c>
      <c r="DV713" s="451" t="e">
        <f>AV713/$BH713/(1-EP713)</f>
        <v>#VALUE!</v>
      </c>
      <c r="DW713" s="451" t="e">
        <f>AW713/$BH713/(1-ER713)</f>
        <v>#VALUE!</v>
      </c>
      <c r="DX713" s="451" t="e">
        <f>AX713/$BH713/(1-EQ713)</f>
        <v>#VALUE!</v>
      </c>
      <c r="DY713" s="451" t="e">
        <f>AY713/$BH713/(1-ES713)</f>
        <v>#VALUE!</v>
      </c>
      <c r="DZ713" s="451" t="e">
        <f>AZ713/$BH713/(1-ET713)</f>
        <v>#VALUE!</v>
      </c>
      <c r="EA713" s="451" t="e">
        <f>BA713/$BH713/(1-AX713)</f>
        <v>#VALUE!</v>
      </c>
      <c r="EB713" s="451" t="e">
        <f>BB713/$BH713/(1-EU713)</f>
        <v>#VALUE!</v>
      </c>
      <c r="EC713" s="451" t="e">
        <f>BC713/$BH713/(1-EV713)</f>
        <v>#VALUE!</v>
      </c>
      <c r="ED713" s="451" t="e">
        <f>BD713/$BH713/(1-EW713)</f>
        <v>#VALUE!</v>
      </c>
      <c r="EE713" s="451" t="e">
        <f>BG713/BH713</f>
        <v>#VALUE!</v>
      </c>
      <c r="EF713" s="451" t="e">
        <f>DV713/SUM($DV713:$EE713)</f>
        <v>#VALUE!</v>
      </c>
      <c r="EG713" s="451" t="e">
        <f>DW713/SUM($DV713:$EE713)</f>
        <v>#VALUE!</v>
      </c>
      <c r="EH713" s="451" t="e">
        <f>DX713/SUM($DV713:$EE713)</f>
        <v>#VALUE!</v>
      </c>
      <c r="EI713" s="451" t="e">
        <f>DY713/SUM($DV713:$EE713)</f>
        <v>#VALUE!</v>
      </c>
      <c r="EJ713" s="451" t="e">
        <f>DZ713/SUM($DV713:$EE713)</f>
        <v>#VALUE!</v>
      </c>
      <c r="EK713" s="451" t="e">
        <f>EA713/SUM($DV713:$EE713)</f>
        <v>#VALUE!</v>
      </c>
      <c r="EL713" s="451" t="e">
        <f>EB713/SUM($DV713:$EE713)</f>
        <v>#VALUE!</v>
      </c>
      <c r="EM713" s="451" t="e">
        <f>EC713/SUM($DV713:$EE713)</f>
        <v>#VALUE!</v>
      </c>
      <c r="EN713" s="451" t="e">
        <f>ED713/SUM($DV713:$EE713)</f>
        <v>#VALUE!</v>
      </c>
      <c r="EO713" s="451" t="e">
        <f>EE713/SUM($DV713:$EE713)</f>
        <v>#VALUE!</v>
      </c>
      <c r="EP713" s="450">
        <f>EP712</f>
        <v>0.080000000000000002</v>
      </c>
      <c r="EQ713" s="450">
        <f>EQ712</f>
        <v>0.014999999999999999</v>
      </c>
      <c r="ER713" s="450">
        <f>ER712</f>
        <v>0.014999999999999999</v>
      </c>
      <c r="ES713" s="450">
        <f>ES712</f>
        <v>0.014999999999999999</v>
      </c>
      <c r="ET713" s="450">
        <f>ET712</f>
        <v>0.014999999999999999</v>
      </c>
      <c r="EU713" s="450">
        <f>EU712</f>
        <v>0.089999999999999997</v>
      </c>
      <c r="EV713" s="450">
        <f>EV712</f>
        <v>0.089999999999999997</v>
      </c>
      <c r="EW713" s="450">
        <f>EW712</f>
        <v>0.089999999999999997</v>
      </c>
      <c r="EX713" s="431" t="str">
        <f>IF(_tag_month_day!AS703="","",_tag_month_day!AS703/100)</f>
        <v/>
      </c>
      <c r="EY713" s="431" t="str">
        <f>IF(_tag_month_day!AT703="","",_tag_month_day!AT703/100)</f>
        <v/>
      </c>
      <c r="EZ713" s="431" t="str">
        <f>IF(_tag_month_day!AU703="","",_tag_month_day!AU703/100)</f>
        <v/>
      </c>
      <c r="FA713" s="431" t="str">
        <f>IF(_tag_month_day!AV703="","",_tag_month_day!AV703/100)</f>
        <v/>
      </c>
      <c r="FB713" s="431" t="str">
        <f>IF(_tag_month_day!AW703="","",_tag_month_day!AW703/100)</f>
        <v/>
      </c>
      <c r="FC713" s="431" t="str">
        <f>IF(_tag_month_day!AX703="","",_tag_month_day!AX703/100)</f>
        <v/>
      </c>
      <c r="FD713" s="449" t="str">
        <f>IF(_tag_month_day!AY703="","",_tag_month_day!AY703/100)</f>
        <v/>
      </c>
      <c r="FE713" s="449" t="str">
        <f>IF(_tag_month_day!AZ703="","",_tag_month_day!AZ703/100)</f>
        <v/>
      </c>
      <c r="FF713" s="449" t="str">
        <f>IF(_tag_month_day!BA703="","",_tag_month_day!BA703/100)</f>
        <v/>
      </c>
      <c r="FG713" s="449" t="str">
        <f>IF(_tag_month_day!BB703="","",_tag_month_day!BB703/100)</f>
        <v/>
      </c>
      <c r="FH713" s="467" t="str">
        <f>IF(_tag_month_day!BC703="","",_tag_month_day!BC703/100)</f>
        <v/>
      </c>
      <c r="FI713" s="449">
        <f>FI712</f>
        <v>0.40999999999999998</v>
      </c>
      <c r="FJ713" s="449">
        <f>FJ712</f>
        <v>0.11</v>
      </c>
      <c r="FK713" s="449">
        <f>FK712</f>
        <v>0.014999999999999999</v>
      </c>
      <c r="FL713" s="449">
        <f>FL712</f>
        <v>0</v>
      </c>
      <c r="FM713" s="467">
        <f>FM712</f>
        <v>0.0001</v>
      </c>
      <c r="FN713" s="449">
        <f>FN712</f>
        <v>0.32000000000000001</v>
      </c>
      <c r="FO713" s="449">
        <f>FO712</f>
        <v>0.20000000000000001</v>
      </c>
      <c r="FP713" s="449">
        <f>FP712</f>
        <v>0.01</v>
      </c>
      <c r="FQ713" s="449">
        <f>FQ712</f>
        <v>0</v>
      </c>
      <c r="FR713" s="467">
        <f>FR712</f>
        <v>0.0001</v>
      </c>
      <c r="FS713" s="449" t="str">
        <f>IF(_tag_month_day!BD703="","",_tag_month_day!BD703/100)</f>
        <v/>
      </c>
      <c r="FT713" s="449" t="str">
        <f>IF(_tag_month_day!BE703="","",_tag_month_day!BE703/100)</f>
        <v/>
      </c>
      <c r="FU713" s="449" t="str">
        <f>IF(_tag_month_day!BF703="","",_tag_month_day!BF703/100)</f>
        <v/>
      </c>
      <c r="FV713" s="449" t="str">
        <f>IF(_tag_month_day!BG703="","",_tag_month_day!BG703/100)</f>
        <v/>
      </c>
      <c r="FW713" s="467" t="str">
        <f>IF(_tag_month_day!BH703="","",_tag_month_day!BH703/100)</f>
        <v/>
      </c>
      <c r="FX713" s="449" t="str">
        <f>IF(_tag_month_day!BI703="","",_tag_month_day!BI703/100)</f>
        <v/>
      </c>
      <c r="FY713" s="449" t="str">
        <f>IF(_tag_month_day!BJ703="","",_tag_month_day!BJ703/100)</f>
        <v/>
      </c>
      <c r="FZ713" s="468" t="str">
        <f>IF(_tag_month_day!BK703="","",_tag_month_day!BK703/100)</f>
        <v/>
      </c>
      <c r="GA713" s="449" t="str">
        <f>IF(_tag_month_day!BL703="","",_tag_month_day!BL703/100)</f>
        <v/>
      </c>
      <c r="GB713" s="467" t="str">
        <f>IF(_tag_month_day!BM703="","",_tag_month_day!BM703/100)</f>
        <v/>
      </c>
      <c r="GC713" s="431" t="str">
        <f>IF(_tag_month_day!BN703="","",_tag_month_day!BN703/100)</f>
        <v/>
      </c>
      <c r="GD713" s="431" t="str">
        <f>IF(_tag_month_day!BO703="","",_tag_month_day!BO703/100)</f>
        <v/>
      </c>
      <c r="GE713" s="431" t="str">
        <f>IF(_tag_month_day!BP703="","",_tag_month_day!BP703/100)</f>
        <v/>
      </c>
      <c r="GF713" s="431" t="str">
        <f>IF(_tag_month_day!BQ703="","",_tag_month_day!BQ703/100)</f>
        <v/>
      </c>
      <c r="GG713" s="431" t="str">
        <f>IF(_tag_month_day!BR703="","",_tag_month_day!BR703/100)</f>
        <v/>
      </c>
      <c r="GH713" s="431" t="str">
        <f>IF(_tag_month_day!BS703="","",_tag_month_day!BS703/100)</f>
        <v/>
      </c>
      <c r="GI713" s="467" t="str">
        <f>IF(_tag_month_day!BT703="","",_tag_month_day!BT703/100)</f>
        <v/>
      </c>
      <c r="GJ713" s="469" t="str">
        <f>IF(_tag_month_day!BU703="","",_tag_month_day!BU703/100)</f>
        <v/>
      </c>
      <c r="GK713" s="470">
        <f>GK712</f>
        <v>0.070000000000000007</v>
      </c>
      <c r="GL713" s="470">
        <f>GL712</f>
        <v>0.029999999999999999</v>
      </c>
      <c r="GM713" s="471" t="str">
        <f>IF(_tag_month_day!BX703="","",_tag_month_day!BX703/100)</f>
        <v/>
      </c>
      <c r="GN713" s="470">
        <f>GN712</f>
        <v>0.070000000000000007</v>
      </c>
      <c r="GO713" s="470">
        <f>GO712</f>
        <v>0.029999999999999999</v>
      </c>
      <c r="GP713" s="470">
        <f>GP712</f>
        <v>0.089999999999999997</v>
      </c>
      <c r="GQ713" s="470">
        <f>GQ712</f>
        <v>0.029999999999999999</v>
      </c>
      <c r="GR713" s="471" t="str">
        <f>IF(_tag_month_day!CA703="","",_tag_month_day!CA703/100)</f>
        <v/>
      </c>
      <c r="GS713" s="472">
        <f>GS712</f>
        <v>0.95299999999999996</v>
      </c>
      <c r="GT713" s="472">
        <f>GT712</f>
        <v>0.55000000000000004</v>
      </c>
      <c r="GU713" s="472">
        <f>GU712</f>
        <v>0.55000000000000004</v>
      </c>
      <c r="GV713" s="472">
        <f>GV712</f>
        <v>0.55000000000000004</v>
      </c>
      <c r="GW713" s="472">
        <f>GW712</f>
        <v>0.5</v>
      </c>
      <c r="GX713" s="472">
        <f>GX712</f>
        <v>0.93500000000000005</v>
      </c>
      <c r="GY713" s="472">
        <f>GY712</f>
        <v>0.14999999999999999</v>
      </c>
      <c r="GZ713" s="472">
        <f>GZ712</f>
        <v>1</v>
      </c>
      <c r="HA713" s="474">
        <f>HA712</f>
        <v>0.047</v>
      </c>
      <c r="HB713" s="474">
        <f>HB712</f>
        <v>0.45000000000000001</v>
      </c>
      <c r="HC713" s="474">
        <f>HC712</f>
        <v>0.45000000000000001</v>
      </c>
      <c r="HD713" s="474">
        <f>HD712</f>
        <v>0.45000000000000001</v>
      </c>
      <c r="HE713" s="474">
        <f>HE712</f>
        <v>0.5</v>
      </c>
      <c r="HF713" s="474">
        <f>HF712</f>
        <v>0.065000000000000002</v>
      </c>
      <c r="HG713" s="474">
        <f>HG712</f>
        <v>0.84999999999999998</v>
      </c>
      <c r="HH713" s="474">
        <f>HH712</f>
        <v>0</v>
      </c>
      <c r="HI713" s="10">
        <f>IF(BZ713&lt;&gt;"",CK713-BV713,0)</f>
        <v>0</v>
      </c>
      <c r="HJ713" s="10" t="e">
        <f>IF(AJ713&gt;0,AH713-AJ713,0)</f>
        <v>#VALUE!</v>
      </c>
      <c r="HK713" s="466">
        <f>HK712</f>
        <v>0.84999999999999998</v>
      </c>
      <c r="HL713" s="424">
        <f>HL712</f>
        <v>550000</v>
      </c>
      <c r="HM713" s="424">
        <f>HM712</f>
        <v>480000</v>
      </c>
      <c r="HN713" s="465" t="e">
        <f>(DJ713*EZ713+DK713*FH713+DL713*FM713+DM713*FR713+DN713*FW713+DO713*GB713+DS713*GI713+DP713*GM713+DR713*GR713)*1000*2</f>
        <v>#VALUE!</v>
      </c>
      <c r="HO713" s="465" t="e">
        <f>HN713*HK713*$HO$2/HL713*1000000</f>
        <v>#VALUE!</v>
      </c>
      <c r="HP713" s="465" t="e">
        <f>HN713*HK713*$HP$2/HM713*1000000</f>
        <v>#VALUE!</v>
      </c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</row>
    <row customFormat="1" r="714" s="0">
      <c r="A714" s="420">
        <v>703</v>
      </c>
      <c r="B714" s="421">
        <f ca="1">IF(D714=D713,B713,IF(D714="夜班",B713+1,B713))</f>
        <v>43615</v>
      </c>
      <c r="C714" s="422">
        <f>C713</f>
        <v>0.041666666666666699</v>
      </c>
      <c r="D714" s="10" t="str">
        <f ca="1">IF(HOUR(G714)&lt;8,"夜班",IF(HOUR(G714)&lt;16,"白班",IF(HOUR(G714)&lt;24,"中班",0)))</f>
        <v>夜班</v>
      </c>
      <c r="E714" s="10" t="e">
        <f ca="1">IF(F714=1,"甲",IF(F714=2,"乙",IF(F714=3,"丙",IF(F714=4,"丁",""))))</f>
        <v>#REF!</v>
      </c>
      <c r="F714" s="10" t="e">
        <f ca="1">SUMPRODUCT((成本日报!$A$3:$A$95=计划!B714)*(成本日报!$B$3:$B$95=计划!$D714),成本日报!$C$3:$C$95)</f>
        <v>#REF!</v>
      </c>
      <c r="G714" s="423">
        <f ca="1">G713+C713</f>
        <v>43615.249999998297</v>
      </c>
      <c r="H714" s="423">
        <f ca="1">$G714+$C714/60*10+$C714*0</f>
        <v>43615.256944442743</v>
      </c>
      <c r="I714" s="423">
        <f ca="1">$G714+$C714/60*18+$C714*0</f>
        <v>43615.262499998295</v>
      </c>
      <c r="J714" s="423">
        <f ca="1">$G714+$C714/60*0+$C714*1</f>
        <v>43615.291666664962</v>
      </c>
      <c r="K714" s="423">
        <f ca="1">$G714+$C714/60*30+$C714*2</f>
        <v>43615.354166664969</v>
      </c>
      <c r="L714" s="423">
        <f ca="1">$G714+$C714/60*0+$C714*3</f>
        <v>43615.374999998297</v>
      </c>
      <c r="M714" s="424" t="str">
        <f>IF(_tag_month_day!A704="","",_tag_month_day!A704)</f>
        <v/>
      </c>
      <c r="N714" s="424" t="str">
        <f>IF(_tag_month_day!B704="","",_tag_month_day!B704)</f>
        <v/>
      </c>
      <c r="O714" s="425" t="e">
        <f>IF(M714+N714=0,"",M714+N714)</f>
        <v>#VALUE!</v>
      </c>
      <c r="P714" s="424" t="str">
        <f>IF(_tag_month_day!C704="","",_tag_month_day!C704)</f>
        <v/>
      </c>
      <c r="Q714" s="424" t="str">
        <f>IF(_tag_month_day!D704="","",_tag_month_day!D704)</f>
        <v/>
      </c>
      <c r="R714" s="426" t="str">
        <f>IF(_tag_month_day!CB704="","",_tag_month_day!CB704/100)</f>
        <v/>
      </c>
      <c r="S714" s="427" t="str">
        <f>IF(_tag_month_day!E704="","",_tag_month_day!E704)</f>
        <v/>
      </c>
      <c r="T714" s="427" t="str">
        <f>IF(_tag_month_day!F704="","",_tag_month_day!F704)</f>
        <v/>
      </c>
      <c r="U714" s="428" t="e">
        <f>S714+T714</f>
        <v>#VALUE!</v>
      </c>
      <c r="V714" s="429" t="e">
        <f>U714/AJ714</f>
        <v>#VALUE!</v>
      </c>
      <c r="W714" s="430" t="str">
        <f>IF(_jhy_month_day!A704="","",_jhy_month_day!A704)</f>
        <v/>
      </c>
      <c r="X714" s="431" t="str">
        <f>IF(_jhy_month_day!B704="","",_jhy_month_day!B704/100)</f>
        <v/>
      </c>
      <c r="Y714" s="431" t="str">
        <f>IF(_jhy_month_day!C704="","",_jhy_month_day!C704/100)</f>
        <v/>
      </c>
      <c r="Z714" s="432">
        <f>Z710+1</f>
        <v>176</v>
      </c>
      <c r="AA714" s="433" t="str">
        <f>IF(_tag_month_day!G704="","",_tag_month_day!G704/100)</f>
        <v/>
      </c>
      <c r="AB714" s="433" t="str">
        <f>IF(_tag_month_day!H704="","",_tag_month_day!H704/100)</f>
        <v/>
      </c>
      <c r="AC714" s="434">
        <f>IF(X714="",AC713,BK714*($AV713*X714+$AW713*FD713+$AX713*FI713+$AY713*FN713+$AZ713*FS713+$BA713*FX713+$BG713*GE713)/(AV713*Y714+AX713*FK713+AW713*FF713+AY713*FP713+AZ713*FU713+BA713*FZ713+BG713*GG713+BB713*GK713+BC713*GN713+BD713*GP713))</f>
        <v>1.59963432013121</v>
      </c>
      <c r="AD714" s="435" t="str">
        <f>IF(AC714=AC713,"",AC714-AC713)</f>
        <v/>
      </c>
      <c r="AE714" s="436" t="str">
        <f>IF(1-AF714=0,"",(1-AF714))</f>
        <v/>
      </c>
      <c r="AF714" s="437">
        <v>1</v>
      </c>
      <c r="AG714" s="10" t="str">
        <f>AG713</f>
        <v>9A3</v>
      </c>
      <c r="AH714" s="438" t="str">
        <f>AH713</f>
        <v/>
      </c>
      <c r="AI714" s="424"/>
      <c r="AJ714" s="10" t="str">
        <f>IF(_tag_month_day!I704="","",_tag_month_day!I704)</f>
        <v/>
      </c>
      <c r="AK714" s="440"/>
      <c r="AL714" s="440"/>
      <c r="AM714" s="440"/>
      <c r="AN714" s="441">
        <f>AN713</f>
        <v>2</v>
      </c>
      <c r="AO714" s="441">
        <f>AO713</f>
        <v>8</v>
      </c>
      <c r="AP714" s="442" t="e">
        <f>(IF(AN714=0,AS713,AS713*(1+AO714/AN714)/(AR714+AO714/AN714)))+AT714</f>
        <v>#VALUE!</v>
      </c>
      <c r="AQ714" s="443" t="str">
        <f>IF(_tag_month_day!J704="","",_tag_month_day!J704/100)</f>
        <v/>
      </c>
      <c r="AR714" s="444">
        <f>AR713</f>
        <v>1.3</v>
      </c>
      <c r="AS714" s="445" t="e">
        <f>AQ714*(AN714*AR714+AO714)/(AN714+AO714)</f>
        <v>#VALUE!</v>
      </c>
      <c r="AT714" s="445" t="e">
        <f>(SUM(BE714:BF714)-SUM(BE713:BF713))*0.05</f>
        <v>#VALUE!</v>
      </c>
      <c r="AU714" s="446" t="str">
        <f>IF(_tag_month_day!CC704="","",IF(_tag_month_day!CC704&gt;0,_tag_month_day!CD704,_tag_month_day!CE704))</f>
        <v/>
      </c>
      <c r="AV714" s="447" t="str">
        <f>IF(_tag_month_day!L704="","",_tag_month_day!L704/100)</f>
        <v/>
      </c>
      <c r="AW714" s="431">
        <f>AW713</f>
        <v>0</v>
      </c>
      <c r="AX714" s="431">
        <f>AX713</f>
        <v>0</v>
      </c>
      <c r="AY714" s="431" t="str">
        <f>IF(_tag_month_day!M704="","",_tag_month_day!M704/100)</f>
        <v/>
      </c>
      <c r="AZ714" s="431" t="str">
        <f>IF(_tag_month_day!N704="","",_tag_month_day!N704/100)</f>
        <v/>
      </c>
      <c r="BA714" s="431" t="str">
        <f>IF(_tag_month_day!O704="","",_tag_month_day!O704/100)</f>
        <v/>
      </c>
      <c r="BB714" s="448" t="str">
        <f>IF(_tag_month_day!P704="","",_tag_month_day!P704/100)</f>
        <v/>
      </c>
      <c r="BC714" s="448">
        <f>BC713</f>
        <v>0</v>
      </c>
      <c r="BD714" s="448" t="str">
        <f>IF(_tag_month_day!Q704="","",_tag_month_day!Q704/100)</f>
        <v/>
      </c>
      <c r="BE714" s="449" t="str">
        <f>IF(_tag_month_day!R704="","",_tag_month_day!R704/100)</f>
        <v/>
      </c>
      <c r="BF714" s="388" t="e">
        <f>(AU714*(100+BE714*100))/(AJ714-AU714)/100</f>
        <v>#VALUE!</v>
      </c>
      <c r="BG714" s="450" t="e">
        <f>BE714+BF714</f>
        <v>#VALUE!</v>
      </c>
      <c r="BH714" s="451" t="e">
        <f>SUM(AV714:BF714)</f>
        <v>#VALUE!</v>
      </c>
      <c r="BI714" s="452" t="e">
        <f>IF(CX714=0,BI713,(DK714*查询!$R$5+DL714*查询!$Q$5+DM714*查询!$N$5+DN714*查询!$O$5+DO714*查询!$P$5)*AF714/CX714)</f>
        <v>#VALUE!</v>
      </c>
      <c r="BJ714" s="452" t="e">
        <f>IF(CX714=0,BJ713,(DP714*查询!$S$5+DQ714*查询!$T$5+DR714*查询!$U$5)*AF714/CX714)</f>
        <v>#VALUE!</v>
      </c>
      <c r="BK714" s="452">
        <f>BK713</f>
        <v>1</v>
      </c>
      <c r="BL714" s="453" t="e">
        <f>SUMPRODUCT((AV714:BA714)*(GS714:GX714))/((GS714:GX714)+SUM(BB714:BD714)*GY714+BG714*GZ714)</f>
        <v>#VALUE!</v>
      </c>
      <c r="BM714" s="453" t="e">
        <f>BK714*($AV714*FB714+$AW714*FD714+$AX714*FI714+$AY714*FN714+$AZ714*FS714+$BA714*FX714+$BG714*GE714)/(AV714*EY714+AX714*FK714+AW714*FF714+AY714*FP714+AZ714*FU714+BA714*FZ714+BG714*GG714+BB714*GK714+BC714*GN714+BD714*GP714)</f>
        <v>#VALUE!</v>
      </c>
      <c r="BN714" s="453" t="e">
        <f>($AV714*FC714+$AX714*FJ714+$AW714*FE714+$AY714*FO714+$AZ714*FT714+$BA714*FY714+$BG714*GF714)/($AV714*FA714+BG714*GH714+BB714*GL714+BC714*GO714+BD714*GQ714+BA714*GA714)</f>
        <v>#VALUE!</v>
      </c>
      <c r="BO714" s="454" t="e">
        <f>SUMPRODUCT(AV714:BA714*GS714:GX714)/(GS714:GX714+(BB714+BC714+BD714)*GY714+BG714)</f>
        <v>#VALUE!</v>
      </c>
      <c r="BP714" s="454" t="e">
        <f>SUMPRODUCT(AV714:BA714*GS714:GX714)/(GS714:GX714+(BB714+BC714+BD714)*GY714+BG714)</f>
        <v>#VALUE!</v>
      </c>
      <c r="BQ714" s="454" t="e">
        <f>SUMPRODUCT(AV714:BA714*GS714:GX714)/(GS714:GX714+(BB714+BC714+BD714)*GY714+BG714)</f>
        <v>#VALUE!</v>
      </c>
      <c r="BR714" s="453" t="str">
        <f>IF(_tag_month_day!T704="","",_tag_month_day!T704)</f>
        <v/>
      </c>
      <c r="BS714" s="453" t="str">
        <f>IF(_tag_month_day!U704="","",_tag_month_day!U704)</f>
        <v/>
      </c>
      <c r="BT714" s="455" t="str">
        <f>IF(CK714="","",IF((CK714&gt;=BV714-0.12)*(CK714&lt;=BV714+0.12),"合格","不合格"))</f>
        <v/>
      </c>
      <c r="BU714" s="456" t="str">
        <f>IF(_tag_month_day!V704="","",_tag_month_day!V704)</f>
        <v/>
      </c>
      <c r="BV714" s="457" t="str">
        <f>IF(_tag_month_day!W704="","",_tag_month_day!W704)</f>
        <v/>
      </c>
      <c r="BW714" s="458" t="str">
        <f>IF(_tag_month_day!X704="","",_tag_month_day!X704)</f>
        <v/>
      </c>
      <c r="BX714" s="458" t="str">
        <f>IF(_tag_month_day!Y704="","",_tag_month_day!Y704)</f>
        <v/>
      </c>
      <c r="BY714" s="459">
        <f ca="1">L714</f>
        <v>43615.374999998297</v>
      </c>
      <c r="BZ714" s="460"/>
      <c r="CA714" s="4"/>
      <c r="CB714" s="424" t="str">
        <f>IF(_tag_month_day!Z704="","",_tag_month_day!Z704)</f>
        <v/>
      </c>
      <c r="CC714" s="424" t="str">
        <f>IF(_tag_month_day!AA704="","",_tag_month_day!AA704)</f>
        <v/>
      </c>
      <c r="CD714" s="424" t="str">
        <f>IF(_tag_month_day!AB704="","",_tag_month_day!AB704)</f>
        <v/>
      </c>
      <c r="CE714" s="424" t="str">
        <f>IF(_tag_month_day!AC704="","",_tag_month_day!AC704)</f>
        <v/>
      </c>
      <c r="CF714" s="424" t="str">
        <f>IF(_tag_month_day!AD704="","",_tag_month_day!AD704)</f>
        <v/>
      </c>
      <c r="CG714" s="424" t="str">
        <f>IF(_tag_month_day!AE704="","",_tag_month_day!AE704)</f>
        <v/>
      </c>
      <c r="CH714" s="424" t="str">
        <f>IF(_tag_month_day!AF704="","",_tag_month_day!AF704)</f>
        <v/>
      </c>
      <c r="CI714" s="424" t="str">
        <f>IF(_tag_month_day!AG704="","",_tag_month_day!AG704)</f>
        <v/>
      </c>
      <c r="CJ714" s="424" t="str">
        <f>IF(_tag_month_day!AH704="","",_tag_month_day!AH704)</f>
        <v/>
      </c>
      <c r="CK714" s="424" t="str">
        <f>IF(_tag_month_day!AI704="","",_tag_month_day!AI704)</f>
        <v/>
      </c>
      <c r="CL714" s="4" t="str">
        <f>IF(_tag_month_day!AJ704="","",_tag_month_day!AJ704)</f>
        <v/>
      </c>
      <c r="CM714" s="4" t="str">
        <f>IF(_tag_month_day!AK704="","",_tag_month_day!AK704)</f>
        <v/>
      </c>
      <c r="CN714" s="4" t="str">
        <f>IF(_tag_month_day!AL704="","",_tag_month_day!AL704)</f>
        <v/>
      </c>
      <c r="CO714" s="4" t="str">
        <f>IF(_tag_month_day!AM704="","",_tag_month_day!AM704)</f>
        <v/>
      </c>
      <c r="CP714" s="4" t="str">
        <f>IF(_tag_month_day!AN704="","",_tag_month_day!AN704)</f>
        <v/>
      </c>
      <c r="CQ714" s="4" t="str">
        <f>IF(_tag_month_day!AO704="","",_tag_month_day!AO704)</f>
        <v/>
      </c>
      <c r="CR714" s="462" t="str">
        <f>IF(_tag_month_day!AP704="","",_tag_month_day!AP704)</f>
        <v/>
      </c>
      <c r="CS714" s="463" t="str">
        <f>IF(_tag_month_day!AQ704="","",_tag_month_day!AQ704)</f>
        <v/>
      </c>
      <c r="CT714" s="4" t="str">
        <f>IF(_tag_month_day!AR704="","",_tag_month_day!AR704)</f>
        <v/>
      </c>
      <c r="CU714" s="464" t="e">
        <f>DU714/AJ714</f>
        <v>#VALUE!</v>
      </c>
      <c r="CV714" s="451" t="e">
        <f>BG714/BH714</f>
        <v>#VALUE!</v>
      </c>
      <c r="CW714" s="465" t="e">
        <f>AJ714*(1-CV714)*CU714*AF714</f>
        <v>#VALUE!</v>
      </c>
      <c r="CX714" s="465" t="e">
        <f>CW714*94%</f>
        <v>#VALUE!</v>
      </c>
      <c r="CY714" s="466" t="e">
        <f>IF(CX714=0,0,DS714/(DS714+CX714))</f>
        <v>#VALUE!</v>
      </c>
      <c r="CZ714" s="465" t="e">
        <f>$AJ714*EF714</f>
        <v>#VALUE!</v>
      </c>
      <c r="DA714" s="465" t="e">
        <f>$AJ714*EG714</f>
        <v>#VALUE!</v>
      </c>
      <c r="DB714" s="465" t="e">
        <f>$AJ714*EH714</f>
        <v>#VALUE!</v>
      </c>
      <c r="DC714" s="465" t="e">
        <f>$AJ714*EI714</f>
        <v>#VALUE!</v>
      </c>
      <c r="DD714" s="465" t="e">
        <f>$AJ714*EJ714</f>
        <v>#VALUE!</v>
      </c>
      <c r="DE714" s="465" t="e">
        <f>$AJ714*EK714</f>
        <v>#VALUE!</v>
      </c>
      <c r="DF714" s="465" t="e">
        <f>$AJ714*EL714</f>
        <v>#VALUE!</v>
      </c>
      <c r="DG714" s="465" t="e">
        <f>$AJ714*EM714</f>
        <v>#VALUE!</v>
      </c>
      <c r="DH714" s="465" t="e">
        <f>$AJ714*EN714</f>
        <v>#VALUE!</v>
      </c>
      <c r="DI714" s="465" t="e">
        <f>$AJ714*EO714</f>
        <v>#VALUE!</v>
      </c>
      <c r="DJ714" s="465" t="e">
        <f>CZ714*(1-EP714)</f>
        <v>#VALUE!</v>
      </c>
      <c r="DK714" s="465" t="e">
        <f>DA714*(1-ER714)</f>
        <v>#VALUE!</v>
      </c>
      <c r="DL714" s="465" t="e">
        <f>DB714*(1-EQ714)</f>
        <v>#VALUE!</v>
      </c>
      <c r="DM714" s="465" t="e">
        <f>DC714*(1-ES714)</f>
        <v>#VALUE!</v>
      </c>
      <c r="DN714" s="465" t="e">
        <f>DD714*(1-ET714)</f>
        <v>#VALUE!</v>
      </c>
      <c r="DO714" s="465" t="e">
        <f>DE714</f>
        <v>#VALUE!</v>
      </c>
      <c r="DP714" s="465" t="e">
        <f>DF714*(1-EU714)</f>
        <v>#VALUE!</v>
      </c>
      <c r="DQ714" s="465" t="e">
        <f>DG714*(1-EV714)</f>
        <v>#VALUE!</v>
      </c>
      <c r="DR714" s="465" t="e">
        <f>DH714*(1-EW714)</f>
        <v>#VALUE!</v>
      </c>
      <c r="DS714" s="465" t="e">
        <f>DI714</f>
        <v>#VALUE!</v>
      </c>
      <c r="DT714" s="465" t="e">
        <f>SUM(DJ714:DS714)</f>
        <v>#VALUE!</v>
      </c>
      <c r="DU714" s="465" t="e">
        <f>(GS714:GX714)+(DP714+DQ714+DR714)*GY714+DS714</f>
        <v>#VALUE!</v>
      </c>
      <c r="DV714" s="451" t="e">
        <f>AV714/$BH714/(1-EP714)</f>
        <v>#VALUE!</v>
      </c>
      <c r="DW714" s="451" t="e">
        <f>AW714/$BH714/(1-ER714)</f>
        <v>#VALUE!</v>
      </c>
      <c r="DX714" s="451" t="e">
        <f>AX714/$BH714/(1-EQ714)</f>
        <v>#VALUE!</v>
      </c>
      <c r="DY714" s="451" t="e">
        <f>AY714/$BH714/(1-ES714)</f>
        <v>#VALUE!</v>
      </c>
      <c r="DZ714" s="451" t="e">
        <f>AZ714/$BH714/(1-ET714)</f>
        <v>#VALUE!</v>
      </c>
      <c r="EA714" s="451" t="e">
        <f>BA714/$BH714/(1-AX714)</f>
        <v>#VALUE!</v>
      </c>
      <c r="EB714" s="451" t="e">
        <f>BB714/$BH714/(1-EU714)</f>
        <v>#VALUE!</v>
      </c>
      <c r="EC714" s="451" t="e">
        <f>BC714/$BH714/(1-EV714)</f>
        <v>#VALUE!</v>
      </c>
      <c r="ED714" s="451" t="e">
        <f>BD714/$BH714/(1-EW714)</f>
        <v>#VALUE!</v>
      </c>
      <c r="EE714" s="451" t="e">
        <f>BG714/BH714</f>
        <v>#VALUE!</v>
      </c>
      <c r="EF714" s="451" t="e">
        <f>DV714/SUM($DV714:$EE714)</f>
        <v>#VALUE!</v>
      </c>
      <c r="EG714" s="451" t="e">
        <f>DW714/SUM($DV714:$EE714)</f>
        <v>#VALUE!</v>
      </c>
      <c r="EH714" s="451" t="e">
        <f>DX714/SUM($DV714:$EE714)</f>
        <v>#VALUE!</v>
      </c>
      <c r="EI714" s="451" t="e">
        <f>DY714/SUM($DV714:$EE714)</f>
        <v>#VALUE!</v>
      </c>
      <c r="EJ714" s="451" t="e">
        <f>DZ714/SUM($DV714:$EE714)</f>
        <v>#VALUE!</v>
      </c>
      <c r="EK714" s="451" t="e">
        <f>EA714/SUM($DV714:$EE714)</f>
        <v>#VALUE!</v>
      </c>
      <c r="EL714" s="451" t="e">
        <f>EB714/SUM($DV714:$EE714)</f>
        <v>#VALUE!</v>
      </c>
      <c r="EM714" s="451" t="e">
        <f>EC714/SUM($DV714:$EE714)</f>
        <v>#VALUE!</v>
      </c>
      <c r="EN714" s="451" t="e">
        <f>ED714/SUM($DV714:$EE714)</f>
        <v>#VALUE!</v>
      </c>
      <c r="EO714" s="451" t="e">
        <f>EE714/SUM($DV714:$EE714)</f>
        <v>#VALUE!</v>
      </c>
      <c r="EP714" s="450">
        <f>EP713</f>
        <v>0.080000000000000002</v>
      </c>
      <c r="EQ714" s="450">
        <f>EQ713</f>
        <v>0.014999999999999999</v>
      </c>
      <c r="ER714" s="450">
        <f>ER713</f>
        <v>0.014999999999999999</v>
      </c>
      <c r="ES714" s="450">
        <f>ES713</f>
        <v>0.014999999999999999</v>
      </c>
      <c r="ET714" s="450">
        <f>ET713</f>
        <v>0.014999999999999999</v>
      </c>
      <c r="EU714" s="450">
        <f>EU713</f>
        <v>0.089999999999999997</v>
      </c>
      <c r="EV714" s="450">
        <f>EV713</f>
        <v>0.089999999999999997</v>
      </c>
      <c r="EW714" s="450">
        <f>EW713</f>
        <v>0.089999999999999997</v>
      </c>
      <c r="EX714" s="431" t="str">
        <f>IF(_tag_month_day!AS704="","",_tag_month_day!AS704/100)</f>
        <v/>
      </c>
      <c r="EY714" s="431" t="str">
        <f>IF(_tag_month_day!AT704="","",_tag_month_day!AT704/100)</f>
        <v/>
      </c>
      <c r="EZ714" s="431" t="str">
        <f>IF(_tag_month_day!AU704="","",_tag_month_day!AU704/100)</f>
        <v/>
      </c>
      <c r="FA714" s="431" t="str">
        <f>IF(_tag_month_day!AV704="","",_tag_month_day!AV704/100)</f>
        <v/>
      </c>
      <c r="FB714" s="431" t="str">
        <f>IF(_tag_month_day!AW704="","",_tag_month_day!AW704/100)</f>
        <v/>
      </c>
      <c r="FC714" s="431" t="str">
        <f>IF(_tag_month_day!AX704="","",_tag_month_day!AX704/100)</f>
        <v/>
      </c>
      <c r="FD714" s="449" t="str">
        <f>IF(_tag_month_day!AY704="","",_tag_month_day!AY704/100)</f>
        <v/>
      </c>
      <c r="FE714" s="449" t="str">
        <f>IF(_tag_month_day!AZ704="","",_tag_month_day!AZ704/100)</f>
        <v/>
      </c>
      <c r="FF714" s="449" t="str">
        <f>IF(_tag_month_day!BA704="","",_tag_month_day!BA704/100)</f>
        <v/>
      </c>
      <c r="FG714" s="449" t="str">
        <f>IF(_tag_month_day!BB704="","",_tag_month_day!BB704/100)</f>
        <v/>
      </c>
      <c r="FH714" s="467" t="str">
        <f>IF(_tag_month_day!BC704="","",_tag_month_day!BC704/100)</f>
        <v/>
      </c>
      <c r="FI714" s="449">
        <f>FI713</f>
        <v>0.40999999999999998</v>
      </c>
      <c r="FJ714" s="449">
        <f>FJ713</f>
        <v>0.11</v>
      </c>
      <c r="FK714" s="449">
        <f>FK713</f>
        <v>0.014999999999999999</v>
      </c>
      <c r="FL714" s="449">
        <f>FL713</f>
        <v>0</v>
      </c>
      <c r="FM714" s="467">
        <f>FM713</f>
        <v>0.0001</v>
      </c>
      <c r="FN714" s="449">
        <f>FN713</f>
        <v>0.32000000000000001</v>
      </c>
      <c r="FO714" s="449">
        <f>FO713</f>
        <v>0.20000000000000001</v>
      </c>
      <c r="FP714" s="449">
        <f>FP713</f>
        <v>0.01</v>
      </c>
      <c r="FQ714" s="449">
        <f>FQ713</f>
        <v>0</v>
      </c>
      <c r="FR714" s="467">
        <f>FR713</f>
        <v>0.0001</v>
      </c>
      <c r="FS714" s="449" t="str">
        <f>IF(_tag_month_day!BD704="","",_tag_month_day!BD704/100)</f>
        <v/>
      </c>
      <c r="FT714" s="449" t="str">
        <f>IF(_tag_month_day!BE704="","",_tag_month_day!BE704/100)</f>
        <v/>
      </c>
      <c r="FU714" s="449" t="str">
        <f>IF(_tag_month_day!BF704="","",_tag_month_day!BF704/100)</f>
        <v/>
      </c>
      <c r="FV714" s="449" t="str">
        <f>IF(_tag_month_day!BG704="","",_tag_month_day!BG704/100)</f>
        <v/>
      </c>
      <c r="FW714" s="467" t="str">
        <f>IF(_tag_month_day!BH704="","",_tag_month_day!BH704/100)</f>
        <v/>
      </c>
      <c r="FX714" s="449" t="str">
        <f>IF(_tag_month_day!BI704="","",_tag_month_day!BI704/100)</f>
        <v/>
      </c>
      <c r="FY714" s="449" t="str">
        <f>IF(_tag_month_day!BJ704="","",_tag_month_day!BJ704/100)</f>
        <v/>
      </c>
      <c r="FZ714" s="468" t="str">
        <f>IF(_tag_month_day!BK704="","",_tag_month_day!BK704/100)</f>
        <v/>
      </c>
      <c r="GA714" s="449" t="str">
        <f>IF(_tag_month_day!BL704="","",_tag_month_day!BL704/100)</f>
        <v/>
      </c>
      <c r="GB714" s="467" t="str">
        <f>IF(_tag_month_day!BM704="","",_tag_month_day!BM704/100)</f>
        <v/>
      </c>
      <c r="GC714" s="431" t="str">
        <f>IF(_tag_month_day!BN704="","",_tag_month_day!BN704/100)</f>
        <v/>
      </c>
      <c r="GD714" s="431" t="str">
        <f>IF(_tag_month_day!BO704="","",_tag_month_day!BO704/100)</f>
        <v/>
      </c>
      <c r="GE714" s="431" t="str">
        <f>IF(_tag_month_day!BP704="","",_tag_month_day!BP704/100)</f>
        <v/>
      </c>
      <c r="GF714" s="431" t="str">
        <f>IF(_tag_month_day!BQ704="","",_tag_month_day!BQ704/100)</f>
        <v/>
      </c>
      <c r="GG714" s="431" t="str">
        <f>IF(_tag_month_day!BR704="","",_tag_month_day!BR704/100)</f>
        <v/>
      </c>
      <c r="GH714" s="431" t="str">
        <f>IF(_tag_month_day!BS704="","",_tag_month_day!BS704/100)</f>
        <v/>
      </c>
      <c r="GI714" s="467" t="str">
        <f>IF(_tag_month_day!BT704="","",_tag_month_day!BT704/100)</f>
        <v/>
      </c>
      <c r="GJ714" s="469" t="str">
        <f>IF(_tag_month_day!BU704="","",_tag_month_day!BU704/100)</f>
        <v/>
      </c>
      <c r="GK714" s="470">
        <f>GK713</f>
        <v>0.070000000000000007</v>
      </c>
      <c r="GL714" s="470">
        <f>GL713</f>
        <v>0.029999999999999999</v>
      </c>
      <c r="GM714" s="471" t="str">
        <f>IF(_tag_month_day!BX704="","",_tag_month_day!BX704/100)</f>
        <v/>
      </c>
      <c r="GN714" s="470">
        <f>GN713</f>
        <v>0.070000000000000007</v>
      </c>
      <c r="GO714" s="470">
        <f>GO713</f>
        <v>0.029999999999999999</v>
      </c>
      <c r="GP714" s="470">
        <f>GP713</f>
        <v>0.089999999999999997</v>
      </c>
      <c r="GQ714" s="470">
        <f>GQ713</f>
        <v>0.029999999999999999</v>
      </c>
      <c r="GR714" s="471" t="str">
        <f>IF(_tag_month_day!CA704="","",_tag_month_day!CA704/100)</f>
        <v/>
      </c>
      <c r="GS714" s="472">
        <f>GS713</f>
        <v>0.95299999999999996</v>
      </c>
      <c r="GT714" s="472">
        <f>GT713</f>
        <v>0.55000000000000004</v>
      </c>
      <c r="GU714" s="472">
        <f>GU713</f>
        <v>0.55000000000000004</v>
      </c>
      <c r="GV714" s="472">
        <f>GV713</f>
        <v>0.55000000000000004</v>
      </c>
      <c r="GW714" s="472">
        <f>GW713</f>
        <v>0.5</v>
      </c>
      <c r="GX714" s="472">
        <f>GX713</f>
        <v>0.93500000000000005</v>
      </c>
      <c r="GY714" s="472">
        <f>GY713</f>
        <v>0.14999999999999999</v>
      </c>
      <c r="GZ714" s="472">
        <f>GZ713</f>
        <v>1</v>
      </c>
      <c r="HA714" s="474">
        <f>HA713</f>
        <v>0.047</v>
      </c>
      <c r="HB714" s="474">
        <f>HB713</f>
        <v>0.45000000000000001</v>
      </c>
      <c r="HC714" s="474">
        <f>HC713</f>
        <v>0.45000000000000001</v>
      </c>
      <c r="HD714" s="474">
        <f>HD713</f>
        <v>0.45000000000000001</v>
      </c>
      <c r="HE714" s="474">
        <f>HE713</f>
        <v>0.5</v>
      </c>
      <c r="HF714" s="474">
        <f>HF713</f>
        <v>0.065000000000000002</v>
      </c>
      <c r="HG714" s="474">
        <f>HG713</f>
        <v>0.84999999999999998</v>
      </c>
      <c r="HH714" s="474">
        <f>HH713</f>
        <v>0</v>
      </c>
      <c r="HI714" s="10">
        <f>IF(BZ714&lt;&gt;"",CK714-BV714,0)</f>
        <v>0</v>
      </c>
      <c r="HJ714" s="10" t="e">
        <f>IF(AJ714&gt;0,AH714-AJ714,0)</f>
        <v>#VALUE!</v>
      </c>
      <c r="HK714" s="466">
        <f>HK713</f>
        <v>0.84999999999999998</v>
      </c>
      <c r="HL714" s="424">
        <f>HL713</f>
        <v>550000</v>
      </c>
      <c r="HM714" s="424">
        <f>HM713</f>
        <v>480000</v>
      </c>
      <c r="HN714" s="465" t="e">
        <f>(DJ714*EZ714+DK714*FH714+DL714*FM714+DM714*FR714+DN714*FW714+DO714*GB714+DS714*GI714+DP714*GM714+DR714*GR714)*1000*2</f>
        <v>#VALUE!</v>
      </c>
      <c r="HO714" s="465" t="e">
        <f>HN714*HK714*$HO$2/HL714*1000000</f>
        <v>#VALUE!</v>
      </c>
      <c r="HP714" s="465" t="e">
        <f>HN714*HK714*$HP$2/HM714*1000000</f>
        <v>#VALUE!</v>
      </c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</row>
    <row customFormat="1" r="715" s="0">
      <c r="A715" s="420">
        <v>704</v>
      </c>
      <c r="B715" s="421">
        <f ca="1">IF(D715=D714,B714,IF(D715="夜班",B714+1,B714))</f>
        <v>43615</v>
      </c>
      <c r="C715" s="422">
        <f>C714</f>
        <v>0.041666666666666699</v>
      </c>
      <c r="D715" s="10" t="str">
        <f ca="1">IF(HOUR(G715)&lt;8,"夜班",IF(HOUR(G715)&lt;16,"白班",IF(HOUR(G715)&lt;24,"中班",0)))</f>
        <v>夜班</v>
      </c>
      <c r="E715" s="10" t="e">
        <f ca="1">IF(F715=1,"甲",IF(F715=2,"乙",IF(F715=3,"丙",IF(F715=4,"丁",""))))</f>
        <v>#REF!</v>
      </c>
      <c r="F715" s="10" t="e">
        <f ca="1">SUMPRODUCT((成本日报!$A$3:$A$95=计划!B715)*(成本日报!$B$3:$B$95=计划!$D715),成本日报!$C$3:$C$95)</f>
        <v>#REF!</v>
      </c>
      <c r="G715" s="423">
        <f ca="1">G714+C714</f>
        <v>43615.291666664962</v>
      </c>
      <c r="H715" s="423">
        <f ca="1">$G715+$C715/60*10+$C715*0</f>
        <v>43615.298611109407</v>
      </c>
      <c r="I715" s="423">
        <f ca="1">$G715+$C715/60*18+$C715*0</f>
        <v>43615.304166664959</v>
      </c>
      <c r="J715" s="423">
        <f ca="1">$G715+$C715/60*0+$C715*1</f>
        <v>43615.333333331626</v>
      </c>
      <c r="K715" s="423">
        <f ca="1">$G715+$C715/60*30+$C715*2</f>
        <v>43615.395833331633</v>
      </c>
      <c r="L715" s="423">
        <f ca="1">$G715+$C715/60*0+$C715*3</f>
        <v>43615.416666664962</v>
      </c>
      <c r="M715" s="424" t="str">
        <f>IF(_tag_month_day!A705="","",_tag_month_day!A705)</f>
        <v/>
      </c>
      <c r="N715" s="424" t="str">
        <f>IF(_tag_month_day!B705="","",_tag_month_day!B705)</f>
        <v/>
      </c>
      <c r="O715" s="425" t="e">
        <f>IF(M715+N715=0,"",M715+N715)</f>
        <v>#VALUE!</v>
      </c>
      <c r="P715" s="424" t="str">
        <f>IF(_tag_month_day!C705="","",_tag_month_day!C705)</f>
        <v/>
      </c>
      <c r="Q715" s="424" t="str">
        <f>IF(_tag_month_day!D705="","",_tag_month_day!D705)</f>
        <v/>
      </c>
      <c r="R715" s="426" t="str">
        <f>IF(_tag_month_day!CB705="","",_tag_month_day!CB705/100)</f>
        <v/>
      </c>
      <c r="S715" s="427" t="str">
        <f>IF(_tag_month_day!E705="","",_tag_month_day!E705)</f>
        <v/>
      </c>
      <c r="T715" s="427" t="str">
        <f>IF(_tag_month_day!F705="","",_tag_month_day!F705)</f>
        <v/>
      </c>
      <c r="U715" s="428" t="e">
        <f>S715+T715</f>
        <v>#VALUE!</v>
      </c>
      <c r="V715" s="429" t="e">
        <f>U715/AJ715</f>
        <v>#VALUE!</v>
      </c>
      <c r="W715" s="430" t="str">
        <f>IF(_jhy_month_day!A705="","",_jhy_month_day!A705)</f>
        <v/>
      </c>
      <c r="X715" s="431" t="str">
        <f>IF(_jhy_month_day!B705="","",_jhy_month_day!B705/100)</f>
        <v/>
      </c>
      <c r="Y715" s="431" t="str">
        <f>IF(_jhy_month_day!C705="","",_jhy_month_day!C705/100)</f>
        <v/>
      </c>
      <c r="Z715" s="432">
        <f>Z711+1</f>
        <v>176</v>
      </c>
      <c r="AA715" s="433" t="str">
        <f>IF(_tag_month_day!G705="","",_tag_month_day!G705/100)</f>
        <v/>
      </c>
      <c r="AB715" s="433" t="str">
        <f>IF(_tag_month_day!H705="","",_tag_month_day!H705/100)</f>
        <v/>
      </c>
      <c r="AC715" s="434">
        <f>IF(X715="",AC714,BK715*($AV714*X715+$AW714*FD714+$AX714*FI714+$AY714*FN714+$AZ714*FS714+$BA714*FX714+$BG714*GE714)/(AV714*Y715+AX714*FK714+AW714*FF714+AY714*FP714+AZ714*FU714+BA714*FZ714+BG714*GG714+BB714*GK714+BC714*GN714+BD714*GP714))</f>
        <v>1.59963432013121</v>
      </c>
      <c r="AD715" s="435" t="str">
        <f>IF(AC715=AC714,"",AC715-AC714)</f>
        <v/>
      </c>
      <c r="AE715" s="436" t="str">
        <f>IF(1-AF715=0,"",(1-AF715))</f>
        <v/>
      </c>
      <c r="AF715" s="437">
        <v>1</v>
      </c>
      <c r="AG715" s="10" t="str">
        <f>AG714</f>
        <v>9A3</v>
      </c>
      <c r="AH715" s="438" t="str">
        <f>AH714</f>
        <v/>
      </c>
      <c r="AI715" s="424"/>
      <c r="AJ715" s="10" t="str">
        <f>IF(_tag_month_day!I705="","",_tag_month_day!I705)</f>
        <v/>
      </c>
      <c r="AK715" s="440"/>
      <c r="AL715" s="440"/>
      <c r="AM715" s="440"/>
      <c r="AN715" s="441">
        <f>AN714</f>
        <v>2</v>
      </c>
      <c r="AO715" s="441">
        <f>AO714</f>
        <v>8</v>
      </c>
      <c r="AP715" s="442" t="e">
        <f>(IF(AN715=0,AS714,AS714*(1+AO715/AN715)/(AR715+AO715/AN715)))+AT715</f>
        <v>#VALUE!</v>
      </c>
      <c r="AQ715" s="443" t="str">
        <f>IF(_tag_month_day!J705="","",_tag_month_day!J705/100)</f>
        <v/>
      </c>
      <c r="AR715" s="444">
        <f>AR714</f>
        <v>1.3</v>
      </c>
      <c r="AS715" s="445" t="e">
        <f>AQ715*(AN715*AR715+AO715)/(AN715+AO715)</f>
        <v>#VALUE!</v>
      </c>
      <c r="AT715" s="445" t="e">
        <f>(SUM(BE715:BF715)-SUM(BE714:BF714))*0.05</f>
        <v>#VALUE!</v>
      </c>
      <c r="AU715" s="446" t="str">
        <f>IF(_tag_month_day!CC705="","",IF(_tag_month_day!CC705&gt;0,_tag_month_day!CD705,_tag_month_day!CE705))</f>
        <v/>
      </c>
      <c r="AV715" s="447" t="str">
        <f>IF(_tag_month_day!L705="","",_tag_month_day!L705/100)</f>
        <v/>
      </c>
      <c r="AW715" s="431">
        <f>AW714</f>
        <v>0</v>
      </c>
      <c r="AX715" s="431">
        <f>AX714</f>
        <v>0</v>
      </c>
      <c r="AY715" s="431" t="str">
        <f>IF(_tag_month_day!M705="","",_tag_month_day!M705/100)</f>
        <v/>
      </c>
      <c r="AZ715" s="431" t="str">
        <f>IF(_tag_month_day!N705="","",_tag_month_day!N705/100)</f>
        <v/>
      </c>
      <c r="BA715" s="431" t="str">
        <f>IF(_tag_month_day!O705="","",_tag_month_day!O705/100)</f>
        <v/>
      </c>
      <c r="BB715" s="448" t="str">
        <f>IF(_tag_month_day!P705="","",_tag_month_day!P705/100)</f>
        <v/>
      </c>
      <c r="BC715" s="448">
        <f>BC714</f>
        <v>0</v>
      </c>
      <c r="BD715" s="448" t="str">
        <f>IF(_tag_month_day!Q705="","",_tag_month_day!Q705/100)</f>
        <v/>
      </c>
      <c r="BE715" s="449" t="str">
        <f>IF(_tag_month_day!R705="","",_tag_month_day!R705/100)</f>
        <v/>
      </c>
      <c r="BF715" s="388" t="e">
        <f>(AU715*(100+BE715*100))/(AJ715-AU715)/100</f>
        <v>#VALUE!</v>
      </c>
      <c r="BG715" s="450" t="e">
        <f>BE715+BF715</f>
        <v>#VALUE!</v>
      </c>
      <c r="BH715" s="451" t="e">
        <f>SUM(AV715:BF715)</f>
        <v>#VALUE!</v>
      </c>
      <c r="BI715" s="452" t="e">
        <f>IF(CX715=0,BI714,(DK715*查询!$R$5+DL715*查询!$Q$5+DM715*查询!$N$5+DN715*查询!$O$5+DO715*查询!$P$5)*AF715/CX715)</f>
        <v>#VALUE!</v>
      </c>
      <c r="BJ715" s="452" t="e">
        <f>IF(CX715=0,BJ714,(DP715*查询!$S$5+DQ715*查询!$T$5+DR715*查询!$U$5)*AF715/CX715)</f>
        <v>#VALUE!</v>
      </c>
      <c r="BK715" s="452">
        <f>BK714</f>
        <v>1</v>
      </c>
      <c r="BL715" s="453" t="e">
        <f>(AV715*EX715*100+BG715*GC715*100)/(SUMPRODUCT((AV715:BA715)*(GS715:GX715))+SUM(BB715:BD715)*GY715+BG715*GZ715)</f>
        <v>#VALUE!</v>
      </c>
      <c r="BM715" s="453" t="e">
        <f>BK715*($AV715*FB715+$AW715*FD715+$AX715*FI715+$AY715*FN715+$AZ715*FS715+$BA715*FX715+$BG715*GE715)/(AV715*EY715+AX715*FK715+AW715*FF715+AY715*FP715+AZ715*FU715+BA715*FZ715+BG715*GG715+BB715*GK715+BC715*GN715+BD715*GP715)</f>
        <v>#VALUE!</v>
      </c>
      <c r="BN715" s="453" t="e">
        <f>($AV715*FC715+$AX715*FJ715+$AW715*FE715+$AY715*FO715+$AZ715*FT715+$BA715*FY715+$BG715*GF715)/($AV715*FA715+BG715*GH715+BB715*GL715+BC715*GO715+BD715*GQ715+BA715*GA715)</f>
        <v>#VALUE!</v>
      </c>
      <c r="BO715" s="454" t="e">
        <f>SUMPRODUCT(AV715:BA715*GS715:GX715)/(GS715:GX715+(BB715+BC715+BD715)*GY715+BG715)</f>
        <v>#VALUE!</v>
      </c>
      <c r="BP715" s="454" t="e">
        <f>SUMPRODUCT(AV715:BA715*GS715:GX715)/(GS715:GX715+(BB715+BC715+BD715)*GY715+BG715)</f>
        <v>#VALUE!</v>
      </c>
      <c r="BQ715" s="454" t="e">
        <f>SUMPRODUCT(AV715:BA715*GS715:GX715)/(GS715:GX715+(BB715+BC715+BD715)*GY715+BG715)</f>
        <v>#VALUE!</v>
      </c>
      <c r="BR715" s="453" t="str">
        <f>IF(_tag_month_day!T705="","",_tag_month_day!T705)</f>
        <v/>
      </c>
      <c r="BS715" s="453" t="str">
        <f>IF(_tag_month_day!U705="","",_tag_month_day!U705)</f>
        <v/>
      </c>
      <c r="BT715" s="455" t="str">
        <f>IF(CK715="","",IF((CK715&gt;=BV715-0.12)*(CK715&lt;=BV715+0.12),"合格","不合格"))</f>
        <v/>
      </c>
      <c r="BU715" s="456" t="str">
        <f>IF(_tag_month_day!V705="","",_tag_month_day!V705)</f>
        <v/>
      </c>
      <c r="BV715" s="457" t="str">
        <f>IF(_tag_month_day!W705="","",_tag_month_day!W705)</f>
        <v/>
      </c>
      <c r="BW715" s="458" t="str">
        <f>IF(_tag_month_day!X705="","",_tag_month_day!X705)</f>
        <v/>
      </c>
      <c r="BX715" s="458" t="str">
        <f>IF(_tag_month_day!Y705="","",_tag_month_day!Y705)</f>
        <v/>
      </c>
      <c r="BY715" s="459">
        <f ca="1">L715</f>
        <v>43615.416666664962</v>
      </c>
      <c r="BZ715" s="460"/>
      <c r="CA715" s="4"/>
      <c r="CB715" s="424" t="str">
        <f>IF(_tag_month_day!Z705="","",_tag_month_day!Z705)</f>
        <v/>
      </c>
      <c r="CC715" s="424" t="str">
        <f>IF(_tag_month_day!AA705="","",_tag_month_day!AA705)</f>
        <v/>
      </c>
      <c r="CD715" s="424" t="str">
        <f>IF(_tag_month_day!AB705="","",_tag_month_day!AB705)</f>
        <v/>
      </c>
      <c r="CE715" s="424" t="str">
        <f>IF(_tag_month_day!AC705="","",_tag_month_day!AC705)</f>
        <v/>
      </c>
      <c r="CF715" s="424" t="str">
        <f>IF(_tag_month_day!AD705="","",_tag_month_day!AD705)</f>
        <v/>
      </c>
      <c r="CG715" s="424" t="str">
        <f>IF(_tag_month_day!AE705="","",_tag_month_day!AE705)</f>
        <v/>
      </c>
      <c r="CH715" s="424" t="str">
        <f>IF(_tag_month_day!AF705="","",_tag_month_day!AF705)</f>
        <v/>
      </c>
      <c r="CI715" s="424" t="str">
        <f>IF(_tag_month_day!AG705="","",_tag_month_day!AG705)</f>
        <v/>
      </c>
      <c r="CJ715" s="424" t="str">
        <f>IF(_tag_month_day!AH705="","",_tag_month_day!AH705)</f>
        <v/>
      </c>
      <c r="CK715" s="424" t="str">
        <f>IF(_tag_month_day!AI705="","",_tag_month_day!AI705)</f>
        <v/>
      </c>
      <c r="CL715" s="4" t="str">
        <f>IF(_tag_month_day!AJ705="","",_tag_month_day!AJ705)</f>
        <v/>
      </c>
      <c r="CM715" s="4" t="str">
        <f>IF(_tag_month_day!AK705="","",_tag_month_day!AK705)</f>
        <v/>
      </c>
      <c r="CN715" s="4" t="str">
        <f>IF(_tag_month_day!AL705="","",_tag_month_day!AL705)</f>
        <v/>
      </c>
      <c r="CO715" s="4" t="str">
        <f>IF(_tag_month_day!AM705="","",_tag_month_day!AM705)</f>
        <v/>
      </c>
      <c r="CP715" s="4" t="str">
        <f>IF(_tag_month_day!AN705="","",_tag_month_day!AN705)</f>
        <v/>
      </c>
      <c r="CQ715" s="4" t="str">
        <f>IF(_tag_month_day!AO705="","",_tag_month_day!AO705)</f>
        <v/>
      </c>
      <c r="CR715" s="462" t="str">
        <f>IF(_tag_month_day!AP705="","",_tag_month_day!AP705)</f>
        <v/>
      </c>
      <c r="CS715" s="463" t="str">
        <f>IF(_tag_month_day!AQ705="","",_tag_month_day!AQ705)</f>
        <v/>
      </c>
      <c r="CT715" s="4" t="str">
        <f>IF(_tag_month_day!AR705="","",_tag_month_day!AR705)</f>
        <v/>
      </c>
      <c r="CU715" s="464" t="e">
        <f>DU715/AJ715</f>
        <v>#VALUE!</v>
      </c>
      <c r="CV715" s="451" t="e">
        <f>BG715/BH715</f>
        <v>#VALUE!</v>
      </c>
      <c r="CW715" s="465" t="e">
        <f>AJ715*(1-CV715)*CU715*AF715</f>
        <v>#VALUE!</v>
      </c>
      <c r="CX715" s="465" t="e">
        <f>CW715*94%</f>
        <v>#VALUE!</v>
      </c>
      <c r="CY715" s="466" t="e">
        <f>IF(CX715=0,0,DS715/(DS715+CX715))</f>
        <v>#VALUE!</v>
      </c>
      <c r="CZ715" s="465" t="e">
        <f>$AJ715*EF715</f>
        <v>#VALUE!</v>
      </c>
      <c r="DA715" s="465" t="e">
        <f>$AJ715*EG715</f>
        <v>#VALUE!</v>
      </c>
      <c r="DB715" s="465" t="e">
        <f>$AJ715*EH715</f>
        <v>#VALUE!</v>
      </c>
      <c r="DC715" s="465" t="e">
        <f>$AJ715*EI715</f>
        <v>#VALUE!</v>
      </c>
      <c r="DD715" s="465" t="e">
        <f>$AJ715*EJ715</f>
        <v>#VALUE!</v>
      </c>
      <c r="DE715" s="465" t="e">
        <f>$AJ715*EK715</f>
        <v>#VALUE!</v>
      </c>
      <c r="DF715" s="465" t="e">
        <f>$AJ715*EL715</f>
        <v>#VALUE!</v>
      </c>
      <c r="DG715" s="465" t="e">
        <f>$AJ715*EM715</f>
        <v>#VALUE!</v>
      </c>
      <c r="DH715" s="465" t="e">
        <f>$AJ715*EN715</f>
        <v>#VALUE!</v>
      </c>
      <c r="DI715" s="465" t="e">
        <f>$AJ715*EO715</f>
        <v>#VALUE!</v>
      </c>
      <c r="DJ715" s="465" t="e">
        <f>CZ715*(1-EP715)</f>
        <v>#VALUE!</v>
      </c>
      <c r="DK715" s="465" t="e">
        <f>DA715*(1-ER715)</f>
        <v>#VALUE!</v>
      </c>
      <c r="DL715" s="465" t="e">
        <f>DB715*(1-EQ715)</f>
        <v>#VALUE!</v>
      </c>
      <c r="DM715" s="465" t="e">
        <f>DC715*(1-ES715)</f>
        <v>#VALUE!</v>
      </c>
      <c r="DN715" s="465" t="e">
        <f>DD715*(1-ET715)</f>
        <v>#VALUE!</v>
      </c>
      <c r="DO715" s="465" t="e">
        <f>DE715</f>
        <v>#VALUE!</v>
      </c>
      <c r="DP715" s="465" t="e">
        <f>DF715*(1-EU715)</f>
        <v>#VALUE!</v>
      </c>
      <c r="DQ715" s="465" t="e">
        <f>DG715*(1-EV715)</f>
        <v>#VALUE!</v>
      </c>
      <c r="DR715" s="465" t="e">
        <f>DH715*(1-EW715)</f>
        <v>#VALUE!</v>
      </c>
      <c r="DS715" s="465" t="e">
        <f>DI715</f>
        <v>#VALUE!</v>
      </c>
      <c r="DT715" s="465" t="e">
        <f>SUM(DJ715:DS715)</f>
        <v>#VALUE!</v>
      </c>
      <c r="DU715" s="465" t="e">
        <f>SUMPRODUCT((DJ715:DO715)*(GS715:GX715))+(DP715+DQ715+DR715)*GY715+DS715</f>
        <v>#VALUE!</v>
      </c>
      <c r="DV715" s="451" t="e">
        <f>AV715/$BH715/(1-EP715)</f>
        <v>#VALUE!</v>
      </c>
      <c r="DW715" s="451" t="e">
        <f>AW715/$BH715/(1-ER715)</f>
        <v>#VALUE!</v>
      </c>
      <c r="DX715" s="451" t="e">
        <f>AX715/$BH715/(1-EQ715)</f>
        <v>#VALUE!</v>
      </c>
      <c r="DY715" s="451" t="e">
        <f>AY715/$BH715/(1-ES715)</f>
        <v>#VALUE!</v>
      </c>
      <c r="DZ715" s="451" t="e">
        <f>AZ715/$BH715/(1-ET715)</f>
        <v>#VALUE!</v>
      </c>
      <c r="EA715" s="451" t="e">
        <f>BA715/$BH715/(1-AX715)</f>
        <v>#VALUE!</v>
      </c>
      <c r="EB715" s="451" t="e">
        <f>BB715/$BH715/(1-EU715)</f>
        <v>#VALUE!</v>
      </c>
      <c r="EC715" s="451" t="e">
        <f>BC715/$BH715/(1-EV715)</f>
        <v>#VALUE!</v>
      </c>
      <c r="ED715" s="451" t="e">
        <f>BD715/$BH715/(1-EW715)</f>
        <v>#VALUE!</v>
      </c>
      <c r="EE715" s="451" t="e">
        <f>BG715/BH715</f>
        <v>#VALUE!</v>
      </c>
      <c r="EF715" s="451" t="e">
        <f>DV715/SUM($DV715:$EE715)</f>
        <v>#VALUE!</v>
      </c>
      <c r="EG715" s="451" t="e">
        <f>DW715/SUM($DV715:$EE715)</f>
        <v>#VALUE!</v>
      </c>
      <c r="EH715" s="451" t="e">
        <f>DX715/SUM($DV715:$EE715)</f>
        <v>#VALUE!</v>
      </c>
      <c r="EI715" s="451" t="e">
        <f>DY715/SUM($DV715:$EE715)</f>
        <v>#VALUE!</v>
      </c>
      <c r="EJ715" s="451" t="e">
        <f>DZ715/SUM($DV715:$EE715)</f>
        <v>#VALUE!</v>
      </c>
      <c r="EK715" s="451" t="e">
        <f>EA715/SUM($DV715:$EE715)</f>
        <v>#VALUE!</v>
      </c>
      <c r="EL715" s="451" t="e">
        <f>EB715/SUM($DV715:$EE715)</f>
        <v>#VALUE!</v>
      </c>
      <c r="EM715" s="451" t="e">
        <f>EC715/SUM($DV715:$EE715)</f>
        <v>#VALUE!</v>
      </c>
      <c r="EN715" s="451" t="e">
        <f>ED715/SUM($DV715:$EE715)</f>
        <v>#VALUE!</v>
      </c>
      <c r="EO715" s="451" t="e">
        <f>EE715/SUM($DV715:$EE715)</f>
        <v>#VALUE!</v>
      </c>
      <c r="EP715" s="450">
        <f>EP714</f>
        <v>0.080000000000000002</v>
      </c>
      <c r="EQ715" s="450">
        <f>EQ714</f>
        <v>0.014999999999999999</v>
      </c>
      <c r="ER715" s="450">
        <f>ER714</f>
        <v>0.014999999999999999</v>
      </c>
      <c r="ES715" s="450">
        <f>ES714</f>
        <v>0.014999999999999999</v>
      </c>
      <c r="ET715" s="450">
        <f>ET714</f>
        <v>0.014999999999999999</v>
      </c>
      <c r="EU715" s="450">
        <f>EU714</f>
        <v>0.089999999999999997</v>
      </c>
      <c r="EV715" s="450">
        <f>EV714</f>
        <v>0.089999999999999997</v>
      </c>
      <c r="EW715" s="450">
        <f>EW714</f>
        <v>0.089999999999999997</v>
      </c>
      <c r="EX715" s="431" t="str">
        <f>IF(_tag_month_day!AS705="","",_tag_month_day!AS705/100)</f>
        <v/>
      </c>
      <c r="EY715" s="431" t="str">
        <f>IF(_tag_month_day!AT705="","",_tag_month_day!AT705/100)</f>
        <v/>
      </c>
      <c r="EZ715" s="431" t="str">
        <f>IF(_tag_month_day!AU705="","",_tag_month_day!AU705/100)</f>
        <v/>
      </c>
      <c r="FA715" s="431" t="str">
        <f>IF(_tag_month_day!AV705="","",_tag_month_day!AV705/100)</f>
        <v/>
      </c>
      <c r="FB715" s="431" t="str">
        <f>IF(_tag_month_day!AW705="","",_tag_month_day!AW705/100)</f>
        <v/>
      </c>
      <c r="FC715" s="431" t="str">
        <f>IF(_tag_month_day!AX705="","",_tag_month_day!AX705/100)</f>
        <v/>
      </c>
      <c r="FD715" s="449" t="str">
        <f>IF(_tag_month_day!AY705="","",_tag_month_day!AY705/100)</f>
        <v/>
      </c>
      <c r="FE715" s="449" t="str">
        <f>IF(_tag_month_day!AZ705="","",_tag_month_day!AZ705/100)</f>
        <v/>
      </c>
      <c r="FF715" s="449" t="str">
        <f>IF(_tag_month_day!BA705="","",_tag_month_day!BA705/100)</f>
        <v/>
      </c>
      <c r="FG715" s="449" t="str">
        <f>IF(_tag_month_day!BB705="","",_tag_month_day!BB705/100)</f>
        <v/>
      </c>
      <c r="FH715" s="467" t="str">
        <f>IF(_tag_month_day!BC705="","",_tag_month_day!BC705/100)</f>
        <v/>
      </c>
      <c r="FI715" s="449">
        <f>FI714</f>
        <v>0.40999999999999998</v>
      </c>
      <c r="FJ715" s="449">
        <f>FJ714</f>
        <v>0.11</v>
      </c>
      <c r="FK715" s="449">
        <f>FK714</f>
        <v>0.014999999999999999</v>
      </c>
      <c r="FL715" s="449">
        <f>FL714</f>
        <v>0</v>
      </c>
      <c r="FM715" s="467">
        <f>FM714</f>
        <v>0.0001</v>
      </c>
      <c r="FN715" s="449">
        <f>FN714</f>
        <v>0.32000000000000001</v>
      </c>
      <c r="FO715" s="449">
        <f>FO714</f>
        <v>0.20000000000000001</v>
      </c>
      <c r="FP715" s="449">
        <f>FP714</f>
        <v>0.01</v>
      </c>
      <c r="FQ715" s="449">
        <f>FQ714</f>
        <v>0</v>
      </c>
      <c r="FR715" s="467">
        <f>FR714</f>
        <v>0.0001</v>
      </c>
      <c r="FS715" s="449" t="str">
        <f>IF(_tag_month_day!BD705="","",_tag_month_day!BD705/100)</f>
        <v/>
      </c>
      <c r="FT715" s="449" t="str">
        <f>IF(_tag_month_day!BE705="","",_tag_month_day!BE705/100)</f>
        <v/>
      </c>
      <c r="FU715" s="449" t="str">
        <f>IF(_tag_month_day!BF705="","",_tag_month_day!BF705/100)</f>
        <v/>
      </c>
      <c r="FV715" s="449" t="str">
        <f>IF(_tag_month_day!BG705="","",_tag_month_day!BG705/100)</f>
        <v/>
      </c>
      <c r="FW715" s="467" t="str">
        <f>IF(_tag_month_day!BH705="","",_tag_month_day!BH705/100)</f>
        <v/>
      </c>
      <c r="FX715" s="449" t="str">
        <f>IF(_tag_month_day!BI705="","",_tag_month_day!BI705/100)</f>
        <v/>
      </c>
      <c r="FY715" s="449" t="str">
        <f>IF(_tag_month_day!BJ705="","",_tag_month_day!BJ705/100)</f>
        <v/>
      </c>
      <c r="FZ715" s="468" t="str">
        <f>IF(_tag_month_day!BK705="","",_tag_month_day!BK705/100)</f>
        <v/>
      </c>
      <c r="GA715" s="449" t="str">
        <f>IF(_tag_month_day!BL705="","",_tag_month_day!BL705/100)</f>
        <v/>
      </c>
      <c r="GB715" s="467" t="str">
        <f>IF(_tag_month_day!BM705="","",_tag_month_day!BM705/100)</f>
        <v/>
      </c>
      <c r="GC715" s="431" t="str">
        <f>IF(_tag_month_day!BN705="","",_tag_month_day!BN705/100)</f>
        <v/>
      </c>
      <c r="GD715" s="431" t="str">
        <f>IF(_tag_month_day!BO705="","",_tag_month_day!BO705/100)</f>
        <v/>
      </c>
      <c r="GE715" s="431" t="str">
        <f>IF(_tag_month_day!BP705="","",_tag_month_day!BP705/100)</f>
        <v/>
      </c>
      <c r="GF715" s="431" t="str">
        <f>IF(_tag_month_day!BQ705="","",_tag_month_day!BQ705/100)</f>
        <v/>
      </c>
      <c r="GG715" s="431" t="str">
        <f>IF(_tag_month_day!BR705="","",_tag_month_day!BR705/100)</f>
        <v/>
      </c>
      <c r="GH715" s="431" t="str">
        <f>IF(_tag_month_day!BS705="","",_tag_month_day!BS705/100)</f>
        <v/>
      </c>
      <c r="GI715" s="467" t="str">
        <f>IF(_tag_month_day!BT705="","",_tag_month_day!BT705/100)</f>
        <v/>
      </c>
      <c r="GJ715" s="469" t="str">
        <f>IF(_tag_month_day!BU705="","",_tag_month_day!BU705/100)</f>
        <v/>
      </c>
      <c r="GK715" s="470">
        <f>GK714</f>
        <v>0.070000000000000007</v>
      </c>
      <c r="GL715" s="470">
        <f>GL714</f>
        <v>0.029999999999999999</v>
      </c>
      <c r="GM715" s="471" t="str">
        <f>IF(_tag_month_day!BX705="","",_tag_month_day!BX705/100)</f>
        <v/>
      </c>
      <c r="GN715" s="470">
        <f>GN714</f>
        <v>0.070000000000000007</v>
      </c>
      <c r="GO715" s="470">
        <f>GO714</f>
        <v>0.029999999999999999</v>
      </c>
      <c r="GP715" s="470">
        <f>GP714</f>
        <v>0.089999999999999997</v>
      </c>
      <c r="GQ715" s="470">
        <f>GQ714</f>
        <v>0.029999999999999999</v>
      </c>
      <c r="GR715" s="471" t="str">
        <f>IF(_tag_month_day!CA705="","",_tag_month_day!CA705/100)</f>
        <v/>
      </c>
      <c r="GS715" s="472">
        <f>GS714</f>
        <v>0.95299999999999996</v>
      </c>
      <c r="GT715" s="472">
        <f>GT714</f>
        <v>0.55000000000000004</v>
      </c>
      <c r="GU715" s="472">
        <f>GU714</f>
        <v>0.55000000000000004</v>
      </c>
      <c r="GV715" s="472">
        <f>GV714</f>
        <v>0.55000000000000004</v>
      </c>
      <c r="GW715" s="472">
        <f>GW714</f>
        <v>0.5</v>
      </c>
      <c r="GX715" s="472">
        <f>GX714</f>
        <v>0.93500000000000005</v>
      </c>
      <c r="GY715" s="472">
        <f>GY714</f>
        <v>0.14999999999999999</v>
      </c>
      <c r="GZ715" s="472">
        <f>GZ714</f>
        <v>1</v>
      </c>
      <c r="HA715" s="474">
        <f>HA714</f>
        <v>0.047</v>
      </c>
      <c r="HB715" s="474">
        <f>HB714</f>
        <v>0.45000000000000001</v>
      </c>
      <c r="HC715" s="474">
        <f>HC714</f>
        <v>0.45000000000000001</v>
      </c>
      <c r="HD715" s="474">
        <f>HD714</f>
        <v>0.45000000000000001</v>
      </c>
      <c r="HE715" s="474">
        <f>HE714</f>
        <v>0.5</v>
      </c>
      <c r="HF715" s="474">
        <f>HF714</f>
        <v>0.065000000000000002</v>
      </c>
      <c r="HG715" s="474">
        <f>HG714</f>
        <v>0.84999999999999998</v>
      </c>
      <c r="HH715" s="474">
        <f>HH714</f>
        <v>0</v>
      </c>
      <c r="HI715" s="10">
        <f>IF(BZ715&lt;&gt;"",CK715-BV715,0)</f>
        <v>0</v>
      </c>
      <c r="HJ715" s="10" t="e">
        <f>IF(AJ715&gt;0,AH715-AJ715,0)</f>
        <v>#VALUE!</v>
      </c>
      <c r="HK715" s="466">
        <f>HK714</f>
        <v>0.84999999999999998</v>
      </c>
      <c r="HL715" s="424">
        <f>HL714</f>
        <v>550000</v>
      </c>
      <c r="HM715" s="424">
        <f>HM714</f>
        <v>480000</v>
      </c>
      <c r="HN715" s="465" t="e">
        <f>(DJ715*EZ715+DK715*FH715+DL715*FM715+DM715*FR715+DN715*FW715+DO715*GB715+DS715*GI715+DP715*GM715+DR715*GR715)*1000*2</f>
        <v>#VALUE!</v>
      </c>
      <c r="HO715" s="465" t="e">
        <f>HN715*HK715*$HO$2/HL715*1000000</f>
        <v>#VALUE!</v>
      </c>
      <c r="HP715" s="465" t="e">
        <f>HN715*HK715*$HP$2/HM715*1000000</f>
        <v>#VALUE!</v>
      </c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</row>
    <row customFormat="1" r="716" s="0">
      <c r="A716" s="420">
        <v>705</v>
      </c>
      <c r="B716" s="421">
        <f ca="1">IF(D716=D715,B715,IF(D716="夜班",B715+1,B715))</f>
        <v>43615</v>
      </c>
      <c r="C716" s="422">
        <f>C715</f>
        <v>0.041666666666666699</v>
      </c>
      <c r="D716" s="10" t="str">
        <f ca="1">IF(HOUR(G716)&lt;8,"夜班",IF(HOUR(G716)&lt;16,"白班",IF(HOUR(G716)&lt;24,"中班",0)))</f>
        <v>夜班</v>
      </c>
      <c r="E716" s="10" t="e">
        <f ca="1">IF(F716=1,"甲",IF(F716=2,"乙",IF(F716=3,"丙",IF(F716=4,"丁",""))))</f>
        <v>#REF!</v>
      </c>
      <c r="F716" s="10" t="e">
        <f ca="1">SUMPRODUCT((成本日报!$A$3:$A$95=计划!B716)*(成本日报!$B$3:$B$95=计划!$D716),成本日报!$C$3:$C$95)</f>
        <v>#REF!</v>
      </c>
      <c r="G716" s="423">
        <f ca="1">G715+C715</f>
        <v>43615.333333331626</v>
      </c>
      <c r="H716" s="423">
        <f ca="1">$G716+$C716/60*10+$C716*0</f>
        <v>43615.340277776071</v>
      </c>
      <c r="I716" s="423">
        <f ca="1">$G716+$C716/60*18+$C716*0</f>
        <v>43615.345833331623</v>
      </c>
      <c r="J716" s="423">
        <f ca="1">$G716+$C716/60*0+$C716*1</f>
        <v>43615.37499999829</v>
      </c>
      <c r="K716" s="423">
        <f ca="1">$G716+$C716/60*30+$C716*2</f>
        <v>43615.437499998297</v>
      </c>
      <c r="L716" s="423">
        <f ca="1">$G716+$C716/60*0+$C716*3</f>
        <v>43615.458333331626</v>
      </c>
      <c r="M716" s="424" t="str">
        <f>IF(_tag_month_day!A706="","",_tag_month_day!A706)</f>
        <v/>
      </c>
      <c r="N716" s="424" t="str">
        <f>IF(_tag_month_day!B706="","",_tag_month_day!B706)</f>
        <v/>
      </c>
      <c r="O716" s="425" t="e">
        <f>IF(M716+N716=0,"",M716+N716)</f>
        <v>#VALUE!</v>
      </c>
      <c r="P716" s="424" t="str">
        <f>IF(_tag_month_day!C706="","",_tag_month_day!C706)</f>
        <v/>
      </c>
      <c r="Q716" s="424" t="str">
        <f>IF(_tag_month_day!D706="","",_tag_month_day!D706)</f>
        <v/>
      </c>
      <c r="R716" s="426" t="str">
        <f>IF(_tag_month_day!CB706="","",_tag_month_day!CB706/100)</f>
        <v/>
      </c>
      <c r="S716" s="427" t="str">
        <f>IF(_tag_month_day!E706="","",_tag_month_day!E706)</f>
        <v/>
      </c>
      <c r="T716" s="427" t="str">
        <f>IF(_tag_month_day!F706="","",_tag_month_day!F706)</f>
        <v/>
      </c>
      <c r="U716" s="428" t="e">
        <f>S716+T716</f>
        <v>#VALUE!</v>
      </c>
      <c r="V716" s="429" t="e">
        <f>U716/AJ716</f>
        <v>#VALUE!</v>
      </c>
      <c r="W716" s="430" t="str">
        <f>IF(_jhy_month_day!A706="","",_jhy_month_day!A706)</f>
        <v/>
      </c>
      <c r="X716" s="431" t="str">
        <f>IF(_jhy_month_day!B706="","",_jhy_month_day!B706/100)</f>
        <v/>
      </c>
      <c r="Y716" s="431" t="str">
        <f>IF(_jhy_month_day!C706="","",_jhy_month_day!C706/100)</f>
        <v/>
      </c>
      <c r="Z716" s="432">
        <f>Z712+1</f>
        <v>177</v>
      </c>
      <c r="AA716" s="433" t="str">
        <f>IF(_tag_month_day!G706="","",_tag_month_day!G706/100)</f>
        <v/>
      </c>
      <c r="AB716" s="433" t="str">
        <f>IF(_tag_month_day!H706="","",_tag_month_day!H706/100)</f>
        <v/>
      </c>
      <c r="AC716" s="434">
        <f>IF(X716="",AC715,BK716*($AV715*X716+$AW715*FD715+$AX715*FI715+$AY715*FN715+$AZ715*FS715+$BA715*FX715+$BG715*GE715)/(AV715*Y716+AX715*FK715+AW715*FF715+AY715*FP715+AZ715*FU715+BA715*FZ715+BG715*GG715+BB715*GK715+BC715*GN715+BD715*GP715))</f>
        <v>1.59963432013121</v>
      </c>
      <c r="AD716" s="435" t="str">
        <f>IF(AC716=AC715,"",AC716-AC715)</f>
        <v/>
      </c>
      <c r="AE716" s="436" t="str">
        <f>IF(1-AF716=0,"",(1-AF716))</f>
        <v/>
      </c>
      <c r="AF716" s="437">
        <v>1</v>
      </c>
      <c r="AG716" s="10" t="str">
        <f>AG715</f>
        <v>9A3</v>
      </c>
      <c r="AH716" s="438" t="str">
        <f>AH715</f>
        <v/>
      </c>
      <c r="AI716" s="424"/>
      <c r="AJ716" s="10" t="str">
        <f>IF(_tag_month_day!I706="","",_tag_month_day!I706)</f>
        <v/>
      </c>
      <c r="AK716" s="440"/>
      <c r="AL716" s="440"/>
      <c r="AM716" s="440"/>
      <c r="AN716" s="441">
        <f>AN715</f>
        <v>2</v>
      </c>
      <c r="AO716" s="441">
        <f>AO715</f>
        <v>8</v>
      </c>
      <c r="AP716" s="442" t="e">
        <f>(IF(AN716=0,AS715,AS715*(1+AO716/AN716)/(AR716+AO716/AN716)))+AT716</f>
        <v>#VALUE!</v>
      </c>
      <c r="AQ716" s="443" t="str">
        <f>IF(_tag_month_day!J706="","",_tag_month_day!J706/100)</f>
        <v/>
      </c>
      <c r="AR716" s="444">
        <f>AR715</f>
        <v>1.3</v>
      </c>
      <c r="AS716" s="445" t="e">
        <f>AQ716*(AN716*AR716+AO716)/(AN716+AO716)</f>
        <v>#VALUE!</v>
      </c>
      <c r="AT716" s="445" t="e">
        <f>(SUM(BE716:BF716)-SUM(BE715:BF715))*0.05</f>
        <v>#VALUE!</v>
      </c>
      <c r="AU716" s="446" t="str">
        <f>IF(_tag_month_day!CC706="","",IF(_tag_month_day!CC706&gt;0,_tag_month_day!CD706,_tag_month_day!CE706))</f>
        <v/>
      </c>
      <c r="AV716" s="447" t="str">
        <f>IF(_tag_month_day!L706="","",_tag_month_day!L706/100)</f>
        <v/>
      </c>
      <c r="AW716" s="431">
        <f>AW715</f>
        <v>0</v>
      </c>
      <c r="AX716" s="431">
        <f>AX715</f>
        <v>0</v>
      </c>
      <c r="AY716" s="431" t="str">
        <f>IF(_tag_month_day!M706="","",_tag_month_day!M706/100)</f>
        <v/>
      </c>
      <c r="AZ716" s="431" t="str">
        <f>IF(_tag_month_day!N706="","",_tag_month_day!N706/100)</f>
        <v/>
      </c>
      <c r="BA716" s="431" t="str">
        <f>IF(_tag_month_day!O706="","",_tag_month_day!O706/100)</f>
        <v/>
      </c>
      <c r="BB716" s="448" t="str">
        <f>IF(_tag_month_day!P706="","",_tag_month_day!P706/100)</f>
        <v/>
      </c>
      <c r="BC716" s="448">
        <f>BC715</f>
        <v>0</v>
      </c>
      <c r="BD716" s="448" t="str">
        <f>IF(_tag_month_day!Q706="","",_tag_month_day!Q706/100)</f>
        <v/>
      </c>
      <c r="BE716" s="449" t="str">
        <f>IF(_tag_month_day!R706="","",_tag_month_day!R706/100)</f>
        <v/>
      </c>
      <c r="BF716" s="388" t="e">
        <f>(AU716*(100+BE716*100))/(AJ716-AU716)/100</f>
        <v>#VALUE!</v>
      </c>
      <c r="BG716" s="450" t="e">
        <f>BE716+BF716</f>
        <v>#VALUE!</v>
      </c>
      <c r="BH716" s="451" t="e">
        <f>SUM(AV716:BF716)</f>
        <v>#VALUE!</v>
      </c>
      <c r="BI716" s="452" t="e">
        <f>IF(CX716=0,BI715,(DK716*查询!$R$5+DL716*查询!$Q$5+DM716*查询!$N$5+DN716*查询!$O$5+DO716*查询!$P$5)*AF716/CX716)</f>
        <v>#VALUE!</v>
      </c>
      <c r="BJ716" s="452" t="e">
        <f>IF(CX716=0,BJ715,(DP716*查询!$S$5+DQ716*查询!$T$5+DR716*查询!$U$5)*AF716/CX716)</f>
        <v>#VALUE!</v>
      </c>
      <c r="BK716" s="452">
        <f>BK715</f>
        <v>1</v>
      </c>
      <c r="BL716" s="453" t="e">
        <f>SUMPRODUCT((AV716:BA716)*(GS716:GX716))/((GS716:GX716)+SUM(BB716:BD716)*GY716+BG716*GZ716)</f>
        <v>#VALUE!</v>
      </c>
      <c r="BM716" s="453" t="e">
        <f>BK716*($AV716*FB716+$AW716*FD716+$AX716*FI716+$AY716*FN716+$AZ716*FS716+$BA716*FX716+$BG716*GE716)/(AV716*EY716+AX716*FK716+AW716*FF716+AY716*FP716+AZ716*FU716+BA716*FZ716+BG716*GG716+BB716*GK716+BC716*GN716+BD716*GP716)</f>
        <v>#VALUE!</v>
      </c>
      <c r="BN716" s="453" t="e">
        <f>($AV716*FC716+$AX716*FJ716+$AW716*FE716+$AY716*FO716+$AZ716*FT716+$BA716*FY716+$BG716*GF716)/($AV716*FA716+BG716*GH716+BB716*GL716+BC716*GO716+BD716*GQ716+BA716*GA716)</f>
        <v>#VALUE!</v>
      </c>
      <c r="BO716" s="454" t="e">
        <f>SUMPRODUCT(AV716:BA716*GS716:GX716)/(GS716:GX716+(BB716+BC716+BD716)*GY716+BG716)</f>
        <v>#VALUE!</v>
      </c>
      <c r="BP716" s="454" t="e">
        <f>SUMPRODUCT(AV716:BA716*GS716:GX716)/(GS716:GX716+(BB716+BC716+BD716)*GY716+BG716)</f>
        <v>#VALUE!</v>
      </c>
      <c r="BQ716" s="454" t="e">
        <f>SUMPRODUCT(AV716:BA716*GS716:GX716)/(GS716:GX716+(BB716+BC716+BD716)*GY716+BG716)</f>
        <v>#VALUE!</v>
      </c>
      <c r="BR716" s="453" t="str">
        <f>IF(_tag_month_day!T706="","",_tag_month_day!T706)</f>
        <v/>
      </c>
      <c r="BS716" s="453" t="str">
        <f>IF(_tag_month_day!U706="","",_tag_month_day!U706)</f>
        <v/>
      </c>
      <c r="BT716" s="455" t="str">
        <f>IF(CK716="","",IF((CK716&gt;=BV716-0.12)*(CK716&lt;=BV716+0.12),"合格","不合格"))</f>
        <v/>
      </c>
      <c r="BU716" s="456" t="str">
        <f>IF(_tag_month_day!V706="","",_tag_month_day!V706)</f>
        <v/>
      </c>
      <c r="BV716" s="457" t="str">
        <f>IF(_tag_month_day!W706="","",_tag_month_day!W706)</f>
        <v/>
      </c>
      <c r="BW716" s="458" t="str">
        <f>IF(_tag_month_day!X706="","",_tag_month_day!X706)</f>
        <v/>
      </c>
      <c r="BX716" s="458" t="str">
        <f>IF(_tag_month_day!Y706="","",_tag_month_day!Y706)</f>
        <v/>
      </c>
      <c r="BY716" s="459">
        <f ca="1">L716</f>
        <v>43615.458333331626</v>
      </c>
      <c r="BZ716" s="460"/>
      <c r="CA716" s="4"/>
      <c r="CB716" s="424" t="str">
        <f>IF(_tag_month_day!Z706="","",_tag_month_day!Z706)</f>
        <v/>
      </c>
      <c r="CC716" s="424" t="str">
        <f>IF(_tag_month_day!AA706="","",_tag_month_day!AA706)</f>
        <v/>
      </c>
      <c r="CD716" s="424" t="str">
        <f>IF(_tag_month_day!AB706="","",_tag_month_day!AB706)</f>
        <v/>
      </c>
      <c r="CE716" s="424" t="str">
        <f>IF(_tag_month_day!AC706="","",_tag_month_day!AC706)</f>
        <v/>
      </c>
      <c r="CF716" s="424" t="str">
        <f>IF(_tag_month_day!AD706="","",_tag_month_day!AD706)</f>
        <v/>
      </c>
      <c r="CG716" s="424" t="str">
        <f>IF(_tag_month_day!AE706="","",_tag_month_day!AE706)</f>
        <v/>
      </c>
      <c r="CH716" s="424" t="str">
        <f>IF(_tag_month_day!AF706="","",_tag_month_day!AF706)</f>
        <v/>
      </c>
      <c r="CI716" s="424" t="str">
        <f>IF(_tag_month_day!AG706="","",_tag_month_day!AG706)</f>
        <v/>
      </c>
      <c r="CJ716" s="424" t="str">
        <f>IF(_tag_month_day!AH706="","",_tag_month_day!AH706)</f>
        <v/>
      </c>
      <c r="CK716" s="424" t="str">
        <f>IF(_tag_month_day!AI706="","",_tag_month_day!AI706)</f>
        <v/>
      </c>
      <c r="CL716" s="4" t="str">
        <f>IF(_tag_month_day!AJ706="","",_tag_month_day!AJ706)</f>
        <v/>
      </c>
      <c r="CM716" s="4" t="str">
        <f>IF(_tag_month_day!AK706="","",_tag_month_day!AK706)</f>
        <v/>
      </c>
      <c r="CN716" s="4" t="str">
        <f>IF(_tag_month_day!AL706="","",_tag_month_day!AL706)</f>
        <v/>
      </c>
      <c r="CO716" s="4" t="str">
        <f>IF(_tag_month_day!AM706="","",_tag_month_day!AM706)</f>
        <v/>
      </c>
      <c r="CP716" s="4" t="str">
        <f>IF(_tag_month_day!AN706="","",_tag_month_day!AN706)</f>
        <v/>
      </c>
      <c r="CQ716" s="4" t="str">
        <f>IF(_tag_month_day!AO706="","",_tag_month_day!AO706)</f>
        <v/>
      </c>
      <c r="CR716" s="462" t="str">
        <f>IF(_tag_month_day!AP706="","",_tag_month_day!AP706)</f>
        <v/>
      </c>
      <c r="CS716" s="463" t="str">
        <f>IF(_tag_month_day!AQ706="","",_tag_month_day!AQ706)</f>
        <v/>
      </c>
      <c r="CT716" s="4" t="str">
        <f>IF(_tag_month_day!AR706="","",_tag_month_day!AR706)</f>
        <v/>
      </c>
      <c r="CU716" s="464" t="e">
        <f>DU716/AJ716</f>
        <v>#VALUE!</v>
      </c>
      <c r="CV716" s="451" t="e">
        <f>BG716/BH716</f>
        <v>#VALUE!</v>
      </c>
      <c r="CW716" s="465" t="e">
        <f>AJ716*(1-CV716)*CU716*AF716</f>
        <v>#VALUE!</v>
      </c>
      <c r="CX716" s="465" t="e">
        <f>CW716*94%</f>
        <v>#VALUE!</v>
      </c>
      <c r="CY716" s="466" t="e">
        <f>IF(CX716=0,0,DS716/(DS716+CX716))</f>
        <v>#VALUE!</v>
      </c>
      <c r="CZ716" s="465" t="e">
        <f>$AJ716*EF716</f>
        <v>#VALUE!</v>
      </c>
      <c r="DA716" s="465" t="e">
        <f>$AJ716*EG716</f>
        <v>#VALUE!</v>
      </c>
      <c r="DB716" s="465" t="e">
        <f>$AJ716*EH716</f>
        <v>#VALUE!</v>
      </c>
      <c r="DC716" s="465" t="e">
        <f>$AJ716*EI716</f>
        <v>#VALUE!</v>
      </c>
      <c r="DD716" s="465" t="e">
        <f>$AJ716*EJ716</f>
        <v>#VALUE!</v>
      </c>
      <c r="DE716" s="465" t="e">
        <f>$AJ716*EK716</f>
        <v>#VALUE!</v>
      </c>
      <c r="DF716" s="465" t="e">
        <f>$AJ716*EL716</f>
        <v>#VALUE!</v>
      </c>
      <c r="DG716" s="465" t="e">
        <f>$AJ716*EM716</f>
        <v>#VALUE!</v>
      </c>
      <c r="DH716" s="465" t="e">
        <f>$AJ716*EN716</f>
        <v>#VALUE!</v>
      </c>
      <c r="DI716" s="465" t="e">
        <f>$AJ716*EO716</f>
        <v>#VALUE!</v>
      </c>
      <c r="DJ716" s="465" t="e">
        <f>CZ716*(1-EP716)</f>
        <v>#VALUE!</v>
      </c>
      <c r="DK716" s="465" t="e">
        <f>DA716*(1-ER716)</f>
        <v>#VALUE!</v>
      </c>
      <c r="DL716" s="465" t="e">
        <f>DB716*(1-EQ716)</f>
        <v>#VALUE!</v>
      </c>
      <c r="DM716" s="465" t="e">
        <f>DC716*(1-ES716)</f>
        <v>#VALUE!</v>
      </c>
      <c r="DN716" s="465" t="e">
        <f>DD716*(1-ET716)</f>
        <v>#VALUE!</v>
      </c>
      <c r="DO716" s="465" t="e">
        <f>DE716</f>
        <v>#VALUE!</v>
      </c>
      <c r="DP716" s="465" t="e">
        <f>DF716*(1-EU716)</f>
        <v>#VALUE!</v>
      </c>
      <c r="DQ716" s="465" t="e">
        <f>DG716*(1-EV716)</f>
        <v>#VALUE!</v>
      </c>
      <c r="DR716" s="465" t="e">
        <f>DH716*(1-EW716)</f>
        <v>#VALUE!</v>
      </c>
      <c r="DS716" s="465" t="e">
        <f>DI716</f>
        <v>#VALUE!</v>
      </c>
      <c r="DT716" s="465" t="e">
        <f>SUM(DJ716:DS716)</f>
        <v>#VALUE!</v>
      </c>
      <c r="DU716" s="465" t="e">
        <f>(GS716:GX716)+(DP716+DQ716+DR716)*GY716+DS716</f>
        <v>#VALUE!</v>
      </c>
      <c r="DV716" s="451" t="e">
        <f>AV716/$BH716/(1-EP716)</f>
        <v>#VALUE!</v>
      </c>
      <c r="DW716" s="451" t="e">
        <f>AW716/$BH716/(1-ER716)</f>
        <v>#VALUE!</v>
      </c>
      <c r="DX716" s="451" t="e">
        <f>AX716/$BH716/(1-EQ716)</f>
        <v>#VALUE!</v>
      </c>
      <c r="DY716" s="451" t="e">
        <f>AY716/$BH716/(1-ES716)</f>
        <v>#VALUE!</v>
      </c>
      <c r="DZ716" s="451" t="e">
        <f>AZ716/$BH716/(1-ET716)</f>
        <v>#VALUE!</v>
      </c>
      <c r="EA716" s="451" t="e">
        <f>BA716/$BH716/(1-AX716)</f>
        <v>#VALUE!</v>
      </c>
      <c r="EB716" s="451" t="e">
        <f>BB716/$BH716/(1-EU716)</f>
        <v>#VALUE!</v>
      </c>
      <c r="EC716" s="451" t="e">
        <f>BC716/$BH716/(1-EV716)</f>
        <v>#VALUE!</v>
      </c>
      <c r="ED716" s="451" t="e">
        <f>BD716/$BH716/(1-EW716)</f>
        <v>#VALUE!</v>
      </c>
      <c r="EE716" s="451" t="e">
        <f>BG716/BH716</f>
        <v>#VALUE!</v>
      </c>
      <c r="EF716" s="451" t="e">
        <f>DV716/SUM($DV716:$EE716)</f>
        <v>#VALUE!</v>
      </c>
      <c r="EG716" s="451" t="e">
        <f>DW716/SUM($DV716:$EE716)</f>
        <v>#VALUE!</v>
      </c>
      <c r="EH716" s="451" t="e">
        <f>DX716/SUM($DV716:$EE716)</f>
        <v>#VALUE!</v>
      </c>
      <c r="EI716" s="451" t="e">
        <f>DY716/SUM($DV716:$EE716)</f>
        <v>#VALUE!</v>
      </c>
      <c r="EJ716" s="451" t="e">
        <f>DZ716/SUM($DV716:$EE716)</f>
        <v>#VALUE!</v>
      </c>
      <c r="EK716" s="451" t="e">
        <f>EA716/SUM($DV716:$EE716)</f>
        <v>#VALUE!</v>
      </c>
      <c r="EL716" s="451" t="e">
        <f>EB716/SUM($DV716:$EE716)</f>
        <v>#VALUE!</v>
      </c>
      <c r="EM716" s="451" t="e">
        <f>EC716/SUM($DV716:$EE716)</f>
        <v>#VALUE!</v>
      </c>
      <c r="EN716" s="451" t="e">
        <f>ED716/SUM($DV716:$EE716)</f>
        <v>#VALUE!</v>
      </c>
      <c r="EO716" s="451" t="e">
        <f>EE716/SUM($DV716:$EE716)</f>
        <v>#VALUE!</v>
      </c>
      <c r="EP716" s="450">
        <f>EP715</f>
        <v>0.080000000000000002</v>
      </c>
      <c r="EQ716" s="450">
        <f>EQ715</f>
        <v>0.014999999999999999</v>
      </c>
      <c r="ER716" s="450">
        <f>ER715</f>
        <v>0.014999999999999999</v>
      </c>
      <c r="ES716" s="450">
        <f>ES715</f>
        <v>0.014999999999999999</v>
      </c>
      <c r="ET716" s="450">
        <f>ET715</f>
        <v>0.014999999999999999</v>
      </c>
      <c r="EU716" s="450">
        <f>EU715</f>
        <v>0.089999999999999997</v>
      </c>
      <c r="EV716" s="450">
        <f>EV715</f>
        <v>0.089999999999999997</v>
      </c>
      <c r="EW716" s="450">
        <f>EW715</f>
        <v>0.089999999999999997</v>
      </c>
      <c r="EX716" s="431" t="str">
        <f>IF(_tag_month_day!AS706="","",_tag_month_day!AS706/100)</f>
        <v/>
      </c>
      <c r="EY716" s="431" t="str">
        <f>IF(_tag_month_day!AT706="","",_tag_month_day!AT706/100)</f>
        <v/>
      </c>
      <c r="EZ716" s="431" t="str">
        <f>IF(_tag_month_day!AU706="","",_tag_month_day!AU706/100)</f>
        <v/>
      </c>
      <c r="FA716" s="431" t="str">
        <f>IF(_tag_month_day!AV706="","",_tag_month_day!AV706/100)</f>
        <v/>
      </c>
      <c r="FB716" s="431" t="str">
        <f>IF(_tag_month_day!AW706="","",_tag_month_day!AW706/100)</f>
        <v/>
      </c>
      <c r="FC716" s="431" t="str">
        <f>IF(_tag_month_day!AX706="","",_tag_month_day!AX706/100)</f>
        <v/>
      </c>
      <c r="FD716" s="449" t="str">
        <f>IF(_tag_month_day!AY706="","",_tag_month_day!AY706/100)</f>
        <v/>
      </c>
      <c r="FE716" s="449" t="str">
        <f>IF(_tag_month_day!AZ706="","",_tag_month_day!AZ706/100)</f>
        <v/>
      </c>
      <c r="FF716" s="449" t="str">
        <f>IF(_tag_month_day!BA706="","",_tag_month_day!BA706/100)</f>
        <v/>
      </c>
      <c r="FG716" s="449" t="str">
        <f>IF(_tag_month_day!BB706="","",_tag_month_day!BB706/100)</f>
        <v/>
      </c>
      <c r="FH716" s="467" t="str">
        <f>IF(_tag_month_day!BC706="","",_tag_month_day!BC706/100)</f>
        <v/>
      </c>
      <c r="FI716" s="449">
        <f>FI715</f>
        <v>0.40999999999999998</v>
      </c>
      <c r="FJ716" s="449">
        <f>FJ715</f>
        <v>0.11</v>
      </c>
      <c r="FK716" s="449">
        <f>FK715</f>
        <v>0.014999999999999999</v>
      </c>
      <c r="FL716" s="449">
        <f>FL715</f>
        <v>0</v>
      </c>
      <c r="FM716" s="467">
        <f>FM715</f>
        <v>0.0001</v>
      </c>
      <c r="FN716" s="449">
        <f>FN715</f>
        <v>0.32000000000000001</v>
      </c>
      <c r="FO716" s="449">
        <f>FO715</f>
        <v>0.20000000000000001</v>
      </c>
      <c r="FP716" s="449">
        <f>FP715</f>
        <v>0.01</v>
      </c>
      <c r="FQ716" s="449">
        <f>FQ715</f>
        <v>0</v>
      </c>
      <c r="FR716" s="467">
        <f>FR715</f>
        <v>0.0001</v>
      </c>
      <c r="FS716" s="449" t="str">
        <f>IF(_tag_month_day!BD706="","",_tag_month_day!BD706/100)</f>
        <v/>
      </c>
      <c r="FT716" s="449" t="str">
        <f>IF(_tag_month_day!BE706="","",_tag_month_day!BE706/100)</f>
        <v/>
      </c>
      <c r="FU716" s="449" t="str">
        <f>IF(_tag_month_day!BF706="","",_tag_month_day!BF706/100)</f>
        <v/>
      </c>
      <c r="FV716" s="449" t="str">
        <f>IF(_tag_month_day!BG706="","",_tag_month_day!BG706/100)</f>
        <v/>
      </c>
      <c r="FW716" s="467" t="str">
        <f>IF(_tag_month_day!BH706="","",_tag_month_day!BH706/100)</f>
        <v/>
      </c>
      <c r="FX716" s="449" t="str">
        <f>IF(_tag_month_day!BI706="","",_tag_month_day!BI706/100)</f>
        <v/>
      </c>
      <c r="FY716" s="449" t="str">
        <f>IF(_tag_month_day!BJ706="","",_tag_month_day!BJ706/100)</f>
        <v/>
      </c>
      <c r="FZ716" s="468" t="str">
        <f>IF(_tag_month_day!BK706="","",_tag_month_day!BK706/100)</f>
        <v/>
      </c>
      <c r="GA716" s="449" t="str">
        <f>IF(_tag_month_day!BL706="","",_tag_month_day!BL706/100)</f>
        <v/>
      </c>
      <c r="GB716" s="467" t="str">
        <f>IF(_tag_month_day!BM706="","",_tag_month_day!BM706/100)</f>
        <v/>
      </c>
      <c r="GC716" s="431" t="str">
        <f>IF(_tag_month_day!BN706="","",_tag_month_day!BN706/100)</f>
        <v/>
      </c>
      <c r="GD716" s="431" t="str">
        <f>IF(_tag_month_day!BO706="","",_tag_month_day!BO706/100)</f>
        <v/>
      </c>
      <c r="GE716" s="431" t="str">
        <f>IF(_tag_month_day!BP706="","",_tag_month_day!BP706/100)</f>
        <v/>
      </c>
      <c r="GF716" s="431" t="str">
        <f>IF(_tag_month_day!BQ706="","",_tag_month_day!BQ706/100)</f>
        <v/>
      </c>
      <c r="GG716" s="431" t="str">
        <f>IF(_tag_month_day!BR706="","",_tag_month_day!BR706/100)</f>
        <v/>
      </c>
      <c r="GH716" s="431" t="str">
        <f>IF(_tag_month_day!BS706="","",_tag_month_day!BS706/100)</f>
        <v/>
      </c>
      <c r="GI716" s="467" t="str">
        <f>IF(_tag_month_day!BT706="","",_tag_month_day!BT706/100)</f>
        <v/>
      </c>
      <c r="GJ716" s="469" t="str">
        <f>IF(_tag_month_day!BU706="","",_tag_month_day!BU706/100)</f>
        <v/>
      </c>
      <c r="GK716" s="470">
        <f>GK715</f>
        <v>0.070000000000000007</v>
      </c>
      <c r="GL716" s="470">
        <f>GL715</f>
        <v>0.029999999999999999</v>
      </c>
      <c r="GM716" s="471" t="str">
        <f>IF(_tag_month_day!BX706="","",_tag_month_day!BX706/100)</f>
        <v/>
      </c>
      <c r="GN716" s="470">
        <f>GN715</f>
        <v>0.070000000000000007</v>
      </c>
      <c r="GO716" s="470">
        <f>GO715</f>
        <v>0.029999999999999999</v>
      </c>
      <c r="GP716" s="470">
        <f>GP715</f>
        <v>0.089999999999999997</v>
      </c>
      <c r="GQ716" s="470">
        <f>GQ715</f>
        <v>0.029999999999999999</v>
      </c>
      <c r="GR716" s="471" t="str">
        <f>IF(_tag_month_day!CA706="","",_tag_month_day!CA706/100)</f>
        <v/>
      </c>
      <c r="GS716" s="472">
        <f>GS715</f>
        <v>0.95299999999999996</v>
      </c>
      <c r="GT716" s="472">
        <f>GT715</f>
        <v>0.55000000000000004</v>
      </c>
      <c r="GU716" s="472">
        <f>GU715</f>
        <v>0.55000000000000004</v>
      </c>
      <c r="GV716" s="472">
        <f>GV715</f>
        <v>0.55000000000000004</v>
      </c>
      <c r="GW716" s="472">
        <f>GW715</f>
        <v>0.5</v>
      </c>
      <c r="GX716" s="472">
        <f>GX715</f>
        <v>0.93500000000000005</v>
      </c>
      <c r="GY716" s="472">
        <f>GY715</f>
        <v>0.14999999999999999</v>
      </c>
      <c r="GZ716" s="472">
        <f>GZ715</f>
        <v>1</v>
      </c>
      <c r="HA716" s="474">
        <f>HA715</f>
        <v>0.047</v>
      </c>
      <c r="HB716" s="474">
        <f>HB715</f>
        <v>0.45000000000000001</v>
      </c>
      <c r="HC716" s="474">
        <f>HC715</f>
        <v>0.45000000000000001</v>
      </c>
      <c r="HD716" s="474">
        <f>HD715</f>
        <v>0.45000000000000001</v>
      </c>
      <c r="HE716" s="474">
        <f>HE715</f>
        <v>0.5</v>
      </c>
      <c r="HF716" s="474">
        <f>HF715</f>
        <v>0.065000000000000002</v>
      </c>
      <c r="HG716" s="474">
        <f>HG715</f>
        <v>0.84999999999999998</v>
      </c>
      <c r="HH716" s="474">
        <f>HH715</f>
        <v>0</v>
      </c>
      <c r="HI716" s="10">
        <f>IF(BZ716&lt;&gt;"",CK716-BV716,0)</f>
        <v>0</v>
      </c>
      <c r="HJ716" s="10" t="e">
        <f>IF(AJ716&gt;0,AH716-AJ716,0)</f>
        <v>#VALUE!</v>
      </c>
      <c r="HK716" s="466">
        <f>HK715</f>
        <v>0.84999999999999998</v>
      </c>
      <c r="HL716" s="424">
        <f>HL715</f>
        <v>550000</v>
      </c>
      <c r="HM716" s="424">
        <f>HM715</f>
        <v>480000</v>
      </c>
      <c r="HN716" s="465" t="e">
        <f>(DJ716*EZ716+DK716*FH716+DL716*FM716+DM716*FR716+DN716*FW716+DO716*GB716+DS716*GI716+DP716*GM716+DR716*GR716)*1000*2</f>
        <v>#VALUE!</v>
      </c>
      <c r="HO716" s="465" t="e">
        <f>HN716*HK716*$HO$2/HL716*1000000</f>
        <v>#VALUE!</v>
      </c>
      <c r="HP716" s="465" t="e">
        <f>HN716*HK716*$HP$2/HM716*1000000</f>
        <v>#VALUE!</v>
      </c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</row>
    <row customFormat="1" r="717" s="0">
      <c r="A717" s="420">
        <v>706</v>
      </c>
      <c r="B717" s="421">
        <f ca="1">IF(D717=D716,B716,IF(D717="夜班",B716+1,B716))</f>
        <v>43615</v>
      </c>
      <c r="C717" s="422">
        <f>C716</f>
        <v>0.041666666666666699</v>
      </c>
      <c r="D717" s="10" t="str">
        <f ca="1">IF(HOUR(G717)&lt;8,"夜班",IF(HOUR(G717)&lt;16,"白班",IF(HOUR(G717)&lt;24,"中班",0)))</f>
        <v>白班</v>
      </c>
      <c r="E717" s="10" t="e">
        <f ca="1">IF(F717=1,"甲",IF(F717=2,"乙",IF(F717=3,"丙",IF(F717=4,"丁",""))))</f>
        <v>#REF!</v>
      </c>
      <c r="F717" s="10" t="e">
        <f ca="1">SUMPRODUCT((成本日报!$A$3:$A$95=计划!B717)*(成本日报!$B$3:$B$95=计划!$D717),成本日报!$C$3:$C$95)</f>
        <v>#REF!</v>
      </c>
      <c r="G717" s="423">
        <f ca="1">G716+C716</f>
        <v>43615.37499999829</v>
      </c>
      <c r="H717" s="423">
        <f ca="1">$G717+$C717/60*10+$C717*0</f>
        <v>43615.381944442735</v>
      </c>
      <c r="I717" s="423">
        <f ca="1">$G717+$C717/60*18+$C717*0</f>
        <v>43615.387499998287</v>
      </c>
      <c r="J717" s="423">
        <f ca="1">$G717+$C717/60*0+$C717*1</f>
        <v>43615.416666664954</v>
      </c>
      <c r="K717" s="423">
        <f ca="1">$G717+$C717/60*30+$C717*2</f>
        <v>43615.479166664962</v>
      </c>
      <c r="L717" s="423">
        <f ca="1">$G717+$C717/60*0+$C717*3</f>
        <v>43615.49999999829</v>
      </c>
      <c r="M717" s="424" t="str">
        <f>IF(_tag_month_day!A707="","",_tag_month_day!A707)</f>
        <v/>
      </c>
      <c r="N717" s="424" t="str">
        <f>IF(_tag_month_day!B707="","",_tag_month_day!B707)</f>
        <v/>
      </c>
      <c r="O717" s="425" t="e">
        <f>IF(M717+N717=0,"",M717+N717)</f>
        <v>#VALUE!</v>
      </c>
      <c r="P717" s="424" t="str">
        <f>IF(_tag_month_day!C707="","",_tag_month_day!C707)</f>
        <v/>
      </c>
      <c r="Q717" s="424" t="str">
        <f>IF(_tag_month_day!D707="","",_tag_month_day!D707)</f>
        <v/>
      </c>
      <c r="R717" s="426" t="str">
        <f>IF(_tag_month_day!CB707="","",_tag_month_day!CB707/100)</f>
        <v/>
      </c>
      <c r="S717" s="427" t="str">
        <f>IF(_tag_month_day!E707="","",_tag_month_day!E707)</f>
        <v/>
      </c>
      <c r="T717" s="427" t="str">
        <f>IF(_tag_month_day!F707="","",_tag_month_day!F707)</f>
        <v/>
      </c>
      <c r="U717" s="428" t="e">
        <f>S717+T717</f>
        <v>#VALUE!</v>
      </c>
      <c r="V717" s="429" t="e">
        <f>U717/AJ717</f>
        <v>#VALUE!</v>
      </c>
      <c r="W717" s="430" t="str">
        <f>IF(_jhy_month_day!A707="","",_jhy_month_day!A707)</f>
        <v/>
      </c>
      <c r="X717" s="431" t="str">
        <f>IF(_jhy_month_day!B707="","",_jhy_month_day!B707/100)</f>
        <v/>
      </c>
      <c r="Y717" s="431" t="str">
        <f>IF(_jhy_month_day!C707="","",_jhy_month_day!C707/100)</f>
        <v/>
      </c>
      <c r="Z717" s="432">
        <f>Z713+1</f>
        <v>177</v>
      </c>
      <c r="AA717" s="433" t="str">
        <f>IF(_tag_month_day!G707="","",_tag_month_day!G707/100)</f>
        <v/>
      </c>
      <c r="AB717" s="433" t="str">
        <f>IF(_tag_month_day!H707="","",_tag_month_day!H707/100)</f>
        <v/>
      </c>
      <c r="AC717" s="434">
        <f>IF(X717="",AC716,BK717*($AV716*X717+$AW716*FD716+$AX716*FI716+$AY716*FN716+$AZ716*FS716+$BA716*FX716+$BG716*GE716)/(AV716*Y717+AX716*FK716+AW716*FF716+AY716*FP716+AZ716*FU716+BA716*FZ716+BG716*GG716+BB716*GK716+BC716*GN716+BD716*GP716))</f>
        <v>1.59963432013121</v>
      </c>
      <c r="AD717" s="435" t="str">
        <f>IF(AC717=AC716,"",AC717-AC716)</f>
        <v/>
      </c>
      <c r="AE717" s="436" t="str">
        <f>IF(1-AF717=0,"",(1-AF717))</f>
        <v/>
      </c>
      <c r="AF717" s="437">
        <v>1</v>
      </c>
      <c r="AG717" s="10" t="str">
        <f>AG716</f>
        <v>9A3</v>
      </c>
      <c r="AH717" s="438" t="str">
        <f>AH716</f>
        <v/>
      </c>
      <c r="AI717" s="424"/>
      <c r="AJ717" s="10" t="str">
        <f>IF(_tag_month_day!I707="","",_tag_month_day!I707)</f>
        <v/>
      </c>
      <c r="AK717" s="440"/>
      <c r="AL717" s="440"/>
      <c r="AM717" s="440"/>
      <c r="AN717" s="441">
        <f>AN716</f>
        <v>2</v>
      </c>
      <c r="AO717" s="441">
        <f>AO716</f>
        <v>8</v>
      </c>
      <c r="AP717" s="442" t="e">
        <f>(IF(AN717=0,AS716,AS716*(1+AO717/AN717)/(AR717+AO717/AN717)))+AT717</f>
        <v>#VALUE!</v>
      </c>
      <c r="AQ717" s="443" t="str">
        <f>IF(_tag_month_day!J707="","",_tag_month_day!J707/100)</f>
        <v/>
      </c>
      <c r="AR717" s="444">
        <f>AR716</f>
        <v>1.3</v>
      </c>
      <c r="AS717" s="445" t="e">
        <f>AQ717*(AN717*AR717+AO717)/(AN717+AO717)</f>
        <v>#VALUE!</v>
      </c>
      <c r="AT717" s="445" t="e">
        <f>(SUM(BE717:BF717)-SUM(BE716:BF716))*0.05</f>
        <v>#VALUE!</v>
      </c>
      <c r="AU717" s="446" t="str">
        <f>IF(_tag_month_day!CC707="","",IF(_tag_month_day!CC707&gt;0,_tag_month_day!CD707,_tag_month_day!CE707))</f>
        <v/>
      </c>
      <c r="AV717" s="447" t="str">
        <f>IF(_tag_month_day!L707="","",_tag_month_day!L707/100)</f>
        <v/>
      </c>
      <c r="AW717" s="431">
        <f>AW716</f>
        <v>0</v>
      </c>
      <c r="AX717" s="431">
        <f>AX716</f>
        <v>0</v>
      </c>
      <c r="AY717" s="431" t="str">
        <f>IF(_tag_month_day!M707="","",_tag_month_day!M707/100)</f>
        <v/>
      </c>
      <c r="AZ717" s="431" t="str">
        <f>IF(_tag_month_day!N707="","",_tag_month_day!N707/100)</f>
        <v/>
      </c>
      <c r="BA717" s="431" t="str">
        <f>IF(_tag_month_day!O707="","",_tag_month_day!O707/100)</f>
        <v/>
      </c>
      <c r="BB717" s="448" t="str">
        <f>IF(_tag_month_day!P707="","",_tag_month_day!P707/100)</f>
        <v/>
      </c>
      <c r="BC717" s="448">
        <f>BC716</f>
        <v>0</v>
      </c>
      <c r="BD717" s="448" t="str">
        <f>IF(_tag_month_day!Q707="","",_tag_month_day!Q707/100)</f>
        <v/>
      </c>
      <c r="BE717" s="449" t="str">
        <f>IF(_tag_month_day!R707="","",_tag_month_day!R707/100)</f>
        <v/>
      </c>
      <c r="BF717" s="388" t="e">
        <f>(AU717*(100+BE717*100))/(AJ717-AU717)/100</f>
        <v>#VALUE!</v>
      </c>
      <c r="BG717" s="450" t="e">
        <f>BE717+BF717</f>
        <v>#VALUE!</v>
      </c>
      <c r="BH717" s="451" t="e">
        <f>SUM(AV717:BF717)</f>
        <v>#VALUE!</v>
      </c>
      <c r="BI717" s="452" t="e">
        <f>IF(CX717=0,BI716,(DK717*查询!$R$5+DL717*查询!$Q$5+DM717*查询!$N$5+DN717*查询!$O$5+DO717*查询!$P$5)*AF717/CX717)</f>
        <v>#VALUE!</v>
      </c>
      <c r="BJ717" s="452" t="e">
        <f>IF(CX717=0,BJ716,(DP717*查询!$S$5+DQ717*查询!$T$5+DR717*查询!$U$5)*AF717/CX717)</f>
        <v>#VALUE!</v>
      </c>
      <c r="BK717" s="452">
        <f>BK716</f>
        <v>1</v>
      </c>
      <c r="BL717" s="453" t="e">
        <f>SUMPRODUCT((AV717:BA717)*(GS717:GX717))/((GS717:GX717)+SUM(BB717:BD717)*GY717+BG717*GZ717)</f>
        <v>#VALUE!</v>
      </c>
      <c r="BM717" s="453" t="e">
        <f>BK717*($AV717*FB717+$AW717*FD717+$AX717*FI717+$AY717*FN717+$AZ717*FS717+$BA717*FX717+$BG717*GE717)/(AV717*EY717+AX717*FK717+AW717*FF717+AY717*FP717+AZ717*FU717+BA717*FZ717+BG717*GG717+BB717*GK717+BC717*GN717+BD717*GP717)</f>
        <v>#VALUE!</v>
      </c>
      <c r="BN717" s="453" t="e">
        <f>($AV717*FC717+$AX717*FJ717+$AW717*FE717+$AY717*FO717+$AZ717*FT717+$BA717*FY717+$BG717*GF717)/($AV717*FA717+BG717*GH717+BB717*GL717+BC717*GO717+BD717*GQ717+BA717*GA717)</f>
        <v>#VALUE!</v>
      </c>
      <c r="BO717" s="454" t="e">
        <f>BK717*($AV717*FB717+$AW717*FD717+$AX717*FI717+$AY717*FN717+$AZ717*FS717+$BA717*FX717+$BG717*GE717)*100/(SUMPRODUCT(AV717:BA717*GS717:GX717)+(BB717+BC717+BD717)*GY717+BG717)</f>
        <v>#VALUE!</v>
      </c>
      <c r="BP717" s="454" t="e">
        <f>(AV717*EY717+AX717*FK717+AW717*FF717+AY717*FP717+AZ717*FU717+BA717*FZ717+BG717*GG717+BB717*GK717+BC717*GN717+BD717*GP717)*100/(SUMPRODUCT(AV717:BA717*GS717:GX717)+(BB717+BC717+BD717)*GY717+BG717)</f>
        <v>#VALUE!</v>
      </c>
      <c r="BQ717" s="454" t="e">
        <f>BK717*($AV717*FC717+$AX717*FJ717+$AW717*FE717+$AY717*FO717+$AZ717*FT717+$BA717*FY717+$BG717*GF717)*100/(SUMPRODUCT(AV717:BA717*GS717:GX717)+(BB717+BC717+BD717)*GY717+BG717)</f>
        <v>#VALUE!</v>
      </c>
      <c r="BR717" s="453" t="str">
        <f>IF(_tag_month_day!T707="","",_tag_month_day!T707)</f>
        <v/>
      </c>
      <c r="BS717" s="453" t="str">
        <f>IF(_tag_month_day!U707="","",_tag_month_day!U707)</f>
        <v/>
      </c>
      <c r="BT717" s="455" t="str">
        <f>IF(CK717="","",IF((CK717&gt;=BV717-0.12)*(CK717&lt;=BV717+0.12),"合格","不合格"))</f>
        <v/>
      </c>
      <c r="BU717" s="456" t="str">
        <f>IF(_tag_month_day!V707="","",_tag_month_day!V707)</f>
        <v/>
      </c>
      <c r="BV717" s="457" t="str">
        <f>IF(_tag_month_day!W707="","",_tag_month_day!W707)</f>
        <v/>
      </c>
      <c r="BW717" s="458" t="str">
        <f>IF(_tag_month_day!X707="","",_tag_month_day!X707)</f>
        <v/>
      </c>
      <c r="BX717" s="458" t="str">
        <f>IF(_tag_month_day!Y707="","",_tag_month_day!Y707)</f>
        <v/>
      </c>
      <c r="BY717" s="459">
        <f ca="1">L717</f>
        <v>43615.49999999829</v>
      </c>
      <c r="BZ717" s="460"/>
      <c r="CA717" s="4"/>
      <c r="CB717" s="424" t="str">
        <f>IF(_tag_month_day!Z707="","",_tag_month_day!Z707)</f>
        <v/>
      </c>
      <c r="CC717" s="424" t="str">
        <f>IF(_tag_month_day!AA707="","",_tag_month_day!AA707)</f>
        <v/>
      </c>
      <c r="CD717" s="424" t="str">
        <f>IF(_tag_month_day!AB707="","",_tag_month_day!AB707)</f>
        <v/>
      </c>
      <c r="CE717" s="424" t="str">
        <f>IF(_tag_month_day!AC707="","",_tag_month_day!AC707)</f>
        <v/>
      </c>
      <c r="CF717" s="424" t="str">
        <f>IF(_tag_month_day!AD707="","",_tag_month_day!AD707)</f>
        <v/>
      </c>
      <c r="CG717" s="424" t="str">
        <f>IF(_tag_month_day!AE707="","",_tag_month_day!AE707)</f>
        <v/>
      </c>
      <c r="CH717" s="424" t="str">
        <f>IF(_tag_month_day!AF707="","",_tag_month_day!AF707)</f>
        <v/>
      </c>
      <c r="CI717" s="424" t="str">
        <f>IF(_tag_month_day!AG707="","",_tag_month_day!AG707)</f>
        <v/>
      </c>
      <c r="CJ717" s="424" t="str">
        <f>IF(_tag_month_day!AH707="","",_tag_month_day!AH707)</f>
        <v/>
      </c>
      <c r="CK717" s="424" t="str">
        <f>IF(_tag_month_day!AI707="","",_tag_month_day!AI707)</f>
        <v/>
      </c>
      <c r="CL717" s="4" t="str">
        <f>IF(_tag_month_day!AJ707="","",_tag_month_day!AJ707)</f>
        <v/>
      </c>
      <c r="CM717" s="4" t="str">
        <f>IF(_tag_month_day!AK707="","",_tag_month_day!AK707)</f>
        <v/>
      </c>
      <c r="CN717" s="4" t="str">
        <f>IF(_tag_month_day!AL707="","",_tag_month_day!AL707)</f>
        <v/>
      </c>
      <c r="CO717" s="4" t="str">
        <f>IF(_tag_month_day!AM707="","",_tag_month_day!AM707)</f>
        <v/>
      </c>
      <c r="CP717" s="4" t="str">
        <f>IF(_tag_month_day!AN707="","",_tag_month_day!AN707)</f>
        <v/>
      </c>
      <c r="CQ717" s="4" t="str">
        <f>IF(_tag_month_day!AO707="","",_tag_month_day!AO707)</f>
        <v/>
      </c>
      <c r="CR717" s="462" t="str">
        <f>IF(_tag_month_day!AP707="","",_tag_month_day!AP707)</f>
        <v/>
      </c>
      <c r="CS717" s="463" t="str">
        <f>IF(_tag_month_day!AQ707="","",_tag_month_day!AQ707)</f>
        <v/>
      </c>
      <c r="CT717" s="4" t="str">
        <f>IF(_tag_month_day!AR707="","",_tag_month_day!AR707)</f>
        <v/>
      </c>
      <c r="CU717" s="464" t="e">
        <f>DU717/AJ717</f>
        <v>#VALUE!</v>
      </c>
      <c r="CV717" s="451" t="e">
        <f>BG717/BH717</f>
        <v>#VALUE!</v>
      </c>
      <c r="CW717" s="465" t="e">
        <f>AJ717*(1-CV717)*CU717*AF717</f>
        <v>#VALUE!</v>
      </c>
      <c r="CX717" s="465" t="e">
        <f>CW717*94%</f>
        <v>#VALUE!</v>
      </c>
      <c r="CY717" s="466" t="e">
        <f>IF(CX717=0,0,DS717/(DS717+CX717))</f>
        <v>#VALUE!</v>
      </c>
      <c r="CZ717" s="465" t="e">
        <f>$AJ717*EF717</f>
        <v>#VALUE!</v>
      </c>
      <c r="DA717" s="465" t="e">
        <f>$AJ717*EG717</f>
        <v>#VALUE!</v>
      </c>
      <c r="DB717" s="465" t="e">
        <f>$AJ717*EH717</f>
        <v>#VALUE!</v>
      </c>
      <c r="DC717" s="465" t="e">
        <f>$AJ717*EI717</f>
        <v>#VALUE!</v>
      </c>
      <c r="DD717" s="465" t="e">
        <f>$AJ717*EJ717</f>
        <v>#VALUE!</v>
      </c>
      <c r="DE717" s="465" t="e">
        <f>$AJ717*EK717</f>
        <v>#VALUE!</v>
      </c>
      <c r="DF717" s="465" t="e">
        <f>$AJ717*EL717</f>
        <v>#VALUE!</v>
      </c>
      <c r="DG717" s="465" t="e">
        <f>$AJ717*EM717</f>
        <v>#VALUE!</v>
      </c>
      <c r="DH717" s="465" t="e">
        <f>$AJ717*EN717</f>
        <v>#VALUE!</v>
      </c>
      <c r="DI717" s="465" t="e">
        <f>$AJ717*EO717</f>
        <v>#VALUE!</v>
      </c>
      <c r="DJ717" s="465" t="e">
        <f>CZ717*(1-EP717)</f>
        <v>#VALUE!</v>
      </c>
      <c r="DK717" s="465" t="e">
        <f>DA717*(1-ER717)</f>
        <v>#VALUE!</v>
      </c>
      <c r="DL717" s="465" t="e">
        <f>DB717*(1-EQ717)</f>
        <v>#VALUE!</v>
      </c>
      <c r="DM717" s="465" t="e">
        <f>DC717*(1-ES717)</f>
        <v>#VALUE!</v>
      </c>
      <c r="DN717" s="465" t="e">
        <f>DD717*(1-ET717)</f>
        <v>#VALUE!</v>
      </c>
      <c r="DO717" s="465" t="e">
        <f>DE717</f>
        <v>#VALUE!</v>
      </c>
      <c r="DP717" s="465" t="e">
        <f>DF717*(1-EU717)</f>
        <v>#VALUE!</v>
      </c>
      <c r="DQ717" s="465" t="e">
        <f>DG717*(1-EV717)</f>
        <v>#VALUE!</v>
      </c>
      <c r="DR717" s="465" t="e">
        <f>DH717*(1-EW717)</f>
        <v>#VALUE!</v>
      </c>
      <c r="DS717" s="465" t="e">
        <f>DI717</f>
        <v>#VALUE!</v>
      </c>
      <c r="DT717" s="465" t="e">
        <f>SUM(DJ717:DS717)</f>
        <v>#VALUE!</v>
      </c>
      <c r="DU717" s="465" t="e">
        <f>(GS717:GX717)+(DP717+DQ717+DR717)*GY717+DS717</f>
        <v>#VALUE!</v>
      </c>
      <c r="DV717" s="451" t="e">
        <f>AV717/$BH717/(1-EP717)</f>
        <v>#VALUE!</v>
      </c>
      <c r="DW717" s="451" t="e">
        <f>AW717/$BH717/(1-ER717)</f>
        <v>#VALUE!</v>
      </c>
      <c r="DX717" s="451" t="e">
        <f>AX717/$BH717/(1-EQ717)</f>
        <v>#VALUE!</v>
      </c>
      <c r="DY717" s="451" t="e">
        <f>AY717/$BH717/(1-ES717)</f>
        <v>#VALUE!</v>
      </c>
      <c r="DZ717" s="451" t="e">
        <f>AZ717/$BH717/(1-ET717)</f>
        <v>#VALUE!</v>
      </c>
      <c r="EA717" s="451" t="e">
        <f>BA717/$BH717/(1-AX717)</f>
        <v>#VALUE!</v>
      </c>
      <c r="EB717" s="451" t="e">
        <f>BB717/$BH717/(1-EU717)</f>
        <v>#VALUE!</v>
      </c>
      <c r="EC717" s="451" t="e">
        <f>BC717/$BH717/(1-EV717)</f>
        <v>#VALUE!</v>
      </c>
      <c r="ED717" s="451" t="e">
        <f>BD717/$BH717/(1-EW717)</f>
        <v>#VALUE!</v>
      </c>
      <c r="EE717" s="451" t="e">
        <f>BG717/BH717</f>
        <v>#VALUE!</v>
      </c>
      <c r="EF717" s="451" t="e">
        <f>DV717/SUM($DV717:$EE717)</f>
        <v>#VALUE!</v>
      </c>
      <c r="EG717" s="451" t="e">
        <f>DW717/SUM($DV717:$EE717)</f>
        <v>#VALUE!</v>
      </c>
      <c r="EH717" s="451" t="e">
        <f>DX717/SUM($DV717:$EE717)</f>
        <v>#VALUE!</v>
      </c>
      <c r="EI717" s="451" t="e">
        <f>DY717/SUM($DV717:$EE717)</f>
        <v>#VALUE!</v>
      </c>
      <c r="EJ717" s="451" t="e">
        <f>DZ717/SUM($DV717:$EE717)</f>
        <v>#VALUE!</v>
      </c>
      <c r="EK717" s="451" t="e">
        <f>EA717/SUM($DV717:$EE717)</f>
        <v>#VALUE!</v>
      </c>
      <c r="EL717" s="451" t="e">
        <f>EB717/SUM($DV717:$EE717)</f>
        <v>#VALUE!</v>
      </c>
      <c r="EM717" s="451" t="e">
        <f>EC717/SUM($DV717:$EE717)</f>
        <v>#VALUE!</v>
      </c>
      <c r="EN717" s="451" t="e">
        <f>ED717/SUM($DV717:$EE717)</f>
        <v>#VALUE!</v>
      </c>
      <c r="EO717" s="451" t="e">
        <f>EE717/SUM($DV717:$EE717)</f>
        <v>#VALUE!</v>
      </c>
      <c r="EP717" s="450">
        <f>EP716</f>
        <v>0.080000000000000002</v>
      </c>
      <c r="EQ717" s="450">
        <f>EQ716</f>
        <v>0.014999999999999999</v>
      </c>
      <c r="ER717" s="450">
        <f>ER716</f>
        <v>0.014999999999999999</v>
      </c>
      <c r="ES717" s="450">
        <f>ES716</f>
        <v>0.014999999999999999</v>
      </c>
      <c r="ET717" s="450">
        <f>ET716</f>
        <v>0.014999999999999999</v>
      </c>
      <c r="EU717" s="450">
        <f>EU716</f>
        <v>0.089999999999999997</v>
      </c>
      <c r="EV717" s="450">
        <f>EV716</f>
        <v>0.089999999999999997</v>
      </c>
      <c r="EW717" s="450">
        <f>EW716</f>
        <v>0.089999999999999997</v>
      </c>
      <c r="EX717" s="431" t="str">
        <f>IF(_tag_month_day!AS707="","",_tag_month_day!AS707/100)</f>
        <v/>
      </c>
      <c r="EY717" s="431" t="str">
        <f>IF(_tag_month_day!AT707="","",_tag_month_day!AT707/100)</f>
        <v/>
      </c>
      <c r="EZ717" s="431" t="str">
        <f>IF(_tag_month_day!AU707="","",_tag_month_day!AU707/100)</f>
        <v/>
      </c>
      <c r="FA717" s="431" t="str">
        <f>IF(_tag_month_day!AV707="","",_tag_month_day!AV707/100)</f>
        <v/>
      </c>
      <c r="FB717" s="431" t="str">
        <f>IF(_tag_month_day!AW707="","",_tag_month_day!AW707/100)</f>
        <v/>
      </c>
      <c r="FC717" s="431" t="str">
        <f>IF(_tag_month_day!AX707="","",_tag_month_day!AX707/100)</f>
        <v/>
      </c>
      <c r="FD717" s="449" t="str">
        <f>IF(_tag_month_day!AY707="","",_tag_month_day!AY707/100)</f>
        <v/>
      </c>
      <c r="FE717" s="449" t="str">
        <f>IF(_tag_month_day!AZ707="","",_tag_month_day!AZ707/100)</f>
        <v/>
      </c>
      <c r="FF717" s="449" t="str">
        <f>IF(_tag_month_day!BA707="","",_tag_month_day!BA707/100)</f>
        <v/>
      </c>
      <c r="FG717" s="449" t="str">
        <f>IF(_tag_month_day!BB707="","",_tag_month_day!BB707/100)</f>
        <v/>
      </c>
      <c r="FH717" s="467" t="str">
        <f>IF(_tag_month_day!BC707="","",_tag_month_day!BC707/100)</f>
        <v/>
      </c>
      <c r="FI717" s="449">
        <f>FI716</f>
        <v>0.40999999999999998</v>
      </c>
      <c r="FJ717" s="449">
        <f>FJ716</f>
        <v>0.11</v>
      </c>
      <c r="FK717" s="449">
        <f>FK716</f>
        <v>0.014999999999999999</v>
      </c>
      <c r="FL717" s="449">
        <f>FL716</f>
        <v>0</v>
      </c>
      <c r="FM717" s="467">
        <f>FM716</f>
        <v>0.0001</v>
      </c>
      <c r="FN717" s="449">
        <f>FN716</f>
        <v>0.32000000000000001</v>
      </c>
      <c r="FO717" s="449">
        <f>FO716</f>
        <v>0.20000000000000001</v>
      </c>
      <c r="FP717" s="449">
        <f>FP716</f>
        <v>0.01</v>
      </c>
      <c r="FQ717" s="449">
        <f>FQ716</f>
        <v>0</v>
      </c>
      <c r="FR717" s="467">
        <f>FR716</f>
        <v>0.0001</v>
      </c>
      <c r="FS717" s="449" t="str">
        <f>IF(_tag_month_day!BD707="","",_tag_month_day!BD707/100)</f>
        <v/>
      </c>
      <c r="FT717" s="449" t="str">
        <f>IF(_tag_month_day!BE707="","",_tag_month_day!BE707/100)</f>
        <v/>
      </c>
      <c r="FU717" s="449" t="str">
        <f>IF(_tag_month_day!BF707="","",_tag_month_day!BF707/100)</f>
        <v/>
      </c>
      <c r="FV717" s="449" t="str">
        <f>IF(_tag_month_day!BG707="","",_tag_month_day!BG707/100)</f>
        <v/>
      </c>
      <c r="FW717" s="467" t="str">
        <f>IF(_tag_month_day!BH707="","",_tag_month_day!BH707/100)</f>
        <v/>
      </c>
      <c r="FX717" s="449" t="str">
        <f>IF(_tag_month_day!BI707="","",_tag_month_day!BI707/100)</f>
        <v/>
      </c>
      <c r="FY717" s="449" t="str">
        <f>IF(_tag_month_day!BJ707="","",_tag_month_day!BJ707/100)</f>
        <v/>
      </c>
      <c r="FZ717" s="468" t="str">
        <f>IF(_tag_month_day!BK707="","",_tag_month_day!BK707/100)</f>
        <v/>
      </c>
      <c r="GA717" s="449" t="str">
        <f>IF(_tag_month_day!BL707="","",_tag_month_day!BL707/100)</f>
        <v/>
      </c>
      <c r="GB717" s="467" t="str">
        <f>IF(_tag_month_day!BM707="","",_tag_month_day!BM707/100)</f>
        <v/>
      </c>
      <c r="GC717" s="431" t="str">
        <f>IF(_tag_month_day!BN707="","",_tag_month_day!BN707/100)</f>
        <v/>
      </c>
      <c r="GD717" s="431" t="str">
        <f>IF(_tag_month_day!BO707="","",_tag_month_day!BO707/100)</f>
        <v/>
      </c>
      <c r="GE717" s="431" t="str">
        <f>IF(_tag_month_day!BP707="","",_tag_month_day!BP707/100)</f>
        <v/>
      </c>
      <c r="GF717" s="431" t="str">
        <f>IF(_tag_month_day!BQ707="","",_tag_month_day!BQ707/100)</f>
        <v/>
      </c>
      <c r="GG717" s="431" t="str">
        <f>IF(_tag_month_day!BR707="","",_tag_month_day!BR707/100)</f>
        <v/>
      </c>
      <c r="GH717" s="431" t="str">
        <f>IF(_tag_month_day!BS707="","",_tag_month_day!BS707/100)</f>
        <v/>
      </c>
      <c r="GI717" s="467" t="str">
        <f>IF(_tag_month_day!BT707="","",_tag_month_day!BT707/100)</f>
        <v/>
      </c>
      <c r="GJ717" s="469" t="str">
        <f>IF(_tag_month_day!BU707="","",_tag_month_day!BU707/100)</f>
        <v/>
      </c>
      <c r="GK717" s="470">
        <f>GK716</f>
        <v>0.070000000000000007</v>
      </c>
      <c r="GL717" s="470">
        <f>GL716</f>
        <v>0.029999999999999999</v>
      </c>
      <c r="GM717" s="471" t="str">
        <f>IF(_tag_month_day!BX707="","",_tag_month_day!BX707/100)</f>
        <v/>
      </c>
      <c r="GN717" s="470">
        <f>GN716</f>
        <v>0.070000000000000007</v>
      </c>
      <c r="GO717" s="470">
        <f>GO716</f>
        <v>0.029999999999999999</v>
      </c>
      <c r="GP717" s="470">
        <f>GP716</f>
        <v>0.089999999999999997</v>
      </c>
      <c r="GQ717" s="470">
        <f>GQ716</f>
        <v>0.029999999999999999</v>
      </c>
      <c r="GR717" s="471" t="str">
        <f>IF(_tag_month_day!CA707="","",_tag_month_day!CA707/100)</f>
        <v/>
      </c>
      <c r="GS717" s="472">
        <f>GS716</f>
        <v>0.95299999999999996</v>
      </c>
      <c r="GT717" s="472">
        <f>GT716</f>
        <v>0.55000000000000004</v>
      </c>
      <c r="GU717" s="472">
        <f>GU716</f>
        <v>0.55000000000000004</v>
      </c>
      <c r="GV717" s="472">
        <f>GV716</f>
        <v>0.55000000000000004</v>
      </c>
      <c r="GW717" s="472">
        <f>GW716</f>
        <v>0.5</v>
      </c>
      <c r="GX717" s="472">
        <f>GX716</f>
        <v>0.93500000000000005</v>
      </c>
      <c r="GY717" s="472">
        <f>GY716</f>
        <v>0.14999999999999999</v>
      </c>
      <c r="GZ717" s="472">
        <f>GZ716</f>
        <v>1</v>
      </c>
      <c r="HA717" s="474">
        <f>HA716</f>
        <v>0.047</v>
      </c>
      <c r="HB717" s="474">
        <f>HB716</f>
        <v>0.45000000000000001</v>
      </c>
      <c r="HC717" s="474">
        <f>HC716</f>
        <v>0.45000000000000001</v>
      </c>
      <c r="HD717" s="474">
        <f>HD716</f>
        <v>0.45000000000000001</v>
      </c>
      <c r="HE717" s="474">
        <f>HE716</f>
        <v>0.5</v>
      </c>
      <c r="HF717" s="474">
        <f>HF716</f>
        <v>0.065000000000000002</v>
      </c>
      <c r="HG717" s="474">
        <f>HG716</f>
        <v>0.84999999999999998</v>
      </c>
      <c r="HH717" s="474">
        <f>HH716</f>
        <v>0</v>
      </c>
      <c r="HI717" s="10">
        <f>IF(BZ717&lt;&gt;"",CK717-BV717,0)</f>
        <v>0</v>
      </c>
      <c r="HJ717" s="10" t="e">
        <f>IF(AJ717&gt;0,AH717-AJ717,0)</f>
        <v>#VALUE!</v>
      </c>
      <c r="HK717" s="466">
        <f>HK716</f>
        <v>0.84999999999999998</v>
      </c>
      <c r="HL717" s="424">
        <f>HL716</f>
        <v>550000</v>
      </c>
      <c r="HM717" s="424">
        <f>HM716</f>
        <v>480000</v>
      </c>
      <c r="HN717" s="465" t="e">
        <f>(DJ717*EZ717+DK717*FH717+DL717*FM717+DM717*FR717+DN717*FW717+DO717*GB717+DS717*GI717+DP717*GM717+DR717*GR717)*1000*2</f>
        <v>#VALUE!</v>
      </c>
      <c r="HO717" s="465" t="e">
        <f>HN717*HK717*$HO$2/HL717*1000000</f>
        <v>#VALUE!</v>
      </c>
      <c r="HP717" s="465" t="e">
        <f>HN717*HK717*$HP$2/HM717*1000000</f>
        <v>#VALUE!</v>
      </c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</row>
    <row customFormat="1" r="718" s="0">
      <c r="A718" s="420">
        <v>707</v>
      </c>
      <c r="B718" s="421">
        <f ca="1">IF(D718=D717,B717,IF(D718="夜班",B717+1,B717))</f>
        <v>43615</v>
      </c>
      <c r="C718" s="422">
        <f>C717</f>
        <v>0.041666666666666699</v>
      </c>
      <c r="D718" s="10" t="str">
        <f ca="1">IF(HOUR(G718)&lt;8,"夜班",IF(HOUR(G718)&lt;16,"白班",IF(HOUR(G718)&lt;24,"中班",0)))</f>
        <v>白班</v>
      </c>
      <c r="E718" s="10" t="e">
        <f ca="1">IF(F718=1,"甲",IF(F718=2,"乙",IF(F718=3,"丙",IF(F718=4,"丁",""))))</f>
        <v>#REF!</v>
      </c>
      <c r="F718" s="10" t="e">
        <f ca="1">SUMPRODUCT((成本日报!$A$3:$A$95=计划!B718)*(成本日报!$B$3:$B$95=计划!$D718),成本日报!$C$3:$C$95)</f>
        <v>#REF!</v>
      </c>
      <c r="G718" s="423">
        <f ca="1">G717+C717</f>
        <v>43615.416666664954</v>
      </c>
      <c r="H718" s="423">
        <f ca="1">$G718+$C718/60*10+$C718*0</f>
        <v>43615.4236111094</v>
      </c>
      <c r="I718" s="423">
        <f ca="1">$G718+$C718/60*18+$C718*0</f>
        <v>43615.429166664951</v>
      </c>
      <c r="J718" s="423">
        <f ca="1">$G718+$C718/60*0+$C718*1</f>
        <v>43615.458333331619</v>
      </c>
      <c r="K718" s="423">
        <f ca="1">$G718+$C718/60*30+$C718*2</f>
        <v>43615.520833331626</v>
      </c>
      <c r="L718" s="423">
        <f ca="1">$G718+$C718/60*0+$C718*3</f>
        <v>43615.541666664954</v>
      </c>
      <c r="M718" s="424" t="str">
        <f>IF(_tag_month_day!A708="","",_tag_month_day!A708)</f>
        <v/>
      </c>
      <c r="N718" s="424" t="str">
        <f>IF(_tag_month_day!B708="","",_tag_month_day!B708)</f>
        <v/>
      </c>
      <c r="O718" s="425" t="e">
        <f>IF(M718+N718=0,"",M718+N718)</f>
        <v>#VALUE!</v>
      </c>
      <c r="P718" s="424" t="str">
        <f>IF(_tag_month_day!C708="","",_tag_month_day!C708)</f>
        <v/>
      </c>
      <c r="Q718" s="424" t="str">
        <f>IF(_tag_month_day!D708="","",_tag_month_day!D708)</f>
        <v/>
      </c>
      <c r="R718" s="426" t="str">
        <f>IF(_tag_month_day!CB708="","",_tag_month_day!CB708/100)</f>
        <v/>
      </c>
      <c r="S718" s="427" t="str">
        <f>IF(_tag_month_day!E708="","",_tag_month_day!E708)</f>
        <v/>
      </c>
      <c r="T718" s="427" t="str">
        <f>IF(_tag_month_day!F708="","",_tag_month_day!F708)</f>
        <v/>
      </c>
      <c r="U718" s="428" t="e">
        <f>S718+T718</f>
        <v>#VALUE!</v>
      </c>
      <c r="V718" s="429" t="e">
        <f>U718/AJ718</f>
        <v>#VALUE!</v>
      </c>
      <c r="W718" s="430" t="str">
        <f>IF(_jhy_month_day!A708="","",_jhy_month_day!A708)</f>
        <v/>
      </c>
      <c r="X718" s="431" t="str">
        <f>IF(_jhy_month_day!B708="","",_jhy_month_day!B708/100)</f>
        <v/>
      </c>
      <c r="Y718" s="431" t="str">
        <f>IF(_jhy_month_day!C708="","",_jhy_month_day!C708/100)</f>
        <v/>
      </c>
      <c r="Z718" s="432">
        <f>Z714+1</f>
        <v>177</v>
      </c>
      <c r="AA718" s="433" t="str">
        <f>IF(_tag_month_day!G708="","",_tag_month_day!G708/100)</f>
        <v/>
      </c>
      <c r="AB718" s="433" t="str">
        <f>IF(_tag_month_day!H708="","",_tag_month_day!H708/100)</f>
        <v/>
      </c>
      <c r="AC718" s="434">
        <f>IF(X718="",AC717,BK718*($AV717*X718+$AW717*FD717+$AX717*FI717+$AY717*FN717+$AZ717*FS717+$BA717*FX717+$BG717*GE717)/(AV717*Y718+AX717*FK717+AW717*FF717+AY717*FP717+AZ717*FU717+BA717*FZ717+BG717*GG717+BB717*GK717+BC717*GN717+BD717*GP717))</f>
        <v>1.59963432013121</v>
      </c>
      <c r="AD718" s="435" t="str">
        <f>IF(AC718=AC717,"",AC718-AC717)</f>
        <v/>
      </c>
      <c r="AE718" s="436" t="str">
        <f>IF(1-AF718=0,"",(1-AF718))</f>
        <v/>
      </c>
      <c r="AF718" s="437">
        <v>1</v>
      </c>
      <c r="AG718" s="10" t="str">
        <f>AG717</f>
        <v>9A3</v>
      </c>
      <c r="AH718" s="438" t="str">
        <f>AH717</f>
        <v/>
      </c>
      <c r="AI718" s="424"/>
      <c r="AJ718" s="10" t="str">
        <f>IF(_tag_month_day!I708="","",_tag_month_day!I708)</f>
        <v/>
      </c>
      <c r="AK718" s="440"/>
      <c r="AL718" s="440"/>
      <c r="AM718" s="440"/>
      <c r="AN718" s="441">
        <f>AN717</f>
        <v>2</v>
      </c>
      <c r="AO718" s="441">
        <f>AO717</f>
        <v>8</v>
      </c>
      <c r="AP718" s="442" t="e">
        <f>(IF(AN718=0,AS717,AS717*(1+AO718/AN718)/(AR718+AO718/AN718)))+AT718</f>
        <v>#VALUE!</v>
      </c>
      <c r="AQ718" s="443" t="str">
        <f>IF(_tag_month_day!J708="","",_tag_month_day!J708/100)</f>
        <v/>
      </c>
      <c r="AR718" s="444">
        <f>AR717</f>
        <v>1.3</v>
      </c>
      <c r="AS718" s="445" t="e">
        <f>AQ718*(AN718*AR718+AO718)/(AN718+AO718)</f>
        <v>#VALUE!</v>
      </c>
      <c r="AT718" s="445" t="e">
        <f>(SUM(BE718:BF718)-SUM(BE717:BF717))*0.05</f>
        <v>#VALUE!</v>
      </c>
      <c r="AU718" s="446" t="str">
        <f>IF(_tag_month_day!CC708="","",IF(_tag_month_day!CC708&gt;0,_tag_month_day!CD708,_tag_month_day!CE708))</f>
        <v/>
      </c>
      <c r="AV718" s="447" t="str">
        <f>IF(_tag_month_day!L708="","",_tag_month_day!L708/100)</f>
        <v/>
      </c>
      <c r="AW718" s="431">
        <f>AW717</f>
        <v>0</v>
      </c>
      <c r="AX718" s="431">
        <f>AX717</f>
        <v>0</v>
      </c>
      <c r="AY718" s="431" t="str">
        <f>IF(_tag_month_day!M708="","",_tag_month_day!M708/100)</f>
        <v/>
      </c>
      <c r="AZ718" s="431" t="str">
        <f>IF(_tag_month_day!N708="","",_tag_month_day!N708/100)</f>
        <v/>
      </c>
      <c r="BA718" s="431" t="str">
        <f>IF(_tag_month_day!O708="","",_tag_month_day!O708/100)</f>
        <v/>
      </c>
      <c r="BB718" s="448" t="str">
        <f>IF(_tag_month_day!P708="","",_tag_month_day!P708/100)</f>
        <v/>
      </c>
      <c r="BC718" s="448">
        <f>BC717</f>
        <v>0</v>
      </c>
      <c r="BD718" s="448" t="str">
        <f>IF(_tag_month_day!Q708="","",_tag_month_day!Q708/100)</f>
        <v/>
      </c>
      <c r="BE718" s="449" t="str">
        <f>IF(_tag_month_day!R708="","",_tag_month_day!R708/100)</f>
        <v/>
      </c>
      <c r="BF718" s="388" t="e">
        <f>(AU718*(100+BE718*100))/(AJ718-AU718)/100</f>
        <v>#VALUE!</v>
      </c>
      <c r="BG718" s="450" t="e">
        <f>BE718+BF718</f>
        <v>#VALUE!</v>
      </c>
      <c r="BH718" s="451" t="e">
        <f>SUM(AV718:BF718)</f>
        <v>#VALUE!</v>
      </c>
      <c r="BI718" s="452" t="e">
        <f>IF(CX718=0,BI717,(DK718*查询!$R$5+DL718*查询!$Q$5+DM718*查询!$N$5+DN718*查询!$O$5+DO718*查询!$P$5)*AF718/CX718)</f>
        <v>#VALUE!</v>
      </c>
      <c r="BJ718" s="452" t="e">
        <f>IF(CX718=0,BJ717,(DP718*查询!$S$5+DQ718*查询!$T$5+DR718*查询!$U$5)*AF718/CX718)</f>
        <v>#VALUE!</v>
      </c>
      <c r="BK718" s="452">
        <f>BK717</f>
        <v>1</v>
      </c>
      <c r="BL718" s="453" t="e">
        <f>SUMPRODUCT((AV718:BA718)*(GS718:GX718))/((GS718:GX718)+SUM(BB718:BD718)*GY718+BG718*GZ718)</f>
        <v>#VALUE!</v>
      </c>
      <c r="BM718" s="453" t="e">
        <f>BK718*($AV718*FB718+$AW718*FD718+$AX718*FI718+$AY718*FN718+$AZ718*FS718+$BA718*FX718+$BG718*GE718)/(AV718*EY718+AX718*FK718+AW718*FF718+AY718*FP718+AZ718*FU718+BA718*FZ718+BG718*GG718+BB718*GK718+BC718*GN718+BD718*GP718)</f>
        <v>#VALUE!</v>
      </c>
      <c r="BN718" s="453" t="e">
        <f>($AV718*FC718+$AX718*FJ718+$AW718*FE718+$AY718*FO718+$AZ718*FT718+$BA718*FY718+$BG718*GF718)/($AV718*FA718+BG718*GH718+BB718*GL718+BC718*GO718+BD718*GQ718+BA718*GA718)</f>
        <v>#VALUE!</v>
      </c>
      <c r="BO718" s="454" t="e">
        <f>SUMPRODUCT(AV718:BA718*GS718:GX718)/(GS718:GX718+(BB718+BC718+BD718)*GY718+BG718)</f>
        <v>#VALUE!</v>
      </c>
      <c r="BP718" s="454" t="e">
        <f>SUMPRODUCT(AV718:BA718*GS718:GX718)/(GS718:GX718+(BB718+BC718+BD718)*GY718+BG718)</f>
        <v>#VALUE!</v>
      </c>
      <c r="BQ718" s="454" t="e">
        <f>SUMPRODUCT(AV718:BA718*GS718:GX718)/(GS718:GX718+(BB718+BC718+BD718)*GY718+BG718)</f>
        <v>#VALUE!</v>
      </c>
      <c r="BR718" s="453" t="str">
        <f>IF(_tag_month_day!T708="","",_tag_month_day!T708)</f>
        <v/>
      </c>
      <c r="BS718" s="453" t="str">
        <f>IF(_tag_month_day!U708="","",_tag_month_day!U708)</f>
        <v/>
      </c>
      <c r="BT718" s="455" t="str">
        <f>IF(CK718="","",IF((CK718&gt;=BV718-0.12)*(CK718&lt;=BV718+0.12),"合格","不合格"))</f>
        <v/>
      </c>
      <c r="BU718" s="456" t="str">
        <f>IF(_tag_month_day!V708="","",_tag_month_day!V708)</f>
        <v/>
      </c>
      <c r="BV718" s="457" t="str">
        <f>IF(_tag_month_day!W708="","",_tag_month_day!W708)</f>
        <v/>
      </c>
      <c r="BW718" s="458" t="str">
        <f>IF(_tag_month_day!X708="","",_tag_month_day!X708)</f>
        <v/>
      </c>
      <c r="BX718" s="458" t="str">
        <f>IF(_tag_month_day!Y708="","",_tag_month_day!Y708)</f>
        <v/>
      </c>
      <c r="BY718" s="459">
        <f ca="1">L718</f>
        <v>43615.541666664954</v>
      </c>
      <c r="BZ718" s="460"/>
      <c r="CA718" s="4"/>
      <c r="CB718" s="424" t="str">
        <f>IF(_tag_month_day!Z708="","",_tag_month_day!Z708)</f>
        <v/>
      </c>
      <c r="CC718" s="424" t="str">
        <f>IF(_tag_month_day!AA708="","",_tag_month_day!AA708)</f>
        <v/>
      </c>
      <c r="CD718" s="424" t="str">
        <f>IF(_tag_month_day!AB708="","",_tag_month_day!AB708)</f>
        <v/>
      </c>
      <c r="CE718" s="424" t="str">
        <f>IF(_tag_month_day!AC708="","",_tag_month_day!AC708)</f>
        <v/>
      </c>
      <c r="CF718" s="424" t="str">
        <f>IF(_tag_month_day!AD708="","",_tag_month_day!AD708)</f>
        <v/>
      </c>
      <c r="CG718" s="424" t="str">
        <f>IF(_tag_month_day!AE708="","",_tag_month_day!AE708)</f>
        <v/>
      </c>
      <c r="CH718" s="424" t="str">
        <f>IF(_tag_month_day!AF708="","",_tag_month_day!AF708)</f>
        <v/>
      </c>
      <c r="CI718" s="424" t="str">
        <f>IF(_tag_month_day!AG708="","",_tag_month_day!AG708)</f>
        <v/>
      </c>
      <c r="CJ718" s="424" t="str">
        <f>IF(_tag_month_day!AH708="","",_tag_month_day!AH708)</f>
        <v/>
      </c>
      <c r="CK718" s="424" t="str">
        <f>IF(_tag_month_day!AI708="","",_tag_month_day!AI708)</f>
        <v/>
      </c>
      <c r="CL718" s="4" t="str">
        <f>IF(_tag_month_day!AJ708="","",_tag_month_day!AJ708)</f>
        <v/>
      </c>
      <c r="CM718" s="4" t="str">
        <f>IF(_tag_month_day!AK708="","",_tag_month_day!AK708)</f>
        <v/>
      </c>
      <c r="CN718" s="4" t="str">
        <f>IF(_tag_month_day!AL708="","",_tag_month_day!AL708)</f>
        <v/>
      </c>
      <c r="CO718" s="4" t="str">
        <f>IF(_tag_month_day!AM708="","",_tag_month_day!AM708)</f>
        <v/>
      </c>
      <c r="CP718" s="4" t="str">
        <f>IF(_tag_month_day!AN708="","",_tag_month_day!AN708)</f>
        <v/>
      </c>
      <c r="CQ718" s="4" t="str">
        <f>IF(_tag_month_day!AO708="","",_tag_month_day!AO708)</f>
        <v/>
      </c>
      <c r="CR718" s="462" t="str">
        <f>IF(_tag_month_day!AP708="","",_tag_month_day!AP708)</f>
        <v/>
      </c>
      <c r="CS718" s="463" t="str">
        <f>IF(_tag_month_day!AQ708="","",_tag_month_day!AQ708)</f>
        <v/>
      </c>
      <c r="CT718" s="4" t="str">
        <f>IF(_tag_month_day!AR708="","",_tag_month_day!AR708)</f>
        <v/>
      </c>
      <c r="CU718" s="464" t="e">
        <f>DU718/AJ718</f>
        <v>#VALUE!</v>
      </c>
      <c r="CV718" s="451" t="e">
        <f>BG718/BH718</f>
        <v>#VALUE!</v>
      </c>
      <c r="CW718" s="465" t="e">
        <f>AJ718*(1-CV718)*CU718*AF718</f>
        <v>#VALUE!</v>
      </c>
      <c r="CX718" s="465" t="e">
        <f>CW718*94%</f>
        <v>#VALUE!</v>
      </c>
      <c r="CY718" s="466" t="e">
        <f>IF(CX718=0,0,DS718/(DS718+CX718))</f>
        <v>#VALUE!</v>
      </c>
      <c r="CZ718" s="465" t="e">
        <f>$AJ718*EF718</f>
        <v>#VALUE!</v>
      </c>
      <c r="DA718" s="465" t="e">
        <f>$AJ718*EG718</f>
        <v>#VALUE!</v>
      </c>
      <c r="DB718" s="465" t="e">
        <f>$AJ718*EH718</f>
        <v>#VALUE!</v>
      </c>
      <c r="DC718" s="465" t="e">
        <f>$AJ718*EI718</f>
        <v>#VALUE!</v>
      </c>
      <c r="DD718" s="465" t="e">
        <f>$AJ718*EJ718</f>
        <v>#VALUE!</v>
      </c>
      <c r="DE718" s="465" t="e">
        <f>$AJ718*EK718</f>
        <v>#VALUE!</v>
      </c>
      <c r="DF718" s="465" t="e">
        <f>$AJ718*EL718</f>
        <v>#VALUE!</v>
      </c>
      <c r="DG718" s="465" t="e">
        <f>$AJ718*EM718</f>
        <v>#VALUE!</v>
      </c>
      <c r="DH718" s="465" t="e">
        <f>$AJ718*EN718</f>
        <v>#VALUE!</v>
      </c>
      <c r="DI718" s="465" t="e">
        <f>$AJ718*EO718</f>
        <v>#VALUE!</v>
      </c>
      <c r="DJ718" s="465" t="e">
        <f>CZ718*(1-EP718)</f>
        <v>#VALUE!</v>
      </c>
      <c r="DK718" s="465" t="e">
        <f>DA718*(1-ER718)</f>
        <v>#VALUE!</v>
      </c>
      <c r="DL718" s="465" t="e">
        <f>DB718*(1-EQ718)</f>
        <v>#VALUE!</v>
      </c>
      <c r="DM718" s="465" t="e">
        <f>DC718*(1-ES718)</f>
        <v>#VALUE!</v>
      </c>
      <c r="DN718" s="465" t="e">
        <f>DD718*(1-ET718)</f>
        <v>#VALUE!</v>
      </c>
      <c r="DO718" s="465" t="e">
        <f>DE718</f>
        <v>#VALUE!</v>
      </c>
      <c r="DP718" s="465" t="e">
        <f>DF718*(1-EU718)</f>
        <v>#VALUE!</v>
      </c>
      <c r="DQ718" s="465" t="e">
        <f>DG718*(1-EV718)</f>
        <v>#VALUE!</v>
      </c>
      <c r="DR718" s="465" t="e">
        <f>DH718*(1-EW718)</f>
        <v>#VALUE!</v>
      </c>
      <c r="DS718" s="465" t="e">
        <f>DI718</f>
        <v>#VALUE!</v>
      </c>
      <c r="DT718" s="465" t="e">
        <f>SUM(DJ718:DS718)</f>
        <v>#VALUE!</v>
      </c>
      <c r="DU718" s="465" t="e">
        <f>(GS718:GX718)+(DP718+DQ718+DR718)*GY718+DS718</f>
        <v>#VALUE!</v>
      </c>
      <c r="DV718" s="451" t="e">
        <f>AV718/$BH718/(1-EP718)</f>
        <v>#VALUE!</v>
      </c>
      <c r="DW718" s="451" t="e">
        <f>AW718/$BH718/(1-ER718)</f>
        <v>#VALUE!</v>
      </c>
      <c r="DX718" s="451" t="e">
        <f>AX718/$BH718/(1-EQ718)</f>
        <v>#VALUE!</v>
      </c>
      <c r="DY718" s="451" t="e">
        <f>AY718/$BH718/(1-ES718)</f>
        <v>#VALUE!</v>
      </c>
      <c r="DZ718" s="451" t="e">
        <f>AZ718/$BH718/(1-ET718)</f>
        <v>#VALUE!</v>
      </c>
      <c r="EA718" s="451" t="e">
        <f>BA718/$BH718/(1-AX718)</f>
        <v>#VALUE!</v>
      </c>
      <c r="EB718" s="451" t="e">
        <f>BB718/$BH718/(1-EU718)</f>
        <v>#VALUE!</v>
      </c>
      <c r="EC718" s="451" t="e">
        <f>BC718/$BH718/(1-EV718)</f>
        <v>#VALUE!</v>
      </c>
      <c r="ED718" s="451" t="e">
        <f>BD718/$BH718/(1-EW718)</f>
        <v>#VALUE!</v>
      </c>
      <c r="EE718" s="451" t="e">
        <f>BG718/BH718</f>
        <v>#VALUE!</v>
      </c>
      <c r="EF718" s="451" t="e">
        <f>DV718/SUM($DV718:$EE718)</f>
        <v>#VALUE!</v>
      </c>
      <c r="EG718" s="451" t="e">
        <f>DW718/SUM($DV718:$EE718)</f>
        <v>#VALUE!</v>
      </c>
      <c r="EH718" s="451" t="e">
        <f>DX718/SUM($DV718:$EE718)</f>
        <v>#VALUE!</v>
      </c>
      <c r="EI718" s="451" t="e">
        <f>DY718/SUM($DV718:$EE718)</f>
        <v>#VALUE!</v>
      </c>
      <c r="EJ718" s="451" t="e">
        <f>DZ718/SUM($DV718:$EE718)</f>
        <v>#VALUE!</v>
      </c>
      <c r="EK718" s="451" t="e">
        <f>EA718/SUM($DV718:$EE718)</f>
        <v>#VALUE!</v>
      </c>
      <c r="EL718" s="451" t="e">
        <f>EB718/SUM($DV718:$EE718)</f>
        <v>#VALUE!</v>
      </c>
      <c r="EM718" s="451" t="e">
        <f>EC718/SUM($DV718:$EE718)</f>
        <v>#VALUE!</v>
      </c>
      <c r="EN718" s="451" t="e">
        <f>ED718/SUM($DV718:$EE718)</f>
        <v>#VALUE!</v>
      </c>
      <c r="EO718" s="451" t="e">
        <f>EE718/SUM($DV718:$EE718)</f>
        <v>#VALUE!</v>
      </c>
      <c r="EP718" s="450">
        <f>EP717</f>
        <v>0.080000000000000002</v>
      </c>
      <c r="EQ718" s="450">
        <f>EQ717</f>
        <v>0.014999999999999999</v>
      </c>
      <c r="ER718" s="450">
        <f>ER717</f>
        <v>0.014999999999999999</v>
      </c>
      <c r="ES718" s="450">
        <f>ES717</f>
        <v>0.014999999999999999</v>
      </c>
      <c r="ET718" s="450">
        <f>ET717</f>
        <v>0.014999999999999999</v>
      </c>
      <c r="EU718" s="450">
        <f>EU717</f>
        <v>0.089999999999999997</v>
      </c>
      <c r="EV718" s="450">
        <f>EV717</f>
        <v>0.089999999999999997</v>
      </c>
      <c r="EW718" s="450">
        <f>EW717</f>
        <v>0.089999999999999997</v>
      </c>
      <c r="EX718" s="431" t="str">
        <f>IF(_tag_month_day!AS708="","",_tag_month_day!AS708/100)</f>
        <v/>
      </c>
      <c r="EY718" s="431" t="str">
        <f>IF(_tag_month_day!AT708="","",_tag_month_day!AT708/100)</f>
        <v/>
      </c>
      <c r="EZ718" s="431" t="str">
        <f>IF(_tag_month_day!AU708="","",_tag_month_day!AU708/100)</f>
        <v/>
      </c>
      <c r="FA718" s="431" t="str">
        <f>IF(_tag_month_day!AV708="","",_tag_month_day!AV708/100)</f>
        <v/>
      </c>
      <c r="FB718" s="431" t="str">
        <f>IF(_tag_month_day!AW708="","",_tag_month_day!AW708/100)</f>
        <v/>
      </c>
      <c r="FC718" s="431" t="str">
        <f>IF(_tag_month_day!AX708="","",_tag_month_day!AX708/100)</f>
        <v/>
      </c>
      <c r="FD718" s="449" t="str">
        <f>IF(_tag_month_day!AY708="","",_tag_month_day!AY708/100)</f>
        <v/>
      </c>
      <c r="FE718" s="449" t="str">
        <f>IF(_tag_month_day!AZ708="","",_tag_month_day!AZ708/100)</f>
        <v/>
      </c>
      <c r="FF718" s="449" t="str">
        <f>IF(_tag_month_day!BA708="","",_tag_month_day!BA708/100)</f>
        <v/>
      </c>
      <c r="FG718" s="449" t="str">
        <f>IF(_tag_month_day!BB708="","",_tag_month_day!BB708/100)</f>
        <v/>
      </c>
      <c r="FH718" s="467" t="str">
        <f>IF(_tag_month_day!BC708="","",_tag_month_day!BC708/100)</f>
        <v/>
      </c>
      <c r="FI718" s="449">
        <f>FI717</f>
        <v>0.40999999999999998</v>
      </c>
      <c r="FJ718" s="449">
        <f>FJ717</f>
        <v>0.11</v>
      </c>
      <c r="FK718" s="449">
        <f>FK717</f>
        <v>0.014999999999999999</v>
      </c>
      <c r="FL718" s="449">
        <f>FL717</f>
        <v>0</v>
      </c>
      <c r="FM718" s="467">
        <f>FM717</f>
        <v>0.0001</v>
      </c>
      <c r="FN718" s="449">
        <f>FN717</f>
        <v>0.32000000000000001</v>
      </c>
      <c r="FO718" s="449">
        <f>FO717</f>
        <v>0.20000000000000001</v>
      </c>
      <c r="FP718" s="449">
        <f>FP717</f>
        <v>0.01</v>
      </c>
      <c r="FQ718" s="449">
        <f>FQ717</f>
        <v>0</v>
      </c>
      <c r="FR718" s="467">
        <f>FR717</f>
        <v>0.0001</v>
      </c>
      <c r="FS718" s="449" t="str">
        <f>IF(_tag_month_day!BD708="","",_tag_month_day!BD708/100)</f>
        <v/>
      </c>
      <c r="FT718" s="449" t="str">
        <f>IF(_tag_month_day!BE708="","",_tag_month_day!BE708/100)</f>
        <v/>
      </c>
      <c r="FU718" s="449" t="str">
        <f>IF(_tag_month_day!BF708="","",_tag_month_day!BF708/100)</f>
        <v/>
      </c>
      <c r="FV718" s="449" t="str">
        <f>IF(_tag_month_day!BG708="","",_tag_month_day!BG708/100)</f>
        <v/>
      </c>
      <c r="FW718" s="467" t="str">
        <f>IF(_tag_month_day!BH708="","",_tag_month_day!BH708/100)</f>
        <v/>
      </c>
      <c r="FX718" s="449" t="str">
        <f>IF(_tag_month_day!BI708="","",_tag_month_day!BI708/100)</f>
        <v/>
      </c>
      <c r="FY718" s="449" t="str">
        <f>IF(_tag_month_day!BJ708="","",_tag_month_day!BJ708/100)</f>
        <v/>
      </c>
      <c r="FZ718" s="468" t="str">
        <f>IF(_tag_month_day!BK708="","",_tag_month_day!BK708/100)</f>
        <v/>
      </c>
      <c r="GA718" s="449" t="str">
        <f>IF(_tag_month_day!BL708="","",_tag_month_day!BL708/100)</f>
        <v/>
      </c>
      <c r="GB718" s="467" t="str">
        <f>IF(_tag_month_day!BM708="","",_tag_month_day!BM708/100)</f>
        <v/>
      </c>
      <c r="GC718" s="431" t="str">
        <f>IF(_tag_month_day!BN708="","",_tag_month_day!BN708/100)</f>
        <v/>
      </c>
      <c r="GD718" s="431" t="str">
        <f>IF(_tag_month_day!BO708="","",_tag_month_day!BO708/100)</f>
        <v/>
      </c>
      <c r="GE718" s="431" t="str">
        <f>IF(_tag_month_day!BP708="","",_tag_month_day!BP708/100)</f>
        <v/>
      </c>
      <c r="GF718" s="431" t="str">
        <f>IF(_tag_month_day!BQ708="","",_tag_month_day!BQ708/100)</f>
        <v/>
      </c>
      <c r="GG718" s="431" t="str">
        <f>IF(_tag_month_day!BR708="","",_tag_month_day!BR708/100)</f>
        <v/>
      </c>
      <c r="GH718" s="431" t="str">
        <f>IF(_tag_month_day!BS708="","",_tag_month_day!BS708/100)</f>
        <v/>
      </c>
      <c r="GI718" s="467" t="str">
        <f>IF(_tag_month_day!BT708="","",_tag_month_day!BT708/100)</f>
        <v/>
      </c>
      <c r="GJ718" s="469" t="str">
        <f>IF(_tag_month_day!BU708="","",_tag_month_day!BU708/100)</f>
        <v/>
      </c>
      <c r="GK718" s="470">
        <f>GK717</f>
        <v>0.070000000000000007</v>
      </c>
      <c r="GL718" s="470">
        <f>GL717</f>
        <v>0.029999999999999999</v>
      </c>
      <c r="GM718" s="471" t="str">
        <f>IF(_tag_month_day!BX708="","",_tag_month_day!BX708/100)</f>
        <v/>
      </c>
      <c r="GN718" s="470">
        <f>GN717</f>
        <v>0.070000000000000007</v>
      </c>
      <c r="GO718" s="470">
        <f>GO717</f>
        <v>0.029999999999999999</v>
      </c>
      <c r="GP718" s="470">
        <f>GP717</f>
        <v>0.089999999999999997</v>
      </c>
      <c r="GQ718" s="470">
        <f>GQ717</f>
        <v>0.029999999999999999</v>
      </c>
      <c r="GR718" s="471" t="str">
        <f>IF(_tag_month_day!CA708="","",_tag_month_day!CA708/100)</f>
        <v/>
      </c>
      <c r="GS718" s="472">
        <f>GS717</f>
        <v>0.95299999999999996</v>
      </c>
      <c r="GT718" s="472">
        <f>GT717</f>
        <v>0.55000000000000004</v>
      </c>
      <c r="GU718" s="472">
        <f>GU717</f>
        <v>0.55000000000000004</v>
      </c>
      <c r="GV718" s="472">
        <f>GV717</f>
        <v>0.55000000000000004</v>
      </c>
      <c r="GW718" s="472">
        <f>GW717</f>
        <v>0.5</v>
      </c>
      <c r="GX718" s="472">
        <f>GX717</f>
        <v>0.93500000000000005</v>
      </c>
      <c r="GY718" s="472">
        <f>GY717</f>
        <v>0.14999999999999999</v>
      </c>
      <c r="GZ718" s="472">
        <f>GZ717</f>
        <v>1</v>
      </c>
      <c r="HA718" s="474">
        <f>HA717</f>
        <v>0.047</v>
      </c>
      <c r="HB718" s="474">
        <f>HB717</f>
        <v>0.45000000000000001</v>
      </c>
      <c r="HC718" s="474">
        <f>HC717</f>
        <v>0.45000000000000001</v>
      </c>
      <c r="HD718" s="474">
        <f>HD717</f>
        <v>0.45000000000000001</v>
      </c>
      <c r="HE718" s="474">
        <f>HE717</f>
        <v>0.5</v>
      </c>
      <c r="HF718" s="474">
        <f>HF717</f>
        <v>0.065000000000000002</v>
      </c>
      <c r="HG718" s="474">
        <f>HG717</f>
        <v>0.84999999999999998</v>
      </c>
      <c r="HH718" s="474">
        <f>HH717</f>
        <v>0</v>
      </c>
      <c r="HI718" s="10">
        <f>IF(BZ718&lt;&gt;"",CK718-BV718,0)</f>
        <v>0</v>
      </c>
      <c r="HJ718" s="10" t="e">
        <f>IF(AJ718&gt;0,AH718-AJ718,0)</f>
        <v>#VALUE!</v>
      </c>
      <c r="HK718" s="466">
        <f>HK717</f>
        <v>0.84999999999999998</v>
      </c>
      <c r="HL718" s="424">
        <f>HL717</f>
        <v>550000</v>
      </c>
      <c r="HM718" s="424">
        <f>HM717</f>
        <v>480000</v>
      </c>
      <c r="HN718" s="465" t="e">
        <f>(DJ718*EZ718+DK718*FH718+DL718*FM718+DM718*FR718+DN718*FW718+DO718*GB718+DS718*GI718+DP718*GM718+DR718*GR718)*1000*2</f>
        <v>#VALUE!</v>
      </c>
      <c r="HO718" s="465" t="e">
        <f>HN718*HK718*$HO$2/HL718*1000000</f>
        <v>#VALUE!</v>
      </c>
      <c r="HP718" s="465" t="e">
        <f>HN718*HK718*$HP$2/HM718*1000000</f>
        <v>#VALUE!</v>
      </c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</row>
    <row customFormat="1" r="719" s="0">
      <c r="A719" s="420">
        <v>708</v>
      </c>
      <c r="B719" s="421">
        <f ca="1">IF(D719=D718,B718,IF(D719="夜班",B718+1,B718))</f>
        <v>43615</v>
      </c>
      <c r="C719" s="422">
        <f>C718</f>
        <v>0.041666666666666699</v>
      </c>
      <c r="D719" s="10" t="str">
        <f ca="1">IF(HOUR(G719)&lt;8,"夜班",IF(HOUR(G719)&lt;16,"白班",IF(HOUR(G719)&lt;24,"中班",0)))</f>
        <v>白班</v>
      </c>
      <c r="E719" s="10" t="e">
        <f ca="1">IF(F719=1,"甲",IF(F719=2,"乙",IF(F719=3,"丙",IF(F719=4,"丁",""))))</f>
        <v>#REF!</v>
      </c>
      <c r="F719" s="10" t="e">
        <f ca="1">SUMPRODUCT((成本日报!$A$3:$A$95=计划!B719)*(成本日报!$B$3:$B$95=计划!$D719),成本日报!$C$3:$C$95)</f>
        <v>#REF!</v>
      </c>
      <c r="G719" s="423">
        <f ca="1">G718+C718</f>
        <v>43615.458333331619</v>
      </c>
      <c r="H719" s="423">
        <f ca="1">$G719+$C719/60*10+$C719*0</f>
        <v>43615.465277776064</v>
      </c>
      <c r="I719" s="423">
        <f ca="1">$G719+$C719/60*18+$C719*0</f>
        <v>43615.470833331616</v>
      </c>
      <c r="J719" s="423">
        <f ca="1">$G719+$C719/60*0+$C719*1</f>
        <v>43615.499999998283</v>
      </c>
      <c r="K719" s="423">
        <f ca="1">$G719+$C719/60*30+$C719*2</f>
        <v>43615.56249999829</v>
      </c>
      <c r="L719" s="423">
        <f ca="1">$G719+$C719/60*0+$C719*3</f>
        <v>43615.583333331619</v>
      </c>
      <c r="M719" s="424" t="str">
        <f>IF(_tag_month_day!A709="","",_tag_month_day!A709)</f>
        <v/>
      </c>
      <c r="N719" s="424" t="str">
        <f>IF(_tag_month_day!B709="","",_tag_month_day!B709)</f>
        <v/>
      </c>
      <c r="O719" s="425" t="e">
        <f>IF(M719+N719=0,"",M719+N719)</f>
        <v>#VALUE!</v>
      </c>
      <c r="P719" s="424" t="str">
        <f>IF(_tag_month_day!C709="","",_tag_month_day!C709)</f>
        <v/>
      </c>
      <c r="Q719" s="424" t="str">
        <f>IF(_tag_month_day!D709="","",_tag_month_day!D709)</f>
        <v/>
      </c>
      <c r="R719" s="426" t="str">
        <f>IF(_tag_month_day!CB709="","",_tag_month_day!CB709/100)</f>
        <v/>
      </c>
      <c r="S719" s="427" t="str">
        <f>IF(_tag_month_day!E709="","",_tag_month_day!E709)</f>
        <v/>
      </c>
      <c r="T719" s="427" t="str">
        <f>IF(_tag_month_day!F709="","",_tag_month_day!F709)</f>
        <v/>
      </c>
      <c r="U719" s="428" t="e">
        <f>S719+T719</f>
        <v>#VALUE!</v>
      </c>
      <c r="V719" s="429" t="e">
        <f>U719/AJ719</f>
        <v>#VALUE!</v>
      </c>
      <c r="W719" s="430" t="str">
        <f>IF(_jhy_month_day!A709="","",_jhy_month_day!A709)</f>
        <v/>
      </c>
      <c r="X719" s="431" t="str">
        <f>IF(_jhy_month_day!B709="","",_jhy_month_day!B709/100)</f>
        <v/>
      </c>
      <c r="Y719" s="431" t="str">
        <f>IF(_jhy_month_day!C709="","",_jhy_month_day!C709/100)</f>
        <v/>
      </c>
      <c r="Z719" s="432">
        <f>Z715+1</f>
        <v>177</v>
      </c>
      <c r="AA719" s="433" t="str">
        <f>IF(_tag_month_day!G709="","",_tag_month_day!G709/100)</f>
        <v/>
      </c>
      <c r="AB719" s="433" t="str">
        <f>IF(_tag_month_day!H709="","",_tag_month_day!H709/100)</f>
        <v/>
      </c>
      <c r="AC719" s="434">
        <f>IF(X719="",AC718,BK719*($AV718*X719+$AW718*FD718+$AX718*FI718+$AY718*FN718+$AZ718*FS718+$BA718*FX718+$BG718*GE718)/(AV718*Y719+AX718*FK718+AW718*FF718+AY718*FP718+AZ718*FU718+BA718*FZ718+BG718*GG718+BB718*GK718+BC718*GN718+BD718*GP718))</f>
        <v>1.59963432013121</v>
      </c>
      <c r="AD719" s="435" t="str">
        <f>IF(AC719=AC718,"",AC719-AC718)</f>
        <v/>
      </c>
      <c r="AE719" s="436" t="str">
        <f>IF(1-AF719=0,"",(1-AF719))</f>
        <v/>
      </c>
      <c r="AF719" s="437">
        <v>1</v>
      </c>
      <c r="AG719" s="10" t="str">
        <f>AG718</f>
        <v>9A3</v>
      </c>
      <c r="AH719" s="438" t="str">
        <f>AH718</f>
        <v/>
      </c>
      <c r="AI719" s="424"/>
      <c r="AJ719" s="10" t="str">
        <f>IF(_tag_month_day!I709="","",_tag_month_day!I709)</f>
        <v/>
      </c>
      <c r="AK719" s="440"/>
      <c r="AL719" s="440"/>
      <c r="AM719" s="440"/>
      <c r="AN719" s="441">
        <f>AN718</f>
        <v>2</v>
      </c>
      <c r="AO719" s="441">
        <f>AO718</f>
        <v>8</v>
      </c>
      <c r="AP719" s="442" t="e">
        <f>(IF(AN719=0,AS718,AS718*(1+AO719/AN719)/(AR719+AO719/AN719)))+AT719</f>
        <v>#VALUE!</v>
      </c>
      <c r="AQ719" s="443" t="str">
        <f>IF(_tag_month_day!J709="","",_tag_month_day!J709/100)</f>
        <v/>
      </c>
      <c r="AR719" s="444">
        <f>AR718</f>
        <v>1.3</v>
      </c>
      <c r="AS719" s="445" t="e">
        <f>AQ719*(AN719*AR719+AO719)/(AN719+AO719)</f>
        <v>#VALUE!</v>
      </c>
      <c r="AT719" s="445" t="e">
        <f>(SUM(BE719:BF719)-SUM(BE718:BF718))*0.05</f>
        <v>#VALUE!</v>
      </c>
      <c r="AU719" s="446" t="str">
        <f>IF(_tag_month_day!CC709="","",IF(_tag_month_day!CC709&gt;0,_tag_month_day!CD709,_tag_month_day!CE709))</f>
        <v/>
      </c>
      <c r="AV719" s="447" t="str">
        <f>IF(_tag_month_day!L709="","",_tag_month_day!L709/100)</f>
        <v/>
      </c>
      <c r="AW719" s="431">
        <f>AW718</f>
        <v>0</v>
      </c>
      <c r="AX719" s="431">
        <f>AX718</f>
        <v>0</v>
      </c>
      <c r="AY719" s="431" t="str">
        <f>IF(_tag_month_day!M709="","",_tag_month_day!M709/100)</f>
        <v/>
      </c>
      <c r="AZ719" s="431" t="str">
        <f>IF(_tag_month_day!N709="","",_tag_month_day!N709/100)</f>
        <v/>
      </c>
      <c r="BA719" s="431" t="str">
        <f>IF(_tag_month_day!O709="","",_tag_month_day!O709/100)</f>
        <v/>
      </c>
      <c r="BB719" s="448" t="str">
        <f>IF(_tag_month_day!P709="","",_tag_month_day!P709/100)</f>
        <v/>
      </c>
      <c r="BC719" s="448">
        <f>BC718</f>
        <v>0</v>
      </c>
      <c r="BD719" s="448" t="str">
        <f>IF(_tag_month_day!Q709="","",_tag_month_day!Q709/100)</f>
        <v/>
      </c>
      <c r="BE719" s="449" t="str">
        <f>IF(_tag_month_day!R709="","",_tag_month_day!R709/100)</f>
        <v/>
      </c>
      <c r="BF719" s="388" t="e">
        <f>(AU719*(100+BE719*100))/(AJ719-AU719)/100</f>
        <v>#VALUE!</v>
      </c>
      <c r="BG719" s="450" t="e">
        <f>BE719+BF719</f>
        <v>#VALUE!</v>
      </c>
      <c r="BH719" s="451" t="e">
        <f>SUM(AV719:BF719)</f>
        <v>#VALUE!</v>
      </c>
      <c r="BI719" s="452" t="e">
        <f>IF(CX719=0,BI718,(DK719*查询!$R$5+DL719*查询!$Q$5+DM719*查询!$N$5+DN719*查询!$O$5+DO719*查询!$P$5)*AF719/CX719)</f>
        <v>#VALUE!</v>
      </c>
      <c r="BJ719" s="452" t="e">
        <f>IF(CX719=0,BJ718,(DP719*查询!$S$5+DQ719*查询!$T$5+DR719*查询!$U$5)*AF719/CX719)</f>
        <v>#VALUE!</v>
      </c>
      <c r="BK719" s="452">
        <f>BK718</f>
        <v>1</v>
      </c>
      <c r="BL719" s="453" t="e">
        <f>SUMPRODUCT((AV719:BA719)*(GS719:GX719))/((GS719:GX719)+SUM(BB719:BD719)*GY719+BG719*GZ719)</f>
        <v>#VALUE!</v>
      </c>
      <c r="BM719" s="453" t="e">
        <f>BK719*($AV719*FB719+$AW719*FD719+$AX719*FI719+$AY719*FN719+$AZ719*FS719+$BA719*FX719+$BG719*GE719)/(AV719*EY719+AX719*FK719+AW719*FF719+AY719*FP719+AZ719*FU719+BA719*FZ719+BG719*GG719+BB719*GK719+BC719*GN719+BD719*GP719)</f>
        <v>#VALUE!</v>
      </c>
      <c r="BN719" s="453" t="e">
        <f>($AV719*FC719+$AX719*FJ719+$AW719*FE719+$AY719*FO719+$AZ719*FT719+$BA719*FY719+$BG719*GF719)/($AV719*FA719+BG719*GH719+BB719*GL719+BC719*GO719+BD719*GQ719+BA719*GA719)</f>
        <v>#VALUE!</v>
      </c>
      <c r="BO719" s="454" t="e">
        <f>SUMPRODUCT(AV719:BA719*GS719:GX719)/(GS719:GX719+(BB719+BC719+BD719)*GY719+BG719)</f>
        <v>#VALUE!</v>
      </c>
      <c r="BP719" s="454" t="e">
        <f>SUMPRODUCT(AV719:BA719*GS719:GX719)/(GS719:GX719+(BB719+BC719+BD719)*GY719+BG719)</f>
        <v>#VALUE!</v>
      </c>
      <c r="BQ719" s="454" t="e">
        <f>SUMPRODUCT(AV719:BA719*GS719:GX719)/(GS719:GX719+(BB719+BC719+BD719)*GY719+BG719)</f>
        <v>#VALUE!</v>
      </c>
      <c r="BR719" s="453" t="str">
        <f>IF(_tag_month_day!T709="","",_tag_month_day!T709)</f>
        <v/>
      </c>
      <c r="BS719" s="453" t="str">
        <f>IF(_tag_month_day!U709="","",_tag_month_day!U709)</f>
        <v/>
      </c>
      <c r="BT719" s="455" t="str">
        <f>IF(CK719="","",IF((CK719&gt;=BV719-0.12)*(CK719&lt;=BV719+0.12),"合格","不合格"))</f>
        <v/>
      </c>
      <c r="BU719" s="456" t="str">
        <f>IF(_tag_month_day!V709="","",_tag_month_day!V709)</f>
        <v/>
      </c>
      <c r="BV719" s="457" t="str">
        <f>IF(_tag_month_day!W709="","",_tag_month_day!W709)</f>
        <v/>
      </c>
      <c r="BW719" s="458" t="str">
        <f>IF(_tag_month_day!X709="","",_tag_month_day!X709)</f>
        <v/>
      </c>
      <c r="BX719" s="458" t="str">
        <f>IF(_tag_month_day!Y709="","",_tag_month_day!Y709)</f>
        <v/>
      </c>
      <c r="BY719" s="459">
        <f ca="1">L719</f>
        <v>43615.583333331619</v>
      </c>
      <c r="BZ719" s="460"/>
      <c r="CA719" s="4"/>
      <c r="CB719" s="424" t="str">
        <f>IF(_tag_month_day!Z709="","",_tag_month_day!Z709)</f>
        <v/>
      </c>
      <c r="CC719" s="424" t="str">
        <f>IF(_tag_month_day!AA709="","",_tag_month_day!AA709)</f>
        <v/>
      </c>
      <c r="CD719" s="424" t="str">
        <f>IF(_tag_month_day!AB709="","",_tag_month_day!AB709)</f>
        <v/>
      </c>
      <c r="CE719" s="424" t="str">
        <f>IF(_tag_month_day!AC709="","",_tag_month_day!AC709)</f>
        <v/>
      </c>
      <c r="CF719" s="424" t="str">
        <f>IF(_tag_month_day!AD709="","",_tag_month_day!AD709)</f>
        <v/>
      </c>
      <c r="CG719" s="424" t="str">
        <f>IF(_tag_month_day!AE709="","",_tag_month_day!AE709)</f>
        <v/>
      </c>
      <c r="CH719" s="424" t="str">
        <f>IF(_tag_month_day!AF709="","",_tag_month_day!AF709)</f>
        <v/>
      </c>
      <c r="CI719" s="424" t="str">
        <f>IF(_tag_month_day!AG709="","",_tag_month_day!AG709)</f>
        <v/>
      </c>
      <c r="CJ719" s="424" t="str">
        <f>IF(_tag_month_day!AH709="","",_tag_month_day!AH709)</f>
        <v/>
      </c>
      <c r="CK719" s="424" t="str">
        <f>IF(_tag_month_day!AI709="","",_tag_month_day!AI709)</f>
        <v/>
      </c>
      <c r="CL719" s="4" t="str">
        <f>IF(_tag_month_day!AJ709="","",_tag_month_day!AJ709)</f>
        <v/>
      </c>
      <c r="CM719" s="4" t="str">
        <f>IF(_tag_month_day!AK709="","",_tag_month_day!AK709)</f>
        <v/>
      </c>
      <c r="CN719" s="4" t="str">
        <f>IF(_tag_month_day!AL709="","",_tag_month_day!AL709)</f>
        <v/>
      </c>
      <c r="CO719" s="4" t="str">
        <f>IF(_tag_month_day!AM709="","",_tag_month_day!AM709)</f>
        <v/>
      </c>
      <c r="CP719" s="4" t="str">
        <f>IF(_tag_month_day!AN709="","",_tag_month_day!AN709)</f>
        <v/>
      </c>
      <c r="CQ719" s="4" t="str">
        <f>IF(_tag_month_day!AO709="","",_tag_month_day!AO709)</f>
        <v/>
      </c>
      <c r="CR719" s="462" t="str">
        <f>IF(_tag_month_day!AP709="","",_tag_month_day!AP709)</f>
        <v/>
      </c>
      <c r="CS719" s="463" t="str">
        <f>IF(_tag_month_day!AQ709="","",_tag_month_day!AQ709)</f>
        <v/>
      </c>
      <c r="CT719" s="4" t="str">
        <f>IF(_tag_month_day!AR709="","",_tag_month_day!AR709)</f>
        <v/>
      </c>
      <c r="CU719" s="464" t="e">
        <f>DU719/AJ719</f>
        <v>#VALUE!</v>
      </c>
      <c r="CV719" s="451" t="e">
        <f>BG719/BH719</f>
        <v>#VALUE!</v>
      </c>
      <c r="CW719" s="465" t="e">
        <f>AJ719*(1-CV719)*CU719*AF719</f>
        <v>#VALUE!</v>
      </c>
      <c r="CX719" s="465" t="e">
        <f>CW719*94%</f>
        <v>#VALUE!</v>
      </c>
      <c r="CY719" s="466" t="e">
        <f>IF(CX719=0,0,DS719/(DS719+CX719))</f>
        <v>#VALUE!</v>
      </c>
      <c r="CZ719" s="465" t="e">
        <f>$AJ719*EF719</f>
        <v>#VALUE!</v>
      </c>
      <c r="DA719" s="465" t="e">
        <f>$AJ719*EG719</f>
        <v>#VALUE!</v>
      </c>
      <c r="DB719" s="465" t="e">
        <f>$AJ719*EH719</f>
        <v>#VALUE!</v>
      </c>
      <c r="DC719" s="465" t="e">
        <f>$AJ719*EI719</f>
        <v>#VALUE!</v>
      </c>
      <c r="DD719" s="465" t="e">
        <f>$AJ719*EJ719</f>
        <v>#VALUE!</v>
      </c>
      <c r="DE719" s="465" t="e">
        <f>$AJ719*EK719</f>
        <v>#VALUE!</v>
      </c>
      <c r="DF719" s="465" t="e">
        <f>$AJ719*EL719</f>
        <v>#VALUE!</v>
      </c>
      <c r="DG719" s="465" t="e">
        <f>$AJ719*EM719</f>
        <v>#VALUE!</v>
      </c>
      <c r="DH719" s="465" t="e">
        <f>$AJ719*EN719</f>
        <v>#VALUE!</v>
      </c>
      <c r="DI719" s="465" t="e">
        <f>$AJ719*EO719</f>
        <v>#VALUE!</v>
      </c>
      <c r="DJ719" s="465" t="e">
        <f>CZ719*(1-EP719)</f>
        <v>#VALUE!</v>
      </c>
      <c r="DK719" s="465" t="e">
        <f>DA719*(1-ER719)</f>
        <v>#VALUE!</v>
      </c>
      <c r="DL719" s="465" t="e">
        <f>DB719*(1-EQ719)</f>
        <v>#VALUE!</v>
      </c>
      <c r="DM719" s="465" t="e">
        <f>DC719*(1-ES719)</f>
        <v>#VALUE!</v>
      </c>
      <c r="DN719" s="465" t="e">
        <f>DD719*(1-ET719)</f>
        <v>#VALUE!</v>
      </c>
      <c r="DO719" s="465" t="e">
        <f>DE719</f>
        <v>#VALUE!</v>
      </c>
      <c r="DP719" s="465" t="e">
        <f>DF719*(1-EU719)</f>
        <v>#VALUE!</v>
      </c>
      <c r="DQ719" s="465" t="e">
        <f>DG719*(1-EV719)</f>
        <v>#VALUE!</v>
      </c>
      <c r="DR719" s="465" t="e">
        <f>DH719*(1-EW719)</f>
        <v>#VALUE!</v>
      </c>
      <c r="DS719" s="465" t="e">
        <f>DI719</f>
        <v>#VALUE!</v>
      </c>
      <c r="DT719" s="465" t="e">
        <f>SUM(DJ719:DS719)</f>
        <v>#VALUE!</v>
      </c>
      <c r="DU719" s="465" t="e">
        <f>(GS719:GX719)+(DP719+DQ719+DR719)*GY719+DS719</f>
        <v>#VALUE!</v>
      </c>
      <c r="DV719" s="451" t="e">
        <f>AV719/$BH719/(1-EP719)</f>
        <v>#VALUE!</v>
      </c>
      <c r="DW719" s="451" t="e">
        <f>AW719/$BH719/(1-ER719)</f>
        <v>#VALUE!</v>
      </c>
      <c r="DX719" s="451" t="e">
        <f>AX719/$BH719/(1-EQ719)</f>
        <v>#VALUE!</v>
      </c>
      <c r="DY719" s="451" t="e">
        <f>AY719/$BH719/(1-ES719)</f>
        <v>#VALUE!</v>
      </c>
      <c r="DZ719" s="451" t="e">
        <f>AZ719/$BH719/(1-ET719)</f>
        <v>#VALUE!</v>
      </c>
      <c r="EA719" s="451" t="e">
        <f>BA719/$BH719/(1-AX719)</f>
        <v>#VALUE!</v>
      </c>
      <c r="EB719" s="451" t="e">
        <f>BB719/$BH719/(1-EU719)</f>
        <v>#VALUE!</v>
      </c>
      <c r="EC719" s="451" t="e">
        <f>BC719/$BH719/(1-EV719)</f>
        <v>#VALUE!</v>
      </c>
      <c r="ED719" s="451" t="e">
        <f>BD719/$BH719/(1-EW719)</f>
        <v>#VALUE!</v>
      </c>
      <c r="EE719" s="451" t="e">
        <f>BG719/BH719</f>
        <v>#VALUE!</v>
      </c>
      <c r="EF719" s="451" t="e">
        <f>DV719/SUM($DV719:$EE719)</f>
        <v>#VALUE!</v>
      </c>
      <c r="EG719" s="451" t="e">
        <f>DW719/SUM($DV719:$EE719)</f>
        <v>#VALUE!</v>
      </c>
      <c r="EH719" s="451" t="e">
        <f>DX719/SUM($DV719:$EE719)</f>
        <v>#VALUE!</v>
      </c>
      <c r="EI719" s="451" t="e">
        <f>DY719/SUM($DV719:$EE719)</f>
        <v>#VALUE!</v>
      </c>
      <c r="EJ719" s="451" t="e">
        <f>DZ719/SUM($DV719:$EE719)</f>
        <v>#VALUE!</v>
      </c>
      <c r="EK719" s="451" t="e">
        <f>EA719/SUM($DV719:$EE719)</f>
        <v>#VALUE!</v>
      </c>
      <c r="EL719" s="451" t="e">
        <f>EB719/SUM($DV719:$EE719)</f>
        <v>#VALUE!</v>
      </c>
      <c r="EM719" s="451" t="e">
        <f>EC719/SUM($DV719:$EE719)</f>
        <v>#VALUE!</v>
      </c>
      <c r="EN719" s="451" t="e">
        <f>ED719/SUM($DV719:$EE719)</f>
        <v>#VALUE!</v>
      </c>
      <c r="EO719" s="451" t="e">
        <f>EE719/SUM($DV719:$EE719)</f>
        <v>#VALUE!</v>
      </c>
      <c r="EP719" s="450">
        <f>EP718</f>
        <v>0.080000000000000002</v>
      </c>
      <c r="EQ719" s="450">
        <f>EQ718</f>
        <v>0.014999999999999999</v>
      </c>
      <c r="ER719" s="450">
        <f>ER718</f>
        <v>0.014999999999999999</v>
      </c>
      <c r="ES719" s="450">
        <f>ES718</f>
        <v>0.014999999999999999</v>
      </c>
      <c r="ET719" s="450">
        <f>ET718</f>
        <v>0.014999999999999999</v>
      </c>
      <c r="EU719" s="450">
        <f>EU718</f>
        <v>0.089999999999999997</v>
      </c>
      <c r="EV719" s="450">
        <f>EV718</f>
        <v>0.089999999999999997</v>
      </c>
      <c r="EW719" s="450">
        <f>EW718</f>
        <v>0.089999999999999997</v>
      </c>
      <c r="EX719" s="431" t="str">
        <f>IF(_tag_month_day!AS709="","",_tag_month_day!AS709/100)</f>
        <v/>
      </c>
      <c r="EY719" s="431" t="str">
        <f>IF(_tag_month_day!AT709="","",_tag_month_day!AT709/100)</f>
        <v/>
      </c>
      <c r="EZ719" s="431" t="str">
        <f>IF(_tag_month_day!AU709="","",_tag_month_day!AU709/100)</f>
        <v/>
      </c>
      <c r="FA719" s="431" t="str">
        <f>IF(_tag_month_day!AV709="","",_tag_month_day!AV709/100)</f>
        <v/>
      </c>
      <c r="FB719" s="431" t="str">
        <f>IF(_tag_month_day!AW709="","",_tag_month_day!AW709/100)</f>
        <v/>
      </c>
      <c r="FC719" s="431" t="str">
        <f>IF(_tag_month_day!AX709="","",_tag_month_day!AX709/100)</f>
        <v/>
      </c>
      <c r="FD719" s="449" t="str">
        <f>IF(_tag_month_day!AY709="","",_tag_month_day!AY709/100)</f>
        <v/>
      </c>
      <c r="FE719" s="449" t="str">
        <f>IF(_tag_month_day!AZ709="","",_tag_month_day!AZ709/100)</f>
        <v/>
      </c>
      <c r="FF719" s="449" t="str">
        <f>IF(_tag_month_day!BA709="","",_tag_month_day!BA709/100)</f>
        <v/>
      </c>
      <c r="FG719" s="449" t="str">
        <f>IF(_tag_month_day!BB709="","",_tag_month_day!BB709/100)</f>
        <v/>
      </c>
      <c r="FH719" s="467" t="str">
        <f>IF(_tag_month_day!BC709="","",_tag_month_day!BC709/100)</f>
        <v/>
      </c>
      <c r="FI719" s="449">
        <f>FI718</f>
        <v>0.40999999999999998</v>
      </c>
      <c r="FJ719" s="449">
        <f>FJ718</f>
        <v>0.11</v>
      </c>
      <c r="FK719" s="449">
        <f>FK718</f>
        <v>0.014999999999999999</v>
      </c>
      <c r="FL719" s="449">
        <f>FL718</f>
        <v>0</v>
      </c>
      <c r="FM719" s="467">
        <f>FM718</f>
        <v>0.0001</v>
      </c>
      <c r="FN719" s="449">
        <f>FN718</f>
        <v>0.32000000000000001</v>
      </c>
      <c r="FO719" s="449">
        <f>FO718</f>
        <v>0.20000000000000001</v>
      </c>
      <c r="FP719" s="449">
        <f>FP718</f>
        <v>0.01</v>
      </c>
      <c r="FQ719" s="449">
        <f>FQ718</f>
        <v>0</v>
      </c>
      <c r="FR719" s="467">
        <f>FR718</f>
        <v>0.0001</v>
      </c>
      <c r="FS719" s="449" t="str">
        <f>IF(_tag_month_day!BD709="","",_tag_month_day!BD709/100)</f>
        <v/>
      </c>
      <c r="FT719" s="449" t="str">
        <f>IF(_tag_month_day!BE709="","",_tag_month_day!BE709/100)</f>
        <v/>
      </c>
      <c r="FU719" s="449" t="str">
        <f>IF(_tag_month_day!BF709="","",_tag_month_day!BF709/100)</f>
        <v/>
      </c>
      <c r="FV719" s="449" t="str">
        <f>IF(_tag_month_day!BG709="","",_tag_month_day!BG709/100)</f>
        <v/>
      </c>
      <c r="FW719" s="467" t="str">
        <f>IF(_tag_month_day!BH709="","",_tag_month_day!BH709/100)</f>
        <v/>
      </c>
      <c r="FX719" s="449" t="str">
        <f>IF(_tag_month_day!BI709="","",_tag_month_day!BI709/100)</f>
        <v/>
      </c>
      <c r="FY719" s="449" t="str">
        <f>IF(_tag_month_day!BJ709="","",_tag_month_day!BJ709/100)</f>
        <v/>
      </c>
      <c r="FZ719" s="468" t="str">
        <f>IF(_tag_month_day!BK709="","",_tag_month_day!BK709/100)</f>
        <v/>
      </c>
      <c r="GA719" s="449" t="str">
        <f>IF(_tag_month_day!BL709="","",_tag_month_day!BL709/100)</f>
        <v/>
      </c>
      <c r="GB719" s="467" t="str">
        <f>IF(_tag_month_day!BM709="","",_tag_month_day!BM709/100)</f>
        <v/>
      </c>
      <c r="GC719" s="431" t="str">
        <f>IF(_tag_month_day!BN709="","",_tag_month_day!BN709/100)</f>
        <v/>
      </c>
      <c r="GD719" s="431" t="str">
        <f>IF(_tag_month_day!BO709="","",_tag_month_day!BO709/100)</f>
        <v/>
      </c>
      <c r="GE719" s="431" t="str">
        <f>IF(_tag_month_day!BP709="","",_tag_month_day!BP709/100)</f>
        <v/>
      </c>
      <c r="GF719" s="431" t="str">
        <f>IF(_tag_month_day!BQ709="","",_tag_month_day!BQ709/100)</f>
        <v/>
      </c>
      <c r="GG719" s="431" t="str">
        <f>IF(_tag_month_day!BR709="","",_tag_month_day!BR709/100)</f>
        <v/>
      </c>
      <c r="GH719" s="431" t="str">
        <f>IF(_tag_month_day!BS709="","",_tag_month_day!BS709/100)</f>
        <v/>
      </c>
      <c r="GI719" s="467" t="str">
        <f>IF(_tag_month_day!BT709="","",_tag_month_day!BT709/100)</f>
        <v/>
      </c>
      <c r="GJ719" s="469" t="str">
        <f>IF(_tag_month_day!BU709="","",_tag_month_day!BU709/100)</f>
        <v/>
      </c>
      <c r="GK719" s="470">
        <f>GK718</f>
        <v>0.070000000000000007</v>
      </c>
      <c r="GL719" s="470">
        <f>GL718</f>
        <v>0.029999999999999999</v>
      </c>
      <c r="GM719" s="471" t="str">
        <f>IF(_tag_month_day!BX709="","",_tag_month_day!BX709/100)</f>
        <v/>
      </c>
      <c r="GN719" s="470">
        <f>GN718</f>
        <v>0.070000000000000007</v>
      </c>
      <c r="GO719" s="470">
        <f>GO718</f>
        <v>0.029999999999999999</v>
      </c>
      <c r="GP719" s="470">
        <f>GP718</f>
        <v>0.089999999999999997</v>
      </c>
      <c r="GQ719" s="470">
        <f>GQ718</f>
        <v>0.029999999999999999</v>
      </c>
      <c r="GR719" s="471" t="str">
        <f>IF(_tag_month_day!CA709="","",_tag_month_day!CA709/100)</f>
        <v/>
      </c>
      <c r="GS719" s="472">
        <f>GS718</f>
        <v>0.95299999999999996</v>
      </c>
      <c r="GT719" s="472">
        <f>GT718</f>
        <v>0.55000000000000004</v>
      </c>
      <c r="GU719" s="472">
        <f>GU718</f>
        <v>0.55000000000000004</v>
      </c>
      <c r="GV719" s="472">
        <f>GV718</f>
        <v>0.55000000000000004</v>
      </c>
      <c r="GW719" s="472">
        <f>GW718</f>
        <v>0.5</v>
      </c>
      <c r="GX719" s="472">
        <f>GX718</f>
        <v>0.93500000000000005</v>
      </c>
      <c r="GY719" s="472">
        <f>GY718</f>
        <v>0.14999999999999999</v>
      </c>
      <c r="GZ719" s="472">
        <f>GZ718</f>
        <v>1</v>
      </c>
      <c r="HA719" s="474">
        <f>HA718</f>
        <v>0.047</v>
      </c>
      <c r="HB719" s="474">
        <f>HB718</f>
        <v>0.45000000000000001</v>
      </c>
      <c r="HC719" s="474">
        <f>HC718</f>
        <v>0.45000000000000001</v>
      </c>
      <c r="HD719" s="474">
        <f>HD718</f>
        <v>0.45000000000000001</v>
      </c>
      <c r="HE719" s="474">
        <f>HE718</f>
        <v>0.5</v>
      </c>
      <c r="HF719" s="474">
        <f>HF718</f>
        <v>0.065000000000000002</v>
      </c>
      <c r="HG719" s="474">
        <f>HG718</f>
        <v>0.84999999999999998</v>
      </c>
      <c r="HH719" s="474">
        <f>HH718</f>
        <v>0</v>
      </c>
      <c r="HI719" s="10">
        <f>IF(BZ719&lt;&gt;"",CK719-BV719,0)</f>
        <v>0</v>
      </c>
      <c r="HJ719" s="10" t="e">
        <f>IF(AJ719&gt;0,AH719-AJ719,0)</f>
        <v>#VALUE!</v>
      </c>
      <c r="HK719" s="466">
        <f>HK718</f>
        <v>0.84999999999999998</v>
      </c>
      <c r="HL719" s="424">
        <f>HL718</f>
        <v>550000</v>
      </c>
      <c r="HM719" s="424">
        <f>HM718</f>
        <v>480000</v>
      </c>
      <c r="HN719" s="465" t="e">
        <f>(DJ719*EZ719+DK719*FH719+DL719*FM719+DM719*FR719+DN719*FW719+DO719*GB719+DS719*GI719+DP719*GM719+DR719*GR719)*1000*2</f>
        <v>#VALUE!</v>
      </c>
      <c r="HO719" s="465" t="e">
        <f>HN719*HK719*$HO$2/HL719*1000000</f>
        <v>#VALUE!</v>
      </c>
      <c r="HP719" s="465" t="e">
        <f>HN719*HK719*$HP$2/HM719*1000000</f>
        <v>#VALUE!</v>
      </c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</row>
    <row customFormat="1" r="720" s="0">
      <c r="A720" s="420">
        <v>709</v>
      </c>
      <c r="B720" s="421">
        <f ca="1">IF(D720=D719,B719,IF(D720="夜班",B719+1,B719))</f>
        <v>43615</v>
      </c>
      <c r="C720" s="422">
        <f>C719</f>
        <v>0.041666666666666699</v>
      </c>
      <c r="D720" s="10" t="str">
        <f ca="1">IF(HOUR(G720)&lt;8,"夜班",IF(HOUR(G720)&lt;16,"白班",IF(HOUR(G720)&lt;24,"中班",0)))</f>
        <v>白班</v>
      </c>
      <c r="E720" s="10" t="e">
        <f ca="1">IF(F720=1,"甲",IF(F720=2,"乙",IF(F720=3,"丙",IF(F720=4,"丁",""))))</f>
        <v>#REF!</v>
      </c>
      <c r="F720" s="10" t="e">
        <f ca="1">SUMPRODUCT((成本日报!$A$3:$A$95=计划!B720)*(成本日报!$B$3:$B$95=计划!$D720),成本日报!$C$3:$C$95)</f>
        <v>#REF!</v>
      </c>
      <c r="G720" s="423">
        <f ca="1">G719+C719</f>
        <v>43615.499999998283</v>
      </c>
      <c r="H720" s="423">
        <f ca="1">$G720+$C720/60*10+$C720*0</f>
        <v>43615.506944442728</v>
      </c>
      <c r="I720" s="423">
        <f ca="1">$G720+$C720/60*18+$C720*0</f>
        <v>43615.51249999828</v>
      </c>
      <c r="J720" s="423">
        <f ca="1">$G720+$C720/60*0+$C720*1</f>
        <v>43615.541666664947</v>
      </c>
      <c r="K720" s="423">
        <f ca="1">$G720+$C720/60*30+$C720*2</f>
        <v>43615.604166664954</v>
      </c>
      <c r="L720" s="423">
        <f ca="1">$G720+$C720/60*0+$C720*3</f>
        <v>43615.624999998283</v>
      </c>
      <c r="M720" s="424" t="str">
        <f>IF(_tag_month_day!A710="","",_tag_month_day!A710)</f>
        <v/>
      </c>
      <c r="N720" s="424" t="str">
        <f>IF(_tag_month_day!B710="","",_tag_month_day!B710)</f>
        <v/>
      </c>
      <c r="O720" s="425" t="e">
        <f>IF(M720+N720=0,"",M720+N720)</f>
        <v>#VALUE!</v>
      </c>
      <c r="P720" s="424" t="str">
        <f>IF(_tag_month_day!C710="","",_tag_month_day!C710)</f>
        <v/>
      </c>
      <c r="Q720" s="424" t="str">
        <f>IF(_tag_month_day!D710="","",_tag_month_day!D710)</f>
        <v/>
      </c>
      <c r="R720" s="426" t="str">
        <f>IF(_tag_month_day!CB710="","",_tag_month_day!CB710/100)</f>
        <v/>
      </c>
      <c r="S720" s="427" t="str">
        <f>IF(_tag_month_day!E710="","",_tag_month_day!E710)</f>
        <v/>
      </c>
      <c r="T720" s="427" t="str">
        <f>IF(_tag_month_day!F710="","",_tag_month_day!F710)</f>
        <v/>
      </c>
      <c r="U720" s="428" t="e">
        <f>S720+T720</f>
        <v>#VALUE!</v>
      </c>
      <c r="V720" s="429" t="e">
        <f>U720/AJ720</f>
        <v>#VALUE!</v>
      </c>
      <c r="W720" s="430" t="str">
        <f>IF(_jhy_month_day!A710="","",_jhy_month_day!A710)</f>
        <v/>
      </c>
      <c r="X720" s="431" t="str">
        <f>IF(_jhy_month_day!B710="","",_jhy_month_day!B710/100)</f>
        <v/>
      </c>
      <c r="Y720" s="431" t="str">
        <f>IF(_jhy_month_day!C710="","",_jhy_month_day!C710/100)</f>
        <v/>
      </c>
      <c r="Z720" s="432">
        <f>Z716+1</f>
        <v>178</v>
      </c>
      <c r="AA720" s="433" t="str">
        <f>IF(_tag_month_day!G710="","",_tag_month_day!G710/100)</f>
        <v/>
      </c>
      <c r="AB720" s="433" t="str">
        <f>IF(_tag_month_day!H710="","",_tag_month_day!H710/100)</f>
        <v/>
      </c>
      <c r="AC720" s="434">
        <f>IF(X720="",AC719,BK720*($AV719*X720+$AW719*FD719+$AX719*FI719+$AY719*FN719+$AZ719*FS719+$BA719*FX719+$BG719*GE719)/(AV719*Y720+AX719*FK719+AW719*FF719+AY719*FP719+AZ719*FU719+BA719*FZ719+BG719*GG719+BB719*GK719+BC719*GN719+BD719*GP719))</f>
        <v>1.59963432013121</v>
      </c>
      <c r="AD720" s="435" t="str">
        <f>IF(AC720=AC719,"",AC720-AC719)</f>
        <v/>
      </c>
      <c r="AE720" s="436" t="str">
        <f>IF(1-AF720=0,"",(1-AF720))</f>
        <v/>
      </c>
      <c r="AF720" s="437">
        <v>1</v>
      </c>
      <c r="AG720" s="10" t="str">
        <f>AG719</f>
        <v>9A3</v>
      </c>
      <c r="AH720" s="438" t="str">
        <f>AH719</f>
        <v/>
      </c>
      <c r="AI720" s="424"/>
      <c r="AJ720" s="10" t="str">
        <f>IF(_tag_month_day!I710="","",_tag_month_day!I710)</f>
        <v/>
      </c>
      <c r="AK720" s="440"/>
      <c r="AL720" s="440"/>
      <c r="AM720" s="440"/>
      <c r="AN720" s="441">
        <f>AN719</f>
        <v>2</v>
      </c>
      <c r="AO720" s="441">
        <f>AO719</f>
        <v>8</v>
      </c>
      <c r="AP720" s="442" t="e">
        <f>(IF(AN720=0,AS719,AS719*(1+AO720/AN720)/(AR720+AO720/AN720)))+AT720</f>
        <v>#VALUE!</v>
      </c>
      <c r="AQ720" s="443" t="str">
        <f>IF(_tag_month_day!J710="","",_tag_month_day!J710/100)</f>
        <v/>
      </c>
      <c r="AR720" s="444">
        <f>AR719</f>
        <v>1.3</v>
      </c>
      <c r="AS720" s="445" t="e">
        <f>AQ720*(AN720*AR720+AO720)/(AN720+AO720)</f>
        <v>#VALUE!</v>
      </c>
      <c r="AT720" s="445" t="e">
        <f>(SUM(BE720:BF720)-SUM(BE719:BF719))*0.05</f>
        <v>#VALUE!</v>
      </c>
      <c r="AU720" s="446" t="str">
        <f>IF(_tag_month_day!CC710="","",IF(_tag_month_day!CC710&gt;0,_tag_month_day!CD710,_tag_month_day!CE710))</f>
        <v/>
      </c>
      <c r="AV720" s="447" t="str">
        <f>IF(_tag_month_day!L710="","",_tag_month_day!L710/100)</f>
        <v/>
      </c>
      <c r="AW720" s="431">
        <f>AW719</f>
        <v>0</v>
      </c>
      <c r="AX720" s="431">
        <f>AX719</f>
        <v>0</v>
      </c>
      <c r="AY720" s="431" t="str">
        <f>IF(_tag_month_day!M710="","",_tag_month_day!M710/100)</f>
        <v/>
      </c>
      <c r="AZ720" s="431" t="str">
        <f>IF(_tag_month_day!N710="","",_tag_month_day!N710/100)</f>
        <v/>
      </c>
      <c r="BA720" s="431" t="str">
        <f>IF(_tag_month_day!O710="","",_tag_month_day!O710/100)</f>
        <v/>
      </c>
      <c r="BB720" s="448" t="str">
        <f>IF(_tag_month_day!P710="","",_tag_month_day!P710/100)</f>
        <v/>
      </c>
      <c r="BC720" s="448">
        <f>BC719</f>
        <v>0</v>
      </c>
      <c r="BD720" s="448" t="str">
        <f>IF(_tag_month_day!Q710="","",_tag_month_day!Q710/100)</f>
        <v/>
      </c>
      <c r="BE720" s="449" t="str">
        <f>IF(_tag_month_day!R710="","",_tag_month_day!R710/100)</f>
        <v/>
      </c>
      <c r="BF720" s="388" t="e">
        <f>(AU720*(100+BE720*100))/(AJ720-AU720)/100</f>
        <v>#VALUE!</v>
      </c>
      <c r="BG720" s="450" t="e">
        <f>BE720+BF720</f>
        <v>#VALUE!</v>
      </c>
      <c r="BH720" s="451" t="e">
        <f>SUM(AV720:BF720)</f>
        <v>#VALUE!</v>
      </c>
      <c r="BI720" s="452" t="e">
        <f>IF(CX720=0,BI719,(DK720*查询!$R$5+DL720*查询!$Q$5+DM720*查询!$N$5+DN720*查询!$O$5+DO720*查询!$P$5)*AF720/CX720)</f>
        <v>#VALUE!</v>
      </c>
      <c r="BJ720" s="452" t="e">
        <f>IF(CX720=0,BJ719,(DP720*查询!$S$5+DQ720*查询!$T$5+DR720*查询!$U$5)*AF720/CX720)</f>
        <v>#VALUE!</v>
      </c>
      <c r="BK720" s="452">
        <f>BK719</f>
        <v>1</v>
      </c>
      <c r="BL720" s="453" t="e">
        <f>SUMPRODUCT((AV720:BA720)*(GS720:GX720))/((GS720:GX720)+SUM(BB720:BD720)*GY720+BG720*GZ720)</f>
        <v>#VALUE!</v>
      </c>
      <c r="BM720" s="453" t="e">
        <f>BK720*($AV720*FB720+$AW720*FD720+$AX720*FI720+$AY720*FN720+$AZ720*FS720+$BA720*FX720+$BG720*GE720)/(AV720*EY720+AX720*FK720+AW720*FF720+AY720*FP720+AZ720*FU720+BA720*FZ720+BG720*GG720+BB720*GK720+BC720*GN720+BD720*GP720)</f>
        <v>#VALUE!</v>
      </c>
      <c r="BN720" s="453" t="e">
        <f>($AV720*FC720+$AX720*FJ720+$AW720*FE720+$AY720*FO720+$AZ720*FT720+$BA720*FY720+$BG720*GF720)/($AV720*FA720+BG720*GH720+BB720*GL720+BC720*GO720+BD720*GQ720+BA720*GA720)</f>
        <v>#VALUE!</v>
      </c>
      <c r="BO720" s="454" t="e">
        <f>SUMPRODUCT(AV720:BA720*GS720:GX720)/(GS720:GX720+(BB720+BC720+BD720)*GY720+BG720)</f>
        <v>#VALUE!</v>
      </c>
      <c r="BP720" s="454" t="e">
        <f>SUMPRODUCT(AV720:BA720*GS720:GX720)/(GS720:GX720+(BB720+BC720+BD720)*GY720+BG720)</f>
        <v>#VALUE!</v>
      </c>
      <c r="BQ720" s="454" t="e">
        <f>SUMPRODUCT(AV720:BA720*GS720:GX720)/(GS720:GX720+(BB720+BC720+BD720)*GY720+BG720)</f>
        <v>#VALUE!</v>
      </c>
      <c r="BR720" s="453" t="str">
        <f>IF(_tag_month_day!T710="","",_tag_month_day!T710)</f>
        <v/>
      </c>
      <c r="BS720" s="453" t="str">
        <f>IF(_tag_month_day!U710="","",_tag_month_day!U710)</f>
        <v/>
      </c>
      <c r="BT720" s="455" t="str">
        <f>IF(CK720="","",IF((CK720&gt;=BV720-0.12)*(CK720&lt;=BV720+0.12),"合格","不合格"))</f>
        <v/>
      </c>
      <c r="BU720" s="456" t="str">
        <f>IF(_tag_month_day!V710="","",_tag_month_day!V710)</f>
        <v/>
      </c>
      <c r="BV720" s="457" t="str">
        <f>IF(_tag_month_day!W710="","",_tag_month_day!W710)</f>
        <v/>
      </c>
      <c r="BW720" s="458" t="str">
        <f>IF(_tag_month_day!X710="","",_tag_month_day!X710)</f>
        <v/>
      </c>
      <c r="BX720" s="458" t="str">
        <f>IF(_tag_month_day!Y710="","",_tag_month_day!Y710)</f>
        <v/>
      </c>
      <c r="BY720" s="459">
        <f ca="1">L720</f>
        <v>43615.624999998283</v>
      </c>
      <c r="BZ720" s="460"/>
      <c r="CA720" s="4"/>
      <c r="CB720" s="424" t="str">
        <f>IF(_tag_month_day!Z710="","",_tag_month_day!Z710)</f>
        <v/>
      </c>
      <c r="CC720" s="424" t="str">
        <f>IF(_tag_month_day!AA710="","",_tag_month_day!AA710)</f>
        <v/>
      </c>
      <c r="CD720" s="424" t="str">
        <f>IF(_tag_month_day!AB710="","",_tag_month_day!AB710)</f>
        <v/>
      </c>
      <c r="CE720" s="424" t="str">
        <f>IF(_tag_month_day!AC710="","",_tag_month_day!AC710)</f>
        <v/>
      </c>
      <c r="CF720" s="424" t="str">
        <f>IF(_tag_month_day!AD710="","",_tag_month_day!AD710)</f>
        <v/>
      </c>
      <c r="CG720" s="424" t="str">
        <f>IF(_tag_month_day!AE710="","",_tag_month_day!AE710)</f>
        <v/>
      </c>
      <c r="CH720" s="424" t="str">
        <f>IF(_tag_month_day!AF710="","",_tag_month_day!AF710)</f>
        <v/>
      </c>
      <c r="CI720" s="424" t="str">
        <f>IF(_tag_month_day!AG710="","",_tag_month_day!AG710)</f>
        <v/>
      </c>
      <c r="CJ720" s="424" t="str">
        <f>IF(_tag_month_day!AH710="","",_tag_month_day!AH710)</f>
        <v/>
      </c>
      <c r="CK720" s="424" t="str">
        <f>IF(_tag_month_day!AI710="","",_tag_month_day!AI710)</f>
        <v/>
      </c>
      <c r="CL720" s="4" t="str">
        <f>IF(_tag_month_day!AJ710="","",_tag_month_day!AJ710)</f>
        <v/>
      </c>
      <c r="CM720" s="4" t="str">
        <f>IF(_tag_month_day!AK710="","",_tag_month_day!AK710)</f>
        <v/>
      </c>
      <c r="CN720" s="4" t="str">
        <f>IF(_tag_month_day!AL710="","",_tag_month_day!AL710)</f>
        <v/>
      </c>
      <c r="CO720" s="4" t="str">
        <f>IF(_tag_month_day!AM710="","",_tag_month_day!AM710)</f>
        <v/>
      </c>
      <c r="CP720" s="4" t="str">
        <f>IF(_tag_month_day!AN710="","",_tag_month_day!AN710)</f>
        <v/>
      </c>
      <c r="CQ720" s="4" t="str">
        <f>IF(_tag_month_day!AO710="","",_tag_month_day!AO710)</f>
        <v/>
      </c>
      <c r="CR720" s="462" t="str">
        <f>IF(_tag_month_day!AP710="","",_tag_month_day!AP710)</f>
        <v/>
      </c>
      <c r="CS720" s="463" t="str">
        <f>IF(_tag_month_day!AQ710="","",_tag_month_day!AQ710)</f>
        <v/>
      </c>
      <c r="CT720" s="4" t="str">
        <f>IF(_tag_month_day!AR710="","",_tag_month_day!AR710)</f>
        <v/>
      </c>
      <c r="CU720" s="464" t="e">
        <f>DU720/AJ720</f>
        <v>#VALUE!</v>
      </c>
      <c r="CV720" s="451" t="e">
        <f>BG720/BH720</f>
        <v>#VALUE!</v>
      </c>
      <c r="CW720" s="465" t="e">
        <f>AJ720*(1-CV720)*CU720*AF720</f>
        <v>#VALUE!</v>
      </c>
      <c r="CX720" s="465" t="e">
        <f>CW720*94%</f>
        <v>#VALUE!</v>
      </c>
      <c r="CY720" s="466" t="e">
        <f>IF(CX720=0,0,DS720/(DS720+CX720))</f>
        <v>#VALUE!</v>
      </c>
      <c r="CZ720" s="465" t="e">
        <f>$AJ720*EF720</f>
        <v>#VALUE!</v>
      </c>
      <c r="DA720" s="465" t="e">
        <f>$AJ720*EG720</f>
        <v>#VALUE!</v>
      </c>
      <c r="DB720" s="465" t="e">
        <f>$AJ720*EH720</f>
        <v>#VALUE!</v>
      </c>
      <c r="DC720" s="465" t="e">
        <f>$AJ720*EI720</f>
        <v>#VALUE!</v>
      </c>
      <c r="DD720" s="465" t="e">
        <f>$AJ720*EJ720</f>
        <v>#VALUE!</v>
      </c>
      <c r="DE720" s="465" t="e">
        <f>$AJ720*EK720</f>
        <v>#VALUE!</v>
      </c>
      <c r="DF720" s="465" t="e">
        <f>$AJ720*EL720</f>
        <v>#VALUE!</v>
      </c>
      <c r="DG720" s="465" t="e">
        <f>$AJ720*EM720</f>
        <v>#VALUE!</v>
      </c>
      <c r="DH720" s="465" t="e">
        <f>$AJ720*EN720</f>
        <v>#VALUE!</v>
      </c>
      <c r="DI720" s="465" t="e">
        <f>$AJ720*EO720</f>
        <v>#VALUE!</v>
      </c>
      <c r="DJ720" s="465" t="e">
        <f>CZ720*(1-EP720)</f>
        <v>#VALUE!</v>
      </c>
      <c r="DK720" s="465" t="e">
        <f>DA720*(1-ER720)</f>
        <v>#VALUE!</v>
      </c>
      <c r="DL720" s="465" t="e">
        <f>DB720*(1-EQ720)</f>
        <v>#VALUE!</v>
      </c>
      <c r="DM720" s="465" t="e">
        <f>DC720*(1-ES720)</f>
        <v>#VALUE!</v>
      </c>
      <c r="DN720" s="465" t="e">
        <f>DD720*(1-ET720)</f>
        <v>#VALUE!</v>
      </c>
      <c r="DO720" s="465" t="e">
        <f>DE720</f>
        <v>#VALUE!</v>
      </c>
      <c r="DP720" s="465" t="e">
        <f>DF720*(1-EU720)</f>
        <v>#VALUE!</v>
      </c>
      <c r="DQ720" s="465" t="e">
        <f>DG720*(1-EV720)</f>
        <v>#VALUE!</v>
      </c>
      <c r="DR720" s="465" t="e">
        <f>DH720*(1-EW720)</f>
        <v>#VALUE!</v>
      </c>
      <c r="DS720" s="465" t="e">
        <f>DI720</f>
        <v>#VALUE!</v>
      </c>
      <c r="DT720" s="465" t="e">
        <f>SUM(DJ720:DS720)</f>
        <v>#VALUE!</v>
      </c>
      <c r="DU720" s="465" t="e">
        <f>(GS720:GX720)+(DP720+DQ720+DR720)*GY720+DS720</f>
        <v>#VALUE!</v>
      </c>
      <c r="DV720" s="451" t="e">
        <f>AV720/$BH720/(1-EP720)</f>
        <v>#VALUE!</v>
      </c>
      <c r="DW720" s="451" t="e">
        <f>AW720/$BH720/(1-ER720)</f>
        <v>#VALUE!</v>
      </c>
      <c r="DX720" s="451" t="e">
        <f>AX720/$BH720/(1-EQ720)</f>
        <v>#VALUE!</v>
      </c>
      <c r="DY720" s="451" t="e">
        <f>AY720/$BH720/(1-ES720)</f>
        <v>#VALUE!</v>
      </c>
      <c r="DZ720" s="451" t="e">
        <f>AZ720/$BH720/(1-ET720)</f>
        <v>#VALUE!</v>
      </c>
      <c r="EA720" s="451" t="e">
        <f>BA720/$BH720/(1-AX720)</f>
        <v>#VALUE!</v>
      </c>
      <c r="EB720" s="451" t="e">
        <f>BB720/$BH720/(1-EU720)</f>
        <v>#VALUE!</v>
      </c>
      <c r="EC720" s="451" t="e">
        <f>BC720/$BH720/(1-EV720)</f>
        <v>#VALUE!</v>
      </c>
      <c r="ED720" s="451" t="e">
        <f>BD720/$BH720/(1-EW720)</f>
        <v>#VALUE!</v>
      </c>
      <c r="EE720" s="451" t="e">
        <f>BG720/BH720</f>
        <v>#VALUE!</v>
      </c>
      <c r="EF720" s="451" t="e">
        <f>DV720/SUM($DV720:$EE720)</f>
        <v>#VALUE!</v>
      </c>
      <c r="EG720" s="451" t="e">
        <f>DW720/SUM($DV720:$EE720)</f>
        <v>#VALUE!</v>
      </c>
      <c r="EH720" s="451" t="e">
        <f>DX720/SUM($DV720:$EE720)</f>
        <v>#VALUE!</v>
      </c>
      <c r="EI720" s="451" t="e">
        <f>DY720/SUM($DV720:$EE720)</f>
        <v>#VALUE!</v>
      </c>
      <c r="EJ720" s="451" t="e">
        <f>DZ720/SUM($DV720:$EE720)</f>
        <v>#VALUE!</v>
      </c>
      <c r="EK720" s="451" t="e">
        <f>EA720/SUM($DV720:$EE720)</f>
        <v>#VALUE!</v>
      </c>
      <c r="EL720" s="451" t="e">
        <f>EB720/SUM($DV720:$EE720)</f>
        <v>#VALUE!</v>
      </c>
      <c r="EM720" s="451" t="e">
        <f>EC720/SUM($DV720:$EE720)</f>
        <v>#VALUE!</v>
      </c>
      <c r="EN720" s="451" t="e">
        <f>ED720/SUM($DV720:$EE720)</f>
        <v>#VALUE!</v>
      </c>
      <c r="EO720" s="451" t="e">
        <f>EE720/SUM($DV720:$EE720)</f>
        <v>#VALUE!</v>
      </c>
      <c r="EP720" s="450">
        <f>EP719</f>
        <v>0.080000000000000002</v>
      </c>
      <c r="EQ720" s="450">
        <f>EQ719</f>
        <v>0.014999999999999999</v>
      </c>
      <c r="ER720" s="450">
        <f>ER719</f>
        <v>0.014999999999999999</v>
      </c>
      <c r="ES720" s="450">
        <f>ES719</f>
        <v>0.014999999999999999</v>
      </c>
      <c r="ET720" s="450">
        <f>ET719</f>
        <v>0.014999999999999999</v>
      </c>
      <c r="EU720" s="450">
        <f>EU719</f>
        <v>0.089999999999999997</v>
      </c>
      <c r="EV720" s="450">
        <f>EV719</f>
        <v>0.089999999999999997</v>
      </c>
      <c r="EW720" s="450">
        <f>EW719</f>
        <v>0.089999999999999997</v>
      </c>
      <c r="EX720" s="431" t="str">
        <f>IF(_tag_month_day!AS710="","",_tag_month_day!AS710/100)</f>
        <v/>
      </c>
      <c r="EY720" s="431" t="str">
        <f>IF(_tag_month_day!AT710="","",_tag_month_day!AT710/100)</f>
        <v/>
      </c>
      <c r="EZ720" s="431" t="str">
        <f>IF(_tag_month_day!AU710="","",_tag_month_day!AU710/100)</f>
        <v/>
      </c>
      <c r="FA720" s="431" t="str">
        <f>IF(_tag_month_day!AV710="","",_tag_month_day!AV710/100)</f>
        <v/>
      </c>
      <c r="FB720" s="431" t="str">
        <f>IF(_tag_month_day!AW710="","",_tag_month_day!AW710/100)</f>
        <v/>
      </c>
      <c r="FC720" s="431" t="str">
        <f>IF(_tag_month_day!AX710="","",_tag_month_day!AX710/100)</f>
        <v/>
      </c>
      <c r="FD720" s="449" t="str">
        <f>IF(_tag_month_day!AY710="","",_tag_month_day!AY710/100)</f>
        <v/>
      </c>
      <c r="FE720" s="449" t="str">
        <f>IF(_tag_month_day!AZ710="","",_tag_month_day!AZ710/100)</f>
        <v/>
      </c>
      <c r="FF720" s="449" t="str">
        <f>IF(_tag_month_day!BA710="","",_tag_month_day!BA710/100)</f>
        <v/>
      </c>
      <c r="FG720" s="449" t="str">
        <f>IF(_tag_month_day!BB710="","",_tag_month_day!BB710/100)</f>
        <v/>
      </c>
      <c r="FH720" s="467" t="str">
        <f>IF(_tag_month_day!BC710="","",_tag_month_day!BC710/100)</f>
        <v/>
      </c>
      <c r="FI720" s="449">
        <f>FI719</f>
        <v>0.40999999999999998</v>
      </c>
      <c r="FJ720" s="449">
        <f>FJ719</f>
        <v>0.11</v>
      </c>
      <c r="FK720" s="449">
        <f>FK719</f>
        <v>0.014999999999999999</v>
      </c>
      <c r="FL720" s="449">
        <f>FL719</f>
        <v>0</v>
      </c>
      <c r="FM720" s="467">
        <f>FM719</f>
        <v>0.0001</v>
      </c>
      <c r="FN720" s="449">
        <f>FN719</f>
        <v>0.32000000000000001</v>
      </c>
      <c r="FO720" s="449">
        <f>FO719</f>
        <v>0.20000000000000001</v>
      </c>
      <c r="FP720" s="449">
        <f>FP719</f>
        <v>0.01</v>
      </c>
      <c r="FQ720" s="449">
        <f>FQ719</f>
        <v>0</v>
      </c>
      <c r="FR720" s="467">
        <f>FR719</f>
        <v>0.0001</v>
      </c>
      <c r="FS720" s="449" t="str">
        <f>IF(_tag_month_day!BD710="","",_tag_month_day!BD710/100)</f>
        <v/>
      </c>
      <c r="FT720" s="449" t="str">
        <f>IF(_tag_month_day!BE710="","",_tag_month_day!BE710/100)</f>
        <v/>
      </c>
      <c r="FU720" s="449" t="str">
        <f>IF(_tag_month_day!BF710="","",_tag_month_day!BF710/100)</f>
        <v/>
      </c>
      <c r="FV720" s="449" t="str">
        <f>IF(_tag_month_day!BG710="","",_tag_month_day!BG710/100)</f>
        <v/>
      </c>
      <c r="FW720" s="467" t="str">
        <f>IF(_tag_month_day!BH710="","",_tag_month_day!BH710/100)</f>
        <v/>
      </c>
      <c r="FX720" s="449" t="str">
        <f>IF(_tag_month_day!BI710="","",_tag_month_day!BI710/100)</f>
        <v/>
      </c>
      <c r="FY720" s="449" t="str">
        <f>IF(_tag_month_day!BJ710="","",_tag_month_day!BJ710/100)</f>
        <v/>
      </c>
      <c r="FZ720" s="468" t="str">
        <f>IF(_tag_month_day!BK710="","",_tag_month_day!BK710/100)</f>
        <v/>
      </c>
      <c r="GA720" s="449" t="str">
        <f>IF(_tag_month_day!BL710="","",_tag_month_day!BL710/100)</f>
        <v/>
      </c>
      <c r="GB720" s="467" t="str">
        <f>IF(_tag_month_day!BM710="","",_tag_month_day!BM710/100)</f>
        <v/>
      </c>
      <c r="GC720" s="431" t="str">
        <f>IF(_tag_month_day!BN710="","",_tag_month_day!BN710/100)</f>
        <v/>
      </c>
      <c r="GD720" s="431" t="str">
        <f>IF(_tag_month_day!BO710="","",_tag_month_day!BO710/100)</f>
        <v/>
      </c>
      <c r="GE720" s="431" t="str">
        <f>IF(_tag_month_day!BP710="","",_tag_month_day!BP710/100)</f>
        <v/>
      </c>
      <c r="GF720" s="431" t="str">
        <f>IF(_tag_month_day!BQ710="","",_tag_month_day!BQ710/100)</f>
        <v/>
      </c>
      <c r="GG720" s="431" t="str">
        <f>IF(_tag_month_day!BR710="","",_tag_month_day!BR710/100)</f>
        <v/>
      </c>
      <c r="GH720" s="431" t="str">
        <f>IF(_tag_month_day!BS710="","",_tag_month_day!BS710/100)</f>
        <v/>
      </c>
      <c r="GI720" s="467" t="str">
        <f>IF(_tag_month_day!BT710="","",_tag_month_day!BT710/100)</f>
        <v/>
      </c>
      <c r="GJ720" s="469" t="str">
        <f>IF(_tag_month_day!BU710="","",_tag_month_day!BU710/100)</f>
        <v/>
      </c>
      <c r="GK720" s="470">
        <f>GK719</f>
        <v>0.070000000000000007</v>
      </c>
      <c r="GL720" s="470">
        <f>GL719</f>
        <v>0.029999999999999999</v>
      </c>
      <c r="GM720" s="471" t="str">
        <f>IF(_tag_month_day!BX710="","",_tag_month_day!BX710/100)</f>
        <v/>
      </c>
      <c r="GN720" s="470">
        <f>GN719</f>
        <v>0.070000000000000007</v>
      </c>
      <c r="GO720" s="470">
        <f>GO719</f>
        <v>0.029999999999999999</v>
      </c>
      <c r="GP720" s="470">
        <f>GP719</f>
        <v>0.089999999999999997</v>
      </c>
      <c r="GQ720" s="470">
        <f>GQ719</f>
        <v>0.029999999999999999</v>
      </c>
      <c r="GR720" s="471" t="str">
        <f>IF(_tag_month_day!CA710="","",_tag_month_day!CA710/100)</f>
        <v/>
      </c>
      <c r="GS720" s="472">
        <f>GS719</f>
        <v>0.95299999999999996</v>
      </c>
      <c r="GT720" s="472">
        <f>GT719</f>
        <v>0.55000000000000004</v>
      </c>
      <c r="GU720" s="472">
        <f>GU719</f>
        <v>0.55000000000000004</v>
      </c>
      <c r="GV720" s="472">
        <f>GV719</f>
        <v>0.55000000000000004</v>
      </c>
      <c r="GW720" s="472">
        <f>GW719</f>
        <v>0.5</v>
      </c>
      <c r="GX720" s="472">
        <f>GX719</f>
        <v>0.93500000000000005</v>
      </c>
      <c r="GY720" s="472">
        <f>GY719</f>
        <v>0.14999999999999999</v>
      </c>
      <c r="GZ720" s="472">
        <f>GZ719</f>
        <v>1</v>
      </c>
      <c r="HA720" s="474">
        <f>HA719</f>
        <v>0.047</v>
      </c>
      <c r="HB720" s="474">
        <f>HB719</f>
        <v>0.45000000000000001</v>
      </c>
      <c r="HC720" s="474">
        <f>HC719</f>
        <v>0.45000000000000001</v>
      </c>
      <c r="HD720" s="474">
        <f>HD719</f>
        <v>0.45000000000000001</v>
      </c>
      <c r="HE720" s="474">
        <f>HE719</f>
        <v>0.5</v>
      </c>
      <c r="HF720" s="474">
        <f>HF719</f>
        <v>0.065000000000000002</v>
      </c>
      <c r="HG720" s="474">
        <f>HG719</f>
        <v>0.84999999999999998</v>
      </c>
      <c r="HH720" s="474">
        <f>HH719</f>
        <v>0</v>
      </c>
      <c r="HI720" s="10">
        <f>IF(BZ720&lt;&gt;"",CK720-BV720,0)</f>
        <v>0</v>
      </c>
      <c r="HJ720" s="10" t="e">
        <f>IF(AJ720&gt;0,AH720-AJ720,0)</f>
        <v>#VALUE!</v>
      </c>
      <c r="HK720" s="466">
        <f>HK719</f>
        <v>0.84999999999999998</v>
      </c>
      <c r="HL720" s="424">
        <f>HL719</f>
        <v>550000</v>
      </c>
      <c r="HM720" s="424">
        <f>HM719</f>
        <v>480000</v>
      </c>
      <c r="HN720" s="465" t="e">
        <f>(DJ720*EZ720+DK720*FH720+DL720*FM720+DM720*FR720+DN720*FW720+DO720*GB720+DS720*GI720+DP720*GM720+DR720*GR720)*1000*2</f>
        <v>#VALUE!</v>
      </c>
      <c r="HO720" s="465" t="e">
        <f>HN720*HK720*$HO$2/HL720*1000000</f>
        <v>#VALUE!</v>
      </c>
      <c r="HP720" s="465" t="e">
        <f>HN720*HK720*$HP$2/HM720*1000000</f>
        <v>#VALUE!</v>
      </c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</row>
    <row customFormat="1" r="721" s="0">
      <c r="A721" s="420">
        <v>710</v>
      </c>
      <c r="B721" s="421">
        <f ca="1">IF(D721=D720,B720,IF(D721="夜班",B720+1,B720))</f>
        <v>43615</v>
      </c>
      <c r="C721" s="422">
        <f>C720</f>
        <v>0.041666666666666699</v>
      </c>
      <c r="D721" s="10" t="str">
        <f ca="1">IF(HOUR(G721)&lt;8,"夜班",IF(HOUR(G721)&lt;16,"白班",IF(HOUR(G721)&lt;24,"中班",0)))</f>
        <v>白班</v>
      </c>
      <c r="E721" s="10" t="e">
        <f ca="1">IF(F721=1,"甲",IF(F721=2,"乙",IF(F721=3,"丙",IF(F721=4,"丁",""))))</f>
        <v>#REF!</v>
      </c>
      <c r="F721" s="10" t="e">
        <f ca="1">SUMPRODUCT((成本日报!$A$3:$A$95=计划!B721)*(成本日报!$B$3:$B$95=计划!$D721),成本日报!$C$3:$C$95)</f>
        <v>#REF!</v>
      </c>
      <c r="G721" s="423">
        <f ca="1">G720+C720</f>
        <v>43615.541666664947</v>
      </c>
      <c r="H721" s="423">
        <f ca="1">$G721+$C721/60*10+$C721*0</f>
        <v>43615.548611109392</v>
      </c>
      <c r="I721" s="423">
        <f ca="1">$G721+$C721/60*18+$C721*0</f>
        <v>43615.554166664944</v>
      </c>
      <c r="J721" s="423">
        <f ca="1">$G721+$C721/60*0+$C721*1</f>
        <v>43615.583333331611</v>
      </c>
      <c r="K721" s="423">
        <f ca="1">$G721+$C721/60*30+$C721*2</f>
        <v>43615.645833331619</v>
      </c>
      <c r="L721" s="423">
        <f ca="1">$G721+$C721/60*0+$C721*3</f>
        <v>43615.666666664947</v>
      </c>
      <c r="M721" s="424" t="str">
        <f>IF(_tag_month_day!A711="","",_tag_month_day!A711)</f>
        <v/>
      </c>
      <c r="N721" s="424" t="str">
        <f>IF(_tag_month_day!B711="","",_tag_month_day!B711)</f>
        <v/>
      </c>
      <c r="O721" s="425" t="e">
        <f>IF(M721+N721=0,"",M721+N721)</f>
        <v>#VALUE!</v>
      </c>
      <c r="P721" s="424" t="str">
        <f>IF(_tag_month_day!C711="","",_tag_month_day!C711)</f>
        <v/>
      </c>
      <c r="Q721" s="424" t="str">
        <f>IF(_tag_month_day!D711="","",_tag_month_day!D711)</f>
        <v/>
      </c>
      <c r="R721" s="426" t="str">
        <f>IF(_tag_month_day!CB711="","",_tag_month_day!CB711/100)</f>
        <v/>
      </c>
      <c r="S721" s="427" t="str">
        <f>IF(_tag_month_day!E711="","",_tag_month_day!E711)</f>
        <v/>
      </c>
      <c r="T721" s="427" t="str">
        <f>IF(_tag_month_day!F711="","",_tag_month_day!F711)</f>
        <v/>
      </c>
      <c r="U721" s="428" t="e">
        <f>S721+T721</f>
        <v>#VALUE!</v>
      </c>
      <c r="V721" s="429" t="e">
        <f>U721/AJ721</f>
        <v>#VALUE!</v>
      </c>
      <c r="W721" s="430" t="str">
        <f>IF(_jhy_month_day!A711="","",_jhy_month_day!A711)</f>
        <v/>
      </c>
      <c r="X721" s="431" t="str">
        <f>IF(_jhy_month_day!B711="","",_jhy_month_day!B711/100)</f>
        <v/>
      </c>
      <c r="Y721" s="431" t="str">
        <f>IF(_jhy_month_day!C711="","",_jhy_month_day!C711/100)</f>
        <v/>
      </c>
      <c r="Z721" s="432">
        <f>Z717+1</f>
        <v>178</v>
      </c>
      <c r="AA721" s="433" t="str">
        <f>IF(_tag_month_day!G711="","",_tag_month_day!G711/100)</f>
        <v/>
      </c>
      <c r="AB721" s="433" t="str">
        <f>IF(_tag_month_day!H711="","",_tag_month_day!H711/100)</f>
        <v/>
      </c>
      <c r="AC721" s="434">
        <f>IF(X721="",AC720,BK721*($AV720*X721+$AW720*FD720+$AX720*FI720+$AY720*FN720+$AZ720*FS720+$BA720*FX720+$BG720*GE720)/(AV720*Y721+AX720*FK720+AW720*FF720+AY720*FP720+AZ720*FU720+BA720*FZ720+BG720*GG720+BB720*GK720+BC720*GN720+BD720*GP720))</f>
        <v>1.59963432013121</v>
      </c>
      <c r="AD721" s="435" t="str">
        <f>IF(AC721=AC720,"",AC721-AC720)</f>
        <v/>
      </c>
      <c r="AE721" s="436" t="str">
        <f>IF(1-AF721=0,"",(1-AF721))</f>
        <v/>
      </c>
      <c r="AF721" s="437">
        <v>1</v>
      </c>
      <c r="AG721" s="10" t="str">
        <f>AG720</f>
        <v>9A3</v>
      </c>
      <c r="AH721" s="438" t="str">
        <f>AH720</f>
        <v/>
      </c>
      <c r="AI721" s="424"/>
      <c r="AJ721" s="10" t="str">
        <f>IF(_tag_month_day!I711="","",_tag_month_day!I711)</f>
        <v/>
      </c>
      <c r="AK721" s="440"/>
      <c r="AL721" s="440"/>
      <c r="AM721" s="440"/>
      <c r="AN721" s="441">
        <f>AN720</f>
        <v>2</v>
      </c>
      <c r="AO721" s="441">
        <f>AO720</f>
        <v>8</v>
      </c>
      <c r="AP721" s="442" t="e">
        <f>(IF(AN721=0,AS720,AS720*(1+AO721/AN721)/(AR721+AO721/AN721)))+AT721</f>
        <v>#VALUE!</v>
      </c>
      <c r="AQ721" s="443" t="str">
        <f>IF(_tag_month_day!J711="","",_tag_month_day!J711/100)</f>
        <v/>
      </c>
      <c r="AR721" s="444">
        <f>AR720</f>
        <v>1.3</v>
      </c>
      <c r="AS721" s="445" t="e">
        <f>AQ721*(AN721*AR721+AO721)/(AN721+AO721)</f>
        <v>#VALUE!</v>
      </c>
      <c r="AT721" s="445" t="e">
        <f>(SUM(BE721:BF721)-SUM(BE720:BF720))*0.05</f>
        <v>#VALUE!</v>
      </c>
      <c r="AU721" s="446" t="str">
        <f>IF(_tag_month_day!CC711="","",IF(_tag_month_day!CC711&gt;0,_tag_month_day!CD711,_tag_month_day!CE711))</f>
        <v/>
      </c>
      <c r="AV721" s="447" t="str">
        <f>IF(_tag_month_day!L711="","",_tag_month_day!L711/100)</f>
        <v/>
      </c>
      <c r="AW721" s="431">
        <f>AW720</f>
        <v>0</v>
      </c>
      <c r="AX721" s="431">
        <f>AX720</f>
        <v>0</v>
      </c>
      <c r="AY721" s="431" t="str">
        <f>IF(_tag_month_day!M711="","",_tag_month_day!M711/100)</f>
        <v/>
      </c>
      <c r="AZ721" s="431" t="str">
        <f>IF(_tag_month_day!N711="","",_tag_month_day!N711/100)</f>
        <v/>
      </c>
      <c r="BA721" s="431" t="str">
        <f>IF(_tag_month_day!O711="","",_tag_month_day!O711/100)</f>
        <v/>
      </c>
      <c r="BB721" s="448" t="str">
        <f>IF(_tag_month_day!P711="","",_tag_month_day!P711/100)</f>
        <v/>
      </c>
      <c r="BC721" s="448">
        <f>BC720</f>
        <v>0</v>
      </c>
      <c r="BD721" s="448" t="str">
        <f>IF(_tag_month_day!Q711="","",_tag_month_day!Q711/100)</f>
        <v/>
      </c>
      <c r="BE721" s="449" t="str">
        <f>IF(_tag_month_day!R711="","",_tag_month_day!R711/100)</f>
        <v/>
      </c>
      <c r="BF721" s="388" t="e">
        <f>(AU721*(100+BE721*100))/(AJ721-AU721)/100</f>
        <v>#VALUE!</v>
      </c>
      <c r="BG721" s="450" t="e">
        <f>BE721+BF721</f>
        <v>#VALUE!</v>
      </c>
      <c r="BH721" s="451" t="e">
        <f>SUM(AV721:BF721)</f>
        <v>#VALUE!</v>
      </c>
      <c r="BI721" s="452" t="e">
        <f>IF(CX721=0,BI720,(DK721*查询!$R$5+DL721*查询!$Q$5+DM721*查询!$N$5+DN721*查询!$O$5+DO721*查询!$P$5)*AF721/CX721)</f>
        <v>#VALUE!</v>
      </c>
      <c r="BJ721" s="452" t="e">
        <f>IF(CX721=0,BJ720,(DP721*查询!$S$5+DQ721*查询!$T$5+DR721*查询!$U$5)*AF721/CX721)</f>
        <v>#VALUE!</v>
      </c>
      <c r="BK721" s="452">
        <f>BK720</f>
        <v>1</v>
      </c>
      <c r="BL721" s="453" t="e">
        <f>SUMPRODUCT((AV721:BA721)*(GS721:GX721))/((GS721:GX721)+SUM(BB721:BD721)*GY721+BG721*GZ721)</f>
        <v>#VALUE!</v>
      </c>
      <c r="BM721" s="453" t="e">
        <f>BK721*($AV721*FB721+$AW721*FD721+$AX721*FI721+$AY721*FN721+$AZ721*FS721+$BA721*FX721+$BG721*GE721)/(AV721*EY721+AX721*FK721+AW721*FF721+AY721*FP721+AZ721*FU721+BA721*FZ721+BG721*GG721+BB721*GK721+BC721*GN721+BD721*GP721)</f>
        <v>#VALUE!</v>
      </c>
      <c r="BN721" s="453" t="e">
        <f>($AV721*FC721+$AX721*FJ721+$AW721*FE721+$AY721*FO721+$AZ721*FT721+$BA721*FY721+$BG721*GF721)/($AV721*FA721+BG721*GH721+BB721*GL721+BC721*GO721+BD721*GQ721+BA721*GA721)</f>
        <v>#VALUE!</v>
      </c>
      <c r="BO721" s="454" t="e">
        <f>SUMPRODUCT(AV721:BA721*GS721:GX721)/(GS721:GX721+(BB721+BC721+BD721)*GY721+BG721)</f>
        <v>#VALUE!</v>
      </c>
      <c r="BP721" s="454" t="e">
        <f>SUMPRODUCT(AV721:BA721*GS721:GX721)/(GS721:GX721+(BB721+BC721+BD721)*GY721+BG721)</f>
        <v>#VALUE!</v>
      </c>
      <c r="BQ721" s="454" t="e">
        <f>SUMPRODUCT(AV721:BA721*GS721:GX721)/(GS721:GX721+(BB721+BC721+BD721)*GY721+BG721)</f>
        <v>#VALUE!</v>
      </c>
      <c r="BR721" s="453" t="str">
        <f>IF(_tag_month_day!T711="","",_tag_month_day!T711)</f>
        <v/>
      </c>
      <c r="BS721" s="453" t="str">
        <f>IF(_tag_month_day!U711="","",_tag_month_day!U711)</f>
        <v/>
      </c>
      <c r="BT721" s="455" t="str">
        <f>IF(CK721="","",IF((CK721&gt;=BV721-0.12)*(CK721&lt;=BV721+0.12),"合格","不合格"))</f>
        <v/>
      </c>
      <c r="BU721" s="456" t="str">
        <f>IF(_tag_month_day!V711="","",_tag_month_day!V711)</f>
        <v/>
      </c>
      <c r="BV721" s="457" t="str">
        <f>IF(_tag_month_day!W711="","",_tag_month_day!W711)</f>
        <v/>
      </c>
      <c r="BW721" s="458" t="str">
        <f>IF(_tag_month_day!X711="","",_tag_month_day!X711)</f>
        <v/>
      </c>
      <c r="BX721" s="458" t="str">
        <f>IF(_tag_month_day!Y711="","",_tag_month_day!Y711)</f>
        <v/>
      </c>
      <c r="BY721" s="459">
        <f ca="1">L721</f>
        <v>43615.666666664947</v>
      </c>
      <c r="BZ721" s="460"/>
      <c r="CA721" s="4"/>
      <c r="CB721" s="424" t="str">
        <f>IF(_tag_month_day!Z711="","",_tag_month_day!Z711)</f>
        <v/>
      </c>
      <c r="CC721" s="424" t="str">
        <f>IF(_tag_month_day!AA711="","",_tag_month_day!AA711)</f>
        <v/>
      </c>
      <c r="CD721" s="424" t="str">
        <f>IF(_tag_month_day!AB711="","",_tag_month_day!AB711)</f>
        <v/>
      </c>
      <c r="CE721" s="424" t="str">
        <f>IF(_tag_month_day!AC711="","",_tag_month_day!AC711)</f>
        <v/>
      </c>
      <c r="CF721" s="424" t="str">
        <f>IF(_tag_month_day!AD711="","",_tag_month_day!AD711)</f>
        <v/>
      </c>
      <c r="CG721" s="424" t="str">
        <f>IF(_tag_month_day!AE711="","",_tag_month_day!AE711)</f>
        <v/>
      </c>
      <c r="CH721" s="424" t="str">
        <f>IF(_tag_month_day!AF711="","",_tag_month_day!AF711)</f>
        <v/>
      </c>
      <c r="CI721" s="424" t="str">
        <f>IF(_tag_month_day!AG711="","",_tag_month_day!AG711)</f>
        <v/>
      </c>
      <c r="CJ721" s="424" t="str">
        <f>IF(_tag_month_day!AH711="","",_tag_month_day!AH711)</f>
        <v/>
      </c>
      <c r="CK721" s="424" t="str">
        <f>IF(_tag_month_day!AI711="","",_tag_month_day!AI711)</f>
        <v/>
      </c>
      <c r="CL721" s="4" t="str">
        <f>IF(_tag_month_day!AJ711="","",_tag_month_day!AJ711)</f>
        <v/>
      </c>
      <c r="CM721" s="4" t="str">
        <f>IF(_tag_month_day!AK711="","",_tag_month_day!AK711)</f>
        <v/>
      </c>
      <c r="CN721" s="4" t="str">
        <f>IF(_tag_month_day!AL711="","",_tag_month_day!AL711)</f>
        <v/>
      </c>
      <c r="CO721" s="4" t="str">
        <f>IF(_tag_month_day!AM711="","",_tag_month_day!AM711)</f>
        <v/>
      </c>
      <c r="CP721" s="4" t="str">
        <f>IF(_tag_month_day!AN711="","",_tag_month_day!AN711)</f>
        <v/>
      </c>
      <c r="CQ721" s="4" t="str">
        <f>IF(_tag_month_day!AO711="","",_tag_month_day!AO711)</f>
        <v/>
      </c>
      <c r="CR721" s="462" t="str">
        <f>IF(_tag_month_day!AP711="","",_tag_month_day!AP711)</f>
        <v/>
      </c>
      <c r="CS721" s="463" t="str">
        <f>IF(_tag_month_day!AQ711="","",_tag_month_day!AQ711)</f>
        <v/>
      </c>
      <c r="CT721" s="4" t="str">
        <f>IF(_tag_month_day!AR711="","",_tag_month_day!AR711)</f>
        <v/>
      </c>
      <c r="CU721" s="464" t="e">
        <f>DU721/AJ721</f>
        <v>#VALUE!</v>
      </c>
      <c r="CV721" s="451" t="e">
        <f>BG721/BH721</f>
        <v>#VALUE!</v>
      </c>
      <c r="CW721" s="465" t="e">
        <f>AJ721*(1-CV721)*CU721*AF721</f>
        <v>#VALUE!</v>
      </c>
      <c r="CX721" s="465" t="e">
        <f>CW721*94%</f>
        <v>#VALUE!</v>
      </c>
      <c r="CY721" s="466" t="e">
        <f>IF(CX721=0,0,DS721/(DS721+CX721))</f>
        <v>#VALUE!</v>
      </c>
      <c r="CZ721" s="465" t="e">
        <f>$AJ721*EF721</f>
        <v>#VALUE!</v>
      </c>
      <c r="DA721" s="465" t="e">
        <f>$AJ721*EG721</f>
        <v>#VALUE!</v>
      </c>
      <c r="DB721" s="465" t="e">
        <f>$AJ721*EH721</f>
        <v>#VALUE!</v>
      </c>
      <c r="DC721" s="465" t="e">
        <f>$AJ721*EI721</f>
        <v>#VALUE!</v>
      </c>
      <c r="DD721" s="465" t="e">
        <f>$AJ721*EJ721</f>
        <v>#VALUE!</v>
      </c>
      <c r="DE721" s="465" t="e">
        <f>$AJ721*EK721</f>
        <v>#VALUE!</v>
      </c>
      <c r="DF721" s="465" t="e">
        <f>$AJ721*EL721</f>
        <v>#VALUE!</v>
      </c>
      <c r="DG721" s="465" t="e">
        <f>$AJ721*EM721</f>
        <v>#VALUE!</v>
      </c>
      <c r="DH721" s="465" t="e">
        <f>$AJ721*EN721</f>
        <v>#VALUE!</v>
      </c>
      <c r="DI721" s="465" t="e">
        <f>$AJ721*EO721</f>
        <v>#VALUE!</v>
      </c>
      <c r="DJ721" s="465" t="e">
        <f>CZ721*(1-EP721)</f>
        <v>#VALUE!</v>
      </c>
      <c r="DK721" s="465" t="e">
        <f>DA721*(1-ER721)</f>
        <v>#VALUE!</v>
      </c>
      <c r="DL721" s="465" t="e">
        <f>DB721*(1-EQ721)</f>
        <v>#VALUE!</v>
      </c>
      <c r="DM721" s="465" t="e">
        <f>DC721*(1-ES721)</f>
        <v>#VALUE!</v>
      </c>
      <c r="DN721" s="465" t="e">
        <f>DD721*(1-ET721)</f>
        <v>#VALUE!</v>
      </c>
      <c r="DO721" s="465" t="e">
        <f>DE721</f>
        <v>#VALUE!</v>
      </c>
      <c r="DP721" s="465" t="e">
        <f>DF721*(1-EU721)</f>
        <v>#VALUE!</v>
      </c>
      <c r="DQ721" s="465" t="e">
        <f>DG721*(1-EV721)</f>
        <v>#VALUE!</v>
      </c>
      <c r="DR721" s="465" t="e">
        <f>DH721*(1-EW721)</f>
        <v>#VALUE!</v>
      </c>
      <c r="DS721" s="465" t="e">
        <f>DI721</f>
        <v>#VALUE!</v>
      </c>
      <c r="DT721" s="465" t="e">
        <f>SUM(DJ721:DS721)</f>
        <v>#VALUE!</v>
      </c>
      <c r="DU721" s="465" t="e">
        <f>(GS721:GX721)+(DP721+DQ721+DR721)*GY721+DS721</f>
        <v>#VALUE!</v>
      </c>
      <c r="DV721" s="451" t="e">
        <f>AV721/$BH721/(1-EP721)</f>
        <v>#VALUE!</v>
      </c>
      <c r="DW721" s="451" t="e">
        <f>AW721/$BH721/(1-ER721)</f>
        <v>#VALUE!</v>
      </c>
      <c r="DX721" s="451" t="e">
        <f>AX721/$BH721/(1-EQ721)</f>
        <v>#VALUE!</v>
      </c>
      <c r="DY721" s="451" t="e">
        <f>AY721/$BH721/(1-ES721)</f>
        <v>#VALUE!</v>
      </c>
      <c r="DZ721" s="451" t="e">
        <f>AZ721/$BH721/(1-ET721)</f>
        <v>#VALUE!</v>
      </c>
      <c r="EA721" s="451" t="e">
        <f>BA721/$BH721/(1-AX721)</f>
        <v>#VALUE!</v>
      </c>
      <c r="EB721" s="451" t="e">
        <f>BB721/$BH721/(1-EU721)</f>
        <v>#VALUE!</v>
      </c>
      <c r="EC721" s="451" t="e">
        <f>BC721/$BH721/(1-EV721)</f>
        <v>#VALUE!</v>
      </c>
      <c r="ED721" s="451" t="e">
        <f>BD721/$BH721/(1-EW721)</f>
        <v>#VALUE!</v>
      </c>
      <c r="EE721" s="451" t="e">
        <f>BG721/BH721</f>
        <v>#VALUE!</v>
      </c>
      <c r="EF721" s="451" t="e">
        <f>DV721/SUM($DV721:$EE721)</f>
        <v>#VALUE!</v>
      </c>
      <c r="EG721" s="451" t="e">
        <f>DW721/SUM($DV721:$EE721)</f>
        <v>#VALUE!</v>
      </c>
      <c r="EH721" s="451" t="e">
        <f>DX721/SUM($DV721:$EE721)</f>
        <v>#VALUE!</v>
      </c>
      <c r="EI721" s="451" t="e">
        <f>DY721/SUM($DV721:$EE721)</f>
        <v>#VALUE!</v>
      </c>
      <c r="EJ721" s="451" t="e">
        <f>DZ721/SUM($DV721:$EE721)</f>
        <v>#VALUE!</v>
      </c>
      <c r="EK721" s="451" t="e">
        <f>EA721/SUM($DV721:$EE721)</f>
        <v>#VALUE!</v>
      </c>
      <c r="EL721" s="451" t="e">
        <f>EB721/SUM($DV721:$EE721)</f>
        <v>#VALUE!</v>
      </c>
      <c r="EM721" s="451" t="e">
        <f>EC721/SUM($DV721:$EE721)</f>
        <v>#VALUE!</v>
      </c>
      <c r="EN721" s="451" t="e">
        <f>ED721/SUM($DV721:$EE721)</f>
        <v>#VALUE!</v>
      </c>
      <c r="EO721" s="451" t="e">
        <f>EE721/SUM($DV721:$EE721)</f>
        <v>#VALUE!</v>
      </c>
      <c r="EP721" s="450">
        <f>EP720</f>
        <v>0.080000000000000002</v>
      </c>
      <c r="EQ721" s="450">
        <f>EQ720</f>
        <v>0.014999999999999999</v>
      </c>
      <c r="ER721" s="450">
        <f>ER720</f>
        <v>0.014999999999999999</v>
      </c>
      <c r="ES721" s="450">
        <f>ES720</f>
        <v>0.014999999999999999</v>
      </c>
      <c r="ET721" s="450">
        <f>ET720</f>
        <v>0.014999999999999999</v>
      </c>
      <c r="EU721" s="450">
        <f>EU720</f>
        <v>0.089999999999999997</v>
      </c>
      <c r="EV721" s="450">
        <f>EV720</f>
        <v>0.089999999999999997</v>
      </c>
      <c r="EW721" s="450">
        <f>EW720</f>
        <v>0.089999999999999997</v>
      </c>
      <c r="EX721" s="431" t="str">
        <f>IF(_tag_month_day!AS711="","",_tag_month_day!AS711/100)</f>
        <v/>
      </c>
      <c r="EY721" s="431" t="str">
        <f>IF(_tag_month_day!AT711="","",_tag_month_day!AT711/100)</f>
        <v/>
      </c>
      <c r="EZ721" s="431" t="str">
        <f>IF(_tag_month_day!AU711="","",_tag_month_day!AU711/100)</f>
        <v/>
      </c>
      <c r="FA721" s="431" t="str">
        <f>IF(_tag_month_day!AV711="","",_tag_month_day!AV711/100)</f>
        <v/>
      </c>
      <c r="FB721" s="431" t="str">
        <f>IF(_tag_month_day!AW711="","",_tag_month_day!AW711/100)</f>
        <v/>
      </c>
      <c r="FC721" s="431" t="str">
        <f>IF(_tag_month_day!AX711="","",_tag_month_day!AX711/100)</f>
        <v/>
      </c>
      <c r="FD721" s="449" t="str">
        <f>IF(_tag_month_day!AY711="","",_tag_month_day!AY711/100)</f>
        <v/>
      </c>
      <c r="FE721" s="449" t="str">
        <f>IF(_tag_month_day!AZ711="","",_tag_month_day!AZ711/100)</f>
        <v/>
      </c>
      <c r="FF721" s="449" t="str">
        <f>IF(_tag_month_day!BA711="","",_tag_month_day!BA711/100)</f>
        <v/>
      </c>
      <c r="FG721" s="449" t="str">
        <f>IF(_tag_month_day!BB711="","",_tag_month_day!BB711/100)</f>
        <v/>
      </c>
      <c r="FH721" s="467" t="str">
        <f>IF(_tag_month_day!BC711="","",_tag_month_day!BC711/100)</f>
        <v/>
      </c>
      <c r="FI721" s="449">
        <f>FI720</f>
        <v>0.40999999999999998</v>
      </c>
      <c r="FJ721" s="449">
        <f>FJ720</f>
        <v>0.11</v>
      </c>
      <c r="FK721" s="449">
        <f>FK720</f>
        <v>0.014999999999999999</v>
      </c>
      <c r="FL721" s="449">
        <f>FL720</f>
        <v>0</v>
      </c>
      <c r="FM721" s="467">
        <f>FM720</f>
        <v>0.0001</v>
      </c>
      <c r="FN721" s="449">
        <f>FN720</f>
        <v>0.32000000000000001</v>
      </c>
      <c r="FO721" s="449">
        <f>FO720</f>
        <v>0.20000000000000001</v>
      </c>
      <c r="FP721" s="449">
        <f>FP720</f>
        <v>0.01</v>
      </c>
      <c r="FQ721" s="449">
        <f>FQ720</f>
        <v>0</v>
      </c>
      <c r="FR721" s="467">
        <f>FR720</f>
        <v>0.0001</v>
      </c>
      <c r="FS721" s="449" t="str">
        <f>IF(_tag_month_day!BD711="","",_tag_month_day!BD711/100)</f>
        <v/>
      </c>
      <c r="FT721" s="449" t="str">
        <f>IF(_tag_month_day!BE711="","",_tag_month_day!BE711/100)</f>
        <v/>
      </c>
      <c r="FU721" s="449" t="str">
        <f>IF(_tag_month_day!BF711="","",_tag_month_day!BF711/100)</f>
        <v/>
      </c>
      <c r="FV721" s="449" t="str">
        <f>IF(_tag_month_day!BG711="","",_tag_month_day!BG711/100)</f>
        <v/>
      </c>
      <c r="FW721" s="467" t="str">
        <f>IF(_tag_month_day!BH711="","",_tag_month_day!BH711/100)</f>
        <v/>
      </c>
      <c r="FX721" s="449" t="str">
        <f>IF(_tag_month_day!BI711="","",_tag_month_day!BI711/100)</f>
        <v/>
      </c>
      <c r="FY721" s="449" t="str">
        <f>IF(_tag_month_day!BJ711="","",_tag_month_day!BJ711/100)</f>
        <v/>
      </c>
      <c r="FZ721" s="468" t="str">
        <f>IF(_tag_month_day!BK711="","",_tag_month_day!BK711/100)</f>
        <v/>
      </c>
      <c r="GA721" s="449" t="str">
        <f>IF(_tag_month_day!BL711="","",_tag_month_day!BL711/100)</f>
        <v/>
      </c>
      <c r="GB721" s="467" t="str">
        <f>IF(_tag_month_day!BM711="","",_tag_month_day!BM711/100)</f>
        <v/>
      </c>
      <c r="GC721" s="431" t="str">
        <f>IF(_tag_month_day!BN711="","",_tag_month_day!BN711/100)</f>
        <v/>
      </c>
      <c r="GD721" s="431" t="str">
        <f>IF(_tag_month_day!BO711="","",_tag_month_day!BO711/100)</f>
        <v/>
      </c>
      <c r="GE721" s="431" t="str">
        <f>IF(_tag_month_day!BP711="","",_tag_month_day!BP711/100)</f>
        <v/>
      </c>
      <c r="GF721" s="431" t="str">
        <f>IF(_tag_month_day!BQ711="","",_tag_month_day!BQ711/100)</f>
        <v/>
      </c>
      <c r="GG721" s="431" t="str">
        <f>IF(_tag_month_day!BR711="","",_tag_month_day!BR711/100)</f>
        <v/>
      </c>
      <c r="GH721" s="431" t="str">
        <f>IF(_tag_month_day!BS711="","",_tag_month_day!BS711/100)</f>
        <v/>
      </c>
      <c r="GI721" s="467" t="str">
        <f>IF(_tag_month_day!BT711="","",_tag_month_day!BT711/100)</f>
        <v/>
      </c>
      <c r="GJ721" s="469" t="str">
        <f>IF(_tag_month_day!BU711="","",_tag_month_day!BU711/100)</f>
        <v/>
      </c>
      <c r="GK721" s="470">
        <f>GK720</f>
        <v>0.070000000000000007</v>
      </c>
      <c r="GL721" s="470">
        <f>GL720</f>
        <v>0.029999999999999999</v>
      </c>
      <c r="GM721" s="471" t="str">
        <f>IF(_tag_month_day!BX711="","",_tag_month_day!BX711/100)</f>
        <v/>
      </c>
      <c r="GN721" s="470">
        <f>GN720</f>
        <v>0.070000000000000007</v>
      </c>
      <c r="GO721" s="470">
        <f>GO720</f>
        <v>0.029999999999999999</v>
      </c>
      <c r="GP721" s="470">
        <f>GP720</f>
        <v>0.089999999999999997</v>
      </c>
      <c r="GQ721" s="470">
        <f>GQ720</f>
        <v>0.029999999999999999</v>
      </c>
      <c r="GR721" s="471" t="str">
        <f>IF(_tag_month_day!CA711="","",_tag_month_day!CA711/100)</f>
        <v/>
      </c>
      <c r="GS721" s="472">
        <f>GS720</f>
        <v>0.95299999999999996</v>
      </c>
      <c r="GT721" s="472">
        <f>GT720</f>
        <v>0.55000000000000004</v>
      </c>
      <c r="GU721" s="472">
        <f>GU720</f>
        <v>0.55000000000000004</v>
      </c>
      <c r="GV721" s="472">
        <f>GV720</f>
        <v>0.55000000000000004</v>
      </c>
      <c r="GW721" s="472">
        <f>GW720</f>
        <v>0.5</v>
      </c>
      <c r="GX721" s="472">
        <f>GX720</f>
        <v>0.93500000000000005</v>
      </c>
      <c r="GY721" s="472">
        <f>GY720</f>
        <v>0.14999999999999999</v>
      </c>
      <c r="GZ721" s="472">
        <f>GZ720</f>
        <v>1</v>
      </c>
      <c r="HA721" s="474">
        <f>HA720</f>
        <v>0.047</v>
      </c>
      <c r="HB721" s="474">
        <f>HB720</f>
        <v>0.45000000000000001</v>
      </c>
      <c r="HC721" s="474">
        <f>HC720</f>
        <v>0.45000000000000001</v>
      </c>
      <c r="HD721" s="474">
        <f>HD720</f>
        <v>0.45000000000000001</v>
      </c>
      <c r="HE721" s="474">
        <f>HE720</f>
        <v>0.5</v>
      </c>
      <c r="HF721" s="474">
        <f>HF720</f>
        <v>0.065000000000000002</v>
      </c>
      <c r="HG721" s="474">
        <f>HG720</f>
        <v>0.84999999999999998</v>
      </c>
      <c r="HH721" s="474">
        <f>HH720</f>
        <v>0</v>
      </c>
      <c r="HI721" s="10">
        <f>IF(BZ721&lt;&gt;"",CK721-BV721,0)</f>
        <v>0</v>
      </c>
      <c r="HJ721" s="10" t="e">
        <f>IF(AJ721&gt;0,AH721-AJ721,0)</f>
        <v>#VALUE!</v>
      </c>
      <c r="HK721" s="466">
        <f>HK720</f>
        <v>0.84999999999999998</v>
      </c>
      <c r="HL721" s="424">
        <f>HL720</f>
        <v>550000</v>
      </c>
      <c r="HM721" s="424">
        <f>HM720</f>
        <v>480000</v>
      </c>
      <c r="HN721" s="465" t="e">
        <f>(DJ721*EZ721+DK721*FH721+DL721*FM721+DM721*FR721+DN721*FW721+DO721*GB721+DS721*GI721+DP721*GM721+DR721*GR721)*1000*2</f>
        <v>#VALUE!</v>
      </c>
      <c r="HO721" s="465" t="e">
        <f>HN721*HK721*$HO$2/HL721*1000000</f>
        <v>#VALUE!</v>
      </c>
      <c r="HP721" s="465" t="e">
        <f>HN721*HK721*$HP$2/HM721*1000000</f>
        <v>#VALUE!</v>
      </c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</row>
    <row customFormat="1" r="722" s="0">
      <c r="A722" s="420">
        <v>711</v>
      </c>
      <c r="B722" s="421">
        <f ca="1">IF(D722=D721,B721,IF(D722="夜班",B721+1,B721))</f>
        <v>43615</v>
      </c>
      <c r="C722" s="422">
        <f>C721</f>
        <v>0.041666666666666699</v>
      </c>
      <c r="D722" s="10" t="str">
        <f ca="1">IF(HOUR(G722)&lt;8,"夜班",IF(HOUR(G722)&lt;16,"白班",IF(HOUR(G722)&lt;24,"中班",0)))</f>
        <v>白班</v>
      </c>
      <c r="E722" s="10" t="e">
        <f ca="1">IF(F722=1,"甲",IF(F722=2,"乙",IF(F722=3,"丙",IF(F722=4,"丁",""))))</f>
        <v>#REF!</v>
      </c>
      <c r="F722" s="10" t="e">
        <f ca="1">SUMPRODUCT((成本日报!$A$3:$A$95=计划!B722)*(成本日报!$B$3:$B$95=计划!$D722),成本日报!$C$3:$C$95)</f>
        <v>#REF!</v>
      </c>
      <c r="G722" s="423">
        <f ca="1">G721+C721</f>
        <v>43615.583333331611</v>
      </c>
      <c r="H722" s="423">
        <f ca="1">$G722+$C722/60*10+$C722*0</f>
        <v>43615.590277776057</v>
      </c>
      <c r="I722" s="423">
        <f ca="1">$G722+$C722/60*18+$C722*0</f>
        <v>43615.595833331608</v>
      </c>
      <c r="J722" s="423">
        <f ca="1">$G722+$C722/60*0+$C722*1</f>
        <v>43615.624999998276</v>
      </c>
      <c r="K722" s="423">
        <f ca="1">$G722+$C722/60*30+$C722*2</f>
        <v>43615.687499998283</v>
      </c>
      <c r="L722" s="423">
        <f ca="1">$G722+$C722/60*0+$C722*3</f>
        <v>43615.708333331611</v>
      </c>
      <c r="M722" s="424" t="str">
        <f>IF(_tag_month_day!A712="","",_tag_month_day!A712)</f>
        <v/>
      </c>
      <c r="N722" s="424" t="str">
        <f>IF(_tag_month_day!B712="","",_tag_month_day!B712)</f>
        <v/>
      </c>
      <c r="O722" s="425" t="e">
        <f>IF(M722+N722=0,"",M722+N722)</f>
        <v>#VALUE!</v>
      </c>
      <c r="P722" s="424" t="str">
        <f>IF(_tag_month_day!C712="","",_tag_month_day!C712)</f>
        <v/>
      </c>
      <c r="Q722" s="424" t="str">
        <f>IF(_tag_month_day!D712="","",_tag_month_day!D712)</f>
        <v/>
      </c>
      <c r="R722" s="426" t="str">
        <f>IF(_tag_month_day!CB712="","",_tag_month_day!CB712/100)</f>
        <v/>
      </c>
      <c r="S722" s="427" t="str">
        <f>IF(_tag_month_day!E712="","",_tag_month_day!E712)</f>
        <v/>
      </c>
      <c r="T722" s="427" t="str">
        <f>IF(_tag_month_day!F712="","",_tag_month_day!F712)</f>
        <v/>
      </c>
      <c r="U722" s="428" t="e">
        <f>S722+T722</f>
        <v>#VALUE!</v>
      </c>
      <c r="V722" s="429" t="e">
        <f>U722/AJ722</f>
        <v>#VALUE!</v>
      </c>
      <c r="W722" s="430" t="str">
        <f>IF(_jhy_month_day!A712="","",_jhy_month_day!A712)</f>
        <v/>
      </c>
      <c r="X722" s="431" t="str">
        <f>IF(_jhy_month_day!B712="","",_jhy_month_day!B712/100)</f>
        <v/>
      </c>
      <c r="Y722" s="431" t="str">
        <f>IF(_jhy_month_day!C712="","",_jhy_month_day!C712/100)</f>
        <v/>
      </c>
      <c r="Z722" s="432">
        <f>Z718+1</f>
        <v>178</v>
      </c>
      <c r="AA722" s="433" t="str">
        <f>IF(_tag_month_day!G712="","",_tag_month_day!G712/100)</f>
        <v/>
      </c>
      <c r="AB722" s="433" t="str">
        <f>IF(_tag_month_day!H712="","",_tag_month_day!H712/100)</f>
        <v/>
      </c>
      <c r="AC722" s="434">
        <f>IF(X722="",AC721,BK722*($AV721*X722+$AW721*FD721+$AX721*FI721+$AY721*FN721+$AZ721*FS721+$BA721*FX721+$BG721*GE721)/(AV721*Y722+AX721*FK721+AW721*FF721+AY721*FP721+AZ721*FU721+BA721*FZ721+BG721*GG721+BB721*GK721+BC721*GN721+BD721*GP721))</f>
        <v>1.59963432013121</v>
      </c>
      <c r="AD722" s="435" t="str">
        <f>IF(AC722=AC721,"",AC722-AC721)</f>
        <v/>
      </c>
      <c r="AE722" s="436" t="str">
        <f>IF(1-AF722=0,"",(1-AF722))</f>
        <v/>
      </c>
      <c r="AF722" s="437">
        <v>1</v>
      </c>
      <c r="AG722" s="10" t="str">
        <f>AG721</f>
        <v>9A3</v>
      </c>
      <c r="AH722" s="438" t="str">
        <f>AH721</f>
        <v/>
      </c>
      <c r="AI722" s="424"/>
      <c r="AJ722" s="10" t="str">
        <f>IF(_tag_month_day!I712="","",_tag_month_day!I712)</f>
        <v/>
      </c>
      <c r="AK722" s="440"/>
      <c r="AL722" s="440"/>
      <c r="AM722" s="440"/>
      <c r="AN722" s="441">
        <f>AN721</f>
        <v>2</v>
      </c>
      <c r="AO722" s="441">
        <f>AO721</f>
        <v>8</v>
      </c>
      <c r="AP722" s="442" t="e">
        <f>(IF(AN722=0,AS721,AS721*(1+AO722/AN722)/(AR722+AO722/AN722)))+AT722</f>
        <v>#VALUE!</v>
      </c>
      <c r="AQ722" s="443" t="str">
        <f>IF(_tag_month_day!J712="","",_tag_month_day!J712/100)</f>
        <v/>
      </c>
      <c r="AR722" s="444">
        <f>AR721</f>
        <v>1.3</v>
      </c>
      <c r="AS722" s="445" t="e">
        <f>AQ722*(AN722*AR722+AO722)/(AN722+AO722)</f>
        <v>#VALUE!</v>
      </c>
      <c r="AT722" s="445" t="e">
        <f>(SUM(BE722:BF722)-SUM(BE721:BF721))*0.05</f>
        <v>#VALUE!</v>
      </c>
      <c r="AU722" s="446" t="str">
        <f>IF(_tag_month_day!CC712="","",IF(_tag_month_day!CC712&gt;0,_tag_month_day!CD712,_tag_month_day!CE712))</f>
        <v/>
      </c>
      <c r="AV722" s="447" t="str">
        <f>IF(_tag_month_day!L712="","",_tag_month_day!L712/100)</f>
        <v/>
      </c>
      <c r="AW722" s="431">
        <f>AW721</f>
        <v>0</v>
      </c>
      <c r="AX722" s="431">
        <f>AX721</f>
        <v>0</v>
      </c>
      <c r="AY722" s="431" t="str">
        <f>IF(_tag_month_day!M712="","",_tag_month_day!M712/100)</f>
        <v/>
      </c>
      <c r="AZ722" s="431" t="str">
        <f>IF(_tag_month_day!N712="","",_tag_month_day!N712/100)</f>
        <v/>
      </c>
      <c r="BA722" s="431" t="str">
        <f>IF(_tag_month_day!O712="","",_tag_month_day!O712/100)</f>
        <v/>
      </c>
      <c r="BB722" s="448" t="str">
        <f>IF(_tag_month_day!P712="","",_tag_month_day!P712/100)</f>
        <v/>
      </c>
      <c r="BC722" s="448">
        <f>BC721</f>
        <v>0</v>
      </c>
      <c r="BD722" s="448" t="str">
        <f>IF(_tag_month_day!Q712="","",_tag_month_day!Q712/100)</f>
        <v/>
      </c>
      <c r="BE722" s="449" t="str">
        <f>IF(_tag_month_day!R712="","",_tag_month_day!R712/100)</f>
        <v/>
      </c>
      <c r="BF722" s="388" t="e">
        <f>(AU722*(100+BE722*100))/(AJ722-AU722)/100</f>
        <v>#VALUE!</v>
      </c>
      <c r="BG722" s="450" t="e">
        <f>BE722+BF722</f>
        <v>#VALUE!</v>
      </c>
      <c r="BH722" s="451" t="e">
        <f>SUM(AV722:BF722)</f>
        <v>#VALUE!</v>
      </c>
      <c r="BI722" s="452" t="e">
        <f>IF(CX722=0,BI721,(DK722*查询!$R$5+DL722*查询!$Q$5+DM722*查询!$N$5+DN722*查询!$O$5+DO722*查询!$P$5)*AF722/CX722)</f>
        <v>#VALUE!</v>
      </c>
      <c r="BJ722" s="452" t="e">
        <f>IF(CX722=0,BJ721,(DP722*查询!$S$5+DQ722*查询!$T$5+DR722*查询!$U$5)*AF722/CX722)</f>
        <v>#VALUE!</v>
      </c>
      <c r="BK722" s="452">
        <f>BK721</f>
        <v>1</v>
      </c>
      <c r="BL722" s="453" t="e">
        <f>SUMPRODUCT((AV722:BA722)*(GS722:GX722))/((GS722:GX722)+SUM(BB722:BD722)*GY722+BG722*GZ722)</f>
        <v>#VALUE!</v>
      </c>
      <c r="BM722" s="453" t="e">
        <f>BK722*($AV722*FB722+$AW722*FD722+$AX722*FI722+$AY722*FN722+$AZ722*FS722+$BA722*FX722+$BG722*GE722)/(AV722*EY722+AX722*FK722+AW722*FF722+AY722*FP722+AZ722*FU722+BA722*FZ722+BG722*GG722+BB722*GK722+BC722*GN722+BD722*GP722)</f>
        <v>#VALUE!</v>
      </c>
      <c r="BN722" s="453" t="e">
        <f>($AV722*FC722+$AX722*FJ722+$AW722*FE722+$AY722*FO722+$AZ722*FT722+$BA722*FY722+$BG722*GF722)/($AV722*FA722+BG722*GH722+BB722*GL722+BC722*GO722+BD722*GQ722+BA722*GA722)</f>
        <v>#VALUE!</v>
      </c>
      <c r="BO722" s="454" t="e">
        <f>SUMPRODUCT(AV722:BA722*GS722:GX722)/(GS722:GX722+(BB722+BC722+BD722)*GY722+BG722)</f>
        <v>#VALUE!</v>
      </c>
      <c r="BP722" s="454" t="e">
        <f>SUMPRODUCT(AV722:BA722*GS722:GX722)/(GS722:GX722+(BB722+BC722+BD722)*GY722+BG722)</f>
        <v>#VALUE!</v>
      </c>
      <c r="BQ722" s="454" t="e">
        <f>SUMPRODUCT(AV722:BA722*GS722:GX722)/(GS722:GX722+(BB722+BC722+BD722)*GY722+BG722)</f>
        <v>#VALUE!</v>
      </c>
      <c r="BR722" s="453" t="str">
        <f>IF(_tag_month_day!T712="","",_tag_month_day!T712)</f>
        <v/>
      </c>
      <c r="BS722" s="453" t="str">
        <f>IF(_tag_month_day!U712="","",_tag_month_day!U712)</f>
        <v/>
      </c>
      <c r="BT722" s="455" t="str">
        <f>IF(CK722="","",IF((CK722&gt;=BV722-0.12)*(CK722&lt;=BV722+0.12),"合格","不合格"))</f>
        <v/>
      </c>
      <c r="BU722" s="456" t="str">
        <f>IF(_tag_month_day!V712="","",_tag_month_day!V712)</f>
        <v/>
      </c>
      <c r="BV722" s="457" t="str">
        <f>IF(_tag_month_day!W712="","",_tag_month_day!W712)</f>
        <v/>
      </c>
      <c r="BW722" s="458" t="str">
        <f>IF(_tag_month_day!X712="","",_tag_month_day!X712)</f>
        <v/>
      </c>
      <c r="BX722" s="458" t="str">
        <f>IF(_tag_month_day!Y712="","",_tag_month_day!Y712)</f>
        <v/>
      </c>
      <c r="BY722" s="459">
        <f ca="1">L722</f>
        <v>43615.708333331611</v>
      </c>
      <c r="BZ722" s="460"/>
      <c r="CA722" s="4"/>
      <c r="CB722" s="424" t="str">
        <f>IF(_tag_month_day!Z712="","",_tag_month_day!Z712)</f>
        <v/>
      </c>
      <c r="CC722" s="424" t="str">
        <f>IF(_tag_month_day!AA712="","",_tag_month_day!AA712)</f>
        <v/>
      </c>
      <c r="CD722" s="424" t="str">
        <f>IF(_tag_month_day!AB712="","",_tag_month_day!AB712)</f>
        <v/>
      </c>
      <c r="CE722" s="424" t="str">
        <f>IF(_tag_month_day!AC712="","",_tag_month_day!AC712)</f>
        <v/>
      </c>
      <c r="CF722" s="424" t="str">
        <f>IF(_tag_month_day!AD712="","",_tag_month_day!AD712)</f>
        <v/>
      </c>
      <c r="CG722" s="424" t="str">
        <f>IF(_tag_month_day!AE712="","",_tag_month_day!AE712)</f>
        <v/>
      </c>
      <c r="CH722" s="424" t="str">
        <f>IF(_tag_month_day!AF712="","",_tag_month_day!AF712)</f>
        <v/>
      </c>
      <c r="CI722" s="424" t="str">
        <f>IF(_tag_month_day!AG712="","",_tag_month_day!AG712)</f>
        <v/>
      </c>
      <c r="CJ722" s="424" t="str">
        <f>IF(_tag_month_day!AH712="","",_tag_month_day!AH712)</f>
        <v/>
      </c>
      <c r="CK722" s="424" t="str">
        <f>IF(_tag_month_day!AI712="","",_tag_month_day!AI712)</f>
        <v/>
      </c>
      <c r="CL722" s="4" t="str">
        <f>IF(_tag_month_day!AJ712="","",_tag_month_day!AJ712)</f>
        <v/>
      </c>
      <c r="CM722" s="4" t="str">
        <f>IF(_tag_month_day!AK712="","",_tag_month_day!AK712)</f>
        <v/>
      </c>
      <c r="CN722" s="4" t="str">
        <f>IF(_tag_month_day!AL712="","",_tag_month_day!AL712)</f>
        <v/>
      </c>
      <c r="CO722" s="4" t="str">
        <f>IF(_tag_month_day!AM712="","",_tag_month_day!AM712)</f>
        <v/>
      </c>
      <c r="CP722" s="4" t="str">
        <f>IF(_tag_month_day!AN712="","",_tag_month_day!AN712)</f>
        <v/>
      </c>
      <c r="CQ722" s="4" t="str">
        <f>IF(_tag_month_day!AO712="","",_tag_month_day!AO712)</f>
        <v/>
      </c>
      <c r="CR722" s="462" t="str">
        <f>IF(_tag_month_day!AP712="","",_tag_month_day!AP712)</f>
        <v/>
      </c>
      <c r="CS722" s="463" t="str">
        <f>IF(_tag_month_day!AQ712="","",_tag_month_day!AQ712)</f>
        <v/>
      </c>
      <c r="CT722" s="4" t="str">
        <f>IF(_tag_month_day!AR712="","",_tag_month_day!AR712)</f>
        <v/>
      </c>
      <c r="CU722" s="464" t="e">
        <f>DU722/AJ722</f>
        <v>#VALUE!</v>
      </c>
      <c r="CV722" s="451" t="e">
        <f>BG722/BH722</f>
        <v>#VALUE!</v>
      </c>
      <c r="CW722" s="465" t="e">
        <f>AJ722*(1-CV722)*CU722*AF722</f>
        <v>#VALUE!</v>
      </c>
      <c r="CX722" s="465" t="e">
        <f>CW722*94%</f>
        <v>#VALUE!</v>
      </c>
      <c r="CY722" s="466" t="e">
        <f>IF(CX722=0,0,DS722/(DS722+CX722))</f>
        <v>#VALUE!</v>
      </c>
      <c r="CZ722" s="465" t="e">
        <f>$AJ722*EF722</f>
        <v>#VALUE!</v>
      </c>
      <c r="DA722" s="465" t="e">
        <f>$AJ722*EG722</f>
        <v>#VALUE!</v>
      </c>
      <c r="DB722" s="465" t="e">
        <f>$AJ722*EH722</f>
        <v>#VALUE!</v>
      </c>
      <c r="DC722" s="465" t="e">
        <f>$AJ722*EI722</f>
        <v>#VALUE!</v>
      </c>
      <c r="DD722" s="465" t="e">
        <f>$AJ722*EJ722</f>
        <v>#VALUE!</v>
      </c>
      <c r="DE722" s="465" t="e">
        <f>$AJ722*EK722</f>
        <v>#VALUE!</v>
      </c>
      <c r="DF722" s="465" t="e">
        <f>$AJ722*EL722</f>
        <v>#VALUE!</v>
      </c>
      <c r="DG722" s="465" t="e">
        <f>$AJ722*EM722</f>
        <v>#VALUE!</v>
      </c>
      <c r="DH722" s="465" t="e">
        <f>$AJ722*EN722</f>
        <v>#VALUE!</v>
      </c>
      <c r="DI722" s="465" t="e">
        <f>$AJ722*EO722</f>
        <v>#VALUE!</v>
      </c>
      <c r="DJ722" s="465" t="e">
        <f>CZ722*(1-EP722)</f>
        <v>#VALUE!</v>
      </c>
      <c r="DK722" s="465" t="e">
        <f>DA722*(1-ER722)</f>
        <v>#VALUE!</v>
      </c>
      <c r="DL722" s="465" t="e">
        <f>DB722*(1-EQ722)</f>
        <v>#VALUE!</v>
      </c>
      <c r="DM722" s="465" t="e">
        <f>DC722*(1-ES722)</f>
        <v>#VALUE!</v>
      </c>
      <c r="DN722" s="465" t="e">
        <f>DD722*(1-ET722)</f>
        <v>#VALUE!</v>
      </c>
      <c r="DO722" s="465" t="e">
        <f>DE722</f>
        <v>#VALUE!</v>
      </c>
      <c r="DP722" s="465" t="e">
        <f>DF722*(1-EU722)</f>
        <v>#VALUE!</v>
      </c>
      <c r="DQ722" s="465" t="e">
        <f>DG722*(1-EV722)</f>
        <v>#VALUE!</v>
      </c>
      <c r="DR722" s="465" t="e">
        <f>DH722*(1-EW722)</f>
        <v>#VALUE!</v>
      </c>
      <c r="DS722" s="465" t="e">
        <f>DI722</f>
        <v>#VALUE!</v>
      </c>
      <c r="DT722" s="465" t="e">
        <f>SUM(DJ722:DS722)</f>
        <v>#VALUE!</v>
      </c>
      <c r="DU722" s="465" t="e">
        <f>(GS722:GX722)+(DP722+DQ722+DR722)*GY722+DS722</f>
        <v>#VALUE!</v>
      </c>
      <c r="DV722" s="451" t="e">
        <f>AV722/$BH722/(1-EP722)</f>
        <v>#VALUE!</v>
      </c>
      <c r="DW722" s="451" t="e">
        <f>AW722/$BH722/(1-ER722)</f>
        <v>#VALUE!</v>
      </c>
      <c r="DX722" s="451" t="e">
        <f>AX722/$BH722/(1-EQ722)</f>
        <v>#VALUE!</v>
      </c>
      <c r="DY722" s="451" t="e">
        <f>AY722/$BH722/(1-ES722)</f>
        <v>#VALUE!</v>
      </c>
      <c r="DZ722" s="451" t="e">
        <f>AZ722/$BH722/(1-ET722)</f>
        <v>#VALUE!</v>
      </c>
      <c r="EA722" s="451" t="e">
        <f>BA722/$BH722/(1-AX722)</f>
        <v>#VALUE!</v>
      </c>
      <c r="EB722" s="451" t="e">
        <f>BB722/$BH722/(1-EU722)</f>
        <v>#VALUE!</v>
      </c>
      <c r="EC722" s="451" t="e">
        <f>BC722/$BH722/(1-EV722)</f>
        <v>#VALUE!</v>
      </c>
      <c r="ED722" s="451" t="e">
        <f>BD722/$BH722/(1-EW722)</f>
        <v>#VALUE!</v>
      </c>
      <c r="EE722" s="451" t="e">
        <f>BG722/BH722</f>
        <v>#VALUE!</v>
      </c>
      <c r="EF722" s="451" t="e">
        <f>DV722/SUM($DV722:$EE722)</f>
        <v>#VALUE!</v>
      </c>
      <c r="EG722" s="451" t="e">
        <f>DW722/SUM($DV722:$EE722)</f>
        <v>#VALUE!</v>
      </c>
      <c r="EH722" s="451" t="e">
        <f>DX722/SUM($DV722:$EE722)</f>
        <v>#VALUE!</v>
      </c>
      <c r="EI722" s="451" t="e">
        <f>DY722/SUM($DV722:$EE722)</f>
        <v>#VALUE!</v>
      </c>
      <c r="EJ722" s="451" t="e">
        <f>DZ722/SUM($DV722:$EE722)</f>
        <v>#VALUE!</v>
      </c>
      <c r="EK722" s="451" t="e">
        <f>EA722/SUM($DV722:$EE722)</f>
        <v>#VALUE!</v>
      </c>
      <c r="EL722" s="451" t="e">
        <f>EB722/SUM($DV722:$EE722)</f>
        <v>#VALUE!</v>
      </c>
      <c r="EM722" s="451" t="e">
        <f>EC722/SUM($DV722:$EE722)</f>
        <v>#VALUE!</v>
      </c>
      <c r="EN722" s="451" t="e">
        <f>ED722/SUM($DV722:$EE722)</f>
        <v>#VALUE!</v>
      </c>
      <c r="EO722" s="451" t="e">
        <f>EE722/SUM($DV722:$EE722)</f>
        <v>#VALUE!</v>
      </c>
      <c r="EP722" s="450">
        <f>EP721</f>
        <v>0.080000000000000002</v>
      </c>
      <c r="EQ722" s="450">
        <f>EQ721</f>
        <v>0.014999999999999999</v>
      </c>
      <c r="ER722" s="450">
        <f>ER721</f>
        <v>0.014999999999999999</v>
      </c>
      <c r="ES722" s="450">
        <f>ES721</f>
        <v>0.014999999999999999</v>
      </c>
      <c r="ET722" s="450">
        <f>ET721</f>
        <v>0.014999999999999999</v>
      </c>
      <c r="EU722" s="450">
        <f>EU721</f>
        <v>0.089999999999999997</v>
      </c>
      <c r="EV722" s="450">
        <f>EV721</f>
        <v>0.089999999999999997</v>
      </c>
      <c r="EW722" s="450">
        <f>EW721</f>
        <v>0.089999999999999997</v>
      </c>
      <c r="EX722" s="431" t="str">
        <f>IF(_tag_month_day!AS712="","",_tag_month_day!AS712/100)</f>
        <v/>
      </c>
      <c r="EY722" s="431" t="str">
        <f>IF(_tag_month_day!AT712="","",_tag_month_day!AT712/100)</f>
        <v/>
      </c>
      <c r="EZ722" s="431" t="str">
        <f>IF(_tag_month_day!AU712="","",_tag_month_day!AU712/100)</f>
        <v/>
      </c>
      <c r="FA722" s="431" t="str">
        <f>IF(_tag_month_day!AV712="","",_tag_month_day!AV712/100)</f>
        <v/>
      </c>
      <c r="FB722" s="431" t="str">
        <f>IF(_tag_month_day!AW712="","",_tag_month_day!AW712/100)</f>
        <v/>
      </c>
      <c r="FC722" s="431" t="str">
        <f>IF(_tag_month_day!AX712="","",_tag_month_day!AX712/100)</f>
        <v/>
      </c>
      <c r="FD722" s="449" t="str">
        <f>IF(_tag_month_day!AY712="","",_tag_month_day!AY712/100)</f>
        <v/>
      </c>
      <c r="FE722" s="449" t="str">
        <f>IF(_tag_month_day!AZ712="","",_tag_month_day!AZ712/100)</f>
        <v/>
      </c>
      <c r="FF722" s="449" t="str">
        <f>IF(_tag_month_day!BA712="","",_tag_month_day!BA712/100)</f>
        <v/>
      </c>
      <c r="FG722" s="449" t="str">
        <f>IF(_tag_month_day!BB712="","",_tag_month_day!BB712/100)</f>
        <v/>
      </c>
      <c r="FH722" s="467" t="str">
        <f>IF(_tag_month_day!BC712="","",_tag_month_day!BC712/100)</f>
        <v/>
      </c>
      <c r="FI722" s="449">
        <f>FI721</f>
        <v>0.40999999999999998</v>
      </c>
      <c r="FJ722" s="449">
        <f>FJ721</f>
        <v>0.11</v>
      </c>
      <c r="FK722" s="449">
        <f>FK721</f>
        <v>0.014999999999999999</v>
      </c>
      <c r="FL722" s="449">
        <f>FL721</f>
        <v>0</v>
      </c>
      <c r="FM722" s="467">
        <f>FM721</f>
        <v>0.0001</v>
      </c>
      <c r="FN722" s="449">
        <f>FN721</f>
        <v>0.32000000000000001</v>
      </c>
      <c r="FO722" s="449">
        <f>FO721</f>
        <v>0.20000000000000001</v>
      </c>
      <c r="FP722" s="449">
        <f>FP721</f>
        <v>0.01</v>
      </c>
      <c r="FQ722" s="449">
        <f>FQ721</f>
        <v>0</v>
      </c>
      <c r="FR722" s="467">
        <f>FR721</f>
        <v>0.0001</v>
      </c>
      <c r="FS722" s="449" t="str">
        <f>IF(_tag_month_day!BD712="","",_tag_month_day!BD712/100)</f>
        <v/>
      </c>
      <c r="FT722" s="449" t="str">
        <f>IF(_tag_month_day!BE712="","",_tag_month_day!BE712/100)</f>
        <v/>
      </c>
      <c r="FU722" s="449" t="str">
        <f>IF(_tag_month_day!BF712="","",_tag_month_day!BF712/100)</f>
        <v/>
      </c>
      <c r="FV722" s="449" t="str">
        <f>IF(_tag_month_day!BG712="","",_tag_month_day!BG712/100)</f>
        <v/>
      </c>
      <c r="FW722" s="467" t="str">
        <f>IF(_tag_month_day!BH712="","",_tag_month_day!BH712/100)</f>
        <v/>
      </c>
      <c r="FX722" s="449" t="str">
        <f>IF(_tag_month_day!BI712="","",_tag_month_day!BI712/100)</f>
        <v/>
      </c>
      <c r="FY722" s="449" t="str">
        <f>IF(_tag_month_day!BJ712="","",_tag_month_day!BJ712/100)</f>
        <v/>
      </c>
      <c r="FZ722" s="468" t="str">
        <f>IF(_tag_month_day!BK712="","",_tag_month_day!BK712/100)</f>
        <v/>
      </c>
      <c r="GA722" s="449" t="str">
        <f>IF(_tag_month_day!BL712="","",_tag_month_day!BL712/100)</f>
        <v/>
      </c>
      <c r="GB722" s="467" t="str">
        <f>IF(_tag_month_day!BM712="","",_tag_month_day!BM712/100)</f>
        <v/>
      </c>
      <c r="GC722" s="431" t="str">
        <f>IF(_tag_month_day!BN712="","",_tag_month_day!BN712/100)</f>
        <v/>
      </c>
      <c r="GD722" s="431" t="str">
        <f>IF(_tag_month_day!BO712="","",_tag_month_day!BO712/100)</f>
        <v/>
      </c>
      <c r="GE722" s="431" t="str">
        <f>IF(_tag_month_day!BP712="","",_tag_month_day!BP712/100)</f>
        <v/>
      </c>
      <c r="GF722" s="431" t="str">
        <f>IF(_tag_month_day!BQ712="","",_tag_month_day!BQ712/100)</f>
        <v/>
      </c>
      <c r="GG722" s="431" t="str">
        <f>IF(_tag_month_day!BR712="","",_tag_month_day!BR712/100)</f>
        <v/>
      </c>
      <c r="GH722" s="431" t="str">
        <f>IF(_tag_month_day!BS712="","",_tag_month_day!BS712/100)</f>
        <v/>
      </c>
      <c r="GI722" s="467" t="str">
        <f>IF(_tag_month_day!BT712="","",_tag_month_day!BT712/100)</f>
        <v/>
      </c>
      <c r="GJ722" s="469" t="str">
        <f>IF(_tag_month_day!BU712="","",_tag_month_day!BU712/100)</f>
        <v/>
      </c>
      <c r="GK722" s="470">
        <f>GK721</f>
        <v>0.070000000000000007</v>
      </c>
      <c r="GL722" s="470">
        <f>GL721</f>
        <v>0.029999999999999999</v>
      </c>
      <c r="GM722" s="471" t="str">
        <f>IF(_tag_month_day!BX712="","",_tag_month_day!BX712/100)</f>
        <v/>
      </c>
      <c r="GN722" s="470">
        <f>GN721</f>
        <v>0.070000000000000007</v>
      </c>
      <c r="GO722" s="470">
        <f>GO721</f>
        <v>0.029999999999999999</v>
      </c>
      <c r="GP722" s="470">
        <f>GP721</f>
        <v>0.089999999999999997</v>
      </c>
      <c r="GQ722" s="470">
        <f>GQ721</f>
        <v>0.029999999999999999</v>
      </c>
      <c r="GR722" s="471" t="str">
        <f>IF(_tag_month_day!CA712="","",_tag_month_day!CA712/100)</f>
        <v/>
      </c>
      <c r="GS722" s="472">
        <f>GS721</f>
        <v>0.95299999999999996</v>
      </c>
      <c r="GT722" s="472">
        <f>GT721</f>
        <v>0.55000000000000004</v>
      </c>
      <c r="GU722" s="472">
        <f>GU721</f>
        <v>0.55000000000000004</v>
      </c>
      <c r="GV722" s="472">
        <f>GV721</f>
        <v>0.55000000000000004</v>
      </c>
      <c r="GW722" s="472">
        <f>GW721</f>
        <v>0.5</v>
      </c>
      <c r="GX722" s="472">
        <f>GX721</f>
        <v>0.93500000000000005</v>
      </c>
      <c r="GY722" s="472">
        <f>GY721</f>
        <v>0.14999999999999999</v>
      </c>
      <c r="GZ722" s="472">
        <f>GZ721</f>
        <v>1</v>
      </c>
      <c r="HA722" s="474">
        <f>HA721</f>
        <v>0.047</v>
      </c>
      <c r="HB722" s="474">
        <f>HB721</f>
        <v>0.45000000000000001</v>
      </c>
      <c r="HC722" s="474">
        <f>HC721</f>
        <v>0.45000000000000001</v>
      </c>
      <c r="HD722" s="474">
        <f>HD721</f>
        <v>0.45000000000000001</v>
      </c>
      <c r="HE722" s="474">
        <f>HE721</f>
        <v>0.5</v>
      </c>
      <c r="HF722" s="474">
        <f>HF721</f>
        <v>0.065000000000000002</v>
      </c>
      <c r="HG722" s="474">
        <f>HG721</f>
        <v>0.84999999999999998</v>
      </c>
      <c r="HH722" s="474">
        <f>HH721</f>
        <v>0</v>
      </c>
      <c r="HI722" s="10">
        <f>IF(BZ722&lt;&gt;"",CK722-BV722,0)</f>
        <v>0</v>
      </c>
      <c r="HJ722" s="10" t="e">
        <f>IF(AJ722&gt;0,AH722-AJ722,0)</f>
        <v>#VALUE!</v>
      </c>
      <c r="HK722" s="466">
        <f>HK721</f>
        <v>0.84999999999999998</v>
      </c>
      <c r="HL722" s="424">
        <f>HL721</f>
        <v>550000</v>
      </c>
      <c r="HM722" s="424">
        <f>HM721</f>
        <v>480000</v>
      </c>
      <c r="HN722" s="465" t="e">
        <f>(DJ722*EZ722+DK722*FH722+DL722*FM722+DM722*FR722+DN722*FW722+DO722*GB722+DS722*GI722+DP722*GM722+DR722*GR722)*1000*2</f>
        <v>#VALUE!</v>
      </c>
      <c r="HO722" s="465" t="e">
        <f>HN722*HK722*$HO$2/HL722*1000000</f>
        <v>#VALUE!</v>
      </c>
      <c r="HP722" s="465" t="e">
        <f>HN722*HK722*$HP$2/HM722*1000000</f>
        <v>#VALUE!</v>
      </c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</row>
    <row customFormat="1" r="723" s="0">
      <c r="A723" s="420">
        <v>712</v>
      </c>
      <c r="B723" s="421">
        <f ca="1">IF(D723=D722,B722,IF(D723="夜班",B722+1,B722))</f>
        <v>43615</v>
      </c>
      <c r="C723" s="422">
        <f>C722</f>
        <v>0.041666666666666699</v>
      </c>
      <c r="D723" s="10" t="str">
        <f ca="1">IF(HOUR(G723)&lt;8,"夜班",IF(HOUR(G723)&lt;16,"白班",IF(HOUR(G723)&lt;24,"中班",0)))</f>
        <v>白班</v>
      </c>
      <c r="E723" s="10" t="e">
        <f ca="1">IF(F723=1,"甲",IF(F723=2,"乙",IF(F723=3,"丙",IF(F723=4,"丁",""))))</f>
        <v>#REF!</v>
      </c>
      <c r="F723" s="10" t="e">
        <f ca="1">SUMPRODUCT((成本日报!$A$3:$A$95=计划!B723)*(成本日报!$B$3:$B$95=计划!$D723),成本日报!$C$3:$C$95)</f>
        <v>#REF!</v>
      </c>
      <c r="G723" s="423">
        <f ca="1">G722+C722</f>
        <v>43615.624999998276</v>
      </c>
      <c r="H723" s="423">
        <f ca="1">$G723+$C723/60*10+$C723*0</f>
        <v>43615.631944442721</v>
      </c>
      <c r="I723" s="423">
        <f ca="1">$G723+$C723/60*18+$C723*0</f>
        <v>43615.637499998273</v>
      </c>
      <c r="J723" s="423">
        <f ca="1">$G723+$C723/60*0+$C723*1</f>
        <v>43615.66666666494</v>
      </c>
      <c r="K723" s="423">
        <f ca="1">$G723+$C723/60*30+$C723*2</f>
        <v>43615.729166664947</v>
      </c>
      <c r="L723" s="423">
        <f ca="1">$G723+$C723/60*0+$C723*3</f>
        <v>43615.749999998276</v>
      </c>
      <c r="M723" s="424" t="str">
        <f>IF(_tag_month_day!A713="","",_tag_month_day!A713)</f>
        <v/>
      </c>
      <c r="N723" s="424" t="str">
        <f>IF(_tag_month_day!B713="","",_tag_month_day!B713)</f>
        <v/>
      </c>
      <c r="O723" s="425" t="e">
        <f>IF(M723+N723=0,"",M723+N723)</f>
        <v>#VALUE!</v>
      </c>
      <c r="P723" s="424" t="str">
        <f>IF(_tag_month_day!C713="","",_tag_month_day!C713)</f>
        <v/>
      </c>
      <c r="Q723" s="424" t="str">
        <f>IF(_tag_month_day!D713="","",_tag_month_day!D713)</f>
        <v/>
      </c>
      <c r="R723" s="426" t="str">
        <f>IF(_tag_month_day!CB713="","",_tag_month_day!CB713/100)</f>
        <v/>
      </c>
      <c r="S723" s="427" t="str">
        <f>IF(_tag_month_day!E713="","",_tag_month_day!E713)</f>
        <v/>
      </c>
      <c r="T723" s="427" t="str">
        <f>IF(_tag_month_day!F713="","",_tag_month_day!F713)</f>
        <v/>
      </c>
      <c r="U723" s="428" t="e">
        <f>S723+T723</f>
        <v>#VALUE!</v>
      </c>
      <c r="V723" s="429" t="e">
        <f>U723/AJ723</f>
        <v>#VALUE!</v>
      </c>
      <c r="W723" s="430" t="str">
        <f>IF(_jhy_month_day!A713="","",_jhy_month_day!A713)</f>
        <v/>
      </c>
      <c r="X723" s="431" t="str">
        <f>IF(_jhy_month_day!B713="","",_jhy_month_day!B713/100)</f>
        <v/>
      </c>
      <c r="Y723" s="431" t="str">
        <f>IF(_jhy_month_day!C713="","",_jhy_month_day!C713/100)</f>
        <v/>
      </c>
      <c r="Z723" s="432">
        <f>Z719+1</f>
        <v>178</v>
      </c>
      <c r="AA723" s="433" t="str">
        <f>IF(_tag_month_day!G713="","",_tag_month_day!G713/100)</f>
        <v/>
      </c>
      <c r="AB723" s="433" t="str">
        <f>IF(_tag_month_day!H713="","",_tag_month_day!H713/100)</f>
        <v/>
      </c>
      <c r="AC723" s="434">
        <f>IF(X723="",AC722,BK723*($AV722*X723+$AW722*FD722+$AX722*FI722+$AY722*FN722+$AZ722*FS722+$BA722*FX722+$BG722*GE722)/(AV722*Y723+AX722*FK722+AW722*FF722+AY722*FP722+AZ722*FU722+BA722*FZ722+BG722*GG722+BB722*GK722+BC722*GN722+BD722*GP722))</f>
        <v>1.59963432013121</v>
      </c>
      <c r="AD723" s="435" t="str">
        <f>IF(AC723=AC722,"",AC723-AC722)</f>
        <v/>
      </c>
      <c r="AE723" s="436" t="str">
        <f>IF(1-AF723=0,"",(1-AF723))</f>
        <v/>
      </c>
      <c r="AF723" s="437">
        <v>1</v>
      </c>
      <c r="AG723" s="10" t="str">
        <f>AG722</f>
        <v>9A3</v>
      </c>
      <c r="AH723" s="438" t="str">
        <f>AH722</f>
        <v/>
      </c>
      <c r="AI723" s="424"/>
      <c r="AJ723" s="10" t="str">
        <f>IF(_tag_month_day!I713="","",_tag_month_day!I713)</f>
        <v/>
      </c>
      <c r="AK723" s="440"/>
      <c r="AL723" s="440"/>
      <c r="AM723" s="440"/>
      <c r="AN723" s="441">
        <f>AN722</f>
        <v>2</v>
      </c>
      <c r="AO723" s="441">
        <f>AO722</f>
        <v>8</v>
      </c>
      <c r="AP723" s="442" t="e">
        <f>(IF(AN723=0,AS722,AS722*(1+AO723/AN723)/(AR723+AO723/AN723)))+AT723</f>
        <v>#VALUE!</v>
      </c>
      <c r="AQ723" s="443" t="str">
        <f>IF(_tag_month_day!J713="","",_tag_month_day!J713/100)</f>
        <v/>
      </c>
      <c r="AR723" s="444">
        <f>AR722</f>
        <v>1.3</v>
      </c>
      <c r="AS723" s="445" t="e">
        <f>AQ723*(AN723*AR723+AO723)/(AN723+AO723)</f>
        <v>#VALUE!</v>
      </c>
      <c r="AT723" s="445" t="e">
        <f>(SUM(BE723:BF723)-SUM(BE722:BF722))*0.05</f>
        <v>#VALUE!</v>
      </c>
      <c r="AU723" s="446" t="str">
        <f>IF(_tag_month_day!CC713="","",IF(_tag_month_day!CC713&gt;0,_tag_month_day!CD713,_tag_month_day!CE713))</f>
        <v/>
      </c>
      <c r="AV723" s="447" t="str">
        <f>IF(_tag_month_day!L713="","",_tag_month_day!L713/100)</f>
        <v/>
      </c>
      <c r="AW723" s="431">
        <f>AW722</f>
        <v>0</v>
      </c>
      <c r="AX723" s="431">
        <f>AX722</f>
        <v>0</v>
      </c>
      <c r="AY723" s="431" t="str">
        <f>IF(_tag_month_day!M713="","",_tag_month_day!M713/100)</f>
        <v/>
      </c>
      <c r="AZ723" s="431" t="str">
        <f>IF(_tag_month_day!N713="","",_tag_month_day!N713/100)</f>
        <v/>
      </c>
      <c r="BA723" s="431" t="str">
        <f>IF(_tag_month_day!O713="","",_tag_month_day!O713/100)</f>
        <v/>
      </c>
      <c r="BB723" s="448" t="str">
        <f>IF(_tag_month_day!P713="","",_tag_month_day!P713/100)</f>
        <v/>
      </c>
      <c r="BC723" s="448">
        <f>BC722</f>
        <v>0</v>
      </c>
      <c r="BD723" s="448" t="str">
        <f>IF(_tag_month_day!Q713="","",_tag_month_day!Q713/100)</f>
        <v/>
      </c>
      <c r="BE723" s="449" t="str">
        <f>IF(_tag_month_day!R713="","",_tag_month_day!R713/100)</f>
        <v/>
      </c>
      <c r="BF723" s="388" t="e">
        <f>(AU723*(100+BE723*100))/(AJ723-AU723)/100</f>
        <v>#VALUE!</v>
      </c>
      <c r="BG723" s="450" t="e">
        <f>BE723+BF723</f>
        <v>#VALUE!</v>
      </c>
      <c r="BH723" s="451" t="e">
        <f>SUM(AV723:BF723)</f>
        <v>#VALUE!</v>
      </c>
      <c r="BI723" s="452" t="e">
        <f>IF(CX723=0,BI722,(DK723*查询!$R$5+DL723*查询!$Q$5+DM723*查询!$N$5+DN723*查询!$O$5+DO723*查询!$P$5)*AF723/CX723)</f>
        <v>#VALUE!</v>
      </c>
      <c r="BJ723" s="452" t="e">
        <f>IF(CX723=0,BJ722,(DP723*查询!$S$5+DQ723*查询!$T$5+DR723*查询!$U$5)*AF723/CX723)</f>
        <v>#VALUE!</v>
      </c>
      <c r="BK723" s="452">
        <f>BK722</f>
        <v>1</v>
      </c>
      <c r="BL723" s="453" t="e">
        <f>SUMPRODUCT((AV723:BA723)*(GS723:GX723))/((GS723:GX723)+SUM(BB723:BD723)*GY723+BG723*GZ723)</f>
        <v>#VALUE!</v>
      </c>
      <c r="BM723" s="453" t="e">
        <f>BK723*($AV723*FB723+$AW723*FD723+$AX723*FI723+$AY723*FN723+$AZ723*FS723+$BA723*FX723+$BG723*GE723)/(AV723*EY723+AX723*FK723+AW723*FF723+AY723*FP723+AZ723*FU723+BA723*FZ723+BG723*GG723+BB723*GK723+BC723*GN723+BD723*GP723)</f>
        <v>#VALUE!</v>
      </c>
      <c r="BN723" s="453" t="e">
        <f>($AV723*FC723+$AX723*FJ723+$AW723*FE723+$AY723*FO723+$AZ723*FT723+$BA723*FY723+$BG723*GF723)/($AV723*FA723+BG723*GH723+BB723*GL723+BC723*GO723+BD723*GQ723+BA723*GA723)</f>
        <v>#VALUE!</v>
      </c>
      <c r="BO723" s="454" t="e">
        <f>SUMPRODUCT(AV723:BA723*GS723:GX723)/(GS723:GX723+(BB723+BC723+BD723)*GY723+BG723)</f>
        <v>#VALUE!</v>
      </c>
      <c r="BP723" s="454" t="e">
        <f>SUMPRODUCT(AV723:BA723*GS723:GX723)/(GS723:GX723+(BB723+BC723+BD723)*GY723+BG723)</f>
        <v>#VALUE!</v>
      </c>
      <c r="BQ723" s="454" t="e">
        <f>SUMPRODUCT(AV723:BA723*GS723:GX723)/(GS723:GX723+(BB723+BC723+BD723)*GY723+BG723)</f>
        <v>#VALUE!</v>
      </c>
      <c r="BR723" s="453" t="str">
        <f>IF(_tag_month_day!T713="","",_tag_month_day!T713)</f>
        <v/>
      </c>
      <c r="BS723" s="453" t="str">
        <f>IF(_tag_month_day!U713="","",_tag_month_day!U713)</f>
        <v/>
      </c>
      <c r="BT723" s="455" t="str">
        <f>IF(CK723="","",IF((CK723&gt;=BV723-0.12)*(CK723&lt;=BV723+0.12),"合格","不合格"))</f>
        <v/>
      </c>
      <c r="BU723" s="456" t="str">
        <f>IF(_tag_month_day!V713="","",_tag_month_day!V713)</f>
        <v/>
      </c>
      <c r="BV723" s="457" t="str">
        <f>IF(_tag_month_day!W713="","",_tag_month_day!W713)</f>
        <v/>
      </c>
      <c r="BW723" s="458" t="str">
        <f>IF(_tag_month_day!X713="","",_tag_month_day!X713)</f>
        <v/>
      </c>
      <c r="BX723" s="458" t="str">
        <f>IF(_tag_month_day!Y713="","",_tag_month_day!Y713)</f>
        <v/>
      </c>
      <c r="BY723" s="459">
        <f ca="1">L723</f>
        <v>43615.749999998276</v>
      </c>
      <c r="BZ723" s="460"/>
      <c r="CA723" s="4"/>
      <c r="CB723" s="424" t="str">
        <f>IF(_tag_month_day!Z713="","",_tag_month_day!Z713)</f>
        <v/>
      </c>
      <c r="CC723" s="424" t="str">
        <f>IF(_tag_month_day!AA713="","",_tag_month_day!AA713)</f>
        <v/>
      </c>
      <c r="CD723" s="424" t="str">
        <f>IF(_tag_month_day!AB713="","",_tag_month_day!AB713)</f>
        <v/>
      </c>
      <c r="CE723" s="424" t="str">
        <f>IF(_tag_month_day!AC713="","",_tag_month_day!AC713)</f>
        <v/>
      </c>
      <c r="CF723" s="424" t="str">
        <f>IF(_tag_month_day!AD713="","",_tag_month_day!AD713)</f>
        <v/>
      </c>
      <c r="CG723" s="424" t="str">
        <f>IF(_tag_month_day!AE713="","",_tag_month_day!AE713)</f>
        <v/>
      </c>
      <c r="CH723" s="424" t="str">
        <f>IF(_tag_month_day!AF713="","",_tag_month_day!AF713)</f>
        <v/>
      </c>
      <c r="CI723" s="424" t="str">
        <f>IF(_tag_month_day!AG713="","",_tag_month_day!AG713)</f>
        <v/>
      </c>
      <c r="CJ723" s="424" t="str">
        <f>IF(_tag_month_day!AH713="","",_tag_month_day!AH713)</f>
        <v/>
      </c>
      <c r="CK723" s="424" t="str">
        <f>IF(_tag_month_day!AI713="","",_tag_month_day!AI713)</f>
        <v/>
      </c>
      <c r="CL723" s="4" t="str">
        <f>IF(_tag_month_day!AJ713="","",_tag_month_day!AJ713)</f>
        <v/>
      </c>
      <c r="CM723" s="4" t="str">
        <f>IF(_tag_month_day!AK713="","",_tag_month_day!AK713)</f>
        <v/>
      </c>
      <c r="CN723" s="4" t="str">
        <f>IF(_tag_month_day!AL713="","",_tag_month_day!AL713)</f>
        <v/>
      </c>
      <c r="CO723" s="4" t="str">
        <f>IF(_tag_month_day!AM713="","",_tag_month_day!AM713)</f>
        <v/>
      </c>
      <c r="CP723" s="4" t="str">
        <f>IF(_tag_month_day!AN713="","",_tag_month_day!AN713)</f>
        <v/>
      </c>
      <c r="CQ723" s="4" t="str">
        <f>IF(_tag_month_day!AO713="","",_tag_month_day!AO713)</f>
        <v/>
      </c>
      <c r="CR723" s="462" t="str">
        <f>IF(_tag_month_day!AP713="","",_tag_month_day!AP713)</f>
        <v/>
      </c>
      <c r="CS723" s="463" t="str">
        <f>IF(_tag_month_day!AQ713="","",_tag_month_day!AQ713)</f>
        <v/>
      </c>
      <c r="CT723" s="4" t="str">
        <f>IF(_tag_month_day!AR713="","",_tag_month_day!AR713)</f>
        <v/>
      </c>
      <c r="CU723" s="464" t="e">
        <f>DU723/AJ723</f>
        <v>#VALUE!</v>
      </c>
      <c r="CV723" s="451" t="e">
        <f>BG723/BH723</f>
        <v>#VALUE!</v>
      </c>
      <c r="CW723" s="465" t="e">
        <f>AJ723*(1-CV723)*CU723*AF723</f>
        <v>#VALUE!</v>
      </c>
      <c r="CX723" s="465" t="e">
        <f>CW723*94%</f>
        <v>#VALUE!</v>
      </c>
      <c r="CY723" s="466" t="e">
        <f>IF(CX723=0,0,DS723/(DS723+CX723))</f>
        <v>#VALUE!</v>
      </c>
      <c r="CZ723" s="465" t="e">
        <f>$AJ723*EF723</f>
        <v>#VALUE!</v>
      </c>
      <c r="DA723" s="465" t="e">
        <f>$AJ723*EG723</f>
        <v>#VALUE!</v>
      </c>
      <c r="DB723" s="465" t="e">
        <f>$AJ723*EH723</f>
        <v>#VALUE!</v>
      </c>
      <c r="DC723" s="465" t="e">
        <f>$AJ723*EI723</f>
        <v>#VALUE!</v>
      </c>
      <c r="DD723" s="465" t="e">
        <f>$AJ723*EJ723</f>
        <v>#VALUE!</v>
      </c>
      <c r="DE723" s="465" t="e">
        <f>$AJ723*EK723</f>
        <v>#VALUE!</v>
      </c>
      <c r="DF723" s="465" t="e">
        <f>$AJ723*EL723</f>
        <v>#VALUE!</v>
      </c>
      <c r="DG723" s="465" t="e">
        <f>$AJ723*EM723</f>
        <v>#VALUE!</v>
      </c>
      <c r="DH723" s="465" t="e">
        <f>$AJ723*EN723</f>
        <v>#VALUE!</v>
      </c>
      <c r="DI723" s="465" t="e">
        <f>$AJ723*EO723</f>
        <v>#VALUE!</v>
      </c>
      <c r="DJ723" s="465" t="e">
        <f>CZ723*(1-EP723)</f>
        <v>#VALUE!</v>
      </c>
      <c r="DK723" s="465" t="e">
        <f>DA723*(1-ER723)</f>
        <v>#VALUE!</v>
      </c>
      <c r="DL723" s="465" t="e">
        <f>DB723*(1-EQ723)</f>
        <v>#VALUE!</v>
      </c>
      <c r="DM723" s="465" t="e">
        <f>DC723*(1-ES723)</f>
        <v>#VALUE!</v>
      </c>
      <c r="DN723" s="465" t="e">
        <f>DD723*(1-ET723)</f>
        <v>#VALUE!</v>
      </c>
      <c r="DO723" s="465" t="e">
        <f>DE723</f>
        <v>#VALUE!</v>
      </c>
      <c r="DP723" s="465" t="e">
        <f>DF723*(1-EU723)</f>
        <v>#VALUE!</v>
      </c>
      <c r="DQ723" s="465" t="e">
        <f>DG723*(1-EV723)</f>
        <v>#VALUE!</v>
      </c>
      <c r="DR723" s="465" t="e">
        <f>DH723*(1-EW723)</f>
        <v>#VALUE!</v>
      </c>
      <c r="DS723" s="465" t="e">
        <f>DI723</f>
        <v>#VALUE!</v>
      </c>
      <c r="DT723" s="465" t="e">
        <f>SUM(DJ723:DS723)</f>
        <v>#VALUE!</v>
      </c>
      <c r="DU723" s="465" t="e">
        <f>(GS723:GX723)+(DP723+DQ723+DR723)*GY723+DS723</f>
        <v>#VALUE!</v>
      </c>
      <c r="DV723" s="451" t="e">
        <f>AV723/$BH723/(1-EP723)</f>
        <v>#VALUE!</v>
      </c>
      <c r="DW723" s="451" t="e">
        <f>AW723/$BH723/(1-ER723)</f>
        <v>#VALUE!</v>
      </c>
      <c r="DX723" s="451" t="e">
        <f>AX723/$BH723/(1-EQ723)</f>
        <v>#VALUE!</v>
      </c>
      <c r="DY723" s="451" t="e">
        <f>AY723/$BH723/(1-ES723)</f>
        <v>#VALUE!</v>
      </c>
      <c r="DZ723" s="451" t="e">
        <f>AZ723/$BH723/(1-ET723)</f>
        <v>#VALUE!</v>
      </c>
      <c r="EA723" s="451" t="e">
        <f>BA723/$BH723/(1-AX723)</f>
        <v>#VALUE!</v>
      </c>
      <c r="EB723" s="451" t="e">
        <f>BB723/$BH723/(1-EU723)</f>
        <v>#VALUE!</v>
      </c>
      <c r="EC723" s="451" t="e">
        <f>BC723/$BH723/(1-EV723)</f>
        <v>#VALUE!</v>
      </c>
      <c r="ED723" s="451" t="e">
        <f>BD723/$BH723/(1-EW723)</f>
        <v>#VALUE!</v>
      </c>
      <c r="EE723" s="451" t="e">
        <f>BG723/BH723</f>
        <v>#VALUE!</v>
      </c>
      <c r="EF723" s="451" t="e">
        <f>DV723/SUM($DV723:$EE723)</f>
        <v>#VALUE!</v>
      </c>
      <c r="EG723" s="451" t="e">
        <f>DW723/SUM($DV723:$EE723)</f>
        <v>#VALUE!</v>
      </c>
      <c r="EH723" s="451" t="e">
        <f>DX723/SUM($DV723:$EE723)</f>
        <v>#VALUE!</v>
      </c>
      <c r="EI723" s="451" t="e">
        <f>DY723/SUM($DV723:$EE723)</f>
        <v>#VALUE!</v>
      </c>
      <c r="EJ723" s="451" t="e">
        <f>DZ723/SUM($DV723:$EE723)</f>
        <v>#VALUE!</v>
      </c>
      <c r="EK723" s="451" t="e">
        <f>EA723/SUM($DV723:$EE723)</f>
        <v>#VALUE!</v>
      </c>
      <c r="EL723" s="451" t="e">
        <f>EB723/SUM($DV723:$EE723)</f>
        <v>#VALUE!</v>
      </c>
      <c r="EM723" s="451" t="e">
        <f>EC723/SUM($DV723:$EE723)</f>
        <v>#VALUE!</v>
      </c>
      <c r="EN723" s="451" t="e">
        <f>ED723/SUM($DV723:$EE723)</f>
        <v>#VALUE!</v>
      </c>
      <c r="EO723" s="451" t="e">
        <f>EE723/SUM($DV723:$EE723)</f>
        <v>#VALUE!</v>
      </c>
      <c r="EP723" s="450">
        <f>EP722</f>
        <v>0.080000000000000002</v>
      </c>
      <c r="EQ723" s="450">
        <f>EQ722</f>
        <v>0.014999999999999999</v>
      </c>
      <c r="ER723" s="450">
        <f>ER722</f>
        <v>0.014999999999999999</v>
      </c>
      <c r="ES723" s="450">
        <f>ES722</f>
        <v>0.014999999999999999</v>
      </c>
      <c r="ET723" s="450">
        <f>ET722</f>
        <v>0.014999999999999999</v>
      </c>
      <c r="EU723" s="450">
        <f>EU722</f>
        <v>0.089999999999999997</v>
      </c>
      <c r="EV723" s="450">
        <f>EV722</f>
        <v>0.089999999999999997</v>
      </c>
      <c r="EW723" s="450">
        <f>EW722</f>
        <v>0.089999999999999997</v>
      </c>
      <c r="EX723" s="431" t="str">
        <f>IF(_tag_month_day!AS713="","",_tag_month_day!AS713/100)</f>
        <v/>
      </c>
      <c r="EY723" s="431" t="str">
        <f>IF(_tag_month_day!AT713="","",_tag_month_day!AT713/100)</f>
        <v/>
      </c>
      <c r="EZ723" s="431" t="str">
        <f>IF(_tag_month_day!AU713="","",_tag_month_day!AU713/100)</f>
        <v/>
      </c>
      <c r="FA723" s="431" t="str">
        <f>IF(_tag_month_day!AV713="","",_tag_month_day!AV713/100)</f>
        <v/>
      </c>
      <c r="FB723" s="431" t="str">
        <f>IF(_tag_month_day!AW713="","",_tag_month_day!AW713/100)</f>
        <v/>
      </c>
      <c r="FC723" s="431" t="str">
        <f>IF(_tag_month_day!AX713="","",_tag_month_day!AX713/100)</f>
        <v/>
      </c>
      <c r="FD723" s="449" t="str">
        <f>IF(_tag_month_day!AY713="","",_tag_month_day!AY713/100)</f>
        <v/>
      </c>
      <c r="FE723" s="449" t="str">
        <f>IF(_tag_month_day!AZ713="","",_tag_month_day!AZ713/100)</f>
        <v/>
      </c>
      <c r="FF723" s="449" t="str">
        <f>IF(_tag_month_day!BA713="","",_tag_month_day!BA713/100)</f>
        <v/>
      </c>
      <c r="FG723" s="449" t="str">
        <f>IF(_tag_month_day!BB713="","",_tag_month_day!BB713/100)</f>
        <v/>
      </c>
      <c r="FH723" s="467" t="str">
        <f>IF(_tag_month_day!BC713="","",_tag_month_day!BC713/100)</f>
        <v/>
      </c>
      <c r="FI723" s="449">
        <f>FI722</f>
        <v>0.40999999999999998</v>
      </c>
      <c r="FJ723" s="449">
        <f>FJ722</f>
        <v>0.11</v>
      </c>
      <c r="FK723" s="449">
        <f>FK722</f>
        <v>0.014999999999999999</v>
      </c>
      <c r="FL723" s="449">
        <f>FL722</f>
        <v>0</v>
      </c>
      <c r="FM723" s="467">
        <f>FM722</f>
        <v>0.0001</v>
      </c>
      <c r="FN723" s="449">
        <f>FN722</f>
        <v>0.32000000000000001</v>
      </c>
      <c r="FO723" s="449">
        <f>FO722</f>
        <v>0.20000000000000001</v>
      </c>
      <c r="FP723" s="449">
        <f>FP722</f>
        <v>0.01</v>
      </c>
      <c r="FQ723" s="449">
        <f>FQ722</f>
        <v>0</v>
      </c>
      <c r="FR723" s="467">
        <f>FR722</f>
        <v>0.0001</v>
      </c>
      <c r="FS723" s="449" t="str">
        <f>IF(_tag_month_day!BD713="","",_tag_month_day!BD713/100)</f>
        <v/>
      </c>
      <c r="FT723" s="449" t="str">
        <f>IF(_tag_month_day!BE713="","",_tag_month_day!BE713/100)</f>
        <v/>
      </c>
      <c r="FU723" s="449" t="str">
        <f>IF(_tag_month_day!BF713="","",_tag_month_day!BF713/100)</f>
        <v/>
      </c>
      <c r="FV723" s="449" t="str">
        <f>IF(_tag_month_day!BG713="","",_tag_month_day!BG713/100)</f>
        <v/>
      </c>
      <c r="FW723" s="467" t="str">
        <f>IF(_tag_month_day!BH713="","",_tag_month_day!BH713/100)</f>
        <v/>
      </c>
      <c r="FX723" s="449" t="str">
        <f>IF(_tag_month_day!BI713="","",_tag_month_day!BI713/100)</f>
        <v/>
      </c>
      <c r="FY723" s="449" t="str">
        <f>IF(_tag_month_day!BJ713="","",_tag_month_day!BJ713/100)</f>
        <v/>
      </c>
      <c r="FZ723" s="468" t="str">
        <f>IF(_tag_month_day!BK713="","",_tag_month_day!BK713/100)</f>
        <v/>
      </c>
      <c r="GA723" s="449" t="str">
        <f>IF(_tag_month_day!BL713="","",_tag_month_day!BL713/100)</f>
        <v/>
      </c>
      <c r="GB723" s="467" t="str">
        <f>IF(_tag_month_day!BM713="","",_tag_month_day!BM713/100)</f>
        <v/>
      </c>
      <c r="GC723" s="431" t="str">
        <f>IF(_tag_month_day!BN713="","",_tag_month_day!BN713/100)</f>
        <v/>
      </c>
      <c r="GD723" s="431" t="str">
        <f>IF(_tag_month_day!BO713="","",_tag_month_day!BO713/100)</f>
        <v/>
      </c>
      <c r="GE723" s="431" t="str">
        <f>IF(_tag_month_day!BP713="","",_tag_month_day!BP713/100)</f>
        <v/>
      </c>
      <c r="GF723" s="431" t="str">
        <f>IF(_tag_month_day!BQ713="","",_tag_month_day!BQ713/100)</f>
        <v/>
      </c>
      <c r="GG723" s="431" t="str">
        <f>IF(_tag_month_day!BR713="","",_tag_month_day!BR713/100)</f>
        <v/>
      </c>
      <c r="GH723" s="431" t="str">
        <f>IF(_tag_month_day!BS713="","",_tag_month_day!BS713/100)</f>
        <v/>
      </c>
      <c r="GI723" s="467" t="str">
        <f>IF(_tag_month_day!BT713="","",_tag_month_day!BT713/100)</f>
        <v/>
      </c>
      <c r="GJ723" s="469" t="str">
        <f>IF(_tag_month_day!BU713="","",_tag_month_day!BU713/100)</f>
        <v/>
      </c>
      <c r="GK723" s="470">
        <f>GK722</f>
        <v>0.070000000000000007</v>
      </c>
      <c r="GL723" s="470">
        <f>GL722</f>
        <v>0.029999999999999999</v>
      </c>
      <c r="GM723" s="471" t="str">
        <f>IF(_tag_month_day!BX713="","",_tag_month_day!BX713/100)</f>
        <v/>
      </c>
      <c r="GN723" s="470">
        <f>GN722</f>
        <v>0.070000000000000007</v>
      </c>
      <c r="GO723" s="470">
        <f>GO722</f>
        <v>0.029999999999999999</v>
      </c>
      <c r="GP723" s="470">
        <f>GP722</f>
        <v>0.089999999999999997</v>
      </c>
      <c r="GQ723" s="470">
        <f>GQ722</f>
        <v>0.029999999999999999</v>
      </c>
      <c r="GR723" s="471" t="str">
        <f>IF(_tag_month_day!CA713="","",_tag_month_day!CA713/100)</f>
        <v/>
      </c>
      <c r="GS723" s="472">
        <f>GS722</f>
        <v>0.95299999999999996</v>
      </c>
      <c r="GT723" s="472">
        <f>GT722</f>
        <v>0.55000000000000004</v>
      </c>
      <c r="GU723" s="472">
        <f>GU722</f>
        <v>0.55000000000000004</v>
      </c>
      <c r="GV723" s="472">
        <f>GV722</f>
        <v>0.55000000000000004</v>
      </c>
      <c r="GW723" s="472">
        <f>GW722</f>
        <v>0.5</v>
      </c>
      <c r="GX723" s="472">
        <f>GX722</f>
        <v>0.93500000000000005</v>
      </c>
      <c r="GY723" s="472">
        <f>GY722</f>
        <v>0.14999999999999999</v>
      </c>
      <c r="GZ723" s="472">
        <f>GZ722</f>
        <v>1</v>
      </c>
      <c r="HA723" s="474">
        <f>HA722</f>
        <v>0.047</v>
      </c>
      <c r="HB723" s="474">
        <f>HB722</f>
        <v>0.45000000000000001</v>
      </c>
      <c r="HC723" s="474">
        <f>HC722</f>
        <v>0.45000000000000001</v>
      </c>
      <c r="HD723" s="474">
        <f>HD722</f>
        <v>0.45000000000000001</v>
      </c>
      <c r="HE723" s="474">
        <f>HE722</f>
        <v>0.5</v>
      </c>
      <c r="HF723" s="474">
        <f>HF722</f>
        <v>0.065000000000000002</v>
      </c>
      <c r="HG723" s="474">
        <f>HG722</f>
        <v>0.84999999999999998</v>
      </c>
      <c r="HH723" s="474">
        <f>HH722</f>
        <v>0</v>
      </c>
      <c r="HI723" s="10">
        <f>IF(BZ723&lt;&gt;"",CK723-BV723,0)</f>
        <v>0</v>
      </c>
      <c r="HJ723" s="10" t="e">
        <f>IF(AJ723&gt;0,AH723-AJ723,0)</f>
        <v>#VALUE!</v>
      </c>
      <c r="HK723" s="466">
        <f>HK722</f>
        <v>0.84999999999999998</v>
      </c>
      <c r="HL723" s="424">
        <f>HL722</f>
        <v>550000</v>
      </c>
      <c r="HM723" s="424">
        <f>HM722</f>
        <v>480000</v>
      </c>
      <c r="HN723" s="465" t="e">
        <f>(DJ723*EZ723+DK723*FH723+DL723*FM723+DM723*FR723+DN723*FW723+DO723*GB723+DS723*GI723+DP723*GM723+DR723*GR723)*1000*2</f>
        <v>#VALUE!</v>
      </c>
      <c r="HO723" s="465" t="e">
        <f>HN723*HK723*$HO$2/HL723*1000000</f>
        <v>#VALUE!</v>
      </c>
      <c r="HP723" s="465" t="e">
        <f>HN723*HK723*$HP$2/HM723*1000000</f>
        <v>#VALUE!</v>
      </c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</row>
    <row customFormat="1" r="724" s="0">
      <c r="A724" s="420">
        <v>713</v>
      </c>
      <c r="B724" s="421">
        <f ca="1">IF(D724=D723,B723,IF(D724="夜班",B723+1,B723))</f>
        <v>43615</v>
      </c>
      <c r="C724" s="422">
        <f>C723</f>
        <v>0.041666666666666699</v>
      </c>
      <c r="D724" s="10" t="str">
        <f ca="1">IF(HOUR(G724)&lt;8,"夜班",IF(HOUR(G724)&lt;16,"白班",IF(HOUR(G724)&lt;24,"中班",0)))</f>
        <v>白班</v>
      </c>
      <c r="E724" s="10" t="e">
        <f ca="1">IF(F724=1,"甲",IF(F724=2,"乙",IF(F724=3,"丙",IF(F724=4,"丁",""))))</f>
        <v>#REF!</v>
      </c>
      <c r="F724" s="10" t="e">
        <f ca="1">SUMPRODUCT((成本日报!$A$3:$A$95=计划!B724)*(成本日报!$B$3:$B$95=计划!$D724),成本日报!$C$3:$C$95)</f>
        <v>#REF!</v>
      </c>
      <c r="G724" s="423">
        <f ca="1">G723+C723</f>
        <v>43615.66666666494</v>
      </c>
      <c r="H724" s="423">
        <f ca="1">$G724+$C724/60*10+$C724*0</f>
        <v>43615.673611109385</v>
      </c>
      <c r="I724" s="423">
        <f ca="1">$G724+$C724/60*18+$C724*0</f>
        <v>43615.679166664937</v>
      </c>
      <c r="J724" s="423">
        <f ca="1">$G724+$C724/60*0+$C724*1</f>
        <v>43615.708333331604</v>
      </c>
      <c r="K724" s="423">
        <f ca="1">$G724+$C724/60*30+$C724*2</f>
        <v>43615.770833331611</v>
      </c>
      <c r="L724" s="423">
        <f ca="1">$G724+$C724/60*0+$C724*3</f>
        <v>43615.79166666494</v>
      </c>
      <c r="M724" s="424" t="str">
        <f>IF(_tag_month_day!A714="","",_tag_month_day!A714)</f>
        <v/>
      </c>
      <c r="N724" s="424" t="str">
        <f>IF(_tag_month_day!B714="","",_tag_month_day!B714)</f>
        <v/>
      </c>
      <c r="O724" s="425" t="e">
        <f>IF(M724+N724=0,"",M724+N724)</f>
        <v>#VALUE!</v>
      </c>
      <c r="P724" s="424" t="str">
        <f>IF(_tag_month_day!C714="","",_tag_month_day!C714)</f>
        <v/>
      </c>
      <c r="Q724" s="424" t="str">
        <f>IF(_tag_month_day!D714="","",_tag_month_day!D714)</f>
        <v/>
      </c>
      <c r="R724" s="426" t="str">
        <f>IF(_tag_month_day!CB714="","",_tag_month_day!CB714/100)</f>
        <v/>
      </c>
      <c r="S724" s="427" t="str">
        <f>IF(_tag_month_day!E714="","",_tag_month_day!E714)</f>
        <v/>
      </c>
      <c r="T724" s="427" t="str">
        <f>IF(_tag_month_day!F714="","",_tag_month_day!F714)</f>
        <v/>
      </c>
      <c r="U724" s="428" t="e">
        <f>S724+T724</f>
        <v>#VALUE!</v>
      </c>
      <c r="V724" s="429" t="e">
        <f>U724/AJ724</f>
        <v>#VALUE!</v>
      </c>
      <c r="W724" s="430" t="str">
        <f>IF(_jhy_month_day!A714="","",_jhy_month_day!A714)</f>
        <v/>
      </c>
      <c r="X724" s="431" t="str">
        <f>IF(_jhy_month_day!B714="","",_jhy_month_day!B714/100)</f>
        <v/>
      </c>
      <c r="Y724" s="431" t="str">
        <f>IF(_jhy_month_day!C714="","",_jhy_month_day!C714/100)</f>
        <v/>
      </c>
      <c r="Z724" s="432">
        <f>Z720+1</f>
        <v>179</v>
      </c>
      <c r="AA724" s="433" t="str">
        <f>IF(_tag_month_day!G714="","",_tag_month_day!G714/100)</f>
        <v/>
      </c>
      <c r="AB724" s="433" t="str">
        <f>IF(_tag_month_day!H714="","",_tag_month_day!H714/100)</f>
        <v/>
      </c>
      <c r="AC724" s="434">
        <f>IF(X724="",AC723,BK724*($AV723*X724+$AW723*FD723+$AX723*FI723+$AY723*FN723+$AZ723*FS723+$BA723*FX723+$BG723*GE723)/(AV723*Y724+AX723*FK723+AW723*FF723+AY723*FP723+AZ723*FU723+BA723*FZ723+BG723*GG723+BB723*GK723+BC723*GN723+BD723*GP723))</f>
        <v>1.59963432013121</v>
      </c>
      <c r="AD724" s="435" t="str">
        <f>IF(AC724=AC723,"",AC724-AC723)</f>
        <v/>
      </c>
      <c r="AE724" s="436" t="str">
        <f>IF(1-AF724=0,"",(1-AF724))</f>
        <v/>
      </c>
      <c r="AF724" s="437">
        <v>1</v>
      </c>
      <c r="AG724" s="10" t="str">
        <f>AG723</f>
        <v>9A3</v>
      </c>
      <c r="AH724" s="438" t="str">
        <f>AH723</f>
        <v/>
      </c>
      <c r="AI724" s="424"/>
      <c r="AJ724" s="10" t="str">
        <f>IF(_tag_month_day!I714="","",_tag_month_day!I714)</f>
        <v/>
      </c>
      <c r="AK724" s="440"/>
      <c r="AL724" s="440"/>
      <c r="AM724" s="440"/>
      <c r="AN724" s="441">
        <f>AN723</f>
        <v>2</v>
      </c>
      <c r="AO724" s="441">
        <f>AO723</f>
        <v>8</v>
      </c>
      <c r="AP724" s="442" t="e">
        <f>(IF(AN724=0,AS723,AS723*(1+AO724/AN724)/(AR724+AO724/AN724)))+AT724</f>
        <v>#VALUE!</v>
      </c>
      <c r="AQ724" s="443" t="str">
        <f>IF(_tag_month_day!J714="","",_tag_month_day!J714/100)</f>
        <v/>
      </c>
      <c r="AR724" s="444">
        <f>AR723</f>
        <v>1.3</v>
      </c>
      <c r="AS724" s="445" t="e">
        <f>AQ724*(AN724*AR724+AO724)/(AN724+AO724)</f>
        <v>#VALUE!</v>
      </c>
      <c r="AT724" s="445" t="e">
        <f>(SUM(BE724:BF724)-SUM(BE723:BF723))*0.05</f>
        <v>#VALUE!</v>
      </c>
      <c r="AU724" s="446" t="str">
        <f>IF(_tag_month_day!CC714="","",IF(_tag_month_day!CC714&gt;0,_tag_month_day!CD714,_tag_month_day!CE714))</f>
        <v/>
      </c>
      <c r="AV724" s="447" t="str">
        <f>IF(_tag_month_day!L714="","",_tag_month_day!L714/100)</f>
        <v/>
      </c>
      <c r="AW724" s="431">
        <f>AW723</f>
        <v>0</v>
      </c>
      <c r="AX724" s="431">
        <f>AX723</f>
        <v>0</v>
      </c>
      <c r="AY724" s="431" t="str">
        <f>IF(_tag_month_day!M714="","",_tag_month_day!M714/100)</f>
        <v/>
      </c>
      <c r="AZ724" s="431" t="str">
        <f>IF(_tag_month_day!N714="","",_tag_month_day!N714/100)</f>
        <v/>
      </c>
      <c r="BA724" s="431" t="str">
        <f>IF(_tag_month_day!O714="","",_tag_month_day!O714/100)</f>
        <v/>
      </c>
      <c r="BB724" s="448" t="str">
        <f>IF(_tag_month_day!P714="","",_tag_month_day!P714/100)</f>
        <v/>
      </c>
      <c r="BC724" s="448">
        <f>BC723</f>
        <v>0</v>
      </c>
      <c r="BD724" s="448" t="str">
        <f>IF(_tag_month_day!Q714="","",_tag_month_day!Q714/100)</f>
        <v/>
      </c>
      <c r="BE724" s="449" t="str">
        <f>IF(_tag_month_day!R714="","",_tag_month_day!R714/100)</f>
        <v/>
      </c>
      <c r="BF724" s="388" t="e">
        <f>(AU724*(100+BE724*100))/(AJ724-AU724)/100</f>
        <v>#VALUE!</v>
      </c>
      <c r="BG724" s="450" t="e">
        <f>BE724+BF724</f>
        <v>#VALUE!</v>
      </c>
      <c r="BH724" s="451" t="e">
        <f>SUM(AV724:BF724)</f>
        <v>#VALUE!</v>
      </c>
      <c r="BI724" s="452" t="e">
        <f>IF(CX724=0,BI723,(DK724*查询!$R$5+DL724*查询!$Q$5+DM724*查询!$N$5+DN724*查询!$O$5+DO724*查询!$P$5)*AF724/CX724)</f>
        <v>#VALUE!</v>
      </c>
      <c r="BJ724" s="452" t="e">
        <f>IF(CX724=0,BJ723,(DP724*查询!$S$5+DQ724*查询!$T$5+DR724*查询!$U$5)*AF724/CX724)</f>
        <v>#VALUE!</v>
      </c>
      <c r="BK724" s="452">
        <f>BK723</f>
        <v>1</v>
      </c>
      <c r="BL724" s="453" t="e">
        <f>SUMPRODUCT((AV724:BA724)*(GS724:GX724))/((GS724:GX724)+SUM(BB724:BD724)*GY724+BG724*GZ724)</f>
        <v>#VALUE!</v>
      </c>
      <c r="BM724" s="453" t="e">
        <f>BK724*($AV724*FB724+$AW724*FD724+$AX724*FI724+$AY724*FN724+$AZ724*FS724+$BA724*FX724+$BG724*GE724)/(AV724*EY724+AX724*FK724+AW724*FF724+AY724*FP724+AZ724*FU724+BA724*FZ724+BG724*GG724+BB724*GK724+BC724*GN724+BD724*GP724)</f>
        <v>#VALUE!</v>
      </c>
      <c r="BN724" s="453" t="e">
        <f>($AV724*FC724+$AX724*FJ724+$AW724*FE724+$AY724*FO724+$AZ724*FT724+$BA724*FY724+$BG724*GF724)/($AV724*FA724+BG724*GH724+BB724*GL724+BC724*GO724+BD724*GQ724+BA724*GA724)</f>
        <v>#VALUE!</v>
      </c>
      <c r="BO724" s="454" t="e">
        <f>SUMPRODUCT(AV724:BA724*GS724:GX724)/(GS724:GX724+(BB724+BC724+BD724)*GY724+BG724)</f>
        <v>#VALUE!</v>
      </c>
      <c r="BP724" s="454" t="e">
        <f>SUMPRODUCT(AV724:BA724*GS724:GX724)/(GS724:GX724+(BB724+BC724+BD724)*GY724+BG724)</f>
        <v>#VALUE!</v>
      </c>
      <c r="BQ724" s="454" t="e">
        <f>SUMPRODUCT(AV724:BA724*GS724:GX724)/(GS724:GX724+(BB724+BC724+BD724)*GY724+BG724)</f>
        <v>#VALUE!</v>
      </c>
      <c r="BR724" s="453" t="str">
        <f>IF(_tag_month_day!T714="","",_tag_month_day!T714)</f>
        <v/>
      </c>
      <c r="BS724" s="453" t="str">
        <f>IF(_tag_month_day!U714="","",_tag_month_day!U714)</f>
        <v/>
      </c>
      <c r="BT724" s="455" t="str">
        <f>IF(CK724="","",IF((CK724&gt;=BV724-0.12)*(CK724&lt;=BV724+0.12),"合格","不合格"))</f>
        <v/>
      </c>
      <c r="BU724" s="456" t="str">
        <f>IF(_tag_month_day!V714="","",_tag_month_day!V714)</f>
        <v/>
      </c>
      <c r="BV724" s="457" t="str">
        <f>IF(_tag_month_day!W714="","",_tag_month_day!W714)</f>
        <v/>
      </c>
      <c r="BW724" s="458" t="str">
        <f>IF(_tag_month_day!X714="","",_tag_month_day!X714)</f>
        <v/>
      </c>
      <c r="BX724" s="458" t="str">
        <f>IF(_tag_month_day!Y714="","",_tag_month_day!Y714)</f>
        <v/>
      </c>
      <c r="BY724" s="459">
        <f ca="1">L724</f>
        <v>43615.79166666494</v>
      </c>
      <c r="BZ724" s="460"/>
      <c r="CA724" s="4"/>
      <c r="CB724" s="424" t="str">
        <f>IF(_tag_month_day!Z714="","",_tag_month_day!Z714)</f>
        <v/>
      </c>
      <c r="CC724" s="424" t="str">
        <f>IF(_tag_month_day!AA714="","",_tag_month_day!AA714)</f>
        <v/>
      </c>
      <c r="CD724" s="424" t="str">
        <f>IF(_tag_month_day!AB714="","",_tag_month_day!AB714)</f>
        <v/>
      </c>
      <c r="CE724" s="424" t="str">
        <f>IF(_tag_month_day!AC714="","",_tag_month_day!AC714)</f>
        <v/>
      </c>
      <c r="CF724" s="424" t="str">
        <f>IF(_tag_month_day!AD714="","",_tag_month_day!AD714)</f>
        <v/>
      </c>
      <c r="CG724" s="424" t="str">
        <f>IF(_tag_month_day!AE714="","",_tag_month_day!AE714)</f>
        <v/>
      </c>
      <c r="CH724" s="424" t="str">
        <f>IF(_tag_month_day!AF714="","",_tag_month_day!AF714)</f>
        <v/>
      </c>
      <c r="CI724" s="424" t="str">
        <f>IF(_tag_month_day!AG714="","",_tag_month_day!AG714)</f>
        <v/>
      </c>
      <c r="CJ724" s="424" t="str">
        <f>IF(_tag_month_day!AH714="","",_tag_month_day!AH714)</f>
        <v/>
      </c>
      <c r="CK724" s="424" t="str">
        <f>IF(_tag_month_day!AI714="","",_tag_month_day!AI714)</f>
        <v/>
      </c>
      <c r="CL724" s="4" t="str">
        <f>IF(_tag_month_day!AJ714="","",_tag_month_day!AJ714)</f>
        <v/>
      </c>
      <c r="CM724" s="4" t="str">
        <f>IF(_tag_month_day!AK714="","",_tag_month_day!AK714)</f>
        <v/>
      </c>
      <c r="CN724" s="4" t="str">
        <f>IF(_tag_month_day!AL714="","",_tag_month_day!AL714)</f>
        <v/>
      </c>
      <c r="CO724" s="4" t="str">
        <f>IF(_tag_month_day!AM714="","",_tag_month_day!AM714)</f>
        <v/>
      </c>
      <c r="CP724" s="4" t="str">
        <f>IF(_tag_month_day!AN714="","",_tag_month_day!AN714)</f>
        <v/>
      </c>
      <c r="CQ724" s="4" t="str">
        <f>IF(_tag_month_day!AO714="","",_tag_month_day!AO714)</f>
        <v/>
      </c>
      <c r="CR724" s="462" t="str">
        <f>IF(_tag_month_day!AP714="","",_tag_month_day!AP714)</f>
        <v/>
      </c>
      <c r="CS724" s="463" t="str">
        <f>IF(_tag_month_day!AQ714="","",_tag_month_day!AQ714)</f>
        <v/>
      </c>
      <c r="CT724" s="4" t="str">
        <f>IF(_tag_month_day!AR714="","",_tag_month_day!AR714)</f>
        <v/>
      </c>
      <c r="CU724" s="464" t="e">
        <f>DU724/AJ724</f>
        <v>#VALUE!</v>
      </c>
      <c r="CV724" s="451" t="e">
        <f>BG724/BH724</f>
        <v>#VALUE!</v>
      </c>
      <c r="CW724" s="465" t="e">
        <f>AJ724*(1-CV724)*CU724*AF724</f>
        <v>#VALUE!</v>
      </c>
      <c r="CX724" s="465" t="e">
        <f>CW724*94%</f>
        <v>#VALUE!</v>
      </c>
      <c r="CY724" s="466" t="e">
        <f>IF(CX724=0,0,DS724/(DS724+CX724))</f>
        <v>#VALUE!</v>
      </c>
      <c r="CZ724" s="465" t="e">
        <f>$AJ724*EF724</f>
        <v>#VALUE!</v>
      </c>
      <c r="DA724" s="465" t="e">
        <f>$AJ724*EG724</f>
        <v>#VALUE!</v>
      </c>
      <c r="DB724" s="465" t="e">
        <f>$AJ724*EH724</f>
        <v>#VALUE!</v>
      </c>
      <c r="DC724" s="465" t="e">
        <f>$AJ724*EI724</f>
        <v>#VALUE!</v>
      </c>
      <c r="DD724" s="465" t="e">
        <f>$AJ724*EJ724</f>
        <v>#VALUE!</v>
      </c>
      <c r="DE724" s="465" t="e">
        <f>$AJ724*EK724</f>
        <v>#VALUE!</v>
      </c>
      <c r="DF724" s="465" t="e">
        <f>$AJ724*EL724</f>
        <v>#VALUE!</v>
      </c>
      <c r="DG724" s="465" t="e">
        <f>$AJ724*EM724</f>
        <v>#VALUE!</v>
      </c>
      <c r="DH724" s="465" t="e">
        <f>$AJ724*EN724</f>
        <v>#VALUE!</v>
      </c>
      <c r="DI724" s="465" t="e">
        <f>$AJ724*EO724</f>
        <v>#VALUE!</v>
      </c>
      <c r="DJ724" s="465" t="e">
        <f>CZ724*(1-EP724)</f>
        <v>#VALUE!</v>
      </c>
      <c r="DK724" s="465" t="e">
        <f>DA724*(1-ER724)</f>
        <v>#VALUE!</v>
      </c>
      <c r="DL724" s="465" t="e">
        <f>DB724*(1-EQ724)</f>
        <v>#VALUE!</v>
      </c>
      <c r="DM724" s="465" t="e">
        <f>DC724*(1-ES724)</f>
        <v>#VALUE!</v>
      </c>
      <c r="DN724" s="465" t="e">
        <f>DD724*(1-ET724)</f>
        <v>#VALUE!</v>
      </c>
      <c r="DO724" s="465" t="e">
        <f>DE724</f>
        <v>#VALUE!</v>
      </c>
      <c r="DP724" s="465" t="e">
        <f>DF724*(1-EU724)</f>
        <v>#VALUE!</v>
      </c>
      <c r="DQ724" s="465" t="e">
        <f>DG724*(1-EV724)</f>
        <v>#VALUE!</v>
      </c>
      <c r="DR724" s="465" t="e">
        <f>DH724*(1-EW724)</f>
        <v>#VALUE!</v>
      </c>
      <c r="DS724" s="465" t="e">
        <f>DI724</f>
        <v>#VALUE!</v>
      </c>
      <c r="DT724" s="465" t="e">
        <f>SUM(DJ724:DS724)</f>
        <v>#VALUE!</v>
      </c>
      <c r="DU724" s="465" t="e">
        <f>(GS724:GX724)+(DP724+DQ724+DR724)*GY724+DS724</f>
        <v>#VALUE!</v>
      </c>
      <c r="DV724" s="451" t="e">
        <f>AV724/$BH724/(1-EP724)</f>
        <v>#VALUE!</v>
      </c>
      <c r="DW724" s="451" t="e">
        <f>AW724/$BH724/(1-ER724)</f>
        <v>#VALUE!</v>
      </c>
      <c r="DX724" s="451" t="e">
        <f>AX724/$BH724/(1-EQ724)</f>
        <v>#VALUE!</v>
      </c>
      <c r="DY724" s="451" t="e">
        <f>AY724/$BH724/(1-ES724)</f>
        <v>#VALUE!</v>
      </c>
      <c r="DZ724" s="451" t="e">
        <f>AZ724/$BH724/(1-ET724)</f>
        <v>#VALUE!</v>
      </c>
      <c r="EA724" s="451" t="e">
        <f>BA724/$BH724/(1-AX724)</f>
        <v>#VALUE!</v>
      </c>
      <c r="EB724" s="451" t="e">
        <f>BB724/$BH724/(1-EU724)</f>
        <v>#VALUE!</v>
      </c>
      <c r="EC724" s="451" t="e">
        <f>BC724/$BH724/(1-EV724)</f>
        <v>#VALUE!</v>
      </c>
      <c r="ED724" s="451" t="e">
        <f>BD724/$BH724/(1-EW724)</f>
        <v>#VALUE!</v>
      </c>
      <c r="EE724" s="451" t="e">
        <f>BG724/BH724</f>
        <v>#VALUE!</v>
      </c>
      <c r="EF724" s="451" t="e">
        <f>DV724/SUM($DV724:$EE724)</f>
        <v>#VALUE!</v>
      </c>
      <c r="EG724" s="451" t="e">
        <f>DW724/SUM($DV724:$EE724)</f>
        <v>#VALUE!</v>
      </c>
      <c r="EH724" s="451" t="e">
        <f>DX724/SUM($DV724:$EE724)</f>
        <v>#VALUE!</v>
      </c>
      <c r="EI724" s="451" t="e">
        <f>DY724/SUM($DV724:$EE724)</f>
        <v>#VALUE!</v>
      </c>
      <c r="EJ724" s="451" t="e">
        <f>DZ724/SUM($DV724:$EE724)</f>
        <v>#VALUE!</v>
      </c>
      <c r="EK724" s="451" t="e">
        <f>EA724/SUM($DV724:$EE724)</f>
        <v>#VALUE!</v>
      </c>
      <c r="EL724" s="451" t="e">
        <f>EB724/SUM($DV724:$EE724)</f>
        <v>#VALUE!</v>
      </c>
      <c r="EM724" s="451" t="e">
        <f>EC724/SUM($DV724:$EE724)</f>
        <v>#VALUE!</v>
      </c>
      <c r="EN724" s="451" t="e">
        <f>ED724/SUM($DV724:$EE724)</f>
        <v>#VALUE!</v>
      </c>
      <c r="EO724" s="451" t="e">
        <f>EE724/SUM($DV724:$EE724)</f>
        <v>#VALUE!</v>
      </c>
      <c r="EP724" s="450">
        <f>EP723</f>
        <v>0.080000000000000002</v>
      </c>
      <c r="EQ724" s="450">
        <f>EQ723</f>
        <v>0.014999999999999999</v>
      </c>
      <c r="ER724" s="450">
        <f>ER723</f>
        <v>0.014999999999999999</v>
      </c>
      <c r="ES724" s="450">
        <f>ES723</f>
        <v>0.014999999999999999</v>
      </c>
      <c r="ET724" s="450">
        <f>ET723</f>
        <v>0.014999999999999999</v>
      </c>
      <c r="EU724" s="450">
        <f>EU723</f>
        <v>0.089999999999999997</v>
      </c>
      <c r="EV724" s="450">
        <f>EV723</f>
        <v>0.089999999999999997</v>
      </c>
      <c r="EW724" s="450">
        <f>EW723</f>
        <v>0.089999999999999997</v>
      </c>
      <c r="EX724" s="431" t="str">
        <f>IF(_tag_month_day!AS714="","",_tag_month_day!AS714/100)</f>
        <v/>
      </c>
      <c r="EY724" s="431" t="str">
        <f>IF(_tag_month_day!AT714="","",_tag_month_day!AT714/100)</f>
        <v/>
      </c>
      <c r="EZ724" s="431" t="str">
        <f>IF(_tag_month_day!AU714="","",_tag_month_day!AU714/100)</f>
        <v/>
      </c>
      <c r="FA724" s="431" t="str">
        <f>IF(_tag_month_day!AV714="","",_tag_month_day!AV714/100)</f>
        <v/>
      </c>
      <c r="FB724" s="431" t="str">
        <f>IF(_tag_month_day!AW714="","",_tag_month_day!AW714/100)</f>
        <v/>
      </c>
      <c r="FC724" s="431" t="str">
        <f>IF(_tag_month_day!AX714="","",_tag_month_day!AX714/100)</f>
        <v/>
      </c>
      <c r="FD724" s="449" t="str">
        <f>IF(_tag_month_day!AY714="","",_tag_month_day!AY714/100)</f>
        <v/>
      </c>
      <c r="FE724" s="449" t="str">
        <f>IF(_tag_month_day!AZ714="","",_tag_month_day!AZ714/100)</f>
        <v/>
      </c>
      <c r="FF724" s="449" t="str">
        <f>IF(_tag_month_day!BA714="","",_tag_month_day!BA714/100)</f>
        <v/>
      </c>
      <c r="FG724" s="449" t="str">
        <f>IF(_tag_month_day!BB714="","",_tag_month_day!BB714/100)</f>
        <v/>
      </c>
      <c r="FH724" s="467" t="str">
        <f>IF(_tag_month_day!BC714="","",_tag_month_day!BC714/100)</f>
        <v/>
      </c>
      <c r="FI724" s="449">
        <f>FI723</f>
        <v>0.40999999999999998</v>
      </c>
      <c r="FJ724" s="449">
        <f>FJ723</f>
        <v>0.11</v>
      </c>
      <c r="FK724" s="449">
        <f>FK723</f>
        <v>0.014999999999999999</v>
      </c>
      <c r="FL724" s="449">
        <f>FL723</f>
        <v>0</v>
      </c>
      <c r="FM724" s="467">
        <f>FM723</f>
        <v>0.0001</v>
      </c>
      <c r="FN724" s="449">
        <f>FN723</f>
        <v>0.32000000000000001</v>
      </c>
      <c r="FO724" s="449">
        <f>FO723</f>
        <v>0.20000000000000001</v>
      </c>
      <c r="FP724" s="449">
        <f>FP723</f>
        <v>0.01</v>
      </c>
      <c r="FQ724" s="449">
        <f>FQ723</f>
        <v>0</v>
      </c>
      <c r="FR724" s="467">
        <f>FR723</f>
        <v>0.0001</v>
      </c>
      <c r="FS724" s="449" t="str">
        <f>IF(_tag_month_day!BD714="","",_tag_month_day!BD714/100)</f>
        <v/>
      </c>
      <c r="FT724" s="449" t="str">
        <f>IF(_tag_month_day!BE714="","",_tag_month_day!BE714/100)</f>
        <v/>
      </c>
      <c r="FU724" s="449" t="str">
        <f>IF(_tag_month_day!BF714="","",_tag_month_day!BF714/100)</f>
        <v/>
      </c>
      <c r="FV724" s="449" t="str">
        <f>IF(_tag_month_day!BG714="","",_tag_month_day!BG714/100)</f>
        <v/>
      </c>
      <c r="FW724" s="467" t="str">
        <f>IF(_tag_month_day!BH714="","",_tag_month_day!BH714/100)</f>
        <v/>
      </c>
      <c r="FX724" s="449" t="str">
        <f>IF(_tag_month_day!BI714="","",_tag_month_day!BI714/100)</f>
        <v/>
      </c>
      <c r="FY724" s="449" t="str">
        <f>IF(_tag_month_day!BJ714="","",_tag_month_day!BJ714/100)</f>
        <v/>
      </c>
      <c r="FZ724" s="468" t="str">
        <f>IF(_tag_month_day!BK714="","",_tag_month_day!BK714/100)</f>
        <v/>
      </c>
      <c r="GA724" s="449" t="str">
        <f>IF(_tag_month_day!BL714="","",_tag_month_day!BL714/100)</f>
        <v/>
      </c>
      <c r="GB724" s="467" t="str">
        <f>IF(_tag_month_day!BM714="","",_tag_month_day!BM714/100)</f>
        <v/>
      </c>
      <c r="GC724" s="431" t="str">
        <f>IF(_tag_month_day!BN714="","",_tag_month_day!BN714/100)</f>
        <v/>
      </c>
      <c r="GD724" s="431" t="str">
        <f>IF(_tag_month_day!BO714="","",_tag_month_day!BO714/100)</f>
        <v/>
      </c>
      <c r="GE724" s="431" t="str">
        <f>IF(_tag_month_day!BP714="","",_tag_month_day!BP714/100)</f>
        <v/>
      </c>
      <c r="GF724" s="431" t="str">
        <f>IF(_tag_month_day!BQ714="","",_tag_month_day!BQ714/100)</f>
        <v/>
      </c>
      <c r="GG724" s="431" t="str">
        <f>IF(_tag_month_day!BR714="","",_tag_month_day!BR714/100)</f>
        <v/>
      </c>
      <c r="GH724" s="431" t="str">
        <f>IF(_tag_month_day!BS714="","",_tag_month_day!BS714/100)</f>
        <v/>
      </c>
      <c r="GI724" s="467" t="str">
        <f>IF(_tag_month_day!BT714="","",_tag_month_day!BT714/100)</f>
        <v/>
      </c>
      <c r="GJ724" s="469" t="str">
        <f>IF(_tag_month_day!BU714="","",_tag_month_day!BU714/100)</f>
        <v/>
      </c>
      <c r="GK724" s="470">
        <f>GK723</f>
        <v>0.070000000000000007</v>
      </c>
      <c r="GL724" s="470">
        <f>GL723</f>
        <v>0.029999999999999999</v>
      </c>
      <c r="GM724" s="471" t="str">
        <f>IF(_tag_month_day!BX714="","",_tag_month_day!BX714/100)</f>
        <v/>
      </c>
      <c r="GN724" s="470">
        <f>GN723</f>
        <v>0.070000000000000007</v>
      </c>
      <c r="GO724" s="470">
        <f>GO723</f>
        <v>0.029999999999999999</v>
      </c>
      <c r="GP724" s="470">
        <f>GP723</f>
        <v>0.089999999999999997</v>
      </c>
      <c r="GQ724" s="470">
        <f>GQ723</f>
        <v>0.029999999999999999</v>
      </c>
      <c r="GR724" s="471" t="str">
        <f>IF(_tag_month_day!CA714="","",_tag_month_day!CA714/100)</f>
        <v/>
      </c>
      <c r="GS724" s="472">
        <f>GS723</f>
        <v>0.95299999999999996</v>
      </c>
      <c r="GT724" s="472">
        <f>GT723</f>
        <v>0.55000000000000004</v>
      </c>
      <c r="GU724" s="472">
        <f>GU723</f>
        <v>0.55000000000000004</v>
      </c>
      <c r="GV724" s="472">
        <f>GV723</f>
        <v>0.55000000000000004</v>
      </c>
      <c r="GW724" s="472">
        <f>GW723</f>
        <v>0.5</v>
      </c>
      <c r="GX724" s="472">
        <f>GX723</f>
        <v>0.93500000000000005</v>
      </c>
      <c r="GY724" s="472">
        <f>GY723</f>
        <v>0.14999999999999999</v>
      </c>
      <c r="GZ724" s="472">
        <f>GZ723</f>
        <v>1</v>
      </c>
      <c r="HA724" s="474">
        <f>HA723</f>
        <v>0.047</v>
      </c>
      <c r="HB724" s="474">
        <f>HB723</f>
        <v>0.45000000000000001</v>
      </c>
      <c r="HC724" s="474">
        <f>HC723</f>
        <v>0.45000000000000001</v>
      </c>
      <c r="HD724" s="474">
        <f>HD723</f>
        <v>0.45000000000000001</v>
      </c>
      <c r="HE724" s="474">
        <f>HE723</f>
        <v>0.5</v>
      </c>
      <c r="HF724" s="474">
        <f>HF723</f>
        <v>0.065000000000000002</v>
      </c>
      <c r="HG724" s="474">
        <f>HG723</f>
        <v>0.84999999999999998</v>
      </c>
      <c r="HH724" s="474">
        <f>HH723</f>
        <v>0</v>
      </c>
      <c r="HI724" s="10">
        <f>IF(BZ724&lt;&gt;"",CK724-BV724,0)</f>
        <v>0</v>
      </c>
      <c r="HJ724" s="10" t="e">
        <f>IF(AJ724&gt;0,AH724-AJ724,0)</f>
        <v>#VALUE!</v>
      </c>
      <c r="HK724" s="466">
        <f>HK723</f>
        <v>0.84999999999999998</v>
      </c>
      <c r="HL724" s="424">
        <f>HL723</f>
        <v>550000</v>
      </c>
      <c r="HM724" s="424">
        <f>HM723</f>
        <v>480000</v>
      </c>
      <c r="HN724" s="465" t="e">
        <f>(DJ724*EZ724+DK724*FH724+DL724*FM724+DM724*FR724+DN724*FW724+DO724*GB724+DS724*GI724+DP724*GM724+DR724*GR724)*1000*2</f>
        <v>#VALUE!</v>
      </c>
      <c r="HO724" s="465" t="e">
        <f>HN724*HK724*$HO$2/HL724*1000000</f>
        <v>#VALUE!</v>
      </c>
      <c r="HP724" s="465" t="e">
        <f>HN724*HK724*$HP$2/HM724*1000000</f>
        <v>#VALUE!</v>
      </c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</row>
    <row customFormat="1" r="725" s="0">
      <c r="A725" s="420">
        <v>714</v>
      </c>
      <c r="B725" s="421">
        <f ca="1">IF(D725=D724,B724,IF(D725="夜班",B724+1,B724))</f>
        <v>43615</v>
      </c>
      <c r="C725" s="422">
        <f>C724</f>
        <v>0.041666666666666699</v>
      </c>
      <c r="D725" s="10" t="str">
        <f ca="1">IF(HOUR(G725)&lt;8,"夜班",IF(HOUR(G725)&lt;16,"白班",IF(HOUR(G725)&lt;24,"中班",0)))</f>
        <v>中班</v>
      </c>
      <c r="E725" s="10" t="e">
        <f ca="1">IF(F725=1,"甲",IF(F725=2,"乙",IF(F725=3,"丙",IF(F725=4,"丁",""))))</f>
        <v>#REF!</v>
      </c>
      <c r="F725" s="10" t="e">
        <f ca="1">SUMPRODUCT((成本日报!$A$3:$A$95=计划!B725)*(成本日报!$B$3:$B$95=计划!$D725),成本日报!$C$3:$C$95)</f>
        <v>#REF!</v>
      </c>
      <c r="G725" s="423">
        <f ca="1">G724+C724</f>
        <v>43615.708333331604</v>
      </c>
      <c r="H725" s="423">
        <f ca="1">$G725+$C725/60*10+$C725*0</f>
        <v>43615.715277776049</v>
      </c>
      <c r="I725" s="423">
        <f ca="1">$G725+$C725/60*18+$C725*0</f>
        <v>43615.720833331601</v>
      </c>
      <c r="J725" s="423">
        <f ca="1">$G725+$C725/60*0+$C725*1</f>
        <v>43615.749999998268</v>
      </c>
      <c r="K725" s="423">
        <f ca="1">$G725+$C725/60*30+$C725*2</f>
        <v>43615.812499998276</v>
      </c>
      <c r="L725" s="423">
        <f ca="1">$G725+$C725/60*0+$C725*3</f>
        <v>43615.833333331604</v>
      </c>
      <c r="M725" s="424" t="str">
        <f>IF(_tag_month_day!A715="","",_tag_month_day!A715)</f>
        <v/>
      </c>
      <c r="N725" s="424" t="str">
        <f>IF(_tag_month_day!B715="","",_tag_month_day!B715)</f>
        <v/>
      </c>
      <c r="O725" s="425" t="e">
        <f>IF(M725+N725=0,"",M725+N725)</f>
        <v>#VALUE!</v>
      </c>
      <c r="P725" s="424" t="str">
        <f>IF(_tag_month_day!C715="","",_tag_month_day!C715)</f>
        <v/>
      </c>
      <c r="Q725" s="424" t="str">
        <f>IF(_tag_month_day!D715="","",_tag_month_day!D715)</f>
        <v/>
      </c>
      <c r="R725" s="426" t="str">
        <f>IF(_tag_month_day!CB715="","",_tag_month_day!CB715/100)</f>
        <v/>
      </c>
      <c r="S725" s="427" t="str">
        <f>IF(_tag_month_day!E715="","",_tag_month_day!E715)</f>
        <v/>
      </c>
      <c r="T725" s="427" t="str">
        <f>IF(_tag_month_day!F715="","",_tag_month_day!F715)</f>
        <v/>
      </c>
      <c r="U725" s="428" t="e">
        <f>S725+T725</f>
        <v>#VALUE!</v>
      </c>
      <c r="V725" s="429" t="e">
        <f>U725/AJ725</f>
        <v>#VALUE!</v>
      </c>
      <c r="W725" s="430" t="str">
        <f>IF(_jhy_month_day!A715="","",_jhy_month_day!A715)</f>
        <v/>
      </c>
      <c r="X725" s="431" t="str">
        <f>IF(_jhy_month_day!B715="","",_jhy_month_day!B715/100)</f>
        <v/>
      </c>
      <c r="Y725" s="431" t="str">
        <f>IF(_jhy_month_day!C715="","",_jhy_month_day!C715/100)</f>
        <v/>
      </c>
      <c r="Z725" s="432">
        <f>Z721+1</f>
        <v>179</v>
      </c>
      <c r="AA725" s="433" t="str">
        <f>IF(_tag_month_day!G715="","",_tag_month_day!G715/100)</f>
        <v/>
      </c>
      <c r="AB725" s="433" t="str">
        <f>IF(_tag_month_day!H715="","",_tag_month_day!H715/100)</f>
        <v/>
      </c>
      <c r="AC725" s="434">
        <f>IF(X725="",AC724,BK725*($AV724*X725+$AW724*FD724+$AX724*FI724+$AY724*FN724+$AZ724*FS724+$BA724*FX724+$BG724*GE724)/(AV724*Y725+AX724*FK724+AW724*FF724+AY724*FP724+AZ724*FU724+BA724*FZ724+BG724*GG724+BB724*GK724+BC724*GN724+BD724*GP724))</f>
        <v>1.59963432013121</v>
      </c>
      <c r="AD725" s="435" t="str">
        <f>IF(AC725=AC724,"",AC725-AC724)</f>
        <v/>
      </c>
      <c r="AE725" s="436" t="str">
        <f>IF(1-AF725=0,"",(1-AF725))</f>
        <v/>
      </c>
      <c r="AF725" s="437">
        <v>1</v>
      </c>
      <c r="AG725" s="10" t="str">
        <f>AG724</f>
        <v>9A3</v>
      </c>
      <c r="AH725" s="438" t="str">
        <f>AH724</f>
        <v/>
      </c>
      <c r="AI725" s="424"/>
      <c r="AJ725" s="10" t="str">
        <f>IF(_tag_month_day!I715="","",_tag_month_day!I715)</f>
        <v/>
      </c>
      <c r="AK725" s="440"/>
      <c r="AL725" s="440"/>
      <c r="AM725" s="440"/>
      <c r="AN725" s="441">
        <f>AN724</f>
        <v>2</v>
      </c>
      <c r="AO725" s="441">
        <f>AO724</f>
        <v>8</v>
      </c>
      <c r="AP725" s="442" t="e">
        <f>(IF(AN725=0,AS724,AS724*(1+AO725/AN725)/(AR725+AO725/AN725)))+AT725</f>
        <v>#VALUE!</v>
      </c>
      <c r="AQ725" s="443" t="str">
        <f>IF(_tag_month_day!J715="","",_tag_month_day!J715/100)</f>
        <v/>
      </c>
      <c r="AR725" s="444">
        <f>AR724</f>
        <v>1.3</v>
      </c>
      <c r="AS725" s="445" t="e">
        <f>AQ725*(AN725*AR725+AO725)/(AN725+AO725)</f>
        <v>#VALUE!</v>
      </c>
      <c r="AT725" s="445" t="e">
        <f>(SUM(BE725:BF725)-SUM(BE724:BF724))*0.05</f>
        <v>#VALUE!</v>
      </c>
      <c r="AU725" s="446" t="str">
        <f>IF(_tag_month_day!CC715="","",IF(_tag_month_day!CC715&gt;0,_tag_month_day!CD715,_tag_month_day!CE715))</f>
        <v/>
      </c>
      <c r="AV725" s="447" t="str">
        <f>IF(_tag_month_day!L715="","",_tag_month_day!L715/100)</f>
        <v/>
      </c>
      <c r="AW725" s="431">
        <f>AW724</f>
        <v>0</v>
      </c>
      <c r="AX725" s="431">
        <f>AX724</f>
        <v>0</v>
      </c>
      <c r="AY725" s="431" t="str">
        <f>IF(_tag_month_day!M715="","",_tag_month_day!M715/100)</f>
        <v/>
      </c>
      <c r="AZ725" s="431" t="str">
        <f>IF(_tag_month_day!N715="","",_tag_month_day!N715/100)</f>
        <v/>
      </c>
      <c r="BA725" s="431" t="str">
        <f>IF(_tag_month_day!O715="","",_tag_month_day!O715/100)</f>
        <v/>
      </c>
      <c r="BB725" s="448" t="str">
        <f>IF(_tag_month_day!P715="","",_tag_month_day!P715/100)</f>
        <v/>
      </c>
      <c r="BC725" s="448">
        <f>BC724</f>
        <v>0</v>
      </c>
      <c r="BD725" s="448" t="str">
        <f>IF(_tag_month_day!Q715="","",_tag_month_day!Q715/100)</f>
        <v/>
      </c>
      <c r="BE725" s="449" t="str">
        <f>IF(_tag_month_day!R715="","",_tag_month_day!R715/100)</f>
        <v/>
      </c>
      <c r="BF725" s="388" t="e">
        <f>(AU725*(100+BE725*100))/(AJ725-AU725)/100</f>
        <v>#VALUE!</v>
      </c>
      <c r="BG725" s="450" t="e">
        <f>BE725+BF725</f>
        <v>#VALUE!</v>
      </c>
      <c r="BH725" s="451" t="e">
        <f>SUM(AV725:BF725)</f>
        <v>#VALUE!</v>
      </c>
      <c r="BI725" s="452" t="e">
        <f>IF(CX725=0,BI724,(DK725*查询!$R$5+DL725*查询!$Q$5+DM725*查询!$N$5+DN725*查询!$O$5+DO725*查询!$P$5)*AF725/CX725)</f>
        <v>#VALUE!</v>
      </c>
      <c r="BJ725" s="452" t="e">
        <f>IF(CX725=0,BJ724,(DP725*查询!$S$5+DQ725*查询!$T$5+DR725*查询!$U$5)*AF725/CX725)</f>
        <v>#VALUE!</v>
      </c>
      <c r="BK725" s="452">
        <f>BK724</f>
        <v>1</v>
      </c>
      <c r="BL725" s="453" t="e">
        <f>SUMPRODUCT((AV725:BA725)*(GS725:GX725))/((GS725:GX725)+SUM(BB725:BD725)*GY725+BG725*GZ725)</f>
        <v>#VALUE!</v>
      </c>
      <c r="BM725" s="453" t="e">
        <f>BK725*($AV725*FB725+$AW725*FD725+$AX725*FI725+$AY725*FN725+$AZ725*FS725+$BA725*FX725+$BG725*GE725)/(AV725*EY725+AX725*FK725+AW725*FF725+AY725*FP725+AZ725*FU725+BA725*FZ725+BG725*GG725+BB725*GK725+BC725*GN725+BD725*GP725)</f>
        <v>#VALUE!</v>
      </c>
      <c r="BN725" s="453" t="e">
        <f>($AV725*FC725+$AX725*FJ725+$AW725*FE725+$AY725*FO725+$AZ725*FT725+$BA725*FY725+$BG725*GF725)/($AV725*FA725+BG725*GH725+BB725*GL725+BC725*GO725+BD725*GQ725+BA725*GA725)</f>
        <v>#VALUE!</v>
      </c>
      <c r="BO725" s="454" t="e">
        <f>SUMPRODUCT(AV725:BA725*GS725:GX725)/(GS725:GX725+(BB725+BC725+BD725)*GY725+BG725)</f>
        <v>#VALUE!</v>
      </c>
      <c r="BP725" s="454" t="e">
        <f>SUMPRODUCT(AV725:BA725*GS725:GX725)/(GS725:GX725+(BB725+BC725+BD725)*GY725+BG725)</f>
        <v>#VALUE!</v>
      </c>
      <c r="BQ725" s="454" t="e">
        <f>SUMPRODUCT(AV725:BA725*GS725:GX725)/(GS725:GX725+(BB725+BC725+BD725)*GY725+BG725)</f>
        <v>#VALUE!</v>
      </c>
      <c r="BR725" s="453" t="str">
        <f>IF(_tag_month_day!T715="","",_tag_month_day!T715)</f>
        <v/>
      </c>
      <c r="BS725" s="453" t="str">
        <f>IF(_tag_month_day!U715="","",_tag_month_day!U715)</f>
        <v/>
      </c>
      <c r="BT725" s="455" t="str">
        <f>IF(CK725="","",IF((CK725&gt;=BV725-0.12)*(CK725&lt;=BV725+0.12),"合格","不合格"))</f>
        <v/>
      </c>
      <c r="BU725" s="456" t="str">
        <f>IF(_tag_month_day!V715="","",_tag_month_day!V715)</f>
        <v/>
      </c>
      <c r="BV725" s="457" t="str">
        <f>IF(_tag_month_day!W715="","",_tag_month_day!W715)</f>
        <v/>
      </c>
      <c r="BW725" s="458" t="str">
        <f>IF(_tag_month_day!X715="","",_tag_month_day!X715)</f>
        <v/>
      </c>
      <c r="BX725" s="458" t="str">
        <f>IF(_tag_month_day!Y715="","",_tag_month_day!Y715)</f>
        <v/>
      </c>
      <c r="BY725" s="459">
        <f ca="1">L725</f>
        <v>43615.833333331604</v>
      </c>
      <c r="BZ725" s="460"/>
      <c r="CA725" s="4"/>
      <c r="CB725" s="424" t="str">
        <f>IF(_tag_month_day!Z715="","",_tag_month_day!Z715)</f>
        <v/>
      </c>
      <c r="CC725" s="424" t="str">
        <f>IF(_tag_month_day!AA715="","",_tag_month_day!AA715)</f>
        <v/>
      </c>
      <c r="CD725" s="424" t="str">
        <f>IF(_tag_month_day!AB715="","",_tag_month_day!AB715)</f>
        <v/>
      </c>
      <c r="CE725" s="424" t="str">
        <f>IF(_tag_month_day!AC715="","",_tag_month_day!AC715)</f>
        <v/>
      </c>
      <c r="CF725" s="424" t="str">
        <f>IF(_tag_month_day!AD715="","",_tag_month_day!AD715)</f>
        <v/>
      </c>
      <c r="CG725" s="424" t="str">
        <f>IF(_tag_month_day!AE715="","",_tag_month_day!AE715)</f>
        <v/>
      </c>
      <c r="CH725" s="424" t="str">
        <f>IF(_tag_month_day!AF715="","",_tag_month_day!AF715)</f>
        <v/>
      </c>
      <c r="CI725" s="424" t="str">
        <f>IF(_tag_month_day!AG715="","",_tag_month_day!AG715)</f>
        <v/>
      </c>
      <c r="CJ725" s="424" t="str">
        <f>IF(_tag_month_day!AH715="","",_tag_month_day!AH715)</f>
        <v/>
      </c>
      <c r="CK725" s="424" t="str">
        <f>IF(_tag_month_day!AI715="","",_tag_month_day!AI715)</f>
        <v/>
      </c>
      <c r="CL725" s="4" t="str">
        <f>IF(_tag_month_day!AJ715="","",_tag_month_day!AJ715)</f>
        <v/>
      </c>
      <c r="CM725" s="4" t="str">
        <f>IF(_tag_month_day!AK715="","",_tag_month_day!AK715)</f>
        <v/>
      </c>
      <c r="CN725" s="4" t="str">
        <f>IF(_tag_month_day!AL715="","",_tag_month_day!AL715)</f>
        <v/>
      </c>
      <c r="CO725" s="4" t="str">
        <f>IF(_tag_month_day!AM715="","",_tag_month_day!AM715)</f>
        <v/>
      </c>
      <c r="CP725" s="4" t="str">
        <f>IF(_tag_month_day!AN715="","",_tag_month_day!AN715)</f>
        <v/>
      </c>
      <c r="CQ725" s="4" t="str">
        <f>IF(_tag_month_day!AO715="","",_tag_month_day!AO715)</f>
        <v/>
      </c>
      <c r="CR725" s="462" t="str">
        <f>IF(_tag_month_day!AP715="","",_tag_month_day!AP715)</f>
        <v/>
      </c>
      <c r="CS725" s="463" t="str">
        <f>IF(_tag_month_day!AQ715="","",_tag_month_day!AQ715)</f>
        <v/>
      </c>
      <c r="CT725" s="4" t="str">
        <f>IF(_tag_month_day!AR715="","",_tag_month_day!AR715)</f>
        <v/>
      </c>
      <c r="CU725" s="464" t="e">
        <f>DU725/AJ725</f>
        <v>#VALUE!</v>
      </c>
      <c r="CV725" s="451" t="e">
        <f>BG725/BH725</f>
        <v>#VALUE!</v>
      </c>
      <c r="CW725" s="465" t="e">
        <f>AJ725*(1-CV725)*CU725*AF725</f>
        <v>#VALUE!</v>
      </c>
      <c r="CX725" s="465" t="e">
        <f>CW725*94%</f>
        <v>#VALUE!</v>
      </c>
      <c r="CY725" s="466" t="e">
        <f>IF(CX725=0,0,DS725/(DS725+CX725))</f>
        <v>#VALUE!</v>
      </c>
      <c r="CZ725" s="465" t="e">
        <f>$AJ725*EF725</f>
        <v>#VALUE!</v>
      </c>
      <c r="DA725" s="465" t="e">
        <f>$AJ725*EG725</f>
        <v>#VALUE!</v>
      </c>
      <c r="DB725" s="465" t="e">
        <f>$AJ725*EH725</f>
        <v>#VALUE!</v>
      </c>
      <c r="DC725" s="465" t="e">
        <f>$AJ725*EI725</f>
        <v>#VALUE!</v>
      </c>
      <c r="DD725" s="465" t="e">
        <f>$AJ725*EJ725</f>
        <v>#VALUE!</v>
      </c>
      <c r="DE725" s="465" t="e">
        <f>$AJ725*EK725</f>
        <v>#VALUE!</v>
      </c>
      <c r="DF725" s="465" t="e">
        <f>$AJ725*EL725</f>
        <v>#VALUE!</v>
      </c>
      <c r="DG725" s="465" t="e">
        <f>$AJ725*EM725</f>
        <v>#VALUE!</v>
      </c>
      <c r="DH725" s="465" t="e">
        <f>$AJ725*EN725</f>
        <v>#VALUE!</v>
      </c>
      <c r="DI725" s="465" t="e">
        <f>$AJ725*EO725</f>
        <v>#VALUE!</v>
      </c>
      <c r="DJ725" s="465" t="e">
        <f>CZ725*(1-EP725)</f>
        <v>#VALUE!</v>
      </c>
      <c r="DK725" s="465" t="e">
        <f>DA725*(1-ER725)</f>
        <v>#VALUE!</v>
      </c>
      <c r="DL725" s="465" t="e">
        <f>DB725*(1-EQ725)</f>
        <v>#VALUE!</v>
      </c>
      <c r="DM725" s="465" t="e">
        <f>DC725*(1-ES725)</f>
        <v>#VALUE!</v>
      </c>
      <c r="DN725" s="465" t="e">
        <f>DD725*(1-ET725)</f>
        <v>#VALUE!</v>
      </c>
      <c r="DO725" s="465" t="e">
        <f>DE725</f>
        <v>#VALUE!</v>
      </c>
      <c r="DP725" s="465" t="e">
        <f>DF725*(1-EU725)</f>
        <v>#VALUE!</v>
      </c>
      <c r="DQ725" s="465" t="e">
        <f>DG725*(1-EV725)</f>
        <v>#VALUE!</v>
      </c>
      <c r="DR725" s="465" t="e">
        <f>DH725*(1-EW725)</f>
        <v>#VALUE!</v>
      </c>
      <c r="DS725" s="465" t="e">
        <f>DI725</f>
        <v>#VALUE!</v>
      </c>
      <c r="DT725" s="465" t="e">
        <f>SUM(DJ725:DS725)</f>
        <v>#VALUE!</v>
      </c>
      <c r="DU725" s="465" t="e">
        <f>(GS725:GX725)+(DP725+DQ725+DR725)*GY725+DS725</f>
        <v>#VALUE!</v>
      </c>
      <c r="DV725" s="451" t="e">
        <f>AV725/$BH725/(1-EP725)</f>
        <v>#VALUE!</v>
      </c>
      <c r="DW725" s="451" t="e">
        <f>AW725/$BH725/(1-ER725)</f>
        <v>#VALUE!</v>
      </c>
      <c r="DX725" s="451" t="e">
        <f>AX725/$BH725/(1-EQ725)</f>
        <v>#VALUE!</v>
      </c>
      <c r="DY725" s="451" t="e">
        <f>AY725/$BH725/(1-ES725)</f>
        <v>#VALUE!</v>
      </c>
      <c r="DZ725" s="451" t="e">
        <f>AZ725/$BH725/(1-ET725)</f>
        <v>#VALUE!</v>
      </c>
      <c r="EA725" s="451" t="e">
        <f>BA725/$BH725/(1-AX725)</f>
        <v>#VALUE!</v>
      </c>
      <c r="EB725" s="451" t="e">
        <f>BB725/$BH725/(1-EU725)</f>
        <v>#VALUE!</v>
      </c>
      <c r="EC725" s="451" t="e">
        <f>BC725/$BH725/(1-EV725)</f>
        <v>#VALUE!</v>
      </c>
      <c r="ED725" s="451" t="e">
        <f>BD725/$BH725/(1-EW725)</f>
        <v>#VALUE!</v>
      </c>
      <c r="EE725" s="451" t="e">
        <f>BG725/BH725</f>
        <v>#VALUE!</v>
      </c>
      <c r="EF725" s="451" t="e">
        <f>DV725/SUM($DV725:$EE725)</f>
        <v>#VALUE!</v>
      </c>
      <c r="EG725" s="451" t="e">
        <f>DW725/SUM($DV725:$EE725)</f>
        <v>#VALUE!</v>
      </c>
      <c r="EH725" s="451" t="e">
        <f>DX725/SUM($DV725:$EE725)</f>
        <v>#VALUE!</v>
      </c>
      <c r="EI725" s="451" t="e">
        <f>DY725/SUM($DV725:$EE725)</f>
        <v>#VALUE!</v>
      </c>
      <c r="EJ725" s="451" t="e">
        <f>DZ725/SUM($DV725:$EE725)</f>
        <v>#VALUE!</v>
      </c>
      <c r="EK725" s="451" t="e">
        <f>EA725/SUM($DV725:$EE725)</f>
        <v>#VALUE!</v>
      </c>
      <c r="EL725" s="451" t="e">
        <f>EB725/SUM($DV725:$EE725)</f>
        <v>#VALUE!</v>
      </c>
      <c r="EM725" s="451" t="e">
        <f>EC725/SUM($DV725:$EE725)</f>
        <v>#VALUE!</v>
      </c>
      <c r="EN725" s="451" t="e">
        <f>ED725/SUM($DV725:$EE725)</f>
        <v>#VALUE!</v>
      </c>
      <c r="EO725" s="451" t="e">
        <f>EE725/SUM($DV725:$EE725)</f>
        <v>#VALUE!</v>
      </c>
      <c r="EP725" s="450">
        <f>EP724</f>
        <v>0.080000000000000002</v>
      </c>
      <c r="EQ725" s="450">
        <f>EQ724</f>
        <v>0.014999999999999999</v>
      </c>
      <c r="ER725" s="450">
        <f>ER724</f>
        <v>0.014999999999999999</v>
      </c>
      <c r="ES725" s="450">
        <f>ES724</f>
        <v>0.014999999999999999</v>
      </c>
      <c r="ET725" s="450">
        <f>ET724</f>
        <v>0.014999999999999999</v>
      </c>
      <c r="EU725" s="450">
        <f>EU724</f>
        <v>0.089999999999999997</v>
      </c>
      <c r="EV725" s="450">
        <f>EV724</f>
        <v>0.089999999999999997</v>
      </c>
      <c r="EW725" s="450">
        <f>EW724</f>
        <v>0.089999999999999997</v>
      </c>
      <c r="EX725" s="431" t="str">
        <f>IF(_tag_month_day!AS715="","",_tag_month_day!AS715/100)</f>
        <v/>
      </c>
      <c r="EY725" s="431" t="str">
        <f>IF(_tag_month_day!AT715="","",_tag_month_day!AT715/100)</f>
        <v/>
      </c>
      <c r="EZ725" s="431" t="str">
        <f>IF(_tag_month_day!AU715="","",_tag_month_day!AU715/100)</f>
        <v/>
      </c>
      <c r="FA725" s="431" t="str">
        <f>IF(_tag_month_day!AV715="","",_tag_month_day!AV715/100)</f>
        <v/>
      </c>
      <c r="FB725" s="431" t="str">
        <f>IF(_tag_month_day!AW715="","",_tag_month_day!AW715/100)</f>
        <v/>
      </c>
      <c r="FC725" s="431" t="str">
        <f>IF(_tag_month_day!AX715="","",_tag_month_day!AX715/100)</f>
        <v/>
      </c>
      <c r="FD725" s="449" t="str">
        <f>IF(_tag_month_day!AY715="","",_tag_month_day!AY715/100)</f>
        <v/>
      </c>
      <c r="FE725" s="449" t="str">
        <f>IF(_tag_month_day!AZ715="","",_tag_month_day!AZ715/100)</f>
        <v/>
      </c>
      <c r="FF725" s="449" t="str">
        <f>IF(_tag_month_day!BA715="","",_tag_month_day!BA715/100)</f>
        <v/>
      </c>
      <c r="FG725" s="449" t="str">
        <f>IF(_tag_month_day!BB715="","",_tag_month_day!BB715/100)</f>
        <v/>
      </c>
      <c r="FH725" s="467" t="str">
        <f>IF(_tag_month_day!BC715="","",_tag_month_day!BC715/100)</f>
        <v/>
      </c>
      <c r="FI725" s="449">
        <f>FI724</f>
        <v>0.40999999999999998</v>
      </c>
      <c r="FJ725" s="449">
        <f>FJ724</f>
        <v>0.11</v>
      </c>
      <c r="FK725" s="449">
        <f>FK724</f>
        <v>0.014999999999999999</v>
      </c>
      <c r="FL725" s="449">
        <f>FL724</f>
        <v>0</v>
      </c>
      <c r="FM725" s="467">
        <f>FM724</f>
        <v>0.0001</v>
      </c>
      <c r="FN725" s="449">
        <f>FN724</f>
        <v>0.32000000000000001</v>
      </c>
      <c r="FO725" s="449">
        <f>FO724</f>
        <v>0.20000000000000001</v>
      </c>
      <c r="FP725" s="449">
        <f>FP724</f>
        <v>0.01</v>
      </c>
      <c r="FQ725" s="449">
        <f>FQ724</f>
        <v>0</v>
      </c>
      <c r="FR725" s="467">
        <f>FR724</f>
        <v>0.0001</v>
      </c>
      <c r="FS725" s="449" t="str">
        <f>IF(_tag_month_day!BD715="","",_tag_month_day!BD715/100)</f>
        <v/>
      </c>
      <c r="FT725" s="449" t="str">
        <f>IF(_tag_month_day!BE715="","",_tag_month_day!BE715/100)</f>
        <v/>
      </c>
      <c r="FU725" s="449" t="str">
        <f>IF(_tag_month_day!BF715="","",_tag_month_day!BF715/100)</f>
        <v/>
      </c>
      <c r="FV725" s="449" t="str">
        <f>IF(_tag_month_day!BG715="","",_tag_month_day!BG715/100)</f>
        <v/>
      </c>
      <c r="FW725" s="467" t="str">
        <f>IF(_tag_month_day!BH715="","",_tag_month_day!BH715/100)</f>
        <v/>
      </c>
      <c r="FX725" s="449" t="str">
        <f>IF(_tag_month_day!BI715="","",_tag_month_day!BI715/100)</f>
        <v/>
      </c>
      <c r="FY725" s="449" t="str">
        <f>IF(_tag_month_day!BJ715="","",_tag_month_day!BJ715/100)</f>
        <v/>
      </c>
      <c r="FZ725" s="468" t="str">
        <f>IF(_tag_month_day!BK715="","",_tag_month_day!BK715/100)</f>
        <v/>
      </c>
      <c r="GA725" s="449" t="str">
        <f>IF(_tag_month_day!BL715="","",_tag_month_day!BL715/100)</f>
        <v/>
      </c>
      <c r="GB725" s="467" t="str">
        <f>IF(_tag_month_day!BM715="","",_tag_month_day!BM715/100)</f>
        <v/>
      </c>
      <c r="GC725" s="431" t="str">
        <f>IF(_tag_month_day!BN715="","",_tag_month_day!BN715/100)</f>
        <v/>
      </c>
      <c r="GD725" s="431" t="str">
        <f>IF(_tag_month_day!BO715="","",_tag_month_day!BO715/100)</f>
        <v/>
      </c>
      <c r="GE725" s="431" t="str">
        <f>IF(_tag_month_day!BP715="","",_tag_month_day!BP715/100)</f>
        <v/>
      </c>
      <c r="GF725" s="431" t="str">
        <f>IF(_tag_month_day!BQ715="","",_tag_month_day!BQ715/100)</f>
        <v/>
      </c>
      <c r="GG725" s="431" t="str">
        <f>IF(_tag_month_day!BR715="","",_tag_month_day!BR715/100)</f>
        <v/>
      </c>
      <c r="GH725" s="431" t="str">
        <f>IF(_tag_month_day!BS715="","",_tag_month_day!BS715/100)</f>
        <v/>
      </c>
      <c r="GI725" s="467" t="str">
        <f>IF(_tag_month_day!BT715="","",_tag_month_day!BT715/100)</f>
        <v/>
      </c>
      <c r="GJ725" s="469" t="str">
        <f>IF(_tag_month_day!BU715="","",_tag_month_day!BU715/100)</f>
        <v/>
      </c>
      <c r="GK725" s="470">
        <f>GK724</f>
        <v>0.070000000000000007</v>
      </c>
      <c r="GL725" s="470">
        <f>GL724</f>
        <v>0.029999999999999999</v>
      </c>
      <c r="GM725" s="471" t="str">
        <f>IF(_tag_month_day!BX715="","",_tag_month_day!BX715/100)</f>
        <v/>
      </c>
      <c r="GN725" s="470">
        <f>GN724</f>
        <v>0.070000000000000007</v>
      </c>
      <c r="GO725" s="470">
        <f>GO724</f>
        <v>0.029999999999999999</v>
      </c>
      <c r="GP725" s="470">
        <f>GP724</f>
        <v>0.089999999999999997</v>
      </c>
      <c r="GQ725" s="470">
        <f>GQ724</f>
        <v>0.029999999999999999</v>
      </c>
      <c r="GR725" s="471" t="str">
        <f>IF(_tag_month_day!CA715="","",_tag_month_day!CA715/100)</f>
        <v/>
      </c>
      <c r="GS725" s="472">
        <f>GS724</f>
        <v>0.95299999999999996</v>
      </c>
      <c r="GT725" s="472">
        <f>GT724</f>
        <v>0.55000000000000004</v>
      </c>
      <c r="GU725" s="472">
        <f>GU724</f>
        <v>0.55000000000000004</v>
      </c>
      <c r="GV725" s="472">
        <f>GV724</f>
        <v>0.55000000000000004</v>
      </c>
      <c r="GW725" s="472">
        <f>GW724</f>
        <v>0.5</v>
      </c>
      <c r="GX725" s="472">
        <f>GX724</f>
        <v>0.93500000000000005</v>
      </c>
      <c r="GY725" s="472">
        <f>GY724</f>
        <v>0.14999999999999999</v>
      </c>
      <c r="GZ725" s="472">
        <f>GZ724</f>
        <v>1</v>
      </c>
      <c r="HA725" s="474">
        <f>HA724</f>
        <v>0.047</v>
      </c>
      <c r="HB725" s="474">
        <f>HB724</f>
        <v>0.45000000000000001</v>
      </c>
      <c r="HC725" s="474">
        <f>HC724</f>
        <v>0.45000000000000001</v>
      </c>
      <c r="HD725" s="474">
        <f>HD724</f>
        <v>0.45000000000000001</v>
      </c>
      <c r="HE725" s="474">
        <f>HE724</f>
        <v>0.5</v>
      </c>
      <c r="HF725" s="474">
        <f>HF724</f>
        <v>0.065000000000000002</v>
      </c>
      <c r="HG725" s="474">
        <f>HG724</f>
        <v>0.84999999999999998</v>
      </c>
      <c r="HH725" s="474">
        <f>HH724</f>
        <v>0</v>
      </c>
      <c r="HI725" s="10">
        <f>IF(BZ725&lt;&gt;"",CK725-BV725,0)</f>
        <v>0</v>
      </c>
      <c r="HJ725" s="10" t="e">
        <f>IF(AJ725&gt;0,AH725-AJ725,0)</f>
        <v>#VALUE!</v>
      </c>
      <c r="HK725" s="466">
        <f>HK724</f>
        <v>0.84999999999999998</v>
      </c>
      <c r="HL725" s="424">
        <f>HL724</f>
        <v>550000</v>
      </c>
      <c r="HM725" s="424">
        <f>HM724</f>
        <v>480000</v>
      </c>
      <c r="HN725" s="465" t="e">
        <f>(DJ725*EZ725+DK725*FH725+DL725*FM725+DM725*FR725+DN725*FW725+DO725*GB725+DS725*GI725+DP725*GM725+DR725*GR725)*1000*2</f>
        <v>#VALUE!</v>
      </c>
      <c r="HO725" s="465" t="e">
        <f>HN725*HK725*$HO$2/HL725*1000000</f>
        <v>#VALUE!</v>
      </c>
      <c r="HP725" s="465" t="e">
        <f>HN725*HK725*$HP$2/HM725*1000000</f>
        <v>#VALUE!</v>
      </c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</row>
    <row customFormat="1" r="726" s="0">
      <c r="A726" s="420">
        <v>715</v>
      </c>
      <c r="B726" s="421">
        <f ca="1">IF(D726=D725,B725,IF(D726="夜班",B725+1,B725))</f>
        <v>43615</v>
      </c>
      <c r="C726" s="422">
        <f>C725</f>
        <v>0.041666666666666699</v>
      </c>
      <c r="D726" s="10" t="str">
        <f ca="1">IF(HOUR(G726)&lt;8,"夜班",IF(HOUR(G726)&lt;16,"白班",IF(HOUR(G726)&lt;24,"中班",0)))</f>
        <v>中班</v>
      </c>
      <c r="E726" s="10" t="e">
        <f ca="1">IF(F726=1,"甲",IF(F726=2,"乙",IF(F726=3,"丙",IF(F726=4,"丁",""))))</f>
        <v>#REF!</v>
      </c>
      <c r="F726" s="10" t="e">
        <f ca="1">SUMPRODUCT((成本日报!$A$3:$A$95=计划!B726)*(成本日报!$B$3:$B$95=计划!$D726),成本日报!$C$3:$C$95)</f>
        <v>#REF!</v>
      </c>
      <c r="G726" s="423">
        <f ca="1">G725+C725</f>
        <v>43615.749999998268</v>
      </c>
      <c r="H726" s="423">
        <f ca="1">$G726+$C726/60*10+$C726*0</f>
        <v>43615.756944442714</v>
      </c>
      <c r="I726" s="423">
        <f ca="1">$G726+$C726/60*18+$C726*0</f>
        <v>43615.762499998265</v>
      </c>
      <c r="J726" s="423">
        <f ca="1">$G726+$C726/60*0+$C726*1</f>
        <v>43615.791666664933</v>
      </c>
      <c r="K726" s="423">
        <f ca="1">$G726+$C726/60*30+$C726*2</f>
        <v>43615.85416666494</v>
      </c>
      <c r="L726" s="423">
        <f ca="1">$G726+$C726/60*0+$C726*3</f>
        <v>43615.874999998268</v>
      </c>
      <c r="M726" s="424" t="str">
        <f>IF(_tag_month_day!A716="","",_tag_month_day!A716)</f>
        <v/>
      </c>
      <c r="N726" s="424" t="str">
        <f>IF(_tag_month_day!B716="","",_tag_month_day!B716)</f>
        <v/>
      </c>
      <c r="O726" s="425" t="e">
        <f>IF(M726+N726=0,"",M726+N726)</f>
        <v>#VALUE!</v>
      </c>
      <c r="P726" s="424" t="str">
        <f>IF(_tag_month_day!C716="","",_tag_month_day!C716)</f>
        <v/>
      </c>
      <c r="Q726" s="424" t="str">
        <f>IF(_tag_month_day!D716="","",_tag_month_day!D716)</f>
        <v/>
      </c>
      <c r="R726" s="426" t="str">
        <f>IF(_tag_month_day!CB716="","",_tag_month_day!CB716/100)</f>
        <v/>
      </c>
      <c r="S726" s="427" t="str">
        <f>IF(_tag_month_day!E716="","",_tag_month_day!E716)</f>
        <v/>
      </c>
      <c r="T726" s="427" t="str">
        <f>IF(_tag_month_day!F716="","",_tag_month_day!F716)</f>
        <v/>
      </c>
      <c r="U726" s="428" t="e">
        <f>S726+T726</f>
        <v>#VALUE!</v>
      </c>
      <c r="V726" s="429" t="e">
        <f>U726/AJ726</f>
        <v>#VALUE!</v>
      </c>
      <c r="W726" s="430" t="str">
        <f>IF(_jhy_month_day!A716="","",_jhy_month_day!A716)</f>
        <v/>
      </c>
      <c r="X726" s="431" t="str">
        <f>IF(_jhy_month_day!B716="","",_jhy_month_day!B716/100)</f>
        <v/>
      </c>
      <c r="Y726" s="431" t="str">
        <f>IF(_jhy_month_day!C716="","",_jhy_month_day!C716/100)</f>
        <v/>
      </c>
      <c r="Z726" s="432">
        <f>Z722+1</f>
        <v>179</v>
      </c>
      <c r="AA726" s="433" t="str">
        <f>IF(_tag_month_day!G716="","",_tag_month_day!G716/100)</f>
        <v/>
      </c>
      <c r="AB726" s="433" t="str">
        <f>IF(_tag_month_day!H716="","",_tag_month_day!H716/100)</f>
        <v/>
      </c>
      <c r="AC726" s="434">
        <f>IF(X726="",AC725,BK726*($AV725*X726+$AW725*FD725+$AX725*FI725+$AY725*FN725+$AZ725*FS725+$BA725*FX725+$BG725*GE725)/(AV725*Y726+AX725*FK725+AW725*FF725+AY725*FP725+AZ725*FU725+BA725*FZ725+BG725*GG725+BB725*GK725+BC725*GN725+BD725*GP725))</f>
        <v>1.59963432013121</v>
      </c>
      <c r="AD726" s="435" t="str">
        <f>IF(AC726=AC725,"",AC726-AC725)</f>
        <v/>
      </c>
      <c r="AE726" s="436" t="str">
        <f>IF(1-AF726=0,"",(1-AF726))</f>
        <v/>
      </c>
      <c r="AF726" s="437">
        <v>1</v>
      </c>
      <c r="AG726" s="10" t="str">
        <f>AG725</f>
        <v>9A3</v>
      </c>
      <c r="AH726" s="438" t="str">
        <f>AH725</f>
        <v/>
      </c>
      <c r="AI726" s="424"/>
      <c r="AJ726" s="10" t="str">
        <f>IF(_tag_month_day!I716="","",_tag_month_day!I716)</f>
        <v/>
      </c>
      <c r="AK726" s="440"/>
      <c r="AL726" s="440"/>
      <c r="AM726" s="440"/>
      <c r="AN726" s="441">
        <f>AN725</f>
        <v>2</v>
      </c>
      <c r="AO726" s="441">
        <f>AO725</f>
        <v>8</v>
      </c>
      <c r="AP726" s="442" t="e">
        <f>(IF(AN726=0,AS725,AS725*(1+AO726/AN726)/(AR726+AO726/AN726)))+AT726</f>
        <v>#VALUE!</v>
      </c>
      <c r="AQ726" s="443" t="str">
        <f>IF(_tag_month_day!J716="","",_tag_month_day!J716/100)</f>
        <v/>
      </c>
      <c r="AR726" s="444">
        <f>AR725</f>
        <v>1.3</v>
      </c>
      <c r="AS726" s="445" t="e">
        <f>AQ726*(AN726*AR726+AO726)/(AN726+AO726)</f>
        <v>#VALUE!</v>
      </c>
      <c r="AT726" s="445" t="e">
        <f>(SUM(BE726:BF726)-SUM(BE725:BF725))*0.05</f>
        <v>#VALUE!</v>
      </c>
      <c r="AU726" s="446" t="str">
        <f>IF(_tag_month_day!CC716="","",IF(_tag_month_day!CC716&gt;0,_tag_month_day!CD716,_tag_month_day!CE716))</f>
        <v/>
      </c>
      <c r="AV726" s="447" t="str">
        <f>IF(_tag_month_day!L716="","",_tag_month_day!L716/100)</f>
        <v/>
      </c>
      <c r="AW726" s="431">
        <f>AW725</f>
        <v>0</v>
      </c>
      <c r="AX726" s="431">
        <f>AX725</f>
        <v>0</v>
      </c>
      <c r="AY726" s="431" t="str">
        <f>IF(_tag_month_day!M716="","",_tag_month_day!M716/100)</f>
        <v/>
      </c>
      <c r="AZ726" s="431" t="str">
        <f>IF(_tag_month_day!N716="","",_tag_month_day!N716/100)</f>
        <v/>
      </c>
      <c r="BA726" s="431" t="str">
        <f>IF(_tag_month_day!O716="","",_tag_month_day!O716/100)</f>
        <v/>
      </c>
      <c r="BB726" s="448" t="str">
        <f>IF(_tag_month_day!P716="","",_tag_month_day!P716/100)</f>
        <v/>
      </c>
      <c r="BC726" s="448">
        <f>BC725</f>
        <v>0</v>
      </c>
      <c r="BD726" s="448" t="str">
        <f>IF(_tag_month_day!Q716="","",_tag_month_day!Q716/100)</f>
        <v/>
      </c>
      <c r="BE726" s="449" t="str">
        <f>IF(_tag_month_day!R716="","",_tag_month_day!R716/100)</f>
        <v/>
      </c>
      <c r="BF726" s="388" t="e">
        <f>(AU726*(100+BE726*100))/(AJ726-AU726)/100</f>
        <v>#VALUE!</v>
      </c>
      <c r="BG726" s="450" t="e">
        <f>BE726+BF726</f>
        <v>#VALUE!</v>
      </c>
      <c r="BH726" s="451" t="e">
        <f>SUM(AV726:BF726)</f>
        <v>#VALUE!</v>
      </c>
      <c r="BI726" s="452" t="e">
        <f>IF(CX726=0,BI725,(DK726*查询!$R$5+DL726*查询!$Q$5+DM726*查询!$N$5+DN726*查询!$O$5+DO726*查询!$P$5)*AF726/CX726)</f>
        <v>#VALUE!</v>
      </c>
      <c r="BJ726" s="452" t="e">
        <f>IF(CX726=0,BJ725,(DP726*查询!$S$5+DQ726*查询!$T$5+DR726*查询!$U$5)*AF726/CX726)</f>
        <v>#VALUE!</v>
      </c>
      <c r="BK726" s="452">
        <f>BK725</f>
        <v>1</v>
      </c>
      <c r="BL726" s="453" t="e">
        <f>SUMPRODUCT((AV726:BA726)*(GS726:GX726))/((GS726:GX726)+SUM(BB726:BD726)*GY726+BG726*GZ726)</f>
        <v>#VALUE!</v>
      </c>
      <c r="BM726" s="453" t="e">
        <f>BK726*($AV726*FB726+$AW726*FD726+$AX726*FI726+$AY726*FN726+$AZ726*FS726+$BA726*FX726+$BG726*GE726)/(AV726*EY726+AX726*FK726+AW726*FF726+AY726*FP726+AZ726*FU726+BA726*FZ726+BG726*GG726+BB726*GK726+BC726*GN726+BD726*GP726)</f>
        <v>#VALUE!</v>
      </c>
      <c r="BN726" s="453" t="e">
        <f>($AV726*FC726+$AX726*FJ726+$AW726*FE726+$AY726*FO726+$AZ726*FT726+$BA726*FY726+$BG726*GF726)/($AV726*FA726+BG726*GH726+BB726*GL726+BC726*GO726+BD726*GQ726+BA726*GA726)</f>
        <v>#VALUE!</v>
      </c>
      <c r="BO726" s="454" t="e">
        <f>SUMPRODUCT(AV726:BA726*GS726:GX726)/(GS726:GX726+(BB726+BC726+BD726)*GY726+BG726)</f>
        <v>#VALUE!</v>
      </c>
      <c r="BP726" s="454" t="e">
        <f>SUMPRODUCT(AV726:BA726*GS726:GX726)/(GS726:GX726+(BB726+BC726+BD726)*GY726+BG726)</f>
        <v>#VALUE!</v>
      </c>
      <c r="BQ726" s="454" t="e">
        <f>SUMPRODUCT(AV726:BA726*GS726:GX726)/(GS726:GX726+(BB726+BC726+BD726)*GY726+BG726)</f>
        <v>#VALUE!</v>
      </c>
      <c r="BR726" s="453" t="str">
        <f>IF(_tag_month_day!T716="","",_tag_month_day!T716)</f>
        <v/>
      </c>
      <c r="BS726" s="453" t="str">
        <f>IF(_tag_month_day!U716="","",_tag_month_day!U716)</f>
        <v/>
      </c>
      <c r="BT726" s="455" t="str">
        <f>IF(CK726="","",IF((CK726&gt;=BV726-0.12)*(CK726&lt;=BV726+0.12),"合格","不合格"))</f>
        <v/>
      </c>
      <c r="BU726" s="456" t="str">
        <f>IF(_tag_month_day!V716="","",_tag_month_day!V716)</f>
        <v/>
      </c>
      <c r="BV726" s="457" t="str">
        <f>IF(_tag_month_day!W716="","",_tag_month_day!W716)</f>
        <v/>
      </c>
      <c r="BW726" s="458" t="str">
        <f>IF(_tag_month_day!X716="","",_tag_month_day!X716)</f>
        <v/>
      </c>
      <c r="BX726" s="458" t="str">
        <f>IF(_tag_month_day!Y716="","",_tag_month_day!Y716)</f>
        <v/>
      </c>
      <c r="BY726" s="459">
        <f ca="1">L726</f>
        <v>43615.874999998268</v>
      </c>
      <c r="BZ726" s="460"/>
      <c r="CA726" s="4"/>
      <c r="CB726" s="424" t="str">
        <f>IF(_tag_month_day!Z716="","",_tag_month_day!Z716)</f>
        <v/>
      </c>
      <c r="CC726" s="424" t="str">
        <f>IF(_tag_month_day!AA716="","",_tag_month_day!AA716)</f>
        <v/>
      </c>
      <c r="CD726" s="424" t="str">
        <f>IF(_tag_month_day!AB716="","",_tag_month_day!AB716)</f>
        <v/>
      </c>
      <c r="CE726" s="424" t="str">
        <f>IF(_tag_month_day!AC716="","",_tag_month_day!AC716)</f>
        <v/>
      </c>
      <c r="CF726" s="424" t="str">
        <f>IF(_tag_month_day!AD716="","",_tag_month_day!AD716)</f>
        <v/>
      </c>
      <c r="CG726" s="424" t="str">
        <f>IF(_tag_month_day!AE716="","",_tag_month_day!AE716)</f>
        <v/>
      </c>
      <c r="CH726" s="424" t="str">
        <f>IF(_tag_month_day!AF716="","",_tag_month_day!AF716)</f>
        <v/>
      </c>
      <c r="CI726" s="424" t="str">
        <f>IF(_tag_month_day!AG716="","",_tag_month_day!AG716)</f>
        <v/>
      </c>
      <c r="CJ726" s="424" t="str">
        <f>IF(_tag_month_day!AH716="","",_tag_month_day!AH716)</f>
        <v/>
      </c>
      <c r="CK726" s="424" t="str">
        <f>IF(_tag_month_day!AI716="","",_tag_month_day!AI716)</f>
        <v/>
      </c>
      <c r="CL726" s="4" t="str">
        <f>IF(_tag_month_day!AJ716="","",_tag_month_day!AJ716)</f>
        <v/>
      </c>
      <c r="CM726" s="4" t="str">
        <f>IF(_tag_month_day!AK716="","",_tag_month_day!AK716)</f>
        <v/>
      </c>
      <c r="CN726" s="4" t="str">
        <f>IF(_tag_month_day!AL716="","",_tag_month_day!AL716)</f>
        <v/>
      </c>
      <c r="CO726" s="4" t="str">
        <f>IF(_tag_month_day!AM716="","",_tag_month_day!AM716)</f>
        <v/>
      </c>
      <c r="CP726" s="4" t="str">
        <f>IF(_tag_month_day!AN716="","",_tag_month_day!AN716)</f>
        <v/>
      </c>
      <c r="CQ726" s="4" t="str">
        <f>IF(_tag_month_day!AO716="","",_tag_month_day!AO716)</f>
        <v/>
      </c>
      <c r="CR726" s="462" t="str">
        <f>IF(_tag_month_day!AP716="","",_tag_month_day!AP716)</f>
        <v/>
      </c>
      <c r="CS726" s="463" t="str">
        <f>IF(_tag_month_day!AQ716="","",_tag_month_day!AQ716)</f>
        <v/>
      </c>
      <c r="CT726" s="4" t="str">
        <f>IF(_tag_month_day!AR716="","",_tag_month_day!AR716)</f>
        <v/>
      </c>
      <c r="CU726" s="464" t="e">
        <f>DU726/AJ726</f>
        <v>#VALUE!</v>
      </c>
      <c r="CV726" s="451" t="e">
        <f>BG726/BH726</f>
        <v>#VALUE!</v>
      </c>
      <c r="CW726" s="465" t="e">
        <f>AJ726*(1-CV726)*CU726*AF726</f>
        <v>#VALUE!</v>
      </c>
      <c r="CX726" s="465" t="e">
        <f>CW726*94%</f>
        <v>#VALUE!</v>
      </c>
      <c r="CY726" s="466" t="e">
        <f>IF(CX726=0,0,DS726/(DS726+CX726))</f>
        <v>#VALUE!</v>
      </c>
      <c r="CZ726" s="465" t="e">
        <f>$AJ726*EF726</f>
        <v>#VALUE!</v>
      </c>
      <c r="DA726" s="465" t="e">
        <f>$AJ726*EG726</f>
        <v>#VALUE!</v>
      </c>
      <c r="DB726" s="465" t="e">
        <f>$AJ726*EH726</f>
        <v>#VALUE!</v>
      </c>
      <c r="DC726" s="465" t="e">
        <f>$AJ726*EI726</f>
        <v>#VALUE!</v>
      </c>
      <c r="DD726" s="465" t="e">
        <f>$AJ726*EJ726</f>
        <v>#VALUE!</v>
      </c>
      <c r="DE726" s="465" t="e">
        <f>$AJ726*EK726</f>
        <v>#VALUE!</v>
      </c>
      <c r="DF726" s="465" t="e">
        <f>$AJ726*EL726</f>
        <v>#VALUE!</v>
      </c>
      <c r="DG726" s="465" t="e">
        <f>$AJ726*EM726</f>
        <v>#VALUE!</v>
      </c>
      <c r="DH726" s="465" t="e">
        <f>$AJ726*EN726</f>
        <v>#VALUE!</v>
      </c>
      <c r="DI726" s="465" t="e">
        <f>$AJ726*EO726</f>
        <v>#VALUE!</v>
      </c>
      <c r="DJ726" s="465" t="e">
        <f>CZ726*(1-EP726)</f>
        <v>#VALUE!</v>
      </c>
      <c r="DK726" s="465" t="e">
        <f>DA726*(1-ER726)</f>
        <v>#VALUE!</v>
      </c>
      <c r="DL726" s="465" t="e">
        <f>DB726*(1-EQ726)</f>
        <v>#VALUE!</v>
      </c>
      <c r="DM726" s="465" t="e">
        <f>DC726*(1-ES726)</f>
        <v>#VALUE!</v>
      </c>
      <c r="DN726" s="465" t="e">
        <f>DD726*(1-ET726)</f>
        <v>#VALUE!</v>
      </c>
      <c r="DO726" s="465" t="e">
        <f>DE726</f>
        <v>#VALUE!</v>
      </c>
      <c r="DP726" s="465" t="e">
        <f>DF726*(1-EU726)</f>
        <v>#VALUE!</v>
      </c>
      <c r="DQ726" s="465" t="e">
        <f>DG726*(1-EV726)</f>
        <v>#VALUE!</v>
      </c>
      <c r="DR726" s="465" t="e">
        <f>DH726*(1-EW726)</f>
        <v>#VALUE!</v>
      </c>
      <c r="DS726" s="465" t="e">
        <f>DI726</f>
        <v>#VALUE!</v>
      </c>
      <c r="DT726" s="465" t="e">
        <f>SUM(DJ726:DS726)</f>
        <v>#VALUE!</v>
      </c>
      <c r="DU726" s="465" t="e">
        <f>(GS726:GX726)+(DP726+DQ726+DR726)*GY726+DS726</f>
        <v>#VALUE!</v>
      </c>
      <c r="DV726" s="451" t="e">
        <f>AV726/$BH726/(1-EP726)</f>
        <v>#VALUE!</v>
      </c>
      <c r="DW726" s="451" t="e">
        <f>AW726/$BH726/(1-ER726)</f>
        <v>#VALUE!</v>
      </c>
      <c r="DX726" s="451" t="e">
        <f>AX726/$BH726/(1-EQ726)</f>
        <v>#VALUE!</v>
      </c>
      <c r="DY726" s="451" t="e">
        <f>AY726/$BH726/(1-ES726)</f>
        <v>#VALUE!</v>
      </c>
      <c r="DZ726" s="451" t="e">
        <f>AZ726/$BH726/(1-ET726)</f>
        <v>#VALUE!</v>
      </c>
      <c r="EA726" s="451" t="e">
        <f>BA726/$BH726/(1-AX726)</f>
        <v>#VALUE!</v>
      </c>
      <c r="EB726" s="451" t="e">
        <f>BB726/$BH726/(1-EU726)</f>
        <v>#VALUE!</v>
      </c>
      <c r="EC726" s="451" t="e">
        <f>BC726/$BH726/(1-EV726)</f>
        <v>#VALUE!</v>
      </c>
      <c r="ED726" s="451" t="e">
        <f>BD726/$BH726/(1-EW726)</f>
        <v>#VALUE!</v>
      </c>
      <c r="EE726" s="451" t="e">
        <f>BG726/BH726</f>
        <v>#VALUE!</v>
      </c>
      <c r="EF726" s="451" t="e">
        <f>DV726/SUM($DV726:$EE726)</f>
        <v>#VALUE!</v>
      </c>
      <c r="EG726" s="451" t="e">
        <f>DW726/SUM($DV726:$EE726)</f>
        <v>#VALUE!</v>
      </c>
      <c r="EH726" s="451" t="e">
        <f>DX726/SUM($DV726:$EE726)</f>
        <v>#VALUE!</v>
      </c>
      <c r="EI726" s="451" t="e">
        <f>DY726/SUM($DV726:$EE726)</f>
        <v>#VALUE!</v>
      </c>
      <c r="EJ726" s="451" t="e">
        <f>DZ726/SUM($DV726:$EE726)</f>
        <v>#VALUE!</v>
      </c>
      <c r="EK726" s="451" t="e">
        <f>EA726/SUM($DV726:$EE726)</f>
        <v>#VALUE!</v>
      </c>
      <c r="EL726" s="451" t="e">
        <f>EB726/SUM($DV726:$EE726)</f>
        <v>#VALUE!</v>
      </c>
      <c r="EM726" s="451" t="e">
        <f>EC726/SUM($DV726:$EE726)</f>
        <v>#VALUE!</v>
      </c>
      <c r="EN726" s="451" t="e">
        <f>ED726/SUM($DV726:$EE726)</f>
        <v>#VALUE!</v>
      </c>
      <c r="EO726" s="451" t="e">
        <f>EE726/SUM($DV726:$EE726)</f>
        <v>#VALUE!</v>
      </c>
      <c r="EP726" s="450">
        <f>EP725</f>
        <v>0.080000000000000002</v>
      </c>
      <c r="EQ726" s="450">
        <f>EQ725</f>
        <v>0.014999999999999999</v>
      </c>
      <c r="ER726" s="450">
        <f>ER725</f>
        <v>0.014999999999999999</v>
      </c>
      <c r="ES726" s="450">
        <f>ES725</f>
        <v>0.014999999999999999</v>
      </c>
      <c r="ET726" s="450">
        <f>ET725</f>
        <v>0.014999999999999999</v>
      </c>
      <c r="EU726" s="450">
        <f>EU725</f>
        <v>0.089999999999999997</v>
      </c>
      <c r="EV726" s="450">
        <f>EV725</f>
        <v>0.089999999999999997</v>
      </c>
      <c r="EW726" s="450">
        <f>EW725</f>
        <v>0.089999999999999997</v>
      </c>
      <c r="EX726" s="431" t="str">
        <f>IF(_tag_month_day!AS716="","",_tag_month_day!AS716/100)</f>
        <v/>
      </c>
      <c r="EY726" s="431" t="str">
        <f>IF(_tag_month_day!AT716="","",_tag_month_day!AT716/100)</f>
        <v/>
      </c>
      <c r="EZ726" s="431" t="str">
        <f>IF(_tag_month_day!AU716="","",_tag_month_day!AU716/100)</f>
        <v/>
      </c>
      <c r="FA726" s="431" t="str">
        <f>IF(_tag_month_day!AV716="","",_tag_month_day!AV716/100)</f>
        <v/>
      </c>
      <c r="FB726" s="431" t="str">
        <f>IF(_tag_month_day!AW716="","",_tag_month_day!AW716/100)</f>
        <v/>
      </c>
      <c r="FC726" s="431" t="str">
        <f>IF(_tag_month_day!AX716="","",_tag_month_day!AX716/100)</f>
        <v/>
      </c>
      <c r="FD726" s="449" t="str">
        <f>IF(_tag_month_day!AY716="","",_tag_month_day!AY716/100)</f>
        <v/>
      </c>
      <c r="FE726" s="449" t="str">
        <f>IF(_tag_month_day!AZ716="","",_tag_month_day!AZ716/100)</f>
        <v/>
      </c>
      <c r="FF726" s="449" t="str">
        <f>IF(_tag_month_day!BA716="","",_tag_month_day!BA716/100)</f>
        <v/>
      </c>
      <c r="FG726" s="449" t="str">
        <f>IF(_tag_month_day!BB716="","",_tag_month_day!BB716/100)</f>
        <v/>
      </c>
      <c r="FH726" s="467" t="str">
        <f>IF(_tag_month_day!BC716="","",_tag_month_day!BC716/100)</f>
        <v/>
      </c>
      <c r="FI726" s="449">
        <f>FI725</f>
        <v>0.40999999999999998</v>
      </c>
      <c r="FJ726" s="449">
        <f>FJ725</f>
        <v>0.11</v>
      </c>
      <c r="FK726" s="449">
        <f>FK725</f>
        <v>0.014999999999999999</v>
      </c>
      <c r="FL726" s="449">
        <f>FL725</f>
        <v>0</v>
      </c>
      <c r="FM726" s="467">
        <f>FM725</f>
        <v>0.0001</v>
      </c>
      <c r="FN726" s="449">
        <f>FN725</f>
        <v>0.32000000000000001</v>
      </c>
      <c r="FO726" s="449">
        <f>FO725</f>
        <v>0.20000000000000001</v>
      </c>
      <c r="FP726" s="449">
        <f>FP725</f>
        <v>0.01</v>
      </c>
      <c r="FQ726" s="449">
        <f>FQ725</f>
        <v>0</v>
      </c>
      <c r="FR726" s="467">
        <f>FR725</f>
        <v>0.0001</v>
      </c>
      <c r="FS726" s="449" t="str">
        <f>IF(_tag_month_day!BD716="","",_tag_month_day!BD716/100)</f>
        <v/>
      </c>
      <c r="FT726" s="449" t="str">
        <f>IF(_tag_month_day!BE716="","",_tag_month_day!BE716/100)</f>
        <v/>
      </c>
      <c r="FU726" s="449" t="str">
        <f>IF(_tag_month_day!BF716="","",_tag_month_day!BF716/100)</f>
        <v/>
      </c>
      <c r="FV726" s="449" t="str">
        <f>IF(_tag_month_day!BG716="","",_tag_month_day!BG716/100)</f>
        <v/>
      </c>
      <c r="FW726" s="467" t="str">
        <f>IF(_tag_month_day!BH716="","",_tag_month_day!BH716/100)</f>
        <v/>
      </c>
      <c r="FX726" s="449" t="str">
        <f>IF(_tag_month_day!BI716="","",_tag_month_day!BI716/100)</f>
        <v/>
      </c>
      <c r="FY726" s="449" t="str">
        <f>IF(_tag_month_day!BJ716="","",_tag_month_day!BJ716/100)</f>
        <v/>
      </c>
      <c r="FZ726" s="468" t="str">
        <f>IF(_tag_month_day!BK716="","",_tag_month_day!BK716/100)</f>
        <v/>
      </c>
      <c r="GA726" s="449" t="str">
        <f>IF(_tag_month_day!BL716="","",_tag_month_day!BL716/100)</f>
        <v/>
      </c>
      <c r="GB726" s="467" t="str">
        <f>IF(_tag_month_day!BM716="","",_tag_month_day!BM716/100)</f>
        <v/>
      </c>
      <c r="GC726" s="431" t="str">
        <f>IF(_tag_month_day!BN716="","",_tag_month_day!BN716/100)</f>
        <v/>
      </c>
      <c r="GD726" s="431" t="str">
        <f>IF(_tag_month_day!BO716="","",_tag_month_day!BO716/100)</f>
        <v/>
      </c>
      <c r="GE726" s="431" t="str">
        <f>IF(_tag_month_day!BP716="","",_tag_month_day!BP716/100)</f>
        <v/>
      </c>
      <c r="GF726" s="431" t="str">
        <f>IF(_tag_month_day!BQ716="","",_tag_month_day!BQ716/100)</f>
        <v/>
      </c>
      <c r="GG726" s="431" t="str">
        <f>IF(_tag_month_day!BR716="","",_tag_month_day!BR716/100)</f>
        <v/>
      </c>
      <c r="GH726" s="431" t="str">
        <f>IF(_tag_month_day!BS716="","",_tag_month_day!BS716/100)</f>
        <v/>
      </c>
      <c r="GI726" s="467" t="str">
        <f>IF(_tag_month_day!BT716="","",_tag_month_day!BT716/100)</f>
        <v/>
      </c>
      <c r="GJ726" s="469" t="str">
        <f>IF(_tag_month_day!BU716="","",_tag_month_day!BU716/100)</f>
        <v/>
      </c>
      <c r="GK726" s="470">
        <f>GK725</f>
        <v>0.070000000000000007</v>
      </c>
      <c r="GL726" s="470">
        <f>GL725</f>
        <v>0.029999999999999999</v>
      </c>
      <c r="GM726" s="471" t="str">
        <f>IF(_tag_month_day!BX716="","",_tag_month_day!BX716/100)</f>
        <v/>
      </c>
      <c r="GN726" s="470">
        <f>GN725</f>
        <v>0.070000000000000007</v>
      </c>
      <c r="GO726" s="470">
        <f>GO725</f>
        <v>0.029999999999999999</v>
      </c>
      <c r="GP726" s="470">
        <f>GP725</f>
        <v>0.089999999999999997</v>
      </c>
      <c r="GQ726" s="470">
        <f>GQ725</f>
        <v>0.029999999999999999</v>
      </c>
      <c r="GR726" s="471" t="str">
        <f>IF(_tag_month_day!CA716="","",_tag_month_day!CA716/100)</f>
        <v/>
      </c>
      <c r="GS726" s="472">
        <f>GS725</f>
        <v>0.95299999999999996</v>
      </c>
      <c r="GT726" s="472">
        <f>GT725</f>
        <v>0.55000000000000004</v>
      </c>
      <c r="GU726" s="472">
        <f>GU725</f>
        <v>0.55000000000000004</v>
      </c>
      <c r="GV726" s="472">
        <f>GV725</f>
        <v>0.55000000000000004</v>
      </c>
      <c r="GW726" s="472">
        <f>GW725</f>
        <v>0.5</v>
      </c>
      <c r="GX726" s="472">
        <f>GX725</f>
        <v>0.93500000000000005</v>
      </c>
      <c r="GY726" s="472">
        <f>GY725</f>
        <v>0.14999999999999999</v>
      </c>
      <c r="GZ726" s="472">
        <f>GZ725</f>
        <v>1</v>
      </c>
      <c r="HA726" s="474">
        <f>HA725</f>
        <v>0.047</v>
      </c>
      <c r="HB726" s="474">
        <f>HB725</f>
        <v>0.45000000000000001</v>
      </c>
      <c r="HC726" s="474">
        <f>HC725</f>
        <v>0.45000000000000001</v>
      </c>
      <c r="HD726" s="474">
        <f>HD725</f>
        <v>0.45000000000000001</v>
      </c>
      <c r="HE726" s="474">
        <f>HE725</f>
        <v>0.5</v>
      </c>
      <c r="HF726" s="474">
        <f>HF725</f>
        <v>0.065000000000000002</v>
      </c>
      <c r="HG726" s="474">
        <f>HG725</f>
        <v>0.84999999999999998</v>
      </c>
      <c r="HH726" s="474">
        <f>HH725</f>
        <v>0</v>
      </c>
      <c r="HI726" s="10">
        <f>IF(BZ726&lt;&gt;"",CK726-BV726,0)</f>
        <v>0</v>
      </c>
      <c r="HJ726" s="10" t="e">
        <f>IF(AJ726&gt;0,AH726-AJ726,0)</f>
        <v>#VALUE!</v>
      </c>
      <c r="HK726" s="466">
        <f>HK725</f>
        <v>0.84999999999999998</v>
      </c>
      <c r="HL726" s="424">
        <f>HL725</f>
        <v>550000</v>
      </c>
      <c r="HM726" s="424">
        <f>HM725</f>
        <v>480000</v>
      </c>
      <c r="HN726" s="465" t="e">
        <f>(DJ726*EZ726+DK726*FH726+DL726*FM726+DM726*FR726+DN726*FW726+DO726*GB726+DS726*GI726+DP726*GM726+DR726*GR726)*1000*2</f>
        <v>#VALUE!</v>
      </c>
      <c r="HO726" s="465" t="e">
        <f>HN726*HK726*$HO$2/HL726*1000000</f>
        <v>#VALUE!</v>
      </c>
      <c r="HP726" s="465" t="e">
        <f>HN726*HK726*$HP$2/HM726*1000000</f>
        <v>#VALUE!</v>
      </c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</row>
    <row customFormat="1" r="727" s="0">
      <c r="A727" s="420">
        <v>716</v>
      </c>
      <c r="B727" s="421">
        <f ca="1">IF(D727=D726,B726,IF(D727="夜班",B726+1,B726))</f>
        <v>43615</v>
      </c>
      <c r="C727" s="422">
        <f>C726</f>
        <v>0.041666666666666699</v>
      </c>
      <c r="D727" s="10" t="str">
        <f ca="1">IF(HOUR(G727)&lt;8,"夜班",IF(HOUR(G727)&lt;16,"白班",IF(HOUR(G727)&lt;24,"中班",0)))</f>
        <v>中班</v>
      </c>
      <c r="E727" s="10" t="e">
        <f ca="1">IF(F727=1,"甲",IF(F727=2,"乙",IF(F727=3,"丙",IF(F727=4,"丁",""))))</f>
        <v>#REF!</v>
      </c>
      <c r="F727" s="10" t="e">
        <f ca="1">SUMPRODUCT((成本日报!$A$3:$A$95=计划!B727)*(成本日报!$B$3:$B$95=计划!$D727),成本日报!$C$3:$C$95)</f>
        <v>#REF!</v>
      </c>
      <c r="G727" s="423">
        <f ca="1">G726+C726</f>
        <v>43615.791666664933</v>
      </c>
      <c r="H727" s="423">
        <f ca="1">$G727+$C727/60*10+$C727*0</f>
        <v>43615.798611109378</v>
      </c>
      <c r="I727" s="423">
        <f ca="1">$G727+$C727/60*18+$C727*0</f>
        <v>43615.80416666493</v>
      </c>
      <c r="J727" s="423">
        <f ca="1">$G727+$C727/60*0+$C727*1</f>
        <v>43615.833333331597</v>
      </c>
      <c r="K727" s="423">
        <f ca="1">$G727+$C727/60*30+$C727*2</f>
        <v>43615.895833331604</v>
      </c>
      <c r="L727" s="423">
        <f ca="1">$G727+$C727/60*0+$C727*3</f>
        <v>43615.916666664933</v>
      </c>
      <c r="M727" s="424" t="str">
        <f>IF(_tag_month_day!A717="","",_tag_month_day!A717)</f>
        <v/>
      </c>
      <c r="N727" s="424" t="str">
        <f>IF(_tag_month_day!B717="","",_tag_month_day!B717)</f>
        <v/>
      </c>
      <c r="O727" s="425" t="e">
        <f>IF(M727+N727=0,"",M727+N727)</f>
        <v>#VALUE!</v>
      </c>
      <c r="P727" s="424" t="str">
        <f>IF(_tag_month_day!C717="","",_tag_month_day!C717)</f>
        <v/>
      </c>
      <c r="Q727" s="424" t="str">
        <f>IF(_tag_month_day!D717="","",_tag_month_day!D717)</f>
        <v/>
      </c>
      <c r="R727" s="426" t="str">
        <f>IF(_tag_month_day!CB717="","",_tag_month_day!CB717/100)</f>
        <v/>
      </c>
      <c r="S727" s="427" t="str">
        <f>IF(_tag_month_day!E717="","",_tag_month_day!E717)</f>
        <v/>
      </c>
      <c r="T727" s="427" t="str">
        <f>IF(_tag_month_day!F717="","",_tag_month_day!F717)</f>
        <v/>
      </c>
      <c r="U727" s="428" t="e">
        <f>S727+T727</f>
        <v>#VALUE!</v>
      </c>
      <c r="V727" s="429" t="e">
        <f>U727/AJ727</f>
        <v>#VALUE!</v>
      </c>
      <c r="W727" s="430" t="str">
        <f>IF(_jhy_month_day!A717="","",_jhy_month_day!A717)</f>
        <v/>
      </c>
      <c r="X727" s="431" t="str">
        <f>IF(_jhy_month_day!B717="","",_jhy_month_day!B717/100)</f>
        <v/>
      </c>
      <c r="Y727" s="431" t="str">
        <f>IF(_jhy_month_day!C717="","",_jhy_month_day!C717/100)</f>
        <v/>
      </c>
      <c r="Z727" s="432">
        <f>Z723+1</f>
        <v>179</v>
      </c>
      <c r="AA727" s="433" t="str">
        <f>IF(_tag_month_day!G717="","",_tag_month_day!G717/100)</f>
        <v/>
      </c>
      <c r="AB727" s="433" t="str">
        <f>IF(_tag_month_day!H717="","",_tag_month_day!H717/100)</f>
        <v/>
      </c>
      <c r="AC727" s="434">
        <f>IF(X727="",AC726,BK727*($AV726*X727+$AW726*FD726+$AX726*FI726+$AY726*FN726+$AZ726*FS726+$BA726*FX726+$BG726*GE726)/(AV726*Y727+AX726*FK726+AW726*FF726+AY726*FP726+AZ726*FU726+BA726*FZ726+BG726*GG726+BB726*GK726+BC726*GN726+BD726*GP726))</f>
        <v>1.59963432013121</v>
      </c>
      <c r="AD727" s="435" t="str">
        <f>IF(AC727=AC726,"",AC727-AC726)</f>
        <v/>
      </c>
      <c r="AE727" s="436" t="str">
        <f>IF(1-AF727=0,"",(1-AF727))</f>
        <v/>
      </c>
      <c r="AF727" s="437">
        <v>1</v>
      </c>
      <c r="AG727" s="10" t="str">
        <f>AG726</f>
        <v>9A3</v>
      </c>
      <c r="AH727" s="438" t="str">
        <f>AH726</f>
        <v/>
      </c>
      <c r="AI727" s="424"/>
      <c r="AJ727" s="10" t="str">
        <f>IF(_tag_month_day!I717="","",_tag_month_day!I717)</f>
        <v/>
      </c>
      <c r="AK727" s="440"/>
      <c r="AL727" s="440"/>
      <c r="AM727" s="440"/>
      <c r="AN727" s="441">
        <f>AN726</f>
        <v>2</v>
      </c>
      <c r="AO727" s="441">
        <f>AO726</f>
        <v>8</v>
      </c>
      <c r="AP727" s="442" t="e">
        <f>(IF(AN727=0,AS726,AS726*(1+AO727/AN727)/(AR727+AO727/AN727)))+AT727</f>
        <v>#VALUE!</v>
      </c>
      <c r="AQ727" s="443" t="str">
        <f>IF(_tag_month_day!J717="","",_tag_month_day!J717/100)</f>
        <v/>
      </c>
      <c r="AR727" s="444">
        <f>AR726</f>
        <v>1.3</v>
      </c>
      <c r="AS727" s="445" t="e">
        <f>AQ727*(AN727*AR727+AO727)/(AN727+AO727)</f>
        <v>#VALUE!</v>
      </c>
      <c r="AT727" s="445" t="e">
        <f>(SUM(BE727:BF727)-SUM(BE726:BF726))*0.05</f>
        <v>#VALUE!</v>
      </c>
      <c r="AU727" s="446" t="str">
        <f>IF(_tag_month_day!CC717="","",IF(_tag_month_day!CC717&gt;0,_tag_month_day!CD717,_tag_month_day!CE717))</f>
        <v/>
      </c>
      <c r="AV727" s="447" t="str">
        <f>IF(_tag_month_day!L717="","",_tag_month_day!L717/100)</f>
        <v/>
      </c>
      <c r="AW727" s="431">
        <f>AW726</f>
        <v>0</v>
      </c>
      <c r="AX727" s="431">
        <f>AX726</f>
        <v>0</v>
      </c>
      <c r="AY727" s="431" t="str">
        <f>IF(_tag_month_day!M717="","",_tag_month_day!M717/100)</f>
        <v/>
      </c>
      <c r="AZ727" s="431" t="str">
        <f>IF(_tag_month_day!N717="","",_tag_month_day!N717/100)</f>
        <v/>
      </c>
      <c r="BA727" s="431" t="str">
        <f>IF(_tag_month_day!O717="","",_tag_month_day!O717/100)</f>
        <v/>
      </c>
      <c r="BB727" s="448" t="str">
        <f>IF(_tag_month_day!P717="","",_tag_month_day!P717/100)</f>
        <v/>
      </c>
      <c r="BC727" s="448">
        <f>BC726</f>
        <v>0</v>
      </c>
      <c r="BD727" s="448" t="str">
        <f>IF(_tag_month_day!Q717="","",_tag_month_day!Q717/100)</f>
        <v/>
      </c>
      <c r="BE727" s="449" t="str">
        <f>IF(_tag_month_day!R717="","",_tag_month_day!R717/100)</f>
        <v/>
      </c>
      <c r="BF727" s="388" t="e">
        <f>(AU727*(100+BE727*100))/(AJ727-AU727)/100</f>
        <v>#VALUE!</v>
      </c>
      <c r="BG727" s="450" t="e">
        <f>BE727+BF727</f>
        <v>#VALUE!</v>
      </c>
      <c r="BH727" s="451" t="e">
        <f>SUM(AV727:BF727)</f>
        <v>#VALUE!</v>
      </c>
      <c r="BI727" s="452" t="e">
        <f>IF(CX727=0,BI726,(DK727*查询!$R$5+DL727*查询!$Q$5+DM727*查询!$N$5+DN727*查询!$O$5+DO727*查询!$P$5)*AF727/CX727)</f>
        <v>#VALUE!</v>
      </c>
      <c r="BJ727" s="452" t="e">
        <f>IF(CX727=0,BJ726,(DP727*查询!$S$5+DQ727*查询!$T$5+DR727*查询!$U$5)*AF727/CX727)</f>
        <v>#VALUE!</v>
      </c>
      <c r="BK727" s="452">
        <f>BK726</f>
        <v>1</v>
      </c>
      <c r="BL727" s="453" t="e">
        <f>SUMPRODUCT((AV727:BA727)*(GS727:GX727))/((GS727:GX727)+SUM(BB727:BD727)*GY727+BG727*GZ727)</f>
        <v>#VALUE!</v>
      </c>
      <c r="BM727" s="453" t="e">
        <f>BK727*($AV727*FB727+$AW727*FD727+$AX727*FI727+$AY727*FN727+$AZ727*FS727+$BA727*FX727+$BG727*GE727)/(AV727*EY727+AX727*FK727+AW727*FF727+AY727*FP727+AZ727*FU727+BA727*FZ727+BG727*GG727+BB727*GK727+BC727*GN727+BD727*GP727)</f>
        <v>#VALUE!</v>
      </c>
      <c r="BN727" s="453" t="e">
        <f>($AV727*FC727+$AX727*FJ727+$AW727*FE727+$AY727*FO727+$AZ727*FT727+$BA727*FY727+$BG727*GF727)/($AV727*FA727+BG727*GH727+BB727*GL727+BC727*GO727+BD727*GQ727+BA727*GA727)</f>
        <v>#VALUE!</v>
      </c>
      <c r="BO727" s="454" t="e">
        <f>SUMPRODUCT(AV727:BA727*GS727:GX727)/(GS727:GX727+(BB727+BC727+BD727)*GY727+BG727)</f>
        <v>#VALUE!</v>
      </c>
      <c r="BP727" s="454" t="e">
        <f>SUMPRODUCT(AV727:BA727*GS727:GX727)/(GS727:GX727+(BB727+BC727+BD727)*GY727+BG727)</f>
        <v>#VALUE!</v>
      </c>
      <c r="BQ727" s="454" t="e">
        <f>SUMPRODUCT(AV727:BA727*GS727:GX727)/(GS727:GX727+(BB727+BC727+BD727)*GY727+BG727)</f>
        <v>#VALUE!</v>
      </c>
      <c r="BR727" s="453" t="str">
        <f>IF(_tag_month_day!T717="","",_tag_month_day!T717)</f>
        <v/>
      </c>
      <c r="BS727" s="453" t="str">
        <f>IF(_tag_month_day!U717="","",_tag_month_day!U717)</f>
        <v/>
      </c>
      <c r="BT727" s="455" t="str">
        <f>IF(CK727="","",IF((CK727&gt;=BV727-0.12)*(CK727&lt;=BV727+0.12),"合格","不合格"))</f>
        <v/>
      </c>
      <c r="BU727" s="456" t="str">
        <f>IF(_tag_month_day!V717="","",_tag_month_day!V717)</f>
        <v/>
      </c>
      <c r="BV727" s="457" t="str">
        <f>IF(_tag_month_day!W717="","",_tag_month_day!W717)</f>
        <v/>
      </c>
      <c r="BW727" s="458" t="str">
        <f>IF(_tag_month_day!X717="","",_tag_month_day!X717)</f>
        <v/>
      </c>
      <c r="BX727" s="458" t="str">
        <f>IF(_tag_month_day!Y717="","",_tag_month_day!Y717)</f>
        <v/>
      </c>
      <c r="BY727" s="459">
        <f ca="1">L727</f>
        <v>43615.916666664933</v>
      </c>
      <c r="BZ727" s="460"/>
      <c r="CA727" s="4"/>
      <c r="CB727" s="424" t="str">
        <f>IF(_tag_month_day!Z717="","",_tag_month_day!Z717)</f>
        <v/>
      </c>
      <c r="CC727" s="424" t="str">
        <f>IF(_tag_month_day!AA717="","",_tag_month_day!AA717)</f>
        <v/>
      </c>
      <c r="CD727" s="424" t="str">
        <f>IF(_tag_month_day!AB717="","",_tag_month_day!AB717)</f>
        <v/>
      </c>
      <c r="CE727" s="424" t="str">
        <f>IF(_tag_month_day!AC717="","",_tag_month_day!AC717)</f>
        <v/>
      </c>
      <c r="CF727" s="424" t="str">
        <f>IF(_tag_month_day!AD717="","",_tag_month_day!AD717)</f>
        <v/>
      </c>
      <c r="CG727" s="424" t="str">
        <f>IF(_tag_month_day!AE717="","",_tag_month_day!AE717)</f>
        <v/>
      </c>
      <c r="CH727" s="424" t="str">
        <f>IF(_tag_month_day!AF717="","",_tag_month_day!AF717)</f>
        <v/>
      </c>
      <c r="CI727" s="424" t="str">
        <f>IF(_tag_month_day!AG717="","",_tag_month_day!AG717)</f>
        <v/>
      </c>
      <c r="CJ727" s="424" t="str">
        <f>IF(_tag_month_day!AH717="","",_tag_month_day!AH717)</f>
        <v/>
      </c>
      <c r="CK727" s="424" t="str">
        <f>IF(_tag_month_day!AI717="","",_tag_month_day!AI717)</f>
        <v/>
      </c>
      <c r="CL727" s="4" t="str">
        <f>IF(_tag_month_day!AJ717="","",_tag_month_day!AJ717)</f>
        <v/>
      </c>
      <c r="CM727" s="4" t="str">
        <f>IF(_tag_month_day!AK717="","",_tag_month_day!AK717)</f>
        <v/>
      </c>
      <c r="CN727" s="4" t="str">
        <f>IF(_tag_month_day!AL717="","",_tag_month_day!AL717)</f>
        <v/>
      </c>
      <c r="CO727" s="4" t="str">
        <f>IF(_tag_month_day!AM717="","",_tag_month_day!AM717)</f>
        <v/>
      </c>
      <c r="CP727" s="4" t="str">
        <f>IF(_tag_month_day!AN717="","",_tag_month_day!AN717)</f>
        <v/>
      </c>
      <c r="CQ727" s="4" t="str">
        <f>IF(_tag_month_day!AO717="","",_tag_month_day!AO717)</f>
        <v/>
      </c>
      <c r="CR727" s="462" t="str">
        <f>IF(_tag_month_day!AP717="","",_tag_month_day!AP717)</f>
        <v/>
      </c>
      <c r="CS727" s="463" t="str">
        <f>IF(_tag_month_day!AQ717="","",_tag_month_day!AQ717)</f>
        <v/>
      </c>
      <c r="CT727" s="4" t="str">
        <f>IF(_tag_month_day!AR717="","",_tag_month_day!AR717)</f>
        <v/>
      </c>
      <c r="CU727" s="464" t="e">
        <f>DU727/AJ727</f>
        <v>#VALUE!</v>
      </c>
      <c r="CV727" s="451" t="e">
        <f>BG727/BH727</f>
        <v>#VALUE!</v>
      </c>
      <c r="CW727" s="465" t="e">
        <f>AJ727*(1-CV727)*CU727*AF727</f>
        <v>#VALUE!</v>
      </c>
      <c r="CX727" s="465" t="e">
        <f>CW727*94%</f>
        <v>#VALUE!</v>
      </c>
      <c r="CY727" s="466" t="e">
        <f>IF(CX727=0,0,DS727/(DS727+CX727))</f>
        <v>#VALUE!</v>
      </c>
      <c r="CZ727" s="465" t="e">
        <f>$AJ727*EF727</f>
        <v>#VALUE!</v>
      </c>
      <c r="DA727" s="465" t="e">
        <f>$AJ727*EG727</f>
        <v>#VALUE!</v>
      </c>
      <c r="DB727" s="465" t="e">
        <f>$AJ727*EH727</f>
        <v>#VALUE!</v>
      </c>
      <c r="DC727" s="465" t="e">
        <f>$AJ727*EI727</f>
        <v>#VALUE!</v>
      </c>
      <c r="DD727" s="465" t="e">
        <f>$AJ727*EJ727</f>
        <v>#VALUE!</v>
      </c>
      <c r="DE727" s="465" t="e">
        <f>$AJ727*EK727</f>
        <v>#VALUE!</v>
      </c>
      <c r="DF727" s="465" t="e">
        <f>$AJ727*EL727</f>
        <v>#VALUE!</v>
      </c>
      <c r="DG727" s="465" t="e">
        <f>$AJ727*EM727</f>
        <v>#VALUE!</v>
      </c>
      <c r="DH727" s="465" t="e">
        <f>$AJ727*EN727</f>
        <v>#VALUE!</v>
      </c>
      <c r="DI727" s="465" t="e">
        <f>$AJ727*EO727</f>
        <v>#VALUE!</v>
      </c>
      <c r="DJ727" s="465" t="e">
        <f>CZ727*(1-EP727)</f>
        <v>#VALUE!</v>
      </c>
      <c r="DK727" s="465" t="e">
        <f>DA727*(1-ER727)</f>
        <v>#VALUE!</v>
      </c>
      <c r="DL727" s="465" t="e">
        <f>DB727*(1-EQ727)</f>
        <v>#VALUE!</v>
      </c>
      <c r="DM727" s="465" t="e">
        <f>DC727*(1-ES727)</f>
        <v>#VALUE!</v>
      </c>
      <c r="DN727" s="465" t="e">
        <f>DD727*(1-ET727)</f>
        <v>#VALUE!</v>
      </c>
      <c r="DO727" s="465" t="e">
        <f>DE727</f>
        <v>#VALUE!</v>
      </c>
      <c r="DP727" s="465" t="e">
        <f>DF727*(1-EU727)</f>
        <v>#VALUE!</v>
      </c>
      <c r="DQ727" s="465" t="e">
        <f>DG727*(1-EV727)</f>
        <v>#VALUE!</v>
      </c>
      <c r="DR727" s="465" t="e">
        <f>DH727*(1-EW727)</f>
        <v>#VALUE!</v>
      </c>
      <c r="DS727" s="465" t="e">
        <f>DI727</f>
        <v>#VALUE!</v>
      </c>
      <c r="DT727" s="465" t="e">
        <f>SUM(DJ727:DS727)</f>
        <v>#VALUE!</v>
      </c>
      <c r="DU727" s="465" t="e">
        <f>(GS727:GX727)+(DP727+DQ727+DR727)*GY727+DS727</f>
        <v>#VALUE!</v>
      </c>
      <c r="DV727" s="451" t="e">
        <f>AV727/$BH727/(1-EP727)</f>
        <v>#VALUE!</v>
      </c>
      <c r="DW727" s="451" t="e">
        <f>AW727/$BH727/(1-ER727)</f>
        <v>#VALUE!</v>
      </c>
      <c r="DX727" s="451" t="e">
        <f>AX727/$BH727/(1-EQ727)</f>
        <v>#VALUE!</v>
      </c>
      <c r="DY727" s="451" t="e">
        <f>AY727/$BH727/(1-ES727)</f>
        <v>#VALUE!</v>
      </c>
      <c r="DZ727" s="451" t="e">
        <f>AZ727/$BH727/(1-ET727)</f>
        <v>#VALUE!</v>
      </c>
      <c r="EA727" s="451" t="e">
        <f>BA727/$BH727/(1-AX727)</f>
        <v>#VALUE!</v>
      </c>
      <c r="EB727" s="451" t="e">
        <f>BB727/$BH727/(1-EU727)</f>
        <v>#VALUE!</v>
      </c>
      <c r="EC727" s="451" t="e">
        <f>BC727/$BH727/(1-EV727)</f>
        <v>#VALUE!</v>
      </c>
      <c r="ED727" s="451" t="e">
        <f>BD727/$BH727/(1-EW727)</f>
        <v>#VALUE!</v>
      </c>
      <c r="EE727" s="451" t="e">
        <f>BG727/BH727</f>
        <v>#VALUE!</v>
      </c>
      <c r="EF727" s="451" t="e">
        <f>DV727/SUM($DV727:$EE727)</f>
        <v>#VALUE!</v>
      </c>
      <c r="EG727" s="451" t="e">
        <f>DW727/SUM($DV727:$EE727)</f>
        <v>#VALUE!</v>
      </c>
      <c r="EH727" s="451" t="e">
        <f>DX727/SUM($DV727:$EE727)</f>
        <v>#VALUE!</v>
      </c>
      <c r="EI727" s="451" t="e">
        <f>DY727/SUM($DV727:$EE727)</f>
        <v>#VALUE!</v>
      </c>
      <c r="EJ727" s="451" t="e">
        <f>DZ727/SUM($DV727:$EE727)</f>
        <v>#VALUE!</v>
      </c>
      <c r="EK727" s="451" t="e">
        <f>EA727/SUM($DV727:$EE727)</f>
        <v>#VALUE!</v>
      </c>
      <c r="EL727" s="451" t="e">
        <f>EB727/SUM($DV727:$EE727)</f>
        <v>#VALUE!</v>
      </c>
      <c r="EM727" s="451" t="e">
        <f>EC727/SUM($DV727:$EE727)</f>
        <v>#VALUE!</v>
      </c>
      <c r="EN727" s="451" t="e">
        <f>ED727/SUM($DV727:$EE727)</f>
        <v>#VALUE!</v>
      </c>
      <c r="EO727" s="451" t="e">
        <f>EE727/SUM($DV727:$EE727)</f>
        <v>#VALUE!</v>
      </c>
      <c r="EP727" s="450">
        <f>EP726</f>
        <v>0.080000000000000002</v>
      </c>
      <c r="EQ727" s="450">
        <f>EQ726</f>
        <v>0.014999999999999999</v>
      </c>
      <c r="ER727" s="450">
        <f>ER726</f>
        <v>0.014999999999999999</v>
      </c>
      <c r="ES727" s="450">
        <f>ES726</f>
        <v>0.014999999999999999</v>
      </c>
      <c r="ET727" s="450">
        <f>ET726</f>
        <v>0.014999999999999999</v>
      </c>
      <c r="EU727" s="450">
        <f>EU726</f>
        <v>0.089999999999999997</v>
      </c>
      <c r="EV727" s="450">
        <f>EV726</f>
        <v>0.089999999999999997</v>
      </c>
      <c r="EW727" s="450">
        <f>EW726</f>
        <v>0.089999999999999997</v>
      </c>
      <c r="EX727" s="431" t="str">
        <f>IF(_tag_month_day!AS717="","",_tag_month_day!AS717/100)</f>
        <v/>
      </c>
      <c r="EY727" s="431" t="str">
        <f>IF(_tag_month_day!AT717="","",_tag_month_day!AT717/100)</f>
        <v/>
      </c>
      <c r="EZ727" s="431" t="str">
        <f>IF(_tag_month_day!AU717="","",_tag_month_day!AU717/100)</f>
        <v/>
      </c>
      <c r="FA727" s="431" t="str">
        <f>IF(_tag_month_day!AV717="","",_tag_month_day!AV717/100)</f>
        <v/>
      </c>
      <c r="FB727" s="431" t="str">
        <f>IF(_tag_month_day!AW717="","",_tag_month_day!AW717/100)</f>
        <v/>
      </c>
      <c r="FC727" s="431" t="str">
        <f>IF(_tag_month_day!AX717="","",_tag_month_day!AX717/100)</f>
        <v/>
      </c>
      <c r="FD727" s="449" t="str">
        <f>IF(_tag_month_day!AY717="","",_tag_month_day!AY717/100)</f>
        <v/>
      </c>
      <c r="FE727" s="449" t="str">
        <f>IF(_tag_month_day!AZ717="","",_tag_month_day!AZ717/100)</f>
        <v/>
      </c>
      <c r="FF727" s="449" t="str">
        <f>IF(_tag_month_day!BA717="","",_tag_month_day!BA717/100)</f>
        <v/>
      </c>
      <c r="FG727" s="449" t="str">
        <f>IF(_tag_month_day!BB717="","",_tag_month_day!BB717/100)</f>
        <v/>
      </c>
      <c r="FH727" s="467" t="str">
        <f>IF(_tag_month_day!BC717="","",_tag_month_day!BC717/100)</f>
        <v/>
      </c>
      <c r="FI727" s="449">
        <f>FI726</f>
        <v>0.40999999999999998</v>
      </c>
      <c r="FJ727" s="449">
        <f>FJ726</f>
        <v>0.11</v>
      </c>
      <c r="FK727" s="449">
        <f>FK726</f>
        <v>0.014999999999999999</v>
      </c>
      <c r="FL727" s="449">
        <f>FL726</f>
        <v>0</v>
      </c>
      <c r="FM727" s="467">
        <f>FM726</f>
        <v>0.0001</v>
      </c>
      <c r="FN727" s="449">
        <f>FN726</f>
        <v>0.32000000000000001</v>
      </c>
      <c r="FO727" s="449">
        <f>FO726</f>
        <v>0.20000000000000001</v>
      </c>
      <c r="FP727" s="449">
        <f>FP726</f>
        <v>0.01</v>
      </c>
      <c r="FQ727" s="449">
        <f>FQ726</f>
        <v>0</v>
      </c>
      <c r="FR727" s="467">
        <f>FR726</f>
        <v>0.0001</v>
      </c>
      <c r="FS727" s="449" t="str">
        <f>IF(_tag_month_day!BD717="","",_tag_month_day!BD717/100)</f>
        <v/>
      </c>
      <c r="FT727" s="449" t="str">
        <f>IF(_tag_month_day!BE717="","",_tag_month_day!BE717/100)</f>
        <v/>
      </c>
      <c r="FU727" s="449" t="str">
        <f>IF(_tag_month_day!BF717="","",_tag_month_day!BF717/100)</f>
        <v/>
      </c>
      <c r="FV727" s="449" t="str">
        <f>IF(_tag_month_day!BG717="","",_tag_month_day!BG717/100)</f>
        <v/>
      </c>
      <c r="FW727" s="467" t="str">
        <f>IF(_tag_month_day!BH717="","",_tag_month_day!BH717/100)</f>
        <v/>
      </c>
      <c r="FX727" s="449" t="str">
        <f>IF(_tag_month_day!BI717="","",_tag_month_day!BI717/100)</f>
        <v/>
      </c>
      <c r="FY727" s="449" t="str">
        <f>IF(_tag_month_day!BJ717="","",_tag_month_day!BJ717/100)</f>
        <v/>
      </c>
      <c r="FZ727" s="468" t="str">
        <f>IF(_tag_month_day!BK717="","",_tag_month_day!BK717/100)</f>
        <v/>
      </c>
      <c r="GA727" s="449" t="str">
        <f>IF(_tag_month_day!BL717="","",_tag_month_day!BL717/100)</f>
        <v/>
      </c>
      <c r="GB727" s="467" t="str">
        <f>IF(_tag_month_day!BM717="","",_tag_month_day!BM717/100)</f>
        <v/>
      </c>
      <c r="GC727" s="431" t="str">
        <f>IF(_tag_month_day!BN717="","",_tag_month_day!BN717/100)</f>
        <v/>
      </c>
      <c r="GD727" s="431" t="str">
        <f>IF(_tag_month_day!BO717="","",_tag_month_day!BO717/100)</f>
        <v/>
      </c>
      <c r="GE727" s="431" t="str">
        <f>IF(_tag_month_day!BP717="","",_tag_month_day!BP717/100)</f>
        <v/>
      </c>
      <c r="GF727" s="431" t="str">
        <f>IF(_tag_month_day!BQ717="","",_tag_month_day!BQ717/100)</f>
        <v/>
      </c>
      <c r="GG727" s="431" t="str">
        <f>IF(_tag_month_day!BR717="","",_tag_month_day!BR717/100)</f>
        <v/>
      </c>
      <c r="GH727" s="431" t="str">
        <f>IF(_tag_month_day!BS717="","",_tag_month_day!BS717/100)</f>
        <v/>
      </c>
      <c r="GI727" s="467" t="str">
        <f>IF(_tag_month_day!BT717="","",_tag_month_day!BT717/100)</f>
        <v/>
      </c>
      <c r="GJ727" s="469" t="str">
        <f>IF(_tag_month_day!BU717="","",_tag_month_day!BU717/100)</f>
        <v/>
      </c>
      <c r="GK727" s="470">
        <f>GK726</f>
        <v>0.070000000000000007</v>
      </c>
      <c r="GL727" s="470">
        <f>GL726</f>
        <v>0.029999999999999999</v>
      </c>
      <c r="GM727" s="471" t="str">
        <f>IF(_tag_month_day!BX717="","",_tag_month_day!BX717/100)</f>
        <v/>
      </c>
      <c r="GN727" s="470">
        <f>GN726</f>
        <v>0.070000000000000007</v>
      </c>
      <c r="GO727" s="470">
        <f>GO726</f>
        <v>0.029999999999999999</v>
      </c>
      <c r="GP727" s="470">
        <f>GP726</f>
        <v>0.089999999999999997</v>
      </c>
      <c r="GQ727" s="470">
        <f>GQ726</f>
        <v>0.029999999999999999</v>
      </c>
      <c r="GR727" s="471" t="str">
        <f>IF(_tag_month_day!CA717="","",_tag_month_day!CA717/100)</f>
        <v/>
      </c>
      <c r="GS727" s="472">
        <f>GS726</f>
        <v>0.95299999999999996</v>
      </c>
      <c r="GT727" s="472">
        <f>GT726</f>
        <v>0.55000000000000004</v>
      </c>
      <c r="GU727" s="472">
        <f>GU726</f>
        <v>0.55000000000000004</v>
      </c>
      <c r="GV727" s="472">
        <f>GV726</f>
        <v>0.55000000000000004</v>
      </c>
      <c r="GW727" s="472">
        <f>GW726</f>
        <v>0.5</v>
      </c>
      <c r="GX727" s="472">
        <f>GX726</f>
        <v>0.93500000000000005</v>
      </c>
      <c r="GY727" s="472">
        <f>GY726</f>
        <v>0.14999999999999999</v>
      </c>
      <c r="GZ727" s="472">
        <f>GZ726</f>
        <v>1</v>
      </c>
      <c r="HA727" s="474">
        <f>HA726</f>
        <v>0.047</v>
      </c>
      <c r="HB727" s="474">
        <f>HB726</f>
        <v>0.45000000000000001</v>
      </c>
      <c r="HC727" s="474">
        <f>HC726</f>
        <v>0.45000000000000001</v>
      </c>
      <c r="HD727" s="474">
        <f>HD726</f>
        <v>0.45000000000000001</v>
      </c>
      <c r="HE727" s="474">
        <f>HE726</f>
        <v>0.5</v>
      </c>
      <c r="HF727" s="474">
        <f>HF726</f>
        <v>0.065000000000000002</v>
      </c>
      <c r="HG727" s="474">
        <f>HG726</f>
        <v>0.84999999999999998</v>
      </c>
      <c r="HH727" s="474">
        <f>HH726</f>
        <v>0</v>
      </c>
      <c r="HI727" s="10">
        <f>IF(BZ727&lt;&gt;"",CK727-BV727,0)</f>
        <v>0</v>
      </c>
      <c r="HJ727" s="10" t="e">
        <f>IF(AJ727&gt;0,AH727-AJ727,0)</f>
        <v>#VALUE!</v>
      </c>
      <c r="HK727" s="466">
        <f>HK726</f>
        <v>0.84999999999999998</v>
      </c>
      <c r="HL727" s="424">
        <f>HL726</f>
        <v>550000</v>
      </c>
      <c r="HM727" s="424">
        <f>HM726</f>
        <v>480000</v>
      </c>
      <c r="HN727" s="465" t="e">
        <f>(DJ727*EZ727+DK727*FH727+DL727*FM727+DM727*FR727+DN727*FW727+DO727*GB727+DS727*GI727+DP727*GM727+DR727*GR727)*1000*2</f>
        <v>#VALUE!</v>
      </c>
      <c r="HO727" s="465" t="e">
        <f>HN727*HK727*$HO$2/HL727*1000000</f>
        <v>#VALUE!</v>
      </c>
      <c r="HP727" s="465" t="e">
        <f>HN727*HK727*$HP$2/HM727*1000000</f>
        <v>#VALUE!</v>
      </c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</row>
    <row customFormat="1" r="728" s="0">
      <c r="A728" s="420">
        <v>717</v>
      </c>
      <c r="B728" s="421">
        <f ca="1">IF(D728=D727,B727,IF(D728="夜班",B727+1,B727))</f>
        <v>43615</v>
      </c>
      <c r="C728" s="422">
        <f>C727</f>
        <v>0.041666666666666699</v>
      </c>
      <c r="D728" s="10" t="str">
        <f ca="1">IF(HOUR(G728)&lt;8,"夜班",IF(HOUR(G728)&lt;16,"白班",IF(HOUR(G728)&lt;24,"中班",0)))</f>
        <v>中班</v>
      </c>
      <c r="E728" s="10" t="e">
        <f ca="1">IF(F728=1,"甲",IF(F728=2,"乙",IF(F728=3,"丙",IF(F728=4,"丁",""))))</f>
        <v>#REF!</v>
      </c>
      <c r="F728" s="10" t="e">
        <f ca="1">SUMPRODUCT((成本日报!$A$3:$A$95=计划!B728)*(成本日报!$B$3:$B$95=计划!$D728),成本日报!$C$3:$C$95)</f>
        <v>#REF!</v>
      </c>
      <c r="G728" s="423">
        <f ca="1">G727+C727</f>
        <v>43615.833333331597</v>
      </c>
      <c r="H728" s="423">
        <f ca="1">$G728+$C728/60*10+$C728*0</f>
        <v>43615.840277776042</v>
      </c>
      <c r="I728" s="423">
        <f ca="1">$G728+$C728/60*18+$C728*0</f>
        <v>43615.845833331594</v>
      </c>
      <c r="J728" s="423">
        <f ca="1">$G728+$C728/60*0+$C728*1</f>
        <v>43615.874999998261</v>
      </c>
      <c r="K728" s="423">
        <f ca="1">$G728+$C728/60*30+$C728*2</f>
        <v>43615.937499998268</v>
      </c>
      <c r="L728" s="423">
        <f ca="1">$G728+$C728/60*0+$C728*3</f>
        <v>43615.958333331597</v>
      </c>
      <c r="M728" s="424" t="str">
        <f>IF(_tag_month_day!A718="","",_tag_month_day!A718)</f>
        <v/>
      </c>
      <c r="N728" s="424" t="str">
        <f>IF(_tag_month_day!B718="","",_tag_month_day!B718)</f>
        <v/>
      </c>
      <c r="O728" s="425" t="e">
        <f>IF(M728+N728=0,"",M728+N728)</f>
        <v>#VALUE!</v>
      </c>
      <c r="P728" s="424" t="str">
        <f>IF(_tag_month_day!C718="","",_tag_month_day!C718)</f>
        <v/>
      </c>
      <c r="Q728" s="424" t="str">
        <f>IF(_tag_month_day!D718="","",_tag_month_day!D718)</f>
        <v/>
      </c>
      <c r="R728" s="426" t="str">
        <f>IF(_tag_month_day!CB718="","",_tag_month_day!CB718/100)</f>
        <v/>
      </c>
      <c r="S728" s="427" t="str">
        <f>IF(_tag_month_day!E718="","",_tag_month_day!E718)</f>
        <v/>
      </c>
      <c r="T728" s="427" t="str">
        <f>IF(_tag_month_day!F718="","",_tag_month_day!F718)</f>
        <v/>
      </c>
      <c r="U728" s="428" t="e">
        <f>S728+T728</f>
        <v>#VALUE!</v>
      </c>
      <c r="V728" s="429" t="e">
        <f>U728/AJ728</f>
        <v>#VALUE!</v>
      </c>
      <c r="W728" s="430" t="str">
        <f>IF(_jhy_month_day!A718="","",_jhy_month_day!A718)</f>
        <v/>
      </c>
      <c r="X728" s="431" t="str">
        <f>IF(_jhy_month_day!B718="","",_jhy_month_day!B718/100)</f>
        <v/>
      </c>
      <c r="Y728" s="431" t="str">
        <f>IF(_jhy_month_day!C718="","",_jhy_month_day!C718/100)</f>
        <v/>
      </c>
      <c r="Z728" s="432">
        <f>Z724+1</f>
        <v>180</v>
      </c>
      <c r="AA728" s="433" t="str">
        <f>IF(_tag_month_day!G718="","",_tag_month_day!G718/100)</f>
        <v/>
      </c>
      <c r="AB728" s="433" t="str">
        <f>IF(_tag_month_day!H718="","",_tag_month_day!H718/100)</f>
        <v/>
      </c>
      <c r="AC728" s="434">
        <f>IF(X728="",AC727,BK728*($AV727*X728+$AW727*FD727+$AX727*FI727+$AY727*FN727+$AZ727*FS727+$BA727*FX727+$BG727*GE727)/(AV727*Y728+AX727*FK727+AW727*FF727+AY727*FP727+AZ727*FU727+BA727*FZ727+BG727*GG727+BB727*GK727+BC727*GN727+BD727*GP727))</f>
        <v>1.59963432013121</v>
      </c>
      <c r="AD728" s="435" t="str">
        <f>IF(AC728=AC727,"",AC728-AC727)</f>
        <v/>
      </c>
      <c r="AE728" s="436" t="str">
        <f>IF(1-AF728=0,"",(1-AF728))</f>
        <v/>
      </c>
      <c r="AF728" s="437">
        <v>1</v>
      </c>
      <c r="AG728" s="10" t="str">
        <f>AG727</f>
        <v>9A3</v>
      </c>
      <c r="AH728" s="438" t="str">
        <f>AH727</f>
        <v/>
      </c>
      <c r="AI728" s="424"/>
      <c r="AJ728" s="10" t="str">
        <f>IF(_tag_month_day!I718="","",_tag_month_day!I718)</f>
        <v/>
      </c>
      <c r="AK728" s="440"/>
      <c r="AL728" s="440"/>
      <c r="AM728" s="440"/>
      <c r="AN728" s="441">
        <f>AN727</f>
        <v>2</v>
      </c>
      <c r="AO728" s="441">
        <f>AO727</f>
        <v>8</v>
      </c>
      <c r="AP728" s="442" t="e">
        <f>(IF(AN728=0,AS727,AS727*(1+AO728/AN728)/(AR728+AO728/AN728)))+AT728</f>
        <v>#VALUE!</v>
      </c>
      <c r="AQ728" s="443" t="str">
        <f>IF(_tag_month_day!J718="","",_tag_month_day!J718/100)</f>
        <v/>
      </c>
      <c r="AR728" s="444">
        <f>AR727</f>
        <v>1.3</v>
      </c>
      <c r="AS728" s="445" t="e">
        <f>AQ728*(AN728*AR728+AO728)/(AN728+AO728)</f>
        <v>#VALUE!</v>
      </c>
      <c r="AT728" s="445" t="e">
        <f>(SUM(BE728:BF728)-SUM(BE727:BF727))*0.05</f>
        <v>#VALUE!</v>
      </c>
      <c r="AU728" s="446" t="str">
        <f>IF(_tag_month_day!CC718="","",IF(_tag_month_day!CC718&gt;0,_tag_month_day!CD718,_tag_month_day!CE718))</f>
        <v/>
      </c>
      <c r="AV728" s="447" t="str">
        <f>IF(_tag_month_day!L718="","",_tag_month_day!L718/100)</f>
        <v/>
      </c>
      <c r="AW728" s="431">
        <f>AW727</f>
        <v>0</v>
      </c>
      <c r="AX728" s="431">
        <f>AX727</f>
        <v>0</v>
      </c>
      <c r="AY728" s="431" t="str">
        <f>IF(_tag_month_day!M718="","",_tag_month_day!M718/100)</f>
        <v/>
      </c>
      <c r="AZ728" s="431" t="str">
        <f>IF(_tag_month_day!N718="","",_tag_month_day!N718/100)</f>
        <v/>
      </c>
      <c r="BA728" s="431" t="str">
        <f>IF(_tag_month_day!O718="","",_tag_month_day!O718/100)</f>
        <v/>
      </c>
      <c r="BB728" s="448" t="str">
        <f>IF(_tag_month_day!P718="","",_tag_month_day!P718/100)</f>
        <v/>
      </c>
      <c r="BC728" s="448">
        <f>BC727</f>
        <v>0</v>
      </c>
      <c r="BD728" s="448" t="str">
        <f>IF(_tag_month_day!Q718="","",_tag_month_day!Q718/100)</f>
        <v/>
      </c>
      <c r="BE728" s="449" t="str">
        <f>IF(_tag_month_day!R718="","",_tag_month_day!R718/100)</f>
        <v/>
      </c>
      <c r="BF728" s="388" t="e">
        <f>(AU728*(100+BE728*100))/(AJ728-AU728)/100</f>
        <v>#VALUE!</v>
      </c>
      <c r="BG728" s="450" t="e">
        <f>BE728+BF728</f>
        <v>#VALUE!</v>
      </c>
      <c r="BH728" s="451" t="e">
        <f>SUM(AV728:BF728)</f>
        <v>#VALUE!</v>
      </c>
      <c r="BI728" s="452" t="e">
        <f>IF(CX728=0,BI727,(DK728*查询!$R$5+DL728*查询!$Q$5+DM728*查询!$N$5+DN728*查询!$O$5+DO728*查询!$P$5)*AF728/CX728)</f>
        <v>#VALUE!</v>
      </c>
      <c r="BJ728" s="452" t="e">
        <f>IF(CX728=0,BJ727,(DP728*查询!$S$5+DQ728*查询!$T$5+DR728*查询!$U$5)*AF728/CX728)</f>
        <v>#VALUE!</v>
      </c>
      <c r="BK728" s="452">
        <f>BK727</f>
        <v>1</v>
      </c>
      <c r="BL728" s="453" t="e">
        <f>SUMPRODUCT((AV728:BA728)*(GS728:GX728))/((GS728:GX728)+SUM(BB728:BD728)*GY728+BG728*GZ728)</f>
        <v>#VALUE!</v>
      </c>
      <c r="BM728" s="453" t="e">
        <f>BK728*($AV728*FB728+$AW728*FD728+$AX728*FI728+$AY728*FN728+$AZ728*FS728+$BA728*FX728+$BG728*GE728)/(AV728*EY728+AX728*FK728+AW728*FF728+AY728*FP728+AZ728*FU728+BA728*FZ728+BG728*GG728+BB728*GK728+BC728*GN728+BD728*GP728)</f>
        <v>#VALUE!</v>
      </c>
      <c r="BN728" s="453" t="e">
        <f>($AV728*FC728+$AX728*FJ728+$AW728*FE728+$AY728*FO728+$AZ728*FT728+$BA728*FY728+$BG728*GF728)/($AV728*FA728+BG728*GH728+BB728*GL728+BC728*GO728+BD728*GQ728+BA728*GA728)</f>
        <v>#VALUE!</v>
      </c>
      <c r="BO728" s="454" t="e">
        <f>SUMPRODUCT(AV728:BA728*GS728:GX728)/(GS728:GX728+(BB728+BC728+BD728)*GY728+BG728)</f>
        <v>#VALUE!</v>
      </c>
      <c r="BP728" s="454" t="e">
        <f>SUMPRODUCT(AV728:BA728*GS728:GX728)/(GS728:GX728+(BB728+BC728+BD728)*GY728+BG728)</f>
        <v>#VALUE!</v>
      </c>
      <c r="BQ728" s="454" t="e">
        <f>SUMPRODUCT(AV728:BA728*GS728:GX728)/(GS728:GX728+(BB728+BC728+BD728)*GY728+BG728)</f>
        <v>#VALUE!</v>
      </c>
      <c r="BR728" s="453" t="str">
        <f>IF(_tag_month_day!T718="","",_tag_month_day!T718)</f>
        <v/>
      </c>
      <c r="BS728" s="453" t="str">
        <f>IF(_tag_month_day!U718="","",_tag_month_day!U718)</f>
        <v/>
      </c>
      <c r="BT728" s="455" t="str">
        <f>IF(CK728="","",IF((CK728&gt;=BV728-0.12)*(CK728&lt;=BV728+0.12),"合格","不合格"))</f>
        <v/>
      </c>
      <c r="BU728" s="456" t="str">
        <f>IF(_tag_month_day!V718="","",_tag_month_day!V718)</f>
        <v/>
      </c>
      <c r="BV728" s="457" t="str">
        <f>IF(_tag_month_day!W718="","",_tag_month_day!W718)</f>
        <v/>
      </c>
      <c r="BW728" s="458" t="str">
        <f>IF(_tag_month_day!X718="","",_tag_month_day!X718)</f>
        <v/>
      </c>
      <c r="BX728" s="458" t="str">
        <f>IF(_tag_month_day!Y718="","",_tag_month_day!Y718)</f>
        <v/>
      </c>
      <c r="BY728" s="459">
        <f ca="1">L728</f>
        <v>43615.958333331597</v>
      </c>
      <c r="BZ728" s="460"/>
      <c r="CA728" s="4"/>
      <c r="CB728" s="424" t="str">
        <f>IF(_tag_month_day!Z718="","",_tag_month_day!Z718)</f>
        <v/>
      </c>
      <c r="CC728" s="424" t="str">
        <f>IF(_tag_month_day!AA718="","",_tag_month_day!AA718)</f>
        <v/>
      </c>
      <c r="CD728" s="424" t="str">
        <f>IF(_tag_month_day!AB718="","",_tag_month_day!AB718)</f>
        <v/>
      </c>
      <c r="CE728" s="424" t="str">
        <f>IF(_tag_month_day!AC718="","",_tag_month_day!AC718)</f>
        <v/>
      </c>
      <c r="CF728" s="424" t="str">
        <f>IF(_tag_month_day!AD718="","",_tag_month_day!AD718)</f>
        <v/>
      </c>
      <c r="CG728" s="424" t="str">
        <f>IF(_tag_month_day!AE718="","",_tag_month_day!AE718)</f>
        <v/>
      </c>
      <c r="CH728" s="424" t="str">
        <f>IF(_tag_month_day!AF718="","",_tag_month_day!AF718)</f>
        <v/>
      </c>
      <c r="CI728" s="424" t="str">
        <f>IF(_tag_month_day!AG718="","",_tag_month_day!AG718)</f>
        <v/>
      </c>
      <c r="CJ728" s="424" t="str">
        <f>IF(_tag_month_day!AH718="","",_tag_month_day!AH718)</f>
        <v/>
      </c>
      <c r="CK728" s="424" t="str">
        <f>IF(_tag_month_day!AI718="","",_tag_month_day!AI718)</f>
        <v/>
      </c>
      <c r="CL728" s="4" t="str">
        <f>IF(_tag_month_day!AJ718="","",_tag_month_day!AJ718)</f>
        <v/>
      </c>
      <c r="CM728" s="4" t="str">
        <f>IF(_tag_month_day!AK718="","",_tag_month_day!AK718)</f>
        <v/>
      </c>
      <c r="CN728" s="4" t="str">
        <f>IF(_tag_month_day!AL718="","",_tag_month_day!AL718)</f>
        <v/>
      </c>
      <c r="CO728" s="4" t="str">
        <f>IF(_tag_month_day!AM718="","",_tag_month_day!AM718)</f>
        <v/>
      </c>
      <c r="CP728" s="4" t="str">
        <f>IF(_tag_month_day!AN718="","",_tag_month_day!AN718)</f>
        <v/>
      </c>
      <c r="CQ728" s="4" t="str">
        <f>IF(_tag_month_day!AO718="","",_tag_month_day!AO718)</f>
        <v/>
      </c>
      <c r="CR728" s="462" t="str">
        <f>IF(_tag_month_day!AP718="","",_tag_month_day!AP718)</f>
        <v/>
      </c>
      <c r="CS728" s="463" t="str">
        <f>IF(_tag_month_day!AQ718="","",_tag_month_day!AQ718)</f>
        <v/>
      </c>
      <c r="CT728" s="4" t="str">
        <f>IF(_tag_month_day!AR718="","",_tag_month_day!AR718)</f>
        <v/>
      </c>
      <c r="CU728" s="464" t="e">
        <f>DU728/AJ728</f>
        <v>#VALUE!</v>
      </c>
      <c r="CV728" s="451" t="e">
        <f>BG728/BH728</f>
        <v>#VALUE!</v>
      </c>
      <c r="CW728" s="465" t="e">
        <f>AJ728*(1-CV728)*CU728*AF728</f>
        <v>#VALUE!</v>
      </c>
      <c r="CX728" s="465" t="e">
        <f>CW728*94%</f>
        <v>#VALUE!</v>
      </c>
      <c r="CY728" s="466" t="e">
        <f>IF(CX728=0,0,DS728/(DS728+CX728))</f>
        <v>#VALUE!</v>
      </c>
      <c r="CZ728" s="465" t="e">
        <f>$AJ728*EF728</f>
        <v>#VALUE!</v>
      </c>
      <c r="DA728" s="465" t="e">
        <f>$AJ728*EG728</f>
        <v>#VALUE!</v>
      </c>
      <c r="DB728" s="465" t="e">
        <f>$AJ728*EH728</f>
        <v>#VALUE!</v>
      </c>
      <c r="DC728" s="465" t="e">
        <f>$AJ728*EI728</f>
        <v>#VALUE!</v>
      </c>
      <c r="DD728" s="465" t="e">
        <f>$AJ728*EJ728</f>
        <v>#VALUE!</v>
      </c>
      <c r="DE728" s="465" t="e">
        <f>$AJ728*EK728</f>
        <v>#VALUE!</v>
      </c>
      <c r="DF728" s="465" t="e">
        <f>$AJ728*EL728</f>
        <v>#VALUE!</v>
      </c>
      <c r="DG728" s="465" t="e">
        <f>$AJ728*EM728</f>
        <v>#VALUE!</v>
      </c>
      <c r="DH728" s="465" t="e">
        <f>$AJ728*EN728</f>
        <v>#VALUE!</v>
      </c>
      <c r="DI728" s="465" t="e">
        <f>$AJ728*EO728</f>
        <v>#VALUE!</v>
      </c>
      <c r="DJ728" s="465" t="e">
        <f>CZ728*(1-EP728)</f>
        <v>#VALUE!</v>
      </c>
      <c r="DK728" s="465" t="e">
        <f>DA728*(1-ER728)</f>
        <v>#VALUE!</v>
      </c>
      <c r="DL728" s="465" t="e">
        <f>DB728*(1-EQ728)</f>
        <v>#VALUE!</v>
      </c>
      <c r="DM728" s="465" t="e">
        <f>DC728*(1-ES728)</f>
        <v>#VALUE!</v>
      </c>
      <c r="DN728" s="465" t="e">
        <f>DD728*(1-ET728)</f>
        <v>#VALUE!</v>
      </c>
      <c r="DO728" s="465" t="e">
        <f>DE728</f>
        <v>#VALUE!</v>
      </c>
      <c r="DP728" s="465" t="e">
        <f>DF728*(1-EU728)</f>
        <v>#VALUE!</v>
      </c>
      <c r="DQ728" s="465" t="e">
        <f>DG728*(1-EV728)</f>
        <v>#VALUE!</v>
      </c>
      <c r="DR728" s="465" t="e">
        <f>DH728*(1-EW728)</f>
        <v>#VALUE!</v>
      </c>
      <c r="DS728" s="465" t="e">
        <f>DI728</f>
        <v>#VALUE!</v>
      </c>
      <c r="DT728" s="465" t="e">
        <f>SUM(DJ728:DS728)</f>
        <v>#VALUE!</v>
      </c>
      <c r="DU728" s="465" t="e">
        <f>(GS728:GX728)+(DP728+DQ728+DR728)*GY728+DS728</f>
        <v>#VALUE!</v>
      </c>
      <c r="DV728" s="451" t="e">
        <f>AV728/$BH728/(1-EP728)</f>
        <v>#VALUE!</v>
      </c>
      <c r="DW728" s="451" t="e">
        <f>AW728/$BH728/(1-ER728)</f>
        <v>#VALUE!</v>
      </c>
      <c r="DX728" s="451" t="e">
        <f>AX728/$BH728/(1-EQ728)</f>
        <v>#VALUE!</v>
      </c>
      <c r="DY728" s="451" t="e">
        <f>AY728/$BH728/(1-ES728)</f>
        <v>#VALUE!</v>
      </c>
      <c r="DZ728" s="451" t="e">
        <f>AZ728/$BH728/(1-ET728)</f>
        <v>#VALUE!</v>
      </c>
      <c r="EA728" s="451" t="e">
        <f>BA728/$BH728/(1-AX728)</f>
        <v>#VALUE!</v>
      </c>
      <c r="EB728" s="451" t="e">
        <f>BB728/$BH728/(1-EU728)</f>
        <v>#VALUE!</v>
      </c>
      <c r="EC728" s="451" t="e">
        <f>BC728/$BH728/(1-EV728)</f>
        <v>#VALUE!</v>
      </c>
      <c r="ED728" s="451" t="e">
        <f>BD728/$BH728/(1-EW728)</f>
        <v>#VALUE!</v>
      </c>
      <c r="EE728" s="451" t="e">
        <f>BG728/BH728</f>
        <v>#VALUE!</v>
      </c>
      <c r="EF728" s="451" t="e">
        <f>DV728/SUM($DV728:$EE728)</f>
        <v>#VALUE!</v>
      </c>
      <c r="EG728" s="451" t="e">
        <f>DW728/SUM($DV728:$EE728)</f>
        <v>#VALUE!</v>
      </c>
      <c r="EH728" s="451" t="e">
        <f>DX728/SUM($DV728:$EE728)</f>
        <v>#VALUE!</v>
      </c>
      <c r="EI728" s="451" t="e">
        <f>DY728/SUM($DV728:$EE728)</f>
        <v>#VALUE!</v>
      </c>
      <c r="EJ728" s="451" t="e">
        <f>DZ728/SUM($DV728:$EE728)</f>
        <v>#VALUE!</v>
      </c>
      <c r="EK728" s="451" t="e">
        <f>EA728/SUM($DV728:$EE728)</f>
        <v>#VALUE!</v>
      </c>
      <c r="EL728" s="451" t="e">
        <f>EB728/SUM($DV728:$EE728)</f>
        <v>#VALUE!</v>
      </c>
      <c r="EM728" s="451" t="e">
        <f>EC728/SUM($DV728:$EE728)</f>
        <v>#VALUE!</v>
      </c>
      <c r="EN728" s="451" t="e">
        <f>ED728/SUM($DV728:$EE728)</f>
        <v>#VALUE!</v>
      </c>
      <c r="EO728" s="451" t="e">
        <f>EE728/SUM($DV728:$EE728)</f>
        <v>#VALUE!</v>
      </c>
      <c r="EP728" s="450">
        <f>EP727</f>
        <v>0.080000000000000002</v>
      </c>
      <c r="EQ728" s="450">
        <f>EQ727</f>
        <v>0.014999999999999999</v>
      </c>
      <c r="ER728" s="450">
        <f>ER727</f>
        <v>0.014999999999999999</v>
      </c>
      <c r="ES728" s="450">
        <f>ES727</f>
        <v>0.014999999999999999</v>
      </c>
      <c r="ET728" s="450">
        <f>ET727</f>
        <v>0.014999999999999999</v>
      </c>
      <c r="EU728" s="450">
        <f>EU727</f>
        <v>0.089999999999999997</v>
      </c>
      <c r="EV728" s="450">
        <f>EV727</f>
        <v>0.089999999999999997</v>
      </c>
      <c r="EW728" s="450">
        <f>EW727</f>
        <v>0.089999999999999997</v>
      </c>
      <c r="EX728" s="431" t="str">
        <f>IF(_tag_month_day!AS718="","",_tag_month_day!AS718/100)</f>
        <v/>
      </c>
      <c r="EY728" s="431" t="str">
        <f>IF(_tag_month_day!AT718="","",_tag_month_day!AT718/100)</f>
        <v/>
      </c>
      <c r="EZ728" s="431" t="str">
        <f>IF(_tag_month_day!AU718="","",_tag_month_day!AU718/100)</f>
        <v/>
      </c>
      <c r="FA728" s="431" t="str">
        <f>IF(_tag_month_day!AV718="","",_tag_month_day!AV718/100)</f>
        <v/>
      </c>
      <c r="FB728" s="431" t="str">
        <f>IF(_tag_month_day!AW718="","",_tag_month_day!AW718/100)</f>
        <v/>
      </c>
      <c r="FC728" s="431" t="str">
        <f>IF(_tag_month_day!AX718="","",_tag_month_day!AX718/100)</f>
        <v/>
      </c>
      <c r="FD728" s="449" t="str">
        <f>IF(_tag_month_day!AY718="","",_tag_month_day!AY718/100)</f>
        <v/>
      </c>
      <c r="FE728" s="449" t="str">
        <f>IF(_tag_month_day!AZ718="","",_tag_month_day!AZ718/100)</f>
        <v/>
      </c>
      <c r="FF728" s="449" t="str">
        <f>IF(_tag_month_day!BA718="","",_tag_month_day!BA718/100)</f>
        <v/>
      </c>
      <c r="FG728" s="449" t="str">
        <f>IF(_tag_month_day!BB718="","",_tag_month_day!BB718/100)</f>
        <v/>
      </c>
      <c r="FH728" s="467" t="str">
        <f>IF(_tag_month_day!BC718="","",_tag_month_day!BC718/100)</f>
        <v/>
      </c>
      <c r="FI728" s="449">
        <f>FI727</f>
        <v>0.40999999999999998</v>
      </c>
      <c r="FJ728" s="449">
        <f>FJ727</f>
        <v>0.11</v>
      </c>
      <c r="FK728" s="449">
        <f>FK727</f>
        <v>0.014999999999999999</v>
      </c>
      <c r="FL728" s="449">
        <f>FL727</f>
        <v>0</v>
      </c>
      <c r="FM728" s="467">
        <f>FM727</f>
        <v>0.0001</v>
      </c>
      <c r="FN728" s="449">
        <f>FN727</f>
        <v>0.32000000000000001</v>
      </c>
      <c r="FO728" s="449">
        <f>FO727</f>
        <v>0.20000000000000001</v>
      </c>
      <c r="FP728" s="449">
        <f>FP727</f>
        <v>0.01</v>
      </c>
      <c r="FQ728" s="449">
        <f>FQ727</f>
        <v>0</v>
      </c>
      <c r="FR728" s="467">
        <f>FR727</f>
        <v>0.0001</v>
      </c>
      <c r="FS728" s="449" t="str">
        <f>IF(_tag_month_day!BD718="","",_tag_month_day!BD718/100)</f>
        <v/>
      </c>
      <c r="FT728" s="449" t="str">
        <f>IF(_tag_month_day!BE718="","",_tag_month_day!BE718/100)</f>
        <v/>
      </c>
      <c r="FU728" s="449" t="str">
        <f>IF(_tag_month_day!BF718="","",_tag_month_day!BF718/100)</f>
        <v/>
      </c>
      <c r="FV728" s="449" t="str">
        <f>IF(_tag_month_day!BG718="","",_tag_month_day!BG718/100)</f>
        <v/>
      </c>
      <c r="FW728" s="467" t="str">
        <f>IF(_tag_month_day!BH718="","",_tag_month_day!BH718/100)</f>
        <v/>
      </c>
      <c r="FX728" s="449" t="str">
        <f>IF(_tag_month_day!BI718="","",_tag_month_day!BI718/100)</f>
        <v/>
      </c>
      <c r="FY728" s="449" t="str">
        <f>IF(_tag_month_day!BJ718="","",_tag_month_day!BJ718/100)</f>
        <v/>
      </c>
      <c r="FZ728" s="468" t="str">
        <f>IF(_tag_month_day!BK718="","",_tag_month_day!BK718/100)</f>
        <v/>
      </c>
      <c r="GA728" s="449" t="str">
        <f>IF(_tag_month_day!BL718="","",_tag_month_day!BL718/100)</f>
        <v/>
      </c>
      <c r="GB728" s="467" t="str">
        <f>IF(_tag_month_day!BM718="","",_tag_month_day!BM718/100)</f>
        <v/>
      </c>
      <c r="GC728" s="431" t="str">
        <f>IF(_tag_month_day!BN718="","",_tag_month_day!BN718/100)</f>
        <v/>
      </c>
      <c r="GD728" s="431" t="str">
        <f>IF(_tag_month_day!BO718="","",_tag_month_day!BO718/100)</f>
        <v/>
      </c>
      <c r="GE728" s="431" t="str">
        <f>IF(_tag_month_day!BP718="","",_tag_month_day!BP718/100)</f>
        <v/>
      </c>
      <c r="GF728" s="431" t="str">
        <f>IF(_tag_month_day!BQ718="","",_tag_month_day!BQ718/100)</f>
        <v/>
      </c>
      <c r="GG728" s="431" t="str">
        <f>IF(_tag_month_day!BR718="","",_tag_month_day!BR718/100)</f>
        <v/>
      </c>
      <c r="GH728" s="431" t="str">
        <f>IF(_tag_month_day!BS718="","",_tag_month_day!BS718/100)</f>
        <v/>
      </c>
      <c r="GI728" s="467" t="str">
        <f>IF(_tag_month_day!BT718="","",_tag_month_day!BT718/100)</f>
        <v/>
      </c>
      <c r="GJ728" s="469" t="str">
        <f>IF(_tag_month_day!BU718="","",_tag_month_day!BU718/100)</f>
        <v/>
      </c>
      <c r="GK728" s="470">
        <f>GK727</f>
        <v>0.070000000000000007</v>
      </c>
      <c r="GL728" s="470">
        <f>GL727</f>
        <v>0.029999999999999999</v>
      </c>
      <c r="GM728" s="471" t="str">
        <f>IF(_tag_month_day!BX718="","",_tag_month_day!BX718/100)</f>
        <v/>
      </c>
      <c r="GN728" s="470">
        <f>GN727</f>
        <v>0.070000000000000007</v>
      </c>
      <c r="GO728" s="470">
        <f>GO727</f>
        <v>0.029999999999999999</v>
      </c>
      <c r="GP728" s="470">
        <f>GP727</f>
        <v>0.089999999999999997</v>
      </c>
      <c r="GQ728" s="470">
        <f>GQ727</f>
        <v>0.029999999999999999</v>
      </c>
      <c r="GR728" s="471" t="str">
        <f>IF(_tag_month_day!CA718="","",_tag_month_day!CA718/100)</f>
        <v/>
      </c>
      <c r="GS728" s="472">
        <f>GS727</f>
        <v>0.95299999999999996</v>
      </c>
      <c r="GT728" s="472">
        <f>GT727</f>
        <v>0.55000000000000004</v>
      </c>
      <c r="GU728" s="472">
        <f>GU727</f>
        <v>0.55000000000000004</v>
      </c>
      <c r="GV728" s="472">
        <f>GV727</f>
        <v>0.55000000000000004</v>
      </c>
      <c r="GW728" s="472">
        <f>GW727</f>
        <v>0.5</v>
      </c>
      <c r="GX728" s="472">
        <f>GX727</f>
        <v>0.93500000000000005</v>
      </c>
      <c r="GY728" s="472">
        <f>GY727</f>
        <v>0.14999999999999999</v>
      </c>
      <c r="GZ728" s="472">
        <f>GZ727</f>
        <v>1</v>
      </c>
      <c r="HA728" s="474">
        <f>HA727</f>
        <v>0.047</v>
      </c>
      <c r="HB728" s="474">
        <f>HB727</f>
        <v>0.45000000000000001</v>
      </c>
      <c r="HC728" s="474">
        <f>HC727</f>
        <v>0.45000000000000001</v>
      </c>
      <c r="HD728" s="474">
        <f>HD727</f>
        <v>0.45000000000000001</v>
      </c>
      <c r="HE728" s="474">
        <f>HE727</f>
        <v>0.5</v>
      </c>
      <c r="HF728" s="474">
        <f>HF727</f>
        <v>0.065000000000000002</v>
      </c>
      <c r="HG728" s="474">
        <f>HG727</f>
        <v>0.84999999999999998</v>
      </c>
      <c r="HH728" s="474">
        <f>HH727</f>
        <v>0</v>
      </c>
      <c r="HI728" s="10">
        <f>IF(BZ728&lt;&gt;"",CK728-BV728,0)</f>
        <v>0</v>
      </c>
      <c r="HJ728" s="10" t="e">
        <f>IF(AJ728&gt;0,AH728-AJ728,0)</f>
        <v>#VALUE!</v>
      </c>
      <c r="HK728" s="466">
        <f>HK727</f>
        <v>0.84999999999999998</v>
      </c>
      <c r="HL728" s="424">
        <f>HL727</f>
        <v>550000</v>
      </c>
      <c r="HM728" s="424">
        <f>HM727</f>
        <v>480000</v>
      </c>
      <c r="HN728" s="465" t="e">
        <f>(DJ728*EZ728+DK728*FH728+DL728*FM728+DM728*FR728+DN728*FW728+DO728*GB728+DS728*GI728+DP728*GM728+DR728*GR728)*1000*2</f>
        <v>#VALUE!</v>
      </c>
      <c r="HO728" s="465" t="e">
        <f>HN728*HK728*$HO$2/HL728*1000000</f>
        <v>#VALUE!</v>
      </c>
      <c r="HP728" s="465" t="e">
        <f>HN728*HK728*$HP$2/HM728*1000000</f>
        <v>#VALUE!</v>
      </c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</row>
    <row customFormat="1" r="729" s="0">
      <c r="A729" s="420">
        <v>718</v>
      </c>
      <c r="B729" s="421">
        <f ca="1">IF(D729=D728,B728,IF(D729="夜班",B728+1,B728))</f>
        <v>43615</v>
      </c>
      <c r="C729" s="422">
        <f>C728</f>
        <v>0.041666666666666699</v>
      </c>
      <c r="D729" s="10" t="str">
        <f ca="1">IF(HOUR(G729)&lt;8,"夜班",IF(HOUR(G729)&lt;16,"白班",IF(HOUR(G729)&lt;24,"中班",0)))</f>
        <v>中班</v>
      </c>
      <c r="E729" s="10" t="e">
        <f ca="1">IF(F729=1,"甲",IF(F729=2,"乙",IF(F729=3,"丙",IF(F729=4,"丁",""))))</f>
        <v>#REF!</v>
      </c>
      <c r="F729" s="10" t="e">
        <f ca="1">SUMPRODUCT((成本日报!$A$3:$A$95=计划!B729)*(成本日报!$B$3:$B$95=计划!$D729),成本日报!$C$3:$C$95)</f>
        <v>#REF!</v>
      </c>
      <c r="G729" s="423">
        <f ca="1">G728+C728</f>
        <v>43615.874999998261</v>
      </c>
      <c r="H729" s="423">
        <f ca="1">$G729+$C729/60*10+$C729*0</f>
        <v>43615.881944442706</v>
      </c>
      <c r="I729" s="423">
        <f ca="1">$G729+$C729/60*18+$C729*0</f>
        <v>43615.887499998258</v>
      </c>
      <c r="J729" s="423">
        <f ca="1">$G729+$C729/60*0+$C729*1</f>
        <v>43615.916666664925</v>
      </c>
      <c r="K729" s="423">
        <f ca="1">$G729+$C729/60*30+$C729*2</f>
        <v>43615.979166664933</v>
      </c>
      <c r="L729" s="423">
        <f ca="1">$G729+$C729/60*0+$C729*3</f>
        <v>43615.999999998261</v>
      </c>
      <c r="M729" s="424" t="str">
        <f>IF(_tag_month_day!A719="","",_tag_month_day!A719)</f>
        <v/>
      </c>
      <c r="N729" s="424" t="str">
        <f>IF(_tag_month_day!B719="","",_tag_month_day!B719)</f>
        <v/>
      </c>
      <c r="O729" s="425" t="e">
        <f>IF(M729+N729=0,"",M729+N729)</f>
        <v>#VALUE!</v>
      </c>
      <c r="P729" s="424" t="str">
        <f>IF(_tag_month_day!C719="","",_tag_month_day!C719)</f>
        <v/>
      </c>
      <c r="Q729" s="424" t="str">
        <f>IF(_tag_month_day!D719="","",_tag_month_day!D719)</f>
        <v/>
      </c>
      <c r="R729" s="426" t="str">
        <f>IF(_tag_month_day!CB719="","",_tag_month_day!CB719/100)</f>
        <v/>
      </c>
      <c r="S729" s="427" t="str">
        <f>IF(_tag_month_day!E719="","",_tag_month_day!E719)</f>
        <v/>
      </c>
      <c r="T729" s="427" t="str">
        <f>IF(_tag_month_day!F719="","",_tag_month_day!F719)</f>
        <v/>
      </c>
      <c r="U729" s="428" t="e">
        <f>S729+T729</f>
        <v>#VALUE!</v>
      </c>
      <c r="V729" s="429" t="e">
        <f>U729/AJ729</f>
        <v>#VALUE!</v>
      </c>
      <c r="W729" s="430" t="str">
        <f>IF(_jhy_month_day!A719="","",_jhy_month_day!A719)</f>
        <v/>
      </c>
      <c r="X729" s="431" t="str">
        <f>IF(_jhy_month_day!B719="","",_jhy_month_day!B719/100)</f>
        <v/>
      </c>
      <c r="Y729" s="431" t="str">
        <f>IF(_jhy_month_day!C719="","",_jhy_month_day!C719/100)</f>
        <v/>
      </c>
      <c r="Z729" s="432">
        <f>Z725+1</f>
        <v>180</v>
      </c>
      <c r="AA729" s="433" t="str">
        <f>IF(_tag_month_day!G719="","",_tag_month_day!G719/100)</f>
        <v/>
      </c>
      <c r="AB729" s="433" t="str">
        <f>IF(_tag_month_day!H719="","",_tag_month_day!H719/100)</f>
        <v/>
      </c>
      <c r="AC729" s="434">
        <f>IF(X729="",AC728,BK729*($AV728*X729+$AW728*FD728+$AX728*FI728+$AY728*FN728+$AZ728*FS728+$BA728*FX728+$BG728*GE728)/(AV728*Y729+AX728*FK728+AW728*FF728+AY728*FP728+AZ728*FU728+BA728*FZ728+BG728*GG728+BB728*GK728+BC728*GN728+BD728*GP728))</f>
        <v>1.59963432013121</v>
      </c>
      <c r="AD729" s="435" t="str">
        <f>IF(AC729=AC728,"",AC729-AC728)</f>
        <v/>
      </c>
      <c r="AE729" s="436" t="str">
        <f>IF(1-AF729=0,"",(1-AF729))</f>
        <v/>
      </c>
      <c r="AF729" s="437">
        <v>1</v>
      </c>
      <c r="AG729" s="10" t="str">
        <f>AG728</f>
        <v>9A3</v>
      </c>
      <c r="AH729" s="438" t="str">
        <f>AH728</f>
        <v/>
      </c>
      <c r="AI729" s="424"/>
      <c r="AJ729" s="10" t="str">
        <f>IF(_tag_month_day!I719="","",_tag_month_day!I719)</f>
        <v/>
      </c>
      <c r="AK729" s="440"/>
      <c r="AL729" s="440"/>
      <c r="AM729" s="440"/>
      <c r="AN729" s="441">
        <f>AN728</f>
        <v>2</v>
      </c>
      <c r="AO729" s="441">
        <f>AO728</f>
        <v>8</v>
      </c>
      <c r="AP729" s="442" t="e">
        <f>(IF(AN729=0,AS728,AS728*(1+AO729/AN729)/(AR729+AO729/AN729)))+AT729</f>
        <v>#VALUE!</v>
      </c>
      <c r="AQ729" s="443" t="str">
        <f>IF(_tag_month_day!J719="","",_tag_month_day!J719/100)</f>
        <v/>
      </c>
      <c r="AR729" s="444">
        <f>AR728</f>
        <v>1.3</v>
      </c>
      <c r="AS729" s="445" t="e">
        <f>AQ729*(AN729*AR729+AO729)/(AN729+AO729)</f>
        <v>#VALUE!</v>
      </c>
      <c r="AT729" s="445" t="e">
        <f>(SUM(BE729:BF729)-SUM(BE728:BF728))*0.05</f>
        <v>#VALUE!</v>
      </c>
      <c r="AU729" s="446" t="str">
        <f>IF(_tag_month_day!CC719="","",IF(_tag_month_day!CC719&gt;0,_tag_month_day!CD719,_tag_month_day!CE719))</f>
        <v/>
      </c>
      <c r="AV729" s="447" t="str">
        <f>IF(_tag_month_day!L719="","",_tag_month_day!L719/100)</f>
        <v/>
      </c>
      <c r="AW729" s="431">
        <f>AW728</f>
        <v>0</v>
      </c>
      <c r="AX729" s="431">
        <f>AX728</f>
        <v>0</v>
      </c>
      <c r="AY729" s="431" t="str">
        <f>IF(_tag_month_day!M719="","",_tag_month_day!M719/100)</f>
        <v/>
      </c>
      <c r="AZ729" s="431" t="str">
        <f>IF(_tag_month_day!N719="","",_tag_month_day!N719/100)</f>
        <v/>
      </c>
      <c r="BA729" s="431" t="str">
        <f>IF(_tag_month_day!O719="","",_tag_month_day!O719/100)</f>
        <v/>
      </c>
      <c r="BB729" s="448" t="str">
        <f>IF(_tag_month_day!P719="","",_tag_month_day!P719/100)</f>
        <v/>
      </c>
      <c r="BC729" s="448">
        <f>BC728</f>
        <v>0</v>
      </c>
      <c r="BD729" s="448" t="str">
        <f>IF(_tag_month_day!Q719="","",_tag_month_day!Q719/100)</f>
        <v/>
      </c>
      <c r="BE729" s="449" t="str">
        <f>IF(_tag_month_day!R719="","",_tag_month_day!R719/100)</f>
        <v/>
      </c>
      <c r="BF729" s="388" t="e">
        <f>(AU729*(100+BE729*100))/(AJ729-AU729)/100</f>
        <v>#VALUE!</v>
      </c>
      <c r="BG729" s="450" t="e">
        <f>BE729+BF729</f>
        <v>#VALUE!</v>
      </c>
      <c r="BH729" s="451" t="e">
        <f>SUM(AV729:BF729)</f>
        <v>#VALUE!</v>
      </c>
      <c r="BI729" s="452" t="e">
        <f>IF(CX729=0,BI728,(DK729*查询!$R$5+DL729*查询!$Q$5+DM729*查询!$N$5+DN729*查询!$O$5+DO729*查询!$P$5)*AF729/CX729)</f>
        <v>#VALUE!</v>
      </c>
      <c r="BJ729" s="452" t="e">
        <f>IF(CX729=0,BJ728,(DP729*查询!$S$5+DQ729*查询!$T$5+DR729*查询!$U$5)*AF729/CX729)</f>
        <v>#VALUE!</v>
      </c>
      <c r="BK729" s="452">
        <f>BK728</f>
        <v>1</v>
      </c>
      <c r="BL729" s="453" t="e">
        <f>SUMPRODUCT((AV729:BA729)*(GS729:GX729))/((GS729:GX729)+SUM(BB729:BD729)*GY729+BG729*GZ729)</f>
        <v>#VALUE!</v>
      </c>
      <c r="BM729" s="453" t="e">
        <f>BK729*($AV729*FB729+$AW729*FD729+$AX729*FI729+$AY729*FN729+$AZ729*FS729+$BA729*FX729+$BG729*GE729)/(AV729*EY729+AX729*FK729+AW729*FF729+AY729*FP729+AZ729*FU729+BA729*FZ729+BG729*GG729+BB729*GK729+BC729*GN729+BD729*GP729)</f>
        <v>#VALUE!</v>
      </c>
      <c r="BN729" s="453" t="e">
        <f>($AV729*FC729+$AX729*FJ729+$AW729*FE729+$AY729*FO729+$AZ729*FT729+$BA729*FY729+$BG729*GF729)/($AV729*FA729+BG729*GH729+BB729*GL729+BC729*GO729+BD729*GQ729+BA729*GA729)</f>
        <v>#VALUE!</v>
      </c>
      <c r="BO729" s="454" t="e">
        <f>SUMPRODUCT(AV729:BA729*GS729:GX729)/(GS729:GX729+(BB729+BC729+BD729)*GY729+BG729)</f>
        <v>#VALUE!</v>
      </c>
      <c r="BP729" s="454" t="e">
        <f>SUMPRODUCT(AV729:BA729*GS729:GX729)/(GS729:GX729+(BB729+BC729+BD729)*GY729+BG729)</f>
        <v>#VALUE!</v>
      </c>
      <c r="BQ729" s="454" t="e">
        <f>SUMPRODUCT(AV729:BA729*GS729:GX729)/(GS729:GX729+(BB729+BC729+BD729)*GY729+BG729)</f>
        <v>#VALUE!</v>
      </c>
      <c r="BR729" s="453" t="str">
        <f>IF(_tag_month_day!T719="","",_tag_month_day!T719)</f>
        <v/>
      </c>
      <c r="BS729" s="453" t="str">
        <f>IF(_tag_month_day!U719="","",_tag_month_day!U719)</f>
        <v/>
      </c>
      <c r="BT729" s="455" t="str">
        <f>IF(CK729="","",IF((CK729&gt;=BV729-0.12)*(CK729&lt;=BV729+0.12),"合格","不合格"))</f>
        <v/>
      </c>
      <c r="BU729" s="456" t="str">
        <f>IF(_tag_month_day!V719="","",_tag_month_day!V719)</f>
        <v/>
      </c>
      <c r="BV729" s="457" t="str">
        <f>IF(_tag_month_day!W719="","",_tag_month_day!W719)</f>
        <v/>
      </c>
      <c r="BW729" s="458" t="str">
        <f>IF(_tag_month_day!X719="","",_tag_month_day!X719)</f>
        <v/>
      </c>
      <c r="BX729" s="458" t="str">
        <f>IF(_tag_month_day!Y719="","",_tag_month_day!Y719)</f>
        <v/>
      </c>
      <c r="BY729" s="459">
        <f ca="1">L729</f>
        <v>43615.999999998261</v>
      </c>
      <c r="BZ729" s="460"/>
      <c r="CA729" s="4"/>
      <c r="CB729" s="424" t="str">
        <f>IF(_tag_month_day!Z719="","",_tag_month_day!Z719)</f>
        <v/>
      </c>
      <c r="CC729" s="424" t="str">
        <f>IF(_tag_month_day!AA719="","",_tag_month_day!AA719)</f>
        <v/>
      </c>
      <c r="CD729" s="424" t="str">
        <f>IF(_tag_month_day!AB719="","",_tag_month_day!AB719)</f>
        <v/>
      </c>
      <c r="CE729" s="424" t="str">
        <f>IF(_tag_month_day!AC719="","",_tag_month_day!AC719)</f>
        <v/>
      </c>
      <c r="CF729" s="424" t="str">
        <f>IF(_tag_month_day!AD719="","",_tag_month_day!AD719)</f>
        <v/>
      </c>
      <c r="CG729" s="424" t="str">
        <f>IF(_tag_month_day!AE719="","",_tag_month_day!AE719)</f>
        <v/>
      </c>
      <c r="CH729" s="424" t="str">
        <f>IF(_tag_month_day!AF719="","",_tag_month_day!AF719)</f>
        <v/>
      </c>
      <c r="CI729" s="424" t="str">
        <f>IF(_tag_month_day!AG719="","",_tag_month_day!AG719)</f>
        <v/>
      </c>
      <c r="CJ729" s="424" t="str">
        <f>IF(_tag_month_day!AH719="","",_tag_month_day!AH719)</f>
        <v/>
      </c>
      <c r="CK729" s="424" t="str">
        <f>IF(_tag_month_day!AI719="","",_tag_month_day!AI719)</f>
        <v/>
      </c>
      <c r="CL729" s="4" t="str">
        <f>IF(_tag_month_day!AJ719="","",_tag_month_day!AJ719)</f>
        <v/>
      </c>
      <c r="CM729" s="4" t="str">
        <f>IF(_tag_month_day!AK719="","",_tag_month_day!AK719)</f>
        <v/>
      </c>
      <c r="CN729" s="4" t="str">
        <f>IF(_tag_month_day!AL719="","",_tag_month_day!AL719)</f>
        <v/>
      </c>
      <c r="CO729" s="4" t="str">
        <f>IF(_tag_month_day!AM719="","",_tag_month_day!AM719)</f>
        <v/>
      </c>
      <c r="CP729" s="4" t="str">
        <f>IF(_tag_month_day!AN719="","",_tag_month_day!AN719)</f>
        <v/>
      </c>
      <c r="CQ729" s="4" t="str">
        <f>IF(_tag_month_day!AO719="","",_tag_month_day!AO719)</f>
        <v/>
      </c>
      <c r="CR729" s="462" t="str">
        <f>IF(_tag_month_day!AP719="","",_tag_month_day!AP719)</f>
        <v/>
      </c>
      <c r="CS729" s="463" t="str">
        <f>IF(_tag_month_day!AQ719="","",_tag_month_day!AQ719)</f>
        <v/>
      </c>
      <c r="CT729" s="4" t="str">
        <f>IF(_tag_month_day!AR719="","",_tag_month_day!AR719)</f>
        <v/>
      </c>
      <c r="CU729" s="464" t="e">
        <f>DU729/AJ729</f>
        <v>#VALUE!</v>
      </c>
      <c r="CV729" s="451" t="e">
        <f>BG729/BH729</f>
        <v>#VALUE!</v>
      </c>
      <c r="CW729" s="465" t="e">
        <f>AJ729*(1-CV729)*CU729*AF729</f>
        <v>#VALUE!</v>
      </c>
      <c r="CX729" s="465" t="e">
        <f>CW729*94%</f>
        <v>#VALUE!</v>
      </c>
      <c r="CY729" s="466" t="e">
        <f>IF(CX729=0,0,DS729/(DS729+CX729))</f>
        <v>#VALUE!</v>
      </c>
      <c r="CZ729" s="465" t="e">
        <f>$AJ729*EF729</f>
        <v>#VALUE!</v>
      </c>
      <c r="DA729" s="465" t="e">
        <f>$AJ729*EG729</f>
        <v>#VALUE!</v>
      </c>
      <c r="DB729" s="465" t="e">
        <f>$AJ729*EH729</f>
        <v>#VALUE!</v>
      </c>
      <c r="DC729" s="465" t="e">
        <f>$AJ729*EI729</f>
        <v>#VALUE!</v>
      </c>
      <c r="DD729" s="465" t="e">
        <f>$AJ729*EJ729</f>
        <v>#VALUE!</v>
      </c>
      <c r="DE729" s="465" t="e">
        <f>$AJ729*EK729</f>
        <v>#VALUE!</v>
      </c>
      <c r="DF729" s="465" t="e">
        <f>$AJ729*EL729</f>
        <v>#VALUE!</v>
      </c>
      <c r="DG729" s="465" t="e">
        <f>$AJ729*EM729</f>
        <v>#VALUE!</v>
      </c>
      <c r="DH729" s="465" t="e">
        <f>$AJ729*EN729</f>
        <v>#VALUE!</v>
      </c>
      <c r="DI729" s="465" t="e">
        <f>$AJ729*EO729</f>
        <v>#VALUE!</v>
      </c>
      <c r="DJ729" s="465" t="e">
        <f>CZ729*(1-EP729)</f>
        <v>#VALUE!</v>
      </c>
      <c r="DK729" s="465" t="e">
        <f>DA729*(1-ER729)</f>
        <v>#VALUE!</v>
      </c>
      <c r="DL729" s="465" t="e">
        <f>DB729*(1-EQ729)</f>
        <v>#VALUE!</v>
      </c>
      <c r="DM729" s="465" t="e">
        <f>DC729*(1-ES729)</f>
        <v>#VALUE!</v>
      </c>
      <c r="DN729" s="465" t="e">
        <f>DD729*(1-ET729)</f>
        <v>#VALUE!</v>
      </c>
      <c r="DO729" s="465" t="e">
        <f>DE729</f>
        <v>#VALUE!</v>
      </c>
      <c r="DP729" s="465" t="e">
        <f>DF729*(1-EU729)</f>
        <v>#VALUE!</v>
      </c>
      <c r="DQ729" s="465" t="e">
        <f>DG729*(1-EV729)</f>
        <v>#VALUE!</v>
      </c>
      <c r="DR729" s="465" t="e">
        <f>DH729*(1-EW729)</f>
        <v>#VALUE!</v>
      </c>
      <c r="DS729" s="465" t="e">
        <f>DI729</f>
        <v>#VALUE!</v>
      </c>
      <c r="DT729" s="465" t="e">
        <f>SUM(DJ729:DS729)</f>
        <v>#VALUE!</v>
      </c>
      <c r="DU729" s="465" t="e">
        <f>(GS729:GX729)+(DP729+DQ729+DR729)*GY729+DS729</f>
        <v>#VALUE!</v>
      </c>
      <c r="DV729" s="451" t="e">
        <f>AV729/$BH729/(1-EP729)</f>
        <v>#VALUE!</v>
      </c>
      <c r="DW729" s="451" t="e">
        <f>AW729/$BH729/(1-ER729)</f>
        <v>#VALUE!</v>
      </c>
      <c r="DX729" s="451" t="e">
        <f>AX729/$BH729/(1-EQ729)</f>
        <v>#VALUE!</v>
      </c>
      <c r="DY729" s="451" t="e">
        <f>AY729/$BH729/(1-ES729)</f>
        <v>#VALUE!</v>
      </c>
      <c r="DZ729" s="451" t="e">
        <f>AZ729/$BH729/(1-ET729)</f>
        <v>#VALUE!</v>
      </c>
      <c r="EA729" s="451" t="e">
        <f>BA729/$BH729/(1-AX729)</f>
        <v>#VALUE!</v>
      </c>
      <c r="EB729" s="451" t="e">
        <f>BB729/$BH729/(1-EU729)</f>
        <v>#VALUE!</v>
      </c>
      <c r="EC729" s="451" t="e">
        <f>BC729/$BH729/(1-EV729)</f>
        <v>#VALUE!</v>
      </c>
      <c r="ED729" s="451" t="e">
        <f>BD729/$BH729/(1-EW729)</f>
        <v>#VALUE!</v>
      </c>
      <c r="EE729" s="451" t="e">
        <f>BG729/BH729</f>
        <v>#VALUE!</v>
      </c>
      <c r="EF729" s="451" t="e">
        <f>DV729/SUM($DV729:$EE729)</f>
        <v>#VALUE!</v>
      </c>
      <c r="EG729" s="451" t="e">
        <f>DW729/SUM($DV729:$EE729)</f>
        <v>#VALUE!</v>
      </c>
      <c r="EH729" s="451" t="e">
        <f>DX729/SUM($DV729:$EE729)</f>
        <v>#VALUE!</v>
      </c>
      <c r="EI729" s="451" t="e">
        <f>DY729/SUM($DV729:$EE729)</f>
        <v>#VALUE!</v>
      </c>
      <c r="EJ729" s="451" t="e">
        <f>DZ729/SUM($DV729:$EE729)</f>
        <v>#VALUE!</v>
      </c>
      <c r="EK729" s="451" t="e">
        <f>EA729/SUM($DV729:$EE729)</f>
        <v>#VALUE!</v>
      </c>
      <c r="EL729" s="451" t="e">
        <f>EB729/SUM($DV729:$EE729)</f>
        <v>#VALUE!</v>
      </c>
      <c r="EM729" s="451" t="e">
        <f>EC729/SUM($DV729:$EE729)</f>
        <v>#VALUE!</v>
      </c>
      <c r="EN729" s="451" t="e">
        <f>ED729/SUM($DV729:$EE729)</f>
        <v>#VALUE!</v>
      </c>
      <c r="EO729" s="451" t="e">
        <f>EE729/SUM($DV729:$EE729)</f>
        <v>#VALUE!</v>
      </c>
      <c r="EP729" s="450">
        <f>EP728</f>
        <v>0.080000000000000002</v>
      </c>
      <c r="EQ729" s="450">
        <f>EQ728</f>
        <v>0.014999999999999999</v>
      </c>
      <c r="ER729" s="450">
        <f>ER728</f>
        <v>0.014999999999999999</v>
      </c>
      <c r="ES729" s="450">
        <f>ES728</f>
        <v>0.014999999999999999</v>
      </c>
      <c r="ET729" s="450">
        <f>ET728</f>
        <v>0.014999999999999999</v>
      </c>
      <c r="EU729" s="450">
        <f>EU728</f>
        <v>0.089999999999999997</v>
      </c>
      <c r="EV729" s="450">
        <f>EV728</f>
        <v>0.089999999999999997</v>
      </c>
      <c r="EW729" s="450">
        <f>EW728</f>
        <v>0.089999999999999997</v>
      </c>
      <c r="EX729" s="431" t="str">
        <f>IF(_tag_month_day!AS719="","",_tag_month_day!AS719/100)</f>
        <v/>
      </c>
      <c r="EY729" s="431" t="str">
        <f>IF(_tag_month_day!AT719="","",_tag_month_day!AT719/100)</f>
        <v/>
      </c>
      <c r="EZ729" s="431" t="str">
        <f>IF(_tag_month_day!AU719="","",_tag_month_day!AU719/100)</f>
        <v/>
      </c>
      <c r="FA729" s="431" t="str">
        <f>IF(_tag_month_day!AV719="","",_tag_month_day!AV719/100)</f>
        <v/>
      </c>
      <c r="FB729" s="431" t="str">
        <f>IF(_tag_month_day!AW719="","",_tag_month_day!AW719/100)</f>
        <v/>
      </c>
      <c r="FC729" s="431" t="str">
        <f>IF(_tag_month_day!AX719="","",_tag_month_day!AX719/100)</f>
        <v/>
      </c>
      <c r="FD729" s="449" t="str">
        <f>IF(_tag_month_day!AY719="","",_tag_month_day!AY719/100)</f>
        <v/>
      </c>
      <c r="FE729" s="449" t="str">
        <f>IF(_tag_month_day!AZ719="","",_tag_month_day!AZ719/100)</f>
        <v/>
      </c>
      <c r="FF729" s="449" t="str">
        <f>IF(_tag_month_day!BA719="","",_tag_month_day!BA719/100)</f>
        <v/>
      </c>
      <c r="FG729" s="449" t="str">
        <f>IF(_tag_month_day!BB719="","",_tag_month_day!BB719/100)</f>
        <v/>
      </c>
      <c r="FH729" s="467" t="str">
        <f>IF(_tag_month_day!BC719="","",_tag_month_day!BC719/100)</f>
        <v/>
      </c>
      <c r="FI729" s="449">
        <f>FI728</f>
        <v>0.40999999999999998</v>
      </c>
      <c r="FJ729" s="449">
        <f>FJ728</f>
        <v>0.11</v>
      </c>
      <c r="FK729" s="449">
        <f>FK728</f>
        <v>0.014999999999999999</v>
      </c>
      <c r="FL729" s="449">
        <f>FL728</f>
        <v>0</v>
      </c>
      <c r="FM729" s="467">
        <f>FM728</f>
        <v>0.0001</v>
      </c>
      <c r="FN729" s="449">
        <f>FN728</f>
        <v>0.32000000000000001</v>
      </c>
      <c r="FO729" s="449">
        <f>FO728</f>
        <v>0.20000000000000001</v>
      </c>
      <c r="FP729" s="449">
        <f>FP728</f>
        <v>0.01</v>
      </c>
      <c r="FQ729" s="449">
        <f>FQ728</f>
        <v>0</v>
      </c>
      <c r="FR729" s="467">
        <f>FR728</f>
        <v>0.0001</v>
      </c>
      <c r="FS729" s="449" t="str">
        <f>IF(_tag_month_day!BD719="","",_tag_month_day!BD719/100)</f>
        <v/>
      </c>
      <c r="FT729" s="449" t="str">
        <f>IF(_tag_month_day!BE719="","",_tag_month_day!BE719/100)</f>
        <v/>
      </c>
      <c r="FU729" s="449" t="str">
        <f>IF(_tag_month_day!BF719="","",_tag_month_day!BF719/100)</f>
        <v/>
      </c>
      <c r="FV729" s="449" t="str">
        <f>IF(_tag_month_day!BG719="","",_tag_month_day!BG719/100)</f>
        <v/>
      </c>
      <c r="FW729" s="467" t="str">
        <f>IF(_tag_month_day!BH719="","",_tag_month_day!BH719/100)</f>
        <v/>
      </c>
      <c r="FX729" s="449" t="str">
        <f>IF(_tag_month_day!BI719="","",_tag_month_day!BI719/100)</f>
        <v/>
      </c>
      <c r="FY729" s="449" t="str">
        <f>IF(_tag_month_day!BJ719="","",_tag_month_day!BJ719/100)</f>
        <v/>
      </c>
      <c r="FZ729" s="468" t="str">
        <f>IF(_tag_month_day!BK719="","",_tag_month_day!BK719/100)</f>
        <v/>
      </c>
      <c r="GA729" s="449" t="str">
        <f>IF(_tag_month_day!BL719="","",_tag_month_day!BL719/100)</f>
        <v/>
      </c>
      <c r="GB729" s="467" t="str">
        <f>IF(_tag_month_day!BM719="","",_tag_month_day!BM719/100)</f>
        <v/>
      </c>
      <c r="GC729" s="431" t="str">
        <f>IF(_tag_month_day!BN719="","",_tag_month_day!BN719/100)</f>
        <v/>
      </c>
      <c r="GD729" s="431" t="str">
        <f>IF(_tag_month_day!BO719="","",_tag_month_day!BO719/100)</f>
        <v/>
      </c>
      <c r="GE729" s="431" t="str">
        <f>IF(_tag_month_day!BP719="","",_tag_month_day!BP719/100)</f>
        <v/>
      </c>
      <c r="GF729" s="431" t="str">
        <f>IF(_tag_month_day!BQ719="","",_tag_month_day!BQ719/100)</f>
        <v/>
      </c>
      <c r="GG729" s="431" t="str">
        <f>IF(_tag_month_day!BR719="","",_tag_month_day!BR719/100)</f>
        <v/>
      </c>
      <c r="GH729" s="431" t="str">
        <f>IF(_tag_month_day!BS719="","",_tag_month_day!BS719/100)</f>
        <v/>
      </c>
      <c r="GI729" s="467" t="str">
        <f>IF(_tag_month_day!BT719="","",_tag_month_day!BT719/100)</f>
        <v/>
      </c>
      <c r="GJ729" s="469" t="str">
        <f>IF(_tag_month_day!BU719="","",_tag_month_day!BU719/100)</f>
        <v/>
      </c>
      <c r="GK729" s="470">
        <f>GK728</f>
        <v>0.070000000000000007</v>
      </c>
      <c r="GL729" s="470">
        <f>GL728</f>
        <v>0.029999999999999999</v>
      </c>
      <c r="GM729" s="471" t="str">
        <f>IF(_tag_month_day!BX719="","",_tag_month_day!BX719/100)</f>
        <v/>
      </c>
      <c r="GN729" s="470">
        <f>GN728</f>
        <v>0.070000000000000007</v>
      </c>
      <c r="GO729" s="470">
        <f>GO728</f>
        <v>0.029999999999999999</v>
      </c>
      <c r="GP729" s="470">
        <f>GP728</f>
        <v>0.089999999999999997</v>
      </c>
      <c r="GQ729" s="470">
        <f>GQ728</f>
        <v>0.029999999999999999</v>
      </c>
      <c r="GR729" s="471" t="str">
        <f>IF(_tag_month_day!CA719="","",_tag_month_day!CA719/100)</f>
        <v/>
      </c>
      <c r="GS729" s="472">
        <f>GS728</f>
        <v>0.95299999999999996</v>
      </c>
      <c r="GT729" s="472">
        <f>GT728</f>
        <v>0.55000000000000004</v>
      </c>
      <c r="GU729" s="472">
        <f>GU728</f>
        <v>0.55000000000000004</v>
      </c>
      <c r="GV729" s="472">
        <f>GV728</f>
        <v>0.55000000000000004</v>
      </c>
      <c r="GW729" s="472">
        <f>GW728</f>
        <v>0.5</v>
      </c>
      <c r="GX729" s="472">
        <f>GX728</f>
        <v>0.93500000000000005</v>
      </c>
      <c r="GY729" s="472">
        <f>GY728</f>
        <v>0.14999999999999999</v>
      </c>
      <c r="GZ729" s="472">
        <f>GZ728</f>
        <v>1</v>
      </c>
      <c r="HA729" s="474">
        <f>HA728</f>
        <v>0.047</v>
      </c>
      <c r="HB729" s="474">
        <f>HB728</f>
        <v>0.45000000000000001</v>
      </c>
      <c r="HC729" s="474">
        <f>HC728</f>
        <v>0.45000000000000001</v>
      </c>
      <c r="HD729" s="474">
        <f>HD728</f>
        <v>0.45000000000000001</v>
      </c>
      <c r="HE729" s="474">
        <f>HE728</f>
        <v>0.5</v>
      </c>
      <c r="HF729" s="474">
        <f>HF728</f>
        <v>0.065000000000000002</v>
      </c>
      <c r="HG729" s="474">
        <f>HG728</f>
        <v>0.84999999999999998</v>
      </c>
      <c r="HH729" s="474">
        <f>HH728</f>
        <v>0</v>
      </c>
      <c r="HI729" s="10">
        <f>IF(BZ729&lt;&gt;"",CK729-BV729,0)</f>
        <v>0</v>
      </c>
      <c r="HJ729" s="10" t="e">
        <f>IF(AJ729&gt;0,AH729-AJ729,0)</f>
        <v>#VALUE!</v>
      </c>
      <c r="HK729" s="466">
        <f>HK728</f>
        <v>0.84999999999999998</v>
      </c>
      <c r="HL729" s="424">
        <f>HL728</f>
        <v>550000</v>
      </c>
      <c r="HM729" s="424">
        <f>HM728</f>
        <v>480000</v>
      </c>
      <c r="HN729" s="465" t="e">
        <f>(DJ729*EZ729+DK729*FH729+DL729*FM729+DM729*FR729+DN729*FW729+DO729*GB729+DS729*GI729+DP729*GM729+DR729*GR729)*1000*2</f>
        <v>#VALUE!</v>
      </c>
      <c r="HO729" s="465" t="e">
        <f>HN729*HK729*$HO$2/HL729*1000000</f>
        <v>#VALUE!</v>
      </c>
      <c r="HP729" s="465" t="e">
        <f>HN729*HK729*$HP$2/HM729*1000000</f>
        <v>#VALUE!</v>
      </c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</row>
    <row customFormat="1" r="730" s="0">
      <c r="A730" s="420">
        <v>719</v>
      </c>
      <c r="B730" s="421">
        <f ca="1">IF(D730=D729,B729,IF(D730="夜班",B729+1,B729))</f>
        <v>43615</v>
      </c>
      <c r="C730" s="422">
        <f>C729</f>
        <v>0.041666666666666699</v>
      </c>
      <c r="D730" s="10" t="str">
        <f ca="1">IF(HOUR(G730)&lt;8,"夜班",IF(HOUR(G730)&lt;16,"白班",IF(HOUR(G730)&lt;24,"中班",0)))</f>
        <v>中班</v>
      </c>
      <c r="E730" s="10" t="e">
        <f ca="1">IF(F730=1,"甲",IF(F730=2,"乙",IF(F730=3,"丙",IF(F730=4,"丁",""))))</f>
        <v>#REF!</v>
      </c>
      <c r="F730" s="10" t="e">
        <f ca="1">SUMPRODUCT((成本日报!$A$3:$A$95=计划!B730)*(成本日报!$B$3:$B$95=计划!$D730),成本日报!$C$3:$C$95)</f>
        <v>#REF!</v>
      </c>
      <c r="G730" s="423">
        <f ca="1">G729+C729</f>
        <v>43615.916666664925</v>
      </c>
      <c r="H730" s="423">
        <f ca="1">$G730+$C730/60*10+$C730*0</f>
        <v>43615.923611109371</v>
      </c>
      <c r="I730" s="423">
        <f ca="1">$G730+$C730/60*18+$C730*0</f>
        <v>43615.929166664922</v>
      </c>
      <c r="J730" s="423">
        <f ca="1">$G730+$C730/60*0+$C730*1</f>
        <v>43615.95833333159</v>
      </c>
      <c r="K730" s="423">
        <f ca="1">$G730+$C730/60*30+$C730*2</f>
        <v>43616.020833331597</v>
      </c>
      <c r="L730" s="423">
        <f ca="1">$G730+$C730/60*0+$C730*3</f>
        <v>43616.041666664925</v>
      </c>
      <c r="M730" s="424" t="str">
        <f>IF(_tag_month_day!A720="","",_tag_month_day!A720)</f>
        <v/>
      </c>
      <c r="N730" s="424" t="str">
        <f>IF(_tag_month_day!B720="","",_tag_month_day!B720)</f>
        <v/>
      </c>
      <c r="O730" s="425" t="e">
        <f>IF(M730+N730=0,"",M730+N730)</f>
        <v>#VALUE!</v>
      </c>
      <c r="P730" s="424" t="str">
        <f>IF(_tag_month_day!C720="","",_tag_month_day!C720)</f>
        <v/>
      </c>
      <c r="Q730" s="424" t="str">
        <f>IF(_tag_month_day!D720="","",_tag_month_day!D720)</f>
        <v/>
      </c>
      <c r="R730" s="426" t="str">
        <f>IF(_tag_month_day!CB720="","",_tag_month_day!CB720/100)</f>
        <v/>
      </c>
      <c r="S730" s="427" t="str">
        <f>IF(_tag_month_day!E720="","",_tag_month_day!E720)</f>
        <v/>
      </c>
      <c r="T730" s="427" t="str">
        <f>IF(_tag_month_day!F720="","",_tag_month_day!F720)</f>
        <v/>
      </c>
      <c r="U730" s="428" t="e">
        <f>S730+T730</f>
        <v>#VALUE!</v>
      </c>
      <c r="V730" s="429" t="e">
        <f>U730/AJ730</f>
        <v>#VALUE!</v>
      </c>
      <c r="W730" s="430" t="str">
        <f>IF(_jhy_month_day!A720="","",_jhy_month_day!A720)</f>
        <v/>
      </c>
      <c r="X730" s="431" t="str">
        <f>IF(_jhy_month_day!B720="","",_jhy_month_day!B720/100)</f>
        <v/>
      </c>
      <c r="Y730" s="431" t="str">
        <f>IF(_jhy_month_day!C720="","",_jhy_month_day!C720/100)</f>
        <v/>
      </c>
      <c r="Z730" s="432">
        <f>Z726+1</f>
        <v>180</v>
      </c>
      <c r="AA730" s="433" t="str">
        <f>IF(_tag_month_day!G720="","",_tag_month_day!G720/100)</f>
        <v/>
      </c>
      <c r="AB730" s="433" t="str">
        <f>IF(_tag_month_day!H720="","",_tag_month_day!H720/100)</f>
        <v/>
      </c>
      <c r="AC730" s="434">
        <f>IF(X730="",AC729,BK730*($AV729*X730+$AW729*FD729+$AX729*FI729+$AY729*FN729+$AZ729*FS729+$BA729*FX729+$BG729*GE729)/(AV729*Y730+AX729*FK729+AW729*FF729+AY729*FP729+AZ729*FU729+BA729*FZ729+BG729*GG729+BB729*GK729+BC729*GN729+BD729*GP729))</f>
        <v>1.59963432013121</v>
      </c>
      <c r="AD730" s="435" t="str">
        <f>IF(AC730=AC729,"",AC730-AC729)</f>
        <v/>
      </c>
      <c r="AE730" s="436" t="str">
        <f>IF(1-AF730=0,"",(1-AF730))</f>
        <v/>
      </c>
      <c r="AF730" s="437">
        <v>1</v>
      </c>
      <c r="AG730" s="10" t="str">
        <f>AG729</f>
        <v>9A3</v>
      </c>
      <c r="AH730" s="438" t="str">
        <f>AH729</f>
        <v/>
      </c>
      <c r="AI730" s="424"/>
      <c r="AJ730" s="10" t="str">
        <f>IF(_tag_month_day!I720="","",_tag_month_day!I720)</f>
        <v/>
      </c>
      <c r="AK730" s="440"/>
      <c r="AL730" s="440"/>
      <c r="AM730" s="440"/>
      <c r="AN730" s="441">
        <f>AN729</f>
        <v>2</v>
      </c>
      <c r="AO730" s="441">
        <f>AO729</f>
        <v>8</v>
      </c>
      <c r="AP730" s="442" t="e">
        <f>(IF(AN730=0,AS729,AS729*(1+AO730/AN730)/(AR730+AO730/AN730)))+AT730</f>
        <v>#VALUE!</v>
      </c>
      <c r="AQ730" s="443" t="str">
        <f>IF(_tag_month_day!J720="","",_tag_month_day!J720/100)</f>
        <v/>
      </c>
      <c r="AR730" s="444">
        <f>AR729</f>
        <v>1.3</v>
      </c>
      <c r="AS730" s="445" t="e">
        <f>AQ730*(AN730*AR730+AO730)/(AN730+AO730)</f>
        <v>#VALUE!</v>
      </c>
      <c r="AT730" s="445" t="e">
        <f>(SUM(BE730:BF730)-SUM(BE729:BF729))*0.05</f>
        <v>#VALUE!</v>
      </c>
      <c r="AU730" s="446" t="str">
        <f>IF(_tag_month_day!CC720="","",IF(_tag_month_day!CC720&gt;0,_tag_month_day!CD720,_tag_month_day!CE720))</f>
        <v/>
      </c>
      <c r="AV730" s="447" t="str">
        <f>IF(_tag_month_day!L720="","",_tag_month_day!L720/100)</f>
        <v/>
      </c>
      <c r="AW730" s="431">
        <f>AW729</f>
        <v>0</v>
      </c>
      <c r="AX730" s="431">
        <f>AX729</f>
        <v>0</v>
      </c>
      <c r="AY730" s="431" t="str">
        <f>IF(_tag_month_day!M720="","",_tag_month_day!M720/100)</f>
        <v/>
      </c>
      <c r="AZ730" s="431" t="str">
        <f>IF(_tag_month_day!N720="","",_tag_month_day!N720/100)</f>
        <v/>
      </c>
      <c r="BA730" s="431" t="str">
        <f>IF(_tag_month_day!O720="","",_tag_month_day!O720/100)</f>
        <v/>
      </c>
      <c r="BB730" s="448" t="str">
        <f>IF(_tag_month_day!P720="","",_tag_month_day!P720/100)</f>
        <v/>
      </c>
      <c r="BC730" s="448">
        <f>BC729</f>
        <v>0</v>
      </c>
      <c r="BD730" s="448" t="str">
        <f>IF(_tag_month_day!Q720="","",_tag_month_day!Q720/100)</f>
        <v/>
      </c>
      <c r="BE730" s="449" t="str">
        <f>IF(_tag_month_day!R720="","",_tag_month_day!R720/100)</f>
        <v/>
      </c>
      <c r="BF730" s="388" t="e">
        <f>(AU730*(100+BE730*100))/(AJ730-AU730)/100</f>
        <v>#VALUE!</v>
      </c>
      <c r="BG730" s="450" t="e">
        <f>BE730+BF730</f>
        <v>#VALUE!</v>
      </c>
      <c r="BH730" s="451" t="e">
        <f>SUM(AV730:BF730)</f>
        <v>#VALUE!</v>
      </c>
      <c r="BI730" s="452" t="e">
        <f>IF(CX730=0,BI729,(DK730*查询!$R$5+DL730*查询!$Q$5+DM730*查询!$N$5+DN730*查询!$O$5+DO730*查询!$P$5)*AF730/CX730)</f>
        <v>#VALUE!</v>
      </c>
      <c r="BJ730" s="452" t="e">
        <f>IF(CX730=0,BJ729,(DP730*查询!$S$5+DQ730*查询!$T$5+DR730*查询!$U$5)*AF730/CX730)</f>
        <v>#VALUE!</v>
      </c>
      <c r="BK730" s="452">
        <f>BK729</f>
        <v>1</v>
      </c>
      <c r="BL730" s="453" t="e">
        <f>SUMPRODUCT((AV730:BA730)*(GS730:GX730))/((GS730:GX730)+SUM(BB730:BD730)*GY730+BG730*GZ730)</f>
        <v>#VALUE!</v>
      </c>
      <c r="BM730" s="453" t="e">
        <f>BK730*($AV730*FB730+$AW730*FD730+$AX730*FI730+$AY730*FN730+$AZ730*FS730+$BA730*FX730+$BG730*GE730)/(AV730*EY730+AX730*FK730+AW730*FF730+AY730*FP730+AZ730*FU730+BA730*FZ730+BG730*GG730+BB730*GK730+BC730*GN730+BD730*GP730)</f>
        <v>#VALUE!</v>
      </c>
      <c r="BN730" s="453" t="e">
        <f>($AV730*FC730+$AX730*FJ730+$AW730*FE730+$AY730*FO730+$AZ730*FT730+$BA730*FY730+$BG730*GF730)/($AV730*FA730+BG730*GH730+BB730*GL730+BC730*GO730+BD730*GQ730+BA730*GA730)</f>
        <v>#VALUE!</v>
      </c>
      <c r="BO730" s="454" t="e">
        <f>SUMPRODUCT(AV730:BA730*GS730:GX730)/(GS730:GX730+(BB730+BC730+BD730)*GY730+BG730)</f>
        <v>#VALUE!</v>
      </c>
      <c r="BP730" s="454" t="e">
        <f>SUMPRODUCT(AV730:BA730*GS730:GX730)/(GS730:GX730+(BB730+BC730+BD730)*GY730+BG730)</f>
        <v>#VALUE!</v>
      </c>
      <c r="BQ730" s="454" t="e">
        <f>SUMPRODUCT(AV730:BA730*GS730:GX730)/(GS730:GX730+(BB730+BC730+BD730)*GY730+BG730)</f>
        <v>#VALUE!</v>
      </c>
      <c r="BR730" s="453" t="str">
        <f>IF(_tag_month_day!T720="","",_tag_month_day!T720)</f>
        <v/>
      </c>
      <c r="BS730" s="453" t="str">
        <f>IF(_tag_month_day!U720="","",_tag_month_day!U720)</f>
        <v/>
      </c>
      <c r="BT730" s="455" t="str">
        <f>IF(CK730="","",IF((CK730&gt;=BV730-0.12)*(CK730&lt;=BV730+0.12),"合格","不合格"))</f>
        <v/>
      </c>
      <c r="BU730" s="456" t="str">
        <f>IF(_tag_month_day!V720="","",_tag_month_day!V720)</f>
        <v/>
      </c>
      <c r="BV730" s="457" t="str">
        <f>IF(_tag_month_day!W720="","",_tag_month_day!W720)</f>
        <v/>
      </c>
      <c r="BW730" s="458" t="str">
        <f>IF(_tag_month_day!X720="","",_tag_month_day!X720)</f>
        <v/>
      </c>
      <c r="BX730" s="458" t="str">
        <f>IF(_tag_month_day!Y720="","",_tag_month_day!Y720)</f>
        <v/>
      </c>
      <c r="BY730" s="459">
        <f ca="1">L730</f>
        <v>43616.041666664925</v>
      </c>
      <c r="BZ730" s="460"/>
      <c r="CA730" s="4"/>
      <c r="CB730" s="424" t="str">
        <f>IF(_tag_month_day!Z720="","",_tag_month_day!Z720)</f>
        <v/>
      </c>
      <c r="CC730" s="424" t="str">
        <f>IF(_tag_month_day!AA720="","",_tag_month_day!AA720)</f>
        <v/>
      </c>
      <c r="CD730" s="424" t="str">
        <f>IF(_tag_month_day!AB720="","",_tag_month_day!AB720)</f>
        <v/>
      </c>
      <c r="CE730" s="424" t="str">
        <f>IF(_tag_month_day!AC720="","",_tag_month_day!AC720)</f>
        <v/>
      </c>
      <c r="CF730" s="424" t="str">
        <f>IF(_tag_month_day!AD720="","",_tag_month_day!AD720)</f>
        <v/>
      </c>
      <c r="CG730" s="424" t="str">
        <f>IF(_tag_month_day!AE720="","",_tag_month_day!AE720)</f>
        <v/>
      </c>
      <c r="CH730" s="424" t="str">
        <f>IF(_tag_month_day!AF720="","",_tag_month_day!AF720)</f>
        <v/>
      </c>
      <c r="CI730" s="424" t="str">
        <f>IF(_tag_month_day!AG720="","",_tag_month_day!AG720)</f>
        <v/>
      </c>
      <c r="CJ730" s="424" t="str">
        <f>IF(_tag_month_day!AH720="","",_tag_month_day!AH720)</f>
        <v/>
      </c>
      <c r="CK730" s="424" t="str">
        <f>IF(_tag_month_day!AI720="","",_tag_month_day!AI720)</f>
        <v/>
      </c>
      <c r="CL730" s="4" t="str">
        <f>IF(_tag_month_day!AJ720="","",_tag_month_day!AJ720)</f>
        <v/>
      </c>
      <c r="CM730" s="4" t="str">
        <f>IF(_tag_month_day!AK720="","",_tag_month_day!AK720)</f>
        <v/>
      </c>
      <c r="CN730" s="4" t="str">
        <f>IF(_tag_month_day!AL720="","",_tag_month_day!AL720)</f>
        <v/>
      </c>
      <c r="CO730" s="4" t="str">
        <f>IF(_tag_month_day!AM720="","",_tag_month_day!AM720)</f>
        <v/>
      </c>
      <c r="CP730" s="4" t="str">
        <f>IF(_tag_month_day!AN720="","",_tag_month_day!AN720)</f>
        <v/>
      </c>
      <c r="CQ730" s="4" t="str">
        <f>IF(_tag_month_day!AO720="","",_tag_month_day!AO720)</f>
        <v/>
      </c>
      <c r="CR730" s="462" t="str">
        <f>IF(_tag_month_day!AP720="","",_tag_month_day!AP720)</f>
        <v/>
      </c>
      <c r="CS730" s="463" t="str">
        <f>IF(_tag_month_day!AQ720="","",_tag_month_day!AQ720)</f>
        <v/>
      </c>
      <c r="CT730" s="4" t="str">
        <f>IF(_tag_month_day!AR720="","",_tag_month_day!AR720)</f>
        <v/>
      </c>
      <c r="CU730" s="464" t="e">
        <f>DU730/AJ730</f>
        <v>#VALUE!</v>
      </c>
      <c r="CV730" s="451" t="e">
        <f>BG730/BH730</f>
        <v>#VALUE!</v>
      </c>
      <c r="CW730" s="465" t="e">
        <f>AJ730*(1-CV730)*CU730*AF730</f>
        <v>#VALUE!</v>
      </c>
      <c r="CX730" s="465" t="e">
        <f>CW730*94%</f>
        <v>#VALUE!</v>
      </c>
      <c r="CY730" s="466" t="e">
        <f>IF(CX730=0,0,DS730/(DS730+CX730))</f>
        <v>#VALUE!</v>
      </c>
      <c r="CZ730" s="465" t="e">
        <f>$AJ730*EF730</f>
        <v>#VALUE!</v>
      </c>
      <c r="DA730" s="465" t="e">
        <f>$AJ730*EG730</f>
        <v>#VALUE!</v>
      </c>
      <c r="DB730" s="465" t="e">
        <f>$AJ730*EH730</f>
        <v>#VALUE!</v>
      </c>
      <c r="DC730" s="465" t="e">
        <f>$AJ730*EI730</f>
        <v>#VALUE!</v>
      </c>
      <c r="DD730" s="465" t="e">
        <f>$AJ730*EJ730</f>
        <v>#VALUE!</v>
      </c>
      <c r="DE730" s="465" t="e">
        <f>$AJ730*EK730</f>
        <v>#VALUE!</v>
      </c>
      <c r="DF730" s="465" t="e">
        <f>$AJ730*EL730</f>
        <v>#VALUE!</v>
      </c>
      <c r="DG730" s="465" t="e">
        <f>$AJ730*EM730</f>
        <v>#VALUE!</v>
      </c>
      <c r="DH730" s="465" t="e">
        <f>$AJ730*EN730</f>
        <v>#VALUE!</v>
      </c>
      <c r="DI730" s="465" t="e">
        <f>$AJ730*EO730</f>
        <v>#VALUE!</v>
      </c>
      <c r="DJ730" s="465" t="e">
        <f>CZ730*(1-EP730)</f>
        <v>#VALUE!</v>
      </c>
      <c r="DK730" s="465" t="e">
        <f>DA730*(1-ER730)</f>
        <v>#VALUE!</v>
      </c>
      <c r="DL730" s="465" t="e">
        <f>DB730*(1-EQ730)</f>
        <v>#VALUE!</v>
      </c>
      <c r="DM730" s="465" t="e">
        <f>DC730*(1-ES730)</f>
        <v>#VALUE!</v>
      </c>
      <c r="DN730" s="465" t="e">
        <f>DD730*(1-ET730)</f>
        <v>#VALUE!</v>
      </c>
      <c r="DO730" s="465" t="e">
        <f>DE730</f>
        <v>#VALUE!</v>
      </c>
      <c r="DP730" s="465" t="e">
        <f>DF730*(1-EU730)</f>
        <v>#VALUE!</v>
      </c>
      <c r="DQ730" s="465" t="e">
        <f>DG730*(1-EV730)</f>
        <v>#VALUE!</v>
      </c>
      <c r="DR730" s="465" t="e">
        <f>DH730*(1-EW730)</f>
        <v>#VALUE!</v>
      </c>
      <c r="DS730" s="465" t="e">
        <f>DI730</f>
        <v>#VALUE!</v>
      </c>
      <c r="DT730" s="465" t="e">
        <f>SUM(DJ730:DS730)</f>
        <v>#VALUE!</v>
      </c>
      <c r="DU730" s="465" t="e">
        <f>(GS730:GX730)+(DP730+DQ730+DR730)*GY730+DS730</f>
        <v>#VALUE!</v>
      </c>
      <c r="DV730" s="451" t="e">
        <f>AV730/$BH730/(1-EP730)</f>
        <v>#VALUE!</v>
      </c>
      <c r="DW730" s="451" t="e">
        <f>AW730/$BH730/(1-ER730)</f>
        <v>#VALUE!</v>
      </c>
      <c r="DX730" s="451" t="e">
        <f>AX730/$BH730/(1-EQ730)</f>
        <v>#VALUE!</v>
      </c>
      <c r="DY730" s="451" t="e">
        <f>AY730/$BH730/(1-ES730)</f>
        <v>#VALUE!</v>
      </c>
      <c r="DZ730" s="451" t="e">
        <f>AZ730/$BH730/(1-ET730)</f>
        <v>#VALUE!</v>
      </c>
      <c r="EA730" s="451" t="e">
        <f>BA730/$BH730/(1-AX730)</f>
        <v>#VALUE!</v>
      </c>
      <c r="EB730" s="451" t="e">
        <f>BB730/$BH730/(1-EU730)</f>
        <v>#VALUE!</v>
      </c>
      <c r="EC730" s="451" t="e">
        <f>BC730/$BH730/(1-EV730)</f>
        <v>#VALUE!</v>
      </c>
      <c r="ED730" s="451" t="e">
        <f>BD730/$BH730/(1-EW730)</f>
        <v>#VALUE!</v>
      </c>
      <c r="EE730" s="451" t="e">
        <f>BG730/BH730</f>
        <v>#VALUE!</v>
      </c>
      <c r="EF730" s="451" t="e">
        <f>DV730/SUM($DV730:$EE730)</f>
        <v>#VALUE!</v>
      </c>
      <c r="EG730" s="451" t="e">
        <f>DW730/SUM($DV730:$EE730)</f>
        <v>#VALUE!</v>
      </c>
      <c r="EH730" s="451" t="e">
        <f>DX730/SUM($DV730:$EE730)</f>
        <v>#VALUE!</v>
      </c>
      <c r="EI730" s="451" t="e">
        <f>DY730/SUM($DV730:$EE730)</f>
        <v>#VALUE!</v>
      </c>
      <c r="EJ730" s="451" t="e">
        <f>DZ730/SUM($DV730:$EE730)</f>
        <v>#VALUE!</v>
      </c>
      <c r="EK730" s="451" t="e">
        <f>EA730/SUM($DV730:$EE730)</f>
        <v>#VALUE!</v>
      </c>
      <c r="EL730" s="451" t="e">
        <f>EB730/SUM($DV730:$EE730)</f>
        <v>#VALUE!</v>
      </c>
      <c r="EM730" s="451" t="e">
        <f>EC730/SUM($DV730:$EE730)</f>
        <v>#VALUE!</v>
      </c>
      <c r="EN730" s="451" t="e">
        <f>ED730/SUM($DV730:$EE730)</f>
        <v>#VALUE!</v>
      </c>
      <c r="EO730" s="451" t="e">
        <f>EE730/SUM($DV730:$EE730)</f>
        <v>#VALUE!</v>
      </c>
      <c r="EP730" s="450">
        <f>EP729</f>
        <v>0.080000000000000002</v>
      </c>
      <c r="EQ730" s="450">
        <f>EQ729</f>
        <v>0.014999999999999999</v>
      </c>
      <c r="ER730" s="450">
        <f>ER729</f>
        <v>0.014999999999999999</v>
      </c>
      <c r="ES730" s="450">
        <f>ES729</f>
        <v>0.014999999999999999</v>
      </c>
      <c r="ET730" s="450">
        <f>ET729</f>
        <v>0.014999999999999999</v>
      </c>
      <c r="EU730" s="450">
        <f>EU729</f>
        <v>0.089999999999999997</v>
      </c>
      <c r="EV730" s="450">
        <f>EV729</f>
        <v>0.089999999999999997</v>
      </c>
      <c r="EW730" s="450">
        <f>EW729</f>
        <v>0.089999999999999997</v>
      </c>
      <c r="EX730" s="431" t="str">
        <f>IF(_tag_month_day!AS720="","",_tag_month_day!AS720/100)</f>
        <v/>
      </c>
      <c r="EY730" s="431" t="str">
        <f>IF(_tag_month_day!AT720="","",_tag_month_day!AT720/100)</f>
        <v/>
      </c>
      <c r="EZ730" s="431" t="str">
        <f>IF(_tag_month_day!AU720="","",_tag_month_day!AU720/100)</f>
        <v/>
      </c>
      <c r="FA730" s="431" t="str">
        <f>IF(_tag_month_day!AV720="","",_tag_month_day!AV720/100)</f>
        <v/>
      </c>
      <c r="FB730" s="431" t="str">
        <f>IF(_tag_month_day!AW720="","",_tag_month_day!AW720/100)</f>
        <v/>
      </c>
      <c r="FC730" s="431" t="str">
        <f>IF(_tag_month_day!AX720="","",_tag_month_day!AX720/100)</f>
        <v/>
      </c>
      <c r="FD730" s="449" t="str">
        <f>IF(_tag_month_day!AY720="","",_tag_month_day!AY720/100)</f>
        <v/>
      </c>
      <c r="FE730" s="449" t="str">
        <f>IF(_tag_month_day!AZ720="","",_tag_month_day!AZ720/100)</f>
        <v/>
      </c>
      <c r="FF730" s="449" t="str">
        <f>IF(_tag_month_day!BA720="","",_tag_month_day!BA720/100)</f>
        <v/>
      </c>
      <c r="FG730" s="449" t="str">
        <f>IF(_tag_month_day!BB720="","",_tag_month_day!BB720/100)</f>
        <v/>
      </c>
      <c r="FH730" s="467" t="str">
        <f>IF(_tag_month_day!BC720="","",_tag_month_day!BC720/100)</f>
        <v/>
      </c>
      <c r="FI730" s="449">
        <f>FI729</f>
        <v>0.40999999999999998</v>
      </c>
      <c r="FJ730" s="449">
        <f>FJ729</f>
        <v>0.11</v>
      </c>
      <c r="FK730" s="449">
        <f>FK729</f>
        <v>0.014999999999999999</v>
      </c>
      <c r="FL730" s="449">
        <f>FL729</f>
        <v>0</v>
      </c>
      <c r="FM730" s="467">
        <f>FM729</f>
        <v>0.0001</v>
      </c>
      <c r="FN730" s="449">
        <f>FN729</f>
        <v>0.32000000000000001</v>
      </c>
      <c r="FO730" s="449">
        <f>FO729</f>
        <v>0.20000000000000001</v>
      </c>
      <c r="FP730" s="449">
        <f>FP729</f>
        <v>0.01</v>
      </c>
      <c r="FQ730" s="449">
        <f>FQ729</f>
        <v>0</v>
      </c>
      <c r="FR730" s="467">
        <f>FR729</f>
        <v>0.0001</v>
      </c>
      <c r="FS730" s="449" t="str">
        <f>IF(_tag_month_day!BD720="","",_tag_month_day!BD720/100)</f>
        <v/>
      </c>
      <c r="FT730" s="449" t="str">
        <f>IF(_tag_month_day!BE720="","",_tag_month_day!BE720/100)</f>
        <v/>
      </c>
      <c r="FU730" s="449" t="str">
        <f>IF(_tag_month_day!BF720="","",_tag_month_day!BF720/100)</f>
        <v/>
      </c>
      <c r="FV730" s="449" t="str">
        <f>IF(_tag_month_day!BG720="","",_tag_month_day!BG720/100)</f>
        <v/>
      </c>
      <c r="FW730" s="467" t="str">
        <f>IF(_tag_month_day!BH720="","",_tag_month_day!BH720/100)</f>
        <v/>
      </c>
      <c r="FX730" s="449" t="str">
        <f>IF(_tag_month_day!BI720="","",_tag_month_day!BI720/100)</f>
        <v/>
      </c>
      <c r="FY730" s="449" t="str">
        <f>IF(_tag_month_day!BJ720="","",_tag_month_day!BJ720/100)</f>
        <v/>
      </c>
      <c r="FZ730" s="468" t="str">
        <f>IF(_tag_month_day!BK720="","",_tag_month_day!BK720/100)</f>
        <v/>
      </c>
      <c r="GA730" s="449" t="str">
        <f>IF(_tag_month_day!BL720="","",_tag_month_day!BL720/100)</f>
        <v/>
      </c>
      <c r="GB730" s="467" t="str">
        <f>IF(_tag_month_day!BM720="","",_tag_month_day!BM720/100)</f>
        <v/>
      </c>
      <c r="GC730" s="431" t="str">
        <f>IF(_tag_month_day!BN720="","",_tag_month_day!BN720/100)</f>
        <v/>
      </c>
      <c r="GD730" s="431" t="str">
        <f>IF(_tag_month_day!BO720="","",_tag_month_day!BO720/100)</f>
        <v/>
      </c>
      <c r="GE730" s="431" t="str">
        <f>IF(_tag_month_day!BP720="","",_tag_month_day!BP720/100)</f>
        <v/>
      </c>
      <c r="GF730" s="431" t="str">
        <f>IF(_tag_month_day!BQ720="","",_tag_month_day!BQ720/100)</f>
        <v/>
      </c>
      <c r="GG730" s="431" t="str">
        <f>IF(_tag_month_day!BR720="","",_tag_month_day!BR720/100)</f>
        <v/>
      </c>
      <c r="GH730" s="431" t="str">
        <f>IF(_tag_month_day!BS720="","",_tag_month_day!BS720/100)</f>
        <v/>
      </c>
      <c r="GI730" s="467" t="str">
        <f>IF(_tag_month_day!BT720="","",_tag_month_day!BT720/100)</f>
        <v/>
      </c>
      <c r="GJ730" s="469" t="str">
        <f>IF(_tag_month_day!BU720="","",_tag_month_day!BU720/100)</f>
        <v/>
      </c>
      <c r="GK730" s="470">
        <f>GK729</f>
        <v>0.070000000000000007</v>
      </c>
      <c r="GL730" s="470">
        <f>GL729</f>
        <v>0.029999999999999999</v>
      </c>
      <c r="GM730" s="471" t="str">
        <f>IF(_tag_month_day!BX720="","",_tag_month_day!BX720/100)</f>
        <v/>
      </c>
      <c r="GN730" s="470">
        <f>GN729</f>
        <v>0.070000000000000007</v>
      </c>
      <c r="GO730" s="470">
        <f>GO729</f>
        <v>0.029999999999999999</v>
      </c>
      <c r="GP730" s="470">
        <f>GP729</f>
        <v>0.089999999999999997</v>
      </c>
      <c r="GQ730" s="470">
        <f>GQ729</f>
        <v>0.029999999999999999</v>
      </c>
      <c r="GR730" s="471" t="str">
        <f>IF(_tag_month_day!CA720="","",_tag_month_day!CA720/100)</f>
        <v/>
      </c>
      <c r="GS730" s="472">
        <f>GS729</f>
        <v>0.95299999999999996</v>
      </c>
      <c r="GT730" s="472">
        <f>GT729</f>
        <v>0.55000000000000004</v>
      </c>
      <c r="GU730" s="472">
        <f>GU729</f>
        <v>0.55000000000000004</v>
      </c>
      <c r="GV730" s="472">
        <f>GV729</f>
        <v>0.55000000000000004</v>
      </c>
      <c r="GW730" s="472">
        <f>GW729</f>
        <v>0.5</v>
      </c>
      <c r="GX730" s="472">
        <f>GX729</f>
        <v>0.93500000000000005</v>
      </c>
      <c r="GY730" s="472">
        <f>GY729</f>
        <v>0.14999999999999999</v>
      </c>
      <c r="GZ730" s="472">
        <f>GZ729</f>
        <v>1</v>
      </c>
      <c r="HA730" s="474">
        <f>HA729</f>
        <v>0.047</v>
      </c>
      <c r="HB730" s="474">
        <f>HB729</f>
        <v>0.45000000000000001</v>
      </c>
      <c r="HC730" s="474">
        <f>HC729</f>
        <v>0.45000000000000001</v>
      </c>
      <c r="HD730" s="474">
        <f>HD729</f>
        <v>0.45000000000000001</v>
      </c>
      <c r="HE730" s="474">
        <f>HE729</f>
        <v>0.5</v>
      </c>
      <c r="HF730" s="474">
        <f>HF729</f>
        <v>0.065000000000000002</v>
      </c>
      <c r="HG730" s="474">
        <f>HG729</f>
        <v>0.84999999999999998</v>
      </c>
      <c r="HH730" s="474">
        <f>HH729</f>
        <v>0</v>
      </c>
      <c r="HI730" s="10">
        <f>IF(BZ730&lt;&gt;"",CK730-BV730,0)</f>
        <v>0</v>
      </c>
      <c r="HJ730" s="10" t="e">
        <f>IF(AJ730&gt;0,AH730-AJ730,0)</f>
        <v>#VALUE!</v>
      </c>
      <c r="HK730" s="466">
        <f>HK729</f>
        <v>0.84999999999999998</v>
      </c>
      <c r="HL730" s="424">
        <f>HL729</f>
        <v>550000</v>
      </c>
      <c r="HM730" s="424">
        <f>HM729</f>
        <v>480000</v>
      </c>
      <c r="HN730" s="465" t="e">
        <f>(DJ730*EZ730+DK730*FH730+DL730*FM730+DM730*FR730+DN730*FW730+DO730*GB730+DS730*GI730+DP730*GM730+DR730*GR730)*1000*2</f>
        <v>#VALUE!</v>
      </c>
      <c r="HO730" s="465" t="e">
        <f>HN730*HK730*$HO$2/HL730*1000000</f>
        <v>#VALUE!</v>
      </c>
      <c r="HP730" s="465" t="e">
        <f>HN730*HK730*$HP$2/HM730*1000000</f>
        <v>#VALUE!</v>
      </c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</row>
    <row customFormat="1" r="731" s="0">
      <c r="A731" s="420">
        <v>720</v>
      </c>
      <c r="B731" s="421">
        <f ca="1">IF(D731=D730,B730,IF(D731="夜班",B730+1,B730))</f>
        <v>43615</v>
      </c>
      <c r="C731" s="422">
        <f>C730</f>
        <v>0.041666666666666699</v>
      </c>
      <c r="D731" s="10" t="str">
        <f ca="1">IF(HOUR(G731)&lt;8,"夜班",IF(HOUR(G731)&lt;16,"白班",IF(HOUR(G731)&lt;24,"中班",0)))</f>
        <v>中班</v>
      </c>
      <c r="E731" s="10" t="e">
        <f ca="1">IF(F731=1,"甲",IF(F731=2,"乙",IF(F731=3,"丙",IF(F731=4,"丁",""))))</f>
        <v>#REF!</v>
      </c>
      <c r="F731" s="10" t="e">
        <f ca="1">SUMPRODUCT((成本日报!$A$3:$A$95=计划!B731)*(成本日报!$B$3:$B$95=计划!$D731),成本日报!$C$3:$C$95)</f>
        <v>#REF!</v>
      </c>
      <c r="G731" s="423">
        <f ca="1">G730+C730</f>
        <v>43615.95833333159</v>
      </c>
      <c r="H731" s="423">
        <f ca="1">$G731+$C731/60*10+$C731*0</f>
        <v>43615.965277776035</v>
      </c>
      <c r="I731" s="423">
        <f ca="1">$G731+$C731/60*18+$C731*0</f>
        <v>43615.970833331587</v>
      </c>
      <c r="J731" s="423">
        <f ca="1">$G731+$C731/60*0+$C731*1</f>
        <v>43615.999999998254</v>
      </c>
      <c r="K731" s="423">
        <f ca="1">$G731+$C731/60*30+$C731*2</f>
        <v>43616.062499998261</v>
      </c>
      <c r="L731" s="423">
        <f ca="1">$G731+$C731/60*0+$C731*3</f>
        <v>43616.08333333159</v>
      </c>
      <c r="M731" s="424" t="str">
        <f>IF(_tag_month_day!A721="","",_tag_month_day!A721)</f>
        <v/>
      </c>
      <c r="N731" s="424" t="str">
        <f>IF(_tag_month_day!B721="","",_tag_month_day!B721)</f>
        <v/>
      </c>
      <c r="O731" s="425" t="e">
        <f>IF(M731+N731=0,"",M731+N731)</f>
        <v>#VALUE!</v>
      </c>
      <c r="P731" s="424" t="str">
        <f>IF(_tag_month_day!C721="","",_tag_month_day!C721)</f>
        <v/>
      </c>
      <c r="Q731" s="424" t="str">
        <f>IF(_tag_month_day!D721="","",_tag_month_day!D721)</f>
        <v/>
      </c>
      <c r="R731" s="426" t="str">
        <f>IF(_tag_month_day!CB721="","",_tag_month_day!CB721/100)</f>
        <v/>
      </c>
      <c r="S731" s="427" t="str">
        <f>IF(_tag_month_day!E721="","",_tag_month_day!E721)</f>
        <v/>
      </c>
      <c r="T731" s="427" t="str">
        <f>IF(_tag_month_day!F721="","",_tag_month_day!F721)</f>
        <v/>
      </c>
      <c r="U731" s="428" t="e">
        <f>S731+T731</f>
        <v>#VALUE!</v>
      </c>
      <c r="V731" s="429" t="e">
        <f>U731/AJ731</f>
        <v>#VALUE!</v>
      </c>
      <c r="W731" s="430" t="str">
        <f>IF(_jhy_month_day!A721="","",_jhy_month_day!A721)</f>
        <v/>
      </c>
      <c r="X731" s="431" t="str">
        <f>IF(_jhy_month_day!B721="","",_jhy_month_day!B721/100)</f>
        <v/>
      </c>
      <c r="Y731" s="431" t="str">
        <f>IF(_jhy_month_day!C721="","",_jhy_month_day!C721/100)</f>
        <v/>
      </c>
      <c r="Z731" s="432">
        <f>Z727+1</f>
        <v>180</v>
      </c>
      <c r="AA731" s="433" t="str">
        <f>IF(_tag_month_day!G721="","",_tag_month_day!G721/100)</f>
        <v/>
      </c>
      <c r="AB731" s="433" t="str">
        <f>IF(_tag_month_day!H721="","",_tag_month_day!H721/100)</f>
        <v/>
      </c>
      <c r="AC731" s="434">
        <f>IF(X731="",AC730,BK731*($AV730*X731+$AW730*FD730+$AX730*FI730+$AY730*FN730+$AZ730*FS730+$BA730*FX730+$BG730*GE730)/(AV730*Y731+AX730*FK730+AW730*FF730+AY730*FP730+AZ730*FU730+BA730*FZ730+BG730*GG730+BB730*GK730+BC730*GN730+BD730*GP730))</f>
        <v>1.59963432013121</v>
      </c>
      <c r="AD731" s="435" t="str">
        <f>IF(AC731=AC730,"",AC731-AC730)</f>
        <v/>
      </c>
      <c r="AE731" s="436" t="str">
        <f>IF(1-AF731=0,"",(1-AF731))</f>
        <v/>
      </c>
      <c r="AF731" s="437">
        <v>1</v>
      </c>
      <c r="AG731" s="10" t="str">
        <f>AG730</f>
        <v>9A3</v>
      </c>
      <c r="AH731" s="438" t="str">
        <f>AH730</f>
        <v/>
      </c>
      <c r="AI731" s="424"/>
      <c r="AJ731" s="10" t="str">
        <f>IF(_tag_month_day!I721="","",_tag_month_day!I721)</f>
        <v/>
      </c>
      <c r="AK731" s="440"/>
      <c r="AL731" s="440"/>
      <c r="AM731" s="440"/>
      <c r="AN731" s="441">
        <f>AN730</f>
        <v>2</v>
      </c>
      <c r="AO731" s="441">
        <f>AO730</f>
        <v>8</v>
      </c>
      <c r="AP731" s="442" t="e">
        <f>(IF(AN731=0,AS730,AS730*(1+AO731/AN731)/(AR731+AO731/AN731)))+AT731</f>
        <v>#VALUE!</v>
      </c>
      <c r="AQ731" s="443" t="str">
        <f>IF(_tag_month_day!J721="","",_tag_month_day!J721/100)</f>
        <v/>
      </c>
      <c r="AR731" s="444">
        <f>AR730</f>
        <v>1.3</v>
      </c>
      <c r="AS731" s="445" t="e">
        <f>AQ731*(AN731*AR731+AO731)/(AN731+AO731)</f>
        <v>#VALUE!</v>
      </c>
      <c r="AT731" s="445" t="e">
        <f>(SUM(BE731:BF731)-SUM(BE730:BF730))*0.05</f>
        <v>#VALUE!</v>
      </c>
      <c r="AU731" s="446" t="str">
        <f>IF(_tag_month_day!CC721="","",IF(_tag_month_day!CC721&gt;0,_tag_month_day!CD721,_tag_month_day!CE721))</f>
        <v/>
      </c>
      <c r="AV731" s="447" t="str">
        <f>IF(_tag_month_day!L721="","",_tag_month_day!L721/100)</f>
        <v/>
      </c>
      <c r="AW731" s="431">
        <f>AW730</f>
        <v>0</v>
      </c>
      <c r="AX731" s="431">
        <f>AX730</f>
        <v>0</v>
      </c>
      <c r="AY731" s="431" t="str">
        <f>IF(_tag_month_day!M721="","",_tag_month_day!M721/100)</f>
        <v/>
      </c>
      <c r="AZ731" s="431" t="str">
        <f>IF(_tag_month_day!N721="","",_tag_month_day!N721/100)</f>
        <v/>
      </c>
      <c r="BA731" s="431" t="str">
        <f>IF(_tag_month_day!O721="","",_tag_month_day!O721/100)</f>
        <v/>
      </c>
      <c r="BB731" s="448" t="str">
        <f>IF(_tag_month_day!P721="","",_tag_month_day!P721/100)</f>
        <v/>
      </c>
      <c r="BC731" s="448">
        <f>BC730</f>
        <v>0</v>
      </c>
      <c r="BD731" s="448" t="str">
        <f>IF(_tag_month_day!Q721="","",_tag_month_day!Q721/100)</f>
        <v/>
      </c>
      <c r="BE731" s="449" t="str">
        <f>IF(_tag_month_day!R721="","",_tag_month_day!R721/100)</f>
        <v/>
      </c>
      <c r="BF731" s="388" t="e">
        <f>(AU731*(100+BE731*100))/(AJ731-AU731)/100</f>
        <v>#VALUE!</v>
      </c>
      <c r="BG731" s="450" t="e">
        <f>BE731+BF731</f>
        <v>#VALUE!</v>
      </c>
      <c r="BH731" s="451" t="e">
        <f>SUM(AV731:BF731)</f>
        <v>#VALUE!</v>
      </c>
      <c r="BI731" s="452" t="e">
        <f>IF(CX731=0,BI730,(DK731*查询!$R$5+DL731*查询!$Q$5+DM731*查询!$N$5+DN731*查询!$O$5+DO731*查询!$P$5)*AF731/CX731)</f>
        <v>#VALUE!</v>
      </c>
      <c r="BJ731" s="452" t="e">
        <f>IF(CX731=0,BJ730,(DP731*查询!$S$5+DQ731*查询!$T$5+DR731*查询!$U$5)*AF731/CX731)</f>
        <v>#VALUE!</v>
      </c>
      <c r="BK731" s="452">
        <f>BK730</f>
        <v>1</v>
      </c>
      <c r="BL731" s="453" t="e">
        <f>SUMPRODUCT((AV731:BA731)*(GS731:GX731))/((GS731:GX731)+SUM(BB731:BD731)*GY731+BG731*GZ731)</f>
        <v>#VALUE!</v>
      </c>
      <c r="BM731" s="453" t="e">
        <f>BK731*($AV731*FB731+$AW731*FD731+$AX731*FI731+$AY731*FN731+$AZ731*FS731+$BA731*FX731+$BG731*GE731)/(AV731*EY731+AX731*FK731+AW731*FF731+AY731*FP731+AZ731*FU731+BA731*FZ731+BG731*GG731+BB731*GK731+BC731*GN731+BD731*GP731)</f>
        <v>#VALUE!</v>
      </c>
      <c r="BN731" s="453" t="e">
        <f>($AV731*FC731+$AX731*FJ731+$AW731*FE731+$AY731*FO731+$AZ731*FT731+$BA731*FY731+$BG731*GF731)/($AV731*FA731+BG731*GH731+BB731*GL731+BC731*GO731+BD731*GQ731+BA731*GA731)</f>
        <v>#VALUE!</v>
      </c>
      <c r="BO731" s="454" t="e">
        <f>SUMPRODUCT(AV731:BA731*GS731:GX731)/(GS731:GX731+(BB731+BC731+BD731)*GY731+BG731)</f>
        <v>#VALUE!</v>
      </c>
      <c r="BP731" s="454" t="e">
        <f>SUMPRODUCT(AV731:BA731*GS731:GX731)/(GS731:GX731+(BB731+BC731+BD731)*GY731+BG731)</f>
        <v>#VALUE!</v>
      </c>
      <c r="BQ731" s="454" t="e">
        <f>SUMPRODUCT(AV731:BA731*GS731:GX731)/(GS731:GX731+(BB731+BC731+BD731)*GY731+BG731)</f>
        <v>#VALUE!</v>
      </c>
      <c r="BR731" s="453" t="str">
        <f>IF(_tag_month_day!T721="","",_tag_month_day!T721)</f>
        <v/>
      </c>
      <c r="BS731" s="453" t="str">
        <f>IF(_tag_month_day!U721="","",_tag_month_day!U721)</f>
        <v/>
      </c>
      <c r="BT731" s="455" t="str">
        <f>IF(CK731="","",IF((CK731&gt;=BV731-0.12)*(CK731&lt;=BV731+0.12),"合格","不合格"))</f>
        <v/>
      </c>
      <c r="BU731" s="456" t="str">
        <f>IF(_tag_month_day!V721="","",_tag_month_day!V721)</f>
        <v/>
      </c>
      <c r="BV731" s="457" t="str">
        <f>IF(_tag_month_day!W721="","",_tag_month_day!W721)</f>
        <v/>
      </c>
      <c r="BW731" s="458" t="str">
        <f>IF(_tag_month_day!X721="","",_tag_month_day!X721)</f>
        <v/>
      </c>
      <c r="BX731" s="458" t="str">
        <f>IF(_tag_month_day!Y721="","",_tag_month_day!Y721)</f>
        <v/>
      </c>
      <c r="BY731" s="459">
        <f ca="1">L731</f>
        <v>43616.08333333159</v>
      </c>
      <c r="BZ731" s="460"/>
      <c r="CA731" s="4"/>
      <c r="CB731" s="424" t="str">
        <f>IF(_tag_month_day!Z721="","",_tag_month_day!Z721)</f>
        <v/>
      </c>
      <c r="CC731" s="424" t="str">
        <f>IF(_tag_month_day!AA721="","",_tag_month_day!AA721)</f>
        <v/>
      </c>
      <c r="CD731" s="424" t="str">
        <f>IF(_tag_month_day!AB721="","",_tag_month_day!AB721)</f>
        <v/>
      </c>
      <c r="CE731" s="424" t="str">
        <f>IF(_tag_month_day!AC721="","",_tag_month_day!AC721)</f>
        <v/>
      </c>
      <c r="CF731" s="424" t="str">
        <f>IF(_tag_month_day!AD721="","",_tag_month_day!AD721)</f>
        <v/>
      </c>
      <c r="CG731" s="424" t="str">
        <f>IF(_tag_month_day!AE721="","",_tag_month_day!AE721)</f>
        <v/>
      </c>
      <c r="CH731" s="424" t="str">
        <f>IF(_tag_month_day!AF721="","",_tag_month_day!AF721)</f>
        <v/>
      </c>
      <c r="CI731" s="424" t="str">
        <f>IF(_tag_month_day!AG721="","",_tag_month_day!AG721)</f>
        <v/>
      </c>
      <c r="CJ731" s="424" t="str">
        <f>IF(_tag_month_day!AH721="","",_tag_month_day!AH721)</f>
        <v/>
      </c>
      <c r="CK731" s="424" t="str">
        <f>IF(_tag_month_day!AI721="","",_tag_month_day!AI721)</f>
        <v/>
      </c>
      <c r="CL731" s="4" t="str">
        <f>IF(_tag_month_day!AJ721="","",_tag_month_day!AJ721)</f>
        <v/>
      </c>
      <c r="CM731" s="4" t="str">
        <f>IF(_tag_month_day!AK721="","",_tag_month_day!AK721)</f>
        <v/>
      </c>
      <c r="CN731" s="4" t="str">
        <f>IF(_tag_month_day!AL721="","",_tag_month_day!AL721)</f>
        <v/>
      </c>
      <c r="CO731" s="4" t="str">
        <f>IF(_tag_month_day!AM721="","",_tag_month_day!AM721)</f>
        <v/>
      </c>
      <c r="CP731" s="4" t="str">
        <f>IF(_tag_month_day!AN721="","",_tag_month_day!AN721)</f>
        <v/>
      </c>
      <c r="CQ731" s="4" t="str">
        <f>IF(_tag_month_day!AO721="","",_tag_month_day!AO721)</f>
        <v/>
      </c>
      <c r="CR731" s="462" t="str">
        <f>IF(_tag_month_day!AP721="","",_tag_month_day!AP721)</f>
        <v/>
      </c>
      <c r="CS731" s="463" t="str">
        <f>IF(_tag_month_day!AQ721="","",_tag_month_day!AQ721)</f>
        <v/>
      </c>
      <c r="CT731" s="4" t="str">
        <f>IF(_tag_month_day!AR721="","",_tag_month_day!AR721)</f>
        <v/>
      </c>
      <c r="CU731" s="464" t="e">
        <f>DU731/AJ731</f>
        <v>#VALUE!</v>
      </c>
      <c r="CV731" s="451" t="e">
        <f>BG731/BH731</f>
        <v>#VALUE!</v>
      </c>
      <c r="CW731" s="465" t="e">
        <f>AJ731*(1-CV731)*CU731*AF731</f>
        <v>#VALUE!</v>
      </c>
      <c r="CX731" s="465" t="e">
        <f>CW731*94%</f>
        <v>#VALUE!</v>
      </c>
      <c r="CY731" s="466" t="e">
        <f>IF(CX731=0,0,DS731/(DS731+CX731))</f>
        <v>#VALUE!</v>
      </c>
      <c r="CZ731" s="465" t="e">
        <f>$AJ731*EF731</f>
        <v>#VALUE!</v>
      </c>
      <c r="DA731" s="465" t="e">
        <f>$AJ731*EG731</f>
        <v>#VALUE!</v>
      </c>
      <c r="DB731" s="465" t="e">
        <f>$AJ731*EH731</f>
        <v>#VALUE!</v>
      </c>
      <c r="DC731" s="465" t="e">
        <f>$AJ731*EI731</f>
        <v>#VALUE!</v>
      </c>
      <c r="DD731" s="465" t="e">
        <f>$AJ731*EJ731</f>
        <v>#VALUE!</v>
      </c>
      <c r="DE731" s="465" t="e">
        <f>$AJ731*EK731</f>
        <v>#VALUE!</v>
      </c>
      <c r="DF731" s="465" t="e">
        <f>$AJ731*EL731</f>
        <v>#VALUE!</v>
      </c>
      <c r="DG731" s="465" t="e">
        <f>$AJ731*EM731</f>
        <v>#VALUE!</v>
      </c>
      <c r="DH731" s="465" t="e">
        <f>$AJ731*EN731</f>
        <v>#VALUE!</v>
      </c>
      <c r="DI731" s="465" t="e">
        <f>$AJ731*EO731</f>
        <v>#VALUE!</v>
      </c>
      <c r="DJ731" s="465" t="e">
        <f>CZ731*(1-EP731)</f>
        <v>#VALUE!</v>
      </c>
      <c r="DK731" s="465" t="e">
        <f>DA731*(1-ER731)</f>
        <v>#VALUE!</v>
      </c>
      <c r="DL731" s="465" t="e">
        <f>DB731*(1-EQ731)</f>
        <v>#VALUE!</v>
      </c>
      <c r="DM731" s="465" t="e">
        <f>DC731*(1-ES731)</f>
        <v>#VALUE!</v>
      </c>
      <c r="DN731" s="465" t="e">
        <f>DD731*(1-ET731)</f>
        <v>#VALUE!</v>
      </c>
      <c r="DO731" s="465" t="e">
        <f>DE731</f>
        <v>#VALUE!</v>
      </c>
      <c r="DP731" s="465" t="e">
        <f>DF731*(1-EU731)</f>
        <v>#VALUE!</v>
      </c>
      <c r="DQ731" s="465" t="e">
        <f>DG731*(1-EV731)</f>
        <v>#VALUE!</v>
      </c>
      <c r="DR731" s="465" t="e">
        <f>DH731*(1-EW731)</f>
        <v>#VALUE!</v>
      </c>
      <c r="DS731" s="465" t="e">
        <f>DI731</f>
        <v>#VALUE!</v>
      </c>
      <c r="DT731" s="465" t="e">
        <f>SUM(DJ731:DS731)</f>
        <v>#VALUE!</v>
      </c>
      <c r="DU731" s="465" t="e">
        <f>(GS731:GX731)+(DP731+DQ731+DR731)*GY731+DS731</f>
        <v>#VALUE!</v>
      </c>
      <c r="DV731" s="451" t="e">
        <f>AV731/$BH731/(1-EP731)</f>
        <v>#VALUE!</v>
      </c>
      <c r="DW731" s="451" t="e">
        <f>AW731/$BH731/(1-ER731)</f>
        <v>#VALUE!</v>
      </c>
      <c r="DX731" s="451" t="e">
        <f>AX731/$BH731/(1-EQ731)</f>
        <v>#VALUE!</v>
      </c>
      <c r="DY731" s="451" t="e">
        <f>AY731/$BH731/(1-ES731)</f>
        <v>#VALUE!</v>
      </c>
      <c r="DZ731" s="451" t="e">
        <f>AZ731/$BH731/(1-ET731)</f>
        <v>#VALUE!</v>
      </c>
      <c r="EA731" s="451" t="e">
        <f>BA731/$BH731/(1-AX731)</f>
        <v>#VALUE!</v>
      </c>
      <c r="EB731" s="451" t="e">
        <f>BB731/$BH731/(1-EU731)</f>
        <v>#VALUE!</v>
      </c>
      <c r="EC731" s="451" t="e">
        <f>BC731/$BH731/(1-EV731)</f>
        <v>#VALUE!</v>
      </c>
      <c r="ED731" s="451" t="e">
        <f>BD731/$BH731/(1-EW731)</f>
        <v>#VALUE!</v>
      </c>
      <c r="EE731" s="451" t="e">
        <f>BG731/BH731</f>
        <v>#VALUE!</v>
      </c>
      <c r="EF731" s="451" t="e">
        <f>DV731/SUM($DV731:$EE731)</f>
        <v>#VALUE!</v>
      </c>
      <c r="EG731" s="451" t="e">
        <f>DW731/SUM($DV731:$EE731)</f>
        <v>#VALUE!</v>
      </c>
      <c r="EH731" s="451" t="e">
        <f>DX731/SUM($DV731:$EE731)</f>
        <v>#VALUE!</v>
      </c>
      <c r="EI731" s="451" t="e">
        <f>DY731/SUM($DV731:$EE731)</f>
        <v>#VALUE!</v>
      </c>
      <c r="EJ731" s="451" t="e">
        <f>DZ731/SUM($DV731:$EE731)</f>
        <v>#VALUE!</v>
      </c>
      <c r="EK731" s="451" t="e">
        <f>EA731/SUM($DV731:$EE731)</f>
        <v>#VALUE!</v>
      </c>
      <c r="EL731" s="451" t="e">
        <f>EB731/SUM($DV731:$EE731)</f>
        <v>#VALUE!</v>
      </c>
      <c r="EM731" s="451" t="e">
        <f>EC731/SUM($DV731:$EE731)</f>
        <v>#VALUE!</v>
      </c>
      <c r="EN731" s="451" t="e">
        <f>ED731/SUM($DV731:$EE731)</f>
        <v>#VALUE!</v>
      </c>
      <c r="EO731" s="451" t="e">
        <f>EE731/SUM($DV731:$EE731)</f>
        <v>#VALUE!</v>
      </c>
      <c r="EP731" s="450">
        <f>EP730</f>
        <v>0.080000000000000002</v>
      </c>
      <c r="EQ731" s="450">
        <f>EQ730</f>
        <v>0.014999999999999999</v>
      </c>
      <c r="ER731" s="450">
        <f>ER730</f>
        <v>0.014999999999999999</v>
      </c>
      <c r="ES731" s="450">
        <f>ES730</f>
        <v>0.014999999999999999</v>
      </c>
      <c r="ET731" s="450">
        <f>ET730</f>
        <v>0.014999999999999999</v>
      </c>
      <c r="EU731" s="450">
        <f>EU730</f>
        <v>0.089999999999999997</v>
      </c>
      <c r="EV731" s="450">
        <f>EV730</f>
        <v>0.089999999999999997</v>
      </c>
      <c r="EW731" s="450">
        <f>EW730</f>
        <v>0.089999999999999997</v>
      </c>
      <c r="EX731" s="431" t="str">
        <f>IF(_tag_month_day!AS721="","",_tag_month_day!AS721/100)</f>
        <v/>
      </c>
      <c r="EY731" s="431" t="str">
        <f>IF(_tag_month_day!AT721="","",_tag_month_day!AT721/100)</f>
        <v/>
      </c>
      <c r="EZ731" s="431" t="str">
        <f>IF(_tag_month_day!AU721="","",_tag_month_day!AU721/100)</f>
        <v/>
      </c>
      <c r="FA731" s="431" t="str">
        <f>IF(_tag_month_day!AV721="","",_tag_month_day!AV721/100)</f>
        <v/>
      </c>
      <c r="FB731" s="431" t="str">
        <f>IF(_tag_month_day!AW721="","",_tag_month_day!AW721/100)</f>
        <v/>
      </c>
      <c r="FC731" s="431" t="str">
        <f>IF(_tag_month_day!AX721="","",_tag_month_day!AX721/100)</f>
        <v/>
      </c>
      <c r="FD731" s="449" t="str">
        <f>IF(_tag_month_day!AY721="","",_tag_month_day!AY721/100)</f>
        <v/>
      </c>
      <c r="FE731" s="449" t="str">
        <f>IF(_tag_month_day!AZ721="","",_tag_month_day!AZ721/100)</f>
        <v/>
      </c>
      <c r="FF731" s="449" t="str">
        <f>IF(_tag_month_day!BA721="","",_tag_month_day!BA721/100)</f>
        <v/>
      </c>
      <c r="FG731" s="449" t="str">
        <f>IF(_tag_month_day!BB721="","",_tag_month_day!BB721/100)</f>
        <v/>
      </c>
      <c r="FH731" s="467" t="str">
        <f>IF(_tag_month_day!BC721="","",_tag_month_day!BC721/100)</f>
        <v/>
      </c>
      <c r="FI731" s="449">
        <f>FI730</f>
        <v>0.40999999999999998</v>
      </c>
      <c r="FJ731" s="449">
        <f>FJ730</f>
        <v>0.11</v>
      </c>
      <c r="FK731" s="449">
        <f>FK730</f>
        <v>0.014999999999999999</v>
      </c>
      <c r="FL731" s="449">
        <f>FL730</f>
        <v>0</v>
      </c>
      <c r="FM731" s="467">
        <f>FM730</f>
        <v>0.0001</v>
      </c>
      <c r="FN731" s="449">
        <f>FN730</f>
        <v>0.32000000000000001</v>
      </c>
      <c r="FO731" s="449">
        <f>FO730</f>
        <v>0.20000000000000001</v>
      </c>
      <c r="FP731" s="449">
        <f>FP730</f>
        <v>0.01</v>
      </c>
      <c r="FQ731" s="449">
        <f>FQ730</f>
        <v>0</v>
      </c>
      <c r="FR731" s="467">
        <f>FR730</f>
        <v>0.0001</v>
      </c>
      <c r="FS731" s="449" t="str">
        <f>IF(_tag_month_day!BD721="","",_tag_month_day!BD721/100)</f>
        <v/>
      </c>
      <c r="FT731" s="449" t="str">
        <f>IF(_tag_month_day!BE721="","",_tag_month_day!BE721/100)</f>
        <v/>
      </c>
      <c r="FU731" s="449" t="str">
        <f>IF(_tag_month_day!BF721="","",_tag_month_day!BF721/100)</f>
        <v/>
      </c>
      <c r="FV731" s="449" t="str">
        <f>IF(_tag_month_day!BG721="","",_tag_month_day!BG721/100)</f>
        <v/>
      </c>
      <c r="FW731" s="467" t="str">
        <f>IF(_tag_month_day!BH721="","",_tag_month_day!BH721/100)</f>
        <v/>
      </c>
      <c r="FX731" s="449" t="str">
        <f>IF(_tag_month_day!BI721="","",_tag_month_day!BI721/100)</f>
        <v/>
      </c>
      <c r="FY731" s="449" t="str">
        <f>IF(_tag_month_day!BJ721="","",_tag_month_day!BJ721/100)</f>
        <v/>
      </c>
      <c r="FZ731" s="468" t="str">
        <f>IF(_tag_month_day!BK721="","",_tag_month_day!BK721/100)</f>
        <v/>
      </c>
      <c r="GA731" s="449" t="str">
        <f>IF(_tag_month_day!BL721="","",_tag_month_day!BL721/100)</f>
        <v/>
      </c>
      <c r="GB731" s="467" t="str">
        <f>IF(_tag_month_day!BM721="","",_tag_month_day!BM721/100)</f>
        <v/>
      </c>
      <c r="GC731" s="431" t="str">
        <f>IF(_tag_month_day!BN721="","",_tag_month_day!BN721/100)</f>
        <v/>
      </c>
      <c r="GD731" s="431" t="str">
        <f>IF(_tag_month_day!BO721="","",_tag_month_day!BO721/100)</f>
        <v/>
      </c>
      <c r="GE731" s="431" t="str">
        <f>IF(_tag_month_day!BP721="","",_tag_month_day!BP721/100)</f>
        <v/>
      </c>
      <c r="GF731" s="431" t="str">
        <f>IF(_tag_month_day!BQ721="","",_tag_month_day!BQ721/100)</f>
        <v/>
      </c>
      <c r="GG731" s="431" t="str">
        <f>IF(_tag_month_day!BR721="","",_tag_month_day!BR721/100)</f>
        <v/>
      </c>
      <c r="GH731" s="431" t="str">
        <f>IF(_tag_month_day!BS721="","",_tag_month_day!BS721/100)</f>
        <v/>
      </c>
      <c r="GI731" s="467" t="str">
        <f>IF(_tag_month_day!BT721="","",_tag_month_day!BT721/100)</f>
        <v/>
      </c>
      <c r="GJ731" s="469" t="str">
        <f>IF(_tag_month_day!BU721="","",_tag_month_day!BU721/100)</f>
        <v/>
      </c>
      <c r="GK731" s="470">
        <f>GK730</f>
        <v>0.070000000000000007</v>
      </c>
      <c r="GL731" s="470">
        <f>GL730</f>
        <v>0.029999999999999999</v>
      </c>
      <c r="GM731" s="471" t="str">
        <f>IF(_tag_month_day!BX721="","",_tag_month_day!BX721/100)</f>
        <v/>
      </c>
      <c r="GN731" s="470">
        <f>GN730</f>
        <v>0.070000000000000007</v>
      </c>
      <c r="GO731" s="470">
        <f>GO730</f>
        <v>0.029999999999999999</v>
      </c>
      <c r="GP731" s="470">
        <f>GP730</f>
        <v>0.089999999999999997</v>
      </c>
      <c r="GQ731" s="470">
        <f>GQ730</f>
        <v>0.029999999999999999</v>
      </c>
      <c r="GR731" s="471" t="str">
        <f>IF(_tag_month_day!CA721="","",_tag_month_day!CA721/100)</f>
        <v/>
      </c>
      <c r="GS731" s="472">
        <f>GS730</f>
        <v>0.95299999999999996</v>
      </c>
      <c r="GT731" s="472">
        <f>GT730</f>
        <v>0.55000000000000004</v>
      </c>
      <c r="GU731" s="472">
        <f>GU730</f>
        <v>0.55000000000000004</v>
      </c>
      <c r="GV731" s="472">
        <f>GV730</f>
        <v>0.55000000000000004</v>
      </c>
      <c r="GW731" s="472">
        <f>GW730</f>
        <v>0.5</v>
      </c>
      <c r="GX731" s="472">
        <f>GX730</f>
        <v>0.93500000000000005</v>
      </c>
      <c r="GY731" s="472">
        <f>GY730</f>
        <v>0.14999999999999999</v>
      </c>
      <c r="GZ731" s="472">
        <f>GZ730</f>
        <v>1</v>
      </c>
      <c r="HA731" s="474">
        <f>HA730</f>
        <v>0.047</v>
      </c>
      <c r="HB731" s="474">
        <f>HB730</f>
        <v>0.45000000000000001</v>
      </c>
      <c r="HC731" s="474">
        <f>HC730</f>
        <v>0.45000000000000001</v>
      </c>
      <c r="HD731" s="474">
        <f>HD730</f>
        <v>0.45000000000000001</v>
      </c>
      <c r="HE731" s="474">
        <f>HE730</f>
        <v>0.5</v>
      </c>
      <c r="HF731" s="474">
        <f>HF730</f>
        <v>0.065000000000000002</v>
      </c>
      <c r="HG731" s="474">
        <f>HG730</f>
        <v>0.84999999999999998</v>
      </c>
      <c r="HH731" s="474">
        <f>HH730</f>
        <v>0</v>
      </c>
      <c r="HI731" s="10">
        <f>IF(BZ731&lt;&gt;"",CK731-BV731,0)</f>
        <v>0</v>
      </c>
      <c r="HJ731" s="10" t="e">
        <f>IF(AJ731&gt;0,AH731-AJ731,0)</f>
        <v>#VALUE!</v>
      </c>
      <c r="HK731" s="466">
        <f>HK730</f>
        <v>0.84999999999999998</v>
      </c>
      <c r="HL731" s="424">
        <f>HL730</f>
        <v>550000</v>
      </c>
      <c r="HM731" s="424">
        <f>HM730</f>
        <v>480000</v>
      </c>
      <c r="HN731" s="465" t="e">
        <f>(DJ731*EZ731+DK731*FH731+DL731*FM731+DM731*FR731+DN731*FW731+DO731*GB731+DS731*GI731+DP731*GM731+DR731*GR731)*1000*2</f>
        <v>#VALUE!</v>
      </c>
      <c r="HO731" s="465" t="e">
        <f>HN731*HK731*$HO$2/HL731*1000000</f>
        <v>#VALUE!</v>
      </c>
      <c r="HP731" s="465" t="e">
        <f>HN731*HK731*$HP$2/HM731*1000000</f>
        <v>#VALUE!</v>
      </c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</row>
    <row customFormat="1" r="732" s="0">
      <c r="A732" s="420">
        <v>721</v>
      </c>
      <c r="B732" s="421">
        <f ca="1">IF(D732=D731,B731,IF(D732="夜班",B731+1,B731))</f>
        <v>43615</v>
      </c>
      <c r="C732" s="422">
        <f>C731</f>
        <v>0.041666666666666699</v>
      </c>
      <c r="D732" s="10" t="str">
        <f ca="1">IF(HOUR(G732)&lt;8,"夜班",IF(HOUR(G732)&lt;16,"白班",IF(HOUR(G732)&lt;24,"中班",0)))</f>
        <v>中班</v>
      </c>
      <c r="E732" s="10" t="e">
        <f ca="1">IF(F732=1,"甲",IF(F732=2,"乙",IF(F732=3,"丙",IF(F732=4,"丁",""))))</f>
        <v>#REF!</v>
      </c>
      <c r="F732" s="10" t="e">
        <f ca="1">SUMPRODUCT((成本日报!$A$3:$A$95=计划!B732)*(成本日报!$B$3:$B$95=计划!$D732),成本日报!$C$3:$C$95)</f>
        <v>#REF!</v>
      </c>
      <c r="G732" s="423">
        <f ca="1">G731+C731</f>
        <v>43615.999999998254</v>
      </c>
      <c r="H732" s="423">
        <f ca="1">$G732+$C732/60*10+$C732*0</f>
        <v>43616.006944442699</v>
      </c>
      <c r="I732" s="423">
        <f ca="1">$G732+$C732/60*18+$C732*0</f>
        <v>43616.012499998251</v>
      </c>
      <c r="J732" s="423">
        <f ca="1">$G732+$C732/60*0+$C732*1</f>
        <v>43616.041666664918</v>
      </c>
      <c r="K732" s="423">
        <f ca="1">$G732+$C732/60*30+$C732*2</f>
        <v>43616.104166664925</v>
      </c>
      <c r="L732" s="423">
        <f ca="1">$G732+$C732/60*0+$C732*3</f>
        <v>43616.124999998254</v>
      </c>
      <c r="M732" s="424" t="str">
        <f>IF(_tag_month_day!A722="","",_tag_month_day!A722)</f>
        <v/>
      </c>
      <c r="N732" s="424" t="str">
        <f>IF(_tag_month_day!B722="","",_tag_month_day!B722)</f>
        <v/>
      </c>
      <c r="O732" s="425" t="e">
        <f>IF(M732+N732=0,"",M732+N732)</f>
        <v>#VALUE!</v>
      </c>
      <c r="P732" s="424" t="str">
        <f>IF(_tag_month_day!C722="","",_tag_month_day!C722)</f>
        <v/>
      </c>
      <c r="Q732" s="424" t="str">
        <f>IF(_tag_month_day!D722="","",_tag_month_day!D722)</f>
        <v/>
      </c>
      <c r="R732" s="426" t="str">
        <f>IF(_tag_month_day!CB722="","",_tag_month_day!CB722/100)</f>
        <v/>
      </c>
      <c r="S732" s="427" t="str">
        <f>IF(_tag_month_day!E722="","",_tag_month_day!E722)</f>
        <v/>
      </c>
      <c r="T732" s="427" t="str">
        <f>IF(_tag_month_day!F722="","",_tag_month_day!F722)</f>
        <v/>
      </c>
      <c r="U732" s="428" t="e">
        <f>S732+T732</f>
        <v>#VALUE!</v>
      </c>
      <c r="V732" s="429" t="e">
        <f>U732/AJ732</f>
        <v>#VALUE!</v>
      </c>
      <c r="W732" s="430" t="str">
        <f>IF(_jhy_month_day!A722="","",_jhy_month_day!A722)</f>
        <v/>
      </c>
      <c r="X732" s="431" t="str">
        <f>IF(_jhy_month_day!B722="","",_jhy_month_day!B722/100)</f>
        <v/>
      </c>
      <c r="Y732" s="431" t="str">
        <f>IF(_jhy_month_day!C722="","",_jhy_month_day!C722/100)</f>
        <v/>
      </c>
      <c r="Z732" s="432">
        <f>Z728+1</f>
        <v>181</v>
      </c>
      <c r="AA732" s="433" t="str">
        <f>IF(_tag_month_day!G722="","",_tag_month_day!G722/100)</f>
        <v/>
      </c>
      <c r="AB732" s="433" t="str">
        <f>IF(_tag_month_day!H722="","",_tag_month_day!H722/100)</f>
        <v/>
      </c>
      <c r="AC732" s="434">
        <f>IF(X732="",AC731,BK732*($AV731*X732+$AW731*FD731+$AX731*FI731+$AY731*FN731+$AZ731*FS731+$BA731*FX731+$BG731*GE731)/(AV731*Y732+AX731*FK731+AW731*FF731+AY731*FP731+AZ731*FU731+BA731*FZ731+BG731*GG731+BB731*GK731+BC731*GN731+BD731*GP731))</f>
        <v>1.59963432013121</v>
      </c>
      <c r="AD732" s="435" t="str">
        <f>IF(AC732=AC731,"",AC732-AC731)</f>
        <v/>
      </c>
      <c r="AE732" s="436" t="str">
        <f>IF(1-AF732=0,"",(1-AF732))</f>
        <v/>
      </c>
      <c r="AF732" s="437">
        <v>1</v>
      </c>
      <c r="AG732" s="10" t="str">
        <f>AG731</f>
        <v>9A3</v>
      </c>
      <c r="AH732" s="438" t="str">
        <f>AH731</f>
        <v/>
      </c>
      <c r="AI732" s="424"/>
      <c r="AJ732" s="10" t="str">
        <f>IF(_tag_month_day!I722="","",_tag_month_day!I722)</f>
        <v/>
      </c>
      <c r="AK732" s="440"/>
      <c r="AL732" s="440"/>
      <c r="AM732" s="440"/>
      <c r="AN732" s="441">
        <f>AN731</f>
        <v>2</v>
      </c>
      <c r="AO732" s="441">
        <f>AO731</f>
        <v>8</v>
      </c>
      <c r="AP732" s="442" t="e">
        <f>(IF(AN732=0,AS731,AS731*(1+AO732/AN732)/(AR732+AO732/AN732)))+AT732</f>
        <v>#VALUE!</v>
      </c>
      <c r="AQ732" s="443" t="str">
        <f>IF(_tag_month_day!J722="","",_tag_month_day!J722/100)</f>
        <v/>
      </c>
      <c r="AR732" s="444">
        <f>AR731</f>
        <v>1.3</v>
      </c>
      <c r="AS732" s="445" t="e">
        <f>AQ732*(AN732*AR732+AO732)/(AN732+AO732)</f>
        <v>#VALUE!</v>
      </c>
      <c r="AT732" s="445" t="e">
        <f>(SUM(BE732:BF732)-SUM(BE731:BF731))*0.05</f>
        <v>#VALUE!</v>
      </c>
      <c r="AU732" s="446" t="str">
        <f>IF(_tag_month_day!CC722="","",IF(_tag_month_day!CC722&gt;0,_tag_month_day!CD722,_tag_month_day!CE722))</f>
        <v/>
      </c>
      <c r="AV732" s="447" t="str">
        <f>IF(_tag_month_day!L722="","",_tag_month_day!L722/100)</f>
        <v/>
      </c>
      <c r="AW732" s="431">
        <f>AW731</f>
        <v>0</v>
      </c>
      <c r="AX732" s="431">
        <f>AX731</f>
        <v>0</v>
      </c>
      <c r="AY732" s="431" t="str">
        <f>IF(_tag_month_day!M722="","",_tag_month_day!M722/100)</f>
        <v/>
      </c>
      <c r="AZ732" s="431" t="str">
        <f>IF(_tag_month_day!N722="","",_tag_month_day!N722/100)</f>
        <v/>
      </c>
      <c r="BA732" s="431" t="str">
        <f>IF(_tag_month_day!O722="","",_tag_month_day!O722/100)</f>
        <v/>
      </c>
      <c r="BB732" s="448" t="str">
        <f>IF(_tag_month_day!P722="","",_tag_month_day!P722/100)</f>
        <v/>
      </c>
      <c r="BC732" s="448">
        <f>BC731</f>
        <v>0</v>
      </c>
      <c r="BD732" s="448" t="str">
        <f>IF(_tag_month_day!Q722="","",_tag_month_day!Q722/100)</f>
        <v/>
      </c>
      <c r="BE732" s="449" t="str">
        <f>IF(_tag_month_day!R722="","",_tag_month_day!R722/100)</f>
        <v/>
      </c>
      <c r="BF732" s="388" t="e">
        <f>(AU732*(100+BE732*100))/(AJ732-AU732)/100</f>
        <v>#VALUE!</v>
      </c>
      <c r="BG732" s="450" t="e">
        <f>BE732+BF732</f>
        <v>#VALUE!</v>
      </c>
      <c r="BH732" s="451" t="e">
        <f>SUM(AV732:BF732)</f>
        <v>#VALUE!</v>
      </c>
      <c r="BI732" s="452" t="e">
        <f>IF(CX732=0,BI731,(DK732*查询!$R$5+DL732*查询!$Q$5+DM732*查询!$N$5+DN732*查询!$O$5+DO732*查询!$P$5)*AF732/CX732)</f>
        <v>#VALUE!</v>
      </c>
      <c r="BJ732" s="452" t="e">
        <f>IF(CX732=0,BJ731,(DP732*查询!$S$5+DQ732*查询!$T$5+DR732*查询!$U$5)*AF732/CX732)</f>
        <v>#VALUE!</v>
      </c>
      <c r="BK732" s="452">
        <f>BK731</f>
        <v>1</v>
      </c>
      <c r="BL732" s="453" t="e">
        <f>SUMPRODUCT((AV732:BA732)*(GS732:GX732))/((GS732:GX732)+SUM(BB732:BD732)*GY732+BG732*GZ732)</f>
        <v>#VALUE!</v>
      </c>
      <c r="BM732" s="453" t="e">
        <f>BK732*($AV732*FB732+$AW732*FD732+$AX732*FI732+$AY732*FN732+$AZ732*FS732+$BA732*FX732+$BG732*GE732)/(AV732*EY732+AX732*FK732+AW732*FF732+AY732*FP732+AZ732*FU732+BA732*FZ732+BG732*GG732+BB732*GK732+BC732*GN732+BD732*GP732)</f>
        <v>#VALUE!</v>
      </c>
      <c r="BN732" s="453" t="e">
        <f>($AV732*FC732+$AX732*FJ732+$AW732*FE732+$AY732*FO732+$AZ732*FT732+$BA732*FY732+$BG732*GF732)/($AV732*FA732+BG732*GH732+BB732*GL732+BC732*GO732+BD732*GQ732+BA732*GA732)</f>
        <v>#VALUE!</v>
      </c>
      <c r="BO732" s="454" t="e">
        <f>SUMPRODUCT(AV732:BA732*GS732:GX732)/(GS732:GX732+(BB732+BC732+BD732)*GY732+BG732)</f>
        <v>#VALUE!</v>
      </c>
      <c r="BP732" s="454" t="e">
        <f>SUMPRODUCT(AV732:BA732*GS732:GX732)/(GS732:GX732+(BB732+BC732+BD732)*GY732+BG732)</f>
        <v>#VALUE!</v>
      </c>
      <c r="BQ732" s="454" t="e">
        <f>SUMPRODUCT(AV732:BA732*GS732:GX732)/(GS732:GX732+(BB732+BC732+BD732)*GY732+BG732)</f>
        <v>#VALUE!</v>
      </c>
      <c r="BR732" s="453" t="str">
        <f>IF(_tag_month_day!T722="","",_tag_month_day!T722)</f>
        <v/>
      </c>
      <c r="BS732" s="453" t="str">
        <f>IF(_tag_month_day!U722="","",_tag_month_day!U722)</f>
        <v/>
      </c>
      <c r="BT732" s="455" t="str">
        <f>IF(CK732="","",IF((CK732&gt;=BV732-0.12)*(CK732&lt;=BV732+0.12),"合格","不合格"))</f>
        <v/>
      </c>
      <c r="BU732" s="456" t="str">
        <f>IF(_tag_month_day!V722="","",_tag_month_day!V722)</f>
        <v/>
      </c>
      <c r="BV732" s="457" t="str">
        <f>IF(_tag_month_day!W722="","",_tag_month_day!W722)</f>
        <v/>
      </c>
      <c r="BW732" s="458" t="str">
        <f>IF(_tag_month_day!X722="","",_tag_month_day!X722)</f>
        <v/>
      </c>
      <c r="BX732" s="458" t="str">
        <f>IF(_tag_month_day!Y722="","",_tag_month_day!Y722)</f>
        <v/>
      </c>
      <c r="BY732" s="459">
        <f ca="1">L732</f>
        <v>43616.124999998254</v>
      </c>
      <c r="BZ732" s="460"/>
      <c r="CA732" s="4"/>
      <c r="CB732" s="424" t="str">
        <f>IF(_tag_month_day!Z722="","",_tag_month_day!Z722)</f>
        <v/>
      </c>
      <c r="CC732" s="424" t="str">
        <f>IF(_tag_month_day!AA722="","",_tag_month_day!AA722)</f>
        <v/>
      </c>
      <c r="CD732" s="424" t="str">
        <f>IF(_tag_month_day!AB722="","",_tag_month_day!AB722)</f>
        <v/>
      </c>
      <c r="CE732" s="424" t="str">
        <f>IF(_tag_month_day!AC722="","",_tag_month_day!AC722)</f>
        <v/>
      </c>
      <c r="CF732" s="424" t="str">
        <f>IF(_tag_month_day!AD722="","",_tag_month_day!AD722)</f>
        <v/>
      </c>
      <c r="CG732" s="424" t="str">
        <f>IF(_tag_month_day!AE722="","",_tag_month_day!AE722)</f>
        <v/>
      </c>
      <c r="CH732" s="424" t="str">
        <f>IF(_tag_month_day!AF722="","",_tag_month_day!AF722)</f>
        <v/>
      </c>
      <c r="CI732" s="424" t="str">
        <f>IF(_tag_month_day!AG722="","",_tag_month_day!AG722)</f>
        <v/>
      </c>
      <c r="CJ732" s="424" t="str">
        <f>IF(_tag_month_day!AH722="","",_tag_month_day!AH722)</f>
        <v/>
      </c>
      <c r="CK732" s="424" t="str">
        <f>IF(_tag_month_day!AI722="","",_tag_month_day!AI722)</f>
        <v/>
      </c>
      <c r="CL732" s="4" t="str">
        <f>IF(_tag_month_day!AJ722="","",_tag_month_day!AJ722)</f>
        <v/>
      </c>
      <c r="CM732" s="4" t="str">
        <f>IF(_tag_month_day!AK722="","",_tag_month_day!AK722)</f>
        <v/>
      </c>
      <c r="CN732" s="4" t="str">
        <f>IF(_tag_month_day!AL722="","",_tag_month_day!AL722)</f>
        <v/>
      </c>
      <c r="CO732" s="4" t="str">
        <f>IF(_tag_month_day!AM722="","",_tag_month_day!AM722)</f>
        <v/>
      </c>
      <c r="CP732" s="4" t="str">
        <f>IF(_tag_month_day!AN722="","",_tag_month_day!AN722)</f>
        <v/>
      </c>
      <c r="CQ732" s="4" t="str">
        <f>IF(_tag_month_day!AO722="","",_tag_month_day!AO722)</f>
        <v/>
      </c>
      <c r="CR732" s="462" t="str">
        <f>IF(_tag_month_day!AP722="","",_tag_month_day!AP722)</f>
        <v/>
      </c>
      <c r="CS732" s="463" t="str">
        <f>IF(_tag_month_day!AQ722="","",_tag_month_day!AQ722)</f>
        <v/>
      </c>
      <c r="CT732" s="4" t="str">
        <f>IF(_tag_month_day!AR722="","",_tag_month_day!AR722)</f>
        <v/>
      </c>
      <c r="CU732" s="464" t="e">
        <f>DU732/AJ732</f>
        <v>#VALUE!</v>
      </c>
      <c r="CV732" s="451" t="e">
        <f>BG732/BH732</f>
        <v>#VALUE!</v>
      </c>
      <c r="CW732" s="465" t="e">
        <f>AJ732*(1-CV732)*CU732*AF732</f>
        <v>#VALUE!</v>
      </c>
      <c r="CX732" s="465" t="e">
        <f>CW732*94%</f>
        <v>#VALUE!</v>
      </c>
      <c r="CY732" s="466" t="e">
        <f>IF(CX732=0,0,DS732/(DS732+CX732))</f>
        <v>#VALUE!</v>
      </c>
      <c r="CZ732" s="465" t="e">
        <f>$AJ732*EF732</f>
        <v>#VALUE!</v>
      </c>
      <c r="DA732" s="465" t="e">
        <f>$AJ732*EG732</f>
        <v>#VALUE!</v>
      </c>
      <c r="DB732" s="465" t="e">
        <f>$AJ732*EH732</f>
        <v>#VALUE!</v>
      </c>
      <c r="DC732" s="465" t="e">
        <f>$AJ732*EI732</f>
        <v>#VALUE!</v>
      </c>
      <c r="DD732" s="465" t="e">
        <f>$AJ732*EJ732</f>
        <v>#VALUE!</v>
      </c>
      <c r="DE732" s="465" t="e">
        <f>$AJ732*EK732</f>
        <v>#VALUE!</v>
      </c>
      <c r="DF732" s="465" t="e">
        <f>$AJ732*EL732</f>
        <v>#VALUE!</v>
      </c>
      <c r="DG732" s="465" t="e">
        <f>$AJ732*EM732</f>
        <v>#VALUE!</v>
      </c>
      <c r="DH732" s="465" t="e">
        <f>$AJ732*EN732</f>
        <v>#VALUE!</v>
      </c>
      <c r="DI732" s="465" t="e">
        <f>$AJ732*EO732</f>
        <v>#VALUE!</v>
      </c>
      <c r="DJ732" s="465" t="e">
        <f>CZ732*(1-EP732)</f>
        <v>#VALUE!</v>
      </c>
      <c r="DK732" s="465" t="e">
        <f>DA732*(1-ER732)</f>
        <v>#VALUE!</v>
      </c>
      <c r="DL732" s="465" t="e">
        <f>DB732*(1-EQ732)</f>
        <v>#VALUE!</v>
      </c>
      <c r="DM732" s="465" t="e">
        <f>DC732*(1-ES732)</f>
        <v>#VALUE!</v>
      </c>
      <c r="DN732" s="465" t="e">
        <f>DD732*(1-ET732)</f>
        <v>#VALUE!</v>
      </c>
      <c r="DO732" s="465" t="e">
        <f>DE732</f>
        <v>#VALUE!</v>
      </c>
      <c r="DP732" s="465" t="e">
        <f>DF732*(1-EU732)</f>
        <v>#VALUE!</v>
      </c>
      <c r="DQ732" s="465" t="e">
        <f>DG732*(1-EV732)</f>
        <v>#VALUE!</v>
      </c>
      <c r="DR732" s="465" t="e">
        <f>DH732*(1-EW732)</f>
        <v>#VALUE!</v>
      </c>
      <c r="DS732" s="465" t="e">
        <f>DI732</f>
        <v>#VALUE!</v>
      </c>
      <c r="DT732" s="465" t="e">
        <f>SUM(DJ732:DS732)</f>
        <v>#VALUE!</v>
      </c>
      <c r="DU732" s="465" t="e">
        <f>(GS732:GX732)+(DP732+DQ732+DR732)*GY732+DS732</f>
        <v>#VALUE!</v>
      </c>
      <c r="DV732" s="451" t="e">
        <f>AV732/$BH732/(1-EP732)</f>
        <v>#VALUE!</v>
      </c>
      <c r="DW732" s="451" t="e">
        <f>AW732/$BH732/(1-ER732)</f>
        <v>#VALUE!</v>
      </c>
      <c r="DX732" s="451" t="e">
        <f>AX732/$BH732/(1-EQ732)</f>
        <v>#VALUE!</v>
      </c>
      <c r="DY732" s="451" t="e">
        <f>AY732/$BH732/(1-ES732)</f>
        <v>#VALUE!</v>
      </c>
      <c r="DZ732" s="451" t="e">
        <f>AZ732/$BH732/(1-ET732)</f>
        <v>#VALUE!</v>
      </c>
      <c r="EA732" s="451" t="e">
        <f>BA732/$BH732/(1-AX732)</f>
        <v>#VALUE!</v>
      </c>
      <c r="EB732" s="451" t="e">
        <f>BB732/$BH732/(1-EU732)</f>
        <v>#VALUE!</v>
      </c>
      <c r="EC732" s="451" t="e">
        <f>BC732/$BH732/(1-EV732)</f>
        <v>#VALUE!</v>
      </c>
      <c r="ED732" s="451" t="e">
        <f>BD732/$BH732/(1-EW732)</f>
        <v>#VALUE!</v>
      </c>
      <c r="EE732" s="451" t="e">
        <f>BG732/BH732</f>
        <v>#VALUE!</v>
      </c>
      <c r="EF732" s="451" t="e">
        <f>DV732/SUM($DV732:$EE732)</f>
        <v>#VALUE!</v>
      </c>
      <c r="EG732" s="451" t="e">
        <f>DW732/SUM($DV732:$EE732)</f>
        <v>#VALUE!</v>
      </c>
      <c r="EH732" s="451" t="e">
        <f>DX732/SUM($DV732:$EE732)</f>
        <v>#VALUE!</v>
      </c>
      <c r="EI732" s="451" t="e">
        <f>DY732/SUM($DV732:$EE732)</f>
        <v>#VALUE!</v>
      </c>
      <c r="EJ732" s="451" t="e">
        <f>DZ732/SUM($DV732:$EE732)</f>
        <v>#VALUE!</v>
      </c>
      <c r="EK732" s="451" t="e">
        <f>EA732/SUM($DV732:$EE732)</f>
        <v>#VALUE!</v>
      </c>
      <c r="EL732" s="451" t="e">
        <f>EB732/SUM($DV732:$EE732)</f>
        <v>#VALUE!</v>
      </c>
      <c r="EM732" s="451" t="e">
        <f>EC732/SUM($DV732:$EE732)</f>
        <v>#VALUE!</v>
      </c>
      <c r="EN732" s="451" t="e">
        <f>ED732/SUM($DV732:$EE732)</f>
        <v>#VALUE!</v>
      </c>
      <c r="EO732" s="451" t="e">
        <f>EE732/SUM($DV732:$EE732)</f>
        <v>#VALUE!</v>
      </c>
      <c r="EP732" s="450">
        <f>EP731</f>
        <v>0.080000000000000002</v>
      </c>
      <c r="EQ732" s="450">
        <f>EQ731</f>
        <v>0.014999999999999999</v>
      </c>
      <c r="ER732" s="450">
        <f>ER731</f>
        <v>0.014999999999999999</v>
      </c>
      <c r="ES732" s="450">
        <f>ES731</f>
        <v>0.014999999999999999</v>
      </c>
      <c r="ET732" s="450">
        <f>ET731</f>
        <v>0.014999999999999999</v>
      </c>
      <c r="EU732" s="450">
        <f>EU731</f>
        <v>0.089999999999999997</v>
      </c>
      <c r="EV732" s="450">
        <f>EV731</f>
        <v>0.089999999999999997</v>
      </c>
      <c r="EW732" s="450">
        <f>EW731</f>
        <v>0.089999999999999997</v>
      </c>
      <c r="EX732" s="431" t="str">
        <f>IF(_tag_month_day!AS722="","",_tag_month_day!AS722/100)</f>
        <v/>
      </c>
      <c r="EY732" s="431" t="str">
        <f>IF(_tag_month_day!AT722="","",_tag_month_day!AT722/100)</f>
        <v/>
      </c>
      <c r="EZ732" s="431" t="str">
        <f>IF(_tag_month_day!AU722="","",_tag_month_day!AU722/100)</f>
        <v/>
      </c>
      <c r="FA732" s="431" t="str">
        <f>IF(_tag_month_day!AV722="","",_tag_month_day!AV722/100)</f>
        <v/>
      </c>
      <c r="FB732" s="431" t="str">
        <f>IF(_tag_month_day!AW722="","",_tag_month_day!AW722/100)</f>
        <v/>
      </c>
      <c r="FC732" s="431" t="str">
        <f>IF(_tag_month_day!AX722="","",_tag_month_day!AX722/100)</f>
        <v/>
      </c>
      <c r="FD732" s="449" t="str">
        <f>IF(_tag_month_day!AY722="","",_tag_month_day!AY722/100)</f>
        <v/>
      </c>
      <c r="FE732" s="449" t="str">
        <f>IF(_tag_month_day!AZ722="","",_tag_month_day!AZ722/100)</f>
        <v/>
      </c>
      <c r="FF732" s="449" t="str">
        <f>IF(_tag_month_day!BA722="","",_tag_month_day!BA722/100)</f>
        <v/>
      </c>
      <c r="FG732" s="449" t="str">
        <f>IF(_tag_month_day!BB722="","",_tag_month_day!BB722/100)</f>
        <v/>
      </c>
      <c r="FH732" s="467" t="str">
        <f>IF(_tag_month_day!BC722="","",_tag_month_day!BC722/100)</f>
        <v/>
      </c>
      <c r="FI732" s="449">
        <f>FI731</f>
        <v>0.40999999999999998</v>
      </c>
      <c r="FJ732" s="449">
        <f>FJ731</f>
        <v>0.11</v>
      </c>
      <c r="FK732" s="449">
        <f>FK731</f>
        <v>0.014999999999999999</v>
      </c>
      <c r="FL732" s="449">
        <f>FL731</f>
        <v>0</v>
      </c>
      <c r="FM732" s="467">
        <f>FM731</f>
        <v>0.0001</v>
      </c>
      <c r="FN732" s="449">
        <f>FN731</f>
        <v>0.32000000000000001</v>
      </c>
      <c r="FO732" s="449">
        <f>FO731</f>
        <v>0.20000000000000001</v>
      </c>
      <c r="FP732" s="449">
        <f>FP731</f>
        <v>0.01</v>
      </c>
      <c r="FQ732" s="449">
        <f>FQ731</f>
        <v>0</v>
      </c>
      <c r="FR732" s="467">
        <f>FR731</f>
        <v>0.0001</v>
      </c>
      <c r="FS732" s="449" t="str">
        <f>IF(_tag_month_day!BD722="","",_tag_month_day!BD722/100)</f>
        <v/>
      </c>
      <c r="FT732" s="449" t="str">
        <f>IF(_tag_month_day!BE722="","",_tag_month_day!BE722/100)</f>
        <v/>
      </c>
      <c r="FU732" s="449" t="str">
        <f>IF(_tag_month_day!BF722="","",_tag_month_day!BF722/100)</f>
        <v/>
      </c>
      <c r="FV732" s="449" t="str">
        <f>IF(_tag_month_day!BG722="","",_tag_month_day!BG722/100)</f>
        <v/>
      </c>
      <c r="FW732" s="467" t="str">
        <f>IF(_tag_month_day!BH722="","",_tag_month_day!BH722/100)</f>
        <v/>
      </c>
      <c r="FX732" s="449" t="str">
        <f>IF(_tag_month_day!BI722="","",_tag_month_day!BI722/100)</f>
        <v/>
      </c>
      <c r="FY732" s="449" t="str">
        <f>IF(_tag_month_day!BJ722="","",_tag_month_day!BJ722/100)</f>
        <v/>
      </c>
      <c r="FZ732" s="468" t="str">
        <f>IF(_tag_month_day!BK722="","",_tag_month_day!BK722/100)</f>
        <v/>
      </c>
      <c r="GA732" s="449" t="str">
        <f>IF(_tag_month_day!BL722="","",_tag_month_day!BL722/100)</f>
        <v/>
      </c>
      <c r="GB732" s="467" t="str">
        <f>IF(_tag_month_day!BM722="","",_tag_month_day!BM722/100)</f>
        <v/>
      </c>
      <c r="GC732" s="431" t="str">
        <f>IF(_tag_month_day!BN722="","",_tag_month_day!BN722/100)</f>
        <v/>
      </c>
      <c r="GD732" s="431" t="str">
        <f>IF(_tag_month_day!BO722="","",_tag_month_day!BO722/100)</f>
        <v/>
      </c>
      <c r="GE732" s="431" t="str">
        <f>IF(_tag_month_day!BP722="","",_tag_month_day!BP722/100)</f>
        <v/>
      </c>
      <c r="GF732" s="431" t="str">
        <f>IF(_tag_month_day!BQ722="","",_tag_month_day!BQ722/100)</f>
        <v/>
      </c>
      <c r="GG732" s="431" t="str">
        <f>IF(_tag_month_day!BR722="","",_tag_month_day!BR722/100)</f>
        <v/>
      </c>
      <c r="GH732" s="431" t="str">
        <f>IF(_tag_month_day!BS722="","",_tag_month_day!BS722/100)</f>
        <v/>
      </c>
      <c r="GI732" s="467" t="str">
        <f>IF(_tag_month_day!BT722="","",_tag_month_day!BT722/100)</f>
        <v/>
      </c>
      <c r="GJ732" s="469" t="str">
        <f>IF(_tag_month_day!BU722="","",_tag_month_day!BU722/100)</f>
        <v/>
      </c>
      <c r="GK732" s="470">
        <f>GK731</f>
        <v>0.070000000000000007</v>
      </c>
      <c r="GL732" s="470">
        <f>GL731</f>
        <v>0.029999999999999999</v>
      </c>
      <c r="GM732" s="471" t="str">
        <f>IF(_tag_month_day!BX722="","",_tag_month_day!BX722/100)</f>
        <v/>
      </c>
      <c r="GN732" s="470">
        <f>GN731</f>
        <v>0.070000000000000007</v>
      </c>
      <c r="GO732" s="470">
        <f>GO731</f>
        <v>0.029999999999999999</v>
      </c>
      <c r="GP732" s="470">
        <f>GP731</f>
        <v>0.089999999999999997</v>
      </c>
      <c r="GQ732" s="470">
        <f>GQ731</f>
        <v>0.029999999999999999</v>
      </c>
      <c r="GR732" s="471" t="str">
        <f>IF(_tag_month_day!CA722="","",_tag_month_day!CA722/100)</f>
        <v/>
      </c>
      <c r="GS732" s="472">
        <f>GS731</f>
        <v>0.95299999999999996</v>
      </c>
      <c r="GT732" s="472">
        <f>GT731</f>
        <v>0.55000000000000004</v>
      </c>
      <c r="GU732" s="472">
        <f>GU731</f>
        <v>0.55000000000000004</v>
      </c>
      <c r="GV732" s="472">
        <f>GV731</f>
        <v>0.55000000000000004</v>
      </c>
      <c r="GW732" s="472">
        <f>GW731</f>
        <v>0.5</v>
      </c>
      <c r="GX732" s="472">
        <f>GX731</f>
        <v>0.93500000000000005</v>
      </c>
      <c r="GY732" s="472">
        <f>GY731</f>
        <v>0.14999999999999999</v>
      </c>
      <c r="GZ732" s="472">
        <f>GZ731</f>
        <v>1</v>
      </c>
      <c r="HA732" s="474">
        <f>HA731</f>
        <v>0.047</v>
      </c>
      <c r="HB732" s="474">
        <f>HB731</f>
        <v>0.45000000000000001</v>
      </c>
      <c r="HC732" s="474">
        <f>HC731</f>
        <v>0.45000000000000001</v>
      </c>
      <c r="HD732" s="474">
        <f>HD731</f>
        <v>0.45000000000000001</v>
      </c>
      <c r="HE732" s="474">
        <f>HE731</f>
        <v>0.5</v>
      </c>
      <c r="HF732" s="474">
        <f>HF731</f>
        <v>0.065000000000000002</v>
      </c>
      <c r="HG732" s="474">
        <f>HG731</f>
        <v>0.84999999999999998</v>
      </c>
      <c r="HH732" s="474">
        <f>HH731</f>
        <v>0</v>
      </c>
      <c r="HI732" s="10">
        <f>IF(BZ732&lt;&gt;"",CK732-BV732,0)</f>
        <v>0</v>
      </c>
      <c r="HJ732" s="10" t="e">
        <f>IF(AJ732&gt;0,AH732-AJ732,0)</f>
        <v>#VALUE!</v>
      </c>
      <c r="HK732" s="466">
        <f>HK731</f>
        <v>0.84999999999999998</v>
      </c>
      <c r="HL732" s="424">
        <f>HL731</f>
        <v>550000</v>
      </c>
      <c r="HM732" s="424">
        <f>HM731</f>
        <v>480000</v>
      </c>
      <c r="HN732" s="465" t="e">
        <f>(DJ732*EZ732+DK732*FH732+DL732*FM732+DM732*FR732+DN732*FW732+DO732*GB732+DS732*GI732+DP732*GM732+DR732*GR732)*1000*2</f>
        <v>#VALUE!</v>
      </c>
      <c r="HO732" s="465" t="e">
        <f>HN732*HK732*$HO$2/HL732*1000000</f>
        <v>#VALUE!</v>
      </c>
      <c r="HP732" s="465" t="e">
        <f>HN732*HK732*$HP$2/HM732*1000000</f>
        <v>#VALUE!</v>
      </c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</row>
    <row customFormat="1" r="733" s="0">
      <c r="A733" s="420">
        <v>722</v>
      </c>
      <c r="B733" s="421">
        <f ca="1">IF(D733=D732,B732,IF(D733="夜班",B732+1,B732))</f>
        <v>43616</v>
      </c>
      <c r="C733" s="422">
        <f>C732</f>
        <v>0.041666666666666699</v>
      </c>
      <c r="D733" s="10" t="str">
        <f ca="1">IF(HOUR(G733)&lt;8,"夜班",IF(HOUR(G733)&lt;16,"白班",IF(HOUR(G733)&lt;24,"中班",0)))</f>
        <v>夜班</v>
      </c>
      <c r="E733" s="10" t="e">
        <f ca="1">IF(F733=1,"甲",IF(F733=2,"乙",IF(F733=3,"丙",IF(F733=4,"丁",""))))</f>
        <v>#REF!</v>
      </c>
      <c r="F733" s="10" t="e">
        <f ca="1">SUMPRODUCT((成本日报!$A$3:$A$95=计划!B733)*(成本日报!$B$3:$B$95=计划!$D733),成本日报!$C$3:$C$95)</f>
        <v>#REF!</v>
      </c>
      <c r="G733" s="423">
        <f ca="1">G732+C732</f>
        <v>43616.041666664918</v>
      </c>
      <c r="H733" s="423">
        <f ca="1">$G733+$C733/60*10+$C733*0</f>
        <v>43616.048611109363</v>
      </c>
      <c r="I733" s="423">
        <f ca="1">$G733+$C733/60*18+$C733*0</f>
        <v>43616.054166664915</v>
      </c>
      <c r="J733" s="423">
        <f ca="1">$G733+$C733/60*0+$C733*1</f>
        <v>43616.083333331582</v>
      </c>
      <c r="K733" s="423">
        <f ca="1">$G733+$C733/60*30+$C733*2</f>
        <v>43616.14583333159</v>
      </c>
      <c r="L733" s="423">
        <f ca="1">$G733+$C733/60*0+$C733*3</f>
        <v>43616.166666664918</v>
      </c>
      <c r="M733" s="424" t="str">
        <f>IF(_tag_month_day!A723="","",_tag_month_day!A723)</f>
        <v/>
      </c>
      <c r="N733" s="424" t="str">
        <f>IF(_tag_month_day!B723="","",_tag_month_day!B723)</f>
        <v/>
      </c>
      <c r="O733" s="425" t="e">
        <f>IF(M733+N733=0,"",M733+N733)</f>
        <v>#VALUE!</v>
      </c>
      <c r="P733" s="424" t="str">
        <f>IF(_tag_month_day!C723="","",_tag_month_day!C723)</f>
        <v/>
      </c>
      <c r="Q733" s="424" t="str">
        <f>IF(_tag_month_day!D723="","",_tag_month_day!D723)</f>
        <v/>
      </c>
      <c r="R733" s="426" t="str">
        <f>IF(_tag_month_day!CB723="","",_tag_month_day!CB723/100)</f>
        <v/>
      </c>
      <c r="S733" s="427" t="str">
        <f>IF(_tag_month_day!E723="","",_tag_month_day!E723)</f>
        <v/>
      </c>
      <c r="T733" s="427" t="str">
        <f>IF(_tag_month_day!F723="","",_tag_month_day!F723)</f>
        <v/>
      </c>
      <c r="U733" s="428" t="e">
        <f>S733+T733</f>
        <v>#VALUE!</v>
      </c>
      <c r="V733" s="429" t="e">
        <f>U733/AJ733</f>
        <v>#VALUE!</v>
      </c>
      <c r="W733" s="430" t="str">
        <f>IF(_jhy_month_day!A723="","",_jhy_month_day!A723)</f>
        <v/>
      </c>
      <c r="X733" s="431" t="str">
        <f>IF(_jhy_month_day!B723="","",_jhy_month_day!B723/100)</f>
        <v/>
      </c>
      <c r="Y733" s="431" t="str">
        <f>IF(_jhy_month_day!C723="","",_jhy_month_day!C723/100)</f>
        <v/>
      </c>
      <c r="Z733" s="432">
        <f>Z729+1</f>
        <v>181</v>
      </c>
      <c r="AA733" s="433" t="str">
        <f>IF(_tag_month_day!G723="","",_tag_month_day!G723/100)</f>
        <v/>
      </c>
      <c r="AB733" s="433" t="str">
        <f>IF(_tag_month_day!H723="","",_tag_month_day!H723/100)</f>
        <v/>
      </c>
      <c r="AC733" s="434">
        <f>IF(X733="",AC732,BK733*($AV732*X733+$AW732*FD732+$AX732*FI732+$AY732*FN732+$AZ732*FS732+$BA732*FX732+$BG732*GE732)/(AV732*Y733+AX732*FK732+AW732*FF732+AY732*FP732+AZ732*FU732+BA732*FZ732+BG732*GG732+BB732*GK732+BC732*GN732+BD732*GP732))</f>
        <v>1.59963432013121</v>
      </c>
      <c r="AD733" s="435" t="str">
        <f>IF(AC733=AC732,"",AC733-AC732)</f>
        <v/>
      </c>
      <c r="AE733" s="436" t="str">
        <f>IF(1-AF733=0,"",(1-AF733))</f>
        <v/>
      </c>
      <c r="AF733" s="437">
        <v>1</v>
      </c>
      <c r="AG733" s="10" t="str">
        <f>AG732</f>
        <v>9A3</v>
      </c>
      <c r="AH733" s="438" t="str">
        <f>AH732</f>
        <v/>
      </c>
      <c r="AI733" s="424"/>
      <c r="AJ733" s="10" t="str">
        <f>IF(_tag_month_day!I723="","",_tag_month_day!I723)</f>
        <v/>
      </c>
      <c r="AK733" s="440"/>
      <c r="AL733" s="440"/>
      <c r="AM733" s="440"/>
      <c r="AN733" s="441">
        <f>AN732</f>
        <v>2</v>
      </c>
      <c r="AO733" s="441">
        <f>AO732</f>
        <v>8</v>
      </c>
      <c r="AP733" s="442" t="e">
        <f>(IF(AN733=0,AS732,AS732*(1+AO733/AN733)/(AR733+AO733/AN733)))+AT733</f>
        <v>#VALUE!</v>
      </c>
      <c r="AQ733" s="443" t="str">
        <f>IF(_tag_month_day!J723="","",_tag_month_day!J723/100)</f>
        <v/>
      </c>
      <c r="AR733" s="444">
        <f>AR732</f>
        <v>1.3</v>
      </c>
      <c r="AS733" s="445" t="e">
        <f>AQ733*(AN733*AR733+AO733)/(AN733+AO733)</f>
        <v>#VALUE!</v>
      </c>
      <c r="AT733" s="445" t="e">
        <f>(SUM(BE733:BF733)-SUM(BE732:BF732))*0.05</f>
        <v>#VALUE!</v>
      </c>
      <c r="AU733" s="446" t="str">
        <f>IF(_tag_month_day!CC723="","",IF(_tag_month_day!CC723&gt;0,_tag_month_day!CD723,_tag_month_day!CE723))</f>
        <v/>
      </c>
      <c r="AV733" s="447" t="str">
        <f>IF(_tag_month_day!L723="","",_tag_month_day!L723/100)</f>
        <v/>
      </c>
      <c r="AW733" s="431">
        <f>AW732</f>
        <v>0</v>
      </c>
      <c r="AX733" s="431">
        <f>AX732</f>
        <v>0</v>
      </c>
      <c r="AY733" s="431" t="str">
        <f>IF(_tag_month_day!M723="","",_tag_month_day!M723/100)</f>
        <v/>
      </c>
      <c r="AZ733" s="431" t="str">
        <f>IF(_tag_month_day!N723="","",_tag_month_day!N723/100)</f>
        <v/>
      </c>
      <c r="BA733" s="431" t="str">
        <f>IF(_tag_month_day!O723="","",_tag_month_day!O723/100)</f>
        <v/>
      </c>
      <c r="BB733" s="448" t="str">
        <f>IF(_tag_month_day!P723="","",_tag_month_day!P723/100)</f>
        <v/>
      </c>
      <c r="BC733" s="448">
        <f>BC732</f>
        <v>0</v>
      </c>
      <c r="BD733" s="448" t="str">
        <f>IF(_tag_month_day!Q723="","",_tag_month_day!Q723/100)</f>
        <v/>
      </c>
      <c r="BE733" s="449" t="str">
        <f>IF(_tag_month_day!R723="","",_tag_month_day!R723/100)</f>
        <v/>
      </c>
      <c r="BF733" s="388" t="e">
        <f>(AU733*(100+BE733*100))/(AJ733-AU733)/100</f>
        <v>#VALUE!</v>
      </c>
      <c r="BG733" s="450" t="e">
        <f>BE733+BF733</f>
        <v>#VALUE!</v>
      </c>
      <c r="BH733" s="451" t="e">
        <f>SUM(AV733:BF733)</f>
        <v>#VALUE!</v>
      </c>
      <c r="BI733" s="452" t="e">
        <f>IF(CX733=0,BI732,(DK733*查询!$R$5+DL733*查询!$Q$5+DM733*查询!$N$5+DN733*查询!$O$5+DO733*查询!$P$5)*AF733/CX733)</f>
        <v>#VALUE!</v>
      </c>
      <c r="BJ733" s="452" t="e">
        <f>IF(CX733=0,BJ732,(DP733*查询!$S$5+DQ733*查询!$T$5+DR733*查询!$U$5)*AF733/CX733)</f>
        <v>#VALUE!</v>
      </c>
      <c r="BK733" s="452">
        <f>BK732</f>
        <v>1</v>
      </c>
      <c r="BL733" s="453" t="e">
        <f>SUMPRODUCT((AV733:BA733)*(GS733:GX733))/((GS733:GX733)+SUM(BB733:BD733)*GY733+BG733*GZ733)</f>
        <v>#VALUE!</v>
      </c>
      <c r="BM733" s="453" t="e">
        <f>BK733*($AV733*FB733+$AW733*FD733+$AX733*FI733+$AY733*FN733+$AZ733*FS733+$BA733*FX733+$BG733*GE733)/(AV733*EY733+AX733*FK733+AW733*FF733+AY733*FP733+AZ733*FU733+BA733*FZ733+BG733*GG733+BB733*GK733+BC733*GN733+BD733*GP733)</f>
        <v>#VALUE!</v>
      </c>
      <c r="BN733" s="453" t="e">
        <f>($AV733*FC733+$AX733*FJ733+$AW733*FE733+$AY733*FO733+$AZ733*FT733+$BA733*FY733+$BG733*GF733)/($AV733*FA733+BG733*GH733+BB733*GL733+BC733*GO733+BD733*GQ733+BA733*GA733)</f>
        <v>#VALUE!</v>
      </c>
      <c r="BO733" s="454" t="e">
        <f>SUMPRODUCT(AV733:BA733*GS733:GX733)/(GS733:GX733+(BB733+BC733+BD733)*GY733+BG733)</f>
        <v>#VALUE!</v>
      </c>
      <c r="BP733" s="454" t="e">
        <f>SUMPRODUCT(AV733:BA733*GS733:GX733)/(GS733:GX733+(BB733+BC733+BD733)*GY733+BG733)</f>
        <v>#VALUE!</v>
      </c>
      <c r="BQ733" s="454" t="e">
        <f>SUMPRODUCT(AV733:BA733*GS733:GX733)/(GS733:GX733+(BB733+BC733+BD733)*GY733+BG733)</f>
        <v>#VALUE!</v>
      </c>
      <c r="BR733" s="453" t="str">
        <f>IF(_tag_month_day!T723="","",_tag_month_day!T723)</f>
        <v/>
      </c>
      <c r="BS733" s="453" t="str">
        <f>IF(_tag_month_day!U723="","",_tag_month_day!U723)</f>
        <v/>
      </c>
      <c r="BT733" s="455" t="str">
        <f>IF(CK733="","",IF((CK733&gt;=BV733-0.12)*(CK733&lt;=BV733+0.12),"合格","不合格"))</f>
        <v/>
      </c>
      <c r="BU733" s="456" t="str">
        <f>IF(_tag_month_day!V723="","",_tag_month_day!V723)</f>
        <v/>
      </c>
      <c r="BV733" s="457" t="str">
        <f>IF(_tag_month_day!W723="","",_tag_month_day!W723)</f>
        <v/>
      </c>
      <c r="BW733" s="458" t="str">
        <f>IF(_tag_month_day!X723="","",_tag_month_day!X723)</f>
        <v/>
      </c>
      <c r="BX733" s="458" t="str">
        <f>IF(_tag_month_day!Y723="","",_tag_month_day!Y723)</f>
        <v/>
      </c>
      <c r="BY733" s="459">
        <f ca="1">L733</f>
        <v>43616.166666664918</v>
      </c>
      <c r="BZ733" s="460"/>
      <c r="CA733" s="4"/>
      <c r="CB733" s="424" t="str">
        <f>IF(_tag_month_day!Z723="","",_tag_month_day!Z723)</f>
        <v/>
      </c>
      <c r="CC733" s="424" t="str">
        <f>IF(_tag_month_day!AA723="","",_tag_month_day!AA723)</f>
        <v/>
      </c>
      <c r="CD733" s="424" t="str">
        <f>IF(_tag_month_day!AB723="","",_tag_month_day!AB723)</f>
        <v/>
      </c>
      <c r="CE733" s="424" t="str">
        <f>IF(_tag_month_day!AC723="","",_tag_month_day!AC723)</f>
        <v/>
      </c>
      <c r="CF733" s="424" t="str">
        <f>IF(_tag_month_day!AD723="","",_tag_month_day!AD723)</f>
        <v/>
      </c>
      <c r="CG733" s="424" t="str">
        <f>IF(_tag_month_day!AE723="","",_tag_month_day!AE723)</f>
        <v/>
      </c>
      <c r="CH733" s="424" t="str">
        <f>IF(_tag_month_day!AF723="","",_tag_month_day!AF723)</f>
        <v/>
      </c>
      <c r="CI733" s="424" t="str">
        <f>IF(_tag_month_day!AG723="","",_tag_month_day!AG723)</f>
        <v/>
      </c>
      <c r="CJ733" s="424" t="str">
        <f>IF(_tag_month_day!AH723="","",_tag_month_day!AH723)</f>
        <v/>
      </c>
      <c r="CK733" s="424" t="str">
        <f>IF(_tag_month_day!AI723="","",_tag_month_day!AI723)</f>
        <v/>
      </c>
      <c r="CL733" s="4" t="str">
        <f>IF(_tag_month_day!AJ723="","",_tag_month_day!AJ723)</f>
        <v/>
      </c>
      <c r="CM733" s="4" t="str">
        <f>IF(_tag_month_day!AK723="","",_tag_month_day!AK723)</f>
        <v/>
      </c>
      <c r="CN733" s="4" t="str">
        <f>IF(_tag_month_day!AL723="","",_tag_month_day!AL723)</f>
        <v/>
      </c>
      <c r="CO733" s="4" t="str">
        <f>IF(_tag_month_day!AM723="","",_tag_month_day!AM723)</f>
        <v/>
      </c>
      <c r="CP733" s="4" t="str">
        <f>IF(_tag_month_day!AN723="","",_tag_month_day!AN723)</f>
        <v/>
      </c>
      <c r="CQ733" s="4" t="str">
        <f>IF(_tag_month_day!AO723="","",_tag_month_day!AO723)</f>
        <v/>
      </c>
      <c r="CR733" s="462" t="str">
        <f>IF(_tag_month_day!AP723="","",_tag_month_day!AP723)</f>
        <v/>
      </c>
      <c r="CS733" s="463" t="str">
        <f>IF(_tag_month_day!AQ723="","",_tag_month_day!AQ723)</f>
        <v/>
      </c>
      <c r="CT733" s="4" t="str">
        <f>IF(_tag_month_day!AR723="","",_tag_month_day!AR723)</f>
        <v/>
      </c>
      <c r="CU733" s="464" t="e">
        <f>DU733/AJ733</f>
        <v>#VALUE!</v>
      </c>
      <c r="CV733" s="451" t="e">
        <f>BG733/BH733</f>
        <v>#VALUE!</v>
      </c>
      <c r="CW733" s="465" t="e">
        <f>AJ733*(1-CV733)*CU733*AF733</f>
        <v>#VALUE!</v>
      </c>
      <c r="CX733" s="465" t="e">
        <f>CW733*94%</f>
        <v>#VALUE!</v>
      </c>
      <c r="CY733" s="466" t="e">
        <f>IF(CX733=0,0,DS733/(DS733+CX733))</f>
        <v>#VALUE!</v>
      </c>
      <c r="CZ733" s="465" t="e">
        <f>$AJ733*EF733</f>
        <v>#VALUE!</v>
      </c>
      <c r="DA733" s="465" t="e">
        <f>$AJ733*EG733</f>
        <v>#VALUE!</v>
      </c>
      <c r="DB733" s="465" t="e">
        <f>$AJ733*EH733</f>
        <v>#VALUE!</v>
      </c>
      <c r="DC733" s="465" t="e">
        <f>$AJ733*EI733</f>
        <v>#VALUE!</v>
      </c>
      <c r="DD733" s="465" t="e">
        <f>$AJ733*EJ733</f>
        <v>#VALUE!</v>
      </c>
      <c r="DE733" s="465" t="e">
        <f>$AJ733*EK733</f>
        <v>#VALUE!</v>
      </c>
      <c r="DF733" s="465" t="e">
        <f>$AJ733*EL733</f>
        <v>#VALUE!</v>
      </c>
      <c r="DG733" s="465" t="e">
        <f>$AJ733*EM733</f>
        <v>#VALUE!</v>
      </c>
      <c r="DH733" s="465" t="e">
        <f>$AJ733*EN733</f>
        <v>#VALUE!</v>
      </c>
      <c r="DI733" s="465" t="e">
        <f>$AJ733*EO733</f>
        <v>#VALUE!</v>
      </c>
      <c r="DJ733" s="465" t="e">
        <f>CZ733*(1-EP733)</f>
        <v>#VALUE!</v>
      </c>
      <c r="DK733" s="465" t="e">
        <f>DA733*(1-ER733)</f>
        <v>#VALUE!</v>
      </c>
      <c r="DL733" s="465" t="e">
        <f>DB733*(1-EQ733)</f>
        <v>#VALUE!</v>
      </c>
      <c r="DM733" s="465" t="e">
        <f>DC733*(1-ES733)</f>
        <v>#VALUE!</v>
      </c>
      <c r="DN733" s="465" t="e">
        <f>DD733*(1-ET733)</f>
        <v>#VALUE!</v>
      </c>
      <c r="DO733" s="465" t="e">
        <f>DE733</f>
        <v>#VALUE!</v>
      </c>
      <c r="DP733" s="465" t="e">
        <f>DF733*(1-EU733)</f>
        <v>#VALUE!</v>
      </c>
      <c r="DQ733" s="465" t="e">
        <f>DG733*(1-EV733)</f>
        <v>#VALUE!</v>
      </c>
      <c r="DR733" s="465" t="e">
        <f>DH733*(1-EW733)</f>
        <v>#VALUE!</v>
      </c>
      <c r="DS733" s="465" t="e">
        <f>DI733</f>
        <v>#VALUE!</v>
      </c>
      <c r="DT733" s="465" t="e">
        <f>SUM(DJ733:DS733)</f>
        <v>#VALUE!</v>
      </c>
      <c r="DU733" s="465" t="e">
        <f>(GS733:GX733)+(DP733+DQ733+DR733)*GY733+DS733</f>
        <v>#VALUE!</v>
      </c>
      <c r="DV733" s="451" t="e">
        <f>AV733/$BH733/(1-EP733)</f>
        <v>#VALUE!</v>
      </c>
      <c r="DW733" s="451" t="e">
        <f>AW733/$BH733/(1-ER733)</f>
        <v>#VALUE!</v>
      </c>
      <c r="DX733" s="451" t="e">
        <f>AX733/$BH733/(1-EQ733)</f>
        <v>#VALUE!</v>
      </c>
      <c r="DY733" s="451" t="e">
        <f>AY733/$BH733/(1-ES733)</f>
        <v>#VALUE!</v>
      </c>
      <c r="DZ733" s="451" t="e">
        <f>AZ733/$BH733/(1-ET733)</f>
        <v>#VALUE!</v>
      </c>
      <c r="EA733" s="451" t="e">
        <f>BA733/$BH733/(1-AX733)</f>
        <v>#VALUE!</v>
      </c>
      <c r="EB733" s="451" t="e">
        <f>BB733/$BH733/(1-EU733)</f>
        <v>#VALUE!</v>
      </c>
      <c r="EC733" s="451" t="e">
        <f>BC733/$BH733/(1-EV733)</f>
        <v>#VALUE!</v>
      </c>
      <c r="ED733" s="451" t="e">
        <f>BD733/$BH733/(1-EW733)</f>
        <v>#VALUE!</v>
      </c>
      <c r="EE733" s="451" t="e">
        <f>BG733/BH733</f>
        <v>#VALUE!</v>
      </c>
      <c r="EF733" s="451" t="e">
        <f>DV733/SUM($DV733:$EE733)</f>
        <v>#VALUE!</v>
      </c>
      <c r="EG733" s="451" t="e">
        <f>DW733/SUM($DV733:$EE733)</f>
        <v>#VALUE!</v>
      </c>
      <c r="EH733" s="451" t="e">
        <f>DX733/SUM($DV733:$EE733)</f>
        <v>#VALUE!</v>
      </c>
      <c r="EI733" s="451" t="e">
        <f>DY733/SUM($DV733:$EE733)</f>
        <v>#VALUE!</v>
      </c>
      <c r="EJ733" s="451" t="e">
        <f>DZ733/SUM($DV733:$EE733)</f>
        <v>#VALUE!</v>
      </c>
      <c r="EK733" s="451" t="e">
        <f>EA733/SUM($DV733:$EE733)</f>
        <v>#VALUE!</v>
      </c>
      <c r="EL733" s="451" t="e">
        <f>EB733/SUM($DV733:$EE733)</f>
        <v>#VALUE!</v>
      </c>
      <c r="EM733" s="451" t="e">
        <f>EC733/SUM($DV733:$EE733)</f>
        <v>#VALUE!</v>
      </c>
      <c r="EN733" s="451" t="e">
        <f>ED733/SUM($DV733:$EE733)</f>
        <v>#VALUE!</v>
      </c>
      <c r="EO733" s="451" t="e">
        <f>EE733/SUM($DV733:$EE733)</f>
        <v>#VALUE!</v>
      </c>
      <c r="EP733" s="450">
        <f>EP732</f>
        <v>0.080000000000000002</v>
      </c>
      <c r="EQ733" s="450">
        <f>EQ732</f>
        <v>0.014999999999999999</v>
      </c>
      <c r="ER733" s="450">
        <f>ER732</f>
        <v>0.014999999999999999</v>
      </c>
      <c r="ES733" s="450">
        <f>ES732</f>
        <v>0.014999999999999999</v>
      </c>
      <c r="ET733" s="450">
        <f>ET732</f>
        <v>0.014999999999999999</v>
      </c>
      <c r="EU733" s="450">
        <f>EU732</f>
        <v>0.089999999999999997</v>
      </c>
      <c r="EV733" s="450">
        <f>EV732</f>
        <v>0.089999999999999997</v>
      </c>
      <c r="EW733" s="450">
        <f>EW732</f>
        <v>0.089999999999999997</v>
      </c>
      <c r="EX733" s="431" t="str">
        <f>IF(_tag_month_day!AS723="","",_tag_month_day!AS723/100)</f>
        <v/>
      </c>
      <c r="EY733" s="431" t="str">
        <f>IF(_tag_month_day!AT723="","",_tag_month_day!AT723/100)</f>
        <v/>
      </c>
      <c r="EZ733" s="431" t="str">
        <f>IF(_tag_month_day!AU723="","",_tag_month_day!AU723/100)</f>
        <v/>
      </c>
      <c r="FA733" s="431" t="str">
        <f>IF(_tag_month_day!AV723="","",_tag_month_day!AV723/100)</f>
        <v/>
      </c>
      <c r="FB733" s="431" t="str">
        <f>IF(_tag_month_day!AW723="","",_tag_month_day!AW723/100)</f>
        <v/>
      </c>
      <c r="FC733" s="431" t="str">
        <f>IF(_tag_month_day!AX723="","",_tag_month_day!AX723/100)</f>
        <v/>
      </c>
      <c r="FD733" s="449" t="str">
        <f>IF(_tag_month_day!AY723="","",_tag_month_day!AY723/100)</f>
        <v/>
      </c>
      <c r="FE733" s="449" t="str">
        <f>IF(_tag_month_day!AZ723="","",_tag_month_day!AZ723/100)</f>
        <v/>
      </c>
      <c r="FF733" s="449" t="str">
        <f>IF(_tag_month_day!BA723="","",_tag_month_day!BA723/100)</f>
        <v/>
      </c>
      <c r="FG733" s="449" t="str">
        <f>IF(_tag_month_day!BB723="","",_tag_month_day!BB723/100)</f>
        <v/>
      </c>
      <c r="FH733" s="467" t="str">
        <f>IF(_tag_month_day!BC723="","",_tag_month_day!BC723/100)</f>
        <v/>
      </c>
      <c r="FI733" s="449">
        <f>FI732</f>
        <v>0.40999999999999998</v>
      </c>
      <c r="FJ733" s="449">
        <f>FJ732</f>
        <v>0.11</v>
      </c>
      <c r="FK733" s="449">
        <f>FK732</f>
        <v>0.014999999999999999</v>
      </c>
      <c r="FL733" s="449">
        <f>FL732</f>
        <v>0</v>
      </c>
      <c r="FM733" s="467">
        <f>FM732</f>
        <v>0.0001</v>
      </c>
      <c r="FN733" s="449">
        <f>FN732</f>
        <v>0.32000000000000001</v>
      </c>
      <c r="FO733" s="449">
        <f>FO732</f>
        <v>0.20000000000000001</v>
      </c>
      <c r="FP733" s="449">
        <f>FP732</f>
        <v>0.01</v>
      </c>
      <c r="FQ733" s="449">
        <f>FQ732</f>
        <v>0</v>
      </c>
      <c r="FR733" s="467">
        <f>FR732</f>
        <v>0.0001</v>
      </c>
      <c r="FS733" s="449" t="str">
        <f>IF(_tag_month_day!BD723="","",_tag_month_day!BD723/100)</f>
        <v/>
      </c>
      <c r="FT733" s="449" t="str">
        <f>IF(_tag_month_day!BE723="","",_tag_month_day!BE723/100)</f>
        <v/>
      </c>
      <c r="FU733" s="449" t="str">
        <f>IF(_tag_month_day!BF723="","",_tag_month_day!BF723/100)</f>
        <v/>
      </c>
      <c r="FV733" s="449" t="str">
        <f>IF(_tag_month_day!BG723="","",_tag_month_day!BG723/100)</f>
        <v/>
      </c>
      <c r="FW733" s="467" t="str">
        <f>IF(_tag_month_day!BH723="","",_tag_month_day!BH723/100)</f>
        <v/>
      </c>
      <c r="FX733" s="449" t="str">
        <f>IF(_tag_month_day!BI723="","",_tag_month_day!BI723/100)</f>
        <v/>
      </c>
      <c r="FY733" s="449" t="str">
        <f>IF(_tag_month_day!BJ723="","",_tag_month_day!BJ723/100)</f>
        <v/>
      </c>
      <c r="FZ733" s="468" t="str">
        <f>IF(_tag_month_day!BK723="","",_tag_month_day!BK723/100)</f>
        <v/>
      </c>
      <c r="GA733" s="449" t="str">
        <f>IF(_tag_month_day!BL723="","",_tag_month_day!BL723/100)</f>
        <v/>
      </c>
      <c r="GB733" s="467" t="str">
        <f>IF(_tag_month_day!BM723="","",_tag_month_day!BM723/100)</f>
        <v/>
      </c>
      <c r="GC733" s="431" t="str">
        <f>IF(_tag_month_day!BN723="","",_tag_month_day!BN723/100)</f>
        <v/>
      </c>
      <c r="GD733" s="431" t="str">
        <f>IF(_tag_month_day!BO723="","",_tag_month_day!BO723/100)</f>
        <v/>
      </c>
      <c r="GE733" s="431" t="str">
        <f>IF(_tag_month_day!BP723="","",_tag_month_day!BP723/100)</f>
        <v/>
      </c>
      <c r="GF733" s="431" t="str">
        <f>IF(_tag_month_day!BQ723="","",_tag_month_day!BQ723/100)</f>
        <v/>
      </c>
      <c r="GG733" s="431" t="str">
        <f>IF(_tag_month_day!BR723="","",_tag_month_day!BR723/100)</f>
        <v/>
      </c>
      <c r="GH733" s="431" t="str">
        <f>IF(_tag_month_day!BS723="","",_tag_month_day!BS723/100)</f>
        <v/>
      </c>
      <c r="GI733" s="467" t="str">
        <f>IF(_tag_month_day!BT723="","",_tag_month_day!BT723/100)</f>
        <v/>
      </c>
      <c r="GJ733" s="469" t="str">
        <f>IF(_tag_month_day!BU723="","",_tag_month_day!BU723/100)</f>
        <v/>
      </c>
      <c r="GK733" s="470">
        <f>GK732</f>
        <v>0.070000000000000007</v>
      </c>
      <c r="GL733" s="470">
        <f>GL732</f>
        <v>0.029999999999999999</v>
      </c>
      <c r="GM733" s="471" t="str">
        <f>IF(_tag_month_day!BX723="","",_tag_month_day!BX723/100)</f>
        <v/>
      </c>
      <c r="GN733" s="470">
        <f>GN732</f>
        <v>0.070000000000000007</v>
      </c>
      <c r="GO733" s="470">
        <f>GO732</f>
        <v>0.029999999999999999</v>
      </c>
      <c r="GP733" s="470">
        <f>GP732</f>
        <v>0.089999999999999997</v>
      </c>
      <c r="GQ733" s="470">
        <f>GQ732</f>
        <v>0.029999999999999999</v>
      </c>
      <c r="GR733" s="471" t="str">
        <f>IF(_tag_month_day!CA723="","",_tag_month_day!CA723/100)</f>
        <v/>
      </c>
      <c r="GS733" s="472">
        <f>GS732</f>
        <v>0.95299999999999996</v>
      </c>
      <c r="GT733" s="472">
        <f>GT732</f>
        <v>0.55000000000000004</v>
      </c>
      <c r="GU733" s="472">
        <f>GU732</f>
        <v>0.55000000000000004</v>
      </c>
      <c r="GV733" s="472">
        <f>GV732</f>
        <v>0.55000000000000004</v>
      </c>
      <c r="GW733" s="472">
        <f>GW732</f>
        <v>0.5</v>
      </c>
      <c r="GX733" s="472">
        <f>GX732</f>
        <v>0.93500000000000005</v>
      </c>
      <c r="GY733" s="472">
        <f>GY732</f>
        <v>0.14999999999999999</v>
      </c>
      <c r="GZ733" s="472">
        <f>GZ732</f>
        <v>1</v>
      </c>
      <c r="HA733" s="474">
        <f>HA732</f>
        <v>0.047</v>
      </c>
      <c r="HB733" s="474">
        <f>HB732</f>
        <v>0.45000000000000001</v>
      </c>
      <c r="HC733" s="474">
        <f>HC732</f>
        <v>0.45000000000000001</v>
      </c>
      <c r="HD733" s="474">
        <f>HD732</f>
        <v>0.45000000000000001</v>
      </c>
      <c r="HE733" s="474">
        <f>HE732</f>
        <v>0.5</v>
      </c>
      <c r="HF733" s="474">
        <f>HF732</f>
        <v>0.065000000000000002</v>
      </c>
      <c r="HG733" s="474">
        <f>HG732</f>
        <v>0.84999999999999998</v>
      </c>
      <c r="HH733" s="474">
        <f>HH732</f>
        <v>0</v>
      </c>
      <c r="HI733" s="10">
        <f>IF(BZ733&lt;&gt;"",CK733-BV733,0)</f>
        <v>0</v>
      </c>
      <c r="HJ733" s="10" t="e">
        <f>IF(AJ733&gt;0,AH733-AJ733,0)</f>
        <v>#VALUE!</v>
      </c>
      <c r="HK733" s="466">
        <f>HK732</f>
        <v>0.84999999999999998</v>
      </c>
      <c r="HL733" s="424">
        <f>HL732</f>
        <v>550000</v>
      </c>
      <c r="HM733" s="424">
        <f>HM732</f>
        <v>480000</v>
      </c>
      <c r="HN733" s="465" t="e">
        <f>(DJ733*EZ733+DK733*FH733+DL733*FM733+DM733*FR733+DN733*FW733+DO733*GB733+DS733*GI733+DP733*GM733+DR733*GR733)*1000*2</f>
        <v>#VALUE!</v>
      </c>
      <c r="HO733" s="465" t="e">
        <f>HN733*HK733*$HO$2/HL733*1000000</f>
        <v>#VALUE!</v>
      </c>
      <c r="HP733" s="465" t="e">
        <f>HN733*HK733*$HP$2/HM733*1000000</f>
        <v>#VALUE!</v>
      </c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</row>
    <row customFormat="1" r="734" s="0">
      <c r="A734" s="420">
        <v>723</v>
      </c>
      <c r="B734" s="421">
        <f ca="1">IF(D734=D733,B733,IF(D734="夜班",B733+1,B733))</f>
        <v>43616</v>
      </c>
      <c r="C734" s="422">
        <f>C733</f>
        <v>0.041666666666666699</v>
      </c>
      <c r="D734" s="10" t="str">
        <f ca="1">IF(HOUR(G734)&lt;8,"夜班",IF(HOUR(G734)&lt;16,"白班",IF(HOUR(G734)&lt;24,"中班",0)))</f>
        <v>夜班</v>
      </c>
      <c r="E734" s="10" t="e">
        <f ca="1">IF(F734=1,"甲",IF(F734=2,"乙",IF(F734=3,"丙",IF(F734=4,"丁",""))))</f>
        <v>#REF!</v>
      </c>
      <c r="F734" s="10" t="e">
        <f ca="1">SUMPRODUCT((成本日报!$A$3:$A$95=计划!B734)*(成本日报!$B$3:$B$95=计划!$D734),成本日报!$C$3:$C$95)</f>
        <v>#REF!</v>
      </c>
      <c r="G734" s="423">
        <f ca="1">G733+C733</f>
        <v>43616.083333331582</v>
      </c>
      <c r="H734" s="423">
        <f ca="1">$G734+$C734/60*10+$C734*0</f>
        <v>43616.090277776028</v>
      </c>
      <c r="I734" s="423">
        <f ca="1">$G734+$C734/60*18+$C734*0</f>
        <v>43616.095833331579</v>
      </c>
      <c r="J734" s="423">
        <f ca="1">$G734+$C734/60*0+$C734*1</f>
        <v>43616.124999998246</v>
      </c>
      <c r="K734" s="423">
        <f ca="1">$G734+$C734/60*30+$C734*2</f>
        <v>43616.187499998254</v>
      </c>
      <c r="L734" s="423">
        <f ca="1">$G734+$C734/60*0+$C734*3</f>
        <v>43616.208333331582</v>
      </c>
      <c r="M734" s="424" t="str">
        <f>IF(_tag_month_day!A724="","",_tag_month_day!A724)</f>
        <v/>
      </c>
      <c r="N734" s="424" t="str">
        <f>IF(_tag_month_day!B724="","",_tag_month_day!B724)</f>
        <v/>
      </c>
      <c r="O734" s="425" t="e">
        <f>IF(M734+N734=0,"",M734+N734)</f>
        <v>#VALUE!</v>
      </c>
      <c r="P734" s="424" t="str">
        <f>IF(_tag_month_day!C724="","",_tag_month_day!C724)</f>
        <v/>
      </c>
      <c r="Q734" s="424" t="str">
        <f>IF(_tag_month_day!D724="","",_tag_month_day!D724)</f>
        <v/>
      </c>
      <c r="R734" s="426" t="str">
        <f>IF(_tag_month_day!CB724="","",_tag_month_day!CB724/100)</f>
        <v/>
      </c>
      <c r="S734" s="427" t="str">
        <f>IF(_tag_month_day!E724="","",_tag_month_day!E724)</f>
        <v/>
      </c>
      <c r="T734" s="427" t="str">
        <f>IF(_tag_month_day!F724="","",_tag_month_day!F724)</f>
        <v/>
      </c>
      <c r="U734" s="428" t="e">
        <f>S734+T734</f>
        <v>#VALUE!</v>
      </c>
      <c r="V734" s="429" t="e">
        <f>U734/AJ734</f>
        <v>#VALUE!</v>
      </c>
      <c r="W734" s="430" t="str">
        <f>IF(_jhy_month_day!A724="","",_jhy_month_day!A724)</f>
        <v/>
      </c>
      <c r="X734" s="431" t="str">
        <f>IF(_jhy_month_day!B724="","",_jhy_month_day!B724/100)</f>
        <v/>
      </c>
      <c r="Y734" s="431" t="str">
        <f>IF(_jhy_month_day!C724="","",_jhy_month_day!C724/100)</f>
        <v/>
      </c>
      <c r="Z734" s="432">
        <f>Z730+1</f>
        <v>181</v>
      </c>
      <c r="AA734" s="433" t="str">
        <f>IF(_tag_month_day!G724="","",_tag_month_day!G724/100)</f>
        <v/>
      </c>
      <c r="AB734" s="433" t="str">
        <f>IF(_tag_month_day!H724="","",_tag_month_day!H724/100)</f>
        <v/>
      </c>
      <c r="AC734" s="434">
        <f>IF(X734="",AC733,BK734*($AV733*X734+$AW733*FD733+$AX733*FI733+$AY733*FN733+$AZ733*FS733+$BA733*FX733+$BG733*GE733)/(AV733*Y734+AX733*FK733+AW733*FF733+AY733*FP733+AZ733*FU733+BA733*FZ733+BG733*GG733+BB733*GK733+BC733*GN733+BD733*GP733))</f>
        <v>1.59963432013121</v>
      </c>
      <c r="AD734" s="435" t="str">
        <f>IF(AC734=AC733,"",AC734-AC733)</f>
        <v/>
      </c>
      <c r="AE734" s="436" t="str">
        <f>IF(1-AF734=0,"",(1-AF734))</f>
        <v/>
      </c>
      <c r="AF734" s="437">
        <v>1</v>
      </c>
      <c r="AG734" s="10" t="str">
        <f>AG733</f>
        <v>9A3</v>
      </c>
      <c r="AH734" s="438" t="str">
        <f>AH733</f>
        <v/>
      </c>
      <c r="AI734" s="424"/>
      <c r="AJ734" s="10" t="str">
        <f>IF(_tag_month_day!I724="","",_tag_month_day!I724)</f>
        <v/>
      </c>
      <c r="AK734" s="440"/>
      <c r="AL734" s="440"/>
      <c r="AM734" s="440"/>
      <c r="AN734" s="441">
        <f>AN733</f>
        <v>2</v>
      </c>
      <c r="AO734" s="441">
        <f>AO733</f>
        <v>8</v>
      </c>
      <c r="AP734" s="442" t="e">
        <f>(IF(AN734=0,AS733,AS733*(1+AO734/AN734)/(AR734+AO734/AN734)))+AT734</f>
        <v>#VALUE!</v>
      </c>
      <c r="AQ734" s="443" t="str">
        <f>IF(_tag_month_day!J724="","",_tag_month_day!J724/100)</f>
        <v/>
      </c>
      <c r="AR734" s="444">
        <f>AR733</f>
        <v>1.3</v>
      </c>
      <c r="AS734" s="445" t="e">
        <f>AQ734*(AN734*AR734+AO734)/(AN734+AO734)</f>
        <v>#VALUE!</v>
      </c>
      <c r="AT734" s="445" t="e">
        <f>(SUM(BE734:BF734)-SUM(BE733:BF733))*0.05</f>
        <v>#VALUE!</v>
      </c>
      <c r="AU734" s="446" t="str">
        <f>IF(_tag_month_day!CC724="","",IF(_tag_month_day!CC724&gt;0,_tag_month_day!CD724,_tag_month_day!CE724))</f>
        <v/>
      </c>
      <c r="AV734" s="447" t="str">
        <f>IF(_tag_month_day!L724="","",_tag_month_day!L724/100)</f>
        <v/>
      </c>
      <c r="AW734" s="431">
        <f>AW733</f>
        <v>0</v>
      </c>
      <c r="AX734" s="431">
        <f>AX733</f>
        <v>0</v>
      </c>
      <c r="AY734" s="431" t="str">
        <f>IF(_tag_month_day!M724="","",_tag_month_day!M724/100)</f>
        <v/>
      </c>
      <c r="AZ734" s="431" t="str">
        <f>IF(_tag_month_day!N724="","",_tag_month_day!N724/100)</f>
        <v/>
      </c>
      <c r="BA734" s="431" t="str">
        <f>IF(_tag_month_day!O724="","",_tag_month_day!O724/100)</f>
        <v/>
      </c>
      <c r="BB734" s="448" t="str">
        <f>IF(_tag_month_day!P724="","",_tag_month_day!P724/100)</f>
        <v/>
      </c>
      <c r="BC734" s="448">
        <f>BC733</f>
        <v>0</v>
      </c>
      <c r="BD734" s="448" t="str">
        <f>IF(_tag_month_day!Q724="","",_tag_month_day!Q724/100)</f>
        <v/>
      </c>
      <c r="BE734" s="449" t="str">
        <f>IF(_tag_month_day!R724="","",_tag_month_day!R724/100)</f>
        <v/>
      </c>
      <c r="BF734" s="388" t="e">
        <f>(AU734*(100+BE734*100))/(AJ734-AU734)/100</f>
        <v>#VALUE!</v>
      </c>
      <c r="BG734" s="450" t="e">
        <f>BE734+BF734</f>
        <v>#VALUE!</v>
      </c>
      <c r="BH734" s="451" t="e">
        <f>SUM(AV734:BF734)</f>
        <v>#VALUE!</v>
      </c>
      <c r="BI734" s="452" t="e">
        <f>IF(CX734=0,BI733,(DK734*查询!$R$5+DL734*查询!$Q$5+DM734*查询!$N$5+DN734*查询!$O$5+DO734*查询!$P$5)*AF734/CX734)</f>
        <v>#VALUE!</v>
      </c>
      <c r="BJ734" s="452" t="e">
        <f>IF(CX734=0,BJ733,(DP734*查询!$S$5+DQ734*查询!$T$5+DR734*查询!$U$5)*AF734/CX734)</f>
        <v>#VALUE!</v>
      </c>
      <c r="BK734" s="452">
        <f>BK733</f>
        <v>1</v>
      </c>
      <c r="BL734" s="453" t="e">
        <f>SUMPRODUCT((AV734:BA734)*(GS734:GX734))/((GS734:GX734)+SUM(BB734:BD734)*GY734+BG734*GZ734)</f>
        <v>#VALUE!</v>
      </c>
      <c r="BM734" s="453" t="e">
        <f>BK734*($AV734*FB734+$AW734*FD734+$AX734*FI734+$AY734*FN734+$AZ734*FS734+$BA734*FX734+$BG734*GE734)/(AV734*EY734+AX734*FK734+AW734*FF734+AY734*FP734+AZ734*FU734+BA734*FZ734+BG734*GG734+BB734*GK734+BC734*GN734+BD734*GP734)</f>
        <v>#VALUE!</v>
      </c>
      <c r="BN734" s="453" t="e">
        <f>($AV734*FC734+$AX734*FJ734+$AW734*FE734+$AY734*FO734+$AZ734*FT734+$BA734*FY734+$BG734*GF734)/($AV734*FA734+BG734*GH734+BB734*GL734+BC734*GO734+BD734*GQ734+BA734*GA734)</f>
        <v>#VALUE!</v>
      </c>
      <c r="BO734" s="454" t="e">
        <f>SUMPRODUCT(AV734:BA734*GS734:GX734)/(GS734:GX734+(BB734+BC734+BD734)*GY734+BG734)</f>
        <v>#VALUE!</v>
      </c>
      <c r="BP734" s="454" t="e">
        <f>SUMPRODUCT(AV734:BA734*GS734:GX734)/(GS734:GX734+(BB734+BC734+BD734)*GY734+BG734)</f>
        <v>#VALUE!</v>
      </c>
      <c r="BQ734" s="454" t="e">
        <f>SUMPRODUCT(AV734:BA734*GS734:GX734)/(GS734:GX734+(BB734+BC734+BD734)*GY734+BG734)</f>
        <v>#VALUE!</v>
      </c>
      <c r="BR734" s="453" t="str">
        <f>IF(_tag_month_day!T724="","",_tag_month_day!T724)</f>
        <v/>
      </c>
      <c r="BS734" s="453" t="str">
        <f>IF(_tag_month_day!U724="","",_tag_month_day!U724)</f>
        <v/>
      </c>
      <c r="BT734" s="455" t="str">
        <f>IF(CK734="","",IF((CK734&gt;=BV734-0.12)*(CK734&lt;=BV734+0.12),"合格","不合格"))</f>
        <v/>
      </c>
      <c r="BU734" s="456" t="str">
        <f>IF(_tag_month_day!V724="","",_tag_month_day!V724)</f>
        <v/>
      </c>
      <c r="BV734" s="457" t="str">
        <f>IF(_tag_month_day!W724="","",_tag_month_day!W724)</f>
        <v/>
      </c>
      <c r="BW734" s="458" t="str">
        <f>IF(_tag_month_day!X724="","",_tag_month_day!X724)</f>
        <v/>
      </c>
      <c r="BX734" s="458" t="str">
        <f>IF(_tag_month_day!Y724="","",_tag_month_day!Y724)</f>
        <v/>
      </c>
      <c r="BY734" s="459">
        <f ca="1">L734</f>
        <v>43616.208333331582</v>
      </c>
      <c r="BZ734" s="460"/>
      <c r="CA734" s="4"/>
      <c r="CB734" s="424" t="str">
        <f>IF(_tag_month_day!Z724="","",_tag_month_day!Z724)</f>
        <v/>
      </c>
      <c r="CC734" s="424" t="str">
        <f>IF(_tag_month_day!AA724="","",_tag_month_day!AA724)</f>
        <v/>
      </c>
      <c r="CD734" s="424" t="str">
        <f>IF(_tag_month_day!AB724="","",_tag_month_day!AB724)</f>
        <v/>
      </c>
      <c r="CE734" s="424" t="str">
        <f>IF(_tag_month_day!AC724="","",_tag_month_day!AC724)</f>
        <v/>
      </c>
      <c r="CF734" s="424" t="str">
        <f>IF(_tag_month_day!AD724="","",_tag_month_day!AD724)</f>
        <v/>
      </c>
      <c r="CG734" s="424" t="str">
        <f>IF(_tag_month_day!AE724="","",_tag_month_day!AE724)</f>
        <v/>
      </c>
      <c r="CH734" s="424" t="str">
        <f>IF(_tag_month_day!AF724="","",_tag_month_day!AF724)</f>
        <v/>
      </c>
      <c r="CI734" s="424" t="str">
        <f>IF(_tag_month_day!AG724="","",_tag_month_day!AG724)</f>
        <v/>
      </c>
      <c r="CJ734" s="424" t="str">
        <f>IF(_tag_month_day!AH724="","",_tag_month_day!AH724)</f>
        <v/>
      </c>
      <c r="CK734" s="424" t="str">
        <f>IF(_tag_month_day!AI724="","",_tag_month_day!AI724)</f>
        <v/>
      </c>
      <c r="CL734" s="4" t="str">
        <f>IF(_tag_month_day!AJ724="","",_tag_month_day!AJ724)</f>
        <v/>
      </c>
      <c r="CM734" s="4" t="str">
        <f>IF(_tag_month_day!AK724="","",_tag_month_day!AK724)</f>
        <v/>
      </c>
      <c r="CN734" s="4" t="str">
        <f>IF(_tag_month_day!AL724="","",_tag_month_day!AL724)</f>
        <v/>
      </c>
      <c r="CO734" s="4" t="str">
        <f>IF(_tag_month_day!AM724="","",_tag_month_day!AM724)</f>
        <v/>
      </c>
      <c r="CP734" s="4" t="str">
        <f>IF(_tag_month_day!AN724="","",_tag_month_day!AN724)</f>
        <v/>
      </c>
      <c r="CQ734" s="4" t="str">
        <f>IF(_tag_month_day!AO724="","",_tag_month_day!AO724)</f>
        <v/>
      </c>
      <c r="CR734" s="462" t="str">
        <f>IF(_tag_month_day!AP724="","",_tag_month_day!AP724)</f>
        <v/>
      </c>
      <c r="CS734" s="463" t="str">
        <f>IF(_tag_month_day!AQ724="","",_tag_month_day!AQ724)</f>
        <v/>
      </c>
      <c r="CT734" s="4" t="str">
        <f>IF(_tag_month_day!AR724="","",_tag_month_day!AR724)</f>
        <v/>
      </c>
      <c r="CU734" s="464" t="e">
        <f>DU734/AJ734</f>
        <v>#VALUE!</v>
      </c>
      <c r="CV734" s="451" t="e">
        <f>BG734/BH734</f>
        <v>#VALUE!</v>
      </c>
      <c r="CW734" s="465" t="e">
        <f>AJ734*(1-CV734)*CU734*AF734</f>
        <v>#VALUE!</v>
      </c>
      <c r="CX734" s="465" t="e">
        <f>CW734*94%</f>
        <v>#VALUE!</v>
      </c>
      <c r="CY734" s="466" t="e">
        <f>IF(CX734=0,0,DS734/(DS734+CX734))</f>
        <v>#VALUE!</v>
      </c>
      <c r="CZ734" s="465" t="e">
        <f>$AJ734*EF734</f>
        <v>#VALUE!</v>
      </c>
      <c r="DA734" s="465" t="e">
        <f>$AJ734*EG734</f>
        <v>#VALUE!</v>
      </c>
      <c r="DB734" s="465" t="e">
        <f>$AJ734*EH734</f>
        <v>#VALUE!</v>
      </c>
      <c r="DC734" s="465" t="e">
        <f>$AJ734*EI734</f>
        <v>#VALUE!</v>
      </c>
      <c r="DD734" s="465" t="e">
        <f>$AJ734*EJ734</f>
        <v>#VALUE!</v>
      </c>
      <c r="DE734" s="465" t="e">
        <f>$AJ734*EK734</f>
        <v>#VALUE!</v>
      </c>
      <c r="DF734" s="465" t="e">
        <f>$AJ734*EL734</f>
        <v>#VALUE!</v>
      </c>
      <c r="DG734" s="465" t="e">
        <f>$AJ734*EM734</f>
        <v>#VALUE!</v>
      </c>
      <c r="DH734" s="465" t="e">
        <f>$AJ734*EN734</f>
        <v>#VALUE!</v>
      </c>
      <c r="DI734" s="465" t="e">
        <f>$AJ734*EO734</f>
        <v>#VALUE!</v>
      </c>
      <c r="DJ734" s="465" t="e">
        <f>CZ734*(1-EP734)</f>
        <v>#VALUE!</v>
      </c>
      <c r="DK734" s="465" t="e">
        <f>DA734*(1-ER734)</f>
        <v>#VALUE!</v>
      </c>
      <c r="DL734" s="465" t="e">
        <f>DB734*(1-EQ734)</f>
        <v>#VALUE!</v>
      </c>
      <c r="DM734" s="465" t="e">
        <f>DC734*(1-ES734)</f>
        <v>#VALUE!</v>
      </c>
      <c r="DN734" s="465" t="e">
        <f>DD734*(1-ET734)</f>
        <v>#VALUE!</v>
      </c>
      <c r="DO734" s="465" t="e">
        <f>DE734</f>
        <v>#VALUE!</v>
      </c>
      <c r="DP734" s="465" t="e">
        <f>DF734*(1-EU734)</f>
        <v>#VALUE!</v>
      </c>
      <c r="DQ734" s="465" t="e">
        <f>DG734*(1-EV734)</f>
        <v>#VALUE!</v>
      </c>
      <c r="DR734" s="465" t="e">
        <f>DH734*(1-EW734)</f>
        <v>#VALUE!</v>
      </c>
      <c r="DS734" s="465" t="e">
        <f>DI734</f>
        <v>#VALUE!</v>
      </c>
      <c r="DT734" s="465" t="e">
        <f>SUM(DJ734:DS734)</f>
        <v>#VALUE!</v>
      </c>
      <c r="DU734" s="465" t="e">
        <f>(GS734:GX734)+(DP734+DQ734+DR734)*GY734+DS734</f>
        <v>#VALUE!</v>
      </c>
      <c r="DV734" s="451" t="e">
        <f>AV734/$BH734/(1-EP734)</f>
        <v>#VALUE!</v>
      </c>
      <c r="DW734" s="451" t="e">
        <f>AW734/$BH734/(1-ER734)</f>
        <v>#VALUE!</v>
      </c>
      <c r="DX734" s="451" t="e">
        <f>AX734/$BH734/(1-EQ734)</f>
        <v>#VALUE!</v>
      </c>
      <c r="DY734" s="451" t="e">
        <f>AY734/$BH734/(1-ES734)</f>
        <v>#VALUE!</v>
      </c>
      <c r="DZ734" s="451" t="e">
        <f>AZ734/$BH734/(1-ET734)</f>
        <v>#VALUE!</v>
      </c>
      <c r="EA734" s="451" t="e">
        <f>BA734/$BH734/(1-AX734)</f>
        <v>#VALUE!</v>
      </c>
      <c r="EB734" s="451" t="e">
        <f>BB734/$BH734/(1-EU734)</f>
        <v>#VALUE!</v>
      </c>
      <c r="EC734" s="451" t="e">
        <f>BC734/$BH734/(1-EV734)</f>
        <v>#VALUE!</v>
      </c>
      <c r="ED734" s="451" t="e">
        <f>BD734/$BH734/(1-EW734)</f>
        <v>#VALUE!</v>
      </c>
      <c r="EE734" s="451" t="e">
        <f>BG734/BH734</f>
        <v>#VALUE!</v>
      </c>
      <c r="EF734" s="451" t="e">
        <f>DV734/SUM($DV734:$EE734)</f>
        <v>#VALUE!</v>
      </c>
      <c r="EG734" s="451" t="e">
        <f>DW734/SUM($DV734:$EE734)</f>
        <v>#VALUE!</v>
      </c>
      <c r="EH734" s="451" t="e">
        <f>DX734/SUM($DV734:$EE734)</f>
        <v>#VALUE!</v>
      </c>
      <c r="EI734" s="451" t="e">
        <f>DY734/SUM($DV734:$EE734)</f>
        <v>#VALUE!</v>
      </c>
      <c r="EJ734" s="451" t="e">
        <f>DZ734/SUM($DV734:$EE734)</f>
        <v>#VALUE!</v>
      </c>
      <c r="EK734" s="451" t="e">
        <f>EA734/SUM($DV734:$EE734)</f>
        <v>#VALUE!</v>
      </c>
      <c r="EL734" s="451" t="e">
        <f>EB734/SUM($DV734:$EE734)</f>
        <v>#VALUE!</v>
      </c>
      <c r="EM734" s="451" t="e">
        <f>EC734/SUM($DV734:$EE734)</f>
        <v>#VALUE!</v>
      </c>
      <c r="EN734" s="451" t="e">
        <f>ED734/SUM($DV734:$EE734)</f>
        <v>#VALUE!</v>
      </c>
      <c r="EO734" s="451" t="e">
        <f>EE734/SUM($DV734:$EE734)</f>
        <v>#VALUE!</v>
      </c>
      <c r="EP734" s="450">
        <f>EP733</f>
        <v>0.080000000000000002</v>
      </c>
      <c r="EQ734" s="450">
        <f>EQ733</f>
        <v>0.014999999999999999</v>
      </c>
      <c r="ER734" s="450">
        <f>ER733</f>
        <v>0.014999999999999999</v>
      </c>
      <c r="ES734" s="450">
        <f>ES733</f>
        <v>0.014999999999999999</v>
      </c>
      <c r="ET734" s="450">
        <f>ET733</f>
        <v>0.014999999999999999</v>
      </c>
      <c r="EU734" s="450">
        <f>EU733</f>
        <v>0.089999999999999997</v>
      </c>
      <c r="EV734" s="450">
        <f>EV733</f>
        <v>0.089999999999999997</v>
      </c>
      <c r="EW734" s="450">
        <f>EW733</f>
        <v>0.089999999999999997</v>
      </c>
      <c r="EX734" s="431" t="str">
        <f>IF(_tag_month_day!AS724="","",_tag_month_day!AS724/100)</f>
        <v/>
      </c>
      <c r="EY734" s="431" t="str">
        <f>IF(_tag_month_day!AT724="","",_tag_month_day!AT724/100)</f>
        <v/>
      </c>
      <c r="EZ734" s="431" t="str">
        <f>IF(_tag_month_day!AU724="","",_tag_month_day!AU724/100)</f>
        <v/>
      </c>
      <c r="FA734" s="431" t="str">
        <f>IF(_tag_month_day!AV724="","",_tag_month_day!AV724/100)</f>
        <v/>
      </c>
      <c r="FB734" s="431" t="str">
        <f>IF(_tag_month_day!AW724="","",_tag_month_day!AW724/100)</f>
        <v/>
      </c>
      <c r="FC734" s="431" t="str">
        <f>IF(_tag_month_day!AX724="","",_tag_month_day!AX724/100)</f>
        <v/>
      </c>
      <c r="FD734" s="449" t="str">
        <f>IF(_tag_month_day!AY724="","",_tag_month_day!AY724/100)</f>
        <v/>
      </c>
      <c r="FE734" s="449" t="str">
        <f>IF(_tag_month_day!AZ724="","",_tag_month_day!AZ724/100)</f>
        <v/>
      </c>
      <c r="FF734" s="449" t="str">
        <f>IF(_tag_month_day!BA724="","",_tag_month_day!BA724/100)</f>
        <v/>
      </c>
      <c r="FG734" s="449" t="str">
        <f>IF(_tag_month_day!BB724="","",_tag_month_day!BB724/100)</f>
        <v/>
      </c>
      <c r="FH734" s="467" t="str">
        <f>IF(_tag_month_day!BC724="","",_tag_month_day!BC724/100)</f>
        <v/>
      </c>
      <c r="FI734" s="449">
        <f>FI733</f>
        <v>0.40999999999999998</v>
      </c>
      <c r="FJ734" s="449">
        <f>FJ733</f>
        <v>0.11</v>
      </c>
      <c r="FK734" s="449">
        <f>FK733</f>
        <v>0.014999999999999999</v>
      </c>
      <c r="FL734" s="449">
        <f>FL733</f>
        <v>0</v>
      </c>
      <c r="FM734" s="467">
        <f>FM733</f>
        <v>0.0001</v>
      </c>
      <c r="FN734" s="449">
        <f>FN733</f>
        <v>0.32000000000000001</v>
      </c>
      <c r="FO734" s="449">
        <f>FO733</f>
        <v>0.20000000000000001</v>
      </c>
      <c r="FP734" s="449">
        <f>FP733</f>
        <v>0.01</v>
      </c>
      <c r="FQ734" s="449">
        <f>FQ733</f>
        <v>0</v>
      </c>
      <c r="FR734" s="467">
        <f>FR733</f>
        <v>0.0001</v>
      </c>
      <c r="FS734" s="449" t="str">
        <f>IF(_tag_month_day!BD724="","",_tag_month_day!BD724/100)</f>
        <v/>
      </c>
      <c r="FT734" s="449" t="str">
        <f>IF(_tag_month_day!BE724="","",_tag_month_day!BE724/100)</f>
        <v/>
      </c>
      <c r="FU734" s="449" t="str">
        <f>IF(_tag_month_day!BF724="","",_tag_month_day!BF724/100)</f>
        <v/>
      </c>
      <c r="FV734" s="449" t="str">
        <f>IF(_tag_month_day!BG724="","",_tag_month_day!BG724/100)</f>
        <v/>
      </c>
      <c r="FW734" s="467" t="str">
        <f>IF(_tag_month_day!BH724="","",_tag_month_day!BH724/100)</f>
        <v/>
      </c>
      <c r="FX734" s="449" t="str">
        <f>IF(_tag_month_day!BI724="","",_tag_month_day!BI724/100)</f>
        <v/>
      </c>
      <c r="FY734" s="449" t="str">
        <f>IF(_tag_month_day!BJ724="","",_tag_month_day!BJ724/100)</f>
        <v/>
      </c>
      <c r="FZ734" s="468" t="str">
        <f>IF(_tag_month_day!BK724="","",_tag_month_day!BK724/100)</f>
        <v/>
      </c>
      <c r="GA734" s="449" t="str">
        <f>IF(_tag_month_day!BL724="","",_tag_month_day!BL724/100)</f>
        <v/>
      </c>
      <c r="GB734" s="467" t="str">
        <f>IF(_tag_month_day!BM724="","",_tag_month_day!BM724/100)</f>
        <v/>
      </c>
      <c r="GC734" s="431" t="str">
        <f>IF(_tag_month_day!BN724="","",_tag_month_day!BN724/100)</f>
        <v/>
      </c>
      <c r="GD734" s="431" t="str">
        <f>IF(_tag_month_day!BO724="","",_tag_month_day!BO724/100)</f>
        <v/>
      </c>
      <c r="GE734" s="431" t="str">
        <f>IF(_tag_month_day!BP724="","",_tag_month_day!BP724/100)</f>
        <v/>
      </c>
      <c r="GF734" s="431" t="str">
        <f>IF(_tag_month_day!BQ724="","",_tag_month_day!BQ724/100)</f>
        <v/>
      </c>
      <c r="GG734" s="431" t="str">
        <f>IF(_tag_month_day!BR724="","",_tag_month_day!BR724/100)</f>
        <v/>
      </c>
      <c r="GH734" s="431" t="str">
        <f>IF(_tag_month_day!BS724="","",_tag_month_day!BS724/100)</f>
        <v/>
      </c>
      <c r="GI734" s="467" t="str">
        <f>IF(_tag_month_day!BT724="","",_tag_month_day!BT724/100)</f>
        <v/>
      </c>
      <c r="GJ734" s="469" t="str">
        <f>IF(_tag_month_day!BU724="","",_tag_month_day!BU724/100)</f>
        <v/>
      </c>
      <c r="GK734" s="470">
        <f>GK733</f>
        <v>0.070000000000000007</v>
      </c>
      <c r="GL734" s="470">
        <f>GL733</f>
        <v>0.029999999999999999</v>
      </c>
      <c r="GM734" s="471" t="str">
        <f>IF(_tag_month_day!BX724="","",_tag_month_day!BX724/100)</f>
        <v/>
      </c>
      <c r="GN734" s="470">
        <f>GN733</f>
        <v>0.070000000000000007</v>
      </c>
      <c r="GO734" s="470">
        <f>GO733</f>
        <v>0.029999999999999999</v>
      </c>
      <c r="GP734" s="470">
        <f>GP733</f>
        <v>0.089999999999999997</v>
      </c>
      <c r="GQ734" s="470">
        <f>GQ733</f>
        <v>0.029999999999999999</v>
      </c>
      <c r="GR734" s="471" t="str">
        <f>IF(_tag_month_day!CA724="","",_tag_month_day!CA724/100)</f>
        <v/>
      </c>
      <c r="GS734" s="472">
        <f>GS733</f>
        <v>0.95299999999999996</v>
      </c>
      <c r="GT734" s="472">
        <f>GT733</f>
        <v>0.55000000000000004</v>
      </c>
      <c r="GU734" s="472">
        <f>GU733</f>
        <v>0.55000000000000004</v>
      </c>
      <c r="GV734" s="472">
        <f>GV733</f>
        <v>0.55000000000000004</v>
      </c>
      <c r="GW734" s="472">
        <f>GW733</f>
        <v>0.5</v>
      </c>
      <c r="GX734" s="472">
        <f>GX733</f>
        <v>0.93500000000000005</v>
      </c>
      <c r="GY734" s="472">
        <f>GY733</f>
        <v>0.14999999999999999</v>
      </c>
      <c r="GZ734" s="472">
        <f>GZ733</f>
        <v>1</v>
      </c>
      <c r="HA734" s="474">
        <f>HA733</f>
        <v>0.047</v>
      </c>
      <c r="HB734" s="474">
        <f>HB733</f>
        <v>0.45000000000000001</v>
      </c>
      <c r="HC734" s="474">
        <f>HC733</f>
        <v>0.45000000000000001</v>
      </c>
      <c r="HD734" s="474">
        <f>HD733</f>
        <v>0.45000000000000001</v>
      </c>
      <c r="HE734" s="474">
        <f>HE733</f>
        <v>0.5</v>
      </c>
      <c r="HF734" s="474">
        <f>HF733</f>
        <v>0.065000000000000002</v>
      </c>
      <c r="HG734" s="474">
        <f>HG733</f>
        <v>0.84999999999999998</v>
      </c>
      <c r="HH734" s="474">
        <f>HH733</f>
        <v>0</v>
      </c>
      <c r="HI734" s="10">
        <f>IF(BZ734&lt;&gt;"",CK734-BV734,0)</f>
        <v>0</v>
      </c>
      <c r="HJ734" s="10" t="e">
        <f>IF(AJ734&gt;0,AH734-AJ734,0)</f>
        <v>#VALUE!</v>
      </c>
      <c r="HK734" s="466">
        <f>HK733</f>
        <v>0.84999999999999998</v>
      </c>
      <c r="HL734" s="424">
        <f>HL733</f>
        <v>550000</v>
      </c>
      <c r="HM734" s="424">
        <f>HM733</f>
        <v>480000</v>
      </c>
      <c r="HN734" s="465" t="e">
        <f>(DJ734*EZ734+DK734*FH734+DL734*FM734+DM734*FR734+DN734*FW734+DO734*GB734+DS734*GI734+DP734*GM734+DR734*GR734)*1000*2</f>
        <v>#VALUE!</v>
      </c>
      <c r="HO734" s="465" t="e">
        <f>HN734*HK734*$HO$2/HL734*1000000</f>
        <v>#VALUE!</v>
      </c>
      <c r="HP734" s="465" t="e">
        <f>HN734*HK734*$HP$2/HM734*1000000</f>
        <v>#VALUE!</v>
      </c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</row>
    <row customFormat="1" r="735" s="0">
      <c r="A735" s="420">
        <v>724</v>
      </c>
      <c r="B735" s="421">
        <f ca="1">IF(D735=D734,B734,IF(D735="夜班",B734+1,B734))</f>
        <v>43616</v>
      </c>
      <c r="C735" s="422">
        <f>C734</f>
        <v>0.041666666666666699</v>
      </c>
      <c r="D735" s="10" t="str">
        <f ca="1">IF(HOUR(G735)&lt;8,"夜班",IF(HOUR(G735)&lt;16,"白班",IF(HOUR(G735)&lt;24,"中班",0)))</f>
        <v>夜班</v>
      </c>
      <c r="E735" s="10" t="e">
        <f ca="1">IF(F735=1,"甲",IF(F735=2,"乙",IF(F735=3,"丙",IF(F735=4,"丁",""))))</f>
        <v>#REF!</v>
      </c>
      <c r="F735" s="10" t="e">
        <f ca="1">SUMPRODUCT((成本日报!$A$3:$A$95=计划!B735)*(成本日报!$B$3:$B$95=计划!$D735),成本日报!$C$3:$C$95)</f>
        <v>#REF!</v>
      </c>
      <c r="G735" s="423">
        <f ca="1">G734+C734</f>
        <v>43616.124999998246</v>
      </c>
      <c r="H735" s="423">
        <f ca="1">$G735+$C735/60*10+$C735*0</f>
        <v>43616.131944442692</v>
      </c>
      <c r="I735" s="423">
        <f ca="1">$G735+$C735/60*18+$C735*0</f>
        <v>43616.137499998244</v>
      </c>
      <c r="J735" s="423">
        <f ca="1">$G735+$C735/60*0+$C735*1</f>
        <v>43616.166666664911</v>
      </c>
      <c r="K735" s="423">
        <f ca="1">$G735+$C735/60*30+$C735*2</f>
        <v>43616.229166664918</v>
      </c>
      <c r="L735" s="423">
        <f ca="1">$G735+$C735/60*0+$C735*3</f>
        <v>43616.249999998246</v>
      </c>
      <c r="M735" s="424" t="str">
        <f>IF(_tag_month_day!A725="","",_tag_month_day!A725)</f>
        <v/>
      </c>
      <c r="N735" s="424" t="str">
        <f>IF(_tag_month_day!B725="","",_tag_month_day!B725)</f>
        <v/>
      </c>
      <c r="O735" s="425" t="e">
        <f>IF(M735+N735=0,"",M735+N735)</f>
        <v>#VALUE!</v>
      </c>
      <c r="P735" s="424" t="str">
        <f>IF(_tag_month_day!C725="","",_tag_month_day!C725)</f>
        <v/>
      </c>
      <c r="Q735" s="424" t="str">
        <f>IF(_tag_month_day!D725="","",_tag_month_day!D725)</f>
        <v/>
      </c>
      <c r="R735" s="426" t="str">
        <f>IF(_tag_month_day!CB725="","",_tag_month_day!CB725/100)</f>
        <v/>
      </c>
      <c r="S735" s="427" t="str">
        <f>IF(_tag_month_day!E725="","",_tag_month_day!E725)</f>
        <v/>
      </c>
      <c r="T735" s="427" t="str">
        <f>IF(_tag_month_day!F725="","",_tag_month_day!F725)</f>
        <v/>
      </c>
      <c r="U735" s="428" t="e">
        <f>S735+T735</f>
        <v>#VALUE!</v>
      </c>
      <c r="V735" s="429" t="e">
        <f>U735/AJ735</f>
        <v>#VALUE!</v>
      </c>
      <c r="W735" s="430" t="str">
        <f>IF(_jhy_month_day!A725="","",_jhy_month_day!A725)</f>
        <v/>
      </c>
      <c r="X735" s="431" t="str">
        <f>IF(_jhy_month_day!B725="","",_jhy_month_day!B725/100)</f>
        <v/>
      </c>
      <c r="Y735" s="431" t="str">
        <f>IF(_jhy_month_day!C725="","",_jhy_month_day!C725/100)</f>
        <v/>
      </c>
      <c r="Z735" s="432">
        <f>Z731+1</f>
        <v>181</v>
      </c>
      <c r="AA735" s="433" t="str">
        <f>IF(_tag_month_day!G725="","",_tag_month_day!G725/100)</f>
        <v/>
      </c>
      <c r="AB735" s="433" t="str">
        <f>IF(_tag_month_day!H725="","",_tag_month_day!H725/100)</f>
        <v/>
      </c>
      <c r="AC735" s="434">
        <f>IF(X735="",AC734,BK735*($AV734*X735+$AW734*FD734+$AX734*FI734+$AY734*FN734+$AZ734*FS734+$BA734*FX734+$BG734*GE734)/(AV734*Y735+AX734*FK734+AW734*FF734+AY734*FP734+AZ734*FU734+BA734*FZ734+BG734*GG734+BB734*GK734+BC734*GN734+BD734*GP734))</f>
        <v>1.59963432013121</v>
      </c>
      <c r="AD735" s="435" t="str">
        <f>IF(AC735=AC734,"",AC735-AC734)</f>
        <v/>
      </c>
      <c r="AE735" s="436" t="str">
        <f>IF(1-AF735=0,"",(1-AF735))</f>
        <v/>
      </c>
      <c r="AF735" s="437">
        <v>1</v>
      </c>
      <c r="AG735" s="10" t="str">
        <f>AG734</f>
        <v>9A3</v>
      </c>
      <c r="AH735" s="438" t="str">
        <f>AH734</f>
        <v/>
      </c>
      <c r="AI735" s="424"/>
      <c r="AJ735" s="10" t="str">
        <f>IF(_tag_month_day!I725="","",_tag_month_day!I725)</f>
        <v/>
      </c>
      <c r="AK735" s="440"/>
      <c r="AL735" s="440"/>
      <c r="AM735" s="440"/>
      <c r="AN735" s="441">
        <f>AN734</f>
        <v>2</v>
      </c>
      <c r="AO735" s="441">
        <f>AO734</f>
        <v>8</v>
      </c>
      <c r="AP735" s="442" t="e">
        <f>(IF(AN735=0,AS734,AS734*(1+AO735/AN735)/(AR735+AO735/AN735)))+AT735</f>
        <v>#VALUE!</v>
      </c>
      <c r="AQ735" s="443" t="str">
        <f>IF(_tag_month_day!J725="","",_tag_month_day!J725/100)</f>
        <v/>
      </c>
      <c r="AR735" s="444">
        <f>AR734</f>
        <v>1.3</v>
      </c>
      <c r="AS735" s="445" t="e">
        <f>AQ735*(AN735*AR735+AO735)/(AN735+AO735)</f>
        <v>#VALUE!</v>
      </c>
      <c r="AT735" s="445" t="e">
        <f>(SUM(BE735:BF735)-SUM(BE734:BF734))*0.05</f>
        <v>#VALUE!</v>
      </c>
      <c r="AU735" s="446" t="str">
        <f>IF(_tag_month_day!CC725="","",IF(_tag_month_day!CC725&gt;0,_tag_month_day!CD725,_tag_month_day!CE725))</f>
        <v/>
      </c>
      <c r="AV735" s="447" t="str">
        <f>IF(_tag_month_day!L725="","",_tag_month_day!L725/100)</f>
        <v/>
      </c>
      <c r="AW735" s="431">
        <f>AW734</f>
        <v>0</v>
      </c>
      <c r="AX735" s="431">
        <f>AX734</f>
        <v>0</v>
      </c>
      <c r="AY735" s="431" t="str">
        <f>IF(_tag_month_day!M725="","",_tag_month_day!M725/100)</f>
        <v/>
      </c>
      <c r="AZ735" s="431" t="str">
        <f>IF(_tag_month_day!N725="","",_tag_month_day!N725/100)</f>
        <v/>
      </c>
      <c r="BA735" s="431" t="str">
        <f>IF(_tag_month_day!O725="","",_tag_month_day!O725/100)</f>
        <v/>
      </c>
      <c r="BB735" s="448" t="str">
        <f>IF(_tag_month_day!P725="","",_tag_month_day!P725/100)</f>
        <v/>
      </c>
      <c r="BC735" s="448">
        <f>BC734</f>
        <v>0</v>
      </c>
      <c r="BD735" s="448" t="str">
        <f>IF(_tag_month_day!Q725="","",_tag_month_day!Q725/100)</f>
        <v/>
      </c>
      <c r="BE735" s="449" t="str">
        <f>IF(_tag_month_day!R725="","",_tag_month_day!R725/100)</f>
        <v/>
      </c>
      <c r="BF735" s="388" t="e">
        <f>(AU735*(100+BE735*100))/(AJ735-AU735)/100</f>
        <v>#VALUE!</v>
      </c>
      <c r="BG735" s="450" t="e">
        <f>BE735+BF735</f>
        <v>#VALUE!</v>
      </c>
      <c r="BH735" s="451" t="e">
        <f>SUM(AV735:BF735)</f>
        <v>#VALUE!</v>
      </c>
      <c r="BI735" s="452" t="e">
        <f>IF(CX735=0,BI734,(DK735*查询!$R$5+DL735*查询!$Q$5+DM735*查询!$N$5+DN735*查询!$O$5+DO735*查询!$P$5)*AF735/CX735)</f>
        <v>#VALUE!</v>
      </c>
      <c r="BJ735" s="452" t="e">
        <f>IF(CX735=0,BJ734,(DP735*查询!$S$5+DQ735*查询!$T$5+DR735*查询!$U$5)*AF735/CX735)</f>
        <v>#VALUE!</v>
      </c>
      <c r="BK735" s="452">
        <f>BK734</f>
        <v>1</v>
      </c>
      <c r="BL735" s="453" t="e">
        <f>SUMPRODUCT((AV735:BA735)*(GS735:GX735))/((GS735:GX735)+SUM(BB735:BD735)*GY735+BG735*GZ735)</f>
        <v>#VALUE!</v>
      </c>
      <c r="BM735" s="453" t="e">
        <f>BK735*($AV735*FB735+$AW735*FD735+$AX735*FI735+$AY735*FN735+$AZ735*FS735+$BA735*FX735+$BG735*GE735)/(AV735*EY735+AX735*FK735+AW735*FF735+AY735*FP735+AZ735*FU735+BA735*FZ735+BG735*GG735+BB735*GK735+BC735*GN735+BD735*GP735)</f>
        <v>#VALUE!</v>
      </c>
      <c r="BN735" s="453" t="e">
        <f>($AV735*FC735+$AX735*FJ735+$AW735*FE735+$AY735*FO735+$AZ735*FT735+$BA735*FY735+$BG735*GF735)/($AV735*FA735+BG735*GH735+BB735*GL735+BC735*GO735+BD735*GQ735+BA735*GA735)</f>
        <v>#VALUE!</v>
      </c>
      <c r="BO735" s="454" t="e">
        <f>SUMPRODUCT(AV735:BA735*GS735:GX735)/(GS735:GX735+(BB735+BC735+BD735)*GY735+BG735)</f>
        <v>#VALUE!</v>
      </c>
      <c r="BP735" s="454" t="e">
        <f>SUMPRODUCT(AV735:BA735*GS735:GX735)/(GS735:GX735+(BB735+BC735+BD735)*GY735+BG735)</f>
        <v>#VALUE!</v>
      </c>
      <c r="BQ735" s="454" t="e">
        <f>SUMPRODUCT(AV735:BA735*GS735:GX735)/(GS735:GX735+(BB735+BC735+BD735)*GY735+BG735)</f>
        <v>#VALUE!</v>
      </c>
      <c r="BR735" s="453" t="str">
        <f>IF(_tag_month_day!T725="","",_tag_month_day!T725)</f>
        <v/>
      </c>
      <c r="BS735" s="453" t="str">
        <f>IF(_tag_month_day!U725="","",_tag_month_day!U725)</f>
        <v/>
      </c>
      <c r="BT735" s="455" t="str">
        <f>IF(CK735="","",IF((CK735&gt;=BV735-0.12)*(CK735&lt;=BV735+0.12),"合格","不合格"))</f>
        <v/>
      </c>
      <c r="BU735" s="456" t="str">
        <f>IF(_tag_month_day!V725="","",_tag_month_day!V725)</f>
        <v/>
      </c>
      <c r="BV735" s="457" t="str">
        <f>IF(_tag_month_day!W725="","",_tag_month_day!W725)</f>
        <v/>
      </c>
      <c r="BW735" s="458" t="str">
        <f>IF(_tag_month_day!X725="","",_tag_month_day!X725)</f>
        <v/>
      </c>
      <c r="BX735" s="458" t="str">
        <f>IF(_tag_month_day!Y725="","",_tag_month_day!Y725)</f>
        <v/>
      </c>
      <c r="BY735" s="459">
        <f ca="1">L735</f>
        <v>43616.249999998246</v>
      </c>
      <c r="BZ735" s="460"/>
      <c r="CA735" s="4"/>
      <c r="CB735" s="424" t="str">
        <f>IF(_tag_month_day!Z725="","",_tag_month_day!Z725)</f>
        <v/>
      </c>
      <c r="CC735" s="424" t="str">
        <f>IF(_tag_month_day!AA725="","",_tag_month_day!AA725)</f>
        <v/>
      </c>
      <c r="CD735" s="424" t="str">
        <f>IF(_tag_month_day!AB725="","",_tag_month_day!AB725)</f>
        <v/>
      </c>
      <c r="CE735" s="424" t="str">
        <f>IF(_tag_month_day!AC725="","",_tag_month_day!AC725)</f>
        <v/>
      </c>
      <c r="CF735" s="424" t="str">
        <f>IF(_tag_month_day!AD725="","",_tag_month_day!AD725)</f>
        <v/>
      </c>
      <c r="CG735" s="424" t="str">
        <f>IF(_tag_month_day!AE725="","",_tag_month_day!AE725)</f>
        <v/>
      </c>
      <c r="CH735" s="424" t="str">
        <f>IF(_tag_month_day!AF725="","",_tag_month_day!AF725)</f>
        <v/>
      </c>
      <c r="CI735" s="424" t="str">
        <f>IF(_tag_month_day!AG725="","",_tag_month_day!AG725)</f>
        <v/>
      </c>
      <c r="CJ735" s="424" t="str">
        <f>IF(_tag_month_day!AH725="","",_tag_month_day!AH725)</f>
        <v/>
      </c>
      <c r="CK735" s="424" t="str">
        <f>IF(_tag_month_day!AI725="","",_tag_month_day!AI725)</f>
        <v/>
      </c>
      <c r="CL735" s="4" t="str">
        <f>IF(_tag_month_day!AJ725="","",_tag_month_day!AJ725)</f>
        <v/>
      </c>
      <c r="CM735" s="4" t="str">
        <f>IF(_tag_month_day!AK725="","",_tag_month_day!AK725)</f>
        <v/>
      </c>
      <c r="CN735" s="4" t="str">
        <f>IF(_tag_month_day!AL725="","",_tag_month_day!AL725)</f>
        <v/>
      </c>
      <c r="CO735" s="4" t="str">
        <f>IF(_tag_month_day!AM725="","",_tag_month_day!AM725)</f>
        <v/>
      </c>
      <c r="CP735" s="4" t="str">
        <f>IF(_tag_month_day!AN725="","",_tag_month_day!AN725)</f>
        <v/>
      </c>
      <c r="CQ735" s="4" t="str">
        <f>IF(_tag_month_day!AO725="","",_tag_month_day!AO725)</f>
        <v/>
      </c>
      <c r="CR735" s="462" t="str">
        <f>IF(_tag_month_day!AP725="","",_tag_month_day!AP725)</f>
        <v/>
      </c>
      <c r="CS735" s="463" t="str">
        <f>IF(_tag_month_day!AQ725="","",_tag_month_day!AQ725)</f>
        <v/>
      </c>
      <c r="CT735" s="4" t="str">
        <f>IF(_tag_month_day!AR725="","",_tag_month_day!AR725)</f>
        <v/>
      </c>
      <c r="CU735" s="464" t="e">
        <f>DU735/AJ735</f>
        <v>#VALUE!</v>
      </c>
      <c r="CV735" s="451" t="e">
        <f>BG735/BH735</f>
        <v>#VALUE!</v>
      </c>
      <c r="CW735" s="465" t="e">
        <f>AJ735*(1-CV735)*CU735*AF735</f>
        <v>#VALUE!</v>
      </c>
      <c r="CX735" s="465" t="e">
        <f>CW735*94%</f>
        <v>#VALUE!</v>
      </c>
      <c r="CY735" s="466" t="e">
        <f>IF(CX735=0,0,DS735/(DS735+CX735))</f>
        <v>#VALUE!</v>
      </c>
      <c r="CZ735" s="465" t="e">
        <f>$AJ735*EF735</f>
        <v>#VALUE!</v>
      </c>
      <c r="DA735" s="465" t="e">
        <f>$AJ735*EG735</f>
        <v>#VALUE!</v>
      </c>
      <c r="DB735" s="465" t="e">
        <f>$AJ735*EH735</f>
        <v>#VALUE!</v>
      </c>
      <c r="DC735" s="465" t="e">
        <f>$AJ735*EI735</f>
        <v>#VALUE!</v>
      </c>
      <c r="DD735" s="465" t="e">
        <f>$AJ735*EJ735</f>
        <v>#VALUE!</v>
      </c>
      <c r="DE735" s="465" t="e">
        <f>$AJ735*EK735</f>
        <v>#VALUE!</v>
      </c>
      <c r="DF735" s="465" t="e">
        <f>$AJ735*EL735</f>
        <v>#VALUE!</v>
      </c>
      <c r="DG735" s="465" t="e">
        <f>$AJ735*EM735</f>
        <v>#VALUE!</v>
      </c>
      <c r="DH735" s="465" t="e">
        <f>$AJ735*EN735</f>
        <v>#VALUE!</v>
      </c>
      <c r="DI735" s="465" t="e">
        <f>$AJ735*EO735</f>
        <v>#VALUE!</v>
      </c>
      <c r="DJ735" s="465" t="e">
        <f>CZ735*(1-EP735)</f>
        <v>#VALUE!</v>
      </c>
      <c r="DK735" s="465" t="e">
        <f>DA735*(1-ER735)</f>
        <v>#VALUE!</v>
      </c>
      <c r="DL735" s="465" t="e">
        <f>DB735*(1-EQ735)</f>
        <v>#VALUE!</v>
      </c>
      <c r="DM735" s="465" t="e">
        <f>DC735*(1-ES735)</f>
        <v>#VALUE!</v>
      </c>
      <c r="DN735" s="465" t="e">
        <f>DD735*(1-ET735)</f>
        <v>#VALUE!</v>
      </c>
      <c r="DO735" s="465" t="e">
        <f>DE735</f>
        <v>#VALUE!</v>
      </c>
      <c r="DP735" s="465" t="e">
        <f>DF735*(1-EU735)</f>
        <v>#VALUE!</v>
      </c>
      <c r="DQ735" s="465" t="e">
        <f>DG735*(1-EV735)</f>
        <v>#VALUE!</v>
      </c>
      <c r="DR735" s="465" t="e">
        <f>DH735*(1-EW735)</f>
        <v>#VALUE!</v>
      </c>
      <c r="DS735" s="465" t="e">
        <f>DI735</f>
        <v>#VALUE!</v>
      </c>
      <c r="DT735" s="465" t="e">
        <f>SUM(DJ735:DS735)</f>
        <v>#VALUE!</v>
      </c>
      <c r="DU735" s="465" t="e">
        <f>(GS735:GX735)+(DP735+DQ735+DR735)*GY735+DS735</f>
        <v>#VALUE!</v>
      </c>
      <c r="DV735" s="451" t="e">
        <f>AV735/$BH735/(1-EP735)</f>
        <v>#VALUE!</v>
      </c>
      <c r="DW735" s="451" t="e">
        <f>AW735/$BH735/(1-ER735)</f>
        <v>#VALUE!</v>
      </c>
      <c r="DX735" s="451" t="e">
        <f>AX735/$BH735/(1-EQ735)</f>
        <v>#VALUE!</v>
      </c>
      <c r="DY735" s="451" t="e">
        <f>AY735/$BH735/(1-ES735)</f>
        <v>#VALUE!</v>
      </c>
      <c r="DZ735" s="451" t="e">
        <f>AZ735/$BH735/(1-ET735)</f>
        <v>#VALUE!</v>
      </c>
      <c r="EA735" s="451" t="e">
        <f>BA735/$BH735/(1-AX735)</f>
        <v>#VALUE!</v>
      </c>
      <c r="EB735" s="451" t="e">
        <f>BB735/$BH735/(1-EU735)</f>
        <v>#VALUE!</v>
      </c>
      <c r="EC735" s="451" t="e">
        <f>BC735/$BH735/(1-EV735)</f>
        <v>#VALUE!</v>
      </c>
      <c r="ED735" s="451" t="e">
        <f>BD735/$BH735/(1-EW735)</f>
        <v>#VALUE!</v>
      </c>
      <c r="EE735" s="451" t="e">
        <f>BG735/BH735</f>
        <v>#VALUE!</v>
      </c>
      <c r="EF735" s="451" t="e">
        <f>DV735/SUM($DV735:$EE735)</f>
        <v>#VALUE!</v>
      </c>
      <c r="EG735" s="451" t="e">
        <f>DW735/SUM($DV735:$EE735)</f>
        <v>#VALUE!</v>
      </c>
      <c r="EH735" s="451" t="e">
        <f>DX735/SUM($DV735:$EE735)</f>
        <v>#VALUE!</v>
      </c>
      <c r="EI735" s="451" t="e">
        <f>DY735/SUM($DV735:$EE735)</f>
        <v>#VALUE!</v>
      </c>
      <c r="EJ735" s="451" t="e">
        <f>DZ735/SUM($DV735:$EE735)</f>
        <v>#VALUE!</v>
      </c>
      <c r="EK735" s="451" t="e">
        <f>EA735/SUM($DV735:$EE735)</f>
        <v>#VALUE!</v>
      </c>
      <c r="EL735" s="451" t="e">
        <f>EB735/SUM($DV735:$EE735)</f>
        <v>#VALUE!</v>
      </c>
      <c r="EM735" s="451" t="e">
        <f>EC735/SUM($DV735:$EE735)</f>
        <v>#VALUE!</v>
      </c>
      <c r="EN735" s="451" t="e">
        <f>ED735/SUM($DV735:$EE735)</f>
        <v>#VALUE!</v>
      </c>
      <c r="EO735" s="451" t="e">
        <f>EE735/SUM($DV735:$EE735)</f>
        <v>#VALUE!</v>
      </c>
      <c r="EP735" s="450">
        <f>EP734</f>
        <v>0.080000000000000002</v>
      </c>
      <c r="EQ735" s="450">
        <f>EQ734</f>
        <v>0.014999999999999999</v>
      </c>
      <c r="ER735" s="450">
        <f>ER734</f>
        <v>0.014999999999999999</v>
      </c>
      <c r="ES735" s="450">
        <f>ES734</f>
        <v>0.014999999999999999</v>
      </c>
      <c r="ET735" s="450">
        <f>ET734</f>
        <v>0.014999999999999999</v>
      </c>
      <c r="EU735" s="450">
        <f>EU734</f>
        <v>0.089999999999999997</v>
      </c>
      <c r="EV735" s="450">
        <f>EV734</f>
        <v>0.089999999999999997</v>
      </c>
      <c r="EW735" s="450">
        <f>EW734</f>
        <v>0.089999999999999997</v>
      </c>
      <c r="EX735" s="431" t="str">
        <f>IF(_tag_month_day!AS725="","",_tag_month_day!AS725/100)</f>
        <v/>
      </c>
      <c r="EY735" s="431" t="str">
        <f>IF(_tag_month_day!AT725="","",_tag_month_day!AT725/100)</f>
        <v/>
      </c>
      <c r="EZ735" s="431" t="str">
        <f>IF(_tag_month_day!AU725="","",_tag_month_day!AU725/100)</f>
        <v/>
      </c>
      <c r="FA735" s="431" t="str">
        <f>IF(_tag_month_day!AV725="","",_tag_month_day!AV725/100)</f>
        <v/>
      </c>
      <c r="FB735" s="431" t="str">
        <f>IF(_tag_month_day!AW725="","",_tag_month_day!AW725/100)</f>
        <v/>
      </c>
      <c r="FC735" s="431" t="str">
        <f>IF(_tag_month_day!AX725="","",_tag_month_day!AX725/100)</f>
        <v/>
      </c>
      <c r="FD735" s="449" t="str">
        <f>IF(_tag_month_day!AY725="","",_tag_month_day!AY725/100)</f>
        <v/>
      </c>
      <c r="FE735" s="449" t="str">
        <f>IF(_tag_month_day!AZ725="","",_tag_month_day!AZ725/100)</f>
        <v/>
      </c>
      <c r="FF735" s="449" t="str">
        <f>IF(_tag_month_day!BA725="","",_tag_month_day!BA725/100)</f>
        <v/>
      </c>
      <c r="FG735" s="449" t="str">
        <f>IF(_tag_month_day!BB725="","",_tag_month_day!BB725/100)</f>
        <v/>
      </c>
      <c r="FH735" s="467" t="str">
        <f>IF(_tag_month_day!BC725="","",_tag_month_day!BC725/100)</f>
        <v/>
      </c>
      <c r="FI735" s="449">
        <f>FI734</f>
        <v>0.40999999999999998</v>
      </c>
      <c r="FJ735" s="449">
        <f>FJ734</f>
        <v>0.11</v>
      </c>
      <c r="FK735" s="449">
        <f>FK734</f>
        <v>0.014999999999999999</v>
      </c>
      <c r="FL735" s="449">
        <f>FL734</f>
        <v>0</v>
      </c>
      <c r="FM735" s="467">
        <f>FM734</f>
        <v>0.0001</v>
      </c>
      <c r="FN735" s="449">
        <f>FN734</f>
        <v>0.32000000000000001</v>
      </c>
      <c r="FO735" s="449">
        <f>FO734</f>
        <v>0.20000000000000001</v>
      </c>
      <c r="FP735" s="449">
        <f>FP734</f>
        <v>0.01</v>
      </c>
      <c r="FQ735" s="449">
        <f>FQ734</f>
        <v>0</v>
      </c>
      <c r="FR735" s="467">
        <f>FR734</f>
        <v>0.0001</v>
      </c>
      <c r="FS735" s="449" t="str">
        <f>IF(_tag_month_day!BD725="","",_tag_month_day!BD725/100)</f>
        <v/>
      </c>
      <c r="FT735" s="449" t="str">
        <f>IF(_tag_month_day!BE725="","",_tag_month_day!BE725/100)</f>
        <v/>
      </c>
      <c r="FU735" s="449" t="str">
        <f>IF(_tag_month_day!BF725="","",_tag_month_day!BF725/100)</f>
        <v/>
      </c>
      <c r="FV735" s="449" t="str">
        <f>IF(_tag_month_day!BG725="","",_tag_month_day!BG725/100)</f>
        <v/>
      </c>
      <c r="FW735" s="467" t="str">
        <f>IF(_tag_month_day!BH725="","",_tag_month_day!BH725/100)</f>
        <v/>
      </c>
      <c r="FX735" s="449" t="str">
        <f>IF(_tag_month_day!BI725="","",_tag_month_day!BI725/100)</f>
        <v/>
      </c>
      <c r="FY735" s="449" t="str">
        <f>IF(_tag_month_day!BJ725="","",_tag_month_day!BJ725/100)</f>
        <v/>
      </c>
      <c r="FZ735" s="468" t="str">
        <f>IF(_tag_month_day!BK725="","",_tag_month_day!BK725/100)</f>
        <v/>
      </c>
      <c r="GA735" s="449" t="str">
        <f>IF(_tag_month_day!BL725="","",_tag_month_day!BL725/100)</f>
        <v/>
      </c>
      <c r="GB735" s="467" t="str">
        <f>IF(_tag_month_day!BM725="","",_tag_month_day!BM725/100)</f>
        <v/>
      </c>
      <c r="GC735" s="431" t="str">
        <f>IF(_tag_month_day!BN725="","",_tag_month_day!BN725/100)</f>
        <v/>
      </c>
      <c r="GD735" s="431" t="str">
        <f>IF(_tag_month_day!BO725="","",_tag_month_day!BO725/100)</f>
        <v/>
      </c>
      <c r="GE735" s="431" t="str">
        <f>IF(_tag_month_day!BP725="","",_tag_month_day!BP725/100)</f>
        <v/>
      </c>
      <c r="GF735" s="431" t="str">
        <f>IF(_tag_month_day!BQ725="","",_tag_month_day!BQ725/100)</f>
        <v/>
      </c>
      <c r="GG735" s="431" t="str">
        <f>IF(_tag_month_day!BR725="","",_tag_month_day!BR725/100)</f>
        <v/>
      </c>
      <c r="GH735" s="431" t="str">
        <f>IF(_tag_month_day!BS725="","",_tag_month_day!BS725/100)</f>
        <v/>
      </c>
      <c r="GI735" s="467" t="str">
        <f>IF(_tag_month_day!BT725="","",_tag_month_day!BT725/100)</f>
        <v/>
      </c>
      <c r="GJ735" s="469" t="str">
        <f>IF(_tag_month_day!BU725="","",_tag_month_day!BU725/100)</f>
        <v/>
      </c>
      <c r="GK735" s="470">
        <f>GK734</f>
        <v>0.070000000000000007</v>
      </c>
      <c r="GL735" s="470">
        <f>GL734</f>
        <v>0.029999999999999999</v>
      </c>
      <c r="GM735" s="471" t="str">
        <f>IF(_tag_month_day!BX725="","",_tag_month_day!BX725/100)</f>
        <v/>
      </c>
      <c r="GN735" s="470">
        <f>GN734</f>
        <v>0.070000000000000007</v>
      </c>
      <c r="GO735" s="470">
        <f>GO734</f>
        <v>0.029999999999999999</v>
      </c>
      <c r="GP735" s="470">
        <f>GP734</f>
        <v>0.089999999999999997</v>
      </c>
      <c r="GQ735" s="470">
        <f>GQ734</f>
        <v>0.029999999999999999</v>
      </c>
      <c r="GR735" s="471" t="str">
        <f>IF(_tag_month_day!CA725="","",_tag_month_day!CA725/100)</f>
        <v/>
      </c>
      <c r="GS735" s="472">
        <f>GS734</f>
        <v>0.95299999999999996</v>
      </c>
      <c r="GT735" s="472">
        <f>GT734</f>
        <v>0.55000000000000004</v>
      </c>
      <c r="GU735" s="472">
        <f>GU734</f>
        <v>0.55000000000000004</v>
      </c>
      <c r="GV735" s="472">
        <f>GV734</f>
        <v>0.55000000000000004</v>
      </c>
      <c r="GW735" s="472">
        <f>GW734</f>
        <v>0.5</v>
      </c>
      <c r="GX735" s="472">
        <f>GX734</f>
        <v>0.93500000000000005</v>
      </c>
      <c r="GY735" s="472">
        <f>GY734</f>
        <v>0.14999999999999999</v>
      </c>
      <c r="GZ735" s="472">
        <f>GZ734</f>
        <v>1</v>
      </c>
      <c r="HA735" s="474">
        <f>HA734</f>
        <v>0.047</v>
      </c>
      <c r="HB735" s="474">
        <f>HB734</f>
        <v>0.45000000000000001</v>
      </c>
      <c r="HC735" s="474">
        <f>HC734</f>
        <v>0.45000000000000001</v>
      </c>
      <c r="HD735" s="474">
        <f>HD734</f>
        <v>0.45000000000000001</v>
      </c>
      <c r="HE735" s="474">
        <f>HE734</f>
        <v>0.5</v>
      </c>
      <c r="HF735" s="474">
        <f>HF734</f>
        <v>0.065000000000000002</v>
      </c>
      <c r="HG735" s="474">
        <f>HG734</f>
        <v>0.84999999999999998</v>
      </c>
      <c r="HH735" s="474">
        <f>HH734</f>
        <v>0</v>
      </c>
      <c r="HI735" s="10">
        <f>IF(BZ735&lt;&gt;"",CK735-BV735,0)</f>
        <v>0</v>
      </c>
      <c r="HJ735" s="10" t="e">
        <f>IF(AJ735&gt;0,AH735-AJ735,0)</f>
        <v>#VALUE!</v>
      </c>
      <c r="HK735" s="466">
        <f>HK734</f>
        <v>0.84999999999999998</v>
      </c>
      <c r="HL735" s="424">
        <f>HL734</f>
        <v>550000</v>
      </c>
      <c r="HM735" s="424">
        <f>HM734</f>
        <v>480000</v>
      </c>
      <c r="HN735" s="465" t="e">
        <f>(DJ735*EZ735+DK735*FH735+DL735*FM735+DM735*FR735+DN735*FW735+DO735*GB735+DS735*GI735+DP735*GM735+DR735*GR735)*1000*2</f>
        <v>#VALUE!</v>
      </c>
      <c r="HO735" s="465" t="e">
        <f>HN735*HK735*$HO$2/HL735*1000000</f>
        <v>#VALUE!</v>
      </c>
      <c r="HP735" s="465" t="e">
        <f>HN735*HK735*$HP$2/HM735*1000000</f>
        <v>#VALUE!</v>
      </c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</row>
    <row customFormat="1" r="736" s="0">
      <c r="A736" s="420">
        <v>725</v>
      </c>
      <c r="B736" s="421">
        <f ca="1">IF(D736=D735,B735,IF(D736="夜班",B735+1,B735))</f>
        <v>43616</v>
      </c>
      <c r="C736" s="422">
        <f>C735</f>
        <v>0.041666666666666699</v>
      </c>
      <c r="D736" s="10" t="str">
        <f ca="1">IF(HOUR(G736)&lt;8,"夜班",IF(HOUR(G736)&lt;16,"白班",IF(HOUR(G736)&lt;24,"中班",0)))</f>
        <v>夜班</v>
      </c>
      <c r="E736" s="10" t="e">
        <f ca="1">IF(F736=1,"甲",IF(F736=2,"乙",IF(F736=3,"丙",IF(F736=4,"丁",""))))</f>
        <v>#REF!</v>
      </c>
      <c r="F736" s="10" t="e">
        <f ca="1">SUMPRODUCT((成本日报!$A$3:$A$95=计划!B736)*(成本日报!$B$3:$B$95=计划!$D736),成本日报!$C$3:$C$95)</f>
        <v>#REF!</v>
      </c>
      <c r="G736" s="423">
        <f ca="1">G735+C735</f>
        <v>43616.166666664911</v>
      </c>
      <c r="H736" s="423">
        <f ca="1">$G736+$C736/60*10+$C736*0</f>
        <v>43616.173611109356</v>
      </c>
      <c r="I736" s="423">
        <f ca="1">$G736+$C736/60*18+$C736*0</f>
        <v>43616.179166664908</v>
      </c>
      <c r="J736" s="423">
        <f ca="1">$G736+$C736/60*0+$C736*1</f>
        <v>43616.208333331575</v>
      </c>
      <c r="K736" s="423">
        <f ca="1">$G736+$C736/60*30+$C736*2</f>
        <v>43616.270833331582</v>
      </c>
      <c r="L736" s="423">
        <f ca="1">$G736+$C736/60*0+$C736*3</f>
        <v>43616.291666664911</v>
      </c>
      <c r="M736" s="424" t="str">
        <f>IF(_tag_month_day!A726="","",_tag_month_day!A726)</f>
        <v/>
      </c>
      <c r="N736" s="424" t="str">
        <f>IF(_tag_month_day!B726="","",_tag_month_day!B726)</f>
        <v/>
      </c>
      <c r="O736" s="425" t="e">
        <f>IF(M736+N736=0,"",M736+N736)</f>
        <v>#VALUE!</v>
      </c>
      <c r="P736" s="424" t="str">
        <f>IF(_tag_month_day!C726="","",_tag_month_day!C726)</f>
        <v/>
      </c>
      <c r="Q736" s="424" t="str">
        <f>IF(_tag_month_day!D726="","",_tag_month_day!D726)</f>
        <v/>
      </c>
      <c r="R736" s="426" t="str">
        <f>IF(_tag_month_day!CB726="","",_tag_month_day!CB726/100)</f>
        <v/>
      </c>
      <c r="S736" s="427" t="str">
        <f>IF(_tag_month_day!E726="","",_tag_month_day!E726)</f>
        <v/>
      </c>
      <c r="T736" s="427" t="str">
        <f>IF(_tag_month_day!F726="","",_tag_month_day!F726)</f>
        <v/>
      </c>
      <c r="U736" s="428" t="e">
        <f>S736+T736</f>
        <v>#VALUE!</v>
      </c>
      <c r="V736" s="429" t="e">
        <f>U736/AJ736</f>
        <v>#VALUE!</v>
      </c>
      <c r="W736" s="430" t="str">
        <f>IF(_jhy_month_day!A726="","",_jhy_month_day!A726)</f>
        <v/>
      </c>
      <c r="X736" s="431" t="str">
        <f>IF(_jhy_month_day!B726="","",_jhy_month_day!B726/100)</f>
        <v/>
      </c>
      <c r="Y736" s="431" t="str">
        <f>IF(_jhy_month_day!C726="","",_jhy_month_day!C726/100)</f>
        <v/>
      </c>
      <c r="Z736" s="432">
        <f>Z732+1</f>
        <v>182</v>
      </c>
      <c r="AA736" s="433" t="str">
        <f>IF(_tag_month_day!G726="","",_tag_month_day!G726/100)</f>
        <v/>
      </c>
      <c r="AB736" s="433" t="str">
        <f>IF(_tag_month_day!H726="","",_tag_month_day!H726/100)</f>
        <v/>
      </c>
      <c r="AC736" s="434">
        <f>IF(X736="",AC735,BK736*($AV735*X736+$AW735*FD735+$AX735*FI735+$AY735*FN735+$AZ735*FS735+$BA735*FX735+$BG735*GE735)/(AV735*Y736+AX735*FK735+AW735*FF735+AY735*FP735+AZ735*FU735+BA735*FZ735+BG735*GG735+BB735*GK735+BC735*GN735+BD735*GP735))</f>
        <v>1.59963432013121</v>
      </c>
      <c r="AD736" s="435" t="str">
        <f>IF(AC736=AC735,"",AC736-AC735)</f>
        <v/>
      </c>
      <c r="AE736" s="436" t="str">
        <f>IF(1-AF736=0,"",(1-AF736))</f>
        <v/>
      </c>
      <c r="AF736" s="437">
        <v>1</v>
      </c>
      <c r="AG736" s="10" t="str">
        <f>AG735</f>
        <v>9A3</v>
      </c>
      <c r="AH736" s="438" t="str">
        <f>AH735</f>
        <v/>
      </c>
      <c r="AI736" s="424"/>
      <c r="AJ736" s="10" t="str">
        <f>IF(_tag_month_day!I726="","",_tag_month_day!I726)</f>
        <v/>
      </c>
      <c r="AK736" s="440"/>
      <c r="AL736" s="440"/>
      <c r="AM736" s="440"/>
      <c r="AN736" s="441">
        <f>AN735</f>
        <v>2</v>
      </c>
      <c r="AO736" s="441">
        <f>AO735</f>
        <v>8</v>
      </c>
      <c r="AP736" s="442" t="e">
        <f>(IF(AN736=0,AS735,AS735*(1+AO736/AN736)/(AR736+AO736/AN736)))+AT736</f>
        <v>#VALUE!</v>
      </c>
      <c r="AQ736" s="443" t="str">
        <f>IF(_tag_month_day!J726="","",_tag_month_day!J726/100)</f>
        <v/>
      </c>
      <c r="AR736" s="444">
        <f>AR735</f>
        <v>1.3</v>
      </c>
      <c r="AS736" s="445" t="e">
        <f>AQ736*(AN736*AR736+AO736)/(AN736+AO736)</f>
        <v>#VALUE!</v>
      </c>
      <c r="AT736" s="445" t="e">
        <f>(SUM(BE736:BF736)-SUM(BE735:BF735))*0.05</f>
        <v>#VALUE!</v>
      </c>
      <c r="AU736" s="446" t="str">
        <f>IF(_tag_month_day!CC726="","",IF(_tag_month_day!CC726&gt;0,_tag_month_day!CD726,_tag_month_day!CE726))</f>
        <v/>
      </c>
      <c r="AV736" s="447" t="str">
        <f>IF(_tag_month_day!L726="","",_tag_month_day!L726/100)</f>
        <v/>
      </c>
      <c r="AW736" s="431">
        <f>AW735</f>
        <v>0</v>
      </c>
      <c r="AX736" s="431">
        <f>AX735</f>
        <v>0</v>
      </c>
      <c r="AY736" s="431" t="str">
        <f>IF(_tag_month_day!M726="","",_tag_month_day!M726/100)</f>
        <v/>
      </c>
      <c r="AZ736" s="431" t="str">
        <f>IF(_tag_month_day!N726="","",_tag_month_day!N726/100)</f>
        <v/>
      </c>
      <c r="BA736" s="431" t="str">
        <f>IF(_tag_month_day!O726="","",_tag_month_day!O726/100)</f>
        <v/>
      </c>
      <c r="BB736" s="448" t="str">
        <f>IF(_tag_month_day!P726="","",_tag_month_day!P726/100)</f>
        <v/>
      </c>
      <c r="BC736" s="448">
        <f>BC735</f>
        <v>0</v>
      </c>
      <c r="BD736" s="448" t="str">
        <f>IF(_tag_month_day!Q726="","",_tag_month_day!Q726/100)</f>
        <v/>
      </c>
      <c r="BE736" s="449" t="str">
        <f>IF(_tag_month_day!R726="","",_tag_month_day!R726/100)</f>
        <v/>
      </c>
      <c r="BF736" s="388" t="e">
        <f>(AU736*(100+BE736*100))/(AJ736-AU736)/100</f>
        <v>#VALUE!</v>
      </c>
      <c r="BG736" s="450" t="e">
        <f>BE736+BF736</f>
        <v>#VALUE!</v>
      </c>
      <c r="BH736" s="451" t="e">
        <f>SUM(AV736:BF736)</f>
        <v>#VALUE!</v>
      </c>
      <c r="BI736" s="452" t="e">
        <f>IF(CX736=0,BI735,(DK736*查询!$R$5+DL736*查询!$Q$5+DM736*查询!$N$5+DN736*查询!$O$5+DO736*查询!$P$5)*AF736/CX736)</f>
        <v>#VALUE!</v>
      </c>
      <c r="BJ736" s="452" t="e">
        <f>IF(CX736=0,BJ735,(DP736*查询!$S$5+DQ736*查询!$T$5+DR736*查询!$U$5)*AF736/CX736)</f>
        <v>#VALUE!</v>
      </c>
      <c r="BK736" s="452">
        <f>BK735</f>
        <v>1</v>
      </c>
      <c r="BL736" s="453" t="e">
        <f>SUMPRODUCT((AV736:BA736)*(GS736:GX736))/((GS736:GX736)+SUM(BB736:BD736)*GY736+BG736*GZ736)</f>
        <v>#VALUE!</v>
      </c>
      <c r="BM736" s="453" t="e">
        <f>BK736*($AV736*FB736+$AW736*FD736+$AX736*FI736+$AY736*FN736+$AZ736*FS736+$BA736*FX736+$BG736*GE736)/(AV736*EY736+AX736*FK736+AW736*FF736+AY736*FP736+AZ736*FU736+BA736*FZ736+BG736*GG736+BB736*GK736+BC736*GN736+BD736*GP736)</f>
        <v>#VALUE!</v>
      </c>
      <c r="BN736" s="453" t="e">
        <f>($AV736*FC736+$AX736*FJ736+$AW736*FE736+$AY736*FO736+$AZ736*FT736+$BA736*FY736+$BG736*GF736)/($AV736*FA736+BG736*GH736+BB736*GL736+BC736*GO736+BD736*GQ736+BA736*GA736)</f>
        <v>#VALUE!</v>
      </c>
      <c r="BO736" s="454" t="e">
        <f>SUMPRODUCT(AV736:BA736*GS736:GX736)/(GS736:GX736+(BB736+BC736+BD736)*GY736+BG736)</f>
        <v>#VALUE!</v>
      </c>
      <c r="BP736" s="454" t="e">
        <f>SUMPRODUCT(AV736:BA736*GS736:GX736)/(GS736:GX736+(BB736+BC736+BD736)*GY736+BG736)</f>
        <v>#VALUE!</v>
      </c>
      <c r="BQ736" s="454" t="e">
        <f>SUMPRODUCT(AV736:BA736*GS736:GX736)/(GS736:GX736+(BB736+BC736+BD736)*GY736+BG736)</f>
        <v>#VALUE!</v>
      </c>
      <c r="BR736" s="453" t="str">
        <f>IF(_tag_month_day!T726="","",_tag_month_day!T726)</f>
        <v/>
      </c>
      <c r="BS736" s="453" t="str">
        <f>IF(_tag_month_day!U726="","",_tag_month_day!U726)</f>
        <v/>
      </c>
      <c r="BT736" s="455" t="str">
        <f>IF(CK736="","",IF((CK736&gt;=BV736-0.12)*(CK736&lt;=BV736+0.12),"合格","不合格"))</f>
        <v/>
      </c>
      <c r="BU736" s="456" t="str">
        <f>IF(_tag_month_day!V726="","",_tag_month_day!V726)</f>
        <v/>
      </c>
      <c r="BV736" s="457" t="str">
        <f>IF(_tag_month_day!W726="","",_tag_month_day!W726)</f>
        <v/>
      </c>
      <c r="BW736" s="458" t="str">
        <f>IF(_tag_month_day!X726="","",_tag_month_day!X726)</f>
        <v/>
      </c>
      <c r="BX736" s="458" t="str">
        <f>IF(_tag_month_day!Y726="","",_tag_month_day!Y726)</f>
        <v/>
      </c>
      <c r="BY736" s="459">
        <f ca="1">L736</f>
        <v>43616.291666664911</v>
      </c>
      <c r="BZ736" s="460"/>
      <c r="CA736" s="4"/>
      <c r="CB736" s="424" t="str">
        <f>IF(_tag_month_day!Z726="","",_tag_month_day!Z726)</f>
        <v/>
      </c>
      <c r="CC736" s="424" t="str">
        <f>IF(_tag_month_day!AA726="","",_tag_month_day!AA726)</f>
        <v/>
      </c>
      <c r="CD736" s="424" t="str">
        <f>IF(_tag_month_day!AB726="","",_tag_month_day!AB726)</f>
        <v/>
      </c>
      <c r="CE736" s="424" t="str">
        <f>IF(_tag_month_day!AC726="","",_tag_month_day!AC726)</f>
        <v/>
      </c>
      <c r="CF736" s="424" t="str">
        <f>IF(_tag_month_day!AD726="","",_tag_month_day!AD726)</f>
        <v/>
      </c>
      <c r="CG736" s="424" t="str">
        <f>IF(_tag_month_day!AE726="","",_tag_month_day!AE726)</f>
        <v/>
      </c>
      <c r="CH736" s="424" t="str">
        <f>IF(_tag_month_day!AF726="","",_tag_month_day!AF726)</f>
        <v/>
      </c>
      <c r="CI736" s="424" t="str">
        <f>IF(_tag_month_day!AG726="","",_tag_month_day!AG726)</f>
        <v/>
      </c>
      <c r="CJ736" s="424" t="str">
        <f>IF(_tag_month_day!AH726="","",_tag_month_day!AH726)</f>
        <v/>
      </c>
      <c r="CK736" s="424" t="str">
        <f>IF(_tag_month_day!AI726="","",_tag_month_day!AI726)</f>
        <v/>
      </c>
      <c r="CL736" s="4" t="str">
        <f>IF(_tag_month_day!AJ726="","",_tag_month_day!AJ726)</f>
        <v/>
      </c>
      <c r="CM736" s="4" t="str">
        <f>IF(_tag_month_day!AK726="","",_tag_month_day!AK726)</f>
        <v/>
      </c>
      <c r="CN736" s="4" t="str">
        <f>IF(_tag_month_day!AL726="","",_tag_month_day!AL726)</f>
        <v/>
      </c>
      <c r="CO736" s="4" t="str">
        <f>IF(_tag_month_day!AM726="","",_tag_month_day!AM726)</f>
        <v/>
      </c>
      <c r="CP736" s="4" t="str">
        <f>IF(_tag_month_day!AN726="","",_tag_month_day!AN726)</f>
        <v/>
      </c>
      <c r="CQ736" s="4" t="str">
        <f>IF(_tag_month_day!AO726="","",_tag_month_day!AO726)</f>
        <v/>
      </c>
      <c r="CR736" s="462" t="str">
        <f>IF(_tag_month_day!AP726="","",_tag_month_day!AP726)</f>
        <v/>
      </c>
      <c r="CS736" s="463" t="str">
        <f>IF(_tag_month_day!AQ726="","",_tag_month_day!AQ726)</f>
        <v/>
      </c>
      <c r="CT736" s="4" t="str">
        <f>IF(_tag_month_day!AR726="","",_tag_month_day!AR726)</f>
        <v/>
      </c>
      <c r="CU736" s="464" t="e">
        <f>DU736/AJ736</f>
        <v>#VALUE!</v>
      </c>
      <c r="CV736" s="451" t="e">
        <f>BG736/BH736</f>
        <v>#VALUE!</v>
      </c>
      <c r="CW736" s="465" t="e">
        <f>AJ736*(1-CV736)*CU736*AF736</f>
        <v>#VALUE!</v>
      </c>
      <c r="CX736" s="465" t="e">
        <f>CW736*94%</f>
        <v>#VALUE!</v>
      </c>
      <c r="CY736" s="466" t="e">
        <f>IF(CX736=0,0,DS736/(DS736+CX736))</f>
        <v>#VALUE!</v>
      </c>
      <c r="CZ736" s="465" t="e">
        <f>$AJ736*EF736</f>
        <v>#VALUE!</v>
      </c>
      <c r="DA736" s="465" t="e">
        <f>$AJ736*EG736</f>
        <v>#VALUE!</v>
      </c>
      <c r="DB736" s="465" t="e">
        <f>$AJ736*EH736</f>
        <v>#VALUE!</v>
      </c>
      <c r="DC736" s="465" t="e">
        <f>$AJ736*EI736</f>
        <v>#VALUE!</v>
      </c>
      <c r="DD736" s="465" t="e">
        <f>$AJ736*EJ736</f>
        <v>#VALUE!</v>
      </c>
      <c r="DE736" s="465" t="e">
        <f>$AJ736*EK736</f>
        <v>#VALUE!</v>
      </c>
      <c r="DF736" s="465" t="e">
        <f>$AJ736*EL736</f>
        <v>#VALUE!</v>
      </c>
      <c r="DG736" s="465" t="e">
        <f>$AJ736*EM736</f>
        <v>#VALUE!</v>
      </c>
      <c r="DH736" s="465" t="e">
        <f>$AJ736*EN736</f>
        <v>#VALUE!</v>
      </c>
      <c r="DI736" s="465" t="e">
        <f>$AJ736*EO736</f>
        <v>#VALUE!</v>
      </c>
      <c r="DJ736" s="465" t="e">
        <f>CZ736*(1-EP736)</f>
        <v>#VALUE!</v>
      </c>
      <c r="DK736" s="465" t="e">
        <f>DA736*(1-ER736)</f>
        <v>#VALUE!</v>
      </c>
      <c r="DL736" s="465" t="e">
        <f>DB736*(1-EQ736)</f>
        <v>#VALUE!</v>
      </c>
      <c r="DM736" s="465" t="e">
        <f>DC736*(1-ES736)</f>
        <v>#VALUE!</v>
      </c>
      <c r="DN736" s="465" t="e">
        <f>DD736*(1-ET736)</f>
        <v>#VALUE!</v>
      </c>
      <c r="DO736" s="465" t="e">
        <f>DE736</f>
        <v>#VALUE!</v>
      </c>
      <c r="DP736" s="465" t="e">
        <f>DF736*(1-EU736)</f>
        <v>#VALUE!</v>
      </c>
      <c r="DQ736" s="465" t="e">
        <f>DG736*(1-EV736)</f>
        <v>#VALUE!</v>
      </c>
      <c r="DR736" s="465" t="e">
        <f>DH736*(1-EW736)</f>
        <v>#VALUE!</v>
      </c>
      <c r="DS736" s="465" t="e">
        <f>DI736</f>
        <v>#VALUE!</v>
      </c>
      <c r="DT736" s="465" t="e">
        <f>SUM(DJ736:DS736)</f>
        <v>#VALUE!</v>
      </c>
      <c r="DU736" s="465" t="e">
        <f>(GS736:GX736)+(DP736+DQ736+DR736)*GY736+DS736</f>
        <v>#VALUE!</v>
      </c>
      <c r="DV736" s="451" t="e">
        <f>AV736/$BH736/(1-EP736)</f>
        <v>#VALUE!</v>
      </c>
      <c r="DW736" s="451" t="e">
        <f>AW736/$BH736/(1-ER736)</f>
        <v>#VALUE!</v>
      </c>
      <c r="DX736" s="451" t="e">
        <f>AX736/$BH736/(1-EQ736)</f>
        <v>#VALUE!</v>
      </c>
      <c r="DY736" s="451" t="e">
        <f>AY736/$BH736/(1-ES736)</f>
        <v>#VALUE!</v>
      </c>
      <c r="DZ736" s="451" t="e">
        <f>AZ736/$BH736/(1-ET736)</f>
        <v>#VALUE!</v>
      </c>
      <c r="EA736" s="451" t="e">
        <f>BA736/$BH736/(1-AX736)</f>
        <v>#VALUE!</v>
      </c>
      <c r="EB736" s="451" t="e">
        <f>BB736/$BH736/(1-EU736)</f>
        <v>#VALUE!</v>
      </c>
      <c r="EC736" s="451" t="e">
        <f>BC736/$BH736/(1-EV736)</f>
        <v>#VALUE!</v>
      </c>
      <c r="ED736" s="451" t="e">
        <f>BD736/$BH736/(1-EW736)</f>
        <v>#VALUE!</v>
      </c>
      <c r="EE736" s="451" t="e">
        <f>BG736/BH736</f>
        <v>#VALUE!</v>
      </c>
      <c r="EF736" s="451" t="e">
        <f>DV736/SUM($DV736:$EE736)</f>
        <v>#VALUE!</v>
      </c>
      <c r="EG736" s="451" t="e">
        <f>DW736/SUM($DV736:$EE736)</f>
        <v>#VALUE!</v>
      </c>
      <c r="EH736" s="451" t="e">
        <f>DX736/SUM($DV736:$EE736)</f>
        <v>#VALUE!</v>
      </c>
      <c r="EI736" s="451" t="e">
        <f>DY736/SUM($DV736:$EE736)</f>
        <v>#VALUE!</v>
      </c>
      <c r="EJ736" s="451" t="e">
        <f>DZ736/SUM($DV736:$EE736)</f>
        <v>#VALUE!</v>
      </c>
      <c r="EK736" s="451" t="e">
        <f>EA736/SUM($DV736:$EE736)</f>
        <v>#VALUE!</v>
      </c>
      <c r="EL736" s="451" t="e">
        <f>EB736/SUM($DV736:$EE736)</f>
        <v>#VALUE!</v>
      </c>
      <c r="EM736" s="451" t="e">
        <f>EC736/SUM($DV736:$EE736)</f>
        <v>#VALUE!</v>
      </c>
      <c r="EN736" s="451" t="e">
        <f>ED736/SUM($DV736:$EE736)</f>
        <v>#VALUE!</v>
      </c>
      <c r="EO736" s="451" t="e">
        <f>EE736/SUM($DV736:$EE736)</f>
        <v>#VALUE!</v>
      </c>
      <c r="EP736" s="450">
        <f>EP735</f>
        <v>0.080000000000000002</v>
      </c>
      <c r="EQ736" s="450">
        <f>EQ735</f>
        <v>0.014999999999999999</v>
      </c>
      <c r="ER736" s="450">
        <f>ER735</f>
        <v>0.014999999999999999</v>
      </c>
      <c r="ES736" s="450">
        <f>ES735</f>
        <v>0.014999999999999999</v>
      </c>
      <c r="ET736" s="450">
        <f>ET735</f>
        <v>0.014999999999999999</v>
      </c>
      <c r="EU736" s="450">
        <f>EU735</f>
        <v>0.089999999999999997</v>
      </c>
      <c r="EV736" s="450">
        <f>EV735</f>
        <v>0.089999999999999997</v>
      </c>
      <c r="EW736" s="450">
        <f>EW735</f>
        <v>0.089999999999999997</v>
      </c>
      <c r="EX736" s="431" t="str">
        <f>IF(_tag_month_day!AS726="","",_tag_month_day!AS726/100)</f>
        <v/>
      </c>
      <c r="EY736" s="431" t="str">
        <f>IF(_tag_month_day!AT726="","",_tag_month_day!AT726/100)</f>
        <v/>
      </c>
      <c r="EZ736" s="431" t="str">
        <f>IF(_tag_month_day!AU726="","",_tag_month_day!AU726/100)</f>
        <v/>
      </c>
      <c r="FA736" s="431" t="str">
        <f>IF(_tag_month_day!AV726="","",_tag_month_day!AV726/100)</f>
        <v/>
      </c>
      <c r="FB736" s="431" t="str">
        <f>IF(_tag_month_day!AW726="","",_tag_month_day!AW726/100)</f>
        <v/>
      </c>
      <c r="FC736" s="431" t="str">
        <f>IF(_tag_month_day!AX726="","",_tag_month_day!AX726/100)</f>
        <v/>
      </c>
      <c r="FD736" s="449" t="str">
        <f>IF(_tag_month_day!AY726="","",_tag_month_day!AY726/100)</f>
        <v/>
      </c>
      <c r="FE736" s="449" t="str">
        <f>IF(_tag_month_day!AZ726="","",_tag_month_day!AZ726/100)</f>
        <v/>
      </c>
      <c r="FF736" s="449" t="str">
        <f>IF(_tag_month_day!BA726="","",_tag_month_day!BA726/100)</f>
        <v/>
      </c>
      <c r="FG736" s="449" t="str">
        <f>IF(_tag_month_day!BB726="","",_tag_month_day!BB726/100)</f>
        <v/>
      </c>
      <c r="FH736" s="467" t="str">
        <f>IF(_tag_month_day!BC726="","",_tag_month_day!BC726/100)</f>
        <v/>
      </c>
      <c r="FI736" s="449">
        <f>FI735</f>
        <v>0.40999999999999998</v>
      </c>
      <c r="FJ736" s="449">
        <f>FJ735</f>
        <v>0.11</v>
      </c>
      <c r="FK736" s="449">
        <f>FK735</f>
        <v>0.014999999999999999</v>
      </c>
      <c r="FL736" s="449">
        <f>FL735</f>
        <v>0</v>
      </c>
      <c r="FM736" s="467">
        <f>FM735</f>
        <v>0.0001</v>
      </c>
      <c r="FN736" s="449">
        <f>FN735</f>
        <v>0.32000000000000001</v>
      </c>
      <c r="FO736" s="449">
        <f>FO735</f>
        <v>0.20000000000000001</v>
      </c>
      <c r="FP736" s="449">
        <f>FP735</f>
        <v>0.01</v>
      </c>
      <c r="FQ736" s="449">
        <f>FQ735</f>
        <v>0</v>
      </c>
      <c r="FR736" s="467">
        <f>FR735</f>
        <v>0.0001</v>
      </c>
      <c r="FS736" s="449" t="str">
        <f>IF(_tag_month_day!BD726="","",_tag_month_day!BD726/100)</f>
        <v/>
      </c>
      <c r="FT736" s="449" t="str">
        <f>IF(_tag_month_day!BE726="","",_tag_month_day!BE726/100)</f>
        <v/>
      </c>
      <c r="FU736" s="449" t="str">
        <f>IF(_tag_month_day!BF726="","",_tag_month_day!BF726/100)</f>
        <v/>
      </c>
      <c r="FV736" s="449" t="str">
        <f>IF(_tag_month_day!BG726="","",_tag_month_day!BG726/100)</f>
        <v/>
      </c>
      <c r="FW736" s="467" t="str">
        <f>IF(_tag_month_day!BH726="","",_tag_month_day!BH726/100)</f>
        <v/>
      </c>
      <c r="FX736" s="449" t="str">
        <f>IF(_tag_month_day!BI726="","",_tag_month_day!BI726/100)</f>
        <v/>
      </c>
      <c r="FY736" s="449" t="str">
        <f>IF(_tag_month_day!BJ726="","",_tag_month_day!BJ726/100)</f>
        <v/>
      </c>
      <c r="FZ736" s="468" t="str">
        <f>IF(_tag_month_day!BK726="","",_tag_month_day!BK726/100)</f>
        <v/>
      </c>
      <c r="GA736" s="449" t="str">
        <f>IF(_tag_month_day!BL726="","",_tag_month_day!BL726/100)</f>
        <v/>
      </c>
      <c r="GB736" s="467" t="str">
        <f>IF(_tag_month_day!BM726="","",_tag_month_day!BM726/100)</f>
        <v/>
      </c>
      <c r="GC736" s="431" t="str">
        <f>IF(_tag_month_day!BN726="","",_tag_month_day!BN726/100)</f>
        <v/>
      </c>
      <c r="GD736" s="431" t="str">
        <f>IF(_tag_month_day!BO726="","",_tag_month_day!BO726/100)</f>
        <v/>
      </c>
      <c r="GE736" s="431" t="str">
        <f>IF(_tag_month_day!BP726="","",_tag_month_day!BP726/100)</f>
        <v/>
      </c>
      <c r="GF736" s="431" t="str">
        <f>IF(_tag_month_day!BQ726="","",_tag_month_day!BQ726/100)</f>
        <v/>
      </c>
      <c r="GG736" s="431" t="str">
        <f>IF(_tag_month_day!BR726="","",_tag_month_day!BR726/100)</f>
        <v/>
      </c>
      <c r="GH736" s="431" t="str">
        <f>IF(_tag_month_day!BS726="","",_tag_month_day!BS726/100)</f>
        <v/>
      </c>
      <c r="GI736" s="467" t="str">
        <f>IF(_tag_month_day!BT726="","",_tag_month_day!BT726/100)</f>
        <v/>
      </c>
      <c r="GJ736" s="469" t="str">
        <f>IF(_tag_month_day!BU726="","",_tag_month_day!BU726/100)</f>
        <v/>
      </c>
      <c r="GK736" s="470">
        <f>GK735</f>
        <v>0.070000000000000007</v>
      </c>
      <c r="GL736" s="470">
        <f>GL735</f>
        <v>0.029999999999999999</v>
      </c>
      <c r="GM736" s="471" t="str">
        <f>IF(_tag_month_day!BX726="","",_tag_month_day!BX726/100)</f>
        <v/>
      </c>
      <c r="GN736" s="470">
        <f>GN735</f>
        <v>0.070000000000000007</v>
      </c>
      <c r="GO736" s="470">
        <f>GO735</f>
        <v>0.029999999999999999</v>
      </c>
      <c r="GP736" s="470">
        <f>GP735</f>
        <v>0.089999999999999997</v>
      </c>
      <c r="GQ736" s="470">
        <f>GQ735</f>
        <v>0.029999999999999999</v>
      </c>
      <c r="GR736" s="471" t="str">
        <f>IF(_tag_month_day!CA726="","",_tag_month_day!CA726/100)</f>
        <v/>
      </c>
      <c r="GS736" s="472">
        <f>GS735</f>
        <v>0.95299999999999996</v>
      </c>
      <c r="GT736" s="472">
        <f>GT735</f>
        <v>0.55000000000000004</v>
      </c>
      <c r="GU736" s="472">
        <f>GU735</f>
        <v>0.55000000000000004</v>
      </c>
      <c r="GV736" s="472">
        <f>GV735</f>
        <v>0.55000000000000004</v>
      </c>
      <c r="GW736" s="472">
        <f>GW735</f>
        <v>0.5</v>
      </c>
      <c r="GX736" s="472">
        <f>GX735</f>
        <v>0.93500000000000005</v>
      </c>
      <c r="GY736" s="472">
        <f>GY735</f>
        <v>0.14999999999999999</v>
      </c>
      <c r="GZ736" s="472">
        <f>GZ735</f>
        <v>1</v>
      </c>
      <c r="HA736" s="474">
        <f>HA735</f>
        <v>0.047</v>
      </c>
      <c r="HB736" s="474">
        <f>HB735</f>
        <v>0.45000000000000001</v>
      </c>
      <c r="HC736" s="474">
        <f>HC735</f>
        <v>0.45000000000000001</v>
      </c>
      <c r="HD736" s="474">
        <f>HD735</f>
        <v>0.45000000000000001</v>
      </c>
      <c r="HE736" s="474">
        <f>HE735</f>
        <v>0.5</v>
      </c>
      <c r="HF736" s="474">
        <f>HF735</f>
        <v>0.065000000000000002</v>
      </c>
      <c r="HG736" s="474">
        <f>HG735</f>
        <v>0.84999999999999998</v>
      </c>
      <c r="HH736" s="474">
        <f>HH735</f>
        <v>0</v>
      </c>
      <c r="HI736" s="10">
        <f>IF(BZ736&lt;&gt;"",CK736-BV736,0)</f>
        <v>0</v>
      </c>
      <c r="HJ736" s="10" t="e">
        <f>IF(AJ736&gt;0,AH736-AJ736,0)</f>
        <v>#VALUE!</v>
      </c>
      <c r="HK736" s="466">
        <f>HK735</f>
        <v>0.84999999999999998</v>
      </c>
      <c r="HL736" s="424">
        <f>HL735</f>
        <v>550000</v>
      </c>
      <c r="HM736" s="424">
        <f>HM735</f>
        <v>480000</v>
      </c>
      <c r="HN736" s="465" t="e">
        <f>(DJ736*EZ736+DK736*FH736+DL736*FM736+DM736*FR736+DN736*FW736+DO736*GB736+DS736*GI736+DP736*GM736+DR736*GR736)*1000*2</f>
        <v>#VALUE!</v>
      </c>
      <c r="HO736" s="465" t="e">
        <f>HN736*HK736*$HO$2/HL736*1000000</f>
        <v>#VALUE!</v>
      </c>
      <c r="HP736" s="465" t="e">
        <f>HN736*HK736*$HP$2/HM736*1000000</f>
        <v>#VALUE!</v>
      </c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</row>
    <row customFormat="1" r="737" s="0">
      <c r="A737" s="420">
        <v>726</v>
      </c>
      <c r="B737" s="421">
        <f ca="1">IF(D737=D736,B736,IF(D737="夜班",B736+1,B736))</f>
        <v>43616</v>
      </c>
      <c r="C737" s="422">
        <f>C736</f>
        <v>0.041666666666666699</v>
      </c>
      <c r="D737" s="10" t="str">
        <f ca="1">IF(HOUR(G737)&lt;8,"夜班",IF(HOUR(G737)&lt;16,"白班",IF(HOUR(G737)&lt;24,"中班",0)))</f>
        <v>夜班</v>
      </c>
      <c r="E737" s="10" t="e">
        <f ca="1">IF(F737=1,"甲",IF(F737=2,"乙",IF(F737=3,"丙",IF(F737=4,"丁",""))))</f>
        <v>#REF!</v>
      </c>
      <c r="F737" s="10" t="e">
        <f ca="1">SUMPRODUCT((成本日报!$A$3:$A$95=计划!B737)*(成本日报!$B$3:$B$95=计划!$D737),成本日报!$C$3:$C$95)</f>
        <v>#REF!</v>
      </c>
      <c r="G737" s="423">
        <f ca="1">G736+C736</f>
        <v>43616.208333331575</v>
      </c>
      <c r="H737" s="423">
        <f ca="1">$G737+$C737/60*10+$C737*0</f>
        <v>43616.21527777602</v>
      </c>
      <c r="I737" s="423">
        <f ca="1">$G737+$C737/60*18+$C737*0</f>
        <v>43616.220833331572</v>
      </c>
      <c r="J737" s="423">
        <f ca="1">$G737+$C737/60*0+$C737*1</f>
        <v>43616.249999998239</v>
      </c>
      <c r="K737" s="423">
        <f ca="1">$G737+$C737/60*30+$C737*2</f>
        <v>43616.312499998246</v>
      </c>
      <c r="L737" s="423">
        <f ca="1">$G737+$C737/60*0+$C737*3</f>
        <v>43616.333333331575</v>
      </c>
      <c r="M737" s="424" t="str">
        <f>IF(_tag_month_day!A727="","",_tag_month_day!A727)</f>
        <v/>
      </c>
      <c r="N737" s="424" t="str">
        <f>IF(_tag_month_day!B727="","",_tag_month_day!B727)</f>
        <v/>
      </c>
      <c r="O737" s="425" t="e">
        <f>IF(M737+N737=0,"",M737+N737)</f>
        <v>#VALUE!</v>
      </c>
      <c r="P737" s="424" t="str">
        <f>IF(_tag_month_day!C727="","",_tag_month_day!C727)</f>
        <v/>
      </c>
      <c r="Q737" s="424" t="str">
        <f>IF(_tag_month_day!D727="","",_tag_month_day!D727)</f>
        <v/>
      </c>
      <c r="R737" s="426" t="str">
        <f>IF(_tag_month_day!CB727="","",_tag_month_day!CB727/100)</f>
        <v/>
      </c>
      <c r="S737" s="427" t="str">
        <f>IF(_tag_month_day!E727="","",_tag_month_day!E727)</f>
        <v/>
      </c>
      <c r="T737" s="427" t="str">
        <f>IF(_tag_month_day!F727="","",_tag_month_day!F727)</f>
        <v/>
      </c>
      <c r="U737" s="428" t="e">
        <f>S737+T737</f>
        <v>#VALUE!</v>
      </c>
      <c r="V737" s="429" t="e">
        <f>U737/AJ737</f>
        <v>#VALUE!</v>
      </c>
      <c r="W737" s="430" t="str">
        <f>IF(_jhy_month_day!A727="","",_jhy_month_day!A727)</f>
        <v/>
      </c>
      <c r="X737" s="431" t="str">
        <f>IF(_jhy_month_day!B727="","",_jhy_month_day!B727/100)</f>
        <v/>
      </c>
      <c r="Y737" s="431" t="str">
        <f>IF(_jhy_month_day!C727="","",_jhy_month_day!C727/100)</f>
        <v/>
      </c>
      <c r="Z737" s="432">
        <f>Z733+1</f>
        <v>182</v>
      </c>
      <c r="AA737" s="433" t="str">
        <f>IF(_tag_month_day!G727="","",_tag_month_day!G727/100)</f>
        <v/>
      </c>
      <c r="AB737" s="433" t="str">
        <f>IF(_tag_month_day!H727="","",_tag_month_day!H727/100)</f>
        <v/>
      </c>
      <c r="AC737" s="434">
        <f>IF(X737="",AC736,BK737*($AV736*X737+$AW736*FD736+$AX736*FI736+$AY736*FN736+$AZ736*FS736+$BA736*FX736+$BG736*GE736)/(AV736*Y737+AX736*FK736+AW736*FF736+AY736*FP736+AZ736*FU736+BA736*FZ736+BG736*GG736+BB736*GK736+BC736*GN736+BD736*GP736))</f>
        <v>1.59963432013121</v>
      </c>
      <c r="AD737" s="435" t="str">
        <f>IF(AC737=AC736,"",AC737-AC736)</f>
        <v/>
      </c>
      <c r="AE737" s="436" t="str">
        <f>IF(1-AF737=0,"",(1-AF737))</f>
        <v/>
      </c>
      <c r="AF737" s="437">
        <v>1</v>
      </c>
      <c r="AG737" s="10" t="str">
        <f>AG736</f>
        <v>9A3</v>
      </c>
      <c r="AH737" s="438" t="str">
        <f>AH736</f>
        <v/>
      </c>
      <c r="AI737" s="424"/>
      <c r="AJ737" s="10" t="str">
        <f>IF(_tag_month_day!I727="","",_tag_month_day!I727)</f>
        <v/>
      </c>
      <c r="AK737" s="440"/>
      <c r="AL737" s="440"/>
      <c r="AM737" s="440"/>
      <c r="AN737" s="441">
        <f>AN736</f>
        <v>2</v>
      </c>
      <c r="AO737" s="441">
        <f>AO736</f>
        <v>8</v>
      </c>
      <c r="AP737" s="442" t="e">
        <f>(IF(AN737=0,AS736,AS736*(1+AO737/AN737)/(AR737+AO737/AN737)))+AT737</f>
        <v>#VALUE!</v>
      </c>
      <c r="AQ737" s="443" t="str">
        <f>IF(_tag_month_day!J727="","",_tag_month_day!J727/100)</f>
        <v/>
      </c>
      <c r="AR737" s="444">
        <f>AR736</f>
        <v>1.3</v>
      </c>
      <c r="AS737" s="445" t="e">
        <f>AQ737*(AN737*AR737+AO737)/(AN737+AO737)</f>
        <v>#VALUE!</v>
      </c>
      <c r="AT737" s="445" t="e">
        <f>(SUM(BE737:BF737)-SUM(BE736:BF736))*0.05</f>
        <v>#VALUE!</v>
      </c>
      <c r="AU737" s="446" t="str">
        <f>IF(_tag_month_day!CC727="","",IF(_tag_month_day!CC727&gt;0,_tag_month_day!CD727,_tag_month_day!CE727))</f>
        <v/>
      </c>
      <c r="AV737" s="447" t="str">
        <f>IF(_tag_month_day!L727="","",_tag_month_day!L727/100)</f>
        <v/>
      </c>
      <c r="AW737" s="431">
        <f>AW736</f>
        <v>0</v>
      </c>
      <c r="AX737" s="431">
        <f>AX736</f>
        <v>0</v>
      </c>
      <c r="AY737" s="431" t="str">
        <f>IF(_tag_month_day!M727="","",_tag_month_day!M727/100)</f>
        <v/>
      </c>
      <c r="AZ737" s="431" t="str">
        <f>IF(_tag_month_day!N727="","",_tag_month_day!N727/100)</f>
        <v/>
      </c>
      <c r="BA737" s="431" t="str">
        <f>IF(_tag_month_day!O727="","",_tag_month_day!O727/100)</f>
        <v/>
      </c>
      <c r="BB737" s="448" t="str">
        <f>IF(_tag_month_day!P727="","",_tag_month_day!P727/100)</f>
        <v/>
      </c>
      <c r="BC737" s="448">
        <f>BC736</f>
        <v>0</v>
      </c>
      <c r="BD737" s="448" t="str">
        <f>IF(_tag_month_day!Q727="","",_tag_month_day!Q727/100)</f>
        <v/>
      </c>
      <c r="BE737" s="449" t="str">
        <f>IF(_tag_month_day!R727="","",_tag_month_day!R727/100)</f>
        <v/>
      </c>
      <c r="BF737" s="388" t="e">
        <f>(AU737*(100+BE737*100))/(AJ737-AU737)/100</f>
        <v>#VALUE!</v>
      </c>
      <c r="BG737" s="450" t="e">
        <f>BE737+BF737</f>
        <v>#VALUE!</v>
      </c>
      <c r="BH737" s="451" t="e">
        <f>SUM(AV737:BF737)</f>
        <v>#VALUE!</v>
      </c>
      <c r="BI737" s="452" t="e">
        <f>IF(CX737=0,BI736,(DK737*查询!$R$5+DL737*查询!$Q$5+DM737*查询!$N$5+DN737*查询!$O$5+DO737*查询!$P$5)*AF737/CX737)</f>
        <v>#VALUE!</v>
      </c>
      <c r="BJ737" s="452" t="e">
        <f>IF(CX737=0,BJ736,(DP737*查询!$S$5+DQ737*查询!$T$5+DR737*查询!$U$5)*AF737/CX737)</f>
        <v>#VALUE!</v>
      </c>
      <c r="BK737" s="452">
        <f>BK736</f>
        <v>1</v>
      </c>
      <c r="BL737" s="453" t="e">
        <f>SUMPRODUCT((AV737:BA737)*(GS737:GX737))/((GS737:GX737)+SUM(BB737:BD737)*GY737+BG737*GZ737)</f>
        <v>#VALUE!</v>
      </c>
      <c r="BM737" s="453" t="e">
        <f>BK737*($AV737*FB737+$AW737*FD737+$AX737*FI737+$AY737*FN737+$AZ737*FS737+$BA737*FX737+$BG737*GE737)/(AV737*EY737+AX737*FK737+AW737*FF737+AY737*FP737+AZ737*FU737+BA737*FZ737+BG737*GG737+BB737*GK737+BC737*GN737+BD737*GP737)</f>
        <v>#VALUE!</v>
      </c>
      <c r="BN737" s="453" t="e">
        <f>($AV737*FC737+$AX737*FJ737+$AW737*FE737+$AY737*FO737+$AZ737*FT737+$BA737*FY737+$BG737*GF737)/($AV737*FA737+BG737*GH737+BB737*GL737+BC737*GO737+BD737*GQ737+BA737*GA737)</f>
        <v>#VALUE!</v>
      </c>
      <c r="BO737" s="454" t="e">
        <f>SUMPRODUCT(AV737:BA737*GS737:GX737)/(GS737:GX737+(BB737+BC737+BD737)*GY737+BG737)</f>
        <v>#VALUE!</v>
      </c>
      <c r="BP737" s="454" t="e">
        <f>SUMPRODUCT(AV737:BA737*GS737:GX737)/(GS737:GX737+(BB737+BC737+BD737)*GY737+BG737)</f>
        <v>#VALUE!</v>
      </c>
      <c r="BQ737" s="454" t="e">
        <f>SUMPRODUCT(AV737:BA737*GS737:GX737)/(GS737:GX737+(BB737+BC737+BD737)*GY737+BG737)</f>
        <v>#VALUE!</v>
      </c>
      <c r="BR737" s="453" t="str">
        <f>IF(_tag_month_day!T727="","",_tag_month_day!T727)</f>
        <v/>
      </c>
      <c r="BS737" s="453" t="str">
        <f>IF(_tag_month_day!U727="","",_tag_month_day!U727)</f>
        <v/>
      </c>
      <c r="BT737" s="455" t="str">
        <f>IF(CK737="","",IF((CK737&gt;=BV737-0.12)*(CK737&lt;=BV737+0.12),"合格","不合格"))</f>
        <v/>
      </c>
      <c r="BU737" s="456" t="str">
        <f>IF(_tag_month_day!V727="","",_tag_month_day!V727)</f>
        <v/>
      </c>
      <c r="BV737" s="457" t="str">
        <f>IF(_tag_month_day!W727="","",_tag_month_day!W727)</f>
        <v/>
      </c>
      <c r="BW737" s="458" t="str">
        <f>IF(_tag_month_day!X727="","",_tag_month_day!X727)</f>
        <v/>
      </c>
      <c r="BX737" s="458" t="str">
        <f>IF(_tag_month_day!Y727="","",_tag_month_day!Y727)</f>
        <v/>
      </c>
      <c r="BY737" s="459">
        <f ca="1">L737</f>
        <v>43616.333333331575</v>
      </c>
      <c r="BZ737" s="460"/>
      <c r="CA737" s="4"/>
      <c r="CB737" s="424" t="str">
        <f>IF(_tag_month_day!Z727="","",_tag_month_day!Z727)</f>
        <v/>
      </c>
      <c r="CC737" s="424" t="str">
        <f>IF(_tag_month_day!AA727="","",_tag_month_day!AA727)</f>
        <v/>
      </c>
      <c r="CD737" s="424" t="str">
        <f>IF(_tag_month_day!AB727="","",_tag_month_day!AB727)</f>
        <v/>
      </c>
      <c r="CE737" s="424" t="str">
        <f>IF(_tag_month_day!AC727="","",_tag_month_day!AC727)</f>
        <v/>
      </c>
      <c r="CF737" s="424" t="str">
        <f>IF(_tag_month_day!AD727="","",_tag_month_day!AD727)</f>
        <v/>
      </c>
      <c r="CG737" s="424" t="str">
        <f>IF(_tag_month_day!AE727="","",_tag_month_day!AE727)</f>
        <v/>
      </c>
      <c r="CH737" s="424" t="str">
        <f>IF(_tag_month_day!AF727="","",_tag_month_day!AF727)</f>
        <v/>
      </c>
      <c r="CI737" s="424" t="str">
        <f>IF(_tag_month_day!AG727="","",_tag_month_day!AG727)</f>
        <v/>
      </c>
      <c r="CJ737" s="424" t="str">
        <f>IF(_tag_month_day!AH727="","",_tag_month_day!AH727)</f>
        <v/>
      </c>
      <c r="CK737" s="424" t="str">
        <f>IF(_tag_month_day!AI727="","",_tag_month_day!AI727)</f>
        <v/>
      </c>
      <c r="CL737" s="4" t="str">
        <f>IF(_tag_month_day!AJ727="","",_tag_month_day!AJ727)</f>
        <v/>
      </c>
      <c r="CM737" s="4" t="str">
        <f>IF(_tag_month_day!AK727="","",_tag_month_day!AK727)</f>
        <v/>
      </c>
      <c r="CN737" s="4" t="str">
        <f>IF(_tag_month_day!AL727="","",_tag_month_day!AL727)</f>
        <v/>
      </c>
      <c r="CO737" s="4" t="str">
        <f>IF(_tag_month_day!AM727="","",_tag_month_day!AM727)</f>
        <v/>
      </c>
      <c r="CP737" s="4" t="str">
        <f>IF(_tag_month_day!AN727="","",_tag_month_day!AN727)</f>
        <v/>
      </c>
      <c r="CQ737" s="4" t="str">
        <f>IF(_tag_month_day!AO727="","",_tag_month_day!AO727)</f>
        <v/>
      </c>
      <c r="CR737" s="462" t="str">
        <f>IF(_tag_month_day!AP727="","",_tag_month_day!AP727)</f>
        <v/>
      </c>
      <c r="CS737" s="463" t="str">
        <f>IF(_tag_month_day!AQ727="","",_tag_month_day!AQ727)</f>
        <v/>
      </c>
      <c r="CT737" s="4" t="str">
        <f>IF(_tag_month_day!AR727="","",_tag_month_day!AR727)</f>
        <v/>
      </c>
      <c r="CU737" s="464" t="e">
        <f>DU737/AJ737</f>
        <v>#VALUE!</v>
      </c>
      <c r="CV737" s="451" t="e">
        <f>BG737/BH737</f>
        <v>#VALUE!</v>
      </c>
      <c r="CW737" s="465" t="e">
        <f>AJ737*(1-CV737)*CU737*AF737</f>
        <v>#VALUE!</v>
      </c>
      <c r="CX737" s="465" t="e">
        <f>CW737*94%</f>
        <v>#VALUE!</v>
      </c>
      <c r="CY737" s="466" t="e">
        <f>IF(CX737=0,0,DS737/(DS737+CX737))</f>
        <v>#VALUE!</v>
      </c>
      <c r="CZ737" s="465" t="e">
        <f>$AJ737*EF737</f>
        <v>#VALUE!</v>
      </c>
      <c r="DA737" s="465" t="e">
        <f>$AJ737*EG737</f>
        <v>#VALUE!</v>
      </c>
      <c r="DB737" s="465" t="e">
        <f>$AJ737*EH737</f>
        <v>#VALUE!</v>
      </c>
      <c r="DC737" s="465" t="e">
        <f>$AJ737*EI737</f>
        <v>#VALUE!</v>
      </c>
      <c r="DD737" s="465" t="e">
        <f>$AJ737*EJ737</f>
        <v>#VALUE!</v>
      </c>
      <c r="DE737" s="465" t="e">
        <f>$AJ737*EK737</f>
        <v>#VALUE!</v>
      </c>
      <c r="DF737" s="465" t="e">
        <f>$AJ737*EL737</f>
        <v>#VALUE!</v>
      </c>
      <c r="DG737" s="465" t="e">
        <f>$AJ737*EM737</f>
        <v>#VALUE!</v>
      </c>
      <c r="DH737" s="465" t="e">
        <f>$AJ737*EN737</f>
        <v>#VALUE!</v>
      </c>
      <c r="DI737" s="465" t="e">
        <f>$AJ737*EO737</f>
        <v>#VALUE!</v>
      </c>
      <c r="DJ737" s="465" t="e">
        <f>CZ737*(1-EP737)</f>
        <v>#VALUE!</v>
      </c>
      <c r="DK737" s="465" t="e">
        <f>DA737*(1-ER737)</f>
        <v>#VALUE!</v>
      </c>
      <c r="DL737" s="465" t="e">
        <f>DB737*(1-EQ737)</f>
        <v>#VALUE!</v>
      </c>
      <c r="DM737" s="465" t="e">
        <f>DC737*(1-ES737)</f>
        <v>#VALUE!</v>
      </c>
      <c r="DN737" s="465" t="e">
        <f>DD737*(1-ET737)</f>
        <v>#VALUE!</v>
      </c>
      <c r="DO737" s="465" t="e">
        <f>DE737</f>
        <v>#VALUE!</v>
      </c>
      <c r="DP737" s="465" t="e">
        <f>DF737*(1-EU737)</f>
        <v>#VALUE!</v>
      </c>
      <c r="DQ737" s="465" t="e">
        <f>DG737*(1-EV737)</f>
        <v>#VALUE!</v>
      </c>
      <c r="DR737" s="465" t="e">
        <f>DH737*(1-EW737)</f>
        <v>#VALUE!</v>
      </c>
      <c r="DS737" s="465" t="e">
        <f>DI737</f>
        <v>#VALUE!</v>
      </c>
      <c r="DT737" s="465" t="e">
        <f>SUM(DJ737:DS737)</f>
        <v>#VALUE!</v>
      </c>
      <c r="DU737" s="465" t="e">
        <f>(GS737:GX737)+(DP737+DQ737+DR737)*GY737+DS737</f>
        <v>#VALUE!</v>
      </c>
      <c r="DV737" s="451" t="e">
        <f>AV737/$BH737/(1-EP737)</f>
        <v>#VALUE!</v>
      </c>
      <c r="DW737" s="451" t="e">
        <f>AW737/$BH737/(1-ER737)</f>
        <v>#VALUE!</v>
      </c>
      <c r="DX737" s="451" t="e">
        <f>AX737/$BH737/(1-EQ737)</f>
        <v>#VALUE!</v>
      </c>
      <c r="DY737" s="451" t="e">
        <f>AY737/$BH737/(1-ES737)</f>
        <v>#VALUE!</v>
      </c>
      <c r="DZ737" s="451" t="e">
        <f>AZ737/$BH737/(1-ET737)</f>
        <v>#VALUE!</v>
      </c>
      <c r="EA737" s="451" t="e">
        <f>BA737/$BH737/(1-AX737)</f>
        <v>#VALUE!</v>
      </c>
      <c r="EB737" s="451" t="e">
        <f>BB737/$BH737/(1-EU737)</f>
        <v>#VALUE!</v>
      </c>
      <c r="EC737" s="451" t="e">
        <f>BC737/$BH737/(1-EV737)</f>
        <v>#VALUE!</v>
      </c>
      <c r="ED737" s="451" t="e">
        <f>BD737/$BH737/(1-EW737)</f>
        <v>#VALUE!</v>
      </c>
      <c r="EE737" s="451" t="e">
        <f>BG737/BH737</f>
        <v>#VALUE!</v>
      </c>
      <c r="EF737" s="451" t="e">
        <f>DV737/SUM($DV737:$EE737)</f>
        <v>#VALUE!</v>
      </c>
      <c r="EG737" s="451" t="e">
        <f>DW737/SUM($DV737:$EE737)</f>
        <v>#VALUE!</v>
      </c>
      <c r="EH737" s="451" t="e">
        <f>DX737/SUM($DV737:$EE737)</f>
        <v>#VALUE!</v>
      </c>
      <c r="EI737" s="451" t="e">
        <f>DY737/SUM($DV737:$EE737)</f>
        <v>#VALUE!</v>
      </c>
      <c r="EJ737" s="451" t="e">
        <f>DZ737/SUM($DV737:$EE737)</f>
        <v>#VALUE!</v>
      </c>
      <c r="EK737" s="451" t="e">
        <f>EA737/SUM($DV737:$EE737)</f>
        <v>#VALUE!</v>
      </c>
      <c r="EL737" s="451" t="e">
        <f>EB737/SUM($DV737:$EE737)</f>
        <v>#VALUE!</v>
      </c>
      <c r="EM737" s="451" t="e">
        <f>EC737/SUM($DV737:$EE737)</f>
        <v>#VALUE!</v>
      </c>
      <c r="EN737" s="451" t="e">
        <f>ED737/SUM($DV737:$EE737)</f>
        <v>#VALUE!</v>
      </c>
      <c r="EO737" s="451" t="e">
        <f>EE737/SUM($DV737:$EE737)</f>
        <v>#VALUE!</v>
      </c>
      <c r="EP737" s="450">
        <f>EP736</f>
        <v>0.080000000000000002</v>
      </c>
      <c r="EQ737" s="450">
        <f>EQ736</f>
        <v>0.014999999999999999</v>
      </c>
      <c r="ER737" s="450">
        <f>ER736</f>
        <v>0.014999999999999999</v>
      </c>
      <c r="ES737" s="450">
        <f>ES736</f>
        <v>0.014999999999999999</v>
      </c>
      <c r="ET737" s="450">
        <f>ET736</f>
        <v>0.014999999999999999</v>
      </c>
      <c r="EU737" s="450">
        <f>EU736</f>
        <v>0.089999999999999997</v>
      </c>
      <c r="EV737" s="450">
        <f>EV736</f>
        <v>0.089999999999999997</v>
      </c>
      <c r="EW737" s="450">
        <f>EW736</f>
        <v>0.089999999999999997</v>
      </c>
      <c r="EX737" s="431" t="str">
        <f>IF(_tag_month_day!AS727="","",_tag_month_day!AS727/100)</f>
        <v/>
      </c>
      <c r="EY737" s="431" t="str">
        <f>IF(_tag_month_day!AT727="","",_tag_month_day!AT727/100)</f>
        <v/>
      </c>
      <c r="EZ737" s="431" t="str">
        <f>IF(_tag_month_day!AU727="","",_tag_month_day!AU727/100)</f>
        <v/>
      </c>
      <c r="FA737" s="431" t="str">
        <f>IF(_tag_month_day!AV727="","",_tag_month_day!AV727/100)</f>
        <v/>
      </c>
      <c r="FB737" s="431" t="str">
        <f>IF(_tag_month_day!AW727="","",_tag_month_day!AW727/100)</f>
        <v/>
      </c>
      <c r="FC737" s="431" t="str">
        <f>IF(_tag_month_day!AX727="","",_tag_month_day!AX727/100)</f>
        <v/>
      </c>
      <c r="FD737" s="449" t="str">
        <f>IF(_tag_month_day!AY727="","",_tag_month_day!AY727/100)</f>
        <v/>
      </c>
      <c r="FE737" s="449" t="str">
        <f>IF(_tag_month_day!AZ727="","",_tag_month_day!AZ727/100)</f>
        <v/>
      </c>
      <c r="FF737" s="449" t="str">
        <f>IF(_tag_month_day!BA727="","",_tag_month_day!BA727/100)</f>
        <v/>
      </c>
      <c r="FG737" s="449" t="str">
        <f>IF(_tag_month_day!BB727="","",_tag_month_day!BB727/100)</f>
        <v/>
      </c>
      <c r="FH737" s="467" t="str">
        <f>IF(_tag_month_day!BC727="","",_tag_month_day!BC727/100)</f>
        <v/>
      </c>
      <c r="FI737" s="449">
        <f>FI736</f>
        <v>0.40999999999999998</v>
      </c>
      <c r="FJ737" s="449">
        <f>FJ736</f>
        <v>0.11</v>
      </c>
      <c r="FK737" s="449">
        <f>FK736</f>
        <v>0.014999999999999999</v>
      </c>
      <c r="FL737" s="449">
        <f>FL736</f>
        <v>0</v>
      </c>
      <c r="FM737" s="467">
        <f>FM736</f>
        <v>0.0001</v>
      </c>
      <c r="FN737" s="449">
        <f>FN736</f>
        <v>0.32000000000000001</v>
      </c>
      <c r="FO737" s="449">
        <f>FO736</f>
        <v>0.20000000000000001</v>
      </c>
      <c r="FP737" s="449">
        <f>FP736</f>
        <v>0.01</v>
      </c>
      <c r="FQ737" s="449">
        <f>FQ736</f>
        <v>0</v>
      </c>
      <c r="FR737" s="467">
        <f>FR736</f>
        <v>0.0001</v>
      </c>
      <c r="FS737" s="449" t="str">
        <f>IF(_tag_month_day!BD727="","",_tag_month_day!BD727/100)</f>
        <v/>
      </c>
      <c r="FT737" s="449" t="str">
        <f>IF(_tag_month_day!BE727="","",_tag_month_day!BE727/100)</f>
        <v/>
      </c>
      <c r="FU737" s="449" t="str">
        <f>IF(_tag_month_day!BF727="","",_tag_month_day!BF727/100)</f>
        <v/>
      </c>
      <c r="FV737" s="449" t="str">
        <f>IF(_tag_month_day!BG727="","",_tag_month_day!BG727/100)</f>
        <v/>
      </c>
      <c r="FW737" s="467" t="str">
        <f>IF(_tag_month_day!BH727="","",_tag_month_day!BH727/100)</f>
        <v/>
      </c>
      <c r="FX737" s="449" t="str">
        <f>IF(_tag_month_day!BI727="","",_tag_month_day!BI727/100)</f>
        <v/>
      </c>
      <c r="FY737" s="449" t="str">
        <f>IF(_tag_month_day!BJ727="","",_tag_month_day!BJ727/100)</f>
        <v/>
      </c>
      <c r="FZ737" s="468" t="str">
        <f>IF(_tag_month_day!BK727="","",_tag_month_day!BK727/100)</f>
        <v/>
      </c>
      <c r="GA737" s="449" t="str">
        <f>IF(_tag_month_day!BL727="","",_tag_month_day!BL727/100)</f>
        <v/>
      </c>
      <c r="GB737" s="467" t="str">
        <f>IF(_tag_month_day!BM727="","",_tag_month_day!BM727/100)</f>
        <v/>
      </c>
      <c r="GC737" s="431" t="str">
        <f>IF(_tag_month_day!BN727="","",_tag_month_day!BN727/100)</f>
        <v/>
      </c>
      <c r="GD737" s="431" t="str">
        <f>IF(_tag_month_day!BO727="","",_tag_month_day!BO727/100)</f>
        <v/>
      </c>
      <c r="GE737" s="431" t="str">
        <f>IF(_tag_month_day!BP727="","",_tag_month_day!BP727/100)</f>
        <v/>
      </c>
      <c r="GF737" s="431" t="str">
        <f>IF(_tag_month_day!BQ727="","",_tag_month_day!BQ727/100)</f>
        <v/>
      </c>
      <c r="GG737" s="431" t="str">
        <f>IF(_tag_month_day!BR727="","",_tag_month_day!BR727/100)</f>
        <v/>
      </c>
      <c r="GH737" s="431" t="str">
        <f>IF(_tag_month_day!BS727="","",_tag_month_day!BS727/100)</f>
        <v/>
      </c>
      <c r="GI737" s="467" t="str">
        <f>IF(_tag_month_day!BT727="","",_tag_month_day!BT727/100)</f>
        <v/>
      </c>
      <c r="GJ737" s="469" t="str">
        <f>IF(_tag_month_day!BU727="","",_tag_month_day!BU727/100)</f>
        <v/>
      </c>
      <c r="GK737" s="470">
        <f>GK736</f>
        <v>0.070000000000000007</v>
      </c>
      <c r="GL737" s="470">
        <f>GL736</f>
        <v>0.029999999999999999</v>
      </c>
      <c r="GM737" s="471" t="str">
        <f>IF(_tag_month_day!BX727="","",_tag_month_day!BX727/100)</f>
        <v/>
      </c>
      <c r="GN737" s="470">
        <f>GN736</f>
        <v>0.070000000000000007</v>
      </c>
      <c r="GO737" s="470">
        <f>GO736</f>
        <v>0.029999999999999999</v>
      </c>
      <c r="GP737" s="470">
        <f>GP736</f>
        <v>0.089999999999999997</v>
      </c>
      <c r="GQ737" s="470">
        <f>GQ736</f>
        <v>0.029999999999999999</v>
      </c>
      <c r="GR737" s="471" t="str">
        <f>IF(_tag_month_day!CA727="","",_tag_month_day!CA727/100)</f>
        <v/>
      </c>
      <c r="GS737" s="472">
        <f>GS736</f>
        <v>0.95299999999999996</v>
      </c>
      <c r="GT737" s="472">
        <f>GT736</f>
        <v>0.55000000000000004</v>
      </c>
      <c r="GU737" s="472">
        <f>GU736</f>
        <v>0.55000000000000004</v>
      </c>
      <c r="GV737" s="472">
        <f>GV736</f>
        <v>0.55000000000000004</v>
      </c>
      <c r="GW737" s="472">
        <f>GW736</f>
        <v>0.5</v>
      </c>
      <c r="GX737" s="472">
        <f>GX736</f>
        <v>0.93500000000000005</v>
      </c>
      <c r="GY737" s="472">
        <f>GY736</f>
        <v>0.14999999999999999</v>
      </c>
      <c r="GZ737" s="472">
        <f>GZ736</f>
        <v>1</v>
      </c>
      <c r="HA737" s="474">
        <f>HA736</f>
        <v>0.047</v>
      </c>
      <c r="HB737" s="474">
        <f>HB736</f>
        <v>0.45000000000000001</v>
      </c>
      <c r="HC737" s="474">
        <f>HC736</f>
        <v>0.45000000000000001</v>
      </c>
      <c r="HD737" s="474">
        <f>HD736</f>
        <v>0.45000000000000001</v>
      </c>
      <c r="HE737" s="474">
        <f>HE736</f>
        <v>0.5</v>
      </c>
      <c r="HF737" s="474">
        <f>HF736</f>
        <v>0.065000000000000002</v>
      </c>
      <c r="HG737" s="474">
        <f>HG736</f>
        <v>0.84999999999999998</v>
      </c>
      <c r="HH737" s="474">
        <f>HH736</f>
        <v>0</v>
      </c>
      <c r="HI737" s="10">
        <f>IF(BZ737&lt;&gt;"",CK737-BV737,0)</f>
        <v>0</v>
      </c>
      <c r="HJ737" s="10" t="e">
        <f>IF(AJ737&gt;0,AH737-AJ737,0)</f>
        <v>#VALUE!</v>
      </c>
      <c r="HK737" s="466">
        <f>HK736</f>
        <v>0.84999999999999998</v>
      </c>
      <c r="HL737" s="424">
        <f>HL736</f>
        <v>550000</v>
      </c>
      <c r="HM737" s="424">
        <f>HM736</f>
        <v>480000</v>
      </c>
      <c r="HN737" s="465" t="e">
        <f>(DJ737*EZ737+DK737*FH737+DL737*FM737+DM737*FR737+DN737*FW737+DO737*GB737+DS737*GI737+DP737*GM737+DR737*GR737)*1000*2</f>
        <v>#VALUE!</v>
      </c>
      <c r="HO737" s="465" t="e">
        <f>HN737*HK737*$HO$2/HL737*1000000</f>
        <v>#VALUE!</v>
      </c>
      <c r="HP737" s="465" t="e">
        <f>HN737*HK737*$HP$2/HM737*1000000</f>
        <v>#VALUE!</v>
      </c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</row>
    <row customFormat="1" r="738" s="0">
      <c r="A738" s="420">
        <v>727</v>
      </c>
      <c r="B738" s="421">
        <f ca="1">IF(D738=D737,B737,IF(D738="夜班",B737+1,B737))</f>
        <v>43616</v>
      </c>
      <c r="C738" s="422">
        <f>C737</f>
        <v>0.041666666666666699</v>
      </c>
      <c r="D738" s="10" t="str">
        <f ca="1">IF(HOUR(G738)&lt;8,"夜班",IF(HOUR(G738)&lt;16,"白班",IF(HOUR(G738)&lt;24,"中班",0)))</f>
        <v>夜班</v>
      </c>
      <c r="E738" s="10" t="e">
        <f ca="1">IF(F738=1,"甲",IF(F738=2,"乙",IF(F738=3,"丙",IF(F738=4,"丁",""))))</f>
        <v>#REF!</v>
      </c>
      <c r="F738" s="10" t="e">
        <f ca="1">SUMPRODUCT((成本日报!$A$3:$A$95=计划!B738)*(成本日报!$B$3:$B$95=计划!$D738),成本日报!$C$3:$C$95)</f>
        <v>#REF!</v>
      </c>
      <c r="G738" s="423">
        <f ca="1">G737+C737</f>
        <v>43616.249999998239</v>
      </c>
      <c r="H738" s="423">
        <f ca="1">$G738+$C738/60*10+$C738*0</f>
        <v>43616.256944442684</v>
      </c>
      <c r="I738" s="423">
        <f ca="1">$G738+$C738/60*18+$C738*0</f>
        <v>43616.262499998236</v>
      </c>
      <c r="J738" s="423">
        <f ca="1">$G738+$C738/60*0+$C738*1</f>
        <v>43616.291666664903</v>
      </c>
      <c r="K738" s="423">
        <f ca="1">$G738+$C738/60*30+$C738*2</f>
        <v>43616.354166664911</v>
      </c>
      <c r="L738" s="423">
        <f ca="1">$G738+$C738/60*0+$C738*3</f>
        <v>43616.374999998239</v>
      </c>
      <c r="M738" s="424" t="str">
        <f>IF(_tag_month_day!A728="","",_tag_month_day!A728)</f>
        <v/>
      </c>
      <c r="N738" s="424" t="str">
        <f>IF(_tag_month_day!B728="","",_tag_month_day!B728)</f>
        <v/>
      </c>
      <c r="O738" s="425" t="e">
        <f>IF(M738+N738=0,"",M738+N738)</f>
        <v>#VALUE!</v>
      </c>
      <c r="P738" s="424" t="str">
        <f>IF(_tag_month_day!C728="","",_tag_month_day!C728)</f>
        <v/>
      </c>
      <c r="Q738" s="424" t="str">
        <f>IF(_tag_month_day!D728="","",_tag_month_day!D728)</f>
        <v/>
      </c>
      <c r="R738" s="426" t="str">
        <f>IF(_tag_month_day!CB728="","",_tag_month_day!CB728/100)</f>
        <v/>
      </c>
      <c r="S738" s="427" t="str">
        <f>IF(_tag_month_day!E728="","",_tag_month_day!E728)</f>
        <v/>
      </c>
      <c r="T738" s="427" t="str">
        <f>IF(_tag_month_day!F728="","",_tag_month_day!F728)</f>
        <v/>
      </c>
      <c r="U738" s="428" t="e">
        <f>S738+T738</f>
        <v>#VALUE!</v>
      </c>
      <c r="V738" s="429" t="e">
        <f>U738/AJ738</f>
        <v>#VALUE!</v>
      </c>
      <c r="W738" s="430" t="str">
        <f>IF(_jhy_month_day!A728="","",_jhy_month_day!A728)</f>
        <v/>
      </c>
      <c r="X738" s="431" t="str">
        <f>IF(_jhy_month_day!B728="","",_jhy_month_day!B728/100)</f>
        <v/>
      </c>
      <c r="Y738" s="431" t="str">
        <f>IF(_jhy_month_day!C728="","",_jhy_month_day!C728/100)</f>
        <v/>
      </c>
      <c r="Z738" s="432">
        <f>Z734+1</f>
        <v>182</v>
      </c>
      <c r="AA738" s="433" t="str">
        <f>IF(_tag_month_day!G728="","",_tag_month_day!G728/100)</f>
        <v/>
      </c>
      <c r="AB738" s="433" t="str">
        <f>IF(_tag_month_day!H728="","",_tag_month_day!H728/100)</f>
        <v/>
      </c>
      <c r="AC738" s="434">
        <f>IF(X738="",AC737,BK738*($AV737*X738+$AW737*FD737+$AX737*FI737+$AY737*FN737+$AZ737*FS737+$BA737*FX737+$BG737*GE737)/(AV737*Y738+AX737*FK737+AW737*FF737+AY737*FP737+AZ737*FU737+BA737*FZ737+BG737*GG737+BB737*GK737+BC737*GN737+BD737*GP737))</f>
        <v>1.59963432013121</v>
      </c>
      <c r="AD738" s="435" t="str">
        <f>IF(AC738=AC737,"",AC738-AC737)</f>
        <v/>
      </c>
      <c r="AE738" s="436" t="str">
        <f>IF(1-AF738=0,"",(1-AF738))</f>
        <v/>
      </c>
      <c r="AF738" s="437">
        <v>1</v>
      </c>
      <c r="AG738" s="10" t="str">
        <f>AG737</f>
        <v>9A3</v>
      </c>
      <c r="AH738" s="438" t="str">
        <f>AH737</f>
        <v/>
      </c>
      <c r="AI738" s="424"/>
      <c r="AJ738" s="10" t="str">
        <f>IF(_tag_month_day!I728="","",_tag_month_day!I728)</f>
        <v/>
      </c>
      <c r="AK738" s="440"/>
      <c r="AL738" s="440"/>
      <c r="AM738" s="440"/>
      <c r="AN738" s="441">
        <f>AN737</f>
        <v>2</v>
      </c>
      <c r="AO738" s="441">
        <f>AO737</f>
        <v>8</v>
      </c>
      <c r="AP738" s="442" t="e">
        <f>(IF(AN738=0,AS737,AS737*(1+AO738/AN738)/(AR738+AO738/AN738)))+AT738</f>
        <v>#VALUE!</v>
      </c>
      <c r="AQ738" s="443" t="str">
        <f>IF(_tag_month_day!J728="","",_tag_month_day!J728/100)</f>
        <v/>
      </c>
      <c r="AR738" s="444">
        <f>AR737</f>
        <v>1.3</v>
      </c>
      <c r="AS738" s="445" t="e">
        <f>AQ738*(AN738*AR738+AO738)/(AN738+AO738)</f>
        <v>#VALUE!</v>
      </c>
      <c r="AT738" s="445" t="e">
        <f>(SUM(BE738:BF738)-SUM(BE737:BF737))*0.05</f>
        <v>#VALUE!</v>
      </c>
      <c r="AU738" s="446" t="str">
        <f>IF(_tag_month_day!CC728="","",IF(_tag_month_day!CC728&gt;0,_tag_month_day!CD728,_tag_month_day!CE728))</f>
        <v/>
      </c>
      <c r="AV738" s="447" t="str">
        <f>IF(_tag_month_day!L728="","",_tag_month_day!L728/100)</f>
        <v/>
      </c>
      <c r="AW738" s="431">
        <f>AW737</f>
        <v>0</v>
      </c>
      <c r="AX738" s="431">
        <f>AX737</f>
        <v>0</v>
      </c>
      <c r="AY738" s="431" t="str">
        <f>IF(_tag_month_day!M728="","",_tag_month_day!M728/100)</f>
        <v/>
      </c>
      <c r="AZ738" s="431" t="str">
        <f>IF(_tag_month_day!N728="","",_tag_month_day!N728/100)</f>
        <v/>
      </c>
      <c r="BA738" s="431" t="str">
        <f>IF(_tag_month_day!O728="","",_tag_month_day!O728/100)</f>
        <v/>
      </c>
      <c r="BB738" s="448" t="str">
        <f>IF(_tag_month_day!P728="","",_tag_month_day!P728/100)</f>
        <v/>
      </c>
      <c r="BC738" s="448">
        <f>BC737</f>
        <v>0</v>
      </c>
      <c r="BD738" s="448" t="str">
        <f>IF(_tag_month_day!Q728="","",_tag_month_day!Q728/100)</f>
        <v/>
      </c>
      <c r="BE738" s="449" t="str">
        <f>IF(_tag_month_day!R728="","",_tag_month_day!R728/100)</f>
        <v/>
      </c>
      <c r="BF738" s="388" t="e">
        <f>(AU738*(100+BE738*100))/(AJ738-AU738)/100</f>
        <v>#VALUE!</v>
      </c>
      <c r="BG738" s="450" t="e">
        <f>BE738+BF738</f>
        <v>#VALUE!</v>
      </c>
      <c r="BH738" s="451" t="e">
        <f>SUM(AV738:BF738)</f>
        <v>#VALUE!</v>
      </c>
      <c r="BI738" s="452" t="e">
        <f>IF(CX738=0,BI737,(DK738*查询!$R$5+DL738*查询!$Q$5+DM738*查询!$N$5+DN738*查询!$O$5+DO738*查询!$P$5)*AF738/CX738)</f>
        <v>#VALUE!</v>
      </c>
      <c r="BJ738" s="452" t="e">
        <f>IF(CX738=0,BJ737,(DP738*查询!$S$5+DQ738*查询!$T$5+DR738*查询!$U$5)*AF738/CX738)</f>
        <v>#VALUE!</v>
      </c>
      <c r="BK738" s="452">
        <f>BK737</f>
        <v>1</v>
      </c>
      <c r="BL738" s="453" t="e">
        <f>SUMPRODUCT((AV738:BA738)*(GS738:GX738))/((GS738:GX738)+SUM(BB738:BD738)*GY738+BG738*GZ738)</f>
        <v>#VALUE!</v>
      </c>
      <c r="BM738" s="453" t="e">
        <f>BK738*($AV738*FB738+$AW738*FD738+$AX738*FI738+$AY738*FN738+$AZ738*FS738+$BA738*FX738+$BG738*GE738)/(AV738*EY738+AX738*FK738+AW738*FF738+AY738*FP738+AZ738*FU738+BA738*FZ738+BG738*GG738+BB738*GK738+BC738*GN738+BD738*GP738)</f>
        <v>#VALUE!</v>
      </c>
      <c r="BN738" s="453" t="e">
        <f>($AV738*FC738+$AX738*FJ738+$AW738*FE738+$AY738*FO738+$AZ738*FT738+$BA738*FY738+$BG738*GF738)/($AV738*FA738+BG738*GH738+BB738*GL738+BC738*GO738+BD738*GQ738+BA738*GA738)</f>
        <v>#VALUE!</v>
      </c>
      <c r="BO738" s="454" t="e">
        <f>SUMPRODUCT(AV738:BA738*GS738:GX738)/(GS738:GX738+(BB738+BC738+BD738)*GY738+BG738)</f>
        <v>#VALUE!</v>
      </c>
      <c r="BP738" s="454" t="e">
        <f>SUMPRODUCT(AV738:BA738*GS738:GX738)/(GS738:GX738+(BB738+BC738+BD738)*GY738+BG738)</f>
        <v>#VALUE!</v>
      </c>
      <c r="BQ738" s="454" t="e">
        <f>SUMPRODUCT(AV738:BA738*GS738:GX738)/(GS738:GX738+(BB738+BC738+BD738)*GY738+BG738)</f>
        <v>#VALUE!</v>
      </c>
      <c r="BR738" s="453" t="str">
        <f>IF(_tag_month_day!T728="","",_tag_month_day!T728)</f>
        <v/>
      </c>
      <c r="BS738" s="453" t="str">
        <f>IF(_tag_month_day!U728="","",_tag_month_day!U728)</f>
        <v/>
      </c>
      <c r="BT738" s="455" t="str">
        <f>IF(CK738="","",IF((CK738&gt;=BV738-0.12)*(CK738&lt;=BV738+0.12),"合格","不合格"))</f>
        <v/>
      </c>
      <c r="BU738" s="456" t="str">
        <f>IF(_tag_month_day!V728="","",_tag_month_day!V728)</f>
        <v/>
      </c>
      <c r="BV738" s="457" t="str">
        <f>IF(_tag_month_day!W728="","",_tag_month_day!W728)</f>
        <v/>
      </c>
      <c r="BW738" s="458" t="str">
        <f>IF(_tag_month_day!X728="","",_tag_month_day!X728)</f>
        <v/>
      </c>
      <c r="BX738" s="458" t="str">
        <f>IF(_tag_month_day!Y728="","",_tag_month_day!Y728)</f>
        <v/>
      </c>
      <c r="BY738" s="459">
        <f ca="1">L738</f>
        <v>43616.374999998239</v>
      </c>
      <c r="BZ738" s="460"/>
      <c r="CA738" s="4"/>
      <c r="CB738" s="424" t="str">
        <f>IF(_tag_month_day!Z728="","",_tag_month_day!Z728)</f>
        <v/>
      </c>
      <c r="CC738" s="424" t="str">
        <f>IF(_tag_month_day!AA728="","",_tag_month_day!AA728)</f>
        <v/>
      </c>
      <c r="CD738" s="424" t="str">
        <f>IF(_tag_month_day!AB728="","",_tag_month_day!AB728)</f>
        <v/>
      </c>
      <c r="CE738" s="424" t="str">
        <f>IF(_tag_month_day!AC728="","",_tag_month_day!AC728)</f>
        <v/>
      </c>
      <c r="CF738" s="424" t="str">
        <f>IF(_tag_month_day!AD728="","",_tag_month_day!AD728)</f>
        <v/>
      </c>
      <c r="CG738" s="424" t="str">
        <f>IF(_tag_month_day!AE728="","",_tag_month_day!AE728)</f>
        <v/>
      </c>
      <c r="CH738" s="424" t="str">
        <f>IF(_tag_month_day!AF728="","",_tag_month_day!AF728)</f>
        <v/>
      </c>
      <c r="CI738" s="424" t="str">
        <f>IF(_tag_month_day!AG728="","",_tag_month_day!AG728)</f>
        <v/>
      </c>
      <c r="CJ738" s="424" t="str">
        <f>IF(_tag_month_day!AH728="","",_tag_month_day!AH728)</f>
        <v/>
      </c>
      <c r="CK738" s="424" t="str">
        <f>IF(_tag_month_day!AI728="","",_tag_month_day!AI728)</f>
        <v/>
      </c>
      <c r="CL738" s="4" t="str">
        <f>IF(_tag_month_day!AJ728="","",_tag_month_day!AJ728)</f>
        <v/>
      </c>
      <c r="CM738" s="4" t="str">
        <f>IF(_tag_month_day!AK728="","",_tag_month_day!AK728)</f>
        <v/>
      </c>
      <c r="CN738" s="4" t="str">
        <f>IF(_tag_month_day!AL728="","",_tag_month_day!AL728)</f>
        <v/>
      </c>
      <c r="CO738" s="4" t="str">
        <f>IF(_tag_month_day!AM728="","",_tag_month_day!AM728)</f>
        <v/>
      </c>
      <c r="CP738" s="4" t="str">
        <f>IF(_tag_month_day!AN728="","",_tag_month_day!AN728)</f>
        <v/>
      </c>
      <c r="CQ738" s="4" t="str">
        <f>IF(_tag_month_day!AO728="","",_tag_month_day!AO728)</f>
        <v/>
      </c>
      <c r="CR738" s="462" t="str">
        <f>IF(_tag_month_day!AP728="","",_tag_month_day!AP728)</f>
        <v/>
      </c>
      <c r="CS738" s="463" t="str">
        <f>IF(_tag_month_day!AQ728="","",_tag_month_day!AQ728)</f>
        <v/>
      </c>
      <c r="CT738" s="4" t="str">
        <f>IF(_tag_month_day!AR728="","",_tag_month_day!AR728)</f>
        <v/>
      </c>
      <c r="CU738" s="464" t="e">
        <f>DU738/AJ738</f>
        <v>#VALUE!</v>
      </c>
      <c r="CV738" s="451" t="e">
        <f>BG738/BH738</f>
        <v>#VALUE!</v>
      </c>
      <c r="CW738" s="465" t="e">
        <f>AJ738*(1-CV738)*CU738*AF738</f>
        <v>#VALUE!</v>
      </c>
      <c r="CX738" s="465" t="e">
        <f>CW738*94%</f>
        <v>#VALUE!</v>
      </c>
      <c r="CY738" s="466" t="e">
        <f>IF(CX738=0,0,DS738/(DS738+CX738))</f>
        <v>#VALUE!</v>
      </c>
      <c r="CZ738" s="465" t="e">
        <f>$AJ738*EF738</f>
        <v>#VALUE!</v>
      </c>
      <c r="DA738" s="465" t="e">
        <f>$AJ738*EG738</f>
        <v>#VALUE!</v>
      </c>
      <c r="DB738" s="465" t="e">
        <f>$AJ738*EH738</f>
        <v>#VALUE!</v>
      </c>
      <c r="DC738" s="465" t="e">
        <f>$AJ738*EI738</f>
        <v>#VALUE!</v>
      </c>
      <c r="DD738" s="465" t="e">
        <f>$AJ738*EJ738</f>
        <v>#VALUE!</v>
      </c>
      <c r="DE738" s="465" t="e">
        <f>$AJ738*EK738</f>
        <v>#VALUE!</v>
      </c>
      <c r="DF738" s="465" t="e">
        <f>$AJ738*EL738</f>
        <v>#VALUE!</v>
      </c>
      <c r="DG738" s="465" t="e">
        <f>$AJ738*EM738</f>
        <v>#VALUE!</v>
      </c>
      <c r="DH738" s="465" t="e">
        <f>$AJ738*EN738</f>
        <v>#VALUE!</v>
      </c>
      <c r="DI738" s="465" t="e">
        <f>$AJ738*EO738</f>
        <v>#VALUE!</v>
      </c>
      <c r="DJ738" s="465" t="e">
        <f>CZ738*(1-EP738)</f>
        <v>#VALUE!</v>
      </c>
      <c r="DK738" s="465" t="e">
        <f>DA738*(1-ER738)</f>
        <v>#VALUE!</v>
      </c>
      <c r="DL738" s="465" t="e">
        <f>DB738*(1-EQ738)</f>
        <v>#VALUE!</v>
      </c>
      <c r="DM738" s="465" t="e">
        <f>DC738*(1-ES738)</f>
        <v>#VALUE!</v>
      </c>
      <c r="DN738" s="465" t="e">
        <f>DD738*(1-ET738)</f>
        <v>#VALUE!</v>
      </c>
      <c r="DO738" s="465" t="e">
        <f>DE738</f>
        <v>#VALUE!</v>
      </c>
      <c r="DP738" s="465" t="e">
        <f>DF738*(1-EU738)</f>
        <v>#VALUE!</v>
      </c>
      <c r="DQ738" s="465" t="e">
        <f>DG738*(1-EV738)</f>
        <v>#VALUE!</v>
      </c>
      <c r="DR738" s="465" t="e">
        <f>DH738*(1-EW738)</f>
        <v>#VALUE!</v>
      </c>
      <c r="DS738" s="465" t="e">
        <f>DI738</f>
        <v>#VALUE!</v>
      </c>
      <c r="DT738" s="465" t="e">
        <f>SUM(DJ738:DS738)</f>
        <v>#VALUE!</v>
      </c>
      <c r="DU738" s="465" t="e">
        <f>(GS738:GX738)+(DP738+DQ738+DR738)*GY738+DS738</f>
        <v>#VALUE!</v>
      </c>
      <c r="DV738" s="451" t="e">
        <f>AV738/$BH738/(1-EP738)</f>
        <v>#VALUE!</v>
      </c>
      <c r="DW738" s="451" t="e">
        <f>AW738/$BH738/(1-ER738)</f>
        <v>#VALUE!</v>
      </c>
      <c r="DX738" s="451" t="e">
        <f>AX738/$BH738/(1-EQ738)</f>
        <v>#VALUE!</v>
      </c>
      <c r="DY738" s="451" t="e">
        <f>AY738/$BH738/(1-ES738)</f>
        <v>#VALUE!</v>
      </c>
      <c r="DZ738" s="451" t="e">
        <f>AZ738/$BH738/(1-ET738)</f>
        <v>#VALUE!</v>
      </c>
      <c r="EA738" s="451" t="e">
        <f>BA738/$BH738/(1-AX738)</f>
        <v>#VALUE!</v>
      </c>
      <c r="EB738" s="451" t="e">
        <f>BB738/$BH738/(1-EU738)</f>
        <v>#VALUE!</v>
      </c>
      <c r="EC738" s="451" t="e">
        <f>BC738/$BH738/(1-EV738)</f>
        <v>#VALUE!</v>
      </c>
      <c r="ED738" s="451" t="e">
        <f>BD738/$BH738/(1-EW738)</f>
        <v>#VALUE!</v>
      </c>
      <c r="EE738" s="451" t="e">
        <f>BG738/BH738</f>
        <v>#VALUE!</v>
      </c>
      <c r="EF738" s="451" t="e">
        <f>DV738/SUM($DV738:$EE738)</f>
        <v>#VALUE!</v>
      </c>
      <c r="EG738" s="451" t="e">
        <f>DW738/SUM($DV738:$EE738)</f>
        <v>#VALUE!</v>
      </c>
      <c r="EH738" s="451" t="e">
        <f>DX738/SUM($DV738:$EE738)</f>
        <v>#VALUE!</v>
      </c>
      <c r="EI738" s="451" t="e">
        <f>DY738/SUM($DV738:$EE738)</f>
        <v>#VALUE!</v>
      </c>
      <c r="EJ738" s="451" t="e">
        <f>DZ738/SUM($DV738:$EE738)</f>
        <v>#VALUE!</v>
      </c>
      <c r="EK738" s="451" t="e">
        <f>EA738/SUM($DV738:$EE738)</f>
        <v>#VALUE!</v>
      </c>
      <c r="EL738" s="451" t="e">
        <f>EB738/SUM($DV738:$EE738)</f>
        <v>#VALUE!</v>
      </c>
      <c r="EM738" s="451" t="e">
        <f>EC738/SUM($DV738:$EE738)</f>
        <v>#VALUE!</v>
      </c>
      <c r="EN738" s="451" t="e">
        <f>ED738/SUM($DV738:$EE738)</f>
        <v>#VALUE!</v>
      </c>
      <c r="EO738" s="451" t="e">
        <f>EE738/SUM($DV738:$EE738)</f>
        <v>#VALUE!</v>
      </c>
      <c r="EP738" s="450">
        <f>EP737</f>
        <v>0.080000000000000002</v>
      </c>
      <c r="EQ738" s="450">
        <f>EQ737</f>
        <v>0.014999999999999999</v>
      </c>
      <c r="ER738" s="450">
        <f>ER737</f>
        <v>0.014999999999999999</v>
      </c>
      <c r="ES738" s="450">
        <f>ES737</f>
        <v>0.014999999999999999</v>
      </c>
      <c r="ET738" s="450">
        <f>ET737</f>
        <v>0.014999999999999999</v>
      </c>
      <c r="EU738" s="450">
        <f>EU737</f>
        <v>0.089999999999999997</v>
      </c>
      <c r="EV738" s="450">
        <f>EV737</f>
        <v>0.089999999999999997</v>
      </c>
      <c r="EW738" s="450">
        <f>EW737</f>
        <v>0.089999999999999997</v>
      </c>
      <c r="EX738" s="431" t="str">
        <f>IF(_tag_month_day!AS728="","",_tag_month_day!AS728/100)</f>
        <v/>
      </c>
      <c r="EY738" s="431" t="str">
        <f>IF(_tag_month_day!AT728="","",_tag_month_day!AT728/100)</f>
        <v/>
      </c>
      <c r="EZ738" s="431" t="str">
        <f>IF(_tag_month_day!AU728="","",_tag_month_day!AU728/100)</f>
        <v/>
      </c>
      <c r="FA738" s="431" t="str">
        <f>IF(_tag_month_day!AV728="","",_tag_month_day!AV728/100)</f>
        <v/>
      </c>
      <c r="FB738" s="431" t="str">
        <f>IF(_tag_month_day!AW728="","",_tag_month_day!AW728/100)</f>
        <v/>
      </c>
      <c r="FC738" s="431" t="str">
        <f>IF(_tag_month_day!AX728="","",_tag_month_day!AX728/100)</f>
        <v/>
      </c>
      <c r="FD738" s="449" t="str">
        <f>IF(_tag_month_day!AY728="","",_tag_month_day!AY728/100)</f>
        <v/>
      </c>
      <c r="FE738" s="449" t="str">
        <f>IF(_tag_month_day!AZ728="","",_tag_month_day!AZ728/100)</f>
        <v/>
      </c>
      <c r="FF738" s="449" t="str">
        <f>IF(_tag_month_day!BA728="","",_tag_month_day!BA728/100)</f>
        <v/>
      </c>
      <c r="FG738" s="449" t="str">
        <f>IF(_tag_month_day!BB728="","",_tag_month_day!BB728/100)</f>
        <v/>
      </c>
      <c r="FH738" s="467" t="str">
        <f>IF(_tag_month_day!BC728="","",_tag_month_day!BC728/100)</f>
        <v/>
      </c>
      <c r="FI738" s="449">
        <f>FI737</f>
        <v>0.40999999999999998</v>
      </c>
      <c r="FJ738" s="449">
        <f>FJ737</f>
        <v>0.11</v>
      </c>
      <c r="FK738" s="449">
        <f>FK737</f>
        <v>0.014999999999999999</v>
      </c>
      <c r="FL738" s="449">
        <f>FL737</f>
        <v>0</v>
      </c>
      <c r="FM738" s="467">
        <f>FM737</f>
        <v>0.0001</v>
      </c>
      <c r="FN738" s="449">
        <f>FN737</f>
        <v>0.32000000000000001</v>
      </c>
      <c r="FO738" s="449">
        <f>FO737</f>
        <v>0.20000000000000001</v>
      </c>
      <c r="FP738" s="449">
        <f>FP737</f>
        <v>0.01</v>
      </c>
      <c r="FQ738" s="449">
        <f>FQ737</f>
        <v>0</v>
      </c>
      <c r="FR738" s="467">
        <f>FR737</f>
        <v>0.0001</v>
      </c>
      <c r="FS738" s="449" t="str">
        <f>IF(_tag_month_day!BD728="","",_tag_month_day!BD728/100)</f>
        <v/>
      </c>
      <c r="FT738" s="449" t="str">
        <f>IF(_tag_month_day!BE728="","",_tag_month_day!BE728/100)</f>
        <v/>
      </c>
      <c r="FU738" s="449" t="str">
        <f>IF(_tag_month_day!BF728="","",_tag_month_day!BF728/100)</f>
        <v/>
      </c>
      <c r="FV738" s="449" t="str">
        <f>IF(_tag_month_day!BG728="","",_tag_month_day!BG728/100)</f>
        <v/>
      </c>
      <c r="FW738" s="467" t="str">
        <f>IF(_tag_month_day!BH728="","",_tag_month_day!BH728/100)</f>
        <v/>
      </c>
      <c r="FX738" s="449" t="str">
        <f>IF(_tag_month_day!BI728="","",_tag_month_day!BI728/100)</f>
        <v/>
      </c>
      <c r="FY738" s="449" t="str">
        <f>IF(_tag_month_day!BJ728="","",_tag_month_day!BJ728/100)</f>
        <v/>
      </c>
      <c r="FZ738" s="468" t="str">
        <f>IF(_tag_month_day!BK728="","",_tag_month_day!BK728/100)</f>
        <v/>
      </c>
      <c r="GA738" s="449" t="str">
        <f>IF(_tag_month_day!BL728="","",_tag_month_day!BL728/100)</f>
        <v/>
      </c>
      <c r="GB738" s="467" t="str">
        <f>IF(_tag_month_day!BM728="","",_tag_month_day!BM728/100)</f>
        <v/>
      </c>
      <c r="GC738" s="431" t="str">
        <f>IF(_tag_month_day!BN728="","",_tag_month_day!BN728/100)</f>
        <v/>
      </c>
      <c r="GD738" s="431" t="str">
        <f>IF(_tag_month_day!BO728="","",_tag_month_day!BO728/100)</f>
        <v/>
      </c>
      <c r="GE738" s="431" t="str">
        <f>IF(_tag_month_day!BP728="","",_tag_month_day!BP728/100)</f>
        <v/>
      </c>
      <c r="GF738" s="431" t="str">
        <f>IF(_tag_month_day!BQ728="","",_tag_month_day!BQ728/100)</f>
        <v/>
      </c>
      <c r="GG738" s="431" t="str">
        <f>IF(_tag_month_day!BR728="","",_tag_month_day!BR728/100)</f>
        <v/>
      </c>
      <c r="GH738" s="431" t="str">
        <f>IF(_tag_month_day!BS728="","",_tag_month_day!BS728/100)</f>
        <v/>
      </c>
      <c r="GI738" s="467" t="str">
        <f>IF(_tag_month_day!BT728="","",_tag_month_day!BT728/100)</f>
        <v/>
      </c>
      <c r="GJ738" s="469" t="str">
        <f>IF(_tag_month_day!BU728="","",_tag_month_day!BU728/100)</f>
        <v/>
      </c>
      <c r="GK738" s="470">
        <f>GK737</f>
        <v>0.070000000000000007</v>
      </c>
      <c r="GL738" s="470">
        <f>GL737</f>
        <v>0.029999999999999999</v>
      </c>
      <c r="GM738" s="471" t="str">
        <f>IF(_tag_month_day!BX728="","",_tag_month_day!BX728/100)</f>
        <v/>
      </c>
      <c r="GN738" s="470">
        <f>GN737</f>
        <v>0.070000000000000007</v>
      </c>
      <c r="GO738" s="470">
        <f>GO737</f>
        <v>0.029999999999999999</v>
      </c>
      <c r="GP738" s="470">
        <f>GP737</f>
        <v>0.089999999999999997</v>
      </c>
      <c r="GQ738" s="470">
        <f>GQ737</f>
        <v>0.029999999999999999</v>
      </c>
      <c r="GR738" s="471" t="str">
        <f>IF(_tag_month_day!CA728="","",_tag_month_day!CA728/100)</f>
        <v/>
      </c>
      <c r="GS738" s="472">
        <f>GS737</f>
        <v>0.95299999999999996</v>
      </c>
      <c r="GT738" s="472">
        <f>GT737</f>
        <v>0.55000000000000004</v>
      </c>
      <c r="GU738" s="472">
        <f>GU737</f>
        <v>0.55000000000000004</v>
      </c>
      <c r="GV738" s="472">
        <f>GV737</f>
        <v>0.55000000000000004</v>
      </c>
      <c r="GW738" s="472">
        <f>GW737</f>
        <v>0.5</v>
      </c>
      <c r="GX738" s="472">
        <f>GX737</f>
        <v>0.93500000000000005</v>
      </c>
      <c r="GY738" s="472">
        <f>GY737</f>
        <v>0.14999999999999999</v>
      </c>
      <c r="GZ738" s="472">
        <f>GZ737</f>
        <v>1</v>
      </c>
      <c r="HA738" s="474">
        <f>HA737</f>
        <v>0.047</v>
      </c>
      <c r="HB738" s="474">
        <f>HB737</f>
        <v>0.45000000000000001</v>
      </c>
      <c r="HC738" s="474">
        <f>HC737</f>
        <v>0.45000000000000001</v>
      </c>
      <c r="HD738" s="474">
        <f>HD737</f>
        <v>0.45000000000000001</v>
      </c>
      <c r="HE738" s="474">
        <f>HE737</f>
        <v>0.5</v>
      </c>
      <c r="HF738" s="474">
        <f>HF737</f>
        <v>0.065000000000000002</v>
      </c>
      <c r="HG738" s="474">
        <f>HG737</f>
        <v>0.84999999999999998</v>
      </c>
      <c r="HH738" s="474">
        <f>HH737</f>
        <v>0</v>
      </c>
      <c r="HI738" s="10">
        <f>IF(BZ738&lt;&gt;"",CK738-BV738,0)</f>
        <v>0</v>
      </c>
      <c r="HJ738" s="10" t="e">
        <f>IF(AJ738&gt;0,AH738-AJ738,0)</f>
        <v>#VALUE!</v>
      </c>
      <c r="HK738" s="466">
        <f>HK737</f>
        <v>0.84999999999999998</v>
      </c>
      <c r="HL738" s="424">
        <f>HL737</f>
        <v>550000</v>
      </c>
      <c r="HM738" s="424">
        <f>HM737</f>
        <v>480000</v>
      </c>
      <c r="HN738" s="465" t="e">
        <f>(DJ738*EZ738+DK738*FH738+DL738*FM738+DM738*FR738+DN738*FW738+DO738*GB738+DS738*GI738+DP738*GM738+DR738*GR738)*1000*2</f>
        <v>#VALUE!</v>
      </c>
      <c r="HO738" s="465" t="e">
        <f>HN738*HK738*$HO$2/HL738*1000000</f>
        <v>#VALUE!</v>
      </c>
      <c r="HP738" s="465" t="e">
        <f>HN738*HK738*$HP$2/HM738*1000000</f>
        <v>#VALUE!</v>
      </c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</row>
    <row customFormat="1" r="739" s="0">
      <c r="A739" s="420">
        <v>728</v>
      </c>
      <c r="B739" s="421">
        <f ca="1">IF(D739=D738,B738,IF(D739="夜班",B738+1,B738))</f>
        <v>43616</v>
      </c>
      <c r="C739" s="422">
        <f>C738</f>
        <v>0.041666666666666699</v>
      </c>
      <c r="D739" s="10" t="str">
        <f ca="1">IF(HOUR(G739)&lt;8,"夜班",IF(HOUR(G739)&lt;16,"白班",IF(HOUR(G739)&lt;24,"中班",0)))</f>
        <v>夜班</v>
      </c>
      <c r="E739" s="10" t="e">
        <f ca="1">IF(F739=1,"甲",IF(F739=2,"乙",IF(F739=3,"丙",IF(F739=4,"丁",""))))</f>
        <v>#REF!</v>
      </c>
      <c r="F739" s="10" t="e">
        <f ca="1">SUMPRODUCT((成本日报!$A$3:$A$95=计划!B739)*(成本日报!$B$3:$B$95=计划!$D739),成本日报!$C$3:$C$95)</f>
        <v>#REF!</v>
      </c>
      <c r="G739" s="423">
        <f ca="1">G738+C738</f>
        <v>43616.291666664903</v>
      </c>
      <c r="H739" s="423">
        <f ca="1">$G739+$C739/60*10+$C739*0</f>
        <v>43616.298611109349</v>
      </c>
      <c r="I739" s="423">
        <f ca="1">$G739+$C739/60*18+$C739*0</f>
        <v>43616.304166664901</v>
      </c>
      <c r="J739" s="423">
        <f ca="1">$G739+$C739/60*0+$C739*1</f>
        <v>43616.333333331568</v>
      </c>
      <c r="K739" s="423">
        <f ca="1">$G739+$C739/60*30+$C739*2</f>
        <v>43616.395833331575</v>
      </c>
      <c r="L739" s="423">
        <f ca="1">$G739+$C739/60*0+$C739*3</f>
        <v>43616.416666664903</v>
      </c>
      <c r="M739" s="424" t="str">
        <f>IF(_tag_month_day!A729="","",_tag_month_day!A729)</f>
        <v/>
      </c>
      <c r="N739" s="424" t="str">
        <f>IF(_tag_month_day!B729="","",_tag_month_day!B729)</f>
        <v/>
      </c>
      <c r="O739" s="425" t="e">
        <f>IF(M739+N739=0,"",M739+N739)</f>
        <v>#VALUE!</v>
      </c>
      <c r="P739" s="424" t="str">
        <f>IF(_tag_month_day!C729="","",_tag_month_day!C729)</f>
        <v/>
      </c>
      <c r="Q739" s="424" t="str">
        <f>IF(_tag_month_day!D729="","",_tag_month_day!D729)</f>
        <v/>
      </c>
      <c r="R739" s="426" t="str">
        <f>IF(_tag_month_day!CB729="","",_tag_month_day!CB729/100)</f>
        <v/>
      </c>
      <c r="S739" s="427" t="str">
        <f>IF(_tag_month_day!E729="","",_tag_month_day!E729)</f>
        <v/>
      </c>
      <c r="T739" s="427" t="str">
        <f>IF(_tag_month_day!F729="","",_tag_month_day!F729)</f>
        <v/>
      </c>
      <c r="U739" s="428" t="e">
        <f>S739+T739</f>
        <v>#VALUE!</v>
      </c>
      <c r="V739" s="429" t="e">
        <f>U739/AJ739</f>
        <v>#VALUE!</v>
      </c>
      <c r="W739" s="430" t="str">
        <f>IF(_jhy_month_day!A729="","",_jhy_month_day!A729)</f>
        <v/>
      </c>
      <c r="X739" s="431" t="str">
        <f>IF(_jhy_month_day!B729="","",_jhy_month_day!B729/100)</f>
        <v/>
      </c>
      <c r="Y739" s="431" t="str">
        <f>IF(_jhy_month_day!C729="","",_jhy_month_day!C729/100)</f>
        <v/>
      </c>
      <c r="Z739" s="432">
        <f>Z735+1</f>
        <v>182</v>
      </c>
      <c r="AA739" s="433" t="str">
        <f>IF(_tag_month_day!G729="","",_tag_month_day!G729/100)</f>
        <v/>
      </c>
      <c r="AB739" s="433" t="str">
        <f>IF(_tag_month_day!H729="","",_tag_month_day!H729/100)</f>
        <v/>
      </c>
      <c r="AC739" s="434">
        <f>IF(X739="",AC738,BK739*($AV738*X739+$AW738*FD738+$AX738*FI738+$AY738*FN738+$AZ738*FS738+$BA738*FX738+$BG738*GE738)/(AV738*Y739+AX738*FK738+AW738*FF738+AY738*FP738+AZ738*FU738+BA738*FZ738+BG738*GG738+BB738*GK738+BC738*GN738+BD738*GP738))</f>
        <v>1.59963432013121</v>
      </c>
      <c r="AD739" s="435" t="str">
        <f>IF(AC739=AC738,"",AC739-AC738)</f>
        <v/>
      </c>
      <c r="AE739" s="436" t="str">
        <f>IF(1-AF739=0,"",(1-AF739))</f>
        <v/>
      </c>
      <c r="AF739" s="437">
        <v>1</v>
      </c>
      <c r="AG739" s="10" t="str">
        <f>AG738</f>
        <v>9A3</v>
      </c>
      <c r="AH739" s="438" t="str">
        <f>AH738</f>
        <v/>
      </c>
      <c r="AI739" s="424"/>
      <c r="AJ739" s="10" t="str">
        <f>IF(_tag_month_day!I729="","",_tag_month_day!I729)</f>
        <v/>
      </c>
      <c r="AK739" s="440"/>
      <c r="AL739" s="440"/>
      <c r="AM739" s="440"/>
      <c r="AN739" s="441">
        <f>AN738</f>
        <v>2</v>
      </c>
      <c r="AO739" s="441">
        <f>AO738</f>
        <v>8</v>
      </c>
      <c r="AP739" s="442" t="e">
        <f>(IF(AN739=0,AS738,AS738*(1+AO739/AN739)/(AR739+AO739/AN739)))+AT739</f>
        <v>#VALUE!</v>
      </c>
      <c r="AQ739" s="443" t="str">
        <f>IF(_tag_month_day!J729="","",_tag_month_day!J729/100)</f>
        <v/>
      </c>
      <c r="AR739" s="444">
        <f>AR738</f>
        <v>1.3</v>
      </c>
      <c r="AS739" s="445" t="e">
        <f>AQ739*(AN739*AR739+AO739)/(AN739+AO739)</f>
        <v>#VALUE!</v>
      </c>
      <c r="AT739" s="445" t="e">
        <f>(SUM(BE739:BF739)-SUM(BE738:BF738))*0.05</f>
        <v>#VALUE!</v>
      </c>
      <c r="AU739" s="446" t="str">
        <f>IF(_tag_month_day!CC729="","",IF(_tag_month_day!CC729&gt;0,_tag_month_day!CD729,_tag_month_day!CE729))</f>
        <v/>
      </c>
      <c r="AV739" s="447" t="str">
        <f>IF(_tag_month_day!L729="","",_tag_month_day!L729/100)</f>
        <v/>
      </c>
      <c r="AW739" s="431">
        <f>AW738</f>
        <v>0</v>
      </c>
      <c r="AX739" s="431">
        <f>AX738</f>
        <v>0</v>
      </c>
      <c r="AY739" s="431" t="str">
        <f>IF(_tag_month_day!M729="","",_tag_month_day!M729/100)</f>
        <v/>
      </c>
      <c r="AZ739" s="431" t="str">
        <f>IF(_tag_month_day!N729="","",_tag_month_day!N729/100)</f>
        <v/>
      </c>
      <c r="BA739" s="431" t="str">
        <f>IF(_tag_month_day!O729="","",_tag_month_day!O729/100)</f>
        <v/>
      </c>
      <c r="BB739" s="448" t="str">
        <f>IF(_tag_month_day!P729="","",_tag_month_day!P729/100)</f>
        <v/>
      </c>
      <c r="BC739" s="448">
        <f>BC738</f>
        <v>0</v>
      </c>
      <c r="BD739" s="448" t="str">
        <f>IF(_tag_month_day!Q729="","",_tag_month_day!Q729/100)</f>
        <v/>
      </c>
      <c r="BE739" s="449" t="str">
        <f>IF(_tag_month_day!R729="","",_tag_month_day!R729/100)</f>
        <v/>
      </c>
      <c r="BF739" s="388" t="e">
        <f>(AU739*(100+BE739*100))/(AJ739-AU739)/100</f>
        <v>#VALUE!</v>
      </c>
      <c r="BG739" s="450" t="e">
        <f>BE739+BF739</f>
        <v>#VALUE!</v>
      </c>
      <c r="BH739" s="451" t="e">
        <f>SUM(AV739:BF739)</f>
        <v>#VALUE!</v>
      </c>
      <c r="BI739" s="452" t="e">
        <f>IF(CX739=0,BI738,(DK739*查询!$R$5+DL739*查询!$Q$5+DM739*查询!$N$5+DN739*查询!$O$5+DO739*查询!$P$5)*AF739/CX739)</f>
        <v>#VALUE!</v>
      </c>
      <c r="BJ739" s="452" t="e">
        <f>IF(CX739=0,BJ738,(DP739*查询!$S$5+DQ739*查询!$T$5+DR739*查询!$U$5)*AF739/CX739)</f>
        <v>#VALUE!</v>
      </c>
      <c r="BK739" s="452">
        <f>BK738</f>
        <v>1</v>
      </c>
      <c r="BL739" s="453" t="e">
        <f>SUMPRODUCT((AV739:BA739)*(GS739:GX739))/((GS739:GX739)+SUM(BB739:BD739)*GY739+BG739*GZ739)</f>
        <v>#VALUE!</v>
      </c>
      <c r="BM739" s="453" t="e">
        <f>BK739*($AV739*FB739+$AW739*FD739+$AX739*FI739+$AY739*FN739+$AZ739*FS739+$BA739*FX739+$BG739*GE739)/(AV739*EY739+AX739*FK739+AW739*FF739+AY739*FP739+AZ739*FU739+BA739*FZ739+BG739*GG739+BB739*GK739+BC739*GN739+BD739*GP739)</f>
        <v>#VALUE!</v>
      </c>
      <c r="BN739" s="453" t="e">
        <f>($AV739*FC739+$AX739*FJ739+$AW739*FE739+$AY739*FO739+$AZ739*FT739+$BA739*FY739+$BG739*GF739)/($AV739*FA739+BG739*GH739+BB739*GL739+BC739*GO739+BD739*GQ739+BA739*GA739)</f>
        <v>#VALUE!</v>
      </c>
      <c r="BO739" s="454" t="e">
        <f>SUMPRODUCT(AV739:BA739*GS739:GX739)/(GS739:GX739+(BB739+BC739+BD739)*GY739+BG739)</f>
        <v>#VALUE!</v>
      </c>
      <c r="BP739" s="454" t="e">
        <f>SUMPRODUCT(AV739:BA739*GS739:GX739)/(GS739:GX739+(BB739+BC739+BD739)*GY739+BG739)</f>
        <v>#VALUE!</v>
      </c>
      <c r="BQ739" s="454" t="e">
        <f>SUMPRODUCT(AV739:BA739*GS739:GX739)/(GS739:GX739+(BB739+BC739+BD739)*GY739+BG739)</f>
        <v>#VALUE!</v>
      </c>
      <c r="BR739" s="453" t="str">
        <f>IF(_tag_month_day!T729="","",_tag_month_day!T729)</f>
        <v/>
      </c>
      <c r="BS739" s="453" t="str">
        <f>IF(_tag_month_day!U729="","",_tag_month_day!U729)</f>
        <v/>
      </c>
      <c r="BT739" s="455" t="str">
        <f>IF(CK739="","",IF((CK739&gt;=BV739-0.12)*(CK739&lt;=BV739+0.12),"合格","不合格"))</f>
        <v/>
      </c>
      <c r="BU739" s="456" t="str">
        <f>IF(_tag_month_day!V729="","",_tag_month_day!V729)</f>
        <v/>
      </c>
      <c r="BV739" s="457" t="str">
        <f>IF(_tag_month_day!W729="","",_tag_month_day!W729)</f>
        <v/>
      </c>
      <c r="BW739" s="458" t="str">
        <f>IF(_tag_month_day!X729="","",_tag_month_day!X729)</f>
        <v/>
      </c>
      <c r="BX739" s="458" t="str">
        <f>IF(_tag_month_day!Y729="","",_tag_month_day!Y729)</f>
        <v/>
      </c>
      <c r="BY739" s="459">
        <f ca="1">L739</f>
        <v>43616.416666664903</v>
      </c>
      <c r="BZ739" s="460"/>
      <c r="CA739" s="4"/>
      <c r="CB739" s="424" t="str">
        <f>IF(_tag_month_day!Z729="","",_tag_month_day!Z729)</f>
        <v/>
      </c>
      <c r="CC739" s="424" t="str">
        <f>IF(_tag_month_day!AA729="","",_tag_month_day!AA729)</f>
        <v/>
      </c>
      <c r="CD739" s="424" t="str">
        <f>IF(_tag_month_day!AB729="","",_tag_month_day!AB729)</f>
        <v/>
      </c>
      <c r="CE739" s="424" t="str">
        <f>IF(_tag_month_day!AC729="","",_tag_month_day!AC729)</f>
        <v/>
      </c>
      <c r="CF739" s="424" t="str">
        <f>IF(_tag_month_day!AD729="","",_tag_month_day!AD729)</f>
        <v/>
      </c>
      <c r="CG739" s="424" t="str">
        <f>IF(_tag_month_day!AE729="","",_tag_month_day!AE729)</f>
        <v/>
      </c>
      <c r="CH739" s="424" t="str">
        <f>IF(_tag_month_day!AF729="","",_tag_month_day!AF729)</f>
        <v/>
      </c>
      <c r="CI739" s="424" t="str">
        <f>IF(_tag_month_day!AG729="","",_tag_month_day!AG729)</f>
        <v/>
      </c>
      <c r="CJ739" s="424" t="str">
        <f>IF(_tag_month_day!AH729="","",_tag_month_day!AH729)</f>
        <v/>
      </c>
      <c r="CK739" s="424" t="str">
        <f>IF(_tag_month_day!AI729="","",_tag_month_day!AI729)</f>
        <v/>
      </c>
      <c r="CL739" s="4" t="str">
        <f>IF(_tag_month_day!AJ729="","",_tag_month_day!AJ729)</f>
        <v/>
      </c>
      <c r="CM739" s="4" t="str">
        <f>IF(_tag_month_day!AK729="","",_tag_month_day!AK729)</f>
        <v/>
      </c>
      <c r="CN739" s="4" t="str">
        <f>IF(_tag_month_day!AL729="","",_tag_month_day!AL729)</f>
        <v/>
      </c>
      <c r="CO739" s="4" t="str">
        <f>IF(_tag_month_day!AM729="","",_tag_month_day!AM729)</f>
        <v/>
      </c>
      <c r="CP739" s="4" t="str">
        <f>IF(_tag_month_day!AN729="","",_tag_month_day!AN729)</f>
        <v/>
      </c>
      <c r="CQ739" s="4" t="str">
        <f>IF(_tag_month_day!AO729="","",_tag_month_day!AO729)</f>
        <v/>
      </c>
      <c r="CR739" s="462" t="str">
        <f>IF(_tag_month_day!AP729="","",_tag_month_day!AP729)</f>
        <v/>
      </c>
      <c r="CS739" s="463" t="str">
        <f>IF(_tag_month_day!AQ729="","",_tag_month_day!AQ729)</f>
        <v/>
      </c>
      <c r="CT739" s="4" t="str">
        <f>IF(_tag_month_day!AR729="","",_tag_month_day!AR729)</f>
        <v/>
      </c>
      <c r="CU739" s="464" t="e">
        <f>DU739/AJ739</f>
        <v>#VALUE!</v>
      </c>
      <c r="CV739" s="451" t="e">
        <f>BG739/BH739</f>
        <v>#VALUE!</v>
      </c>
      <c r="CW739" s="465" t="e">
        <f>AJ739*(1-CV739)*CU739*AF739</f>
        <v>#VALUE!</v>
      </c>
      <c r="CX739" s="465" t="e">
        <f>CW739*94%</f>
        <v>#VALUE!</v>
      </c>
      <c r="CY739" s="466" t="e">
        <f>IF(CX739=0,0,DS739/(DS739+CX739))</f>
        <v>#VALUE!</v>
      </c>
      <c r="CZ739" s="465" t="e">
        <f>$AJ739*EF739</f>
        <v>#VALUE!</v>
      </c>
      <c r="DA739" s="465" t="e">
        <f>$AJ739*EG739</f>
        <v>#VALUE!</v>
      </c>
      <c r="DB739" s="465" t="e">
        <f>$AJ739*EH739</f>
        <v>#VALUE!</v>
      </c>
      <c r="DC739" s="465" t="e">
        <f>$AJ739*EI739</f>
        <v>#VALUE!</v>
      </c>
      <c r="DD739" s="465" t="e">
        <f>$AJ739*EJ739</f>
        <v>#VALUE!</v>
      </c>
      <c r="DE739" s="465" t="e">
        <f>$AJ739*EK739</f>
        <v>#VALUE!</v>
      </c>
      <c r="DF739" s="465" t="e">
        <f>$AJ739*EL739</f>
        <v>#VALUE!</v>
      </c>
      <c r="DG739" s="465" t="e">
        <f>$AJ739*EM739</f>
        <v>#VALUE!</v>
      </c>
      <c r="DH739" s="465" t="e">
        <f>$AJ739*EN739</f>
        <v>#VALUE!</v>
      </c>
      <c r="DI739" s="465" t="e">
        <f>$AJ739*EO739</f>
        <v>#VALUE!</v>
      </c>
      <c r="DJ739" s="465" t="e">
        <f>CZ739*(1-EP739)</f>
        <v>#VALUE!</v>
      </c>
      <c r="DK739" s="465" t="e">
        <f>DA739*(1-ER739)</f>
        <v>#VALUE!</v>
      </c>
      <c r="DL739" s="465" t="e">
        <f>DB739*(1-EQ739)</f>
        <v>#VALUE!</v>
      </c>
      <c r="DM739" s="465" t="e">
        <f>DC739*(1-ES739)</f>
        <v>#VALUE!</v>
      </c>
      <c r="DN739" s="465" t="e">
        <f>DD739*(1-ET739)</f>
        <v>#VALUE!</v>
      </c>
      <c r="DO739" s="465" t="e">
        <f>DE739</f>
        <v>#VALUE!</v>
      </c>
      <c r="DP739" s="465" t="e">
        <f>DF739*(1-EU739)</f>
        <v>#VALUE!</v>
      </c>
      <c r="DQ739" s="465" t="e">
        <f>DG739*(1-EV739)</f>
        <v>#VALUE!</v>
      </c>
      <c r="DR739" s="465" t="e">
        <f>DH739*(1-EW739)</f>
        <v>#VALUE!</v>
      </c>
      <c r="DS739" s="465" t="e">
        <f>DI739</f>
        <v>#VALUE!</v>
      </c>
      <c r="DT739" s="465" t="e">
        <f>SUM(DJ739:DS739)</f>
        <v>#VALUE!</v>
      </c>
      <c r="DU739" s="465" t="e">
        <f>(GS739:GX739)+(DP739+DQ739+DR739)*GY739+DS739</f>
        <v>#VALUE!</v>
      </c>
      <c r="DV739" s="451" t="e">
        <f>AV739/$BH739/(1-EP739)</f>
        <v>#VALUE!</v>
      </c>
      <c r="DW739" s="451" t="e">
        <f>AW739/$BH739/(1-ER739)</f>
        <v>#VALUE!</v>
      </c>
      <c r="DX739" s="451" t="e">
        <f>AX739/$BH739/(1-EQ739)</f>
        <v>#VALUE!</v>
      </c>
      <c r="DY739" s="451" t="e">
        <f>AY739/$BH739/(1-ES739)</f>
        <v>#VALUE!</v>
      </c>
      <c r="DZ739" s="451" t="e">
        <f>AZ739/$BH739/(1-ET739)</f>
        <v>#VALUE!</v>
      </c>
      <c r="EA739" s="451" t="e">
        <f>BA739/$BH739/(1-AX739)</f>
        <v>#VALUE!</v>
      </c>
      <c r="EB739" s="451" t="e">
        <f>BB739/$BH739/(1-EU739)</f>
        <v>#VALUE!</v>
      </c>
      <c r="EC739" s="451" t="e">
        <f>BC739/$BH739/(1-EV739)</f>
        <v>#VALUE!</v>
      </c>
      <c r="ED739" s="451" t="e">
        <f>BD739/$BH739/(1-EW739)</f>
        <v>#VALUE!</v>
      </c>
      <c r="EE739" s="451" t="e">
        <f>BG739/BH739</f>
        <v>#VALUE!</v>
      </c>
      <c r="EF739" s="451" t="e">
        <f>DV739/SUM($DV739:$EE739)</f>
        <v>#VALUE!</v>
      </c>
      <c r="EG739" s="451" t="e">
        <f>DW739/SUM($DV739:$EE739)</f>
        <v>#VALUE!</v>
      </c>
      <c r="EH739" s="451" t="e">
        <f>DX739/SUM($DV739:$EE739)</f>
        <v>#VALUE!</v>
      </c>
      <c r="EI739" s="451" t="e">
        <f>DY739/SUM($DV739:$EE739)</f>
        <v>#VALUE!</v>
      </c>
      <c r="EJ739" s="451" t="e">
        <f>DZ739/SUM($DV739:$EE739)</f>
        <v>#VALUE!</v>
      </c>
      <c r="EK739" s="451" t="e">
        <f>EA739/SUM($DV739:$EE739)</f>
        <v>#VALUE!</v>
      </c>
      <c r="EL739" s="451" t="e">
        <f>EB739/SUM($DV739:$EE739)</f>
        <v>#VALUE!</v>
      </c>
      <c r="EM739" s="451" t="e">
        <f>EC739/SUM($DV739:$EE739)</f>
        <v>#VALUE!</v>
      </c>
      <c r="EN739" s="451" t="e">
        <f>ED739/SUM($DV739:$EE739)</f>
        <v>#VALUE!</v>
      </c>
      <c r="EO739" s="451" t="e">
        <f>EE739/SUM($DV739:$EE739)</f>
        <v>#VALUE!</v>
      </c>
      <c r="EP739" s="450">
        <f>EP738</f>
        <v>0.080000000000000002</v>
      </c>
      <c r="EQ739" s="450">
        <f>EQ738</f>
        <v>0.014999999999999999</v>
      </c>
      <c r="ER739" s="450">
        <f>ER738</f>
        <v>0.014999999999999999</v>
      </c>
      <c r="ES739" s="450">
        <f>ES738</f>
        <v>0.014999999999999999</v>
      </c>
      <c r="ET739" s="450">
        <f>ET738</f>
        <v>0.014999999999999999</v>
      </c>
      <c r="EU739" s="450">
        <f>EU738</f>
        <v>0.089999999999999997</v>
      </c>
      <c r="EV739" s="450">
        <f>EV738</f>
        <v>0.089999999999999997</v>
      </c>
      <c r="EW739" s="450">
        <f>EW738</f>
        <v>0.089999999999999997</v>
      </c>
      <c r="EX739" s="431" t="str">
        <f>IF(_tag_month_day!AS729="","",_tag_month_day!AS729/100)</f>
        <v/>
      </c>
      <c r="EY739" s="431" t="str">
        <f>IF(_tag_month_day!AT729="","",_tag_month_day!AT729/100)</f>
        <v/>
      </c>
      <c r="EZ739" s="431" t="str">
        <f>IF(_tag_month_day!AU729="","",_tag_month_day!AU729/100)</f>
        <v/>
      </c>
      <c r="FA739" s="431" t="str">
        <f>IF(_tag_month_day!AV729="","",_tag_month_day!AV729/100)</f>
        <v/>
      </c>
      <c r="FB739" s="431" t="str">
        <f>IF(_tag_month_day!AW729="","",_tag_month_day!AW729/100)</f>
        <v/>
      </c>
      <c r="FC739" s="431" t="str">
        <f>IF(_tag_month_day!AX729="","",_tag_month_day!AX729/100)</f>
        <v/>
      </c>
      <c r="FD739" s="449" t="str">
        <f>IF(_tag_month_day!AY729="","",_tag_month_day!AY729/100)</f>
        <v/>
      </c>
      <c r="FE739" s="449" t="str">
        <f>IF(_tag_month_day!AZ729="","",_tag_month_day!AZ729/100)</f>
        <v/>
      </c>
      <c r="FF739" s="449" t="str">
        <f>IF(_tag_month_day!BA729="","",_tag_month_day!BA729/100)</f>
        <v/>
      </c>
      <c r="FG739" s="449" t="str">
        <f>IF(_tag_month_day!BB729="","",_tag_month_day!BB729/100)</f>
        <v/>
      </c>
      <c r="FH739" s="467" t="str">
        <f>IF(_tag_month_day!BC729="","",_tag_month_day!BC729/100)</f>
        <v/>
      </c>
      <c r="FI739" s="449">
        <f>FI738</f>
        <v>0.40999999999999998</v>
      </c>
      <c r="FJ739" s="449">
        <f>FJ738</f>
        <v>0.11</v>
      </c>
      <c r="FK739" s="449">
        <f>FK738</f>
        <v>0.014999999999999999</v>
      </c>
      <c r="FL739" s="449">
        <f>FL738</f>
        <v>0</v>
      </c>
      <c r="FM739" s="467">
        <f>FM738</f>
        <v>0.0001</v>
      </c>
      <c r="FN739" s="449">
        <f>FN738</f>
        <v>0.32000000000000001</v>
      </c>
      <c r="FO739" s="449">
        <f>FO738</f>
        <v>0.20000000000000001</v>
      </c>
      <c r="FP739" s="449">
        <f>FP738</f>
        <v>0.01</v>
      </c>
      <c r="FQ739" s="449">
        <f>FQ738</f>
        <v>0</v>
      </c>
      <c r="FR739" s="467">
        <f>FR738</f>
        <v>0.0001</v>
      </c>
      <c r="FS739" s="449" t="str">
        <f>IF(_tag_month_day!BD729="","",_tag_month_day!BD729/100)</f>
        <v/>
      </c>
      <c r="FT739" s="449" t="str">
        <f>IF(_tag_month_day!BE729="","",_tag_month_day!BE729/100)</f>
        <v/>
      </c>
      <c r="FU739" s="449" t="str">
        <f>IF(_tag_month_day!BF729="","",_tag_month_day!BF729/100)</f>
        <v/>
      </c>
      <c r="FV739" s="449" t="str">
        <f>IF(_tag_month_day!BG729="","",_tag_month_day!BG729/100)</f>
        <v/>
      </c>
      <c r="FW739" s="467" t="str">
        <f>IF(_tag_month_day!BH729="","",_tag_month_day!BH729/100)</f>
        <v/>
      </c>
      <c r="FX739" s="449" t="str">
        <f>IF(_tag_month_day!BI729="","",_tag_month_day!BI729/100)</f>
        <v/>
      </c>
      <c r="FY739" s="449" t="str">
        <f>IF(_tag_month_day!BJ729="","",_tag_month_day!BJ729/100)</f>
        <v/>
      </c>
      <c r="FZ739" s="468" t="str">
        <f>IF(_tag_month_day!BK729="","",_tag_month_day!BK729/100)</f>
        <v/>
      </c>
      <c r="GA739" s="449" t="str">
        <f>IF(_tag_month_day!BL729="","",_tag_month_day!BL729/100)</f>
        <v/>
      </c>
      <c r="GB739" s="467" t="str">
        <f>IF(_tag_month_day!BM729="","",_tag_month_day!BM729/100)</f>
        <v/>
      </c>
      <c r="GC739" s="431" t="str">
        <f>IF(_tag_month_day!BN729="","",_tag_month_day!BN729/100)</f>
        <v/>
      </c>
      <c r="GD739" s="431" t="str">
        <f>IF(_tag_month_day!BO729="","",_tag_month_day!BO729/100)</f>
        <v/>
      </c>
      <c r="GE739" s="431" t="str">
        <f>IF(_tag_month_day!BP729="","",_tag_month_day!BP729/100)</f>
        <v/>
      </c>
      <c r="GF739" s="431" t="str">
        <f>IF(_tag_month_day!BQ729="","",_tag_month_day!BQ729/100)</f>
        <v/>
      </c>
      <c r="GG739" s="431" t="str">
        <f>IF(_tag_month_day!BR729="","",_tag_month_day!BR729/100)</f>
        <v/>
      </c>
      <c r="GH739" s="431" t="str">
        <f>IF(_tag_month_day!BS729="","",_tag_month_day!BS729/100)</f>
        <v/>
      </c>
      <c r="GI739" s="467" t="str">
        <f>IF(_tag_month_day!BT729="","",_tag_month_day!BT729/100)</f>
        <v/>
      </c>
      <c r="GJ739" s="469" t="str">
        <f>IF(_tag_month_day!BU729="","",_tag_month_day!BU729/100)</f>
        <v/>
      </c>
      <c r="GK739" s="470">
        <f>GK738</f>
        <v>0.070000000000000007</v>
      </c>
      <c r="GL739" s="470">
        <f>GL738</f>
        <v>0.029999999999999999</v>
      </c>
      <c r="GM739" s="471" t="str">
        <f>IF(_tag_month_day!BX729="","",_tag_month_day!BX729/100)</f>
        <v/>
      </c>
      <c r="GN739" s="470">
        <f>GN738</f>
        <v>0.070000000000000007</v>
      </c>
      <c r="GO739" s="470">
        <f>GO738</f>
        <v>0.029999999999999999</v>
      </c>
      <c r="GP739" s="470">
        <f>GP738</f>
        <v>0.089999999999999997</v>
      </c>
      <c r="GQ739" s="470">
        <f>GQ738</f>
        <v>0.029999999999999999</v>
      </c>
      <c r="GR739" s="471" t="str">
        <f>IF(_tag_month_day!CA729="","",_tag_month_day!CA729/100)</f>
        <v/>
      </c>
      <c r="GS739" s="472">
        <f>GS738</f>
        <v>0.95299999999999996</v>
      </c>
      <c r="GT739" s="472">
        <f>GT738</f>
        <v>0.55000000000000004</v>
      </c>
      <c r="GU739" s="472">
        <f>GU738</f>
        <v>0.55000000000000004</v>
      </c>
      <c r="GV739" s="472">
        <f>GV738</f>
        <v>0.55000000000000004</v>
      </c>
      <c r="GW739" s="472">
        <f>GW738</f>
        <v>0.5</v>
      </c>
      <c r="GX739" s="472">
        <f>GX738</f>
        <v>0.93500000000000005</v>
      </c>
      <c r="GY739" s="472">
        <f>GY738</f>
        <v>0.14999999999999999</v>
      </c>
      <c r="GZ739" s="472">
        <f>GZ738</f>
        <v>1</v>
      </c>
      <c r="HA739" s="474">
        <f>HA738</f>
        <v>0.047</v>
      </c>
      <c r="HB739" s="474">
        <f>HB738</f>
        <v>0.45000000000000001</v>
      </c>
      <c r="HC739" s="474">
        <f>HC738</f>
        <v>0.45000000000000001</v>
      </c>
      <c r="HD739" s="474">
        <f>HD738</f>
        <v>0.45000000000000001</v>
      </c>
      <c r="HE739" s="474">
        <f>HE738</f>
        <v>0.5</v>
      </c>
      <c r="HF739" s="474">
        <f>HF738</f>
        <v>0.065000000000000002</v>
      </c>
      <c r="HG739" s="474">
        <f>HG738</f>
        <v>0.84999999999999998</v>
      </c>
      <c r="HH739" s="474">
        <f>HH738</f>
        <v>0</v>
      </c>
      <c r="HI739" s="10">
        <f>IF(BZ739&lt;&gt;"",CK739-BV739,0)</f>
        <v>0</v>
      </c>
      <c r="HJ739" s="10" t="e">
        <f>IF(AJ739&gt;0,AH739-AJ739,0)</f>
        <v>#VALUE!</v>
      </c>
      <c r="HK739" s="466">
        <f>HK738</f>
        <v>0.84999999999999998</v>
      </c>
      <c r="HL739" s="424">
        <f>HL738</f>
        <v>550000</v>
      </c>
      <c r="HM739" s="424">
        <f>HM738</f>
        <v>480000</v>
      </c>
      <c r="HN739" s="465" t="e">
        <f>(DJ739*EZ739+DK739*FH739+DL739*FM739+DM739*FR739+DN739*FW739+DO739*GB739+DS739*GI739+DP739*GM739+DR739*GR739)*1000*2</f>
        <v>#VALUE!</v>
      </c>
      <c r="HO739" s="465" t="e">
        <f>HN739*HK739*$HO$2/HL739*1000000</f>
        <v>#VALUE!</v>
      </c>
      <c r="HP739" s="465" t="e">
        <f>HN739*HK739*$HP$2/HM739*1000000</f>
        <v>#VALUE!</v>
      </c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</row>
    <row customFormat="1" r="740" s="0">
      <c r="A740" s="420">
        <v>729</v>
      </c>
      <c r="B740" s="421">
        <f ca="1">IF(D740=D739,B739,IF(D740="夜班",B739+1,B739))</f>
        <v>43616</v>
      </c>
      <c r="C740" s="422">
        <f>C739</f>
        <v>0.041666666666666699</v>
      </c>
      <c r="D740" s="10" t="str">
        <f ca="1">IF(HOUR(G740)&lt;8,"夜班",IF(HOUR(G740)&lt;16,"白班",IF(HOUR(G740)&lt;24,"中班",0)))</f>
        <v>夜班</v>
      </c>
      <c r="E740" s="10" t="e">
        <f ca="1">IF(F740=1,"甲",IF(F740=2,"乙",IF(F740=3,"丙",IF(F740=4,"丁",""))))</f>
        <v>#REF!</v>
      </c>
      <c r="F740" s="10" t="e">
        <f ca="1">SUMPRODUCT((成本日报!$A$3:$A$95=计划!B740)*(成本日报!$B$3:$B$95=计划!$D740),成本日报!$C$3:$C$95)</f>
        <v>#REF!</v>
      </c>
      <c r="G740" s="423">
        <f ca="1">G739+C739</f>
        <v>43616.333333331568</v>
      </c>
      <c r="H740" s="423">
        <f ca="1">$G740+$C740/60*10+$C740*0</f>
        <v>43616.340277776013</v>
      </c>
      <c r="I740" s="423">
        <f ca="1">$G740+$C740/60*18+$C740*0</f>
        <v>43616.345833331565</v>
      </c>
      <c r="J740" s="423">
        <f ca="1">$G740+$C740/60*0+$C740*1</f>
        <v>43616.374999998232</v>
      </c>
      <c r="K740" s="423">
        <f ca="1">$G740+$C740/60*30+$C740*2</f>
        <v>43616.437499998239</v>
      </c>
      <c r="L740" s="423">
        <f ca="1">$G740+$C740/60*0+$C740*3</f>
        <v>43616.458333331568</v>
      </c>
      <c r="M740" s="424" t="str">
        <f>IF(_tag_month_day!A730="","",_tag_month_day!A730)</f>
        <v/>
      </c>
      <c r="N740" s="424" t="str">
        <f>IF(_tag_month_day!B730="","",_tag_month_day!B730)</f>
        <v/>
      </c>
      <c r="O740" s="425" t="e">
        <f>IF(M740+N740=0,"",M740+N740)</f>
        <v>#VALUE!</v>
      </c>
      <c r="P740" s="424" t="str">
        <f>IF(_tag_month_day!C730="","",_tag_month_day!C730)</f>
        <v/>
      </c>
      <c r="Q740" s="424" t="str">
        <f>IF(_tag_month_day!D730="","",_tag_month_day!D730)</f>
        <v/>
      </c>
      <c r="R740" s="426" t="str">
        <f>IF(_tag_month_day!CB730="","",_tag_month_day!CB730/100)</f>
        <v/>
      </c>
      <c r="S740" s="427" t="str">
        <f>IF(_tag_month_day!E730="","",_tag_month_day!E730)</f>
        <v/>
      </c>
      <c r="T740" s="427" t="str">
        <f>IF(_tag_month_day!F730="","",_tag_month_day!F730)</f>
        <v/>
      </c>
      <c r="U740" s="428" t="e">
        <f>S740+T740</f>
        <v>#VALUE!</v>
      </c>
      <c r="V740" s="429" t="e">
        <f>U740/AJ740</f>
        <v>#VALUE!</v>
      </c>
      <c r="W740" s="430" t="str">
        <f>IF(_jhy_month_day!A730="","",_jhy_month_day!A730)</f>
        <v/>
      </c>
      <c r="X740" s="431" t="str">
        <f>IF(_jhy_month_day!B730="","",_jhy_month_day!B730/100)</f>
        <v/>
      </c>
      <c r="Y740" s="431" t="str">
        <f>IF(_jhy_month_day!C730="","",_jhy_month_day!C730/100)</f>
        <v/>
      </c>
      <c r="Z740" s="432">
        <f>Z736+1</f>
        <v>183</v>
      </c>
      <c r="AA740" s="433" t="str">
        <f>IF(_tag_month_day!G730="","",_tag_month_day!G730/100)</f>
        <v/>
      </c>
      <c r="AB740" s="433" t="str">
        <f>IF(_tag_month_day!H730="","",_tag_month_day!H730/100)</f>
        <v/>
      </c>
      <c r="AC740" s="434">
        <f>IF(X740="",AC739,BK740*($AV739*X740+$AW739*FD739+$AX739*FI739+$AY739*FN739+$AZ739*FS739+$BA739*FX739+$BG739*GE739)/(AV739*Y740+AX739*FK739+AW739*FF739+AY739*FP739+AZ739*FU739+BA739*FZ739+BG739*GG739+BB739*GK739+BC739*GN739+BD739*GP739))</f>
        <v>1.59963432013121</v>
      </c>
      <c r="AD740" s="435" t="str">
        <f>IF(AC740=AC739,"",AC740-AC739)</f>
        <v/>
      </c>
      <c r="AE740" s="436" t="str">
        <f>IF(1-AF740=0,"",(1-AF740))</f>
        <v/>
      </c>
      <c r="AF740" s="437">
        <v>1</v>
      </c>
      <c r="AG740" s="10" t="str">
        <f>AG739</f>
        <v>9A3</v>
      </c>
      <c r="AH740" s="438" t="str">
        <f>AH739</f>
        <v/>
      </c>
      <c r="AI740" s="424"/>
      <c r="AJ740" s="10" t="str">
        <f>IF(_tag_month_day!I730="","",_tag_month_day!I730)</f>
        <v/>
      </c>
      <c r="AK740" s="440"/>
      <c r="AL740" s="440"/>
      <c r="AM740" s="440"/>
      <c r="AN740" s="441">
        <f>AN739</f>
        <v>2</v>
      </c>
      <c r="AO740" s="441">
        <f>AO739</f>
        <v>8</v>
      </c>
      <c r="AP740" s="442" t="e">
        <f>(IF(AN740=0,AS739,AS739*(1+AO740/AN740)/(AR740+AO740/AN740)))+AT740</f>
        <v>#VALUE!</v>
      </c>
      <c r="AQ740" s="443" t="str">
        <f>IF(_tag_month_day!J730="","",_tag_month_day!J730/100)</f>
        <v/>
      </c>
      <c r="AR740" s="444">
        <f>AR739</f>
        <v>1.3</v>
      </c>
      <c r="AS740" s="445" t="e">
        <f>AQ740*(AN740*AR740+AO740)/(AN740+AO740)</f>
        <v>#VALUE!</v>
      </c>
      <c r="AT740" s="445" t="e">
        <f>(SUM(BE740:BF740)-SUM(BE739:BF739))*0.05</f>
        <v>#VALUE!</v>
      </c>
      <c r="AU740" s="446" t="str">
        <f>IF(_tag_month_day!CC730="","",IF(_tag_month_day!CC730&gt;0,_tag_month_day!CD730,_tag_month_day!CE730))</f>
        <v/>
      </c>
      <c r="AV740" s="447" t="str">
        <f>IF(_tag_month_day!L730="","",_tag_month_day!L730/100)</f>
        <v/>
      </c>
      <c r="AW740" s="431">
        <f>AW739</f>
        <v>0</v>
      </c>
      <c r="AX740" s="431">
        <f>AX739</f>
        <v>0</v>
      </c>
      <c r="AY740" s="431" t="str">
        <f>IF(_tag_month_day!M730="","",_tag_month_day!M730/100)</f>
        <v/>
      </c>
      <c r="AZ740" s="431" t="str">
        <f>IF(_tag_month_day!N730="","",_tag_month_day!N730/100)</f>
        <v/>
      </c>
      <c r="BA740" s="431" t="str">
        <f>IF(_tag_month_day!O730="","",_tag_month_day!O730/100)</f>
        <v/>
      </c>
      <c r="BB740" s="448" t="str">
        <f>IF(_tag_month_day!P730="","",_tag_month_day!P730/100)</f>
        <v/>
      </c>
      <c r="BC740" s="448">
        <f>BC739</f>
        <v>0</v>
      </c>
      <c r="BD740" s="448" t="str">
        <f>IF(_tag_month_day!Q730="","",_tag_month_day!Q730/100)</f>
        <v/>
      </c>
      <c r="BE740" s="449" t="str">
        <f>IF(_tag_month_day!R730="","",_tag_month_day!R730/100)</f>
        <v/>
      </c>
      <c r="BF740" s="388" t="e">
        <f>(AU740*(100+BE740*100))/(AJ740-AU740)/100</f>
        <v>#VALUE!</v>
      </c>
      <c r="BG740" s="450" t="e">
        <f>BE740+BF740</f>
        <v>#VALUE!</v>
      </c>
      <c r="BH740" s="451" t="e">
        <f>SUM(AV740:BF740)</f>
        <v>#VALUE!</v>
      </c>
      <c r="BI740" s="452" t="e">
        <f>IF(CX740=0,BI739,(DK740*查询!$R$5+DL740*查询!$Q$5+DM740*查询!$N$5+DN740*查询!$O$5+DO740*查询!$P$5)*AF740/CX740)</f>
        <v>#VALUE!</v>
      </c>
      <c r="BJ740" s="452" t="e">
        <f>IF(CX740=0,BJ739,(DP740*查询!$S$5+DQ740*查询!$T$5+DR740*查询!$U$5)*AF740/CX740)</f>
        <v>#VALUE!</v>
      </c>
      <c r="BK740" s="452">
        <f>BK739</f>
        <v>1</v>
      </c>
      <c r="BL740" s="453" t="e">
        <f>SUMPRODUCT((AV740:BA740)*(GS740:GX740))/((GS740:GX740)+SUM(BB740:BD740)*GY740+BG740*GZ740)</f>
        <v>#VALUE!</v>
      </c>
      <c r="BM740" s="453" t="e">
        <f>BK740*($AV740*FB740+$AW740*FD740+$AX740*FI740+$AY740*FN740+$AZ740*FS740+$BA740*FX740+$BG740*GE740)/(AV740*EY740+AX740*FK740+AW740*FF740+AY740*FP740+AZ740*FU740+BA740*FZ740+BG740*GG740+BB740*GK740+BC740*GN740+BD740*GP740)</f>
        <v>#VALUE!</v>
      </c>
      <c r="BN740" s="453" t="e">
        <f>($AV740*FC740+$AX740*FJ740+$AW740*FE740+$AY740*FO740+$AZ740*FT740+$BA740*FY740+$BG740*GF740)/($AV740*FA740+BG740*GH740+BB740*GL740+BC740*GO740+BD740*GQ740+BA740*GA740)</f>
        <v>#VALUE!</v>
      </c>
      <c r="BO740" s="454" t="e">
        <f>SUMPRODUCT(AV740:BA740*GS740:GX740)/(GS740:GX740+(BB740+BC740+BD740)*GY740+BG740)</f>
        <v>#VALUE!</v>
      </c>
      <c r="BP740" s="454" t="e">
        <f>SUMPRODUCT(AV740:BA740*GS740:GX740)/(GS740:GX740+(BB740+BC740+BD740)*GY740+BG740)</f>
        <v>#VALUE!</v>
      </c>
      <c r="BQ740" s="454" t="e">
        <f>SUMPRODUCT(AV740:BA740*GS740:GX740)/(GS740:GX740+(BB740+BC740+BD740)*GY740+BG740)</f>
        <v>#VALUE!</v>
      </c>
      <c r="BR740" s="453" t="str">
        <f>IF(_tag_month_day!T730="","",_tag_month_day!T730)</f>
        <v/>
      </c>
      <c r="BS740" s="453" t="str">
        <f>IF(_tag_month_day!U730="","",_tag_month_day!U730)</f>
        <v/>
      </c>
      <c r="BT740" s="455" t="str">
        <f>IF(CK740="","",IF((CK740&gt;=BV740-0.12)*(CK740&lt;=BV740+0.12),"合格","不合格"))</f>
        <v/>
      </c>
      <c r="BU740" s="456" t="str">
        <f>IF(_tag_month_day!V730="","",_tag_month_day!V730)</f>
        <v/>
      </c>
      <c r="BV740" s="457" t="str">
        <f>IF(_tag_month_day!W730="","",_tag_month_day!W730)</f>
        <v/>
      </c>
      <c r="BW740" s="458" t="str">
        <f>IF(_tag_month_day!X730="","",_tag_month_day!X730)</f>
        <v/>
      </c>
      <c r="BX740" s="458" t="str">
        <f>IF(_tag_month_day!Y730="","",_tag_month_day!Y730)</f>
        <v/>
      </c>
      <c r="BY740" s="459">
        <f ca="1">L740</f>
        <v>43616.458333331568</v>
      </c>
      <c r="BZ740" s="460"/>
      <c r="CA740" s="4"/>
      <c r="CB740" s="424" t="str">
        <f>IF(_tag_month_day!Z730="","",_tag_month_day!Z730)</f>
        <v/>
      </c>
      <c r="CC740" s="424" t="str">
        <f>IF(_tag_month_day!AA730="","",_tag_month_day!AA730)</f>
        <v/>
      </c>
      <c r="CD740" s="424" t="str">
        <f>IF(_tag_month_day!AB730="","",_tag_month_day!AB730)</f>
        <v/>
      </c>
      <c r="CE740" s="424" t="str">
        <f>IF(_tag_month_day!AC730="","",_tag_month_day!AC730)</f>
        <v/>
      </c>
      <c r="CF740" s="424" t="str">
        <f>IF(_tag_month_day!AD730="","",_tag_month_day!AD730)</f>
        <v/>
      </c>
      <c r="CG740" s="424" t="str">
        <f>IF(_tag_month_day!AE730="","",_tag_month_day!AE730)</f>
        <v/>
      </c>
      <c r="CH740" s="424" t="str">
        <f>IF(_tag_month_day!AF730="","",_tag_month_day!AF730)</f>
        <v/>
      </c>
      <c r="CI740" s="424" t="str">
        <f>IF(_tag_month_day!AG730="","",_tag_month_day!AG730)</f>
        <v/>
      </c>
      <c r="CJ740" s="424" t="str">
        <f>IF(_tag_month_day!AH730="","",_tag_month_day!AH730)</f>
        <v/>
      </c>
      <c r="CK740" s="424" t="str">
        <f>IF(_tag_month_day!AI730="","",_tag_month_day!AI730)</f>
        <v/>
      </c>
      <c r="CL740" s="4" t="str">
        <f>IF(_tag_month_day!AJ730="","",_tag_month_day!AJ730)</f>
        <v/>
      </c>
      <c r="CM740" s="4" t="str">
        <f>IF(_tag_month_day!AK730="","",_tag_month_day!AK730)</f>
        <v/>
      </c>
      <c r="CN740" s="4" t="str">
        <f>IF(_tag_month_day!AL730="","",_tag_month_day!AL730)</f>
        <v/>
      </c>
      <c r="CO740" s="4" t="str">
        <f>IF(_tag_month_day!AM730="","",_tag_month_day!AM730)</f>
        <v/>
      </c>
      <c r="CP740" s="4" t="str">
        <f>IF(_tag_month_day!AN730="","",_tag_month_day!AN730)</f>
        <v/>
      </c>
      <c r="CQ740" s="4" t="str">
        <f>IF(_tag_month_day!AO730="","",_tag_month_day!AO730)</f>
        <v/>
      </c>
      <c r="CR740" s="462" t="str">
        <f>IF(_tag_month_day!AP730="","",_tag_month_day!AP730)</f>
        <v/>
      </c>
      <c r="CS740" s="463" t="str">
        <f>IF(_tag_month_day!AQ730="","",_tag_month_day!AQ730)</f>
        <v/>
      </c>
      <c r="CT740" s="4" t="str">
        <f>IF(_tag_month_day!AR730="","",_tag_month_day!AR730)</f>
        <v/>
      </c>
      <c r="CU740" s="464" t="e">
        <f>DU740/AJ740</f>
        <v>#VALUE!</v>
      </c>
      <c r="CV740" s="451" t="e">
        <f>BG740/BH740</f>
        <v>#VALUE!</v>
      </c>
      <c r="CW740" s="465" t="e">
        <f>AJ740*(1-CV740)*CU740*AF740</f>
        <v>#VALUE!</v>
      </c>
      <c r="CX740" s="465" t="e">
        <f>CW740*94%</f>
        <v>#VALUE!</v>
      </c>
      <c r="CY740" s="466" t="e">
        <f>IF(CX740=0,0,DS740/(DS740+CX740))</f>
        <v>#VALUE!</v>
      </c>
      <c r="CZ740" s="465" t="e">
        <f>$AJ740*EF740</f>
        <v>#VALUE!</v>
      </c>
      <c r="DA740" s="465" t="e">
        <f>$AJ740*EG740</f>
        <v>#VALUE!</v>
      </c>
      <c r="DB740" s="465" t="e">
        <f>$AJ740*EH740</f>
        <v>#VALUE!</v>
      </c>
      <c r="DC740" s="465" t="e">
        <f>$AJ740*EI740</f>
        <v>#VALUE!</v>
      </c>
      <c r="DD740" s="465" t="e">
        <f>$AJ740*EJ740</f>
        <v>#VALUE!</v>
      </c>
      <c r="DE740" s="465" t="e">
        <f>$AJ740*EK740</f>
        <v>#VALUE!</v>
      </c>
      <c r="DF740" s="465" t="e">
        <f>$AJ740*EL740</f>
        <v>#VALUE!</v>
      </c>
      <c r="DG740" s="465" t="e">
        <f>$AJ740*EM740</f>
        <v>#VALUE!</v>
      </c>
      <c r="DH740" s="465" t="e">
        <f>$AJ740*EN740</f>
        <v>#VALUE!</v>
      </c>
      <c r="DI740" s="465" t="e">
        <f>$AJ740*EO740</f>
        <v>#VALUE!</v>
      </c>
      <c r="DJ740" s="465" t="e">
        <f>CZ740*(1-EP740)</f>
        <v>#VALUE!</v>
      </c>
      <c r="DK740" s="465" t="e">
        <f>DA740*(1-ER740)</f>
        <v>#VALUE!</v>
      </c>
      <c r="DL740" s="465" t="e">
        <f>DB740*(1-EQ740)</f>
        <v>#VALUE!</v>
      </c>
      <c r="DM740" s="465" t="e">
        <f>DC740*(1-ES740)</f>
        <v>#VALUE!</v>
      </c>
      <c r="DN740" s="465" t="e">
        <f>DD740*(1-ET740)</f>
        <v>#VALUE!</v>
      </c>
      <c r="DO740" s="465" t="e">
        <f>DE740</f>
        <v>#VALUE!</v>
      </c>
      <c r="DP740" s="465" t="e">
        <f>DF740*(1-EU740)</f>
        <v>#VALUE!</v>
      </c>
      <c r="DQ740" s="465" t="e">
        <f>DG740*(1-EV740)</f>
        <v>#VALUE!</v>
      </c>
      <c r="DR740" s="465" t="e">
        <f>DH740*(1-EW740)</f>
        <v>#VALUE!</v>
      </c>
      <c r="DS740" s="465" t="e">
        <f>DI740</f>
        <v>#VALUE!</v>
      </c>
      <c r="DT740" s="465" t="e">
        <f>SUM(DJ740:DS740)</f>
        <v>#VALUE!</v>
      </c>
      <c r="DU740" s="465" t="e">
        <f>(GS740:GX740)+(DP740+DQ740+DR740)*GY740+DS740</f>
        <v>#VALUE!</v>
      </c>
      <c r="DV740" s="451" t="e">
        <f>AV740/$BH740/(1-EP740)</f>
        <v>#VALUE!</v>
      </c>
      <c r="DW740" s="451" t="e">
        <f>AW740/$BH740/(1-ER740)</f>
        <v>#VALUE!</v>
      </c>
      <c r="DX740" s="451" t="e">
        <f>AX740/$BH740/(1-EQ740)</f>
        <v>#VALUE!</v>
      </c>
      <c r="DY740" s="451" t="e">
        <f>AY740/$BH740/(1-ES740)</f>
        <v>#VALUE!</v>
      </c>
      <c r="DZ740" s="451" t="e">
        <f>AZ740/$BH740/(1-ET740)</f>
        <v>#VALUE!</v>
      </c>
      <c r="EA740" s="451" t="e">
        <f>BA740/$BH740/(1-AX740)</f>
        <v>#VALUE!</v>
      </c>
      <c r="EB740" s="451" t="e">
        <f>BB740/$BH740/(1-EU740)</f>
        <v>#VALUE!</v>
      </c>
      <c r="EC740" s="451" t="e">
        <f>BC740/$BH740/(1-EV740)</f>
        <v>#VALUE!</v>
      </c>
      <c r="ED740" s="451" t="e">
        <f>BD740/$BH740/(1-EW740)</f>
        <v>#VALUE!</v>
      </c>
      <c r="EE740" s="451" t="e">
        <f>BG740/BH740</f>
        <v>#VALUE!</v>
      </c>
      <c r="EF740" s="451" t="e">
        <f>DV740/SUM($DV740:$EE740)</f>
        <v>#VALUE!</v>
      </c>
      <c r="EG740" s="451" t="e">
        <f>DW740/SUM($DV740:$EE740)</f>
        <v>#VALUE!</v>
      </c>
      <c r="EH740" s="451" t="e">
        <f>DX740/SUM($DV740:$EE740)</f>
        <v>#VALUE!</v>
      </c>
      <c r="EI740" s="451" t="e">
        <f>DY740/SUM($DV740:$EE740)</f>
        <v>#VALUE!</v>
      </c>
      <c r="EJ740" s="451" t="e">
        <f>DZ740/SUM($DV740:$EE740)</f>
        <v>#VALUE!</v>
      </c>
      <c r="EK740" s="451" t="e">
        <f>EA740/SUM($DV740:$EE740)</f>
        <v>#VALUE!</v>
      </c>
      <c r="EL740" s="451" t="e">
        <f>EB740/SUM($DV740:$EE740)</f>
        <v>#VALUE!</v>
      </c>
      <c r="EM740" s="451" t="e">
        <f>EC740/SUM($DV740:$EE740)</f>
        <v>#VALUE!</v>
      </c>
      <c r="EN740" s="451" t="e">
        <f>ED740/SUM($DV740:$EE740)</f>
        <v>#VALUE!</v>
      </c>
      <c r="EO740" s="451" t="e">
        <f>EE740/SUM($DV740:$EE740)</f>
        <v>#VALUE!</v>
      </c>
      <c r="EP740" s="450">
        <f>EP739</f>
        <v>0.080000000000000002</v>
      </c>
      <c r="EQ740" s="450">
        <f>EQ739</f>
        <v>0.014999999999999999</v>
      </c>
      <c r="ER740" s="450">
        <f>ER739</f>
        <v>0.014999999999999999</v>
      </c>
      <c r="ES740" s="450">
        <f>ES739</f>
        <v>0.014999999999999999</v>
      </c>
      <c r="ET740" s="450">
        <f>ET739</f>
        <v>0.014999999999999999</v>
      </c>
      <c r="EU740" s="450">
        <f>EU739</f>
        <v>0.089999999999999997</v>
      </c>
      <c r="EV740" s="450">
        <f>EV739</f>
        <v>0.089999999999999997</v>
      </c>
      <c r="EW740" s="450">
        <f>EW739</f>
        <v>0.089999999999999997</v>
      </c>
      <c r="EX740" s="431" t="str">
        <f>IF(_tag_month_day!AS730="","",_tag_month_day!AS730/100)</f>
        <v/>
      </c>
      <c r="EY740" s="431" t="str">
        <f>IF(_tag_month_day!AT730="","",_tag_month_day!AT730/100)</f>
        <v/>
      </c>
      <c r="EZ740" s="431" t="str">
        <f>IF(_tag_month_day!AU730="","",_tag_month_day!AU730/100)</f>
        <v/>
      </c>
      <c r="FA740" s="431" t="str">
        <f>IF(_tag_month_day!AV730="","",_tag_month_day!AV730/100)</f>
        <v/>
      </c>
      <c r="FB740" s="431" t="str">
        <f>IF(_tag_month_day!AW730="","",_tag_month_day!AW730/100)</f>
        <v/>
      </c>
      <c r="FC740" s="431" t="str">
        <f>IF(_tag_month_day!AX730="","",_tag_month_day!AX730/100)</f>
        <v/>
      </c>
      <c r="FD740" s="449" t="str">
        <f>IF(_tag_month_day!AY730="","",_tag_month_day!AY730/100)</f>
        <v/>
      </c>
      <c r="FE740" s="449" t="str">
        <f>IF(_tag_month_day!AZ730="","",_tag_month_day!AZ730/100)</f>
        <v/>
      </c>
      <c r="FF740" s="449" t="str">
        <f>IF(_tag_month_day!BA730="","",_tag_month_day!BA730/100)</f>
        <v/>
      </c>
      <c r="FG740" s="449" t="str">
        <f>IF(_tag_month_day!BB730="","",_tag_month_day!BB730/100)</f>
        <v/>
      </c>
      <c r="FH740" s="467" t="str">
        <f>IF(_tag_month_day!BC730="","",_tag_month_day!BC730/100)</f>
        <v/>
      </c>
      <c r="FI740" s="449">
        <f>FI739</f>
        <v>0.40999999999999998</v>
      </c>
      <c r="FJ740" s="449">
        <f>FJ739</f>
        <v>0.11</v>
      </c>
      <c r="FK740" s="449">
        <f>FK739</f>
        <v>0.014999999999999999</v>
      </c>
      <c r="FL740" s="449">
        <f>FL739</f>
        <v>0</v>
      </c>
      <c r="FM740" s="467">
        <f>FM739</f>
        <v>0.0001</v>
      </c>
      <c r="FN740" s="449">
        <f>FN739</f>
        <v>0.32000000000000001</v>
      </c>
      <c r="FO740" s="449">
        <f>FO739</f>
        <v>0.20000000000000001</v>
      </c>
      <c r="FP740" s="449">
        <f>FP739</f>
        <v>0.01</v>
      </c>
      <c r="FQ740" s="449">
        <f>FQ739</f>
        <v>0</v>
      </c>
      <c r="FR740" s="467">
        <f>FR739</f>
        <v>0.0001</v>
      </c>
      <c r="FS740" s="449" t="str">
        <f>IF(_tag_month_day!BD730="","",_tag_month_day!BD730/100)</f>
        <v/>
      </c>
      <c r="FT740" s="449" t="str">
        <f>IF(_tag_month_day!BE730="","",_tag_month_day!BE730/100)</f>
        <v/>
      </c>
      <c r="FU740" s="449" t="str">
        <f>IF(_tag_month_day!BF730="","",_tag_month_day!BF730/100)</f>
        <v/>
      </c>
      <c r="FV740" s="449" t="str">
        <f>IF(_tag_month_day!BG730="","",_tag_month_day!BG730/100)</f>
        <v/>
      </c>
      <c r="FW740" s="467" t="str">
        <f>IF(_tag_month_day!BH730="","",_tag_month_day!BH730/100)</f>
        <v/>
      </c>
      <c r="FX740" s="449" t="str">
        <f>IF(_tag_month_day!BI730="","",_tag_month_day!BI730/100)</f>
        <v/>
      </c>
      <c r="FY740" s="449" t="str">
        <f>IF(_tag_month_day!BJ730="","",_tag_month_day!BJ730/100)</f>
        <v/>
      </c>
      <c r="FZ740" s="468" t="str">
        <f>IF(_tag_month_day!BK730="","",_tag_month_day!BK730/100)</f>
        <v/>
      </c>
      <c r="GA740" s="449" t="str">
        <f>IF(_tag_month_day!BL730="","",_tag_month_day!BL730/100)</f>
        <v/>
      </c>
      <c r="GB740" s="467" t="str">
        <f>IF(_tag_month_day!BM730="","",_tag_month_day!BM730/100)</f>
        <v/>
      </c>
      <c r="GC740" s="431" t="str">
        <f>IF(_tag_month_day!BN730="","",_tag_month_day!BN730/100)</f>
        <v/>
      </c>
      <c r="GD740" s="431" t="str">
        <f>IF(_tag_month_day!BO730="","",_tag_month_day!BO730/100)</f>
        <v/>
      </c>
      <c r="GE740" s="431" t="str">
        <f>IF(_tag_month_day!BP730="","",_tag_month_day!BP730/100)</f>
        <v/>
      </c>
      <c r="GF740" s="431" t="str">
        <f>IF(_tag_month_day!BQ730="","",_tag_month_day!BQ730/100)</f>
        <v/>
      </c>
      <c r="GG740" s="431" t="str">
        <f>IF(_tag_month_day!BR730="","",_tag_month_day!BR730/100)</f>
        <v/>
      </c>
      <c r="GH740" s="431" t="str">
        <f>IF(_tag_month_day!BS730="","",_tag_month_day!BS730/100)</f>
        <v/>
      </c>
      <c r="GI740" s="467" t="str">
        <f>IF(_tag_month_day!BT730="","",_tag_month_day!BT730/100)</f>
        <v/>
      </c>
      <c r="GJ740" s="469" t="str">
        <f>IF(_tag_month_day!BU730="","",_tag_month_day!BU730/100)</f>
        <v/>
      </c>
      <c r="GK740" s="470">
        <f>GK739</f>
        <v>0.070000000000000007</v>
      </c>
      <c r="GL740" s="470">
        <f>GL739</f>
        <v>0.029999999999999999</v>
      </c>
      <c r="GM740" s="471" t="str">
        <f>IF(_tag_month_day!BX730="","",_tag_month_day!BX730/100)</f>
        <v/>
      </c>
      <c r="GN740" s="470">
        <f>GN739</f>
        <v>0.070000000000000007</v>
      </c>
      <c r="GO740" s="470">
        <f>GO739</f>
        <v>0.029999999999999999</v>
      </c>
      <c r="GP740" s="470">
        <f>GP739</f>
        <v>0.089999999999999997</v>
      </c>
      <c r="GQ740" s="470">
        <f>GQ739</f>
        <v>0.029999999999999999</v>
      </c>
      <c r="GR740" s="471" t="str">
        <f>IF(_tag_month_day!CA730="","",_tag_month_day!CA730/100)</f>
        <v/>
      </c>
      <c r="GS740" s="472">
        <f>GS739</f>
        <v>0.95299999999999996</v>
      </c>
      <c r="GT740" s="472">
        <f>GT739</f>
        <v>0.55000000000000004</v>
      </c>
      <c r="GU740" s="472">
        <f>GU739</f>
        <v>0.55000000000000004</v>
      </c>
      <c r="GV740" s="472">
        <f>GV739</f>
        <v>0.55000000000000004</v>
      </c>
      <c r="GW740" s="472">
        <f>GW739</f>
        <v>0.5</v>
      </c>
      <c r="GX740" s="472">
        <f>GX739</f>
        <v>0.93500000000000005</v>
      </c>
      <c r="GY740" s="472">
        <f>GY739</f>
        <v>0.14999999999999999</v>
      </c>
      <c r="GZ740" s="472">
        <f>GZ739</f>
        <v>1</v>
      </c>
      <c r="HA740" s="474">
        <f>HA739</f>
        <v>0.047</v>
      </c>
      <c r="HB740" s="474">
        <f>HB739</f>
        <v>0.45000000000000001</v>
      </c>
      <c r="HC740" s="474">
        <f>HC739</f>
        <v>0.45000000000000001</v>
      </c>
      <c r="HD740" s="474">
        <f>HD739</f>
        <v>0.45000000000000001</v>
      </c>
      <c r="HE740" s="474">
        <f>HE739</f>
        <v>0.5</v>
      </c>
      <c r="HF740" s="474">
        <f>HF739</f>
        <v>0.065000000000000002</v>
      </c>
      <c r="HG740" s="474">
        <f>HG739</f>
        <v>0.84999999999999998</v>
      </c>
      <c r="HH740" s="474">
        <f>HH739</f>
        <v>0</v>
      </c>
      <c r="HI740" s="10">
        <f>IF(BZ740&lt;&gt;"",CK740-BV740,0)</f>
        <v>0</v>
      </c>
      <c r="HJ740" s="10" t="e">
        <f>IF(AJ740&gt;0,AH740-AJ740,0)</f>
        <v>#VALUE!</v>
      </c>
      <c r="HK740" s="466">
        <f>HK739</f>
        <v>0.84999999999999998</v>
      </c>
      <c r="HL740" s="424">
        <f>HL739</f>
        <v>550000</v>
      </c>
      <c r="HM740" s="424">
        <f>HM739</f>
        <v>480000</v>
      </c>
      <c r="HN740" s="465" t="e">
        <f>(DJ740*EZ740+DK740*FH740+DL740*FM740+DM740*FR740+DN740*FW740+DO740*GB740+DS740*GI740+DP740*GM740+DR740*GR740)*1000*2</f>
        <v>#VALUE!</v>
      </c>
      <c r="HO740" s="465" t="e">
        <f>HN740*HK740*$HO$2/HL740*1000000</f>
        <v>#VALUE!</v>
      </c>
      <c r="HP740" s="465" t="e">
        <f>HN740*HK740*$HP$2/HM740*1000000</f>
        <v>#VALUE!</v>
      </c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</row>
    <row customFormat="1" r="741" s="0">
      <c r="A741" s="420">
        <v>730</v>
      </c>
      <c r="B741" s="421">
        <f ca="1">IF(D741=D740,B740,IF(D741="夜班",B740+1,B740))</f>
        <v>43616</v>
      </c>
      <c r="C741" s="422">
        <f>C740</f>
        <v>0.041666666666666699</v>
      </c>
      <c r="D741" s="10" t="str">
        <f ca="1">IF(HOUR(G741)&lt;8,"夜班",IF(HOUR(G741)&lt;16,"白班",IF(HOUR(G741)&lt;24,"中班",0)))</f>
        <v>白班</v>
      </c>
      <c r="E741" s="10" t="e">
        <f ca="1">IF(F741=1,"甲",IF(F741=2,"乙",IF(F741=3,"丙",IF(F741=4,"丁",""))))</f>
        <v>#REF!</v>
      </c>
      <c r="F741" s="10" t="e">
        <f ca="1">SUMPRODUCT((成本日报!$A$3:$A$95=计划!B741)*(成本日报!$B$3:$B$95=计划!$D741),成本日报!$C$3:$C$95)</f>
        <v>#REF!</v>
      </c>
      <c r="G741" s="423">
        <f ca="1">G740+C740</f>
        <v>43616.374999998232</v>
      </c>
      <c r="H741" s="423">
        <f ca="1">$G741+$C741/60*10+$C741*0</f>
        <v>43616.381944442677</v>
      </c>
      <c r="I741" s="423">
        <f ca="1">$G741+$C741/60*18+$C741*0</f>
        <v>43616.387499998229</v>
      </c>
      <c r="J741" s="423">
        <f ca="1">$G741+$C741/60*0+$C741*1</f>
        <v>43616.416666664896</v>
      </c>
      <c r="K741" s="423">
        <f ca="1">$G741+$C741/60*30+$C741*2</f>
        <v>43616.479166664903</v>
      </c>
      <c r="L741" s="423">
        <f ca="1">$G741+$C741/60*0+$C741*3</f>
        <v>43616.499999998232</v>
      </c>
      <c r="M741" s="424" t="str">
        <f>IF(_tag_month_day!A731="","",_tag_month_day!A731)</f>
        <v/>
      </c>
      <c r="N741" s="424" t="str">
        <f>IF(_tag_month_day!B731="","",_tag_month_day!B731)</f>
        <v/>
      </c>
      <c r="O741" s="425" t="e">
        <f>IF(M741+N741=0,"",M741+N741)</f>
        <v>#VALUE!</v>
      </c>
      <c r="P741" s="424" t="str">
        <f>IF(_tag_month_day!C731="","",_tag_month_day!C731)</f>
        <v/>
      </c>
      <c r="Q741" s="424" t="str">
        <f>IF(_tag_month_day!D731="","",_tag_month_day!D731)</f>
        <v/>
      </c>
      <c r="R741" s="426" t="str">
        <f>IF(_tag_month_day!CB731="","",_tag_month_day!CB731/100)</f>
        <v/>
      </c>
      <c r="S741" s="427" t="str">
        <f>IF(_tag_month_day!E731="","",_tag_month_day!E731)</f>
        <v/>
      </c>
      <c r="T741" s="427" t="str">
        <f>IF(_tag_month_day!F731="","",_tag_month_day!F731)</f>
        <v/>
      </c>
      <c r="U741" s="428" t="e">
        <f>S741+T741</f>
        <v>#VALUE!</v>
      </c>
      <c r="V741" s="429" t="e">
        <f>U741/AJ741</f>
        <v>#VALUE!</v>
      </c>
      <c r="W741" s="430" t="str">
        <f>IF(_jhy_month_day!A731="","",_jhy_month_day!A731)</f>
        <v/>
      </c>
      <c r="X741" s="431" t="str">
        <f>IF(_jhy_month_day!B731="","",_jhy_month_day!B731/100)</f>
        <v/>
      </c>
      <c r="Y741" s="431" t="str">
        <f>IF(_jhy_month_day!C731="","",_jhy_month_day!C731/100)</f>
        <v/>
      </c>
      <c r="Z741" s="432">
        <f>Z737+1</f>
        <v>183</v>
      </c>
      <c r="AA741" s="433" t="str">
        <f>IF(_tag_month_day!G731="","",_tag_month_day!G731/100)</f>
        <v/>
      </c>
      <c r="AB741" s="433" t="str">
        <f>IF(_tag_month_day!H731="","",_tag_month_day!H731/100)</f>
        <v/>
      </c>
      <c r="AC741" s="434">
        <f>IF(X741="",AC740,BK741*($AV740*X741+$AW740*FD740+$AX740*FI740+$AY740*FN740+$AZ740*FS740+$BA740*FX740+$BG740*GE740)/(AV740*Y741+AX740*FK740+AW740*FF740+AY740*FP740+AZ740*FU740+BA740*FZ740+BG740*GG740+BB740*GK740+BC740*GN740+BD740*GP740))</f>
        <v>1.59963432013121</v>
      </c>
      <c r="AD741" s="435" t="str">
        <f>IF(AC741=AC740,"",AC741-AC740)</f>
        <v/>
      </c>
      <c r="AE741" s="436" t="str">
        <f>IF(1-AF741=0,"",(1-AF741))</f>
        <v/>
      </c>
      <c r="AF741" s="437">
        <v>1</v>
      </c>
      <c r="AG741" s="10" t="str">
        <f>AG740</f>
        <v>9A3</v>
      </c>
      <c r="AH741" s="438" t="str">
        <f>AH740</f>
        <v/>
      </c>
      <c r="AI741" s="424"/>
      <c r="AJ741" s="10" t="str">
        <f>IF(_tag_month_day!I731="","",_tag_month_day!I731)</f>
        <v/>
      </c>
      <c r="AK741" s="440"/>
      <c r="AL741" s="440"/>
      <c r="AM741" s="440"/>
      <c r="AN741" s="441">
        <f>AN740</f>
        <v>2</v>
      </c>
      <c r="AO741" s="441">
        <f>AO740</f>
        <v>8</v>
      </c>
      <c r="AP741" s="442" t="e">
        <f>(IF(AN741=0,AS740,AS740*(1+AO741/AN741)/(AR741+AO741/AN741)))+AT741</f>
        <v>#VALUE!</v>
      </c>
      <c r="AQ741" s="443" t="str">
        <f>IF(_tag_month_day!J731="","",_tag_month_day!J731/100)</f>
        <v/>
      </c>
      <c r="AR741" s="444">
        <f>AR740</f>
        <v>1.3</v>
      </c>
      <c r="AS741" s="445" t="e">
        <f>AQ741*(AN741*AR741+AO741)/(AN741+AO741)</f>
        <v>#VALUE!</v>
      </c>
      <c r="AT741" s="445" t="e">
        <f>(SUM(BE741:BF741)-SUM(BE740:BF740))*0.05</f>
        <v>#VALUE!</v>
      </c>
      <c r="AU741" s="446" t="str">
        <f>IF(_tag_month_day!CC731="","",IF(_tag_month_day!CC731&gt;0,_tag_month_day!CD731,_tag_month_day!CE731))</f>
        <v/>
      </c>
      <c r="AV741" s="447" t="str">
        <f>IF(_tag_month_day!L731="","",_tag_month_day!L731/100)</f>
        <v/>
      </c>
      <c r="AW741" s="431">
        <f>AW740</f>
        <v>0</v>
      </c>
      <c r="AX741" s="431">
        <f>AX740</f>
        <v>0</v>
      </c>
      <c r="AY741" s="431" t="str">
        <f>IF(_tag_month_day!M731="","",_tag_month_day!M731/100)</f>
        <v/>
      </c>
      <c r="AZ741" s="431" t="str">
        <f>IF(_tag_month_day!N731="","",_tag_month_day!N731/100)</f>
        <v/>
      </c>
      <c r="BA741" s="431" t="str">
        <f>IF(_tag_month_day!O731="","",_tag_month_day!O731/100)</f>
        <v/>
      </c>
      <c r="BB741" s="448" t="str">
        <f>IF(_tag_month_day!P731="","",_tag_month_day!P731/100)</f>
        <v/>
      </c>
      <c r="BC741" s="448">
        <f>BC740</f>
        <v>0</v>
      </c>
      <c r="BD741" s="448" t="str">
        <f>IF(_tag_month_day!Q731="","",_tag_month_day!Q731/100)</f>
        <v/>
      </c>
      <c r="BE741" s="449" t="str">
        <f>IF(_tag_month_day!R731="","",_tag_month_day!R731/100)</f>
        <v/>
      </c>
      <c r="BF741" s="388" t="e">
        <f>(AU741*(100+BE741*100))/(AJ741-AU741)/100</f>
        <v>#VALUE!</v>
      </c>
      <c r="BG741" s="450" t="e">
        <f>BE741+BF741</f>
        <v>#VALUE!</v>
      </c>
      <c r="BH741" s="451" t="e">
        <f>SUM(AV741:BF741)</f>
        <v>#VALUE!</v>
      </c>
      <c r="BI741" s="452" t="e">
        <f>IF(CX741=0,BI740,(DK741*查询!$R$5+DL741*查询!$Q$5+DM741*查询!$N$5+DN741*查询!$O$5+DO741*查询!$P$5)*AF741/CX741)</f>
        <v>#VALUE!</v>
      </c>
      <c r="BJ741" s="452" t="e">
        <f>IF(CX741=0,BJ740,(DP741*查询!$S$5+DQ741*查询!$T$5+DR741*查询!$U$5)*AF741/CX741)</f>
        <v>#VALUE!</v>
      </c>
      <c r="BK741" s="452">
        <f>BK740</f>
        <v>1</v>
      </c>
      <c r="BL741" s="453" t="e">
        <f>SUMPRODUCT((AV741:BA741)*(GS741:GX741))/((GS741:GX741)+SUM(BB741:BD741)*GY741+BG741*GZ741)</f>
        <v>#VALUE!</v>
      </c>
      <c r="BM741" s="453" t="e">
        <f>BK741*($AV741*FB741+$AW741*FD741+$AX741*FI741+$AY741*FN741+$AZ741*FS741+$BA741*FX741+$BG741*GE741)/(AV741*EY741+AX741*FK741+AW741*FF741+AY741*FP741+AZ741*FU741+BA741*FZ741+BG741*GG741+BB741*GK741+BC741*GN741+BD741*GP741)</f>
        <v>#VALUE!</v>
      </c>
      <c r="BN741" s="453" t="e">
        <f>($AV741*FC741+$AX741*FJ741+$AW741*FE741+$AY741*FO741+$AZ741*FT741+$BA741*FY741+$BG741*GF741)/($AV741*FA741+BG741*GH741+BB741*GL741+BC741*GO741+BD741*GQ741+BA741*GA741)</f>
        <v>#VALUE!</v>
      </c>
      <c r="BO741" s="454" t="e">
        <f>SUMPRODUCT(AV741:BA741*GS741:GX741)/(GS741:GX741+(BB741+BC741+BD741)*GY741+BG741)</f>
        <v>#VALUE!</v>
      </c>
      <c r="BP741" s="454" t="e">
        <f>SUMPRODUCT(AV741:BA741*GS741:GX741)/(GS741:GX741+(BB741+BC741+BD741)*GY741+BG741)</f>
        <v>#VALUE!</v>
      </c>
      <c r="BQ741" s="454" t="e">
        <f>SUMPRODUCT(AV741:BA741*GS741:GX741)/(GS741:GX741+(BB741+BC741+BD741)*GY741+BG741)</f>
        <v>#VALUE!</v>
      </c>
      <c r="BR741" s="453" t="str">
        <f>IF(_tag_month_day!T731="","",_tag_month_day!T731)</f>
        <v/>
      </c>
      <c r="BS741" s="453" t="str">
        <f>IF(_tag_month_day!U731="","",_tag_month_day!U731)</f>
        <v/>
      </c>
      <c r="BT741" s="455" t="str">
        <f>IF(CK741="","",IF((CK741&gt;=BV741-0.12)*(CK741&lt;=BV741+0.12),"合格","不合格"))</f>
        <v/>
      </c>
      <c r="BU741" s="456" t="str">
        <f>IF(_tag_month_day!V731="","",_tag_month_day!V731)</f>
        <v/>
      </c>
      <c r="BV741" s="457" t="str">
        <f>IF(_tag_month_day!W731="","",_tag_month_day!W731)</f>
        <v/>
      </c>
      <c r="BW741" s="458" t="str">
        <f>IF(_tag_month_day!X731="","",_tag_month_day!X731)</f>
        <v/>
      </c>
      <c r="BX741" s="458" t="str">
        <f>IF(_tag_month_day!Y731="","",_tag_month_day!Y731)</f>
        <v/>
      </c>
      <c r="BY741" s="459">
        <f ca="1">L741</f>
        <v>43616.499999998232</v>
      </c>
      <c r="BZ741" s="460"/>
      <c r="CA741" s="4"/>
      <c r="CB741" s="424" t="str">
        <f>IF(_tag_month_day!Z731="","",_tag_month_day!Z731)</f>
        <v/>
      </c>
      <c r="CC741" s="424" t="str">
        <f>IF(_tag_month_day!AA731="","",_tag_month_day!AA731)</f>
        <v/>
      </c>
      <c r="CD741" s="424" t="str">
        <f>IF(_tag_month_day!AB731="","",_tag_month_day!AB731)</f>
        <v/>
      </c>
      <c r="CE741" s="424" t="str">
        <f>IF(_tag_month_day!AC731="","",_tag_month_day!AC731)</f>
        <v/>
      </c>
      <c r="CF741" s="424" t="str">
        <f>IF(_tag_month_day!AD731="","",_tag_month_day!AD731)</f>
        <v/>
      </c>
      <c r="CG741" s="424" t="str">
        <f>IF(_tag_month_day!AE731="","",_tag_month_day!AE731)</f>
        <v/>
      </c>
      <c r="CH741" s="424" t="str">
        <f>IF(_tag_month_day!AF731="","",_tag_month_day!AF731)</f>
        <v/>
      </c>
      <c r="CI741" s="424" t="str">
        <f>IF(_tag_month_day!AG731="","",_tag_month_day!AG731)</f>
        <v/>
      </c>
      <c r="CJ741" s="424" t="str">
        <f>IF(_tag_month_day!AH731="","",_tag_month_day!AH731)</f>
        <v/>
      </c>
      <c r="CK741" s="424" t="str">
        <f>IF(_tag_month_day!AI731="","",_tag_month_day!AI731)</f>
        <v/>
      </c>
      <c r="CL741" s="4" t="str">
        <f>IF(_tag_month_day!AJ731="","",_tag_month_day!AJ731)</f>
        <v/>
      </c>
      <c r="CM741" s="4" t="str">
        <f>IF(_tag_month_day!AK731="","",_tag_month_day!AK731)</f>
        <v/>
      </c>
      <c r="CN741" s="4" t="str">
        <f>IF(_tag_month_day!AL731="","",_tag_month_day!AL731)</f>
        <v/>
      </c>
      <c r="CO741" s="4" t="str">
        <f>IF(_tag_month_day!AM731="","",_tag_month_day!AM731)</f>
        <v/>
      </c>
      <c r="CP741" s="4" t="str">
        <f>IF(_tag_month_day!AN731="","",_tag_month_day!AN731)</f>
        <v/>
      </c>
      <c r="CQ741" s="4" t="str">
        <f>IF(_tag_month_day!AO731="","",_tag_month_day!AO731)</f>
        <v/>
      </c>
      <c r="CR741" s="462" t="str">
        <f>IF(_tag_month_day!AP731="","",_tag_month_day!AP731)</f>
        <v/>
      </c>
      <c r="CS741" s="463" t="str">
        <f>IF(_tag_month_day!AQ731="","",_tag_month_day!AQ731)</f>
        <v/>
      </c>
      <c r="CT741" s="4" t="str">
        <f>IF(_tag_month_day!AR731="","",_tag_month_day!AR731)</f>
        <v/>
      </c>
      <c r="CU741" s="464" t="e">
        <f>DU741/AJ741</f>
        <v>#VALUE!</v>
      </c>
      <c r="CV741" s="451" t="e">
        <f>BG741/BH741</f>
        <v>#VALUE!</v>
      </c>
      <c r="CW741" s="465" t="e">
        <f>AJ741*(1-CV741)*CU741*AF741</f>
        <v>#VALUE!</v>
      </c>
      <c r="CX741" s="465" t="e">
        <f>CW741*94%</f>
        <v>#VALUE!</v>
      </c>
      <c r="CY741" s="466" t="e">
        <f>IF(CX741=0,0,DS741/(DS741+CX741))</f>
        <v>#VALUE!</v>
      </c>
      <c r="CZ741" s="465" t="e">
        <f>$AJ741*EF741</f>
        <v>#VALUE!</v>
      </c>
      <c r="DA741" s="465" t="e">
        <f>$AJ741*EG741</f>
        <v>#VALUE!</v>
      </c>
      <c r="DB741" s="465" t="e">
        <f>$AJ741*EH741</f>
        <v>#VALUE!</v>
      </c>
      <c r="DC741" s="465" t="e">
        <f>$AJ741*EI741</f>
        <v>#VALUE!</v>
      </c>
      <c r="DD741" s="465" t="e">
        <f>$AJ741*EJ741</f>
        <v>#VALUE!</v>
      </c>
      <c r="DE741" s="465" t="e">
        <f>$AJ741*EK741</f>
        <v>#VALUE!</v>
      </c>
      <c r="DF741" s="465" t="e">
        <f>$AJ741*EL741</f>
        <v>#VALUE!</v>
      </c>
      <c r="DG741" s="465" t="e">
        <f>$AJ741*EM741</f>
        <v>#VALUE!</v>
      </c>
      <c r="DH741" s="465" t="e">
        <f>$AJ741*EN741</f>
        <v>#VALUE!</v>
      </c>
      <c r="DI741" s="465" t="e">
        <f>$AJ741*EO741</f>
        <v>#VALUE!</v>
      </c>
      <c r="DJ741" s="465" t="e">
        <f>CZ741*(1-EP741)</f>
        <v>#VALUE!</v>
      </c>
      <c r="DK741" s="465" t="e">
        <f>DA741*(1-ER741)</f>
        <v>#VALUE!</v>
      </c>
      <c r="DL741" s="465" t="e">
        <f>DB741*(1-EQ741)</f>
        <v>#VALUE!</v>
      </c>
      <c r="DM741" s="465" t="e">
        <f>DC741*(1-ES741)</f>
        <v>#VALUE!</v>
      </c>
      <c r="DN741" s="465" t="e">
        <f>DD741*(1-ET741)</f>
        <v>#VALUE!</v>
      </c>
      <c r="DO741" s="465" t="e">
        <f>DE741</f>
        <v>#VALUE!</v>
      </c>
      <c r="DP741" s="465" t="e">
        <f>DF741*(1-EU741)</f>
        <v>#VALUE!</v>
      </c>
      <c r="DQ741" s="465" t="e">
        <f>DG741*(1-EV741)</f>
        <v>#VALUE!</v>
      </c>
      <c r="DR741" s="465" t="e">
        <f>DH741*(1-EW741)</f>
        <v>#VALUE!</v>
      </c>
      <c r="DS741" s="465" t="e">
        <f>DI741</f>
        <v>#VALUE!</v>
      </c>
      <c r="DT741" s="465" t="e">
        <f>SUM(DJ741:DS741)</f>
        <v>#VALUE!</v>
      </c>
      <c r="DU741" s="465" t="e">
        <f>(GS741:GX741)+(DP741+DQ741+DR741)*GY741+DS741</f>
        <v>#VALUE!</v>
      </c>
      <c r="DV741" s="451" t="e">
        <f>AV741/$BH741/(1-EP741)</f>
        <v>#VALUE!</v>
      </c>
      <c r="DW741" s="451" t="e">
        <f>AW741/$BH741/(1-ER741)</f>
        <v>#VALUE!</v>
      </c>
      <c r="DX741" s="451" t="e">
        <f>AX741/$BH741/(1-EQ741)</f>
        <v>#VALUE!</v>
      </c>
      <c r="DY741" s="451" t="e">
        <f>AY741/$BH741/(1-ES741)</f>
        <v>#VALUE!</v>
      </c>
      <c r="DZ741" s="451" t="e">
        <f>AZ741/$BH741/(1-ET741)</f>
        <v>#VALUE!</v>
      </c>
      <c r="EA741" s="451" t="e">
        <f>BA741/$BH741/(1-AX741)</f>
        <v>#VALUE!</v>
      </c>
      <c r="EB741" s="451" t="e">
        <f>BB741/$BH741/(1-EU741)</f>
        <v>#VALUE!</v>
      </c>
      <c r="EC741" s="451" t="e">
        <f>BC741/$BH741/(1-EV741)</f>
        <v>#VALUE!</v>
      </c>
      <c r="ED741" s="451" t="e">
        <f>BD741/$BH741/(1-EW741)</f>
        <v>#VALUE!</v>
      </c>
      <c r="EE741" s="451" t="e">
        <f>BG741/BH741</f>
        <v>#VALUE!</v>
      </c>
      <c r="EF741" s="451" t="e">
        <f>DV741/SUM($DV741:$EE741)</f>
        <v>#VALUE!</v>
      </c>
      <c r="EG741" s="451" t="e">
        <f>DW741/SUM($DV741:$EE741)</f>
        <v>#VALUE!</v>
      </c>
      <c r="EH741" s="451" t="e">
        <f>DX741/SUM($DV741:$EE741)</f>
        <v>#VALUE!</v>
      </c>
      <c r="EI741" s="451" t="e">
        <f>DY741/SUM($DV741:$EE741)</f>
        <v>#VALUE!</v>
      </c>
      <c r="EJ741" s="451" t="e">
        <f>DZ741/SUM($DV741:$EE741)</f>
        <v>#VALUE!</v>
      </c>
      <c r="EK741" s="451" t="e">
        <f>EA741/SUM($DV741:$EE741)</f>
        <v>#VALUE!</v>
      </c>
      <c r="EL741" s="451" t="e">
        <f>EB741/SUM($DV741:$EE741)</f>
        <v>#VALUE!</v>
      </c>
      <c r="EM741" s="451" t="e">
        <f>EC741/SUM($DV741:$EE741)</f>
        <v>#VALUE!</v>
      </c>
      <c r="EN741" s="451" t="e">
        <f>ED741/SUM($DV741:$EE741)</f>
        <v>#VALUE!</v>
      </c>
      <c r="EO741" s="451" t="e">
        <f>EE741/SUM($DV741:$EE741)</f>
        <v>#VALUE!</v>
      </c>
      <c r="EP741" s="450">
        <f>EP740</f>
        <v>0.080000000000000002</v>
      </c>
      <c r="EQ741" s="450">
        <f>EQ740</f>
        <v>0.014999999999999999</v>
      </c>
      <c r="ER741" s="450">
        <f>ER740</f>
        <v>0.014999999999999999</v>
      </c>
      <c r="ES741" s="450">
        <f>ES740</f>
        <v>0.014999999999999999</v>
      </c>
      <c r="ET741" s="450">
        <f>ET740</f>
        <v>0.014999999999999999</v>
      </c>
      <c r="EU741" s="450">
        <f>EU740</f>
        <v>0.089999999999999997</v>
      </c>
      <c r="EV741" s="450">
        <f>EV740</f>
        <v>0.089999999999999997</v>
      </c>
      <c r="EW741" s="450">
        <f>EW740</f>
        <v>0.089999999999999997</v>
      </c>
      <c r="EX741" s="431" t="str">
        <f>IF(_tag_month_day!AS731="","",_tag_month_day!AS731/100)</f>
        <v/>
      </c>
      <c r="EY741" s="431" t="str">
        <f>IF(_tag_month_day!AT731="","",_tag_month_day!AT731/100)</f>
        <v/>
      </c>
      <c r="EZ741" s="431" t="str">
        <f>IF(_tag_month_day!AU731="","",_tag_month_day!AU731/100)</f>
        <v/>
      </c>
      <c r="FA741" s="431" t="str">
        <f>IF(_tag_month_day!AV731="","",_tag_month_day!AV731/100)</f>
        <v/>
      </c>
      <c r="FB741" s="431" t="str">
        <f>IF(_tag_month_day!AW731="","",_tag_month_day!AW731/100)</f>
        <v/>
      </c>
      <c r="FC741" s="431" t="str">
        <f>IF(_tag_month_day!AX731="","",_tag_month_day!AX731/100)</f>
        <v/>
      </c>
      <c r="FD741" s="449" t="str">
        <f>IF(_tag_month_day!AY731="","",_tag_month_day!AY731/100)</f>
        <v/>
      </c>
      <c r="FE741" s="449" t="str">
        <f>IF(_tag_month_day!AZ731="","",_tag_month_day!AZ731/100)</f>
        <v/>
      </c>
      <c r="FF741" s="449" t="str">
        <f>IF(_tag_month_day!BA731="","",_tag_month_day!BA731/100)</f>
        <v/>
      </c>
      <c r="FG741" s="449" t="str">
        <f>IF(_tag_month_day!BB731="","",_tag_month_day!BB731/100)</f>
        <v/>
      </c>
      <c r="FH741" s="467" t="str">
        <f>IF(_tag_month_day!BC731="","",_tag_month_day!BC731/100)</f>
        <v/>
      </c>
      <c r="FI741" s="449">
        <f>FI740</f>
        <v>0.40999999999999998</v>
      </c>
      <c r="FJ741" s="449">
        <f>FJ740</f>
        <v>0.11</v>
      </c>
      <c r="FK741" s="449">
        <f>FK740</f>
        <v>0.014999999999999999</v>
      </c>
      <c r="FL741" s="449">
        <f>FL740</f>
        <v>0</v>
      </c>
      <c r="FM741" s="467">
        <f>FM740</f>
        <v>0.0001</v>
      </c>
      <c r="FN741" s="449">
        <f>FN740</f>
        <v>0.32000000000000001</v>
      </c>
      <c r="FO741" s="449">
        <f>FO740</f>
        <v>0.20000000000000001</v>
      </c>
      <c r="FP741" s="449">
        <f>FP740</f>
        <v>0.01</v>
      </c>
      <c r="FQ741" s="449">
        <f>FQ740</f>
        <v>0</v>
      </c>
      <c r="FR741" s="467">
        <f>FR740</f>
        <v>0.0001</v>
      </c>
      <c r="FS741" s="449" t="str">
        <f>IF(_tag_month_day!BD731="","",_tag_month_day!BD731/100)</f>
        <v/>
      </c>
      <c r="FT741" s="449" t="str">
        <f>IF(_tag_month_day!BE731="","",_tag_month_day!BE731/100)</f>
        <v/>
      </c>
      <c r="FU741" s="449" t="str">
        <f>IF(_tag_month_day!BF731="","",_tag_month_day!BF731/100)</f>
        <v/>
      </c>
      <c r="FV741" s="449" t="str">
        <f>IF(_tag_month_day!BG731="","",_tag_month_day!BG731/100)</f>
        <v/>
      </c>
      <c r="FW741" s="467" t="str">
        <f>IF(_tag_month_day!BH731="","",_tag_month_day!BH731/100)</f>
        <v/>
      </c>
      <c r="FX741" s="449" t="str">
        <f>IF(_tag_month_day!BI731="","",_tag_month_day!BI731/100)</f>
        <v/>
      </c>
      <c r="FY741" s="449" t="str">
        <f>IF(_tag_month_day!BJ731="","",_tag_month_day!BJ731/100)</f>
        <v/>
      </c>
      <c r="FZ741" s="468" t="str">
        <f>IF(_tag_month_day!BK731="","",_tag_month_day!BK731/100)</f>
        <v/>
      </c>
      <c r="GA741" s="449" t="str">
        <f>IF(_tag_month_day!BL731="","",_tag_month_day!BL731/100)</f>
        <v/>
      </c>
      <c r="GB741" s="467" t="str">
        <f>IF(_tag_month_day!BM731="","",_tag_month_day!BM731/100)</f>
        <v/>
      </c>
      <c r="GC741" s="431" t="str">
        <f>IF(_tag_month_day!BN731="","",_tag_month_day!BN731/100)</f>
        <v/>
      </c>
      <c r="GD741" s="431" t="str">
        <f>IF(_tag_month_day!BO731="","",_tag_month_day!BO731/100)</f>
        <v/>
      </c>
      <c r="GE741" s="431" t="str">
        <f>IF(_tag_month_day!BP731="","",_tag_month_day!BP731/100)</f>
        <v/>
      </c>
      <c r="GF741" s="431" t="str">
        <f>IF(_tag_month_day!BQ731="","",_tag_month_day!BQ731/100)</f>
        <v/>
      </c>
      <c r="GG741" s="431" t="str">
        <f>IF(_tag_month_day!BR731="","",_tag_month_day!BR731/100)</f>
        <v/>
      </c>
      <c r="GH741" s="431" t="str">
        <f>IF(_tag_month_day!BS731="","",_tag_month_day!BS731/100)</f>
        <v/>
      </c>
      <c r="GI741" s="467" t="str">
        <f>IF(_tag_month_day!BT731="","",_tag_month_day!BT731/100)</f>
        <v/>
      </c>
      <c r="GJ741" s="469" t="str">
        <f>IF(_tag_month_day!BU731="","",_tag_month_day!BU731/100)</f>
        <v/>
      </c>
      <c r="GK741" s="470">
        <f>GK740</f>
        <v>0.070000000000000007</v>
      </c>
      <c r="GL741" s="470">
        <f>GL740</f>
        <v>0.029999999999999999</v>
      </c>
      <c r="GM741" s="471" t="str">
        <f>IF(_tag_month_day!BX731="","",_tag_month_day!BX731/100)</f>
        <v/>
      </c>
      <c r="GN741" s="470">
        <f>GN740</f>
        <v>0.070000000000000007</v>
      </c>
      <c r="GO741" s="470">
        <f>GO740</f>
        <v>0.029999999999999999</v>
      </c>
      <c r="GP741" s="470">
        <f>GP740</f>
        <v>0.089999999999999997</v>
      </c>
      <c r="GQ741" s="470">
        <f>GQ740</f>
        <v>0.029999999999999999</v>
      </c>
      <c r="GR741" s="471" t="str">
        <f>IF(_tag_month_day!CA731="","",_tag_month_day!CA731/100)</f>
        <v/>
      </c>
      <c r="GS741" s="472">
        <f>GS740</f>
        <v>0.95299999999999996</v>
      </c>
      <c r="GT741" s="472">
        <f>GT740</f>
        <v>0.55000000000000004</v>
      </c>
      <c r="GU741" s="472">
        <f>GU740</f>
        <v>0.55000000000000004</v>
      </c>
      <c r="GV741" s="472">
        <f>GV740</f>
        <v>0.55000000000000004</v>
      </c>
      <c r="GW741" s="472">
        <f>GW740</f>
        <v>0.5</v>
      </c>
      <c r="GX741" s="472">
        <f>GX740</f>
        <v>0.93500000000000005</v>
      </c>
      <c r="GY741" s="472">
        <f>GY740</f>
        <v>0.14999999999999999</v>
      </c>
      <c r="GZ741" s="472">
        <f>GZ740</f>
        <v>1</v>
      </c>
      <c r="HA741" s="474">
        <f>HA740</f>
        <v>0.047</v>
      </c>
      <c r="HB741" s="474">
        <f>HB740</f>
        <v>0.45000000000000001</v>
      </c>
      <c r="HC741" s="474">
        <f>HC740</f>
        <v>0.45000000000000001</v>
      </c>
      <c r="HD741" s="474">
        <f>HD740</f>
        <v>0.45000000000000001</v>
      </c>
      <c r="HE741" s="474">
        <f>HE740</f>
        <v>0.5</v>
      </c>
      <c r="HF741" s="474">
        <f>HF740</f>
        <v>0.065000000000000002</v>
      </c>
      <c r="HG741" s="474">
        <f>HG740</f>
        <v>0.84999999999999998</v>
      </c>
      <c r="HH741" s="474">
        <f>HH740</f>
        <v>0</v>
      </c>
      <c r="HI741" s="10">
        <f>IF(BZ741&lt;&gt;"",CK741-BV741,0)</f>
        <v>0</v>
      </c>
      <c r="HJ741" s="10" t="e">
        <f>IF(AJ741&gt;0,AH741-AJ741,0)</f>
        <v>#VALUE!</v>
      </c>
      <c r="HK741" s="466">
        <f>HK740</f>
        <v>0.84999999999999998</v>
      </c>
      <c r="HL741" s="424">
        <f>HL740</f>
        <v>550000</v>
      </c>
      <c r="HM741" s="424">
        <f>HM740</f>
        <v>480000</v>
      </c>
      <c r="HN741" s="465" t="e">
        <f>(DJ741*EZ741+DK741*FH741+DL741*FM741+DM741*FR741+DN741*FW741+DO741*GB741+DS741*GI741+DP741*GM741+DR741*GR741)*1000*2</f>
        <v>#VALUE!</v>
      </c>
      <c r="HO741" s="465" t="e">
        <f>HN741*HK741*$HO$2/HL741*1000000</f>
        <v>#VALUE!</v>
      </c>
      <c r="HP741" s="465" t="e">
        <f>HN741*HK741*$HP$2/HM741*1000000</f>
        <v>#VALUE!</v>
      </c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</row>
    <row customFormat="1" r="742" s="0">
      <c r="A742" s="420">
        <v>731</v>
      </c>
      <c r="B742" s="421">
        <f ca="1">IF(D742=D741,B741,IF(D742="夜班",B741+1,B741))</f>
        <v>43616</v>
      </c>
      <c r="C742" s="422">
        <f>C741</f>
        <v>0.041666666666666699</v>
      </c>
      <c r="D742" s="10" t="str">
        <f ca="1">IF(HOUR(G742)&lt;8,"夜班",IF(HOUR(G742)&lt;16,"白班",IF(HOUR(G742)&lt;24,"中班",0)))</f>
        <v>白班</v>
      </c>
      <c r="E742" s="10" t="e">
        <f ca="1">IF(F742=1,"甲",IF(F742=2,"乙",IF(F742=3,"丙",IF(F742=4,"丁",""))))</f>
        <v>#REF!</v>
      </c>
      <c r="F742" s="10" t="e">
        <f ca="1">SUMPRODUCT((成本日报!$A$3:$A$95=计划!B742)*(成本日报!$B$3:$B$95=计划!$D742),成本日报!$C$3:$C$95)</f>
        <v>#REF!</v>
      </c>
      <c r="G742" s="423">
        <f ca="1">G741+C741</f>
        <v>43616.416666664896</v>
      </c>
      <c r="H742" s="423">
        <f ca="1">$G742+$C742/60*10+$C742*0</f>
        <v>43616.423611109341</v>
      </c>
      <c r="I742" s="423">
        <f ca="1">$G742+$C742/60*18+$C742*0</f>
        <v>43616.429166664893</v>
      </c>
      <c r="J742" s="423">
        <f ca="1">$G742+$C742/60*0+$C742*1</f>
        <v>43616.45833333156</v>
      </c>
      <c r="K742" s="423">
        <f ca="1">$G742+$C742/60*30+$C742*2</f>
        <v>43616.520833331568</v>
      </c>
      <c r="L742" s="423">
        <f ca="1">$G742+$C742/60*0+$C742*3</f>
        <v>43616.541666664896</v>
      </c>
      <c r="M742" s="424" t="str">
        <f>IF(_tag_month_day!A732="","",_tag_month_day!A732)</f>
        <v/>
      </c>
      <c r="N742" s="424" t="str">
        <f>IF(_tag_month_day!B732="","",_tag_month_day!B732)</f>
        <v/>
      </c>
      <c r="O742" s="425" t="e">
        <f>IF(M742+N742=0,"",M742+N742)</f>
        <v>#VALUE!</v>
      </c>
      <c r="P742" s="424" t="str">
        <f>IF(_tag_month_day!C732="","",_tag_month_day!C732)</f>
        <v/>
      </c>
      <c r="Q742" s="424" t="str">
        <f>IF(_tag_month_day!D732="","",_tag_month_day!D732)</f>
        <v/>
      </c>
      <c r="R742" s="426" t="str">
        <f>IF(_tag_month_day!CB732="","",_tag_month_day!CB732/100)</f>
        <v/>
      </c>
      <c r="S742" s="427" t="str">
        <f>IF(_tag_month_day!E732="","",_tag_month_day!E732)</f>
        <v/>
      </c>
      <c r="T742" s="427" t="str">
        <f>IF(_tag_month_day!F732="","",_tag_month_day!F732)</f>
        <v/>
      </c>
      <c r="U742" s="428" t="e">
        <f>S742+T742</f>
        <v>#VALUE!</v>
      </c>
      <c r="V742" s="429" t="e">
        <f>U742/AJ742</f>
        <v>#VALUE!</v>
      </c>
      <c r="W742" s="430" t="str">
        <f>IF(_jhy_month_day!A732="","",_jhy_month_day!A732)</f>
        <v/>
      </c>
      <c r="X742" s="431" t="str">
        <f>IF(_jhy_month_day!B732="","",_jhy_month_day!B732/100)</f>
        <v/>
      </c>
      <c r="Y742" s="431" t="str">
        <f>IF(_jhy_month_day!C732="","",_jhy_month_day!C732/100)</f>
        <v/>
      </c>
      <c r="Z742" s="432">
        <f>Z738+1</f>
        <v>183</v>
      </c>
      <c r="AA742" s="433" t="str">
        <f>IF(_tag_month_day!G732="","",_tag_month_day!G732/100)</f>
        <v/>
      </c>
      <c r="AB742" s="433" t="str">
        <f>IF(_tag_month_day!H732="","",_tag_month_day!H732/100)</f>
        <v/>
      </c>
      <c r="AC742" s="434">
        <f>IF(X742="",AC741,BK742*($AV741*X742+$AW741*FD741+$AX741*FI741+$AY741*FN741+$AZ741*FS741+$BA741*FX741+$BG741*GE741)/(AV741*Y742+AX741*FK741+AW741*FF741+AY741*FP741+AZ741*FU741+BA741*FZ741+BG741*GG741+BB741*GK741+BC741*GN741+BD741*GP741))</f>
        <v>1.59963432013121</v>
      </c>
      <c r="AD742" s="435" t="str">
        <f>IF(AC742=AC741,"",AC742-AC741)</f>
        <v/>
      </c>
      <c r="AE742" s="436" t="str">
        <f>IF(1-AF742=0,"",(1-AF742))</f>
        <v/>
      </c>
      <c r="AF742" s="437">
        <v>1</v>
      </c>
      <c r="AG742" s="10" t="str">
        <f>AG741</f>
        <v>9A3</v>
      </c>
      <c r="AH742" s="438" t="str">
        <f>AH741</f>
        <v/>
      </c>
      <c r="AI742" s="424"/>
      <c r="AJ742" s="10" t="str">
        <f>IF(_tag_month_day!I732="","",_tag_month_day!I732)</f>
        <v/>
      </c>
      <c r="AK742" s="440"/>
      <c r="AL742" s="440"/>
      <c r="AM742" s="440"/>
      <c r="AN742" s="441">
        <f>AN741</f>
        <v>2</v>
      </c>
      <c r="AO742" s="441">
        <f>AO741</f>
        <v>8</v>
      </c>
      <c r="AP742" s="442" t="e">
        <f>(IF(AN742=0,AS741,AS741*(1+AO742/AN742)/(AR742+AO742/AN742)))+AT742</f>
        <v>#VALUE!</v>
      </c>
      <c r="AQ742" s="443" t="str">
        <f>IF(_tag_month_day!J732="","",_tag_month_day!J732/100)</f>
        <v/>
      </c>
      <c r="AR742" s="444">
        <f>AR741</f>
        <v>1.3</v>
      </c>
      <c r="AS742" s="445" t="e">
        <f>AQ742*(AN742*AR742+AO742)/(AN742+AO742)</f>
        <v>#VALUE!</v>
      </c>
      <c r="AT742" s="445" t="e">
        <f>(SUM(BE742:BF742)-SUM(BE741:BF741))*0.05</f>
        <v>#VALUE!</v>
      </c>
      <c r="AU742" s="446" t="str">
        <f>IF(_tag_month_day!CC732="","",IF(_tag_month_day!CC732&gt;0,_tag_month_day!CD732,_tag_month_day!CE732))</f>
        <v/>
      </c>
      <c r="AV742" s="447" t="str">
        <f>IF(_tag_month_day!L732="","",_tag_month_day!L732/100)</f>
        <v/>
      </c>
      <c r="AW742" s="431">
        <f>AW741</f>
        <v>0</v>
      </c>
      <c r="AX742" s="431">
        <f>AX741</f>
        <v>0</v>
      </c>
      <c r="AY742" s="431" t="str">
        <f>IF(_tag_month_day!M732="","",_tag_month_day!M732/100)</f>
        <v/>
      </c>
      <c r="AZ742" s="431" t="str">
        <f>IF(_tag_month_day!N732="","",_tag_month_day!N732/100)</f>
        <v/>
      </c>
      <c r="BA742" s="431" t="str">
        <f>IF(_tag_month_day!O732="","",_tag_month_day!O732/100)</f>
        <v/>
      </c>
      <c r="BB742" s="448" t="str">
        <f>IF(_tag_month_day!P732="","",_tag_month_day!P732/100)</f>
        <v/>
      </c>
      <c r="BC742" s="448">
        <f>BC741</f>
        <v>0</v>
      </c>
      <c r="BD742" s="448" t="str">
        <f>IF(_tag_month_day!Q732="","",_tag_month_day!Q732/100)</f>
        <v/>
      </c>
      <c r="BE742" s="449" t="str">
        <f>IF(_tag_month_day!R732="","",_tag_month_day!R732/100)</f>
        <v/>
      </c>
      <c r="BF742" s="388" t="e">
        <f>(AU742*(100+BE742*100))/(AJ742-AU742)/100</f>
        <v>#VALUE!</v>
      </c>
      <c r="BG742" s="450" t="e">
        <f>BE742+BF742</f>
        <v>#VALUE!</v>
      </c>
      <c r="BH742" s="451" t="e">
        <f>SUM(AV742:BF742)</f>
        <v>#VALUE!</v>
      </c>
      <c r="BI742" s="452" t="e">
        <f>IF(CX742=0,BI741,(DK742*查询!$R$5+DL742*查询!$Q$5+DM742*查询!$N$5+DN742*查询!$O$5+DO742*查询!$P$5)*AF742/CX742)</f>
        <v>#VALUE!</v>
      </c>
      <c r="BJ742" s="452" t="e">
        <f>IF(CX742=0,BJ741,(DP742*查询!$S$5+DQ742*查询!$T$5+DR742*查询!$U$5)*AF742/CX742)</f>
        <v>#VALUE!</v>
      </c>
      <c r="BK742" s="452">
        <f>BK741</f>
        <v>1</v>
      </c>
      <c r="BL742" s="453" t="e">
        <f>SUMPRODUCT((AV742:BA742)*(GS742:GX742))/((GS742:GX742)+SUM(BB742:BD742)*GY742+BG742*GZ742)</f>
        <v>#VALUE!</v>
      </c>
      <c r="BM742" s="453" t="e">
        <f>BK742*($AV742*FB742+$AW742*FD742+$AX742*FI742+$AY742*FN742+$AZ742*FS742+$BA742*FX742+$BG742*GE742)/(AV742*EY742+AX742*FK742+AW742*FF742+AY742*FP742+AZ742*FU742+BA742*FZ742+BG742*GG742+BB742*GK742+BC742*GN742+BD742*GP742)</f>
        <v>#VALUE!</v>
      </c>
      <c r="BN742" s="453" t="e">
        <f>($AV742*FC742+$AX742*FJ742+$AW742*FE742+$AY742*FO742+$AZ742*FT742+$BA742*FY742+$BG742*GF742)/($AV742*FA742+BG742*GH742+BB742*GL742+BC742*GO742+BD742*GQ742+BA742*GA742)</f>
        <v>#VALUE!</v>
      </c>
      <c r="BO742" s="454" t="e">
        <f>SUMPRODUCT(AV742:BA742*GS742:GX742)/(GS742:GX742+(BB742+BC742+BD742)*GY742+BG742)</f>
        <v>#VALUE!</v>
      </c>
      <c r="BP742" s="454" t="e">
        <f>SUMPRODUCT(AV742:BA742*GS742:GX742)/(GS742:GX742+(BB742+BC742+BD742)*GY742+BG742)</f>
        <v>#VALUE!</v>
      </c>
      <c r="BQ742" s="454" t="e">
        <f>SUMPRODUCT(AV742:BA742*GS742:GX742)/(GS742:GX742+(BB742+BC742+BD742)*GY742+BG742)</f>
        <v>#VALUE!</v>
      </c>
      <c r="BR742" s="453" t="str">
        <f>IF(_tag_month_day!T732="","",_tag_month_day!T732)</f>
        <v/>
      </c>
      <c r="BS742" s="453" t="str">
        <f>IF(_tag_month_day!U732="","",_tag_month_day!U732)</f>
        <v/>
      </c>
      <c r="BT742" s="455" t="str">
        <f>IF(CK742="","",IF((CK742&gt;=BV742-0.12)*(CK742&lt;=BV742+0.12),"合格","不合格"))</f>
        <v/>
      </c>
      <c r="BU742" s="456" t="str">
        <f>IF(_tag_month_day!V732="","",_tag_month_day!V732)</f>
        <v/>
      </c>
      <c r="BV742" s="457" t="str">
        <f>IF(_tag_month_day!W732="","",_tag_month_day!W732)</f>
        <v/>
      </c>
      <c r="BW742" s="458" t="str">
        <f>IF(_tag_month_day!X732="","",_tag_month_day!X732)</f>
        <v/>
      </c>
      <c r="BX742" s="458" t="str">
        <f>IF(_tag_month_day!Y732="","",_tag_month_day!Y732)</f>
        <v/>
      </c>
      <c r="BY742" s="459">
        <f ca="1">L742</f>
        <v>43616.541666664896</v>
      </c>
      <c r="BZ742" s="460"/>
      <c r="CA742" s="4"/>
      <c r="CB742" s="424" t="str">
        <f>IF(_tag_month_day!Z732="","",_tag_month_day!Z732)</f>
        <v/>
      </c>
      <c r="CC742" s="424" t="str">
        <f>IF(_tag_month_day!AA732="","",_tag_month_day!AA732)</f>
        <v/>
      </c>
      <c r="CD742" s="424" t="str">
        <f>IF(_tag_month_day!AB732="","",_tag_month_day!AB732)</f>
        <v/>
      </c>
      <c r="CE742" s="424" t="str">
        <f>IF(_tag_month_day!AC732="","",_tag_month_day!AC732)</f>
        <v/>
      </c>
      <c r="CF742" s="424" t="str">
        <f>IF(_tag_month_day!AD732="","",_tag_month_day!AD732)</f>
        <v/>
      </c>
      <c r="CG742" s="424" t="str">
        <f>IF(_tag_month_day!AE732="","",_tag_month_day!AE732)</f>
        <v/>
      </c>
      <c r="CH742" s="424" t="str">
        <f>IF(_tag_month_day!AF732="","",_tag_month_day!AF732)</f>
        <v/>
      </c>
      <c r="CI742" s="424" t="str">
        <f>IF(_tag_month_day!AG732="","",_tag_month_day!AG732)</f>
        <v/>
      </c>
      <c r="CJ742" s="424" t="str">
        <f>IF(_tag_month_day!AH732="","",_tag_month_day!AH732)</f>
        <v/>
      </c>
      <c r="CK742" s="424" t="str">
        <f>IF(_tag_month_day!AI732="","",_tag_month_day!AI732)</f>
        <v/>
      </c>
      <c r="CL742" s="4" t="str">
        <f>IF(_tag_month_day!AJ732="","",_tag_month_day!AJ732)</f>
        <v/>
      </c>
      <c r="CM742" s="4" t="str">
        <f>IF(_tag_month_day!AK732="","",_tag_month_day!AK732)</f>
        <v/>
      </c>
      <c r="CN742" s="4" t="str">
        <f>IF(_tag_month_day!AL732="","",_tag_month_day!AL732)</f>
        <v/>
      </c>
      <c r="CO742" s="4" t="str">
        <f>IF(_tag_month_day!AM732="","",_tag_month_day!AM732)</f>
        <v/>
      </c>
      <c r="CP742" s="4" t="str">
        <f>IF(_tag_month_day!AN732="","",_tag_month_day!AN732)</f>
        <v/>
      </c>
      <c r="CQ742" s="4" t="str">
        <f>IF(_tag_month_day!AO732="","",_tag_month_day!AO732)</f>
        <v/>
      </c>
      <c r="CR742" s="462" t="str">
        <f>IF(_tag_month_day!AP732="","",_tag_month_day!AP732)</f>
        <v/>
      </c>
      <c r="CS742" s="463" t="str">
        <f>IF(_tag_month_day!AQ732="","",_tag_month_day!AQ732)</f>
        <v/>
      </c>
      <c r="CT742" s="4" t="str">
        <f>IF(_tag_month_day!AR732="","",_tag_month_day!AR732)</f>
        <v/>
      </c>
      <c r="CU742" s="464" t="e">
        <f>DU742/AJ742</f>
        <v>#VALUE!</v>
      </c>
      <c r="CV742" s="451" t="e">
        <f>BG742/BH742</f>
        <v>#VALUE!</v>
      </c>
      <c r="CW742" s="465" t="e">
        <f>AJ742*(1-CV742)*CU742*AF742</f>
        <v>#VALUE!</v>
      </c>
      <c r="CX742" s="465" t="e">
        <f>CW742*94%</f>
        <v>#VALUE!</v>
      </c>
      <c r="CY742" s="466" t="e">
        <f>IF(CX742=0,0,DS742/(DS742+CX742))</f>
        <v>#VALUE!</v>
      </c>
      <c r="CZ742" s="465" t="e">
        <f>$AJ742*EF742</f>
        <v>#VALUE!</v>
      </c>
      <c r="DA742" s="465" t="e">
        <f>$AJ742*EG742</f>
        <v>#VALUE!</v>
      </c>
      <c r="DB742" s="465" t="e">
        <f>$AJ742*EH742</f>
        <v>#VALUE!</v>
      </c>
      <c r="DC742" s="465" t="e">
        <f>$AJ742*EI742</f>
        <v>#VALUE!</v>
      </c>
      <c r="DD742" s="465" t="e">
        <f>$AJ742*EJ742</f>
        <v>#VALUE!</v>
      </c>
      <c r="DE742" s="465" t="e">
        <f>$AJ742*EK742</f>
        <v>#VALUE!</v>
      </c>
      <c r="DF742" s="465" t="e">
        <f>$AJ742*EL742</f>
        <v>#VALUE!</v>
      </c>
      <c r="DG742" s="465" t="e">
        <f>$AJ742*EM742</f>
        <v>#VALUE!</v>
      </c>
      <c r="DH742" s="465" t="e">
        <f>$AJ742*EN742</f>
        <v>#VALUE!</v>
      </c>
      <c r="DI742" s="465" t="e">
        <f>$AJ742*EO742</f>
        <v>#VALUE!</v>
      </c>
      <c r="DJ742" s="465" t="e">
        <f>CZ742*(1-EP742)</f>
        <v>#VALUE!</v>
      </c>
      <c r="DK742" s="465" t="e">
        <f>DA742*(1-ER742)</f>
        <v>#VALUE!</v>
      </c>
      <c r="DL742" s="465" t="e">
        <f>DB742*(1-EQ742)</f>
        <v>#VALUE!</v>
      </c>
      <c r="DM742" s="465" t="e">
        <f>DC742*(1-ES742)</f>
        <v>#VALUE!</v>
      </c>
      <c r="DN742" s="465" t="e">
        <f>DD742*(1-ET742)</f>
        <v>#VALUE!</v>
      </c>
      <c r="DO742" s="465" t="e">
        <f>DE742</f>
        <v>#VALUE!</v>
      </c>
      <c r="DP742" s="465" t="e">
        <f>DF742*(1-EU742)</f>
        <v>#VALUE!</v>
      </c>
      <c r="DQ742" s="465" t="e">
        <f>DG742*(1-EV742)</f>
        <v>#VALUE!</v>
      </c>
      <c r="DR742" s="465" t="e">
        <f>DH742*(1-EW742)</f>
        <v>#VALUE!</v>
      </c>
      <c r="DS742" s="465" t="e">
        <f>DI742</f>
        <v>#VALUE!</v>
      </c>
      <c r="DT742" s="465" t="e">
        <f>SUM(DJ742:DS742)</f>
        <v>#VALUE!</v>
      </c>
      <c r="DU742" s="465" t="e">
        <f>(GS742:GX742)+(DP742+DQ742+DR742)*GY742+DS742</f>
        <v>#VALUE!</v>
      </c>
      <c r="DV742" s="451" t="e">
        <f>AV742/$BH742/(1-EP742)</f>
        <v>#VALUE!</v>
      </c>
      <c r="DW742" s="451" t="e">
        <f>AW742/$BH742/(1-ER742)</f>
        <v>#VALUE!</v>
      </c>
      <c r="DX742" s="451" t="e">
        <f>AX742/$BH742/(1-EQ742)</f>
        <v>#VALUE!</v>
      </c>
      <c r="DY742" s="451" t="e">
        <f>AY742/$BH742/(1-ES742)</f>
        <v>#VALUE!</v>
      </c>
      <c r="DZ742" s="451" t="e">
        <f>AZ742/$BH742/(1-ET742)</f>
        <v>#VALUE!</v>
      </c>
      <c r="EA742" s="451" t="e">
        <f>BA742/$BH742/(1-AX742)</f>
        <v>#VALUE!</v>
      </c>
      <c r="EB742" s="451" t="e">
        <f>BB742/$BH742/(1-EU742)</f>
        <v>#VALUE!</v>
      </c>
      <c r="EC742" s="451" t="e">
        <f>BC742/$BH742/(1-EV742)</f>
        <v>#VALUE!</v>
      </c>
      <c r="ED742" s="451" t="e">
        <f>BD742/$BH742/(1-EW742)</f>
        <v>#VALUE!</v>
      </c>
      <c r="EE742" s="451" t="e">
        <f>BG742/BH742</f>
        <v>#VALUE!</v>
      </c>
      <c r="EF742" s="451" t="e">
        <f>DV742/SUM($DV742:$EE742)</f>
        <v>#VALUE!</v>
      </c>
      <c r="EG742" s="451" t="e">
        <f>DW742/SUM($DV742:$EE742)</f>
        <v>#VALUE!</v>
      </c>
      <c r="EH742" s="451" t="e">
        <f>DX742/SUM($DV742:$EE742)</f>
        <v>#VALUE!</v>
      </c>
      <c r="EI742" s="451" t="e">
        <f>DY742/SUM($DV742:$EE742)</f>
        <v>#VALUE!</v>
      </c>
      <c r="EJ742" s="451" t="e">
        <f>DZ742/SUM($DV742:$EE742)</f>
        <v>#VALUE!</v>
      </c>
      <c r="EK742" s="451" t="e">
        <f>EA742/SUM($DV742:$EE742)</f>
        <v>#VALUE!</v>
      </c>
      <c r="EL742" s="451" t="e">
        <f>EB742/SUM($DV742:$EE742)</f>
        <v>#VALUE!</v>
      </c>
      <c r="EM742" s="451" t="e">
        <f>EC742/SUM($DV742:$EE742)</f>
        <v>#VALUE!</v>
      </c>
      <c r="EN742" s="451" t="e">
        <f>ED742/SUM($DV742:$EE742)</f>
        <v>#VALUE!</v>
      </c>
      <c r="EO742" s="451" t="e">
        <f>EE742/SUM($DV742:$EE742)</f>
        <v>#VALUE!</v>
      </c>
      <c r="EP742" s="450">
        <f>EP741</f>
        <v>0.080000000000000002</v>
      </c>
      <c r="EQ742" s="450">
        <f>EQ741</f>
        <v>0.014999999999999999</v>
      </c>
      <c r="ER742" s="450">
        <f>ER741</f>
        <v>0.014999999999999999</v>
      </c>
      <c r="ES742" s="450">
        <f>ES741</f>
        <v>0.014999999999999999</v>
      </c>
      <c r="ET742" s="450">
        <f>ET741</f>
        <v>0.014999999999999999</v>
      </c>
      <c r="EU742" s="450">
        <f>EU741</f>
        <v>0.089999999999999997</v>
      </c>
      <c r="EV742" s="450">
        <f>EV741</f>
        <v>0.089999999999999997</v>
      </c>
      <c r="EW742" s="450">
        <f>EW741</f>
        <v>0.089999999999999997</v>
      </c>
      <c r="EX742" s="431" t="str">
        <f>IF(_tag_month_day!AS732="","",_tag_month_day!AS732/100)</f>
        <v/>
      </c>
      <c r="EY742" s="431" t="str">
        <f>IF(_tag_month_day!AT732="","",_tag_month_day!AT732/100)</f>
        <v/>
      </c>
      <c r="EZ742" s="431" t="str">
        <f>IF(_tag_month_day!AU732="","",_tag_month_day!AU732/100)</f>
        <v/>
      </c>
      <c r="FA742" s="431" t="str">
        <f>IF(_tag_month_day!AV732="","",_tag_month_day!AV732/100)</f>
        <v/>
      </c>
      <c r="FB742" s="431" t="str">
        <f>IF(_tag_month_day!AW732="","",_tag_month_day!AW732/100)</f>
        <v/>
      </c>
      <c r="FC742" s="431" t="str">
        <f>IF(_tag_month_day!AX732="","",_tag_month_day!AX732/100)</f>
        <v/>
      </c>
      <c r="FD742" s="449" t="str">
        <f>IF(_tag_month_day!AY732="","",_tag_month_day!AY732/100)</f>
        <v/>
      </c>
      <c r="FE742" s="449" t="str">
        <f>IF(_tag_month_day!AZ732="","",_tag_month_day!AZ732/100)</f>
        <v/>
      </c>
      <c r="FF742" s="449" t="str">
        <f>IF(_tag_month_day!BA732="","",_tag_month_day!BA732/100)</f>
        <v/>
      </c>
      <c r="FG742" s="449" t="str">
        <f>IF(_tag_month_day!BB732="","",_tag_month_day!BB732/100)</f>
        <v/>
      </c>
      <c r="FH742" s="467" t="str">
        <f>IF(_tag_month_day!BC732="","",_tag_month_day!BC732/100)</f>
        <v/>
      </c>
      <c r="FI742" s="449">
        <f>FI741</f>
        <v>0.40999999999999998</v>
      </c>
      <c r="FJ742" s="449">
        <f>FJ741</f>
        <v>0.11</v>
      </c>
      <c r="FK742" s="449">
        <f>FK741</f>
        <v>0.014999999999999999</v>
      </c>
      <c r="FL742" s="449">
        <f>FL741</f>
        <v>0</v>
      </c>
      <c r="FM742" s="467">
        <f>FM741</f>
        <v>0.0001</v>
      </c>
      <c r="FN742" s="449">
        <f>FN741</f>
        <v>0.32000000000000001</v>
      </c>
      <c r="FO742" s="449">
        <f>FO741</f>
        <v>0.20000000000000001</v>
      </c>
      <c r="FP742" s="449">
        <f>FP741</f>
        <v>0.01</v>
      </c>
      <c r="FQ742" s="449">
        <f>FQ741</f>
        <v>0</v>
      </c>
      <c r="FR742" s="467">
        <f>FR741</f>
        <v>0.0001</v>
      </c>
      <c r="FS742" s="449" t="str">
        <f>IF(_tag_month_day!BD732="","",_tag_month_day!BD732/100)</f>
        <v/>
      </c>
      <c r="FT742" s="449" t="str">
        <f>IF(_tag_month_day!BE732="","",_tag_month_day!BE732/100)</f>
        <v/>
      </c>
      <c r="FU742" s="449" t="str">
        <f>IF(_tag_month_day!BF732="","",_tag_month_day!BF732/100)</f>
        <v/>
      </c>
      <c r="FV742" s="449" t="str">
        <f>IF(_tag_month_day!BG732="","",_tag_month_day!BG732/100)</f>
        <v/>
      </c>
      <c r="FW742" s="467" t="str">
        <f>IF(_tag_month_day!BH732="","",_tag_month_day!BH732/100)</f>
        <v/>
      </c>
      <c r="FX742" s="449" t="str">
        <f>IF(_tag_month_day!BI732="","",_tag_month_day!BI732/100)</f>
        <v/>
      </c>
      <c r="FY742" s="449" t="str">
        <f>IF(_tag_month_day!BJ732="","",_tag_month_day!BJ732/100)</f>
        <v/>
      </c>
      <c r="FZ742" s="468" t="str">
        <f>IF(_tag_month_day!BK732="","",_tag_month_day!BK732/100)</f>
        <v/>
      </c>
      <c r="GA742" s="449" t="str">
        <f>IF(_tag_month_day!BL732="","",_tag_month_day!BL732/100)</f>
        <v/>
      </c>
      <c r="GB742" s="467" t="str">
        <f>IF(_tag_month_day!BM732="","",_tag_month_day!BM732/100)</f>
        <v/>
      </c>
      <c r="GC742" s="431" t="str">
        <f>IF(_tag_month_day!BN732="","",_tag_month_day!BN732/100)</f>
        <v/>
      </c>
      <c r="GD742" s="431" t="str">
        <f>IF(_tag_month_day!BO732="","",_tag_month_day!BO732/100)</f>
        <v/>
      </c>
      <c r="GE742" s="431" t="str">
        <f>IF(_tag_month_day!BP732="","",_tag_month_day!BP732/100)</f>
        <v/>
      </c>
      <c r="GF742" s="431" t="str">
        <f>IF(_tag_month_day!BQ732="","",_tag_month_day!BQ732/100)</f>
        <v/>
      </c>
      <c r="GG742" s="431" t="str">
        <f>IF(_tag_month_day!BR732="","",_tag_month_day!BR732/100)</f>
        <v/>
      </c>
      <c r="GH742" s="431" t="str">
        <f>IF(_tag_month_day!BS732="","",_tag_month_day!BS732/100)</f>
        <v/>
      </c>
      <c r="GI742" s="467" t="str">
        <f>IF(_tag_month_day!BT732="","",_tag_month_day!BT732/100)</f>
        <v/>
      </c>
      <c r="GJ742" s="469" t="str">
        <f>IF(_tag_month_day!BU732="","",_tag_month_day!BU732/100)</f>
        <v/>
      </c>
      <c r="GK742" s="470">
        <f>GK741</f>
        <v>0.070000000000000007</v>
      </c>
      <c r="GL742" s="470">
        <f>GL741</f>
        <v>0.029999999999999999</v>
      </c>
      <c r="GM742" s="471" t="str">
        <f>IF(_tag_month_day!BX732="","",_tag_month_day!BX732/100)</f>
        <v/>
      </c>
      <c r="GN742" s="470">
        <f>GN741</f>
        <v>0.070000000000000007</v>
      </c>
      <c r="GO742" s="470">
        <f>GO741</f>
        <v>0.029999999999999999</v>
      </c>
      <c r="GP742" s="470">
        <f>GP741</f>
        <v>0.089999999999999997</v>
      </c>
      <c r="GQ742" s="470">
        <f>GQ741</f>
        <v>0.029999999999999999</v>
      </c>
      <c r="GR742" s="471" t="str">
        <f>IF(_tag_month_day!CA732="","",_tag_month_day!CA732/100)</f>
        <v/>
      </c>
      <c r="GS742" s="472">
        <f>GS741</f>
        <v>0.95299999999999996</v>
      </c>
      <c r="GT742" s="472">
        <f>GT741</f>
        <v>0.55000000000000004</v>
      </c>
      <c r="GU742" s="472">
        <f>GU741</f>
        <v>0.55000000000000004</v>
      </c>
      <c r="GV742" s="472">
        <f>GV741</f>
        <v>0.55000000000000004</v>
      </c>
      <c r="GW742" s="472">
        <f>GW741</f>
        <v>0.5</v>
      </c>
      <c r="GX742" s="472">
        <f>GX741</f>
        <v>0.93500000000000005</v>
      </c>
      <c r="GY742" s="472">
        <f>GY741</f>
        <v>0.14999999999999999</v>
      </c>
      <c r="GZ742" s="472">
        <f>GZ741</f>
        <v>1</v>
      </c>
      <c r="HA742" s="474">
        <f>HA741</f>
        <v>0.047</v>
      </c>
      <c r="HB742" s="474">
        <f>HB741</f>
        <v>0.45000000000000001</v>
      </c>
      <c r="HC742" s="474">
        <f>HC741</f>
        <v>0.45000000000000001</v>
      </c>
      <c r="HD742" s="474">
        <f>HD741</f>
        <v>0.45000000000000001</v>
      </c>
      <c r="HE742" s="474">
        <f>HE741</f>
        <v>0.5</v>
      </c>
      <c r="HF742" s="474">
        <f>HF741</f>
        <v>0.065000000000000002</v>
      </c>
      <c r="HG742" s="474">
        <f>HG741</f>
        <v>0.84999999999999998</v>
      </c>
      <c r="HH742" s="474">
        <f>HH741</f>
        <v>0</v>
      </c>
      <c r="HI742" s="10">
        <f>IF(BZ742&lt;&gt;"",CK742-BV742,0)</f>
        <v>0</v>
      </c>
      <c r="HJ742" s="10" t="e">
        <f>IF(AJ742&gt;0,AH742-AJ742,0)</f>
        <v>#VALUE!</v>
      </c>
      <c r="HK742" s="466">
        <f>HK741</f>
        <v>0.84999999999999998</v>
      </c>
      <c r="HL742" s="424">
        <f>HL741</f>
        <v>550000</v>
      </c>
      <c r="HM742" s="424">
        <f>HM741</f>
        <v>480000</v>
      </c>
      <c r="HN742" s="465" t="e">
        <f>(DJ742*EZ742+DK742*FH742+DL742*FM742+DM742*FR742+DN742*FW742+DO742*GB742+DS742*GI742+DP742*GM742+DR742*GR742)*1000*2</f>
        <v>#VALUE!</v>
      </c>
      <c r="HO742" s="465" t="e">
        <f>HN742*HK742*$HO$2/HL742*1000000</f>
        <v>#VALUE!</v>
      </c>
      <c r="HP742" s="465" t="e">
        <f>HN742*HK742*$HP$2/HM742*1000000</f>
        <v>#VALUE!</v>
      </c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</row>
    <row r="743">
      <c r="A743" s="420">
        <v>732</v>
      </c>
      <c r="B743" s="421">
        <f ca="1">IF(D743=D742,B742,IF(D743="夜班",B742+1,B742))</f>
        <v>43616</v>
      </c>
      <c r="C743" s="422">
        <f>C742</f>
        <v>0.041666666666666699</v>
      </c>
      <c r="D743" s="10" t="str">
        <f ca="1">IF(HOUR(G743)&lt;8,"夜班",IF(HOUR(G743)&lt;16,"白班",IF(HOUR(G743)&lt;24,"中班",0)))</f>
        <v>白班</v>
      </c>
      <c r="E743" s="10" t="e">
        <f ca="1">IF(F743=1,"甲",IF(F743=2,"乙",IF(F743=3,"丙",IF(F743=4,"丁",""))))</f>
        <v>#REF!</v>
      </c>
      <c r="F743" s="10" t="e">
        <f ca="1">SUMPRODUCT((成本日报!$A$3:$A$95=计划!B743)*(成本日报!$B$3:$B$95=计划!$D743),成本日报!$C$3:$C$95)</f>
        <v>#REF!</v>
      </c>
      <c r="G743" s="423">
        <f ca="1">G742+C742</f>
        <v>43616.45833333156</v>
      </c>
      <c r="H743" s="423">
        <f ca="1">$G743+$C743/60*10+$C743*0</f>
        <v>43616.465277776006</v>
      </c>
      <c r="I743" s="423">
        <f ca="1">$G743+$C743/60*18+$C743*0</f>
        <v>43616.470833331558</v>
      </c>
      <c r="J743" s="423">
        <f ca="1">$G743+$C743/60*0+$C743*1</f>
        <v>43616.499999998225</v>
      </c>
      <c r="K743" s="423">
        <f ca="1">$G743+$C743/60*30+$C743*2</f>
        <v>43616.562499998232</v>
      </c>
      <c r="L743" s="423">
        <f ca="1">$G743+$C743/60*0+$C743*3</f>
        <v>43616.58333333156</v>
      </c>
      <c r="M743" s="424" t="str">
        <f>IF(_tag_month_day!A733="","",_tag_month_day!A733)</f>
        <v/>
      </c>
      <c r="N743" s="424" t="str">
        <f>IF(_tag_month_day!B733="","",_tag_month_day!B733)</f>
        <v/>
      </c>
      <c r="O743" s="425" t="e">
        <f>IF(M743+N743=0,"",M743+N743)</f>
        <v>#VALUE!</v>
      </c>
      <c r="P743" s="424" t="str">
        <f>IF(_tag_month_day!C733="","",_tag_month_day!C733)</f>
        <v/>
      </c>
      <c r="Q743" s="424" t="str">
        <f>IF(_tag_month_day!D733="","",_tag_month_day!D733)</f>
        <v/>
      </c>
      <c r="R743" s="426" t="str">
        <f>IF(_tag_month_day!CB733="","",_tag_month_day!CB733/100)</f>
        <v/>
      </c>
      <c r="S743" s="427" t="str">
        <f>IF(_tag_month_day!E733="","",_tag_month_day!E733)</f>
        <v/>
      </c>
      <c r="T743" s="427" t="str">
        <f>IF(_tag_month_day!F733="","",_tag_month_day!F733)</f>
        <v/>
      </c>
      <c r="U743" s="428" t="e">
        <f>S743+T743</f>
        <v>#VALUE!</v>
      </c>
      <c r="V743" s="429" t="e">
        <f>U743/AJ743</f>
        <v>#VALUE!</v>
      </c>
      <c r="W743" s="430" t="str">
        <f>IF(_jhy_month_day!A733="","",_jhy_month_day!A733)</f>
        <v/>
      </c>
      <c r="X743" s="431" t="str">
        <f>IF(_jhy_month_day!B733="","",_jhy_month_day!B733/100)</f>
        <v/>
      </c>
      <c r="Y743" s="431" t="str">
        <f>IF(_jhy_month_day!C733="","",_jhy_month_day!C733/100)</f>
        <v/>
      </c>
      <c r="Z743" s="432">
        <f>Z739+1</f>
        <v>183</v>
      </c>
      <c r="AA743" s="433" t="str">
        <f>IF(_tag_month_day!G733="","",_tag_month_day!G733/100)</f>
        <v/>
      </c>
      <c r="AB743" s="433" t="str">
        <f>IF(_tag_month_day!H733="","",_tag_month_day!H733/100)</f>
        <v/>
      </c>
      <c r="AC743" s="434">
        <f>IF(X743="",AC742,BK743*($AV742*X743+$AW742*FD742+$AX742*FI742+$AY742*FN742+$AZ742*FS742+$BA742*FX742+$BG742*GE742)/(AV742*Y743+AX742*FK742+AW742*FF742+AY742*FP742+AZ742*FU742+BA742*FZ742+BG742*GG742+BB742*GK742+BC742*GN742+BD742*GP742))</f>
        <v>1.59963432013121</v>
      </c>
      <c r="AD743" s="435" t="str">
        <f>IF(AC743=AC742,"",AC743-AC742)</f>
        <v/>
      </c>
      <c r="AE743" s="436" t="str">
        <f>IF(1-AF743=0,"",(1-AF743))</f>
        <v/>
      </c>
      <c r="AF743" s="437">
        <v>1</v>
      </c>
      <c r="AG743" s="10" t="str">
        <f>AG742</f>
        <v>9A3</v>
      </c>
      <c r="AH743" s="438" t="str">
        <f>AH742</f>
        <v/>
      </c>
      <c r="AI743" s="424"/>
      <c r="AJ743" s="10" t="str">
        <f>IF(_tag_month_day!I733="","",_tag_month_day!I733)</f>
        <v/>
      </c>
      <c r="AK743" s="440"/>
      <c r="AL743" s="440"/>
      <c r="AM743" s="440"/>
      <c r="AN743" s="441">
        <f>AN742</f>
        <v>2</v>
      </c>
      <c r="AO743" s="441">
        <f>AO742</f>
        <v>8</v>
      </c>
      <c r="AP743" s="442" t="e">
        <f>(IF(AN743=0,AS742,AS742*(1+AO743/AN743)/(AR743+AO743/AN743)))+AT743</f>
        <v>#VALUE!</v>
      </c>
      <c r="AQ743" s="443" t="str">
        <f>IF(_tag_month_day!J733="","",_tag_month_day!J733/100)</f>
        <v/>
      </c>
      <c r="AR743" s="444">
        <f>AR742</f>
        <v>1.3</v>
      </c>
      <c r="AS743" s="445" t="e">
        <f>AQ743*(AN743*AR743+AO743)/(AN743+AO743)</f>
        <v>#VALUE!</v>
      </c>
      <c r="AT743" s="445" t="e">
        <f>(SUM(BE743:BF743)-SUM(BE742:BF742))*0.05</f>
        <v>#VALUE!</v>
      </c>
      <c r="AU743" s="446" t="str">
        <f>IF(_tag_month_day!CC733="","",IF(_tag_month_day!CC733&gt;0,_tag_month_day!CD733,_tag_month_day!CE733))</f>
        <v/>
      </c>
      <c r="AV743" s="447" t="str">
        <f>IF(_tag_month_day!L733="","",_tag_month_day!L733/100)</f>
        <v/>
      </c>
      <c r="AW743" s="431">
        <f>AW742</f>
        <v>0</v>
      </c>
      <c r="AX743" s="431">
        <f>AX742</f>
        <v>0</v>
      </c>
      <c r="AY743" s="431" t="str">
        <f>IF(_tag_month_day!M733="","",_tag_month_day!M733/100)</f>
        <v/>
      </c>
      <c r="AZ743" s="431" t="str">
        <f>IF(_tag_month_day!N733="","",_tag_month_day!N733/100)</f>
        <v/>
      </c>
      <c r="BA743" s="431" t="str">
        <f>IF(_tag_month_day!O733="","",_tag_month_day!O733/100)</f>
        <v/>
      </c>
      <c r="BB743" s="448" t="str">
        <f>IF(_tag_month_day!P733="","",_tag_month_day!P733/100)</f>
        <v/>
      </c>
      <c r="BC743" s="448">
        <f>BC742</f>
        <v>0</v>
      </c>
      <c r="BD743" s="448" t="str">
        <f>IF(_tag_month_day!Q733="","",_tag_month_day!Q733/100)</f>
        <v/>
      </c>
      <c r="BE743" s="449" t="str">
        <f>IF(_tag_month_day!R733="","",_tag_month_day!R733/100)</f>
        <v/>
      </c>
      <c r="BF743" s="388" t="e">
        <f>(AU743*(100+BE743*100))/(AJ743-AU743)/100</f>
        <v>#VALUE!</v>
      </c>
      <c r="BG743" s="521" t="e">
        <f>BE743+BF743</f>
        <v>#VALUE!</v>
      </c>
      <c r="BH743" s="522" t="e">
        <f>SUM(AV743:BF743)</f>
        <v>#VALUE!</v>
      </c>
      <c r="BI743" s="523" t="e">
        <f>IF(CX743=0,BI742,(DK743*查询!$R$5+DL743*查询!$Q$5+DM743*查询!$N$5+DN743*查询!$O$5+DO743*查询!$P$5)*AF743/CX743)</f>
        <v>#VALUE!</v>
      </c>
      <c r="BJ743" s="523" t="e">
        <f>IF(CX743=0,BJ742,(DP743*查询!$S$5+DQ743*查询!$T$5+DR743*查询!$U$5)*AF743/CX743)</f>
        <v>#VALUE!</v>
      </c>
      <c r="BK743" s="452">
        <f>BK742</f>
        <v>1</v>
      </c>
      <c r="BL743" s="453" t="e">
        <f>SUMPRODUCT((AV743:BA743)*(GS743:GX743))/((GS743:GX743)+SUM(BB743:BD743)*GY743+BG743*GZ743)</f>
        <v>#VALUE!</v>
      </c>
      <c r="BM743" s="453" t="e">
        <f>BK743*($AV743*FB743+$AW743*FD743+$AX743*FI743+$AY743*FN743+$AZ743*FS743+$BA743*FX743+$BG743*GE743)/(AV743*EY743+AX743*FK743+AW743*FF743+AY743*FP743+AZ743*FU743+BA743*FZ743+BG743*GG743+BB743*GK743+BC743*GN743+BD743*GP743)</f>
        <v>#VALUE!</v>
      </c>
      <c r="BN743" s="453" t="e">
        <f>($AV743*FC743+$AX743*FJ743+$AW743*FE743+$AY743*FO743+$AZ743*FT743+$BA743*FY743+$BG743*GF743)/($AV743*FA743+BG743*GH743+BB743*GL743+BC743*GO743+BD743*GQ743+BA743*GA743)</f>
        <v>#VALUE!</v>
      </c>
      <c r="BO743" s="454" t="e">
        <f>SUMPRODUCT(AV743:BA743*GS743:GX743)/(GS743:GX743+(BB743+BC743+BD743)*GY743+BG743)</f>
        <v>#VALUE!</v>
      </c>
      <c r="BP743" s="454" t="e">
        <f>SUMPRODUCT(AV743:BA743*GS743:GX743)/(GS743:GX743+(BB743+BC743+BD743)*GY743+BG743)</f>
        <v>#VALUE!</v>
      </c>
      <c r="BQ743" s="454" t="e">
        <f>SUMPRODUCT(AV743:BA743*GS743:GX743)/(GS743:GX743+(BB743+BC743+BD743)*GY743+BG743)</f>
        <v>#VALUE!</v>
      </c>
      <c r="BR743" s="453" t="str">
        <f>IF(_tag_month_day!T733="","",_tag_month_day!T733)</f>
        <v/>
      </c>
      <c r="BS743" s="453" t="str">
        <f>IF(_tag_month_day!U733="","",_tag_month_day!U733)</f>
        <v/>
      </c>
      <c r="BT743" s="455" t="str">
        <f>IF(CK743="","",IF((CK743&gt;=BV743-0.12)*(CK743&lt;=BV743+0.12),"合格","不合格"))</f>
        <v/>
      </c>
      <c r="BU743" s="456" t="str">
        <f>IF(_tag_month_day!V733="","",_tag_month_day!V733)</f>
        <v/>
      </c>
      <c r="BV743" s="457" t="str">
        <f>IF(_tag_month_day!W733="","",_tag_month_day!W733)</f>
        <v/>
      </c>
      <c r="BW743" s="458" t="str">
        <f>IF(_tag_month_day!X733="","",_tag_month_day!X733)</f>
        <v/>
      </c>
      <c r="BX743" s="458" t="str">
        <f>IF(_tag_month_day!Y733="","",_tag_month_day!Y733)</f>
        <v/>
      </c>
      <c r="BY743" s="459">
        <f ca="1">L743</f>
        <v>43616.58333333156</v>
      </c>
      <c r="BZ743" s="460"/>
      <c r="CA743" s="4"/>
      <c r="CB743" s="424" t="str">
        <f>IF(_tag_month_day!Z733="","",_tag_month_day!Z733)</f>
        <v/>
      </c>
      <c r="CC743" s="424" t="str">
        <f>IF(_tag_month_day!AA733="","",_tag_month_day!AA733)</f>
        <v/>
      </c>
      <c r="CD743" s="424" t="str">
        <f>IF(_tag_month_day!AB733="","",_tag_month_day!AB733)</f>
        <v/>
      </c>
      <c r="CE743" s="424" t="str">
        <f>IF(_tag_month_day!AC733="","",_tag_month_day!AC733)</f>
        <v/>
      </c>
      <c r="CF743" s="424" t="str">
        <f>IF(_tag_month_day!AD733="","",_tag_month_day!AD733)</f>
        <v/>
      </c>
      <c r="CG743" s="424" t="str">
        <f>IF(_tag_month_day!AE733="","",_tag_month_day!AE733)</f>
        <v/>
      </c>
      <c r="CH743" s="424" t="str">
        <f>IF(_tag_month_day!AF733="","",_tag_month_day!AF733)</f>
        <v/>
      </c>
      <c r="CI743" s="424" t="str">
        <f>IF(_tag_month_day!AG733="","",_tag_month_day!AG733)</f>
        <v/>
      </c>
      <c r="CJ743" s="424" t="str">
        <f>IF(_tag_month_day!AH733="","",_tag_month_day!AH733)</f>
        <v/>
      </c>
      <c r="CK743" s="424" t="str">
        <f>IF(_tag_month_day!AI733="","",_tag_month_day!AI733)</f>
        <v/>
      </c>
      <c r="CL743" s="4" t="str">
        <f>IF(_tag_month_day!AJ733="","",_tag_month_day!AJ733)</f>
        <v/>
      </c>
      <c r="CM743" s="4" t="str">
        <f>IF(_tag_month_day!AK733="","",_tag_month_day!AK733)</f>
        <v/>
      </c>
      <c r="CN743" s="4" t="str">
        <f>IF(_tag_month_day!AL733="","",_tag_month_day!AL733)</f>
        <v/>
      </c>
      <c r="CO743" s="4" t="str">
        <f>IF(_tag_month_day!AM733="","",_tag_month_day!AM733)</f>
        <v/>
      </c>
      <c r="CP743" s="4" t="str">
        <f>IF(_tag_month_day!AN733="","",_tag_month_day!AN733)</f>
        <v/>
      </c>
      <c r="CQ743" s="4" t="str">
        <f>IF(_tag_month_day!AO733="","",_tag_month_day!AO733)</f>
        <v/>
      </c>
      <c r="CR743" s="462" t="str">
        <f>IF(_tag_month_day!AP733="","",_tag_month_day!AP733)</f>
        <v/>
      </c>
      <c r="CS743" s="463" t="str">
        <f>IF(_tag_month_day!AQ733="","",_tag_month_day!AQ733)</f>
        <v/>
      </c>
      <c r="CT743" s="4" t="str">
        <f>IF(_tag_month_day!AR733="","",_tag_month_day!AR733)</f>
        <v/>
      </c>
      <c r="CU743" s="464" t="e">
        <f>DU743/AJ743</f>
        <v>#VALUE!</v>
      </c>
      <c r="CV743" s="451" t="e">
        <f>BG743/BH743</f>
        <v>#VALUE!</v>
      </c>
      <c r="CW743" s="465" t="e">
        <f>AJ743*(1-CV743)*CU743*AF743</f>
        <v>#VALUE!</v>
      </c>
      <c r="CX743" s="465" t="e">
        <f>CW743*94%</f>
        <v>#VALUE!</v>
      </c>
      <c r="CY743" s="466" t="e">
        <f>IF(CX743=0,0,DS743/(DS743+CX743))</f>
        <v>#VALUE!</v>
      </c>
      <c r="CZ743" s="465" t="e">
        <f>$AJ743*EF743</f>
        <v>#VALUE!</v>
      </c>
      <c r="DA743" s="465" t="e">
        <f>$AJ743*EG743</f>
        <v>#VALUE!</v>
      </c>
      <c r="DB743" s="465" t="e">
        <f>$AJ743*EH743</f>
        <v>#VALUE!</v>
      </c>
      <c r="DC743" s="465" t="e">
        <f>$AJ743*EI743</f>
        <v>#VALUE!</v>
      </c>
      <c r="DD743" s="465" t="e">
        <f>$AJ743*EJ743</f>
        <v>#VALUE!</v>
      </c>
      <c r="DE743" s="465" t="e">
        <f>$AJ743*EK743</f>
        <v>#VALUE!</v>
      </c>
      <c r="DF743" s="465" t="e">
        <f>$AJ743*EL743</f>
        <v>#VALUE!</v>
      </c>
      <c r="DG743" s="465" t="e">
        <f>$AJ743*EM743</f>
        <v>#VALUE!</v>
      </c>
      <c r="DH743" s="465" t="e">
        <f>$AJ743*EN743</f>
        <v>#VALUE!</v>
      </c>
      <c r="DI743" s="465" t="e">
        <f>$AJ743*EO743</f>
        <v>#VALUE!</v>
      </c>
      <c r="DJ743" s="465" t="e">
        <f>CZ743*(1-EP743)</f>
        <v>#VALUE!</v>
      </c>
      <c r="DK743" s="465" t="e">
        <f>DA743*(1-ER743)</f>
        <v>#VALUE!</v>
      </c>
      <c r="DL743" s="465" t="e">
        <f>DB743*(1-EQ743)</f>
        <v>#VALUE!</v>
      </c>
      <c r="DM743" s="465" t="e">
        <f>DC743*(1-ES743)</f>
        <v>#VALUE!</v>
      </c>
      <c r="DN743" s="465" t="e">
        <f>DD743*(1-ET743)</f>
        <v>#VALUE!</v>
      </c>
      <c r="DO743" s="465" t="e">
        <f>DE743</f>
        <v>#VALUE!</v>
      </c>
      <c r="DP743" s="465" t="e">
        <f>DF743*(1-EU743)</f>
        <v>#VALUE!</v>
      </c>
      <c r="DQ743" s="465" t="e">
        <f>DG743*(1-EV743)</f>
        <v>#VALUE!</v>
      </c>
      <c r="DR743" s="465" t="e">
        <f>DH743*(1-EW743)</f>
        <v>#VALUE!</v>
      </c>
      <c r="DS743" s="465" t="e">
        <f>DI743</f>
        <v>#VALUE!</v>
      </c>
      <c r="DT743" s="465" t="e">
        <f>SUM(DJ743:DS743)</f>
        <v>#VALUE!</v>
      </c>
      <c r="DU743" s="465" t="e">
        <f>(GS743:GX743)+(DP743+DQ743+DR743)*GY743+DS743</f>
        <v>#VALUE!</v>
      </c>
      <c r="DV743" s="451" t="e">
        <f>AV743/$BH743/(1-EP743)</f>
        <v>#VALUE!</v>
      </c>
      <c r="DW743" s="451" t="e">
        <f>AW743/$BH743/(1-ER743)</f>
        <v>#VALUE!</v>
      </c>
      <c r="DX743" s="451" t="e">
        <f>AX743/$BH743/(1-EQ743)</f>
        <v>#VALUE!</v>
      </c>
      <c r="DY743" s="451" t="e">
        <f>AY743/$BH743/(1-ES743)</f>
        <v>#VALUE!</v>
      </c>
      <c r="DZ743" s="451" t="e">
        <f>AZ743/$BH743/(1-ET743)</f>
        <v>#VALUE!</v>
      </c>
      <c r="EA743" s="451" t="e">
        <f>BA743/$BH743/(1-AX743)</f>
        <v>#VALUE!</v>
      </c>
      <c r="EB743" s="451" t="e">
        <f>BB743/$BH743/(1-EU743)</f>
        <v>#VALUE!</v>
      </c>
      <c r="EC743" s="451" t="e">
        <f>BC743/$BH743/(1-EV743)</f>
        <v>#VALUE!</v>
      </c>
      <c r="ED743" s="451" t="e">
        <f>BD743/$BH743/(1-EW743)</f>
        <v>#VALUE!</v>
      </c>
      <c r="EE743" s="451" t="e">
        <f>BG743/BH743</f>
        <v>#VALUE!</v>
      </c>
      <c r="EF743" s="451" t="e">
        <f>DV743/SUM($DV743:$EE743)</f>
        <v>#VALUE!</v>
      </c>
      <c r="EG743" s="451" t="e">
        <f>DW743/SUM($DV743:$EE743)</f>
        <v>#VALUE!</v>
      </c>
      <c r="EH743" s="451" t="e">
        <f>DX743/SUM($DV743:$EE743)</f>
        <v>#VALUE!</v>
      </c>
      <c r="EI743" s="451" t="e">
        <f>DY743/SUM($DV743:$EE743)</f>
        <v>#VALUE!</v>
      </c>
      <c r="EJ743" s="451" t="e">
        <f>DZ743/SUM($DV743:$EE743)</f>
        <v>#VALUE!</v>
      </c>
      <c r="EK743" s="451" t="e">
        <f>EA743/SUM($DV743:$EE743)</f>
        <v>#VALUE!</v>
      </c>
      <c r="EL743" s="451" t="e">
        <f>EB743/SUM($DV743:$EE743)</f>
        <v>#VALUE!</v>
      </c>
      <c r="EM743" s="451" t="e">
        <f>EC743/SUM($DV743:$EE743)</f>
        <v>#VALUE!</v>
      </c>
      <c r="EN743" s="451" t="e">
        <f>ED743/SUM($DV743:$EE743)</f>
        <v>#VALUE!</v>
      </c>
      <c r="EO743" s="451" t="e">
        <f>EE743/SUM($DV743:$EE743)</f>
        <v>#VALUE!</v>
      </c>
      <c r="EP743" s="450">
        <f>EP742</f>
        <v>0.080000000000000002</v>
      </c>
      <c r="EQ743" s="450">
        <f>EQ742</f>
        <v>0.014999999999999999</v>
      </c>
      <c r="ER743" s="450">
        <f>ER742</f>
        <v>0.014999999999999999</v>
      </c>
      <c r="ES743" s="450">
        <f>ES742</f>
        <v>0.014999999999999999</v>
      </c>
      <c r="ET743" s="450">
        <f>ET742</f>
        <v>0.014999999999999999</v>
      </c>
      <c r="EU743" s="450">
        <f>EU742</f>
        <v>0.089999999999999997</v>
      </c>
      <c r="EV743" s="450">
        <f>EV742</f>
        <v>0.089999999999999997</v>
      </c>
      <c r="EW743" s="450">
        <f>EW742</f>
        <v>0.089999999999999997</v>
      </c>
      <c r="EX743" s="431" t="str">
        <f>IF(_tag_month_day!AS733="","",_tag_month_day!AS733/100)</f>
        <v/>
      </c>
      <c r="EY743" s="431" t="str">
        <f>IF(_tag_month_day!AT733="","",_tag_month_day!AT733/100)</f>
        <v/>
      </c>
      <c r="EZ743" s="431" t="str">
        <f>IF(_tag_month_day!AU733="","",_tag_month_day!AU733/100)</f>
        <v/>
      </c>
      <c r="FA743" s="431" t="str">
        <f>IF(_tag_month_day!AV733="","",_tag_month_day!AV733/100)</f>
        <v/>
      </c>
      <c r="FB743" s="431" t="str">
        <f>IF(_tag_month_day!AW733="","",_tag_month_day!AW733/100)</f>
        <v/>
      </c>
      <c r="FC743" s="431" t="str">
        <f>IF(_tag_month_day!AX733="","",_tag_month_day!AX733/100)</f>
        <v/>
      </c>
      <c r="FD743" s="449" t="str">
        <f>IF(_tag_month_day!AY733="","",_tag_month_day!AY733/100)</f>
        <v/>
      </c>
      <c r="FE743" s="449" t="str">
        <f>IF(_tag_month_day!AZ733="","",_tag_month_day!AZ733/100)</f>
        <v/>
      </c>
      <c r="FF743" s="449" t="str">
        <f>IF(_tag_month_day!BA733="","",_tag_month_day!BA733/100)</f>
        <v/>
      </c>
      <c r="FG743" s="449" t="str">
        <f>IF(_tag_month_day!BB733="","",_tag_month_day!BB733/100)</f>
        <v/>
      </c>
      <c r="FH743" s="467" t="str">
        <f>IF(_tag_month_day!BC733="","",_tag_month_day!BC733/100)</f>
        <v/>
      </c>
      <c r="FI743" s="449">
        <f>FI742</f>
        <v>0.40999999999999998</v>
      </c>
      <c r="FJ743" s="449">
        <f>FJ742</f>
        <v>0.11</v>
      </c>
      <c r="FK743" s="449">
        <f>FK742</f>
        <v>0.014999999999999999</v>
      </c>
      <c r="FL743" s="449">
        <f>FL742</f>
        <v>0</v>
      </c>
      <c r="FM743" s="467">
        <f>FM742</f>
        <v>0.0001</v>
      </c>
      <c r="FN743" s="449">
        <f>FN742</f>
        <v>0.32000000000000001</v>
      </c>
      <c r="FO743" s="449">
        <f>FO742</f>
        <v>0.20000000000000001</v>
      </c>
      <c r="FP743" s="449">
        <f>FP742</f>
        <v>0.01</v>
      </c>
      <c r="FQ743" s="449">
        <f>FQ742</f>
        <v>0</v>
      </c>
      <c r="FR743" s="467">
        <f>FR742</f>
        <v>0.0001</v>
      </c>
      <c r="FS743" s="449" t="str">
        <f>IF(_tag_month_day!BD733="","",_tag_month_day!BD733/100)</f>
        <v/>
      </c>
      <c r="FT743" s="449" t="str">
        <f>IF(_tag_month_day!BE733="","",_tag_month_day!BE733/100)</f>
        <v/>
      </c>
      <c r="FU743" s="449" t="str">
        <f>IF(_tag_month_day!BF733="","",_tag_month_day!BF733/100)</f>
        <v/>
      </c>
      <c r="FV743" s="449" t="str">
        <f>IF(_tag_month_day!BG733="","",_tag_month_day!BG733/100)</f>
        <v/>
      </c>
      <c r="FW743" s="467" t="str">
        <f>IF(_tag_month_day!BH733="","",_tag_month_day!BH733/100)</f>
        <v/>
      </c>
      <c r="FX743" s="449" t="str">
        <f>IF(_tag_month_day!BI733="","",_tag_month_day!BI733/100)</f>
        <v/>
      </c>
      <c r="FY743" s="449" t="str">
        <f>IF(_tag_month_day!BJ733="","",_tag_month_day!BJ733/100)</f>
        <v/>
      </c>
      <c r="FZ743" s="468" t="str">
        <f>IF(_tag_month_day!BK733="","",_tag_month_day!BK733/100)</f>
        <v/>
      </c>
      <c r="GA743" s="449" t="str">
        <f>IF(_tag_month_day!BL733="","",_tag_month_day!BL733/100)</f>
        <v/>
      </c>
      <c r="GB743" s="467" t="str">
        <f>IF(_tag_month_day!BM733="","",_tag_month_day!BM733/100)</f>
        <v/>
      </c>
      <c r="GC743" s="431" t="str">
        <f>IF(_tag_month_day!BN733="","",_tag_month_day!BN733/100)</f>
        <v/>
      </c>
      <c r="GD743" s="431" t="str">
        <f>IF(_tag_month_day!BO733="","",_tag_month_day!BO733/100)</f>
        <v/>
      </c>
      <c r="GE743" s="431" t="str">
        <f>IF(_tag_month_day!BP733="","",_tag_month_day!BP733/100)</f>
        <v/>
      </c>
      <c r="GF743" s="431" t="str">
        <f>IF(_tag_month_day!BQ733="","",_tag_month_day!BQ733/100)</f>
        <v/>
      </c>
      <c r="GG743" s="431" t="str">
        <f>IF(_tag_month_day!BR733="","",_tag_month_day!BR733/100)</f>
        <v/>
      </c>
      <c r="GH743" s="431" t="str">
        <f>IF(_tag_month_day!BS733="","",_tag_month_day!BS733/100)</f>
        <v/>
      </c>
      <c r="GI743" s="467" t="str">
        <f>IF(_tag_month_day!BT733="","",_tag_month_day!BT733/100)</f>
        <v/>
      </c>
      <c r="GJ743" s="469" t="str">
        <f>IF(_tag_month_day!BU733="","",_tag_month_day!BU733/100)</f>
        <v/>
      </c>
      <c r="GK743" s="470">
        <f>GK742</f>
        <v>0.070000000000000007</v>
      </c>
      <c r="GL743" s="470">
        <f>GL742</f>
        <v>0.029999999999999999</v>
      </c>
      <c r="GM743" s="471" t="str">
        <f>IF(_tag_month_day!BX733="","",_tag_month_day!BX733/100)</f>
        <v/>
      </c>
      <c r="GN743" s="470">
        <f>GN742</f>
        <v>0.070000000000000007</v>
      </c>
      <c r="GO743" s="470">
        <f>GO742</f>
        <v>0.029999999999999999</v>
      </c>
      <c r="GP743" s="470">
        <f>GP742</f>
        <v>0.089999999999999997</v>
      </c>
      <c r="GQ743" s="470">
        <f>GQ742</f>
        <v>0.029999999999999999</v>
      </c>
      <c r="GR743" s="471" t="str">
        <f>IF(_tag_month_day!CA733="","",_tag_month_day!CA733/100)</f>
        <v/>
      </c>
      <c r="GS743" s="472">
        <f>GS742</f>
        <v>0.95299999999999996</v>
      </c>
      <c r="GT743" s="472">
        <f>GT742</f>
        <v>0.55000000000000004</v>
      </c>
      <c r="GU743" s="472">
        <f>GU742</f>
        <v>0.55000000000000004</v>
      </c>
      <c r="GV743" s="472">
        <f>GV742</f>
        <v>0.55000000000000004</v>
      </c>
      <c r="GW743" s="472">
        <f>GW742</f>
        <v>0.5</v>
      </c>
      <c r="GX743" s="472">
        <f>GX742</f>
        <v>0.93500000000000005</v>
      </c>
      <c r="GY743" s="472">
        <f>GY742</f>
        <v>0.14999999999999999</v>
      </c>
      <c r="GZ743" s="472">
        <f>GZ742</f>
        <v>1</v>
      </c>
      <c r="HA743" s="524">
        <f>HA742</f>
        <v>0.047</v>
      </c>
      <c r="HB743" s="524">
        <f>HB742</f>
        <v>0.45000000000000001</v>
      </c>
      <c r="HC743" s="524">
        <f>HC742</f>
        <v>0.45000000000000001</v>
      </c>
      <c r="HD743" s="524">
        <f>HD742</f>
        <v>0.45000000000000001</v>
      </c>
      <c r="HE743" s="524">
        <f>HE742</f>
        <v>0.5</v>
      </c>
      <c r="HF743" s="524">
        <f>HF742</f>
        <v>0.065000000000000002</v>
      </c>
      <c r="HG743" s="524">
        <f>HG742</f>
        <v>0.84999999999999998</v>
      </c>
      <c r="HH743" s="524">
        <f>HH742</f>
        <v>0</v>
      </c>
      <c r="HI743" s="10">
        <f>IF(BZ743&lt;&gt;"",CK743-BV743,0)</f>
        <v>0</v>
      </c>
      <c r="HJ743" s="10" t="e">
        <f>IF(AJ743&gt;0,AH743-AJ743,0)</f>
        <v>#VALUE!</v>
      </c>
      <c r="HK743" s="466">
        <f>HK742</f>
        <v>0.84999999999999998</v>
      </c>
      <c r="HL743" s="424">
        <f>HL742</f>
        <v>550000</v>
      </c>
      <c r="HM743" s="424">
        <f>HM742</f>
        <v>480000</v>
      </c>
      <c r="HN743" s="465" t="e">
        <f>(DJ743*EZ743+DK743*FH743+DL743*FM743+DM743*FR743+DN743*FW743+DO743*GB743+DS743*GI743+DP743*GM743+DR743*GR743)*1000*2</f>
        <v>#VALUE!</v>
      </c>
      <c r="HO743" s="465" t="e">
        <f>HN743*HK743*$HO$2/HL743*1000000</f>
        <v>#VALUE!</v>
      </c>
      <c r="HP743" s="465" t="e">
        <f>HN743*HK743*$HP$2/HM743*1000000</f>
        <v>#VALUE!</v>
      </c>
    </row>
    <row r="744">
      <c r="A744" s="420">
        <v>733</v>
      </c>
      <c r="B744" s="421">
        <f ca="1">IF(D744=D743,B743,IF(D744="夜班",B743+1,B743))</f>
        <v>43616</v>
      </c>
      <c r="C744" s="422">
        <f>C743</f>
        <v>0.041666666666666699</v>
      </c>
      <c r="D744" s="10" t="str">
        <f ca="1">IF(HOUR(G744)&lt;8,"夜班",IF(HOUR(G744)&lt;16,"白班",IF(HOUR(G744)&lt;24,"中班",0)))</f>
        <v>白班</v>
      </c>
      <c r="E744" s="10" t="e">
        <f ca="1">IF(F744=1,"甲",IF(F744=2,"乙",IF(F744=3,"丙",IF(F744=4,"丁",""))))</f>
        <v>#REF!</v>
      </c>
      <c r="F744" s="10" t="e">
        <f ca="1">SUMPRODUCT((成本日报!$A$3:$A$95=计划!B744)*(成本日报!$B$3:$B$95=计划!$D744),成本日报!$C$3:$C$95)</f>
        <v>#REF!</v>
      </c>
      <c r="G744" s="423">
        <f ca="1">G743+C743</f>
        <v>43616.499999998225</v>
      </c>
      <c r="H744" s="423">
        <f ca="1">$G744+$C744/60*10+$C744*0</f>
        <v>43616.50694444267</v>
      </c>
      <c r="I744" s="423">
        <f ca="1">$G744+$C744/60*18+$C744*0</f>
        <v>43616.512499998222</v>
      </c>
      <c r="J744" s="423">
        <f ca="1">$G744+$C744/60*0+$C744*1</f>
        <v>43616.541666664889</v>
      </c>
      <c r="K744" s="423">
        <f ca="1">$G744+$C744/60*30+$C744*2</f>
        <v>43616.604166664896</v>
      </c>
      <c r="L744" s="423">
        <f ca="1">$G744+$C744/60*0+$C744*3</f>
        <v>43616.624999998225</v>
      </c>
      <c r="M744" s="424" t="str">
        <f>IF(_tag_month_day!A734="","",_tag_month_day!A734)</f>
        <v/>
      </c>
      <c r="N744" s="424" t="str">
        <f>IF(_tag_month_day!B734="","",_tag_month_day!B734)</f>
        <v/>
      </c>
      <c r="O744" s="425" t="e">
        <f>IF(M744+N744=0,"",M744+N744)</f>
        <v>#VALUE!</v>
      </c>
      <c r="P744" s="424" t="str">
        <f>IF(_tag_month_day!C734="","",_tag_month_day!C734)</f>
        <v/>
      </c>
      <c r="Q744" s="424" t="str">
        <f>IF(_tag_month_day!D734="","",_tag_month_day!D734)</f>
        <v/>
      </c>
      <c r="R744" s="426" t="str">
        <f>IF(_tag_month_day!CB734="","",_tag_month_day!CB734/100)</f>
        <v/>
      </c>
      <c r="S744" s="427" t="str">
        <f>IF(_tag_month_day!E734="","",_tag_month_day!E734)</f>
        <v/>
      </c>
      <c r="T744" s="427" t="str">
        <f>IF(_tag_month_day!F734="","",_tag_month_day!F734)</f>
        <v/>
      </c>
      <c r="U744" s="428" t="e">
        <f>S744+T744</f>
        <v>#VALUE!</v>
      </c>
      <c r="V744" s="429" t="e">
        <f>U744/AJ744</f>
        <v>#VALUE!</v>
      </c>
      <c r="W744" s="430" t="str">
        <f>IF(_jhy_month_day!A734="","",_jhy_month_day!A734)</f>
        <v/>
      </c>
      <c r="X744" s="431" t="str">
        <f>IF(_jhy_month_day!B734="","",_jhy_month_day!B734/100)</f>
        <v/>
      </c>
      <c r="Y744" s="431" t="str">
        <f>IF(_jhy_month_day!C734="","",_jhy_month_day!C734/100)</f>
        <v/>
      </c>
      <c r="Z744" s="432">
        <f>Z740+1</f>
        <v>184</v>
      </c>
      <c r="AA744" s="433" t="str">
        <f>IF(_tag_month_day!G734="","",_tag_month_day!G734/100)</f>
        <v/>
      </c>
      <c r="AB744" s="433" t="str">
        <f>IF(_tag_month_day!H734="","",_tag_month_day!H734/100)</f>
        <v/>
      </c>
      <c r="AC744" s="434">
        <f>IF(X744="",AC743,BK744*($AV743*X744+$AW743*FD743+$AX743*FI743+$AY743*FN743+$AZ743*FS743+$BA743*FX743+$BG743*GE743)/(AV743*Y744+AX743*FK743+AW743*FF743+AY743*FP743+AZ743*FU743+BA743*FZ743+BG743*GG743+BB743*GK743+BC743*GN743+BD743*GP743))</f>
        <v>1.59963432013121</v>
      </c>
      <c r="AD744" s="435" t="str">
        <f>IF(AC744=AC743,"",AC744-AC743)</f>
        <v/>
      </c>
      <c r="AE744" s="436" t="str">
        <f>IF(1-AF744=0,"",(1-AF744))</f>
        <v/>
      </c>
      <c r="AF744" s="437">
        <v>1</v>
      </c>
      <c r="AG744" s="10" t="str">
        <f>AG743</f>
        <v>9A3</v>
      </c>
      <c r="AH744" s="438" t="str">
        <f>AH743</f>
        <v/>
      </c>
      <c r="AI744" s="424"/>
      <c r="AJ744" s="10" t="str">
        <f>IF(_tag_month_day!I734="","",_tag_month_day!I734)</f>
        <v/>
      </c>
      <c r="AK744" s="440"/>
      <c r="AL744" s="440"/>
      <c r="AM744" s="440"/>
      <c r="AN744" s="441">
        <f>AN743</f>
        <v>2</v>
      </c>
      <c r="AO744" s="441">
        <f>AO743</f>
        <v>8</v>
      </c>
      <c r="AP744" s="442" t="e">
        <f>(IF(AN744=0,AS743,AS743*(1+AO744/AN744)/(AR744+AO744/AN744)))+AT744</f>
        <v>#VALUE!</v>
      </c>
      <c r="AQ744" s="443" t="str">
        <f>IF(_tag_month_day!J734="","",_tag_month_day!J734/100)</f>
        <v/>
      </c>
      <c r="AR744" s="444">
        <f>AR743</f>
        <v>1.3</v>
      </c>
      <c r="AS744" s="445" t="e">
        <f>AQ744*(AN744*AR744+AO744)/(AN744+AO744)</f>
        <v>#VALUE!</v>
      </c>
      <c r="AT744" s="445" t="e">
        <f>(SUM(BE744:BF744)-SUM(BE743:BF743))*0.05</f>
        <v>#VALUE!</v>
      </c>
      <c r="AU744" s="446" t="str">
        <f>IF(_tag_month_day!CC734="","",IF(_tag_month_day!CC734&gt;0,_tag_month_day!CD734,_tag_month_day!CE734))</f>
        <v/>
      </c>
      <c r="AV744" s="447" t="str">
        <f>IF(_tag_month_day!L734="","",_tag_month_day!L734/100)</f>
        <v/>
      </c>
      <c r="AW744" s="431">
        <f>AW743</f>
        <v>0</v>
      </c>
      <c r="AX744" s="431">
        <f>AX743</f>
        <v>0</v>
      </c>
      <c r="AY744" s="431" t="str">
        <f>IF(_tag_month_day!M734="","",_tag_month_day!M734/100)</f>
        <v/>
      </c>
      <c r="AZ744" s="431" t="str">
        <f>IF(_tag_month_day!N734="","",_tag_month_day!N734/100)</f>
        <v/>
      </c>
      <c r="BA744" s="431" t="str">
        <f>IF(_tag_month_day!O734="","",_tag_month_day!O734/100)</f>
        <v/>
      </c>
      <c r="BB744" s="448" t="str">
        <f>IF(_tag_month_day!P734="","",_tag_month_day!P734/100)</f>
        <v/>
      </c>
      <c r="BC744" s="448">
        <f>BC743</f>
        <v>0</v>
      </c>
      <c r="BD744" s="448" t="str">
        <f>IF(_tag_month_day!Q734="","",_tag_month_day!Q734/100)</f>
        <v/>
      </c>
      <c r="BE744" s="449" t="str">
        <f>IF(_tag_month_day!R734="","",_tag_month_day!R734/100)</f>
        <v/>
      </c>
      <c r="BF744" s="388" t="e">
        <f>(AU744*(100+BE744*100))/(AJ744-AU744)/100</f>
        <v>#VALUE!</v>
      </c>
      <c r="BG744" s="521" t="e">
        <f>BE744+BF744</f>
        <v>#VALUE!</v>
      </c>
      <c r="BH744" s="522" t="e">
        <f>SUM(AV744:BF744)</f>
        <v>#VALUE!</v>
      </c>
      <c r="BI744" s="523" t="e">
        <f>IF(CX744=0,BI743,(DK744*查询!$R$5+DL744*查询!$Q$5+DM744*查询!$N$5+DN744*查询!$O$5+DO744*查询!$P$5)*AF744/CX744)</f>
        <v>#VALUE!</v>
      </c>
      <c r="BJ744" s="523" t="e">
        <f>IF(CX744=0,BJ743,(DP744*查询!$S$5+DQ744*查询!$T$5+DR744*查询!$U$5)*AF744/CX744)</f>
        <v>#VALUE!</v>
      </c>
      <c r="BK744" s="452">
        <f>BK743</f>
        <v>1</v>
      </c>
      <c r="BL744" s="453" t="e">
        <f>SUMPRODUCT((AV744:BA744)*(GS744:GX744))/((GS744:GX744)+SUM(BB744:BD744)*GY744+BG744*GZ744)</f>
        <v>#VALUE!</v>
      </c>
      <c r="BM744" s="453" t="e">
        <f>BK744*($AV744*FB744+$AW744*FD744+$AX744*FI744+$AY744*FN744+$AZ744*FS744+$BA744*FX744+$BG744*GE744)/(AV744*EY744+AX744*FK744+AW744*FF744+AY744*FP744+AZ744*FU744+BA744*FZ744+BG744*GG744+BB744*GK744+BC744*GN744+BD744*GP744)</f>
        <v>#VALUE!</v>
      </c>
      <c r="BN744" s="453" t="e">
        <f>($AV744*FC744+$AX744*FJ744+$AW744*FE744+$AY744*FO744+$AZ744*FT744+$BA744*FY744+$BG744*GF744)/($AV744*FA744+BG744*GH744+BB744*GL744+BC744*GO744+BD744*GQ744+BA744*GA744)</f>
        <v>#VALUE!</v>
      </c>
      <c r="BO744" s="454" t="e">
        <f>SUMPRODUCT(AV744:BA744*GS744:GX744)/(GS744:GX744+(BB744+BC744+BD744)*GY744+BG744)</f>
        <v>#VALUE!</v>
      </c>
      <c r="BP744" s="454" t="e">
        <f>SUMPRODUCT(AV744:BA744*GS744:GX744)/(GS744:GX744+(BB744+BC744+BD744)*GY744+BG744)</f>
        <v>#VALUE!</v>
      </c>
      <c r="BQ744" s="454" t="e">
        <f>SUMPRODUCT(AV744:BA744*GS744:GX744)/(GS744:GX744+(BB744+BC744+BD744)*GY744+BG744)</f>
        <v>#VALUE!</v>
      </c>
      <c r="BR744" s="453" t="str">
        <f>IF(_tag_month_day!T734="","",_tag_month_day!T734)</f>
        <v/>
      </c>
      <c r="BS744" s="453" t="str">
        <f>IF(_tag_month_day!U734="","",_tag_month_day!U734)</f>
        <v/>
      </c>
      <c r="BT744" s="455" t="str">
        <f>IF(CK744="","",IF((CK744&gt;=BV744-0.12)*(CK744&lt;=BV744+0.12),"合格","不合格"))</f>
        <v/>
      </c>
      <c r="BU744" s="456" t="str">
        <f>IF(_tag_month_day!V734="","",_tag_month_day!V734)</f>
        <v/>
      </c>
      <c r="BV744" s="457" t="str">
        <f>IF(_tag_month_day!W734="","",_tag_month_day!W734)</f>
        <v/>
      </c>
      <c r="BW744" s="458" t="str">
        <f>IF(_tag_month_day!X734="","",_tag_month_day!X734)</f>
        <v/>
      </c>
      <c r="BX744" s="458" t="str">
        <f>IF(_tag_month_day!Y734="","",_tag_month_day!Y734)</f>
        <v/>
      </c>
      <c r="BY744" s="459">
        <f ca="1">L744</f>
        <v>43616.624999998225</v>
      </c>
      <c r="BZ744" s="460"/>
      <c r="CA744" s="4"/>
      <c r="CB744" s="424" t="str">
        <f>IF(_tag_month_day!Z734="","",_tag_month_day!Z734)</f>
        <v/>
      </c>
      <c r="CC744" s="424" t="str">
        <f>IF(_tag_month_day!AA734="","",_tag_month_day!AA734)</f>
        <v/>
      </c>
      <c r="CD744" s="424" t="str">
        <f>IF(_tag_month_day!AB734="","",_tag_month_day!AB734)</f>
        <v/>
      </c>
      <c r="CE744" s="424" t="str">
        <f>IF(_tag_month_day!AC734="","",_tag_month_day!AC734)</f>
        <v/>
      </c>
      <c r="CF744" s="424" t="str">
        <f>IF(_tag_month_day!AD734="","",_tag_month_day!AD734)</f>
        <v/>
      </c>
      <c r="CG744" s="424" t="str">
        <f>IF(_tag_month_day!AE734="","",_tag_month_day!AE734)</f>
        <v/>
      </c>
      <c r="CH744" s="424" t="str">
        <f>IF(_tag_month_day!AF734="","",_tag_month_day!AF734)</f>
        <v/>
      </c>
      <c r="CI744" s="424" t="str">
        <f>IF(_tag_month_day!AG734="","",_tag_month_day!AG734)</f>
        <v/>
      </c>
      <c r="CJ744" s="424" t="str">
        <f>IF(_tag_month_day!AH734="","",_tag_month_day!AH734)</f>
        <v/>
      </c>
      <c r="CK744" s="424" t="str">
        <f>IF(_tag_month_day!AI734="","",_tag_month_day!AI734)</f>
        <v/>
      </c>
      <c r="CL744" s="4" t="str">
        <f>IF(_tag_month_day!AJ734="","",_tag_month_day!AJ734)</f>
        <v/>
      </c>
      <c r="CM744" s="4" t="str">
        <f>IF(_tag_month_day!AK734="","",_tag_month_day!AK734)</f>
        <v/>
      </c>
      <c r="CN744" s="4" t="str">
        <f>IF(_tag_month_day!AL734="","",_tag_month_day!AL734)</f>
        <v/>
      </c>
      <c r="CO744" s="4" t="str">
        <f>IF(_tag_month_day!AM734="","",_tag_month_day!AM734)</f>
        <v/>
      </c>
      <c r="CP744" s="4" t="str">
        <f>IF(_tag_month_day!AN734="","",_tag_month_day!AN734)</f>
        <v/>
      </c>
      <c r="CQ744" s="4" t="str">
        <f>IF(_tag_month_day!AO734="","",_tag_month_day!AO734)</f>
        <v/>
      </c>
      <c r="CR744" s="462" t="str">
        <f>IF(_tag_month_day!AP734="","",_tag_month_day!AP734)</f>
        <v/>
      </c>
      <c r="CS744" s="463" t="str">
        <f>IF(_tag_month_day!AQ734="","",_tag_month_day!AQ734)</f>
        <v/>
      </c>
      <c r="CT744" s="4" t="str">
        <f>IF(_tag_month_day!AR734="","",_tag_month_day!AR734)</f>
        <v/>
      </c>
      <c r="CU744" s="464" t="e">
        <f>DU744/AJ744</f>
        <v>#VALUE!</v>
      </c>
      <c r="CV744" s="451" t="e">
        <f>BG744/BH744</f>
        <v>#VALUE!</v>
      </c>
      <c r="CW744" s="465" t="e">
        <f>AJ744*(1-CV744)*CU744*AF744</f>
        <v>#VALUE!</v>
      </c>
      <c r="CX744" s="465" t="e">
        <f>CW744*94%</f>
        <v>#VALUE!</v>
      </c>
      <c r="CY744" s="466" t="e">
        <f>IF(CX744=0,0,DS744/(DS744+CX744))</f>
        <v>#VALUE!</v>
      </c>
      <c r="CZ744" s="465" t="e">
        <f>$AJ744*EF744</f>
        <v>#VALUE!</v>
      </c>
      <c r="DA744" s="465" t="e">
        <f>$AJ744*EG744</f>
        <v>#VALUE!</v>
      </c>
      <c r="DB744" s="465" t="e">
        <f>$AJ744*EH744</f>
        <v>#VALUE!</v>
      </c>
      <c r="DC744" s="465" t="e">
        <f>$AJ744*EI744</f>
        <v>#VALUE!</v>
      </c>
      <c r="DD744" s="465" t="e">
        <f>$AJ744*EJ744</f>
        <v>#VALUE!</v>
      </c>
      <c r="DE744" s="465" t="e">
        <f>$AJ744*EK744</f>
        <v>#VALUE!</v>
      </c>
      <c r="DF744" s="465" t="e">
        <f>$AJ744*EL744</f>
        <v>#VALUE!</v>
      </c>
      <c r="DG744" s="465" t="e">
        <f>$AJ744*EM744</f>
        <v>#VALUE!</v>
      </c>
      <c r="DH744" s="465" t="e">
        <f>$AJ744*EN744</f>
        <v>#VALUE!</v>
      </c>
      <c r="DI744" s="465" t="e">
        <f>$AJ744*EO744</f>
        <v>#VALUE!</v>
      </c>
      <c r="DJ744" s="465" t="e">
        <f>CZ744*(1-EP744)</f>
        <v>#VALUE!</v>
      </c>
      <c r="DK744" s="465" t="e">
        <f>DA744*(1-ER744)</f>
        <v>#VALUE!</v>
      </c>
      <c r="DL744" s="465" t="e">
        <f>DB744*(1-EQ744)</f>
        <v>#VALUE!</v>
      </c>
      <c r="DM744" s="465" t="e">
        <f>DC744*(1-ES744)</f>
        <v>#VALUE!</v>
      </c>
      <c r="DN744" s="465" t="e">
        <f>DD744*(1-ET744)</f>
        <v>#VALUE!</v>
      </c>
      <c r="DO744" s="465" t="e">
        <f>DE744</f>
        <v>#VALUE!</v>
      </c>
      <c r="DP744" s="465" t="e">
        <f>DF744*(1-EU744)</f>
        <v>#VALUE!</v>
      </c>
      <c r="DQ744" s="465" t="e">
        <f>DG744*(1-EV744)</f>
        <v>#VALUE!</v>
      </c>
      <c r="DR744" s="465" t="e">
        <f>DH744*(1-EW744)</f>
        <v>#VALUE!</v>
      </c>
      <c r="DS744" s="465" t="e">
        <f>DI744</f>
        <v>#VALUE!</v>
      </c>
      <c r="DT744" s="465" t="e">
        <f>SUM(DJ744:DS744)</f>
        <v>#VALUE!</v>
      </c>
      <c r="DU744" s="465" t="e">
        <f>(GS744:GX744)+(DP744+DQ744+DR744)*GY744+DS744</f>
        <v>#VALUE!</v>
      </c>
      <c r="DV744" s="451" t="e">
        <f>AV744/$BH744/(1-EP744)</f>
        <v>#VALUE!</v>
      </c>
      <c r="DW744" s="451" t="e">
        <f>AW744/$BH744/(1-ER744)</f>
        <v>#VALUE!</v>
      </c>
      <c r="DX744" s="451" t="e">
        <f>AX744/$BH744/(1-EQ744)</f>
        <v>#VALUE!</v>
      </c>
      <c r="DY744" s="451" t="e">
        <f>AY744/$BH744/(1-ES744)</f>
        <v>#VALUE!</v>
      </c>
      <c r="DZ744" s="451" t="e">
        <f>AZ744/$BH744/(1-ET744)</f>
        <v>#VALUE!</v>
      </c>
      <c r="EA744" s="451" t="e">
        <f>BA744/$BH744/(1-AX744)</f>
        <v>#VALUE!</v>
      </c>
      <c r="EB744" s="451" t="e">
        <f>BB744/$BH744/(1-EU744)</f>
        <v>#VALUE!</v>
      </c>
      <c r="EC744" s="451" t="e">
        <f>BC744/$BH744/(1-EV744)</f>
        <v>#VALUE!</v>
      </c>
      <c r="ED744" s="451" t="e">
        <f>BD744/$BH744/(1-EW744)</f>
        <v>#VALUE!</v>
      </c>
      <c r="EE744" s="451" t="e">
        <f>BG744/BH744</f>
        <v>#VALUE!</v>
      </c>
      <c r="EF744" s="451" t="e">
        <f>DV744/SUM($DV744:$EE744)</f>
        <v>#VALUE!</v>
      </c>
      <c r="EG744" s="451" t="e">
        <f>DW744/SUM($DV744:$EE744)</f>
        <v>#VALUE!</v>
      </c>
      <c r="EH744" s="451" t="e">
        <f>DX744/SUM($DV744:$EE744)</f>
        <v>#VALUE!</v>
      </c>
      <c r="EI744" s="451" t="e">
        <f>DY744/SUM($DV744:$EE744)</f>
        <v>#VALUE!</v>
      </c>
      <c r="EJ744" s="451" t="e">
        <f>DZ744/SUM($DV744:$EE744)</f>
        <v>#VALUE!</v>
      </c>
      <c r="EK744" s="451" t="e">
        <f>EA744/SUM($DV744:$EE744)</f>
        <v>#VALUE!</v>
      </c>
      <c r="EL744" s="451" t="e">
        <f>EB744/SUM($DV744:$EE744)</f>
        <v>#VALUE!</v>
      </c>
      <c r="EM744" s="451" t="e">
        <f>EC744/SUM($DV744:$EE744)</f>
        <v>#VALUE!</v>
      </c>
      <c r="EN744" s="451" t="e">
        <f>ED744/SUM($DV744:$EE744)</f>
        <v>#VALUE!</v>
      </c>
      <c r="EO744" s="451" t="e">
        <f>EE744/SUM($DV744:$EE744)</f>
        <v>#VALUE!</v>
      </c>
      <c r="EP744" s="450">
        <f>EP743</f>
        <v>0.080000000000000002</v>
      </c>
      <c r="EQ744" s="450">
        <f>EQ743</f>
        <v>0.014999999999999999</v>
      </c>
      <c r="ER744" s="450">
        <f>ER743</f>
        <v>0.014999999999999999</v>
      </c>
      <c r="ES744" s="450">
        <f>ES743</f>
        <v>0.014999999999999999</v>
      </c>
      <c r="ET744" s="450">
        <f>ET743</f>
        <v>0.014999999999999999</v>
      </c>
      <c r="EU744" s="450">
        <f>EU743</f>
        <v>0.089999999999999997</v>
      </c>
      <c r="EV744" s="450">
        <f>EV743</f>
        <v>0.089999999999999997</v>
      </c>
      <c r="EW744" s="450">
        <f>EW743</f>
        <v>0.089999999999999997</v>
      </c>
      <c r="EX744" s="431" t="str">
        <f>IF(_tag_month_day!AS734="","",_tag_month_day!AS734/100)</f>
        <v/>
      </c>
      <c r="EY744" s="431" t="str">
        <f>IF(_tag_month_day!AT734="","",_tag_month_day!AT734/100)</f>
        <v/>
      </c>
      <c r="EZ744" s="431" t="str">
        <f>IF(_tag_month_day!AU734="","",_tag_month_day!AU734/100)</f>
        <v/>
      </c>
      <c r="FA744" s="431" t="str">
        <f>IF(_tag_month_day!AV734="","",_tag_month_day!AV734/100)</f>
        <v/>
      </c>
      <c r="FB744" s="431" t="str">
        <f>IF(_tag_month_day!AW734="","",_tag_month_day!AW734/100)</f>
        <v/>
      </c>
      <c r="FC744" s="431" t="str">
        <f>IF(_tag_month_day!AX734="","",_tag_month_day!AX734/100)</f>
        <v/>
      </c>
      <c r="FD744" s="449" t="str">
        <f>IF(_tag_month_day!AY734="","",_tag_month_day!AY734/100)</f>
        <v/>
      </c>
      <c r="FE744" s="449" t="str">
        <f>IF(_tag_month_day!AZ734="","",_tag_month_day!AZ734/100)</f>
        <v/>
      </c>
      <c r="FF744" s="449" t="str">
        <f>IF(_tag_month_day!BA734="","",_tag_month_day!BA734/100)</f>
        <v/>
      </c>
      <c r="FG744" s="449" t="str">
        <f>IF(_tag_month_day!BB734="","",_tag_month_day!BB734/100)</f>
        <v/>
      </c>
      <c r="FH744" s="467" t="str">
        <f>IF(_tag_month_day!BC734="","",_tag_month_day!BC734/100)</f>
        <v/>
      </c>
      <c r="FI744" s="449">
        <f>FI743</f>
        <v>0.40999999999999998</v>
      </c>
      <c r="FJ744" s="449">
        <f>FJ743</f>
        <v>0.11</v>
      </c>
      <c r="FK744" s="449">
        <f>FK743</f>
        <v>0.014999999999999999</v>
      </c>
      <c r="FL744" s="449">
        <f>FL743</f>
        <v>0</v>
      </c>
      <c r="FM744" s="467">
        <f>FM743</f>
        <v>0.0001</v>
      </c>
      <c r="FN744" s="449">
        <f>FN743</f>
        <v>0.32000000000000001</v>
      </c>
      <c r="FO744" s="449">
        <f>FO743</f>
        <v>0.20000000000000001</v>
      </c>
      <c r="FP744" s="449">
        <f>FP743</f>
        <v>0.01</v>
      </c>
      <c r="FQ744" s="449">
        <f>FQ743</f>
        <v>0</v>
      </c>
      <c r="FR744" s="467">
        <f>FR743</f>
        <v>0.0001</v>
      </c>
      <c r="FS744" s="449" t="str">
        <f>IF(_tag_month_day!BD734="","",_tag_month_day!BD734/100)</f>
        <v/>
      </c>
      <c r="FT744" s="449" t="str">
        <f>IF(_tag_month_day!BE734="","",_tag_month_day!BE734/100)</f>
        <v/>
      </c>
      <c r="FU744" s="449" t="str">
        <f>IF(_tag_month_day!BF734="","",_tag_month_day!BF734/100)</f>
        <v/>
      </c>
      <c r="FV744" s="449" t="str">
        <f>IF(_tag_month_day!BG734="","",_tag_month_day!BG734/100)</f>
        <v/>
      </c>
      <c r="FW744" s="467" t="str">
        <f>IF(_tag_month_day!BH734="","",_tag_month_day!BH734/100)</f>
        <v/>
      </c>
      <c r="FX744" s="449" t="str">
        <f>IF(_tag_month_day!BI734="","",_tag_month_day!BI734/100)</f>
        <v/>
      </c>
      <c r="FY744" s="449" t="str">
        <f>IF(_tag_month_day!BJ734="","",_tag_month_day!BJ734/100)</f>
        <v/>
      </c>
      <c r="FZ744" s="468" t="str">
        <f>IF(_tag_month_day!BK734="","",_tag_month_day!BK734/100)</f>
        <v/>
      </c>
      <c r="GA744" s="449" t="str">
        <f>IF(_tag_month_day!BL734="","",_tag_month_day!BL734/100)</f>
        <v/>
      </c>
      <c r="GB744" s="467" t="str">
        <f>IF(_tag_month_day!BM734="","",_tag_month_day!BM734/100)</f>
        <v/>
      </c>
      <c r="GC744" s="431" t="str">
        <f>IF(_tag_month_day!BN734="","",_tag_month_day!BN734/100)</f>
        <v/>
      </c>
      <c r="GD744" s="431" t="str">
        <f>IF(_tag_month_day!BO734="","",_tag_month_day!BO734/100)</f>
        <v/>
      </c>
      <c r="GE744" s="431" t="str">
        <f>IF(_tag_month_day!BP734="","",_tag_month_day!BP734/100)</f>
        <v/>
      </c>
      <c r="GF744" s="431" t="str">
        <f>IF(_tag_month_day!BQ734="","",_tag_month_day!BQ734/100)</f>
        <v/>
      </c>
      <c r="GG744" s="431" t="str">
        <f>IF(_tag_month_day!BR734="","",_tag_month_day!BR734/100)</f>
        <v/>
      </c>
      <c r="GH744" s="431" t="str">
        <f>IF(_tag_month_day!BS734="","",_tag_month_day!BS734/100)</f>
        <v/>
      </c>
      <c r="GI744" s="467" t="str">
        <f>IF(_tag_month_day!BT734="","",_tag_month_day!BT734/100)</f>
        <v/>
      </c>
      <c r="GJ744" s="469" t="str">
        <f>IF(_tag_month_day!BU734="","",_tag_month_day!BU734/100)</f>
        <v/>
      </c>
      <c r="GK744" s="470">
        <f>GK743</f>
        <v>0.070000000000000007</v>
      </c>
      <c r="GL744" s="470">
        <f>GL743</f>
        <v>0.029999999999999999</v>
      </c>
      <c r="GM744" s="471" t="str">
        <f>IF(_tag_month_day!BX734="","",_tag_month_day!BX734/100)</f>
        <v/>
      </c>
      <c r="GN744" s="470">
        <f>GN743</f>
        <v>0.070000000000000007</v>
      </c>
      <c r="GO744" s="470">
        <f>GO743</f>
        <v>0.029999999999999999</v>
      </c>
      <c r="GP744" s="470">
        <f>GP743</f>
        <v>0.089999999999999997</v>
      </c>
      <c r="GQ744" s="470">
        <f>GQ743</f>
        <v>0.029999999999999999</v>
      </c>
      <c r="GR744" s="471" t="str">
        <f>IF(_tag_month_day!CA734="","",_tag_month_day!CA734/100)</f>
        <v/>
      </c>
      <c r="GS744" s="472">
        <f>GS743</f>
        <v>0.95299999999999996</v>
      </c>
      <c r="GT744" s="472">
        <f>GT743</f>
        <v>0.55000000000000004</v>
      </c>
      <c r="GU744" s="472">
        <f>GU743</f>
        <v>0.55000000000000004</v>
      </c>
      <c r="GV744" s="472">
        <f>GV743</f>
        <v>0.55000000000000004</v>
      </c>
      <c r="GW744" s="472">
        <f>GW743</f>
        <v>0.5</v>
      </c>
      <c r="GX744" s="472">
        <f>GX743</f>
        <v>0.93500000000000005</v>
      </c>
      <c r="GY744" s="472">
        <f>GY743</f>
        <v>0.14999999999999999</v>
      </c>
      <c r="GZ744" s="472">
        <f>GZ743</f>
        <v>1</v>
      </c>
      <c r="HA744" s="524">
        <f>HA743</f>
        <v>0.047</v>
      </c>
      <c r="HB744" s="524">
        <f>HB743</f>
        <v>0.45000000000000001</v>
      </c>
      <c r="HC744" s="524">
        <f>HC743</f>
        <v>0.45000000000000001</v>
      </c>
      <c r="HD744" s="524">
        <f>HD743</f>
        <v>0.45000000000000001</v>
      </c>
      <c r="HE744" s="524">
        <f>HE743</f>
        <v>0.5</v>
      </c>
      <c r="HF744" s="524">
        <f>HF743</f>
        <v>0.065000000000000002</v>
      </c>
      <c r="HG744" s="524">
        <f>HG743</f>
        <v>0.84999999999999998</v>
      </c>
      <c r="HH744" s="524">
        <f>HH743</f>
        <v>0</v>
      </c>
      <c r="HI744" s="10">
        <f>IF(BZ744&lt;&gt;"",CK744-BV744,0)</f>
        <v>0</v>
      </c>
      <c r="HJ744" s="10" t="e">
        <f>IF(AJ744&gt;0,AH744-AJ744,0)</f>
        <v>#VALUE!</v>
      </c>
      <c r="HK744" s="466">
        <f>HK743</f>
        <v>0.84999999999999998</v>
      </c>
      <c r="HL744" s="424">
        <f>HL743</f>
        <v>550000</v>
      </c>
      <c r="HM744" s="424">
        <f>HM743</f>
        <v>480000</v>
      </c>
      <c r="HN744" s="465" t="e">
        <f>(DJ744*EZ744+DK744*FH744+DL744*FM744+DM744*FR744+DN744*FW744+DO744*GB744+DS744*GI744+DP744*GM744+DR744*GR744)*1000*2</f>
        <v>#VALUE!</v>
      </c>
      <c r="HO744" s="465" t="e">
        <f>HN744*HK744*$HO$2/HL744*1000000</f>
        <v>#VALUE!</v>
      </c>
      <c r="HP744" s="465" t="e">
        <f>HN744*HK744*$HP$2/HM744*1000000</f>
        <v>#VALUE!</v>
      </c>
    </row>
    <row r="745">
      <c r="A745" s="420">
        <v>734</v>
      </c>
      <c r="B745" s="421">
        <f ca="1">IF(D745=D744,B744,IF(D745="夜班",B744+1,B744))</f>
        <v>43616</v>
      </c>
      <c r="C745" s="422">
        <f>C744</f>
        <v>0.041666666666666699</v>
      </c>
      <c r="D745" s="10" t="str">
        <f ca="1">IF(HOUR(G745)&lt;8,"夜班",IF(HOUR(G745)&lt;16,"白班",IF(HOUR(G745)&lt;24,"中班",0)))</f>
        <v>白班</v>
      </c>
      <c r="E745" s="10" t="e">
        <f ca="1">IF(F745=1,"甲",IF(F745=2,"乙",IF(F745=3,"丙",IF(F745=4,"丁",""))))</f>
        <v>#REF!</v>
      </c>
      <c r="F745" s="10" t="e">
        <f ca="1">SUMPRODUCT((成本日报!$A$3:$A$95=计划!B745)*(成本日报!$B$3:$B$95=计划!$D745),成本日报!$C$3:$C$95)</f>
        <v>#REF!</v>
      </c>
      <c r="G745" s="423">
        <f ca="1">G744+C744</f>
        <v>43616.541666664889</v>
      </c>
      <c r="H745" s="423">
        <f ca="1">$G745+$C745/60*10+$C745*0</f>
        <v>43616.548611109334</v>
      </c>
      <c r="I745" s="423">
        <f ca="1">$G745+$C745/60*18+$C745*0</f>
        <v>43616.554166664886</v>
      </c>
      <c r="J745" s="423">
        <f ca="1">$G745+$C745/60*0+$C745*1</f>
        <v>43616.583333331553</v>
      </c>
      <c r="K745" s="423">
        <f ca="1">$G745+$C745/60*30+$C745*2</f>
        <v>43616.64583333156</v>
      </c>
      <c r="L745" s="423">
        <f ca="1">$G745+$C745/60*0+$C745*3</f>
        <v>43616.666666664889</v>
      </c>
      <c r="M745" s="424" t="str">
        <f>IF(_tag_month_day!A735="","",_tag_month_day!A735)</f>
        <v/>
      </c>
      <c r="N745" s="424" t="str">
        <f>IF(_tag_month_day!B735="","",_tag_month_day!B735)</f>
        <v/>
      </c>
      <c r="O745" s="425" t="e">
        <f>IF(M745+N745=0,"",M745+N745)</f>
        <v>#VALUE!</v>
      </c>
      <c r="P745" s="424" t="str">
        <f>IF(_tag_month_day!C735="","",_tag_month_day!C735)</f>
        <v/>
      </c>
      <c r="Q745" s="424" t="str">
        <f>IF(_tag_month_day!D735="","",_tag_month_day!D735)</f>
        <v/>
      </c>
      <c r="R745" s="426" t="str">
        <f>IF(_tag_month_day!CB735="","",_tag_month_day!CB735/100)</f>
        <v/>
      </c>
      <c r="S745" s="427" t="str">
        <f>IF(_tag_month_day!E735="","",_tag_month_day!E735)</f>
        <v/>
      </c>
      <c r="T745" s="427" t="str">
        <f>IF(_tag_month_day!F735="","",_tag_month_day!F735)</f>
        <v/>
      </c>
      <c r="U745" s="428" t="e">
        <f>S745+T745</f>
        <v>#VALUE!</v>
      </c>
      <c r="V745" s="429" t="e">
        <f>U745/AJ745</f>
        <v>#VALUE!</v>
      </c>
      <c r="W745" s="430" t="str">
        <f>IF(_jhy_month_day!A735="","",_jhy_month_day!A735)</f>
        <v/>
      </c>
      <c r="X745" s="431" t="str">
        <f>IF(_jhy_month_day!B735="","",_jhy_month_day!B735/100)</f>
        <v/>
      </c>
      <c r="Y745" s="431" t="str">
        <f>IF(_jhy_month_day!C735="","",_jhy_month_day!C735/100)</f>
        <v/>
      </c>
      <c r="Z745" s="432">
        <f>Z741+1</f>
        <v>184</v>
      </c>
      <c r="AA745" s="433" t="str">
        <f>IF(_tag_month_day!G735="","",_tag_month_day!G735/100)</f>
        <v/>
      </c>
      <c r="AB745" s="433" t="str">
        <f>IF(_tag_month_day!H735="","",_tag_month_day!H735/100)</f>
        <v/>
      </c>
      <c r="AC745" s="434">
        <f>IF(X745="",AC744,BK745*($AV744*X745+$AW744*FD744+$AX744*FI744+$AY744*FN744+$AZ744*FS744+$BA744*FX744+$BG744*GE744)/(AV744*Y745+AX744*FK744+AW744*FF744+AY744*FP744+AZ744*FU744+BA744*FZ744+BG744*GG744+BB744*GK744+BC744*GN744+BD744*GP744))</f>
        <v>1.59963432013121</v>
      </c>
      <c r="AD745" s="435" t="str">
        <f>IF(AC745=AC744,"",AC745-AC744)</f>
        <v/>
      </c>
      <c r="AE745" s="436" t="str">
        <f>IF(1-AF745=0,"",(1-AF745))</f>
        <v/>
      </c>
      <c r="AF745" s="437">
        <v>1</v>
      </c>
      <c r="AG745" s="10" t="str">
        <f>AG744</f>
        <v>9A3</v>
      </c>
      <c r="AH745" s="438" t="str">
        <f>AH744</f>
        <v/>
      </c>
      <c r="AI745" s="424"/>
      <c r="AJ745" s="10" t="str">
        <f>IF(_tag_month_day!I735="","",_tag_month_day!I735)</f>
        <v/>
      </c>
      <c r="AK745" s="440"/>
      <c r="AL745" s="440"/>
      <c r="AM745" s="440"/>
      <c r="AN745" s="441">
        <f>AN744</f>
        <v>2</v>
      </c>
      <c r="AO745" s="441">
        <f>AO744</f>
        <v>8</v>
      </c>
      <c r="AP745" s="442" t="e">
        <f>(IF(AN745=0,AS744,AS744*(1+AO745/AN745)/(AR745+AO745/AN745)))+AT745</f>
        <v>#VALUE!</v>
      </c>
      <c r="AQ745" s="443" t="str">
        <f>IF(_tag_month_day!J735="","",_tag_month_day!J735/100)</f>
        <v/>
      </c>
      <c r="AR745" s="444">
        <f>AR744</f>
        <v>1.3</v>
      </c>
      <c r="AS745" s="445" t="e">
        <f>AQ745*(AN745*AR745+AO745)/(AN745+AO745)</f>
        <v>#VALUE!</v>
      </c>
      <c r="AT745" s="445" t="e">
        <f>(SUM(BE745:BF745)-SUM(BE744:BF744))*0.05</f>
        <v>#VALUE!</v>
      </c>
      <c r="AU745" s="446" t="str">
        <f>IF(_tag_month_day!CC735="","",IF(_tag_month_day!CC735&gt;0,_tag_month_day!CD735,_tag_month_day!CE735))</f>
        <v/>
      </c>
      <c r="AV745" s="447" t="str">
        <f>IF(_tag_month_day!L735="","",_tag_month_day!L735/100)</f>
        <v/>
      </c>
      <c r="AW745" s="431">
        <f>AW744</f>
        <v>0</v>
      </c>
      <c r="AX745" s="431">
        <f>AX744</f>
        <v>0</v>
      </c>
      <c r="AY745" s="431" t="str">
        <f>IF(_tag_month_day!M735="","",_tag_month_day!M735/100)</f>
        <v/>
      </c>
      <c r="AZ745" s="431" t="str">
        <f>IF(_tag_month_day!N735="","",_tag_month_day!N735/100)</f>
        <v/>
      </c>
      <c r="BA745" s="431" t="str">
        <f>IF(_tag_month_day!O735="","",_tag_month_day!O735/100)</f>
        <v/>
      </c>
      <c r="BB745" s="448" t="str">
        <f>IF(_tag_month_day!P735="","",_tag_month_day!P735/100)</f>
        <v/>
      </c>
      <c r="BC745" s="448">
        <f>BC744</f>
        <v>0</v>
      </c>
      <c r="BD745" s="448" t="str">
        <f>IF(_tag_month_day!Q735="","",_tag_month_day!Q735/100)</f>
        <v/>
      </c>
      <c r="BE745" s="449" t="str">
        <f>IF(_tag_month_day!R735="","",_tag_month_day!R735/100)</f>
        <v/>
      </c>
      <c r="BF745" s="388" t="e">
        <f>(AU745*(100+BE745*100))/(AJ745-AU745)/100</f>
        <v>#VALUE!</v>
      </c>
      <c r="BG745" s="521" t="e">
        <f>BE745+BF745</f>
        <v>#VALUE!</v>
      </c>
      <c r="BH745" s="522" t="e">
        <f>SUM(AV745:BF745)</f>
        <v>#VALUE!</v>
      </c>
      <c r="BI745" s="523" t="e">
        <f>IF(CX745=0,BI744,(DK745*查询!$R$5+DL745*查询!$Q$5+DM745*查询!$N$5+DN745*查询!$O$5+DO745*查询!$P$5)*AF745/CX745)</f>
        <v>#VALUE!</v>
      </c>
      <c r="BJ745" s="523" t="e">
        <f>IF(CX745=0,BJ744,(DP745*查询!$S$5+DQ745*查询!$T$5+DR745*查询!$U$5)*AF745/CX745)</f>
        <v>#VALUE!</v>
      </c>
      <c r="BK745" s="452">
        <f>BK744</f>
        <v>1</v>
      </c>
      <c r="BL745" s="453" t="e">
        <f>SUMPRODUCT((AV745:BA745)*(GS745:GX745))/((GS745:GX745)+SUM(BB745:BD745)*GY745+BG745*GZ745)</f>
        <v>#VALUE!</v>
      </c>
      <c r="BM745" s="453" t="e">
        <f>BK745*($AV745*FB745+$AW745*FD745+$AX745*FI745+$AY745*FN745+$AZ745*FS745+$BA745*FX745+$BG745*GE745)/(AV745*EY745+AX745*FK745+AW745*FF745+AY745*FP745+AZ745*FU745+BA745*FZ745+BG745*GG745+BB745*GK745+BC745*GN745+BD745*GP745)</f>
        <v>#VALUE!</v>
      </c>
      <c r="BN745" s="453" t="e">
        <f>($AV745*FC745+$AX745*FJ745+$AW745*FE745+$AY745*FO745+$AZ745*FT745+$BA745*FY745+$BG745*GF745)/($AV745*FA745+BG745*GH745+BB745*GL745+BC745*GO745+BD745*GQ745+BA745*GA745)</f>
        <v>#VALUE!</v>
      </c>
      <c r="BO745" s="454" t="e">
        <f>SUMPRODUCT(AV745:BA745*GS745:GX745)/(GS745:GX745+(BB745+BC745+BD745)*GY745+BG745)</f>
        <v>#VALUE!</v>
      </c>
      <c r="BP745" s="454" t="e">
        <f>SUMPRODUCT(AV745:BA745*GS745:GX745)/(GS745:GX745+(BB745+BC745+BD745)*GY745+BG745)</f>
        <v>#VALUE!</v>
      </c>
      <c r="BQ745" s="454" t="e">
        <f>SUMPRODUCT(AV745:BA745*GS745:GX745)/(GS745:GX745+(BB745+BC745+BD745)*GY745+BG745)</f>
        <v>#VALUE!</v>
      </c>
      <c r="BR745" s="453" t="str">
        <f>IF(_tag_month_day!T735="","",_tag_month_day!T735)</f>
        <v/>
      </c>
      <c r="BS745" s="453" t="str">
        <f>IF(_tag_month_day!U735="","",_tag_month_day!U735)</f>
        <v/>
      </c>
      <c r="BT745" s="455" t="str">
        <f>IF(CK745="","",IF((CK745&gt;=BV745-0.12)*(CK745&lt;=BV745+0.12),"合格","不合格"))</f>
        <v/>
      </c>
      <c r="BU745" s="456" t="str">
        <f>IF(_tag_month_day!V735="","",_tag_month_day!V735)</f>
        <v/>
      </c>
      <c r="BV745" s="457" t="str">
        <f>IF(_tag_month_day!W735="","",_tag_month_day!W735)</f>
        <v/>
      </c>
      <c r="BW745" s="458" t="str">
        <f>IF(_tag_month_day!X735="","",_tag_month_day!X735)</f>
        <v/>
      </c>
      <c r="BX745" s="458" t="str">
        <f>IF(_tag_month_day!Y735="","",_tag_month_day!Y735)</f>
        <v/>
      </c>
      <c r="BY745" s="459">
        <f ca="1">L745</f>
        <v>43616.666666664889</v>
      </c>
      <c r="BZ745" s="460"/>
      <c r="CA745" s="4"/>
      <c r="CB745" s="424" t="str">
        <f>IF(_tag_month_day!Z735="","",_tag_month_day!Z735)</f>
        <v/>
      </c>
      <c r="CC745" s="424" t="str">
        <f>IF(_tag_month_day!AA735="","",_tag_month_day!AA735)</f>
        <v/>
      </c>
      <c r="CD745" s="424" t="str">
        <f>IF(_tag_month_day!AB735="","",_tag_month_day!AB735)</f>
        <v/>
      </c>
      <c r="CE745" s="424" t="str">
        <f>IF(_tag_month_day!AC735="","",_tag_month_day!AC735)</f>
        <v/>
      </c>
      <c r="CF745" s="424" t="str">
        <f>IF(_tag_month_day!AD735="","",_tag_month_day!AD735)</f>
        <v/>
      </c>
      <c r="CG745" s="424" t="str">
        <f>IF(_tag_month_day!AE735="","",_tag_month_day!AE735)</f>
        <v/>
      </c>
      <c r="CH745" s="424" t="str">
        <f>IF(_tag_month_day!AF735="","",_tag_month_day!AF735)</f>
        <v/>
      </c>
      <c r="CI745" s="424" t="str">
        <f>IF(_tag_month_day!AG735="","",_tag_month_day!AG735)</f>
        <v/>
      </c>
      <c r="CJ745" s="424" t="str">
        <f>IF(_tag_month_day!AH735="","",_tag_month_day!AH735)</f>
        <v/>
      </c>
      <c r="CK745" s="424" t="str">
        <f>IF(_tag_month_day!AI735="","",_tag_month_day!AI735)</f>
        <v/>
      </c>
      <c r="CL745" s="4" t="str">
        <f>IF(_tag_month_day!AJ735="","",_tag_month_day!AJ735)</f>
        <v/>
      </c>
      <c r="CM745" s="4" t="str">
        <f>IF(_tag_month_day!AK735="","",_tag_month_day!AK735)</f>
        <v/>
      </c>
      <c r="CN745" s="4" t="str">
        <f>IF(_tag_month_day!AL735="","",_tag_month_day!AL735)</f>
        <v/>
      </c>
      <c r="CO745" s="4" t="str">
        <f>IF(_tag_month_day!AM735="","",_tag_month_day!AM735)</f>
        <v/>
      </c>
      <c r="CP745" s="4" t="str">
        <f>IF(_tag_month_day!AN735="","",_tag_month_day!AN735)</f>
        <v/>
      </c>
      <c r="CQ745" s="4" t="str">
        <f>IF(_tag_month_day!AO735="","",_tag_month_day!AO735)</f>
        <v/>
      </c>
      <c r="CR745" s="462" t="str">
        <f>IF(_tag_month_day!AP735="","",_tag_month_day!AP735)</f>
        <v/>
      </c>
      <c r="CS745" s="463" t="str">
        <f>IF(_tag_month_day!AQ735="","",_tag_month_day!AQ735)</f>
        <v/>
      </c>
      <c r="CT745" s="4" t="str">
        <f>IF(_tag_month_day!AR735="","",_tag_month_day!AR735)</f>
        <v/>
      </c>
      <c r="CU745" s="464" t="e">
        <f>DU745/AJ745</f>
        <v>#VALUE!</v>
      </c>
      <c r="CV745" s="451" t="e">
        <f>BG745/BH745</f>
        <v>#VALUE!</v>
      </c>
      <c r="CW745" s="465" t="e">
        <f>AJ745*(1-CV745)*CU745*AF745</f>
        <v>#VALUE!</v>
      </c>
      <c r="CX745" s="465" t="e">
        <f>CW745*94%</f>
        <v>#VALUE!</v>
      </c>
      <c r="CY745" s="466" t="e">
        <f>IF(CX745=0,0,DS745/(DS745+CX745))</f>
        <v>#VALUE!</v>
      </c>
      <c r="CZ745" s="465" t="e">
        <f>$AJ745*EF745</f>
        <v>#VALUE!</v>
      </c>
      <c r="DA745" s="465" t="e">
        <f>$AJ745*EG745</f>
        <v>#VALUE!</v>
      </c>
      <c r="DB745" s="465" t="e">
        <f>$AJ745*EH745</f>
        <v>#VALUE!</v>
      </c>
      <c r="DC745" s="465" t="e">
        <f>$AJ745*EI745</f>
        <v>#VALUE!</v>
      </c>
      <c r="DD745" s="465" t="e">
        <f>$AJ745*EJ745</f>
        <v>#VALUE!</v>
      </c>
      <c r="DE745" s="465" t="e">
        <f>$AJ745*EK745</f>
        <v>#VALUE!</v>
      </c>
      <c r="DF745" s="465" t="e">
        <f>$AJ745*EL745</f>
        <v>#VALUE!</v>
      </c>
      <c r="DG745" s="465" t="e">
        <f>$AJ745*EM745</f>
        <v>#VALUE!</v>
      </c>
      <c r="DH745" s="465" t="e">
        <f>$AJ745*EN745</f>
        <v>#VALUE!</v>
      </c>
      <c r="DI745" s="465" t="e">
        <f>$AJ745*EO745</f>
        <v>#VALUE!</v>
      </c>
      <c r="DJ745" s="465" t="e">
        <f>CZ745*(1-EP745)</f>
        <v>#VALUE!</v>
      </c>
      <c r="DK745" s="465" t="e">
        <f>DA745*(1-ER745)</f>
        <v>#VALUE!</v>
      </c>
      <c r="DL745" s="465" t="e">
        <f>DB745*(1-EQ745)</f>
        <v>#VALUE!</v>
      </c>
      <c r="DM745" s="465" t="e">
        <f>DC745*(1-ES745)</f>
        <v>#VALUE!</v>
      </c>
      <c r="DN745" s="465" t="e">
        <f>DD745*(1-ET745)</f>
        <v>#VALUE!</v>
      </c>
      <c r="DO745" s="465" t="e">
        <f>DE745</f>
        <v>#VALUE!</v>
      </c>
      <c r="DP745" s="465" t="e">
        <f>DF745*(1-EU745)</f>
        <v>#VALUE!</v>
      </c>
      <c r="DQ745" s="465" t="e">
        <f>DG745*(1-EV745)</f>
        <v>#VALUE!</v>
      </c>
      <c r="DR745" s="465" t="e">
        <f>DH745*(1-EW745)</f>
        <v>#VALUE!</v>
      </c>
      <c r="DS745" s="465" t="e">
        <f>DI745</f>
        <v>#VALUE!</v>
      </c>
      <c r="DT745" s="465" t="e">
        <f>SUM(DJ745:DS745)</f>
        <v>#VALUE!</v>
      </c>
      <c r="DU745" s="465" t="e">
        <f>(GS745:GX745)+(DP745+DQ745+DR745)*GY745+DS745</f>
        <v>#VALUE!</v>
      </c>
      <c r="DV745" s="451" t="e">
        <f>AV745/$BH745/(1-EP745)</f>
        <v>#VALUE!</v>
      </c>
      <c r="DW745" s="451" t="e">
        <f>AW745/$BH745/(1-ER745)</f>
        <v>#VALUE!</v>
      </c>
      <c r="DX745" s="451" t="e">
        <f>AX745/$BH745/(1-EQ745)</f>
        <v>#VALUE!</v>
      </c>
      <c r="DY745" s="451" t="e">
        <f>AY745/$BH745/(1-ES745)</f>
        <v>#VALUE!</v>
      </c>
      <c r="DZ745" s="451" t="e">
        <f>AZ745/$BH745/(1-ET745)</f>
        <v>#VALUE!</v>
      </c>
      <c r="EA745" s="451" t="e">
        <f>BA745/$BH745/(1-AX745)</f>
        <v>#VALUE!</v>
      </c>
      <c r="EB745" s="451" t="e">
        <f>BB745/$BH745/(1-EU745)</f>
        <v>#VALUE!</v>
      </c>
      <c r="EC745" s="451" t="e">
        <f>BC745/$BH745/(1-EV745)</f>
        <v>#VALUE!</v>
      </c>
      <c r="ED745" s="451" t="e">
        <f>BD745/$BH745/(1-EW745)</f>
        <v>#VALUE!</v>
      </c>
      <c r="EE745" s="451" t="e">
        <f>BG745/BH745</f>
        <v>#VALUE!</v>
      </c>
      <c r="EF745" s="451" t="e">
        <f>DV745/SUM($DV745:$EE745)</f>
        <v>#VALUE!</v>
      </c>
      <c r="EG745" s="451" t="e">
        <f>DW745/SUM($DV745:$EE745)</f>
        <v>#VALUE!</v>
      </c>
      <c r="EH745" s="451" t="e">
        <f>DX745/SUM($DV745:$EE745)</f>
        <v>#VALUE!</v>
      </c>
      <c r="EI745" s="451" t="e">
        <f>DY745/SUM($DV745:$EE745)</f>
        <v>#VALUE!</v>
      </c>
      <c r="EJ745" s="451" t="e">
        <f>DZ745/SUM($DV745:$EE745)</f>
        <v>#VALUE!</v>
      </c>
      <c r="EK745" s="451" t="e">
        <f>EA745/SUM($DV745:$EE745)</f>
        <v>#VALUE!</v>
      </c>
      <c r="EL745" s="451" t="e">
        <f>EB745/SUM($DV745:$EE745)</f>
        <v>#VALUE!</v>
      </c>
      <c r="EM745" s="451" t="e">
        <f>EC745/SUM($DV745:$EE745)</f>
        <v>#VALUE!</v>
      </c>
      <c r="EN745" s="451" t="e">
        <f>ED745/SUM($DV745:$EE745)</f>
        <v>#VALUE!</v>
      </c>
      <c r="EO745" s="451" t="e">
        <f>EE745/SUM($DV745:$EE745)</f>
        <v>#VALUE!</v>
      </c>
      <c r="EP745" s="450">
        <f>EP744</f>
        <v>0.080000000000000002</v>
      </c>
      <c r="EQ745" s="450">
        <f>EQ744</f>
        <v>0.014999999999999999</v>
      </c>
      <c r="ER745" s="450">
        <f>ER744</f>
        <v>0.014999999999999999</v>
      </c>
      <c r="ES745" s="450">
        <f>ES744</f>
        <v>0.014999999999999999</v>
      </c>
      <c r="ET745" s="450">
        <f>ET744</f>
        <v>0.014999999999999999</v>
      </c>
      <c r="EU745" s="450">
        <f>EU744</f>
        <v>0.089999999999999997</v>
      </c>
      <c r="EV745" s="450">
        <f>EV744</f>
        <v>0.089999999999999997</v>
      </c>
      <c r="EW745" s="450">
        <f>EW744</f>
        <v>0.089999999999999997</v>
      </c>
      <c r="EX745" s="431" t="str">
        <f>IF(_tag_month_day!AS735="","",_tag_month_day!AS735/100)</f>
        <v/>
      </c>
      <c r="EY745" s="431" t="str">
        <f>IF(_tag_month_day!AT735="","",_tag_month_day!AT735/100)</f>
        <v/>
      </c>
      <c r="EZ745" s="431" t="str">
        <f>IF(_tag_month_day!AU735="","",_tag_month_day!AU735/100)</f>
        <v/>
      </c>
      <c r="FA745" s="431" t="str">
        <f>IF(_tag_month_day!AV735="","",_tag_month_day!AV735/100)</f>
        <v/>
      </c>
      <c r="FB745" s="431" t="str">
        <f>IF(_tag_month_day!AW735="","",_tag_month_day!AW735/100)</f>
        <v/>
      </c>
      <c r="FC745" s="431" t="str">
        <f>IF(_tag_month_day!AX735="","",_tag_month_day!AX735/100)</f>
        <v/>
      </c>
      <c r="FD745" s="449" t="str">
        <f>IF(_tag_month_day!AY735="","",_tag_month_day!AY735/100)</f>
        <v/>
      </c>
      <c r="FE745" s="449" t="str">
        <f>IF(_tag_month_day!AZ735="","",_tag_month_day!AZ735/100)</f>
        <v/>
      </c>
      <c r="FF745" s="449" t="str">
        <f>IF(_tag_month_day!BA735="","",_tag_month_day!BA735/100)</f>
        <v/>
      </c>
      <c r="FG745" s="449" t="str">
        <f>IF(_tag_month_day!BB735="","",_tag_month_day!BB735/100)</f>
        <v/>
      </c>
      <c r="FH745" s="467" t="str">
        <f>IF(_tag_month_day!BC735="","",_tag_month_day!BC735/100)</f>
        <v/>
      </c>
      <c r="FI745" s="449">
        <f>FI744</f>
        <v>0.40999999999999998</v>
      </c>
      <c r="FJ745" s="449">
        <f>FJ744</f>
        <v>0.11</v>
      </c>
      <c r="FK745" s="449">
        <f>FK744</f>
        <v>0.014999999999999999</v>
      </c>
      <c r="FL745" s="449">
        <f>FL744</f>
        <v>0</v>
      </c>
      <c r="FM745" s="467">
        <f>FM744</f>
        <v>0.0001</v>
      </c>
      <c r="FN745" s="449">
        <f>FN744</f>
        <v>0.32000000000000001</v>
      </c>
      <c r="FO745" s="449">
        <f>FO744</f>
        <v>0.20000000000000001</v>
      </c>
      <c r="FP745" s="449">
        <f>FP744</f>
        <v>0.01</v>
      </c>
      <c r="FQ745" s="449">
        <f>FQ744</f>
        <v>0</v>
      </c>
      <c r="FR745" s="467">
        <f>FR744</f>
        <v>0.0001</v>
      </c>
      <c r="FS745" s="449" t="str">
        <f>IF(_tag_month_day!BD735="","",_tag_month_day!BD735/100)</f>
        <v/>
      </c>
      <c r="FT745" s="449" t="str">
        <f>IF(_tag_month_day!BE735="","",_tag_month_day!BE735/100)</f>
        <v/>
      </c>
      <c r="FU745" s="449" t="str">
        <f>IF(_tag_month_day!BF735="","",_tag_month_day!BF735/100)</f>
        <v/>
      </c>
      <c r="FV745" s="449" t="str">
        <f>IF(_tag_month_day!BG735="","",_tag_month_day!BG735/100)</f>
        <v/>
      </c>
      <c r="FW745" s="467" t="str">
        <f>IF(_tag_month_day!BH735="","",_tag_month_day!BH735/100)</f>
        <v/>
      </c>
      <c r="FX745" s="449" t="str">
        <f>IF(_tag_month_day!BI735="","",_tag_month_day!BI735/100)</f>
        <v/>
      </c>
      <c r="FY745" s="449" t="str">
        <f>IF(_tag_month_day!BJ735="","",_tag_month_day!BJ735/100)</f>
        <v/>
      </c>
      <c r="FZ745" s="468" t="str">
        <f>IF(_tag_month_day!BK735="","",_tag_month_day!BK735/100)</f>
        <v/>
      </c>
      <c r="GA745" s="449" t="str">
        <f>IF(_tag_month_day!BL735="","",_tag_month_day!BL735/100)</f>
        <v/>
      </c>
      <c r="GB745" s="467" t="str">
        <f>IF(_tag_month_day!BM735="","",_tag_month_day!BM735/100)</f>
        <v/>
      </c>
      <c r="GC745" s="431" t="str">
        <f>IF(_tag_month_day!BN735="","",_tag_month_day!BN735/100)</f>
        <v/>
      </c>
      <c r="GD745" s="431" t="str">
        <f>IF(_tag_month_day!BO735="","",_tag_month_day!BO735/100)</f>
        <v/>
      </c>
      <c r="GE745" s="431" t="str">
        <f>IF(_tag_month_day!BP735="","",_tag_month_day!BP735/100)</f>
        <v/>
      </c>
      <c r="GF745" s="431" t="str">
        <f>IF(_tag_month_day!BQ735="","",_tag_month_day!BQ735/100)</f>
        <v/>
      </c>
      <c r="GG745" s="431" t="str">
        <f>IF(_tag_month_day!BR735="","",_tag_month_day!BR735/100)</f>
        <v/>
      </c>
      <c r="GH745" s="431" t="str">
        <f>IF(_tag_month_day!BS735="","",_tag_month_day!BS735/100)</f>
        <v/>
      </c>
      <c r="GI745" s="467" t="str">
        <f>IF(_tag_month_day!BT735="","",_tag_month_day!BT735/100)</f>
        <v/>
      </c>
      <c r="GJ745" s="469" t="str">
        <f>IF(_tag_month_day!BU735="","",_tag_month_day!BU735/100)</f>
        <v/>
      </c>
      <c r="GK745" s="470">
        <f>GK744</f>
        <v>0.070000000000000007</v>
      </c>
      <c r="GL745" s="470">
        <f>GL744</f>
        <v>0.029999999999999999</v>
      </c>
      <c r="GM745" s="471" t="str">
        <f>IF(_tag_month_day!BX735="","",_tag_month_day!BX735/100)</f>
        <v/>
      </c>
      <c r="GN745" s="470">
        <f>GN744</f>
        <v>0.070000000000000007</v>
      </c>
      <c r="GO745" s="470">
        <f>GO744</f>
        <v>0.029999999999999999</v>
      </c>
      <c r="GP745" s="470">
        <f>GP744</f>
        <v>0.089999999999999997</v>
      </c>
      <c r="GQ745" s="470">
        <f>GQ744</f>
        <v>0.029999999999999999</v>
      </c>
      <c r="GR745" s="471" t="str">
        <f>IF(_tag_month_day!CA735="","",_tag_month_day!CA735/100)</f>
        <v/>
      </c>
      <c r="GS745" s="472">
        <f>GS744</f>
        <v>0.95299999999999996</v>
      </c>
      <c r="GT745" s="472">
        <f>GT744</f>
        <v>0.55000000000000004</v>
      </c>
      <c r="GU745" s="472">
        <f>GU744</f>
        <v>0.55000000000000004</v>
      </c>
      <c r="GV745" s="472">
        <f>GV744</f>
        <v>0.55000000000000004</v>
      </c>
      <c r="GW745" s="472">
        <f>GW744</f>
        <v>0.5</v>
      </c>
      <c r="GX745" s="472">
        <f>GX744</f>
        <v>0.93500000000000005</v>
      </c>
      <c r="GY745" s="472">
        <f>GY744</f>
        <v>0.14999999999999999</v>
      </c>
      <c r="GZ745" s="472">
        <f>GZ744</f>
        <v>1</v>
      </c>
      <c r="HA745" s="524">
        <f>HA744</f>
        <v>0.047</v>
      </c>
      <c r="HB745" s="524">
        <f>HB744</f>
        <v>0.45000000000000001</v>
      </c>
      <c r="HC745" s="524">
        <f>HC744</f>
        <v>0.45000000000000001</v>
      </c>
      <c r="HD745" s="524">
        <f>HD744</f>
        <v>0.45000000000000001</v>
      </c>
      <c r="HE745" s="524">
        <f>HE744</f>
        <v>0.5</v>
      </c>
      <c r="HF745" s="524">
        <f>HF744</f>
        <v>0.065000000000000002</v>
      </c>
      <c r="HG745" s="524">
        <f>HG744</f>
        <v>0.84999999999999998</v>
      </c>
      <c r="HH745" s="524">
        <f>HH744</f>
        <v>0</v>
      </c>
      <c r="HI745" s="10">
        <f>IF(BZ745&lt;&gt;"",CK745-BV745,0)</f>
        <v>0</v>
      </c>
      <c r="HJ745" s="10" t="e">
        <f>IF(AJ745&gt;0,AH745-AJ745,0)</f>
        <v>#VALUE!</v>
      </c>
      <c r="HK745" s="466">
        <f>HK744</f>
        <v>0.84999999999999998</v>
      </c>
      <c r="HL745" s="424">
        <f>HL744</f>
        <v>550000</v>
      </c>
      <c r="HM745" s="424">
        <f>HM744</f>
        <v>480000</v>
      </c>
      <c r="HN745" s="465" t="e">
        <f>(DJ745*EZ745+DK745*FH745+DL745*FM745+DM745*FR745+DN745*FW745+DO745*GB745+DS745*GI745+DP745*GM745+DR745*GR745)*1000*2</f>
        <v>#VALUE!</v>
      </c>
      <c r="HO745" s="465" t="e">
        <f>HN745*HK745*$HO$2/HL745*1000000</f>
        <v>#VALUE!</v>
      </c>
      <c r="HP745" s="465" t="e">
        <f>HN745*HK745*$HP$2/HM745*1000000</f>
        <v>#VALUE!</v>
      </c>
    </row>
    <row r="746">
      <c r="A746" s="420">
        <v>735</v>
      </c>
      <c r="B746" s="421">
        <f ca="1">IF(D746=D745,B745,IF(D746="夜班",B745+1,B745))</f>
        <v>43616</v>
      </c>
      <c r="C746" s="422">
        <f>C745</f>
        <v>0.041666666666666699</v>
      </c>
      <c r="D746" s="10" t="str">
        <f ca="1">IF(HOUR(G746)&lt;8,"夜班",IF(HOUR(G746)&lt;16,"白班",IF(HOUR(G746)&lt;24,"中班",0)))</f>
        <v>白班</v>
      </c>
      <c r="E746" s="10" t="e">
        <f ca="1">IF(F746=1,"甲",IF(F746=2,"乙",IF(F746=3,"丙",IF(F746=4,"丁",""))))</f>
        <v>#REF!</v>
      </c>
      <c r="F746" s="10" t="e">
        <f ca="1">SUMPRODUCT((成本日报!$A$3:$A$95=计划!B746)*(成本日报!$B$3:$B$95=计划!$D746),成本日报!$C$3:$C$95)</f>
        <v>#REF!</v>
      </c>
      <c r="G746" s="423">
        <f ca="1">G745+C745</f>
        <v>43616.583333331553</v>
      </c>
      <c r="H746" s="423">
        <f ca="1">$G746+$C746/60*10+$C746*0</f>
        <v>43616.590277775998</v>
      </c>
      <c r="I746" s="423">
        <f ca="1">$G746+$C746/60*18+$C746*0</f>
        <v>43616.59583333155</v>
      </c>
      <c r="J746" s="423">
        <f ca="1">$G746+$C746/60*0+$C746*1</f>
        <v>43616.624999998217</v>
      </c>
      <c r="K746" s="423">
        <f ca="1">$G746+$C746/60*30+$C746*2</f>
        <v>43616.687499998225</v>
      </c>
      <c r="L746" s="423">
        <f ca="1">$G746+$C746/60*0+$C746*3</f>
        <v>43616.708333331553</v>
      </c>
      <c r="M746" s="424" t="str">
        <f>IF(_tag_month_day!A736="","",_tag_month_day!A736)</f>
        <v/>
      </c>
      <c r="N746" s="424" t="str">
        <f>IF(_tag_month_day!B736="","",_tag_month_day!B736)</f>
        <v/>
      </c>
      <c r="O746" s="425" t="e">
        <f>IF(M746+N746=0,"",M746+N746)</f>
        <v>#VALUE!</v>
      </c>
      <c r="P746" s="424" t="str">
        <f>IF(_tag_month_day!C736="","",_tag_month_day!C736)</f>
        <v/>
      </c>
      <c r="Q746" s="424" t="str">
        <f>IF(_tag_month_day!D736="","",_tag_month_day!D736)</f>
        <v/>
      </c>
      <c r="R746" s="426" t="str">
        <f>IF(_tag_month_day!CB736="","",_tag_month_day!CB736/100)</f>
        <v/>
      </c>
      <c r="S746" s="427" t="str">
        <f>IF(_tag_month_day!E736="","",_tag_month_day!E736)</f>
        <v/>
      </c>
      <c r="T746" s="427" t="str">
        <f>IF(_tag_month_day!F736="","",_tag_month_day!F736)</f>
        <v/>
      </c>
      <c r="U746" s="428" t="e">
        <f>S746+T746</f>
        <v>#VALUE!</v>
      </c>
      <c r="V746" s="429" t="e">
        <f>U746/AJ746</f>
        <v>#VALUE!</v>
      </c>
      <c r="W746" s="430" t="str">
        <f>IF(_jhy_month_day!A736="","",_jhy_month_day!A736)</f>
        <v/>
      </c>
      <c r="X746" s="431" t="str">
        <f>IF(_jhy_month_day!B736="","",_jhy_month_day!B736/100)</f>
        <v/>
      </c>
      <c r="Y746" s="431" t="str">
        <f>IF(_jhy_month_day!C736="","",_jhy_month_day!C736/100)</f>
        <v/>
      </c>
      <c r="Z746" s="432">
        <f>Z742+1</f>
        <v>184</v>
      </c>
      <c r="AA746" s="433" t="str">
        <f>IF(_tag_month_day!G736="","",_tag_month_day!G736/100)</f>
        <v/>
      </c>
      <c r="AB746" s="433" t="str">
        <f>IF(_tag_month_day!H736="","",_tag_month_day!H736/100)</f>
        <v/>
      </c>
      <c r="AC746" s="434">
        <f>IF(X746="",AC745,BK746*($AV745*X746+$AW745*FD745+$AX745*FI745+$AY745*FN745+$AZ745*FS745+$BA745*FX745+$BG745*GE745)/(AV745*Y746+AX745*FK745+AW745*FF745+AY745*FP745+AZ745*FU745+BA745*FZ745+BG745*GG745+BB745*GK745+BC745*GN745+BD745*GP745))</f>
        <v>1.59963432013121</v>
      </c>
      <c r="AD746" s="435" t="str">
        <f>IF(AC746=AC745,"",AC746-AC745)</f>
        <v/>
      </c>
      <c r="AE746" s="436" t="str">
        <f>IF(1-AF746=0,"",(1-AF746))</f>
        <v/>
      </c>
      <c r="AF746" s="437">
        <v>1</v>
      </c>
      <c r="AG746" s="10" t="str">
        <f>AG745</f>
        <v>9A3</v>
      </c>
      <c r="AH746" s="438" t="str">
        <f>AH745</f>
        <v/>
      </c>
      <c r="AI746" s="424"/>
      <c r="AJ746" s="10" t="str">
        <f>IF(_tag_month_day!I736="","",_tag_month_day!I736)</f>
        <v/>
      </c>
      <c r="AK746" s="440"/>
      <c r="AL746" s="440"/>
      <c r="AM746" s="440"/>
      <c r="AN746" s="441">
        <f>AN745</f>
        <v>2</v>
      </c>
      <c r="AO746" s="441">
        <f>AO745</f>
        <v>8</v>
      </c>
      <c r="AP746" s="442" t="e">
        <f>(IF(AN746=0,AS745,AS745*(1+AO746/AN746)/(AR746+AO746/AN746)))+AT746</f>
        <v>#VALUE!</v>
      </c>
      <c r="AQ746" s="443" t="str">
        <f>IF(_tag_month_day!J736="","",_tag_month_day!J736/100)</f>
        <v/>
      </c>
      <c r="AR746" s="444">
        <f>AR745</f>
        <v>1.3</v>
      </c>
      <c r="AS746" s="445" t="e">
        <f>AQ746*(AN746*AR746+AO746)/(AN746+AO746)</f>
        <v>#VALUE!</v>
      </c>
      <c r="AT746" s="445" t="e">
        <f>(SUM(BE746:BF746)-SUM(BE745:BF745))*0.05</f>
        <v>#VALUE!</v>
      </c>
      <c r="AU746" s="446" t="str">
        <f>IF(_tag_month_day!CC736="","",IF(_tag_month_day!CC736&gt;0,_tag_month_day!CD736,_tag_month_day!CE736))</f>
        <v/>
      </c>
      <c r="AV746" s="447" t="str">
        <f>IF(_tag_month_day!L736="","",_tag_month_day!L736/100)</f>
        <v/>
      </c>
      <c r="AW746" s="431">
        <f>AW745</f>
        <v>0</v>
      </c>
      <c r="AX746" s="431">
        <f>AX745</f>
        <v>0</v>
      </c>
      <c r="AY746" s="431" t="str">
        <f>IF(_tag_month_day!M736="","",_tag_month_day!M736/100)</f>
        <v/>
      </c>
      <c r="AZ746" s="431" t="str">
        <f>IF(_tag_month_day!N736="","",_tag_month_day!N736/100)</f>
        <v/>
      </c>
      <c r="BA746" s="431" t="str">
        <f>IF(_tag_month_day!O736="","",_tag_month_day!O736/100)</f>
        <v/>
      </c>
      <c r="BB746" s="448" t="str">
        <f>IF(_tag_month_day!P736="","",_tag_month_day!P736/100)</f>
        <v/>
      </c>
      <c r="BC746" s="448">
        <f>BC745</f>
        <v>0</v>
      </c>
      <c r="BD746" s="448" t="str">
        <f>IF(_tag_month_day!Q736="","",_tag_month_day!Q736/100)</f>
        <v/>
      </c>
      <c r="BE746" s="449" t="str">
        <f>IF(_tag_month_day!R736="","",_tag_month_day!R736/100)</f>
        <v/>
      </c>
      <c r="BF746" s="388" t="e">
        <f>(AU746*(100+BE746*100))/(AJ746-AU746)/100</f>
        <v>#VALUE!</v>
      </c>
      <c r="BG746" s="521" t="e">
        <f>BE746+BF746</f>
        <v>#VALUE!</v>
      </c>
      <c r="BH746" s="522" t="e">
        <f>SUM(AV746:BF746)</f>
        <v>#VALUE!</v>
      </c>
      <c r="BI746" s="523" t="e">
        <f>IF(CX746=0,BI745,(DK746*查询!$R$5+DL746*查询!$Q$5+DM746*查询!$N$5+DN746*查询!$O$5+DO746*查询!$P$5)*AF746/CX746)</f>
        <v>#VALUE!</v>
      </c>
      <c r="BJ746" s="523" t="e">
        <f>IF(CX746=0,BJ745,(DP746*查询!$S$5+DQ746*查询!$T$5+DR746*查询!$U$5)*AF746/CX746)</f>
        <v>#VALUE!</v>
      </c>
      <c r="BK746" s="452">
        <f>BK745</f>
        <v>1</v>
      </c>
      <c r="BL746" s="453" t="e">
        <f>SUMPRODUCT((AV746:BA746)*(GS746:GX746))/((GS746:GX746)+SUM(BB746:BD746)*GY746+BG746*GZ746)</f>
        <v>#VALUE!</v>
      </c>
      <c r="BM746" s="453" t="e">
        <f>BK746*($AV746*FB746+$AW746*FD746+$AX746*FI746+$AY746*FN746+$AZ746*FS746+$BA746*FX746+$BG746*GE746)/(AV746*EY746+AX746*FK746+AW746*FF746+AY746*FP746+AZ746*FU746+BA746*FZ746+BG746*GG746+BB746*GK746+BC746*GN746+BD746*GP746)</f>
        <v>#VALUE!</v>
      </c>
      <c r="BN746" s="453" t="e">
        <f>($AV746*FC746+$AX746*FJ746+$AW746*FE746+$AY746*FO746+$AZ746*FT746+$BA746*FY746+$BG746*GF746)/($AV746*FA746+BG746*GH746+BB746*GL746+BC746*GO746+BD746*GQ746+BA746*GA746)</f>
        <v>#VALUE!</v>
      </c>
      <c r="BO746" s="454" t="e">
        <f>SUMPRODUCT(AV746:BA746*GS746:GX746)/(GS746:GX746+(BB746+BC746+BD746)*GY746+BG746)</f>
        <v>#VALUE!</v>
      </c>
      <c r="BP746" s="454" t="e">
        <f>SUMPRODUCT(AV746:BA746*GS746:GX746)/(GS746:GX746+(BB746+BC746+BD746)*GY746+BG746)</f>
        <v>#VALUE!</v>
      </c>
      <c r="BQ746" s="454" t="e">
        <f>SUMPRODUCT(AV746:BA746*GS746:GX746)/(GS746:GX746+(BB746+BC746+BD746)*GY746+BG746)</f>
        <v>#VALUE!</v>
      </c>
      <c r="BR746" s="453" t="str">
        <f>IF(_tag_month_day!T736="","",_tag_month_day!T736)</f>
        <v/>
      </c>
      <c r="BS746" s="453" t="str">
        <f>IF(_tag_month_day!U736="","",_tag_month_day!U736)</f>
        <v/>
      </c>
      <c r="BT746" s="455" t="str">
        <f>IF(CK746="","",IF((CK746&gt;=BV746-0.12)*(CK746&lt;=BV746+0.12),"合格","不合格"))</f>
        <v/>
      </c>
      <c r="BU746" s="456" t="str">
        <f>IF(_tag_month_day!V736="","",_tag_month_day!V736)</f>
        <v/>
      </c>
      <c r="BV746" s="457" t="str">
        <f>IF(_tag_month_day!W736="","",_tag_month_day!W736)</f>
        <v/>
      </c>
      <c r="BW746" s="458" t="str">
        <f>IF(_tag_month_day!X736="","",_tag_month_day!X736)</f>
        <v/>
      </c>
      <c r="BX746" s="458" t="str">
        <f>IF(_tag_month_day!Y736="","",_tag_month_day!Y736)</f>
        <v/>
      </c>
      <c r="BY746" s="459">
        <f ca="1">L746</f>
        <v>43616.708333331553</v>
      </c>
      <c r="BZ746" s="460"/>
      <c r="CA746" s="4"/>
      <c r="CB746" s="424" t="str">
        <f>IF(_tag_month_day!Z736="","",_tag_month_day!Z736)</f>
        <v/>
      </c>
      <c r="CC746" s="424" t="str">
        <f>IF(_tag_month_day!AA736="","",_tag_month_day!AA736)</f>
        <v/>
      </c>
      <c r="CD746" s="424" t="str">
        <f>IF(_tag_month_day!AB736="","",_tag_month_day!AB736)</f>
        <v/>
      </c>
      <c r="CE746" s="424" t="str">
        <f>IF(_tag_month_day!AC736="","",_tag_month_day!AC736)</f>
        <v/>
      </c>
      <c r="CF746" s="424" t="str">
        <f>IF(_tag_month_day!AD736="","",_tag_month_day!AD736)</f>
        <v/>
      </c>
      <c r="CG746" s="424" t="str">
        <f>IF(_tag_month_day!AE736="","",_tag_month_day!AE736)</f>
        <v/>
      </c>
      <c r="CH746" s="424" t="str">
        <f>IF(_tag_month_day!AF736="","",_tag_month_day!AF736)</f>
        <v/>
      </c>
      <c r="CI746" s="424" t="str">
        <f>IF(_tag_month_day!AG736="","",_tag_month_day!AG736)</f>
        <v/>
      </c>
      <c r="CJ746" s="424" t="str">
        <f>IF(_tag_month_day!AH736="","",_tag_month_day!AH736)</f>
        <v/>
      </c>
      <c r="CK746" s="424" t="str">
        <f>IF(_tag_month_day!AI736="","",_tag_month_day!AI736)</f>
        <v/>
      </c>
      <c r="CL746" s="4" t="str">
        <f>IF(_tag_month_day!AJ736="","",_tag_month_day!AJ736)</f>
        <v/>
      </c>
      <c r="CM746" s="4" t="str">
        <f>IF(_tag_month_day!AK736="","",_tag_month_day!AK736)</f>
        <v/>
      </c>
      <c r="CN746" s="4" t="str">
        <f>IF(_tag_month_day!AL736="","",_tag_month_day!AL736)</f>
        <v/>
      </c>
      <c r="CO746" s="4" t="str">
        <f>IF(_tag_month_day!AM736="","",_tag_month_day!AM736)</f>
        <v/>
      </c>
      <c r="CP746" s="4" t="str">
        <f>IF(_tag_month_day!AN736="","",_tag_month_day!AN736)</f>
        <v/>
      </c>
      <c r="CQ746" s="4" t="str">
        <f>IF(_tag_month_day!AO736="","",_tag_month_day!AO736)</f>
        <v/>
      </c>
      <c r="CR746" s="462" t="str">
        <f>IF(_tag_month_day!AP736="","",_tag_month_day!AP736)</f>
        <v/>
      </c>
      <c r="CS746" s="463" t="str">
        <f>IF(_tag_month_day!AQ736="","",_tag_month_day!AQ736)</f>
        <v/>
      </c>
      <c r="CT746" s="4" t="str">
        <f>IF(_tag_month_day!AR736="","",_tag_month_day!AR736)</f>
        <v/>
      </c>
      <c r="CU746" s="464" t="e">
        <f>DU746/AJ746</f>
        <v>#VALUE!</v>
      </c>
      <c r="CV746" s="451" t="e">
        <f>BG746/BH746</f>
        <v>#VALUE!</v>
      </c>
      <c r="CW746" s="465" t="e">
        <f>AJ746*(1-CV746)*CU746*AF746</f>
        <v>#VALUE!</v>
      </c>
      <c r="CX746" s="465" t="e">
        <f>CW746*94%</f>
        <v>#VALUE!</v>
      </c>
      <c r="CY746" s="466" t="e">
        <f>IF(CX746=0,0,DS746/(DS746+CX746))</f>
        <v>#VALUE!</v>
      </c>
      <c r="CZ746" s="465" t="e">
        <f>$AJ746*EF746</f>
        <v>#VALUE!</v>
      </c>
      <c r="DA746" s="465" t="e">
        <f>$AJ746*EG746</f>
        <v>#VALUE!</v>
      </c>
      <c r="DB746" s="465" t="e">
        <f>$AJ746*EH746</f>
        <v>#VALUE!</v>
      </c>
      <c r="DC746" s="465" t="e">
        <f>$AJ746*EI746</f>
        <v>#VALUE!</v>
      </c>
      <c r="DD746" s="465" t="e">
        <f>$AJ746*EJ746</f>
        <v>#VALUE!</v>
      </c>
      <c r="DE746" s="465" t="e">
        <f>$AJ746*EK746</f>
        <v>#VALUE!</v>
      </c>
      <c r="DF746" s="465" t="e">
        <f>$AJ746*EL746</f>
        <v>#VALUE!</v>
      </c>
      <c r="DG746" s="465" t="e">
        <f>$AJ746*EM746</f>
        <v>#VALUE!</v>
      </c>
      <c r="DH746" s="465" t="e">
        <f>$AJ746*EN746</f>
        <v>#VALUE!</v>
      </c>
      <c r="DI746" s="465" t="e">
        <f>$AJ746*EO746</f>
        <v>#VALUE!</v>
      </c>
      <c r="DJ746" s="465" t="e">
        <f>CZ746*(1-EP746)</f>
        <v>#VALUE!</v>
      </c>
      <c r="DK746" s="465" t="e">
        <f>DA746*(1-ER746)</f>
        <v>#VALUE!</v>
      </c>
      <c r="DL746" s="465" t="e">
        <f>DB746*(1-EQ746)</f>
        <v>#VALUE!</v>
      </c>
      <c r="DM746" s="465" t="e">
        <f>DC746*(1-ES746)</f>
        <v>#VALUE!</v>
      </c>
      <c r="DN746" s="465" t="e">
        <f>DD746*(1-ET746)</f>
        <v>#VALUE!</v>
      </c>
      <c r="DO746" s="465" t="e">
        <f>DE746</f>
        <v>#VALUE!</v>
      </c>
      <c r="DP746" s="465" t="e">
        <f>DF746*(1-EU746)</f>
        <v>#VALUE!</v>
      </c>
      <c r="DQ746" s="465" t="e">
        <f>DG746*(1-EV746)</f>
        <v>#VALUE!</v>
      </c>
      <c r="DR746" s="465" t="e">
        <f>DH746*(1-EW746)</f>
        <v>#VALUE!</v>
      </c>
      <c r="DS746" s="465" t="e">
        <f>DI746</f>
        <v>#VALUE!</v>
      </c>
      <c r="DT746" s="465" t="e">
        <f>SUM(DJ746:DS746)</f>
        <v>#VALUE!</v>
      </c>
      <c r="DU746" s="465" t="e">
        <f>(GS746:GX746)+(DP746+DQ746+DR746)*GY746+DS746</f>
        <v>#VALUE!</v>
      </c>
      <c r="DV746" s="451" t="e">
        <f>AV746/$BH746/(1-EP746)</f>
        <v>#VALUE!</v>
      </c>
      <c r="DW746" s="451" t="e">
        <f>AW746/$BH746/(1-ER746)</f>
        <v>#VALUE!</v>
      </c>
      <c r="DX746" s="451" t="e">
        <f>AX746/$BH746/(1-EQ746)</f>
        <v>#VALUE!</v>
      </c>
      <c r="DY746" s="451" t="e">
        <f>AY746/$BH746/(1-ES746)</f>
        <v>#VALUE!</v>
      </c>
      <c r="DZ746" s="451" t="e">
        <f>AZ746/$BH746/(1-ET746)</f>
        <v>#VALUE!</v>
      </c>
      <c r="EA746" s="451" t="e">
        <f>BA746/$BH746/(1-AX746)</f>
        <v>#VALUE!</v>
      </c>
      <c r="EB746" s="451" t="e">
        <f>BB746/$BH746/(1-EU746)</f>
        <v>#VALUE!</v>
      </c>
      <c r="EC746" s="451" t="e">
        <f>BC746/$BH746/(1-EV746)</f>
        <v>#VALUE!</v>
      </c>
      <c r="ED746" s="451" t="e">
        <f>BD746/$BH746/(1-EW746)</f>
        <v>#VALUE!</v>
      </c>
      <c r="EE746" s="451" t="e">
        <f>BG746/BH746</f>
        <v>#VALUE!</v>
      </c>
      <c r="EF746" s="451" t="e">
        <f>DV746/SUM($DV746:$EE746)</f>
        <v>#VALUE!</v>
      </c>
      <c r="EG746" s="451" t="e">
        <f>DW746/SUM($DV746:$EE746)</f>
        <v>#VALUE!</v>
      </c>
      <c r="EH746" s="451" t="e">
        <f>DX746/SUM($DV746:$EE746)</f>
        <v>#VALUE!</v>
      </c>
      <c r="EI746" s="451" t="e">
        <f>DY746/SUM($DV746:$EE746)</f>
        <v>#VALUE!</v>
      </c>
      <c r="EJ746" s="451" t="e">
        <f>DZ746/SUM($DV746:$EE746)</f>
        <v>#VALUE!</v>
      </c>
      <c r="EK746" s="451" t="e">
        <f>EA746/SUM($DV746:$EE746)</f>
        <v>#VALUE!</v>
      </c>
      <c r="EL746" s="451" t="e">
        <f>EB746/SUM($DV746:$EE746)</f>
        <v>#VALUE!</v>
      </c>
      <c r="EM746" s="451" t="e">
        <f>EC746/SUM($DV746:$EE746)</f>
        <v>#VALUE!</v>
      </c>
      <c r="EN746" s="451" t="e">
        <f>ED746/SUM($DV746:$EE746)</f>
        <v>#VALUE!</v>
      </c>
      <c r="EO746" s="451" t="e">
        <f>EE746/SUM($DV746:$EE746)</f>
        <v>#VALUE!</v>
      </c>
      <c r="EP746" s="450">
        <f>EP745</f>
        <v>0.080000000000000002</v>
      </c>
      <c r="EQ746" s="450">
        <f>EQ745</f>
        <v>0.014999999999999999</v>
      </c>
      <c r="ER746" s="450">
        <f>ER745</f>
        <v>0.014999999999999999</v>
      </c>
      <c r="ES746" s="450">
        <f>ES745</f>
        <v>0.014999999999999999</v>
      </c>
      <c r="ET746" s="450">
        <f>ET745</f>
        <v>0.014999999999999999</v>
      </c>
      <c r="EU746" s="450">
        <f>EU745</f>
        <v>0.089999999999999997</v>
      </c>
      <c r="EV746" s="450">
        <f>EV745</f>
        <v>0.089999999999999997</v>
      </c>
      <c r="EW746" s="450">
        <f>EW745</f>
        <v>0.089999999999999997</v>
      </c>
      <c r="EX746" s="431" t="str">
        <f>IF(_tag_month_day!AS736="","",_tag_month_day!AS736/100)</f>
        <v/>
      </c>
      <c r="EY746" s="431" t="str">
        <f>IF(_tag_month_day!AT736="","",_tag_month_day!AT736/100)</f>
        <v/>
      </c>
      <c r="EZ746" s="431" t="str">
        <f>IF(_tag_month_day!AU736="","",_tag_month_day!AU736/100)</f>
        <v/>
      </c>
      <c r="FA746" s="431" t="str">
        <f>IF(_tag_month_day!AV736="","",_tag_month_day!AV736/100)</f>
        <v/>
      </c>
      <c r="FB746" s="431" t="str">
        <f>IF(_tag_month_day!AW736="","",_tag_month_day!AW736/100)</f>
        <v/>
      </c>
      <c r="FC746" s="431" t="str">
        <f>IF(_tag_month_day!AX736="","",_tag_month_day!AX736/100)</f>
        <v/>
      </c>
      <c r="FD746" s="449" t="str">
        <f>IF(_tag_month_day!AY736="","",_tag_month_day!AY736/100)</f>
        <v/>
      </c>
      <c r="FE746" s="449" t="str">
        <f>IF(_tag_month_day!AZ736="","",_tag_month_day!AZ736/100)</f>
        <v/>
      </c>
      <c r="FF746" s="449" t="str">
        <f>IF(_tag_month_day!BA736="","",_tag_month_day!BA736/100)</f>
        <v/>
      </c>
      <c r="FG746" s="449" t="str">
        <f>IF(_tag_month_day!BB736="","",_tag_month_day!BB736/100)</f>
        <v/>
      </c>
      <c r="FH746" s="467" t="str">
        <f>IF(_tag_month_day!BC736="","",_tag_month_day!BC736/100)</f>
        <v/>
      </c>
      <c r="FI746" s="449">
        <f>FI745</f>
        <v>0.40999999999999998</v>
      </c>
      <c r="FJ746" s="449">
        <f>FJ745</f>
        <v>0.11</v>
      </c>
      <c r="FK746" s="449">
        <f>FK745</f>
        <v>0.014999999999999999</v>
      </c>
      <c r="FL746" s="449">
        <f>FL745</f>
        <v>0</v>
      </c>
      <c r="FM746" s="467">
        <f>FM745</f>
        <v>0.0001</v>
      </c>
      <c r="FN746" s="449">
        <f>FN745</f>
        <v>0.32000000000000001</v>
      </c>
      <c r="FO746" s="449">
        <f>FO745</f>
        <v>0.20000000000000001</v>
      </c>
      <c r="FP746" s="449">
        <f>FP745</f>
        <v>0.01</v>
      </c>
      <c r="FQ746" s="449">
        <f>FQ745</f>
        <v>0</v>
      </c>
      <c r="FR746" s="467">
        <f>FR745</f>
        <v>0.0001</v>
      </c>
      <c r="FS746" s="449" t="str">
        <f>IF(_tag_month_day!BD736="","",_tag_month_day!BD736/100)</f>
        <v/>
      </c>
      <c r="FT746" s="449" t="str">
        <f>IF(_tag_month_day!BE736="","",_tag_month_day!BE736/100)</f>
        <v/>
      </c>
      <c r="FU746" s="449" t="str">
        <f>IF(_tag_month_day!BF736="","",_tag_month_day!BF736/100)</f>
        <v/>
      </c>
      <c r="FV746" s="449" t="str">
        <f>IF(_tag_month_day!BG736="","",_tag_month_day!BG736/100)</f>
        <v/>
      </c>
      <c r="FW746" s="467" t="str">
        <f>IF(_tag_month_day!BH736="","",_tag_month_day!BH736/100)</f>
        <v/>
      </c>
      <c r="FX746" s="449" t="str">
        <f>IF(_tag_month_day!BI736="","",_tag_month_day!BI736/100)</f>
        <v/>
      </c>
      <c r="FY746" s="449" t="str">
        <f>IF(_tag_month_day!BJ736="","",_tag_month_day!BJ736/100)</f>
        <v/>
      </c>
      <c r="FZ746" s="468" t="str">
        <f>IF(_tag_month_day!BK736="","",_tag_month_day!BK736/100)</f>
        <v/>
      </c>
      <c r="GA746" s="449" t="str">
        <f>IF(_tag_month_day!BL736="","",_tag_month_day!BL736/100)</f>
        <v/>
      </c>
      <c r="GB746" s="467" t="str">
        <f>IF(_tag_month_day!BM736="","",_tag_month_day!BM736/100)</f>
        <v/>
      </c>
      <c r="GC746" s="431" t="str">
        <f>IF(_tag_month_day!BN736="","",_tag_month_day!BN736/100)</f>
        <v/>
      </c>
      <c r="GD746" s="431" t="str">
        <f>IF(_tag_month_day!BO736="","",_tag_month_day!BO736/100)</f>
        <v/>
      </c>
      <c r="GE746" s="431" t="str">
        <f>IF(_tag_month_day!BP736="","",_tag_month_day!BP736/100)</f>
        <v/>
      </c>
      <c r="GF746" s="431" t="str">
        <f>IF(_tag_month_day!BQ736="","",_tag_month_day!BQ736/100)</f>
        <v/>
      </c>
      <c r="GG746" s="431" t="str">
        <f>IF(_tag_month_day!BR736="","",_tag_month_day!BR736/100)</f>
        <v/>
      </c>
      <c r="GH746" s="431" t="str">
        <f>IF(_tag_month_day!BS736="","",_tag_month_day!BS736/100)</f>
        <v/>
      </c>
      <c r="GI746" s="467" t="str">
        <f>IF(_tag_month_day!BT736="","",_tag_month_day!BT736/100)</f>
        <v/>
      </c>
      <c r="GJ746" s="469" t="str">
        <f>IF(_tag_month_day!BU736="","",_tag_month_day!BU736/100)</f>
        <v/>
      </c>
      <c r="GK746" s="470">
        <f>GK745</f>
        <v>0.070000000000000007</v>
      </c>
      <c r="GL746" s="470">
        <f>GL745</f>
        <v>0.029999999999999999</v>
      </c>
      <c r="GM746" s="471" t="str">
        <f>IF(_tag_month_day!BX736="","",_tag_month_day!BX736/100)</f>
        <v/>
      </c>
      <c r="GN746" s="470">
        <f>GN745</f>
        <v>0.070000000000000007</v>
      </c>
      <c r="GO746" s="470">
        <f>GO745</f>
        <v>0.029999999999999999</v>
      </c>
      <c r="GP746" s="470">
        <f>GP745</f>
        <v>0.089999999999999997</v>
      </c>
      <c r="GQ746" s="470">
        <f>GQ745</f>
        <v>0.029999999999999999</v>
      </c>
      <c r="GR746" s="471" t="str">
        <f>IF(_tag_month_day!CA736="","",_tag_month_day!CA736/100)</f>
        <v/>
      </c>
      <c r="GS746" s="472">
        <f>GS745</f>
        <v>0.95299999999999996</v>
      </c>
      <c r="GT746" s="472">
        <f>GT745</f>
        <v>0.55000000000000004</v>
      </c>
      <c r="GU746" s="472">
        <f>GU745</f>
        <v>0.55000000000000004</v>
      </c>
      <c r="GV746" s="472">
        <f>GV745</f>
        <v>0.55000000000000004</v>
      </c>
      <c r="GW746" s="472">
        <f>GW745</f>
        <v>0.5</v>
      </c>
      <c r="GX746" s="472">
        <f>GX745</f>
        <v>0.93500000000000005</v>
      </c>
      <c r="GY746" s="472">
        <f>GY745</f>
        <v>0.14999999999999999</v>
      </c>
      <c r="GZ746" s="472">
        <f>GZ745</f>
        <v>1</v>
      </c>
      <c r="HA746" s="524">
        <f>HA745</f>
        <v>0.047</v>
      </c>
      <c r="HB746" s="524">
        <f>HB745</f>
        <v>0.45000000000000001</v>
      </c>
      <c r="HC746" s="524">
        <f>HC745</f>
        <v>0.45000000000000001</v>
      </c>
      <c r="HD746" s="524">
        <f>HD745</f>
        <v>0.45000000000000001</v>
      </c>
      <c r="HE746" s="524">
        <f>HE745</f>
        <v>0.5</v>
      </c>
      <c r="HF746" s="524">
        <f>HF745</f>
        <v>0.065000000000000002</v>
      </c>
      <c r="HG746" s="524">
        <f>HG745</f>
        <v>0.84999999999999998</v>
      </c>
      <c r="HH746" s="524">
        <f>HH745</f>
        <v>0</v>
      </c>
      <c r="HI746" s="10">
        <f>IF(BZ746&lt;&gt;"",CK746-BV746,0)</f>
        <v>0</v>
      </c>
      <c r="HJ746" s="10" t="e">
        <f>IF(AJ746&gt;0,AH746-AJ746,0)</f>
        <v>#VALUE!</v>
      </c>
      <c r="HK746" s="466">
        <f>HK745</f>
        <v>0.84999999999999998</v>
      </c>
      <c r="HL746" s="424">
        <f>HL745</f>
        <v>550000</v>
      </c>
      <c r="HM746" s="424">
        <f>HM745</f>
        <v>480000</v>
      </c>
      <c r="HN746" s="465" t="e">
        <f>(DJ746*EZ746+DK746*FH746+DL746*FM746+DM746*FR746+DN746*FW746+DO746*GB746+DS746*GI746+DP746*GM746+DR746*GR746)*1000*2</f>
        <v>#VALUE!</v>
      </c>
      <c r="HO746" s="465" t="e">
        <f>HN746*HK746*$HO$2/HL746*1000000</f>
        <v>#VALUE!</v>
      </c>
      <c r="HP746" s="465" t="e">
        <f>HN746*HK746*$HP$2/HM746*1000000</f>
        <v>#VALUE!</v>
      </c>
    </row>
    <row r="747">
      <c r="A747" s="420">
        <v>736</v>
      </c>
      <c r="B747" s="421">
        <f ca="1">IF(D747=D746,B746,IF(D747="夜班",B746+1,B746))</f>
        <v>43616</v>
      </c>
      <c r="C747" s="422">
        <f>C746</f>
        <v>0.041666666666666699</v>
      </c>
      <c r="D747" s="10" t="str">
        <f ca="1">IF(HOUR(G747)&lt;8,"夜班",IF(HOUR(G747)&lt;16,"白班",IF(HOUR(G747)&lt;24,"中班",0)))</f>
        <v>白班</v>
      </c>
      <c r="E747" s="10" t="e">
        <f ca="1">IF(F747=1,"甲",IF(F747=2,"乙",IF(F747=3,"丙",IF(F747=4,"丁",""))))</f>
        <v>#REF!</v>
      </c>
      <c r="F747" s="10" t="e">
        <f ca="1">SUMPRODUCT((成本日报!$A$3:$A$95=计划!B747)*(成本日报!$B$3:$B$95=计划!$D747),成本日报!$C$3:$C$95)</f>
        <v>#REF!</v>
      </c>
      <c r="G747" s="423">
        <f ca="1">G746+C746</f>
        <v>43616.624999998217</v>
      </c>
      <c r="H747" s="423">
        <f ca="1">$G747+$C747/60*10+$C747*0</f>
        <v>43616.631944442663</v>
      </c>
      <c r="I747" s="423">
        <f ca="1">$G747+$C747/60*18+$C747*0</f>
        <v>43616.637499998214</v>
      </c>
      <c r="J747" s="423">
        <f ca="1">$G747+$C747/60*0+$C747*1</f>
        <v>43616.666666664882</v>
      </c>
      <c r="K747" s="423">
        <f ca="1">$G747+$C747/60*30+$C747*2</f>
        <v>43616.729166664889</v>
      </c>
      <c r="L747" s="423">
        <f ca="1">$G747+$C747/60*0+$C747*3</f>
        <v>43616.749999998217</v>
      </c>
      <c r="M747" s="424" t="str">
        <f>IF(_tag_month_day!A737="","",_tag_month_day!A737)</f>
        <v/>
      </c>
      <c r="N747" s="424" t="str">
        <f>IF(_tag_month_day!B737="","",_tag_month_day!B737)</f>
        <v/>
      </c>
      <c r="O747" s="425" t="e">
        <f>IF(M747+N747=0,"",M747+N747)</f>
        <v>#VALUE!</v>
      </c>
      <c r="P747" s="424" t="str">
        <f>IF(_tag_month_day!C737="","",_tag_month_day!C737)</f>
        <v/>
      </c>
      <c r="Q747" s="424" t="str">
        <f>IF(_tag_month_day!D737="","",_tag_month_day!D737)</f>
        <v/>
      </c>
      <c r="R747" s="426" t="str">
        <f>IF(_tag_month_day!CB737="","",_tag_month_day!CB737/100)</f>
        <v/>
      </c>
      <c r="S747" s="427" t="str">
        <f>IF(_tag_month_day!E737="","",_tag_month_day!E737)</f>
        <v/>
      </c>
      <c r="T747" s="427" t="str">
        <f>IF(_tag_month_day!F737="","",_tag_month_day!F737)</f>
        <v/>
      </c>
      <c r="U747" s="428" t="e">
        <f>S747+T747</f>
        <v>#VALUE!</v>
      </c>
      <c r="V747" s="429" t="e">
        <f>U747/AJ747</f>
        <v>#VALUE!</v>
      </c>
      <c r="W747" s="430" t="str">
        <f>IF(_jhy_month_day!A737="","",_jhy_month_day!A737)</f>
        <v/>
      </c>
      <c r="X747" s="431" t="str">
        <f>IF(_jhy_month_day!B737="","",_jhy_month_day!B737/100)</f>
        <v/>
      </c>
      <c r="Y747" s="431" t="str">
        <f>IF(_jhy_month_day!C737="","",_jhy_month_day!C737/100)</f>
        <v/>
      </c>
      <c r="Z747" s="432">
        <f>Z743+1</f>
        <v>184</v>
      </c>
      <c r="AA747" s="433" t="str">
        <f>IF(_tag_month_day!G737="","",_tag_month_day!G737/100)</f>
        <v/>
      </c>
      <c r="AB747" s="433" t="str">
        <f>IF(_tag_month_day!H737="","",_tag_month_day!H737/100)</f>
        <v/>
      </c>
      <c r="AC747" s="434">
        <f>IF(X747="",AC746,BK747*($AV746*X747+$AW746*FD746+$AX746*FI746+$AY746*FN746+$AZ746*FS746+$BA746*FX746+$BG746*GE746)/(AV746*Y747+AX746*FK746+AW746*FF746+AY746*FP746+AZ746*FU746+BA746*FZ746+BG746*GG746+BB746*GK746+BC746*GN746+BD746*GP746))</f>
        <v>1.59963432013121</v>
      </c>
      <c r="AD747" s="435" t="str">
        <f>IF(AC747=AC746,"",AC747-AC746)</f>
        <v/>
      </c>
      <c r="AE747" s="436" t="str">
        <f>IF(1-AF747=0,"",(1-AF747))</f>
        <v/>
      </c>
      <c r="AF747" s="437">
        <v>1</v>
      </c>
      <c r="AG747" s="10" t="str">
        <f>AG746</f>
        <v>9A3</v>
      </c>
      <c r="AH747" s="438" t="str">
        <f>AH746</f>
        <v/>
      </c>
      <c r="AI747" s="424"/>
      <c r="AJ747" s="10" t="str">
        <f>IF(_tag_month_day!I737="","",_tag_month_day!I737)</f>
        <v/>
      </c>
      <c r="AK747" s="440"/>
      <c r="AL747" s="440"/>
      <c r="AM747" s="440"/>
      <c r="AN747" s="441">
        <f>AN746</f>
        <v>2</v>
      </c>
      <c r="AO747" s="441">
        <f>AO746</f>
        <v>8</v>
      </c>
      <c r="AP747" s="442" t="e">
        <f>(IF(AN747=0,AS746,AS746*(1+AO747/AN747)/(AR747+AO747/AN747)))+AT747</f>
        <v>#VALUE!</v>
      </c>
      <c r="AQ747" s="443" t="str">
        <f>IF(_tag_month_day!J737="","",_tag_month_day!J737/100)</f>
        <v/>
      </c>
      <c r="AR747" s="444">
        <f>AR746</f>
        <v>1.3</v>
      </c>
      <c r="AS747" s="445" t="e">
        <f>AQ747*(AN747*AR747+AO747)/(AN747+AO747)</f>
        <v>#VALUE!</v>
      </c>
      <c r="AT747" s="445" t="e">
        <f>(SUM(BE747:BF747)-SUM(BE746:BF746))*0.05</f>
        <v>#VALUE!</v>
      </c>
      <c r="AU747" s="446" t="str">
        <f>IF(_tag_month_day!CC737="","",IF(_tag_month_day!CC737&gt;0,_tag_month_day!CD737,_tag_month_day!CE737))</f>
        <v/>
      </c>
      <c r="AV747" s="447" t="str">
        <f>IF(_tag_month_day!L737="","",_tag_month_day!L737/100)</f>
        <v/>
      </c>
      <c r="AW747" s="431">
        <f>AW746</f>
        <v>0</v>
      </c>
      <c r="AX747" s="431">
        <f>AX746</f>
        <v>0</v>
      </c>
      <c r="AY747" s="431" t="str">
        <f>IF(_tag_month_day!M737="","",_tag_month_day!M737/100)</f>
        <v/>
      </c>
      <c r="AZ747" s="431" t="str">
        <f>IF(_tag_month_day!N737="","",_tag_month_day!N737/100)</f>
        <v/>
      </c>
      <c r="BA747" s="431" t="str">
        <f>IF(_tag_month_day!O737="","",_tag_month_day!O737/100)</f>
        <v/>
      </c>
      <c r="BB747" s="448" t="str">
        <f>IF(_tag_month_day!P737="","",_tag_month_day!P737/100)</f>
        <v/>
      </c>
      <c r="BC747" s="448">
        <f>BC746</f>
        <v>0</v>
      </c>
      <c r="BD747" s="448" t="str">
        <f>IF(_tag_month_day!Q737="","",_tag_month_day!Q737/100)</f>
        <v/>
      </c>
      <c r="BE747" s="449" t="str">
        <f>IF(_tag_month_day!R737="","",_tag_month_day!R737/100)</f>
        <v/>
      </c>
      <c r="BF747" s="388" t="e">
        <f>(AU747*(100+BE747*100))/(AJ747-AU747)/100</f>
        <v>#VALUE!</v>
      </c>
      <c r="BG747" s="521" t="e">
        <f>BE747+BF747</f>
        <v>#VALUE!</v>
      </c>
      <c r="BH747" s="522" t="e">
        <f>SUM(AV747:BF747)</f>
        <v>#VALUE!</v>
      </c>
      <c r="BI747" s="523" t="e">
        <f>IF(CX747=0,BI746,(DK747*查询!$R$5+DL747*查询!$Q$5+DM747*查询!$N$5+DN747*查询!$O$5+DO747*查询!$P$5)*AF747/CX747)</f>
        <v>#VALUE!</v>
      </c>
      <c r="BJ747" s="523" t="e">
        <f>IF(CX747=0,BJ746,(DP747*查询!$S$5+DQ747*查询!$T$5+DR747*查询!$U$5)*AF747/CX747)</f>
        <v>#VALUE!</v>
      </c>
      <c r="BK747" s="452">
        <f>BK746</f>
        <v>1</v>
      </c>
      <c r="BL747" s="453" t="e">
        <f>SUMPRODUCT((AV747:BA747)*(GS747:GX747))/((GS747:GX747)+SUM(BB747:BD747)*GY747+BG747*GZ747)</f>
        <v>#VALUE!</v>
      </c>
      <c r="BM747" s="453" t="e">
        <f>BK747*($AV747*FB747+$AW747*FD747+$AX747*FI747+$AY747*FN747+$AZ747*FS747+$BA747*FX747+$BG747*GE747)/(AV747*EY747+AX747*FK747+AW747*FF747+AY747*FP747+AZ747*FU747+BA747*FZ747+BG747*GG747+BB747*GK747+BC747*GN747+BD747*GP747)</f>
        <v>#VALUE!</v>
      </c>
      <c r="BN747" s="453" t="e">
        <f>($AV747*FC747+$AX747*FJ747+$AW747*FE747+$AY747*FO747+$AZ747*FT747+$BA747*FY747+$BG747*GF747)/($AV747*FA747+BG747*GH747+BB747*GL747+BC747*GO747+BD747*GQ747+BA747*GA747)</f>
        <v>#VALUE!</v>
      </c>
      <c r="BO747" s="454" t="e">
        <f>SUMPRODUCT(AV747:BA747*GS747:GX747)/(GS747:GX747+(BB747+BC747+BD747)*GY747+BG747)</f>
        <v>#VALUE!</v>
      </c>
      <c r="BP747" s="454" t="e">
        <f>SUMPRODUCT(AV747:BA747*GS747:GX747)/(GS747:GX747+(BB747+BC747+BD747)*GY747+BG747)</f>
        <v>#VALUE!</v>
      </c>
      <c r="BQ747" s="454" t="e">
        <f>SUMPRODUCT(AV747:BA747*GS747:GX747)/(GS747:GX747+(BB747+BC747+BD747)*GY747+BG747)</f>
        <v>#VALUE!</v>
      </c>
      <c r="BR747" s="453" t="str">
        <f>IF(_tag_month_day!T737="","",_tag_month_day!T737)</f>
        <v/>
      </c>
      <c r="BS747" s="453" t="str">
        <f>IF(_tag_month_day!U737="","",_tag_month_day!U737)</f>
        <v/>
      </c>
      <c r="BT747" s="455" t="str">
        <f>IF(CK747="","",IF((CK747&gt;=BV747-0.12)*(CK747&lt;=BV747+0.12),"合格","不合格"))</f>
        <v/>
      </c>
      <c r="BU747" s="456" t="str">
        <f>IF(_tag_month_day!V737="","",_tag_month_day!V737)</f>
        <v/>
      </c>
      <c r="BV747" s="457" t="str">
        <f>IF(_tag_month_day!W737="","",_tag_month_day!W737)</f>
        <v/>
      </c>
      <c r="BW747" s="458" t="str">
        <f>IF(_tag_month_day!X737="","",_tag_month_day!X737)</f>
        <v/>
      </c>
      <c r="BX747" s="458" t="str">
        <f>IF(_tag_month_day!Y737="","",_tag_month_day!Y737)</f>
        <v/>
      </c>
      <c r="BY747" s="459">
        <f ca="1">L747</f>
        <v>43616.749999998217</v>
      </c>
      <c r="BZ747" s="460"/>
      <c r="CA747" s="4"/>
      <c r="CB747" s="424" t="str">
        <f>IF(_tag_month_day!Z737="","",_tag_month_day!Z737)</f>
        <v/>
      </c>
      <c r="CC747" s="424" t="str">
        <f>IF(_tag_month_day!AA737="","",_tag_month_day!AA737)</f>
        <v/>
      </c>
      <c r="CD747" s="424" t="str">
        <f>IF(_tag_month_day!AB737="","",_tag_month_day!AB737)</f>
        <v/>
      </c>
      <c r="CE747" s="424" t="str">
        <f>IF(_tag_month_day!AC737="","",_tag_month_day!AC737)</f>
        <v/>
      </c>
      <c r="CF747" s="424" t="str">
        <f>IF(_tag_month_day!AD737="","",_tag_month_day!AD737)</f>
        <v/>
      </c>
      <c r="CG747" s="424" t="str">
        <f>IF(_tag_month_day!AE737="","",_tag_month_day!AE737)</f>
        <v/>
      </c>
      <c r="CH747" s="424" t="str">
        <f>IF(_tag_month_day!AF737="","",_tag_month_day!AF737)</f>
        <v/>
      </c>
      <c r="CI747" s="424" t="str">
        <f>IF(_tag_month_day!AG737="","",_tag_month_day!AG737)</f>
        <v/>
      </c>
      <c r="CJ747" s="424" t="str">
        <f>IF(_tag_month_day!AH737="","",_tag_month_day!AH737)</f>
        <v/>
      </c>
      <c r="CK747" s="424" t="str">
        <f>IF(_tag_month_day!AI737="","",_tag_month_day!AI737)</f>
        <v/>
      </c>
      <c r="CL747" s="4" t="str">
        <f>IF(_tag_month_day!AJ737="","",_tag_month_day!AJ737)</f>
        <v/>
      </c>
      <c r="CM747" s="4" t="str">
        <f>IF(_tag_month_day!AK737="","",_tag_month_day!AK737)</f>
        <v/>
      </c>
      <c r="CN747" s="4" t="str">
        <f>IF(_tag_month_day!AL737="","",_tag_month_day!AL737)</f>
        <v/>
      </c>
      <c r="CO747" s="4" t="str">
        <f>IF(_tag_month_day!AM737="","",_tag_month_day!AM737)</f>
        <v/>
      </c>
      <c r="CP747" s="4" t="str">
        <f>IF(_tag_month_day!AN737="","",_tag_month_day!AN737)</f>
        <v/>
      </c>
      <c r="CQ747" s="4" t="str">
        <f>IF(_tag_month_day!AO737="","",_tag_month_day!AO737)</f>
        <v/>
      </c>
      <c r="CR747" s="462" t="str">
        <f>IF(_tag_month_day!AP737="","",_tag_month_day!AP737)</f>
        <v/>
      </c>
      <c r="CS747" s="463" t="str">
        <f>IF(_tag_month_day!AQ737="","",_tag_month_day!AQ737)</f>
        <v/>
      </c>
      <c r="CT747" s="4" t="str">
        <f>IF(_tag_month_day!AR737="","",_tag_month_day!AR737)</f>
        <v/>
      </c>
      <c r="CU747" s="464" t="e">
        <f>DU747/AJ747</f>
        <v>#VALUE!</v>
      </c>
      <c r="CV747" s="451" t="e">
        <f>BG747/BH747</f>
        <v>#VALUE!</v>
      </c>
      <c r="CW747" s="465" t="e">
        <f>AJ747*(1-CV747)*CU747*AF747</f>
        <v>#VALUE!</v>
      </c>
      <c r="CX747" s="465" t="e">
        <f>CW747*94%</f>
        <v>#VALUE!</v>
      </c>
      <c r="CY747" s="466" t="e">
        <f>IF(CX747=0,0,DS747/(DS747+CX747))</f>
        <v>#VALUE!</v>
      </c>
      <c r="CZ747" s="465" t="e">
        <f>$AJ747*EF747</f>
        <v>#VALUE!</v>
      </c>
      <c r="DA747" s="465" t="e">
        <f>$AJ747*EG747</f>
        <v>#VALUE!</v>
      </c>
      <c r="DB747" s="465" t="e">
        <f>$AJ747*EH747</f>
        <v>#VALUE!</v>
      </c>
      <c r="DC747" s="465" t="e">
        <f>$AJ747*EI747</f>
        <v>#VALUE!</v>
      </c>
      <c r="DD747" s="465" t="e">
        <f>$AJ747*EJ747</f>
        <v>#VALUE!</v>
      </c>
      <c r="DE747" s="465" t="e">
        <f>$AJ747*EK747</f>
        <v>#VALUE!</v>
      </c>
      <c r="DF747" s="465" t="e">
        <f>$AJ747*EL747</f>
        <v>#VALUE!</v>
      </c>
      <c r="DG747" s="465" t="e">
        <f>$AJ747*EM747</f>
        <v>#VALUE!</v>
      </c>
      <c r="DH747" s="465" t="e">
        <f>$AJ747*EN747</f>
        <v>#VALUE!</v>
      </c>
      <c r="DI747" s="465" t="e">
        <f>$AJ747*EO747</f>
        <v>#VALUE!</v>
      </c>
      <c r="DJ747" s="465" t="e">
        <f>CZ747*(1-EP747)</f>
        <v>#VALUE!</v>
      </c>
      <c r="DK747" s="465" t="e">
        <f>DA747*(1-ER747)</f>
        <v>#VALUE!</v>
      </c>
      <c r="DL747" s="465" t="e">
        <f>DB747*(1-EQ747)</f>
        <v>#VALUE!</v>
      </c>
      <c r="DM747" s="465" t="e">
        <f>DC747*(1-ES747)</f>
        <v>#VALUE!</v>
      </c>
      <c r="DN747" s="465" t="e">
        <f>DD747*(1-ET747)</f>
        <v>#VALUE!</v>
      </c>
      <c r="DO747" s="465" t="e">
        <f>DE747</f>
        <v>#VALUE!</v>
      </c>
      <c r="DP747" s="465" t="e">
        <f>DF747*(1-EU747)</f>
        <v>#VALUE!</v>
      </c>
      <c r="DQ747" s="465" t="e">
        <f>DG747*(1-EV747)</f>
        <v>#VALUE!</v>
      </c>
      <c r="DR747" s="465" t="e">
        <f>DH747*(1-EW747)</f>
        <v>#VALUE!</v>
      </c>
      <c r="DS747" s="465" t="e">
        <f>DI747</f>
        <v>#VALUE!</v>
      </c>
      <c r="DT747" s="465" t="e">
        <f>SUM(DJ747:DS747)</f>
        <v>#VALUE!</v>
      </c>
      <c r="DU747" s="465" t="e">
        <f>(GS747:GX747)+(DP747+DQ747+DR747)*GY747+DS747</f>
        <v>#VALUE!</v>
      </c>
      <c r="DV747" s="451" t="e">
        <f>AV747/$BH747/(1-EP747)</f>
        <v>#VALUE!</v>
      </c>
      <c r="DW747" s="451" t="e">
        <f>AW747/$BH747/(1-ER747)</f>
        <v>#VALUE!</v>
      </c>
      <c r="DX747" s="451" t="e">
        <f>AX747/$BH747/(1-EQ747)</f>
        <v>#VALUE!</v>
      </c>
      <c r="DY747" s="451" t="e">
        <f>AY747/$BH747/(1-ES747)</f>
        <v>#VALUE!</v>
      </c>
      <c r="DZ747" s="451" t="e">
        <f>AZ747/$BH747/(1-ET747)</f>
        <v>#VALUE!</v>
      </c>
      <c r="EA747" s="451" t="e">
        <f>BA747/$BH747/(1-AX747)</f>
        <v>#VALUE!</v>
      </c>
      <c r="EB747" s="451" t="e">
        <f>BB747/$BH747/(1-EU747)</f>
        <v>#VALUE!</v>
      </c>
      <c r="EC747" s="451" t="e">
        <f>BC747/$BH747/(1-EV747)</f>
        <v>#VALUE!</v>
      </c>
      <c r="ED747" s="451" t="e">
        <f>BD747/$BH747/(1-EW747)</f>
        <v>#VALUE!</v>
      </c>
      <c r="EE747" s="451" t="e">
        <f>BG747/BH747</f>
        <v>#VALUE!</v>
      </c>
      <c r="EF747" s="451" t="e">
        <f>DV747/SUM($DV747:$EE747)</f>
        <v>#VALUE!</v>
      </c>
      <c r="EG747" s="451" t="e">
        <f>DW747/SUM($DV747:$EE747)</f>
        <v>#VALUE!</v>
      </c>
      <c r="EH747" s="451" t="e">
        <f>DX747/SUM($DV747:$EE747)</f>
        <v>#VALUE!</v>
      </c>
      <c r="EI747" s="451" t="e">
        <f>DY747/SUM($DV747:$EE747)</f>
        <v>#VALUE!</v>
      </c>
      <c r="EJ747" s="451" t="e">
        <f>DZ747/SUM($DV747:$EE747)</f>
        <v>#VALUE!</v>
      </c>
      <c r="EK747" s="451" t="e">
        <f>EA747/SUM($DV747:$EE747)</f>
        <v>#VALUE!</v>
      </c>
      <c r="EL747" s="451" t="e">
        <f>EB747/SUM($DV747:$EE747)</f>
        <v>#VALUE!</v>
      </c>
      <c r="EM747" s="451" t="e">
        <f>EC747/SUM($DV747:$EE747)</f>
        <v>#VALUE!</v>
      </c>
      <c r="EN747" s="451" t="e">
        <f>ED747/SUM($DV747:$EE747)</f>
        <v>#VALUE!</v>
      </c>
      <c r="EO747" s="451" t="e">
        <f>EE747/SUM($DV747:$EE747)</f>
        <v>#VALUE!</v>
      </c>
      <c r="EP747" s="450">
        <f>EP746</f>
        <v>0.080000000000000002</v>
      </c>
      <c r="EQ747" s="450">
        <f>EQ746</f>
        <v>0.014999999999999999</v>
      </c>
      <c r="ER747" s="450">
        <f>ER746</f>
        <v>0.014999999999999999</v>
      </c>
      <c r="ES747" s="450">
        <f>ES746</f>
        <v>0.014999999999999999</v>
      </c>
      <c r="ET747" s="450">
        <f>ET746</f>
        <v>0.014999999999999999</v>
      </c>
      <c r="EU747" s="450">
        <f>EU746</f>
        <v>0.089999999999999997</v>
      </c>
      <c r="EV747" s="450">
        <f>EV746</f>
        <v>0.089999999999999997</v>
      </c>
      <c r="EW747" s="450">
        <f>EW746</f>
        <v>0.089999999999999997</v>
      </c>
      <c r="EX747" s="431" t="str">
        <f>IF(_tag_month_day!AS737="","",_tag_month_day!AS737/100)</f>
        <v/>
      </c>
      <c r="EY747" s="431" t="str">
        <f>IF(_tag_month_day!AT737="","",_tag_month_day!AT737/100)</f>
        <v/>
      </c>
      <c r="EZ747" s="431" t="str">
        <f>IF(_tag_month_day!AU737="","",_tag_month_day!AU737/100)</f>
        <v/>
      </c>
      <c r="FA747" s="431" t="str">
        <f>IF(_tag_month_day!AV737="","",_tag_month_day!AV737/100)</f>
        <v/>
      </c>
      <c r="FB747" s="431" t="str">
        <f>IF(_tag_month_day!AW737="","",_tag_month_day!AW737/100)</f>
        <v/>
      </c>
      <c r="FC747" s="431" t="str">
        <f>IF(_tag_month_day!AX737="","",_tag_month_day!AX737/100)</f>
        <v/>
      </c>
      <c r="FD747" s="449" t="str">
        <f>IF(_tag_month_day!AY737="","",_tag_month_day!AY737/100)</f>
        <v/>
      </c>
      <c r="FE747" s="449" t="str">
        <f>IF(_tag_month_day!AZ737="","",_tag_month_day!AZ737/100)</f>
        <v/>
      </c>
      <c r="FF747" s="449" t="str">
        <f>IF(_tag_month_day!BA737="","",_tag_month_day!BA737/100)</f>
        <v/>
      </c>
      <c r="FG747" s="449" t="str">
        <f>IF(_tag_month_day!BB737="","",_tag_month_day!BB737/100)</f>
        <v/>
      </c>
      <c r="FH747" s="467" t="str">
        <f>IF(_tag_month_day!BC737="","",_tag_month_day!BC737/100)</f>
        <v/>
      </c>
      <c r="FI747" s="449">
        <f>FI746</f>
        <v>0.40999999999999998</v>
      </c>
      <c r="FJ747" s="449">
        <f>FJ746</f>
        <v>0.11</v>
      </c>
      <c r="FK747" s="449">
        <f>FK746</f>
        <v>0.014999999999999999</v>
      </c>
      <c r="FL747" s="449">
        <f>FL746</f>
        <v>0</v>
      </c>
      <c r="FM747" s="467">
        <f>FM746</f>
        <v>0.0001</v>
      </c>
      <c r="FN747" s="449">
        <f>FN746</f>
        <v>0.32000000000000001</v>
      </c>
      <c r="FO747" s="449">
        <f>FO746</f>
        <v>0.20000000000000001</v>
      </c>
      <c r="FP747" s="449">
        <f>FP746</f>
        <v>0.01</v>
      </c>
      <c r="FQ747" s="449">
        <f>FQ746</f>
        <v>0</v>
      </c>
      <c r="FR747" s="467">
        <f>FR746</f>
        <v>0.0001</v>
      </c>
      <c r="FS747" s="449" t="str">
        <f>IF(_tag_month_day!BD737="","",_tag_month_day!BD737/100)</f>
        <v/>
      </c>
      <c r="FT747" s="449" t="str">
        <f>IF(_tag_month_day!BE737="","",_tag_month_day!BE737/100)</f>
        <v/>
      </c>
      <c r="FU747" s="449" t="str">
        <f>IF(_tag_month_day!BF737="","",_tag_month_day!BF737/100)</f>
        <v/>
      </c>
      <c r="FV747" s="449" t="str">
        <f>IF(_tag_month_day!BG737="","",_tag_month_day!BG737/100)</f>
        <v/>
      </c>
      <c r="FW747" s="467" t="str">
        <f>IF(_tag_month_day!BH737="","",_tag_month_day!BH737/100)</f>
        <v/>
      </c>
      <c r="FX747" s="449" t="str">
        <f>IF(_tag_month_day!BI737="","",_tag_month_day!BI737/100)</f>
        <v/>
      </c>
      <c r="FY747" s="449" t="str">
        <f>IF(_tag_month_day!BJ737="","",_tag_month_day!BJ737/100)</f>
        <v/>
      </c>
      <c r="FZ747" s="468" t="str">
        <f>IF(_tag_month_day!BK737="","",_tag_month_day!BK737/100)</f>
        <v/>
      </c>
      <c r="GA747" s="449" t="str">
        <f>IF(_tag_month_day!BL737="","",_tag_month_day!BL737/100)</f>
        <v/>
      </c>
      <c r="GB747" s="467" t="str">
        <f>IF(_tag_month_day!BM737="","",_tag_month_day!BM737/100)</f>
        <v/>
      </c>
      <c r="GC747" s="431" t="str">
        <f>IF(_tag_month_day!BN737="","",_tag_month_day!BN737/100)</f>
        <v/>
      </c>
      <c r="GD747" s="431" t="str">
        <f>IF(_tag_month_day!BO737="","",_tag_month_day!BO737/100)</f>
        <v/>
      </c>
      <c r="GE747" s="431" t="str">
        <f>IF(_tag_month_day!BP737="","",_tag_month_day!BP737/100)</f>
        <v/>
      </c>
      <c r="GF747" s="431" t="str">
        <f>IF(_tag_month_day!BQ737="","",_tag_month_day!BQ737/100)</f>
        <v/>
      </c>
      <c r="GG747" s="431" t="str">
        <f>IF(_tag_month_day!BR737="","",_tag_month_day!BR737/100)</f>
        <v/>
      </c>
      <c r="GH747" s="431" t="str">
        <f>IF(_tag_month_day!BS737="","",_tag_month_day!BS737/100)</f>
        <v/>
      </c>
      <c r="GI747" s="467" t="str">
        <f>IF(_tag_month_day!BT737="","",_tag_month_day!BT737/100)</f>
        <v/>
      </c>
      <c r="GJ747" s="469" t="str">
        <f>IF(_tag_month_day!BU737="","",_tag_month_day!BU737/100)</f>
        <v/>
      </c>
      <c r="GK747" s="470">
        <f>GK746</f>
        <v>0.070000000000000007</v>
      </c>
      <c r="GL747" s="470">
        <f>GL746</f>
        <v>0.029999999999999999</v>
      </c>
      <c r="GM747" s="471" t="str">
        <f>IF(_tag_month_day!BX737="","",_tag_month_day!BX737/100)</f>
        <v/>
      </c>
      <c r="GN747" s="470">
        <f>GN746</f>
        <v>0.070000000000000007</v>
      </c>
      <c r="GO747" s="470">
        <f>GO746</f>
        <v>0.029999999999999999</v>
      </c>
      <c r="GP747" s="470">
        <f>GP746</f>
        <v>0.089999999999999997</v>
      </c>
      <c r="GQ747" s="470">
        <f>GQ746</f>
        <v>0.029999999999999999</v>
      </c>
      <c r="GR747" s="471" t="str">
        <f>IF(_tag_month_day!CA737="","",_tag_month_day!CA737/100)</f>
        <v/>
      </c>
      <c r="GS747" s="472">
        <f>GS746</f>
        <v>0.95299999999999996</v>
      </c>
      <c r="GT747" s="472">
        <f>GT746</f>
        <v>0.55000000000000004</v>
      </c>
      <c r="GU747" s="472">
        <f>GU746</f>
        <v>0.55000000000000004</v>
      </c>
      <c r="GV747" s="472">
        <f>GV746</f>
        <v>0.55000000000000004</v>
      </c>
      <c r="GW747" s="472">
        <f>GW746</f>
        <v>0.5</v>
      </c>
      <c r="GX747" s="472">
        <f>GX746</f>
        <v>0.93500000000000005</v>
      </c>
      <c r="GY747" s="472">
        <f>GY746</f>
        <v>0.14999999999999999</v>
      </c>
      <c r="GZ747" s="472">
        <f>GZ746</f>
        <v>1</v>
      </c>
      <c r="HA747" s="524">
        <f>HA746</f>
        <v>0.047</v>
      </c>
      <c r="HB747" s="524">
        <f>HB746</f>
        <v>0.45000000000000001</v>
      </c>
      <c r="HC747" s="524">
        <f>HC746</f>
        <v>0.45000000000000001</v>
      </c>
      <c r="HD747" s="524">
        <f>HD746</f>
        <v>0.45000000000000001</v>
      </c>
      <c r="HE747" s="524">
        <f>HE746</f>
        <v>0.5</v>
      </c>
      <c r="HF747" s="524">
        <f>HF746</f>
        <v>0.065000000000000002</v>
      </c>
      <c r="HG747" s="524">
        <f>HG746</f>
        <v>0.84999999999999998</v>
      </c>
      <c r="HH747" s="524">
        <f>HH746</f>
        <v>0</v>
      </c>
      <c r="HI747" s="10">
        <f>IF(BZ747&lt;&gt;"",CK747-BV747,0)</f>
        <v>0</v>
      </c>
      <c r="HJ747" s="10" t="e">
        <f>IF(AJ747&gt;0,AH747-AJ747,0)</f>
        <v>#VALUE!</v>
      </c>
      <c r="HK747" s="466">
        <f>HK746</f>
        <v>0.84999999999999998</v>
      </c>
      <c r="HL747" s="424">
        <f>HL746</f>
        <v>550000</v>
      </c>
      <c r="HM747" s="424">
        <f>HM746</f>
        <v>480000</v>
      </c>
      <c r="HN747" s="465" t="e">
        <f>(DJ747*EZ747+DK747*FH747+DL747*FM747+DM747*FR747+DN747*FW747+DO747*GB747+DS747*GI747+DP747*GM747+DR747*GR747)*1000*2</f>
        <v>#VALUE!</v>
      </c>
      <c r="HO747" s="465" t="e">
        <f>HN747*HK747*$HO$2/HL747*1000000</f>
        <v>#VALUE!</v>
      </c>
      <c r="HP747" s="465" t="e">
        <f>HN747*HK747*$HP$2/HM747*1000000</f>
        <v>#VALUE!</v>
      </c>
    </row>
    <row r="748">
      <c r="A748" s="420">
        <v>737</v>
      </c>
      <c r="B748" s="421">
        <f ca="1">IF(D748=D747,B747,IF(D748="夜班",B747+1,B747))</f>
        <v>43616</v>
      </c>
      <c r="C748" s="422">
        <f>C747</f>
        <v>0.041666666666666699</v>
      </c>
      <c r="D748" s="10" t="str">
        <f ca="1">IF(HOUR(G748)&lt;8,"夜班",IF(HOUR(G748)&lt;16,"白班",IF(HOUR(G748)&lt;24,"中班",0)))</f>
        <v>白班</v>
      </c>
      <c r="E748" s="10" t="e">
        <f ca="1">IF(F748=1,"甲",IF(F748=2,"乙",IF(F748=3,"丙",IF(F748=4,"丁",""))))</f>
        <v>#REF!</v>
      </c>
      <c r="F748" s="10" t="e">
        <f ca="1">SUMPRODUCT((成本日报!$A$3:$A$95=计划!B748)*(成本日报!$B$3:$B$95=计划!$D748),成本日报!$C$3:$C$95)</f>
        <v>#REF!</v>
      </c>
      <c r="G748" s="423">
        <f ca="1">G747+C747</f>
        <v>43616.666666664882</v>
      </c>
      <c r="H748" s="423">
        <f ca="1">$G748+$C748/60*10+$C748*0</f>
        <v>43616.673611109327</v>
      </c>
      <c r="I748" s="423">
        <f ca="1">$G748+$C748/60*18+$C748*0</f>
        <v>43616.679166664879</v>
      </c>
      <c r="J748" s="423">
        <f ca="1">$G748+$C748/60*0+$C748*1</f>
        <v>43616.708333331546</v>
      </c>
      <c r="K748" s="423">
        <f ca="1">$G748+$C748/60*30+$C748*2</f>
        <v>43616.770833331553</v>
      </c>
      <c r="L748" s="423">
        <f ca="1">$G748+$C748/60*0+$C748*3</f>
        <v>43616.791666664882</v>
      </c>
      <c r="M748" s="424" t="str">
        <f>IF(_tag_month_day!A738="","",_tag_month_day!A738)</f>
        <v/>
      </c>
      <c r="N748" s="424" t="str">
        <f>IF(_tag_month_day!B738="","",_tag_month_day!B738)</f>
        <v/>
      </c>
      <c r="O748" s="425" t="e">
        <f>IF(M748+N748=0,"",M748+N748)</f>
        <v>#VALUE!</v>
      </c>
      <c r="P748" s="424" t="str">
        <f>IF(_tag_month_day!C738="","",_tag_month_day!C738)</f>
        <v/>
      </c>
      <c r="Q748" s="424" t="str">
        <f>IF(_tag_month_day!D738="","",_tag_month_day!D738)</f>
        <v/>
      </c>
      <c r="R748" s="426" t="str">
        <f>IF(_tag_month_day!CB738="","",_tag_month_day!CB738/100)</f>
        <v/>
      </c>
      <c r="S748" s="427" t="str">
        <f>IF(_tag_month_day!E738="","",_tag_month_day!E738)</f>
        <v/>
      </c>
      <c r="T748" s="427" t="str">
        <f>IF(_tag_month_day!F738="","",_tag_month_day!F738)</f>
        <v/>
      </c>
      <c r="U748" s="428" t="e">
        <f>S748+T748</f>
        <v>#VALUE!</v>
      </c>
      <c r="V748" s="429" t="e">
        <f>U748/AJ748</f>
        <v>#VALUE!</v>
      </c>
      <c r="W748" s="430" t="str">
        <f>IF(_jhy_month_day!A738="","",_jhy_month_day!A738)</f>
        <v/>
      </c>
      <c r="X748" s="431" t="str">
        <f>IF(_jhy_month_day!B738="","",_jhy_month_day!B738/100)</f>
        <v/>
      </c>
      <c r="Y748" s="431" t="str">
        <f>IF(_jhy_month_day!C738="","",_jhy_month_day!C738/100)</f>
        <v/>
      </c>
      <c r="Z748" s="432">
        <f>Z744+1</f>
        <v>185</v>
      </c>
      <c r="AA748" s="433" t="str">
        <f>IF(_tag_month_day!G738="","",_tag_month_day!G738/100)</f>
        <v/>
      </c>
      <c r="AB748" s="433" t="str">
        <f>IF(_tag_month_day!H738="","",_tag_month_day!H738/100)</f>
        <v/>
      </c>
      <c r="AC748" s="434">
        <f>IF(X748="",AC747,BK748*($AV747*X748+$AW747*FD747+$AX747*FI747+$AY747*FN747+$AZ747*FS747+$BA747*FX747+$BG747*GE747)/(AV747*Y748+AX747*FK747+AW747*FF747+AY747*FP747+AZ747*FU747+BA747*FZ747+BG747*GG747+BB747*GK747+BC747*GN747+BD747*GP747))</f>
        <v>1.59963432013121</v>
      </c>
      <c r="AD748" s="435" t="str">
        <f>IF(AC748=AC747,"",AC748-AC747)</f>
        <v/>
      </c>
      <c r="AE748" s="436" t="str">
        <f>IF(1-AF748=0,"",(1-AF748))</f>
        <v/>
      </c>
      <c r="AF748" s="437">
        <v>1</v>
      </c>
      <c r="AG748" s="10" t="str">
        <f>AG747</f>
        <v>9A3</v>
      </c>
      <c r="AH748" s="438" t="str">
        <f>AH747</f>
        <v/>
      </c>
      <c r="AI748" s="424"/>
      <c r="AJ748" s="10" t="str">
        <f>IF(_tag_month_day!I738="","",_tag_month_day!I738)</f>
        <v/>
      </c>
      <c r="AK748" s="440"/>
      <c r="AL748" s="440"/>
      <c r="AM748" s="440"/>
      <c r="AN748" s="441">
        <f>AN747</f>
        <v>2</v>
      </c>
      <c r="AO748" s="441">
        <f>AO747</f>
        <v>8</v>
      </c>
      <c r="AP748" s="442" t="e">
        <f>(IF(AN748=0,AS747,AS747*(1+AO748/AN748)/(AR748+AO748/AN748)))+AT748</f>
        <v>#VALUE!</v>
      </c>
      <c r="AQ748" s="443" t="str">
        <f>IF(_tag_month_day!J738="","",_tag_month_day!J738/100)</f>
        <v/>
      </c>
      <c r="AR748" s="444">
        <f>AR747</f>
        <v>1.3</v>
      </c>
      <c r="AS748" s="445" t="e">
        <f>AQ748*(AN748*AR748+AO748)/(AN748+AO748)</f>
        <v>#VALUE!</v>
      </c>
      <c r="AT748" s="445" t="e">
        <f>(SUM(BE748:BF748)-SUM(BE747:BF747))*0.05</f>
        <v>#VALUE!</v>
      </c>
      <c r="AU748" s="446" t="str">
        <f>IF(_tag_month_day!CC738="","",IF(_tag_month_day!CC738&gt;0,_tag_month_day!CD738,_tag_month_day!CE738))</f>
        <v/>
      </c>
      <c r="AV748" s="447" t="str">
        <f>IF(_tag_month_day!L738="","",_tag_month_day!L738/100)</f>
        <v/>
      </c>
      <c r="AW748" s="431">
        <f>AW747</f>
        <v>0</v>
      </c>
      <c r="AX748" s="431">
        <f>AX747</f>
        <v>0</v>
      </c>
      <c r="AY748" s="431" t="str">
        <f>IF(_tag_month_day!M738="","",_tag_month_day!M738/100)</f>
        <v/>
      </c>
      <c r="AZ748" s="431" t="str">
        <f>IF(_tag_month_day!N738="","",_tag_month_day!N738/100)</f>
        <v/>
      </c>
      <c r="BA748" s="431" t="str">
        <f>IF(_tag_month_day!O738="","",_tag_month_day!O738/100)</f>
        <v/>
      </c>
      <c r="BB748" s="448" t="str">
        <f>IF(_tag_month_day!P738="","",_tag_month_day!P738/100)</f>
        <v/>
      </c>
      <c r="BC748" s="448">
        <f>BC747</f>
        <v>0</v>
      </c>
      <c r="BD748" s="448" t="str">
        <f>IF(_tag_month_day!Q738="","",_tag_month_day!Q738/100)</f>
        <v/>
      </c>
      <c r="BE748" s="449" t="str">
        <f>IF(_tag_month_day!R738="","",_tag_month_day!R738/100)</f>
        <v/>
      </c>
      <c r="BF748" s="388" t="e">
        <f>(AU748*(100+BE748*100))/(AJ748-AU748)/100</f>
        <v>#VALUE!</v>
      </c>
      <c r="BG748" s="521" t="e">
        <f>BE748+BF748</f>
        <v>#VALUE!</v>
      </c>
      <c r="BH748" s="522" t="e">
        <f>SUM(AV748:BF748)</f>
        <v>#VALUE!</v>
      </c>
      <c r="BI748" s="523" t="e">
        <f>IF(CX748=0,BI747,(DK748*查询!$R$5+DL748*查询!$Q$5+DM748*查询!$N$5+DN748*查询!$O$5+DO748*查询!$P$5)*AF748/CX748)</f>
        <v>#VALUE!</v>
      </c>
      <c r="BJ748" s="523" t="e">
        <f>IF(CX748=0,BJ747,(DP748*查询!$S$5+DQ748*查询!$T$5+DR748*查询!$U$5)*AF748/CX748)</f>
        <v>#VALUE!</v>
      </c>
      <c r="BK748" s="452">
        <f>BK747</f>
        <v>1</v>
      </c>
      <c r="BL748" s="453" t="e">
        <f>SUMPRODUCT((AV748:BA748)*(GS748:GX748))/((GS748:GX748)+SUM(BB748:BD748)*GY748+BG748*GZ748)</f>
        <v>#VALUE!</v>
      </c>
      <c r="BM748" s="453" t="e">
        <f>BK748*($AV748*FB748+$AW748*FD748+$AX748*FI748+$AY748*FN748+$AZ748*FS748+$BA748*FX748+$BG748*GE748)/(AV748*EY748+AX748*FK748+AW748*FF748+AY748*FP748+AZ748*FU748+BA748*FZ748+BG748*GG748+BB748*GK748+BC748*GN748+BD748*GP748)</f>
        <v>#VALUE!</v>
      </c>
      <c r="BN748" s="453" t="e">
        <f>($AV748*FC748+$AX748*FJ748+$AW748*FE748+$AY748*FO748+$AZ748*FT748+$BA748*FY748+$BG748*GF748)/($AV748*FA748+BG748*GH748+BB748*GL748+BC748*GO748+BD748*GQ748+BA748*GA748)</f>
        <v>#VALUE!</v>
      </c>
      <c r="BO748" s="454" t="e">
        <f>SUMPRODUCT(AV748:BA748*GS748:GX748)/(GS748:GX748+(BB748+BC748+BD748)*GY748+BG748)</f>
        <v>#VALUE!</v>
      </c>
      <c r="BP748" s="454" t="e">
        <f>SUMPRODUCT(AV748:BA748*GS748:GX748)/(GS748:GX748+(BB748+BC748+BD748)*GY748+BG748)</f>
        <v>#VALUE!</v>
      </c>
      <c r="BQ748" s="454" t="e">
        <f>SUMPRODUCT(AV748:BA748*GS748:GX748)/(GS748:GX748+(BB748+BC748+BD748)*GY748+BG748)</f>
        <v>#VALUE!</v>
      </c>
      <c r="BR748" s="453" t="str">
        <f>IF(_tag_month_day!T738="","",_tag_month_day!T738)</f>
        <v/>
      </c>
      <c r="BS748" s="453" t="str">
        <f>IF(_tag_month_day!U738="","",_tag_month_day!U738)</f>
        <v/>
      </c>
      <c r="BT748" s="455" t="str">
        <f>IF(CK748="","",IF((CK748&gt;=BV748-0.12)*(CK748&lt;=BV748+0.12),"合格","不合格"))</f>
        <v/>
      </c>
      <c r="BU748" s="456" t="str">
        <f>IF(_tag_month_day!V738="","",_tag_month_day!V738)</f>
        <v/>
      </c>
      <c r="BV748" s="457" t="str">
        <f>IF(_tag_month_day!W738="","",_tag_month_day!W738)</f>
        <v/>
      </c>
      <c r="BW748" s="458" t="str">
        <f>IF(_tag_month_day!X738="","",_tag_month_day!X738)</f>
        <v/>
      </c>
      <c r="BX748" s="458" t="str">
        <f>IF(_tag_month_day!Y738="","",_tag_month_day!Y738)</f>
        <v/>
      </c>
      <c r="BY748" s="459">
        <f ca="1">L748</f>
        <v>43616.791666664882</v>
      </c>
      <c r="BZ748" s="460"/>
      <c r="CA748" s="4"/>
      <c r="CB748" s="424" t="str">
        <f>IF(_tag_month_day!Z738="","",_tag_month_day!Z738)</f>
        <v/>
      </c>
      <c r="CC748" s="424" t="str">
        <f>IF(_tag_month_day!AA738="","",_tag_month_day!AA738)</f>
        <v/>
      </c>
      <c r="CD748" s="424" t="str">
        <f>IF(_tag_month_day!AB738="","",_tag_month_day!AB738)</f>
        <v/>
      </c>
      <c r="CE748" s="424" t="str">
        <f>IF(_tag_month_day!AC738="","",_tag_month_day!AC738)</f>
        <v/>
      </c>
      <c r="CF748" s="424" t="str">
        <f>IF(_tag_month_day!AD738="","",_tag_month_day!AD738)</f>
        <v/>
      </c>
      <c r="CG748" s="424" t="str">
        <f>IF(_tag_month_day!AE738="","",_tag_month_day!AE738)</f>
        <v/>
      </c>
      <c r="CH748" s="424" t="str">
        <f>IF(_tag_month_day!AF738="","",_tag_month_day!AF738)</f>
        <v/>
      </c>
      <c r="CI748" s="424" t="str">
        <f>IF(_tag_month_day!AG738="","",_tag_month_day!AG738)</f>
        <v/>
      </c>
      <c r="CJ748" s="424" t="str">
        <f>IF(_tag_month_day!AH738="","",_tag_month_day!AH738)</f>
        <v/>
      </c>
      <c r="CK748" s="424" t="str">
        <f>IF(_tag_month_day!AI738="","",_tag_month_day!AI738)</f>
        <v/>
      </c>
      <c r="CL748" s="4" t="str">
        <f>IF(_tag_month_day!AJ738="","",_tag_month_day!AJ738)</f>
        <v/>
      </c>
      <c r="CM748" s="4" t="str">
        <f>IF(_tag_month_day!AK738="","",_tag_month_day!AK738)</f>
        <v/>
      </c>
      <c r="CN748" s="4" t="str">
        <f>IF(_tag_month_day!AL738="","",_tag_month_day!AL738)</f>
        <v/>
      </c>
      <c r="CO748" s="4" t="str">
        <f>IF(_tag_month_day!AM738="","",_tag_month_day!AM738)</f>
        <v/>
      </c>
      <c r="CP748" s="4" t="str">
        <f>IF(_tag_month_day!AN738="","",_tag_month_day!AN738)</f>
        <v/>
      </c>
      <c r="CQ748" s="4" t="str">
        <f>IF(_tag_month_day!AO738="","",_tag_month_day!AO738)</f>
        <v/>
      </c>
      <c r="CR748" s="462" t="str">
        <f>IF(_tag_month_day!AP738="","",_tag_month_day!AP738)</f>
        <v/>
      </c>
      <c r="CS748" s="463" t="str">
        <f>IF(_tag_month_day!AQ738="","",_tag_month_day!AQ738)</f>
        <v/>
      </c>
      <c r="CT748" s="4" t="str">
        <f>IF(_tag_month_day!AR738="","",_tag_month_day!AR738)</f>
        <v/>
      </c>
      <c r="CU748" s="464" t="e">
        <f>DU748/AJ748</f>
        <v>#VALUE!</v>
      </c>
      <c r="CV748" s="451" t="e">
        <f>BG748/BH748</f>
        <v>#VALUE!</v>
      </c>
      <c r="CW748" s="465" t="e">
        <f>AJ748*(1-CV748)*CU748*AF748</f>
        <v>#VALUE!</v>
      </c>
      <c r="CX748" s="465" t="e">
        <f>CW748*94%</f>
        <v>#VALUE!</v>
      </c>
      <c r="CY748" s="466" t="e">
        <f>IF(CX748=0,0,DS748/(DS748+CX748))</f>
        <v>#VALUE!</v>
      </c>
      <c r="CZ748" s="465" t="e">
        <f>$AJ748*EF748</f>
        <v>#VALUE!</v>
      </c>
      <c r="DA748" s="465" t="e">
        <f>$AJ748*EG748</f>
        <v>#VALUE!</v>
      </c>
      <c r="DB748" s="465" t="e">
        <f>$AJ748*EH748</f>
        <v>#VALUE!</v>
      </c>
      <c r="DC748" s="465" t="e">
        <f>$AJ748*EI748</f>
        <v>#VALUE!</v>
      </c>
      <c r="DD748" s="465" t="e">
        <f>$AJ748*EJ748</f>
        <v>#VALUE!</v>
      </c>
      <c r="DE748" s="465" t="e">
        <f>$AJ748*EK748</f>
        <v>#VALUE!</v>
      </c>
      <c r="DF748" s="465" t="e">
        <f>$AJ748*EL748</f>
        <v>#VALUE!</v>
      </c>
      <c r="DG748" s="465" t="e">
        <f>$AJ748*EM748</f>
        <v>#VALUE!</v>
      </c>
      <c r="DH748" s="465" t="e">
        <f>$AJ748*EN748</f>
        <v>#VALUE!</v>
      </c>
      <c r="DI748" s="465" t="e">
        <f>$AJ748*EO748</f>
        <v>#VALUE!</v>
      </c>
      <c r="DJ748" s="465" t="e">
        <f>CZ748*(1-EP748)</f>
        <v>#VALUE!</v>
      </c>
      <c r="DK748" s="465" t="e">
        <f>DA748*(1-ER748)</f>
        <v>#VALUE!</v>
      </c>
      <c r="DL748" s="465" t="e">
        <f>DB748*(1-EQ748)</f>
        <v>#VALUE!</v>
      </c>
      <c r="DM748" s="465" t="e">
        <f>DC748*(1-ES748)</f>
        <v>#VALUE!</v>
      </c>
      <c r="DN748" s="465" t="e">
        <f>DD748*(1-ET748)</f>
        <v>#VALUE!</v>
      </c>
      <c r="DO748" s="465" t="e">
        <f>DE748</f>
        <v>#VALUE!</v>
      </c>
      <c r="DP748" s="465" t="e">
        <f>DF748*(1-EU748)</f>
        <v>#VALUE!</v>
      </c>
      <c r="DQ748" s="465" t="e">
        <f>DG748*(1-EV748)</f>
        <v>#VALUE!</v>
      </c>
      <c r="DR748" s="465" t="e">
        <f>DH748*(1-EW748)</f>
        <v>#VALUE!</v>
      </c>
      <c r="DS748" s="465" t="e">
        <f>DI748</f>
        <v>#VALUE!</v>
      </c>
      <c r="DT748" s="465" t="e">
        <f>SUM(DJ748:DS748)</f>
        <v>#VALUE!</v>
      </c>
      <c r="DU748" s="465" t="e">
        <f>(GS748:GX748)+(DP748+DQ748+DR748)*GY748+DS748</f>
        <v>#VALUE!</v>
      </c>
      <c r="DV748" s="451" t="e">
        <f>AV748/$BH748/(1-EP748)</f>
        <v>#VALUE!</v>
      </c>
      <c r="DW748" s="451" t="e">
        <f>AW748/$BH748/(1-ER748)</f>
        <v>#VALUE!</v>
      </c>
      <c r="DX748" s="451" t="e">
        <f>AX748/$BH748/(1-EQ748)</f>
        <v>#VALUE!</v>
      </c>
      <c r="DY748" s="451" t="e">
        <f>AY748/$BH748/(1-ES748)</f>
        <v>#VALUE!</v>
      </c>
      <c r="DZ748" s="451" t="e">
        <f>AZ748/$BH748/(1-ET748)</f>
        <v>#VALUE!</v>
      </c>
      <c r="EA748" s="451" t="e">
        <f>BA748/$BH748/(1-AX748)</f>
        <v>#VALUE!</v>
      </c>
      <c r="EB748" s="451" t="e">
        <f>BB748/$BH748/(1-EU748)</f>
        <v>#VALUE!</v>
      </c>
      <c r="EC748" s="451" t="e">
        <f>BC748/$BH748/(1-EV748)</f>
        <v>#VALUE!</v>
      </c>
      <c r="ED748" s="451" t="e">
        <f>BD748/$BH748/(1-EW748)</f>
        <v>#VALUE!</v>
      </c>
      <c r="EE748" s="451" t="e">
        <f>BG748/BH748</f>
        <v>#VALUE!</v>
      </c>
      <c r="EF748" s="451" t="e">
        <f>DV748/SUM($DV748:$EE748)</f>
        <v>#VALUE!</v>
      </c>
      <c r="EG748" s="451" t="e">
        <f>DW748/SUM($DV748:$EE748)</f>
        <v>#VALUE!</v>
      </c>
      <c r="EH748" s="451" t="e">
        <f>DX748/SUM($DV748:$EE748)</f>
        <v>#VALUE!</v>
      </c>
      <c r="EI748" s="451" t="e">
        <f>DY748/SUM($DV748:$EE748)</f>
        <v>#VALUE!</v>
      </c>
      <c r="EJ748" s="451" t="e">
        <f>DZ748/SUM($DV748:$EE748)</f>
        <v>#VALUE!</v>
      </c>
      <c r="EK748" s="451" t="e">
        <f>EA748/SUM($DV748:$EE748)</f>
        <v>#VALUE!</v>
      </c>
      <c r="EL748" s="451" t="e">
        <f>EB748/SUM($DV748:$EE748)</f>
        <v>#VALUE!</v>
      </c>
      <c r="EM748" s="451" t="e">
        <f>EC748/SUM($DV748:$EE748)</f>
        <v>#VALUE!</v>
      </c>
      <c r="EN748" s="451" t="e">
        <f>ED748/SUM($DV748:$EE748)</f>
        <v>#VALUE!</v>
      </c>
      <c r="EO748" s="451" t="e">
        <f>EE748/SUM($DV748:$EE748)</f>
        <v>#VALUE!</v>
      </c>
      <c r="EP748" s="450">
        <f>EP747</f>
        <v>0.080000000000000002</v>
      </c>
      <c r="EQ748" s="450">
        <f>EQ747</f>
        <v>0.014999999999999999</v>
      </c>
      <c r="ER748" s="450">
        <f>ER747</f>
        <v>0.014999999999999999</v>
      </c>
      <c r="ES748" s="450">
        <f>ES747</f>
        <v>0.014999999999999999</v>
      </c>
      <c r="ET748" s="450">
        <f>ET747</f>
        <v>0.014999999999999999</v>
      </c>
      <c r="EU748" s="450">
        <f>EU747</f>
        <v>0.089999999999999997</v>
      </c>
      <c r="EV748" s="450">
        <f>EV747</f>
        <v>0.089999999999999997</v>
      </c>
      <c r="EW748" s="450">
        <f>EW747</f>
        <v>0.089999999999999997</v>
      </c>
      <c r="EX748" s="431" t="str">
        <f>IF(_tag_month_day!AS738="","",_tag_month_day!AS738/100)</f>
        <v/>
      </c>
      <c r="EY748" s="431" t="str">
        <f>IF(_tag_month_day!AT738="","",_tag_month_day!AT738/100)</f>
        <v/>
      </c>
      <c r="EZ748" s="431" t="str">
        <f>IF(_tag_month_day!AU738="","",_tag_month_day!AU738/100)</f>
        <v/>
      </c>
      <c r="FA748" s="431" t="str">
        <f>IF(_tag_month_day!AV738="","",_tag_month_day!AV738/100)</f>
        <v/>
      </c>
      <c r="FB748" s="431" t="str">
        <f>IF(_tag_month_day!AW738="","",_tag_month_day!AW738/100)</f>
        <v/>
      </c>
      <c r="FC748" s="431" t="str">
        <f>IF(_tag_month_day!AX738="","",_tag_month_day!AX738/100)</f>
        <v/>
      </c>
      <c r="FD748" s="449" t="str">
        <f>IF(_tag_month_day!AY738="","",_tag_month_day!AY738/100)</f>
        <v/>
      </c>
      <c r="FE748" s="449" t="str">
        <f>IF(_tag_month_day!AZ738="","",_tag_month_day!AZ738/100)</f>
        <v/>
      </c>
      <c r="FF748" s="449" t="str">
        <f>IF(_tag_month_day!BA738="","",_tag_month_day!BA738/100)</f>
        <v/>
      </c>
      <c r="FG748" s="449" t="str">
        <f>IF(_tag_month_day!BB738="","",_tag_month_day!BB738/100)</f>
        <v/>
      </c>
      <c r="FH748" s="467" t="str">
        <f>IF(_tag_month_day!BC738="","",_tag_month_day!BC738/100)</f>
        <v/>
      </c>
      <c r="FI748" s="449">
        <f>FI747</f>
        <v>0.40999999999999998</v>
      </c>
      <c r="FJ748" s="449">
        <f>FJ747</f>
        <v>0.11</v>
      </c>
      <c r="FK748" s="449">
        <f>FK747</f>
        <v>0.014999999999999999</v>
      </c>
      <c r="FL748" s="449">
        <f>FL747</f>
        <v>0</v>
      </c>
      <c r="FM748" s="467">
        <f>FM747</f>
        <v>0.0001</v>
      </c>
      <c r="FN748" s="449">
        <f>FN747</f>
        <v>0.32000000000000001</v>
      </c>
      <c r="FO748" s="449">
        <f>FO747</f>
        <v>0.20000000000000001</v>
      </c>
      <c r="FP748" s="449">
        <f>FP747</f>
        <v>0.01</v>
      </c>
      <c r="FQ748" s="449">
        <f>FQ747</f>
        <v>0</v>
      </c>
      <c r="FR748" s="467">
        <f>FR747</f>
        <v>0.0001</v>
      </c>
      <c r="FS748" s="449" t="str">
        <f>IF(_tag_month_day!BD738="","",_tag_month_day!BD738/100)</f>
        <v/>
      </c>
      <c r="FT748" s="449" t="str">
        <f>IF(_tag_month_day!BE738="","",_tag_month_day!BE738/100)</f>
        <v/>
      </c>
      <c r="FU748" s="449" t="str">
        <f>IF(_tag_month_day!BF738="","",_tag_month_day!BF738/100)</f>
        <v/>
      </c>
      <c r="FV748" s="449" t="str">
        <f>IF(_tag_month_day!BG738="","",_tag_month_day!BG738/100)</f>
        <v/>
      </c>
      <c r="FW748" s="467" t="str">
        <f>IF(_tag_month_day!BH738="","",_tag_month_day!BH738/100)</f>
        <v/>
      </c>
      <c r="FX748" s="449" t="str">
        <f>IF(_tag_month_day!BI738="","",_tag_month_day!BI738/100)</f>
        <v/>
      </c>
      <c r="FY748" s="449" t="str">
        <f>IF(_tag_month_day!BJ738="","",_tag_month_day!BJ738/100)</f>
        <v/>
      </c>
      <c r="FZ748" s="468" t="str">
        <f>IF(_tag_month_day!BK738="","",_tag_month_day!BK738/100)</f>
        <v/>
      </c>
      <c r="GA748" s="449" t="str">
        <f>IF(_tag_month_day!BL738="","",_tag_month_day!BL738/100)</f>
        <v/>
      </c>
      <c r="GB748" s="467" t="str">
        <f>IF(_tag_month_day!BM738="","",_tag_month_day!BM738/100)</f>
        <v/>
      </c>
      <c r="GC748" s="431" t="str">
        <f>IF(_tag_month_day!BN738="","",_tag_month_day!BN738/100)</f>
        <v/>
      </c>
      <c r="GD748" s="431" t="str">
        <f>IF(_tag_month_day!BO738="","",_tag_month_day!BO738/100)</f>
        <v/>
      </c>
      <c r="GE748" s="431" t="str">
        <f>IF(_tag_month_day!BP738="","",_tag_month_day!BP738/100)</f>
        <v/>
      </c>
      <c r="GF748" s="431" t="str">
        <f>IF(_tag_month_day!BQ738="","",_tag_month_day!BQ738/100)</f>
        <v/>
      </c>
      <c r="GG748" s="431" t="str">
        <f>IF(_tag_month_day!BR738="","",_tag_month_day!BR738/100)</f>
        <v/>
      </c>
      <c r="GH748" s="431" t="str">
        <f>IF(_tag_month_day!BS738="","",_tag_month_day!BS738/100)</f>
        <v/>
      </c>
      <c r="GI748" s="467" t="str">
        <f>IF(_tag_month_day!BT738="","",_tag_month_day!BT738/100)</f>
        <v/>
      </c>
      <c r="GJ748" s="469" t="str">
        <f>IF(_tag_month_day!BU738="","",_tag_month_day!BU738/100)</f>
        <v/>
      </c>
      <c r="GK748" s="470">
        <f>GK747</f>
        <v>0.070000000000000007</v>
      </c>
      <c r="GL748" s="470">
        <f>GL747</f>
        <v>0.029999999999999999</v>
      </c>
      <c r="GM748" s="471" t="str">
        <f>IF(_tag_month_day!BX738="","",_tag_month_day!BX738/100)</f>
        <v/>
      </c>
      <c r="GN748" s="470">
        <f>GN747</f>
        <v>0.070000000000000007</v>
      </c>
      <c r="GO748" s="470">
        <f>GO747</f>
        <v>0.029999999999999999</v>
      </c>
      <c r="GP748" s="470">
        <f>GP747</f>
        <v>0.089999999999999997</v>
      </c>
      <c r="GQ748" s="470">
        <f>GQ747</f>
        <v>0.029999999999999999</v>
      </c>
      <c r="GR748" s="471" t="str">
        <f>IF(_tag_month_day!CA738="","",_tag_month_day!CA738/100)</f>
        <v/>
      </c>
      <c r="GS748" s="472">
        <f>GS747</f>
        <v>0.95299999999999996</v>
      </c>
      <c r="GT748" s="472">
        <f>GT747</f>
        <v>0.55000000000000004</v>
      </c>
      <c r="GU748" s="472">
        <f>GU747</f>
        <v>0.55000000000000004</v>
      </c>
      <c r="GV748" s="472">
        <f>GV747</f>
        <v>0.55000000000000004</v>
      </c>
      <c r="GW748" s="472">
        <f>GW747</f>
        <v>0.5</v>
      </c>
      <c r="GX748" s="472">
        <f>GX747</f>
        <v>0.93500000000000005</v>
      </c>
      <c r="GY748" s="472">
        <f>GY747</f>
        <v>0.14999999999999999</v>
      </c>
      <c r="GZ748" s="472">
        <f>GZ747</f>
        <v>1</v>
      </c>
      <c r="HA748" s="524">
        <f>HA747</f>
        <v>0.047</v>
      </c>
      <c r="HB748" s="524">
        <f>HB747</f>
        <v>0.45000000000000001</v>
      </c>
      <c r="HC748" s="524">
        <f>HC747</f>
        <v>0.45000000000000001</v>
      </c>
      <c r="HD748" s="524">
        <f>HD747</f>
        <v>0.45000000000000001</v>
      </c>
      <c r="HE748" s="524">
        <f>HE747</f>
        <v>0.5</v>
      </c>
      <c r="HF748" s="524">
        <f>HF747</f>
        <v>0.065000000000000002</v>
      </c>
      <c r="HG748" s="524">
        <f>HG747</f>
        <v>0.84999999999999998</v>
      </c>
      <c r="HH748" s="524">
        <f>HH747</f>
        <v>0</v>
      </c>
      <c r="HI748" s="10">
        <f>IF(BZ748&lt;&gt;"",CK748-BV748,0)</f>
        <v>0</v>
      </c>
      <c r="HJ748" s="10" t="e">
        <f>IF(AJ748&gt;0,AH748-AJ748,0)</f>
        <v>#VALUE!</v>
      </c>
      <c r="HK748" s="466">
        <f>HK747</f>
        <v>0.84999999999999998</v>
      </c>
      <c r="HL748" s="424">
        <f>HL747</f>
        <v>550000</v>
      </c>
      <c r="HM748" s="424">
        <f>HM747</f>
        <v>480000</v>
      </c>
      <c r="HN748" s="465" t="e">
        <f>(DJ748*EZ748+DK748*FH748+DL748*FM748+DM748*FR748+DN748*FW748+DO748*GB748+DS748*GI748+DP748*GM748+DR748*GR748)*1000*2</f>
        <v>#VALUE!</v>
      </c>
      <c r="HO748" s="465" t="e">
        <f>HN748*HK748*$HO$2/HL748*1000000</f>
        <v>#VALUE!</v>
      </c>
      <c r="HP748" s="465" t="e">
        <f>HN748*HK748*$HP$2/HM748*1000000</f>
        <v>#VALUE!</v>
      </c>
    </row>
    <row r="749">
      <c r="A749" s="420">
        <v>738</v>
      </c>
      <c r="B749" s="421">
        <f ca="1">IF(D749=D748,B748,IF(D749="夜班",B748+1,B748))</f>
        <v>43616</v>
      </c>
      <c r="C749" s="422">
        <f>C748</f>
        <v>0.041666666666666699</v>
      </c>
      <c r="D749" s="10" t="str">
        <f ca="1">IF(HOUR(G749)&lt;8,"夜班",IF(HOUR(G749)&lt;16,"白班",IF(HOUR(G749)&lt;24,"中班",0)))</f>
        <v>中班</v>
      </c>
      <c r="E749" s="10" t="e">
        <f ca="1">IF(F749=1,"甲",IF(F749=2,"乙",IF(F749=3,"丙",IF(F749=4,"丁",""))))</f>
        <v>#REF!</v>
      </c>
      <c r="F749" s="10" t="e">
        <f ca="1">SUMPRODUCT((成本日报!$A$3:$A$95=计划!B749)*(成本日报!$B$3:$B$95=计划!$D749),成本日报!$C$3:$C$95)</f>
        <v>#REF!</v>
      </c>
      <c r="G749" s="423">
        <f ca="1">G748+C748</f>
        <v>43616.708333331546</v>
      </c>
      <c r="H749" s="423">
        <f ca="1">$G749+$C749/60*10+$C749*0</f>
        <v>43616.715277775991</v>
      </c>
      <c r="I749" s="423">
        <f ca="1">$G749+$C749/60*18+$C749*0</f>
        <v>43616.720833331543</v>
      </c>
      <c r="J749" s="423">
        <f ca="1">$G749+$C749/60*0+$C749*1</f>
        <v>43616.74999999821</v>
      </c>
      <c r="K749" s="423">
        <f ca="1">$G749+$C749/60*30+$C749*2</f>
        <v>43616.812499998217</v>
      </c>
      <c r="L749" s="423">
        <f ca="1">$G749+$C749/60*0+$C749*3</f>
        <v>43616.833333331546</v>
      </c>
      <c r="M749" s="424" t="str">
        <f>IF(_tag_month_day!A739="","",_tag_month_day!A739)</f>
        <v/>
      </c>
      <c r="N749" s="424" t="str">
        <f>IF(_tag_month_day!B739="","",_tag_month_day!B739)</f>
        <v/>
      </c>
      <c r="O749" s="425" t="e">
        <f>IF(M749+N749=0,"",M749+N749)</f>
        <v>#VALUE!</v>
      </c>
      <c r="P749" s="424" t="str">
        <f>IF(_tag_month_day!C739="","",_tag_month_day!C739)</f>
        <v/>
      </c>
      <c r="Q749" s="424" t="str">
        <f>IF(_tag_month_day!D739="","",_tag_month_day!D739)</f>
        <v/>
      </c>
      <c r="R749" s="426" t="str">
        <f>IF(_tag_month_day!CB739="","",_tag_month_day!CB739/100)</f>
        <v/>
      </c>
      <c r="S749" s="427" t="str">
        <f>IF(_tag_month_day!E739="","",_tag_month_day!E739)</f>
        <v/>
      </c>
      <c r="T749" s="427" t="str">
        <f>IF(_tag_month_day!F739="","",_tag_month_day!F739)</f>
        <v/>
      </c>
      <c r="U749" s="428" t="e">
        <f>S749+T749</f>
        <v>#VALUE!</v>
      </c>
      <c r="V749" s="429" t="e">
        <f>U749/AJ749</f>
        <v>#VALUE!</v>
      </c>
      <c r="W749" s="430" t="str">
        <f>IF(_jhy_month_day!A739="","",_jhy_month_day!A739)</f>
        <v/>
      </c>
      <c r="X749" s="431" t="str">
        <f>IF(_jhy_month_day!B739="","",_jhy_month_day!B739/100)</f>
        <v/>
      </c>
      <c r="Y749" s="431" t="str">
        <f>IF(_jhy_month_day!C739="","",_jhy_month_day!C739/100)</f>
        <v/>
      </c>
      <c r="Z749" s="432">
        <f>Z745+1</f>
        <v>185</v>
      </c>
      <c r="AA749" s="433" t="str">
        <f>IF(_tag_month_day!G739="","",_tag_month_day!G739/100)</f>
        <v/>
      </c>
      <c r="AB749" s="433" t="str">
        <f>IF(_tag_month_day!H739="","",_tag_month_day!H739/100)</f>
        <v/>
      </c>
      <c r="AC749" s="434">
        <f>IF(X749="",AC748,BK749*($AV748*X749+$AW748*FD748+$AX748*FI748+$AY748*FN748+$AZ748*FS748+$BA748*FX748+$BG748*GE748)/(AV748*Y749+AX748*FK748+AW748*FF748+AY748*FP748+AZ748*FU748+BA748*FZ748+BG748*GG748+BB748*GK748+BC748*GN748+BD748*GP748))</f>
        <v>1.59963432013121</v>
      </c>
      <c r="AD749" s="435" t="str">
        <f>IF(AC749=AC748,"",AC749-AC748)</f>
        <v/>
      </c>
      <c r="AE749" s="436" t="str">
        <f>IF(1-AF749=0,"",(1-AF749))</f>
        <v/>
      </c>
      <c r="AF749" s="437">
        <v>1</v>
      </c>
      <c r="AG749" s="10" t="str">
        <f>AG748</f>
        <v>9A3</v>
      </c>
      <c r="AH749" s="438" t="str">
        <f>AH748</f>
        <v/>
      </c>
      <c r="AI749" s="424"/>
      <c r="AJ749" s="10" t="str">
        <f>IF(_tag_month_day!I739="","",_tag_month_day!I739)</f>
        <v/>
      </c>
      <c r="AK749" s="440"/>
      <c r="AL749" s="440"/>
      <c r="AM749" s="440"/>
      <c r="AN749" s="441">
        <f>AN748</f>
        <v>2</v>
      </c>
      <c r="AO749" s="441">
        <f>AO748</f>
        <v>8</v>
      </c>
      <c r="AP749" s="442" t="e">
        <f>(IF(AN749=0,AS748,AS748*(1+AO749/AN749)/(AR749+AO749/AN749)))+AT749</f>
        <v>#VALUE!</v>
      </c>
      <c r="AQ749" s="443" t="str">
        <f>IF(_tag_month_day!J739="","",_tag_month_day!J739/100)</f>
        <v/>
      </c>
      <c r="AR749" s="444">
        <f>AR748</f>
        <v>1.3</v>
      </c>
      <c r="AS749" s="445" t="e">
        <f>AQ749*(AN749*AR749+AO749)/(AN749+AO749)</f>
        <v>#VALUE!</v>
      </c>
      <c r="AT749" s="445" t="e">
        <f>(SUM(BE749:BF749)-SUM(BE748:BF748))*0.05</f>
        <v>#VALUE!</v>
      </c>
      <c r="AU749" s="446" t="str">
        <f>IF(_tag_month_day!CC739="","",IF(_tag_month_day!CC739&gt;0,_tag_month_day!CD739,_tag_month_day!CE739))</f>
        <v/>
      </c>
      <c r="AV749" s="447" t="str">
        <f>IF(_tag_month_day!L739="","",_tag_month_day!L739/100)</f>
        <v/>
      </c>
      <c r="AW749" s="431">
        <f>AW748</f>
        <v>0</v>
      </c>
      <c r="AX749" s="431">
        <f>AX748</f>
        <v>0</v>
      </c>
      <c r="AY749" s="431" t="str">
        <f>IF(_tag_month_day!M739="","",_tag_month_day!M739/100)</f>
        <v/>
      </c>
      <c r="AZ749" s="431" t="str">
        <f>IF(_tag_month_day!N739="","",_tag_month_day!N739/100)</f>
        <v/>
      </c>
      <c r="BA749" s="431" t="str">
        <f>IF(_tag_month_day!O739="","",_tag_month_day!O739/100)</f>
        <v/>
      </c>
      <c r="BB749" s="448" t="str">
        <f>IF(_tag_month_day!P739="","",_tag_month_day!P739/100)</f>
        <v/>
      </c>
      <c r="BC749" s="448">
        <f>BC748</f>
        <v>0</v>
      </c>
      <c r="BD749" s="448" t="str">
        <f>IF(_tag_month_day!Q739="","",_tag_month_day!Q739/100)</f>
        <v/>
      </c>
      <c r="BE749" s="449" t="str">
        <f>IF(_tag_month_day!R739="","",_tag_month_day!R739/100)</f>
        <v/>
      </c>
      <c r="BF749" s="388" t="e">
        <f>(AU749*(100+BE749*100))/(AJ749-AU749)/100</f>
        <v>#VALUE!</v>
      </c>
      <c r="BG749" s="521" t="e">
        <f>BE749+BF749</f>
        <v>#VALUE!</v>
      </c>
      <c r="BH749" s="522" t="e">
        <f>SUM(AV749:BF749)</f>
        <v>#VALUE!</v>
      </c>
      <c r="BI749" s="523" t="e">
        <f>IF(CX749=0,BI748,(DK749*查询!$R$5+DL749*查询!$Q$5+DM749*查询!$N$5+DN749*查询!$O$5+DO749*查询!$P$5)*AF749/CX749)</f>
        <v>#VALUE!</v>
      </c>
      <c r="BJ749" s="523" t="e">
        <f>IF(CX749=0,BJ748,(DP749*查询!$S$5+DQ749*查询!$T$5+DR749*查询!$U$5)*AF749/CX749)</f>
        <v>#VALUE!</v>
      </c>
      <c r="BK749" s="452">
        <f>BK748</f>
        <v>1</v>
      </c>
      <c r="BL749" s="453" t="e">
        <f>SUMPRODUCT((AV749:BA749)*(GS749:GX749))/((GS749:GX749)+SUM(BB749:BD749)*GY749+BG749*GZ749)</f>
        <v>#VALUE!</v>
      </c>
      <c r="BM749" s="453" t="e">
        <f>BK749*($AV749*FB749+$AW749*FD749+$AX749*FI749+$AY749*FN749+$AZ749*FS749+$BA749*FX749+$BG749*GE749)/(AV749*EY749+AX749*FK749+AW749*FF749+AY749*FP749+AZ749*FU749+BA749*FZ749+BG749*GG749+BB749*GK749+BC749*GN749+BD749*GP749)</f>
        <v>#VALUE!</v>
      </c>
      <c r="BN749" s="453" t="e">
        <f>($AV749*FC749+$AX749*FJ749+$AW749*FE749+$AY749*FO749+$AZ749*FT749+$BA749*FY749+$BG749*GF749)/($AV749*FA749+BG749*GH749+BB749*GL749+BC749*GO749+BD749*GQ749+BA749*GA749)</f>
        <v>#VALUE!</v>
      </c>
      <c r="BO749" s="454" t="e">
        <f>SUMPRODUCT(AV749:BA749*GS749:GX749)/(GS749:GX749+(BB749+BC749+BD749)*GY749+BG749)</f>
        <v>#VALUE!</v>
      </c>
      <c r="BP749" s="454" t="e">
        <f>SUMPRODUCT(AV749:BA749*GS749:GX749)/(GS749:GX749+(BB749+BC749+BD749)*GY749+BG749)</f>
        <v>#VALUE!</v>
      </c>
      <c r="BQ749" s="454" t="e">
        <f>SUMPRODUCT(AV749:BA749*GS749:GX749)/(GS749:GX749+(BB749+BC749+BD749)*GY749+BG749)</f>
        <v>#VALUE!</v>
      </c>
      <c r="BR749" s="453" t="str">
        <f>IF(_tag_month_day!T739="","",_tag_month_day!T739)</f>
        <v/>
      </c>
      <c r="BS749" s="453" t="str">
        <f>IF(_tag_month_day!U739="","",_tag_month_day!U739)</f>
        <v/>
      </c>
      <c r="BT749" s="455" t="str">
        <f>IF(CK749="","",IF((CK749&gt;=BV749-0.12)*(CK749&lt;=BV749+0.12),"合格","不合格"))</f>
        <v/>
      </c>
      <c r="BU749" s="456" t="str">
        <f>IF(_tag_month_day!V739="","",_tag_month_day!V739)</f>
        <v/>
      </c>
      <c r="BV749" s="457" t="str">
        <f>IF(_tag_month_day!W739="","",_tag_month_day!W739)</f>
        <v/>
      </c>
      <c r="BW749" s="458" t="str">
        <f>IF(_tag_month_day!X739="","",_tag_month_day!X739)</f>
        <v/>
      </c>
      <c r="BX749" s="458" t="str">
        <f>IF(_tag_month_day!Y739="","",_tag_month_day!Y739)</f>
        <v/>
      </c>
      <c r="BY749" s="459">
        <f ca="1">L749</f>
        <v>43616.833333331546</v>
      </c>
      <c r="BZ749" s="460"/>
      <c r="CA749" s="4"/>
      <c r="CB749" s="424" t="str">
        <f>IF(_tag_month_day!Z739="","",_tag_month_day!Z739)</f>
        <v/>
      </c>
      <c r="CC749" s="424" t="str">
        <f>IF(_tag_month_day!AA739="","",_tag_month_day!AA739)</f>
        <v/>
      </c>
      <c r="CD749" s="424" t="str">
        <f>IF(_tag_month_day!AB739="","",_tag_month_day!AB739)</f>
        <v/>
      </c>
      <c r="CE749" s="424" t="str">
        <f>IF(_tag_month_day!AC739="","",_tag_month_day!AC739)</f>
        <v/>
      </c>
      <c r="CF749" s="424" t="str">
        <f>IF(_tag_month_day!AD739="","",_tag_month_day!AD739)</f>
        <v/>
      </c>
      <c r="CG749" s="424" t="str">
        <f>IF(_tag_month_day!AE739="","",_tag_month_day!AE739)</f>
        <v/>
      </c>
      <c r="CH749" s="424" t="str">
        <f>IF(_tag_month_day!AF739="","",_tag_month_day!AF739)</f>
        <v/>
      </c>
      <c r="CI749" s="424" t="str">
        <f>IF(_tag_month_day!AG739="","",_tag_month_day!AG739)</f>
        <v/>
      </c>
      <c r="CJ749" s="424" t="str">
        <f>IF(_tag_month_day!AH739="","",_tag_month_day!AH739)</f>
        <v/>
      </c>
      <c r="CK749" s="424" t="str">
        <f>IF(_tag_month_day!AI739="","",_tag_month_day!AI739)</f>
        <v/>
      </c>
      <c r="CL749" s="4" t="str">
        <f>IF(_tag_month_day!AJ739="","",_tag_month_day!AJ739)</f>
        <v/>
      </c>
      <c r="CM749" s="4" t="str">
        <f>IF(_tag_month_day!AK739="","",_tag_month_day!AK739)</f>
        <v/>
      </c>
      <c r="CN749" s="4" t="str">
        <f>IF(_tag_month_day!AL739="","",_tag_month_day!AL739)</f>
        <v/>
      </c>
      <c r="CO749" s="4" t="str">
        <f>IF(_tag_month_day!AM739="","",_tag_month_day!AM739)</f>
        <v/>
      </c>
      <c r="CP749" s="4" t="str">
        <f>IF(_tag_month_day!AN739="","",_tag_month_day!AN739)</f>
        <v/>
      </c>
      <c r="CQ749" s="4" t="str">
        <f>IF(_tag_month_day!AO739="","",_tag_month_day!AO739)</f>
        <v/>
      </c>
      <c r="CR749" s="462" t="str">
        <f>IF(_tag_month_day!AP739="","",_tag_month_day!AP739)</f>
        <v/>
      </c>
      <c r="CS749" s="463" t="str">
        <f>IF(_tag_month_day!AQ739="","",_tag_month_day!AQ739)</f>
        <v/>
      </c>
      <c r="CT749" s="4" t="str">
        <f>IF(_tag_month_day!AR739="","",_tag_month_day!AR739)</f>
        <v/>
      </c>
      <c r="CU749" s="464" t="e">
        <f>DU749/AJ749</f>
        <v>#VALUE!</v>
      </c>
      <c r="CV749" s="451" t="e">
        <f>BG749/BH749</f>
        <v>#VALUE!</v>
      </c>
      <c r="CW749" s="465" t="e">
        <f>AJ749*(1-CV749)*CU749*AF749</f>
        <v>#VALUE!</v>
      </c>
      <c r="CX749" s="465" t="e">
        <f>CW749*94%</f>
        <v>#VALUE!</v>
      </c>
      <c r="CY749" s="466" t="e">
        <f>IF(CX749=0,0,DS749/(DS749+CX749))</f>
        <v>#VALUE!</v>
      </c>
      <c r="CZ749" s="465" t="e">
        <f>$AJ749*EF749</f>
        <v>#VALUE!</v>
      </c>
      <c r="DA749" s="465" t="e">
        <f>$AJ749*EG749</f>
        <v>#VALUE!</v>
      </c>
      <c r="DB749" s="465" t="e">
        <f>$AJ749*EH749</f>
        <v>#VALUE!</v>
      </c>
      <c r="DC749" s="465" t="e">
        <f>$AJ749*EI749</f>
        <v>#VALUE!</v>
      </c>
      <c r="DD749" s="465" t="e">
        <f>$AJ749*EJ749</f>
        <v>#VALUE!</v>
      </c>
      <c r="DE749" s="465" t="e">
        <f>$AJ749*EK749</f>
        <v>#VALUE!</v>
      </c>
      <c r="DF749" s="465" t="e">
        <f>$AJ749*EL749</f>
        <v>#VALUE!</v>
      </c>
      <c r="DG749" s="465" t="e">
        <f>$AJ749*EM749</f>
        <v>#VALUE!</v>
      </c>
      <c r="DH749" s="465" t="e">
        <f>$AJ749*EN749</f>
        <v>#VALUE!</v>
      </c>
      <c r="DI749" s="465" t="e">
        <f>$AJ749*EO749</f>
        <v>#VALUE!</v>
      </c>
      <c r="DJ749" s="465" t="e">
        <f>CZ749*(1-EP749)</f>
        <v>#VALUE!</v>
      </c>
      <c r="DK749" s="465" t="e">
        <f>DA749*(1-ER749)</f>
        <v>#VALUE!</v>
      </c>
      <c r="DL749" s="465" t="e">
        <f>DB749*(1-EQ749)</f>
        <v>#VALUE!</v>
      </c>
      <c r="DM749" s="465" t="e">
        <f>DC749*(1-ES749)</f>
        <v>#VALUE!</v>
      </c>
      <c r="DN749" s="465" t="e">
        <f>DD749*(1-ET749)</f>
        <v>#VALUE!</v>
      </c>
      <c r="DO749" s="465" t="e">
        <f>DE749</f>
        <v>#VALUE!</v>
      </c>
      <c r="DP749" s="465" t="e">
        <f>DF749*(1-EU749)</f>
        <v>#VALUE!</v>
      </c>
      <c r="DQ749" s="465" t="e">
        <f>DG749*(1-EV749)</f>
        <v>#VALUE!</v>
      </c>
      <c r="DR749" s="465" t="e">
        <f>DH749*(1-EW749)</f>
        <v>#VALUE!</v>
      </c>
      <c r="DS749" s="465" t="e">
        <f>DI749</f>
        <v>#VALUE!</v>
      </c>
      <c r="DT749" s="465" t="e">
        <f>SUM(DJ749:DS749)</f>
        <v>#VALUE!</v>
      </c>
      <c r="DU749" s="465" t="e">
        <f>(GS749:GX749)+(DP749+DQ749+DR749)*GY749+DS749</f>
        <v>#VALUE!</v>
      </c>
      <c r="DV749" s="451" t="e">
        <f>AV749/$BH749/(1-EP749)</f>
        <v>#VALUE!</v>
      </c>
      <c r="DW749" s="451" t="e">
        <f>AW749/$BH749/(1-ER749)</f>
        <v>#VALUE!</v>
      </c>
      <c r="DX749" s="451" t="e">
        <f>AX749/$BH749/(1-EQ749)</f>
        <v>#VALUE!</v>
      </c>
      <c r="DY749" s="451" t="e">
        <f>AY749/$BH749/(1-ES749)</f>
        <v>#VALUE!</v>
      </c>
      <c r="DZ749" s="451" t="e">
        <f>AZ749/$BH749/(1-ET749)</f>
        <v>#VALUE!</v>
      </c>
      <c r="EA749" s="451" t="e">
        <f>BA749/$BH749/(1-AX749)</f>
        <v>#VALUE!</v>
      </c>
      <c r="EB749" s="451" t="e">
        <f>BB749/$BH749/(1-EU749)</f>
        <v>#VALUE!</v>
      </c>
      <c r="EC749" s="451" t="e">
        <f>BC749/$BH749/(1-EV749)</f>
        <v>#VALUE!</v>
      </c>
      <c r="ED749" s="451" t="e">
        <f>BD749/$BH749/(1-EW749)</f>
        <v>#VALUE!</v>
      </c>
      <c r="EE749" s="451" t="e">
        <f>BG749/BH749</f>
        <v>#VALUE!</v>
      </c>
      <c r="EF749" s="451" t="e">
        <f>DV749/SUM($DV749:$EE749)</f>
        <v>#VALUE!</v>
      </c>
      <c r="EG749" s="451" t="e">
        <f>DW749/SUM($DV749:$EE749)</f>
        <v>#VALUE!</v>
      </c>
      <c r="EH749" s="451" t="e">
        <f>DX749/SUM($DV749:$EE749)</f>
        <v>#VALUE!</v>
      </c>
      <c r="EI749" s="451" t="e">
        <f>DY749/SUM($DV749:$EE749)</f>
        <v>#VALUE!</v>
      </c>
      <c r="EJ749" s="451" t="e">
        <f>DZ749/SUM($DV749:$EE749)</f>
        <v>#VALUE!</v>
      </c>
      <c r="EK749" s="451" t="e">
        <f>EA749/SUM($DV749:$EE749)</f>
        <v>#VALUE!</v>
      </c>
      <c r="EL749" s="451" t="e">
        <f>EB749/SUM($DV749:$EE749)</f>
        <v>#VALUE!</v>
      </c>
      <c r="EM749" s="451" t="e">
        <f>EC749/SUM($DV749:$EE749)</f>
        <v>#VALUE!</v>
      </c>
      <c r="EN749" s="451" t="e">
        <f>ED749/SUM($DV749:$EE749)</f>
        <v>#VALUE!</v>
      </c>
      <c r="EO749" s="451" t="e">
        <f>EE749/SUM($DV749:$EE749)</f>
        <v>#VALUE!</v>
      </c>
      <c r="EP749" s="450">
        <f>EP748</f>
        <v>0.080000000000000002</v>
      </c>
      <c r="EQ749" s="450">
        <f>EQ748</f>
        <v>0.014999999999999999</v>
      </c>
      <c r="ER749" s="450">
        <f>ER748</f>
        <v>0.014999999999999999</v>
      </c>
      <c r="ES749" s="450">
        <f>ES748</f>
        <v>0.014999999999999999</v>
      </c>
      <c r="ET749" s="450">
        <f>ET748</f>
        <v>0.014999999999999999</v>
      </c>
      <c r="EU749" s="450">
        <f>EU748</f>
        <v>0.089999999999999997</v>
      </c>
      <c r="EV749" s="450">
        <f>EV748</f>
        <v>0.089999999999999997</v>
      </c>
      <c r="EW749" s="450">
        <f>EW748</f>
        <v>0.089999999999999997</v>
      </c>
      <c r="EX749" s="431" t="str">
        <f>IF(_tag_month_day!AS739="","",_tag_month_day!AS739/100)</f>
        <v/>
      </c>
      <c r="EY749" s="431" t="str">
        <f>IF(_tag_month_day!AT739="","",_tag_month_day!AT739/100)</f>
        <v/>
      </c>
      <c r="EZ749" s="431" t="str">
        <f>IF(_tag_month_day!AU739="","",_tag_month_day!AU739/100)</f>
        <v/>
      </c>
      <c r="FA749" s="431" t="str">
        <f>IF(_tag_month_day!AV739="","",_tag_month_day!AV739/100)</f>
        <v/>
      </c>
      <c r="FB749" s="431" t="str">
        <f>IF(_tag_month_day!AW739="","",_tag_month_day!AW739/100)</f>
        <v/>
      </c>
      <c r="FC749" s="431" t="str">
        <f>IF(_tag_month_day!AX739="","",_tag_month_day!AX739/100)</f>
        <v/>
      </c>
      <c r="FD749" s="449" t="str">
        <f>IF(_tag_month_day!AY739="","",_tag_month_day!AY739/100)</f>
        <v/>
      </c>
      <c r="FE749" s="449" t="str">
        <f>IF(_tag_month_day!AZ739="","",_tag_month_day!AZ739/100)</f>
        <v/>
      </c>
      <c r="FF749" s="449" t="str">
        <f>IF(_tag_month_day!BA739="","",_tag_month_day!BA739/100)</f>
        <v/>
      </c>
      <c r="FG749" s="449" t="str">
        <f>IF(_tag_month_day!BB739="","",_tag_month_day!BB739/100)</f>
        <v/>
      </c>
      <c r="FH749" s="467" t="str">
        <f>IF(_tag_month_day!BC739="","",_tag_month_day!BC739/100)</f>
        <v/>
      </c>
      <c r="FI749" s="449">
        <f>FI748</f>
        <v>0.40999999999999998</v>
      </c>
      <c r="FJ749" s="449">
        <f>FJ748</f>
        <v>0.11</v>
      </c>
      <c r="FK749" s="449">
        <f>FK748</f>
        <v>0.014999999999999999</v>
      </c>
      <c r="FL749" s="449">
        <f>FL748</f>
        <v>0</v>
      </c>
      <c r="FM749" s="467">
        <f>FM748</f>
        <v>0.0001</v>
      </c>
      <c r="FN749" s="449">
        <f>FN748</f>
        <v>0.32000000000000001</v>
      </c>
      <c r="FO749" s="449">
        <f>FO748</f>
        <v>0.20000000000000001</v>
      </c>
      <c r="FP749" s="449">
        <f>FP748</f>
        <v>0.01</v>
      </c>
      <c r="FQ749" s="449">
        <f>FQ748</f>
        <v>0</v>
      </c>
      <c r="FR749" s="467">
        <f>FR748</f>
        <v>0.0001</v>
      </c>
      <c r="FS749" s="449" t="str">
        <f>IF(_tag_month_day!BD739="","",_tag_month_day!BD739/100)</f>
        <v/>
      </c>
      <c r="FT749" s="449" t="str">
        <f>IF(_tag_month_day!BE739="","",_tag_month_day!BE739/100)</f>
        <v/>
      </c>
      <c r="FU749" s="449" t="str">
        <f>IF(_tag_month_day!BF739="","",_tag_month_day!BF739/100)</f>
        <v/>
      </c>
      <c r="FV749" s="449" t="str">
        <f>IF(_tag_month_day!BG739="","",_tag_month_day!BG739/100)</f>
        <v/>
      </c>
      <c r="FW749" s="467" t="str">
        <f>IF(_tag_month_day!BH739="","",_tag_month_day!BH739/100)</f>
        <v/>
      </c>
      <c r="FX749" s="449" t="str">
        <f>IF(_tag_month_day!BI739="","",_tag_month_day!BI739/100)</f>
        <v/>
      </c>
      <c r="FY749" s="449" t="str">
        <f>IF(_tag_month_day!BJ739="","",_tag_month_day!BJ739/100)</f>
        <v/>
      </c>
      <c r="FZ749" s="468" t="str">
        <f>IF(_tag_month_day!BK739="","",_tag_month_day!BK739/100)</f>
        <v/>
      </c>
      <c r="GA749" s="449" t="str">
        <f>IF(_tag_month_day!BL739="","",_tag_month_day!BL739/100)</f>
        <v/>
      </c>
      <c r="GB749" s="467" t="str">
        <f>IF(_tag_month_day!BM739="","",_tag_month_day!BM739/100)</f>
        <v/>
      </c>
      <c r="GC749" s="431" t="str">
        <f>IF(_tag_month_day!BN739="","",_tag_month_day!BN739/100)</f>
        <v/>
      </c>
      <c r="GD749" s="431" t="str">
        <f>IF(_tag_month_day!BO739="","",_tag_month_day!BO739/100)</f>
        <v/>
      </c>
      <c r="GE749" s="431" t="str">
        <f>IF(_tag_month_day!BP739="","",_tag_month_day!BP739/100)</f>
        <v/>
      </c>
      <c r="GF749" s="431" t="str">
        <f>IF(_tag_month_day!BQ739="","",_tag_month_day!BQ739/100)</f>
        <v/>
      </c>
      <c r="GG749" s="431" t="str">
        <f>IF(_tag_month_day!BR739="","",_tag_month_day!BR739/100)</f>
        <v/>
      </c>
      <c r="GH749" s="431" t="str">
        <f>IF(_tag_month_day!BS739="","",_tag_month_day!BS739/100)</f>
        <v/>
      </c>
      <c r="GI749" s="467" t="str">
        <f>IF(_tag_month_day!BT739="","",_tag_month_day!BT739/100)</f>
        <v/>
      </c>
      <c r="GJ749" s="469" t="str">
        <f>IF(_tag_month_day!BU739="","",_tag_month_day!BU739/100)</f>
        <v/>
      </c>
      <c r="GK749" s="470">
        <f>GK748</f>
        <v>0.070000000000000007</v>
      </c>
      <c r="GL749" s="470">
        <f>GL748</f>
        <v>0.029999999999999999</v>
      </c>
      <c r="GM749" s="471" t="str">
        <f>IF(_tag_month_day!BX739="","",_tag_month_day!BX739/100)</f>
        <v/>
      </c>
      <c r="GN749" s="470">
        <f>GN748</f>
        <v>0.070000000000000007</v>
      </c>
      <c r="GO749" s="470">
        <f>GO748</f>
        <v>0.029999999999999999</v>
      </c>
      <c r="GP749" s="470">
        <f>GP748</f>
        <v>0.089999999999999997</v>
      </c>
      <c r="GQ749" s="470">
        <f>GQ748</f>
        <v>0.029999999999999999</v>
      </c>
      <c r="GR749" s="471" t="str">
        <f>IF(_tag_month_day!CA739="","",_tag_month_day!CA739/100)</f>
        <v/>
      </c>
      <c r="GS749" s="472">
        <f>GS748</f>
        <v>0.95299999999999996</v>
      </c>
      <c r="GT749" s="472">
        <f>GT748</f>
        <v>0.55000000000000004</v>
      </c>
      <c r="GU749" s="472">
        <f>GU748</f>
        <v>0.55000000000000004</v>
      </c>
      <c r="GV749" s="472">
        <f>GV748</f>
        <v>0.55000000000000004</v>
      </c>
      <c r="GW749" s="472">
        <f>GW748</f>
        <v>0.5</v>
      </c>
      <c r="GX749" s="472">
        <f>GX748</f>
        <v>0.93500000000000005</v>
      </c>
      <c r="GY749" s="472">
        <f>GY748</f>
        <v>0.14999999999999999</v>
      </c>
      <c r="GZ749" s="472">
        <f>GZ748</f>
        <v>1</v>
      </c>
      <c r="HA749" s="524">
        <f>HA748</f>
        <v>0.047</v>
      </c>
      <c r="HB749" s="524">
        <f>HB748</f>
        <v>0.45000000000000001</v>
      </c>
      <c r="HC749" s="524">
        <f>HC748</f>
        <v>0.45000000000000001</v>
      </c>
      <c r="HD749" s="524">
        <f>HD748</f>
        <v>0.45000000000000001</v>
      </c>
      <c r="HE749" s="524">
        <f>HE748</f>
        <v>0.5</v>
      </c>
      <c r="HF749" s="524">
        <f>HF748</f>
        <v>0.065000000000000002</v>
      </c>
      <c r="HG749" s="524">
        <f>HG748</f>
        <v>0.84999999999999998</v>
      </c>
      <c r="HH749" s="524">
        <f>HH748</f>
        <v>0</v>
      </c>
      <c r="HI749" s="10">
        <f>IF(BZ749&lt;&gt;"",CK749-BV749,0)</f>
        <v>0</v>
      </c>
      <c r="HJ749" s="10" t="e">
        <f>IF(AJ749&gt;0,AH749-AJ749,0)</f>
        <v>#VALUE!</v>
      </c>
      <c r="HK749" s="466">
        <f>HK748</f>
        <v>0.84999999999999998</v>
      </c>
      <c r="HL749" s="424">
        <f>HL748</f>
        <v>550000</v>
      </c>
      <c r="HM749" s="424">
        <f>HM748</f>
        <v>480000</v>
      </c>
      <c r="HN749" s="465" t="e">
        <f>(DJ749*EZ749+DK749*FH749+DL749*FM749+DM749*FR749+DN749*FW749+DO749*GB749+DS749*GI749+DP749*GM749+DR749*GR749)*1000*2</f>
        <v>#VALUE!</v>
      </c>
      <c r="HO749" s="465" t="e">
        <f>HN749*HK749*$HO$2/HL749*1000000</f>
        <v>#VALUE!</v>
      </c>
      <c r="HP749" s="465" t="e">
        <f>HN749*HK749*$HP$2/HM749*1000000</f>
        <v>#VALUE!</v>
      </c>
    </row>
    <row r="750">
      <c r="A750" s="420">
        <v>739</v>
      </c>
      <c r="B750" s="421">
        <f ca="1">IF(D750=D749,B749,IF(D750="夜班",B749+1,B749))</f>
        <v>43616</v>
      </c>
      <c r="C750" s="422">
        <f>C749</f>
        <v>0.041666666666666699</v>
      </c>
      <c r="D750" s="10" t="str">
        <f ca="1">IF(HOUR(G750)&lt;8,"夜班",IF(HOUR(G750)&lt;16,"白班",IF(HOUR(G750)&lt;24,"中班",0)))</f>
        <v>中班</v>
      </c>
      <c r="E750" s="10" t="e">
        <f ca="1">IF(F750=1,"甲",IF(F750=2,"乙",IF(F750=3,"丙",IF(F750=4,"丁",""))))</f>
        <v>#REF!</v>
      </c>
      <c r="F750" s="10" t="e">
        <f ca="1">SUMPRODUCT((成本日报!$A$3:$A$95=计划!B750)*(成本日报!$B$3:$B$95=计划!$D750),成本日报!$C$3:$C$95)</f>
        <v>#REF!</v>
      </c>
      <c r="G750" s="423">
        <f ca="1">G749+C749</f>
        <v>43616.74999999821</v>
      </c>
      <c r="H750" s="423">
        <f ca="1">$G750+$C750/60*10+$C750*0</f>
        <v>43616.756944442655</v>
      </c>
      <c r="I750" s="423">
        <f ca="1">$G750+$C750/60*18+$C750*0</f>
        <v>43616.762499998207</v>
      </c>
      <c r="J750" s="423">
        <f ca="1">$G750+$C750/60*0+$C750*1</f>
        <v>43616.791666664874</v>
      </c>
      <c r="K750" s="423">
        <f ca="1">$G750+$C750/60*30+$C750*2</f>
        <v>43616.854166664882</v>
      </c>
      <c r="L750" s="423">
        <f ca="1">$G750+$C750/60*0+$C750*3</f>
        <v>43616.87499999821</v>
      </c>
      <c r="M750" s="424" t="str">
        <f>IF(_tag_month_day!A740="","",_tag_month_day!A740)</f>
        <v/>
      </c>
      <c r="N750" s="424" t="str">
        <f>IF(_tag_month_day!B740="","",_tag_month_day!B740)</f>
        <v/>
      </c>
      <c r="O750" s="425" t="e">
        <f>IF(M750+N750=0,"",M750+N750)</f>
        <v>#VALUE!</v>
      </c>
      <c r="P750" s="424" t="str">
        <f>IF(_tag_month_day!C740="","",_tag_month_day!C740)</f>
        <v/>
      </c>
      <c r="Q750" s="424" t="str">
        <f>IF(_tag_month_day!D740="","",_tag_month_day!D740)</f>
        <v/>
      </c>
      <c r="R750" s="426" t="str">
        <f>IF(_tag_month_day!CB740="","",_tag_month_day!CB740/100)</f>
        <v/>
      </c>
      <c r="S750" s="427" t="str">
        <f>IF(_tag_month_day!E740="","",_tag_month_day!E740)</f>
        <v/>
      </c>
      <c r="T750" s="427" t="str">
        <f>IF(_tag_month_day!F740="","",_tag_month_day!F740)</f>
        <v/>
      </c>
      <c r="U750" s="428" t="e">
        <f>S750+T750</f>
        <v>#VALUE!</v>
      </c>
      <c r="V750" s="429" t="e">
        <f>U750/AJ750</f>
        <v>#VALUE!</v>
      </c>
      <c r="W750" s="430" t="str">
        <f>IF(_jhy_month_day!A740="","",_jhy_month_day!A740)</f>
        <v/>
      </c>
      <c r="X750" s="431" t="str">
        <f>IF(_jhy_month_day!B740="","",_jhy_month_day!B740/100)</f>
        <v/>
      </c>
      <c r="Y750" s="431" t="str">
        <f>IF(_jhy_month_day!C740="","",_jhy_month_day!C740/100)</f>
        <v/>
      </c>
      <c r="Z750" s="432">
        <f>Z746+1</f>
        <v>185</v>
      </c>
      <c r="AA750" s="433" t="str">
        <f>IF(_tag_month_day!G740="","",_tag_month_day!G740/100)</f>
        <v/>
      </c>
      <c r="AB750" s="433" t="str">
        <f>IF(_tag_month_day!H740="","",_tag_month_day!H740/100)</f>
        <v/>
      </c>
      <c r="AC750" s="434">
        <f>IF(X750="",AC749,BK750*($AV749*X750+$AW749*FD749+$AX749*FI749+$AY749*FN749+$AZ749*FS749+$BA749*FX749+$BG749*GE749)/(AV749*Y750+AX749*FK749+AW749*FF749+AY749*FP749+AZ749*FU749+BA749*FZ749+BG749*GG749+BB749*GK749+BC749*GN749+BD749*GP749))</f>
        <v>1.59963432013121</v>
      </c>
      <c r="AD750" s="435" t="str">
        <f>IF(AC750=AC749,"",AC750-AC749)</f>
        <v/>
      </c>
      <c r="AE750" s="436" t="str">
        <f>IF(1-AF750=0,"",(1-AF750))</f>
        <v/>
      </c>
      <c r="AF750" s="437">
        <v>1</v>
      </c>
      <c r="AG750" s="10" t="str">
        <f>AG749</f>
        <v>9A3</v>
      </c>
      <c r="AH750" s="438" t="str">
        <f>AH749</f>
        <v/>
      </c>
      <c r="AI750" s="424"/>
      <c r="AJ750" s="10" t="str">
        <f>IF(_tag_month_day!I740="","",_tag_month_day!I740)</f>
        <v/>
      </c>
      <c r="AK750" s="440"/>
      <c r="AL750" s="440"/>
      <c r="AM750" s="440"/>
      <c r="AN750" s="441">
        <f>AN749</f>
        <v>2</v>
      </c>
      <c r="AO750" s="441">
        <f>AO749</f>
        <v>8</v>
      </c>
      <c r="AP750" s="442" t="e">
        <f>(IF(AN750=0,AS749,AS749*(1+AO750/AN750)/(AR750+AO750/AN750)))+AT750</f>
        <v>#VALUE!</v>
      </c>
      <c r="AQ750" s="443" t="str">
        <f>IF(_tag_month_day!J740="","",_tag_month_day!J740/100)</f>
        <v/>
      </c>
      <c r="AR750" s="444">
        <f>AR749</f>
        <v>1.3</v>
      </c>
      <c r="AS750" s="445" t="e">
        <f>AQ750*(AN750*AR750+AO750)/(AN750+AO750)</f>
        <v>#VALUE!</v>
      </c>
      <c r="AT750" s="445" t="e">
        <f>(SUM(BE750:BF750)-SUM(BE749:BF749))*0.05</f>
        <v>#VALUE!</v>
      </c>
      <c r="AU750" s="446" t="str">
        <f>IF(_tag_month_day!CC740="","",IF(_tag_month_day!CC740&gt;0,_tag_month_day!CD740,_tag_month_day!CE740))</f>
        <v/>
      </c>
      <c r="AV750" s="447" t="str">
        <f>IF(_tag_month_day!L740="","",_tag_month_day!L740/100)</f>
        <v/>
      </c>
      <c r="AW750" s="431">
        <f>AW749</f>
        <v>0</v>
      </c>
      <c r="AX750" s="431">
        <f>AX749</f>
        <v>0</v>
      </c>
      <c r="AY750" s="431" t="str">
        <f>IF(_tag_month_day!M740="","",_tag_month_day!M740/100)</f>
        <v/>
      </c>
      <c r="AZ750" s="431" t="str">
        <f>IF(_tag_month_day!N740="","",_tag_month_day!N740/100)</f>
        <v/>
      </c>
      <c r="BA750" s="431" t="str">
        <f>IF(_tag_month_day!O740="","",_tag_month_day!O740/100)</f>
        <v/>
      </c>
      <c r="BB750" s="448" t="str">
        <f>IF(_tag_month_day!P740="","",_tag_month_day!P740/100)</f>
        <v/>
      </c>
      <c r="BC750" s="448">
        <f>BC749</f>
        <v>0</v>
      </c>
      <c r="BD750" s="448" t="str">
        <f>IF(_tag_month_day!Q740="","",_tag_month_day!Q740/100)</f>
        <v/>
      </c>
      <c r="BE750" s="449" t="str">
        <f>IF(_tag_month_day!R740="","",_tag_month_day!R740/100)</f>
        <v/>
      </c>
      <c r="BF750" s="388" t="e">
        <f>(AU750*(100+BE750*100))/(AJ750-AU750)/100</f>
        <v>#VALUE!</v>
      </c>
      <c r="BG750" s="521" t="e">
        <f>BE750+BF750</f>
        <v>#VALUE!</v>
      </c>
      <c r="BH750" s="522" t="e">
        <f>SUM(AV750:BF750)</f>
        <v>#VALUE!</v>
      </c>
      <c r="BI750" s="523" t="e">
        <f>IF(CX750=0,BI749,(DK750*查询!$R$5+DL750*查询!$Q$5+DM750*查询!$N$5+DN750*查询!$O$5+DO750*查询!$P$5)*AF750/CX750)</f>
        <v>#VALUE!</v>
      </c>
      <c r="BJ750" s="523" t="e">
        <f>IF(CX750=0,BJ749,(DP750*查询!$S$5+DQ750*查询!$T$5+DR750*查询!$U$5)*AF750/CX750)</f>
        <v>#VALUE!</v>
      </c>
      <c r="BK750" s="452">
        <f>BK749</f>
        <v>1</v>
      </c>
      <c r="BL750" s="453" t="e">
        <f>SUMPRODUCT((AV750:BA750)*(GS750:GX750))/((GS750:GX750)+SUM(BB750:BD750)*GY750+BG750*GZ750)</f>
        <v>#VALUE!</v>
      </c>
      <c r="BM750" s="453" t="e">
        <f>BK750*($AV750*FB750+$AW750*FD750+$AX750*FI750+$AY750*FN750+$AZ750*FS750+$BA750*FX750+$BG750*GE750)/(AV750*EY750+AX750*FK750+AW750*FF750+AY750*FP750+AZ750*FU750+BA750*FZ750+BG750*GG750+BB750*GK750+BC750*GN750+BD750*GP750)</f>
        <v>#VALUE!</v>
      </c>
      <c r="BN750" s="453" t="e">
        <f>($AV750*FC750+$AX750*FJ750+$AW750*FE750+$AY750*FO750+$AZ750*FT750+$BA750*FY750+$BG750*GF750)/($AV750*FA750+BG750*GH750+BB750*GL750+BC750*GO750+BD750*GQ750+BA750*GA750)</f>
        <v>#VALUE!</v>
      </c>
      <c r="BO750" s="454" t="e">
        <f>SUMPRODUCT(AV750:BA750*GS750:GX750)/(GS750:GX750+(BB750+BC750+BD750)*GY750+BG750)</f>
        <v>#VALUE!</v>
      </c>
      <c r="BP750" s="454" t="e">
        <f>SUMPRODUCT(AV750:BA750*GS750:GX750)/(GS750:GX750+(BB750+BC750+BD750)*GY750+BG750)</f>
        <v>#VALUE!</v>
      </c>
      <c r="BQ750" s="454" t="e">
        <f>SUMPRODUCT(AV750:BA750*GS750:GX750)/(GS750:GX750+(BB750+BC750+BD750)*GY750+BG750)</f>
        <v>#VALUE!</v>
      </c>
      <c r="BR750" s="453" t="str">
        <f>IF(_tag_month_day!T740="","",_tag_month_day!T740)</f>
        <v/>
      </c>
      <c r="BS750" s="453" t="str">
        <f>IF(_tag_month_day!U740="","",_tag_month_day!U740)</f>
        <v/>
      </c>
      <c r="BT750" s="455" t="str">
        <f>IF(CK750="","",IF((CK750&gt;=BV750-0.12)*(CK750&lt;=BV750+0.12),"合格","不合格"))</f>
        <v/>
      </c>
      <c r="BU750" s="456" t="str">
        <f>IF(_tag_month_day!V740="","",_tag_month_day!V740)</f>
        <v/>
      </c>
      <c r="BV750" s="457" t="str">
        <f>IF(_tag_month_day!W740="","",_tag_month_day!W740)</f>
        <v/>
      </c>
      <c r="BW750" s="458" t="str">
        <f>IF(_tag_month_day!X740="","",_tag_month_day!X740)</f>
        <v/>
      </c>
      <c r="BX750" s="458" t="str">
        <f>IF(_tag_month_day!Y740="","",_tag_month_day!Y740)</f>
        <v/>
      </c>
      <c r="BY750" s="459">
        <f ca="1">L750</f>
        <v>43616.87499999821</v>
      </c>
      <c r="BZ750" s="460"/>
      <c r="CA750" s="4"/>
      <c r="CB750" s="424" t="str">
        <f>IF(_tag_month_day!Z740="","",_tag_month_day!Z740)</f>
        <v/>
      </c>
      <c r="CC750" s="424" t="str">
        <f>IF(_tag_month_day!AA740="","",_tag_month_day!AA740)</f>
        <v/>
      </c>
      <c r="CD750" s="424" t="str">
        <f>IF(_tag_month_day!AB740="","",_tag_month_day!AB740)</f>
        <v/>
      </c>
      <c r="CE750" s="424" t="str">
        <f>IF(_tag_month_day!AC740="","",_tag_month_day!AC740)</f>
        <v/>
      </c>
      <c r="CF750" s="424" t="str">
        <f>IF(_tag_month_day!AD740="","",_tag_month_day!AD740)</f>
        <v/>
      </c>
      <c r="CG750" s="424" t="str">
        <f>IF(_tag_month_day!AE740="","",_tag_month_day!AE740)</f>
        <v/>
      </c>
      <c r="CH750" s="424" t="str">
        <f>IF(_tag_month_day!AF740="","",_tag_month_day!AF740)</f>
        <v/>
      </c>
      <c r="CI750" s="424" t="str">
        <f>IF(_tag_month_day!AG740="","",_tag_month_day!AG740)</f>
        <v/>
      </c>
      <c r="CJ750" s="424" t="str">
        <f>IF(_tag_month_day!AH740="","",_tag_month_day!AH740)</f>
        <v/>
      </c>
      <c r="CK750" s="424" t="str">
        <f>IF(_tag_month_day!AI740="","",_tag_month_day!AI740)</f>
        <v/>
      </c>
      <c r="CL750" s="4" t="str">
        <f>IF(_tag_month_day!AJ740="","",_tag_month_day!AJ740)</f>
        <v/>
      </c>
      <c r="CM750" s="4" t="str">
        <f>IF(_tag_month_day!AK740="","",_tag_month_day!AK740)</f>
        <v/>
      </c>
      <c r="CN750" s="4" t="str">
        <f>IF(_tag_month_day!AL740="","",_tag_month_day!AL740)</f>
        <v/>
      </c>
      <c r="CO750" s="4" t="str">
        <f>IF(_tag_month_day!AM740="","",_tag_month_day!AM740)</f>
        <v/>
      </c>
      <c r="CP750" s="4" t="str">
        <f>IF(_tag_month_day!AN740="","",_tag_month_day!AN740)</f>
        <v/>
      </c>
      <c r="CQ750" s="4" t="str">
        <f>IF(_tag_month_day!AO740="","",_tag_month_day!AO740)</f>
        <v/>
      </c>
      <c r="CR750" s="462" t="str">
        <f>IF(_tag_month_day!AP740="","",_tag_month_day!AP740)</f>
        <v/>
      </c>
      <c r="CS750" s="463" t="str">
        <f>IF(_tag_month_day!AQ740="","",_tag_month_day!AQ740)</f>
        <v/>
      </c>
      <c r="CT750" s="4" t="str">
        <f>IF(_tag_month_day!AR740="","",_tag_month_day!AR740)</f>
        <v/>
      </c>
      <c r="CU750" s="464" t="e">
        <f>DU750/AJ750</f>
        <v>#VALUE!</v>
      </c>
      <c r="CV750" s="451" t="e">
        <f>BG750/BH750</f>
        <v>#VALUE!</v>
      </c>
      <c r="CW750" s="465" t="e">
        <f>AJ750*(1-CV750)*CU750*AF750</f>
        <v>#VALUE!</v>
      </c>
      <c r="CX750" s="465" t="e">
        <f>CW750*94%</f>
        <v>#VALUE!</v>
      </c>
      <c r="CY750" s="466" t="e">
        <f>IF(CX750=0,0,DS750/(DS750+CX750))</f>
        <v>#VALUE!</v>
      </c>
      <c r="CZ750" s="465" t="e">
        <f>$AJ750*EF750</f>
        <v>#VALUE!</v>
      </c>
      <c r="DA750" s="465" t="e">
        <f>$AJ750*EG750</f>
        <v>#VALUE!</v>
      </c>
      <c r="DB750" s="465" t="e">
        <f>$AJ750*EH750</f>
        <v>#VALUE!</v>
      </c>
      <c r="DC750" s="465" t="e">
        <f>$AJ750*EI750</f>
        <v>#VALUE!</v>
      </c>
      <c r="DD750" s="465" t="e">
        <f>$AJ750*EJ750</f>
        <v>#VALUE!</v>
      </c>
      <c r="DE750" s="465" t="e">
        <f>$AJ750*EK750</f>
        <v>#VALUE!</v>
      </c>
      <c r="DF750" s="465" t="e">
        <f>$AJ750*EL750</f>
        <v>#VALUE!</v>
      </c>
      <c r="DG750" s="465" t="e">
        <f>$AJ750*EM750</f>
        <v>#VALUE!</v>
      </c>
      <c r="DH750" s="465" t="e">
        <f>$AJ750*EN750</f>
        <v>#VALUE!</v>
      </c>
      <c r="DI750" s="465" t="e">
        <f>$AJ750*EO750</f>
        <v>#VALUE!</v>
      </c>
      <c r="DJ750" s="465" t="e">
        <f>CZ750*(1-EP750)</f>
        <v>#VALUE!</v>
      </c>
      <c r="DK750" s="465" t="e">
        <f>DA750*(1-ER750)</f>
        <v>#VALUE!</v>
      </c>
      <c r="DL750" s="465" t="e">
        <f>DB750*(1-EQ750)</f>
        <v>#VALUE!</v>
      </c>
      <c r="DM750" s="465" t="e">
        <f>DC750*(1-ES750)</f>
        <v>#VALUE!</v>
      </c>
      <c r="DN750" s="465" t="e">
        <f>DD750*(1-ET750)</f>
        <v>#VALUE!</v>
      </c>
      <c r="DO750" s="465" t="e">
        <f>DE750</f>
        <v>#VALUE!</v>
      </c>
      <c r="DP750" s="465" t="e">
        <f>DF750*(1-EU750)</f>
        <v>#VALUE!</v>
      </c>
      <c r="DQ750" s="465" t="e">
        <f>DG750*(1-EV750)</f>
        <v>#VALUE!</v>
      </c>
      <c r="DR750" s="465" t="e">
        <f>DH750*(1-EW750)</f>
        <v>#VALUE!</v>
      </c>
      <c r="DS750" s="465" t="e">
        <f>DI750</f>
        <v>#VALUE!</v>
      </c>
      <c r="DT750" s="465" t="e">
        <f>SUM(DJ750:DS750)</f>
        <v>#VALUE!</v>
      </c>
      <c r="DU750" s="465" t="e">
        <f>(GS750:GX750)+(DP750+DQ750+DR750)*GY750+DS750</f>
        <v>#VALUE!</v>
      </c>
      <c r="DV750" s="451" t="e">
        <f>AV750/$BH750/(1-EP750)</f>
        <v>#VALUE!</v>
      </c>
      <c r="DW750" s="451" t="e">
        <f>AW750/$BH750/(1-ER750)</f>
        <v>#VALUE!</v>
      </c>
      <c r="DX750" s="451" t="e">
        <f>AX750/$BH750/(1-EQ750)</f>
        <v>#VALUE!</v>
      </c>
      <c r="DY750" s="451" t="e">
        <f>AY750/$BH750/(1-ES750)</f>
        <v>#VALUE!</v>
      </c>
      <c r="DZ750" s="451" t="e">
        <f>AZ750/$BH750/(1-ET750)</f>
        <v>#VALUE!</v>
      </c>
      <c r="EA750" s="451" t="e">
        <f>BA750/$BH750/(1-AX750)</f>
        <v>#VALUE!</v>
      </c>
      <c r="EB750" s="451" t="e">
        <f>BB750/$BH750/(1-EU750)</f>
        <v>#VALUE!</v>
      </c>
      <c r="EC750" s="451" t="e">
        <f>BC750/$BH750/(1-EV750)</f>
        <v>#VALUE!</v>
      </c>
      <c r="ED750" s="451" t="e">
        <f>BD750/$BH750/(1-EW750)</f>
        <v>#VALUE!</v>
      </c>
      <c r="EE750" s="451" t="e">
        <f>BG750/BH750</f>
        <v>#VALUE!</v>
      </c>
      <c r="EF750" s="451" t="e">
        <f>DV750/SUM($DV750:$EE750)</f>
        <v>#VALUE!</v>
      </c>
      <c r="EG750" s="451" t="e">
        <f>DW750/SUM($DV750:$EE750)</f>
        <v>#VALUE!</v>
      </c>
      <c r="EH750" s="451" t="e">
        <f>DX750/SUM($DV750:$EE750)</f>
        <v>#VALUE!</v>
      </c>
      <c r="EI750" s="451" t="e">
        <f>DY750/SUM($DV750:$EE750)</f>
        <v>#VALUE!</v>
      </c>
      <c r="EJ750" s="451" t="e">
        <f>DZ750/SUM($DV750:$EE750)</f>
        <v>#VALUE!</v>
      </c>
      <c r="EK750" s="451" t="e">
        <f>EA750/SUM($DV750:$EE750)</f>
        <v>#VALUE!</v>
      </c>
      <c r="EL750" s="451" t="e">
        <f>EB750/SUM($DV750:$EE750)</f>
        <v>#VALUE!</v>
      </c>
      <c r="EM750" s="451" t="e">
        <f>EC750/SUM($DV750:$EE750)</f>
        <v>#VALUE!</v>
      </c>
      <c r="EN750" s="451" t="e">
        <f>ED750/SUM($DV750:$EE750)</f>
        <v>#VALUE!</v>
      </c>
      <c r="EO750" s="451" t="e">
        <f>EE750/SUM($DV750:$EE750)</f>
        <v>#VALUE!</v>
      </c>
      <c r="EP750" s="450">
        <f>EP749</f>
        <v>0.080000000000000002</v>
      </c>
      <c r="EQ750" s="450">
        <f>EQ749</f>
        <v>0.014999999999999999</v>
      </c>
      <c r="ER750" s="450">
        <f>ER749</f>
        <v>0.014999999999999999</v>
      </c>
      <c r="ES750" s="450">
        <f>ES749</f>
        <v>0.014999999999999999</v>
      </c>
      <c r="ET750" s="450">
        <f>ET749</f>
        <v>0.014999999999999999</v>
      </c>
      <c r="EU750" s="450">
        <f>EU749</f>
        <v>0.089999999999999997</v>
      </c>
      <c r="EV750" s="450">
        <f>EV749</f>
        <v>0.089999999999999997</v>
      </c>
      <c r="EW750" s="450">
        <f>EW749</f>
        <v>0.089999999999999997</v>
      </c>
      <c r="EX750" s="431" t="str">
        <f>IF(_tag_month_day!AS740="","",_tag_month_day!AS740/100)</f>
        <v/>
      </c>
      <c r="EY750" s="431" t="str">
        <f>IF(_tag_month_day!AT740="","",_tag_month_day!AT740/100)</f>
        <v/>
      </c>
      <c r="EZ750" s="431" t="str">
        <f>IF(_tag_month_day!AU740="","",_tag_month_day!AU740/100)</f>
        <v/>
      </c>
      <c r="FA750" s="431" t="str">
        <f>IF(_tag_month_day!AV740="","",_tag_month_day!AV740/100)</f>
        <v/>
      </c>
      <c r="FB750" s="431" t="str">
        <f>IF(_tag_month_day!AW740="","",_tag_month_day!AW740/100)</f>
        <v/>
      </c>
      <c r="FC750" s="431" t="str">
        <f>IF(_tag_month_day!AX740="","",_tag_month_day!AX740/100)</f>
        <v/>
      </c>
      <c r="FD750" s="449" t="str">
        <f>IF(_tag_month_day!AY740="","",_tag_month_day!AY740/100)</f>
        <v/>
      </c>
      <c r="FE750" s="449" t="str">
        <f>IF(_tag_month_day!AZ740="","",_tag_month_day!AZ740/100)</f>
        <v/>
      </c>
      <c r="FF750" s="449" t="str">
        <f>IF(_tag_month_day!BA740="","",_tag_month_day!BA740/100)</f>
        <v/>
      </c>
      <c r="FG750" s="449" t="str">
        <f>IF(_tag_month_day!BB740="","",_tag_month_day!BB740/100)</f>
        <v/>
      </c>
      <c r="FH750" s="467" t="str">
        <f>IF(_tag_month_day!BC740="","",_tag_month_day!BC740/100)</f>
        <v/>
      </c>
      <c r="FI750" s="449">
        <f>FI749</f>
        <v>0.40999999999999998</v>
      </c>
      <c r="FJ750" s="449">
        <f>FJ749</f>
        <v>0.11</v>
      </c>
      <c r="FK750" s="449">
        <f>FK749</f>
        <v>0.014999999999999999</v>
      </c>
      <c r="FL750" s="449">
        <f>FL749</f>
        <v>0</v>
      </c>
      <c r="FM750" s="467">
        <f>FM749</f>
        <v>0.0001</v>
      </c>
      <c r="FN750" s="449">
        <f>FN749</f>
        <v>0.32000000000000001</v>
      </c>
      <c r="FO750" s="449">
        <f>FO749</f>
        <v>0.20000000000000001</v>
      </c>
      <c r="FP750" s="449">
        <f>FP749</f>
        <v>0.01</v>
      </c>
      <c r="FQ750" s="449">
        <f>FQ749</f>
        <v>0</v>
      </c>
      <c r="FR750" s="467">
        <f>FR749</f>
        <v>0.0001</v>
      </c>
      <c r="FS750" s="449" t="str">
        <f>IF(_tag_month_day!BD740="","",_tag_month_day!BD740/100)</f>
        <v/>
      </c>
      <c r="FT750" s="449" t="str">
        <f>IF(_tag_month_day!BE740="","",_tag_month_day!BE740/100)</f>
        <v/>
      </c>
      <c r="FU750" s="449" t="str">
        <f>IF(_tag_month_day!BF740="","",_tag_month_day!BF740/100)</f>
        <v/>
      </c>
      <c r="FV750" s="449" t="str">
        <f>IF(_tag_month_day!BG740="","",_tag_month_day!BG740/100)</f>
        <v/>
      </c>
      <c r="FW750" s="467" t="str">
        <f>IF(_tag_month_day!BH740="","",_tag_month_day!BH740/100)</f>
        <v/>
      </c>
      <c r="FX750" s="449" t="str">
        <f>IF(_tag_month_day!BI740="","",_tag_month_day!BI740/100)</f>
        <v/>
      </c>
      <c r="FY750" s="449" t="str">
        <f>IF(_tag_month_day!BJ740="","",_tag_month_day!BJ740/100)</f>
        <v/>
      </c>
      <c r="FZ750" s="468" t="str">
        <f>IF(_tag_month_day!BK740="","",_tag_month_day!BK740/100)</f>
        <v/>
      </c>
      <c r="GA750" s="449" t="str">
        <f>IF(_tag_month_day!BL740="","",_tag_month_day!BL740/100)</f>
        <v/>
      </c>
      <c r="GB750" s="467" t="str">
        <f>IF(_tag_month_day!BM740="","",_tag_month_day!BM740/100)</f>
        <v/>
      </c>
      <c r="GC750" s="431" t="str">
        <f>IF(_tag_month_day!BN740="","",_tag_month_day!BN740/100)</f>
        <v/>
      </c>
      <c r="GD750" s="431" t="str">
        <f>IF(_tag_month_day!BO740="","",_tag_month_day!BO740/100)</f>
        <v/>
      </c>
      <c r="GE750" s="431" t="str">
        <f>IF(_tag_month_day!BP740="","",_tag_month_day!BP740/100)</f>
        <v/>
      </c>
      <c r="GF750" s="431" t="str">
        <f>IF(_tag_month_day!BQ740="","",_tag_month_day!BQ740/100)</f>
        <v/>
      </c>
      <c r="GG750" s="431" t="str">
        <f>IF(_tag_month_day!BR740="","",_tag_month_day!BR740/100)</f>
        <v/>
      </c>
      <c r="GH750" s="431" t="str">
        <f>IF(_tag_month_day!BS740="","",_tag_month_day!BS740/100)</f>
        <v/>
      </c>
      <c r="GI750" s="467" t="str">
        <f>IF(_tag_month_day!BT740="","",_tag_month_day!BT740/100)</f>
        <v/>
      </c>
      <c r="GJ750" s="469" t="str">
        <f>IF(_tag_month_day!BU740="","",_tag_month_day!BU740/100)</f>
        <v/>
      </c>
      <c r="GK750" s="470">
        <f>GK749</f>
        <v>0.070000000000000007</v>
      </c>
      <c r="GL750" s="470">
        <f>GL749</f>
        <v>0.029999999999999999</v>
      </c>
      <c r="GM750" s="471" t="str">
        <f>IF(_tag_month_day!BX740="","",_tag_month_day!BX740/100)</f>
        <v/>
      </c>
      <c r="GN750" s="470">
        <f>GN749</f>
        <v>0.070000000000000007</v>
      </c>
      <c r="GO750" s="470">
        <f>GO749</f>
        <v>0.029999999999999999</v>
      </c>
      <c r="GP750" s="470">
        <f>GP749</f>
        <v>0.089999999999999997</v>
      </c>
      <c r="GQ750" s="470">
        <f>GQ749</f>
        <v>0.029999999999999999</v>
      </c>
      <c r="GR750" s="471" t="str">
        <f>IF(_tag_month_day!CA740="","",_tag_month_day!CA740/100)</f>
        <v/>
      </c>
      <c r="GS750" s="472">
        <f>GS749</f>
        <v>0.95299999999999996</v>
      </c>
      <c r="GT750" s="472">
        <f>GT749</f>
        <v>0.55000000000000004</v>
      </c>
      <c r="GU750" s="472">
        <f>GU749</f>
        <v>0.55000000000000004</v>
      </c>
      <c r="GV750" s="472">
        <f>GV749</f>
        <v>0.55000000000000004</v>
      </c>
      <c r="GW750" s="472">
        <f>GW749</f>
        <v>0.5</v>
      </c>
      <c r="GX750" s="472">
        <f>GX749</f>
        <v>0.93500000000000005</v>
      </c>
      <c r="GY750" s="472">
        <f>GY749</f>
        <v>0.14999999999999999</v>
      </c>
      <c r="GZ750" s="472">
        <f>GZ749</f>
        <v>1</v>
      </c>
      <c r="HA750" s="524">
        <f>HA749</f>
        <v>0.047</v>
      </c>
      <c r="HB750" s="524">
        <f>HB749</f>
        <v>0.45000000000000001</v>
      </c>
      <c r="HC750" s="524">
        <f>HC749</f>
        <v>0.45000000000000001</v>
      </c>
      <c r="HD750" s="524">
        <f>HD749</f>
        <v>0.45000000000000001</v>
      </c>
      <c r="HE750" s="524">
        <f>HE749</f>
        <v>0.5</v>
      </c>
      <c r="HF750" s="524">
        <f>HF749</f>
        <v>0.065000000000000002</v>
      </c>
      <c r="HG750" s="524">
        <f>HG749</f>
        <v>0.84999999999999998</v>
      </c>
      <c r="HH750" s="524">
        <f>HH749</f>
        <v>0</v>
      </c>
      <c r="HI750" s="10">
        <f>IF(BZ750&lt;&gt;"",CK750-BV750,0)</f>
        <v>0</v>
      </c>
      <c r="HJ750" s="10" t="e">
        <f>IF(AJ750&gt;0,AH750-AJ750,0)</f>
        <v>#VALUE!</v>
      </c>
      <c r="HK750" s="466">
        <f>HK749</f>
        <v>0.84999999999999998</v>
      </c>
      <c r="HL750" s="424">
        <f>HL749</f>
        <v>550000</v>
      </c>
      <c r="HM750" s="424">
        <f>HM749</f>
        <v>480000</v>
      </c>
      <c r="HN750" s="465" t="e">
        <f>(DJ750*EZ750+DK750*FH750+DL750*FM750+DM750*FR750+DN750*FW750+DO750*GB750+DS750*GI750+DP750*GM750+DR750*GR750)*1000*2</f>
        <v>#VALUE!</v>
      </c>
      <c r="HO750" s="465" t="e">
        <f>HN750*HK750*$HO$2/HL750*1000000</f>
        <v>#VALUE!</v>
      </c>
      <c r="HP750" s="465" t="e">
        <f>HN750*HK750*$HP$2/HM750*1000000</f>
        <v>#VALUE!</v>
      </c>
    </row>
    <row r="751">
      <c r="A751" s="420">
        <v>740</v>
      </c>
      <c r="B751" s="421">
        <f ca="1">IF(D751=D750,B750,IF(D751="夜班",B750+1,B750))</f>
        <v>43616</v>
      </c>
      <c r="C751" s="422">
        <f>C750</f>
        <v>0.041666666666666699</v>
      </c>
      <c r="D751" s="10" t="str">
        <f ca="1">IF(HOUR(G751)&lt;8,"夜班",IF(HOUR(G751)&lt;16,"白班",IF(HOUR(G751)&lt;24,"中班",0)))</f>
        <v>中班</v>
      </c>
      <c r="E751" s="10" t="e">
        <f ca="1">IF(F751=1,"甲",IF(F751=2,"乙",IF(F751=3,"丙",IF(F751=4,"丁",""))))</f>
        <v>#REF!</v>
      </c>
      <c r="F751" s="10" t="e">
        <f ca="1">SUMPRODUCT((成本日报!$A$3:$A$95=计划!B751)*(成本日报!$B$3:$B$95=计划!$D751),成本日报!$C$3:$C$95)</f>
        <v>#REF!</v>
      </c>
      <c r="G751" s="423">
        <f ca="1">G750+C750</f>
        <v>43616.791666664874</v>
      </c>
      <c r="H751" s="423">
        <f ca="1">$G751+$C751/60*10+$C751*0</f>
        <v>43616.79861110932</v>
      </c>
      <c r="I751" s="423">
        <f ca="1">$G751+$C751/60*18+$C751*0</f>
        <v>43616.804166664871</v>
      </c>
      <c r="J751" s="423">
        <f ca="1">$G751+$C751/60*0+$C751*1</f>
        <v>43616.833333331539</v>
      </c>
      <c r="K751" s="423">
        <f ca="1">$G751+$C751/60*30+$C751*2</f>
        <v>43616.895833331546</v>
      </c>
      <c r="L751" s="423">
        <f ca="1">$G751+$C751/60*0+$C751*3</f>
        <v>43616.916666664874</v>
      </c>
      <c r="M751" s="424" t="str">
        <f>IF(_tag_month_day!A741="","",_tag_month_day!A741)</f>
        <v/>
      </c>
      <c r="N751" s="424" t="str">
        <f>IF(_tag_month_day!B741="","",_tag_month_day!B741)</f>
        <v/>
      </c>
      <c r="O751" s="425" t="e">
        <f>IF(M751+N751=0,"",M751+N751)</f>
        <v>#VALUE!</v>
      </c>
      <c r="P751" s="424" t="str">
        <f>IF(_tag_month_day!C741="","",_tag_month_day!C741)</f>
        <v/>
      </c>
      <c r="Q751" s="424" t="str">
        <f>IF(_tag_month_day!D741="","",_tag_month_day!D741)</f>
        <v/>
      </c>
      <c r="R751" s="426" t="str">
        <f>IF(_tag_month_day!CB741="","",_tag_month_day!CB741/100)</f>
        <v/>
      </c>
      <c r="S751" s="427" t="str">
        <f>IF(_tag_month_day!E741="","",_tag_month_day!E741)</f>
        <v/>
      </c>
      <c r="T751" s="427" t="str">
        <f>IF(_tag_month_day!F741="","",_tag_month_day!F741)</f>
        <v/>
      </c>
      <c r="U751" s="428" t="e">
        <f>S751+T751</f>
        <v>#VALUE!</v>
      </c>
      <c r="V751" s="429" t="e">
        <f>U751/AJ751</f>
        <v>#VALUE!</v>
      </c>
      <c r="W751" s="430" t="str">
        <f>IF(_jhy_month_day!A741="","",_jhy_month_day!A741)</f>
        <v/>
      </c>
      <c r="X751" s="431" t="str">
        <f>IF(_jhy_month_day!B741="","",_jhy_month_day!B741/100)</f>
        <v/>
      </c>
      <c r="Y751" s="431" t="str">
        <f>IF(_jhy_month_day!C741="","",_jhy_month_day!C741/100)</f>
        <v/>
      </c>
      <c r="Z751" s="432">
        <f>Z747+1</f>
        <v>185</v>
      </c>
      <c r="AA751" s="433" t="str">
        <f>IF(_tag_month_day!G741="","",_tag_month_day!G741/100)</f>
        <v/>
      </c>
      <c r="AB751" s="433" t="str">
        <f>IF(_tag_month_day!H741="","",_tag_month_day!H741/100)</f>
        <v/>
      </c>
      <c r="AC751" s="434">
        <f>IF(X751="",AC750,BK751*($AV750*X751+$AW750*FD750+$AX750*FI750+$AY750*FN750+$AZ750*FS750+$BA750*FX750+$BG750*GE750)/(AV750*Y751+AX750*FK750+AW750*FF750+AY750*FP750+AZ750*FU750+BA750*FZ750+BG750*GG750+BB750*GK750+BC750*GN750+BD750*GP750))</f>
        <v>1.59963432013121</v>
      </c>
      <c r="AD751" s="435" t="str">
        <f>IF(AC751=AC750,"",AC751-AC750)</f>
        <v/>
      </c>
      <c r="AE751" s="436" t="str">
        <f>IF(1-AF751=0,"",(1-AF751))</f>
        <v/>
      </c>
      <c r="AF751" s="437">
        <v>1</v>
      </c>
      <c r="AG751" s="10" t="str">
        <f>AG750</f>
        <v>9A3</v>
      </c>
      <c r="AH751" s="438" t="str">
        <f>AH750</f>
        <v/>
      </c>
      <c r="AI751" s="424"/>
      <c r="AJ751" s="10" t="str">
        <f>IF(_tag_month_day!I741="","",_tag_month_day!I741)</f>
        <v/>
      </c>
      <c r="AK751" s="440"/>
      <c r="AL751" s="440"/>
      <c r="AM751" s="440"/>
      <c r="AN751" s="441">
        <f>AN750</f>
        <v>2</v>
      </c>
      <c r="AO751" s="441">
        <f>AO750</f>
        <v>8</v>
      </c>
      <c r="AP751" s="442" t="e">
        <f>(IF(AN751=0,AS750,AS750*(1+AO751/AN751)/(AR751+AO751/AN751)))+AT751</f>
        <v>#VALUE!</v>
      </c>
      <c r="AQ751" s="443" t="str">
        <f>IF(_tag_month_day!J741="","",_tag_month_day!J741/100)</f>
        <v/>
      </c>
      <c r="AR751" s="444">
        <f>AR750</f>
        <v>1.3</v>
      </c>
      <c r="AS751" s="445" t="e">
        <f>AQ751*(AN751*AR751+AO751)/(AN751+AO751)</f>
        <v>#VALUE!</v>
      </c>
      <c r="AT751" s="445" t="e">
        <f>(SUM(BE751:BF751)-SUM(BE750:BF750))*0.05</f>
        <v>#VALUE!</v>
      </c>
      <c r="AU751" s="446" t="str">
        <f>IF(_tag_month_day!CC741="","",IF(_tag_month_day!CC741&gt;0,_tag_month_day!CD741,_tag_month_day!CE741))</f>
        <v/>
      </c>
      <c r="AV751" s="447" t="str">
        <f>IF(_tag_month_day!L741="","",_tag_month_day!L741/100)</f>
        <v/>
      </c>
      <c r="AW751" s="431">
        <f>AW750</f>
        <v>0</v>
      </c>
      <c r="AX751" s="431">
        <f>AX750</f>
        <v>0</v>
      </c>
      <c r="AY751" s="431" t="str">
        <f>IF(_tag_month_day!M741="","",_tag_month_day!M741/100)</f>
        <v/>
      </c>
      <c r="AZ751" s="431" t="str">
        <f>IF(_tag_month_day!N741="","",_tag_month_day!N741/100)</f>
        <v/>
      </c>
      <c r="BA751" s="431" t="str">
        <f>IF(_tag_month_day!O741="","",_tag_month_day!O741/100)</f>
        <v/>
      </c>
      <c r="BB751" s="448" t="str">
        <f>IF(_tag_month_day!P741="","",_tag_month_day!P741/100)</f>
        <v/>
      </c>
      <c r="BC751" s="448">
        <f>BC750</f>
        <v>0</v>
      </c>
      <c r="BD751" s="448" t="str">
        <f>IF(_tag_month_day!Q741="","",_tag_month_day!Q741/100)</f>
        <v/>
      </c>
      <c r="BE751" s="449" t="str">
        <f>IF(_tag_month_day!R741="","",_tag_month_day!R741/100)</f>
        <v/>
      </c>
      <c r="BF751" s="388" t="e">
        <f>(AU751*(100+BE751*100))/(AJ751-AU751)/100</f>
        <v>#VALUE!</v>
      </c>
      <c r="BG751" s="521" t="e">
        <f>BE751+BF751</f>
        <v>#VALUE!</v>
      </c>
      <c r="BH751" s="522" t="e">
        <f>SUM(AV751:BF751)</f>
        <v>#VALUE!</v>
      </c>
      <c r="BI751" s="523" t="e">
        <f>IF(CX751=0,BI750,(DK751*查询!$R$5+DL751*查询!$Q$5+DM751*查询!$N$5+DN751*查询!$O$5+DO751*查询!$P$5)*AF751/CX751)</f>
        <v>#VALUE!</v>
      </c>
      <c r="BJ751" s="523" t="e">
        <f>IF(CX751=0,BJ750,(DP751*查询!$S$5+DQ751*查询!$T$5+DR751*查询!$U$5)*AF751/CX751)</f>
        <v>#VALUE!</v>
      </c>
      <c r="BK751" s="452">
        <f>BK750</f>
        <v>1</v>
      </c>
      <c r="BL751" s="453" t="e">
        <f>SUMPRODUCT((AV751:BA751)*(GS751:GX751))/((GS751:GX751)+SUM(BB751:BD751)*GY751+BG751*GZ751)</f>
        <v>#VALUE!</v>
      </c>
      <c r="BM751" s="453" t="e">
        <f>BK751*($AV751*FB751+$AW751*FD751+$AX751*FI751+$AY751*FN751+$AZ751*FS751+$BA751*FX751+$BG751*GE751)/(AV751*EY751+AX751*FK751+AW751*FF751+AY751*FP751+AZ751*FU751+BA751*FZ751+BG751*GG751+BB751*GK751+BC751*GN751+BD751*GP751)</f>
        <v>#VALUE!</v>
      </c>
      <c r="BN751" s="453" t="e">
        <f>($AV751*FC751+$AX751*FJ751+$AW751*FE751+$AY751*FO751+$AZ751*FT751+$BA751*FY751+$BG751*GF751)/($AV751*FA751+BG751*GH751+BB751*GL751+BC751*GO751+BD751*GQ751+BA751*GA751)</f>
        <v>#VALUE!</v>
      </c>
      <c r="BO751" s="454" t="e">
        <f>SUMPRODUCT(AV751:BA751*GS751:GX751)/(GS751:GX751+(BB751+BC751+BD751)*GY751+BG751)</f>
        <v>#VALUE!</v>
      </c>
      <c r="BP751" s="454" t="e">
        <f>SUMPRODUCT(AV751:BA751*GS751:GX751)/(GS751:GX751+(BB751+BC751+BD751)*GY751+BG751)</f>
        <v>#VALUE!</v>
      </c>
      <c r="BQ751" s="454" t="e">
        <f>SUMPRODUCT(AV751:BA751*GS751:GX751)/(GS751:GX751+(BB751+BC751+BD751)*GY751+BG751)</f>
        <v>#VALUE!</v>
      </c>
      <c r="BR751" s="453" t="str">
        <f>IF(_tag_month_day!T741="","",_tag_month_day!T741)</f>
        <v/>
      </c>
      <c r="BS751" s="453" t="str">
        <f>IF(_tag_month_day!U741="","",_tag_month_day!U741)</f>
        <v/>
      </c>
      <c r="BT751" s="455" t="str">
        <f>IF(CK751="","",IF((CK751&gt;=BV751-0.12)*(CK751&lt;=BV751+0.12),"合格","不合格"))</f>
        <v/>
      </c>
      <c r="BU751" s="456" t="str">
        <f>IF(_tag_month_day!V741="","",_tag_month_day!V741)</f>
        <v/>
      </c>
      <c r="BV751" s="457" t="str">
        <f>IF(_tag_month_day!W741="","",_tag_month_day!W741)</f>
        <v/>
      </c>
      <c r="BW751" s="458" t="str">
        <f>IF(_tag_month_day!X741="","",_tag_month_day!X741)</f>
        <v/>
      </c>
      <c r="BX751" s="458" t="str">
        <f>IF(_tag_month_day!Y741="","",_tag_month_day!Y741)</f>
        <v/>
      </c>
      <c r="BY751" s="459">
        <f ca="1">L751</f>
        <v>43616.916666664874</v>
      </c>
      <c r="BZ751" s="460"/>
      <c r="CA751" s="4"/>
      <c r="CB751" s="424" t="str">
        <f>IF(_tag_month_day!Z741="","",_tag_month_day!Z741)</f>
        <v/>
      </c>
      <c r="CC751" s="424" t="str">
        <f>IF(_tag_month_day!AA741="","",_tag_month_day!AA741)</f>
        <v/>
      </c>
      <c r="CD751" s="424" t="str">
        <f>IF(_tag_month_day!AB741="","",_tag_month_day!AB741)</f>
        <v/>
      </c>
      <c r="CE751" s="424" t="str">
        <f>IF(_tag_month_day!AC741="","",_tag_month_day!AC741)</f>
        <v/>
      </c>
      <c r="CF751" s="424" t="str">
        <f>IF(_tag_month_day!AD741="","",_tag_month_day!AD741)</f>
        <v/>
      </c>
      <c r="CG751" s="424" t="str">
        <f>IF(_tag_month_day!AE741="","",_tag_month_day!AE741)</f>
        <v/>
      </c>
      <c r="CH751" s="424" t="str">
        <f>IF(_tag_month_day!AF741="","",_tag_month_day!AF741)</f>
        <v/>
      </c>
      <c r="CI751" s="424" t="str">
        <f>IF(_tag_month_day!AG741="","",_tag_month_day!AG741)</f>
        <v/>
      </c>
      <c r="CJ751" s="424" t="str">
        <f>IF(_tag_month_day!AH741="","",_tag_month_day!AH741)</f>
        <v/>
      </c>
      <c r="CK751" s="424" t="str">
        <f>IF(_tag_month_day!AI741="","",_tag_month_day!AI741)</f>
        <v/>
      </c>
      <c r="CL751" s="4" t="str">
        <f>IF(_tag_month_day!AJ741="","",_tag_month_day!AJ741)</f>
        <v/>
      </c>
      <c r="CM751" s="4" t="str">
        <f>IF(_tag_month_day!AK741="","",_tag_month_day!AK741)</f>
        <v/>
      </c>
      <c r="CN751" s="4" t="str">
        <f>IF(_tag_month_day!AL741="","",_tag_month_day!AL741)</f>
        <v/>
      </c>
      <c r="CO751" s="4" t="str">
        <f>IF(_tag_month_day!AM741="","",_tag_month_day!AM741)</f>
        <v/>
      </c>
      <c r="CP751" s="4" t="str">
        <f>IF(_tag_month_day!AN741="","",_tag_month_day!AN741)</f>
        <v/>
      </c>
      <c r="CQ751" s="4" t="str">
        <f>IF(_tag_month_day!AO741="","",_tag_month_day!AO741)</f>
        <v/>
      </c>
      <c r="CR751" s="462" t="str">
        <f>IF(_tag_month_day!AP741="","",_tag_month_day!AP741)</f>
        <v/>
      </c>
      <c r="CS751" s="463" t="str">
        <f>IF(_tag_month_day!AQ741="","",_tag_month_day!AQ741)</f>
        <v/>
      </c>
      <c r="CT751" s="4" t="str">
        <f>IF(_tag_month_day!AR741="","",_tag_month_day!AR741)</f>
        <v/>
      </c>
      <c r="CU751" s="464" t="e">
        <f>DU751/AJ751</f>
        <v>#VALUE!</v>
      </c>
      <c r="CV751" s="451" t="e">
        <f>BG751/BH751</f>
        <v>#VALUE!</v>
      </c>
      <c r="CW751" s="465" t="e">
        <f>AJ751*(1-CV751)*CU751*AF751</f>
        <v>#VALUE!</v>
      </c>
      <c r="CX751" s="465" t="e">
        <f>CW751*94%</f>
        <v>#VALUE!</v>
      </c>
      <c r="CY751" s="466" t="e">
        <f>IF(CX751=0,0,DS751/(DS751+CX751))</f>
        <v>#VALUE!</v>
      </c>
      <c r="CZ751" s="465" t="e">
        <f>$AJ751*EF751</f>
        <v>#VALUE!</v>
      </c>
      <c r="DA751" s="465" t="e">
        <f>$AJ751*EG751</f>
        <v>#VALUE!</v>
      </c>
      <c r="DB751" s="465" t="e">
        <f>$AJ751*EH751</f>
        <v>#VALUE!</v>
      </c>
      <c r="DC751" s="465" t="e">
        <f>$AJ751*EI751</f>
        <v>#VALUE!</v>
      </c>
      <c r="DD751" s="465" t="e">
        <f>$AJ751*EJ751</f>
        <v>#VALUE!</v>
      </c>
      <c r="DE751" s="465" t="e">
        <f>$AJ751*EK751</f>
        <v>#VALUE!</v>
      </c>
      <c r="DF751" s="465" t="e">
        <f>$AJ751*EL751</f>
        <v>#VALUE!</v>
      </c>
      <c r="DG751" s="465" t="e">
        <f>$AJ751*EM751</f>
        <v>#VALUE!</v>
      </c>
      <c r="DH751" s="465" t="e">
        <f>$AJ751*EN751</f>
        <v>#VALUE!</v>
      </c>
      <c r="DI751" s="465" t="e">
        <f>$AJ751*EO751</f>
        <v>#VALUE!</v>
      </c>
      <c r="DJ751" s="465" t="e">
        <f>CZ751*(1-EP751)</f>
        <v>#VALUE!</v>
      </c>
      <c r="DK751" s="465" t="e">
        <f>DA751*(1-ER751)</f>
        <v>#VALUE!</v>
      </c>
      <c r="DL751" s="465" t="e">
        <f>DB751*(1-EQ751)</f>
        <v>#VALUE!</v>
      </c>
      <c r="DM751" s="465" t="e">
        <f>DC751*(1-ES751)</f>
        <v>#VALUE!</v>
      </c>
      <c r="DN751" s="465" t="e">
        <f>DD751*(1-ET751)</f>
        <v>#VALUE!</v>
      </c>
      <c r="DO751" s="465" t="e">
        <f>DE751</f>
        <v>#VALUE!</v>
      </c>
      <c r="DP751" s="465" t="e">
        <f>DF751*(1-EU751)</f>
        <v>#VALUE!</v>
      </c>
      <c r="DQ751" s="465" t="e">
        <f>DG751*(1-EV751)</f>
        <v>#VALUE!</v>
      </c>
      <c r="DR751" s="465" t="e">
        <f>DH751*(1-EW751)</f>
        <v>#VALUE!</v>
      </c>
      <c r="DS751" s="465" t="e">
        <f>DI751</f>
        <v>#VALUE!</v>
      </c>
      <c r="DT751" s="465" t="e">
        <f>SUM(DJ751:DS751)</f>
        <v>#VALUE!</v>
      </c>
      <c r="DU751" s="465" t="e">
        <f>(GS751:GX751)+(DP751+DQ751+DR751)*GY751+DS751</f>
        <v>#VALUE!</v>
      </c>
      <c r="DV751" s="451" t="e">
        <f>AV751/$BH751/(1-EP751)</f>
        <v>#VALUE!</v>
      </c>
      <c r="DW751" s="451" t="e">
        <f>AW751/$BH751/(1-ER751)</f>
        <v>#VALUE!</v>
      </c>
      <c r="DX751" s="451" t="e">
        <f>AX751/$BH751/(1-EQ751)</f>
        <v>#VALUE!</v>
      </c>
      <c r="DY751" s="451" t="e">
        <f>AY751/$BH751/(1-ES751)</f>
        <v>#VALUE!</v>
      </c>
      <c r="DZ751" s="451" t="e">
        <f>AZ751/$BH751/(1-ET751)</f>
        <v>#VALUE!</v>
      </c>
      <c r="EA751" s="451" t="e">
        <f>BA751/$BH751/(1-AX751)</f>
        <v>#VALUE!</v>
      </c>
      <c r="EB751" s="451" t="e">
        <f>BB751/$BH751/(1-EU751)</f>
        <v>#VALUE!</v>
      </c>
      <c r="EC751" s="451" t="e">
        <f>BC751/$BH751/(1-EV751)</f>
        <v>#VALUE!</v>
      </c>
      <c r="ED751" s="451" t="e">
        <f>BD751/$BH751/(1-EW751)</f>
        <v>#VALUE!</v>
      </c>
      <c r="EE751" s="451" t="e">
        <f>BG751/BH751</f>
        <v>#VALUE!</v>
      </c>
      <c r="EF751" s="451" t="e">
        <f>DV751/SUM($DV751:$EE751)</f>
        <v>#VALUE!</v>
      </c>
      <c r="EG751" s="451" t="e">
        <f>DW751/SUM($DV751:$EE751)</f>
        <v>#VALUE!</v>
      </c>
      <c r="EH751" s="451" t="e">
        <f>DX751/SUM($DV751:$EE751)</f>
        <v>#VALUE!</v>
      </c>
      <c r="EI751" s="451" t="e">
        <f>DY751/SUM($DV751:$EE751)</f>
        <v>#VALUE!</v>
      </c>
      <c r="EJ751" s="451" t="e">
        <f>DZ751/SUM($DV751:$EE751)</f>
        <v>#VALUE!</v>
      </c>
      <c r="EK751" s="451" t="e">
        <f>EA751/SUM($DV751:$EE751)</f>
        <v>#VALUE!</v>
      </c>
      <c r="EL751" s="451" t="e">
        <f>EB751/SUM($DV751:$EE751)</f>
        <v>#VALUE!</v>
      </c>
      <c r="EM751" s="451" t="e">
        <f>EC751/SUM($DV751:$EE751)</f>
        <v>#VALUE!</v>
      </c>
      <c r="EN751" s="451" t="e">
        <f>ED751/SUM($DV751:$EE751)</f>
        <v>#VALUE!</v>
      </c>
      <c r="EO751" s="451" t="e">
        <f>EE751/SUM($DV751:$EE751)</f>
        <v>#VALUE!</v>
      </c>
      <c r="EP751" s="450">
        <f>EP750</f>
        <v>0.080000000000000002</v>
      </c>
      <c r="EQ751" s="450">
        <f>EQ750</f>
        <v>0.014999999999999999</v>
      </c>
      <c r="ER751" s="450">
        <f>ER750</f>
        <v>0.014999999999999999</v>
      </c>
      <c r="ES751" s="450">
        <f>ES750</f>
        <v>0.014999999999999999</v>
      </c>
      <c r="ET751" s="450">
        <f>ET750</f>
        <v>0.014999999999999999</v>
      </c>
      <c r="EU751" s="450">
        <f>EU750</f>
        <v>0.089999999999999997</v>
      </c>
      <c r="EV751" s="450">
        <f>EV750</f>
        <v>0.089999999999999997</v>
      </c>
      <c r="EW751" s="450">
        <f>EW750</f>
        <v>0.089999999999999997</v>
      </c>
      <c r="EX751" s="431" t="str">
        <f>IF(_tag_month_day!AS741="","",_tag_month_day!AS741/100)</f>
        <v/>
      </c>
      <c r="EY751" s="431" t="str">
        <f>IF(_tag_month_day!AT741="","",_tag_month_day!AT741/100)</f>
        <v/>
      </c>
      <c r="EZ751" s="431" t="str">
        <f>IF(_tag_month_day!AU741="","",_tag_month_day!AU741/100)</f>
        <v/>
      </c>
      <c r="FA751" s="431" t="str">
        <f>IF(_tag_month_day!AV741="","",_tag_month_day!AV741/100)</f>
        <v/>
      </c>
      <c r="FB751" s="431" t="str">
        <f>IF(_tag_month_day!AW741="","",_tag_month_day!AW741/100)</f>
        <v/>
      </c>
      <c r="FC751" s="431" t="str">
        <f>IF(_tag_month_day!AX741="","",_tag_month_day!AX741/100)</f>
        <v/>
      </c>
      <c r="FD751" s="449" t="str">
        <f>IF(_tag_month_day!AY741="","",_tag_month_day!AY741/100)</f>
        <v/>
      </c>
      <c r="FE751" s="449" t="str">
        <f>IF(_tag_month_day!AZ741="","",_tag_month_day!AZ741/100)</f>
        <v/>
      </c>
      <c r="FF751" s="449" t="str">
        <f>IF(_tag_month_day!BA741="","",_tag_month_day!BA741/100)</f>
        <v/>
      </c>
      <c r="FG751" s="449" t="str">
        <f>IF(_tag_month_day!BB741="","",_tag_month_day!BB741/100)</f>
        <v/>
      </c>
      <c r="FH751" s="467" t="str">
        <f>IF(_tag_month_day!BC741="","",_tag_month_day!BC741/100)</f>
        <v/>
      </c>
      <c r="FI751" s="449">
        <f>FI750</f>
        <v>0.40999999999999998</v>
      </c>
      <c r="FJ751" s="449">
        <f>FJ750</f>
        <v>0.11</v>
      </c>
      <c r="FK751" s="449">
        <f>FK750</f>
        <v>0.014999999999999999</v>
      </c>
      <c r="FL751" s="449">
        <f>FL750</f>
        <v>0</v>
      </c>
      <c r="FM751" s="467">
        <f>FM750</f>
        <v>0.0001</v>
      </c>
      <c r="FN751" s="449">
        <f>FN750</f>
        <v>0.32000000000000001</v>
      </c>
      <c r="FO751" s="449">
        <f>FO750</f>
        <v>0.20000000000000001</v>
      </c>
      <c r="FP751" s="449">
        <f>FP750</f>
        <v>0.01</v>
      </c>
      <c r="FQ751" s="449">
        <f>FQ750</f>
        <v>0</v>
      </c>
      <c r="FR751" s="467">
        <f>FR750</f>
        <v>0.0001</v>
      </c>
      <c r="FS751" s="449" t="str">
        <f>IF(_tag_month_day!BD741="","",_tag_month_day!BD741/100)</f>
        <v/>
      </c>
      <c r="FT751" s="449" t="str">
        <f>IF(_tag_month_day!BE741="","",_tag_month_day!BE741/100)</f>
        <v/>
      </c>
      <c r="FU751" s="449" t="str">
        <f>IF(_tag_month_day!BF741="","",_tag_month_day!BF741/100)</f>
        <v/>
      </c>
      <c r="FV751" s="449" t="str">
        <f>IF(_tag_month_day!BG741="","",_tag_month_day!BG741/100)</f>
        <v/>
      </c>
      <c r="FW751" s="467" t="str">
        <f>IF(_tag_month_day!BH741="","",_tag_month_day!BH741/100)</f>
        <v/>
      </c>
      <c r="FX751" s="449" t="str">
        <f>IF(_tag_month_day!BI741="","",_tag_month_day!BI741/100)</f>
        <v/>
      </c>
      <c r="FY751" s="449" t="str">
        <f>IF(_tag_month_day!BJ741="","",_tag_month_day!BJ741/100)</f>
        <v/>
      </c>
      <c r="FZ751" s="468" t="str">
        <f>IF(_tag_month_day!BK741="","",_tag_month_day!BK741/100)</f>
        <v/>
      </c>
      <c r="GA751" s="449" t="str">
        <f>IF(_tag_month_day!BL741="","",_tag_month_day!BL741/100)</f>
        <v/>
      </c>
      <c r="GB751" s="467" t="str">
        <f>IF(_tag_month_day!BM741="","",_tag_month_day!BM741/100)</f>
        <v/>
      </c>
      <c r="GC751" s="431" t="str">
        <f>IF(_tag_month_day!BN741="","",_tag_month_day!BN741/100)</f>
        <v/>
      </c>
      <c r="GD751" s="431" t="str">
        <f>IF(_tag_month_day!BO741="","",_tag_month_day!BO741/100)</f>
        <v/>
      </c>
      <c r="GE751" s="431" t="str">
        <f>IF(_tag_month_day!BP741="","",_tag_month_day!BP741/100)</f>
        <v/>
      </c>
      <c r="GF751" s="431" t="str">
        <f>IF(_tag_month_day!BQ741="","",_tag_month_day!BQ741/100)</f>
        <v/>
      </c>
      <c r="GG751" s="431" t="str">
        <f>IF(_tag_month_day!BR741="","",_tag_month_day!BR741/100)</f>
        <v/>
      </c>
      <c r="GH751" s="431" t="str">
        <f>IF(_tag_month_day!BS741="","",_tag_month_day!BS741/100)</f>
        <v/>
      </c>
      <c r="GI751" s="467" t="str">
        <f>IF(_tag_month_day!BT741="","",_tag_month_day!BT741/100)</f>
        <v/>
      </c>
      <c r="GJ751" s="469" t="str">
        <f>IF(_tag_month_day!BU741="","",_tag_month_day!BU741/100)</f>
        <v/>
      </c>
      <c r="GK751" s="470">
        <f>GK750</f>
        <v>0.070000000000000007</v>
      </c>
      <c r="GL751" s="470">
        <f>GL750</f>
        <v>0.029999999999999999</v>
      </c>
      <c r="GM751" s="471" t="str">
        <f>IF(_tag_month_day!BX741="","",_tag_month_day!BX741/100)</f>
        <v/>
      </c>
      <c r="GN751" s="470">
        <f>GN750</f>
        <v>0.070000000000000007</v>
      </c>
      <c r="GO751" s="470">
        <f>GO750</f>
        <v>0.029999999999999999</v>
      </c>
      <c r="GP751" s="470">
        <f>GP750</f>
        <v>0.089999999999999997</v>
      </c>
      <c r="GQ751" s="470">
        <f>GQ750</f>
        <v>0.029999999999999999</v>
      </c>
      <c r="GR751" s="471" t="str">
        <f>IF(_tag_month_day!CA741="","",_tag_month_day!CA741/100)</f>
        <v/>
      </c>
      <c r="GS751" s="472">
        <f>GS750</f>
        <v>0.95299999999999996</v>
      </c>
      <c r="GT751" s="472">
        <f>GT750</f>
        <v>0.55000000000000004</v>
      </c>
      <c r="GU751" s="472">
        <f>GU750</f>
        <v>0.55000000000000004</v>
      </c>
      <c r="GV751" s="472">
        <f>GV750</f>
        <v>0.55000000000000004</v>
      </c>
      <c r="GW751" s="472">
        <f>GW750</f>
        <v>0.5</v>
      </c>
      <c r="GX751" s="472">
        <f>GX750</f>
        <v>0.93500000000000005</v>
      </c>
      <c r="GY751" s="472">
        <f>GY750</f>
        <v>0.14999999999999999</v>
      </c>
      <c r="GZ751" s="472">
        <f>GZ750</f>
        <v>1</v>
      </c>
      <c r="HA751" s="524">
        <f>HA750</f>
        <v>0.047</v>
      </c>
      <c r="HB751" s="524">
        <f>HB750</f>
        <v>0.45000000000000001</v>
      </c>
      <c r="HC751" s="524">
        <f>HC750</f>
        <v>0.45000000000000001</v>
      </c>
      <c r="HD751" s="524">
        <f>HD750</f>
        <v>0.45000000000000001</v>
      </c>
      <c r="HE751" s="524">
        <f>HE750</f>
        <v>0.5</v>
      </c>
      <c r="HF751" s="524">
        <f>HF750</f>
        <v>0.065000000000000002</v>
      </c>
      <c r="HG751" s="524">
        <f>HG750</f>
        <v>0.84999999999999998</v>
      </c>
      <c r="HH751" s="524">
        <f>HH750</f>
        <v>0</v>
      </c>
      <c r="HI751" s="10">
        <f>IF(BZ751&lt;&gt;"",CK751-BV751,0)</f>
        <v>0</v>
      </c>
      <c r="HJ751" s="10" t="e">
        <f>IF(AJ751&gt;0,AH751-AJ751,0)</f>
        <v>#VALUE!</v>
      </c>
      <c r="HK751" s="466">
        <f>HK750</f>
        <v>0.84999999999999998</v>
      </c>
      <c r="HL751" s="424">
        <f>HL750</f>
        <v>550000</v>
      </c>
      <c r="HM751" s="424">
        <f>HM750</f>
        <v>480000</v>
      </c>
      <c r="HN751" s="465" t="e">
        <f>(DJ751*EZ751+DK751*FH751+DL751*FM751+DM751*FR751+DN751*FW751+DO751*GB751+DS751*GI751+DP751*GM751+DR751*GR751)*1000*2</f>
        <v>#VALUE!</v>
      </c>
      <c r="HO751" s="465" t="e">
        <f>HN751*HK751*$HO$2/HL751*1000000</f>
        <v>#VALUE!</v>
      </c>
      <c r="HP751" s="465" t="e">
        <f>HN751*HK751*$HP$2/HM751*1000000</f>
        <v>#VALUE!</v>
      </c>
    </row>
    <row r="752">
      <c r="A752" s="420">
        <v>741</v>
      </c>
      <c r="B752" s="421">
        <f ca="1">IF(D752=D751,B751,IF(D752="夜班",B751+1,B751))</f>
        <v>43616</v>
      </c>
      <c r="C752" s="422">
        <f>C751</f>
        <v>0.041666666666666699</v>
      </c>
      <c r="D752" s="10" t="str">
        <f ca="1">IF(HOUR(G752)&lt;8,"夜班",IF(HOUR(G752)&lt;16,"白班",IF(HOUR(G752)&lt;24,"中班",0)))</f>
        <v>中班</v>
      </c>
      <c r="E752" s="10" t="e">
        <f ca="1">IF(F752=1,"甲",IF(F752=2,"乙",IF(F752=3,"丙",IF(F752=4,"丁",""))))</f>
        <v>#REF!</v>
      </c>
      <c r="F752" s="10" t="e">
        <f ca="1">SUMPRODUCT((成本日报!$A$3:$A$95=计划!B752)*(成本日报!$B$3:$B$95=计划!$D752),成本日报!$C$3:$C$95)</f>
        <v>#REF!</v>
      </c>
      <c r="G752" s="423">
        <f ca="1">G751+C751</f>
        <v>43616.833333331539</v>
      </c>
      <c r="H752" s="423">
        <f ca="1">$G752+$C752/60*10+$C752*0</f>
        <v>43616.840277775984</v>
      </c>
      <c r="I752" s="423">
        <f ca="1">$G752+$C752/60*18+$C752*0</f>
        <v>43616.845833331536</v>
      </c>
      <c r="J752" s="423">
        <f ca="1">$G752+$C752/60*0+$C752*1</f>
        <v>43616.874999998203</v>
      </c>
      <c r="K752" s="423">
        <f ca="1">$G752+$C752/60*30+$C752*2</f>
        <v>43616.93749999821</v>
      </c>
      <c r="L752" s="423">
        <f ca="1">$G752+$C752/60*0+$C752*3</f>
        <v>43616.958333331539</v>
      </c>
      <c r="M752" s="424" t="str">
        <f>IF(_tag_month_day!A742="","",_tag_month_day!A742)</f>
        <v/>
      </c>
      <c r="N752" s="424" t="str">
        <f>IF(_tag_month_day!B742="","",_tag_month_day!B742)</f>
        <v/>
      </c>
      <c r="O752" s="425" t="e">
        <f>IF(M752+N752=0,"",M752+N752)</f>
        <v>#VALUE!</v>
      </c>
      <c r="P752" s="424" t="str">
        <f>IF(_tag_month_day!C742="","",_tag_month_day!C742)</f>
        <v/>
      </c>
      <c r="Q752" s="424" t="str">
        <f>IF(_tag_month_day!D742="","",_tag_month_day!D742)</f>
        <v/>
      </c>
      <c r="R752" s="426" t="str">
        <f>IF(_tag_month_day!CB742="","",_tag_month_day!CB742/100)</f>
        <v/>
      </c>
      <c r="S752" s="427" t="str">
        <f>IF(_tag_month_day!E742="","",_tag_month_day!E742)</f>
        <v/>
      </c>
      <c r="T752" s="427" t="str">
        <f>IF(_tag_month_day!F742="","",_tag_month_day!F742)</f>
        <v/>
      </c>
      <c r="U752" s="428" t="e">
        <f>S752+T752</f>
        <v>#VALUE!</v>
      </c>
      <c r="V752" s="429" t="e">
        <f>U752/AJ752</f>
        <v>#VALUE!</v>
      </c>
      <c r="W752" s="430" t="str">
        <f>IF(_jhy_month_day!A742="","",_jhy_month_day!A742)</f>
        <v/>
      </c>
      <c r="X752" s="431" t="str">
        <f>IF(_jhy_month_day!B742="","",_jhy_month_day!B742/100)</f>
        <v/>
      </c>
      <c r="Y752" s="431" t="str">
        <f>IF(_jhy_month_day!C742="","",_jhy_month_day!C742/100)</f>
        <v/>
      </c>
      <c r="Z752" s="432">
        <f>Z748+1</f>
        <v>186</v>
      </c>
      <c r="AA752" s="433" t="str">
        <f>IF(_tag_month_day!G742="","",_tag_month_day!G742/100)</f>
        <v/>
      </c>
      <c r="AB752" s="433" t="str">
        <f>IF(_tag_month_day!H742="","",_tag_month_day!H742/100)</f>
        <v/>
      </c>
      <c r="AC752" s="434">
        <f>IF(X752="",AC751,BK752*($AV751*X752+$AW751*FD751+$AX751*FI751+$AY751*FN751+$AZ751*FS751+$BA751*FX751+$BG751*GE751)/(AV751*Y752+AX751*FK751+AW751*FF751+AY751*FP751+AZ751*FU751+BA751*FZ751+BG751*GG751+BB751*GK751+BC751*GN751+BD751*GP751))</f>
        <v>1.59963432013121</v>
      </c>
      <c r="AD752" s="435" t="str">
        <f>IF(AC752=AC751,"",AC752-AC751)</f>
        <v/>
      </c>
      <c r="AE752" s="436" t="str">
        <f>IF(1-AF752=0,"",(1-AF752))</f>
        <v/>
      </c>
      <c r="AF752" s="437">
        <v>1</v>
      </c>
      <c r="AG752" s="10" t="str">
        <f>AG751</f>
        <v>9A3</v>
      </c>
      <c r="AH752" s="438" t="str">
        <f>AH751</f>
        <v/>
      </c>
      <c r="AI752" s="424"/>
      <c r="AJ752" s="10" t="str">
        <f>IF(_tag_month_day!I742="","",_tag_month_day!I742)</f>
        <v/>
      </c>
      <c r="AK752" s="440"/>
      <c r="AL752" s="440"/>
      <c r="AM752" s="440"/>
      <c r="AN752" s="441">
        <f>AN751</f>
        <v>2</v>
      </c>
      <c r="AO752" s="441">
        <f>AO751</f>
        <v>8</v>
      </c>
      <c r="AP752" s="442" t="e">
        <f>(IF(AN752=0,AS751,AS751*(1+AO752/AN752)/(AR752+AO752/AN752)))+AT752</f>
        <v>#VALUE!</v>
      </c>
      <c r="AQ752" s="443" t="str">
        <f>IF(_tag_month_day!J742="","",_tag_month_day!J742/100)</f>
        <v/>
      </c>
      <c r="AR752" s="444">
        <f>AR751</f>
        <v>1.3</v>
      </c>
      <c r="AS752" s="445" t="e">
        <f>AQ752*(AN752*AR752+AO752)/(AN752+AO752)</f>
        <v>#VALUE!</v>
      </c>
      <c r="AT752" s="445" t="e">
        <f>(SUM(BE752:BF752)-SUM(BE751:BF751))*0.05</f>
        <v>#VALUE!</v>
      </c>
      <c r="AU752" s="446" t="str">
        <f>IF(_tag_month_day!CC742="","",IF(_tag_month_day!CC742&gt;0,_tag_month_day!CD742,_tag_month_day!CE742))</f>
        <v/>
      </c>
      <c r="AV752" s="447" t="str">
        <f>IF(_tag_month_day!L742="","",_tag_month_day!L742/100)</f>
        <v/>
      </c>
      <c r="AW752" s="431">
        <f>AW751</f>
        <v>0</v>
      </c>
      <c r="AX752" s="431">
        <f>AX751</f>
        <v>0</v>
      </c>
      <c r="AY752" s="431" t="str">
        <f>IF(_tag_month_day!M742="","",_tag_month_day!M742/100)</f>
        <v/>
      </c>
      <c r="AZ752" s="431" t="str">
        <f>IF(_tag_month_day!N742="","",_tag_month_day!N742/100)</f>
        <v/>
      </c>
      <c r="BA752" s="431" t="str">
        <f>IF(_tag_month_day!O742="","",_tag_month_day!O742/100)</f>
        <v/>
      </c>
      <c r="BB752" s="448" t="str">
        <f>IF(_tag_month_day!P742="","",_tag_month_day!P742/100)</f>
        <v/>
      </c>
      <c r="BC752" s="448">
        <f>BC751</f>
        <v>0</v>
      </c>
      <c r="BD752" s="448" t="str">
        <f>IF(_tag_month_day!Q742="","",_tag_month_day!Q742/100)</f>
        <v/>
      </c>
      <c r="BE752" s="449" t="str">
        <f>IF(_tag_month_day!R742="","",_tag_month_day!R742/100)</f>
        <v/>
      </c>
      <c r="BF752" s="388" t="e">
        <f>(AU752*(100+BE752*100))/(AJ752-AU752)/100</f>
        <v>#VALUE!</v>
      </c>
      <c r="BG752" s="521" t="e">
        <f>BE752+BF752</f>
        <v>#VALUE!</v>
      </c>
      <c r="BH752" s="522" t="e">
        <f>SUM(AV752:BF752)</f>
        <v>#VALUE!</v>
      </c>
      <c r="BI752" s="523" t="e">
        <f>IF(CX752=0,BI751,(DK752*查询!$R$5+DL752*查询!$Q$5+DM752*查询!$N$5+DN752*查询!$O$5+DO752*查询!$P$5)*AF752/CX752)</f>
        <v>#VALUE!</v>
      </c>
      <c r="BJ752" s="523" t="e">
        <f>IF(CX752=0,BJ751,(DP752*查询!$S$5+DQ752*查询!$T$5+DR752*查询!$U$5)*AF752/CX752)</f>
        <v>#VALUE!</v>
      </c>
      <c r="BK752" s="452">
        <f>BK751</f>
        <v>1</v>
      </c>
      <c r="BL752" s="453" t="e">
        <f>SUMPRODUCT((AV752:BA752)*(GS752:GX752))/((GS752:GX752)+SUM(BB752:BD752)*GY752+BG752*GZ752)</f>
        <v>#VALUE!</v>
      </c>
      <c r="BM752" s="453" t="e">
        <f>BK752*($AV752*FB752+$AW752*FD752+$AX752*FI752+$AY752*FN752+$AZ752*FS752+$BA752*FX752+$BG752*GE752)/(AV752*EY752+AX752*FK752+AW752*FF752+AY752*FP752+AZ752*FU752+BA752*FZ752+BG752*GG752+BB752*GK752+BC752*GN752+BD752*GP752)</f>
        <v>#VALUE!</v>
      </c>
      <c r="BN752" s="453" t="e">
        <f>($AV752*FC752+$AX752*FJ752+$AW752*FE752+$AY752*FO752+$AZ752*FT752+$BA752*FY752+$BG752*GF752)/($AV752*FA752+BG752*GH752+BB752*GL752+BC752*GO752+BD752*GQ752+BA752*GA752)</f>
        <v>#VALUE!</v>
      </c>
      <c r="BO752" s="454" t="e">
        <f>SUMPRODUCT(AV752:BA752*GS752:GX752)/(GS752:GX752+(BB752+BC752+BD752)*GY752+BG752)</f>
        <v>#VALUE!</v>
      </c>
      <c r="BP752" s="454" t="e">
        <f>SUMPRODUCT(AV752:BA752*GS752:GX752)/(GS752:GX752+(BB752+BC752+BD752)*GY752+BG752)</f>
        <v>#VALUE!</v>
      </c>
      <c r="BQ752" s="454" t="e">
        <f>SUMPRODUCT(AV752:BA752*GS752:GX752)/(GS752:GX752+(BB752+BC752+BD752)*GY752+BG752)</f>
        <v>#VALUE!</v>
      </c>
      <c r="BR752" s="453" t="str">
        <f>IF(_tag_month_day!T742="","",_tag_month_day!T742)</f>
        <v/>
      </c>
      <c r="BS752" s="453" t="str">
        <f>IF(_tag_month_day!U742="","",_tag_month_day!U742)</f>
        <v/>
      </c>
      <c r="BT752" s="455" t="str">
        <f>IF(CK752="","",IF((CK752&gt;=BV752-0.12)*(CK752&lt;=BV752+0.12),"合格","不合格"))</f>
        <v/>
      </c>
      <c r="BU752" s="456" t="str">
        <f>IF(_tag_month_day!V742="","",_tag_month_day!V742)</f>
        <v/>
      </c>
      <c r="BV752" s="457" t="str">
        <f>IF(_tag_month_day!W742="","",_tag_month_day!W742)</f>
        <v/>
      </c>
      <c r="BW752" s="458" t="str">
        <f>IF(_tag_month_day!X742="","",_tag_month_day!X742)</f>
        <v/>
      </c>
      <c r="BX752" s="458" t="str">
        <f>IF(_tag_month_day!Y742="","",_tag_month_day!Y742)</f>
        <v/>
      </c>
      <c r="BY752" s="459">
        <f ca="1">L752</f>
        <v>43616.958333331539</v>
      </c>
      <c r="BZ752" s="460"/>
      <c r="CA752" s="4"/>
      <c r="CB752" s="424" t="str">
        <f>IF(_tag_month_day!Z742="","",_tag_month_day!Z742)</f>
        <v/>
      </c>
      <c r="CC752" s="424" t="str">
        <f>IF(_tag_month_day!AA742="","",_tag_month_day!AA742)</f>
        <v/>
      </c>
      <c r="CD752" s="424" t="str">
        <f>IF(_tag_month_day!AB742="","",_tag_month_day!AB742)</f>
        <v/>
      </c>
      <c r="CE752" s="424" t="str">
        <f>IF(_tag_month_day!AC742="","",_tag_month_day!AC742)</f>
        <v/>
      </c>
      <c r="CF752" s="424" t="str">
        <f>IF(_tag_month_day!AD742="","",_tag_month_day!AD742)</f>
        <v/>
      </c>
      <c r="CG752" s="424" t="str">
        <f>IF(_tag_month_day!AE742="","",_tag_month_day!AE742)</f>
        <v/>
      </c>
      <c r="CH752" s="424" t="str">
        <f>IF(_tag_month_day!AF742="","",_tag_month_day!AF742)</f>
        <v/>
      </c>
      <c r="CI752" s="424" t="str">
        <f>IF(_tag_month_day!AG742="","",_tag_month_day!AG742)</f>
        <v/>
      </c>
      <c r="CJ752" s="424" t="str">
        <f>IF(_tag_month_day!AH742="","",_tag_month_day!AH742)</f>
        <v/>
      </c>
      <c r="CK752" s="424" t="str">
        <f>IF(_tag_month_day!AI742="","",_tag_month_day!AI742)</f>
        <v/>
      </c>
      <c r="CL752" s="4" t="str">
        <f>IF(_tag_month_day!AJ742="","",_tag_month_day!AJ742)</f>
        <v/>
      </c>
      <c r="CM752" s="4" t="str">
        <f>IF(_tag_month_day!AK742="","",_tag_month_day!AK742)</f>
        <v/>
      </c>
      <c r="CN752" s="4" t="str">
        <f>IF(_tag_month_day!AL742="","",_tag_month_day!AL742)</f>
        <v/>
      </c>
      <c r="CO752" s="4" t="str">
        <f>IF(_tag_month_day!AM742="","",_tag_month_day!AM742)</f>
        <v/>
      </c>
      <c r="CP752" s="4" t="str">
        <f>IF(_tag_month_day!AN742="","",_tag_month_day!AN742)</f>
        <v/>
      </c>
      <c r="CQ752" s="4" t="str">
        <f>IF(_tag_month_day!AO742="","",_tag_month_day!AO742)</f>
        <v/>
      </c>
      <c r="CR752" s="462" t="str">
        <f>IF(_tag_month_day!AP742="","",_tag_month_day!AP742)</f>
        <v/>
      </c>
      <c r="CS752" s="463" t="str">
        <f>IF(_tag_month_day!AQ742="","",_tag_month_day!AQ742)</f>
        <v/>
      </c>
      <c r="CT752" s="4" t="str">
        <f>IF(_tag_month_day!AR742="","",_tag_month_day!AR742)</f>
        <v/>
      </c>
      <c r="CU752" s="464" t="e">
        <f>DU752/AJ752</f>
        <v>#VALUE!</v>
      </c>
      <c r="CV752" s="451" t="e">
        <f>BG752/BH752</f>
        <v>#VALUE!</v>
      </c>
      <c r="CW752" s="465" t="e">
        <f>AJ752*(1-CV752)*CU752*AF752</f>
        <v>#VALUE!</v>
      </c>
      <c r="CX752" s="465" t="e">
        <f>CW752*94%</f>
        <v>#VALUE!</v>
      </c>
      <c r="CY752" s="466" t="e">
        <f>IF(CX752=0,0,DS752/(DS752+CX752))</f>
        <v>#VALUE!</v>
      </c>
      <c r="CZ752" s="465" t="e">
        <f>$AJ752*EF752</f>
        <v>#VALUE!</v>
      </c>
      <c r="DA752" s="465" t="e">
        <f>$AJ752*EG752</f>
        <v>#VALUE!</v>
      </c>
      <c r="DB752" s="465" t="e">
        <f>$AJ752*EH752</f>
        <v>#VALUE!</v>
      </c>
      <c r="DC752" s="465" t="e">
        <f>$AJ752*EI752</f>
        <v>#VALUE!</v>
      </c>
      <c r="DD752" s="465" t="e">
        <f>$AJ752*EJ752</f>
        <v>#VALUE!</v>
      </c>
      <c r="DE752" s="465" t="e">
        <f>$AJ752*EK752</f>
        <v>#VALUE!</v>
      </c>
      <c r="DF752" s="465" t="e">
        <f>$AJ752*EL752</f>
        <v>#VALUE!</v>
      </c>
      <c r="DG752" s="465" t="e">
        <f>$AJ752*EM752</f>
        <v>#VALUE!</v>
      </c>
      <c r="DH752" s="465" t="e">
        <f>$AJ752*EN752</f>
        <v>#VALUE!</v>
      </c>
      <c r="DI752" s="465" t="e">
        <f>$AJ752*EO752</f>
        <v>#VALUE!</v>
      </c>
      <c r="DJ752" s="465" t="e">
        <f>CZ752*(1-EP752)</f>
        <v>#VALUE!</v>
      </c>
      <c r="DK752" s="465" t="e">
        <f>DA752*(1-ER752)</f>
        <v>#VALUE!</v>
      </c>
      <c r="DL752" s="465" t="e">
        <f>DB752*(1-EQ752)</f>
        <v>#VALUE!</v>
      </c>
      <c r="DM752" s="465" t="e">
        <f>DC752*(1-ES752)</f>
        <v>#VALUE!</v>
      </c>
      <c r="DN752" s="465" t="e">
        <f>DD752*(1-ET752)</f>
        <v>#VALUE!</v>
      </c>
      <c r="DO752" s="465" t="e">
        <f>DE752</f>
        <v>#VALUE!</v>
      </c>
      <c r="DP752" s="465" t="e">
        <f>DF752*(1-EU752)</f>
        <v>#VALUE!</v>
      </c>
      <c r="DQ752" s="465" t="e">
        <f>DG752*(1-EV752)</f>
        <v>#VALUE!</v>
      </c>
      <c r="DR752" s="465" t="e">
        <f>DH752*(1-EW752)</f>
        <v>#VALUE!</v>
      </c>
      <c r="DS752" s="465" t="e">
        <f>DI752</f>
        <v>#VALUE!</v>
      </c>
      <c r="DT752" s="465" t="e">
        <f>SUM(DJ752:DS752)</f>
        <v>#VALUE!</v>
      </c>
      <c r="DU752" s="465" t="e">
        <f>(GS752:GX752)+(DP752+DQ752+DR752)*GY752+DS752</f>
        <v>#VALUE!</v>
      </c>
      <c r="DV752" s="451" t="e">
        <f>AV752/$BH752/(1-EP752)</f>
        <v>#VALUE!</v>
      </c>
      <c r="DW752" s="451" t="e">
        <f>AW752/$BH752/(1-ER752)</f>
        <v>#VALUE!</v>
      </c>
      <c r="DX752" s="451" t="e">
        <f>AX752/$BH752/(1-EQ752)</f>
        <v>#VALUE!</v>
      </c>
      <c r="DY752" s="451" t="e">
        <f>AY752/$BH752/(1-ES752)</f>
        <v>#VALUE!</v>
      </c>
      <c r="DZ752" s="451" t="e">
        <f>AZ752/$BH752/(1-ET752)</f>
        <v>#VALUE!</v>
      </c>
      <c r="EA752" s="451" t="e">
        <f>BA752/$BH752/(1-AX752)</f>
        <v>#VALUE!</v>
      </c>
      <c r="EB752" s="451" t="e">
        <f>BB752/$BH752/(1-EU752)</f>
        <v>#VALUE!</v>
      </c>
      <c r="EC752" s="451" t="e">
        <f>BC752/$BH752/(1-EV752)</f>
        <v>#VALUE!</v>
      </c>
      <c r="ED752" s="451" t="e">
        <f>BD752/$BH752/(1-EW752)</f>
        <v>#VALUE!</v>
      </c>
      <c r="EE752" s="451" t="e">
        <f>BG752/BH752</f>
        <v>#VALUE!</v>
      </c>
      <c r="EF752" s="451" t="e">
        <f>DV752/SUM($DV752:$EE752)</f>
        <v>#VALUE!</v>
      </c>
      <c r="EG752" s="451" t="e">
        <f>DW752/SUM($DV752:$EE752)</f>
        <v>#VALUE!</v>
      </c>
      <c r="EH752" s="451" t="e">
        <f>DX752/SUM($DV752:$EE752)</f>
        <v>#VALUE!</v>
      </c>
      <c r="EI752" s="451" t="e">
        <f>DY752/SUM($DV752:$EE752)</f>
        <v>#VALUE!</v>
      </c>
      <c r="EJ752" s="451" t="e">
        <f>DZ752/SUM($DV752:$EE752)</f>
        <v>#VALUE!</v>
      </c>
      <c r="EK752" s="451" t="e">
        <f>EA752/SUM($DV752:$EE752)</f>
        <v>#VALUE!</v>
      </c>
      <c r="EL752" s="451" t="e">
        <f>EB752/SUM($DV752:$EE752)</f>
        <v>#VALUE!</v>
      </c>
      <c r="EM752" s="451" t="e">
        <f>EC752/SUM($DV752:$EE752)</f>
        <v>#VALUE!</v>
      </c>
      <c r="EN752" s="451" t="e">
        <f>ED752/SUM($DV752:$EE752)</f>
        <v>#VALUE!</v>
      </c>
      <c r="EO752" s="451" t="e">
        <f>EE752/SUM($DV752:$EE752)</f>
        <v>#VALUE!</v>
      </c>
      <c r="EP752" s="450">
        <f>EP751</f>
        <v>0.080000000000000002</v>
      </c>
      <c r="EQ752" s="450">
        <f>EQ751</f>
        <v>0.014999999999999999</v>
      </c>
      <c r="ER752" s="450">
        <f>ER751</f>
        <v>0.014999999999999999</v>
      </c>
      <c r="ES752" s="450">
        <f>ES751</f>
        <v>0.014999999999999999</v>
      </c>
      <c r="ET752" s="450">
        <f>ET751</f>
        <v>0.014999999999999999</v>
      </c>
      <c r="EU752" s="450">
        <f>EU751</f>
        <v>0.089999999999999997</v>
      </c>
      <c r="EV752" s="450">
        <f>EV751</f>
        <v>0.089999999999999997</v>
      </c>
      <c r="EW752" s="450">
        <f>EW751</f>
        <v>0.089999999999999997</v>
      </c>
      <c r="EX752" s="431" t="str">
        <f>IF(_tag_month_day!AS742="","",_tag_month_day!AS742/100)</f>
        <v/>
      </c>
      <c r="EY752" s="431" t="str">
        <f>IF(_tag_month_day!AT742="","",_tag_month_day!AT742/100)</f>
        <v/>
      </c>
      <c r="EZ752" s="431" t="str">
        <f>IF(_tag_month_day!AU742="","",_tag_month_day!AU742/100)</f>
        <v/>
      </c>
      <c r="FA752" s="431" t="str">
        <f>IF(_tag_month_day!AV742="","",_tag_month_day!AV742/100)</f>
        <v/>
      </c>
      <c r="FB752" s="431" t="str">
        <f>IF(_tag_month_day!AW742="","",_tag_month_day!AW742/100)</f>
        <v/>
      </c>
      <c r="FC752" s="431" t="str">
        <f>IF(_tag_month_day!AX742="","",_tag_month_day!AX742/100)</f>
        <v/>
      </c>
      <c r="FD752" s="449" t="str">
        <f>IF(_tag_month_day!AY742="","",_tag_month_day!AY742/100)</f>
        <v/>
      </c>
      <c r="FE752" s="449" t="str">
        <f>IF(_tag_month_day!AZ742="","",_tag_month_day!AZ742/100)</f>
        <v/>
      </c>
      <c r="FF752" s="449" t="str">
        <f>IF(_tag_month_day!BA742="","",_tag_month_day!BA742/100)</f>
        <v/>
      </c>
      <c r="FG752" s="449" t="str">
        <f>IF(_tag_month_day!BB742="","",_tag_month_day!BB742/100)</f>
        <v/>
      </c>
      <c r="FH752" s="467" t="str">
        <f>IF(_tag_month_day!BC742="","",_tag_month_day!BC742/100)</f>
        <v/>
      </c>
      <c r="FI752" s="449">
        <f>FI751</f>
        <v>0.40999999999999998</v>
      </c>
      <c r="FJ752" s="449">
        <f>FJ751</f>
        <v>0.11</v>
      </c>
      <c r="FK752" s="449">
        <f>FK751</f>
        <v>0.014999999999999999</v>
      </c>
      <c r="FL752" s="449">
        <f>FL751</f>
        <v>0</v>
      </c>
      <c r="FM752" s="467">
        <f>FM751</f>
        <v>0.0001</v>
      </c>
      <c r="FN752" s="449">
        <f>FN751</f>
        <v>0.32000000000000001</v>
      </c>
      <c r="FO752" s="449">
        <f>FO751</f>
        <v>0.20000000000000001</v>
      </c>
      <c r="FP752" s="449">
        <f>FP751</f>
        <v>0.01</v>
      </c>
      <c r="FQ752" s="449">
        <f>FQ751</f>
        <v>0</v>
      </c>
      <c r="FR752" s="467">
        <f>FR751</f>
        <v>0.0001</v>
      </c>
      <c r="FS752" s="449" t="str">
        <f>IF(_tag_month_day!BD742="","",_tag_month_day!BD742/100)</f>
        <v/>
      </c>
      <c r="FT752" s="449" t="str">
        <f>IF(_tag_month_day!BE742="","",_tag_month_day!BE742/100)</f>
        <v/>
      </c>
      <c r="FU752" s="449" t="str">
        <f>IF(_tag_month_day!BF742="","",_tag_month_day!BF742/100)</f>
        <v/>
      </c>
      <c r="FV752" s="449" t="str">
        <f>IF(_tag_month_day!BG742="","",_tag_month_day!BG742/100)</f>
        <v/>
      </c>
      <c r="FW752" s="467" t="str">
        <f>IF(_tag_month_day!BH742="","",_tag_month_day!BH742/100)</f>
        <v/>
      </c>
      <c r="FX752" s="449" t="str">
        <f>IF(_tag_month_day!BI742="","",_tag_month_day!BI742/100)</f>
        <v/>
      </c>
      <c r="FY752" s="449" t="str">
        <f>IF(_tag_month_day!BJ742="","",_tag_month_day!BJ742/100)</f>
        <v/>
      </c>
      <c r="FZ752" s="468" t="str">
        <f>IF(_tag_month_day!BK742="","",_tag_month_day!BK742/100)</f>
        <v/>
      </c>
      <c r="GA752" s="449" t="str">
        <f>IF(_tag_month_day!BL742="","",_tag_month_day!BL742/100)</f>
        <v/>
      </c>
      <c r="GB752" s="467" t="str">
        <f>IF(_tag_month_day!BM742="","",_tag_month_day!BM742/100)</f>
        <v/>
      </c>
      <c r="GC752" s="431" t="str">
        <f>IF(_tag_month_day!BN742="","",_tag_month_day!BN742/100)</f>
        <v/>
      </c>
      <c r="GD752" s="431" t="str">
        <f>IF(_tag_month_day!BO742="","",_tag_month_day!BO742/100)</f>
        <v/>
      </c>
      <c r="GE752" s="431" t="str">
        <f>IF(_tag_month_day!BP742="","",_tag_month_day!BP742/100)</f>
        <v/>
      </c>
      <c r="GF752" s="431" t="str">
        <f>IF(_tag_month_day!BQ742="","",_tag_month_day!BQ742/100)</f>
        <v/>
      </c>
      <c r="GG752" s="431" t="str">
        <f>IF(_tag_month_day!BR742="","",_tag_month_day!BR742/100)</f>
        <v/>
      </c>
      <c r="GH752" s="431" t="str">
        <f>IF(_tag_month_day!BS742="","",_tag_month_day!BS742/100)</f>
        <v/>
      </c>
      <c r="GI752" s="467" t="str">
        <f>IF(_tag_month_day!BT742="","",_tag_month_day!BT742/100)</f>
        <v/>
      </c>
      <c r="GJ752" s="469" t="str">
        <f>IF(_tag_month_day!BU742="","",_tag_month_day!BU742/100)</f>
        <v/>
      </c>
      <c r="GK752" s="470">
        <f>GK751</f>
        <v>0.070000000000000007</v>
      </c>
      <c r="GL752" s="470">
        <f>GL751</f>
        <v>0.029999999999999999</v>
      </c>
      <c r="GM752" s="471" t="str">
        <f>IF(_tag_month_day!BX742="","",_tag_month_day!BX742/100)</f>
        <v/>
      </c>
      <c r="GN752" s="470">
        <f>GN751</f>
        <v>0.070000000000000007</v>
      </c>
      <c r="GO752" s="470">
        <f>GO751</f>
        <v>0.029999999999999999</v>
      </c>
      <c r="GP752" s="470">
        <f>GP751</f>
        <v>0.089999999999999997</v>
      </c>
      <c r="GQ752" s="470">
        <f>GQ751</f>
        <v>0.029999999999999999</v>
      </c>
      <c r="GR752" s="471" t="str">
        <f>IF(_tag_month_day!CA742="","",_tag_month_day!CA742/100)</f>
        <v/>
      </c>
      <c r="GS752" s="472">
        <f>GS751</f>
        <v>0.95299999999999996</v>
      </c>
      <c r="GT752" s="472">
        <f>GT751</f>
        <v>0.55000000000000004</v>
      </c>
      <c r="GU752" s="472">
        <f>GU751</f>
        <v>0.55000000000000004</v>
      </c>
      <c r="GV752" s="472">
        <f>GV751</f>
        <v>0.55000000000000004</v>
      </c>
      <c r="GW752" s="472">
        <f>GW751</f>
        <v>0.5</v>
      </c>
      <c r="GX752" s="472">
        <f>GX751</f>
        <v>0.93500000000000005</v>
      </c>
      <c r="GY752" s="472">
        <f>GY751</f>
        <v>0.14999999999999999</v>
      </c>
      <c r="GZ752" s="472">
        <f>GZ751</f>
        <v>1</v>
      </c>
      <c r="HA752" s="524">
        <f>HA751</f>
        <v>0.047</v>
      </c>
      <c r="HB752" s="524">
        <f>HB751</f>
        <v>0.45000000000000001</v>
      </c>
      <c r="HC752" s="524">
        <f>HC751</f>
        <v>0.45000000000000001</v>
      </c>
      <c r="HD752" s="524">
        <f>HD751</f>
        <v>0.45000000000000001</v>
      </c>
      <c r="HE752" s="524">
        <f>HE751</f>
        <v>0.5</v>
      </c>
      <c r="HF752" s="524">
        <f>HF751</f>
        <v>0.065000000000000002</v>
      </c>
      <c r="HG752" s="524">
        <f>HG751</f>
        <v>0.84999999999999998</v>
      </c>
      <c r="HH752" s="524">
        <f>HH751</f>
        <v>0</v>
      </c>
      <c r="HI752" s="10">
        <f>IF(BZ752&lt;&gt;"",CK752-BV752,0)</f>
        <v>0</v>
      </c>
      <c r="HJ752" s="10" t="e">
        <f>IF(AJ752&gt;0,AH752-AJ752,0)</f>
        <v>#VALUE!</v>
      </c>
      <c r="HK752" s="466">
        <f>HK751</f>
        <v>0.84999999999999998</v>
      </c>
      <c r="HL752" s="424">
        <f>HL751</f>
        <v>550000</v>
      </c>
      <c r="HM752" s="424">
        <f>HM751</f>
        <v>480000</v>
      </c>
      <c r="HN752" s="465" t="e">
        <f>(DJ752*EZ752+DK752*FH752+DL752*FM752+DM752*FR752+DN752*FW752+DO752*GB752+DS752*GI752+DP752*GM752+DR752*GR752)*1000*2</f>
        <v>#VALUE!</v>
      </c>
      <c r="HO752" s="465" t="e">
        <f>HN752*HK752*$HO$2/HL752*1000000</f>
        <v>#VALUE!</v>
      </c>
      <c r="HP752" s="465" t="e">
        <f>HN752*HK752*$HP$2/HM752*1000000</f>
        <v>#VALUE!</v>
      </c>
    </row>
    <row r="753">
      <c r="A753" s="420">
        <v>742</v>
      </c>
      <c r="B753" s="421">
        <f ca="1">IF(D753=D752,B752,IF(D753="夜班",B752+1,B752))</f>
        <v>43616</v>
      </c>
      <c r="C753" s="422">
        <f>C752</f>
        <v>0.041666666666666699</v>
      </c>
      <c r="D753" s="10" t="str">
        <f ca="1">IF(HOUR(G753)&lt;8,"夜班",IF(HOUR(G753)&lt;16,"白班",IF(HOUR(G753)&lt;24,"中班",0)))</f>
        <v>中班</v>
      </c>
      <c r="E753" s="10" t="e">
        <f ca="1">IF(F753=1,"甲",IF(F753=2,"乙",IF(F753=3,"丙",IF(F753=4,"丁",""))))</f>
        <v>#REF!</v>
      </c>
      <c r="F753" s="10" t="e">
        <f ca="1">SUMPRODUCT((成本日报!$A$3:$A$95=计划!B753)*(成本日报!$B$3:$B$95=计划!$D753),成本日报!$C$3:$C$95)</f>
        <v>#REF!</v>
      </c>
      <c r="G753" s="423">
        <f ca="1">G752+C752</f>
        <v>43616.874999998203</v>
      </c>
      <c r="H753" s="423">
        <f ca="1">$G753+$C753/60*10+$C753*0</f>
        <v>43616.881944442648</v>
      </c>
      <c r="I753" s="423">
        <f ca="1">$G753+$C753/60*18+$C753*0</f>
        <v>43616.8874999982</v>
      </c>
      <c r="J753" s="423">
        <f ca="1">$G753+$C753/60*0+$C753*1</f>
        <v>43616.916666664867</v>
      </c>
      <c r="K753" s="423">
        <f ca="1">$G753+$C753/60*30+$C753*2</f>
        <v>43616.979166664874</v>
      </c>
      <c r="L753" s="423">
        <f ca="1">$G753+$C753/60*0+$C753*3</f>
        <v>43616.999999998203</v>
      </c>
      <c r="M753" s="424" t="str">
        <f>IF(_tag_month_day!A743="","",_tag_month_day!A743)</f>
        <v/>
      </c>
      <c r="N753" s="424" t="str">
        <f>IF(_tag_month_day!B743="","",_tag_month_day!B743)</f>
        <v/>
      </c>
      <c r="O753" s="425" t="e">
        <f>IF(M753+N753=0,"",M753+N753)</f>
        <v>#VALUE!</v>
      </c>
      <c r="P753" s="424" t="str">
        <f>IF(_tag_month_day!C743="","",_tag_month_day!C743)</f>
        <v/>
      </c>
      <c r="Q753" s="424" t="str">
        <f>IF(_tag_month_day!D743="","",_tag_month_day!D743)</f>
        <v/>
      </c>
      <c r="R753" s="426" t="str">
        <f>IF(_tag_month_day!CB743="","",_tag_month_day!CB743/100)</f>
        <v/>
      </c>
      <c r="S753" s="427" t="str">
        <f>IF(_tag_month_day!E743="","",_tag_month_day!E743)</f>
        <v/>
      </c>
      <c r="T753" s="427" t="str">
        <f>IF(_tag_month_day!F743="","",_tag_month_day!F743)</f>
        <v/>
      </c>
      <c r="U753" s="428" t="e">
        <f>S753+T753</f>
        <v>#VALUE!</v>
      </c>
      <c r="V753" s="429" t="e">
        <f>U753/AJ753</f>
        <v>#VALUE!</v>
      </c>
      <c r="W753" s="430" t="str">
        <f>IF(_jhy_month_day!A743="","",_jhy_month_day!A743)</f>
        <v/>
      </c>
      <c r="X753" s="431" t="str">
        <f>IF(_jhy_month_day!B743="","",_jhy_month_day!B743/100)</f>
        <v/>
      </c>
      <c r="Y753" s="431" t="str">
        <f>IF(_jhy_month_day!C743="","",_jhy_month_day!C743/100)</f>
        <v/>
      </c>
      <c r="Z753" s="432">
        <f>Z749+1</f>
        <v>186</v>
      </c>
      <c r="AA753" s="433" t="str">
        <f>IF(_tag_month_day!G743="","",_tag_month_day!G743/100)</f>
        <v/>
      </c>
      <c r="AB753" s="433" t="str">
        <f>IF(_tag_month_day!H743="","",_tag_month_day!H743/100)</f>
        <v/>
      </c>
      <c r="AC753" s="434">
        <f>IF(X753="",AC752,BK753*($AV752*X753+$AW752*FD752+$AX752*FI752+$AY752*FN752+$AZ752*FS752+$BA752*FX752+$BG752*GE752)/(AV752*Y753+AX752*FK752+AW752*FF752+AY752*FP752+AZ752*FU752+BA752*FZ752+BG752*GG752+BB752*GK752+BC752*GN752+BD752*GP752))</f>
        <v>1.59963432013121</v>
      </c>
      <c r="AD753" s="435" t="str">
        <f>IF(AC753=AC752,"",AC753-AC752)</f>
        <v/>
      </c>
      <c r="AE753" s="436" t="str">
        <f>IF(1-AF753=0,"",(1-AF753))</f>
        <v/>
      </c>
      <c r="AF753" s="437">
        <v>1</v>
      </c>
      <c r="AG753" s="10" t="str">
        <f>AG752</f>
        <v>9A3</v>
      </c>
      <c r="AH753" s="438" t="str">
        <f>AH752</f>
        <v/>
      </c>
      <c r="AI753" s="424"/>
      <c r="AJ753" s="10" t="str">
        <f>IF(_tag_month_day!I743="","",_tag_month_day!I743)</f>
        <v/>
      </c>
      <c r="AK753" s="440"/>
      <c r="AL753" s="440"/>
      <c r="AM753" s="440"/>
      <c r="AN753" s="441">
        <f>AN752</f>
        <v>2</v>
      </c>
      <c r="AO753" s="441">
        <f>AO752</f>
        <v>8</v>
      </c>
      <c r="AP753" s="442" t="e">
        <f>(IF(AN753=0,AS752,AS752*(1+AO753/AN753)/(AR753+AO753/AN753)))+AT753</f>
        <v>#VALUE!</v>
      </c>
      <c r="AQ753" s="443" t="str">
        <f>IF(_tag_month_day!J743="","",_tag_month_day!J743/100)</f>
        <v/>
      </c>
      <c r="AR753" s="444">
        <f>AR752</f>
        <v>1.3</v>
      </c>
      <c r="AS753" s="445" t="e">
        <f>AQ753*(AN753*AR753+AO753)/(AN753+AO753)</f>
        <v>#VALUE!</v>
      </c>
      <c r="AT753" s="445" t="e">
        <f>(SUM(BE753:BF753)-SUM(BE752:BF752))*0.05</f>
        <v>#VALUE!</v>
      </c>
      <c r="AU753" s="446" t="str">
        <f>IF(_tag_month_day!CC743="","",IF(_tag_month_day!CC743&gt;0,_tag_month_day!CD743,_tag_month_day!CE743))</f>
        <v/>
      </c>
      <c r="AV753" s="447" t="str">
        <f>IF(_tag_month_day!L743="","",_tag_month_day!L743/100)</f>
        <v/>
      </c>
      <c r="AW753" s="431">
        <f>AW752</f>
        <v>0</v>
      </c>
      <c r="AX753" s="431">
        <f>AX752</f>
        <v>0</v>
      </c>
      <c r="AY753" s="431" t="str">
        <f>IF(_tag_month_day!M743="","",_tag_month_day!M743/100)</f>
        <v/>
      </c>
      <c r="AZ753" s="431" t="str">
        <f>IF(_tag_month_day!N743="","",_tag_month_day!N743/100)</f>
        <v/>
      </c>
      <c r="BA753" s="431" t="str">
        <f>IF(_tag_month_day!O743="","",_tag_month_day!O743/100)</f>
        <v/>
      </c>
      <c r="BB753" s="448" t="str">
        <f>IF(_tag_month_day!P743="","",_tag_month_day!P743/100)</f>
        <v/>
      </c>
      <c r="BC753" s="448">
        <f>BC752</f>
        <v>0</v>
      </c>
      <c r="BD753" s="448" t="str">
        <f>IF(_tag_month_day!Q743="","",_tag_month_day!Q743/100)</f>
        <v/>
      </c>
      <c r="BE753" s="449" t="str">
        <f>IF(_tag_month_day!R743="","",_tag_month_day!R743/100)</f>
        <v/>
      </c>
      <c r="BF753" s="388" t="e">
        <f>(AU753*(100+BE753*100))/(AJ753-AU753)/100</f>
        <v>#VALUE!</v>
      </c>
      <c r="BG753" s="521" t="e">
        <f>BE753+BF753</f>
        <v>#VALUE!</v>
      </c>
      <c r="BH753" s="522" t="e">
        <f>SUM(AV753:BF753)</f>
        <v>#VALUE!</v>
      </c>
      <c r="BI753" s="523" t="e">
        <f>IF(CX753=0,BI752,(DK753*查询!$R$5+DL753*查询!$Q$5+DM753*查询!$N$5+DN753*查询!$O$5+DO753*查询!$P$5)*AF753/CX753)</f>
        <v>#VALUE!</v>
      </c>
      <c r="BJ753" s="523" t="e">
        <f>IF(CX753=0,BJ752,(DP753*查询!$S$5+DQ753*查询!$T$5+DR753*查询!$U$5)*AF753/CX753)</f>
        <v>#VALUE!</v>
      </c>
      <c r="BK753" s="452">
        <f>BK752</f>
        <v>1</v>
      </c>
      <c r="BL753" s="453" t="e">
        <f>SUMPRODUCT((AV753:BA753)*(GS753:GX753))/((GS753:GX753)+SUM(BB753:BD753)*GY753+BG753*GZ753)</f>
        <v>#VALUE!</v>
      </c>
      <c r="BM753" s="453" t="e">
        <f>BK753*($AV753*FB753+$AW753*FD753+$AX753*FI753+$AY753*FN753+$AZ753*FS753+$BA753*FX753+$BG753*GE753)/(AV753*EY753+AX753*FK753+AW753*FF753+AY753*FP753+AZ753*FU753+BA753*FZ753+BG753*GG753+BB753*GK753+BC753*GN753+BD753*GP753)</f>
        <v>#VALUE!</v>
      </c>
      <c r="BN753" s="453" t="e">
        <f>($AV753*FC753+$AX753*FJ753+$AW753*FE753+$AY753*FO753+$AZ753*FT753+$BA753*FY753+$BG753*GF753)/($AV753*FA753+BG753*GH753+BB753*GL753+BC753*GO753+BD753*GQ753+BA753*GA753)</f>
        <v>#VALUE!</v>
      </c>
      <c r="BO753" s="454" t="e">
        <f>SUMPRODUCT(AV753:BA753*GS753:GX753)/(GS753:GX753+(BB753+BC753+BD753)*GY753+BG753)</f>
        <v>#VALUE!</v>
      </c>
      <c r="BP753" s="454" t="e">
        <f>SUMPRODUCT(AV753:BA753*GS753:GX753)/(GS753:GX753+(BB753+BC753+BD753)*GY753+BG753)</f>
        <v>#VALUE!</v>
      </c>
      <c r="BQ753" s="454" t="e">
        <f>SUMPRODUCT(AV753:BA753*GS753:GX753)/(GS753:GX753+(BB753+BC753+BD753)*GY753+BG753)</f>
        <v>#VALUE!</v>
      </c>
      <c r="BR753" s="453" t="str">
        <f>IF(_tag_month_day!T743="","",_tag_month_day!T743)</f>
        <v/>
      </c>
      <c r="BS753" s="453" t="str">
        <f>IF(_tag_month_day!U743="","",_tag_month_day!U743)</f>
        <v/>
      </c>
      <c r="BT753" s="455" t="str">
        <f>IF(CK753="","",IF((CK753&gt;=BV753-0.12)*(CK753&lt;=BV753+0.12),"合格","不合格"))</f>
        <v/>
      </c>
      <c r="BU753" s="456" t="str">
        <f>IF(_tag_month_day!V743="","",_tag_month_day!V743)</f>
        <v/>
      </c>
      <c r="BV753" s="457" t="str">
        <f>IF(_tag_month_day!W743="","",_tag_month_day!W743)</f>
        <v/>
      </c>
      <c r="BW753" s="458" t="str">
        <f>IF(_tag_month_day!X743="","",_tag_month_day!X743)</f>
        <v/>
      </c>
      <c r="BX753" s="458" t="str">
        <f>IF(_tag_month_day!Y743="","",_tag_month_day!Y743)</f>
        <v/>
      </c>
      <c r="BY753" s="459">
        <f ca="1">L753</f>
        <v>43616.999999998203</v>
      </c>
      <c r="BZ753" s="460"/>
      <c r="CA753" s="4"/>
      <c r="CB753" s="424" t="str">
        <f>IF(_tag_month_day!Z743="","",_tag_month_day!Z743)</f>
        <v/>
      </c>
      <c r="CC753" s="424" t="str">
        <f>IF(_tag_month_day!AA743="","",_tag_month_day!AA743)</f>
        <v/>
      </c>
      <c r="CD753" s="424" t="str">
        <f>IF(_tag_month_day!AB743="","",_tag_month_day!AB743)</f>
        <v/>
      </c>
      <c r="CE753" s="424" t="str">
        <f>IF(_tag_month_day!AC743="","",_tag_month_day!AC743)</f>
        <v/>
      </c>
      <c r="CF753" s="424" t="str">
        <f>IF(_tag_month_day!AD743="","",_tag_month_day!AD743)</f>
        <v/>
      </c>
      <c r="CG753" s="424" t="str">
        <f>IF(_tag_month_day!AE743="","",_tag_month_day!AE743)</f>
        <v/>
      </c>
      <c r="CH753" s="424" t="str">
        <f>IF(_tag_month_day!AF743="","",_tag_month_day!AF743)</f>
        <v/>
      </c>
      <c r="CI753" s="424" t="str">
        <f>IF(_tag_month_day!AG743="","",_tag_month_day!AG743)</f>
        <v/>
      </c>
      <c r="CJ753" s="424" t="str">
        <f>IF(_tag_month_day!AH743="","",_tag_month_day!AH743)</f>
        <v/>
      </c>
      <c r="CK753" s="424" t="str">
        <f>IF(_tag_month_day!AI743="","",_tag_month_day!AI743)</f>
        <v/>
      </c>
      <c r="CL753" s="4" t="str">
        <f>IF(_tag_month_day!AJ743="","",_tag_month_day!AJ743)</f>
        <v/>
      </c>
      <c r="CM753" s="4" t="str">
        <f>IF(_tag_month_day!AK743="","",_tag_month_day!AK743)</f>
        <v/>
      </c>
      <c r="CN753" s="4" t="str">
        <f>IF(_tag_month_day!AL743="","",_tag_month_day!AL743)</f>
        <v/>
      </c>
      <c r="CO753" s="4" t="str">
        <f>IF(_tag_month_day!AM743="","",_tag_month_day!AM743)</f>
        <v/>
      </c>
      <c r="CP753" s="4" t="str">
        <f>IF(_tag_month_day!AN743="","",_tag_month_day!AN743)</f>
        <v/>
      </c>
      <c r="CQ753" s="4" t="str">
        <f>IF(_tag_month_day!AO743="","",_tag_month_day!AO743)</f>
        <v/>
      </c>
      <c r="CR753" s="462" t="str">
        <f>IF(_tag_month_day!AP743="","",_tag_month_day!AP743)</f>
        <v/>
      </c>
      <c r="CS753" s="463" t="str">
        <f>IF(_tag_month_day!AQ743="","",_tag_month_day!AQ743)</f>
        <v/>
      </c>
      <c r="CT753" s="4" t="str">
        <f>IF(_tag_month_day!AR743="","",_tag_month_day!AR743)</f>
        <v/>
      </c>
      <c r="CU753" s="464" t="e">
        <f>DU753/AJ753</f>
        <v>#VALUE!</v>
      </c>
      <c r="CV753" s="451" t="e">
        <f>BG753/BH753</f>
        <v>#VALUE!</v>
      </c>
      <c r="CW753" s="465" t="e">
        <f>AJ753*(1-CV753)*CU753*AF753</f>
        <v>#VALUE!</v>
      </c>
      <c r="CX753" s="465" t="e">
        <f>CW753*94%</f>
        <v>#VALUE!</v>
      </c>
      <c r="CY753" s="466" t="e">
        <f>IF(CX753=0,0,DS753/(DS753+CX753))</f>
        <v>#VALUE!</v>
      </c>
      <c r="CZ753" s="465" t="e">
        <f>$AJ753*EF753</f>
        <v>#VALUE!</v>
      </c>
      <c r="DA753" s="465" t="e">
        <f>$AJ753*EG753</f>
        <v>#VALUE!</v>
      </c>
      <c r="DB753" s="465" t="e">
        <f>$AJ753*EH753</f>
        <v>#VALUE!</v>
      </c>
      <c r="DC753" s="465" t="e">
        <f>$AJ753*EI753</f>
        <v>#VALUE!</v>
      </c>
      <c r="DD753" s="465" t="e">
        <f>$AJ753*EJ753</f>
        <v>#VALUE!</v>
      </c>
      <c r="DE753" s="465" t="e">
        <f>$AJ753*EK753</f>
        <v>#VALUE!</v>
      </c>
      <c r="DF753" s="465" t="e">
        <f>$AJ753*EL753</f>
        <v>#VALUE!</v>
      </c>
      <c r="DG753" s="465" t="e">
        <f>$AJ753*EM753</f>
        <v>#VALUE!</v>
      </c>
      <c r="DH753" s="465" t="e">
        <f>$AJ753*EN753</f>
        <v>#VALUE!</v>
      </c>
      <c r="DI753" s="465" t="e">
        <f>$AJ753*EO753</f>
        <v>#VALUE!</v>
      </c>
      <c r="DJ753" s="465" t="e">
        <f>CZ753*(1-EP753)</f>
        <v>#VALUE!</v>
      </c>
      <c r="DK753" s="465" t="e">
        <f>DA753*(1-ER753)</f>
        <v>#VALUE!</v>
      </c>
      <c r="DL753" s="465" t="e">
        <f>DB753*(1-EQ753)</f>
        <v>#VALUE!</v>
      </c>
      <c r="DM753" s="465" t="e">
        <f>DC753*(1-ES753)</f>
        <v>#VALUE!</v>
      </c>
      <c r="DN753" s="465" t="e">
        <f>DD753*(1-ET753)</f>
        <v>#VALUE!</v>
      </c>
      <c r="DO753" s="465" t="e">
        <f>DE753</f>
        <v>#VALUE!</v>
      </c>
      <c r="DP753" s="465" t="e">
        <f>DF753*(1-EU753)</f>
        <v>#VALUE!</v>
      </c>
      <c r="DQ753" s="465" t="e">
        <f>DG753*(1-EV753)</f>
        <v>#VALUE!</v>
      </c>
      <c r="DR753" s="465" t="e">
        <f>DH753*(1-EW753)</f>
        <v>#VALUE!</v>
      </c>
      <c r="DS753" s="465" t="e">
        <f>DI753</f>
        <v>#VALUE!</v>
      </c>
      <c r="DT753" s="465" t="e">
        <f>SUM(DJ753:DS753)</f>
        <v>#VALUE!</v>
      </c>
      <c r="DU753" s="465" t="e">
        <f>(GS753:GX753)+(DP753+DQ753+DR753)*GY753+DS753</f>
        <v>#VALUE!</v>
      </c>
      <c r="DV753" s="451" t="e">
        <f>AV753/$BH753/(1-EP753)</f>
        <v>#VALUE!</v>
      </c>
      <c r="DW753" s="451" t="e">
        <f>AW753/$BH753/(1-ER753)</f>
        <v>#VALUE!</v>
      </c>
      <c r="DX753" s="451" t="e">
        <f>AX753/$BH753/(1-EQ753)</f>
        <v>#VALUE!</v>
      </c>
      <c r="DY753" s="451" t="e">
        <f>AY753/$BH753/(1-ES753)</f>
        <v>#VALUE!</v>
      </c>
      <c r="DZ753" s="451" t="e">
        <f>AZ753/$BH753/(1-ET753)</f>
        <v>#VALUE!</v>
      </c>
      <c r="EA753" s="451" t="e">
        <f>BA753/$BH753/(1-AX753)</f>
        <v>#VALUE!</v>
      </c>
      <c r="EB753" s="451" t="e">
        <f>BB753/$BH753/(1-EU753)</f>
        <v>#VALUE!</v>
      </c>
      <c r="EC753" s="451" t="e">
        <f>BC753/$BH753/(1-EV753)</f>
        <v>#VALUE!</v>
      </c>
      <c r="ED753" s="451" t="e">
        <f>BD753/$BH753/(1-EW753)</f>
        <v>#VALUE!</v>
      </c>
      <c r="EE753" s="451" t="e">
        <f>BG753/BH753</f>
        <v>#VALUE!</v>
      </c>
      <c r="EF753" s="451" t="e">
        <f>DV753/SUM($DV753:$EE753)</f>
        <v>#VALUE!</v>
      </c>
      <c r="EG753" s="451" t="e">
        <f>DW753/SUM($DV753:$EE753)</f>
        <v>#VALUE!</v>
      </c>
      <c r="EH753" s="451" t="e">
        <f>DX753/SUM($DV753:$EE753)</f>
        <v>#VALUE!</v>
      </c>
      <c r="EI753" s="451" t="e">
        <f>DY753/SUM($DV753:$EE753)</f>
        <v>#VALUE!</v>
      </c>
      <c r="EJ753" s="451" t="e">
        <f>DZ753/SUM($DV753:$EE753)</f>
        <v>#VALUE!</v>
      </c>
      <c r="EK753" s="451" t="e">
        <f>EA753/SUM($DV753:$EE753)</f>
        <v>#VALUE!</v>
      </c>
      <c r="EL753" s="451" t="e">
        <f>EB753/SUM($DV753:$EE753)</f>
        <v>#VALUE!</v>
      </c>
      <c r="EM753" s="451" t="e">
        <f>EC753/SUM($DV753:$EE753)</f>
        <v>#VALUE!</v>
      </c>
      <c r="EN753" s="451" t="e">
        <f>ED753/SUM($DV753:$EE753)</f>
        <v>#VALUE!</v>
      </c>
      <c r="EO753" s="451" t="e">
        <f>EE753/SUM($DV753:$EE753)</f>
        <v>#VALUE!</v>
      </c>
      <c r="EP753" s="450">
        <f>EP752</f>
        <v>0.080000000000000002</v>
      </c>
      <c r="EQ753" s="450">
        <f>EQ752</f>
        <v>0.014999999999999999</v>
      </c>
      <c r="ER753" s="450">
        <f>ER752</f>
        <v>0.014999999999999999</v>
      </c>
      <c r="ES753" s="450">
        <f>ES752</f>
        <v>0.014999999999999999</v>
      </c>
      <c r="ET753" s="450">
        <f>ET752</f>
        <v>0.014999999999999999</v>
      </c>
      <c r="EU753" s="450">
        <f>EU752</f>
        <v>0.089999999999999997</v>
      </c>
      <c r="EV753" s="450">
        <f>EV752</f>
        <v>0.089999999999999997</v>
      </c>
      <c r="EW753" s="450">
        <f>EW752</f>
        <v>0.089999999999999997</v>
      </c>
      <c r="EX753" s="431" t="str">
        <f>IF(_tag_month_day!AS743="","",_tag_month_day!AS743/100)</f>
        <v/>
      </c>
      <c r="EY753" s="431" t="str">
        <f>IF(_tag_month_day!AT743="","",_tag_month_day!AT743/100)</f>
        <v/>
      </c>
      <c r="EZ753" s="431" t="str">
        <f>IF(_tag_month_day!AU743="","",_tag_month_day!AU743/100)</f>
        <v/>
      </c>
      <c r="FA753" s="431" t="str">
        <f>IF(_tag_month_day!AV743="","",_tag_month_day!AV743/100)</f>
        <v/>
      </c>
      <c r="FB753" s="431" t="str">
        <f>IF(_tag_month_day!AW743="","",_tag_month_day!AW743/100)</f>
        <v/>
      </c>
      <c r="FC753" s="431" t="str">
        <f>IF(_tag_month_day!AX743="","",_tag_month_day!AX743/100)</f>
        <v/>
      </c>
      <c r="FD753" s="449" t="str">
        <f>IF(_tag_month_day!AY743="","",_tag_month_day!AY743/100)</f>
        <v/>
      </c>
      <c r="FE753" s="449" t="str">
        <f>IF(_tag_month_day!AZ743="","",_tag_month_day!AZ743/100)</f>
        <v/>
      </c>
      <c r="FF753" s="449" t="str">
        <f>IF(_tag_month_day!BA743="","",_tag_month_day!BA743/100)</f>
        <v/>
      </c>
      <c r="FG753" s="449" t="str">
        <f>IF(_tag_month_day!BB743="","",_tag_month_day!BB743/100)</f>
        <v/>
      </c>
      <c r="FH753" s="467" t="str">
        <f>IF(_tag_month_day!BC743="","",_tag_month_day!BC743/100)</f>
        <v/>
      </c>
      <c r="FI753" s="449">
        <f>FI752</f>
        <v>0.40999999999999998</v>
      </c>
      <c r="FJ753" s="449">
        <f>FJ752</f>
        <v>0.11</v>
      </c>
      <c r="FK753" s="449">
        <f>FK752</f>
        <v>0.014999999999999999</v>
      </c>
      <c r="FL753" s="449">
        <f>FL752</f>
        <v>0</v>
      </c>
      <c r="FM753" s="467">
        <f>FM752</f>
        <v>0.0001</v>
      </c>
      <c r="FN753" s="449">
        <f>FN752</f>
        <v>0.32000000000000001</v>
      </c>
      <c r="FO753" s="449">
        <f>FO752</f>
        <v>0.20000000000000001</v>
      </c>
      <c r="FP753" s="449">
        <f>FP752</f>
        <v>0.01</v>
      </c>
      <c r="FQ753" s="449">
        <f>FQ752</f>
        <v>0</v>
      </c>
      <c r="FR753" s="467">
        <f>FR752</f>
        <v>0.0001</v>
      </c>
      <c r="FS753" s="449" t="str">
        <f>IF(_tag_month_day!BD743="","",_tag_month_day!BD743/100)</f>
        <v/>
      </c>
      <c r="FT753" s="449" t="str">
        <f>IF(_tag_month_day!BE743="","",_tag_month_day!BE743/100)</f>
        <v/>
      </c>
      <c r="FU753" s="449" t="str">
        <f>IF(_tag_month_day!BF743="","",_tag_month_day!BF743/100)</f>
        <v/>
      </c>
      <c r="FV753" s="449" t="str">
        <f>IF(_tag_month_day!BG743="","",_tag_month_day!BG743/100)</f>
        <v/>
      </c>
      <c r="FW753" s="467" t="str">
        <f>IF(_tag_month_day!BH743="","",_tag_month_day!BH743/100)</f>
        <v/>
      </c>
      <c r="FX753" s="449" t="str">
        <f>IF(_tag_month_day!BI743="","",_tag_month_day!BI743/100)</f>
        <v/>
      </c>
      <c r="FY753" s="449" t="str">
        <f>IF(_tag_month_day!BJ743="","",_tag_month_day!BJ743/100)</f>
        <v/>
      </c>
      <c r="FZ753" s="468" t="str">
        <f>IF(_tag_month_day!BK743="","",_tag_month_day!BK743/100)</f>
        <v/>
      </c>
      <c r="GA753" s="449" t="str">
        <f>IF(_tag_month_day!BL743="","",_tag_month_day!BL743/100)</f>
        <v/>
      </c>
      <c r="GB753" s="467" t="str">
        <f>IF(_tag_month_day!BM743="","",_tag_month_day!BM743/100)</f>
        <v/>
      </c>
      <c r="GC753" s="431" t="str">
        <f>IF(_tag_month_day!BN743="","",_tag_month_day!BN743/100)</f>
        <v/>
      </c>
      <c r="GD753" s="431" t="str">
        <f>IF(_tag_month_day!BO743="","",_tag_month_day!BO743/100)</f>
        <v/>
      </c>
      <c r="GE753" s="431" t="str">
        <f>IF(_tag_month_day!BP743="","",_tag_month_day!BP743/100)</f>
        <v/>
      </c>
      <c r="GF753" s="431" t="str">
        <f>IF(_tag_month_day!BQ743="","",_tag_month_day!BQ743/100)</f>
        <v/>
      </c>
      <c r="GG753" s="431" t="str">
        <f>IF(_tag_month_day!BR743="","",_tag_month_day!BR743/100)</f>
        <v/>
      </c>
      <c r="GH753" s="431" t="str">
        <f>IF(_tag_month_day!BS743="","",_tag_month_day!BS743/100)</f>
        <v/>
      </c>
      <c r="GI753" s="467" t="str">
        <f>IF(_tag_month_day!BT743="","",_tag_month_day!BT743/100)</f>
        <v/>
      </c>
      <c r="GJ753" s="469" t="str">
        <f>IF(_tag_month_day!BU743="","",_tag_month_day!BU743/100)</f>
        <v/>
      </c>
      <c r="GK753" s="470">
        <f>GK752</f>
        <v>0.070000000000000007</v>
      </c>
      <c r="GL753" s="470">
        <f>GL752</f>
        <v>0.029999999999999999</v>
      </c>
      <c r="GM753" s="471" t="str">
        <f>IF(_tag_month_day!BX743="","",_tag_month_day!BX743/100)</f>
        <v/>
      </c>
      <c r="GN753" s="470">
        <f>GN752</f>
        <v>0.070000000000000007</v>
      </c>
      <c r="GO753" s="470">
        <f>GO752</f>
        <v>0.029999999999999999</v>
      </c>
      <c r="GP753" s="470">
        <f>GP752</f>
        <v>0.089999999999999997</v>
      </c>
      <c r="GQ753" s="470">
        <f>GQ752</f>
        <v>0.029999999999999999</v>
      </c>
      <c r="GR753" s="471" t="str">
        <f>IF(_tag_month_day!CA743="","",_tag_month_day!CA743/100)</f>
        <v/>
      </c>
      <c r="GS753" s="472">
        <f>GS752</f>
        <v>0.95299999999999996</v>
      </c>
      <c r="GT753" s="472">
        <f>GT752</f>
        <v>0.55000000000000004</v>
      </c>
      <c r="GU753" s="472">
        <f>GU752</f>
        <v>0.55000000000000004</v>
      </c>
      <c r="GV753" s="472">
        <f>GV752</f>
        <v>0.55000000000000004</v>
      </c>
      <c r="GW753" s="472">
        <f>GW752</f>
        <v>0.5</v>
      </c>
      <c r="GX753" s="472">
        <f>GX752</f>
        <v>0.93500000000000005</v>
      </c>
      <c r="GY753" s="472">
        <f>GY752</f>
        <v>0.14999999999999999</v>
      </c>
      <c r="GZ753" s="472">
        <f>GZ752</f>
        <v>1</v>
      </c>
      <c r="HA753" s="524">
        <f>HA752</f>
        <v>0.047</v>
      </c>
      <c r="HB753" s="524">
        <f>HB752</f>
        <v>0.45000000000000001</v>
      </c>
      <c r="HC753" s="524">
        <f>HC752</f>
        <v>0.45000000000000001</v>
      </c>
      <c r="HD753" s="524">
        <f>HD752</f>
        <v>0.45000000000000001</v>
      </c>
      <c r="HE753" s="524">
        <f>HE752</f>
        <v>0.5</v>
      </c>
      <c r="HF753" s="524">
        <f>HF752</f>
        <v>0.065000000000000002</v>
      </c>
      <c r="HG753" s="524">
        <f>HG752</f>
        <v>0.84999999999999998</v>
      </c>
      <c r="HH753" s="524">
        <f>HH752</f>
        <v>0</v>
      </c>
      <c r="HI753" s="10">
        <f>IF(BZ753&lt;&gt;"",CK753-BV753,0)</f>
        <v>0</v>
      </c>
      <c r="HJ753" s="10" t="e">
        <f>IF(AJ753&gt;0,AH753-AJ753,0)</f>
        <v>#VALUE!</v>
      </c>
      <c r="HK753" s="466">
        <f>HK752</f>
        <v>0.84999999999999998</v>
      </c>
      <c r="HL753" s="424">
        <f>HL752</f>
        <v>550000</v>
      </c>
      <c r="HM753" s="424">
        <f>HM752</f>
        <v>480000</v>
      </c>
      <c r="HN753" s="465" t="e">
        <f>(DJ753*EZ753+DK753*FH753+DL753*FM753+DM753*FR753+DN753*FW753+DO753*GB753+DS753*GI753+DP753*GM753+DR753*GR753)*1000*2</f>
        <v>#VALUE!</v>
      </c>
      <c r="HO753" s="465" t="e">
        <f>HN753*HK753*$HO$2/HL753*1000000</f>
        <v>#VALUE!</v>
      </c>
      <c r="HP753" s="465" t="e">
        <f>HN753*HK753*$HP$2/HM753*1000000</f>
        <v>#VALUE!</v>
      </c>
    </row>
    <row r="754">
      <c r="A754" s="420">
        <v>743</v>
      </c>
      <c r="B754" s="421">
        <f ca="1">IF(D754=D753,B753,IF(D754="夜班",B753+1,B753))</f>
        <v>43616</v>
      </c>
      <c r="C754" s="422">
        <f>C753</f>
        <v>0.041666666666666699</v>
      </c>
      <c r="D754" s="10" t="str">
        <f ca="1">IF(HOUR(G754)&lt;8,"夜班",IF(HOUR(G754)&lt;16,"白班",IF(HOUR(G754)&lt;24,"中班",0)))</f>
        <v>中班</v>
      </c>
      <c r="E754" s="10" t="e">
        <f ca="1">IF(F754=1,"甲",IF(F754=2,"乙",IF(F754=3,"丙",IF(F754=4,"丁",""))))</f>
        <v>#REF!</v>
      </c>
      <c r="F754" s="10" t="e">
        <f ca="1">SUMPRODUCT((成本日报!$A$3:$A$95=计划!B754)*(成本日报!$B$3:$B$95=计划!$D754),成本日报!$C$3:$C$95)</f>
        <v>#REF!</v>
      </c>
      <c r="G754" s="423">
        <f ca="1">G753+C753</f>
        <v>43616.916666664867</v>
      </c>
      <c r="H754" s="423">
        <f ca="1">$G754+$C754/60*10+$C754*0</f>
        <v>43616.923611109312</v>
      </c>
      <c r="I754" s="423">
        <f ca="1">$G754+$C754/60*18+$C754*0</f>
        <v>43616.929166664864</v>
      </c>
      <c r="J754" s="423">
        <f ca="1">$G754+$C754/60*0+$C754*1</f>
        <v>43616.958333331531</v>
      </c>
      <c r="K754" s="423">
        <f ca="1">$G754+$C754/60*30+$C754*2</f>
        <v>43617.020833331539</v>
      </c>
      <c r="L754" s="423">
        <f ca="1">$G754+$C754/60*0+$C754*3</f>
        <v>43617.041666664867</v>
      </c>
      <c r="M754" s="424" t="str">
        <f>IF(_tag_month_day!A744="","",_tag_month_day!A744)</f>
        <v/>
      </c>
      <c r="N754" s="424" t="str">
        <f>IF(_tag_month_day!B744="","",_tag_month_day!B744)</f>
        <v/>
      </c>
      <c r="O754" s="425" t="e">
        <f>IF(M754+N754=0,"",M754+N754)</f>
        <v>#VALUE!</v>
      </c>
      <c r="P754" s="424" t="str">
        <f>IF(_tag_month_day!C744="","",_tag_month_day!C744)</f>
        <v/>
      </c>
      <c r="Q754" s="424" t="str">
        <f>IF(_tag_month_day!D744="","",_tag_month_day!D744)</f>
        <v/>
      </c>
      <c r="R754" s="426" t="str">
        <f>IF(_tag_month_day!CB744="","",_tag_month_day!CB744/100)</f>
        <v/>
      </c>
      <c r="S754" s="427" t="str">
        <f>IF(_tag_month_day!E744="","",_tag_month_day!E744)</f>
        <v/>
      </c>
      <c r="T754" s="427" t="str">
        <f>IF(_tag_month_day!F744="","",_tag_month_day!F744)</f>
        <v/>
      </c>
      <c r="U754" s="428" t="e">
        <f>S754+T754</f>
        <v>#VALUE!</v>
      </c>
      <c r="V754" s="429" t="e">
        <f>U754/AJ754</f>
        <v>#VALUE!</v>
      </c>
      <c r="W754" s="430" t="str">
        <f>IF(_jhy_month_day!A744="","",_jhy_month_day!A744)</f>
        <v/>
      </c>
      <c r="X754" s="431" t="str">
        <f>IF(_jhy_month_day!B744="","",_jhy_month_day!B744/100)</f>
        <v/>
      </c>
      <c r="Y754" s="431" t="str">
        <f>IF(_jhy_month_day!C744="","",_jhy_month_day!C744/100)</f>
        <v/>
      </c>
      <c r="Z754" s="432">
        <f>Z750+1</f>
        <v>186</v>
      </c>
      <c r="AA754" s="433" t="str">
        <f>IF(_tag_month_day!G744="","",_tag_month_day!G744/100)</f>
        <v/>
      </c>
      <c r="AB754" s="433" t="str">
        <f>IF(_tag_month_day!H744="","",_tag_month_day!H744/100)</f>
        <v/>
      </c>
      <c r="AC754" s="434">
        <f>IF(X754="",AC753,BK754*($AV753*X754+$AW753*FD753+$AX753*FI753+$AY753*FN753+$AZ753*FS753+$BA753*FX753+$BG753*GE753)/(AV753*Y754+AX753*FK753+AW753*FF753+AY753*FP753+AZ753*FU753+BA753*FZ753+BG753*GG753+BB753*GK753+BC753*GN753+BD753*GP753))</f>
        <v>1.59963432013121</v>
      </c>
      <c r="AD754" s="435" t="str">
        <f>IF(AC754=AC753,"",AC754-AC753)</f>
        <v/>
      </c>
      <c r="AE754" s="436" t="str">
        <f>IF(1-AF754=0,"",(1-AF754))</f>
        <v/>
      </c>
      <c r="AF754" s="437">
        <v>1</v>
      </c>
      <c r="AG754" s="10" t="str">
        <f>AG753</f>
        <v>9A3</v>
      </c>
      <c r="AH754" s="438" t="str">
        <f>AH753</f>
        <v/>
      </c>
      <c r="AI754" s="424"/>
      <c r="AJ754" s="10" t="str">
        <f>IF(_tag_month_day!I744="","",_tag_month_day!I744)</f>
        <v/>
      </c>
      <c r="AK754" s="440"/>
      <c r="AL754" s="440"/>
      <c r="AM754" s="440"/>
      <c r="AN754" s="441">
        <f>AN753</f>
        <v>2</v>
      </c>
      <c r="AO754" s="441">
        <f>AO753</f>
        <v>8</v>
      </c>
      <c r="AP754" s="442" t="e">
        <f>(IF(AN754=0,AS753,AS753*(1+AO754/AN754)/(AR754+AO754/AN754)))+AT754</f>
        <v>#VALUE!</v>
      </c>
      <c r="AQ754" s="443" t="str">
        <f>IF(_tag_month_day!J744="","",_tag_month_day!J744/100)</f>
        <v/>
      </c>
      <c r="AR754" s="444">
        <f>AR753</f>
        <v>1.3</v>
      </c>
      <c r="AS754" s="445" t="e">
        <f>AQ754*(AN754*AR754+AO754)/(AN754+AO754)</f>
        <v>#VALUE!</v>
      </c>
      <c r="AT754" s="445" t="e">
        <f>(SUM(BE754:BF754)-SUM(BE753:BF753))*0.05</f>
        <v>#VALUE!</v>
      </c>
      <c r="AU754" s="446" t="str">
        <f>IF(_tag_month_day!CC744="","",IF(_tag_month_day!CC744&gt;0,_tag_month_day!CD744,_tag_month_day!CE744))</f>
        <v/>
      </c>
      <c r="AV754" s="447" t="str">
        <f>IF(_tag_month_day!L744="","",_tag_month_day!L744/100)</f>
        <v/>
      </c>
      <c r="AW754" s="431">
        <f>AW753</f>
        <v>0</v>
      </c>
      <c r="AX754" s="431">
        <f>AX753</f>
        <v>0</v>
      </c>
      <c r="AY754" s="431" t="str">
        <f>IF(_tag_month_day!M744="","",_tag_month_day!M744/100)</f>
        <v/>
      </c>
      <c r="AZ754" s="431" t="str">
        <f>IF(_tag_month_day!N744="","",_tag_month_day!N744/100)</f>
        <v/>
      </c>
      <c r="BA754" s="431" t="str">
        <f>IF(_tag_month_day!O744="","",_tag_month_day!O744/100)</f>
        <v/>
      </c>
      <c r="BB754" s="448" t="str">
        <f>IF(_tag_month_day!P744="","",_tag_month_day!P744/100)</f>
        <v/>
      </c>
      <c r="BC754" s="448">
        <f>BC753</f>
        <v>0</v>
      </c>
      <c r="BD754" s="448" t="str">
        <f>IF(_tag_month_day!Q744="","",_tag_month_day!Q744/100)</f>
        <v/>
      </c>
      <c r="BE754" s="449" t="str">
        <f>IF(_tag_month_day!R744="","",_tag_month_day!R744/100)</f>
        <v/>
      </c>
      <c r="BF754" s="388" t="e">
        <f>(AU754*(100+BE754*100))/(AJ754-AU754)/100</f>
        <v>#VALUE!</v>
      </c>
      <c r="BG754" s="521" t="e">
        <f>BE754+BF754</f>
        <v>#VALUE!</v>
      </c>
      <c r="BH754" s="522" t="e">
        <f>SUM(AV754:BF754)</f>
        <v>#VALUE!</v>
      </c>
      <c r="BI754" s="523" t="e">
        <f>IF(CX754=0,BI753,(DK754*查询!$R$5+DL754*查询!$Q$5+DM754*查询!$N$5+DN754*查询!$O$5+DO754*查询!$P$5)*AF754/CX754)</f>
        <v>#VALUE!</v>
      </c>
      <c r="BJ754" s="523" t="e">
        <f>IF(CX754=0,BJ753,(DP754*查询!$S$5+DQ754*查询!$T$5+DR754*查询!$U$5)*AF754/CX754)</f>
        <v>#VALUE!</v>
      </c>
      <c r="BK754" s="452">
        <f>BK753</f>
        <v>1</v>
      </c>
      <c r="BL754" s="453" t="e">
        <f>SUMPRODUCT((AV754:BA754)*(GS754:GX754))/((GS754:GX754)+SUM(BB754:BD754)*GY754+BG754*GZ754)</f>
        <v>#VALUE!</v>
      </c>
      <c r="BM754" s="453" t="e">
        <f>BK754*($AV754*FB754+$AW754*FD754+$AX754*FI754+$AY754*FN754+$AZ754*FS754+$BA754*FX754+$BG754*GE754)/(AV754*EY754+AX754*FK754+AW754*FF754+AY754*FP754+AZ754*FU754+BA754*FZ754+BG754*GG754+BB754*GK754+BC754*GN754+BD754*GP754)</f>
        <v>#VALUE!</v>
      </c>
      <c r="BN754" s="453" t="e">
        <f>($AV754*FC754+$AX754*FJ754+$AW754*FE754+$AY754*FO754+$AZ754*FT754+$BA754*FY754+$BG754*GF754)/($AV754*FA754+BG754*GH754+BB754*GL754+BC754*GO754+BD754*GQ754+BA754*GA754)</f>
        <v>#VALUE!</v>
      </c>
      <c r="BO754" s="454" t="e">
        <f>SUMPRODUCT(AV754:BA754*GS754:GX754)/(GS754:GX754+(BB754+BC754+BD754)*GY754+BG754)</f>
        <v>#VALUE!</v>
      </c>
      <c r="BP754" s="454" t="e">
        <f>SUMPRODUCT(AV754:BA754*GS754:GX754)/(GS754:GX754+(BB754+BC754+BD754)*GY754+BG754)</f>
        <v>#VALUE!</v>
      </c>
      <c r="BQ754" s="454" t="e">
        <f>SUMPRODUCT(AV754:BA754*GS754:GX754)/(GS754:GX754+(BB754+BC754+BD754)*GY754+BG754)</f>
        <v>#VALUE!</v>
      </c>
      <c r="BR754" s="453" t="str">
        <f>IF(_tag_month_day!T744="","",_tag_month_day!T744)</f>
        <v/>
      </c>
      <c r="BS754" s="453" t="str">
        <f>IF(_tag_month_day!U744="","",_tag_month_day!U744)</f>
        <v/>
      </c>
      <c r="BT754" s="455" t="str">
        <f>IF(CK754="","",IF((CK754&gt;=BV754-0.12)*(CK754&lt;=BV754+0.12),"合格","不合格"))</f>
        <v/>
      </c>
      <c r="BU754" s="456" t="str">
        <f>IF(_tag_month_day!V744="","",_tag_month_day!V744)</f>
        <v/>
      </c>
      <c r="BV754" s="457" t="str">
        <f>IF(_tag_month_day!W744="","",_tag_month_day!W744)</f>
        <v/>
      </c>
      <c r="BW754" s="458" t="str">
        <f>IF(_tag_month_day!X744="","",_tag_month_day!X744)</f>
        <v/>
      </c>
      <c r="BX754" s="458" t="str">
        <f>IF(_tag_month_day!Y744="","",_tag_month_day!Y744)</f>
        <v/>
      </c>
      <c r="BY754" s="459">
        <f ca="1">L754</f>
        <v>43617.041666664867</v>
      </c>
      <c r="BZ754" s="460"/>
      <c r="CA754" s="4"/>
      <c r="CB754" s="424" t="str">
        <f>IF(_tag_month_day!Z744="","",_tag_month_day!Z744)</f>
        <v/>
      </c>
      <c r="CC754" s="424" t="str">
        <f>IF(_tag_month_day!AA744="","",_tag_month_day!AA744)</f>
        <v/>
      </c>
      <c r="CD754" s="424" t="str">
        <f>IF(_tag_month_day!AB744="","",_tag_month_day!AB744)</f>
        <v/>
      </c>
      <c r="CE754" s="424" t="str">
        <f>IF(_tag_month_day!AC744="","",_tag_month_day!AC744)</f>
        <v/>
      </c>
      <c r="CF754" s="424" t="str">
        <f>IF(_tag_month_day!AD744="","",_tag_month_day!AD744)</f>
        <v/>
      </c>
      <c r="CG754" s="424" t="str">
        <f>IF(_tag_month_day!AE744="","",_tag_month_day!AE744)</f>
        <v/>
      </c>
      <c r="CH754" s="424" t="str">
        <f>IF(_tag_month_day!AF744="","",_tag_month_day!AF744)</f>
        <v/>
      </c>
      <c r="CI754" s="424" t="str">
        <f>IF(_tag_month_day!AG744="","",_tag_month_day!AG744)</f>
        <v/>
      </c>
      <c r="CJ754" s="424" t="str">
        <f>IF(_tag_month_day!AH744="","",_tag_month_day!AH744)</f>
        <v/>
      </c>
      <c r="CK754" s="424" t="str">
        <f>IF(_tag_month_day!AI744="","",_tag_month_day!AI744)</f>
        <v/>
      </c>
      <c r="CL754" s="4" t="str">
        <f>IF(_tag_month_day!AJ744="","",_tag_month_day!AJ744)</f>
        <v/>
      </c>
      <c r="CM754" s="4" t="str">
        <f>IF(_tag_month_day!AK744="","",_tag_month_day!AK744)</f>
        <v/>
      </c>
      <c r="CN754" s="4" t="str">
        <f>IF(_tag_month_day!AL744="","",_tag_month_day!AL744)</f>
        <v/>
      </c>
      <c r="CO754" s="4" t="str">
        <f>IF(_tag_month_day!AM744="","",_tag_month_day!AM744)</f>
        <v/>
      </c>
      <c r="CP754" s="4" t="str">
        <f>IF(_tag_month_day!AN744="","",_tag_month_day!AN744)</f>
        <v/>
      </c>
      <c r="CQ754" s="4" t="str">
        <f>IF(_tag_month_day!AO744="","",_tag_month_day!AO744)</f>
        <v/>
      </c>
      <c r="CR754" s="462" t="str">
        <f>IF(_tag_month_day!AP744="","",_tag_month_day!AP744)</f>
        <v/>
      </c>
      <c r="CS754" s="463" t="str">
        <f>IF(_tag_month_day!AQ744="","",_tag_month_day!AQ744)</f>
        <v/>
      </c>
      <c r="CT754" s="4" t="str">
        <f>IF(_tag_month_day!AR744="","",_tag_month_day!AR744)</f>
        <v/>
      </c>
      <c r="CU754" s="464" t="e">
        <f>DU754/AJ754</f>
        <v>#VALUE!</v>
      </c>
      <c r="CV754" s="451" t="e">
        <f>BG754/BH754</f>
        <v>#VALUE!</v>
      </c>
      <c r="CW754" s="465" t="e">
        <f>AJ754*(1-CV754)*CU754*AF754</f>
        <v>#VALUE!</v>
      </c>
      <c r="CX754" s="465" t="e">
        <f>CW754*94%</f>
        <v>#VALUE!</v>
      </c>
      <c r="CY754" s="466" t="e">
        <f>IF(CX754=0,0,DS754/(DS754+CX754))</f>
        <v>#VALUE!</v>
      </c>
      <c r="CZ754" s="465" t="e">
        <f>$AJ754*EF754</f>
        <v>#VALUE!</v>
      </c>
      <c r="DA754" s="465" t="e">
        <f>$AJ754*EG754</f>
        <v>#VALUE!</v>
      </c>
      <c r="DB754" s="465" t="e">
        <f>$AJ754*EH754</f>
        <v>#VALUE!</v>
      </c>
      <c r="DC754" s="465" t="e">
        <f>$AJ754*EI754</f>
        <v>#VALUE!</v>
      </c>
      <c r="DD754" s="465" t="e">
        <f>$AJ754*EJ754</f>
        <v>#VALUE!</v>
      </c>
      <c r="DE754" s="465" t="e">
        <f>$AJ754*EK754</f>
        <v>#VALUE!</v>
      </c>
      <c r="DF754" s="465" t="e">
        <f>$AJ754*EL754</f>
        <v>#VALUE!</v>
      </c>
      <c r="DG754" s="465" t="e">
        <f>$AJ754*EM754</f>
        <v>#VALUE!</v>
      </c>
      <c r="DH754" s="465" t="e">
        <f>$AJ754*EN754</f>
        <v>#VALUE!</v>
      </c>
      <c r="DI754" s="465" t="e">
        <f>$AJ754*EO754</f>
        <v>#VALUE!</v>
      </c>
      <c r="DJ754" s="465" t="e">
        <f>CZ754*(1-EP754)</f>
        <v>#VALUE!</v>
      </c>
      <c r="DK754" s="465" t="e">
        <f>DA754*(1-ER754)</f>
        <v>#VALUE!</v>
      </c>
      <c r="DL754" s="465" t="e">
        <f>DB754*(1-EQ754)</f>
        <v>#VALUE!</v>
      </c>
      <c r="DM754" s="465" t="e">
        <f>DC754*(1-ES754)</f>
        <v>#VALUE!</v>
      </c>
      <c r="DN754" s="465" t="e">
        <f>DD754*(1-ET754)</f>
        <v>#VALUE!</v>
      </c>
      <c r="DO754" s="465" t="e">
        <f>DE754</f>
        <v>#VALUE!</v>
      </c>
      <c r="DP754" s="465" t="e">
        <f>DF754*(1-EU754)</f>
        <v>#VALUE!</v>
      </c>
      <c r="DQ754" s="465" t="e">
        <f>DG754*(1-EV754)</f>
        <v>#VALUE!</v>
      </c>
      <c r="DR754" s="465" t="e">
        <f>DH754*(1-EW754)</f>
        <v>#VALUE!</v>
      </c>
      <c r="DS754" s="465" t="e">
        <f>DI754</f>
        <v>#VALUE!</v>
      </c>
      <c r="DT754" s="465" t="e">
        <f>SUM(DJ754:DS754)</f>
        <v>#VALUE!</v>
      </c>
      <c r="DU754" s="465" t="e">
        <f>(GS754:GX754)+(DP754+DQ754+DR754)*GY754+DS754</f>
        <v>#VALUE!</v>
      </c>
      <c r="DV754" s="451" t="e">
        <f>AV754/$BH754/(1-EP754)</f>
        <v>#VALUE!</v>
      </c>
      <c r="DW754" s="451" t="e">
        <f>AW754/$BH754/(1-ER754)</f>
        <v>#VALUE!</v>
      </c>
      <c r="DX754" s="451" t="e">
        <f>AX754/$BH754/(1-EQ754)</f>
        <v>#VALUE!</v>
      </c>
      <c r="DY754" s="451" t="e">
        <f>AY754/$BH754/(1-ES754)</f>
        <v>#VALUE!</v>
      </c>
      <c r="DZ754" s="451" t="e">
        <f>AZ754/$BH754/(1-ET754)</f>
        <v>#VALUE!</v>
      </c>
      <c r="EA754" s="451" t="e">
        <f>BA754/$BH754/(1-AX754)</f>
        <v>#VALUE!</v>
      </c>
      <c r="EB754" s="451" t="e">
        <f>BB754/$BH754/(1-EU754)</f>
        <v>#VALUE!</v>
      </c>
      <c r="EC754" s="451" t="e">
        <f>BC754/$BH754/(1-EV754)</f>
        <v>#VALUE!</v>
      </c>
      <c r="ED754" s="451" t="e">
        <f>BD754/$BH754/(1-EW754)</f>
        <v>#VALUE!</v>
      </c>
      <c r="EE754" s="451" t="e">
        <f>BG754/BH754</f>
        <v>#VALUE!</v>
      </c>
      <c r="EF754" s="451" t="e">
        <f>DV754/SUM($DV754:$EE754)</f>
        <v>#VALUE!</v>
      </c>
      <c r="EG754" s="451" t="e">
        <f>DW754/SUM($DV754:$EE754)</f>
        <v>#VALUE!</v>
      </c>
      <c r="EH754" s="451" t="e">
        <f>DX754/SUM($DV754:$EE754)</f>
        <v>#VALUE!</v>
      </c>
      <c r="EI754" s="451" t="e">
        <f>DY754/SUM($DV754:$EE754)</f>
        <v>#VALUE!</v>
      </c>
      <c r="EJ754" s="451" t="e">
        <f>DZ754/SUM($DV754:$EE754)</f>
        <v>#VALUE!</v>
      </c>
      <c r="EK754" s="451" t="e">
        <f>EA754/SUM($DV754:$EE754)</f>
        <v>#VALUE!</v>
      </c>
      <c r="EL754" s="451" t="e">
        <f>EB754/SUM($DV754:$EE754)</f>
        <v>#VALUE!</v>
      </c>
      <c r="EM754" s="451" t="e">
        <f>EC754/SUM($DV754:$EE754)</f>
        <v>#VALUE!</v>
      </c>
      <c r="EN754" s="451" t="e">
        <f>ED754/SUM($DV754:$EE754)</f>
        <v>#VALUE!</v>
      </c>
      <c r="EO754" s="451" t="e">
        <f>EE754/SUM($DV754:$EE754)</f>
        <v>#VALUE!</v>
      </c>
      <c r="EP754" s="450">
        <f>EP753</f>
        <v>0.080000000000000002</v>
      </c>
      <c r="EQ754" s="450">
        <f>EQ753</f>
        <v>0.014999999999999999</v>
      </c>
      <c r="ER754" s="450">
        <f>ER753</f>
        <v>0.014999999999999999</v>
      </c>
      <c r="ES754" s="450">
        <f>ES753</f>
        <v>0.014999999999999999</v>
      </c>
      <c r="ET754" s="450">
        <f>ET753</f>
        <v>0.014999999999999999</v>
      </c>
      <c r="EU754" s="450">
        <f>EU753</f>
        <v>0.089999999999999997</v>
      </c>
      <c r="EV754" s="450">
        <f>EV753</f>
        <v>0.089999999999999997</v>
      </c>
      <c r="EW754" s="450">
        <f>EW753</f>
        <v>0.089999999999999997</v>
      </c>
      <c r="EX754" s="431" t="str">
        <f>IF(_tag_month_day!AS744="","",_tag_month_day!AS744/100)</f>
        <v/>
      </c>
      <c r="EY754" s="431" t="str">
        <f>IF(_tag_month_day!AT744="","",_tag_month_day!AT744/100)</f>
        <v/>
      </c>
      <c r="EZ754" s="431" t="str">
        <f>IF(_tag_month_day!AU744="","",_tag_month_day!AU744/100)</f>
        <v/>
      </c>
      <c r="FA754" s="431" t="str">
        <f>IF(_tag_month_day!AV744="","",_tag_month_day!AV744/100)</f>
        <v/>
      </c>
      <c r="FB754" s="431" t="str">
        <f>IF(_tag_month_day!AW744="","",_tag_month_day!AW744/100)</f>
        <v/>
      </c>
      <c r="FC754" s="431" t="str">
        <f>IF(_tag_month_day!AX744="","",_tag_month_day!AX744/100)</f>
        <v/>
      </c>
      <c r="FD754" s="449" t="str">
        <f>IF(_tag_month_day!AY744="","",_tag_month_day!AY744/100)</f>
        <v/>
      </c>
      <c r="FE754" s="449" t="str">
        <f>IF(_tag_month_day!AZ744="","",_tag_month_day!AZ744/100)</f>
        <v/>
      </c>
      <c r="FF754" s="449" t="str">
        <f>IF(_tag_month_day!BA744="","",_tag_month_day!BA744/100)</f>
        <v/>
      </c>
      <c r="FG754" s="449" t="str">
        <f>IF(_tag_month_day!BB744="","",_tag_month_day!BB744/100)</f>
        <v/>
      </c>
      <c r="FH754" s="467" t="str">
        <f>IF(_tag_month_day!BC744="","",_tag_month_day!BC744/100)</f>
        <v/>
      </c>
      <c r="FI754" s="449">
        <f>FI753</f>
        <v>0.40999999999999998</v>
      </c>
      <c r="FJ754" s="449">
        <f>FJ753</f>
        <v>0.11</v>
      </c>
      <c r="FK754" s="449">
        <f>FK753</f>
        <v>0.014999999999999999</v>
      </c>
      <c r="FL754" s="449">
        <f>FL753</f>
        <v>0</v>
      </c>
      <c r="FM754" s="467">
        <f>FM753</f>
        <v>0.0001</v>
      </c>
      <c r="FN754" s="449">
        <f>FN753</f>
        <v>0.32000000000000001</v>
      </c>
      <c r="FO754" s="449">
        <f>FO753</f>
        <v>0.20000000000000001</v>
      </c>
      <c r="FP754" s="449">
        <f>FP753</f>
        <v>0.01</v>
      </c>
      <c r="FQ754" s="449">
        <f>FQ753</f>
        <v>0</v>
      </c>
      <c r="FR754" s="467">
        <f>FR753</f>
        <v>0.0001</v>
      </c>
      <c r="FS754" s="449" t="str">
        <f>IF(_tag_month_day!BD744="","",_tag_month_day!BD744/100)</f>
        <v/>
      </c>
      <c r="FT754" s="449" t="str">
        <f>IF(_tag_month_day!BE744="","",_tag_month_day!BE744/100)</f>
        <v/>
      </c>
      <c r="FU754" s="449" t="str">
        <f>IF(_tag_month_day!BF744="","",_tag_month_day!BF744/100)</f>
        <v/>
      </c>
      <c r="FV754" s="449" t="str">
        <f>IF(_tag_month_day!BG744="","",_tag_month_day!BG744/100)</f>
        <v/>
      </c>
      <c r="FW754" s="467" t="str">
        <f>IF(_tag_month_day!BH744="","",_tag_month_day!BH744/100)</f>
        <v/>
      </c>
      <c r="FX754" s="449" t="str">
        <f>IF(_tag_month_day!BI744="","",_tag_month_day!BI744/100)</f>
        <v/>
      </c>
      <c r="FY754" s="449" t="str">
        <f>IF(_tag_month_day!BJ744="","",_tag_month_day!BJ744/100)</f>
        <v/>
      </c>
      <c r="FZ754" s="468" t="str">
        <f>IF(_tag_month_day!BK744="","",_tag_month_day!BK744/100)</f>
        <v/>
      </c>
      <c r="GA754" s="449" t="str">
        <f>IF(_tag_month_day!BL744="","",_tag_month_day!BL744/100)</f>
        <v/>
      </c>
      <c r="GB754" s="467" t="str">
        <f>IF(_tag_month_day!BM744="","",_tag_month_day!BM744/100)</f>
        <v/>
      </c>
      <c r="GC754" s="431" t="str">
        <f>IF(_tag_month_day!BN744="","",_tag_month_day!BN744/100)</f>
        <v/>
      </c>
      <c r="GD754" s="431" t="str">
        <f>IF(_tag_month_day!BO744="","",_tag_month_day!BO744/100)</f>
        <v/>
      </c>
      <c r="GE754" s="431" t="str">
        <f>IF(_tag_month_day!BP744="","",_tag_month_day!BP744/100)</f>
        <v/>
      </c>
      <c r="GF754" s="431" t="str">
        <f>IF(_tag_month_day!BQ744="","",_tag_month_day!BQ744/100)</f>
        <v/>
      </c>
      <c r="GG754" s="431" t="str">
        <f>IF(_tag_month_day!BR744="","",_tag_month_day!BR744/100)</f>
        <v/>
      </c>
      <c r="GH754" s="431" t="str">
        <f>IF(_tag_month_day!BS744="","",_tag_month_day!BS744/100)</f>
        <v/>
      </c>
      <c r="GI754" s="467" t="str">
        <f>IF(_tag_month_day!BT744="","",_tag_month_day!BT744/100)</f>
        <v/>
      </c>
      <c r="GJ754" s="469" t="str">
        <f>IF(_tag_month_day!BU744="","",_tag_month_day!BU744/100)</f>
        <v/>
      </c>
      <c r="GK754" s="470">
        <f>GK753</f>
        <v>0.070000000000000007</v>
      </c>
      <c r="GL754" s="470">
        <f>GL753</f>
        <v>0.029999999999999999</v>
      </c>
      <c r="GM754" s="471" t="str">
        <f>IF(_tag_month_day!BX744="","",_tag_month_day!BX744/100)</f>
        <v/>
      </c>
      <c r="GN754" s="470">
        <f>GN753</f>
        <v>0.070000000000000007</v>
      </c>
      <c r="GO754" s="470">
        <f>GO753</f>
        <v>0.029999999999999999</v>
      </c>
      <c r="GP754" s="470">
        <f>GP753</f>
        <v>0.089999999999999997</v>
      </c>
      <c r="GQ754" s="470">
        <f>GQ753</f>
        <v>0.029999999999999999</v>
      </c>
      <c r="GR754" s="471" t="str">
        <f>IF(_tag_month_day!CA744="","",_tag_month_day!CA744/100)</f>
        <v/>
      </c>
      <c r="GS754" s="472">
        <f>GS753</f>
        <v>0.95299999999999996</v>
      </c>
      <c r="GT754" s="472">
        <f>GT753</f>
        <v>0.55000000000000004</v>
      </c>
      <c r="GU754" s="472">
        <f>GU753</f>
        <v>0.55000000000000004</v>
      </c>
      <c r="GV754" s="472">
        <f>GV753</f>
        <v>0.55000000000000004</v>
      </c>
      <c r="GW754" s="472">
        <f>GW753</f>
        <v>0.5</v>
      </c>
      <c r="GX754" s="472">
        <f>GX753</f>
        <v>0.93500000000000005</v>
      </c>
      <c r="GY754" s="472">
        <f>GY753</f>
        <v>0.14999999999999999</v>
      </c>
      <c r="GZ754" s="472">
        <f>GZ753</f>
        <v>1</v>
      </c>
      <c r="HA754" s="524">
        <f>HA753</f>
        <v>0.047</v>
      </c>
      <c r="HB754" s="524">
        <f>HB753</f>
        <v>0.45000000000000001</v>
      </c>
      <c r="HC754" s="524">
        <f>HC753</f>
        <v>0.45000000000000001</v>
      </c>
      <c r="HD754" s="524">
        <f>HD753</f>
        <v>0.45000000000000001</v>
      </c>
      <c r="HE754" s="524">
        <f>HE753</f>
        <v>0.5</v>
      </c>
      <c r="HF754" s="524">
        <f>HF753</f>
        <v>0.065000000000000002</v>
      </c>
      <c r="HG754" s="524">
        <f>HG753</f>
        <v>0.84999999999999998</v>
      </c>
      <c r="HH754" s="524">
        <f>HH753</f>
        <v>0</v>
      </c>
      <c r="HI754" s="10">
        <f>IF(BZ754&lt;&gt;"",CK754-BV754,0)</f>
        <v>0</v>
      </c>
      <c r="HJ754" s="10" t="e">
        <f>IF(AJ754&gt;0,AH754-AJ754,0)</f>
        <v>#VALUE!</v>
      </c>
      <c r="HK754" s="466">
        <f>HK753</f>
        <v>0.84999999999999998</v>
      </c>
      <c r="HL754" s="424">
        <f>HL753</f>
        <v>550000</v>
      </c>
      <c r="HM754" s="424">
        <f>HM753</f>
        <v>480000</v>
      </c>
      <c r="HN754" s="465" t="e">
        <f>(DJ754*EZ754+DK754*FH754+DL754*FM754+DM754*FR754+DN754*FW754+DO754*GB754+DS754*GI754+DP754*GM754+DR754*GR754)*1000*2</f>
        <v>#VALUE!</v>
      </c>
      <c r="HO754" s="465" t="e">
        <f>HN754*HK754*$HO$2/HL754*1000000</f>
        <v>#VALUE!</v>
      </c>
      <c r="HP754" s="465" t="e">
        <f>HN754*HK754*$HP$2/HM754*1000000</f>
        <v>#VALUE!</v>
      </c>
    </row>
    <row r="755">
      <c r="A755" s="420">
        <v>744</v>
      </c>
      <c r="B755" s="421">
        <f ca="1">IF(D755=D754,B754,IF(D755="夜班",B754+1,B754))</f>
        <v>43616</v>
      </c>
      <c r="C755" s="422">
        <f>C754</f>
        <v>0.041666666666666699</v>
      </c>
      <c r="D755" s="10" t="str">
        <f ca="1">IF(HOUR(G755)&lt;8,"夜班",IF(HOUR(G755)&lt;16,"白班",IF(HOUR(G755)&lt;24,"中班",0)))</f>
        <v>中班</v>
      </c>
      <c r="E755" s="10" t="e">
        <f ca="1">IF(F755=1,"甲",IF(F755=2,"乙",IF(F755=3,"丙",IF(F755=4,"丁",""))))</f>
        <v>#REF!</v>
      </c>
      <c r="F755" s="10" t="e">
        <f ca="1">SUMPRODUCT((成本日报!$A$3:$A$95=计划!B755)*(成本日报!$B$3:$B$95=计划!$D755),成本日报!$C$3:$C$95)</f>
        <v>#REF!</v>
      </c>
      <c r="G755" s="423">
        <f ca="1">G754+C754</f>
        <v>43616.958333331531</v>
      </c>
      <c r="H755" s="423">
        <f ca="1">$G755+$C755/60*10+$C755*0</f>
        <v>43616.965277775977</v>
      </c>
      <c r="I755" s="423">
        <f ca="1">$G755+$C755/60*18+$C755*0</f>
        <v>43616.970833331528</v>
      </c>
      <c r="J755" s="423">
        <f ca="1">$G755+$C755/60*0+$C755*1</f>
        <v>43616.999999998196</v>
      </c>
      <c r="K755" s="423">
        <f ca="1">$G755+$C755/60*30+$C755*2</f>
        <v>43617.062499998203</v>
      </c>
      <c r="L755" s="423">
        <f ca="1">$G755+$C755/60*0+$C755*3</f>
        <v>43617.083333331531</v>
      </c>
      <c r="M755" s="424" t="str">
        <f>IF(_tag_month_day!A745="","",_tag_month_day!A745)</f>
        <v/>
      </c>
      <c r="N755" s="424" t="str">
        <f>IF(_tag_month_day!B745="","",_tag_month_day!B745)</f>
        <v/>
      </c>
      <c r="O755" s="425" t="e">
        <f>IF(M755+N755=0,"",M755+N755)</f>
        <v>#VALUE!</v>
      </c>
      <c r="P755" s="424" t="str">
        <f>IF(_tag_month_day!C745="","",_tag_month_day!C745)</f>
        <v/>
      </c>
      <c r="Q755" s="424" t="str">
        <f>IF(_tag_month_day!D745="","",_tag_month_day!D745)</f>
        <v/>
      </c>
      <c r="R755" s="426" t="str">
        <f>IF(_tag_month_day!CB745="","",_tag_month_day!CB745/100)</f>
        <v/>
      </c>
      <c r="S755" s="427" t="str">
        <f>IF(_tag_month_day!E745="","",_tag_month_day!E745)</f>
        <v/>
      </c>
      <c r="T755" s="427" t="str">
        <f>IF(_tag_month_day!F745="","",_tag_month_day!F745)</f>
        <v/>
      </c>
      <c r="U755" s="428" t="e">
        <f>S755+T755</f>
        <v>#VALUE!</v>
      </c>
      <c r="V755" s="429" t="e">
        <f>U755/AJ755</f>
        <v>#VALUE!</v>
      </c>
      <c r="W755" s="430" t="str">
        <f>IF(_jhy_month_day!A745="","",_jhy_month_day!A745)</f>
        <v/>
      </c>
      <c r="X755" s="431" t="str">
        <f>IF(_jhy_month_day!B745="","",_jhy_month_day!B745/100)</f>
        <v/>
      </c>
      <c r="Y755" s="431" t="str">
        <f>IF(_jhy_month_day!C745="","",_jhy_month_day!C745/100)</f>
        <v/>
      </c>
      <c r="Z755" s="432">
        <f>Z751+1</f>
        <v>186</v>
      </c>
      <c r="AA755" s="433" t="str">
        <f>IF(_tag_month_day!G745="","",_tag_month_day!G745/100)</f>
        <v/>
      </c>
      <c r="AB755" s="433" t="str">
        <f>IF(_tag_month_day!H745="","",_tag_month_day!H745/100)</f>
        <v/>
      </c>
      <c r="AC755" s="434">
        <f>IF(X755="",AC754,BK755*($AV754*X755+$AW754*FD754+$AX754*FI754+$AY754*FN754+$AZ754*FS754+$BA754*FX754+$BG754*GE754)/(AV754*Y755+AX754*FK754+AW754*FF754+AY754*FP754+AZ754*FU754+BA754*FZ754+BG754*GG754+BB754*GK754+BC754*GN754+BD754*GP754))</f>
        <v>1.59963432013121</v>
      </c>
      <c r="AD755" s="435" t="str">
        <f>IF(AC755=AC754,"",AC755-AC754)</f>
        <v/>
      </c>
      <c r="AE755" s="436" t="str">
        <f>IF(1-AF755=0,"",(1-AF755))</f>
        <v/>
      </c>
      <c r="AF755" s="437">
        <v>1</v>
      </c>
      <c r="AG755" s="10" t="str">
        <f>AG754</f>
        <v>9A3</v>
      </c>
      <c r="AH755" s="438" t="str">
        <f>AH754</f>
        <v/>
      </c>
      <c r="AI755" s="424"/>
      <c r="AJ755" s="10" t="str">
        <f>IF(_tag_month_day!I745="","",_tag_month_day!I745)</f>
        <v/>
      </c>
      <c r="AK755" s="440"/>
      <c r="AL755" s="440"/>
      <c r="AM755" s="440"/>
      <c r="AN755" s="441">
        <f>AN754</f>
        <v>2</v>
      </c>
      <c r="AO755" s="441">
        <f>AO754</f>
        <v>8</v>
      </c>
      <c r="AP755" s="442" t="e">
        <f>(IF(AN755=0,AS754,AS754*(1+AO755/AN755)/(AR755+AO755/AN755)))+AT755</f>
        <v>#VALUE!</v>
      </c>
      <c r="AQ755" s="443" t="str">
        <f>IF(_tag_month_day!J745="","",_tag_month_day!J745/100)</f>
        <v/>
      </c>
      <c r="AR755" s="444">
        <f>AR754</f>
        <v>1.3</v>
      </c>
      <c r="AS755" s="445" t="e">
        <f>AQ755*(AN755*AR755+AO755)/(AN755+AO755)</f>
        <v>#VALUE!</v>
      </c>
      <c r="AT755" s="445" t="e">
        <f>(SUM(BE755:BF755)-SUM(BE754:BF754))*0.05</f>
        <v>#VALUE!</v>
      </c>
      <c r="AU755" s="446" t="str">
        <f>IF(_tag_month_day!CC745="","",IF(_tag_month_day!CC745&gt;0,_tag_month_day!CD745,_tag_month_day!CE745))</f>
        <v/>
      </c>
      <c r="AV755" s="447" t="str">
        <f>IF(_tag_month_day!L745="","",_tag_month_day!L745/100)</f>
        <v/>
      </c>
      <c r="AW755" s="431">
        <f>AW754</f>
        <v>0</v>
      </c>
      <c r="AX755" s="431">
        <f>AX754</f>
        <v>0</v>
      </c>
      <c r="AY755" s="431" t="str">
        <f>IF(_tag_month_day!M745="","",_tag_month_day!M745/100)</f>
        <v/>
      </c>
      <c r="AZ755" s="431" t="str">
        <f>IF(_tag_month_day!N745="","",_tag_month_day!N745/100)</f>
        <v/>
      </c>
      <c r="BA755" s="431" t="str">
        <f>IF(_tag_month_day!O745="","",_tag_month_day!O745/100)</f>
        <v/>
      </c>
      <c r="BB755" s="448" t="str">
        <f>IF(_tag_month_day!P745="","",_tag_month_day!P745/100)</f>
        <v/>
      </c>
      <c r="BC755" s="448">
        <f>BC754</f>
        <v>0</v>
      </c>
      <c r="BD755" s="448" t="str">
        <f>IF(_tag_month_day!Q745="","",_tag_month_day!Q745/100)</f>
        <v/>
      </c>
      <c r="BE755" s="449" t="str">
        <f>IF(_tag_month_day!R745="","",_tag_month_day!R745/100)</f>
        <v/>
      </c>
      <c r="BF755" s="388" t="e">
        <f>(AU755*(100+BE755*100))/(AJ755-AU755)/100</f>
        <v>#VALUE!</v>
      </c>
      <c r="BG755" s="521" t="e">
        <f>BE755+BF755</f>
        <v>#VALUE!</v>
      </c>
      <c r="BH755" s="522" t="e">
        <f>SUM(AV755:BF755)</f>
        <v>#VALUE!</v>
      </c>
      <c r="BI755" s="523" t="e">
        <f>IF(CX755=0,BI754,(DK755*查询!$R$5+DL755*查询!$Q$5+DM755*查询!$N$5+DN755*查询!$O$5+DO755*查询!$P$5)*AF755/CX755)</f>
        <v>#VALUE!</v>
      </c>
      <c r="BJ755" s="523" t="e">
        <f>IF(CX755=0,BJ754,(DP755*查询!$S$5+DQ755*查询!$T$5+DR755*查询!$U$5)*AF755/CX755)</f>
        <v>#VALUE!</v>
      </c>
      <c r="BK755" s="452">
        <f>BK754</f>
        <v>1</v>
      </c>
      <c r="BL755" s="453" t="e">
        <f>SUMPRODUCT((AV755:BA755)*(GS755:GX755))/((GS755:GX755)+SUM(BB755:BD755)*GY755+BG755*GZ755)</f>
        <v>#VALUE!</v>
      </c>
      <c r="BM755" s="453" t="e">
        <f>BK755*($AV755*FB755+$AW755*FD755+$AX755*FI755+$AY755*FN755+$AZ755*FS755+$BA755*FX755+$BG755*GE755)/(AV755*EY755+AX755*FK755+AW755*FF755+AY755*FP755+AZ755*FU755+BA755*FZ755+BG755*GG755+BB755*GK755+BC755*GN755+BD755*GP755)</f>
        <v>#VALUE!</v>
      </c>
      <c r="BN755" s="453" t="e">
        <f>($AV755*FC755+$AX755*FJ755+$AW755*FE755+$AY755*FO755+$AZ755*FT755+$BA755*FY755+$BG755*GF755)/($AV755*FA755+BG755*GH755+BB755*GL755+BC755*GO755+BD755*GQ755+BA755*GA755)</f>
        <v>#VALUE!</v>
      </c>
      <c r="BO755" s="454" t="e">
        <f>SUMPRODUCT(AV755:BA755*GS755:GX755)/(GS755:GX755+(BB755+BC755+BD755)*GY755+BG755)</f>
        <v>#VALUE!</v>
      </c>
      <c r="BP755" s="454" t="e">
        <f>SUMPRODUCT(AV755:BA755*GS755:GX755)/(GS755:GX755+(BB755+BC755+BD755)*GY755+BG755)</f>
        <v>#VALUE!</v>
      </c>
      <c r="BQ755" s="454" t="e">
        <f>SUMPRODUCT(AV755:BA755*GS755:GX755)/(GS755:GX755+(BB755+BC755+BD755)*GY755+BG755)</f>
        <v>#VALUE!</v>
      </c>
      <c r="BR755" s="453" t="str">
        <f>IF(_tag_month_day!T745="","",_tag_month_day!T745)</f>
        <v/>
      </c>
      <c r="BS755" s="453" t="str">
        <f>IF(_tag_month_day!U745="","",_tag_month_day!U745)</f>
        <v/>
      </c>
      <c r="BT755" s="525" t="str">
        <f>IF(CK755="","",IF((CK755&gt;=BV755-0.12)*(CK755&lt;=BV755+0.12),"合格","不合格"))</f>
        <v/>
      </c>
      <c r="BU755" s="456" t="str">
        <f>IF(_tag_month_day!V745="","",_tag_month_day!V745)</f>
        <v/>
      </c>
      <c r="BV755" s="457" t="str">
        <f>IF(_tag_month_day!W745="","",_tag_month_day!W745)</f>
        <v/>
      </c>
      <c r="BW755" s="458" t="str">
        <f>IF(_tag_month_day!X745="","",_tag_month_day!X745)</f>
        <v/>
      </c>
      <c r="BX755" s="458" t="str">
        <f>IF(_tag_month_day!Y745="","",_tag_month_day!Y745)</f>
        <v/>
      </c>
      <c r="BY755" s="459">
        <f ca="1">L755</f>
        <v>43617.083333331531</v>
      </c>
      <c r="BZ755" s="460"/>
      <c r="CA755" s="4"/>
      <c r="CB755" s="424" t="str">
        <f>IF(_tag_month_day!Z745="","",_tag_month_day!Z745)</f>
        <v/>
      </c>
      <c r="CC755" s="424" t="str">
        <f>IF(_tag_month_day!AA745="","",_tag_month_day!AA745)</f>
        <v/>
      </c>
      <c r="CD755" s="424" t="str">
        <f>IF(_tag_month_day!AB745="","",_tag_month_day!AB745)</f>
        <v/>
      </c>
      <c r="CE755" s="424" t="str">
        <f>IF(_tag_month_day!AC745="","",_tag_month_day!AC745)</f>
        <v/>
      </c>
      <c r="CF755" s="424" t="str">
        <f>IF(_tag_month_day!AD745="","",_tag_month_day!AD745)</f>
        <v/>
      </c>
      <c r="CG755" s="424" t="str">
        <f>IF(_tag_month_day!AE745="","",_tag_month_day!AE745)</f>
        <v/>
      </c>
      <c r="CH755" s="424" t="str">
        <f>IF(_tag_month_day!AF745="","",_tag_month_day!AF745)</f>
        <v/>
      </c>
      <c r="CI755" s="424" t="str">
        <f>IF(_tag_month_day!AG745="","",_tag_month_day!AG745)</f>
        <v/>
      </c>
      <c r="CJ755" s="424" t="str">
        <f>IF(_tag_month_day!AH745="","",_tag_month_day!AH745)</f>
        <v/>
      </c>
      <c r="CK755" s="424" t="str">
        <f>IF(_tag_month_day!AI745="","",_tag_month_day!AI745)</f>
        <v/>
      </c>
      <c r="CL755" s="4" t="str">
        <f>IF(_tag_month_day!AJ745="","",_tag_month_day!AJ745)</f>
        <v/>
      </c>
      <c r="CM755" s="4" t="str">
        <f>IF(_tag_month_day!AK745="","",_tag_month_day!AK745)</f>
        <v/>
      </c>
      <c r="CN755" s="4" t="str">
        <f>IF(_tag_month_day!AL745="","",_tag_month_day!AL745)</f>
        <v/>
      </c>
      <c r="CO755" s="4" t="str">
        <f>IF(_tag_month_day!AM745="","",_tag_month_day!AM745)</f>
        <v/>
      </c>
      <c r="CP755" s="4" t="str">
        <f>IF(_tag_month_day!AN745="","",_tag_month_day!AN745)</f>
        <v/>
      </c>
      <c r="CQ755" s="4" t="str">
        <f>IF(_tag_month_day!AO745="","",_tag_month_day!AO745)</f>
        <v/>
      </c>
      <c r="CR755" s="462" t="str">
        <f>IF(_tag_month_day!AP745="","",_tag_month_day!AP745)</f>
        <v/>
      </c>
      <c r="CS755" s="463" t="str">
        <f>IF(_tag_month_day!AQ745="","",_tag_month_day!AQ745)</f>
        <v/>
      </c>
      <c r="CT755" s="4" t="str">
        <f>IF(_tag_month_day!AR745="","",_tag_month_day!AR745)</f>
        <v/>
      </c>
      <c r="CU755" s="464" t="e">
        <f>DU755/AJ755</f>
        <v>#VALUE!</v>
      </c>
      <c r="CV755" s="451" t="e">
        <f>BG755/BH755</f>
        <v>#VALUE!</v>
      </c>
      <c r="CW755" s="465" t="e">
        <f>AJ755*(1-CV755)*CU755*AF755</f>
        <v>#VALUE!</v>
      </c>
      <c r="CX755" s="465" t="e">
        <f>CW755*94%</f>
        <v>#VALUE!</v>
      </c>
      <c r="CY755" s="466" t="e">
        <f>IF(CX755=0,0,DS755/(DS755+CX755))</f>
        <v>#VALUE!</v>
      </c>
      <c r="CZ755" s="465" t="e">
        <f>$AJ755*EF755</f>
        <v>#VALUE!</v>
      </c>
      <c r="DA755" s="465" t="e">
        <f>$AJ755*EG755</f>
        <v>#VALUE!</v>
      </c>
      <c r="DB755" s="465" t="e">
        <f>$AJ755*EH755</f>
        <v>#VALUE!</v>
      </c>
      <c r="DC755" s="465" t="e">
        <f>$AJ755*EI755</f>
        <v>#VALUE!</v>
      </c>
      <c r="DD755" s="465" t="e">
        <f>$AJ755*EJ755</f>
        <v>#VALUE!</v>
      </c>
      <c r="DE755" s="465" t="e">
        <f>$AJ755*EK755</f>
        <v>#VALUE!</v>
      </c>
      <c r="DF755" s="465" t="e">
        <f>$AJ755*EL755</f>
        <v>#VALUE!</v>
      </c>
      <c r="DG755" s="465" t="e">
        <f>$AJ755*EM755</f>
        <v>#VALUE!</v>
      </c>
      <c r="DH755" s="465" t="e">
        <f>$AJ755*EN755</f>
        <v>#VALUE!</v>
      </c>
      <c r="DI755" s="465" t="e">
        <f>$AJ755*EO755</f>
        <v>#VALUE!</v>
      </c>
      <c r="DJ755" s="465" t="e">
        <f>CZ755*(1-EP755)</f>
        <v>#VALUE!</v>
      </c>
      <c r="DK755" s="465" t="e">
        <f>DA755*(1-ER755)</f>
        <v>#VALUE!</v>
      </c>
      <c r="DL755" s="465" t="e">
        <f>DB755*(1-EQ755)</f>
        <v>#VALUE!</v>
      </c>
      <c r="DM755" s="465" t="e">
        <f>DC755*(1-ES755)</f>
        <v>#VALUE!</v>
      </c>
      <c r="DN755" s="465" t="e">
        <f>DD755*(1-ET755)</f>
        <v>#VALUE!</v>
      </c>
      <c r="DO755" s="465" t="e">
        <f>DE755</f>
        <v>#VALUE!</v>
      </c>
      <c r="DP755" s="465" t="e">
        <f>DF755*(1-EU755)</f>
        <v>#VALUE!</v>
      </c>
      <c r="DQ755" s="465" t="e">
        <f>DG755*(1-EV755)</f>
        <v>#VALUE!</v>
      </c>
      <c r="DR755" s="465" t="e">
        <f>DH755*(1-EW755)</f>
        <v>#VALUE!</v>
      </c>
      <c r="DS755" s="465" t="e">
        <f>DI755</f>
        <v>#VALUE!</v>
      </c>
      <c r="DT755" s="465" t="e">
        <f>SUM(DJ755:DS755)</f>
        <v>#VALUE!</v>
      </c>
      <c r="DU755" s="465" t="e">
        <f>(GS755:GX755)+(DP755+DQ755+DR755)*GY755+DS755</f>
        <v>#VALUE!</v>
      </c>
      <c r="DV755" s="451" t="e">
        <f>AV755/$BH755/(1-EP755)</f>
        <v>#VALUE!</v>
      </c>
      <c r="DW755" s="451" t="e">
        <f>AW755/$BH755/(1-ER755)</f>
        <v>#VALUE!</v>
      </c>
      <c r="DX755" s="451" t="e">
        <f>AX755/$BH755/(1-EQ755)</f>
        <v>#VALUE!</v>
      </c>
      <c r="DY755" s="451" t="e">
        <f>AY755/$BH755/(1-ES755)</f>
        <v>#VALUE!</v>
      </c>
      <c r="DZ755" s="451" t="e">
        <f>AZ755/$BH755/(1-ET755)</f>
        <v>#VALUE!</v>
      </c>
      <c r="EA755" s="451" t="e">
        <f>BA755/$BH755/(1-AX755)</f>
        <v>#VALUE!</v>
      </c>
      <c r="EB755" s="451" t="e">
        <f>BB755/$BH755/(1-EU755)</f>
        <v>#VALUE!</v>
      </c>
      <c r="EC755" s="451" t="e">
        <f>BC755/$BH755/(1-EV755)</f>
        <v>#VALUE!</v>
      </c>
      <c r="ED755" s="451" t="e">
        <f>BD755/$BH755/(1-EW755)</f>
        <v>#VALUE!</v>
      </c>
      <c r="EE755" s="451" t="e">
        <f>BG755/BH755</f>
        <v>#VALUE!</v>
      </c>
      <c r="EF755" s="451" t="e">
        <f>DV755/SUM($DV755:$EE755)</f>
        <v>#VALUE!</v>
      </c>
      <c r="EG755" s="451" t="e">
        <f>DW755/SUM($DV755:$EE755)</f>
        <v>#VALUE!</v>
      </c>
      <c r="EH755" s="451" t="e">
        <f>DX755/SUM($DV755:$EE755)</f>
        <v>#VALUE!</v>
      </c>
      <c r="EI755" s="451" t="e">
        <f>DY755/SUM($DV755:$EE755)</f>
        <v>#VALUE!</v>
      </c>
      <c r="EJ755" s="451" t="e">
        <f>DZ755/SUM($DV755:$EE755)</f>
        <v>#VALUE!</v>
      </c>
      <c r="EK755" s="451" t="e">
        <f>EA755/SUM($DV755:$EE755)</f>
        <v>#VALUE!</v>
      </c>
      <c r="EL755" s="451" t="e">
        <f>EB755/SUM($DV755:$EE755)</f>
        <v>#VALUE!</v>
      </c>
      <c r="EM755" s="451" t="e">
        <f>EC755/SUM($DV755:$EE755)</f>
        <v>#VALUE!</v>
      </c>
      <c r="EN755" s="451" t="e">
        <f>ED755/SUM($DV755:$EE755)</f>
        <v>#VALUE!</v>
      </c>
      <c r="EO755" s="451" t="e">
        <f>EE755/SUM($DV755:$EE755)</f>
        <v>#VALUE!</v>
      </c>
      <c r="EP755" s="450">
        <f>EP754</f>
        <v>0.080000000000000002</v>
      </c>
      <c r="EQ755" s="450">
        <f>EQ754</f>
        <v>0.014999999999999999</v>
      </c>
      <c r="ER755" s="450">
        <f>ER754</f>
        <v>0.014999999999999999</v>
      </c>
      <c r="ES755" s="450">
        <f>ES754</f>
        <v>0.014999999999999999</v>
      </c>
      <c r="ET755" s="450">
        <f>ET754</f>
        <v>0.014999999999999999</v>
      </c>
      <c r="EU755" s="450">
        <f>EU754</f>
        <v>0.089999999999999997</v>
      </c>
      <c r="EV755" s="450">
        <f>EV754</f>
        <v>0.089999999999999997</v>
      </c>
      <c r="EW755" s="450">
        <f>EW754</f>
        <v>0.089999999999999997</v>
      </c>
      <c r="EX755" s="431" t="str">
        <f>IF(_tag_month_day!AS745="","",_tag_month_day!AS745/100)</f>
        <v/>
      </c>
      <c r="EY755" s="431" t="str">
        <f>IF(_tag_month_day!AT745="","",_tag_month_day!AT745/100)</f>
        <v/>
      </c>
      <c r="EZ755" s="431" t="str">
        <f>IF(_tag_month_day!AU745="","",_tag_month_day!AU745/100)</f>
        <v/>
      </c>
      <c r="FA755" s="431" t="str">
        <f>IF(_tag_month_day!AV745="","",_tag_month_day!AV745/100)</f>
        <v/>
      </c>
      <c r="FB755" s="431" t="str">
        <f>IF(_tag_month_day!AW745="","",_tag_month_day!AW745/100)</f>
        <v/>
      </c>
      <c r="FC755" s="431" t="str">
        <f>IF(_tag_month_day!AX745="","",_tag_month_day!AX745/100)</f>
        <v/>
      </c>
      <c r="FD755" s="449" t="str">
        <f>IF(_tag_month_day!AY745="","",_tag_month_day!AY745/100)</f>
        <v/>
      </c>
      <c r="FE755" s="449" t="str">
        <f>IF(_tag_month_day!AZ745="","",_tag_month_day!AZ745/100)</f>
        <v/>
      </c>
      <c r="FF755" s="449" t="str">
        <f>IF(_tag_month_day!BA745="","",_tag_month_day!BA745/100)</f>
        <v/>
      </c>
      <c r="FG755" s="449" t="str">
        <f>IF(_tag_month_day!BB745="","",_tag_month_day!BB745/100)</f>
        <v/>
      </c>
      <c r="FH755" s="467" t="str">
        <f>IF(_tag_month_day!BC745="","",_tag_month_day!BC745/100)</f>
        <v/>
      </c>
      <c r="FI755" s="449">
        <f>FI754</f>
        <v>0.40999999999999998</v>
      </c>
      <c r="FJ755" s="449">
        <f>FJ754</f>
        <v>0.11</v>
      </c>
      <c r="FK755" s="449">
        <f>FK754</f>
        <v>0.014999999999999999</v>
      </c>
      <c r="FL755" s="449">
        <f>FL754</f>
        <v>0</v>
      </c>
      <c r="FM755" s="467">
        <f>FM754</f>
        <v>0.0001</v>
      </c>
      <c r="FN755" s="449">
        <f>FN754</f>
        <v>0.32000000000000001</v>
      </c>
      <c r="FO755" s="449">
        <f>FO754</f>
        <v>0.20000000000000001</v>
      </c>
      <c r="FP755" s="449">
        <f>FP754</f>
        <v>0.01</v>
      </c>
      <c r="FQ755" s="449">
        <f>FQ754</f>
        <v>0</v>
      </c>
      <c r="FR755" s="467">
        <f>FR754</f>
        <v>0.0001</v>
      </c>
      <c r="FS755" s="449" t="str">
        <f>IF(_tag_month_day!BD745="","",_tag_month_day!BD745/100)</f>
        <v/>
      </c>
      <c r="FT755" s="449" t="str">
        <f>IF(_tag_month_day!BE745="","",_tag_month_day!BE745/100)</f>
        <v/>
      </c>
      <c r="FU755" s="449" t="str">
        <f>IF(_tag_month_day!BF745="","",_tag_month_day!BF745/100)</f>
        <v/>
      </c>
      <c r="FV755" s="449" t="str">
        <f>IF(_tag_month_day!BG745="","",_tag_month_day!BG745/100)</f>
        <v/>
      </c>
      <c r="FW755" s="467" t="str">
        <f>IF(_tag_month_day!BH745="","",_tag_month_day!BH745/100)</f>
        <v/>
      </c>
      <c r="FX755" s="449" t="str">
        <f>IF(_tag_month_day!BI745="","",_tag_month_day!BI745/100)</f>
        <v/>
      </c>
      <c r="FY755" s="449" t="str">
        <f>IF(_tag_month_day!BJ745="","",_tag_month_day!BJ745/100)</f>
        <v/>
      </c>
      <c r="FZ755" s="468" t="str">
        <f>IF(_tag_month_day!BK745="","",_tag_month_day!BK745/100)</f>
        <v/>
      </c>
      <c r="GA755" s="449" t="str">
        <f>IF(_tag_month_day!BL745="","",_tag_month_day!BL745/100)</f>
        <v/>
      </c>
      <c r="GB755" s="467" t="str">
        <f>IF(_tag_month_day!BM745="","",_tag_month_day!BM745/100)</f>
        <v/>
      </c>
      <c r="GC755" s="431" t="str">
        <f>IF(_tag_month_day!BN745="","",_tag_month_day!BN745/100)</f>
        <v/>
      </c>
      <c r="GD755" s="431" t="str">
        <f>IF(_tag_month_day!BO745="","",_tag_month_day!BO745/100)</f>
        <v/>
      </c>
      <c r="GE755" s="431" t="str">
        <f>IF(_tag_month_day!BP745="","",_tag_month_day!BP745/100)</f>
        <v/>
      </c>
      <c r="GF755" s="431" t="str">
        <f>IF(_tag_month_day!BQ745="","",_tag_month_day!BQ745/100)</f>
        <v/>
      </c>
      <c r="GG755" s="431" t="str">
        <f>IF(_tag_month_day!BR745="","",_tag_month_day!BR745/100)</f>
        <v/>
      </c>
      <c r="GH755" s="431" t="str">
        <f>IF(_tag_month_day!BS745="","",_tag_month_day!BS745/100)</f>
        <v/>
      </c>
      <c r="GI755" s="467" t="str">
        <f>IF(_tag_month_day!BT745="","",_tag_month_day!BT745/100)</f>
        <v/>
      </c>
      <c r="GJ755" s="469" t="str">
        <f>IF(_tag_month_day!BU745="","",_tag_month_day!BU745/100)</f>
        <v/>
      </c>
      <c r="GK755" s="470">
        <f>GK754</f>
        <v>0.070000000000000007</v>
      </c>
      <c r="GL755" s="470">
        <f>GL754</f>
        <v>0.029999999999999999</v>
      </c>
      <c r="GM755" s="471" t="str">
        <f>IF(_tag_month_day!BX745="","",_tag_month_day!BX745/100)</f>
        <v/>
      </c>
      <c r="GN755" s="470">
        <f>GN754</f>
        <v>0.070000000000000007</v>
      </c>
      <c r="GO755" s="470">
        <f>GO754</f>
        <v>0.029999999999999999</v>
      </c>
      <c r="GP755" s="470">
        <f>GP754</f>
        <v>0.089999999999999997</v>
      </c>
      <c r="GQ755" s="470">
        <f>GQ754</f>
        <v>0.029999999999999999</v>
      </c>
      <c r="GR755" s="471" t="str">
        <f>IF(_tag_month_day!CA745="","",_tag_month_day!CA745/100)</f>
        <v/>
      </c>
      <c r="GS755" s="472">
        <f>GS754</f>
        <v>0.95299999999999996</v>
      </c>
      <c r="GT755" s="472">
        <f>GT754</f>
        <v>0.55000000000000004</v>
      </c>
      <c r="GU755" s="472">
        <f>GU754</f>
        <v>0.55000000000000004</v>
      </c>
      <c r="GV755" s="472">
        <f>GV754</f>
        <v>0.55000000000000004</v>
      </c>
      <c r="GW755" s="472">
        <f>GW754</f>
        <v>0.5</v>
      </c>
      <c r="GX755" s="472">
        <f>GX754</f>
        <v>0.93500000000000005</v>
      </c>
      <c r="GY755" s="472">
        <f>GY754</f>
        <v>0.14999999999999999</v>
      </c>
      <c r="GZ755" s="472">
        <f>GZ754</f>
        <v>1</v>
      </c>
      <c r="HA755" s="524">
        <f>HA754</f>
        <v>0.047</v>
      </c>
      <c r="HB755" s="524">
        <f>HB754</f>
        <v>0.45000000000000001</v>
      </c>
      <c r="HC755" s="524">
        <f>HC754</f>
        <v>0.45000000000000001</v>
      </c>
      <c r="HD755" s="524">
        <f>HD754</f>
        <v>0.45000000000000001</v>
      </c>
      <c r="HE755" s="524">
        <f>HE754</f>
        <v>0.5</v>
      </c>
      <c r="HF755" s="524">
        <f>HF754</f>
        <v>0.065000000000000002</v>
      </c>
      <c r="HG755" s="524">
        <f>HG754</f>
        <v>0.84999999999999998</v>
      </c>
      <c r="HH755" s="524">
        <f>HH754</f>
        <v>0</v>
      </c>
      <c r="HI755" s="10">
        <f>IF(BZ755&lt;&gt;"",CK755-BV755,0)</f>
        <v>0</v>
      </c>
      <c r="HJ755" s="10" t="e">
        <f>IF(AJ755&gt;0,AH755-AJ755,0)</f>
        <v>#VALUE!</v>
      </c>
      <c r="HK755" s="466">
        <f>HK754</f>
        <v>0.84999999999999998</v>
      </c>
      <c r="HL755" s="424">
        <f>HL754</f>
        <v>550000</v>
      </c>
      <c r="HM755" s="424">
        <f>HM754</f>
        <v>480000</v>
      </c>
      <c r="HN755" s="465" t="e">
        <f>(DJ755*EZ755+DK755*FH755+DL755*FM755+DM755*FR755+DN755*FW755+DO755*GB755+DS755*GI755+DP755*GM755+DR755*GR755)*1000*2</f>
        <v>#VALUE!</v>
      </c>
      <c r="HO755" s="465" t="e">
        <f>HN755*HK755*$HO$2/HL755*1000000</f>
        <v>#VALUE!</v>
      </c>
      <c r="HP755" s="465" t="e">
        <f>HN755*HK755*$HP$2/HM755*1000000</f>
        <v>#VALUE!</v>
      </c>
    </row>
    <row r="756">
      <c r="B756" s="526"/>
      <c r="C756" s="0"/>
      <c r="D756" s="0"/>
      <c r="E756" s="0"/>
      <c r="F756" s="0"/>
      <c r="G756" s="44"/>
      <c r="H756" s="44"/>
      <c r="I756" s="44"/>
      <c r="J756" s="44"/>
      <c r="K756" s="44"/>
      <c r="L756" s="44"/>
      <c r="FY756" s="0"/>
      <c r="FZ756" s="527"/>
      <c r="GA756" s="0"/>
      <c r="GB756" s="0"/>
    </row>
    <row r="757">
      <c r="B757" s="526"/>
      <c r="C757" s="0"/>
      <c r="D757" s="0"/>
      <c r="E757" s="0"/>
      <c r="F757" s="0"/>
      <c r="G757" s="44"/>
      <c r="H757" s="44"/>
      <c r="I757" s="44"/>
      <c r="J757" s="44"/>
      <c r="K757" s="44"/>
      <c r="L757" s="44"/>
      <c r="W757" s="39"/>
      <c r="X757" s="39"/>
      <c r="Y757" s="39"/>
      <c r="Z757" s="39"/>
      <c r="AA757" s="46"/>
      <c r="AB757" s="46"/>
      <c r="AD757" s="39"/>
      <c r="AV757" s="39"/>
      <c r="BA757" s="0"/>
      <c r="BB757" s="0"/>
      <c r="BC757" s="44"/>
      <c r="BD757" s="0"/>
      <c r="BE757" s="528"/>
      <c r="BF757" s="0"/>
      <c r="BG757" s="0"/>
      <c r="BI757" s="39"/>
      <c r="BJ757" s="39"/>
      <c r="BK757" s="39"/>
      <c r="BN757" s="44"/>
      <c r="BO757" s="44"/>
      <c r="BY757" s="39"/>
      <c r="BZ757" s="39"/>
      <c r="CA757" s="39"/>
      <c r="CC757" s="0"/>
      <c r="CD757" s="0"/>
      <c r="CE757" s="0"/>
      <c r="CF757" s="0"/>
      <c r="CG757" s="0"/>
      <c r="CH757" s="0"/>
      <c r="CI757" s="0"/>
      <c r="CJ757" s="529"/>
      <c r="CK757" s="0"/>
      <c r="CL757" s="39"/>
      <c r="CM757" s="39"/>
      <c r="CN757" s="39"/>
      <c r="CO757" s="39"/>
      <c r="CP757" s="39"/>
      <c r="CQ757" s="39"/>
      <c r="CR757" s="530"/>
      <c r="CS757" s="39"/>
      <c r="CT757" s="39"/>
      <c r="EO757" s="49"/>
      <c r="EP757" s="49"/>
      <c r="EQ757" s="49"/>
      <c r="ER757" s="49"/>
      <c r="ES757" s="49"/>
      <c r="ET757" s="49"/>
      <c r="EX757" s="39"/>
      <c r="EY757" s="39"/>
      <c r="EZ757" s="39"/>
      <c r="FA757" s="39"/>
      <c r="FB757" s="39"/>
      <c r="FC757" s="39"/>
      <c r="FE757" s="49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527"/>
      <c r="GA757" s="0"/>
      <c r="GB757" s="0"/>
      <c r="GZ757" s="39"/>
      <c r="HI757" s="0"/>
    </row>
    <row r="758">
      <c r="B758" s="526"/>
      <c r="C758" s="0"/>
      <c r="D758" s="0"/>
      <c r="E758" s="0"/>
      <c r="F758" s="0"/>
      <c r="G758" s="44"/>
      <c r="H758" s="44"/>
      <c r="I758" s="44"/>
      <c r="J758" s="44"/>
      <c r="K758" s="44"/>
      <c r="L758" s="44"/>
      <c r="W758" s="39"/>
      <c r="X758" s="39"/>
      <c r="Y758" s="39"/>
      <c r="Z758" s="39"/>
      <c r="AA758" s="46"/>
      <c r="AB758" s="46"/>
      <c r="AD758" s="39"/>
      <c r="AV758" s="39"/>
      <c r="BA758" s="0"/>
      <c r="BB758" s="0"/>
      <c r="BC758" s="44"/>
      <c r="BD758" s="0"/>
      <c r="BE758" s="528"/>
      <c r="BF758" s="0"/>
      <c r="BG758" s="0"/>
      <c r="BI758" s="39"/>
      <c r="BJ758" s="39"/>
      <c r="BK758" s="39"/>
      <c r="BN758" s="44"/>
      <c r="BO758" s="44"/>
      <c r="BY758" s="39"/>
      <c r="BZ758" s="39"/>
      <c r="CA758" s="39"/>
      <c r="CC758" s="0"/>
      <c r="CD758" s="0"/>
      <c r="CE758" s="0"/>
      <c r="CF758" s="0"/>
      <c r="CG758" s="0"/>
      <c r="CH758" s="0"/>
      <c r="CI758" s="0"/>
      <c r="CJ758" s="529"/>
      <c r="CK758" s="0"/>
      <c r="CL758" s="39"/>
      <c r="CM758" s="39"/>
      <c r="CN758" s="39"/>
      <c r="CO758" s="39"/>
      <c r="CP758" s="39"/>
      <c r="CQ758" s="39"/>
      <c r="CR758" s="530"/>
      <c r="CS758" s="39"/>
      <c r="CT758" s="39"/>
      <c r="EO758" s="49"/>
      <c r="EP758" s="49"/>
      <c r="EQ758" s="49"/>
      <c r="ER758" s="49"/>
      <c r="ES758" s="49"/>
      <c r="ET758" s="49"/>
      <c r="EX758" s="39"/>
      <c r="EY758" s="39"/>
      <c r="EZ758" s="39"/>
      <c r="FA758" s="39"/>
      <c r="FB758" s="39"/>
      <c r="FC758" s="39"/>
      <c r="FE758" s="49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527"/>
      <c r="GA758" s="0"/>
      <c r="GB758" s="0"/>
      <c r="GZ758" s="39"/>
      <c r="HI758" s="0"/>
    </row>
    <row r="759">
      <c r="B759" s="526"/>
      <c r="C759" s="0"/>
      <c r="D759" s="0"/>
      <c r="E759" s="0"/>
      <c r="F759" s="0"/>
      <c r="G759" s="44"/>
      <c r="H759" s="44"/>
      <c r="I759" s="44"/>
      <c r="J759" s="44"/>
      <c r="K759" s="44"/>
      <c r="L759" s="44"/>
      <c r="W759" s="39"/>
      <c r="X759" s="39"/>
      <c r="Y759" s="39"/>
      <c r="Z759" s="39"/>
      <c r="AA759" s="46"/>
      <c r="AB759" s="46"/>
      <c r="AD759" s="39"/>
      <c r="AV759" s="39"/>
      <c r="BA759" s="0"/>
      <c r="BB759" s="0"/>
      <c r="BC759" s="44"/>
      <c r="BD759" s="0"/>
      <c r="BE759" s="528"/>
      <c r="BF759" s="0"/>
      <c r="BG759" s="0"/>
      <c r="BI759" s="39"/>
      <c r="BJ759" s="39"/>
      <c r="BK759" s="39"/>
      <c r="BN759" s="44"/>
      <c r="BO759" s="44"/>
      <c r="BY759" s="39"/>
      <c r="BZ759" s="39"/>
      <c r="CA759" s="39"/>
      <c r="CC759" s="0"/>
      <c r="CD759" s="0"/>
      <c r="CE759" s="0"/>
      <c r="CF759" s="0"/>
      <c r="CG759" s="0"/>
      <c r="CH759" s="0"/>
      <c r="CI759" s="0"/>
      <c r="CJ759" s="529"/>
      <c r="CK759" s="0"/>
      <c r="CL759" s="39"/>
      <c r="CM759" s="39"/>
      <c r="CN759" s="39"/>
      <c r="CO759" s="39"/>
      <c r="CP759" s="39"/>
      <c r="CQ759" s="39"/>
      <c r="CR759" s="530"/>
      <c r="CS759" s="39"/>
      <c r="CT759" s="39"/>
      <c r="EO759" s="49"/>
      <c r="EP759" s="49"/>
      <c r="EQ759" s="49"/>
      <c r="ER759" s="49"/>
      <c r="ES759" s="49"/>
      <c r="ET759" s="49"/>
      <c r="EX759" s="39"/>
      <c r="EY759" s="39"/>
      <c r="EZ759" s="39"/>
      <c r="FA759" s="39"/>
      <c r="FB759" s="39"/>
      <c r="FC759" s="39"/>
      <c r="FE759" s="49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527"/>
      <c r="GA759" s="0"/>
      <c r="GB759" s="0"/>
      <c r="GZ759" s="39"/>
      <c r="HI759" s="0"/>
    </row>
    <row r="760">
      <c r="B760" s="526"/>
      <c r="C760" s="0"/>
      <c r="D760" s="0"/>
      <c r="E760" s="0"/>
      <c r="F760" s="0"/>
      <c r="G760" s="44"/>
      <c r="H760" s="44"/>
      <c r="I760" s="44"/>
      <c r="J760" s="44"/>
      <c r="K760" s="44"/>
      <c r="L760" s="44"/>
      <c r="W760" s="39"/>
      <c r="X760" s="39"/>
      <c r="Y760" s="39"/>
      <c r="Z760" s="39"/>
      <c r="AA760" s="46"/>
      <c r="AB760" s="46"/>
      <c r="AD760" s="39"/>
      <c r="AV760" s="39"/>
      <c r="BA760" s="0"/>
      <c r="BB760" s="0"/>
      <c r="BC760" s="44"/>
      <c r="BD760" s="0"/>
      <c r="BE760" s="528"/>
      <c r="BF760" s="0"/>
      <c r="BG760" s="0"/>
      <c r="BI760" s="39"/>
      <c r="BJ760" s="39"/>
      <c r="BK760" s="39"/>
      <c r="BN760" s="44"/>
      <c r="BO760" s="44"/>
      <c r="BY760" s="39"/>
      <c r="BZ760" s="39"/>
      <c r="CA760" s="39"/>
      <c r="CC760" s="0"/>
      <c r="CD760" s="0"/>
      <c r="CE760" s="0"/>
      <c r="CF760" s="0"/>
      <c r="CG760" s="0"/>
      <c r="CH760" s="0"/>
      <c r="CI760" s="0"/>
      <c r="CJ760" s="529"/>
      <c r="CK760" s="0"/>
      <c r="CL760" s="39"/>
      <c r="CM760" s="39"/>
      <c r="CN760" s="39"/>
      <c r="CO760" s="39"/>
      <c r="CP760" s="39"/>
      <c r="CQ760" s="39"/>
      <c r="CR760" s="530"/>
      <c r="CS760" s="39"/>
      <c r="CT760" s="39"/>
      <c r="EO760" s="49"/>
      <c r="EP760" s="49"/>
      <c r="EQ760" s="49"/>
      <c r="ER760" s="49"/>
      <c r="ES760" s="49"/>
      <c r="ET760" s="49"/>
      <c r="EX760" s="39"/>
      <c r="EY760" s="39"/>
      <c r="EZ760" s="39"/>
      <c r="FA760" s="39"/>
      <c r="FB760" s="39"/>
      <c r="FC760" s="39"/>
      <c r="FE760" s="49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527"/>
      <c r="GA760" s="0"/>
      <c r="GB760" s="0"/>
      <c r="GZ760" s="39"/>
      <c r="HI760" s="0"/>
    </row>
    <row r="761">
      <c r="B761" s="526"/>
      <c r="C761" s="0"/>
      <c r="D761" s="0"/>
      <c r="E761" s="0"/>
      <c r="F761" s="0"/>
      <c r="G761" s="44"/>
      <c r="H761" s="44"/>
      <c r="I761" s="44"/>
      <c r="J761" s="44"/>
      <c r="K761" s="44"/>
      <c r="L761" s="44"/>
      <c r="W761" s="39"/>
      <c r="X761" s="39"/>
      <c r="Y761" s="39"/>
      <c r="Z761" s="39"/>
      <c r="AA761" s="46"/>
      <c r="AB761" s="46"/>
      <c r="AD761" s="39"/>
      <c r="AV761" s="39"/>
      <c r="BA761" s="0"/>
      <c r="BB761" s="0"/>
      <c r="BC761" s="44"/>
      <c r="BD761" s="0"/>
      <c r="BE761" s="528"/>
      <c r="BF761" s="0"/>
      <c r="BG761" s="0"/>
      <c r="BI761" s="39"/>
      <c r="BJ761" s="39"/>
      <c r="BK761" s="39"/>
      <c r="BN761" s="44"/>
      <c r="BO761" s="44"/>
      <c r="BY761" s="39"/>
      <c r="BZ761" s="39"/>
      <c r="CA761" s="39"/>
      <c r="CC761" s="0"/>
      <c r="CD761" s="0"/>
      <c r="CE761" s="0"/>
      <c r="CF761" s="0"/>
      <c r="CG761" s="0"/>
      <c r="CH761" s="0"/>
      <c r="CI761" s="0"/>
      <c r="CJ761" s="529"/>
      <c r="CK761" s="0"/>
      <c r="CL761" s="39"/>
      <c r="CM761" s="39"/>
      <c r="CN761" s="39"/>
      <c r="CO761" s="39"/>
      <c r="CP761" s="39"/>
      <c r="CQ761" s="39"/>
      <c r="CR761" s="530"/>
      <c r="CS761" s="39"/>
      <c r="CT761" s="39"/>
      <c r="EO761" s="49"/>
      <c r="EP761" s="49"/>
      <c r="EQ761" s="49"/>
      <c r="ER761" s="49"/>
      <c r="ES761" s="49"/>
      <c r="ET761" s="49"/>
      <c r="EX761" s="39"/>
      <c r="EY761" s="39"/>
      <c r="EZ761" s="39"/>
      <c r="FA761" s="39"/>
      <c r="FB761" s="39"/>
      <c r="FC761" s="39"/>
      <c r="FE761" s="49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527"/>
      <c r="GA761" s="0"/>
      <c r="GB761" s="0"/>
      <c r="GZ761" s="39"/>
      <c r="HI761" s="0"/>
    </row>
    <row r="762">
      <c r="B762" s="526"/>
      <c r="C762" s="0"/>
      <c r="D762" s="0"/>
      <c r="E762" s="0"/>
      <c r="F762" s="0"/>
      <c r="G762" s="44"/>
      <c r="H762" s="44"/>
      <c r="I762" s="44"/>
      <c r="J762" s="44"/>
      <c r="K762" s="44"/>
      <c r="L762" s="44"/>
      <c r="W762" s="39"/>
      <c r="X762" s="39"/>
      <c r="Y762" s="39"/>
      <c r="Z762" s="39"/>
      <c r="AA762" s="46"/>
      <c r="AB762" s="46"/>
      <c r="AD762" s="39"/>
      <c r="AV762" s="39"/>
      <c r="BA762" s="0"/>
      <c r="BB762" s="0"/>
      <c r="BC762" s="44"/>
      <c r="BD762" s="0"/>
      <c r="BE762" s="528"/>
      <c r="BF762" s="0"/>
      <c r="BG762" s="0"/>
      <c r="BI762" s="39"/>
      <c r="BJ762" s="39"/>
      <c r="BK762" s="39"/>
      <c r="BN762" s="44"/>
      <c r="BO762" s="44"/>
      <c r="BY762" s="39"/>
      <c r="BZ762" s="39"/>
      <c r="CA762" s="39"/>
      <c r="CC762" s="0"/>
      <c r="CD762" s="0"/>
      <c r="CE762" s="0"/>
      <c r="CF762" s="0"/>
      <c r="CG762" s="0"/>
      <c r="CH762" s="0"/>
      <c r="CI762" s="0"/>
      <c r="CJ762" s="529"/>
      <c r="CK762" s="0"/>
      <c r="CL762" s="39"/>
      <c r="CM762" s="39"/>
      <c r="CN762" s="39"/>
      <c r="CO762" s="39"/>
      <c r="CP762" s="39"/>
      <c r="CQ762" s="39"/>
      <c r="CR762" s="530"/>
      <c r="CS762" s="39"/>
      <c r="CT762" s="39"/>
      <c r="EO762" s="49"/>
      <c r="EP762" s="49"/>
      <c r="EQ762" s="49"/>
      <c r="ER762" s="49"/>
      <c r="ES762" s="49"/>
      <c r="ET762" s="49"/>
      <c r="EX762" s="39"/>
      <c r="EY762" s="39"/>
      <c r="EZ762" s="39"/>
      <c r="FA762" s="39"/>
      <c r="FB762" s="39"/>
      <c r="FC762" s="39"/>
      <c r="FE762" s="49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527"/>
      <c r="GA762" s="0"/>
      <c r="GB762" s="0"/>
      <c r="GZ762" s="39"/>
      <c r="HI762" s="0"/>
    </row>
    <row r="763">
      <c r="B763" s="526"/>
      <c r="C763" s="0"/>
      <c r="D763" s="0"/>
      <c r="E763" s="0"/>
      <c r="F763" s="0"/>
      <c r="G763" s="44"/>
      <c r="H763" s="44"/>
      <c r="I763" s="44"/>
      <c r="J763" s="44"/>
      <c r="K763" s="44"/>
      <c r="L763" s="44"/>
      <c r="W763" s="39"/>
      <c r="X763" s="39"/>
      <c r="Y763" s="39"/>
      <c r="Z763" s="39"/>
      <c r="AA763" s="46"/>
      <c r="AB763" s="46"/>
      <c r="AD763" s="39"/>
      <c r="AV763" s="39"/>
      <c r="BA763" s="0"/>
      <c r="BB763" s="0"/>
      <c r="BC763" s="44"/>
      <c r="BD763" s="0"/>
      <c r="BE763" s="528"/>
      <c r="BF763" s="0"/>
      <c r="BG763" s="0"/>
      <c r="BI763" s="39"/>
      <c r="BJ763" s="39"/>
      <c r="BK763" s="39"/>
      <c r="BN763" s="44"/>
      <c r="BO763" s="44"/>
      <c r="BY763" s="39"/>
      <c r="BZ763" s="39"/>
      <c r="CA763" s="39"/>
      <c r="CC763" s="0"/>
      <c r="CD763" s="0"/>
      <c r="CE763" s="0"/>
      <c r="CF763" s="0"/>
      <c r="CG763" s="0"/>
      <c r="CH763" s="0"/>
      <c r="CI763" s="0"/>
      <c r="CJ763" s="529"/>
      <c r="CK763" s="0"/>
      <c r="CL763" s="39"/>
      <c r="CM763" s="39"/>
      <c r="CN763" s="39"/>
      <c r="CO763" s="39"/>
      <c r="CP763" s="39"/>
      <c r="CQ763" s="39"/>
      <c r="CR763" s="530"/>
      <c r="CS763" s="39"/>
      <c r="CT763" s="39"/>
      <c r="EO763" s="49"/>
      <c r="EP763" s="49"/>
      <c r="EQ763" s="49"/>
      <c r="ER763" s="49"/>
      <c r="ES763" s="49"/>
      <c r="ET763" s="49"/>
      <c r="EX763" s="39"/>
      <c r="EY763" s="39"/>
      <c r="EZ763" s="39"/>
      <c r="FA763" s="39"/>
      <c r="FB763" s="39"/>
      <c r="FC763" s="39"/>
      <c r="FE763" s="49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527"/>
      <c r="GA763" s="0"/>
      <c r="GB763" s="0"/>
      <c r="GZ763" s="39"/>
      <c r="HI763" s="0"/>
    </row>
    <row r="764">
      <c r="B764" s="526"/>
      <c r="C764" s="0"/>
      <c r="D764" s="0"/>
      <c r="E764" s="0"/>
      <c r="F764" s="0"/>
      <c r="G764" s="44"/>
      <c r="H764" s="44"/>
      <c r="I764" s="44"/>
      <c r="J764" s="44"/>
      <c r="K764" s="44"/>
      <c r="L764" s="44"/>
      <c r="W764" s="39"/>
      <c r="X764" s="39"/>
      <c r="Y764" s="39"/>
      <c r="Z764" s="39"/>
      <c r="AA764" s="46"/>
      <c r="AB764" s="46"/>
      <c r="AD764" s="39"/>
      <c r="AV764" s="39"/>
      <c r="BA764" s="0"/>
      <c r="BB764" s="0"/>
      <c r="BC764" s="44"/>
      <c r="BD764" s="0"/>
      <c r="BE764" s="528"/>
      <c r="BF764" s="0"/>
      <c r="BG764" s="0"/>
      <c r="BI764" s="39"/>
      <c r="BJ764" s="39"/>
      <c r="BK764" s="39"/>
      <c r="BN764" s="44"/>
      <c r="BO764" s="44"/>
      <c r="BY764" s="39"/>
      <c r="BZ764" s="39"/>
      <c r="CA764" s="39"/>
      <c r="CC764" s="0"/>
      <c r="CD764" s="0"/>
      <c r="CE764" s="0"/>
      <c r="CF764" s="0"/>
      <c r="CG764" s="0"/>
      <c r="CH764" s="0"/>
      <c r="CI764" s="0"/>
      <c r="CJ764" s="529"/>
      <c r="CK764" s="0"/>
      <c r="CL764" s="39"/>
      <c r="CM764" s="39"/>
      <c r="CN764" s="39"/>
      <c r="CO764" s="39"/>
      <c r="CP764" s="39"/>
      <c r="CQ764" s="39"/>
      <c r="CR764" s="530"/>
      <c r="CS764" s="39"/>
      <c r="CT764" s="39"/>
      <c r="EO764" s="49"/>
      <c r="EP764" s="49"/>
      <c r="EQ764" s="49"/>
      <c r="ER764" s="49"/>
      <c r="ES764" s="49"/>
      <c r="ET764" s="49"/>
      <c r="EX764" s="39"/>
      <c r="EY764" s="39"/>
      <c r="EZ764" s="39"/>
      <c r="FA764" s="39"/>
      <c r="FB764" s="39"/>
      <c r="FC764" s="39"/>
      <c r="FE764" s="49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527"/>
      <c r="GA764" s="0"/>
      <c r="GB764" s="0"/>
      <c r="GZ764" s="39"/>
      <c r="HI764" s="0"/>
    </row>
    <row r="765">
      <c r="B765" s="526"/>
      <c r="C765" s="0"/>
      <c r="D765" s="0"/>
      <c r="E765" s="0"/>
      <c r="F765" s="0"/>
      <c r="G765" s="44"/>
      <c r="H765" s="44"/>
      <c r="I765" s="44"/>
      <c r="J765" s="44"/>
      <c r="K765" s="44"/>
      <c r="L765" s="44"/>
      <c r="W765" s="39"/>
      <c r="X765" s="39"/>
      <c r="Y765" s="39"/>
      <c r="Z765" s="39"/>
      <c r="AA765" s="46"/>
      <c r="AB765" s="46"/>
      <c r="AD765" s="39"/>
      <c r="AV765" s="39"/>
      <c r="BA765" s="0"/>
      <c r="BB765" s="0"/>
      <c r="BC765" s="44"/>
      <c r="BD765" s="0"/>
      <c r="BE765" s="528"/>
      <c r="BF765" s="0"/>
      <c r="BG765" s="0"/>
      <c r="BI765" s="39"/>
      <c r="BJ765" s="39"/>
      <c r="BK765" s="39"/>
      <c r="BN765" s="44"/>
      <c r="BO765" s="44"/>
      <c r="BY765" s="39"/>
      <c r="BZ765" s="39"/>
      <c r="CA765" s="39"/>
      <c r="CC765" s="0"/>
      <c r="CD765" s="0"/>
      <c r="CE765" s="0"/>
      <c r="CF765" s="0"/>
      <c r="CG765" s="0"/>
      <c r="CH765" s="0"/>
      <c r="CI765" s="0"/>
      <c r="CJ765" s="529"/>
      <c r="CK765" s="0"/>
      <c r="CL765" s="39"/>
      <c r="CM765" s="39"/>
      <c r="CN765" s="39"/>
      <c r="CO765" s="39"/>
      <c r="CP765" s="39"/>
      <c r="CQ765" s="39"/>
      <c r="CR765" s="530"/>
      <c r="CS765" s="39"/>
      <c r="CT765" s="39"/>
      <c r="EO765" s="49"/>
      <c r="EP765" s="49"/>
      <c r="EQ765" s="49"/>
      <c r="ER765" s="49"/>
      <c r="ES765" s="49"/>
      <c r="ET765" s="49"/>
      <c r="EX765" s="39"/>
      <c r="EY765" s="39"/>
      <c r="EZ765" s="39"/>
      <c r="FA765" s="39"/>
      <c r="FB765" s="39"/>
      <c r="FC765" s="39"/>
      <c r="FE765" s="49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527"/>
      <c r="GA765" s="0"/>
      <c r="GB765" s="0"/>
      <c r="GZ765" s="39"/>
      <c r="HI765" s="0"/>
    </row>
    <row r="766">
      <c r="B766" s="526"/>
      <c r="C766" s="0"/>
      <c r="D766" s="0"/>
      <c r="E766" s="0"/>
      <c r="F766" s="0"/>
      <c r="G766" s="44"/>
      <c r="H766" s="44"/>
      <c r="I766" s="44"/>
      <c r="J766" s="44"/>
      <c r="K766" s="44"/>
      <c r="L766" s="44"/>
      <c r="W766" s="39"/>
      <c r="X766" s="39"/>
      <c r="Y766" s="39"/>
      <c r="Z766" s="39"/>
      <c r="AA766" s="46"/>
      <c r="AB766" s="46"/>
      <c r="AD766" s="39"/>
      <c r="AV766" s="39"/>
      <c r="BA766" s="0"/>
      <c r="BB766" s="0"/>
      <c r="BC766" s="44"/>
      <c r="BD766" s="0"/>
      <c r="BE766" s="528"/>
      <c r="BF766" s="0"/>
      <c r="BG766" s="0"/>
      <c r="BI766" s="39"/>
      <c r="BJ766" s="39"/>
      <c r="BK766" s="39"/>
      <c r="BN766" s="44"/>
      <c r="BO766" s="44"/>
      <c r="BY766" s="39"/>
      <c r="BZ766" s="39"/>
      <c r="CA766" s="39"/>
      <c r="CC766" s="0"/>
      <c r="CD766" s="0"/>
      <c r="CE766" s="0"/>
      <c r="CF766" s="0"/>
      <c r="CG766" s="0"/>
      <c r="CH766" s="0"/>
      <c r="CI766" s="0"/>
      <c r="CJ766" s="529"/>
      <c r="CK766" s="0"/>
      <c r="CL766" s="39"/>
      <c r="CM766" s="39"/>
      <c r="CN766" s="39"/>
      <c r="CO766" s="39"/>
      <c r="CP766" s="39"/>
      <c r="CQ766" s="39"/>
      <c r="CR766" s="530"/>
      <c r="CS766" s="39"/>
      <c r="CT766" s="39"/>
      <c r="EO766" s="49"/>
      <c r="EP766" s="49"/>
      <c r="EQ766" s="49"/>
      <c r="ER766" s="49"/>
      <c r="ES766" s="49"/>
      <c r="ET766" s="49"/>
      <c r="EX766" s="39"/>
      <c r="EY766" s="39"/>
      <c r="EZ766" s="39"/>
      <c r="FA766" s="39"/>
      <c r="FB766" s="39"/>
      <c r="FC766" s="39"/>
      <c r="FE766" s="49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527"/>
      <c r="GA766" s="0"/>
      <c r="GB766" s="0"/>
      <c r="GZ766" s="39"/>
      <c r="HI766" s="0"/>
    </row>
    <row r="767">
      <c r="B767" s="526"/>
      <c r="C767" s="0"/>
      <c r="D767" s="0"/>
      <c r="E767" s="0"/>
      <c r="F767" s="0"/>
      <c r="G767" s="44"/>
      <c r="H767" s="44"/>
      <c r="I767" s="44"/>
      <c r="J767" s="44"/>
      <c r="K767" s="44"/>
      <c r="L767" s="44"/>
      <c r="W767" s="39"/>
      <c r="X767" s="39"/>
      <c r="Y767" s="39"/>
      <c r="Z767" s="39"/>
      <c r="AA767" s="46"/>
      <c r="AB767" s="46"/>
      <c r="AD767" s="39"/>
      <c r="AV767" s="39"/>
      <c r="BA767" s="0"/>
      <c r="BB767" s="0"/>
      <c r="BC767" s="44"/>
      <c r="BD767" s="0"/>
      <c r="BE767" s="528"/>
      <c r="BF767" s="0"/>
      <c r="BG767" s="0"/>
      <c r="BI767" s="39"/>
      <c r="BJ767" s="39"/>
      <c r="BK767" s="39"/>
      <c r="BN767" s="44"/>
      <c r="BO767" s="44"/>
      <c r="BY767" s="39"/>
      <c r="BZ767" s="39"/>
      <c r="CA767" s="39"/>
      <c r="CC767" s="0"/>
      <c r="CD767" s="0"/>
      <c r="CE767" s="0"/>
      <c r="CF767" s="0"/>
      <c r="CG767" s="0"/>
      <c r="CH767" s="0"/>
      <c r="CI767" s="0"/>
      <c r="CJ767" s="529"/>
      <c r="CK767" s="0"/>
      <c r="CL767" s="39"/>
      <c r="CM767" s="39"/>
      <c r="CN767" s="39"/>
      <c r="CO767" s="39"/>
      <c r="CP767" s="39"/>
      <c r="CQ767" s="39"/>
      <c r="CR767" s="530"/>
      <c r="CS767" s="39"/>
      <c r="CT767" s="39"/>
      <c r="EO767" s="49"/>
      <c r="EP767" s="49"/>
      <c r="EQ767" s="49"/>
      <c r="ER767" s="49"/>
      <c r="ES767" s="49"/>
      <c r="ET767" s="49"/>
      <c r="EX767" s="39"/>
      <c r="EY767" s="39"/>
      <c r="EZ767" s="39"/>
      <c r="FA767" s="39"/>
      <c r="FB767" s="39"/>
      <c r="FC767" s="39"/>
      <c r="FE767" s="49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527"/>
      <c r="GA767" s="0"/>
      <c r="GB767" s="0"/>
      <c r="GZ767" s="39"/>
      <c r="HI767" s="0"/>
    </row>
    <row r="768">
      <c r="B768" s="526"/>
      <c r="C768" s="0"/>
      <c r="D768" s="0"/>
      <c r="E768" s="0"/>
      <c r="F768" s="0"/>
      <c r="G768" s="44"/>
      <c r="H768" s="44"/>
      <c r="I768" s="44"/>
      <c r="J768" s="44"/>
      <c r="K768" s="44"/>
      <c r="L768" s="44"/>
      <c r="W768" s="39"/>
      <c r="X768" s="39"/>
      <c r="Y768" s="39"/>
      <c r="Z768" s="39"/>
      <c r="AA768" s="46"/>
      <c r="AB768" s="46"/>
      <c r="AD768" s="39"/>
      <c r="AV768" s="39"/>
      <c r="BA768" s="0"/>
      <c r="BB768" s="0"/>
      <c r="BC768" s="44"/>
      <c r="BD768" s="0"/>
      <c r="BE768" s="528"/>
      <c r="BF768" s="0"/>
      <c r="BG768" s="0"/>
      <c r="BI768" s="39"/>
      <c r="BJ768" s="39"/>
      <c r="BK768" s="39"/>
      <c r="BN768" s="44"/>
      <c r="BO768" s="44"/>
      <c r="BY768" s="39"/>
      <c r="BZ768" s="39"/>
      <c r="CA768" s="39"/>
      <c r="CC768" s="0"/>
      <c r="CD768" s="0"/>
      <c r="CE768" s="0"/>
      <c r="CF768" s="0"/>
      <c r="CG768" s="0"/>
      <c r="CH768" s="0"/>
      <c r="CI768" s="0"/>
      <c r="CJ768" s="529"/>
      <c r="CK768" s="0"/>
      <c r="CL768" s="39"/>
      <c r="CM768" s="39"/>
      <c r="CN768" s="39"/>
      <c r="CO768" s="39"/>
      <c r="CP768" s="39"/>
      <c r="CQ768" s="39"/>
      <c r="CR768" s="530"/>
      <c r="CS768" s="39"/>
      <c r="CT768" s="39"/>
      <c r="EO768" s="49"/>
      <c r="EP768" s="49"/>
      <c r="EQ768" s="49"/>
      <c r="ER768" s="49"/>
      <c r="ES768" s="49"/>
      <c r="ET768" s="49"/>
      <c r="EX768" s="39"/>
      <c r="EY768" s="39"/>
      <c r="EZ768" s="39"/>
      <c r="FA768" s="39"/>
      <c r="FB768" s="39"/>
      <c r="FC768" s="39"/>
      <c r="FE768" s="49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527"/>
      <c r="GA768" s="0"/>
      <c r="GB768" s="0"/>
      <c r="GZ768" s="39"/>
      <c r="HI768" s="0"/>
    </row>
    <row r="769">
      <c r="B769" s="526"/>
      <c r="C769" s="0"/>
      <c r="D769" s="0"/>
      <c r="E769" s="0"/>
      <c r="F769" s="0"/>
      <c r="G769" s="44"/>
      <c r="H769" s="44"/>
      <c r="I769" s="44"/>
      <c r="J769" s="44"/>
      <c r="K769" s="44"/>
      <c r="L769" s="44"/>
      <c r="CA769" s="39"/>
      <c r="FY769" s="0"/>
      <c r="FZ769" s="527"/>
      <c r="GA769" s="0"/>
      <c r="GB769" s="0"/>
    </row>
    <row r="770">
      <c r="B770" s="526"/>
      <c r="C770" s="0"/>
      <c r="D770" s="0"/>
      <c r="E770" s="0"/>
      <c r="F770" s="0"/>
      <c r="G770" s="44"/>
      <c r="H770" s="44"/>
      <c r="I770" s="44"/>
      <c r="J770" s="44"/>
      <c r="K770" s="44"/>
      <c r="L770" s="44"/>
      <c r="CA770" s="39"/>
      <c r="FY770" s="0"/>
      <c r="FZ770" s="527"/>
      <c r="GA770" s="0"/>
      <c r="GB770" s="0"/>
    </row>
    <row r="771">
      <c r="B771" s="526"/>
      <c r="C771" s="0"/>
      <c r="D771" s="0"/>
      <c r="E771" s="0"/>
      <c r="F771" s="0"/>
      <c r="G771" s="44"/>
      <c r="H771" s="44"/>
      <c r="I771" s="44"/>
      <c r="J771" s="44"/>
      <c r="K771" s="44"/>
      <c r="L771" s="44"/>
      <c r="CA771" s="39"/>
      <c r="FY771" s="0"/>
      <c r="FZ771" s="527"/>
      <c r="GA771" s="0"/>
      <c r="GB771" s="0"/>
    </row>
    <row r="772">
      <c r="B772" s="526"/>
      <c r="C772" s="0"/>
      <c r="D772" s="0"/>
      <c r="E772" s="0"/>
      <c r="F772" s="0"/>
      <c r="G772" s="44"/>
      <c r="H772" s="44"/>
      <c r="I772" s="44"/>
      <c r="J772" s="44"/>
      <c r="K772" s="44"/>
      <c r="L772" s="44"/>
      <c r="CA772" s="39"/>
      <c r="FY772" s="0"/>
      <c r="FZ772" s="527"/>
      <c r="GA772" s="0"/>
      <c r="GB772" s="0"/>
    </row>
    <row r="773">
      <c r="B773" s="526"/>
      <c r="C773" s="0"/>
      <c r="D773" s="0"/>
      <c r="E773" s="0"/>
      <c r="F773" s="0"/>
      <c r="G773" s="44"/>
      <c r="H773" s="44"/>
      <c r="I773" s="44"/>
      <c r="J773" s="44"/>
      <c r="K773" s="44"/>
      <c r="L773" s="44"/>
      <c r="CA773" s="39"/>
      <c r="FY773" s="0"/>
      <c r="FZ773" s="527"/>
      <c r="GA773" s="0"/>
      <c r="GB773" s="0"/>
    </row>
    <row r="774">
      <c r="B774" s="526"/>
      <c r="C774" s="0"/>
      <c r="D774" s="0"/>
      <c r="E774" s="0"/>
      <c r="F774" s="0"/>
      <c r="G774" s="44"/>
      <c r="H774" s="44"/>
      <c r="I774" s="44"/>
      <c r="J774" s="44"/>
      <c r="K774" s="44"/>
      <c r="L774" s="44"/>
      <c r="CA774" s="39"/>
      <c r="FY774" s="0"/>
      <c r="FZ774" s="527"/>
      <c r="GA774" s="0"/>
      <c r="GB774" s="0"/>
    </row>
    <row r="775">
      <c r="B775" s="526"/>
      <c r="C775" s="0"/>
      <c r="D775" s="0"/>
      <c r="E775" s="0"/>
      <c r="F775" s="0"/>
      <c r="G775" s="44"/>
      <c r="H775" s="44"/>
      <c r="I775" s="44"/>
      <c r="J775" s="44"/>
      <c r="K775" s="44"/>
      <c r="L775" s="44"/>
      <c r="CA775" s="39"/>
      <c r="FY775" s="0"/>
      <c r="FZ775" s="527"/>
      <c r="GA775" s="0"/>
      <c r="GB775" s="0"/>
    </row>
    <row r="776">
      <c r="B776" s="526"/>
      <c r="C776" s="0"/>
      <c r="D776" s="0"/>
      <c r="E776" s="0"/>
      <c r="F776" s="0"/>
      <c r="G776" s="44"/>
      <c r="H776" s="44"/>
      <c r="I776" s="44"/>
      <c r="J776" s="44"/>
      <c r="K776" s="44"/>
      <c r="L776" s="44"/>
      <c r="CA776" s="39"/>
      <c r="FY776" s="0"/>
      <c r="FZ776" s="527"/>
      <c r="GA776" s="0"/>
      <c r="GB776" s="0"/>
    </row>
    <row r="777">
      <c r="B777" s="526"/>
      <c r="C777" s="0"/>
      <c r="D777" s="0"/>
      <c r="E777" s="0"/>
      <c r="F777" s="0"/>
      <c r="G777" s="44"/>
      <c r="H777" s="44"/>
      <c r="I777" s="44"/>
      <c r="J777" s="44"/>
      <c r="K777" s="44"/>
      <c r="L777" s="44"/>
      <c r="CA777" s="39"/>
      <c r="FY777" s="0"/>
      <c r="FZ777" s="527"/>
      <c r="GA777" s="0"/>
      <c r="GB777" s="0"/>
    </row>
    <row r="778">
      <c r="B778" s="526"/>
      <c r="C778" s="0"/>
      <c r="D778" s="0"/>
      <c r="E778" s="0"/>
      <c r="F778" s="0"/>
      <c r="G778" s="44"/>
      <c r="H778" s="44"/>
      <c r="I778" s="44"/>
      <c r="J778" s="44"/>
      <c r="K778" s="44"/>
      <c r="L778" s="44"/>
      <c r="CA778" s="39"/>
      <c r="FY778" s="0"/>
      <c r="FZ778" s="527"/>
      <c r="GA778" s="0"/>
      <c r="GB778" s="0"/>
    </row>
    <row r="779">
      <c r="B779" s="526"/>
      <c r="C779" s="0"/>
      <c r="D779" s="0"/>
      <c r="E779" s="0"/>
      <c r="F779" s="0"/>
      <c r="G779" s="44"/>
      <c r="H779" s="44"/>
      <c r="I779" s="44"/>
      <c r="J779" s="44"/>
      <c r="K779" s="44"/>
      <c r="L779" s="44"/>
      <c r="CA779" s="39"/>
      <c r="FY779" s="0"/>
      <c r="FZ779" s="527"/>
      <c r="GA779" s="0"/>
      <c r="GB779" s="0"/>
    </row>
    <row r="780">
      <c r="B780" s="526"/>
      <c r="C780" s="0"/>
      <c r="D780" s="0"/>
      <c r="E780" s="0"/>
      <c r="F780" s="0"/>
      <c r="G780" s="44"/>
      <c r="H780" s="44"/>
      <c r="I780" s="44"/>
      <c r="J780" s="44"/>
      <c r="K780" s="44"/>
      <c r="L780" s="44"/>
      <c r="CA780" s="39"/>
      <c r="FY780" s="0"/>
      <c r="FZ780" s="527"/>
      <c r="GA780" s="0"/>
      <c r="GB780" s="0"/>
    </row>
    <row r="781">
      <c r="B781" s="526"/>
      <c r="C781" s="0"/>
      <c r="D781" s="0"/>
      <c r="E781" s="0"/>
      <c r="F781" s="0"/>
      <c r="G781" s="44"/>
      <c r="H781" s="44"/>
      <c r="I781" s="44"/>
      <c r="J781" s="44"/>
      <c r="K781" s="44"/>
      <c r="L781" s="44"/>
      <c r="CA781" s="39"/>
      <c r="FY781" s="0"/>
      <c r="FZ781" s="527"/>
      <c r="GA781" s="0"/>
      <c r="GB781" s="0"/>
    </row>
    <row r="782">
      <c r="B782" s="526"/>
      <c r="C782" s="0"/>
      <c r="D782" s="0"/>
      <c r="E782" s="0"/>
      <c r="F782" s="0"/>
      <c r="G782" s="44"/>
      <c r="H782" s="44"/>
      <c r="I782" s="44"/>
      <c r="J782" s="44"/>
      <c r="K782" s="44"/>
      <c r="L782" s="44"/>
      <c r="CA782" s="39"/>
      <c r="FY782" s="0"/>
      <c r="FZ782" s="527"/>
      <c r="GA782" s="0"/>
      <c r="GB782" s="0"/>
    </row>
    <row r="783">
      <c r="B783" s="526"/>
      <c r="C783" s="0"/>
      <c r="D783" s="0"/>
      <c r="E783" s="0"/>
      <c r="F783" s="0"/>
      <c r="G783" s="44"/>
      <c r="H783" s="44"/>
      <c r="I783" s="44"/>
      <c r="J783" s="44"/>
      <c r="K783" s="44"/>
      <c r="L783" s="44"/>
      <c r="CA783" s="39"/>
      <c r="FY783" s="0"/>
      <c r="FZ783" s="527"/>
      <c r="GA783" s="0"/>
      <c r="GB783" s="0"/>
    </row>
    <row r="784">
      <c r="B784" s="526"/>
      <c r="C784" s="0"/>
      <c r="D784" s="0"/>
      <c r="E784" s="0"/>
      <c r="F784" s="0"/>
      <c r="G784" s="44"/>
      <c r="H784" s="44"/>
      <c r="I784" s="44"/>
      <c r="J784" s="44"/>
      <c r="K784" s="44"/>
      <c r="L784" s="44"/>
      <c r="CA784" s="39"/>
      <c r="FY784" s="0"/>
      <c r="FZ784" s="527"/>
      <c r="GA784" s="0"/>
      <c r="GB784" s="0"/>
    </row>
    <row r="785">
      <c r="B785" s="526"/>
      <c r="C785" s="0"/>
      <c r="D785" s="0"/>
      <c r="E785" s="0"/>
      <c r="F785" s="0"/>
      <c r="G785" s="44"/>
      <c r="H785" s="44"/>
      <c r="I785" s="44"/>
      <c r="J785" s="44"/>
      <c r="K785" s="44"/>
      <c r="L785" s="44"/>
      <c r="CA785" s="39"/>
      <c r="FY785" s="0"/>
      <c r="FZ785" s="527"/>
      <c r="GA785" s="0"/>
      <c r="GB785" s="0"/>
    </row>
    <row r="786">
      <c r="B786" s="526"/>
      <c r="C786" s="0"/>
      <c r="D786" s="0"/>
      <c r="E786" s="0"/>
      <c r="F786" s="0"/>
      <c r="G786" s="44"/>
      <c r="H786" s="44"/>
      <c r="I786" s="44"/>
      <c r="J786" s="44"/>
      <c r="K786" s="44"/>
      <c r="L786" s="44"/>
      <c r="CA786" s="39"/>
      <c r="FY786" s="0"/>
      <c r="FZ786" s="527"/>
      <c r="GA786" s="0"/>
      <c r="GB786" s="0"/>
    </row>
    <row r="787">
      <c r="B787" s="526"/>
      <c r="C787" s="0"/>
      <c r="D787" s="0"/>
      <c r="E787" s="0"/>
      <c r="F787" s="0"/>
      <c r="G787" s="44"/>
      <c r="H787" s="44"/>
      <c r="I787" s="44"/>
      <c r="J787" s="44"/>
      <c r="K787" s="44"/>
      <c r="L787" s="44"/>
      <c r="CA787" s="39"/>
      <c r="FY787" s="0"/>
      <c r="FZ787" s="527"/>
      <c r="GA787" s="0"/>
      <c r="GB787" s="0"/>
    </row>
    <row r="788">
      <c r="B788" s="526"/>
      <c r="C788" s="0"/>
      <c r="D788" s="0"/>
      <c r="E788" s="0"/>
      <c r="F788" s="0"/>
      <c r="G788" s="44"/>
      <c r="H788" s="44"/>
      <c r="I788" s="44"/>
      <c r="J788" s="44"/>
      <c r="K788" s="44"/>
      <c r="L788" s="44"/>
      <c r="CA788" s="39"/>
      <c r="FY788" s="0"/>
      <c r="FZ788" s="527"/>
      <c r="GA788" s="0"/>
      <c r="GB788" s="0"/>
    </row>
    <row r="789">
      <c r="B789" s="526"/>
      <c r="C789" s="0"/>
      <c r="D789" s="0"/>
      <c r="E789" s="0"/>
      <c r="F789" s="0"/>
      <c r="G789" s="44"/>
      <c r="H789" s="44"/>
      <c r="I789" s="44"/>
      <c r="J789" s="44"/>
      <c r="K789" s="44"/>
      <c r="L789" s="44"/>
      <c r="CA789" s="39"/>
      <c r="FY789" s="0"/>
      <c r="FZ789" s="527"/>
      <c r="GA789" s="0"/>
      <c r="GB789" s="0"/>
    </row>
    <row r="790">
      <c r="B790" s="526"/>
      <c r="C790" s="0"/>
      <c r="D790" s="0"/>
      <c r="E790" s="0"/>
      <c r="F790" s="0"/>
      <c r="G790" s="44"/>
      <c r="H790" s="44"/>
      <c r="I790" s="44"/>
      <c r="J790" s="44"/>
      <c r="K790" s="44"/>
      <c r="L790" s="44"/>
      <c r="CA790" s="39"/>
      <c r="FY790" s="0"/>
      <c r="FZ790" s="527"/>
      <c r="GA790" s="0"/>
      <c r="GB790" s="0"/>
    </row>
    <row r="791">
      <c r="B791" s="526"/>
      <c r="C791" s="0"/>
      <c r="D791" s="0"/>
      <c r="E791" s="0"/>
      <c r="F791" s="0"/>
      <c r="G791" s="44"/>
      <c r="H791" s="44"/>
      <c r="I791" s="44"/>
      <c r="J791" s="44"/>
      <c r="K791" s="44"/>
      <c r="L791" s="44"/>
      <c r="CA791" s="39"/>
      <c r="FY791" s="0"/>
      <c r="FZ791" s="527"/>
      <c r="GA791" s="0"/>
      <c r="GB791" s="0"/>
    </row>
    <row r="792">
      <c r="B792" s="526"/>
      <c r="C792" s="0"/>
      <c r="D792" s="0"/>
      <c r="E792" s="0"/>
      <c r="F792" s="0"/>
      <c r="G792" s="44"/>
      <c r="H792" s="44"/>
      <c r="I792" s="44"/>
      <c r="J792" s="44"/>
      <c r="K792" s="44"/>
      <c r="L792" s="44"/>
      <c r="CA792" s="39"/>
      <c r="FY792" s="0"/>
      <c r="FZ792" s="527"/>
      <c r="GA792" s="0"/>
      <c r="GB792" s="0"/>
    </row>
    <row r="793">
      <c r="B793" s="526"/>
      <c r="C793" s="0"/>
      <c r="D793" s="0"/>
      <c r="E793" s="0"/>
      <c r="F793" s="0"/>
      <c r="G793" s="44"/>
      <c r="H793" s="44"/>
      <c r="I793" s="44"/>
      <c r="J793" s="44"/>
      <c r="K793" s="44"/>
      <c r="L793" s="44"/>
      <c r="CA793" s="39"/>
      <c r="FY793" s="0"/>
      <c r="FZ793" s="527"/>
      <c r="GA793" s="0"/>
      <c r="GB793" s="0"/>
    </row>
    <row r="794">
      <c r="B794" s="526"/>
      <c r="C794" s="0"/>
      <c r="D794" s="0"/>
      <c r="E794" s="0"/>
      <c r="F794" s="0"/>
      <c r="G794" s="44"/>
      <c r="H794" s="44"/>
      <c r="I794" s="44"/>
      <c r="J794" s="44"/>
      <c r="K794" s="44"/>
      <c r="L794" s="44"/>
      <c r="CA794" s="39"/>
      <c r="FY794" s="0"/>
      <c r="FZ794" s="527"/>
      <c r="GA794" s="0"/>
      <c r="GB794" s="0"/>
    </row>
    <row r="795">
      <c r="B795" s="526"/>
      <c r="C795" s="0"/>
      <c r="D795" s="0"/>
      <c r="E795" s="0"/>
      <c r="F795" s="0"/>
      <c r="G795" s="44"/>
      <c r="H795" s="44"/>
      <c r="I795" s="44"/>
      <c r="J795" s="44"/>
      <c r="K795" s="44"/>
      <c r="L795" s="44"/>
      <c r="CA795" s="39"/>
      <c r="FY795" s="0"/>
      <c r="FZ795" s="527"/>
      <c r="GA795" s="0"/>
      <c r="GB795" s="0"/>
    </row>
    <row r="796">
      <c r="B796" s="526"/>
      <c r="C796" s="0"/>
      <c r="D796" s="0"/>
      <c r="E796" s="0"/>
      <c r="F796" s="0"/>
      <c r="G796" s="44"/>
      <c r="H796" s="44"/>
      <c r="I796" s="44"/>
      <c r="J796" s="44"/>
      <c r="K796" s="44"/>
      <c r="L796" s="44"/>
      <c r="CA796" s="39"/>
      <c r="FY796" s="0"/>
      <c r="FZ796" s="527"/>
      <c r="GA796" s="0"/>
      <c r="GB796" s="0"/>
    </row>
    <row r="797">
      <c r="B797" s="526"/>
      <c r="C797" s="0"/>
      <c r="D797" s="0"/>
      <c r="E797" s="0"/>
      <c r="F797" s="0"/>
      <c r="G797" s="44"/>
      <c r="H797" s="44"/>
      <c r="I797" s="44"/>
      <c r="J797" s="44"/>
      <c r="K797" s="44"/>
      <c r="L797" s="44"/>
      <c r="CA797" s="39"/>
      <c r="FY797" s="0"/>
      <c r="FZ797" s="527"/>
      <c r="GA797" s="0"/>
      <c r="GB797" s="0"/>
    </row>
    <row r="798">
      <c r="B798" s="526"/>
      <c r="C798" s="0"/>
      <c r="D798" s="0"/>
      <c r="E798" s="0"/>
      <c r="F798" s="0"/>
      <c r="G798" s="44"/>
      <c r="H798" s="44"/>
      <c r="I798" s="44"/>
      <c r="J798" s="44"/>
      <c r="K798" s="44"/>
      <c r="L798" s="44"/>
      <c r="CA798" s="39"/>
      <c r="FY798" s="0"/>
      <c r="FZ798" s="527"/>
      <c r="GA798" s="0"/>
      <c r="GB798" s="0"/>
    </row>
    <row r="799">
      <c r="B799" s="526"/>
      <c r="C799" s="0"/>
      <c r="D799" s="0"/>
      <c r="E799" s="0"/>
      <c r="F799" s="0"/>
      <c r="G799" s="44"/>
      <c r="H799" s="44"/>
      <c r="I799" s="44"/>
      <c r="J799" s="44"/>
      <c r="K799" s="44"/>
      <c r="L799" s="44"/>
      <c r="CA799" s="39"/>
      <c r="FY799" s="0"/>
      <c r="FZ799" s="527"/>
      <c r="GA799" s="0"/>
      <c r="GB799" s="0"/>
    </row>
    <row r="800">
      <c r="B800" s="526"/>
      <c r="C800" s="0"/>
      <c r="D800" s="0"/>
      <c r="E800" s="0"/>
      <c r="F800" s="0"/>
      <c r="G800" s="44"/>
      <c r="H800" s="44"/>
      <c r="I800" s="44"/>
      <c r="J800" s="44"/>
      <c r="K800" s="44"/>
      <c r="L800" s="44"/>
      <c r="CA800" s="39"/>
      <c r="FY800" s="0"/>
      <c r="FZ800" s="527"/>
      <c r="GA800" s="0"/>
      <c r="GB800" s="0"/>
    </row>
    <row r="801">
      <c r="B801" s="526"/>
      <c r="C801" s="0"/>
      <c r="D801" s="0"/>
      <c r="E801" s="0"/>
      <c r="F801" s="0"/>
      <c r="G801" s="44"/>
      <c r="H801" s="44"/>
      <c r="I801" s="44"/>
      <c r="J801" s="44"/>
      <c r="K801" s="44"/>
      <c r="L801" s="44"/>
      <c r="CA801" s="39"/>
      <c r="FY801" s="0"/>
      <c r="FZ801" s="527"/>
      <c r="GA801" s="0"/>
      <c r="GB801" s="0"/>
    </row>
    <row r="802">
      <c r="B802" s="526"/>
      <c r="C802" s="0"/>
      <c r="D802" s="0"/>
      <c r="E802" s="0"/>
      <c r="F802" s="0"/>
      <c r="G802" s="44"/>
      <c r="H802" s="44"/>
      <c r="I802" s="44"/>
      <c r="J802" s="44"/>
      <c r="K802" s="44"/>
      <c r="L802" s="44"/>
      <c r="CA802" s="39"/>
      <c r="FY802" s="0"/>
      <c r="FZ802" s="527"/>
      <c r="GA802" s="0"/>
      <c r="GB802" s="0"/>
    </row>
    <row r="803">
      <c r="B803" s="526"/>
      <c r="C803" s="0"/>
      <c r="D803" s="0"/>
      <c r="E803" s="0"/>
      <c r="F803" s="0"/>
      <c r="G803" s="44"/>
      <c r="H803" s="44"/>
      <c r="I803" s="44"/>
      <c r="J803" s="44"/>
      <c r="K803" s="44"/>
      <c r="L803" s="44"/>
      <c r="CA803" s="39"/>
      <c r="FY803" s="0"/>
      <c r="FZ803" s="527"/>
      <c r="GA803" s="0"/>
      <c r="GB803" s="0"/>
    </row>
    <row r="804">
      <c r="B804" s="526"/>
      <c r="C804" s="0"/>
      <c r="D804" s="0"/>
      <c r="E804" s="0"/>
      <c r="F804" s="0"/>
      <c r="G804" s="44"/>
      <c r="H804" s="44"/>
      <c r="I804" s="44"/>
      <c r="J804" s="44"/>
      <c r="K804" s="44"/>
      <c r="L804" s="44"/>
      <c r="CA804" s="39"/>
      <c r="FY804" s="0"/>
      <c r="FZ804" s="527"/>
      <c r="GA804" s="0"/>
      <c r="GB804" s="0"/>
    </row>
    <row r="805">
      <c r="B805" s="526"/>
      <c r="C805" s="0"/>
      <c r="D805" s="0"/>
      <c r="E805" s="0"/>
      <c r="F805" s="0"/>
      <c r="G805" s="44"/>
      <c r="H805" s="44"/>
      <c r="I805" s="44"/>
      <c r="J805" s="44"/>
      <c r="K805" s="44"/>
      <c r="L805" s="44"/>
      <c r="CA805" s="39"/>
      <c r="FY805" s="0"/>
      <c r="FZ805" s="527"/>
      <c r="GA805" s="0"/>
      <c r="GB805" s="0"/>
    </row>
    <row r="806">
      <c r="B806" s="526"/>
      <c r="C806" s="0"/>
      <c r="D806" s="0"/>
      <c r="E806" s="0"/>
      <c r="F806" s="0"/>
      <c r="G806" s="44"/>
      <c r="H806" s="44"/>
      <c r="I806" s="44"/>
      <c r="J806" s="44"/>
      <c r="K806" s="44"/>
      <c r="L806" s="44"/>
      <c r="CA806" s="39"/>
      <c r="FY806" s="0"/>
      <c r="FZ806" s="527"/>
      <c r="GA806" s="0"/>
      <c r="GB806" s="0"/>
    </row>
    <row r="807">
      <c r="B807" s="526"/>
      <c r="C807" s="0"/>
      <c r="D807" s="0"/>
      <c r="E807" s="0"/>
      <c r="F807" s="0"/>
      <c r="G807" s="44"/>
      <c r="H807" s="44"/>
      <c r="I807" s="44"/>
      <c r="J807" s="44"/>
      <c r="K807" s="44"/>
      <c r="L807" s="44"/>
      <c r="CA807" s="39"/>
      <c r="FY807" s="0"/>
      <c r="FZ807" s="527"/>
      <c r="GA807" s="0"/>
      <c r="GB807" s="0"/>
    </row>
    <row r="808">
      <c r="B808" s="526"/>
      <c r="C808" s="0"/>
      <c r="D808" s="0"/>
      <c r="E808" s="0"/>
      <c r="F808" s="0"/>
      <c r="G808" s="44"/>
      <c r="H808" s="44"/>
      <c r="I808" s="44"/>
      <c r="J808" s="44"/>
      <c r="K808" s="44"/>
      <c r="L808" s="44"/>
      <c r="CA808" s="39"/>
      <c r="FY808" s="0"/>
      <c r="FZ808" s="527"/>
      <c r="GA808" s="0"/>
      <c r="GB808" s="0"/>
    </row>
    <row r="809">
      <c r="B809" s="526"/>
      <c r="C809" s="0"/>
      <c r="D809" s="0"/>
      <c r="E809" s="0"/>
      <c r="F809" s="0"/>
      <c r="G809" s="44"/>
      <c r="H809" s="44"/>
      <c r="I809" s="44"/>
      <c r="J809" s="44"/>
      <c r="K809" s="44"/>
      <c r="L809" s="44"/>
      <c r="CA809" s="39"/>
      <c r="FY809" s="0"/>
      <c r="FZ809" s="527"/>
      <c r="GA809" s="0"/>
      <c r="GB809" s="0"/>
    </row>
    <row r="810">
      <c r="B810" s="526"/>
      <c r="C810" s="0"/>
      <c r="D810" s="0"/>
      <c r="E810" s="0"/>
      <c r="F810" s="0"/>
      <c r="G810" s="44"/>
      <c r="H810" s="44"/>
      <c r="I810" s="44"/>
      <c r="J810" s="44"/>
      <c r="K810" s="44"/>
      <c r="L810" s="44"/>
      <c r="CA810" s="39"/>
      <c r="FY810" s="0"/>
      <c r="FZ810" s="527"/>
      <c r="GA810" s="0"/>
      <c r="GB810" s="0"/>
    </row>
    <row r="811">
      <c r="B811" s="526"/>
      <c r="C811" s="0"/>
      <c r="D811" s="0"/>
      <c r="E811" s="0"/>
      <c r="F811" s="0"/>
      <c r="G811" s="44"/>
      <c r="H811" s="44"/>
      <c r="I811" s="44"/>
      <c r="J811" s="44"/>
      <c r="K811" s="44"/>
      <c r="L811" s="44"/>
      <c r="CA811" s="39"/>
      <c r="FY811" s="0"/>
      <c r="FZ811" s="527"/>
      <c r="GA811" s="0"/>
      <c r="GB811" s="0"/>
    </row>
    <row r="812">
      <c r="B812" s="526"/>
      <c r="C812" s="0"/>
      <c r="D812" s="0"/>
      <c r="E812" s="0"/>
      <c r="F812" s="0"/>
      <c r="G812" s="44"/>
      <c r="H812" s="44"/>
      <c r="I812" s="44"/>
      <c r="J812" s="44"/>
      <c r="K812" s="44"/>
      <c r="L812" s="44"/>
      <c r="CA812" s="39"/>
      <c r="FY812" s="0"/>
      <c r="FZ812" s="527"/>
      <c r="GA812" s="0"/>
      <c r="GB812" s="0"/>
    </row>
    <row r="813">
      <c r="B813" s="526"/>
      <c r="C813" s="0"/>
      <c r="D813" s="0"/>
      <c r="E813" s="0"/>
      <c r="F813" s="0"/>
      <c r="G813" s="44"/>
      <c r="H813" s="44"/>
      <c r="I813" s="44"/>
      <c r="J813" s="44"/>
      <c r="K813" s="44"/>
      <c r="L813" s="44"/>
      <c r="CA813" s="39"/>
      <c r="FY813" s="0"/>
      <c r="FZ813" s="527"/>
      <c r="GA813" s="0"/>
      <c r="GB813" s="0"/>
    </row>
    <row r="814">
      <c r="B814" s="526"/>
      <c r="C814" s="0"/>
      <c r="D814" s="0"/>
      <c r="E814" s="0"/>
      <c r="F814" s="0"/>
      <c r="G814" s="44"/>
      <c r="H814" s="44"/>
      <c r="I814" s="44"/>
      <c r="J814" s="44"/>
      <c r="K814" s="44"/>
      <c r="L814" s="44"/>
      <c r="CA814" s="39"/>
      <c r="FY814" s="0"/>
      <c r="FZ814" s="527"/>
      <c r="GA814" s="0"/>
      <c r="GB814" s="0"/>
    </row>
    <row r="815">
      <c r="B815" s="526"/>
      <c r="C815" s="0"/>
      <c r="D815" s="0"/>
      <c r="E815" s="0"/>
      <c r="F815" s="0"/>
      <c r="G815" s="44"/>
      <c r="H815" s="44"/>
      <c r="I815" s="44"/>
      <c r="J815" s="44"/>
      <c r="K815" s="44"/>
      <c r="L815" s="44"/>
      <c r="CA815" s="39"/>
      <c r="FY815" s="0"/>
      <c r="FZ815" s="527"/>
      <c r="GA815" s="0"/>
      <c r="GB815" s="0"/>
    </row>
    <row r="816">
      <c r="B816" s="526"/>
      <c r="C816" s="0"/>
      <c r="D816" s="0"/>
      <c r="E816" s="0"/>
      <c r="F816" s="0"/>
      <c r="G816" s="44"/>
      <c r="H816" s="44"/>
      <c r="I816" s="44"/>
      <c r="J816" s="44"/>
      <c r="K816" s="44"/>
      <c r="L816" s="44"/>
      <c r="CA816" s="39"/>
      <c r="FY816" s="0"/>
      <c r="FZ816" s="527"/>
      <c r="GA816" s="0"/>
      <c r="GB816" s="0"/>
    </row>
    <row r="817">
      <c r="B817" s="526"/>
      <c r="C817" s="0"/>
      <c r="D817" s="0"/>
      <c r="E817" s="0"/>
      <c r="F817" s="0"/>
      <c r="G817" s="44"/>
      <c r="H817" s="44"/>
      <c r="I817" s="44"/>
      <c r="J817" s="44"/>
      <c r="K817" s="44"/>
      <c r="L817" s="44"/>
      <c r="CA817" s="39"/>
      <c r="FY817" s="0"/>
      <c r="FZ817" s="527"/>
      <c r="GA817" s="0"/>
      <c r="GB817" s="0"/>
    </row>
    <row r="818">
      <c r="B818" s="526"/>
      <c r="C818" s="0"/>
      <c r="D818" s="0"/>
      <c r="E818" s="0"/>
      <c r="F818" s="0"/>
      <c r="G818" s="44"/>
      <c r="H818" s="44"/>
      <c r="I818" s="44"/>
      <c r="J818" s="44"/>
      <c r="K818" s="44"/>
      <c r="L818" s="44"/>
      <c r="CA818" s="39"/>
      <c r="FY818" s="0"/>
      <c r="FZ818" s="527"/>
      <c r="GA818" s="0"/>
      <c r="GB818" s="0"/>
    </row>
    <row r="819">
      <c r="B819" s="526"/>
      <c r="C819" s="0"/>
      <c r="D819" s="0"/>
      <c r="E819" s="0"/>
      <c r="F819" s="0"/>
      <c r="G819" s="44"/>
      <c r="H819" s="44"/>
      <c r="I819" s="44"/>
      <c r="J819" s="44"/>
      <c r="K819" s="44"/>
      <c r="L819" s="44"/>
      <c r="CA819" s="39"/>
      <c r="FY819" s="0"/>
      <c r="FZ819" s="527"/>
      <c r="GA819" s="0"/>
      <c r="GB819" s="0"/>
    </row>
    <row r="820">
      <c r="B820" s="526"/>
      <c r="C820" s="0"/>
      <c r="D820" s="0"/>
      <c r="E820" s="0"/>
      <c r="F820" s="0"/>
      <c r="G820" s="44"/>
      <c r="H820" s="44"/>
      <c r="I820" s="44"/>
      <c r="J820" s="44"/>
      <c r="K820" s="44"/>
      <c r="L820" s="44"/>
      <c r="CA820" s="39"/>
      <c r="FY820" s="0"/>
      <c r="FZ820" s="527"/>
      <c r="GA820" s="0"/>
      <c r="GB820" s="0"/>
    </row>
    <row r="821">
      <c r="B821" s="526"/>
      <c r="C821" s="0"/>
      <c r="D821" s="0"/>
      <c r="E821" s="0"/>
      <c r="F821" s="0"/>
      <c r="G821" s="44"/>
      <c r="H821" s="44"/>
      <c r="I821" s="44"/>
      <c r="J821" s="44"/>
      <c r="K821" s="44"/>
      <c r="L821" s="44"/>
      <c r="CA821" s="39"/>
      <c r="FY821" s="0"/>
      <c r="FZ821" s="527"/>
      <c r="GA821" s="0"/>
      <c r="GB821" s="0"/>
    </row>
    <row r="822">
      <c r="B822" s="526"/>
      <c r="C822" s="0"/>
      <c r="D822" s="0"/>
      <c r="E822" s="0"/>
      <c r="F822" s="0"/>
      <c r="G822" s="44"/>
      <c r="H822" s="44"/>
      <c r="I822" s="44"/>
      <c r="J822" s="44"/>
      <c r="K822" s="44"/>
      <c r="L822" s="44"/>
      <c r="CA822" s="39"/>
      <c r="FY822" s="0"/>
      <c r="FZ822" s="527"/>
      <c r="GA822" s="0"/>
      <c r="GB822" s="0"/>
    </row>
    <row r="823">
      <c r="B823" s="526"/>
      <c r="C823" s="0"/>
      <c r="D823" s="0"/>
      <c r="E823" s="0"/>
      <c r="F823" s="0"/>
      <c r="G823" s="44"/>
      <c r="H823" s="44"/>
      <c r="I823" s="44"/>
      <c r="J823" s="44"/>
      <c r="K823" s="44"/>
      <c r="L823" s="44"/>
      <c r="CA823" s="39"/>
      <c r="FY823" s="0"/>
      <c r="FZ823" s="527"/>
      <c r="GA823" s="0"/>
      <c r="GB823" s="0"/>
    </row>
    <row r="824">
      <c r="B824" s="526"/>
      <c r="C824" s="0"/>
      <c r="D824" s="0"/>
      <c r="E824" s="0"/>
      <c r="F824" s="0"/>
      <c r="G824" s="44"/>
      <c r="H824" s="44"/>
      <c r="I824" s="44"/>
      <c r="J824" s="44"/>
      <c r="K824" s="44"/>
      <c r="L824" s="44"/>
      <c r="CA824" s="39"/>
      <c r="FY824" s="0"/>
      <c r="FZ824" s="527"/>
      <c r="GA824" s="0"/>
      <c r="GB824" s="0"/>
    </row>
    <row r="825">
      <c r="B825" s="526"/>
      <c r="C825" s="0"/>
      <c r="D825" s="0"/>
      <c r="E825" s="0"/>
      <c r="F825" s="0"/>
      <c r="G825" s="44"/>
      <c r="H825" s="44"/>
      <c r="I825" s="44"/>
      <c r="J825" s="44"/>
      <c r="K825" s="44"/>
      <c r="L825" s="44"/>
      <c r="CA825" s="39"/>
      <c r="FY825" s="0"/>
      <c r="FZ825" s="527"/>
      <c r="GA825" s="0"/>
      <c r="GB825" s="0"/>
    </row>
    <row r="826">
      <c r="B826" s="526"/>
      <c r="C826" s="0"/>
      <c r="D826" s="0"/>
      <c r="E826" s="0"/>
      <c r="F826" s="0"/>
      <c r="G826" s="44"/>
      <c r="H826" s="44"/>
      <c r="I826" s="44"/>
      <c r="J826" s="44"/>
      <c r="K826" s="44"/>
      <c r="L826" s="44"/>
      <c r="CA826" s="39"/>
      <c r="FY826" s="0"/>
      <c r="FZ826" s="527"/>
      <c r="GA826" s="0"/>
      <c r="GB826" s="0"/>
    </row>
    <row r="827">
      <c r="B827" s="526"/>
      <c r="C827" s="0"/>
      <c r="D827" s="0"/>
      <c r="E827" s="0"/>
      <c r="F827" s="0"/>
      <c r="G827" s="44"/>
      <c r="H827" s="44"/>
      <c r="I827" s="44"/>
      <c r="J827" s="44"/>
      <c r="K827" s="44"/>
      <c r="L827" s="44"/>
      <c r="CA827" s="39"/>
      <c r="FY827" s="0"/>
      <c r="FZ827" s="527"/>
      <c r="GA827" s="0"/>
      <c r="GB827" s="0"/>
    </row>
    <row r="828">
      <c r="B828" s="526"/>
      <c r="C828" s="0"/>
      <c r="D828" s="0"/>
      <c r="E828" s="0"/>
      <c r="F828" s="0"/>
      <c r="G828" s="44"/>
      <c r="H828" s="44"/>
      <c r="I828" s="44"/>
      <c r="J828" s="44"/>
      <c r="K828" s="44"/>
      <c r="L828" s="44"/>
      <c r="CA828" s="39"/>
      <c r="FY828" s="0"/>
      <c r="FZ828" s="527"/>
      <c r="GA828" s="0"/>
      <c r="GB828" s="0"/>
    </row>
    <row r="829">
      <c r="B829" s="526"/>
      <c r="C829" s="0"/>
      <c r="D829" s="0"/>
      <c r="E829" s="0"/>
      <c r="F829" s="0"/>
      <c r="G829" s="44"/>
      <c r="H829" s="44"/>
      <c r="I829" s="44"/>
      <c r="J829" s="44"/>
      <c r="K829" s="44"/>
      <c r="L829" s="44"/>
      <c r="CA829" s="39"/>
      <c r="FY829" s="0"/>
      <c r="FZ829" s="527"/>
      <c r="GA829" s="0"/>
      <c r="GB829" s="0"/>
    </row>
    <row r="830">
      <c r="B830" s="526"/>
      <c r="C830" s="0"/>
      <c r="D830" s="0"/>
      <c r="E830" s="0"/>
      <c r="F830" s="0"/>
      <c r="G830" s="44"/>
      <c r="H830" s="44"/>
      <c r="I830" s="44"/>
      <c r="J830" s="44"/>
      <c r="K830" s="44"/>
      <c r="L830" s="44"/>
      <c r="CA830" s="39"/>
      <c r="FY830" s="0"/>
      <c r="FZ830" s="527"/>
      <c r="GA830" s="0"/>
      <c r="GB830" s="0"/>
    </row>
    <row r="831">
      <c r="B831" s="526"/>
      <c r="C831" s="0"/>
      <c r="D831" s="0"/>
      <c r="E831" s="0"/>
      <c r="F831" s="0"/>
      <c r="G831" s="44"/>
      <c r="H831" s="44"/>
      <c r="I831" s="44"/>
      <c r="J831" s="44"/>
      <c r="K831" s="44"/>
      <c r="L831" s="44"/>
      <c r="CA831" s="39"/>
      <c r="FY831" s="0"/>
      <c r="FZ831" s="527"/>
      <c r="GA831" s="0"/>
      <c r="GB831" s="0"/>
    </row>
    <row r="832">
      <c r="B832" s="526"/>
      <c r="C832" s="0"/>
      <c r="D832" s="0"/>
      <c r="E832" s="0"/>
      <c r="F832" s="0"/>
      <c r="G832" s="44"/>
      <c r="H832" s="44"/>
      <c r="I832" s="44"/>
      <c r="J832" s="44"/>
      <c r="K832" s="44"/>
      <c r="L832" s="44"/>
      <c r="CA832" s="39"/>
      <c r="FY832" s="0"/>
      <c r="FZ832" s="527"/>
      <c r="GA832" s="0"/>
      <c r="GB832" s="0"/>
    </row>
    <row r="833">
      <c r="B833" s="526"/>
      <c r="C833" s="0"/>
      <c r="D833" s="0"/>
      <c r="E833" s="0"/>
      <c r="F833" s="0"/>
      <c r="G833" s="44"/>
      <c r="H833" s="44"/>
      <c r="I833" s="44"/>
      <c r="J833" s="44"/>
      <c r="K833" s="44"/>
      <c r="L833" s="44"/>
      <c r="CA833" s="39"/>
      <c r="FY833" s="0"/>
      <c r="FZ833" s="527"/>
      <c r="GA833" s="0"/>
      <c r="GB833" s="0"/>
    </row>
    <row r="834">
      <c r="B834" s="526"/>
      <c r="C834" s="0"/>
      <c r="D834" s="0"/>
      <c r="E834" s="0"/>
      <c r="F834" s="0"/>
      <c r="G834" s="44"/>
      <c r="H834" s="44"/>
      <c r="I834" s="44"/>
      <c r="J834" s="44"/>
      <c r="K834" s="44"/>
      <c r="L834" s="44"/>
      <c r="CA834" s="39"/>
      <c r="FY834" s="0"/>
      <c r="FZ834" s="527"/>
      <c r="GA834" s="0"/>
      <c r="GB834" s="0"/>
    </row>
    <row r="835">
      <c r="B835" s="526"/>
      <c r="C835" s="0"/>
      <c r="D835" s="0"/>
      <c r="E835" s="0"/>
      <c r="F835" s="0"/>
      <c r="G835" s="44"/>
      <c r="H835" s="44"/>
      <c r="I835" s="44"/>
      <c r="J835" s="44"/>
      <c r="K835" s="44"/>
      <c r="L835" s="44"/>
      <c r="CA835" s="39"/>
      <c r="FY835" s="0"/>
      <c r="FZ835" s="527"/>
      <c r="GA835" s="0"/>
      <c r="GB835" s="0"/>
    </row>
    <row r="836">
      <c r="B836" s="526"/>
      <c r="C836" s="0"/>
      <c r="D836" s="0"/>
      <c r="E836" s="0"/>
      <c r="F836" s="0"/>
      <c r="G836" s="44"/>
      <c r="H836" s="44"/>
      <c r="I836" s="44"/>
      <c r="J836" s="44"/>
      <c r="K836" s="44"/>
      <c r="L836" s="44"/>
      <c r="CA836" s="39"/>
      <c r="FY836" s="0"/>
      <c r="FZ836" s="527"/>
      <c r="GA836" s="0"/>
      <c r="GB836" s="0"/>
    </row>
    <row r="837">
      <c r="B837" s="526"/>
      <c r="C837" s="0"/>
      <c r="D837" s="0"/>
      <c r="E837" s="0"/>
      <c r="F837" s="0"/>
      <c r="G837" s="44"/>
      <c r="H837" s="44"/>
      <c r="I837" s="44"/>
      <c r="J837" s="44"/>
      <c r="K837" s="44"/>
      <c r="L837" s="44"/>
      <c r="CA837" s="39"/>
      <c r="FY837" s="0"/>
      <c r="FZ837" s="527"/>
      <c r="GA837" s="0"/>
      <c r="GB837" s="0"/>
    </row>
    <row r="838">
      <c r="B838" s="526"/>
      <c r="C838" s="0"/>
      <c r="D838" s="0"/>
      <c r="E838" s="0"/>
      <c r="F838" s="0"/>
      <c r="G838" s="44"/>
      <c r="H838" s="44"/>
      <c r="I838" s="44"/>
      <c r="J838" s="44"/>
      <c r="K838" s="44"/>
      <c r="L838" s="44"/>
      <c r="CA838" s="39"/>
      <c r="FY838" s="0"/>
      <c r="FZ838" s="527"/>
      <c r="GA838" s="0"/>
      <c r="GB838" s="0"/>
    </row>
    <row r="839">
      <c r="B839" s="526"/>
      <c r="C839" s="0"/>
      <c r="D839" s="0"/>
      <c r="E839" s="0"/>
      <c r="F839" s="0"/>
      <c r="G839" s="44"/>
      <c r="H839" s="44"/>
      <c r="I839" s="44"/>
      <c r="J839" s="44"/>
      <c r="K839" s="44"/>
      <c r="L839" s="44"/>
      <c r="CA839" s="39"/>
      <c r="FY839" s="0"/>
      <c r="FZ839" s="527"/>
      <c r="GA839" s="0"/>
      <c r="GB839" s="0"/>
    </row>
    <row r="840">
      <c r="B840" s="526"/>
      <c r="C840" s="0"/>
      <c r="D840" s="0"/>
      <c r="E840" s="0"/>
      <c r="F840" s="0"/>
      <c r="G840" s="44"/>
      <c r="H840" s="44"/>
      <c r="I840" s="44"/>
      <c r="J840" s="44"/>
      <c r="K840" s="44"/>
      <c r="L840" s="44"/>
      <c r="CA840" s="39"/>
      <c r="FY840" s="0"/>
      <c r="FZ840" s="527"/>
      <c r="GA840" s="0"/>
      <c r="GB840" s="0"/>
    </row>
    <row r="841">
      <c r="B841" s="526"/>
      <c r="C841" s="0"/>
      <c r="D841" s="0"/>
      <c r="E841" s="0"/>
      <c r="F841" s="0"/>
      <c r="G841" s="44"/>
      <c r="H841" s="44"/>
      <c r="I841" s="44"/>
      <c r="J841" s="44"/>
      <c r="K841" s="44"/>
      <c r="L841" s="44"/>
      <c r="CA841" s="39"/>
      <c r="FY841" s="0"/>
      <c r="FZ841" s="527"/>
      <c r="GA841" s="0"/>
      <c r="GB841" s="0"/>
    </row>
    <row r="842">
      <c r="B842" s="526"/>
      <c r="C842" s="0"/>
      <c r="D842" s="0"/>
      <c r="E842" s="0"/>
      <c r="F842" s="0"/>
      <c r="G842" s="44"/>
      <c r="H842" s="44"/>
      <c r="I842" s="44"/>
      <c r="J842" s="44"/>
      <c r="K842" s="44"/>
      <c r="L842" s="44"/>
      <c r="CA842" s="39"/>
      <c r="FY842" s="0"/>
      <c r="FZ842" s="527"/>
      <c r="GA842" s="0"/>
      <c r="GB842" s="0"/>
    </row>
    <row r="843">
      <c r="B843" s="526"/>
      <c r="C843" s="0"/>
      <c r="D843" s="0"/>
      <c r="E843" s="0"/>
      <c r="F843" s="0"/>
      <c r="G843" s="44"/>
      <c r="H843" s="44"/>
      <c r="I843" s="44"/>
      <c r="J843" s="44"/>
      <c r="K843" s="44"/>
      <c r="L843" s="44"/>
      <c r="CA843" s="39"/>
      <c r="FY843" s="0"/>
      <c r="FZ843" s="527"/>
      <c r="GA843" s="0"/>
      <c r="GB843" s="0"/>
    </row>
    <row r="844">
      <c r="B844" s="526"/>
      <c r="C844" s="0"/>
      <c r="D844" s="0"/>
      <c r="E844" s="0"/>
      <c r="F844" s="0"/>
      <c r="G844" s="44"/>
      <c r="H844" s="44"/>
      <c r="I844" s="44"/>
      <c r="J844" s="44"/>
      <c r="K844" s="44"/>
      <c r="L844" s="44"/>
      <c r="CA844" s="39"/>
      <c r="FY844" s="0"/>
      <c r="FZ844" s="527"/>
      <c r="GA844" s="0"/>
      <c r="GB844" s="0"/>
    </row>
    <row r="845">
      <c r="B845" s="526"/>
      <c r="C845" s="0"/>
      <c r="D845" s="0"/>
      <c r="E845" s="0"/>
      <c r="F845" s="0"/>
      <c r="G845" s="44"/>
      <c r="H845" s="44"/>
      <c r="I845" s="44"/>
      <c r="J845" s="44"/>
      <c r="K845" s="44"/>
      <c r="L845" s="44"/>
      <c r="CA845" s="39"/>
      <c r="FY845" s="0"/>
      <c r="FZ845" s="527"/>
      <c r="GA845" s="0"/>
      <c r="GB845" s="0"/>
    </row>
    <row r="846">
      <c r="B846" s="526"/>
      <c r="C846" s="0"/>
      <c r="D846" s="0"/>
      <c r="E846" s="0"/>
      <c r="F846" s="0"/>
      <c r="G846" s="44"/>
      <c r="H846" s="44"/>
      <c r="I846" s="44"/>
      <c r="J846" s="44"/>
      <c r="K846" s="44"/>
      <c r="L846" s="44"/>
      <c r="CA846" s="39"/>
      <c r="FY846" s="0"/>
      <c r="FZ846" s="527"/>
      <c r="GA846" s="0"/>
      <c r="GB846" s="0"/>
    </row>
    <row r="847">
      <c r="B847" s="526"/>
      <c r="C847" s="0"/>
      <c r="D847" s="0"/>
      <c r="E847" s="0"/>
      <c r="F847" s="0"/>
      <c r="G847" s="44"/>
      <c r="H847" s="44"/>
      <c r="I847" s="44"/>
      <c r="J847" s="44"/>
      <c r="K847" s="44"/>
      <c r="L847" s="44"/>
      <c r="CA847" s="39"/>
      <c r="FY847" s="0"/>
      <c r="FZ847" s="527"/>
      <c r="GA847" s="0"/>
      <c r="GB847" s="0"/>
    </row>
    <row r="848">
      <c r="B848" s="526"/>
      <c r="C848" s="0"/>
      <c r="D848" s="0"/>
      <c r="E848" s="0"/>
      <c r="F848" s="0"/>
      <c r="G848" s="44"/>
      <c r="H848" s="44"/>
      <c r="I848" s="44"/>
      <c r="J848" s="44"/>
      <c r="K848" s="44"/>
      <c r="L848" s="44"/>
      <c r="CA848" s="39"/>
      <c r="FY848" s="0"/>
      <c r="FZ848" s="527"/>
      <c r="GA848" s="0"/>
      <c r="GB848" s="0"/>
    </row>
    <row r="849">
      <c r="B849" s="526"/>
      <c r="C849" s="0"/>
      <c r="D849" s="0"/>
      <c r="E849" s="0"/>
      <c r="F849" s="0"/>
      <c r="G849" s="44"/>
      <c r="H849" s="44"/>
      <c r="I849" s="44"/>
      <c r="J849" s="44"/>
      <c r="K849" s="44"/>
      <c r="L849" s="44"/>
      <c r="CA849" s="39"/>
      <c r="FY849" s="0"/>
      <c r="FZ849" s="527"/>
      <c r="GA849" s="0"/>
      <c r="GB849" s="0"/>
    </row>
    <row r="850">
      <c r="B850" s="526"/>
      <c r="C850" s="0"/>
      <c r="D850" s="0"/>
      <c r="E850" s="0"/>
      <c r="F850" s="0"/>
      <c r="G850" s="44"/>
      <c r="H850" s="44"/>
      <c r="I850" s="44"/>
      <c r="J850" s="44"/>
      <c r="K850" s="44"/>
      <c r="L850" s="44"/>
      <c r="CA850" s="39"/>
      <c r="FY850" s="0"/>
      <c r="FZ850" s="527"/>
      <c r="GA850" s="0"/>
      <c r="GB850" s="0"/>
    </row>
    <row r="851">
      <c r="B851" s="526"/>
      <c r="C851" s="0"/>
      <c r="D851" s="0"/>
      <c r="E851" s="0"/>
      <c r="F851" s="0"/>
      <c r="G851" s="44"/>
      <c r="H851" s="44"/>
      <c r="I851" s="44"/>
      <c r="J851" s="44"/>
      <c r="K851" s="44"/>
      <c r="L851" s="44"/>
      <c r="CA851" s="39"/>
      <c r="FY851" s="0"/>
      <c r="FZ851" s="527"/>
      <c r="GA851" s="0"/>
      <c r="GB851" s="0"/>
    </row>
    <row r="852">
      <c r="B852" s="526"/>
      <c r="C852" s="0"/>
      <c r="D852" s="0"/>
      <c r="E852" s="0"/>
      <c r="F852" s="0"/>
      <c r="G852" s="44"/>
      <c r="H852" s="44"/>
      <c r="I852" s="44"/>
      <c r="J852" s="44"/>
      <c r="K852" s="44"/>
      <c r="L852" s="44"/>
      <c r="CA852" s="39"/>
      <c r="FY852" s="0"/>
      <c r="FZ852" s="527"/>
      <c r="GA852" s="0"/>
      <c r="GB852" s="0"/>
    </row>
    <row r="853">
      <c r="B853" s="526"/>
      <c r="C853" s="0"/>
      <c r="D853" s="0"/>
      <c r="E853" s="0"/>
      <c r="F853" s="0"/>
      <c r="G853" s="44"/>
      <c r="H853" s="44"/>
      <c r="I853" s="44"/>
      <c r="J853" s="44"/>
      <c r="K853" s="44"/>
      <c r="L853" s="44"/>
      <c r="CA853" s="39"/>
      <c r="FY853" s="0"/>
      <c r="FZ853" s="527"/>
      <c r="GA853" s="0"/>
      <c r="GB853" s="0"/>
    </row>
    <row r="854">
      <c r="B854" s="526"/>
      <c r="C854" s="0"/>
      <c r="D854" s="0"/>
      <c r="E854" s="0"/>
      <c r="F854" s="0"/>
      <c r="G854" s="44"/>
      <c r="H854" s="44"/>
      <c r="I854" s="44"/>
      <c r="J854" s="44"/>
      <c r="K854" s="44"/>
      <c r="L854" s="44"/>
      <c r="CA854" s="39"/>
      <c r="FY854" s="0"/>
      <c r="FZ854" s="527"/>
      <c r="GA854" s="0"/>
      <c r="GB854" s="0"/>
    </row>
    <row r="855">
      <c r="B855" s="526"/>
      <c r="C855" s="0"/>
      <c r="D855" s="0"/>
      <c r="E855" s="0"/>
      <c r="F855" s="0"/>
      <c r="G855" s="44"/>
      <c r="H855" s="44"/>
      <c r="I855" s="44"/>
      <c r="J855" s="44"/>
      <c r="K855" s="44"/>
      <c r="L855" s="44"/>
      <c r="CA855" s="39"/>
      <c r="FY855" s="0"/>
      <c r="FZ855" s="527"/>
      <c r="GA855" s="0"/>
      <c r="GB855" s="0"/>
    </row>
    <row r="856">
      <c r="B856" s="526"/>
      <c r="C856" s="0"/>
      <c r="D856" s="0"/>
      <c r="E856" s="0"/>
      <c r="F856" s="0"/>
      <c r="G856" s="44"/>
      <c r="H856" s="44"/>
      <c r="I856" s="44"/>
      <c r="J856" s="44"/>
      <c r="K856" s="44"/>
      <c r="L856" s="44"/>
      <c r="CA856" s="39"/>
      <c r="FY856" s="0"/>
      <c r="FZ856" s="527"/>
      <c r="GA856" s="0"/>
      <c r="GB856" s="0"/>
    </row>
    <row r="857">
      <c r="B857" s="526"/>
      <c r="C857" s="0"/>
      <c r="D857" s="0"/>
      <c r="E857" s="0"/>
      <c r="F857" s="0"/>
      <c r="G857" s="44"/>
      <c r="H857" s="44"/>
      <c r="I857" s="44"/>
      <c r="J857" s="44"/>
      <c r="K857" s="44"/>
      <c r="L857" s="44"/>
      <c r="CA857" s="39"/>
      <c r="FY857" s="0"/>
      <c r="FZ857" s="527"/>
      <c r="GA857" s="0"/>
      <c r="GB857" s="0"/>
    </row>
    <row r="858">
      <c r="B858" s="526"/>
      <c r="C858" s="0"/>
      <c r="D858" s="0"/>
      <c r="E858" s="0"/>
      <c r="F858" s="0"/>
      <c r="G858" s="44"/>
      <c r="H858" s="44"/>
      <c r="I858" s="44"/>
      <c r="J858" s="44"/>
      <c r="K858" s="44"/>
      <c r="L858" s="44"/>
      <c r="CA858" s="39"/>
      <c r="FY858" s="0"/>
      <c r="FZ858" s="527"/>
      <c r="GA858" s="0"/>
      <c r="GB858" s="0"/>
    </row>
    <row r="859">
      <c r="B859" s="526"/>
      <c r="C859" s="0"/>
      <c r="D859" s="0"/>
      <c r="E859" s="0"/>
      <c r="F859" s="0"/>
      <c r="G859" s="44"/>
      <c r="H859" s="44"/>
      <c r="I859" s="44"/>
      <c r="J859" s="44"/>
      <c r="K859" s="44"/>
      <c r="L859" s="44"/>
      <c r="CA859" s="39"/>
      <c r="FY859" s="0"/>
      <c r="FZ859" s="527"/>
      <c r="GA859" s="0"/>
      <c r="GB859" s="0"/>
    </row>
    <row r="860">
      <c r="B860" s="526"/>
      <c r="C860" s="0"/>
      <c r="D860" s="0"/>
      <c r="E860" s="0"/>
      <c r="F860" s="0"/>
      <c r="G860" s="44"/>
      <c r="H860" s="44"/>
      <c r="I860" s="44"/>
      <c r="J860" s="44"/>
      <c r="K860" s="44"/>
      <c r="L860" s="44"/>
      <c r="CA860" s="39"/>
      <c r="FY860" s="0"/>
      <c r="FZ860" s="527"/>
      <c r="GA860" s="0"/>
      <c r="GB860" s="0"/>
    </row>
    <row r="861">
      <c r="B861" s="526"/>
      <c r="C861" s="0"/>
      <c r="D861" s="0"/>
      <c r="E861" s="0"/>
      <c r="F861" s="0"/>
      <c r="G861" s="44"/>
      <c r="H861" s="44"/>
      <c r="I861" s="44"/>
      <c r="J861" s="44"/>
      <c r="K861" s="44"/>
      <c r="L861" s="44"/>
      <c r="CA861" s="39"/>
      <c r="FY861" s="0"/>
      <c r="FZ861" s="527"/>
      <c r="GA861" s="0"/>
      <c r="GB861" s="0"/>
    </row>
    <row r="862">
      <c r="B862" s="526"/>
      <c r="C862" s="0"/>
      <c r="D862" s="0"/>
      <c r="E862" s="0"/>
      <c r="F862" s="0"/>
      <c r="G862" s="44"/>
      <c r="H862" s="44"/>
      <c r="I862" s="44"/>
      <c r="J862" s="44"/>
      <c r="K862" s="44"/>
      <c r="L862" s="44"/>
      <c r="CA862" s="39"/>
      <c r="FY862" s="0"/>
      <c r="FZ862" s="527"/>
      <c r="GA862" s="0"/>
      <c r="GB862" s="0"/>
    </row>
    <row r="863">
      <c r="B863" s="526"/>
      <c r="C863" s="0"/>
      <c r="D863" s="0"/>
      <c r="E863" s="0"/>
      <c r="F863" s="0"/>
      <c r="G863" s="44"/>
      <c r="H863" s="44"/>
      <c r="I863" s="44"/>
      <c r="J863" s="44"/>
      <c r="K863" s="44"/>
      <c r="L863" s="44"/>
      <c r="CA863" s="39"/>
      <c r="FY863" s="0"/>
      <c r="FZ863" s="527"/>
      <c r="GA863" s="0"/>
      <c r="GB863" s="0"/>
    </row>
    <row r="864">
      <c r="B864" s="526"/>
      <c r="C864" s="0"/>
      <c r="D864" s="0"/>
      <c r="E864" s="0"/>
      <c r="F864" s="0"/>
      <c r="G864" s="44"/>
      <c r="H864" s="44"/>
      <c r="I864" s="44"/>
      <c r="J864" s="44"/>
      <c r="K864" s="44"/>
      <c r="L864" s="44"/>
      <c r="CA864" s="39"/>
      <c r="FY864" s="0"/>
      <c r="FZ864" s="527"/>
      <c r="GA864" s="0"/>
      <c r="GB864" s="0"/>
    </row>
    <row r="865">
      <c r="B865" s="526"/>
      <c r="C865" s="0"/>
      <c r="D865" s="0"/>
      <c r="E865" s="0"/>
      <c r="F865" s="0"/>
      <c r="G865" s="44"/>
      <c r="H865" s="44"/>
      <c r="I865" s="44"/>
      <c r="J865" s="44"/>
      <c r="K865" s="44"/>
      <c r="L865" s="44"/>
      <c r="CA865" s="39"/>
      <c r="FY865" s="0"/>
      <c r="FZ865" s="527"/>
      <c r="GA865" s="0"/>
      <c r="GB865" s="0"/>
    </row>
    <row r="866">
      <c r="B866" s="526"/>
      <c r="C866" s="0"/>
      <c r="D866" s="0"/>
      <c r="E866" s="0"/>
      <c r="F866" s="0"/>
      <c r="G866" s="44"/>
      <c r="H866" s="44"/>
      <c r="I866" s="44"/>
      <c r="J866" s="44"/>
      <c r="K866" s="44"/>
      <c r="L866" s="44"/>
      <c r="CA866" s="39"/>
      <c r="FY866" s="0"/>
      <c r="FZ866" s="527"/>
      <c r="GA866" s="0"/>
      <c r="GB866" s="0"/>
    </row>
    <row r="867">
      <c r="B867" s="526"/>
      <c r="C867" s="0"/>
      <c r="D867" s="0"/>
      <c r="E867" s="0"/>
      <c r="F867" s="0"/>
      <c r="G867" s="44"/>
      <c r="H867" s="44"/>
      <c r="I867" s="44"/>
      <c r="J867" s="44"/>
      <c r="K867" s="44"/>
      <c r="L867" s="44"/>
      <c r="CA867" s="39"/>
      <c r="FY867" s="0"/>
      <c r="FZ867" s="527"/>
      <c r="GA867" s="0"/>
      <c r="GB867" s="0"/>
    </row>
    <row r="868">
      <c r="B868" s="526"/>
      <c r="C868" s="0"/>
      <c r="D868" s="0"/>
      <c r="E868" s="0"/>
      <c r="F868" s="0"/>
      <c r="G868" s="44"/>
      <c r="H868" s="44"/>
      <c r="I868" s="44"/>
      <c r="J868" s="44"/>
      <c r="K868" s="44"/>
      <c r="L868" s="44"/>
      <c r="CA868" s="39"/>
      <c r="FY868" s="0"/>
      <c r="FZ868" s="527"/>
      <c r="GA868" s="0"/>
      <c r="GB868" s="0"/>
    </row>
    <row r="869">
      <c r="B869" s="526"/>
      <c r="C869" s="0"/>
      <c r="D869" s="0"/>
      <c r="E869" s="0"/>
      <c r="F869" s="0"/>
      <c r="G869" s="44"/>
      <c r="H869" s="44"/>
      <c r="I869" s="44"/>
      <c r="J869" s="44"/>
      <c r="K869" s="44"/>
      <c r="L869" s="44"/>
      <c r="CA869" s="39"/>
      <c r="FY869" s="0"/>
      <c r="FZ869" s="527"/>
      <c r="GA869" s="0"/>
      <c r="GB869" s="0"/>
    </row>
    <row r="870">
      <c r="CA870" s="39"/>
    </row>
    <row r="871">
      <c r="CA871" s="39"/>
    </row>
    <row r="872">
      <c r="CA872" s="39"/>
    </row>
    <row r="873">
      <c r="CA873" s="39"/>
    </row>
    <row r="874">
      <c r="CA874" s="39"/>
    </row>
    <row r="875">
      <c r="CA875" s="39"/>
    </row>
    <row r="876">
      <c r="CA876" s="39"/>
    </row>
    <row r="877">
      <c r="CA877" s="39"/>
    </row>
    <row r="878">
      <c r="CA878" s="39"/>
    </row>
    <row r="879">
      <c r="CA879" s="39"/>
    </row>
    <row r="880">
      <c r="CA880" s="39"/>
    </row>
    <row r="881">
      <c r="CA881" s="39"/>
    </row>
    <row r="882">
      <c r="CA882" s="39"/>
    </row>
    <row r="883">
      <c r="CA883" s="39"/>
    </row>
    <row r="884">
      <c r="CA884" s="39"/>
    </row>
    <row r="885">
      <c r="CA885" s="39"/>
    </row>
    <row r="886">
      <c r="CA886" s="39"/>
    </row>
    <row r="887">
      <c r="CA887" s="39"/>
    </row>
    <row r="888">
      <c r="CA888" s="39"/>
    </row>
    <row r="889">
      <c r="CA889" s="39"/>
    </row>
    <row r="890">
      <c r="CA890" s="39"/>
    </row>
    <row r="891">
      <c r="CA891" s="39"/>
    </row>
    <row r="892">
      <c r="CA892" s="39"/>
    </row>
    <row r="893">
      <c r="CA893" s="39"/>
    </row>
    <row r="894">
      <c r="CA894" s="39"/>
    </row>
    <row r="895">
      <c r="CA895" s="39"/>
    </row>
    <row r="896">
      <c r="CA896" s="39"/>
    </row>
    <row r="897">
      <c r="CA897" s="39"/>
    </row>
    <row r="898">
      <c r="CA898" s="39"/>
    </row>
    <row r="899">
      <c r="CA899" s="39"/>
    </row>
    <row r="900">
      <c r="CA900" s="39"/>
    </row>
    <row r="901">
      <c r="CA901" s="39"/>
    </row>
    <row r="902">
      <c r="CA902" s="39"/>
    </row>
    <row r="903">
      <c r="CA903" s="39"/>
    </row>
    <row r="904">
      <c r="CA904" s="39"/>
    </row>
    <row r="905">
      <c r="CA905" s="39"/>
    </row>
    <row r="906">
      <c r="CA906" s="39"/>
    </row>
    <row r="907">
      <c r="CA907" s="39"/>
    </row>
    <row r="908">
      <c r="CA908" s="39"/>
    </row>
    <row r="909">
      <c r="CA909" s="39"/>
    </row>
    <row r="910">
      <c r="CA910" s="39"/>
    </row>
    <row r="911">
      <c r="CA911" s="39"/>
    </row>
    <row r="912">
      <c r="CA912" s="39"/>
    </row>
    <row r="913">
      <c r="CA913" s="39"/>
    </row>
    <row r="914">
      <c r="CA914" s="39"/>
    </row>
    <row r="915">
      <c r="CA915" s="39"/>
    </row>
    <row r="916">
      <c r="CA916" s="39"/>
    </row>
    <row r="917">
      <c r="CA917" s="39"/>
    </row>
    <row r="918">
      <c r="CA918" s="39"/>
    </row>
    <row r="919">
      <c r="CA919" s="39"/>
    </row>
    <row r="920">
      <c r="CA920" s="39"/>
    </row>
    <row r="921">
      <c r="CA921" s="39"/>
    </row>
    <row r="922">
      <c r="CA922" s="39"/>
    </row>
    <row r="923">
      <c r="CA923" s="39"/>
    </row>
    <row r="924">
      <c r="CA924" s="39"/>
    </row>
    <row r="925">
      <c r="CA925" s="39"/>
    </row>
    <row r="926">
      <c r="CA926" s="39"/>
    </row>
    <row r="927">
      <c r="CA927" s="39"/>
    </row>
    <row r="928">
      <c r="CA928" s="39"/>
    </row>
    <row r="929">
      <c r="CA929" s="39"/>
    </row>
    <row r="930">
      <c r="CA930" s="39"/>
    </row>
    <row r="931">
      <c r="CA931" s="39"/>
    </row>
    <row r="932">
      <c r="CA932" s="39"/>
    </row>
    <row r="933">
      <c r="CA933" s="39"/>
    </row>
    <row r="934">
      <c r="CA934" s="39"/>
    </row>
    <row r="935">
      <c r="CA935" s="39"/>
    </row>
    <row r="936">
      <c r="CA936" s="39"/>
    </row>
    <row r="937">
      <c r="CA937" s="39"/>
    </row>
    <row r="938">
      <c r="CA938" s="39"/>
    </row>
    <row r="939">
      <c r="CA939" s="39"/>
    </row>
    <row r="940">
      <c r="CA940" s="39"/>
    </row>
    <row r="941">
      <c r="CA941" s="39"/>
    </row>
    <row r="942">
      <c r="CA942" s="39"/>
    </row>
    <row r="943">
      <c r="CA943" s="39"/>
    </row>
    <row r="944">
      <c r="CA944" s="39"/>
    </row>
    <row r="945">
      <c r="CA945" s="39"/>
    </row>
    <row r="946">
      <c r="CA946" s="39"/>
    </row>
    <row r="947">
      <c r="CA947" s="39"/>
    </row>
    <row r="948">
      <c r="CA948" s="39"/>
    </row>
    <row r="949">
      <c r="CA949" s="39"/>
    </row>
    <row r="950">
      <c r="CA950" s="39"/>
    </row>
    <row r="951">
      <c r="CA951" s="39"/>
    </row>
    <row r="952">
      <c r="CA952" s="39"/>
    </row>
    <row r="953">
      <c r="CA953" s="39"/>
    </row>
    <row r="954">
      <c r="CA954" s="39"/>
    </row>
    <row r="955">
      <c r="CA955" s="39"/>
    </row>
    <row r="956">
      <c r="CA956" s="39"/>
    </row>
    <row r="957">
      <c r="CA957" s="39"/>
    </row>
    <row r="958">
      <c r="CA958" s="39"/>
    </row>
    <row r="959">
      <c r="CA959" s="39"/>
    </row>
    <row r="960">
      <c r="CA960" s="39"/>
    </row>
    <row r="961">
      <c r="CA961" s="39"/>
    </row>
    <row r="962">
      <c r="CA962" s="39"/>
    </row>
    <row r="963">
      <c r="CA963" s="39"/>
    </row>
    <row r="964">
      <c r="CA964" s="39"/>
    </row>
    <row r="965">
      <c r="CA965" s="39"/>
    </row>
    <row r="966">
      <c r="CA966" s="39"/>
    </row>
    <row r="967">
      <c r="CA967" s="39"/>
    </row>
    <row r="968">
      <c r="CA968" s="39"/>
    </row>
    <row r="969">
      <c r="CA969" s="39"/>
    </row>
    <row r="970">
      <c r="CA970" s="39"/>
    </row>
    <row r="971">
      <c r="CA971" s="39"/>
    </row>
    <row r="972">
      <c r="CA972" s="39"/>
    </row>
    <row r="973">
      <c r="CA973" s="39"/>
    </row>
    <row r="974">
      <c r="CA974" s="39"/>
    </row>
    <row r="975">
      <c r="CA975" s="39"/>
    </row>
    <row r="976">
      <c r="CA976" s="39"/>
    </row>
    <row r="977">
      <c r="CA977" s="39"/>
    </row>
    <row r="978">
      <c r="CA978" s="39"/>
    </row>
    <row r="979">
      <c r="CA979" s="39"/>
    </row>
    <row r="980">
      <c r="CA980" s="39"/>
    </row>
    <row r="981">
      <c r="CA981" s="39"/>
    </row>
    <row r="982">
      <c r="CA982" s="39"/>
    </row>
    <row r="983">
      <c r="CA983" s="39"/>
    </row>
    <row r="984">
      <c r="CA984" s="39"/>
    </row>
    <row r="985">
      <c r="CA985" s="39"/>
    </row>
    <row r="986">
      <c r="CA986" s="39"/>
    </row>
    <row r="987">
      <c r="CA987" s="39"/>
    </row>
    <row r="988">
      <c r="CA988" s="39"/>
    </row>
    <row r="989">
      <c r="CA989" s="39"/>
    </row>
    <row r="990">
      <c r="CA990" s="39"/>
    </row>
    <row r="991">
      <c r="CA991" s="39"/>
    </row>
    <row r="992">
      <c r="CA992" s="39"/>
    </row>
    <row r="993">
      <c r="CA993" s="39"/>
    </row>
    <row r="994">
      <c r="CA994" s="39"/>
    </row>
    <row r="995">
      <c r="CA995" s="39"/>
    </row>
    <row r="996">
      <c r="CA996" s="39"/>
    </row>
    <row r="997">
      <c r="CA997" s="39"/>
    </row>
    <row r="998">
      <c r="CA998" s="39"/>
    </row>
    <row r="999">
      <c r="CA999" s="39"/>
    </row>
    <row r="1000">
      <c r="CA1000" s="39"/>
    </row>
    <row r="1001">
      <c r="CA1001" s="39"/>
    </row>
    <row r="1002">
      <c r="CA1002" s="39"/>
    </row>
    <row r="1003">
      <c r="CA1003" s="39"/>
    </row>
    <row r="1004">
      <c r="CA1004" s="39"/>
    </row>
    <row r="1005">
      <c r="CA1005" s="39"/>
    </row>
    <row r="1006">
      <c r="CA1006" s="39"/>
    </row>
    <row r="1007">
      <c r="CA1007" s="39"/>
    </row>
    <row r="1008">
      <c r="CA1008" s="39"/>
    </row>
    <row r="1009">
      <c r="CA1009" s="39"/>
    </row>
    <row r="1010">
      <c r="CA1010" s="39"/>
    </row>
    <row r="1011">
      <c r="CA1011" s="39"/>
    </row>
    <row r="1012">
      <c r="CA1012" s="39"/>
    </row>
    <row r="1013">
      <c r="CA1013" s="39"/>
    </row>
    <row r="1014">
      <c r="CA1014" s="39"/>
    </row>
    <row r="1015">
      <c r="CA1015" s="39"/>
    </row>
    <row r="1016">
      <c r="CA1016" s="39"/>
    </row>
    <row r="1017">
      <c r="CA1017" s="39"/>
    </row>
  </sheetData>
  <mergeCells count="67">
    <mergeCell ref="H1:V1"/>
    <mergeCell ref="W1:AD1"/>
    <mergeCell ref="AE1:AM1"/>
    <mergeCell ref="AN1:BF1"/>
    <mergeCell ref="BI1:BJ1"/>
    <mergeCell ref="BL1:BV1"/>
    <mergeCell ref="BW1:BX1"/>
    <mergeCell ref="BY1:CT1"/>
    <mergeCell ref="CU1:DU1"/>
    <mergeCell ref="DV1:EE1"/>
    <mergeCell ref="EF1:EO1"/>
    <mergeCell ref="EP1:EW1"/>
    <mergeCell ref="EX1:FC1"/>
    <mergeCell ref="FD1:GB1"/>
    <mergeCell ref="GC1:GJ1"/>
    <mergeCell ref="GK1:GR1"/>
    <mergeCell ref="GS1:GZ1"/>
    <mergeCell ref="HA1:HH1"/>
    <mergeCell ref="HK1:HP1"/>
    <mergeCell ref="B1:G2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BK2:BQ2"/>
    <mergeCell ref="BR2:BT2"/>
    <mergeCell ref="BU2:BV2"/>
    <mergeCell ref="BY2:CK2"/>
    <mergeCell ref="CL2:CT2"/>
    <mergeCell ref="CU2:CY2"/>
    <mergeCell ref="CZ2:DI2"/>
    <mergeCell ref="DJ2:DU2"/>
    <mergeCell ref="DV2:EE2"/>
    <mergeCell ref="EF2:EO2"/>
    <mergeCell ref="EP2:EW2"/>
    <mergeCell ref="FD2:FH2"/>
    <mergeCell ref="FI2:FM2"/>
    <mergeCell ref="FN2:FR2"/>
    <mergeCell ref="FS2:FW2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HL3:HM3"/>
    <mergeCell ref="HO3:HP3"/>
    <mergeCell ref="AU3:AU4"/>
    <mergeCell ref="M4:O4"/>
    <mergeCell ref="P4:Q4"/>
  </mergeCells>
  <conditionalFormatting sqref="AP12:AP755">
    <cfRule type="expression" priority="1" dxfId="0" stopIfTrue="1">
      <formula>IF(AP12&lt;&gt;AP11,1,0)</formula>
    </cfRule>
  </conditionalFormatting>
  <conditionalFormatting sqref="AQ12:AQ755">
    <cfRule type="expression" priority="2" dxfId="1" stopIfTrue="1">
      <formula>IF(AQ12&lt;&gt;AP12,1,0)</formula>
    </cfRule>
  </conditionalFormatting>
  <conditionalFormatting sqref="GC2:GC3">
    <cfRule type="expression" priority="3" dxfId="2" stopIfTrue="1">
      <formula>CI2="不合格"</formula>
    </cfRule>
  </conditionalFormatting>
  <conditionalFormatting sqref="GK1 GN11:GQ11 GJ11:GL11 GC11:GH11 BY11:CK11 GK2:GR2 CB3:CK7 CC8:CK8 CB9:CK10 BT3:BT11 CL3:CT11">
    <cfRule type="expression" priority="4" dxfId="3" stopIfTrue="1">
      <formula>#REF!="不合格"</formula>
    </cfRule>
  </conditionalFormatting>
  <conditionalFormatting sqref="AN12:AO755">
    <cfRule type="expression" priority="5" dxfId="4" stopIfTrue="1">
      <formula>IF(AN12&lt;&gt;AN11,1,0)</formula>
    </cfRule>
  </conditionalFormatting>
  <hyperlinks>
    <hyperlink location="目录!A1" ref="B1:G2"/>
  </hyperlinks>
  <printOptions headings="0" gridLines="0" gridLinesSet="0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85">
      <pane state="frozen" topLeftCell="F6" xSplit="5" ySplit="5"/>
      <selection activeCell="A6" activeCellId="0" sqref="$A6:$XFD9"/>
    </sheetView>
  </sheetViews>
  <sheetFormatPr defaultColWidth="9" defaultRowHeight="14.25"/>
  <cols>
    <col min="1" max="1" style="40" width="9.5"/>
    <col min="2" max="2" width="7.5"/>
    <col min="3" max="3" width="5.5"/>
    <col customWidth="1" hidden="1" min="4" max="4" width="2.5"/>
    <col min="5" max="5" width="5.5"/>
    <col customWidth="1" min="42" max="42" width="11.5"/>
    <col customWidth="1" min="43" max="43" width="10.375"/>
    <col customWidth="1" min="44" max="45" width="9"/>
    <col customWidth="1" min="68" max="68" width="9"/>
    <col customWidth="1" min="75" max="75" width="9.5"/>
  </cols>
  <sheetData>
    <row r="1">
      <c r="A1" s="531"/>
      <c r="B1" s="532"/>
      <c r="C1" s="532"/>
      <c r="D1" s="532"/>
      <c r="E1" s="532"/>
      <c r="F1" s="532"/>
      <c r="G1" s="532"/>
      <c r="H1" s="532"/>
      <c r="I1" s="532"/>
      <c r="J1" s="532"/>
      <c r="K1" s="532"/>
      <c r="L1" s="532"/>
      <c r="M1" s="533" t="s">
        <v>493</v>
      </c>
      <c r="N1" s="533"/>
      <c r="O1" s="533"/>
      <c r="P1" s="533"/>
      <c r="Q1" s="533"/>
      <c r="R1" s="533"/>
      <c r="S1" s="533"/>
      <c r="T1" s="533"/>
      <c r="U1" s="533"/>
      <c r="V1" s="533"/>
      <c r="W1" s="533"/>
      <c r="X1" s="533"/>
      <c r="Y1" s="533"/>
      <c r="Z1" s="533"/>
      <c r="AA1" s="533"/>
      <c r="AB1" s="533"/>
      <c r="AC1" s="533"/>
      <c r="AD1" s="533"/>
      <c r="AE1" s="534" t="s">
        <v>494</v>
      </c>
      <c r="AF1" s="533"/>
      <c r="AG1" s="533"/>
      <c r="AH1" s="533"/>
      <c r="AI1" s="533"/>
      <c r="AJ1" s="533"/>
      <c r="AK1" s="533"/>
      <c r="AL1" s="533"/>
      <c r="AM1" s="533"/>
      <c r="AN1" s="533"/>
      <c r="AO1" s="533"/>
      <c r="AP1" s="533"/>
      <c r="AQ1" s="533"/>
      <c r="AR1" s="533"/>
      <c r="AS1" s="533"/>
      <c r="AT1" s="533"/>
      <c r="AU1" s="533"/>
      <c r="AV1" s="533"/>
      <c r="AW1" s="533"/>
      <c r="AX1" s="533"/>
      <c r="AY1" s="533"/>
      <c r="AZ1" s="533"/>
      <c r="BA1" s="533"/>
      <c r="BB1" s="533"/>
      <c r="BC1" s="533"/>
      <c r="BD1" s="533"/>
      <c r="BE1" s="533"/>
      <c r="BF1" s="533"/>
      <c r="BG1" s="533"/>
      <c r="BH1" s="533"/>
      <c r="BI1" s="533"/>
      <c r="BJ1" s="533"/>
      <c r="BK1" s="533"/>
      <c r="BL1" s="533"/>
      <c r="BM1" s="533"/>
      <c r="BN1" s="533"/>
      <c r="BO1" s="533"/>
      <c r="BP1" s="533"/>
      <c r="BQ1" s="533"/>
      <c r="BR1" s="533"/>
      <c r="BS1" s="533"/>
      <c r="BT1" s="533"/>
      <c r="BU1" s="533"/>
      <c r="BV1" s="535"/>
    </row>
    <row ht="15" r="2">
      <c r="A2" s="536"/>
      <c r="B2" s="537"/>
      <c r="C2" s="537"/>
      <c r="D2" s="537"/>
      <c r="E2" s="537"/>
      <c r="F2" s="537"/>
      <c r="G2" s="537"/>
      <c r="H2" s="537"/>
      <c r="I2" s="537"/>
      <c r="J2" s="537"/>
      <c r="K2" s="537"/>
      <c r="L2" s="537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  <c r="Z2" s="538"/>
      <c r="AA2" s="538"/>
      <c r="AB2" s="538"/>
      <c r="AC2" s="538"/>
      <c r="AD2" s="538"/>
      <c r="AE2" s="539"/>
      <c r="AF2" s="538"/>
      <c r="AG2" s="538"/>
      <c r="AH2" s="538"/>
      <c r="AI2" s="538"/>
      <c r="AJ2" s="538"/>
      <c r="AK2" s="538"/>
      <c r="AL2" s="538"/>
      <c r="AM2" s="538"/>
      <c r="AN2" s="538"/>
      <c r="AO2" s="538"/>
      <c r="AP2" s="538"/>
      <c r="AQ2" s="538"/>
      <c r="AR2" s="538"/>
      <c r="AS2" s="538"/>
      <c r="AT2" s="538"/>
      <c r="AU2" s="538"/>
      <c r="AV2" s="538"/>
      <c r="AW2" s="538"/>
      <c r="AX2" s="538"/>
      <c r="AY2" s="538"/>
      <c r="AZ2" s="538"/>
      <c r="BA2" s="538"/>
      <c r="BB2" s="538"/>
      <c r="BC2" s="538"/>
      <c r="BD2" s="538"/>
      <c r="BE2" s="538"/>
      <c r="BF2" s="538"/>
      <c r="BG2" s="538"/>
      <c r="BH2" s="538"/>
      <c r="BI2" s="538"/>
      <c r="BJ2" s="538"/>
      <c r="BK2" s="538"/>
      <c r="BL2" s="538"/>
      <c r="BM2" s="538"/>
      <c r="BN2" s="538"/>
      <c r="BO2" s="538"/>
      <c r="BP2" s="538"/>
      <c r="BQ2" s="538"/>
      <c r="BR2" s="538"/>
      <c r="BS2" s="538"/>
      <c r="BT2" s="538"/>
      <c r="BU2" s="538"/>
      <c r="BV2" s="540"/>
    </row>
    <row ht="23.25" customHeight="1" r="3">
      <c r="A3" s="541" t="s">
        <v>64</v>
      </c>
      <c r="B3" s="542" t="s">
        <v>495</v>
      </c>
      <c r="C3" s="542" t="s">
        <v>496</v>
      </c>
      <c r="D3" s="542"/>
      <c r="E3" s="10" t="s">
        <v>497</v>
      </c>
      <c r="F3" s="10" t="s">
        <v>498</v>
      </c>
      <c r="G3" s="10"/>
      <c r="H3" s="10"/>
      <c r="I3" s="10"/>
      <c r="J3" s="10"/>
      <c r="K3" s="10"/>
      <c r="L3" s="10"/>
      <c r="M3" s="10" t="s">
        <v>499</v>
      </c>
      <c r="N3" s="10"/>
      <c r="O3" s="10"/>
      <c r="P3" s="10"/>
      <c r="Q3" s="10" t="s">
        <v>500</v>
      </c>
      <c r="R3" s="10"/>
      <c r="S3" s="10"/>
      <c r="T3" s="10"/>
      <c r="U3" s="10" t="s">
        <v>501</v>
      </c>
      <c r="V3" s="10"/>
      <c r="W3" s="10"/>
      <c r="X3" s="10"/>
      <c r="Y3" s="10" t="s">
        <v>502</v>
      </c>
      <c r="Z3" s="10"/>
      <c r="AA3" s="10"/>
      <c r="AB3" s="10" t="s">
        <v>503</v>
      </c>
      <c r="AC3" s="10"/>
      <c r="AD3" s="10"/>
      <c r="AE3" s="10" t="s">
        <v>504</v>
      </c>
      <c r="AF3" s="10"/>
      <c r="AG3" s="10"/>
      <c r="AH3" s="10"/>
      <c r="AI3" s="10"/>
      <c r="AJ3" s="10"/>
      <c r="AK3" s="10"/>
      <c r="AL3" s="10" t="s">
        <v>505</v>
      </c>
      <c r="AM3" s="10"/>
      <c r="AN3" s="10"/>
      <c r="AO3" s="10"/>
      <c r="AP3" s="10" t="s">
        <v>506</v>
      </c>
      <c r="AQ3" s="10"/>
      <c r="AR3" s="543" t="s">
        <v>507</v>
      </c>
      <c r="AS3" s="543"/>
      <c r="AT3" s="10" t="s">
        <v>508</v>
      </c>
      <c r="AU3" s="10"/>
      <c r="AV3" s="10"/>
      <c r="AW3" s="10"/>
      <c r="AX3" s="10"/>
      <c r="AY3" s="10"/>
      <c r="AZ3" s="544" t="s">
        <v>509</v>
      </c>
      <c r="BA3" s="545"/>
      <c r="BB3" s="545"/>
      <c r="BC3" s="545"/>
      <c r="BD3" s="545"/>
      <c r="BE3" s="545"/>
      <c r="BF3" s="546"/>
      <c r="BG3" s="434" t="s">
        <v>510</v>
      </c>
      <c r="BH3" s="434"/>
      <c r="BI3" s="434"/>
      <c r="BJ3" s="434"/>
      <c r="BK3" s="10" t="s">
        <v>511</v>
      </c>
      <c r="BL3" s="10"/>
      <c r="BM3" s="10"/>
      <c r="BN3" s="10"/>
      <c r="BO3" s="10" t="s">
        <v>512</v>
      </c>
      <c r="BP3" s="10"/>
      <c r="BQ3" s="10"/>
      <c r="BR3" s="10"/>
      <c r="BS3" s="10" t="s">
        <v>513</v>
      </c>
      <c r="BT3" s="10"/>
      <c r="BU3" s="10"/>
      <c r="BV3" s="547"/>
      <c r="BW3" s="548" t="s">
        <v>190</v>
      </c>
    </row>
    <row customHeight="1" r="4">
      <c r="A4" s="549" t="s">
        <v>114</v>
      </c>
      <c r="B4" s="542"/>
      <c r="C4" s="542"/>
      <c r="D4" s="542"/>
      <c r="E4" s="10"/>
      <c r="F4" s="10" t="s">
        <v>514</v>
      </c>
      <c r="G4" s="10" t="s">
        <v>515</v>
      </c>
      <c r="H4" s="10" t="s">
        <v>516</v>
      </c>
      <c r="I4" s="10" t="s">
        <v>517</v>
      </c>
      <c r="J4" s="10" t="s">
        <v>518</v>
      </c>
      <c r="K4" s="10" t="s">
        <v>519</v>
      </c>
      <c r="L4" s="10" t="s">
        <v>520</v>
      </c>
      <c r="M4" s="10" t="s">
        <v>521</v>
      </c>
      <c r="N4" s="10" t="s">
        <v>522</v>
      </c>
      <c r="O4" s="10" t="s">
        <v>519</v>
      </c>
      <c r="P4" s="10" t="s">
        <v>520</v>
      </c>
      <c r="Q4" s="10" t="s">
        <v>523</v>
      </c>
      <c r="R4" s="10" t="s">
        <v>524</v>
      </c>
      <c r="S4" s="10" t="s">
        <v>519</v>
      </c>
      <c r="T4" s="10" t="s">
        <v>520</v>
      </c>
      <c r="U4" s="10" t="s">
        <v>525</v>
      </c>
      <c r="V4" s="10" t="s">
        <v>526</v>
      </c>
      <c r="W4" s="10" t="s">
        <v>519</v>
      </c>
      <c r="X4" s="10" t="s">
        <v>520</v>
      </c>
      <c r="Y4" s="10" t="s">
        <v>527</v>
      </c>
      <c r="Z4" s="10" t="s">
        <v>519</v>
      </c>
      <c r="AA4" s="10" t="s">
        <v>520</v>
      </c>
      <c r="AB4" s="10" t="s">
        <v>528</v>
      </c>
      <c r="AC4" s="10" t="s">
        <v>519</v>
      </c>
      <c r="AD4" s="10" t="s">
        <v>520</v>
      </c>
      <c r="AE4" s="10" t="s">
        <v>514</v>
      </c>
      <c r="AF4" s="10" t="s">
        <v>515</v>
      </c>
      <c r="AG4" s="10" t="s">
        <v>516</v>
      </c>
      <c r="AH4" s="10" t="s">
        <v>517</v>
      </c>
      <c r="AI4" s="10" t="s">
        <v>518</v>
      </c>
      <c r="AJ4" s="142" t="s">
        <v>529</v>
      </c>
      <c r="AK4" s="142" t="s">
        <v>530</v>
      </c>
      <c r="AL4" s="10" t="s">
        <v>521</v>
      </c>
      <c r="AM4" s="10" t="s">
        <v>522</v>
      </c>
      <c r="AN4" s="142" t="s">
        <v>529</v>
      </c>
      <c r="AO4" s="142" t="s">
        <v>530</v>
      </c>
      <c r="AP4" s="142" t="s">
        <v>531</v>
      </c>
      <c r="AQ4" s="158" t="s">
        <v>532</v>
      </c>
      <c r="AR4" s="550" t="s">
        <v>533</v>
      </c>
      <c r="AS4" s="550" t="s">
        <v>534</v>
      </c>
      <c r="AT4" s="10" t="s">
        <v>523</v>
      </c>
      <c r="AU4" s="10" t="s">
        <v>524</v>
      </c>
      <c r="AV4" s="142" t="s">
        <v>535</v>
      </c>
      <c r="AW4" s="142" t="s">
        <v>536</v>
      </c>
      <c r="AX4" s="142" t="s">
        <v>537</v>
      </c>
      <c r="AY4" s="142" t="s">
        <v>538</v>
      </c>
      <c r="AZ4" s="142" t="s">
        <v>539</v>
      </c>
      <c r="BA4" s="142"/>
      <c r="BB4" s="551"/>
      <c r="BC4" s="552"/>
      <c r="BD4" s="553" t="s">
        <v>540</v>
      </c>
      <c r="BE4" s="142" t="s">
        <v>541</v>
      </c>
      <c r="BF4" s="142"/>
      <c r="BG4" s="158" t="s">
        <v>542</v>
      </c>
      <c r="BH4" s="158" t="s">
        <v>543</v>
      </c>
      <c r="BI4" s="158" t="s">
        <v>544</v>
      </c>
      <c r="BJ4" s="158" t="s">
        <v>545</v>
      </c>
      <c r="BK4" s="10" t="s">
        <v>525</v>
      </c>
      <c r="BL4" s="10" t="s">
        <v>526</v>
      </c>
      <c r="BM4" s="142" t="s">
        <v>529</v>
      </c>
      <c r="BN4" s="142" t="s">
        <v>530</v>
      </c>
      <c r="BO4" s="554" t="s">
        <v>546</v>
      </c>
      <c r="BP4" s="554" t="s">
        <v>547</v>
      </c>
      <c r="BQ4" s="142" t="s">
        <v>529</v>
      </c>
      <c r="BR4" s="142" t="s">
        <v>530</v>
      </c>
      <c r="BS4" s="10" t="s">
        <v>548</v>
      </c>
      <c r="BT4" s="10" t="s">
        <v>549</v>
      </c>
      <c r="BU4" s="142" t="s">
        <v>529</v>
      </c>
      <c r="BV4" s="555" t="s">
        <v>530</v>
      </c>
      <c r="BW4" s="556"/>
    </row>
    <row ht="15" r="5">
      <c r="A5" s="557">
        <f ca="1">成本日报!A3</f>
        <v>43586</v>
      </c>
      <c r="B5" s="542"/>
      <c r="C5" s="542"/>
      <c r="D5" s="542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42"/>
      <c r="AQ5" s="158"/>
      <c r="AR5" s="550"/>
      <c r="AS5" s="550"/>
      <c r="AT5" s="10"/>
      <c r="AU5" s="10"/>
      <c r="AV5" s="10"/>
      <c r="AW5" s="10"/>
      <c r="AX5" s="10"/>
      <c r="AY5" s="10"/>
      <c r="AZ5" s="558" t="s">
        <v>188</v>
      </c>
      <c r="BA5" s="142" t="s">
        <v>550</v>
      </c>
      <c r="BB5" s="142" t="s">
        <v>551</v>
      </c>
      <c r="BC5" s="142" t="s">
        <v>552</v>
      </c>
      <c r="BD5" s="553"/>
      <c r="BE5" s="558" t="s">
        <v>188</v>
      </c>
      <c r="BF5" s="142" t="s">
        <v>550</v>
      </c>
      <c r="BG5" s="158"/>
      <c r="BH5" s="158"/>
      <c r="BI5" s="158"/>
      <c r="BJ5" s="158"/>
      <c r="BK5" s="10"/>
      <c r="BL5" s="10"/>
      <c r="BM5" s="10"/>
      <c r="BN5" s="10"/>
      <c r="BO5" s="559"/>
      <c r="BP5" s="559"/>
      <c r="BQ5" s="10"/>
      <c r="BR5" s="10"/>
      <c r="BS5" s="10"/>
      <c r="BT5" s="10"/>
      <c r="BU5" s="10"/>
      <c r="BV5" s="547"/>
      <c r="BW5" s="560"/>
    </row>
    <row customFormat="1" hidden="1" r="6" s="561">
      <c r="A6" s="562"/>
      <c r="B6" s="563"/>
      <c r="C6" s="563"/>
      <c r="D6" s="563"/>
      <c r="E6" s="564" t="s">
        <v>553</v>
      </c>
      <c r="F6" s="565"/>
      <c r="G6" s="566"/>
      <c r="H6" s="566"/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7"/>
      <c r="AC6" s="566"/>
      <c r="AD6" s="566"/>
      <c r="AE6" s="565"/>
      <c r="AF6" s="566"/>
      <c r="AG6" s="566"/>
      <c r="AH6" s="566"/>
      <c r="AI6" s="566"/>
      <c r="AJ6" s="566"/>
      <c r="AK6" s="566"/>
      <c r="AL6" s="566"/>
      <c r="AM6" s="566"/>
      <c r="AN6" s="566"/>
      <c r="AO6" s="568"/>
      <c r="AP6" s="569"/>
      <c r="AQ6" s="570"/>
      <c r="AR6" s="571"/>
      <c r="AS6" s="572"/>
      <c r="AT6" s="566"/>
      <c r="AU6" s="566"/>
      <c r="AV6" s="566"/>
      <c r="AW6" s="566"/>
      <c r="AX6" s="566"/>
      <c r="AY6" s="566"/>
      <c r="AZ6" s="573"/>
      <c r="BA6" s="569"/>
      <c r="BB6" s="569"/>
      <c r="BC6" s="569"/>
      <c r="BD6" s="574"/>
      <c r="BE6" s="573"/>
      <c r="BF6" s="569"/>
      <c r="BG6" s="570"/>
      <c r="BH6" s="575"/>
      <c r="BI6" s="570"/>
      <c r="BJ6" s="570"/>
      <c r="BK6" s="566"/>
      <c r="BL6" s="566"/>
      <c r="BM6" s="566"/>
      <c r="BN6" s="566"/>
      <c r="BO6" s="567"/>
      <c r="BP6" s="567"/>
      <c r="BQ6" s="564"/>
      <c r="BR6" s="564"/>
      <c r="BS6" s="566" t="s">
        <v>554</v>
      </c>
      <c r="BT6" s="566" t="s">
        <v>555</v>
      </c>
      <c r="BU6" s="566"/>
      <c r="BV6" s="576"/>
      <c r="BW6" s="577"/>
    </row>
    <row customFormat="1" hidden="1" r="7" s="561">
      <c r="A7" s="562"/>
      <c r="B7" s="563"/>
      <c r="C7" s="563"/>
      <c r="D7" s="563"/>
      <c r="E7" s="564" t="s">
        <v>556</v>
      </c>
      <c r="F7" s="565"/>
      <c r="G7" s="566"/>
      <c r="H7" s="566"/>
      <c r="I7" s="566"/>
      <c r="J7" s="566"/>
      <c r="K7" s="566"/>
      <c r="L7" s="566"/>
      <c r="M7" s="566" t="s">
        <v>557</v>
      </c>
      <c r="N7" s="566" t="s">
        <v>558</v>
      </c>
      <c r="O7" s="566"/>
      <c r="P7" s="566"/>
      <c r="Q7" s="566" t="s">
        <v>559</v>
      </c>
      <c r="R7" s="566" t="s">
        <v>560</v>
      </c>
      <c r="S7" s="566"/>
      <c r="T7" s="566"/>
      <c r="U7" s="566" t="s">
        <v>561</v>
      </c>
      <c r="V7" s="566" t="s">
        <v>562</v>
      </c>
      <c r="W7" s="566"/>
      <c r="X7" s="566"/>
      <c r="Y7" s="566">
        <v>12</v>
      </c>
      <c r="Z7" s="566"/>
      <c r="AA7" s="566"/>
      <c r="AB7" s="567"/>
      <c r="AC7" s="566"/>
      <c r="AD7" s="566"/>
      <c r="AE7" s="565"/>
      <c r="AF7" s="566"/>
      <c r="AG7" s="566"/>
      <c r="AH7" s="566"/>
      <c r="AI7" s="566"/>
      <c r="AJ7" s="566"/>
      <c r="AK7" s="566"/>
      <c r="AL7" s="566"/>
      <c r="AM7" s="566"/>
      <c r="AN7" s="566"/>
      <c r="AO7" s="568"/>
      <c r="AP7" s="569"/>
      <c r="AQ7" s="570"/>
      <c r="AR7" s="571"/>
      <c r="AS7" s="572"/>
      <c r="AT7" s="566"/>
      <c r="AU7" s="566"/>
      <c r="AV7" s="566"/>
      <c r="AW7" s="566"/>
      <c r="AX7" s="566"/>
      <c r="AY7" s="566"/>
      <c r="AZ7" s="573"/>
      <c r="BA7" s="569"/>
      <c r="BB7" s="569"/>
      <c r="BC7" s="569"/>
      <c r="BD7" s="574"/>
      <c r="BE7" s="573"/>
      <c r="BF7" s="569"/>
      <c r="BG7" s="570"/>
      <c r="BH7" s="575"/>
      <c r="BI7" s="570"/>
      <c r="BJ7" s="570"/>
      <c r="BK7" s="566">
        <v>10</v>
      </c>
      <c r="BL7" s="566">
        <v>11</v>
      </c>
      <c r="BM7" s="566"/>
      <c r="BN7" s="566"/>
      <c r="BO7" s="567" t="s">
        <v>563</v>
      </c>
      <c r="BP7" s="567" t="s">
        <v>564</v>
      </c>
      <c r="BQ7" s="564"/>
      <c r="BR7" s="564"/>
      <c r="BS7" s="566"/>
      <c r="BT7" s="566"/>
      <c r="BU7" s="566"/>
      <c r="BV7" s="576"/>
      <c r="BW7" s="577"/>
    </row>
    <row customFormat="1" ht="77.25" customHeight="1" hidden="1" r="8" s="578">
      <c r="A8" s="579"/>
      <c r="B8" s="580"/>
      <c r="C8" s="580"/>
      <c r="D8" s="580"/>
      <c r="E8" s="581" t="s">
        <v>553</v>
      </c>
      <c r="F8" s="582" t="s">
        <v>565</v>
      </c>
      <c r="G8" s="569" t="s">
        <v>566</v>
      </c>
      <c r="H8" s="569" t="s">
        <v>567</v>
      </c>
      <c r="I8" s="569" t="s">
        <v>568</v>
      </c>
      <c r="J8" s="569" t="s">
        <v>569</v>
      </c>
      <c r="K8" s="569" t="s">
        <v>232</v>
      </c>
      <c r="L8" s="569" t="s">
        <v>232</v>
      </c>
      <c r="M8" s="569" t="s">
        <v>570</v>
      </c>
      <c r="N8" s="569" t="s">
        <v>571</v>
      </c>
      <c r="O8" s="569" t="s">
        <v>232</v>
      </c>
      <c r="P8" s="569" t="s">
        <v>232</v>
      </c>
      <c r="Q8" s="569" t="s">
        <v>572</v>
      </c>
      <c r="R8" s="569" t="s">
        <v>573</v>
      </c>
      <c r="S8" s="569" t="s">
        <v>232</v>
      </c>
      <c r="T8" s="569" t="s">
        <v>232</v>
      </c>
      <c r="U8" s="569" t="s">
        <v>574</v>
      </c>
      <c r="V8" s="569" t="s">
        <v>575</v>
      </c>
      <c r="W8" s="569" t="s">
        <v>232</v>
      </c>
      <c r="X8" s="569" t="s">
        <v>232</v>
      </c>
      <c r="Y8" s="569" t="s">
        <v>576</v>
      </c>
      <c r="Z8" s="569" t="s">
        <v>232</v>
      </c>
      <c r="AA8" s="569" t="s">
        <v>232</v>
      </c>
      <c r="AB8" s="583"/>
      <c r="AC8" s="569" t="s">
        <v>232</v>
      </c>
      <c r="AD8" s="569" t="s">
        <v>232</v>
      </c>
      <c r="AE8" s="582" t="s">
        <v>577</v>
      </c>
      <c r="AF8" s="569" t="s">
        <v>578</v>
      </c>
      <c r="AG8" s="569" t="s">
        <v>579</v>
      </c>
      <c r="AH8" s="569" t="s">
        <v>580</v>
      </c>
      <c r="AI8" s="569" t="s">
        <v>581</v>
      </c>
      <c r="AJ8" s="569" t="s">
        <v>232</v>
      </c>
      <c r="AK8" s="569" t="s">
        <v>232</v>
      </c>
      <c r="AL8" s="569" t="s">
        <v>582</v>
      </c>
      <c r="AM8" s="569" t="s">
        <v>583</v>
      </c>
      <c r="AN8" s="569" t="s">
        <v>232</v>
      </c>
      <c r="AO8" s="569" t="s">
        <v>232</v>
      </c>
      <c r="AP8" s="569" t="s">
        <v>232</v>
      </c>
      <c r="AQ8" s="569" t="s">
        <v>232</v>
      </c>
      <c r="AR8" s="569" t="s">
        <v>232</v>
      </c>
      <c r="AS8" s="569" t="s">
        <v>232</v>
      </c>
      <c r="AT8" s="569" t="s">
        <v>584</v>
      </c>
      <c r="AU8" s="569" t="s">
        <v>585</v>
      </c>
      <c r="AV8" s="569" t="s">
        <v>232</v>
      </c>
      <c r="AW8" s="569" t="s">
        <v>232</v>
      </c>
      <c r="AX8" s="569" t="s">
        <v>232</v>
      </c>
      <c r="AY8" s="569" t="s">
        <v>232</v>
      </c>
      <c r="AZ8" s="573" t="s">
        <v>586</v>
      </c>
      <c r="BA8" s="569" t="s">
        <v>587</v>
      </c>
      <c r="BB8" s="584"/>
      <c r="BC8" s="584"/>
      <c r="BD8" s="574" t="s">
        <v>259</v>
      </c>
      <c r="BE8" s="573" t="s">
        <v>588</v>
      </c>
      <c r="BF8" s="569" t="s">
        <v>589</v>
      </c>
      <c r="BG8" s="570"/>
      <c r="BH8" s="575"/>
      <c r="BI8" s="570"/>
      <c r="BJ8" s="570"/>
      <c r="BK8" s="569" t="s">
        <v>590</v>
      </c>
      <c r="BL8" s="569" t="s">
        <v>591</v>
      </c>
      <c r="BM8" s="569" t="s">
        <v>232</v>
      </c>
      <c r="BN8" s="569" t="s">
        <v>232</v>
      </c>
      <c r="BO8" s="583" t="s">
        <v>592</v>
      </c>
      <c r="BP8" s="583" t="s">
        <v>593</v>
      </c>
      <c r="BQ8" s="581" t="s">
        <v>232</v>
      </c>
      <c r="BR8" s="581" t="s">
        <v>232</v>
      </c>
      <c r="BS8" s="569" t="s">
        <v>594</v>
      </c>
      <c r="BT8" s="569" t="s">
        <v>595</v>
      </c>
      <c r="BU8" s="569" t="s">
        <v>232</v>
      </c>
      <c r="BV8" s="585" t="s">
        <v>232</v>
      </c>
      <c r="BW8" s="586" t="s">
        <v>232</v>
      </c>
    </row>
    <row customFormat="1" ht="84" customHeight="1" hidden="1" r="9" s="578">
      <c r="A9" s="579"/>
      <c r="B9" s="580"/>
      <c r="C9" s="580"/>
      <c r="D9" s="580"/>
      <c r="E9" s="581" t="s">
        <v>556</v>
      </c>
      <c r="F9" s="582" t="s">
        <v>596</v>
      </c>
      <c r="G9" s="569" t="s">
        <v>597</v>
      </c>
      <c r="H9" s="569" t="s">
        <v>598</v>
      </c>
      <c r="I9" s="569" t="s">
        <v>599</v>
      </c>
      <c r="J9" s="569" t="s">
        <v>600</v>
      </c>
      <c r="K9" s="569" t="s">
        <v>232</v>
      </c>
      <c r="L9" s="569" t="s">
        <v>232</v>
      </c>
      <c r="M9" s="569" t="s">
        <v>601</v>
      </c>
      <c r="N9" s="569" t="s">
        <v>602</v>
      </c>
      <c r="O9" s="569" t="s">
        <v>232</v>
      </c>
      <c r="P9" s="569" t="s">
        <v>232</v>
      </c>
      <c r="Q9" s="569" t="s">
        <v>603</v>
      </c>
      <c r="R9" s="569" t="s">
        <v>604</v>
      </c>
      <c r="S9" s="569" t="s">
        <v>232</v>
      </c>
      <c r="T9" s="569" t="s">
        <v>232</v>
      </c>
      <c r="U9" s="569" t="s">
        <v>605</v>
      </c>
      <c r="V9" s="569" t="s">
        <v>606</v>
      </c>
      <c r="W9" s="569" t="s">
        <v>232</v>
      </c>
      <c r="X9" s="569" t="s">
        <v>232</v>
      </c>
      <c r="Y9" s="569" t="s">
        <v>607</v>
      </c>
      <c r="Z9" s="569" t="s">
        <v>232</v>
      </c>
      <c r="AA9" s="569" t="s">
        <v>232</v>
      </c>
      <c r="AB9" s="583" t="s">
        <v>608</v>
      </c>
      <c r="AC9" s="569" t="s">
        <v>232</v>
      </c>
      <c r="AD9" s="569" t="s">
        <v>232</v>
      </c>
      <c r="AE9" s="582" t="s">
        <v>609</v>
      </c>
      <c r="AF9" s="569" t="s">
        <v>610</v>
      </c>
      <c r="AG9" s="569" t="s">
        <v>611</v>
      </c>
      <c r="AH9" s="569" t="s">
        <v>612</v>
      </c>
      <c r="AI9" s="569" t="s">
        <v>613</v>
      </c>
      <c r="AJ9" s="569" t="s">
        <v>232</v>
      </c>
      <c r="AK9" s="569" t="s">
        <v>232</v>
      </c>
      <c r="AL9" s="569" t="s">
        <v>614</v>
      </c>
      <c r="AM9" s="569" t="s">
        <v>615</v>
      </c>
      <c r="AN9" s="569" t="s">
        <v>232</v>
      </c>
      <c r="AO9" s="569" t="s">
        <v>232</v>
      </c>
      <c r="AP9" s="569" t="s">
        <v>232</v>
      </c>
      <c r="AQ9" s="569" t="s">
        <v>232</v>
      </c>
      <c r="AR9" s="569" t="s">
        <v>232</v>
      </c>
      <c r="AS9" s="569" t="s">
        <v>232</v>
      </c>
      <c r="AT9" s="569" t="s">
        <v>616</v>
      </c>
      <c r="AU9" s="569" t="s">
        <v>617</v>
      </c>
      <c r="AV9" s="569" t="s">
        <v>232</v>
      </c>
      <c r="AW9" s="569" t="s">
        <v>232</v>
      </c>
      <c r="AX9" s="569" t="s">
        <v>232</v>
      </c>
      <c r="AY9" s="569" t="s">
        <v>232</v>
      </c>
      <c r="AZ9" s="573" t="s">
        <v>618</v>
      </c>
      <c r="BA9" s="569" t="s">
        <v>619</v>
      </c>
      <c r="BB9" s="569" t="s">
        <v>620</v>
      </c>
      <c r="BC9" s="569" t="s">
        <v>621</v>
      </c>
      <c r="BD9" s="574" t="s">
        <v>259</v>
      </c>
      <c r="BE9" s="573" t="s">
        <v>622</v>
      </c>
      <c r="BF9" s="569" t="s">
        <v>623</v>
      </c>
      <c r="BG9" s="570"/>
      <c r="BH9" s="575"/>
      <c r="BI9" s="570"/>
      <c r="BJ9" s="570"/>
      <c r="BK9" s="569" t="s">
        <v>624</v>
      </c>
      <c r="BL9" s="569" t="s">
        <v>625</v>
      </c>
      <c r="BM9" s="569" t="s">
        <v>232</v>
      </c>
      <c r="BN9" s="569" t="s">
        <v>232</v>
      </c>
      <c r="BO9" s="583" t="s">
        <v>626</v>
      </c>
      <c r="BP9" s="583" t="s">
        <v>627</v>
      </c>
      <c r="BQ9" s="581" t="s">
        <v>232</v>
      </c>
      <c r="BR9" s="581" t="s">
        <v>232</v>
      </c>
      <c r="BS9" s="569" t="s">
        <v>628</v>
      </c>
      <c r="BT9" s="569" t="s">
        <v>629</v>
      </c>
      <c r="BU9" s="569" t="s">
        <v>232</v>
      </c>
      <c r="BV9" s="585" t="s">
        <v>232</v>
      </c>
      <c r="BW9" s="586" t="s">
        <v>232</v>
      </c>
    </row>
    <row r="10">
      <c r="A10" s="421">
        <f ca="1">A5</f>
        <v>43586</v>
      </c>
      <c r="B10" s="587">
        <f ca="1">A10</f>
        <v>43586</v>
      </c>
      <c r="C10" s="588" t="s">
        <v>424</v>
      </c>
      <c r="D10" s="589">
        <f>成本日报!C3</f>
        <v>2</v>
      </c>
      <c r="E10" s="590" t="str">
        <f>IF(AND(D10=1),"甲班",IF(AND(D10=2),"乙班",IF(AND(D10=3),"丙班",IF(AND(D10=4),"丁班",))))</f>
        <v>乙班</v>
      </c>
      <c r="F10" s="591" t="str">
        <f>IF(_tag_month_shift!A2="","",_tag_month_shift!A2)</f>
        <v/>
      </c>
      <c r="G10" s="592" t="str">
        <f>IF(_tag_month_shift!B2="","",_tag_month_shift!B2)</f>
        <v/>
      </c>
      <c r="H10" s="592" t="str">
        <f>IF(_tag_month_shift!C2="","",_tag_month_shift!C2)</f>
        <v/>
      </c>
      <c r="I10" s="592" t="str">
        <f>IF(_tag_month_shift!D2="","",_tag_month_shift!D2)</f>
        <v/>
      </c>
      <c r="J10" s="592" t="str">
        <f>IF(_tag_month_shift!E2="","",_tag_month_shift!E2)</f>
        <v/>
      </c>
      <c r="K10" s="593" t="str">
        <f>IF(J11="","",SUM(F11:J11)-SUM(F10:J10))</f>
        <v/>
      </c>
      <c r="L10" s="593" t="str">
        <f>IF(J11="","",SUM(K10:K12))</f>
        <v/>
      </c>
      <c r="M10" s="592" t="str">
        <f>IF(_tag_month_shift!H2="","",_tag_month_shift!H2)</f>
        <v/>
      </c>
      <c r="N10" s="592" t="str">
        <f>IF(_tag_month_shift!I2="","",_tag_month_shift!I2)</f>
        <v/>
      </c>
      <c r="O10" s="593" t="str">
        <f>IF(N11="","",SUM(M11:N11)-SUM(M10:N10))</f>
        <v/>
      </c>
      <c r="P10" s="593" t="str">
        <f>IF(N11="","",SUM(O10:O12))</f>
        <v/>
      </c>
      <c r="Q10" s="592" t="str">
        <f>IF(_tag_month_shift!L2="","",_tag_month_shift!L2)</f>
        <v/>
      </c>
      <c r="R10" s="592" t="str">
        <f>IF(_tag_month_shift!M2="","",_tag_month_shift!M2)</f>
        <v/>
      </c>
      <c r="S10" s="593" t="str">
        <f>IF(R11="","",SUM(Q11:R11)-SUM(Q10:R10))</f>
        <v/>
      </c>
      <c r="T10" s="593" t="str">
        <f>IF(R11="","",SUM(S10:S12))</f>
        <v/>
      </c>
      <c r="U10" s="592" t="str">
        <f>IF(_tag_month_shift!P2="","",_tag_month_shift!P2)</f>
        <v/>
      </c>
      <c r="V10" s="592" t="str">
        <f>IF(_tag_month_shift!Q2="","",_tag_month_shift!Q2)</f>
        <v/>
      </c>
      <c r="W10" s="593" t="str">
        <f>IF(V11="","",SUM(U11:V11)-SUM(U10:V10))</f>
        <v/>
      </c>
      <c r="X10" s="593" t="str">
        <f>IF(V11="","",SUM(W10:W12))</f>
        <v/>
      </c>
      <c r="Y10" s="592" t="str">
        <f>IF(_tag_month_shift!T2="","",_tag_month_shift!T2)</f>
        <v/>
      </c>
      <c r="Z10" s="593" t="str">
        <f>IF(Y11="","",Y11-Y10)</f>
        <v/>
      </c>
      <c r="AA10" s="593" t="str">
        <f>IF(Y11="","",SUM(Z10:Z12))</f>
        <v/>
      </c>
      <c r="AB10" s="594" t="str">
        <f>IF(_tag_month_shift!W2="","",_tag_month_shift!W2)</f>
        <v/>
      </c>
      <c r="AC10" s="593" t="str">
        <f>IF(AB11="","",AB11-AB10)</f>
        <v/>
      </c>
      <c r="AD10" s="593" t="str">
        <f>IF(AB11="","",SUM(AC10:AC12))</f>
        <v/>
      </c>
      <c r="AE10" s="595" t="str">
        <f>IF(_tag_month_shift!Z2="","",_tag_month_shift!Z2)</f>
        <v/>
      </c>
      <c r="AF10" s="592" t="str">
        <f>IF(_tag_month_shift!AA2="","",_tag_month_shift!AA2)</f>
        <v/>
      </c>
      <c r="AG10" s="592" t="str">
        <f>IF(_tag_month_shift!AB2="","",_tag_month_shift!AB2)</f>
        <v/>
      </c>
      <c r="AH10" s="592" t="str">
        <f>IF(_tag_month_shift!AC2="","",_tag_month_shift!AC2)</f>
        <v/>
      </c>
      <c r="AI10" s="592" t="str">
        <f>IF(_tag_month_shift!AD2="","",_tag_month_shift!AD2)</f>
        <v/>
      </c>
      <c r="AJ10" s="593" t="str">
        <f>IF(AI11="","",SUM(AE11:AI11)-SUM(AE10:AI10))</f>
        <v/>
      </c>
      <c r="AK10" s="593" t="str">
        <f>IF(AI11="","",SUM(AJ10:AJ12))</f>
        <v/>
      </c>
      <c r="AL10" s="592" t="str">
        <f>IF(_tag_month_shift!AG2="","",_tag_month_shift!AG2)</f>
        <v/>
      </c>
      <c r="AM10" s="592" t="str">
        <f>IF(_tag_month_shift!AH2="","",_tag_month_shift!AH2)</f>
        <v/>
      </c>
      <c r="AN10" s="593"/>
      <c r="AO10" s="596" t="str">
        <f>IF(AM11="","",SUM(AN10:AN12))</f>
        <v/>
      </c>
      <c r="AP10" s="597" t="str">
        <f>IF(AND(BD10=""),"",IF(AND(BD10=0),0,IF(AND(BD10&gt;0),AN10/BD10,)))</f>
        <v/>
      </c>
      <c r="AQ10" s="597" t="str">
        <f>IF(BD10="","",AVERAGE(AP10:AP12))</f>
        <v/>
      </c>
      <c r="AR10" s="598" t="str">
        <f>IF(AND(AZ10=""),"",IF(AND(AZ10=0),0,IF(AND(AZ10&gt;0),AN10/AZ10,)))</f>
        <v/>
      </c>
      <c r="AS10" s="599" t="str">
        <f>IF(AZ10="","",AVERAGE(AR10:AR12))</f>
        <v/>
      </c>
      <c r="AT10" s="592" t="str">
        <f>IF(_tag_month_shift!AO2="","",_tag_month_shift!AO2)</f>
        <v/>
      </c>
      <c r="AU10" s="592" t="str">
        <f>IF(_tag_month_shift!AP2="","",_tag_month_shift!AP2)</f>
        <v/>
      </c>
      <c r="AV10" s="593" t="str">
        <f>IF(AT11="","",AT11-AT10)</f>
        <v/>
      </c>
      <c r="AW10" s="593" t="str">
        <f>IF(AU11="","",AU11-AU10)</f>
        <v/>
      </c>
      <c r="AX10" s="593" t="str">
        <f>IF(AU11="","",SUM(AV10:AW10))</f>
        <v/>
      </c>
      <c r="AY10" s="593" t="str">
        <f>IF(AU11="","",SUM(AX10:AX12))</f>
        <v/>
      </c>
      <c r="AZ10" s="600" t="str">
        <f>IF(_tag_month_shift!AU2="","",_tag_month_shift!AU2)</f>
        <v/>
      </c>
      <c r="BA10" s="600" t="str">
        <f>IF(_tag_month_shift!AV2="","",_tag_month_shift!AV2)</f>
        <v/>
      </c>
      <c r="BB10" s="600" t="str">
        <f>IF(_tag_month_shift!AW2="","",_tag_month_shift!AW2)</f>
        <v/>
      </c>
      <c r="BC10" s="600" t="str">
        <f>IF(_tag_month_shift!AX2="","",_tag_month_shift!AX2)</f>
        <v/>
      </c>
      <c r="BD10" s="601"/>
      <c r="BE10" s="593" t="str">
        <f>IF(_tag_month_shift!AZ2="","",_tag_month_shift!AZ2)</f>
        <v/>
      </c>
      <c r="BF10" s="593" t="str">
        <f>IF(_tag_month_shift!BA2="","",_tag_month_shift!BA2)</f>
        <v/>
      </c>
      <c r="BG10" s="602" t="str">
        <f>IF(AND(AZ10=""),"",IF(AND(AZ10=0),0,IF(AND(AZ10&gt;0),AX10*1000/AZ10,)))</f>
        <v/>
      </c>
      <c r="BH10" s="603" t="str">
        <f>IF(AND(AZ10=""),"",IF(AND(AZ10=0),0,IF(AND(AZ10&gt;0),(AW10*0.7353+AV10)*971.4/AZ10,)))</f>
        <v/>
      </c>
      <c r="BI10" s="597" t="str">
        <f>IF(AND(BE10=""),"",IF(AND(BE10=0),0,IF(AND(BE10&gt;0),AY10*1000/BE10,)))</f>
        <v/>
      </c>
      <c r="BJ10" s="597" t="str">
        <f>IF(AND(BE10=""),"",IF(AND(BE10=0),0,IF(AND(BE10&gt;0),(SUM(AW10:AW12)*0.7353+SUM(AV10:AV12))*971.4/BE10,)))</f>
        <v/>
      </c>
      <c r="BK10" s="592" t="str">
        <f>IF(_tag_month_shift!BF2="","",_tag_month_shift!BF2)</f>
        <v/>
      </c>
      <c r="BL10" s="592" t="str">
        <f>IF(_tag_month_shift!BG2="","",_tag_month_shift!BG2)</f>
        <v/>
      </c>
      <c r="BM10" s="593" t="str">
        <f>IF(BL11="","",SUM(BK11:BL11)-SUM(BK10:BL10))</f>
        <v/>
      </c>
      <c r="BN10" s="593" t="str">
        <f>IF(BL11="","",SUM(BM10:BM12))</f>
        <v/>
      </c>
      <c r="BO10" s="592" t="str">
        <f>IF(_tag_month_shift!BJ2="","",_tag_month_shift!BJ2)</f>
        <v/>
      </c>
      <c r="BP10" s="592" t="str">
        <f>IF(_tag_month_shift!BK2="","",_tag_month_shift!BK2)</f>
        <v/>
      </c>
      <c r="BQ10" s="457" t="str">
        <f>IF(BP11="","",SUM(BO11:BP11)-SUM(BO10:BP10))</f>
        <v/>
      </c>
      <c r="BR10" s="457" t="str">
        <f>IF(BP11="","",SUM(BQ10:BQ12))</f>
        <v/>
      </c>
      <c r="BS10" s="592" t="str">
        <f>IF(_tag_month_shift!BN2="","",_tag_month_shift!BN2)</f>
        <v/>
      </c>
      <c r="BT10" s="592" t="str">
        <f>IF(_tag_month_shift!BO2="","",_tag_month_shift!BO2)</f>
        <v/>
      </c>
      <c r="BU10" s="593" t="str">
        <f>IF(BT11="","",SUM(BS11:BT11)-SUM(BS10:BT10))</f>
        <v/>
      </c>
      <c r="BV10" s="604" t="str">
        <f>IF(BT11="","",SUM(BU10:BU12))</f>
        <v/>
      </c>
      <c r="BW10" s="605" t="str">
        <f>IF(AN10="","",AN10/(AZ10+AN10))</f>
        <v/>
      </c>
    </row>
    <row ht="15" r="11">
      <c r="A11" s="421">
        <f ca="1">A10</f>
        <v>43586</v>
      </c>
      <c r="B11" s="587">
        <f ca="1">A11</f>
        <v>43586</v>
      </c>
      <c r="C11" s="588" t="s">
        <v>434</v>
      </c>
      <c r="D11" s="606">
        <f>IF(AND(D10=4),1,IF(AND(D10&lt;4),(D10+1),))</f>
        <v>3</v>
      </c>
      <c r="E11" s="590" t="str">
        <f>IF(AND(D11=1),"甲班",IF(AND(D11=2),"乙班",IF(AND(D11=3),"丙班",IF(AND(D11=4),"丁班",))))</f>
        <v>丙班</v>
      </c>
      <c r="F11" s="607" t="str">
        <f>IF(_tag_month_shift!A3="","",_tag_month_shift!A3)</f>
        <v/>
      </c>
      <c r="G11" s="608" t="str">
        <f>IF(_tag_month_shift!B3="","",_tag_month_shift!B3)</f>
        <v/>
      </c>
      <c r="H11" s="608" t="str">
        <f>IF(_tag_month_shift!C3="","",_tag_month_shift!C3)</f>
        <v/>
      </c>
      <c r="I11" s="608" t="str">
        <f>IF(_tag_month_shift!D3="","",_tag_month_shift!D3)</f>
        <v/>
      </c>
      <c r="J11" s="608" t="str">
        <f>IF(_tag_month_shift!E3="","",_tag_month_shift!E3)</f>
        <v/>
      </c>
      <c r="K11" s="593" t="str">
        <f>IF(J12="","",SUM(F12:J12)-SUM(F11:J11))</f>
        <v/>
      </c>
      <c r="L11" s="609"/>
      <c r="M11" s="608" t="str">
        <f>IF(_tag_month_shift!H3="","",_tag_month_shift!H3)</f>
        <v/>
      </c>
      <c r="N11" s="608" t="str">
        <f>IF(_tag_month_shift!I3="","",_tag_month_shift!I3)</f>
        <v/>
      </c>
      <c r="O11" s="609" t="str">
        <f>IF(N12="","",SUM(M12:N12)-SUM(M11:N11))</f>
        <v/>
      </c>
      <c r="P11" s="609"/>
      <c r="Q11" s="608" t="str">
        <f>IF(_tag_month_shift!L3="","",_tag_month_shift!L3)</f>
        <v/>
      </c>
      <c r="R11" s="608" t="str">
        <f>IF(_tag_month_shift!M3="","",_tag_month_shift!M3)</f>
        <v/>
      </c>
      <c r="S11" s="609" t="str">
        <f>IF(R12="","",SUM(Q12:R12)-SUM(Q11:R11))</f>
        <v/>
      </c>
      <c r="T11" s="609"/>
      <c r="U11" s="608" t="str">
        <f>IF(_tag_month_shift!P3="","",_tag_month_shift!P3)</f>
        <v/>
      </c>
      <c r="V11" s="608" t="str">
        <f>IF(_tag_month_shift!Q3="","",_tag_month_shift!Q3)</f>
        <v/>
      </c>
      <c r="W11" s="609" t="str">
        <f>IF(V12="","",SUM(U12:V12)-SUM(U11:V11))</f>
        <v/>
      </c>
      <c r="X11" s="609"/>
      <c r="Y11" s="608" t="str">
        <f>IF(_tag_month_shift!T3="","",_tag_month_shift!T3)</f>
        <v/>
      </c>
      <c r="Z11" s="609" t="str">
        <f>IF(Y12="","",Y12-Y11)</f>
        <v/>
      </c>
      <c r="AA11" s="609"/>
      <c r="AB11" s="594" t="str">
        <f>IF(_tag_month_shift!W3="","",_tag_month_shift!W3)</f>
        <v/>
      </c>
      <c r="AC11" s="609" t="str">
        <f>IF(AB12="","",AB12-AB11)</f>
        <v/>
      </c>
      <c r="AD11" s="609"/>
      <c r="AE11" s="610" t="str">
        <f>IF(_tag_month_shift!Z3="","",_tag_month_shift!Z3)</f>
        <v/>
      </c>
      <c r="AF11" s="608" t="str">
        <f>IF(_tag_month_shift!AA3="","",_tag_month_shift!AA3)</f>
        <v/>
      </c>
      <c r="AG11" s="608" t="str">
        <f>IF(_tag_month_shift!AB3="","",_tag_month_shift!AB3)</f>
        <v/>
      </c>
      <c r="AH11" s="608" t="str">
        <f>IF(_tag_month_shift!AC3="","",_tag_month_shift!AC3)</f>
        <v/>
      </c>
      <c r="AI11" s="608" t="str">
        <f>IF(_tag_month_shift!AD3="","",_tag_month_shift!AD3)</f>
        <v/>
      </c>
      <c r="AJ11" s="609" t="str">
        <f>IF(AI12="","",SUM(AE12:AI12)-SUM(AE11:AI11))</f>
        <v/>
      </c>
      <c r="AK11" s="609"/>
      <c r="AL11" s="608" t="str">
        <f>IF(_tag_month_shift!AG3="","",_tag_month_shift!AG3)</f>
        <v/>
      </c>
      <c r="AM11" s="608" t="str">
        <f>IF(_tag_month_shift!AH3="","",_tag_month_shift!AH3)</f>
        <v/>
      </c>
      <c r="AN11" s="609" t="str">
        <f>IF(AM12="","",SUM(AL12:AM12)-SUM(AL11:AM11))</f>
        <v/>
      </c>
      <c r="AO11" s="611"/>
      <c r="AP11" s="612" t="str">
        <f>IF(AND(BD11=""),"",IF(AND(BD11=0),0,IF(AND(BD11&gt;0),AN11/BD11,)))</f>
        <v/>
      </c>
      <c r="AQ11" s="612"/>
      <c r="AR11" s="598" t="str">
        <f>IF(AND(AZ11=""),"",IF(AND(AZ11=0),0,IF(AND(AZ11&gt;0),AN11/AZ11,)))</f>
        <v/>
      </c>
      <c r="AS11" s="613"/>
      <c r="AT11" s="608" t="str">
        <f>IF(_tag_month_shift!AO3="","",_tag_month_shift!AO3)</f>
        <v/>
      </c>
      <c r="AU11" s="608" t="str">
        <f>IF(_tag_month_shift!AP3="","",_tag_month_shift!AP3)</f>
        <v/>
      </c>
      <c r="AV11" s="609" t="str">
        <f>IF(AT12="","",AT12-AT11)</f>
        <v/>
      </c>
      <c r="AW11" s="609" t="str">
        <f>IF(AU12="","",AU12-AU11)</f>
        <v/>
      </c>
      <c r="AX11" s="609" t="str">
        <f>IF(AU12="","",SUM(AV11:AW11))</f>
        <v/>
      </c>
      <c r="AY11" s="609"/>
      <c r="AZ11" s="614" t="str">
        <f>IF(_tag_month_shift!AU3="","",_tag_month_shift!AU3)</f>
        <v/>
      </c>
      <c r="BA11" s="614" t="str">
        <f>IF(_tag_month_shift!AV3="","",_tag_month_shift!AV3)</f>
        <v/>
      </c>
      <c r="BB11" s="614" t="str">
        <f>IF(_tag_month_shift!AW3="","",_tag_month_shift!AW3)</f>
        <v/>
      </c>
      <c r="BC11" s="614" t="str">
        <f>IF(_tag_month_shift!AX3="","",_tag_month_shift!AX3)</f>
        <v/>
      </c>
      <c r="BD11" s="615"/>
      <c r="BE11" s="609"/>
      <c r="BF11" s="609"/>
      <c r="BG11" s="616" t="str">
        <f>IF(AND(AZ11=""),"",IF(AND(AZ11=0),0,IF(AND(AZ11&gt;0),AX11*1000/AZ11,)))</f>
        <v/>
      </c>
      <c r="BH11" s="603" t="str">
        <f>IF(AND(AZ11=""),"",IF(AND(AZ11=0),0,IF(AND(AZ11&gt;0),(AW11*0.7353+AV11)*971.4/AZ11,)))</f>
        <v/>
      </c>
      <c r="BI11" s="612"/>
      <c r="BJ11" s="612"/>
      <c r="BK11" s="608" t="str">
        <f>IF(_tag_month_shift!BF3="","",_tag_month_shift!BF3)</f>
        <v/>
      </c>
      <c r="BL11" s="608" t="str">
        <f>IF(_tag_month_shift!BG3="","",_tag_month_shift!BG3)</f>
        <v/>
      </c>
      <c r="BM11" s="609" t="str">
        <f>IF(BL12="","",SUM(BK12:BL12)-SUM(BK11:BL11))</f>
        <v/>
      </c>
      <c r="BN11" s="609"/>
      <c r="BO11" s="608" t="str">
        <f>IF(_tag_month_shift!BJ3="","",_tag_month_shift!BJ3)</f>
        <v/>
      </c>
      <c r="BP11" s="608" t="str">
        <f>IF(_tag_month_shift!BK3="","",_tag_month_shift!BK3)</f>
        <v/>
      </c>
      <c r="BQ11" s="457" t="str">
        <f>IF(BP12="","",SUM(BO12:BP12)-SUM(BO11:BP11))</f>
        <v/>
      </c>
      <c r="BR11" s="457"/>
      <c r="BS11" s="608" t="str">
        <f>IF(_tag_month_shift!BN3="","",_tag_month_shift!BN3)</f>
        <v/>
      </c>
      <c r="BT11" s="608" t="str">
        <f>IF(_tag_month_shift!BO3="","",_tag_month_shift!BO3)</f>
        <v/>
      </c>
      <c r="BU11" s="609" t="str">
        <f>IF(BT12="","",SUM(BS12:BT12)-SUM(BS11:BT11))</f>
        <v/>
      </c>
      <c r="BV11" s="617"/>
      <c r="BW11" s="605" t="str">
        <f>IF(AN11="","",AN11/(AZ11+AN11))</f>
        <v/>
      </c>
    </row>
    <row ht="15" r="12">
      <c r="A12" s="421">
        <f ca="1">A11</f>
        <v>43586</v>
      </c>
      <c r="B12" s="587">
        <f ca="1">A12</f>
        <v>43586</v>
      </c>
      <c r="C12" s="588" t="s">
        <v>437</v>
      </c>
      <c r="D12" s="606">
        <f>IF(AND(D11=4),1,IF(AND(D11&lt;4),(D11+1),))</f>
        <v>4</v>
      </c>
      <c r="E12" s="590" t="str">
        <f>IF(AND(D12=1),"甲班",IF(AND(D12=2),"乙班",IF(AND(D12=3),"丙班",IF(AND(D12=4),"丁班",))))</f>
        <v>丁班</v>
      </c>
      <c r="F12" s="618" t="str">
        <f>IF(_tag_month_shift!A4="","",_tag_month_shift!A4)</f>
        <v/>
      </c>
      <c r="G12" s="619" t="str">
        <f>IF(_tag_month_shift!B4="","",_tag_month_shift!B4)</f>
        <v/>
      </c>
      <c r="H12" s="619" t="str">
        <f>IF(_tag_month_shift!C4="","",_tag_month_shift!C4)</f>
        <v/>
      </c>
      <c r="I12" s="619" t="str">
        <f>IF(_tag_month_shift!D4="","",_tag_month_shift!D4)</f>
        <v/>
      </c>
      <c r="J12" s="619" t="str">
        <f>IF(_tag_month_shift!E4="","",_tag_month_shift!E4)</f>
        <v/>
      </c>
      <c r="K12" s="593" t="str">
        <f>IF(J13="","",SUM(F13:J13)-SUM(F12:J12))</f>
        <v/>
      </c>
      <c r="L12" s="620"/>
      <c r="M12" s="619" t="str">
        <f>IF(_tag_month_shift!H4="","",_tag_month_shift!H4)</f>
        <v/>
      </c>
      <c r="N12" s="619" t="str">
        <f>IF(_tag_month_shift!I4="","",_tag_month_shift!I4)</f>
        <v/>
      </c>
      <c r="O12" s="620" t="str">
        <f>IF(N13="","",SUM(M13:N13)-SUM(M12:N12))</f>
        <v/>
      </c>
      <c r="P12" s="620"/>
      <c r="Q12" s="619" t="str">
        <f>IF(_tag_month_shift!L4="","",_tag_month_shift!L4)</f>
        <v/>
      </c>
      <c r="R12" s="619" t="str">
        <f>IF(_tag_month_shift!M4="","",_tag_month_shift!M4)</f>
        <v/>
      </c>
      <c r="S12" s="620" t="str">
        <f>IF(R13="","",SUM(Q13:R13)-SUM(Q12:R12))</f>
        <v/>
      </c>
      <c r="T12" s="620"/>
      <c r="U12" s="619" t="str">
        <f>IF(_tag_month_shift!P4="","",_tag_month_shift!P4)</f>
        <v/>
      </c>
      <c r="V12" s="619" t="str">
        <f>IF(_tag_month_shift!Q4="","",_tag_month_shift!Q4)</f>
        <v/>
      </c>
      <c r="W12" s="620" t="str">
        <f>IF(V13="","",SUM(U13:V13)-SUM(U12:V12))</f>
        <v/>
      </c>
      <c r="X12" s="620"/>
      <c r="Y12" s="619" t="str">
        <f>IF(_tag_month_shift!T4="","",_tag_month_shift!T4)</f>
        <v/>
      </c>
      <c r="Z12" s="620" t="str">
        <f>IF(Y13="","",Y13-Y12)</f>
        <v/>
      </c>
      <c r="AA12" s="620"/>
      <c r="AB12" s="621" t="str">
        <f>IF(_tag_month_shift!W4="","",_tag_month_shift!W4)</f>
        <v/>
      </c>
      <c r="AC12" s="620" t="str">
        <f>IF(AB13="","",AB13-AB12)</f>
        <v/>
      </c>
      <c r="AD12" s="620"/>
      <c r="AE12" s="622" t="str">
        <f>IF(_tag_month_shift!Z4="","",_tag_month_shift!Z4)</f>
        <v/>
      </c>
      <c r="AF12" s="619" t="str">
        <f>IF(_tag_month_shift!AA4="","",_tag_month_shift!AA4)</f>
        <v/>
      </c>
      <c r="AG12" s="619" t="str">
        <f>IF(_tag_month_shift!AB4="","",_tag_month_shift!AB4)</f>
        <v/>
      </c>
      <c r="AH12" s="619" t="str">
        <f>IF(_tag_month_shift!AC4="","",_tag_month_shift!AC4)</f>
        <v/>
      </c>
      <c r="AI12" s="619" t="str">
        <f>IF(_tag_month_shift!AD4="","",_tag_month_shift!AD4)</f>
        <v/>
      </c>
      <c r="AJ12" s="620" t="str">
        <f>IF(AI13="","",SUM(AE13:AI13)-SUM(AE12:AI12))</f>
        <v/>
      </c>
      <c r="AK12" s="620"/>
      <c r="AL12" s="619" t="str">
        <f>IF(_tag_month_shift!AG4="","",_tag_month_shift!AG4)</f>
        <v/>
      </c>
      <c r="AM12" s="619" t="str">
        <f>IF(_tag_month_shift!AH4="","",_tag_month_shift!AH4)</f>
        <v/>
      </c>
      <c r="AN12" s="620" t="str">
        <f>IF(AM13="","",SUM(AL13:AM13)-SUM(AL12:AM12))</f>
        <v/>
      </c>
      <c r="AO12" s="623"/>
      <c r="AP12" s="624" t="str">
        <f>IF(AND(BD12=""),"",IF(AND(BD12=0),0,IF(AND(BD12&gt;0),AN12/BD12,)))</f>
        <v/>
      </c>
      <c r="AQ12" s="624"/>
      <c r="AR12" s="625" t="str">
        <f>IF(AND(AZ12=""),"",IF(AND(AZ12=0),0,IF(AND(AZ12&gt;0),AN12/AZ12,)))</f>
        <v/>
      </c>
      <c r="AS12" s="626"/>
      <c r="AT12" s="619" t="str">
        <f>IF(_tag_month_shift!AO4="","",_tag_month_shift!AO4)</f>
        <v/>
      </c>
      <c r="AU12" s="619" t="str">
        <f>IF(_tag_month_shift!AP4="","",_tag_month_shift!AP4)</f>
        <v/>
      </c>
      <c r="AV12" s="620" t="str">
        <f>IF(AT13="","",AT13-AT12)</f>
        <v/>
      </c>
      <c r="AW12" s="620" t="str">
        <f>IF(AU13="","",AU13-AU12)</f>
        <v/>
      </c>
      <c r="AX12" s="620" t="str">
        <f>IF(AU13="","",SUM(AV12:AW12))</f>
        <v/>
      </c>
      <c r="AY12" s="620"/>
      <c r="AZ12" s="627" t="str">
        <f>IF(_tag_month_shift!AU4="","",_tag_month_shift!AU4)</f>
        <v/>
      </c>
      <c r="BA12" s="627" t="str">
        <f>IF(_tag_month_shift!AV4="","",_tag_month_shift!AV4)</f>
        <v/>
      </c>
      <c r="BB12" s="627" t="str">
        <f>IF(_tag_month_shift!AW4="","",_tag_month_shift!AW4)</f>
        <v/>
      </c>
      <c r="BC12" s="627" t="str">
        <f>IF(_tag_month_shift!AX4="","",_tag_month_shift!AX4)</f>
        <v/>
      </c>
      <c r="BD12" s="628"/>
      <c r="BE12" s="620"/>
      <c r="BF12" s="620"/>
      <c r="BG12" s="629" t="str">
        <f>IF(AND(AZ12=""),"",IF(AND(AZ12=0),0,IF(AND(AZ12&gt;0),AX12*1000/AZ12,)))</f>
        <v/>
      </c>
      <c r="BH12" s="603" t="str">
        <f>IF(AND(AZ12=""),"",IF(AND(AZ12=0),0,IF(AND(AZ12&gt;0),(AW12*0.7353+AV12)*971.4/AZ12,)))</f>
        <v/>
      </c>
      <c r="BI12" s="624"/>
      <c r="BJ12" s="624"/>
      <c r="BK12" s="619" t="str">
        <f>IF(_tag_month_shift!BF4="","",_tag_month_shift!BF4)</f>
        <v/>
      </c>
      <c r="BL12" s="619" t="str">
        <f>IF(_tag_month_shift!BG4="","",_tag_month_shift!BG4)</f>
        <v/>
      </c>
      <c r="BM12" s="620" t="str">
        <f>IF(BL13="","",SUM(BK13:BL13)-SUM(BK12:BL12))</f>
        <v/>
      </c>
      <c r="BN12" s="620"/>
      <c r="BO12" s="619" t="str">
        <f>IF(_tag_month_shift!BJ4="","",_tag_month_shift!BJ4)</f>
        <v/>
      </c>
      <c r="BP12" s="619" t="str">
        <f>IF(_tag_month_shift!BK4="","",_tag_month_shift!BK4)</f>
        <v/>
      </c>
      <c r="BQ12" s="457" t="str">
        <f>IF(BP13="","",SUM(BO13:BP13)-SUM(BO12:BP12))</f>
        <v/>
      </c>
      <c r="BR12" s="457"/>
      <c r="BS12" s="619" t="str">
        <f>IF(_tag_month_shift!BN4="","",_tag_month_shift!BN4)</f>
        <v/>
      </c>
      <c r="BT12" s="619" t="str">
        <f>IF(_tag_month_shift!BO4="","",_tag_month_shift!BO4)</f>
        <v/>
      </c>
      <c r="BU12" s="620" t="str">
        <f>IF(BT13="","",SUM(BS13:BT13)-SUM(BS12:BT12))</f>
        <v/>
      </c>
      <c r="BV12" s="630"/>
      <c r="BW12" s="605" t="str">
        <f>IF(AN12="","",AN12/(AZ12+AN12))</f>
        <v/>
      </c>
    </row>
    <row r="13">
      <c r="A13" s="421">
        <f ca="1">A10+1</f>
        <v>43587</v>
      </c>
      <c r="B13" s="587">
        <f ca="1">A13</f>
        <v>43587</v>
      </c>
      <c r="C13" s="588" t="s">
        <v>424</v>
      </c>
      <c r="D13" s="589">
        <f>成本日报!C6</f>
        <v>1</v>
      </c>
      <c r="E13" s="590" t="str">
        <f>IF(AND(D13=1),"甲班",IF(AND(D13=2),"乙班",IF(AND(D13=3),"丙班",IF(AND(D13=4),"丁班",))))</f>
        <v>甲班</v>
      </c>
      <c r="F13" s="591" t="str">
        <f>IF(_tag_month_shift!A5="","",_tag_month_shift!A5)</f>
        <v/>
      </c>
      <c r="G13" s="592" t="str">
        <f>IF(_tag_month_shift!B5="","",_tag_month_shift!B5)</f>
        <v/>
      </c>
      <c r="H13" s="592" t="str">
        <f>IF(_tag_month_shift!C5="","",_tag_month_shift!C5)</f>
        <v/>
      </c>
      <c r="I13" s="592" t="str">
        <f>IF(_tag_month_shift!D5="","",_tag_month_shift!D5)</f>
        <v/>
      </c>
      <c r="J13" s="592" t="str">
        <f>IF(_tag_month_shift!E5="","",_tag_month_shift!E5)</f>
        <v/>
      </c>
      <c r="K13" s="593" t="str">
        <f>IF(J14="","",SUM(F14:J14)-SUM(F13:J13))</f>
        <v/>
      </c>
      <c r="L13" s="593" t="str">
        <f>IF(J14="","",SUM(K13:K15))</f>
        <v/>
      </c>
      <c r="M13" s="592" t="str">
        <f>IF(_tag_month_shift!H5="","",_tag_month_shift!H5)</f>
        <v/>
      </c>
      <c r="N13" s="592" t="str">
        <f>IF(_tag_month_shift!I5="","",_tag_month_shift!I5)</f>
        <v/>
      </c>
      <c r="O13" s="593"/>
      <c r="P13" s="593" t="str">
        <f>IF(N14="","",SUM(O13:O15))</f>
        <v/>
      </c>
      <c r="Q13" s="592" t="str">
        <f>IF(_tag_month_shift!L5="","",_tag_month_shift!L5)</f>
        <v/>
      </c>
      <c r="R13" s="592" t="str">
        <f>IF(_tag_month_shift!M5="","",_tag_month_shift!M5)</f>
        <v/>
      </c>
      <c r="S13" s="593" t="str">
        <f>IF(R14="","",SUM(Q14:R14)-SUM(Q13:R13))</f>
        <v/>
      </c>
      <c r="T13" s="593" t="str">
        <f>IF(R14="","",SUM(S13:S15))</f>
        <v/>
      </c>
      <c r="U13" s="592" t="str">
        <f>IF(_tag_month_shift!P5="","",_tag_month_shift!P5)</f>
        <v/>
      </c>
      <c r="V13" s="592" t="str">
        <f>IF(_tag_month_shift!Q5="","",_tag_month_shift!Q5)</f>
        <v/>
      </c>
      <c r="W13" s="593" t="str">
        <f>IF(V14="","",SUM(U14:V14)-SUM(U13:V13))</f>
        <v/>
      </c>
      <c r="X13" s="593" t="str">
        <f>IF(V14="","",SUM(W13:W15))</f>
        <v/>
      </c>
      <c r="Y13" s="592" t="str">
        <f>IF(_tag_month_shift!T5="","",_tag_month_shift!T5)</f>
        <v/>
      </c>
      <c r="Z13" s="593"/>
      <c r="AA13" s="593" t="str">
        <f>IF(Y14="","",SUM(Z13:Z15))</f>
        <v/>
      </c>
      <c r="AB13" s="631" t="str">
        <f>IF(_tag_month_shift!W5="","",_tag_month_shift!W5)</f>
        <v/>
      </c>
      <c r="AC13" s="593" t="str">
        <f>IF(AB14="","",AB14-AB13)</f>
        <v/>
      </c>
      <c r="AD13" s="632" t="str">
        <f>IF(AB14="","",SUM(AC13:AC15))</f>
        <v/>
      </c>
      <c r="AE13" s="595" t="str">
        <f>IF(_tag_month_shift!Z5="","",_tag_month_shift!Z5)</f>
        <v/>
      </c>
      <c r="AF13" s="592" t="str">
        <f>IF(_tag_month_shift!AA5="","",_tag_month_shift!AA5)</f>
        <v/>
      </c>
      <c r="AG13" s="592" t="str">
        <f>IF(_tag_month_shift!AB5="","",_tag_month_shift!AB5)</f>
        <v/>
      </c>
      <c r="AH13" s="592" t="str">
        <f>IF(_tag_month_shift!AC5="","",_tag_month_shift!AC5)</f>
        <v/>
      </c>
      <c r="AI13" s="592" t="str">
        <f>IF(_tag_month_shift!AD5="","",_tag_month_shift!AD5)</f>
        <v/>
      </c>
      <c r="AJ13" s="593" t="str">
        <f>IF(AI14="","",SUM(AE14:AI14)-SUM(AE13:AI13))</f>
        <v/>
      </c>
      <c r="AK13" s="593" t="str">
        <f>IF(AI14="","",SUM(AJ13:AJ15))</f>
        <v/>
      </c>
      <c r="AL13" s="592" t="str">
        <f>IF(_tag_month_shift!AG5="","",_tag_month_shift!AG5)</f>
        <v/>
      </c>
      <c r="AM13" s="592" t="str">
        <f>IF(_tag_month_shift!AH5="","",_tag_month_shift!AH5)</f>
        <v/>
      </c>
      <c r="AN13" s="593" t="str">
        <f>IF(AM14="","",SUM(AL14:AM14)-SUM(AL13:AM13))</f>
        <v/>
      </c>
      <c r="AO13" s="593" t="str">
        <f>IF(AM14="","",SUM(AN13:AN15))</f>
        <v/>
      </c>
      <c r="AP13" s="597" t="str">
        <f>IF(AND(BD13=""),"",IF(AND(BD13=0),0,IF(AND(BD13&gt;0),AN13/BD13,)))</f>
        <v/>
      </c>
      <c r="AQ13" s="597" t="str">
        <f>IF(BD13="","",AVERAGE(AP13:AP15))</f>
        <v/>
      </c>
      <c r="AR13" s="633" t="str">
        <f>IF(AND(AZ13=""),"",IF(AND(AZ13=0),0,IF(AND(AZ13&gt;0),AN13/AZ13,)))</f>
        <v/>
      </c>
      <c r="AS13" s="633" t="str">
        <f>IF(AZ13="","",AVERAGE(AR13:AR15))</f>
        <v/>
      </c>
      <c r="AT13" s="592" t="str">
        <f>IF(_tag_month_shift!AO5="","",_tag_month_shift!AO5)</f>
        <v/>
      </c>
      <c r="AU13" s="592" t="str">
        <f>IF(_tag_month_shift!AP5="","",_tag_month_shift!AP5)</f>
        <v/>
      </c>
      <c r="AV13" s="593" t="str">
        <f>IF(AT14="","",AT14-AT13)</f>
        <v/>
      </c>
      <c r="AW13" s="593" t="str">
        <f>IF(AU14="","",AU14-AU13)</f>
        <v/>
      </c>
      <c r="AX13" s="593" t="str">
        <f>IF(AU14="","",SUM(AV13:AW13))</f>
        <v/>
      </c>
      <c r="AY13" s="593" t="str">
        <f>IF(AU14="","",SUM(AX13:AX15))</f>
        <v/>
      </c>
      <c r="AZ13" s="600" t="str">
        <f>IF(_tag_month_shift!AU5="","",_tag_month_shift!AU5)</f>
        <v/>
      </c>
      <c r="BA13" s="600" t="str">
        <f>IF(_tag_month_shift!AV5="","",_tag_month_shift!AV5)</f>
        <v/>
      </c>
      <c r="BB13" s="600" t="str">
        <f>IF(_tag_month_shift!AW5="","",_tag_month_shift!AW5)</f>
        <v/>
      </c>
      <c r="BC13" s="600" t="str">
        <f>IF(_tag_month_shift!AX5="","",_tag_month_shift!AX5)</f>
        <v/>
      </c>
      <c r="BD13" s="601"/>
      <c r="BE13" s="593" t="str">
        <f>IF(_tag_month_shift!AZ5="","",_tag_month_shift!AZ5)</f>
        <v/>
      </c>
      <c r="BF13" s="593" t="str">
        <f>IF(_tag_month_shift!BA5="","",_tag_month_shift!BA5)</f>
        <v/>
      </c>
      <c r="BG13" s="602" t="str">
        <f>IF(AND(AZ13=""),"",IF(AND(AZ13=0),0,IF(AND(AZ13&gt;0),AX13*1000/AZ13,)))</f>
        <v/>
      </c>
      <c r="BH13" s="634" t="str">
        <f>IF(AND(AZ13=""),"",IF(AND(AZ13=0),0,IF(AND(AZ13&gt;0),(AW13*0.7353+AV13)*971.4/AZ13,)))</f>
        <v/>
      </c>
      <c r="BI13" s="597" t="str">
        <f>IF(AND(BE13=""),"",IF(AND(BE13=0),0,IF(AND(BE13&gt;0),AY13*1000/BE13,)))</f>
        <v/>
      </c>
      <c r="BJ13" s="597" t="str">
        <f>IF(AND(BE13=""),"",IF(AND(BE13=0),0,IF(AND(BE13&gt;0),(SUM(AW13:AW15)*0.7353+SUM(AV13:AV15))*971.4/BE13,)))</f>
        <v/>
      </c>
      <c r="BK13" s="592" t="str">
        <f>IF(_tag_month_shift!BF5="","",_tag_month_shift!BF5)</f>
        <v/>
      </c>
      <c r="BL13" s="592" t="str">
        <f>IF(_tag_month_shift!BG5="","",_tag_month_shift!BG5)</f>
        <v/>
      </c>
      <c r="BM13" s="593" t="str">
        <f>IF(BL14="","",SUM(BK14:BL14)-SUM(BK13:BL13))</f>
        <v/>
      </c>
      <c r="BN13" s="593" t="str">
        <f>IF(BL14="","",SUM(BM13:BM15))</f>
        <v/>
      </c>
      <c r="BO13" s="592" t="str">
        <f>IF(_tag_month_shift!BJ5="","",_tag_month_shift!BJ5)</f>
        <v/>
      </c>
      <c r="BP13" s="592" t="str">
        <f>IF(_tag_month_shift!BK5="","",_tag_month_shift!BK5)</f>
        <v/>
      </c>
      <c r="BQ13" s="457" t="str">
        <f>IF(BP14="","",SUM(BO14:BP14)-SUM(BO13:BP13))</f>
        <v/>
      </c>
      <c r="BR13" s="457" t="str">
        <f>IF(BP14="","",SUM(BQ13:BQ15))</f>
        <v/>
      </c>
      <c r="BS13" s="592" t="str">
        <f>IF(_tag_month_shift!BN5="","",_tag_month_shift!BN5)</f>
        <v/>
      </c>
      <c r="BT13" s="592" t="str">
        <f>IF(_tag_month_shift!BO5="","",_tag_month_shift!BO5)</f>
        <v/>
      </c>
      <c r="BU13" s="593" t="str">
        <f>IF(BT14="","",SUM(BS14:BT14)-SUM(BS13:BT13))</f>
        <v/>
      </c>
      <c r="BV13" s="604" t="str">
        <f>IF(BT14="","",SUM(BU13:BU15))</f>
        <v/>
      </c>
      <c r="BW13" s="605" t="str">
        <f>IF(AN13="","",AN13/(AZ13+AN13))</f>
        <v/>
      </c>
    </row>
    <row ht="15" r="14">
      <c r="A14" s="421">
        <f ca="1">A11+1</f>
        <v>43587</v>
      </c>
      <c r="B14" s="587">
        <f ca="1">A14</f>
        <v>43587</v>
      </c>
      <c r="C14" s="588" t="s">
        <v>434</v>
      </c>
      <c r="D14" s="606">
        <f>IF(AND(D13=4),1,IF(AND(D13&lt;4),(D13+1),))</f>
        <v>2</v>
      </c>
      <c r="E14" s="590" t="str">
        <f>IF(AND(D14=1),"甲班",IF(AND(D14=2),"乙班",IF(AND(D14=3),"丙班",IF(AND(D14=4),"丁班",))))</f>
        <v>乙班</v>
      </c>
      <c r="F14" s="607" t="str">
        <f>IF(_tag_month_shift!A6="","",_tag_month_shift!A6)</f>
        <v/>
      </c>
      <c r="G14" s="608" t="str">
        <f>IF(_tag_month_shift!B6="","",_tag_month_shift!B6)</f>
        <v/>
      </c>
      <c r="H14" s="608" t="str">
        <f>IF(_tag_month_shift!C6="","",_tag_month_shift!C6)</f>
        <v/>
      </c>
      <c r="I14" s="608" t="str">
        <f>IF(_tag_month_shift!D6="","",_tag_month_shift!D6)</f>
        <v/>
      </c>
      <c r="J14" s="608" t="str">
        <f>IF(_tag_month_shift!E6="","",_tag_month_shift!E6)</f>
        <v/>
      </c>
      <c r="K14" s="593" t="str">
        <f>IF(J15="","",SUM(F15:J15)-SUM(F14:J14))</f>
        <v/>
      </c>
      <c r="L14" s="609"/>
      <c r="M14" s="608" t="str">
        <f>IF(_tag_month_shift!H6="","",_tag_month_shift!H6)</f>
        <v/>
      </c>
      <c r="N14" s="608" t="str">
        <f>IF(_tag_month_shift!I6="","",_tag_month_shift!I6)</f>
        <v/>
      </c>
      <c r="O14" s="609" t="str">
        <f>IF(N15="","",SUM(M15:N15)-SUM(M14:N14))</f>
        <v/>
      </c>
      <c r="P14" s="609"/>
      <c r="Q14" s="608" t="str">
        <f>IF(_tag_month_shift!L6="","",_tag_month_shift!L6)</f>
        <v/>
      </c>
      <c r="R14" s="608" t="str">
        <f>IF(_tag_month_shift!M6="","",_tag_month_shift!M6)</f>
        <v/>
      </c>
      <c r="S14" s="609" t="str">
        <f>IF(R15="","",SUM(Q15:R15)-SUM(Q14:R14))</f>
        <v/>
      </c>
      <c r="T14" s="609"/>
      <c r="U14" s="608" t="str">
        <f>IF(_tag_month_shift!P6="","",_tag_month_shift!P6)</f>
        <v/>
      </c>
      <c r="V14" s="608" t="str">
        <f>IF(_tag_month_shift!Q6="","",_tag_month_shift!Q6)</f>
        <v/>
      </c>
      <c r="W14" s="609" t="str">
        <f>IF(V15="","",SUM(U15:V15)-SUM(U14:V14))</f>
        <v/>
      </c>
      <c r="X14" s="609"/>
      <c r="Y14" s="608" t="str">
        <f>IF(_tag_month_shift!T6="","",_tag_month_shift!T6)</f>
        <v/>
      </c>
      <c r="Z14" s="609" t="str">
        <f>IF(Y15="","",Y15-Y14)</f>
        <v/>
      </c>
      <c r="AA14" s="609"/>
      <c r="AB14" s="594" t="str">
        <f>IF(_tag_month_shift!W6="","",_tag_month_shift!W6)</f>
        <v/>
      </c>
      <c r="AC14" s="609" t="str">
        <f>IF(AB15="","",AB15-AB14)</f>
        <v/>
      </c>
      <c r="AD14" s="635"/>
      <c r="AE14" s="610" t="str">
        <f>IF(_tag_month_shift!Z6="","",_tag_month_shift!Z6)</f>
        <v/>
      </c>
      <c r="AF14" s="608" t="str">
        <f>IF(_tag_month_shift!AA6="","",_tag_month_shift!AA6)</f>
        <v/>
      </c>
      <c r="AG14" s="608" t="str">
        <f>IF(_tag_month_shift!AB6="","",_tag_month_shift!AB6)</f>
        <v/>
      </c>
      <c r="AH14" s="608" t="str">
        <f>IF(_tag_month_shift!AC6="","",_tag_month_shift!AC6)</f>
        <v/>
      </c>
      <c r="AI14" s="608" t="str">
        <f>IF(_tag_month_shift!AD6="","",_tag_month_shift!AD6)</f>
        <v/>
      </c>
      <c r="AJ14" s="609" t="str">
        <f>IF(AI15="","",SUM(AE15:AI15)-SUM(AE14:AI14))</f>
        <v/>
      </c>
      <c r="AK14" s="609"/>
      <c r="AL14" s="608" t="str">
        <f>IF(_tag_month_shift!AG6="","",_tag_month_shift!AG6)</f>
        <v/>
      </c>
      <c r="AM14" s="608" t="str">
        <f>IF(_tag_month_shift!AH6="","",_tag_month_shift!AH6)</f>
        <v/>
      </c>
      <c r="AN14" s="609" t="str">
        <f>IF(AM15="","",SUM(AL15:AM15)-SUM(AL14:AM14))</f>
        <v/>
      </c>
      <c r="AO14" s="609"/>
      <c r="AP14" s="612" t="str">
        <f>IF(AND(BD14=""),"",IF(AND(BD14=0),0,IF(AND(BD14&gt;0),AN14/BD14,)))</f>
        <v/>
      </c>
      <c r="AQ14" s="612"/>
      <c r="AR14" s="598" t="str">
        <f>IF(AND(AZ14=""),"",IF(AND(AZ14=0),0,IF(AND(AZ14&gt;0),AN14/AZ14,)))</f>
        <v/>
      </c>
      <c r="AS14" s="598"/>
      <c r="AT14" s="608" t="str">
        <f>IF(_tag_month_shift!AO6="","",_tag_month_shift!AO6)</f>
        <v/>
      </c>
      <c r="AU14" s="608" t="str">
        <f>IF(_tag_month_shift!AP6="","",_tag_month_shift!AP6)</f>
        <v/>
      </c>
      <c r="AV14" s="609" t="str">
        <f>IF(AT15="","",AT15-AT14)</f>
        <v/>
      </c>
      <c r="AW14" s="609" t="str">
        <f>IF(AU15="","",AU15-AU14)</f>
        <v/>
      </c>
      <c r="AX14" s="609" t="str">
        <f>IF(AU15="","",SUM(AV14:AW14))</f>
        <v/>
      </c>
      <c r="AY14" s="609"/>
      <c r="AZ14" s="614" t="str">
        <f>IF(_tag_month_shift!AU6="","",_tag_month_shift!AU6)</f>
        <v/>
      </c>
      <c r="BA14" s="614" t="str">
        <f>IF(_tag_month_shift!AV6="","",_tag_month_shift!AV6)</f>
        <v/>
      </c>
      <c r="BB14" s="614" t="str">
        <f>IF(_tag_month_shift!AW6="","",_tag_month_shift!AW6)</f>
        <v/>
      </c>
      <c r="BC14" s="614" t="str">
        <f>IF(_tag_month_shift!AX6="","",_tag_month_shift!AX6)</f>
        <v/>
      </c>
      <c r="BD14" s="615"/>
      <c r="BE14" s="609"/>
      <c r="BF14" s="609"/>
      <c r="BG14" s="616" t="str">
        <f>IF(AND(AZ14=""),"",IF(AND(AZ14=0),0,IF(AND(AZ14&gt;0),AX14*1000/AZ14,)))</f>
        <v/>
      </c>
      <c r="BH14" s="603" t="str">
        <f>IF(AND(AZ14=""),"",IF(AND(AZ14=0),0,IF(AND(AZ14&gt;0),(AW14*0.7353+AV14)*971.4/AZ14,)))</f>
        <v/>
      </c>
      <c r="BI14" s="612"/>
      <c r="BJ14" s="612"/>
      <c r="BK14" s="608" t="str">
        <f>IF(_tag_month_shift!BF6="","",_tag_month_shift!BF6)</f>
        <v/>
      </c>
      <c r="BL14" s="608" t="str">
        <f>IF(_tag_month_shift!BG6="","",_tag_month_shift!BG6)</f>
        <v/>
      </c>
      <c r="BM14" s="609" t="str">
        <f>IF(BL15="","",SUM(BK15:BL15)-SUM(BK14:BL14))</f>
        <v/>
      </c>
      <c r="BN14" s="609"/>
      <c r="BO14" s="608" t="str">
        <f>IF(_tag_month_shift!BJ6="","",_tag_month_shift!BJ6)</f>
        <v/>
      </c>
      <c r="BP14" s="608" t="str">
        <f>IF(_tag_month_shift!BK6="","",_tag_month_shift!BK6)</f>
        <v/>
      </c>
      <c r="BQ14" s="457" t="str">
        <f>IF(BP15="","",SUM(BO15:BP15)-SUM(BO14:BP14))</f>
        <v/>
      </c>
      <c r="BR14" s="457"/>
      <c r="BS14" s="608" t="str">
        <f>IF(_tag_month_shift!BN6="","",_tag_month_shift!BN6)</f>
        <v/>
      </c>
      <c r="BT14" s="608" t="str">
        <f>IF(_tag_month_shift!BO6="","",_tag_month_shift!BO6)</f>
        <v/>
      </c>
      <c r="BU14" s="609" t="str">
        <f>IF(BT15="","",SUM(BS15:BT15)-SUM(BS14:BT14))</f>
        <v/>
      </c>
      <c r="BV14" s="617"/>
      <c r="BW14" s="605" t="str">
        <f>IF(AN14="","",AN14/(AZ14+AN14))</f>
        <v/>
      </c>
    </row>
    <row ht="15" r="15">
      <c r="A15" s="421">
        <f ca="1">A12+1</f>
        <v>43587</v>
      </c>
      <c r="B15" s="587">
        <f ca="1">A15</f>
        <v>43587</v>
      </c>
      <c r="C15" s="588" t="s">
        <v>437</v>
      </c>
      <c r="D15" s="606">
        <f>IF(AND(D14=4),1,IF(AND(D14&lt;4),(D14+1),))</f>
        <v>3</v>
      </c>
      <c r="E15" s="590" t="str">
        <f>IF(AND(D15=1),"甲班",IF(AND(D15=2),"乙班",IF(AND(D15=3),"丙班",IF(AND(D15=4),"丁班",))))</f>
        <v>丙班</v>
      </c>
      <c r="F15" s="618" t="str">
        <f>IF(_tag_month_shift!A7="","",_tag_month_shift!A7)</f>
        <v/>
      </c>
      <c r="G15" s="619" t="str">
        <f>IF(_tag_month_shift!B7="","",_tag_month_shift!B7)</f>
        <v/>
      </c>
      <c r="H15" s="619" t="str">
        <f>IF(_tag_month_shift!C7="","",_tag_month_shift!C7)</f>
        <v/>
      </c>
      <c r="I15" s="619" t="str">
        <f>IF(_tag_month_shift!D7="","",_tag_month_shift!D7)</f>
        <v/>
      </c>
      <c r="J15" s="619" t="str">
        <f>IF(_tag_month_shift!E7="","",_tag_month_shift!E7)</f>
        <v/>
      </c>
      <c r="K15" s="593" t="str">
        <f>IF(J16="","",SUM(F16:J16)-SUM(F15:J15))</f>
        <v/>
      </c>
      <c r="L15" s="620"/>
      <c r="M15" s="619" t="str">
        <f>IF(_tag_month_shift!H7="","",_tag_month_shift!H7)</f>
        <v/>
      </c>
      <c r="N15" s="619" t="str">
        <f>IF(_tag_month_shift!I7="","",_tag_month_shift!I7)</f>
        <v/>
      </c>
      <c r="O15" s="620" t="str">
        <f>IF(N16="","",SUM(M16:N16)-SUM(M15:N15))</f>
        <v/>
      </c>
      <c r="P15" s="620"/>
      <c r="Q15" s="619" t="str">
        <f>IF(_tag_month_shift!L7="","",_tag_month_shift!L7)</f>
        <v/>
      </c>
      <c r="R15" s="619" t="str">
        <f>IF(_tag_month_shift!M7="","",_tag_month_shift!M7)</f>
        <v/>
      </c>
      <c r="S15" s="620" t="str">
        <f>IF(R16="","",SUM(Q16:R16)-SUM(Q15:R15))</f>
        <v/>
      </c>
      <c r="T15" s="620"/>
      <c r="U15" s="619" t="str">
        <f>IF(_tag_month_shift!P7="","",_tag_month_shift!P7)</f>
        <v/>
      </c>
      <c r="V15" s="619" t="str">
        <f>IF(_tag_month_shift!Q7="","",_tag_month_shift!Q7)</f>
        <v/>
      </c>
      <c r="W15" s="620" t="str">
        <f>IF(V16="","",SUM(U16:V16)-SUM(U15:V15))</f>
        <v/>
      </c>
      <c r="X15" s="620"/>
      <c r="Y15" s="619" t="str">
        <f>IF(_tag_month_shift!T7="","",_tag_month_shift!T7)</f>
        <v/>
      </c>
      <c r="Z15" s="620" t="str">
        <f>IF(Y16="","",Y16-Y15)</f>
        <v/>
      </c>
      <c r="AA15" s="620"/>
      <c r="AB15" s="621" t="str">
        <f>IF(_tag_month_shift!W7="","",_tag_month_shift!W7)</f>
        <v/>
      </c>
      <c r="AC15" s="620" t="str">
        <f>IF(AB16="","",AB16-AB15)</f>
        <v/>
      </c>
      <c r="AD15" s="636"/>
      <c r="AE15" s="610" t="str">
        <f>IF(_tag_month_shift!Z7="","",_tag_month_shift!Z7)</f>
        <v/>
      </c>
      <c r="AF15" s="608" t="str">
        <f>IF(_tag_month_shift!AA7="","",_tag_month_shift!AA7)</f>
        <v/>
      </c>
      <c r="AG15" s="608" t="str">
        <f>IF(_tag_month_shift!AB7="","",_tag_month_shift!AB7)</f>
        <v/>
      </c>
      <c r="AH15" s="608" t="str">
        <f>IF(_tag_month_shift!AC7="","",_tag_month_shift!AC7)</f>
        <v/>
      </c>
      <c r="AI15" s="608" t="str">
        <f>IF(_tag_month_shift!AD7="","",_tag_month_shift!AD7)</f>
        <v/>
      </c>
      <c r="AJ15" s="620" t="str">
        <f>IF(AI16="","",SUM(AE16:AI16)-SUM(AE15:AI15))</f>
        <v/>
      </c>
      <c r="AK15" s="620"/>
      <c r="AL15" s="608" t="str">
        <f>IF(_tag_month_shift!AG7="","",_tag_month_shift!AG7)</f>
        <v/>
      </c>
      <c r="AM15" s="608" t="str">
        <f>IF(_tag_month_shift!AH7="","",_tag_month_shift!AH7)</f>
        <v/>
      </c>
      <c r="AN15" s="620" t="str">
        <f>IF(AM16="","",SUM(AL16:AM16)-SUM(AL15:AM15))</f>
        <v/>
      </c>
      <c r="AO15" s="620"/>
      <c r="AP15" s="624" t="str">
        <f>IF(AND(BD15=""),"",IF(AND(BD15=0),0,IF(AND(BD15&gt;0),AN15/BD15,)))</f>
        <v/>
      </c>
      <c r="AQ15" s="624"/>
      <c r="AR15" s="625" t="str">
        <f>IF(AND(AZ15=""),"",IF(AND(AZ15=0),0,IF(AND(AZ15&gt;0),AN15/AZ15,)))</f>
        <v/>
      </c>
      <c r="AS15" s="625"/>
      <c r="AT15" s="608" t="str">
        <f>IF(_tag_month_shift!AO7="","",_tag_month_shift!AO7)</f>
        <v/>
      </c>
      <c r="AU15" s="608" t="str">
        <f>IF(_tag_month_shift!AP7="","",_tag_month_shift!AP7)</f>
        <v/>
      </c>
      <c r="AV15" s="620" t="str">
        <f>IF(AT16="","",AT16-AT15)</f>
        <v/>
      </c>
      <c r="AW15" s="620" t="str">
        <f>IF(AU16="","",AU16-AU15)</f>
        <v/>
      </c>
      <c r="AX15" s="620" t="str">
        <f>IF(AU16="","",SUM(AV15:AW15))</f>
        <v/>
      </c>
      <c r="AY15" s="620"/>
      <c r="AZ15" s="627" t="str">
        <f>IF(_tag_month_shift!AU7="","",_tag_month_shift!AU7)</f>
        <v/>
      </c>
      <c r="BA15" s="627" t="str">
        <f>IF(_tag_month_shift!AV7="","",_tag_month_shift!AV7)</f>
        <v/>
      </c>
      <c r="BB15" s="627" t="str">
        <f>IF(_tag_month_shift!AW7="","",_tag_month_shift!AW7)</f>
        <v/>
      </c>
      <c r="BC15" s="627" t="str">
        <f>IF(_tag_month_shift!AX7="","",_tag_month_shift!AX7)</f>
        <v/>
      </c>
      <c r="BD15" s="628"/>
      <c r="BE15" s="620"/>
      <c r="BF15" s="620"/>
      <c r="BG15" s="629" t="str">
        <f>IF(AND(AZ15=""),"",IF(AND(AZ15=0),0,IF(AND(AZ15&gt;0),AX15*1000/AZ15,)))</f>
        <v/>
      </c>
      <c r="BH15" s="637" t="str">
        <f>IF(AND(AZ15=""),"",IF(AND(AZ15=0),0,IF(AND(AZ15&gt;0),(AW15*0.7353+AV15)*971.4/AZ15,)))</f>
        <v/>
      </c>
      <c r="BI15" s="624"/>
      <c r="BJ15" s="624"/>
      <c r="BK15" s="608" t="str">
        <f>IF(_tag_month_shift!BF7="","",_tag_month_shift!BF7)</f>
        <v/>
      </c>
      <c r="BL15" s="608" t="str">
        <f>IF(_tag_month_shift!BG7="","",_tag_month_shift!BG7)</f>
        <v/>
      </c>
      <c r="BM15" s="620" t="str">
        <f>IF(BL16="","",SUM(BK16:BL16)-SUM(BK15:BL15))</f>
        <v/>
      </c>
      <c r="BN15" s="620"/>
      <c r="BO15" s="619" t="str">
        <f>IF(_tag_month_shift!BJ7="","",_tag_month_shift!BJ7)</f>
        <v/>
      </c>
      <c r="BP15" s="619" t="str">
        <f>IF(_tag_month_shift!BK7="","",_tag_month_shift!BK7)</f>
        <v/>
      </c>
      <c r="BQ15" s="457" t="str">
        <f>IF(BP16="","",SUM(BO16:BP16)-SUM(BO15:BP15))</f>
        <v/>
      </c>
      <c r="BR15" s="457"/>
      <c r="BS15" s="608" t="str">
        <f>IF(_tag_month_shift!BN7="","",_tag_month_shift!BN7)</f>
        <v/>
      </c>
      <c r="BT15" s="608" t="str">
        <f>IF(_tag_month_shift!BO7="","",_tag_month_shift!BO7)</f>
        <v/>
      </c>
      <c r="BU15" s="620" t="str">
        <f>IF(BT16="","",SUM(BS16:BT16)-SUM(BS15:BT15))</f>
        <v/>
      </c>
      <c r="BV15" s="630"/>
      <c r="BW15" s="605" t="str">
        <f>IF(AN15="","",AN15/(AZ15+AN15))</f>
        <v/>
      </c>
    </row>
    <row ht="15" r="16">
      <c r="A16" s="421">
        <f ca="1">A13+1</f>
        <v>43588</v>
      </c>
      <c r="B16" s="587">
        <f ca="1">A16</f>
        <v>43588</v>
      </c>
      <c r="C16" s="588" t="s">
        <v>424</v>
      </c>
      <c r="D16" s="606">
        <f>IF(AND(D10=1),4,IF(AND(D10&gt;1),(D10-1),))</f>
        <v>1</v>
      </c>
      <c r="E16" s="590" t="str">
        <f>IF(AND(D16=1),"甲班",IF(AND(D16=2),"乙班",IF(AND(D16=3),"丙班",IF(AND(D16=4),"丁班",))))</f>
        <v>甲班</v>
      </c>
      <c r="F16" s="591" t="str">
        <f>IF(_tag_month_shift!A8="","",_tag_month_shift!A8)</f>
        <v/>
      </c>
      <c r="G16" s="592" t="str">
        <f>IF(_tag_month_shift!B8="","",_tag_month_shift!B8)</f>
        <v/>
      </c>
      <c r="H16" s="592" t="str">
        <f>IF(_tag_month_shift!C8="","",_tag_month_shift!C8)</f>
        <v/>
      </c>
      <c r="I16" s="592" t="str">
        <f>IF(_tag_month_shift!D8="","",_tag_month_shift!D8)</f>
        <v/>
      </c>
      <c r="J16" s="592" t="str">
        <f>IF(_tag_month_shift!E8="","",_tag_month_shift!E8)</f>
        <v/>
      </c>
      <c r="K16" s="593" t="str">
        <f>IF(J17="","",SUM(F17:J17)-SUM(F16:J16))</f>
        <v/>
      </c>
      <c r="L16" s="593" t="str">
        <f>IF(J17="","",SUM(K16:K18))</f>
        <v/>
      </c>
      <c r="M16" s="592" t="str">
        <f>IF(_tag_month_shift!H8="","",_tag_month_shift!H8)</f>
        <v/>
      </c>
      <c r="N16" s="592" t="str">
        <f>IF(_tag_month_shift!I8="","",_tag_month_shift!I8)</f>
        <v/>
      </c>
      <c r="O16" s="593" t="str">
        <f>IF(N17="","",SUM(M17:N17)-SUM(M16:N16))</f>
        <v/>
      </c>
      <c r="P16" s="593" t="str">
        <f>IF(N17="","",SUM(O16:O18))</f>
        <v/>
      </c>
      <c r="Q16" s="592" t="str">
        <f>IF(_tag_month_shift!L8="","",_tag_month_shift!L8)</f>
        <v/>
      </c>
      <c r="R16" s="592" t="str">
        <f>IF(_tag_month_shift!M8="","",_tag_month_shift!M8)</f>
        <v/>
      </c>
      <c r="S16" s="593" t="str">
        <f>IF(R17="","",SUM(Q17:R17)-SUM(Q16:R16))</f>
        <v/>
      </c>
      <c r="T16" s="593" t="str">
        <f>IF(R17="","",SUM(S16:S18))</f>
        <v/>
      </c>
      <c r="U16" s="592" t="str">
        <f>IF(_tag_month_shift!P8="","",_tag_month_shift!P8)</f>
        <v/>
      </c>
      <c r="V16" s="592" t="str">
        <f>IF(_tag_month_shift!Q8="","",_tag_month_shift!Q8)</f>
        <v/>
      </c>
      <c r="W16" s="593" t="str">
        <f>IF(V17="","",SUM(U17:V17)-SUM(U16:V16))</f>
        <v/>
      </c>
      <c r="X16" s="593" t="str">
        <f>IF(V17="","",SUM(W16:W18))</f>
        <v/>
      </c>
      <c r="Y16" s="592" t="str">
        <f>IF(_tag_month_shift!T8="","",_tag_month_shift!T8)</f>
        <v/>
      </c>
      <c r="Z16" s="593" t="str">
        <f>IF(Y17="","",Y17-Y16)</f>
        <v/>
      </c>
      <c r="AA16" s="593" t="str">
        <f>IF(Y17="","",SUM(Z16:Z18))</f>
        <v/>
      </c>
      <c r="AB16" s="631" t="str">
        <f>IF(_tag_month_shift!W8="","",_tag_month_shift!W8)</f>
        <v/>
      </c>
      <c r="AC16" s="593" t="str">
        <f>IF(AB17="","",AB17-AB16)</f>
        <v/>
      </c>
      <c r="AD16" s="632" t="str">
        <f>IF(AB17="","",SUM(AC16:AC18))</f>
        <v/>
      </c>
      <c r="AE16" s="595" t="str">
        <f>IF(_tag_month_shift!Z8="","",_tag_month_shift!Z8)</f>
        <v/>
      </c>
      <c r="AF16" s="592" t="str">
        <f>IF(_tag_month_shift!AA8="","",_tag_month_shift!AA8)</f>
        <v/>
      </c>
      <c r="AG16" s="592" t="str">
        <f>IF(_tag_month_shift!AB8="","",_tag_month_shift!AB8)</f>
        <v/>
      </c>
      <c r="AH16" s="592" t="str">
        <f>IF(_tag_month_shift!AC8="","",_tag_month_shift!AC8)</f>
        <v/>
      </c>
      <c r="AI16" s="592" t="str">
        <f>IF(_tag_month_shift!AD8="","",_tag_month_shift!AD8)</f>
        <v/>
      </c>
      <c r="AJ16" s="593" t="str">
        <f>IF(AI17="","",SUM(AE17:AI17)-SUM(AE16:AI16))</f>
        <v/>
      </c>
      <c r="AK16" s="593" t="str">
        <f>IF(AI17="","",SUM(AJ16:AJ18))</f>
        <v/>
      </c>
      <c r="AL16" s="592" t="str">
        <f>IF(_tag_month_shift!AG8="","",_tag_month_shift!AG8)</f>
        <v/>
      </c>
      <c r="AM16" s="592" t="str">
        <f>IF(_tag_month_shift!AH8="","",_tag_month_shift!AH8)</f>
        <v/>
      </c>
      <c r="AN16" s="593" t="str">
        <f>IF(AM17="","",SUM(AL17:AM17)-SUM(AL16:AM16))</f>
        <v/>
      </c>
      <c r="AO16" s="593" t="str">
        <f>IF(AM17="","",SUM(AN16:AN18))</f>
        <v/>
      </c>
      <c r="AP16" s="597" t="str">
        <f>IF(AND(BD16=""),"",IF(AND(BD16=0),0,IF(AND(BD16&gt;0),AN16/BD16,)))</f>
        <v/>
      </c>
      <c r="AQ16" s="597" t="str">
        <f>IF(BD16="","",AVERAGE(AP16:AP18))</f>
        <v/>
      </c>
      <c r="AR16" s="633" t="str">
        <f>IF(AND(AZ16=""),"",IF(AND(AZ16=0),0,IF(AND(AZ16&gt;0),AN16/AZ16,)))</f>
        <v/>
      </c>
      <c r="AS16" s="633" t="str">
        <f>IF(AZ16="","",AVERAGE(AR16:AR18))</f>
        <v/>
      </c>
      <c r="AT16" s="592" t="str">
        <f>IF(_tag_month_shift!AO8="","",_tag_month_shift!AO8)</f>
        <v/>
      </c>
      <c r="AU16" s="592" t="str">
        <f>IF(_tag_month_shift!AP8="","",_tag_month_shift!AP8)</f>
        <v/>
      </c>
      <c r="AV16" s="593" t="str">
        <f>IF(AT17="","",AT17-AT16)</f>
        <v/>
      </c>
      <c r="AW16" s="593" t="str">
        <f>IF(AU17="","",AU17-AU16)</f>
        <v/>
      </c>
      <c r="AX16" s="593" t="str">
        <f>IF(AU17="","",SUM(AV16:AW16))</f>
        <v/>
      </c>
      <c r="AY16" s="593" t="str">
        <f>IF(AU17="","",SUM(AX16:AX18))</f>
        <v/>
      </c>
      <c r="AZ16" s="600" t="str">
        <f>IF(_tag_month_shift!AU8="","",_tag_month_shift!AU8)</f>
        <v/>
      </c>
      <c r="BA16" s="600" t="str">
        <f>IF(_tag_month_shift!AV8="","",_tag_month_shift!AV8)</f>
        <v/>
      </c>
      <c r="BB16" s="600" t="str">
        <f>IF(_tag_month_shift!AW8="","",_tag_month_shift!AW8)</f>
        <v/>
      </c>
      <c r="BC16" s="600" t="str">
        <f>IF(_tag_month_shift!AX8="","",_tag_month_shift!AX8)</f>
        <v/>
      </c>
      <c r="BD16" s="601"/>
      <c r="BE16" s="593" t="str">
        <f>IF(_tag_month_shift!AZ8="","",_tag_month_shift!AZ8)</f>
        <v/>
      </c>
      <c r="BF16" s="593" t="str">
        <f>IF(_tag_month_shift!BA8="","",_tag_month_shift!BA8)</f>
        <v/>
      </c>
      <c r="BG16" s="602" t="str">
        <f>IF(AND(AZ16=""),"",IF(AND(AZ16=0),0,IF(AND(AZ16&gt;0),AX16*1000/AZ16,)))</f>
        <v/>
      </c>
      <c r="BH16" s="634" t="str">
        <f>IF(AND(AZ16=""),"",IF(AND(AZ16=0),0,IF(AND(AZ16&gt;0),(AW16*0.7353+AV16)*971.4/AZ16,)))</f>
        <v/>
      </c>
      <c r="BI16" s="597" t="str">
        <f>IF(AND(BE16=""),"",IF(AND(BE16=0),0,IF(AND(BE16&gt;0),AY16*1000/BE16,)))</f>
        <v/>
      </c>
      <c r="BJ16" s="597" t="str">
        <f>IF(AND(BE16=""),"",IF(AND(BE16=0),0,IF(AND(BE16&gt;0),(SUM(AW16:AW18)*0.7353+SUM(AV16:AV18))*971.4/BE16,)))</f>
        <v/>
      </c>
      <c r="BK16" s="592" t="str">
        <f>IF(_tag_month_shift!BF8="","",_tag_month_shift!BF8)</f>
        <v/>
      </c>
      <c r="BL16" s="592" t="str">
        <f>IF(_tag_month_shift!BG8="","",_tag_month_shift!BG8)</f>
        <v/>
      </c>
      <c r="BM16" s="593" t="str">
        <f>IF(BL17="","",SUM(BK17:BL17)-SUM(BK16:BL16))</f>
        <v/>
      </c>
      <c r="BN16" s="593" t="str">
        <f>IF(BL17="","",SUM(BM16:BM18))</f>
        <v/>
      </c>
      <c r="BO16" s="592" t="str">
        <f>IF(_tag_month_shift!BJ8="","",_tag_month_shift!BJ8)</f>
        <v/>
      </c>
      <c r="BP16" s="592" t="str">
        <f>IF(_tag_month_shift!BK8="","",_tag_month_shift!BK8)</f>
        <v/>
      </c>
      <c r="BQ16" s="457" t="str">
        <f>IF(BP17="","",SUM(BO17:BP17)-SUM(BO16:BP16))</f>
        <v/>
      </c>
      <c r="BR16" s="457" t="str">
        <f>IF(BP17="","",SUM(BQ16:BQ18))</f>
        <v/>
      </c>
      <c r="BS16" s="592" t="str">
        <f>IF(_tag_month_shift!BN8="","",_tag_month_shift!BN8)</f>
        <v/>
      </c>
      <c r="BT16" s="592" t="str">
        <f>IF(_tag_month_shift!BO8="","",_tag_month_shift!BO8)</f>
        <v/>
      </c>
      <c r="BU16" s="593" t="str">
        <f>IF(BT17="","",SUM(BS17:BT17)-SUM(BS16:BT16))</f>
        <v/>
      </c>
      <c r="BV16" s="604" t="str">
        <f>IF(BT17="","",SUM(BU16:BU18))</f>
        <v/>
      </c>
      <c r="BW16" s="605" t="str">
        <f>IF(AN16="","",AN16/(AZ16+AN16))</f>
        <v/>
      </c>
    </row>
    <row ht="15" r="17">
      <c r="A17" s="421">
        <f ca="1">A14+1</f>
        <v>43588</v>
      </c>
      <c r="B17" s="587">
        <f ca="1">A17</f>
        <v>43588</v>
      </c>
      <c r="C17" s="588" t="s">
        <v>434</v>
      </c>
      <c r="D17" s="606">
        <f>IF(AND(D16=4),1,IF(AND(D16&lt;4),(D16+1),))</f>
        <v>2</v>
      </c>
      <c r="E17" s="590" t="str">
        <f>IF(AND(D17=1),"甲班",IF(AND(D17=2),"乙班",IF(AND(D17=3),"丙班",IF(AND(D17=4),"丁班",))))</f>
        <v>乙班</v>
      </c>
      <c r="F17" s="607" t="str">
        <f>IF(_tag_month_shift!A9="","",_tag_month_shift!A9)</f>
        <v/>
      </c>
      <c r="G17" s="608" t="str">
        <f>IF(_tag_month_shift!B9="","",_tag_month_shift!B9)</f>
        <v/>
      </c>
      <c r="H17" s="608" t="str">
        <f>IF(_tag_month_shift!C9="","",_tag_month_shift!C9)</f>
        <v/>
      </c>
      <c r="I17" s="608" t="str">
        <f>IF(_tag_month_shift!D9="","",_tag_month_shift!D9)</f>
        <v/>
      </c>
      <c r="J17" s="608" t="str">
        <f>IF(_tag_month_shift!E9="","",_tag_month_shift!E9)</f>
        <v/>
      </c>
      <c r="K17" s="593" t="str">
        <f>IF(J18="","",SUM(F18:J18)-SUM(F17:J17))</f>
        <v/>
      </c>
      <c r="L17" s="609"/>
      <c r="M17" s="608" t="str">
        <f>IF(_tag_month_shift!H9="","",_tag_month_shift!H9)</f>
        <v/>
      </c>
      <c r="N17" s="608" t="str">
        <f>IF(_tag_month_shift!I9="","",_tag_month_shift!I9)</f>
        <v/>
      </c>
      <c r="O17" s="609" t="str">
        <f>IF(N18="","",SUM(M18:N18)-SUM(M17:N17))</f>
        <v/>
      </c>
      <c r="P17" s="609"/>
      <c r="Q17" s="608" t="str">
        <f>IF(_tag_month_shift!L9="","",_tag_month_shift!L9)</f>
        <v/>
      </c>
      <c r="R17" s="608" t="str">
        <f>IF(_tag_month_shift!M9="","",_tag_month_shift!M9)</f>
        <v/>
      </c>
      <c r="S17" s="609" t="str">
        <f>IF(R18="","",SUM(Q18:R18)-SUM(Q17:R17))</f>
        <v/>
      </c>
      <c r="T17" s="609"/>
      <c r="U17" s="608" t="str">
        <f>IF(_tag_month_shift!P9="","",_tag_month_shift!P9)</f>
        <v/>
      </c>
      <c r="V17" s="608" t="str">
        <f>IF(_tag_month_shift!Q9="","",_tag_month_shift!Q9)</f>
        <v/>
      </c>
      <c r="W17" s="609" t="str">
        <f>IF(V18="","",SUM(U18:V18)-SUM(U17:V17))</f>
        <v/>
      </c>
      <c r="X17" s="609"/>
      <c r="Y17" s="608" t="str">
        <f>IF(_tag_month_shift!T9="","",_tag_month_shift!T9)</f>
        <v/>
      </c>
      <c r="Z17" s="609" t="str">
        <f>IF(Y18="","",Y18-Y17)</f>
        <v/>
      </c>
      <c r="AA17" s="609"/>
      <c r="AB17" s="594" t="str">
        <f>IF(_tag_month_shift!W9="","",_tag_month_shift!W9)</f>
        <v/>
      </c>
      <c r="AC17" s="609" t="str">
        <f>IF(AB18="","",AB18-AB17)</f>
        <v/>
      </c>
      <c r="AD17" s="635"/>
      <c r="AE17" s="610" t="str">
        <f>IF(_tag_month_shift!Z9="","",_tag_month_shift!Z9)</f>
        <v/>
      </c>
      <c r="AF17" s="608" t="str">
        <f>IF(_tag_month_shift!AA9="","",_tag_month_shift!AA9)</f>
        <v/>
      </c>
      <c r="AG17" s="608" t="str">
        <f>IF(_tag_month_shift!AB9="","",_tag_month_shift!AB9)</f>
        <v/>
      </c>
      <c r="AH17" s="608" t="str">
        <f>IF(_tag_month_shift!AC9="","",_tag_month_shift!AC9)</f>
        <v/>
      </c>
      <c r="AI17" s="608" t="str">
        <f>IF(_tag_month_shift!AD9="","",_tag_month_shift!AD9)</f>
        <v/>
      </c>
      <c r="AJ17" s="609" t="str">
        <f>IF(AI18="","",SUM(AE18:AI18)-SUM(AE17:AI17))</f>
        <v/>
      </c>
      <c r="AK17" s="609"/>
      <c r="AL17" s="608" t="str">
        <f>IF(_tag_month_shift!AG9="","",_tag_month_shift!AG9)</f>
        <v/>
      </c>
      <c r="AM17" s="608" t="str">
        <f>IF(_tag_month_shift!AH9="","",_tag_month_shift!AH9)</f>
        <v/>
      </c>
      <c r="AN17" s="609" t="str">
        <f>IF(AM18="","",SUM(AL18:AM18)-SUM(AL17:AM17))</f>
        <v/>
      </c>
      <c r="AO17" s="609"/>
      <c r="AP17" s="612" t="str">
        <f>IF(AND(BD17=""),"",IF(AND(BD17=0),0,IF(AND(BD17&gt;0),AN17/BD17,)))</f>
        <v/>
      </c>
      <c r="AQ17" s="612"/>
      <c r="AR17" s="598" t="str">
        <f>IF(AND(AZ17=""),"",IF(AND(AZ17=0),0,IF(AND(AZ17&gt;0),AN17/AZ17,)))</f>
        <v/>
      </c>
      <c r="AS17" s="598"/>
      <c r="AT17" s="608" t="str">
        <f>IF(_tag_month_shift!AO9="","",_tag_month_shift!AO9)</f>
        <v/>
      </c>
      <c r="AU17" s="608" t="str">
        <f>IF(_tag_month_shift!AP9="","",_tag_month_shift!AP9)</f>
        <v/>
      </c>
      <c r="AV17" s="609" t="str">
        <f>IF(AT18="","",AT18-AT17)</f>
        <v/>
      </c>
      <c r="AW17" s="609" t="str">
        <f>IF(AU18="","",AU18-AU17)</f>
        <v/>
      </c>
      <c r="AX17" s="609" t="str">
        <f>IF(AU18="","",SUM(AV17:AW17))</f>
        <v/>
      </c>
      <c r="AY17" s="609"/>
      <c r="AZ17" s="614" t="str">
        <f>IF(_tag_month_shift!AU9="","",_tag_month_shift!AU9)</f>
        <v/>
      </c>
      <c r="BA17" s="614" t="str">
        <f>IF(_tag_month_shift!AV9="","",_tag_month_shift!AV9)</f>
        <v/>
      </c>
      <c r="BB17" s="614" t="str">
        <f>IF(_tag_month_shift!AW9="","",_tag_month_shift!AW9)</f>
        <v/>
      </c>
      <c r="BC17" s="614" t="str">
        <f>IF(_tag_month_shift!AX9="","",_tag_month_shift!AX9)</f>
        <v/>
      </c>
      <c r="BD17" s="615"/>
      <c r="BE17" s="609"/>
      <c r="BF17" s="609"/>
      <c r="BG17" s="616" t="str">
        <f>IF(AND(AZ17=""),"",IF(AND(AZ17=0),0,IF(AND(AZ17&gt;0),AX17*1000/AZ17,)))</f>
        <v/>
      </c>
      <c r="BH17" s="603" t="str">
        <f>IF(AND(AZ17=""),"",IF(AND(AZ17=0),0,IF(AND(AZ17&gt;0),(AW17*0.7353+AV17)*971.4/AZ17,)))</f>
        <v/>
      </c>
      <c r="BI17" s="612"/>
      <c r="BJ17" s="612"/>
      <c r="BK17" s="608" t="str">
        <f>IF(_tag_month_shift!BF9="","",_tag_month_shift!BF9)</f>
        <v/>
      </c>
      <c r="BL17" s="608" t="str">
        <f>IF(_tag_month_shift!BG9="","",_tag_month_shift!BG9)</f>
        <v/>
      </c>
      <c r="BM17" s="609" t="str">
        <f>IF(BL18="","",SUM(BK18:BL18)-SUM(BK17:BL17))</f>
        <v/>
      </c>
      <c r="BN17" s="609"/>
      <c r="BO17" s="608" t="str">
        <f>IF(_tag_month_shift!BJ9="","",_tag_month_shift!BJ9)</f>
        <v/>
      </c>
      <c r="BP17" s="608" t="str">
        <f>IF(_tag_month_shift!BK9="","",_tag_month_shift!BK9)</f>
        <v/>
      </c>
      <c r="BQ17" s="457" t="str">
        <f>IF(BP18="","",SUM(BO18:BP18)-SUM(BO17:BP17))</f>
        <v/>
      </c>
      <c r="BR17" s="457"/>
      <c r="BS17" s="608" t="str">
        <f>IF(_tag_month_shift!BN9="","",_tag_month_shift!BN9)</f>
        <v/>
      </c>
      <c r="BT17" s="608" t="str">
        <f>IF(_tag_month_shift!BO9="","",_tag_month_shift!BO9)</f>
        <v/>
      </c>
      <c r="BU17" s="609" t="str">
        <f>IF(BT18="","",SUM(BS18:BT18)-SUM(BS17:BT17))</f>
        <v/>
      </c>
      <c r="BV17" s="617"/>
      <c r="BW17" s="605" t="str">
        <f>IF(AN17="","",AN17/(AZ17+AN17))</f>
        <v/>
      </c>
    </row>
    <row ht="15" r="18">
      <c r="A18" s="421">
        <f ca="1">A15+1</f>
        <v>43588</v>
      </c>
      <c r="B18" s="587">
        <f ca="1">A18</f>
        <v>43588</v>
      </c>
      <c r="C18" s="588" t="s">
        <v>437</v>
      </c>
      <c r="D18" s="606">
        <f>IF(AND(D17=4),1,IF(AND(D17&lt;4),(D17+1),))</f>
        <v>3</v>
      </c>
      <c r="E18" s="590" t="str">
        <f>IF(AND(D18=1),"甲班",IF(AND(D18=2),"乙班",IF(AND(D18=3),"丙班",IF(AND(D18=4),"丁班",))))</f>
        <v>丙班</v>
      </c>
      <c r="F18" s="618" t="str">
        <f>IF(_tag_month_shift!A10="","",_tag_month_shift!A10)</f>
        <v/>
      </c>
      <c r="G18" s="619" t="str">
        <f>IF(_tag_month_shift!B10="","",_tag_month_shift!B10)</f>
        <v/>
      </c>
      <c r="H18" s="619" t="str">
        <f>IF(_tag_month_shift!C10="","",_tag_month_shift!C10)</f>
        <v/>
      </c>
      <c r="I18" s="619" t="str">
        <f>IF(_tag_month_shift!D10="","",_tag_month_shift!D10)</f>
        <v/>
      </c>
      <c r="J18" s="619" t="str">
        <f>IF(_tag_month_shift!E10="","",_tag_month_shift!E10)</f>
        <v/>
      </c>
      <c r="K18" s="593" t="str">
        <f>IF(J19="","",SUM(F19:J19)-SUM(F18:J18))</f>
        <v/>
      </c>
      <c r="L18" s="620"/>
      <c r="M18" s="619" t="str">
        <f>IF(_tag_month_shift!H10="","",_tag_month_shift!H10)</f>
        <v/>
      </c>
      <c r="N18" s="619" t="str">
        <f>IF(_tag_month_shift!I10="","",_tag_month_shift!I10)</f>
        <v/>
      </c>
      <c r="O18" s="620" t="str">
        <f>IF(N19="","",SUM(M19:N19)-SUM(M18:N18))</f>
        <v/>
      </c>
      <c r="P18" s="620"/>
      <c r="Q18" s="619" t="str">
        <f>IF(_tag_month_shift!L10="","",_tag_month_shift!L10)</f>
        <v/>
      </c>
      <c r="R18" s="619" t="str">
        <f>IF(_tag_month_shift!M10="","",_tag_month_shift!M10)</f>
        <v/>
      </c>
      <c r="S18" s="620" t="str">
        <f>IF(R19="","",SUM(Q19:R19)-SUM(Q18:R18))</f>
        <v/>
      </c>
      <c r="T18" s="620"/>
      <c r="U18" s="619" t="str">
        <f>IF(_tag_month_shift!P10="","",_tag_month_shift!P10)</f>
        <v/>
      </c>
      <c r="V18" s="619" t="str">
        <f>IF(_tag_month_shift!Q10="","",_tag_month_shift!Q10)</f>
        <v/>
      </c>
      <c r="W18" s="620" t="str">
        <f>IF(V19="","",SUM(U19:V19)-SUM(U18:V18))</f>
        <v/>
      </c>
      <c r="X18" s="620"/>
      <c r="Y18" s="619" t="str">
        <f>IF(_tag_month_shift!T10="","",_tag_month_shift!T10)</f>
        <v/>
      </c>
      <c r="Z18" s="620" t="str">
        <f>IF(Y19="","",Y19-Y18)</f>
        <v/>
      </c>
      <c r="AA18" s="620"/>
      <c r="AB18" s="621" t="str">
        <f>IF(_tag_month_shift!W10="","",_tag_month_shift!W10)</f>
        <v/>
      </c>
      <c r="AC18" s="620" t="str">
        <f>IF(AB19="","",AB19-AB18)</f>
        <v/>
      </c>
      <c r="AD18" s="636"/>
      <c r="AE18" s="622" t="str">
        <f>IF(_tag_month_shift!Z10="","",_tag_month_shift!Z10)</f>
        <v/>
      </c>
      <c r="AF18" s="619" t="str">
        <f>IF(_tag_month_shift!AA10="","",_tag_month_shift!AA10)</f>
        <v/>
      </c>
      <c r="AG18" s="619" t="str">
        <f>IF(_tag_month_shift!AB10="","",_tag_month_shift!AB10)</f>
        <v/>
      </c>
      <c r="AH18" s="619" t="str">
        <f>IF(_tag_month_shift!AC10="","",_tag_month_shift!AC10)</f>
        <v/>
      </c>
      <c r="AI18" s="619" t="str">
        <f>IF(_tag_month_shift!AD10="","",_tag_month_shift!AD10)</f>
        <v/>
      </c>
      <c r="AJ18" s="620" t="str">
        <f>IF(AI19="","",SUM(AE19:AI19)-SUM(AE18:AI18))</f>
        <v/>
      </c>
      <c r="AK18" s="620"/>
      <c r="AL18" s="619" t="str">
        <f>IF(_tag_month_shift!AG10="","",_tag_month_shift!AG10)</f>
        <v/>
      </c>
      <c r="AM18" s="619" t="str">
        <f>IF(_tag_month_shift!AH10="","",_tag_month_shift!AH10)</f>
        <v/>
      </c>
      <c r="AN18" s="620" t="str">
        <f>IF(AM19="","",SUM(AL19:AM19)-SUM(AL18:AM18))</f>
        <v/>
      </c>
      <c r="AO18" s="620"/>
      <c r="AP18" s="624" t="str">
        <f>IF(AND(BD18=""),"",IF(AND(BD18=0),0,IF(AND(BD18&gt;0),AN18/BD18,)))</f>
        <v/>
      </c>
      <c r="AQ18" s="624"/>
      <c r="AR18" s="625" t="str">
        <f>IF(AND(AZ18=""),"",IF(AND(AZ18=0),0,IF(AND(AZ18&gt;0),AN18/AZ18,)))</f>
        <v/>
      </c>
      <c r="AS18" s="625"/>
      <c r="AT18" s="619" t="str">
        <f>IF(_tag_month_shift!AO10="","",_tag_month_shift!AO10)</f>
        <v/>
      </c>
      <c r="AU18" s="619" t="str">
        <f>IF(_tag_month_shift!AP10="","",_tag_month_shift!AP10)</f>
        <v/>
      </c>
      <c r="AV18" s="620" t="str">
        <f>IF(AT19="","",AT19-AT18)</f>
        <v/>
      </c>
      <c r="AW18" s="620" t="str">
        <f>IF(AU19="","",AU19-AU18)</f>
        <v/>
      </c>
      <c r="AX18" s="620" t="str">
        <f>IF(AU19="","",SUM(AV18:AW18))</f>
        <v/>
      </c>
      <c r="AY18" s="620"/>
      <c r="AZ18" s="627" t="str">
        <f>IF(_tag_month_shift!AU10="","",_tag_month_shift!AU10)</f>
        <v/>
      </c>
      <c r="BA18" s="627" t="str">
        <f>IF(_tag_month_shift!AV10="","",_tag_month_shift!AV10)</f>
        <v/>
      </c>
      <c r="BB18" s="627" t="str">
        <f>IF(_tag_month_shift!AW10="","",_tag_month_shift!AW10)</f>
        <v/>
      </c>
      <c r="BC18" s="627" t="str">
        <f>IF(_tag_month_shift!AX10="","",_tag_month_shift!AX10)</f>
        <v/>
      </c>
      <c r="BD18" s="628"/>
      <c r="BE18" s="620"/>
      <c r="BF18" s="620"/>
      <c r="BG18" s="629" t="str">
        <f>IF(AND(AZ18=""),"",IF(AND(AZ18=0),0,IF(AND(AZ18&gt;0),AX18*1000/AZ18,)))</f>
        <v/>
      </c>
      <c r="BH18" s="637" t="str">
        <f>IF(AND(AZ18=""),"",IF(AND(AZ18=0),0,IF(AND(AZ18&gt;0),(AW18*0.7353+AV18)*971.4/AZ18,)))</f>
        <v/>
      </c>
      <c r="BI18" s="624"/>
      <c r="BJ18" s="624"/>
      <c r="BK18" s="619" t="str">
        <f>IF(_tag_month_shift!BF10="","",_tag_month_shift!BF10)</f>
        <v/>
      </c>
      <c r="BL18" s="619" t="str">
        <f>IF(_tag_month_shift!BG10="","",_tag_month_shift!BG10)</f>
        <v/>
      </c>
      <c r="BM18" s="620" t="str">
        <f>IF(BL19="","",SUM(BK19:BL19)-SUM(BK18:BL18))</f>
        <v/>
      </c>
      <c r="BN18" s="620"/>
      <c r="BO18" s="619" t="str">
        <f>IF(_tag_month_shift!BJ10="","",_tag_month_shift!BJ10)</f>
        <v/>
      </c>
      <c r="BP18" s="619" t="str">
        <f>IF(_tag_month_shift!BK10="","",_tag_month_shift!BK10)</f>
        <v/>
      </c>
      <c r="BQ18" s="457" t="str">
        <f>IF(BP19="","",SUM(BO19:BP19)-SUM(BO18:BP18))</f>
        <v/>
      </c>
      <c r="BR18" s="457"/>
      <c r="BS18" s="619" t="str">
        <f>IF(_tag_month_shift!BN10="","",_tag_month_shift!BN10)</f>
        <v/>
      </c>
      <c r="BT18" s="619" t="str">
        <f>IF(_tag_month_shift!BO10="","",_tag_month_shift!BO10)</f>
        <v/>
      </c>
      <c r="BU18" s="620" t="str">
        <f>IF(BT19="","",SUM(BS19:BT19)-SUM(BS18:BT18))</f>
        <v/>
      </c>
      <c r="BV18" s="630"/>
      <c r="BW18" s="605" t="str">
        <f>IF(AN18="","",AN18/(AZ18+AN18))</f>
        <v/>
      </c>
    </row>
    <row ht="15" r="19">
      <c r="A19" s="421">
        <f ca="1">A16+1</f>
        <v>43589</v>
      </c>
      <c r="B19" s="587">
        <f ca="1">A19</f>
        <v>43589</v>
      </c>
      <c r="C19" s="588" t="s">
        <v>424</v>
      </c>
      <c r="D19" s="606">
        <f>IF(AND(D13=1),4,IF(AND(D13&gt;1),(D13-1),))</f>
        <v>4</v>
      </c>
      <c r="E19" s="590" t="str">
        <f>IF(AND(D19=1),"甲班",IF(AND(D19=2),"乙班",IF(AND(D19=3),"丙班",IF(AND(D19=4),"丁班",))))</f>
        <v>丁班</v>
      </c>
      <c r="F19" s="591" t="str">
        <f>IF(_tag_month_shift!A11="","",_tag_month_shift!A11)</f>
        <v/>
      </c>
      <c r="G19" s="592" t="str">
        <f>IF(_tag_month_shift!B11="","",_tag_month_shift!B11)</f>
        <v/>
      </c>
      <c r="H19" s="592" t="str">
        <f>IF(_tag_month_shift!C11="","",_tag_month_shift!C11)</f>
        <v/>
      </c>
      <c r="I19" s="592" t="str">
        <f>IF(_tag_month_shift!D11="","",_tag_month_shift!D11)</f>
        <v/>
      </c>
      <c r="J19" s="592" t="str">
        <f>IF(_tag_month_shift!E11="","",_tag_month_shift!E11)</f>
        <v/>
      </c>
      <c r="K19" s="593" t="str">
        <f>IF(J20="","",SUM(F20:J20)-SUM(F19:J19))</f>
        <v/>
      </c>
      <c r="L19" s="593" t="str">
        <f>IF(J20="","",SUM(K19:K21))</f>
        <v/>
      </c>
      <c r="M19" s="592" t="str">
        <f>IF(_tag_month_shift!H11="","",_tag_month_shift!H11)</f>
        <v/>
      </c>
      <c r="N19" s="592" t="str">
        <f>IF(_tag_month_shift!I11="","",_tag_month_shift!I11)</f>
        <v/>
      </c>
      <c r="O19" s="593" t="str">
        <f>IF(N20="","",SUM(M20:N20)-SUM(M19:N19))</f>
        <v/>
      </c>
      <c r="P19" s="593" t="str">
        <f>IF(N20="","",SUM(O19:O21))</f>
        <v/>
      </c>
      <c r="Q19" s="592" t="str">
        <f>IF(_tag_month_shift!L11="","",_tag_month_shift!L11)</f>
        <v/>
      </c>
      <c r="R19" s="592" t="str">
        <f>IF(_tag_month_shift!M11="","",_tag_month_shift!M11)</f>
        <v/>
      </c>
      <c r="S19" s="593" t="str">
        <f>IF(R20="","",SUM(Q20:R20)-SUM(Q19:R19))</f>
        <v/>
      </c>
      <c r="T19" s="593" t="str">
        <f>IF(R20="","",SUM(S19:S21))</f>
        <v/>
      </c>
      <c r="U19" s="592" t="str">
        <f>IF(_tag_month_shift!P11="","",_tag_month_shift!P11)</f>
        <v/>
      </c>
      <c r="V19" s="592" t="str">
        <f>IF(_tag_month_shift!Q11="","",_tag_month_shift!Q11)</f>
        <v/>
      </c>
      <c r="W19" s="593" t="str">
        <f>IF(V20="","",SUM(U20:V20)-SUM(U19:V19))</f>
        <v/>
      </c>
      <c r="X19" s="593" t="str">
        <f>IF(V20="","",SUM(W19:W21))</f>
        <v/>
      </c>
      <c r="Y19" s="592" t="str">
        <f>IF(_tag_month_shift!T11="","",_tag_month_shift!T11)</f>
        <v/>
      </c>
      <c r="Z19" s="593" t="str">
        <f>IF(Y20="","",Y20-Y19)</f>
        <v/>
      </c>
      <c r="AA19" s="593" t="str">
        <f>IF(Y20="","",SUM(Z19:Z21))</f>
        <v/>
      </c>
      <c r="AB19" s="631" t="str">
        <f>IF(_tag_month_shift!W11="","",_tag_month_shift!W11)</f>
        <v/>
      </c>
      <c r="AC19" s="593" t="str">
        <f>IF(AB20="","",AB20-AB19)</f>
        <v/>
      </c>
      <c r="AD19" s="632" t="str">
        <f>IF(AB20="","",SUM(AC19:AC21))</f>
        <v/>
      </c>
      <c r="AE19" s="595" t="str">
        <f>IF(_tag_month_shift!Z11="","",_tag_month_shift!Z11)</f>
        <v/>
      </c>
      <c r="AF19" s="592" t="str">
        <f>IF(_tag_month_shift!AA11="","",_tag_month_shift!AA11)</f>
        <v/>
      </c>
      <c r="AG19" s="592" t="str">
        <f>IF(_tag_month_shift!AB11="","",_tag_month_shift!AB11)</f>
        <v/>
      </c>
      <c r="AH19" s="592" t="str">
        <f>IF(_tag_month_shift!AC11="","",_tag_month_shift!AC11)</f>
        <v/>
      </c>
      <c r="AI19" s="592" t="str">
        <f>IF(_tag_month_shift!AD11="","",_tag_month_shift!AD11)</f>
        <v/>
      </c>
      <c r="AJ19" s="593" t="str">
        <f>IF(AI20="","",SUM(AE20:AI20)-SUM(AE19:AI19))</f>
        <v/>
      </c>
      <c r="AK19" s="593" t="str">
        <f>IF(AI20="","",SUM(AJ19:AJ21))</f>
        <v/>
      </c>
      <c r="AL19" s="592" t="str">
        <f>IF(_tag_month_shift!AG11="","",_tag_month_shift!AG11)</f>
        <v/>
      </c>
      <c r="AM19" s="592" t="str">
        <f>IF(_tag_month_shift!AH11="","",_tag_month_shift!AH11)</f>
        <v/>
      </c>
      <c r="AN19" s="593" t="str">
        <f>IF(AM20="","",SUM(AL20:AM20)-SUM(AL19:AM19))</f>
        <v/>
      </c>
      <c r="AO19" s="593" t="str">
        <f>IF(AM20="","",SUM(AN19:AN21))</f>
        <v/>
      </c>
      <c r="AP19" s="597" t="str">
        <f>IF(AND(BD19=""),"",IF(AND(BD19=0),0,IF(AND(BD19&gt;0),AN19/BD19,)))</f>
        <v/>
      </c>
      <c r="AQ19" s="597" t="str">
        <f>IF(BD19="","",AVERAGE(AP19:AP21))</f>
        <v/>
      </c>
      <c r="AR19" s="633" t="str">
        <f>IF(AND(AZ19=""),"",IF(AND(AZ19=0),0,IF(AND(AZ19&gt;0),AN19/AZ19,)))</f>
        <v/>
      </c>
      <c r="AS19" s="633" t="str">
        <f>IF(AZ19="","",AVERAGE(AR19:AR21))</f>
        <v/>
      </c>
      <c r="AT19" s="592" t="str">
        <f>IF(_tag_month_shift!AO11="","",_tag_month_shift!AO11)</f>
        <v/>
      </c>
      <c r="AU19" s="592" t="str">
        <f>IF(_tag_month_shift!AP11="","",_tag_month_shift!AP11)</f>
        <v/>
      </c>
      <c r="AV19" s="593" t="str">
        <f>IF(AT20="","",AT20-AT19)</f>
        <v/>
      </c>
      <c r="AW19" s="593" t="str">
        <f>IF(AU20="","",AU20-AU19)</f>
        <v/>
      </c>
      <c r="AX19" s="593" t="str">
        <f>IF(AU20="","",SUM(AV19:AW19))</f>
        <v/>
      </c>
      <c r="AY19" s="593" t="str">
        <f>IF(AU20="","",SUM(AX19:AX21))</f>
        <v/>
      </c>
      <c r="AZ19" s="600" t="str">
        <f>IF(_tag_month_shift!AU11="","",_tag_month_shift!AU11)</f>
        <v/>
      </c>
      <c r="BA19" s="600" t="str">
        <f>IF(_tag_month_shift!AV11="","",_tag_month_shift!AV11)</f>
        <v/>
      </c>
      <c r="BB19" s="600" t="str">
        <f>IF(_tag_month_shift!AW11="","",_tag_month_shift!AW11)</f>
        <v/>
      </c>
      <c r="BC19" s="600" t="str">
        <f>IF(_tag_month_shift!AX11="","",_tag_month_shift!AX11)</f>
        <v/>
      </c>
      <c r="BD19" s="601"/>
      <c r="BE19" s="593" t="str">
        <f>IF(_tag_month_shift!AZ11="","",_tag_month_shift!AZ11)</f>
        <v/>
      </c>
      <c r="BF19" s="593" t="str">
        <f>IF(_tag_month_shift!BA11="","",_tag_month_shift!BA11)</f>
        <v/>
      </c>
      <c r="BG19" s="602" t="str">
        <f>IF(AND(AZ19=""),"",IF(AND(AZ19=0),0,IF(AND(AZ19&gt;0),AX19*1000/AZ19,)))</f>
        <v/>
      </c>
      <c r="BH19" s="634" t="str">
        <f>IF(AND(AZ19=""),"",IF(AND(AZ19=0),0,IF(AND(AZ19&gt;0),(AW19*0.7353+AV19)*971.4/AZ19,)))</f>
        <v/>
      </c>
      <c r="BI19" s="597" t="str">
        <f>IF(AND(BE19=""),"",IF(AND(BE19=0),0,IF(AND(BE19&gt;0),AY19*1000/BE19,)))</f>
        <v/>
      </c>
      <c r="BJ19" s="597" t="str">
        <f>IF(AND(BE19=""),"",IF(AND(BE19=0),0,IF(AND(BE19&gt;0),(SUM(AW19:AW21)*0.7353+SUM(AV19:AV21))*971.4/BE19,)))</f>
        <v/>
      </c>
      <c r="BK19" s="592" t="str">
        <f>IF(_tag_month_shift!BF11="","",_tag_month_shift!BF11)</f>
        <v/>
      </c>
      <c r="BL19" s="592" t="str">
        <f>IF(_tag_month_shift!BG11="","",_tag_month_shift!BG11)</f>
        <v/>
      </c>
      <c r="BM19" s="593" t="str">
        <f>IF(BL20="","",SUM(BK20:BL20)-SUM(BK19:BL19))</f>
        <v/>
      </c>
      <c r="BN19" s="593" t="str">
        <f>IF(BL20="","",SUM(BM19:BM21))</f>
        <v/>
      </c>
      <c r="BO19" s="592" t="str">
        <f>IF(_tag_month_shift!BJ11="","",_tag_month_shift!BJ11)</f>
        <v/>
      </c>
      <c r="BP19" s="592" t="str">
        <f>IF(_tag_month_shift!BK11="","",_tag_month_shift!BK11)</f>
        <v/>
      </c>
      <c r="BQ19" s="457" t="str">
        <f>IF(BP20="","",SUM(BO20:BP20)-SUM(BO19:BP19))</f>
        <v/>
      </c>
      <c r="BR19" s="457" t="str">
        <f>IF(BP20="","",SUM(BQ19:BQ21))</f>
        <v/>
      </c>
      <c r="BS19" s="592" t="str">
        <f>IF(_tag_month_shift!BN11="","",_tag_month_shift!BN11)</f>
        <v/>
      </c>
      <c r="BT19" s="592" t="str">
        <f>IF(_tag_month_shift!BO11="","",_tag_month_shift!BO11)</f>
        <v/>
      </c>
      <c r="BU19" s="593" t="str">
        <f>IF(BT20="","",SUM(BS20:BT20)-SUM(BS19:BT19))</f>
        <v/>
      </c>
      <c r="BV19" s="604" t="str">
        <f>IF(BT20="","",SUM(BU19:BU21))</f>
        <v/>
      </c>
      <c r="BW19" s="605" t="str">
        <f>IF(AN19="","",AN19/(AZ19+AN19))</f>
        <v/>
      </c>
    </row>
    <row ht="15" r="20">
      <c r="A20" s="421">
        <f ca="1">A17+1</f>
        <v>43589</v>
      </c>
      <c r="B20" s="587">
        <f ca="1">A20</f>
        <v>43589</v>
      </c>
      <c r="C20" s="588" t="s">
        <v>434</v>
      </c>
      <c r="D20" s="606">
        <f>IF(AND(D19=4),1,IF(AND(D19&lt;4),(D19+1),))</f>
        <v>1</v>
      </c>
      <c r="E20" s="590" t="str">
        <f>IF(AND(D20=1),"甲班",IF(AND(D20=2),"乙班",IF(AND(D20=3),"丙班",IF(AND(D20=4),"丁班",))))</f>
        <v>甲班</v>
      </c>
      <c r="F20" s="607" t="str">
        <f>IF(_tag_month_shift!A12="","",_tag_month_shift!A12)</f>
        <v/>
      </c>
      <c r="G20" s="608" t="str">
        <f>IF(_tag_month_shift!B12="","",_tag_month_shift!B12)</f>
        <v/>
      </c>
      <c r="H20" s="608" t="str">
        <f>IF(_tag_month_shift!C12="","",_tag_month_shift!C12)</f>
        <v/>
      </c>
      <c r="I20" s="608" t="str">
        <f>IF(_tag_month_shift!D12="","",_tag_month_shift!D12)</f>
        <v/>
      </c>
      <c r="J20" s="608" t="str">
        <f>IF(_tag_month_shift!E12="","",_tag_month_shift!E12)</f>
        <v/>
      </c>
      <c r="K20" s="593" t="str">
        <f>IF(J21="","",SUM(F21:J21)-SUM(F20:J20))</f>
        <v/>
      </c>
      <c r="L20" s="609"/>
      <c r="M20" s="608" t="str">
        <f>IF(_tag_month_shift!H12="","",_tag_month_shift!H12)</f>
        <v/>
      </c>
      <c r="N20" s="608" t="str">
        <f>IF(_tag_month_shift!I12="","",_tag_month_shift!I12)</f>
        <v/>
      </c>
      <c r="O20" s="609" t="str">
        <f>IF(N21="","",SUM(M21:N21)-SUM(M20:N20))</f>
        <v/>
      </c>
      <c r="P20" s="609"/>
      <c r="Q20" s="608" t="str">
        <f>IF(_tag_month_shift!L12="","",_tag_month_shift!L12)</f>
        <v/>
      </c>
      <c r="R20" s="608" t="str">
        <f>IF(_tag_month_shift!M12="","",_tag_month_shift!M12)</f>
        <v/>
      </c>
      <c r="S20" s="609" t="str">
        <f>IF(R21="","",SUM(Q21:R21)-SUM(Q20:R20))</f>
        <v/>
      </c>
      <c r="T20" s="609"/>
      <c r="U20" s="608" t="str">
        <f>IF(_tag_month_shift!P12="","",_tag_month_shift!P12)</f>
        <v/>
      </c>
      <c r="V20" s="608" t="str">
        <f>IF(_tag_month_shift!Q12="","",_tag_month_shift!Q12)</f>
        <v/>
      </c>
      <c r="W20" s="609" t="str">
        <f>IF(V21="","",SUM(U21:V21)-SUM(U20:V20))</f>
        <v/>
      </c>
      <c r="X20" s="609"/>
      <c r="Y20" s="608" t="str">
        <f>IF(_tag_month_shift!T12="","",_tag_month_shift!T12)</f>
        <v/>
      </c>
      <c r="Z20" s="609" t="str">
        <f>IF(Y21="","",Y21-Y20)</f>
        <v/>
      </c>
      <c r="AA20" s="609"/>
      <c r="AB20" s="594" t="str">
        <f>IF(_tag_month_shift!W12="","",_tag_month_shift!W12)</f>
        <v/>
      </c>
      <c r="AC20" s="609" t="str">
        <f>IF(AB21="","",AB21-AB20)</f>
        <v/>
      </c>
      <c r="AD20" s="635"/>
      <c r="AE20" s="610" t="str">
        <f>IF(_tag_month_shift!Z12="","",_tag_month_shift!Z12)</f>
        <v/>
      </c>
      <c r="AF20" s="608" t="str">
        <f>IF(_tag_month_shift!AA12="","",_tag_month_shift!AA12)</f>
        <v/>
      </c>
      <c r="AG20" s="608" t="str">
        <f>IF(_tag_month_shift!AB12="","",_tag_month_shift!AB12)</f>
        <v/>
      </c>
      <c r="AH20" s="608" t="str">
        <f>IF(_tag_month_shift!AC12="","",_tag_month_shift!AC12)</f>
        <v/>
      </c>
      <c r="AI20" s="608" t="str">
        <f>IF(_tag_month_shift!AD12="","",_tag_month_shift!AD12)</f>
        <v/>
      </c>
      <c r="AJ20" s="609" t="str">
        <f>IF(AI21="","",SUM(AE21:AI21)-SUM(AE20:AI20))</f>
        <v/>
      </c>
      <c r="AK20" s="609"/>
      <c r="AL20" s="608" t="str">
        <f>IF(_tag_month_shift!AG12="","",_tag_month_shift!AG12)</f>
        <v/>
      </c>
      <c r="AM20" s="608" t="str">
        <f>IF(_tag_month_shift!AH12="","",_tag_month_shift!AH12)</f>
        <v/>
      </c>
      <c r="AN20" s="609" t="str">
        <f>IF(AM21="","",SUM(AL21:AM21)-SUM(AL20:AM20))</f>
        <v/>
      </c>
      <c r="AO20" s="609"/>
      <c r="AP20" s="612" t="str">
        <f>IF(AND(BD20=""),"",IF(AND(BD20=0),0,IF(AND(BD20&gt;0),AN20/BD20,)))</f>
        <v/>
      </c>
      <c r="AQ20" s="612"/>
      <c r="AR20" s="598" t="str">
        <f>IF(AND(AZ20=""),"",IF(AND(AZ20=0),0,IF(AND(AZ20&gt;0),AN20/AZ20,)))</f>
        <v/>
      </c>
      <c r="AS20" s="598"/>
      <c r="AT20" s="608" t="str">
        <f>IF(_tag_month_shift!AO12="","",_tag_month_shift!AO12)</f>
        <v/>
      </c>
      <c r="AU20" s="608" t="str">
        <f>IF(_tag_month_shift!AP12="","",_tag_month_shift!AP12)</f>
        <v/>
      </c>
      <c r="AV20" s="609" t="str">
        <f>IF(AT21="","",AT21-AT20)</f>
        <v/>
      </c>
      <c r="AW20" s="609" t="str">
        <f>IF(AU21="","",AU21-AU20)</f>
        <v/>
      </c>
      <c r="AX20" s="609" t="str">
        <f>IF(AU21="","",SUM(AV20:AW20))</f>
        <v/>
      </c>
      <c r="AY20" s="609"/>
      <c r="AZ20" s="614" t="str">
        <f>IF(_tag_month_shift!AU12="","",_tag_month_shift!AU12)</f>
        <v/>
      </c>
      <c r="BA20" s="614" t="str">
        <f>IF(_tag_month_shift!AV12="","",_tag_month_shift!AV12)</f>
        <v/>
      </c>
      <c r="BB20" s="614" t="str">
        <f>IF(_tag_month_shift!AW12="","",_tag_month_shift!AW12)</f>
        <v/>
      </c>
      <c r="BC20" s="614" t="str">
        <f>IF(_tag_month_shift!AX12="","",_tag_month_shift!AX12)</f>
        <v/>
      </c>
      <c r="BD20" s="615"/>
      <c r="BE20" s="609"/>
      <c r="BF20" s="609"/>
      <c r="BG20" s="616" t="str">
        <f>IF(AND(AZ20=""),"",IF(AND(AZ20=0),0,IF(AND(AZ20&gt;0),AX20*1000/AZ20,)))</f>
        <v/>
      </c>
      <c r="BH20" s="603" t="str">
        <f>IF(AND(AZ20=""),"",IF(AND(AZ20=0),0,IF(AND(AZ20&gt;0),(AW20*0.7353+AV20)*971.4/AZ20,)))</f>
        <v/>
      </c>
      <c r="BI20" s="612"/>
      <c r="BJ20" s="612"/>
      <c r="BK20" s="608" t="str">
        <f>IF(_tag_month_shift!BF12="","",_tag_month_shift!BF12)</f>
        <v/>
      </c>
      <c r="BL20" s="608" t="str">
        <f>IF(_tag_month_shift!BG12="","",_tag_month_shift!BG12)</f>
        <v/>
      </c>
      <c r="BM20" s="609" t="str">
        <f>IF(BL21="","",SUM(BK21:BL21)-SUM(BK20:BL20))</f>
        <v/>
      </c>
      <c r="BN20" s="609"/>
      <c r="BO20" s="608" t="str">
        <f>IF(_tag_month_shift!BJ12="","",_tag_month_shift!BJ12)</f>
        <v/>
      </c>
      <c r="BP20" s="608" t="str">
        <f>IF(_tag_month_shift!BK12="","",_tag_month_shift!BK12)</f>
        <v/>
      </c>
      <c r="BQ20" s="457" t="str">
        <f>IF(BP21="","",SUM(BO21:BP21)-SUM(BO20:BP20))</f>
        <v/>
      </c>
      <c r="BR20" s="457"/>
      <c r="BS20" s="608" t="str">
        <f>IF(_tag_month_shift!BN12="","",_tag_month_shift!BN12)</f>
        <v/>
      </c>
      <c r="BT20" s="608" t="str">
        <f>IF(_tag_month_shift!BO12="","",_tag_month_shift!BO12)</f>
        <v/>
      </c>
      <c r="BU20" s="609" t="str">
        <f>IF(BT21="","",SUM(BS21:BT21)-SUM(BS20:BT20))</f>
        <v/>
      </c>
      <c r="BV20" s="617"/>
      <c r="BW20" s="605" t="str">
        <f>IF(AN20="","",AN20/(AZ20+AN20))</f>
        <v/>
      </c>
    </row>
    <row ht="15" r="21">
      <c r="A21" s="421">
        <f ca="1">A18+1</f>
        <v>43589</v>
      </c>
      <c r="B21" s="587">
        <f ca="1">A21</f>
        <v>43589</v>
      </c>
      <c r="C21" s="588" t="s">
        <v>437</v>
      </c>
      <c r="D21" s="606">
        <f>IF(AND(D20=4),1,IF(AND(D20&lt;4),(D20+1),))</f>
        <v>2</v>
      </c>
      <c r="E21" s="590" t="str">
        <f>IF(AND(D21=1),"甲班",IF(AND(D21=2),"乙班",IF(AND(D21=3),"丙班",IF(AND(D21=4),"丁班",))))</f>
        <v>乙班</v>
      </c>
      <c r="F21" s="618" t="str">
        <f>IF(_tag_month_shift!A13="","",_tag_month_shift!A13)</f>
        <v/>
      </c>
      <c r="G21" s="619" t="str">
        <f>IF(_tag_month_shift!B13="","",_tag_month_shift!B13)</f>
        <v/>
      </c>
      <c r="H21" s="619" t="str">
        <f>IF(_tag_month_shift!C13="","",_tag_month_shift!C13)</f>
        <v/>
      </c>
      <c r="I21" s="619" t="str">
        <f>IF(_tag_month_shift!D13="","",_tag_month_shift!D13)</f>
        <v/>
      </c>
      <c r="J21" s="619" t="str">
        <f>IF(_tag_month_shift!E13="","",_tag_month_shift!E13)</f>
        <v/>
      </c>
      <c r="K21" s="593" t="str">
        <f>IF(J22="","",SUM(F22:J22)-SUM(F21:J21))</f>
        <v/>
      </c>
      <c r="L21" s="620"/>
      <c r="M21" s="619" t="str">
        <f>IF(_tag_month_shift!H13="","",_tag_month_shift!H13)</f>
        <v/>
      </c>
      <c r="N21" s="619" t="str">
        <f>IF(_tag_month_shift!I13="","",_tag_month_shift!I13)</f>
        <v/>
      </c>
      <c r="O21" s="620" t="str">
        <f>IF(N22="","",SUM(M22:N22)-SUM(M21:N21))</f>
        <v/>
      </c>
      <c r="P21" s="620"/>
      <c r="Q21" s="619" t="str">
        <f>IF(_tag_month_shift!L13="","",_tag_month_shift!L13)</f>
        <v/>
      </c>
      <c r="R21" s="619" t="str">
        <f>IF(_tag_month_shift!M13="","",_tag_month_shift!M13)</f>
        <v/>
      </c>
      <c r="S21" s="620" t="str">
        <f>IF(R22="","",SUM(Q22:R22)-SUM(Q21:R21))</f>
        <v/>
      </c>
      <c r="T21" s="620"/>
      <c r="U21" s="619" t="str">
        <f>IF(_tag_month_shift!P13="","",_tag_month_shift!P13)</f>
        <v/>
      </c>
      <c r="V21" s="619" t="str">
        <f>IF(_tag_month_shift!Q13="","",_tag_month_shift!Q13)</f>
        <v/>
      </c>
      <c r="W21" s="620" t="str">
        <f>IF(V22="","",SUM(U22:V22)-SUM(U21:V21))</f>
        <v/>
      </c>
      <c r="X21" s="620"/>
      <c r="Y21" s="619" t="str">
        <f>IF(_tag_month_shift!T13="","",_tag_month_shift!T13)</f>
        <v/>
      </c>
      <c r="Z21" s="620"/>
      <c r="AA21" s="620"/>
      <c r="AB21" s="621" t="str">
        <f>IF(_tag_month_shift!W13="","",_tag_month_shift!W13)</f>
        <v/>
      </c>
      <c r="AC21" s="620" t="str">
        <f>IF(AB22="","",AB22-AB21)</f>
        <v/>
      </c>
      <c r="AD21" s="636"/>
      <c r="AE21" s="622" t="str">
        <f>IF(_tag_month_shift!Z13="","",_tag_month_shift!Z13)</f>
        <v/>
      </c>
      <c r="AF21" s="619" t="str">
        <f>IF(_tag_month_shift!AA13="","",_tag_month_shift!AA13)</f>
        <v/>
      </c>
      <c r="AG21" s="619" t="str">
        <f>IF(_tag_month_shift!AB13="","",_tag_month_shift!AB13)</f>
        <v/>
      </c>
      <c r="AH21" s="619" t="str">
        <f>IF(_tag_month_shift!AC13="","",_tag_month_shift!AC13)</f>
        <v/>
      </c>
      <c r="AI21" s="619" t="str">
        <f>IF(_tag_month_shift!AD13="","",_tag_month_shift!AD13)</f>
        <v/>
      </c>
      <c r="AJ21" s="620" t="str">
        <f>IF(AI22="","",SUM(AE22:AI22)-SUM(AE21:AI21))</f>
        <v/>
      </c>
      <c r="AK21" s="620"/>
      <c r="AL21" s="619" t="str">
        <f>IF(_tag_month_shift!AG13="","",_tag_month_shift!AG13)</f>
        <v/>
      </c>
      <c r="AM21" s="619" t="str">
        <f>IF(_tag_month_shift!AH13="","",_tag_month_shift!AH13)</f>
        <v/>
      </c>
      <c r="AN21" s="620" t="str">
        <f>IF(AM22="","",SUM(AL22:AM22)-SUM(AL21:AM21))</f>
        <v/>
      </c>
      <c r="AO21" s="620"/>
      <c r="AP21" s="624" t="str">
        <f>IF(AND(BD21=""),"",IF(AND(BD21=0),0,IF(AND(BD21&gt;0),AN21/BD21,)))</f>
        <v/>
      </c>
      <c r="AQ21" s="624"/>
      <c r="AR21" s="625" t="str">
        <f>IF(AND(AZ21=""),"",IF(AND(AZ21=0),0,IF(AND(AZ21&gt;0),AN21/AZ21,)))</f>
        <v/>
      </c>
      <c r="AS21" s="625"/>
      <c r="AT21" s="619" t="str">
        <f>IF(_tag_month_shift!AO13="","",_tag_month_shift!AO13)</f>
        <v/>
      </c>
      <c r="AU21" s="619" t="str">
        <f>IF(_tag_month_shift!AP13="","",_tag_month_shift!AP13)</f>
        <v/>
      </c>
      <c r="AV21" s="620" t="str">
        <f>IF(AT22="","",AT22-AT21)</f>
        <v/>
      </c>
      <c r="AW21" s="620" t="str">
        <f>IF(AU22="","",AU22-AU21)</f>
        <v/>
      </c>
      <c r="AX21" s="620" t="str">
        <f>IF(AU22="","",SUM(AV21:AW21))</f>
        <v/>
      </c>
      <c r="AY21" s="620"/>
      <c r="AZ21" s="627" t="str">
        <f>IF(_tag_month_shift!AU13="","",_tag_month_shift!AU13)</f>
        <v/>
      </c>
      <c r="BA21" s="627" t="str">
        <f>IF(_tag_month_shift!AV13="","",_tag_month_shift!AV13)</f>
        <v/>
      </c>
      <c r="BB21" s="627" t="str">
        <f>IF(_tag_month_shift!AW13="","",_tag_month_shift!AW13)</f>
        <v/>
      </c>
      <c r="BC21" s="627" t="str">
        <f>IF(_tag_month_shift!AX13="","",_tag_month_shift!AX13)</f>
        <v/>
      </c>
      <c r="BD21" s="628"/>
      <c r="BE21" s="620"/>
      <c r="BF21" s="620"/>
      <c r="BG21" s="629" t="str">
        <f>IF(AND(AZ21=""),"",IF(AND(AZ21=0),0,IF(AND(AZ21&gt;0),AX21*1000/AZ21,)))</f>
        <v/>
      </c>
      <c r="BH21" s="637" t="str">
        <f>IF(AND(AZ21=""),"",IF(AND(AZ21=0),0,IF(AND(AZ21&gt;0),(AW21*0.7353+AV21)*971.4/AZ21,)))</f>
        <v/>
      </c>
      <c r="BI21" s="624"/>
      <c r="BJ21" s="624"/>
      <c r="BK21" s="619" t="str">
        <f>IF(_tag_month_shift!BF13="","",_tag_month_shift!BF13)</f>
        <v/>
      </c>
      <c r="BL21" s="619" t="str">
        <f>IF(_tag_month_shift!BG13="","",_tag_month_shift!BG13)</f>
        <v/>
      </c>
      <c r="BM21" s="620" t="str">
        <f>IF(BL22="","",SUM(BK22:BL22)-SUM(BK21:BL21))</f>
        <v/>
      </c>
      <c r="BN21" s="620"/>
      <c r="BO21" s="619" t="str">
        <f>IF(_tag_month_shift!BJ13="","",_tag_month_shift!BJ13)</f>
        <v/>
      </c>
      <c r="BP21" s="619" t="str">
        <f>IF(_tag_month_shift!BK13="","",_tag_month_shift!BK13)</f>
        <v/>
      </c>
      <c r="BQ21" s="457" t="str">
        <f>IF(BP22="","",SUM(BO22:BP22)-SUM(BO21:BP21))</f>
        <v/>
      </c>
      <c r="BR21" s="457"/>
      <c r="BS21" s="619" t="str">
        <f>IF(_tag_month_shift!BN13="","",_tag_month_shift!BN13)</f>
        <v/>
      </c>
      <c r="BT21" s="619" t="str">
        <f>IF(_tag_month_shift!BO13="","",_tag_month_shift!BO13)</f>
        <v/>
      </c>
      <c r="BU21" s="620" t="str">
        <f>IF(BT22="","",SUM(BS22:BT22)-SUM(BS21:BT21))</f>
        <v/>
      </c>
      <c r="BV21" s="630"/>
      <c r="BW21" s="605" t="str">
        <f>IF(AN21="","",AN21/(AZ21+AN21))</f>
        <v/>
      </c>
    </row>
    <row ht="15" r="22">
      <c r="A22" s="421">
        <f ca="1">A19+1</f>
        <v>43590</v>
      </c>
      <c r="B22" s="587">
        <f ca="1">A22</f>
        <v>43590</v>
      </c>
      <c r="C22" s="588" t="s">
        <v>424</v>
      </c>
      <c r="D22" s="606">
        <f>IF(AND(D16=1),4,IF(AND(D16&gt;1),(D16-1),))</f>
        <v>4</v>
      </c>
      <c r="E22" s="590" t="str">
        <f>IF(AND(D22=1),"甲班",IF(AND(D22=2),"乙班",IF(AND(D22=3),"丙班",IF(AND(D22=4),"丁班",))))</f>
        <v>丁班</v>
      </c>
      <c r="F22" s="591" t="str">
        <f>IF(_tag_month_shift!A14="","",_tag_month_shift!A14)</f>
        <v/>
      </c>
      <c r="G22" s="592" t="str">
        <f>IF(_tag_month_shift!B14="","",_tag_month_shift!B14)</f>
        <v/>
      </c>
      <c r="H22" s="592" t="str">
        <f>IF(_tag_month_shift!C14="","",_tag_month_shift!C14)</f>
        <v/>
      </c>
      <c r="I22" s="592" t="str">
        <f>IF(_tag_month_shift!D14="","",_tag_month_shift!D14)</f>
        <v/>
      </c>
      <c r="J22" s="592" t="str">
        <f>IF(_tag_month_shift!E14="","",_tag_month_shift!E14)</f>
        <v/>
      </c>
      <c r="K22" s="593" t="str">
        <f>IF(J23="","",SUM(F23:J23)-SUM(F22:J22))</f>
        <v/>
      </c>
      <c r="L22" s="593" t="str">
        <f>IF(J23="","",SUM(K22:K24))</f>
        <v/>
      </c>
      <c r="M22" s="592" t="str">
        <f>IF(_tag_month_shift!H14="","",_tag_month_shift!H14)</f>
        <v/>
      </c>
      <c r="N22" s="592" t="str">
        <f>IF(_tag_month_shift!I14="","",_tag_month_shift!I14)</f>
        <v/>
      </c>
      <c r="O22" s="593" t="str">
        <f>IF(N23="","",SUM(M23:N23)-SUM(M22:N22))</f>
        <v/>
      </c>
      <c r="P22" s="593" t="str">
        <f>IF(N23="","",SUM(O22:O24))</f>
        <v/>
      </c>
      <c r="Q22" s="592" t="str">
        <f>IF(_tag_month_shift!L14="","",_tag_month_shift!L14)</f>
        <v/>
      </c>
      <c r="R22" s="592" t="str">
        <f>IF(_tag_month_shift!M14="","",_tag_month_shift!M14)</f>
        <v/>
      </c>
      <c r="S22" s="593" t="str">
        <f>IF(R23="","",SUM(Q23:R23)-SUM(Q22:R22))</f>
        <v/>
      </c>
      <c r="T22" s="593" t="str">
        <f>IF(R23="","",SUM(S22:S24))</f>
        <v/>
      </c>
      <c r="U22" s="592" t="str">
        <f>IF(_tag_month_shift!P14="","",_tag_month_shift!P14)</f>
        <v/>
      </c>
      <c r="V22" s="592" t="str">
        <f>IF(_tag_month_shift!Q14="","",_tag_month_shift!Q14)</f>
        <v/>
      </c>
      <c r="W22" s="593" t="str">
        <f>IF(V23="","",SUM(U23:V23)-SUM(U22:V22))</f>
        <v/>
      </c>
      <c r="X22" s="593" t="str">
        <f>IF(V23="","",SUM(W22:W24))</f>
        <v/>
      </c>
      <c r="Y22" s="592" t="str">
        <f>IF(_tag_month_shift!T14="","",_tag_month_shift!T14)</f>
        <v/>
      </c>
      <c r="Z22" s="593" t="str">
        <f>IF(Y23="","",Y23-Y22)</f>
        <v/>
      </c>
      <c r="AA22" s="593" t="str">
        <f>IF(Y23="","",SUM(Z22:Z24))</f>
        <v/>
      </c>
      <c r="AB22" s="631" t="str">
        <f>IF(_tag_month_shift!W14="","",_tag_month_shift!W14)</f>
        <v/>
      </c>
      <c r="AC22" s="593" t="str">
        <f>IF(AB23="","",AB23-AB22)</f>
        <v/>
      </c>
      <c r="AD22" s="632" t="str">
        <f>IF(AB23="","",SUM(AC22:AC24))</f>
        <v/>
      </c>
      <c r="AE22" s="595" t="str">
        <f>IF(_tag_month_shift!Z14="","",_tag_month_shift!Z14)</f>
        <v/>
      </c>
      <c r="AF22" s="592" t="str">
        <f>IF(_tag_month_shift!AA14="","",_tag_month_shift!AA14)</f>
        <v/>
      </c>
      <c r="AG22" s="592" t="str">
        <f>IF(_tag_month_shift!AB14="","",_tag_month_shift!AB14)</f>
        <v/>
      </c>
      <c r="AH22" s="592" t="str">
        <f>IF(_tag_month_shift!AC14="","",_tag_month_shift!AC14)</f>
        <v/>
      </c>
      <c r="AI22" s="592" t="str">
        <f>IF(_tag_month_shift!AD14="","",_tag_month_shift!AD14)</f>
        <v/>
      </c>
      <c r="AJ22" s="593" t="str">
        <f>IF(AI23="","",SUM(AE23:AI23)-SUM(AE22:AI22))</f>
        <v/>
      </c>
      <c r="AK22" s="593" t="str">
        <f>IF(AI23="","",SUM(AJ22:AJ24))</f>
        <v/>
      </c>
      <c r="AL22" s="592" t="str">
        <f>IF(_tag_month_shift!AG14="","",_tag_month_shift!AG14)</f>
        <v/>
      </c>
      <c r="AM22" s="592" t="str">
        <f>IF(_tag_month_shift!AH14="","",_tag_month_shift!AH14)</f>
        <v/>
      </c>
      <c r="AN22" s="593" t="str">
        <f>IF(AM23="","",SUM(AL23:AM23)-SUM(AL22:AM22))</f>
        <v/>
      </c>
      <c r="AO22" s="593" t="str">
        <f>IF(AM23="","",SUM(AN22:AN24))</f>
        <v/>
      </c>
      <c r="AP22" s="597" t="str">
        <f>IF(AND(BD22=""),"",IF(AND(BD22=0),0,IF(AND(BD22&gt;0),AN22/BD22,)))</f>
        <v/>
      </c>
      <c r="AQ22" s="597" t="str">
        <f>IF(BD22="","",AVERAGE(AP22:AP24))</f>
        <v/>
      </c>
      <c r="AR22" s="633" t="str">
        <f>IF(AND(AZ22=""),"",IF(AND(AZ22=0),0,IF(AND(AZ22&gt;0),AN22/AZ22,)))</f>
        <v/>
      </c>
      <c r="AS22" s="633" t="str">
        <f>IF(AZ22="","",AVERAGE(AR22:AR24))</f>
        <v/>
      </c>
      <c r="AT22" s="592" t="str">
        <f>IF(_tag_month_shift!AO14="","",_tag_month_shift!AO14)</f>
        <v/>
      </c>
      <c r="AU22" s="592" t="str">
        <f>IF(_tag_month_shift!AP14="","",_tag_month_shift!AP14)</f>
        <v/>
      </c>
      <c r="AV22" s="593" t="str">
        <f>IF(AT23="","",AT23-AT22)</f>
        <v/>
      </c>
      <c r="AW22" s="593" t="str">
        <f>IF(AU23="","",AU23-AU22)</f>
        <v/>
      </c>
      <c r="AX22" s="593" t="str">
        <f>IF(AU23="","",SUM(AV22:AW22))</f>
        <v/>
      </c>
      <c r="AY22" s="593" t="str">
        <f>IF(AU23="","",SUM(AX22:AX24))</f>
        <v/>
      </c>
      <c r="AZ22" s="600" t="str">
        <f>IF(_tag_month_shift!AU14="","",_tag_month_shift!AU14)</f>
        <v/>
      </c>
      <c r="BA22" s="600" t="str">
        <f>IF(_tag_month_shift!AV14="","",_tag_month_shift!AV14)</f>
        <v/>
      </c>
      <c r="BB22" s="600" t="str">
        <f>IF(_tag_month_shift!AW14="","",_tag_month_shift!AW14)</f>
        <v/>
      </c>
      <c r="BC22" s="600" t="str">
        <f>IF(_tag_month_shift!AX14="","",_tag_month_shift!AX14)</f>
        <v/>
      </c>
      <c r="BD22" s="601"/>
      <c r="BE22" s="593" t="str">
        <f>IF(_tag_month_shift!AZ14="","",_tag_month_shift!AZ14)</f>
        <v/>
      </c>
      <c r="BF22" s="593" t="str">
        <f>IF(_tag_month_shift!BA14="","",_tag_month_shift!BA14)</f>
        <v/>
      </c>
      <c r="BG22" s="602" t="str">
        <f>IF(AND(AZ22=""),"",IF(AND(AZ22=0),0,IF(AND(AZ22&gt;0),AX22*1000/AZ22,)))</f>
        <v/>
      </c>
      <c r="BH22" s="634" t="str">
        <f>IF(AND(AZ22=""),"",IF(AND(AZ22=0),0,IF(AND(AZ22&gt;0),(AW22*0.7353+AV22)*971.4/AZ22,)))</f>
        <v/>
      </c>
      <c r="BI22" s="597" t="str">
        <f>IF(AND(BE22=""),"",IF(AND(BE22=0),0,IF(AND(BE22&gt;0),AY22*1000/BE22,)))</f>
        <v/>
      </c>
      <c r="BJ22" s="597" t="str">
        <f>IF(AND(BE22=""),"",IF(AND(BE22=0),0,IF(AND(BE22&gt;0),(SUM(AW22:AW24)*0.7353+SUM(AV22:AV24))*971.4/BE22,)))</f>
        <v/>
      </c>
      <c r="BK22" s="592" t="str">
        <f>IF(_tag_month_shift!BF14="","",_tag_month_shift!BF14)</f>
        <v/>
      </c>
      <c r="BL22" s="592" t="str">
        <f>IF(_tag_month_shift!BG14="","",_tag_month_shift!BG14)</f>
        <v/>
      </c>
      <c r="BM22" s="593" t="str">
        <f>IF(BL23="","",SUM(BK23:BL23)-SUM(BK22:BL22))</f>
        <v/>
      </c>
      <c r="BN22" s="593" t="str">
        <f>IF(BL23="","",SUM(BM22:BM24))</f>
        <v/>
      </c>
      <c r="BO22" s="592" t="str">
        <f>IF(_tag_month_shift!BJ14="","",_tag_month_shift!BJ14)</f>
        <v/>
      </c>
      <c r="BP22" s="592" t="str">
        <f>IF(_tag_month_shift!BK14="","",_tag_month_shift!BK14)</f>
        <v/>
      </c>
      <c r="BQ22" s="457" t="str">
        <f>IF(BP23="","",SUM(BO23:BP23)-SUM(BO22:BP22))</f>
        <v/>
      </c>
      <c r="BR22" s="457" t="str">
        <f>IF(BP23="","",SUM(BQ22:BQ24))</f>
        <v/>
      </c>
      <c r="BS22" s="592" t="str">
        <f>IF(_tag_month_shift!BN14="","",_tag_month_shift!BN14)</f>
        <v/>
      </c>
      <c r="BT22" s="592" t="str">
        <f>IF(_tag_month_shift!BO14="","",_tag_month_shift!BO14)</f>
        <v/>
      </c>
      <c r="BU22" s="593" t="str">
        <f>IF(BT23="","",SUM(BS23:BT23)-SUM(BS22:BT22))</f>
        <v/>
      </c>
      <c r="BV22" s="604" t="str">
        <f>IF(BT23="","",SUM(BU22:BU24))</f>
        <v/>
      </c>
      <c r="BW22" s="605" t="str">
        <f>IF(AN22="","",AN22/(AZ22+AN22))</f>
        <v/>
      </c>
    </row>
    <row ht="15" r="23">
      <c r="A23" s="421">
        <f ca="1">A20+1</f>
        <v>43590</v>
      </c>
      <c r="B23" s="587">
        <f ca="1">A23</f>
        <v>43590</v>
      </c>
      <c r="C23" s="588" t="s">
        <v>434</v>
      </c>
      <c r="D23" s="606">
        <f>IF(AND(D22=4),1,IF(AND(D22&lt;4),(D22+1),))</f>
        <v>1</v>
      </c>
      <c r="E23" s="590" t="str">
        <f>IF(AND(D23=1),"甲班",IF(AND(D23=2),"乙班",IF(AND(D23=3),"丙班",IF(AND(D23=4),"丁班",))))</f>
        <v>甲班</v>
      </c>
      <c r="F23" s="607" t="str">
        <f>IF(_tag_month_shift!A15="","",_tag_month_shift!A15)</f>
        <v/>
      </c>
      <c r="G23" s="608" t="str">
        <f>IF(_tag_month_shift!B15="","",_tag_month_shift!B15)</f>
        <v/>
      </c>
      <c r="H23" s="608" t="str">
        <f>IF(_tag_month_shift!C15="","",_tag_month_shift!C15)</f>
        <v/>
      </c>
      <c r="I23" s="608" t="str">
        <f>IF(_tag_month_shift!D15="","",_tag_month_shift!D15)</f>
        <v/>
      </c>
      <c r="J23" s="608" t="str">
        <f>IF(_tag_month_shift!E15="","",_tag_month_shift!E15)</f>
        <v/>
      </c>
      <c r="K23" s="593" t="str">
        <f>IF(J24="","",SUM(F24:J24)-SUM(F23:J23))</f>
        <v/>
      </c>
      <c r="L23" s="609"/>
      <c r="M23" s="608" t="str">
        <f>IF(_tag_month_shift!H15="","",_tag_month_shift!H15)</f>
        <v/>
      </c>
      <c r="N23" s="608" t="str">
        <f>IF(_tag_month_shift!I15="","",_tag_month_shift!I15)</f>
        <v/>
      </c>
      <c r="O23" s="609" t="str">
        <f>IF(N24="","",SUM(M24:N24)-SUM(M23:N23))</f>
        <v/>
      </c>
      <c r="P23" s="609"/>
      <c r="Q23" s="608" t="str">
        <f>IF(_tag_month_shift!L15="","",_tag_month_shift!L15)</f>
        <v/>
      </c>
      <c r="R23" s="608" t="str">
        <f>IF(_tag_month_shift!M15="","",_tag_month_shift!M15)</f>
        <v/>
      </c>
      <c r="S23" s="609" t="str">
        <f>IF(R24="","",SUM(Q24:R24)-SUM(Q23:R23))</f>
        <v/>
      </c>
      <c r="T23" s="609"/>
      <c r="U23" s="608" t="str">
        <f>IF(_tag_month_shift!P15="","",_tag_month_shift!P15)</f>
        <v/>
      </c>
      <c r="V23" s="608" t="str">
        <f>IF(_tag_month_shift!Q15="","",_tag_month_shift!Q15)</f>
        <v/>
      </c>
      <c r="W23" s="609" t="str">
        <f>IF(V24="","",SUM(U24:V24)-SUM(U23:V23))</f>
        <v/>
      </c>
      <c r="X23" s="609"/>
      <c r="Y23" s="608" t="str">
        <f>IF(_tag_month_shift!T15="","",_tag_month_shift!T15)</f>
        <v/>
      </c>
      <c r="Z23" s="609" t="str">
        <f>IF(Y24="","",Y24-Y23)</f>
        <v/>
      </c>
      <c r="AA23" s="609"/>
      <c r="AB23" s="594" t="str">
        <f>IF(_tag_month_shift!W15="","",_tag_month_shift!W15)</f>
        <v/>
      </c>
      <c r="AC23" s="609" t="str">
        <f>IF(AB24="","",AB24-AB23)</f>
        <v/>
      </c>
      <c r="AD23" s="635"/>
      <c r="AE23" s="610" t="str">
        <f>IF(_tag_month_shift!Z15="","",_tag_month_shift!Z15)</f>
        <v/>
      </c>
      <c r="AF23" s="608" t="str">
        <f>IF(_tag_month_shift!AA15="","",_tag_month_shift!AA15)</f>
        <v/>
      </c>
      <c r="AG23" s="608" t="str">
        <f>IF(_tag_month_shift!AB15="","",_tag_month_shift!AB15)</f>
        <v/>
      </c>
      <c r="AH23" s="608" t="str">
        <f>IF(_tag_month_shift!AC15="","",_tag_month_shift!AC15)</f>
        <v/>
      </c>
      <c r="AI23" s="608" t="str">
        <f>IF(_tag_month_shift!AD15="","",_tag_month_shift!AD15)</f>
        <v/>
      </c>
      <c r="AJ23" s="609" t="str">
        <f>IF(AI24="","",SUM(AE24:AI24)-SUM(AE23:AI23))</f>
        <v/>
      </c>
      <c r="AK23" s="609"/>
      <c r="AL23" s="608" t="str">
        <f>IF(_tag_month_shift!AG15="","",_tag_month_shift!AG15)</f>
        <v/>
      </c>
      <c r="AM23" s="608" t="str">
        <f>IF(_tag_month_shift!AH15="","",_tag_month_shift!AH15)</f>
        <v/>
      </c>
      <c r="AN23" s="609" t="str">
        <f>IF(AM24="","",SUM(AL24:AM24)-SUM(AL23:AM23))</f>
        <v/>
      </c>
      <c r="AO23" s="609"/>
      <c r="AP23" s="612" t="str">
        <f>IF(AND(BD23=""),"",IF(AND(BD23=0),0,IF(AND(BD23&gt;0),AN23/BD23,)))</f>
        <v/>
      </c>
      <c r="AQ23" s="612"/>
      <c r="AR23" s="598" t="str">
        <f>IF(AND(AZ23=""),"",IF(AND(AZ23=0),0,IF(AND(AZ23&gt;0),AN23/AZ23,)))</f>
        <v/>
      </c>
      <c r="AS23" s="598"/>
      <c r="AT23" s="608" t="str">
        <f>IF(_tag_month_shift!AO15="","",_tag_month_shift!AO15)</f>
        <v/>
      </c>
      <c r="AU23" s="608" t="str">
        <f>IF(_tag_month_shift!AP15="","",_tag_month_shift!AP15)</f>
        <v/>
      </c>
      <c r="AV23" s="609" t="str">
        <f>IF(AT24="","",AT24-AT23)</f>
        <v/>
      </c>
      <c r="AW23" s="609" t="str">
        <f>IF(AU24="","",AU24-AU23)</f>
        <v/>
      </c>
      <c r="AX23" s="609" t="str">
        <f>IF(AU24="","",SUM(AV23:AW23))</f>
        <v/>
      </c>
      <c r="AY23" s="609"/>
      <c r="AZ23" s="614" t="str">
        <f>IF(_tag_month_shift!AU15="","",_tag_month_shift!AU15)</f>
        <v/>
      </c>
      <c r="BA23" s="614" t="str">
        <f>IF(_tag_month_shift!AV15="","",_tag_month_shift!AV15)</f>
        <v/>
      </c>
      <c r="BB23" s="614" t="str">
        <f>IF(_tag_month_shift!AW15="","",_tag_month_shift!AW15)</f>
        <v/>
      </c>
      <c r="BC23" s="614" t="str">
        <f>IF(_tag_month_shift!AX15="","",_tag_month_shift!AX15)</f>
        <v/>
      </c>
      <c r="BD23" s="615"/>
      <c r="BE23" s="609"/>
      <c r="BF23" s="609"/>
      <c r="BG23" s="616" t="str">
        <f>IF(AND(AZ23=""),"",IF(AND(AZ23=0),0,IF(AND(AZ23&gt;0),AX23*1000/AZ23,)))</f>
        <v/>
      </c>
      <c r="BH23" s="603" t="str">
        <f>IF(AND(AZ23=""),"",IF(AND(AZ23=0),0,IF(AND(AZ23&gt;0),(AW23*0.7353+AV23)*971.4/AZ23,)))</f>
        <v/>
      </c>
      <c r="BI23" s="612"/>
      <c r="BJ23" s="612"/>
      <c r="BK23" s="608" t="str">
        <f>IF(_tag_month_shift!BF15="","",_tag_month_shift!BF15)</f>
        <v/>
      </c>
      <c r="BL23" s="608" t="str">
        <f>IF(_tag_month_shift!BG15="","",_tag_month_shift!BG15)</f>
        <v/>
      </c>
      <c r="BM23" s="609" t="str">
        <f>IF(BL24="","",SUM(BK24:BL24)-SUM(BK23:BL23))</f>
        <v/>
      </c>
      <c r="BN23" s="609"/>
      <c r="BO23" s="608" t="str">
        <f>IF(_tag_month_shift!BJ15="","",_tag_month_shift!BJ15)</f>
        <v/>
      </c>
      <c r="BP23" s="608" t="str">
        <f>IF(_tag_month_shift!BK15="","",_tag_month_shift!BK15)</f>
        <v/>
      </c>
      <c r="BQ23" s="457" t="str">
        <f>IF(BP24="","",SUM(BO24:BP24)-SUM(BO23:BP23))</f>
        <v/>
      </c>
      <c r="BR23" s="457"/>
      <c r="BS23" s="608" t="str">
        <f>IF(_tag_month_shift!BN15="","",_tag_month_shift!BN15)</f>
        <v/>
      </c>
      <c r="BT23" s="608" t="str">
        <f>IF(_tag_month_shift!BO15="","",_tag_month_shift!BO15)</f>
        <v/>
      </c>
      <c r="BU23" s="609" t="str">
        <f>IF(BT24="","",SUM(BS24:BT24)-SUM(BS23:BT23))</f>
        <v/>
      </c>
      <c r="BV23" s="617"/>
      <c r="BW23" s="605" t="str">
        <f>IF(AN23="","",AN23/(AZ23+AN23))</f>
        <v/>
      </c>
    </row>
    <row ht="15" r="24">
      <c r="A24" s="421">
        <f ca="1">A21+1</f>
        <v>43590</v>
      </c>
      <c r="B24" s="587">
        <f ca="1">A24</f>
        <v>43590</v>
      </c>
      <c r="C24" s="588" t="s">
        <v>437</v>
      </c>
      <c r="D24" s="606">
        <f>IF(AND(D23=4),1,IF(AND(D23&lt;4),(D23+1),))</f>
        <v>2</v>
      </c>
      <c r="E24" s="590" t="str">
        <f>IF(AND(D24=1),"甲班",IF(AND(D24=2),"乙班",IF(AND(D24=3),"丙班",IF(AND(D24=4),"丁班",))))</f>
        <v>乙班</v>
      </c>
      <c r="F24" s="618" t="str">
        <f>IF(_tag_month_shift!A16="","",_tag_month_shift!A16)</f>
        <v/>
      </c>
      <c r="G24" s="619" t="str">
        <f>IF(_tag_month_shift!B16="","",_tag_month_shift!B16)</f>
        <v/>
      </c>
      <c r="H24" s="619" t="str">
        <f>IF(_tag_month_shift!C16="","",_tag_month_shift!C16)</f>
        <v/>
      </c>
      <c r="I24" s="619" t="str">
        <f>IF(_tag_month_shift!D16="","",_tag_month_shift!D16)</f>
        <v/>
      </c>
      <c r="J24" s="619" t="str">
        <f>IF(_tag_month_shift!E16="","",_tag_month_shift!E16)</f>
        <v/>
      </c>
      <c r="K24" s="593" t="str">
        <f>IF(J25="","",SUM(F25:J25)-SUM(F24:J24))</f>
        <v/>
      </c>
      <c r="L24" s="620"/>
      <c r="M24" s="619" t="str">
        <f>IF(_tag_month_shift!H16="","",_tag_month_shift!H16)</f>
        <v/>
      </c>
      <c r="N24" s="619" t="str">
        <f>IF(_tag_month_shift!I16="","",_tag_month_shift!I16)</f>
        <v/>
      </c>
      <c r="O24" s="620" t="str">
        <f>IF(N25="","",SUM(M25:N25)-SUM(M24:N24))</f>
        <v/>
      </c>
      <c r="P24" s="620"/>
      <c r="Q24" s="619" t="str">
        <f>IF(_tag_month_shift!L16="","",_tag_month_shift!L16)</f>
        <v/>
      </c>
      <c r="R24" s="619" t="str">
        <f>IF(_tag_month_shift!M16="","",_tag_month_shift!M16)</f>
        <v/>
      </c>
      <c r="S24" s="620" t="str">
        <f>IF(R25="","",SUM(Q25:R25)-SUM(Q24:R24))</f>
        <v/>
      </c>
      <c r="T24" s="620"/>
      <c r="U24" s="619" t="str">
        <f>IF(_tag_month_shift!P16="","",_tag_month_shift!P16)</f>
        <v/>
      </c>
      <c r="V24" s="619" t="str">
        <f>IF(_tag_month_shift!Q16="","",_tag_month_shift!Q16)</f>
        <v/>
      </c>
      <c r="W24" s="620" t="str">
        <f>IF(V25="","",SUM(U25:V25)-SUM(U24:V24))</f>
        <v/>
      </c>
      <c r="X24" s="620"/>
      <c r="Y24" s="619" t="str">
        <f>IF(_tag_month_shift!T16="","",_tag_month_shift!T16)</f>
        <v/>
      </c>
      <c r="Z24" s="620" t="str">
        <f>IF(Y25="","",Y25-Y24)</f>
        <v/>
      </c>
      <c r="AA24" s="620"/>
      <c r="AB24" s="621" t="str">
        <f>IF(_tag_month_shift!W16="","",_tag_month_shift!W16)</f>
        <v/>
      </c>
      <c r="AC24" s="620" t="str">
        <f>IF(AB25="","",AB25-AB24)</f>
        <v/>
      </c>
      <c r="AD24" s="636"/>
      <c r="AE24" s="622" t="str">
        <f>IF(_tag_month_shift!Z16="","",_tag_month_shift!Z16)</f>
        <v/>
      </c>
      <c r="AF24" s="619" t="str">
        <f>IF(_tag_month_shift!AA16="","",_tag_month_shift!AA16)</f>
        <v/>
      </c>
      <c r="AG24" s="619" t="str">
        <f>IF(_tag_month_shift!AB16="","",_tag_month_shift!AB16)</f>
        <v/>
      </c>
      <c r="AH24" s="619" t="str">
        <f>IF(_tag_month_shift!AC16="","",_tag_month_shift!AC16)</f>
        <v/>
      </c>
      <c r="AI24" s="619" t="str">
        <f>IF(_tag_month_shift!AD16="","",_tag_month_shift!AD16)</f>
        <v/>
      </c>
      <c r="AJ24" s="620" t="str">
        <f>IF(AI25="","",SUM(AE25:AI25)-SUM(AE24:AI24))</f>
        <v/>
      </c>
      <c r="AK24" s="620"/>
      <c r="AL24" s="608" t="str">
        <f>IF(_tag_month_shift!AG16="","",_tag_month_shift!AG16)</f>
        <v/>
      </c>
      <c r="AM24" s="608" t="str">
        <f>IF(_tag_month_shift!AH16="","",_tag_month_shift!AH16)</f>
        <v/>
      </c>
      <c r="AN24" s="620" t="str">
        <f>IF(AM25="","",SUM(AL25:AM25)-SUM(AL24:AM24))</f>
        <v/>
      </c>
      <c r="AO24" s="620"/>
      <c r="AP24" s="624" t="str">
        <f>IF(AND(BD24=""),"",IF(AND(BD24=0),0,IF(AND(BD24&gt;0),AN24/BD24,)))</f>
        <v/>
      </c>
      <c r="AQ24" s="624"/>
      <c r="AR24" s="625" t="str">
        <f>IF(AND(AZ24=""),"",IF(AND(AZ24=0),0,IF(AND(AZ24&gt;0),AN24/AZ24,)))</f>
        <v/>
      </c>
      <c r="AS24" s="625"/>
      <c r="AT24" s="619" t="str">
        <f>IF(_tag_month_shift!AO16="","",_tag_month_shift!AO16)</f>
        <v/>
      </c>
      <c r="AU24" s="619" t="str">
        <f>IF(_tag_month_shift!AP16="","",_tag_month_shift!AP16)</f>
        <v/>
      </c>
      <c r="AV24" s="620" t="str">
        <f>IF(AT25="","",AT25-AT24)</f>
        <v/>
      </c>
      <c r="AW24" s="620" t="str">
        <f>IF(AU25="","",AU25-AU24)</f>
        <v/>
      </c>
      <c r="AX24" s="620" t="str">
        <f>IF(AU25="","",SUM(AV24:AW24))</f>
        <v/>
      </c>
      <c r="AY24" s="620"/>
      <c r="AZ24" s="627" t="str">
        <f>IF(_tag_month_shift!AU16="","",_tag_month_shift!AU16)</f>
        <v/>
      </c>
      <c r="BA24" s="627" t="str">
        <f>IF(_tag_month_shift!AV16="","",_tag_month_shift!AV16)</f>
        <v/>
      </c>
      <c r="BB24" s="627" t="str">
        <f>IF(_tag_month_shift!AW16="","",_tag_month_shift!AW16)</f>
        <v/>
      </c>
      <c r="BC24" s="627" t="str">
        <f>IF(_tag_month_shift!AX16="","",_tag_month_shift!AX16)</f>
        <v/>
      </c>
      <c r="BD24" s="628"/>
      <c r="BE24" s="620"/>
      <c r="BF24" s="620"/>
      <c r="BG24" s="629" t="str">
        <f>IF(AND(AZ24=""),"",IF(AND(AZ24=0),0,IF(AND(AZ24&gt;0),AX24*1000/AZ24,)))</f>
        <v/>
      </c>
      <c r="BH24" s="637" t="str">
        <f>IF(AND(AZ24=""),"",IF(AND(AZ24=0),0,IF(AND(AZ24&gt;0),(AW24*0.7353+AV24)*971.4/AZ24,)))</f>
        <v/>
      </c>
      <c r="BI24" s="624"/>
      <c r="BJ24" s="624"/>
      <c r="BK24" s="619" t="str">
        <f>IF(_tag_month_shift!BF16="","",_tag_month_shift!BF16)</f>
        <v/>
      </c>
      <c r="BL24" s="619" t="str">
        <f>IF(_tag_month_shift!BG16="","",_tag_month_shift!BG16)</f>
        <v/>
      </c>
      <c r="BM24" s="620" t="str">
        <f>IF(BL25="","",SUM(BK25:BL25)-SUM(BK24:BL24))</f>
        <v/>
      </c>
      <c r="BN24" s="620"/>
      <c r="BO24" s="619" t="str">
        <f>IF(_tag_month_shift!BJ16="","",_tag_month_shift!BJ16)</f>
        <v/>
      </c>
      <c r="BP24" s="619" t="str">
        <f>IF(_tag_month_shift!BK16="","",_tag_month_shift!BK16)</f>
        <v/>
      </c>
      <c r="BQ24" s="457" t="str">
        <f>IF(BP25="","",SUM(BO25:BP25)-SUM(BO24:BP24))</f>
        <v/>
      </c>
      <c r="BR24" s="457"/>
      <c r="BS24" s="619" t="str">
        <f>IF(_tag_month_shift!BN16="","",_tag_month_shift!BN16)</f>
        <v/>
      </c>
      <c r="BT24" s="619" t="str">
        <f>IF(_tag_month_shift!BO16="","",_tag_month_shift!BO16)</f>
        <v/>
      </c>
      <c r="BU24" s="620" t="str">
        <f>IF(BT25="","",SUM(BS25:BT25)-SUM(BS24:BT24))</f>
        <v/>
      </c>
      <c r="BV24" s="630"/>
      <c r="BW24" s="605" t="str">
        <f>IF(AN24="","",AN24/(AZ24+AN24))</f>
        <v/>
      </c>
    </row>
    <row ht="15" r="25">
      <c r="A25" s="421">
        <f ca="1">A22+1</f>
        <v>43591</v>
      </c>
      <c r="B25" s="587">
        <f ca="1">A25</f>
        <v>43591</v>
      </c>
      <c r="C25" s="588" t="s">
        <v>424</v>
      </c>
      <c r="D25" s="606">
        <f>IF(AND(D19=1),4,IF(AND(D19&gt;1),(D19-1),))</f>
        <v>3</v>
      </c>
      <c r="E25" s="590" t="str">
        <f>IF(AND(D25=1),"甲班",IF(AND(D25=2),"乙班",IF(AND(D25=3),"丙班",IF(AND(D25=4),"丁班",))))</f>
        <v>丙班</v>
      </c>
      <c r="F25" s="591" t="str">
        <f>IF(_tag_month_shift!A17="","",_tag_month_shift!A17)</f>
        <v/>
      </c>
      <c r="G25" s="592" t="str">
        <f>IF(_tag_month_shift!B17="","",_tag_month_shift!B17)</f>
        <v/>
      </c>
      <c r="H25" s="592" t="str">
        <f>IF(_tag_month_shift!C17="","",_tag_month_shift!C17)</f>
        <v/>
      </c>
      <c r="I25" s="592" t="str">
        <f>IF(_tag_month_shift!D17="","",_tag_month_shift!D17)</f>
        <v/>
      </c>
      <c r="J25" s="592" t="str">
        <f>IF(_tag_month_shift!E17="","",_tag_month_shift!E17)</f>
        <v/>
      </c>
      <c r="K25" s="593" t="str">
        <f>IF(J26="","",SUM(F26:J26)-SUM(F25:J25))</f>
        <v/>
      </c>
      <c r="L25" s="593" t="str">
        <f>IF(J26="","",SUM(K25:K27))</f>
        <v/>
      </c>
      <c r="M25" s="592" t="str">
        <f>IF(_tag_month_shift!H17="","",_tag_month_shift!H17)</f>
        <v/>
      </c>
      <c r="N25" s="592" t="str">
        <f>IF(_tag_month_shift!I17="","",_tag_month_shift!I17)</f>
        <v/>
      </c>
      <c r="O25" s="593" t="str">
        <f>IF(N26="","",SUM(M26:N26)-SUM(M25:N25))</f>
        <v/>
      </c>
      <c r="P25" s="593" t="str">
        <f>IF(N26="","",SUM(O25:O27))</f>
        <v/>
      </c>
      <c r="Q25" s="592" t="str">
        <f>IF(_tag_month_shift!L17="","",_tag_month_shift!L17)</f>
        <v/>
      </c>
      <c r="R25" s="592" t="str">
        <f>IF(_tag_month_shift!M17="","",_tag_month_shift!M17)</f>
        <v/>
      </c>
      <c r="S25" s="593" t="str">
        <f>IF(R26="","",SUM(Q26:R26)-SUM(Q25:R25))</f>
        <v/>
      </c>
      <c r="T25" s="593" t="str">
        <f>IF(R26="","",SUM(S25:S27))</f>
        <v/>
      </c>
      <c r="U25" s="592" t="str">
        <f>IF(_tag_month_shift!P17="","",_tag_month_shift!P17)</f>
        <v/>
      </c>
      <c r="V25" s="592" t="str">
        <f>IF(_tag_month_shift!Q17="","",_tag_month_shift!Q17)</f>
        <v/>
      </c>
      <c r="W25" s="593" t="str">
        <f>IF(V26="","",SUM(U26:V26)-SUM(U25:V25))</f>
        <v/>
      </c>
      <c r="X25" s="593" t="str">
        <f>IF(V26="","",SUM(W25:W27))</f>
        <v/>
      </c>
      <c r="Y25" s="592" t="str">
        <f>IF(_tag_month_shift!T17="","",_tag_month_shift!T17)</f>
        <v/>
      </c>
      <c r="Z25" s="593" t="str">
        <f>IF(Y26="","",Y26-Y25)</f>
        <v/>
      </c>
      <c r="AA25" s="593" t="str">
        <f>IF(Y26="","",SUM(Z25:Z27))</f>
        <v/>
      </c>
      <c r="AB25" s="631" t="str">
        <f>IF(_tag_month_shift!W17="","",_tag_month_shift!W17)</f>
        <v/>
      </c>
      <c r="AC25" s="593" t="str">
        <f>IF(AB26="","",AB26-AB25)</f>
        <v/>
      </c>
      <c r="AD25" s="632" t="str">
        <f>IF(AB26="","",SUM(AC25:AC27))</f>
        <v/>
      </c>
      <c r="AE25" s="610" t="str">
        <f>IF(_tag_month_shift!Z17="","",_tag_month_shift!Z17)</f>
        <v/>
      </c>
      <c r="AF25" s="608" t="str">
        <f>IF(_tag_month_shift!AA17="","",_tag_month_shift!AA17)</f>
        <v/>
      </c>
      <c r="AG25" s="608" t="str">
        <f>IF(_tag_month_shift!AB17="","",_tag_month_shift!AB17)</f>
        <v/>
      </c>
      <c r="AH25" s="608" t="str">
        <f>IF(_tag_month_shift!AC17="","",_tag_month_shift!AC17)</f>
        <v/>
      </c>
      <c r="AI25" s="608" t="str">
        <f>IF(_tag_month_shift!AD17="","",_tag_month_shift!AD17)</f>
        <v/>
      </c>
      <c r="AJ25" s="593" t="str">
        <f>IF(AI26="","",SUM(AE26:AI26)-SUM(AE25:AI25))</f>
        <v/>
      </c>
      <c r="AK25" s="593" t="str">
        <f>IF(AI26="","",SUM(AJ25:AJ27))</f>
        <v/>
      </c>
      <c r="AL25" s="592" t="str">
        <f>IF(_tag_month_shift!AG17="","",_tag_month_shift!AG17)</f>
        <v/>
      </c>
      <c r="AM25" s="592" t="str">
        <f>IF(_tag_month_shift!AH17="","",_tag_month_shift!AH17)</f>
        <v/>
      </c>
      <c r="AN25" s="593" t="str">
        <f>IF(AM26="","",SUM(AL26:AM26)-SUM(AL25:AM25))</f>
        <v/>
      </c>
      <c r="AO25" s="593" t="str">
        <f>IF(AM26="","",SUM(AN25:AN27))</f>
        <v/>
      </c>
      <c r="AP25" s="597" t="str">
        <f>IF(AND(BD25=""),"",IF(AND(BD25=0),0,IF(AND(BD25&gt;0),AN25/BD25,)))</f>
        <v/>
      </c>
      <c r="AQ25" s="597" t="str">
        <f>IF(BD25="","",AVERAGE(AP25:AP27))</f>
        <v/>
      </c>
      <c r="AR25" s="633" t="str">
        <f>IF(AND(AZ25=""),"",IF(AND(AZ25=0),0,IF(AND(AZ25&gt;0),AN25/AZ25,)))</f>
        <v/>
      </c>
      <c r="AS25" s="633" t="str">
        <f>IF(AZ25="","",AVERAGE(AR25:AR27))</f>
        <v/>
      </c>
      <c r="AT25" s="608" t="str">
        <f>IF(_tag_month_shift!AO17="","",_tag_month_shift!AO17)</f>
        <v/>
      </c>
      <c r="AU25" s="608" t="str">
        <f>IF(_tag_month_shift!AP17="","",_tag_month_shift!AP17)</f>
        <v/>
      </c>
      <c r="AV25" s="593" t="str">
        <f>IF(AT26="","",AT26-AT25)</f>
        <v/>
      </c>
      <c r="AW25" s="593" t="str">
        <f>IF(AU26="","",AU26-AU25)</f>
        <v/>
      </c>
      <c r="AX25" s="593" t="str">
        <f>IF(AU26="","",SUM(AV25:AW25))</f>
        <v/>
      </c>
      <c r="AY25" s="593" t="str">
        <f>IF(AU26="","",SUM(AX25:AX27))</f>
        <v/>
      </c>
      <c r="AZ25" s="600" t="str">
        <f>IF(_tag_month_shift!AU17="","",_tag_month_shift!AU17)</f>
        <v/>
      </c>
      <c r="BA25" s="600" t="str">
        <f>IF(_tag_month_shift!AV17="","",_tag_month_shift!AV17)</f>
        <v/>
      </c>
      <c r="BB25" s="600" t="str">
        <f>IF(_tag_month_shift!AW17="","",_tag_month_shift!AW17)</f>
        <v/>
      </c>
      <c r="BC25" s="600" t="str">
        <f>IF(_tag_month_shift!AX17="","",_tag_month_shift!AX17)</f>
        <v/>
      </c>
      <c r="BD25" s="601"/>
      <c r="BE25" s="593" t="str">
        <f>IF(_tag_month_shift!AZ17="","",_tag_month_shift!AZ17)</f>
        <v/>
      </c>
      <c r="BF25" s="593" t="str">
        <f>IF(_tag_month_shift!BA17="","",_tag_month_shift!BA17)</f>
        <v/>
      </c>
      <c r="BG25" s="602" t="str">
        <f>IF(AND(AZ25=""),"",IF(AND(AZ25=0),0,IF(AND(AZ25&gt;0),AX25*1000/AZ25,)))</f>
        <v/>
      </c>
      <c r="BH25" s="634" t="str">
        <f>IF(AND(AZ25=""),"",IF(AND(AZ25=0),0,IF(AND(AZ25&gt;0),(AW25*0.7353+AV25)*971.4/AZ25,)))</f>
        <v/>
      </c>
      <c r="BI25" s="597" t="str">
        <f>IF(AND(BE25=""),"",IF(AND(BE25=0),0,IF(AND(BE25&gt;0),AY25*1000/BE25,)))</f>
        <v/>
      </c>
      <c r="BJ25" s="597" t="str">
        <f>IF(AND(BE25=""),"",IF(AND(BE25=0),0,IF(AND(BE25&gt;0),(SUM(AW25:AW27)*0.7353+SUM(AV25:AV27))*971.4/BE25,)))</f>
        <v/>
      </c>
      <c r="BK25" s="608" t="str">
        <f>IF(_tag_month_shift!BF17="","",_tag_month_shift!BF17)</f>
        <v/>
      </c>
      <c r="BL25" s="608" t="str">
        <f>IF(_tag_month_shift!BG17="","",_tag_month_shift!BG17)</f>
        <v/>
      </c>
      <c r="BM25" s="593" t="str">
        <f>IF(BL26="","",SUM(BK26:BL26)-SUM(BK25:BL25))</f>
        <v/>
      </c>
      <c r="BN25" s="593" t="str">
        <f>IF(BL26="","",SUM(BM25:BM27))</f>
        <v/>
      </c>
      <c r="BO25" s="592" t="str">
        <f>IF(_tag_month_shift!BJ17="","",_tag_month_shift!BJ17)</f>
        <v/>
      </c>
      <c r="BP25" s="592" t="str">
        <f>IF(_tag_month_shift!BK17="","",_tag_month_shift!BK17)</f>
        <v/>
      </c>
      <c r="BQ25" s="457" t="str">
        <f>IF(BP26="","",SUM(BO26:BP26)-SUM(BO25:BP25))</f>
        <v/>
      </c>
      <c r="BR25" s="457" t="str">
        <f>IF(BP26="","",SUM(BQ25:BQ27))</f>
        <v/>
      </c>
      <c r="BS25" s="608" t="str">
        <f>IF(_tag_month_shift!BN17="","",_tag_month_shift!BN17)</f>
        <v/>
      </c>
      <c r="BT25" s="608" t="str">
        <f>IF(_tag_month_shift!BO17="","",_tag_month_shift!BO17)</f>
        <v/>
      </c>
      <c r="BU25" s="593" t="str">
        <f>IF(BT26="","",SUM(BS26:BT26)-SUM(BS25:BT25))</f>
        <v/>
      </c>
      <c r="BV25" s="604" t="str">
        <f>IF(BT26="","",SUM(BU25:BU27))</f>
        <v/>
      </c>
      <c r="BW25" s="605" t="str">
        <f>IF(AN25="","",AN25/(AZ25+AN25))</f>
        <v/>
      </c>
    </row>
    <row ht="15" r="26">
      <c r="A26" s="421">
        <f ca="1">A23+1</f>
        <v>43591</v>
      </c>
      <c r="B26" s="587">
        <f ca="1">A26</f>
        <v>43591</v>
      </c>
      <c r="C26" s="588" t="s">
        <v>434</v>
      </c>
      <c r="D26" s="606">
        <f>IF(AND(D25=4),1,IF(AND(D25&lt;4),(D25+1),))</f>
        <v>4</v>
      </c>
      <c r="E26" s="590" t="str">
        <f>IF(AND(D26=1),"甲班",IF(AND(D26=2),"乙班",IF(AND(D26=3),"丙班",IF(AND(D26=4),"丁班",))))</f>
        <v>丁班</v>
      </c>
      <c r="F26" s="607" t="str">
        <f>IF(_tag_month_shift!A18="","",_tag_month_shift!A18)</f>
        <v/>
      </c>
      <c r="G26" s="608" t="str">
        <f>IF(_tag_month_shift!B18="","",_tag_month_shift!B18)</f>
        <v/>
      </c>
      <c r="H26" s="608" t="str">
        <f>IF(_tag_month_shift!C18="","",_tag_month_shift!C18)</f>
        <v/>
      </c>
      <c r="I26" s="608" t="str">
        <f>IF(_tag_month_shift!D18="","",_tag_month_shift!D18)</f>
        <v/>
      </c>
      <c r="J26" s="608" t="str">
        <f>IF(_tag_month_shift!E18="","",_tag_month_shift!E18)</f>
        <v/>
      </c>
      <c r="K26" s="593" t="str">
        <f>IF(J27="","",SUM(F27:J27)-SUM(F26:J26))</f>
        <v/>
      </c>
      <c r="L26" s="609"/>
      <c r="M26" s="608" t="str">
        <f>IF(_tag_month_shift!H18="","",_tag_month_shift!H18)</f>
        <v/>
      </c>
      <c r="N26" s="608" t="str">
        <f>IF(_tag_month_shift!I18="","",_tag_month_shift!I18)</f>
        <v/>
      </c>
      <c r="O26" s="609" t="str">
        <f>IF(N27="","",SUM(M27:N27)-SUM(M26:N26))</f>
        <v/>
      </c>
      <c r="P26" s="609"/>
      <c r="Q26" s="608" t="str">
        <f>IF(_tag_month_shift!L18="","",_tag_month_shift!L18)</f>
        <v/>
      </c>
      <c r="R26" s="608" t="str">
        <f>IF(_tag_month_shift!M18="","",_tag_month_shift!M18)</f>
        <v/>
      </c>
      <c r="S26" s="609" t="str">
        <f>IF(R27="","",SUM(Q27:R27)-SUM(Q26:R26))</f>
        <v/>
      </c>
      <c r="T26" s="609"/>
      <c r="U26" s="608" t="str">
        <f>IF(_tag_month_shift!P18="","",_tag_month_shift!P18)</f>
        <v/>
      </c>
      <c r="V26" s="608" t="str">
        <f>IF(_tag_month_shift!Q18="","",_tag_month_shift!Q18)</f>
        <v/>
      </c>
      <c r="W26" s="609" t="str">
        <f>IF(V27="","",SUM(U27:V27)-SUM(U26:V26))</f>
        <v/>
      </c>
      <c r="X26" s="609"/>
      <c r="Y26" s="608" t="str">
        <f>IF(_tag_month_shift!T18="","",_tag_month_shift!T18)</f>
        <v/>
      </c>
      <c r="Z26" s="609" t="str">
        <f>IF(Y27="","",Y27-Y26)</f>
        <v/>
      </c>
      <c r="AA26" s="609"/>
      <c r="AB26" s="594" t="str">
        <f>IF(_tag_month_shift!W18="","",_tag_month_shift!W18)</f>
        <v/>
      </c>
      <c r="AC26" s="609" t="str">
        <f>IF(AB27="","",AB27-AB26)</f>
        <v/>
      </c>
      <c r="AD26" s="635"/>
      <c r="AE26" s="610" t="str">
        <f>IF(_tag_month_shift!Z18="","",_tag_month_shift!Z18)</f>
        <v/>
      </c>
      <c r="AF26" s="608" t="str">
        <f>IF(_tag_month_shift!AA18="","",_tag_month_shift!AA18)</f>
        <v/>
      </c>
      <c r="AG26" s="608" t="str">
        <f>IF(_tag_month_shift!AB18="","",_tag_month_shift!AB18)</f>
        <v/>
      </c>
      <c r="AH26" s="608" t="str">
        <f>IF(_tag_month_shift!AC18="","",_tag_month_shift!AC18)</f>
        <v/>
      </c>
      <c r="AI26" s="608" t="str">
        <f>IF(_tag_month_shift!AD18="","",_tag_month_shift!AD18)</f>
        <v/>
      </c>
      <c r="AJ26" s="609" t="str">
        <f>IF(AI27="","",SUM(AE27:AI27)-SUM(AE26:AI26))</f>
        <v/>
      </c>
      <c r="AK26" s="609"/>
      <c r="AL26" s="608" t="str">
        <f>IF(_tag_month_shift!AG18="","",_tag_month_shift!AG18)</f>
        <v/>
      </c>
      <c r="AM26" s="608" t="str">
        <f>IF(_tag_month_shift!AH18="","",_tag_month_shift!AH18)</f>
        <v/>
      </c>
      <c r="AN26" s="609" t="str">
        <f>IF(AM27="","",SUM(AL27:AM27)-SUM(AL26:AM26))</f>
        <v/>
      </c>
      <c r="AO26" s="609"/>
      <c r="AP26" s="612" t="str">
        <f>IF(AND(BD26=""),"",IF(AND(BD26=0),0,IF(AND(BD26&gt;0),AN26/BD26,)))</f>
        <v/>
      </c>
      <c r="AQ26" s="612"/>
      <c r="AR26" s="598" t="str">
        <f>IF(AND(AZ26=""),"",IF(AND(AZ26=0),0,IF(AND(AZ26&gt;0),AN26/AZ26,)))</f>
        <v/>
      </c>
      <c r="AS26" s="598"/>
      <c r="AT26" s="608" t="str">
        <f>IF(_tag_month_shift!AO18="","",_tag_month_shift!AO18)</f>
        <v/>
      </c>
      <c r="AU26" s="608" t="str">
        <f>IF(_tag_month_shift!AP18="","",_tag_month_shift!AP18)</f>
        <v/>
      </c>
      <c r="AV26" s="609" t="str">
        <f>IF(AT27="","",AT27-AT26)</f>
        <v/>
      </c>
      <c r="AW26" s="609" t="str">
        <f>IF(AU27="","",AU27-AU26)</f>
        <v/>
      </c>
      <c r="AX26" s="609" t="str">
        <f>IF(AU27="","",SUM(AV26:AW26))</f>
        <v/>
      </c>
      <c r="AY26" s="609"/>
      <c r="AZ26" s="614" t="str">
        <f>IF(_tag_month_shift!AU18="","",_tag_month_shift!AU18)</f>
        <v/>
      </c>
      <c r="BA26" s="614" t="str">
        <f>IF(_tag_month_shift!AV18="","",_tag_month_shift!AV18)</f>
        <v/>
      </c>
      <c r="BB26" s="614" t="str">
        <f>IF(_tag_month_shift!AW18="","",_tag_month_shift!AW18)</f>
        <v/>
      </c>
      <c r="BC26" s="614" t="str">
        <f>IF(_tag_month_shift!AX18="","",_tag_month_shift!AX18)</f>
        <v/>
      </c>
      <c r="BD26" s="615"/>
      <c r="BE26" s="609"/>
      <c r="BF26" s="609"/>
      <c r="BG26" s="616" t="str">
        <f>IF(AND(AZ26=""),"",IF(AND(AZ26=0),0,IF(AND(AZ26&gt;0),AX26*1000/AZ26,)))</f>
        <v/>
      </c>
      <c r="BH26" s="603" t="str">
        <f>IF(AND(AZ26=""),"",IF(AND(AZ26=0),0,IF(AND(AZ26&gt;0),(AW26*0.7353+AV26)*971.4/AZ26,)))</f>
        <v/>
      </c>
      <c r="BI26" s="612"/>
      <c r="BJ26" s="612"/>
      <c r="BK26" s="608" t="str">
        <f>IF(_tag_month_shift!BF18="","",_tag_month_shift!BF18)</f>
        <v/>
      </c>
      <c r="BL26" s="608" t="str">
        <f>IF(_tag_month_shift!BG18="","",_tag_month_shift!BG18)</f>
        <v/>
      </c>
      <c r="BM26" s="609" t="str">
        <f>IF(BL27="","",SUM(BK27:BL27)-SUM(BK26:BL26))</f>
        <v/>
      </c>
      <c r="BN26" s="609"/>
      <c r="BO26" s="608" t="str">
        <f>IF(_tag_month_shift!BJ18="","",_tag_month_shift!BJ18)</f>
        <v/>
      </c>
      <c r="BP26" s="608" t="str">
        <f>IF(_tag_month_shift!BK18="","",_tag_month_shift!BK18)</f>
        <v/>
      </c>
      <c r="BQ26" s="457" t="str">
        <f>IF(BP27="","",SUM(BO27:BP27)-SUM(BO26:BP26))</f>
        <v/>
      </c>
      <c r="BR26" s="457"/>
      <c r="BS26" s="608" t="str">
        <f>IF(_tag_month_shift!BN18="","",_tag_month_shift!BN18)</f>
        <v/>
      </c>
      <c r="BT26" s="608" t="str">
        <f>IF(_tag_month_shift!BO18="","",_tag_month_shift!BO18)</f>
        <v/>
      </c>
      <c r="BU26" s="609" t="str">
        <f>IF(BT27="","",SUM(BS27:BT27)-SUM(BS26:BT26))</f>
        <v/>
      </c>
      <c r="BV26" s="617"/>
      <c r="BW26" s="605" t="str">
        <f>IF(AN26="","",AN26/(AZ26+AN26))</f>
        <v/>
      </c>
    </row>
    <row ht="15" r="27">
      <c r="A27" s="421">
        <f ca="1">A24+1</f>
        <v>43591</v>
      </c>
      <c r="B27" s="587">
        <f ca="1">A27</f>
        <v>43591</v>
      </c>
      <c r="C27" s="588" t="s">
        <v>437</v>
      </c>
      <c r="D27" s="606">
        <f>IF(AND(D26=4),1,IF(AND(D26&lt;4),(D26+1),))</f>
        <v>1</v>
      </c>
      <c r="E27" s="590" t="str">
        <f>IF(AND(D27=1),"甲班",IF(AND(D27=2),"乙班",IF(AND(D27=3),"丙班",IF(AND(D27=4),"丁班",))))</f>
        <v>甲班</v>
      </c>
      <c r="F27" s="618" t="str">
        <f>IF(_tag_month_shift!A19="","",_tag_month_shift!A19)</f>
        <v/>
      </c>
      <c r="G27" s="619" t="str">
        <f>IF(_tag_month_shift!B19="","",_tag_month_shift!B19)</f>
        <v/>
      </c>
      <c r="H27" s="619" t="str">
        <f>IF(_tag_month_shift!C19="","",_tag_month_shift!C19)</f>
        <v/>
      </c>
      <c r="I27" s="619" t="str">
        <f>IF(_tag_month_shift!D19="","",_tag_month_shift!D19)</f>
        <v/>
      </c>
      <c r="J27" s="619" t="str">
        <f>IF(_tag_month_shift!E19="","",_tag_month_shift!E19)</f>
        <v/>
      </c>
      <c r="K27" s="593" t="str">
        <f>IF(J28="","",SUM(F28:J28)-SUM(F27:J27))</f>
        <v/>
      </c>
      <c r="L27" s="620"/>
      <c r="M27" s="619" t="str">
        <f>IF(_tag_month_shift!H19="","",_tag_month_shift!H19)</f>
        <v/>
      </c>
      <c r="N27" s="619" t="str">
        <f>IF(_tag_month_shift!I19="","",_tag_month_shift!I19)</f>
        <v/>
      </c>
      <c r="O27" s="620" t="str">
        <f>IF(N28="","",SUM(M28:N28)-SUM(M27:N27))</f>
        <v/>
      </c>
      <c r="P27" s="620"/>
      <c r="Q27" s="619" t="str">
        <f>IF(_tag_month_shift!L19="","",_tag_month_shift!L19)</f>
        <v/>
      </c>
      <c r="R27" s="619" t="str">
        <f>IF(_tag_month_shift!M19="","",_tag_month_shift!M19)</f>
        <v/>
      </c>
      <c r="S27" s="620" t="str">
        <f>IF(R28="","",SUM(Q28:R28)-SUM(Q27:R27))</f>
        <v/>
      </c>
      <c r="T27" s="620"/>
      <c r="U27" s="619" t="str">
        <f>IF(_tag_month_shift!P19="","",_tag_month_shift!P19)</f>
        <v/>
      </c>
      <c r="V27" s="619" t="str">
        <f>IF(_tag_month_shift!Q19="","",_tag_month_shift!Q19)</f>
        <v/>
      </c>
      <c r="W27" s="620" t="str">
        <f>IF(V28="","",SUM(U28:V28)-SUM(U27:V27))</f>
        <v/>
      </c>
      <c r="X27" s="620"/>
      <c r="Y27" s="619" t="str">
        <f>IF(_tag_month_shift!T19="","",_tag_month_shift!T19)</f>
        <v/>
      </c>
      <c r="Z27" s="620" t="str">
        <f>IF(Y28="","",Y28-Y27)</f>
        <v/>
      </c>
      <c r="AA27" s="620"/>
      <c r="AB27" s="621" t="str">
        <f>IF(_tag_month_shift!W19="","",_tag_month_shift!W19)</f>
        <v/>
      </c>
      <c r="AC27" s="620" t="str">
        <f>IF(AB28="","",AB28-AB27)</f>
        <v/>
      </c>
      <c r="AD27" s="636"/>
      <c r="AE27" s="610" t="str">
        <f>IF(_tag_month_shift!Z19="","",_tag_month_shift!Z19)</f>
        <v/>
      </c>
      <c r="AF27" s="608" t="str">
        <f>IF(_tag_month_shift!AA19="","",_tag_month_shift!AA19)</f>
        <v/>
      </c>
      <c r="AG27" s="608" t="str">
        <f>IF(_tag_month_shift!AB19="","",_tag_month_shift!AB19)</f>
        <v/>
      </c>
      <c r="AH27" s="608" t="str">
        <f>IF(_tag_month_shift!AC19="","",_tag_month_shift!AC19)</f>
        <v/>
      </c>
      <c r="AI27" s="608" t="str">
        <f>IF(_tag_month_shift!AD19="","",_tag_month_shift!AD19)</f>
        <v/>
      </c>
      <c r="AJ27" s="620" t="str">
        <f>IF(AI28="","",SUM(AE28:AI28)-SUM(AE27:AI27))</f>
        <v/>
      </c>
      <c r="AK27" s="620"/>
      <c r="AL27" s="608" t="str">
        <f>IF(_tag_month_shift!AG19="","",_tag_month_shift!AG19)</f>
        <v/>
      </c>
      <c r="AM27" s="608" t="str">
        <f>IF(_tag_month_shift!AH19="","",_tag_month_shift!AH19)</f>
        <v/>
      </c>
      <c r="AN27" s="620" t="str">
        <f>IF(AM28="","",SUM(AL28:AM28)-SUM(AL27:AM27))</f>
        <v/>
      </c>
      <c r="AO27" s="620"/>
      <c r="AP27" s="624" t="str">
        <f>IF(AND(BD27=""),"",IF(AND(BD27=0),0,IF(AND(BD27&gt;0),AN27/BD27,)))</f>
        <v/>
      </c>
      <c r="AQ27" s="624"/>
      <c r="AR27" s="625" t="str">
        <f>IF(AND(AZ27=""),"",IF(AND(AZ27=0),0,IF(AND(AZ27&gt;0),AN27/AZ27,)))</f>
        <v/>
      </c>
      <c r="AS27" s="625"/>
      <c r="AT27" s="619" t="str">
        <f>IF(_tag_month_shift!AO19="","",_tag_month_shift!AO19)</f>
        <v/>
      </c>
      <c r="AU27" s="619" t="str">
        <f>IF(_tag_month_shift!AP19="","",_tag_month_shift!AP19)</f>
        <v/>
      </c>
      <c r="AV27" s="620" t="str">
        <f>IF(AT28="","",AT28-AT27)</f>
        <v/>
      </c>
      <c r="AW27" s="620" t="str">
        <f>IF(AU28="","",AU28-AU27)</f>
        <v/>
      </c>
      <c r="AX27" s="620" t="str">
        <f>IF(AU28="","",SUM(AV27:AW27))</f>
        <v/>
      </c>
      <c r="AY27" s="620"/>
      <c r="AZ27" s="627" t="str">
        <f>IF(_tag_month_shift!AU19="","",_tag_month_shift!AU19)</f>
        <v/>
      </c>
      <c r="BA27" s="627" t="str">
        <f>IF(_tag_month_shift!AV19="","",_tag_month_shift!AV19)</f>
        <v/>
      </c>
      <c r="BB27" s="627" t="str">
        <f>IF(_tag_month_shift!AW19="","",_tag_month_shift!AW19)</f>
        <v/>
      </c>
      <c r="BC27" s="627" t="str">
        <f>IF(_tag_month_shift!AX19="","",_tag_month_shift!AX19)</f>
        <v/>
      </c>
      <c r="BD27" s="628"/>
      <c r="BE27" s="620"/>
      <c r="BF27" s="620"/>
      <c r="BG27" s="629" t="str">
        <f>IF(AND(AZ27=""),"",IF(AND(AZ27=0),0,IF(AND(AZ27&gt;0),AX27*1000/AZ27,)))</f>
        <v/>
      </c>
      <c r="BH27" s="637" t="str">
        <f>IF(AND(AZ27=""),"",IF(AND(AZ27=0),0,IF(AND(AZ27&gt;0),(AW27*0.7353+AV27)*971.4/AZ27,)))</f>
        <v/>
      </c>
      <c r="BI27" s="624"/>
      <c r="BJ27" s="624"/>
      <c r="BK27" s="608" t="str">
        <f>IF(_tag_month_shift!BF19="","",_tag_month_shift!BF19)</f>
        <v/>
      </c>
      <c r="BL27" s="608" t="str">
        <f>IF(_tag_month_shift!BG19="","",_tag_month_shift!BG19)</f>
        <v/>
      </c>
      <c r="BM27" s="620" t="str">
        <f>IF(BL28="","",SUM(BK28:BL28)-SUM(BK27:BL27))</f>
        <v/>
      </c>
      <c r="BN27" s="620"/>
      <c r="BO27" s="619" t="str">
        <f>IF(_tag_month_shift!BJ19="","",_tag_month_shift!BJ19)</f>
        <v/>
      </c>
      <c r="BP27" s="619" t="str">
        <f>IF(_tag_month_shift!BK19="","",_tag_month_shift!BK19)</f>
        <v/>
      </c>
      <c r="BQ27" s="457" t="str">
        <f>IF(BP28="","",SUM(BO28:BP28)-SUM(BO27:BP27))</f>
        <v/>
      </c>
      <c r="BR27" s="457"/>
      <c r="BS27" s="608" t="str">
        <f>IF(_tag_month_shift!BN19="","",_tag_month_shift!BN19)</f>
        <v/>
      </c>
      <c r="BT27" s="608" t="str">
        <f>IF(_tag_month_shift!BO19="","",_tag_month_shift!BO19)</f>
        <v/>
      </c>
      <c r="BU27" s="620" t="str">
        <f>IF(BT28="","",SUM(BS28:BT28)-SUM(BS27:BT27))</f>
        <v/>
      </c>
      <c r="BV27" s="630"/>
      <c r="BW27" s="605" t="str">
        <f>IF(AN27="","",AN27/(AZ27+AN27))</f>
        <v/>
      </c>
    </row>
    <row ht="15" r="28">
      <c r="A28" s="421">
        <f ca="1">A25+1</f>
        <v>43592</v>
      </c>
      <c r="B28" s="587">
        <f ca="1">A28</f>
        <v>43592</v>
      </c>
      <c r="C28" s="588" t="s">
        <v>424</v>
      </c>
      <c r="D28" s="606">
        <f>IF(AND(D22=1),4,IF(AND(D22&gt;1),(D22-1),))</f>
        <v>3</v>
      </c>
      <c r="E28" s="590" t="str">
        <f>IF(AND(D28=1),"甲班",IF(AND(D28=2),"乙班",IF(AND(D28=3),"丙班",IF(AND(D28=4),"丁班",))))</f>
        <v>丙班</v>
      </c>
      <c r="F28" s="591" t="str">
        <f>IF(_tag_month_shift!A20="","",_tag_month_shift!A20)</f>
        <v/>
      </c>
      <c r="G28" s="592" t="str">
        <f>IF(_tag_month_shift!B20="","",_tag_month_shift!B20)</f>
        <v/>
      </c>
      <c r="H28" s="592" t="str">
        <f>IF(_tag_month_shift!C20="","",_tag_month_shift!C20)</f>
        <v/>
      </c>
      <c r="I28" s="592" t="str">
        <f>IF(_tag_month_shift!D20="","",_tag_month_shift!D20)</f>
        <v/>
      </c>
      <c r="J28" s="592" t="str">
        <f>IF(_tag_month_shift!E20="","",_tag_month_shift!E20)</f>
        <v/>
      </c>
      <c r="K28" s="593" t="str">
        <f>IF(J29="","",SUM(F29:J29)-SUM(F28:J28))</f>
        <v/>
      </c>
      <c r="L28" s="593" t="str">
        <f>IF(J29="","",SUM(K28:K30))</f>
        <v/>
      </c>
      <c r="M28" s="592" t="str">
        <f>IF(_tag_month_shift!H20="","",_tag_month_shift!H20)</f>
        <v/>
      </c>
      <c r="N28" s="592" t="str">
        <f>IF(_tag_month_shift!I20="","",_tag_month_shift!I20)</f>
        <v/>
      </c>
      <c r="O28" s="593" t="str">
        <f>IF(N29="","",SUM(M29:N29)-SUM(M28:N28))</f>
        <v/>
      </c>
      <c r="P28" s="593" t="str">
        <f>IF(N29="","",SUM(O28:O30))</f>
        <v/>
      </c>
      <c r="Q28" s="592" t="str">
        <f>IF(_tag_month_shift!L20="","",_tag_month_shift!L20)</f>
        <v/>
      </c>
      <c r="R28" s="592" t="str">
        <f>IF(_tag_month_shift!M20="","",_tag_month_shift!M20)</f>
        <v/>
      </c>
      <c r="S28" s="593" t="str">
        <f>IF(R29="","",SUM(Q29:R29)-SUM(Q28:R28))</f>
        <v/>
      </c>
      <c r="T28" s="593" t="str">
        <f>IF(R29="","",SUM(S28:S30))</f>
        <v/>
      </c>
      <c r="U28" s="592" t="str">
        <f>IF(_tag_month_shift!P20="","",_tag_month_shift!P20)</f>
        <v/>
      </c>
      <c r="V28" s="592" t="str">
        <f>IF(_tag_month_shift!Q20="","",_tag_month_shift!Q20)</f>
        <v/>
      </c>
      <c r="W28" s="593" t="str">
        <f>IF(V29="","",SUM(U29:V29)-SUM(U28:V28))</f>
        <v/>
      </c>
      <c r="X28" s="593" t="str">
        <f>IF(V29="","",SUM(W28:W30))</f>
        <v/>
      </c>
      <c r="Y28" s="592" t="str">
        <f>IF(_tag_month_shift!T20="","",_tag_month_shift!T20)</f>
        <v/>
      </c>
      <c r="Z28" s="593" t="str">
        <f>IF(Y29="","",Y29-Y28)</f>
        <v/>
      </c>
      <c r="AA28" s="593"/>
      <c r="AB28" s="631" t="str">
        <f>IF(_tag_month_shift!W20="","",_tag_month_shift!W20)</f>
        <v/>
      </c>
      <c r="AC28" s="593" t="str">
        <f>IF(AB29="","",AB29-AB28)</f>
        <v/>
      </c>
      <c r="AD28" s="632" t="str">
        <f>IF(AB29="","",SUM(AC28:AC30))</f>
        <v/>
      </c>
      <c r="AE28" s="595" t="str">
        <f>IF(_tag_month_shift!Z20="","",_tag_month_shift!Z20)</f>
        <v/>
      </c>
      <c r="AF28" s="592" t="str">
        <f>IF(_tag_month_shift!AA20="","",_tag_month_shift!AA20)</f>
        <v/>
      </c>
      <c r="AG28" s="592" t="str">
        <f>IF(_tag_month_shift!AB20="","",_tag_month_shift!AB20)</f>
        <v/>
      </c>
      <c r="AH28" s="592" t="str">
        <f>IF(_tag_month_shift!AC20="","",_tag_month_shift!AC20)</f>
        <v/>
      </c>
      <c r="AI28" s="592" t="str">
        <f>IF(_tag_month_shift!AD20="","",_tag_month_shift!AD20)</f>
        <v/>
      </c>
      <c r="AJ28" s="593" t="str">
        <f>IF(AI29="","",SUM(AE29:AI29)-SUM(AE28:AI28))</f>
        <v/>
      </c>
      <c r="AK28" s="593" t="str">
        <f>IF(AI29="","",SUM(AJ28:AJ30))</f>
        <v/>
      </c>
      <c r="AL28" s="592" t="str">
        <f>IF(_tag_month_shift!AG20="","",_tag_month_shift!AG20)</f>
        <v/>
      </c>
      <c r="AM28" s="592" t="str">
        <f>IF(_tag_month_shift!AH20="","",_tag_month_shift!AH20)</f>
        <v/>
      </c>
      <c r="AN28" s="593" t="str">
        <f>IF(AM29="","",SUM(AL29:AM29)-SUM(AL28:AM28))</f>
        <v/>
      </c>
      <c r="AO28" s="593" t="str">
        <f>IF(AM29="","",SUM(AN28:AN30))</f>
        <v/>
      </c>
      <c r="AP28" s="597" t="str">
        <f>IF(AND(BD28=""),"",IF(AND(BD28=0),0,IF(AND(BD28&gt;0),AN28/BD28,)))</f>
        <v/>
      </c>
      <c r="AQ28" s="597" t="str">
        <f>IF(BD28="","",AVERAGE(AP28:AP30))</f>
        <v/>
      </c>
      <c r="AR28" s="633" t="str">
        <f>IF(AND(AZ28=""),"",IF(AND(AZ28=0),0,IF(AND(AZ28&gt;0),AN28/AZ28,)))</f>
        <v/>
      </c>
      <c r="AS28" s="633" t="str">
        <f>IF(AZ28="","",AVERAGE(AR28:AR30))</f>
        <v/>
      </c>
      <c r="AT28" s="592" t="str">
        <f>IF(_tag_month_shift!AO20="","",_tag_month_shift!AO20)</f>
        <v/>
      </c>
      <c r="AU28" s="592" t="str">
        <f>IF(_tag_month_shift!AP20="","",_tag_month_shift!AP20)</f>
        <v/>
      </c>
      <c r="AV28" s="593" t="str">
        <f>IF(AT29="","",AT29-AT28)</f>
        <v/>
      </c>
      <c r="AW28" s="593" t="str">
        <f>IF(AU29="","",AU29-AU28)</f>
        <v/>
      </c>
      <c r="AX28" s="593" t="str">
        <f>IF(AU29="","",SUM(AV28:AW28))</f>
        <v/>
      </c>
      <c r="AY28" s="593" t="str">
        <f>IF(AU29="","",SUM(AX28:AX30))</f>
        <v/>
      </c>
      <c r="AZ28" s="600" t="str">
        <f>IF(_tag_month_shift!AU20="","",_tag_month_shift!AU20)</f>
        <v/>
      </c>
      <c r="BA28" s="600" t="str">
        <f>IF(_tag_month_shift!AV20="","",_tag_month_shift!AV20)</f>
        <v/>
      </c>
      <c r="BB28" s="600" t="str">
        <f>IF(_tag_month_shift!AW20="","",_tag_month_shift!AW20)</f>
        <v/>
      </c>
      <c r="BC28" s="600" t="str">
        <f>IF(_tag_month_shift!AX20="","",_tag_month_shift!AX20)</f>
        <v/>
      </c>
      <c r="BD28" s="601"/>
      <c r="BE28" s="593" t="str">
        <f>IF(_tag_month_shift!AZ20="","",_tag_month_shift!AZ20)</f>
        <v/>
      </c>
      <c r="BF28" s="593" t="str">
        <f>IF(_tag_month_shift!BA20="","",_tag_month_shift!BA20)</f>
        <v/>
      </c>
      <c r="BG28" s="602" t="str">
        <f>IF(AND(AZ28=""),"",IF(AND(AZ28=0),0,IF(AND(AZ28&gt;0),AX28*1000/AZ28,)))</f>
        <v/>
      </c>
      <c r="BH28" s="634" t="str">
        <f>IF(AND(AZ28=""),"",IF(AND(AZ28=0),0,IF(AND(AZ28&gt;0),(AW28*0.7353+AV28)*971.4/AZ28,)))</f>
        <v/>
      </c>
      <c r="BI28" s="597" t="str">
        <f>IF(AND(BE28=""),"",IF(AND(BE28=0),0,IF(AND(BE28&gt;0),AY28*1000/BE28,)))</f>
        <v/>
      </c>
      <c r="BJ28" s="597" t="str">
        <f>IF(AND(BE28=""),"",IF(AND(BE28=0),0,IF(AND(BE28&gt;0),(SUM(AW28:AW30)*0.7353+SUM(AV28:AV30))*971.4/BE28,)))</f>
        <v/>
      </c>
      <c r="BK28" s="592" t="str">
        <f>IF(_tag_month_shift!BF20="","",_tag_month_shift!BF20)</f>
        <v/>
      </c>
      <c r="BL28" s="592" t="str">
        <f>IF(_tag_month_shift!BG20="","",_tag_month_shift!BG20)</f>
        <v/>
      </c>
      <c r="BM28" s="593" t="str">
        <f>IF(BL29="","",SUM(BK29:BL29)-SUM(BK28:BL28))</f>
        <v/>
      </c>
      <c r="BN28" s="593" t="str">
        <f>IF(BL29="","",SUM(BM28:BM30))</f>
        <v/>
      </c>
      <c r="BO28" s="592" t="str">
        <f>IF(_tag_month_shift!BJ20="","",_tag_month_shift!BJ20)</f>
        <v/>
      </c>
      <c r="BP28" s="592" t="str">
        <f>IF(_tag_month_shift!BK20="","",_tag_month_shift!BK20)</f>
        <v/>
      </c>
      <c r="BQ28" s="457" t="str">
        <f>IF(BP29="","",SUM(BO29:BP29)-SUM(BO28:BP28))</f>
        <v/>
      </c>
      <c r="BR28" s="457" t="str">
        <f>IF(BP29="","",SUM(BQ28:BQ30))</f>
        <v/>
      </c>
      <c r="BS28" s="592" t="str">
        <f>IF(_tag_month_shift!BN20="","",_tag_month_shift!BN20)</f>
        <v/>
      </c>
      <c r="BT28" s="592" t="str">
        <f>IF(_tag_month_shift!BO20="","",_tag_month_shift!BO20)</f>
        <v/>
      </c>
      <c r="BU28" s="593" t="str">
        <f>IF(BT29="","",SUM(BS29:BT29)-SUM(BS28:BT28))</f>
        <v/>
      </c>
      <c r="BV28" s="604" t="str">
        <f>IF(BT29="","",SUM(BU28:BU30))</f>
        <v/>
      </c>
      <c r="BW28" s="605" t="str">
        <f>IF(AN28="","",AN28/(AZ28+AN28))</f>
        <v/>
      </c>
    </row>
    <row ht="15" r="29">
      <c r="A29" s="421">
        <f ca="1">A26+1</f>
        <v>43592</v>
      </c>
      <c r="B29" s="587">
        <f ca="1">A29</f>
        <v>43592</v>
      </c>
      <c r="C29" s="588" t="s">
        <v>434</v>
      </c>
      <c r="D29" s="606">
        <f>IF(AND(D28=4),1,IF(AND(D28&lt;4),(D28+1),))</f>
        <v>4</v>
      </c>
      <c r="E29" s="590" t="str">
        <f>IF(AND(D29=1),"甲班",IF(AND(D29=2),"乙班",IF(AND(D29=3),"丙班",IF(AND(D29=4),"丁班",))))</f>
        <v>丁班</v>
      </c>
      <c r="F29" s="607" t="str">
        <f>IF(_tag_month_shift!A21="","",_tag_month_shift!A21)</f>
        <v/>
      </c>
      <c r="G29" s="608" t="str">
        <f>IF(_tag_month_shift!B21="","",_tag_month_shift!B21)</f>
        <v/>
      </c>
      <c r="H29" s="608" t="str">
        <f>IF(_tag_month_shift!C21="","",_tag_month_shift!C21)</f>
        <v/>
      </c>
      <c r="I29" s="608" t="str">
        <f>IF(_tag_month_shift!D21="","",_tag_month_shift!D21)</f>
        <v/>
      </c>
      <c r="J29" s="608" t="str">
        <f>IF(_tag_month_shift!E21="","",_tag_month_shift!E21)</f>
        <v/>
      </c>
      <c r="K29" s="593" t="str">
        <f>IF(J30="","",SUM(F30:J30)-SUM(F29:J29))</f>
        <v/>
      </c>
      <c r="L29" s="609"/>
      <c r="M29" s="608" t="str">
        <f>IF(_tag_month_shift!H21="","",_tag_month_shift!H21)</f>
        <v/>
      </c>
      <c r="N29" s="608" t="str">
        <f>IF(_tag_month_shift!I21="","",_tag_month_shift!I21)</f>
        <v/>
      </c>
      <c r="O29" s="609" t="str">
        <f>IF(N30="","",SUM(M30:N30)-SUM(M29:N29))</f>
        <v/>
      </c>
      <c r="P29" s="609"/>
      <c r="Q29" s="608" t="str">
        <f>IF(_tag_month_shift!L21="","",_tag_month_shift!L21)</f>
        <v/>
      </c>
      <c r="R29" s="608" t="str">
        <f>IF(_tag_month_shift!M21="","",_tag_month_shift!M21)</f>
        <v/>
      </c>
      <c r="S29" s="609" t="str">
        <f>IF(R30="","",SUM(Q30:R30)-SUM(Q29:R29))</f>
        <v/>
      </c>
      <c r="T29" s="609"/>
      <c r="U29" s="608" t="str">
        <f>IF(_tag_month_shift!P21="","",_tag_month_shift!P21)</f>
        <v/>
      </c>
      <c r="V29" s="608" t="str">
        <f>IF(_tag_month_shift!Q21="","",_tag_month_shift!Q21)</f>
        <v/>
      </c>
      <c r="W29" s="609" t="str">
        <f>IF(V30="","",SUM(U30:V30)-SUM(U29:V29))</f>
        <v/>
      </c>
      <c r="X29" s="609"/>
      <c r="Y29" s="608" t="str">
        <f>IF(_tag_month_shift!T21="","",_tag_month_shift!T21)</f>
        <v/>
      </c>
      <c r="Z29" s="609" t="str">
        <f>IF(Y30="","",Y30-Y29)</f>
        <v/>
      </c>
      <c r="AA29" s="609"/>
      <c r="AB29" s="594" t="str">
        <f>IF(_tag_month_shift!W21="","",_tag_month_shift!W21)</f>
        <v/>
      </c>
      <c r="AC29" s="609" t="str">
        <f>IF(AB30="","",AB30-AB29)</f>
        <v/>
      </c>
      <c r="AD29" s="635"/>
      <c r="AE29" s="610" t="str">
        <f>IF(_tag_month_shift!Z21="","",_tag_month_shift!Z21)</f>
        <v/>
      </c>
      <c r="AF29" s="608" t="str">
        <f>IF(_tag_month_shift!AA21="","",_tag_month_shift!AA21)</f>
        <v/>
      </c>
      <c r="AG29" s="608" t="str">
        <f>IF(_tag_month_shift!AB21="","",_tag_month_shift!AB21)</f>
        <v/>
      </c>
      <c r="AH29" s="608" t="str">
        <f>IF(_tag_month_shift!AC21="","",_tag_month_shift!AC21)</f>
        <v/>
      </c>
      <c r="AI29" s="608" t="str">
        <f>IF(_tag_month_shift!AD21="","",_tag_month_shift!AD21)</f>
        <v/>
      </c>
      <c r="AJ29" s="609" t="str">
        <f>IF(AI30="","",SUM(AE30:AI30)-SUM(AE29:AI29))</f>
        <v/>
      </c>
      <c r="AK29" s="609"/>
      <c r="AL29" s="608" t="str">
        <f>IF(_tag_month_shift!AG21="","",_tag_month_shift!AG21)</f>
        <v/>
      </c>
      <c r="AM29" s="608" t="str">
        <f>IF(_tag_month_shift!AH21="","",_tag_month_shift!AH21)</f>
        <v/>
      </c>
      <c r="AN29" s="609" t="str">
        <f>IF(AM30="","",SUM(AL30:AM30)-SUM(AL29:AM29))</f>
        <v/>
      </c>
      <c r="AO29" s="609"/>
      <c r="AP29" s="612" t="str">
        <f>IF(AND(BD29=""),"",IF(AND(BD29=0),0,IF(AND(BD29&gt;0),AN29/BD29,)))</f>
        <v/>
      </c>
      <c r="AQ29" s="612"/>
      <c r="AR29" s="598" t="str">
        <f>IF(AND(AZ29=""),"",IF(AND(AZ29=0),0,IF(AND(AZ29&gt;0),AN29/AZ29,)))</f>
        <v/>
      </c>
      <c r="AS29" s="598"/>
      <c r="AT29" s="608" t="str">
        <f>IF(_tag_month_shift!AO21="","",_tag_month_shift!AO21)</f>
        <v/>
      </c>
      <c r="AU29" s="608" t="str">
        <f>IF(_tag_month_shift!AP21="","",_tag_month_shift!AP21)</f>
        <v/>
      </c>
      <c r="AV29" s="609" t="str">
        <f>IF(AT30="","",AT30-AT29)</f>
        <v/>
      </c>
      <c r="AW29" s="609" t="str">
        <f>IF(AU30="","",AU30-AU29)</f>
        <v/>
      </c>
      <c r="AX29" s="609" t="str">
        <f>IF(AU30="","",SUM(AV29:AW29))</f>
        <v/>
      </c>
      <c r="AY29" s="609"/>
      <c r="AZ29" s="614" t="str">
        <f>IF(_tag_month_shift!AU21="","",_tag_month_shift!AU21)</f>
        <v/>
      </c>
      <c r="BA29" s="614" t="str">
        <f>IF(_tag_month_shift!AV21="","",_tag_month_shift!AV21)</f>
        <v/>
      </c>
      <c r="BB29" s="614" t="str">
        <f>IF(_tag_month_shift!AW21="","",_tag_month_shift!AW21)</f>
        <v/>
      </c>
      <c r="BC29" s="614" t="str">
        <f>IF(_tag_month_shift!AX21="","",_tag_month_shift!AX21)</f>
        <v/>
      </c>
      <c r="BD29" s="615"/>
      <c r="BE29" s="609"/>
      <c r="BF29" s="609"/>
      <c r="BG29" s="616" t="str">
        <f>IF(AND(AZ29=""),"",IF(AND(AZ29=0),0,IF(AND(AZ29&gt;0),AX29*1000/AZ29,)))</f>
        <v/>
      </c>
      <c r="BH29" s="603" t="str">
        <f>IF(AND(AZ29=""),"",IF(AND(AZ29=0),0,IF(AND(AZ29&gt;0),(AW29*0.7353+AV29)*971.4/AZ29,)))</f>
        <v/>
      </c>
      <c r="BI29" s="612"/>
      <c r="BJ29" s="612"/>
      <c r="BK29" s="608" t="str">
        <f>IF(_tag_month_shift!BF21="","",_tag_month_shift!BF21)</f>
        <v/>
      </c>
      <c r="BL29" s="608" t="str">
        <f>IF(_tag_month_shift!BG21="","",_tag_month_shift!BG21)</f>
        <v/>
      </c>
      <c r="BM29" s="609" t="str">
        <f>IF(BL30="","",SUM(BK30:BL30)-SUM(BK29:BL29))</f>
        <v/>
      </c>
      <c r="BN29" s="609"/>
      <c r="BO29" s="608" t="str">
        <f>IF(_tag_month_shift!BJ21="","",_tag_month_shift!BJ21)</f>
        <v/>
      </c>
      <c r="BP29" s="608" t="str">
        <f>IF(_tag_month_shift!BK21="","",_tag_month_shift!BK21)</f>
        <v/>
      </c>
      <c r="BQ29" s="457" t="str">
        <f>IF(BP30="","",SUM(BO30:BP30)-SUM(BO29:BP29))</f>
        <v/>
      </c>
      <c r="BR29" s="457"/>
      <c r="BS29" s="608" t="str">
        <f>IF(_tag_month_shift!BN21="","",_tag_month_shift!BN21)</f>
        <v/>
      </c>
      <c r="BT29" s="608" t="str">
        <f>IF(_tag_month_shift!BO21="","",_tag_month_shift!BO21)</f>
        <v/>
      </c>
      <c r="BU29" s="609" t="str">
        <f>IF(BT30="","",SUM(BS30:BT30)-SUM(BS29:BT29))</f>
        <v/>
      </c>
      <c r="BV29" s="617"/>
      <c r="BW29" s="605" t="str">
        <f>IF(AN29="","",AN29/(AZ29+AN29))</f>
        <v/>
      </c>
    </row>
    <row ht="15" r="30">
      <c r="A30" s="421">
        <f ca="1">A27+1</f>
        <v>43592</v>
      </c>
      <c r="B30" s="587">
        <f ca="1">A30</f>
        <v>43592</v>
      </c>
      <c r="C30" s="588" t="s">
        <v>437</v>
      </c>
      <c r="D30" s="606">
        <f>IF(AND(D29=4),1,IF(AND(D29&lt;4),(D29+1),))</f>
        <v>1</v>
      </c>
      <c r="E30" s="590" t="str">
        <f>IF(AND(D30=1),"甲班",IF(AND(D30=2),"乙班",IF(AND(D30=3),"丙班",IF(AND(D30=4),"丁班",))))</f>
        <v>甲班</v>
      </c>
      <c r="F30" s="618" t="str">
        <f>IF(_tag_month_shift!A22="","",_tag_month_shift!A22)</f>
        <v/>
      </c>
      <c r="G30" s="619" t="str">
        <f>IF(_tag_month_shift!B22="","",_tag_month_shift!B22)</f>
        <v/>
      </c>
      <c r="H30" s="619" t="str">
        <f>IF(_tag_month_shift!C22="","",_tag_month_shift!C22)</f>
        <v/>
      </c>
      <c r="I30" s="619" t="str">
        <f>IF(_tag_month_shift!D22="","",_tag_month_shift!D22)</f>
        <v/>
      </c>
      <c r="J30" s="619" t="str">
        <f>IF(_tag_month_shift!E22="","",_tag_month_shift!E22)</f>
        <v/>
      </c>
      <c r="K30" s="593" t="str">
        <f>IF(J31="","",SUM(F31:J31)-SUM(F30:J30))</f>
        <v/>
      </c>
      <c r="L30" s="620"/>
      <c r="M30" s="619" t="str">
        <f>IF(_tag_month_shift!H22="","",_tag_month_shift!H22)</f>
        <v/>
      </c>
      <c r="N30" s="619" t="str">
        <f>IF(_tag_month_shift!I22="","",_tag_month_shift!I22)</f>
        <v/>
      </c>
      <c r="O30" s="620"/>
      <c r="P30" s="620"/>
      <c r="Q30" s="619" t="str">
        <f>IF(_tag_month_shift!L22="","",_tag_month_shift!L22)</f>
        <v/>
      </c>
      <c r="R30" s="619" t="str">
        <f>IF(_tag_month_shift!M22="","",_tag_month_shift!M22)</f>
        <v/>
      </c>
      <c r="S30" s="620" t="str">
        <f>IF(R31="","",SUM(Q31:R31)-SUM(Q30:R30))</f>
        <v/>
      </c>
      <c r="T30" s="620"/>
      <c r="U30" s="619" t="str">
        <f>IF(_tag_month_shift!P22="","",_tag_month_shift!P22)</f>
        <v/>
      </c>
      <c r="V30" s="619" t="str">
        <f>IF(_tag_month_shift!Q22="","",_tag_month_shift!Q22)</f>
        <v/>
      </c>
      <c r="W30" s="620"/>
      <c r="X30" s="620"/>
      <c r="Y30" s="619" t="str">
        <f>IF(_tag_month_shift!T22="","",_tag_month_shift!T22)</f>
        <v/>
      </c>
      <c r="Z30" s="620" t="str">
        <f>IF(Y31="","",Y31-Y30)</f>
        <v/>
      </c>
      <c r="AA30" s="620"/>
      <c r="AB30" s="621" t="str">
        <f>IF(_tag_month_shift!W22="","",_tag_month_shift!W22)</f>
        <v/>
      </c>
      <c r="AC30" s="620" t="str">
        <f>IF(AB31="","",AB31-AB30)</f>
        <v/>
      </c>
      <c r="AD30" s="636"/>
      <c r="AE30" s="622" t="str">
        <f>IF(_tag_month_shift!Z22="","",_tag_month_shift!Z22)</f>
        <v/>
      </c>
      <c r="AF30" s="619" t="str">
        <f>IF(_tag_month_shift!AA22="","",_tag_month_shift!AA22)</f>
        <v/>
      </c>
      <c r="AG30" s="619" t="str">
        <f>IF(_tag_month_shift!AB22="","",_tag_month_shift!AB22)</f>
        <v/>
      </c>
      <c r="AH30" s="619" t="str">
        <f>IF(_tag_month_shift!AC22="","",_tag_month_shift!AC22)</f>
        <v/>
      </c>
      <c r="AI30" s="619" t="str">
        <f>IF(_tag_month_shift!AD22="","",_tag_month_shift!AD22)</f>
        <v/>
      </c>
      <c r="AJ30" s="620" t="str">
        <f>IF(AI31="","",SUM(AE31:AI31)-SUM(AE30:AI30))</f>
        <v/>
      </c>
      <c r="AK30" s="620"/>
      <c r="AL30" s="619" t="str">
        <f>IF(_tag_month_shift!AG22="","",_tag_month_shift!AG22)</f>
        <v/>
      </c>
      <c r="AM30" s="619" t="str">
        <f>IF(_tag_month_shift!AH22="","",_tag_month_shift!AH22)</f>
        <v/>
      </c>
      <c r="AN30" s="620" t="str">
        <f>IF(AM31="","",SUM(AL31:AM31)-SUM(AL30:AM30))</f>
        <v/>
      </c>
      <c r="AO30" s="620"/>
      <c r="AP30" s="624" t="str">
        <f>IF(AND(BD30=""),"",IF(AND(BD30=0),0,IF(AND(BD30&gt;0),AN30/BD30,)))</f>
        <v/>
      </c>
      <c r="AQ30" s="624"/>
      <c r="AR30" s="625" t="str">
        <f>IF(AND(AZ30=""),"",IF(AND(AZ30=0),0,IF(AND(AZ30&gt;0),AN30/AZ30,)))</f>
        <v/>
      </c>
      <c r="AS30" s="625"/>
      <c r="AT30" s="619" t="str">
        <f>IF(_tag_month_shift!AO22="","",_tag_month_shift!AO22)</f>
        <v/>
      </c>
      <c r="AU30" s="619" t="str">
        <f>IF(_tag_month_shift!AP22="","",_tag_month_shift!AP22)</f>
        <v/>
      </c>
      <c r="AV30" s="620" t="str">
        <f>IF(AT31="","",AT31-AT30)</f>
        <v/>
      </c>
      <c r="AW30" s="620" t="str">
        <f>IF(AU31="","",AU31-AU30)</f>
        <v/>
      </c>
      <c r="AX30" s="620" t="str">
        <f>IF(AU31="","",SUM(AV30:AW30))</f>
        <v/>
      </c>
      <c r="AY30" s="620"/>
      <c r="AZ30" s="627" t="str">
        <f>IF(_tag_month_shift!AU22="","",_tag_month_shift!AU22)</f>
        <v/>
      </c>
      <c r="BA30" s="627" t="str">
        <f>IF(_tag_month_shift!AV22="","",_tag_month_shift!AV22)</f>
        <v/>
      </c>
      <c r="BB30" s="627" t="str">
        <f>IF(_tag_month_shift!AW22="","",_tag_month_shift!AW22)</f>
        <v/>
      </c>
      <c r="BC30" s="627" t="str">
        <f>IF(_tag_month_shift!AX22="","",_tag_month_shift!AX22)</f>
        <v/>
      </c>
      <c r="BD30" s="628"/>
      <c r="BE30" s="620"/>
      <c r="BF30" s="620"/>
      <c r="BG30" s="629" t="str">
        <f>IF(AND(AZ30=""),"",IF(AND(AZ30=0),0,IF(AND(AZ30&gt;0),AX30*1000/AZ30,)))</f>
        <v/>
      </c>
      <c r="BH30" s="637" t="str">
        <f>IF(AND(AZ30=""),"",IF(AND(AZ30=0),0,IF(AND(AZ30&gt;0),(AW30*0.7353+AV30)*971.4/AZ30,)))</f>
        <v/>
      </c>
      <c r="BI30" s="624"/>
      <c r="BJ30" s="624"/>
      <c r="BK30" s="619" t="str">
        <f>IF(_tag_month_shift!BF22="","",_tag_month_shift!BF22)</f>
        <v/>
      </c>
      <c r="BL30" s="619" t="str">
        <f>IF(_tag_month_shift!BG22="","",_tag_month_shift!BG22)</f>
        <v/>
      </c>
      <c r="BM30" s="620" t="str">
        <f>IF(BL31="","",SUM(BK31:BL31)-SUM(BK30:BL30))</f>
        <v/>
      </c>
      <c r="BN30" s="620"/>
      <c r="BO30" s="619" t="str">
        <f>IF(_tag_month_shift!BJ22="","",_tag_month_shift!BJ22)</f>
        <v/>
      </c>
      <c r="BP30" s="619" t="str">
        <f>IF(_tag_month_shift!BK22="","",_tag_month_shift!BK22)</f>
        <v/>
      </c>
      <c r="BQ30" s="457" t="str">
        <f>IF(BP31="","",SUM(BO31:BP31)-SUM(BO30:BP30))</f>
        <v/>
      </c>
      <c r="BR30" s="457"/>
      <c r="BS30" s="619" t="str">
        <f>IF(_tag_month_shift!BN22="","",_tag_month_shift!BN22)</f>
        <v/>
      </c>
      <c r="BT30" s="619" t="str">
        <f>IF(_tag_month_shift!BO22="","",_tag_month_shift!BO22)</f>
        <v/>
      </c>
      <c r="BU30" s="620" t="str">
        <f>IF(BT31="","",SUM(BS31:BT31)-SUM(BS30:BT30))</f>
        <v/>
      </c>
      <c r="BV30" s="630"/>
      <c r="BW30" s="605" t="str">
        <f>IF(AN30="","",AN30/(AZ30+AN30))</f>
        <v/>
      </c>
    </row>
    <row ht="15" r="31">
      <c r="A31" s="421">
        <f ca="1">A28+1</f>
        <v>43593</v>
      </c>
      <c r="B31" s="587">
        <f ca="1">A31</f>
        <v>43593</v>
      </c>
      <c r="C31" s="588" t="s">
        <v>424</v>
      </c>
      <c r="D31" s="606">
        <f>IF(AND(D25=1),4,IF(AND(D25&gt;1),(D25-1),))</f>
        <v>2</v>
      </c>
      <c r="E31" s="590" t="str">
        <f>IF(AND(D31=1),"甲班",IF(AND(D31=2),"乙班",IF(AND(D31=3),"丙班",IF(AND(D31=4),"丁班",))))</f>
        <v>乙班</v>
      </c>
      <c r="F31" s="591" t="str">
        <f>IF(_tag_month_shift!A23="","",_tag_month_shift!A23)</f>
        <v/>
      </c>
      <c r="G31" s="592" t="str">
        <f>IF(_tag_month_shift!B23="","",_tag_month_shift!B23)</f>
        <v/>
      </c>
      <c r="H31" s="592" t="str">
        <f>IF(_tag_month_shift!C23="","",_tag_month_shift!C23)</f>
        <v/>
      </c>
      <c r="I31" s="592" t="str">
        <f>IF(_tag_month_shift!D23="","",_tag_month_shift!D23)</f>
        <v/>
      </c>
      <c r="J31" s="592" t="str">
        <f>IF(_tag_month_shift!E23="","",_tag_month_shift!E23)</f>
        <v/>
      </c>
      <c r="K31" s="593" t="str">
        <f>IF(J32="","",SUM(F32:J32)-SUM(F31:J31))</f>
        <v/>
      </c>
      <c r="L31" s="593" t="str">
        <f>IF(J32="","",SUM(K31:K33))</f>
        <v/>
      </c>
      <c r="M31" s="592" t="str">
        <f>IF(_tag_month_shift!H23="","",_tag_month_shift!H23)</f>
        <v/>
      </c>
      <c r="N31" s="592" t="str">
        <f>IF(_tag_month_shift!I23="","",_tag_month_shift!I23)</f>
        <v/>
      </c>
      <c r="O31" s="593" t="str">
        <f>IF(N32="","",SUM(M32:N32)-SUM(M31:N31))</f>
        <v/>
      </c>
      <c r="P31" s="593" t="str">
        <f>IF(N32="","",SUM(O31:O33))</f>
        <v/>
      </c>
      <c r="Q31" s="592" t="str">
        <f>IF(_tag_month_shift!L23="","",_tag_month_shift!L23)</f>
        <v/>
      </c>
      <c r="R31" s="592" t="str">
        <f>IF(_tag_month_shift!M23="","",_tag_month_shift!M23)</f>
        <v/>
      </c>
      <c r="S31" s="593" t="str">
        <f>IF(R32="","",SUM(Q32:R32)-SUM(Q31:R31))</f>
        <v/>
      </c>
      <c r="T31" s="593" t="str">
        <f>IF(R32="","",SUM(S31:S33))</f>
        <v/>
      </c>
      <c r="U31" s="592" t="str">
        <f>IF(_tag_month_shift!P23="","",_tag_month_shift!P23)</f>
        <v/>
      </c>
      <c r="V31" s="592" t="str">
        <f>IF(_tag_month_shift!Q23="","",_tag_month_shift!Q23)</f>
        <v/>
      </c>
      <c r="W31" s="593" t="str">
        <f>IF(V32="","",SUM(U32:V32)-SUM(U31:V31))</f>
        <v/>
      </c>
      <c r="X31" s="593" t="str">
        <f>IF(V32="","",SUM(W31:W33))</f>
        <v/>
      </c>
      <c r="Y31" s="592" t="str">
        <f>IF(_tag_month_shift!T23="","",_tag_month_shift!T23)</f>
        <v/>
      </c>
      <c r="Z31" s="593" t="str">
        <f>IF(Y32="","",Y32-Y31)</f>
        <v/>
      </c>
      <c r="AA31" s="593" t="str">
        <f>IF(Y32="","",SUM(Z31:Z33))</f>
        <v/>
      </c>
      <c r="AB31" s="631" t="str">
        <f>IF(_tag_month_shift!W23="","",_tag_month_shift!W23)</f>
        <v/>
      </c>
      <c r="AC31" s="593" t="str">
        <f>IF(AB32="","",AB32-AB31)</f>
        <v/>
      </c>
      <c r="AD31" s="632" t="str">
        <f>IF(AB32="","",SUM(AC31:AC33))</f>
        <v/>
      </c>
      <c r="AE31" s="595" t="str">
        <f>IF(_tag_month_shift!Z23="","",_tag_month_shift!Z23)</f>
        <v/>
      </c>
      <c r="AF31" s="592" t="str">
        <f>IF(_tag_month_shift!AA23="","",_tag_month_shift!AA23)</f>
        <v/>
      </c>
      <c r="AG31" s="592" t="str">
        <f>IF(_tag_month_shift!AB23="","",_tag_month_shift!AB23)</f>
        <v/>
      </c>
      <c r="AH31" s="592" t="str">
        <f>IF(_tag_month_shift!AC23="","",_tag_month_shift!AC23)</f>
        <v/>
      </c>
      <c r="AI31" s="592" t="str">
        <f>IF(_tag_month_shift!AD23="","",_tag_month_shift!AD23)</f>
        <v/>
      </c>
      <c r="AJ31" s="593" t="str">
        <f>IF(AI32="","",SUM(AE32:AI32)-SUM(AE31:AI31))</f>
        <v/>
      </c>
      <c r="AK31" s="593" t="str">
        <f>IF(AI32="","",SUM(AJ31:AJ33))</f>
        <v/>
      </c>
      <c r="AL31" s="592" t="str">
        <f>IF(_tag_month_shift!AG23="","",_tag_month_shift!AG23)</f>
        <v/>
      </c>
      <c r="AM31" s="592" t="str">
        <f>IF(_tag_month_shift!AH23="","",_tag_month_shift!AH23)</f>
        <v/>
      </c>
      <c r="AN31" s="593" t="str">
        <f>IF(AM32="","",SUM(AL32:AM32)-SUM(AL31:AM31))</f>
        <v/>
      </c>
      <c r="AO31" s="593" t="str">
        <f>IF(AM32="","",SUM(AN31:AN33))</f>
        <v/>
      </c>
      <c r="AP31" s="597" t="str">
        <f>IF(AND(BD31=""),"",IF(AND(BD31=0),0,IF(AND(BD31&gt;0),AN31/BD31,)))</f>
        <v/>
      </c>
      <c r="AQ31" s="597" t="str">
        <f>IF(BD31="","",AVERAGE(AP31:AP33))</f>
        <v/>
      </c>
      <c r="AR31" s="633" t="str">
        <f>IF(AND(AZ31=""),"",IF(AND(AZ31=0),0,IF(AND(AZ31&gt;0),AN31/AZ31,)))</f>
        <v/>
      </c>
      <c r="AS31" s="633" t="str">
        <f>IF(AZ31="","",AVERAGE(AR31:AR33))</f>
        <v/>
      </c>
      <c r="AT31" s="592" t="str">
        <f>IF(_tag_month_shift!AO23="","",_tag_month_shift!AO23)</f>
        <v/>
      </c>
      <c r="AU31" s="592" t="str">
        <f>IF(_tag_month_shift!AP23="","",_tag_month_shift!AP23)</f>
        <v/>
      </c>
      <c r="AV31" s="593" t="str">
        <f>IF(AT32="","",AT32-AT31)</f>
        <v/>
      </c>
      <c r="AW31" s="593" t="str">
        <f>IF(AU32="","",AU32-AU31)</f>
        <v/>
      </c>
      <c r="AX31" s="593" t="str">
        <f>IF(AU32="","",SUM(AV31:AW31))</f>
        <v/>
      </c>
      <c r="AY31" s="593" t="str">
        <f>IF(AU32="","",SUM(AX31:AX33))</f>
        <v/>
      </c>
      <c r="AZ31" s="600" t="str">
        <f>IF(_tag_month_shift!AU23="","",_tag_month_shift!AU23)</f>
        <v/>
      </c>
      <c r="BA31" s="600" t="str">
        <f>IF(_tag_month_shift!AV23="","",_tag_month_shift!AV23)</f>
        <v/>
      </c>
      <c r="BB31" s="600" t="str">
        <f>IF(_tag_month_shift!AW23="","",_tag_month_shift!AW23)</f>
        <v/>
      </c>
      <c r="BC31" s="600" t="str">
        <f>IF(_tag_month_shift!AX23="","",_tag_month_shift!AX23)</f>
        <v/>
      </c>
      <c r="BD31" s="601"/>
      <c r="BE31" s="593" t="str">
        <f>IF(_tag_month_shift!AZ23="","",_tag_month_shift!AZ23)</f>
        <v/>
      </c>
      <c r="BF31" s="593" t="str">
        <f>IF(_tag_month_shift!BA23="","",_tag_month_shift!BA23)</f>
        <v/>
      </c>
      <c r="BG31" s="602" t="str">
        <f>IF(AND(AZ31=""),"",IF(AND(AZ31=0),0,IF(AND(AZ31&gt;0),AX31*1000/AZ31,)))</f>
        <v/>
      </c>
      <c r="BH31" s="634" t="str">
        <f>IF(AND(AZ31=""),"",IF(AND(AZ31=0),0,IF(AND(AZ31&gt;0),(AW31*0.7353+AV31)*971.4/AZ31,)))</f>
        <v/>
      </c>
      <c r="BI31" s="597" t="str">
        <f>IF(AND(BE31=""),"",IF(AND(BE31=0),0,IF(AND(BE31&gt;0),AY31*1000/BE31,)))</f>
        <v/>
      </c>
      <c r="BJ31" s="597" t="str">
        <f>IF(AND(BE31=""),"",IF(AND(BE31=0),0,IF(AND(BE31&gt;0),(SUM(AW31:AW33)*0.7353+SUM(AV31:AV33))*971.4/BE31,)))</f>
        <v/>
      </c>
      <c r="BK31" s="592" t="str">
        <f>IF(_tag_month_shift!BF23="","",_tag_month_shift!BF23)</f>
        <v/>
      </c>
      <c r="BL31" s="592" t="str">
        <f>IF(_tag_month_shift!BG23="","",_tag_month_shift!BG23)</f>
        <v/>
      </c>
      <c r="BM31" s="593" t="str">
        <f>IF(BL32="","",SUM(BK32:BL32)-SUM(BK31:BL31))</f>
        <v/>
      </c>
      <c r="BN31" s="593" t="str">
        <f>IF(BL32="","",SUM(BM31:BM33))</f>
        <v/>
      </c>
      <c r="BO31" s="592" t="str">
        <f>IF(_tag_month_shift!BJ23="","",_tag_month_shift!BJ23)</f>
        <v/>
      </c>
      <c r="BP31" s="592" t="str">
        <f>IF(_tag_month_shift!BK23="","",_tag_month_shift!BK23)</f>
        <v/>
      </c>
      <c r="BQ31" s="457" t="str">
        <f>IF(BP32="","",SUM(BO32:BP32)-SUM(BO31:BP31))</f>
        <v/>
      </c>
      <c r="BR31" s="457" t="str">
        <f>IF(BP32="","",SUM(BQ31:BQ33))</f>
        <v/>
      </c>
      <c r="BS31" s="592" t="str">
        <f>IF(_tag_month_shift!BN23="","",_tag_month_shift!BN23)</f>
        <v/>
      </c>
      <c r="BT31" s="592" t="str">
        <f>IF(_tag_month_shift!BO23="","",_tag_month_shift!BO23)</f>
        <v/>
      </c>
      <c r="BU31" s="593" t="str">
        <f>IF(BT32="","",SUM(BS32:BT32)-SUM(BS31:BT31))</f>
        <v/>
      </c>
      <c r="BV31" s="604" t="str">
        <f>IF(BT32="","",SUM(BU31:BU33))</f>
        <v/>
      </c>
      <c r="BW31" s="605" t="str">
        <f>IF(AN31="","",AN31/(AZ31+AN31))</f>
        <v/>
      </c>
    </row>
    <row ht="15" r="32">
      <c r="A32" s="421">
        <f ca="1">A29+1</f>
        <v>43593</v>
      </c>
      <c r="B32" s="587">
        <f ca="1">A32</f>
        <v>43593</v>
      </c>
      <c r="C32" s="588" t="s">
        <v>434</v>
      </c>
      <c r="D32" s="606">
        <f>IF(AND(D31=4),1,IF(AND(D31&lt;4),(D31+1),))</f>
        <v>3</v>
      </c>
      <c r="E32" s="590" t="str">
        <f>IF(AND(D32=1),"甲班",IF(AND(D32=2),"乙班",IF(AND(D32=3),"丙班",IF(AND(D32=4),"丁班",))))</f>
        <v>丙班</v>
      </c>
      <c r="F32" s="607" t="str">
        <f>IF(_tag_month_shift!A24="","",_tag_month_shift!A24)</f>
        <v/>
      </c>
      <c r="G32" s="608" t="str">
        <f>IF(_tag_month_shift!B24="","",_tag_month_shift!B24)</f>
        <v/>
      </c>
      <c r="H32" s="608" t="str">
        <f>IF(_tag_month_shift!C24="","",_tag_month_shift!C24)</f>
        <v/>
      </c>
      <c r="I32" s="608" t="str">
        <f>IF(_tag_month_shift!D24="","",_tag_month_shift!D24)</f>
        <v/>
      </c>
      <c r="J32" s="608" t="str">
        <f>IF(_tag_month_shift!E24="","",_tag_month_shift!E24)</f>
        <v/>
      </c>
      <c r="K32" s="593" t="str">
        <f>IF(J33="","",SUM(F33:J33)-SUM(F32:J32))</f>
        <v/>
      </c>
      <c r="L32" s="609"/>
      <c r="M32" s="608" t="str">
        <f>IF(_tag_month_shift!H24="","",_tag_month_shift!H24)</f>
        <v/>
      </c>
      <c r="N32" s="608" t="str">
        <f>IF(_tag_month_shift!I24="","",_tag_month_shift!I24)</f>
        <v/>
      </c>
      <c r="O32" s="609" t="str">
        <f>IF(N33="","",SUM(M33:N33)-SUM(M32:N32))</f>
        <v/>
      </c>
      <c r="P32" s="609"/>
      <c r="Q32" s="608" t="str">
        <f>IF(_tag_month_shift!L24="","",_tag_month_shift!L24)</f>
        <v/>
      </c>
      <c r="R32" s="608" t="str">
        <f>IF(_tag_month_shift!M24="","",_tag_month_shift!M24)</f>
        <v/>
      </c>
      <c r="S32" s="609" t="str">
        <f>IF(R33="","",SUM(Q33:R33)-SUM(Q32:R32))</f>
        <v/>
      </c>
      <c r="T32" s="609"/>
      <c r="U32" s="608" t="str">
        <f>IF(_tag_month_shift!P24="","",_tag_month_shift!P24)</f>
        <v/>
      </c>
      <c r="V32" s="608" t="str">
        <f>IF(_tag_month_shift!Q24="","",_tag_month_shift!Q24)</f>
        <v/>
      </c>
      <c r="W32" s="609" t="str">
        <f>IF(V33="","",SUM(U33:V33)-SUM(U32:V32))</f>
        <v/>
      </c>
      <c r="X32" s="609"/>
      <c r="Y32" s="608" t="str">
        <f>IF(_tag_month_shift!T24="","",_tag_month_shift!T24)</f>
        <v/>
      </c>
      <c r="Z32" s="609" t="str">
        <f>IF(Y33="","",Y33-Y32)</f>
        <v/>
      </c>
      <c r="AA32" s="609"/>
      <c r="AB32" s="594" t="str">
        <f>IF(_tag_month_shift!W24="","",_tag_month_shift!W24)</f>
        <v/>
      </c>
      <c r="AC32" s="609" t="str">
        <f>IF(AB33="","",AB33-AB32)</f>
        <v/>
      </c>
      <c r="AD32" s="635"/>
      <c r="AE32" s="610" t="str">
        <f>IF(_tag_month_shift!Z24="","",_tag_month_shift!Z24)</f>
        <v/>
      </c>
      <c r="AF32" s="608" t="str">
        <f>IF(_tag_month_shift!AA24="","",_tag_month_shift!AA24)</f>
        <v/>
      </c>
      <c r="AG32" s="608" t="str">
        <f>IF(_tag_month_shift!AB24="","",_tag_month_shift!AB24)</f>
        <v/>
      </c>
      <c r="AH32" s="608" t="str">
        <f>IF(_tag_month_shift!AC24="","",_tag_month_shift!AC24)</f>
        <v/>
      </c>
      <c r="AI32" s="608" t="str">
        <f>IF(_tag_month_shift!AD24="","",_tag_month_shift!AD24)</f>
        <v/>
      </c>
      <c r="AJ32" s="609" t="str">
        <f>IF(AI33="","",SUM(AE33:AI33)-SUM(AE32:AI32))</f>
        <v/>
      </c>
      <c r="AK32" s="609"/>
      <c r="AL32" s="608" t="str">
        <f>IF(_tag_month_shift!AG24="","",_tag_month_shift!AG24)</f>
        <v/>
      </c>
      <c r="AM32" s="608" t="str">
        <f>IF(_tag_month_shift!AH24="","",_tag_month_shift!AH24)</f>
        <v/>
      </c>
      <c r="AN32" s="609" t="str">
        <f>IF(AM33="","",SUM(AL33:AM33)-SUM(AL32:AM32))</f>
        <v/>
      </c>
      <c r="AO32" s="609"/>
      <c r="AP32" s="612" t="str">
        <f>IF(AND(BD32=""),"",IF(AND(BD32=0),0,IF(AND(BD32&gt;0),AN32/BD32,)))</f>
        <v/>
      </c>
      <c r="AQ32" s="612"/>
      <c r="AR32" s="598" t="str">
        <f>IF(AND(AZ32=""),"",IF(AND(AZ32=0),0,IF(AND(AZ32&gt;0),AN32/AZ32,)))</f>
        <v/>
      </c>
      <c r="AS32" s="598"/>
      <c r="AT32" s="608" t="str">
        <f>IF(_tag_month_shift!AO24="","",_tag_month_shift!AO24)</f>
        <v/>
      </c>
      <c r="AU32" s="608" t="str">
        <f>IF(_tag_month_shift!AP24="","",_tag_month_shift!AP24)</f>
        <v/>
      </c>
      <c r="AV32" s="609" t="str">
        <f>IF(AT33="","",AT33-AT32)</f>
        <v/>
      </c>
      <c r="AW32" s="609" t="str">
        <f>IF(AU33="","",AU33-AU32)</f>
        <v/>
      </c>
      <c r="AX32" s="609" t="str">
        <f>IF(AU33="","",SUM(AV32:AW32))</f>
        <v/>
      </c>
      <c r="AY32" s="609"/>
      <c r="AZ32" s="614" t="str">
        <f>IF(_tag_month_shift!AU24="","",_tag_month_shift!AU24)</f>
        <v/>
      </c>
      <c r="BA32" s="614" t="str">
        <f>IF(_tag_month_shift!AV24="","",_tag_month_shift!AV24)</f>
        <v/>
      </c>
      <c r="BB32" s="614" t="str">
        <f>IF(_tag_month_shift!AW24="","",_tag_month_shift!AW24)</f>
        <v/>
      </c>
      <c r="BC32" s="614" t="str">
        <f>IF(_tag_month_shift!AX24="","",_tag_month_shift!AX24)</f>
        <v/>
      </c>
      <c r="BD32" s="615"/>
      <c r="BE32" s="609"/>
      <c r="BF32" s="609"/>
      <c r="BG32" s="616" t="str">
        <f>IF(AND(AZ32=""),"",IF(AND(AZ32=0),0,IF(AND(AZ32&gt;0),AX32*1000/AZ32,)))</f>
        <v/>
      </c>
      <c r="BH32" s="603" t="str">
        <f>IF(AND(AZ32=""),"",IF(AND(AZ32=0),0,IF(AND(AZ32&gt;0),(AW32*0.7353+AV32)*971.4/AZ32,)))</f>
        <v/>
      </c>
      <c r="BI32" s="612"/>
      <c r="BJ32" s="612"/>
      <c r="BK32" s="608" t="str">
        <f>IF(_tag_month_shift!BF24="","",_tag_month_shift!BF24)</f>
        <v/>
      </c>
      <c r="BL32" s="608" t="str">
        <f>IF(_tag_month_shift!BG24="","",_tag_month_shift!BG24)</f>
        <v/>
      </c>
      <c r="BM32" s="609" t="str">
        <f>IF(BL33="","",SUM(BK33:BL33)-SUM(BK32:BL32))</f>
        <v/>
      </c>
      <c r="BN32" s="609"/>
      <c r="BO32" s="608" t="str">
        <f>IF(_tag_month_shift!BJ24="","",_tag_month_shift!BJ24)</f>
        <v/>
      </c>
      <c r="BP32" s="608" t="str">
        <f>IF(_tag_month_shift!BK24="","",_tag_month_shift!BK24)</f>
        <v/>
      </c>
      <c r="BQ32" s="457" t="str">
        <f>IF(BP33="","",SUM(BO33:BP33)-SUM(BO32:BP32))</f>
        <v/>
      </c>
      <c r="BR32" s="457"/>
      <c r="BS32" s="608" t="str">
        <f>IF(_tag_month_shift!BN24="","",_tag_month_shift!BN24)</f>
        <v/>
      </c>
      <c r="BT32" s="608" t="str">
        <f>IF(_tag_month_shift!BO24="","",_tag_month_shift!BO24)</f>
        <v/>
      </c>
      <c r="BU32" s="609" t="str">
        <f>IF(BT33="","",SUM(BS33:BT33)-SUM(BS32:BT32))</f>
        <v/>
      </c>
      <c r="BV32" s="617"/>
      <c r="BW32" s="605" t="str">
        <f>IF(AN32="","",AN32/(AZ32+AN32))</f>
        <v/>
      </c>
    </row>
    <row ht="15" r="33">
      <c r="A33" s="421">
        <f ca="1">A30+1</f>
        <v>43593</v>
      </c>
      <c r="B33" s="587">
        <f ca="1">A33</f>
        <v>43593</v>
      </c>
      <c r="C33" s="588" t="s">
        <v>437</v>
      </c>
      <c r="D33" s="606">
        <f>IF(AND(D32=4),1,IF(AND(D32&lt;4),(D32+1),))</f>
        <v>4</v>
      </c>
      <c r="E33" s="590" t="str">
        <f>IF(AND(D33=1),"甲班",IF(AND(D33=2),"乙班",IF(AND(D33=3),"丙班",IF(AND(D33=4),"丁班",))))</f>
        <v>丁班</v>
      </c>
      <c r="F33" s="618" t="str">
        <f>IF(_tag_month_shift!A25="","",_tag_month_shift!A25)</f>
        <v/>
      </c>
      <c r="G33" s="619" t="str">
        <f>IF(_tag_month_shift!B25="","",_tag_month_shift!B25)</f>
        <v/>
      </c>
      <c r="H33" s="619" t="str">
        <f>IF(_tag_month_shift!C25="","",_tag_month_shift!C25)</f>
        <v/>
      </c>
      <c r="I33" s="619" t="str">
        <f>IF(_tag_month_shift!D25="","",_tag_month_shift!D25)</f>
        <v/>
      </c>
      <c r="J33" s="619" t="str">
        <f>IF(_tag_month_shift!E25="","",_tag_month_shift!E25)</f>
        <v/>
      </c>
      <c r="K33" s="593" t="str">
        <f>IF(J34="","",SUM(F34:J34)-SUM(F33:J33))</f>
        <v/>
      </c>
      <c r="L33" s="620"/>
      <c r="M33" s="619" t="str">
        <f>IF(_tag_month_shift!H25="","",_tag_month_shift!H25)</f>
        <v/>
      </c>
      <c r="N33" s="619" t="str">
        <f>IF(_tag_month_shift!I25="","",_tag_month_shift!I25)</f>
        <v/>
      </c>
      <c r="O33" s="620" t="str">
        <f>IF(N34="","",SUM(M34:N34)-SUM(M33:N33))</f>
        <v/>
      </c>
      <c r="P33" s="620"/>
      <c r="Q33" s="619" t="str">
        <f>IF(_tag_month_shift!L25="","",_tag_month_shift!L25)</f>
        <v/>
      </c>
      <c r="R33" s="619" t="str">
        <f>IF(_tag_month_shift!M25="","",_tag_month_shift!M25)</f>
        <v/>
      </c>
      <c r="S33" s="620" t="str">
        <f>IF(R34="","",SUM(Q34:R34)-SUM(Q33:R33))</f>
        <v/>
      </c>
      <c r="T33" s="620"/>
      <c r="U33" s="619" t="str">
        <f>IF(_tag_month_shift!P25="","",_tag_month_shift!P25)</f>
        <v/>
      </c>
      <c r="V33" s="619" t="str">
        <f>IF(_tag_month_shift!Q25="","",_tag_month_shift!Q25)</f>
        <v/>
      </c>
      <c r="W33" s="620" t="str">
        <f>IF(V34="","",SUM(U34:V34)-SUM(U33:V33))</f>
        <v/>
      </c>
      <c r="X33" s="620"/>
      <c r="Y33" s="619" t="str">
        <f>IF(_tag_month_shift!T25="","",_tag_month_shift!T25)</f>
        <v/>
      </c>
      <c r="Z33" s="620" t="str">
        <f>IF(Y34="","",Y34-Y33)</f>
        <v/>
      </c>
      <c r="AA33" s="620"/>
      <c r="AB33" s="621" t="str">
        <f>IF(_tag_month_shift!W25="","",_tag_month_shift!W25)</f>
        <v/>
      </c>
      <c r="AC33" s="620" t="str">
        <f>IF(AB34="","",AB34-AB33)</f>
        <v/>
      </c>
      <c r="AD33" s="636"/>
      <c r="AE33" s="622" t="str">
        <f>IF(_tag_month_shift!Z25="","",_tag_month_shift!Z25)</f>
        <v/>
      </c>
      <c r="AF33" s="619" t="str">
        <f>IF(_tag_month_shift!AA25="","",_tag_month_shift!AA25)</f>
        <v/>
      </c>
      <c r="AG33" s="619" t="str">
        <f>IF(_tag_month_shift!AB25="","",_tag_month_shift!AB25)</f>
        <v/>
      </c>
      <c r="AH33" s="619" t="str">
        <f>IF(_tag_month_shift!AC25="","",_tag_month_shift!AC25)</f>
        <v/>
      </c>
      <c r="AI33" s="619" t="str">
        <f>IF(_tag_month_shift!AD25="","",_tag_month_shift!AD25)</f>
        <v/>
      </c>
      <c r="AJ33" s="620" t="str">
        <f>IF(AI34="","",SUM(AE34:AI34)-SUM(AE33:AI33))</f>
        <v/>
      </c>
      <c r="AK33" s="620"/>
      <c r="AL33" s="619" t="str">
        <f>IF(_tag_month_shift!AG25="","",_tag_month_shift!AG25)</f>
        <v/>
      </c>
      <c r="AM33" s="619" t="str">
        <f>IF(_tag_month_shift!AH25="","",_tag_month_shift!AH25)</f>
        <v/>
      </c>
      <c r="AN33" s="620" t="str">
        <f>IF(AM34="","",SUM(AL34:AM34)-SUM(AL33:AM33))</f>
        <v/>
      </c>
      <c r="AO33" s="620"/>
      <c r="AP33" s="624" t="str">
        <f>IF(AND(BD33=""),"",IF(AND(BD33=0),0,IF(AND(BD33&gt;0),AN33/BD33,)))</f>
        <v/>
      </c>
      <c r="AQ33" s="624"/>
      <c r="AR33" s="625" t="str">
        <f>IF(AND(AZ33=""),"",IF(AND(AZ33=0),0,IF(AND(AZ33&gt;0),AN33/AZ33,)))</f>
        <v/>
      </c>
      <c r="AS33" s="625"/>
      <c r="AT33" s="619" t="str">
        <f>IF(_tag_month_shift!AO25="","",_tag_month_shift!AO25)</f>
        <v/>
      </c>
      <c r="AU33" s="619" t="str">
        <f>IF(_tag_month_shift!AP25="","",_tag_month_shift!AP25)</f>
        <v/>
      </c>
      <c r="AV33" s="620" t="str">
        <f>IF(AT34="","",AT34-AT33)</f>
        <v/>
      </c>
      <c r="AW33" s="620" t="str">
        <f>IF(AU34="","",AU34-AU33)</f>
        <v/>
      </c>
      <c r="AX33" s="620" t="str">
        <f>IF(AU34="","",SUM(AV33:AW33))</f>
        <v/>
      </c>
      <c r="AY33" s="620"/>
      <c r="AZ33" s="627" t="str">
        <f>IF(_tag_month_shift!AU25="","",_tag_month_shift!AU25)</f>
        <v/>
      </c>
      <c r="BA33" s="627" t="str">
        <f>IF(_tag_month_shift!AV25="","",_tag_month_shift!AV25)</f>
        <v/>
      </c>
      <c r="BB33" s="627" t="str">
        <f>IF(_tag_month_shift!AW25="","",_tag_month_shift!AW25)</f>
        <v/>
      </c>
      <c r="BC33" s="627" t="str">
        <f>IF(_tag_month_shift!AX25="","",_tag_month_shift!AX25)</f>
        <v/>
      </c>
      <c r="BD33" s="628"/>
      <c r="BE33" s="620"/>
      <c r="BF33" s="620"/>
      <c r="BG33" s="629" t="str">
        <f>IF(AND(AZ33=""),"",IF(AND(AZ33=0),0,IF(AND(AZ33&gt;0),AX33*1000/AZ33,)))</f>
        <v/>
      </c>
      <c r="BH33" s="637" t="str">
        <f>IF(AND(AZ33=""),"",IF(AND(AZ33=0),0,IF(AND(AZ33&gt;0),(AW33*0.7353+AV33)*971.4/AZ33,)))</f>
        <v/>
      </c>
      <c r="BI33" s="624"/>
      <c r="BJ33" s="624"/>
      <c r="BK33" s="619" t="str">
        <f>IF(_tag_month_shift!BF25="","",_tag_month_shift!BF25)</f>
        <v/>
      </c>
      <c r="BL33" s="619" t="str">
        <f>IF(_tag_month_shift!BG25="","",_tag_month_shift!BG25)</f>
        <v/>
      </c>
      <c r="BM33" s="620" t="str">
        <f>IF(BL34="","",SUM(BK34:BL34)-SUM(BK33:BL33))</f>
        <v/>
      </c>
      <c r="BN33" s="620"/>
      <c r="BO33" s="619" t="str">
        <f>IF(_tag_month_shift!BJ25="","",_tag_month_shift!BJ25)</f>
        <v/>
      </c>
      <c r="BP33" s="619" t="str">
        <f>IF(_tag_month_shift!BK25="","",_tag_month_shift!BK25)</f>
        <v/>
      </c>
      <c r="BQ33" s="457" t="str">
        <f>IF(BP34="","",SUM(BO34:BP34)-SUM(BO33:BP33))</f>
        <v/>
      </c>
      <c r="BR33" s="457"/>
      <c r="BS33" s="619" t="str">
        <f>IF(_tag_month_shift!BN25="","",_tag_month_shift!BN25)</f>
        <v/>
      </c>
      <c r="BT33" s="619" t="str">
        <f>IF(_tag_month_shift!BO25="","",_tag_month_shift!BO25)</f>
        <v/>
      </c>
      <c r="BU33" s="620" t="str">
        <f>IF(BT34="","",SUM(BS34:BT34)-SUM(BS33:BT33))</f>
        <v/>
      </c>
      <c r="BV33" s="630"/>
      <c r="BW33" s="605" t="str">
        <f>IF(AN33="","",AN33/(AZ33+AN33))</f>
        <v/>
      </c>
    </row>
    <row ht="15" r="34">
      <c r="A34" s="421">
        <f ca="1">A31+1</f>
        <v>43594</v>
      </c>
      <c r="B34" s="587">
        <f ca="1">A34</f>
        <v>43594</v>
      </c>
      <c r="C34" s="588" t="s">
        <v>424</v>
      </c>
      <c r="D34" s="606">
        <f>IF(AND(D28=1),4,IF(AND(D28&gt;1),(D28-1),))</f>
        <v>2</v>
      </c>
      <c r="E34" s="590" t="str">
        <f>IF(AND(D34=1),"甲班",IF(AND(D34=2),"乙班",IF(AND(D34=3),"丙班",IF(AND(D34=4),"丁班",))))</f>
        <v>乙班</v>
      </c>
      <c r="F34" s="591" t="str">
        <f>IF(_tag_month_shift!A26="","",_tag_month_shift!A26)</f>
        <v/>
      </c>
      <c r="G34" s="592" t="str">
        <f>IF(_tag_month_shift!B26="","",_tag_month_shift!B26)</f>
        <v/>
      </c>
      <c r="H34" s="592" t="str">
        <f>IF(_tag_month_shift!C26="","",_tag_month_shift!C26)</f>
        <v/>
      </c>
      <c r="I34" s="592" t="str">
        <f>IF(_tag_month_shift!D26="","",_tag_month_shift!D26)</f>
        <v/>
      </c>
      <c r="J34" s="592" t="str">
        <f>IF(_tag_month_shift!E26="","",_tag_month_shift!E26)</f>
        <v/>
      </c>
      <c r="K34" s="593" t="str">
        <f>IF(J35="","",SUM(F35:J35)-SUM(F34:J34))</f>
        <v/>
      </c>
      <c r="L34" s="593" t="str">
        <f>IF(J35="","",SUM(K34:K36))</f>
        <v/>
      </c>
      <c r="M34" s="592" t="str">
        <f>IF(_tag_month_shift!H26="","",_tag_month_shift!H26)</f>
        <v/>
      </c>
      <c r="N34" s="592" t="str">
        <f>IF(_tag_month_shift!I26="","",_tag_month_shift!I26)</f>
        <v/>
      </c>
      <c r="O34" s="593" t="str">
        <f>IF(N35="","",SUM(M35:N35)-SUM(M34:N34))</f>
        <v/>
      </c>
      <c r="P34" s="593" t="str">
        <f>IF(N35="","",SUM(O34:O36))</f>
        <v/>
      </c>
      <c r="Q34" s="592" t="str">
        <f>IF(_tag_month_shift!L26="","",_tag_month_shift!L26)</f>
        <v/>
      </c>
      <c r="R34" s="592" t="str">
        <f>IF(_tag_month_shift!M26="","",_tag_month_shift!M26)</f>
        <v/>
      </c>
      <c r="S34" s="593" t="str">
        <f>IF(R35="","",SUM(Q35:R35)-SUM(Q34:R34))</f>
        <v/>
      </c>
      <c r="T34" s="593" t="str">
        <f>IF(R35="","",SUM(S34:S36))</f>
        <v/>
      </c>
      <c r="U34" s="592" t="str">
        <f>IF(_tag_month_shift!P26="","",_tag_month_shift!P26)</f>
        <v/>
      </c>
      <c r="V34" s="592" t="str">
        <f>IF(_tag_month_shift!Q26="","",_tag_month_shift!Q26)</f>
        <v/>
      </c>
      <c r="W34" s="593" t="str">
        <f>IF(V35="","",SUM(U35:V35)-SUM(U34:V34))</f>
        <v/>
      </c>
      <c r="X34" s="593" t="str">
        <f>IF(V35="","",SUM(W34:W36))</f>
        <v/>
      </c>
      <c r="Y34" s="592" t="str">
        <f>IF(_tag_month_shift!T26="","",_tag_month_shift!T26)</f>
        <v/>
      </c>
      <c r="Z34" s="593"/>
      <c r="AA34" s="593" t="str">
        <f>IF(Y35="","",SUM(Z34:Z36))</f>
        <v/>
      </c>
      <c r="AB34" s="631" t="str">
        <f>IF(_tag_month_shift!W26="","",_tag_month_shift!W26)</f>
        <v/>
      </c>
      <c r="AC34" s="593" t="str">
        <f>IF(AB35="","",AB35-AB34)</f>
        <v/>
      </c>
      <c r="AD34" s="632" t="str">
        <f>IF(AB35="","",SUM(AC34:AC36))</f>
        <v/>
      </c>
      <c r="AE34" s="595" t="str">
        <f>IF(_tag_month_shift!Z26="","",_tag_month_shift!Z26)</f>
        <v/>
      </c>
      <c r="AF34" s="592" t="str">
        <f>IF(_tag_month_shift!AA26="","",_tag_month_shift!AA26)</f>
        <v/>
      </c>
      <c r="AG34" s="592" t="str">
        <f>IF(_tag_month_shift!AB26="","",_tag_month_shift!AB26)</f>
        <v/>
      </c>
      <c r="AH34" s="592" t="str">
        <f>IF(_tag_month_shift!AC26="","",_tag_month_shift!AC26)</f>
        <v/>
      </c>
      <c r="AI34" s="592" t="str">
        <f>IF(_tag_month_shift!AD26="","",_tag_month_shift!AD26)</f>
        <v/>
      </c>
      <c r="AJ34" s="593" t="str">
        <f>IF(AI35="","",SUM(AE35:AI35)-SUM(AE34:AI34))</f>
        <v/>
      </c>
      <c r="AK34" s="593" t="str">
        <f>IF(AI35="","",SUM(AJ34:AJ36))</f>
        <v/>
      </c>
      <c r="AL34" s="592" t="str">
        <f>IF(_tag_month_shift!AG26="","",_tag_month_shift!AG26)</f>
        <v/>
      </c>
      <c r="AM34" s="592" t="str">
        <f>IF(_tag_month_shift!AH26="","",_tag_month_shift!AH26)</f>
        <v/>
      </c>
      <c r="AN34" s="593" t="str">
        <f>IF(AM35="","",SUM(AL35:AM35)-SUM(AL34:AM34))</f>
        <v/>
      </c>
      <c r="AO34" s="593" t="str">
        <f>IF(AM35="","",SUM(AN34:AN36))</f>
        <v/>
      </c>
      <c r="AP34" s="597" t="str">
        <f>IF(AND(BD34=""),"",IF(AND(BD34=0),0,IF(AND(BD34&gt;0),AN34/BD34,)))</f>
        <v/>
      </c>
      <c r="AQ34" s="597" t="str">
        <f>IF(BD34="","",AVERAGE(AP34:AP36))</f>
        <v/>
      </c>
      <c r="AR34" s="633" t="str">
        <f>IF(AND(AZ34=""),"",IF(AND(AZ34=0),0,IF(AND(AZ34&gt;0),AN34/AZ34,)))</f>
        <v/>
      </c>
      <c r="AS34" s="633" t="str">
        <f>IF(AZ34="","",AVERAGE(AR34:AR36))</f>
        <v/>
      </c>
      <c r="AT34" s="592" t="str">
        <f>IF(_tag_month_shift!AO26="","",_tag_month_shift!AO26)</f>
        <v/>
      </c>
      <c r="AU34" s="592" t="str">
        <f>IF(_tag_month_shift!AP26="","",_tag_month_shift!AP26)</f>
        <v/>
      </c>
      <c r="AV34" s="593" t="str">
        <f>IF(AT35="","",AT35-AT34)</f>
        <v/>
      </c>
      <c r="AW34" s="593" t="str">
        <f>IF(AU35="","",AU35-AU34)</f>
        <v/>
      </c>
      <c r="AX34" s="593" t="str">
        <f>IF(AU35="","",SUM(AV34:AW34))</f>
        <v/>
      </c>
      <c r="AY34" s="593" t="str">
        <f>IF(AU35="","",SUM(AX34:AX36))</f>
        <v/>
      </c>
      <c r="AZ34" s="600" t="str">
        <f>IF(_tag_month_shift!AU26="","",_tag_month_shift!AU26)</f>
        <v/>
      </c>
      <c r="BA34" s="600" t="str">
        <f>IF(_tag_month_shift!AV26="","",_tag_month_shift!AV26)</f>
        <v/>
      </c>
      <c r="BB34" s="600" t="str">
        <f>IF(_tag_month_shift!AW26="","",_tag_month_shift!AW26)</f>
        <v/>
      </c>
      <c r="BC34" s="600" t="str">
        <f>IF(_tag_month_shift!AX26="","",_tag_month_shift!AX26)</f>
        <v/>
      </c>
      <c r="BD34" s="601"/>
      <c r="BE34" s="593" t="str">
        <f>IF(_tag_month_shift!AZ26="","",_tag_month_shift!AZ26)</f>
        <v/>
      </c>
      <c r="BF34" s="593" t="str">
        <f>IF(_tag_month_shift!BA26="","",_tag_month_shift!BA26)</f>
        <v/>
      </c>
      <c r="BG34" s="602" t="str">
        <f>IF(AND(AZ34=""),"",IF(AND(AZ34=0),0,IF(AND(AZ34&gt;0),AX34*1000/AZ34,)))</f>
        <v/>
      </c>
      <c r="BH34" s="634" t="str">
        <f>IF(AND(AZ34=""),"",IF(AND(AZ34=0),0,IF(AND(AZ34&gt;0),(AW34*0.7353+AV34)*971.4/AZ34,)))</f>
        <v/>
      </c>
      <c r="BI34" s="597" t="str">
        <f>IF(AND(BE34=""),"",IF(AND(BE34=0),0,IF(AND(BE34&gt;0),AY34*1000/BE34,)))</f>
        <v/>
      </c>
      <c r="BJ34" s="597" t="str">
        <f>IF(AND(BE34=""),"",IF(AND(BE34=0),0,IF(AND(BE34&gt;0),(SUM(AW34:AW36)*0.7353+SUM(AV34:AV36))*971.4/BE34,)))</f>
        <v/>
      </c>
      <c r="BK34" s="592" t="str">
        <f>IF(_tag_month_shift!BF26="","",_tag_month_shift!BF26)</f>
        <v/>
      </c>
      <c r="BL34" s="592" t="str">
        <f>IF(_tag_month_shift!BG26="","",_tag_month_shift!BG26)</f>
        <v/>
      </c>
      <c r="BM34" s="593" t="str">
        <f>IF(BL35="","",SUM(BK35:BL35)-SUM(BK34:BL34))</f>
        <v/>
      </c>
      <c r="BN34" s="593" t="str">
        <f>IF(BL35="","",SUM(BM34:BM36))</f>
        <v/>
      </c>
      <c r="BO34" s="592" t="str">
        <f>IF(_tag_month_shift!BJ26="","",_tag_month_shift!BJ26)</f>
        <v/>
      </c>
      <c r="BP34" s="592" t="str">
        <f>IF(_tag_month_shift!BK26="","",_tag_month_shift!BK26)</f>
        <v/>
      </c>
      <c r="BQ34" s="457" t="str">
        <f>IF(BP35="","",SUM(BO35:BP35)-SUM(BO34:BP34))</f>
        <v/>
      </c>
      <c r="BR34" s="457" t="str">
        <f>IF(BP35="","",SUM(BQ34:BQ36))</f>
        <v/>
      </c>
      <c r="BS34" s="592" t="str">
        <f>IF(_tag_month_shift!BN26="","",_tag_month_shift!BN26)</f>
        <v/>
      </c>
      <c r="BT34" s="592" t="str">
        <f>IF(_tag_month_shift!BO26="","",_tag_month_shift!BO26)</f>
        <v/>
      </c>
      <c r="BU34" s="593" t="str">
        <f>IF(BT35="","",SUM(BS35:BT35)-SUM(BS34:BT34))</f>
        <v/>
      </c>
      <c r="BV34" s="604" t="str">
        <f>IF(BT35="","",SUM(BU34:BU36))</f>
        <v/>
      </c>
      <c r="BW34" s="605" t="str">
        <f>IF(AN34="","",AN34/(AZ34+AN34))</f>
        <v/>
      </c>
    </row>
    <row ht="15" r="35">
      <c r="A35" s="421">
        <f ca="1">A32+1</f>
        <v>43594</v>
      </c>
      <c r="B35" s="587">
        <f ca="1">A35</f>
        <v>43594</v>
      </c>
      <c r="C35" s="588" t="s">
        <v>434</v>
      </c>
      <c r="D35" s="606">
        <f>IF(AND(D34=4),1,IF(AND(D34&lt;4),(D34+1),))</f>
        <v>3</v>
      </c>
      <c r="E35" s="590" t="str">
        <f>IF(AND(D35=1),"甲班",IF(AND(D35=2),"乙班",IF(AND(D35=3),"丙班",IF(AND(D35=4),"丁班",))))</f>
        <v>丙班</v>
      </c>
      <c r="F35" s="607" t="str">
        <f>IF(_tag_month_shift!A27="","",_tag_month_shift!A27)</f>
        <v/>
      </c>
      <c r="G35" s="608" t="str">
        <f>IF(_tag_month_shift!B27="","",_tag_month_shift!B27)</f>
        <v/>
      </c>
      <c r="H35" s="608" t="str">
        <f>IF(_tag_month_shift!C27="","",_tag_month_shift!C27)</f>
        <v/>
      </c>
      <c r="I35" s="608" t="str">
        <f>IF(_tag_month_shift!D27="","",_tag_month_shift!D27)</f>
        <v/>
      </c>
      <c r="J35" s="608" t="str">
        <f>IF(_tag_month_shift!E27="","",_tag_month_shift!E27)</f>
        <v/>
      </c>
      <c r="K35" s="593" t="str">
        <f>IF(J36="","",SUM(F36:J36)-SUM(F35:J35))</f>
        <v/>
      </c>
      <c r="L35" s="609"/>
      <c r="M35" s="608" t="str">
        <f>IF(_tag_month_shift!H27="","",_tag_month_shift!H27)</f>
        <v/>
      </c>
      <c r="N35" s="608" t="str">
        <f>IF(_tag_month_shift!I27="","",_tag_month_shift!I27)</f>
        <v/>
      </c>
      <c r="O35" s="609" t="str">
        <f>IF(N36="","",SUM(M36:N36)-SUM(M35:N35))</f>
        <v/>
      </c>
      <c r="P35" s="609"/>
      <c r="Q35" s="608" t="str">
        <f>IF(_tag_month_shift!L27="","",_tag_month_shift!L27)</f>
        <v/>
      </c>
      <c r="R35" s="608" t="str">
        <f>IF(_tag_month_shift!M27="","",_tag_month_shift!M27)</f>
        <v/>
      </c>
      <c r="S35" s="609" t="str">
        <f>IF(R36="","",SUM(Q36:R36)-SUM(Q35:R35))</f>
        <v/>
      </c>
      <c r="T35" s="609"/>
      <c r="U35" s="608" t="str">
        <f>IF(_tag_month_shift!P27="","",_tag_month_shift!P27)</f>
        <v/>
      </c>
      <c r="V35" s="608" t="str">
        <f>IF(_tag_month_shift!Q27="","",_tag_month_shift!Q27)</f>
        <v/>
      </c>
      <c r="W35" s="609" t="str">
        <f>IF(V36="","",SUM(U36:V36)-SUM(U35:V35))</f>
        <v/>
      </c>
      <c r="X35" s="609"/>
      <c r="Y35" s="608" t="str">
        <f>IF(_tag_month_shift!T27="","",_tag_month_shift!T27)</f>
        <v/>
      </c>
      <c r="Z35" s="609" t="str">
        <f>IF(Y36="","",Y36-Y35)</f>
        <v/>
      </c>
      <c r="AA35" s="609"/>
      <c r="AB35" s="594" t="str">
        <f>IF(_tag_month_shift!W27="","",_tag_month_shift!W27)</f>
        <v/>
      </c>
      <c r="AC35" s="609" t="str">
        <f>IF(AB36="","",AB36-AB35)</f>
        <v/>
      </c>
      <c r="AD35" s="635"/>
      <c r="AE35" s="610" t="str">
        <f>IF(_tag_month_shift!Z27="","",_tag_month_shift!Z27)</f>
        <v/>
      </c>
      <c r="AF35" s="608" t="str">
        <f>IF(_tag_month_shift!AA27="","",_tag_month_shift!AA27)</f>
        <v/>
      </c>
      <c r="AG35" s="608" t="str">
        <f>IF(_tag_month_shift!AB27="","",_tag_month_shift!AB27)</f>
        <v/>
      </c>
      <c r="AH35" s="608" t="str">
        <f>IF(_tag_month_shift!AC27="","",_tag_month_shift!AC27)</f>
        <v/>
      </c>
      <c r="AI35" s="608" t="str">
        <f>IF(_tag_month_shift!AD27="","",_tag_month_shift!AD27)</f>
        <v/>
      </c>
      <c r="AJ35" s="609" t="str">
        <f>IF(AI36="","",SUM(AE36:AI36)-SUM(AE35:AI35))</f>
        <v/>
      </c>
      <c r="AK35" s="609"/>
      <c r="AL35" s="608" t="str">
        <f>IF(_tag_month_shift!AG27="","",_tag_month_shift!AG27)</f>
        <v/>
      </c>
      <c r="AM35" s="608" t="str">
        <f>IF(_tag_month_shift!AH27="","",_tag_month_shift!AH27)</f>
        <v/>
      </c>
      <c r="AN35" s="609" t="str">
        <f>IF(AM36="","",SUM(AL36:AM36)-SUM(AL35:AM35))</f>
        <v/>
      </c>
      <c r="AO35" s="609"/>
      <c r="AP35" s="612" t="str">
        <f>IF(AND(BD35=""),"",IF(AND(BD35=0),0,IF(AND(BD35&gt;0),AN35/BD35,)))</f>
        <v/>
      </c>
      <c r="AQ35" s="612"/>
      <c r="AR35" s="598" t="str">
        <f>IF(AND(AZ35=""),"",IF(AND(AZ35=0),0,IF(AND(AZ35&gt;0),AN35/AZ35,)))</f>
        <v/>
      </c>
      <c r="AS35" s="598"/>
      <c r="AT35" s="608" t="str">
        <f>IF(_tag_month_shift!AO27="","",_tag_month_shift!AO27)</f>
        <v/>
      </c>
      <c r="AU35" s="608" t="str">
        <f>IF(_tag_month_shift!AP27="","",_tag_month_shift!AP27)</f>
        <v/>
      </c>
      <c r="AV35" s="609" t="str">
        <f>IF(AT36="","",AT36-AT35)</f>
        <v/>
      </c>
      <c r="AW35" s="609" t="str">
        <f>IF(AU36="","",AU36-AU35)</f>
        <v/>
      </c>
      <c r="AX35" s="609" t="str">
        <f>IF(AU36="","",SUM(AV35:AW35))</f>
        <v/>
      </c>
      <c r="AY35" s="609"/>
      <c r="AZ35" s="614" t="str">
        <f>IF(_tag_month_shift!AU27="","",_tag_month_shift!AU27)</f>
        <v/>
      </c>
      <c r="BA35" s="614" t="str">
        <f>IF(_tag_month_shift!AV27="","",_tag_month_shift!AV27)</f>
        <v/>
      </c>
      <c r="BB35" s="614" t="str">
        <f>IF(_tag_month_shift!AW27="","",_tag_month_shift!AW27)</f>
        <v/>
      </c>
      <c r="BC35" s="614" t="str">
        <f>IF(_tag_month_shift!AX27="","",_tag_month_shift!AX27)</f>
        <v/>
      </c>
      <c r="BD35" s="615"/>
      <c r="BE35" s="609"/>
      <c r="BF35" s="609"/>
      <c r="BG35" s="616" t="str">
        <f>IF(AND(AZ35=""),"",IF(AND(AZ35=0),0,IF(AND(AZ35&gt;0),AX35*1000/AZ35,)))</f>
        <v/>
      </c>
      <c r="BH35" s="603" t="str">
        <f>IF(AND(AZ35=""),"",IF(AND(AZ35=0),0,IF(AND(AZ35&gt;0),(AW35*0.7353+AV35)*971.4/AZ35,)))</f>
        <v/>
      </c>
      <c r="BI35" s="612"/>
      <c r="BJ35" s="612"/>
      <c r="BK35" s="608" t="str">
        <f>IF(_tag_month_shift!BF27="","",_tag_month_shift!BF27)</f>
        <v/>
      </c>
      <c r="BL35" s="608" t="str">
        <f>IF(_tag_month_shift!BG27="","",_tag_month_shift!BG27)</f>
        <v/>
      </c>
      <c r="BM35" s="609" t="str">
        <f>IF(BL36="","",SUM(BK36:BL36)-SUM(BK35:BL35))</f>
        <v/>
      </c>
      <c r="BN35" s="609"/>
      <c r="BO35" s="608" t="str">
        <f>IF(_tag_month_shift!BJ27="","",_tag_month_shift!BJ27)</f>
        <v/>
      </c>
      <c r="BP35" s="608" t="str">
        <f>IF(_tag_month_shift!BK27="","",_tag_month_shift!BK27)</f>
        <v/>
      </c>
      <c r="BQ35" s="457" t="str">
        <f>IF(BP36="","",SUM(BO36:BP36)-SUM(BO35:BP35))</f>
        <v/>
      </c>
      <c r="BR35" s="457"/>
      <c r="BS35" s="608" t="str">
        <f>IF(_tag_month_shift!BN27="","",_tag_month_shift!BN27)</f>
        <v/>
      </c>
      <c r="BT35" s="608" t="str">
        <f>IF(_tag_month_shift!BO27="","",_tag_month_shift!BO27)</f>
        <v/>
      </c>
      <c r="BU35" s="609" t="str">
        <f>IF(BT36="","",SUM(BS36:BT36)-SUM(BS35:BT35))</f>
        <v/>
      </c>
      <c r="BV35" s="617"/>
      <c r="BW35" s="605" t="str">
        <f>IF(AN35="","",AN35/(AZ35+AN35))</f>
        <v/>
      </c>
    </row>
    <row ht="15" r="36">
      <c r="A36" s="421">
        <f ca="1">A33+1</f>
        <v>43594</v>
      </c>
      <c r="B36" s="587">
        <f ca="1">A36</f>
        <v>43594</v>
      </c>
      <c r="C36" s="588" t="s">
        <v>437</v>
      </c>
      <c r="D36" s="606">
        <f>IF(AND(D35=4),1,IF(AND(D35&lt;4),(D35+1),))</f>
        <v>4</v>
      </c>
      <c r="E36" s="590" t="str">
        <f>IF(AND(D36=1),"甲班",IF(AND(D36=2),"乙班",IF(AND(D36=3),"丙班",IF(AND(D36=4),"丁班",))))</f>
        <v>丁班</v>
      </c>
      <c r="F36" s="618" t="str">
        <f>IF(_tag_month_shift!A28="","",_tag_month_shift!A28)</f>
        <v/>
      </c>
      <c r="G36" s="619" t="str">
        <f>IF(_tag_month_shift!B28="","",_tag_month_shift!B28)</f>
        <v/>
      </c>
      <c r="H36" s="619" t="str">
        <f>IF(_tag_month_shift!C28="","",_tag_month_shift!C28)</f>
        <v/>
      </c>
      <c r="I36" s="619" t="str">
        <f>IF(_tag_month_shift!D28="","",_tag_month_shift!D28)</f>
        <v/>
      </c>
      <c r="J36" s="619" t="str">
        <f>IF(_tag_month_shift!E28="","",_tag_month_shift!E28)</f>
        <v/>
      </c>
      <c r="K36" s="593" t="str">
        <f>IF(J37="","",SUM(F37:J37)-SUM(F36:J36))</f>
        <v/>
      </c>
      <c r="L36" s="620"/>
      <c r="M36" s="619" t="str">
        <f>IF(_tag_month_shift!H28="","",_tag_month_shift!H28)</f>
        <v/>
      </c>
      <c r="N36" s="619" t="str">
        <f>IF(_tag_month_shift!I28="","",_tag_month_shift!I28)</f>
        <v/>
      </c>
      <c r="O36" s="620" t="str">
        <f>IF(N37="","",SUM(M37:N37)-SUM(M36:N36))</f>
        <v/>
      </c>
      <c r="P36" s="620"/>
      <c r="Q36" s="619" t="str">
        <f>IF(_tag_month_shift!L28="","",_tag_month_shift!L28)</f>
        <v/>
      </c>
      <c r="R36" s="619" t="str">
        <f>IF(_tag_month_shift!M28="","",_tag_month_shift!M28)</f>
        <v/>
      </c>
      <c r="S36" s="620" t="str">
        <f>IF(R37="","",SUM(Q37:R37)-SUM(Q36:R36))</f>
        <v/>
      </c>
      <c r="T36" s="620"/>
      <c r="U36" s="619" t="str">
        <f>IF(_tag_month_shift!P28="","",_tag_month_shift!P28)</f>
        <v/>
      </c>
      <c r="V36" s="619" t="str">
        <f>IF(_tag_month_shift!Q28="","",_tag_month_shift!Q28)</f>
        <v/>
      </c>
      <c r="W36" s="620" t="str">
        <f>IF(V37="","",SUM(U37:V37)-SUM(U36:V36))</f>
        <v/>
      </c>
      <c r="X36" s="620"/>
      <c r="Y36" s="619" t="str">
        <f>IF(_tag_month_shift!T28="","",_tag_month_shift!T28)</f>
        <v/>
      </c>
      <c r="Z36" s="609" t="str">
        <f>IF(Y37="","",Y37-Y36)</f>
        <v/>
      </c>
      <c r="AA36" s="620"/>
      <c r="AB36" s="621" t="str">
        <f>IF(_tag_month_shift!W28="","",_tag_month_shift!W28)</f>
        <v/>
      </c>
      <c r="AC36" s="620" t="str">
        <f>IF(AB37="","",AB37-AB36)</f>
        <v/>
      </c>
      <c r="AD36" s="636"/>
      <c r="AE36" s="622" t="str">
        <f>IF(_tag_month_shift!Z28="","",_tag_month_shift!Z28)</f>
        <v/>
      </c>
      <c r="AF36" s="619" t="str">
        <f>IF(_tag_month_shift!AA28="","",_tag_month_shift!AA28)</f>
        <v/>
      </c>
      <c r="AG36" s="619" t="str">
        <f>IF(_tag_month_shift!AB28="","",_tag_month_shift!AB28)</f>
        <v/>
      </c>
      <c r="AH36" s="619" t="str">
        <f>IF(_tag_month_shift!AC28="","",_tag_month_shift!AC28)</f>
        <v/>
      </c>
      <c r="AI36" s="619" t="str">
        <f>IF(_tag_month_shift!AD28="","",_tag_month_shift!AD28)</f>
        <v/>
      </c>
      <c r="AJ36" s="620" t="str">
        <f>IF(AI37="","",SUM(AE37:AI37)-SUM(AE36:AI36))</f>
        <v/>
      </c>
      <c r="AK36" s="620"/>
      <c r="AL36" s="619" t="str">
        <f>IF(_tag_month_shift!AG28="","",_tag_month_shift!AG28)</f>
        <v/>
      </c>
      <c r="AM36" s="619" t="str">
        <f>IF(_tag_month_shift!AH28="","",_tag_month_shift!AH28)</f>
        <v/>
      </c>
      <c r="AN36" s="620" t="str">
        <f>IF(AM37="","",SUM(AL37:AM37)-SUM(AL36:AM36))</f>
        <v/>
      </c>
      <c r="AO36" s="620"/>
      <c r="AP36" s="624" t="str">
        <f>IF(AND(BD36=""),"",IF(AND(BD36=0),0,IF(AND(BD36&gt;0),AN36/BD36,)))</f>
        <v/>
      </c>
      <c r="AQ36" s="624"/>
      <c r="AR36" s="625" t="str">
        <f>IF(AND(AZ36=""),"",IF(AND(AZ36=0),0,IF(AND(AZ36&gt;0),AN36/AZ36,)))</f>
        <v/>
      </c>
      <c r="AS36" s="625"/>
      <c r="AT36" s="619" t="str">
        <f>IF(_tag_month_shift!AO28="","",_tag_month_shift!AO28)</f>
        <v/>
      </c>
      <c r="AU36" s="619" t="str">
        <f>IF(_tag_month_shift!AP28="","",_tag_month_shift!AP28)</f>
        <v/>
      </c>
      <c r="AV36" s="620" t="str">
        <f>IF(AT37="","",AT37-AT36)</f>
        <v/>
      </c>
      <c r="AW36" s="620" t="str">
        <f>IF(AU37="","",AU37-AU36)</f>
        <v/>
      </c>
      <c r="AX36" s="620" t="str">
        <f>IF(AU37="","",SUM(AV36:AW36))</f>
        <v/>
      </c>
      <c r="AY36" s="620"/>
      <c r="AZ36" s="627" t="str">
        <f>IF(_tag_month_shift!AU28="","",_tag_month_shift!AU28)</f>
        <v/>
      </c>
      <c r="BA36" s="627" t="str">
        <f>IF(_tag_month_shift!AV28="","",_tag_month_shift!AV28)</f>
        <v/>
      </c>
      <c r="BB36" s="627" t="str">
        <f>IF(_tag_month_shift!AW28="","",_tag_month_shift!AW28)</f>
        <v/>
      </c>
      <c r="BC36" s="627" t="str">
        <f>IF(_tag_month_shift!AX28="","",_tag_month_shift!AX28)</f>
        <v/>
      </c>
      <c r="BD36" s="628"/>
      <c r="BE36" s="620"/>
      <c r="BF36" s="620"/>
      <c r="BG36" s="629" t="str">
        <f>IF(AND(AZ36=""),"",IF(AND(AZ36=0),0,IF(AND(AZ36&gt;0),AX36*1000/AZ36,)))</f>
        <v/>
      </c>
      <c r="BH36" s="637" t="str">
        <f>IF(AND(AZ36=""),"",IF(AND(AZ36=0),0,IF(AND(AZ36&gt;0),(AW36*0.7353+AV36)*971.4/AZ36,)))</f>
        <v/>
      </c>
      <c r="BI36" s="624"/>
      <c r="BJ36" s="624"/>
      <c r="BK36" s="619" t="str">
        <f>IF(_tag_month_shift!BF28="","",_tag_month_shift!BF28)</f>
        <v/>
      </c>
      <c r="BL36" s="619" t="str">
        <f>IF(_tag_month_shift!BG28="","",_tag_month_shift!BG28)</f>
        <v/>
      </c>
      <c r="BM36" s="620" t="str">
        <f>IF(BL37="","",SUM(BK37:BL37)-SUM(BK36:BL36))</f>
        <v/>
      </c>
      <c r="BN36" s="620"/>
      <c r="BO36" s="619" t="str">
        <f>IF(_tag_month_shift!BJ28="","",_tag_month_shift!BJ28)</f>
        <v/>
      </c>
      <c r="BP36" s="619" t="str">
        <f>IF(_tag_month_shift!BK28="","",_tag_month_shift!BK28)</f>
        <v/>
      </c>
      <c r="BQ36" s="457" t="str">
        <f>IF(BP37="","",SUM(BO37:BP37)-SUM(BO36:BP36))</f>
        <v/>
      </c>
      <c r="BR36" s="457"/>
      <c r="BS36" s="619" t="str">
        <f>IF(_tag_month_shift!BN28="","",_tag_month_shift!BN28)</f>
        <v/>
      </c>
      <c r="BT36" s="619" t="str">
        <f>IF(_tag_month_shift!BO28="","",_tag_month_shift!BO28)</f>
        <v/>
      </c>
      <c r="BU36" s="620" t="str">
        <f>IF(BT37="","",SUM(BS37:BT37)-SUM(BS36:BT36))</f>
        <v/>
      </c>
      <c r="BV36" s="630"/>
      <c r="BW36" s="605" t="str">
        <f>IF(AN36="","",AN36/(AZ36+AN36))</f>
        <v/>
      </c>
    </row>
    <row ht="15" r="37">
      <c r="A37" s="421">
        <f ca="1">A34+1</f>
        <v>43595</v>
      </c>
      <c r="B37" s="587">
        <f ca="1">A37</f>
        <v>43595</v>
      </c>
      <c r="C37" s="588" t="s">
        <v>424</v>
      </c>
      <c r="D37" s="606">
        <f>IF(AND(D31=1),4,IF(AND(D31&gt;1),(D31-1),))</f>
        <v>1</v>
      </c>
      <c r="E37" s="590" t="str">
        <f>IF(AND(D37=1),"甲班",IF(AND(D37=2),"乙班",IF(AND(D37=3),"丙班",IF(AND(D37=4),"丁班",))))</f>
        <v>甲班</v>
      </c>
      <c r="F37" s="591" t="str">
        <f>IF(_tag_month_shift!A29="","",_tag_month_shift!A29)</f>
        <v/>
      </c>
      <c r="G37" s="592" t="str">
        <f>IF(_tag_month_shift!B29="","",_tag_month_shift!B29)</f>
        <v/>
      </c>
      <c r="H37" s="592" t="str">
        <f>IF(_tag_month_shift!C29="","",_tag_month_shift!C29)</f>
        <v/>
      </c>
      <c r="I37" s="592" t="str">
        <f>IF(_tag_month_shift!D29="","",_tag_month_shift!D29)</f>
        <v/>
      </c>
      <c r="J37" s="592" t="str">
        <f>IF(_tag_month_shift!E29="","",_tag_month_shift!E29)</f>
        <v/>
      </c>
      <c r="K37" s="593" t="str">
        <f>IF(J38="","",SUM(F38:J38)-SUM(F37:J37))</f>
        <v/>
      </c>
      <c r="L37" s="593" t="str">
        <f>IF(J38="","",SUM(K37:K39))</f>
        <v/>
      </c>
      <c r="M37" s="592" t="str">
        <f>IF(_tag_month_shift!H29="","",_tag_month_shift!H29)</f>
        <v/>
      </c>
      <c r="N37" s="592" t="str">
        <f>IF(_tag_month_shift!I29="","",_tag_month_shift!I29)</f>
        <v/>
      </c>
      <c r="O37" s="593" t="str">
        <f>IF(N38="","",SUM(M38:N38)-SUM(M37:N37))</f>
        <v/>
      </c>
      <c r="P37" s="593" t="str">
        <f>IF(N38="","",SUM(O37:O39))</f>
        <v/>
      </c>
      <c r="Q37" s="592" t="str">
        <f>IF(_tag_month_shift!L29="","",_tag_month_shift!L29)</f>
        <v/>
      </c>
      <c r="R37" s="592" t="str">
        <f>IF(_tag_month_shift!M29="","",_tag_month_shift!M29)</f>
        <v/>
      </c>
      <c r="S37" s="593" t="str">
        <f>IF(R38="","",SUM(Q38:R38)-SUM(Q37:R37))</f>
        <v/>
      </c>
      <c r="T37" s="593" t="str">
        <f>IF(R38="","",SUM(S37:S39))</f>
        <v/>
      </c>
      <c r="U37" s="592" t="str">
        <f>IF(_tag_month_shift!P29="","",_tag_month_shift!P29)</f>
        <v/>
      </c>
      <c r="V37" s="592" t="str">
        <f>IF(_tag_month_shift!Q29="","",_tag_month_shift!Q29)</f>
        <v/>
      </c>
      <c r="W37" s="593" t="str">
        <f>IF(V38="","",SUM(U38:V38)-SUM(U37:V37))</f>
        <v/>
      </c>
      <c r="X37" s="593" t="str">
        <f>IF(V38="","",SUM(W37:W39))</f>
        <v/>
      </c>
      <c r="Y37" s="592" t="str">
        <f>IF(_tag_month_shift!T29="","",_tag_month_shift!T29)</f>
        <v/>
      </c>
      <c r="Z37" s="593" t="str">
        <f>IF(Y38="","",Y38-Y37)</f>
        <v/>
      </c>
      <c r="AA37" s="593" t="str">
        <f>IF(Y38="","",SUM(Z37:Z39))</f>
        <v/>
      </c>
      <c r="AB37" s="631" t="str">
        <f>IF(_tag_month_shift!W29="","",_tag_month_shift!W29)</f>
        <v/>
      </c>
      <c r="AC37" s="593" t="str">
        <f>IF(AB38="","",AB38-AB37)</f>
        <v/>
      </c>
      <c r="AD37" s="632" t="str">
        <f>IF(AB38="","",SUM(AC37:AC39))</f>
        <v/>
      </c>
      <c r="AE37" s="595" t="str">
        <f>IF(_tag_month_shift!Z29="","",_tag_month_shift!Z29)</f>
        <v/>
      </c>
      <c r="AF37" s="592" t="str">
        <f>IF(_tag_month_shift!AA29="","",_tag_month_shift!AA29)</f>
        <v/>
      </c>
      <c r="AG37" s="592" t="str">
        <f>IF(_tag_month_shift!AB29="","",_tag_month_shift!AB29)</f>
        <v/>
      </c>
      <c r="AH37" s="592" t="str">
        <f>IF(_tag_month_shift!AC29="","",_tag_month_shift!AC29)</f>
        <v/>
      </c>
      <c r="AI37" s="592" t="str">
        <f>IF(_tag_month_shift!AD29="","",_tag_month_shift!AD29)</f>
        <v/>
      </c>
      <c r="AJ37" s="593" t="str">
        <f>IF(AI38="","",SUM(AE38:AI38)-SUM(AE37:AI37))</f>
        <v/>
      </c>
      <c r="AK37" s="593" t="str">
        <f>IF(AI38="","",SUM(AJ37:AJ39))</f>
        <v/>
      </c>
      <c r="AL37" s="592" t="str">
        <f>IF(_tag_month_shift!AG29="","",_tag_month_shift!AG29)</f>
        <v/>
      </c>
      <c r="AM37" s="592" t="str">
        <f>IF(_tag_month_shift!AH29="","",_tag_month_shift!AH29)</f>
        <v/>
      </c>
      <c r="AN37" s="593" t="str">
        <f>IF(AM38="","",SUM(AL38:AM38)-SUM(AL37:AM37))</f>
        <v/>
      </c>
      <c r="AO37" s="593" t="str">
        <f>IF(AM38="","",SUM(AN37:AN39))</f>
        <v/>
      </c>
      <c r="AP37" s="597" t="str">
        <f>IF(AND(BD37=""),"",IF(AND(BD37=0),0,IF(AND(BD37&gt;0),AN37/BD37,)))</f>
        <v/>
      </c>
      <c r="AQ37" s="597" t="str">
        <f>IF(BD37="","",AVERAGE(AP37:AP39))</f>
        <v/>
      </c>
      <c r="AR37" s="633" t="str">
        <f>IF(AND(AZ37=""),"",IF(AND(AZ37=0),0,IF(AND(AZ37&gt;0),AN37/AZ37,)))</f>
        <v/>
      </c>
      <c r="AS37" s="633" t="str">
        <f>IF(AZ37="","",AVERAGE(AR37:AR39))</f>
        <v/>
      </c>
      <c r="AT37" s="592" t="str">
        <f>IF(_tag_month_shift!AO29="","",_tag_month_shift!AO29)</f>
        <v/>
      </c>
      <c r="AU37" s="592" t="str">
        <f>IF(_tag_month_shift!AP29="","",_tag_month_shift!AP29)</f>
        <v/>
      </c>
      <c r="AV37" s="593" t="str">
        <f>IF(AT38="","",AT38-AT37)</f>
        <v/>
      </c>
      <c r="AW37" s="593" t="str">
        <f>IF(AU38="","",AU38-AU37)</f>
        <v/>
      </c>
      <c r="AX37" s="593" t="str">
        <f>IF(AU38="","",SUM(AV37:AW37))</f>
        <v/>
      </c>
      <c r="AY37" s="593" t="str">
        <f>IF(AU38="","",SUM(AX37:AX39))</f>
        <v/>
      </c>
      <c r="AZ37" s="600" t="str">
        <f>IF(_tag_month_shift!AU29="","",_tag_month_shift!AU29)</f>
        <v/>
      </c>
      <c r="BA37" s="600" t="str">
        <f>IF(_tag_month_shift!AV29="","",_tag_month_shift!AV29)</f>
        <v/>
      </c>
      <c r="BB37" s="600" t="str">
        <f>IF(_tag_month_shift!AW29="","",_tag_month_shift!AW29)</f>
        <v/>
      </c>
      <c r="BC37" s="600" t="str">
        <f>IF(_tag_month_shift!AX29="","",_tag_month_shift!AX29)</f>
        <v/>
      </c>
      <c r="BD37" s="601"/>
      <c r="BE37" s="593" t="str">
        <f>IF(_tag_month_shift!AZ29="","",_tag_month_shift!AZ29)</f>
        <v/>
      </c>
      <c r="BF37" s="593" t="str">
        <f>IF(_tag_month_shift!BA29="","",_tag_month_shift!BA29)</f>
        <v/>
      </c>
      <c r="BG37" s="602" t="str">
        <f>IF(AND(AZ37=""),"",IF(AND(AZ37=0),0,IF(AND(AZ37&gt;0),AX37*1000/AZ37,)))</f>
        <v/>
      </c>
      <c r="BH37" s="634" t="str">
        <f>IF(AND(AZ37=""),"",IF(AND(AZ37=0),0,IF(AND(AZ37&gt;0),(AW37*0.7353+AV37)*971.4/AZ37,)))</f>
        <v/>
      </c>
      <c r="BI37" s="597" t="str">
        <f>IF(AND(BE37=""),"",IF(AND(BE37=0),0,IF(AND(BE37&gt;0),AY37*1000/BE37,)))</f>
        <v/>
      </c>
      <c r="BJ37" s="597" t="str">
        <f>IF(AND(BE37=""),"",IF(AND(BE37=0),0,IF(AND(BE37&gt;0),(SUM(AW37:AW39)*0.7353+SUM(AV37:AV39))*971.4/BE37,)))</f>
        <v/>
      </c>
      <c r="BK37" s="592" t="str">
        <f>IF(_tag_month_shift!BF29="","",_tag_month_shift!BF29)</f>
        <v/>
      </c>
      <c r="BL37" s="592" t="str">
        <f>IF(_tag_month_shift!BG29="","",_tag_month_shift!BG29)</f>
        <v/>
      </c>
      <c r="BM37" s="593" t="str">
        <f>IF(BL38="","",SUM(BK38:BL38)-SUM(BK37:BL37))</f>
        <v/>
      </c>
      <c r="BN37" s="593" t="str">
        <f>IF(BL38="","",SUM(BM37:BM39))</f>
        <v/>
      </c>
      <c r="BO37" s="592" t="str">
        <f>IF(_tag_month_shift!BJ29="","",_tag_month_shift!BJ29)</f>
        <v/>
      </c>
      <c r="BP37" s="592" t="str">
        <f>IF(_tag_month_shift!BK29="","",_tag_month_shift!BK29)</f>
        <v/>
      </c>
      <c r="BQ37" s="457" t="str">
        <f>IF(BP38="","",SUM(BO38:BP38)-SUM(BO37:BP37))</f>
        <v/>
      </c>
      <c r="BR37" s="457" t="str">
        <f>IF(BP38="","",SUM(BQ37:BQ39))</f>
        <v/>
      </c>
      <c r="BS37" s="592" t="str">
        <f>IF(_tag_month_shift!BN29="","",_tag_month_shift!BN29)</f>
        <v/>
      </c>
      <c r="BT37" s="592" t="str">
        <f>IF(_tag_month_shift!BO29="","",_tag_month_shift!BO29)</f>
        <v/>
      </c>
      <c r="BU37" s="593" t="str">
        <f>IF(BT38="","",SUM(BS38:BT38)-SUM(BS37:BT37))</f>
        <v/>
      </c>
      <c r="BV37" s="604" t="str">
        <f>IF(BT38="","",SUM(BU37:BU39))</f>
        <v/>
      </c>
      <c r="BW37" s="605" t="str">
        <f>IF(AN37="","",AN37/(AZ37+AN37))</f>
        <v/>
      </c>
    </row>
    <row ht="15" r="38">
      <c r="A38" s="421">
        <f ca="1">A35+1</f>
        <v>43595</v>
      </c>
      <c r="B38" s="587">
        <f ca="1">A38</f>
        <v>43595</v>
      </c>
      <c r="C38" s="588" t="s">
        <v>434</v>
      </c>
      <c r="D38" s="606">
        <f>IF(AND(D37=4),1,IF(AND(D37&lt;4),(D37+1),))</f>
        <v>2</v>
      </c>
      <c r="E38" s="590" t="str">
        <f>IF(AND(D38=1),"甲班",IF(AND(D38=2),"乙班",IF(AND(D38=3),"丙班",IF(AND(D38=4),"丁班",))))</f>
        <v>乙班</v>
      </c>
      <c r="F38" s="607" t="str">
        <f>IF(_tag_month_shift!A30="","",_tag_month_shift!A30)</f>
        <v/>
      </c>
      <c r="G38" s="608" t="str">
        <f>IF(_tag_month_shift!B30="","",_tag_month_shift!B30)</f>
        <v/>
      </c>
      <c r="H38" s="608" t="str">
        <f>IF(_tag_month_shift!C30="","",_tag_month_shift!C30)</f>
        <v/>
      </c>
      <c r="I38" s="608" t="str">
        <f>IF(_tag_month_shift!D30="","",_tag_month_shift!D30)</f>
        <v/>
      </c>
      <c r="J38" s="608" t="str">
        <f>IF(_tag_month_shift!E30="","",_tag_month_shift!E30)</f>
        <v/>
      </c>
      <c r="K38" s="593" t="str">
        <f>IF(J39="","",SUM(F39:J39)-SUM(F38:J38))</f>
        <v/>
      </c>
      <c r="L38" s="609"/>
      <c r="M38" s="608" t="str">
        <f>IF(_tag_month_shift!H30="","",_tag_month_shift!H30)</f>
        <v/>
      </c>
      <c r="N38" s="608" t="str">
        <f>IF(_tag_month_shift!I30="","",_tag_month_shift!I30)</f>
        <v/>
      </c>
      <c r="O38" s="609"/>
      <c r="P38" s="609"/>
      <c r="Q38" s="608" t="str">
        <f>IF(_tag_month_shift!L30="","",_tag_month_shift!L30)</f>
        <v/>
      </c>
      <c r="R38" s="608" t="str">
        <f>IF(_tag_month_shift!M30="","",_tag_month_shift!M30)</f>
        <v/>
      </c>
      <c r="S38" s="609" t="str">
        <f>IF(R39="","",SUM(Q39:R39)-SUM(Q38:R38))</f>
        <v/>
      </c>
      <c r="T38" s="609"/>
      <c r="U38" s="608" t="str">
        <f>IF(_tag_month_shift!P30="","",_tag_month_shift!P30)</f>
        <v/>
      </c>
      <c r="V38" s="608" t="str">
        <f>IF(_tag_month_shift!Q30="","",_tag_month_shift!Q30)</f>
        <v/>
      </c>
      <c r="W38" s="609" t="str">
        <f>IF(V39="","",SUM(U39:V39)-SUM(U38:V38))</f>
        <v/>
      </c>
      <c r="X38" s="609"/>
      <c r="Y38" s="608" t="str">
        <f>IF(_tag_month_shift!T30="","",_tag_month_shift!T30)</f>
        <v/>
      </c>
      <c r="Z38" s="609" t="str">
        <f>IF(Y39="","",Y39-Y38)</f>
        <v/>
      </c>
      <c r="AA38" s="609"/>
      <c r="AB38" s="594" t="str">
        <f>IF(_tag_month_shift!W30="","",_tag_month_shift!W30)</f>
        <v/>
      </c>
      <c r="AC38" s="609" t="str">
        <f>IF(AB39="","",AB39-AB38)</f>
        <v/>
      </c>
      <c r="AD38" s="635"/>
      <c r="AE38" s="610" t="str">
        <f>IF(_tag_month_shift!Z30="","",_tag_month_shift!Z30)</f>
        <v/>
      </c>
      <c r="AF38" s="608" t="str">
        <f>IF(_tag_month_shift!AA30="","",_tag_month_shift!AA30)</f>
        <v/>
      </c>
      <c r="AG38" s="608" t="str">
        <f>IF(_tag_month_shift!AB30="","",_tag_month_shift!AB30)</f>
        <v/>
      </c>
      <c r="AH38" s="608" t="str">
        <f>IF(_tag_month_shift!AC30="","",_tag_month_shift!AC30)</f>
        <v/>
      </c>
      <c r="AI38" s="608" t="str">
        <f>IF(_tag_month_shift!AD30="","",_tag_month_shift!AD30)</f>
        <v/>
      </c>
      <c r="AJ38" s="609" t="str">
        <f>IF(AI39="","",SUM(AE39:AI39)-SUM(AE38:AI38))</f>
        <v/>
      </c>
      <c r="AK38" s="609"/>
      <c r="AL38" s="608" t="str">
        <f>IF(_tag_month_shift!AG30="","",_tag_month_shift!AG30)</f>
        <v/>
      </c>
      <c r="AM38" s="608" t="str">
        <f>IF(_tag_month_shift!AH30="","",_tag_month_shift!AH30)</f>
        <v/>
      </c>
      <c r="AN38" s="609" t="str">
        <f>IF(AM39="","",SUM(AL39:AM39)-SUM(AL38:AM38))</f>
        <v/>
      </c>
      <c r="AO38" s="609"/>
      <c r="AP38" s="612" t="str">
        <f>IF(AND(BD38=""),"",IF(AND(BD38=0),0,IF(AND(BD38&gt;0),AN38/BD38,)))</f>
        <v/>
      </c>
      <c r="AQ38" s="612"/>
      <c r="AR38" s="598" t="str">
        <f>IF(AND(AZ38=""),"",IF(AND(AZ38=0),0,IF(AND(AZ38&gt;0),AN38/AZ38,)))</f>
        <v/>
      </c>
      <c r="AS38" s="598"/>
      <c r="AT38" s="608" t="str">
        <f>IF(_tag_month_shift!AO30="","",_tag_month_shift!AO30)</f>
        <v/>
      </c>
      <c r="AU38" s="608" t="str">
        <f>IF(_tag_month_shift!AP30="","",_tag_month_shift!AP30)</f>
        <v/>
      </c>
      <c r="AV38" s="609" t="str">
        <f>IF(AT39="","",AT39-AT38)</f>
        <v/>
      </c>
      <c r="AW38" s="609" t="str">
        <f>IF(AU39="","",AU39-AU38)</f>
        <v/>
      </c>
      <c r="AX38" s="609" t="str">
        <f>IF(AU39="","",SUM(AV38:AW38))</f>
        <v/>
      </c>
      <c r="AY38" s="609"/>
      <c r="AZ38" s="614" t="str">
        <f>IF(_tag_month_shift!AU30="","",_tag_month_shift!AU30)</f>
        <v/>
      </c>
      <c r="BA38" s="614" t="str">
        <f>IF(_tag_month_shift!AV30="","",_tag_month_shift!AV30)</f>
        <v/>
      </c>
      <c r="BB38" s="614" t="str">
        <f>IF(_tag_month_shift!AW30="","",_tag_month_shift!AW30)</f>
        <v/>
      </c>
      <c r="BC38" s="614" t="str">
        <f>IF(_tag_month_shift!AX30="","",_tag_month_shift!AX30)</f>
        <v/>
      </c>
      <c r="BD38" s="615"/>
      <c r="BE38" s="609"/>
      <c r="BF38" s="609"/>
      <c r="BG38" s="616" t="str">
        <f>IF(AND(AZ38=""),"",IF(AND(AZ38=0),0,IF(AND(AZ38&gt;0),AX38*1000/AZ38,)))</f>
        <v/>
      </c>
      <c r="BH38" s="603" t="str">
        <f>IF(AND(AZ38=""),"",IF(AND(AZ38=0),0,IF(AND(AZ38&gt;0),(AW38*0.7353+AV38)*971.4/AZ38,)))</f>
        <v/>
      </c>
      <c r="BI38" s="612"/>
      <c r="BJ38" s="612"/>
      <c r="BK38" s="608" t="str">
        <f>IF(_tag_month_shift!BF30="","",_tag_month_shift!BF30)</f>
        <v/>
      </c>
      <c r="BL38" s="608" t="str">
        <f>IF(_tag_month_shift!BG30="","",_tag_month_shift!BG30)</f>
        <v/>
      </c>
      <c r="BM38" s="609" t="str">
        <f>IF(BL39="","",SUM(BK39:BL39)-SUM(BK38:BL38))</f>
        <v/>
      </c>
      <c r="BN38" s="609"/>
      <c r="BO38" s="608" t="str">
        <f>IF(_tag_month_shift!BJ30="","",_tag_month_shift!BJ30)</f>
        <v/>
      </c>
      <c r="BP38" s="608" t="str">
        <f>IF(_tag_month_shift!BK30="","",_tag_month_shift!BK30)</f>
        <v/>
      </c>
      <c r="BQ38" s="457" t="str">
        <f>IF(BP39="","",SUM(BO39:BP39)-SUM(BO38:BP38))</f>
        <v/>
      </c>
      <c r="BR38" s="457"/>
      <c r="BS38" s="608" t="str">
        <f>IF(_tag_month_shift!BN30="","",_tag_month_shift!BN30)</f>
        <v/>
      </c>
      <c r="BT38" s="608" t="str">
        <f>IF(_tag_month_shift!BO30="","",_tag_month_shift!BO30)</f>
        <v/>
      </c>
      <c r="BU38" s="609" t="str">
        <f>IF(BT39="","",SUM(BS39:BT39)-SUM(BS38:BT38))</f>
        <v/>
      </c>
      <c r="BV38" s="617"/>
      <c r="BW38" s="605" t="str">
        <f>IF(AN38="","",AN38/(AZ38+AN38))</f>
        <v/>
      </c>
    </row>
    <row ht="15" r="39">
      <c r="A39" s="421">
        <f ca="1">A36+1</f>
        <v>43595</v>
      </c>
      <c r="B39" s="587">
        <f ca="1">A39</f>
        <v>43595</v>
      </c>
      <c r="C39" s="588" t="s">
        <v>437</v>
      </c>
      <c r="D39" s="606">
        <f>IF(AND(D38=4),1,IF(AND(D38&lt;4),(D38+1),))</f>
        <v>3</v>
      </c>
      <c r="E39" s="590" t="str">
        <f>IF(AND(D39=1),"甲班",IF(AND(D39=2),"乙班",IF(AND(D39=3),"丙班",IF(AND(D39=4),"丁班",))))</f>
        <v>丙班</v>
      </c>
      <c r="F39" s="618" t="str">
        <f>IF(_tag_month_shift!A31="","",_tag_month_shift!A31)</f>
        <v/>
      </c>
      <c r="G39" s="619" t="str">
        <f>IF(_tag_month_shift!B31="","",_tag_month_shift!B31)</f>
        <v/>
      </c>
      <c r="H39" s="619" t="str">
        <f>IF(_tag_month_shift!C31="","",_tag_month_shift!C31)</f>
        <v/>
      </c>
      <c r="I39" s="619" t="str">
        <f>IF(_tag_month_shift!D31="","",_tag_month_shift!D31)</f>
        <v/>
      </c>
      <c r="J39" s="619" t="str">
        <f>IF(_tag_month_shift!E31="","",_tag_month_shift!E31)</f>
        <v/>
      </c>
      <c r="K39" s="593" t="str">
        <f>IF(J40="","",SUM(F40:J40)-SUM(F39:J39))</f>
        <v/>
      </c>
      <c r="L39" s="620"/>
      <c r="M39" s="619" t="str">
        <f>IF(_tag_month_shift!H31="","",_tag_month_shift!H31)</f>
        <v/>
      </c>
      <c r="N39" s="619" t="str">
        <f>IF(_tag_month_shift!I31="","",_tag_month_shift!I31)</f>
        <v/>
      </c>
      <c r="O39" s="620" t="str">
        <f>IF(N40="","",SUM(M40:N40)-SUM(M39:N39))</f>
        <v/>
      </c>
      <c r="P39" s="620"/>
      <c r="Q39" s="619" t="str">
        <f>IF(_tag_month_shift!L31="","",_tag_month_shift!L31)</f>
        <v/>
      </c>
      <c r="R39" s="619" t="str">
        <f>IF(_tag_month_shift!M31="","",_tag_month_shift!M31)</f>
        <v/>
      </c>
      <c r="S39" s="620" t="str">
        <f>IF(R40="","",SUM(Q40:R40)-SUM(Q39:R39))</f>
        <v/>
      </c>
      <c r="T39" s="620"/>
      <c r="U39" s="619" t="str">
        <f>IF(_tag_month_shift!P31="","",_tag_month_shift!P31)</f>
        <v/>
      </c>
      <c r="V39" s="619" t="str">
        <f>IF(_tag_month_shift!Q31="","",_tag_month_shift!Q31)</f>
        <v/>
      </c>
      <c r="W39" s="620" t="str">
        <f>IF(V40="","",SUM(U40:V40)-SUM(U39:V39))</f>
        <v/>
      </c>
      <c r="X39" s="620"/>
      <c r="Y39" s="619" t="str">
        <f>IF(_tag_month_shift!T31="","",_tag_month_shift!T31)</f>
        <v/>
      </c>
      <c r="Z39" s="620" t="str">
        <f>IF(Y40="","",Y40-Y39)</f>
        <v/>
      </c>
      <c r="AA39" s="620"/>
      <c r="AB39" s="621" t="str">
        <f>IF(_tag_month_shift!W31="","",_tag_month_shift!W31)</f>
        <v/>
      </c>
      <c r="AC39" s="620" t="str">
        <f>IF(AB40="","",AB40-AB39)</f>
        <v/>
      </c>
      <c r="AD39" s="636"/>
      <c r="AE39" s="622" t="str">
        <f>IF(_tag_month_shift!Z31="","",_tag_month_shift!Z31)</f>
        <v/>
      </c>
      <c r="AF39" s="619" t="str">
        <f>IF(_tag_month_shift!AA31="","",_tag_month_shift!AA31)</f>
        <v/>
      </c>
      <c r="AG39" s="619" t="str">
        <f>IF(_tag_month_shift!AB31="","",_tag_month_shift!AB31)</f>
        <v/>
      </c>
      <c r="AH39" s="619" t="str">
        <f>IF(_tag_month_shift!AC31="","",_tag_month_shift!AC31)</f>
        <v/>
      </c>
      <c r="AI39" s="619" t="str">
        <f>IF(_tag_month_shift!AD31="","",_tag_month_shift!AD31)</f>
        <v/>
      </c>
      <c r="AJ39" s="620" t="str">
        <f>IF(AI40="","",SUM(AE40:AI40)-SUM(AE39:AI39))</f>
        <v/>
      </c>
      <c r="AK39" s="620"/>
      <c r="AL39" s="619" t="str">
        <f>IF(_tag_month_shift!AG31="","",_tag_month_shift!AG31)</f>
        <v/>
      </c>
      <c r="AM39" s="619" t="str">
        <f>IF(_tag_month_shift!AH31="","",_tag_month_shift!AH31)</f>
        <v/>
      </c>
      <c r="AN39" s="620" t="str">
        <f>IF(AM40="","",SUM(AL40:AM40)-SUM(AL39:AM39))</f>
        <v/>
      </c>
      <c r="AO39" s="620"/>
      <c r="AP39" s="624" t="str">
        <f>IF(AND(BD39=""),"",IF(AND(BD39=0),0,IF(AND(BD39&gt;0),AN39/BD39,)))</f>
        <v/>
      </c>
      <c r="AQ39" s="624"/>
      <c r="AR39" s="625" t="str">
        <f>IF(AND(AZ39=""),"",IF(AND(AZ39=0),0,IF(AND(AZ39&gt;0),AN39/AZ39,)))</f>
        <v/>
      </c>
      <c r="AS39" s="625"/>
      <c r="AT39" s="619" t="str">
        <f>IF(_tag_month_shift!AO31="","",_tag_month_shift!AO31)</f>
        <v/>
      </c>
      <c r="AU39" s="619" t="str">
        <f>IF(_tag_month_shift!AP31="","",_tag_month_shift!AP31)</f>
        <v/>
      </c>
      <c r="AV39" s="620" t="str">
        <f>IF(AT40="","",AT40-AT39)</f>
        <v/>
      </c>
      <c r="AW39" s="620" t="str">
        <f>IF(AU40="","",AU40-AU39)</f>
        <v/>
      </c>
      <c r="AX39" s="620" t="str">
        <f>IF(AU40="","",SUM(AV39:AW39))</f>
        <v/>
      </c>
      <c r="AY39" s="620"/>
      <c r="AZ39" s="627" t="str">
        <f>IF(_tag_month_shift!AU31="","",_tag_month_shift!AU31)</f>
        <v/>
      </c>
      <c r="BA39" s="627" t="str">
        <f>IF(_tag_month_shift!AV31="","",_tag_month_shift!AV31)</f>
        <v/>
      </c>
      <c r="BB39" s="627" t="str">
        <f>IF(_tag_month_shift!AW31="","",_tag_month_shift!AW31)</f>
        <v/>
      </c>
      <c r="BC39" s="627" t="str">
        <f>IF(_tag_month_shift!AX31="","",_tag_month_shift!AX31)</f>
        <v/>
      </c>
      <c r="BD39" s="628"/>
      <c r="BE39" s="620"/>
      <c r="BF39" s="620"/>
      <c r="BG39" s="629" t="str">
        <f>IF(AND(AZ39=""),"",IF(AND(AZ39=0),0,IF(AND(AZ39&gt;0),AX39*1000/AZ39,)))</f>
        <v/>
      </c>
      <c r="BH39" s="637" t="str">
        <f>IF(AND(AZ39=""),"",IF(AND(AZ39=0),0,IF(AND(AZ39&gt;0),(AW39*0.7353+AV39)*971.4/AZ39,)))</f>
        <v/>
      </c>
      <c r="BI39" s="624"/>
      <c r="BJ39" s="624"/>
      <c r="BK39" s="619" t="str">
        <f>IF(_tag_month_shift!BF31="","",_tag_month_shift!BF31)</f>
        <v/>
      </c>
      <c r="BL39" s="619" t="str">
        <f>IF(_tag_month_shift!BG31="","",_tag_month_shift!BG31)</f>
        <v/>
      </c>
      <c r="BM39" s="620" t="str">
        <f>IF(BL40="","",SUM(BK40:BL40)-SUM(BK39:BL39))</f>
        <v/>
      </c>
      <c r="BN39" s="620"/>
      <c r="BO39" s="619" t="str">
        <f>IF(_tag_month_shift!BJ31="","",_tag_month_shift!BJ31)</f>
        <v/>
      </c>
      <c r="BP39" s="619" t="str">
        <f>IF(_tag_month_shift!BK31="","",_tag_month_shift!BK31)</f>
        <v/>
      </c>
      <c r="BQ39" s="457" t="str">
        <f>IF(BP40="","",SUM(BO40:BP40)-SUM(BO39:BP39))</f>
        <v/>
      </c>
      <c r="BR39" s="457"/>
      <c r="BS39" s="619" t="str">
        <f>IF(_tag_month_shift!BN31="","",_tag_month_shift!BN31)</f>
        <v/>
      </c>
      <c r="BT39" s="619" t="str">
        <f>IF(_tag_month_shift!BO31="","",_tag_month_shift!BO31)</f>
        <v/>
      </c>
      <c r="BU39" s="620" t="str">
        <f>IF(BT40="","",SUM(BS40:BT40)-SUM(BS39:BT39))</f>
        <v/>
      </c>
      <c r="BV39" s="630"/>
      <c r="BW39" s="605" t="str">
        <f>IF(AN39="","",AN39/(AZ39+AN39))</f>
        <v/>
      </c>
    </row>
    <row ht="15" r="40">
      <c r="A40" s="421">
        <f ca="1">A37+1</f>
        <v>43596</v>
      </c>
      <c r="B40" s="587">
        <f ca="1">A40</f>
        <v>43596</v>
      </c>
      <c r="C40" s="588" t="s">
        <v>424</v>
      </c>
      <c r="D40" s="606">
        <f>IF(AND(D34=1),4,IF(AND(D34&gt;1),(D34-1),))</f>
        <v>1</v>
      </c>
      <c r="E40" s="590" t="str">
        <f>IF(AND(D40=1),"甲班",IF(AND(D40=2),"乙班",IF(AND(D40=3),"丙班",IF(AND(D40=4),"丁班",))))</f>
        <v>甲班</v>
      </c>
      <c r="F40" s="591" t="str">
        <f>IF(_tag_month_shift!A32="","",_tag_month_shift!A32)</f>
        <v/>
      </c>
      <c r="G40" s="592" t="str">
        <f>IF(_tag_month_shift!B32="","",_tag_month_shift!B32)</f>
        <v/>
      </c>
      <c r="H40" s="592" t="str">
        <f>IF(_tag_month_shift!C32="","",_tag_month_shift!C32)</f>
        <v/>
      </c>
      <c r="I40" s="592" t="str">
        <f>IF(_tag_month_shift!D32="","",_tag_month_shift!D32)</f>
        <v/>
      </c>
      <c r="J40" s="592" t="str">
        <f>IF(_tag_month_shift!E32="","",_tag_month_shift!E32)</f>
        <v/>
      </c>
      <c r="K40" s="593" t="str">
        <f>IF(J41="","",SUM(F41:J41)-SUM(F40:J40))</f>
        <v/>
      </c>
      <c r="L40" s="593" t="str">
        <f>IF(J41="","",SUM(K40:K42))</f>
        <v/>
      </c>
      <c r="M40" s="592" t="str">
        <f>IF(_tag_month_shift!H32="","",_tag_month_shift!H32)</f>
        <v/>
      </c>
      <c r="N40" s="592" t="str">
        <f>IF(_tag_month_shift!I32="","",_tag_month_shift!I32)</f>
        <v/>
      </c>
      <c r="O40" s="593" t="str">
        <f>IF(N41="","",SUM(M41:N41)-SUM(M40:N40))</f>
        <v/>
      </c>
      <c r="P40" s="593" t="str">
        <f>IF(N41="","",SUM(O40:O42))</f>
        <v/>
      </c>
      <c r="Q40" s="592" t="str">
        <f>IF(_tag_month_shift!L32="","",_tag_month_shift!L32)</f>
        <v/>
      </c>
      <c r="R40" s="592" t="str">
        <f>IF(_tag_month_shift!M32="","",_tag_month_shift!M32)</f>
        <v/>
      </c>
      <c r="S40" s="593" t="str">
        <f>IF(R41="","",SUM(Q41:R41)-SUM(Q40:R40))</f>
        <v/>
      </c>
      <c r="T40" s="593" t="str">
        <f>IF(R41="","",SUM(S40:S42))</f>
        <v/>
      </c>
      <c r="U40" s="592" t="str">
        <f>IF(_tag_month_shift!P32="","",_tag_month_shift!P32)</f>
        <v/>
      </c>
      <c r="V40" s="592" t="str">
        <f>IF(_tag_month_shift!Q32="","",_tag_month_shift!Q32)</f>
        <v/>
      </c>
      <c r="W40" s="593" t="str">
        <f>IF(V41="","",SUM(U41:V41)-SUM(U40:V40))</f>
        <v/>
      </c>
      <c r="X40" s="593" t="str">
        <f>IF(V41="","",SUM(W40:W42))</f>
        <v/>
      </c>
      <c r="Y40" s="592" t="str">
        <f>IF(_tag_month_shift!T32="","",_tag_month_shift!T32)</f>
        <v/>
      </c>
      <c r="Z40" s="593" t="str">
        <f>IF(Y41="","",Y41-Y40)</f>
        <v/>
      </c>
      <c r="AA40" s="593" t="str">
        <f>IF(Y41="","",SUM(Z40:Z42))</f>
        <v/>
      </c>
      <c r="AB40" s="631" t="str">
        <f>IF(_tag_month_shift!W32="","",_tag_month_shift!W32)</f>
        <v/>
      </c>
      <c r="AC40" s="593" t="str">
        <f>IF(AB41="","",AB41-AB40)</f>
        <v/>
      </c>
      <c r="AD40" s="632" t="str">
        <f>IF(AB41="","",SUM(AC40:AC42))</f>
        <v/>
      </c>
      <c r="AE40" s="610" t="str">
        <f>IF(_tag_month_shift!Z32="","",_tag_month_shift!Z32)</f>
        <v/>
      </c>
      <c r="AF40" s="608" t="str">
        <f>IF(_tag_month_shift!AA32="","",_tag_month_shift!AA32)</f>
        <v/>
      </c>
      <c r="AG40" s="608" t="str">
        <f>IF(_tag_month_shift!AB32="","",_tag_month_shift!AB32)</f>
        <v/>
      </c>
      <c r="AH40" s="608" t="str">
        <f>IF(_tag_month_shift!AC32="","",_tag_month_shift!AC32)</f>
        <v/>
      </c>
      <c r="AI40" s="608" t="str">
        <f>IF(_tag_month_shift!AD32="","",_tag_month_shift!AD32)</f>
        <v/>
      </c>
      <c r="AJ40" s="593" t="str">
        <f>IF(AI41="","",SUM(AE41:AI41)-SUM(AE40:AI40))</f>
        <v/>
      </c>
      <c r="AK40" s="593" t="str">
        <f>IF(AI41="","",SUM(AJ40:AJ42))</f>
        <v/>
      </c>
      <c r="AL40" s="592" t="str">
        <f>IF(_tag_month_shift!AG32="","",_tag_month_shift!AG32)</f>
        <v/>
      </c>
      <c r="AM40" s="592" t="str">
        <f>IF(_tag_month_shift!AH32="","",_tag_month_shift!AH32)</f>
        <v/>
      </c>
      <c r="AN40" s="593" t="str">
        <f>IF(AM41="","",SUM(AL41:AM41)-SUM(AL40:AM40))</f>
        <v/>
      </c>
      <c r="AO40" s="593" t="str">
        <f>IF(AM41="","",SUM(AN40:AN42))</f>
        <v/>
      </c>
      <c r="AP40" s="597" t="str">
        <f>IF(AND(BD40=""),"",IF(AND(BD40=0),0,IF(AND(BD40&gt;0),AN40/BD40,)))</f>
        <v/>
      </c>
      <c r="AQ40" s="597" t="str">
        <f>IF(BD40="","",AVERAGE(AP40:AP42))</f>
        <v/>
      </c>
      <c r="AR40" s="633" t="str">
        <f>IF(AND(AZ40=""),"",IF(AND(AZ40=0),0,IF(AND(AZ40&gt;0),AN40/AZ40,)))</f>
        <v/>
      </c>
      <c r="AS40" s="633" t="str">
        <f>IF(AZ40="","",AVERAGE(AR40:AR42))</f>
        <v/>
      </c>
      <c r="AT40" s="592" t="str">
        <f>IF(_tag_month_shift!AO32="","",_tag_month_shift!AO32)</f>
        <v/>
      </c>
      <c r="AU40" s="592" t="str">
        <f>IF(_tag_month_shift!AP32="","",_tag_month_shift!AP32)</f>
        <v/>
      </c>
      <c r="AV40" s="609" t="str">
        <f>IF(AT41="","",AT41-AT40)</f>
        <v/>
      </c>
      <c r="AW40" s="609" t="str">
        <f>IF(AU41="","",AU41-AU40)</f>
        <v/>
      </c>
      <c r="AX40" s="593" t="str">
        <f>IF(AU41="","",SUM(AV40:AW40))</f>
        <v/>
      </c>
      <c r="AY40" s="593" t="str">
        <f>IF(AU41="","",SUM(AX40:AX42))</f>
        <v/>
      </c>
      <c r="AZ40" s="600" t="str">
        <f>IF(_tag_month_shift!AU32="","",_tag_month_shift!AU32)</f>
        <v/>
      </c>
      <c r="BA40" s="600" t="str">
        <f>IF(_tag_month_shift!AV32="","",_tag_month_shift!AV32)</f>
        <v/>
      </c>
      <c r="BB40" s="600" t="str">
        <f>IF(_tag_month_shift!AW32="","",_tag_month_shift!AW32)</f>
        <v/>
      </c>
      <c r="BC40" s="600" t="str">
        <f>IF(_tag_month_shift!AX32="","",_tag_month_shift!AX32)</f>
        <v/>
      </c>
      <c r="BD40" s="601"/>
      <c r="BE40" s="593" t="str">
        <f>IF(_tag_month_shift!AZ32="","",_tag_month_shift!AZ32)</f>
        <v/>
      </c>
      <c r="BF40" s="593" t="str">
        <f>IF(_tag_month_shift!BA32="","",_tag_month_shift!BA32)</f>
        <v/>
      </c>
      <c r="BG40" s="602" t="str">
        <f>IF(AND(AZ40=""),"",IF(AND(AZ40=0),0,IF(AND(AZ40&gt;0),AX40*1000/AZ40,)))</f>
        <v/>
      </c>
      <c r="BH40" s="634" t="str">
        <f>IF(AND(AZ40=""),"",IF(AND(AZ40=0),0,IF(AND(AZ40&gt;0),(AW40*0.7353+AV40)*971.4/AZ40,)))</f>
        <v/>
      </c>
      <c r="BI40" s="597" t="str">
        <f>IF(AND(BE40=""),"",IF(AND(BE40=0),0,IF(AND(BE40&gt;0),AY40*1000/BE40,)))</f>
        <v/>
      </c>
      <c r="BJ40" s="597" t="str">
        <f>IF(AND(BE40=""),"",IF(AND(BE40=0),0,IF(AND(BE40&gt;0),(SUM(AW40:AW42)*0.7353+SUM(AV40:AV42))*971.4/BE40,)))</f>
        <v/>
      </c>
      <c r="BK40" s="592" t="str">
        <f>IF(_tag_month_shift!BF32="","",_tag_month_shift!BF32)</f>
        <v/>
      </c>
      <c r="BL40" s="592" t="str">
        <f>IF(_tag_month_shift!BG32="","",_tag_month_shift!BG32)</f>
        <v/>
      </c>
      <c r="BM40" s="593" t="str">
        <f>IF(BL41="","",SUM(BK41:BL41)-SUM(BK40:BL40))</f>
        <v/>
      </c>
      <c r="BN40" s="593" t="str">
        <f>IF(BL41="","",SUM(BM40:BM42))</f>
        <v/>
      </c>
      <c r="BO40" s="592" t="str">
        <f>IF(_tag_month_shift!BJ32="","",_tag_month_shift!BJ32)</f>
        <v/>
      </c>
      <c r="BP40" s="592" t="str">
        <f>IF(_tag_month_shift!BK32="","",_tag_month_shift!BK32)</f>
        <v/>
      </c>
      <c r="BQ40" s="457" t="str">
        <f>IF(BP41="","",SUM(BO41:BP41)-SUM(BO40:BP40))</f>
        <v/>
      </c>
      <c r="BR40" s="457" t="str">
        <f>IF(BP41="","",SUM(BQ40:BQ42))</f>
        <v/>
      </c>
      <c r="BS40" s="592" t="str">
        <f>IF(_tag_month_shift!BN32="","",_tag_month_shift!BN32)</f>
        <v/>
      </c>
      <c r="BT40" s="608" t="str">
        <f>IF(_tag_month_shift!BO32="","",_tag_month_shift!BO32)</f>
        <v/>
      </c>
      <c r="BU40" s="593" t="str">
        <f>IF(BT41="","",SUM(BS41:BT41)-SUM(BS40:BT40))</f>
        <v/>
      </c>
      <c r="BV40" s="604" t="str">
        <f>IF(BT41="","",SUM(BU40:BU42))</f>
        <v/>
      </c>
      <c r="BW40" s="605" t="str">
        <f>IF(AN40="","",AN40/(AZ40+AN40))</f>
        <v/>
      </c>
    </row>
    <row ht="15" r="41">
      <c r="A41" s="421">
        <f ca="1">A38+1</f>
        <v>43596</v>
      </c>
      <c r="B41" s="587">
        <f ca="1">A41</f>
        <v>43596</v>
      </c>
      <c r="C41" s="588" t="s">
        <v>434</v>
      </c>
      <c r="D41" s="606">
        <f>IF(AND(D40=4),1,IF(AND(D40&lt;4),(D40+1),))</f>
        <v>2</v>
      </c>
      <c r="E41" s="590" t="str">
        <f>IF(AND(D41=1),"甲班",IF(AND(D41=2),"乙班",IF(AND(D41=3),"丙班",IF(AND(D41=4),"丁班",))))</f>
        <v>乙班</v>
      </c>
      <c r="F41" s="607" t="str">
        <f>IF(_tag_month_shift!A33="","",_tag_month_shift!A33)</f>
        <v/>
      </c>
      <c r="G41" s="608" t="str">
        <f>IF(_tag_month_shift!B33="","",_tag_month_shift!B33)</f>
        <v/>
      </c>
      <c r="H41" s="608" t="str">
        <f>IF(_tag_month_shift!C33="","",_tag_month_shift!C33)</f>
        <v/>
      </c>
      <c r="I41" s="608" t="str">
        <f>IF(_tag_month_shift!D33="","",_tag_month_shift!D33)</f>
        <v/>
      </c>
      <c r="J41" s="608" t="str">
        <f>IF(_tag_month_shift!E33="","",_tag_month_shift!E33)</f>
        <v/>
      </c>
      <c r="K41" s="593" t="str">
        <f>IF(J42="","",SUM(F42:J42)-SUM(F41:J41))</f>
        <v/>
      </c>
      <c r="L41" s="609"/>
      <c r="M41" s="608" t="str">
        <f>IF(_tag_month_shift!H33="","",_tag_month_shift!H33)</f>
        <v/>
      </c>
      <c r="N41" s="608" t="str">
        <f>IF(_tag_month_shift!I33="","",_tag_month_shift!I33)</f>
        <v/>
      </c>
      <c r="O41" s="609" t="str">
        <f>IF(N42="","",SUM(M42:N42)-SUM(M41:N41))</f>
        <v/>
      </c>
      <c r="P41" s="609"/>
      <c r="Q41" s="608" t="str">
        <f>IF(_tag_month_shift!L33="","",_tag_month_shift!L33)</f>
        <v/>
      </c>
      <c r="R41" s="608" t="str">
        <f>IF(_tag_month_shift!M33="","",_tag_month_shift!M33)</f>
        <v/>
      </c>
      <c r="S41" s="609" t="str">
        <f>IF(R42="","",SUM(Q42:R42)-SUM(Q41:R41))</f>
        <v/>
      </c>
      <c r="T41" s="609"/>
      <c r="U41" s="608" t="str">
        <f>IF(_tag_month_shift!P33="","",_tag_month_shift!P33)</f>
        <v/>
      </c>
      <c r="V41" s="608" t="str">
        <f>IF(_tag_month_shift!Q33="","",_tag_month_shift!Q33)</f>
        <v/>
      </c>
      <c r="W41" s="609" t="str">
        <f>IF(V42="","",SUM(U42:V42)-SUM(U41:V41))</f>
        <v/>
      </c>
      <c r="X41" s="609"/>
      <c r="Y41" s="608" t="str">
        <f>IF(_tag_month_shift!T33="","",_tag_month_shift!T33)</f>
        <v/>
      </c>
      <c r="Z41" s="609" t="str">
        <f>IF(Y42="","",Y42-Y41)</f>
        <v/>
      </c>
      <c r="AA41" s="609"/>
      <c r="AB41" s="594" t="str">
        <f>IF(_tag_month_shift!W33="","",_tag_month_shift!W33)</f>
        <v/>
      </c>
      <c r="AC41" s="609" t="str">
        <f>IF(AB42="","",AB42-AB41)</f>
        <v/>
      </c>
      <c r="AD41" s="635"/>
      <c r="AE41" s="610" t="str">
        <f>IF(_tag_month_shift!Z33="","",_tag_month_shift!Z33)</f>
        <v/>
      </c>
      <c r="AF41" s="608" t="str">
        <f>IF(_tag_month_shift!AA33="","",_tag_month_shift!AA33)</f>
        <v/>
      </c>
      <c r="AG41" s="608" t="str">
        <f>IF(_tag_month_shift!AB33="","",_tag_month_shift!AB33)</f>
        <v/>
      </c>
      <c r="AH41" s="608" t="str">
        <f>IF(_tag_month_shift!AC33="","",_tag_month_shift!AC33)</f>
        <v/>
      </c>
      <c r="AI41" s="608" t="str">
        <f>IF(_tag_month_shift!AD33="","",_tag_month_shift!AD33)</f>
        <v/>
      </c>
      <c r="AJ41" s="609" t="str">
        <f>IF(AI42="","",SUM(AE42:AI42)-SUM(AE41:AI41))</f>
        <v/>
      </c>
      <c r="AK41" s="609"/>
      <c r="AL41" s="608" t="str">
        <f>IF(_tag_month_shift!AG33="","",_tag_month_shift!AG33)</f>
        <v/>
      </c>
      <c r="AM41" s="608" t="str">
        <f>IF(_tag_month_shift!AH33="","",_tag_month_shift!AH33)</f>
        <v/>
      </c>
      <c r="AN41" s="609" t="str">
        <f>IF(AM42="","",SUM(AL42:AM42)-SUM(AL41:AM41))</f>
        <v/>
      </c>
      <c r="AO41" s="609"/>
      <c r="AP41" s="612" t="str">
        <f>IF(AND(BD41=""),"",IF(AND(BD41=0),0,IF(AND(BD41&gt;0),AN41/BD41,)))</f>
        <v/>
      </c>
      <c r="AQ41" s="612"/>
      <c r="AR41" s="598" t="str">
        <f>IF(AND(AZ41=""),"",IF(AND(AZ41=0),0,IF(AND(AZ41&gt;0),AN41/AZ41,)))</f>
        <v/>
      </c>
      <c r="AS41" s="598"/>
      <c r="AT41" s="608" t="str">
        <f>IF(_tag_month_shift!AO33="","",_tag_month_shift!AO33)</f>
        <v/>
      </c>
      <c r="AU41" s="608" t="str">
        <f>IF(_tag_month_shift!AP33="","",_tag_month_shift!AP33)</f>
        <v/>
      </c>
      <c r="AV41" s="609" t="str">
        <f>IF(AT42="","",AT42-AT41)</f>
        <v/>
      </c>
      <c r="AW41" s="609" t="str">
        <f>IF(AU42="","",AU42-AU41)</f>
        <v/>
      </c>
      <c r="AX41" s="609" t="str">
        <f>IF(AU42="","",SUM(AV41:AW41))</f>
        <v/>
      </c>
      <c r="AY41" s="609"/>
      <c r="AZ41" s="614" t="str">
        <f>IF(_tag_month_shift!AU33="","",_tag_month_shift!AU33)</f>
        <v/>
      </c>
      <c r="BA41" s="614" t="str">
        <f>IF(_tag_month_shift!AV33="","",_tag_month_shift!AV33)</f>
        <v/>
      </c>
      <c r="BB41" s="614" t="str">
        <f>IF(_tag_month_shift!AW33="","",_tag_month_shift!AW33)</f>
        <v/>
      </c>
      <c r="BC41" s="614" t="str">
        <f>IF(_tag_month_shift!AX33="","",_tag_month_shift!AX33)</f>
        <v/>
      </c>
      <c r="BD41" s="615"/>
      <c r="BE41" s="609"/>
      <c r="BF41" s="609"/>
      <c r="BG41" s="616" t="str">
        <f>IF(AND(AZ41=""),"",IF(AND(AZ41=0),0,IF(AND(AZ41&gt;0),AX41*1000/AZ41,)))</f>
        <v/>
      </c>
      <c r="BH41" s="603" t="str">
        <f>IF(AND(AZ41=""),"",IF(AND(AZ41=0),0,IF(AND(AZ41&gt;0),(AW41*0.7353+AV41)*971.4/AZ41,)))</f>
        <v/>
      </c>
      <c r="BI41" s="612"/>
      <c r="BJ41" s="612"/>
      <c r="BK41" s="608" t="str">
        <f>IF(_tag_month_shift!BF33="","",_tag_month_shift!BF33)</f>
        <v/>
      </c>
      <c r="BL41" s="608" t="str">
        <f>IF(_tag_month_shift!BG33="","",_tag_month_shift!BG33)</f>
        <v/>
      </c>
      <c r="BM41" s="609" t="str">
        <f>IF(BL42="","",SUM(BK42:BL42)-SUM(BK41:BL41))</f>
        <v/>
      </c>
      <c r="BN41" s="609"/>
      <c r="BO41" s="608" t="str">
        <f>IF(_tag_month_shift!BJ33="","",_tag_month_shift!BJ33)</f>
        <v/>
      </c>
      <c r="BP41" s="608" t="str">
        <f>IF(_tag_month_shift!BK33="","",_tag_month_shift!BK33)</f>
        <v/>
      </c>
      <c r="BQ41" s="457" t="str">
        <f>IF(BP42="","",SUM(BO42:BP42)-SUM(BO41:BP41))</f>
        <v/>
      </c>
      <c r="BR41" s="457"/>
      <c r="BS41" s="608" t="str">
        <f>IF(_tag_month_shift!BN33="","",_tag_month_shift!BN33)</f>
        <v/>
      </c>
      <c r="BT41" s="608" t="str">
        <f>IF(_tag_month_shift!BO33="","",_tag_month_shift!BO33)</f>
        <v/>
      </c>
      <c r="BU41" s="609" t="str">
        <f>IF(BT42="","",SUM(BS42:BT42)-SUM(BS41:BT41))</f>
        <v/>
      </c>
      <c r="BV41" s="617"/>
      <c r="BW41" s="605" t="str">
        <f>IF(AN41="","",AN41/(AZ41+AN41))</f>
        <v/>
      </c>
    </row>
    <row ht="15" r="42">
      <c r="A42" s="421">
        <f ca="1">A39+1</f>
        <v>43596</v>
      </c>
      <c r="B42" s="587">
        <f ca="1">A42</f>
        <v>43596</v>
      </c>
      <c r="C42" s="588" t="s">
        <v>437</v>
      </c>
      <c r="D42" s="606">
        <f>IF(AND(D41=4),1,IF(AND(D41&lt;4),(D41+1),))</f>
        <v>3</v>
      </c>
      <c r="E42" s="590" t="str">
        <f>IF(AND(D42=1),"甲班",IF(AND(D42=2),"乙班",IF(AND(D42=3),"丙班",IF(AND(D42=4),"丁班",))))</f>
        <v>丙班</v>
      </c>
      <c r="F42" s="618" t="str">
        <f>IF(_tag_month_shift!A34="","",_tag_month_shift!A34)</f>
        <v/>
      </c>
      <c r="G42" s="619" t="str">
        <f>IF(_tag_month_shift!B34="","",_tag_month_shift!B34)</f>
        <v/>
      </c>
      <c r="H42" s="619" t="str">
        <f>IF(_tag_month_shift!C34="","",_tag_month_shift!C34)</f>
        <v/>
      </c>
      <c r="I42" s="619" t="str">
        <f>IF(_tag_month_shift!D34="","",_tag_month_shift!D34)</f>
        <v/>
      </c>
      <c r="J42" s="619" t="str">
        <f>IF(_tag_month_shift!E34="","",_tag_month_shift!E34)</f>
        <v/>
      </c>
      <c r="K42" s="593" t="str">
        <f>IF(J43="","",SUM(F43:J43)-SUM(F42:J42))</f>
        <v/>
      </c>
      <c r="L42" s="620"/>
      <c r="M42" s="619" t="str">
        <f>IF(_tag_month_shift!H34="","",_tag_month_shift!H34)</f>
        <v/>
      </c>
      <c r="N42" s="619" t="str">
        <f>IF(_tag_month_shift!I34="","",_tag_month_shift!I34)</f>
        <v/>
      </c>
      <c r="O42" s="620" t="str">
        <f>IF(N43="","",SUM(M43:N43)-SUM(M42:N42))</f>
        <v/>
      </c>
      <c r="P42" s="620"/>
      <c r="Q42" s="619" t="str">
        <f>IF(_tag_month_shift!L34="","",_tag_month_shift!L34)</f>
        <v/>
      </c>
      <c r="R42" s="619" t="str">
        <f>IF(_tag_month_shift!M34="","",_tag_month_shift!M34)</f>
        <v/>
      </c>
      <c r="S42" s="620" t="str">
        <f>IF(R43="","",SUM(Q43:R43)-SUM(Q42:R42))</f>
        <v/>
      </c>
      <c r="T42" s="620"/>
      <c r="U42" s="619" t="str">
        <f>IF(_tag_month_shift!P34="","",_tag_month_shift!P34)</f>
        <v/>
      </c>
      <c r="V42" s="619" t="str">
        <f>IF(_tag_month_shift!Q34="","",_tag_month_shift!Q34)</f>
        <v/>
      </c>
      <c r="W42" s="620" t="str">
        <f>IF(V43="","",SUM(U43:V43)-SUM(U42:V42))</f>
        <v/>
      </c>
      <c r="X42" s="620"/>
      <c r="Y42" s="619" t="str">
        <f>IF(_tag_month_shift!T34="","",_tag_month_shift!T34)</f>
        <v/>
      </c>
      <c r="Z42" s="620" t="str">
        <f>IF(Y43="","",Y43-Y42)</f>
        <v/>
      </c>
      <c r="AA42" s="620"/>
      <c r="AB42" s="621" t="str">
        <f>IF(_tag_month_shift!W34="","",_tag_month_shift!W34)</f>
        <v/>
      </c>
      <c r="AC42" s="620" t="str">
        <f>IF(AB43="","",AB43-AB42)</f>
        <v/>
      </c>
      <c r="AD42" s="636"/>
      <c r="AE42" s="622" t="str">
        <f>IF(_tag_month_shift!Z34="","",_tag_month_shift!Z34)</f>
        <v/>
      </c>
      <c r="AF42" s="619" t="str">
        <f>IF(_tag_month_shift!AA34="","",_tag_month_shift!AA34)</f>
        <v/>
      </c>
      <c r="AG42" s="619" t="str">
        <f>IF(_tag_month_shift!AB34="","",_tag_month_shift!AB34)</f>
        <v/>
      </c>
      <c r="AH42" s="619" t="str">
        <f>IF(_tag_month_shift!AC34="","",_tag_month_shift!AC34)</f>
        <v/>
      </c>
      <c r="AI42" s="619" t="str">
        <f>IF(_tag_month_shift!AD34="","",_tag_month_shift!AD34)</f>
        <v/>
      </c>
      <c r="AJ42" s="620" t="str">
        <f>IF(AI43="","",SUM(AE43:AI43)-SUM(AE42:AI42))</f>
        <v/>
      </c>
      <c r="AK42" s="620"/>
      <c r="AL42" s="619" t="str">
        <f>IF(_tag_month_shift!AG34="","",_tag_month_shift!AG34)</f>
        <v/>
      </c>
      <c r="AM42" s="619" t="str">
        <f>IF(_tag_month_shift!AH34="","",_tag_month_shift!AH34)</f>
        <v/>
      </c>
      <c r="AN42" s="620" t="str">
        <f>IF(AM43="","",SUM(AL43:AM43)-SUM(AL42:AM42))</f>
        <v/>
      </c>
      <c r="AO42" s="620"/>
      <c r="AP42" s="624" t="str">
        <f>IF(AND(BD42=""),"",IF(AND(BD42=0),0,IF(AND(BD42&gt;0),AN42/BD42,)))</f>
        <v/>
      </c>
      <c r="AQ42" s="624"/>
      <c r="AR42" s="625" t="str">
        <f>IF(AND(AZ42=""),"",IF(AND(AZ42=0),0,IF(AND(AZ42&gt;0),AN42/AZ42,)))</f>
        <v/>
      </c>
      <c r="AS42" s="625"/>
      <c r="AT42" s="619" t="str">
        <f>IF(_tag_month_shift!AO34="","",_tag_month_shift!AO34)</f>
        <v/>
      </c>
      <c r="AU42" s="619" t="str">
        <f>IF(_tag_month_shift!AP34="","",_tag_month_shift!AP34)</f>
        <v/>
      </c>
      <c r="AV42" s="620" t="str">
        <f>IF(AT43="","",AT43-AT42)</f>
        <v/>
      </c>
      <c r="AW42" s="620" t="str">
        <f>IF(AU43="","",AU43-AU42)</f>
        <v/>
      </c>
      <c r="AX42" s="620" t="str">
        <f>IF(AU43="","",SUM(AV42:AW42))</f>
        <v/>
      </c>
      <c r="AY42" s="620"/>
      <c r="AZ42" s="627" t="str">
        <f>IF(_tag_month_shift!AU34="","",_tag_month_shift!AU34)</f>
        <v/>
      </c>
      <c r="BA42" s="627" t="str">
        <f>IF(_tag_month_shift!AV34="","",_tag_month_shift!AV34)</f>
        <v/>
      </c>
      <c r="BB42" s="627" t="str">
        <f>IF(_tag_month_shift!AW34="","",_tag_month_shift!AW34)</f>
        <v/>
      </c>
      <c r="BC42" s="627" t="str">
        <f>IF(_tag_month_shift!AX34="","",_tag_month_shift!AX34)</f>
        <v/>
      </c>
      <c r="BD42" s="628"/>
      <c r="BE42" s="620"/>
      <c r="BF42" s="620"/>
      <c r="BG42" s="629" t="str">
        <f>IF(AND(AZ42=""),"",IF(AND(AZ42=0),0,IF(AND(AZ42&gt;0),AX42*1000/AZ42,)))</f>
        <v/>
      </c>
      <c r="BH42" s="637" t="str">
        <f>IF(AND(AZ42=""),"",IF(AND(AZ42=0),0,IF(AND(AZ42&gt;0),(AW42*0.7353+AV42)*971.4/AZ42,)))</f>
        <v/>
      </c>
      <c r="BI42" s="624"/>
      <c r="BJ42" s="624"/>
      <c r="BK42" s="619" t="str">
        <f>IF(_tag_month_shift!BF34="","",_tag_month_shift!BF34)</f>
        <v/>
      </c>
      <c r="BL42" s="619" t="str">
        <f>IF(_tag_month_shift!BG34="","",_tag_month_shift!BG34)</f>
        <v/>
      </c>
      <c r="BM42" s="620" t="str">
        <f>IF(BL43="","",SUM(BK43:BL43)-SUM(BK42:BL42))</f>
        <v/>
      </c>
      <c r="BN42" s="620"/>
      <c r="BO42" s="619" t="str">
        <f>IF(_tag_month_shift!BJ34="","",_tag_month_shift!BJ34)</f>
        <v/>
      </c>
      <c r="BP42" s="619" t="str">
        <f>IF(_tag_month_shift!BK34="","",_tag_month_shift!BK34)</f>
        <v/>
      </c>
      <c r="BQ42" s="457" t="str">
        <f>IF(BP43="","",SUM(BO43:BP43)-SUM(BO42:BP42))</f>
        <v/>
      </c>
      <c r="BR42" s="457"/>
      <c r="BS42" s="619" t="str">
        <f>IF(_tag_month_shift!BN34="","",_tag_month_shift!BN34)</f>
        <v/>
      </c>
      <c r="BT42" s="619" t="str">
        <f>IF(_tag_month_shift!BO34="","",_tag_month_shift!BO34)</f>
        <v/>
      </c>
      <c r="BU42" s="620" t="str">
        <f>IF(BT43="","",SUM(BS43:BT43)-SUM(BS42:BT42))</f>
        <v/>
      </c>
      <c r="BV42" s="630"/>
      <c r="BW42" s="605" t="str">
        <f>IF(AN42="","",AN42/(AZ42+AN42))</f>
        <v/>
      </c>
    </row>
    <row ht="15" r="43">
      <c r="A43" s="421">
        <f ca="1">A40+1</f>
        <v>43597</v>
      </c>
      <c r="B43" s="587">
        <f ca="1">A43</f>
        <v>43597</v>
      </c>
      <c r="C43" s="588" t="s">
        <v>424</v>
      </c>
      <c r="D43" s="606">
        <f>IF(AND(D37=1),4,IF(AND(D37&gt;1),(D37-1),))</f>
        <v>4</v>
      </c>
      <c r="E43" s="590" t="str">
        <f>IF(AND(D43=1),"甲班",IF(AND(D43=2),"乙班",IF(AND(D43=3),"丙班",IF(AND(D43=4),"丁班",))))</f>
        <v>丁班</v>
      </c>
      <c r="F43" s="591" t="str">
        <f>IF(_tag_month_shift!A35="","",_tag_month_shift!A35)</f>
        <v/>
      </c>
      <c r="G43" s="592" t="str">
        <f>IF(_tag_month_shift!B35="","",_tag_month_shift!B35)</f>
        <v/>
      </c>
      <c r="H43" s="592" t="str">
        <f>IF(_tag_month_shift!C35="","",_tag_month_shift!C35)</f>
        <v/>
      </c>
      <c r="I43" s="592" t="str">
        <f>IF(_tag_month_shift!D35="","",_tag_month_shift!D35)</f>
        <v/>
      </c>
      <c r="J43" s="592" t="str">
        <f>IF(_tag_month_shift!E35="","",_tag_month_shift!E35)</f>
        <v/>
      </c>
      <c r="K43" s="593" t="str">
        <f>IF(J44="","",SUM(F44:J44)-SUM(F43:J43))</f>
        <v/>
      </c>
      <c r="L43" s="593" t="str">
        <f>IF(J44="","",SUM(K43:K45))</f>
        <v/>
      </c>
      <c r="M43" s="592" t="str">
        <f>IF(_tag_month_shift!H35="","",_tag_month_shift!H35)</f>
        <v/>
      </c>
      <c r="N43" s="592" t="str">
        <f>IF(_tag_month_shift!I35="","",_tag_month_shift!I35)</f>
        <v/>
      </c>
      <c r="O43" s="593" t="str">
        <f>IF(N44="","",SUM(M44:N44)-SUM(M43:N43))</f>
        <v/>
      </c>
      <c r="P43" s="593" t="str">
        <f>IF(N44="","",SUM(O43:O45))</f>
        <v/>
      </c>
      <c r="Q43" s="592" t="str">
        <f>IF(_tag_month_shift!L35="","",_tag_month_shift!L35)</f>
        <v/>
      </c>
      <c r="R43" s="592" t="str">
        <f>IF(_tag_month_shift!M35="","",_tag_month_shift!M35)</f>
        <v/>
      </c>
      <c r="S43" s="593" t="str">
        <f>IF(R44="","",SUM(Q44:R44)-SUM(Q43:R43))</f>
        <v/>
      </c>
      <c r="T43" s="593" t="str">
        <f>IF(R44="","",SUM(S43:S45))</f>
        <v/>
      </c>
      <c r="U43" s="592" t="str">
        <f>IF(_tag_month_shift!P35="","",_tag_month_shift!P35)</f>
        <v/>
      </c>
      <c r="V43" s="592" t="str">
        <f>IF(_tag_month_shift!Q35="","",_tag_month_shift!Q35)</f>
        <v/>
      </c>
      <c r="W43" s="593" t="str">
        <f>IF(V44="","",SUM(U44:V44)-SUM(U43:V43))</f>
        <v/>
      </c>
      <c r="X43" s="593" t="str">
        <f>IF(V44="","",SUM(W43:W45))</f>
        <v/>
      </c>
      <c r="Y43" s="592" t="str">
        <f>IF(_tag_month_shift!T35="","",_tag_month_shift!T35)</f>
        <v/>
      </c>
      <c r="Z43" s="593" t="str">
        <f>IF(Y44="","",Y44-Y43)</f>
        <v/>
      </c>
      <c r="AA43" s="593" t="str">
        <f>IF(Y44="","",SUM(Z43:Z45))</f>
        <v/>
      </c>
      <c r="AB43" s="631" t="str">
        <f>IF(_tag_month_shift!W35="","",_tag_month_shift!W35)</f>
        <v/>
      </c>
      <c r="AC43" s="593" t="str">
        <f>IF(AB44="","",AB44-AB43)</f>
        <v/>
      </c>
      <c r="AD43" s="632" t="str">
        <f>IF(AB44="","",SUM(AC43:AC45))</f>
        <v/>
      </c>
      <c r="AE43" s="595" t="str">
        <f>IF(_tag_month_shift!Z35="","",_tag_month_shift!Z35)</f>
        <v/>
      </c>
      <c r="AF43" s="592" t="str">
        <f>IF(_tag_month_shift!AA35="","",_tag_month_shift!AA35)</f>
        <v/>
      </c>
      <c r="AG43" s="592" t="str">
        <f>IF(_tag_month_shift!AB35="","",_tag_month_shift!AB35)</f>
        <v/>
      </c>
      <c r="AH43" s="592" t="str">
        <f>IF(_tag_month_shift!AC35="","",_tag_month_shift!AC35)</f>
        <v/>
      </c>
      <c r="AI43" s="592" t="str">
        <f>IF(_tag_month_shift!AD35="","",_tag_month_shift!AD35)</f>
        <v/>
      </c>
      <c r="AJ43" s="593" t="str">
        <f>IF(AI44="","",SUM(AE44:AI44)-SUM(AE43:AI43))</f>
        <v/>
      </c>
      <c r="AK43" s="593" t="str">
        <f>IF(AI44="","",SUM(AJ43:AJ45))</f>
        <v/>
      </c>
      <c r="AL43" s="592" t="str">
        <f>IF(_tag_month_shift!AG35="","",_tag_month_shift!AG35)</f>
        <v/>
      </c>
      <c r="AM43" s="592" t="str">
        <f>IF(_tag_month_shift!AH35="","",_tag_month_shift!AH35)</f>
        <v/>
      </c>
      <c r="AN43" s="593" t="str">
        <f>IF(AM44="","",SUM(AL44:AM44)-SUM(AL43:AM43))</f>
        <v/>
      </c>
      <c r="AO43" s="593" t="str">
        <f>IF(AM44="","",SUM(AN43:AN45))</f>
        <v/>
      </c>
      <c r="AP43" s="597" t="str">
        <f>IF(AND(BD43=""),"",IF(AND(BD43=0),0,IF(AND(BD43&gt;0),AN43/BD43,)))</f>
        <v/>
      </c>
      <c r="AQ43" s="597" t="str">
        <f>IF(BD43="","",AVERAGE(AP43:AP45))</f>
        <v/>
      </c>
      <c r="AR43" s="633" t="str">
        <f>IF(AND(AZ43=""),"",IF(AND(AZ43=0),0,IF(AND(AZ43&gt;0),AN43/AZ43,)))</f>
        <v/>
      </c>
      <c r="AS43" s="633" t="str">
        <f>IF(AZ43="","",AVERAGE(AR43:AR45))</f>
        <v/>
      </c>
      <c r="AT43" s="592" t="str">
        <f>IF(_tag_month_shift!AO35="","",_tag_month_shift!AO35)</f>
        <v/>
      </c>
      <c r="AU43" s="592" t="str">
        <f>IF(_tag_month_shift!AP35="","",_tag_month_shift!AP35)</f>
        <v/>
      </c>
      <c r="AV43" s="593" t="str">
        <f>IF(AT44="","",AT44-AT43)</f>
        <v/>
      </c>
      <c r="AW43" s="593" t="str">
        <f>IF(AU44="","",AU44-AU43)</f>
        <v/>
      </c>
      <c r="AX43" s="593" t="str">
        <f>IF(AU44="","",SUM(AV43:AW43))</f>
        <v/>
      </c>
      <c r="AY43" s="593" t="str">
        <f>IF(AU44="","",SUM(AX43:AX45))</f>
        <v/>
      </c>
      <c r="AZ43" s="600" t="str">
        <f>IF(_tag_month_shift!AU35="","",_tag_month_shift!AU35)</f>
        <v/>
      </c>
      <c r="BA43" s="600" t="str">
        <f>IF(_tag_month_shift!AV35="","",_tag_month_shift!AV35)</f>
        <v/>
      </c>
      <c r="BB43" s="600" t="str">
        <f>IF(_tag_month_shift!AW35="","",_tag_month_shift!AW35)</f>
        <v/>
      </c>
      <c r="BC43" s="600" t="str">
        <f>IF(_tag_month_shift!AX35="","",_tag_month_shift!AX35)</f>
        <v/>
      </c>
      <c r="BD43" s="601"/>
      <c r="BE43" s="593" t="str">
        <f>IF(_tag_month_shift!AZ35="","",_tag_month_shift!AZ35)</f>
        <v/>
      </c>
      <c r="BF43" s="593" t="str">
        <f>IF(_tag_month_shift!BA35="","",_tag_month_shift!BA35)</f>
        <v/>
      </c>
      <c r="BG43" s="602" t="str">
        <f>IF(AND(AZ43=""),"",IF(AND(AZ43=0),0,IF(AND(AZ43&gt;0),AX43*1000/AZ43,)))</f>
        <v/>
      </c>
      <c r="BH43" s="634" t="str">
        <f>IF(AND(AZ43=""),"",IF(AND(AZ43=0),0,IF(AND(AZ43&gt;0),(AW43*0.7353+AV43)*971.4/AZ43,)))</f>
        <v/>
      </c>
      <c r="BI43" s="597" t="str">
        <f>IF(AND(BE43=""),"",IF(AND(BE43=0),0,IF(AND(BE43&gt;0),AY43*1000/BE43,)))</f>
        <v/>
      </c>
      <c r="BJ43" s="597" t="str">
        <f>IF(AND(BE43=""),"",IF(AND(BE43=0),0,IF(AND(BE43&gt;0),(SUM(AW43:AW45)*0.7353+SUM(AV43:AV45))*971.4/BE43,)))</f>
        <v/>
      </c>
      <c r="BK43" s="592" t="str">
        <f>IF(_tag_month_shift!BF35="","",_tag_month_shift!BF35)</f>
        <v/>
      </c>
      <c r="BL43" s="592" t="str">
        <f>IF(_tag_month_shift!BG35="","",_tag_month_shift!BG35)</f>
        <v/>
      </c>
      <c r="BM43" s="593" t="str">
        <f>IF(BL44="","",SUM(BK44:BL44)-SUM(BK43:BL43))</f>
        <v/>
      </c>
      <c r="BN43" s="593" t="str">
        <f>IF(BL44="","",SUM(BM43:BM45))</f>
        <v/>
      </c>
      <c r="BO43" s="592" t="str">
        <f>IF(_tag_month_shift!BJ35="","",_tag_month_shift!BJ35)</f>
        <v/>
      </c>
      <c r="BP43" s="592" t="str">
        <f>IF(_tag_month_shift!BK35="","",_tag_month_shift!BK35)</f>
        <v/>
      </c>
      <c r="BQ43" s="457" t="str">
        <f>IF(BP44="","",SUM(BO44:BP44)-SUM(BO43:BP43))</f>
        <v/>
      </c>
      <c r="BR43" s="457" t="str">
        <f>IF(BP44="","",SUM(BQ43:BQ45))</f>
        <v/>
      </c>
      <c r="BS43" s="592" t="str">
        <f>IF(_tag_month_shift!BN35="","",_tag_month_shift!BN35)</f>
        <v/>
      </c>
      <c r="BT43" s="592" t="str">
        <f>IF(_tag_month_shift!BO35="","",_tag_month_shift!BO35)</f>
        <v/>
      </c>
      <c r="BU43" s="593" t="str">
        <f>IF(BT44="","",SUM(BS44:BT44)-SUM(BS43:BT43))</f>
        <v/>
      </c>
      <c r="BV43" s="604" t="str">
        <f>IF(BT44="","",SUM(BU43:BU45))</f>
        <v/>
      </c>
      <c r="BW43" s="605" t="str">
        <f>IF(AN43="","",AN43/(AZ43+AN43))</f>
        <v/>
      </c>
    </row>
    <row ht="15" r="44">
      <c r="A44" s="421">
        <f ca="1">A41+1</f>
        <v>43597</v>
      </c>
      <c r="B44" s="587">
        <f ca="1">A44</f>
        <v>43597</v>
      </c>
      <c r="C44" s="588" t="s">
        <v>434</v>
      </c>
      <c r="D44" s="606">
        <f>IF(AND(D43=4),1,IF(AND(D43&lt;4),(D43+1),))</f>
        <v>1</v>
      </c>
      <c r="E44" s="590" t="str">
        <f>IF(AND(D44=1),"甲班",IF(AND(D44=2),"乙班",IF(AND(D44=3),"丙班",IF(AND(D44=4),"丁班",))))</f>
        <v>甲班</v>
      </c>
      <c r="F44" s="607" t="str">
        <f>IF(_tag_month_shift!A36="","",_tag_month_shift!A36)</f>
        <v/>
      </c>
      <c r="G44" s="608" t="str">
        <f>IF(_tag_month_shift!B36="","",_tag_month_shift!B36)</f>
        <v/>
      </c>
      <c r="H44" s="608" t="str">
        <f>IF(_tag_month_shift!C36="","",_tag_month_shift!C36)</f>
        <v/>
      </c>
      <c r="I44" s="608" t="str">
        <f>IF(_tag_month_shift!D36="","",_tag_month_shift!D36)</f>
        <v/>
      </c>
      <c r="J44" s="608" t="str">
        <f>IF(_tag_month_shift!E36="","",_tag_month_shift!E36)</f>
        <v/>
      </c>
      <c r="K44" s="593" t="str">
        <f>IF(J45="","",SUM(F45:J45)-SUM(F44:J44))</f>
        <v/>
      </c>
      <c r="L44" s="609"/>
      <c r="M44" s="608" t="str">
        <f>IF(_tag_month_shift!H36="","",_tag_month_shift!H36)</f>
        <v/>
      </c>
      <c r="N44" s="608" t="str">
        <f>IF(_tag_month_shift!I36="","",_tag_month_shift!I36)</f>
        <v/>
      </c>
      <c r="O44" s="609" t="str">
        <f>IF(N45="","",SUM(M45:N45)-SUM(M44:N44))</f>
        <v/>
      </c>
      <c r="P44" s="609"/>
      <c r="Q44" s="608" t="str">
        <f>IF(_tag_month_shift!L36="","",_tag_month_shift!L36)</f>
        <v/>
      </c>
      <c r="R44" s="608" t="str">
        <f>IF(_tag_month_shift!M36="","",_tag_month_shift!M36)</f>
        <v/>
      </c>
      <c r="S44" s="609" t="str">
        <f>IF(R45="","",SUM(Q45:R45)-SUM(Q44:R44))</f>
        <v/>
      </c>
      <c r="T44" s="609"/>
      <c r="U44" s="608" t="str">
        <f>IF(_tag_month_shift!P36="","",_tag_month_shift!P36)</f>
        <v/>
      </c>
      <c r="V44" s="608" t="str">
        <f>IF(_tag_month_shift!Q36="","",_tag_month_shift!Q36)</f>
        <v/>
      </c>
      <c r="W44" s="609" t="str">
        <f>IF(V45="","",SUM(U45:V45)-SUM(U44:V44))</f>
        <v/>
      </c>
      <c r="X44" s="609"/>
      <c r="Y44" s="608" t="str">
        <f>IF(_tag_month_shift!T36="","",_tag_month_shift!T36)</f>
        <v/>
      </c>
      <c r="Z44" s="609" t="str">
        <f>IF(Y45="","",Y45-Y44)</f>
        <v/>
      </c>
      <c r="AA44" s="609"/>
      <c r="AB44" s="594" t="str">
        <f>IF(_tag_month_shift!W36="","",_tag_month_shift!W36)</f>
        <v/>
      </c>
      <c r="AC44" s="609" t="str">
        <f>IF(AB45="","",AB45-AB44)</f>
        <v/>
      </c>
      <c r="AD44" s="635"/>
      <c r="AE44" s="610" t="str">
        <f>IF(_tag_month_shift!Z36="","",_tag_month_shift!Z36)</f>
        <v/>
      </c>
      <c r="AF44" s="608" t="str">
        <f>IF(_tag_month_shift!AA36="","",_tag_month_shift!AA36)</f>
        <v/>
      </c>
      <c r="AG44" s="608" t="str">
        <f>IF(_tag_month_shift!AB36="","",_tag_month_shift!AB36)</f>
        <v/>
      </c>
      <c r="AH44" s="608" t="str">
        <f>IF(_tag_month_shift!AC36="","",_tag_month_shift!AC36)</f>
        <v/>
      </c>
      <c r="AI44" s="608" t="str">
        <f>IF(_tag_month_shift!AD36="","",_tag_month_shift!AD36)</f>
        <v/>
      </c>
      <c r="AJ44" s="609" t="str">
        <f>IF(AI45="","",SUM(AE45:AI45)-SUM(AE44:AI44))</f>
        <v/>
      </c>
      <c r="AK44" s="609"/>
      <c r="AL44" s="608" t="str">
        <f>IF(_tag_month_shift!AG36="","",_tag_month_shift!AG36)</f>
        <v/>
      </c>
      <c r="AM44" s="608" t="str">
        <f>IF(_tag_month_shift!AH36="","",_tag_month_shift!AH36)</f>
        <v/>
      </c>
      <c r="AN44" s="609" t="str">
        <f>IF(AM45="","",SUM(AL45:AM45)-SUM(AL44:AM44))</f>
        <v/>
      </c>
      <c r="AO44" s="609"/>
      <c r="AP44" s="612" t="str">
        <f>IF(AND(BD44=""),"",IF(AND(BD44=0),0,IF(AND(BD44&gt;0),AN44/BD44,)))</f>
        <v/>
      </c>
      <c r="AQ44" s="612"/>
      <c r="AR44" s="598" t="str">
        <f>IF(AND(AZ44=""),"",IF(AND(AZ44=0),0,IF(AND(AZ44&gt;0),AN44/AZ44,)))</f>
        <v/>
      </c>
      <c r="AS44" s="598"/>
      <c r="AT44" s="608" t="str">
        <f>IF(_tag_month_shift!AO36="","",_tag_month_shift!AO36)</f>
        <v/>
      </c>
      <c r="AU44" s="608" t="str">
        <f>IF(_tag_month_shift!AP36="","",_tag_month_shift!AP36)</f>
        <v/>
      </c>
      <c r="AV44" s="609" t="str">
        <f>IF(AT45="","",AT45-AT44)</f>
        <v/>
      </c>
      <c r="AW44" s="609" t="str">
        <f>IF(AU45="","",AU45-AU44)</f>
        <v/>
      </c>
      <c r="AX44" s="609" t="str">
        <f>IF(AU45="","",SUM(AV44:AW44))</f>
        <v/>
      </c>
      <c r="AY44" s="609"/>
      <c r="AZ44" s="614" t="str">
        <f>IF(_tag_month_shift!AU36="","",_tag_month_shift!AU36)</f>
        <v/>
      </c>
      <c r="BA44" s="614" t="str">
        <f>IF(_tag_month_shift!AV36="","",_tag_month_shift!AV36)</f>
        <v/>
      </c>
      <c r="BB44" s="614" t="str">
        <f>IF(_tag_month_shift!AW36="","",_tag_month_shift!AW36)</f>
        <v/>
      </c>
      <c r="BC44" s="614" t="str">
        <f>IF(_tag_month_shift!AX36="","",_tag_month_shift!AX36)</f>
        <v/>
      </c>
      <c r="BD44" s="615"/>
      <c r="BE44" s="609"/>
      <c r="BF44" s="609"/>
      <c r="BG44" s="616" t="str">
        <f>IF(AND(AZ44=""),"",IF(AND(AZ44=0),0,IF(AND(AZ44&gt;0),AX44*1000/AZ44,)))</f>
        <v/>
      </c>
      <c r="BH44" s="603" t="str">
        <f>IF(AND(AZ44=""),"",IF(AND(AZ44=0),0,IF(AND(AZ44&gt;0),(AW44*0.7353+AV44)*971.4/AZ44,)))</f>
        <v/>
      </c>
      <c r="BI44" s="612"/>
      <c r="BJ44" s="612"/>
      <c r="BK44" s="608" t="str">
        <f>IF(_tag_month_shift!BF36="","",_tag_month_shift!BF36)</f>
        <v/>
      </c>
      <c r="BL44" s="608" t="str">
        <f>IF(_tag_month_shift!BG36="","",_tag_month_shift!BG36)</f>
        <v/>
      </c>
      <c r="BM44" s="609" t="str">
        <f>IF(BL45="","",SUM(BK45:BL45)-SUM(BK44:BL44))</f>
        <v/>
      </c>
      <c r="BN44" s="609"/>
      <c r="BO44" s="608" t="str">
        <f>IF(_tag_month_shift!BJ36="","",_tag_month_shift!BJ36)</f>
        <v/>
      </c>
      <c r="BP44" s="608" t="str">
        <f>IF(_tag_month_shift!BK36="","",_tag_month_shift!BK36)</f>
        <v/>
      </c>
      <c r="BQ44" s="457" t="str">
        <f>IF(BP45="","",SUM(BO45:BP45)-SUM(BO44:BP44))</f>
        <v/>
      </c>
      <c r="BR44" s="457"/>
      <c r="BS44" s="608" t="str">
        <f>IF(_tag_month_shift!BN36="","",_tag_month_shift!BN36)</f>
        <v/>
      </c>
      <c r="BT44" s="608" t="str">
        <f>IF(_tag_month_shift!BO36="","",_tag_month_shift!BO36)</f>
        <v/>
      </c>
      <c r="BU44" s="609" t="str">
        <f>IF(BT45="","",SUM(BS45:BT45)-SUM(BS44:BT44))</f>
        <v/>
      </c>
      <c r="BV44" s="617"/>
      <c r="BW44" s="605" t="str">
        <f>IF(AN44="","",AN44/(AZ44+AN44))</f>
        <v/>
      </c>
    </row>
    <row ht="15" r="45">
      <c r="A45" s="421">
        <f ca="1">A42+1</f>
        <v>43597</v>
      </c>
      <c r="B45" s="587">
        <f ca="1">A45</f>
        <v>43597</v>
      </c>
      <c r="C45" s="588" t="s">
        <v>437</v>
      </c>
      <c r="D45" s="606">
        <f>IF(AND(D44=4),1,IF(AND(D44&lt;4),(D44+1),))</f>
        <v>2</v>
      </c>
      <c r="E45" s="590" t="str">
        <f>IF(AND(D45=1),"甲班",IF(AND(D45=2),"乙班",IF(AND(D45=3),"丙班",IF(AND(D45=4),"丁班",))))</f>
        <v>乙班</v>
      </c>
      <c r="F45" s="618" t="str">
        <f>IF(_tag_month_shift!A37="","",_tag_month_shift!A37)</f>
        <v/>
      </c>
      <c r="G45" s="619" t="str">
        <f>IF(_tag_month_shift!B37="","",_tag_month_shift!B37)</f>
        <v/>
      </c>
      <c r="H45" s="619" t="str">
        <f>IF(_tag_month_shift!C37="","",_tag_month_shift!C37)</f>
        <v/>
      </c>
      <c r="I45" s="619" t="str">
        <f>IF(_tag_month_shift!D37="","",_tag_month_shift!D37)</f>
        <v/>
      </c>
      <c r="J45" s="619" t="str">
        <f>IF(_tag_month_shift!E37="","",_tag_month_shift!E37)</f>
        <v/>
      </c>
      <c r="K45" s="593" t="str">
        <f>IF(J46="","",SUM(F46:J46)-SUM(F45:J45))</f>
        <v/>
      </c>
      <c r="L45" s="620"/>
      <c r="M45" s="619" t="str">
        <f>IF(_tag_month_shift!H37="","",_tag_month_shift!H37)</f>
        <v/>
      </c>
      <c r="N45" s="619" t="str">
        <f>IF(_tag_month_shift!I37="","",_tag_month_shift!I37)</f>
        <v/>
      </c>
      <c r="O45" s="620" t="str">
        <f>IF(N46="","",SUM(M46:N46)-SUM(M45:N45))</f>
        <v/>
      </c>
      <c r="P45" s="620"/>
      <c r="Q45" s="619" t="str">
        <f>IF(_tag_month_shift!L37="","",_tag_month_shift!L37)</f>
        <v/>
      </c>
      <c r="R45" s="619" t="str">
        <f>IF(_tag_month_shift!M37="","",_tag_month_shift!M37)</f>
        <v/>
      </c>
      <c r="S45" s="620" t="str">
        <f>IF(R46="","",SUM(Q46:R46)-SUM(Q45:R45))</f>
        <v/>
      </c>
      <c r="T45" s="620"/>
      <c r="U45" s="619" t="str">
        <f>IF(_tag_month_shift!P37="","",_tag_month_shift!P37)</f>
        <v/>
      </c>
      <c r="V45" s="619" t="str">
        <f>IF(_tag_month_shift!Q37="","",_tag_month_shift!Q37)</f>
        <v/>
      </c>
      <c r="W45" s="620" t="str">
        <f>IF(V46="","",SUM(U46:V46)-SUM(U45:V45))</f>
        <v/>
      </c>
      <c r="X45" s="620"/>
      <c r="Y45" s="619" t="str">
        <f>IF(_tag_month_shift!T37="","",_tag_month_shift!T37)</f>
        <v/>
      </c>
      <c r="Z45" s="620" t="str">
        <f>IF(Y46="","",Y46-Y45)</f>
        <v/>
      </c>
      <c r="AA45" s="620"/>
      <c r="AB45" s="621" t="str">
        <f>IF(_tag_month_shift!W37="","",_tag_month_shift!W37)</f>
        <v/>
      </c>
      <c r="AC45" s="620" t="str">
        <f>IF(AB46="","",AB46-AB45)</f>
        <v/>
      </c>
      <c r="AD45" s="636"/>
      <c r="AE45" s="622" t="str">
        <f>IF(_tag_month_shift!Z37="","",_tag_month_shift!Z37)</f>
        <v/>
      </c>
      <c r="AF45" s="619" t="str">
        <f>IF(_tag_month_shift!AA37="","",_tag_month_shift!AA37)</f>
        <v/>
      </c>
      <c r="AG45" s="619" t="str">
        <f>IF(_tag_month_shift!AB37="","",_tag_month_shift!AB37)</f>
        <v/>
      </c>
      <c r="AH45" s="619" t="str">
        <f>IF(_tag_month_shift!AC37="","",_tag_month_shift!AC37)</f>
        <v/>
      </c>
      <c r="AI45" s="619" t="str">
        <f>IF(_tag_month_shift!AD37="","",_tag_month_shift!AD37)</f>
        <v/>
      </c>
      <c r="AJ45" s="620" t="str">
        <f>IF(AI46="","",SUM(AE46:AI46)-SUM(AE45:AI45))</f>
        <v/>
      </c>
      <c r="AK45" s="620"/>
      <c r="AL45" s="619" t="str">
        <f>IF(_tag_month_shift!AG37="","",_tag_month_shift!AG37)</f>
        <v/>
      </c>
      <c r="AM45" s="619" t="str">
        <f>IF(_tag_month_shift!AH37="","",_tag_month_shift!AH37)</f>
        <v/>
      </c>
      <c r="AN45" s="620" t="str">
        <f>IF(AM46="","",SUM(AL46:AM46)-SUM(AL45:AM45))</f>
        <v/>
      </c>
      <c r="AO45" s="620"/>
      <c r="AP45" s="624" t="str">
        <f>IF(AND(BD45=""),"",IF(AND(BD45=0),0,IF(AND(BD45&gt;0),AN45/BD45,)))</f>
        <v/>
      </c>
      <c r="AQ45" s="624"/>
      <c r="AR45" s="625" t="str">
        <f>IF(AND(AZ45=""),"",IF(AND(AZ45=0),0,IF(AND(AZ45&gt;0),AN45/AZ45,)))</f>
        <v/>
      </c>
      <c r="AS45" s="625"/>
      <c r="AT45" s="619" t="str">
        <f>IF(_tag_month_shift!AO37="","",_tag_month_shift!AO37)</f>
        <v/>
      </c>
      <c r="AU45" s="619" t="str">
        <f>IF(_tag_month_shift!AP37="","",_tag_month_shift!AP37)</f>
        <v/>
      </c>
      <c r="AV45" s="620" t="str">
        <f>IF(AT46="","",AT46-AT45)</f>
        <v/>
      </c>
      <c r="AW45" s="620" t="str">
        <f>IF(AU46="","",AU46-AU45)</f>
        <v/>
      </c>
      <c r="AX45" s="620" t="str">
        <f>IF(AU46="","",SUM(AV45:AW45))</f>
        <v/>
      </c>
      <c r="AY45" s="620"/>
      <c r="AZ45" s="627" t="str">
        <f>IF(_tag_month_shift!AU37="","",_tag_month_shift!AU37)</f>
        <v/>
      </c>
      <c r="BA45" s="627" t="str">
        <f>IF(_tag_month_shift!AV37="","",_tag_month_shift!AV37)</f>
        <v/>
      </c>
      <c r="BB45" s="627" t="str">
        <f>IF(_tag_month_shift!AW37="","",_tag_month_shift!AW37)</f>
        <v/>
      </c>
      <c r="BC45" s="627" t="str">
        <f>IF(_tag_month_shift!AX37="","",_tag_month_shift!AX37)</f>
        <v/>
      </c>
      <c r="BD45" s="628"/>
      <c r="BE45" s="620"/>
      <c r="BF45" s="620"/>
      <c r="BG45" s="629" t="str">
        <f>IF(AND(AZ45=""),"",IF(AND(AZ45=0),0,IF(AND(AZ45&gt;0),AX45*1000/AZ45,)))</f>
        <v/>
      </c>
      <c r="BH45" s="637" t="str">
        <f>IF(AND(AZ45=""),"",IF(AND(AZ45=0),0,IF(AND(AZ45&gt;0),(AW45*0.7353+AV45)*971.4/AZ45,)))</f>
        <v/>
      </c>
      <c r="BI45" s="624"/>
      <c r="BJ45" s="624"/>
      <c r="BK45" s="619" t="str">
        <f>IF(_tag_month_shift!BF37="","",_tag_month_shift!BF37)</f>
        <v/>
      </c>
      <c r="BL45" s="619" t="str">
        <f>IF(_tag_month_shift!BG37="","",_tag_month_shift!BG37)</f>
        <v/>
      </c>
      <c r="BM45" s="620" t="str">
        <f>IF(BL46="","",SUM(BK46:BL46)-SUM(BK45:BL45))</f>
        <v/>
      </c>
      <c r="BN45" s="620"/>
      <c r="BO45" s="619" t="str">
        <f>IF(_tag_month_shift!BJ37="","",_tag_month_shift!BJ37)</f>
        <v/>
      </c>
      <c r="BP45" s="619" t="str">
        <f>IF(_tag_month_shift!BK37="","",_tag_month_shift!BK37)</f>
        <v/>
      </c>
      <c r="BQ45" s="457" t="str">
        <f>IF(BP46="","",SUM(BO46:BP46)-SUM(BO45:BP45))</f>
        <v/>
      </c>
      <c r="BR45" s="457"/>
      <c r="BS45" s="619" t="str">
        <f>IF(_tag_month_shift!BN37="","",_tag_month_shift!BN37)</f>
        <v/>
      </c>
      <c r="BT45" s="619" t="str">
        <f>IF(_tag_month_shift!BO37="","",_tag_month_shift!BO37)</f>
        <v/>
      </c>
      <c r="BU45" s="620" t="str">
        <f>IF(BT46="","",SUM(BS46:BT46)-SUM(BS45:BT45))</f>
        <v/>
      </c>
      <c r="BV45" s="630"/>
      <c r="BW45" s="605" t="str">
        <f>IF(AN45="","",AN45/(AZ45+AN45))</f>
        <v/>
      </c>
    </row>
    <row ht="15" r="46">
      <c r="A46" s="421">
        <f ca="1">A43+1</f>
        <v>43598</v>
      </c>
      <c r="B46" s="587">
        <f ca="1">A46</f>
        <v>43598</v>
      </c>
      <c r="C46" s="588" t="s">
        <v>424</v>
      </c>
      <c r="D46" s="606">
        <f>IF(AND(D40=1),4,IF(AND(D40&gt;1),(D40-1),))</f>
        <v>4</v>
      </c>
      <c r="E46" s="590" t="str">
        <f>IF(AND(D46=1),"甲班",IF(AND(D46=2),"乙班",IF(AND(D46=3),"丙班",IF(AND(D46=4),"丁班",))))</f>
        <v>丁班</v>
      </c>
      <c r="F46" s="591" t="str">
        <f>IF(_tag_month_shift!A38="","",_tag_month_shift!A38)</f>
        <v/>
      </c>
      <c r="G46" s="592" t="str">
        <f>IF(_tag_month_shift!B38="","",_tag_month_shift!B38)</f>
        <v/>
      </c>
      <c r="H46" s="592" t="str">
        <f>IF(_tag_month_shift!C38="","",_tag_month_shift!C38)</f>
        <v/>
      </c>
      <c r="I46" s="592" t="str">
        <f>IF(_tag_month_shift!D38="","",_tag_month_shift!D38)</f>
        <v/>
      </c>
      <c r="J46" s="592" t="str">
        <f>IF(_tag_month_shift!E38="","",_tag_month_shift!E38)</f>
        <v/>
      </c>
      <c r="K46" s="593" t="str">
        <f>IF(J47="","",SUM(F47:J47)-SUM(F46:J46))</f>
        <v/>
      </c>
      <c r="L46" s="593" t="str">
        <f>IF(J47="","",SUM(K46:K48))</f>
        <v/>
      </c>
      <c r="M46" s="592" t="str">
        <f>IF(_tag_month_shift!H38="","",_tag_month_shift!H38)</f>
        <v/>
      </c>
      <c r="N46" s="592" t="str">
        <f>IF(_tag_month_shift!I38="","",_tag_month_shift!I38)</f>
        <v/>
      </c>
      <c r="O46" s="593" t="str">
        <f>IF(N47="","",SUM(M47:N47)-SUM(M46:N46))</f>
        <v/>
      </c>
      <c r="P46" s="593" t="str">
        <f>IF(N47="","",SUM(O46:O48))</f>
        <v/>
      </c>
      <c r="Q46" s="592" t="str">
        <f>IF(_tag_month_shift!L38="","",_tag_month_shift!L38)</f>
        <v/>
      </c>
      <c r="R46" s="592" t="str">
        <f>IF(_tag_month_shift!M38="","",_tag_month_shift!M38)</f>
        <v/>
      </c>
      <c r="S46" s="593" t="str">
        <f>IF(R47="","",SUM(Q47:R47)-SUM(Q46:R46))</f>
        <v/>
      </c>
      <c r="T46" s="593" t="str">
        <f>IF(R47="","",SUM(S46:S48))</f>
        <v/>
      </c>
      <c r="U46" s="592" t="str">
        <f>IF(_tag_month_shift!P38="","",_tag_month_shift!P38)</f>
        <v/>
      </c>
      <c r="V46" s="592" t="str">
        <f>IF(_tag_month_shift!Q38="","",_tag_month_shift!Q38)</f>
        <v/>
      </c>
      <c r="W46" s="593" t="str">
        <f>IF(V47="","",SUM(U47:V47)-SUM(U46:V46))</f>
        <v/>
      </c>
      <c r="X46" s="593" t="str">
        <f>IF(V47="","",SUM(W46:W48))</f>
        <v/>
      </c>
      <c r="Y46" s="592" t="str">
        <f>IF(_tag_month_shift!T38="","",_tag_month_shift!T38)</f>
        <v/>
      </c>
      <c r="Z46" s="593" t="str">
        <f>IF(Y47="","",Y47-Y46)</f>
        <v/>
      </c>
      <c r="AA46" s="593" t="str">
        <f>IF(Y47="","",SUM(Z46:Z48))</f>
        <v/>
      </c>
      <c r="AB46" s="631" t="str">
        <f>IF(_tag_month_shift!W38="","",_tag_month_shift!W38)</f>
        <v/>
      </c>
      <c r="AC46" s="593" t="str">
        <f>IF(AB47="","",AB47-AB46)</f>
        <v/>
      </c>
      <c r="AD46" s="632" t="str">
        <f>IF(AB47="","",SUM(AC46:AC48))</f>
        <v/>
      </c>
      <c r="AE46" s="595" t="str">
        <f>IF(_tag_month_shift!Z38="","",_tag_month_shift!Z38)</f>
        <v/>
      </c>
      <c r="AF46" s="592" t="str">
        <f>IF(_tag_month_shift!AA38="","",_tag_month_shift!AA38)</f>
        <v/>
      </c>
      <c r="AG46" s="592" t="str">
        <f>IF(_tag_month_shift!AB38="","",_tag_month_shift!AB38)</f>
        <v/>
      </c>
      <c r="AH46" s="592" t="str">
        <f>IF(_tag_month_shift!AC38="","",_tag_month_shift!AC38)</f>
        <v/>
      </c>
      <c r="AI46" s="592" t="str">
        <f>IF(_tag_month_shift!AD38="","",_tag_month_shift!AD38)</f>
        <v/>
      </c>
      <c r="AJ46" s="593" t="str">
        <f>IF(AI47="","",SUM(AE47:AI47)-SUM(AE46:AI46))</f>
        <v/>
      </c>
      <c r="AK46" s="593" t="str">
        <f>IF(AI47="","",SUM(AJ46:AJ48))</f>
        <v/>
      </c>
      <c r="AL46" s="592" t="str">
        <f>IF(_tag_month_shift!AG38="","",_tag_month_shift!AG38)</f>
        <v/>
      </c>
      <c r="AM46" s="592" t="str">
        <f>IF(_tag_month_shift!AH38="","",_tag_month_shift!AH38)</f>
        <v/>
      </c>
      <c r="AN46" s="593" t="str">
        <f>IF(AM47="","",SUM(AL47:AM47)-SUM(AL46:AM46))</f>
        <v/>
      </c>
      <c r="AO46" s="593" t="str">
        <f>IF(AM47="","",SUM(AN46:AN48))</f>
        <v/>
      </c>
      <c r="AP46" s="597" t="str">
        <f>IF(AND(BD46=""),"",IF(AND(BD46=0),0,IF(AND(BD46&gt;0),AN46/BD46,)))</f>
        <v/>
      </c>
      <c r="AQ46" s="597" t="str">
        <f>IF(BD46="","",AVERAGE(AP46:AP48))</f>
        <v/>
      </c>
      <c r="AR46" s="633" t="str">
        <f>IF(AND(AZ46=""),"",IF(AND(AZ46=0),0,IF(AND(AZ46&gt;0),AN46/AZ46,)))</f>
        <v/>
      </c>
      <c r="AS46" s="633" t="str">
        <f>IF(AZ46="","",AVERAGE(AR46:AR48))</f>
        <v/>
      </c>
      <c r="AT46" s="592" t="str">
        <f>IF(_tag_month_shift!AO38="","",_tag_month_shift!AO38)</f>
        <v/>
      </c>
      <c r="AU46" s="592" t="str">
        <f>IF(_tag_month_shift!AP38="","",_tag_month_shift!AP38)</f>
        <v/>
      </c>
      <c r="AV46" s="593" t="str">
        <f>IF(AT47="","",AT47-AT46)</f>
        <v/>
      </c>
      <c r="AW46" s="593" t="str">
        <f>IF(AU47="","",AU47-AU46)</f>
        <v/>
      </c>
      <c r="AX46" s="593" t="str">
        <f>IF(AU47="","",SUM(AV46:AW46))</f>
        <v/>
      </c>
      <c r="AY46" s="593" t="str">
        <f>IF(AU47="","",SUM(AX46:AX48))</f>
        <v/>
      </c>
      <c r="AZ46" s="600" t="str">
        <f>IF(_tag_month_shift!AU38="","",_tag_month_shift!AU38)</f>
        <v/>
      </c>
      <c r="BA46" s="600" t="str">
        <f>IF(_tag_month_shift!AV38="","",_tag_month_shift!AV38)</f>
        <v/>
      </c>
      <c r="BB46" s="600" t="str">
        <f>IF(_tag_month_shift!AW38="","",_tag_month_shift!AW38)</f>
        <v/>
      </c>
      <c r="BC46" s="600" t="str">
        <f>IF(_tag_month_shift!AX38="","",_tag_month_shift!AX38)</f>
        <v/>
      </c>
      <c r="BD46" s="601"/>
      <c r="BE46" s="593" t="str">
        <f>IF(_tag_month_shift!AZ38="","",_tag_month_shift!AZ38)</f>
        <v/>
      </c>
      <c r="BF46" s="593" t="str">
        <f>IF(_tag_month_shift!BA38="","",_tag_month_shift!BA38)</f>
        <v/>
      </c>
      <c r="BG46" s="602" t="str">
        <f>IF(AND(AZ46=""),"",IF(AND(AZ46=0),0,IF(AND(AZ46&gt;0),AX46*1000/AZ46,)))</f>
        <v/>
      </c>
      <c r="BH46" s="634" t="str">
        <f>IF(AND(AZ46=""),"",IF(AND(AZ46=0),0,IF(AND(AZ46&gt;0),(AW46*0.7353+AV46)*971.4/AZ46,)))</f>
        <v/>
      </c>
      <c r="BI46" s="597" t="str">
        <f>IF(AND(BE46=""),"",IF(AND(BE46=0),0,IF(AND(BE46&gt;0),AY46*1000/BE46,)))</f>
        <v/>
      </c>
      <c r="BJ46" s="597" t="str">
        <f>IF(AND(BE46=""),"",IF(AND(BE46=0),0,IF(AND(BE46&gt;0),(SUM(AW46:AW48)*0.7353+SUM(AV46:AV48))*971.4/BE46,)))</f>
        <v/>
      </c>
      <c r="BK46" s="592" t="str">
        <f>IF(_tag_month_shift!BF38="","",_tag_month_shift!BF38)</f>
        <v/>
      </c>
      <c r="BL46" s="592" t="str">
        <f>IF(_tag_month_shift!BG38="","",_tag_month_shift!BG38)</f>
        <v/>
      </c>
      <c r="BM46" s="593" t="str">
        <f>IF(BL47="","",SUM(BK47:BL47)-SUM(BK46:BL46))</f>
        <v/>
      </c>
      <c r="BN46" s="593" t="str">
        <f>IF(BL47="","",SUM(BM46:BM48))</f>
        <v/>
      </c>
      <c r="BO46" s="592" t="str">
        <f>IF(_tag_month_shift!BJ38="","",_tag_month_shift!BJ38)</f>
        <v/>
      </c>
      <c r="BP46" s="592" t="str">
        <f>IF(_tag_month_shift!BK38="","",_tag_month_shift!BK38)</f>
        <v/>
      </c>
      <c r="BQ46" s="457" t="str">
        <f>IF(BP47="","",SUM(BO47:BP47)-SUM(BO46:BP46))</f>
        <v/>
      </c>
      <c r="BR46" s="457" t="str">
        <f>IF(BP47="","",SUM(BQ46:BQ48))</f>
        <v/>
      </c>
      <c r="BS46" s="592" t="str">
        <f>IF(_tag_month_shift!BN38="","",_tag_month_shift!BN38)</f>
        <v/>
      </c>
      <c r="BT46" s="592" t="str">
        <f>IF(_tag_month_shift!BO38="","",_tag_month_shift!BO38)</f>
        <v/>
      </c>
      <c r="BU46" s="593" t="str">
        <f>IF(BT47="","",SUM(BS47:BT47)-SUM(BS46:BT46))</f>
        <v/>
      </c>
      <c r="BV46" s="604" t="str">
        <f>IF(BT47="","",SUM(BU46:BU48))</f>
        <v/>
      </c>
      <c r="BW46" s="605" t="str">
        <f>IF(AN46="","",AN46/(AZ46+AN46))</f>
        <v/>
      </c>
    </row>
    <row ht="15" r="47">
      <c r="A47" s="421">
        <f ca="1">A44+1</f>
        <v>43598</v>
      </c>
      <c r="B47" s="587">
        <f ca="1">A47</f>
        <v>43598</v>
      </c>
      <c r="C47" s="588" t="s">
        <v>434</v>
      </c>
      <c r="D47" s="606">
        <f>IF(AND(D46=4),1,IF(AND(D46&lt;4),(D46+1),))</f>
        <v>1</v>
      </c>
      <c r="E47" s="590" t="str">
        <f>IF(AND(D47=1),"甲班",IF(AND(D47=2),"乙班",IF(AND(D47=3),"丙班",IF(AND(D47=4),"丁班",))))</f>
        <v>甲班</v>
      </c>
      <c r="F47" s="607" t="str">
        <f>IF(_tag_month_shift!A39="","",_tag_month_shift!A39)</f>
        <v/>
      </c>
      <c r="G47" s="608" t="str">
        <f>IF(_tag_month_shift!B39="","",_tag_month_shift!B39)</f>
        <v/>
      </c>
      <c r="H47" s="608" t="str">
        <f>IF(_tag_month_shift!C39="","",_tag_month_shift!C39)</f>
        <v/>
      </c>
      <c r="I47" s="608" t="str">
        <f>IF(_tag_month_shift!D39="","",_tag_month_shift!D39)</f>
        <v/>
      </c>
      <c r="J47" s="608" t="str">
        <f>IF(_tag_month_shift!E39="","",_tag_month_shift!E39)</f>
        <v/>
      </c>
      <c r="K47" s="593" t="str">
        <f>IF(J48="","",SUM(F48:J48)-SUM(F47:J47))</f>
        <v/>
      </c>
      <c r="L47" s="609"/>
      <c r="M47" s="608" t="str">
        <f>IF(_tag_month_shift!H39="","",_tag_month_shift!H39)</f>
        <v/>
      </c>
      <c r="N47" s="608" t="str">
        <f>IF(_tag_month_shift!I39="","",_tag_month_shift!I39)</f>
        <v/>
      </c>
      <c r="O47" s="609" t="str">
        <f>IF(N48="","",SUM(M48:N48)-SUM(M47:N47))</f>
        <v/>
      </c>
      <c r="P47" s="609"/>
      <c r="Q47" s="608" t="str">
        <f>IF(_tag_month_shift!L39="","",_tag_month_shift!L39)</f>
        <v/>
      </c>
      <c r="R47" s="608" t="str">
        <f>IF(_tag_month_shift!M39="","",_tag_month_shift!M39)</f>
        <v/>
      </c>
      <c r="S47" s="609" t="str">
        <f>IF(R48="","",SUM(Q48:R48)-SUM(Q47:R47))</f>
        <v/>
      </c>
      <c r="T47" s="609"/>
      <c r="U47" s="608" t="str">
        <f>IF(_tag_month_shift!P39="","",_tag_month_shift!P39)</f>
        <v/>
      </c>
      <c r="V47" s="608" t="str">
        <f>IF(_tag_month_shift!Q39="","",_tag_month_shift!Q39)</f>
        <v/>
      </c>
      <c r="W47" s="609" t="str">
        <f>IF(V48="","",SUM(U48:V48)-SUM(U47:V47))</f>
        <v/>
      </c>
      <c r="X47" s="609"/>
      <c r="Y47" s="608" t="str">
        <f>IF(_tag_month_shift!T39="","",_tag_month_shift!T39)</f>
        <v/>
      </c>
      <c r="Z47" s="609" t="str">
        <f>IF(Y48="","",Y48-Y47)</f>
        <v/>
      </c>
      <c r="AA47" s="609"/>
      <c r="AB47" s="594" t="str">
        <f>IF(_tag_month_shift!W39="","",_tag_month_shift!W39)</f>
        <v/>
      </c>
      <c r="AC47" s="609" t="str">
        <f>IF(AB48="","",AB48-AB47)</f>
        <v/>
      </c>
      <c r="AD47" s="635"/>
      <c r="AE47" s="610" t="str">
        <f>IF(_tag_month_shift!Z39="","",_tag_month_shift!Z39)</f>
        <v/>
      </c>
      <c r="AF47" s="608" t="str">
        <f>IF(_tag_month_shift!AA39="","",_tag_month_shift!AA39)</f>
        <v/>
      </c>
      <c r="AG47" s="608" t="str">
        <f>IF(_tag_month_shift!AB39="","",_tag_month_shift!AB39)</f>
        <v/>
      </c>
      <c r="AH47" s="608" t="str">
        <f>IF(_tag_month_shift!AC39="","",_tag_month_shift!AC39)</f>
        <v/>
      </c>
      <c r="AI47" s="608" t="str">
        <f>IF(_tag_month_shift!AD39="","",_tag_month_shift!AD39)</f>
        <v/>
      </c>
      <c r="AJ47" s="609" t="str">
        <f>IF(AI48="","",SUM(AE48:AI48)-SUM(AE47:AI47))</f>
        <v/>
      </c>
      <c r="AK47" s="609"/>
      <c r="AL47" s="608" t="str">
        <f>IF(_tag_month_shift!AG39="","",_tag_month_shift!AG39)</f>
        <v/>
      </c>
      <c r="AM47" s="608" t="str">
        <f>IF(_tag_month_shift!AH39="","",_tag_month_shift!AH39)</f>
        <v/>
      </c>
      <c r="AN47" s="609" t="str">
        <f>IF(AM48="","",SUM(AL48:AM48)-SUM(AL47:AM47))</f>
        <v/>
      </c>
      <c r="AO47" s="609"/>
      <c r="AP47" s="612" t="str">
        <f>IF(AND(BD47=""),"",IF(AND(BD47=0),0,IF(AND(BD47&gt;0),AN47/BD47,)))</f>
        <v/>
      </c>
      <c r="AQ47" s="612"/>
      <c r="AR47" s="598" t="str">
        <f>IF(AND(AZ47=""),"",IF(AND(AZ47=0),0,IF(AND(AZ47&gt;0),AN47/AZ47,)))</f>
        <v/>
      </c>
      <c r="AS47" s="598"/>
      <c r="AT47" s="608" t="str">
        <f>IF(_tag_month_shift!AO39="","",_tag_month_shift!AO39)</f>
        <v/>
      </c>
      <c r="AU47" s="608" t="str">
        <f>IF(_tag_month_shift!AP39="","",_tag_month_shift!AP39)</f>
        <v/>
      </c>
      <c r="AV47" s="609" t="str">
        <f>IF(AT48="","",AT48-AT47)</f>
        <v/>
      </c>
      <c r="AW47" s="609" t="str">
        <f>IF(AU48="","",AU48-AU47)</f>
        <v/>
      </c>
      <c r="AX47" s="609" t="str">
        <f>IF(AU48="","",SUM(AV47:AW47))</f>
        <v/>
      </c>
      <c r="AY47" s="609"/>
      <c r="AZ47" s="614" t="str">
        <f>IF(_tag_month_shift!AU39="","",_tag_month_shift!AU39)</f>
        <v/>
      </c>
      <c r="BA47" s="614" t="str">
        <f>IF(_tag_month_shift!AV39="","",_tag_month_shift!AV39)</f>
        <v/>
      </c>
      <c r="BB47" s="614" t="str">
        <f>IF(_tag_month_shift!AW39="","",_tag_month_shift!AW39)</f>
        <v/>
      </c>
      <c r="BC47" s="614" t="str">
        <f>IF(_tag_month_shift!AX39="","",_tag_month_shift!AX39)</f>
        <v/>
      </c>
      <c r="BD47" s="615"/>
      <c r="BE47" s="609"/>
      <c r="BF47" s="609"/>
      <c r="BG47" s="616" t="str">
        <f>IF(AND(AZ47=""),"",IF(AND(AZ47=0),0,IF(AND(AZ47&gt;0),AX47*1000/AZ47,)))</f>
        <v/>
      </c>
      <c r="BH47" s="603" t="str">
        <f>IF(AND(AZ47=""),"",IF(AND(AZ47=0),0,IF(AND(AZ47&gt;0),(AW47*0.7353+AV47)*971.4/AZ47,)))</f>
        <v/>
      </c>
      <c r="BI47" s="612"/>
      <c r="BJ47" s="612"/>
      <c r="BK47" s="608" t="str">
        <f>IF(_tag_month_shift!BF39="","",_tag_month_shift!BF39)</f>
        <v/>
      </c>
      <c r="BL47" s="608" t="str">
        <f>IF(_tag_month_shift!BG39="","",_tag_month_shift!BG39)</f>
        <v/>
      </c>
      <c r="BM47" s="609" t="str">
        <f>IF(BL48="","",SUM(BK48:BL48)-SUM(BK47:BL47))</f>
        <v/>
      </c>
      <c r="BN47" s="609"/>
      <c r="BO47" s="608" t="str">
        <f>IF(_tag_month_shift!BJ39="","",_tag_month_shift!BJ39)</f>
        <v/>
      </c>
      <c r="BP47" s="608" t="str">
        <f>IF(_tag_month_shift!BK39="","",_tag_month_shift!BK39)</f>
        <v/>
      </c>
      <c r="BQ47" s="457" t="str">
        <f>IF(BP48="","",SUM(BO48:BP48)-SUM(BO47:BP47))</f>
        <v/>
      </c>
      <c r="BR47" s="457"/>
      <c r="BS47" s="608" t="str">
        <f>IF(_tag_month_shift!BN39="","",_tag_month_shift!BN39)</f>
        <v/>
      </c>
      <c r="BT47" s="608" t="str">
        <f>IF(_tag_month_shift!BO39="","",_tag_month_shift!BO39)</f>
        <v/>
      </c>
      <c r="BU47" s="609" t="str">
        <f>IF(BT48="","",SUM(BS48:BT48)-SUM(BS47:BT47))</f>
        <v/>
      </c>
      <c r="BV47" s="617"/>
      <c r="BW47" s="605" t="str">
        <f>IF(AN47="","",AN47/(AZ47+AN47))</f>
        <v/>
      </c>
    </row>
    <row ht="15" r="48">
      <c r="A48" s="421">
        <f ca="1">A45+1</f>
        <v>43598</v>
      </c>
      <c r="B48" s="587">
        <f ca="1">A48</f>
        <v>43598</v>
      </c>
      <c r="C48" s="588" t="s">
        <v>437</v>
      </c>
      <c r="D48" s="606">
        <f>IF(AND(D47=4),1,IF(AND(D47&lt;4),(D47+1),))</f>
        <v>2</v>
      </c>
      <c r="E48" s="590" t="str">
        <f>IF(AND(D48=1),"甲班",IF(AND(D48=2),"乙班",IF(AND(D48=3),"丙班",IF(AND(D48=4),"丁班",))))</f>
        <v>乙班</v>
      </c>
      <c r="F48" s="618" t="str">
        <f>IF(_tag_month_shift!A40="","",_tag_month_shift!A40)</f>
        <v/>
      </c>
      <c r="G48" s="619" t="str">
        <f>IF(_tag_month_shift!B40="","",_tag_month_shift!B40)</f>
        <v/>
      </c>
      <c r="H48" s="619" t="str">
        <f>IF(_tag_month_shift!C40="","",_tag_month_shift!C40)</f>
        <v/>
      </c>
      <c r="I48" s="619" t="str">
        <f>IF(_tag_month_shift!D40="","",_tag_month_shift!D40)</f>
        <v/>
      </c>
      <c r="J48" s="619" t="str">
        <f>IF(_tag_month_shift!E40="","",_tag_month_shift!E40)</f>
        <v/>
      </c>
      <c r="K48" s="593" t="str">
        <f>IF(J49="","",SUM(F49:J49)-SUM(F48:J48))</f>
        <v/>
      </c>
      <c r="L48" s="620"/>
      <c r="M48" s="619" t="str">
        <f>IF(_tag_month_shift!H40="","",_tag_month_shift!H40)</f>
        <v/>
      </c>
      <c r="N48" s="619" t="str">
        <f>IF(_tag_month_shift!I40="","",_tag_month_shift!I40)</f>
        <v/>
      </c>
      <c r="O48" s="620" t="str">
        <f>IF(N49="","",SUM(M49:N49)-SUM(M48:N48))</f>
        <v/>
      </c>
      <c r="P48" s="620"/>
      <c r="Q48" s="619" t="str">
        <f>IF(_tag_month_shift!L40="","",_tag_month_shift!L40)</f>
        <v/>
      </c>
      <c r="R48" s="619" t="str">
        <f>IF(_tag_month_shift!M40="","",_tag_month_shift!M40)</f>
        <v/>
      </c>
      <c r="S48" s="620" t="str">
        <f>IF(R49="","",SUM(Q49:R49)-SUM(Q48:R48))</f>
        <v/>
      </c>
      <c r="T48" s="620"/>
      <c r="U48" s="619" t="str">
        <f>IF(_tag_month_shift!P40="","",_tag_month_shift!P40)</f>
        <v/>
      </c>
      <c r="V48" s="619" t="str">
        <f>IF(_tag_month_shift!Q40="","",_tag_month_shift!Q40)</f>
        <v/>
      </c>
      <c r="W48" s="620" t="str">
        <f>IF(V49="","",SUM(U49:V49)-SUM(U48:V48))</f>
        <v/>
      </c>
      <c r="X48" s="620"/>
      <c r="Y48" s="619" t="str">
        <f>IF(_tag_month_shift!T40="","",_tag_month_shift!T40)</f>
        <v/>
      </c>
      <c r="Z48" s="620" t="str">
        <f>IF(Y49="","",Y49-Y48)</f>
        <v/>
      </c>
      <c r="AA48" s="620"/>
      <c r="AB48" s="621" t="str">
        <f>IF(_tag_month_shift!W40="","",_tag_month_shift!W40)</f>
        <v/>
      </c>
      <c r="AC48" s="620" t="str">
        <f>IF(AB49="","",AB49-AB48)</f>
        <v/>
      </c>
      <c r="AD48" s="636"/>
      <c r="AE48" s="622" t="str">
        <f>IF(_tag_month_shift!Z40="","",_tag_month_shift!Z40)</f>
        <v/>
      </c>
      <c r="AF48" s="619" t="str">
        <f>IF(_tag_month_shift!AA40="","",_tag_month_shift!AA40)</f>
        <v/>
      </c>
      <c r="AG48" s="619" t="str">
        <f>IF(_tag_month_shift!AB40="","",_tag_month_shift!AB40)</f>
        <v/>
      </c>
      <c r="AH48" s="619" t="str">
        <f>IF(_tag_month_shift!AC40="","",_tag_month_shift!AC40)</f>
        <v/>
      </c>
      <c r="AI48" s="619" t="str">
        <f>IF(_tag_month_shift!AD40="","",_tag_month_shift!AD40)</f>
        <v/>
      </c>
      <c r="AJ48" s="620" t="str">
        <f>IF(AI49="","",SUM(AE49:AI49)-SUM(AE48:AI48))</f>
        <v/>
      </c>
      <c r="AK48" s="620"/>
      <c r="AL48" s="619" t="str">
        <f>IF(_tag_month_shift!AG40="","",_tag_month_shift!AG40)</f>
        <v/>
      </c>
      <c r="AM48" s="619" t="str">
        <f>IF(_tag_month_shift!AH40="","",_tag_month_shift!AH40)</f>
        <v/>
      </c>
      <c r="AN48" s="620" t="str">
        <f>IF(AM49="","",SUM(AL49:AM49)-SUM(AL48:AM48))</f>
        <v/>
      </c>
      <c r="AO48" s="620"/>
      <c r="AP48" s="624" t="str">
        <f>IF(AND(BD48=""),"",IF(AND(BD48=0),0,IF(AND(BD48&gt;0),AN48/BD48,)))</f>
        <v/>
      </c>
      <c r="AQ48" s="624"/>
      <c r="AR48" s="625" t="str">
        <f>IF(AND(AZ48=""),"",IF(AND(AZ48=0),0,IF(AND(AZ48&gt;0),AN48/AZ48,)))</f>
        <v/>
      </c>
      <c r="AS48" s="625"/>
      <c r="AT48" s="619" t="str">
        <f>IF(_tag_month_shift!AO40="","",_tag_month_shift!AO40)</f>
        <v/>
      </c>
      <c r="AU48" s="619" t="str">
        <f>IF(_tag_month_shift!AP40="","",_tag_month_shift!AP40)</f>
        <v/>
      </c>
      <c r="AV48" s="620" t="str">
        <f>IF(AT49="","",AT49-AT48)</f>
        <v/>
      </c>
      <c r="AW48" s="620" t="str">
        <f>IF(AU49="","",AU49-AU48)</f>
        <v/>
      </c>
      <c r="AX48" s="620" t="str">
        <f>IF(AU49="","",SUM(AV48:AW48))</f>
        <v/>
      </c>
      <c r="AY48" s="620"/>
      <c r="AZ48" s="627" t="str">
        <f>IF(_tag_month_shift!AU40="","",_tag_month_shift!AU40)</f>
        <v/>
      </c>
      <c r="BA48" s="627" t="str">
        <f>IF(_tag_month_shift!AV40="","",_tag_month_shift!AV40)</f>
        <v/>
      </c>
      <c r="BB48" s="627" t="str">
        <f>IF(_tag_month_shift!AW40="","",_tag_month_shift!AW40)</f>
        <v/>
      </c>
      <c r="BC48" s="627" t="str">
        <f>IF(_tag_month_shift!AX40="","",_tag_month_shift!AX40)</f>
        <v/>
      </c>
      <c r="BD48" s="628"/>
      <c r="BE48" s="620"/>
      <c r="BF48" s="620"/>
      <c r="BG48" s="629" t="str">
        <f>IF(AND(AZ48=""),"",IF(AND(AZ48=0),0,IF(AND(AZ48&gt;0),AX48*1000/AZ48,)))</f>
        <v/>
      </c>
      <c r="BH48" s="637" t="str">
        <f>IF(AND(AZ48=""),"",IF(AND(AZ48=0),0,IF(AND(AZ48&gt;0),(AW48*0.7353+AV48)*971.4/AZ48,)))</f>
        <v/>
      </c>
      <c r="BI48" s="624"/>
      <c r="BJ48" s="624"/>
      <c r="BK48" s="619" t="str">
        <f>IF(_tag_month_shift!BF40="","",_tag_month_shift!BF40)</f>
        <v/>
      </c>
      <c r="BL48" s="619" t="str">
        <f>IF(_tag_month_shift!BG40="","",_tag_month_shift!BG40)</f>
        <v/>
      </c>
      <c r="BM48" s="620" t="str">
        <f>IF(BL49="","",SUM(BK49:BL49)-SUM(BK48:BL48))</f>
        <v/>
      </c>
      <c r="BN48" s="620"/>
      <c r="BO48" s="619" t="str">
        <f>IF(_tag_month_shift!BJ40="","",_tag_month_shift!BJ40)</f>
        <v/>
      </c>
      <c r="BP48" s="619" t="str">
        <f>IF(_tag_month_shift!BK40="","",_tag_month_shift!BK40)</f>
        <v/>
      </c>
      <c r="BQ48" s="457" t="str">
        <f>IF(BP49="","",SUM(BO49:BP49)-SUM(BO48:BP48))</f>
        <v/>
      </c>
      <c r="BR48" s="457"/>
      <c r="BS48" s="619" t="str">
        <f>IF(_tag_month_shift!BN40="","",_tag_month_shift!BN40)</f>
        <v/>
      </c>
      <c r="BT48" s="619" t="str">
        <f>IF(_tag_month_shift!BO40="","",_tag_month_shift!BO40)</f>
        <v/>
      </c>
      <c r="BU48" s="620" t="str">
        <f>IF(BT49="","",SUM(BS49:BT49)-SUM(BS48:BT48))</f>
        <v/>
      </c>
      <c r="BV48" s="630"/>
      <c r="BW48" s="605" t="str">
        <f>IF(AN48="","",AN48/(AZ48+AN48))</f>
        <v/>
      </c>
    </row>
    <row ht="15" r="49">
      <c r="A49" s="421">
        <f ca="1">A46+1</f>
        <v>43599</v>
      </c>
      <c r="B49" s="587">
        <f ca="1">A49</f>
        <v>43599</v>
      </c>
      <c r="C49" s="588" t="s">
        <v>424</v>
      </c>
      <c r="D49" s="606">
        <f>IF(AND(D43=1),4,IF(AND(D43&gt;1),(D43-1),))</f>
        <v>3</v>
      </c>
      <c r="E49" s="590" t="str">
        <f>IF(AND(D49=1),"甲班",IF(AND(D49=2),"乙班",IF(AND(D49=3),"丙班",IF(AND(D49=4),"丁班",))))</f>
        <v>丙班</v>
      </c>
      <c r="F49" s="591" t="str">
        <f>IF(_tag_month_shift!A41="","",_tag_month_shift!A41)</f>
        <v/>
      </c>
      <c r="G49" s="592" t="str">
        <f>IF(_tag_month_shift!B41="","",_tag_month_shift!B41)</f>
        <v/>
      </c>
      <c r="H49" s="592" t="str">
        <f>IF(_tag_month_shift!C41="","",_tag_month_shift!C41)</f>
        <v/>
      </c>
      <c r="I49" s="592" t="str">
        <f>IF(_tag_month_shift!D41="","",_tag_month_shift!D41)</f>
        <v/>
      </c>
      <c r="J49" s="592" t="str">
        <f>IF(_tag_month_shift!E41="","",_tag_month_shift!E41)</f>
        <v/>
      </c>
      <c r="K49" s="593" t="str">
        <f>IF(J50="","",SUM(F50:J50)-SUM(F49:J49))</f>
        <v/>
      </c>
      <c r="L49" s="593" t="str">
        <f>IF(J50="","",SUM(K49:K51))</f>
        <v/>
      </c>
      <c r="M49" s="592" t="str">
        <f>IF(_tag_month_shift!H41="","",_tag_month_shift!H41)</f>
        <v/>
      </c>
      <c r="N49" s="592" t="str">
        <f>IF(_tag_month_shift!I41="","",_tag_month_shift!I41)</f>
        <v/>
      </c>
      <c r="O49" s="593" t="str">
        <f>IF(N50="","",SUM(M50:N50)-SUM(M49:N49))</f>
        <v/>
      </c>
      <c r="P49" s="593" t="str">
        <f>IF(N50="","",SUM(O49:O51))</f>
        <v/>
      </c>
      <c r="Q49" s="592" t="str">
        <f>IF(_tag_month_shift!L41="","",_tag_month_shift!L41)</f>
        <v/>
      </c>
      <c r="R49" s="592" t="str">
        <f>IF(_tag_month_shift!M41="","",_tag_month_shift!M41)</f>
        <v/>
      </c>
      <c r="S49" s="593" t="str">
        <f>IF(R50="","",SUM(Q50:R50)-SUM(Q49:R49))</f>
        <v/>
      </c>
      <c r="T49" s="593" t="str">
        <f>IF(R50="","",SUM(S49:S51))</f>
        <v/>
      </c>
      <c r="U49" s="592" t="str">
        <f>IF(_tag_month_shift!P41="","",_tag_month_shift!P41)</f>
        <v/>
      </c>
      <c r="V49" s="592" t="str">
        <f>IF(_tag_month_shift!Q41="","",_tag_month_shift!Q41)</f>
        <v/>
      </c>
      <c r="W49" s="593" t="str">
        <f>IF(V50="","",SUM(U50:V50)-SUM(U49:V49))</f>
        <v/>
      </c>
      <c r="X49" s="593" t="str">
        <f>IF(V50="","",SUM(W49:W51))</f>
        <v/>
      </c>
      <c r="Y49" s="592" t="str">
        <f>IF(_tag_month_shift!T41="","",_tag_month_shift!T41)</f>
        <v/>
      </c>
      <c r="Z49" s="593" t="str">
        <f>IF(Y50="","",Y50-Y49)</f>
        <v/>
      </c>
      <c r="AA49" s="593" t="str">
        <f>IF(Y50="","",SUM(Z49:Z51))</f>
        <v/>
      </c>
      <c r="AB49" s="631" t="str">
        <f>IF(_tag_month_shift!W41="","",_tag_month_shift!W41)</f>
        <v/>
      </c>
      <c r="AC49" s="593" t="str">
        <f>IF(AB50="","",AB50-AB49)</f>
        <v/>
      </c>
      <c r="AD49" s="632" t="str">
        <f>IF(AB50="","",SUM(AC49:AC51))</f>
        <v/>
      </c>
      <c r="AE49" s="595" t="str">
        <f>IF(_tag_month_shift!Z41="","",_tag_month_shift!Z41)</f>
        <v/>
      </c>
      <c r="AF49" s="592" t="str">
        <f>IF(_tag_month_shift!AA41="","",_tag_month_shift!AA41)</f>
        <v/>
      </c>
      <c r="AG49" s="592" t="str">
        <f>IF(_tag_month_shift!AB41="","",_tag_month_shift!AB41)</f>
        <v/>
      </c>
      <c r="AH49" s="592" t="str">
        <f>IF(_tag_month_shift!AC41="","",_tag_month_shift!AC41)</f>
        <v/>
      </c>
      <c r="AI49" s="592" t="str">
        <f>IF(_tag_month_shift!AD41="","",_tag_month_shift!AD41)</f>
        <v/>
      </c>
      <c r="AJ49" s="593" t="str">
        <f>IF(AI50="","",SUM(AE50:AI50)-SUM(AE49:AI49))</f>
        <v/>
      </c>
      <c r="AK49" s="593" t="str">
        <f>IF(AI50="","",SUM(AJ49:AJ51))</f>
        <v/>
      </c>
      <c r="AL49" s="592" t="str">
        <f>IF(_tag_month_shift!AG41="","",_tag_month_shift!AG41)</f>
        <v/>
      </c>
      <c r="AM49" s="592" t="str">
        <f>IF(_tag_month_shift!AH41="","",_tag_month_shift!AH41)</f>
        <v/>
      </c>
      <c r="AN49" s="593" t="str">
        <f>IF(AM50="","",SUM(AL50:AM50)-SUM(AL49:AM49))</f>
        <v/>
      </c>
      <c r="AO49" s="593" t="str">
        <f>IF(AM50="","",SUM(AN49:AN51))</f>
        <v/>
      </c>
      <c r="AP49" s="597" t="str">
        <f>IF(AND(BD49=""),"",IF(AND(BD49=0),0,IF(AND(BD49&gt;0),AN49/BD49,)))</f>
        <v/>
      </c>
      <c r="AQ49" s="597" t="str">
        <f>IF(BD49="","",AVERAGE(AP49:AP51))</f>
        <v/>
      </c>
      <c r="AR49" s="633" t="str">
        <f>IF(AND(AZ49=""),"",IF(AND(AZ49=0),0,IF(AND(AZ49&gt;0),AN49/AZ49,)))</f>
        <v/>
      </c>
      <c r="AS49" s="633" t="str">
        <f>IF(AZ49="","",AVERAGE(AR49:AR51))</f>
        <v/>
      </c>
      <c r="AT49" s="592" t="str">
        <f>IF(_tag_month_shift!AO41="","",_tag_month_shift!AO41)</f>
        <v/>
      </c>
      <c r="AU49" s="592" t="str">
        <f>IF(_tag_month_shift!AP41="","",_tag_month_shift!AP41)</f>
        <v/>
      </c>
      <c r="AV49" s="593" t="str">
        <f>IF(AT50="","",AT50-AT49)</f>
        <v/>
      </c>
      <c r="AW49" s="593" t="str">
        <f>IF(AU50="","",AU50-AU49)</f>
        <v/>
      </c>
      <c r="AX49" s="593" t="str">
        <f>IF(AU50="","",SUM(AV49:AW49))</f>
        <v/>
      </c>
      <c r="AY49" s="593" t="str">
        <f>IF(AU50="","",SUM(AX49:AX51))</f>
        <v/>
      </c>
      <c r="AZ49" s="600" t="str">
        <f>IF(_tag_month_shift!AU41="","",_tag_month_shift!AU41)</f>
        <v/>
      </c>
      <c r="BA49" s="600" t="str">
        <f>IF(_tag_month_shift!AV41="","",_tag_month_shift!AV41)</f>
        <v/>
      </c>
      <c r="BB49" s="600" t="str">
        <f>IF(_tag_month_shift!AW41="","",_tag_month_shift!AW41)</f>
        <v/>
      </c>
      <c r="BC49" s="600" t="str">
        <f>IF(_tag_month_shift!AX41="","",_tag_month_shift!AX41)</f>
        <v/>
      </c>
      <c r="BD49" s="601"/>
      <c r="BE49" s="593" t="str">
        <f>IF(_tag_month_shift!AZ41="","",_tag_month_shift!AZ41)</f>
        <v/>
      </c>
      <c r="BF49" s="593" t="str">
        <f>IF(_tag_month_shift!BA41="","",_tag_month_shift!BA41)</f>
        <v/>
      </c>
      <c r="BG49" s="602" t="str">
        <f>IF(AND(AZ49=""),"",IF(AND(AZ49=0),0,IF(AND(AZ49&gt;0),AX49*1000/AZ49,)))</f>
        <v/>
      </c>
      <c r="BH49" s="634" t="str">
        <f>IF(AND(AZ49=""),"",IF(AND(AZ49=0),0,IF(AND(AZ49&gt;0),(AW49*0.7353+AV49)*971.4/AZ49,)))</f>
        <v/>
      </c>
      <c r="BI49" s="597" t="str">
        <f>IF(AND(BE49=""),"",IF(AND(BE49=0),0,IF(AND(BE49&gt;0),AY49*1000/BE49,)))</f>
        <v/>
      </c>
      <c r="BJ49" s="597" t="str">
        <f>IF(AND(BE49=""),"",IF(AND(BE49=0),0,IF(AND(BE49&gt;0),(SUM(AW49:AW51)*0.7353+SUM(AV49:AV51))*971.4/BE49,)))</f>
        <v/>
      </c>
      <c r="BK49" s="592" t="str">
        <f>IF(_tag_month_shift!BF41="","",_tag_month_shift!BF41)</f>
        <v/>
      </c>
      <c r="BL49" s="592" t="str">
        <f>IF(_tag_month_shift!BG41="","",_tag_month_shift!BG41)</f>
        <v/>
      </c>
      <c r="BM49" s="593" t="str">
        <f>IF(BL50="","",SUM(BK50:BL50)-SUM(BK49:BL49))</f>
        <v/>
      </c>
      <c r="BN49" s="593" t="str">
        <f>IF(BL50="","",SUM(BM49:BM51))</f>
        <v/>
      </c>
      <c r="BO49" s="592" t="str">
        <f>IF(_tag_month_shift!BJ41="","",_tag_month_shift!BJ41)</f>
        <v/>
      </c>
      <c r="BP49" s="592" t="str">
        <f>IF(_tag_month_shift!BK41="","",_tag_month_shift!BK41)</f>
        <v/>
      </c>
      <c r="BQ49" s="457" t="str">
        <f>IF(BP50="","",SUM(BO50:BP50)-SUM(BO49:BP49))</f>
        <v/>
      </c>
      <c r="BR49" s="457" t="str">
        <f>IF(BP50="","",SUM(BQ49:BQ51))</f>
        <v/>
      </c>
      <c r="BS49" s="592" t="str">
        <f>IF(_tag_month_shift!BN41="","",_tag_month_shift!BN41)</f>
        <v/>
      </c>
      <c r="BT49" s="592" t="str">
        <f>IF(_tag_month_shift!BO41="","",_tag_month_shift!BO41)</f>
        <v/>
      </c>
      <c r="BU49" s="593" t="str">
        <f>IF(BT50="","",SUM(BS50:BT50)-SUM(BS49:BT49))</f>
        <v/>
      </c>
      <c r="BV49" s="604" t="str">
        <f>IF(BT50="","",SUM(BU49:BU51))</f>
        <v/>
      </c>
      <c r="BW49" s="605" t="str">
        <f>IF(AN49="","",AN49/(AZ49+AN49))</f>
        <v/>
      </c>
    </row>
    <row ht="15" r="50">
      <c r="A50" s="421">
        <f ca="1">A47+1</f>
        <v>43599</v>
      </c>
      <c r="B50" s="587">
        <f ca="1">A50</f>
        <v>43599</v>
      </c>
      <c r="C50" s="588" t="s">
        <v>434</v>
      </c>
      <c r="D50" s="606">
        <f>IF(AND(D49=4),1,IF(AND(D49&lt;4),(D49+1),))</f>
        <v>4</v>
      </c>
      <c r="E50" s="590" t="str">
        <f>IF(AND(D50=1),"甲班",IF(AND(D50=2),"乙班",IF(AND(D50=3),"丙班",IF(AND(D50=4),"丁班",))))</f>
        <v>丁班</v>
      </c>
      <c r="F50" s="607" t="str">
        <f>IF(_tag_month_shift!A42="","",_tag_month_shift!A42)</f>
        <v/>
      </c>
      <c r="G50" s="608" t="str">
        <f>IF(_tag_month_shift!B42="","",_tag_month_shift!B42)</f>
        <v/>
      </c>
      <c r="H50" s="608" t="str">
        <f>IF(_tag_month_shift!C42="","",_tag_month_shift!C42)</f>
        <v/>
      </c>
      <c r="I50" s="608" t="str">
        <f>IF(_tag_month_shift!D42="","",_tag_month_shift!D42)</f>
        <v/>
      </c>
      <c r="J50" s="608" t="str">
        <f>IF(_tag_month_shift!E42="","",_tag_month_shift!E42)</f>
        <v/>
      </c>
      <c r="K50" s="593" t="str">
        <f>IF(J51="","",SUM(F51:J51)-SUM(F50:J50))</f>
        <v/>
      </c>
      <c r="L50" s="609"/>
      <c r="M50" s="608" t="str">
        <f>IF(_tag_month_shift!H42="","",_tag_month_shift!H42)</f>
        <v/>
      </c>
      <c r="N50" s="608" t="str">
        <f>IF(_tag_month_shift!I42="","",_tag_month_shift!I42)</f>
        <v/>
      </c>
      <c r="O50" s="609" t="str">
        <f>IF(N51="","",SUM(M51:N51)-SUM(M50:N50))</f>
        <v/>
      </c>
      <c r="P50" s="609"/>
      <c r="Q50" s="608" t="str">
        <f>IF(_tag_month_shift!L42="","",_tag_month_shift!L42)</f>
        <v/>
      </c>
      <c r="R50" s="608" t="str">
        <f>IF(_tag_month_shift!M42="","",_tag_month_shift!M42)</f>
        <v/>
      </c>
      <c r="S50" s="609" t="str">
        <f>IF(R51="","",SUM(Q51:R51)-SUM(Q50:R50))</f>
        <v/>
      </c>
      <c r="T50" s="609"/>
      <c r="U50" s="608" t="str">
        <f>IF(_tag_month_shift!P42="","",_tag_month_shift!P42)</f>
        <v/>
      </c>
      <c r="V50" s="608" t="str">
        <f>IF(_tag_month_shift!Q42="","",_tag_month_shift!Q42)</f>
        <v/>
      </c>
      <c r="W50" s="609" t="str">
        <f>IF(V51="","",SUM(U51:V51)-SUM(U50:V50))</f>
        <v/>
      </c>
      <c r="X50" s="609"/>
      <c r="Y50" s="608" t="str">
        <f>IF(_tag_month_shift!T42="","",_tag_month_shift!T42)</f>
        <v/>
      </c>
      <c r="Z50" s="609" t="str">
        <f>IF(Y51="","",Y51-Y50)</f>
        <v/>
      </c>
      <c r="AA50" s="609"/>
      <c r="AB50" s="594" t="str">
        <f>IF(_tag_month_shift!W42="","",_tag_month_shift!W42)</f>
        <v/>
      </c>
      <c r="AC50" s="609" t="str">
        <f>IF(AB51="","",AB51-AB50)</f>
        <v/>
      </c>
      <c r="AD50" s="635"/>
      <c r="AE50" s="610" t="str">
        <f>IF(_tag_month_shift!Z42="","",_tag_month_shift!Z42)</f>
        <v/>
      </c>
      <c r="AF50" s="608" t="str">
        <f>IF(_tag_month_shift!AA42="","",_tag_month_shift!AA42)</f>
        <v/>
      </c>
      <c r="AG50" s="608" t="str">
        <f>IF(_tag_month_shift!AB42="","",_tag_month_shift!AB42)</f>
        <v/>
      </c>
      <c r="AH50" s="608" t="str">
        <f>IF(_tag_month_shift!AC42="","",_tag_month_shift!AC42)</f>
        <v/>
      </c>
      <c r="AI50" s="608" t="str">
        <f>IF(_tag_month_shift!AD42="","",_tag_month_shift!AD42)</f>
        <v/>
      </c>
      <c r="AJ50" s="609" t="str">
        <f>IF(AI51="","",SUM(AE51:AI51)-SUM(AE50:AI50))</f>
        <v/>
      </c>
      <c r="AK50" s="609"/>
      <c r="AL50" s="608" t="str">
        <f>IF(_tag_month_shift!AG42="","",_tag_month_shift!AG42)</f>
        <v/>
      </c>
      <c r="AM50" s="608" t="str">
        <f>IF(_tag_month_shift!AH42="","",_tag_month_shift!AH42)</f>
        <v/>
      </c>
      <c r="AN50" s="609" t="str">
        <f>IF(AM51="","",SUM(AL51:AM51)-SUM(AL50:AM50))</f>
        <v/>
      </c>
      <c r="AO50" s="609"/>
      <c r="AP50" s="612" t="str">
        <f>IF(AND(BD50=""),"",IF(AND(BD50=0),0,IF(AND(BD50&gt;0),AN50/BD50,)))</f>
        <v/>
      </c>
      <c r="AQ50" s="612"/>
      <c r="AR50" s="598" t="str">
        <f>IF(AND(AZ50=""),"",IF(AND(AZ50=0),0,IF(AND(AZ50&gt;0),AN50/AZ50,)))</f>
        <v/>
      </c>
      <c r="AS50" s="598"/>
      <c r="AT50" s="608" t="str">
        <f>IF(_tag_month_shift!AO42="","",_tag_month_shift!AO42)</f>
        <v/>
      </c>
      <c r="AU50" s="608" t="str">
        <f>IF(_tag_month_shift!AP42="","",_tag_month_shift!AP42)</f>
        <v/>
      </c>
      <c r="AV50" s="609" t="str">
        <f>IF(AT51="","",AT51-AT50)</f>
        <v/>
      </c>
      <c r="AW50" s="609" t="str">
        <f>IF(AU51="","",AU51-AU50)</f>
        <v/>
      </c>
      <c r="AX50" s="609" t="str">
        <f>IF(AU51="","",SUM(AV50:AW50))</f>
        <v/>
      </c>
      <c r="AY50" s="609"/>
      <c r="AZ50" s="614" t="str">
        <f>IF(_tag_month_shift!AU42="","",_tag_month_shift!AU42)</f>
        <v/>
      </c>
      <c r="BA50" s="614" t="str">
        <f>IF(_tag_month_shift!AV42="","",_tag_month_shift!AV42)</f>
        <v/>
      </c>
      <c r="BB50" s="614" t="str">
        <f>IF(_tag_month_shift!AW42="","",_tag_month_shift!AW42)</f>
        <v/>
      </c>
      <c r="BC50" s="614" t="str">
        <f>IF(_tag_month_shift!AX42="","",_tag_month_shift!AX42)</f>
        <v/>
      </c>
      <c r="BD50" s="615"/>
      <c r="BE50" s="609"/>
      <c r="BF50" s="609"/>
      <c r="BG50" s="616" t="str">
        <f>IF(AND(AZ50=""),"",IF(AND(AZ50=0),0,IF(AND(AZ50&gt;0),AX50*1000/AZ50,)))</f>
        <v/>
      </c>
      <c r="BH50" s="603" t="str">
        <f>IF(AND(AZ50=""),"",IF(AND(AZ50=0),0,IF(AND(AZ50&gt;0),(AW50*0.7353+AV50)*971.4/AZ50,)))</f>
        <v/>
      </c>
      <c r="BI50" s="612"/>
      <c r="BJ50" s="612"/>
      <c r="BK50" s="608" t="str">
        <f>IF(_tag_month_shift!BF42="","",_tag_month_shift!BF42)</f>
        <v/>
      </c>
      <c r="BL50" s="608" t="str">
        <f>IF(_tag_month_shift!BG42="","",_tag_month_shift!BG42)</f>
        <v/>
      </c>
      <c r="BM50" s="609" t="str">
        <f>IF(BL51="","",SUM(BK51:BL51)-SUM(BK50:BL50))</f>
        <v/>
      </c>
      <c r="BN50" s="609"/>
      <c r="BO50" s="608" t="str">
        <f>IF(_tag_month_shift!BJ42="","",_tag_month_shift!BJ42)</f>
        <v/>
      </c>
      <c r="BP50" s="608" t="str">
        <f>IF(_tag_month_shift!BK42="","",_tag_month_shift!BK42)</f>
        <v/>
      </c>
      <c r="BQ50" s="457" t="str">
        <f>IF(BP51="","",SUM(BO51:BP51)-SUM(BO50:BP50))</f>
        <v/>
      </c>
      <c r="BR50" s="457"/>
      <c r="BS50" s="608" t="str">
        <f>IF(_tag_month_shift!BN42="","",_tag_month_shift!BN42)</f>
        <v/>
      </c>
      <c r="BT50" s="608" t="str">
        <f>IF(_tag_month_shift!BO42="","",_tag_month_shift!BO42)</f>
        <v/>
      </c>
      <c r="BU50" s="609" t="str">
        <f>IF(BT51="","",SUM(BS51:BT51)-SUM(BS50:BT50))</f>
        <v/>
      </c>
      <c r="BV50" s="617"/>
      <c r="BW50" s="605" t="str">
        <f>IF(AN50="","",AN50/(AZ50+AN50))</f>
        <v/>
      </c>
    </row>
    <row ht="15" r="51">
      <c r="A51" s="421">
        <f ca="1">A48+1</f>
        <v>43599</v>
      </c>
      <c r="B51" s="587">
        <f ca="1">A51</f>
        <v>43599</v>
      </c>
      <c r="C51" s="588" t="s">
        <v>437</v>
      </c>
      <c r="D51" s="606">
        <f>IF(AND(D50=4),1,IF(AND(D50&lt;4),(D50+1),))</f>
        <v>1</v>
      </c>
      <c r="E51" s="590" t="str">
        <f>IF(AND(D51=1),"甲班",IF(AND(D51=2),"乙班",IF(AND(D51=3),"丙班",IF(AND(D51=4),"丁班",))))</f>
        <v>甲班</v>
      </c>
      <c r="F51" s="607" t="str">
        <f>IF(_tag_month_shift!A43="","",_tag_month_shift!A43)</f>
        <v/>
      </c>
      <c r="G51" s="608" t="str">
        <f>IF(_tag_month_shift!B43="","",_tag_month_shift!B43)</f>
        <v/>
      </c>
      <c r="H51" s="608" t="str">
        <f>IF(_tag_month_shift!C43="","",_tag_month_shift!C43)</f>
        <v/>
      </c>
      <c r="I51" s="608" t="str">
        <f>IF(_tag_month_shift!D43="","",_tag_month_shift!D43)</f>
        <v/>
      </c>
      <c r="J51" s="608" t="str">
        <f>IF(_tag_month_shift!E43="","",_tag_month_shift!E43)</f>
        <v/>
      </c>
      <c r="K51" s="593" t="str">
        <f>IF(J52="","",SUM(F52:J52)-SUM(F51:J51))</f>
        <v/>
      </c>
      <c r="L51" s="620"/>
      <c r="M51" s="608" t="str">
        <f>IF(_tag_month_shift!H43="","",_tag_month_shift!H43)</f>
        <v/>
      </c>
      <c r="N51" s="608" t="str">
        <f>IF(_tag_month_shift!I43="","",_tag_month_shift!I43)</f>
        <v/>
      </c>
      <c r="O51" s="620" t="str">
        <f>IF(N52="","",SUM(M52:N52)-SUM(M51:N51))</f>
        <v/>
      </c>
      <c r="P51" s="620"/>
      <c r="Q51" s="608" t="str">
        <f>IF(_tag_month_shift!L43="","",_tag_month_shift!L43)</f>
        <v/>
      </c>
      <c r="R51" s="608" t="str">
        <f>IF(_tag_month_shift!M43="","",_tag_month_shift!M43)</f>
        <v/>
      </c>
      <c r="S51" s="620" t="str">
        <f>IF(R52="","",SUM(Q52:R52)-SUM(Q51:R51))</f>
        <v/>
      </c>
      <c r="T51" s="620"/>
      <c r="U51" s="608" t="str">
        <f>IF(_tag_month_shift!P43="","",_tag_month_shift!P43)</f>
        <v/>
      </c>
      <c r="V51" s="608" t="str">
        <f>IF(_tag_month_shift!Q43="","",_tag_month_shift!Q43)</f>
        <v/>
      </c>
      <c r="W51" s="620" t="str">
        <f>IF(V52="","",SUM(U52:V52)-SUM(U51:V51))</f>
        <v/>
      </c>
      <c r="X51" s="620"/>
      <c r="Y51" s="608" t="str">
        <f>IF(_tag_month_shift!T43="","",_tag_month_shift!T43)</f>
        <v/>
      </c>
      <c r="Z51" s="620" t="str">
        <f>IF(Y52="","",Y52-Y51)</f>
        <v/>
      </c>
      <c r="AA51" s="620"/>
      <c r="AB51" s="594" t="str">
        <f>IF(_tag_month_shift!W43="","",_tag_month_shift!W43)</f>
        <v/>
      </c>
      <c r="AC51" s="620" t="str">
        <f>IF(AB52="","",AB52-AB51)</f>
        <v/>
      </c>
      <c r="AD51" s="636"/>
      <c r="AE51" s="610" t="str">
        <f>IF(_tag_month_shift!Z43="","",_tag_month_shift!Z43)</f>
        <v/>
      </c>
      <c r="AF51" s="608" t="str">
        <f>IF(_tag_month_shift!AA43="","",_tag_month_shift!AA43)</f>
        <v/>
      </c>
      <c r="AG51" s="608" t="str">
        <f>IF(_tag_month_shift!AB43="","",_tag_month_shift!AB43)</f>
        <v/>
      </c>
      <c r="AH51" s="608" t="str">
        <f>IF(_tag_month_shift!AC43="","",_tag_month_shift!AC43)</f>
        <v/>
      </c>
      <c r="AI51" s="608" t="str">
        <f>IF(_tag_month_shift!AD43="","",_tag_month_shift!AD43)</f>
        <v/>
      </c>
      <c r="AJ51" s="620" t="str">
        <f>IF(AI52="","",SUM(AE52:AI52)-SUM(AE51:AI51))</f>
        <v/>
      </c>
      <c r="AK51" s="620"/>
      <c r="AL51" s="608" t="str">
        <f>IF(_tag_month_shift!AG43="","",_tag_month_shift!AG43)</f>
        <v/>
      </c>
      <c r="AM51" s="608" t="str">
        <f>IF(_tag_month_shift!AH43="","",_tag_month_shift!AH43)</f>
        <v/>
      </c>
      <c r="AN51" s="620" t="str">
        <f>IF(AM52="","",SUM(AL52:AM52)-SUM(AL51:AM51))</f>
        <v/>
      </c>
      <c r="AO51" s="620"/>
      <c r="AP51" s="624" t="str">
        <f>IF(AND(BD51=""),"",IF(AND(BD51=0),0,IF(AND(BD51&gt;0),AN51/BD51,)))</f>
        <v/>
      </c>
      <c r="AQ51" s="624"/>
      <c r="AR51" s="625" t="str">
        <f>IF(AND(AZ51=""),"",IF(AND(AZ51=0),0,IF(AND(AZ51&gt;0),AN51/AZ51,)))</f>
        <v/>
      </c>
      <c r="AS51" s="625"/>
      <c r="AT51" s="608" t="str">
        <f>IF(_tag_month_shift!AO43="","",_tag_month_shift!AO43)</f>
        <v/>
      </c>
      <c r="AU51" s="608" t="str">
        <f>IF(_tag_month_shift!AP43="","",_tag_month_shift!AP43)</f>
        <v/>
      </c>
      <c r="AV51" s="620" t="str">
        <f>IF(AT52="","",AT52-AT51)</f>
        <v/>
      </c>
      <c r="AW51" s="620" t="str">
        <f>IF(AU52="","",AU52-AU51)</f>
        <v/>
      </c>
      <c r="AX51" s="620" t="str">
        <f>IF(AU52="","",SUM(AV51:AW51))</f>
        <v/>
      </c>
      <c r="AY51" s="620"/>
      <c r="AZ51" s="627" t="str">
        <f>IF(_tag_month_shift!AU43="","",_tag_month_shift!AU43)</f>
        <v/>
      </c>
      <c r="BA51" s="627" t="str">
        <f>IF(_tag_month_shift!AV43="","",_tag_month_shift!AV43)</f>
        <v/>
      </c>
      <c r="BB51" s="614" t="str">
        <f>IF(_tag_month_shift!AW43="","",_tag_month_shift!AW43)</f>
        <v/>
      </c>
      <c r="BC51" s="614" t="str">
        <f>IF(_tag_month_shift!AX43="","",_tag_month_shift!AX43)</f>
        <v/>
      </c>
      <c r="BD51" s="628"/>
      <c r="BE51" s="620"/>
      <c r="BF51" s="620"/>
      <c r="BG51" s="629" t="str">
        <f>IF(AND(AZ51=""),"",IF(AND(AZ51=0),0,IF(AND(AZ51&gt;0),AX51*1000/AZ51,)))</f>
        <v/>
      </c>
      <c r="BH51" s="637" t="str">
        <f>IF(AND(AZ51=""),"",IF(AND(AZ51=0),0,IF(AND(AZ51&gt;0),(AW51*0.7353+AV51)*971.4/AZ51,)))</f>
        <v/>
      </c>
      <c r="BI51" s="624"/>
      <c r="BJ51" s="624"/>
      <c r="BK51" s="619" t="str">
        <f>IF(_tag_month_shift!BF43="","",_tag_month_shift!BF43)</f>
        <v/>
      </c>
      <c r="BL51" s="619" t="str">
        <f>IF(_tag_month_shift!BG43="","",_tag_month_shift!BG43)</f>
        <v/>
      </c>
      <c r="BM51" s="620" t="str">
        <f>IF(BL52="","",SUM(BK52:BL52)-SUM(BK51:BL51))</f>
        <v/>
      </c>
      <c r="BN51" s="620"/>
      <c r="BO51" s="619" t="str">
        <f>IF(_tag_month_shift!BJ43="","",_tag_month_shift!BJ43)</f>
        <v/>
      </c>
      <c r="BP51" s="619" t="str">
        <f>IF(_tag_month_shift!BK43="","",_tag_month_shift!BK43)</f>
        <v/>
      </c>
      <c r="BQ51" s="457" t="str">
        <f>IF(BP52="","",SUM(BO52:BP52)-SUM(BO51:BP51))</f>
        <v/>
      </c>
      <c r="BR51" s="457"/>
      <c r="BS51" s="619" t="str">
        <f>IF(_tag_month_shift!BN43="","",_tag_month_shift!BN43)</f>
        <v/>
      </c>
      <c r="BT51" s="619" t="str">
        <f>IF(_tag_month_shift!BO43="","",_tag_month_shift!BO43)</f>
        <v/>
      </c>
      <c r="BU51" s="620" t="str">
        <f>IF(BT52="","",SUM(BS52:BT52)-SUM(BS51:BT51))</f>
        <v/>
      </c>
      <c r="BV51" s="630"/>
      <c r="BW51" s="605" t="str">
        <f>IF(AN51="","",AN51/(AZ51+AN51))</f>
        <v/>
      </c>
    </row>
    <row ht="15" r="52">
      <c r="A52" s="421">
        <f ca="1">A49+1</f>
        <v>43600</v>
      </c>
      <c r="B52" s="587">
        <f ca="1">A52</f>
        <v>43600</v>
      </c>
      <c r="C52" s="588" t="s">
        <v>424</v>
      </c>
      <c r="D52" s="606">
        <f>IF(AND(D46=1),4,IF(AND(D46&gt;1),(D46-1),))</f>
        <v>3</v>
      </c>
      <c r="E52" s="590" t="str">
        <f>IF(AND(D52=1),"甲班",IF(AND(D52=2),"乙班",IF(AND(D52=3),"丙班",IF(AND(D52=4),"丁班",))))</f>
        <v>丙班</v>
      </c>
      <c r="F52" s="591" t="str">
        <f>IF(_tag_month_shift!A44="","",_tag_month_shift!A44)</f>
        <v/>
      </c>
      <c r="G52" s="592" t="str">
        <f>IF(_tag_month_shift!B44="","",_tag_month_shift!B44)</f>
        <v/>
      </c>
      <c r="H52" s="592" t="str">
        <f>IF(_tag_month_shift!C44="","",_tag_month_shift!C44)</f>
        <v/>
      </c>
      <c r="I52" s="592" t="str">
        <f>IF(_tag_month_shift!D44="","",_tag_month_shift!D44)</f>
        <v/>
      </c>
      <c r="J52" s="592" t="str">
        <f>IF(_tag_month_shift!E44="","",_tag_month_shift!E44)</f>
        <v/>
      </c>
      <c r="K52" s="593" t="str">
        <f>IF(J53="","",SUM(F53:J53)-SUM(F52:J52))</f>
        <v/>
      </c>
      <c r="L52" s="593" t="str">
        <f>IF(J53="","",SUM(K52:K54))</f>
        <v/>
      </c>
      <c r="M52" s="592" t="str">
        <f>IF(_tag_month_shift!H44="","",_tag_month_shift!H44)</f>
        <v/>
      </c>
      <c r="N52" s="592" t="str">
        <f>IF(_tag_month_shift!I44="","",_tag_month_shift!I44)</f>
        <v/>
      </c>
      <c r="O52" s="593" t="str">
        <f>IF(N53="","",SUM(M53:N53)-SUM(M52:N52))</f>
        <v/>
      </c>
      <c r="P52" s="593" t="str">
        <f>IF(N53="","",SUM(O52:O54))</f>
        <v/>
      </c>
      <c r="Q52" s="592" t="str">
        <f>IF(_tag_month_shift!L44="","",_tag_month_shift!L44)</f>
        <v/>
      </c>
      <c r="R52" s="592" t="str">
        <f>IF(_tag_month_shift!M44="","",_tag_month_shift!M44)</f>
        <v/>
      </c>
      <c r="S52" s="593" t="str">
        <f>IF(R53="","",SUM(Q53:R53)-SUM(Q52:R52))</f>
        <v/>
      </c>
      <c r="T52" s="593" t="str">
        <f>IF(R53="","",SUM(S52:S54))</f>
        <v/>
      </c>
      <c r="U52" s="592" t="str">
        <f>IF(_tag_month_shift!P44="","",_tag_month_shift!P44)</f>
        <v/>
      </c>
      <c r="V52" s="592" t="str">
        <f>IF(_tag_month_shift!Q44="","",_tag_month_shift!Q44)</f>
        <v/>
      </c>
      <c r="W52" s="593" t="str">
        <f>IF(V53="","",SUM(U53:V53)-SUM(U52:V52))</f>
        <v/>
      </c>
      <c r="X52" s="593" t="str">
        <f>IF(V53="","",SUM(W52:W54))</f>
        <v/>
      </c>
      <c r="Y52" s="592" t="str">
        <f>IF(_tag_month_shift!T44="","",_tag_month_shift!T44)</f>
        <v/>
      </c>
      <c r="Z52" s="593" t="str">
        <f>IF(Y53="","",Y53-Y52)</f>
        <v/>
      </c>
      <c r="AA52" s="593" t="str">
        <f>IF(Y53="","",SUM(Z52:Z54))</f>
        <v/>
      </c>
      <c r="AB52" s="631" t="str">
        <f>IF(_tag_month_shift!W44="","",_tag_month_shift!W44)</f>
        <v/>
      </c>
      <c r="AC52" s="593" t="str">
        <f>IF(AB53="","",AB53-AB52)</f>
        <v/>
      </c>
      <c r="AD52" s="632" t="str">
        <f>IF(AB53="","",SUM(AC52:AC54))</f>
        <v/>
      </c>
      <c r="AE52" s="595" t="str">
        <f>IF(_tag_month_shift!Z44="","",_tag_month_shift!Z44)</f>
        <v/>
      </c>
      <c r="AF52" s="592" t="str">
        <f>IF(_tag_month_shift!AA44="","",_tag_month_shift!AA44)</f>
        <v/>
      </c>
      <c r="AG52" s="592" t="str">
        <f>IF(_tag_month_shift!AB44="","",_tag_month_shift!AB44)</f>
        <v/>
      </c>
      <c r="AH52" s="592" t="str">
        <f>IF(_tag_month_shift!AC44="","",_tag_month_shift!AC44)</f>
        <v/>
      </c>
      <c r="AI52" s="592" t="str">
        <f>IF(_tag_month_shift!AD44="","",_tag_month_shift!AD44)</f>
        <v/>
      </c>
      <c r="AJ52" s="593" t="str">
        <f>IF(AI53="","",SUM(AE53:AI53)-SUM(AE52:AI52))</f>
        <v/>
      </c>
      <c r="AK52" s="593" t="str">
        <f>IF(AI53="","",SUM(AJ52:AJ54))</f>
        <v/>
      </c>
      <c r="AL52" s="592" t="str">
        <f>IF(_tag_month_shift!AG44="","",_tag_month_shift!AG44)</f>
        <v/>
      </c>
      <c r="AM52" s="592" t="str">
        <f>IF(_tag_month_shift!AH44="","",_tag_month_shift!AH44)</f>
        <v/>
      </c>
      <c r="AN52" s="593" t="str">
        <f>IF(AM53="","",SUM(AL53:AM53)-SUM(AL52:AM52))</f>
        <v/>
      </c>
      <c r="AO52" s="593" t="str">
        <f>IF(AM53="","",SUM(AN52:AN54))</f>
        <v/>
      </c>
      <c r="AP52" s="597" t="str">
        <f>IF(AND(BD52=""),"",IF(AND(BD52=0),0,IF(AND(BD52&gt;0),AN52/BD52,)))</f>
        <v/>
      </c>
      <c r="AQ52" s="597" t="str">
        <f>IF(BD52="","",AVERAGE(AP52:AP54))</f>
        <v/>
      </c>
      <c r="AR52" s="633" t="str">
        <f>IF(AND(AZ52=""),"",IF(AND(AZ52=0),0,IF(AND(AZ52&gt;0),AN52/AZ52,)))</f>
        <v/>
      </c>
      <c r="AS52" s="633" t="str">
        <f>IF(AZ52="","",AVERAGE(AR52:AR54))</f>
        <v/>
      </c>
      <c r="AT52" s="592" t="str">
        <f>IF(_tag_month_shift!AO44="","",_tag_month_shift!AO44)</f>
        <v/>
      </c>
      <c r="AU52" s="592" t="str">
        <f>IF(_tag_month_shift!AP44="","",_tag_month_shift!AP44)</f>
        <v/>
      </c>
      <c r="AV52" s="593" t="str">
        <f>IF(AT53="","",AT53-AT52)</f>
        <v/>
      </c>
      <c r="AW52" s="593" t="str">
        <f>IF(AU53="","",AU53-AU52)</f>
        <v/>
      </c>
      <c r="AX52" s="593" t="str">
        <f>IF(AU53="","",SUM(AV52:AW52))</f>
        <v/>
      </c>
      <c r="AY52" s="593" t="str">
        <f>IF(AU53="","",SUM(AX52:AX54))</f>
        <v/>
      </c>
      <c r="AZ52" s="600" t="str">
        <f>IF(_tag_month_shift!AU44="","",_tag_month_shift!AU44)</f>
        <v/>
      </c>
      <c r="BA52" s="600" t="str">
        <f>IF(_tag_month_shift!AV44="","",_tag_month_shift!AV44)</f>
        <v/>
      </c>
      <c r="BB52" s="600" t="str">
        <f>IF(_tag_month_shift!AW44="","",_tag_month_shift!AW44)</f>
        <v/>
      </c>
      <c r="BC52" s="600" t="str">
        <f>IF(_tag_month_shift!AX44="","",_tag_month_shift!AX44)</f>
        <v/>
      </c>
      <c r="BD52" s="601"/>
      <c r="BE52" s="593" t="str">
        <f>IF(_tag_month_shift!AZ44="","",_tag_month_shift!AZ44)</f>
        <v/>
      </c>
      <c r="BF52" s="593" t="str">
        <f>IF(_tag_month_shift!BA44="","",_tag_month_shift!BA44)</f>
        <v/>
      </c>
      <c r="BG52" s="602" t="str">
        <f>IF(AND(AZ52=""),"",IF(AND(AZ52=0),0,IF(AND(AZ52&gt;0),AX52*1000/AZ52,)))</f>
        <v/>
      </c>
      <c r="BH52" s="634" t="str">
        <f>IF(AND(AZ52=""),"",IF(AND(AZ52=0),0,IF(AND(AZ52&gt;0),(AW52*0.7353+AV52)*971.4/AZ52,)))</f>
        <v/>
      </c>
      <c r="BI52" s="597" t="str">
        <f>IF(AND(BE52=""),"",IF(AND(BE52=0),0,IF(AND(BE52&gt;0),AY52*1000/BE52,)))</f>
        <v/>
      </c>
      <c r="BJ52" s="597" t="str">
        <f>IF(AND(BE52=""),"",IF(AND(BE52=0),0,IF(AND(BE52&gt;0),(SUM(AW52:AW54)*0.7353+SUM(AV52:AV54))*971.4/BE52,)))</f>
        <v/>
      </c>
      <c r="BK52" s="592" t="str">
        <f>IF(_tag_month_shift!BF44="","",_tag_month_shift!BF44)</f>
        <v/>
      </c>
      <c r="BL52" s="592" t="str">
        <f>IF(_tag_month_shift!BG44="","",_tag_month_shift!BG44)</f>
        <v/>
      </c>
      <c r="BM52" s="593" t="str">
        <f>IF(BL53="","",SUM(BK53:BL53)-SUM(BK52:BL52))</f>
        <v/>
      </c>
      <c r="BN52" s="593" t="str">
        <f>IF(BL53="","",SUM(BM52:BM54))</f>
        <v/>
      </c>
      <c r="BO52" s="592" t="str">
        <f>IF(_tag_month_shift!BJ44="","",_tag_month_shift!BJ44)</f>
        <v/>
      </c>
      <c r="BP52" s="592" t="str">
        <f>IF(_tag_month_shift!BK44="","",_tag_month_shift!BK44)</f>
        <v/>
      </c>
      <c r="BQ52" s="457" t="str">
        <f>IF(BP53="","",SUM(BO53:BP53)-SUM(BO52:BP52))</f>
        <v/>
      </c>
      <c r="BR52" s="457" t="str">
        <f>IF(BP53="","",SUM(BQ52:BQ54))</f>
        <v/>
      </c>
      <c r="BS52" s="592" t="str">
        <f>IF(_tag_month_shift!BN44="","",_tag_month_shift!BN44)</f>
        <v/>
      </c>
      <c r="BT52" s="592" t="str">
        <f>IF(_tag_month_shift!BO44="","",_tag_month_shift!BO44)</f>
        <v/>
      </c>
      <c r="BU52" s="593" t="str">
        <f>IF(BT53="","",SUM(BS53:BT53)-SUM(BS52:BT52))</f>
        <v/>
      </c>
      <c r="BV52" s="604" t="str">
        <f>IF(BT53="","",SUM(BU52:BU54))</f>
        <v/>
      </c>
      <c r="BW52" s="605" t="str">
        <f>IF(AN52="","",AN52/(AZ52+AN52))</f>
        <v/>
      </c>
    </row>
    <row ht="15" r="53">
      <c r="A53" s="421">
        <f ca="1">A50+1</f>
        <v>43600</v>
      </c>
      <c r="B53" s="587">
        <f ca="1">A53</f>
        <v>43600</v>
      </c>
      <c r="C53" s="588" t="s">
        <v>434</v>
      </c>
      <c r="D53" s="606">
        <f>IF(AND(D52=4),1,IF(AND(D52&lt;4),(D52+1),))</f>
        <v>4</v>
      </c>
      <c r="E53" s="590" t="str">
        <f>IF(AND(D53=1),"甲班",IF(AND(D53=2),"乙班",IF(AND(D53=3),"丙班",IF(AND(D53=4),"丁班",))))</f>
        <v>丁班</v>
      </c>
      <c r="F53" s="607" t="str">
        <f>IF(_tag_month_shift!A45="","",_tag_month_shift!A45)</f>
        <v/>
      </c>
      <c r="G53" s="608" t="str">
        <f>IF(_tag_month_shift!B45="","",_tag_month_shift!B45)</f>
        <v/>
      </c>
      <c r="H53" s="608" t="str">
        <f>IF(_tag_month_shift!C45="","",_tag_month_shift!C45)</f>
        <v/>
      </c>
      <c r="I53" s="608" t="str">
        <f>IF(_tag_month_shift!D45="","",_tag_month_shift!D45)</f>
        <v/>
      </c>
      <c r="J53" s="608" t="str">
        <f>IF(_tag_month_shift!E45="","",_tag_month_shift!E45)</f>
        <v/>
      </c>
      <c r="K53" s="593" t="str">
        <f>IF(J54="","",SUM(F54:J54)-SUM(F53:J53))</f>
        <v/>
      </c>
      <c r="L53" s="609"/>
      <c r="M53" s="608" t="str">
        <f>IF(_tag_month_shift!H45="","",_tag_month_shift!H45)</f>
        <v/>
      </c>
      <c r="N53" s="608" t="str">
        <f>IF(_tag_month_shift!I45="","",_tag_month_shift!I45)</f>
        <v/>
      </c>
      <c r="O53" s="609" t="str">
        <f>IF(N54="","",SUM(M54:N54)-SUM(M53:N53))</f>
        <v/>
      </c>
      <c r="P53" s="609"/>
      <c r="Q53" s="608" t="str">
        <f>IF(_tag_month_shift!L45="","",_tag_month_shift!L45)</f>
        <v/>
      </c>
      <c r="R53" s="608" t="str">
        <f>IF(_tag_month_shift!M45="","",_tag_month_shift!M45)</f>
        <v/>
      </c>
      <c r="S53" s="609" t="str">
        <f>IF(R54="","",SUM(Q54:R54)-SUM(Q53:R53))</f>
        <v/>
      </c>
      <c r="T53" s="609"/>
      <c r="U53" s="608" t="str">
        <f>IF(_tag_month_shift!P45="","",_tag_month_shift!P45)</f>
        <v/>
      </c>
      <c r="V53" s="608" t="str">
        <f>IF(_tag_month_shift!Q45="","",_tag_month_shift!Q45)</f>
        <v/>
      </c>
      <c r="W53" s="609" t="str">
        <f>IF(V54="","",SUM(U54:V54)-SUM(U53:V53))</f>
        <v/>
      </c>
      <c r="X53" s="609"/>
      <c r="Y53" s="608" t="str">
        <f>IF(_tag_month_shift!T45="","",_tag_month_shift!T45)</f>
        <v/>
      </c>
      <c r="Z53" s="609"/>
      <c r="AA53" s="609"/>
      <c r="AB53" s="594" t="str">
        <f>IF(_tag_month_shift!W45="","",_tag_month_shift!W45)</f>
        <v/>
      </c>
      <c r="AC53" s="609"/>
      <c r="AD53" s="635"/>
      <c r="AE53" s="610" t="str">
        <f>IF(_tag_month_shift!Z45="","",_tag_month_shift!Z45)</f>
        <v/>
      </c>
      <c r="AF53" s="608" t="str">
        <f>IF(_tag_month_shift!AA45="","",_tag_month_shift!AA45)</f>
        <v/>
      </c>
      <c r="AG53" s="608" t="str">
        <f>IF(_tag_month_shift!AB45="","",_tag_month_shift!AB45)</f>
        <v/>
      </c>
      <c r="AH53" s="608" t="str">
        <f>IF(_tag_month_shift!AC45="","",_tag_month_shift!AC45)</f>
        <v/>
      </c>
      <c r="AI53" s="608" t="str">
        <f>IF(_tag_month_shift!AD45="","",_tag_month_shift!AD45)</f>
        <v/>
      </c>
      <c r="AJ53" s="609" t="str">
        <f>IF(AI54="","",SUM(AE54:AI54)-SUM(AE53:AI53))</f>
        <v/>
      </c>
      <c r="AK53" s="609"/>
      <c r="AL53" s="608" t="str">
        <f>IF(_tag_month_shift!AG45="","",_tag_month_shift!AG45)</f>
        <v/>
      </c>
      <c r="AM53" s="608" t="str">
        <f>IF(_tag_month_shift!AH45="","",_tag_month_shift!AH45)</f>
        <v/>
      </c>
      <c r="AN53" s="609" t="str">
        <f>IF(AM54="","",SUM(AL54:AM54)-SUM(AL53:AM53))</f>
        <v/>
      </c>
      <c r="AO53" s="609"/>
      <c r="AP53" s="612" t="str">
        <f>IF(AND(BD53=""),"",IF(AND(BD53=0),0,IF(AND(BD53&gt;0),AN53/BD53,)))</f>
        <v/>
      </c>
      <c r="AQ53" s="612"/>
      <c r="AR53" s="598" t="str">
        <f>IF(AND(AZ53=""),"",IF(AND(AZ53=0),0,IF(AND(AZ53&gt;0),AN53/AZ53,)))</f>
        <v/>
      </c>
      <c r="AS53" s="598"/>
      <c r="AT53" s="608" t="str">
        <f>IF(_tag_month_shift!AO45="","",_tag_month_shift!AO45)</f>
        <v/>
      </c>
      <c r="AU53" s="608" t="str">
        <f>IF(_tag_month_shift!AP45="","",_tag_month_shift!AP45)</f>
        <v/>
      </c>
      <c r="AV53" s="609" t="str">
        <f>IF(AT54="","",AT54-AT53)</f>
        <v/>
      </c>
      <c r="AW53" s="609" t="str">
        <f>IF(AU54="","",AU54-AU53)</f>
        <v/>
      </c>
      <c r="AX53" s="609" t="str">
        <f>IF(AU54="","",SUM(AV53:AW53))</f>
        <v/>
      </c>
      <c r="AY53" s="609"/>
      <c r="AZ53" s="614" t="str">
        <f>IF(_tag_month_shift!AU45="","",_tag_month_shift!AU45)</f>
        <v/>
      </c>
      <c r="BA53" s="614" t="str">
        <f>IF(_tag_month_shift!AV45="","",_tag_month_shift!AV45)</f>
        <v/>
      </c>
      <c r="BB53" s="614" t="str">
        <f>IF(_tag_month_shift!AW45="","",_tag_month_shift!AW45)</f>
        <v/>
      </c>
      <c r="BC53" s="614" t="str">
        <f>IF(_tag_month_shift!AX45="","",_tag_month_shift!AX45)</f>
        <v/>
      </c>
      <c r="BD53" s="615"/>
      <c r="BE53" s="609"/>
      <c r="BF53" s="609"/>
      <c r="BG53" s="616" t="str">
        <f>IF(AND(AZ53=""),"",IF(AND(AZ53=0),0,IF(AND(AZ53&gt;0),AX53*1000/AZ53,)))</f>
        <v/>
      </c>
      <c r="BH53" s="603" t="str">
        <f>IF(AND(AZ53=""),"",IF(AND(AZ53=0),0,IF(AND(AZ53&gt;0),(AW53*0.7353+AV53)*971.4/AZ53,)))</f>
        <v/>
      </c>
      <c r="BI53" s="612"/>
      <c r="BJ53" s="612"/>
      <c r="BK53" s="608" t="str">
        <f>IF(_tag_month_shift!BF45="","",_tag_month_shift!BF45)</f>
        <v/>
      </c>
      <c r="BL53" s="608" t="str">
        <f>IF(_tag_month_shift!BG45="","",_tag_month_shift!BG45)</f>
        <v/>
      </c>
      <c r="BM53" s="609" t="str">
        <f>IF(BL54="","",SUM(BK54:BL54)-SUM(BK53:BL53))</f>
        <v/>
      </c>
      <c r="BN53" s="609"/>
      <c r="BO53" s="608" t="str">
        <f>IF(_tag_month_shift!BJ45="","",_tag_month_shift!BJ45)</f>
        <v/>
      </c>
      <c r="BP53" s="608" t="str">
        <f>IF(_tag_month_shift!BK45="","",_tag_month_shift!BK45)</f>
        <v/>
      </c>
      <c r="BQ53" s="457" t="str">
        <f>IF(BP54="","",SUM(BO54:BP54)-SUM(BO53:BP53))</f>
        <v/>
      </c>
      <c r="BR53" s="457"/>
      <c r="BS53" s="608" t="str">
        <f>IF(_tag_month_shift!BN45="","",_tag_month_shift!BN45)</f>
        <v/>
      </c>
      <c r="BT53" s="608" t="str">
        <f>IF(_tag_month_shift!BO45="","",_tag_month_shift!BO45)</f>
        <v/>
      </c>
      <c r="BU53" s="609" t="str">
        <f>IF(BT54="","",SUM(BS54:BT54)-SUM(BS53:BT53))</f>
        <v/>
      </c>
      <c r="BV53" s="617"/>
      <c r="BW53" s="605" t="str">
        <f>IF(AN53="","",AN53/(AZ53+AN53))</f>
        <v/>
      </c>
    </row>
    <row ht="15.75" customHeight="1" r="54">
      <c r="A54" s="421">
        <f ca="1">A51+1</f>
        <v>43600</v>
      </c>
      <c r="B54" s="587">
        <f ca="1">A54</f>
        <v>43600</v>
      </c>
      <c r="C54" s="588" t="s">
        <v>437</v>
      </c>
      <c r="D54" s="606">
        <f>IF(AND(D53=4),1,IF(AND(D53&lt;4),(D53+1),))</f>
        <v>1</v>
      </c>
      <c r="E54" s="590" t="str">
        <f>IF(AND(D54=1),"甲班",IF(AND(D54=2),"乙班",IF(AND(D54=3),"丙班",IF(AND(D54=4),"丁班",))))</f>
        <v>甲班</v>
      </c>
      <c r="F54" s="618" t="str">
        <f>IF(_tag_month_shift!A46="","",_tag_month_shift!A46)</f>
        <v/>
      </c>
      <c r="G54" s="619" t="str">
        <f>IF(_tag_month_shift!B46="","",_tag_month_shift!B46)</f>
        <v/>
      </c>
      <c r="H54" s="619" t="str">
        <f>IF(_tag_month_shift!C46="","",_tag_month_shift!C46)</f>
        <v/>
      </c>
      <c r="I54" s="619" t="str">
        <f>IF(_tag_month_shift!D46="","",_tag_month_shift!D46)</f>
        <v/>
      </c>
      <c r="J54" s="619" t="str">
        <f>IF(_tag_month_shift!E46="","",_tag_month_shift!E46)</f>
        <v/>
      </c>
      <c r="K54" s="593" t="str">
        <f>IF(J55="","",SUM(F55:J55)-SUM(F54:J54))</f>
        <v/>
      </c>
      <c r="L54" s="620"/>
      <c r="M54" s="619" t="str">
        <f>IF(_tag_month_shift!H46="","",_tag_month_shift!H46)</f>
        <v/>
      </c>
      <c r="N54" s="619" t="str">
        <f>IF(_tag_month_shift!I46="","",_tag_month_shift!I46)</f>
        <v/>
      </c>
      <c r="O54" s="620" t="str">
        <f>IF(N55="","",SUM(M55:N55)-SUM(M54:N54))</f>
        <v/>
      </c>
      <c r="P54" s="620"/>
      <c r="Q54" s="619" t="str">
        <f>IF(_tag_month_shift!L46="","",_tag_month_shift!L46)</f>
        <v/>
      </c>
      <c r="R54" s="619" t="str">
        <f>IF(_tag_month_shift!M46="","",_tag_month_shift!M46)</f>
        <v/>
      </c>
      <c r="S54" s="620" t="str">
        <f>IF(R55="","",SUM(Q55:R55)-SUM(Q54:R54))</f>
        <v/>
      </c>
      <c r="T54" s="620"/>
      <c r="U54" s="619" t="str">
        <f>IF(_tag_month_shift!P46="","",_tag_month_shift!P46)</f>
        <v/>
      </c>
      <c r="V54" s="619" t="str">
        <f>IF(_tag_month_shift!Q46="","",_tag_month_shift!Q46)</f>
        <v/>
      </c>
      <c r="W54" s="620" t="str">
        <f>IF(V55="","",SUM(U55:V55)-SUM(U54:V54))</f>
        <v/>
      </c>
      <c r="X54" s="620"/>
      <c r="Y54" s="619" t="str">
        <f>IF(_tag_month_shift!T46="","",_tag_month_shift!T46)</f>
        <v/>
      </c>
      <c r="Z54" s="620" t="str">
        <f>IF(Y55="","",Y55-Y54)</f>
        <v/>
      </c>
      <c r="AA54" s="620"/>
      <c r="AB54" s="621" t="str">
        <f>IF(_tag_month_shift!W46="","",_tag_month_shift!W46)</f>
        <v/>
      </c>
      <c r="AC54" s="620" t="str">
        <f>IF(AB55="","",AB55-AB54)</f>
        <v/>
      </c>
      <c r="AD54" s="636"/>
      <c r="AE54" s="622" t="str">
        <f>IF(_tag_month_shift!Z46="","",_tag_month_shift!Z46)</f>
        <v/>
      </c>
      <c r="AF54" s="619" t="str">
        <f>IF(_tag_month_shift!AA46="","",_tag_month_shift!AA46)</f>
        <v/>
      </c>
      <c r="AG54" s="619" t="str">
        <f>IF(_tag_month_shift!AB46="","",_tag_month_shift!AB46)</f>
        <v/>
      </c>
      <c r="AH54" s="619" t="str">
        <f>IF(_tag_month_shift!AC46="","",_tag_month_shift!AC46)</f>
        <v/>
      </c>
      <c r="AI54" s="619" t="str">
        <f>IF(_tag_month_shift!AD46="","",_tag_month_shift!AD46)</f>
        <v/>
      </c>
      <c r="AJ54" s="620" t="str">
        <f>IF(AI55="","",SUM(AE55:AI55)-SUM(AE54:AI54))</f>
        <v/>
      </c>
      <c r="AK54" s="620"/>
      <c r="AL54" s="619" t="str">
        <f>IF(_tag_month_shift!AG46="","",_tag_month_shift!AG46)</f>
        <v/>
      </c>
      <c r="AM54" s="619" t="str">
        <f>IF(_tag_month_shift!AH46="","",_tag_month_shift!AH46)</f>
        <v/>
      </c>
      <c r="AN54" s="620" t="str">
        <f>IF(AM55="","",SUM(AL55:AM55)-SUM(AL54:AM54))</f>
        <v/>
      </c>
      <c r="AO54" s="620"/>
      <c r="AP54" s="624" t="str">
        <f>IF(AND(BD54=""),"",IF(AND(BD54=0),0,IF(AND(BD54&gt;0),AN54/BD54,)))</f>
        <v/>
      </c>
      <c r="AQ54" s="624"/>
      <c r="AR54" s="625" t="str">
        <f>IF(AND(AZ54=""),"",IF(AND(AZ54=0),0,IF(AND(AZ54&gt;0),AN54/AZ54,)))</f>
        <v/>
      </c>
      <c r="AS54" s="625"/>
      <c r="AT54" s="619" t="str">
        <f>IF(_tag_month_shift!AO46="","",_tag_month_shift!AO46)</f>
        <v/>
      </c>
      <c r="AU54" s="619" t="str">
        <f>IF(_tag_month_shift!AP46="","",_tag_month_shift!AP46)</f>
        <v/>
      </c>
      <c r="AV54" s="620" t="str">
        <f>IF(AT55="","",AT55-AT54)</f>
        <v/>
      </c>
      <c r="AW54" s="620" t="str">
        <f>IF(AU55="","",AU55-AU54)</f>
        <v/>
      </c>
      <c r="AX54" s="620" t="str">
        <f>IF(AU55="","",SUM(AV54:AW54))</f>
        <v/>
      </c>
      <c r="AY54" s="620"/>
      <c r="AZ54" s="627" t="str">
        <f>IF(_tag_month_shift!AU46="","",_tag_month_shift!AU46)</f>
        <v/>
      </c>
      <c r="BA54" s="627" t="str">
        <f>IF(_tag_month_shift!AV46="","",_tag_month_shift!AV46)</f>
        <v/>
      </c>
      <c r="BB54" s="627" t="str">
        <f>IF(_tag_month_shift!AW46="","",_tag_month_shift!AW46)</f>
        <v/>
      </c>
      <c r="BC54" s="627" t="str">
        <f>IF(_tag_month_shift!AX46="","",_tag_month_shift!AX46)</f>
        <v/>
      </c>
      <c r="BD54" s="628"/>
      <c r="BE54" s="620"/>
      <c r="BF54" s="620"/>
      <c r="BG54" s="629" t="str">
        <f>IF(AND(AZ54=""),"",IF(AND(AZ54=0),0,IF(AND(AZ54&gt;0),AX54*1000/AZ54,)))</f>
        <v/>
      </c>
      <c r="BH54" s="637" t="str">
        <f>IF(AND(AZ54=""),"",IF(AND(AZ54=0),0,IF(AND(AZ54&gt;0),(AW54*0.7353+AV54)*971.4/AZ54,)))</f>
        <v/>
      </c>
      <c r="BI54" s="624"/>
      <c r="BJ54" s="624"/>
      <c r="BK54" s="619" t="str">
        <f>IF(_tag_month_shift!BF46="","",_tag_month_shift!BF46)</f>
        <v/>
      </c>
      <c r="BL54" s="619" t="str">
        <f>IF(_tag_month_shift!BG46="","",_tag_month_shift!BG46)</f>
        <v/>
      </c>
      <c r="BM54" s="620" t="str">
        <f>IF(BL55="","",SUM(BK55:BL55)-SUM(BK54:BL54))</f>
        <v/>
      </c>
      <c r="BN54" s="620"/>
      <c r="BO54" s="619" t="str">
        <f>IF(_tag_month_shift!BJ46="","",_tag_month_shift!BJ46)</f>
        <v/>
      </c>
      <c r="BP54" s="619" t="str">
        <f>IF(_tag_month_shift!BK46="","",_tag_month_shift!BK46)</f>
        <v/>
      </c>
      <c r="BQ54" s="457" t="str">
        <f>IF(BP55="","",SUM(BO55:BP55)-SUM(BO54:BP54))</f>
        <v/>
      </c>
      <c r="BR54" s="457"/>
      <c r="BS54" s="619" t="str">
        <f>IF(_tag_month_shift!BN46="","",_tag_month_shift!BN46)</f>
        <v/>
      </c>
      <c r="BT54" s="619" t="str">
        <f>IF(_tag_month_shift!BO46="","",_tag_month_shift!BO46)</f>
        <v/>
      </c>
      <c r="BU54" s="620" t="str">
        <f>IF(BT55="","",SUM(BS55:BT55)-SUM(BS54:BT54))</f>
        <v/>
      </c>
      <c r="BV54" s="630"/>
      <c r="BW54" s="605" t="str">
        <f>IF(AN54="","",AN54/(AZ54+AN54))</f>
        <v/>
      </c>
    </row>
    <row ht="15" r="55">
      <c r="A55" s="421">
        <f ca="1">A52+1</f>
        <v>43601</v>
      </c>
      <c r="B55" s="587">
        <f ca="1">A55</f>
        <v>43601</v>
      </c>
      <c r="C55" s="588" t="s">
        <v>424</v>
      </c>
      <c r="D55" s="606">
        <f>IF(AND(D49=1),4,IF(AND(D49&gt;1),(D49-1),))</f>
        <v>2</v>
      </c>
      <c r="E55" s="590" t="str">
        <f>IF(AND(D55=1),"甲班",IF(AND(D55=2),"乙班",IF(AND(D55=3),"丙班",IF(AND(D55=4),"丁班",))))</f>
        <v>乙班</v>
      </c>
      <c r="F55" s="591" t="str">
        <f>IF(_tag_month_shift!A47="","",_tag_month_shift!A47)</f>
        <v/>
      </c>
      <c r="G55" s="592" t="str">
        <f>IF(_tag_month_shift!B47="","",_tag_month_shift!B47)</f>
        <v/>
      </c>
      <c r="H55" s="592" t="str">
        <f>IF(_tag_month_shift!C47="","",_tag_month_shift!C47)</f>
        <v/>
      </c>
      <c r="I55" s="592" t="str">
        <f>IF(_tag_month_shift!D47="","",_tag_month_shift!D47)</f>
        <v/>
      </c>
      <c r="J55" s="592" t="str">
        <f>IF(_tag_month_shift!E47="","",_tag_month_shift!E47)</f>
        <v/>
      </c>
      <c r="K55" s="593" t="str">
        <f>IF(J56="","",SUM(F56:J56)-SUM(F55:J55))</f>
        <v/>
      </c>
      <c r="L55" s="593" t="str">
        <f>IF(J56="","",SUM(K55:K57))</f>
        <v/>
      </c>
      <c r="M55" s="592" t="str">
        <f>IF(_tag_month_shift!H47="","",_tag_month_shift!H47)</f>
        <v/>
      </c>
      <c r="N55" s="592" t="str">
        <f>IF(_tag_month_shift!I47="","",_tag_month_shift!I47)</f>
        <v/>
      </c>
      <c r="O55" s="593" t="str">
        <f>IF(N56="","",SUM(M56:N56)-SUM(M55:N55))</f>
        <v/>
      </c>
      <c r="P55" s="593" t="str">
        <f>IF(N56="","",SUM(O55:O57))</f>
        <v/>
      </c>
      <c r="Q55" s="592" t="str">
        <f>IF(_tag_month_shift!L47="","",_tag_month_shift!L47)</f>
        <v/>
      </c>
      <c r="R55" s="592" t="str">
        <f>IF(_tag_month_shift!M47="","",_tag_month_shift!M47)</f>
        <v/>
      </c>
      <c r="S55" s="593" t="str">
        <f>IF(R56="","",SUM(Q56:R56)-SUM(Q55:R55))</f>
        <v/>
      </c>
      <c r="T55" s="593" t="str">
        <f>IF(R56="","",SUM(S55:S57))</f>
        <v/>
      </c>
      <c r="U55" s="592" t="str">
        <f>IF(_tag_month_shift!P47="","",_tag_month_shift!P47)</f>
        <v/>
      </c>
      <c r="V55" s="592" t="str">
        <f>IF(_tag_month_shift!Q47="","",_tag_month_shift!Q47)</f>
        <v/>
      </c>
      <c r="W55" s="593" t="str">
        <f>IF(V56="","",SUM(U56:V56)-SUM(U55:V55))</f>
        <v/>
      </c>
      <c r="X55" s="593" t="str">
        <f>IF(V56="","",SUM(W55:W57))</f>
        <v/>
      </c>
      <c r="Y55" s="592" t="str">
        <f>IF(_tag_month_shift!T47="","",_tag_month_shift!T47)</f>
        <v/>
      </c>
      <c r="Z55" s="593" t="str">
        <f>IF(Y56="","",Y56-Y55)</f>
        <v/>
      </c>
      <c r="AA55" s="593" t="str">
        <f>IF(Y56="","",SUM(Z55:Z57))</f>
        <v/>
      </c>
      <c r="AB55" s="631" t="str">
        <f>IF(_tag_month_shift!W47="","",_tag_month_shift!W47)</f>
        <v/>
      </c>
      <c r="AC55" s="593" t="str">
        <f>IF(AB56="","",AB56-AB55)</f>
        <v/>
      </c>
      <c r="AD55" s="632" t="str">
        <f>IF(AB56="","",SUM(AC55:AC57))</f>
        <v/>
      </c>
      <c r="AE55" s="610" t="str">
        <f>IF(_tag_month_shift!Z47="","",_tag_month_shift!Z47)</f>
        <v/>
      </c>
      <c r="AF55" s="608" t="str">
        <f>IF(_tag_month_shift!AA47="","",_tag_month_shift!AA47)</f>
        <v/>
      </c>
      <c r="AG55" s="608" t="str">
        <f>IF(_tag_month_shift!AB47="","",_tag_month_shift!AB47)</f>
        <v/>
      </c>
      <c r="AH55" s="608" t="str">
        <f>IF(_tag_month_shift!AC47="","",_tag_month_shift!AC47)</f>
        <v/>
      </c>
      <c r="AI55" s="608" t="str">
        <f>IF(_tag_month_shift!AD47="","",_tag_month_shift!AD47)</f>
        <v/>
      </c>
      <c r="AJ55" s="593" t="str">
        <f>IF(AI56="","",SUM(AE56:AI56)-SUM(AE55:AI55))</f>
        <v/>
      </c>
      <c r="AK55" s="593" t="str">
        <f>IF(AI56="","",SUM(AJ55:AJ57))</f>
        <v/>
      </c>
      <c r="AL55" s="608" t="str">
        <f>IF(_tag_month_shift!AG47="","",_tag_month_shift!AG47)</f>
        <v/>
      </c>
      <c r="AM55" s="608" t="str">
        <f>IF(_tag_month_shift!AH47="","",_tag_month_shift!AH47)</f>
        <v/>
      </c>
      <c r="AN55" s="593" t="str">
        <f>IF(AM56="","",SUM(AL56:AM56)-SUM(AL55:AM55))</f>
        <v/>
      </c>
      <c r="AO55" s="593" t="str">
        <f>IF(AM56="","",SUM(AN55:AN57))</f>
        <v/>
      </c>
      <c r="AP55" s="597" t="str">
        <f>IF(AND(BD55=""),"",IF(AND(BD55=0),0,IF(AND(BD55&gt;0),AN55/BD55,)))</f>
        <v/>
      </c>
      <c r="AQ55" s="597" t="str">
        <f>IF(BD55="","",AVERAGE(AP55:AP57))</f>
        <v/>
      </c>
      <c r="AR55" s="633" t="str">
        <f>IF(AND(AZ55=""),"",IF(AND(AZ55=0),0,IF(AND(AZ55&gt;0),AN55/AZ55,)))</f>
        <v/>
      </c>
      <c r="AS55" s="633" t="str">
        <f>IF(AZ55="","",AVERAGE(AR55:AR57))</f>
        <v/>
      </c>
      <c r="AT55" s="608" t="str">
        <f>IF(_tag_month_shift!AO47="","",_tag_month_shift!AO47)</f>
        <v/>
      </c>
      <c r="AU55" s="608" t="str">
        <f>IF(_tag_month_shift!AP47="","",_tag_month_shift!AP47)</f>
        <v/>
      </c>
      <c r="AV55" s="593" t="str">
        <f>IF(AT56="","",AT56-AT55)</f>
        <v/>
      </c>
      <c r="AW55" s="593" t="str">
        <f>IF(AU56="","",AU56-AU55)</f>
        <v/>
      </c>
      <c r="AX55" s="593" t="str">
        <f>IF(AU56="","",SUM(AV55:AW55))</f>
        <v/>
      </c>
      <c r="AY55" s="593" t="str">
        <f>IF(AU56="","",SUM(AX55:AX57))</f>
        <v/>
      </c>
      <c r="AZ55" s="600" t="str">
        <f>IF(_tag_month_shift!AU47="","",_tag_month_shift!AU47)</f>
        <v/>
      </c>
      <c r="BA55" s="600" t="str">
        <f>IF(_tag_month_shift!AV47="","",_tag_month_shift!AV47)</f>
        <v/>
      </c>
      <c r="BB55" s="600" t="str">
        <f>IF(_tag_month_shift!AW47="","",_tag_month_shift!AW47)</f>
        <v/>
      </c>
      <c r="BC55" s="600" t="str">
        <f>IF(_tag_month_shift!AX47="","",_tag_month_shift!AX47)</f>
        <v/>
      </c>
      <c r="BD55" s="601"/>
      <c r="BE55" s="593" t="str">
        <f>IF(_tag_month_shift!AZ47="","",_tag_month_shift!AZ47)</f>
        <v/>
      </c>
      <c r="BF55" s="593" t="str">
        <f>IF(_tag_month_shift!BA47="","",_tag_month_shift!BA47)</f>
        <v/>
      </c>
      <c r="BG55" s="602" t="str">
        <f>IF(AND(AZ55=""),"",IF(AND(AZ55=0),0,IF(AND(AZ55&gt;0),AX55*1000/AZ55,)))</f>
        <v/>
      </c>
      <c r="BH55" s="634" t="str">
        <f>IF(AND(AZ55=""),"",IF(AND(AZ55=0),0,IF(AND(AZ55&gt;0),(AW55*0.7353+AV55)*971.4/AZ55,)))</f>
        <v/>
      </c>
      <c r="BI55" s="597" t="str">
        <f>IF(AND(BE55=""),"",IF(AND(BE55=0),0,IF(AND(BE55&gt;0),AY55*1000/BE55,)))</f>
        <v/>
      </c>
      <c r="BJ55" s="597" t="str">
        <f>IF(AND(BE55=""),"",IF(AND(BE55=0),0,IF(AND(BE55&gt;0),(SUM(AW55:AW57)*0.7353+SUM(AV55:AV57))*971.4/BE55,)))</f>
        <v/>
      </c>
      <c r="BK55" s="608" t="str">
        <f>IF(_tag_month_shift!BF47="","",_tag_month_shift!BF47)</f>
        <v/>
      </c>
      <c r="BL55" s="608" t="str">
        <f>IF(_tag_month_shift!BG47="","",_tag_month_shift!BG47)</f>
        <v/>
      </c>
      <c r="BM55" s="593" t="str">
        <f>IF(BL56="","",SUM(BK56:BL56)-SUM(BK55:BL55))</f>
        <v/>
      </c>
      <c r="BN55" s="593" t="str">
        <f>IF(BL56="","",SUM(BM55:BM57))</f>
        <v/>
      </c>
      <c r="BO55" s="592" t="str">
        <f>IF(_tag_month_shift!BJ47="","",_tag_month_shift!BJ47)</f>
        <v/>
      </c>
      <c r="BP55" s="592" t="str">
        <f>IF(_tag_month_shift!BK47="","",_tag_month_shift!BK47)</f>
        <v/>
      </c>
      <c r="BQ55" s="457" t="str">
        <f>IF(BP56="","",SUM(BO56:BP56)-SUM(BO55:BP55))</f>
        <v/>
      </c>
      <c r="BR55" s="457" t="str">
        <f>IF(BP56="","",SUM(BQ55:BQ57))</f>
        <v/>
      </c>
      <c r="BS55" s="608" t="str">
        <f>IF(_tag_month_shift!BN47="","",_tag_month_shift!BN47)</f>
        <v/>
      </c>
      <c r="BT55" s="608" t="str">
        <f>IF(_tag_month_shift!BO47="","",_tag_month_shift!BO47)</f>
        <v/>
      </c>
      <c r="BU55" s="593" t="str">
        <f>IF(BT56="","",SUM(BS56:BT56)-SUM(BS55:BT55))</f>
        <v/>
      </c>
      <c r="BV55" s="604" t="str">
        <f>IF(BT56="","",SUM(BU55:BU57))</f>
        <v/>
      </c>
      <c r="BW55" s="605" t="str">
        <f>IF(AN55="","",AN55/(AZ55+AN55))</f>
        <v/>
      </c>
    </row>
    <row ht="15" r="56">
      <c r="A56" s="421">
        <f ca="1">A53+1</f>
        <v>43601</v>
      </c>
      <c r="B56" s="587">
        <f ca="1">A56</f>
        <v>43601</v>
      </c>
      <c r="C56" s="588" t="s">
        <v>434</v>
      </c>
      <c r="D56" s="606">
        <f>IF(AND(D55=4),1,IF(AND(D55&lt;4),(D55+1),))</f>
        <v>3</v>
      </c>
      <c r="E56" s="590" t="str">
        <f>IF(AND(D56=1),"甲班",IF(AND(D56=2),"乙班",IF(AND(D56=3),"丙班",IF(AND(D56=4),"丁班",))))</f>
        <v>丙班</v>
      </c>
      <c r="F56" s="607" t="str">
        <f>IF(_tag_month_shift!A48="","",_tag_month_shift!A48)</f>
        <v/>
      </c>
      <c r="G56" s="608" t="str">
        <f>IF(_tag_month_shift!B48="","",_tag_month_shift!B48)</f>
        <v/>
      </c>
      <c r="H56" s="608" t="str">
        <f>IF(_tag_month_shift!C48="","",_tag_month_shift!C48)</f>
        <v/>
      </c>
      <c r="I56" s="608" t="str">
        <f>IF(_tag_month_shift!D48="","",_tag_month_shift!D48)</f>
        <v/>
      </c>
      <c r="J56" s="608" t="str">
        <f>IF(_tag_month_shift!E48="","",_tag_month_shift!E48)</f>
        <v/>
      </c>
      <c r="K56" s="593" t="str">
        <f>IF(J57="","",SUM(F57:J57)-SUM(F56:J56))</f>
        <v/>
      </c>
      <c r="L56" s="609"/>
      <c r="M56" s="608" t="str">
        <f>IF(_tag_month_shift!H48="","",_tag_month_shift!H48)</f>
        <v/>
      </c>
      <c r="N56" s="608" t="str">
        <f>IF(_tag_month_shift!I48="","",_tag_month_shift!I48)</f>
        <v/>
      </c>
      <c r="O56" s="609" t="str">
        <f>IF(N57="","",SUM(M57:N57)-SUM(M56:N56))</f>
        <v/>
      </c>
      <c r="P56" s="609"/>
      <c r="Q56" s="608" t="str">
        <f>IF(_tag_month_shift!L48="","",_tag_month_shift!L48)</f>
        <v/>
      </c>
      <c r="R56" s="608" t="str">
        <f>IF(_tag_month_shift!M48="","",_tag_month_shift!M48)</f>
        <v/>
      </c>
      <c r="S56" s="609" t="str">
        <f>IF(R57="","",SUM(Q57:R57)-SUM(Q56:R56))</f>
        <v/>
      </c>
      <c r="T56" s="609"/>
      <c r="U56" s="608" t="str">
        <f>IF(_tag_month_shift!P48="","",_tag_month_shift!P48)</f>
        <v/>
      </c>
      <c r="V56" s="608" t="str">
        <f>IF(_tag_month_shift!Q48="","",_tag_month_shift!Q48)</f>
        <v/>
      </c>
      <c r="W56" s="609" t="str">
        <f>IF(V57="","",SUM(U57:V57)-SUM(U56:V56))</f>
        <v/>
      </c>
      <c r="X56" s="609"/>
      <c r="Y56" s="608" t="str">
        <f>IF(_tag_month_shift!T48="","",_tag_month_shift!T48)</f>
        <v/>
      </c>
      <c r="Z56" s="609" t="str">
        <f>IF(Y57="","",Y57-Y56)</f>
        <v/>
      </c>
      <c r="AA56" s="609"/>
      <c r="AB56" s="594" t="str">
        <f>IF(_tag_month_shift!W48="","",_tag_month_shift!W48)</f>
        <v/>
      </c>
      <c r="AC56" s="609" t="str">
        <f>IF(AB57="","",AB57-AB56)</f>
        <v/>
      </c>
      <c r="AD56" s="635"/>
      <c r="AE56" s="610" t="str">
        <f>IF(_tag_month_shift!Z48="","",_tag_month_shift!Z48)</f>
        <v/>
      </c>
      <c r="AF56" s="608" t="str">
        <f>IF(_tag_month_shift!AA48="","",_tag_month_shift!AA48)</f>
        <v/>
      </c>
      <c r="AG56" s="608" t="str">
        <f>IF(_tag_month_shift!AB48="","",_tag_month_shift!AB48)</f>
        <v/>
      </c>
      <c r="AH56" s="608" t="str">
        <f>IF(_tag_month_shift!AC48="","",_tag_month_shift!AC48)</f>
        <v/>
      </c>
      <c r="AI56" s="608" t="str">
        <f>IF(_tag_month_shift!AD48="","",_tag_month_shift!AD48)</f>
        <v/>
      </c>
      <c r="AJ56" s="609" t="str">
        <f>IF(AI57="","",SUM(AE57:AI57)-SUM(AE56:AI56))</f>
        <v/>
      </c>
      <c r="AK56" s="609"/>
      <c r="AL56" s="608" t="str">
        <f>IF(_tag_month_shift!AG48="","",_tag_month_shift!AG48)</f>
        <v/>
      </c>
      <c r="AM56" s="608" t="str">
        <f>IF(_tag_month_shift!AH48="","",_tag_month_shift!AH48)</f>
        <v/>
      </c>
      <c r="AN56" s="609" t="str">
        <f>IF(AM57="","",SUM(AL57:AM57)-SUM(AL56:AM56))</f>
        <v/>
      </c>
      <c r="AO56" s="609"/>
      <c r="AP56" s="612" t="str">
        <f>IF(AND(BD56=""),"",IF(AND(BD56=0),0,IF(AND(BD56&gt;0),AN56/BD56,)))</f>
        <v/>
      </c>
      <c r="AQ56" s="612"/>
      <c r="AR56" s="598" t="str">
        <f>IF(AND(AZ56=""),"",IF(AND(AZ56=0),0,IF(AND(AZ56&gt;0),AN56/AZ56,)))</f>
        <v/>
      </c>
      <c r="AS56" s="598"/>
      <c r="AT56" s="608" t="str">
        <f>IF(_tag_month_shift!AO48="","",_tag_month_shift!AO48)</f>
        <v/>
      </c>
      <c r="AU56" s="608" t="str">
        <f>IF(_tag_month_shift!AP48="","",_tag_month_shift!AP48)</f>
        <v/>
      </c>
      <c r="AV56" s="609" t="str">
        <f>IF(AT57="","",AT57-AT56)</f>
        <v/>
      </c>
      <c r="AW56" s="609" t="str">
        <f>IF(AU57="","",AU57-AU56)</f>
        <v/>
      </c>
      <c r="AX56" s="609" t="str">
        <f>IF(AU57="","",SUM(AV56:AW56))</f>
        <v/>
      </c>
      <c r="AY56" s="609"/>
      <c r="AZ56" s="614" t="str">
        <f>IF(_tag_month_shift!AU48="","",_tag_month_shift!AU48)</f>
        <v/>
      </c>
      <c r="BA56" s="614" t="str">
        <f>IF(_tag_month_shift!AV48="","",_tag_month_shift!AV48)</f>
        <v/>
      </c>
      <c r="BB56" s="614" t="str">
        <f>IF(_tag_month_shift!AW48="","",_tag_month_shift!AW48)</f>
        <v/>
      </c>
      <c r="BC56" s="614" t="str">
        <f>IF(_tag_month_shift!AX48="","",_tag_month_shift!AX48)</f>
        <v/>
      </c>
      <c r="BD56" s="615"/>
      <c r="BE56" s="609"/>
      <c r="BF56" s="609"/>
      <c r="BG56" s="616" t="str">
        <f>IF(AND(AZ56=""),"",IF(AND(AZ56=0),0,IF(AND(AZ56&gt;0),AX56*1000/AZ56,)))</f>
        <v/>
      </c>
      <c r="BH56" s="603" t="str">
        <f>IF(AND(AZ56=""),"",IF(AND(AZ56=0),0,IF(AND(AZ56&gt;0),(AW56*0.7353+AV56)*971.4/AZ56,)))</f>
        <v/>
      </c>
      <c r="BI56" s="612"/>
      <c r="BJ56" s="612"/>
      <c r="BK56" s="608" t="str">
        <f>IF(_tag_month_shift!BF48="","",_tag_month_shift!BF48)</f>
        <v/>
      </c>
      <c r="BL56" s="608" t="str">
        <f>IF(_tag_month_shift!BG48="","",_tag_month_shift!BG48)</f>
        <v/>
      </c>
      <c r="BM56" s="609" t="str">
        <f>IF(BL57="","",SUM(BK57:BL57)-SUM(BK56:BL56))</f>
        <v/>
      </c>
      <c r="BN56" s="609"/>
      <c r="BO56" s="608" t="str">
        <f>IF(_tag_month_shift!BJ48="","",_tag_month_shift!BJ48)</f>
        <v/>
      </c>
      <c r="BP56" s="608" t="str">
        <f>IF(_tag_month_shift!BK48="","",_tag_month_shift!BK48)</f>
        <v/>
      </c>
      <c r="BQ56" s="457" t="str">
        <f>IF(BP57="","",SUM(BO57:BP57)-SUM(BO56:BP56))</f>
        <v/>
      </c>
      <c r="BR56" s="457"/>
      <c r="BS56" s="608" t="str">
        <f>IF(_tag_month_shift!BN48="","",_tag_month_shift!BN48)</f>
        <v/>
      </c>
      <c r="BT56" s="608" t="str">
        <f>IF(_tag_month_shift!BO48="","",_tag_month_shift!BO48)</f>
        <v/>
      </c>
      <c r="BU56" s="609" t="str">
        <f>IF(BT57="","",SUM(BS57:BT57)-SUM(BS56:BT56))</f>
        <v/>
      </c>
      <c r="BV56" s="617"/>
      <c r="BW56" s="605" t="str">
        <f>IF(AN56="","",AN56/(AZ56+AN56))</f>
        <v/>
      </c>
    </row>
    <row ht="15" r="57">
      <c r="A57" s="421">
        <f ca="1">A54+1</f>
        <v>43601</v>
      </c>
      <c r="B57" s="587">
        <f ca="1">A57</f>
        <v>43601</v>
      </c>
      <c r="C57" s="588" t="s">
        <v>437</v>
      </c>
      <c r="D57" s="606">
        <f>IF(AND(D56=4),1,IF(AND(D56&lt;4),(D56+1),))</f>
        <v>4</v>
      </c>
      <c r="E57" s="590" t="str">
        <f>IF(AND(D57=1),"甲班",IF(AND(D57=2),"乙班",IF(AND(D57=3),"丙班",IF(AND(D57=4),"丁班",))))</f>
        <v>丁班</v>
      </c>
      <c r="F57" s="618" t="str">
        <f>IF(_tag_month_shift!A49="","",_tag_month_shift!A49)</f>
        <v/>
      </c>
      <c r="G57" s="619" t="str">
        <f>IF(_tag_month_shift!B49="","",_tag_month_shift!B49)</f>
        <v/>
      </c>
      <c r="H57" s="619" t="str">
        <f>IF(_tag_month_shift!C49="","",_tag_month_shift!C49)</f>
        <v/>
      </c>
      <c r="I57" s="619" t="str">
        <f>IF(_tag_month_shift!D49="","",_tag_month_shift!D49)</f>
        <v/>
      </c>
      <c r="J57" s="619" t="str">
        <f>IF(_tag_month_shift!E49="","",_tag_month_shift!E49)</f>
        <v/>
      </c>
      <c r="K57" s="593"/>
      <c r="L57" s="620"/>
      <c r="M57" s="619" t="str">
        <f>IF(_tag_month_shift!H49="","",_tag_month_shift!H49)</f>
        <v/>
      </c>
      <c r="N57" s="619" t="str">
        <f>IF(_tag_month_shift!I49="","",_tag_month_shift!I49)</f>
        <v/>
      </c>
      <c r="O57" s="620" t="str">
        <f>IF(N58="","",SUM(M58:N58)-SUM(M57:N57))</f>
        <v/>
      </c>
      <c r="P57" s="620"/>
      <c r="Q57" s="619" t="str">
        <f>IF(_tag_month_shift!L49="","",_tag_month_shift!L49)</f>
        <v/>
      </c>
      <c r="R57" s="619" t="str">
        <f>IF(_tag_month_shift!M49="","",_tag_month_shift!M49)</f>
        <v/>
      </c>
      <c r="S57" s="620" t="str">
        <f>IF(R58="","",SUM(Q58:R58)-SUM(Q57:R57))</f>
        <v/>
      </c>
      <c r="T57" s="620"/>
      <c r="U57" s="619" t="str">
        <f>IF(_tag_month_shift!P49="","",_tag_month_shift!P49)</f>
        <v/>
      </c>
      <c r="V57" s="619" t="str">
        <f>IF(_tag_month_shift!Q49="","",_tag_month_shift!Q49)</f>
        <v/>
      </c>
      <c r="W57" s="620" t="str">
        <f>IF(V58="","",SUM(U58:V58)-SUM(U57:V57))</f>
        <v/>
      </c>
      <c r="X57" s="620"/>
      <c r="Y57" s="619" t="str">
        <f>IF(_tag_month_shift!T49="","",_tag_month_shift!T49)</f>
        <v/>
      </c>
      <c r="Z57" s="620" t="str">
        <f>IF(Y58="","",Y58-Y57)</f>
        <v/>
      </c>
      <c r="AA57" s="620"/>
      <c r="AB57" s="621" t="str">
        <f>IF(_tag_month_shift!W49="","",_tag_month_shift!W49)</f>
        <v/>
      </c>
      <c r="AC57" s="620" t="str">
        <f>IF(AB58="","",AB58-AB57)</f>
        <v/>
      </c>
      <c r="AD57" s="636"/>
      <c r="AE57" s="622" t="str">
        <f>IF(_tag_month_shift!Z49="","",_tag_month_shift!Z49)</f>
        <v/>
      </c>
      <c r="AF57" s="619" t="str">
        <f>IF(_tag_month_shift!AA49="","",_tag_month_shift!AA49)</f>
        <v/>
      </c>
      <c r="AG57" s="619" t="str">
        <f>IF(_tag_month_shift!AB49="","",_tag_month_shift!AB49)</f>
        <v/>
      </c>
      <c r="AH57" s="619" t="str">
        <f>IF(_tag_month_shift!AC49="","",_tag_month_shift!AC49)</f>
        <v/>
      </c>
      <c r="AI57" s="619" t="str">
        <f>IF(_tag_month_shift!AD49="","",_tag_month_shift!AD49)</f>
        <v/>
      </c>
      <c r="AJ57" s="620" t="str">
        <f>IF(AI58="","",SUM(AE58:AI58)-SUM(AE57:AI57))</f>
        <v/>
      </c>
      <c r="AK57" s="620"/>
      <c r="AL57" s="619" t="str">
        <f>IF(_tag_month_shift!AG49="","",_tag_month_shift!AG49)</f>
        <v/>
      </c>
      <c r="AM57" s="619" t="str">
        <f>IF(_tag_month_shift!AH49="","",_tag_month_shift!AH49)</f>
        <v/>
      </c>
      <c r="AN57" s="620" t="str">
        <f>IF(AM58="","",SUM(AL58:AM58)-SUM(AL57:AM57))</f>
        <v/>
      </c>
      <c r="AO57" s="620"/>
      <c r="AP57" s="624" t="str">
        <f>IF(AND(BD57=""),"",IF(AND(BD57=0),0,IF(AND(BD57&gt;0),AN57/BD57,)))</f>
        <v/>
      </c>
      <c r="AQ57" s="624"/>
      <c r="AR57" s="625" t="str">
        <f>IF(AND(AZ57=""),"",IF(AND(AZ57=0),0,IF(AND(AZ57&gt;0),AN57/AZ57,)))</f>
        <v/>
      </c>
      <c r="AS57" s="625"/>
      <c r="AT57" s="619" t="str">
        <f>IF(_tag_month_shift!AO49="","",_tag_month_shift!AO49)</f>
        <v/>
      </c>
      <c r="AU57" s="619" t="str">
        <f>IF(_tag_month_shift!AP49="","",_tag_month_shift!AP49)</f>
        <v/>
      </c>
      <c r="AV57" s="620" t="str">
        <f>IF(AT58="","",AT58-AT57)</f>
        <v/>
      </c>
      <c r="AW57" s="620" t="str">
        <f>IF(AU58="","",AU58-AU57)</f>
        <v/>
      </c>
      <c r="AX57" s="620" t="str">
        <f>IF(AU58="","",SUM(AV57:AW57))</f>
        <v/>
      </c>
      <c r="AY57" s="620"/>
      <c r="AZ57" s="627" t="str">
        <f>IF(_tag_month_shift!AU49="","",_tag_month_shift!AU49)</f>
        <v/>
      </c>
      <c r="BA57" s="627" t="str">
        <f>IF(_tag_month_shift!AV49="","",_tag_month_shift!AV49)</f>
        <v/>
      </c>
      <c r="BB57" s="614" t="str">
        <f>IF(_tag_month_shift!AW49="","",_tag_month_shift!AW49)</f>
        <v/>
      </c>
      <c r="BC57" s="614" t="str">
        <f>IF(_tag_month_shift!AX49="","",_tag_month_shift!AX49)</f>
        <v/>
      </c>
      <c r="BD57" s="628"/>
      <c r="BE57" s="620"/>
      <c r="BF57" s="620"/>
      <c r="BG57" s="629" t="str">
        <f>IF(AND(AZ57=""),"",IF(AND(AZ57=0),0,IF(AND(AZ57&gt;0),AX57*1000/AZ57,)))</f>
        <v/>
      </c>
      <c r="BH57" s="637" t="str">
        <f>IF(AND(AZ57=""),"",IF(AND(AZ57=0),0,IF(AND(AZ57&gt;0),(AW57*0.7353+AV57)*971.4/AZ57,)))</f>
        <v/>
      </c>
      <c r="BI57" s="624"/>
      <c r="BJ57" s="624"/>
      <c r="BK57" s="619" t="str">
        <f>IF(_tag_month_shift!BF49="","",_tag_month_shift!BF49)</f>
        <v/>
      </c>
      <c r="BL57" s="619" t="str">
        <f>IF(_tag_month_shift!BG49="","",_tag_month_shift!BG49)</f>
        <v/>
      </c>
      <c r="BM57" s="620" t="str">
        <f>IF(BL58="","",SUM(BK58:BL58)-SUM(BK57:BL57))</f>
        <v/>
      </c>
      <c r="BN57" s="620"/>
      <c r="BO57" s="619" t="str">
        <f>IF(_tag_month_shift!BJ49="","",_tag_month_shift!BJ49)</f>
        <v/>
      </c>
      <c r="BP57" s="619" t="str">
        <f>IF(_tag_month_shift!BK49="","",_tag_month_shift!BK49)</f>
        <v/>
      </c>
      <c r="BQ57" s="457" t="str">
        <f>IF(BP58="","",SUM(BO58:BP58)-SUM(BO57:BP57))</f>
        <v/>
      </c>
      <c r="BR57" s="457"/>
      <c r="BS57" s="619" t="str">
        <f>IF(_tag_month_shift!BN49="","",_tag_month_shift!BN49)</f>
        <v/>
      </c>
      <c r="BT57" s="619" t="str">
        <f>IF(_tag_month_shift!BO49="","",_tag_month_shift!BO49)</f>
        <v/>
      </c>
      <c r="BU57" s="620" t="str">
        <f>IF(BT58="","",SUM(BS58:BT58)-SUM(BS57:BT57))</f>
        <v/>
      </c>
      <c r="BV57" s="630"/>
      <c r="BW57" s="605" t="str">
        <f>IF(AN57="","",AN57/(AZ57+AN57))</f>
        <v/>
      </c>
    </row>
    <row ht="15" r="58">
      <c r="A58" s="421">
        <f ca="1">A55+1</f>
        <v>43602</v>
      </c>
      <c r="B58" s="587">
        <f ca="1">A58</f>
        <v>43602</v>
      </c>
      <c r="C58" s="588" t="s">
        <v>424</v>
      </c>
      <c r="D58" s="606">
        <f>IF(AND(D52=1),4,IF(AND(D52&gt;1),(D52-1),))</f>
        <v>2</v>
      </c>
      <c r="E58" s="590" t="str">
        <f>IF(AND(D58=1),"甲班",IF(AND(D58=2),"乙班",IF(AND(D58=3),"丙班",IF(AND(D58=4),"丁班",))))</f>
        <v>乙班</v>
      </c>
      <c r="F58" s="591" t="str">
        <f>IF(_tag_month_shift!A50="","",_tag_month_shift!A50)</f>
        <v/>
      </c>
      <c r="G58" s="592" t="str">
        <f>IF(_tag_month_shift!B50="","",_tag_month_shift!B50)</f>
        <v/>
      </c>
      <c r="H58" s="592" t="str">
        <f>IF(_tag_month_shift!C50="","",_tag_month_shift!C50)</f>
        <v/>
      </c>
      <c r="I58" s="592" t="str">
        <f>IF(_tag_month_shift!D50="","",_tag_month_shift!D50)</f>
        <v/>
      </c>
      <c r="J58" s="592" t="str">
        <f>IF(_tag_month_shift!E50="","",_tag_month_shift!E50)</f>
        <v/>
      </c>
      <c r="K58" s="593" t="str">
        <f>IF(J59="","",SUM(F59:J59)-SUM(F58:J58))</f>
        <v/>
      </c>
      <c r="L58" s="593" t="str">
        <f>IF(J59="","",SUM(K58:K60))</f>
        <v/>
      </c>
      <c r="M58" s="592" t="str">
        <f>IF(_tag_month_shift!H50="","",_tag_month_shift!H50)</f>
        <v/>
      </c>
      <c r="N58" s="592" t="str">
        <f>IF(_tag_month_shift!I50="","",_tag_month_shift!I50)</f>
        <v/>
      </c>
      <c r="O58" s="593" t="str">
        <f>IF(N59="","",SUM(M59:N59)-SUM(M58:N58))</f>
        <v/>
      </c>
      <c r="P58" s="593" t="str">
        <f>IF(N59="","",SUM(O58:O60))</f>
        <v/>
      </c>
      <c r="Q58" s="592" t="str">
        <f>IF(_tag_month_shift!L50="","",_tag_month_shift!L50)</f>
        <v/>
      </c>
      <c r="R58" s="592" t="str">
        <f>IF(_tag_month_shift!M50="","",_tag_month_shift!M50)</f>
        <v/>
      </c>
      <c r="S58" s="593" t="str">
        <f>IF(R59="","",SUM(Q59:R59)-SUM(Q58:R58))</f>
        <v/>
      </c>
      <c r="T58" s="593" t="str">
        <f>IF(R59="","",SUM(S58:S60))</f>
        <v/>
      </c>
      <c r="U58" s="592" t="str">
        <f>IF(_tag_month_shift!P50="","",_tag_month_shift!P50)</f>
        <v/>
      </c>
      <c r="V58" s="592" t="str">
        <f>IF(_tag_month_shift!Q50="","",_tag_month_shift!Q50)</f>
        <v/>
      </c>
      <c r="W58" s="593" t="str">
        <f>IF(V59="","",SUM(U59:V59)-SUM(U58:V58))</f>
        <v/>
      </c>
      <c r="X58" s="593" t="str">
        <f>IF(V59="","",SUM(W58:W60))</f>
        <v/>
      </c>
      <c r="Y58" s="592" t="str">
        <f>IF(_tag_month_shift!T50="","",_tag_month_shift!T50)</f>
        <v/>
      </c>
      <c r="Z58" s="593" t="str">
        <f>IF(Y59="","",Y59-Y58)</f>
        <v/>
      </c>
      <c r="AA58" s="593" t="str">
        <f>IF(Y59="","",SUM(Z58:Z60))</f>
        <v/>
      </c>
      <c r="AB58" s="631" t="str">
        <f>IF(_tag_month_shift!W50="","",_tag_month_shift!W50)</f>
        <v/>
      </c>
      <c r="AC58" s="593" t="str">
        <f>IF(AB59="","",AB59-AB58)</f>
        <v/>
      </c>
      <c r="AD58" s="632" t="str">
        <f>IF(AB59="","",SUM(AC58:AC60))</f>
        <v/>
      </c>
      <c r="AE58" s="595" t="str">
        <f>IF(_tag_month_shift!Z50="","",_tag_month_shift!Z50)</f>
        <v/>
      </c>
      <c r="AF58" s="592" t="str">
        <f>IF(_tag_month_shift!AA50="","",_tag_month_shift!AA50)</f>
        <v/>
      </c>
      <c r="AG58" s="592" t="str">
        <f>IF(_tag_month_shift!AB50="","",_tag_month_shift!AB50)</f>
        <v/>
      </c>
      <c r="AH58" s="592" t="str">
        <f>IF(_tag_month_shift!AC50="","",_tag_month_shift!AC50)</f>
        <v/>
      </c>
      <c r="AI58" s="592" t="str">
        <f>IF(_tag_month_shift!AD50="","",_tag_month_shift!AD50)</f>
        <v/>
      </c>
      <c r="AJ58" s="593" t="str">
        <f>IF(AI59="","",SUM(AE59:AI59)-SUM(AE58:AI58))</f>
        <v/>
      </c>
      <c r="AK58" s="593" t="str">
        <f>IF(AI59="","",SUM(AJ58:AJ60))</f>
        <v/>
      </c>
      <c r="AL58" s="592" t="str">
        <f>IF(_tag_month_shift!AG50="","",_tag_month_shift!AG50)</f>
        <v/>
      </c>
      <c r="AM58" s="592" t="str">
        <f>IF(_tag_month_shift!AH50="","",_tag_month_shift!AH50)</f>
        <v/>
      </c>
      <c r="AN58" s="593" t="str">
        <f>IF(AM59="","",SUM(AL59:AM59)-SUM(AL58:AM58))</f>
        <v/>
      </c>
      <c r="AO58" s="593" t="str">
        <f>IF(AM59="","",SUM(AN58:AN60))</f>
        <v/>
      </c>
      <c r="AP58" s="597" t="str">
        <f>IF(AND(BD58=""),"",IF(AND(BD58=0),0,IF(AND(BD58&gt;0),AN58/BD58,)))</f>
        <v/>
      </c>
      <c r="AQ58" s="597" t="str">
        <f>IF(BD58="","",AVERAGE(AP58:AP60))</f>
        <v/>
      </c>
      <c r="AR58" s="633" t="str">
        <f>IF(AND(AZ58=""),"",IF(AND(AZ58=0),0,IF(AND(AZ58&gt;0),AN58/AZ58,)))</f>
        <v/>
      </c>
      <c r="AS58" s="633" t="str">
        <f>IF(AZ58="","",AVERAGE(AR58:AR60))</f>
        <v/>
      </c>
      <c r="AT58" s="592" t="str">
        <f>IF(_tag_month_shift!AO50="","",_tag_month_shift!AO50)</f>
        <v/>
      </c>
      <c r="AU58" s="592" t="str">
        <f>IF(_tag_month_shift!AP50="","",_tag_month_shift!AP50)</f>
        <v/>
      </c>
      <c r="AV58" s="593" t="str">
        <f>IF(AT59="","",AT59-AT58)</f>
        <v/>
      </c>
      <c r="AW58" s="593" t="str">
        <f>IF(AU59="","",AU59-AU58)</f>
        <v/>
      </c>
      <c r="AX58" s="593" t="str">
        <f>IF(AU59="","",SUM(AV58:AW58))</f>
        <v/>
      </c>
      <c r="AY58" s="593" t="str">
        <f>IF(AU59="","",SUM(AX58:AX60))</f>
        <v/>
      </c>
      <c r="AZ58" s="600" t="str">
        <f>IF(_tag_month_shift!AU50="","",_tag_month_shift!AU50)</f>
        <v/>
      </c>
      <c r="BA58" s="600" t="str">
        <f>IF(_tag_month_shift!AV50="","",_tag_month_shift!AV50)</f>
        <v/>
      </c>
      <c r="BB58" s="600" t="str">
        <f>IF(_tag_month_shift!AW50="","",_tag_month_shift!AW50)</f>
        <v/>
      </c>
      <c r="BC58" s="600" t="str">
        <f>IF(_tag_month_shift!AX50="","",_tag_month_shift!AX50)</f>
        <v/>
      </c>
      <c r="BD58" s="601"/>
      <c r="BE58" s="593" t="str">
        <f>IF(_tag_month_shift!AZ50="","",_tag_month_shift!AZ50)</f>
        <v/>
      </c>
      <c r="BF58" s="593" t="str">
        <f>IF(_tag_month_shift!BA50="","",_tag_month_shift!BA50)</f>
        <v/>
      </c>
      <c r="BG58" s="602" t="str">
        <f>IF(AND(AZ58=""),"",IF(AND(AZ58=0),0,IF(AND(AZ58&gt;0),AX58*1000/AZ58,)))</f>
        <v/>
      </c>
      <c r="BH58" s="634" t="str">
        <f>IF(AND(AZ58=""),"",IF(AND(AZ58=0),0,IF(AND(AZ58&gt;0),(AW58*0.7353+AV58)*971.4/AZ58,)))</f>
        <v/>
      </c>
      <c r="BI58" s="597" t="str">
        <f>IF(AND(BE58=""),"",IF(AND(BE58=0),0,IF(AND(BE58&gt;0),AY58*1000/BE58,)))</f>
        <v/>
      </c>
      <c r="BJ58" s="597" t="str">
        <f>IF(AND(BE58=""),"",IF(AND(BE58=0),0,IF(AND(BE58&gt;0),(SUM(AW58:AW60)*0.7353+SUM(AV58:AV60))*971.4/BE58,)))</f>
        <v/>
      </c>
      <c r="BK58" s="592" t="str">
        <f>IF(_tag_month_shift!BF50="","",_tag_month_shift!BF50)</f>
        <v/>
      </c>
      <c r="BL58" s="592" t="str">
        <f>IF(_tag_month_shift!BG50="","",_tag_month_shift!BG50)</f>
        <v/>
      </c>
      <c r="BM58" s="593" t="str">
        <f>IF(BL59="","",SUM(BK59:BL59)-SUM(BK58:BL58))</f>
        <v/>
      </c>
      <c r="BN58" s="593" t="str">
        <f>IF(BL59="","",SUM(BM58:BM60))</f>
        <v/>
      </c>
      <c r="BO58" s="592" t="str">
        <f>IF(_tag_month_shift!BJ50="","",_tag_month_shift!BJ50)</f>
        <v/>
      </c>
      <c r="BP58" s="592" t="str">
        <f>IF(_tag_month_shift!BK50="","",_tag_month_shift!BK50)</f>
        <v/>
      </c>
      <c r="BQ58" s="457" t="str">
        <f>IF(BP59="","",SUM(BO59:BP59)-SUM(BO58:BP58))</f>
        <v/>
      </c>
      <c r="BR58" s="457" t="str">
        <f>IF(BP59="","",SUM(BQ58:BQ60))</f>
        <v/>
      </c>
      <c r="BS58" s="592" t="str">
        <f>IF(_tag_month_shift!BN50="","",_tag_month_shift!BN50)</f>
        <v/>
      </c>
      <c r="BT58" s="592" t="str">
        <f>IF(_tag_month_shift!BO50="","",_tag_month_shift!BO50)</f>
        <v/>
      </c>
      <c r="BU58" s="593" t="str">
        <f>IF(BT59="","",SUM(BS59:BT59)-SUM(BS58:BT58))</f>
        <v/>
      </c>
      <c r="BV58" s="604" t="str">
        <f>IF(BT59="","",SUM(BU58:BU60))</f>
        <v/>
      </c>
      <c r="BW58" s="605" t="str">
        <f>IF(AN58="","",AN58/(AZ58+AN58))</f>
        <v/>
      </c>
    </row>
    <row ht="15" r="59">
      <c r="A59" s="421">
        <f ca="1">A56+1</f>
        <v>43602</v>
      </c>
      <c r="B59" s="587">
        <f ca="1">A59</f>
        <v>43602</v>
      </c>
      <c r="C59" s="588" t="s">
        <v>434</v>
      </c>
      <c r="D59" s="606">
        <f>IF(AND(D58=4),1,IF(AND(D58&lt;4),(D58+1),))</f>
        <v>3</v>
      </c>
      <c r="E59" s="590" t="str">
        <f>IF(AND(D59=1),"甲班",IF(AND(D59=2),"乙班",IF(AND(D59=3),"丙班",IF(AND(D59=4),"丁班",))))</f>
        <v>丙班</v>
      </c>
      <c r="F59" s="607" t="str">
        <f>IF(_tag_month_shift!A51="","",_tag_month_shift!A51)</f>
        <v/>
      </c>
      <c r="G59" s="608" t="str">
        <f>IF(_tag_month_shift!B51="","",_tag_month_shift!B51)</f>
        <v/>
      </c>
      <c r="H59" s="608" t="str">
        <f>IF(_tag_month_shift!C51="","",_tag_month_shift!C51)</f>
        <v/>
      </c>
      <c r="I59" s="608" t="str">
        <f>IF(_tag_month_shift!D51="","",_tag_month_shift!D51)</f>
        <v/>
      </c>
      <c r="J59" s="608" t="str">
        <f>IF(_tag_month_shift!E51="","",_tag_month_shift!E51)</f>
        <v/>
      </c>
      <c r="K59" s="593" t="str">
        <f>IF(J60="","",SUM(F60:J60)-SUM(F59:J59))</f>
        <v/>
      </c>
      <c r="L59" s="609"/>
      <c r="M59" s="608" t="str">
        <f>IF(_tag_month_shift!H51="","",_tag_month_shift!H51)</f>
        <v/>
      </c>
      <c r="N59" s="608" t="str">
        <f>IF(_tag_month_shift!I51="","",_tag_month_shift!I51)</f>
        <v/>
      </c>
      <c r="O59" s="609" t="str">
        <f>IF(N60="","",SUM(M60:N60)-SUM(M59:N59))</f>
        <v/>
      </c>
      <c r="P59" s="609"/>
      <c r="Q59" s="608" t="str">
        <f>IF(_tag_month_shift!L51="","",_tag_month_shift!L51)</f>
        <v/>
      </c>
      <c r="R59" s="608" t="str">
        <f>IF(_tag_month_shift!M51="","",_tag_month_shift!M51)</f>
        <v/>
      </c>
      <c r="S59" s="609" t="str">
        <f>IF(R60="","",SUM(Q60:R60)-SUM(Q59:R59))</f>
        <v/>
      </c>
      <c r="T59" s="609"/>
      <c r="U59" s="608" t="str">
        <f>IF(_tag_month_shift!P51="","",_tag_month_shift!P51)</f>
        <v/>
      </c>
      <c r="V59" s="608" t="str">
        <f>IF(_tag_month_shift!Q51="","",_tag_month_shift!Q51)</f>
        <v/>
      </c>
      <c r="W59" s="609" t="str">
        <f>IF(V60="","",SUM(U60:V60)-SUM(U59:V59))</f>
        <v/>
      </c>
      <c r="X59" s="609"/>
      <c r="Y59" s="608" t="str">
        <f>IF(_tag_month_shift!T51="","",_tag_month_shift!T51)</f>
        <v/>
      </c>
      <c r="Z59" s="609" t="str">
        <f>IF(Y60="","",Y60-Y59)</f>
        <v/>
      </c>
      <c r="AA59" s="609"/>
      <c r="AB59" s="594" t="str">
        <f>IF(_tag_month_shift!W51="","",_tag_month_shift!W51)</f>
        <v/>
      </c>
      <c r="AC59" s="609" t="str">
        <f>IF(AB60="","",AB60-AB59)</f>
        <v/>
      </c>
      <c r="AD59" s="635"/>
      <c r="AE59" s="610" t="str">
        <f>IF(_tag_month_shift!Z51="","",_tag_month_shift!Z51)</f>
        <v/>
      </c>
      <c r="AF59" s="608" t="str">
        <f>IF(_tag_month_shift!AA51="","",_tag_month_shift!AA51)</f>
        <v/>
      </c>
      <c r="AG59" s="608" t="str">
        <f>IF(_tag_month_shift!AB51="","",_tag_month_shift!AB51)</f>
        <v/>
      </c>
      <c r="AH59" s="608" t="str">
        <f>IF(_tag_month_shift!AC51="","",_tag_month_shift!AC51)</f>
        <v/>
      </c>
      <c r="AI59" s="608" t="str">
        <f>IF(_tag_month_shift!AD51="","",_tag_month_shift!AD51)</f>
        <v/>
      </c>
      <c r="AJ59" s="609" t="str">
        <f>IF(AI60="","",SUM(AE60:AI60)-SUM(AE59:AI59))</f>
        <v/>
      </c>
      <c r="AK59" s="609"/>
      <c r="AL59" s="608" t="str">
        <f>IF(_tag_month_shift!AG51="","",_tag_month_shift!AG51)</f>
        <v/>
      </c>
      <c r="AM59" s="608" t="str">
        <f>IF(_tag_month_shift!AH51="","",_tag_month_shift!AH51)</f>
        <v/>
      </c>
      <c r="AN59" s="609" t="str">
        <f>IF(AM60="","",SUM(AL60:AM60)-SUM(AL59:AM59))</f>
        <v/>
      </c>
      <c r="AO59" s="609"/>
      <c r="AP59" s="612" t="str">
        <f>IF(AND(BD59=""),"",IF(AND(BD59=0),0,IF(AND(BD59&gt;0),AN59/BD59,)))</f>
        <v/>
      </c>
      <c r="AQ59" s="612"/>
      <c r="AR59" s="598" t="str">
        <f>IF(AND(AZ59=""),"",IF(AND(AZ59=0),0,IF(AND(AZ59&gt;0),AN59/AZ59,)))</f>
        <v/>
      </c>
      <c r="AS59" s="598"/>
      <c r="AT59" s="608" t="str">
        <f>IF(_tag_month_shift!AO51="","",_tag_month_shift!AO51)</f>
        <v/>
      </c>
      <c r="AU59" s="608" t="str">
        <f>IF(_tag_month_shift!AP51="","",_tag_month_shift!AP51)</f>
        <v/>
      </c>
      <c r="AV59" s="609" t="str">
        <f>IF(AT60="","",AT60-AT59)</f>
        <v/>
      </c>
      <c r="AW59" s="609" t="str">
        <f>IF(AU60="","",AU60-AU59)</f>
        <v/>
      </c>
      <c r="AX59" s="609" t="str">
        <f>IF(AU60="","",SUM(AV59:AW59))</f>
        <v/>
      </c>
      <c r="AY59" s="609"/>
      <c r="AZ59" s="614" t="str">
        <f>IF(_tag_month_shift!AU51="","",_tag_month_shift!AU51)</f>
        <v/>
      </c>
      <c r="BA59" s="614" t="str">
        <f>IF(_tag_month_shift!AV51="","",_tag_month_shift!AV51)</f>
        <v/>
      </c>
      <c r="BB59" s="614" t="str">
        <f>IF(_tag_month_shift!AW51="","",_tag_month_shift!AW51)</f>
        <v/>
      </c>
      <c r="BC59" s="614" t="str">
        <f>IF(_tag_month_shift!AX51="","",_tag_month_shift!AX51)</f>
        <v/>
      </c>
      <c r="BD59" s="615"/>
      <c r="BE59" s="609"/>
      <c r="BF59" s="609"/>
      <c r="BG59" s="616" t="str">
        <f>IF(AND(AZ59=""),"",IF(AND(AZ59=0),0,IF(AND(AZ59&gt;0),AX59*1000/AZ59,)))</f>
        <v/>
      </c>
      <c r="BH59" s="603" t="str">
        <f>IF(AND(AZ59=""),"",IF(AND(AZ59=0),0,IF(AND(AZ59&gt;0),(AW59*0.7353+AV59)*971.4/AZ59,)))</f>
        <v/>
      </c>
      <c r="BI59" s="612"/>
      <c r="BJ59" s="612"/>
      <c r="BK59" s="608" t="str">
        <f>IF(_tag_month_shift!BF51="","",_tag_month_shift!BF51)</f>
        <v/>
      </c>
      <c r="BL59" s="608" t="str">
        <f>IF(_tag_month_shift!BG51="","",_tag_month_shift!BG51)</f>
        <v/>
      </c>
      <c r="BM59" s="609" t="str">
        <f>IF(BL60="","",SUM(BK60:BL60)-SUM(BK59:BL59))</f>
        <v/>
      </c>
      <c r="BN59" s="609"/>
      <c r="BO59" s="608" t="str">
        <f>IF(_tag_month_shift!BJ51="","",_tag_month_shift!BJ51)</f>
        <v/>
      </c>
      <c r="BP59" s="608" t="str">
        <f>IF(_tag_month_shift!BK51="","",_tag_month_shift!BK51)</f>
        <v/>
      </c>
      <c r="BQ59" s="457" t="str">
        <f>IF(BP60="","",SUM(BO60:BP60)-SUM(BO59:BP59))</f>
        <v/>
      </c>
      <c r="BR59" s="457"/>
      <c r="BS59" s="608" t="str">
        <f>IF(_tag_month_shift!BN51="","",_tag_month_shift!BN51)</f>
        <v/>
      </c>
      <c r="BT59" s="608" t="str">
        <f>IF(_tag_month_shift!BO51="","",_tag_month_shift!BO51)</f>
        <v/>
      </c>
      <c r="BU59" s="609" t="str">
        <f>IF(BT60="","",SUM(BS60:BT60)-SUM(BS59:BT59))</f>
        <v/>
      </c>
      <c r="BV59" s="617"/>
      <c r="BW59" s="605" t="str">
        <f>IF(AN59="","",AN59/(AZ59+AN59))</f>
        <v/>
      </c>
    </row>
    <row ht="15" r="60">
      <c r="A60" s="421">
        <f ca="1">A57+1</f>
        <v>43602</v>
      </c>
      <c r="B60" s="587">
        <f ca="1">A60</f>
        <v>43602</v>
      </c>
      <c r="C60" s="588" t="s">
        <v>437</v>
      </c>
      <c r="D60" s="606">
        <f>IF(AND(D59=4),1,IF(AND(D59&lt;4),(D59+1),))</f>
        <v>4</v>
      </c>
      <c r="E60" s="590" t="str">
        <f>IF(AND(D60=1),"甲班",IF(AND(D60=2),"乙班",IF(AND(D60=3),"丙班",IF(AND(D60=4),"丁班",))))</f>
        <v>丁班</v>
      </c>
      <c r="F60" s="618" t="str">
        <f>IF(_tag_month_shift!A52="","",_tag_month_shift!A52)</f>
        <v/>
      </c>
      <c r="G60" s="619" t="str">
        <f>IF(_tag_month_shift!B52="","",_tag_month_shift!B52)</f>
        <v/>
      </c>
      <c r="H60" s="619" t="str">
        <f>IF(_tag_month_shift!C52="","",_tag_month_shift!C52)</f>
        <v/>
      </c>
      <c r="I60" s="619" t="str">
        <f>IF(_tag_month_shift!D52="","",_tag_month_shift!D52)</f>
        <v/>
      </c>
      <c r="J60" s="619" t="str">
        <f>IF(_tag_month_shift!E52="","",_tag_month_shift!E52)</f>
        <v/>
      </c>
      <c r="K60" s="593" t="str">
        <f>IF(J61="","",SUM(F61:J61)-SUM(F60:J60))</f>
        <v/>
      </c>
      <c r="L60" s="620"/>
      <c r="M60" s="619" t="str">
        <f>IF(_tag_month_shift!H52="","",_tag_month_shift!H52)</f>
        <v/>
      </c>
      <c r="N60" s="619" t="str">
        <f>IF(_tag_month_shift!I52="","",_tag_month_shift!I52)</f>
        <v/>
      </c>
      <c r="O60" s="620" t="str">
        <f>IF(N61="","",SUM(M61:N61)-SUM(M60:N60))</f>
        <v/>
      </c>
      <c r="P60" s="620"/>
      <c r="Q60" s="619" t="str">
        <f>IF(_tag_month_shift!L52="","",_tag_month_shift!L52)</f>
        <v/>
      </c>
      <c r="R60" s="619" t="str">
        <f>IF(_tag_month_shift!M52="","",_tag_month_shift!M52)</f>
        <v/>
      </c>
      <c r="S60" s="609" t="str">
        <f>IF(R61="","",SUM(Q61:R61)-SUM(Q60:R60))</f>
        <v/>
      </c>
      <c r="T60" s="620"/>
      <c r="U60" s="619" t="str">
        <f>IF(_tag_month_shift!P52="","",_tag_month_shift!P52)</f>
        <v/>
      </c>
      <c r="V60" s="619" t="str">
        <f>IF(_tag_month_shift!Q52="","",_tag_month_shift!Q52)</f>
        <v/>
      </c>
      <c r="W60" s="620" t="str">
        <f>IF(V61="","",SUM(U61:V61)-SUM(U60:V60))</f>
        <v/>
      </c>
      <c r="X60" s="620"/>
      <c r="Y60" s="619" t="str">
        <f>IF(_tag_month_shift!T52="","",_tag_month_shift!T52)</f>
        <v/>
      </c>
      <c r="Z60" s="620" t="str">
        <f>IF(Y61="","",Y61-Y60)</f>
        <v/>
      </c>
      <c r="AA60" s="620"/>
      <c r="AB60" s="621" t="str">
        <f>IF(_tag_month_shift!W52="","",_tag_month_shift!W52)</f>
        <v/>
      </c>
      <c r="AC60" s="620" t="str">
        <f>IF(AB61="","",AB61-AB60)</f>
        <v/>
      </c>
      <c r="AD60" s="636"/>
      <c r="AE60" s="622" t="str">
        <f>IF(_tag_month_shift!Z52="","",_tag_month_shift!Z52)</f>
        <v/>
      </c>
      <c r="AF60" s="619" t="str">
        <f>IF(_tag_month_shift!AA52="","",_tag_month_shift!AA52)</f>
        <v/>
      </c>
      <c r="AG60" s="619" t="str">
        <f>IF(_tag_month_shift!AB52="","",_tag_month_shift!AB52)</f>
        <v/>
      </c>
      <c r="AH60" s="619" t="str">
        <f>IF(_tag_month_shift!AC52="","",_tag_month_shift!AC52)</f>
        <v/>
      </c>
      <c r="AI60" s="619" t="str">
        <f>IF(_tag_month_shift!AD52="","",_tag_month_shift!AD52)</f>
        <v/>
      </c>
      <c r="AJ60" s="620" t="str">
        <f>IF(AI61="","",SUM(AE61:AI61)-SUM(AE60:AI60))</f>
        <v/>
      </c>
      <c r="AK60" s="620"/>
      <c r="AL60" s="619" t="str">
        <f>IF(_tag_month_shift!AG52="","",_tag_month_shift!AG52)</f>
        <v/>
      </c>
      <c r="AM60" s="619" t="str">
        <f>IF(_tag_month_shift!AH52="","",_tag_month_shift!AH52)</f>
        <v/>
      </c>
      <c r="AN60" s="620" t="str">
        <f>IF(AM61="","",SUM(AL61:AM61)-SUM(AL60:AM60))</f>
        <v/>
      </c>
      <c r="AO60" s="620"/>
      <c r="AP60" s="624" t="str">
        <f>IF(AND(BD60=""),"",IF(AND(BD60=0),0,IF(AND(BD60&gt;0),AN60/BD60,)))</f>
        <v/>
      </c>
      <c r="AQ60" s="624"/>
      <c r="AR60" s="625" t="str">
        <f>IF(AND(AZ60=""),"",IF(AND(AZ60=0),0,IF(AND(AZ60&gt;0),AN60/AZ60,)))</f>
        <v/>
      </c>
      <c r="AS60" s="625"/>
      <c r="AT60" s="619" t="str">
        <f>IF(_tag_month_shift!AO52="","",_tag_month_shift!AO52)</f>
        <v/>
      </c>
      <c r="AU60" s="619" t="str">
        <f>IF(_tag_month_shift!AP52="","",_tag_month_shift!AP52)</f>
        <v/>
      </c>
      <c r="AV60" s="620" t="str">
        <f>IF(AT61="","",AT61-AT60)</f>
        <v/>
      </c>
      <c r="AW60" s="620" t="str">
        <f>IF(AU61="","",AU61-AU60)</f>
        <v/>
      </c>
      <c r="AX60" s="620" t="str">
        <f>IF(AU61="","",SUM(AV60:AW60))</f>
        <v/>
      </c>
      <c r="AY60" s="620"/>
      <c r="AZ60" s="627" t="str">
        <f>IF(_tag_month_shift!AU52="","",_tag_month_shift!AU52)</f>
        <v/>
      </c>
      <c r="BA60" s="627" t="str">
        <f>IF(_tag_month_shift!AV52="","",_tag_month_shift!AV52)</f>
        <v/>
      </c>
      <c r="BB60" s="627" t="str">
        <f>IF(_tag_month_shift!AW52="","",_tag_month_shift!AW52)</f>
        <v/>
      </c>
      <c r="BC60" s="627" t="str">
        <f>IF(_tag_month_shift!AX52="","",_tag_month_shift!AX52)</f>
        <v/>
      </c>
      <c r="BD60" s="628"/>
      <c r="BE60" s="620"/>
      <c r="BF60" s="620"/>
      <c r="BG60" s="629" t="str">
        <f>IF(AND(AZ60=""),"",IF(AND(AZ60=0),0,IF(AND(AZ60&gt;0),AX60*1000/AZ60,)))</f>
        <v/>
      </c>
      <c r="BH60" s="637" t="str">
        <f>IF(AND(AZ60=""),"",IF(AND(AZ60=0),0,IF(AND(AZ60&gt;0),(AW60*0.7353+AV60)*971.4/AZ60,)))</f>
        <v/>
      </c>
      <c r="BI60" s="624"/>
      <c r="BJ60" s="624"/>
      <c r="BK60" s="619" t="str">
        <f>IF(_tag_month_shift!BF52="","",_tag_month_shift!BF52)</f>
        <v/>
      </c>
      <c r="BL60" s="619" t="str">
        <f>IF(_tag_month_shift!BG52="","",_tag_month_shift!BG52)</f>
        <v/>
      </c>
      <c r="BM60" s="620" t="str">
        <f>IF(BL61="","",SUM(BK61:BL61)-SUM(BK60:BL60))</f>
        <v/>
      </c>
      <c r="BN60" s="620"/>
      <c r="BO60" s="619" t="str">
        <f>IF(_tag_month_shift!BJ52="","",_tag_month_shift!BJ52)</f>
        <v/>
      </c>
      <c r="BP60" s="619" t="str">
        <f>IF(_tag_month_shift!BK52="","",_tag_month_shift!BK52)</f>
        <v/>
      </c>
      <c r="BQ60" s="457" t="str">
        <f>IF(BP61="","",SUM(BO61:BP61)-SUM(BO60:BP60))</f>
        <v/>
      </c>
      <c r="BR60" s="457"/>
      <c r="BS60" s="619" t="str">
        <f>IF(_tag_month_shift!BN52="","",_tag_month_shift!BN52)</f>
        <v/>
      </c>
      <c r="BT60" s="619" t="str">
        <f>IF(_tag_month_shift!BO52="","",_tag_month_shift!BO52)</f>
        <v/>
      </c>
      <c r="BU60" s="620" t="str">
        <f>IF(BT61="","",SUM(BS61:BT61)-SUM(BS60:BT60))</f>
        <v/>
      </c>
      <c r="BV60" s="630"/>
      <c r="BW60" s="605" t="str">
        <f>IF(AN60="","",AN60/(AZ60+AN60))</f>
        <v/>
      </c>
    </row>
    <row ht="15" r="61">
      <c r="A61" s="421">
        <f ca="1">A58+1</f>
        <v>43603</v>
      </c>
      <c r="B61" s="587">
        <f ca="1">A61</f>
        <v>43603</v>
      </c>
      <c r="C61" s="588" t="s">
        <v>424</v>
      </c>
      <c r="D61" s="606">
        <f>IF(AND(D55=1),4,IF(AND(D55&gt;1),(D55-1),))</f>
        <v>1</v>
      </c>
      <c r="E61" s="590" t="str">
        <f>IF(AND(D61=1),"甲班",IF(AND(D61=2),"乙班",IF(AND(D61=3),"丙班",IF(AND(D61=4),"丁班",))))</f>
        <v>甲班</v>
      </c>
      <c r="F61" s="591" t="str">
        <f>IF(_tag_month_shift!A53="","",_tag_month_shift!A53)</f>
        <v/>
      </c>
      <c r="G61" s="592" t="str">
        <f>IF(_tag_month_shift!B53="","",_tag_month_shift!B53)</f>
        <v/>
      </c>
      <c r="H61" s="592" t="str">
        <f>IF(_tag_month_shift!C53="","",_tag_month_shift!C53)</f>
        <v/>
      </c>
      <c r="I61" s="592" t="str">
        <f>IF(_tag_month_shift!D53="","",_tag_month_shift!D53)</f>
        <v/>
      </c>
      <c r="J61" s="592" t="str">
        <f>IF(_tag_month_shift!E53="","",_tag_month_shift!E53)</f>
        <v/>
      </c>
      <c r="K61" s="593" t="str">
        <f>IF(J62="","",SUM(F62:J62)-SUM(F61:J61))</f>
        <v/>
      </c>
      <c r="L61" s="593" t="str">
        <f>IF(J62="","",SUM(K61:K63))</f>
        <v/>
      </c>
      <c r="M61" s="592" t="str">
        <f>IF(_tag_month_shift!H53="","",_tag_month_shift!H53)</f>
        <v/>
      </c>
      <c r="N61" s="592" t="str">
        <f>IF(_tag_month_shift!I53="","",_tag_month_shift!I53)</f>
        <v/>
      </c>
      <c r="O61" s="593" t="str">
        <f>IF(N62="","",SUM(M62:N62)-SUM(M61:N61))</f>
        <v/>
      </c>
      <c r="P61" s="593" t="str">
        <f>IF(N62="","",SUM(O61:O63))</f>
        <v/>
      </c>
      <c r="Q61" s="592" t="str">
        <f>IF(_tag_month_shift!L53="","",_tag_month_shift!L53)</f>
        <v/>
      </c>
      <c r="R61" s="592" t="str">
        <f>IF(_tag_month_shift!M53="","",_tag_month_shift!M53)</f>
        <v/>
      </c>
      <c r="S61" s="593" t="str">
        <f>IF(R62="","",SUM(Q62:R62)-SUM(Q61:R61))</f>
        <v/>
      </c>
      <c r="T61" s="593" t="str">
        <f>IF(R62="","",SUM(S61:S63))</f>
        <v/>
      </c>
      <c r="U61" s="592" t="str">
        <f>IF(_tag_month_shift!P53="","",_tag_month_shift!P53)</f>
        <v/>
      </c>
      <c r="V61" s="592" t="str">
        <f>IF(_tag_month_shift!Q53="","",_tag_month_shift!Q53)</f>
        <v/>
      </c>
      <c r="W61" s="593" t="str">
        <f>IF(V62="","",SUM(U62:V62)-SUM(U61:V61))</f>
        <v/>
      </c>
      <c r="X61" s="593" t="str">
        <f>IF(V62="","",SUM(W61:W63))</f>
        <v/>
      </c>
      <c r="Y61" s="592" t="str">
        <f>IF(_tag_month_shift!T53="","",_tag_month_shift!T53)</f>
        <v/>
      </c>
      <c r="Z61" s="593" t="str">
        <f>IF(Y62="","",Y62-Y61)</f>
        <v/>
      </c>
      <c r="AA61" s="593" t="str">
        <f>IF(Y62="","",SUM(Z61:Z63))</f>
        <v/>
      </c>
      <c r="AB61" s="631" t="str">
        <f>IF(_tag_month_shift!W53="","",_tag_month_shift!W53)</f>
        <v/>
      </c>
      <c r="AC61" s="593" t="str">
        <f>IF(AB62="","",AB62-AB61)</f>
        <v/>
      </c>
      <c r="AD61" s="632" t="str">
        <f>IF(AB62="","",SUM(AC61:AC63))</f>
        <v/>
      </c>
      <c r="AE61" s="595" t="str">
        <f>IF(_tag_month_shift!Z53="","",_tag_month_shift!Z53)</f>
        <v/>
      </c>
      <c r="AF61" s="592" t="str">
        <f>IF(_tag_month_shift!AA53="","",_tag_month_shift!AA53)</f>
        <v/>
      </c>
      <c r="AG61" s="592" t="str">
        <f>IF(_tag_month_shift!AB53="","",_tag_month_shift!AB53)</f>
        <v/>
      </c>
      <c r="AH61" s="592" t="str">
        <f>IF(_tag_month_shift!AC53="","",_tag_month_shift!AC53)</f>
        <v/>
      </c>
      <c r="AI61" s="592" t="str">
        <f>IF(_tag_month_shift!AD53="","",_tag_month_shift!AD53)</f>
        <v/>
      </c>
      <c r="AJ61" s="593" t="str">
        <f>IF(AI62="","",SUM(AE62:AI62)-SUM(AE61:AI61))</f>
        <v/>
      </c>
      <c r="AK61" s="593" t="str">
        <f>IF(AI62="","",SUM(AJ61:AJ63))</f>
        <v/>
      </c>
      <c r="AL61" s="592" t="str">
        <f>IF(_tag_month_shift!AG53="","",_tag_month_shift!AG53)</f>
        <v/>
      </c>
      <c r="AM61" s="592" t="str">
        <f>IF(_tag_month_shift!AH53="","",_tag_month_shift!AH53)</f>
        <v/>
      </c>
      <c r="AN61" s="593" t="str">
        <f>IF(AM62="","",SUM(AL62:AM62)-SUM(AL61:AM61))</f>
        <v/>
      </c>
      <c r="AO61" s="593" t="str">
        <f>IF(AM62="","",SUM(AN61:AN63))</f>
        <v/>
      </c>
      <c r="AP61" s="597" t="str">
        <f>IF(AND(BD61=""),"",IF(AND(BD61=0),0,IF(AND(BD61&gt;0),AN61/BD61,)))</f>
        <v/>
      </c>
      <c r="AQ61" s="597" t="str">
        <f>IF(BD61="","",AVERAGE(AP61:AP63))</f>
        <v/>
      </c>
      <c r="AR61" s="633" t="str">
        <f>IF(AND(AZ61=""),"",IF(AND(AZ61=0),0,IF(AND(AZ61&gt;0),AN61/AZ61,)))</f>
        <v/>
      </c>
      <c r="AS61" s="633" t="str">
        <f>IF(AZ61="","",AVERAGE(AR61:AR63))</f>
        <v/>
      </c>
      <c r="AT61" s="592" t="str">
        <f>IF(_tag_month_shift!AO53="","",_tag_month_shift!AO53)</f>
        <v/>
      </c>
      <c r="AU61" s="592" t="str">
        <f>IF(_tag_month_shift!AP53="","",_tag_month_shift!AP53)</f>
        <v/>
      </c>
      <c r="AV61" s="593" t="str">
        <f>IF(AT62="","",AT62-AT61)</f>
        <v/>
      </c>
      <c r="AW61" s="593" t="str">
        <f>IF(AU62="","",AU62-AU61)</f>
        <v/>
      </c>
      <c r="AX61" s="593" t="str">
        <f>IF(AU62="","",SUM(AV61:AW61))</f>
        <v/>
      </c>
      <c r="AY61" s="593" t="str">
        <f>IF(AU62="","",SUM(AX61:AX63))</f>
        <v/>
      </c>
      <c r="AZ61" s="600" t="str">
        <f>IF(_tag_month_shift!AU53="","",_tag_month_shift!AU53)</f>
        <v/>
      </c>
      <c r="BA61" s="600" t="str">
        <f>IF(_tag_month_shift!AV53="","",_tag_month_shift!AV53)</f>
        <v/>
      </c>
      <c r="BB61" s="600" t="str">
        <f>IF(_tag_month_shift!AW53="","",_tag_month_shift!AW53)</f>
        <v/>
      </c>
      <c r="BC61" s="600" t="str">
        <f>IF(_tag_month_shift!AX53="","",_tag_month_shift!AX53)</f>
        <v/>
      </c>
      <c r="BD61" s="601"/>
      <c r="BE61" s="593" t="str">
        <f>IF(_tag_month_shift!AZ53="","",_tag_month_shift!AZ53)</f>
        <v/>
      </c>
      <c r="BF61" s="593" t="str">
        <f>IF(_tag_month_shift!BA53="","",_tag_month_shift!BA53)</f>
        <v/>
      </c>
      <c r="BG61" s="602" t="str">
        <f>IF(AND(AZ61=""),"",IF(AND(AZ61=0),0,IF(AND(AZ61&gt;0),AX61*1000/AZ61,)))</f>
        <v/>
      </c>
      <c r="BH61" s="634" t="str">
        <f>IF(AND(AZ61=""),"",IF(AND(AZ61=0),0,IF(AND(AZ61&gt;0),(AW61*0.7353+AV61)*971.4/AZ61,)))</f>
        <v/>
      </c>
      <c r="BI61" s="597" t="str">
        <f>IF(AND(BE61=""),"",IF(AND(BE61=0),0,IF(AND(BE61&gt;0),AY61*1000/BE61,)))</f>
        <v/>
      </c>
      <c r="BJ61" s="597" t="str">
        <f>IF(AND(BE61=""),"",IF(AND(BE61=0),0,IF(AND(BE61&gt;0),(SUM(AW61:AW63)*0.7353+SUM(AV61:AV63))*971.4/BE61,)))</f>
        <v/>
      </c>
      <c r="BK61" s="592" t="str">
        <f>IF(_tag_month_shift!BF53="","",_tag_month_shift!BF53)</f>
        <v/>
      </c>
      <c r="BL61" s="592" t="str">
        <f>IF(_tag_month_shift!BG53="","",_tag_month_shift!BG53)</f>
        <v/>
      </c>
      <c r="BM61" s="593" t="str">
        <f>IF(BL62="","",SUM(BK62:BL62)-SUM(BK61:BL61))</f>
        <v/>
      </c>
      <c r="BN61" s="593" t="str">
        <f>IF(BL62="","",SUM(BM61:BM63))</f>
        <v/>
      </c>
      <c r="BO61" s="592" t="str">
        <f>IF(_tag_month_shift!BJ53="","",_tag_month_shift!BJ53)</f>
        <v/>
      </c>
      <c r="BP61" s="592" t="str">
        <f>IF(_tag_month_shift!BK53="","",_tag_month_shift!BK53)</f>
        <v/>
      </c>
      <c r="BQ61" s="457" t="str">
        <f>IF(BP62="","",SUM(BO62:BP62)-SUM(BO61:BP61))</f>
        <v/>
      </c>
      <c r="BR61" s="457" t="str">
        <f>IF(BP62="","",SUM(BQ61:BQ63))</f>
        <v/>
      </c>
      <c r="BS61" s="592" t="str">
        <f>IF(_tag_month_shift!BN53="","",_tag_month_shift!BN53)</f>
        <v/>
      </c>
      <c r="BT61" s="592" t="str">
        <f>IF(_tag_month_shift!BO53="","",_tag_month_shift!BO53)</f>
        <v/>
      </c>
      <c r="BU61" s="593" t="str">
        <f>IF(BT62="","",SUM(BS62:BT62)-SUM(BS61:BT61))</f>
        <v/>
      </c>
      <c r="BV61" s="604" t="str">
        <f>IF(BT62="","",SUM(BU61:BU63))</f>
        <v/>
      </c>
      <c r="BW61" s="605" t="str">
        <f>IF(AN61="","",AN61/(AZ61+AN61))</f>
        <v/>
      </c>
    </row>
    <row ht="15" r="62">
      <c r="A62" s="421">
        <f ca="1">A59+1</f>
        <v>43603</v>
      </c>
      <c r="B62" s="587">
        <f ca="1">A62</f>
        <v>43603</v>
      </c>
      <c r="C62" s="588" t="s">
        <v>434</v>
      </c>
      <c r="D62" s="606">
        <f>IF(AND(D61=4),1,IF(AND(D61&lt;4),(D61+1),))</f>
        <v>2</v>
      </c>
      <c r="E62" s="590" t="str">
        <f>IF(AND(D62=1),"甲班",IF(AND(D62=2),"乙班",IF(AND(D62=3),"丙班",IF(AND(D62=4),"丁班",))))</f>
        <v>乙班</v>
      </c>
      <c r="F62" s="607" t="str">
        <f>IF(_tag_month_shift!A54="","",_tag_month_shift!A54)</f>
        <v/>
      </c>
      <c r="G62" s="608" t="str">
        <f>IF(_tag_month_shift!B54="","",_tag_month_shift!B54)</f>
        <v/>
      </c>
      <c r="H62" s="608" t="str">
        <f>IF(_tag_month_shift!C54="","",_tag_month_shift!C54)</f>
        <v/>
      </c>
      <c r="I62" s="608" t="str">
        <f>IF(_tag_month_shift!D54="","",_tag_month_shift!D54)</f>
        <v/>
      </c>
      <c r="J62" s="608" t="str">
        <f>IF(_tag_month_shift!E54="","",_tag_month_shift!E54)</f>
        <v/>
      </c>
      <c r="K62" s="593" t="str">
        <f>IF(J63="","",SUM(F63:J63)-SUM(F62:J62))</f>
        <v/>
      </c>
      <c r="L62" s="609"/>
      <c r="M62" s="608" t="str">
        <f>IF(_tag_month_shift!H54="","",_tag_month_shift!H54)</f>
        <v/>
      </c>
      <c r="N62" s="608" t="str">
        <f>IF(_tag_month_shift!I54="","",_tag_month_shift!I54)</f>
        <v/>
      </c>
      <c r="O62" s="609" t="str">
        <f>IF(N63="","",SUM(M63:N63)-SUM(M62:N62))</f>
        <v/>
      </c>
      <c r="P62" s="609"/>
      <c r="Q62" s="608" t="str">
        <f>IF(_tag_month_shift!L54="","",_tag_month_shift!L54)</f>
        <v/>
      </c>
      <c r="R62" s="608" t="str">
        <f>IF(_tag_month_shift!M54="","",_tag_month_shift!M54)</f>
        <v/>
      </c>
      <c r="S62" s="609" t="str">
        <f>IF(R63="","",SUM(Q63:R63)-SUM(Q62:R62))</f>
        <v/>
      </c>
      <c r="T62" s="609"/>
      <c r="U62" s="608" t="str">
        <f>IF(_tag_month_shift!P54="","",_tag_month_shift!P54)</f>
        <v/>
      </c>
      <c r="V62" s="608" t="str">
        <f>IF(_tag_month_shift!Q54="","",_tag_month_shift!Q54)</f>
        <v/>
      </c>
      <c r="W62" s="609" t="str">
        <f>IF(V63="","",SUM(U63:V63)-SUM(U62:V62))</f>
        <v/>
      </c>
      <c r="X62" s="609"/>
      <c r="Y62" s="608" t="str">
        <f>IF(_tag_month_shift!T54="","",_tag_month_shift!T54)</f>
        <v/>
      </c>
      <c r="Z62" s="609" t="str">
        <f>IF(Y63="","",Y63-Y62)</f>
        <v/>
      </c>
      <c r="AA62" s="609"/>
      <c r="AB62" s="594" t="str">
        <f>IF(_tag_month_shift!W54="","",_tag_month_shift!W54)</f>
        <v/>
      </c>
      <c r="AC62" s="609" t="str">
        <f>IF(AB63="","",AB63-AB62)</f>
        <v/>
      </c>
      <c r="AD62" s="635"/>
      <c r="AE62" s="610" t="str">
        <f>IF(_tag_month_shift!Z54="","",_tag_month_shift!Z54)</f>
        <v/>
      </c>
      <c r="AF62" s="608" t="str">
        <f>IF(_tag_month_shift!AA54="","",_tag_month_shift!AA54)</f>
        <v/>
      </c>
      <c r="AG62" s="608" t="str">
        <f>IF(_tag_month_shift!AB54="","",_tag_month_shift!AB54)</f>
        <v/>
      </c>
      <c r="AH62" s="608" t="str">
        <f>IF(_tag_month_shift!AC54="","",_tag_month_shift!AC54)</f>
        <v/>
      </c>
      <c r="AI62" s="608" t="str">
        <f>IF(_tag_month_shift!AD54="","",_tag_month_shift!AD54)</f>
        <v/>
      </c>
      <c r="AJ62" s="609" t="str">
        <f>IF(AI63="","",SUM(AE63:AI63)-SUM(AE62:AI62))</f>
        <v/>
      </c>
      <c r="AK62" s="609"/>
      <c r="AL62" s="608" t="str">
        <f>IF(_tag_month_shift!AG54="","",_tag_month_shift!AG54)</f>
        <v/>
      </c>
      <c r="AM62" s="608" t="str">
        <f>IF(_tag_month_shift!AH54="","",_tag_month_shift!AH54)</f>
        <v/>
      </c>
      <c r="AN62" s="609" t="str">
        <f>IF(AM63="","",SUM(AL63:AM63)-SUM(AL62:AM62))</f>
        <v/>
      </c>
      <c r="AO62" s="609"/>
      <c r="AP62" s="612" t="str">
        <f>IF(AND(BD62=""),"",IF(AND(BD62=0),0,IF(AND(BD62&gt;0),AN62/BD62,)))</f>
        <v/>
      </c>
      <c r="AQ62" s="612"/>
      <c r="AR62" s="598" t="str">
        <f>IF(AND(AZ62=""),"",IF(AND(AZ62=0),0,IF(AND(AZ62&gt;0),AN62/AZ62,)))</f>
        <v/>
      </c>
      <c r="AS62" s="598"/>
      <c r="AT62" s="608" t="str">
        <f>IF(_tag_month_shift!AO54="","",_tag_month_shift!AO54)</f>
        <v/>
      </c>
      <c r="AU62" s="608" t="str">
        <f>IF(_tag_month_shift!AP54="","",_tag_month_shift!AP54)</f>
        <v/>
      </c>
      <c r="AV62" s="609" t="str">
        <f>IF(AT63="","",AT63-AT62)</f>
        <v/>
      </c>
      <c r="AW62" s="609" t="str">
        <f>IF(AU63="","",AU63-AU62)</f>
        <v/>
      </c>
      <c r="AX62" s="609" t="str">
        <f>IF(AU63="","",SUM(AV62:AW62))</f>
        <v/>
      </c>
      <c r="AY62" s="609"/>
      <c r="AZ62" s="614" t="str">
        <f>IF(_tag_month_shift!AU54="","",_tag_month_shift!AU54)</f>
        <v/>
      </c>
      <c r="BA62" s="614" t="str">
        <f>IF(_tag_month_shift!AV54="","",_tag_month_shift!AV54)</f>
        <v/>
      </c>
      <c r="BB62" s="614" t="str">
        <f>IF(_tag_month_shift!AW54="","",_tag_month_shift!AW54)</f>
        <v/>
      </c>
      <c r="BC62" s="614" t="str">
        <f>IF(_tag_month_shift!AX54="","",_tag_month_shift!AX54)</f>
        <v/>
      </c>
      <c r="BD62" s="615"/>
      <c r="BE62" s="609"/>
      <c r="BF62" s="609"/>
      <c r="BG62" s="616" t="str">
        <f>IF(AND(AZ62=""),"",IF(AND(AZ62=0),0,IF(AND(AZ62&gt;0),AX62*1000/AZ62,)))</f>
        <v/>
      </c>
      <c r="BH62" s="603" t="str">
        <f>IF(AND(AZ62=""),"",IF(AND(AZ62=0),0,IF(AND(AZ62&gt;0),(AW62*0.7353+AV62)*971.4/AZ62,)))</f>
        <v/>
      </c>
      <c r="BI62" s="612"/>
      <c r="BJ62" s="612"/>
      <c r="BK62" s="608" t="str">
        <f>IF(_tag_month_shift!BF54="","",_tag_month_shift!BF54)</f>
        <v/>
      </c>
      <c r="BL62" s="608" t="str">
        <f>IF(_tag_month_shift!BG54="","",_tag_month_shift!BG54)</f>
        <v/>
      </c>
      <c r="BM62" s="609" t="str">
        <f>IF(BL63="","",SUM(BK63:BL63)-SUM(BK62:BL62))</f>
        <v/>
      </c>
      <c r="BN62" s="609"/>
      <c r="BO62" s="608" t="str">
        <f>IF(_tag_month_shift!BJ54="","",_tag_month_shift!BJ54)</f>
        <v/>
      </c>
      <c r="BP62" s="608" t="str">
        <f>IF(_tag_month_shift!BK54="","",_tag_month_shift!BK54)</f>
        <v/>
      </c>
      <c r="BQ62" s="457" t="str">
        <f>IF(BP63="","",SUM(BO63:BP63)-SUM(BO62:BP62))</f>
        <v/>
      </c>
      <c r="BR62" s="457"/>
      <c r="BS62" s="608" t="str">
        <f>IF(_tag_month_shift!BN54="","",_tag_month_shift!BN54)</f>
        <v/>
      </c>
      <c r="BT62" s="608" t="str">
        <f>IF(_tag_month_shift!BO54="","",_tag_month_shift!BO54)</f>
        <v/>
      </c>
      <c r="BU62" s="609" t="str">
        <f>IF(BT63="","",SUM(BS63:BT63)-SUM(BS62:BT62))</f>
        <v/>
      </c>
      <c r="BV62" s="617"/>
      <c r="BW62" s="605" t="str">
        <f>IF(AN62="","",AN62/(AZ62+AN62))</f>
        <v/>
      </c>
    </row>
    <row ht="15" r="63">
      <c r="A63" s="421">
        <f ca="1">A60+1</f>
        <v>43603</v>
      </c>
      <c r="B63" s="587">
        <f ca="1">A63</f>
        <v>43603</v>
      </c>
      <c r="C63" s="588" t="s">
        <v>437</v>
      </c>
      <c r="D63" s="606">
        <f>IF(AND(D62=4),1,IF(AND(D62&lt;4),(D62+1),))</f>
        <v>3</v>
      </c>
      <c r="E63" s="590" t="str">
        <f>IF(AND(D63=1),"甲班",IF(AND(D63=2),"乙班",IF(AND(D63=3),"丙班",IF(AND(D63=4),"丁班",))))</f>
        <v>丙班</v>
      </c>
      <c r="F63" s="618" t="str">
        <f>IF(_tag_month_shift!A55="","",_tag_month_shift!A55)</f>
        <v/>
      </c>
      <c r="G63" s="619" t="str">
        <f>IF(_tag_month_shift!B55="","",_tag_month_shift!B55)</f>
        <v/>
      </c>
      <c r="H63" s="619" t="str">
        <f>IF(_tag_month_shift!C55="","",_tag_month_shift!C55)</f>
        <v/>
      </c>
      <c r="I63" s="619" t="str">
        <f>IF(_tag_month_shift!D55="","",_tag_month_shift!D55)</f>
        <v/>
      </c>
      <c r="J63" s="619" t="str">
        <f>IF(_tag_month_shift!E55="","",_tag_month_shift!E55)</f>
        <v/>
      </c>
      <c r="K63" s="593" t="str">
        <f>IF(J64="","",SUM(F64:J64)-SUM(F63:J63))</f>
        <v/>
      </c>
      <c r="L63" s="620"/>
      <c r="M63" s="619" t="str">
        <f>IF(_tag_month_shift!H55="","",_tag_month_shift!H55)</f>
        <v/>
      </c>
      <c r="N63" s="619" t="str">
        <f>IF(_tag_month_shift!I55="","",_tag_month_shift!I55)</f>
        <v/>
      </c>
      <c r="O63" s="620" t="str">
        <f>IF(N64="","",SUM(M64:N64)-SUM(M63:N63))</f>
        <v/>
      </c>
      <c r="P63" s="620"/>
      <c r="Q63" s="619" t="str">
        <f>IF(_tag_month_shift!L55="","",_tag_month_shift!L55)</f>
        <v/>
      </c>
      <c r="R63" s="619" t="str">
        <f>IF(_tag_month_shift!M55="","",_tag_month_shift!M55)</f>
        <v/>
      </c>
      <c r="S63" s="609" t="str">
        <f>IF(R64="","",SUM(Q64:R64)-SUM(Q63:R63))</f>
        <v/>
      </c>
      <c r="T63" s="620"/>
      <c r="U63" s="619" t="str">
        <f>IF(_tag_month_shift!P55="","",_tag_month_shift!P55)</f>
        <v/>
      </c>
      <c r="V63" s="619" t="str">
        <f>IF(_tag_month_shift!Q55="","",_tag_month_shift!Q55)</f>
        <v/>
      </c>
      <c r="W63" s="620" t="str">
        <f>IF(V64="","",SUM(U64:V64)-SUM(U63:V63))</f>
        <v/>
      </c>
      <c r="X63" s="620"/>
      <c r="Y63" s="619" t="str">
        <f>IF(_tag_month_shift!T55="","",_tag_month_shift!T55)</f>
        <v/>
      </c>
      <c r="Z63" s="620" t="str">
        <f>IF(Y64="","",Y64-Y63)</f>
        <v/>
      </c>
      <c r="AA63" s="620"/>
      <c r="AB63" s="621" t="str">
        <f>IF(_tag_month_shift!W55="","",_tag_month_shift!W55)</f>
        <v/>
      </c>
      <c r="AC63" s="620" t="str">
        <f>IF(AB64="","",AB64-AB63)</f>
        <v/>
      </c>
      <c r="AD63" s="636"/>
      <c r="AE63" s="622" t="str">
        <f>IF(_tag_month_shift!Z55="","",_tag_month_shift!Z55)</f>
        <v/>
      </c>
      <c r="AF63" s="619" t="str">
        <f>IF(_tag_month_shift!AA55="","",_tag_month_shift!AA55)</f>
        <v/>
      </c>
      <c r="AG63" s="619" t="str">
        <f>IF(_tag_month_shift!AB55="","",_tag_month_shift!AB55)</f>
        <v/>
      </c>
      <c r="AH63" s="619" t="str">
        <f>IF(_tag_month_shift!AC55="","",_tag_month_shift!AC55)</f>
        <v/>
      </c>
      <c r="AI63" s="619" t="str">
        <f>IF(_tag_month_shift!AD55="","",_tag_month_shift!AD55)</f>
        <v/>
      </c>
      <c r="AJ63" s="620" t="str">
        <f>IF(AI64="","",SUM(AE64:AI64)-SUM(AE63:AI63))</f>
        <v/>
      </c>
      <c r="AK63" s="620"/>
      <c r="AL63" s="619" t="str">
        <f>IF(_tag_month_shift!AG55="","",_tag_month_shift!AG55)</f>
        <v/>
      </c>
      <c r="AM63" s="619" t="str">
        <f>IF(_tag_month_shift!AH55="","",_tag_month_shift!AH55)</f>
        <v/>
      </c>
      <c r="AN63" s="620" t="str">
        <f>IF(AM64="","",SUM(AL64:AM64)-SUM(AL63:AM63))</f>
        <v/>
      </c>
      <c r="AO63" s="620"/>
      <c r="AP63" s="624" t="str">
        <f>IF(AND(BD63=""),"",IF(AND(BD63=0),0,IF(AND(BD63&gt;0),AN63/BD63,)))</f>
        <v/>
      </c>
      <c r="AQ63" s="624"/>
      <c r="AR63" s="625" t="str">
        <f>IF(AND(AZ63=""),"",IF(AND(AZ63=0),0,IF(AND(AZ63&gt;0),AN63/AZ63,)))</f>
        <v/>
      </c>
      <c r="AS63" s="625"/>
      <c r="AT63" s="619" t="str">
        <f>IF(_tag_month_shift!AO55="","",_tag_month_shift!AO55)</f>
        <v/>
      </c>
      <c r="AU63" s="619" t="str">
        <f>IF(_tag_month_shift!AP55="","",_tag_month_shift!AP55)</f>
        <v/>
      </c>
      <c r="AV63" s="620" t="str">
        <f>IF(AT64="","",AT64-AT63)</f>
        <v/>
      </c>
      <c r="AW63" s="620" t="str">
        <f>IF(AU64="","",AU64-AU63)</f>
        <v/>
      </c>
      <c r="AX63" s="620" t="str">
        <f>IF(AU64="","",SUM(AV63:AW63))</f>
        <v/>
      </c>
      <c r="AY63" s="620"/>
      <c r="AZ63" s="627" t="str">
        <f>IF(_tag_month_shift!AU55="","",_tag_month_shift!AU55)</f>
        <v/>
      </c>
      <c r="BA63" s="627" t="str">
        <f>IF(_tag_month_shift!AV55="","",_tag_month_shift!AV55)</f>
        <v/>
      </c>
      <c r="BB63" s="627" t="str">
        <f>IF(_tag_month_shift!AW55="","",_tag_month_shift!AW55)</f>
        <v/>
      </c>
      <c r="BC63" s="627" t="str">
        <f>IF(_tag_month_shift!AX55="","",_tag_month_shift!AX55)</f>
        <v/>
      </c>
      <c r="BD63" s="628"/>
      <c r="BE63" s="620"/>
      <c r="BF63" s="620"/>
      <c r="BG63" s="629" t="str">
        <f>IF(AND(AZ63=""),"",IF(AND(AZ63=0),0,IF(AND(AZ63&gt;0),AX63*1000/AZ63,)))</f>
        <v/>
      </c>
      <c r="BH63" s="637" t="str">
        <f>IF(AND(AZ63=""),"",IF(AND(AZ63=0),0,IF(AND(AZ63&gt;0),(AW63*0.7353+AV63)*971.4/AZ63,)))</f>
        <v/>
      </c>
      <c r="BI63" s="624"/>
      <c r="BJ63" s="624"/>
      <c r="BK63" s="619" t="str">
        <f>IF(_tag_month_shift!BF55="","",_tag_month_shift!BF55)</f>
        <v/>
      </c>
      <c r="BL63" s="619" t="str">
        <f>IF(_tag_month_shift!BG55="","",_tag_month_shift!BG55)</f>
        <v/>
      </c>
      <c r="BM63" s="620" t="str">
        <f>IF(BL64="","",SUM(BK64:BL64)-SUM(BK63:BL63))</f>
        <v/>
      </c>
      <c r="BN63" s="620"/>
      <c r="BO63" s="619" t="str">
        <f>IF(_tag_month_shift!BJ55="","",_tag_month_shift!BJ55)</f>
        <v/>
      </c>
      <c r="BP63" s="619" t="str">
        <f>IF(_tag_month_shift!BK55="","",_tag_month_shift!BK55)</f>
        <v/>
      </c>
      <c r="BQ63" s="457" t="str">
        <f>IF(BP64="","",SUM(BO64:BP64)-SUM(BO63:BP63))</f>
        <v/>
      </c>
      <c r="BR63" s="457"/>
      <c r="BS63" s="619" t="str">
        <f>IF(_tag_month_shift!BN55="","",_tag_month_shift!BN55)</f>
        <v/>
      </c>
      <c r="BT63" s="619" t="str">
        <f>IF(_tag_month_shift!BO55="","",_tag_month_shift!BO55)</f>
        <v/>
      </c>
      <c r="BU63" s="620" t="str">
        <f>IF(BT64="","",SUM(BS64:BT64)-SUM(BS63:BT63))</f>
        <v/>
      </c>
      <c r="BV63" s="630"/>
      <c r="BW63" s="605" t="str">
        <f>IF(AN63="","",AN63/(AZ63+AN63))</f>
        <v/>
      </c>
    </row>
    <row ht="15" r="64">
      <c r="A64" s="421">
        <f ca="1">A61+1</f>
        <v>43604</v>
      </c>
      <c r="B64" s="587">
        <f ca="1">A64</f>
        <v>43604</v>
      </c>
      <c r="C64" s="588" t="s">
        <v>424</v>
      </c>
      <c r="D64" s="606">
        <f>IF(AND(D58=1),4,IF(AND(D58&gt;1),(D58-1),))</f>
        <v>1</v>
      </c>
      <c r="E64" s="590" t="str">
        <f>IF(AND(D64=1),"甲班",IF(AND(D64=2),"乙班",IF(AND(D64=3),"丙班",IF(AND(D64=4),"丁班",))))</f>
        <v>甲班</v>
      </c>
      <c r="F64" s="591" t="str">
        <f>IF(_tag_month_shift!A56="","",_tag_month_shift!A56)</f>
        <v/>
      </c>
      <c r="G64" s="592" t="str">
        <f>IF(_tag_month_shift!B56="","",_tag_month_shift!B56)</f>
        <v/>
      </c>
      <c r="H64" s="592" t="str">
        <f>IF(_tag_month_shift!C56="","",_tag_month_shift!C56)</f>
        <v/>
      </c>
      <c r="I64" s="592" t="str">
        <f>IF(_tag_month_shift!D56="","",_tag_month_shift!D56)</f>
        <v/>
      </c>
      <c r="J64" s="592" t="str">
        <f>IF(_tag_month_shift!E56="","",_tag_month_shift!E56)</f>
        <v/>
      </c>
      <c r="K64" s="593" t="str">
        <f>IF(J65="","",SUM(F65:J65)-SUM(F64:J64))</f>
        <v/>
      </c>
      <c r="L64" s="593" t="str">
        <f>IF(J65="","",SUM(K64:K66))</f>
        <v/>
      </c>
      <c r="M64" s="592" t="str">
        <f>IF(_tag_month_shift!H56="","",_tag_month_shift!H56)</f>
        <v/>
      </c>
      <c r="N64" s="592" t="str">
        <f>IF(_tag_month_shift!I56="","",_tag_month_shift!I56)</f>
        <v/>
      </c>
      <c r="O64" s="593" t="str">
        <f>IF(N65="","",SUM(M65:N65)-SUM(M64:N64))</f>
        <v/>
      </c>
      <c r="P64" s="593" t="str">
        <f>IF(N65="","",SUM(O64:O66))</f>
        <v/>
      </c>
      <c r="Q64" s="592" t="str">
        <f>IF(_tag_month_shift!L56="","",_tag_month_shift!L56)</f>
        <v/>
      </c>
      <c r="R64" s="592" t="str">
        <f>IF(_tag_month_shift!M56="","",_tag_month_shift!M56)</f>
        <v/>
      </c>
      <c r="S64" s="593" t="str">
        <f>IF(R65="","",SUM(Q65:R65)-SUM(Q64:R64))</f>
        <v/>
      </c>
      <c r="T64" s="593" t="str">
        <f>IF(R65="","",SUM(S64:S66))</f>
        <v/>
      </c>
      <c r="U64" s="592" t="str">
        <f>IF(_tag_month_shift!P56="","",_tag_month_shift!P56)</f>
        <v/>
      </c>
      <c r="V64" s="592" t="str">
        <f>IF(_tag_month_shift!Q56="","",_tag_month_shift!Q56)</f>
        <v/>
      </c>
      <c r="W64" s="593" t="str">
        <f>IF(V65="","",SUM(U65:V65)-SUM(U64:V64))</f>
        <v/>
      </c>
      <c r="X64" s="593" t="str">
        <f>IF(V65="","",SUM(W64:W66))</f>
        <v/>
      </c>
      <c r="Y64" s="592" t="str">
        <f>IF(_tag_month_shift!T56="","",_tag_month_shift!T56)</f>
        <v/>
      </c>
      <c r="Z64" s="593" t="str">
        <f>IF(Y65="","",Y65-Y64)</f>
        <v/>
      </c>
      <c r="AA64" s="593" t="str">
        <f>IF(Y65="","",SUM(Z64:Z66))</f>
        <v/>
      </c>
      <c r="AB64" s="631" t="str">
        <f>IF(_tag_month_shift!W56="","",_tag_month_shift!W56)</f>
        <v/>
      </c>
      <c r="AC64" s="593" t="str">
        <f>IF(AB65="","",AB65-AB64)</f>
        <v/>
      </c>
      <c r="AD64" s="632" t="str">
        <f>IF(AB65="","",SUM(AC64:AC66))</f>
        <v/>
      </c>
      <c r="AE64" s="595" t="str">
        <f>IF(_tag_month_shift!Z56="","",_tag_month_shift!Z56)</f>
        <v/>
      </c>
      <c r="AF64" s="592" t="str">
        <f>IF(_tag_month_shift!AA56="","",_tag_month_shift!AA56)</f>
        <v/>
      </c>
      <c r="AG64" s="592" t="str">
        <f>IF(_tag_month_shift!AB56="","",_tag_month_shift!AB56)</f>
        <v/>
      </c>
      <c r="AH64" s="592" t="str">
        <f>IF(_tag_month_shift!AC56="","",_tag_month_shift!AC56)</f>
        <v/>
      </c>
      <c r="AI64" s="592" t="str">
        <f>IF(_tag_month_shift!AD56="","",_tag_month_shift!AD56)</f>
        <v/>
      </c>
      <c r="AJ64" s="593" t="str">
        <f>IF(AI65="","",SUM(AE65:AI65)-SUM(AE64:AI64))</f>
        <v/>
      </c>
      <c r="AK64" s="593" t="str">
        <f>IF(AI65="","",SUM(AJ64:AJ66))</f>
        <v/>
      </c>
      <c r="AL64" s="592" t="str">
        <f>IF(_tag_month_shift!AG56="","",_tag_month_shift!AG56)</f>
        <v/>
      </c>
      <c r="AM64" s="592" t="str">
        <f>IF(_tag_month_shift!AH56="","",_tag_month_shift!AH56)</f>
        <v/>
      </c>
      <c r="AN64" s="593" t="str">
        <f>IF(AM65="","",SUM(AL65:AM65)-SUM(AL64:AM64))</f>
        <v/>
      </c>
      <c r="AO64" s="593" t="str">
        <f>IF(AM65="","",SUM(AN64:AN66))</f>
        <v/>
      </c>
      <c r="AP64" s="597" t="str">
        <f>IF(AND(BD64=""),"",IF(AND(BD64=0),0,IF(AND(BD64&gt;0),AN64/BD64,)))</f>
        <v/>
      </c>
      <c r="AQ64" s="597" t="str">
        <f>IF(BD64="","",AVERAGE(AP64:AP66))</f>
        <v/>
      </c>
      <c r="AR64" s="633" t="str">
        <f>IF(AND(AZ64=""),"",IF(AND(AZ64=0),0,IF(AND(AZ64&gt;0),AN64/AZ64,)))</f>
        <v/>
      </c>
      <c r="AS64" s="633" t="str">
        <f>IF(AZ64="","",AVERAGE(AR64:AR66))</f>
        <v/>
      </c>
      <c r="AT64" s="592" t="str">
        <f>IF(_tag_month_shift!AO56="","",_tag_month_shift!AO56)</f>
        <v/>
      </c>
      <c r="AU64" s="592" t="str">
        <f>IF(_tag_month_shift!AP56="","",_tag_month_shift!AP56)</f>
        <v/>
      </c>
      <c r="AV64" s="593" t="str">
        <f>IF(AT65="","",AT65-AT64)</f>
        <v/>
      </c>
      <c r="AW64" s="593" t="str">
        <f>IF(AU65="","",AU65-AU64)</f>
        <v/>
      </c>
      <c r="AX64" s="593" t="str">
        <f>IF(AU65="","",SUM(AV64:AW64))</f>
        <v/>
      </c>
      <c r="AY64" s="593" t="str">
        <f>IF(AU65="","",SUM(AX64:AX66))</f>
        <v/>
      </c>
      <c r="AZ64" s="600" t="str">
        <f>IF(_tag_month_shift!AU56="","",_tag_month_shift!AU56)</f>
        <v/>
      </c>
      <c r="BA64" s="600" t="str">
        <f>IF(_tag_month_shift!AV56="","",_tag_month_shift!AV56)</f>
        <v/>
      </c>
      <c r="BB64" s="600" t="str">
        <f>IF(_tag_month_shift!AW56="","",_tag_month_shift!AW56)</f>
        <v/>
      </c>
      <c r="BC64" s="600" t="str">
        <f>IF(_tag_month_shift!AX56="","",_tag_month_shift!AX56)</f>
        <v/>
      </c>
      <c r="BD64" s="601"/>
      <c r="BE64" s="593" t="str">
        <f>IF(_tag_month_shift!AZ56="","",_tag_month_shift!AZ56)</f>
        <v/>
      </c>
      <c r="BF64" s="593" t="str">
        <f>IF(_tag_month_shift!BA56="","",_tag_month_shift!BA56)</f>
        <v/>
      </c>
      <c r="BG64" s="602" t="str">
        <f>IF(AND(AZ64=""),"",IF(AND(AZ64=0),0,IF(AND(AZ64&gt;0),AX64*1000/AZ64,)))</f>
        <v/>
      </c>
      <c r="BH64" s="634" t="str">
        <f>IF(AND(AZ64=""),"",IF(AND(AZ64=0),0,IF(AND(AZ64&gt;0),(AW64*0.7353+AV64)*971.4/AZ64,)))</f>
        <v/>
      </c>
      <c r="BI64" s="597" t="str">
        <f>IF(AND(BE64=""),"",IF(AND(BE64=0),0,IF(AND(BE64&gt;0),AY64*1000/BE64,)))</f>
        <v/>
      </c>
      <c r="BJ64" s="597" t="str">
        <f>IF(AND(BE64=""),"",IF(AND(BE64=0),0,IF(AND(BE64&gt;0),(SUM(AW64:AW66)*0.7353+SUM(AV64:AV66))*971.4/BE64,)))</f>
        <v/>
      </c>
      <c r="BK64" s="592" t="str">
        <f>IF(_tag_month_shift!BF56="","",_tag_month_shift!BF56)</f>
        <v/>
      </c>
      <c r="BL64" s="592" t="str">
        <f>IF(_tag_month_shift!BG56="","",_tag_month_shift!BG56)</f>
        <v/>
      </c>
      <c r="BM64" s="593" t="str">
        <f>IF(BL65="","",SUM(BK65:BL65)-SUM(BK64:BL64))</f>
        <v/>
      </c>
      <c r="BN64" s="593" t="str">
        <f>IF(BL65="","",SUM(BM64:BM66))</f>
        <v/>
      </c>
      <c r="BO64" s="592" t="str">
        <f>IF(_tag_month_shift!BJ56="","",_tag_month_shift!BJ56)</f>
        <v/>
      </c>
      <c r="BP64" s="592" t="str">
        <f>IF(_tag_month_shift!BK56="","",_tag_month_shift!BK56)</f>
        <v/>
      </c>
      <c r="BQ64" s="457" t="str">
        <f>IF(BP65="","",SUM(BO65:BP65)-SUM(BO64:BP64))</f>
        <v/>
      </c>
      <c r="BR64" s="457" t="str">
        <f>IF(BP65="","",SUM(BQ64:BQ66))</f>
        <v/>
      </c>
      <c r="BS64" s="592" t="str">
        <f>IF(_tag_month_shift!BN56="","",_tag_month_shift!BN56)</f>
        <v/>
      </c>
      <c r="BT64" s="592" t="str">
        <f>IF(_tag_month_shift!BO56="","",_tag_month_shift!BO56)</f>
        <v/>
      </c>
      <c r="BU64" s="593" t="str">
        <f>IF(BT65="","",SUM(BS65:BT65)-SUM(BS64:BT64))</f>
        <v/>
      </c>
      <c r="BV64" s="604" t="str">
        <f>IF(BT65="","",SUM(BU64:BU66))</f>
        <v/>
      </c>
      <c r="BW64" s="605" t="str">
        <f>IF(AN64="","",AN64/(AZ64+AN64))</f>
        <v/>
      </c>
    </row>
    <row ht="15" r="65">
      <c r="A65" s="421">
        <f ca="1">A62+1</f>
        <v>43604</v>
      </c>
      <c r="B65" s="587">
        <f ca="1">A65</f>
        <v>43604</v>
      </c>
      <c r="C65" s="588" t="s">
        <v>434</v>
      </c>
      <c r="D65" s="606">
        <f>IF(AND(D64=4),1,IF(AND(D64&lt;4),(D64+1),))</f>
        <v>2</v>
      </c>
      <c r="E65" s="590" t="str">
        <f>IF(AND(D65=1),"甲班",IF(AND(D65=2),"乙班",IF(AND(D65=3),"丙班",IF(AND(D65=4),"丁班",))))</f>
        <v>乙班</v>
      </c>
      <c r="F65" s="607" t="str">
        <f>IF(_tag_month_shift!A57="","",_tag_month_shift!A57)</f>
        <v/>
      </c>
      <c r="G65" s="608" t="str">
        <f>IF(_tag_month_shift!B57="","",_tag_month_shift!B57)</f>
        <v/>
      </c>
      <c r="H65" s="608" t="str">
        <f>IF(_tag_month_shift!C57="","",_tag_month_shift!C57)</f>
        <v/>
      </c>
      <c r="I65" s="608" t="str">
        <f>IF(_tag_month_shift!D57="","",_tag_month_shift!D57)</f>
        <v/>
      </c>
      <c r="J65" s="608" t="str">
        <f>IF(_tag_month_shift!E57="","",_tag_month_shift!E57)</f>
        <v/>
      </c>
      <c r="K65" s="593" t="str">
        <f>IF(J66="","",SUM(F66:J66)-SUM(F65:J65))</f>
        <v/>
      </c>
      <c r="L65" s="609"/>
      <c r="M65" s="608" t="str">
        <f>IF(_tag_month_shift!H57="","",_tag_month_shift!H57)</f>
        <v/>
      </c>
      <c r="N65" s="608" t="str">
        <f>IF(_tag_month_shift!I57="","",_tag_month_shift!I57)</f>
        <v/>
      </c>
      <c r="O65" s="609" t="str">
        <f>IF(N66="","",SUM(M66:N66)-SUM(M65:N65))</f>
        <v/>
      </c>
      <c r="P65" s="609"/>
      <c r="Q65" s="608" t="str">
        <f>IF(_tag_month_shift!L57="","",_tag_month_shift!L57)</f>
        <v/>
      </c>
      <c r="R65" s="608" t="str">
        <f>IF(_tag_month_shift!M57="","",_tag_month_shift!M57)</f>
        <v/>
      </c>
      <c r="S65" s="609" t="str">
        <f>IF(R66="","",SUM(Q66:R66)-SUM(Q65:R65))</f>
        <v/>
      </c>
      <c r="T65" s="609"/>
      <c r="U65" s="608" t="str">
        <f>IF(_tag_month_shift!P57="","",_tag_month_shift!P57)</f>
        <v/>
      </c>
      <c r="V65" s="608" t="str">
        <f>IF(_tag_month_shift!Q57="","",_tag_month_shift!Q57)</f>
        <v/>
      </c>
      <c r="W65" s="609" t="str">
        <f>IF(V66="","",SUM(U66:V66)-SUM(U65:V65))</f>
        <v/>
      </c>
      <c r="X65" s="609"/>
      <c r="Y65" s="608" t="str">
        <f>IF(_tag_month_shift!T57="","",_tag_month_shift!T57)</f>
        <v/>
      </c>
      <c r="Z65" s="609"/>
      <c r="AA65" s="609"/>
      <c r="AB65" s="594" t="str">
        <f>IF(_tag_month_shift!W57="","",_tag_month_shift!W57)</f>
        <v/>
      </c>
      <c r="AC65" s="609" t="str">
        <f>IF(AB66="","",AB66-AB65)</f>
        <v/>
      </c>
      <c r="AD65" s="635"/>
      <c r="AE65" s="610" t="str">
        <f>IF(_tag_month_shift!Z57="","",_tag_month_shift!Z57)</f>
        <v/>
      </c>
      <c r="AF65" s="608" t="str">
        <f>IF(_tag_month_shift!AA57="","",_tag_month_shift!AA57)</f>
        <v/>
      </c>
      <c r="AG65" s="608" t="str">
        <f>IF(_tag_month_shift!AB57="","",_tag_month_shift!AB57)</f>
        <v/>
      </c>
      <c r="AH65" s="608" t="str">
        <f>IF(_tag_month_shift!AC57="","",_tag_month_shift!AC57)</f>
        <v/>
      </c>
      <c r="AI65" s="608" t="str">
        <f>IF(_tag_month_shift!AD57="","",_tag_month_shift!AD57)</f>
        <v/>
      </c>
      <c r="AJ65" s="609" t="str">
        <f>IF(AI66="","",SUM(AE66:AI66)-SUM(AE65:AI65))</f>
        <v/>
      </c>
      <c r="AK65" s="609"/>
      <c r="AL65" s="608" t="str">
        <f>IF(_tag_month_shift!AG57="","",_tag_month_shift!AG57)</f>
        <v/>
      </c>
      <c r="AM65" s="608" t="str">
        <f>IF(_tag_month_shift!AH57="","",_tag_month_shift!AH57)</f>
        <v/>
      </c>
      <c r="AN65" s="609" t="str">
        <f>IF(AM66="","",SUM(AL66:AM66)-SUM(AL65:AM65))</f>
        <v/>
      </c>
      <c r="AO65" s="609"/>
      <c r="AP65" s="612" t="str">
        <f>IF(AND(BD65=""),"",IF(AND(BD65=0),0,IF(AND(BD65&gt;0),AN65/BD65,)))</f>
        <v/>
      </c>
      <c r="AQ65" s="612"/>
      <c r="AR65" s="598" t="str">
        <f>IF(AND(AZ65=""),"",IF(AND(AZ65=0),0,IF(AND(AZ65&gt;0),AN65/AZ65,)))</f>
        <v/>
      </c>
      <c r="AS65" s="598"/>
      <c r="AT65" s="608" t="str">
        <f>IF(_tag_month_shift!AO57="","",_tag_month_shift!AO57)</f>
        <v/>
      </c>
      <c r="AU65" s="608" t="str">
        <f>IF(_tag_month_shift!AP57="","",_tag_month_shift!AP57)</f>
        <v/>
      </c>
      <c r="AV65" s="609" t="str">
        <f>IF(AT66="","",AT66-AT65)</f>
        <v/>
      </c>
      <c r="AW65" s="609" t="str">
        <f>IF(AU66="","",AU66-AU65)</f>
        <v/>
      </c>
      <c r="AX65" s="609" t="str">
        <f>IF(AU66="","",SUM(AV65:AW65))</f>
        <v/>
      </c>
      <c r="AY65" s="609"/>
      <c r="AZ65" s="614" t="str">
        <f>IF(_tag_month_shift!AU57="","",_tag_month_shift!AU57)</f>
        <v/>
      </c>
      <c r="BA65" s="614" t="str">
        <f>IF(_tag_month_shift!AV57="","",_tag_month_shift!AV57)</f>
        <v/>
      </c>
      <c r="BB65" s="614" t="str">
        <f>IF(_tag_month_shift!AW57="","",_tag_month_shift!AW57)</f>
        <v/>
      </c>
      <c r="BC65" s="614" t="str">
        <f>IF(_tag_month_shift!AX57="","",_tag_month_shift!AX57)</f>
        <v/>
      </c>
      <c r="BD65" s="615"/>
      <c r="BE65" s="609"/>
      <c r="BF65" s="609"/>
      <c r="BG65" s="616" t="str">
        <f>IF(AND(AZ65=""),"",IF(AND(AZ65=0),0,IF(AND(AZ65&gt;0),AX65*1000/AZ65,)))</f>
        <v/>
      </c>
      <c r="BH65" s="603" t="str">
        <f>IF(AND(AZ65=""),"",IF(AND(AZ65=0),0,IF(AND(AZ65&gt;0),(AW65*0.7353+AV65)*971.4/AZ65,)))</f>
        <v/>
      </c>
      <c r="BI65" s="612"/>
      <c r="BJ65" s="612"/>
      <c r="BK65" s="608" t="str">
        <f>IF(_tag_month_shift!BF57="","",_tag_month_shift!BF57)</f>
        <v/>
      </c>
      <c r="BL65" s="608" t="str">
        <f>IF(_tag_month_shift!BG57="","",_tag_month_shift!BG57)</f>
        <v/>
      </c>
      <c r="BM65" s="609" t="str">
        <f>IF(BL66="","",SUM(BK66:BL66)-SUM(BK65:BL65))</f>
        <v/>
      </c>
      <c r="BN65" s="609"/>
      <c r="BO65" s="608" t="str">
        <f>IF(_tag_month_shift!BJ57="","",_tag_month_shift!BJ57)</f>
        <v/>
      </c>
      <c r="BP65" s="608" t="str">
        <f>IF(_tag_month_shift!BK57="","",_tag_month_shift!BK57)</f>
        <v/>
      </c>
      <c r="BQ65" s="457" t="str">
        <f>IF(BP66="","",SUM(BO66:BP66)-SUM(BO65:BP65))</f>
        <v/>
      </c>
      <c r="BR65" s="457"/>
      <c r="BS65" s="608" t="str">
        <f>IF(_tag_month_shift!BN57="","",_tag_month_shift!BN57)</f>
        <v/>
      </c>
      <c r="BT65" s="608" t="str">
        <f>IF(_tag_month_shift!BO57="","",_tag_month_shift!BO57)</f>
        <v/>
      </c>
      <c r="BU65" s="609" t="str">
        <f>IF(BT66="","",SUM(BS66:BT66)-SUM(BS65:BT65))</f>
        <v/>
      </c>
      <c r="BV65" s="617"/>
      <c r="BW65" s="605" t="str">
        <f>IF(AN65="","",AN65/(AZ65+AN65))</f>
        <v/>
      </c>
    </row>
    <row ht="15" r="66">
      <c r="A66" s="421">
        <f ca="1">A63+1</f>
        <v>43604</v>
      </c>
      <c r="B66" s="587">
        <f ca="1">A66</f>
        <v>43604</v>
      </c>
      <c r="C66" s="588" t="s">
        <v>437</v>
      </c>
      <c r="D66" s="606">
        <f>IF(AND(D65=4),1,IF(AND(D65&lt;4),(D65+1),))</f>
        <v>3</v>
      </c>
      <c r="E66" s="590" t="str">
        <f>IF(AND(D66=1),"甲班",IF(AND(D66=2),"乙班",IF(AND(D66=3),"丙班",IF(AND(D66=4),"丁班",))))</f>
        <v>丙班</v>
      </c>
      <c r="F66" s="618" t="str">
        <f>IF(_tag_month_shift!A58="","",_tag_month_shift!A58)</f>
        <v/>
      </c>
      <c r="G66" s="619" t="str">
        <f>IF(_tag_month_shift!B58="","",_tag_month_shift!B58)</f>
        <v/>
      </c>
      <c r="H66" s="619" t="str">
        <f>IF(_tag_month_shift!C58="","",_tag_month_shift!C58)</f>
        <v/>
      </c>
      <c r="I66" s="619" t="str">
        <f>IF(_tag_month_shift!D58="","",_tag_month_shift!D58)</f>
        <v/>
      </c>
      <c r="J66" s="619" t="str">
        <f>IF(_tag_month_shift!E58="","",_tag_month_shift!E58)</f>
        <v/>
      </c>
      <c r="K66" s="593" t="str">
        <f>IF(J67="","",SUM(F67:J67)-SUM(F66:J66))</f>
        <v/>
      </c>
      <c r="L66" s="620"/>
      <c r="M66" s="619" t="str">
        <f>IF(_tag_month_shift!H58="","",_tag_month_shift!H58)</f>
        <v/>
      </c>
      <c r="N66" s="619" t="str">
        <f>IF(_tag_month_shift!I58="","",_tag_month_shift!I58)</f>
        <v/>
      </c>
      <c r="O66" s="620" t="str">
        <f>IF(N67="","",SUM(M67:N67)-SUM(M66:N66))</f>
        <v/>
      </c>
      <c r="P66" s="620"/>
      <c r="Q66" s="619" t="str">
        <f>IF(_tag_month_shift!L58="","",_tag_month_shift!L58)</f>
        <v/>
      </c>
      <c r="R66" s="619" t="str">
        <f>IF(_tag_month_shift!M58="","",_tag_month_shift!M58)</f>
        <v/>
      </c>
      <c r="S66" s="609" t="str">
        <f>IF(R67="","",SUM(Q67:R67)-SUM(Q66:R66))</f>
        <v/>
      </c>
      <c r="T66" s="620"/>
      <c r="U66" s="619" t="str">
        <f>IF(_tag_month_shift!P58="","",_tag_month_shift!P58)</f>
        <v/>
      </c>
      <c r="V66" s="619" t="str">
        <f>IF(_tag_month_shift!Q58="","",_tag_month_shift!Q58)</f>
        <v/>
      </c>
      <c r="W66" s="620" t="str">
        <f>IF(V67="","",SUM(U67:V67)-SUM(U66:V66))</f>
        <v/>
      </c>
      <c r="X66" s="620"/>
      <c r="Y66" s="619" t="str">
        <f>IF(_tag_month_shift!T58="","",_tag_month_shift!T58)</f>
        <v/>
      </c>
      <c r="Z66" s="620" t="str">
        <f>IF(Y67="","",Y67-Y66)</f>
        <v/>
      </c>
      <c r="AA66" s="620"/>
      <c r="AB66" s="621" t="str">
        <f>IF(_tag_month_shift!W58="","",_tag_month_shift!W58)</f>
        <v/>
      </c>
      <c r="AC66" s="620" t="str">
        <f>IF(AB67="","",AB67-AB66)</f>
        <v/>
      </c>
      <c r="AD66" s="636"/>
      <c r="AE66" s="622" t="str">
        <f>IF(_tag_month_shift!Z58="","",_tag_month_shift!Z58)</f>
        <v/>
      </c>
      <c r="AF66" s="619" t="str">
        <f>IF(_tag_month_shift!AA58="","",_tag_month_shift!AA58)</f>
        <v/>
      </c>
      <c r="AG66" s="619" t="str">
        <f>IF(_tag_month_shift!AB58="","",_tag_month_shift!AB58)</f>
        <v/>
      </c>
      <c r="AH66" s="619" t="str">
        <f>IF(_tag_month_shift!AC58="","",_tag_month_shift!AC58)</f>
        <v/>
      </c>
      <c r="AI66" s="619" t="str">
        <f>IF(_tag_month_shift!AD58="","",_tag_month_shift!AD58)</f>
        <v/>
      </c>
      <c r="AJ66" s="620" t="str">
        <f>IF(AI67="","",SUM(AE67:AI67)-SUM(AE66:AI66))</f>
        <v/>
      </c>
      <c r="AK66" s="620"/>
      <c r="AL66" s="619" t="str">
        <f>IF(_tag_month_shift!AG58="","",_tag_month_shift!AG58)</f>
        <v/>
      </c>
      <c r="AM66" s="619" t="str">
        <f>IF(_tag_month_shift!AH58="","",_tag_month_shift!AH58)</f>
        <v/>
      </c>
      <c r="AN66" s="620" t="str">
        <f>IF(AM67="","",SUM(AL67:AM67)-SUM(AL66:AM66))</f>
        <v/>
      </c>
      <c r="AO66" s="620"/>
      <c r="AP66" s="624" t="str">
        <f>IF(AND(BD66=""),"",IF(AND(BD66=0),0,IF(AND(BD66&gt;0),AN66/BD66,)))</f>
        <v/>
      </c>
      <c r="AQ66" s="624"/>
      <c r="AR66" s="625" t="str">
        <f>IF(AND(AZ66=""),"",IF(AND(AZ66=0),0,IF(AND(AZ66&gt;0),AN66/AZ66,)))</f>
        <v/>
      </c>
      <c r="AS66" s="625"/>
      <c r="AT66" s="619" t="str">
        <f>IF(_tag_month_shift!AO58="","",_tag_month_shift!AO58)</f>
        <v/>
      </c>
      <c r="AU66" s="619" t="str">
        <f>IF(_tag_month_shift!AP58="","",_tag_month_shift!AP58)</f>
        <v/>
      </c>
      <c r="AV66" s="620" t="str">
        <f>IF(AT67="","",AT67-AT66)</f>
        <v/>
      </c>
      <c r="AW66" s="620" t="str">
        <f>IF(AU67="","",AU67-AU66)</f>
        <v/>
      </c>
      <c r="AX66" s="620" t="str">
        <f>IF(AU67="","",SUM(AV66:AW66))</f>
        <v/>
      </c>
      <c r="AY66" s="620"/>
      <c r="AZ66" s="627" t="str">
        <f>IF(_tag_month_shift!AU58="","",_tag_month_shift!AU58)</f>
        <v/>
      </c>
      <c r="BA66" s="627" t="str">
        <f>IF(_tag_month_shift!AV58="","",_tag_month_shift!AV58)</f>
        <v/>
      </c>
      <c r="BB66" s="627" t="str">
        <f>IF(_tag_month_shift!AW58="","",_tag_month_shift!AW58)</f>
        <v/>
      </c>
      <c r="BC66" s="627" t="str">
        <f>IF(_tag_month_shift!AX58="","",_tag_month_shift!AX58)</f>
        <v/>
      </c>
      <c r="BD66" s="628"/>
      <c r="BE66" s="620"/>
      <c r="BF66" s="620"/>
      <c r="BG66" s="629" t="str">
        <f>IF(AND(AZ66=""),"",IF(AND(AZ66=0),0,IF(AND(AZ66&gt;0),AX66*1000/AZ66,)))</f>
        <v/>
      </c>
      <c r="BH66" s="637" t="str">
        <f>IF(AND(AZ66=""),"",IF(AND(AZ66=0),0,IF(AND(AZ66&gt;0),(AW66*0.7353+AV66)*971.4/AZ66,)))</f>
        <v/>
      </c>
      <c r="BI66" s="624"/>
      <c r="BJ66" s="624"/>
      <c r="BK66" s="619" t="str">
        <f>IF(_tag_month_shift!BF58="","",_tag_month_shift!BF58)</f>
        <v/>
      </c>
      <c r="BL66" s="619" t="str">
        <f>IF(_tag_month_shift!BG58="","",_tag_month_shift!BG58)</f>
        <v/>
      </c>
      <c r="BM66" s="620" t="str">
        <f>IF(BL67="","",SUM(BK67:BL67)-SUM(BK66:BL66))</f>
        <v/>
      </c>
      <c r="BN66" s="620"/>
      <c r="BO66" s="619" t="str">
        <f>IF(_tag_month_shift!BJ58="","",_tag_month_shift!BJ58)</f>
        <v/>
      </c>
      <c r="BP66" s="619" t="str">
        <f>IF(_tag_month_shift!BK58="","",_tag_month_shift!BK58)</f>
        <v/>
      </c>
      <c r="BQ66" s="457" t="str">
        <f>IF(BP67="","",SUM(BO67:BP67)-SUM(BO66:BP66))</f>
        <v/>
      </c>
      <c r="BR66" s="457"/>
      <c r="BS66" s="619" t="str">
        <f>IF(_tag_month_shift!BN58="","",_tag_month_shift!BN58)</f>
        <v/>
      </c>
      <c r="BT66" s="619" t="str">
        <f>IF(_tag_month_shift!BO58="","",_tag_month_shift!BO58)</f>
        <v/>
      </c>
      <c r="BU66" s="620" t="str">
        <f>IF(BT67="","",SUM(BS67:BT67)-SUM(BS66:BT66))</f>
        <v/>
      </c>
      <c r="BV66" s="630"/>
      <c r="BW66" s="605" t="str">
        <f>IF(AN66="","",AN66/(AZ66+AN66))</f>
        <v/>
      </c>
    </row>
    <row ht="15" r="67">
      <c r="A67" s="421">
        <f ca="1">A64+1</f>
        <v>43605</v>
      </c>
      <c r="B67" s="587">
        <f ca="1">A67</f>
        <v>43605</v>
      </c>
      <c r="C67" s="588" t="s">
        <v>424</v>
      </c>
      <c r="D67" s="606">
        <f>IF(AND(D61=1),4,IF(AND(D61&gt;1),(D61-1),))</f>
        <v>4</v>
      </c>
      <c r="E67" s="590" t="str">
        <f>IF(AND(D67=1),"甲班",IF(AND(D67=2),"乙班",IF(AND(D67=3),"丙班",IF(AND(D67=4),"丁班",))))</f>
        <v>丁班</v>
      </c>
      <c r="F67" s="591" t="str">
        <f>IF(_tag_month_shift!A59="","",_tag_month_shift!A59)</f>
        <v/>
      </c>
      <c r="G67" s="592" t="str">
        <f>IF(_tag_month_shift!B59="","",_tag_month_shift!B59)</f>
        <v/>
      </c>
      <c r="H67" s="592" t="str">
        <f>IF(_tag_month_shift!C59="","",_tag_month_shift!C59)</f>
        <v/>
      </c>
      <c r="I67" s="592" t="str">
        <f>IF(_tag_month_shift!D59="","",_tag_month_shift!D59)</f>
        <v/>
      </c>
      <c r="J67" s="592" t="str">
        <f>IF(_tag_month_shift!E59="","",_tag_month_shift!E59)</f>
        <v/>
      </c>
      <c r="K67" s="593" t="str">
        <f>IF(J68="","",SUM(F68:J68)-SUM(F67:J67))</f>
        <v/>
      </c>
      <c r="L67" s="593" t="str">
        <f>IF(J68="","",SUM(K67:K69))</f>
        <v/>
      </c>
      <c r="M67" s="592" t="str">
        <f>IF(_tag_month_shift!H59="","",_tag_month_shift!H59)</f>
        <v/>
      </c>
      <c r="N67" s="592" t="str">
        <f>IF(_tag_month_shift!I59="","",_tag_month_shift!I59)</f>
        <v/>
      </c>
      <c r="O67" s="593" t="str">
        <f>IF(N68="","",SUM(M68:N68)-SUM(M67:N67))</f>
        <v/>
      </c>
      <c r="P67" s="593" t="str">
        <f>IF(N68="","",SUM(O67:O69))</f>
        <v/>
      </c>
      <c r="Q67" s="592" t="str">
        <f>IF(_tag_month_shift!L59="","",_tag_month_shift!L59)</f>
        <v/>
      </c>
      <c r="R67" s="592" t="str">
        <f>IF(_tag_month_shift!M59="","",_tag_month_shift!M59)</f>
        <v/>
      </c>
      <c r="S67" s="593" t="str">
        <f>IF(R68="","",SUM(Q68:R68)-SUM(Q67:R67))</f>
        <v/>
      </c>
      <c r="T67" s="593" t="str">
        <f>IF(R68="","",SUM(S67:S69))</f>
        <v/>
      </c>
      <c r="U67" s="592" t="str">
        <f>IF(_tag_month_shift!P59="","",_tag_month_shift!P59)</f>
        <v/>
      </c>
      <c r="V67" s="592" t="str">
        <f>IF(_tag_month_shift!Q59="","",_tag_month_shift!Q59)</f>
        <v/>
      </c>
      <c r="W67" s="593" t="str">
        <f>IF(V68="","",SUM(U68:V68)-SUM(U67:V67))</f>
        <v/>
      </c>
      <c r="X67" s="593" t="str">
        <f>IF(V68="","",SUM(W67:W69))</f>
        <v/>
      </c>
      <c r="Y67" s="592" t="str">
        <f>IF(_tag_month_shift!T59="","",_tag_month_shift!T59)</f>
        <v/>
      </c>
      <c r="Z67" s="593" t="str">
        <f>IF(Y68="","",Y68-Y67)</f>
        <v/>
      </c>
      <c r="AA67" s="593" t="str">
        <f>IF(Y68="","",SUM(Z67:Z69))</f>
        <v/>
      </c>
      <c r="AB67" s="631" t="str">
        <f>IF(_tag_month_shift!W59="","",_tag_month_shift!W59)</f>
        <v/>
      </c>
      <c r="AC67" s="593" t="str">
        <f>IF(AB68="","",AB68-AB67)</f>
        <v/>
      </c>
      <c r="AD67" s="632" t="str">
        <f>IF(AB68="","",SUM(AC67:AC69))</f>
        <v/>
      </c>
      <c r="AE67" s="595" t="str">
        <f>IF(_tag_month_shift!Z59="","",_tag_month_shift!Z59)</f>
        <v/>
      </c>
      <c r="AF67" s="592" t="str">
        <f>IF(_tag_month_shift!AA59="","",_tag_month_shift!AA59)</f>
        <v/>
      </c>
      <c r="AG67" s="592" t="str">
        <f>IF(_tag_month_shift!AB59="","",_tag_month_shift!AB59)</f>
        <v/>
      </c>
      <c r="AH67" s="592" t="str">
        <f>IF(_tag_month_shift!AC59="","",_tag_month_shift!AC59)</f>
        <v/>
      </c>
      <c r="AI67" s="592" t="str">
        <f>IF(_tag_month_shift!AD59="","",_tag_month_shift!AD59)</f>
        <v/>
      </c>
      <c r="AJ67" s="593" t="str">
        <f>IF(AI68="","",SUM(AE68:AI68)-SUM(AE67:AI67))</f>
        <v/>
      </c>
      <c r="AK67" s="593" t="str">
        <f>IF(AI68="","",SUM(AJ67:AJ69))</f>
        <v/>
      </c>
      <c r="AL67" s="592" t="str">
        <f>IF(_tag_month_shift!AG59="","",_tag_month_shift!AG59)</f>
        <v/>
      </c>
      <c r="AM67" s="592" t="str">
        <f>IF(_tag_month_shift!AH59="","",_tag_month_shift!AH59)</f>
        <v/>
      </c>
      <c r="AN67" s="593" t="str">
        <f>IF(AM68="","",SUM(AL68:AM68)-SUM(AL67:AM67))</f>
        <v/>
      </c>
      <c r="AO67" s="593" t="str">
        <f>IF(AM68="","",SUM(AN67:AN69))</f>
        <v/>
      </c>
      <c r="AP67" s="597" t="str">
        <f>IF(AND(BD67=""),"",IF(AND(BD67=0),0,IF(AND(BD67&gt;0),AN67/BD67,)))</f>
        <v/>
      </c>
      <c r="AQ67" s="597" t="str">
        <f>IF(BD67="","",AVERAGE(AP67:AP69))</f>
        <v/>
      </c>
      <c r="AR67" s="633" t="str">
        <f>IF(AND(AZ67=""),"",IF(AND(AZ67=0),0,IF(AND(AZ67&gt;0),AN67/AZ67,)))</f>
        <v/>
      </c>
      <c r="AS67" s="633" t="str">
        <f>IF(AZ67="","",AVERAGE(AR67:AR69))</f>
        <v/>
      </c>
      <c r="AT67" s="592" t="str">
        <f>IF(_tag_month_shift!AO59="","",_tag_month_shift!AO59)</f>
        <v/>
      </c>
      <c r="AU67" s="592" t="str">
        <f>IF(_tag_month_shift!AP59="","",_tag_month_shift!AP59)</f>
        <v/>
      </c>
      <c r="AV67" s="593" t="str">
        <f>IF(AT68="","",AT68-AT67)</f>
        <v/>
      </c>
      <c r="AW67" s="593" t="str">
        <f>IF(AU68="","",AU68-AU67)</f>
        <v/>
      </c>
      <c r="AX67" s="593" t="str">
        <f>IF(AU68="","",SUM(AV67:AW67))</f>
        <v/>
      </c>
      <c r="AY67" s="593" t="str">
        <f>IF(AU68="","",SUM(AX67:AX69))</f>
        <v/>
      </c>
      <c r="AZ67" s="600" t="str">
        <f>IF(_tag_month_shift!AU59="","",_tag_month_shift!AU59)</f>
        <v/>
      </c>
      <c r="BA67" s="600" t="str">
        <f>IF(_tag_month_shift!AV59="","",_tag_month_shift!AV59)</f>
        <v/>
      </c>
      <c r="BB67" s="600" t="str">
        <f>IF(_tag_month_shift!AW59="","",_tag_month_shift!AW59)</f>
        <v/>
      </c>
      <c r="BC67" s="600" t="str">
        <f>IF(_tag_month_shift!AX59="","",_tag_month_shift!AX59)</f>
        <v/>
      </c>
      <c r="BD67" s="601"/>
      <c r="BE67" s="593" t="str">
        <f>IF(_tag_month_shift!AZ59="","",_tag_month_shift!AZ59)</f>
        <v/>
      </c>
      <c r="BF67" s="593" t="str">
        <f>IF(_tag_month_shift!BA59="","",_tag_month_shift!BA59)</f>
        <v/>
      </c>
      <c r="BG67" s="602" t="str">
        <f>IF(AND(AZ67=""),"",IF(AND(AZ67=0),0,IF(AND(AZ67&gt;0),AX67*1000/AZ67,)))</f>
        <v/>
      </c>
      <c r="BH67" s="634" t="str">
        <f>IF(AND(AZ67=""),"",IF(AND(AZ67=0),0,IF(AND(AZ67&gt;0),(AW67*0.7353+AV67)*971.4/AZ67,)))</f>
        <v/>
      </c>
      <c r="BI67" s="597" t="str">
        <f>IF(AND(BE67=""),"",IF(AND(BE67=0),0,IF(AND(BE67&gt;0),AY67*1000/BE67,)))</f>
        <v/>
      </c>
      <c r="BJ67" s="597" t="str">
        <f>IF(AND(BE67=""),"",IF(AND(BE67=0),0,IF(AND(BE67&gt;0),(SUM(AW67:AW69)*0.7353+SUM(AV67:AV69))*971.4/BE67,)))</f>
        <v/>
      </c>
      <c r="BK67" s="592" t="str">
        <f>IF(_tag_month_shift!BF59="","",_tag_month_shift!BF59)</f>
        <v/>
      </c>
      <c r="BL67" s="592" t="str">
        <f>IF(_tag_month_shift!BG59="","",_tag_month_shift!BG59)</f>
        <v/>
      </c>
      <c r="BM67" s="593" t="str">
        <f>IF(BL68="","",SUM(BK68:BL68)-SUM(BK67:BL67))</f>
        <v/>
      </c>
      <c r="BN67" s="593" t="str">
        <f>IF(BL68="","",SUM(BM67:BM69))</f>
        <v/>
      </c>
      <c r="BO67" s="592" t="str">
        <f>IF(_tag_month_shift!BJ59="","",_tag_month_shift!BJ59)</f>
        <v/>
      </c>
      <c r="BP67" s="592" t="str">
        <f>IF(_tag_month_shift!BK59="","",_tag_month_shift!BK59)</f>
        <v/>
      </c>
      <c r="BQ67" s="457" t="str">
        <f>IF(BP68="","",SUM(BO68:BP68)-SUM(BO67:BP67))</f>
        <v/>
      </c>
      <c r="BR67" s="457" t="str">
        <f>IF(BP68="","",SUM(BQ67:BQ69))</f>
        <v/>
      </c>
      <c r="BS67" s="592" t="str">
        <f>IF(_tag_month_shift!BN59="","",_tag_month_shift!BN59)</f>
        <v/>
      </c>
      <c r="BT67" s="592" t="str">
        <f>IF(_tag_month_shift!BO59="","",_tag_month_shift!BO59)</f>
        <v/>
      </c>
      <c r="BU67" s="593" t="str">
        <f>IF(BT68="","",SUM(BS68:BT68)-SUM(BS67:BT67))</f>
        <v/>
      </c>
      <c r="BV67" s="604" t="str">
        <f>IF(BT68="","",SUM(BU67:BU69))</f>
        <v/>
      </c>
      <c r="BW67" s="605" t="str">
        <f>IF(AN67="","",AN67/(AZ67+AN67))</f>
        <v/>
      </c>
    </row>
    <row ht="15" r="68">
      <c r="A68" s="421">
        <f ca="1">A65+1</f>
        <v>43605</v>
      </c>
      <c r="B68" s="587">
        <f ca="1">A68</f>
        <v>43605</v>
      </c>
      <c r="C68" s="588" t="s">
        <v>434</v>
      </c>
      <c r="D68" s="606">
        <f>IF(AND(D67=4),1,IF(AND(D67&lt;4),(D67+1),))</f>
        <v>1</v>
      </c>
      <c r="E68" s="590" t="str">
        <f>IF(AND(D68=1),"甲班",IF(AND(D68=2),"乙班",IF(AND(D68=3),"丙班",IF(AND(D68=4),"丁班",))))</f>
        <v>甲班</v>
      </c>
      <c r="F68" s="607" t="str">
        <f>IF(_tag_month_shift!A60="","",_tag_month_shift!A60)</f>
        <v/>
      </c>
      <c r="G68" s="608" t="str">
        <f>IF(_tag_month_shift!B60="","",_tag_month_shift!B60)</f>
        <v/>
      </c>
      <c r="H68" s="608" t="str">
        <f>IF(_tag_month_shift!C60="","",_tag_month_shift!C60)</f>
        <v/>
      </c>
      <c r="I68" s="608" t="str">
        <f>IF(_tag_month_shift!D60="","",_tag_month_shift!D60)</f>
        <v/>
      </c>
      <c r="J68" s="608" t="str">
        <f>IF(_tag_month_shift!E60="","",_tag_month_shift!E60)</f>
        <v/>
      </c>
      <c r="K68" s="593" t="str">
        <f>IF(J69="","",SUM(F69:J69)-SUM(F68:J68))</f>
        <v/>
      </c>
      <c r="L68" s="609"/>
      <c r="M68" s="608" t="str">
        <f>IF(_tag_month_shift!H60="","",_tag_month_shift!H60)</f>
        <v/>
      </c>
      <c r="N68" s="608" t="str">
        <f>IF(_tag_month_shift!I60="","",_tag_month_shift!I60)</f>
        <v/>
      </c>
      <c r="O68" s="609" t="str">
        <f>IF(N69="","",SUM(M69:N69)-SUM(M68:N68))</f>
        <v/>
      </c>
      <c r="P68" s="609"/>
      <c r="Q68" s="608" t="str">
        <f>IF(_tag_month_shift!L60="","",_tag_month_shift!L60)</f>
        <v/>
      </c>
      <c r="R68" s="608" t="str">
        <f>IF(_tag_month_shift!M60="","",_tag_month_shift!M60)</f>
        <v/>
      </c>
      <c r="S68" s="609" t="str">
        <f>IF(R69="","",SUM(Q69:R69)-SUM(Q68:R68))</f>
        <v/>
      </c>
      <c r="T68" s="609"/>
      <c r="U68" s="608" t="str">
        <f>IF(_tag_month_shift!P60="","",_tag_month_shift!P60)</f>
        <v/>
      </c>
      <c r="V68" s="608" t="str">
        <f>IF(_tag_month_shift!Q60="","",_tag_month_shift!Q60)</f>
        <v/>
      </c>
      <c r="W68" s="609" t="str">
        <f>IF(V69="","",SUM(U69:V69)-SUM(U68:V68))</f>
        <v/>
      </c>
      <c r="X68" s="609"/>
      <c r="Y68" s="608" t="str">
        <f>IF(_tag_month_shift!T60="","",_tag_month_shift!T60)</f>
        <v/>
      </c>
      <c r="Z68" s="609" t="str">
        <f>IF(Y69="","",Y69-Y68)</f>
        <v/>
      </c>
      <c r="AA68" s="609"/>
      <c r="AB68" s="594" t="str">
        <f>IF(_tag_month_shift!W60="","",_tag_month_shift!W60)</f>
        <v/>
      </c>
      <c r="AC68" s="609" t="str">
        <f>IF(AB69="","",AB69-AB68)</f>
        <v/>
      </c>
      <c r="AD68" s="635"/>
      <c r="AE68" s="610" t="str">
        <f>IF(_tag_month_shift!Z60="","",_tag_month_shift!Z60)</f>
        <v/>
      </c>
      <c r="AF68" s="608" t="str">
        <f>IF(_tag_month_shift!AA60="","",_tag_month_shift!AA60)</f>
        <v/>
      </c>
      <c r="AG68" s="608" t="str">
        <f>IF(_tag_month_shift!AB60="","",_tag_month_shift!AB60)</f>
        <v/>
      </c>
      <c r="AH68" s="608" t="str">
        <f>IF(_tag_month_shift!AC60="","",_tag_month_shift!AC60)</f>
        <v/>
      </c>
      <c r="AI68" s="608" t="str">
        <f>IF(_tag_month_shift!AD60="","",_tag_month_shift!AD60)</f>
        <v/>
      </c>
      <c r="AJ68" s="609" t="str">
        <f>IF(AI69="","",SUM(AE69:AI69)-SUM(AE68:AI68))</f>
        <v/>
      </c>
      <c r="AK68" s="609"/>
      <c r="AL68" s="608" t="str">
        <f>IF(_tag_month_shift!AG60="","",_tag_month_shift!AG60)</f>
        <v/>
      </c>
      <c r="AM68" s="608" t="str">
        <f>IF(_tag_month_shift!AH60="","",_tag_month_shift!AH60)</f>
        <v/>
      </c>
      <c r="AN68" s="609" t="str">
        <f>IF(AM69="","",SUM(AL69:AM69)-SUM(AL68:AM68))</f>
        <v/>
      </c>
      <c r="AO68" s="609"/>
      <c r="AP68" s="612" t="str">
        <f>IF(AND(BD68=""),"",IF(AND(BD68=0),0,IF(AND(BD68&gt;0),AN68/BD68,)))</f>
        <v/>
      </c>
      <c r="AQ68" s="612"/>
      <c r="AR68" s="598" t="str">
        <f>IF(AND(AZ68=""),"",IF(AND(AZ68=0),0,IF(AND(AZ68&gt;0),AN68/AZ68,)))</f>
        <v/>
      </c>
      <c r="AS68" s="598"/>
      <c r="AT68" s="608" t="str">
        <f>IF(_tag_month_shift!AO60="","",_tag_month_shift!AO60)</f>
        <v/>
      </c>
      <c r="AU68" s="608" t="str">
        <f>IF(_tag_month_shift!AP60="","",_tag_month_shift!AP60)</f>
        <v/>
      </c>
      <c r="AV68" s="609" t="str">
        <f>IF(AT69="","",AT69-AT68)</f>
        <v/>
      </c>
      <c r="AW68" s="609" t="str">
        <f>IF(AU69="","",AU69-AU68)</f>
        <v/>
      </c>
      <c r="AX68" s="609" t="str">
        <f>IF(AU69="","",SUM(AV68:AW68))</f>
        <v/>
      </c>
      <c r="AY68" s="609"/>
      <c r="AZ68" s="614" t="str">
        <f>IF(_tag_month_shift!AU60="","",_tag_month_shift!AU60)</f>
        <v/>
      </c>
      <c r="BA68" s="614" t="str">
        <f>IF(_tag_month_shift!AV60="","",_tag_month_shift!AV60)</f>
        <v/>
      </c>
      <c r="BB68" s="614" t="str">
        <f>IF(_tag_month_shift!AW60="","",_tag_month_shift!AW60)</f>
        <v/>
      </c>
      <c r="BC68" s="614" t="str">
        <f>IF(_tag_month_shift!AX60="","",_tag_month_shift!AX60)</f>
        <v/>
      </c>
      <c r="BD68" s="615"/>
      <c r="BE68" s="609"/>
      <c r="BF68" s="609"/>
      <c r="BG68" s="616" t="str">
        <f>IF(AND(AZ68=""),"",IF(AND(AZ68=0),0,IF(AND(AZ68&gt;0),AX68*1000/AZ68,)))</f>
        <v/>
      </c>
      <c r="BH68" s="603" t="str">
        <f>IF(AND(AZ68=""),"",IF(AND(AZ68=0),0,IF(AND(AZ68&gt;0),(AW68*0.7353+AV68)*971.4/AZ68,)))</f>
        <v/>
      </c>
      <c r="BI68" s="612"/>
      <c r="BJ68" s="612"/>
      <c r="BK68" s="608" t="str">
        <f>IF(_tag_month_shift!BF60="","",_tag_month_shift!BF60)</f>
        <v/>
      </c>
      <c r="BL68" s="608" t="str">
        <f>IF(_tag_month_shift!BG60="","",_tag_month_shift!BG60)</f>
        <v/>
      </c>
      <c r="BM68" s="609" t="str">
        <f>IF(BL69="","",SUM(BK69:BL69)-SUM(BK68:BL68))</f>
        <v/>
      </c>
      <c r="BN68" s="609"/>
      <c r="BO68" s="608" t="str">
        <f>IF(_tag_month_shift!BJ60="","",_tag_month_shift!BJ60)</f>
        <v/>
      </c>
      <c r="BP68" s="608" t="str">
        <f>IF(_tag_month_shift!BK60="","",_tag_month_shift!BK60)</f>
        <v/>
      </c>
      <c r="BQ68" s="457" t="str">
        <f>IF(BP69="","",SUM(BO69:BP69)-SUM(BO68:BP68))</f>
        <v/>
      </c>
      <c r="BR68" s="457"/>
      <c r="BS68" s="608" t="str">
        <f>IF(_tag_month_shift!BN60="","",_tag_month_shift!BN60)</f>
        <v/>
      </c>
      <c r="BT68" s="608" t="str">
        <f>IF(_tag_month_shift!BO60="","",_tag_month_shift!BO60)</f>
        <v/>
      </c>
      <c r="BU68" s="609" t="str">
        <f>IF(BT69="","",SUM(BS69:BT69)-SUM(BS68:BT68))</f>
        <v/>
      </c>
      <c r="BV68" s="617"/>
      <c r="BW68" s="605" t="str">
        <f>IF(AN68="","",AN68/(AZ68+AN68))</f>
        <v/>
      </c>
    </row>
    <row ht="15" r="69">
      <c r="A69" s="421">
        <f ca="1">A66+1</f>
        <v>43605</v>
      </c>
      <c r="B69" s="587">
        <f ca="1">A69</f>
        <v>43605</v>
      </c>
      <c r="C69" s="588" t="s">
        <v>437</v>
      </c>
      <c r="D69" s="606">
        <f>IF(AND(D68=4),1,IF(AND(D68&lt;4),(D68+1),))</f>
        <v>2</v>
      </c>
      <c r="E69" s="590" t="str">
        <f>IF(AND(D69=1),"甲班",IF(AND(D69=2),"乙班",IF(AND(D69=3),"丙班",IF(AND(D69=4),"丁班",))))</f>
        <v>乙班</v>
      </c>
      <c r="F69" s="618" t="str">
        <f>IF(_tag_month_shift!A61="","",_tag_month_shift!A61)</f>
        <v/>
      </c>
      <c r="G69" s="619" t="str">
        <f>IF(_tag_month_shift!B61="","",_tag_month_shift!B61)</f>
        <v/>
      </c>
      <c r="H69" s="619" t="str">
        <f>IF(_tag_month_shift!C61="","",_tag_month_shift!C61)</f>
        <v/>
      </c>
      <c r="I69" s="619" t="str">
        <f>IF(_tag_month_shift!D61="","",_tag_month_shift!D61)</f>
        <v/>
      </c>
      <c r="J69" s="619" t="str">
        <f>IF(_tag_month_shift!E61="","",_tag_month_shift!E61)</f>
        <v/>
      </c>
      <c r="K69" s="593" t="str">
        <f>IF(J70="","",SUM(F70:J70)-SUM(F69:J69))</f>
        <v/>
      </c>
      <c r="L69" s="620"/>
      <c r="M69" s="619" t="str">
        <f>IF(_tag_month_shift!H61="","",_tag_month_shift!H61)</f>
        <v/>
      </c>
      <c r="N69" s="619" t="str">
        <f>IF(_tag_month_shift!I61="","",_tag_month_shift!I61)</f>
        <v/>
      </c>
      <c r="O69" s="620" t="str">
        <f>IF(N70="","",SUM(M70:N70)-SUM(M69:N69))</f>
        <v/>
      </c>
      <c r="P69" s="620"/>
      <c r="Q69" s="619" t="str">
        <f>IF(_tag_month_shift!L61="","",_tag_month_shift!L61)</f>
        <v/>
      </c>
      <c r="R69" s="619" t="str">
        <f>IF(_tag_month_shift!M61="","",_tag_month_shift!M61)</f>
        <v/>
      </c>
      <c r="S69" s="609" t="str">
        <f>IF(R70="","",SUM(Q70:R70)-SUM(Q69:R69))</f>
        <v/>
      </c>
      <c r="T69" s="620"/>
      <c r="U69" s="619" t="str">
        <f>IF(_tag_month_shift!P61="","",_tag_month_shift!P61)</f>
        <v/>
      </c>
      <c r="V69" s="619" t="str">
        <f>IF(_tag_month_shift!Q61="","",_tag_month_shift!Q61)</f>
        <v/>
      </c>
      <c r="W69" s="620" t="str">
        <f>IF(V70="","",SUM(U70:V70)-SUM(U69:V69))</f>
        <v/>
      </c>
      <c r="X69" s="620"/>
      <c r="Y69" s="619" t="str">
        <f>IF(_tag_month_shift!T61="","",_tag_month_shift!T61)</f>
        <v/>
      </c>
      <c r="Z69" s="620" t="str">
        <f>IF(Y70="","",Y70-Y69)</f>
        <v/>
      </c>
      <c r="AA69" s="620"/>
      <c r="AB69" s="621" t="str">
        <f>IF(_tag_month_shift!W61="","",_tag_month_shift!W61)</f>
        <v/>
      </c>
      <c r="AC69" s="620" t="str">
        <f>IF(AB70="","",AB70-AB69)</f>
        <v/>
      </c>
      <c r="AD69" s="636"/>
      <c r="AE69" s="622" t="str">
        <f>IF(_tag_month_shift!Z61="","",_tag_month_shift!Z61)</f>
        <v/>
      </c>
      <c r="AF69" s="619" t="str">
        <f>IF(_tag_month_shift!AA61="","",_tag_month_shift!AA61)</f>
        <v/>
      </c>
      <c r="AG69" s="619" t="str">
        <f>IF(_tag_month_shift!AB61="","",_tag_month_shift!AB61)</f>
        <v/>
      </c>
      <c r="AH69" s="619" t="str">
        <f>IF(_tag_month_shift!AC61="","",_tag_month_shift!AC61)</f>
        <v/>
      </c>
      <c r="AI69" s="619" t="str">
        <f>IF(_tag_month_shift!AD61="","",_tag_month_shift!AD61)</f>
        <v/>
      </c>
      <c r="AJ69" s="620" t="str">
        <f>IF(AI70="","",SUM(AE70:AI70)-SUM(AE69:AI69))</f>
        <v/>
      </c>
      <c r="AK69" s="620"/>
      <c r="AL69" s="619" t="str">
        <f>IF(_tag_month_shift!AG61="","",_tag_month_shift!AG61)</f>
        <v/>
      </c>
      <c r="AM69" s="619" t="str">
        <f>IF(_tag_month_shift!AH61="","",_tag_month_shift!AH61)</f>
        <v/>
      </c>
      <c r="AN69" s="620" t="str">
        <f>IF(AM70="","",SUM(AL70:AM70)-SUM(AL69:AM69))</f>
        <v/>
      </c>
      <c r="AO69" s="620"/>
      <c r="AP69" s="624" t="str">
        <f>IF(AND(BD69=""),"",IF(AND(BD69=0),0,IF(AND(BD69&gt;0),AN69/BD69,)))</f>
        <v/>
      </c>
      <c r="AQ69" s="624"/>
      <c r="AR69" s="625" t="str">
        <f>IF(AND(AZ69=""),"",IF(AND(AZ69=0),0,IF(AND(AZ69&gt;0),AN69/AZ69,)))</f>
        <v/>
      </c>
      <c r="AS69" s="625"/>
      <c r="AT69" s="619" t="str">
        <f>IF(_tag_month_shift!AO61="","",_tag_month_shift!AO61)</f>
        <v/>
      </c>
      <c r="AU69" s="619" t="str">
        <f>IF(_tag_month_shift!AP61="","",_tag_month_shift!AP61)</f>
        <v/>
      </c>
      <c r="AV69" s="620" t="str">
        <f>IF(AT70="","",AT70-AT69)</f>
        <v/>
      </c>
      <c r="AW69" s="620" t="str">
        <f>IF(AU70="","",AU70-AU69)</f>
        <v/>
      </c>
      <c r="AX69" s="620" t="str">
        <f>IF(AU70="","",SUM(AV69:AW69))</f>
        <v/>
      </c>
      <c r="AY69" s="620"/>
      <c r="AZ69" s="627" t="str">
        <f>IF(_tag_month_shift!AU61="","",_tag_month_shift!AU61)</f>
        <v/>
      </c>
      <c r="BA69" s="627" t="str">
        <f>IF(_tag_month_shift!AV61="","",_tag_month_shift!AV61)</f>
        <v/>
      </c>
      <c r="BB69" s="627" t="str">
        <f>IF(_tag_month_shift!AW61="","",_tag_month_shift!AW61)</f>
        <v/>
      </c>
      <c r="BC69" s="627" t="str">
        <f>IF(_tag_month_shift!AX61="","",_tag_month_shift!AX61)</f>
        <v/>
      </c>
      <c r="BD69" s="628"/>
      <c r="BE69" s="620"/>
      <c r="BF69" s="620"/>
      <c r="BG69" s="629" t="str">
        <f>IF(AND(AZ69=""),"",IF(AND(AZ69=0),0,IF(AND(AZ69&gt;0),AX69*1000/AZ69,)))</f>
        <v/>
      </c>
      <c r="BH69" s="637" t="str">
        <f>IF(AND(AZ69=""),"",IF(AND(AZ69=0),0,IF(AND(AZ69&gt;0),(AW69*0.7353+AV69)*971.4/AZ69,)))</f>
        <v/>
      </c>
      <c r="BI69" s="624"/>
      <c r="BJ69" s="624"/>
      <c r="BK69" s="619" t="str">
        <f>IF(_tag_month_shift!BF61="","",_tag_month_shift!BF61)</f>
        <v/>
      </c>
      <c r="BL69" s="619" t="str">
        <f>IF(_tag_month_shift!BG61="","",_tag_month_shift!BG61)</f>
        <v/>
      </c>
      <c r="BM69" s="620" t="str">
        <f>IF(BL70="","",SUM(BK70:BL70)-SUM(BK69:BL69))</f>
        <v/>
      </c>
      <c r="BN69" s="620"/>
      <c r="BO69" s="619" t="str">
        <f>IF(_tag_month_shift!BJ61="","",_tag_month_shift!BJ61)</f>
        <v/>
      </c>
      <c r="BP69" s="619" t="str">
        <f>IF(_tag_month_shift!BK61="","",_tag_month_shift!BK61)</f>
        <v/>
      </c>
      <c r="BQ69" s="457" t="str">
        <f>IF(BP70="","",SUM(BO70:BP70)-SUM(BO69:BP69))</f>
        <v/>
      </c>
      <c r="BR69" s="457"/>
      <c r="BS69" s="619" t="str">
        <f>IF(_tag_month_shift!BN61="","",_tag_month_shift!BN61)</f>
        <v/>
      </c>
      <c r="BT69" s="619" t="str">
        <f>IF(_tag_month_shift!BO61="","",_tag_month_shift!BO61)</f>
        <v/>
      </c>
      <c r="BU69" s="620" t="str">
        <f>IF(BT70="","",SUM(BS70:BT70)-SUM(BS69:BT69))</f>
        <v/>
      </c>
      <c r="BV69" s="630"/>
      <c r="BW69" s="605" t="str">
        <f>IF(AN69="","",AN69/(AZ69+AN69))</f>
        <v/>
      </c>
    </row>
    <row ht="15" r="70">
      <c r="A70" s="421">
        <f ca="1">A67+1</f>
        <v>43606</v>
      </c>
      <c r="B70" s="587">
        <f ca="1">A70</f>
        <v>43606</v>
      </c>
      <c r="C70" s="588" t="s">
        <v>424</v>
      </c>
      <c r="D70" s="606">
        <f>IF(AND(D64=1),4,IF(AND(D64&gt;1),(D64-1),))</f>
        <v>4</v>
      </c>
      <c r="E70" s="590" t="str">
        <f>IF(AND(D70=1),"甲班",IF(AND(D70=2),"乙班",IF(AND(D70=3),"丙班",IF(AND(D70=4),"丁班",))))</f>
        <v>丁班</v>
      </c>
      <c r="F70" s="591" t="str">
        <f>IF(_tag_month_shift!A62="","",_tag_month_shift!A62)</f>
        <v/>
      </c>
      <c r="G70" s="592" t="str">
        <f>IF(_tag_month_shift!B62="","",_tag_month_shift!B62)</f>
        <v/>
      </c>
      <c r="H70" s="592" t="str">
        <f>IF(_tag_month_shift!C62="","",_tag_month_shift!C62)</f>
        <v/>
      </c>
      <c r="I70" s="592" t="str">
        <f>IF(_tag_month_shift!D62="","",_tag_month_shift!D62)</f>
        <v/>
      </c>
      <c r="J70" s="592" t="str">
        <f>IF(_tag_month_shift!E62="","",_tag_month_shift!E62)</f>
        <v/>
      </c>
      <c r="K70" s="593" t="str">
        <f>IF(J71="","",SUM(F71:J71)-SUM(F70:J70))</f>
        <v/>
      </c>
      <c r="L70" s="593" t="str">
        <f>IF(J71="","",SUM(K70:K72))</f>
        <v/>
      </c>
      <c r="M70" s="592" t="str">
        <f>IF(_tag_month_shift!H62="","",_tag_month_shift!H62)</f>
        <v/>
      </c>
      <c r="N70" s="592" t="str">
        <f>IF(_tag_month_shift!I62="","",_tag_month_shift!I62)</f>
        <v/>
      </c>
      <c r="O70" s="593" t="str">
        <f>IF(N71="","",SUM(M71:N71)-SUM(M70:N70))</f>
        <v/>
      </c>
      <c r="P70" s="593" t="str">
        <f>IF(N71="","",SUM(O70:O72))</f>
        <v/>
      </c>
      <c r="Q70" s="592" t="str">
        <f>IF(_tag_month_shift!L62="","",_tag_month_shift!L62)</f>
        <v/>
      </c>
      <c r="R70" s="592" t="str">
        <f>IF(_tag_month_shift!M62="","",_tag_month_shift!M62)</f>
        <v/>
      </c>
      <c r="S70" s="593" t="str">
        <f>IF(R71="","",SUM(Q71:R71)-SUM(Q70:R70))</f>
        <v/>
      </c>
      <c r="T70" s="593" t="str">
        <f>IF(R71="","",SUM(S70:S72))</f>
        <v/>
      </c>
      <c r="U70" s="592" t="str">
        <f>IF(_tag_month_shift!P62="","",_tag_month_shift!P62)</f>
        <v/>
      </c>
      <c r="V70" s="592" t="str">
        <f>IF(_tag_month_shift!Q62="","",_tag_month_shift!Q62)</f>
        <v/>
      </c>
      <c r="W70" s="593" t="str">
        <f>IF(V71="","",SUM(U71:V71)-SUM(U70:V70))</f>
        <v/>
      </c>
      <c r="X70" s="593" t="str">
        <f>IF(V71="","",SUM(W70:W72))</f>
        <v/>
      </c>
      <c r="Y70" s="592" t="str">
        <f>IF(_tag_month_shift!T62="","",_tag_month_shift!T62)</f>
        <v/>
      </c>
      <c r="Z70" s="593" t="str">
        <f>IF(Y71="","",Y71-Y70)</f>
        <v/>
      </c>
      <c r="AA70" s="593" t="str">
        <f>IF(Y71="","",SUM(Z70:Z72))</f>
        <v/>
      </c>
      <c r="AB70" s="631" t="str">
        <f>IF(_tag_month_shift!W62="","",_tag_month_shift!W62)</f>
        <v/>
      </c>
      <c r="AC70" s="593" t="str">
        <f>IF(AB71="","",AB71-AB70)</f>
        <v/>
      </c>
      <c r="AD70" s="632" t="str">
        <f>IF(AB71="","",SUM(AC70:AC72))</f>
        <v/>
      </c>
      <c r="AE70" s="595" t="str">
        <f>IF(_tag_month_shift!Z62="","",_tag_month_shift!Z62)</f>
        <v/>
      </c>
      <c r="AF70" s="592" t="str">
        <f>IF(_tag_month_shift!AA62="","",_tag_month_shift!AA62)</f>
        <v/>
      </c>
      <c r="AG70" s="592" t="str">
        <f>IF(_tag_month_shift!AB62="","",_tag_month_shift!AB62)</f>
        <v/>
      </c>
      <c r="AH70" s="592" t="str">
        <f>IF(_tag_month_shift!AC62="","",_tag_month_shift!AC62)</f>
        <v/>
      </c>
      <c r="AI70" s="592" t="str">
        <f>IF(_tag_month_shift!AD62="","",_tag_month_shift!AD62)</f>
        <v/>
      </c>
      <c r="AJ70" s="593"/>
      <c r="AK70" s="593" t="str">
        <f>IF(AI71="","",SUM(AJ70:AJ72))</f>
        <v/>
      </c>
      <c r="AL70" s="592" t="str">
        <f>IF(_tag_month_shift!AG62="","",_tag_month_shift!AG62)</f>
        <v/>
      </c>
      <c r="AM70" s="592" t="str">
        <f>IF(_tag_month_shift!AH62="","",_tag_month_shift!AH62)</f>
        <v/>
      </c>
      <c r="AN70" s="593" t="str">
        <f>IF(AM71="","",SUM(AL71:AM71)-SUM(AL70:AM70))</f>
        <v/>
      </c>
      <c r="AO70" s="593"/>
      <c r="AP70" s="597" t="str">
        <f>IF(AND(BD70=""),"",IF(AND(BD70=0),0,IF(AND(BD70&gt;0),AN70/BD70,)))</f>
        <v/>
      </c>
      <c r="AQ70" s="597" t="str">
        <f>IF(BD70="","",AVERAGE(AP70:AP72))</f>
        <v/>
      </c>
      <c r="AR70" s="633" t="str">
        <f>IF(AND(AZ70=""),"",IF(AND(AZ70=0),0,IF(AND(AZ70&gt;0),AN70/AZ70,)))</f>
        <v/>
      </c>
      <c r="AS70" s="633" t="str">
        <f>IF(AZ70="","",AVERAGE(AR70:AR72))</f>
        <v/>
      </c>
      <c r="AT70" s="592" t="str">
        <f>IF(_tag_month_shift!AO62="","",_tag_month_shift!AO62)</f>
        <v/>
      </c>
      <c r="AU70" s="592" t="str">
        <f>IF(_tag_month_shift!AP62="","",_tag_month_shift!AP62)</f>
        <v/>
      </c>
      <c r="AV70" s="593" t="str">
        <f>IF(AT71="","",AT71-AT70)</f>
        <v/>
      </c>
      <c r="AW70" s="593" t="str">
        <f>IF(AU71="","",AU71-AU70)</f>
        <v/>
      </c>
      <c r="AX70" s="593" t="str">
        <f>IF(AU71="","",SUM(AV70:AW70))</f>
        <v/>
      </c>
      <c r="AY70" s="593" t="str">
        <f>IF(AU71="","",SUM(AX70:AX72))</f>
        <v/>
      </c>
      <c r="AZ70" s="600" t="str">
        <f>IF(_tag_month_shift!AU62="","",_tag_month_shift!AU62)</f>
        <v/>
      </c>
      <c r="BA70" s="600" t="str">
        <f>IF(_tag_month_shift!AV62="","",_tag_month_shift!AV62)</f>
        <v/>
      </c>
      <c r="BB70" s="600" t="str">
        <f>IF(_tag_month_shift!AW62="","",_tag_month_shift!AW62)</f>
        <v/>
      </c>
      <c r="BC70" s="600" t="str">
        <f>IF(_tag_month_shift!AX62="","",_tag_month_shift!AX62)</f>
        <v/>
      </c>
      <c r="BD70" s="601"/>
      <c r="BE70" s="593" t="str">
        <f>IF(_tag_month_shift!AZ62="","",_tag_month_shift!AZ62)</f>
        <v/>
      </c>
      <c r="BF70" s="593" t="str">
        <f>IF(_tag_month_shift!BA62="","",_tag_month_shift!BA62)</f>
        <v/>
      </c>
      <c r="BG70" s="602" t="str">
        <f>IF(AND(AZ70=""),"",IF(AND(AZ70=0),0,IF(AND(AZ70&gt;0),AX70*1000/AZ70,)))</f>
        <v/>
      </c>
      <c r="BH70" s="634" t="str">
        <f>IF(AND(AZ70=""),"",IF(AND(AZ70=0),0,IF(AND(AZ70&gt;0),(AW70*0.7353+AV70)*971.4/AZ70,)))</f>
        <v/>
      </c>
      <c r="BI70" s="597" t="str">
        <f>IF(AND(BE70=""),"",IF(AND(BE70=0),0,IF(AND(BE70&gt;0),AY70*1000/BE70,)))</f>
        <v/>
      </c>
      <c r="BJ70" s="597" t="str">
        <f>IF(AND(BE70=""),"",IF(AND(BE70=0),0,IF(AND(BE70&gt;0),(SUM(AW70:AW72)*0.7353+SUM(AV70:AV72))*971.4/BE70,)))</f>
        <v/>
      </c>
      <c r="BK70" s="592" t="str">
        <f>IF(_tag_month_shift!BF62="","",_tag_month_shift!BF62)</f>
        <v/>
      </c>
      <c r="BL70" s="592" t="str">
        <f>IF(_tag_month_shift!BG62="","",_tag_month_shift!BG62)</f>
        <v/>
      </c>
      <c r="BM70" s="593" t="str">
        <f>IF(BL71="","",SUM(BK71:BL71)-SUM(BK70:BL70))</f>
        <v/>
      </c>
      <c r="BN70" s="593" t="str">
        <f>IF(BL71="","",SUM(BM70:BM72))</f>
        <v/>
      </c>
      <c r="BO70" s="592" t="str">
        <f>IF(_tag_month_shift!BJ62="","",_tag_month_shift!BJ62)</f>
        <v/>
      </c>
      <c r="BP70" s="592" t="str">
        <f>IF(_tag_month_shift!BK62="","",_tag_month_shift!BK62)</f>
        <v/>
      </c>
      <c r="BQ70" s="457" t="str">
        <f>IF(BP71="","",SUM(BO71:BP71)-SUM(BO70:BP70))</f>
        <v/>
      </c>
      <c r="BR70" s="457" t="str">
        <f>IF(BP71="","",SUM(BQ70:BQ72))</f>
        <v/>
      </c>
      <c r="BS70" s="592" t="str">
        <f>IF(_tag_month_shift!BN62="","",_tag_month_shift!BN62)</f>
        <v/>
      </c>
      <c r="BT70" s="592" t="str">
        <f>IF(_tag_month_shift!BO62="","",_tag_month_shift!BO62)</f>
        <v/>
      </c>
      <c r="BU70" s="593" t="str">
        <f>IF(BT71="","",SUM(BS71:BT71)-SUM(BS70:BT70))</f>
        <v/>
      </c>
      <c r="BV70" s="604" t="str">
        <f>IF(BT71="","",SUM(BU70:BU72))</f>
        <v/>
      </c>
      <c r="BW70" s="605" t="str">
        <f>IF(AN70="","",AN70/(AZ70+AN70))</f>
        <v/>
      </c>
    </row>
    <row ht="15" r="71">
      <c r="A71" s="421">
        <f ca="1">A68+1</f>
        <v>43606</v>
      </c>
      <c r="B71" s="587">
        <f ca="1">A71</f>
        <v>43606</v>
      </c>
      <c r="C71" s="588" t="s">
        <v>434</v>
      </c>
      <c r="D71" s="606">
        <f>IF(AND(D70=4),1,IF(AND(D70&lt;4),(D70+1),))</f>
        <v>1</v>
      </c>
      <c r="E71" s="590" t="str">
        <f>IF(AND(D71=1),"甲班",IF(AND(D71=2),"乙班",IF(AND(D71=3),"丙班",IF(AND(D71=4),"丁班",))))</f>
        <v>甲班</v>
      </c>
      <c r="F71" s="607" t="str">
        <f>IF(_tag_month_shift!A63="","",_tag_month_shift!A63)</f>
        <v/>
      </c>
      <c r="G71" s="608" t="str">
        <f>IF(_tag_month_shift!B63="","",_tag_month_shift!B63)</f>
        <v/>
      </c>
      <c r="H71" s="608" t="str">
        <f>IF(_tag_month_shift!C63="","",_tag_month_shift!C63)</f>
        <v/>
      </c>
      <c r="I71" s="608" t="str">
        <f>IF(_tag_month_shift!D63="","",_tag_month_shift!D63)</f>
        <v/>
      </c>
      <c r="J71" s="608" t="str">
        <f>IF(_tag_month_shift!E63="","",_tag_month_shift!E63)</f>
        <v/>
      </c>
      <c r="K71" s="593" t="str">
        <f>IF(J72="","",SUM(F72:J72)-SUM(F71:J71))</f>
        <v/>
      </c>
      <c r="L71" s="609"/>
      <c r="M71" s="608" t="str">
        <f>IF(_tag_month_shift!H63="","",_tag_month_shift!H63)</f>
        <v/>
      </c>
      <c r="N71" s="608" t="str">
        <f>IF(_tag_month_shift!I63="","",_tag_month_shift!I63)</f>
        <v/>
      </c>
      <c r="O71" s="609" t="str">
        <f>IF(N72="","",SUM(M72:N72)-SUM(M71:N71))</f>
        <v/>
      </c>
      <c r="P71" s="609"/>
      <c r="Q71" s="608" t="str">
        <f>IF(_tag_month_shift!L63="","",_tag_month_shift!L63)</f>
        <v/>
      </c>
      <c r="R71" s="608" t="str">
        <f>IF(_tag_month_shift!M63="","",_tag_month_shift!M63)</f>
        <v/>
      </c>
      <c r="S71" s="609" t="str">
        <f>IF(R72="","",SUM(Q72:R72)-SUM(Q71:R71))</f>
        <v/>
      </c>
      <c r="T71" s="609"/>
      <c r="U71" s="608" t="str">
        <f>IF(_tag_month_shift!P63="","",_tag_month_shift!P63)</f>
        <v/>
      </c>
      <c r="V71" s="608" t="str">
        <f>IF(_tag_month_shift!Q63="","",_tag_month_shift!Q63)</f>
        <v/>
      </c>
      <c r="W71" s="609" t="str">
        <f>IF(V72="","",SUM(U72:V72)-SUM(U71:V71))</f>
        <v/>
      </c>
      <c r="X71" s="609"/>
      <c r="Y71" s="608" t="str">
        <f>IF(_tag_month_shift!T63="","",_tag_month_shift!T63)</f>
        <v/>
      </c>
      <c r="Z71" s="609" t="str">
        <f>IF(Y72="","",Y72-Y71)</f>
        <v/>
      </c>
      <c r="AA71" s="609"/>
      <c r="AB71" s="594" t="str">
        <f>IF(_tag_month_shift!W63="","",_tag_month_shift!W63)</f>
        <v/>
      </c>
      <c r="AC71" s="609" t="str">
        <f>IF(AB72="","",AB72-AB71)</f>
        <v/>
      </c>
      <c r="AD71" s="635"/>
      <c r="AE71" s="610" t="str">
        <f>IF(_tag_month_shift!Z63="","",_tag_month_shift!Z63)</f>
        <v/>
      </c>
      <c r="AF71" s="608" t="str">
        <f>IF(_tag_month_shift!AA63="","",_tag_month_shift!AA63)</f>
        <v/>
      </c>
      <c r="AG71" s="608" t="str">
        <f>IF(_tag_month_shift!AB63="","",_tag_month_shift!AB63)</f>
        <v/>
      </c>
      <c r="AH71" s="608" t="str">
        <f>IF(_tag_month_shift!AC63="","",_tag_month_shift!AC63)</f>
        <v/>
      </c>
      <c r="AI71" s="608" t="str">
        <f>IF(_tag_month_shift!AD63="","",_tag_month_shift!AD63)</f>
        <v/>
      </c>
      <c r="AJ71" s="609" t="str">
        <f>IF(AI72="","",SUM(AE72:AI72)-SUM(AE71:AI71))</f>
        <v/>
      </c>
      <c r="AK71" s="609"/>
      <c r="AL71" s="608" t="str">
        <f>IF(_tag_month_shift!AG63="","",_tag_month_shift!AG63)</f>
        <v/>
      </c>
      <c r="AM71" s="608" t="str">
        <f>IF(_tag_month_shift!AH63="","",_tag_month_shift!AH63)</f>
        <v/>
      </c>
      <c r="AN71" s="609" t="str">
        <f>IF(AM72="","",SUM(AL72:AM72)-SUM(AL71:AM71))</f>
        <v/>
      </c>
      <c r="AO71" s="609"/>
      <c r="AP71" s="612" t="str">
        <f>IF(AND(BD71=""),"",IF(AND(BD71=0),0,IF(AND(BD71&gt;0),AN71/BD71,)))</f>
        <v/>
      </c>
      <c r="AQ71" s="612"/>
      <c r="AR71" s="598" t="str">
        <f>IF(AND(AZ71=""),"",IF(AND(AZ71=0),0,IF(AND(AZ71&gt;0),AN71/AZ71,)))</f>
        <v/>
      </c>
      <c r="AS71" s="598"/>
      <c r="AT71" s="608" t="str">
        <f>IF(_tag_month_shift!AO63="","",_tag_month_shift!AO63)</f>
        <v/>
      </c>
      <c r="AU71" s="608" t="str">
        <f>IF(_tag_month_shift!AP63="","",_tag_month_shift!AP63)</f>
        <v/>
      </c>
      <c r="AV71" s="609" t="str">
        <f>IF(AT72="","",AT72-AT71)</f>
        <v/>
      </c>
      <c r="AW71" s="609" t="str">
        <f>IF(AU72="","",AU72-AU71)</f>
        <v/>
      </c>
      <c r="AX71" s="609" t="str">
        <f>IF(AU72="","",SUM(AV71:AW71))</f>
        <v/>
      </c>
      <c r="AY71" s="609"/>
      <c r="AZ71" s="614" t="str">
        <f>IF(_tag_month_shift!AU63="","",_tag_month_shift!AU63)</f>
        <v/>
      </c>
      <c r="BA71" s="614" t="str">
        <f>IF(_tag_month_shift!AV63="","",_tag_month_shift!AV63)</f>
        <v/>
      </c>
      <c r="BB71" s="614" t="str">
        <f>IF(_tag_month_shift!AW63="","",_tag_month_shift!AW63)</f>
        <v/>
      </c>
      <c r="BC71" s="614" t="str">
        <f>IF(_tag_month_shift!AX63="","",_tag_month_shift!AX63)</f>
        <v/>
      </c>
      <c r="BD71" s="615"/>
      <c r="BE71" s="609"/>
      <c r="BF71" s="609"/>
      <c r="BG71" s="616" t="str">
        <f>IF(AND(AZ71=""),"",IF(AND(AZ71=0),0,IF(AND(AZ71&gt;0),AX71*1000/AZ71,)))</f>
        <v/>
      </c>
      <c r="BH71" s="603" t="str">
        <f>IF(AND(AZ71=""),"",IF(AND(AZ71=0),0,IF(AND(AZ71&gt;0),(AW71*0.7353+AV71)*971.4/AZ71,)))</f>
        <v/>
      </c>
      <c r="BI71" s="612"/>
      <c r="BJ71" s="612"/>
      <c r="BK71" s="608" t="str">
        <f>IF(_tag_month_shift!BF63="","",_tag_month_shift!BF63)</f>
        <v/>
      </c>
      <c r="BL71" s="608" t="str">
        <f>IF(_tag_month_shift!BG63="","",_tag_month_shift!BG63)</f>
        <v/>
      </c>
      <c r="BM71" s="609" t="str">
        <f>IF(BL72="","",SUM(BK72:BL72)-SUM(BK71:BL71))</f>
        <v/>
      </c>
      <c r="BN71" s="609"/>
      <c r="BO71" s="608" t="str">
        <f>IF(_tag_month_shift!BJ63="","",_tag_month_shift!BJ63)</f>
        <v/>
      </c>
      <c r="BP71" s="608" t="str">
        <f>IF(_tag_month_shift!BK63="","",_tag_month_shift!BK63)</f>
        <v/>
      </c>
      <c r="BQ71" s="457" t="str">
        <f>IF(BP72="","",SUM(BO72:BP72)-SUM(BO71:BP71))</f>
        <v/>
      </c>
      <c r="BR71" s="457"/>
      <c r="BS71" s="608" t="str">
        <f>IF(_tag_month_shift!BN63="","",_tag_month_shift!BN63)</f>
        <v/>
      </c>
      <c r="BT71" s="608" t="str">
        <f>IF(_tag_month_shift!BO63="","",_tag_month_shift!BO63)</f>
        <v/>
      </c>
      <c r="BU71" s="609" t="str">
        <f>IF(BT72="","",SUM(BS72:BT72)-SUM(BS71:BT71))</f>
        <v/>
      </c>
      <c r="BV71" s="617"/>
      <c r="BW71" s="605" t="str">
        <f>IF(AN71="","",AN71/(AZ71+AN71))</f>
        <v/>
      </c>
    </row>
    <row ht="15" r="72">
      <c r="A72" s="421">
        <f ca="1">A69+1</f>
        <v>43606</v>
      </c>
      <c r="B72" s="587">
        <f ca="1">A72</f>
        <v>43606</v>
      </c>
      <c r="C72" s="588" t="s">
        <v>437</v>
      </c>
      <c r="D72" s="606">
        <f>IF(AND(D71=4),1,IF(AND(D71&lt;4),(D71+1),))</f>
        <v>2</v>
      </c>
      <c r="E72" s="590" t="str">
        <f>IF(AND(D72=1),"甲班",IF(AND(D72=2),"乙班",IF(AND(D72=3),"丙班",IF(AND(D72=4),"丁班",))))</f>
        <v>乙班</v>
      </c>
      <c r="F72" s="607" t="str">
        <f>IF(_tag_month_shift!A64="","",_tag_month_shift!A64)</f>
        <v/>
      </c>
      <c r="G72" s="608" t="str">
        <f>IF(_tag_month_shift!B64="","",_tag_month_shift!B64)</f>
        <v/>
      </c>
      <c r="H72" s="608" t="str">
        <f>IF(_tag_month_shift!C64="","",_tag_month_shift!C64)</f>
        <v/>
      </c>
      <c r="I72" s="608" t="str">
        <f>IF(_tag_month_shift!D64="","",_tag_month_shift!D64)</f>
        <v/>
      </c>
      <c r="J72" s="608" t="str">
        <f>IF(_tag_month_shift!E64="","",_tag_month_shift!E64)</f>
        <v/>
      </c>
      <c r="K72" s="593" t="str">
        <f>IF(J73="","",SUM(F73:J73)-SUM(F72:J72))</f>
        <v/>
      </c>
      <c r="L72" s="620"/>
      <c r="M72" s="619" t="str">
        <f>IF(_tag_month_shift!H64="","",_tag_month_shift!H64)</f>
        <v/>
      </c>
      <c r="N72" s="619" t="str">
        <f>IF(_tag_month_shift!I64="","",_tag_month_shift!I64)</f>
        <v/>
      </c>
      <c r="O72" s="620" t="str">
        <f>IF(N73="","",SUM(M73:N73)-SUM(M72:N72))</f>
        <v/>
      </c>
      <c r="P72" s="620"/>
      <c r="Q72" s="619" t="str">
        <f>IF(_tag_month_shift!L64="","",_tag_month_shift!L64)</f>
        <v/>
      </c>
      <c r="R72" s="619" t="str">
        <f>IF(_tag_month_shift!M64="","",_tag_month_shift!M64)</f>
        <v/>
      </c>
      <c r="S72" s="609" t="str">
        <f>IF(R73="","",SUM(Q73:R73)-SUM(Q72:R72))</f>
        <v/>
      </c>
      <c r="T72" s="620"/>
      <c r="U72" s="619" t="str">
        <f>IF(_tag_month_shift!P64="","",_tag_month_shift!P64)</f>
        <v/>
      </c>
      <c r="V72" s="619" t="str">
        <f>IF(_tag_month_shift!Q64="","",_tag_month_shift!Q64)</f>
        <v/>
      </c>
      <c r="W72" s="620" t="str">
        <f>IF(V73="","",SUM(U73:V73)-SUM(U72:V72))</f>
        <v/>
      </c>
      <c r="X72" s="620"/>
      <c r="Y72" s="619" t="str">
        <f>IF(_tag_month_shift!T64="","",_tag_month_shift!T64)</f>
        <v/>
      </c>
      <c r="Z72" s="620" t="str">
        <f>IF(Y73="","",Y73-Y72)</f>
        <v/>
      </c>
      <c r="AA72" s="620"/>
      <c r="AB72" s="621" t="str">
        <f>IF(_tag_month_shift!W64="","",_tag_month_shift!W64)</f>
        <v/>
      </c>
      <c r="AC72" s="620" t="str">
        <f>IF(AB73="","",AB73-AB72)</f>
        <v/>
      </c>
      <c r="AD72" s="636"/>
      <c r="AE72" s="610" t="str">
        <f>IF(_tag_month_shift!Z64="","",_tag_month_shift!Z64)</f>
        <v/>
      </c>
      <c r="AF72" s="608" t="str">
        <f>IF(_tag_month_shift!AA64="","",_tag_month_shift!AA64)</f>
        <v/>
      </c>
      <c r="AG72" s="608" t="str">
        <f>IF(_tag_month_shift!AB64="","",_tag_month_shift!AB64)</f>
        <v/>
      </c>
      <c r="AH72" s="608" t="str">
        <f>IF(_tag_month_shift!AC64="","",_tag_month_shift!AC64)</f>
        <v/>
      </c>
      <c r="AI72" s="608" t="str">
        <f>IF(_tag_month_shift!AD64="","",_tag_month_shift!AD64)</f>
        <v/>
      </c>
      <c r="AJ72" s="620" t="str">
        <f>IF(AI73="","",SUM(AE73:AI73)-SUM(AE72:AI72))</f>
        <v/>
      </c>
      <c r="AK72" s="620"/>
      <c r="AL72" s="608" t="str">
        <f>IF(_tag_month_shift!AG64="","",_tag_month_shift!AG64)</f>
        <v/>
      </c>
      <c r="AM72" s="608" t="str">
        <f>IF(_tag_month_shift!AH64="","",_tag_month_shift!AH64)</f>
        <v/>
      </c>
      <c r="AN72" s="620" t="str">
        <f>IF(AM73="","",SUM(AL73:AM73)-SUM(AL72:AM72))</f>
        <v/>
      </c>
      <c r="AO72" s="620"/>
      <c r="AP72" s="624" t="str">
        <f>IF(AND(BD72=""),"",IF(AND(BD72=0),0,IF(AND(BD72&gt;0),AN72/BD72,)))</f>
        <v/>
      </c>
      <c r="AQ72" s="624"/>
      <c r="AR72" s="625" t="str">
        <f>IF(AND(AZ72=""),"",IF(AND(AZ72=0),0,IF(AND(AZ72&gt;0),AN72/AZ72,)))</f>
        <v/>
      </c>
      <c r="AS72" s="625"/>
      <c r="AT72" s="608" t="str">
        <f>IF(_tag_month_shift!AO64="","",_tag_month_shift!AO64)</f>
        <v/>
      </c>
      <c r="AU72" s="608" t="str">
        <f>IF(_tag_month_shift!AP64="","",_tag_month_shift!AP64)</f>
        <v/>
      </c>
      <c r="AV72" s="620" t="str">
        <f>IF(AT73="","",AT73-AT72)</f>
        <v/>
      </c>
      <c r="AW72" s="620" t="str">
        <f>IF(AU73="","",AU73-AU72)</f>
        <v/>
      </c>
      <c r="AX72" s="620" t="str">
        <f>IF(AU73="","",SUM(AV72:AW72))</f>
        <v/>
      </c>
      <c r="AY72" s="620"/>
      <c r="AZ72" s="627" t="str">
        <f>IF(_tag_month_shift!AU64="","",_tag_month_shift!AU64)</f>
        <v/>
      </c>
      <c r="BA72" s="627" t="str">
        <f>IF(_tag_month_shift!AV64="","",_tag_month_shift!AV64)</f>
        <v/>
      </c>
      <c r="BB72" s="627" t="str">
        <f>IF(_tag_month_shift!AW64="","",_tag_month_shift!AW64)</f>
        <v/>
      </c>
      <c r="BC72" s="627" t="str">
        <f>IF(_tag_month_shift!AX64="","",_tag_month_shift!AX64)</f>
        <v/>
      </c>
      <c r="BD72" s="628"/>
      <c r="BE72" s="620"/>
      <c r="BF72" s="620"/>
      <c r="BG72" s="629" t="str">
        <f>IF(AND(AZ72=""),"",IF(AND(AZ72=0),0,IF(AND(AZ72&gt;0),AX72*1000/AZ72,)))</f>
        <v/>
      </c>
      <c r="BH72" s="637" t="str">
        <f>IF(AND(AZ72=""),"",IF(AND(AZ72=0),0,IF(AND(AZ72&gt;0),(AW72*0.7353+AV72)*971.4/AZ72,)))</f>
        <v/>
      </c>
      <c r="BI72" s="624"/>
      <c r="BJ72" s="624"/>
      <c r="BK72" s="608" t="str">
        <f>IF(_tag_month_shift!BF64="","",_tag_month_shift!BF64)</f>
        <v/>
      </c>
      <c r="BL72" s="608" t="str">
        <f>IF(_tag_month_shift!BG64="","",_tag_month_shift!BG64)</f>
        <v/>
      </c>
      <c r="BM72" s="620" t="str">
        <f>IF(BL73="","",SUM(BK73:BL73)-SUM(BK72:BL72))</f>
        <v/>
      </c>
      <c r="BN72" s="620"/>
      <c r="BO72" s="619" t="str">
        <f>IF(_tag_month_shift!BJ64="","",_tag_month_shift!BJ64)</f>
        <v/>
      </c>
      <c r="BP72" s="619" t="str">
        <f>IF(_tag_month_shift!BK64="","",_tag_month_shift!BK64)</f>
        <v/>
      </c>
      <c r="BQ72" s="457" t="str">
        <f>IF(BP73="","",SUM(BO73:BP73)-SUM(BO72:BP72))</f>
        <v/>
      </c>
      <c r="BR72" s="457"/>
      <c r="BS72" s="608" t="str">
        <f>IF(_tag_month_shift!BN64="","",_tag_month_shift!BN64)</f>
        <v/>
      </c>
      <c r="BT72" s="608" t="str">
        <f>IF(_tag_month_shift!BO64="","",_tag_month_shift!BO64)</f>
        <v/>
      </c>
      <c r="BU72" s="620" t="str">
        <f>IF(BT73="","",SUM(BS73:BT73)-SUM(BS72:BT72))</f>
        <v/>
      </c>
      <c r="BV72" s="630"/>
      <c r="BW72" s="605" t="str">
        <f>IF(AN72="","",AN72/(AZ72+AN72))</f>
        <v/>
      </c>
    </row>
    <row ht="15" r="73">
      <c r="A73" s="421">
        <f ca="1">A70+1</f>
        <v>43607</v>
      </c>
      <c r="B73" s="587">
        <f ca="1">A73</f>
        <v>43607</v>
      </c>
      <c r="C73" s="588" t="s">
        <v>424</v>
      </c>
      <c r="D73" s="606">
        <f>IF(AND(D67=1),4,IF(AND(D67&gt;1),(D67-1),))</f>
        <v>3</v>
      </c>
      <c r="E73" s="590" t="str">
        <f>IF(AND(D73=1),"甲班",IF(AND(D73=2),"乙班",IF(AND(D73=3),"丙班",IF(AND(D73=4),"丁班",))))</f>
        <v>丙班</v>
      </c>
      <c r="F73" s="591" t="str">
        <f>IF(_tag_month_shift!A65="","",_tag_month_shift!A65)</f>
        <v/>
      </c>
      <c r="G73" s="592" t="str">
        <f>IF(_tag_month_shift!B65="","",_tag_month_shift!B65)</f>
        <v/>
      </c>
      <c r="H73" s="592" t="str">
        <f>IF(_tag_month_shift!C65="","",_tag_month_shift!C65)</f>
        <v/>
      </c>
      <c r="I73" s="592" t="str">
        <f>IF(_tag_month_shift!D65="","",_tag_month_shift!D65)</f>
        <v/>
      </c>
      <c r="J73" s="592" t="str">
        <f>IF(_tag_month_shift!E65="","",_tag_month_shift!E65)</f>
        <v/>
      </c>
      <c r="K73" s="593" t="str">
        <f>IF(J74="","",SUM(F74:J74)-SUM(F73:J73))</f>
        <v/>
      </c>
      <c r="L73" s="593" t="str">
        <f>IF(J74="","",SUM(K73:K75))</f>
        <v/>
      </c>
      <c r="M73" s="592" t="str">
        <f>IF(_tag_month_shift!H65="","",_tag_month_shift!H65)</f>
        <v/>
      </c>
      <c r="N73" s="592" t="str">
        <f>IF(_tag_month_shift!I65="","",_tag_month_shift!I65)</f>
        <v/>
      </c>
      <c r="O73" s="593" t="str">
        <f>IF(N74="","",SUM(M74:N74)-SUM(M73:N73))</f>
        <v/>
      </c>
      <c r="P73" s="593" t="str">
        <f>IF(N74="","",SUM(O73:O75))</f>
        <v/>
      </c>
      <c r="Q73" s="592" t="str">
        <f>IF(_tag_month_shift!L65="","",_tag_month_shift!L65)</f>
        <v/>
      </c>
      <c r="R73" s="592" t="str">
        <f>IF(_tag_month_shift!M65="","",_tag_month_shift!M65)</f>
        <v/>
      </c>
      <c r="S73" s="593" t="str">
        <f>IF(R74="","",SUM(Q74:R74)-SUM(Q73:R73))</f>
        <v/>
      </c>
      <c r="T73" s="593" t="str">
        <f>IF(R74="","",SUM(S73:S75))</f>
        <v/>
      </c>
      <c r="U73" s="592" t="str">
        <f>IF(_tag_month_shift!P65="","",_tag_month_shift!P65)</f>
        <v/>
      </c>
      <c r="V73" s="592" t="str">
        <f>IF(_tag_month_shift!Q65="","",_tag_month_shift!Q65)</f>
        <v/>
      </c>
      <c r="W73" s="593" t="str">
        <f>IF(V74="","",SUM(U74:V74)-SUM(U73:V73))</f>
        <v/>
      </c>
      <c r="X73" s="593" t="str">
        <f>IF(V74="","",SUM(W73:W75))</f>
        <v/>
      </c>
      <c r="Y73" s="592" t="str">
        <f>IF(_tag_month_shift!T65="","",_tag_month_shift!T65)</f>
        <v/>
      </c>
      <c r="Z73" s="593" t="str">
        <f>IF(Y74="","",Y74-Y73)</f>
        <v/>
      </c>
      <c r="AA73" s="593" t="str">
        <f>IF(Y74="","",SUM(Z73:Z75))</f>
        <v/>
      </c>
      <c r="AB73" s="631" t="str">
        <f>IF(_tag_month_shift!W65="","",_tag_month_shift!W65)</f>
        <v/>
      </c>
      <c r="AC73" s="593" t="str">
        <f>IF(AB74="","",AB74-AB73)</f>
        <v/>
      </c>
      <c r="AD73" s="632" t="str">
        <f>IF(AB74="","",SUM(AC73:AC75))</f>
        <v/>
      </c>
      <c r="AE73" s="595" t="str">
        <f>IF(_tag_month_shift!Z65="","",_tag_month_shift!Z65)</f>
        <v/>
      </c>
      <c r="AF73" s="592" t="str">
        <f>IF(_tag_month_shift!AA65="","",_tag_month_shift!AA65)</f>
        <v/>
      </c>
      <c r="AG73" s="592" t="str">
        <f>IF(_tag_month_shift!AB65="","",_tag_month_shift!AB65)</f>
        <v/>
      </c>
      <c r="AH73" s="592" t="str">
        <f>IF(_tag_month_shift!AC65="","",_tag_month_shift!AC65)</f>
        <v/>
      </c>
      <c r="AI73" s="592" t="str">
        <f>IF(_tag_month_shift!AD65="","",_tag_month_shift!AD65)</f>
        <v/>
      </c>
      <c r="AJ73" s="593" t="str">
        <f>IF(AI74="","",SUM(AE74:AI74)-SUM(AE73:AI73))</f>
        <v/>
      </c>
      <c r="AK73" s="593" t="str">
        <f>IF(AI74="","",SUM(AJ73:AJ75))</f>
        <v/>
      </c>
      <c r="AL73" s="592" t="str">
        <f>IF(_tag_month_shift!AG65="","",_tag_month_shift!AG65)</f>
        <v/>
      </c>
      <c r="AM73" s="592" t="str">
        <f>IF(_tag_month_shift!AH65="","",_tag_month_shift!AH65)</f>
        <v/>
      </c>
      <c r="AN73" s="593" t="str">
        <f>IF(AM74="","",SUM(AL74:AM74)-SUM(AL73:AM73))</f>
        <v/>
      </c>
      <c r="AO73" s="593" t="str">
        <f>IF(AM74="","",SUM(AN73:AN75))</f>
        <v/>
      </c>
      <c r="AP73" s="597" t="str">
        <f>IF(AND(BD73=""),"",IF(AND(BD73=0),0,IF(AND(BD73&gt;0),AN73/BD73,)))</f>
        <v/>
      </c>
      <c r="AQ73" s="597" t="str">
        <f>IF(BD73="","",AVERAGE(AP73:AP75))</f>
        <v/>
      </c>
      <c r="AR73" s="633" t="str">
        <f>IF(AND(AZ73=""),"",IF(AND(AZ73=0),0,IF(AND(AZ73&gt;0),AN73/AZ73,)))</f>
        <v/>
      </c>
      <c r="AS73" s="633" t="str">
        <f>IF(AZ73="","",AVERAGE(AR73:AR75))</f>
        <v/>
      </c>
      <c r="AT73" s="592" t="str">
        <f>IF(_tag_month_shift!AO65="","",_tag_month_shift!AO65)</f>
        <v/>
      </c>
      <c r="AU73" s="592" t="str">
        <f>IF(_tag_month_shift!AP65="","",_tag_month_shift!AP65)</f>
        <v/>
      </c>
      <c r="AV73" s="593" t="str">
        <f>IF(AT74="","",AT74-AT73)</f>
        <v/>
      </c>
      <c r="AW73" s="593" t="str">
        <f>IF(AU74="","",AU74-AU73)</f>
        <v/>
      </c>
      <c r="AX73" s="593" t="str">
        <f>IF(AU74="","",SUM(AV73:AW73))</f>
        <v/>
      </c>
      <c r="AY73" s="593" t="str">
        <f>IF(AU74="","",SUM(AX73:AX75))</f>
        <v/>
      </c>
      <c r="AZ73" s="600" t="str">
        <f>IF(_tag_month_shift!AU65="","",_tag_month_shift!AU65)</f>
        <v/>
      </c>
      <c r="BA73" s="600" t="str">
        <f>IF(_tag_month_shift!AV65="","",_tag_month_shift!AV65)</f>
        <v/>
      </c>
      <c r="BB73" s="600" t="str">
        <f>IF(_tag_month_shift!AW65="","",_tag_month_shift!AW65)</f>
        <v/>
      </c>
      <c r="BC73" s="600" t="str">
        <f>IF(_tag_month_shift!AX65="","",_tag_month_shift!AX65)</f>
        <v/>
      </c>
      <c r="BD73" s="601"/>
      <c r="BE73" s="593" t="str">
        <f>IF(_tag_month_shift!AZ65="","",_tag_month_shift!AZ65)</f>
        <v/>
      </c>
      <c r="BF73" s="593" t="str">
        <f>IF(_tag_month_shift!BA65="","",_tag_month_shift!BA65)</f>
        <v/>
      </c>
      <c r="BG73" s="602" t="str">
        <f>IF(AND(AZ73=""),"",IF(AND(AZ73=0),0,IF(AND(AZ73&gt;0),AX73*1000/AZ73,)))</f>
        <v/>
      </c>
      <c r="BH73" s="634" t="str">
        <f>IF(AND(AZ73=""),"",IF(AND(AZ73=0),0,IF(AND(AZ73&gt;0),(AW73*0.7353+AV73)*971.4/AZ73,)))</f>
        <v/>
      </c>
      <c r="BI73" s="597" t="str">
        <f>IF(AND(BE73=""),"",IF(AND(BE73=0),0,IF(AND(BE73&gt;0),AY73*1000/BE73,)))</f>
        <v/>
      </c>
      <c r="BJ73" s="597" t="str">
        <f>IF(AND(BE73=""),"",IF(AND(BE73=0),0,IF(AND(BE73&gt;0),(SUM(AW73:AW75)*0.7353+SUM(AV73:AV75))*971.4/BE73,)))</f>
        <v/>
      </c>
      <c r="BK73" s="592" t="str">
        <f>IF(_tag_month_shift!BF65="","",_tag_month_shift!BF65)</f>
        <v/>
      </c>
      <c r="BL73" s="592" t="str">
        <f>IF(_tag_month_shift!BG65="","",_tag_month_shift!BG65)</f>
        <v/>
      </c>
      <c r="BM73" s="593" t="str">
        <f>IF(BL74="","",SUM(BK74:BL74)-SUM(BK73:BL73))</f>
        <v/>
      </c>
      <c r="BN73" s="593" t="str">
        <f>IF(BL74="","",SUM(BM73:BM75))</f>
        <v/>
      </c>
      <c r="BO73" s="592" t="str">
        <f>IF(_tag_month_shift!BJ65="","",_tag_month_shift!BJ65)</f>
        <v/>
      </c>
      <c r="BP73" s="592" t="str">
        <f>IF(_tag_month_shift!BK65="","",_tag_month_shift!BK65)</f>
        <v/>
      </c>
      <c r="BQ73" s="457" t="str">
        <f>IF(BP74="","",SUM(BO74:BP74)-SUM(BO73:BP73))</f>
        <v/>
      </c>
      <c r="BR73" s="457" t="str">
        <f>IF(BP74="","",SUM(BQ73:BQ75))</f>
        <v/>
      </c>
      <c r="BS73" s="592" t="str">
        <f>IF(_tag_month_shift!BN65="","",_tag_month_shift!BN65)</f>
        <v/>
      </c>
      <c r="BT73" s="592" t="str">
        <f>IF(_tag_month_shift!BO65="","",_tag_month_shift!BO65)</f>
        <v/>
      </c>
      <c r="BU73" s="593" t="str">
        <f>IF(BT74="","",SUM(BS74:BT74)-SUM(BS73:BT73))</f>
        <v/>
      </c>
      <c r="BV73" s="604" t="str">
        <f>IF(BT74="","",SUM(BU73:BU75))</f>
        <v/>
      </c>
      <c r="BW73" s="605" t="str">
        <f>IF(AN73="","",AN73/(AZ73+AN73))</f>
        <v/>
      </c>
    </row>
    <row ht="15" r="74">
      <c r="A74" s="421">
        <f ca="1">A71+1</f>
        <v>43607</v>
      </c>
      <c r="B74" s="587">
        <f ca="1">A74</f>
        <v>43607</v>
      </c>
      <c r="C74" s="588" t="s">
        <v>434</v>
      </c>
      <c r="D74" s="606">
        <f>IF(AND(D73=4),1,IF(AND(D73&lt;4),(D73+1),))</f>
        <v>4</v>
      </c>
      <c r="E74" s="590" t="str">
        <f>IF(AND(D74=1),"甲班",IF(AND(D74=2),"乙班",IF(AND(D74=3),"丙班",IF(AND(D74=4),"丁班",))))</f>
        <v>丁班</v>
      </c>
      <c r="F74" s="607" t="str">
        <f>IF(_tag_month_shift!A66="","",_tag_month_shift!A66)</f>
        <v/>
      </c>
      <c r="G74" s="608" t="str">
        <f>IF(_tag_month_shift!B66="","",_tag_month_shift!B66)</f>
        <v/>
      </c>
      <c r="H74" s="608" t="str">
        <f>IF(_tag_month_shift!C66="","",_tag_month_shift!C66)</f>
        <v/>
      </c>
      <c r="I74" s="608" t="str">
        <f>IF(_tag_month_shift!D66="","",_tag_month_shift!D66)</f>
        <v/>
      </c>
      <c r="J74" s="608" t="str">
        <f>IF(_tag_month_shift!E66="","",_tag_month_shift!E66)</f>
        <v/>
      </c>
      <c r="K74" s="593" t="str">
        <f>IF(J75="","",SUM(F75:J75)-SUM(F74:J74))</f>
        <v/>
      </c>
      <c r="L74" s="609"/>
      <c r="M74" s="608" t="str">
        <f>IF(_tag_month_shift!H66="","",_tag_month_shift!H66)</f>
        <v/>
      </c>
      <c r="N74" s="608" t="str">
        <f>IF(_tag_month_shift!I66="","",_tag_month_shift!I66)</f>
        <v/>
      </c>
      <c r="O74" s="609" t="str">
        <f>IF(N75="","",SUM(M75:N75)-SUM(M74:N74))</f>
        <v/>
      </c>
      <c r="P74" s="609"/>
      <c r="Q74" s="608" t="str">
        <f>IF(_tag_month_shift!L66="","",_tag_month_shift!L66)</f>
        <v/>
      </c>
      <c r="R74" s="608" t="str">
        <f>IF(_tag_month_shift!M66="","",_tag_month_shift!M66)</f>
        <v/>
      </c>
      <c r="S74" s="609" t="str">
        <f>IF(R75="","",SUM(Q75:R75)-SUM(Q74:R74))</f>
        <v/>
      </c>
      <c r="T74" s="609"/>
      <c r="U74" s="608" t="str">
        <f>IF(_tag_month_shift!P66="","",_tag_month_shift!P66)</f>
        <v/>
      </c>
      <c r="V74" s="608" t="str">
        <f>IF(_tag_month_shift!Q66="","",_tag_month_shift!Q66)</f>
        <v/>
      </c>
      <c r="W74" s="609" t="str">
        <f>IF(V75="","",SUM(U75:V75)-SUM(U74:V74))</f>
        <v/>
      </c>
      <c r="X74" s="609"/>
      <c r="Y74" s="608" t="str">
        <f>IF(_tag_month_shift!T66="","",_tag_month_shift!T66)</f>
        <v/>
      </c>
      <c r="Z74" s="609"/>
      <c r="AA74" s="609"/>
      <c r="AB74" s="594" t="str">
        <f>IF(_tag_month_shift!W66="","",_tag_month_shift!W66)</f>
        <v/>
      </c>
      <c r="AC74" s="609" t="str">
        <f>IF(AB75="","",AB75-AB74)</f>
        <v/>
      </c>
      <c r="AD74" s="635"/>
      <c r="AE74" s="610" t="str">
        <f>IF(_tag_month_shift!Z66="","",_tag_month_shift!Z66)</f>
        <v/>
      </c>
      <c r="AF74" s="608" t="str">
        <f>IF(_tag_month_shift!AA66="","",_tag_month_shift!AA66)</f>
        <v/>
      </c>
      <c r="AG74" s="608" t="str">
        <f>IF(_tag_month_shift!AB66="","",_tag_month_shift!AB66)</f>
        <v/>
      </c>
      <c r="AH74" s="608" t="str">
        <f>IF(_tag_month_shift!AC66="","",_tag_month_shift!AC66)</f>
        <v/>
      </c>
      <c r="AI74" s="608" t="str">
        <f>IF(_tag_month_shift!AD66="","",_tag_month_shift!AD66)</f>
        <v/>
      </c>
      <c r="AJ74" s="609" t="str">
        <f>IF(AI75="","",SUM(AE75:AI75)-SUM(AE74:AI74))</f>
        <v/>
      </c>
      <c r="AK74" s="609"/>
      <c r="AL74" s="608" t="str">
        <f>IF(_tag_month_shift!AG66="","",_tag_month_shift!AG66)</f>
        <v/>
      </c>
      <c r="AM74" s="608" t="str">
        <f>IF(_tag_month_shift!AH66="","",_tag_month_shift!AH66)</f>
        <v/>
      </c>
      <c r="AN74" s="609" t="str">
        <f>IF(AM75="","",SUM(AL75:AM75)-SUM(AL74:AM74))</f>
        <v/>
      </c>
      <c r="AO74" s="609"/>
      <c r="AP74" s="612" t="str">
        <f>IF(AND(BD74=""),"",IF(AND(BD74=0),0,IF(AND(BD74&gt;0),AN74/BD74,)))</f>
        <v/>
      </c>
      <c r="AQ74" s="612"/>
      <c r="AR74" s="598" t="str">
        <f>IF(AND(AZ74=""),"",IF(AND(AZ74=0),0,IF(AND(AZ74&gt;0),AN74/AZ74,)))</f>
        <v/>
      </c>
      <c r="AS74" s="598"/>
      <c r="AT74" s="608" t="str">
        <f>IF(_tag_month_shift!AO66="","",_tag_month_shift!AO66)</f>
        <v/>
      </c>
      <c r="AU74" s="608" t="str">
        <f>IF(_tag_month_shift!AP66="","",_tag_month_shift!AP66)</f>
        <v/>
      </c>
      <c r="AV74" s="609" t="str">
        <f>IF(AT75="","",AT75-AT74)</f>
        <v/>
      </c>
      <c r="AW74" s="609" t="str">
        <f>IF(AU75="","",AU75-AU74)</f>
        <v/>
      </c>
      <c r="AX74" s="609" t="str">
        <f>IF(AU75="","",SUM(AV74:AW74))</f>
        <v/>
      </c>
      <c r="AY74" s="609"/>
      <c r="AZ74" s="614" t="str">
        <f>IF(_tag_month_shift!AU66="","",_tag_month_shift!AU66)</f>
        <v/>
      </c>
      <c r="BA74" s="614" t="str">
        <f>IF(_tag_month_shift!AV66="","",_tag_month_shift!AV66)</f>
        <v/>
      </c>
      <c r="BB74" s="614" t="str">
        <f>IF(_tag_month_shift!AW66="","",_tag_month_shift!AW66)</f>
        <v/>
      </c>
      <c r="BC74" s="614" t="str">
        <f>IF(_tag_month_shift!AX66="","",_tag_month_shift!AX66)</f>
        <v/>
      </c>
      <c r="BD74" s="615"/>
      <c r="BE74" s="609"/>
      <c r="BF74" s="609"/>
      <c r="BG74" s="616" t="str">
        <f>IF(AND(AZ74=""),"",IF(AND(AZ74=0),0,IF(AND(AZ74&gt;0),AX74*1000/AZ74,)))</f>
        <v/>
      </c>
      <c r="BH74" s="603" t="str">
        <f>IF(AND(AZ74=""),"",IF(AND(AZ74=0),0,IF(AND(AZ74&gt;0),(AW74*0.7353+AV74)*971.4/AZ74,)))</f>
        <v/>
      </c>
      <c r="BI74" s="612"/>
      <c r="BJ74" s="612"/>
      <c r="BK74" s="608" t="str">
        <f>IF(_tag_month_shift!BF66="","",_tag_month_shift!BF66)</f>
        <v/>
      </c>
      <c r="BL74" s="608" t="str">
        <f>IF(_tag_month_shift!BG66="","",_tag_month_shift!BG66)</f>
        <v/>
      </c>
      <c r="BM74" s="609" t="str">
        <f>IF(BL75="","",SUM(BK75:BL75)-SUM(BK74:BL74))</f>
        <v/>
      </c>
      <c r="BN74" s="609"/>
      <c r="BO74" s="608" t="str">
        <f>IF(_tag_month_shift!BJ66="","",_tag_month_shift!BJ66)</f>
        <v/>
      </c>
      <c r="BP74" s="608" t="str">
        <f>IF(_tag_month_shift!BK66="","",_tag_month_shift!BK66)</f>
        <v/>
      </c>
      <c r="BQ74" s="457" t="str">
        <f>IF(BP75="","",SUM(BO75:BP75)-SUM(BO74:BP74))</f>
        <v/>
      </c>
      <c r="BR74" s="457"/>
      <c r="BS74" s="608" t="str">
        <f>IF(_tag_month_shift!BN66="","",_tag_month_shift!BN66)</f>
        <v/>
      </c>
      <c r="BT74" s="608" t="str">
        <f>IF(_tag_month_shift!BO66="","",_tag_month_shift!BO66)</f>
        <v/>
      </c>
      <c r="BU74" s="609" t="str">
        <f>IF(BT75="","",SUM(BS75:BT75)-SUM(BS74:BT74))</f>
        <v/>
      </c>
      <c r="BV74" s="617"/>
      <c r="BW74" s="605" t="str">
        <f>IF(AN74="","",AN74/(AZ74+AN74))</f>
        <v/>
      </c>
    </row>
    <row ht="15" r="75">
      <c r="A75" s="421">
        <f ca="1">A72+1</f>
        <v>43607</v>
      </c>
      <c r="B75" s="587">
        <f ca="1">A75</f>
        <v>43607</v>
      </c>
      <c r="C75" s="588" t="s">
        <v>437</v>
      </c>
      <c r="D75" s="606">
        <f>IF(AND(D74=4),1,IF(AND(D74&lt;4),(D74+1),))</f>
        <v>1</v>
      </c>
      <c r="E75" s="590" t="str">
        <f>IF(AND(D75=1),"甲班",IF(AND(D75=2),"乙班",IF(AND(D75=3),"丙班",IF(AND(D75=4),"丁班",))))</f>
        <v>甲班</v>
      </c>
      <c r="F75" s="618" t="str">
        <f>IF(_tag_month_shift!A67="","",_tag_month_shift!A67)</f>
        <v/>
      </c>
      <c r="G75" s="619" t="str">
        <f>IF(_tag_month_shift!B67="","",_tag_month_shift!B67)</f>
        <v/>
      </c>
      <c r="H75" s="619" t="str">
        <f>IF(_tag_month_shift!C67="","",_tag_month_shift!C67)</f>
        <v/>
      </c>
      <c r="I75" s="619" t="str">
        <f>IF(_tag_month_shift!D67="","",_tag_month_shift!D67)</f>
        <v/>
      </c>
      <c r="J75" s="619" t="str">
        <f>IF(_tag_month_shift!E67="","",_tag_month_shift!E67)</f>
        <v/>
      </c>
      <c r="K75" s="593" t="str">
        <f>IF(J76="","",SUM(F76:J76)-SUM(F75:J75))</f>
        <v/>
      </c>
      <c r="L75" s="620"/>
      <c r="M75" s="619" t="str">
        <f>IF(_tag_month_shift!H67="","",_tag_month_shift!H67)</f>
        <v/>
      </c>
      <c r="N75" s="619" t="str">
        <f>IF(_tag_month_shift!I67="","",_tag_month_shift!I67)</f>
        <v/>
      </c>
      <c r="O75" s="620" t="str">
        <f>IF(N76="","",SUM(M76:N76)-SUM(M75:N75))</f>
        <v/>
      </c>
      <c r="P75" s="620"/>
      <c r="Q75" s="619" t="str">
        <f>IF(_tag_month_shift!L67="","",_tag_month_shift!L67)</f>
        <v/>
      </c>
      <c r="R75" s="619" t="str">
        <f>IF(_tag_month_shift!M67="","",_tag_month_shift!M67)</f>
        <v/>
      </c>
      <c r="S75" s="609" t="str">
        <f>IF(R76="","",SUM(Q76:R76)-SUM(Q75:R75))</f>
        <v/>
      </c>
      <c r="T75" s="620"/>
      <c r="U75" s="619" t="str">
        <f>IF(_tag_month_shift!P67="","",_tag_month_shift!P67)</f>
        <v/>
      </c>
      <c r="V75" s="619" t="str">
        <f>IF(_tag_month_shift!Q67="","",_tag_month_shift!Q67)</f>
        <v/>
      </c>
      <c r="W75" s="620" t="str">
        <f>IF(V76="","",SUM(U76:V76)-SUM(U75:V75))</f>
        <v/>
      </c>
      <c r="X75" s="620"/>
      <c r="Y75" s="619" t="str">
        <f>IF(_tag_month_shift!T67="","",_tag_month_shift!T67)</f>
        <v/>
      </c>
      <c r="Z75" s="609" t="str">
        <f>IF(Y76="","",Y76-Y75)</f>
        <v/>
      </c>
      <c r="AA75" s="620"/>
      <c r="AB75" s="621" t="str">
        <f>IF(_tag_month_shift!W67="","",_tag_month_shift!W67)</f>
        <v/>
      </c>
      <c r="AC75" s="620" t="str">
        <f>IF(AB76="","",AB76-AB75)</f>
        <v/>
      </c>
      <c r="AD75" s="636"/>
      <c r="AE75" s="622" t="str">
        <f>IF(_tag_month_shift!Z67="","",_tag_month_shift!Z67)</f>
        <v/>
      </c>
      <c r="AF75" s="619" t="str">
        <f>IF(_tag_month_shift!AA67="","",_tag_month_shift!AA67)</f>
        <v/>
      </c>
      <c r="AG75" s="619" t="str">
        <f>IF(_tag_month_shift!AB67="","",_tag_month_shift!AB67)</f>
        <v/>
      </c>
      <c r="AH75" s="619" t="str">
        <f>IF(_tag_month_shift!AC67="","",_tag_month_shift!AC67)</f>
        <v/>
      </c>
      <c r="AI75" s="619" t="str">
        <f>IF(_tag_month_shift!AD67="","",_tag_month_shift!AD67)</f>
        <v/>
      </c>
      <c r="AJ75" s="620" t="str">
        <f>IF(AI76="","",SUM(AE76:AI76)-SUM(AE75:AI75))</f>
        <v/>
      </c>
      <c r="AK75" s="620"/>
      <c r="AL75" s="619" t="str">
        <f>IF(_tag_month_shift!AG67="","",_tag_month_shift!AG67)</f>
        <v/>
      </c>
      <c r="AM75" s="619" t="str">
        <f>IF(_tag_month_shift!AH67="","",_tag_month_shift!AH67)</f>
        <v/>
      </c>
      <c r="AN75" s="620" t="str">
        <f>IF(AM76="","",SUM(AL76:AM76)-SUM(AL75:AM75))</f>
        <v/>
      </c>
      <c r="AO75" s="620"/>
      <c r="AP75" s="624" t="str">
        <f>IF(AND(BD75=""),"",IF(AND(BD75=0),0,IF(AND(BD75&gt;0),AN75/BD75,)))</f>
        <v/>
      </c>
      <c r="AQ75" s="624"/>
      <c r="AR75" s="625" t="str">
        <f>IF(AND(AZ75=""),"",IF(AND(AZ75=0),0,IF(AND(AZ75&gt;0),AN75/AZ75,)))</f>
        <v/>
      </c>
      <c r="AS75" s="625"/>
      <c r="AT75" s="619" t="str">
        <f>IF(_tag_month_shift!AO67="","",_tag_month_shift!AO67)</f>
        <v/>
      </c>
      <c r="AU75" s="619" t="str">
        <f>IF(_tag_month_shift!AP67="","",_tag_month_shift!AP67)</f>
        <v/>
      </c>
      <c r="AV75" s="620" t="str">
        <f>IF(AT76="","",AT76-AT75)</f>
        <v/>
      </c>
      <c r="AW75" s="620" t="str">
        <f>IF(AU76="","",AU76-AU75)</f>
        <v/>
      </c>
      <c r="AX75" s="620" t="str">
        <f>IF(AU76="","",SUM(AV75:AW75))</f>
        <v/>
      </c>
      <c r="AY75" s="620"/>
      <c r="AZ75" s="627" t="str">
        <f>IF(_tag_month_shift!AU67="","",_tag_month_shift!AU67)</f>
        <v/>
      </c>
      <c r="BA75" s="627" t="str">
        <f>IF(_tag_month_shift!AV67="","",_tag_month_shift!AV67)</f>
        <v/>
      </c>
      <c r="BB75" s="627" t="str">
        <f>IF(_tag_month_shift!AW67="","",_tag_month_shift!AW67)</f>
        <v/>
      </c>
      <c r="BC75" s="627" t="str">
        <f>IF(_tag_month_shift!AX67="","",_tag_month_shift!AX67)</f>
        <v/>
      </c>
      <c r="BD75" s="628"/>
      <c r="BE75" s="620"/>
      <c r="BF75" s="620"/>
      <c r="BG75" s="629" t="str">
        <f>IF(AND(AZ75=""),"",IF(AND(AZ75=0),0,IF(AND(AZ75&gt;0),AX75*1000/AZ75,)))</f>
        <v/>
      </c>
      <c r="BH75" s="637" t="str">
        <f>IF(AND(AZ75=""),"",IF(AND(AZ75=0),0,IF(AND(AZ75&gt;0),(AW75*0.7353+AV75)*971.4/AZ75,)))</f>
        <v/>
      </c>
      <c r="BI75" s="624"/>
      <c r="BJ75" s="624"/>
      <c r="BK75" s="619" t="str">
        <f>IF(_tag_month_shift!BF67="","",_tag_month_shift!BF67)</f>
        <v/>
      </c>
      <c r="BL75" s="619" t="str">
        <f>IF(_tag_month_shift!BG67="","",_tag_month_shift!BG67)</f>
        <v/>
      </c>
      <c r="BM75" s="620" t="str">
        <f>IF(BL76="","",SUM(BK76:BL76)-SUM(BK75:BL75))</f>
        <v/>
      </c>
      <c r="BN75" s="620"/>
      <c r="BO75" s="619" t="str">
        <f>IF(_tag_month_shift!BJ67="","",_tag_month_shift!BJ67)</f>
        <v/>
      </c>
      <c r="BP75" s="619" t="str">
        <f>IF(_tag_month_shift!BK67="","",_tag_month_shift!BK67)</f>
        <v/>
      </c>
      <c r="BQ75" s="457" t="str">
        <f>IF(BP76="","",SUM(BO76:BP76)-SUM(BO75:BP75))</f>
        <v/>
      </c>
      <c r="BR75" s="457"/>
      <c r="BS75" s="619" t="str">
        <f>IF(_tag_month_shift!BN67="","",_tag_month_shift!BN67)</f>
        <v/>
      </c>
      <c r="BT75" s="619" t="str">
        <f>IF(_tag_month_shift!BO67="","",_tag_month_shift!BO67)</f>
        <v/>
      </c>
      <c r="BU75" s="620" t="str">
        <f>IF(BT76="","",SUM(BS76:BT76)-SUM(BS75:BT75))</f>
        <v/>
      </c>
      <c r="BV75" s="630"/>
      <c r="BW75" s="605" t="str">
        <f>IF(AN75="","",AN75/(AZ75+AN75))</f>
        <v/>
      </c>
    </row>
    <row ht="15" r="76">
      <c r="A76" s="421">
        <f ca="1">A73+1</f>
        <v>43608</v>
      </c>
      <c r="B76" s="587">
        <f ca="1">A76</f>
        <v>43608</v>
      </c>
      <c r="C76" s="588" t="s">
        <v>424</v>
      </c>
      <c r="D76" s="606">
        <f>IF(AND(D70=1),4,IF(AND(D70&gt;1),(D70-1),))</f>
        <v>3</v>
      </c>
      <c r="E76" s="590" t="str">
        <f>IF(AND(D76=1),"甲班",IF(AND(D76=2),"乙班",IF(AND(D76=3),"丙班",IF(AND(D76=4),"丁班",))))</f>
        <v>丙班</v>
      </c>
      <c r="F76" s="591" t="str">
        <f>IF(_tag_month_shift!A68="","",_tag_month_shift!A68)</f>
        <v/>
      </c>
      <c r="G76" s="592" t="str">
        <f>IF(_tag_month_shift!B68="","",_tag_month_shift!B68)</f>
        <v/>
      </c>
      <c r="H76" s="592" t="str">
        <f>IF(_tag_month_shift!C68="","",_tag_month_shift!C68)</f>
        <v/>
      </c>
      <c r="I76" s="592" t="str">
        <f>IF(_tag_month_shift!D68="","",_tag_month_shift!D68)</f>
        <v/>
      </c>
      <c r="J76" s="592" t="str">
        <f>IF(_tag_month_shift!E68="","",_tag_month_shift!E68)</f>
        <v/>
      </c>
      <c r="K76" s="593" t="str">
        <f>IF(J77="","",SUM(F77:J77)-SUM(F76:J76))</f>
        <v/>
      </c>
      <c r="L76" s="593" t="str">
        <f>IF(J77="","",SUM(K76:K78))</f>
        <v/>
      </c>
      <c r="M76" s="592" t="str">
        <f>IF(_tag_month_shift!H68="","",_tag_month_shift!H68)</f>
        <v/>
      </c>
      <c r="N76" s="592" t="str">
        <f>IF(_tag_month_shift!I68="","",_tag_month_shift!I68)</f>
        <v/>
      </c>
      <c r="O76" s="593" t="str">
        <f>IF(N77="","",SUM(M77:N77)-SUM(M76:N76))</f>
        <v/>
      </c>
      <c r="P76" s="593" t="str">
        <f>IF(N77="","",SUM(O76:O78))</f>
        <v/>
      </c>
      <c r="Q76" s="592" t="str">
        <f>IF(_tag_month_shift!L68="","",_tag_month_shift!L68)</f>
        <v/>
      </c>
      <c r="R76" s="592" t="str">
        <f>IF(_tag_month_shift!M68="","",_tag_month_shift!M68)</f>
        <v/>
      </c>
      <c r="S76" s="593" t="str">
        <f>IF(R77="","",SUM(Q77:R77)-SUM(Q76:R76))</f>
        <v/>
      </c>
      <c r="T76" s="593" t="str">
        <f>IF(R77="","",SUM(S76:S78))</f>
        <v/>
      </c>
      <c r="U76" s="592" t="str">
        <f>IF(_tag_month_shift!P68="","",_tag_month_shift!P68)</f>
        <v/>
      </c>
      <c r="V76" s="592" t="str">
        <f>IF(_tag_month_shift!Q68="","",_tag_month_shift!Q68)</f>
        <v/>
      </c>
      <c r="W76" s="593" t="str">
        <f>IF(V77="","",SUM(U77:V77)-SUM(U76:V76))</f>
        <v/>
      </c>
      <c r="X76" s="593" t="str">
        <f>IF(V77="","",SUM(W76:W78))</f>
        <v/>
      </c>
      <c r="Y76" s="631" t="str">
        <f>IF(_tag_month_shift!T68="","",_tag_month_shift!T68)</f>
        <v/>
      </c>
      <c r="Z76" s="593" t="str">
        <f>IF(Y77="","",Y77-Y76)</f>
        <v/>
      </c>
      <c r="AA76" s="638" t="str">
        <f>IF(Y77="","",SUM(Z76:Z78))</f>
        <v/>
      </c>
      <c r="AB76" s="631" t="str">
        <f>IF(_tag_month_shift!W68="","",_tag_month_shift!W68)</f>
        <v/>
      </c>
      <c r="AC76" s="593" t="str">
        <f>IF(AB77="","",AB77-AB76)</f>
        <v/>
      </c>
      <c r="AD76" s="632" t="str">
        <f>IF(AB77="","",SUM(AC76:AC78))</f>
        <v/>
      </c>
      <c r="AE76" s="595" t="str">
        <f>IF(_tag_month_shift!Z68="","",_tag_month_shift!Z68)</f>
        <v/>
      </c>
      <c r="AF76" s="592" t="str">
        <f>IF(_tag_month_shift!AA68="","",_tag_month_shift!AA68)</f>
        <v/>
      </c>
      <c r="AG76" s="592" t="str">
        <f>IF(_tag_month_shift!AB68="","",_tag_month_shift!AB68)</f>
        <v/>
      </c>
      <c r="AH76" s="592" t="str">
        <f>IF(_tag_month_shift!AC68="","",_tag_month_shift!AC68)</f>
        <v/>
      </c>
      <c r="AI76" s="592" t="str">
        <f>IF(_tag_month_shift!AD68="","",_tag_month_shift!AD68)</f>
        <v/>
      </c>
      <c r="AJ76" s="593" t="str">
        <f>IF(AI77="","",SUM(AE77:AI77)-SUM(AE76:AI76))</f>
        <v/>
      </c>
      <c r="AK76" s="593" t="str">
        <f>IF(AI77="","",SUM(AJ76:AJ78))</f>
        <v/>
      </c>
      <c r="AL76" s="592" t="str">
        <f>IF(_tag_month_shift!AG68="","",_tag_month_shift!AG68)</f>
        <v/>
      </c>
      <c r="AM76" s="592" t="str">
        <f>IF(_tag_month_shift!AH68="","",_tag_month_shift!AH68)</f>
        <v/>
      </c>
      <c r="AN76" s="593" t="str">
        <f>IF(AM77="","",SUM(AL77:AM77)-SUM(AL76:AM76))</f>
        <v/>
      </c>
      <c r="AO76" s="593" t="str">
        <f>IF(AM77="","",SUM(AN76:AN78))</f>
        <v/>
      </c>
      <c r="AP76" s="597" t="str">
        <f>IF(AND(BD76=""),"",IF(AND(BD76=0),0,IF(AND(BD76&gt;0),AN76/BD76,)))</f>
        <v/>
      </c>
      <c r="AQ76" s="597" t="str">
        <f>IF(BD76="","",AVERAGE(AP76:AP78))</f>
        <v/>
      </c>
      <c r="AR76" s="633" t="str">
        <f>IF(AND(AZ76=""),"",IF(AND(AZ76=0),0,IF(AND(AZ76&gt;0),AN76/AZ76,)))</f>
        <v/>
      </c>
      <c r="AS76" s="633" t="str">
        <f>IF(AZ76="","",AVERAGE(AR76:AR78))</f>
        <v/>
      </c>
      <c r="AT76" s="592" t="str">
        <f>IF(_tag_month_shift!AO68="","",_tag_month_shift!AO68)</f>
        <v/>
      </c>
      <c r="AU76" s="592" t="str">
        <f>IF(_tag_month_shift!AP68="","",_tag_month_shift!AP68)</f>
        <v/>
      </c>
      <c r="AV76" s="593" t="str">
        <f>IF(AT77="","",AT77-AT76)</f>
        <v/>
      </c>
      <c r="AW76" s="593" t="str">
        <f>IF(AU77="","",AU77-AU76)</f>
        <v/>
      </c>
      <c r="AX76" s="593" t="str">
        <f>IF(AU77="","",SUM(AV76:AW76))</f>
        <v/>
      </c>
      <c r="AY76" s="593" t="str">
        <f>IF(AU77="","",SUM(AX76:AX78))</f>
        <v/>
      </c>
      <c r="AZ76" s="600" t="str">
        <f>IF(_tag_month_shift!AU68="","",_tag_month_shift!AU68)</f>
        <v/>
      </c>
      <c r="BA76" s="600" t="str">
        <f>IF(_tag_month_shift!AV68="","",_tag_month_shift!AV68)</f>
        <v/>
      </c>
      <c r="BB76" s="600" t="str">
        <f>IF(_tag_month_shift!AW68="","",_tag_month_shift!AW68)</f>
        <v/>
      </c>
      <c r="BC76" s="600" t="str">
        <f>IF(_tag_month_shift!AX68="","",_tag_month_shift!AX68)</f>
        <v/>
      </c>
      <c r="BD76" s="601"/>
      <c r="BE76" s="593" t="str">
        <f>IF(_tag_month_shift!AZ68="","",_tag_month_shift!AZ68)</f>
        <v/>
      </c>
      <c r="BF76" s="593" t="str">
        <f>IF(_tag_month_shift!BA68="","",_tag_month_shift!BA68)</f>
        <v/>
      </c>
      <c r="BG76" s="602" t="str">
        <f>IF(AND(AZ76=""),"",IF(AND(AZ76=0),0,IF(AND(AZ76&gt;0),AX76*1000/AZ76,)))</f>
        <v/>
      </c>
      <c r="BH76" s="634" t="str">
        <f>IF(AND(AZ76=""),"",IF(AND(AZ76=0),0,IF(AND(AZ76&gt;0),(AW76*0.7353+AV76)*971.4/AZ76,)))</f>
        <v/>
      </c>
      <c r="BI76" s="597" t="str">
        <f>IF(AND(BE76=""),"",IF(AND(BE76=0),0,IF(AND(BE76&gt;0),AY76*1000/BE76,)))</f>
        <v/>
      </c>
      <c r="BJ76" s="597" t="str">
        <f>IF(AND(BE76=""),"",IF(AND(BE76=0),0,IF(AND(BE76&gt;0),(SUM(AW76:AW78)*0.7353+SUM(AV76:AV78))*971.4/BE76,)))</f>
        <v/>
      </c>
      <c r="BK76" s="592" t="str">
        <f>IF(_tag_month_shift!BF68="","",_tag_month_shift!BF68)</f>
        <v/>
      </c>
      <c r="BL76" s="592" t="str">
        <f>IF(_tag_month_shift!BG68="","",_tag_month_shift!BG68)</f>
        <v/>
      </c>
      <c r="BM76" s="593" t="str">
        <f>IF(BL77="","",SUM(BK77:BL77)-SUM(BK76:BL76))</f>
        <v/>
      </c>
      <c r="BN76" s="593" t="str">
        <f>IF(BL77="","",SUM(BM76:BM78))</f>
        <v/>
      </c>
      <c r="BO76" s="592" t="str">
        <f>IF(_tag_month_shift!BJ68="","",_tag_month_shift!BJ68)</f>
        <v/>
      </c>
      <c r="BP76" s="592" t="str">
        <f>IF(_tag_month_shift!BK68="","",_tag_month_shift!BK68)</f>
        <v/>
      </c>
      <c r="BQ76" s="457" t="str">
        <f>IF(BP77="","",SUM(BO77:BP77)-SUM(BO76:BP76))</f>
        <v/>
      </c>
      <c r="BR76" s="457" t="str">
        <f>IF(BP77="","",SUM(BQ76:BQ78))</f>
        <v/>
      </c>
      <c r="BS76" s="592" t="str">
        <f>IF(_tag_month_shift!BN68="","",_tag_month_shift!BN68)</f>
        <v/>
      </c>
      <c r="BT76" s="592" t="str">
        <f>IF(_tag_month_shift!BO68="","",_tag_month_shift!BO68)</f>
        <v/>
      </c>
      <c r="BU76" s="593" t="str">
        <f>IF(BT77="","",SUM(BS77:BT77)-SUM(BS76:BT76))</f>
        <v/>
      </c>
      <c r="BV76" s="604" t="str">
        <f>IF(BT77="","",SUM(BU76:BU78))</f>
        <v/>
      </c>
      <c r="BW76" s="605" t="str">
        <f>IF(AN76="","",AN76/(AZ76+AN76))</f>
        <v/>
      </c>
    </row>
    <row ht="15" r="77">
      <c r="A77" s="421">
        <f ca="1">A74+1</f>
        <v>43608</v>
      </c>
      <c r="B77" s="587">
        <f ca="1">A77</f>
        <v>43608</v>
      </c>
      <c r="C77" s="588" t="s">
        <v>434</v>
      </c>
      <c r="D77" s="606">
        <f>IF(AND(D76=4),1,IF(AND(D76&lt;4),(D76+1),))</f>
        <v>4</v>
      </c>
      <c r="E77" s="590" t="str">
        <f>IF(AND(D77=1),"甲班",IF(AND(D77=2),"乙班",IF(AND(D77=3),"丙班",IF(AND(D77=4),"丁班",))))</f>
        <v>丁班</v>
      </c>
      <c r="F77" s="607" t="str">
        <f>IF(_tag_month_shift!A69="","",_tag_month_shift!A69)</f>
        <v/>
      </c>
      <c r="G77" s="608" t="str">
        <f>IF(_tag_month_shift!B69="","",_tag_month_shift!B69)</f>
        <v/>
      </c>
      <c r="H77" s="608" t="str">
        <f>IF(_tag_month_shift!C69="","",_tag_month_shift!C69)</f>
        <v/>
      </c>
      <c r="I77" s="608" t="str">
        <f>IF(_tag_month_shift!D69="","",_tag_month_shift!D69)</f>
        <v/>
      </c>
      <c r="J77" s="608" t="str">
        <f>IF(_tag_month_shift!E69="","",_tag_month_shift!E69)</f>
        <v/>
      </c>
      <c r="K77" s="593" t="str">
        <f>IF(J78="","",SUM(F78:J78)-SUM(F77:J77))</f>
        <v/>
      </c>
      <c r="L77" s="609"/>
      <c r="M77" s="608" t="str">
        <f>IF(_tag_month_shift!H69="","",_tag_month_shift!H69)</f>
        <v/>
      </c>
      <c r="N77" s="608" t="str">
        <f>IF(_tag_month_shift!I69="","",_tag_month_shift!I69)</f>
        <v/>
      </c>
      <c r="O77" s="609" t="str">
        <f>IF(N78="","",SUM(M78:N78)-SUM(M77:N77))</f>
        <v/>
      </c>
      <c r="P77" s="609"/>
      <c r="Q77" s="608" t="str">
        <f>IF(_tag_month_shift!L69="","",_tag_month_shift!L69)</f>
        <v/>
      </c>
      <c r="R77" s="608" t="str">
        <f>IF(_tag_month_shift!M69="","",_tag_month_shift!M69)</f>
        <v/>
      </c>
      <c r="S77" s="609" t="str">
        <f>IF(R78="","",SUM(Q78:R78)-SUM(Q77:R77))</f>
        <v/>
      </c>
      <c r="T77" s="609"/>
      <c r="U77" s="608" t="str">
        <f>IF(_tag_month_shift!P69="","",_tag_month_shift!P69)</f>
        <v/>
      </c>
      <c r="V77" s="608" t="str">
        <f>IF(_tag_month_shift!Q69="","",_tag_month_shift!Q69)</f>
        <v/>
      </c>
      <c r="W77" s="609" t="str">
        <f>IF(V78="","",SUM(U78:V78)-SUM(U77:V77))</f>
        <v/>
      </c>
      <c r="X77" s="609"/>
      <c r="Y77" s="608" t="str">
        <f>IF(_tag_month_shift!T69="","",_tag_month_shift!T69)</f>
        <v/>
      </c>
      <c r="Z77" s="609" t="str">
        <f>IF(Y78="","",Y78-Y77)</f>
        <v/>
      </c>
      <c r="AA77" s="609"/>
      <c r="AB77" s="594" t="str">
        <f>IF(_tag_month_shift!W69="","",_tag_month_shift!W69)</f>
        <v/>
      </c>
      <c r="AC77" s="609" t="str">
        <f>IF(AB78="","",AB78-AB77)</f>
        <v/>
      </c>
      <c r="AD77" s="635"/>
      <c r="AE77" s="610" t="str">
        <f>IF(_tag_month_shift!Z69="","",_tag_month_shift!Z69)</f>
        <v/>
      </c>
      <c r="AF77" s="608" t="str">
        <f>IF(_tag_month_shift!AA69="","",_tag_month_shift!AA69)</f>
        <v/>
      </c>
      <c r="AG77" s="608" t="str">
        <f>IF(_tag_month_shift!AB69="","",_tag_month_shift!AB69)</f>
        <v/>
      </c>
      <c r="AH77" s="608" t="str">
        <f>IF(_tag_month_shift!AC69="","",_tag_month_shift!AC69)</f>
        <v/>
      </c>
      <c r="AI77" s="608" t="str">
        <f>IF(_tag_month_shift!AD69="","",_tag_month_shift!AD69)</f>
        <v/>
      </c>
      <c r="AJ77" s="609" t="str">
        <f>IF(AI78="","",SUM(AE78:AI78)-SUM(AE77:AI77))</f>
        <v/>
      </c>
      <c r="AK77" s="609"/>
      <c r="AL77" s="608" t="str">
        <f>IF(_tag_month_shift!AG69="","",_tag_month_shift!AG69)</f>
        <v/>
      </c>
      <c r="AM77" s="608" t="str">
        <f>IF(_tag_month_shift!AH69="","",_tag_month_shift!AH69)</f>
        <v/>
      </c>
      <c r="AN77" s="609" t="str">
        <f>IF(AM78="","",SUM(AL78:AM78)-SUM(AL77:AM77))</f>
        <v/>
      </c>
      <c r="AO77" s="609"/>
      <c r="AP77" s="612" t="str">
        <f>IF(AND(BD77=""),"",IF(AND(BD77=0),0,IF(AND(BD77&gt;0),AN77/BD77,)))</f>
        <v/>
      </c>
      <c r="AQ77" s="612"/>
      <c r="AR77" s="598" t="str">
        <f>IF(AND(AZ77=""),"",IF(AND(AZ77=0),0,IF(AND(AZ77&gt;0),AN77/AZ77,)))</f>
        <v/>
      </c>
      <c r="AS77" s="598"/>
      <c r="AT77" s="608" t="str">
        <f>IF(_tag_month_shift!AO69="","",_tag_month_shift!AO69)</f>
        <v/>
      </c>
      <c r="AU77" s="608" t="str">
        <f>IF(_tag_month_shift!AP69="","",_tag_month_shift!AP69)</f>
        <v/>
      </c>
      <c r="AV77" s="609" t="str">
        <f>IF(AT78="","",AT78-AT77)</f>
        <v/>
      </c>
      <c r="AW77" s="609" t="str">
        <f>IF(AU78="","",AU78-AU77)</f>
        <v/>
      </c>
      <c r="AX77" s="609" t="str">
        <f>IF(AU78="","",SUM(AV77:AW77))</f>
        <v/>
      </c>
      <c r="AY77" s="609"/>
      <c r="AZ77" s="614" t="str">
        <f>IF(_tag_month_shift!AU69="","",_tag_month_shift!AU69)</f>
        <v/>
      </c>
      <c r="BA77" s="614" t="str">
        <f>IF(_tag_month_shift!AV69="","",_tag_month_shift!AV69)</f>
        <v/>
      </c>
      <c r="BB77" s="614" t="str">
        <f>IF(_tag_month_shift!AW69="","",_tag_month_shift!AW69)</f>
        <v/>
      </c>
      <c r="BC77" s="614" t="str">
        <f>IF(_tag_month_shift!AX69="","",_tag_month_shift!AX69)</f>
        <v/>
      </c>
      <c r="BD77" s="615"/>
      <c r="BE77" s="609"/>
      <c r="BF77" s="609"/>
      <c r="BG77" s="616" t="str">
        <f>IF(AND(AZ77=""),"",IF(AND(AZ77=0),0,IF(AND(AZ77&gt;0),AX77*1000/AZ77,)))</f>
        <v/>
      </c>
      <c r="BH77" s="603" t="str">
        <f>IF(AND(AZ77=""),"",IF(AND(AZ77=0),0,IF(AND(AZ77&gt;0),(AW77*0.7353+AV77)*971.4/AZ77,)))</f>
        <v/>
      </c>
      <c r="BI77" s="612"/>
      <c r="BJ77" s="612"/>
      <c r="BK77" s="608" t="str">
        <f>IF(_tag_month_shift!BF69="","",_tag_month_shift!BF69)</f>
        <v/>
      </c>
      <c r="BL77" s="608" t="str">
        <f>IF(_tag_month_shift!BG69="","",_tag_month_shift!BG69)</f>
        <v/>
      </c>
      <c r="BM77" s="609" t="str">
        <f>IF(BL78="","",SUM(BK78:BL78)-SUM(BK77:BL77))</f>
        <v/>
      </c>
      <c r="BN77" s="609"/>
      <c r="BO77" s="608" t="str">
        <f>IF(_tag_month_shift!BJ69="","",_tag_month_shift!BJ69)</f>
        <v/>
      </c>
      <c r="BP77" s="608" t="str">
        <f>IF(_tag_month_shift!BK69="","",_tag_month_shift!BK69)</f>
        <v/>
      </c>
      <c r="BQ77" s="457" t="str">
        <f>IF(BP78="","",SUM(BO78:BP78)-SUM(BO77:BP77))</f>
        <v/>
      </c>
      <c r="BR77" s="457"/>
      <c r="BS77" s="608" t="str">
        <f>IF(_tag_month_shift!BN69="","",_tag_month_shift!BN69)</f>
        <v/>
      </c>
      <c r="BT77" s="608" t="str">
        <f>IF(_tag_month_shift!BO69="","",_tag_month_shift!BO69)</f>
        <v/>
      </c>
      <c r="BU77" s="609" t="str">
        <f>IF(BT78="","",SUM(BS78:BT78)-SUM(BS77:BT77))</f>
        <v/>
      </c>
      <c r="BV77" s="617"/>
      <c r="BW77" s="605" t="str">
        <f>IF(AN77="","",AN77/(AZ77+AN77))</f>
        <v/>
      </c>
    </row>
    <row ht="15" r="78">
      <c r="A78" s="421">
        <f ca="1">A75+1</f>
        <v>43608</v>
      </c>
      <c r="B78" s="587">
        <f ca="1">A78</f>
        <v>43608</v>
      </c>
      <c r="C78" s="588" t="s">
        <v>437</v>
      </c>
      <c r="D78" s="606">
        <f>IF(AND(D77=4),1,IF(AND(D77&lt;4),(D77+1),))</f>
        <v>1</v>
      </c>
      <c r="E78" s="590" t="str">
        <f>IF(AND(D78=1),"甲班",IF(AND(D78=2),"乙班",IF(AND(D78=3),"丙班",IF(AND(D78=4),"丁班",))))</f>
        <v>甲班</v>
      </c>
      <c r="F78" s="618" t="str">
        <f>IF(_tag_month_shift!A70="","",_tag_month_shift!A70)</f>
        <v/>
      </c>
      <c r="G78" s="619" t="str">
        <f>IF(_tag_month_shift!B70="","",_tag_month_shift!B70)</f>
        <v/>
      </c>
      <c r="H78" s="619" t="str">
        <f>IF(_tag_month_shift!C70="","",_tag_month_shift!C70)</f>
        <v/>
      </c>
      <c r="I78" s="619" t="str">
        <f>IF(_tag_month_shift!D70="","",_tag_month_shift!D70)</f>
        <v/>
      </c>
      <c r="J78" s="619" t="str">
        <f>IF(_tag_month_shift!E70="","",_tag_month_shift!E70)</f>
        <v/>
      </c>
      <c r="K78" s="593" t="str">
        <f>IF(J79="","",SUM(F79:J79)-SUM(F78:J78))</f>
        <v/>
      </c>
      <c r="L78" s="620"/>
      <c r="M78" s="619" t="str">
        <f>IF(_tag_month_shift!H70="","",_tag_month_shift!H70)</f>
        <v/>
      </c>
      <c r="N78" s="619" t="str">
        <f>IF(_tag_month_shift!I70="","",_tag_month_shift!I70)</f>
        <v/>
      </c>
      <c r="O78" s="620" t="str">
        <f>IF(N79="","",SUM(M79:N79)-SUM(M78:N78))</f>
        <v/>
      </c>
      <c r="P78" s="620"/>
      <c r="Q78" s="619" t="str">
        <f>IF(_tag_month_shift!L70="","",_tag_month_shift!L70)</f>
        <v/>
      </c>
      <c r="R78" s="619" t="str">
        <f>IF(_tag_month_shift!M70="","",_tag_month_shift!M70)</f>
        <v/>
      </c>
      <c r="S78" s="609" t="str">
        <f>IF(R79="","",SUM(Q79:R79)-SUM(Q78:R78))</f>
        <v/>
      </c>
      <c r="T78" s="620"/>
      <c r="U78" s="608" t="str">
        <f>IF(_tag_month_shift!P70="","",_tag_month_shift!P70)</f>
        <v/>
      </c>
      <c r="V78" s="608" t="str">
        <f>IF(_tag_month_shift!Q70="","",_tag_month_shift!Q70)</f>
        <v/>
      </c>
      <c r="W78" s="620" t="str">
        <f>IF(V79="","",SUM(U79:V79)-SUM(U78:V78))</f>
        <v/>
      </c>
      <c r="X78" s="620"/>
      <c r="Y78" s="619" t="str">
        <f>IF(_tag_month_shift!T70="","",_tag_month_shift!T70)</f>
        <v/>
      </c>
      <c r="Z78" s="620" t="str">
        <f>IF(Y79="","",Y79-Y78)</f>
        <v/>
      </c>
      <c r="AA78" s="620"/>
      <c r="AB78" s="594" t="str">
        <f>IF(_tag_month_shift!W70="","",_tag_month_shift!W70)</f>
        <v/>
      </c>
      <c r="AC78" s="620" t="str">
        <f>IF(AB79="","",AB79-AB78)</f>
        <v/>
      </c>
      <c r="AD78" s="636"/>
      <c r="AE78" s="610" t="str">
        <f>IF(_tag_month_shift!Z70="","",_tag_month_shift!Z70)</f>
        <v/>
      </c>
      <c r="AF78" s="608" t="str">
        <f>IF(_tag_month_shift!AA70="","",_tag_month_shift!AA70)</f>
        <v/>
      </c>
      <c r="AG78" s="608" t="str">
        <f>IF(_tag_month_shift!AB70="","",_tag_month_shift!AB70)</f>
        <v/>
      </c>
      <c r="AH78" s="608" t="str">
        <f>IF(_tag_month_shift!AC70="","",_tag_month_shift!AC70)</f>
        <v/>
      </c>
      <c r="AI78" s="608" t="str">
        <f>IF(_tag_month_shift!AD70="","",_tag_month_shift!AD70)</f>
        <v/>
      </c>
      <c r="AJ78" s="620" t="str">
        <f>IF(AI79="","",SUM(AE79:AI79)-SUM(AE78:AI78))</f>
        <v/>
      </c>
      <c r="AK78" s="620"/>
      <c r="AL78" s="608" t="str">
        <f>IF(_tag_month_shift!AG70="","",_tag_month_shift!AG70)</f>
        <v/>
      </c>
      <c r="AM78" s="608" t="str">
        <f>IF(_tag_month_shift!AH70="","",_tag_month_shift!AH70)</f>
        <v/>
      </c>
      <c r="AN78" s="620" t="str">
        <f>IF(AM79="","",SUM(AL79:AM79)-SUM(AL78:AM78))</f>
        <v/>
      </c>
      <c r="AO78" s="620"/>
      <c r="AP78" s="624" t="str">
        <f>IF(AND(BD78=""),"",IF(AND(BD78=0),0,IF(AND(BD78&gt;0),AN78/BD78,)))</f>
        <v/>
      </c>
      <c r="AQ78" s="624"/>
      <c r="AR78" s="625" t="str">
        <f>IF(AND(AZ78=""),"",IF(AND(AZ78=0),0,IF(AND(AZ78&gt;0),AN78/AZ78,)))</f>
        <v/>
      </c>
      <c r="AS78" s="625"/>
      <c r="AT78" s="608" t="str">
        <f>IF(_tag_month_shift!AO70="","",_tag_month_shift!AO70)</f>
        <v/>
      </c>
      <c r="AU78" s="608" t="str">
        <f>IF(_tag_month_shift!AP70="","",_tag_month_shift!AP70)</f>
        <v/>
      </c>
      <c r="AV78" s="620" t="str">
        <f>IF(AT79="","",AT79-AT78)</f>
        <v/>
      </c>
      <c r="AW78" s="620" t="str">
        <f>IF(AU79="","",AU79-AU78)</f>
        <v/>
      </c>
      <c r="AX78" s="620" t="str">
        <f>IF(AU79="","",SUM(AV78:AW78))</f>
        <v/>
      </c>
      <c r="AY78" s="620"/>
      <c r="AZ78" s="627" t="str">
        <f>IF(_tag_month_shift!AU70="","",_tag_month_shift!AU70)</f>
        <v/>
      </c>
      <c r="BA78" s="627" t="str">
        <f>IF(_tag_month_shift!AV70="","",_tag_month_shift!AV70)</f>
        <v/>
      </c>
      <c r="BB78" s="627" t="str">
        <f>IF(_tag_month_shift!AW70="","",_tag_month_shift!AW70)</f>
        <v/>
      </c>
      <c r="BC78" s="627" t="str">
        <f>IF(_tag_month_shift!AX70="","",_tag_month_shift!AX70)</f>
        <v/>
      </c>
      <c r="BD78" s="628"/>
      <c r="BE78" s="620"/>
      <c r="BF78" s="620"/>
      <c r="BG78" s="629" t="str">
        <f>IF(AND(AZ78=""),"",IF(AND(AZ78=0),0,IF(AND(AZ78&gt;0),AX78*1000/AZ78,)))</f>
        <v/>
      </c>
      <c r="BH78" s="637" t="str">
        <f>IF(AND(AZ78=""),"",IF(AND(AZ78=0),0,IF(AND(AZ78&gt;0),(AW78*0.7353+AV78)*971.4/AZ78,)))</f>
        <v/>
      </c>
      <c r="BI78" s="624"/>
      <c r="BJ78" s="624"/>
      <c r="BK78" s="619" t="str">
        <f>IF(_tag_month_shift!BF70="","",_tag_month_shift!BF70)</f>
        <v/>
      </c>
      <c r="BL78" s="619" t="str">
        <f>IF(_tag_month_shift!BG70="","",_tag_month_shift!BG70)</f>
        <v/>
      </c>
      <c r="BM78" s="620" t="str">
        <f>IF(BL79="","",SUM(BK79:BL79)-SUM(BK78:BL78))</f>
        <v/>
      </c>
      <c r="BN78" s="620"/>
      <c r="BO78" s="619" t="str">
        <f>IF(_tag_month_shift!BJ70="","",_tag_month_shift!BJ70)</f>
        <v/>
      </c>
      <c r="BP78" s="619" t="str">
        <f>IF(_tag_month_shift!BK70="","",_tag_month_shift!BK70)</f>
        <v/>
      </c>
      <c r="BQ78" s="457" t="str">
        <f>IF(BP79="","",SUM(BO79:BP79)-SUM(BO78:BP78))</f>
        <v/>
      </c>
      <c r="BR78" s="457"/>
      <c r="BS78" s="619" t="str">
        <f>IF(_tag_month_shift!BN70="","",_tag_month_shift!BN70)</f>
        <v/>
      </c>
      <c r="BT78" s="619" t="str">
        <f>IF(_tag_month_shift!BO70="","",_tag_month_shift!BO70)</f>
        <v/>
      </c>
      <c r="BU78" s="620" t="str">
        <f>IF(BT79="","",SUM(BS79:BT79)-SUM(BS78:BT78))</f>
        <v/>
      </c>
      <c r="BV78" s="630"/>
      <c r="BW78" s="605" t="str">
        <f>IF(AN78="","",AN78/(AZ78+AN78))</f>
        <v/>
      </c>
    </row>
    <row ht="15" r="79">
      <c r="A79" s="421">
        <f ca="1">A76+1</f>
        <v>43609</v>
      </c>
      <c r="B79" s="587">
        <f ca="1">A79</f>
        <v>43609</v>
      </c>
      <c r="C79" s="588" t="s">
        <v>424</v>
      </c>
      <c r="D79" s="606">
        <f>IF(AND(D73=1),4,IF(AND(D73&gt;1),(D73-1),))</f>
        <v>2</v>
      </c>
      <c r="E79" s="590" t="str">
        <f>IF(AND(D79=1),"甲班",IF(AND(D79=2),"乙班",IF(AND(D79=3),"丙班",IF(AND(D79=4),"丁班",))))</f>
        <v>乙班</v>
      </c>
      <c r="F79" s="591" t="str">
        <f>IF(_tag_month_shift!A71="","",_tag_month_shift!A71)</f>
        <v/>
      </c>
      <c r="G79" s="592" t="str">
        <f>IF(_tag_month_shift!B71="","",_tag_month_shift!B71)</f>
        <v/>
      </c>
      <c r="H79" s="592" t="str">
        <f>IF(_tag_month_shift!C71="","",_tag_month_shift!C71)</f>
        <v/>
      </c>
      <c r="I79" s="592" t="str">
        <f>IF(_tag_month_shift!D71="","",_tag_month_shift!D71)</f>
        <v/>
      </c>
      <c r="J79" s="592" t="str">
        <f>IF(_tag_month_shift!E71="","",_tag_month_shift!E71)</f>
        <v/>
      </c>
      <c r="K79" s="593" t="str">
        <f>IF(J80="","",SUM(F80:J80)-SUM(F79:J79))</f>
        <v/>
      </c>
      <c r="L79" s="593" t="str">
        <f>IF(J80="","",SUM(K79:K81))</f>
        <v/>
      </c>
      <c r="M79" s="592" t="str">
        <f>IF(_tag_month_shift!H71="","",_tag_month_shift!H71)</f>
        <v/>
      </c>
      <c r="N79" s="592" t="str">
        <f>IF(_tag_month_shift!I71="","",_tag_month_shift!I71)</f>
        <v/>
      </c>
      <c r="O79" s="593" t="str">
        <f>IF(N80="","",SUM(M80:N80)-SUM(M79:N79))</f>
        <v/>
      </c>
      <c r="P79" s="593" t="str">
        <f>IF(N80="","",SUM(O79:O81))</f>
        <v/>
      </c>
      <c r="Q79" s="592" t="str">
        <f>IF(_tag_month_shift!L71="","",_tag_month_shift!L71)</f>
        <v/>
      </c>
      <c r="R79" s="592" t="str">
        <f>IF(_tag_month_shift!M71="","",_tag_month_shift!M71)</f>
        <v/>
      </c>
      <c r="S79" s="593" t="str">
        <f>IF(R80="","",SUM(Q80:R80)-SUM(Q79:R79))</f>
        <v/>
      </c>
      <c r="T79" s="593" t="str">
        <f>IF(R80="","",SUM(S79:S81))</f>
        <v/>
      </c>
      <c r="U79" s="592" t="str">
        <f>IF(_tag_month_shift!P71="","",_tag_month_shift!P71)</f>
        <v/>
      </c>
      <c r="V79" s="592" t="str">
        <f>IF(_tag_month_shift!Q71="","",_tag_month_shift!Q71)</f>
        <v/>
      </c>
      <c r="W79" s="593" t="str">
        <f>IF(V80="","",SUM(U80:V80)-SUM(U79:V79))</f>
        <v/>
      </c>
      <c r="X79" s="593" t="str">
        <f>IF(V80="","",SUM(W79:W81))</f>
        <v/>
      </c>
      <c r="Y79" s="592" t="str">
        <f>IF(_tag_month_shift!T71="","",_tag_month_shift!T71)</f>
        <v/>
      </c>
      <c r="Z79" s="593" t="str">
        <f>IF(Y80="","",Y80-Y79)</f>
        <v/>
      </c>
      <c r="AA79" s="593" t="str">
        <f>IF(Y80="","",SUM(Z79:Z81))</f>
        <v/>
      </c>
      <c r="AB79" s="631" t="str">
        <f>IF(_tag_month_shift!W71="","",_tag_month_shift!W71)</f>
        <v/>
      </c>
      <c r="AC79" s="593" t="str">
        <f>IF(AB80="","",AB80-AB79)</f>
        <v/>
      </c>
      <c r="AD79" s="632" t="str">
        <f>IF(AB80="","",SUM(AC79:AC81))</f>
        <v/>
      </c>
      <c r="AE79" s="595" t="str">
        <f>IF(_tag_month_shift!Z71="","",_tag_month_shift!Z71)</f>
        <v/>
      </c>
      <c r="AF79" s="592" t="str">
        <f>IF(_tag_month_shift!AA71="","",_tag_month_shift!AA71)</f>
        <v/>
      </c>
      <c r="AG79" s="592" t="str">
        <f>IF(_tag_month_shift!AB71="","",_tag_month_shift!AB71)</f>
        <v/>
      </c>
      <c r="AH79" s="592" t="str">
        <f>IF(_tag_month_shift!AC71="","",_tag_month_shift!AC71)</f>
        <v/>
      </c>
      <c r="AI79" s="592" t="str">
        <f>IF(_tag_month_shift!AD71="","",_tag_month_shift!AD71)</f>
        <v/>
      </c>
      <c r="AJ79" s="593" t="str">
        <f>IF(AI80="","",SUM(AE80:AI80)-SUM(AE79:AI79))</f>
        <v/>
      </c>
      <c r="AK79" s="593" t="str">
        <f>IF(AI80="","",SUM(AJ79:AJ81))</f>
        <v/>
      </c>
      <c r="AL79" s="592" t="str">
        <f>IF(_tag_month_shift!AG71="","",_tag_month_shift!AG71)</f>
        <v/>
      </c>
      <c r="AM79" s="592" t="str">
        <f>IF(_tag_month_shift!AH71="","",_tag_month_shift!AH71)</f>
        <v/>
      </c>
      <c r="AN79" s="593" t="str">
        <f>IF(AM80="","",SUM(AL80:AM80)-SUM(AL79:AM79))</f>
        <v/>
      </c>
      <c r="AO79" s="593" t="str">
        <f>IF(AM80="","",SUM(AN79:AN81))</f>
        <v/>
      </c>
      <c r="AP79" s="597" t="str">
        <f>IF(AND(BD79=""),"",IF(AND(BD79=0),0,IF(AND(BD79&gt;0),AN79/BD79,)))</f>
        <v/>
      </c>
      <c r="AQ79" s="597" t="str">
        <f>IF(BD79="","",AVERAGE(AP79:AP81))</f>
        <v/>
      </c>
      <c r="AR79" s="633" t="str">
        <f>IF(AND(AZ79=""),"",IF(AND(AZ79=0),0,IF(AND(AZ79&gt;0),AN79/AZ79,)))</f>
        <v/>
      </c>
      <c r="AS79" s="633" t="str">
        <f>IF(AZ79="","",AVERAGE(AR79:AR81))</f>
        <v/>
      </c>
      <c r="AT79" s="592" t="str">
        <f>IF(_tag_month_shift!AO71="","",_tag_month_shift!AO71)</f>
        <v/>
      </c>
      <c r="AU79" s="592" t="str">
        <f>IF(_tag_month_shift!AP71="","",_tag_month_shift!AP71)</f>
        <v/>
      </c>
      <c r="AV79" s="593" t="str">
        <f>IF(AT80="","",AT80-AT79)</f>
        <v/>
      </c>
      <c r="AW79" s="593" t="str">
        <f>IF(AU80="","",AU80-AU79)</f>
        <v/>
      </c>
      <c r="AX79" s="593" t="str">
        <f>IF(AU80="","",SUM(AV79:AW79))</f>
        <v/>
      </c>
      <c r="AY79" s="593" t="str">
        <f>IF(AU80="","",SUM(AX79:AX81))</f>
        <v/>
      </c>
      <c r="AZ79" s="600" t="str">
        <f>IF(_tag_month_shift!AU71="","",_tag_month_shift!AU71)</f>
        <v/>
      </c>
      <c r="BA79" s="600" t="str">
        <f>IF(_tag_month_shift!AV71="","",_tag_month_shift!AV71)</f>
        <v/>
      </c>
      <c r="BB79" s="600" t="str">
        <f>IF(_tag_month_shift!AW71="","",_tag_month_shift!AW71)</f>
        <v/>
      </c>
      <c r="BC79" s="600" t="str">
        <f>IF(_tag_month_shift!AX71="","",_tag_month_shift!AX71)</f>
        <v/>
      </c>
      <c r="BD79" s="601"/>
      <c r="BE79" s="593" t="str">
        <f>IF(_tag_month_shift!AZ71="","",_tag_month_shift!AZ71)</f>
        <v/>
      </c>
      <c r="BF79" s="593" t="str">
        <f>IF(_tag_month_shift!BA71="","",_tag_month_shift!BA71)</f>
        <v/>
      </c>
      <c r="BG79" s="602" t="str">
        <f>IF(AND(AZ79=""),"",IF(AND(AZ79=0),0,IF(AND(AZ79&gt;0),AX79*1000/AZ79,)))</f>
        <v/>
      </c>
      <c r="BH79" s="634" t="str">
        <f>IF(AND(AZ79=""),"",IF(AND(AZ79=0),0,IF(AND(AZ79&gt;0),(AW79*0.7353+AV79)*971.4/AZ79,)))</f>
        <v/>
      </c>
      <c r="BI79" s="597" t="str">
        <f>IF(AND(BE79=""),"",IF(AND(BE79=0),0,IF(AND(BE79&gt;0),AY79*1000/BE79,)))</f>
        <v/>
      </c>
      <c r="BJ79" s="597" t="str">
        <f>IF(AND(BE79=""),"",IF(AND(BE79=0),0,IF(AND(BE79&gt;0),(SUM(AW79:AW81)*0.7353+SUM(AV79:AV81))*971.4/BE79,)))</f>
        <v/>
      </c>
      <c r="BK79" s="592" t="str">
        <f>IF(_tag_month_shift!BF71="","",_tag_month_shift!BF71)</f>
        <v/>
      </c>
      <c r="BL79" s="592" t="str">
        <f>IF(_tag_month_shift!BG71="","",_tag_month_shift!BG71)</f>
        <v/>
      </c>
      <c r="BM79" s="593" t="str">
        <f>IF(BL80="","",SUM(BK80:BL80)-SUM(BK79:BL79))</f>
        <v/>
      </c>
      <c r="BN79" s="593" t="str">
        <f>IF(BL80="","",SUM(BM79:BM81))</f>
        <v/>
      </c>
      <c r="BO79" s="592" t="str">
        <f>IF(_tag_month_shift!BJ71="","",_tag_month_shift!BJ71)</f>
        <v/>
      </c>
      <c r="BP79" s="592" t="str">
        <f>IF(_tag_month_shift!BK71="","",_tag_month_shift!BK71)</f>
        <v/>
      </c>
      <c r="BQ79" s="457" t="str">
        <f>IF(BP80="","",SUM(BO80:BP80)-SUM(BO79:BP79))</f>
        <v/>
      </c>
      <c r="BR79" s="457" t="str">
        <f>IF(BP80="","",SUM(BQ79:BQ81))</f>
        <v/>
      </c>
      <c r="BS79" s="608" t="str">
        <f>IF(_tag_month_shift!BN71="","",_tag_month_shift!BN71)</f>
        <v/>
      </c>
      <c r="BT79" s="608" t="str">
        <f>IF(_tag_month_shift!BO71="","",_tag_month_shift!BO71)</f>
        <v/>
      </c>
      <c r="BU79" s="593" t="str">
        <f>IF(BT80="","",SUM(BS80:BT80)-SUM(BS79:BT79))</f>
        <v/>
      </c>
      <c r="BV79" s="604" t="str">
        <f>IF(BT80="","",SUM(BU79:BU81))</f>
        <v/>
      </c>
      <c r="BW79" s="605" t="str">
        <f>IF(AN79="","",AN79/(AZ79+AN79))</f>
        <v/>
      </c>
    </row>
    <row ht="15" r="80">
      <c r="A80" s="421">
        <f ca="1">A77+1</f>
        <v>43609</v>
      </c>
      <c r="B80" s="587">
        <f ca="1">A80</f>
        <v>43609</v>
      </c>
      <c r="C80" s="588" t="s">
        <v>434</v>
      </c>
      <c r="D80" s="606">
        <f>IF(AND(D79=4),1,IF(AND(D79&lt;4),(D79+1),))</f>
        <v>3</v>
      </c>
      <c r="E80" s="590" t="str">
        <f>IF(AND(D80=1),"甲班",IF(AND(D80=2),"乙班",IF(AND(D80=3),"丙班",IF(AND(D80=4),"丁班",))))</f>
        <v>丙班</v>
      </c>
      <c r="F80" s="607" t="str">
        <f>IF(_tag_month_shift!A72="","",_tag_month_shift!A72)</f>
        <v/>
      </c>
      <c r="G80" s="608" t="str">
        <f>IF(_tag_month_shift!B72="","",_tag_month_shift!B72)</f>
        <v/>
      </c>
      <c r="H80" s="608" t="str">
        <f>IF(_tag_month_shift!C72="","",_tag_month_shift!C72)</f>
        <v/>
      </c>
      <c r="I80" s="608" t="str">
        <f>IF(_tag_month_shift!D72="","",_tag_month_shift!D72)</f>
        <v/>
      </c>
      <c r="J80" s="608" t="str">
        <f>IF(_tag_month_shift!E72="","",_tag_month_shift!E72)</f>
        <v/>
      </c>
      <c r="K80" s="593" t="str">
        <f>IF(J81="","",SUM(F81:J81)-SUM(F80:J80))</f>
        <v/>
      </c>
      <c r="L80" s="609"/>
      <c r="M80" s="608" t="str">
        <f>IF(_tag_month_shift!H72="","",_tag_month_shift!H72)</f>
        <v/>
      </c>
      <c r="N80" s="608" t="str">
        <f>IF(_tag_month_shift!I72="","",_tag_month_shift!I72)</f>
        <v/>
      </c>
      <c r="O80" s="609" t="str">
        <f>IF(N81="","",SUM(M81:N81)-SUM(M80:N80))</f>
        <v/>
      </c>
      <c r="P80" s="609"/>
      <c r="Q80" s="608" t="str">
        <f>IF(_tag_month_shift!L72="","",_tag_month_shift!L72)</f>
        <v/>
      </c>
      <c r="R80" s="608" t="str">
        <f>IF(_tag_month_shift!M72="","",_tag_month_shift!M72)</f>
        <v/>
      </c>
      <c r="S80" s="609" t="str">
        <f>IF(R81="","",SUM(Q81:R81)-SUM(Q80:R80))</f>
        <v/>
      </c>
      <c r="T80" s="609"/>
      <c r="U80" s="608" t="str">
        <f>IF(_tag_month_shift!P72="","",_tag_month_shift!P72)</f>
        <v/>
      </c>
      <c r="V80" s="608" t="str">
        <f>IF(_tag_month_shift!Q72="","",_tag_month_shift!Q72)</f>
        <v/>
      </c>
      <c r="W80" s="609" t="str">
        <f>IF(V81="","",SUM(U81:V81)-SUM(U80:V80))</f>
        <v/>
      </c>
      <c r="X80" s="609"/>
      <c r="Y80" s="608" t="str">
        <f>IF(_tag_month_shift!T72="","",_tag_month_shift!T72)</f>
        <v/>
      </c>
      <c r="Z80" s="609"/>
      <c r="AA80" s="609"/>
      <c r="AB80" s="594" t="str">
        <f>IF(_tag_month_shift!W72="","",_tag_month_shift!W72)</f>
        <v/>
      </c>
      <c r="AC80" s="609" t="str">
        <f>IF(AB81="","",AB81-AB80)</f>
        <v/>
      </c>
      <c r="AD80" s="635"/>
      <c r="AE80" s="610" t="str">
        <f>IF(_tag_month_shift!Z72="","",_tag_month_shift!Z72)</f>
        <v/>
      </c>
      <c r="AF80" s="608" t="str">
        <f>IF(_tag_month_shift!AA72="","",_tag_month_shift!AA72)</f>
        <v/>
      </c>
      <c r="AG80" s="608" t="str">
        <f>IF(_tag_month_shift!AB72="","",_tag_month_shift!AB72)</f>
        <v/>
      </c>
      <c r="AH80" s="608" t="str">
        <f>IF(_tag_month_shift!AC72="","",_tag_month_shift!AC72)</f>
        <v/>
      </c>
      <c r="AI80" s="608" t="str">
        <f>IF(_tag_month_shift!AD72="","",_tag_month_shift!AD72)</f>
        <v/>
      </c>
      <c r="AJ80" s="609" t="str">
        <f>IF(AI81="","",SUM(AE81:AI81)-SUM(AE80:AI80))</f>
        <v/>
      </c>
      <c r="AK80" s="609"/>
      <c r="AL80" s="608" t="str">
        <f>IF(_tag_month_shift!AG72="","",_tag_month_shift!AG72)</f>
        <v/>
      </c>
      <c r="AM80" s="608" t="str">
        <f>IF(_tag_month_shift!AH72="","",_tag_month_shift!AH72)</f>
        <v/>
      </c>
      <c r="AN80" s="609" t="str">
        <f>IF(AM81="","",SUM(AL81:AM81)-SUM(AL80:AM80))</f>
        <v/>
      </c>
      <c r="AO80" s="609"/>
      <c r="AP80" s="612" t="str">
        <f>IF(AND(BD80=""),"",IF(AND(BD80=0),0,IF(AND(BD80&gt;0),AN80/BD80,)))</f>
        <v/>
      </c>
      <c r="AQ80" s="612"/>
      <c r="AR80" s="598" t="str">
        <f>IF(AND(AZ80=""),"",IF(AND(AZ80=0),0,IF(AND(AZ80&gt;0),AN80/AZ80,)))</f>
        <v/>
      </c>
      <c r="AS80" s="598"/>
      <c r="AT80" s="608" t="str">
        <f>IF(_tag_month_shift!AO72="","",_tag_month_shift!AO72)</f>
        <v/>
      </c>
      <c r="AU80" s="608" t="str">
        <f>IF(_tag_month_shift!AP72="","",_tag_month_shift!AP72)</f>
        <v/>
      </c>
      <c r="AV80" s="609" t="str">
        <f>IF(AT81="","",AT81-AT80)</f>
        <v/>
      </c>
      <c r="AW80" s="609" t="str">
        <f>IF(AU81="","",AU81-AU80)</f>
        <v/>
      </c>
      <c r="AX80" s="609" t="str">
        <f>IF(AU81="","",SUM(AV80:AW80))</f>
        <v/>
      </c>
      <c r="AY80" s="609"/>
      <c r="AZ80" s="614" t="str">
        <f>IF(_tag_month_shift!AU72="","",_tag_month_shift!AU72)</f>
        <v/>
      </c>
      <c r="BA80" s="614" t="str">
        <f>IF(_tag_month_shift!AV72="","",_tag_month_shift!AV72)</f>
        <v/>
      </c>
      <c r="BB80" s="614" t="str">
        <f>IF(_tag_month_shift!AW72="","",_tag_month_shift!AW72)</f>
        <v/>
      </c>
      <c r="BC80" s="614" t="str">
        <f>IF(_tag_month_shift!AX72="","",_tag_month_shift!AX72)</f>
        <v/>
      </c>
      <c r="BD80" s="615"/>
      <c r="BE80" s="609"/>
      <c r="BF80" s="609"/>
      <c r="BG80" s="616" t="str">
        <f>IF(AND(AZ80=""),"",IF(AND(AZ80=0),0,IF(AND(AZ80&gt;0),AX80*1000/AZ80,)))</f>
        <v/>
      </c>
      <c r="BH80" s="603" t="str">
        <f>IF(AND(AZ80=""),"",IF(AND(AZ80=0),0,IF(AND(AZ80&gt;0),(AW80*0.7353+AV80)*971.4/AZ80,)))</f>
        <v/>
      </c>
      <c r="BI80" s="612"/>
      <c r="BJ80" s="612"/>
      <c r="BK80" s="608" t="str">
        <f>IF(_tag_month_shift!BF72="","",_tag_month_shift!BF72)</f>
        <v/>
      </c>
      <c r="BL80" s="608" t="str">
        <f>IF(_tag_month_shift!BG72="","",_tag_month_shift!BG72)</f>
        <v/>
      </c>
      <c r="BM80" s="609" t="str">
        <f>IF(BL81="","",SUM(BK81:BL81)-SUM(BK80:BL80))</f>
        <v/>
      </c>
      <c r="BN80" s="609"/>
      <c r="BO80" s="608" t="str">
        <f>IF(_tag_month_shift!BJ72="","",_tag_month_shift!BJ72)</f>
        <v/>
      </c>
      <c r="BP80" s="608" t="str">
        <f>IF(_tag_month_shift!BK72="","",_tag_month_shift!BK72)</f>
        <v/>
      </c>
      <c r="BQ80" s="457" t="str">
        <f>IF(BP81="","",SUM(BO81:BP81)-SUM(BO80:BP80))</f>
        <v/>
      </c>
      <c r="BR80" s="457"/>
      <c r="BS80" s="608" t="str">
        <f>IF(_tag_month_shift!BN72="","",_tag_month_shift!BN72)</f>
        <v/>
      </c>
      <c r="BT80" s="608" t="str">
        <f>IF(_tag_month_shift!BO72="","",_tag_month_shift!BO72)</f>
        <v/>
      </c>
      <c r="BU80" s="609" t="str">
        <f>IF(BT81="","",SUM(BS81:BT81)-SUM(BS80:BT80))</f>
        <v/>
      </c>
      <c r="BV80" s="617"/>
      <c r="BW80" s="605" t="str">
        <f>IF(AN80="","",AN80/(AZ80+AN80))</f>
        <v/>
      </c>
    </row>
    <row ht="15" r="81">
      <c r="A81" s="421">
        <f ca="1">A78+1</f>
        <v>43609</v>
      </c>
      <c r="B81" s="587">
        <f ca="1">A81</f>
        <v>43609</v>
      </c>
      <c r="C81" s="588" t="s">
        <v>437</v>
      </c>
      <c r="D81" s="606">
        <f>IF(AND(D80=4),1,IF(AND(D80&lt;4),(D80+1),))</f>
        <v>4</v>
      </c>
      <c r="E81" s="590" t="str">
        <f>IF(AND(D81=1),"甲班",IF(AND(D81=2),"乙班",IF(AND(D81=3),"丙班",IF(AND(D81=4),"丁班",))))</f>
        <v>丁班</v>
      </c>
      <c r="F81" s="618" t="str">
        <f>IF(_tag_month_shift!A73="","",_tag_month_shift!A73)</f>
        <v/>
      </c>
      <c r="G81" s="619" t="str">
        <f>IF(_tag_month_shift!B73="","",_tag_month_shift!B73)</f>
        <v/>
      </c>
      <c r="H81" s="619" t="str">
        <f>IF(_tag_month_shift!C73="","",_tag_month_shift!C73)</f>
        <v/>
      </c>
      <c r="I81" s="619" t="str">
        <f>IF(_tag_month_shift!D73="","",_tag_month_shift!D73)</f>
        <v/>
      </c>
      <c r="J81" s="619" t="str">
        <f>IF(_tag_month_shift!E73="","",_tag_month_shift!E73)</f>
        <v/>
      </c>
      <c r="K81" s="593" t="str">
        <f>IF(J82="","",SUM(F82:J82)-SUM(F81:J81))</f>
        <v/>
      </c>
      <c r="L81" s="620"/>
      <c r="M81" s="619" t="str">
        <f>IF(_tag_month_shift!H73="","",_tag_month_shift!H73)</f>
        <v/>
      </c>
      <c r="N81" s="619" t="str">
        <f>IF(_tag_month_shift!I73="","",_tag_month_shift!I73)</f>
        <v/>
      </c>
      <c r="O81" s="620" t="str">
        <f>IF(N82="","",SUM(M82:N82)-SUM(M81:N81))</f>
        <v/>
      </c>
      <c r="P81" s="620"/>
      <c r="Q81" s="619" t="str">
        <f>IF(_tag_month_shift!L73="","",_tag_month_shift!L73)</f>
        <v/>
      </c>
      <c r="R81" s="619" t="str">
        <f>IF(_tag_month_shift!M73="","",_tag_month_shift!M73)</f>
        <v/>
      </c>
      <c r="S81" s="609" t="str">
        <f>IF(R82="","",SUM(Q82:R82)-SUM(Q81:R81))</f>
        <v/>
      </c>
      <c r="T81" s="620"/>
      <c r="U81" s="619" t="str">
        <f>IF(_tag_month_shift!P73="","",_tag_month_shift!P73)</f>
        <v/>
      </c>
      <c r="V81" s="619" t="str">
        <f>IF(_tag_month_shift!Q73="","",_tag_month_shift!Q73)</f>
        <v/>
      </c>
      <c r="W81" s="620" t="str">
        <f>IF(V82="","",SUM(U82:V82)-SUM(U81:V81))</f>
        <v/>
      </c>
      <c r="X81" s="620"/>
      <c r="Y81" s="619" t="str">
        <f>IF(_tag_month_shift!T73="","",_tag_month_shift!T73)</f>
        <v/>
      </c>
      <c r="Z81" s="620"/>
      <c r="AA81" s="620"/>
      <c r="AB81" s="621" t="str">
        <f>IF(_tag_month_shift!W73="","",_tag_month_shift!W73)</f>
        <v/>
      </c>
      <c r="AC81" s="620" t="str">
        <f>IF(AB82="","",AB82-AB81)</f>
        <v/>
      </c>
      <c r="AD81" s="636"/>
      <c r="AE81" s="622" t="str">
        <f>IF(_tag_month_shift!Z73="","",_tag_month_shift!Z73)</f>
        <v/>
      </c>
      <c r="AF81" s="619" t="str">
        <f>IF(_tag_month_shift!AA73="","",_tag_month_shift!AA73)</f>
        <v/>
      </c>
      <c r="AG81" s="619" t="str">
        <f>IF(_tag_month_shift!AB73="","",_tag_month_shift!AB73)</f>
        <v/>
      </c>
      <c r="AH81" s="619" t="str">
        <f>IF(_tag_month_shift!AC73="","",_tag_month_shift!AC73)</f>
        <v/>
      </c>
      <c r="AI81" s="619" t="str">
        <f>IF(_tag_month_shift!AD73="","",_tag_month_shift!AD73)</f>
        <v/>
      </c>
      <c r="AJ81" s="620" t="str">
        <f>IF(AI82="","",SUM(AE82:AI82)-SUM(AE81:AI81))</f>
        <v/>
      </c>
      <c r="AK81" s="620"/>
      <c r="AL81" s="619" t="str">
        <f>IF(_tag_month_shift!AG73="","",_tag_month_shift!AG73)</f>
        <v/>
      </c>
      <c r="AM81" s="619" t="str">
        <f>IF(_tag_month_shift!AH73="","",_tag_month_shift!AH73)</f>
        <v/>
      </c>
      <c r="AN81" s="620" t="str">
        <f>IF(AM82="","",SUM(AL82:AM82)-SUM(AL81:AM81))</f>
        <v/>
      </c>
      <c r="AO81" s="620"/>
      <c r="AP81" s="624" t="str">
        <f>IF(AND(BD81=""),"",IF(AND(BD81=0),0,IF(AND(BD81&gt;0),AN81/BD81,)))</f>
        <v/>
      </c>
      <c r="AQ81" s="624"/>
      <c r="AR81" s="625" t="str">
        <f>IF(AND(AZ81=""),"",IF(AND(AZ81=0),0,IF(AND(AZ81&gt;0),AN81/AZ81,)))</f>
        <v/>
      </c>
      <c r="AS81" s="625"/>
      <c r="AT81" s="619" t="str">
        <f>IF(_tag_month_shift!AO73="","",_tag_month_shift!AO73)</f>
        <v/>
      </c>
      <c r="AU81" s="619" t="str">
        <f>IF(_tag_month_shift!AP73="","",_tag_month_shift!AP73)</f>
        <v/>
      </c>
      <c r="AV81" s="620" t="str">
        <f>IF(AT82="","",AT82-AT81)</f>
        <v/>
      </c>
      <c r="AW81" s="620" t="str">
        <f>IF(AU82="","",AU82-AU81)</f>
        <v/>
      </c>
      <c r="AX81" s="620" t="str">
        <f>IF(AU82="","",SUM(AV81:AW81))</f>
        <v/>
      </c>
      <c r="AY81" s="620"/>
      <c r="AZ81" s="627" t="str">
        <f>IF(_tag_month_shift!AU73="","",_tag_month_shift!AU73)</f>
        <v/>
      </c>
      <c r="BA81" s="627" t="str">
        <f>IF(_tag_month_shift!AV73="","",_tag_month_shift!AV73)</f>
        <v/>
      </c>
      <c r="BB81" s="627" t="str">
        <f>IF(_tag_month_shift!AW73="","",_tag_month_shift!AW73)</f>
        <v/>
      </c>
      <c r="BC81" s="627" t="str">
        <f>IF(_tag_month_shift!AX73="","",_tag_month_shift!AX73)</f>
        <v/>
      </c>
      <c r="BD81" s="628"/>
      <c r="BE81" s="620"/>
      <c r="BF81" s="620"/>
      <c r="BG81" s="629" t="str">
        <f>IF(AND(AZ81=""),"",IF(AND(AZ81=0),0,IF(AND(AZ81&gt;0),AX81*1000/AZ81,)))</f>
        <v/>
      </c>
      <c r="BH81" s="637" t="str">
        <f>IF(AND(AZ81=""),"",IF(AND(AZ81=0),0,IF(AND(AZ81&gt;0),(AW81*0.7353+AV81)*971.4/AZ81,)))</f>
        <v/>
      </c>
      <c r="BI81" s="624"/>
      <c r="BJ81" s="624"/>
      <c r="BK81" s="619" t="str">
        <f>IF(_tag_month_shift!BF73="","",_tag_month_shift!BF73)</f>
        <v/>
      </c>
      <c r="BL81" s="619" t="str">
        <f>IF(_tag_month_shift!BG73="","",_tag_month_shift!BG73)</f>
        <v/>
      </c>
      <c r="BM81" s="620" t="str">
        <f>IF(BL82="","",SUM(BK82:BL82)-SUM(BK81:BL81))</f>
        <v/>
      </c>
      <c r="BN81" s="620"/>
      <c r="BO81" s="619" t="str">
        <f>IF(_tag_month_shift!BJ73="","",_tag_month_shift!BJ73)</f>
        <v/>
      </c>
      <c r="BP81" s="619" t="str">
        <f>IF(_tag_month_shift!BK73="","",_tag_month_shift!BK73)</f>
        <v/>
      </c>
      <c r="BQ81" s="457" t="str">
        <f>IF(BP82="","",SUM(BO82:BP82)-SUM(BO81:BP81))</f>
        <v/>
      </c>
      <c r="BR81" s="457"/>
      <c r="BS81" s="619" t="str">
        <f>IF(_tag_month_shift!BN73="","",_tag_month_shift!BN73)</f>
        <v/>
      </c>
      <c r="BT81" s="619" t="str">
        <f>IF(_tag_month_shift!BO73="","",_tag_month_shift!BO73)</f>
        <v/>
      </c>
      <c r="BU81" s="620" t="str">
        <f>IF(BT82="","",SUM(BS82:BT82)-SUM(BS81:BT81))</f>
        <v/>
      </c>
      <c r="BV81" s="630"/>
      <c r="BW81" s="605" t="str">
        <f>IF(AN81="","",AN81/(AZ81+AN81))</f>
        <v/>
      </c>
    </row>
    <row ht="15" r="82">
      <c r="A82" s="421">
        <f ca="1">A79+1</f>
        <v>43610</v>
      </c>
      <c r="B82" s="587">
        <f ca="1">A82</f>
        <v>43610</v>
      </c>
      <c r="C82" s="588" t="s">
        <v>424</v>
      </c>
      <c r="D82" s="606">
        <f>IF(AND(D76=1),4,IF(AND(D76&gt;1),(D76-1),))</f>
        <v>2</v>
      </c>
      <c r="E82" s="590" t="str">
        <f>IF(AND(D82=1),"甲班",IF(AND(D82=2),"乙班",IF(AND(D82=3),"丙班",IF(AND(D82=4),"丁班",))))</f>
        <v>乙班</v>
      </c>
      <c r="F82" s="591" t="str">
        <f>IF(_tag_month_shift!A74="","",_tag_month_shift!A74)</f>
        <v/>
      </c>
      <c r="G82" s="592" t="str">
        <f>IF(_tag_month_shift!B74="","",_tag_month_shift!B74)</f>
        <v/>
      </c>
      <c r="H82" s="592" t="str">
        <f>IF(_tag_month_shift!C74="","",_tag_month_shift!C74)</f>
        <v/>
      </c>
      <c r="I82" s="592" t="str">
        <f>IF(_tag_month_shift!D74="","",_tag_month_shift!D74)</f>
        <v/>
      </c>
      <c r="J82" s="592" t="str">
        <f>IF(_tag_month_shift!E74="","",_tag_month_shift!E74)</f>
        <v/>
      </c>
      <c r="K82" s="593" t="str">
        <f>IF(J83="","",SUM(F83:J83)-SUM(F82:J82))</f>
        <v/>
      </c>
      <c r="L82" s="593" t="str">
        <f>IF(J83="","",SUM(K82:K84))</f>
        <v/>
      </c>
      <c r="M82" s="592" t="str">
        <f>IF(_tag_month_shift!H74="","",_tag_month_shift!H74)</f>
        <v/>
      </c>
      <c r="N82" s="592" t="str">
        <f>IF(_tag_month_shift!I74="","",_tag_month_shift!I74)</f>
        <v/>
      </c>
      <c r="O82" s="593" t="str">
        <f>IF(N83="","",SUM(M83:N83)-SUM(M82:N82))</f>
        <v/>
      </c>
      <c r="P82" s="593" t="str">
        <f>IF(N83="","",SUM(O82:O84))</f>
        <v/>
      </c>
      <c r="Q82" s="592" t="str">
        <f>IF(_tag_month_shift!L74="","",_tag_month_shift!L74)</f>
        <v/>
      </c>
      <c r="R82" s="592" t="str">
        <f>IF(_tag_month_shift!M74="","",_tag_month_shift!M74)</f>
        <v/>
      </c>
      <c r="S82" s="593" t="str">
        <f>IF(R83="","",SUM(Q83:R83)-SUM(Q82:R82))</f>
        <v/>
      </c>
      <c r="T82" s="593" t="str">
        <f>IF(R83="","",SUM(S82:S84))</f>
        <v/>
      </c>
      <c r="U82" s="592" t="str">
        <f>IF(_tag_month_shift!P74="","",_tag_month_shift!P74)</f>
        <v/>
      </c>
      <c r="V82" s="592" t="str">
        <f>IF(_tag_month_shift!Q74="","",_tag_month_shift!Q74)</f>
        <v/>
      </c>
      <c r="W82" s="593" t="str">
        <f>IF(V83="","",SUM(U83:V83)-SUM(U82:V82))</f>
        <v/>
      </c>
      <c r="X82" s="593" t="str">
        <f>IF(V83="","",SUM(W82:W84))</f>
        <v/>
      </c>
      <c r="Y82" s="592" t="str">
        <f>IF(_tag_month_shift!T74="","",_tag_month_shift!T74)</f>
        <v/>
      </c>
      <c r="Z82" s="593" t="str">
        <f>IF(Y83="","",Y83-Y82)</f>
        <v/>
      </c>
      <c r="AA82" s="593" t="str">
        <f>IF(Y83="","",SUM(Z82:Z84))</f>
        <v/>
      </c>
      <c r="AB82" s="631" t="str">
        <f>IF(_tag_month_shift!W74="","",_tag_month_shift!W74)</f>
        <v/>
      </c>
      <c r="AC82" s="593" t="str">
        <f>IF(AB83="","",AB83-AB82)</f>
        <v/>
      </c>
      <c r="AD82" s="632" t="str">
        <f>IF(AB83="","",SUM(AC82:AC84))</f>
        <v/>
      </c>
      <c r="AE82" s="595" t="str">
        <f>IF(_tag_month_shift!Z74="","",_tag_month_shift!Z74)</f>
        <v/>
      </c>
      <c r="AF82" s="592" t="str">
        <f>IF(_tag_month_shift!AA74="","",_tag_month_shift!AA74)</f>
        <v/>
      </c>
      <c r="AG82" s="592" t="str">
        <f>IF(_tag_month_shift!AB74="","",_tag_month_shift!AB74)</f>
        <v/>
      </c>
      <c r="AH82" s="592" t="str">
        <f>IF(_tag_month_shift!AC74="","",_tag_month_shift!AC74)</f>
        <v/>
      </c>
      <c r="AI82" s="592" t="str">
        <f>IF(_tag_month_shift!AD74="","",_tag_month_shift!AD74)</f>
        <v/>
      </c>
      <c r="AJ82" s="593" t="str">
        <f>IF(AI83="","",SUM(AE83:AI83)-SUM(AE82:AI82))</f>
        <v/>
      </c>
      <c r="AK82" s="593" t="str">
        <f>IF(AI83="","",SUM(AJ82:AJ84))</f>
        <v/>
      </c>
      <c r="AL82" s="592" t="str">
        <f>IF(_tag_month_shift!AG74="","",_tag_month_shift!AG74)</f>
        <v/>
      </c>
      <c r="AM82" s="592" t="str">
        <f>IF(_tag_month_shift!AH74="","",_tag_month_shift!AH74)</f>
        <v/>
      </c>
      <c r="AN82" s="593" t="str">
        <f>IF(AM83="","",SUM(AL83:AM83)-SUM(AL82:AM82))</f>
        <v/>
      </c>
      <c r="AO82" s="593" t="str">
        <f>IF(AM83="","",SUM(AN82:AN84))</f>
        <v/>
      </c>
      <c r="AP82" s="597" t="str">
        <f>IF(AND(BD82=""),"",IF(AND(BD82=0),0,IF(AND(BD82&gt;0),AN82/BD82,)))</f>
        <v/>
      </c>
      <c r="AQ82" s="597" t="str">
        <f>IF(BD82="","",AVERAGE(AP82:AP84))</f>
        <v/>
      </c>
      <c r="AR82" s="633" t="str">
        <f>IF(AND(AZ82=""),"",IF(AND(AZ82=0),0,IF(AND(AZ82&gt;0),AN82/AZ82,)))</f>
        <v/>
      </c>
      <c r="AS82" s="633" t="str">
        <f>IF(AZ82="","",AVERAGE(AR82:AR84))</f>
        <v/>
      </c>
      <c r="AT82" s="592" t="str">
        <f>IF(_tag_month_shift!AO74="","",_tag_month_shift!AO74)</f>
        <v/>
      </c>
      <c r="AU82" s="592" t="str">
        <f>IF(_tag_month_shift!AP74="","",_tag_month_shift!AP74)</f>
        <v/>
      </c>
      <c r="AV82" s="593" t="str">
        <f>IF(AT83="","",AT83-AT82)</f>
        <v/>
      </c>
      <c r="AW82" s="593" t="str">
        <f>IF(AU83="","",AU83-AU82)</f>
        <v/>
      </c>
      <c r="AX82" s="593" t="str">
        <f>IF(AU83="","",SUM(AV82:AW82))</f>
        <v/>
      </c>
      <c r="AY82" s="593" t="str">
        <f>IF(AU83="","",SUM(AX82:AX84))</f>
        <v/>
      </c>
      <c r="AZ82" s="600" t="str">
        <f>IF(_tag_month_shift!AU74="","",_tag_month_shift!AU74)</f>
        <v/>
      </c>
      <c r="BA82" s="600" t="str">
        <f>IF(_tag_month_shift!AV74="","",_tag_month_shift!AV74)</f>
        <v/>
      </c>
      <c r="BB82" s="600" t="str">
        <f>IF(_tag_month_shift!AW74="","",_tag_month_shift!AW74)</f>
        <v/>
      </c>
      <c r="BC82" s="600" t="str">
        <f>IF(_tag_month_shift!AX74="","",_tag_month_shift!AX74)</f>
        <v/>
      </c>
      <c r="BD82" s="601"/>
      <c r="BE82" s="593" t="str">
        <f>IF(_tag_month_shift!AZ74="","",_tag_month_shift!AZ74)</f>
        <v/>
      </c>
      <c r="BF82" s="593" t="str">
        <f>IF(_tag_month_shift!BA74="","",_tag_month_shift!BA74)</f>
        <v/>
      </c>
      <c r="BG82" s="602" t="str">
        <f>IF(AND(AZ82=""),"",IF(AND(AZ82=0),0,IF(AND(AZ82&gt;0),AX82*1000/AZ82,)))</f>
        <v/>
      </c>
      <c r="BH82" s="634" t="str">
        <f>IF(AND(AZ82=""),"",IF(AND(AZ82=0),0,IF(AND(AZ82&gt;0),(AW82*0.7353+AV82)*971.4/AZ82,)))</f>
        <v/>
      </c>
      <c r="BI82" s="597" t="str">
        <f>IF(AND(BE82=""),"",IF(AND(BE82=0),0,IF(AND(BE82&gt;0),AY82*1000/BE82,)))</f>
        <v/>
      </c>
      <c r="BJ82" s="597" t="str">
        <f>IF(AND(BE82=""),"",IF(AND(BE82=0),0,IF(AND(BE82&gt;0),(SUM(AW82:AW84)*0.7353+SUM(AV82:AV84))*971.4/BE82,)))</f>
        <v/>
      </c>
      <c r="BK82" s="592" t="str">
        <f>IF(_tag_month_shift!BF74="","",_tag_month_shift!BF74)</f>
        <v/>
      </c>
      <c r="BL82" s="592" t="str">
        <f>IF(_tag_month_shift!BG74="","",_tag_month_shift!BG74)</f>
        <v/>
      </c>
      <c r="BM82" s="593" t="str">
        <f>IF(BL83="","",SUM(BK83:BL83)-SUM(BK82:BL82))</f>
        <v/>
      </c>
      <c r="BN82" s="593" t="str">
        <f>IF(BL83="","",SUM(BM82:BM84))</f>
        <v/>
      </c>
      <c r="BO82" s="592" t="str">
        <f>IF(_tag_month_shift!BJ74="","",_tag_month_shift!BJ74)</f>
        <v/>
      </c>
      <c r="BP82" s="592" t="str">
        <f>IF(_tag_month_shift!BK74="","",_tag_month_shift!BK74)</f>
        <v/>
      </c>
      <c r="BQ82" s="457" t="str">
        <f>IF(BP83="","",SUM(BO83:BP83)-SUM(BO82:BP82))</f>
        <v/>
      </c>
      <c r="BR82" s="457" t="str">
        <f>IF(BP83="","",SUM(BQ82:BQ84))</f>
        <v/>
      </c>
      <c r="BS82" s="592" t="str">
        <f>IF(_tag_month_shift!BN74="","",_tag_month_shift!BN74)</f>
        <v/>
      </c>
      <c r="BT82" s="592" t="str">
        <f>IF(_tag_month_shift!BO74="","",_tag_month_shift!BO74)</f>
        <v/>
      </c>
      <c r="BU82" s="593" t="str">
        <f>IF(BT83="","",SUM(BS83:BT83)-SUM(BS82:BT82))</f>
        <v/>
      </c>
      <c r="BV82" s="604" t="str">
        <f>IF(BT83="","",SUM(BU82:BU84))</f>
        <v/>
      </c>
      <c r="BW82" s="605" t="str">
        <f>IF(AN82="","",AN82/(AZ82+AN82))</f>
        <v/>
      </c>
    </row>
    <row ht="15" r="83">
      <c r="A83" s="421">
        <f ca="1">A80+1</f>
        <v>43610</v>
      </c>
      <c r="B83" s="587">
        <f ca="1">A83</f>
        <v>43610</v>
      </c>
      <c r="C83" s="588" t="s">
        <v>434</v>
      </c>
      <c r="D83" s="606">
        <f>IF(AND(D82=4),1,IF(AND(D82&lt;4),(D82+1),))</f>
        <v>3</v>
      </c>
      <c r="E83" s="590" t="str">
        <f>IF(AND(D83=1),"甲班",IF(AND(D83=2),"乙班",IF(AND(D83=3),"丙班",IF(AND(D83=4),"丁班",))))</f>
        <v>丙班</v>
      </c>
      <c r="F83" s="607" t="str">
        <f>IF(_tag_month_shift!A75="","",_tag_month_shift!A75)</f>
        <v/>
      </c>
      <c r="G83" s="608" t="str">
        <f>IF(_tag_month_shift!B75="","",_tag_month_shift!B75)</f>
        <v/>
      </c>
      <c r="H83" s="608" t="str">
        <f>IF(_tag_month_shift!C75="","",_tag_month_shift!C75)</f>
        <v/>
      </c>
      <c r="I83" s="608" t="str">
        <f>IF(_tag_month_shift!D75="","",_tag_month_shift!D75)</f>
        <v/>
      </c>
      <c r="J83" s="608" t="str">
        <f>IF(_tag_month_shift!E75="","",_tag_month_shift!E75)</f>
        <v/>
      </c>
      <c r="K83" s="593" t="str">
        <f>IF(J84="","",SUM(F84:J84)-SUM(F83:J83))</f>
        <v/>
      </c>
      <c r="L83" s="609"/>
      <c r="M83" s="608" t="str">
        <f>IF(_tag_month_shift!H75="","",_tag_month_shift!H75)</f>
        <v/>
      </c>
      <c r="N83" s="608" t="str">
        <f>IF(_tag_month_shift!I75="","",_tag_month_shift!I75)</f>
        <v/>
      </c>
      <c r="O83" s="609" t="str">
        <f>IF(N84="","",SUM(M84:N84)-SUM(M83:N83))</f>
        <v/>
      </c>
      <c r="P83" s="609"/>
      <c r="Q83" s="608" t="str">
        <f>IF(_tag_month_shift!L75="","",_tag_month_shift!L75)</f>
        <v/>
      </c>
      <c r="R83" s="608" t="str">
        <f>IF(_tag_month_shift!M75="","",_tag_month_shift!M75)</f>
        <v/>
      </c>
      <c r="S83" s="609" t="str">
        <f>IF(R84="","",SUM(Q84:R84)-SUM(Q83:R83))</f>
        <v/>
      </c>
      <c r="T83" s="609"/>
      <c r="U83" s="608" t="str">
        <f>IF(_tag_month_shift!P75="","",_tag_month_shift!P75)</f>
        <v/>
      </c>
      <c r="V83" s="608" t="str">
        <f>IF(_tag_month_shift!Q75="","",_tag_month_shift!Q75)</f>
        <v/>
      </c>
      <c r="W83" s="609" t="str">
        <f>IF(V84="","",SUM(U84:V84)-SUM(U83:V83))</f>
        <v/>
      </c>
      <c r="X83" s="609"/>
      <c r="Y83" s="608" t="str">
        <f>IF(_tag_month_shift!T75="","",_tag_month_shift!T75)</f>
        <v/>
      </c>
      <c r="Z83" s="609" t="str">
        <f>IF(Y84="","",Y84-Y83)</f>
        <v/>
      </c>
      <c r="AA83" s="609"/>
      <c r="AB83" s="594" t="str">
        <f>IF(_tag_month_shift!W75="","",_tag_month_shift!W75)</f>
        <v/>
      </c>
      <c r="AC83" s="609" t="str">
        <f>IF(AB84="","",AB84-AB83)</f>
        <v/>
      </c>
      <c r="AD83" s="635"/>
      <c r="AE83" s="610" t="str">
        <f>IF(_tag_month_shift!Z75="","",_tag_month_shift!Z75)</f>
        <v/>
      </c>
      <c r="AF83" s="608" t="str">
        <f>IF(_tag_month_shift!AA75="","",_tag_month_shift!AA75)</f>
        <v/>
      </c>
      <c r="AG83" s="608" t="str">
        <f>IF(_tag_month_shift!AB75="","",_tag_month_shift!AB75)</f>
        <v/>
      </c>
      <c r="AH83" s="608" t="str">
        <f>IF(_tag_month_shift!AC75="","",_tag_month_shift!AC75)</f>
        <v/>
      </c>
      <c r="AI83" s="608" t="str">
        <f>IF(_tag_month_shift!AD75="","",_tag_month_shift!AD75)</f>
        <v/>
      </c>
      <c r="AJ83" s="609" t="str">
        <f>IF(AI84="","",SUM(AE84:AI84)-SUM(AE83:AI83))</f>
        <v/>
      </c>
      <c r="AK83" s="609"/>
      <c r="AL83" s="608" t="str">
        <f>IF(_tag_month_shift!AG75="","",_tag_month_shift!AG75)</f>
        <v/>
      </c>
      <c r="AM83" s="608" t="str">
        <f>IF(_tag_month_shift!AH75="","",_tag_month_shift!AH75)</f>
        <v/>
      </c>
      <c r="AN83" s="609" t="str">
        <f>IF(AM84="","",SUM(AL84:AM84)-SUM(AL83:AM83))</f>
        <v/>
      </c>
      <c r="AO83" s="609"/>
      <c r="AP83" s="612" t="str">
        <f>IF(AND(BD83=""),"",IF(AND(BD83=0),0,IF(AND(BD83&gt;0),AN83/BD83,)))</f>
        <v/>
      </c>
      <c r="AQ83" s="612"/>
      <c r="AR83" s="598" t="str">
        <f>IF(AND(AZ83=""),"",IF(AND(AZ83=0),0,IF(AND(AZ83&gt;0),AN83/AZ83,)))</f>
        <v/>
      </c>
      <c r="AS83" s="598"/>
      <c r="AT83" s="608" t="str">
        <f>IF(_tag_month_shift!AO75="","",_tag_month_shift!AO75)</f>
        <v/>
      </c>
      <c r="AU83" s="608" t="str">
        <f>IF(_tag_month_shift!AP75="","",_tag_month_shift!AP75)</f>
        <v/>
      </c>
      <c r="AV83" s="609" t="str">
        <f>IF(AT84="","",AT84-AT83)</f>
        <v/>
      </c>
      <c r="AW83" s="609" t="str">
        <f>IF(AU84="","",AU84-AU83)</f>
        <v/>
      </c>
      <c r="AX83" s="609" t="str">
        <f>IF(AU84="","",SUM(AV83:AW83))</f>
        <v/>
      </c>
      <c r="AY83" s="609"/>
      <c r="AZ83" s="614" t="str">
        <f>IF(_tag_month_shift!AU75="","",_tag_month_shift!AU75)</f>
        <v/>
      </c>
      <c r="BA83" s="614" t="str">
        <f>IF(_tag_month_shift!AV75="","",_tag_month_shift!AV75)</f>
        <v/>
      </c>
      <c r="BB83" s="614" t="str">
        <f>IF(_tag_month_shift!AW75="","",_tag_month_shift!AW75)</f>
        <v/>
      </c>
      <c r="BC83" s="614" t="str">
        <f>IF(_tag_month_shift!AX75="","",_tag_month_shift!AX75)</f>
        <v/>
      </c>
      <c r="BD83" s="615"/>
      <c r="BE83" s="609"/>
      <c r="BF83" s="609"/>
      <c r="BG83" s="616" t="str">
        <f>IF(AND(AZ83=""),"",IF(AND(AZ83=0),0,IF(AND(AZ83&gt;0),AX83*1000/AZ83,)))</f>
        <v/>
      </c>
      <c r="BH83" s="603" t="str">
        <f>IF(AND(AZ83=""),"",IF(AND(AZ83=0),0,IF(AND(AZ83&gt;0),(AW83*0.7353+AV83)*971.4/AZ83,)))</f>
        <v/>
      </c>
      <c r="BI83" s="612"/>
      <c r="BJ83" s="612"/>
      <c r="BK83" s="608" t="str">
        <f>IF(_tag_month_shift!BF75="","",_tag_month_shift!BF75)</f>
        <v/>
      </c>
      <c r="BL83" s="608" t="str">
        <f>IF(_tag_month_shift!BG75="","",_tag_month_shift!BG75)</f>
        <v/>
      </c>
      <c r="BM83" s="609" t="str">
        <f>IF(BL84="","",SUM(BK84:BL84)-SUM(BK83:BL83))</f>
        <v/>
      </c>
      <c r="BN83" s="609"/>
      <c r="BO83" s="608" t="str">
        <f>IF(_tag_month_shift!BJ75="","",_tag_month_shift!BJ75)</f>
        <v/>
      </c>
      <c r="BP83" s="608" t="str">
        <f>IF(_tag_month_shift!BK75="","",_tag_month_shift!BK75)</f>
        <v/>
      </c>
      <c r="BQ83" s="457" t="str">
        <f>IF(BP84="","",SUM(BO84:BP84)-SUM(BO83:BP83))</f>
        <v/>
      </c>
      <c r="BR83" s="457"/>
      <c r="BS83" s="608" t="str">
        <f>IF(_tag_month_shift!BN75="","",_tag_month_shift!BN75)</f>
        <v/>
      </c>
      <c r="BT83" s="608" t="str">
        <f>IF(_tag_month_shift!BO75="","",_tag_month_shift!BO75)</f>
        <v/>
      </c>
      <c r="BU83" s="609" t="str">
        <f>IF(BT84="","",SUM(BS84:BT84)-SUM(BS83:BT83))</f>
        <v/>
      </c>
      <c r="BV83" s="617"/>
      <c r="BW83" s="605" t="str">
        <f>IF(AN83="","",AN83/(AZ83+AN83))</f>
        <v/>
      </c>
    </row>
    <row ht="15" r="84">
      <c r="A84" s="421">
        <f ca="1">A81+1</f>
        <v>43610</v>
      </c>
      <c r="B84" s="587">
        <f ca="1">A84</f>
        <v>43610</v>
      </c>
      <c r="C84" s="588" t="s">
        <v>437</v>
      </c>
      <c r="D84" s="606">
        <f>IF(AND(D83=4),1,IF(AND(D83&lt;4),(D83+1),))</f>
        <v>4</v>
      </c>
      <c r="E84" s="590" t="str">
        <f>IF(AND(D84=1),"甲班",IF(AND(D84=2),"乙班",IF(AND(D84=3),"丙班",IF(AND(D84=4),"丁班",))))</f>
        <v>丁班</v>
      </c>
      <c r="F84" s="618" t="str">
        <f>IF(_tag_month_shift!A76="","",_tag_month_shift!A76)</f>
        <v/>
      </c>
      <c r="G84" s="619" t="str">
        <f>IF(_tag_month_shift!B76="","",_tag_month_shift!B76)</f>
        <v/>
      </c>
      <c r="H84" s="619" t="str">
        <f>IF(_tag_month_shift!C76="","",_tag_month_shift!C76)</f>
        <v/>
      </c>
      <c r="I84" s="619" t="str">
        <f>IF(_tag_month_shift!D76="","",_tag_month_shift!D76)</f>
        <v/>
      </c>
      <c r="J84" s="619" t="str">
        <f>IF(_tag_month_shift!E76="","",_tag_month_shift!E76)</f>
        <v/>
      </c>
      <c r="K84" s="593" t="str">
        <f>IF(J85="","",SUM(F85:J85)-SUM(F84:J84))</f>
        <v/>
      </c>
      <c r="L84" s="620"/>
      <c r="M84" s="619" t="str">
        <f>IF(_tag_month_shift!H76="","",_tag_month_shift!H76)</f>
        <v/>
      </c>
      <c r="N84" s="619" t="str">
        <f>IF(_tag_month_shift!I76="","",_tag_month_shift!I76)</f>
        <v/>
      </c>
      <c r="O84" s="620" t="str">
        <f>IF(N85="","",SUM(M85:N85)-SUM(M84:N84))</f>
        <v/>
      </c>
      <c r="P84" s="620"/>
      <c r="Q84" s="619" t="str">
        <f>IF(_tag_month_shift!L76="","",_tag_month_shift!L76)</f>
        <v/>
      </c>
      <c r="R84" s="619" t="str">
        <f>IF(_tag_month_shift!M76="","",_tag_month_shift!M76)</f>
        <v/>
      </c>
      <c r="S84" s="609" t="str">
        <f>IF(R85="","",SUM(Q85:R85)-SUM(Q84:R84))</f>
        <v/>
      </c>
      <c r="T84" s="620"/>
      <c r="U84" s="619" t="str">
        <f>IF(_tag_month_shift!P76="","",_tag_month_shift!P76)</f>
        <v/>
      </c>
      <c r="V84" s="619" t="str">
        <f>IF(_tag_month_shift!Q76="","",_tag_month_shift!Q76)</f>
        <v/>
      </c>
      <c r="W84" s="620" t="str">
        <f>IF(V85="","",SUM(U85:V85)-SUM(U84:V84))</f>
        <v/>
      </c>
      <c r="X84" s="620"/>
      <c r="Y84" s="619" t="str">
        <f>IF(_tag_month_shift!T76="","",_tag_month_shift!T76)</f>
        <v/>
      </c>
      <c r="Z84" s="620" t="str">
        <f>IF(Y85="","",Y85-Y84)</f>
        <v/>
      </c>
      <c r="AA84" s="620"/>
      <c r="AB84" s="621" t="str">
        <f>IF(_tag_month_shift!W76="","",_tag_month_shift!W76)</f>
        <v/>
      </c>
      <c r="AC84" s="620" t="str">
        <f>IF(AB85="","",AB85-AB84)</f>
        <v/>
      </c>
      <c r="AD84" s="636"/>
      <c r="AE84" s="622" t="str">
        <f>IF(_tag_month_shift!Z76="","",_tag_month_shift!Z76)</f>
        <v/>
      </c>
      <c r="AF84" s="619" t="str">
        <f>IF(_tag_month_shift!AA76="","",_tag_month_shift!AA76)</f>
        <v/>
      </c>
      <c r="AG84" s="619" t="str">
        <f>IF(_tag_month_shift!AB76="","",_tag_month_shift!AB76)</f>
        <v/>
      </c>
      <c r="AH84" s="619" t="str">
        <f>IF(_tag_month_shift!AC76="","",_tag_month_shift!AC76)</f>
        <v/>
      </c>
      <c r="AI84" s="619" t="str">
        <f>IF(_tag_month_shift!AD76="","",_tag_month_shift!AD76)</f>
        <v/>
      </c>
      <c r="AJ84" s="620" t="str">
        <f>IF(AI85="","",SUM(AE85:AI85)-SUM(AE84:AI84))</f>
        <v/>
      </c>
      <c r="AK84" s="620"/>
      <c r="AL84" s="619" t="str">
        <f>IF(_tag_month_shift!AG76="","",_tag_month_shift!AG76)</f>
        <v/>
      </c>
      <c r="AM84" s="619" t="str">
        <f>IF(_tag_month_shift!AH76="","",_tag_month_shift!AH76)</f>
        <v/>
      </c>
      <c r="AN84" s="620" t="str">
        <f>IF(AM85="","",SUM(AL85:AM85)-SUM(AL84:AM84))</f>
        <v/>
      </c>
      <c r="AO84" s="620"/>
      <c r="AP84" s="624" t="str">
        <f>IF(AND(BD84=""),"",IF(AND(BD84=0),0,IF(AND(BD84&gt;0),AN84/BD84,)))</f>
        <v/>
      </c>
      <c r="AQ84" s="624"/>
      <c r="AR84" s="625" t="str">
        <f>IF(AND(AZ84=""),"",IF(AND(AZ84=0),0,IF(AND(AZ84&gt;0),AN84/AZ84,)))</f>
        <v/>
      </c>
      <c r="AS84" s="625"/>
      <c r="AT84" s="619" t="str">
        <f>IF(_tag_month_shift!AO76="","",_tag_month_shift!AO76)</f>
        <v/>
      </c>
      <c r="AU84" s="619" t="str">
        <f>IF(_tag_month_shift!AP76="","",_tag_month_shift!AP76)</f>
        <v/>
      </c>
      <c r="AV84" s="620" t="str">
        <f>IF(AT85="","",AT85-AT84)</f>
        <v/>
      </c>
      <c r="AW84" s="620" t="str">
        <f>IF(AU85="","",AU85-AU84)</f>
        <v/>
      </c>
      <c r="AX84" s="620" t="str">
        <f>IF(AU85="","",SUM(AV84:AW84))</f>
        <v/>
      </c>
      <c r="AY84" s="620"/>
      <c r="AZ84" s="627" t="str">
        <f>IF(_tag_month_shift!AU76="","",_tag_month_shift!AU76)</f>
        <v/>
      </c>
      <c r="BA84" s="627" t="str">
        <f>IF(_tag_month_shift!AV76="","",_tag_month_shift!AV76)</f>
        <v/>
      </c>
      <c r="BB84" s="627" t="str">
        <f>IF(_tag_month_shift!AW76="","",_tag_month_shift!AW76)</f>
        <v/>
      </c>
      <c r="BC84" s="627" t="str">
        <f>IF(_tag_month_shift!AX76="","",_tag_month_shift!AX76)</f>
        <v/>
      </c>
      <c r="BD84" s="628"/>
      <c r="BE84" s="620"/>
      <c r="BF84" s="620"/>
      <c r="BG84" s="629" t="str">
        <f>IF(AND(AZ84=""),"",IF(AND(AZ84=0),0,IF(AND(AZ84&gt;0),AX84*1000/AZ84,)))</f>
        <v/>
      </c>
      <c r="BH84" s="637" t="str">
        <f>IF(AND(AZ84=""),"",IF(AND(AZ84=0),0,IF(AND(AZ84&gt;0),(AW84*0.7353+AV84)*971.4/AZ84,)))</f>
        <v/>
      </c>
      <c r="BI84" s="624"/>
      <c r="BJ84" s="624"/>
      <c r="BK84" s="619" t="str">
        <f>IF(_tag_month_shift!BF76="","",_tag_month_shift!BF76)</f>
        <v/>
      </c>
      <c r="BL84" s="619" t="str">
        <f>IF(_tag_month_shift!BG76="","",_tag_month_shift!BG76)</f>
        <v/>
      </c>
      <c r="BM84" s="620" t="str">
        <f>IF(BL85="","",SUM(BK85:BL85)-SUM(BK84:BL84))</f>
        <v/>
      </c>
      <c r="BN84" s="620"/>
      <c r="BO84" s="619" t="str">
        <f>IF(_tag_month_shift!BJ76="","",_tag_month_shift!BJ76)</f>
        <v/>
      </c>
      <c r="BP84" s="619" t="str">
        <f>IF(_tag_month_shift!BK76="","",_tag_month_shift!BK76)</f>
        <v/>
      </c>
      <c r="BQ84" s="457" t="str">
        <f>IF(BP85="","",SUM(BO85:BP85)-SUM(BO84:BP84))</f>
        <v/>
      </c>
      <c r="BR84" s="457"/>
      <c r="BS84" s="619" t="str">
        <f>IF(_tag_month_shift!BN76="","",_tag_month_shift!BN76)</f>
        <v/>
      </c>
      <c r="BT84" s="619" t="str">
        <f>IF(_tag_month_shift!BO76="","",_tag_month_shift!BO76)</f>
        <v/>
      </c>
      <c r="BU84" s="620" t="str">
        <f>IF(BT85="","",SUM(BS85:BT85)-SUM(BS84:BT84))</f>
        <v/>
      </c>
      <c r="BV84" s="630"/>
      <c r="BW84" s="605" t="str">
        <f>IF(AN84="","",AN84/(AZ84+AN84))</f>
        <v/>
      </c>
    </row>
    <row ht="15" r="85">
      <c r="A85" s="421">
        <f ca="1">A82+1</f>
        <v>43611</v>
      </c>
      <c r="B85" s="587">
        <f ca="1">A85</f>
        <v>43611</v>
      </c>
      <c r="C85" s="588" t="s">
        <v>424</v>
      </c>
      <c r="D85" s="606">
        <f>IF(AND(D79=1),4,IF(AND(D79&gt;1),(D79-1),))</f>
        <v>1</v>
      </c>
      <c r="E85" s="590" t="str">
        <f>IF(AND(D85=1),"甲班",IF(AND(D85=2),"乙班",IF(AND(D85=3),"丙班",IF(AND(D85=4),"丁班",))))</f>
        <v>甲班</v>
      </c>
      <c r="F85" s="591" t="str">
        <f>IF(_tag_month_shift!A77="","",_tag_month_shift!A77)</f>
        <v/>
      </c>
      <c r="G85" s="592" t="str">
        <f>IF(_tag_month_shift!B77="","",_tag_month_shift!B77)</f>
        <v/>
      </c>
      <c r="H85" s="592" t="str">
        <f>IF(_tag_month_shift!C77="","",_tag_month_shift!C77)</f>
        <v/>
      </c>
      <c r="I85" s="592" t="str">
        <f>IF(_tag_month_shift!D77="","",_tag_month_shift!D77)</f>
        <v/>
      </c>
      <c r="J85" s="592" t="str">
        <f>IF(_tag_month_shift!E77="","",_tag_month_shift!E77)</f>
        <v/>
      </c>
      <c r="K85" s="593" t="str">
        <f>IF(J86="","",SUM(F86:J86)-SUM(F85:J85))</f>
        <v/>
      </c>
      <c r="L85" s="593" t="str">
        <f>IF(J86="","",SUM(K85:K87))</f>
        <v/>
      </c>
      <c r="M85" s="592" t="str">
        <f>IF(_tag_month_shift!H77="","",_tag_month_shift!H77)</f>
        <v/>
      </c>
      <c r="N85" s="592" t="str">
        <f>IF(_tag_month_shift!I77="","",_tag_month_shift!I77)</f>
        <v/>
      </c>
      <c r="O85" s="593" t="str">
        <f>IF(N86="","",SUM(M86:N86)-SUM(M85:N85))</f>
        <v/>
      </c>
      <c r="P85" s="593" t="str">
        <f>IF(N86="","",SUM(O85:O87))</f>
        <v/>
      </c>
      <c r="Q85" s="592" t="str">
        <f>IF(_tag_month_shift!L77="","",_tag_month_shift!L77)</f>
        <v/>
      </c>
      <c r="R85" s="592" t="str">
        <f>IF(_tag_month_shift!M77="","",_tag_month_shift!M77)</f>
        <v/>
      </c>
      <c r="S85" s="593" t="str">
        <f>IF(R86="","",SUM(Q86:R86)-SUM(Q85:R85))</f>
        <v/>
      </c>
      <c r="T85" s="593" t="str">
        <f>IF(R86="","",SUM(S85:S87))</f>
        <v/>
      </c>
      <c r="U85" s="592" t="str">
        <f>IF(_tag_month_shift!P77="","",_tag_month_shift!P77)</f>
        <v/>
      </c>
      <c r="V85" s="592" t="str">
        <f>IF(_tag_month_shift!Q77="","",_tag_month_shift!Q77)</f>
        <v/>
      </c>
      <c r="W85" s="593" t="str">
        <f>IF(V86="","",SUM(U86:V86)-SUM(U85:V85))</f>
        <v/>
      </c>
      <c r="X85" s="593" t="str">
        <f>IF(V86="","",SUM(W85:W87))</f>
        <v/>
      </c>
      <c r="Y85" s="592" t="str">
        <f>IF(_tag_month_shift!T77="","",_tag_month_shift!T77)</f>
        <v/>
      </c>
      <c r="Z85" s="593" t="str">
        <f>IF(Y86="","",Y86-Y85)</f>
        <v/>
      </c>
      <c r="AA85" s="593" t="str">
        <f>IF(Y86="","",SUM(Z85:Z87))</f>
        <v/>
      </c>
      <c r="AB85" s="631" t="str">
        <f>IF(_tag_month_shift!W77="","",_tag_month_shift!W77)</f>
        <v/>
      </c>
      <c r="AC85" s="593" t="str">
        <f>IF(AB86="","",AB86-AB85)</f>
        <v/>
      </c>
      <c r="AD85" s="632" t="str">
        <f>IF(AB86="","",SUM(AC85:AC87))</f>
        <v/>
      </c>
      <c r="AE85" s="595" t="str">
        <f>IF(_tag_month_shift!Z77="","",_tag_month_shift!Z77)</f>
        <v/>
      </c>
      <c r="AF85" s="592" t="str">
        <f>IF(_tag_month_shift!AA77="","",_tag_month_shift!AA77)</f>
        <v/>
      </c>
      <c r="AG85" s="592" t="str">
        <f>IF(_tag_month_shift!AB77="","",_tag_month_shift!AB77)</f>
        <v/>
      </c>
      <c r="AH85" s="592" t="str">
        <f>IF(_tag_month_shift!AC77="","",_tag_month_shift!AC77)</f>
        <v/>
      </c>
      <c r="AI85" s="592" t="str">
        <f>IF(_tag_month_shift!AD77="","",_tag_month_shift!AD77)</f>
        <v/>
      </c>
      <c r="AJ85" s="593" t="str">
        <f>IF(AI86="","",SUM(AE86:AI86)-SUM(AE85:AI85))</f>
        <v/>
      </c>
      <c r="AK85" s="593" t="str">
        <f>IF(AI86="","",SUM(AJ85:AJ87))</f>
        <v/>
      </c>
      <c r="AL85" s="592" t="str">
        <f>IF(_tag_month_shift!AG77="","",_tag_month_shift!AG77)</f>
        <v/>
      </c>
      <c r="AM85" s="592" t="str">
        <f>IF(_tag_month_shift!AH77="","",_tag_month_shift!AH77)</f>
        <v/>
      </c>
      <c r="AN85" s="593" t="str">
        <f>IF(AM86="","",SUM(AL86:AM86)-SUM(AL85:AM85))</f>
        <v/>
      </c>
      <c r="AO85" s="593" t="str">
        <f>IF(AM86="","",SUM(AN85:AN87))</f>
        <v/>
      </c>
      <c r="AP85" s="597" t="str">
        <f>IF(AND(BD85=""),"",IF(AND(BD85=0),0,IF(AND(BD85&gt;0),AN85/BD85,)))</f>
        <v/>
      </c>
      <c r="AQ85" s="597" t="str">
        <f>IF(BD85="","",AVERAGE(AP85:AP87))</f>
        <v/>
      </c>
      <c r="AR85" s="633" t="str">
        <f>IF(AND(AZ85=""),"",IF(AND(AZ85=0),0,IF(AND(AZ85&gt;0),AN85/AZ85,)))</f>
        <v/>
      </c>
      <c r="AS85" s="633" t="str">
        <f>IF(AZ85="","",AVERAGE(AR85:AR87))</f>
        <v/>
      </c>
      <c r="AT85" s="592" t="str">
        <f>IF(_tag_month_shift!AO77="","",_tag_month_shift!AO77)</f>
        <v/>
      </c>
      <c r="AU85" s="592" t="str">
        <f>IF(_tag_month_shift!AP77="","",_tag_month_shift!AP77)</f>
        <v/>
      </c>
      <c r="AV85" s="593" t="str">
        <f>IF(AT86="","",AT86-AT85)</f>
        <v/>
      </c>
      <c r="AW85" s="593" t="str">
        <f>IF(AU86="","",AU86-AU85)</f>
        <v/>
      </c>
      <c r="AX85" s="593" t="str">
        <f>IF(AU86="","",SUM(AV85:AW85))</f>
        <v/>
      </c>
      <c r="AY85" s="593" t="str">
        <f>IF(AU86="","",SUM(AX85:AX87))</f>
        <v/>
      </c>
      <c r="AZ85" s="600" t="str">
        <f>IF(_tag_month_shift!AU77="","",_tag_month_shift!AU77)</f>
        <v/>
      </c>
      <c r="BA85" s="600" t="str">
        <f>IF(_tag_month_shift!AV77="","",_tag_month_shift!AV77)</f>
        <v/>
      </c>
      <c r="BB85" s="600" t="str">
        <f>IF(_tag_month_shift!AW77="","",_tag_month_shift!AW77)</f>
        <v/>
      </c>
      <c r="BC85" s="600" t="str">
        <f>IF(_tag_month_shift!AX77="","",_tag_month_shift!AX77)</f>
        <v/>
      </c>
      <c r="BD85" s="601"/>
      <c r="BE85" s="593" t="str">
        <f>IF(_tag_month_shift!AZ77="","",_tag_month_shift!AZ77)</f>
        <v/>
      </c>
      <c r="BF85" s="593" t="str">
        <f>IF(_tag_month_shift!BA77="","",_tag_month_shift!BA77)</f>
        <v/>
      </c>
      <c r="BG85" s="602" t="str">
        <f>IF(AND(AZ85=""),"",IF(AND(AZ85=0),0,IF(AND(AZ85&gt;0),AX85*1000/AZ85,)))</f>
        <v/>
      </c>
      <c r="BH85" s="634" t="str">
        <f>IF(AND(AZ85=""),"",IF(AND(AZ85=0),0,IF(AND(AZ85&gt;0),(AW85*0.7353+AV85)*971.4/AZ85,)))</f>
        <v/>
      </c>
      <c r="BI85" s="597" t="str">
        <f>IF(AND(BE85=""),"",IF(AND(BE85=0),0,IF(AND(BE85&gt;0),AY85*1000/BE85,)))</f>
        <v/>
      </c>
      <c r="BJ85" s="597" t="str">
        <f>IF(AND(BE85=""),"",IF(AND(BE85=0),0,IF(AND(BE85&gt;0),(SUM(AW85:AW87)*0.7353+SUM(AV85:AV87))*971.4/BE85,)))</f>
        <v/>
      </c>
      <c r="BK85" s="592" t="str">
        <f>IF(_tag_month_shift!BF77="","",_tag_month_shift!BF77)</f>
        <v/>
      </c>
      <c r="BL85" s="592" t="str">
        <f>IF(_tag_month_shift!BG77="","",_tag_month_shift!BG77)</f>
        <v/>
      </c>
      <c r="BM85" s="593" t="str">
        <f>IF(BL86="","",SUM(BK86:BL86)-SUM(BK85:BL85))</f>
        <v/>
      </c>
      <c r="BN85" s="593" t="str">
        <f>IF(BL86="","",SUM(BM85:BM87))</f>
        <v/>
      </c>
      <c r="BO85" s="592" t="str">
        <f>IF(_tag_month_shift!BJ77="","",_tag_month_shift!BJ77)</f>
        <v/>
      </c>
      <c r="BP85" s="592" t="str">
        <f>IF(_tag_month_shift!BK77="","",_tag_month_shift!BK77)</f>
        <v/>
      </c>
      <c r="BQ85" s="457" t="str">
        <f>IF(BP86="","",SUM(BO86:BP86)-SUM(BO85:BP85))</f>
        <v/>
      </c>
      <c r="BR85" s="457" t="str">
        <f>IF(BP86="","",SUM(BQ85:BQ87))</f>
        <v/>
      </c>
      <c r="BS85" s="592" t="str">
        <f>IF(_tag_month_shift!BN77="","",_tag_month_shift!BN77)</f>
        <v/>
      </c>
      <c r="BT85" s="592" t="str">
        <f>IF(_tag_month_shift!BO77="","",_tag_month_shift!BO77)</f>
        <v/>
      </c>
      <c r="BU85" s="593" t="str">
        <f>IF(BT86="","",SUM(BS86:BT86)-SUM(BS85:BT85))</f>
        <v/>
      </c>
      <c r="BV85" s="604" t="str">
        <f>IF(BT86="","",SUM(BU85:BU87))</f>
        <v/>
      </c>
      <c r="BW85" s="605" t="str">
        <f>IF(AN85="","",AN85/(AZ85+AN85))</f>
        <v/>
      </c>
    </row>
    <row ht="15" r="86">
      <c r="A86" s="421">
        <f ca="1">A83+1</f>
        <v>43611</v>
      </c>
      <c r="B86" s="587">
        <f ca="1">A86</f>
        <v>43611</v>
      </c>
      <c r="C86" s="588" t="s">
        <v>434</v>
      </c>
      <c r="D86" s="606">
        <f>IF(AND(D85=4),1,IF(AND(D85&lt;4),(D85+1),))</f>
        <v>2</v>
      </c>
      <c r="E86" s="590" t="str">
        <f>IF(AND(D86=1),"甲班",IF(AND(D86=2),"乙班",IF(AND(D86=3),"丙班",IF(AND(D86=4),"丁班",))))</f>
        <v>乙班</v>
      </c>
      <c r="F86" s="607" t="str">
        <f>IF(_tag_month_shift!A78="","",_tag_month_shift!A78)</f>
        <v/>
      </c>
      <c r="G86" s="608" t="str">
        <f>IF(_tag_month_shift!B78="","",_tag_month_shift!B78)</f>
        <v/>
      </c>
      <c r="H86" s="608" t="str">
        <f>IF(_tag_month_shift!C78="","",_tag_month_shift!C78)</f>
        <v/>
      </c>
      <c r="I86" s="608" t="str">
        <f>IF(_tag_month_shift!D78="","",_tag_month_shift!D78)</f>
        <v/>
      </c>
      <c r="J86" s="608" t="str">
        <f>IF(_tag_month_shift!E78="","",_tag_month_shift!E78)</f>
        <v/>
      </c>
      <c r="K86" s="593" t="str">
        <f>IF(J87="","",SUM(F87:J87)-SUM(F86:J86))</f>
        <v/>
      </c>
      <c r="L86" s="609"/>
      <c r="M86" s="608" t="str">
        <f>IF(_tag_month_shift!H78="","",_tag_month_shift!H78)</f>
        <v/>
      </c>
      <c r="N86" s="608" t="str">
        <f>IF(_tag_month_shift!I78="","",_tag_month_shift!I78)</f>
        <v/>
      </c>
      <c r="O86" s="609" t="str">
        <f>IF(N87="","",SUM(M87:N87)-SUM(M86:N86))</f>
        <v/>
      </c>
      <c r="P86" s="609"/>
      <c r="Q86" s="608" t="str">
        <f>IF(_tag_month_shift!L78="","",_tag_month_shift!L78)</f>
        <v/>
      </c>
      <c r="R86" s="608" t="str">
        <f>IF(_tag_month_shift!M78="","",_tag_month_shift!M78)</f>
        <v/>
      </c>
      <c r="S86" s="609" t="str">
        <f>IF(R87="","",SUM(Q87:R87)-SUM(Q86:R86))</f>
        <v/>
      </c>
      <c r="T86" s="609"/>
      <c r="U86" s="608" t="str">
        <f>IF(_tag_month_shift!P78="","",_tag_month_shift!P78)</f>
        <v/>
      </c>
      <c r="V86" s="608" t="str">
        <f>IF(_tag_month_shift!Q78="","",_tag_month_shift!Q78)</f>
        <v/>
      </c>
      <c r="W86" s="609" t="str">
        <f>IF(V87="","",SUM(U87:V87)-SUM(U86:V86))</f>
        <v/>
      </c>
      <c r="X86" s="609"/>
      <c r="Y86" s="608" t="str">
        <f>IF(_tag_month_shift!T78="","",_tag_month_shift!T78)</f>
        <v/>
      </c>
      <c r="Z86" s="609" t="str">
        <f>IF(Y87="","",Y87-Y86)</f>
        <v/>
      </c>
      <c r="AA86" s="609"/>
      <c r="AB86" s="594" t="str">
        <f>IF(_tag_month_shift!W78="","",_tag_month_shift!W78)</f>
        <v/>
      </c>
      <c r="AC86" s="609" t="str">
        <f>IF(AB87="","",AB87-AB86)</f>
        <v/>
      </c>
      <c r="AD86" s="635"/>
      <c r="AE86" s="610" t="str">
        <f>IF(_tag_month_shift!Z78="","",_tag_month_shift!Z78)</f>
        <v/>
      </c>
      <c r="AF86" s="608" t="str">
        <f>IF(_tag_month_shift!AA78="","",_tag_month_shift!AA78)</f>
        <v/>
      </c>
      <c r="AG86" s="608" t="str">
        <f>IF(_tag_month_shift!AB78="","",_tag_month_shift!AB78)</f>
        <v/>
      </c>
      <c r="AH86" s="608" t="str">
        <f>IF(_tag_month_shift!AC78="","",_tag_month_shift!AC78)</f>
        <v/>
      </c>
      <c r="AI86" s="608" t="str">
        <f>IF(_tag_month_shift!AD78="","",_tag_month_shift!AD78)</f>
        <v/>
      </c>
      <c r="AJ86" s="609" t="str">
        <f>IF(AI87="","",SUM(AE87:AI87)-SUM(AE86:AI86))</f>
        <v/>
      </c>
      <c r="AK86" s="609"/>
      <c r="AL86" s="608" t="str">
        <f>IF(_tag_month_shift!AG78="","",_tag_month_shift!AG78)</f>
        <v/>
      </c>
      <c r="AM86" s="608" t="str">
        <f>IF(_tag_month_shift!AH78="","",_tag_month_shift!AH78)</f>
        <v/>
      </c>
      <c r="AN86" s="609" t="str">
        <f>IF(AM87="","",SUM(AL87:AM87)-SUM(AL86:AM86))</f>
        <v/>
      </c>
      <c r="AO86" s="609"/>
      <c r="AP86" s="612" t="str">
        <f>IF(AND(BD86=""),"",IF(AND(BD86=0),0,IF(AND(BD86&gt;0),AN86/BD86,)))</f>
        <v/>
      </c>
      <c r="AQ86" s="612"/>
      <c r="AR86" s="598" t="str">
        <f>IF(AND(AZ86=""),"",IF(AND(AZ86=0),0,IF(AND(AZ86&gt;0),AN86/AZ86,)))</f>
        <v/>
      </c>
      <c r="AS86" s="598"/>
      <c r="AT86" s="608" t="str">
        <f>IF(_tag_month_shift!AO78="","",_tag_month_shift!AO78)</f>
        <v/>
      </c>
      <c r="AU86" s="608" t="str">
        <f>IF(_tag_month_shift!AP78="","",_tag_month_shift!AP78)</f>
        <v/>
      </c>
      <c r="AV86" s="609" t="str">
        <f>IF(AT87="","",AT87-AT86)</f>
        <v/>
      </c>
      <c r="AW86" s="609" t="str">
        <f>IF(AU87="","",AU87-AU86)</f>
        <v/>
      </c>
      <c r="AX86" s="609" t="str">
        <f>IF(AU87="","",SUM(AV86:AW86))</f>
        <v/>
      </c>
      <c r="AY86" s="609"/>
      <c r="AZ86" s="614" t="str">
        <f>IF(_tag_month_shift!AU78="","",_tag_month_shift!AU78)</f>
        <v/>
      </c>
      <c r="BA86" s="614" t="str">
        <f>IF(_tag_month_shift!AV78="","",_tag_month_shift!AV78)</f>
        <v/>
      </c>
      <c r="BB86" s="614" t="str">
        <f>IF(_tag_month_shift!AW78="","",_tag_month_shift!AW78)</f>
        <v/>
      </c>
      <c r="BC86" s="614" t="str">
        <f>IF(_tag_month_shift!AX78="","",_tag_month_shift!AX78)</f>
        <v/>
      </c>
      <c r="BD86" s="615"/>
      <c r="BE86" s="609"/>
      <c r="BF86" s="609"/>
      <c r="BG86" s="616" t="str">
        <f>IF(AND(AZ86=""),"",IF(AND(AZ86=0),0,IF(AND(AZ86&gt;0),AX86*1000/AZ86,)))</f>
        <v/>
      </c>
      <c r="BH86" s="603" t="str">
        <f>IF(AND(AZ86=""),"",IF(AND(AZ86=0),0,IF(AND(AZ86&gt;0),(AW86*0.7353+AV86)*971.4/AZ86,)))</f>
        <v/>
      </c>
      <c r="BI86" s="612"/>
      <c r="BJ86" s="612"/>
      <c r="BK86" s="608" t="str">
        <f>IF(_tag_month_shift!BF78="","",_tag_month_shift!BF78)</f>
        <v/>
      </c>
      <c r="BL86" s="608" t="str">
        <f>IF(_tag_month_shift!BG78="","",_tag_month_shift!BG78)</f>
        <v/>
      </c>
      <c r="BM86" s="609" t="str">
        <f>IF(BL87="","",SUM(BK87:BL87)-SUM(BK86:BL86))</f>
        <v/>
      </c>
      <c r="BN86" s="609"/>
      <c r="BO86" s="608" t="str">
        <f>IF(_tag_month_shift!BJ78="","",_tag_month_shift!BJ78)</f>
        <v/>
      </c>
      <c r="BP86" s="608" t="str">
        <f>IF(_tag_month_shift!BK78="","",_tag_month_shift!BK78)</f>
        <v/>
      </c>
      <c r="BQ86" s="457" t="str">
        <f>IF(BP87="","",SUM(BO87:BP87)-SUM(BO86:BP86))</f>
        <v/>
      </c>
      <c r="BR86" s="457"/>
      <c r="BS86" s="608" t="str">
        <f>IF(_tag_month_shift!BN78="","",_tag_month_shift!BN78)</f>
        <v/>
      </c>
      <c r="BT86" s="608" t="str">
        <f>IF(_tag_month_shift!BO78="","",_tag_month_shift!BO78)</f>
        <v/>
      </c>
      <c r="BU86" s="609" t="str">
        <f>IF(BT87="","",SUM(BS87:BT87)-SUM(BS86:BT86))</f>
        <v/>
      </c>
      <c r="BV86" s="617"/>
      <c r="BW86" s="605" t="str">
        <f>IF(AN86="","",AN86/(AZ86+AN86))</f>
        <v/>
      </c>
    </row>
    <row ht="15" r="87">
      <c r="A87" s="421">
        <f ca="1">A84+1</f>
        <v>43611</v>
      </c>
      <c r="B87" s="587">
        <f ca="1">A87</f>
        <v>43611</v>
      </c>
      <c r="C87" s="588" t="s">
        <v>437</v>
      </c>
      <c r="D87" s="606">
        <f>IF(AND(D86=4),1,IF(AND(D86&lt;4),(D86+1),))</f>
        <v>3</v>
      </c>
      <c r="E87" s="590" t="str">
        <f>IF(AND(D87=1),"甲班",IF(AND(D87=2),"乙班",IF(AND(D87=3),"丙班",IF(AND(D87=4),"丁班",))))</f>
        <v>丙班</v>
      </c>
      <c r="F87" s="607" t="str">
        <f>IF(_tag_month_shift!A79="","",_tag_month_shift!A79)</f>
        <v/>
      </c>
      <c r="G87" s="608" t="str">
        <f>IF(_tag_month_shift!B79="","",_tag_month_shift!B79)</f>
        <v/>
      </c>
      <c r="H87" s="608" t="str">
        <f>IF(_tag_month_shift!C79="","",_tag_month_shift!C79)</f>
        <v/>
      </c>
      <c r="I87" s="608" t="str">
        <f>IF(_tag_month_shift!D79="","",_tag_month_shift!D79)</f>
        <v/>
      </c>
      <c r="J87" s="608" t="str">
        <f>IF(_tag_month_shift!E79="","",_tag_month_shift!E79)</f>
        <v/>
      </c>
      <c r="K87" s="593" t="str">
        <f>IF(J88="","",SUM(F88:J88)-SUM(F87:J87))</f>
        <v/>
      </c>
      <c r="L87" s="620"/>
      <c r="M87" s="619" t="str">
        <f>IF(_tag_month_shift!H79="","",_tag_month_shift!H79)</f>
        <v/>
      </c>
      <c r="N87" s="619" t="str">
        <f>IF(_tag_month_shift!I79="","",_tag_month_shift!I79)</f>
        <v/>
      </c>
      <c r="O87" s="620" t="str">
        <f>IF(N88="","",SUM(M88:N88)-SUM(M87:N87))</f>
        <v/>
      </c>
      <c r="P87" s="620"/>
      <c r="Q87" s="619" t="str">
        <f>IF(_tag_month_shift!L79="","",_tag_month_shift!L79)</f>
        <v/>
      </c>
      <c r="R87" s="619" t="str">
        <f>IF(_tag_month_shift!M79="","",_tag_month_shift!M79)</f>
        <v/>
      </c>
      <c r="S87" s="609" t="str">
        <f>IF(R88="","",SUM(Q88:R88)-SUM(Q87:R87))</f>
        <v/>
      </c>
      <c r="T87" s="620"/>
      <c r="U87" s="619" t="str">
        <f>IF(_tag_month_shift!P79="","",_tag_month_shift!P79)</f>
        <v/>
      </c>
      <c r="V87" s="619" t="str">
        <f>IF(_tag_month_shift!Q79="","",_tag_month_shift!Q79)</f>
        <v/>
      </c>
      <c r="W87" s="620" t="str">
        <f>IF(V88="","",SUM(U88:V88)-SUM(U87:V87))</f>
        <v/>
      </c>
      <c r="X87" s="620"/>
      <c r="Y87" s="619" t="str">
        <f>IF(_tag_month_shift!T79="","",_tag_month_shift!T79)</f>
        <v/>
      </c>
      <c r="Z87" s="620" t="str">
        <f>IF(Y88="","",Y88-Y87)</f>
        <v/>
      </c>
      <c r="AA87" s="620"/>
      <c r="AB87" s="621" t="str">
        <f>IF(_tag_month_shift!W79="","",_tag_month_shift!W79)</f>
        <v/>
      </c>
      <c r="AC87" s="620" t="str">
        <f>IF(AB88="","",AB88-AB87)</f>
        <v/>
      </c>
      <c r="AD87" s="636"/>
      <c r="AE87" s="610" t="str">
        <f>IF(_tag_month_shift!Z79="","",_tag_month_shift!Z79)</f>
        <v/>
      </c>
      <c r="AF87" s="608" t="str">
        <f>IF(_tag_month_shift!AA79="","",_tag_month_shift!AA79)</f>
        <v/>
      </c>
      <c r="AG87" s="608" t="str">
        <f>IF(_tag_month_shift!AB79="","",_tag_month_shift!AB79)</f>
        <v/>
      </c>
      <c r="AH87" s="608" t="str">
        <f>IF(_tag_month_shift!AC79="","",_tag_month_shift!AC79)</f>
        <v/>
      </c>
      <c r="AI87" s="608" t="str">
        <f>IF(_tag_month_shift!AD79="","",_tag_month_shift!AD79)</f>
        <v/>
      </c>
      <c r="AJ87" s="620" t="str">
        <f>IF(AI88="","",SUM(AE88:AI88)-SUM(AE87:AI87))</f>
        <v/>
      </c>
      <c r="AK87" s="620"/>
      <c r="AL87" s="608" t="str">
        <f>IF(_tag_month_shift!AG79="","",_tag_month_shift!AG79)</f>
        <v/>
      </c>
      <c r="AM87" s="608" t="str">
        <f>IF(_tag_month_shift!AH79="","",_tag_month_shift!AH79)</f>
        <v/>
      </c>
      <c r="AN87" s="620" t="str">
        <f>IF(AM88="","",SUM(AL88:AM88)-SUM(AL87:AM87))</f>
        <v/>
      </c>
      <c r="AO87" s="620"/>
      <c r="AP87" s="624" t="str">
        <f>IF(AND(BD87=""),"",IF(AND(BD87=0),0,IF(AND(BD87&gt;0),AN87/BD87,)))</f>
        <v/>
      </c>
      <c r="AQ87" s="624"/>
      <c r="AR87" s="625" t="str">
        <f>IF(AND(AZ87=""),"",IF(AND(AZ87=0),0,IF(AND(AZ87&gt;0),AN87/AZ87,)))</f>
        <v/>
      </c>
      <c r="AS87" s="625"/>
      <c r="AT87" s="608" t="str">
        <f>IF(_tag_month_shift!AO79="","",_tag_month_shift!AO79)</f>
        <v/>
      </c>
      <c r="AU87" s="608" t="str">
        <f>IF(_tag_month_shift!AP79="","",_tag_month_shift!AP79)</f>
        <v/>
      </c>
      <c r="AV87" s="620" t="str">
        <f>IF(AT88="","",AT88-AT87)</f>
        <v/>
      </c>
      <c r="AW87" s="620" t="str">
        <f>IF(AU88="","",AU88-AU87)</f>
        <v/>
      </c>
      <c r="AX87" s="620" t="str">
        <f>IF(AU88="","",SUM(AV87:AW87))</f>
        <v/>
      </c>
      <c r="AY87" s="620"/>
      <c r="AZ87" s="627" t="str">
        <f>IF(_tag_month_shift!AU79="","",_tag_month_shift!AU79)</f>
        <v/>
      </c>
      <c r="BA87" s="627" t="str">
        <f>IF(_tag_month_shift!AV79="","",_tag_month_shift!AV79)</f>
        <v/>
      </c>
      <c r="BB87" s="627" t="str">
        <f>IF(_tag_month_shift!AW79="","",_tag_month_shift!AW79)</f>
        <v/>
      </c>
      <c r="BC87" s="627" t="str">
        <f>IF(_tag_month_shift!AX79="","",_tag_month_shift!AX79)</f>
        <v/>
      </c>
      <c r="BD87" s="628"/>
      <c r="BE87" s="620"/>
      <c r="BF87" s="620"/>
      <c r="BG87" s="629" t="str">
        <f>IF(AND(AZ87=""),"",IF(AND(AZ87=0),0,IF(AND(AZ87&gt;0),AX87*1000/AZ87,)))</f>
        <v/>
      </c>
      <c r="BH87" s="637" t="str">
        <f>IF(AND(AZ87=""),"",IF(AND(AZ87=0),0,IF(AND(AZ87&gt;0),(AW87*0.7353+AV87)*971.4/AZ87,)))</f>
        <v/>
      </c>
      <c r="BI87" s="624"/>
      <c r="BJ87" s="624"/>
      <c r="BK87" s="608" t="str">
        <f>IF(_tag_month_shift!BF79="","",_tag_month_shift!BF79)</f>
        <v/>
      </c>
      <c r="BL87" s="608" t="str">
        <f>IF(_tag_month_shift!BG79="","",_tag_month_shift!BG79)</f>
        <v/>
      </c>
      <c r="BM87" s="620" t="str">
        <f>IF(BL88="","",SUM(BK88:BL88)-SUM(BK87:BL87))</f>
        <v/>
      </c>
      <c r="BN87" s="620"/>
      <c r="BO87" s="619" t="str">
        <f>IF(_tag_month_shift!BJ79="","",_tag_month_shift!BJ79)</f>
        <v/>
      </c>
      <c r="BP87" s="619" t="str">
        <f>IF(_tag_month_shift!BK79="","",_tag_month_shift!BK79)</f>
        <v/>
      </c>
      <c r="BQ87" s="457" t="str">
        <f>IF(BP88="","",SUM(BO88:BP88)-SUM(BO87:BP87))</f>
        <v/>
      </c>
      <c r="BR87" s="457"/>
      <c r="BS87" s="608" t="str">
        <f>IF(_tag_month_shift!BN79="","",_tag_month_shift!BN79)</f>
        <v/>
      </c>
      <c r="BT87" s="608" t="str">
        <f>IF(_tag_month_shift!BO79="","",_tag_month_shift!BO79)</f>
        <v/>
      </c>
      <c r="BU87" s="620" t="str">
        <f>IF(BT88="","",SUM(BS88:BT88)-SUM(BS87:BT87))</f>
        <v/>
      </c>
      <c r="BV87" s="630"/>
      <c r="BW87" s="605" t="str">
        <f>IF(AN87="","",AN87/(AZ87+AN87))</f>
        <v/>
      </c>
    </row>
    <row ht="15" r="88">
      <c r="A88" s="421">
        <f ca="1">A85+1</f>
        <v>43612</v>
      </c>
      <c r="B88" s="587">
        <f ca="1">A88</f>
        <v>43612</v>
      </c>
      <c r="C88" s="588" t="s">
        <v>424</v>
      </c>
      <c r="D88" s="606">
        <f>IF(AND(D82=1),4,IF(AND(D82&gt;1),(D82-1),))</f>
        <v>1</v>
      </c>
      <c r="E88" s="590" t="str">
        <f>IF(AND(D88=1),"甲班",IF(AND(D88=2),"乙班",IF(AND(D88=3),"丙班",IF(AND(D88=4),"丁班",))))</f>
        <v>甲班</v>
      </c>
      <c r="F88" s="591" t="str">
        <f>IF(_tag_month_shift!A80="","",_tag_month_shift!A80)</f>
        <v/>
      </c>
      <c r="G88" s="592" t="str">
        <f>IF(_tag_month_shift!B80="","",_tag_month_shift!B80)</f>
        <v/>
      </c>
      <c r="H88" s="592" t="str">
        <f>IF(_tag_month_shift!C80="","",_tag_month_shift!C80)</f>
        <v/>
      </c>
      <c r="I88" s="592" t="str">
        <f>IF(_tag_month_shift!D80="","",_tag_month_shift!D80)</f>
        <v/>
      </c>
      <c r="J88" s="592" t="str">
        <f>IF(_tag_month_shift!E80="","",_tag_month_shift!E80)</f>
        <v/>
      </c>
      <c r="K88" s="593" t="str">
        <f>IF(J89="","",SUM(F89:J89)-SUM(F88:J88))</f>
        <v/>
      </c>
      <c r="L88" s="593" t="str">
        <f>IF(J89="","",SUM(K88:K90))</f>
        <v/>
      </c>
      <c r="M88" s="592" t="str">
        <f>IF(_tag_month_shift!H80="","",_tag_month_shift!H80)</f>
        <v/>
      </c>
      <c r="N88" s="592" t="str">
        <f>IF(_tag_month_shift!I80="","",_tag_month_shift!I80)</f>
        <v/>
      </c>
      <c r="O88" s="593" t="str">
        <f>IF(N89="","",SUM(M89:N89)-SUM(M88:N88))</f>
        <v/>
      </c>
      <c r="P88" s="593" t="str">
        <f>IF(N89="","",SUM(O88:O90))</f>
        <v/>
      </c>
      <c r="Q88" s="592" t="str">
        <f>IF(_tag_month_shift!L80="","",_tag_month_shift!L80)</f>
        <v/>
      </c>
      <c r="R88" s="592" t="str">
        <f>IF(_tag_month_shift!M80="","",_tag_month_shift!M80)</f>
        <v/>
      </c>
      <c r="S88" s="593" t="str">
        <f>IF(R89="","",SUM(Q89:R89)-SUM(Q88:R88))</f>
        <v/>
      </c>
      <c r="T88" s="593" t="str">
        <f>IF(R89="","",SUM(S88:S90))</f>
        <v/>
      </c>
      <c r="U88" s="592" t="str">
        <f>IF(_tag_month_shift!P80="","",_tag_month_shift!P80)</f>
        <v/>
      </c>
      <c r="V88" s="592" t="str">
        <f>IF(_tag_month_shift!Q80="","",_tag_month_shift!Q80)</f>
        <v/>
      </c>
      <c r="W88" s="593" t="str">
        <f>IF(V89="","",SUM(U89:V89)-SUM(U88:V88))</f>
        <v/>
      </c>
      <c r="X88" s="593" t="str">
        <f>IF(V89="","",SUM(W88:W90))</f>
        <v/>
      </c>
      <c r="Y88" s="592" t="str">
        <f>IF(_tag_month_shift!T80="","",_tag_month_shift!T80)</f>
        <v/>
      </c>
      <c r="Z88" s="593" t="str">
        <f>IF(Y89="","",Y89-Y88)</f>
        <v/>
      </c>
      <c r="AA88" s="593" t="str">
        <f>IF(Y89="","",SUM(Z88:Z90))</f>
        <v/>
      </c>
      <c r="AB88" s="631" t="str">
        <f>IF(_tag_month_shift!W80="","",_tag_month_shift!W80)</f>
        <v/>
      </c>
      <c r="AC88" s="593" t="str">
        <f>IF(AB89="","",AB89-AB88)</f>
        <v/>
      </c>
      <c r="AD88" s="632" t="str">
        <f>IF(AB89="","",SUM(AC88:AC90))</f>
        <v/>
      </c>
      <c r="AE88" s="595" t="str">
        <f>IF(_tag_month_shift!Z80="","",_tag_month_shift!Z80)</f>
        <v/>
      </c>
      <c r="AF88" s="592" t="str">
        <f>IF(_tag_month_shift!AA80="","",_tag_month_shift!AA80)</f>
        <v/>
      </c>
      <c r="AG88" s="592" t="str">
        <f>IF(_tag_month_shift!AB80="","",_tag_month_shift!AB80)</f>
        <v/>
      </c>
      <c r="AH88" s="592" t="str">
        <f>IF(_tag_month_shift!AC80="","",_tag_month_shift!AC80)</f>
        <v/>
      </c>
      <c r="AI88" s="592" t="str">
        <f>IF(_tag_month_shift!AD80="","",_tag_month_shift!AD80)</f>
        <v/>
      </c>
      <c r="AJ88" s="593" t="str">
        <f>IF(AI89="","",SUM(AE89:AI89)-SUM(AE88:AI88))</f>
        <v/>
      </c>
      <c r="AK88" s="593" t="str">
        <f>IF(AI89="","",SUM(AJ88:AJ90))</f>
        <v/>
      </c>
      <c r="AL88" s="592" t="str">
        <f>IF(_tag_month_shift!AG80="","",_tag_month_shift!AG80)</f>
        <v/>
      </c>
      <c r="AM88" s="592" t="str">
        <f>IF(_tag_month_shift!AH80="","",_tag_month_shift!AH80)</f>
        <v/>
      </c>
      <c r="AN88" s="593" t="str">
        <f>IF(AM89="","",SUM(AL89:AM89)-SUM(AL88:AM88))</f>
        <v/>
      </c>
      <c r="AO88" s="593" t="str">
        <f>IF(AM89="","",SUM(AN88:AN90))</f>
        <v/>
      </c>
      <c r="AP88" s="597" t="str">
        <f>IF(AND(BD88=""),"",IF(AND(BD88=0),0,IF(AND(BD88&gt;0),AN88/BD88,)))</f>
        <v/>
      </c>
      <c r="AQ88" s="597" t="str">
        <f>IF(BD88="","",AVERAGE(AP88:AP90))</f>
        <v/>
      </c>
      <c r="AR88" s="633" t="str">
        <f>IF(AND(AZ88=""),"",IF(AND(AZ88=0),0,IF(AND(AZ88&gt;0),AN88/AZ88,)))</f>
        <v/>
      </c>
      <c r="AS88" s="633" t="str">
        <f>IF(AZ88="","",AVERAGE(AR88:AR90))</f>
        <v/>
      </c>
      <c r="AT88" s="592" t="str">
        <f>IF(_tag_month_shift!AO80="","",_tag_month_shift!AO80)</f>
        <v/>
      </c>
      <c r="AU88" s="592" t="str">
        <f>IF(_tag_month_shift!AP80="","",_tag_month_shift!AP80)</f>
        <v/>
      </c>
      <c r="AV88" s="593" t="str">
        <f>IF(AT89="","",AT89-AT88)</f>
        <v/>
      </c>
      <c r="AW88" s="593" t="str">
        <f>IF(AU89="","",AU89-AU88)</f>
        <v/>
      </c>
      <c r="AX88" s="593" t="str">
        <f>IF(AU89="","",SUM(AV88:AW88))</f>
        <v/>
      </c>
      <c r="AY88" s="593" t="str">
        <f>IF(AU89="","",SUM(AX88:AX90))</f>
        <v/>
      </c>
      <c r="AZ88" s="600" t="str">
        <f>IF(_tag_month_shift!AU80="","",_tag_month_shift!AU80)</f>
        <v/>
      </c>
      <c r="BA88" s="600" t="str">
        <f>IF(_tag_month_shift!AV80="","",_tag_month_shift!AV80)</f>
        <v/>
      </c>
      <c r="BB88" s="600" t="str">
        <f>IF(_tag_month_shift!AW80="","",_tag_month_shift!AW80)</f>
        <v/>
      </c>
      <c r="BC88" s="600" t="str">
        <f>IF(_tag_month_shift!AX80="","",_tag_month_shift!AX80)</f>
        <v/>
      </c>
      <c r="BD88" s="601"/>
      <c r="BE88" s="593" t="str">
        <f>IF(_tag_month_shift!AZ80="","",_tag_month_shift!AZ80)</f>
        <v/>
      </c>
      <c r="BF88" s="593" t="str">
        <f>IF(_tag_month_shift!BA80="","",_tag_month_shift!BA80)</f>
        <v/>
      </c>
      <c r="BG88" s="602" t="str">
        <f>IF(AND(AZ88=""),"",IF(AND(AZ88=0),0,IF(AND(AZ88&gt;0),AX88*1000/AZ88,)))</f>
        <v/>
      </c>
      <c r="BH88" s="634" t="str">
        <f>IF(AND(AZ88=""),"",IF(AND(AZ88=0),0,IF(AND(AZ88&gt;0),(AW88*0.7353+AV88)*971.4/AZ88,)))</f>
        <v/>
      </c>
      <c r="BI88" s="597" t="str">
        <f>IF(AND(BE88=""),"",IF(AND(BE88=0),0,IF(AND(BE88&gt;0),AY88*1000/BE88,)))</f>
        <v/>
      </c>
      <c r="BJ88" s="597" t="str">
        <f>IF(AND(BE88=""),"",IF(AND(BE88=0),0,IF(AND(BE88&gt;0),(SUM(AW88:AW90)*0.7353+SUM(AV88:AV90))*971.4/BE88,)))</f>
        <v/>
      </c>
      <c r="BK88" s="592" t="str">
        <f>IF(_tag_month_shift!BF80="","",_tag_month_shift!BF80)</f>
        <v/>
      </c>
      <c r="BL88" s="592" t="str">
        <f>IF(_tag_month_shift!BG80="","",_tag_month_shift!BG80)</f>
        <v/>
      </c>
      <c r="BM88" s="593" t="str">
        <f>IF(BL89="","",SUM(BK89:BL89)-SUM(BK88:BL88))</f>
        <v/>
      </c>
      <c r="BN88" s="593" t="str">
        <f>IF(BL89="","",SUM(BM88:BM90))</f>
        <v/>
      </c>
      <c r="BO88" s="592" t="str">
        <f>IF(_tag_month_shift!BJ80="","",_tag_month_shift!BJ80)</f>
        <v/>
      </c>
      <c r="BP88" s="592" t="str">
        <f>IF(_tag_month_shift!BK80="","",_tag_month_shift!BK80)</f>
        <v/>
      </c>
      <c r="BQ88" s="457" t="str">
        <f>IF(BP89="","",SUM(BO89:BP89)-SUM(BO88:BP88))</f>
        <v/>
      </c>
      <c r="BR88" s="457" t="str">
        <f>IF(BP89="","",SUM(BQ88:BQ90))</f>
        <v/>
      </c>
      <c r="BS88" s="592" t="str">
        <f>IF(_tag_month_shift!BN80="","",_tag_month_shift!BN80)</f>
        <v/>
      </c>
      <c r="BT88" s="592" t="str">
        <f>IF(_tag_month_shift!BO80="","",_tag_month_shift!BO80)</f>
        <v/>
      </c>
      <c r="BU88" s="593" t="str">
        <f>IF(BT89="","",SUM(BS89:BT89)-SUM(BS88:BT88))</f>
        <v/>
      </c>
      <c r="BV88" s="604" t="str">
        <f>IF(BT89="","",SUM(BU88:BU90))</f>
        <v/>
      </c>
      <c r="BW88" s="605" t="str">
        <f>IF(AN88="","",AN88/(AZ88+AN88))</f>
        <v/>
      </c>
    </row>
    <row ht="15" r="89">
      <c r="A89" s="421">
        <f ca="1">A86+1</f>
        <v>43612</v>
      </c>
      <c r="B89" s="587">
        <f ca="1">A89</f>
        <v>43612</v>
      </c>
      <c r="C89" s="588" t="s">
        <v>434</v>
      </c>
      <c r="D89" s="606">
        <f>IF(AND(D88=4),1,IF(AND(D88&lt;4),(D88+1),))</f>
        <v>2</v>
      </c>
      <c r="E89" s="590" t="str">
        <f>IF(AND(D89=1),"甲班",IF(AND(D89=2),"乙班",IF(AND(D89=3),"丙班",IF(AND(D89=4),"丁班",))))</f>
        <v>乙班</v>
      </c>
      <c r="F89" s="607" t="str">
        <f>IF(_tag_month_shift!A81="","",_tag_month_shift!A81)</f>
        <v/>
      </c>
      <c r="G89" s="608" t="str">
        <f>IF(_tag_month_shift!B81="","",_tag_month_shift!B81)</f>
        <v/>
      </c>
      <c r="H89" s="608" t="str">
        <f>IF(_tag_month_shift!C81="","",_tag_month_shift!C81)</f>
        <v/>
      </c>
      <c r="I89" s="608" t="str">
        <f>IF(_tag_month_shift!D81="","",_tag_month_shift!D81)</f>
        <v/>
      </c>
      <c r="J89" s="608" t="str">
        <f>IF(_tag_month_shift!E81="","",_tag_month_shift!E81)</f>
        <v/>
      </c>
      <c r="K89" s="593" t="str">
        <f>IF(J90="","",SUM(F90:J90)-SUM(F89:J89))</f>
        <v/>
      </c>
      <c r="L89" s="609"/>
      <c r="M89" s="608" t="str">
        <f>IF(_tag_month_shift!H81="","",_tag_month_shift!H81)</f>
        <v/>
      </c>
      <c r="N89" s="608" t="str">
        <f>IF(_tag_month_shift!I81="","",_tag_month_shift!I81)</f>
        <v/>
      </c>
      <c r="O89" s="609" t="str">
        <f>IF(N90="","",SUM(M90:N90)-SUM(M89:N89))</f>
        <v/>
      </c>
      <c r="P89" s="609"/>
      <c r="Q89" s="608" t="str">
        <f>IF(_tag_month_shift!L81="","",_tag_month_shift!L81)</f>
        <v/>
      </c>
      <c r="R89" s="608" t="str">
        <f>IF(_tag_month_shift!M81="","",_tag_month_shift!M81)</f>
        <v/>
      </c>
      <c r="S89" s="609" t="str">
        <f>IF(R90="","",SUM(Q90:R90)-SUM(Q89:R89))</f>
        <v/>
      </c>
      <c r="T89" s="609"/>
      <c r="U89" s="608" t="str">
        <f>IF(_tag_month_shift!P81="","",_tag_month_shift!P81)</f>
        <v/>
      </c>
      <c r="V89" s="608" t="str">
        <f>IF(_tag_month_shift!Q81="","",_tag_month_shift!Q81)</f>
        <v/>
      </c>
      <c r="W89" s="609" t="str">
        <f>IF(V90="","",SUM(U90:V90)-SUM(U89:V89))</f>
        <v/>
      </c>
      <c r="X89" s="609"/>
      <c r="Y89" s="608" t="str">
        <f>IF(_tag_month_shift!T81="","",_tag_month_shift!T81)</f>
        <v/>
      </c>
      <c r="Z89" s="609"/>
      <c r="AA89" s="609"/>
      <c r="AB89" s="594" t="str">
        <f>IF(_tag_month_shift!W81="","",_tag_month_shift!W81)</f>
        <v/>
      </c>
      <c r="AC89" s="609" t="str">
        <f>IF(AB90="","",AB90-AB89)</f>
        <v/>
      </c>
      <c r="AD89" s="635"/>
      <c r="AE89" s="610" t="str">
        <f>IF(_tag_month_shift!Z81="","",_tag_month_shift!Z81)</f>
        <v/>
      </c>
      <c r="AF89" s="608" t="str">
        <f>IF(_tag_month_shift!AA81="","",_tag_month_shift!AA81)</f>
        <v/>
      </c>
      <c r="AG89" s="608" t="str">
        <f>IF(_tag_month_shift!AB81="","",_tag_month_shift!AB81)</f>
        <v/>
      </c>
      <c r="AH89" s="608" t="str">
        <f>IF(_tag_month_shift!AC81="","",_tag_month_shift!AC81)</f>
        <v/>
      </c>
      <c r="AI89" s="608" t="str">
        <f>IF(_tag_month_shift!AD81="","",_tag_month_shift!AD81)</f>
        <v/>
      </c>
      <c r="AJ89" s="609" t="str">
        <f>IF(AI90="","",SUM(AE90:AI90)-SUM(AE89:AI89))</f>
        <v/>
      </c>
      <c r="AK89" s="609"/>
      <c r="AL89" s="608" t="str">
        <f>IF(_tag_month_shift!AG81="","",_tag_month_shift!AG81)</f>
        <v/>
      </c>
      <c r="AM89" s="608" t="str">
        <f>IF(_tag_month_shift!AH81="","",_tag_month_shift!AH81)</f>
        <v/>
      </c>
      <c r="AN89" s="609" t="str">
        <f>IF(AM90="","",SUM(AL90:AM90)-SUM(AL89:AM89))</f>
        <v/>
      </c>
      <c r="AO89" s="609"/>
      <c r="AP89" s="612" t="str">
        <f>IF(AND(BD89=""),"",IF(AND(BD89=0),0,IF(AND(BD89&gt;0),AN89/BD89,)))</f>
        <v/>
      </c>
      <c r="AQ89" s="612"/>
      <c r="AR89" s="598" t="str">
        <f>IF(AND(AZ89=""),"",IF(AND(AZ89=0),0,IF(AND(AZ89&gt;0),AN89/AZ89,)))</f>
        <v/>
      </c>
      <c r="AS89" s="598"/>
      <c r="AT89" s="608" t="str">
        <f>IF(_tag_month_shift!AO81="","",_tag_month_shift!AO81)</f>
        <v/>
      </c>
      <c r="AU89" s="608" t="str">
        <f>IF(_tag_month_shift!AP81="","",_tag_month_shift!AP81)</f>
        <v/>
      </c>
      <c r="AV89" s="609" t="str">
        <f>IF(AT90="","",AT90-AT89)</f>
        <v/>
      </c>
      <c r="AW89" s="609" t="str">
        <f>IF(AU90="","",AU90-AU89)</f>
        <v/>
      </c>
      <c r="AX89" s="609" t="str">
        <f>IF(AU90="","",SUM(AV89:AW89))</f>
        <v/>
      </c>
      <c r="AY89" s="609"/>
      <c r="AZ89" s="614" t="str">
        <f>IF(_tag_month_shift!AU81="","",_tag_month_shift!AU81)</f>
        <v/>
      </c>
      <c r="BA89" s="614" t="str">
        <f>IF(_tag_month_shift!AV81="","",_tag_month_shift!AV81)</f>
        <v/>
      </c>
      <c r="BB89" s="614" t="str">
        <f>IF(_tag_month_shift!AW81="","",_tag_month_shift!AW81)</f>
        <v/>
      </c>
      <c r="BC89" s="614" t="str">
        <f>IF(_tag_month_shift!AX81="","",_tag_month_shift!AX81)</f>
        <v/>
      </c>
      <c r="BD89" s="615"/>
      <c r="BE89" s="609"/>
      <c r="BF89" s="609"/>
      <c r="BG89" s="616" t="str">
        <f>IF(AND(AZ89=""),"",IF(AND(AZ89=0),0,IF(AND(AZ89&gt;0),AX89*1000/AZ89,)))</f>
        <v/>
      </c>
      <c r="BH89" s="603" t="str">
        <f>IF(AND(AZ89=""),"",IF(AND(AZ89=0),0,IF(AND(AZ89&gt;0),(AW89*0.7353+AV89)*971.4/AZ89,)))</f>
        <v/>
      </c>
      <c r="BI89" s="612"/>
      <c r="BJ89" s="612"/>
      <c r="BK89" s="608" t="str">
        <f>IF(_tag_month_shift!BF81="","",_tag_month_shift!BF81)</f>
        <v/>
      </c>
      <c r="BL89" s="608" t="str">
        <f>IF(_tag_month_shift!BG81="","",_tag_month_shift!BG81)</f>
        <v/>
      </c>
      <c r="BM89" s="609" t="str">
        <f>IF(BL90="","",SUM(BK90:BL90)-SUM(BK89:BL89))</f>
        <v/>
      </c>
      <c r="BN89" s="609"/>
      <c r="BO89" s="608" t="str">
        <f>IF(_tag_month_shift!BJ81="","",_tag_month_shift!BJ81)</f>
        <v/>
      </c>
      <c r="BP89" s="608" t="str">
        <f>IF(_tag_month_shift!BK81="","",_tag_month_shift!BK81)</f>
        <v/>
      </c>
      <c r="BQ89" s="457" t="str">
        <f>IF(BP90="","",SUM(BO90:BP90)-SUM(BO89:BP89))</f>
        <v/>
      </c>
      <c r="BR89" s="457"/>
      <c r="BS89" s="608" t="str">
        <f>IF(_tag_month_shift!BN81="","",_tag_month_shift!BN81)</f>
        <v/>
      </c>
      <c r="BT89" s="608" t="str">
        <f>IF(_tag_month_shift!BO81="","",_tag_month_shift!BO81)</f>
        <v/>
      </c>
      <c r="BU89" s="609" t="str">
        <f>IF(BT90="","",SUM(BS90:BT90)-SUM(BS89:BT89))</f>
        <v/>
      </c>
      <c r="BV89" s="617"/>
      <c r="BW89" s="605" t="str">
        <f>IF(AN89="","",AN89/(AZ89+AN89))</f>
        <v/>
      </c>
    </row>
    <row ht="15" r="90">
      <c r="A90" s="421">
        <f ca="1">A87+1</f>
        <v>43612</v>
      </c>
      <c r="B90" s="587">
        <f ca="1">A90</f>
        <v>43612</v>
      </c>
      <c r="C90" s="588" t="s">
        <v>437</v>
      </c>
      <c r="D90" s="606">
        <f>IF(AND(D89=4),1,IF(AND(D89&lt;4),(D89+1),))</f>
        <v>3</v>
      </c>
      <c r="E90" s="590" t="str">
        <f>IF(AND(D90=1),"甲班",IF(AND(D90=2),"乙班",IF(AND(D90=3),"丙班",IF(AND(D90=4),"丁班",))))</f>
        <v>丙班</v>
      </c>
      <c r="F90" s="618" t="str">
        <f>IF(_tag_month_shift!A82="","",_tag_month_shift!A82)</f>
        <v/>
      </c>
      <c r="G90" s="619" t="str">
        <f>IF(_tag_month_shift!B82="","",_tag_month_shift!B82)</f>
        <v/>
      </c>
      <c r="H90" s="619" t="str">
        <f>IF(_tag_month_shift!C82="","",_tag_month_shift!C82)</f>
        <v/>
      </c>
      <c r="I90" s="619" t="str">
        <f>IF(_tag_month_shift!D82="","",_tag_month_shift!D82)</f>
        <v/>
      </c>
      <c r="J90" s="619" t="str">
        <f>IF(_tag_month_shift!E82="","",_tag_month_shift!E82)</f>
        <v/>
      </c>
      <c r="K90" s="593" t="str">
        <f>IF(J91="","",SUM(F91:J91)-SUM(F90:J90))</f>
        <v/>
      </c>
      <c r="L90" s="620"/>
      <c r="M90" s="619" t="str">
        <f>IF(_tag_month_shift!H82="","",_tag_month_shift!H82)</f>
        <v/>
      </c>
      <c r="N90" s="619" t="str">
        <f>IF(_tag_month_shift!I82="","",_tag_month_shift!I82)</f>
        <v/>
      </c>
      <c r="O90" s="620" t="str">
        <f>IF(N91="","",SUM(M91:N91)-SUM(M90:N90))</f>
        <v/>
      </c>
      <c r="P90" s="620"/>
      <c r="Q90" s="619" t="str">
        <f>IF(_tag_month_shift!L82="","",_tag_month_shift!L82)</f>
        <v/>
      </c>
      <c r="R90" s="619" t="str">
        <f>IF(_tag_month_shift!M82="","",_tag_month_shift!M82)</f>
        <v/>
      </c>
      <c r="S90" s="609" t="str">
        <f>IF(R91="","",SUM(Q91:R91)-SUM(Q90:R90))</f>
        <v/>
      </c>
      <c r="T90" s="620"/>
      <c r="U90" s="619" t="str">
        <f>IF(_tag_month_shift!P82="","",_tag_month_shift!P82)</f>
        <v/>
      </c>
      <c r="V90" s="619" t="str">
        <f>IF(_tag_month_shift!Q82="","",_tag_month_shift!Q82)</f>
        <v/>
      </c>
      <c r="W90" s="620" t="str">
        <f>IF(V91="","",SUM(U91:V91)-SUM(U90:V90))</f>
        <v/>
      </c>
      <c r="X90" s="620"/>
      <c r="Y90" s="619" t="str">
        <f>IF(_tag_month_shift!T82="","",_tag_month_shift!T82)</f>
        <v/>
      </c>
      <c r="Z90" s="620" t="str">
        <f>IF(Y91="","",Y91-Y90)</f>
        <v/>
      </c>
      <c r="AA90" s="620"/>
      <c r="AB90" s="621" t="str">
        <f>IF(_tag_month_shift!W82="","",_tag_month_shift!W82)</f>
        <v/>
      </c>
      <c r="AC90" s="620" t="str">
        <f>IF(AB91="","",AB91-AB90)</f>
        <v/>
      </c>
      <c r="AD90" s="636"/>
      <c r="AE90" s="622" t="str">
        <f>IF(_tag_month_shift!Z82="","",_tag_month_shift!Z82)</f>
        <v/>
      </c>
      <c r="AF90" s="619" t="str">
        <f>IF(_tag_month_shift!AA82="","",_tag_month_shift!AA82)</f>
        <v/>
      </c>
      <c r="AG90" s="619" t="str">
        <f>IF(_tag_month_shift!AB82="","",_tag_month_shift!AB82)</f>
        <v/>
      </c>
      <c r="AH90" s="619" t="str">
        <f>IF(_tag_month_shift!AC82="","",_tag_month_shift!AC82)</f>
        <v/>
      </c>
      <c r="AI90" s="619" t="str">
        <f>IF(_tag_month_shift!AD82="","",_tag_month_shift!AD82)</f>
        <v/>
      </c>
      <c r="AJ90" s="620" t="str">
        <f>IF(AI91="","",SUM(AE91:AI91)-SUM(AE90:AI90))</f>
        <v/>
      </c>
      <c r="AK90" s="620"/>
      <c r="AL90" s="619" t="str">
        <f>IF(_tag_month_shift!AG82="","",_tag_month_shift!AG82)</f>
        <v/>
      </c>
      <c r="AM90" s="619" t="str">
        <f>IF(_tag_month_shift!AH82="","",_tag_month_shift!AH82)</f>
        <v/>
      </c>
      <c r="AN90" s="620" t="str">
        <f>IF(AM91="","",SUM(AL91:AM91)-SUM(AL90:AM90))</f>
        <v/>
      </c>
      <c r="AO90" s="620"/>
      <c r="AP90" s="624" t="str">
        <f>IF(AND(BD90=""),"",IF(AND(BD90=0),0,IF(AND(BD90&gt;0),AN90/BD90,)))</f>
        <v/>
      </c>
      <c r="AQ90" s="624"/>
      <c r="AR90" s="625" t="str">
        <f>IF(AND(AZ90=""),"",IF(AND(AZ90=0),0,IF(AND(AZ90&gt;0),AN90/AZ90,)))</f>
        <v/>
      </c>
      <c r="AS90" s="625"/>
      <c r="AT90" s="619" t="str">
        <f>IF(_tag_month_shift!AO82="","",_tag_month_shift!AO82)</f>
        <v/>
      </c>
      <c r="AU90" s="619" t="str">
        <f>IF(_tag_month_shift!AP82="","",_tag_month_shift!AP82)</f>
        <v/>
      </c>
      <c r="AV90" s="620" t="str">
        <f>IF(AT91="","",AT91-AT90)</f>
        <v/>
      </c>
      <c r="AW90" s="620" t="str">
        <f>IF(AU91="","",AU91-AU90)</f>
        <v/>
      </c>
      <c r="AX90" s="620" t="str">
        <f>IF(AU91="","",SUM(AV90:AW90))</f>
        <v/>
      </c>
      <c r="AY90" s="620"/>
      <c r="AZ90" s="627" t="str">
        <f>IF(_tag_month_shift!AU82="","",_tag_month_shift!AU82)</f>
        <v/>
      </c>
      <c r="BA90" s="627" t="str">
        <f>IF(_tag_month_shift!AV82="","",_tag_month_shift!AV82)</f>
        <v/>
      </c>
      <c r="BB90" s="627" t="str">
        <f>IF(_tag_month_shift!AW82="","",_tag_month_shift!AW82)</f>
        <v/>
      </c>
      <c r="BC90" s="627" t="str">
        <f>IF(_tag_month_shift!AX82="","",_tag_month_shift!AX82)</f>
        <v/>
      </c>
      <c r="BD90" s="628"/>
      <c r="BE90" s="620"/>
      <c r="BF90" s="620"/>
      <c r="BG90" s="629" t="str">
        <f>IF(AND(AZ90=""),"",IF(AND(AZ90=0),0,IF(AND(AZ90&gt;0),AX90*1000/AZ90,)))</f>
        <v/>
      </c>
      <c r="BH90" s="637" t="str">
        <f>IF(AND(AZ90=""),"",IF(AND(AZ90=0),0,IF(AND(AZ90&gt;0),(AW90*0.7353+AV90)*971.4/AZ90,)))</f>
        <v/>
      </c>
      <c r="BI90" s="624"/>
      <c r="BJ90" s="624"/>
      <c r="BK90" s="619" t="str">
        <f>IF(_tag_month_shift!BF82="","",_tag_month_shift!BF82)</f>
        <v/>
      </c>
      <c r="BL90" s="619" t="str">
        <f>IF(_tag_month_shift!BG82="","",_tag_month_shift!BG82)</f>
        <v/>
      </c>
      <c r="BM90" s="620" t="str">
        <f>IF(BL91="","",SUM(BK91:BL91)-SUM(BK90:BL90))</f>
        <v/>
      </c>
      <c r="BN90" s="620"/>
      <c r="BO90" s="619" t="str">
        <f>IF(_tag_month_shift!BJ82="","",_tag_month_shift!BJ82)</f>
        <v/>
      </c>
      <c r="BP90" s="619" t="str">
        <f>IF(_tag_month_shift!BK82="","",_tag_month_shift!BK82)</f>
        <v/>
      </c>
      <c r="BQ90" s="457" t="str">
        <f>IF(BP91="","",SUM(BO91:BP91)-SUM(BO90:BP90))</f>
        <v/>
      </c>
      <c r="BR90" s="457"/>
      <c r="BS90" s="619" t="str">
        <f>IF(_tag_month_shift!BN82="","",_tag_month_shift!BN82)</f>
        <v/>
      </c>
      <c r="BT90" s="619" t="str">
        <f>IF(_tag_month_shift!BO82="","",_tag_month_shift!BO82)</f>
        <v/>
      </c>
      <c r="BU90" s="620" t="str">
        <f>IF(BT91="","",SUM(BS91:BT91)-SUM(BS90:BT90))</f>
        <v/>
      </c>
      <c r="BV90" s="630"/>
      <c r="BW90" s="605" t="str">
        <f>IF(AN90="","",AN90/(AZ90+AN90))</f>
        <v/>
      </c>
    </row>
    <row ht="15" r="91">
      <c r="A91" s="421">
        <f ca="1">A88+1</f>
        <v>43613</v>
      </c>
      <c r="B91" s="587">
        <f ca="1">A91</f>
        <v>43613</v>
      </c>
      <c r="C91" s="588" t="s">
        <v>424</v>
      </c>
      <c r="D91" s="606">
        <f>IF(AND(D85=1),4,IF(AND(D85&gt;1),(D85-1),))</f>
        <v>4</v>
      </c>
      <c r="E91" s="590" t="str">
        <f>IF(AND(D91=1),"甲班",IF(AND(D91=2),"乙班",IF(AND(D91=3),"丙班",IF(AND(D91=4),"丁班",))))</f>
        <v>丁班</v>
      </c>
      <c r="F91" s="591" t="str">
        <f>IF(_tag_month_shift!A83="","",_tag_month_shift!A83)</f>
        <v/>
      </c>
      <c r="G91" s="592" t="str">
        <f>IF(_tag_month_shift!B83="","",_tag_month_shift!B83)</f>
        <v/>
      </c>
      <c r="H91" s="592" t="str">
        <f>IF(_tag_month_shift!C83="","",_tag_month_shift!C83)</f>
        <v/>
      </c>
      <c r="I91" s="592" t="str">
        <f>IF(_tag_month_shift!D83="","",_tag_month_shift!D83)</f>
        <v/>
      </c>
      <c r="J91" s="592" t="str">
        <f>IF(_tag_month_shift!E83="","",_tag_month_shift!E83)</f>
        <v/>
      </c>
      <c r="K91" s="593" t="str">
        <f>IF(J92="","",SUM(F92:J92)-SUM(F91:J91))</f>
        <v/>
      </c>
      <c r="L91" s="593" t="str">
        <f>IF(J92="","",SUM(K91:K93))</f>
        <v/>
      </c>
      <c r="M91" s="592" t="str">
        <f>IF(_tag_month_shift!H83="","",_tag_month_shift!H83)</f>
        <v/>
      </c>
      <c r="N91" s="592" t="str">
        <f>IF(_tag_month_shift!I83="","",_tag_month_shift!I83)</f>
        <v/>
      </c>
      <c r="O91" s="593" t="str">
        <f>IF(N92="","",SUM(M92:N92)-SUM(M91:N91))</f>
        <v/>
      </c>
      <c r="P91" s="593" t="str">
        <f>IF(N92="","",SUM(O91:O93))</f>
        <v/>
      </c>
      <c r="Q91" s="592" t="str">
        <f>IF(_tag_month_shift!L83="","",_tag_month_shift!L83)</f>
        <v/>
      </c>
      <c r="R91" s="592" t="str">
        <f>IF(_tag_month_shift!M83="","",_tag_month_shift!M83)</f>
        <v/>
      </c>
      <c r="S91" s="593" t="str">
        <f>IF(R92="","",SUM(Q92:R92)-SUM(Q91:R91))</f>
        <v/>
      </c>
      <c r="T91" s="593" t="str">
        <f>IF(R92="","",SUM(S91:S93))</f>
        <v/>
      </c>
      <c r="U91" s="592" t="str">
        <f>IF(_tag_month_shift!P83="","",_tag_month_shift!P83)</f>
        <v/>
      </c>
      <c r="V91" s="592" t="str">
        <f>IF(_tag_month_shift!Q83="","",_tag_month_shift!Q83)</f>
        <v/>
      </c>
      <c r="W91" s="593" t="str">
        <f>IF(V92="","",SUM(U92:V92)-SUM(U91:V91))</f>
        <v/>
      </c>
      <c r="X91" s="593" t="str">
        <f>IF(V92="","",SUM(W91:W93))</f>
        <v/>
      </c>
      <c r="Y91" s="592" t="str">
        <f>IF(_tag_month_shift!T83="","",_tag_month_shift!T83)</f>
        <v/>
      </c>
      <c r="Z91" s="593"/>
      <c r="AA91" s="593" t="str">
        <f>IF(Y92="","",SUM(Z91:Z93))</f>
        <v/>
      </c>
      <c r="AB91" s="631" t="str">
        <f>IF(_tag_month_shift!W83="","",_tag_month_shift!W83)</f>
        <v/>
      </c>
      <c r="AC91" s="593" t="str">
        <f>IF(AB92="","",AB92-AB91)</f>
        <v/>
      </c>
      <c r="AD91" s="632" t="str">
        <f>IF(AB92="","",SUM(AC91:AC93))</f>
        <v/>
      </c>
      <c r="AE91" s="595" t="str">
        <f>IF(_tag_month_shift!Z83="","",_tag_month_shift!Z83)</f>
        <v/>
      </c>
      <c r="AF91" s="592" t="str">
        <f>IF(_tag_month_shift!AA83="","",_tag_month_shift!AA83)</f>
        <v/>
      </c>
      <c r="AG91" s="592" t="str">
        <f>IF(_tag_month_shift!AB83="","",_tag_month_shift!AB83)</f>
        <v/>
      </c>
      <c r="AH91" s="592" t="str">
        <f>IF(_tag_month_shift!AC83="","",_tag_month_shift!AC83)</f>
        <v/>
      </c>
      <c r="AI91" s="592" t="str">
        <f>IF(_tag_month_shift!AD83="","",_tag_month_shift!AD83)</f>
        <v/>
      </c>
      <c r="AJ91" s="593" t="str">
        <f>IF(AI92="","",SUM(AE92:AI92)-SUM(AE91:AI91))</f>
        <v/>
      </c>
      <c r="AK91" s="593" t="str">
        <f>IF(AI92="","",SUM(AJ91:AJ93))</f>
        <v/>
      </c>
      <c r="AL91" s="592" t="str">
        <f>IF(_tag_month_shift!AG83="","",_tag_month_shift!AG83)</f>
        <v/>
      </c>
      <c r="AM91" s="592" t="str">
        <f>IF(_tag_month_shift!AH83="","",_tag_month_shift!AH83)</f>
        <v/>
      </c>
      <c r="AN91" s="593" t="str">
        <f>IF(AM92="","",SUM(AL92:AM92)-SUM(AL91:AM91))</f>
        <v/>
      </c>
      <c r="AO91" s="593" t="str">
        <f>IF(AM92="","",SUM(AN91:AN93))</f>
        <v/>
      </c>
      <c r="AP91" s="597" t="str">
        <f>IF(AND(BD91=""),"",IF(AND(BD91=0),0,IF(AND(BD91&gt;0),AN91/BD91,)))</f>
        <v/>
      </c>
      <c r="AQ91" s="597" t="str">
        <f>IF(BD91="","",AVERAGE(AP91:AP93))</f>
        <v/>
      </c>
      <c r="AR91" s="633" t="str">
        <f>IF(AND(AZ91=""),"",IF(AND(AZ91=0),0,IF(AND(AZ91&gt;0),AN91/AZ91,)))</f>
        <v/>
      </c>
      <c r="AS91" s="633" t="str">
        <f>IF(AZ91="","",AVERAGE(AR91:AR93))</f>
        <v/>
      </c>
      <c r="AT91" s="592" t="str">
        <f>IF(_tag_month_shift!AO83="","",_tag_month_shift!AO83)</f>
        <v/>
      </c>
      <c r="AU91" s="592" t="str">
        <f>IF(_tag_month_shift!AP83="","",_tag_month_shift!AP83)</f>
        <v/>
      </c>
      <c r="AV91" s="593" t="str">
        <f>IF(AT92="","",AT92-AT91)</f>
        <v/>
      </c>
      <c r="AW91" s="593" t="str">
        <f>IF(AU92="","",AU92-AU91)</f>
        <v/>
      </c>
      <c r="AX91" s="593" t="str">
        <f>IF(AU92="","",SUM(AV91:AW91))</f>
        <v/>
      </c>
      <c r="AY91" s="593" t="str">
        <f>IF(AU92="","",SUM(AX91:AX93))</f>
        <v/>
      </c>
      <c r="AZ91" s="600" t="str">
        <f>IF(_tag_month_shift!AU83="","",_tag_month_shift!AU83)</f>
        <v/>
      </c>
      <c r="BA91" s="600" t="str">
        <f>IF(_tag_month_shift!AV83="","",_tag_month_shift!AV83)</f>
        <v/>
      </c>
      <c r="BB91" s="600" t="str">
        <f>IF(_tag_month_shift!AW83="","",_tag_month_shift!AW83)</f>
        <v/>
      </c>
      <c r="BC91" s="600" t="str">
        <f>IF(_tag_month_shift!AX83="","",_tag_month_shift!AX83)</f>
        <v/>
      </c>
      <c r="BD91" s="601"/>
      <c r="BE91" s="593" t="str">
        <f>IF(_tag_month_shift!AZ83="","",_tag_month_shift!AZ83)</f>
        <v/>
      </c>
      <c r="BF91" s="593" t="str">
        <f>IF(_tag_month_shift!BA83="","",_tag_month_shift!BA83)</f>
        <v/>
      </c>
      <c r="BG91" s="602" t="str">
        <f>IF(AND(AZ91=""),"",IF(AND(AZ91=0),0,IF(AND(AZ91&gt;0),AX91*1000/AZ91,)))</f>
        <v/>
      </c>
      <c r="BH91" s="634" t="str">
        <f>IF(AND(AZ91=""),"",IF(AND(AZ91=0),0,IF(AND(AZ91&gt;0),(AW91*0.7353+AV91)*971.4/AZ91,)))</f>
        <v/>
      </c>
      <c r="BI91" s="597" t="str">
        <f>IF(AND(BE91=""),"",IF(AND(BE91=0),0,IF(AND(BE91&gt;0),AY91*1000/BE91,)))</f>
        <v/>
      </c>
      <c r="BJ91" s="597" t="str">
        <f>IF(AND(BE91=""),"",IF(AND(BE91=0),0,IF(AND(BE91&gt;0),(SUM(AW91:AW93)*0.7353+SUM(AV91:AV93))*971.4/BE91,)))</f>
        <v/>
      </c>
      <c r="BK91" s="592" t="str">
        <f>IF(_tag_month_shift!BF83="","",_tag_month_shift!BF83)</f>
        <v/>
      </c>
      <c r="BL91" s="592" t="str">
        <f>IF(_tag_month_shift!BG83="","",_tag_month_shift!BG83)</f>
        <v/>
      </c>
      <c r="BM91" s="593" t="str">
        <f>IF(BL92="","",SUM(BK92:BL92)-SUM(BK91:BL91))</f>
        <v/>
      </c>
      <c r="BN91" s="593" t="str">
        <f>IF(BL92="","",SUM(BM91:BM93))</f>
        <v/>
      </c>
      <c r="BO91" s="592" t="str">
        <f>IF(_tag_month_shift!BJ83="","",_tag_month_shift!BJ83)</f>
        <v/>
      </c>
      <c r="BP91" s="592" t="str">
        <f>IF(_tag_month_shift!BK83="","",_tag_month_shift!BK83)</f>
        <v/>
      </c>
      <c r="BQ91" s="457" t="str">
        <f>IF(BP92="","",SUM(BO92:BP92)-SUM(BO91:BP91))</f>
        <v/>
      </c>
      <c r="BR91" s="457" t="str">
        <f>IF(BP92="","",SUM(BQ91:BQ93))</f>
        <v/>
      </c>
      <c r="BS91" s="592" t="str">
        <f>IF(_tag_month_shift!BN83="","",_tag_month_shift!BN83)</f>
        <v/>
      </c>
      <c r="BT91" s="592" t="str">
        <f>IF(_tag_month_shift!BO83="","",_tag_month_shift!BO83)</f>
        <v/>
      </c>
      <c r="BU91" s="593" t="str">
        <f>IF(BT92="","",SUM(BS92:BT92)-SUM(BS91:BT91))</f>
        <v/>
      </c>
      <c r="BV91" s="604" t="str">
        <f>IF(BT92="","",SUM(BU91:BU93))</f>
        <v/>
      </c>
      <c r="BW91" s="605" t="str">
        <f>IF(AN91="","",AN91/(AZ91+AN91))</f>
        <v/>
      </c>
    </row>
    <row ht="15" r="92">
      <c r="A92" s="421">
        <f ca="1">A89+1</f>
        <v>43613</v>
      </c>
      <c r="B92" s="587">
        <f ca="1">A92</f>
        <v>43613</v>
      </c>
      <c r="C92" s="588" t="s">
        <v>434</v>
      </c>
      <c r="D92" s="606">
        <f>IF(AND(D91=4),1,IF(AND(D91&lt;4),(D91+1),))</f>
        <v>1</v>
      </c>
      <c r="E92" s="590" t="str">
        <f>IF(AND(D92=1),"甲班",IF(AND(D92=2),"乙班",IF(AND(D92=3),"丙班",IF(AND(D92=4),"丁班",))))</f>
        <v>甲班</v>
      </c>
      <c r="F92" s="607" t="str">
        <f>IF(_tag_month_shift!A84="","",_tag_month_shift!A84)</f>
        <v/>
      </c>
      <c r="G92" s="608" t="str">
        <f>IF(_tag_month_shift!B84="","",_tag_month_shift!B84)</f>
        <v/>
      </c>
      <c r="H92" s="608" t="str">
        <f>IF(_tag_month_shift!C84="","",_tag_month_shift!C84)</f>
        <v/>
      </c>
      <c r="I92" s="608" t="str">
        <f>IF(_tag_month_shift!D84="","",_tag_month_shift!D84)</f>
        <v/>
      </c>
      <c r="J92" s="608" t="str">
        <f>IF(_tag_month_shift!E84="","",_tag_month_shift!E84)</f>
        <v/>
      </c>
      <c r="K92" s="593" t="str">
        <f>IF(J93="","",SUM(F93:J93)-SUM(F92:J92))</f>
        <v/>
      </c>
      <c r="L92" s="609"/>
      <c r="M92" s="608" t="str">
        <f>IF(_tag_month_shift!H84="","",_tag_month_shift!H84)</f>
        <v/>
      </c>
      <c r="N92" s="608" t="str">
        <f>IF(_tag_month_shift!I84="","",_tag_month_shift!I84)</f>
        <v/>
      </c>
      <c r="O92" s="609" t="str">
        <f>IF(N93="","",SUM(M93:N93)-SUM(M92:N92))</f>
        <v/>
      </c>
      <c r="P92" s="609"/>
      <c r="Q92" s="608" t="str">
        <f>IF(_tag_month_shift!L84="","",_tag_month_shift!L84)</f>
        <v/>
      </c>
      <c r="R92" s="608" t="str">
        <f>IF(_tag_month_shift!M84="","",_tag_month_shift!M84)</f>
        <v/>
      </c>
      <c r="S92" s="609" t="str">
        <f>IF(R93="","",SUM(Q93:R93)-SUM(Q92:R92))</f>
        <v/>
      </c>
      <c r="T92" s="609"/>
      <c r="U92" s="608" t="str">
        <f>IF(_tag_month_shift!P84="","",_tag_month_shift!P84)</f>
        <v/>
      </c>
      <c r="V92" s="608" t="str">
        <f>IF(_tag_month_shift!Q84="","",_tag_month_shift!Q84)</f>
        <v/>
      </c>
      <c r="W92" s="609" t="str">
        <f>IF(V93="","",SUM(U93:V93)-SUM(U92:V92))</f>
        <v/>
      </c>
      <c r="X92" s="609"/>
      <c r="Y92" s="608" t="str">
        <f>IF(_tag_month_shift!T84="","",_tag_month_shift!T84)</f>
        <v/>
      </c>
      <c r="Z92" s="609" t="str">
        <f>IF(Y93="","",Y93-Y92)</f>
        <v/>
      </c>
      <c r="AA92" s="609"/>
      <c r="AB92" s="594" t="str">
        <f>IF(_tag_month_shift!W84="","",_tag_month_shift!W84)</f>
        <v/>
      </c>
      <c r="AC92" s="609" t="str">
        <f>IF(AB93="","",AB93-AB92)</f>
        <v/>
      </c>
      <c r="AD92" s="635"/>
      <c r="AE92" s="610" t="str">
        <f>IF(_tag_month_shift!Z84="","",_tag_month_shift!Z84)</f>
        <v/>
      </c>
      <c r="AF92" s="608" t="str">
        <f>IF(_tag_month_shift!AA84="","",_tag_month_shift!AA84)</f>
        <v/>
      </c>
      <c r="AG92" s="608" t="str">
        <f>IF(_tag_month_shift!AB84="","",_tag_month_shift!AB84)</f>
        <v/>
      </c>
      <c r="AH92" s="608" t="str">
        <f>IF(_tag_month_shift!AC84="","",_tag_month_shift!AC84)</f>
        <v/>
      </c>
      <c r="AI92" s="608" t="str">
        <f>IF(_tag_month_shift!AD84="","",_tag_month_shift!AD84)</f>
        <v/>
      </c>
      <c r="AJ92" s="609" t="str">
        <f>IF(AI93="","",SUM(AE93:AI93)-SUM(AE92:AI92))</f>
        <v/>
      </c>
      <c r="AK92" s="609"/>
      <c r="AL92" s="608" t="str">
        <f>IF(_tag_month_shift!AG84="","",_tag_month_shift!AG84)</f>
        <v/>
      </c>
      <c r="AM92" s="608" t="str">
        <f>IF(_tag_month_shift!AH84="","",_tag_month_shift!AH84)</f>
        <v/>
      </c>
      <c r="AN92" s="609" t="str">
        <f>IF(AM93="","",SUM(AL93:AM93)-SUM(AL92:AM92))</f>
        <v/>
      </c>
      <c r="AO92" s="609"/>
      <c r="AP92" s="612" t="str">
        <f>IF(AND(BD92=""),"",IF(AND(BD92=0),0,IF(AND(BD92&gt;0),AN92/BD92,)))</f>
        <v/>
      </c>
      <c r="AQ92" s="612"/>
      <c r="AR92" s="598" t="str">
        <f>IF(AND(AZ92=""),"",IF(AND(AZ92=0),0,IF(AND(AZ92&gt;0),AN92/AZ92,)))</f>
        <v/>
      </c>
      <c r="AS92" s="598"/>
      <c r="AT92" s="608" t="str">
        <f>IF(_tag_month_shift!AO84="","",_tag_month_shift!AO84)</f>
        <v/>
      </c>
      <c r="AU92" s="608" t="str">
        <f>IF(_tag_month_shift!AP84="","",_tag_month_shift!AP84)</f>
        <v/>
      </c>
      <c r="AV92" s="609" t="str">
        <f>IF(AT93="","",AT93-AT92)</f>
        <v/>
      </c>
      <c r="AW92" s="609" t="str">
        <f>IF(AU93="","",AU93-AU92)</f>
        <v/>
      </c>
      <c r="AX92" s="609" t="str">
        <f>IF(AU93="","",SUM(AV92:AW92))</f>
        <v/>
      </c>
      <c r="AY92" s="609"/>
      <c r="AZ92" s="614" t="str">
        <f>IF(_tag_month_shift!AU84="","",_tag_month_shift!AU84)</f>
        <v/>
      </c>
      <c r="BA92" s="614" t="str">
        <f>IF(_tag_month_shift!AV84="","",_tag_month_shift!AV84)</f>
        <v/>
      </c>
      <c r="BB92" s="614" t="str">
        <f>IF(_tag_month_shift!AW84="","",_tag_month_shift!AW84)</f>
        <v/>
      </c>
      <c r="BC92" s="614" t="str">
        <f>IF(_tag_month_shift!AX84="","",_tag_month_shift!AX84)</f>
        <v/>
      </c>
      <c r="BD92" s="615"/>
      <c r="BE92" s="609"/>
      <c r="BF92" s="609"/>
      <c r="BG92" s="616" t="str">
        <f>IF(AND(AZ92=""),"",IF(AND(AZ92=0),0,IF(AND(AZ92&gt;0),AX92*1000/AZ92,)))</f>
        <v/>
      </c>
      <c r="BH92" s="603" t="str">
        <f>IF(AND(AZ92=""),"",IF(AND(AZ92=0),0,IF(AND(AZ92&gt;0),(AW92*0.7353+AV92)*971.4/AZ92,)))</f>
        <v/>
      </c>
      <c r="BI92" s="612"/>
      <c r="BJ92" s="612"/>
      <c r="BK92" s="608" t="str">
        <f>IF(_tag_month_shift!BF84="","",_tag_month_shift!BF84)</f>
        <v/>
      </c>
      <c r="BL92" s="608" t="str">
        <f>IF(_tag_month_shift!BG84="","",_tag_month_shift!BG84)</f>
        <v/>
      </c>
      <c r="BM92" s="609" t="str">
        <f>IF(BL93="","",SUM(BK93:BL93)-SUM(BK92:BL92))</f>
        <v/>
      </c>
      <c r="BN92" s="609"/>
      <c r="BO92" s="608" t="str">
        <f>IF(_tag_month_shift!BJ84="","",_tag_month_shift!BJ84)</f>
        <v/>
      </c>
      <c r="BP92" s="608" t="str">
        <f>IF(_tag_month_shift!BK84="","",_tag_month_shift!BK84)</f>
        <v/>
      </c>
      <c r="BQ92" s="457" t="str">
        <f>IF(BP93="","",SUM(BO93:BP93)-SUM(BO92:BP92))</f>
        <v/>
      </c>
      <c r="BR92" s="457"/>
      <c r="BS92" s="608" t="str">
        <f>IF(_tag_month_shift!BN84="","",_tag_month_shift!BN84)</f>
        <v/>
      </c>
      <c r="BT92" s="608" t="str">
        <f>IF(_tag_month_shift!BO84="","",_tag_month_shift!BO84)</f>
        <v/>
      </c>
      <c r="BU92" s="609" t="str">
        <f>IF(BT93="","",SUM(BS93:BT93)-SUM(BS92:BT92))</f>
        <v/>
      </c>
      <c r="BV92" s="617"/>
      <c r="BW92" s="605" t="str">
        <f>IF(AN92="","",AN92/(AZ92+AN92))</f>
        <v/>
      </c>
    </row>
    <row ht="15" r="93">
      <c r="A93" s="421">
        <f ca="1">A90+1</f>
        <v>43613</v>
      </c>
      <c r="B93" s="587">
        <f ca="1">A93</f>
        <v>43613</v>
      </c>
      <c r="C93" s="588" t="s">
        <v>437</v>
      </c>
      <c r="D93" s="606">
        <f>IF(AND(D92=4),1,IF(AND(D92&lt;4),(D92+1),))</f>
        <v>2</v>
      </c>
      <c r="E93" s="590" t="str">
        <f>IF(AND(D93=1),"甲班",IF(AND(D93=2),"乙班",IF(AND(D93=3),"丙班",IF(AND(D93=4),"丁班",))))</f>
        <v>乙班</v>
      </c>
      <c r="F93" s="618" t="str">
        <f>IF(_tag_month_shift!A85="","",_tag_month_shift!A85)</f>
        <v/>
      </c>
      <c r="G93" s="619" t="str">
        <f>IF(_tag_month_shift!B85="","",_tag_month_shift!B85)</f>
        <v/>
      </c>
      <c r="H93" s="619" t="str">
        <f>IF(_tag_month_shift!C85="","",_tag_month_shift!C85)</f>
        <v/>
      </c>
      <c r="I93" s="619" t="str">
        <f>IF(_tag_month_shift!D85="","",_tag_month_shift!D85)</f>
        <v/>
      </c>
      <c r="J93" s="619" t="str">
        <f>IF(_tag_month_shift!E85="","",_tag_month_shift!E85)</f>
        <v/>
      </c>
      <c r="K93" s="593" t="str">
        <f>IF(J94="","",SUM(F94:J94)-SUM(F93:J93))</f>
        <v/>
      </c>
      <c r="L93" s="620"/>
      <c r="M93" s="619" t="str">
        <f>IF(_tag_month_shift!H85="","",_tag_month_shift!H85)</f>
        <v/>
      </c>
      <c r="N93" s="619" t="str">
        <f>IF(_tag_month_shift!I85="","",_tag_month_shift!I85)</f>
        <v/>
      </c>
      <c r="O93" s="620" t="str">
        <f>IF(N94="","",SUM(M94:N94)-SUM(M93:N93))</f>
        <v/>
      </c>
      <c r="P93" s="620"/>
      <c r="Q93" s="619" t="str">
        <f>IF(_tag_month_shift!L85="","",_tag_month_shift!L85)</f>
        <v/>
      </c>
      <c r="R93" s="619" t="str">
        <f>IF(_tag_month_shift!M85="","",_tag_month_shift!M85)</f>
        <v/>
      </c>
      <c r="S93" s="609" t="str">
        <f>IF(R94="","",SUM(Q94:R94)-SUM(Q93:R93))</f>
        <v/>
      </c>
      <c r="T93" s="620"/>
      <c r="U93" s="619" t="str">
        <f>IF(_tag_month_shift!P85="","",_tag_month_shift!P85)</f>
        <v/>
      </c>
      <c r="V93" s="619" t="str">
        <f>IF(_tag_month_shift!Q85="","",_tag_month_shift!Q85)</f>
        <v/>
      </c>
      <c r="W93" s="620" t="str">
        <f>IF(V94="","",SUM(U94:V94)-SUM(U93:V93))</f>
        <v/>
      </c>
      <c r="X93" s="620"/>
      <c r="Y93" s="619" t="str">
        <f>IF(_tag_month_shift!T85="","",_tag_month_shift!T85)</f>
        <v/>
      </c>
      <c r="Z93" s="620" t="str">
        <f>IF(Y94="","",Y94-Y93)</f>
        <v/>
      </c>
      <c r="AA93" s="620"/>
      <c r="AB93" s="621" t="str">
        <f>IF(_tag_month_shift!W85="","",_tag_month_shift!W85)</f>
        <v/>
      </c>
      <c r="AC93" s="620" t="str">
        <f>IF(AB94="","",AB94-AB93)</f>
        <v/>
      </c>
      <c r="AD93" s="636"/>
      <c r="AE93" s="622" t="str">
        <f>IF(_tag_month_shift!Z85="","",_tag_month_shift!Z85)</f>
        <v/>
      </c>
      <c r="AF93" s="619" t="str">
        <f>IF(_tag_month_shift!AA85="","",_tag_month_shift!AA85)</f>
        <v/>
      </c>
      <c r="AG93" s="619" t="str">
        <f>IF(_tag_month_shift!AB85="","",_tag_month_shift!AB85)</f>
        <v/>
      </c>
      <c r="AH93" s="619" t="str">
        <f>IF(_tag_month_shift!AC85="","",_tag_month_shift!AC85)</f>
        <v/>
      </c>
      <c r="AI93" s="619" t="str">
        <f>IF(_tag_month_shift!AD85="","",_tag_month_shift!AD85)</f>
        <v/>
      </c>
      <c r="AJ93" s="620" t="str">
        <f>IF(AI94="","",SUM(AE94:AI94)-SUM(AE93:AI93))</f>
        <v/>
      </c>
      <c r="AK93" s="620"/>
      <c r="AL93" s="619" t="str">
        <f>IF(_tag_month_shift!AG85="","",_tag_month_shift!AG85)</f>
        <v/>
      </c>
      <c r="AM93" s="619" t="str">
        <f>IF(_tag_month_shift!AH85="","",_tag_month_shift!AH85)</f>
        <v/>
      </c>
      <c r="AN93" s="620" t="str">
        <f>IF(AM94="","",SUM(AL94:AM94)-SUM(AL93:AM93))</f>
        <v/>
      </c>
      <c r="AO93" s="620"/>
      <c r="AP93" s="624" t="str">
        <f>IF(AND(BD93=""),"",IF(AND(BD93=0),0,IF(AND(BD93&gt;0),AN93/BD93,)))</f>
        <v/>
      </c>
      <c r="AQ93" s="624"/>
      <c r="AR93" s="625" t="str">
        <f>IF(AND(AZ93=""),"",IF(AND(AZ93=0),0,IF(AND(AZ93&gt;0),AN93/AZ93,)))</f>
        <v/>
      </c>
      <c r="AS93" s="625"/>
      <c r="AT93" s="619" t="str">
        <f>IF(_tag_month_shift!AO85="","",_tag_month_shift!AO85)</f>
        <v/>
      </c>
      <c r="AU93" s="619" t="str">
        <f>IF(_tag_month_shift!AP85="","",_tag_month_shift!AP85)</f>
        <v/>
      </c>
      <c r="AV93" s="620" t="str">
        <f>IF(AT94="","",AT94-AT93)</f>
        <v/>
      </c>
      <c r="AW93" s="620" t="str">
        <f>IF(AU94="","",AU94-AU93)</f>
        <v/>
      </c>
      <c r="AX93" s="620" t="str">
        <f>IF(AU94="","",SUM(AV93:AW93))</f>
        <v/>
      </c>
      <c r="AY93" s="620"/>
      <c r="AZ93" s="627" t="str">
        <f>IF(_tag_month_shift!AU85="","",_tag_month_shift!AU85)</f>
        <v/>
      </c>
      <c r="BA93" s="627" t="str">
        <f>IF(_tag_month_shift!AV85="","",_tag_month_shift!AV85)</f>
        <v/>
      </c>
      <c r="BB93" s="627" t="str">
        <f>IF(_tag_month_shift!AW85="","",_tag_month_shift!AW85)</f>
        <v/>
      </c>
      <c r="BC93" s="627" t="str">
        <f>IF(_tag_month_shift!AX85="","",_tag_month_shift!AX85)</f>
        <v/>
      </c>
      <c r="BD93" s="628"/>
      <c r="BE93" s="620"/>
      <c r="BF93" s="620"/>
      <c r="BG93" s="629" t="str">
        <f>IF(AND(AZ93=""),"",IF(AND(AZ93=0),0,IF(AND(AZ93&gt;0),AX93*1000/AZ93,)))</f>
        <v/>
      </c>
      <c r="BH93" s="637" t="str">
        <f>IF(AND(AZ93=""),"",IF(AND(AZ93=0),0,IF(AND(AZ93&gt;0),(AW93*0.7353+AV93)*971.4/AZ93,)))</f>
        <v/>
      </c>
      <c r="BI93" s="624"/>
      <c r="BJ93" s="624"/>
      <c r="BK93" s="619" t="str">
        <f>IF(_tag_month_shift!BF85="","",_tag_month_shift!BF85)</f>
        <v/>
      </c>
      <c r="BL93" s="619" t="str">
        <f>IF(_tag_month_shift!BG85="","",_tag_month_shift!BG85)</f>
        <v/>
      </c>
      <c r="BM93" s="620" t="str">
        <f>IF(BL94="","",SUM(BK94:BL94)-SUM(BK93:BL93))</f>
        <v/>
      </c>
      <c r="BN93" s="620"/>
      <c r="BO93" s="619" t="str">
        <f>IF(_tag_month_shift!BJ85="","",_tag_month_shift!BJ85)</f>
        <v/>
      </c>
      <c r="BP93" s="619" t="str">
        <f>IF(_tag_month_shift!BK85="","",_tag_month_shift!BK85)</f>
        <v/>
      </c>
      <c r="BQ93" s="457" t="str">
        <f>IF(BP94="","",SUM(BO94:BP94)-SUM(BO93:BP93))</f>
        <v/>
      </c>
      <c r="BR93" s="457"/>
      <c r="BS93" s="619" t="str">
        <f>IF(_tag_month_shift!BN85="","",_tag_month_shift!BN85)</f>
        <v/>
      </c>
      <c r="BT93" s="619" t="str">
        <f>IF(_tag_month_shift!BO85="","",_tag_month_shift!BO85)</f>
        <v/>
      </c>
      <c r="BU93" s="620" t="str">
        <f>IF(BT94="","",SUM(BS94:BT94)-SUM(BS93:BT93))</f>
        <v/>
      </c>
      <c r="BV93" s="630"/>
      <c r="BW93" s="605" t="str">
        <f>IF(AN93="","",AN93/(AZ93+AN93))</f>
        <v/>
      </c>
    </row>
    <row ht="15" r="94">
      <c r="A94" s="421">
        <f ca="1">A91+1</f>
        <v>43614</v>
      </c>
      <c r="B94" s="587">
        <f ca="1">A94</f>
        <v>43614</v>
      </c>
      <c r="C94" s="588" t="s">
        <v>424</v>
      </c>
      <c r="D94" s="606">
        <f>IF(AND(D88=1),4,IF(AND(D88&gt;1),(D88-1),))</f>
        <v>4</v>
      </c>
      <c r="E94" s="590" t="str">
        <f>IF(AND(D94=1),"甲班",IF(AND(D94=2),"乙班",IF(AND(D94=3),"丙班",IF(AND(D94=4),"丁班",))))</f>
        <v>丁班</v>
      </c>
      <c r="F94" s="591" t="str">
        <f>IF(_tag_month_shift!A86="","",_tag_month_shift!A86)</f>
        <v/>
      </c>
      <c r="G94" s="592" t="str">
        <f>IF(_tag_month_shift!B86="","",_tag_month_shift!B86)</f>
        <v/>
      </c>
      <c r="H94" s="592" t="str">
        <f>IF(_tag_month_shift!C86="","",_tag_month_shift!C86)</f>
        <v/>
      </c>
      <c r="I94" s="592" t="str">
        <f>IF(_tag_month_shift!D86="","",_tag_month_shift!D86)</f>
        <v/>
      </c>
      <c r="J94" s="592" t="str">
        <f>IF(_tag_month_shift!E86="","",_tag_month_shift!E86)</f>
        <v/>
      </c>
      <c r="K94" s="593" t="str">
        <f>IF(J95="","",SUM(F95:J95)-SUM(F94:J94))</f>
        <v/>
      </c>
      <c r="L94" s="593" t="str">
        <f>IF(J95="","",SUM(K94:K96))</f>
        <v/>
      </c>
      <c r="M94" s="592" t="str">
        <f>IF(_tag_month_shift!H86="","",_tag_month_shift!H86)</f>
        <v/>
      </c>
      <c r="N94" s="592" t="str">
        <f>IF(_tag_month_shift!I86="","",_tag_month_shift!I86)</f>
        <v/>
      </c>
      <c r="O94" s="593" t="str">
        <f>IF(N95="","",SUM(M95:N95)-SUM(M94:N94))</f>
        <v/>
      </c>
      <c r="P94" s="593" t="str">
        <f>IF(N95="","",SUM(O94:O96))</f>
        <v/>
      </c>
      <c r="Q94" s="592" t="str">
        <f>IF(_tag_month_shift!L86="","",_tag_month_shift!L86)</f>
        <v/>
      </c>
      <c r="R94" s="592" t="str">
        <f>IF(_tag_month_shift!M86="","",_tag_month_shift!M86)</f>
        <v/>
      </c>
      <c r="S94" s="593" t="str">
        <f>IF(R95="","",SUM(Q95:R95)-SUM(Q94:R94))</f>
        <v/>
      </c>
      <c r="T94" s="593" t="str">
        <f>IF(R95="","",SUM(S94:S96))</f>
        <v/>
      </c>
      <c r="U94" s="592" t="str">
        <f>IF(_tag_month_shift!P86="","",_tag_month_shift!P86)</f>
        <v/>
      </c>
      <c r="V94" s="592" t="str">
        <f>IF(_tag_month_shift!Q86="","",_tag_month_shift!Q86)</f>
        <v/>
      </c>
      <c r="W94" s="593" t="str">
        <f>IF(V95="","",SUM(U95:V95)-SUM(U94:V94))</f>
        <v/>
      </c>
      <c r="X94" s="593" t="str">
        <f>IF(V95="","",SUM(W94:W96))</f>
        <v/>
      </c>
      <c r="Y94" s="592" t="str">
        <f>IF(_tag_month_shift!T86="","",_tag_month_shift!T86)</f>
        <v/>
      </c>
      <c r="Z94" s="593" t="str">
        <f>IF(Y95="","",Y95-Y94)</f>
        <v/>
      </c>
      <c r="AA94" s="593" t="str">
        <f>IF(Y95="","",SUM(Z94:Z96))</f>
        <v/>
      </c>
      <c r="AB94" s="631" t="str">
        <f>IF(_tag_month_shift!W86="","",_tag_month_shift!W86)</f>
        <v/>
      </c>
      <c r="AC94" s="593" t="str">
        <f>IF(AB95="","",AB95-AB94)</f>
        <v/>
      </c>
      <c r="AD94" s="632" t="str">
        <f>IF(AB95="","",SUM(AC94:AC96))</f>
        <v/>
      </c>
      <c r="AE94" s="595" t="str">
        <f>IF(_tag_month_shift!Z86="","",_tag_month_shift!Z86)</f>
        <v/>
      </c>
      <c r="AF94" s="592" t="str">
        <f>IF(_tag_month_shift!AA86="","",_tag_month_shift!AA86)</f>
        <v/>
      </c>
      <c r="AG94" s="592" t="str">
        <f>IF(_tag_month_shift!AB86="","",_tag_month_shift!AB86)</f>
        <v/>
      </c>
      <c r="AH94" s="592" t="str">
        <f>IF(_tag_month_shift!AC86="","",_tag_month_shift!AC86)</f>
        <v/>
      </c>
      <c r="AI94" s="592" t="str">
        <f>IF(_tag_month_shift!AD86="","",_tag_month_shift!AD86)</f>
        <v/>
      </c>
      <c r="AJ94" s="593" t="str">
        <f>IF(AI95="","",SUM(AE95:AI95)-SUM(AE94:AI94))</f>
        <v/>
      </c>
      <c r="AK94" s="593" t="str">
        <f>IF(AI95="","",SUM(AJ94:AJ96))</f>
        <v/>
      </c>
      <c r="AL94" s="592" t="str">
        <f>IF(_tag_month_shift!AG86="","",_tag_month_shift!AG86)</f>
        <v/>
      </c>
      <c r="AM94" s="592" t="str">
        <f>IF(_tag_month_shift!AH86="","",_tag_month_shift!AH86)</f>
        <v/>
      </c>
      <c r="AN94" s="593" t="str">
        <f>IF(AM95="","",SUM(AL95:AM95)-SUM(AL94:AM94))</f>
        <v/>
      </c>
      <c r="AO94" s="593" t="str">
        <f>IF(AM95="","",SUM(AN94:AN96))</f>
        <v/>
      </c>
      <c r="AP94" s="597" t="str">
        <f>IF(AND(BD94=""),"",IF(AND(BD94=0),0,IF(AND(BD94&gt;0),AN94/BD94,)))</f>
        <v/>
      </c>
      <c r="AQ94" s="597" t="str">
        <f>IF(BD94="","",AVERAGE(AP94:AP96))</f>
        <v/>
      </c>
      <c r="AR94" s="633" t="str">
        <f>IF(AND(AZ94=""),"",IF(AND(AZ94=0),0,IF(AND(AZ94&gt;0),AN94/AZ94,)))</f>
        <v/>
      </c>
      <c r="AS94" s="633" t="str">
        <f>IF(AZ94="","",AVERAGE(AR94:AR96))</f>
        <v/>
      </c>
      <c r="AT94" s="592" t="str">
        <f>IF(_tag_month_shift!AO86="","",_tag_month_shift!AO86)</f>
        <v/>
      </c>
      <c r="AU94" s="592" t="str">
        <f>IF(_tag_month_shift!AP86="","",_tag_month_shift!AP86)</f>
        <v/>
      </c>
      <c r="AV94" s="593" t="str">
        <f>IF(AT95="","",AT95-AT94)</f>
        <v/>
      </c>
      <c r="AW94" s="593" t="str">
        <f>IF(AU95="","",AU95-AU94)</f>
        <v/>
      </c>
      <c r="AX94" s="593" t="str">
        <f>IF(AU95="","",SUM(AV94:AW94))</f>
        <v/>
      </c>
      <c r="AY94" s="593" t="str">
        <f>IF(AU95="","",SUM(AX94:AX96))</f>
        <v/>
      </c>
      <c r="AZ94" s="600" t="str">
        <f>IF(_tag_month_shift!AU86="","",_tag_month_shift!AU86)</f>
        <v/>
      </c>
      <c r="BA94" s="600" t="str">
        <f>IF(_tag_month_shift!AV86="","",_tag_month_shift!AV86)</f>
        <v/>
      </c>
      <c r="BB94" s="600" t="str">
        <f>IF(_tag_month_shift!AW86="","",_tag_month_shift!AW86)</f>
        <v/>
      </c>
      <c r="BC94" s="600" t="str">
        <f>IF(_tag_month_shift!AX86="","",_tag_month_shift!AX86)</f>
        <v/>
      </c>
      <c r="BD94" s="601"/>
      <c r="BE94" s="593" t="str">
        <f>IF(_tag_month_shift!AZ86="","",_tag_month_shift!AZ86)</f>
        <v/>
      </c>
      <c r="BF94" s="593" t="str">
        <f>IF(_tag_month_shift!BA86="","",_tag_month_shift!BA86)</f>
        <v/>
      </c>
      <c r="BG94" s="602" t="str">
        <f>IF(AND(AZ94=""),"",IF(AND(AZ94=0),0,IF(AND(AZ94&gt;0),AX94*1000/AZ94,)))</f>
        <v/>
      </c>
      <c r="BH94" s="634" t="str">
        <f>IF(AND(AZ94=""),"",IF(AND(AZ94=0),0,IF(AND(AZ94&gt;0),(AW94*0.7353+AV94)*971.4/AZ94,)))</f>
        <v/>
      </c>
      <c r="BI94" s="597" t="str">
        <f>IF(AND(BE94=""),"",IF(AND(BE94=0),0,IF(AND(BE94&gt;0),AY94*1000/BE94,)))</f>
        <v/>
      </c>
      <c r="BJ94" s="597" t="str">
        <f>IF(AND(BE94=""),"",IF(AND(BE94=0),0,IF(AND(BE94&gt;0),(SUM(AW94:AW96)*0.7353+SUM(AV94:AV96))*971.4/BE94,)))</f>
        <v/>
      </c>
      <c r="BK94" s="592" t="str">
        <f>IF(_tag_month_shift!BF86="","",_tag_month_shift!BF86)</f>
        <v/>
      </c>
      <c r="BL94" s="592" t="str">
        <f>IF(_tag_month_shift!BG86="","",_tag_month_shift!BG86)</f>
        <v/>
      </c>
      <c r="BM94" s="593" t="str">
        <f>IF(BL95="","",SUM(BK95:BL95)-SUM(BK94:BL94))</f>
        <v/>
      </c>
      <c r="BN94" s="593" t="str">
        <f>IF(BL95="","",SUM(BM94:BM96))</f>
        <v/>
      </c>
      <c r="BO94" s="592" t="str">
        <f>IF(_tag_month_shift!BJ86="","",_tag_month_shift!BJ86)</f>
        <v/>
      </c>
      <c r="BP94" s="592" t="str">
        <f>IF(_tag_month_shift!BK86="","",_tag_month_shift!BK86)</f>
        <v/>
      </c>
      <c r="BQ94" s="457" t="str">
        <f>IF(BP95="","",SUM(BO95:BP95)-SUM(BO94:BP94))</f>
        <v/>
      </c>
      <c r="BR94" s="457" t="str">
        <f>IF(BP95="","",SUM(BQ94:BQ96))</f>
        <v/>
      </c>
      <c r="BS94" s="592" t="str">
        <f>IF(_tag_month_shift!BN86="","",_tag_month_shift!BN86)</f>
        <v/>
      </c>
      <c r="BT94" s="592" t="str">
        <f>IF(_tag_month_shift!BO86="","",_tag_month_shift!BO86)</f>
        <v/>
      </c>
      <c r="BU94" s="593" t="str">
        <f>IF(BT95="","",SUM(BS95:BT95)-SUM(BS94:BT94))</f>
        <v/>
      </c>
      <c r="BV94" s="604" t="str">
        <f>IF(BT95="","",SUM(BU94:BU96))</f>
        <v/>
      </c>
      <c r="BW94" s="605" t="str">
        <f>IF(AN94="","",AN94/(AZ94+AN94))</f>
        <v/>
      </c>
    </row>
    <row ht="15" r="95">
      <c r="A95" s="421">
        <f ca="1">A92+1</f>
        <v>43614</v>
      </c>
      <c r="B95" s="587">
        <f ca="1">A95</f>
        <v>43614</v>
      </c>
      <c r="C95" s="588" t="s">
        <v>434</v>
      </c>
      <c r="D95" s="606">
        <f>IF(AND(D94=4),1,IF(AND(D94&lt;4),(D94+1),))</f>
        <v>1</v>
      </c>
      <c r="E95" s="590" t="str">
        <f>IF(AND(D95=1),"甲班",IF(AND(D95=2),"乙班",IF(AND(D95=3),"丙班",IF(AND(D95=4),"丁班",))))</f>
        <v>甲班</v>
      </c>
      <c r="F95" s="607" t="str">
        <f>IF(_tag_month_shift!A87="","",_tag_month_shift!A87)</f>
        <v/>
      </c>
      <c r="G95" s="608" t="str">
        <f>IF(_tag_month_shift!B87="","",_tag_month_shift!B87)</f>
        <v/>
      </c>
      <c r="H95" s="608" t="str">
        <f>IF(_tag_month_shift!C87="","",_tag_month_shift!C87)</f>
        <v/>
      </c>
      <c r="I95" s="608" t="str">
        <f>IF(_tag_month_shift!D87="","",_tag_month_shift!D87)</f>
        <v/>
      </c>
      <c r="J95" s="608" t="str">
        <f>IF(_tag_month_shift!E87="","",_tag_month_shift!E87)</f>
        <v/>
      </c>
      <c r="K95" s="593" t="str">
        <f>IF(J96="","",SUM(F96:J96)-SUM(F95:J95))</f>
        <v/>
      </c>
      <c r="L95" s="609"/>
      <c r="M95" s="608" t="str">
        <f>IF(_tag_month_shift!H87="","",_tag_month_shift!H87)</f>
        <v/>
      </c>
      <c r="N95" s="608" t="str">
        <f>IF(_tag_month_shift!I87="","",_tag_month_shift!I87)</f>
        <v/>
      </c>
      <c r="O95" s="609" t="str">
        <f>IF(N96="","",SUM(M96:N96)-SUM(M95:N95))</f>
        <v/>
      </c>
      <c r="P95" s="609"/>
      <c r="Q95" s="608" t="str">
        <f>IF(_tag_month_shift!L87="","",_tag_month_shift!L87)</f>
        <v/>
      </c>
      <c r="R95" s="608" t="str">
        <f>IF(_tag_month_shift!M87="","",_tag_month_shift!M87)</f>
        <v/>
      </c>
      <c r="S95" s="609" t="str">
        <f>IF(R96="","",SUM(Q96:R96)-SUM(Q95:R95))</f>
        <v/>
      </c>
      <c r="T95" s="609"/>
      <c r="U95" s="608" t="str">
        <f>IF(_tag_month_shift!P87="","",_tag_month_shift!P87)</f>
        <v/>
      </c>
      <c r="V95" s="608" t="str">
        <f>IF(_tag_month_shift!Q87="","",_tag_month_shift!Q87)</f>
        <v/>
      </c>
      <c r="W95" s="609" t="str">
        <f>IF(V96="","",SUM(U96:V96)-SUM(U95:V95))</f>
        <v/>
      </c>
      <c r="X95" s="609"/>
      <c r="Y95" s="608" t="str">
        <f>IF(_tag_month_shift!T87="","",_tag_month_shift!T87)</f>
        <v/>
      </c>
      <c r="Z95" s="609" t="str">
        <f>IF(Y96="","",Y96-Y95)</f>
        <v/>
      </c>
      <c r="AA95" s="609"/>
      <c r="AB95" s="594" t="str">
        <f>IF(_tag_month_shift!W87="","",_tag_month_shift!W87)</f>
        <v/>
      </c>
      <c r="AC95" s="609" t="str">
        <f>IF(AB96="","",AB96-AB95)</f>
        <v/>
      </c>
      <c r="AD95" s="635"/>
      <c r="AE95" s="610" t="str">
        <f>IF(_tag_month_shift!Z87="","",_tag_month_shift!Z87)</f>
        <v/>
      </c>
      <c r="AF95" s="608" t="str">
        <f>IF(_tag_month_shift!AA87="","",_tag_month_shift!AA87)</f>
        <v/>
      </c>
      <c r="AG95" s="608" t="str">
        <f>IF(_tag_month_shift!AB87="","",_tag_month_shift!AB87)</f>
        <v/>
      </c>
      <c r="AH95" s="608" t="str">
        <f>IF(_tag_month_shift!AC87="","",_tag_month_shift!AC87)</f>
        <v/>
      </c>
      <c r="AI95" s="608" t="str">
        <f>IF(_tag_month_shift!AD87="","",_tag_month_shift!AD87)</f>
        <v/>
      </c>
      <c r="AJ95" s="609" t="str">
        <f>IF(AI96="","",SUM(AE96:AI96)-SUM(AE95:AI95))</f>
        <v/>
      </c>
      <c r="AK95" s="609"/>
      <c r="AL95" s="608" t="str">
        <f>IF(_tag_month_shift!AG87="","",_tag_month_shift!AG87)</f>
        <v/>
      </c>
      <c r="AM95" s="608" t="str">
        <f>IF(_tag_month_shift!AH87="","",_tag_month_shift!AH87)</f>
        <v/>
      </c>
      <c r="AN95" s="609" t="str">
        <f>IF(AM96="","",SUM(AL96:AM96)-SUM(AL95:AM95))</f>
        <v/>
      </c>
      <c r="AO95" s="609"/>
      <c r="AP95" s="612" t="str">
        <f>IF(AND(BD95=""),"",IF(AND(BD95=0),0,IF(AND(BD95&gt;0),AN95/BD95,)))</f>
        <v/>
      </c>
      <c r="AQ95" s="612"/>
      <c r="AR95" s="598" t="str">
        <f>IF(AND(AZ95=""),"",IF(AND(AZ95=0),0,IF(AND(AZ95&gt;0),AN95/AZ95,)))</f>
        <v/>
      </c>
      <c r="AS95" s="598"/>
      <c r="AT95" s="608" t="str">
        <f>IF(_tag_month_shift!AO87="","",_tag_month_shift!AO87)</f>
        <v/>
      </c>
      <c r="AU95" s="608" t="str">
        <f>IF(_tag_month_shift!AP87="","",_tag_month_shift!AP87)</f>
        <v/>
      </c>
      <c r="AV95" s="609" t="str">
        <f>IF(AT96="","",AT96-AT95)</f>
        <v/>
      </c>
      <c r="AW95" s="609" t="str">
        <f>IF(AU96="","",AU96-AU95)</f>
        <v/>
      </c>
      <c r="AX95" s="609" t="str">
        <f>IF(AU96="","",SUM(AV95:AW95))</f>
        <v/>
      </c>
      <c r="AY95" s="609"/>
      <c r="AZ95" s="614" t="str">
        <f>IF(_tag_month_shift!AU87="","",_tag_month_shift!AU87)</f>
        <v/>
      </c>
      <c r="BA95" s="614" t="str">
        <f>IF(_tag_month_shift!AV87="","",_tag_month_shift!AV87)</f>
        <v/>
      </c>
      <c r="BB95" s="614" t="str">
        <f>IF(_tag_month_shift!AW87="","",_tag_month_shift!AW87)</f>
        <v/>
      </c>
      <c r="BC95" s="614" t="str">
        <f>IF(_tag_month_shift!AX87="","",_tag_month_shift!AX87)</f>
        <v/>
      </c>
      <c r="BD95" s="615"/>
      <c r="BE95" s="609"/>
      <c r="BF95" s="609"/>
      <c r="BG95" s="616" t="str">
        <f>IF(AND(AZ95=""),"",IF(AND(AZ95=0),0,IF(AND(AZ95&gt;0),AX95*1000/AZ95,)))</f>
        <v/>
      </c>
      <c r="BH95" s="603" t="str">
        <f>IF(AND(AZ95=""),"",IF(AND(AZ95=0),0,IF(AND(AZ95&gt;0),(AW95*0.7353+AV95)*971.4/AZ95,)))</f>
        <v/>
      </c>
      <c r="BI95" s="612"/>
      <c r="BJ95" s="612"/>
      <c r="BK95" s="608" t="str">
        <f>IF(_tag_month_shift!BF87="","",_tag_month_shift!BF87)</f>
        <v/>
      </c>
      <c r="BL95" s="608" t="str">
        <f>IF(_tag_month_shift!BG87="","",_tag_month_shift!BG87)</f>
        <v/>
      </c>
      <c r="BM95" s="609" t="str">
        <f>IF(BL96="","",SUM(BK96:BL96)-SUM(BK95:BL95))</f>
        <v/>
      </c>
      <c r="BN95" s="609"/>
      <c r="BO95" s="608" t="str">
        <f>IF(_tag_month_shift!BJ87="","",_tag_month_shift!BJ87)</f>
        <v/>
      </c>
      <c r="BP95" s="608" t="str">
        <f>IF(_tag_month_shift!BK87="","",_tag_month_shift!BK87)</f>
        <v/>
      </c>
      <c r="BQ95" s="457" t="str">
        <f>IF(BP96="","",SUM(BO96:BP96)-SUM(BO95:BP95))</f>
        <v/>
      </c>
      <c r="BR95" s="457"/>
      <c r="BS95" s="608" t="str">
        <f>IF(_tag_month_shift!BN87="","",_tag_month_shift!BN87)</f>
        <v/>
      </c>
      <c r="BT95" s="608" t="str">
        <f>IF(_tag_month_shift!BO87="","",_tag_month_shift!BO87)</f>
        <v/>
      </c>
      <c r="BU95" s="609" t="str">
        <f>IF(BT96="","",SUM(BS96:BT96)-SUM(BS95:BT95))</f>
        <v/>
      </c>
      <c r="BV95" s="617"/>
      <c r="BW95" s="605" t="str">
        <f>IF(AN95="","",AN95/(AZ95+AN95))</f>
        <v/>
      </c>
    </row>
    <row ht="15" r="96">
      <c r="A96" s="421">
        <f ca="1">A93+1</f>
        <v>43614</v>
      </c>
      <c r="B96" s="587">
        <f ca="1">A96</f>
        <v>43614</v>
      </c>
      <c r="C96" s="588" t="s">
        <v>437</v>
      </c>
      <c r="D96" s="606">
        <f>IF(AND(D95=4),1,IF(AND(D95&lt;4),(D95+1),))</f>
        <v>2</v>
      </c>
      <c r="E96" s="590" t="str">
        <f>IF(AND(D96=1),"甲班",IF(AND(D96=2),"乙班",IF(AND(D96=3),"丙班",IF(AND(D96=4),"丁班",))))</f>
        <v>乙班</v>
      </c>
      <c r="F96" s="618" t="str">
        <f>IF(_tag_month_shift!A88="","",_tag_month_shift!A88)</f>
        <v/>
      </c>
      <c r="G96" s="619" t="str">
        <f>IF(_tag_month_shift!B88="","",_tag_month_shift!B88)</f>
        <v/>
      </c>
      <c r="H96" s="619" t="str">
        <f>IF(_tag_month_shift!C88="","",_tag_month_shift!C88)</f>
        <v/>
      </c>
      <c r="I96" s="619" t="str">
        <f>IF(_tag_month_shift!D88="","",_tag_month_shift!D88)</f>
        <v/>
      </c>
      <c r="J96" s="619" t="str">
        <f>IF(_tag_month_shift!E88="","",_tag_month_shift!E88)</f>
        <v/>
      </c>
      <c r="K96" s="593" t="str">
        <f>IF(J97="","",SUM(F97:J97)-SUM(F96:J96))</f>
        <v/>
      </c>
      <c r="L96" s="620"/>
      <c r="M96" s="619" t="str">
        <f>IF(_tag_month_shift!H88="","",_tag_month_shift!H88)</f>
        <v/>
      </c>
      <c r="N96" s="619" t="str">
        <f>IF(_tag_month_shift!I88="","",_tag_month_shift!I88)</f>
        <v/>
      </c>
      <c r="O96" s="620" t="str">
        <f>IF(N97="","",SUM(M97:N97)-SUM(M96:N96))</f>
        <v/>
      </c>
      <c r="P96" s="620"/>
      <c r="Q96" s="619" t="str">
        <f>IF(_tag_month_shift!L88="","",_tag_month_shift!L88)</f>
        <v/>
      </c>
      <c r="R96" s="619" t="str">
        <f>IF(_tag_month_shift!M88="","",_tag_month_shift!M88)</f>
        <v/>
      </c>
      <c r="S96" s="609" t="str">
        <f>IF(R97="","",SUM(Q97:R97)-SUM(Q96:R96))</f>
        <v/>
      </c>
      <c r="T96" s="620"/>
      <c r="U96" s="619" t="str">
        <f>IF(_tag_month_shift!P88="","",_tag_month_shift!P88)</f>
        <v/>
      </c>
      <c r="V96" s="619" t="str">
        <f>IF(_tag_month_shift!Q88="","",_tag_month_shift!Q88)</f>
        <v/>
      </c>
      <c r="W96" s="609" t="str">
        <f>IF(V97="","",SUM(U97:V97)-SUM(U96:V96))</f>
        <v/>
      </c>
      <c r="X96" s="620"/>
      <c r="Y96" s="619" t="str">
        <f>IF(_tag_month_shift!T88="","",_tag_month_shift!T88)</f>
        <v/>
      </c>
      <c r="Z96" s="609" t="str">
        <f>IF(Y97="","",Y97-Y96)</f>
        <v/>
      </c>
      <c r="AA96" s="620"/>
      <c r="AB96" s="621" t="str">
        <f>IF(_tag_month_shift!W88="","",_tag_month_shift!W88)</f>
        <v/>
      </c>
      <c r="AC96" s="609" t="str">
        <f>IF(AB97="","",AB97-AB96)</f>
        <v/>
      </c>
      <c r="AD96" s="636"/>
      <c r="AE96" s="622" t="str">
        <f>IF(_tag_month_shift!Z88="","",_tag_month_shift!Z88)</f>
        <v/>
      </c>
      <c r="AF96" s="619" t="str">
        <f>IF(_tag_month_shift!AA88="","",_tag_month_shift!AA88)</f>
        <v/>
      </c>
      <c r="AG96" s="619" t="str">
        <f>IF(_tag_month_shift!AB88="","",_tag_month_shift!AB88)</f>
        <v/>
      </c>
      <c r="AH96" s="619" t="str">
        <f>IF(_tag_month_shift!AC88="","",_tag_month_shift!AC88)</f>
        <v/>
      </c>
      <c r="AI96" s="619" t="str">
        <f>IF(_tag_month_shift!AD88="","",_tag_month_shift!AD88)</f>
        <v/>
      </c>
      <c r="AJ96" s="609" t="str">
        <f>IF(AI97="","",SUM(AE97:AI97)-SUM(AE96:AI96))</f>
        <v/>
      </c>
      <c r="AK96" s="620"/>
      <c r="AL96" s="619" t="str">
        <f>IF(_tag_month_shift!AG88="","",_tag_month_shift!AG88)</f>
        <v/>
      </c>
      <c r="AM96" s="619" t="str">
        <f>IF(_tag_month_shift!AH88="","",_tag_month_shift!AH88)</f>
        <v/>
      </c>
      <c r="AN96" s="609" t="str">
        <f>IF(AM97="","",SUM(AL97:AM97)-SUM(AL96:AM96))</f>
        <v/>
      </c>
      <c r="AO96" s="620"/>
      <c r="AP96" s="624" t="str">
        <f>IF(AND(BD96=""),"",IF(AND(BD96=0),0,IF(AND(BD96&gt;0),AN96/BD96,)))</f>
        <v/>
      </c>
      <c r="AQ96" s="624"/>
      <c r="AR96" s="625" t="str">
        <f>IF(AND(AZ96=""),"",IF(AND(AZ96=0),0,IF(AND(AZ96&gt;0),AN96/AZ96,)))</f>
        <v/>
      </c>
      <c r="AS96" s="625"/>
      <c r="AT96" s="619" t="str">
        <f>IF(_tag_month_shift!AO88="","",_tag_month_shift!AO88)</f>
        <v/>
      </c>
      <c r="AU96" s="619" t="str">
        <f>IF(_tag_month_shift!AP88="","",_tag_month_shift!AP88)</f>
        <v/>
      </c>
      <c r="AV96" s="609" t="str">
        <f>IF(AT97="","",AT97-AT96)</f>
        <v/>
      </c>
      <c r="AW96" s="609" t="str">
        <f>IF(AU97="","",AU97-AU96)</f>
        <v/>
      </c>
      <c r="AX96" s="609" t="str">
        <f>IF(AU97="","",SUM(AV96:AW96))</f>
        <v/>
      </c>
      <c r="AY96" s="620"/>
      <c r="AZ96" s="627" t="str">
        <f>IF(_tag_month_shift!AU88="","",_tag_month_shift!AU88)</f>
        <v/>
      </c>
      <c r="BA96" s="627" t="str">
        <f>IF(_tag_month_shift!AV88="","",_tag_month_shift!AV88)</f>
        <v/>
      </c>
      <c r="BB96" s="627" t="str">
        <f>IF(_tag_month_shift!AW88="","",_tag_month_shift!AW88)</f>
        <v/>
      </c>
      <c r="BC96" s="627" t="str">
        <f>IF(_tag_month_shift!AX88="","",_tag_month_shift!AX88)</f>
        <v/>
      </c>
      <c r="BD96" s="628"/>
      <c r="BE96" s="620"/>
      <c r="BF96" s="620"/>
      <c r="BG96" s="629" t="str">
        <f>IF(AND(AZ96=""),"",IF(AND(AZ96=0),0,IF(AND(AZ96&gt;0),AX96*1000/AZ96,)))</f>
        <v/>
      </c>
      <c r="BH96" s="637" t="str">
        <f>IF(AND(AZ96=""),"",IF(AND(AZ96=0),0,IF(AND(AZ96&gt;0),(AW96*0.7353+AV96)*971.4/AZ96,)))</f>
        <v/>
      </c>
      <c r="BI96" s="624"/>
      <c r="BJ96" s="624"/>
      <c r="BK96" s="619" t="str">
        <f>IF(_tag_month_shift!BF88="","",_tag_month_shift!BF88)</f>
        <v/>
      </c>
      <c r="BL96" s="619" t="str">
        <f>IF(_tag_month_shift!BG88="","",_tag_month_shift!BG88)</f>
        <v/>
      </c>
      <c r="BM96" s="609" t="str">
        <f>IF(BL97="","",SUM(BK97:BL97)-SUM(BK96:BL96))</f>
        <v/>
      </c>
      <c r="BN96" s="620"/>
      <c r="BO96" s="619" t="str">
        <f>IF(_tag_month_shift!BJ88="","",_tag_month_shift!BJ88)</f>
        <v/>
      </c>
      <c r="BP96" s="619" t="str">
        <f>IF(_tag_month_shift!BK88="","",_tag_month_shift!BK88)</f>
        <v/>
      </c>
      <c r="BQ96" s="457" t="str">
        <f>IF(BP97="","",SUM(BO97:BP97)-SUM(BO96:BP96))</f>
        <v/>
      </c>
      <c r="BR96" s="457"/>
      <c r="BS96" s="619" t="str">
        <f>IF(_tag_month_shift!BN88="","",_tag_month_shift!BN88)</f>
        <v/>
      </c>
      <c r="BT96" s="619" t="str">
        <f>IF(_tag_month_shift!BO88="","",_tag_month_shift!BO88)</f>
        <v/>
      </c>
      <c r="BU96" s="609" t="str">
        <f>IF(BT97="","",SUM(BS97:BT97)-SUM(BS96:BT96))</f>
        <v/>
      </c>
      <c r="BV96" s="630"/>
      <c r="BW96" s="605" t="str">
        <f>IF(AN96="","",AN96/(AZ96+AN96))</f>
        <v/>
      </c>
    </row>
    <row ht="15" r="97">
      <c r="A97" s="421">
        <f ca="1">A94+1</f>
        <v>43615</v>
      </c>
      <c r="B97" s="587">
        <f ca="1">A97</f>
        <v>43615</v>
      </c>
      <c r="C97" s="588" t="s">
        <v>424</v>
      </c>
      <c r="D97" s="606">
        <f>IF(AND(D91=1),4,IF(AND(D91&gt;1),(D91-1),))</f>
        <v>3</v>
      </c>
      <c r="E97" s="590" t="str">
        <f>IF(AND(D97=1),"甲班",IF(AND(D97=2),"乙班",IF(AND(D97=3),"丙班",IF(AND(D97=4),"丁班",))))</f>
        <v>丙班</v>
      </c>
      <c r="F97" s="591" t="str">
        <f>IF(_tag_month_shift!A89="","",_tag_month_shift!A89)</f>
        <v/>
      </c>
      <c r="G97" s="592" t="str">
        <f>IF(_tag_month_shift!B89="","",_tag_month_shift!B89)</f>
        <v/>
      </c>
      <c r="H97" s="592" t="str">
        <f>IF(_tag_month_shift!C89="","",_tag_month_shift!C89)</f>
        <v/>
      </c>
      <c r="I97" s="592" t="str">
        <f>IF(_tag_month_shift!D89="","",_tag_month_shift!D89)</f>
        <v/>
      </c>
      <c r="J97" s="592" t="str">
        <f>IF(_tag_month_shift!E89="","",_tag_month_shift!E89)</f>
        <v/>
      </c>
      <c r="K97" s="593" t="str">
        <f>IF(J98="","",SUM(F98:J98)-SUM(F97:J97))</f>
        <v/>
      </c>
      <c r="L97" s="593" t="str">
        <f>IF(J98="","",SUM(K97:K99))</f>
        <v/>
      </c>
      <c r="M97" s="592" t="str">
        <f>IF(_tag_month_shift!H89="","",_tag_month_shift!H89)</f>
        <v/>
      </c>
      <c r="N97" s="592" t="str">
        <f>IF(_tag_month_shift!I89="","",_tag_month_shift!I89)</f>
        <v/>
      </c>
      <c r="O97" s="593" t="str">
        <f>IF(N98="","",SUM(M98:N98)-SUM(M97:N97))</f>
        <v/>
      </c>
      <c r="P97" s="593" t="str">
        <f>IF(N98="","",SUM(O97:O99))</f>
        <v/>
      </c>
      <c r="Q97" s="592" t="str">
        <f>IF(_tag_month_shift!L89="","",_tag_month_shift!L89)</f>
        <v/>
      </c>
      <c r="R97" s="592" t="str">
        <f>IF(_tag_month_shift!M89="","",_tag_month_shift!M89)</f>
        <v/>
      </c>
      <c r="S97" s="593" t="str">
        <f>IF(R98="","",SUM(Q98:R98)-SUM(Q97:R97))</f>
        <v/>
      </c>
      <c r="T97" s="593" t="str">
        <f>IF(R98="","",SUM(S97:S99))</f>
        <v/>
      </c>
      <c r="U97" s="592" t="str">
        <f>IF(_tag_month_shift!P89="","",_tag_month_shift!P89)</f>
        <v/>
      </c>
      <c r="V97" s="592" t="str">
        <f>IF(_tag_month_shift!Q89="","",_tag_month_shift!Q89)</f>
        <v/>
      </c>
      <c r="W97" s="593" t="str">
        <f>IF(V98="","",SUM(U98:V98)-SUM(U97:V97))</f>
        <v/>
      </c>
      <c r="X97" s="593" t="str">
        <f>IF(V98="","",SUM(W97:W99))</f>
        <v/>
      </c>
      <c r="Y97" s="592" t="str">
        <f>IF(_tag_month_shift!T89="","",_tag_month_shift!T89)</f>
        <v/>
      </c>
      <c r="Z97" s="593" t="str">
        <f>IF(Y98="","",Y98-Y97)</f>
        <v/>
      </c>
      <c r="AA97" s="593" t="str">
        <f>IF(Y98="","",SUM(Z97:Z99))</f>
        <v/>
      </c>
      <c r="AB97" s="592" t="str">
        <f>IF(_tag_month_shift!W89="","",_tag_month_shift!W89)</f>
        <v/>
      </c>
      <c r="AC97" s="593" t="str">
        <f>IF(AB98="","",AB98-AB97)</f>
        <v/>
      </c>
      <c r="AD97" s="632" t="str">
        <f>IF(AB98="","",SUM(AC97:AC99))</f>
        <v/>
      </c>
      <c r="AE97" s="595" t="str">
        <f>IF(_tag_month_shift!Z89="","",_tag_month_shift!Z89)</f>
        <v/>
      </c>
      <c r="AF97" s="592" t="str">
        <f>IF(_tag_month_shift!AA89="","",_tag_month_shift!AA89)</f>
        <v/>
      </c>
      <c r="AG97" s="592" t="str">
        <f>IF(_tag_month_shift!AB89="","",_tag_month_shift!AB89)</f>
        <v/>
      </c>
      <c r="AH97" s="592" t="str">
        <f>IF(_tag_month_shift!AC89="","",_tag_month_shift!AC89)</f>
        <v/>
      </c>
      <c r="AI97" s="592" t="str">
        <f>IF(_tag_month_shift!AD89="","",_tag_month_shift!AD89)</f>
        <v/>
      </c>
      <c r="AJ97" s="593" t="str">
        <f>IF(AI98="","",SUM(AE98:AI98)-SUM(AE97:AI97))</f>
        <v/>
      </c>
      <c r="AK97" s="593" t="str">
        <f>IF(AI98="","",SUM(AJ97:AJ99))</f>
        <v/>
      </c>
      <c r="AL97" s="608" t="str">
        <f>IF(_tag_month_shift!AG89="","",_tag_month_shift!AG89)</f>
        <v/>
      </c>
      <c r="AM97" s="608" t="str">
        <f>IF(_tag_month_shift!AH89="","",_tag_month_shift!AH89)</f>
        <v/>
      </c>
      <c r="AN97" s="593" t="str">
        <f>IF(AM98="","",SUM(AL98:AM98)-SUM(AL97:AM97))</f>
        <v/>
      </c>
      <c r="AO97" s="593" t="str">
        <f>IF(AM98="","",SUM(AN97:AN99))</f>
        <v/>
      </c>
      <c r="AP97" s="597" t="str">
        <f>IF(AND(BD97=""),"",IF(AND(BD97=0),0,IF(AND(BD97&gt;0),AN97/BD97,)))</f>
        <v/>
      </c>
      <c r="AQ97" s="597" t="str">
        <f>IF(BD97="","",AVERAGE(AP97:AP99))</f>
        <v/>
      </c>
      <c r="AR97" s="633" t="str">
        <f>IF(AND(AZ97=""),"",IF(AND(AZ97=0),0,IF(AND(AZ97&gt;0),AN97/AZ97,)))</f>
        <v/>
      </c>
      <c r="AS97" s="633" t="str">
        <f>IF(AZ97="","",AVERAGE(AR97:AR99))</f>
        <v/>
      </c>
      <c r="AT97" s="608" t="str">
        <f>IF(_tag_month_shift!AO89="","",_tag_month_shift!AO89)</f>
        <v/>
      </c>
      <c r="AU97" s="608" t="str">
        <f>IF(_tag_month_shift!AP89="","",_tag_month_shift!AP89)</f>
        <v/>
      </c>
      <c r="AV97" s="593" t="str">
        <f>IF(AT98="","",AT98-AT97)</f>
        <v/>
      </c>
      <c r="AW97" s="593" t="str">
        <f>IF(AU98="","",AU98-AU97)</f>
        <v/>
      </c>
      <c r="AX97" s="593" t="str">
        <f>IF(AU98="","",SUM(AV97:AW97))</f>
        <v/>
      </c>
      <c r="AY97" s="593" t="str">
        <f>IF(AU98="","",SUM(AX97:AX99))</f>
        <v/>
      </c>
      <c r="AZ97" s="600" t="str">
        <f>IF(_tag_month_shift!AU89="","",_tag_month_shift!AU89)</f>
        <v/>
      </c>
      <c r="BA97" s="600" t="str">
        <f>IF(_tag_month_shift!AV89="","",_tag_month_shift!AV89)</f>
        <v/>
      </c>
      <c r="BB97" s="600" t="str">
        <f>IF(_tag_month_shift!AW89="","",_tag_month_shift!AW89)</f>
        <v/>
      </c>
      <c r="BC97" s="600" t="str">
        <f>IF(_tag_month_shift!AX89="","",_tag_month_shift!AX89)</f>
        <v/>
      </c>
      <c r="BD97" s="601"/>
      <c r="BE97" s="593" t="str">
        <f>IF(_tag_month_shift!AZ89="","",_tag_month_shift!AZ89)</f>
        <v/>
      </c>
      <c r="BF97" s="593" t="str">
        <f>IF(_tag_month_shift!BA89="","",_tag_month_shift!BA89)</f>
        <v/>
      </c>
      <c r="BG97" s="602" t="str">
        <f>IF(AND(AZ97=""),"",IF(AND(AZ97=0),0,IF(AND(AZ97&gt;0),AX97*1000/AZ97,)))</f>
        <v/>
      </c>
      <c r="BH97" s="603" t="str">
        <f>IF(AND(AZ97=""),"",IF(AND(AZ97=0),0,IF(AND(AZ97&gt;0),(AW97*0.7353+AV97)*971.4/AZ97,)))</f>
        <v/>
      </c>
      <c r="BI97" s="597" t="str">
        <f>IF(AND(BE97=""),"",IF(AND(BE97=0),0,IF(AND(BE97&gt;0),AY97*1000/BE97,)))</f>
        <v/>
      </c>
      <c r="BJ97" s="597" t="str">
        <f>IF(AND(BE97=""),"",IF(AND(BE97=0),0,IF(AND(BE97&gt;0),(SUM(AW97:AW99)*0.7353+SUM(AV97:AV99))*971.4/BE97,)))</f>
        <v/>
      </c>
      <c r="BK97" s="592" t="str">
        <f>IF(_tag_month_shift!BF89="","",_tag_month_shift!BF89)</f>
        <v/>
      </c>
      <c r="BL97" s="592" t="str">
        <f>IF(_tag_month_shift!BG89="","",_tag_month_shift!BG89)</f>
        <v/>
      </c>
      <c r="BM97" s="593" t="str">
        <f>IF(BL98="","",SUM(BK98:BL98)-SUM(BK97:BL97))</f>
        <v/>
      </c>
      <c r="BN97" s="593" t="str">
        <f>IF(BL98="","",SUM(BM97:BM99))</f>
        <v/>
      </c>
      <c r="BO97" s="592" t="str">
        <f>IF(_tag_month_shift!BJ89="","",_tag_month_shift!BJ89)</f>
        <v/>
      </c>
      <c r="BP97" s="592" t="str">
        <f>IF(_tag_month_shift!BK89="","",_tag_month_shift!BK89)</f>
        <v/>
      </c>
      <c r="BQ97" s="457" t="str">
        <f>IF(BP98="","",SUM(BO98:BP98)-SUM(BO97:BP97))</f>
        <v/>
      </c>
      <c r="BR97" s="457" t="str">
        <f>IF(BP98="","",SUM(BQ97:BQ99))</f>
        <v/>
      </c>
      <c r="BS97" s="608" t="str">
        <f>IF(_tag_month_shift!BN89="","",_tag_month_shift!BN89)</f>
        <v/>
      </c>
      <c r="BT97" s="608" t="str">
        <f>IF(_tag_month_shift!BO89="","",_tag_month_shift!BO89)</f>
        <v/>
      </c>
      <c r="BU97" s="593" t="str">
        <f>IF(BT98="","",SUM(BS98:BT98)-SUM(BS97:BT97))</f>
        <v/>
      </c>
      <c r="BV97" s="604" t="str">
        <f>IF(BT98="","",SUM(BU97:BU99))</f>
        <v/>
      </c>
      <c r="BW97" s="605" t="str">
        <f>IF(AN97="","",AN97/(AZ97+AN97))</f>
        <v/>
      </c>
    </row>
    <row ht="15" r="98">
      <c r="A98" s="421">
        <f ca="1">A95+1</f>
        <v>43615</v>
      </c>
      <c r="B98" s="587">
        <f ca="1">A98</f>
        <v>43615</v>
      </c>
      <c r="C98" s="588" t="s">
        <v>434</v>
      </c>
      <c r="D98" s="606">
        <f>IF(AND(D97=4),1,IF(AND(D97&lt;4),(D97+1),))</f>
        <v>4</v>
      </c>
      <c r="E98" s="590" t="str">
        <f>IF(AND(D98=1),"甲班",IF(AND(D98=2),"乙班",IF(AND(D98=3),"丙班",IF(AND(D98=4),"丁班",))))</f>
        <v>丁班</v>
      </c>
      <c r="F98" s="607" t="str">
        <f>IF(_tag_month_shift!A90="","",_tag_month_shift!A90)</f>
        <v/>
      </c>
      <c r="G98" s="608" t="str">
        <f>IF(_tag_month_shift!B90="","",_tag_month_shift!B90)</f>
        <v/>
      </c>
      <c r="H98" s="608" t="str">
        <f>IF(_tag_month_shift!C90="","",_tag_month_shift!C90)</f>
        <v/>
      </c>
      <c r="I98" s="608" t="str">
        <f>IF(_tag_month_shift!D90="","",_tag_month_shift!D90)</f>
        <v/>
      </c>
      <c r="J98" s="608" t="str">
        <f>IF(_tag_month_shift!E90="","",_tag_month_shift!E90)</f>
        <v/>
      </c>
      <c r="K98" s="593" t="str">
        <f>IF(J99="","",SUM(F99:J99)-SUM(F98:J98))</f>
        <v/>
      </c>
      <c r="L98" s="609"/>
      <c r="M98" s="608" t="str">
        <f>IF(_tag_month_shift!H90="","",_tag_month_shift!H90)</f>
        <v/>
      </c>
      <c r="N98" s="608" t="str">
        <f>IF(_tag_month_shift!I90="","",_tag_month_shift!I90)</f>
        <v/>
      </c>
      <c r="O98" s="609" t="str">
        <f>IF(N99="","",SUM(M99:N99)-SUM(M98:N98))</f>
        <v/>
      </c>
      <c r="P98" s="609"/>
      <c r="Q98" s="608" t="str">
        <f>IF(_tag_month_shift!L90="","",_tag_month_shift!L90)</f>
        <v/>
      </c>
      <c r="R98" s="608" t="str">
        <f>IF(_tag_month_shift!M90="","",_tag_month_shift!M90)</f>
        <v/>
      </c>
      <c r="S98" s="609" t="str">
        <f>IF(R99="","",SUM(Q99:R99)-SUM(Q98:R98))</f>
        <v/>
      </c>
      <c r="T98" s="609"/>
      <c r="U98" s="608" t="str">
        <f>IF(_tag_month_shift!P90="","",_tag_month_shift!P90)</f>
        <v/>
      </c>
      <c r="V98" s="608" t="str">
        <f>IF(_tag_month_shift!Q90="","",_tag_month_shift!Q90)</f>
        <v/>
      </c>
      <c r="W98" s="609" t="str">
        <f>IF(V99="","",SUM(U99:V99)-SUM(U98:V98))</f>
        <v/>
      </c>
      <c r="X98" s="609"/>
      <c r="Y98" s="608" t="str">
        <f>IF(_tag_month_shift!T90="","",_tag_month_shift!T90)</f>
        <v/>
      </c>
      <c r="Z98" s="609" t="str">
        <f>IF(Y99="","",Y99-Y98)</f>
        <v/>
      </c>
      <c r="AA98" s="609"/>
      <c r="AB98" s="608" t="str">
        <f>IF(_tag_month_shift!W90="","",_tag_month_shift!W90)</f>
        <v/>
      </c>
      <c r="AC98" s="609" t="str">
        <f>IF(AB99="","",AB99-AB98)</f>
        <v/>
      </c>
      <c r="AD98" s="635"/>
      <c r="AE98" s="610" t="str">
        <f>IF(_tag_month_shift!Z90="","",_tag_month_shift!Z90)</f>
        <v/>
      </c>
      <c r="AF98" s="608" t="str">
        <f>IF(_tag_month_shift!AA90="","",_tag_month_shift!AA90)</f>
        <v/>
      </c>
      <c r="AG98" s="608" t="str">
        <f>IF(_tag_month_shift!AB90="","",_tag_month_shift!AB90)</f>
        <v/>
      </c>
      <c r="AH98" s="608" t="str">
        <f>IF(_tag_month_shift!AC90="","",_tag_month_shift!AC90)</f>
        <v/>
      </c>
      <c r="AI98" s="608" t="str">
        <f>IF(_tag_month_shift!AD90="","",_tag_month_shift!AD90)</f>
        <v/>
      </c>
      <c r="AJ98" s="609" t="str">
        <f>IF(AI99="","",SUM(AE99:AI99)-SUM(AE98:AI98))</f>
        <v/>
      </c>
      <c r="AK98" s="609"/>
      <c r="AL98" s="608" t="str">
        <f>IF(_tag_month_shift!AG90="","",_tag_month_shift!AG90)</f>
        <v/>
      </c>
      <c r="AM98" s="608" t="str">
        <f>IF(_tag_month_shift!AH90="","",_tag_month_shift!AH90)</f>
        <v/>
      </c>
      <c r="AN98" s="609" t="str">
        <f>IF(AM99="","",SUM(AL99:AM99)-SUM(AL98:AM98))</f>
        <v/>
      </c>
      <c r="AO98" s="609"/>
      <c r="AP98" s="612" t="str">
        <f>IF(AND(BD98=""),"",IF(AND(BD98=0),0,IF(AND(BD98&gt;0),AN98/BD98,)))</f>
        <v/>
      </c>
      <c r="AQ98" s="612"/>
      <c r="AR98" s="598" t="str">
        <f>IF(AND(AZ98=""),"",IF(AND(AZ98=0),0,IF(AND(AZ98&gt;0),AN98/AZ98,)))</f>
        <v/>
      </c>
      <c r="AS98" s="598"/>
      <c r="AT98" s="608" t="str">
        <f>IF(_tag_month_shift!AO90="","",_tag_month_shift!AO90)</f>
        <v/>
      </c>
      <c r="AU98" s="608" t="str">
        <f>IF(_tag_month_shift!AP90="","",_tag_month_shift!AP90)</f>
        <v/>
      </c>
      <c r="AV98" s="609" t="str">
        <f>IF(AT99="","",AT99-AT98)</f>
        <v/>
      </c>
      <c r="AW98" s="609" t="str">
        <f>IF(AU99="","",AU99-AU98)</f>
        <v/>
      </c>
      <c r="AX98" s="609" t="str">
        <f>IF(AU99="","",SUM(AV98:AW98))</f>
        <v/>
      </c>
      <c r="AY98" s="609"/>
      <c r="AZ98" s="614" t="str">
        <f>IF(_tag_month_shift!AU90="","",_tag_month_shift!AU90)</f>
        <v/>
      </c>
      <c r="BA98" s="614" t="str">
        <f>IF(_tag_month_shift!AV90="","",_tag_month_shift!AV90)</f>
        <v/>
      </c>
      <c r="BB98" s="614" t="str">
        <f>IF(_tag_month_shift!AW90="","",_tag_month_shift!AW90)</f>
        <v/>
      </c>
      <c r="BC98" s="614" t="str">
        <f>IF(_tag_month_shift!AX90="","",_tag_month_shift!AX90)</f>
        <v/>
      </c>
      <c r="BD98" s="615"/>
      <c r="BE98" s="609"/>
      <c r="BF98" s="609"/>
      <c r="BG98" s="616" t="str">
        <f>IF(AND(AZ98=""),"",IF(AND(AZ98=0),0,IF(AND(AZ98&gt;0),AX98*1000/AZ98,)))</f>
        <v/>
      </c>
      <c r="BH98" s="603" t="str">
        <f>IF(AND(AZ98=""),"",IF(AND(AZ98=0),0,IF(AND(AZ98&gt;0),(AW98*0.7353+AV98)*971.4/AZ98,)))</f>
        <v/>
      </c>
      <c r="BI98" s="612"/>
      <c r="BJ98" s="612"/>
      <c r="BK98" s="608" t="str">
        <f>IF(_tag_month_shift!BF90="","",_tag_month_shift!BF90)</f>
        <v/>
      </c>
      <c r="BL98" s="608" t="str">
        <f>IF(_tag_month_shift!BG90="","",_tag_month_shift!BG90)</f>
        <v/>
      </c>
      <c r="BM98" s="609" t="str">
        <f>IF(BL99="","",SUM(BK99:BL99)-SUM(BK98:BL98))</f>
        <v/>
      </c>
      <c r="BN98" s="609"/>
      <c r="BO98" s="608" t="str">
        <f>IF(_tag_month_shift!BJ90="","",_tag_month_shift!BJ90)</f>
        <v/>
      </c>
      <c r="BP98" s="608" t="str">
        <f>IF(_tag_month_shift!BK90="","",_tag_month_shift!BK90)</f>
        <v/>
      </c>
      <c r="BQ98" s="457" t="str">
        <f>IF(BP99="","",SUM(BO99:BP99)-SUM(BO98:BP98))</f>
        <v/>
      </c>
      <c r="BR98" s="457"/>
      <c r="BS98" s="608" t="str">
        <f>IF(_tag_month_shift!BN90="","",_tag_month_shift!BN90)</f>
        <v/>
      </c>
      <c r="BT98" s="608" t="str">
        <f>IF(_tag_month_shift!BO90="","",_tag_month_shift!BO90)</f>
        <v/>
      </c>
      <c r="BU98" s="609" t="str">
        <f>IF(BT99="","",SUM(BS99:BT99)-SUM(BS98:BT98))</f>
        <v/>
      </c>
      <c r="BV98" s="617"/>
      <c r="BW98" s="605" t="str">
        <f>IF(AN98="","",AN98/(AZ98+AN98))</f>
        <v/>
      </c>
    </row>
    <row ht="15" r="99">
      <c r="A99" s="421">
        <f ca="1">A96+1</f>
        <v>43615</v>
      </c>
      <c r="B99" s="587">
        <f ca="1">A99</f>
        <v>43615</v>
      </c>
      <c r="C99" s="588" t="s">
        <v>437</v>
      </c>
      <c r="D99" s="606">
        <f>IF(AND(D98=4),1,IF(AND(D98&lt;4),(D98+1),))</f>
        <v>1</v>
      </c>
      <c r="E99" s="590" t="str">
        <f>IF(AND(D99=1),"甲班",IF(AND(D99=2),"乙班",IF(AND(D99=3),"丙班",IF(AND(D99=4),"丁班",))))</f>
        <v>甲班</v>
      </c>
      <c r="F99" s="618" t="str">
        <f>IF(_tag_month_shift!A91="","",_tag_month_shift!A91)</f>
        <v/>
      </c>
      <c r="G99" s="619" t="str">
        <f>IF(_tag_month_shift!B91="","",_tag_month_shift!B91)</f>
        <v/>
      </c>
      <c r="H99" s="619" t="str">
        <f>IF(_tag_month_shift!C91="","",_tag_month_shift!C91)</f>
        <v/>
      </c>
      <c r="I99" s="619" t="str">
        <f>IF(_tag_month_shift!D91="","",_tag_month_shift!D91)</f>
        <v/>
      </c>
      <c r="J99" s="619" t="str">
        <f>IF(_tag_month_shift!E91="","",_tag_month_shift!E91)</f>
        <v/>
      </c>
      <c r="K99" s="593" t="str">
        <f>IF(J100="","",SUM(F100:J100)-SUM(F99:J99))</f>
        <v/>
      </c>
      <c r="L99" s="620"/>
      <c r="M99" s="619" t="str">
        <f>IF(_tag_month_shift!H91="","",_tag_month_shift!H91)</f>
        <v/>
      </c>
      <c r="N99" s="619" t="str">
        <f>IF(_tag_month_shift!I91="","",_tag_month_shift!I91)</f>
        <v/>
      </c>
      <c r="O99" s="620" t="str">
        <f>IF(N100="","",SUM(M100:N100)-SUM(M99:N99))</f>
        <v/>
      </c>
      <c r="P99" s="620"/>
      <c r="Q99" s="619" t="str">
        <f>IF(_tag_month_shift!L91="","",_tag_month_shift!L91)</f>
        <v/>
      </c>
      <c r="R99" s="619" t="str">
        <f>IF(_tag_month_shift!M91="","",_tag_month_shift!M91)</f>
        <v/>
      </c>
      <c r="S99" s="620" t="str">
        <f>IF(R100="","",SUM(Q100:R100)-SUM(Q99:R99))</f>
        <v/>
      </c>
      <c r="T99" s="620"/>
      <c r="U99" s="619" t="str">
        <f>IF(_tag_month_shift!P91="","",_tag_month_shift!P91)</f>
        <v/>
      </c>
      <c r="V99" s="619" t="str">
        <f>IF(_tag_month_shift!Q91="","",_tag_month_shift!Q91)</f>
        <v/>
      </c>
      <c r="W99" s="620" t="str">
        <f>IF(V100="","",SUM(U100:V100)-SUM(U99:V99))</f>
        <v/>
      </c>
      <c r="X99" s="620"/>
      <c r="Y99" s="619" t="str">
        <f>IF(_tag_month_shift!T91="","",_tag_month_shift!T91)</f>
        <v/>
      </c>
      <c r="Z99" s="620" t="str">
        <f>IF(Y100="","",Y100-Y99)</f>
        <v/>
      </c>
      <c r="AA99" s="620"/>
      <c r="AB99" s="619" t="str">
        <f>IF(_tag_month_shift!W91="","",_tag_month_shift!W91)</f>
        <v/>
      </c>
      <c r="AC99" s="620" t="str">
        <f>IF(AB100="","",AB100-AB99)</f>
        <v/>
      </c>
      <c r="AD99" s="636"/>
      <c r="AE99" s="622" t="str">
        <f>IF(_tag_month_shift!Z91="","",_tag_month_shift!Z91)</f>
        <v/>
      </c>
      <c r="AF99" s="619" t="str">
        <f>IF(_tag_month_shift!AA91="","",_tag_month_shift!AA91)</f>
        <v/>
      </c>
      <c r="AG99" s="619" t="str">
        <f>IF(_tag_month_shift!AB91="","",_tag_month_shift!AB91)</f>
        <v/>
      </c>
      <c r="AH99" s="619" t="str">
        <f>IF(_tag_month_shift!AC91="","",_tag_month_shift!AC91)</f>
        <v/>
      </c>
      <c r="AI99" s="619" t="str">
        <f>IF(_tag_month_shift!AD91="","",_tag_month_shift!AD91)</f>
        <v/>
      </c>
      <c r="AJ99" s="620" t="str">
        <f>IF(AI100="","",SUM(AE100:AI100)-SUM(AE99:AI99))</f>
        <v/>
      </c>
      <c r="AK99" s="620"/>
      <c r="AL99" s="619" t="str">
        <f>IF(_tag_month_shift!AG91="","",_tag_month_shift!AG91)</f>
        <v/>
      </c>
      <c r="AM99" s="619" t="str">
        <f>IF(_tag_month_shift!AH91="","",_tag_month_shift!AH91)</f>
        <v/>
      </c>
      <c r="AN99" s="620" t="str">
        <f>IF(AM100="","",SUM(AL100:AM100)-SUM(AL99:AM99))</f>
        <v/>
      </c>
      <c r="AO99" s="620"/>
      <c r="AP99" s="624" t="str">
        <f>IF(AND(BD99=""),"",IF(AND(BD99=0),0,IF(AND(BD99&gt;0),AN99/BD99,)))</f>
        <v/>
      </c>
      <c r="AQ99" s="624"/>
      <c r="AR99" s="625" t="str">
        <f>IF(AND(AZ99=""),"",IF(AND(AZ99=0),0,IF(AND(AZ99&gt;0),AN99/AZ99,)))</f>
        <v/>
      </c>
      <c r="AS99" s="625"/>
      <c r="AT99" s="619" t="str">
        <f>IF(_tag_month_shift!AO91="","",_tag_month_shift!AO91)</f>
        <v/>
      </c>
      <c r="AU99" s="619" t="str">
        <f>IF(_tag_month_shift!AP91="","",_tag_month_shift!AP91)</f>
        <v/>
      </c>
      <c r="AV99" s="620" t="str">
        <f>IF(AT100="","",AT100-AT99)</f>
        <v/>
      </c>
      <c r="AW99" s="620" t="str">
        <f>IF(AU100="","",AU100-AU99)</f>
        <v/>
      </c>
      <c r="AX99" s="620" t="str">
        <f>IF(AU100="","",SUM(AV99:AW99))</f>
        <v/>
      </c>
      <c r="AY99" s="620"/>
      <c r="AZ99" s="627" t="str">
        <f>IF(_tag_month_shift!AU91="","",_tag_month_shift!AU91)</f>
        <v/>
      </c>
      <c r="BA99" s="627" t="str">
        <f>IF(_tag_month_shift!AV91="","",_tag_month_shift!AV91)</f>
        <v/>
      </c>
      <c r="BB99" s="627" t="str">
        <f>IF(_tag_month_shift!AW91="","",_tag_month_shift!AW91)</f>
        <v/>
      </c>
      <c r="BC99" s="627" t="str">
        <f>IF(_tag_month_shift!AX91="","",_tag_month_shift!AX91)</f>
        <v/>
      </c>
      <c r="BD99" s="628"/>
      <c r="BE99" s="620"/>
      <c r="BF99" s="620"/>
      <c r="BG99" s="629" t="str">
        <f>IF(AND(AZ99=""),"",IF(AND(AZ99=0),0,IF(AND(AZ99&gt;0),AX99*1000/AZ99,)))</f>
        <v/>
      </c>
      <c r="BH99" s="637" t="str">
        <f>IF(AND(AZ99=""),"",IF(AND(AZ99=0),0,IF(AND(AZ99&gt;0),(AW99*0.7353+AV99)*971.4/AZ99,)))</f>
        <v/>
      </c>
      <c r="BI99" s="624"/>
      <c r="BJ99" s="624"/>
      <c r="BK99" s="619" t="str">
        <f>IF(_tag_month_shift!BF91="","",_tag_month_shift!BF91)</f>
        <v/>
      </c>
      <c r="BL99" s="619" t="str">
        <f>IF(_tag_month_shift!BG91="","",_tag_month_shift!BG91)</f>
        <v/>
      </c>
      <c r="BM99" s="620" t="str">
        <f>IF(BL100="","",SUM(BK100:BL100)-SUM(BK99:BL99))</f>
        <v/>
      </c>
      <c r="BN99" s="620"/>
      <c r="BO99" s="619" t="str">
        <f>IF(_tag_month_shift!BJ91="","",_tag_month_shift!BJ91)</f>
        <v/>
      </c>
      <c r="BP99" s="619" t="str">
        <f>IF(_tag_month_shift!BK91="","",_tag_month_shift!BK91)</f>
        <v/>
      </c>
      <c r="BQ99" s="457" t="str">
        <f>IF(BP100="","",SUM(BO100:BP100)-SUM(BO99:BP99))</f>
        <v/>
      </c>
      <c r="BR99" s="457"/>
      <c r="BS99" s="619" t="str">
        <f>IF(_tag_month_shift!BN91="","",_tag_month_shift!BN91)</f>
        <v/>
      </c>
      <c r="BT99" s="619" t="str">
        <f>IF(_tag_month_shift!BO91="","",_tag_month_shift!BO91)</f>
        <v/>
      </c>
      <c r="BU99" s="620" t="str">
        <f>IF(BT100="","",SUM(BS100:BT100)-SUM(BS99:BT99))</f>
        <v/>
      </c>
      <c r="BV99" s="630"/>
      <c r="BW99" s="605" t="str">
        <f>IF(AN99="","",AN99/(AZ99+AN99))</f>
        <v/>
      </c>
    </row>
    <row ht="15" r="100">
      <c r="A100" s="421">
        <f ca="1">A97+1</f>
        <v>43616</v>
      </c>
      <c r="B100" s="587">
        <f ca="1">A100</f>
        <v>43616</v>
      </c>
      <c r="C100" s="588" t="s">
        <v>424</v>
      </c>
      <c r="D100" s="606">
        <f>IF(AND(D94=1),4,IF(AND(D94&gt;1),(D94-1),))</f>
        <v>3</v>
      </c>
      <c r="E100" s="590" t="str">
        <f>IF(AND(D100=1),"甲班",IF(AND(D100=2),"乙班",IF(AND(D100=3),"丙班",IF(AND(D100=4),"丁班",))))</f>
        <v>丙班</v>
      </c>
      <c r="F100" s="591" t="str">
        <f>IF(_tag_month_shift!A92="","",_tag_month_shift!A92)</f>
        <v/>
      </c>
      <c r="G100" s="592" t="str">
        <f>IF(_tag_month_shift!B92="","",_tag_month_shift!B92)</f>
        <v/>
      </c>
      <c r="H100" s="592" t="str">
        <f>IF(_tag_month_shift!C92="","",_tag_month_shift!C92)</f>
        <v/>
      </c>
      <c r="I100" s="592" t="str">
        <f>IF(_tag_month_shift!D92="","",_tag_month_shift!D92)</f>
        <v/>
      </c>
      <c r="J100" s="592" t="str">
        <f>IF(_tag_month_shift!E92="","",_tag_month_shift!E92)</f>
        <v/>
      </c>
      <c r="K100" s="593" t="str">
        <f>IF(J101="","",SUM(F101:J101)-SUM(F100:J100))</f>
        <v/>
      </c>
      <c r="L100" s="593" t="str">
        <f>IF(J101="","",SUM(K100:K102))</f>
        <v/>
      </c>
      <c r="M100" s="592" t="str">
        <f>IF(_tag_month_shift!H92="","",_tag_month_shift!H92)</f>
        <v/>
      </c>
      <c r="N100" s="592" t="str">
        <f>IF(_tag_month_shift!I92="","",_tag_month_shift!I92)</f>
        <v/>
      </c>
      <c r="O100" s="593" t="str">
        <f>IF(N101="","",SUM(M101:N101)-SUM(M100:N100))</f>
        <v/>
      </c>
      <c r="P100" s="593" t="str">
        <f>IF(N101="","",SUM(O100:O102))</f>
        <v/>
      </c>
      <c r="Q100" s="592" t="str">
        <f>IF(_tag_month_shift!L92="","",_tag_month_shift!L92)</f>
        <v/>
      </c>
      <c r="R100" s="592" t="str">
        <f>IF(_tag_month_shift!M92="","",_tag_month_shift!M92)</f>
        <v/>
      </c>
      <c r="S100" s="593" t="str">
        <f>IF(R101="","",SUM(Q101:R101)-SUM(Q100:R100))</f>
        <v/>
      </c>
      <c r="T100" s="593" t="str">
        <f>IF(R101="","",SUM(S100:S102))</f>
        <v/>
      </c>
      <c r="U100" s="592" t="str">
        <f>IF(_tag_month_shift!P92="","",_tag_month_shift!P92)</f>
        <v/>
      </c>
      <c r="V100" s="592" t="str">
        <f>IF(_tag_month_shift!Q92="","",_tag_month_shift!Q92)</f>
        <v/>
      </c>
      <c r="W100" s="593" t="str">
        <f>IF(V101="","",SUM(U101:V101)-SUM(U100:V100))</f>
        <v/>
      </c>
      <c r="X100" s="593" t="str">
        <f>IF(V101="","",SUM(W100:W102))</f>
        <v/>
      </c>
      <c r="Y100" s="592" t="str">
        <f>IF(_tag_month_shift!T92="","",_tag_month_shift!T92)</f>
        <v/>
      </c>
      <c r="Z100" s="593" t="str">
        <f>IF(Y101="","",Y101-Y100)</f>
        <v/>
      </c>
      <c r="AA100" s="593" t="str">
        <f>IF(Y101="","",SUM(Z100:Z102))</f>
        <v/>
      </c>
      <c r="AB100" s="592" t="str">
        <f>IF(_tag_month_shift!W92="","",_tag_month_shift!W92)</f>
        <v/>
      </c>
      <c r="AC100" s="593" t="str">
        <f>IF(AB101="","",AB101-AB100)</f>
        <v/>
      </c>
      <c r="AD100" s="632" t="str">
        <f>IF(AB101="","",SUM(AC100:AC102))</f>
        <v/>
      </c>
      <c r="AE100" s="595" t="str">
        <f>IF(_tag_month_shift!Z92="","",_tag_month_shift!Z92)</f>
        <v/>
      </c>
      <c r="AF100" s="592" t="str">
        <f>IF(_tag_month_shift!AA92="","",_tag_month_shift!AA92)</f>
        <v/>
      </c>
      <c r="AG100" s="592" t="str">
        <f>IF(_tag_month_shift!AB92="","",_tag_month_shift!AB92)</f>
        <v/>
      </c>
      <c r="AH100" s="592" t="str">
        <f>IF(_tag_month_shift!AC92="","",_tag_month_shift!AC92)</f>
        <v/>
      </c>
      <c r="AI100" s="592" t="str">
        <f>IF(_tag_month_shift!AD92="","",_tag_month_shift!AD92)</f>
        <v/>
      </c>
      <c r="AJ100" s="593" t="str">
        <f>IF(AI101="","",SUM(AE101:AI101)-SUM(AE100:AI100))</f>
        <v/>
      </c>
      <c r="AK100" s="593" t="str">
        <f>IF(AI101="","",SUM(AJ100:AJ102))</f>
        <v/>
      </c>
      <c r="AL100" s="608" t="str">
        <f>IF(_tag_month_shift!AG92="","",_tag_month_shift!AG92)</f>
        <v/>
      </c>
      <c r="AM100" s="608" t="str">
        <f>IF(_tag_month_shift!AH92="","",_tag_month_shift!AH92)</f>
        <v/>
      </c>
      <c r="AN100" s="593" t="str">
        <f>IF(AM101="","",SUM(AL101:AM101)-SUM(AL100:AM100))</f>
        <v/>
      </c>
      <c r="AO100" s="593" t="str">
        <f>IF(AM101="","",SUM(AN100:AN102))</f>
        <v/>
      </c>
      <c r="AP100" s="597" t="str">
        <f>IF(AND(BD100=""),"",IF(AND(BD100=0),0,IF(AND(BD100&gt;0),AN100/BD100,)))</f>
        <v/>
      </c>
      <c r="AQ100" s="597" t="str">
        <f>IF(BD100="","",AVERAGE(AP100:AP102))</f>
        <v/>
      </c>
      <c r="AR100" s="633" t="str">
        <f>IF(AND(AZ100=""),"",IF(AND(AZ100=0),0,IF(AND(AZ100&gt;0),AN100/AZ100,)))</f>
        <v/>
      </c>
      <c r="AS100" s="633" t="str">
        <f>IF(AZ100="","",AVERAGE(AR100:AR102))</f>
        <v/>
      </c>
      <c r="AT100" s="608" t="str">
        <f>IF(_tag_month_shift!AO92="","",_tag_month_shift!AO92)</f>
        <v/>
      </c>
      <c r="AU100" s="608" t="str">
        <f>IF(_tag_month_shift!AP92="","",_tag_month_shift!AP92)</f>
        <v/>
      </c>
      <c r="AV100" s="593" t="str">
        <f>IF(AT101="","",AT101-AT100)</f>
        <v/>
      </c>
      <c r="AW100" s="593" t="str">
        <f>IF(AU101="","",AU101-AU100)</f>
        <v/>
      </c>
      <c r="AX100" s="593" t="str">
        <f>IF(AU101="","",SUM(AV100:AW100))</f>
        <v/>
      </c>
      <c r="AY100" s="593" t="str">
        <f>IF(AU101="","",SUM(AX100:AX102))</f>
        <v/>
      </c>
      <c r="AZ100" s="600" t="str">
        <f>IF(_tag_month_shift!AU92="","",_tag_month_shift!AU92)</f>
        <v/>
      </c>
      <c r="BA100" s="600" t="str">
        <f>IF(_tag_month_shift!AV92="","",_tag_month_shift!AV92)</f>
        <v/>
      </c>
      <c r="BB100" s="600" t="str">
        <f>IF(_tag_month_shift!AW92="","",_tag_month_shift!AW92)</f>
        <v/>
      </c>
      <c r="BC100" s="600" t="str">
        <f>IF(_tag_month_shift!AX92="","",_tag_month_shift!AX92)</f>
        <v/>
      </c>
      <c r="BD100" s="601"/>
      <c r="BE100" s="593" t="str">
        <f>IF(_tag_month_shift!AZ92="","",_tag_month_shift!AZ92)</f>
        <v/>
      </c>
      <c r="BF100" s="593" t="str">
        <f>IF(_tag_month_shift!BA92="","",_tag_month_shift!BA92)</f>
        <v/>
      </c>
      <c r="BG100" s="602" t="str">
        <f>IF(AND(AZ100=""),"",IF(AND(AZ100=0),0,IF(AND(AZ100&gt;0),AX100*1000/AZ100,)))</f>
        <v/>
      </c>
      <c r="BH100" s="603" t="str">
        <f>IF(AND(AZ100=""),"",IF(AND(AZ100=0),0,IF(AND(AZ100&gt;0),(AW100*0.7353+AV100)*971.4/AZ100,)))</f>
        <v/>
      </c>
      <c r="BI100" s="597" t="str">
        <f>IF(AND(BE100=""),"",IF(AND(BE100=0),0,IF(AND(BE100&gt;0),AY100*1000/BE100,)))</f>
        <v/>
      </c>
      <c r="BJ100" s="597" t="str">
        <f>IF(AND(BE100=""),"",IF(AND(BE100=0),0,IF(AND(BE100&gt;0),(SUM(AW100:AW102)*0.7353+SUM(AV100:AV102))*971.4/BE100,)))</f>
        <v/>
      </c>
      <c r="BK100" s="592" t="str">
        <f>IF(_tag_month_shift!BF92="","",_tag_month_shift!BF92)</f>
        <v/>
      </c>
      <c r="BL100" s="592" t="str">
        <f>IF(_tag_month_shift!BG92="","",_tag_month_shift!BG92)</f>
        <v/>
      </c>
      <c r="BM100" s="593" t="str">
        <f>IF(BL101="","",SUM(BK101:BL101)-SUM(BK100:BL100))</f>
        <v/>
      </c>
      <c r="BN100" s="593" t="str">
        <f>IF(BL101="","",SUM(BM100:BM102))</f>
        <v/>
      </c>
      <c r="BO100" s="592" t="str">
        <f>IF(_tag_month_shift!BJ92="","",_tag_month_shift!BJ92)</f>
        <v/>
      </c>
      <c r="BP100" s="592" t="str">
        <f>IF(_tag_month_shift!BK92="","",_tag_month_shift!BK92)</f>
        <v/>
      </c>
      <c r="BQ100" s="457" t="str">
        <f>IF(BP101="","",SUM(BO101:BP101)-SUM(BO100:BP100))</f>
        <v/>
      </c>
      <c r="BR100" s="457" t="str">
        <f>IF(BP101="","",SUM(BQ100:BQ102))</f>
        <v/>
      </c>
      <c r="BS100" s="608" t="str">
        <f>IF(_tag_month_shift!BN92="","",_tag_month_shift!BN92)</f>
        <v/>
      </c>
      <c r="BT100" s="608" t="str">
        <f>IF(_tag_month_shift!BO92="","",_tag_month_shift!BO92)</f>
        <v/>
      </c>
      <c r="BU100" s="593" t="str">
        <f>IF(BT101="","",SUM(BS101:BT101)-SUM(BS100:BT100))</f>
        <v/>
      </c>
      <c r="BV100" s="604" t="str">
        <f>IF(BT101="","",SUM(BU100:BU102))</f>
        <v/>
      </c>
      <c r="BW100" s="605" t="str">
        <f>IF(AN100="","",AN100/(AZ100+AN100))</f>
        <v/>
      </c>
    </row>
    <row ht="15" r="101">
      <c r="A101" s="421">
        <f ca="1">A98+1</f>
        <v>43616</v>
      </c>
      <c r="B101" s="587">
        <f ca="1">A101</f>
        <v>43616</v>
      </c>
      <c r="C101" s="588" t="s">
        <v>434</v>
      </c>
      <c r="D101" s="606">
        <f>IF(AND(D100=4),1,IF(AND(D100&lt;4),(D100+1),))</f>
        <v>4</v>
      </c>
      <c r="E101" s="590" t="str">
        <f>IF(AND(D101=1),"甲班",IF(AND(D101=2),"乙班",IF(AND(D101=3),"丙班",IF(AND(D101=4),"丁班",))))</f>
        <v>丁班</v>
      </c>
      <c r="F101" s="607" t="str">
        <f>IF(_tag_month_shift!A93="","",_tag_month_shift!A93)</f>
        <v/>
      </c>
      <c r="G101" s="608" t="str">
        <f>IF(_tag_month_shift!B93="","",_tag_month_shift!B93)</f>
        <v/>
      </c>
      <c r="H101" s="608" t="str">
        <f>IF(_tag_month_shift!C93="","",_tag_month_shift!C93)</f>
        <v/>
      </c>
      <c r="I101" s="608" t="str">
        <f>IF(_tag_month_shift!D93="","",_tag_month_shift!D93)</f>
        <v/>
      </c>
      <c r="J101" s="608" t="str">
        <f>IF(_tag_month_shift!E93="","",_tag_month_shift!E93)</f>
        <v/>
      </c>
      <c r="K101" s="593" t="str">
        <f>IF(J102="","",SUM(F102:J102)-SUM(F101:J101))</f>
        <v/>
      </c>
      <c r="L101" s="609"/>
      <c r="M101" s="608" t="str">
        <f>IF(_tag_month_shift!H93="","",_tag_month_shift!H93)</f>
        <v/>
      </c>
      <c r="N101" s="608" t="str">
        <f>IF(_tag_month_shift!I93="","",_tag_month_shift!I93)</f>
        <v/>
      </c>
      <c r="O101" s="609" t="str">
        <f>IF(N102="","",SUM(M102:N102)-SUM(M101:N101))</f>
        <v/>
      </c>
      <c r="P101" s="609"/>
      <c r="Q101" s="608" t="str">
        <f>IF(_tag_month_shift!L93="","",_tag_month_shift!L93)</f>
        <v/>
      </c>
      <c r="R101" s="608" t="str">
        <f>IF(_tag_month_shift!M93="","",_tag_month_shift!M93)</f>
        <v/>
      </c>
      <c r="S101" s="609" t="str">
        <f>IF(R102="","",SUM(Q102:R102)-SUM(Q101:R101))</f>
        <v/>
      </c>
      <c r="T101" s="609"/>
      <c r="U101" s="608" t="str">
        <f>IF(_tag_month_shift!P93="","",_tag_month_shift!P93)</f>
        <v/>
      </c>
      <c r="V101" s="608" t="str">
        <f>IF(_tag_month_shift!Q93="","",_tag_month_shift!Q93)</f>
        <v/>
      </c>
      <c r="W101" s="609" t="str">
        <f>IF(V102="","",SUM(U102:V102)-SUM(U101:V101))</f>
        <v/>
      </c>
      <c r="X101" s="609"/>
      <c r="Y101" s="608" t="str">
        <f>IF(_tag_month_shift!T93="","",_tag_month_shift!T93)</f>
        <v/>
      </c>
      <c r="Z101" s="609" t="str">
        <f>IF(Y102="","",Y102-Y101)</f>
        <v/>
      </c>
      <c r="AA101" s="609"/>
      <c r="AB101" s="608" t="str">
        <f>IF(_tag_month_shift!W93="","",_tag_month_shift!W93)</f>
        <v/>
      </c>
      <c r="AC101" s="609" t="str">
        <f>IF(AB102="","",AB102-AB101)</f>
        <v/>
      </c>
      <c r="AD101" s="635"/>
      <c r="AE101" s="610" t="str">
        <f>IF(_tag_month_shift!Z93="","",_tag_month_shift!Z93)</f>
        <v/>
      </c>
      <c r="AF101" s="608" t="str">
        <f>IF(_tag_month_shift!AA93="","",_tag_month_shift!AA93)</f>
        <v/>
      </c>
      <c r="AG101" s="608" t="str">
        <f>IF(_tag_month_shift!AB93="","",_tag_month_shift!AB93)</f>
        <v/>
      </c>
      <c r="AH101" s="608" t="str">
        <f>IF(_tag_month_shift!AC93="","",_tag_month_shift!AC93)</f>
        <v/>
      </c>
      <c r="AI101" s="608" t="str">
        <f>IF(_tag_month_shift!AD93="","",_tag_month_shift!AD93)</f>
        <v/>
      </c>
      <c r="AJ101" s="609" t="str">
        <f>IF(AI102="","",SUM(AE102:AI102)-SUM(AE101:AI101))</f>
        <v/>
      </c>
      <c r="AK101" s="609"/>
      <c r="AL101" s="608" t="str">
        <f>IF(_tag_month_shift!AG93="","",_tag_month_shift!AG93)</f>
        <v/>
      </c>
      <c r="AM101" s="608" t="str">
        <f>IF(_tag_month_shift!AH93="","",_tag_month_shift!AH93)</f>
        <v/>
      </c>
      <c r="AN101" s="609" t="str">
        <f>IF(AM102="","",SUM(AL102:AM102)-SUM(AL101:AM101))</f>
        <v/>
      </c>
      <c r="AO101" s="609"/>
      <c r="AP101" s="612" t="str">
        <f>IF(AND(BD101=""),"",IF(AND(BD101=0),0,IF(AND(BD101&gt;0),AN101/BD101,)))</f>
        <v/>
      </c>
      <c r="AQ101" s="612"/>
      <c r="AR101" s="598" t="str">
        <f>IF(AND(AZ101=""),"",IF(AND(AZ101=0),0,IF(AND(AZ101&gt;0),AN101/AZ101,)))</f>
        <v/>
      </c>
      <c r="AS101" s="598"/>
      <c r="AT101" s="608" t="str">
        <f>IF(_tag_month_shift!AO93="","",_tag_month_shift!AO93)</f>
        <v/>
      </c>
      <c r="AU101" s="608" t="str">
        <f>IF(_tag_month_shift!AP93="","",_tag_month_shift!AP93)</f>
        <v/>
      </c>
      <c r="AV101" s="609" t="str">
        <f>IF(AT102="","",AT102-AT101)</f>
        <v/>
      </c>
      <c r="AW101" s="609" t="str">
        <f>IF(AU102="","",AU102-AU101)</f>
        <v/>
      </c>
      <c r="AX101" s="609" t="str">
        <f>IF(AU102="","",SUM(AV101:AW101))</f>
        <v/>
      </c>
      <c r="AY101" s="609"/>
      <c r="AZ101" s="614" t="str">
        <f>IF(_tag_month_shift!AU93="","",_tag_month_shift!AU93)</f>
        <v/>
      </c>
      <c r="BA101" s="614" t="str">
        <f>IF(_tag_month_shift!AV93="","",_tag_month_shift!AV93)</f>
        <v/>
      </c>
      <c r="BB101" s="614" t="str">
        <f>IF(_tag_month_shift!AW93="","",_tag_month_shift!AW93)</f>
        <v/>
      </c>
      <c r="BC101" s="614" t="str">
        <f>IF(_tag_month_shift!AX93="","",_tag_month_shift!AX93)</f>
        <v/>
      </c>
      <c r="BD101" s="615"/>
      <c r="BE101" s="609"/>
      <c r="BF101" s="609"/>
      <c r="BG101" s="616" t="str">
        <f>IF(AND(AZ101=""),"",IF(AND(AZ101=0),0,IF(AND(AZ101&gt;0),AX101*1000/AZ101,)))</f>
        <v/>
      </c>
      <c r="BH101" s="603" t="str">
        <f>IF(AND(AZ101=""),"",IF(AND(AZ101=0),0,IF(AND(AZ101&gt;0),(AW101*0.7353+AV101)*971.4/AZ101,)))</f>
        <v/>
      </c>
      <c r="BI101" s="612"/>
      <c r="BJ101" s="612"/>
      <c r="BK101" s="608" t="str">
        <f>IF(_tag_month_shift!BF93="","",_tag_month_shift!BF93)</f>
        <v/>
      </c>
      <c r="BL101" s="608" t="str">
        <f>IF(_tag_month_shift!BG93="","",_tag_month_shift!BG93)</f>
        <v/>
      </c>
      <c r="BM101" s="609" t="str">
        <f>IF(BL102="","",SUM(BK102:BL102)-SUM(BK101:BL101))</f>
        <v/>
      </c>
      <c r="BN101" s="609"/>
      <c r="BO101" s="608" t="str">
        <f>IF(_tag_month_shift!BJ93="","",_tag_month_shift!BJ93)</f>
        <v/>
      </c>
      <c r="BP101" s="608" t="str">
        <f>IF(_tag_month_shift!BK93="","",_tag_month_shift!BK93)</f>
        <v/>
      </c>
      <c r="BQ101" s="457" t="str">
        <f>IF(BP102="","",SUM(BO102:BP102)-SUM(BO101:BP101))</f>
        <v/>
      </c>
      <c r="BR101" s="457"/>
      <c r="BS101" s="608" t="str">
        <f>IF(_tag_month_shift!BN93="","",_tag_month_shift!BN93)</f>
        <v/>
      </c>
      <c r="BT101" s="608" t="str">
        <f>IF(_tag_month_shift!BO93="","",_tag_month_shift!BO93)</f>
        <v/>
      </c>
      <c r="BU101" s="609" t="str">
        <f>IF(BT102="","",SUM(BS102:BT102)-SUM(BS101:BT101))</f>
        <v/>
      </c>
      <c r="BV101" s="617"/>
      <c r="BW101" s="605" t="str">
        <f>IF(AN101="","",AN101/(AZ101+AN101))</f>
        <v/>
      </c>
    </row>
    <row ht="15" r="102">
      <c r="A102" s="421">
        <f ca="1">A99+1</f>
        <v>43616</v>
      </c>
      <c r="B102" s="587">
        <f ca="1">A102</f>
        <v>43616</v>
      </c>
      <c r="C102" s="588" t="s">
        <v>437</v>
      </c>
      <c r="D102" s="606">
        <f>IF(AND(D101=4),1,IF(AND(D101&lt;4),(D101+1),))</f>
        <v>1</v>
      </c>
      <c r="E102" s="590" t="str">
        <f>IF(AND(D102=1),"甲班",IF(AND(D102=2),"乙班",IF(AND(D102=3),"丙班",IF(AND(D102=4),"丁班",))))</f>
        <v>甲班</v>
      </c>
      <c r="F102" s="618" t="str">
        <f>IF(_tag_month_shift!A94="","",_tag_month_shift!A94)</f>
        <v/>
      </c>
      <c r="G102" s="619" t="str">
        <f>IF(_tag_month_shift!B94="","",_tag_month_shift!B94)</f>
        <v/>
      </c>
      <c r="H102" s="619" t="str">
        <f>IF(_tag_month_shift!C94="","",_tag_month_shift!C94)</f>
        <v/>
      </c>
      <c r="I102" s="619" t="str">
        <f>IF(_tag_month_shift!D94="","",_tag_month_shift!D94)</f>
        <v/>
      </c>
      <c r="J102" s="619" t="str">
        <f>IF(_tag_month_shift!E94="","",_tag_month_shift!E94)</f>
        <v/>
      </c>
      <c r="K102" s="457" t="str">
        <f>IF(J103="","",SUM(F103:J103)-SUM(F102:J102))</f>
        <v/>
      </c>
      <c r="L102" s="620"/>
      <c r="M102" s="619" t="str">
        <f>IF(_tag_month_shift!H94="","",_tag_month_shift!H94)</f>
        <v/>
      </c>
      <c r="N102" s="619" t="str">
        <f>IF(_tag_month_shift!I94="","",_tag_month_shift!I94)</f>
        <v/>
      </c>
      <c r="O102" s="620" t="str">
        <f>IF(N103="","",SUM(M103:N103)-SUM(M102:N102))</f>
        <v/>
      </c>
      <c r="P102" s="620"/>
      <c r="Q102" s="619" t="str">
        <f>IF(_tag_month_shift!L94="","",_tag_month_shift!L94)</f>
        <v/>
      </c>
      <c r="R102" s="619" t="str">
        <f>IF(_tag_month_shift!M94="","",_tag_month_shift!M94)</f>
        <v/>
      </c>
      <c r="S102" s="620" t="str">
        <f>IF(R103="","",SUM(Q103:R103)-SUM(Q102:R102))</f>
        <v/>
      </c>
      <c r="T102" s="620"/>
      <c r="U102" s="619" t="str">
        <f>IF(_tag_month_shift!P94="","",_tag_month_shift!P94)</f>
        <v/>
      </c>
      <c r="V102" s="619" t="str">
        <f>IF(_tag_month_shift!Q94="","",_tag_month_shift!Q94)</f>
        <v/>
      </c>
      <c r="W102" s="620" t="str">
        <f>IF(V103="","",SUM(U103:V103)-SUM(U102:V102))</f>
        <v/>
      </c>
      <c r="X102" s="620"/>
      <c r="Y102" s="619" t="str">
        <f>IF(_tag_month_shift!T94="","",_tag_month_shift!T94)</f>
        <v/>
      </c>
      <c r="Z102" s="620" t="str">
        <f>IF(Y103="","",Y103-Y102)</f>
        <v/>
      </c>
      <c r="AA102" s="620"/>
      <c r="AB102" s="619" t="str">
        <f>IF(_tag_month_shift!W94="","",_tag_month_shift!W94)</f>
        <v/>
      </c>
      <c r="AC102" s="620" t="str">
        <f>IF(AB103="","",AB103-AB102)</f>
        <v/>
      </c>
      <c r="AD102" s="636"/>
      <c r="AE102" s="622" t="str">
        <f>IF(_tag_month_shift!Z94="","",_tag_month_shift!Z94)</f>
        <v/>
      </c>
      <c r="AF102" s="619" t="str">
        <f>IF(_tag_month_shift!AA94="","",_tag_month_shift!AA94)</f>
        <v/>
      </c>
      <c r="AG102" s="619" t="str">
        <f>IF(_tag_month_shift!AB94="","",_tag_month_shift!AB94)</f>
        <v/>
      </c>
      <c r="AH102" s="619" t="str">
        <f>IF(_tag_month_shift!AC94="","",_tag_month_shift!AC94)</f>
        <v/>
      </c>
      <c r="AI102" s="619" t="str">
        <f>IF(_tag_month_shift!AD94="","",_tag_month_shift!AD94)</f>
        <v/>
      </c>
      <c r="AJ102" s="620" t="str">
        <f>IF(AI103="","",SUM(AE103:AI103)-SUM(AE102:AI102))</f>
        <v/>
      </c>
      <c r="AK102" s="620"/>
      <c r="AL102" s="619" t="str">
        <f>IF(_tag_month_shift!AG94="","",_tag_month_shift!AG94)</f>
        <v/>
      </c>
      <c r="AM102" s="619" t="str">
        <f>IF(_tag_month_shift!AH94="","",_tag_month_shift!AH94)</f>
        <v/>
      </c>
      <c r="AN102" s="620" t="str">
        <f>IF(AM103="","",SUM(AL103:AM103)-SUM(AL102:AM102))</f>
        <v/>
      </c>
      <c r="AO102" s="620"/>
      <c r="AP102" s="624" t="str">
        <f>IF(AND(BD102=""),"",IF(AND(BD102=0),0,IF(AND(BD102&gt;0),AN102/BD102,)))</f>
        <v/>
      </c>
      <c r="AQ102" s="624"/>
      <c r="AR102" s="625" t="str">
        <f>IF(AND(AZ102=""),"",IF(AND(AZ102=0),0,IF(AND(AZ102&gt;0),AN102/AZ102,)))</f>
        <v/>
      </c>
      <c r="AS102" s="625"/>
      <c r="AT102" s="619" t="str">
        <f>IF(_tag_month_shift!AO94="","",_tag_month_shift!AO94)</f>
        <v/>
      </c>
      <c r="AU102" s="619" t="str">
        <f>IF(_tag_month_shift!AP94="","",_tag_month_shift!AP94)</f>
        <v/>
      </c>
      <c r="AV102" s="620" t="str">
        <f>IF(AT103="","",AT103-AT102)</f>
        <v/>
      </c>
      <c r="AW102" s="620" t="str">
        <f>IF(AU103="","",AU103-AU102)</f>
        <v/>
      </c>
      <c r="AX102" s="620" t="str">
        <f>IF(AU103="","",SUM(AV102:AW102))</f>
        <v/>
      </c>
      <c r="AY102" s="620"/>
      <c r="AZ102" s="627" t="str">
        <f>IF(_tag_month_shift!AU94="","",_tag_month_shift!AU94)</f>
        <v/>
      </c>
      <c r="BA102" s="627" t="str">
        <f>IF(_tag_month_shift!AV94="","",_tag_month_shift!AV94)</f>
        <v/>
      </c>
      <c r="BB102" s="627" t="str">
        <f>IF(_tag_month_shift!AW94="","",_tag_month_shift!AW94)</f>
        <v/>
      </c>
      <c r="BC102" s="627" t="str">
        <f>IF(_tag_month_shift!AX94="","",_tag_month_shift!AX94)</f>
        <v/>
      </c>
      <c r="BD102" s="628"/>
      <c r="BE102" s="620"/>
      <c r="BF102" s="620"/>
      <c r="BG102" s="629" t="str">
        <f>IF(AND(AZ102=""),"",IF(AND(AZ102=0),0,IF(AND(AZ102&gt;0),AX102*1000/AZ102,)))</f>
        <v/>
      </c>
      <c r="BH102" s="637" t="str">
        <f>IF(AND(AZ102=""),"",IF(AND(AZ102=0),0,IF(AND(AZ102&gt;0),(AW102*0.7353+AV102)*971.4/AZ102,)))</f>
        <v/>
      </c>
      <c r="BI102" s="624"/>
      <c r="BJ102" s="624"/>
      <c r="BK102" s="619" t="str">
        <f>IF(_tag_month_shift!BF94="","",_tag_month_shift!BF94)</f>
        <v/>
      </c>
      <c r="BL102" s="619" t="str">
        <f>IF(_tag_month_shift!BG94="","",_tag_month_shift!BG94)</f>
        <v/>
      </c>
      <c r="BM102" s="620" t="str">
        <f>IF(BL103="","",SUM(BK103:BL103)-SUM(BK102:BL102))</f>
        <v/>
      </c>
      <c r="BN102" s="620"/>
      <c r="BO102" s="619" t="str">
        <f>IF(_tag_month_shift!BJ94="","",_tag_month_shift!BJ94)</f>
        <v/>
      </c>
      <c r="BP102" s="619" t="str">
        <f>IF(_tag_month_shift!BK94="","",_tag_month_shift!BK94)</f>
        <v/>
      </c>
      <c r="BQ102" s="457" t="str">
        <f>IF(BP103="","",SUM(BO103:BP103)-SUM(BO102:BP102))</f>
        <v/>
      </c>
      <c r="BR102" s="457"/>
      <c r="BS102" s="619" t="str">
        <f>IF(_tag_month_shift!BN94="","",_tag_month_shift!BN94)</f>
        <v/>
      </c>
      <c r="BT102" s="619" t="str">
        <f>IF(_tag_month_shift!BO94="","",_tag_month_shift!BO94)</f>
        <v/>
      </c>
      <c r="BU102" s="620" t="str">
        <f>IF(BT103="","",SUM(BS103:BT103)-SUM(BS102:BT102))</f>
        <v/>
      </c>
      <c r="BV102" s="630"/>
      <c r="BW102" s="605" t="str">
        <f>IF(AN102="","",AN102/(AZ102+AN102))</f>
        <v/>
      </c>
    </row>
    <row ht="15" r="103">
      <c r="A103" s="421"/>
      <c r="B103" s="639"/>
      <c r="C103" s="639"/>
      <c r="D103" s="542"/>
      <c r="E103" s="639"/>
      <c r="F103" s="640"/>
      <c r="G103" s="640"/>
      <c r="H103" s="640"/>
      <c r="I103" s="640"/>
      <c r="J103" s="640"/>
      <c r="K103" s="640"/>
      <c r="L103" s="640"/>
      <c r="M103" s="640"/>
      <c r="N103" s="640"/>
      <c r="O103" s="640"/>
      <c r="P103" s="640"/>
      <c r="Q103" s="640"/>
      <c r="R103" s="640"/>
      <c r="S103" s="640"/>
      <c r="T103" s="640"/>
      <c r="U103" s="640"/>
      <c r="V103" s="640"/>
      <c r="W103" s="640"/>
      <c r="X103" s="640"/>
      <c r="Y103" s="640"/>
      <c r="Z103" s="640"/>
      <c r="AA103" s="640"/>
      <c r="AB103" s="640"/>
      <c r="AC103" s="640"/>
      <c r="AD103" s="641"/>
      <c r="AE103" s="642"/>
      <c r="AF103" s="640"/>
      <c r="AG103" s="640"/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>
        <f>SUM(AZ10:AZ99)</f>
        <v>0</v>
      </c>
      <c r="BA103" s="640">
        <f>SUM(BA10:BA99)</f>
        <v>0</v>
      </c>
      <c r="BB103" s="640"/>
      <c r="BC103" s="640"/>
      <c r="BD103" s="643">
        <f>SUM(BD10:BD99)</f>
        <v>0</v>
      </c>
      <c r="BE103" s="640"/>
      <c r="BF103" s="640"/>
      <c r="BG103" s="644"/>
      <c r="BH103" s="644"/>
      <c r="BI103" s="644"/>
      <c r="BJ103" s="644"/>
      <c r="BK103" s="640"/>
      <c r="BL103" s="640"/>
      <c r="BM103" s="640"/>
      <c r="BN103" s="640"/>
      <c r="BO103" s="640"/>
      <c r="BP103" s="640"/>
      <c r="BQ103" s="640"/>
      <c r="BR103" s="640"/>
      <c r="BS103" s="640"/>
      <c r="BT103" s="640"/>
      <c r="BU103" s="640"/>
      <c r="BV103" s="645"/>
    </row>
  </sheetData>
  <mergeCells count="648">
    <mergeCell ref="A1:L2"/>
    <mergeCell ref="M1:AD2"/>
    <mergeCell ref="AE1:BV2"/>
    <mergeCell ref="F3:L3"/>
    <mergeCell ref="M3:P3"/>
    <mergeCell ref="Q3:T3"/>
    <mergeCell ref="U3:X3"/>
    <mergeCell ref="Y3:AA3"/>
    <mergeCell ref="AB3:AD3"/>
    <mergeCell ref="AE3:AK3"/>
    <mergeCell ref="AL3:AO3"/>
    <mergeCell ref="AP3:AQ3"/>
    <mergeCell ref="AR3:AS3"/>
    <mergeCell ref="AT3:AY3"/>
    <mergeCell ref="AZ3:BF3"/>
    <mergeCell ref="BG3:BJ3"/>
    <mergeCell ref="BK3:BN3"/>
    <mergeCell ref="BO3:BR3"/>
    <mergeCell ref="BS3:BV3"/>
    <mergeCell ref="B3:B5"/>
    <mergeCell ref="C3:C5"/>
    <mergeCell ref="D3:D5"/>
    <mergeCell ref="E3:E5"/>
    <mergeCell ref="BW3:BW5"/>
    <mergeCell ref="AZ4:BA4"/>
    <mergeCell ref="BB4:BC4"/>
    <mergeCell ref="BE4:BF4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V4:AV5"/>
    <mergeCell ref="AW4:AW5"/>
    <mergeCell ref="AX4:AX5"/>
    <mergeCell ref="AY4:AY5"/>
    <mergeCell ref="BD4:BD5"/>
    <mergeCell ref="BG4:BG5"/>
    <mergeCell ref="BH4:BH5"/>
    <mergeCell ref="BI4:BI5"/>
    <mergeCell ref="BJ4:BJ5"/>
    <mergeCell ref="BK4:BK5"/>
    <mergeCell ref="BL4:BL5"/>
    <mergeCell ref="BM4:BM5"/>
    <mergeCell ref="BN4:BN5"/>
    <mergeCell ref="BO4:BO5"/>
    <mergeCell ref="BP4:BP5"/>
    <mergeCell ref="BQ4:BQ5"/>
    <mergeCell ref="BR4:BR5"/>
    <mergeCell ref="BS4:BS5"/>
    <mergeCell ref="BT4:BT5"/>
    <mergeCell ref="BU4:BU5"/>
    <mergeCell ref="BV4:BV5"/>
    <mergeCell ref="L10:L12"/>
    <mergeCell ref="P10:P12"/>
    <mergeCell ref="T10:T12"/>
    <mergeCell ref="X10:X12"/>
    <mergeCell ref="AA10:AA12"/>
    <mergeCell ref="AD10:AD12"/>
    <mergeCell ref="AK10:AK12"/>
    <mergeCell ref="AO10:AO12"/>
    <mergeCell ref="AQ10:AQ12"/>
    <mergeCell ref="AS10:AS12"/>
    <mergeCell ref="AY10:AY12"/>
    <mergeCell ref="BE10:BE12"/>
    <mergeCell ref="BF10:BF12"/>
    <mergeCell ref="BI10:BI12"/>
    <mergeCell ref="BJ10:BJ12"/>
    <mergeCell ref="BN10:BN12"/>
    <mergeCell ref="BR10:BR12"/>
    <mergeCell ref="BV10:BV12"/>
    <mergeCell ref="L13:L15"/>
    <mergeCell ref="P13:P15"/>
    <mergeCell ref="T13:T15"/>
    <mergeCell ref="X13:X15"/>
    <mergeCell ref="AA13:AA15"/>
    <mergeCell ref="AD13:AD15"/>
    <mergeCell ref="AK13:AK15"/>
    <mergeCell ref="AO13:AO15"/>
    <mergeCell ref="AQ13:AQ15"/>
    <mergeCell ref="AS13:AS15"/>
    <mergeCell ref="AY13:AY15"/>
    <mergeCell ref="BE13:BE15"/>
    <mergeCell ref="BF13:BF15"/>
    <mergeCell ref="BI13:BI15"/>
    <mergeCell ref="BJ13:BJ15"/>
    <mergeCell ref="BN13:BN15"/>
    <mergeCell ref="BR13:BR15"/>
    <mergeCell ref="BV13:BV15"/>
    <mergeCell ref="L16:L18"/>
    <mergeCell ref="P16:P18"/>
    <mergeCell ref="T16:T18"/>
    <mergeCell ref="X16:X18"/>
    <mergeCell ref="AA16:AA18"/>
    <mergeCell ref="AD16:AD18"/>
    <mergeCell ref="AK16:AK18"/>
    <mergeCell ref="AO16:AO18"/>
    <mergeCell ref="AQ16:AQ18"/>
    <mergeCell ref="AS16:AS18"/>
    <mergeCell ref="AY16:AY18"/>
    <mergeCell ref="BE16:BE18"/>
    <mergeCell ref="BF16:BF18"/>
    <mergeCell ref="BI16:BI18"/>
    <mergeCell ref="BJ16:BJ18"/>
    <mergeCell ref="BN16:BN18"/>
    <mergeCell ref="BR16:BR18"/>
    <mergeCell ref="BV16:BV18"/>
    <mergeCell ref="L19:L21"/>
    <mergeCell ref="P19:P21"/>
    <mergeCell ref="T19:T21"/>
    <mergeCell ref="X19:X21"/>
    <mergeCell ref="AA19:AA21"/>
    <mergeCell ref="AD19:AD21"/>
    <mergeCell ref="AK19:AK21"/>
    <mergeCell ref="AO19:AO21"/>
    <mergeCell ref="AQ19:AQ21"/>
    <mergeCell ref="AS19:AS21"/>
    <mergeCell ref="AY19:AY21"/>
    <mergeCell ref="BE19:BE21"/>
    <mergeCell ref="BF19:BF21"/>
    <mergeCell ref="BI19:BI21"/>
    <mergeCell ref="BJ19:BJ21"/>
    <mergeCell ref="BN19:BN21"/>
    <mergeCell ref="BR19:BR21"/>
    <mergeCell ref="BV19:BV21"/>
    <mergeCell ref="L22:L24"/>
    <mergeCell ref="P22:P24"/>
    <mergeCell ref="T22:T24"/>
    <mergeCell ref="X22:X24"/>
    <mergeCell ref="AA22:AA24"/>
    <mergeCell ref="AD22:AD24"/>
    <mergeCell ref="AK22:AK24"/>
    <mergeCell ref="AO22:AO24"/>
    <mergeCell ref="AQ22:AQ24"/>
    <mergeCell ref="AS22:AS24"/>
    <mergeCell ref="AY22:AY24"/>
    <mergeCell ref="BE22:BE24"/>
    <mergeCell ref="BF22:BF24"/>
    <mergeCell ref="BI22:BI24"/>
    <mergeCell ref="BJ22:BJ24"/>
    <mergeCell ref="BN22:BN24"/>
    <mergeCell ref="BR22:BR24"/>
    <mergeCell ref="BV22:BV24"/>
    <mergeCell ref="L25:L27"/>
    <mergeCell ref="P25:P27"/>
    <mergeCell ref="T25:T27"/>
    <mergeCell ref="X25:X27"/>
    <mergeCell ref="AA25:AA27"/>
    <mergeCell ref="AD25:AD27"/>
    <mergeCell ref="AK25:AK27"/>
    <mergeCell ref="AO25:AO27"/>
    <mergeCell ref="AQ25:AQ27"/>
    <mergeCell ref="AS25:AS27"/>
    <mergeCell ref="AY25:AY27"/>
    <mergeCell ref="BE25:BE27"/>
    <mergeCell ref="BF25:BF27"/>
    <mergeCell ref="BI25:BI27"/>
    <mergeCell ref="BJ25:BJ27"/>
    <mergeCell ref="BN25:BN27"/>
    <mergeCell ref="BR25:BR27"/>
    <mergeCell ref="BV25:BV27"/>
    <mergeCell ref="L28:L30"/>
    <mergeCell ref="P28:P30"/>
    <mergeCell ref="T28:T30"/>
    <mergeCell ref="X28:X30"/>
    <mergeCell ref="AA28:AA30"/>
    <mergeCell ref="AD28:AD30"/>
    <mergeCell ref="AK28:AK30"/>
    <mergeCell ref="AO28:AO30"/>
    <mergeCell ref="AQ28:AQ30"/>
    <mergeCell ref="AS28:AS30"/>
    <mergeCell ref="AY28:AY30"/>
    <mergeCell ref="BE28:BE30"/>
    <mergeCell ref="BF28:BF30"/>
    <mergeCell ref="BI28:BI30"/>
    <mergeCell ref="BJ28:BJ30"/>
    <mergeCell ref="BN28:BN30"/>
    <mergeCell ref="BR28:BR30"/>
    <mergeCell ref="BV28:BV30"/>
    <mergeCell ref="L31:L33"/>
    <mergeCell ref="P31:P33"/>
    <mergeCell ref="T31:T33"/>
    <mergeCell ref="X31:X33"/>
    <mergeCell ref="AA31:AA33"/>
    <mergeCell ref="AD31:AD33"/>
    <mergeCell ref="AK31:AK33"/>
    <mergeCell ref="AO31:AO33"/>
    <mergeCell ref="AQ31:AQ33"/>
    <mergeCell ref="AS31:AS33"/>
    <mergeCell ref="AY31:AY33"/>
    <mergeCell ref="BE31:BE33"/>
    <mergeCell ref="BF31:BF33"/>
    <mergeCell ref="BI31:BI33"/>
    <mergeCell ref="BJ31:BJ33"/>
    <mergeCell ref="BN31:BN33"/>
    <mergeCell ref="BR31:BR33"/>
    <mergeCell ref="BV31:BV33"/>
    <mergeCell ref="L34:L36"/>
    <mergeCell ref="P34:P36"/>
    <mergeCell ref="T34:T36"/>
    <mergeCell ref="X34:X36"/>
    <mergeCell ref="AA34:AA36"/>
    <mergeCell ref="AD34:AD36"/>
    <mergeCell ref="AK34:AK36"/>
    <mergeCell ref="AO34:AO36"/>
    <mergeCell ref="AQ34:AQ36"/>
    <mergeCell ref="AS34:AS36"/>
    <mergeCell ref="AY34:AY36"/>
    <mergeCell ref="BE34:BE36"/>
    <mergeCell ref="BF34:BF36"/>
    <mergeCell ref="BI34:BI36"/>
    <mergeCell ref="BJ34:BJ36"/>
    <mergeCell ref="BN34:BN36"/>
    <mergeCell ref="BR34:BR36"/>
    <mergeCell ref="BV34:BV36"/>
    <mergeCell ref="L37:L39"/>
    <mergeCell ref="P37:P39"/>
    <mergeCell ref="T37:T39"/>
    <mergeCell ref="X37:X39"/>
    <mergeCell ref="AA37:AA39"/>
    <mergeCell ref="AD37:AD39"/>
    <mergeCell ref="AK37:AK39"/>
    <mergeCell ref="AO37:AO39"/>
    <mergeCell ref="AQ37:AQ39"/>
    <mergeCell ref="AS37:AS39"/>
    <mergeCell ref="AY37:AY39"/>
    <mergeCell ref="BE37:BE39"/>
    <mergeCell ref="BF37:BF39"/>
    <mergeCell ref="BI37:BI39"/>
    <mergeCell ref="BJ37:BJ39"/>
    <mergeCell ref="BN37:BN39"/>
    <mergeCell ref="BR37:BR39"/>
    <mergeCell ref="BV37:BV39"/>
    <mergeCell ref="L40:L42"/>
    <mergeCell ref="P40:P42"/>
    <mergeCell ref="T40:T42"/>
    <mergeCell ref="X40:X42"/>
    <mergeCell ref="AA40:AA42"/>
    <mergeCell ref="AD40:AD42"/>
    <mergeCell ref="AK40:AK42"/>
    <mergeCell ref="AO40:AO42"/>
    <mergeCell ref="AQ40:AQ42"/>
    <mergeCell ref="AS40:AS42"/>
    <mergeCell ref="AY40:AY42"/>
    <mergeCell ref="BE40:BE42"/>
    <mergeCell ref="BF40:BF42"/>
    <mergeCell ref="BI40:BI42"/>
    <mergeCell ref="BJ40:BJ42"/>
    <mergeCell ref="BN40:BN42"/>
    <mergeCell ref="BR40:BR42"/>
    <mergeCell ref="BV40:BV42"/>
    <mergeCell ref="L43:L45"/>
    <mergeCell ref="P43:P45"/>
    <mergeCell ref="T43:T45"/>
    <mergeCell ref="X43:X45"/>
    <mergeCell ref="AA43:AA45"/>
    <mergeCell ref="AD43:AD45"/>
    <mergeCell ref="AK43:AK45"/>
    <mergeCell ref="AO43:AO45"/>
    <mergeCell ref="AQ43:AQ45"/>
    <mergeCell ref="AS43:AS45"/>
    <mergeCell ref="AY43:AY45"/>
    <mergeCell ref="BE43:BE45"/>
    <mergeCell ref="BF43:BF45"/>
    <mergeCell ref="BI43:BI45"/>
    <mergeCell ref="BJ43:BJ45"/>
    <mergeCell ref="BN43:BN45"/>
    <mergeCell ref="BR43:BR45"/>
    <mergeCell ref="BV43:BV45"/>
    <mergeCell ref="L46:L48"/>
    <mergeCell ref="P46:P48"/>
    <mergeCell ref="T46:T48"/>
    <mergeCell ref="X46:X48"/>
    <mergeCell ref="AA46:AA48"/>
    <mergeCell ref="AD46:AD48"/>
    <mergeCell ref="AK46:AK48"/>
    <mergeCell ref="AO46:AO48"/>
    <mergeCell ref="AQ46:AQ48"/>
    <mergeCell ref="AS46:AS48"/>
    <mergeCell ref="AY46:AY48"/>
    <mergeCell ref="BE46:BE48"/>
    <mergeCell ref="BF46:BF48"/>
    <mergeCell ref="BI46:BI48"/>
    <mergeCell ref="BJ46:BJ48"/>
    <mergeCell ref="BN46:BN48"/>
    <mergeCell ref="BR46:BR48"/>
    <mergeCell ref="BV46:BV48"/>
    <mergeCell ref="L49:L51"/>
    <mergeCell ref="P49:P51"/>
    <mergeCell ref="T49:T51"/>
    <mergeCell ref="X49:X51"/>
    <mergeCell ref="AA49:AA51"/>
    <mergeCell ref="AD49:AD51"/>
    <mergeCell ref="AK49:AK51"/>
    <mergeCell ref="AO49:AO51"/>
    <mergeCell ref="AQ49:AQ51"/>
    <mergeCell ref="AS49:AS51"/>
    <mergeCell ref="AY49:AY51"/>
    <mergeCell ref="BE49:BE51"/>
    <mergeCell ref="BF49:BF51"/>
    <mergeCell ref="BI49:BI51"/>
    <mergeCell ref="BJ49:BJ51"/>
    <mergeCell ref="BN49:BN51"/>
    <mergeCell ref="BR49:BR51"/>
    <mergeCell ref="BV49:BV51"/>
    <mergeCell ref="L52:L54"/>
    <mergeCell ref="P52:P54"/>
    <mergeCell ref="T52:T54"/>
    <mergeCell ref="X52:X54"/>
    <mergeCell ref="AA52:AA54"/>
    <mergeCell ref="AD52:AD54"/>
    <mergeCell ref="AK52:AK54"/>
    <mergeCell ref="AO52:AO54"/>
    <mergeCell ref="AQ52:AQ54"/>
    <mergeCell ref="AS52:AS54"/>
    <mergeCell ref="AY52:AY54"/>
    <mergeCell ref="BE52:BE54"/>
    <mergeCell ref="BF52:BF54"/>
    <mergeCell ref="BI52:BI54"/>
    <mergeCell ref="BJ52:BJ54"/>
    <mergeCell ref="BN52:BN54"/>
    <mergeCell ref="BR52:BR54"/>
    <mergeCell ref="BV52:BV54"/>
    <mergeCell ref="L55:L57"/>
    <mergeCell ref="P55:P57"/>
    <mergeCell ref="T55:T57"/>
    <mergeCell ref="X55:X57"/>
    <mergeCell ref="AA55:AA57"/>
    <mergeCell ref="AD55:AD57"/>
    <mergeCell ref="AK55:AK57"/>
    <mergeCell ref="AO55:AO57"/>
    <mergeCell ref="AQ55:AQ57"/>
    <mergeCell ref="AS55:AS57"/>
    <mergeCell ref="AY55:AY57"/>
    <mergeCell ref="BE55:BE57"/>
    <mergeCell ref="BF55:BF57"/>
    <mergeCell ref="BI55:BI57"/>
    <mergeCell ref="BJ55:BJ57"/>
    <mergeCell ref="BN55:BN57"/>
    <mergeCell ref="BR55:BR57"/>
    <mergeCell ref="BV55:BV57"/>
    <mergeCell ref="L58:L60"/>
    <mergeCell ref="P58:P60"/>
    <mergeCell ref="T58:T60"/>
    <mergeCell ref="X58:X60"/>
    <mergeCell ref="AA58:AA60"/>
    <mergeCell ref="AD58:AD60"/>
    <mergeCell ref="AK58:AK60"/>
    <mergeCell ref="AO58:AO60"/>
    <mergeCell ref="AQ58:AQ60"/>
    <mergeCell ref="AS58:AS60"/>
    <mergeCell ref="AY58:AY60"/>
    <mergeCell ref="BE58:BE60"/>
    <mergeCell ref="BF58:BF60"/>
    <mergeCell ref="BI58:BI60"/>
    <mergeCell ref="BJ58:BJ60"/>
    <mergeCell ref="BN58:BN60"/>
    <mergeCell ref="BR58:BR60"/>
    <mergeCell ref="BV58:BV60"/>
    <mergeCell ref="L61:L63"/>
    <mergeCell ref="P61:P63"/>
    <mergeCell ref="T61:T63"/>
    <mergeCell ref="X61:X63"/>
    <mergeCell ref="AA61:AA63"/>
    <mergeCell ref="AD61:AD63"/>
    <mergeCell ref="AK61:AK63"/>
    <mergeCell ref="AO61:AO63"/>
    <mergeCell ref="AQ61:AQ63"/>
    <mergeCell ref="AS61:AS63"/>
    <mergeCell ref="AY61:AY63"/>
    <mergeCell ref="BE61:BE63"/>
    <mergeCell ref="BF61:BF63"/>
    <mergeCell ref="BI61:BI63"/>
    <mergeCell ref="BJ61:BJ63"/>
    <mergeCell ref="BN61:BN63"/>
    <mergeCell ref="BR61:BR63"/>
    <mergeCell ref="BV61:BV63"/>
    <mergeCell ref="L64:L66"/>
    <mergeCell ref="P64:P66"/>
    <mergeCell ref="T64:T66"/>
    <mergeCell ref="X64:X66"/>
    <mergeCell ref="AA64:AA66"/>
    <mergeCell ref="AD64:AD66"/>
    <mergeCell ref="AK64:AK66"/>
    <mergeCell ref="AO64:AO66"/>
    <mergeCell ref="AQ64:AQ66"/>
    <mergeCell ref="AS64:AS66"/>
    <mergeCell ref="AY64:AY66"/>
    <mergeCell ref="BE64:BE66"/>
    <mergeCell ref="BF64:BF66"/>
    <mergeCell ref="BI64:BI66"/>
    <mergeCell ref="BJ64:BJ66"/>
    <mergeCell ref="BN64:BN66"/>
    <mergeCell ref="BR64:BR66"/>
    <mergeCell ref="BV64:BV66"/>
    <mergeCell ref="L67:L69"/>
    <mergeCell ref="P67:P69"/>
    <mergeCell ref="T67:T69"/>
    <mergeCell ref="X67:X69"/>
    <mergeCell ref="AA67:AA69"/>
    <mergeCell ref="AD67:AD69"/>
    <mergeCell ref="AK67:AK69"/>
    <mergeCell ref="AO67:AO69"/>
    <mergeCell ref="AQ67:AQ69"/>
    <mergeCell ref="AS67:AS69"/>
    <mergeCell ref="AY67:AY69"/>
    <mergeCell ref="BE67:BE69"/>
    <mergeCell ref="BF67:BF69"/>
    <mergeCell ref="BI67:BI69"/>
    <mergeCell ref="BJ67:BJ69"/>
    <mergeCell ref="BN67:BN69"/>
    <mergeCell ref="BR67:BR69"/>
    <mergeCell ref="BV67:BV69"/>
    <mergeCell ref="L70:L72"/>
    <mergeCell ref="P70:P72"/>
    <mergeCell ref="T70:T72"/>
    <mergeCell ref="X70:X72"/>
    <mergeCell ref="AA70:AA72"/>
    <mergeCell ref="AD70:AD72"/>
    <mergeCell ref="AK70:AK72"/>
    <mergeCell ref="AO70:AO72"/>
    <mergeCell ref="AQ70:AQ72"/>
    <mergeCell ref="AS70:AS72"/>
    <mergeCell ref="AY70:AY72"/>
    <mergeCell ref="BE70:BE72"/>
    <mergeCell ref="BF70:BF72"/>
    <mergeCell ref="BI70:BI72"/>
    <mergeCell ref="BJ70:BJ72"/>
    <mergeCell ref="BN70:BN72"/>
    <mergeCell ref="BR70:BR72"/>
    <mergeCell ref="BV70:BV72"/>
    <mergeCell ref="L73:L75"/>
    <mergeCell ref="P73:P75"/>
    <mergeCell ref="T73:T75"/>
    <mergeCell ref="X73:X75"/>
    <mergeCell ref="AA73:AA75"/>
    <mergeCell ref="AD73:AD75"/>
    <mergeCell ref="AK73:AK75"/>
    <mergeCell ref="AO73:AO75"/>
    <mergeCell ref="AQ73:AQ75"/>
    <mergeCell ref="AS73:AS75"/>
    <mergeCell ref="AY73:AY75"/>
    <mergeCell ref="BE73:BE75"/>
    <mergeCell ref="BF73:BF75"/>
    <mergeCell ref="BI73:BI75"/>
    <mergeCell ref="BJ73:BJ75"/>
    <mergeCell ref="BN73:BN75"/>
    <mergeCell ref="BR73:BR75"/>
    <mergeCell ref="BV73:BV75"/>
    <mergeCell ref="L76:L78"/>
    <mergeCell ref="P76:P78"/>
    <mergeCell ref="T76:T78"/>
    <mergeCell ref="X76:X78"/>
    <mergeCell ref="AA76:AA78"/>
    <mergeCell ref="AD76:AD78"/>
    <mergeCell ref="AK76:AK78"/>
    <mergeCell ref="AO76:AO78"/>
    <mergeCell ref="AQ76:AQ78"/>
    <mergeCell ref="AS76:AS78"/>
    <mergeCell ref="AY76:AY78"/>
    <mergeCell ref="BE76:BE78"/>
    <mergeCell ref="BF76:BF78"/>
    <mergeCell ref="BI76:BI78"/>
    <mergeCell ref="BJ76:BJ78"/>
    <mergeCell ref="BN76:BN78"/>
    <mergeCell ref="BR76:BR78"/>
    <mergeCell ref="BV76:BV78"/>
    <mergeCell ref="L79:L81"/>
    <mergeCell ref="P79:P81"/>
    <mergeCell ref="T79:T81"/>
    <mergeCell ref="X79:X81"/>
    <mergeCell ref="AA79:AA81"/>
    <mergeCell ref="AD79:AD81"/>
    <mergeCell ref="AK79:AK81"/>
    <mergeCell ref="AO79:AO81"/>
    <mergeCell ref="AQ79:AQ81"/>
    <mergeCell ref="AS79:AS81"/>
    <mergeCell ref="AY79:AY81"/>
    <mergeCell ref="BE79:BE81"/>
    <mergeCell ref="BF79:BF81"/>
    <mergeCell ref="BI79:BI81"/>
    <mergeCell ref="BJ79:BJ81"/>
    <mergeCell ref="BN79:BN81"/>
    <mergeCell ref="BR79:BR81"/>
    <mergeCell ref="BV79:BV81"/>
    <mergeCell ref="L82:L84"/>
    <mergeCell ref="P82:P84"/>
    <mergeCell ref="T82:T84"/>
    <mergeCell ref="X82:X84"/>
    <mergeCell ref="AA82:AA84"/>
    <mergeCell ref="AD82:AD84"/>
    <mergeCell ref="AK82:AK84"/>
    <mergeCell ref="AO82:AO84"/>
    <mergeCell ref="AQ82:AQ84"/>
    <mergeCell ref="AS82:AS84"/>
    <mergeCell ref="AY82:AY84"/>
    <mergeCell ref="BE82:BE84"/>
    <mergeCell ref="BF82:BF84"/>
    <mergeCell ref="BI82:BI84"/>
    <mergeCell ref="BJ82:BJ84"/>
    <mergeCell ref="BN82:BN84"/>
    <mergeCell ref="BR82:BR84"/>
    <mergeCell ref="BV82:BV84"/>
    <mergeCell ref="L85:L87"/>
    <mergeCell ref="P85:P87"/>
    <mergeCell ref="T85:T87"/>
    <mergeCell ref="X85:X87"/>
    <mergeCell ref="AA85:AA87"/>
    <mergeCell ref="AD85:AD87"/>
    <mergeCell ref="AK85:AK87"/>
    <mergeCell ref="AO85:AO87"/>
    <mergeCell ref="AQ85:AQ87"/>
    <mergeCell ref="AS85:AS87"/>
    <mergeCell ref="AY85:AY87"/>
    <mergeCell ref="BE85:BE87"/>
    <mergeCell ref="BF85:BF87"/>
    <mergeCell ref="BI85:BI87"/>
    <mergeCell ref="BJ85:BJ87"/>
    <mergeCell ref="BN85:BN87"/>
    <mergeCell ref="BR85:BR87"/>
    <mergeCell ref="BV85:BV87"/>
    <mergeCell ref="L88:L90"/>
    <mergeCell ref="P88:P90"/>
    <mergeCell ref="T88:T90"/>
    <mergeCell ref="X88:X90"/>
    <mergeCell ref="AA88:AA90"/>
    <mergeCell ref="AD88:AD90"/>
    <mergeCell ref="AK88:AK90"/>
    <mergeCell ref="AO88:AO90"/>
    <mergeCell ref="AQ88:AQ90"/>
    <mergeCell ref="AS88:AS90"/>
    <mergeCell ref="AY88:AY90"/>
    <mergeCell ref="BE88:BE90"/>
    <mergeCell ref="BF88:BF90"/>
    <mergeCell ref="BI88:BI90"/>
    <mergeCell ref="BJ88:BJ90"/>
    <mergeCell ref="BN88:BN90"/>
    <mergeCell ref="BR88:BR90"/>
    <mergeCell ref="BV88:BV90"/>
    <mergeCell ref="L91:L93"/>
    <mergeCell ref="P91:P93"/>
    <mergeCell ref="T91:T93"/>
    <mergeCell ref="X91:X93"/>
    <mergeCell ref="AA91:AA93"/>
    <mergeCell ref="AD91:AD93"/>
    <mergeCell ref="AK91:AK93"/>
    <mergeCell ref="AO91:AO93"/>
    <mergeCell ref="AQ91:AQ93"/>
    <mergeCell ref="AS91:AS93"/>
    <mergeCell ref="AY91:AY93"/>
    <mergeCell ref="BE91:BE93"/>
    <mergeCell ref="BF91:BF93"/>
    <mergeCell ref="BI91:BI93"/>
    <mergeCell ref="BJ91:BJ93"/>
    <mergeCell ref="BN91:BN93"/>
    <mergeCell ref="BR91:BR93"/>
    <mergeCell ref="BV91:BV93"/>
    <mergeCell ref="L94:L96"/>
    <mergeCell ref="P94:P96"/>
    <mergeCell ref="T94:T96"/>
    <mergeCell ref="X94:X96"/>
    <mergeCell ref="AA94:AA96"/>
    <mergeCell ref="AD94:AD96"/>
    <mergeCell ref="AK94:AK96"/>
    <mergeCell ref="AO94:AO96"/>
    <mergeCell ref="AQ94:AQ96"/>
    <mergeCell ref="AS94:AS96"/>
    <mergeCell ref="AY94:AY96"/>
    <mergeCell ref="BE94:BE96"/>
    <mergeCell ref="BF94:BF96"/>
    <mergeCell ref="BI94:BI96"/>
    <mergeCell ref="BJ94:BJ96"/>
    <mergeCell ref="BN94:BN96"/>
    <mergeCell ref="BR94:BR96"/>
    <mergeCell ref="BV94:BV96"/>
    <mergeCell ref="L97:L99"/>
    <mergeCell ref="P97:P99"/>
    <mergeCell ref="T97:T99"/>
    <mergeCell ref="X97:X99"/>
    <mergeCell ref="AA97:AA99"/>
    <mergeCell ref="AD97:AD99"/>
    <mergeCell ref="AK97:AK99"/>
    <mergeCell ref="AO97:AO99"/>
    <mergeCell ref="AQ97:AQ99"/>
    <mergeCell ref="AS97:AS99"/>
    <mergeCell ref="AY97:AY99"/>
    <mergeCell ref="BE97:BE99"/>
    <mergeCell ref="BF97:BF99"/>
    <mergeCell ref="BI97:BI99"/>
    <mergeCell ref="BJ97:BJ99"/>
    <mergeCell ref="BN97:BN99"/>
    <mergeCell ref="BR97:BR99"/>
    <mergeCell ref="BV97:BV99"/>
    <mergeCell ref="L100:L102"/>
    <mergeCell ref="P100:P102"/>
    <mergeCell ref="T100:T102"/>
    <mergeCell ref="X100:X102"/>
    <mergeCell ref="AA100:AA102"/>
    <mergeCell ref="AD100:AD102"/>
    <mergeCell ref="AK100:AK102"/>
    <mergeCell ref="AO100:AO102"/>
    <mergeCell ref="AQ100:AQ102"/>
    <mergeCell ref="AS100:AS102"/>
    <mergeCell ref="AY100:AY102"/>
    <mergeCell ref="BE100:BE102"/>
    <mergeCell ref="BF100:BF102"/>
    <mergeCell ref="BI100:BI102"/>
    <mergeCell ref="BJ100:BJ102"/>
    <mergeCell ref="BN100:BN102"/>
    <mergeCell ref="BR100:BR102"/>
    <mergeCell ref="BV100:BV102"/>
  </mergeCells>
  <hyperlinks>
    <hyperlink location="目录!A1" ref="A3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"/>
  </sheetPr>
  <sheetViews>
    <sheetView showGridLines="0" workbookViewId="0" zoomScale="100">
      <pane state="frozen" topLeftCell="A3" ySplit="2"/>
      <selection activeCell="C6" activeCellId="0" sqref="C6"/>
    </sheetView>
  </sheetViews>
  <sheetFormatPr defaultColWidth="9" defaultRowHeight="14.25"/>
  <cols>
    <col customWidth="1" min="1" max="1" style="39" width="14.125"/>
    <col customWidth="1" min="2" max="2" style="39" width="10.625"/>
    <col customWidth="1" min="3" max="3" style="39" width="10.5"/>
    <col customWidth="1" min="4" max="4" style="39" width="13.125"/>
    <col customWidth="1" min="5" max="5" style="39" width="14.375"/>
    <col customWidth="1" min="6" max="6" style="39" width="14.5"/>
    <col customWidth="1" min="7" max="7" style="39" width="16.125"/>
    <col customWidth="1" min="8" max="8" style="39" width="14"/>
    <col customWidth="1" min="9" max="9" style="39" width="15"/>
    <col customWidth="1" min="10" max="10" style="39" width="13.625"/>
    <col customWidth="1" min="11" max="11" style="646" width="6.5"/>
    <col customWidth="1" min="12" max="12" style="646" width="15.375"/>
    <col customWidth="1" min="13" max="13" width="18.375"/>
    <col customWidth="1" min="14" max="14" width="16.625"/>
    <col customWidth="1" min="15" max="15" width="11.875"/>
    <col customWidth="1" min="16" max="16" width="14.625"/>
    <col min="19" max="20" width="9.5"/>
    <col min="21" max="21" width="11.5"/>
  </cols>
  <sheetData>
    <row ht="20.25" r="1">
      <c r="A1" s="647" t="s">
        <v>634</v>
      </c>
      <c r="B1" s="648">
        <v>43344</v>
      </c>
      <c r="C1" s="649"/>
      <c r="D1" s="650">
        <v>17</v>
      </c>
      <c r="E1" s="10"/>
      <c r="F1" s="651">
        <f>B1+D1</f>
        <v>43361</v>
      </c>
      <c r="G1" s="172" t="s">
        <v>635</v>
      </c>
      <c r="H1" s="652">
        <v>21.059999999999999</v>
      </c>
      <c r="I1" s="172" t="s">
        <v>636</v>
      </c>
      <c r="J1" s="653">
        <v>34.159999999999997</v>
      </c>
      <c r="M1" s="646"/>
      <c r="N1" s="646"/>
      <c r="O1" s="646"/>
      <c r="P1" s="646"/>
      <c r="Q1" s="646"/>
      <c r="R1" s="646"/>
      <c r="S1" s="646"/>
      <c r="T1" s="646"/>
      <c r="U1" s="646"/>
    </row>
    <row ht="27.75" customHeight="1" r="2">
      <c r="A2" s="654" t="s">
        <v>64</v>
      </c>
      <c r="B2" s="655"/>
      <c r="C2" s="655"/>
      <c r="D2" s="655"/>
      <c r="E2" s="655"/>
      <c r="F2" s="655"/>
      <c r="G2" s="655"/>
      <c r="H2" s="655"/>
      <c r="I2" s="655"/>
      <c r="J2" s="655"/>
      <c r="M2" s="646"/>
      <c r="N2" s="646"/>
      <c r="O2" s="646"/>
      <c r="P2" s="646"/>
      <c r="Q2" s="646"/>
      <c r="R2" s="646"/>
      <c r="S2" s="646"/>
      <c r="T2" s="646"/>
      <c r="U2" s="646"/>
    </row>
    <row ht="21" customHeight="1" r="3">
      <c r="A3" s="656" t="s">
        <v>637</v>
      </c>
      <c r="B3" s="657" t="s">
        <v>638</v>
      </c>
      <c r="C3" s="657" t="s">
        <v>639</v>
      </c>
      <c r="D3" s="656" t="s">
        <v>640</v>
      </c>
      <c r="E3" s="656" t="s">
        <v>641</v>
      </c>
      <c r="F3" s="656" t="s">
        <v>642</v>
      </c>
      <c r="G3" s="658" t="s">
        <v>643</v>
      </c>
      <c r="H3" s="659" t="s">
        <v>644</v>
      </c>
      <c r="I3" s="658" t="s">
        <v>645</v>
      </c>
      <c r="J3" s="659" t="s">
        <v>646</v>
      </c>
      <c r="M3" s="660" t="s">
        <v>647</v>
      </c>
      <c r="N3" s="89" t="s">
        <v>192</v>
      </c>
      <c r="O3" s="89" t="s">
        <v>648</v>
      </c>
      <c r="P3" s="89" t="s">
        <v>104</v>
      </c>
      <c r="Q3" s="89" t="s">
        <v>101</v>
      </c>
      <c r="R3" s="89" t="s">
        <v>100</v>
      </c>
      <c r="S3" s="558" t="s">
        <v>105</v>
      </c>
      <c r="T3" s="558" t="s">
        <v>106</v>
      </c>
      <c r="U3" s="558" t="s">
        <v>107</v>
      </c>
      <c r="W3" s="10" t="s">
        <v>649</v>
      </c>
      <c r="X3" s="661" t="s">
        <v>650</v>
      </c>
      <c r="Y3" s="662"/>
      <c r="Z3" s="663"/>
      <c r="AA3" s="664" t="s">
        <v>651</v>
      </c>
      <c r="AB3" s="665"/>
      <c r="AC3" s="666"/>
    </row>
    <row ht="22.5" r="4">
      <c r="A4" s="667" t="s">
        <v>652</v>
      </c>
      <c r="B4" s="10">
        <f ca="1">SUMPRODUCT((成本日报!$A$3:$A$95&gt;=$B$1)*(成本日报!$A$3:$A$95&lt;$F$1)*(成本日报!$D$3:$D$95=$A4))</f>
        <v>0</v>
      </c>
      <c r="C4" s="10">
        <f ca="1">B4*8</f>
        <v>0</v>
      </c>
      <c r="D4" s="465" t="e">
        <f ca="1">SUMPRODUCT((成本日报!$A$3:$A$95&gt;=$B$1)*(成本日报!$A$3:$A$95&lt;$F$1)*(成本日报!$D$3:$D$95=$A4),成本日报!G$3:G$95)</f>
        <v>#REF!</v>
      </c>
      <c r="E4" s="465" t="e">
        <f ca="1">SUMPRODUCT((成本日报!$A$3:$A$95&gt;=$B$1)*(成本日报!$A$3:$A$95&lt;$F$1)*(成本日报!$D$3:$D$95=$A4),成本日报!Z$3:Z$95)</f>
        <v>#REF!</v>
      </c>
      <c r="F4" s="465" t="e">
        <f ca="1">SUMPRODUCT((成本日报!$A$3:$A$95&gt;=$B$1)*(成本日报!$A$3:$A$95&lt;$F$1)*(成本日报!$D$3:$D$95=$A4),成本日报!AA$3:AA$95)</f>
        <v>#REF!</v>
      </c>
      <c r="G4" s="434" t="e">
        <f ca="1">IF(D4=0,0,E4/D4)</f>
        <v>#REF!</v>
      </c>
      <c r="H4" s="668" t="e">
        <f ca="1">-D4*($H$1-$G4)/10000</f>
        <v>#REF!</v>
      </c>
      <c r="I4" s="434" t="e">
        <f ca="1">IF(D4=0,0,F4/D4)</f>
        <v>#REF!</v>
      </c>
      <c r="J4" s="668" t="e">
        <f ca="1">-D4*($J$1-$I4)/10000</f>
        <v>#REF!</v>
      </c>
      <c r="M4" s="669" t="s">
        <v>653</v>
      </c>
      <c r="N4" s="670" t="s">
        <v>654</v>
      </c>
      <c r="O4" s="670" t="s">
        <v>655</v>
      </c>
      <c r="P4" s="670" t="s">
        <v>656</v>
      </c>
      <c r="Q4" s="670" t="s">
        <v>657</v>
      </c>
      <c r="R4" s="670" t="s">
        <v>658</v>
      </c>
      <c r="S4" s="558"/>
      <c r="T4" s="89"/>
      <c r="U4" s="89"/>
      <c r="W4" s="10">
        <v>2015</v>
      </c>
      <c r="X4" s="671">
        <v>0.050000000000000003</v>
      </c>
      <c r="Y4" s="671">
        <v>0.080000000000000002</v>
      </c>
      <c r="Z4" s="671">
        <v>0.12</v>
      </c>
      <c r="AA4" s="671">
        <v>0.050000000000000003</v>
      </c>
      <c r="AB4" s="671">
        <v>0.080000000000000002</v>
      </c>
      <c r="AC4" s="671">
        <v>0.12</v>
      </c>
    </row>
    <row ht="18.75" r="5">
      <c r="A5" s="667" t="s">
        <v>659</v>
      </c>
      <c r="B5" s="10">
        <f ca="1">SUMPRODUCT((成本日报!$A$3:$A$95&gt;=$B$1)*(成本日报!$A$3:$A$95&lt;$F$1)*(成本日报!$D$3:$D$95=$A5))</f>
        <v>0</v>
      </c>
      <c r="C5" s="10">
        <f ca="1">B5*8</f>
        <v>0</v>
      </c>
      <c r="D5" s="465" t="e">
        <f ca="1">SUMPRODUCT((成本日报!$A$3:$A$95&gt;=$B$1)*(成本日报!$A$3:$A$95&lt;$F$1)*(成本日报!$D$3:$D$95=$A5),成本日报!G$3:G$95)</f>
        <v>#REF!</v>
      </c>
      <c r="E5" s="465" t="e">
        <f ca="1">SUMPRODUCT((成本日报!$A$3:$A$95&gt;=$B$1)*(成本日报!$A$3:$A$95&lt;$F$1)*(成本日报!$D$3:$D$95=$A5),成本日报!Z$3:Z$95)</f>
        <v>#REF!</v>
      </c>
      <c r="F5" s="465" t="e">
        <f ca="1">SUMPRODUCT((成本日报!$A$3:$A$95&gt;=$B$1)*(成本日报!$A$3:$A$95&lt;$F$1)*(成本日报!$D$3:$D$95=$A5),成本日报!AA$3:AA$95)</f>
        <v>#REF!</v>
      </c>
      <c r="G5" s="434" t="e">
        <f ca="1">IF(D5=0,0,E5/D5)</f>
        <v>#REF!</v>
      </c>
      <c r="H5" s="668" t="e">
        <f ca="1">-D5*($H$1-$G5)/10000</f>
        <v>#REF!</v>
      </c>
      <c r="I5" s="434" t="e">
        <f ca="1">IF(D5=0,0,F5/D5)</f>
        <v>#REF!</v>
      </c>
      <c r="J5" s="668" t="e">
        <f ca="1">-D5*($J$1-$I5)/10000</f>
        <v>#REF!</v>
      </c>
      <c r="M5" s="669" t="s">
        <v>660</v>
      </c>
      <c r="N5" s="672">
        <v>58.25</v>
      </c>
      <c r="O5" s="672">
        <v>58.25</v>
      </c>
      <c r="P5" s="672">
        <v>357.33999999999997</v>
      </c>
      <c r="Q5" s="672">
        <v>58.25</v>
      </c>
      <c r="R5" s="672">
        <v>58.25</v>
      </c>
      <c r="S5" s="672">
        <v>926.74000000000001</v>
      </c>
      <c r="T5" s="672"/>
      <c r="U5" s="672">
        <v>1060.6600000000001</v>
      </c>
      <c r="W5" s="673" t="s">
        <v>661</v>
      </c>
      <c r="X5" s="429">
        <v>0.65250965250965298</v>
      </c>
      <c r="Y5" s="429">
        <v>0.87644787644787603</v>
      </c>
      <c r="Z5" s="429">
        <v>0.988416988416988</v>
      </c>
      <c r="AA5" s="429">
        <v>0.63940520446096605</v>
      </c>
      <c r="AB5" s="429">
        <v>0.82527881040892204</v>
      </c>
      <c r="AC5" s="429">
        <v>0.98884758364312297</v>
      </c>
    </row>
    <row ht="18.75" r="6">
      <c r="A6" s="667" t="s">
        <v>662</v>
      </c>
      <c r="B6" s="10">
        <f ca="1">SUMPRODUCT((成本日报!$A$3:$A$95&gt;=$B$1)*(成本日报!$A$3:$A$95&lt;$F$1)*(成本日报!$D$3:$D$95=$A6))</f>
        <v>0</v>
      </c>
      <c r="C6" s="10">
        <f ca="1">B6*8</f>
        <v>0</v>
      </c>
      <c r="D6" s="465" t="e">
        <f ca="1">SUMPRODUCT((成本日报!$A$3:$A$95&gt;=$B$1)*(成本日报!$A$3:$A$95&lt;$F$1)*(成本日报!$D$3:$D$95=$A6),成本日报!G$3:G$95)</f>
        <v>#REF!</v>
      </c>
      <c r="E6" s="465" t="e">
        <f ca="1">SUMPRODUCT((成本日报!$A$3:$A$95&gt;=$B$1)*(成本日报!$A$3:$A$95&lt;$F$1)*(成本日报!$D$3:$D$95=$A6),成本日报!Z$3:Z$95)</f>
        <v>#REF!</v>
      </c>
      <c r="F6" s="465" t="e">
        <f ca="1">SUMPRODUCT((成本日报!$A$3:$A$95&gt;=$B$1)*(成本日报!$A$3:$A$95&lt;$F$1)*(成本日报!$D$3:$D$95=$A6),成本日报!AA$3:AA$95)</f>
        <v>#REF!</v>
      </c>
      <c r="G6" s="434" t="e">
        <f ca="1">IF(D6=0,0,E6/D6)</f>
        <v>#REF!</v>
      </c>
      <c r="H6" s="668" t="e">
        <f ca="1">-D6*($H$1-$G6)/10000</f>
        <v>#REF!</v>
      </c>
      <c r="I6" s="434" t="e">
        <f ca="1">IF(D6=0,0,F6/D6)</f>
        <v>#REF!</v>
      </c>
      <c r="J6" s="668" t="e">
        <f ca="1">-D6*($J$1-$I6)/10000</f>
        <v>#REF!</v>
      </c>
      <c r="M6" s="674"/>
      <c r="N6" s="674"/>
      <c r="O6" s="674"/>
      <c r="P6" s="674"/>
      <c r="Q6" s="674"/>
      <c r="R6" s="674"/>
      <c r="S6" s="646"/>
      <c r="T6" s="646"/>
      <c r="U6" s="646"/>
      <c r="V6" s="646"/>
      <c r="W6" s="673" t="s">
        <v>663</v>
      </c>
      <c r="X6" s="429" t="s">
        <v>664</v>
      </c>
      <c r="Y6" s="429" t="s">
        <v>664</v>
      </c>
      <c r="Z6" s="429" t="s">
        <v>664</v>
      </c>
      <c r="AA6" s="429">
        <v>0.63713080168776404</v>
      </c>
      <c r="AB6" s="429">
        <v>0.86497890295358604</v>
      </c>
      <c r="AC6" s="429">
        <v>0.98312236286919796</v>
      </c>
    </row>
    <row ht="24" customHeight="1" r="7">
      <c r="A7" s="667" t="s">
        <v>665</v>
      </c>
      <c r="B7" s="10">
        <f ca="1">SUMPRODUCT((成本日报!$A$3:$A$95&gt;=$B$1)*(成本日报!$A$3:$A$95&lt;$F$1)*(成本日报!$D$3:$D$95=$A7))</f>
        <v>0</v>
      </c>
      <c r="C7" s="10">
        <f ca="1">B7*8</f>
        <v>0</v>
      </c>
      <c r="D7" s="465" t="e">
        <f ca="1">SUMPRODUCT((成本日报!$A$3:$A$95&gt;=$B$1)*(成本日报!$A$3:$A$95&lt;$F$1)*(成本日报!$D$3:$D$95=$A7),成本日报!G$3:G$95)</f>
        <v>#REF!</v>
      </c>
      <c r="E7" s="465" t="e">
        <f ca="1">SUMPRODUCT((成本日报!$A$3:$A$95&gt;=$B$1)*(成本日报!$A$3:$A$95&lt;$F$1)*(成本日报!$D$3:$D$95=$A7),成本日报!Z$3:Z$95)</f>
        <v>#REF!</v>
      </c>
      <c r="F7" s="465" t="e">
        <f ca="1">SUMPRODUCT((成本日报!$A$3:$A$95&gt;=$B$1)*(成本日报!$A$3:$A$95&lt;$F$1)*(成本日报!$D$3:$D$95=$A7),成本日报!AA$3:AA$95)</f>
        <v>#REF!</v>
      </c>
      <c r="G7" s="434" t="e">
        <f ca="1">IF(D7=0,0,E7/D7)</f>
        <v>#REF!</v>
      </c>
      <c r="H7" s="668" t="e">
        <f ca="1">-D7*($H$1-$G7)/10000</f>
        <v>#REF!</v>
      </c>
      <c r="I7" s="434" t="e">
        <f ca="1">IF(D7=0,0,F7/D7)</f>
        <v>#REF!</v>
      </c>
      <c r="J7" s="668" t="e">
        <f ca="1">-D7*($J$1-$I7)/10000</f>
        <v>#REF!</v>
      </c>
      <c r="M7" s="674"/>
      <c r="N7" s="674"/>
      <c r="O7" s="674"/>
      <c r="P7" s="674"/>
      <c r="Q7" s="674"/>
      <c r="R7" s="674"/>
      <c r="S7" s="674"/>
      <c r="T7" s="646"/>
      <c r="U7" s="646"/>
      <c r="V7" s="646"/>
      <c r="W7" s="673" t="s">
        <v>666</v>
      </c>
      <c r="X7" s="429">
        <v>0.55882352941176505</v>
      </c>
      <c r="Y7" s="429">
        <v>0.78151260504201703</v>
      </c>
      <c r="Z7" s="429">
        <v>0.92436974789916004</v>
      </c>
      <c r="AA7" s="429">
        <v>0.63513513513513498</v>
      </c>
      <c r="AB7" s="429">
        <v>0.82882882882882902</v>
      </c>
      <c r="AC7" s="429">
        <v>0.98198198198198205</v>
      </c>
    </row>
    <row ht="18.75" r="8">
      <c r="A8" s="675" t="s">
        <v>153</v>
      </c>
      <c r="B8" s="10">
        <f ca="1">SUM(B4:B7)/3</f>
        <v>0</v>
      </c>
      <c r="C8" s="10">
        <f ca="1">SUM(C4:C7)</f>
        <v>0</v>
      </c>
      <c r="D8" s="465" t="e">
        <f ca="1">SUM(D4:D7)</f>
        <v>#REF!</v>
      </c>
      <c r="E8" s="465" t="e">
        <f ca="1">SUM(E4:E7)</f>
        <v>#REF!</v>
      </c>
      <c r="F8" s="465" t="e">
        <f ca="1">SUM(F4:F7)</f>
        <v>#REF!</v>
      </c>
      <c r="G8" s="434" t="e">
        <f ca="1">IF(D8=0,0,E8/D8)</f>
        <v>#REF!</v>
      </c>
      <c r="H8" s="465" t="e">
        <f ca="1">SUM(H4:H7)</f>
        <v>#REF!</v>
      </c>
      <c r="I8" s="434" t="e">
        <f ca="1">IF(D8=0,0,F8/D8)</f>
        <v>#REF!</v>
      </c>
      <c r="J8" s="465" t="e">
        <f ca="1">SUM(J4:J7)</f>
        <v>#REF!</v>
      </c>
      <c r="M8" s="674"/>
      <c r="N8" s="674"/>
      <c r="O8" s="674"/>
      <c r="P8" s="674"/>
      <c r="Q8" s="674"/>
      <c r="R8" s="674"/>
      <c r="S8" s="646"/>
      <c r="T8" s="646"/>
      <c r="U8" s="646"/>
      <c r="V8" s="646"/>
      <c r="W8" s="673" t="s">
        <v>667</v>
      </c>
      <c r="X8" s="429">
        <v>0.59160305343511499</v>
      </c>
      <c r="Y8" s="429">
        <v>0.79007633587786297</v>
      </c>
      <c r="Z8" s="429">
        <v>0.954198473282443</v>
      </c>
      <c r="AA8" s="429">
        <v>0.55737704918032804</v>
      </c>
      <c r="AB8" s="429">
        <v>0.78278688524590201</v>
      </c>
      <c r="AC8" s="429">
        <v>0.94672131147541005</v>
      </c>
    </row>
    <row ht="16.5" customHeight="1" r="9">
      <c r="A9" s="655"/>
      <c r="B9" s="655"/>
      <c r="C9" s="655"/>
      <c r="D9" s="655"/>
      <c r="E9" s="655"/>
      <c r="F9" s="655"/>
      <c r="G9" s="655"/>
      <c r="H9" s="655"/>
      <c r="I9" s="655"/>
      <c r="J9" s="655"/>
      <c r="M9" s="674"/>
      <c r="N9" s="674"/>
      <c r="O9" s="674"/>
      <c r="P9" s="674"/>
      <c r="Q9" s="674"/>
      <c r="R9" s="674"/>
      <c r="S9" s="646"/>
      <c r="T9" s="646"/>
      <c r="U9" s="646"/>
      <c r="V9" s="646"/>
      <c r="W9" s="673" t="s">
        <v>668</v>
      </c>
      <c r="X9" s="429">
        <v>0.51798561151079103</v>
      </c>
      <c r="Y9" s="429">
        <v>0.71942446043165498</v>
      </c>
      <c r="Z9" s="429">
        <v>0.93165467625899301</v>
      </c>
      <c r="AA9" s="429">
        <v>0.57913669064748197</v>
      </c>
      <c r="AB9" s="429">
        <v>0.77338129496402896</v>
      </c>
      <c r="AC9" s="429">
        <v>0.95683453237410099</v>
      </c>
    </row>
    <row ht="33.75" customHeight="1" r="10">
      <c r="A10" s="676" t="s">
        <v>669</v>
      </c>
      <c r="B10" s="677">
        <v>21.780000000000001</v>
      </c>
      <c r="C10" s="656" t="s">
        <v>670</v>
      </c>
      <c r="D10" s="655"/>
      <c r="E10" s="676" t="s">
        <v>671</v>
      </c>
      <c r="F10" s="677">
        <v>29.5</v>
      </c>
      <c r="G10" s="656" t="s">
        <v>670</v>
      </c>
      <c r="H10" s="655"/>
      <c r="I10" s="676" t="s">
        <v>672</v>
      </c>
      <c r="J10" s="678">
        <v>0.23499999999999999</v>
      </c>
      <c r="M10" s="679" t="s">
        <v>673</v>
      </c>
      <c r="N10" s="679" t="s">
        <v>674</v>
      </c>
      <c r="O10" s="679" t="s">
        <v>175</v>
      </c>
      <c r="P10" s="679" t="s">
        <v>208</v>
      </c>
      <c r="Q10" s="679" t="s">
        <v>172</v>
      </c>
      <c r="R10" s="679" t="s">
        <v>170</v>
      </c>
      <c r="S10" s="646"/>
      <c r="T10" s="646"/>
      <c r="U10" s="646"/>
      <c r="V10" s="646"/>
      <c r="W10" s="673" t="s">
        <v>675</v>
      </c>
      <c r="X10" s="429">
        <v>0.53759398496240596</v>
      </c>
      <c r="Y10" s="429">
        <v>0.744360902255639</v>
      </c>
      <c r="Z10" s="429">
        <v>0.95112781954887204</v>
      </c>
      <c r="AA10" s="429">
        <v>0.56976744186046502</v>
      </c>
      <c r="AB10" s="429">
        <v>0.78682170542635699</v>
      </c>
      <c r="AC10" s="429">
        <v>0.96124031007751898</v>
      </c>
    </row>
    <row ht="18.75" r="11">
      <c r="A11" s="667" t="s">
        <v>652</v>
      </c>
      <c r="B11" s="10" t="e">
        <f ca="1">SUMPRODUCT((计划!$B$12:$B$755&gt;=$B$1)*(计划!$B$12:$B$755&lt;$F$1)*(计划!$E$12:$E$755=$A11)*(计划!$BI$12:$BI$755&gt;B$10))</f>
        <v>#REF!</v>
      </c>
      <c r="C11" s="451" t="e">
        <f ca="1">B11/C4</f>
        <v>#REF!</v>
      </c>
      <c r="D11" s="655"/>
      <c r="E11" s="667" t="s">
        <v>652</v>
      </c>
      <c r="F11" s="10" t="e">
        <f ca="1">SUMPRODUCT((计划!$B$12:$B$755&gt;=$B$1)*(计划!$B$12:$B$755&lt;$F$1)*(计划!$E$12:$E$755=$E11)*(计划!$BJ$12:$BJ$755&gt;F$10))</f>
        <v>#REF!</v>
      </c>
      <c r="G11" s="451" t="e">
        <f ca="1">F11/C4</f>
        <v>#REF!</v>
      </c>
      <c r="H11" s="655"/>
      <c r="I11" s="667" t="s">
        <v>652</v>
      </c>
      <c r="J11" s="680" t="e">
        <f ca="1">SUMPRODUCT((计划!$B$12:$B$755&gt;=$B$1)*(计划!$B$12:$B$755&lt;$F$1)*(计划!$CY$12:$CY$755&gt;0)*(计划!$E$12:$E$755=$I11),计划!$CY$12:$CY$755)/SUMPRODUCT((计划!$B$12:$B$755&gt;=$B$1)*(计划!$B$12:$B$755&lt;$F$1)*(计划!$CY$12:$CY$755&gt;0)*(计划!$E$12:$E$755=$I11))</f>
        <v>#REF!</v>
      </c>
      <c r="M11" s="681" t="s">
        <v>676</v>
      </c>
      <c r="N11" s="682" t="s">
        <v>657</v>
      </c>
      <c r="O11" s="434">
        <v>0.01</v>
      </c>
      <c r="P11" s="668">
        <v>2.6000000000000001</v>
      </c>
      <c r="Q11" s="456">
        <v>43.5</v>
      </c>
      <c r="R11" s="456">
        <v>10</v>
      </c>
      <c r="S11" s="646"/>
      <c r="T11" s="646"/>
      <c r="U11" s="646"/>
      <c r="V11" s="646"/>
      <c r="W11" s="673" t="s">
        <v>677</v>
      </c>
      <c r="X11" s="429">
        <v>0.51145038167938905</v>
      </c>
      <c r="Y11" s="429">
        <v>0.72137404580152698</v>
      </c>
      <c r="Z11" s="429">
        <v>0.93893129770992401</v>
      </c>
      <c r="AA11" s="429">
        <v>0.48571428571428599</v>
      </c>
      <c r="AB11" s="429">
        <v>0.70357142857142896</v>
      </c>
      <c r="AC11" s="429">
        <v>0.95714285714285696</v>
      </c>
    </row>
    <row ht="18.75" r="12">
      <c r="A12" s="667" t="s">
        <v>659</v>
      </c>
      <c r="B12" s="10" t="e">
        <f ca="1">SUMPRODUCT((计划!$B$12:$B$755&gt;=$B$1)*(计划!$B$12:$B$755&lt;$F$1)*(计划!$E$12:$E$755=$A12)*(计划!$BI$12:$BI$755&gt;B$10))</f>
        <v>#REF!</v>
      </c>
      <c r="C12" s="451" t="e">
        <f ca="1">B12/C5</f>
        <v>#REF!</v>
      </c>
      <c r="D12" s="655"/>
      <c r="E12" s="667" t="s">
        <v>659</v>
      </c>
      <c r="F12" s="10" t="e">
        <f ca="1">SUMPRODUCT((计划!$B$12:$B$755&gt;=$B$1)*(计划!$B$12:$B$755&lt;$F$1)*(计划!$E$12:$E$755=$E12)*(计划!$BJ$12:$BJ$755&gt;F$10))</f>
        <v>#REF!</v>
      </c>
      <c r="G12" s="451" t="e">
        <f ca="1">F12/C5</f>
        <v>#REF!</v>
      </c>
      <c r="H12" s="655"/>
      <c r="I12" s="667" t="s">
        <v>659</v>
      </c>
      <c r="J12" s="680" t="e">
        <f ca="1">SUMPRODUCT((计划!$B$12:$B$755&gt;=$B$1)*(计划!$B$12:$B$755&lt;$F$1)*(计划!$CY$12:$CY$755&gt;0)*(计划!$E$12:$E$755=$I12),计划!$CY$12:$CY$755)/SUMPRODUCT((计划!$B$12:$B$755&gt;=$B$1)*(计划!$B$12:$B$755&lt;$F$1)*(计划!$CY$12:$CY$755&gt;0)*(计划!$E$12:$E$755=$I12))</f>
        <v>#REF!</v>
      </c>
      <c r="M12" s="681" t="s">
        <v>678</v>
      </c>
      <c r="N12" s="682" t="s">
        <v>657</v>
      </c>
      <c r="O12" s="434">
        <v>0.01</v>
      </c>
      <c r="P12" s="668">
        <v>0.29999999999999999</v>
      </c>
      <c r="Q12" s="456">
        <v>35</v>
      </c>
      <c r="R12" s="456">
        <v>17</v>
      </c>
      <c r="S12" s="646"/>
      <c r="T12" s="646"/>
      <c r="U12" s="646"/>
      <c r="V12" s="646"/>
      <c r="W12" s="673" t="s">
        <v>679</v>
      </c>
      <c r="X12" s="683">
        <v>0.61567164179104505</v>
      </c>
      <c r="Y12" s="429">
        <v>0.81716417910447803</v>
      </c>
      <c r="Z12" s="429">
        <v>0.97014925373134298</v>
      </c>
      <c r="AA12" s="683">
        <v>0.65660377358490596</v>
      </c>
      <c r="AB12" s="429">
        <v>0.83396226415094299</v>
      </c>
      <c r="AC12" s="429">
        <v>0.96226415094339601</v>
      </c>
    </row>
    <row ht="18.75" r="13">
      <c r="A13" s="667" t="s">
        <v>662</v>
      </c>
      <c r="B13" s="10" t="e">
        <f ca="1">SUMPRODUCT((计划!$B$12:$B$755&gt;=$B$1)*(计划!$B$12:$B$755&lt;$F$1)*(计划!$E$12:$E$755=$A13)*(计划!$BI$12:$BI$755&gt;B$10))</f>
        <v>#REF!</v>
      </c>
      <c r="C13" s="451" t="e">
        <f ca="1">B13/C6</f>
        <v>#REF!</v>
      </c>
      <c r="D13" s="655"/>
      <c r="E13" s="667" t="s">
        <v>662</v>
      </c>
      <c r="F13" s="10" t="e">
        <f ca="1">SUMPRODUCT((计划!$B$12:$B$755&gt;=$B$1)*(计划!$B$12:$B$755&lt;$F$1)*(计划!$E$12:$E$755=$E13)*(计划!$BJ$12:$BJ$755&gt;F$10))</f>
        <v>#REF!</v>
      </c>
      <c r="G13" s="451" t="e">
        <f ca="1">F13/C6</f>
        <v>#REF!</v>
      </c>
      <c r="H13" s="655"/>
      <c r="I13" s="667" t="s">
        <v>662</v>
      </c>
      <c r="J13" s="680" t="e">
        <f ca="1">SUMPRODUCT((计划!$B$12:$B$755&gt;=$B$1)*(计划!$B$12:$B$755&lt;$F$1)*(计划!$CY$12:$CY$755&gt;0)*(计划!$E$12:$E$755=$I13),计划!$CY$12:$CY$755)/SUMPRODUCT((计划!$B$12:$B$755&gt;=$B$1)*(计划!$B$12:$B$755&lt;$F$1)*(计划!$CY$12:$CY$755&gt;0)*(计划!$E$12:$E$755=$I13))</f>
        <v>#REF!</v>
      </c>
      <c r="M13" s="681" t="s">
        <v>680</v>
      </c>
      <c r="N13" s="684" t="s">
        <v>681</v>
      </c>
      <c r="O13" s="434">
        <v>0.01</v>
      </c>
      <c r="P13" s="456">
        <v>1.5</v>
      </c>
      <c r="Q13" s="456">
        <v>53</v>
      </c>
      <c r="R13" s="456">
        <v>1.5</v>
      </c>
      <c r="S13" s="646"/>
      <c r="T13" s="646"/>
      <c r="U13" s="646"/>
      <c r="V13" s="646"/>
      <c r="W13" s="673" t="s">
        <v>682</v>
      </c>
      <c r="X13" s="683">
        <v>0.62307692307692297</v>
      </c>
      <c r="Y13" s="429">
        <v>0.82307692307692304</v>
      </c>
      <c r="Z13" s="429">
        <v>0.984615384615385</v>
      </c>
      <c r="AA13" s="683">
        <v>0.65789473684210498</v>
      </c>
      <c r="AB13" s="429">
        <v>0.82330827067669199</v>
      </c>
      <c r="AC13" s="429">
        <v>0.95488721804511301</v>
      </c>
    </row>
    <row ht="18.75" r="14">
      <c r="A14" s="667" t="s">
        <v>665</v>
      </c>
      <c r="B14" s="10" t="e">
        <f ca="1">SUMPRODUCT((计划!$B$12:$B$755&gt;=$B$1)*(计划!$B$12:$B$755&lt;$F$1)*(计划!$E$12:$E$755=$A14)*(计划!$BI$12:$BI$755&gt;B$10))</f>
        <v>#REF!</v>
      </c>
      <c r="C14" s="451" t="e">
        <f ca="1">B14/C7</f>
        <v>#REF!</v>
      </c>
      <c r="D14" s="655"/>
      <c r="E14" s="667" t="s">
        <v>665</v>
      </c>
      <c r="F14" s="10" t="e">
        <f ca="1">SUMPRODUCT((计划!$B$12:$B$755&gt;=$B$1)*(计划!$B$12:$B$755&lt;$F$1)*(计划!$E$12:$E$755=$E14)*(计划!$BJ$12:$BJ$755&gt;F$10))</f>
        <v>#REF!</v>
      </c>
      <c r="G14" s="451" t="e">
        <f ca="1">F14/C7</f>
        <v>#REF!</v>
      </c>
      <c r="H14" s="655"/>
      <c r="I14" s="667" t="s">
        <v>665</v>
      </c>
      <c r="J14" s="680" t="e">
        <f ca="1">SUMPRODUCT((计划!$B$12:$B$755&gt;=$B$1)*(计划!$B$12:$B$755&lt;$F$1)*(计划!$CY$12:$CY$755&gt;0)*(计划!$E$12:$E$755=$I14),计划!$CY$12:$CY$755)/SUMPRODUCT((计划!$B$12:$B$755&gt;=$B$1)*(计划!$B$12:$B$755&lt;$F$1)*(计划!$CY$12:$CY$755&gt;0)*(计划!$E$12:$E$755=$I14))</f>
        <v>#REF!</v>
      </c>
      <c r="M14" s="681" t="s">
        <v>678</v>
      </c>
      <c r="N14" s="682" t="s">
        <v>683</v>
      </c>
      <c r="O14" s="434">
        <v>0.02</v>
      </c>
      <c r="P14" s="668">
        <v>0.25</v>
      </c>
      <c r="Q14" s="456">
        <v>33</v>
      </c>
      <c r="R14" s="456">
        <v>19</v>
      </c>
      <c r="S14" s="646"/>
      <c r="T14" s="646"/>
      <c r="U14" s="646"/>
      <c r="V14" s="646"/>
      <c r="W14" s="673" t="s">
        <v>684</v>
      </c>
      <c r="X14" s="683">
        <v>0.63080000000000003</v>
      </c>
      <c r="Y14" s="429">
        <v>0.82079999999999997</v>
      </c>
      <c r="Z14" s="429">
        <v>0.98570000000000002</v>
      </c>
      <c r="AA14" s="683">
        <v>0.59640000000000004</v>
      </c>
      <c r="AB14" s="429">
        <v>0.77449999999999997</v>
      </c>
      <c r="AC14" s="429">
        <v>0.94910000000000005</v>
      </c>
    </row>
    <row ht="18.75" r="15">
      <c r="A15" s="675" t="s">
        <v>153</v>
      </c>
      <c r="B15" s="10" t="e">
        <f ca="1">SUM(B11:B14)</f>
        <v>#REF!</v>
      </c>
      <c r="C15" s="451" t="e">
        <f ca="1">B15/C8</f>
        <v>#REF!</v>
      </c>
      <c r="D15" s="655"/>
      <c r="E15" s="675" t="s">
        <v>153</v>
      </c>
      <c r="F15" s="10" t="e">
        <f ca="1">SUM(F11:F14)</f>
        <v>#REF!</v>
      </c>
      <c r="G15" s="451" t="e">
        <f ca="1">F15/C8</f>
        <v>#REF!</v>
      </c>
      <c r="H15" s="655"/>
      <c r="I15" s="675" t="s">
        <v>153</v>
      </c>
      <c r="J15" s="680" t="e">
        <f ca="1">SUMPRODUCT((计划!$B$12:$B$755&gt;=$B$1)*(计划!$B$12:$B$755&lt;$F$1)*(计划!$CY$12:$CY$755&gt;0),计划!$CY$12:$CY$755)/SUMPRODUCT((计划!$B$12:$B$755&gt;=$B$1)*(计划!$B$12:$B$755&lt;$F$1)*(计划!$CY$12:$CY$755&gt;0))</f>
        <v>#REF!</v>
      </c>
      <c r="M15" s="646"/>
      <c r="N15" s="646"/>
      <c r="O15" s="646"/>
      <c r="P15" s="646"/>
      <c r="Q15" s="646"/>
      <c r="R15" s="646"/>
      <c r="S15" s="646"/>
      <c r="T15" s="646"/>
      <c r="U15" s="646"/>
      <c r="V15" s="646"/>
      <c r="W15" s="673" t="s">
        <v>685</v>
      </c>
      <c r="X15" s="683">
        <v>0.67984189723320199</v>
      </c>
      <c r="Y15" s="429">
        <v>0.83003952569170003</v>
      </c>
      <c r="Z15" s="429">
        <v>0.99209486166007899</v>
      </c>
      <c r="AA15" s="683">
        <v>0.689393939393939</v>
      </c>
      <c r="AB15" s="429">
        <v>0.88257575757575801</v>
      </c>
      <c r="AC15" s="429">
        <v>0.99242424242424199</v>
      </c>
    </row>
    <row ht="19.5" customHeight="1" r="16">
      <c r="A16" s="655"/>
      <c r="B16" s="655"/>
      <c r="C16" s="655"/>
      <c r="D16" s="655"/>
      <c r="E16" s="655"/>
      <c r="F16" s="655"/>
      <c r="G16" s="655"/>
      <c r="H16" s="655"/>
      <c r="I16" s="655"/>
      <c r="J16" s="655"/>
      <c r="M16" s="646"/>
      <c r="N16" s="646"/>
      <c r="O16" s="646"/>
      <c r="P16" s="646"/>
      <c r="Q16" s="646"/>
      <c r="R16" s="646"/>
      <c r="S16" s="646"/>
      <c r="T16" s="646"/>
      <c r="U16" s="646"/>
      <c r="V16" s="646"/>
      <c r="W16" s="685" t="s">
        <v>686</v>
      </c>
      <c r="X16" s="683">
        <v>0.68000000000000005</v>
      </c>
      <c r="Y16" s="429">
        <v>0.84730000000000005</v>
      </c>
      <c r="Z16" s="429">
        <v>0.98909999999999998</v>
      </c>
      <c r="AA16" s="683">
        <v>0.69599999999999995</v>
      </c>
      <c r="AB16" s="429">
        <v>0.87180000000000002</v>
      </c>
      <c r="AC16" s="429">
        <v>0.98529999999999995</v>
      </c>
    </row>
    <row ht="33" customHeight="1" r="17">
      <c r="A17" s="676" t="s">
        <v>687</v>
      </c>
      <c r="B17" s="656" t="s">
        <v>688</v>
      </c>
      <c r="C17" s="656" t="s">
        <v>689</v>
      </c>
      <c r="D17" s="686" t="s">
        <v>690</v>
      </c>
      <c r="E17" s="686" t="s">
        <v>691</v>
      </c>
      <c r="F17" s="686" t="s">
        <v>692</v>
      </c>
      <c r="G17" s="687" t="s">
        <v>693</v>
      </c>
      <c r="H17" s="688" t="s">
        <v>694</v>
      </c>
      <c r="I17" s="688" t="s">
        <v>695</v>
      </c>
      <c r="J17" s="689" t="str">
        <f>RIGHT(H17,5)&amp;"至"&amp;RIGHT(I17,4)&amp;"命中率"</f>
        <v>-0.05至0.05命中率</v>
      </c>
      <c r="M17" s="646"/>
      <c r="N17" s="646"/>
      <c r="O17" s="646"/>
      <c r="P17" s="646"/>
      <c r="Q17" s="646"/>
      <c r="R17" s="646"/>
      <c r="S17" s="646"/>
      <c r="T17" s="646"/>
      <c r="U17" s="646"/>
      <c r="V17" s="646">
        <v>2016</v>
      </c>
      <c r="W17" s="685" t="s">
        <v>661</v>
      </c>
      <c r="X17" s="683">
        <v>0.71279999999999999</v>
      </c>
      <c r="Y17" s="429">
        <v>0.88649999999999995</v>
      </c>
      <c r="Z17" s="429">
        <v>0.97519999999999996</v>
      </c>
      <c r="AA17" s="683">
        <v>0.73819999999999997</v>
      </c>
      <c r="AB17" s="429">
        <v>0.90180000000000005</v>
      </c>
      <c r="AC17" s="429">
        <v>0.99270000000000003</v>
      </c>
    </row>
    <row ht="18.75" r="18">
      <c r="A18" s="667" t="s">
        <v>652</v>
      </c>
      <c r="B18" s="10" t="e">
        <f ca="1">SUMPRODUCT((计划!$B$12:$B$755&gt;=$B$1)*(计划!$B$12:$B$755&lt;$F$1)*(计划!$E$12:$E$755=$A18)*(计划!$BZ$12:$BZ$755&gt;0))</f>
        <v>#REF!</v>
      </c>
      <c r="C18" s="434" t="e">
        <f ca="1">SUMPRODUCT((计划!$B$12:$B$755&gt;=$B$1)*(计划!$B$12:$B$755&lt;$F$1)*(计划!$E$12:$E$755=$A18),计划!$BR$12:$BR$755)/B18</f>
        <v>#REF!</v>
      </c>
      <c r="D18" s="451" t="e">
        <f ca="1">1-(SUMPRODUCT((计划!$B$12:$B$755&gt;=$B$1)*(计划!$B$12:$B$755&lt;$F$1)*(计划!$E$12:$E$755=$A18)*(计划!$HI$12:$HI$755&lt;-0.12))+SUMPRODUCT((计划!$B$12:$B$755&gt;=$B$1)*(计划!$B$12:$B$755&lt;$F$1)*(计划!$E$12:$E$755=$A18)*(计划!$HI$12:$HI$755&gt;0.12)))/B18</f>
        <v>#REF!</v>
      </c>
      <c r="E18" s="466" t="e">
        <f ca="1">1-(SUMPRODUCT((计划!$B$12:$B$755&gt;=$B$1)*(计划!$B$12:$B$755&lt;$F$1)*(计划!$E$12:$E$755=$A18)*(计划!$HI$12:$HI$755&lt;-0.08))+SUMPRODUCT((计划!$B$12:$B$755&gt;=$B$1)*(计划!$B$12:$B$755&lt;$F$1)*(计划!$E$12:$E$755=$A18)*(计划!$HI$12:$HI$755&gt;0.08)))/B18</f>
        <v>#REF!</v>
      </c>
      <c r="F18" s="451" t="e">
        <f ca="1">1-(SUMPRODUCT((计划!$B$12:$B$755&gt;=$B$1)*(计划!$B$12:$B$755&lt;$F$1)*(计划!$E$12:$E$755=$A18)*(计划!$HI$12:$HI$755&lt;-0.05))+SUMPRODUCT((计划!$B$12:$B$755&gt;=$B$1)*(计划!$B$12:$B$755&lt;$F$1)*(计划!$E$12:$E$755=$A18)*(计划!$HI$12:$HI$755&gt;0.05)))/B18</f>
        <v>#REF!</v>
      </c>
      <c r="G18" s="655"/>
      <c r="H18" s="10" t="e">
        <f ca="1">SUMPRODUCT((计划!$B$12:$B$755&gt;=$B$1)*(计划!$B$12:$B$755&lt;$F$1)*(计划!$E$12:$E$755=$A18)*(计划!$HI$12:$HI$755&lt;-RIGHT(H$17,4)+1-1))</f>
        <v>#REF!</v>
      </c>
      <c r="I18" s="546" t="e">
        <f ca="1">SUMPRODUCT((计划!$B$12:$B$755&gt;=$B$1)*(计划!$B$12:$B$755&lt;$F$1)*(计划!$E$12:$E$755=$A18)*(计划!$HI$12:$HI$755&gt;RIGHT(I$17,4)+1-1))</f>
        <v>#REF!</v>
      </c>
      <c r="J18" s="451" t="e">
        <f ca="1">(B18-H18-I18)/B18</f>
        <v>#REF!</v>
      </c>
      <c r="M18" s="646"/>
      <c r="N18" s="646"/>
      <c r="O18" s="646"/>
      <c r="P18" s="646"/>
      <c r="Q18" s="646"/>
      <c r="R18" s="646"/>
      <c r="S18" s="646"/>
      <c r="T18" s="646"/>
      <c r="U18" s="646"/>
      <c r="V18" s="646"/>
      <c r="W18" s="685" t="s">
        <v>663</v>
      </c>
      <c r="X18" s="683">
        <v>0.76370000000000005</v>
      </c>
      <c r="Y18" s="429">
        <v>0.92859999999999998</v>
      </c>
      <c r="Z18" s="429">
        <v>0.98350000000000004</v>
      </c>
      <c r="AA18" s="683">
        <v>0.57579999999999998</v>
      </c>
      <c r="AB18" s="429">
        <v>0.82830000000000004</v>
      </c>
      <c r="AC18" s="429">
        <v>0.95450000000000002</v>
      </c>
    </row>
    <row ht="18.75" r="19">
      <c r="A19" s="667" t="s">
        <v>659</v>
      </c>
      <c r="B19" s="10" t="e">
        <f ca="1">SUMPRODUCT((计划!$B$12:$B$755&gt;=$B$1)*(计划!$B$12:$B$755&lt;$F$1)*(计划!$E$12:$E$755=$A19)*(计划!$BZ$12:$BZ$755&gt;0))</f>
        <v>#REF!</v>
      </c>
      <c r="C19" s="434" t="e">
        <f ca="1">SUMPRODUCT((计划!$B$12:$B$755&gt;=$B$1)*(计划!$B$12:$B$755&lt;$F$1)*(计划!$E$12:$E$755=$A19),计划!$BR$12:$BR$755)/B19</f>
        <v>#REF!</v>
      </c>
      <c r="D19" s="451" t="e">
        <f ca="1">1-(SUMPRODUCT((计划!$B$12:$B$755&gt;=$B$1)*(计划!$B$12:$B$755&lt;$F$1)*(计划!$E$12:$E$755=$A19)*(计划!$HI$12:$HI$755&lt;-0.12))+SUMPRODUCT((计划!$B$12:$B$755&gt;=$B$1)*(计划!$B$12:$B$755&lt;$F$1)*(计划!$E$12:$E$755=$A19)*(计划!$HI$12:$HI$755&gt;0.12)))/B19</f>
        <v>#REF!</v>
      </c>
      <c r="E19" s="466" t="e">
        <f ca="1">1-(SUMPRODUCT((计划!$B$12:$B$755&gt;=$B$1)*(计划!$B$12:$B$755&lt;$F$1)*(计划!$E$12:$E$755=$A19)*(计划!$HI$12:$HI$755&lt;-0.08))+SUMPRODUCT((计划!$B$12:$B$755&gt;=$B$1)*(计划!$B$12:$B$755&lt;$F$1)*(计划!$E$12:$E$755=$A19)*(计划!$HI$12:$HI$755&gt;0.08)))/B19</f>
        <v>#REF!</v>
      </c>
      <c r="F19" s="451" t="e">
        <f ca="1">1-(SUMPRODUCT((计划!$B$12:$B$755&gt;=$B$1)*(计划!$B$12:$B$755&lt;$F$1)*(计划!$E$12:$E$755=$A19)*(计划!$HI$12:$HI$755&lt;-0.05))+SUMPRODUCT((计划!$B$12:$B$755&gt;=$B$1)*(计划!$B$12:$B$755&lt;$F$1)*(计划!$E$12:$E$755=$A19)*(计划!$HI$12:$HI$755&gt;0.05)))/B19</f>
        <v>#REF!</v>
      </c>
      <c r="G19" s="655"/>
      <c r="H19" s="10" t="e">
        <f ca="1">SUMPRODUCT((计划!$B$12:$B$755&gt;=$B$1)*(计划!$B$12:$B$755&lt;$F$1)*(计划!$E$12:$E$755=$A19)*(计划!$HI$12:$HI$755&lt;-RIGHT(H$17,4)+1-1))</f>
        <v>#REF!</v>
      </c>
      <c r="I19" s="546" t="e">
        <f ca="1">SUMPRODUCT((计划!$B$12:$B$755&gt;=$B$1)*(计划!$B$12:$B$755&lt;$F$1)*(计划!$E$12:$E$755=$A19)*(计划!$HI$12:$HI$755&gt;RIGHT(I$17,4)+1-1))</f>
        <v>#REF!</v>
      </c>
      <c r="J19" s="451" t="e">
        <f ca="1">(B19-H19-I19)/B19</f>
        <v>#REF!</v>
      </c>
      <c r="M19" s="646"/>
      <c r="N19" s="646"/>
      <c r="O19" s="646"/>
      <c r="P19" s="646"/>
      <c r="Q19" s="646"/>
      <c r="R19" s="646"/>
      <c r="S19" s="646"/>
      <c r="T19" s="646"/>
      <c r="U19" s="646"/>
      <c r="V19" s="646"/>
    </row>
    <row ht="18.75" r="20">
      <c r="A20" s="667" t="s">
        <v>662</v>
      </c>
      <c r="B20" s="10" t="e">
        <f ca="1">SUMPRODUCT((计划!$B$12:$B$755&gt;=$B$1)*(计划!$B$12:$B$755&lt;$F$1)*(计划!$E$12:$E$755=$A20)*(计划!$BZ$12:$BZ$755&gt;0))</f>
        <v>#REF!</v>
      </c>
      <c r="C20" s="434" t="e">
        <f ca="1">SUMPRODUCT((计划!$B$12:$B$755&gt;=$B$1)*(计划!$B$12:$B$755&lt;$F$1)*(计划!$E$12:$E$755=$A20),计划!$BR$12:$BR$755)/B20</f>
        <v>#REF!</v>
      </c>
      <c r="D20" s="451" t="e">
        <f ca="1">1-(SUMPRODUCT((计划!$B$12:$B$755&gt;=$B$1)*(计划!$B$12:$B$755&lt;$F$1)*(计划!$E$12:$E$755=$A20)*(计划!$HI$12:$HI$755&lt;-0.12))+SUMPRODUCT((计划!$B$12:$B$755&gt;=$B$1)*(计划!$B$12:$B$755&lt;$F$1)*(计划!$E$12:$E$755=$A20)*(计划!$HI$12:$HI$755&gt;0.12)))/B20</f>
        <v>#REF!</v>
      </c>
      <c r="E20" s="466" t="e">
        <f ca="1">1-(SUMPRODUCT((计划!$B$12:$B$755&gt;=$B$1)*(计划!$B$12:$B$755&lt;$F$1)*(计划!$E$12:$E$755=$A20)*(计划!$HI$12:$HI$755&lt;-0.08))+SUMPRODUCT((计划!$B$12:$B$755&gt;=$B$1)*(计划!$B$12:$B$755&lt;$F$1)*(计划!$E$12:$E$755=$A20)*(计划!$HI$12:$HI$755&gt;0.08)))/B20</f>
        <v>#REF!</v>
      </c>
      <c r="F20" s="451" t="e">
        <f ca="1">1-(SUMPRODUCT((计划!$B$12:$B$755&gt;=$B$1)*(计划!$B$12:$B$755&lt;$F$1)*(计划!$E$12:$E$755=$A20)*(计划!$HI$12:$HI$755&lt;-0.05))+SUMPRODUCT((计划!$B$12:$B$755&gt;=$B$1)*(计划!$B$12:$B$755&lt;$F$1)*(计划!$E$12:$E$755=$A20)*(计划!$HI$12:$HI$755&gt;0.05)))/B20</f>
        <v>#REF!</v>
      </c>
      <c r="G20" s="655"/>
      <c r="H20" s="10" t="e">
        <f ca="1">SUMPRODUCT((计划!$B$12:$B$755&gt;=$B$1)*(计划!$B$12:$B$755&lt;$F$1)*(计划!$E$12:$E$755=$A20)*(计划!$HI$12:$HI$755&lt;-RIGHT(H$17,4)+1-1))</f>
        <v>#REF!</v>
      </c>
      <c r="I20" s="546" t="e">
        <f ca="1">SUMPRODUCT((计划!$B$12:$B$755&gt;=$B$1)*(计划!$B$12:$B$755&lt;$F$1)*(计划!$E$12:$E$755=$A20)*(计划!$HI$12:$HI$755&gt;RIGHT(I$17,4)+1-1))</f>
        <v>#REF!</v>
      </c>
      <c r="J20" s="451" t="e">
        <f ca="1">(B20-H20-I20)/B20</f>
        <v>#REF!</v>
      </c>
      <c r="M20" s="646"/>
      <c r="N20" s="646"/>
      <c r="O20" s="646"/>
      <c r="P20" s="646"/>
      <c r="Q20" s="646"/>
      <c r="R20" s="646"/>
      <c r="S20" s="646"/>
      <c r="T20" s="646"/>
      <c r="U20" s="646"/>
      <c r="V20" s="646"/>
    </row>
    <row ht="18.75" r="21">
      <c r="A21" s="667" t="s">
        <v>665</v>
      </c>
      <c r="B21" s="10" t="e">
        <f ca="1">SUMPRODUCT((计划!$B$12:$B$755&gt;=$B$1)*(计划!$B$12:$B$755&lt;$F$1)*(计划!$E$12:$E$755=$A21)*(计划!$BZ$12:$BZ$755&gt;0))</f>
        <v>#REF!</v>
      </c>
      <c r="C21" s="434" t="e">
        <f ca="1">SUMPRODUCT((计划!$B$12:$B$755&gt;=$B$1)*(计划!$B$12:$B$755&lt;$F$1)*(计划!$E$12:$E$755=$A21),计划!$BR$12:$BR$755)/B21</f>
        <v>#REF!</v>
      </c>
      <c r="D21" s="451" t="e">
        <f ca="1">1-(SUMPRODUCT((计划!$B$12:$B$755&gt;=$B$1)*(计划!$B$12:$B$755&lt;$F$1)*(计划!$E$12:$E$755=$A21)*(计划!$HI$12:$HI$755&lt;-0.12))+SUMPRODUCT((计划!$B$12:$B$755&gt;=$B$1)*(计划!$B$12:$B$755&lt;$F$1)*(计划!$E$12:$E$755=$A21)*(计划!$HI$12:$HI$755&gt;0.12)))/B21</f>
        <v>#REF!</v>
      </c>
      <c r="E21" s="466" t="e">
        <f ca="1">1-(SUMPRODUCT((计划!$B$12:$B$755&gt;=$B$1)*(计划!$B$12:$B$755&lt;$F$1)*(计划!$E$12:$E$755=$A21)*(计划!$HI$12:$HI$755&lt;-0.08))+SUMPRODUCT((计划!$B$12:$B$755&gt;=$B$1)*(计划!$B$12:$B$755&lt;$F$1)*(计划!$E$12:$E$755=$A21)*(计划!$HI$12:$HI$755&gt;0.08)))/B21</f>
        <v>#REF!</v>
      </c>
      <c r="F21" s="451" t="e">
        <f ca="1">1-(SUMPRODUCT((计划!$B$12:$B$755&gt;=$B$1)*(计划!$B$12:$B$755&lt;$F$1)*(计划!$E$12:$E$755=$A21)*(计划!$HI$12:$HI$755&lt;-0.05))+SUMPRODUCT((计划!$B$12:$B$755&gt;=$B$1)*(计划!$B$12:$B$755&lt;$F$1)*(计划!$E$12:$E$755=$A21)*(计划!$HI$12:$HI$755&gt;0.05)))/B21</f>
        <v>#REF!</v>
      </c>
      <c r="G21" s="655"/>
      <c r="H21" s="10" t="e">
        <f ca="1">SUMPRODUCT((计划!$B$12:$B$755&gt;=$B$1)*(计划!$B$12:$B$755&lt;$F$1)*(计划!$E$12:$E$755=$A21)*(计划!$HI$12:$HI$755&lt;-RIGHT(H$17,4)+1-1))</f>
        <v>#REF!</v>
      </c>
      <c r="I21" s="546" t="e">
        <f ca="1">SUMPRODUCT((计划!$B$12:$B$755&gt;=$B$1)*(计划!$B$12:$B$755&lt;$F$1)*(计划!$E$12:$E$755=$A21)*(计划!$HI$12:$HI$755&gt;RIGHT(I$17,4)+1-1))</f>
        <v>#REF!</v>
      </c>
      <c r="J21" s="451" t="e">
        <f ca="1">(B21-H21-I21)/B21</f>
        <v>#REF!</v>
      </c>
      <c r="M21" s="646"/>
      <c r="N21" s="646"/>
      <c r="O21" s="646"/>
      <c r="P21" s="646"/>
      <c r="Q21" s="646"/>
      <c r="R21" s="646"/>
      <c r="S21" s="646"/>
      <c r="T21" s="646"/>
      <c r="U21" s="646"/>
      <c r="V21" s="646"/>
    </row>
    <row ht="18.75" r="22">
      <c r="A22" s="675" t="s">
        <v>153</v>
      </c>
      <c r="B22" s="10" t="e">
        <f ca="1">SUM(B18:B21)</f>
        <v>#REF!</v>
      </c>
      <c r="C22" s="434" t="e">
        <f ca="1">SUMPRODUCT((计划!$B$12:$B$755&gt;=$B$1)*(计划!$B$12:$B$755&lt;$F$1)*(计划!$E$12:$E$755&gt;0),计划!$BR$12:$BR$755)/B22</f>
        <v>#REF!</v>
      </c>
      <c r="D22" s="451" t="e">
        <f ca="1">1-(SUMPRODUCT((计划!$B$12:$B$755&gt;=$B$1)*(计划!$B$12:$B$755&lt;$F$1)*(计划!$HI$12:$HI$755&lt;-0.12))+SUMPRODUCT((计划!$B$12:$B$755&gt;$B$1)*(计划!$B$12:$B$755&lt;$F$1)*(计划!$HI$12:$HI$755&gt;=0.12)))/B22</f>
        <v>#VALUE!</v>
      </c>
      <c r="E22" s="466" t="e">
        <f ca="1">1-(SUMPRODUCT((计划!$B$12:$B$755&gt;=$B$1)*(计划!$B$12:$B$755&lt;$F$1)*(计划!$HI$12:$HI$755&lt;-0.08))+SUMPRODUCT((计划!$B$12:$B$755&gt;=$B$1)*(计划!$B$12:$B$755&lt;$F$1)*(计划!$HI$12:$HI$755&gt;0.08)))/B22</f>
        <v>#VALUE!</v>
      </c>
      <c r="F22" s="451" t="e">
        <f ca="1">1-(SUMPRODUCT((计划!$B$12:$B$755&gt;=$B$1)*(计划!$B$12:$B$755&lt;$F$1)*(计划!$HI$12:$HI$755&lt;-0.05))+SUMPRODUCT((计划!$B$12:$B$755&gt;=$B$1)*(计划!$B$12:$B$755&lt;$F$1)*(计划!$HI$12:$HI$755&gt;0.05)))/B22</f>
        <v>#VALUE!</v>
      </c>
      <c r="G22" s="655"/>
      <c r="H22" s="10" t="e">
        <f ca="1">SUM(H18:H21)</f>
        <v>#REF!</v>
      </c>
      <c r="I22" s="546" t="e">
        <f ca="1">SUM(I18:I21)</f>
        <v>#REF!</v>
      </c>
      <c r="J22" s="451" t="e">
        <f ca="1">(B22-H22-I22)/B22</f>
        <v>#REF!</v>
      </c>
      <c r="M22" s="646"/>
      <c r="N22" s="646"/>
      <c r="O22" s="646"/>
      <c r="P22" s="646"/>
      <c r="Q22" s="646"/>
      <c r="R22" s="646"/>
      <c r="S22" s="646"/>
      <c r="T22" s="646"/>
      <c r="U22" s="646"/>
      <c r="V22" s="646"/>
    </row>
    <row ht="29.25" customHeight="1" r="23">
      <c r="A23" s="676" t="s">
        <v>697</v>
      </c>
      <c r="B23" s="656" t="s">
        <v>688</v>
      </c>
      <c r="C23" s="656" t="s">
        <v>698</v>
      </c>
      <c r="D23" s="656" t="s">
        <v>699</v>
      </c>
      <c r="E23" s="656" t="s">
        <v>700</v>
      </c>
      <c r="F23" s="656" t="s">
        <v>701</v>
      </c>
      <c r="G23" s="687" t="s">
        <v>693</v>
      </c>
      <c r="H23" s="688" t="s">
        <v>702</v>
      </c>
      <c r="I23" s="688" t="s">
        <v>703</v>
      </c>
      <c r="J23" s="690" t="str">
        <f>RIGHT(H23,3)&amp;"至"&amp;RIGHT(I23,3)&amp;"命中率"</f>
        <v>7.5至9.5命中率</v>
      </c>
      <c r="M23" s="646"/>
      <c r="N23" s="646"/>
      <c r="O23" s="646"/>
      <c r="P23" s="646"/>
      <c r="Q23" s="646"/>
      <c r="R23" s="646"/>
      <c r="S23" s="646"/>
      <c r="T23" s="646"/>
      <c r="U23" s="646"/>
      <c r="V23" s="646"/>
    </row>
    <row ht="18.75" r="24">
      <c r="A24" s="667" t="s">
        <v>652</v>
      </c>
      <c r="B24" s="10" t="e">
        <f ca="1">SUMPRODUCT((计划!$B$12:$B$755&gt;=$B$1)*(计划!$B$12:$B$755&lt;$F$1)*(计划!$E$12:$E$755=$A24)*(计划!$BZ$12:$BZ$755&gt;0))</f>
        <v>#REF!</v>
      </c>
      <c r="C24" s="434" t="e">
        <f ca="1">SUMPRODUCT((计划!$B$12:$B$755&gt;=$B$1)*(计划!$B$12:$B$755&lt;$F$1)*(计划!$E$12:$E$755=$A24),计划!$CC$12:$CC$755)/B24</f>
        <v>#REF!</v>
      </c>
      <c r="D24" s="10" t="e">
        <f ca="1">SUMPRODUCT((计划!$B$12:$B$755&gt;=$B$1)*(计划!$B$12:$B$755&lt;$F$1)*(计划!$E$12:$E$755=$A24)*(计划!$CC$12:$CC$755&gt;0)*(计划!$CC$12:$CC$755&lt;RIGHT(D$23,1)+1-1))</f>
        <v>#REF!</v>
      </c>
      <c r="E24" s="10" t="e">
        <f ca="1">SUMPRODUCT((计划!$B$12:$B$755&gt;=$B$1)*(计划!$B$12:$B$755&lt;$F$1)*(计划!$E$12:$E$755=$A24)*(计划!$CC$12:$CC$755&gt;0)*(计划!$CC$12:$CC$755&gt;RIGHT(E$23,2)+1-1))</f>
        <v>#REF!</v>
      </c>
      <c r="F24" s="451" t="e">
        <f ca="1">(B24-D24-E24)/B24</f>
        <v>#REF!</v>
      </c>
      <c r="G24" s="655"/>
      <c r="H24" s="10" t="e">
        <f ca="1">SUMPRODUCT((计划!$B$12:$B$755&gt;=$B$1)*(计划!$B$12:$B$755&lt;$F$1)*(计划!$E$12:$E$755=$A24)*(计划!$CC$12:$CC$755&gt;0)*(计划!$CC$12:$CC$755&lt;RIGHT(H$23,3)+1-1))</f>
        <v>#REF!</v>
      </c>
      <c r="I24" s="10" t="e">
        <f ca="1">SUMPRODUCT((计划!$B$12:$B$755&gt;=$B$1)*(计划!$B$12:$B$755&lt;$F$1)*(计划!$E$12:$E$755=$A24)*(计划!$CC$12:$CC$755&gt;0)*(计划!$CC$12:$CC$755&gt;RIGHT(I$23,3)+1-1))</f>
        <v>#REF!</v>
      </c>
      <c r="J24" s="451" t="e">
        <f ca="1">(B24-H24-I24)/B24</f>
        <v>#REF!</v>
      </c>
      <c r="M24" s="646"/>
      <c r="N24" s="646"/>
      <c r="O24" s="646"/>
      <c r="P24" s="646"/>
      <c r="Q24" s="646"/>
      <c r="R24" s="646"/>
      <c r="S24" s="646"/>
      <c r="T24" s="646"/>
      <c r="U24" s="646"/>
      <c r="V24" s="646"/>
    </row>
    <row ht="18.75" r="25">
      <c r="A25" s="667" t="s">
        <v>659</v>
      </c>
      <c r="B25" s="10" t="e">
        <f ca="1">SUMPRODUCT((计划!$B$12:$B$755&gt;=$B$1)*(计划!$B$12:$B$755&lt;$F$1)*(计划!$E$12:$E$755=$A25)*(计划!$BZ$12:$BZ$755&gt;0))</f>
        <v>#REF!</v>
      </c>
      <c r="C25" s="434" t="e">
        <f ca="1">SUMPRODUCT((计划!$B$12:$B$755&gt;=$B$1)*(计划!$B$12:$B$755&lt;$F$1)*(计划!$E$12:$E$755=$A25),计划!$CC$12:$CC$755)/B25</f>
        <v>#REF!</v>
      </c>
      <c r="D25" s="10" t="e">
        <f ca="1">SUMPRODUCT((计划!$B$12:$B$755&gt;=$B$1)*(计划!$B$12:$B$755&lt;$F$1)*(计划!$E$12:$E$755=$A25)*(计划!$CC$12:$CC$755&gt;0)*(计划!$CC$12:$CC$755&lt;RIGHT(D$23,1)+1-1))</f>
        <v>#REF!</v>
      </c>
      <c r="E25" s="10" t="e">
        <f ca="1">SUMPRODUCT((计划!$B$12:$B$755&gt;=$B$1)*(计划!$B$12:$B$755&lt;$F$1)*(计划!$E$12:$E$755=$A25)*(计划!$CC$12:$CC$755&gt;0)*(计划!$CC$12:$CC$755&gt;RIGHT(E$23,2)+1-1))</f>
        <v>#REF!</v>
      </c>
      <c r="F25" s="451" t="e">
        <f ca="1">(B25-D25-E25)/B25</f>
        <v>#REF!</v>
      </c>
      <c r="G25" s="655"/>
      <c r="H25" s="10" t="e">
        <f ca="1">SUMPRODUCT((计划!$B$12:$B$755&gt;=$B$1)*(计划!$B$12:$B$755&lt;$F$1)*(计划!$E$12:$E$755=$A25)*(计划!$CC$12:$CC$755&gt;0)*(计划!$CC$12:$CC$755&lt;RIGHT(H$23,3)+1-1))</f>
        <v>#REF!</v>
      </c>
      <c r="I25" s="10" t="e">
        <f ca="1">SUMPRODUCT((计划!$B$12:$B$755&gt;=$B$1)*(计划!$B$12:$B$755&lt;$F$1)*(计划!$E$12:$E$755=$A25)*(计划!$CC$12:$CC$755&gt;0)*(计划!$CC$12:$CC$755&gt;RIGHT(I$23,3)+1-1))</f>
        <v>#REF!</v>
      </c>
      <c r="J25" s="451" t="e">
        <f ca="1">(B25-H25-I25)/B25</f>
        <v>#REF!</v>
      </c>
      <c r="M25" s="646"/>
      <c r="N25" s="646"/>
      <c r="O25" s="646"/>
      <c r="P25" s="646"/>
      <c r="Q25" s="646"/>
      <c r="R25" s="646"/>
      <c r="S25" s="646"/>
      <c r="T25" s="646"/>
      <c r="U25" s="646"/>
      <c r="V25" s="646"/>
    </row>
    <row ht="24" customHeight="1" r="26">
      <c r="A26" s="667" t="s">
        <v>662</v>
      </c>
      <c r="B26" s="10" t="e">
        <f ca="1">SUMPRODUCT((计划!$B$12:$B$755&gt;=$B$1)*(计划!$B$12:$B$755&lt;$F$1)*(计划!$E$12:$E$755=$A26)*(计划!$BZ$12:$BZ$755&gt;0))</f>
        <v>#REF!</v>
      </c>
      <c r="C26" s="434" t="e">
        <f ca="1">SUMPRODUCT((计划!$B$12:$B$755&gt;=$B$1)*(计划!$B$12:$B$755&lt;$F$1)*(计划!$E$12:$E$755=$A26),计划!$CC$12:$CC$755)/B26</f>
        <v>#REF!</v>
      </c>
      <c r="D26" s="10" t="e">
        <f ca="1">SUMPRODUCT((计划!$B$12:$B$755&gt;=$B$1)*(计划!$B$12:$B$755&lt;$F$1)*(计划!$E$12:$E$755=$A26)*(计划!$CC$12:$CC$755&gt;0)*(计划!$CC$12:$CC$755&lt;RIGHT(D$23,1)+1-1))</f>
        <v>#REF!</v>
      </c>
      <c r="E26" s="10" t="e">
        <f ca="1">SUMPRODUCT((计划!$B$12:$B$755&gt;=$B$1)*(计划!$B$12:$B$755&lt;$F$1)*(计划!$E$12:$E$755=$A26)*(计划!$CC$12:$CC$755&gt;0)*(计划!$CC$12:$CC$755&gt;RIGHT(E$23,2)+1-1))</f>
        <v>#REF!</v>
      </c>
      <c r="F26" s="451" t="e">
        <f ca="1">(B26-D26-E26)/B26</f>
        <v>#REF!</v>
      </c>
      <c r="G26" s="655"/>
      <c r="H26" s="10" t="e">
        <f ca="1">SUMPRODUCT((计划!$B$12:$B$755&gt;=$B$1)*(计划!$B$12:$B$755&lt;$F$1)*(计划!$E$12:$E$755=$A26)*(计划!$CC$12:$CC$755&gt;0)*(计划!$CC$12:$CC$755&lt;RIGHT(H$23,3)+1-1))</f>
        <v>#REF!</v>
      </c>
      <c r="I26" s="10" t="e">
        <f ca="1">SUMPRODUCT((计划!$B$12:$B$755&gt;=$B$1)*(计划!$B$12:$B$755&lt;$F$1)*(计划!$E$12:$E$755=$A26)*(计划!$CC$12:$CC$755&gt;0)*(计划!$CC$12:$CC$755&gt;RIGHT(I$23,3)+1-1))</f>
        <v>#REF!</v>
      </c>
      <c r="J26" s="451" t="e">
        <f ca="1">(B26-H26-I26)/B26</f>
        <v>#REF!</v>
      </c>
      <c r="M26" s="646"/>
      <c r="N26" s="646"/>
      <c r="O26" s="646"/>
      <c r="P26" s="646"/>
      <c r="Q26" s="646"/>
      <c r="R26" s="646"/>
      <c r="S26" s="646"/>
      <c r="T26" s="646"/>
      <c r="U26" s="646"/>
      <c r="V26" s="646"/>
    </row>
    <row ht="18.75" r="27">
      <c r="A27" s="667" t="s">
        <v>665</v>
      </c>
      <c r="B27" s="10" t="e">
        <f ca="1">SUMPRODUCT((计划!$B$12:$B$755&gt;=$B$1)*(计划!$B$12:$B$755&lt;$F$1)*(计划!$E$12:$E$755=$A27)*(计划!$BZ$12:$BZ$755&gt;0))</f>
        <v>#REF!</v>
      </c>
      <c r="C27" s="434" t="e">
        <f ca="1">SUMPRODUCT((计划!$B$12:$B$755&gt;=$B$1)*(计划!$B$12:$B$755&lt;$F$1)*(计划!$E$12:$E$755=$A27),计划!$CC$12:$CC$755)/B27</f>
        <v>#REF!</v>
      </c>
      <c r="D27" s="10" t="e">
        <f ca="1">SUMPRODUCT((计划!$B$12:$B$755&gt;=$B$1)*(计划!$B$12:$B$755&lt;$F$1)*(计划!$E$12:$E$755=$A27)*(计划!$CC$12:$CC$755&gt;0)*(计划!$CC$12:$CC$755&lt;RIGHT(D$23,1)+1-1))</f>
        <v>#REF!</v>
      </c>
      <c r="E27" s="10" t="e">
        <f ca="1">SUMPRODUCT((计划!$B$12:$B$755&gt;=$B$1)*(计划!$B$12:$B$755&lt;$F$1)*(计划!$E$12:$E$755=$A27)*(计划!$CC$12:$CC$755&gt;0)*(计划!$CC$12:$CC$755&gt;RIGHT(E$23,2)+1-1))</f>
        <v>#REF!</v>
      </c>
      <c r="F27" s="451" t="e">
        <f ca="1">(B27-D27-E27)/B27</f>
        <v>#REF!</v>
      </c>
      <c r="G27" s="655"/>
      <c r="H27" s="10" t="e">
        <f ca="1">SUMPRODUCT((计划!$B$12:$B$755&gt;=$B$1)*(计划!$B$12:$B$755&lt;$F$1)*(计划!$E$12:$E$755=$A27)*(计划!$CC$12:$CC$755&gt;0)*(计划!$CC$12:$CC$755&lt;RIGHT(H$23,3)+1-1))</f>
        <v>#REF!</v>
      </c>
      <c r="I27" s="10" t="e">
        <f ca="1">SUMPRODUCT((计划!$B$12:$B$755&gt;=$B$1)*(计划!$B$12:$B$755&lt;$F$1)*(计划!$E$12:$E$755=$A27)*(计划!$CC$12:$CC$755&gt;0)*(计划!$CC$12:$CC$755&gt;RIGHT(I$23,3)+1-1))</f>
        <v>#REF!</v>
      </c>
      <c r="J27" s="451" t="e">
        <f ca="1">(B27-H27-I27)/B27</f>
        <v>#REF!</v>
      </c>
      <c r="M27" s="646"/>
      <c r="N27" s="646"/>
      <c r="O27" s="646"/>
      <c r="P27" s="646"/>
      <c r="Q27" s="646"/>
      <c r="R27" s="646"/>
      <c r="S27" s="646"/>
      <c r="T27" s="646"/>
      <c r="U27" s="646"/>
      <c r="V27" s="646"/>
    </row>
    <row ht="18.75" r="28">
      <c r="A28" s="675" t="s">
        <v>153</v>
      </c>
      <c r="B28" s="10" t="e">
        <f ca="1">SUM(B24:B27)</f>
        <v>#REF!</v>
      </c>
      <c r="C28" s="434" t="e">
        <f ca="1">SUMPRODUCT((计划!$B$12:$B$755&gt;=$B$1)*(计划!$B$12:$B$755&lt;$F$1),计划!$CC$12:$CC$755)/B28</f>
        <v>#REF!</v>
      </c>
      <c r="D28" s="10" t="e">
        <f ca="1">SUM(D24:D27)</f>
        <v>#REF!</v>
      </c>
      <c r="E28" s="10" t="e">
        <f ca="1">SUM(E24:E27)</f>
        <v>#REF!</v>
      </c>
      <c r="F28" s="451" t="e">
        <f ca="1">(B28-D28-E28)/B28</f>
        <v>#REF!</v>
      </c>
      <c r="G28" s="655"/>
      <c r="H28" s="10" t="e">
        <f ca="1">SUM(H24:H27)</f>
        <v>#REF!</v>
      </c>
      <c r="I28" s="10" t="e">
        <f ca="1">SUM(I24:I27)</f>
        <v>#REF!</v>
      </c>
      <c r="J28" s="451" t="e">
        <f ca="1">(B28-H28-I28)/B28</f>
        <v>#REF!</v>
      </c>
      <c r="M28" s="646"/>
      <c r="N28" s="646"/>
      <c r="O28" s="646"/>
      <c r="P28" s="646"/>
      <c r="Q28" s="646"/>
      <c r="R28" s="646"/>
      <c r="S28" s="646"/>
      <c r="T28" s="646"/>
      <c r="U28" s="646"/>
      <c r="V28" s="646"/>
    </row>
    <row ht="18" customHeight="1" r="29">
      <c r="A29" s="655"/>
      <c r="B29" s="655"/>
      <c r="C29" s="655"/>
      <c r="D29" s="655"/>
      <c r="E29" s="655"/>
      <c r="F29" s="655"/>
      <c r="G29" s="655"/>
      <c r="H29" s="655"/>
      <c r="I29" s="655"/>
      <c r="J29" s="691"/>
      <c r="M29" s="646"/>
      <c r="N29" s="646"/>
      <c r="O29" s="646"/>
      <c r="P29" s="646"/>
      <c r="Q29" s="646"/>
      <c r="R29" s="646"/>
      <c r="S29" s="646"/>
      <c r="T29" s="646"/>
      <c r="U29" s="646"/>
      <c r="V29" s="646"/>
    </row>
    <row ht="24" customHeight="1" r="30">
      <c r="A30" s="676" t="s">
        <v>24</v>
      </c>
      <c r="B30" s="656" t="s">
        <v>449</v>
      </c>
      <c r="C30" s="656" t="s">
        <v>157</v>
      </c>
      <c r="D30" s="656" t="s">
        <v>705</v>
      </c>
      <c r="E30" s="656" t="s">
        <v>452</v>
      </c>
      <c r="F30" s="656" t="s">
        <v>112</v>
      </c>
      <c r="G30" s="656" t="s">
        <v>457</v>
      </c>
      <c r="H30" s="656" t="s">
        <v>113</v>
      </c>
      <c r="I30" s="656" t="s">
        <v>444</v>
      </c>
      <c r="J30" s="656" t="s">
        <v>153</v>
      </c>
      <c r="M30" s="646"/>
      <c r="N30" s="646"/>
      <c r="O30" s="646"/>
      <c r="P30" s="646"/>
      <c r="Q30" s="646"/>
      <c r="R30" s="646"/>
      <c r="S30" s="646"/>
      <c r="T30" s="646"/>
      <c r="U30" s="646"/>
      <c r="V30" s="646"/>
    </row>
    <row ht="18.75" r="31">
      <c r="A31" s="667" t="s">
        <v>652</v>
      </c>
      <c r="B31" s="10" t="e">
        <f ca="1">SUMPRODUCT((计划!$B$12:$B$755&gt;=$B$1)*(计划!$B$12:$B$755&lt;$F$1)*(计划!$E$12:$E$755=$A31)*(计划!$AK$12:$AK$755=B$30))</f>
        <v>#REF!</v>
      </c>
      <c r="C31" s="10" t="e">
        <f ca="1">SUMPRODUCT((计划!$B$12:$B$755&gt;=$B$1)*(计划!$B$12:$B$755&lt;$F$1)*(计划!$E$12:$E$755=$A31)*(计划!$AK$12:$AK$755=C$30))</f>
        <v>#REF!</v>
      </c>
      <c r="D31" s="10" t="e">
        <f ca="1">SUMPRODUCT((计划!$B$12:$B$755&gt;=$B$1)*(计划!$B$12:$B$755&lt;$F$1)*(计划!$E$12:$E$755=$A31)*(计划!$AK$12:$AK$755=D$30))</f>
        <v>#REF!</v>
      </c>
      <c r="E31" s="10" t="e">
        <f ca="1">SUMPRODUCT((计划!$B$12:$B$755&gt;=$B$1)*(计划!$B$12:$B$755&lt;$F$1)*(计划!$E$12:$E$755=$A31)*(计划!$AK$12:$AK$755=E$30))</f>
        <v>#REF!</v>
      </c>
      <c r="F31" s="10" t="e">
        <f ca="1">SUMPRODUCT((计划!$B$12:$B$755&gt;=$B$1)*(计划!$B$12:$B$755&lt;$F$1)*(计划!$E$12:$E$755=$A31)*(计划!$AK$12:$AK$755=F$30))</f>
        <v>#REF!</v>
      </c>
      <c r="G31" s="546" t="e">
        <f ca="1">SUMPRODUCT((计划!$B$12:$B$755&gt;=$B$1)*(计划!$B$12:$B$755&lt;$F$1)*(计划!$E$12:$E$755=$A31)*(计划!$AK$12:$AK$755=G$30))</f>
        <v>#REF!</v>
      </c>
      <c r="H31" s="10" t="e">
        <f ca="1">SUMPRODUCT((计划!$B$12:$B$755&gt;=$B$1)*(计划!$B$12:$B$755&lt;$F$1)*(计划!$E$12:$E$755=$A31)*(计划!$AK$12:$AK$755=H$30))</f>
        <v>#REF!</v>
      </c>
      <c r="I31" s="10" t="e">
        <f ca="1">SUMPRODUCT((计划!$B$12:$B$755&gt;=$B$1)*(计划!$B$12:$B$755&lt;$F$1)*(计划!$E$12:$E$755=$A31)*(计划!$AK$12:$AK$755=I$30))</f>
        <v>#REF!</v>
      </c>
      <c r="J31" s="10" t="e">
        <f ca="1">SUM(B31:I31)</f>
        <v>#REF!</v>
      </c>
      <c r="M31" s="646"/>
      <c r="N31" s="646"/>
      <c r="O31" s="646"/>
      <c r="P31" s="646"/>
      <c r="Q31" s="646"/>
      <c r="R31" s="646"/>
      <c r="S31" s="646"/>
      <c r="T31" s="646"/>
      <c r="U31" s="646"/>
      <c r="V31" s="646"/>
    </row>
    <row ht="18.75" r="32">
      <c r="A32" s="667" t="s">
        <v>659</v>
      </c>
      <c r="B32" s="10" t="e">
        <f ca="1">SUMPRODUCT((计划!$B$12:$B$755&gt;=$B$1)*(计划!$B$12:$B$755&lt;$F$1)*(计划!$E$12:$E$755=$A32)*(计划!$AK$12:$AK$755=B$30))</f>
        <v>#REF!</v>
      </c>
      <c r="C32" s="10" t="e">
        <f ca="1">SUMPRODUCT((计划!$B$12:$B$755&gt;=$B$1)*(计划!$B$12:$B$755&lt;$F$1)*(计划!$E$12:$E$755=$A32)*(计划!$AK$12:$AK$755=C$30))</f>
        <v>#REF!</v>
      </c>
      <c r="D32" s="10" t="e">
        <f ca="1">SUMPRODUCT((计划!$B$12:$B$755&gt;=$B$1)*(计划!$B$12:$B$755&lt;$F$1)*(计划!$E$12:$E$755=$A32)*(计划!$AK$12:$AK$755=D$30))</f>
        <v>#REF!</v>
      </c>
      <c r="E32" s="10" t="e">
        <f ca="1">SUMPRODUCT((计划!$B$12:$B$755&gt;=$B$1)*(计划!$B$12:$B$755&lt;$F$1)*(计划!$E$12:$E$755=$A32)*(计划!$AK$12:$AK$755=E$30))</f>
        <v>#REF!</v>
      </c>
      <c r="F32" s="10" t="e">
        <f ca="1">SUMPRODUCT((计划!$B$12:$B$755&gt;=$B$1)*(计划!$B$12:$B$755&lt;$F$1)*(计划!$E$12:$E$755=$A32)*(计划!$AK$12:$AK$755=F$30))</f>
        <v>#REF!</v>
      </c>
      <c r="G32" s="546" t="e">
        <f ca="1">SUMPRODUCT((计划!$B$12:$B$755&gt;=$B$1)*(计划!$B$12:$B$755&lt;$F$1)*(计划!$E$12:$E$755=$A32)*(计划!$AK$12:$AK$755=G$30))</f>
        <v>#REF!</v>
      </c>
      <c r="H32" s="10" t="e">
        <f ca="1">SUMPRODUCT((计划!$B$12:$B$755&gt;=$B$1)*(计划!$B$12:$B$755&lt;$F$1)*(计划!$E$12:$E$755=$A32)*(计划!$AK$12:$AK$755=H$30))</f>
        <v>#REF!</v>
      </c>
      <c r="I32" s="10" t="e">
        <f ca="1">SUMPRODUCT((计划!$B$12:$B$755&gt;=$B$1)*(计划!$B$12:$B$755&lt;$F$1)*(计划!$E$12:$E$755=$A32)*(计划!$AK$12:$AK$755=I$30))</f>
        <v>#REF!</v>
      </c>
      <c r="J32" s="10" t="e">
        <f ca="1">SUM(B32:I32)</f>
        <v>#REF!</v>
      </c>
      <c r="M32" s="646"/>
      <c r="N32" s="646"/>
      <c r="O32" s="646"/>
      <c r="P32" s="646"/>
      <c r="Q32" s="646"/>
      <c r="R32" s="646"/>
      <c r="S32" s="646"/>
      <c r="T32" s="646"/>
      <c r="U32" s="646"/>
      <c r="V32" s="646"/>
    </row>
    <row ht="18.75" r="33">
      <c r="A33" s="667" t="s">
        <v>662</v>
      </c>
      <c r="B33" s="10" t="e">
        <f ca="1">SUMPRODUCT((计划!$B$12:$B$755&gt;=$B$1)*(计划!$B$12:$B$755&lt;$F$1)*(计划!$E$12:$E$755=$A33)*(计划!$AK$12:$AK$755=B$30))</f>
        <v>#REF!</v>
      </c>
      <c r="C33" s="10" t="e">
        <f ca="1">SUMPRODUCT((计划!$B$12:$B$755&gt;=$B$1)*(计划!$B$12:$B$755&lt;$F$1)*(计划!$E$12:$E$755=$A33)*(计划!$AK$12:$AK$755=C$30))</f>
        <v>#REF!</v>
      </c>
      <c r="D33" s="10" t="e">
        <f ca="1">SUMPRODUCT((计划!$B$12:$B$755&gt;=$B$1)*(计划!$B$12:$B$755&lt;$F$1)*(计划!$E$12:$E$755=$A33)*(计划!$AK$12:$AK$755=D$30))</f>
        <v>#REF!</v>
      </c>
      <c r="E33" s="10" t="e">
        <f ca="1">SUMPRODUCT((计划!$B$12:$B$755&gt;=$B$1)*(计划!$B$12:$B$755&lt;$F$1)*(计划!$E$12:$E$755=$A33)*(计划!$AK$12:$AK$755=E$30))</f>
        <v>#REF!</v>
      </c>
      <c r="F33" s="10" t="e">
        <f ca="1">SUMPRODUCT((计划!$B$12:$B$755&gt;=$B$1)*(计划!$B$12:$B$755&lt;$F$1)*(计划!$E$12:$E$755=$A33)*(计划!$AK$12:$AK$755=F$30))</f>
        <v>#REF!</v>
      </c>
      <c r="G33" s="10" t="e">
        <f ca="1">SUMPRODUCT((计划!$B$12:$B$755&gt;=$B$1)*(计划!$B$12:$B$755&lt;$F$1)*(计划!$E$12:$E$755=$A33)*(计划!$AK$12:$AK$755=G$30))</f>
        <v>#REF!</v>
      </c>
      <c r="H33" s="10" t="e">
        <f ca="1">SUMPRODUCT((计划!$B$12:$B$755&gt;=$B$1)*(计划!$B$12:$B$755&lt;$F$1)*(计划!$E$12:$E$755=$A33)*(计划!$AK$12:$AK$755=H$30))</f>
        <v>#REF!</v>
      </c>
      <c r="I33" s="10" t="e">
        <f ca="1">SUMPRODUCT((计划!$B$12:$B$755&gt;=$B$1)*(计划!$B$12:$B$755&lt;$F$1)*(计划!$E$12:$E$755=$A33)*(计划!$AK$12:$AK$755=I$30))</f>
        <v>#REF!</v>
      </c>
      <c r="J33" s="10" t="e">
        <f ca="1">SUM(B33:I33)</f>
        <v>#REF!</v>
      </c>
      <c r="M33" s="646"/>
      <c r="N33" s="646"/>
      <c r="O33" s="646"/>
      <c r="P33" s="646"/>
      <c r="Q33" s="646"/>
      <c r="R33" s="646"/>
      <c r="S33" s="646"/>
      <c r="T33" s="646"/>
      <c r="U33" s="646"/>
      <c r="V33" s="646"/>
    </row>
    <row ht="18.75" r="34">
      <c r="A34" s="667" t="s">
        <v>665</v>
      </c>
      <c r="B34" s="10" t="e">
        <f ca="1">SUMPRODUCT((计划!$B$12:$B$755&gt;=$B$1)*(计划!$B$12:$B$755&lt;$F$1)*(计划!$E$12:$E$755=$A34)*(计划!$AK$12:$AK$755=B$30))</f>
        <v>#REF!</v>
      </c>
      <c r="C34" s="10" t="e">
        <f ca="1">SUMPRODUCT((计划!$B$12:$B$755&gt;=$B$1)*(计划!$B$12:$B$755&lt;$F$1)*(计划!$E$12:$E$755=$A34)*(计划!$AK$12:$AK$755=C$30))</f>
        <v>#REF!</v>
      </c>
      <c r="D34" s="10" t="e">
        <f ca="1">SUMPRODUCT((计划!$B$12:$B$755&gt;=$B$1)*(计划!$B$12:$B$755&lt;$F$1)*(计划!$E$12:$E$755=$A34)*(计划!$AK$12:$AK$755=D$30))</f>
        <v>#REF!</v>
      </c>
      <c r="E34" s="10" t="e">
        <f ca="1">SUMPRODUCT((计划!$B$12:$B$755&gt;=$B$1)*(计划!$B$12:$B$755&lt;$F$1)*(计划!$E$12:$E$755=$A34)*(计划!$AK$12:$AK$755=E$30))</f>
        <v>#REF!</v>
      </c>
      <c r="F34" s="10" t="e">
        <f ca="1">SUMPRODUCT((计划!$B$12:$B$755&gt;=$B$1)*(计划!$B$12:$B$755&lt;$F$1)*(计划!$E$12:$E$755=$A34)*(计划!$AK$12:$AK$755=F$30))</f>
        <v>#REF!</v>
      </c>
      <c r="G34" s="10" t="e">
        <f ca="1">SUMPRODUCT((计划!$B$12:$B$755&gt;=$B$1)*(计划!$B$12:$B$755&lt;$F$1)*(计划!$E$12:$E$755=$A34)*(计划!$AK$12:$AK$755=G$30))</f>
        <v>#REF!</v>
      </c>
      <c r="H34" s="10" t="e">
        <f ca="1">SUMPRODUCT((计划!$B$12:$B$755&gt;=$B$1)*(计划!$B$12:$B$755&lt;$F$1)*(计划!$E$12:$E$755=$A34)*(计划!$AK$12:$AK$755=H$30))</f>
        <v>#REF!</v>
      </c>
      <c r="I34" s="10" t="e">
        <f ca="1">SUMPRODUCT((计划!$B$12:$B$755&gt;=$B$1)*(计划!$B$12:$B$755&lt;$F$1)*(计划!$E$12:$E$755=$A34)*(计划!$AK$12:$AK$755=I$30))</f>
        <v>#REF!</v>
      </c>
      <c r="J34" s="10" t="e">
        <f ca="1">SUM(B34:I34)</f>
        <v>#REF!</v>
      </c>
      <c r="M34" s="646"/>
      <c r="N34" s="646"/>
      <c r="O34" s="646"/>
      <c r="P34" s="646"/>
      <c r="Q34" s="646"/>
      <c r="R34" s="646"/>
      <c r="S34" s="646"/>
      <c r="T34" s="646"/>
      <c r="U34" s="646"/>
      <c r="V34" s="646"/>
    </row>
    <row ht="18.75" r="35">
      <c r="A35" s="675" t="s">
        <v>153</v>
      </c>
      <c r="B35" s="10" t="e">
        <f ca="1">SUM(B31:B34)</f>
        <v>#REF!</v>
      </c>
      <c r="C35" s="10" t="e">
        <f ca="1">SUM(C31:C34)</f>
        <v>#REF!</v>
      </c>
      <c r="D35" s="10" t="e">
        <f ca="1">SUM(D31:D34)</f>
        <v>#REF!</v>
      </c>
      <c r="E35" s="10" t="e">
        <f ca="1">SUM(E31:E34)</f>
        <v>#REF!</v>
      </c>
      <c r="F35" s="10" t="e">
        <f ca="1">SUM(F31:F34)</f>
        <v>#REF!</v>
      </c>
      <c r="G35" s="10" t="e">
        <f ca="1">SUM(G31:G34)</f>
        <v>#REF!</v>
      </c>
      <c r="H35" s="10" t="e">
        <f ca="1">SUM(H31:H34)</f>
        <v>#REF!</v>
      </c>
      <c r="I35" s="10" t="e">
        <f ca="1">SUM(I31:I34)</f>
        <v>#REF!</v>
      </c>
      <c r="J35" s="10" t="e">
        <f ca="1">SUM(J31:J34)</f>
        <v>#REF!</v>
      </c>
      <c r="M35" s="646"/>
      <c r="N35" s="646"/>
      <c r="O35" s="646"/>
      <c r="P35" s="646"/>
      <c r="Q35" s="646"/>
      <c r="R35" s="646"/>
      <c r="S35" s="646"/>
      <c r="T35" s="646"/>
      <c r="U35" s="646"/>
      <c r="V35" s="646"/>
    </row>
    <row ht="20.25" customHeight="1" r="36">
      <c r="A36" s="655"/>
      <c r="B36" s="655"/>
      <c r="C36" s="655"/>
      <c r="D36" s="655"/>
      <c r="E36" s="655"/>
      <c r="F36" s="655"/>
      <c r="G36" s="655"/>
      <c r="H36" s="655"/>
      <c r="I36" s="655"/>
      <c r="J36" s="655"/>
      <c r="M36" s="646"/>
      <c r="N36" s="646"/>
      <c r="O36" s="646"/>
      <c r="P36" s="646"/>
      <c r="Q36" s="646"/>
      <c r="R36" s="646"/>
      <c r="S36" s="646"/>
      <c r="T36" s="646"/>
      <c r="U36" s="646"/>
      <c r="V36" s="646"/>
    </row>
    <row ht="30.75" customHeight="1" r="37">
      <c r="A37" s="676" t="s">
        <v>706</v>
      </c>
      <c r="B37" s="656" t="s">
        <v>707</v>
      </c>
      <c r="C37" s="688">
        <v>-20</v>
      </c>
      <c r="D37" s="688">
        <v>20</v>
      </c>
      <c r="E37" s="692" t="s">
        <v>708</v>
      </c>
      <c r="F37" s="676" t="s">
        <v>709</v>
      </c>
      <c r="G37" s="656" t="s">
        <v>710</v>
      </c>
      <c r="H37" s="688">
        <v>1000</v>
      </c>
      <c r="I37" s="688">
        <v>1100</v>
      </c>
      <c r="J37" s="692" t="s">
        <v>708</v>
      </c>
      <c r="M37" s="646"/>
      <c r="N37" s="646"/>
      <c r="O37" s="646"/>
      <c r="P37" s="646"/>
      <c r="Q37" s="646"/>
      <c r="R37" s="646"/>
      <c r="S37" s="646"/>
      <c r="T37" s="646"/>
      <c r="U37" s="646"/>
      <c r="V37" s="646"/>
    </row>
    <row ht="18.75" r="38">
      <c r="A38" s="667" t="s">
        <v>652</v>
      </c>
      <c r="B38" s="10" t="e">
        <f ca="1">SUMPRODUCT((计划!$B$12:$B$755&gt;=$B$1)*(计划!$B$12:$B$755&lt;$F$1)*(计划!$AJ$12:$AJ$755&gt;0)*(计划!$E$12:$E$755=$A38))</f>
        <v>#REF!</v>
      </c>
      <c r="C38" s="10" t="e">
        <f ca="1">SUMPRODUCT((计划!$B$12:$B$755&gt;=$B$1)*(计划!$B$12:$B$755&lt;$F$1)*(计划!$HJ$12:$HJ$755&lt;$C$37)*(计划!$E$12:$E$755=$I11))</f>
        <v>#VALUE!</v>
      </c>
      <c r="D38" s="10" t="e">
        <f ca="1">SUMPRODUCT((计划!$B$12:$B$755&gt;=$B$1)*(计划!$B$12:$B$755&lt;$F$1)*(计划!$HJ$12:$HJ$755&gt;$D$37)*(计划!$E$12:$E$755=$I11))</f>
        <v>#VALUE!</v>
      </c>
      <c r="E38" s="693" t="e">
        <f ca="1">(B38-C38-D38)/B38</f>
        <v>#REF!</v>
      </c>
      <c r="F38" s="667" t="s">
        <v>652</v>
      </c>
      <c r="G38" s="457" t="e">
        <f ca="1">SUMPRODUCT((计划!$B$12:$B$755&gt;=$B$1)*(计划!$B$12:$B$755&lt;$F$1)*(计划!$P$12:$P$755&lt;&gt;"")*(计划!$E$12:$E$755=$F38))</f>
        <v>#REF!</v>
      </c>
      <c r="H38" s="457" t="e">
        <f ca="1">SUMPRODUCT((计划!$B$12:$B$755&gt;=$B$1)*(计划!$B$12:$B$755&lt;$F$1)*(计划!$P$12:$P$755&lt;&gt;"")*(计划!$P$12:$P$755&lt;$H$37)*(计划!$E$12:$E$755=$F38))</f>
        <v>#REF!</v>
      </c>
      <c r="I38" s="457" t="e">
        <f ca="1">SUMPRODUCT((计划!$B$12:$B$755&gt;=$B$1)*(计划!$B$12:$B$755&lt;$F$1)*(计划!$P$12:$P$755&lt;&gt;"")*(计划!$P$12:$P$755&gt;$I$37)*(计划!$E$12:$E$755=$F38))</f>
        <v>#REF!</v>
      </c>
      <c r="J38" s="693" t="e">
        <f ca="1">(G38-H38-I38)/G38</f>
        <v>#REF!</v>
      </c>
      <c r="M38" s="646"/>
      <c r="N38" s="646"/>
      <c r="O38" s="646"/>
      <c r="P38" s="646"/>
      <c r="Q38" s="646"/>
      <c r="R38" s="646"/>
      <c r="S38" s="646"/>
      <c r="T38" s="646"/>
      <c r="U38" s="646"/>
      <c r="V38" s="646"/>
    </row>
    <row ht="18.75" r="39">
      <c r="A39" s="667" t="s">
        <v>659</v>
      </c>
      <c r="B39" s="10" t="e">
        <f ca="1">SUMPRODUCT((计划!$B$12:$B$755&gt;=$B$1)*(计划!$B$12:$B$755&lt;$F$1)*(计划!$AJ$12:$AJ$755&gt;0)*(计划!$E$12:$E$755=$A39))</f>
        <v>#REF!</v>
      </c>
      <c r="C39" s="10" t="e">
        <f ca="1">SUMPRODUCT((计划!$B$12:$B$755&gt;=$B$1)*(计划!$B$12:$B$755&lt;$F$1)*(计划!$HJ$12:$HJ$755&lt;$C$37)*(计划!$E$12:$E$755=$I12))</f>
        <v>#VALUE!</v>
      </c>
      <c r="D39" s="10" t="e">
        <f ca="1">SUMPRODUCT((计划!$B$12:$B$755&gt;=$B$1)*(计划!$B$12:$B$755&lt;$F$1)*(计划!$HJ$12:$HJ$755&gt;$D$37)*(计划!$E$12:$E$755=$I12))</f>
        <v>#VALUE!</v>
      </c>
      <c r="E39" s="693" t="e">
        <f ca="1">(B39-C39-D39)/B39</f>
        <v>#REF!</v>
      </c>
      <c r="F39" s="667" t="s">
        <v>659</v>
      </c>
      <c r="G39" s="457" t="e">
        <f ca="1">SUMPRODUCT((计划!$B$12:$B$755&gt;=$B$1)*(计划!$B$12:$B$755&lt;$F$1)*(计划!$P$12:$P$755&lt;&gt;"")*(计划!$E$12:$E$755=$F39))</f>
        <v>#REF!</v>
      </c>
      <c r="H39" s="457" t="e">
        <f ca="1">SUMPRODUCT((计划!$B$12:$B$755&gt;=$B$1)*(计划!$B$12:$B$755&lt;$F$1)*(计划!$P$12:$P$755&lt;&gt;"")*(计划!$P$12:$P$755&lt;$H$37)*(计划!$E$12:$E$755=$F39))</f>
        <v>#REF!</v>
      </c>
      <c r="I39" s="457" t="e">
        <f ca="1">SUMPRODUCT((计划!$B$12:$B$755&gt;=$B$1)*(计划!$B$12:$B$755&lt;$F$1)*(计划!$P$12:$P$755&lt;&gt;"")*(计划!$P$12:$P$755&gt;$I$37)*(计划!$E$12:$E$755=$F39))</f>
        <v>#REF!</v>
      </c>
      <c r="J39" s="693" t="e">
        <f ca="1">(G39-H39-I39)/G39</f>
        <v>#REF!</v>
      </c>
      <c r="M39" s="646"/>
      <c r="N39" s="646"/>
      <c r="O39" s="646"/>
      <c r="P39" s="646"/>
      <c r="Q39" s="646"/>
      <c r="R39" s="646"/>
      <c r="S39" s="646"/>
      <c r="T39" s="646"/>
      <c r="U39" s="646"/>
      <c r="V39" s="646"/>
    </row>
    <row ht="18.75" r="40">
      <c r="A40" s="667" t="s">
        <v>662</v>
      </c>
      <c r="B40" s="10" t="e">
        <f ca="1">SUMPRODUCT((计划!$B$12:$B$755&gt;=$B$1)*(计划!$B$12:$B$755&lt;$F$1)*(计划!$AJ$12:$AJ$755&gt;0)*(计划!$E$12:$E$755=$A40))</f>
        <v>#REF!</v>
      </c>
      <c r="C40" s="10" t="e">
        <f ca="1">SUMPRODUCT((计划!$B$12:$B$755&gt;=$B$1)*(计划!$B$12:$B$755&lt;$F$1)*(计划!$HJ$12:$HJ$755&lt;$C$37)*(计划!$E$12:$E$755=$I13))</f>
        <v>#VALUE!</v>
      </c>
      <c r="D40" s="10" t="e">
        <f ca="1">SUMPRODUCT((计划!$B$12:$B$755&gt;=$B$1)*(计划!$B$12:$B$755&lt;$F$1)*(计划!$HJ$12:$HJ$755&gt;$D$37)*(计划!$E$12:$E$755=$I13))</f>
        <v>#VALUE!</v>
      </c>
      <c r="E40" s="693" t="e">
        <f ca="1">(B40-C40-D40)/B40</f>
        <v>#REF!</v>
      </c>
      <c r="F40" s="667" t="s">
        <v>662</v>
      </c>
      <c r="G40" s="457" t="e">
        <f ca="1">SUMPRODUCT((计划!$B$12:$B$755&gt;=$B$1)*(计划!$B$12:$B$755&lt;$F$1)*(计划!$P$12:$P$755&lt;&gt;"")*(计划!$E$12:$E$755=$F40))</f>
        <v>#REF!</v>
      </c>
      <c r="H40" s="457" t="e">
        <f ca="1">SUMPRODUCT((计划!$B$12:$B$755&gt;=$B$1)*(计划!$B$12:$B$755&lt;$F$1)*(计划!$P$12:$P$755&lt;&gt;"")*(计划!$P$12:$P$755&lt;$H$37)*(计划!$E$12:$E$755=$F40))</f>
        <v>#REF!</v>
      </c>
      <c r="I40" s="457" t="e">
        <f ca="1">SUMPRODUCT((计划!$B$12:$B$755&gt;=$B$1)*(计划!$B$12:$B$755&lt;$F$1)*(计划!$P$12:$P$755&lt;&gt;"")*(计划!$P$12:$P$755&gt;$I$37)*(计划!$E$12:$E$755=$F40))</f>
        <v>#REF!</v>
      </c>
      <c r="J40" s="693" t="e">
        <f ca="1">(G40-H40-I40)/G40</f>
        <v>#REF!</v>
      </c>
      <c r="M40" s="646"/>
      <c r="N40" s="646"/>
      <c r="O40" s="646"/>
      <c r="P40" s="646"/>
      <c r="Q40" s="646"/>
      <c r="R40" s="646"/>
      <c r="S40" s="646"/>
      <c r="T40" s="646"/>
      <c r="U40" s="646"/>
      <c r="V40" s="646"/>
    </row>
    <row ht="18.75" r="41">
      <c r="A41" s="667" t="s">
        <v>665</v>
      </c>
      <c r="B41" s="10" t="e">
        <f ca="1">SUMPRODUCT((计划!$B$12:$B$755&gt;=$B$1)*(计划!$B$12:$B$755&lt;$F$1)*(计划!$AJ$12:$AJ$755&gt;0)*(计划!$E$12:$E$755=$A41))</f>
        <v>#REF!</v>
      </c>
      <c r="C41" s="10" t="e">
        <f ca="1">SUMPRODUCT((计划!$B$12:$B$755&gt;=$B$1)*(计划!$B$12:$B$755&lt;$F$1)*(计划!$HJ$12:$HJ$755&lt;$C$37)*(计划!$E$12:$E$755=$I14))</f>
        <v>#VALUE!</v>
      </c>
      <c r="D41" s="10" t="e">
        <f ca="1">SUMPRODUCT((计划!$B$12:$B$755&gt;=$B$1)*(计划!$B$12:$B$755&lt;$F$1)*(计划!$HJ$12:$HJ$755&gt;$D$37)*(计划!$E$12:$E$755=$I14))</f>
        <v>#VALUE!</v>
      </c>
      <c r="E41" s="693" t="e">
        <f ca="1">(B41-C41-D41)/B41</f>
        <v>#REF!</v>
      </c>
      <c r="F41" s="667" t="s">
        <v>665</v>
      </c>
      <c r="G41" s="457" t="e">
        <f ca="1">SUMPRODUCT((计划!$B$12:$B$755&gt;=$B$1)*(计划!$B$12:$B$755&lt;$F$1)*(计划!$P$12:$P$755&lt;&gt;"")*(计划!$E$12:$E$755=$F41))</f>
        <v>#REF!</v>
      </c>
      <c r="H41" s="457" t="e">
        <f ca="1">SUMPRODUCT((计划!$B$12:$B$755&gt;=$B$1)*(计划!$B$12:$B$755&lt;$F$1)*(计划!$P$12:$P$755&lt;&gt;"")*(计划!$P$12:$P$755&lt;$H$37)*(计划!$E$12:$E$755=$F41))</f>
        <v>#REF!</v>
      </c>
      <c r="I41" s="457" t="e">
        <f ca="1">SUMPRODUCT((计划!$B$12:$B$755&gt;=$B$1)*(计划!$B$12:$B$755&lt;$F$1)*(计划!$P$12:$P$755&lt;&gt;"")*(计划!$P$12:$P$755&gt;$I$37)*(计划!$E$12:$E$755=$F41))</f>
        <v>#REF!</v>
      </c>
      <c r="J41" s="693" t="e">
        <f ca="1">(G41-H41-I41)/G41</f>
        <v>#REF!</v>
      </c>
      <c r="M41" s="646"/>
      <c r="N41" s="646"/>
      <c r="O41" s="646"/>
      <c r="P41" s="646"/>
      <c r="Q41" s="646"/>
      <c r="R41" s="646"/>
      <c r="S41" s="646"/>
      <c r="T41" s="646"/>
      <c r="U41" s="646"/>
      <c r="V41" s="646"/>
    </row>
    <row ht="18.75" r="42">
      <c r="A42" s="675" t="s">
        <v>153</v>
      </c>
      <c r="B42" s="10" t="e">
        <f ca="1">SUM(B38:B41)</f>
        <v>#REF!</v>
      </c>
      <c r="C42" s="10" t="e">
        <f ca="1">SUM(C38:C41)</f>
        <v>#VALUE!</v>
      </c>
      <c r="D42" s="10" t="e">
        <f ca="1">SUM(D38:D41)</f>
        <v>#VALUE!</v>
      </c>
      <c r="E42" s="693" t="e">
        <f ca="1">(B42-C42-D42)/B42</f>
        <v>#REF!</v>
      </c>
      <c r="F42" s="675" t="s">
        <v>153</v>
      </c>
      <c r="G42" s="457" t="e">
        <f ca="1">SUM(G38:G41)</f>
        <v>#REF!</v>
      </c>
      <c r="H42" s="457" t="e">
        <f ca="1">SUM(H38:H41)</f>
        <v>#REF!</v>
      </c>
      <c r="I42" s="457" t="e">
        <f ca="1">SUM(I38:I41)</f>
        <v>#REF!</v>
      </c>
      <c r="J42" s="693" t="e">
        <f ca="1">(G42-H42-I42)/G42</f>
        <v>#REF!</v>
      </c>
      <c r="M42" s="646"/>
      <c r="N42" s="646"/>
      <c r="O42" s="646"/>
      <c r="P42" s="646"/>
      <c r="Q42" s="646"/>
      <c r="R42" s="646"/>
      <c r="S42" s="646"/>
      <c r="T42" s="646"/>
      <c r="U42" s="646"/>
      <c r="V42" s="646"/>
    </row>
    <row r="43">
      <c r="A43" s="655"/>
      <c r="B43" s="655"/>
      <c r="C43" s="655"/>
      <c r="D43" s="655"/>
      <c r="E43" s="655"/>
      <c r="F43" s="655"/>
      <c r="G43" s="655"/>
      <c r="H43" s="655"/>
      <c r="I43" s="655"/>
      <c r="J43" s="655"/>
      <c r="M43" s="646"/>
      <c r="N43" s="646"/>
      <c r="O43" s="646"/>
      <c r="P43" s="646"/>
      <c r="Q43" s="646"/>
      <c r="R43" s="646"/>
      <c r="S43" s="646"/>
      <c r="T43" s="646"/>
      <c r="U43" s="646"/>
      <c r="V43" s="646"/>
    </row>
    <row r="44">
      <c r="A44" s="655"/>
      <c r="B44" s="655"/>
      <c r="C44" s="655"/>
      <c r="D44" s="655"/>
      <c r="E44" s="655"/>
      <c r="F44" s="655"/>
      <c r="G44" s="655"/>
      <c r="H44" s="655"/>
      <c r="I44" s="655"/>
      <c r="J44" s="655"/>
      <c r="M44" s="646"/>
      <c r="N44" s="646"/>
      <c r="O44" s="646"/>
      <c r="P44" s="646"/>
      <c r="Q44" s="646"/>
      <c r="R44" s="646"/>
      <c r="S44" s="646"/>
      <c r="T44" s="646"/>
      <c r="U44" s="646"/>
      <c r="V44" s="646"/>
    </row>
    <row ht="23.25" customHeight="1" r="45">
      <c r="A45" s="676" t="s">
        <v>78</v>
      </c>
      <c r="B45" s="656" t="s">
        <v>710</v>
      </c>
      <c r="C45" s="688">
        <v>500</v>
      </c>
      <c r="D45" s="688">
        <v>700</v>
      </c>
      <c r="E45" s="692" t="s">
        <v>708</v>
      </c>
      <c r="F45" s="655"/>
      <c r="G45" s="676" t="s">
        <v>711</v>
      </c>
      <c r="H45" s="656" t="s">
        <v>712</v>
      </c>
      <c r="I45" s="656" t="s">
        <v>139</v>
      </c>
      <c r="J45" s="694" t="s">
        <v>713</v>
      </c>
      <c r="M45" s="646"/>
      <c r="N45" s="646"/>
      <c r="O45" s="646"/>
      <c r="P45" s="646"/>
      <c r="Q45" s="646"/>
      <c r="R45" s="646"/>
      <c r="S45" s="646"/>
      <c r="T45" s="646"/>
      <c r="U45" s="646"/>
      <c r="V45" s="646"/>
    </row>
    <row ht="18.75" r="46">
      <c r="A46" s="667" t="s">
        <v>652</v>
      </c>
      <c r="B46" s="457" t="e">
        <f ca="1">SUMPRODUCT((计划!$B$12:$B$755&gt;=$B$1)*(计划!$B$12:$B$755&lt;$F$1)*(计划!$O$12:$O$755&lt;&gt;"")*(计划!$E$12:$E$755=$A46))</f>
        <v>#VALUE!</v>
      </c>
      <c r="C46" s="457" t="e">
        <f ca="1">SUMPRODUCT((计划!$B$12:$B$755&gt;=$B$1)*(计划!$B$12:$B$755&lt;$F$1)*(计划!$O$12:$O$755&lt;&gt;"")*(计划!$O$12:$O$755&lt;$C$45)*(计划!$E$12:$E$755=$A46))</f>
        <v>#VALUE!</v>
      </c>
      <c r="D46" s="457" t="e">
        <f ca="1">SUMPRODUCT((计划!$B$12:$B$755&gt;=$B$1)*(计划!$B$12:$B$755&lt;$F$1)*(计划!$O$12:$O$755&lt;&gt;"")*(计划!$O$12:$O$755&gt;$D$45)*(计划!$E$12:$E$755=$A46))</f>
        <v>#VALUE!</v>
      </c>
      <c r="E46" s="693" t="e">
        <f ca="1">(B46-C46-D46)/B46</f>
        <v>#VALUE!</v>
      </c>
      <c r="F46" s="655"/>
      <c r="G46" s="667" t="s">
        <v>652</v>
      </c>
      <c r="H46" s="10" t="e">
        <f ca="1">SUMPRODUCT((计划!$B$12:$B$755&gt;=$B$1)*(计划!$B$12:$B$755&lt;$F$1)*(计划!$E$12:$E$755=$G46)*(计划!$AI$12:$AI$755&lt;&gt;""))</f>
        <v>#REF!</v>
      </c>
      <c r="I46" s="10" t="e">
        <f ca="1">SUMPRODUCT((计划!$B$12:$B$755&gt;=$B$1)*(计划!$B$12:$B$755&lt;$F$1)*(计划!$E$12:$E$755=$G46),计划!$AE$12:$AE$755)</f>
        <v>#REF!</v>
      </c>
      <c r="J46" s="695" t="e">
        <f ca="1">SUMPRODUCT((计划!$B$12:$B$755&gt;=$B$1)*(计划!$B$12:$B$755&lt;$F$1)*(计划!$E$12:$E$755=$G46),计划!$V$12:$V$755)/SUMPRODUCT((计划!$B$12:$B$755&gt;=$B$1)*(计划!$B$12:$B$755&lt;$F$1)*(计划!$E$12:$E$755=$G46)*(计划!$V$12:$V$755&gt;0))</f>
        <v>#REF!</v>
      </c>
      <c r="M46" s="646"/>
      <c r="N46" s="646"/>
      <c r="O46" s="646"/>
      <c r="P46" s="646"/>
      <c r="Q46" s="646"/>
      <c r="R46" s="646"/>
      <c r="S46" s="646"/>
      <c r="T46" s="646"/>
      <c r="U46" s="646"/>
      <c r="V46" s="646"/>
    </row>
    <row ht="18.75" r="47">
      <c r="A47" s="667" t="s">
        <v>659</v>
      </c>
      <c r="B47" s="457" t="e">
        <f ca="1">SUMPRODUCT((计划!$B$12:$B$755&gt;=$B$1)*(计划!$B$12:$B$755&lt;$F$1)*(计划!$O$12:$O$755&lt;&gt;"")*(计划!$E$12:$E$755=$A47))</f>
        <v>#VALUE!</v>
      </c>
      <c r="C47" s="457" t="e">
        <f ca="1">SUMPRODUCT((计划!$B$12:$B$755&gt;=$B$1)*(计划!$B$12:$B$755&lt;$F$1)*(计划!$O$12:$O$755&lt;&gt;"")*(计划!$O$12:$O$755&lt;$C$45)*(计划!$E$12:$E$755=$A47))</f>
        <v>#VALUE!</v>
      </c>
      <c r="D47" s="457" t="e">
        <f ca="1">SUMPRODUCT((计划!$B$12:$B$755&gt;=$B$1)*(计划!$B$12:$B$755&lt;$F$1)*(计划!$O$12:$O$755&lt;&gt;"")*(计划!$O$12:$O$755&gt;$D$45)*(计划!$E$12:$E$755=$A47))</f>
        <v>#VALUE!</v>
      </c>
      <c r="E47" s="693" t="e">
        <f ca="1">(B47-C47-D47)/B47</f>
        <v>#VALUE!</v>
      </c>
      <c r="F47" s="655"/>
      <c r="G47" s="667" t="s">
        <v>659</v>
      </c>
      <c r="H47" s="10" t="e">
        <f ca="1">SUMPRODUCT((计划!$B$12:$B$755&gt;=$B$1)*(计划!$B$12:$B$755&lt;$F$1)*(计划!$E$12:$E$755=$G47)*(计划!$AI$12:$AI$755&lt;&gt;""))</f>
        <v>#REF!</v>
      </c>
      <c r="I47" s="10" t="e">
        <f ca="1">SUMPRODUCT((计划!$B$12:$B$755&gt;=$B$1)*(计划!$B$12:$B$755&lt;$F$1)*(计划!$E$12:$E$755=$G47),计划!$AE$12:$AE$755)</f>
        <v>#REF!</v>
      </c>
      <c r="J47" s="695" t="e">
        <f ca="1">SUMPRODUCT((计划!$B$12:$B$755&gt;=$B$1)*(计划!$B$12:$B$755&lt;$F$1)*(计划!$E$12:$E$755=$G47),计划!$V$12:$V$755)/SUMPRODUCT((计划!$B$12:$B$755&gt;=$B$1)*(计划!$B$12:$B$755&lt;$F$1)*(计划!$E$12:$E$755=$G47)*(计划!$V$12:$V$755&gt;0))</f>
        <v>#REF!</v>
      </c>
      <c r="M47" s="646"/>
      <c r="N47" s="646"/>
      <c r="O47" s="646"/>
      <c r="P47" s="646"/>
      <c r="Q47" s="646"/>
      <c r="R47" s="646"/>
      <c r="S47" s="646"/>
      <c r="T47" s="646"/>
      <c r="U47" s="646"/>
      <c r="V47" s="646"/>
    </row>
    <row ht="18.75" r="48">
      <c r="A48" s="667" t="s">
        <v>662</v>
      </c>
      <c r="B48" s="457" t="e">
        <f ca="1">SUMPRODUCT((计划!$B$12:$B$755&gt;=$B$1)*(计划!$B$12:$B$755&lt;$F$1)*(计划!$O$12:$O$755&lt;&gt;"")*(计划!$E$12:$E$755=$A48))</f>
        <v>#VALUE!</v>
      </c>
      <c r="C48" s="457" t="e">
        <f ca="1">SUMPRODUCT((计划!$B$12:$B$755&gt;=$B$1)*(计划!$B$12:$B$755&lt;$F$1)*(计划!$O$12:$O$755&lt;&gt;"")*(计划!$O$12:$O$755&lt;$C$45)*(计划!$E$12:$E$755=$A48))</f>
        <v>#VALUE!</v>
      </c>
      <c r="D48" s="457" t="e">
        <f ca="1">SUMPRODUCT((计划!$B$12:$B$755&gt;=$B$1)*(计划!$B$12:$B$755&lt;$F$1)*(计划!$O$12:$O$755&lt;&gt;"")*(计划!$O$12:$O$755&gt;$D$45)*(计划!$E$12:$E$755=$A48))</f>
        <v>#VALUE!</v>
      </c>
      <c r="E48" s="693" t="e">
        <f ca="1">(B48-C48-D48)/B48</f>
        <v>#VALUE!</v>
      </c>
      <c r="F48" s="655"/>
      <c r="G48" s="667" t="s">
        <v>662</v>
      </c>
      <c r="H48" s="10" t="e">
        <f ca="1">SUMPRODUCT((计划!$B$12:$B$755&gt;=$B$1)*(计划!$B$12:$B$755&lt;$F$1)*(计划!$E$12:$E$755=$G48)*(计划!$AI$12:$AI$755&lt;&gt;""))</f>
        <v>#REF!</v>
      </c>
      <c r="I48" s="10" t="e">
        <f ca="1">SUMPRODUCT((计划!$B$12:$B$755&gt;=$B$1)*(计划!$B$12:$B$755&lt;$F$1)*(计划!$E$12:$E$755=$G48),计划!$AE$12:$AE$755)</f>
        <v>#REF!</v>
      </c>
      <c r="J48" s="695" t="e">
        <f ca="1">SUMPRODUCT((计划!$B$12:$B$755&gt;=$B$1)*(计划!$B$12:$B$755&lt;$F$1)*(计划!$E$12:$E$755=$G48),计划!$V$12:$V$755)/SUMPRODUCT((计划!$B$12:$B$755&gt;=$B$1)*(计划!$B$12:$B$755&lt;$F$1)*(计划!$E$12:$E$755=$G48)*(计划!$V$12:$V$755&gt;0))</f>
        <v>#REF!</v>
      </c>
      <c r="M48" s="646"/>
      <c r="N48" s="646"/>
      <c r="O48" s="646"/>
      <c r="P48" s="646"/>
      <c r="Q48" s="646"/>
      <c r="R48" s="646"/>
      <c r="S48" s="646"/>
      <c r="T48" s="646"/>
      <c r="U48" s="646"/>
      <c r="V48" s="646"/>
    </row>
    <row ht="18.75" r="49">
      <c r="A49" s="667" t="s">
        <v>665</v>
      </c>
      <c r="B49" s="457" t="e">
        <f ca="1">SUMPRODUCT((计划!$B$12:$B$755&gt;=$B$1)*(计划!$B$12:$B$755&lt;$F$1)*(计划!$O$12:$O$755&lt;&gt;"")*(计划!$E$12:$E$755=$A49))</f>
        <v>#VALUE!</v>
      </c>
      <c r="C49" s="457" t="e">
        <f ca="1">SUMPRODUCT((计划!$B$12:$B$755&gt;=$B$1)*(计划!$B$12:$B$755&lt;$F$1)*(计划!$O$12:$O$755&lt;&gt;"")*(计划!$O$12:$O$755&lt;$C$45)*(计划!$E$12:$E$755=$A49))</f>
        <v>#VALUE!</v>
      </c>
      <c r="D49" s="457" t="e">
        <f ca="1">SUMPRODUCT((计划!$B$12:$B$755&gt;=$B$1)*(计划!$B$12:$B$755&lt;$F$1)*(计划!$O$12:$O$755&lt;&gt;"")*(计划!$O$12:$O$755&gt;$D$45)*(计划!$E$12:$E$755=$A49))</f>
        <v>#VALUE!</v>
      </c>
      <c r="E49" s="693" t="e">
        <f ca="1">(B49-C49-D49)/B49</f>
        <v>#VALUE!</v>
      </c>
      <c r="F49" s="655"/>
      <c r="G49" s="667" t="s">
        <v>665</v>
      </c>
      <c r="H49" s="10" t="e">
        <f ca="1">SUMPRODUCT((计划!$B$12:$B$755&gt;=$B$1)*(计划!$B$12:$B$755&lt;$F$1)*(计划!$E$12:$E$755=$G49)*(计划!$AI$12:$AI$755&lt;&gt;""))</f>
        <v>#REF!</v>
      </c>
      <c r="I49" s="10" t="e">
        <f ca="1">SUMPRODUCT((计划!$B$12:$B$755&gt;=$B$1)*(计划!$B$12:$B$755&lt;$F$1)*(计划!$E$12:$E$755=$G49),计划!$AE$12:$AE$755)</f>
        <v>#REF!</v>
      </c>
      <c r="J49" s="695" t="e">
        <f ca="1">SUMPRODUCT((计划!$B$12:$B$755&gt;=$B$1)*(计划!$B$12:$B$755&lt;$F$1)*(计划!$E$12:$E$755=$G49),计划!$V$12:$V$755)/SUMPRODUCT((计划!$B$12:$B$755&gt;=$B$1)*(计划!$B$12:$B$755&lt;$F$1)*(计划!$E$12:$E$755=$G49)*(计划!$V$12:$V$755&gt;0))</f>
        <v>#REF!</v>
      </c>
      <c r="M49" s="646"/>
      <c r="N49" s="646"/>
      <c r="O49" s="646"/>
      <c r="P49" s="646"/>
      <c r="Q49" s="646"/>
      <c r="R49" s="646"/>
      <c r="S49" s="646"/>
      <c r="T49" s="646"/>
      <c r="U49" s="646"/>
      <c r="V49" s="646"/>
    </row>
    <row ht="18.75" r="50">
      <c r="A50" s="675" t="s">
        <v>153</v>
      </c>
      <c r="B50" s="457" t="e">
        <f ca="1">SUM(B46:B49)</f>
        <v>#VALUE!</v>
      </c>
      <c r="C50" s="457" t="e">
        <f ca="1">SUM(C46:C49)</f>
        <v>#VALUE!</v>
      </c>
      <c r="D50" s="457" t="e">
        <f ca="1">SUM(D46:D49)</f>
        <v>#VALUE!</v>
      </c>
      <c r="E50" s="693" t="e">
        <f ca="1">(B50-C50-D50)/B50</f>
        <v>#VALUE!</v>
      </c>
      <c r="F50" s="655"/>
      <c r="G50" s="675" t="s">
        <v>153</v>
      </c>
      <c r="H50" s="10" t="e">
        <f ca="1">SUM(H46:H49)</f>
        <v>#REF!</v>
      </c>
      <c r="I50" s="10" t="e">
        <f ca="1">SUM(I46:I49)</f>
        <v>#REF!</v>
      </c>
      <c r="J50" s="695" t="e">
        <f ca="1">SUMPRODUCT((计划!$B$12:$B$755&gt;=$B$1)*(计划!$B$12:$B$755&lt;$F$1),计划!$V$12:$V$755)/SUMPRODUCT((计划!$B$12:$B$755&gt;=$B$1)*(计划!$B$12:$B$755&lt;$F$1)*(计划!$V$12:$V$755&gt;0))</f>
        <v>#REF!</v>
      </c>
      <c r="M50" s="646"/>
      <c r="N50" s="646"/>
      <c r="O50" s="646"/>
      <c r="P50" s="646"/>
      <c r="Q50" s="646"/>
      <c r="R50" s="646"/>
      <c r="S50" s="646"/>
      <c r="T50" s="646"/>
      <c r="U50" s="646"/>
      <c r="V50" s="646"/>
    </row>
    <row r="51">
      <c r="A51" s="655"/>
      <c r="B51" s="655"/>
      <c r="C51" s="655"/>
      <c r="D51" s="655"/>
      <c r="E51" s="655"/>
      <c r="F51" s="655"/>
      <c r="G51" s="655"/>
      <c r="H51" s="655"/>
      <c r="I51" s="655"/>
      <c r="J51" s="655"/>
      <c r="M51" s="646"/>
      <c r="N51" s="646"/>
      <c r="O51" s="646"/>
      <c r="P51" s="646"/>
      <c r="Q51" s="646"/>
      <c r="R51" s="646"/>
      <c r="S51" s="646"/>
      <c r="T51" s="646"/>
      <c r="U51" s="646"/>
      <c r="V51" s="646"/>
    </row>
    <row r="52">
      <c r="A52" s="655"/>
      <c r="B52" s="655"/>
      <c r="C52" s="655"/>
      <c r="D52" s="655"/>
      <c r="E52" s="655"/>
      <c r="F52" s="655"/>
      <c r="G52" s="655"/>
      <c r="H52" s="655"/>
      <c r="I52" s="655"/>
      <c r="J52" s="655"/>
      <c r="M52" s="646"/>
      <c r="N52" s="646"/>
      <c r="O52" s="646"/>
      <c r="P52" s="646"/>
      <c r="Q52" s="646"/>
      <c r="R52" s="646"/>
      <c r="S52" s="646"/>
      <c r="T52" s="646"/>
      <c r="U52" s="646"/>
      <c r="V52" s="646"/>
    </row>
    <row ht="18.75" r="53">
      <c r="A53" s="676" t="s">
        <v>714</v>
      </c>
      <c r="B53" s="656" t="s">
        <v>710</v>
      </c>
      <c r="C53" s="688">
        <v>20</v>
      </c>
      <c r="D53" s="692" t="s">
        <v>715</v>
      </c>
      <c r="E53" s="656" t="s">
        <v>716</v>
      </c>
      <c r="F53" s="655"/>
      <c r="G53" s="676" t="s">
        <v>717</v>
      </c>
      <c r="H53" s="656" t="s">
        <v>710</v>
      </c>
      <c r="I53" s="688">
        <v>76</v>
      </c>
      <c r="J53" s="692" t="s">
        <v>718</v>
      </c>
      <c r="M53" s="646"/>
      <c r="N53" s="646"/>
      <c r="O53" s="646"/>
      <c r="P53" s="646"/>
      <c r="Q53" s="646"/>
      <c r="R53" s="646"/>
      <c r="S53" s="646"/>
      <c r="T53" s="646"/>
      <c r="U53" s="646"/>
      <c r="V53" s="646"/>
    </row>
    <row ht="18.75" r="54">
      <c r="A54" s="667" t="s">
        <v>652</v>
      </c>
      <c r="B54" s="457" t="e">
        <f ca="1">SUMPRODUCT((计划!$B$12:$B$755&gt;=$B$1)*(计划!$B$12:$B$755&lt;$F$1)*(计划!$CM$12:$CM$755&lt;&gt;"")*(计划!$CM$12:$CM$755&gt;0)*(计划!$E$12:$E$755=$A54))</f>
        <v>#REF!</v>
      </c>
      <c r="C54" s="457" t="e">
        <f ca="1">SUMPRODUCT((计划!$B$12:$B$755&gt;=$B$1)*(计划!$B$12:$B$755&lt;$F$1)*(计划!$CM$12:$CM$755&lt;&gt;"")*(计划!$CM$12:$CM$755&lt;=$C$53)*(计划!$E$12:$E$755=$A54))</f>
        <v>#REF!</v>
      </c>
      <c r="D54" s="466" t="e">
        <f ca="1">C54/B54</f>
        <v>#REF!</v>
      </c>
      <c r="E54" s="457" t="e">
        <f ca="1">SUMPRODUCT((计划!$B$12:$B$755&gt;=$B$1)*(计划!$B$12:$B$755&lt;$F$1)*(计划!$CM$12:$CM$755&lt;&gt;"")*(计划!$E$12:$E$755=$A54),计划!$CM$12:$CM$755)/SUMPRODUCT((计划!$B$12:$B$755&gt;=$B$1)*(计划!$B$12:$B$755&lt;$F$1)*(计划!$CM$12:$CM$755&lt;&gt;"")*(计划!$E$12:$E$755=$A54))</f>
        <v>#REF!</v>
      </c>
      <c r="F54" s="655"/>
      <c r="G54" s="667" t="s">
        <v>652</v>
      </c>
      <c r="H54" s="457" t="e">
        <f ca="1">SUMPRODUCT((计划!$B$12:$B$755&gt;=$B$1)*(计划!$B$12:$B$755&lt;$F$1)*(计划!$CR$12:$CR$755&lt;&gt;"")*(计划!$CR$12:$CR$755&gt;0)*(计划!$E$12:$E$755=$G54))</f>
        <v>#REF!</v>
      </c>
      <c r="I54" s="457" t="e">
        <f ca="1">SUMPRODUCT((计划!$B$12:$B$755&gt;=$B$1)*(计划!$B$12:$B$755&lt;$F$1)*(计划!$CR$12:$CR$755&lt;&gt;"")*(计划!$CR$12:$CR$755&gt;=$I$53)*(计划!$E$12:$E$755=$G54))</f>
        <v>#REF!</v>
      </c>
      <c r="J54" s="466" t="e">
        <f ca="1">I54/H54</f>
        <v>#REF!</v>
      </c>
      <c r="M54" s="646"/>
      <c r="N54" s="646"/>
      <c r="O54" s="646"/>
      <c r="P54" s="646"/>
      <c r="Q54" s="646"/>
      <c r="R54" s="646"/>
      <c r="S54" s="646"/>
      <c r="T54" s="646"/>
      <c r="U54" s="646"/>
      <c r="V54" s="646"/>
    </row>
    <row ht="18.75" r="55">
      <c r="A55" s="667" t="s">
        <v>659</v>
      </c>
      <c r="B55" s="457" t="e">
        <f ca="1">SUMPRODUCT((计划!$B$12:$B$755&gt;=$B$1)*(计划!$B$12:$B$755&lt;$F$1)*(计划!$CM$12:$CM$755&lt;&gt;"")*(计划!$CM$12:$CM$755&gt;0)*(计划!$E$12:$E$755=$A55))</f>
        <v>#REF!</v>
      </c>
      <c r="C55" s="457" t="e">
        <f ca="1">SUMPRODUCT((计划!$B$12:$B$755&gt;=$B$1)*(计划!$B$12:$B$755&lt;$F$1)*(计划!$CM$12:$CM$755&lt;&gt;"")*(计划!$CM$12:$CM$755&lt;=$C$53)*(计划!$E$12:$E$755=$A55))</f>
        <v>#REF!</v>
      </c>
      <c r="D55" s="466" t="e">
        <f ca="1">C55/B55</f>
        <v>#REF!</v>
      </c>
      <c r="E55" s="457" t="e">
        <f ca="1">SUMPRODUCT((计划!$B$12:$B$755&gt;=$B$1)*(计划!$B$12:$B$755&lt;$F$1)*(计划!$CM$12:$CM$755&lt;&gt;"")*(计划!$E$12:$E$755=$A55),计划!$CM$12:$CM$755)/SUMPRODUCT((计划!$B$12:$B$755&gt;=$B$1)*(计划!$B$12:$B$755&lt;$F$1)*(计划!$CM$12:$CM$755&lt;&gt;"")*(计划!$E$12:$E$755=$A55))</f>
        <v>#REF!</v>
      </c>
      <c r="F55" s="655"/>
      <c r="G55" s="667" t="s">
        <v>659</v>
      </c>
      <c r="H55" s="457" t="e">
        <f ca="1">SUMPRODUCT((计划!$B$12:$B$755&gt;=$B$1)*(计划!$B$12:$B$755&lt;$F$1)*(计划!$CR$12:$CR$755&lt;&gt;"")*(计划!$CR$12:$CR$755&gt;0)*(计划!$E$12:$E$755=$G55))</f>
        <v>#REF!</v>
      </c>
      <c r="I55" s="457" t="e">
        <f ca="1">SUMPRODUCT((计划!$B$12:$B$755&gt;=$B$1)*(计划!$B$12:$B$755&lt;$F$1)*(计划!$CR$12:$CR$755&lt;&gt;"")*(计划!$CR$12:$CR$755&gt;=$I$53)*(计划!$E$12:$E$755=$G55))</f>
        <v>#REF!</v>
      </c>
      <c r="J55" s="466" t="e">
        <f ca="1">I55/H55</f>
        <v>#REF!</v>
      </c>
      <c r="M55" s="646"/>
      <c r="N55" s="646"/>
      <c r="O55" s="646"/>
      <c r="P55" s="646"/>
      <c r="Q55" s="646"/>
      <c r="R55" s="646"/>
      <c r="S55" s="646"/>
      <c r="T55" s="646"/>
      <c r="U55" s="646"/>
      <c r="V55" s="646"/>
    </row>
    <row ht="18.75" r="56">
      <c r="A56" s="667" t="s">
        <v>662</v>
      </c>
      <c r="B56" s="457" t="e">
        <f ca="1">SUMPRODUCT((计划!$B$12:$B$755&gt;=$B$1)*(计划!$B$12:$B$755&lt;$F$1)*(计划!$CM$12:$CM$755&lt;&gt;"")*(计划!$CM$12:$CM$755&gt;0)*(计划!$E$12:$E$755=$A56))</f>
        <v>#REF!</v>
      </c>
      <c r="C56" s="457" t="e">
        <f ca="1">SUMPRODUCT((计划!$B$12:$B$755&gt;=$B$1)*(计划!$B$12:$B$755&lt;$F$1)*(计划!$CM$12:$CM$755&lt;&gt;"")*(计划!$CM$12:$CM$755&lt;=$C$53)*(计划!$E$12:$E$755=$A56))</f>
        <v>#REF!</v>
      </c>
      <c r="D56" s="466" t="e">
        <f ca="1">C56/B56</f>
        <v>#REF!</v>
      </c>
      <c r="E56" s="457" t="e">
        <f ca="1">SUMPRODUCT((计划!$B$12:$B$755&gt;=$B$1)*(计划!$B$12:$B$755&lt;$F$1)*(计划!$CM$12:$CM$755&lt;&gt;"")*(计划!$E$12:$E$755=$A56),计划!$CM$12:$CM$755)/SUMPRODUCT((计划!$B$12:$B$755&gt;=$B$1)*(计划!$B$12:$B$755&lt;$F$1)*(计划!$CM$12:$CM$755&lt;&gt;"")*(计划!$E$12:$E$755=$A56))</f>
        <v>#REF!</v>
      </c>
      <c r="F56" s="655"/>
      <c r="G56" s="667" t="s">
        <v>662</v>
      </c>
      <c r="H56" s="457" t="e">
        <f ca="1">SUMPRODUCT((计划!$B$12:$B$755&gt;=$B$1)*(计划!$B$12:$B$755&lt;$F$1)*(计划!$CR$12:$CR$755&lt;&gt;"")*(计划!$CR$12:$CR$755&gt;0)*(计划!$E$12:$E$755=$G56))</f>
        <v>#REF!</v>
      </c>
      <c r="I56" s="457" t="e">
        <f ca="1">SUMPRODUCT((计划!$B$12:$B$755&gt;=$B$1)*(计划!$B$12:$B$755&lt;$F$1)*(计划!$CR$12:$CR$755&lt;&gt;"")*(计划!$CR$12:$CR$755&gt;=$I$53)*(计划!$E$12:$E$755=$G56))</f>
        <v>#REF!</v>
      </c>
      <c r="J56" s="466" t="e">
        <f ca="1">I56/H56</f>
        <v>#REF!</v>
      </c>
      <c r="M56" s="646"/>
      <c r="N56" s="646"/>
      <c r="O56" s="646"/>
      <c r="P56" s="646"/>
      <c r="Q56" s="646"/>
      <c r="R56" s="646"/>
      <c r="S56" s="646"/>
      <c r="T56" s="646"/>
      <c r="U56" s="646"/>
      <c r="V56" s="646"/>
    </row>
    <row ht="18.75" r="57">
      <c r="A57" s="667" t="s">
        <v>665</v>
      </c>
      <c r="B57" s="457" t="e">
        <f ca="1">SUMPRODUCT((计划!$B$12:$B$755&gt;=$B$1)*(计划!$B$12:$B$755&lt;$F$1)*(计划!$CM$12:$CM$755&lt;&gt;"")*(计划!$CM$12:$CM$755&gt;0)*(计划!$E$12:$E$755=$A57))</f>
        <v>#REF!</v>
      </c>
      <c r="C57" s="457" t="e">
        <f ca="1">SUMPRODUCT((计划!$B$12:$B$755&gt;=$B$1)*(计划!$B$12:$B$755&lt;$F$1)*(计划!$CM$12:$CM$755&lt;&gt;"")*(计划!$CM$12:$CM$755&lt;=$C$53)*(计划!$E$12:$E$755=$A57))</f>
        <v>#REF!</v>
      </c>
      <c r="D57" s="466" t="e">
        <f ca="1">C57/B57</f>
        <v>#REF!</v>
      </c>
      <c r="E57" s="457" t="e">
        <f ca="1">SUMPRODUCT((计划!$B$12:$B$755&gt;=$B$1)*(计划!$B$12:$B$755&lt;$F$1)*(计划!$CM$12:$CM$755&lt;&gt;"")*(计划!$E$12:$E$755=$A57),计划!$CM$12:$CM$755)/SUMPRODUCT((计划!$B$12:$B$755&gt;=$B$1)*(计划!$B$12:$B$755&lt;$F$1)*(计划!$CM$12:$CM$755&lt;&gt;"")*(计划!$E$12:$E$755=$A57))</f>
        <v>#REF!</v>
      </c>
      <c r="F57" s="691"/>
      <c r="G57" s="667" t="s">
        <v>665</v>
      </c>
      <c r="H57" s="457" t="e">
        <f ca="1">SUMPRODUCT((计划!$B$12:$B$755&gt;=$B$1)*(计划!$B$12:$B$755&lt;$F$1)*(计划!$CR$12:$CR$755&lt;&gt;"")*(计划!$CR$12:$CR$755&gt;0)*(计划!$E$12:$E$755=$G57))</f>
        <v>#REF!</v>
      </c>
      <c r="I57" s="457" t="e">
        <f ca="1">SUMPRODUCT((计划!$B$12:$B$755&gt;=$B$1)*(计划!$B$12:$B$755&lt;$F$1)*(计划!$CR$12:$CR$755&lt;&gt;"")*(计划!$CR$12:$CR$755&gt;=$I$53)*(计划!$E$12:$E$755=$G57))</f>
        <v>#REF!</v>
      </c>
      <c r="J57" s="466" t="e">
        <f ca="1">I57/H57</f>
        <v>#REF!</v>
      </c>
      <c r="M57" s="646"/>
      <c r="N57" s="646"/>
      <c r="O57" s="646"/>
      <c r="P57" s="646"/>
      <c r="Q57" s="646"/>
      <c r="R57" s="646"/>
      <c r="S57" s="646"/>
      <c r="T57" s="646"/>
      <c r="U57" s="646"/>
      <c r="V57" s="646"/>
    </row>
    <row ht="18.75" r="58">
      <c r="A58" s="675" t="s">
        <v>153</v>
      </c>
      <c r="B58" s="457">
        <f ca="1">SUMPRODUCT((计划!$B$12:$B$755&gt;=$B$1)*(计划!$B$12:$B$755&lt;$F$1)*(计划!$CM$12:$CM$755&lt;&gt;"")*(计划!$CM$12:$CM$755&gt;0))</f>
        <v>0</v>
      </c>
      <c r="C58" s="457">
        <f ca="1">SUMPRODUCT((计划!$B$12:$B$755&gt;=$B$1)*(计划!$B$12:$B$755&lt;$F$1)*(计划!$CM$12:$CM$755&lt;&gt;"")*(计划!$CM$12:$CM$755&lt;=$C$53))</f>
        <v>0</v>
      </c>
      <c r="D58" s="696" t="e">
        <f ca="1">C58/B58</f>
        <v>#DIV/0!</v>
      </c>
      <c r="E58" s="457" t="e">
        <f ca="1">SUMPRODUCT((计划!$B$12:$B$755&gt;=$B$1)*(计划!$B$12:$B$755&lt;$F$1)*(计划!$CM$12:$CM$755&lt;&gt;""),计划!$CM$12:$CM$755)/SUMPRODUCT((计划!$B$12:$B$755&gt;=$B$1)*(计划!$B$12:$B$755&lt;$F$1)*(计划!$CM$12:$CM$755&lt;&gt;""))</f>
        <v>#REF!</v>
      </c>
      <c r="F58" s="691"/>
      <c r="G58" s="675" t="s">
        <v>153</v>
      </c>
      <c r="H58" s="457">
        <f ca="1">SUMPRODUCT((计划!$B$12:$B$755&gt;=$B$1)*(计划!$B$12:$B$755&lt;$F$1)*(计划!$CR$12:$CR$755&lt;&gt;"")*(计划!$CR$12:$CR$755&gt;0))</f>
        <v>0</v>
      </c>
      <c r="I58" s="457">
        <f ca="1">SUMPRODUCT((计划!$B$12:$B$755&gt;=$B$1)*(计划!$B$12:$B$755&lt;$F$1)*(计划!$CR$12:$CR$755&lt;&gt;"")*(计划!$CR$12:$CR$755&gt;=$I$53))</f>
        <v>0</v>
      </c>
      <c r="J58" s="696" t="e">
        <f ca="1">I58/H58</f>
        <v>#DIV/0!</v>
      </c>
      <c r="M58" s="646"/>
      <c r="N58" s="646"/>
      <c r="O58" s="646"/>
      <c r="P58" s="646"/>
      <c r="Q58" s="646"/>
      <c r="R58" s="646"/>
      <c r="S58" s="646"/>
      <c r="T58" s="646"/>
      <c r="U58" s="646"/>
      <c r="V58" s="646"/>
    </row>
    <row customFormat="1" r="59" s="475">
      <c r="A59" s="697"/>
      <c r="B59" s="697"/>
      <c r="C59" s="697"/>
      <c r="D59" s="697"/>
      <c r="E59" s="697"/>
      <c r="F59" s="697"/>
      <c r="G59" s="697"/>
      <c r="H59" s="697"/>
      <c r="I59" s="697"/>
      <c r="J59" s="697"/>
    </row>
    <row customFormat="1" r="60" s="475">
      <c r="A60" s="697" t="s">
        <v>720</v>
      </c>
      <c r="B60" s="697"/>
      <c r="C60" s="697"/>
      <c r="D60" s="697"/>
      <c r="E60" s="697"/>
      <c r="F60" s="697"/>
      <c r="G60" s="697"/>
      <c r="H60" s="697"/>
      <c r="I60" s="697"/>
      <c r="J60" s="697"/>
    </row>
    <row customFormat="1" ht="18.75" r="61" s="475">
      <c r="A61" s="697"/>
      <c r="B61" s="697"/>
      <c r="C61" s="698"/>
      <c r="D61" s="698"/>
      <c r="E61" s="698"/>
      <c r="F61" s="698"/>
      <c r="G61" s="697"/>
      <c r="H61" s="697"/>
      <c r="I61" s="697"/>
      <c r="J61" s="697"/>
    </row>
    <row customFormat="1" r="62" s="475">
      <c r="A62" s="697"/>
      <c r="B62" s="697"/>
      <c r="C62" s="697"/>
      <c r="D62" s="697"/>
      <c r="E62" s="699"/>
      <c r="F62" s="697"/>
      <c r="G62" s="697"/>
      <c r="H62" s="697"/>
      <c r="I62" s="697"/>
      <c r="J62" s="697"/>
    </row>
    <row customFormat="1" r="63" s="475">
      <c r="A63" s="697"/>
      <c r="B63" s="697"/>
      <c r="C63" s="697"/>
      <c r="D63" s="697"/>
      <c r="E63" s="699"/>
      <c r="F63" s="697"/>
      <c r="G63" s="697"/>
      <c r="H63" s="697"/>
      <c r="I63" s="697"/>
      <c r="J63" s="697"/>
    </row>
    <row customFormat="1" r="64" s="475">
      <c r="A64" s="697"/>
      <c r="B64" s="697"/>
      <c r="C64" s="697"/>
      <c r="D64" s="697"/>
      <c r="E64" s="699"/>
      <c r="F64" s="697"/>
      <c r="G64" s="697"/>
      <c r="H64" s="697"/>
      <c r="I64" s="697"/>
      <c r="J64" s="697"/>
    </row>
    <row customFormat="1" r="65" s="475">
      <c r="A65" s="697"/>
      <c r="B65" s="697"/>
      <c r="C65" s="697"/>
      <c r="D65" s="697"/>
      <c r="E65" s="699"/>
      <c r="F65" s="697"/>
      <c r="G65" s="697"/>
      <c r="H65" s="697"/>
      <c r="I65" s="697"/>
      <c r="J65" s="697"/>
    </row>
    <row r="66">
      <c r="A66" s="655"/>
      <c r="B66" s="691"/>
      <c r="C66" s="691"/>
      <c r="D66" s="691"/>
      <c r="E66" s="700"/>
      <c r="F66" s="691"/>
      <c r="G66" s="691"/>
      <c r="H66" s="655"/>
      <c r="I66" s="655"/>
      <c r="J66" s="655"/>
      <c r="M66" s="646"/>
      <c r="N66" s="646"/>
      <c r="O66" s="646"/>
      <c r="P66" s="646"/>
      <c r="Q66" s="646"/>
      <c r="R66" s="646"/>
      <c r="S66" s="646"/>
      <c r="T66" s="646"/>
      <c r="U66" s="646"/>
      <c r="V66" s="646"/>
    </row>
    <row r="67">
      <c r="A67" s="655"/>
      <c r="B67" s="691"/>
      <c r="C67" s="691"/>
      <c r="D67" s="691"/>
      <c r="E67" s="691"/>
      <c r="F67" s="691"/>
      <c r="G67" s="691"/>
      <c r="H67" s="655"/>
      <c r="I67" s="655"/>
      <c r="J67" s="655"/>
      <c r="Q67" s="646"/>
      <c r="R67" s="646"/>
      <c r="S67" s="646"/>
      <c r="T67" s="646"/>
      <c r="U67" s="646"/>
      <c r="V67" s="646"/>
    </row>
    <row r="68">
      <c r="A68" s="655"/>
      <c r="B68" s="691"/>
      <c r="C68" s="691"/>
      <c r="D68" s="691"/>
      <c r="E68" s="691"/>
      <c r="F68" s="691"/>
      <c r="G68" s="691"/>
      <c r="H68" s="655"/>
      <c r="I68" s="655"/>
      <c r="J68" s="655"/>
    </row>
    <row r="69">
      <c r="A69" s="655"/>
      <c r="B69" s="691"/>
      <c r="C69" s="691"/>
      <c r="D69" s="691"/>
      <c r="E69" s="691"/>
      <c r="F69" s="691"/>
      <c r="G69" s="691"/>
      <c r="H69" s="655"/>
      <c r="I69" s="655"/>
      <c r="J69" s="655"/>
    </row>
    <row r="70">
      <c r="A70" s="655"/>
      <c r="B70" s="691"/>
      <c r="C70" s="691"/>
      <c r="D70" s="691"/>
      <c r="E70" s="691"/>
      <c r="F70" s="691"/>
      <c r="G70" s="691"/>
      <c r="H70" s="655"/>
      <c r="I70" s="655"/>
      <c r="J70" s="655"/>
    </row>
    <row r="71">
      <c r="A71" s="655"/>
      <c r="B71" s="691"/>
      <c r="C71" s="691"/>
      <c r="D71" s="691"/>
      <c r="E71" s="691"/>
      <c r="F71" s="691"/>
      <c r="G71" s="691"/>
      <c r="H71" s="655"/>
      <c r="I71" s="655"/>
      <c r="J71" s="655"/>
    </row>
    <row r="72">
      <c r="A72" s="655"/>
      <c r="B72" s="655"/>
      <c r="C72" s="655"/>
      <c r="D72" s="655"/>
      <c r="E72" s="655"/>
      <c r="F72" s="655"/>
      <c r="G72" s="655"/>
      <c r="H72" s="655"/>
      <c r="I72" s="655"/>
      <c r="J72" s="655"/>
    </row>
    <row r="73">
      <c r="A73" s="655"/>
      <c r="B73" s="655"/>
      <c r="C73" s="655"/>
      <c r="D73" s="655"/>
      <c r="E73" s="655"/>
      <c r="F73" s="655"/>
      <c r="G73" s="655"/>
      <c r="H73" s="655"/>
      <c r="I73" s="655"/>
      <c r="J73" s="655"/>
    </row>
    <row r="74">
      <c r="A74" s="655"/>
      <c r="B74" s="655"/>
      <c r="C74" s="655"/>
      <c r="D74" s="655"/>
      <c r="E74" s="655"/>
      <c r="F74" s="655"/>
      <c r="G74" s="655"/>
      <c r="H74" s="655"/>
      <c r="I74" s="655"/>
      <c r="J74" s="655"/>
    </row>
    <row r="75">
      <c r="A75" s="655"/>
      <c r="B75" s="655"/>
      <c r="C75" s="655"/>
      <c r="D75" s="655"/>
      <c r="E75" s="655"/>
      <c r="F75" s="655"/>
      <c r="G75" s="655"/>
      <c r="H75" s="655"/>
      <c r="I75" s="655"/>
      <c r="J75" s="655"/>
    </row>
    <row r="76">
      <c r="A76" s="655"/>
      <c r="B76" s="655"/>
      <c r="C76" s="655"/>
      <c r="D76" s="655"/>
      <c r="E76" s="655"/>
      <c r="F76" s="655"/>
      <c r="G76" s="655"/>
      <c r="H76" s="655"/>
      <c r="I76" s="655"/>
      <c r="J76" s="655"/>
    </row>
    <row r="77">
      <c r="A77" s="655"/>
      <c r="B77" s="655"/>
      <c r="C77" s="655"/>
      <c r="D77" s="655"/>
      <c r="E77" s="655"/>
      <c r="F77" s="655"/>
      <c r="G77" s="655"/>
      <c r="H77" s="655"/>
      <c r="I77" s="655"/>
      <c r="J77" s="655"/>
    </row>
    <row r="78">
      <c r="A78" s="655"/>
      <c r="B78" s="655"/>
      <c r="C78" s="655"/>
      <c r="D78" s="655"/>
      <c r="E78" s="655"/>
      <c r="F78" s="655"/>
      <c r="G78" s="655"/>
      <c r="H78" s="655"/>
      <c r="I78" s="655"/>
      <c r="J78" s="655"/>
    </row>
    <row r="79">
      <c r="A79" s="655"/>
      <c r="B79" s="655"/>
      <c r="C79" s="655"/>
      <c r="D79" s="655"/>
      <c r="E79" s="655"/>
      <c r="F79" s="655"/>
      <c r="G79" s="655"/>
      <c r="H79" s="655"/>
      <c r="I79" s="655"/>
      <c r="J79" s="655"/>
    </row>
    <row r="80">
      <c r="A80" s="655"/>
      <c r="B80" s="655"/>
      <c r="C80" s="655"/>
      <c r="D80" s="655"/>
      <c r="E80" s="655"/>
      <c r="F80" s="655"/>
      <c r="G80" s="655"/>
      <c r="H80" s="655"/>
      <c r="I80" s="655"/>
      <c r="J80" s="655"/>
    </row>
    <row r="81">
      <c r="A81" s="655"/>
      <c r="B81" s="655"/>
      <c r="C81" s="655"/>
      <c r="D81" s="655"/>
      <c r="E81" s="655"/>
      <c r="F81" s="655"/>
      <c r="G81" s="655"/>
      <c r="H81" s="655"/>
      <c r="I81" s="655"/>
      <c r="J81" s="655"/>
    </row>
    <row r="82">
      <c r="A82" s="655"/>
      <c r="B82" s="655"/>
      <c r="C82" s="655"/>
      <c r="D82" s="655"/>
      <c r="E82" s="655"/>
      <c r="F82" s="655"/>
      <c r="G82" s="655"/>
      <c r="H82" s="655"/>
      <c r="I82" s="655"/>
      <c r="J82" s="655"/>
    </row>
    <row r="83">
      <c r="A83" s="655"/>
      <c r="B83" s="655"/>
      <c r="C83" s="655"/>
      <c r="D83" s="655"/>
      <c r="E83" s="655"/>
      <c r="F83" s="655"/>
      <c r="G83" s="655"/>
      <c r="H83" s="655"/>
      <c r="I83" s="655"/>
      <c r="J83" s="655"/>
    </row>
    <row r="84">
      <c r="A84" s="655"/>
      <c r="B84" s="655"/>
      <c r="C84" s="655"/>
      <c r="D84" s="655"/>
      <c r="E84" s="655"/>
      <c r="F84" s="655"/>
      <c r="G84" s="655"/>
      <c r="H84" s="655"/>
      <c r="I84" s="655"/>
      <c r="J84" s="655"/>
    </row>
    <row r="85">
      <c r="A85" s="655"/>
      <c r="B85" s="655"/>
      <c r="C85" s="655"/>
      <c r="D85" s="655"/>
      <c r="E85" s="655"/>
      <c r="F85" s="655"/>
      <c r="G85" s="655"/>
      <c r="H85" s="655"/>
      <c r="I85" s="655"/>
      <c r="J85" s="655"/>
    </row>
    <row r="86">
      <c r="A86" s="655"/>
      <c r="B86" s="655"/>
      <c r="C86" s="655"/>
      <c r="D86" s="655"/>
      <c r="E86" s="655"/>
      <c r="F86" s="655"/>
      <c r="G86" s="655"/>
      <c r="H86" s="655"/>
      <c r="I86" s="655"/>
      <c r="J86" s="655"/>
    </row>
    <row r="87">
      <c r="A87" s="655"/>
      <c r="B87" s="655"/>
      <c r="C87" s="655"/>
      <c r="D87" s="655"/>
      <c r="E87" s="655"/>
      <c r="F87" s="655"/>
      <c r="G87" s="655"/>
      <c r="H87" s="655"/>
      <c r="I87" s="655"/>
      <c r="J87" s="655"/>
    </row>
    <row r="88">
      <c r="A88" s="655"/>
      <c r="B88" s="655"/>
      <c r="C88" s="655"/>
      <c r="D88" s="655"/>
      <c r="E88" s="655"/>
      <c r="F88" s="655"/>
      <c r="G88" s="655"/>
      <c r="H88" s="655"/>
      <c r="I88" s="655"/>
      <c r="J88" s="655"/>
    </row>
    <row r="89">
      <c r="A89" s="655"/>
      <c r="B89" s="655"/>
      <c r="C89" s="655"/>
      <c r="D89" s="655"/>
      <c r="E89" s="655"/>
      <c r="F89" s="655"/>
      <c r="G89" s="655"/>
      <c r="H89" s="655"/>
      <c r="I89" s="655"/>
      <c r="J89" s="655"/>
    </row>
    <row r="90">
      <c r="A90" s="655"/>
      <c r="B90" s="655"/>
      <c r="C90" s="655"/>
      <c r="D90" s="655"/>
      <c r="E90" s="655"/>
      <c r="F90" s="655"/>
      <c r="G90" s="655"/>
      <c r="H90" s="655"/>
      <c r="I90" s="655"/>
      <c r="J90" s="655"/>
    </row>
    <row r="91">
      <c r="A91" s="655"/>
      <c r="B91" s="655"/>
      <c r="C91" s="655"/>
      <c r="D91" s="655"/>
      <c r="E91" s="655"/>
      <c r="F91" s="655"/>
      <c r="G91" s="655"/>
      <c r="H91" s="655"/>
      <c r="I91" s="655"/>
      <c r="J91" s="655"/>
    </row>
    <row r="92">
      <c r="A92" s="655"/>
      <c r="B92" s="655"/>
      <c r="C92" s="655"/>
      <c r="D92" s="655"/>
      <c r="E92" s="655"/>
      <c r="F92" s="655"/>
      <c r="G92" s="655"/>
      <c r="H92" s="655"/>
      <c r="I92" s="655"/>
      <c r="J92" s="655"/>
    </row>
    <row r="93">
      <c r="A93" s="655"/>
      <c r="B93" s="655"/>
      <c r="C93" s="655"/>
      <c r="D93" s="655"/>
      <c r="E93" s="655"/>
      <c r="F93" s="655"/>
      <c r="G93" s="655"/>
      <c r="H93" s="655"/>
      <c r="I93" s="655"/>
      <c r="J93" s="655"/>
    </row>
    <row r="94">
      <c r="A94" s="655"/>
      <c r="B94" s="655"/>
      <c r="C94" s="655"/>
      <c r="D94" s="655"/>
      <c r="E94" s="655"/>
      <c r="F94" s="655"/>
      <c r="G94" s="655"/>
      <c r="H94" s="655"/>
      <c r="I94" s="655"/>
      <c r="J94" s="655"/>
    </row>
    <row r="95">
      <c r="A95" s="655"/>
      <c r="B95" s="655"/>
      <c r="C95" s="655"/>
      <c r="D95" s="655"/>
      <c r="E95" s="655"/>
      <c r="F95" s="655"/>
      <c r="G95" s="655"/>
      <c r="H95" s="655"/>
      <c r="I95" s="655"/>
      <c r="J95" s="655"/>
    </row>
    <row r="96">
      <c r="A96" s="655"/>
      <c r="B96" s="655"/>
      <c r="C96" s="655"/>
      <c r="D96" s="655"/>
      <c r="E96" s="655"/>
      <c r="F96" s="655"/>
      <c r="G96" s="655"/>
      <c r="H96" s="655"/>
      <c r="I96" s="655"/>
      <c r="J96" s="655"/>
    </row>
    <row r="97">
      <c r="A97" s="655"/>
      <c r="B97" s="655"/>
      <c r="C97" s="655"/>
      <c r="D97" s="655"/>
      <c r="E97" s="655"/>
      <c r="F97" s="655"/>
      <c r="G97" s="655"/>
      <c r="H97" s="655"/>
      <c r="I97" s="655"/>
      <c r="J97" s="655"/>
    </row>
    <row r="98">
      <c r="A98" s="655"/>
      <c r="B98" s="655"/>
      <c r="C98" s="655"/>
      <c r="D98" s="655"/>
      <c r="E98" s="655"/>
      <c r="F98" s="655"/>
      <c r="G98" s="655"/>
      <c r="H98" s="655"/>
      <c r="I98" s="655"/>
      <c r="J98" s="655"/>
    </row>
    <row r="99">
      <c r="A99" s="655"/>
      <c r="B99" s="655"/>
      <c r="C99" s="655"/>
      <c r="D99" s="655"/>
      <c r="E99" s="655"/>
      <c r="F99" s="655"/>
      <c r="G99" s="655"/>
      <c r="H99" s="655"/>
      <c r="I99" s="655"/>
      <c r="J99" s="655"/>
    </row>
    <row r="100">
      <c r="A100" s="655"/>
      <c r="B100" s="655"/>
      <c r="C100" s="655"/>
      <c r="D100" s="655"/>
      <c r="E100" s="655"/>
      <c r="F100" s="655"/>
      <c r="G100" s="655"/>
      <c r="H100" s="655"/>
      <c r="I100" s="655"/>
      <c r="J100" s="655"/>
    </row>
    <row r="101">
      <c r="A101" s="655"/>
      <c r="B101" s="655"/>
      <c r="C101" s="655"/>
      <c r="D101" s="655"/>
      <c r="E101" s="655"/>
      <c r="F101" s="655"/>
      <c r="G101" s="655"/>
      <c r="H101" s="655"/>
      <c r="I101" s="655"/>
      <c r="J101" s="655"/>
    </row>
    <row r="102">
      <c r="A102" s="655"/>
      <c r="B102" s="655"/>
      <c r="C102" s="655"/>
      <c r="D102" s="655"/>
      <c r="E102" s="655"/>
      <c r="F102" s="655"/>
      <c r="G102" s="655"/>
      <c r="H102" s="655"/>
      <c r="I102" s="655"/>
      <c r="J102" s="655"/>
    </row>
    <row r="103">
      <c r="A103" s="655"/>
      <c r="B103" s="655"/>
      <c r="C103" s="655"/>
      <c r="D103" s="655"/>
      <c r="E103" s="655"/>
      <c r="F103" s="655"/>
      <c r="G103" s="655"/>
      <c r="H103" s="655"/>
      <c r="I103" s="655"/>
      <c r="J103" s="655"/>
    </row>
    <row r="104">
      <c r="A104" s="655"/>
      <c r="B104" s="655"/>
      <c r="C104" s="655"/>
      <c r="D104" s="655"/>
      <c r="E104" s="655"/>
      <c r="F104" s="655"/>
      <c r="G104" s="655"/>
      <c r="H104" s="655"/>
      <c r="I104" s="655"/>
      <c r="J104" s="655"/>
    </row>
    <row r="105">
      <c r="A105" s="655"/>
      <c r="B105" s="655"/>
      <c r="C105" s="655"/>
      <c r="D105" s="655"/>
      <c r="E105" s="655"/>
      <c r="F105" s="655"/>
      <c r="G105" s="655"/>
      <c r="H105" s="655"/>
      <c r="I105" s="655"/>
      <c r="J105" s="655"/>
    </row>
    <row r="106">
      <c r="A106" s="655"/>
      <c r="B106" s="655"/>
      <c r="C106" s="655"/>
      <c r="D106" s="655"/>
      <c r="E106" s="655"/>
      <c r="F106" s="655"/>
      <c r="G106" s="655"/>
      <c r="H106" s="655"/>
      <c r="I106" s="655"/>
      <c r="J106" s="655"/>
    </row>
    <row r="107">
      <c r="A107" s="655"/>
      <c r="B107" s="655"/>
      <c r="C107" s="655"/>
      <c r="D107" s="655"/>
      <c r="E107" s="655"/>
      <c r="F107" s="655"/>
      <c r="G107" s="655"/>
      <c r="H107" s="655"/>
      <c r="I107" s="655"/>
      <c r="J107" s="655"/>
    </row>
    <row r="108">
      <c r="A108" s="655"/>
      <c r="B108" s="655"/>
      <c r="C108" s="655"/>
      <c r="D108" s="655"/>
      <c r="E108" s="655"/>
      <c r="F108" s="655"/>
      <c r="G108" s="655"/>
      <c r="H108" s="655"/>
      <c r="I108" s="655"/>
      <c r="J108" s="655"/>
    </row>
    <row r="109">
      <c r="A109" s="655"/>
      <c r="B109" s="655"/>
      <c r="C109" s="655"/>
      <c r="D109" s="655"/>
      <c r="E109" s="655"/>
      <c r="F109" s="655"/>
      <c r="G109" s="655"/>
      <c r="H109" s="655"/>
      <c r="I109" s="655"/>
      <c r="J109" s="655"/>
    </row>
    <row r="110">
      <c r="A110" s="655"/>
      <c r="B110" s="655"/>
      <c r="C110" s="655"/>
      <c r="D110" s="655"/>
      <c r="E110" s="655"/>
      <c r="F110" s="655"/>
      <c r="G110" s="655"/>
      <c r="H110" s="655"/>
      <c r="I110" s="655"/>
      <c r="J110" s="655"/>
    </row>
    <row r="111">
      <c r="A111" s="655"/>
      <c r="B111" s="655"/>
      <c r="C111" s="655"/>
      <c r="D111" s="655"/>
      <c r="E111" s="655"/>
      <c r="F111" s="655"/>
      <c r="G111" s="655"/>
      <c r="H111" s="655"/>
      <c r="I111" s="655"/>
      <c r="J111" s="655"/>
    </row>
    <row r="112">
      <c r="A112" s="655"/>
      <c r="B112" s="655"/>
      <c r="C112" s="655"/>
      <c r="D112" s="655"/>
      <c r="E112" s="655"/>
      <c r="F112" s="655"/>
      <c r="G112" s="655"/>
      <c r="H112" s="655"/>
      <c r="I112" s="655"/>
      <c r="J112" s="655"/>
    </row>
    <row r="113">
      <c r="A113" s="655"/>
      <c r="B113" s="655"/>
      <c r="C113" s="655"/>
      <c r="D113" s="655"/>
      <c r="E113" s="655"/>
      <c r="F113" s="655"/>
      <c r="G113" s="655"/>
      <c r="H113" s="655"/>
      <c r="I113" s="655"/>
      <c r="J113" s="655"/>
    </row>
    <row r="114">
      <c r="A114" s="655"/>
      <c r="B114" s="655"/>
      <c r="C114" s="655"/>
      <c r="D114" s="655"/>
      <c r="E114" s="655"/>
      <c r="F114" s="655"/>
      <c r="G114" s="655"/>
      <c r="H114" s="655"/>
      <c r="I114" s="655"/>
      <c r="J114" s="655"/>
    </row>
    <row r="115">
      <c r="A115" s="655"/>
      <c r="B115" s="655"/>
      <c r="C115" s="655"/>
      <c r="D115" s="655"/>
      <c r="E115" s="655"/>
      <c r="F115" s="655"/>
      <c r="G115" s="655"/>
      <c r="H115" s="655"/>
      <c r="I115" s="655"/>
      <c r="J115" s="655"/>
    </row>
    <row r="116">
      <c r="A116" s="655"/>
      <c r="B116" s="655"/>
      <c r="C116" s="655"/>
      <c r="D116" s="655"/>
      <c r="E116" s="655"/>
      <c r="F116" s="655"/>
      <c r="G116" s="655"/>
      <c r="H116" s="655"/>
      <c r="I116" s="655"/>
      <c r="J116" s="655"/>
    </row>
    <row r="117">
      <c r="A117" s="655"/>
      <c r="B117" s="655"/>
      <c r="C117" s="655"/>
      <c r="D117" s="655"/>
      <c r="E117" s="655"/>
      <c r="F117" s="655"/>
      <c r="G117" s="655"/>
      <c r="H117" s="655"/>
      <c r="I117" s="655"/>
      <c r="J117" s="655"/>
    </row>
    <row r="118">
      <c r="A118" s="655"/>
      <c r="B118" s="655"/>
      <c r="C118" s="655"/>
      <c r="D118" s="655"/>
      <c r="E118" s="655"/>
      <c r="F118" s="655"/>
      <c r="G118" s="655"/>
      <c r="H118" s="655"/>
      <c r="I118" s="655"/>
      <c r="J118" s="655"/>
    </row>
    <row r="119">
      <c r="A119" s="655"/>
      <c r="B119" s="655"/>
      <c r="C119" s="655"/>
      <c r="D119" s="655"/>
      <c r="E119" s="655"/>
      <c r="F119" s="655"/>
      <c r="G119" s="655"/>
      <c r="H119" s="655"/>
      <c r="I119" s="655"/>
      <c r="J119" s="655"/>
    </row>
    <row r="120">
      <c r="A120" s="655"/>
      <c r="B120" s="655"/>
      <c r="C120" s="655"/>
      <c r="D120" s="655"/>
      <c r="E120" s="655"/>
      <c r="F120" s="655"/>
      <c r="G120" s="655"/>
      <c r="H120" s="655"/>
      <c r="I120" s="655"/>
      <c r="J120" s="655"/>
    </row>
    <row r="121">
      <c r="A121" s="655"/>
      <c r="B121" s="655"/>
      <c r="C121" s="655"/>
      <c r="D121" s="655"/>
      <c r="E121" s="655"/>
      <c r="F121" s="655"/>
      <c r="G121" s="655"/>
      <c r="H121" s="655"/>
      <c r="I121" s="655"/>
      <c r="J121" s="655"/>
    </row>
    <row r="122">
      <c r="A122" s="655"/>
      <c r="B122" s="655"/>
      <c r="C122" s="655"/>
      <c r="D122" s="655"/>
      <c r="E122" s="655"/>
      <c r="F122" s="655"/>
      <c r="G122" s="655"/>
      <c r="H122" s="655"/>
      <c r="I122" s="655"/>
      <c r="J122" s="655"/>
    </row>
    <row r="123">
      <c r="A123" s="655"/>
      <c r="B123" s="655"/>
      <c r="C123" s="655"/>
      <c r="D123" s="655"/>
      <c r="E123" s="655"/>
      <c r="F123" s="655"/>
      <c r="G123" s="655"/>
      <c r="H123" s="655"/>
      <c r="I123" s="655"/>
      <c r="J123" s="655"/>
    </row>
    <row r="124">
      <c r="A124" s="655"/>
      <c r="B124" s="655"/>
      <c r="C124" s="655"/>
      <c r="D124" s="655"/>
      <c r="E124" s="655"/>
      <c r="F124" s="655"/>
      <c r="G124" s="655"/>
      <c r="H124" s="655"/>
      <c r="I124" s="655"/>
      <c r="J124" s="655"/>
    </row>
    <row r="125">
      <c r="A125" s="655"/>
      <c r="B125" s="655"/>
      <c r="C125" s="655"/>
      <c r="D125" s="655"/>
      <c r="E125" s="655"/>
      <c r="F125" s="655"/>
      <c r="G125" s="655"/>
      <c r="H125" s="655"/>
      <c r="I125" s="655"/>
      <c r="J125" s="655"/>
    </row>
    <row r="126">
      <c r="A126" s="655"/>
      <c r="B126" s="655"/>
      <c r="C126" s="655"/>
      <c r="D126" s="655"/>
      <c r="E126" s="655"/>
      <c r="F126" s="655"/>
      <c r="G126" s="655"/>
      <c r="H126" s="655"/>
      <c r="I126" s="655"/>
      <c r="J126" s="655"/>
    </row>
    <row r="127">
      <c r="A127" s="655"/>
      <c r="B127" s="655"/>
      <c r="C127" s="655"/>
      <c r="D127" s="655"/>
      <c r="E127" s="655"/>
      <c r="F127" s="655"/>
      <c r="G127" s="655"/>
      <c r="H127" s="655"/>
      <c r="I127" s="655"/>
      <c r="J127" s="655"/>
    </row>
    <row r="128">
      <c r="A128" s="655"/>
      <c r="B128" s="655"/>
      <c r="C128" s="655"/>
      <c r="D128" s="655"/>
      <c r="E128" s="655"/>
      <c r="F128" s="655"/>
      <c r="G128" s="655"/>
      <c r="H128" s="655"/>
      <c r="I128" s="655"/>
      <c r="J128" s="655"/>
    </row>
    <row r="129">
      <c r="A129" s="655"/>
      <c r="B129" s="655"/>
      <c r="C129" s="655"/>
      <c r="D129" s="655"/>
      <c r="E129" s="655"/>
      <c r="F129" s="655"/>
      <c r="G129" s="655"/>
      <c r="H129" s="655"/>
      <c r="I129" s="655"/>
      <c r="J129" s="655"/>
    </row>
    <row r="130">
      <c r="A130" s="655"/>
      <c r="B130" s="655"/>
      <c r="C130" s="655"/>
      <c r="D130" s="655"/>
      <c r="E130" s="655"/>
      <c r="F130" s="655"/>
      <c r="G130" s="655"/>
      <c r="H130" s="655"/>
      <c r="I130" s="655"/>
      <c r="J130" s="655"/>
    </row>
    <row r="131">
      <c r="A131" s="655"/>
      <c r="B131" s="655"/>
      <c r="C131" s="655"/>
      <c r="D131" s="655"/>
      <c r="E131" s="655"/>
      <c r="F131" s="655"/>
      <c r="G131" s="655"/>
      <c r="H131" s="655"/>
      <c r="I131" s="655"/>
      <c r="J131" s="655"/>
    </row>
    <row r="132">
      <c r="A132" s="655"/>
      <c r="B132" s="655"/>
      <c r="C132" s="655"/>
      <c r="D132" s="655"/>
      <c r="E132" s="655"/>
      <c r="F132" s="655"/>
      <c r="G132" s="655"/>
      <c r="H132" s="655"/>
      <c r="I132" s="655"/>
      <c r="J132" s="655"/>
    </row>
    <row r="133">
      <c r="A133" s="655"/>
      <c r="B133" s="655"/>
      <c r="C133" s="655"/>
      <c r="D133" s="655"/>
      <c r="E133" s="655"/>
      <c r="F133" s="655"/>
      <c r="G133" s="655"/>
      <c r="H133" s="655"/>
      <c r="I133" s="655"/>
      <c r="J133" s="655"/>
    </row>
    <row r="134">
      <c r="A134" s="655"/>
      <c r="B134" s="655"/>
      <c r="C134" s="655"/>
      <c r="D134" s="655"/>
      <c r="E134" s="655"/>
      <c r="F134" s="655"/>
      <c r="G134" s="655"/>
      <c r="H134" s="655"/>
      <c r="I134" s="655"/>
      <c r="J134" s="655"/>
    </row>
    <row r="135">
      <c r="A135" s="655"/>
      <c r="B135" s="655"/>
      <c r="C135" s="655"/>
      <c r="D135" s="655"/>
      <c r="E135" s="655"/>
      <c r="F135" s="655"/>
      <c r="G135" s="655"/>
      <c r="H135" s="655"/>
      <c r="I135" s="655"/>
      <c r="J135" s="655"/>
    </row>
    <row r="136">
      <c r="A136" s="655"/>
      <c r="B136" s="655"/>
      <c r="C136" s="655"/>
      <c r="D136" s="655"/>
      <c r="E136" s="655"/>
      <c r="F136" s="655"/>
      <c r="G136" s="655"/>
      <c r="H136" s="655"/>
      <c r="I136" s="655"/>
      <c r="J136" s="655"/>
    </row>
    <row r="137">
      <c r="A137" s="655"/>
      <c r="B137" s="655"/>
      <c r="C137" s="655"/>
      <c r="D137" s="655"/>
      <c r="E137" s="655"/>
      <c r="F137" s="655"/>
      <c r="G137" s="655"/>
      <c r="H137" s="655"/>
      <c r="I137" s="655"/>
      <c r="J137" s="655"/>
    </row>
    <row r="138">
      <c r="A138" s="655"/>
      <c r="B138" s="655"/>
      <c r="C138" s="655"/>
      <c r="D138" s="655"/>
      <c r="E138" s="655"/>
      <c r="F138" s="655"/>
      <c r="G138" s="655"/>
      <c r="H138" s="655"/>
      <c r="I138" s="655"/>
      <c r="J138" s="655"/>
    </row>
    <row r="139">
      <c r="A139" s="655"/>
      <c r="B139" s="655"/>
      <c r="C139" s="655"/>
      <c r="D139" s="655"/>
      <c r="E139" s="655"/>
      <c r="F139" s="655"/>
      <c r="G139" s="655"/>
      <c r="H139" s="655"/>
      <c r="I139" s="655"/>
      <c r="J139" s="655"/>
    </row>
    <row r="140">
      <c r="A140" s="655"/>
      <c r="B140" s="655"/>
      <c r="C140" s="655"/>
      <c r="D140" s="655"/>
      <c r="E140" s="655"/>
      <c r="F140" s="655"/>
      <c r="G140" s="655"/>
      <c r="H140" s="655"/>
      <c r="I140" s="655"/>
      <c r="J140" s="655"/>
    </row>
    <row r="141">
      <c r="A141" s="655"/>
      <c r="B141" s="655"/>
      <c r="C141" s="655"/>
      <c r="D141" s="655"/>
      <c r="E141" s="655"/>
      <c r="F141" s="655"/>
      <c r="G141" s="655"/>
      <c r="H141" s="655"/>
      <c r="I141" s="655"/>
      <c r="J141" s="655"/>
    </row>
    <row r="142">
      <c r="A142" s="655"/>
      <c r="B142" s="655"/>
      <c r="C142" s="655"/>
      <c r="D142" s="655"/>
      <c r="E142" s="655"/>
      <c r="F142" s="655"/>
      <c r="G142" s="655"/>
      <c r="H142" s="655"/>
      <c r="I142" s="655"/>
      <c r="J142" s="655"/>
    </row>
    <row r="143">
      <c r="A143" s="655"/>
      <c r="B143" s="655"/>
      <c r="C143" s="655"/>
      <c r="D143" s="655"/>
      <c r="E143" s="655"/>
      <c r="F143" s="655"/>
      <c r="G143" s="655"/>
      <c r="H143" s="655"/>
      <c r="I143" s="655"/>
      <c r="J143" s="655"/>
    </row>
    <row r="144">
      <c r="A144" s="655"/>
      <c r="B144" s="655"/>
      <c r="C144" s="655"/>
      <c r="D144" s="655"/>
      <c r="E144" s="655"/>
      <c r="F144" s="655"/>
      <c r="G144" s="655"/>
      <c r="H144" s="655"/>
      <c r="I144" s="655"/>
      <c r="J144" s="655"/>
    </row>
    <row r="145">
      <c r="A145" s="655"/>
      <c r="B145" s="655"/>
      <c r="C145" s="655"/>
      <c r="D145" s="655"/>
      <c r="E145" s="655"/>
      <c r="F145" s="655"/>
      <c r="G145" s="655"/>
      <c r="H145" s="655"/>
      <c r="I145" s="655"/>
      <c r="J145" s="655"/>
    </row>
    <row r="146">
      <c r="A146" s="655"/>
      <c r="B146" s="655"/>
      <c r="C146" s="655"/>
      <c r="D146" s="655"/>
      <c r="E146" s="655"/>
      <c r="F146" s="655"/>
      <c r="G146" s="655"/>
      <c r="H146" s="655"/>
      <c r="I146" s="655"/>
      <c r="J146" s="655"/>
    </row>
    <row r="147">
      <c r="A147" s="655"/>
      <c r="B147" s="655"/>
      <c r="C147" s="655"/>
      <c r="D147" s="655"/>
      <c r="E147" s="655"/>
      <c r="F147" s="655"/>
      <c r="G147" s="655"/>
      <c r="H147" s="655"/>
      <c r="I147" s="655"/>
      <c r="J147" s="655"/>
    </row>
    <row r="148">
      <c r="A148" s="655"/>
      <c r="B148" s="655"/>
      <c r="C148" s="655"/>
      <c r="D148" s="655"/>
      <c r="E148" s="655"/>
      <c r="F148" s="655"/>
      <c r="G148" s="655"/>
      <c r="H148" s="655"/>
      <c r="I148" s="655"/>
      <c r="J148" s="655"/>
    </row>
    <row r="149">
      <c r="A149" s="655"/>
      <c r="B149" s="655"/>
      <c r="C149" s="655"/>
      <c r="D149" s="655"/>
      <c r="E149" s="655"/>
      <c r="F149" s="655"/>
      <c r="G149" s="655"/>
      <c r="H149" s="655"/>
      <c r="I149" s="655"/>
      <c r="J149" s="655"/>
    </row>
    <row r="150">
      <c r="A150" s="655"/>
      <c r="B150" s="655"/>
      <c r="C150" s="655"/>
      <c r="D150" s="655"/>
      <c r="E150" s="655"/>
      <c r="F150" s="655"/>
      <c r="G150" s="655"/>
      <c r="H150" s="655"/>
      <c r="I150" s="655"/>
      <c r="J150" s="655"/>
    </row>
    <row r="151">
      <c r="A151" s="655"/>
      <c r="B151" s="655"/>
      <c r="C151" s="655"/>
      <c r="D151" s="655"/>
      <c r="E151" s="655"/>
      <c r="F151" s="655"/>
      <c r="G151" s="655"/>
      <c r="H151" s="655"/>
      <c r="I151" s="655"/>
      <c r="J151" s="655"/>
    </row>
    <row r="152">
      <c r="A152" s="655"/>
      <c r="B152" s="655"/>
      <c r="C152" s="655"/>
      <c r="D152" s="655"/>
      <c r="E152" s="655"/>
      <c r="F152" s="655"/>
      <c r="G152" s="655"/>
      <c r="H152" s="655"/>
      <c r="I152" s="655"/>
      <c r="J152" s="655"/>
    </row>
    <row r="153">
      <c r="A153" s="655"/>
      <c r="B153" s="655"/>
      <c r="C153" s="655"/>
      <c r="D153" s="655"/>
      <c r="E153" s="655"/>
      <c r="F153" s="655"/>
      <c r="G153" s="655"/>
      <c r="H153" s="655"/>
      <c r="I153" s="655"/>
      <c r="J153" s="655"/>
    </row>
    <row r="154">
      <c r="A154" s="655"/>
      <c r="B154" s="655"/>
      <c r="C154" s="655"/>
      <c r="D154" s="655"/>
      <c r="E154" s="655"/>
      <c r="F154" s="655"/>
      <c r="G154" s="655"/>
      <c r="H154" s="655"/>
      <c r="I154" s="655"/>
      <c r="J154" s="655"/>
    </row>
    <row r="155">
      <c r="A155" s="655"/>
      <c r="B155" s="655"/>
      <c r="C155" s="655"/>
      <c r="D155" s="655"/>
      <c r="E155" s="655"/>
      <c r="F155" s="655"/>
      <c r="G155" s="655"/>
      <c r="H155" s="655"/>
      <c r="I155" s="655"/>
      <c r="J155" s="655"/>
    </row>
    <row r="156">
      <c r="A156" s="655"/>
      <c r="B156" s="655"/>
      <c r="C156" s="655"/>
      <c r="D156" s="655"/>
      <c r="E156" s="655"/>
      <c r="F156" s="655"/>
      <c r="G156" s="655"/>
      <c r="H156" s="655"/>
      <c r="I156" s="655"/>
      <c r="J156" s="655"/>
    </row>
    <row r="157">
      <c r="A157" s="655"/>
      <c r="B157" s="655"/>
      <c r="C157" s="655"/>
      <c r="D157" s="655"/>
      <c r="E157" s="655"/>
      <c r="F157" s="655"/>
      <c r="G157" s="655"/>
      <c r="H157" s="655"/>
      <c r="I157" s="655"/>
      <c r="J157" s="655"/>
    </row>
  </sheetData>
  <mergeCells count="2">
    <mergeCell ref="X3:Z3"/>
    <mergeCell ref="AA3:AC3"/>
  </mergeCells>
  <hyperlinks>
    <hyperlink location="目录!E4" ref="A2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"/>
  </sheetPr>
  <sheetViews>
    <sheetView showGridLines="0" workbookViewId="0" zoomScale="100">
      <pane state="frozen" topLeftCell="C3" xSplit="2" ySplit="2"/>
      <selection activeCell="I15" activeCellId="0" sqref="I15"/>
    </sheetView>
  </sheetViews>
  <sheetFormatPr defaultColWidth="9" defaultRowHeight="14.25"/>
  <cols>
    <col customWidth="1" min="1" max="1" style="701" width="9.75"/>
    <col customWidth="1" hidden="1" min="2" max="2" style="702" width="9"/>
    <col customWidth="1" min="3" max="3" style="702" width="4.875"/>
    <col customWidth="1" min="4" max="4" style="702" width="7.75"/>
    <col customWidth="1" min="5" max="5" style="702" width="6.625"/>
    <col customWidth="1" min="6" max="6" style="702" width="6.5"/>
    <col customWidth="1" min="7" max="7" style="702" width="7.125"/>
    <col customWidth="1" min="8" max="8" style="702" width="8.375"/>
    <col customWidth="1" min="9" max="9" style="702" width="9.375"/>
    <col customWidth="1" min="10" max="10" style="702" width="7.5"/>
  </cols>
  <sheetData>
    <row ht="28.5" customHeight="1" r="1">
      <c r="A1" s="703" t="s">
        <v>64</v>
      </c>
      <c r="B1" s="704"/>
      <c r="C1" s="705" t="s">
        <v>721</v>
      </c>
      <c r="D1" s="705"/>
      <c r="E1" s="705"/>
      <c r="F1" s="705"/>
      <c r="G1" s="706"/>
      <c r="H1" s="707" t="s">
        <v>722</v>
      </c>
      <c r="I1" s="708"/>
      <c r="J1" s="709"/>
    </row>
    <row r="2">
      <c r="A2" s="710" t="s">
        <v>114</v>
      </c>
      <c r="B2" s="711"/>
      <c r="C2" s="711" t="s">
        <v>723</v>
      </c>
      <c r="D2" s="711" t="s">
        <v>134</v>
      </c>
      <c r="E2" s="712" t="s">
        <v>172</v>
      </c>
      <c r="F2" s="713" t="s">
        <v>208</v>
      </c>
      <c r="G2" s="714" t="s">
        <v>724</v>
      </c>
      <c r="H2" s="712" t="s">
        <v>209</v>
      </c>
      <c r="I2" s="713" t="s">
        <v>210</v>
      </c>
      <c r="J2" s="714" t="s">
        <v>724</v>
      </c>
    </row>
    <row ht="15.75" customHeight="1" r="3">
      <c r="A3" s="715">
        <f ca="1">计划!B12</f>
        <v>43586</v>
      </c>
      <c r="B3" s="716">
        <v>0</v>
      </c>
      <c r="C3" s="717" t="str">
        <f ca="1">LOOKUP($A3,计划!$B$12:$B$755,计划!$AG$12:$AG$755)</f>
        <v>8A3</v>
      </c>
      <c r="D3" s="718">
        <v>0.020833333333333301</v>
      </c>
      <c r="E3" s="719" t="e">
        <f ca="1">IF(SUMPRODUCT((计划!$B$12:$B$755=$A3)*(计划!$W$12:$W$755=$D3),计划!X$12:X$755)&gt;0,SUMPRODUCT((计划!$B$12:$B$755=$A3)*(计划!$W$12:$W$755=$D3),计划!X$12:X$755),"")</f>
        <v>#REF!</v>
      </c>
      <c r="F3" s="719" t="e">
        <f ca="1">IF(SUMPRODUCT((计划!$B$12:$B$755=$A3)*(计划!$W$12:$W$755=$D3),计划!Y$12:Y$755)&gt;0,SUMPRODUCT((计划!$B$12:$B$755=$A3)*(计划!$W$12:$W$755=$D3),计划!Y$12:Y$755),"")</f>
        <v>#REF!</v>
      </c>
      <c r="G3" s="720" t="e">
        <f ca="1">IF(F3="",NA(),E3*100/F3)</f>
        <v>#REF!</v>
      </c>
      <c r="H3" s="721" t="e">
        <f ca="1">E3</f>
        <v>#REF!</v>
      </c>
      <c r="I3" s="721" t="e">
        <f ca="1">F3</f>
        <v>#REF!</v>
      </c>
      <c r="J3" s="722" t="e">
        <f ca="1">IF(I3="","",H3*100/I3)</f>
        <v>#REF!</v>
      </c>
    </row>
    <row r="4">
      <c r="A4" s="715">
        <f ca="1">A3</f>
        <v>43586</v>
      </c>
      <c r="B4" s="588">
        <f ca="1">IF(C4&lt;&gt;C3,1,0)</f>
        <v>0</v>
      </c>
      <c r="C4" s="717" t="str">
        <f ca="1">LOOKUP($A4,计划!$B$12:$B$755,计划!$AG$12:$AG$755)</f>
        <v>8A3</v>
      </c>
      <c r="D4" s="723">
        <v>0.16666666666666699</v>
      </c>
      <c r="E4" s="719" t="e">
        <f ca="1">IF(SUMPRODUCT((计划!$B$12:$B$755=$A4)*(计划!$W$12:$W$755=$D4),计划!X$12:X$755)&gt;0,SUMPRODUCT((计划!$B$12:$B$755=$A4)*(计划!$W$12:$W$755=$D4),计划!X$12:X$755),NA())</f>
        <v>#REF!</v>
      </c>
      <c r="F4" s="719" t="e">
        <f ca="1">IF(SUMPRODUCT((计划!$B$12:$B$755=$A4)*(计划!$W$12:$W$755=$D4),计划!Y$12:Y$755)&gt;0,SUMPRODUCT((计划!$B$12:$B$755=$A4)*(计划!$W$12:$W$755=$D4),计划!Y$12:Y$755),NA())</f>
        <v>#REF!</v>
      </c>
      <c r="G4" s="720" t="e">
        <f ca="1">IF(F4="",NA(),E4*100/F4)</f>
        <v>#REF!</v>
      </c>
      <c r="H4" s="721" t="e">
        <f ca="1">IFERROR(AVERAGEIF(E3:E4,"&gt;0"),NA())</f>
        <v>#N/A</v>
      </c>
      <c r="I4" s="721" t="e">
        <f ca="1">IFERROR(AVERAGEIF(F3:F4,"&gt;0"),NA())</f>
        <v>#N/A</v>
      </c>
      <c r="J4" s="722" t="e">
        <f ca="1">IF(I4="",NA(),H4*100/I4)</f>
        <v>#N/A</v>
      </c>
    </row>
    <row r="5">
      <c r="A5" s="715">
        <f ca="1">A4</f>
        <v>43586</v>
      </c>
      <c r="B5" s="588">
        <f ca="1">IF(C5&lt;&gt;C4,1,0)</f>
        <v>0</v>
      </c>
      <c r="C5" s="717" t="str">
        <f ca="1">LOOKUP($A5,计划!$B$12:$B$755,计划!$AG$12:$AG$755)</f>
        <v>8A3</v>
      </c>
      <c r="D5" s="723">
        <v>0.35416666666666702</v>
      </c>
      <c r="E5" s="719" t="e">
        <f ca="1">IF(SUMPRODUCT((计划!$B$12:$B$755=$A5)*(计划!$W$12:$W$755=$D5),计划!X$12:X$755)&gt;0,SUMPRODUCT((计划!$B$12:$B$755=$A5)*(计划!$W$12:$W$755=$D5),计划!X$12:X$755),NA())</f>
        <v>#REF!</v>
      </c>
      <c r="F5" s="719" t="e">
        <f ca="1">IF(SUMPRODUCT((计划!$B$12:$B$755=$A5)*(计划!$W$12:$W$755=$D5),计划!Y$12:Y$755)&gt;0,SUMPRODUCT((计划!$B$12:$B$755=$A5)*(计划!$W$12:$W$755=$D5),计划!Y$12:Y$755),NA())</f>
        <v>#REF!</v>
      </c>
      <c r="G5" s="720" t="e">
        <f ca="1">IF(F5="",NA(),E5*100/F5)</f>
        <v>#REF!</v>
      </c>
      <c r="H5" s="721" t="e">
        <f ca="1">IFERROR(AVERAGEIF(E3:E5,"&gt;0"),NA())</f>
        <v>#N/A</v>
      </c>
      <c r="I5" s="721" t="e">
        <f ca="1">IFERROR(AVERAGEIF(F3:F5,"&gt;0"),NA())</f>
        <v>#N/A</v>
      </c>
      <c r="J5" s="722" t="e">
        <f ca="1">IF(I5="",NA(),H5*100/I5)</f>
        <v>#N/A</v>
      </c>
    </row>
    <row r="6">
      <c r="A6" s="715">
        <f ca="1">A5</f>
        <v>43586</v>
      </c>
      <c r="B6" s="588">
        <f ca="1">IF(C6&lt;&gt;C5,1,0)</f>
        <v>0</v>
      </c>
      <c r="C6" s="717" t="str">
        <f ca="1">LOOKUP($A6,计划!$B$12:$B$755,计划!$AG$12:$AG$755)</f>
        <v>8A3</v>
      </c>
      <c r="D6" s="723">
        <v>0.5</v>
      </c>
      <c r="E6" s="719" t="e">
        <f ca="1">IF(SUMPRODUCT((计划!$B$12:$B$755=$A6)*(计划!$W$12:$W$755=$D6),计划!X$12:X$755)&gt;0,SUMPRODUCT((计划!$B$12:$B$755=$A6)*(计划!$W$12:$W$755=$D6),计划!X$12:X$755),NA())</f>
        <v>#REF!</v>
      </c>
      <c r="F6" s="719" t="e">
        <f ca="1">IF(SUMPRODUCT((计划!$B$12:$B$755=$A6)*(计划!$W$12:$W$755=$D6),计划!Y$12:Y$755)&gt;0,SUMPRODUCT((计划!$B$12:$B$755=$A6)*(计划!$W$12:$W$755=$D6),计划!Y$12:Y$755),NA())</f>
        <v>#REF!</v>
      </c>
      <c r="G6" s="720" t="e">
        <f ca="1">IF(F6="",NA(),E6*100/F6)</f>
        <v>#REF!</v>
      </c>
      <c r="H6" s="721" t="e">
        <f ca="1">IFERROR(AVERAGEIF(E3:E6,"&gt;0"),NA())</f>
        <v>#N/A</v>
      </c>
      <c r="I6" s="721" t="e">
        <f ca="1">IFERROR(AVERAGEIF(F3:F6,"&gt;0"),NA())</f>
        <v>#N/A</v>
      </c>
      <c r="J6" s="722" t="e">
        <f ca="1">IF(I6="",NA(),H6*100/I6)</f>
        <v>#N/A</v>
      </c>
    </row>
    <row r="7">
      <c r="A7" s="715">
        <f ca="1">A6</f>
        <v>43586</v>
      </c>
      <c r="B7" s="588">
        <f ca="1">IF(C7&lt;&gt;C6,1,0)</f>
        <v>0</v>
      </c>
      <c r="C7" s="717" t="str">
        <f ca="1">LOOKUP($A7,计划!$B$12:$B$755,计划!$AG$12:$AG$755)</f>
        <v>8A3</v>
      </c>
      <c r="D7" s="723">
        <v>0.6875</v>
      </c>
      <c r="E7" s="719" t="e">
        <f ca="1">IF(SUMPRODUCT((计划!$B$12:$B$755=$A7)*(计划!$W$12:$W$755=$D7),计划!X$12:X$755)&gt;0,SUMPRODUCT((计划!$B$12:$B$755=$A7)*(计划!$W$12:$W$755=$D7),计划!X$12:X$755),NA())</f>
        <v>#REF!</v>
      </c>
      <c r="F7" s="719" t="e">
        <f ca="1">IF(SUMPRODUCT((计划!$B$12:$B$755=$A7)*(计划!$W$12:$W$755=$D7),计划!Y$12:Y$755)&gt;0,SUMPRODUCT((计划!$B$12:$B$755=$A7)*(计划!$W$12:$W$755=$D7),计划!Y$12:Y$755),NA())</f>
        <v>#REF!</v>
      </c>
      <c r="G7" s="720" t="e">
        <f ca="1">IF(F7="",NA(),E7*100/F7)</f>
        <v>#REF!</v>
      </c>
      <c r="H7" s="721" t="e">
        <f ca="1">IFERROR(AVERAGEIF(E3:E7,"&gt;0"),NA())</f>
        <v>#N/A</v>
      </c>
      <c r="I7" s="721" t="e">
        <f ca="1">IFERROR(AVERAGEIF(F3:F7,"&gt;0"),NA())</f>
        <v>#N/A</v>
      </c>
      <c r="J7" s="722" t="e">
        <f ca="1">IF(I7="",NA(),H7*100/I7)</f>
        <v>#N/A</v>
      </c>
    </row>
    <row r="8">
      <c r="A8" s="724">
        <f ca="1">A7</f>
        <v>43586</v>
      </c>
      <c r="B8" s="588">
        <f ca="1">IF(C8&lt;&gt;C7,1,0)</f>
        <v>0</v>
      </c>
      <c r="C8" s="716" t="str">
        <f ca="1">LOOKUP($A8,计划!$B$12:$B$755,计划!$AG$12:$AG$755)</f>
        <v>8A3</v>
      </c>
      <c r="D8" s="723">
        <v>0.83333333333333304</v>
      </c>
      <c r="E8" s="719" t="e">
        <f ca="1">IF(SUMPRODUCT((计划!$B$12:$B$755=$A8)*(计划!$W$12:$W$755=$D8),计划!X$12:X$755)&gt;0,SUMPRODUCT((计划!$B$12:$B$755=$A8)*(计划!$W$12:$W$755=$D8),计划!X$12:X$755),NA())</f>
        <v>#REF!</v>
      </c>
      <c r="F8" s="719" t="e">
        <f ca="1">IF(SUMPRODUCT((计划!$B$12:$B$755=$A8)*(计划!$W$12:$W$755=$D8),计划!Y$12:Y$755)&gt;0,SUMPRODUCT((计划!$B$12:$B$755=$A8)*(计划!$W$12:$W$755=$D8),计划!Y$12:Y$755),NA())</f>
        <v>#REF!</v>
      </c>
      <c r="G8" s="720" t="e">
        <f ca="1">IF(F8="",NA(),E8*100/F8)</f>
        <v>#REF!</v>
      </c>
      <c r="H8" s="721" t="e">
        <f ca="1">IFERROR(IF(E8="",NA(),AVERAGEIF(E3:E8,"&gt;0")),NA())</f>
        <v>#N/A</v>
      </c>
      <c r="I8" s="721" t="e">
        <f ca="1">IFERROR(IF(F8="",NA(),AVERAGEIF(F3:F8,"&gt;0")),NA())</f>
        <v>#N/A</v>
      </c>
      <c r="J8" s="722" t="e">
        <f ca="1">IF(I8="",NA(),H8*100/I8)</f>
        <v>#N/A</v>
      </c>
    </row>
    <row r="9">
      <c r="A9" s="725">
        <f ca="1">A3+1</f>
        <v>43587</v>
      </c>
      <c r="B9" s="588">
        <f ca="1">IF(C9&lt;&gt;C8,1,0)</f>
        <v>0</v>
      </c>
      <c r="C9" s="726" t="str">
        <f ca="1">LOOKUP($A9,计划!$B$12:$B$755,计划!$AG$12:$AG$755)</f>
        <v>8A3</v>
      </c>
      <c r="D9" s="727">
        <f>D3</f>
        <v>0.020833333333333301</v>
      </c>
      <c r="E9" s="719" t="e">
        <f ca="1">IF(SUMPRODUCT((计划!$B$12:$B$755=$A9)*(计划!$W$12:$W$755=$D9),计划!X$12:X$755)&gt;0,SUMPRODUCT((计划!$B$12:$B$755=$A9)*(计划!$W$12:$W$755=$D9),计划!X$12:X$755),NA())</f>
        <v>#REF!</v>
      </c>
      <c r="F9" s="719" t="e">
        <f ca="1">IF(SUMPRODUCT((计划!$B$12:$B$755=$A9)*(计划!$W$12:$W$755=$D9),计划!Y$12:Y$755)&gt;0,SUMPRODUCT((计划!$B$12:$B$755=$A9)*(计划!$W$12:$W$755=$D9),计划!Y$12:Y$755),NA())</f>
        <v>#REF!</v>
      </c>
      <c r="G9" s="720" t="e">
        <f ca="1">IF(F9="",NA(),E9*100/F9)</f>
        <v>#REF!</v>
      </c>
      <c r="H9" s="721" t="e">
        <f ca="1">IFERROR(IF(E9="",NA(),AVERAGEIF(E4:E9,"&gt;0")),NA())</f>
        <v>#N/A</v>
      </c>
      <c r="I9" s="721" t="e">
        <f ca="1">IFERROR(IF(F9="",NA(),AVERAGEIF(F4:F9,"&gt;0")),NA())</f>
        <v>#N/A</v>
      </c>
      <c r="J9" s="722" t="e">
        <f ca="1">IF(I9="",NA(),H9*100/I9)</f>
        <v>#N/A</v>
      </c>
    </row>
    <row r="10">
      <c r="A10" s="715">
        <f ca="1">A9</f>
        <v>43587</v>
      </c>
      <c r="B10" s="588">
        <f ca="1">IF(C10&lt;&gt;C9,1,0)</f>
        <v>0</v>
      </c>
      <c r="C10" s="717" t="str">
        <f ca="1">LOOKUP($A10,计划!$B$12:$B$755,计划!$AG$12:$AG$755)</f>
        <v>8A3</v>
      </c>
      <c r="D10" s="727">
        <f>D4</f>
        <v>0.16666666666666699</v>
      </c>
      <c r="E10" s="719" t="e">
        <f ca="1">IF(SUMPRODUCT((计划!$B$12:$B$755=$A10)*(计划!$W$12:$W$755=$D10),计划!X$12:X$755)&gt;0,SUMPRODUCT((计划!$B$12:$B$755=$A10)*(计划!$W$12:$W$755=$D10),计划!X$12:X$755),NA())</f>
        <v>#REF!</v>
      </c>
      <c r="F10" s="719" t="e">
        <f ca="1">IF(SUMPRODUCT((计划!$B$12:$B$755=$A10)*(计划!$W$12:$W$755=$D10),计划!Y$12:Y$755)&gt;0,SUMPRODUCT((计划!$B$12:$B$755=$A10)*(计划!$W$12:$W$755=$D10),计划!Y$12:Y$755),NA())</f>
        <v>#REF!</v>
      </c>
      <c r="G10" s="720" t="e">
        <f ca="1">IF(F10="",NA(),E10*100/F10)</f>
        <v>#REF!</v>
      </c>
      <c r="H10" s="721" t="e">
        <f ca="1">IFERROR(IF(E10="",NA(),AVERAGEIF(E5:E10,"&gt;0")),NA())</f>
        <v>#N/A</v>
      </c>
      <c r="I10" s="721" t="e">
        <f ca="1">IFERROR(IF(F10="",NA(),AVERAGEIF(F5:F10,"&gt;0")),NA())</f>
        <v>#N/A</v>
      </c>
      <c r="J10" s="722" t="e">
        <f ca="1">IF(I10="",NA(),H10*100/I10)</f>
        <v>#N/A</v>
      </c>
    </row>
    <row r="11">
      <c r="A11" s="715">
        <f ca="1">A10</f>
        <v>43587</v>
      </c>
      <c r="B11" s="588">
        <f ca="1">IF(C11&lt;&gt;C10,1,0)</f>
        <v>0</v>
      </c>
      <c r="C11" s="717" t="str">
        <f ca="1">LOOKUP($A11,计划!$B$12:$B$755,计划!$AG$12:$AG$755)</f>
        <v>8A3</v>
      </c>
      <c r="D11" s="727">
        <f>D5</f>
        <v>0.35416666666666702</v>
      </c>
      <c r="E11" s="719" t="e">
        <f ca="1">IF(SUMPRODUCT((计划!$B$12:$B$755=$A11)*(计划!$W$12:$W$755=$D11),计划!X$12:X$755)&gt;0,SUMPRODUCT((计划!$B$12:$B$755=$A11)*(计划!$W$12:$W$755=$D11),计划!X$12:X$755),NA())</f>
        <v>#REF!</v>
      </c>
      <c r="F11" s="719" t="e">
        <f ca="1">IF(SUMPRODUCT((计划!$B$12:$B$755=$A11)*(计划!$W$12:$W$755=$D11),计划!Y$12:Y$755)&gt;0,SUMPRODUCT((计划!$B$12:$B$755=$A11)*(计划!$W$12:$W$755=$D11),计划!Y$12:Y$755),NA())</f>
        <v>#REF!</v>
      </c>
      <c r="G11" s="720" t="e">
        <f ca="1">IF(F11="",NA(),E11*100/F11)</f>
        <v>#REF!</v>
      </c>
      <c r="H11" s="721" t="e">
        <f ca="1">IFERROR(IF(E11="",NA(),AVERAGEIF(E6:E11,"&gt;0")),NA())</f>
        <v>#N/A</v>
      </c>
      <c r="I11" s="721" t="e">
        <f ca="1">IFERROR(IF(F11="",NA(),AVERAGEIF(F6:F11,"&gt;0")),NA())</f>
        <v>#N/A</v>
      </c>
      <c r="J11" s="722" t="e">
        <f ca="1">IF(I11="",NA(),H11*100/I11)</f>
        <v>#N/A</v>
      </c>
    </row>
    <row r="12">
      <c r="A12" s="715">
        <f ca="1">A11</f>
        <v>43587</v>
      </c>
      <c r="B12" s="588">
        <f ca="1">IF(C12&lt;&gt;C11,1,0)</f>
        <v>0</v>
      </c>
      <c r="C12" s="717" t="str">
        <f ca="1">LOOKUP($A12,计划!$B$12:$B$755,计划!$AG$12:$AG$755)</f>
        <v>8A3</v>
      </c>
      <c r="D12" s="727">
        <f>D6</f>
        <v>0.5</v>
      </c>
      <c r="E12" s="719" t="e">
        <f ca="1">IF(SUMPRODUCT((计划!$B$12:$B$755=$A12)*(计划!$W$12:$W$755=$D12),计划!X$12:X$755)&gt;0,SUMPRODUCT((计划!$B$12:$B$755=$A12)*(计划!$W$12:$W$755=$D12),计划!X$12:X$755),NA())</f>
        <v>#REF!</v>
      </c>
      <c r="F12" s="719" t="e">
        <f ca="1">IF(SUMPRODUCT((计划!$B$12:$B$755=$A12)*(计划!$W$12:$W$755=$D12),计划!Y$12:Y$755)&gt;0,SUMPRODUCT((计划!$B$12:$B$755=$A12)*(计划!$W$12:$W$755=$D12),计划!Y$12:Y$755),NA())</f>
        <v>#REF!</v>
      </c>
      <c r="G12" s="720" t="e">
        <f ca="1">IF(F12="",NA(),E12*100/F12)</f>
        <v>#REF!</v>
      </c>
      <c r="H12" s="721" t="e">
        <f ca="1">IFERROR(IF(E12="",NA(),AVERAGEIF(E7:E12,"&gt;0")),NA())</f>
        <v>#N/A</v>
      </c>
      <c r="I12" s="721" t="e">
        <f ca="1">IFERROR(IF(F12="",NA(),AVERAGEIF(F7:F12,"&gt;0")),NA())</f>
        <v>#N/A</v>
      </c>
      <c r="J12" s="722" t="e">
        <f ca="1">IF(I12="",NA(),H12*100/I12)</f>
        <v>#N/A</v>
      </c>
    </row>
    <row r="13">
      <c r="A13" s="715">
        <f ca="1">A12</f>
        <v>43587</v>
      </c>
      <c r="B13" s="588">
        <f ca="1">IF(C13&lt;&gt;C12,1,0)</f>
        <v>0</v>
      </c>
      <c r="C13" s="717" t="str">
        <f ca="1">LOOKUP($A13,计划!$B$12:$B$755,计划!$AG$12:$AG$755)</f>
        <v>8A3</v>
      </c>
      <c r="D13" s="727">
        <f>D7</f>
        <v>0.6875</v>
      </c>
      <c r="E13" s="719" t="e">
        <f ca="1">IF(SUMPRODUCT((计划!$B$12:$B$755=$A13)*(计划!$W$12:$W$755=$D13),计划!X$12:X$755)&gt;0,SUMPRODUCT((计划!$B$12:$B$755=$A13)*(计划!$W$12:$W$755=$D13),计划!X$12:X$755),NA())</f>
        <v>#REF!</v>
      </c>
      <c r="F13" s="719" t="e">
        <f ca="1">IF(SUMPRODUCT((计划!$B$12:$B$755=$A13)*(计划!$W$12:$W$755=$D13),计划!Y$12:Y$755)&gt;0,SUMPRODUCT((计划!$B$12:$B$755=$A13)*(计划!$W$12:$W$755=$D13),计划!Y$12:Y$755),NA())</f>
        <v>#REF!</v>
      </c>
      <c r="G13" s="720" t="e">
        <f ca="1">IF(F13="",NA(),E13*100/F13)</f>
        <v>#REF!</v>
      </c>
      <c r="H13" s="721" t="e">
        <f ca="1">IFERROR(IF(E13="",NA(),AVERAGEIF(E8:E13,"&gt;0")),NA())</f>
        <v>#N/A</v>
      </c>
      <c r="I13" s="721" t="e">
        <f ca="1">IFERROR(IF(F13="",NA(),AVERAGEIF(F8:F13,"&gt;0")),NA())</f>
        <v>#N/A</v>
      </c>
      <c r="J13" s="722" t="e">
        <f ca="1">IF(I13="",NA(),H13*100/I13)</f>
        <v>#N/A</v>
      </c>
    </row>
    <row r="14">
      <c r="A14" s="724">
        <f ca="1">A13</f>
        <v>43587</v>
      </c>
      <c r="B14" s="588">
        <f ca="1">IF(C14&lt;&gt;C13,1,0)</f>
        <v>0</v>
      </c>
      <c r="C14" s="716" t="str">
        <f ca="1">LOOKUP($A14,计划!$B$12:$B$755,计划!$AG$12:$AG$755)</f>
        <v>8A3</v>
      </c>
      <c r="D14" s="727">
        <f>D8</f>
        <v>0.83333333333333304</v>
      </c>
      <c r="E14" s="719" t="e">
        <f ca="1">IF(SUMPRODUCT((计划!$B$12:$B$755=$A14)*(计划!$W$12:$W$755=$D14),计划!X$12:X$755)&gt;0,SUMPRODUCT((计划!$B$12:$B$755=$A14)*(计划!$W$12:$W$755=$D14),计划!X$12:X$755),NA())</f>
        <v>#REF!</v>
      </c>
      <c r="F14" s="719" t="e">
        <f ca="1">IF(SUMPRODUCT((计划!$B$12:$B$755=$A14)*(计划!$W$12:$W$755=$D14),计划!Y$12:Y$755)&gt;0,SUMPRODUCT((计划!$B$12:$B$755=$A14)*(计划!$W$12:$W$755=$D14),计划!Y$12:Y$755),NA())</f>
        <v>#REF!</v>
      </c>
      <c r="G14" s="720" t="e">
        <f ca="1">IF(F14="",NA(),E14*100/F14)</f>
        <v>#REF!</v>
      </c>
      <c r="H14" s="721" t="e">
        <f ca="1">IFERROR(IF(E14="",NA(),AVERAGEIF(E9:E14,"&gt;0")),NA())</f>
        <v>#N/A</v>
      </c>
      <c r="I14" s="721" t="e">
        <f ca="1">IFERROR(IF(F14="",NA(),AVERAGEIF(F9:F14,"&gt;0")),NA())</f>
        <v>#N/A</v>
      </c>
      <c r="J14" s="722" t="e">
        <f ca="1">IF(I14="",NA(),H14*100/I14)</f>
        <v>#N/A</v>
      </c>
    </row>
    <row r="15">
      <c r="A15" s="725">
        <f ca="1">A9+1</f>
        <v>43588</v>
      </c>
      <c r="B15" s="588">
        <f ca="1">IF(C15&lt;&gt;C14,1,0)</f>
        <v>0</v>
      </c>
      <c r="C15" s="726" t="str">
        <f ca="1">LOOKUP($A15,计划!$B$12:$B$755,计划!$AG$12:$AG$755)</f>
        <v>8A3</v>
      </c>
      <c r="D15" s="727">
        <f>D9</f>
        <v>0.020833333333333301</v>
      </c>
      <c r="E15" s="719" t="e">
        <f ca="1">IF(SUMPRODUCT((计划!$B$12:$B$755=$A15)*(计划!$W$12:$W$755=$D15),计划!X$12:X$755)&gt;0,SUMPRODUCT((计划!$B$12:$B$755=$A15)*(计划!$W$12:$W$755=$D15),计划!X$12:X$755),NA())</f>
        <v>#REF!</v>
      </c>
      <c r="F15" s="719" t="e">
        <f ca="1">IF(SUMPRODUCT((计划!$B$12:$B$755=$A15)*(计划!$W$12:$W$755=$D15),计划!Y$12:Y$755)&gt;0,SUMPRODUCT((计划!$B$12:$B$755=$A15)*(计划!$W$12:$W$755=$D15),计划!Y$12:Y$755),NA())</f>
        <v>#REF!</v>
      </c>
      <c r="G15" s="720" t="e">
        <f ca="1">IF(F15="",NA(),E15*100/F15)</f>
        <v>#REF!</v>
      </c>
      <c r="H15" s="721" t="e">
        <f ca="1">IFERROR(IF(E15="",NA(),AVERAGEIF(E10:E15,"&gt;0")),NA())</f>
        <v>#N/A</v>
      </c>
      <c r="I15" s="721" t="e">
        <f ca="1">IFERROR(IF(F15="",NA(),AVERAGEIF(F10:F15,"&gt;0")),NA())</f>
        <v>#N/A</v>
      </c>
      <c r="J15" s="722" t="e">
        <f ca="1">IF(I15="",NA(),H15*100/I15)</f>
        <v>#N/A</v>
      </c>
    </row>
    <row r="16">
      <c r="A16" s="715">
        <f ca="1">A15</f>
        <v>43588</v>
      </c>
      <c r="B16" s="588">
        <f ca="1">IF(C16&lt;&gt;C15,1,0)</f>
        <v>0</v>
      </c>
      <c r="C16" s="717" t="str">
        <f ca="1">LOOKUP($A16,计划!$B$12:$B$755,计划!$AG$12:$AG$755)</f>
        <v>8A3</v>
      </c>
      <c r="D16" s="727">
        <f>D10</f>
        <v>0.16666666666666699</v>
      </c>
      <c r="E16" s="719" t="e">
        <f ca="1">IF(SUMPRODUCT((计划!$B$12:$B$755=$A16)*(计划!$W$12:$W$755=$D16),计划!X$12:X$755)&gt;0,SUMPRODUCT((计划!$B$12:$B$755=$A16)*(计划!$W$12:$W$755=$D16),计划!X$12:X$755),NA())</f>
        <v>#REF!</v>
      </c>
      <c r="F16" s="719" t="e">
        <f ca="1">IF(SUMPRODUCT((计划!$B$12:$B$755=$A16)*(计划!$W$12:$W$755=$D16),计划!Y$12:Y$755)&gt;0,SUMPRODUCT((计划!$B$12:$B$755=$A16)*(计划!$W$12:$W$755=$D16),计划!Y$12:Y$755),NA())</f>
        <v>#REF!</v>
      </c>
      <c r="G16" s="720" t="e">
        <f ca="1">IF(F16="",NA(),E16*100/F16)</f>
        <v>#REF!</v>
      </c>
      <c r="H16" s="721" t="e">
        <f ca="1">IFERROR(IF(E16="",NA(),AVERAGEIF(E11:E16,"&gt;0")),NA())</f>
        <v>#N/A</v>
      </c>
      <c r="I16" s="721" t="e">
        <f ca="1">IFERROR(IF(F16="",NA(),AVERAGEIF(F11:F16,"&gt;0")),NA())</f>
        <v>#N/A</v>
      </c>
      <c r="J16" s="722" t="e">
        <f ca="1">IF(I16="",NA(),H16*100/I16)</f>
        <v>#N/A</v>
      </c>
    </row>
    <row r="17">
      <c r="A17" s="715">
        <f ca="1">A16</f>
        <v>43588</v>
      </c>
      <c r="B17" s="588">
        <f ca="1">IF(C17&lt;&gt;C16,1,0)</f>
        <v>0</v>
      </c>
      <c r="C17" s="717" t="str">
        <f ca="1">LOOKUP($A17,计划!$B$12:$B$755,计划!$AG$12:$AG$755)</f>
        <v>8A3</v>
      </c>
      <c r="D17" s="727">
        <f>D11</f>
        <v>0.35416666666666702</v>
      </c>
      <c r="E17" s="719" t="e">
        <f ca="1">IF(SUMPRODUCT((计划!$B$12:$B$755=$A17)*(计划!$W$12:$W$755=$D17),计划!X$12:X$755)&gt;0,SUMPRODUCT((计划!$B$12:$B$755=$A17)*(计划!$W$12:$W$755=$D17),计划!X$12:X$755),NA())</f>
        <v>#REF!</v>
      </c>
      <c r="F17" s="719" t="e">
        <f ca="1">IF(SUMPRODUCT((计划!$B$12:$B$755=$A17)*(计划!$W$12:$W$755=$D17),计划!Y$12:Y$755)&gt;0,SUMPRODUCT((计划!$B$12:$B$755=$A17)*(计划!$W$12:$W$755=$D17),计划!Y$12:Y$755),NA())</f>
        <v>#REF!</v>
      </c>
      <c r="G17" s="720" t="e">
        <f ca="1">IF(F17="",NA(),E17*100/F17)</f>
        <v>#REF!</v>
      </c>
      <c r="H17" s="721" t="e">
        <f ca="1">IFERROR(IF(E17="",NA(),AVERAGEIF(E12:E17,"&gt;0")),NA())</f>
        <v>#N/A</v>
      </c>
      <c r="I17" s="721" t="e">
        <f ca="1">IFERROR(IF(F17="",NA(),AVERAGEIF(F12:F17,"&gt;0")),NA())</f>
        <v>#N/A</v>
      </c>
      <c r="J17" s="722" t="e">
        <f ca="1">IF(I17="",NA(),H17*100/I17)</f>
        <v>#N/A</v>
      </c>
    </row>
    <row r="18">
      <c r="A18" s="715">
        <f ca="1">A17</f>
        <v>43588</v>
      </c>
      <c r="B18" s="588">
        <f ca="1">IF(C18&lt;&gt;C17,1,0)</f>
        <v>0</v>
      </c>
      <c r="C18" s="717" t="str">
        <f ca="1">LOOKUP($A18,计划!$B$12:$B$755,计划!$AG$12:$AG$755)</f>
        <v>8A3</v>
      </c>
      <c r="D18" s="727">
        <f>D12</f>
        <v>0.5</v>
      </c>
      <c r="E18" s="719" t="e">
        <f ca="1">IF(SUMPRODUCT((计划!$B$12:$B$755=$A18)*(计划!$W$12:$W$755=$D18),计划!X$12:X$755)&gt;0,SUMPRODUCT((计划!$B$12:$B$755=$A18)*(计划!$W$12:$W$755=$D18),计划!X$12:X$755),NA())</f>
        <v>#REF!</v>
      </c>
      <c r="F18" s="719" t="e">
        <f ca="1">IF(SUMPRODUCT((计划!$B$12:$B$755=$A18)*(计划!$W$12:$W$755=$D18),计划!Y$12:Y$755)&gt;0,SUMPRODUCT((计划!$B$12:$B$755=$A18)*(计划!$W$12:$W$755=$D18),计划!Y$12:Y$755),NA())</f>
        <v>#REF!</v>
      </c>
      <c r="G18" s="720" t="e">
        <f ca="1">IF(F18="",NA(),E18*100/F18)</f>
        <v>#REF!</v>
      </c>
      <c r="H18" s="721" t="e">
        <f ca="1">IFERROR(IF(E18="",NA(),AVERAGEIF(E13:E18,"&gt;0")),NA())</f>
        <v>#N/A</v>
      </c>
      <c r="I18" s="721" t="e">
        <f ca="1">IFERROR(IF(F18="",NA(),AVERAGEIF(F13:F18,"&gt;0")),NA())</f>
        <v>#N/A</v>
      </c>
      <c r="J18" s="722" t="e">
        <f ca="1">IF(I18="",NA(),H18*100/I18)</f>
        <v>#N/A</v>
      </c>
    </row>
    <row r="19">
      <c r="A19" s="715">
        <f ca="1">A18</f>
        <v>43588</v>
      </c>
      <c r="B19" s="588">
        <f ca="1">IF(C19&lt;&gt;C18,1,0)</f>
        <v>0</v>
      </c>
      <c r="C19" s="717" t="str">
        <f ca="1">LOOKUP($A19,计划!$B$12:$B$755,计划!$AG$12:$AG$755)</f>
        <v>8A3</v>
      </c>
      <c r="D19" s="727">
        <f>D13</f>
        <v>0.6875</v>
      </c>
      <c r="E19" s="719" t="e">
        <f ca="1">IF(SUMPRODUCT((计划!$B$12:$B$755=$A19)*(计划!$W$12:$W$755=$D19),计划!X$12:X$755)&gt;0,SUMPRODUCT((计划!$B$12:$B$755=$A19)*(计划!$W$12:$W$755=$D19),计划!X$12:X$755),NA())</f>
        <v>#REF!</v>
      </c>
      <c r="F19" s="719" t="e">
        <f ca="1">IF(SUMPRODUCT((计划!$B$12:$B$755=$A19)*(计划!$W$12:$W$755=$D19),计划!Y$12:Y$755)&gt;0,SUMPRODUCT((计划!$B$12:$B$755=$A19)*(计划!$W$12:$W$755=$D19),计划!Y$12:Y$755),NA())</f>
        <v>#REF!</v>
      </c>
      <c r="G19" s="720" t="e">
        <f ca="1">IF(F19="",NA(),E19*100/F19)</f>
        <v>#REF!</v>
      </c>
      <c r="H19" s="721" t="e">
        <f ca="1">IFERROR(IF(E19="",NA(),AVERAGEIF(E14:E19,"&gt;0")),NA())</f>
        <v>#N/A</v>
      </c>
      <c r="I19" s="721" t="e">
        <f ca="1">IFERROR(IF(F19="",NA(),AVERAGEIF(F14:F19,"&gt;0")),NA())</f>
        <v>#N/A</v>
      </c>
      <c r="J19" s="722" t="e">
        <f ca="1">IF(I19="",NA(),H19*100/I19)</f>
        <v>#N/A</v>
      </c>
    </row>
    <row r="20">
      <c r="A20" s="724">
        <f ca="1">A19</f>
        <v>43588</v>
      </c>
      <c r="B20" s="588">
        <f ca="1">IF(C20&lt;&gt;C19,1,0)</f>
        <v>0</v>
      </c>
      <c r="C20" s="716" t="str">
        <f ca="1">LOOKUP($A20,计划!$B$12:$B$755,计划!$AG$12:$AG$755)</f>
        <v>8A3</v>
      </c>
      <c r="D20" s="727">
        <f>D14</f>
        <v>0.83333333333333304</v>
      </c>
      <c r="E20" s="719" t="e">
        <f ca="1">IF(SUMPRODUCT((计划!$B$12:$B$755=$A20)*(计划!$W$12:$W$755=$D20),计划!X$12:X$755)&gt;0,SUMPRODUCT((计划!$B$12:$B$755=$A20)*(计划!$W$12:$W$755=$D20),计划!X$12:X$755),NA())</f>
        <v>#REF!</v>
      </c>
      <c r="F20" s="719" t="e">
        <f ca="1">IF(SUMPRODUCT((计划!$B$12:$B$755=$A20)*(计划!$W$12:$W$755=$D20),计划!Y$12:Y$755)&gt;0,SUMPRODUCT((计划!$B$12:$B$755=$A20)*(计划!$W$12:$W$755=$D20),计划!Y$12:Y$755),NA())</f>
        <v>#REF!</v>
      </c>
      <c r="G20" s="720" t="e">
        <f ca="1">IF(F20="",NA(),E20*100/F20)</f>
        <v>#REF!</v>
      </c>
      <c r="H20" s="721" t="e">
        <f ca="1">IFERROR(IF(E20="",NA(),AVERAGEIF(E15:E20,"&gt;0")),NA())</f>
        <v>#N/A</v>
      </c>
      <c r="I20" s="721" t="e">
        <f ca="1">IFERROR(IF(F20="",NA(),AVERAGEIF(F15:F20,"&gt;0")),NA())</f>
        <v>#N/A</v>
      </c>
      <c r="J20" s="722" t="e">
        <f ca="1">IF(I20="",NA(),H20*100/I20)</f>
        <v>#N/A</v>
      </c>
    </row>
    <row r="21">
      <c r="A21" s="725">
        <f ca="1">A15+1</f>
        <v>43589</v>
      </c>
      <c r="B21" s="588">
        <f ca="1">IF(C21&lt;&gt;C20,1,0)</f>
        <v>0</v>
      </c>
      <c r="C21" s="726" t="str">
        <f ca="1">LOOKUP($A21,计划!$B$12:$B$755,计划!$AG$12:$AG$755)</f>
        <v>8A3</v>
      </c>
      <c r="D21" s="727">
        <f>D15</f>
        <v>0.020833333333333301</v>
      </c>
      <c r="E21" s="719" t="e">
        <f ca="1">IF(SUMPRODUCT((计划!$B$12:$B$755=$A21)*(计划!$W$12:$W$755=$D21),计划!X$12:X$755)&gt;0,SUMPRODUCT((计划!$B$12:$B$755=$A21)*(计划!$W$12:$W$755=$D21),计划!X$12:X$755),NA())</f>
        <v>#REF!</v>
      </c>
      <c r="F21" s="719" t="e">
        <f ca="1">IF(SUMPRODUCT((计划!$B$12:$B$755=$A21)*(计划!$W$12:$W$755=$D21),计划!Y$12:Y$755)&gt;0,SUMPRODUCT((计划!$B$12:$B$755=$A21)*(计划!$W$12:$W$755=$D21),计划!Y$12:Y$755),NA())</f>
        <v>#REF!</v>
      </c>
      <c r="G21" s="720" t="e">
        <f ca="1">IF(F21="",NA(),E21*100/F21)</f>
        <v>#REF!</v>
      </c>
      <c r="H21" s="721" t="e">
        <f ca="1">IFERROR(IF(E21="",NA(),AVERAGEIF(E16:E21,"&gt;0")),NA())</f>
        <v>#N/A</v>
      </c>
      <c r="I21" s="721" t="e">
        <f ca="1">IFERROR(IF(F21="",NA(),AVERAGEIF(F16:F21,"&gt;0")),NA())</f>
        <v>#N/A</v>
      </c>
      <c r="J21" s="722" t="e">
        <f ca="1">IF(I21="",NA(),H21*100/I21)</f>
        <v>#N/A</v>
      </c>
    </row>
    <row r="22">
      <c r="A22" s="715">
        <f ca="1">A21</f>
        <v>43589</v>
      </c>
      <c r="B22" s="588">
        <f ca="1">IF(C22&lt;&gt;C21,1,0)</f>
        <v>0</v>
      </c>
      <c r="C22" s="717" t="str">
        <f ca="1">LOOKUP($A22,计划!$B$12:$B$755,计划!$AG$12:$AG$755)</f>
        <v>8A3</v>
      </c>
      <c r="D22" s="727">
        <f>D16</f>
        <v>0.16666666666666699</v>
      </c>
      <c r="E22" s="719" t="e">
        <f ca="1">IF(SUMPRODUCT((计划!$B$12:$B$755=$A22)*(计划!$W$12:$W$755=$D22),计划!X$12:X$755)&gt;0,SUMPRODUCT((计划!$B$12:$B$755=$A22)*(计划!$W$12:$W$755=$D22),计划!X$12:X$755),NA())</f>
        <v>#REF!</v>
      </c>
      <c r="F22" s="719" t="e">
        <f ca="1">IF(SUMPRODUCT((计划!$B$12:$B$755=$A22)*(计划!$W$12:$W$755=$D22),计划!Y$12:Y$755)&gt;0,SUMPRODUCT((计划!$B$12:$B$755=$A22)*(计划!$W$12:$W$755=$D22),计划!Y$12:Y$755),NA())</f>
        <v>#REF!</v>
      </c>
      <c r="G22" s="720" t="e">
        <f ca="1">IF(F22="",NA(),E22*100/F22)</f>
        <v>#REF!</v>
      </c>
      <c r="H22" s="721" t="e">
        <f ca="1">IFERROR(IF(E22="",NA(),AVERAGEIF(E17:E22,"&gt;0")),NA())</f>
        <v>#N/A</v>
      </c>
      <c r="I22" s="721" t="e">
        <f ca="1">IFERROR(IF(F22="",NA(),AVERAGEIF(F17:F22,"&gt;0")),NA())</f>
        <v>#N/A</v>
      </c>
      <c r="J22" s="722" t="e">
        <f ca="1">IF(I22="",NA(),H22*100/I22)</f>
        <v>#N/A</v>
      </c>
    </row>
    <row r="23">
      <c r="A23" s="715">
        <f ca="1">A22</f>
        <v>43589</v>
      </c>
      <c r="B23" s="588">
        <f ca="1">IF(C23&lt;&gt;C22,1,0)</f>
        <v>0</v>
      </c>
      <c r="C23" s="717" t="str">
        <f ca="1">LOOKUP($A23,计划!$B$12:$B$755,计划!$AG$12:$AG$755)</f>
        <v>8A3</v>
      </c>
      <c r="D23" s="727">
        <f>D17</f>
        <v>0.35416666666666702</v>
      </c>
      <c r="E23" s="719" t="e">
        <f ca="1">IF(SUMPRODUCT((计划!$B$12:$B$755=$A23)*(计划!$W$12:$W$755=$D23),计划!X$12:X$755)&gt;0,SUMPRODUCT((计划!$B$12:$B$755=$A23)*(计划!$W$12:$W$755=$D23),计划!X$12:X$755),NA())</f>
        <v>#REF!</v>
      </c>
      <c r="F23" s="719" t="e">
        <f ca="1">IF(SUMPRODUCT((计划!$B$12:$B$755=$A23)*(计划!$W$12:$W$755=$D23),计划!Y$12:Y$755)&gt;0,SUMPRODUCT((计划!$B$12:$B$755=$A23)*(计划!$W$12:$W$755=$D23),计划!Y$12:Y$755),NA())</f>
        <v>#REF!</v>
      </c>
      <c r="G23" s="720" t="e">
        <f ca="1">IF(F23="",NA(),E23*100/F23)</f>
        <v>#REF!</v>
      </c>
      <c r="H23" s="721" t="e">
        <f ca="1">IFERROR(IF(E23="",NA(),AVERAGEIF(E18:E23,"&gt;0")),NA())</f>
        <v>#N/A</v>
      </c>
      <c r="I23" s="721" t="e">
        <f ca="1">IFERROR(IF(F23="",NA(),AVERAGEIF(F18:F23,"&gt;0")),NA())</f>
        <v>#N/A</v>
      </c>
      <c r="J23" s="722" t="e">
        <f ca="1">IF(I23="",NA(),H23*100/I23)</f>
        <v>#N/A</v>
      </c>
    </row>
    <row r="24">
      <c r="A24" s="715">
        <f ca="1">A23</f>
        <v>43589</v>
      </c>
      <c r="B24" s="588">
        <f ca="1">IF(C24&lt;&gt;C23,1,0)</f>
        <v>0</v>
      </c>
      <c r="C24" s="717" t="str">
        <f ca="1">LOOKUP($A24,计划!$B$12:$B$755,计划!$AG$12:$AG$755)</f>
        <v>8A3</v>
      </c>
      <c r="D24" s="727">
        <f>D18</f>
        <v>0.5</v>
      </c>
      <c r="E24" s="719" t="e">
        <f ca="1">IF(SUMPRODUCT((计划!$B$12:$B$755=$A24)*(计划!$W$12:$W$755=$D24),计划!X$12:X$755)&gt;0,SUMPRODUCT((计划!$B$12:$B$755=$A24)*(计划!$W$12:$W$755=$D24),计划!X$12:X$755),NA())</f>
        <v>#REF!</v>
      </c>
      <c r="F24" s="719" t="e">
        <f ca="1">IF(SUMPRODUCT((计划!$B$12:$B$755=$A24)*(计划!$W$12:$W$755=$D24),计划!Y$12:Y$755)&gt;0,SUMPRODUCT((计划!$B$12:$B$755=$A24)*(计划!$W$12:$W$755=$D24),计划!Y$12:Y$755),NA())</f>
        <v>#REF!</v>
      </c>
      <c r="G24" s="720" t="e">
        <f ca="1">IF(F24="",NA(),E24*100/F24)</f>
        <v>#REF!</v>
      </c>
      <c r="H24" s="721" t="e">
        <f ca="1">IFERROR(IF(E24="",NA(),AVERAGEIF(E19:E24,"&gt;0")),NA())</f>
        <v>#N/A</v>
      </c>
      <c r="I24" s="721" t="e">
        <f ca="1">IFERROR(IF(F24="",NA(),AVERAGEIF(F19:F24,"&gt;0")),NA())</f>
        <v>#N/A</v>
      </c>
      <c r="J24" s="722" t="e">
        <f ca="1">IF(I24="",NA(),H24*100/I24)</f>
        <v>#N/A</v>
      </c>
    </row>
    <row r="25">
      <c r="A25" s="715">
        <f ca="1">A24</f>
        <v>43589</v>
      </c>
      <c r="B25" s="588">
        <f ca="1">IF(C25&lt;&gt;C24,1,0)</f>
        <v>0</v>
      </c>
      <c r="C25" s="717" t="str">
        <f ca="1">LOOKUP($A25,计划!$B$12:$B$755,计划!$AG$12:$AG$755)</f>
        <v>8A3</v>
      </c>
      <c r="D25" s="727">
        <f>D19</f>
        <v>0.6875</v>
      </c>
      <c r="E25" s="719" t="e">
        <f ca="1">IF(SUMPRODUCT((计划!$B$12:$B$755=$A25)*(计划!$W$12:$W$755=$D25),计划!X$12:X$755)&gt;0,SUMPRODUCT((计划!$B$12:$B$755=$A25)*(计划!$W$12:$W$755=$D25),计划!X$12:X$755),NA())</f>
        <v>#REF!</v>
      </c>
      <c r="F25" s="719" t="e">
        <f ca="1">IF(SUMPRODUCT((计划!$B$12:$B$755=$A25)*(计划!$W$12:$W$755=$D25),计划!Y$12:Y$755)&gt;0,SUMPRODUCT((计划!$B$12:$B$755=$A25)*(计划!$W$12:$W$755=$D25),计划!Y$12:Y$755),NA())</f>
        <v>#REF!</v>
      </c>
      <c r="G25" s="720" t="e">
        <f ca="1">IF(F25="",NA(),E25*100/F25)</f>
        <v>#REF!</v>
      </c>
      <c r="H25" s="721" t="e">
        <f ca="1">IFERROR(IF(E25="",NA(),AVERAGEIF(E20:E25,"&gt;0")),NA())</f>
        <v>#N/A</v>
      </c>
      <c r="I25" s="721" t="e">
        <f ca="1">IFERROR(IF(F25="",NA(),AVERAGEIF(F20:F25,"&gt;0")),NA())</f>
        <v>#N/A</v>
      </c>
      <c r="J25" s="722" t="e">
        <f ca="1">IF(I25="",NA(),H25*100/I25)</f>
        <v>#N/A</v>
      </c>
    </row>
    <row r="26">
      <c r="A26" s="724">
        <f ca="1">A25</f>
        <v>43589</v>
      </c>
      <c r="B26" s="588">
        <f ca="1">IF(C26&lt;&gt;C25,1,0)</f>
        <v>0</v>
      </c>
      <c r="C26" s="716" t="str">
        <f ca="1">LOOKUP($A26,计划!$B$12:$B$755,计划!$AG$12:$AG$755)</f>
        <v>8A3</v>
      </c>
      <c r="D26" s="727">
        <f>D20</f>
        <v>0.83333333333333304</v>
      </c>
      <c r="E26" s="719" t="e">
        <f ca="1">IF(SUMPRODUCT((计划!$B$12:$B$755=$A26)*(计划!$W$12:$W$755=$D26),计划!X$12:X$755)&gt;0,SUMPRODUCT((计划!$B$12:$B$755=$A26)*(计划!$W$12:$W$755=$D26),计划!X$12:X$755),NA())</f>
        <v>#REF!</v>
      </c>
      <c r="F26" s="719" t="e">
        <f ca="1">IF(SUMPRODUCT((计划!$B$12:$B$755=$A26)*(计划!$W$12:$W$755=$D26),计划!Y$12:Y$755)&gt;0,SUMPRODUCT((计划!$B$12:$B$755=$A26)*(计划!$W$12:$W$755=$D26),计划!Y$12:Y$755),NA())</f>
        <v>#REF!</v>
      </c>
      <c r="G26" s="720" t="e">
        <f ca="1">IF(F26="",NA(),E26*100/F26)</f>
        <v>#REF!</v>
      </c>
      <c r="H26" s="721" t="e">
        <f ca="1">IFERROR(IF(E26="",NA(),AVERAGEIF(E21:E26,"&gt;0")),NA())</f>
        <v>#N/A</v>
      </c>
      <c r="I26" s="721" t="e">
        <f ca="1">IFERROR(IF(F26="",NA(),AVERAGEIF(F21:F26,"&gt;0")),NA())</f>
        <v>#N/A</v>
      </c>
      <c r="J26" s="722" t="e">
        <f ca="1">IF(I26="",NA(),H26*100/I26)</f>
        <v>#N/A</v>
      </c>
    </row>
    <row r="27">
      <c r="A27" s="725">
        <f ca="1">A21+1</f>
        <v>43590</v>
      </c>
      <c r="B27" s="588">
        <f ca="1">IF(C27&lt;&gt;C26,1,0)</f>
        <v>1</v>
      </c>
      <c r="C27" s="726" t="str">
        <f ca="1">LOOKUP($A27,计划!$B$12:$B$755,计划!$AG$12:$AG$755)</f>
        <v>8B4</v>
      </c>
      <c r="D27" s="727">
        <f>D21</f>
        <v>0.020833333333333301</v>
      </c>
      <c r="E27" s="719" t="e">
        <f ca="1">IF(SUMPRODUCT((计划!$B$12:$B$755=$A27)*(计划!$W$12:$W$755=$D27),计划!X$12:X$755)&gt;0,SUMPRODUCT((计划!$B$12:$B$755=$A27)*(计划!$W$12:$W$755=$D27),计划!X$12:X$755),NA())</f>
        <v>#REF!</v>
      </c>
      <c r="F27" s="719" t="e">
        <f ca="1">IF(SUMPRODUCT((计划!$B$12:$B$755=$A27)*(计划!$W$12:$W$755=$D27),计划!Y$12:Y$755)&gt;0,SUMPRODUCT((计划!$B$12:$B$755=$A27)*(计划!$W$12:$W$755=$D27),计划!Y$12:Y$755),NA())</f>
        <v>#REF!</v>
      </c>
      <c r="G27" s="720" t="e">
        <f ca="1">IF(F27="",NA(),E27*100/F27)</f>
        <v>#REF!</v>
      </c>
      <c r="H27" s="721" t="e">
        <f ca="1">IFERROR(IF(E27="",NA(),AVERAGEIF(E22:E27,"&gt;0")),NA())</f>
        <v>#N/A</v>
      </c>
      <c r="I27" s="721" t="e">
        <f ca="1">IFERROR(IF(F27="",NA(),AVERAGEIF(F22:F27,"&gt;0")),NA())</f>
        <v>#N/A</v>
      </c>
      <c r="J27" s="722" t="e">
        <f ca="1">IF(I27="",NA(),H27*100/I27)</f>
        <v>#N/A</v>
      </c>
    </row>
    <row r="28">
      <c r="A28" s="715">
        <f ca="1">A27</f>
        <v>43590</v>
      </c>
      <c r="B28" s="588">
        <f ca="1">IF(C28&lt;&gt;C27,1,0)</f>
        <v>0</v>
      </c>
      <c r="C28" s="717" t="str">
        <f ca="1">LOOKUP($A28,计划!$B$12:$B$755,计划!$AG$12:$AG$755)</f>
        <v>8B4</v>
      </c>
      <c r="D28" s="727">
        <f>D22</f>
        <v>0.16666666666666699</v>
      </c>
      <c r="E28" s="719" t="e">
        <f ca="1">IF(SUMPRODUCT((计划!$B$12:$B$755=$A28)*(计划!$W$12:$W$755=$D28),计划!X$12:X$755)&gt;0,SUMPRODUCT((计划!$B$12:$B$755=$A28)*(计划!$W$12:$W$755=$D28),计划!X$12:X$755),NA())</f>
        <v>#REF!</v>
      </c>
      <c r="F28" s="719" t="e">
        <f ca="1">IF(SUMPRODUCT((计划!$B$12:$B$755=$A28)*(计划!$W$12:$W$755=$D28),计划!Y$12:Y$755)&gt;0,SUMPRODUCT((计划!$B$12:$B$755=$A28)*(计划!$W$12:$W$755=$D28),计划!Y$12:Y$755),NA())</f>
        <v>#REF!</v>
      </c>
      <c r="G28" s="720" t="e">
        <f ca="1">IF(F28="",NA(),E28*100/F28)</f>
        <v>#REF!</v>
      </c>
      <c r="H28" s="721" t="e">
        <f ca="1">IFERROR(IF(E28="",NA(),AVERAGEIF(E23:E28,"&gt;0")),NA())</f>
        <v>#N/A</v>
      </c>
      <c r="I28" s="721" t="e">
        <f ca="1">IFERROR(IF(F28="",NA(),AVERAGEIF(F23:F28,"&gt;0")),NA())</f>
        <v>#N/A</v>
      </c>
      <c r="J28" s="722" t="e">
        <f ca="1">IF(I28="",NA(),H28*100/I28)</f>
        <v>#N/A</v>
      </c>
    </row>
    <row r="29">
      <c r="A29" s="715">
        <f ca="1">A28</f>
        <v>43590</v>
      </c>
      <c r="B29" s="588">
        <f ca="1">IF(C29&lt;&gt;C28,1,0)</f>
        <v>0</v>
      </c>
      <c r="C29" s="717" t="str">
        <f ca="1">LOOKUP($A29,计划!$B$12:$B$755,计划!$AG$12:$AG$755)</f>
        <v>8B4</v>
      </c>
      <c r="D29" s="727">
        <f>D23</f>
        <v>0.35416666666666702</v>
      </c>
      <c r="E29" s="719" t="e">
        <f ca="1">IF(SUMPRODUCT((计划!$B$12:$B$755=$A29)*(计划!$W$12:$W$755=$D29),计划!X$12:X$755)&gt;0,SUMPRODUCT((计划!$B$12:$B$755=$A29)*(计划!$W$12:$W$755=$D29),计划!X$12:X$755),NA())</f>
        <v>#REF!</v>
      </c>
      <c r="F29" s="719" t="e">
        <f ca="1">IF(SUMPRODUCT((计划!$B$12:$B$755=$A29)*(计划!$W$12:$W$755=$D29),计划!Y$12:Y$755)&gt;0,SUMPRODUCT((计划!$B$12:$B$755=$A29)*(计划!$W$12:$W$755=$D29),计划!Y$12:Y$755),NA())</f>
        <v>#REF!</v>
      </c>
      <c r="G29" s="720" t="e">
        <f ca="1">IF(F29="",NA(),E29*100/F29)</f>
        <v>#REF!</v>
      </c>
      <c r="H29" s="721" t="e">
        <f ca="1">IFERROR(IF(E29="",NA(),AVERAGEIF(E24:E29,"&gt;0")),NA())</f>
        <v>#N/A</v>
      </c>
      <c r="I29" s="721" t="e">
        <f ca="1">IFERROR(IF(F29="",NA(),AVERAGEIF(F24:F29,"&gt;0")),NA())</f>
        <v>#N/A</v>
      </c>
      <c r="J29" s="722" t="e">
        <f ca="1">IF(I29="",NA(),H29*100/I29)</f>
        <v>#N/A</v>
      </c>
    </row>
    <row r="30">
      <c r="A30" s="715">
        <f ca="1">A29</f>
        <v>43590</v>
      </c>
      <c r="B30" s="588">
        <f ca="1">IF(C30&lt;&gt;C29,1,0)</f>
        <v>0</v>
      </c>
      <c r="C30" s="717" t="str">
        <f ca="1">LOOKUP($A30,计划!$B$12:$B$755,计划!$AG$12:$AG$755)</f>
        <v>8B4</v>
      </c>
      <c r="D30" s="727">
        <f>D24</f>
        <v>0.5</v>
      </c>
      <c r="E30" s="719" t="e">
        <f ca="1">IF(SUMPRODUCT((计划!$B$12:$B$755=$A30)*(计划!$W$12:$W$755=$D30),计划!X$12:X$755)&gt;0,SUMPRODUCT((计划!$B$12:$B$755=$A30)*(计划!$W$12:$W$755=$D30),计划!X$12:X$755),NA())</f>
        <v>#REF!</v>
      </c>
      <c r="F30" s="719" t="e">
        <f ca="1">IF(SUMPRODUCT((计划!$B$12:$B$755=$A30)*(计划!$W$12:$W$755=$D30),计划!Y$12:Y$755)&gt;0,SUMPRODUCT((计划!$B$12:$B$755=$A30)*(计划!$W$12:$W$755=$D30),计划!Y$12:Y$755),NA())</f>
        <v>#REF!</v>
      </c>
      <c r="G30" s="720" t="e">
        <f ca="1">IF(F30="",NA(),E30*100/F30)</f>
        <v>#REF!</v>
      </c>
      <c r="H30" s="721" t="e">
        <f ca="1">IFERROR(IF(E30="",NA(),AVERAGEIF(E25:E30,"&gt;0")),NA())</f>
        <v>#N/A</v>
      </c>
      <c r="I30" s="721" t="e">
        <f ca="1">IFERROR(IF(F30="",NA(),AVERAGEIF(F25:F30,"&gt;0")),NA())</f>
        <v>#N/A</v>
      </c>
      <c r="J30" s="722" t="e">
        <f ca="1">IF(I30="",NA(),H30*100/I30)</f>
        <v>#N/A</v>
      </c>
    </row>
    <row r="31">
      <c r="A31" s="715">
        <f ca="1">A30</f>
        <v>43590</v>
      </c>
      <c r="B31" s="588">
        <f ca="1">IF(C31&lt;&gt;C30,1,0)</f>
        <v>0</v>
      </c>
      <c r="C31" s="717" t="str">
        <f ca="1">LOOKUP($A31,计划!$B$12:$B$755,计划!$AG$12:$AG$755)</f>
        <v>8B4</v>
      </c>
      <c r="D31" s="727">
        <f>D25</f>
        <v>0.6875</v>
      </c>
      <c r="E31" s="719" t="e">
        <f ca="1">IF(SUMPRODUCT((计划!$B$12:$B$755=$A31)*(计划!$W$12:$W$755=$D31),计划!X$12:X$755)&gt;0,SUMPRODUCT((计划!$B$12:$B$755=$A31)*(计划!$W$12:$W$755=$D31),计划!X$12:X$755),NA())</f>
        <v>#REF!</v>
      </c>
      <c r="F31" s="719" t="e">
        <f ca="1">IF(SUMPRODUCT((计划!$B$12:$B$755=$A31)*(计划!$W$12:$W$755=$D31),计划!Y$12:Y$755)&gt;0,SUMPRODUCT((计划!$B$12:$B$755=$A31)*(计划!$W$12:$W$755=$D31),计划!Y$12:Y$755),NA())</f>
        <v>#REF!</v>
      </c>
      <c r="G31" s="720" t="e">
        <f ca="1">IF(F31="",NA(),E31*100/F31)</f>
        <v>#REF!</v>
      </c>
      <c r="H31" s="721" t="e">
        <f ca="1">IFERROR(IF(E31="",NA(),AVERAGEIF(E26:E31,"&gt;0")),NA())</f>
        <v>#N/A</v>
      </c>
      <c r="I31" s="721" t="e">
        <f ca="1">IFERROR(IF(F31="",NA(),AVERAGEIF(F26:F31,"&gt;0")),NA())</f>
        <v>#N/A</v>
      </c>
      <c r="J31" s="722" t="e">
        <f ca="1">IF(I31="",NA(),H31*100/I31)</f>
        <v>#N/A</v>
      </c>
    </row>
    <row r="32">
      <c r="A32" s="724">
        <f ca="1">A31</f>
        <v>43590</v>
      </c>
      <c r="B32" s="588">
        <f ca="1">IF(C32&lt;&gt;C31,1,0)</f>
        <v>0</v>
      </c>
      <c r="C32" s="716" t="str">
        <f ca="1">LOOKUP($A32,计划!$B$12:$B$755,计划!$AG$12:$AG$755)</f>
        <v>8B4</v>
      </c>
      <c r="D32" s="727">
        <f>D26</f>
        <v>0.83333333333333304</v>
      </c>
      <c r="E32" s="719" t="e">
        <f ca="1">IF(SUMPRODUCT((计划!$B$12:$B$755=$A32)*(计划!$W$12:$W$755=$D32),计划!X$12:X$755)&gt;0,SUMPRODUCT((计划!$B$12:$B$755=$A32)*(计划!$W$12:$W$755=$D32),计划!X$12:X$755),NA())</f>
        <v>#REF!</v>
      </c>
      <c r="F32" s="719" t="e">
        <f ca="1">IF(SUMPRODUCT((计划!$B$12:$B$755=$A32)*(计划!$W$12:$W$755=$D32),计划!Y$12:Y$755)&gt;0,SUMPRODUCT((计划!$B$12:$B$755=$A32)*(计划!$W$12:$W$755=$D32),计划!Y$12:Y$755),NA())</f>
        <v>#REF!</v>
      </c>
      <c r="G32" s="720" t="e">
        <f ca="1">IF(F32="",NA(),E32*100/F32)</f>
        <v>#REF!</v>
      </c>
      <c r="H32" s="721" t="e">
        <f ca="1">IFERROR(IF(E32="",NA(),AVERAGEIF(E27:E32,"&gt;0")),NA())</f>
        <v>#N/A</v>
      </c>
      <c r="I32" s="721" t="e">
        <f ca="1">IFERROR(IF(F32="",NA(),AVERAGEIF(F27:F32,"&gt;0")),NA())</f>
        <v>#N/A</v>
      </c>
      <c r="J32" s="722" t="e">
        <f ca="1">IF(I32="",NA(),H32*100/I32)</f>
        <v>#N/A</v>
      </c>
    </row>
    <row r="33">
      <c r="A33" s="725">
        <f ca="1">A27+1</f>
        <v>43591</v>
      </c>
      <c r="B33" s="588">
        <f ca="1">IF(C33&lt;&gt;C32,1,0)</f>
        <v>0</v>
      </c>
      <c r="C33" s="726" t="str">
        <f ca="1">LOOKUP($A33,计划!$B$12:$B$755,计划!$AG$12:$AG$755)</f>
        <v>8B4</v>
      </c>
      <c r="D33" s="727">
        <f>D27</f>
        <v>0.020833333333333301</v>
      </c>
      <c r="E33" s="719" t="e">
        <f ca="1">IF(SUMPRODUCT((计划!$B$12:$B$755=$A33)*(计划!$W$12:$W$755=$D33),计划!X$12:X$755)&gt;0,SUMPRODUCT((计划!$B$12:$B$755=$A33)*(计划!$W$12:$W$755=$D33),计划!X$12:X$755),NA())</f>
        <v>#REF!</v>
      </c>
      <c r="F33" s="719" t="e">
        <f ca="1">IF(SUMPRODUCT((计划!$B$12:$B$755=$A33)*(计划!$W$12:$W$755=$D33),计划!Y$12:Y$755)&gt;0,SUMPRODUCT((计划!$B$12:$B$755=$A33)*(计划!$W$12:$W$755=$D33),计划!Y$12:Y$755),NA())</f>
        <v>#REF!</v>
      </c>
      <c r="G33" s="720" t="e">
        <f ca="1">IF(F33="",NA(),E33*100/F33)</f>
        <v>#REF!</v>
      </c>
      <c r="H33" s="721" t="e">
        <f ca="1">IFERROR(IF(E33="",NA(),AVERAGEIF(E28:E33,"&gt;0")),NA())</f>
        <v>#N/A</v>
      </c>
      <c r="I33" s="721" t="e">
        <f ca="1">IFERROR(IF(F33="",NA(),AVERAGEIF(F28:F33,"&gt;0")),NA())</f>
        <v>#N/A</v>
      </c>
      <c r="J33" s="722" t="e">
        <f ca="1">IF(I33="",NA(),H33*100/I33)</f>
        <v>#N/A</v>
      </c>
    </row>
    <row r="34">
      <c r="A34" s="715">
        <f ca="1">A33</f>
        <v>43591</v>
      </c>
      <c r="B34" s="588">
        <f ca="1">IF(C34&lt;&gt;C33,1,0)</f>
        <v>0</v>
      </c>
      <c r="C34" s="717" t="str">
        <f ca="1">LOOKUP($A34,计划!$B$12:$B$755,计划!$AG$12:$AG$755)</f>
        <v>8B4</v>
      </c>
      <c r="D34" s="727">
        <f>D28</f>
        <v>0.16666666666666699</v>
      </c>
      <c r="E34" s="719" t="e">
        <f ca="1">IF(SUMPRODUCT((计划!$B$12:$B$755=$A34)*(计划!$W$12:$W$755=$D34),计划!X$12:X$755)&gt;0,SUMPRODUCT((计划!$B$12:$B$755=$A34)*(计划!$W$12:$W$755=$D34),计划!X$12:X$755),NA())</f>
        <v>#REF!</v>
      </c>
      <c r="F34" s="719" t="e">
        <f ca="1">IF(SUMPRODUCT((计划!$B$12:$B$755=$A34)*(计划!$W$12:$W$755=$D34),计划!Y$12:Y$755)&gt;0,SUMPRODUCT((计划!$B$12:$B$755=$A34)*(计划!$W$12:$W$755=$D34),计划!Y$12:Y$755),NA())</f>
        <v>#REF!</v>
      </c>
      <c r="G34" s="720" t="e">
        <f ca="1">IF(F34="",NA(),E34*100/F34)</f>
        <v>#REF!</v>
      </c>
      <c r="H34" s="721" t="e">
        <f ca="1">IFERROR(IF(E34="",NA(),AVERAGEIF(E29:E34,"&gt;0")),NA())</f>
        <v>#N/A</v>
      </c>
      <c r="I34" s="721" t="e">
        <f ca="1">IFERROR(IF(F34="",NA(),AVERAGEIF(F29:F34,"&gt;0")),NA())</f>
        <v>#N/A</v>
      </c>
      <c r="J34" s="722" t="e">
        <f ca="1">IF(I34="",NA(),H34*100/I34)</f>
        <v>#N/A</v>
      </c>
    </row>
    <row r="35">
      <c r="A35" s="715">
        <f ca="1">A34</f>
        <v>43591</v>
      </c>
      <c r="B35" s="588">
        <f ca="1">IF(C35&lt;&gt;C34,1,0)</f>
        <v>0</v>
      </c>
      <c r="C35" s="717" t="str">
        <f ca="1">LOOKUP($A35,计划!$B$12:$B$755,计划!$AG$12:$AG$755)</f>
        <v>8B4</v>
      </c>
      <c r="D35" s="727">
        <f>D29</f>
        <v>0.35416666666666702</v>
      </c>
      <c r="E35" s="719" t="e">
        <f ca="1">IF(SUMPRODUCT((计划!$B$12:$B$755=$A35)*(计划!$W$12:$W$755=$D35),计划!X$12:X$755)&gt;0,SUMPRODUCT((计划!$B$12:$B$755=$A35)*(计划!$W$12:$W$755=$D35),计划!X$12:X$755),NA())</f>
        <v>#REF!</v>
      </c>
      <c r="F35" s="719" t="e">
        <f ca="1">IF(SUMPRODUCT((计划!$B$12:$B$755=$A35)*(计划!$W$12:$W$755=$D35),计划!Y$12:Y$755)&gt;0,SUMPRODUCT((计划!$B$12:$B$755=$A35)*(计划!$W$12:$W$755=$D35),计划!Y$12:Y$755),NA())</f>
        <v>#REF!</v>
      </c>
      <c r="G35" s="720" t="e">
        <f ca="1">IF(F35="",NA(),E35*100/F35)</f>
        <v>#REF!</v>
      </c>
      <c r="H35" s="721" t="e">
        <f ca="1">IFERROR(IF(E35="",NA(),AVERAGEIF(E30:E35,"&gt;0")),NA())</f>
        <v>#N/A</v>
      </c>
      <c r="I35" s="721" t="e">
        <f ca="1">IFERROR(IF(F35="",NA(),AVERAGEIF(F30:F35,"&gt;0")),NA())</f>
        <v>#N/A</v>
      </c>
      <c r="J35" s="722" t="e">
        <f ca="1">IF(I35="",NA(),H35*100/I35)</f>
        <v>#N/A</v>
      </c>
    </row>
    <row r="36">
      <c r="A36" s="715">
        <f ca="1">A35</f>
        <v>43591</v>
      </c>
      <c r="B36" s="588">
        <f ca="1">IF(C36&lt;&gt;C35,1,0)</f>
        <v>0</v>
      </c>
      <c r="C36" s="717" t="str">
        <f ca="1">LOOKUP($A36,计划!$B$12:$B$755,计划!$AG$12:$AG$755)</f>
        <v>8B4</v>
      </c>
      <c r="D36" s="727">
        <f>D30</f>
        <v>0.5</v>
      </c>
      <c r="E36" s="719" t="e">
        <f ca="1">IF(SUMPRODUCT((计划!$B$12:$B$755=$A36)*(计划!$W$12:$W$755=$D36),计划!X$12:X$755)&gt;0,SUMPRODUCT((计划!$B$12:$B$755=$A36)*(计划!$W$12:$W$755=$D36),计划!X$12:X$755),NA())</f>
        <v>#REF!</v>
      </c>
      <c r="F36" s="719" t="e">
        <f ca="1">IF(SUMPRODUCT((计划!$B$12:$B$755=$A36)*(计划!$W$12:$W$755=$D36),计划!Y$12:Y$755)&gt;0,SUMPRODUCT((计划!$B$12:$B$755=$A36)*(计划!$W$12:$W$755=$D36),计划!Y$12:Y$755),NA())</f>
        <v>#REF!</v>
      </c>
      <c r="G36" s="720" t="e">
        <f ca="1">IF(F36="",NA(),E36*100/F36)</f>
        <v>#REF!</v>
      </c>
      <c r="H36" s="721" t="e">
        <f ca="1">IFERROR(IF(E36="",NA(),AVERAGEIF(E31:E36,"&gt;0")),NA())</f>
        <v>#N/A</v>
      </c>
      <c r="I36" s="721" t="e">
        <f ca="1">IFERROR(IF(F36="",NA(),AVERAGEIF(F31:F36,"&gt;0")),NA())</f>
        <v>#N/A</v>
      </c>
      <c r="J36" s="722" t="e">
        <f ca="1">IF(I36="",NA(),H36*100/I36)</f>
        <v>#N/A</v>
      </c>
    </row>
    <row r="37">
      <c r="A37" s="715">
        <f ca="1">A36</f>
        <v>43591</v>
      </c>
      <c r="B37" s="588">
        <f ca="1">IF(C37&lt;&gt;C36,1,0)</f>
        <v>0</v>
      </c>
      <c r="C37" s="717" t="str">
        <f ca="1">LOOKUP($A37,计划!$B$12:$B$755,计划!$AG$12:$AG$755)</f>
        <v>8B4</v>
      </c>
      <c r="D37" s="727">
        <f>D31</f>
        <v>0.6875</v>
      </c>
      <c r="E37" s="719" t="e">
        <f ca="1">IF(SUMPRODUCT((计划!$B$12:$B$755=$A37)*(计划!$W$12:$W$755=$D37),计划!X$12:X$755)&gt;0,SUMPRODUCT((计划!$B$12:$B$755=$A37)*(计划!$W$12:$W$755=$D37),计划!X$12:X$755),NA())</f>
        <v>#REF!</v>
      </c>
      <c r="F37" s="719" t="e">
        <f ca="1">IF(SUMPRODUCT((计划!$B$12:$B$755=$A37)*(计划!$W$12:$W$755=$D37),计划!Y$12:Y$755)&gt;0,SUMPRODUCT((计划!$B$12:$B$755=$A37)*(计划!$W$12:$W$755=$D37),计划!Y$12:Y$755),NA())</f>
        <v>#REF!</v>
      </c>
      <c r="G37" s="720" t="e">
        <f ca="1">IF(F37="",NA(),E37*100/F37)</f>
        <v>#REF!</v>
      </c>
      <c r="H37" s="721" t="e">
        <f ca="1">IFERROR(IF(E37="",NA(),AVERAGEIF(E32:E37,"&gt;0")),NA())</f>
        <v>#N/A</v>
      </c>
      <c r="I37" s="721" t="e">
        <f ca="1">IFERROR(IF(F37="",NA(),AVERAGEIF(F32:F37,"&gt;0")),NA())</f>
        <v>#N/A</v>
      </c>
      <c r="J37" s="722" t="e">
        <f ca="1">IF(I37="",NA(),H37*100/I37)</f>
        <v>#N/A</v>
      </c>
    </row>
    <row r="38">
      <c r="A38" s="724">
        <f ca="1">A37</f>
        <v>43591</v>
      </c>
      <c r="B38" s="588">
        <f ca="1">IF(C38&lt;&gt;C37,1,0)</f>
        <v>0</v>
      </c>
      <c r="C38" s="716" t="str">
        <f ca="1">LOOKUP($A38,计划!$B$12:$B$755,计划!$AG$12:$AG$755)</f>
        <v>8B4</v>
      </c>
      <c r="D38" s="727">
        <f>D32</f>
        <v>0.83333333333333304</v>
      </c>
      <c r="E38" s="719" t="e">
        <f ca="1">IF(SUMPRODUCT((计划!$B$12:$B$755=$A38)*(计划!$W$12:$W$755=$D38),计划!X$12:X$755)&gt;0,SUMPRODUCT((计划!$B$12:$B$755=$A38)*(计划!$W$12:$W$755=$D38),计划!X$12:X$755),NA())</f>
        <v>#REF!</v>
      </c>
      <c r="F38" s="719" t="e">
        <f ca="1">IF(SUMPRODUCT((计划!$B$12:$B$755=$A38)*(计划!$W$12:$W$755=$D38),计划!Y$12:Y$755)&gt;0,SUMPRODUCT((计划!$B$12:$B$755=$A38)*(计划!$W$12:$W$755=$D38),计划!Y$12:Y$755),NA())</f>
        <v>#REF!</v>
      </c>
      <c r="G38" s="720" t="e">
        <f ca="1">IF(F38="",NA(),E38*100/F38)</f>
        <v>#REF!</v>
      </c>
      <c r="H38" s="721" t="e">
        <f ca="1">IFERROR(IF(E38="",NA(),AVERAGEIF(E33:E38,"&gt;0")),NA())</f>
        <v>#N/A</v>
      </c>
      <c r="I38" s="721" t="e">
        <f ca="1">IFERROR(IF(F38="",NA(),AVERAGEIF(F33:F38,"&gt;0")),NA())</f>
        <v>#N/A</v>
      </c>
      <c r="J38" s="722" t="e">
        <f ca="1">IF(I38="",NA(),H38*100/I38)</f>
        <v>#N/A</v>
      </c>
    </row>
    <row r="39">
      <c r="A39" s="725">
        <f ca="1">A33+1</f>
        <v>43592</v>
      </c>
      <c r="B39" s="588">
        <f ca="1">IF(C39&lt;&gt;C38,1,0)</f>
        <v>0</v>
      </c>
      <c r="C39" s="726" t="str">
        <f ca="1">LOOKUP($A39,计划!$B$12:$B$755,计划!$AG$12:$AG$755)</f>
        <v>8B4</v>
      </c>
      <c r="D39" s="727">
        <f>D33</f>
        <v>0.020833333333333301</v>
      </c>
      <c r="E39" s="719" t="e">
        <f ca="1">IF(SUMPRODUCT((计划!$B$12:$B$755=$A39)*(计划!$W$12:$W$755=$D39),计划!X$12:X$755)&gt;0,SUMPRODUCT((计划!$B$12:$B$755=$A39)*(计划!$W$12:$W$755=$D39),计划!X$12:X$755),NA())</f>
        <v>#REF!</v>
      </c>
      <c r="F39" s="719" t="e">
        <f ca="1">IF(SUMPRODUCT((计划!$B$12:$B$755=$A39)*(计划!$W$12:$W$755=$D39),计划!Y$12:Y$755)&gt;0,SUMPRODUCT((计划!$B$12:$B$755=$A39)*(计划!$W$12:$W$755=$D39),计划!Y$12:Y$755),NA())</f>
        <v>#REF!</v>
      </c>
      <c r="G39" s="720" t="e">
        <f ca="1">IF(F39="",NA(),E39*100/F39)</f>
        <v>#REF!</v>
      </c>
      <c r="H39" s="721" t="e">
        <f ca="1">IFERROR(IF(E39="",NA(),AVERAGEIF(E34:E39,"&gt;0")),NA())</f>
        <v>#N/A</v>
      </c>
      <c r="I39" s="721" t="e">
        <f ca="1">IFERROR(IF(F39="",NA(),AVERAGEIF(F34:F39,"&gt;0")),NA())</f>
        <v>#N/A</v>
      </c>
      <c r="J39" s="722" t="e">
        <f ca="1">IF(I39="",NA(),H39*100/I39)</f>
        <v>#N/A</v>
      </c>
    </row>
    <row r="40">
      <c r="A40" s="715">
        <f ca="1">A39</f>
        <v>43592</v>
      </c>
      <c r="B40" s="588">
        <f ca="1">IF(C40&lt;&gt;C39,1,0)</f>
        <v>0</v>
      </c>
      <c r="C40" s="717" t="str">
        <f ca="1">LOOKUP($A40,计划!$B$12:$B$755,计划!$AG$12:$AG$755)</f>
        <v>8B4</v>
      </c>
      <c r="D40" s="727">
        <f>D34</f>
        <v>0.16666666666666699</v>
      </c>
      <c r="E40" s="719" t="e">
        <f ca="1">IF(SUMPRODUCT((计划!$B$12:$B$755=$A40)*(计划!$W$12:$W$755=$D40),计划!X$12:X$755)&gt;0,SUMPRODUCT((计划!$B$12:$B$755=$A40)*(计划!$W$12:$W$755=$D40),计划!X$12:X$755),NA())</f>
        <v>#REF!</v>
      </c>
      <c r="F40" s="719" t="e">
        <f ca="1">IF(SUMPRODUCT((计划!$B$12:$B$755=$A40)*(计划!$W$12:$W$755=$D40),计划!Y$12:Y$755)&gt;0,SUMPRODUCT((计划!$B$12:$B$755=$A40)*(计划!$W$12:$W$755=$D40),计划!Y$12:Y$755),NA())</f>
        <v>#REF!</v>
      </c>
      <c r="G40" s="720" t="e">
        <f ca="1">IF(F40="",NA(),E40*100/F40)</f>
        <v>#REF!</v>
      </c>
      <c r="H40" s="721" t="e">
        <f ca="1">IFERROR(IF(E40="",NA(),AVERAGEIF(E35:E40,"&gt;0")),NA())</f>
        <v>#N/A</v>
      </c>
      <c r="I40" s="721" t="e">
        <f ca="1">IFERROR(IF(F40="",NA(),AVERAGEIF(F35:F40,"&gt;0")),NA())</f>
        <v>#N/A</v>
      </c>
      <c r="J40" s="722" t="e">
        <f ca="1">IF(I40="",NA(),H40*100/I40)</f>
        <v>#N/A</v>
      </c>
    </row>
    <row r="41">
      <c r="A41" s="715">
        <f ca="1">A40</f>
        <v>43592</v>
      </c>
      <c r="B41" s="588">
        <f ca="1">IF(C41&lt;&gt;C40,1,0)</f>
        <v>0</v>
      </c>
      <c r="C41" s="717" t="str">
        <f ca="1">LOOKUP($A41,计划!$B$12:$B$755,计划!$AG$12:$AG$755)</f>
        <v>8B4</v>
      </c>
      <c r="D41" s="727">
        <f>D35</f>
        <v>0.35416666666666702</v>
      </c>
      <c r="E41" s="719" t="e">
        <f ca="1">IF(SUMPRODUCT((计划!$B$12:$B$755=$A41)*(计划!$W$12:$W$755=$D41),计划!X$12:X$755)&gt;0,SUMPRODUCT((计划!$B$12:$B$755=$A41)*(计划!$W$12:$W$755=$D41),计划!X$12:X$755),NA())</f>
        <v>#REF!</v>
      </c>
      <c r="F41" s="719" t="e">
        <f ca="1">IF(SUMPRODUCT((计划!$B$12:$B$755=$A41)*(计划!$W$12:$W$755=$D41),计划!Y$12:Y$755)&gt;0,SUMPRODUCT((计划!$B$12:$B$755=$A41)*(计划!$W$12:$W$755=$D41),计划!Y$12:Y$755),NA())</f>
        <v>#REF!</v>
      </c>
      <c r="G41" s="720" t="e">
        <f ca="1">IF(F41="",NA(),E41*100/F41)</f>
        <v>#REF!</v>
      </c>
      <c r="H41" s="721" t="e">
        <f ca="1">IFERROR(IF(E41="",NA(),AVERAGEIF(E36:E41,"&gt;0")),NA())</f>
        <v>#N/A</v>
      </c>
      <c r="I41" s="721" t="e">
        <f ca="1">IFERROR(IF(F41="",NA(),AVERAGEIF(F36:F41,"&gt;0")),NA())</f>
        <v>#N/A</v>
      </c>
      <c r="J41" s="722" t="e">
        <f ca="1">IF(I41="",NA(),H41*100/I41)</f>
        <v>#N/A</v>
      </c>
    </row>
    <row r="42">
      <c r="A42" s="715">
        <f ca="1">A41</f>
        <v>43592</v>
      </c>
      <c r="B42" s="588">
        <f ca="1">IF(C42&lt;&gt;C41,1,0)</f>
        <v>0</v>
      </c>
      <c r="C42" s="717" t="str">
        <f ca="1">LOOKUP($A42,计划!$B$12:$B$755,计划!$AG$12:$AG$755)</f>
        <v>8B4</v>
      </c>
      <c r="D42" s="727">
        <f>D36</f>
        <v>0.5</v>
      </c>
      <c r="E42" s="719" t="e">
        <f ca="1">IF(SUMPRODUCT((计划!$B$12:$B$755=$A42)*(计划!$W$12:$W$755=$D42),计划!X$12:X$755)&gt;0,SUMPRODUCT((计划!$B$12:$B$755=$A42)*(计划!$W$12:$W$755=$D42),计划!X$12:X$755),NA())</f>
        <v>#REF!</v>
      </c>
      <c r="F42" s="719" t="e">
        <f ca="1">IF(SUMPRODUCT((计划!$B$12:$B$755=$A42)*(计划!$W$12:$W$755=$D42),计划!Y$12:Y$755)&gt;0,SUMPRODUCT((计划!$B$12:$B$755=$A42)*(计划!$W$12:$W$755=$D42),计划!Y$12:Y$755),NA())</f>
        <v>#REF!</v>
      </c>
      <c r="G42" s="720" t="e">
        <f ca="1">IF(F42="",NA(),E42*100/F42)</f>
        <v>#REF!</v>
      </c>
      <c r="H42" s="721" t="e">
        <f ca="1">IFERROR(IF(E42="",NA(),AVERAGEIF(E37:E42,"&gt;0")),NA())</f>
        <v>#N/A</v>
      </c>
      <c r="I42" s="721" t="e">
        <f ca="1">IFERROR(IF(F42="",NA(),AVERAGEIF(F37:F42,"&gt;0")),NA())</f>
        <v>#N/A</v>
      </c>
      <c r="J42" s="722" t="e">
        <f ca="1">IF(I42="",NA(),H42*100/I42)</f>
        <v>#N/A</v>
      </c>
    </row>
    <row r="43">
      <c r="A43" s="715">
        <f ca="1">A42</f>
        <v>43592</v>
      </c>
      <c r="B43" s="588">
        <f ca="1">IF(C43&lt;&gt;C42,1,0)</f>
        <v>0</v>
      </c>
      <c r="C43" s="717" t="str">
        <f ca="1">LOOKUP($A43,计划!$B$12:$B$755,计划!$AG$12:$AG$755)</f>
        <v>8B4</v>
      </c>
      <c r="D43" s="727">
        <f>D37</f>
        <v>0.6875</v>
      </c>
      <c r="E43" s="719" t="e">
        <f ca="1">IF(SUMPRODUCT((计划!$B$12:$B$755=$A43)*(计划!$W$12:$W$755=$D43),计划!X$12:X$755)&gt;0,SUMPRODUCT((计划!$B$12:$B$755=$A43)*(计划!$W$12:$W$755=$D43),计划!X$12:X$755),NA())</f>
        <v>#REF!</v>
      </c>
      <c r="F43" s="719" t="e">
        <f ca="1">IF(SUMPRODUCT((计划!$B$12:$B$755=$A43)*(计划!$W$12:$W$755=$D43),计划!Y$12:Y$755)&gt;0,SUMPRODUCT((计划!$B$12:$B$755=$A43)*(计划!$W$12:$W$755=$D43),计划!Y$12:Y$755),NA())</f>
        <v>#REF!</v>
      </c>
      <c r="G43" s="720" t="e">
        <f ca="1">IF(F43="",NA(),E43*100/F43)</f>
        <v>#REF!</v>
      </c>
      <c r="H43" s="721" t="e">
        <f ca="1">IFERROR(IF(E43="",NA(),AVERAGEIF(E38:E43,"&gt;0")),NA())</f>
        <v>#N/A</v>
      </c>
      <c r="I43" s="721" t="e">
        <f ca="1">IFERROR(IF(F43="",NA(),AVERAGEIF(F38:F43,"&gt;0")),NA())</f>
        <v>#N/A</v>
      </c>
      <c r="J43" s="722" t="e">
        <f ca="1">IF(I43="",NA(),H43*100/I43)</f>
        <v>#N/A</v>
      </c>
    </row>
    <row r="44">
      <c r="A44" s="724">
        <f ca="1">A43</f>
        <v>43592</v>
      </c>
      <c r="B44" s="588">
        <f ca="1">IF(C44&lt;&gt;C43,1,0)</f>
        <v>0</v>
      </c>
      <c r="C44" s="716" t="str">
        <f ca="1">LOOKUP($A44,计划!$B$12:$B$755,计划!$AG$12:$AG$755)</f>
        <v>8B4</v>
      </c>
      <c r="D44" s="727">
        <f>D38</f>
        <v>0.83333333333333304</v>
      </c>
      <c r="E44" s="719" t="e">
        <f ca="1">IF(SUMPRODUCT((计划!$B$12:$B$755=$A44)*(计划!$W$12:$W$755=$D44),计划!X$12:X$755)&gt;0,SUMPRODUCT((计划!$B$12:$B$755=$A44)*(计划!$W$12:$W$755=$D44),计划!X$12:X$755),NA())</f>
        <v>#REF!</v>
      </c>
      <c r="F44" s="719" t="e">
        <f ca="1">IF(SUMPRODUCT((计划!$B$12:$B$755=$A44)*(计划!$W$12:$W$755=$D44),计划!Y$12:Y$755)&gt;0,SUMPRODUCT((计划!$B$12:$B$755=$A44)*(计划!$W$12:$W$755=$D44),计划!Y$12:Y$755),NA())</f>
        <v>#REF!</v>
      </c>
      <c r="G44" s="720" t="e">
        <f ca="1">IF(F44="",NA(),E44*100/F44)</f>
        <v>#REF!</v>
      </c>
      <c r="H44" s="721" t="e">
        <f ca="1">IFERROR(IF(E44="",NA(),AVERAGEIF(E39:E44,"&gt;0")),NA())</f>
        <v>#N/A</v>
      </c>
      <c r="I44" s="721" t="e">
        <f ca="1">IFERROR(IF(F44="",NA(),AVERAGEIF(F39:F44,"&gt;0")),NA())</f>
        <v>#N/A</v>
      </c>
      <c r="J44" s="722" t="e">
        <f ca="1">IF(I44="",NA(),H44*100/I44)</f>
        <v>#N/A</v>
      </c>
    </row>
    <row r="45">
      <c r="A45" s="725">
        <f ca="1">A39+1</f>
        <v>43593</v>
      </c>
      <c r="B45" s="588">
        <f ca="1">IF(C45&lt;&gt;C44,1,0)</f>
        <v>0</v>
      </c>
      <c r="C45" s="726" t="str">
        <f ca="1">LOOKUP($A45,计划!$B$12:$B$755,计划!$AG$12:$AG$755)</f>
        <v>8B4</v>
      </c>
      <c r="D45" s="727">
        <f>D39</f>
        <v>0.020833333333333301</v>
      </c>
      <c r="E45" s="719" t="e">
        <f ca="1">IF(SUMPRODUCT((计划!$B$12:$B$755=$A45)*(计划!$W$12:$W$755=$D45),计划!X$12:X$755)&gt;0,SUMPRODUCT((计划!$B$12:$B$755=$A45)*(计划!$W$12:$W$755=$D45),计划!X$12:X$755),NA())</f>
        <v>#REF!</v>
      </c>
      <c r="F45" s="719" t="e">
        <f ca="1">IF(SUMPRODUCT((计划!$B$12:$B$755=$A45)*(计划!$W$12:$W$755=$D45),计划!Y$12:Y$755)&gt;0,SUMPRODUCT((计划!$B$12:$B$755=$A45)*(计划!$W$12:$W$755=$D45),计划!Y$12:Y$755),NA())</f>
        <v>#REF!</v>
      </c>
      <c r="G45" s="720" t="e">
        <f ca="1">IF(F45="",NA(),E45*100/F45)</f>
        <v>#REF!</v>
      </c>
      <c r="H45" s="721" t="e">
        <f ca="1">IFERROR(IF(E45="",NA(),AVERAGEIF(E40:E45,"&gt;0")),NA())</f>
        <v>#N/A</v>
      </c>
      <c r="I45" s="721" t="e">
        <f ca="1">IFERROR(IF(F45="",NA(),AVERAGEIF(F40:F45,"&gt;0")),NA())</f>
        <v>#N/A</v>
      </c>
      <c r="J45" s="722" t="e">
        <f ca="1">IF(I45="",NA(),H45*100/I45)</f>
        <v>#N/A</v>
      </c>
    </row>
    <row r="46">
      <c r="A46" s="715">
        <f ca="1">A45</f>
        <v>43593</v>
      </c>
      <c r="B46" s="588">
        <f ca="1">IF(C46&lt;&gt;C45,1,0)</f>
        <v>0</v>
      </c>
      <c r="C46" s="717" t="str">
        <f ca="1">LOOKUP($A46,计划!$B$12:$B$755,计划!$AG$12:$AG$755)</f>
        <v>8B4</v>
      </c>
      <c r="D46" s="727">
        <f>D40</f>
        <v>0.16666666666666699</v>
      </c>
      <c r="E46" s="719" t="e">
        <f ca="1">IF(SUMPRODUCT((计划!$B$12:$B$755=$A46)*(计划!$W$12:$W$755=$D46),计划!X$12:X$755)&gt;0,SUMPRODUCT((计划!$B$12:$B$755=$A46)*(计划!$W$12:$W$755=$D46),计划!X$12:X$755),NA())</f>
        <v>#REF!</v>
      </c>
      <c r="F46" s="719" t="e">
        <f ca="1">IF(SUMPRODUCT((计划!$B$12:$B$755=$A46)*(计划!$W$12:$W$755=$D46),计划!Y$12:Y$755)&gt;0,SUMPRODUCT((计划!$B$12:$B$755=$A46)*(计划!$W$12:$W$755=$D46),计划!Y$12:Y$755),NA())</f>
        <v>#REF!</v>
      </c>
      <c r="G46" s="720" t="e">
        <f ca="1">IF(F46="",NA(),E46*100/F46)</f>
        <v>#REF!</v>
      </c>
      <c r="H46" s="721" t="e">
        <f ca="1">IFERROR(IF(E46="",NA(),AVERAGEIF(E41:E46,"&gt;0")),NA())</f>
        <v>#N/A</v>
      </c>
      <c r="I46" s="721" t="e">
        <f ca="1">IFERROR(IF(F46="",NA(),AVERAGEIF(F41:F46,"&gt;0")),NA())</f>
        <v>#N/A</v>
      </c>
      <c r="J46" s="722" t="e">
        <f ca="1">IF(I46="",NA(),H46*100/I46)</f>
        <v>#N/A</v>
      </c>
    </row>
    <row r="47">
      <c r="A47" s="715">
        <f ca="1">A46</f>
        <v>43593</v>
      </c>
      <c r="B47" s="588">
        <f ca="1">IF(C47&lt;&gt;C46,1,0)</f>
        <v>0</v>
      </c>
      <c r="C47" s="717" t="str">
        <f ca="1">LOOKUP($A47,计划!$B$12:$B$755,计划!$AG$12:$AG$755)</f>
        <v>8B4</v>
      </c>
      <c r="D47" s="727">
        <f>D41</f>
        <v>0.35416666666666702</v>
      </c>
      <c r="E47" s="719" t="e">
        <f ca="1">IF(SUMPRODUCT((计划!$B$12:$B$755=$A47)*(计划!$W$12:$W$755=$D47),计划!X$12:X$755)&gt;0,SUMPRODUCT((计划!$B$12:$B$755=$A47)*(计划!$W$12:$W$755=$D47),计划!X$12:X$755),NA())</f>
        <v>#REF!</v>
      </c>
      <c r="F47" s="719" t="e">
        <f ca="1">IF(SUMPRODUCT((计划!$B$12:$B$755=$A47)*(计划!$W$12:$W$755=$D47),计划!Y$12:Y$755)&gt;0,SUMPRODUCT((计划!$B$12:$B$755=$A47)*(计划!$W$12:$W$755=$D47),计划!Y$12:Y$755),NA())</f>
        <v>#REF!</v>
      </c>
      <c r="G47" s="720" t="e">
        <f ca="1">IF(F47="",NA(),E47*100/F47)</f>
        <v>#REF!</v>
      </c>
      <c r="H47" s="721" t="e">
        <f ca="1">IFERROR(IF(E47="",NA(),AVERAGEIF(E42:E47,"&gt;0")),NA())</f>
        <v>#N/A</v>
      </c>
      <c r="I47" s="721" t="e">
        <f ca="1">IFERROR(IF(F47="",NA(),AVERAGEIF(F42:F47,"&gt;0")),NA())</f>
        <v>#N/A</v>
      </c>
      <c r="J47" s="722" t="e">
        <f ca="1">IF(I47="",NA(),H47*100/I47)</f>
        <v>#N/A</v>
      </c>
    </row>
    <row r="48">
      <c r="A48" s="715">
        <f ca="1">A47</f>
        <v>43593</v>
      </c>
      <c r="B48" s="588">
        <f ca="1">IF(C48&lt;&gt;C47,1,0)</f>
        <v>0</v>
      </c>
      <c r="C48" s="717" t="str">
        <f ca="1">LOOKUP($A48,计划!$B$12:$B$755,计划!$AG$12:$AG$755)</f>
        <v>8B4</v>
      </c>
      <c r="D48" s="727">
        <f>D42</f>
        <v>0.5</v>
      </c>
      <c r="E48" s="719" t="e">
        <f ca="1">IF(SUMPRODUCT((计划!$B$12:$B$755=$A48)*(计划!$W$12:$W$755=$D48),计划!X$12:X$755)&gt;0,SUMPRODUCT((计划!$B$12:$B$755=$A48)*(计划!$W$12:$W$755=$D48),计划!X$12:X$755),NA())</f>
        <v>#REF!</v>
      </c>
      <c r="F48" s="719" t="e">
        <f ca="1">IF(SUMPRODUCT((计划!$B$12:$B$755=$A48)*(计划!$W$12:$W$755=$D48),计划!Y$12:Y$755)&gt;0,SUMPRODUCT((计划!$B$12:$B$755=$A48)*(计划!$W$12:$W$755=$D48),计划!Y$12:Y$755),NA())</f>
        <v>#REF!</v>
      </c>
      <c r="G48" s="720" t="e">
        <f ca="1">IF(F48="",NA(),E48*100/F48)</f>
        <v>#REF!</v>
      </c>
      <c r="H48" s="721" t="e">
        <f ca="1">IFERROR(IF(E48="",NA(),AVERAGEIF(E43:E48,"&gt;0")),NA())</f>
        <v>#N/A</v>
      </c>
      <c r="I48" s="721" t="e">
        <f ca="1">IFERROR(IF(F48="",NA(),AVERAGEIF(F43:F48,"&gt;0")),NA())</f>
        <v>#N/A</v>
      </c>
      <c r="J48" s="722" t="e">
        <f ca="1">IF(I48="",NA(),H48*100/I48)</f>
        <v>#N/A</v>
      </c>
    </row>
    <row r="49">
      <c r="A49" s="715">
        <f ca="1">A48</f>
        <v>43593</v>
      </c>
      <c r="B49" s="588">
        <f ca="1">IF(C49&lt;&gt;C48,1,0)</f>
        <v>0</v>
      </c>
      <c r="C49" s="717" t="str">
        <f ca="1">LOOKUP($A49,计划!$B$12:$B$755,计划!$AG$12:$AG$755)</f>
        <v>8B4</v>
      </c>
      <c r="D49" s="727">
        <f>D43</f>
        <v>0.6875</v>
      </c>
      <c r="E49" s="719" t="e">
        <f ca="1">IF(SUMPRODUCT((计划!$B$12:$B$755=$A49)*(计划!$W$12:$W$755=$D49),计划!X$12:X$755)&gt;0,SUMPRODUCT((计划!$B$12:$B$755=$A49)*(计划!$W$12:$W$755=$D49),计划!X$12:X$755),NA())</f>
        <v>#REF!</v>
      </c>
      <c r="F49" s="719" t="e">
        <f ca="1">IF(SUMPRODUCT((计划!$B$12:$B$755=$A49)*(计划!$W$12:$W$755=$D49),计划!Y$12:Y$755)&gt;0,SUMPRODUCT((计划!$B$12:$B$755=$A49)*(计划!$W$12:$W$755=$D49),计划!Y$12:Y$755),NA())</f>
        <v>#REF!</v>
      </c>
      <c r="G49" s="720" t="e">
        <f ca="1">IF(F49="",NA(),E49*100/F49)</f>
        <v>#REF!</v>
      </c>
      <c r="H49" s="721" t="e">
        <f ca="1">IFERROR(IF(E49="",NA(),AVERAGEIF(E44:E49,"&gt;0")),NA())</f>
        <v>#N/A</v>
      </c>
      <c r="I49" s="721" t="e">
        <f ca="1">IFERROR(IF(F49="",NA(),AVERAGEIF(F44:F49,"&gt;0")),NA())</f>
        <v>#N/A</v>
      </c>
      <c r="J49" s="722" t="e">
        <f ca="1">IF(I49="",NA(),H49*100/I49)</f>
        <v>#N/A</v>
      </c>
    </row>
    <row r="50">
      <c r="A50" s="724">
        <f ca="1">A49</f>
        <v>43593</v>
      </c>
      <c r="B50" s="588">
        <f ca="1">IF(C50&lt;&gt;C49,1,0)</f>
        <v>0</v>
      </c>
      <c r="C50" s="716" t="str">
        <f ca="1">LOOKUP($A50,计划!$B$12:$B$755,计划!$AG$12:$AG$755)</f>
        <v>8B4</v>
      </c>
      <c r="D50" s="727">
        <f>D44</f>
        <v>0.83333333333333304</v>
      </c>
      <c r="E50" s="719" t="e">
        <f ca="1">IF(SUMPRODUCT((计划!$B$12:$B$755=$A50)*(计划!$W$12:$W$755=$D50),计划!X$12:X$755)&gt;0,SUMPRODUCT((计划!$B$12:$B$755=$A50)*(计划!$W$12:$W$755=$D50),计划!X$12:X$755),NA())</f>
        <v>#REF!</v>
      </c>
      <c r="F50" s="719" t="e">
        <f ca="1">IF(SUMPRODUCT((计划!$B$12:$B$755=$A50)*(计划!$W$12:$W$755=$D50),计划!Y$12:Y$755)&gt;0,SUMPRODUCT((计划!$B$12:$B$755=$A50)*(计划!$W$12:$W$755=$D50),计划!Y$12:Y$755),NA())</f>
        <v>#REF!</v>
      </c>
      <c r="G50" s="720" t="e">
        <f ca="1">IF(F50="",NA(),E50*100/F50)</f>
        <v>#REF!</v>
      </c>
      <c r="H50" s="721" t="e">
        <f ca="1">IFERROR(IF(E50="",NA(),AVERAGEIF(E45:E50,"&gt;0")),NA())</f>
        <v>#N/A</v>
      </c>
      <c r="I50" s="721" t="e">
        <f ca="1">IFERROR(IF(F50="",NA(),AVERAGEIF(F45:F50,"&gt;0")),NA())</f>
        <v>#N/A</v>
      </c>
      <c r="J50" s="722" t="e">
        <f ca="1">IF(I50="",NA(),H50*100/I50)</f>
        <v>#N/A</v>
      </c>
    </row>
    <row r="51">
      <c r="A51" s="725">
        <f ca="1">A45+1</f>
        <v>43594</v>
      </c>
      <c r="B51" s="588">
        <f ca="1">IF(C51&lt;&gt;C50,1,0)</f>
        <v>0</v>
      </c>
      <c r="C51" s="726" t="str">
        <f ca="1">LOOKUP($A51,计划!$B$12:$B$755,计划!$AG$12:$AG$755)</f>
        <v>8B4</v>
      </c>
      <c r="D51" s="727">
        <f>D45</f>
        <v>0.020833333333333301</v>
      </c>
      <c r="E51" s="719" t="e">
        <f ca="1">IF(SUMPRODUCT((计划!$B$12:$B$755=$A51)*(计划!$W$12:$W$755=$D51),计划!X$12:X$755)&gt;0,SUMPRODUCT((计划!$B$12:$B$755=$A51)*(计划!$W$12:$W$755=$D51),计划!X$12:X$755),NA())</f>
        <v>#REF!</v>
      </c>
      <c r="F51" s="719" t="e">
        <f ca="1">IF(SUMPRODUCT((计划!$B$12:$B$755=$A51)*(计划!$W$12:$W$755=$D51),计划!Y$12:Y$755)&gt;0,SUMPRODUCT((计划!$B$12:$B$755=$A51)*(计划!$W$12:$W$755=$D51),计划!Y$12:Y$755),NA())</f>
        <v>#REF!</v>
      </c>
      <c r="G51" s="720" t="e">
        <f ca="1">IF(F51="",NA(),E51*100/F51)</f>
        <v>#REF!</v>
      </c>
      <c r="H51" s="721" t="e">
        <f ca="1">IFERROR(IF(E51="",NA(),AVERAGEIF(E46:E51,"&gt;0")),NA())</f>
        <v>#N/A</v>
      </c>
      <c r="I51" s="721" t="e">
        <f ca="1">IFERROR(IF(F51="",NA(),AVERAGEIF(F46:F51,"&gt;0")),NA())</f>
        <v>#N/A</v>
      </c>
      <c r="J51" s="722" t="e">
        <f ca="1">IF(I51="",NA(),H51*100/I51)</f>
        <v>#N/A</v>
      </c>
    </row>
    <row r="52">
      <c r="A52" s="715">
        <f ca="1">A51</f>
        <v>43594</v>
      </c>
      <c r="B52" s="588">
        <f ca="1">IF(C52&lt;&gt;C51,1,0)</f>
        <v>0</v>
      </c>
      <c r="C52" s="717" t="str">
        <f ca="1">LOOKUP($A52,计划!$B$12:$B$755,计划!$AG$12:$AG$755)</f>
        <v>8B4</v>
      </c>
      <c r="D52" s="727">
        <f>D46</f>
        <v>0.16666666666666699</v>
      </c>
      <c r="E52" s="719" t="e">
        <f ca="1">IF(SUMPRODUCT((计划!$B$12:$B$755=$A52)*(计划!$W$12:$W$755=$D52),计划!X$12:X$755)&gt;0,SUMPRODUCT((计划!$B$12:$B$755=$A52)*(计划!$W$12:$W$755=$D52),计划!X$12:X$755),NA())</f>
        <v>#REF!</v>
      </c>
      <c r="F52" s="719" t="e">
        <f ca="1">IF(SUMPRODUCT((计划!$B$12:$B$755=$A52)*(计划!$W$12:$W$755=$D52),计划!Y$12:Y$755)&gt;0,SUMPRODUCT((计划!$B$12:$B$755=$A52)*(计划!$W$12:$W$755=$D52),计划!Y$12:Y$755),NA())</f>
        <v>#REF!</v>
      </c>
      <c r="G52" s="720" t="e">
        <f ca="1">IF(F52="",NA(),E52*100/F52)</f>
        <v>#REF!</v>
      </c>
      <c r="H52" s="721" t="e">
        <f ca="1">IFERROR(IF(E52="",NA(),AVERAGEIF(E47:E52,"&gt;0")),NA())</f>
        <v>#N/A</v>
      </c>
      <c r="I52" s="721" t="e">
        <f ca="1">IFERROR(IF(F52="",NA(),AVERAGEIF(F47:F52,"&gt;0")),NA())</f>
        <v>#N/A</v>
      </c>
      <c r="J52" s="722" t="e">
        <f ca="1">IF(I52="",NA(),H52*100/I52)</f>
        <v>#N/A</v>
      </c>
    </row>
    <row r="53">
      <c r="A53" s="715">
        <f ca="1">A52</f>
        <v>43594</v>
      </c>
      <c r="B53" s="588">
        <f ca="1">IF(C53&lt;&gt;C52,1,0)</f>
        <v>0</v>
      </c>
      <c r="C53" s="717" t="str">
        <f ca="1">LOOKUP($A53,计划!$B$12:$B$755,计划!$AG$12:$AG$755)</f>
        <v>8B4</v>
      </c>
      <c r="D53" s="727">
        <f>D47</f>
        <v>0.35416666666666702</v>
      </c>
      <c r="E53" s="719" t="e">
        <f ca="1">IF(SUMPRODUCT((计划!$B$12:$B$755=$A53)*(计划!$W$12:$W$755=$D53),计划!X$12:X$755)&gt;0,SUMPRODUCT((计划!$B$12:$B$755=$A53)*(计划!$W$12:$W$755=$D53),计划!X$12:X$755),NA())</f>
        <v>#REF!</v>
      </c>
      <c r="F53" s="719" t="e">
        <f ca="1">IF(SUMPRODUCT((计划!$B$12:$B$755=$A53)*(计划!$W$12:$W$755=$D53),计划!Y$12:Y$755)&gt;0,SUMPRODUCT((计划!$B$12:$B$755=$A53)*(计划!$W$12:$W$755=$D53),计划!Y$12:Y$755),NA())</f>
        <v>#REF!</v>
      </c>
      <c r="G53" s="720" t="e">
        <f ca="1">IF(F53="",NA(),E53*100/F53)</f>
        <v>#REF!</v>
      </c>
      <c r="H53" s="721" t="e">
        <f ca="1">IFERROR(IF(E53="",NA(),AVERAGEIF(E48:E53,"&gt;0")),NA())</f>
        <v>#N/A</v>
      </c>
      <c r="I53" s="721" t="e">
        <f ca="1">IFERROR(IF(F53="",NA(),AVERAGEIF(F48:F53,"&gt;0")),NA())</f>
        <v>#N/A</v>
      </c>
      <c r="J53" s="722" t="e">
        <f ca="1">IF(I53="",NA(),H53*100/I53)</f>
        <v>#N/A</v>
      </c>
    </row>
    <row r="54">
      <c r="A54" s="715">
        <f ca="1">A53</f>
        <v>43594</v>
      </c>
      <c r="B54" s="588">
        <f ca="1">IF(C54&lt;&gt;C53,1,0)</f>
        <v>0</v>
      </c>
      <c r="C54" s="717" t="str">
        <f ca="1">LOOKUP($A54,计划!$B$12:$B$755,计划!$AG$12:$AG$755)</f>
        <v>8B4</v>
      </c>
      <c r="D54" s="727">
        <f>D48</f>
        <v>0.5</v>
      </c>
      <c r="E54" s="719" t="e">
        <f ca="1">IF(SUMPRODUCT((计划!$B$12:$B$755=$A54)*(计划!$W$12:$W$755=$D54),计划!X$12:X$755)&gt;0,SUMPRODUCT((计划!$B$12:$B$755=$A54)*(计划!$W$12:$W$755=$D54),计划!X$12:X$755),NA())</f>
        <v>#REF!</v>
      </c>
      <c r="F54" s="719" t="e">
        <f ca="1">IF(SUMPRODUCT((计划!$B$12:$B$755=$A54)*(计划!$W$12:$W$755=$D54),计划!Y$12:Y$755)&gt;0,SUMPRODUCT((计划!$B$12:$B$755=$A54)*(计划!$W$12:$W$755=$D54),计划!Y$12:Y$755),NA())</f>
        <v>#REF!</v>
      </c>
      <c r="G54" s="720" t="e">
        <f ca="1">IF(F54="",NA(),E54*100/F54)</f>
        <v>#REF!</v>
      </c>
      <c r="H54" s="721" t="e">
        <f ca="1">IFERROR(IF(E54="",NA(),AVERAGEIF(E49:E54,"&gt;0")),NA())</f>
        <v>#N/A</v>
      </c>
      <c r="I54" s="721" t="e">
        <f ca="1">IFERROR(IF(F54="",NA(),AVERAGEIF(F49:F54,"&gt;0")),NA())</f>
        <v>#N/A</v>
      </c>
      <c r="J54" s="722" t="e">
        <f ca="1">IF(I54="",NA(),H54*100/I54)</f>
        <v>#N/A</v>
      </c>
    </row>
    <row r="55">
      <c r="A55" s="715">
        <f ca="1">A54</f>
        <v>43594</v>
      </c>
      <c r="B55" s="588">
        <f ca="1">IF(C55&lt;&gt;C54,1,0)</f>
        <v>0</v>
      </c>
      <c r="C55" s="717" t="str">
        <f ca="1">LOOKUP($A55,计划!$B$12:$B$755,计划!$AG$12:$AG$755)</f>
        <v>8B4</v>
      </c>
      <c r="D55" s="727">
        <f>D49</f>
        <v>0.6875</v>
      </c>
      <c r="E55" s="719" t="e">
        <f ca="1">IF(SUMPRODUCT((计划!$B$12:$B$755=$A55)*(计划!$W$12:$W$755=$D55),计划!X$12:X$755)&gt;0,SUMPRODUCT((计划!$B$12:$B$755=$A55)*(计划!$W$12:$W$755=$D55),计划!X$12:X$755),NA())</f>
        <v>#REF!</v>
      </c>
      <c r="F55" s="719" t="e">
        <f ca="1">IF(SUMPRODUCT((计划!$B$12:$B$755=$A55)*(计划!$W$12:$W$755=$D55),计划!Y$12:Y$755)&gt;0,SUMPRODUCT((计划!$B$12:$B$755=$A55)*(计划!$W$12:$W$755=$D55),计划!Y$12:Y$755),NA())</f>
        <v>#REF!</v>
      </c>
      <c r="G55" s="720" t="e">
        <f ca="1">IF(F55="",NA(),E55*100/F55)</f>
        <v>#REF!</v>
      </c>
      <c r="H55" s="721" t="e">
        <f ca="1">IFERROR(IF(E55="",NA(),AVERAGEIF(E50:E55,"&gt;0")),NA())</f>
        <v>#N/A</v>
      </c>
      <c r="I55" s="721" t="e">
        <f ca="1">IFERROR(IF(F55="",NA(),AVERAGEIF(F50:F55,"&gt;0")),NA())</f>
        <v>#N/A</v>
      </c>
      <c r="J55" s="722" t="e">
        <f ca="1">IF(I55="",NA(),H55*100/I55)</f>
        <v>#N/A</v>
      </c>
    </row>
    <row r="56">
      <c r="A56" s="724">
        <f ca="1">A55</f>
        <v>43594</v>
      </c>
      <c r="B56" s="588">
        <f ca="1">IF(C56&lt;&gt;C55,1,0)</f>
        <v>0</v>
      </c>
      <c r="C56" s="716" t="str">
        <f ca="1">LOOKUP($A56,计划!$B$12:$B$755,计划!$AG$12:$AG$755)</f>
        <v>8B4</v>
      </c>
      <c r="D56" s="727">
        <f>D50</f>
        <v>0.83333333333333304</v>
      </c>
      <c r="E56" s="719" t="e">
        <f ca="1">IF(SUMPRODUCT((计划!$B$12:$B$755=$A56)*(计划!$W$12:$W$755=$D56),计划!X$12:X$755)&gt;0,SUMPRODUCT((计划!$B$12:$B$755=$A56)*(计划!$W$12:$W$755=$D56),计划!X$12:X$755),NA())</f>
        <v>#REF!</v>
      </c>
      <c r="F56" s="719" t="e">
        <f ca="1">IF(SUMPRODUCT((计划!$B$12:$B$755=$A56)*(计划!$W$12:$W$755=$D56),计划!Y$12:Y$755)&gt;0,SUMPRODUCT((计划!$B$12:$B$755=$A56)*(计划!$W$12:$W$755=$D56),计划!Y$12:Y$755),NA())</f>
        <v>#REF!</v>
      </c>
      <c r="G56" s="720" t="e">
        <f ca="1">IF(F56="",NA(),E56*100/F56)</f>
        <v>#REF!</v>
      </c>
      <c r="H56" s="721" t="e">
        <f ca="1">IFERROR(IF(E56="",NA(),AVERAGEIF(E51:E56,"&gt;0")),NA())</f>
        <v>#N/A</v>
      </c>
      <c r="I56" s="721" t="e">
        <f ca="1">IFERROR(IF(F56="",NA(),AVERAGEIF(F51:F56,"&gt;0")),NA())</f>
        <v>#N/A</v>
      </c>
      <c r="J56" s="722" t="e">
        <f ca="1">IF(I56="",NA(),H56*100/I56)</f>
        <v>#N/A</v>
      </c>
    </row>
    <row r="57">
      <c r="A57" s="725">
        <f ca="1">A51+1</f>
        <v>43595</v>
      </c>
      <c r="B57" s="588">
        <f ca="1">IF(C57&lt;&gt;C56,1,0)</f>
        <v>0</v>
      </c>
      <c r="C57" s="726" t="str">
        <f ca="1">LOOKUP($A57,计划!$B$12:$B$755,计划!$AG$12:$AG$755)</f>
        <v>8B4</v>
      </c>
      <c r="D57" s="727">
        <f>D51</f>
        <v>0.020833333333333301</v>
      </c>
      <c r="E57" s="719" t="e">
        <f ca="1">IF(SUMPRODUCT((计划!$B$12:$B$755=$A57)*(计划!$W$12:$W$755=$D57),计划!X$12:X$755)&gt;0,SUMPRODUCT((计划!$B$12:$B$755=$A57)*(计划!$W$12:$W$755=$D57),计划!X$12:X$755),NA())</f>
        <v>#REF!</v>
      </c>
      <c r="F57" s="719" t="e">
        <f ca="1">IF(SUMPRODUCT((计划!$B$12:$B$755=$A57)*(计划!$W$12:$W$755=$D57),计划!Y$12:Y$755)&gt;0,SUMPRODUCT((计划!$B$12:$B$755=$A57)*(计划!$W$12:$W$755=$D57),计划!Y$12:Y$755),NA())</f>
        <v>#REF!</v>
      </c>
      <c r="G57" s="720" t="e">
        <f ca="1">IF(F57="",NA(),E57*100/F57)</f>
        <v>#REF!</v>
      </c>
      <c r="H57" s="721" t="e">
        <f ca="1">IFERROR(IF(E57="",NA(),AVERAGEIF(E52:E57,"&gt;0")),NA())</f>
        <v>#N/A</v>
      </c>
      <c r="I57" s="721" t="e">
        <f ca="1">IFERROR(IF(F57="",NA(),AVERAGEIF(F52:F57,"&gt;0")),NA())</f>
        <v>#N/A</v>
      </c>
      <c r="J57" s="722" t="e">
        <f ca="1">IF(I57="",NA(),H57*100/I57)</f>
        <v>#N/A</v>
      </c>
    </row>
    <row r="58">
      <c r="A58" s="715">
        <f ca="1">A57</f>
        <v>43595</v>
      </c>
      <c r="B58" s="588">
        <f ca="1">IF(C58&lt;&gt;C57,1,0)</f>
        <v>0</v>
      </c>
      <c r="C58" s="717" t="str">
        <f ca="1">LOOKUP($A58,计划!$B$12:$B$755,计划!$AG$12:$AG$755)</f>
        <v>8B4</v>
      </c>
      <c r="D58" s="727">
        <f>D52</f>
        <v>0.16666666666666699</v>
      </c>
      <c r="E58" s="719" t="e">
        <f ca="1">IF(SUMPRODUCT((计划!$B$12:$B$755=$A58)*(计划!$W$12:$W$755=$D58),计划!X$12:X$755)&gt;0,SUMPRODUCT((计划!$B$12:$B$755=$A58)*(计划!$W$12:$W$755=$D58),计划!X$12:X$755),NA())</f>
        <v>#REF!</v>
      </c>
      <c r="F58" s="719" t="e">
        <f ca="1">IF(SUMPRODUCT((计划!$B$12:$B$755=$A58)*(计划!$W$12:$W$755=$D58),计划!Y$12:Y$755)&gt;0,SUMPRODUCT((计划!$B$12:$B$755=$A58)*(计划!$W$12:$W$755=$D58),计划!Y$12:Y$755),NA())</f>
        <v>#REF!</v>
      </c>
      <c r="G58" s="720" t="e">
        <f ca="1">IF(F58="",NA(),E58*100/F58)</f>
        <v>#REF!</v>
      </c>
      <c r="H58" s="721" t="e">
        <f ca="1">IFERROR(IF(E58="",NA(),AVERAGEIF(E53:E58,"&gt;0")),NA())</f>
        <v>#N/A</v>
      </c>
      <c r="I58" s="721" t="e">
        <f ca="1">IFERROR(IF(F58="",NA(),AVERAGEIF(F53:F58,"&gt;0")),NA())</f>
        <v>#N/A</v>
      </c>
      <c r="J58" s="722" t="e">
        <f ca="1">IF(I58="",NA(),H58*100/I58)</f>
        <v>#N/A</v>
      </c>
    </row>
    <row r="59">
      <c r="A59" s="715">
        <f ca="1">A58</f>
        <v>43595</v>
      </c>
      <c r="B59" s="588">
        <f ca="1">IF(C59&lt;&gt;C58,1,0)</f>
        <v>0</v>
      </c>
      <c r="C59" s="717" t="str">
        <f ca="1">LOOKUP($A59,计划!$B$12:$B$755,计划!$AG$12:$AG$755)</f>
        <v>8B4</v>
      </c>
      <c r="D59" s="727">
        <f>D53</f>
        <v>0.35416666666666702</v>
      </c>
      <c r="E59" s="719" t="e">
        <f ca="1">IF(SUMPRODUCT((计划!$B$12:$B$755=$A59)*(计划!$W$12:$W$755=$D59),计划!X$12:X$755)&gt;0,SUMPRODUCT((计划!$B$12:$B$755=$A59)*(计划!$W$12:$W$755=$D59),计划!X$12:X$755),NA())</f>
        <v>#REF!</v>
      </c>
      <c r="F59" s="719" t="e">
        <f ca="1">IF(SUMPRODUCT((计划!$B$12:$B$755=$A59)*(计划!$W$12:$W$755=$D59),计划!Y$12:Y$755)&gt;0,SUMPRODUCT((计划!$B$12:$B$755=$A59)*(计划!$W$12:$W$755=$D59),计划!Y$12:Y$755),NA())</f>
        <v>#REF!</v>
      </c>
      <c r="G59" s="720" t="e">
        <f ca="1">IF(F59="",NA(),E59*100/F59)</f>
        <v>#REF!</v>
      </c>
      <c r="H59" s="721" t="e">
        <f ca="1">IFERROR(IF(E59="",NA(),AVERAGEIF(E54:E59,"&gt;0")),NA())</f>
        <v>#N/A</v>
      </c>
      <c r="I59" s="721" t="e">
        <f ca="1">IFERROR(IF(F59="",NA(),AVERAGEIF(F54:F59,"&gt;0")),NA())</f>
        <v>#N/A</v>
      </c>
      <c r="J59" s="722" t="e">
        <f ca="1">IF(I59="",NA(),H59*100/I59)</f>
        <v>#N/A</v>
      </c>
    </row>
    <row r="60">
      <c r="A60" s="715">
        <f ca="1">A59</f>
        <v>43595</v>
      </c>
      <c r="B60" s="588">
        <f ca="1">IF(C60&lt;&gt;C59,1,0)</f>
        <v>0</v>
      </c>
      <c r="C60" s="717" t="str">
        <f ca="1">LOOKUP($A60,计划!$B$12:$B$755,计划!$AG$12:$AG$755)</f>
        <v>8B4</v>
      </c>
      <c r="D60" s="727">
        <f>D54</f>
        <v>0.5</v>
      </c>
      <c r="E60" s="719" t="e">
        <f ca="1">IF(SUMPRODUCT((计划!$B$12:$B$755=$A60)*(计划!$W$12:$W$755=$D60),计划!X$12:X$755)&gt;0,SUMPRODUCT((计划!$B$12:$B$755=$A60)*(计划!$W$12:$W$755=$D60),计划!X$12:X$755),NA())</f>
        <v>#REF!</v>
      </c>
      <c r="F60" s="719" t="e">
        <f ca="1">IF(SUMPRODUCT((计划!$B$12:$B$755=$A60)*(计划!$W$12:$W$755=$D60),计划!Y$12:Y$755)&gt;0,SUMPRODUCT((计划!$B$12:$B$755=$A60)*(计划!$W$12:$W$755=$D60),计划!Y$12:Y$755),NA())</f>
        <v>#REF!</v>
      </c>
      <c r="G60" s="720" t="e">
        <f ca="1">IF(F60="",NA(),E60*100/F60)</f>
        <v>#REF!</v>
      </c>
      <c r="H60" s="721" t="e">
        <f ca="1">IFERROR(IF(E60="",NA(),AVERAGEIF(E55:E60,"&gt;0")),NA())</f>
        <v>#N/A</v>
      </c>
      <c r="I60" s="721" t="e">
        <f ca="1">IFERROR(IF(F60="",NA(),AVERAGEIF(F55:F60,"&gt;0")),NA())</f>
        <v>#N/A</v>
      </c>
      <c r="J60" s="722" t="e">
        <f ca="1">IF(I60="",NA(),H60*100/I60)</f>
        <v>#N/A</v>
      </c>
    </row>
    <row r="61">
      <c r="A61" s="715">
        <f ca="1">A60</f>
        <v>43595</v>
      </c>
      <c r="B61" s="588">
        <f ca="1">IF(C61&lt;&gt;C60,1,0)</f>
        <v>0</v>
      </c>
      <c r="C61" s="717" t="str">
        <f ca="1">LOOKUP($A61,计划!$B$12:$B$755,计划!$AG$12:$AG$755)</f>
        <v>8B4</v>
      </c>
      <c r="D61" s="727">
        <f>D55</f>
        <v>0.6875</v>
      </c>
      <c r="E61" s="719" t="e">
        <f ca="1">IF(SUMPRODUCT((计划!$B$12:$B$755=$A61)*(计划!$W$12:$W$755=$D61),计划!X$12:X$755)&gt;0,SUMPRODUCT((计划!$B$12:$B$755=$A61)*(计划!$W$12:$W$755=$D61),计划!X$12:X$755),NA())</f>
        <v>#REF!</v>
      </c>
      <c r="F61" s="719" t="e">
        <f ca="1">IF(SUMPRODUCT((计划!$B$12:$B$755=$A61)*(计划!$W$12:$W$755=$D61),计划!Y$12:Y$755)&gt;0,SUMPRODUCT((计划!$B$12:$B$755=$A61)*(计划!$W$12:$W$755=$D61),计划!Y$12:Y$755),NA())</f>
        <v>#REF!</v>
      </c>
      <c r="G61" s="720" t="e">
        <f ca="1">IF(F61="",NA(),E61*100/F61)</f>
        <v>#REF!</v>
      </c>
      <c r="H61" s="721" t="e">
        <f ca="1">IFERROR(IF(E61="",NA(),AVERAGEIF(E56:E61,"&gt;0")),NA())</f>
        <v>#N/A</v>
      </c>
      <c r="I61" s="721" t="e">
        <f ca="1">IFERROR(IF(F61="",NA(),AVERAGEIF(F56:F61,"&gt;0")),NA())</f>
        <v>#N/A</v>
      </c>
      <c r="J61" s="722" t="e">
        <f ca="1">IF(I61="",NA(),H61*100/I61)</f>
        <v>#N/A</v>
      </c>
    </row>
    <row r="62">
      <c r="A62" s="724">
        <f ca="1">A61</f>
        <v>43595</v>
      </c>
      <c r="B62" s="588">
        <f ca="1">IF(C62&lt;&gt;C61,1,0)</f>
        <v>0</v>
      </c>
      <c r="C62" s="716" t="str">
        <f ca="1">LOOKUP($A62,计划!$B$12:$B$755,计划!$AG$12:$AG$755)</f>
        <v>8B4</v>
      </c>
      <c r="D62" s="727">
        <f>D56</f>
        <v>0.83333333333333304</v>
      </c>
      <c r="E62" s="719" t="e">
        <f ca="1">IF(SUMPRODUCT((计划!$B$12:$B$755=$A62)*(计划!$W$12:$W$755=$D62),计划!X$12:X$755)&gt;0,SUMPRODUCT((计划!$B$12:$B$755=$A62)*(计划!$W$12:$W$755=$D62),计划!X$12:X$755),NA())</f>
        <v>#REF!</v>
      </c>
      <c r="F62" s="719" t="e">
        <f ca="1">IF(SUMPRODUCT((计划!$B$12:$B$755=$A62)*(计划!$W$12:$W$755=$D62),计划!Y$12:Y$755)&gt;0,SUMPRODUCT((计划!$B$12:$B$755=$A62)*(计划!$W$12:$W$755=$D62),计划!Y$12:Y$755),NA())</f>
        <v>#REF!</v>
      </c>
      <c r="G62" s="720" t="e">
        <f ca="1">IF(F62="",NA(),E62*100/F62)</f>
        <v>#REF!</v>
      </c>
      <c r="H62" s="721" t="e">
        <f ca="1">IFERROR(IF(E62="",NA(),AVERAGEIF(E57:E62,"&gt;0")),NA())</f>
        <v>#N/A</v>
      </c>
      <c r="I62" s="721" t="e">
        <f ca="1">IFERROR(IF(F62="",NA(),AVERAGEIF(F57:F62,"&gt;0")),NA())</f>
        <v>#N/A</v>
      </c>
      <c r="J62" s="722" t="e">
        <f ca="1">IF(I62="",NA(),H62*100/I62)</f>
        <v>#N/A</v>
      </c>
    </row>
    <row r="63">
      <c r="A63" s="725">
        <f ca="1">A57+1</f>
        <v>43596</v>
      </c>
      <c r="B63" s="588">
        <f ca="1">IF(C63&lt;&gt;C62,1,0)</f>
        <v>0</v>
      </c>
      <c r="C63" s="726" t="str">
        <f ca="1">LOOKUP($A63,计划!$B$12:$B$755,计划!$AG$12:$AG$755)</f>
        <v>8B4</v>
      </c>
      <c r="D63" s="727">
        <f>D57</f>
        <v>0.020833333333333301</v>
      </c>
      <c r="E63" s="719" t="e">
        <f ca="1">IF(SUMPRODUCT((计划!$B$12:$B$755=$A63)*(计划!$W$12:$W$755=$D63),计划!X$12:X$755)&gt;0,SUMPRODUCT((计划!$B$12:$B$755=$A63)*(计划!$W$12:$W$755=$D63),计划!X$12:X$755),NA())</f>
        <v>#REF!</v>
      </c>
      <c r="F63" s="719" t="e">
        <f ca="1">IF(SUMPRODUCT((计划!$B$12:$B$755=$A63)*(计划!$W$12:$W$755=$D63),计划!Y$12:Y$755)&gt;0,SUMPRODUCT((计划!$B$12:$B$755=$A63)*(计划!$W$12:$W$755=$D63),计划!Y$12:Y$755),NA())</f>
        <v>#REF!</v>
      </c>
      <c r="G63" s="720" t="e">
        <f ca="1">IF(F63="",NA(),E63*100/F63)</f>
        <v>#REF!</v>
      </c>
      <c r="H63" s="721" t="e">
        <f ca="1">IFERROR(IF(E63="",NA(),AVERAGEIF(E58:E63,"&gt;0")),NA())</f>
        <v>#N/A</v>
      </c>
      <c r="I63" s="721" t="e">
        <f ca="1">IFERROR(IF(F63="",NA(),AVERAGEIF(F58:F63,"&gt;0")),NA())</f>
        <v>#N/A</v>
      </c>
      <c r="J63" s="722" t="e">
        <f ca="1">IF(I63="",NA(),H63*100/I63)</f>
        <v>#N/A</v>
      </c>
    </row>
    <row r="64">
      <c r="A64" s="715">
        <f ca="1">A63</f>
        <v>43596</v>
      </c>
      <c r="B64" s="588">
        <f ca="1">IF(C64&lt;&gt;C63,1,0)</f>
        <v>0</v>
      </c>
      <c r="C64" s="717" t="str">
        <f ca="1">LOOKUP($A64,计划!$B$12:$B$755,计划!$AG$12:$AG$755)</f>
        <v>8B4</v>
      </c>
      <c r="D64" s="727">
        <f>D58</f>
        <v>0.16666666666666699</v>
      </c>
      <c r="E64" s="719" t="e">
        <f ca="1">IF(SUMPRODUCT((计划!$B$12:$B$755=$A64)*(计划!$W$12:$W$755=$D64),计划!X$12:X$755)&gt;0,SUMPRODUCT((计划!$B$12:$B$755=$A64)*(计划!$W$12:$W$755=$D64),计划!X$12:X$755),NA())</f>
        <v>#REF!</v>
      </c>
      <c r="F64" s="719" t="e">
        <f ca="1">IF(SUMPRODUCT((计划!$B$12:$B$755=$A64)*(计划!$W$12:$W$755=$D64),计划!Y$12:Y$755)&gt;0,SUMPRODUCT((计划!$B$12:$B$755=$A64)*(计划!$W$12:$W$755=$D64),计划!Y$12:Y$755),NA())</f>
        <v>#REF!</v>
      </c>
      <c r="G64" s="720" t="e">
        <f ca="1">IF(F64="",NA(),E64*100/F64)</f>
        <v>#REF!</v>
      </c>
      <c r="H64" s="721" t="e">
        <f ca="1">IFERROR(IF(E64="",NA(),AVERAGEIF(E59:E64,"&gt;0")),NA())</f>
        <v>#N/A</v>
      </c>
      <c r="I64" s="721" t="e">
        <f ca="1">IFERROR(IF(F64="",NA(),AVERAGEIF(F59:F64,"&gt;0")),NA())</f>
        <v>#N/A</v>
      </c>
      <c r="J64" s="722" t="e">
        <f ca="1">IF(I64="",NA(),H64*100/I64)</f>
        <v>#N/A</v>
      </c>
    </row>
    <row r="65">
      <c r="A65" s="715">
        <f ca="1">A59+1</f>
        <v>43596</v>
      </c>
      <c r="B65" s="588">
        <f ca="1">IF(C65&lt;&gt;C64,1,0)</f>
        <v>0</v>
      </c>
      <c r="C65" s="717" t="str">
        <f ca="1">LOOKUP($A65,计划!$B$12:$B$755,计划!$AG$12:$AG$755)</f>
        <v>8B4</v>
      </c>
      <c r="D65" s="727">
        <f>D59</f>
        <v>0.35416666666666702</v>
      </c>
      <c r="E65" s="719" t="e">
        <f ca="1">IF(SUMPRODUCT((计划!$B$12:$B$755=$A65)*(计划!$W$12:$W$755=$D65),计划!X$12:X$755)&gt;0,SUMPRODUCT((计划!$B$12:$B$755=$A65)*(计划!$W$12:$W$755=$D65),计划!X$12:X$755),NA())</f>
        <v>#REF!</v>
      </c>
      <c r="F65" s="719" t="e">
        <f ca="1">IF(SUMPRODUCT((计划!$B$12:$B$755=$A65)*(计划!$W$12:$W$755=$D65),计划!Y$12:Y$755)&gt;0,SUMPRODUCT((计划!$B$12:$B$755=$A65)*(计划!$W$12:$W$755=$D65),计划!Y$12:Y$755),NA())</f>
        <v>#REF!</v>
      </c>
      <c r="G65" s="720" t="e">
        <f ca="1">IF(F65="",NA(),E65*100/F65)</f>
        <v>#REF!</v>
      </c>
      <c r="H65" s="721" t="e">
        <f ca="1">IFERROR(IF(E65="",NA(),AVERAGEIF(E60:E65,"&gt;0")),NA())</f>
        <v>#N/A</v>
      </c>
      <c r="I65" s="721" t="e">
        <f ca="1">IFERROR(IF(F65="",NA(),AVERAGEIF(F60:F65,"&gt;0")),NA())</f>
        <v>#N/A</v>
      </c>
      <c r="J65" s="722" t="e">
        <f ca="1">IF(I65="",NA(),H65*100/I65)</f>
        <v>#N/A</v>
      </c>
    </row>
    <row r="66">
      <c r="A66" s="715">
        <f ca="1">A65</f>
        <v>43596</v>
      </c>
      <c r="B66" s="588">
        <f ca="1">IF(C66&lt;&gt;C65,1,0)</f>
        <v>0</v>
      </c>
      <c r="C66" s="717" t="str">
        <f ca="1">LOOKUP($A66,计划!$B$12:$B$755,计划!$AG$12:$AG$755)</f>
        <v>8B4</v>
      </c>
      <c r="D66" s="727">
        <f>D60</f>
        <v>0.5</v>
      </c>
      <c r="E66" s="719" t="e">
        <f ca="1">IF(SUMPRODUCT((计划!$B$12:$B$755=$A66)*(计划!$W$12:$W$755=$D66),计划!X$12:X$755)&gt;0,SUMPRODUCT((计划!$B$12:$B$755=$A66)*(计划!$W$12:$W$755=$D66),计划!X$12:X$755),NA())</f>
        <v>#REF!</v>
      </c>
      <c r="F66" s="719" t="e">
        <f ca="1">IF(SUMPRODUCT((计划!$B$12:$B$755=$A66)*(计划!$W$12:$W$755=$D66),计划!Y$12:Y$755)&gt;0,SUMPRODUCT((计划!$B$12:$B$755=$A66)*(计划!$W$12:$W$755=$D66),计划!Y$12:Y$755),NA())</f>
        <v>#REF!</v>
      </c>
      <c r="G66" s="720" t="e">
        <f ca="1">IF(F66="",NA(),E66*100/F66)</f>
        <v>#REF!</v>
      </c>
      <c r="H66" s="721" t="e">
        <f ca="1">IFERROR(IF(E66="",NA(),AVERAGEIF(E61:E66,"&gt;0")),NA())</f>
        <v>#N/A</v>
      </c>
      <c r="I66" s="721" t="e">
        <f ca="1">IFERROR(IF(F66="",NA(),AVERAGEIF(F61:F66,"&gt;0")),NA())</f>
        <v>#N/A</v>
      </c>
      <c r="J66" s="722" t="e">
        <f ca="1">IF(I66="",NA(),H66*100/I66)</f>
        <v>#N/A</v>
      </c>
    </row>
    <row r="67">
      <c r="A67" s="715">
        <f ca="1">A66</f>
        <v>43596</v>
      </c>
      <c r="B67" s="588">
        <f ca="1">IF(C67&lt;&gt;C66,1,0)</f>
        <v>0</v>
      </c>
      <c r="C67" s="717" t="str">
        <f ca="1">LOOKUP($A67,计划!$B$12:$B$755,计划!$AG$12:$AG$755)</f>
        <v>8B4</v>
      </c>
      <c r="D67" s="727">
        <f>D61</f>
        <v>0.6875</v>
      </c>
      <c r="E67" s="719" t="e">
        <f ca="1">IF(SUMPRODUCT((计划!$B$12:$B$755=$A67)*(计划!$W$12:$W$755=$D67),计划!X$12:X$755)&gt;0,SUMPRODUCT((计划!$B$12:$B$755=$A67)*(计划!$W$12:$W$755=$D67),计划!X$12:X$755),NA())</f>
        <v>#REF!</v>
      </c>
      <c r="F67" s="719" t="e">
        <f ca="1">IF(SUMPRODUCT((计划!$B$12:$B$755=$A67)*(计划!$W$12:$W$755=$D67),计划!Y$12:Y$755)&gt;0,SUMPRODUCT((计划!$B$12:$B$755=$A67)*(计划!$W$12:$W$755=$D67),计划!Y$12:Y$755),NA())</f>
        <v>#REF!</v>
      </c>
      <c r="G67" s="720" t="e">
        <f ca="1">IF(F67="",NA(),E67*100/F67)</f>
        <v>#REF!</v>
      </c>
      <c r="H67" s="721" t="e">
        <f ca="1">IFERROR(IF(E67="",NA(),AVERAGEIF(E62:E67,"&gt;0")),NA())</f>
        <v>#N/A</v>
      </c>
      <c r="I67" s="721" t="e">
        <f ca="1">IFERROR(IF(F67="",NA(),AVERAGEIF(F62:F67,"&gt;0")),NA())</f>
        <v>#N/A</v>
      </c>
      <c r="J67" s="722" t="e">
        <f ca="1">IF(I67="",NA(),H67*100/I67)</f>
        <v>#N/A</v>
      </c>
    </row>
    <row r="68">
      <c r="A68" s="724">
        <f ca="1">A67</f>
        <v>43596</v>
      </c>
      <c r="B68" s="588">
        <f ca="1">IF(C68&lt;&gt;C67,1,0)</f>
        <v>0</v>
      </c>
      <c r="C68" s="716" t="str">
        <f ca="1">LOOKUP($A68,计划!$B$12:$B$755,计划!$AG$12:$AG$755)</f>
        <v>8B4</v>
      </c>
      <c r="D68" s="727">
        <f>D62</f>
        <v>0.83333333333333304</v>
      </c>
      <c r="E68" s="719" t="e">
        <f ca="1">IF(SUMPRODUCT((计划!$B$12:$B$755=$A68)*(计划!$W$12:$W$755=$D68),计划!X$12:X$755)&gt;0,SUMPRODUCT((计划!$B$12:$B$755=$A68)*(计划!$W$12:$W$755=$D68),计划!X$12:X$755),NA())</f>
        <v>#REF!</v>
      </c>
      <c r="F68" s="719" t="e">
        <f ca="1">IF(SUMPRODUCT((计划!$B$12:$B$755=$A68)*(计划!$W$12:$W$755=$D68),计划!Y$12:Y$755)&gt;0,SUMPRODUCT((计划!$B$12:$B$755=$A68)*(计划!$W$12:$W$755=$D68),计划!Y$12:Y$755),NA())</f>
        <v>#REF!</v>
      </c>
      <c r="G68" s="720" t="e">
        <f ca="1">IF(F68="",NA(),E68*100/F68)</f>
        <v>#REF!</v>
      </c>
      <c r="H68" s="721" t="e">
        <f ca="1">IFERROR(IF(E68="",NA(),AVERAGEIF(E63:E68,"&gt;0")),NA())</f>
        <v>#N/A</v>
      </c>
      <c r="I68" s="721" t="e">
        <f ca="1">IFERROR(IF(F68="",NA(),AVERAGEIF(F63:F68,"&gt;0")),NA())</f>
        <v>#N/A</v>
      </c>
      <c r="J68" s="722" t="e">
        <f ca="1">IF(I68="",NA(),H68*100/I68)</f>
        <v>#N/A</v>
      </c>
    </row>
    <row r="69">
      <c r="A69" s="725">
        <f ca="1">A63+1</f>
        <v>43597</v>
      </c>
      <c r="B69" s="588">
        <f ca="1">IF(C69&lt;&gt;C68,1,0)</f>
        <v>0</v>
      </c>
      <c r="C69" s="726" t="str">
        <f ca="1">LOOKUP($A69,计划!$B$12:$B$755,计划!$AG$12:$AG$755)</f>
        <v>8B4</v>
      </c>
      <c r="D69" s="727">
        <f>D63</f>
        <v>0.020833333333333301</v>
      </c>
      <c r="E69" s="719" t="e">
        <f ca="1">IF(SUMPRODUCT((计划!$B$12:$B$755=$A69)*(计划!$W$12:$W$755=$D69),计划!X$12:X$755)&gt;0,SUMPRODUCT((计划!$B$12:$B$755=$A69)*(计划!$W$12:$W$755=$D69),计划!X$12:X$755),NA())</f>
        <v>#REF!</v>
      </c>
      <c r="F69" s="719" t="e">
        <f ca="1">IF(SUMPRODUCT((计划!$B$12:$B$755=$A69)*(计划!$W$12:$W$755=$D69),计划!Y$12:Y$755)&gt;0,SUMPRODUCT((计划!$B$12:$B$755=$A69)*(计划!$W$12:$W$755=$D69),计划!Y$12:Y$755),NA())</f>
        <v>#REF!</v>
      </c>
      <c r="G69" s="720" t="e">
        <f ca="1">IF(F69="",NA(),E69*100/F69)</f>
        <v>#REF!</v>
      </c>
      <c r="H69" s="721" t="e">
        <f ca="1">IFERROR(IF(E69="",NA(),AVERAGEIF(E64:E69,"&gt;0")),NA())</f>
        <v>#N/A</v>
      </c>
      <c r="I69" s="721" t="e">
        <f ca="1">IFERROR(IF(F69="",NA(),AVERAGEIF(F64:F69,"&gt;0")),NA())</f>
        <v>#N/A</v>
      </c>
      <c r="J69" s="722" t="e">
        <f ca="1">IF(I69="",NA(),H69*100/I69)</f>
        <v>#N/A</v>
      </c>
    </row>
    <row r="70">
      <c r="A70" s="715">
        <f ca="1">A69</f>
        <v>43597</v>
      </c>
      <c r="B70" s="588">
        <f ca="1">IF(C70&lt;&gt;C69,1,0)</f>
        <v>0</v>
      </c>
      <c r="C70" s="717" t="str">
        <f ca="1">LOOKUP($A70,计划!$B$12:$B$755,计划!$AG$12:$AG$755)</f>
        <v>8B4</v>
      </c>
      <c r="D70" s="727">
        <f>D64</f>
        <v>0.16666666666666699</v>
      </c>
      <c r="E70" s="719" t="e">
        <f ca="1">IF(SUMPRODUCT((计划!$B$12:$B$755=$A70)*(计划!$W$12:$W$755=$D70),计划!X$12:X$755)&gt;0,SUMPRODUCT((计划!$B$12:$B$755=$A70)*(计划!$W$12:$W$755=$D70),计划!X$12:X$755),NA())</f>
        <v>#REF!</v>
      </c>
      <c r="F70" s="719" t="e">
        <f ca="1">IF(SUMPRODUCT((计划!$B$12:$B$755=$A70)*(计划!$W$12:$W$755=$D70),计划!Y$12:Y$755)&gt;0,SUMPRODUCT((计划!$B$12:$B$755=$A70)*(计划!$W$12:$W$755=$D70),计划!Y$12:Y$755),NA())</f>
        <v>#REF!</v>
      </c>
      <c r="G70" s="720" t="e">
        <f ca="1">IF(F70="",NA(),E70*100/F70)</f>
        <v>#REF!</v>
      </c>
      <c r="H70" s="721" t="e">
        <f ca="1">IFERROR(IF(E70="",NA(),AVERAGEIF(E65:E70,"&gt;0")),NA())</f>
        <v>#N/A</v>
      </c>
      <c r="I70" s="721" t="e">
        <f ca="1">IFERROR(IF(F70="",NA(),AVERAGEIF(F65:F70,"&gt;0")),NA())</f>
        <v>#N/A</v>
      </c>
      <c r="J70" s="722" t="e">
        <f ca="1">IF(I70="",NA(),H70*100/I70)</f>
        <v>#N/A</v>
      </c>
    </row>
    <row r="71">
      <c r="A71" s="715">
        <f ca="1">A65+1</f>
        <v>43597</v>
      </c>
      <c r="B71" s="588">
        <f ca="1">IF(C71&lt;&gt;C70,1,0)</f>
        <v>0</v>
      </c>
      <c r="C71" s="717" t="str">
        <f ca="1">LOOKUP($A71,计划!$B$12:$B$755,计划!$AG$12:$AG$755)</f>
        <v>8B4</v>
      </c>
      <c r="D71" s="727">
        <f>D65</f>
        <v>0.35416666666666702</v>
      </c>
      <c r="E71" s="719" t="e">
        <f ca="1">IF(SUMPRODUCT((计划!$B$12:$B$755=$A71)*(计划!$W$12:$W$755=$D71),计划!X$12:X$755)&gt;0,SUMPRODUCT((计划!$B$12:$B$755=$A71)*(计划!$W$12:$W$755=$D71),计划!X$12:X$755),NA())</f>
        <v>#REF!</v>
      </c>
      <c r="F71" s="719" t="e">
        <f ca="1">IF(SUMPRODUCT((计划!$B$12:$B$755=$A71)*(计划!$W$12:$W$755=$D71),计划!Y$12:Y$755)&gt;0,SUMPRODUCT((计划!$B$12:$B$755=$A71)*(计划!$W$12:$W$755=$D71),计划!Y$12:Y$755),NA())</f>
        <v>#REF!</v>
      </c>
      <c r="G71" s="720" t="e">
        <f ca="1">IF(F71="",NA(),E71*100/F71)</f>
        <v>#REF!</v>
      </c>
      <c r="H71" s="721" t="e">
        <f ca="1">IFERROR(IF(E71="",NA(),AVERAGEIF(E66:E71,"&gt;0")),NA())</f>
        <v>#N/A</v>
      </c>
      <c r="I71" s="721" t="e">
        <f ca="1">IFERROR(IF(F71="",NA(),AVERAGEIF(F66:F71,"&gt;0")),NA())</f>
        <v>#N/A</v>
      </c>
      <c r="J71" s="722" t="e">
        <f ca="1">IF(I71="",NA(),H71*100/I71)</f>
        <v>#N/A</v>
      </c>
    </row>
    <row r="72">
      <c r="A72" s="715">
        <f ca="1">A71</f>
        <v>43597</v>
      </c>
      <c r="B72" s="588">
        <f ca="1">IF(C72&lt;&gt;C71,1,0)</f>
        <v>0</v>
      </c>
      <c r="C72" s="717" t="str">
        <f ca="1">LOOKUP($A72,计划!$B$12:$B$755,计划!$AG$12:$AG$755)</f>
        <v>8B4</v>
      </c>
      <c r="D72" s="727">
        <f>D66</f>
        <v>0.5</v>
      </c>
      <c r="E72" s="719" t="e">
        <f ca="1">IF(SUMPRODUCT((计划!$B$12:$B$755=$A72)*(计划!$W$12:$W$755=$D72),计划!X$12:X$755)&gt;0,SUMPRODUCT((计划!$B$12:$B$755=$A72)*(计划!$W$12:$W$755=$D72),计划!X$12:X$755),NA())</f>
        <v>#REF!</v>
      </c>
      <c r="F72" s="719" t="e">
        <f ca="1">IF(SUMPRODUCT((计划!$B$12:$B$755=$A72)*(计划!$W$12:$W$755=$D72),计划!Y$12:Y$755)&gt;0,SUMPRODUCT((计划!$B$12:$B$755=$A72)*(计划!$W$12:$W$755=$D72),计划!Y$12:Y$755),NA())</f>
        <v>#REF!</v>
      </c>
      <c r="G72" s="720" t="e">
        <f ca="1">IF(F72="",NA(),E72*100/F72)</f>
        <v>#REF!</v>
      </c>
      <c r="H72" s="721" t="e">
        <f ca="1">IFERROR(IF(E72="",NA(),AVERAGEIF(E67:E72,"&gt;0")),NA())</f>
        <v>#N/A</v>
      </c>
      <c r="I72" s="721" t="e">
        <f ca="1">IFERROR(IF(F72="",NA(),AVERAGEIF(F67:F72,"&gt;0")),NA())</f>
        <v>#N/A</v>
      </c>
      <c r="J72" s="722" t="e">
        <f ca="1">IF(I72="",NA(),H72*100/I72)</f>
        <v>#N/A</v>
      </c>
    </row>
    <row r="73">
      <c r="A73" s="715">
        <f ca="1">A72</f>
        <v>43597</v>
      </c>
      <c r="B73" s="588">
        <f ca="1">IF(C73&lt;&gt;C72,1,0)</f>
        <v>0</v>
      </c>
      <c r="C73" s="717" t="str">
        <f ca="1">LOOKUP($A73,计划!$B$12:$B$755,计划!$AG$12:$AG$755)</f>
        <v>8B4</v>
      </c>
      <c r="D73" s="727">
        <f>D67</f>
        <v>0.6875</v>
      </c>
      <c r="E73" s="719" t="e">
        <f ca="1">IF(SUMPRODUCT((计划!$B$12:$B$755=$A73)*(计划!$W$12:$W$755=$D73),计划!X$12:X$755)&gt;0,SUMPRODUCT((计划!$B$12:$B$755=$A73)*(计划!$W$12:$W$755=$D73),计划!X$12:X$755),NA())</f>
        <v>#REF!</v>
      </c>
      <c r="F73" s="719" t="e">
        <f ca="1">IF(SUMPRODUCT((计划!$B$12:$B$755=$A73)*(计划!$W$12:$W$755=$D73),计划!Y$12:Y$755)&gt;0,SUMPRODUCT((计划!$B$12:$B$755=$A73)*(计划!$W$12:$W$755=$D73),计划!Y$12:Y$755),NA())</f>
        <v>#REF!</v>
      </c>
      <c r="G73" s="720" t="e">
        <f ca="1">IF(F73="",NA(),E73*100/F73)</f>
        <v>#REF!</v>
      </c>
      <c r="H73" s="721" t="e">
        <f ca="1">IFERROR(IF(E73="",NA(),AVERAGEIF(E68:E73,"&gt;0")),NA())</f>
        <v>#N/A</v>
      </c>
      <c r="I73" s="721" t="e">
        <f ca="1">IFERROR(IF(F73="",NA(),AVERAGEIF(F68:F73,"&gt;0")),NA())</f>
        <v>#N/A</v>
      </c>
      <c r="J73" s="722" t="e">
        <f ca="1">IF(I73="",NA(),H73*100/I73)</f>
        <v>#N/A</v>
      </c>
    </row>
    <row r="74">
      <c r="A74" s="724">
        <f ca="1">A73</f>
        <v>43597</v>
      </c>
      <c r="B74" s="588">
        <f ca="1">IF(C74&lt;&gt;C73,1,0)</f>
        <v>0</v>
      </c>
      <c r="C74" s="716" t="str">
        <f ca="1">LOOKUP($A74,计划!$B$12:$B$755,计划!$AG$12:$AG$755)</f>
        <v>8B4</v>
      </c>
      <c r="D74" s="727">
        <f>D68</f>
        <v>0.83333333333333304</v>
      </c>
      <c r="E74" s="719" t="e">
        <f ca="1">IF(SUMPRODUCT((计划!$B$12:$B$755=$A74)*(计划!$W$12:$W$755=$D74),计划!X$12:X$755)&gt;0,SUMPRODUCT((计划!$B$12:$B$755=$A74)*(计划!$W$12:$W$755=$D74),计划!X$12:X$755),NA())</f>
        <v>#REF!</v>
      </c>
      <c r="F74" s="719" t="e">
        <f ca="1">IF(SUMPRODUCT((计划!$B$12:$B$755=$A74)*(计划!$W$12:$W$755=$D74),计划!Y$12:Y$755)&gt;0,SUMPRODUCT((计划!$B$12:$B$755=$A74)*(计划!$W$12:$W$755=$D74),计划!Y$12:Y$755),NA())</f>
        <v>#REF!</v>
      </c>
      <c r="G74" s="720" t="e">
        <f ca="1">IF(F74="",NA(),E74*100/F74)</f>
        <v>#REF!</v>
      </c>
      <c r="H74" s="721" t="e">
        <f ca="1">IFERROR(IF(E74="",NA(),AVERAGEIF(E69:E74,"&gt;0")),NA())</f>
        <v>#N/A</v>
      </c>
      <c r="I74" s="721" t="e">
        <f ca="1">IFERROR(IF(F74="",NA(),AVERAGEIF(F69:F74,"&gt;0")),NA())</f>
        <v>#N/A</v>
      </c>
      <c r="J74" s="722" t="e">
        <f ca="1">IF(I74="",NA(),H74*100/I74)</f>
        <v>#N/A</v>
      </c>
    </row>
    <row r="75">
      <c r="A75" s="725">
        <f ca="1">A69+1</f>
        <v>43598</v>
      </c>
      <c r="B75" s="588">
        <f ca="1">IF(C75&lt;&gt;C74,1,0)</f>
        <v>0</v>
      </c>
      <c r="C75" s="726" t="str">
        <f ca="1">LOOKUP($A75,计划!$B$12:$B$755,计划!$AG$12:$AG$755)</f>
        <v>8B4</v>
      </c>
      <c r="D75" s="727">
        <f>D69</f>
        <v>0.020833333333333301</v>
      </c>
      <c r="E75" s="719" t="e">
        <f ca="1">IF(SUMPRODUCT((计划!$B$12:$B$755=$A75)*(计划!$W$12:$W$755=$D75),计划!X$12:X$755)&gt;0,SUMPRODUCT((计划!$B$12:$B$755=$A75)*(计划!$W$12:$W$755=$D75),计划!X$12:X$755),NA())</f>
        <v>#REF!</v>
      </c>
      <c r="F75" s="719" t="e">
        <f ca="1">IF(SUMPRODUCT((计划!$B$12:$B$755=$A75)*(计划!$W$12:$W$755=$D75),计划!Y$12:Y$755)&gt;0,SUMPRODUCT((计划!$B$12:$B$755=$A75)*(计划!$W$12:$W$755=$D75),计划!Y$12:Y$755),NA())</f>
        <v>#REF!</v>
      </c>
      <c r="G75" s="720" t="e">
        <f ca="1">IF(F75="",NA(),E75*100/F75)</f>
        <v>#REF!</v>
      </c>
      <c r="H75" s="721" t="e">
        <f ca="1">IFERROR(IF(E75="",NA(),AVERAGEIF(E70:E75,"&gt;0")),NA())</f>
        <v>#N/A</v>
      </c>
      <c r="I75" s="721" t="e">
        <f ca="1">IFERROR(IF(F75="",NA(),AVERAGEIF(F70:F75,"&gt;0")),NA())</f>
        <v>#N/A</v>
      </c>
      <c r="J75" s="722" t="e">
        <f ca="1">IF(I75="",NA(),H75*100/I75)</f>
        <v>#N/A</v>
      </c>
    </row>
    <row r="76">
      <c r="A76" s="715">
        <f ca="1">A75</f>
        <v>43598</v>
      </c>
      <c r="B76" s="588">
        <f ca="1">IF(C76&lt;&gt;C75,1,0)</f>
        <v>0</v>
      </c>
      <c r="C76" s="717" t="str">
        <f ca="1">LOOKUP($A76,计划!$B$12:$B$755,计划!$AG$12:$AG$755)</f>
        <v>8B4</v>
      </c>
      <c r="D76" s="727">
        <f>D70</f>
        <v>0.16666666666666699</v>
      </c>
      <c r="E76" s="719" t="e">
        <f ca="1">IF(SUMPRODUCT((计划!$B$12:$B$755=$A76)*(计划!$W$12:$W$755=$D76),计划!X$12:X$755)&gt;0,SUMPRODUCT((计划!$B$12:$B$755=$A76)*(计划!$W$12:$W$755=$D76),计划!X$12:X$755),NA())</f>
        <v>#REF!</v>
      </c>
      <c r="F76" s="719" t="e">
        <f ca="1">IF(SUMPRODUCT((计划!$B$12:$B$755=$A76)*(计划!$W$12:$W$755=$D76),计划!Y$12:Y$755)&gt;0,SUMPRODUCT((计划!$B$12:$B$755=$A76)*(计划!$W$12:$W$755=$D76),计划!Y$12:Y$755),NA())</f>
        <v>#REF!</v>
      </c>
      <c r="G76" s="720" t="e">
        <f ca="1">IF(F76="",NA(),E76*100/F76)</f>
        <v>#REF!</v>
      </c>
      <c r="H76" s="721" t="e">
        <f ca="1">IFERROR(IF(E76="",NA(),AVERAGEIF(E71:E76,"&gt;0")),NA())</f>
        <v>#N/A</v>
      </c>
      <c r="I76" s="721" t="e">
        <f ca="1">IFERROR(IF(F76="",NA(),AVERAGEIF(F71:F76,"&gt;0")),NA())</f>
        <v>#N/A</v>
      </c>
      <c r="J76" s="722" t="e">
        <f ca="1">IF(I76="",NA(),H76*100/I76)</f>
        <v>#N/A</v>
      </c>
    </row>
    <row r="77">
      <c r="A77" s="715">
        <f ca="1">A71+1</f>
        <v>43598</v>
      </c>
      <c r="B77" s="588">
        <f ca="1">IF(C77&lt;&gt;C76,1,0)</f>
        <v>0</v>
      </c>
      <c r="C77" s="717" t="str">
        <f ca="1">LOOKUP($A77,计划!$B$12:$B$755,计划!$AG$12:$AG$755)</f>
        <v>8B4</v>
      </c>
      <c r="D77" s="727">
        <f>D71</f>
        <v>0.35416666666666702</v>
      </c>
      <c r="E77" s="719" t="e">
        <f ca="1">IF(SUMPRODUCT((计划!$B$12:$B$755=$A77)*(计划!$W$12:$W$755=$D77),计划!X$12:X$755)&gt;0,SUMPRODUCT((计划!$B$12:$B$755=$A77)*(计划!$W$12:$W$755=$D77),计划!X$12:X$755),NA())</f>
        <v>#REF!</v>
      </c>
      <c r="F77" s="719" t="e">
        <f ca="1">IF(SUMPRODUCT((计划!$B$12:$B$755=$A77)*(计划!$W$12:$W$755=$D77),计划!Y$12:Y$755)&gt;0,SUMPRODUCT((计划!$B$12:$B$755=$A77)*(计划!$W$12:$W$755=$D77),计划!Y$12:Y$755),NA())</f>
        <v>#REF!</v>
      </c>
      <c r="G77" s="720" t="e">
        <f ca="1">IF(F77="",NA(),E77*100/F77)</f>
        <v>#REF!</v>
      </c>
      <c r="H77" s="721" t="e">
        <f ca="1">IFERROR(IF(E77="",NA(),AVERAGEIF(E72:E77,"&gt;0")),NA())</f>
        <v>#N/A</v>
      </c>
      <c r="I77" s="721" t="e">
        <f ca="1">IFERROR(IF(F77="",NA(),AVERAGEIF(F72:F77,"&gt;0")),NA())</f>
        <v>#N/A</v>
      </c>
      <c r="J77" s="722" t="e">
        <f ca="1">IF(I77="",NA(),H77*100/I77)</f>
        <v>#N/A</v>
      </c>
    </row>
    <row r="78">
      <c r="A78" s="715">
        <f ca="1">A77</f>
        <v>43598</v>
      </c>
      <c r="B78" s="588">
        <f ca="1">IF(C78&lt;&gt;C77,1,0)</f>
        <v>0</v>
      </c>
      <c r="C78" s="717" t="str">
        <f ca="1">LOOKUP($A78,计划!$B$12:$B$755,计划!$AG$12:$AG$755)</f>
        <v>8B4</v>
      </c>
      <c r="D78" s="727">
        <f>D72</f>
        <v>0.5</v>
      </c>
      <c r="E78" s="719" t="e">
        <f ca="1">IF(SUMPRODUCT((计划!$B$12:$B$755=$A78)*(计划!$W$12:$W$755=$D78),计划!X$12:X$755)&gt;0,SUMPRODUCT((计划!$B$12:$B$755=$A78)*(计划!$W$12:$W$755=$D78),计划!X$12:X$755),NA())</f>
        <v>#REF!</v>
      </c>
      <c r="F78" s="719" t="e">
        <f ca="1">IF(SUMPRODUCT((计划!$B$12:$B$755=$A78)*(计划!$W$12:$W$755=$D78),计划!Y$12:Y$755)&gt;0,SUMPRODUCT((计划!$B$12:$B$755=$A78)*(计划!$W$12:$W$755=$D78),计划!Y$12:Y$755),NA())</f>
        <v>#REF!</v>
      </c>
      <c r="G78" s="720" t="e">
        <f ca="1">IF(F78="",NA(),E78*100/F78)</f>
        <v>#REF!</v>
      </c>
      <c r="H78" s="721" t="e">
        <f ca="1">IFERROR(IF(E78="",NA(),AVERAGEIF(E73:E78,"&gt;0")),NA())</f>
        <v>#N/A</v>
      </c>
      <c r="I78" s="721" t="e">
        <f ca="1">IFERROR(IF(F78="",NA(),AVERAGEIF(F73:F78,"&gt;0")),NA())</f>
        <v>#N/A</v>
      </c>
      <c r="J78" s="722" t="e">
        <f ca="1">IF(I78="",NA(),H78*100/I78)</f>
        <v>#N/A</v>
      </c>
    </row>
    <row r="79">
      <c r="A79" s="715">
        <f ca="1">A78</f>
        <v>43598</v>
      </c>
      <c r="B79" s="588">
        <f ca="1">IF(C79&lt;&gt;C78,1,0)</f>
        <v>0</v>
      </c>
      <c r="C79" s="717" t="str">
        <f ca="1">LOOKUP($A79,计划!$B$12:$B$755,计划!$AG$12:$AG$755)</f>
        <v>8B4</v>
      </c>
      <c r="D79" s="727">
        <f>D73</f>
        <v>0.6875</v>
      </c>
      <c r="E79" s="719" t="e">
        <f ca="1">IF(SUMPRODUCT((计划!$B$12:$B$755=$A79)*(计划!$W$12:$W$755=$D79),计划!X$12:X$755)&gt;0,SUMPRODUCT((计划!$B$12:$B$755=$A79)*(计划!$W$12:$W$755=$D79),计划!X$12:X$755),NA())</f>
        <v>#REF!</v>
      </c>
      <c r="F79" s="719" t="e">
        <f ca="1">IF(SUMPRODUCT((计划!$B$12:$B$755=$A79)*(计划!$W$12:$W$755=$D79),计划!Y$12:Y$755)&gt;0,SUMPRODUCT((计划!$B$12:$B$755=$A79)*(计划!$W$12:$W$755=$D79),计划!Y$12:Y$755),NA())</f>
        <v>#REF!</v>
      </c>
      <c r="G79" s="720" t="e">
        <f ca="1">IF(F79="",NA(),E79*100/F79)</f>
        <v>#REF!</v>
      </c>
      <c r="H79" s="721" t="e">
        <f ca="1">IFERROR(IF(E79="",NA(),AVERAGEIF(E74:E79,"&gt;0")),NA())</f>
        <v>#N/A</v>
      </c>
      <c r="I79" s="721" t="e">
        <f ca="1">IFERROR(IF(F79="",NA(),AVERAGEIF(F74:F79,"&gt;0")),NA())</f>
        <v>#N/A</v>
      </c>
      <c r="J79" s="722" t="e">
        <f ca="1">IF(I79="",NA(),H79*100/I79)</f>
        <v>#N/A</v>
      </c>
    </row>
    <row r="80">
      <c r="A80" s="724">
        <f ca="1">A79</f>
        <v>43598</v>
      </c>
      <c r="B80" s="588">
        <f ca="1">IF(C80&lt;&gt;C79,1,0)</f>
        <v>0</v>
      </c>
      <c r="C80" s="716" t="str">
        <f ca="1">LOOKUP($A80,计划!$B$12:$B$755,计划!$AG$12:$AG$755)</f>
        <v>8B4</v>
      </c>
      <c r="D80" s="727">
        <f>D74</f>
        <v>0.83333333333333304</v>
      </c>
      <c r="E80" s="719" t="e">
        <f ca="1">IF(SUMPRODUCT((计划!$B$12:$B$755=$A80)*(计划!$W$12:$W$755=$D80),计划!X$12:X$755)&gt;0,SUMPRODUCT((计划!$B$12:$B$755=$A80)*(计划!$W$12:$W$755=$D80),计划!X$12:X$755),NA())</f>
        <v>#REF!</v>
      </c>
      <c r="F80" s="719" t="e">
        <f ca="1">IF(SUMPRODUCT((计划!$B$12:$B$755=$A80)*(计划!$W$12:$W$755=$D80),计划!Y$12:Y$755)&gt;0,SUMPRODUCT((计划!$B$12:$B$755=$A80)*(计划!$W$12:$W$755=$D80),计划!Y$12:Y$755),NA())</f>
        <v>#REF!</v>
      </c>
      <c r="G80" s="720" t="e">
        <f ca="1">IF(F80="",NA(),E80*100/F80)</f>
        <v>#REF!</v>
      </c>
      <c r="H80" s="721" t="e">
        <f ca="1">IFERROR(IF(E80="",NA(),AVERAGEIF(E75:E80,"&gt;0")),NA())</f>
        <v>#N/A</v>
      </c>
      <c r="I80" s="721" t="e">
        <f ca="1">IFERROR(IF(F80="",NA(),AVERAGEIF(F75:F80,"&gt;0")),NA())</f>
        <v>#N/A</v>
      </c>
      <c r="J80" s="722" t="e">
        <f ca="1">IF(I80="",NA(),H80*100/I80)</f>
        <v>#N/A</v>
      </c>
    </row>
    <row r="81">
      <c r="A81" s="725">
        <f ca="1">A75+1</f>
        <v>43599</v>
      </c>
      <c r="B81" s="588">
        <f ca="1">IF(C81&lt;&gt;C80,1,0)</f>
        <v>1</v>
      </c>
      <c r="C81" s="726" t="str">
        <f ca="1">LOOKUP($A81,计划!$B$12:$B$755,计划!$AG$12:$AG$755)</f>
        <v>9A3</v>
      </c>
      <c r="D81" s="727">
        <f>D75</f>
        <v>0.020833333333333301</v>
      </c>
      <c r="E81" s="719" t="e">
        <f ca="1">IF(SUMPRODUCT((计划!$B$12:$B$755=$A81)*(计划!$W$12:$W$755=$D81),计划!X$12:X$755)&gt;0,SUMPRODUCT((计划!$B$12:$B$755=$A81)*(计划!$W$12:$W$755=$D81),计划!X$12:X$755),NA())</f>
        <v>#REF!</v>
      </c>
      <c r="F81" s="719" t="e">
        <f ca="1">IF(SUMPRODUCT((计划!$B$12:$B$755=$A81)*(计划!$W$12:$W$755=$D81),计划!Y$12:Y$755)&gt;0,SUMPRODUCT((计划!$B$12:$B$755=$A81)*(计划!$W$12:$W$755=$D81),计划!Y$12:Y$755),NA())</f>
        <v>#REF!</v>
      </c>
      <c r="G81" s="720" t="e">
        <f ca="1">IF(F81="",NA(),E81*100/F81)</f>
        <v>#REF!</v>
      </c>
      <c r="H81" s="721" t="e">
        <f ca="1">IFERROR(IF(E81="",NA(),AVERAGEIF(E76:E81,"&gt;0")),NA())</f>
        <v>#N/A</v>
      </c>
      <c r="I81" s="721" t="e">
        <f ca="1">IFERROR(IF(F81="",NA(),AVERAGEIF(F76:F81,"&gt;0")),NA())</f>
        <v>#N/A</v>
      </c>
      <c r="J81" s="722" t="e">
        <f ca="1">IF(I81="",NA(),H81*100/I81)</f>
        <v>#N/A</v>
      </c>
    </row>
    <row r="82">
      <c r="A82" s="715">
        <f ca="1">A81</f>
        <v>43599</v>
      </c>
      <c r="B82" s="588">
        <f ca="1">IF(C82&lt;&gt;C81,1,0)</f>
        <v>0</v>
      </c>
      <c r="C82" s="717" t="str">
        <f ca="1">LOOKUP($A82,计划!$B$12:$B$755,计划!$AG$12:$AG$755)</f>
        <v>9A3</v>
      </c>
      <c r="D82" s="727">
        <f>D76</f>
        <v>0.16666666666666699</v>
      </c>
      <c r="E82" s="719" t="e">
        <f ca="1">IF(SUMPRODUCT((计划!$B$12:$B$755=$A82)*(计划!$W$12:$W$755=$D82),计划!X$12:X$755)&gt;0,SUMPRODUCT((计划!$B$12:$B$755=$A82)*(计划!$W$12:$W$755=$D82),计划!X$12:X$755),NA())</f>
        <v>#REF!</v>
      </c>
      <c r="F82" s="719" t="e">
        <f ca="1">IF(SUMPRODUCT((计划!$B$12:$B$755=$A82)*(计划!$W$12:$W$755=$D82),计划!Y$12:Y$755)&gt;0,SUMPRODUCT((计划!$B$12:$B$755=$A82)*(计划!$W$12:$W$755=$D82),计划!Y$12:Y$755),NA())</f>
        <v>#REF!</v>
      </c>
      <c r="G82" s="720" t="e">
        <f ca="1">IF(F82="",NA(),E82*100/F82)</f>
        <v>#REF!</v>
      </c>
      <c r="H82" s="721" t="e">
        <f ca="1">IFERROR(IF(E82="",NA(),AVERAGEIF(E77:E82,"&gt;0")),NA())</f>
        <v>#N/A</v>
      </c>
      <c r="I82" s="721" t="e">
        <f ca="1">IFERROR(IF(F82="",NA(),AVERAGEIF(F77:F82,"&gt;0")),NA())</f>
        <v>#N/A</v>
      </c>
      <c r="J82" s="722" t="e">
        <f ca="1">IF(I82="",NA(),H82*100/I82)</f>
        <v>#N/A</v>
      </c>
    </row>
    <row r="83">
      <c r="A83" s="715">
        <f ca="1">A77+1</f>
        <v>43599</v>
      </c>
      <c r="B83" s="588">
        <f ca="1">IF(C83&lt;&gt;C82,1,0)</f>
        <v>0</v>
      </c>
      <c r="C83" s="717" t="str">
        <f ca="1">LOOKUP($A83,计划!$B$12:$B$755,计划!$AG$12:$AG$755)</f>
        <v>9A3</v>
      </c>
      <c r="D83" s="727">
        <f>D77</f>
        <v>0.35416666666666702</v>
      </c>
      <c r="E83" s="719" t="e">
        <f ca="1">IF(SUMPRODUCT((计划!$B$12:$B$755=$A83)*(计划!$W$12:$W$755=$D83),计划!X$12:X$755)&gt;0,SUMPRODUCT((计划!$B$12:$B$755=$A83)*(计划!$W$12:$W$755=$D83),计划!X$12:X$755),NA())</f>
        <v>#REF!</v>
      </c>
      <c r="F83" s="719" t="e">
        <f ca="1">IF(SUMPRODUCT((计划!$B$12:$B$755=$A83)*(计划!$W$12:$W$755=$D83),计划!Y$12:Y$755)&gt;0,SUMPRODUCT((计划!$B$12:$B$755=$A83)*(计划!$W$12:$W$755=$D83),计划!Y$12:Y$755),NA())</f>
        <v>#REF!</v>
      </c>
      <c r="G83" s="720" t="e">
        <f ca="1">IF(F83="",NA(),E83*100/F83)</f>
        <v>#REF!</v>
      </c>
      <c r="H83" s="721" t="e">
        <f ca="1">IFERROR(IF(E83="",NA(),AVERAGEIF(E78:E83,"&gt;0")),NA())</f>
        <v>#N/A</v>
      </c>
      <c r="I83" s="721" t="e">
        <f ca="1">IFERROR(IF(F83="",NA(),AVERAGEIF(F78:F83,"&gt;0")),NA())</f>
        <v>#N/A</v>
      </c>
      <c r="J83" s="722" t="e">
        <f ca="1">IF(I83="",NA(),H83*100/I83)</f>
        <v>#N/A</v>
      </c>
    </row>
    <row r="84">
      <c r="A84" s="715">
        <f ca="1">A83</f>
        <v>43599</v>
      </c>
      <c r="B84" s="588">
        <f ca="1">IF(C84&lt;&gt;C83,1,0)</f>
        <v>0</v>
      </c>
      <c r="C84" s="717" t="str">
        <f ca="1">LOOKUP($A84,计划!$B$12:$B$755,计划!$AG$12:$AG$755)</f>
        <v>9A3</v>
      </c>
      <c r="D84" s="727">
        <f>D78</f>
        <v>0.5</v>
      </c>
      <c r="E84" s="719" t="e">
        <f ca="1">IF(SUMPRODUCT((计划!$B$12:$B$755=$A84)*(计划!$W$12:$W$755=$D84),计划!X$12:X$755)&gt;0,SUMPRODUCT((计划!$B$12:$B$755=$A84)*(计划!$W$12:$W$755=$D84),计划!X$12:X$755),NA())</f>
        <v>#REF!</v>
      </c>
      <c r="F84" s="719" t="e">
        <f ca="1">IF(SUMPRODUCT((计划!$B$12:$B$755=$A84)*(计划!$W$12:$W$755=$D84),计划!Y$12:Y$755)&gt;0,SUMPRODUCT((计划!$B$12:$B$755=$A84)*(计划!$W$12:$W$755=$D84),计划!Y$12:Y$755),NA())</f>
        <v>#REF!</v>
      </c>
      <c r="G84" s="720" t="e">
        <f ca="1">IF(F84="",NA(),E84*100/F84)</f>
        <v>#REF!</v>
      </c>
      <c r="H84" s="721" t="e">
        <f ca="1">IFERROR(IF(E84="",NA(),AVERAGEIF(E79:E84,"&gt;0")),NA())</f>
        <v>#N/A</v>
      </c>
      <c r="I84" s="721" t="e">
        <f ca="1">IFERROR(IF(F84="",NA(),AVERAGEIF(F79:F84,"&gt;0")),NA())</f>
        <v>#N/A</v>
      </c>
      <c r="J84" s="722" t="e">
        <f ca="1">IF(I84="",NA(),H84*100/I84)</f>
        <v>#N/A</v>
      </c>
    </row>
    <row r="85">
      <c r="A85" s="715">
        <f ca="1">A84</f>
        <v>43599</v>
      </c>
      <c r="B85" s="588">
        <f ca="1">IF(C85&lt;&gt;C84,1,0)</f>
        <v>0</v>
      </c>
      <c r="C85" s="717" t="str">
        <f ca="1">LOOKUP($A85,计划!$B$12:$B$755,计划!$AG$12:$AG$755)</f>
        <v>9A3</v>
      </c>
      <c r="D85" s="727">
        <f>D79</f>
        <v>0.6875</v>
      </c>
      <c r="E85" s="719" t="e">
        <f ca="1">IF(SUMPRODUCT((计划!$B$12:$B$755=$A85)*(计划!$W$12:$W$755=$D85),计划!X$12:X$755)&gt;0,SUMPRODUCT((计划!$B$12:$B$755=$A85)*(计划!$W$12:$W$755=$D85),计划!X$12:X$755),NA())</f>
        <v>#REF!</v>
      </c>
      <c r="F85" s="719" t="e">
        <f ca="1">IF(SUMPRODUCT((计划!$B$12:$B$755=$A85)*(计划!$W$12:$W$755=$D85),计划!Y$12:Y$755)&gt;0,SUMPRODUCT((计划!$B$12:$B$755=$A85)*(计划!$W$12:$W$755=$D85),计划!Y$12:Y$755),NA())</f>
        <v>#REF!</v>
      </c>
      <c r="G85" s="720" t="e">
        <f ca="1">IF(F85="",NA(),E85*100/F85)</f>
        <v>#REF!</v>
      </c>
      <c r="H85" s="721" t="e">
        <f ca="1">IFERROR(IF(E85="",NA(),AVERAGEIF(E80:E85,"&gt;0")),NA())</f>
        <v>#N/A</v>
      </c>
      <c r="I85" s="721" t="e">
        <f ca="1">IFERROR(IF(F85="",NA(),AVERAGEIF(F80:F85,"&gt;0")),NA())</f>
        <v>#N/A</v>
      </c>
      <c r="J85" s="722" t="e">
        <f ca="1">IF(I85="",NA(),H85*100/I85)</f>
        <v>#N/A</v>
      </c>
    </row>
    <row r="86">
      <c r="A86" s="724">
        <f ca="1">A85</f>
        <v>43599</v>
      </c>
      <c r="B86" s="588">
        <f ca="1">IF(C86&lt;&gt;C85,1,0)</f>
        <v>0</v>
      </c>
      <c r="C86" s="716" t="str">
        <f ca="1">LOOKUP($A86,计划!$B$12:$B$755,计划!$AG$12:$AG$755)</f>
        <v>9A3</v>
      </c>
      <c r="D86" s="727">
        <f>D80</f>
        <v>0.83333333333333304</v>
      </c>
      <c r="E86" s="719" t="e">
        <f ca="1">IF(SUMPRODUCT((计划!$B$12:$B$755=$A86)*(计划!$W$12:$W$755=$D86),计划!X$12:X$755)&gt;0,SUMPRODUCT((计划!$B$12:$B$755=$A86)*(计划!$W$12:$W$755=$D86),计划!X$12:X$755),NA())</f>
        <v>#REF!</v>
      </c>
      <c r="F86" s="719" t="e">
        <f ca="1">IF(SUMPRODUCT((计划!$B$12:$B$755=$A86)*(计划!$W$12:$W$755=$D86),计划!Y$12:Y$755)&gt;0,SUMPRODUCT((计划!$B$12:$B$755=$A86)*(计划!$W$12:$W$755=$D86),计划!Y$12:Y$755),NA())</f>
        <v>#REF!</v>
      </c>
      <c r="G86" s="720" t="e">
        <f ca="1">IF(F86="",NA(),E86*100/F86)</f>
        <v>#REF!</v>
      </c>
      <c r="H86" s="721" t="e">
        <f ca="1">IFERROR(IF(E86="",NA(),AVERAGEIF(E81:E86,"&gt;0")),NA())</f>
        <v>#N/A</v>
      </c>
      <c r="I86" s="721" t="e">
        <f ca="1">IFERROR(IF(F86="",NA(),AVERAGEIF(F81:F86,"&gt;0")),NA())</f>
        <v>#N/A</v>
      </c>
      <c r="J86" s="722" t="e">
        <f ca="1">IF(I86="",NA(),H86*100/I86)</f>
        <v>#N/A</v>
      </c>
    </row>
    <row r="87">
      <c r="A87" s="725">
        <f ca="1">A81+1</f>
        <v>43600</v>
      </c>
      <c r="B87" s="588">
        <f ca="1">IF(C87&lt;&gt;C86,1,0)</f>
        <v>0</v>
      </c>
      <c r="C87" s="726" t="str">
        <f ca="1">LOOKUP($A87,计划!$B$12:$B$755,计划!$AG$12:$AG$755)</f>
        <v>9A3</v>
      </c>
      <c r="D87" s="727">
        <f>D81</f>
        <v>0.020833333333333301</v>
      </c>
      <c r="E87" s="719" t="e">
        <f ca="1">IF(SUMPRODUCT((计划!$B$12:$B$755=$A87)*(计划!$W$12:$W$755=$D87),计划!X$12:X$755)&gt;0,SUMPRODUCT((计划!$B$12:$B$755=$A87)*(计划!$W$12:$W$755=$D87),计划!X$12:X$755),NA())</f>
        <v>#REF!</v>
      </c>
      <c r="F87" s="719" t="e">
        <f ca="1">IF(SUMPRODUCT((计划!$B$12:$B$755=$A87)*(计划!$W$12:$W$755=$D87),计划!Y$12:Y$755)&gt;0,SUMPRODUCT((计划!$B$12:$B$755=$A87)*(计划!$W$12:$W$755=$D87),计划!Y$12:Y$755),NA())</f>
        <v>#REF!</v>
      </c>
      <c r="G87" s="720" t="e">
        <f ca="1">IF(F87="",NA(),E87*100/F87)</f>
        <v>#REF!</v>
      </c>
      <c r="H87" s="721" t="e">
        <f ca="1">IFERROR(IF(E87="",NA(),AVERAGEIF(E82:E87,"&gt;0")),NA())</f>
        <v>#N/A</v>
      </c>
      <c r="I87" s="721" t="e">
        <f ca="1">IFERROR(IF(F87="",NA(),AVERAGEIF(F82:F87,"&gt;0")),NA())</f>
        <v>#N/A</v>
      </c>
      <c r="J87" s="722" t="e">
        <f ca="1">IF(I87="",NA(),H87*100/I87)</f>
        <v>#N/A</v>
      </c>
    </row>
    <row r="88">
      <c r="A88" s="715">
        <f ca="1">A87</f>
        <v>43600</v>
      </c>
      <c r="B88" s="588">
        <f ca="1">IF(C88&lt;&gt;C87,1,0)</f>
        <v>0</v>
      </c>
      <c r="C88" s="717" t="str">
        <f ca="1">LOOKUP($A88,计划!$B$12:$B$755,计划!$AG$12:$AG$755)</f>
        <v>9A3</v>
      </c>
      <c r="D88" s="727">
        <f>D82</f>
        <v>0.16666666666666699</v>
      </c>
      <c r="E88" s="719" t="e">
        <f ca="1">IF(SUMPRODUCT((计划!$B$12:$B$755=$A88)*(计划!$W$12:$W$755=$D88),计划!X$12:X$755)&gt;0,SUMPRODUCT((计划!$B$12:$B$755=$A88)*(计划!$W$12:$W$755=$D88),计划!X$12:X$755),NA())</f>
        <v>#REF!</v>
      </c>
      <c r="F88" s="719" t="e">
        <f ca="1">IF(SUMPRODUCT((计划!$B$12:$B$755=$A88)*(计划!$W$12:$W$755=$D88),计划!Y$12:Y$755)&gt;0,SUMPRODUCT((计划!$B$12:$B$755=$A88)*(计划!$W$12:$W$755=$D88),计划!Y$12:Y$755),NA())</f>
        <v>#REF!</v>
      </c>
      <c r="G88" s="720" t="e">
        <f ca="1">IF(F88="",NA(),E88*100/F88)</f>
        <v>#REF!</v>
      </c>
      <c r="H88" s="721" t="e">
        <f ca="1">IFERROR(IF(E88="",NA(),AVERAGEIF(E83:E88,"&gt;0")),NA())</f>
        <v>#N/A</v>
      </c>
      <c r="I88" s="721" t="e">
        <f ca="1">IFERROR(IF(F88="",NA(),AVERAGEIF(F83:F88,"&gt;0")),NA())</f>
        <v>#N/A</v>
      </c>
      <c r="J88" s="722" t="e">
        <f ca="1">IF(I88="",NA(),H88*100/I88)</f>
        <v>#N/A</v>
      </c>
    </row>
    <row r="89">
      <c r="A89" s="715">
        <f ca="1">A83+1</f>
        <v>43600</v>
      </c>
      <c r="B89" s="588">
        <f ca="1">IF(C89&lt;&gt;C88,1,0)</f>
        <v>0</v>
      </c>
      <c r="C89" s="717" t="str">
        <f ca="1">LOOKUP($A89,计划!$B$12:$B$755,计划!$AG$12:$AG$755)</f>
        <v>9A3</v>
      </c>
      <c r="D89" s="727">
        <f>D83</f>
        <v>0.35416666666666702</v>
      </c>
      <c r="E89" s="719" t="e">
        <f ca="1">IF(SUMPRODUCT((计划!$B$12:$B$755=$A89)*(计划!$W$12:$W$755=$D89),计划!X$12:X$755)&gt;0,SUMPRODUCT((计划!$B$12:$B$755=$A89)*(计划!$W$12:$W$755=$D89),计划!X$12:X$755),NA())</f>
        <v>#REF!</v>
      </c>
      <c r="F89" s="719" t="e">
        <f ca="1">IF(SUMPRODUCT((计划!$B$12:$B$755=$A89)*(计划!$W$12:$W$755=$D89),计划!Y$12:Y$755)&gt;0,SUMPRODUCT((计划!$B$12:$B$755=$A89)*(计划!$W$12:$W$755=$D89),计划!Y$12:Y$755),NA())</f>
        <v>#REF!</v>
      </c>
      <c r="G89" s="720" t="e">
        <f ca="1">IF(F89="",NA(),E89*100/F89)</f>
        <v>#REF!</v>
      </c>
      <c r="H89" s="721" t="e">
        <f ca="1">IFERROR(IF(E89="",NA(),AVERAGEIF(E84:E89,"&gt;0")),NA())</f>
        <v>#N/A</v>
      </c>
      <c r="I89" s="721" t="e">
        <f ca="1">IFERROR(IF(F89="",NA(),AVERAGEIF(F84:F89,"&gt;0")),NA())</f>
        <v>#N/A</v>
      </c>
      <c r="J89" s="722" t="e">
        <f ca="1">IF(I89="",NA(),H89*100/I89)</f>
        <v>#N/A</v>
      </c>
    </row>
    <row r="90">
      <c r="A90" s="715">
        <f ca="1">A89</f>
        <v>43600</v>
      </c>
      <c r="B90" s="588">
        <f ca="1">IF(C90&lt;&gt;C89,1,0)</f>
        <v>0</v>
      </c>
      <c r="C90" s="717" t="str">
        <f ca="1">LOOKUP($A90,计划!$B$12:$B$755,计划!$AG$12:$AG$755)</f>
        <v>9A3</v>
      </c>
      <c r="D90" s="727">
        <f>D84</f>
        <v>0.5</v>
      </c>
      <c r="E90" s="719" t="e">
        <f ca="1">IF(SUMPRODUCT((计划!$B$12:$B$755=$A90)*(计划!$W$12:$W$755=$D90),计划!X$12:X$755)&gt;0,SUMPRODUCT((计划!$B$12:$B$755=$A90)*(计划!$W$12:$W$755=$D90),计划!X$12:X$755),NA())</f>
        <v>#REF!</v>
      </c>
      <c r="F90" s="719" t="e">
        <f ca="1">IF(SUMPRODUCT((计划!$B$12:$B$755=$A90)*(计划!$W$12:$W$755=$D90),计划!Y$12:Y$755)&gt;0,SUMPRODUCT((计划!$B$12:$B$755=$A90)*(计划!$W$12:$W$755=$D90),计划!Y$12:Y$755),NA())</f>
        <v>#REF!</v>
      </c>
      <c r="G90" s="720" t="e">
        <f ca="1">IF(F90="",NA(),E90*100/F90)</f>
        <v>#REF!</v>
      </c>
      <c r="H90" s="721" t="e">
        <f ca="1">IFERROR(IF(E90="",NA(),AVERAGEIF(E85:E90,"&gt;0")),NA())</f>
        <v>#N/A</v>
      </c>
      <c r="I90" s="721" t="e">
        <f ca="1">IFERROR(IF(F90="",NA(),AVERAGEIF(F85:F90,"&gt;0")),NA())</f>
        <v>#N/A</v>
      </c>
      <c r="J90" s="722" t="e">
        <f ca="1">IF(I90="",NA(),H90*100/I90)</f>
        <v>#N/A</v>
      </c>
    </row>
    <row r="91">
      <c r="A91" s="715">
        <f ca="1">A90</f>
        <v>43600</v>
      </c>
      <c r="B91" s="588">
        <f ca="1">IF(C91&lt;&gt;C90,1,0)</f>
        <v>0</v>
      </c>
      <c r="C91" s="717" t="str">
        <f ca="1">LOOKUP($A91,计划!$B$12:$B$755,计划!$AG$12:$AG$755)</f>
        <v>9A3</v>
      </c>
      <c r="D91" s="727">
        <f>D85</f>
        <v>0.6875</v>
      </c>
      <c r="E91" s="719" t="e">
        <f ca="1">IF(SUMPRODUCT((计划!$B$12:$B$755=$A91)*(计划!$W$12:$W$755=$D91),计划!X$12:X$755)&gt;0,SUMPRODUCT((计划!$B$12:$B$755=$A91)*(计划!$W$12:$W$755=$D91),计划!X$12:X$755),NA())</f>
        <v>#REF!</v>
      </c>
      <c r="F91" s="719" t="e">
        <f ca="1">IF(SUMPRODUCT((计划!$B$12:$B$755=$A91)*(计划!$W$12:$W$755=$D91),计划!Y$12:Y$755)&gt;0,SUMPRODUCT((计划!$B$12:$B$755=$A91)*(计划!$W$12:$W$755=$D91),计划!Y$12:Y$755),NA())</f>
        <v>#REF!</v>
      </c>
      <c r="G91" s="720" t="e">
        <f ca="1">IF(F91="",NA(),E91*100/F91)</f>
        <v>#REF!</v>
      </c>
      <c r="H91" s="721" t="e">
        <f ca="1">IFERROR(IF(E91="",NA(),AVERAGEIF(E86:E91,"&gt;0")),NA())</f>
        <v>#N/A</v>
      </c>
      <c r="I91" s="721" t="e">
        <f ca="1">IFERROR(IF(F91="",NA(),AVERAGEIF(F86:F91,"&gt;0")),NA())</f>
        <v>#N/A</v>
      </c>
      <c r="J91" s="722" t="e">
        <f ca="1">IF(I91="",NA(),H91*100/I91)</f>
        <v>#N/A</v>
      </c>
    </row>
    <row r="92">
      <c r="A92" s="724">
        <f ca="1">A91</f>
        <v>43600</v>
      </c>
      <c r="B92" s="588">
        <f ca="1">IF(C92&lt;&gt;C91,1,0)</f>
        <v>0</v>
      </c>
      <c r="C92" s="716" t="str">
        <f ca="1">LOOKUP($A92,计划!$B$12:$B$755,计划!$AG$12:$AG$755)</f>
        <v>9A3</v>
      </c>
      <c r="D92" s="727">
        <f>D86</f>
        <v>0.83333333333333304</v>
      </c>
      <c r="E92" s="719" t="e">
        <f ca="1">IF(SUMPRODUCT((计划!$B$12:$B$755=$A92)*(计划!$W$12:$W$755=$D92),计划!X$12:X$755)&gt;0,SUMPRODUCT((计划!$B$12:$B$755=$A92)*(计划!$W$12:$W$755=$D92),计划!X$12:X$755),NA())</f>
        <v>#REF!</v>
      </c>
      <c r="F92" s="719" t="e">
        <f ca="1">IF(SUMPRODUCT((计划!$B$12:$B$755=$A92)*(计划!$W$12:$W$755=$D92),计划!Y$12:Y$755)&gt;0,SUMPRODUCT((计划!$B$12:$B$755=$A92)*(计划!$W$12:$W$755=$D92),计划!Y$12:Y$755),NA())</f>
        <v>#REF!</v>
      </c>
      <c r="G92" s="720" t="e">
        <f ca="1">IF(F92="",NA(),E92*100/F92)</f>
        <v>#REF!</v>
      </c>
      <c r="H92" s="721" t="e">
        <f ca="1">IFERROR(IF(E92="",NA(),AVERAGEIF(E87:E92,"&gt;0")),NA())</f>
        <v>#N/A</v>
      </c>
      <c r="I92" s="721" t="e">
        <f ca="1">IFERROR(IF(F92="",NA(),AVERAGEIF(F87:F92,"&gt;0")),NA())</f>
        <v>#N/A</v>
      </c>
      <c r="J92" s="722" t="e">
        <f ca="1">IF(I92="",NA(),H92*100/I92)</f>
        <v>#N/A</v>
      </c>
    </row>
    <row r="93">
      <c r="A93" s="725">
        <f ca="1">A87+1</f>
        <v>43601</v>
      </c>
      <c r="B93" s="588">
        <f ca="1">IF(C93&lt;&gt;C92,1,0)</f>
        <v>0</v>
      </c>
      <c r="C93" s="726" t="str">
        <f ca="1">LOOKUP($A93,计划!$B$12:$B$755,计划!$AG$12:$AG$755)</f>
        <v>9A3</v>
      </c>
      <c r="D93" s="727">
        <f>D87</f>
        <v>0.020833333333333301</v>
      </c>
      <c r="E93" s="719" t="e">
        <f ca="1">IF(SUMPRODUCT((计划!$B$12:$B$755=$A93)*(计划!$W$12:$W$755=$D93),计划!X$12:X$755)&gt;0,SUMPRODUCT((计划!$B$12:$B$755=$A93)*(计划!$W$12:$W$755=$D93),计划!X$12:X$755),NA())</f>
        <v>#REF!</v>
      </c>
      <c r="F93" s="719" t="e">
        <f ca="1">IF(SUMPRODUCT((计划!$B$12:$B$755=$A93)*(计划!$W$12:$W$755=$D93),计划!Y$12:Y$755)&gt;0,SUMPRODUCT((计划!$B$12:$B$755=$A93)*(计划!$W$12:$W$755=$D93),计划!Y$12:Y$755),NA())</f>
        <v>#REF!</v>
      </c>
      <c r="G93" s="720" t="e">
        <f ca="1">IF(F93="",NA(),E93*100/F93)</f>
        <v>#REF!</v>
      </c>
      <c r="H93" s="721" t="e">
        <f ca="1">IFERROR(IF(E93="",NA(),AVERAGEIF(E88:E93,"&gt;0")),NA())</f>
        <v>#N/A</v>
      </c>
      <c r="I93" s="721" t="e">
        <f ca="1">IFERROR(IF(F93="",NA(),AVERAGEIF(F88:F93,"&gt;0")),NA())</f>
        <v>#N/A</v>
      </c>
      <c r="J93" s="722" t="e">
        <f ca="1">IF(I93="",NA(),H93*100/I93)</f>
        <v>#N/A</v>
      </c>
    </row>
    <row r="94">
      <c r="A94" s="715">
        <f ca="1">A93</f>
        <v>43601</v>
      </c>
      <c r="B94" s="588">
        <f ca="1">IF(C94&lt;&gt;C93,1,0)</f>
        <v>0</v>
      </c>
      <c r="C94" s="717" t="str">
        <f ca="1">LOOKUP($A94,计划!$B$12:$B$755,计划!$AG$12:$AG$755)</f>
        <v>9A3</v>
      </c>
      <c r="D94" s="727">
        <f>D88</f>
        <v>0.16666666666666699</v>
      </c>
      <c r="E94" s="719" t="e">
        <f ca="1">IF(SUMPRODUCT((计划!$B$12:$B$755=$A94)*(计划!$W$12:$W$755=$D94),计划!X$12:X$755)&gt;0,SUMPRODUCT((计划!$B$12:$B$755=$A94)*(计划!$W$12:$W$755=$D94),计划!X$12:X$755),NA())</f>
        <v>#REF!</v>
      </c>
      <c r="F94" s="719" t="e">
        <f ca="1">IF(SUMPRODUCT((计划!$B$12:$B$755=$A94)*(计划!$W$12:$W$755=$D94),计划!Y$12:Y$755)&gt;0,SUMPRODUCT((计划!$B$12:$B$755=$A94)*(计划!$W$12:$W$755=$D94),计划!Y$12:Y$755),NA())</f>
        <v>#REF!</v>
      </c>
      <c r="G94" s="720" t="e">
        <f ca="1">IF(F94="",NA(),E94*100/F94)</f>
        <v>#REF!</v>
      </c>
      <c r="H94" s="721" t="e">
        <f ca="1">IFERROR(IF(E94="",NA(),AVERAGEIF(E89:E94,"&gt;0")),NA())</f>
        <v>#N/A</v>
      </c>
      <c r="I94" s="721" t="e">
        <f ca="1">IFERROR(IF(F94="",NA(),AVERAGEIF(F89:F94,"&gt;0")),NA())</f>
        <v>#N/A</v>
      </c>
      <c r="J94" s="722" t="e">
        <f ca="1">IF(I94="",NA(),H94*100/I94)</f>
        <v>#N/A</v>
      </c>
    </row>
    <row r="95">
      <c r="A95" s="715">
        <f ca="1">A89+1</f>
        <v>43601</v>
      </c>
      <c r="B95" s="588">
        <f ca="1">IF(C95&lt;&gt;C94,1,0)</f>
        <v>0</v>
      </c>
      <c r="C95" s="717" t="str">
        <f ca="1">LOOKUP($A95,计划!$B$12:$B$755,计划!$AG$12:$AG$755)</f>
        <v>9A3</v>
      </c>
      <c r="D95" s="727">
        <f>D89</f>
        <v>0.35416666666666702</v>
      </c>
      <c r="E95" s="719" t="e">
        <f ca="1">IF(SUMPRODUCT((计划!$B$12:$B$755=$A95)*(计划!$W$12:$W$755=$D95),计划!X$12:X$755)&gt;0,SUMPRODUCT((计划!$B$12:$B$755=$A95)*(计划!$W$12:$W$755=$D95),计划!X$12:X$755),NA())</f>
        <v>#REF!</v>
      </c>
      <c r="F95" s="719" t="e">
        <f ca="1">IF(SUMPRODUCT((计划!$B$12:$B$755=$A95)*(计划!$W$12:$W$755=$D95),计划!Y$12:Y$755)&gt;0,SUMPRODUCT((计划!$B$12:$B$755=$A95)*(计划!$W$12:$W$755=$D95),计划!Y$12:Y$755),NA())</f>
        <v>#REF!</v>
      </c>
      <c r="G95" s="720" t="e">
        <f ca="1">IF(F95="",NA(),E95*100/F95)</f>
        <v>#REF!</v>
      </c>
      <c r="H95" s="721" t="e">
        <f ca="1">IFERROR(IF(E95="",NA(),AVERAGEIF(E90:E95,"&gt;0")),NA())</f>
        <v>#N/A</v>
      </c>
      <c r="I95" s="721" t="e">
        <f ca="1">IFERROR(IF(F95="",NA(),AVERAGEIF(F90:F95,"&gt;0")),NA())</f>
        <v>#N/A</v>
      </c>
      <c r="J95" s="722" t="e">
        <f ca="1">IF(I95="",NA(),H95*100/I95)</f>
        <v>#N/A</v>
      </c>
    </row>
    <row r="96">
      <c r="A96" s="715">
        <f ca="1">A95</f>
        <v>43601</v>
      </c>
      <c r="B96" s="588">
        <f ca="1">IF(C96&lt;&gt;C95,1,0)</f>
        <v>0</v>
      </c>
      <c r="C96" s="717" t="str">
        <f ca="1">LOOKUP($A96,计划!$B$12:$B$755,计划!$AG$12:$AG$755)</f>
        <v>9A3</v>
      </c>
      <c r="D96" s="727">
        <f>D90</f>
        <v>0.5</v>
      </c>
      <c r="E96" s="719" t="e">
        <f ca="1">IF(SUMPRODUCT((计划!$B$12:$B$755=$A96)*(计划!$W$12:$W$755=$D96),计划!X$12:X$755)&gt;0,SUMPRODUCT((计划!$B$12:$B$755=$A96)*(计划!$W$12:$W$755=$D96),计划!X$12:X$755),NA())</f>
        <v>#REF!</v>
      </c>
      <c r="F96" s="719" t="e">
        <f ca="1">IF(SUMPRODUCT((计划!$B$12:$B$755=$A96)*(计划!$W$12:$W$755=$D96),计划!Y$12:Y$755)&gt;0,SUMPRODUCT((计划!$B$12:$B$755=$A96)*(计划!$W$12:$W$755=$D96),计划!Y$12:Y$755),NA())</f>
        <v>#REF!</v>
      </c>
      <c r="G96" s="720" t="e">
        <f ca="1">IF(F96="",NA(),E96*100/F96)</f>
        <v>#REF!</v>
      </c>
      <c r="H96" s="721" t="e">
        <f ca="1">IFERROR(IF(E96="",NA(),AVERAGEIF(E91:E96,"&gt;0")),NA())</f>
        <v>#N/A</v>
      </c>
      <c r="I96" s="721" t="e">
        <f ca="1">IFERROR(IF(F96="",NA(),AVERAGEIF(F91:F96,"&gt;0")),NA())</f>
        <v>#N/A</v>
      </c>
      <c r="J96" s="722" t="e">
        <f ca="1">IF(I96="",NA(),H96*100/I96)</f>
        <v>#N/A</v>
      </c>
    </row>
    <row r="97">
      <c r="A97" s="715">
        <f ca="1">A96</f>
        <v>43601</v>
      </c>
      <c r="B97" s="588">
        <f ca="1">IF(C97&lt;&gt;C96,1,0)</f>
        <v>0</v>
      </c>
      <c r="C97" s="717" t="str">
        <f ca="1">LOOKUP($A97,计划!$B$12:$B$755,计划!$AG$12:$AG$755)</f>
        <v>9A3</v>
      </c>
      <c r="D97" s="727">
        <f>D91</f>
        <v>0.6875</v>
      </c>
      <c r="E97" s="719" t="e">
        <f ca="1">IF(SUMPRODUCT((计划!$B$12:$B$755=$A97)*(计划!$W$12:$W$755=$D97),计划!X$12:X$755)&gt;0,SUMPRODUCT((计划!$B$12:$B$755=$A97)*(计划!$W$12:$W$755=$D97),计划!X$12:X$755),NA())</f>
        <v>#REF!</v>
      </c>
      <c r="F97" s="719" t="e">
        <f ca="1">IF(SUMPRODUCT((计划!$B$12:$B$755=$A97)*(计划!$W$12:$W$755=$D97),计划!Y$12:Y$755)&gt;0,SUMPRODUCT((计划!$B$12:$B$755=$A97)*(计划!$W$12:$W$755=$D97),计划!Y$12:Y$755),NA())</f>
        <v>#REF!</v>
      </c>
      <c r="G97" s="720" t="e">
        <f ca="1">IF(F97="",NA(),E97*100/F97)</f>
        <v>#REF!</v>
      </c>
      <c r="H97" s="721" t="e">
        <f ca="1">IFERROR(IF(E97="",NA(),AVERAGEIF(E92:E97,"&gt;0")),NA())</f>
        <v>#N/A</v>
      </c>
      <c r="I97" s="721" t="e">
        <f ca="1">IFERROR(IF(F97="",NA(),AVERAGEIF(F92:F97,"&gt;0")),NA())</f>
        <v>#N/A</v>
      </c>
      <c r="J97" s="722" t="e">
        <f ca="1">IF(I97="",NA(),H97*100/I97)</f>
        <v>#N/A</v>
      </c>
    </row>
    <row r="98">
      <c r="A98" s="724">
        <f ca="1">A97</f>
        <v>43601</v>
      </c>
      <c r="B98" s="588">
        <f ca="1">IF(C98&lt;&gt;C97,1,0)</f>
        <v>0</v>
      </c>
      <c r="C98" s="716" t="str">
        <f ca="1">LOOKUP($A98,计划!$B$12:$B$755,计划!$AG$12:$AG$755)</f>
        <v>9A3</v>
      </c>
      <c r="D98" s="727">
        <f>D92</f>
        <v>0.83333333333333304</v>
      </c>
      <c r="E98" s="719" t="e">
        <f ca="1">IF(SUMPRODUCT((计划!$B$12:$B$755=$A98)*(计划!$W$12:$W$755=$D98),计划!X$12:X$755)&gt;0,SUMPRODUCT((计划!$B$12:$B$755=$A98)*(计划!$W$12:$W$755=$D98),计划!X$12:X$755),NA())</f>
        <v>#REF!</v>
      </c>
      <c r="F98" s="719" t="e">
        <f ca="1">IF(SUMPRODUCT((计划!$B$12:$B$755=$A98)*(计划!$W$12:$W$755=$D98),计划!Y$12:Y$755)&gt;0,SUMPRODUCT((计划!$B$12:$B$755=$A98)*(计划!$W$12:$W$755=$D98),计划!Y$12:Y$755),NA())</f>
        <v>#REF!</v>
      </c>
      <c r="G98" s="720" t="e">
        <f ca="1">IF(F98="",NA(),E98*100/F98)</f>
        <v>#REF!</v>
      </c>
      <c r="H98" s="721" t="e">
        <f ca="1">IFERROR(IF(E98="",NA(),AVERAGEIF(E93:E98,"&gt;0")),NA())</f>
        <v>#N/A</v>
      </c>
      <c r="I98" s="721" t="e">
        <f ca="1">IFERROR(IF(F98="",NA(),AVERAGEIF(F93:F98,"&gt;0")),NA())</f>
        <v>#N/A</v>
      </c>
      <c r="J98" s="722" t="e">
        <f ca="1">IF(I98="",NA(),H98*100/I98)</f>
        <v>#N/A</v>
      </c>
    </row>
    <row r="99">
      <c r="A99" s="725">
        <f ca="1">A93+1</f>
        <v>43602</v>
      </c>
      <c r="B99" s="588">
        <f ca="1">IF(C99&lt;&gt;C98,1,0)</f>
        <v>0</v>
      </c>
      <c r="C99" s="726" t="str">
        <f ca="1">LOOKUP($A99,计划!$B$12:$B$755,计划!$AG$12:$AG$755)</f>
        <v>9A3</v>
      </c>
      <c r="D99" s="727">
        <f>D93</f>
        <v>0.020833333333333301</v>
      </c>
      <c r="E99" s="719" t="e">
        <f ca="1">IF(SUMPRODUCT((计划!$B$12:$B$755=$A99)*(计划!$W$12:$W$755=$D99),计划!X$12:X$755)&gt;0,SUMPRODUCT((计划!$B$12:$B$755=$A99)*(计划!$W$12:$W$755=$D99),计划!X$12:X$755),NA())</f>
        <v>#REF!</v>
      </c>
      <c r="F99" s="719" t="e">
        <f ca="1">IF(SUMPRODUCT((计划!$B$12:$B$755=$A99)*(计划!$W$12:$W$755=$D99),计划!Y$12:Y$755)&gt;0,SUMPRODUCT((计划!$B$12:$B$755=$A99)*(计划!$W$12:$W$755=$D99),计划!Y$12:Y$755),NA())</f>
        <v>#REF!</v>
      </c>
      <c r="G99" s="720" t="e">
        <f ca="1">IF(F99="",NA(),E99*100/F99)</f>
        <v>#REF!</v>
      </c>
      <c r="H99" s="721" t="e">
        <f ca="1">IFERROR(IF(E99="",NA(),AVERAGEIF(E94:E99,"&gt;0")),NA())</f>
        <v>#N/A</v>
      </c>
      <c r="I99" s="721" t="e">
        <f ca="1">IFERROR(IF(F99="",NA(),AVERAGEIF(F94:F99,"&gt;0")),NA())</f>
        <v>#N/A</v>
      </c>
      <c r="J99" s="722" t="e">
        <f ca="1">IF(I99="",NA(),H99*100/I99)</f>
        <v>#N/A</v>
      </c>
    </row>
    <row r="100">
      <c r="A100" s="715">
        <f ca="1">A99</f>
        <v>43602</v>
      </c>
      <c r="B100" s="588">
        <f ca="1">IF(C100&lt;&gt;C99,1,0)</f>
        <v>0</v>
      </c>
      <c r="C100" s="717" t="str">
        <f ca="1">LOOKUP($A100,计划!$B$12:$B$755,计划!$AG$12:$AG$755)</f>
        <v>9A3</v>
      </c>
      <c r="D100" s="727">
        <f>D94</f>
        <v>0.16666666666666699</v>
      </c>
      <c r="E100" s="719" t="e">
        <f ca="1">IF(SUMPRODUCT((计划!$B$12:$B$755=$A100)*(计划!$W$12:$W$755=$D100),计划!X$12:X$755)&gt;0,SUMPRODUCT((计划!$B$12:$B$755=$A100)*(计划!$W$12:$W$755=$D100),计划!X$12:X$755),NA())</f>
        <v>#REF!</v>
      </c>
      <c r="F100" s="719" t="e">
        <f ca="1">IF(SUMPRODUCT((计划!$B$12:$B$755=$A100)*(计划!$W$12:$W$755=$D100),计划!Y$12:Y$755)&gt;0,SUMPRODUCT((计划!$B$12:$B$755=$A100)*(计划!$W$12:$W$755=$D100),计划!Y$12:Y$755),NA())</f>
        <v>#REF!</v>
      </c>
      <c r="G100" s="720" t="e">
        <f ca="1">IF(F100="",NA(),E100*100/F100)</f>
        <v>#REF!</v>
      </c>
      <c r="H100" s="721" t="e">
        <f ca="1">IFERROR(IF(E100="",NA(),AVERAGEIF(E95:E100,"&gt;0")),NA())</f>
        <v>#N/A</v>
      </c>
      <c r="I100" s="721" t="e">
        <f ca="1">IFERROR(IF(F100="",NA(),AVERAGEIF(F95:F100,"&gt;0")),NA())</f>
        <v>#N/A</v>
      </c>
      <c r="J100" s="722" t="e">
        <f ca="1">IF(I100="",NA(),H100*100/I100)</f>
        <v>#N/A</v>
      </c>
    </row>
    <row r="101">
      <c r="A101" s="715">
        <f ca="1">A95+1</f>
        <v>43602</v>
      </c>
      <c r="B101" s="588">
        <f ca="1">IF(C101&lt;&gt;C100,1,0)</f>
        <v>0</v>
      </c>
      <c r="C101" s="717" t="str">
        <f ca="1">LOOKUP($A101,计划!$B$12:$B$755,计划!$AG$12:$AG$755)</f>
        <v>9A3</v>
      </c>
      <c r="D101" s="727">
        <f>D95</f>
        <v>0.35416666666666702</v>
      </c>
      <c r="E101" s="719" t="e">
        <f ca="1">IF(SUMPRODUCT((计划!$B$12:$B$755=$A101)*(计划!$W$12:$W$755=$D101),计划!X$12:X$755)&gt;0,SUMPRODUCT((计划!$B$12:$B$755=$A101)*(计划!$W$12:$W$755=$D101),计划!X$12:X$755),NA())</f>
        <v>#REF!</v>
      </c>
      <c r="F101" s="719" t="e">
        <f ca="1">IF(SUMPRODUCT((计划!$B$12:$B$755=$A101)*(计划!$W$12:$W$755=$D101),计划!Y$12:Y$755)&gt;0,SUMPRODUCT((计划!$B$12:$B$755=$A101)*(计划!$W$12:$W$755=$D101),计划!Y$12:Y$755),NA())</f>
        <v>#REF!</v>
      </c>
      <c r="G101" s="720" t="e">
        <f ca="1">IF(F101="",NA(),E101*100/F101)</f>
        <v>#REF!</v>
      </c>
      <c r="H101" s="721" t="e">
        <f ca="1">IFERROR(IF(E101="",NA(),AVERAGEIF(E96:E101,"&gt;0")),NA())</f>
        <v>#N/A</v>
      </c>
      <c r="I101" s="721" t="e">
        <f ca="1">IFERROR(IF(F101="",NA(),AVERAGEIF(F96:F101,"&gt;0")),NA())</f>
        <v>#N/A</v>
      </c>
      <c r="J101" s="722" t="e">
        <f ca="1">IF(I101="",NA(),H101*100/I101)</f>
        <v>#N/A</v>
      </c>
    </row>
    <row r="102">
      <c r="A102" s="715">
        <f ca="1">A101</f>
        <v>43602</v>
      </c>
      <c r="B102" s="588">
        <f ca="1">IF(C102&lt;&gt;C101,1,0)</f>
        <v>0</v>
      </c>
      <c r="C102" s="717" t="str">
        <f ca="1">LOOKUP($A102,计划!$B$12:$B$755,计划!$AG$12:$AG$755)</f>
        <v>9A3</v>
      </c>
      <c r="D102" s="727">
        <f>D96</f>
        <v>0.5</v>
      </c>
      <c r="E102" s="719" t="e">
        <f ca="1">IF(SUMPRODUCT((计划!$B$12:$B$755=$A102)*(计划!$W$12:$W$755=$D102),计划!X$12:X$755)&gt;0,SUMPRODUCT((计划!$B$12:$B$755=$A102)*(计划!$W$12:$W$755=$D102),计划!X$12:X$755),NA())</f>
        <v>#REF!</v>
      </c>
      <c r="F102" s="719" t="e">
        <f ca="1">IF(SUMPRODUCT((计划!$B$12:$B$755=$A102)*(计划!$W$12:$W$755=$D102),计划!Y$12:Y$755)&gt;0,SUMPRODUCT((计划!$B$12:$B$755=$A102)*(计划!$W$12:$W$755=$D102),计划!Y$12:Y$755),NA())</f>
        <v>#REF!</v>
      </c>
      <c r="G102" s="720" t="e">
        <f ca="1">IF(F102="",NA(),E102*100/F102)</f>
        <v>#REF!</v>
      </c>
      <c r="H102" s="721" t="e">
        <f ca="1">IFERROR(IF(E102="",NA(),AVERAGEIF(E97:E102,"&gt;0")),NA())</f>
        <v>#N/A</v>
      </c>
      <c r="I102" s="721" t="e">
        <f ca="1">IFERROR(IF(F102="",NA(),AVERAGEIF(F97:F102,"&gt;0")),NA())</f>
        <v>#N/A</v>
      </c>
      <c r="J102" s="722" t="e">
        <f ca="1">IF(I102="",NA(),H102*100/I102)</f>
        <v>#N/A</v>
      </c>
    </row>
    <row r="103">
      <c r="A103" s="715">
        <f ca="1">A102</f>
        <v>43602</v>
      </c>
      <c r="B103" s="588">
        <f ca="1">IF(C103&lt;&gt;C102,1,0)</f>
        <v>0</v>
      </c>
      <c r="C103" s="717" t="str">
        <f ca="1">LOOKUP($A103,计划!$B$12:$B$755,计划!$AG$12:$AG$755)</f>
        <v>9A3</v>
      </c>
      <c r="D103" s="727">
        <f>D97</f>
        <v>0.6875</v>
      </c>
      <c r="E103" s="719" t="e">
        <f ca="1">IF(SUMPRODUCT((计划!$B$12:$B$755=$A103)*(计划!$W$12:$W$755=$D103),计划!X$12:X$755)&gt;0,SUMPRODUCT((计划!$B$12:$B$755=$A103)*(计划!$W$12:$W$755=$D103),计划!X$12:X$755),NA())</f>
        <v>#REF!</v>
      </c>
      <c r="F103" s="719" t="e">
        <f ca="1">IF(SUMPRODUCT((计划!$B$12:$B$755=$A103)*(计划!$W$12:$W$755=$D103),计划!Y$12:Y$755)&gt;0,SUMPRODUCT((计划!$B$12:$B$755=$A103)*(计划!$W$12:$W$755=$D103),计划!Y$12:Y$755),NA())</f>
        <v>#REF!</v>
      </c>
      <c r="G103" s="720" t="e">
        <f ca="1">IF(F103="",NA(),E103*100/F103)</f>
        <v>#REF!</v>
      </c>
      <c r="H103" s="721" t="e">
        <f ca="1">IFERROR(IF(E103="",NA(),AVERAGEIF(E98:E103,"&gt;0")),NA())</f>
        <v>#N/A</v>
      </c>
      <c r="I103" s="721" t="e">
        <f ca="1">IFERROR(IF(F103="",NA(),AVERAGEIF(F98:F103,"&gt;0")),NA())</f>
        <v>#N/A</v>
      </c>
      <c r="J103" s="722" t="e">
        <f ca="1">IF(I103="",NA(),H103*100/I103)</f>
        <v>#N/A</v>
      </c>
    </row>
    <row r="104">
      <c r="A104" s="724">
        <f ca="1">A103</f>
        <v>43602</v>
      </c>
      <c r="B104" s="588">
        <f ca="1">IF(C104&lt;&gt;C103,1,0)</f>
        <v>0</v>
      </c>
      <c r="C104" s="716" t="str">
        <f ca="1">LOOKUP($A104,计划!$B$12:$B$755,计划!$AG$12:$AG$755)</f>
        <v>9A3</v>
      </c>
      <c r="D104" s="727">
        <f>D98</f>
        <v>0.83333333333333304</v>
      </c>
      <c r="E104" s="719" t="e">
        <f ca="1">IF(SUMPRODUCT((计划!$B$12:$B$755=$A104)*(计划!$W$12:$W$755=$D104),计划!X$12:X$755)&gt;0,SUMPRODUCT((计划!$B$12:$B$755=$A104)*(计划!$W$12:$W$755=$D104),计划!X$12:X$755),NA())</f>
        <v>#REF!</v>
      </c>
      <c r="F104" s="719" t="e">
        <f ca="1">IF(SUMPRODUCT((计划!$B$12:$B$755=$A104)*(计划!$W$12:$W$755=$D104),计划!Y$12:Y$755)&gt;0,SUMPRODUCT((计划!$B$12:$B$755=$A104)*(计划!$W$12:$W$755=$D104),计划!Y$12:Y$755),NA())</f>
        <v>#REF!</v>
      </c>
      <c r="G104" s="720" t="e">
        <f ca="1">IF(F104="",NA(),E104*100/F104)</f>
        <v>#REF!</v>
      </c>
      <c r="H104" s="721" t="e">
        <f ca="1">IFERROR(IF(E104="",NA(),AVERAGEIF(E99:E104,"&gt;0")),NA())</f>
        <v>#N/A</v>
      </c>
      <c r="I104" s="721" t="e">
        <f ca="1">IFERROR(IF(F104="",NA(),AVERAGEIF(F99:F104,"&gt;0")),NA())</f>
        <v>#N/A</v>
      </c>
      <c r="J104" s="722" t="e">
        <f ca="1">IF(I104="",NA(),H104*100/I104)</f>
        <v>#N/A</v>
      </c>
    </row>
    <row r="105">
      <c r="A105" s="725">
        <f ca="1">A99+1</f>
        <v>43603</v>
      </c>
      <c r="B105" s="588">
        <f ca="1">IF(C105&lt;&gt;C104,1,0)</f>
        <v>0</v>
      </c>
      <c r="C105" s="726" t="str">
        <f ca="1">LOOKUP($A105,计划!$B$12:$B$755,计划!$AG$12:$AG$755)</f>
        <v>9A3</v>
      </c>
      <c r="D105" s="727">
        <f>D99</f>
        <v>0.020833333333333301</v>
      </c>
      <c r="E105" s="719" t="e">
        <f ca="1">IF(SUMPRODUCT((计划!$B$12:$B$755=$A105)*(计划!$W$12:$W$755=$D105),计划!X$12:X$755)&gt;0,SUMPRODUCT((计划!$B$12:$B$755=$A105)*(计划!$W$12:$W$755=$D105),计划!X$12:X$755),NA())</f>
        <v>#REF!</v>
      </c>
      <c r="F105" s="719" t="e">
        <f ca="1">IF(SUMPRODUCT((计划!$B$12:$B$755=$A105)*(计划!$W$12:$W$755=$D105),计划!Y$12:Y$755)&gt;0,SUMPRODUCT((计划!$B$12:$B$755=$A105)*(计划!$W$12:$W$755=$D105),计划!Y$12:Y$755),NA())</f>
        <v>#REF!</v>
      </c>
      <c r="G105" s="720" t="e">
        <f ca="1">IF(F105="",NA(),E105*100/F105)</f>
        <v>#REF!</v>
      </c>
      <c r="H105" s="721" t="e">
        <f ca="1">IFERROR(IF(E105="",NA(),AVERAGEIF(E100:E105,"&gt;0")),NA())</f>
        <v>#N/A</v>
      </c>
      <c r="I105" s="721" t="e">
        <f ca="1">IFERROR(IF(F105="",NA(),AVERAGEIF(F100:F105,"&gt;0")),NA())</f>
        <v>#N/A</v>
      </c>
      <c r="J105" s="722" t="e">
        <f ca="1">IF(I105="",NA(),H105*100/I105)</f>
        <v>#N/A</v>
      </c>
    </row>
    <row r="106">
      <c r="A106" s="715">
        <f ca="1">A105</f>
        <v>43603</v>
      </c>
      <c r="B106" s="588">
        <f ca="1">IF(C106&lt;&gt;C105,1,0)</f>
        <v>0</v>
      </c>
      <c r="C106" s="717" t="str">
        <f ca="1">LOOKUP($A106,计划!$B$12:$B$755,计划!$AG$12:$AG$755)</f>
        <v>9A3</v>
      </c>
      <c r="D106" s="727">
        <f>D100</f>
        <v>0.16666666666666699</v>
      </c>
      <c r="E106" s="719" t="e">
        <f ca="1">IF(SUMPRODUCT((计划!$B$12:$B$755=$A106)*(计划!$W$12:$W$755=$D106),计划!X$12:X$755)&gt;0,SUMPRODUCT((计划!$B$12:$B$755=$A106)*(计划!$W$12:$W$755=$D106),计划!X$12:X$755),NA())</f>
        <v>#REF!</v>
      </c>
      <c r="F106" s="719" t="e">
        <f ca="1">IF(SUMPRODUCT((计划!$B$12:$B$755=$A106)*(计划!$W$12:$W$755=$D106),计划!Y$12:Y$755)&gt;0,SUMPRODUCT((计划!$B$12:$B$755=$A106)*(计划!$W$12:$W$755=$D106),计划!Y$12:Y$755),NA())</f>
        <v>#REF!</v>
      </c>
      <c r="G106" s="720" t="e">
        <f ca="1">IF(F106="",NA(),E106*100/F106)</f>
        <v>#REF!</v>
      </c>
      <c r="H106" s="721" t="e">
        <f ca="1">IFERROR(IF(E106="",NA(),AVERAGEIF(E101:E106,"&gt;0")),NA())</f>
        <v>#N/A</v>
      </c>
      <c r="I106" s="721" t="e">
        <f ca="1">IFERROR(IF(F106="",NA(),AVERAGEIF(F101:F106,"&gt;0")),NA())</f>
        <v>#N/A</v>
      </c>
      <c r="J106" s="722" t="e">
        <f ca="1">IF(I106="",NA(),H106*100/I106)</f>
        <v>#N/A</v>
      </c>
    </row>
    <row r="107">
      <c r="A107" s="715">
        <f ca="1">A101+1</f>
        <v>43603</v>
      </c>
      <c r="B107" s="588">
        <f ca="1">IF(C107&lt;&gt;C106,1,0)</f>
        <v>0</v>
      </c>
      <c r="C107" s="717" t="str">
        <f ca="1">LOOKUP($A107,计划!$B$12:$B$755,计划!$AG$12:$AG$755)</f>
        <v>9A3</v>
      </c>
      <c r="D107" s="727">
        <f>D101</f>
        <v>0.35416666666666702</v>
      </c>
      <c r="E107" s="719" t="e">
        <f ca="1">IF(SUMPRODUCT((计划!$B$12:$B$755=$A107)*(计划!$W$12:$W$755=$D107),计划!X$12:X$755)&gt;0,SUMPRODUCT((计划!$B$12:$B$755=$A107)*(计划!$W$12:$W$755=$D107),计划!X$12:X$755),NA())</f>
        <v>#REF!</v>
      </c>
      <c r="F107" s="719" t="e">
        <f ca="1">IF(SUMPRODUCT((计划!$B$12:$B$755=$A107)*(计划!$W$12:$W$755=$D107),计划!Y$12:Y$755)&gt;0,SUMPRODUCT((计划!$B$12:$B$755=$A107)*(计划!$W$12:$W$755=$D107),计划!Y$12:Y$755),NA())</f>
        <v>#REF!</v>
      </c>
      <c r="G107" s="720" t="e">
        <f ca="1">IF(F107="",NA(),E107*100/F107)</f>
        <v>#REF!</v>
      </c>
      <c r="H107" s="721" t="e">
        <f ca="1">IFERROR(IF(E107="",NA(),AVERAGEIF(E102:E107,"&gt;0")),NA())</f>
        <v>#N/A</v>
      </c>
      <c r="I107" s="721" t="e">
        <f ca="1">IFERROR(IF(F107="",NA(),AVERAGEIF(F102:F107,"&gt;0")),NA())</f>
        <v>#N/A</v>
      </c>
      <c r="J107" s="722" t="e">
        <f ca="1">IF(I107="",NA(),H107*100/I107)</f>
        <v>#N/A</v>
      </c>
    </row>
    <row r="108">
      <c r="A108" s="715">
        <f ca="1">A107</f>
        <v>43603</v>
      </c>
      <c r="B108" s="588">
        <f ca="1">IF(C108&lt;&gt;C107,1,0)</f>
        <v>0</v>
      </c>
      <c r="C108" s="717" t="str">
        <f ca="1">LOOKUP($A108,计划!$B$12:$B$755,计划!$AG$12:$AG$755)</f>
        <v>9A3</v>
      </c>
      <c r="D108" s="727">
        <f>D102</f>
        <v>0.5</v>
      </c>
      <c r="E108" s="719" t="e">
        <f ca="1">IF(SUMPRODUCT((计划!$B$12:$B$755=$A108)*(计划!$W$12:$W$755=$D108),计划!X$12:X$755)&gt;0,SUMPRODUCT((计划!$B$12:$B$755=$A108)*(计划!$W$12:$W$755=$D108),计划!X$12:X$755),NA())</f>
        <v>#REF!</v>
      </c>
      <c r="F108" s="719" t="e">
        <f ca="1">IF(SUMPRODUCT((计划!$B$12:$B$755=$A108)*(计划!$W$12:$W$755=$D108),计划!Y$12:Y$755)&gt;0,SUMPRODUCT((计划!$B$12:$B$755=$A108)*(计划!$W$12:$W$755=$D108),计划!Y$12:Y$755),NA())</f>
        <v>#REF!</v>
      </c>
      <c r="G108" s="720" t="e">
        <f ca="1">IF(F108="",NA(),E108*100/F108)</f>
        <v>#REF!</v>
      </c>
      <c r="H108" s="721" t="e">
        <f ca="1">IFERROR(IF(E108="",NA(),AVERAGEIF(E103:E108,"&gt;0")),NA())</f>
        <v>#N/A</v>
      </c>
      <c r="I108" s="721" t="e">
        <f ca="1">IFERROR(IF(F108="",NA(),AVERAGEIF(F103:F108,"&gt;0")),NA())</f>
        <v>#N/A</v>
      </c>
      <c r="J108" s="722" t="e">
        <f ca="1">IF(I108="",NA(),H108*100/I108)</f>
        <v>#N/A</v>
      </c>
    </row>
    <row r="109">
      <c r="A109" s="715">
        <f ca="1">A108</f>
        <v>43603</v>
      </c>
      <c r="B109" s="588">
        <f ca="1">IF(C109&lt;&gt;C108,1,0)</f>
        <v>0</v>
      </c>
      <c r="C109" s="717" t="str">
        <f ca="1">LOOKUP($A109,计划!$B$12:$B$755,计划!$AG$12:$AG$755)</f>
        <v>9A3</v>
      </c>
      <c r="D109" s="727">
        <f>D103</f>
        <v>0.6875</v>
      </c>
      <c r="E109" s="719" t="e">
        <f ca="1">IF(SUMPRODUCT((计划!$B$12:$B$755=$A109)*(计划!$W$12:$W$755=$D109),计划!X$12:X$755)&gt;0,SUMPRODUCT((计划!$B$12:$B$755=$A109)*(计划!$W$12:$W$755=$D109),计划!X$12:X$755),NA())</f>
        <v>#REF!</v>
      </c>
      <c r="F109" s="719" t="e">
        <f ca="1">IF(SUMPRODUCT((计划!$B$12:$B$755=$A109)*(计划!$W$12:$W$755=$D109),计划!Y$12:Y$755)&gt;0,SUMPRODUCT((计划!$B$12:$B$755=$A109)*(计划!$W$12:$W$755=$D109),计划!Y$12:Y$755),NA())</f>
        <v>#REF!</v>
      </c>
      <c r="G109" s="720" t="e">
        <f ca="1">IF(F109="",NA(),E109*100/F109)</f>
        <v>#REF!</v>
      </c>
      <c r="H109" s="721" t="e">
        <f ca="1">IFERROR(IF(E109="",NA(),AVERAGEIF(E104:E109,"&gt;0")),NA())</f>
        <v>#N/A</v>
      </c>
      <c r="I109" s="721" t="e">
        <f ca="1">IFERROR(IF(F109="",NA(),AVERAGEIF(F104:F109,"&gt;0")),NA())</f>
        <v>#N/A</v>
      </c>
      <c r="J109" s="722" t="e">
        <f ca="1">IF(I109="",NA(),H109*100/I109)</f>
        <v>#N/A</v>
      </c>
    </row>
    <row r="110">
      <c r="A110" s="724">
        <f ca="1">A109</f>
        <v>43603</v>
      </c>
      <c r="B110" s="588">
        <f ca="1">IF(C110&lt;&gt;C109,1,0)</f>
        <v>0</v>
      </c>
      <c r="C110" s="716" t="str">
        <f ca="1">LOOKUP($A110,计划!$B$12:$B$755,计划!$AG$12:$AG$755)</f>
        <v>9A3</v>
      </c>
      <c r="D110" s="727">
        <f>D104</f>
        <v>0.83333333333333304</v>
      </c>
      <c r="E110" s="719" t="e">
        <f ca="1">IF(SUMPRODUCT((计划!$B$12:$B$755=$A110)*(计划!$W$12:$W$755=$D110),计划!X$12:X$755)&gt;0,SUMPRODUCT((计划!$B$12:$B$755=$A110)*(计划!$W$12:$W$755=$D110),计划!X$12:X$755),NA())</f>
        <v>#REF!</v>
      </c>
      <c r="F110" s="719" t="e">
        <f ca="1">IF(SUMPRODUCT((计划!$B$12:$B$755=$A110)*(计划!$W$12:$W$755=$D110),计划!Y$12:Y$755)&gt;0,SUMPRODUCT((计划!$B$12:$B$755=$A110)*(计划!$W$12:$W$755=$D110),计划!Y$12:Y$755),NA())</f>
        <v>#REF!</v>
      </c>
      <c r="G110" s="720" t="e">
        <f ca="1">IF(F110="",NA(),E110*100/F110)</f>
        <v>#REF!</v>
      </c>
      <c r="H110" s="721" t="e">
        <f ca="1">IFERROR(IF(E110="",NA(),AVERAGEIF(E105:E110,"&gt;0")),NA())</f>
        <v>#N/A</v>
      </c>
      <c r="I110" s="721" t="e">
        <f ca="1">IFERROR(IF(F110="",NA(),AVERAGEIF(F105:F110,"&gt;0")),NA())</f>
        <v>#N/A</v>
      </c>
      <c r="J110" s="722" t="e">
        <f ca="1">IF(I110="",NA(),H110*100/I110)</f>
        <v>#N/A</v>
      </c>
    </row>
    <row r="111">
      <c r="A111" s="725">
        <f ca="1">A105+1</f>
        <v>43604</v>
      </c>
      <c r="B111" s="588">
        <f ca="1">IF(C111&lt;&gt;C110,1,0)</f>
        <v>0</v>
      </c>
      <c r="C111" s="726" t="str">
        <f ca="1">LOOKUP($A111,计划!$B$12:$B$755,计划!$AG$12:$AG$755)</f>
        <v>9A3</v>
      </c>
      <c r="D111" s="727">
        <f>D105</f>
        <v>0.020833333333333301</v>
      </c>
      <c r="E111" s="719" t="e">
        <f ca="1">IF(SUMPRODUCT((计划!$B$12:$B$755=$A111)*(计划!$W$12:$W$755=$D111),计划!X$12:X$755)&gt;0,SUMPRODUCT((计划!$B$12:$B$755=$A111)*(计划!$W$12:$W$755=$D111),计划!X$12:X$755),NA())</f>
        <v>#REF!</v>
      </c>
      <c r="F111" s="719" t="e">
        <f ca="1">IF(SUMPRODUCT((计划!$B$12:$B$755=$A111)*(计划!$W$12:$W$755=$D111),计划!Y$12:Y$755)&gt;0,SUMPRODUCT((计划!$B$12:$B$755=$A111)*(计划!$W$12:$W$755=$D111),计划!Y$12:Y$755),NA())</f>
        <v>#REF!</v>
      </c>
      <c r="G111" s="720" t="e">
        <f ca="1">IF(F111="",NA(),E111*100/F111)</f>
        <v>#REF!</v>
      </c>
      <c r="H111" s="721" t="e">
        <f ca="1">IFERROR(IF(E111="",NA(),AVERAGEIF(E106:E111,"&gt;0")),NA())</f>
        <v>#N/A</v>
      </c>
      <c r="I111" s="721" t="e">
        <f ca="1">IFERROR(IF(F111="",NA(),AVERAGEIF(F106:F111,"&gt;0")),NA())</f>
        <v>#N/A</v>
      </c>
      <c r="J111" s="722" t="e">
        <f ca="1">IF(I111="",NA(),H111*100/I111)</f>
        <v>#N/A</v>
      </c>
    </row>
    <row r="112">
      <c r="A112" s="715">
        <f ca="1">A111</f>
        <v>43604</v>
      </c>
      <c r="B112" s="588">
        <f ca="1">IF(C112&lt;&gt;C111,1,0)</f>
        <v>0</v>
      </c>
      <c r="C112" s="717" t="str">
        <f ca="1">LOOKUP($A112,计划!$B$12:$B$755,计划!$AG$12:$AG$755)</f>
        <v>9A3</v>
      </c>
      <c r="D112" s="727">
        <f>D106</f>
        <v>0.16666666666666699</v>
      </c>
      <c r="E112" s="719" t="e">
        <f ca="1">IF(SUMPRODUCT((计划!$B$12:$B$755=$A112)*(计划!$W$12:$W$755=$D112),计划!X$12:X$755)&gt;0,SUMPRODUCT((计划!$B$12:$B$755=$A112)*(计划!$W$12:$W$755=$D112),计划!X$12:X$755),NA())</f>
        <v>#REF!</v>
      </c>
      <c r="F112" s="719" t="e">
        <f ca="1">IF(SUMPRODUCT((计划!$B$12:$B$755=$A112)*(计划!$W$12:$W$755=$D112),计划!Y$12:Y$755)&gt;0,SUMPRODUCT((计划!$B$12:$B$755=$A112)*(计划!$W$12:$W$755=$D112),计划!Y$12:Y$755),NA())</f>
        <v>#REF!</v>
      </c>
      <c r="G112" s="720" t="e">
        <f ca="1">IF(F112="",NA(),E112*100/F112)</f>
        <v>#REF!</v>
      </c>
      <c r="H112" s="721" t="e">
        <f ca="1">IFERROR(IF(E112="",NA(),AVERAGEIF(E107:E112,"&gt;0")),NA())</f>
        <v>#N/A</v>
      </c>
      <c r="I112" s="721" t="e">
        <f ca="1">IFERROR(IF(F112="",NA(),AVERAGEIF(F107:F112,"&gt;0")),NA())</f>
        <v>#N/A</v>
      </c>
      <c r="J112" s="722" t="e">
        <f ca="1">IF(I112="",NA(),H112*100/I112)</f>
        <v>#N/A</v>
      </c>
    </row>
    <row r="113">
      <c r="A113" s="715">
        <f ca="1">A107+1</f>
        <v>43604</v>
      </c>
      <c r="B113" s="588">
        <f ca="1">IF(C113&lt;&gt;C112,1,0)</f>
        <v>0</v>
      </c>
      <c r="C113" s="717" t="str">
        <f ca="1">LOOKUP($A113,计划!$B$12:$B$755,计划!$AG$12:$AG$755)</f>
        <v>9A3</v>
      </c>
      <c r="D113" s="727">
        <f>D107</f>
        <v>0.35416666666666702</v>
      </c>
      <c r="E113" s="719" t="e">
        <f ca="1">IF(SUMPRODUCT((计划!$B$12:$B$755=$A113)*(计划!$W$12:$W$755=$D113),计划!X$12:X$755)&gt;0,SUMPRODUCT((计划!$B$12:$B$755=$A113)*(计划!$W$12:$W$755=$D113),计划!X$12:X$755),NA())</f>
        <v>#REF!</v>
      </c>
      <c r="F113" s="719" t="e">
        <f ca="1">IF(SUMPRODUCT((计划!$B$12:$B$755=$A113)*(计划!$W$12:$W$755=$D113),计划!Y$12:Y$755)&gt;0,SUMPRODUCT((计划!$B$12:$B$755=$A113)*(计划!$W$12:$W$755=$D113),计划!Y$12:Y$755),NA())</f>
        <v>#REF!</v>
      </c>
      <c r="G113" s="720" t="e">
        <f ca="1">IF(F113="",NA(),E113*100/F113)</f>
        <v>#REF!</v>
      </c>
      <c r="H113" s="721" t="e">
        <f ca="1">IFERROR(IF(E113="",NA(),AVERAGEIF(E108:E113,"&gt;0")),NA())</f>
        <v>#N/A</v>
      </c>
      <c r="I113" s="721" t="e">
        <f ca="1">IFERROR(IF(F113="",NA(),AVERAGEIF(F108:F113,"&gt;0")),NA())</f>
        <v>#N/A</v>
      </c>
      <c r="J113" s="722" t="e">
        <f ca="1">IF(I113="",NA(),H113*100/I113)</f>
        <v>#N/A</v>
      </c>
    </row>
    <row r="114">
      <c r="A114" s="715">
        <f ca="1">A113</f>
        <v>43604</v>
      </c>
      <c r="B114" s="588">
        <f ca="1">IF(C114&lt;&gt;C113,1,0)</f>
        <v>0</v>
      </c>
      <c r="C114" s="717" t="str">
        <f ca="1">LOOKUP($A114,计划!$B$12:$B$755,计划!$AG$12:$AG$755)</f>
        <v>9A3</v>
      </c>
      <c r="D114" s="727">
        <f>D108</f>
        <v>0.5</v>
      </c>
      <c r="E114" s="719" t="e">
        <f ca="1">IF(SUMPRODUCT((计划!$B$12:$B$755=$A114)*(计划!$W$12:$W$755=$D114),计划!X$12:X$755)&gt;0,SUMPRODUCT((计划!$B$12:$B$755=$A114)*(计划!$W$12:$W$755=$D114),计划!X$12:X$755),NA())</f>
        <v>#REF!</v>
      </c>
      <c r="F114" s="719" t="e">
        <f ca="1">IF(SUMPRODUCT((计划!$B$12:$B$755=$A114)*(计划!$W$12:$W$755=$D114),计划!Y$12:Y$755)&gt;0,SUMPRODUCT((计划!$B$12:$B$755=$A114)*(计划!$W$12:$W$755=$D114),计划!Y$12:Y$755),NA())</f>
        <v>#REF!</v>
      </c>
      <c r="G114" s="720" t="e">
        <f ca="1">IF(F114="",NA(),E114*100/F114)</f>
        <v>#REF!</v>
      </c>
      <c r="H114" s="721" t="e">
        <f ca="1">IFERROR(IF(E114="",NA(),AVERAGEIF(E109:E114,"&gt;0")),NA())</f>
        <v>#N/A</v>
      </c>
      <c r="I114" s="721" t="e">
        <f ca="1">IFERROR(IF(F114="",NA(),AVERAGEIF(F109:F114,"&gt;0")),NA())</f>
        <v>#N/A</v>
      </c>
      <c r="J114" s="722" t="e">
        <f ca="1">IF(I114="",NA(),H114*100/I114)</f>
        <v>#N/A</v>
      </c>
    </row>
    <row r="115">
      <c r="A115" s="715">
        <f ca="1">A114</f>
        <v>43604</v>
      </c>
      <c r="B115" s="588">
        <f ca="1">IF(C115&lt;&gt;C114,1,0)</f>
        <v>0</v>
      </c>
      <c r="C115" s="717" t="str">
        <f ca="1">LOOKUP($A115,计划!$B$12:$B$755,计划!$AG$12:$AG$755)</f>
        <v>9A3</v>
      </c>
      <c r="D115" s="727">
        <f>D109</f>
        <v>0.6875</v>
      </c>
      <c r="E115" s="719" t="e">
        <f ca="1">IF(SUMPRODUCT((计划!$B$12:$B$755=$A115)*(计划!$W$12:$W$755=$D115),计划!X$12:X$755)&gt;0,SUMPRODUCT((计划!$B$12:$B$755=$A115)*(计划!$W$12:$W$755=$D115),计划!X$12:X$755),NA())</f>
        <v>#REF!</v>
      </c>
      <c r="F115" s="719" t="e">
        <f ca="1">IF(SUMPRODUCT((计划!$B$12:$B$755=$A115)*(计划!$W$12:$W$755=$D115),计划!Y$12:Y$755)&gt;0,SUMPRODUCT((计划!$B$12:$B$755=$A115)*(计划!$W$12:$W$755=$D115),计划!Y$12:Y$755),NA())</f>
        <v>#REF!</v>
      </c>
      <c r="G115" s="720" t="e">
        <f ca="1">IF(F115="",NA(),E115*100/F115)</f>
        <v>#REF!</v>
      </c>
      <c r="H115" s="721" t="e">
        <f ca="1">IFERROR(IF(E115="",NA(),AVERAGEIF(E110:E115,"&gt;0")),NA())</f>
        <v>#N/A</v>
      </c>
      <c r="I115" s="721" t="e">
        <f ca="1">IFERROR(IF(F115="",NA(),AVERAGEIF(F110:F115,"&gt;0")),NA())</f>
        <v>#N/A</v>
      </c>
      <c r="J115" s="722" t="e">
        <f ca="1">IF(I115="",NA(),H115*100/I115)</f>
        <v>#N/A</v>
      </c>
    </row>
    <row r="116">
      <c r="A116" s="724">
        <f ca="1">A115</f>
        <v>43604</v>
      </c>
      <c r="B116" s="588">
        <f ca="1">IF(C116&lt;&gt;C115,1,0)</f>
        <v>0</v>
      </c>
      <c r="C116" s="716" t="str">
        <f ca="1">LOOKUP($A116,计划!$B$12:$B$755,计划!$AG$12:$AG$755)</f>
        <v>9A3</v>
      </c>
      <c r="D116" s="727">
        <f>D110</f>
        <v>0.83333333333333304</v>
      </c>
      <c r="E116" s="719" t="e">
        <f ca="1">IF(SUMPRODUCT((计划!$B$12:$B$755=$A116)*(计划!$W$12:$W$755=$D116),计划!X$12:X$755)&gt;0,SUMPRODUCT((计划!$B$12:$B$755=$A116)*(计划!$W$12:$W$755=$D116),计划!X$12:X$755),NA())</f>
        <v>#REF!</v>
      </c>
      <c r="F116" s="719" t="e">
        <f ca="1">IF(SUMPRODUCT((计划!$B$12:$B$755=$A116)*(计划!$W$12:$W$755=$D116),计划!Y$12:Y$755)&gt;0,SUMPRODUCT((计划!$B$12:$B$755=$A116)*(计划!$W$12:$W$755=$D116),计划!Y$12:Y$755),NA())</f>
        <v>#REF!</v>
      </c>
      <c r="G116" s="720" t="e">
        <f ca="1">IF(F116="",NA(),E116*100/F116)</f>
        <v>#REF!</v>
      </c>
      <c r="H116" s="721" t="e">
        <f ca="1">IFERROR(IF(E116="",NA(),AVERAGEIF(E111:E116,"&gt;0")),NA())</f>
        <v>#N/A</v>
      </c>
      <c r="I116" s="721" t="e">
        <f ca="1">IFERROR(IF(F116="",NA(),AVERAGEIF(F111:F116,"&gt;0")),NA())</f>
        <v>#N/A</v>
      </c>
      <c r="J116" s="722" t="e">
        <f ca="1">IF(I116="",NA(),H116*100/I116)</f>
        <v>#N/A</v>
      </c>
    </row>
    <row r="117">
      <c r="A117" s="725">
        <f ca="1">A111+1</f>
        <v>43605</v>
      </c>
      <c r="B117" s="588">
        <f ca="1">IF(C117&lt;&gt;C116,1,0)</f>
        <v>0</v>
      </c>
      <c r="C117" s="726" t="str">
        <f ca="1">LOOKUP($A117,计划!$B$12:$B$755,计划!$AG$12:$AG$755)</f>
        <v>9A3</v>
      </c>
      <c r="D117" s="727">
        <f>D111</f>
        <v>0.020833333333333301</v>
      </c>
      <c r="E117" s="719" t="e">
        <f ca="1">IF(SUMPRODUCT((计划!$B$12:$B$755=$A117)*(计划!$W$12:$W$755=$D117),计划!X$12:X$755)&gt;0,SUMPRODUCT((计划!$B$12:$B$755=$A117)*(计划!$W$12:$W$755=$D117),计划!X$12:X$755),NA())</f>
        <v>#REF!</v>
      </c>
      <c r="F117" s="719" t="e">
        <f ca="1">IF(SUMPRODUCT((计划!$B$12:$B$755=$A117)*(计划!$W$12:$W$755=$D117),计划!Y$12:Y$755)&gt;0,SUMPRODUCT((计划!$B$12:$B$755=$A117)*(计划!$W$12:$W$755=$D117),计划!Y$12:Y$755),NA())</f>
        <v>#REF!</v>
      </c>
      <c r="G117" s="720" t="e">
        <f ca="1">IF(F117="",NA(),E117*100/F117)</f>
        <v>#REF!</v>
      </c>
      <c r="H117" s="721" t="e">
        <f ca="1">IFERROR(IF(E117="",NA(),AVERAGEIF(E112:E117,"&gt;0")),NA())</f>
        <v>#N/A</v>
      </c>
      <c r="I117" s="721" t="e">
        <f ca="1">IFERROR(IF(F117="",NA(),AVERAGEIF(F112:F117,"&gt;0")),NA())</f>
        <v>#N/A</v>
      </c>
      <c r="J117" s="722" t="e">
        <f ca="1">IF(I117="",NA(),H117*100/I117)</f>
        <v>#N/A</v>
      </c>
    </row>
    <row r="118">
      <c r="A118" s="715">
        <f ca="1">A117</f>
        <v>43605</v>
      </c>
      <c r="B118" s="588">
        <f ca="1">IF(C118&lt;&gt;C117,1,0)</f>
        <v>0</v>
      </c>
      <c r="C118" s="717" t="str">
        <f ca="1">LOOKUP($A118,计划!$B$12:$B$755,计划!$AG$12:$AG$755)</f>
        <v>9A3</v>
      </c>
      <c r="D118" s="727">
        <f>D112</f>
        <v>0.16666666666666699</v>
      </c>
      <c r="E118" s="719" t="e">
        <f ca="1">IF(SUMPRODUCT((计划!$B$12:$B$755=$A118)*(计划!$W$12:$W$755=$D118),计划!X$12:X$755)&gt;0,SUMPRODUCT((计划!$B$12:$B$755=$A118)*(计划!$W$12:$W$755=$D118),计划!X$12:X$755),NA())</f>
        <v>#REF!</v>
      </c>
      <c r="F118" s="719" t="e">
        <f ca="1">IF(SUMPRODUCT((计划!$B$12:$B$755=$A118)*(计划!$W$12:$W$755=$D118),计划!Y$12:Y$755)&gt;0,SUMPRODUCT((计划!$B$12:$B$755=$A118)*(计划!$W$12:$W$755=$D118),计划!Y$12:Y$755),NA())</f>
        <v>#REF!</v>
      </c>
      <c r="G118" s="720" t="e">
        <f ca="1">IF(F118="",NA(),E118*100/F118)</f>
        <v>#REF!</v>
      </c>
      <c r="H118" s="721" t="e">
        <f ca="1">IFERROR(IF(E118="",NA(),AVERAGEIF(E113:E118,"&gt;0")),NA())</f>
        <v>#N/A</v>
      </c>
      <c r="I118" s="721" t="e">
        <f ca="1">IFERROR(IF(F118="",NA(),AVERAGEIF(F113:F118,"&gt;0")),NA())</f>
        <v>#N/A</v>
      </c>
      <c r="J118" s="722" t="e">
        <f ca="1">IF(I118="",NA(),H118*100/I118)</f>
        <v>#N/A</v>
      </c>
    </row>
    <row r="119">
      <c r="A119" s="715">
        <f ca="1">A113+1</f>
        <v>43605</v>
      </c>
      <c r="B119" s="588">
        <f ca="1">IF(C119&lt;&gt;C118,1,0)</f>
        <v>0</v>
      </c>
      <c r="C119" s="717" t="str">
        <f ca="1">LOOKUP($A119,计划!$B$12:$B$755,计划!$AG$12:$AG$755)</f>
        <v>9A3</v>
      </c>
      <c r="D119" s="727">
        <f>D113</f>
        <v>0.35416666666666702</v>
      </c>
      <c r="E119" s="719" t="e">
        <f ca="1">IF(SUMPRODUCT((计划!$B$12:$B$755=$A119)*(计划!$W$12:$W$755=$D119),计划!X$12:X$755)&gt;0,SUMPRODUCT((计划!$B$12:$B$755=$A119)*(计划!$W$12:$W$755=$D119),计划!X$12:X$755),NA())</f>
        <v>#REF!</v>
      </c>
      <c r="F119" s="719" t="e">
        <f ca="1">IF(SUMPRODUCT((计划!$B$12:$B$755=$A119)*(计划!$W$12:$W$755=$D119),计划!Y$12:Y$755)&gt;0,SUMPRODUCT((计划!$B$12:$B$755=$A119)*(计划!$W$12:$W$755=$D119),计划!Y$12:Y$755),NA())</f>
        <v>#REF!</v>
      </c>
      <c r="G119" s="720" t="e">
        <f ca="1">IF(F119="",NA(),E119*100/F119)</f>
        <v>#REF!</v>
      </c>
      <c r="H119" s="721" t="e">
        <f ca="1">IFERROR(IF(E119="",NA(),AVERAGEIF(E114:E119,"&gt;0")),NA())</f>
        <v>#N/A</v>
      </c>
      <c r="I119" s="721" t="e">
        <f ca="1">IFERROR(IF(F119="",NA(),AVERAGEIF(F114:F119,"&gt;0")),NA())</f>
        <v>#N/A</v>
      </c>
      <c r="J119" s="722" t="e">
        <f ca="1">IF(I119="",NA(),H119*100/I119)</f>
        <v>#N/A</v>
      </c>
    </row>
    <row r="120">
      <c r="A120" s="715">
        <f ca="1">A119</f>
        <v>43605</v>
      </c>
      <c r="B120" s="588">
        <f ca="1">IF(C120&lt;&gt;C119,1,0)</f>
        <v>0</v>
      </c>
      <c r="C120" s="717" t="str">
        <f ca="1">LOOKUP($A120,计划!$B$12:$B$755,计划!$AG$12:$AG$755)</f>
        <v>9A3</v>
      </c>
      <c r="D120" s="727">
        <f>D114</f>
        <v>0.5</v>
      </c>
      <c r="E120" s="719" t="e">
        <f ca="1">IF(SUMPRODUCT((计划!$B$12:$B$755=$A120)*(计划!$W$12:$W$755=$D120),计划!X$12:X$755)&gt;0,SUMPRODUCT((计划!$B$12:$B$755=$A120)*(计划!$W$12:$W$755=$D120),计划!X$12:X$755),NA())</f>
        <v>#REF!</v>
      </c>
      <c r="F120" s="719" t="e">
        <f ca="1">IF(SUMPRODUCT((计划!$B$12:$B$755=$A120)*(计划!$W$12:$W$755=$D120),计划!Y$12:Y$755)&gt;0,SUMPRODUCT((计划!$B$12:$B$755=$A120)*(计划!$W$12:$W$755=$D120),计划!Y$12:Y$755),NA())</f>
        <v>#REF!</v>
      </c>
      <c r="G120" s="720" t="e">
        <f ca="1">IF(F120="",NA(),E120*100/F120)</f>
        <v>#REF!</v>
      </c>
      <c r="H120" s="721" t="e">
        <f ca="1">IFERROR(IF(E120="",NA(),AVERAGEIF(E115:E120,"&gt;0")),NA())</f>
        <v>#N/A</v>
      </c>
      <c r="I120" s="721" t="e">
        <f ca="1">IFERROR(IF(F120="",NA(),AVERAGEIF(F115:F120,"&gt;0")),NA())</f>
        <v>#N/A</v>
      </c>
      <c r="J120" s="722" t="e">
        <f ca="1">IF(I120="",NA(),H120*100/I120)</f>
        <v>#N/A</v>
      </c>
    </row>
    <row r="121">
      <c r="A121" s="715">
        <f ca="1">A120</f>
        <v>43605</v>
      </c>
      <c r="B121" s="588">
        <f ca="1">IF(C121&lt;&gt;C120,1,0)</f>
        <v>0</v>
      </c>
      <c r="C121" s="717" t="str">
        <f ca="1">LOOKUP($A121,计划!$B$12:$B$755,计划!$AG$12:$AG$755)</f>
        <v>9A3</v>
      </c>
      <c r="D121" s="727">
        <f>D115</f>
        <v>0.6875</v>
      </c>
      <c r="E121" s="719" t="e">
        <f ca="1">IF(SUMPRODUCT((计划!$B$12:$B$755=$A121)*(计划!$W$12:$W$755=$D121),计划!X$12:X$755)&gt;0,SUMPRODUCT((计划!$B$12:$B$755=$A121)*(计划!$W$12:$W$755=$D121),计划!X$12:X$755),NA())</f>
        <v>#REF!</v>
      </c>
      <c r="F121" s="719" t="e">
        <f ca="1">IF(SUMPRODUCT((计划!$B$12:$B$755=$A121)*(计划!$W$12:$W$755=$D121),计划!Y$12:Y$755)&gt;0,SUMPRODUCT((计划!$B$12:$B$755=$A121)*(计划!$W$12:$W$755=$D121),计划!Y$12:Y$755),NA())</f>
        <v>#REF!</v>
      </c>
      <c r="G121" s="720" t="e">
        <f ca="1">IF(F121="",NA(),E121*100/F121)</f>
        <v>#REF!</v>
      </c>
      <c r="H121" s="721" t="e">
        <f ca="1">IFERROR(IF(E121="",NA(),AVERAGEIF(E116:E121,"&gt;0")),NA())</f>
        <v>#N/A</v>
      </c>
      <c r="I121" s="721" t="e">
        <f ca="1">IFERROR(IF(F121="",NA(),AVERAGEIF(F116:F121,"&gt;0")),NA())</f>
        <v>#N/A</v>
      </c>
      <c r="J121" s="722" t="e">
        <f ca="1">IF(I121="",NA(),H121*100/I121)</f>
        <v>#N/A</v>
      </c>
    </row>
    <row r="122">
      <c r="A122" s="724">
        <f ca="1">A121</f>
        <v>43605</v>
      </c>
      <c r="B122" s="588">
        <f ca="1">IF(C122&lt;&gt;C121,1,0)</f>
        <v>0</v>
      </c>
      <c r="C122" s="716" t="str">
        <f ca="1">LOOKUP($A122,计划!$B$12:$B$755,计划!$AG$12:$AG$755)</f>
        <v>9A3</v>
      </c>
      <c r="D122" s="727">
        <f>D116</f>
        <v>0.83333333333333304</v>
      </c>
      <c r="E122" s="719" t="e">
        <f ca="1">IF(SUMPRODUCT((计划!$B$12:$B$755=$A122)*(计划!$W$12:$W$755=$D122),计划!X$12:X$755)&gt;0,SUMPRODUCT((计划!$B$12:$B$755=$A122)*(计划!$W$12:$W$755=$D122),计划!X$12:X$755),NA())</f>
        <v>#REF!</v>
      </c>
      <c r="F122" s="719" t="e">
        <f ca="1">IF(SUMPRODUCT((计划!$B$12:$B$755=$A122)*(计划!$W$12:$W$755=$D122),计划!Y$12:Y$755)&gt;0,SUMPRODUCT((计划!$B$12:$B$755=$A122)*(计划!$W$12:$W$755=$D122),计划!Y$12:Y$755),NA())</f>
        <v>#REF!</v>
      </c>
      <c r="G122" s="720" t="e">
        <f ca="1">IF(F122="",NA(),E122*100/F122)</f>
        <v>#REF!</v>
      </c>
      <c r="H122" s="721" t="e">
        <f ca="1">IFERROR(IF(E122="",NA(),AVERAGEIF(E117:E122,"&gt;0")),NA())</f>
        <v>#N/A</v>
      </c>
      <c r="I122" s="721" t="e">
        <f ca="1">IFERROR(IF(F122="",NA(),AVERAGEIF(F117:F122,"&gt;0")),NA())</f>
        <v>#N/A</v>
      </c>
      <c r="J122" s="722" t="e">
        <f ca="1">IF(I122="",NA(),H122*100/I122)</f>
        <v>#N/A</v>
      </c>
    </row>
    <row r="123">
      <c r="A123" s="725">
        <f ca="1">A117+1</f>
        <v>43606</v>
      </c>
      <c r="B123" s="588">
        <f ca="1">IF(C123&lt;&gt;C122,1,0)</f>
        <v>0</v>
      </c>
      <c r="C123" s="726" t="str">
        <f ca="1">LOOKUP($A123,计划!$B$12:$B$755,计划!$AG$12:$AG$755)</f>
        <v>9A3</v>
      </c>
      <c r="D123" s="727">
        <f>D117</f>
        <v>0.020833333333333301</v>
      </c>
      <c r="E123" s="719" t="e">
        <f ca="1">IF(SUMPRODUCT((计划!$B$12:$B$755=$A123)*(计划!$W$12:$W$755=$D123),计划!X$12:X$755)&gt;0,SUMPRODUCT((计划!$B$12:$B$755=$A123)*(计划!$W$12:$W$755=$D123),计划!X$12:X$755),NA())</f>
        <v>#REF!</v>
      </c>
      <c r="F123" s="719" t="e">
        <f ca="1">IF(SUMPRODUCT((计划!$B$12:$B$755=$A123)*(计划!$W$12:$W$755=$D123),计划!Y$12:Y$755)&gt;0,SUMPRODUCT((计划!$B$12:$B$755=$A123)*(计划!$W$12:$W$755=$D123),计划!Y$12:Y$755),NA())</f>
        <v>#REF!</v>
      </c>
      <c r="G123" s="720" t="e">
        <f ca="1">IF(F123="",NA(),E123*100/F123)</f>
        <v>#REF!</v>
      </c>
      <c r="H123" s="721" t="e">
        <f ca="1">IFERROR(IF(E123="",NA(),AVERAGEIF(E118:E123,"&gt;0")),NA())</f>
        <v>#N/A</v>
      </c>
      <c r="I123" s="721" t="e">
        <f ca="1">IFERROR(IF(F123="",NA(),AVERAGEIF(F118:F123,"&gt;0")),NA())</f>
        <v>#N/A</v>
      </c>
      <c r="J123" s="722" t="e">
        <f ca="1">IF(I123="",NA(),H123*100/I123)</f>
        <v>#N/A</v>
      </c>
    </row>
    <row r="124">
      <c r="A124" s="715">
        <f ca="1">A123</f>
        <v>43606</v>
      </c>
      <c r="B124" s="588">
        <f ca="1">IF(C124&lt;&gt;C123,1,0)</f>
        <v>0</v>
      </c>
      <c r="C124" s="717" t="str">
        <f ca="1">LOOKUP($A124,计划!$B$12:$B$755,计划!$AG$12:$AG$755)</f>
        <v>9A3</v>
      </c>
      <c r="D124" s="727">
        <f>D118</f>
        <v>0.16666666666666699</v>
      </c>
      <c r="E124" s="719" t="e">
        <f ca="1">IF(SUMPRODUCT((计划!$B$12:$B$755=$A124)*(计划!$W$12:$W$755=$D124),计划!X$12:X$755)&gt;0,SUMPRODUCT((计划!$B$12:$B$755=$A124)*(计划!$W$12:$W$755=$D124),计划!X$12:X$755),NA())</f>
        <v>#REF!</v>
      </c>
      <c r="F124" s="719" t="e">
        <f ca="1">IF(SUMPRODUCT((计划!$B$12:$B$755=$A124)*(计划!$W$12:$W$755=$D124),计划!Y$12:Y$755)&gt;0,SUMPRODUCT((计划!$B$12:$B$755=$A124)*(计划!$W$12:$W$755=$D124),计划!Y$12:Y$755),NA())</f>
        <v>#REF!</v>
      </c>
      <c r="G124" s="720" t="e">
        <f ca="1">IF(F124="",NA(),E124*100/F124)</f>
        <v>#REF!</v>
      </c>
      <c r="H124" s="721" t="e">
        <f ca="1">IFERROR(IF(E124="",NA(),AVERAGEIF(E119:E124,"&gt;0")),NA())</f>
        <v>#N/A</v>
      </c>
      <c r="I124" s="721" t="e">
        <f ca="1">IFERROR(IF(F124="",NA(),AVERAGEIF(F119:F124,"&gt;0")),NA())</f>
        <v>#N/A</v>
      </c>
      <c r="J124" s="722" t="e">
        <f ca="1">IF(I124="",NA(),H124*100/I124)</f>
        <v>#N/A</v>
      </c>
    </row>
    <row r="125">
      <c r="A125" s="715">
        <f ca="1">A119+1</f>
        <v>43606</v>
      </c>
      <c r="B125" s="588">
        <f ca="1">IF(C125&lt;&gt;C124,1,0)</f>
        <v>0</v>
      </c>
      <c r="C125" s="717" t="str">
        <f ca="1">LOOKUP($A125,计划!$B$12:$B$755,计划!$AG$12:$AG$755)</f>
        <v>9A3</v>
      </c>
      <c r="D125" s="727">
        <f>D119</f>
        <v>0.35416666666666702</v>
      </c>
      <c r="E125" s="719" t="e">
        <f ca="1">IF(SUMPRODUCT((计划!$B$12:$B$755=$A125)*(计划!$W$12:$W$755=$D125),计划!X$12:X$755)&gt;0,SUMPRODUCT((计划!$B$12:$B$755=$A125)*(计划!$W$12:$W$755=$D125),计划!X$12:X$755),NA())</f>
        <v>#REF!</v>
      </c>
      <c r="F125" s="719" t="e">
        <f ca="1">IF(SUMPRODUCT((计划!$B$12:$B$755=$A125)*(计划!$W$12:$W$755=$D125),计划!Y$12:Y$755)&gt;0,SUMPRODUCT((计划!$B$12:$B$755=$A125)*(计划!$W$12:$W$755=$D125),计划!Y$12:Y$755),NA())</f>
        <v>#REF!</v>
      </c>
      <c r="G125" s="720" t="e">
        <f ca="1">IF(F125="",NA(),E125*100/F125)</f>
        <v>#REF!</v>
      </c>
      <c r="H125" s="721" t="e">
        <f ca="1">IFERROR(IF(E125="",NA(),AVERAGEIF(E120:E125,"&gt;0")),NA())</f>
        <v>#N/A</v>
      </c>
      <c r="I125" s="721" t="e">
        <f ca="1">IFERROR(IF(F125="",NA(),AVERAGEIF(F120:F125,"&gt;0")),NA())</f>
        <v>#N/A</v>
      </c>
      <c r="J125" s="722" t="e">
        <f ca="1">IF(I125="",NA(),H125*100/I125)</f>
        <v>#N/A</v>
      </c>
    </row>
    <row r="126">
      <c r="A126" s="715">
        <f ca="1">A125</f>
        <v>43606</v>
      </c>
      <c r="B126" s="588">
        <f ca="1">IF(C126&lt;&gt;C125,1,0)</f>
        <v>0</v>
      </c>
      <c r="C126" s="717" t="str">
        <f ca="1">LOOKUP($A126,计划!$B$12:$B$755,计划!$AG$12:$AG$755)</f>
        <v>9A3</v>
      </c>
      <c r="D126" s="727">
        <f>D120</f>
        <v>0.5</v>
      </c>
      <c r="E126" s="719" t="e">
        <f ca="1">IF(SUMPRODUCT((计划!$B$12:$B$755=$A126)*(计划!$W$12:$W$755=$D126),计划!X$12:X$755)&gt;0,SUMPRODUCT((计划!$B$12:$B$755=$A126)*(计划!$W$12:$W$755=$D126),计划!X$12:X$755),NA())</f>
        <v>#REF!</v>
      </c>
      <c r="F126" s="719" t="e">
        <f ca="1">IF(SUMPRODUCT((计划!$B$12:$B$755=$A126)*(计划!$W$12:$W$755=$D126),计划!Y$12:Y$755)&gt;0,SUMPRODUCT((计划!$B$12:$B$755=$A126)*(计划!$W$12:$W$755=$D126),计划!Y$12:Y$755),NA())</f>
        <v>#REF!</v>
      </c>
      <c r="G126" s="720" t="e">
        <f ca="1">IF(F126="",NA(),E126*100/F126)</f>
        <v>#REF!</v>
      </c>
      <c r="H126" s="721" t="e">
        <f ca="1">IFERROR(IF(E126="",NA(),AVERAGEIF(E121:E126,"&gt;0")),NA())</f>
        <v>#N/A</v>
      </c>
      <c r="I126" s="721" t="e">
        <f ca="1">IFERROR(IF(F126="",NA(),AVERAGEIF(F121:F126,"&gt;0")),NA())</f>
        <v>#N/A</v>
      </c>
      <c r="J126" s="722" t="e">
        <f ca="1">IF(I126="",NA(),H126*100/I126)</f>
        <v>#N/A</v>
      </c>
    </row>
    <row r="127">
      <c r="A127" s="715">
        <f ca="1">A126</f>
        <v>43606</v>
      </c>
      <c r="B127" s="588">
        <f ca="1">IF(C127&lt;&gt;C126,1,0)</f>
        <v>0</v>
      </c>
      <c r="C127" s="717" t="str">
        <f ca="1">LOOKUP($A127,计划!$B$12:$B$755,计划!$AG$12:$AG$755)</f>
        <v>9A3</v>
      </c>
      <c r="D127" s="727">
        <f>D121</f>
        <v>0.6875</v>
      </c>
      <c r="E127" s="719" t="e">
        <f ca="1">IF(SUMPRODUCT((计划!$B$12:$B$755=$A127)*(计划!$W$12:$W$755=$D127),计划!X$12:X$755)&gt;0,SUMPRODUCT((计划!$B$12:$B$755=$A127)*(计划!$W$12:$W$755=$D127),计划!X$12:X$755),NA())</f>
        <v>#REF!</v>
      </c>
      <c r="F127" s="719" t="e">
        <f ca="1">IF(SUMPRODUCT((计划!$B$12:$B$755=$A127)*(计划!$W$12:$W$755=$D127),计划!Y$12:Y$755)&gt;0,SUMPRODUCT((计划!$B$12:$B$755=$A127)*(计划!$W$12:$W$755=$D127),计划!Y$12:Y$755),NA())</f>
        <v>#REF!</v>
      </c>
      <c r="G127" s="720" t="e">
        <f ca="1">IF(F127="",NA(),E127*100/F127)</f>
        <v>#REF!</v>
      </c>
      <c r="H127" s="721" t="e">
        <f ca="1">IFERROR(IF(E127="",NA(),AVERAGEIF(E122:E127,"&gt;0")),NA())</f>
        <v>#N/A</v>
      </c>
      <c r="I127" s="721" t="e">
        <f ca="1">IFERROR(IF(F127="",NA(),AVERAGEIF(F122:F127,"&gt;0")),NA())</f>
        <v>#N/A</v>
      </c>
      <c r="J127" s="722" t="e">
        <f ca="1">IF(I127="",NA(),H127*100/I127)</f>
        <v>#N/A</v>
      </c>
    </row>
    <row r="128">
      <c r="A128" s="724">
        <f ca="1">A127</f>
        <v>43606</v>
      </c>
      <c r="B128" s="588">
        <f ca="1">IF(C128&lt;&gt;C127,1,0)</f>
        <v>0</v>
      </c>
      <c r="C128" s="716" t="str">
        <f ca="1">LOOKUP($A128,计划!$B$12:$B$755,计划!$AG$12:$AG$755)</f>
        <v>9A3</v>
      </c>
      <c r="D128" s="727">
        <f>D122</f>
        <v>0.83333333333333304</v>
      </c>
      <c r="E128" s="719" t="e">
        <f ca="1">IF(SUMPRODUCT((计划!$B$12:$B$755=$A128)*(计划!$W$12:$W$755=$D128),计划!X$12:X$755)&gt;0,SUMPRODUCT((计划!$B$12:$B$755=$A128)*(计划!$W$12:$W$755=$D128),计划!X$12:X$755),NA())</f>
        <v>#REF!</v>
      </c>
      <c r="F128" s="719" t="e">
        <f ca="1">IF(SUMPRODUCT((计划!$B$12:$B$755=$A128)*(计划!$W$12:$W$755=$D128),计划!Y$12:Y$755)&gt;0,SUMPRODUCT((计划!$B$12:$B$755=$A128)*(计划!$W$12:$W$755=$D128),计划!Y$12:Y$755),NA())</f>
        <v>#REF!</v>
      </c>
      <c r="G128" s="720" t="e">
        <f ca="1">IF(F128="",NA(),E128*100/F128)</f>
        <v>#REF!</v>
      </c>
      <c r="H128" s="721" t="e">
        <f ca="1">IFERROR(IF(E128="",NA(),AVERAGEIF(E123:E128,"&gt;0")),NA())</f>
        <v>#N/A</v>
      </c>
      <c r="I128" s="721" t="e">
        <f ca="1">IFERROR(IF(F128="",NA(),AVERAGEIF(F123:F128,"&gt;0")),NA())</f>
        <v>#N/A</v>
      </c>
      <c r="J128" s="722" t="e">
        <f ca="1">IF(I128="",NA(),H128*100/I128)</f>
        <v>#N/A</v>
      </c>
    </row>
    <row r="129">
      <c r="A129" s="725">
        <f ca="1">A123+1</f>
        <v>43607</v>
      </c>
      <c r="B129" s="588">
        <f ca="1">IF(C129&lt;&gt;C128,1,0)</f>
        <v>0</v>
      </c>
      <c r="C129" s="726" t="str">
        <f ca="1">LOOKUP($A129,计划!$B$12:$B$755,计划!$AG$12:$AG$755)</f>
        <v>9A3</v>
      </c>
      <c r="D129" s="727">
        <f>D123</f>
        <v>0.020833333333333301</v>
      </c>
      <c r="E129" s="719" t="e">
        <f ca="1">IF(SUMPRODUCT((计划!$B$12:$B$755=$A129)*(计划!$W$12:$W$755=$D129),计划!X$12:X$755)&gt;0,SUMPRODUCT((计划!$B$12:$B$755=$A129)*(计划!$W$12:$W$755=$D129),计划!X$12:X$755),NA())</f>
        <v>#REF!</v>
      </c>
      <c r="F129" s="719" t="e">
        <f ca="1">IF(SUMPRODUCT((计划!$B$12:$B$755=$A129)*(计划!$W$12:$W$755=$D129),计划!Y$12:Y$755)&gt;0,SUMPRODUCT((计划!$B$12:$B$755=$A129)*(计划!$W$12:$W$755=$D129),计划!Y$12:Y$755),NA())</f>
        <v>#REF!</v>
      </c>
      <c r="G129" s="720" t="e">
        <f ca="1">IF(F129="",NA(),E129*100/F129)</f>
        <v>#REF!</v>
      </c>
      <c r="H129" s="721" t="e">
        <f ca="1">IFERROR(IF(E129="",NA(),AVERAGEIF(E124:E129,"&gt;0")),NA())</f>
        <v>#N/A</v>
      </c>
      <c r="I129" s="721" t="e">
        <f ca="1">IFERROR(IF(F129="",NA(),AVERAGEIF(F124:F129,"&gt;0")),NA())</f>
        <v>#N/A</v>
      </c>
      <c r="J129" s="722" t="e">
        <f ca="1">IF(I129="",NA(),H129*100/I129)</f>
        <v>#N/A</v>
      </c>
    </row>
    <row r="130">
      <c r="A130" s="715">
        <f ca="1">A129</f>
        <v>43607</v>
      </c>
      <c r="B130" s="588">
        <f ca="1">IF(C130&lt;&gt;C129,1,0)</f>
        <v>0</v>
      </c>
      <c r="C130" s="717" t="str">
        <f ca="1">LOOKUP($A130,计划!$B$12:$B$755,计划!$AG$12:$AG$755)</f>
        <v>9A3</v>
      </c>
      <c r="D130" s="727">
        <f>D124</f>
        <v>0.16666666666666699</v>
      </c>
      <c r="E130" s="719" t="e">
        <f ca="1">IF(SUMPRODUCT((计划!$B$12:$B$755=$A130)*(计划!$W$12:$W$755=$D130),计划!X$12:X$755)&gt;0,SUMPRODUCT((计划!$B$12:$B$755=$A130)*(计划!$W$12:$W$755=$D130),计划!X$12:X$755),NA())</f>
        <v>#REF!</v>
      </c>
      <c r="F130" s="719" t="e">
        <f ca="1">IF(SUMPRODUCT((计划!$B$12:$B$755=$A130)*(计划!$W$12:$W$755=$D130),计划!Y$12:Y$755)&gt;0,SUMPRODUCT((计划!$B$12:$B$755=$A130)*(计划!$W$12:$W$755=$D130),计划!Y$12:Y$755),NA())</f>
        <v>#REF!</v>
      </c>
      <c r="G130" s="720" t="e">
        <f ca="1">IF(F130="",NA(),E130*100/F130)</f>
        <v>#REF!</v>
      </c>
      <c r="H130" s="721" t="e">
        <f ca="1">IFERROR(IF(E130="",NA(),AVERAGEIF(E125:E130,"&gt;0")),NA())</f>
        <v>#N/A</v>
      </c>
      <c r="I130" s="721" t="e">
        <f ca="1">IFERROR(IF(F130="",NA(),AVERAGEIF(F125:F130,"&gt;0")),NA())</f>
        <v>#N/A</v>
      </c>
      <c r="J130" s="722" t="e">
        <f ca="1">IF(I130="",NA(),H130*100/I130)</f>
        <v>#N/A</v>
      </c>
    </row>
    <row r="131">
      <c r="A131" s="715">
        <f ca="1">A125+1</f>
        <v>43607</v>
      </c>
      <c r="B131" s="588">
        <f ca="1">IF(C131&lt;&gt;C130,1,0)</f>
        <v>0</v>
      </c>
      <c r="C131" s="717" t="str">
        <f ca="1">LOOKUP($A131,计划!$B$12:$B$755,计划!$AG$12:$AG$755)</f>
        <v>9A3</v>
      </c>
      <c r="D131" s="727">
        <f>D125</f>
        <v>0.35416666666666702</v>
      </c>
      <c r="E131" s="719" t="e">
        <f ca="1">IF(SUMPRODUCT((计划!$B$12:$B$755=$A131)*(计划!$W$12:$W$755=$D131),计划!X$12:X$755)&gt;0,SUMPRODUCT((计划!$B$12:$B$755=$A131)*(计划!$W$12:$W$755=$D131),计划!X$12:X$755),NA())</f>
        <v>#REF!</v>
      </c>
      <c r="F131" s="719" t="e">
        <f ca="1">IF(SUMPRODUCT((计划!$B$12:$B$755=$A131)*(计划!$W$12:$W$755=$D131),计划!Y$12:Y$755)&gt;0,SUMPRODUCT((计划!$B$12:$B$755=$A131)*(计划!$W$12:$W$755=$D131),计划!Y$12:Y$755),NA())</f>
        <v>#REF!</v>
      </c>
      <c r="G131" s="720" t="e">
        <f ca="1">IF(F131="",NA(),E131*100/F131)</f>
        <v>#REF!</v>
      </c>
      <c r="H131" s="721" t="e">
        <f ca="1">IFERROR(IF(E131="",NA(),AVERAGEIF(E126:E131,"&gt;0")),NA())</f>
        <v>#N/A</v>
      </c>
      <c r="I131" s="721" t="e">
        <f ca="1">IFERROR(IF(F131="",NA(),AVERAGEIF(F126:F131,"&gt;0")),NA())</f>
        <v>#N/A</v>
      </c>
      <c r="J131" s="722" t="e">
        <f ca="1">IF(I131="",NA(),H131*100/I131)</f>
        <v>#N/A</v>
      </c>
    </row>
    <row r="132">
      <c r="A132" s="715">
        <f ca="1">A131</f>
        <v>43607</v>
      </c>
      <c r="B132" s="588">
        <f ca="1">IF(C132&lt;&gt;C131,1,0)</f>
        <v>0</v>
      </c>
      <c r="C132" s="717" t="str">
        <f ca="1">LOOKUP($A132,计划!$B$12:$B$755,计划!$AG$12:$AG$755)</f>
        <v>9A3</v>
      </c>
      <c r="D132" s="727">
        <f>D126</f>
        <v>0.5</v>
      </c>
      <c r="E132" s="719" t="e">
        <f ca="1">IF(SUMPRODUCT((计划!$B$12:$B$755=$A132)*(计划!$W$12:$W$755=$D132),计划!X$12:X$755)&gt;0,SUMPRODUCT((计划!$B$12:$B$755=$A132)*(计划!$W$12:$W$755=$D132),计划!X$12:X$755),NA())</f>
        <v>#REF!</v>
      </c>
      <c r="F132" s="719" t="e">
        <f ca="1">IF(SUMPRODUCT((计划!$B$12:$B$755=$A132)*(计划!$W$12:$W$755=$D132),计划!Y$12:Y$755)&gt;0,SUMPRODUCT((计划!$B$12:$B$755=$A132)*(计划!$W$12:$W$755=$D132),计划!Y$12:Y$755),NA())</f>
        <v>#REF!</v>
      </c>
      <c r="G132" s="720" t="e">
        <f ca="1">IF(F132="",NA(),E132*100/F132)</f>
        <v>#REF!</v>
      </c>
      <c r="H132" s="721" t="e">
        <f ca="1">IFERROR(IF(E132="",NA(),AVERAGEIF(E127:E132,"&gt;0")),NA())</f>
        <v>#N/A</v>
      </c>
      <c r="I132" s="721" t="e">
        <f ca="1">IFERROR(IF(F132="",NA(),AVERAGEIF(F127:F132,"&gt;0")),NA())</f>
        <v>#N/A</v>
      </c>
      <c r="J132" s="722" t="e">
        <f ca="1">IF(I132="",NA(),H132*100/I132)</f>
        <v>#N/A</v>
      </c>
    </row>
    <row r="133">
      <c r="A133" s="715">
        <f ca="1">A132</f>
        <v>43607</v>
      </c>
      <c r="B133" s="588">
        <f ca="1">IF(C133&lt;&gt;C132,1,0)</f>
        <v>0</v>
      </c>
      <c r="C133" s="717" t="str">
        <f ca="1">LOOKUP($A133,计划!$B$12:$B$755,计划!$AG$12:$AG$755)</f>
        <v>9A3</v>
      </c>
      <c r="D133" s="727">
        <f>D127</f>
        <v>0.6875</v>
      </c>
      <c r="E133" s="719" t="e">
        <f ca="1">IF(SUMPRODUCT((计划!$B$12:$B$755=$A133)*(计划!$W$12:$W$755=$D133),计划!X$12:X$755)&gt;0,SUMPRODUCT((计划!$B$12:$B$755=$A133)*(计划!$W$12:$W$755=$D133),计划!X$12:X$755),NA())</f>
        <v>#REF!</v>
      </c>
      <c r="F133" s="719" t="e">
        <f ca="1">IF(SUMPRODUCT((计划!$B$12:$B$755=$A133)*(计划!$W$12:$W$755=$D133),计划!Y$12:Y$755)&gt;0,SUMPRODUCT((计划!$B$12:$B$755=$A133)*(计划!$W$12:$W$755=$D133),计划!Y$12:Y$755),NA())</f>
        <v>#REF!</v>
      </c>
      <c r="G133" s="720" t="e">
        <f ca="1">IF(F133="",NA(),E133*100/F133)</f>
        <v>#REF!</v>
      </c>
      <c r="H133" s="721" t="e">
        <f ca="1">IFERROR(IF(E133="",NA(),AVERAGEIF(E128:E133,"&gt;0")),NA())</f>
        <v>#N/A</v>
      </c>
      <c r="I133" s="721" t="e">
        <f ca="1">IFERROR(IF(F133="",NA(),AVERAGEIF(F128:F133,"&gt;0")),NA())</f>
        <v>#N/A</v>
      </c>
      <c r="J133" s="722" t="e">
        <f ca="1">IF(I133="",NA(),H133*100/I133)</f>
        <v>#N/A</v>
      </c>
    </row>
    <row r="134">
      <c r="A134" s="724">
        <f ca="1">A133</f>
        <v>43607</v>
      </c>
      <c r="B134" s="588">
        <f ca="1">IF(C134&lt;&gt;C133,1,0)</f>
        <v>0</v>
      </c>
      <c r="C134" s="716" t="str">
        <f ca="1">LOOKUP($A134,计划!$B$12:$B$755,计划!$AG$12:$AG$755)</f>
        <v>9A3</v>
      </c>
      <c r="D134" s="727">
        <f>D128</f>
        <v>0.83333333333333304</v>
      </c>
      <c r="E134" s="719" t="e">
        <f ca="1">IF(SUMPRODUCT((计划!$B$12:$B$755=$A134)*(计划!$W$12:$W$755=$D134),计划!X$12:X$755)&gt;0,SUMPRODUCT((计划!$B$12:$B$755=$A134)*(计划!$W$12:$W$755=$D134),计划!X$12:X$755),NA())</f>
        <v>#REF!</v>
      </c>
      <c r="F134" s="719" t="e">
        <f ca="1">IF(SUMPRODUCT((计划!$B$12:$B$755=$A134)*(计划!$W$12:$W$755=$D134),计划!Y$12:Y$755)&gt;0,SUMPRODUCT((计划!$B$12:$B$755=$A134)*(计划!$W$12:$W$755=$D134),计划!Y$12:Y$755),NA())</f>
        <v>#REF!</v>
      </c>
      <c r="G134" s="720" t="e">
        <f ca="1">IF(F134="",NA(),E134*100/F134)</f>
        <v>#REF!</v>
      </c>
      <c r="H134" s="721" t="e">
        <f ca="1">IFERROR(IF(E134="",NA(),AVERAGEIF(E129:E134,"&gt;0")),NA())</f>
        <v>#N/A</v>
      </c>
      <c r="I134" s="721" t="e">
        <f ca="1">IFERROR(IF(F134="",NA(),AVERAGEIF(F129:F134,"&gt;0")),NA())</f>
        <v>#N/A</v>
      </c>
      <c r="J134" s="722" t="e">
        <f ca="1">IF(I134="",NA(),H134*100/I134)</f>
        <v>#N/A</v>
      </c>
    </row>
    <row r="135">
      <c r="A135" s="725">
        <f ca="1">A129+1</f>
        <v>43608</v>
      </c>
      <c r="B135" s="588">
        <f ca="1">IF(C135&lt;&gt;C134,1,0)</f>
        <v>0</v>
      </c>
      <c r="C135" s="726" t="str">
        <f ca="1">LOOKUP($A135,计划!$B$12:$B$755,计划!$AG$12:$AG$755)</f>
        <v>9A3</v>
      </c>
      <c r="D135" s="727">
        <f>D129</f>
        <v>0.020833333333333301</v>
      </c>
      <c r="E135" s="719" t="e">
        <f ca="1">IF(SUMPRODUCT((计划!$B$12:$B$755=$A135)*(计划!$W$12:$W$755=$D135),计划!X$12:X$755)&gt;0,SUMPRODUCT((计划!$B$12:$B$755=$A135)*(计划!$W$12:$W$755=$D135),计划!X$12:X$755),NA())</f>
        <v>#REF!</v>
      </c>
      <c r="F135" s="719" t="e">
        <f ca="1">IF(SUMPRODUCT((计划!$B$12:$B$755=$A135)*(计划!$W$12:$W$755=$D135),计划!Y$12:Y$755)&gt;0,SUMPRODUCT((计划!$B$12:$B$755=$A135)*(计划!$W$12:$W$755=$D135),计划!Y$12:Y$755),NA())</f>
        <v>#REF!</v>
      </c>
      <c r="G135" s="720" t="e">
        <f ca="1">IF(F135="",NA(),E135*100/F135)</f>
        <v>#REF!</v>
      </c>
      <c r="H135" s="721" t="e">
        <f ca="1">IFERROR(IF(E135="",NA(),AVERAGEIF(E130:E135,"&gt;0")),NA())</f>
        <v>#N/A</v>
      </c>
      <c r="I135" s="721" t="e">
        <f ca="1">IFERROR(IF(F135="",NA(),AVERAGEIF(F130:F135,"&gt;0")),NA())</f>
        <v>#N/A</v>
      </c>
      <c r="J135" s="722" t="e">
        <f ca="1">IF(I135="",NA(),H135*100/I135)</f>
        <v>#N/A</v>
      </c>
    </row>
    <row r="136">
      <c r="A136" s="715">
        <f ca="1">A135</f>
        <v>43608</v>
      </c>
      <c r="B136" s="588">
        <f ca="1">IF(C136&lt;&gt;C135,1,0)</f>
        <v>0</v>
      </c>
      <c r="C136" s="717" t="str">
        <f ca="1">LOOKUP($A136,计划!$B$12:$B$755,计划!$AG$12:$AG$755)</f>
        <v>9A3</v>
      </c>
      <c r="D136" s="727">
        <f>D130</f>
        <v>0.16666666666666699</v>
      </c>
      <c r="E136" s="719" t="e">
        <f ca="1">IF(SUMPRODUCT((计划!$B$12:$B$755=$A136)*(计划!$W$12:$W$755=$D136),计划!X$12:X$755)&gt;0,SUMPRODUCT((计划!$B$12:$B$755=$A136)*(计划!$W$12:$W$755=$D136),计划!X$12:X$755),NA())</f>
        <v>#REF!</v>
      </c>
      <c r="F136" s="719" t="e">
        <f ca="1">IF(SUMPRODUCT((计划!$B$12:$B$755=$A136)*(计划!$W$12:$W$755=$D136),计划!Y$12:Y$755)&gt;0,SUMPRODUCT((计划!$B$12:$B$755=$A136)*(计划!$W$12:$W$755=$D136),计划!Y$12:Y$755),NA())</f>
        <v>#REF!</v>
      </c>
      <c r="G136" s="720" t="e">
        <f ca="1">IF(F136="",NA(),E136*100/F136)</f>
        <v>#REF!</v>
      </c>
      <c r="H136" s="721" t="e">
        <f ca="1">IFERROR(IF(E136="",NA(),AVERAGEIF(E131:E136,"&gt;0")),NA())</f>
        <v>#N/A</v>
      </c>
      <c r="I136" s="721" t="e">
        <f ca="1">IFERROR(IF(F136="",NA(),AVERAGEIF(F131:F136,"&gt;0")),NA())</f>
        <v>#N/A</v>
      </c>
      <c r="J136" s="722" t="e">
        <f ca="1">IF(I136="",NA(),H136*100/I136)</f>
        <v>#N/A</v>
      </c>
    </row>
    <row r="137">
      <c r="A137" s="715">
        <f ca="1">A131+1</f>
        <v>43608</v>
      </c>
      <c r="B137" s="588">
        <f ca="1">IF(C137&lt;&gt;C136,1,0)</f>
        <v>0</v>
      </c>
      <c r="C137" s="717" t="str">
        <f ca="1">LOOKUP($A137,计划!$B$12:$B$755,计划!$AG$12:$AG$755)</f>
        <v>9A3</v>
      </c>
      <c r="D137" s="727">
        <f>D131</f>
        <v>0.35416666666666702</v>
      </c>
      <c r="E137" s="719" t="e">
        <f ca="1">IF(SUMPRODUCT((计划!$B$12:$B$755=$A137)*(计划!$W$12:$W$755=$D137),计划!X$12:X$755)&gt;0,SUMPRODUCT((计划!$B$12:$B$755=$A137)*(计划!$W$12:$W$755=$D137),计划!X$12:X$755),NA())</f>
        <v>#REF!</v>
      </c>
      <c r="F137" s="719" t="e">
        <f ca="1">IF(SUMPRODUCT((计划!$B$12:$B$755=$A137)*(计划!$W$12:$W$755=$D137),计划!Y$12:Y$755)&gt;0,SUMPRODUCT((计划!$B$12:$B$755=$A137)*(计划!$W$12:$W$755=$D137),计划!Y$12:Y$755),NA())</f>
        <v>#REF!</v>
      </c>
      <c r="G137" s="720" t="e">
        <f ca="1">IF(F137="",NA(),E137*100/F137)</f>
        <v>#REF!</v>
      </c>
      <c r="H137" s="721" t="e">
        <f ca="1">IFERROR(IF(E137="",NA(),AVERAGEIF(E132:E137,"&gt;0")),NA())</f>
        <v>#N/A</v>
      </c>
      <c r="I137" s="721" t="e">
        <f ca="1">IFERROR(IF(F137="",NA(),AVERAGEIF(F132:F137,"&gt;0")),NA())</f>
        <v>#N/A</v>
      </c>
      <c r="J137" s="722" t="e">
        <f ca="1">IF(I137="",NA(),H137*100/I137)</f>
        <v>#N/A</v>
      </c>
    </row>
    <row r="138">
      <c r="A138" s="715">
        <f ca="1">A137</f>
        <v>43608</v>
      </c>
      <c r="B138" s="588">
        <f ca="1">IF(C138&lt;&gt;C137,1,0)</f>
        <v>0</v>
      </c>
      <c r="C138" s="717" t="str">
        <f ca="1">LOOKUP($A138,计划!$B$12:$B$755,计划!$AG$12:$AG$755)</f>
        <v>9A3</v>
      </c>
      <c r="D138" s="727">
        <f>D132</f>
        <v>0.5</v>
      </c>
      <c r="E138" s="719" t="e">
        <f ca="1">IF(SUMPRODUCT((计划!$B$12:$B$755=$A138)*(计划!$W$12:$W$755=$D138),计划!X$12:X$755)&gt;0,SUMPRODUCT((计划!$B$12:$B$755=$A138)*(计划!$W$12:$W$755=$D138),计划!X$12:X$755),NA())</f>
        <v>#REF!</v>
      </c>
      <c r="F138" s="719" t="e">
        <f ca="1">IF(SUMPRODUCT((计划!$B$12:$B$755=$A138)*(计划!$W$12:$W$755=$D138),计划!Y$12:Y$755)&gt;0,SUMPRODUCT((计划!$B$12:$B$755=$A138)*(计划!$W$12:$W$755=$D138),计划!Y$12:Y$755),NA())</f>
        <v>#REF!</v>
      </c>
      <c r="G138" s="720" t="e">
        <f ca="1">IF(F138="",NA(),E138*100/F138)</f>
        <v>#REF!</v>
      </c>
      <c r="H138" s="721" t="e">
        <f ca="1">IFERROR(IF(E138="",NA(),AVERAGEIF(E133:E138,"&gt;0")),NA())</f>
        <v>#N/A</v>
      </c>
      <c r="I138" s="721" t="e">
        <f ca="1">IFERROR(IF(F138="",NA(),AVERAGEIF(F133:F138,"&gt;0")),NA())</f>
        <v>#N/A</v>
      </c>
      <c r="J138" s="722" t="e">
        <f ca="1">IF(I138="",NA(),H138*100/I138)</f>
        <v>#N/A</v>
      </c>
    </row>
    <row r="139">
      <c r="A139" s="715">
        <f ca="1">A138</f>
        <v>43608</v>
      </c>
      <c r="B139" s="588">
        <f ca="1">IF(C139&lt;&gt;C138,1,0)</f>
        <v>0</v>
      </c>
      <c r="C139" s="717" t="str">
        <f ca="1">LOOKUP($A139,计划!$B$12:$B$755,计划!$AG$12:$AG$755)</f>
        <v>9A3</v>
      </c>
      <c r="D139" s="727">
        <f>D133</f>
        <v>0.6875</v>
      </c>
      <c r="E139" s="719" t="e">
        <f ca="1">IF(SUMPRODUCT((计划!$B$12:$B$755=$A139)*(计划!$W$12:$W$755=$D139),计划!X$12:X$755)&gt;0,SUMPRODUCT((计划!$B$12:$B$755=$A139)*(计划!$W$12:$W$755=$D139),计划!X$12:X$755),NA())</f>
        <v>#REF!</v>
      </c>
      <c r="F139" s="719" t="e">
        <f ca="1">IF(SUMPRODUCT((计划!$B$12:$B$755=$A139)*(计划!$W$12:$W$755=$D139),计划!Y$12:Y$755)&gt;0,SUMPRODUCT((计划!$B$12:$B$755=$A139)*(计划!$W$12:$W$755=$D139),计划!Y$12:Y$755),NA())</f>
        <v>#REF!</v>
      </c>
      <c r="G139" s="720" t="e">
        <f ca="1">IF(F139="",NA(),E139*100/F139)</f>
        <v>#REF!</v>
      </c>
      <c r="H139" s="721" t="e">
        <f ca="1">IFERROR(IF(E139="",NA(),AVERAGEIF(E134:E139,"&gt;0")),NA())</f>
        <v>#N/A</v>
      </c>
      <c r="I139" s="721" t="e">
        <f ca="1">IFERROR(IF(F139="",NA(),AVERAGEIF(F134:F139,"&gt;0")),NA())</f>
        <v>#N/A</v>
      </c>
      <c r="J139" s="722" t="e">
        <f ca="1">IF(I139="",NA(),H139*100/I139)</f>
        <v>#N/A</v>
      </c>
    </row>
    <row r="140">
      <c r="A140" s="724">
        <f ca="1">A139</f>
        <v>43608</v>
      </c>
      <c r="B140" s="588">
        <f ca="1">IF(C140&lt;&gt;C139,1,0)</f>
        <v>0</v>
      </c>
      <c r="C140" s="716" t="str">
        <f ca="1">LOOKUP($A140,计划!$B$12:$B$755,计划!$AG$12:$AG$755)</f>
        <v>9A3</v>
      </c>
      <c r="D140" s="727">
        <f>D134</f>
        <v>0.83333333333333304</v>
      </c>
      <c r="E140" s="719" t="e">
        <f ca="1">IF(SUMPRODUCT((计划!$B$12:$B$755=$A140)*(计划!$W$12:$W$755=$D140),计划!X$12:X$755)&gt;0,SUMPRODUCT((计划!$B$12:$B$755=$A140)*(计划!$W$12:$W$755=$D140),计划!X$12:X$755),NA())</f>
        <v>#REF!</v>
      </c>
      <c r="F140" s="719" t="e">
        <f ca="1">IF(SUMPRODUCT((计划!$B$12:$B$755=$A140)*(计划!$W$12:$W$755=$D140),计划!Y$12:Y$755)&gt;0,SUMPRODUCT((计划!$B$12:$B$755=$A140)*(计划!$W$12:$W$755=$D140),计划!Y$12:Y$755),NA())</f>
        <v>#REF!</v>
      </c>
      <c r="G140" s="720" t="e">
        <f ca="1">IF(F140="",NA(),E140*100/F140)</f>
        <v>#REF!</v>
      </c>
      <c r="H140" s="721" t="e">
        <f ca="1">IFERROR(IF(E140="",NA(),AVERAGEIF(E135:E140,"&gt;0")),NA())</f>
        <v>#N/A</v>
      </c>
      <c r="I140" s="721" t="e">
        <f ca="1">IFERROR(IF(F140="",NA(),AVERAGEIF(F135:F140,"&gt;0")),NA())</f>
        <v>#N/A</v>
      </c>
      <c r="J140" s="722" t="e">
        <f ca="1">IF(I140="",NA(),H140*100/I140)</f>
        <v>#N/A</v>
      </c>
    </row>
    <row r="141">
      <c r="A141" s="725">
        <f ca="1">A135+1</f>
        <v>43609</v>
      </c>
      <c r="B141" s="588">
        <f ca="1">IF(C141&lt;&gt;C140,1,0)</f>
        <v>0</v>
      </c>
      <c r="C141" s="726" t="str">
        <f ca="1">LOOKUP($A141,计划!$B$12:$B$755,计划!$AG$12:$AG$755)</f>
        <v>9A3</v>
      </c>
      <c r="D141" s="727">
        <f>D135</f>
        <v>0.020833333333333301</v>
      </c>
      <c r="E141" s="719" t="e">
        <f ca="1">IF(SUMPRODUCT((计划!$B$12:$B$755=$A141)*(计划!$W$12:$W$755=$D141),计划!X$12:X$755)&gt;0,SUMPRODUCT((计划!$B$12:$B$755=$A141)*(计划!$W$12:$W$755=$D141),计划!X$12:X$755),NA())</f>
        <v>#REF!</v>
      </c>
      <c r="F141" s="719" t="e">
        <f ca="1">IF(SUMPRODUCT((计划!$B$12:$B$755=$A141)*(计划!$W$12:$W$755=$D141),计划!Y$12:Y$755)&gt;0,SUMPRODUCT((计划!$B$12:$B$755=$A141)*(计划!$W$12:$W$755=$D141),计划!Y$12:Y$755),NA())</f>
        <v>#REF!</v>
      </c>
      <c r="G141" s="720" t="e">
        <f ca="1">IF(F141="",NA(),E141*100/F141)</f>
        <v>#REF!</v>
      </c>
      <c r="H141" s="721" t="e">
        <f ca="1">IFERROR(IF(E141="",NA(),AVERAGEIF(E136:E141,"&gt;0")),NA())</f>
        <v>#N/A</v>
      </c>
      <c r="I141" s="721" t="e">
        <f ca="1">IFERROR(IF(F141="",NA(),AVERAGEIF(F136:F141,"&gt;0")),NA())</f>
        <v>#N/A</v>
      </c>
      <c r="J141" s="722" t="e">
        <f ca="1">IF(I141="",NA(),H141*100/I141)</f>
        <v>#N/A</v>
      </c>
    </row>
    <row r="142">
      <c r="A142" s="715">
        <f ca="1">A141</f>
        <v>43609</v>
      </c>
      <c r="B142" s="588">
        <f ca="1">IF(C142&lt;&gt;C141,1,0)</f>
        <v>0</v>
      </c>
      <c r="C142" s="717" t="str">
        <f ca="1">LOOKUP($A142,计划!$B$12:$B$755,计划!$AG$12:$AG$755)</f>
        <v>9A3</v>
      </c>
      <c r="D142" s="727">
        <f>D136</f>
        <v>0.16666666666666699</v>
      </c>
      <c r="E142" s="719" t="e">
        <f ca="1">IF(SUMPRODUCT((计划!$B$12:$B$755=$A142)*(计划!$W$12:$W$755=$D142),计划!X$12:X$755)&gt;0,SUMPRODUCT((计划!$B$12:$B$755=$A142)*(计划!$W$12:$W$755=$D142),计划!X$12:X$755),NA())</f>
        <v>#REF!</v>
      </c>
      <c r="F142" s="719" t="e">
        <f ca="1">IF(SUMPRODUCT((计划!$B$12:$B$755=$A142)*(计划!$W$12:$W$755=$D142),计划!Y$12:Y$755)&gt;0,SUMPRODUCT((计划!$B$12:$B$755=$A142)*(计划!$W$12:$W$755=$D142),计划!Y$12:Y$755),NA())</f>
        <v>#REF!</v>
      </c>
      <c r="G142" s="720" t="e">
        <f ca="1">IF(F142="",NA(),E142*100/F142)</f>
        <v>#REF!</v>
      </c>
      <c r="H142" s="721" t="e">
        <f ca="1">IFERROR(IF(E142="",NA(),AVERAGEIF(E137:E142,"&gt;0")),NA())</f>
        <v>#N/A</v>
      </c>
      <c r="I142" s="721" t="e">
        <f ca="1">IFERROR(IF(F142="",NA(),AVERAGEIF(F137:F142,"&gt;0")),NA())</f>
        <v>#N/A</v>
      </c>
      <c r="J142" s="722" t="e">
        <f ca="1">IF(I142="",NA(),H142*100/I142)</f>
        <v>#N/A</v>
      </c>
    </row>
    <row r="143">
      <c r="A143" s="715">
        <f ca="1">A137+1</f>
        <v>43609</v>
      </c>
      <c r="B143" s="588">
        <f ca="1">IF(C143&lt;&gt;C142,1,0)</f>
        <v>0</v>
      </c>
      <c r="C143" s="717" t="str">
        <f ca="1">LOOKUP($A143,计划!$B$12:$B$755,计划!$AG$12:$AG$755)</f>
        <v>9A3</v>
      </c>
      <c r="D143" s="727">
        <f>D137</f>
        <v>0.35416666666666702</v>
      </c>
      <c r="E143" s="719" t="e">
        <f ca="1">IF(SUMPRODUCT((计划!$B$12:$B$755=$A143)*(计划!$W$12:$W$755=$D143),计划!X$12:X$755)&gt;0,SUMPRODUCT((计划!$B$12:$B$755=$A143)*(计划!$W$12:$W$755=$D143),计划!X$12:X$755),NA())</f>
        <v>#REF!</v>
      </c>
      <c r="F143" s="719" t="e">
        <f ca="1">IF(SUMPRODUCT((计划!$B$12:$B$755=$A143)*(计划!$W$12:$W$755=$D143),计划!Y$12:Y$755)&gt;0,SUMPRODUCT((计划!$B$12:$B$755=$A143)*(计划!$W$12:$W$755=$D143),计划!Y$12:Y$755),NA())</f>
        <v>#REF!</v>
      </c>
      <c r="G143" s="720" t="e">
        <f ca="1">IF(F143="",NA(),E143*100/F143)</f>
        <v>#REF!</v>
      </c>
      <c r="H143" s="721" t="e">
        <f ca="1">IFERROR(IF(E143="",NA(),AVERAGEIF(E138:E143,"&gt;0")),NA())</f>
        <v>#N/A</v>
      </c>
      <c r="I143" s="721" t="e">
        <f ca="1">IFERROR(IF(F143="",NA(),AVERAGEIF(F138:F143,"&gt;0")),NA())</f>
        <v>#N/A</v>
      </c>
      <c r="J143" s="722" t="e">
        <f ca="1">IF(I143="",NA(),H143*100/I143)</f>
        <v>#N/A</v>
      </c>
    </row>
    <row r="144">
      <c r="A144" s="715">
        <f ca="1">A143</f>
        <v>43609</v>
      </c>
      <c r="B144" s="588">
        <f ca="1">IF(C144&lt;&gt;C143,1,0)</f>
        <v>0</v>
      </c>
      <c r="C144" s="717" t="str">
        <f ca="1">LOOKUP($A144,计划!$B$12:$B$755,计划!$AG$12:$AG$755)</f>
        <v>9A3</v>
      </c>
      <c r="D144" s="727">
        <f>D138</f>
        <v>0.5</v>
      </c>
      <c r="E144" s="719" t="e">
        <f ca="1">IF(SUMPRODUCT((计划!$B$12:$B$755=$A144)*(计划!$W$12:$W$755=$D144),计划!X$12:X$755)&gt;0,SUMPRODUCT((计划!$B$12:$B$755=$A144)*(计划!$W$12:$W$755=$D144),计划!X$12:X$755),NA())</f>
        <v>#REF!</v>
      </c>
      <c r="F144" s="719" t="e">
        <f ca="1">IF(SUMPRODUCT((计划!$B$12:$B$755=$A144)*(计划!$W$12:$W$755=$D144),计划!Y$12:Y$755)&gt;0,SUMPRODUCT((计划!$B$12:$B$755=$A144)*(计划!$W$12:$W$755=$D144),计划!Y$12:Y$755),NA())</f>
        <v>#REF!</v>
      </c>
      <c r="G144" s="720" t="e">
        <f ca="1">IF(F144="",NA(),E144*100/F144)</f>
        <v>#REF!</v>
      </c>
      <c r="H144" s="721" t="e">
        <f ca="1">IFERROR(IF(E144="",NA(),AVERAGEIF(E139:E144,"&gt;0")),NA())</f>
        <v>#N/A</v>
      </c>
      <c r="I144" s="721" t="e">
        <f ca="1">IFERROR(IF(F144="",NA(),AVERAGEIF(F139:F144,"&gt;0")),NA())</f>
        <v>#N/A</v>
      </c>
      <c r="J144" s="722" t="e">
        <f ca="1">IF(I144="",NA(),H144*100/I144)</f>
        <v>#N/A</v>
      </c>
    </row>
    <row r="145">
      <c r="A145" s="715">
        <f ca="1">A144</f>
        <v>43609</v>
      </c>
      <c r="B145" s="588">
        <f ca="1">IF(C145&lt;&gt;C144,1,0)</f>
        <v>0</v>
      </c>
      <c r="C145" s="717" t="str">
        <f ca="1">LOOKUP($A145,计划!$B$12:$B$755,计划!$AG$12:$AG$755)</f>
        <v>9A3</v>
      </c>
      <c r="D145" s="727">
        <f>D139</f>
        <v>0.6875</v>
      </c>
      <c r="E145" s="719" t="e">
        <f ca="1">IF(SUMPRODUCT((计划!$B$12:$B$755=$A145)*(计划!$W$12:$W$755=$D145),计划!X$12:X$755)&gt;0,SUMPRODUCT((计划!$B$12:$B$755=$A145)*(计划!$W$12:$W$755=$D145),计划!X$12:X$755),NA())</f>
        <v>#REF!</v>
      </c>
      <c r="F145" s="719" t="e">
        <f ca="1">IF(SUMPRODUCT((计划!$B$12:$B$755=$A145)*(计划!$W$12:$W$755=$D145),计划!Y$12:Y$755)&gt;0,SUMPRODUCT((计划!$B$12:$B$755=$A145)*(计划!$W$12:$W$755=$D145),计划!Y$12:Y$755),NA())</f>
        <v>#REF!</v>
      </c>
      <c r="G145" s="720" t="e">
        <f ca="1">IF(F145="",NA(),E145*100/F145)</f>
        <v>#REF!</v>
      </c>
      <c r="H145" s="721" t="e">
        <f ca="1">IFERROR(IF(E145="",NA(),AVERAGEIF(E140:E145,"&gt;0")),NA())</f>
        <v>#N/A</v>
      </c>
      <c r="I145" s="721" t="e">
        <f ca="1">IFERROR(IF(F145="",NA(),AVERAGEIF(F140:F145,"&gt;0")),NA())</f>
        <v>#N/A</v>
      </c>
      <c r="J145" s="722" t="e">
        <f ca="1">IF(I145="",NA(),H145*100/I145)</f>
        <v>#N/A</v>
      </c>
    </row>
    <row r="146">
      <c r="A146" s="724">
        <f ca="1">A145</f>
        <v>43609</v>
      </c>
      <c r="B146" s="588">
        <f ca="1">IF(C146&lt;&gt;C145,1,0)</f>
        <v>0</v>
      </c>
      <c r="C146" s="716" t="str">
        <f ca="1">LOOKUP($A146,计划!$B$12:$B$755,计划!$AG$12:$AG$755)</f>
        <v>9A3</v>
      </c>
      <c r="D146" s="727">
        <f>D140</f>
        <v>0.83333333333333304</v>
      </c>
      <c r="E146" s="719" t="e">
        <f ca="1">IF(SUMPRODUCT((计划!$B$12:$B$755=$A146)*(计划!$W$12:$W$755=$D146),计划!X$12:X$755)&gt;0,SUMPRODUCT((计划!$B$12:$B$755=$A146)*(计划!$W$12:$W$755=$D146),计划!X$12:X$755),NA())</f>
        <v>#REF!</v>
      </c>
      <c r="F146" s="719" t="e">
        <f ca="1">IF(SUMPRODUCT((计划!$B$12:$B$755=$A146)*(计划!$W$12:$W$755=$D146),计划!Y$12:Y$755)&gt;0,SUMPRODUCT((计划!$B$12:$B$755=$A146)*(计划!$W$12:$W$755=$D146),计划!Y$12:Y$755),NA())</f>
        <v>#REF!</v>
      </c>
      <c r="G146" s="720" t="e">
        <f ca="1">IF(F146="",NA(),E146*100/F146)</f>
        <v>#REF!</v>
      </c>
      <c r="H146" s="721" t="e">
        <f ca="1">IFERROR(IF(E146="",NA(),AVERAGEIF(E141:E146,"&gt;0")),NA())</f>
        <v>#N/A</v>
      </c>
      <c r="I146" s="721" t="e">
        <f ca="1">IFERROR(IF(F146="",NA(),AVERAGEIF(F141:F146,"&gt;0")),NA())</f>
        <v>#N/A</v>
      </c>
      <c r="J146" s="722" t="e">
        <f ca="1">IF(I146="",NA(),H146*100/I146)</f>
        <v>#N/A</v>
      </c>
    </row>
    <row r="147">
      <c r="A147" s="725">
        <f ca="1">A141+1</f>
        <v>43610</v>
      </c>
      <c r="B147" s="588">
        <f ca="1">IF(C147&lt;&gt;C146,1,0)</f>
        <v>0</v>
      </c>
      <c r="C147" s="726" t="str">
        <f ca="1">LOOKUP($A147,计划!$B$12:$B$755,计划!$AG$12:$AG$755)</f>
        <v>9A3</v>
      </c>
      <c r="D147" s="727">
        <f>D141</f>
        <v>0.020833333333333301</v>
      </c>
      <c r="E147" s="719" t="e">
        <f ca="1">IF(SUMPRODUCT((计划!$B$12:$B$755=$A147)*(计划!$W$12:$W$755=$D147),计划!X$12:X$755)&gt;0,SUMPRODUCT((计划!$B$12:$B$755=$A147)*(计划!$W$12:$W$755=$D147),计划!X$12:X$755),NA())</f>
        <v>#REF!</v>
      </c>
      <c r="F147" s="719" t="e">
        <f ca="1">IF(SUMPRODUCT((计划!$B$12:$B$755=$A147)*(计划!$W$12:$W$755=$D147),计划!Y$12:Y$755)&gt;0,SUMPRODUCT((计划!$B$12:$B$755=$A147)*(计划!$W$12:$W$755=$D147),计划!Y$12:Y$755),NA())</f>
        <v>#REF!</v>
      </c>
      <c r="G147" s="720" t="e">
        <f ca="1">IF(F147="",NA(),E147*100/F147)</f>
        <v>#REF!</v>
      </c>
      <c r="H147" s="721" t="e">
        <f ca="1">IFERROR(IF(E147="",NA(),AVERAGEIF(E142:E147,"&gt;0")),NA())</f>
        <v>#N/A</v>
      </c>
      <c r="I147" s="721" t="e">
        <f ca="1">IFERROR(IF(F147="",NA(),AVERAGEIF(F142:F147,"&gt;0")),NA())</f>
        <v>#N/A</v>
      </c>
      <c r="J147" s="722" t="e">
        <f ca="1">IF(I147="",NA(),H147*100/I147)</f>
        <v>#N/A</v>
      </c>
    </row>
    <row r="148">
      <c r="A148" s="715">
        <f ca="1">A147</f>
        <v>43610</v>
      </c>
      <c r="B148" s="588">
        <f ca="1">IF(C148&lt;&gt;C147,1,0)</f>
        <v>0</v>
      </c>
      <c r="C148" s="717" t="str">
        <f ca="1">LOOKUP($A148,计划!$B$12:$B$755,计划!$AG$12:$AG$755)</f>
        <v>9A3</v>
      </c>
      <c r="D148" s="727">
        <f>D142</f>
        <v>0.16666666666666699</v>
      </c>
      <c r="E148" s="719" t="e">
        <f ca="1">IF(SUMPRODUCT((计划!$B$12:$B$755=$A148)*(计划!$W$12:$W$755=$D148),计划!X$12:X$755)&gt;0,SUMPRODUCT((计划!$B$12:$B$755=$A148)*(计划!$W$12:$W$755=$D148),计划!X$12:X$755),NA())</f>
        <v>#REF!</v>
      </c>
      <c r="F148" s="719" t="e">
        <f ca="1">IF(SUMPRODUCT((计划!$B$12:$B$755=$A148)*(计划!$W$12:$W$755=$D148),计划!Y$12:Y$755)&gt;0,SUMPRODUCT((计划!$B$12:$B$755=$A148)*(计划!$W$12:$W$755=$D148),计划!Y$12:Y$755),NA())</f>
        <v>#REF!</v>
      </c>
      <c r="G148" s="720" t="e">
        <f ca="1">IF(F148="",NA(),E148*100/F148)</f>
        <v>#REF!</v>
      </c>
      <c r="H148" s="721" t="e">
        <f ca="1">IFERROR(IF(E148="",NA(),AVERAGEIF(E143:E148,"&gt;0")),NA())</f>
        <v>#N/A</v>
      </c>
      <c r="I148" s="721" t="e">
        <f ca="1">IFERROR(IF(F148="",NA(),AVERAGEIF(F143:F148,"&gt;0")),NA())</f>
        <v>#N/A</v>
      </c>
      <c r="J148" s="722" t="e">
        <f ca="1">IF(I148="",NA(),H148*100/I148)</f>
        <v>#N/A</v>
      </c>
    </row>
    <row r="149">
      <c r="A149" s="715">
        <f ca="1">A143+1</f>
        <v>43610</v>
      </c>
      <c r="B149" s="588">
        <f ca="1">IF(C149&lt;&gt;C148,1,0)</f>
        <v>0</v>
      </c>
      <c r="C149" s="717" t="str">
        <f ca="1">LOOKUP($A149,计划!$B$12:$B$755,计划!$AG$12:$AG$755)</f>
        <v>9A3</v>
      </c>
      <c r="D149" s="727">
        <f>D143</f>
        <v>0.35416666666666702</v>
      </c>
      <c r="E149" s="719" t="e">
        <f ca="1">IF(SUMPRODUCT((计划!$B$12:$B$755=$A149)*(计划!$W$12:$W$755=$D149),计划!X$12:X$755)&gt;0,SUMPRODUCT((计划!$B$12:$B$755=$A149)*(计划!$W$12:$W$755=$D149),计划!X$12:X$755),NA())</f>
        <v>#REF!</v>
      </c>
      <c r="F149" s="719" t="e">
        <f ca="1">IF(SUMPRODUCT((计划!$B$12:$B$755=$A149)*(计划!$W$12:$W$755=$D149),计划!Y$12:Y$755)&gt;0,SUMPRODUCT((计划!$B$12:$B$755=$A149)*(计划!$W$12:$W$755=$D149),计划!Y$12:Y$755),NA())</f>
        <v>#REF!</v>
      </c>
      <c r="G149" s="720" t="e">
        <f ca="1">IF(F149="",NA(),E149*100/F149)</f>
        <v>#REF!</v>
      </c>
      <c r="H149" s="721" t="e">
        <f ca="1">IFERROR(IF(E149="",NA(),AVERAGEIF(E144:E149,"&gt;0")),NA())</f>
        <v>#N/A</v>
      </c>
      <c r="I149" s="721" t="e">
        <f ca="1">IFERROR(IF(F149="",NA(),AVERAGEIF(F144:F149,"&gt;0")),NA())</f>
        <v>#N/A</v>
      </c>
      <c r="J149" s="722" t="e">
        <f ca="1">IF(I149="",NA(),H149*100/I149)</f>
        <v>#N/A</v>
      </c>
    </row>
    <row r="150">
      <c r="A150" s="715">
        <f ca="1">A149</f>
        <v>43610</v>
      </c>
      <c r="B150" s="588">
        <f ca="1">IF(C150&lt;&gt;C149,1,0)</f>
        <v>0</v>
      </c>
      <c r="C150" s="717" t="str">
        <f ca="1">LOOKUP($A150,计划!$B$12:$B$755,计划!$AG$12:$AG$755)</f>
        <v>9A3</v>
      </c>
      <c r="D150" s="727">
        <f>D144</f>
        <v>0.5</v>
      </c>
      <c r="E150" s="719" t="e">
        <f ca="1">IF(SUMPRODUCT((计划!$B$12:$B$755=$A150)*(计划!$W$12:$W$755=$D150),计划!X$12:X$755)&gt;0,SUMPRODUCT((计划!$B$12:$B$755=$A150)*(计划!$W$12:$W$755=$D150),计划!X$12:X$755),NA())</f>
        <v>#REF!</v>
      </c>
      <c r="F150" s="719" t="e">
        <f ca="1">IF(SUMPRODUCT((计划!$B$12:$B$755=$A150)*(计划!$W$12:$W$755=$D150),计划!Y$12:Y$755)&gt;0,SUMPRODUCT((计划!$B$12:$B$755=$A150)*(计划!$W$12:$W$755=$D150),计划!Y$12:Y$755),NA())</f>
        <v>#REF!</v>
      </c>
      <c r="G150" s="720" t="e">
        <f ca="1">IF(F150="",NA(),E150*100/F150)</f>
        <v>#REF!</v>
      </c>
      <c r="H150" s="721" t="e">
        <f ca="1">IFERROR(IF(E150="",NA(),AVERAGEIF(E145:E150,"&gt;0")),NA())</f>
        <v>#N/A</v>
      </c>
      <c r="I150" s="721" t="e">
        <f ca="1">IFERROR(IF(F150="",NA(),AVERAGEIF(F145:F150,"&gt;0")),NA())</f>
        <v>#N/A</v>
      </c>
      <c r="J150" s="722" t="e">
        <f ca="1">IF(I150="",NA(),H150*100/I150)</f>
        <v>#N/A</v>
      </c>
    </row>
    <row r="151">
      <c r="A151" s="715">
        <f ca="1">A150</f>
        <v>43610</v>
      </c>
      <c r="B151" s="588">
        <f ca="1">IF(C151&lt;&gt;C150,1,0)</f>
        <v>0</v>
      </c>
      <c r="C151" s="717" t="str">
        <f ca="1">LOOKUP($A151,计划!$B$12:$B$755,计划!$AG$12:$AG$755)</f>
        <v>9A3</v>
      </c>
      <c r="D151" s="727">
        <f>D145</f>
        <v>0.6875</v>
      </c>
      <c r="E151" s="719" t="e">
        <f ca="1">IF(SUMPRODUCT((计划!$B$12:$B$755=$A151)*(计划!$W$12:$W$755=$D151),计划!X$12:X$755)&gt;0,SUMPRODUCT((计划!$B$12:$B$755=$A151)*(计划!$W$12:$W$755=$D151),计划!X$12:X$755),NA())</f>
        <v>#REF!</v>
      </c>
      <c r="F151" s="719" t="e">
        <f ca="1">IF(SUMPRODUCT((计划!$B$12:$B$755=$A151)*(计划!$W$12:$W$755=$D151),计划!Y$12:Y$755)&gt;0,SUMPRODUCT((计划!$B$12:$B$755=$A151)*(计划!$W$12:$W$755=$D151),计划!Y$12:Y$755),NA())</f>
        <v>#REF!</v>
      </c>
      <c r="G151" s="720" t="e">
        <f ca="1">IF(F151="",NA(),E151*100/F151)</f>
        <v>#REF!</v>
      </c>
      <c r="H151" s="721" t="e">
        <f ca="1">IFERROR(IF(E151="",NA(),AVERAGEIF(E146:E151,"&gt;0")),NA())</f>
        <v>#N/A</v>
      </c>
      <c r="I151" s="721" t="e">
        <f ca="1">IFERROR(IF(F151="",NA(),AVERAGEIF(F146:F151,"&gt;0")),NA())</f>
        <v>#N/A</v>
      </c>
      <c r="J151" s="722" t="e">
        <f ca="1">IF(I151="",NA(),H151*100/I151)</f>
        <v>#N/A</v>
      </c>
    </row>
    <row r="152">
      <c r="A152" s="724">
        <f ca="1">A151</f>
        <v>43610</v>
      </c>
      <c r="B152" s="588">
        <f ca="1">IF(C152&lt;&gt;C151,1,0)</f>
        <v>0</v>
      </c>
      <c r="C152" s="716" t="str">
        <f ca="1">LOOKUP($A152,计划!$B$12:$B$755,计划!$AG$12:$AG$755)</f>
        <v>9A3</v>
      </c>
      <c r="D152" s="727">
        <f>D146</f>
        <v>0.83333333333333304</v>
      </c>
      <c r="E152" s="719" t="e">
        <f ca="1">IF(SUMPRODUCT((计划!$B$12:$B$755=$A152)*(计划!$W$12:$W$755=$D152),计划!X$12:X$755)&gt;0,SUMPRODUCT((计划!$B$12:$B$755=$A152)*(计划!$W$12:$W$755=$D152),计划!X$12:X$755),NA())</f>
        <v>#REF!</v>
      </c>
      <c r="F152" s="719" t="e">
        <f ca="1">IF(SUMPRODUCT((计划!$B$12:$B$755=$A152)*(计划!$W$12:$W$755=$D152),计划!Y$12:Y$755)&gt;0,SUMPRODUCT((计划!$B$12:$B$755=$A152)*(计划!$W$12:$W$755=$D152),计划!Y$12:Y$755),NA())</f>
        <v>#REF!</v>
      </c>
      <c r="G152" s="720" t="e">
        <f ca="1">IF(F152="",NA(),E152*100/F152)</f>
        <v>#REF!</v>
      </c>
      <c r="H152" s="721" t="e">
        <f ca="1">IFERROR(IF(E152="",NA(),AVERAGEIF(E147:E152,"&gt;0")),NA())</f>
        <v>#N/A</v>
      </c>
      <c r="I152" s="721" t="e">
        <f ca="1">IFERROR(IF(F152="",NA(),AVERAGEIF(F147:F152,"&gt;0")),NA())</f>
        <v>#N/A</v>
      </c>
      <c r="J152" s="722" t="e">
        <f ca="1">IF(I152="",NA(),H152*100/I152)</f>
        <v>#N/A</v>
      </c>
    </row>
    <row r="153">
      <c r="A153" s="725">
        <f ca="1">A147+1</f>
        <v>43611</v>
      </c>
      <c r="B153" s="588">
        <f ca="1">IF(C153&lt;&gt;C152,1,0)</f>
        <v>0</v>
      </c>
      <c r="C153" s="726" t="str">
        <f ca="1">LOOKUP($A153,计划!$B$12:$B$755,计划!$AG$12:$AG$755)</f>
        <v>9A3</v>
      </c>
      <c r="D153" s="727">
        <f>D147</f>
        <v>0.020833333333333301</v>
      </c>
      <c r="E153" s="719" t="e">
        <f ca="1">IF(SUMPRODUCT((计划!$B$12:$B$755=$A153)*(计划!$W$12:$W$755=$D153),计划!X$12:X$755)&gt;0,SUMPRODUCT((计划!$B$12:$B$755=$A153)*(计划!$W$12:$W$755=$D153),计划!X$12:X$755),NA())</f>
        <v>#REF!</v>
      </c>
      <c r="F153" s="719" t="e">
        <f ca="1">IF(SUMPRODUCT((计划!$B$12:$B$755=$A153)*(计划!$W$12:$W$755=$D153),计划!Y$12:Y$755)&gt;0,SUMPRODUCT((计划!$B$12:$B$755=$A153)*(计划!$W$12:$W$755=$D153),计划!Y$12:Y$755),NA())</f>
        <v>#REF!</v>
      </c>
      <c r="G153" s="720" t="e">
        <f ca="1">IF(F153="",NA(),E153*100/F153)</f>
        <v>#REF!</v>
      </c>
      <c r="H153" s="721" t="e">
        <f ca="1">IFERROR(IF(E153="",NA(),AVERAGEIF(E148:E153,"&gt;0")),NA())</f>
        <v>#N/A</v>
      </c>
      <c r="I153" s="721" t="e">
        <f ca="1">IFERROR(IF(F153="",NA(),AVERAGEIF(F148:F153,"&gt;0")),NA())</f>
        <v>#N/A</v>
      </c>
      <c r="J153" s="722" t="e">
        <f ca="1">IF(I153="",NA(),H153*100/I153)</f>
        <v>#N/A</v>
      </c>
    </row>
    <row r="154">
      <c r="A154" s="715">
        <f ca="1">A153</f>
        <v>43611</v>
      </c>
      <c r="B154" s="588">
        <f ca="1">IF(C154&lt;&gt;C153,1,0)</f>
        <v>0</v>
      </c>
      <c r="C154" s="717" t="str">
        <f ca="1">LOOKUP($A154,计划!$B$12:$B$755,计划!$AG$12:$AG$755)</f>
        <v>9A3</v>
      </c>
      <c r="D154" s="727">
        <f>D148</f>
        <v>0.16666666666666699</v>
      </c>
      <c r="E154" s="719" t="e">
        <f ca="1">IF(SUMPRODUCT((计划!$B$12:$B$755=$A154)*(计划!$W$12:$W$755=$D154),计划!X$12:X$755)&gt;0,SUMPRODUCT((计划!$B$12:$B$755=$A154)*(计划!$W$12:$W$755=$D154),计划!X$12:X$755),NA())</f>
        <v>#REF!</v>
      </c>
      <c r="F154" s="719" t="e">
        <f ca="1">IF(SUMPRODUCT((计划!$B$12:$B$755=$A154)*(计划!$W$12:$W$755=$D154),计划!Y$12:Y$755)&gt;0,SUMPRODUCT((计划!$B$12:$B$755=$A154)*(计划!$W$12:$W$755=$D154),计划!Y$12:Y$755),NA())</f>
        <v>#REF!</v>
      </c>
      <c r="G154" s="720" t="e">
        <f ca="1">IF(F154="",NA(),E154*100/F154)</f>
        <v>#REF!</v>
      </c>
      <c r="H154" s="721" t="e">
        <f ca="1">IFERROR(IF(E154="",NA(),AVERAGEIF(E149:E154,"&gt;0")),NA())</f>
        <v>#N/A</v>
      </c>
      <c r="I154" s="721" t="e">
        <f ca="1">IFERROR(IF(F154="",NA(),AVERAGEIF(F149:F154,"&gt;0")),NA())</f>
        <v>#N/A</v>
      </c>
      <c r="J154" s="722" t="e">
        <f ca="1">IF(I154="",NA(),H154*100/I154)</f>
        <v>#N/A</v>
      </c>
    </row>
    <row r="155">
      <c r="A155" s="715">
        <f ca="1">A149+1</f>
        <v>43611</v>
      </c>
      <c r="B155" s="588">
        <f ca="1">IF(C155&lt;&gt;C154,1,0)</f>
        <v>0</v>
      </c>
      <c r="C155" s="717" t="str">
        <f ca="1">LOOKUP($A155,计划!$B$12:$B$755,计划!$AG$12:$AG$755)</f>
        <v>9A3</v>
      </c>
      <c r="D155" s="727">
        <f>D149</f>
        <v>0.35416666666666702</v>
      </c>
      <c r="E155" s="719" t="e">
        <f ca="1">IF(SUMPRODUCT((计划!$B$12:$B$755=$A155)*(计划!$W$12:$W$755=$D155),计划!X$12:X$755)&gt;0,SUMPRODUCT((计划!$B$12:$B$755=$A155)*(计划!$W$12:$W$755=$D155),计划!X$12:X$755),NA())</f>
        <v>#REF!</v>
      </c>
      <c r="F155" s="719" t="e">
        <f ca="1">IF(SUMPRODUCT((计划!$B$12:$B$755=$A155)*(计划!$W$12:$W$755=$D155),计划!Y$12:Y$755)&gt;0,SUMPRODUCT((计划!$B$12:$B$755=$A155)*(计划!$W$12:$W$755=$D155),计划!Y$12:Y$755),NA())</f>
        <v>#REF!</v>
      </c>
      <c r="G155" s="720" t="e">
        <f ca="1">IF(F155="",NA(),E155*100/F155)</f>
        <v>#REF!</v>
      </c>
      <c r="H155" s="721" t="e">
        <f ca="1">IFERROR(IF(E155="",NA(),AVERAGEIF(E150:E155,"&gt;0")),NA())</f>
        <v>#N/A</v>
      </c>
      <c r="I155" s="721" t="e">
        <f ca="1">IFERROR(IF(F155="",NA(),AVERAGEIF(F150:F155,"&gt;0")),NA())</f>
        <v>#N/A</v>
      </c>
      <c r="J155" s="722" t="e">
        <f ca="1">IF(I155="",NA(),H155*100/I155)</f>
        <v>#N/A</v>
      </c>
    </row>
    <row r="156">
      <c r="A156" s="715">
        <f ca="1">A155</f>
        <v>43611</v>
      </c>
      <c r="B156" s="588">
        <f ca="1">IF(C156&lt;&gt;C155,1,0)</f>
        <v>0</v>
      </c>
      <c r="C156" s="717" t="str">
        <f ca="1">LOOKUP($A156,计划!$B$12:$B$755,计划!$AG$12:$AG$755)</f>
        <v>9A3</v>
      </c>
      <c r="D156" s="727">
        <f>D150</f>
        <v>0.5</v>
      </c>
      <c r="E156" s="719" t="e">
        <f ca="1">IF(SUMPRODUCT((计划!$B$12:$B$755=$A156)*(计划!$W$12:$W$755=$D156),计划!X$12:X$755)&gt;0,SUMPRODUCT((计划!$B$12:$B$755=$A156)*(计划!$W$12:$W$755=$D156),计划!X$12:X$755),NA())</f>
        <v>#REF!</v>
      </c>
      <c r="F156" s="719" t="e">
        <f ca="1">IF(SUMPRODUCT((计划!$B$12:$B$755=$A156)*(计划!$W$12:$W$755=$D156),计划!Y$12:Y$755)&gt;0,SUMPRODUCT((计划!$B$12:$B$755=$A156)*(计划!$W$12:$W$755=$D156),计划!Y$12:Y$755),NA())</f>
        <v>#REF!</v>
      </c>
      <c r="G156" s="720" t="e">
        <f ca="1">IF(F156="",NA(),E156*100/F156)</f>
        <v>#REF!</v>
      </c>
      <c r="H156" s="721" t="e">
        <f ca="1">IFERROR(IF(E156="",NA(),AVERAGEIF(E151:E156,"&gt;0")),NA())</f>
        <v>#N/A</v>
      </c>
      <c r="I156" s="721" t="e">
        <f ca="1">IFERROR(IF(F156="",NA(),AVERAGEIF(F151:F156,"&gt;0")),NA())</f>
        <v>#N/A</v>
      </c>
      <c r="J156" s="722" t="e">
        <f ca="1">IF(I156="",NA(),H156*100/I156)</f>
        <v>#N/A</v>
      </c>
    </row>
    <row r="157">
      <c r="A157" s="715">
        <f ca="1">A156</f>
        <v>43611</v>
      </c>
      <c r="B157" s="588">
        <f ca="1">IF(C157&lt;&gt;C156,1,0)</f>
        <v>0</v>
      </c>
      <c r="C157" s="717" t="str">
        <f ca="1">LOOKUP($A157,计划!$B$12:$B$755,计划!$AG$12:$AG$755)</f>
        <v>9A3</v>
      </c>
      <c r="D157" s="727">
        <f>D151</f>
        <v>0.6875</v>
      </c>
      <c r="E157" s="719" t="e">
        <f ca="1">IF(SUMPRODUCT((计划!$B$12:$B$755=$A157)*(计划!$W$12:$W$755=$D157),计划!X$12:X$755)&gt;0,SUMPRODUCT((计划!$B$12:$B$755=$A157)*(计划!$W$12:$W$755=$D157),计划!X$12:X$755),NA())</f>
        <v>#REF!</v>
      </c>
      <c r="F157" s="719" t="e">
        <f ca="1">IF(SUMPRODUCT((计划!$B$12:$B$755=$A157)*(计划!$W$12:$W$755=$D157),计划!Y$12:Y$755)&gt;0,SUMPRODUCT((计划!$B$12:$B$755=$A157)*(计划!$W$12:$W$755=$D157),计划!Y$12:Y$755),NA())</f>
        <v>#REF!</v>
      </c>
      <c r="G157" s="720" t="e">
        <f ca="1">IF(F157="",NA(),E157*100/F157)</f>
        <v>#REF!</v>
      </c>
      <c r="H157" s="721" t="e">
        <f ca="1">IFERROR(IF(E157="",NA(),AVERAGEIF(E152:E157,"&gt;0")),NA())</f>
        <v>#N/A</v>
      </c>
      <c r="I157" s="721" t="e">
        <f ca="1">IFERROR(IF(F157="",NA(),AVERAGEIF(F152:F157,"&gt;0")),NA())</f>
        <v>#N/A</v>
      </c>
      <c r="J157" s="722" t="e">
        <f ca="1">IF(I157="",NA(),H157*100/I157)</f>
        <v>#N/A</v>
      </c>
    </row>
    <row r="158">
      <c r="A158" s="724">
        <f ca="1">A157</f>
        <v>43611</v>
      </c>
      <c r="B158" s="588">
        <f ca="1">IF(C158&lt;&gt;C157,1,0)</f>
        <v>0</v>
      </c>
      <c r="C158" s="716" t="str">
        <f ca="1">LOOKUP($A158,计划!$B$12:$B$755,计划!$AG$12:$AG$755)</f>
        <v>9A3</v>
      </c>
      <c r="D158" s="727">
        <f>D152</f>
        <v>0.83333333333333304</v>
      </c>
      <c r="E158" s="719" t="e">
        <f ca="1">IF(SUMPRODUCT((计划!$B$12:$B$755=$A158)*(计划!$W$12:$W$755=$D158),计划!X$12:X$755)&gt;0,SUMPRODUCT((计划!$B$12:$B$755=$A158)*(计划!$W$12:$W$755=$D158),计划!X$12:X$755),NA())</f>
        <v>#REF!</v>
      </c>
      <c r="F158" s="719" t="e">
        <f ca="1">IF(SUMPRODUCT((计划!$B$12:$B$755=$A158)*(计划!$W$12:$W$755=$D158),计划!Y$12:Y$755)&gt;0,SUMPRODUCT((计划!$B$12:$B$755=$A158)*(计划!$W$12:$W$755=$D158),计划!Y$12:Y$755),NA())</f>
        <v>#REF!</v>
      </c>
      <c r="G158" s="720" t="e">
        <f ca="1">IF(F158="",NA(),E158*100/F158)</f>
        <v>#REF!</v>
      </c>
      <c r="H158" s="721" t="e">
        <f ca="1">IFERROR(IF(E158="",NA(),AVERAGEIF(E153:E158,"&gt;0")),NA())</f>
        <v>#N/A</v>
      </c>
      <c r="I158" s="721" t="e">
        <f ca="1">IFERROR(IF(F158="",NA(),AVERAGEIF(F153:F158,"&gt;0")),NA())</f>
        <v>#N/A</v>
      </c>
      <c r="J158" s="722" t="e">
        <f ca="1">IF(I158="",NA(),H158*100/I158)</f>
        <v>#N/A</v>
      </c>
    </row>
    <row r="159">
      <c r="A159" s="725">
        <f ca="1">A153+1</f>
        <v>43612</v>
      </c>
      <c r="B159" s="588">
        <f ca="1">IF(C159&lt;&gt;C158,1,0)</f>
        <v>0</v>
      </c>
      <c r="C159" s="726" t="str">
        <f ca="1">LOOKUP($A159,计划!$B$12:$B$755,计划!$AG$12:$AG$755)</f>
        <v>9A3</v>
      </c>
      <c r="D159" s="727">
        <f>D153</f>
        <v>0.020833333333333301</v>
      </c>
      <c r="E159" s="719" t="e">
        <f ca="1">IF(SUMPRODUCT((计划!$B$12:$B$755=$A159)*(计划!$W$12:$W$755=$D159),计划!X$12:X$755)&gt;0,SUMPRODUCT((计划!$B$12:$B$755=$A159)*(计划!$W$12:$W$755=$D159),计划!X$12:X$755),NA())</f>
        <v>#REF!</v>
      </c>
      <c r="F159" s="719" t="e">
        <f ca="1">IF(SUMPRODUCT((计划!$B$12:$B$755=$A159)*(计划!$W$12:$W$755=$D159),计划!Y$12:Y$755)&gt;0,SUMPRODUCT((计划!$B$12:$B$755=$A159)*(计划!$W$12:$W$755=$D159),计划!Y$12:Y$755),NA())</f>
        <v>#REF!</v>
      </c>
      <c r="G159" s="720" t="e">
        <f ca="1">IF(F159="",NA(),E159*100/F159)</f>
        <v>#REF!</v>
      </c>
      <c r="H159" s="721" t="e">
        <f ca="1">IFERROR(IF(E159="",NA(),AVERAGEIF(E154:E159,"&gt;0")),NA())</f>
        <v>#N/A</v>
      </c>
      <c r="I159" s="721" t="e">
        <f ca="1">IFERROR(IF(F159="",NA(),AVERAGEIF(F154:F159,"&gt;0")),NA())</f>
        <v>#N/A</v>
      </c>
      <c r="J159" s="722" t="e">
        <f ca="1">IF(I159="",NA(),H159*100/I159)</f>
        <v>#N/A</v>
      </c>
    </row>
    <row r="160">
      <c r="A160" s="715">
        <f ca="1">A159</f>
        <v>43612</v>
      </c>
      <c r="B160" s="588">
        <f ca="1">IF(C160&lt;&gt;C159,1,0)</f>
        <v>0</v>
      </c>
      <c r="C160" s="717" t="str">
        <f ca="1">LOOKUP($A160,计划!$B$12:$B$755,计划!$AG$12:$AG$755)</f>
        <v>9A3</v>
      </c>
      <c r="D160" s="727">
        <f>D154</f>
        <v>0.16666666666666699</v>
      </c>
      <c r="E160" s="719" t="e">
        <f ca="1">IF(SUMPRODUCT((计划!$B$12:$B$755=$A160)*(计划!$W$12:$W$755=$D160),计划!X$12:X$755)&gt;0,SUMPRODUCT((计划!$B$12:$B$755=$A160)*(计划!$W$12:$W$755=$D160),计划!X$12:X$755),NA())</f>
        <v>#REF!</v>
      </c>
      <c r="F160" s="719" t="e">
        <f ca="1">IF(SUMPRODUCT((计划!$B$12:$B$755=$A160)*(计划!$W$12:$W$755=$D160),计划!Y$12:Y$755)&gt;0,SUMPRODUCT((计划!$B$12:$B$755=$A160)*(计划!$W$12:$W$755=$D160),计划!Y$12:Y$755),NA())</f>
        <v>#REF!</v>
      </c>
      <c r="G160" s="720" t="e">
        <f ca="1">IF(F160="",NA(),E160*100/F160)</f>
        <v>#REF!</v>
      </c>
      <c r="H160" s="721" t="e">
        <f ca="1">IFERROR(IF(E160="",NA(),AVERAGEIF(E155:E160,"&gt;0")),NA())</f>
        <v>#N/A</v>
      </c>
      <c r="I160" s="721" t="e">
        <f ca="1">IFERROR(IF(F160="",NA(),AVERAGEIF(F155:F160,"&gt;0")),NA())</f>
        <v>#N/A</v>
      </c>
      <c r="J160" s="722" t="e">
        <f ca="1">IF(I160="",NA(),H160*100/I160)</f>
        <v>#N/A</v>
      </c>
    </row>
    <row r="161">
      <c r="A161" s="715">
        <f ca="1">A155+1</f>
        <v>43612</v>
      </c>
      <c r="B161" s="588">
        <f ca="1">IF(C161&lt;&gt;C160,1,0)</f>
        <v>0</v>
      </c>
      <c r="C161" s="717" t="str">
        <f ca="1">LOOKUP($A161,计划!$B$12:$B$755,计划!$AG$12:$AG$755)</f>
        <v>9A3</v>
      </c>
      <c r="D161" s="727">
        <f>D155</f>
        <v>0.35416666666666702</v>
      </c>
      <c r="E161" s="719" t="e">
        <f ca="1">IF(SUMPRODUCT((计划!$B$12:$B$755=$A161)*(计划!$W$12:$W$755=$D161),计划!X$12:X$755)&gt;0,SUMPRODUCT((计划!$B$12:$B$755=$A161)*(计划!$W$12:$W$755=$D161),计划!X$12:X$755),NA())</f>
        <v>#REF!</v>
      </c>
      <c r="F161" s="719" t="e">
        <f ca="1">IF(SUMPRODUCT((计划!$B$12:$B$755=$A161)*(计划!$W$12:$W$755=$D161),计划!Y$12:Y$755)&gt;0,SUMPRODUCT((计划!$B$12:$B$755=$A161)*(计划!$W$12:$W$755=$D161),计划!Y$12:Y$755),NA())</f>
        <v>#REF!</v>
      </c>
      <c r="G161" s="720" t="e">
        <f ca="1">IF(F161="",NA(),E161*100/F161)</f>
        <v>#REF!</v>
      </c>
      <c r="H161" s="721" t="e">
        <f ca="1">IFERROR(IF(E161="",NA(),AVERAGEIF(E156:E161,"&gt;0")),NA())</f>
        <v>#N/A</v>
      </c>
      <c r="I161" s="721" t="e">
        <f ca="1">IFERROR(IF(F161="",NA(),AVERAGEIF(F156:F161,"&gt;0")),NA())</f>
        <v>#N/A</v>
      </c>
      <c r="J161" s="722" t="e">
        <f ca="1">IF(I161="",NA(),H161*100/I161)</f>
        <v>#N/A</v>
      </c>
    </row>
    <row r="162">
      <c r="A162" s="715">
        <f ca="1">A161</f>
        <v>43612</v>
      </c>
      <c r="B162" s="588">
        <f ca="1">IF(C162&lt;&gt;C161,1,0)</f>
        <v>0</v>
      </c>
      <c r="C162" s="717" t="str">
        <f ca="1">LOOKUP($A162,计划!$B$12:$B$755,计划!$AG$12:$AG$755)</f>
        <v>9A3</v>
      </c>
      <c r="D162" s="727">
        <f>D156</f>
        <v>0.5</v>
      </c>
      <c r="E162" s="719" t="e">
        <f ca="1">IF(SUMPRODUCT((计划!$B$12:$B$755=$A162)*(计划!$W$12:$W$755=$D162),计划!X$12:X$755)&gt;0,SUMPRODUCT((计划!$B$12:$B$755=$A162)*(计划!$W$12:$W$755=$D162),计划!X$12:X$755),NA())</f>
        <v>#REF!</v>
      </c>
      <c r="F162" s="719" t="e">
        <f ca="1">IF(SUMPRODUCT((计划!$B$12:$B$755=$A162)*(计划!$W$12:$W$755=$D162),计划!Y$12:Y$755)&gt;0,SUMPRODUCT((计划!$B$12:$B$755=$A162)*(计划!$W$12:$W$755=$D162),计划!Y$12:Y$755),NA())</f>
        <v>#REF!</v>
      </c>
      <c r="G162" s="720" t="e">
        <f ca="1">IF(F162="",NA(),E162*100/F162)</f>
        <v>#REF!</v>
      </c>
      <c r="H162" s="721" t="e">
        <f ca="1">IFERROR(IF(E162="",NA(),AVERAGEIF(E157:E162,"&gt;0")),NA())</f>
        <v>#N/A</v>
      </c>
      <c r="I162" s="721" t="e">
        <f ca="1">IFERROR(IF(F162="",NA(),AVERAGEIF(F157:F162,"&gt;0")),NA())</f>
        <v>#N/A</v>
      </c>
      <c r="J162" s="722" t="e">
        <f ca="1">IF(I162="",NA(),H162*100/I162)</f>
        <v>#N/A</v>
      </c>
    </row>
    <row r="163">
      <c r="A163" s="715">
        <f ca="1">A162</f>
        <v>43612</v>
      </c>
      <c r="B163" s="588">
        <f ca="1">IF(C163&lt;&gt;C162,1,0)</f>
        <v>0</v>
      </c>
      <c r="C163" s="717" t="str">
        <f ca="1">LOOKUP($A163,计划!$B$12:$B$755,计划!$AG$12:$AG$755)</f>
        <v>9A3</v>
      </c>
      <c r="D163" s="727">
        <f>D157</f>
        <v>0.6875</v>
      </c>
      <c r="E163" s="719" t="e">
        <f ca="1">IF(SUMPRODUCT((计划!$B$12:$B$755=$A163)*(计划!$W$12:$W$755=$D163),计划!X$12:X$755)&gt;0,SUMPRODUCT((计划!$B$12:$B$755=$A163)*(计划!$W$12:$W$755=$D163),计划!X$12:X$755),NA())</f>
        <v>#REF!</v>
      </c>
      <c r="F163" s="719" t="e">
        <f ca="1">IF(SUMPRODUCT((计划!$B$12:$B$755=$A163)*(计划!$W$12:$W$755=$D163),计划!Y$12:Y$755)&gt;0,SUMPRODUCT((计划!$B$12:$B$755=$A163)*(计划!$W$12:$W$755=$D163),计划!Y$12:Y$755),NA())</f>
        <v>#REF!</v>
      </c>
      <c r="G163" s="720" t="e">
        <f ca="1">IF(F163="",NA(),E163*100/F163)</f>
        <v>#REF!</v>
      </c>
      <c r="H163" s="721" t="e">
        <f ca="1">IFERROR(IF(E163="",NA(),AVERAGEIF(E158:E163,"&gt;0")),NA())</f>
        <v>#N/A</v>
      </c>
      <c r="I163" s="721" t="e">
        <f ca="1">IFERROR(IF(F163="",NA(),AVERAGEIF(F158:F163,"&gt;0")),NA())</f>
        <v>#N/A</v>
      </c>
      <c r="J163" s="722" t="e">
        <f ca="1">IF(I163="",NA(),H163*100/I163)</f>
        <v>#N/A</v>
      </c>
    </row>
    <row r="164">
      <c r="A164" s="724">
        <f ca="1">A163</f>
        <v>43612</v>
      </c>
      <c r="B164" s="588">
        <f ca="1">IF(C164&lt;&gt;C163,1,0)</f>
        <v>0</v>
      </c>
      <c r="C164" s="716" t="str">
        <f ca="1">LOOKUP($A164,计划!$B$12:$B$755,计划!$AG$12:$AG$755)</f>
        <v>9A3</v>
      </c>
      <c r="D164" s="727">
        <f>D158</f>
        <v>0.83333333333333304</v>
      </c>
      <c r="E164" s="719" t="e">
        <f ca="1">IF(SUMPRODUCT((计划!$B$12:$B$755=$A164)*(计划!$W$12:$W$755=$D164),计划!X$12:X$755)&gt;0,SUMPRODUCT((计划!$B$12:$B$755=$A164)*(计划!$W$12:$W$755=$D164),计划!X$12:X$755),NA())</f>
        <v>#REF!</v>
      </c>
      <c r="F164" s="719" t="e">
        <f ca="1">IF(SUMPRODUCT((计划!$B$12:$B$755=$A164)*(计划!$W$12:$W$755=$D164),计划!Y$12:Y$755)&gt;0,SUMPRODUCT((计划!$B$12:$B$755=$A164)*(计划!$W$12:$W$755=$D164),计划!Y$12:Y$755),NA())</f>
        <v>#REF!</v>
      </c>
      <c r="G164" s="720" t="e">
        <f ca="1">IF(F164="",NA(),E164*100/F164)</f>
        <v>#REF!</v>
      </c>
      <c r="H164" s="721" t="e">
        <f ca="1">IFERROR(IF(E164="",NA(),AVERAGEIF(E159:E164,"&gt;0")),NA())</f>
        <v>#N/A</v>
      </c>
      <c r="I164" s="721" t="e">
        <f ca="1">IFERROR(IF(F164="",NA(),AVERAGEIF(F159:F164,"&gt;0")),NA())</f>
        <v>#N/A</v>
      </c>
      <c r="J164" s="722" t="e">
        <f ca="1">IF(I164="",NA(),H164*100/I164)</f>
        <v>#N/A</v>
      </c>
    </row>
    <row r="165">
      <c r="A165" s="725">
        <f ca="1">A159+1</f>
        <v>43613</v>
      </c>
      <c r="B165" s="588">
        <f ca="1">IF(C165&lt;&gt;C164,1,0)</f>
        <v>0</v>
      </c>
      <c r="C165" s="726" t="str">
        <f ca="1">LOOKUP($A165,计划!$B$12:$B$755,计划!$AG$12:$AG$755)</f>
        <v>9A3</v>
      </c>
      <c r="D165" s="727">
        <f>D159</f>
        <v>0.020833333333333301</v>
      </c>
      <c r="E165" s="719" t="e">
        <f ca="1">IF(SUMPRODUCT((计划!$B$12:$B$755=$A165)*(计划!$W$12:$W$755=$D165),计划!X$12:X$755)&gt;0,SUMPRODUCT((计划!$B$12:$B$755=$A165)*(计划!$W$12:$W$755=$D165),计划!X$12:X$755),NA())</f>
        <v>#REF!</v>
      </c>
      <c r="F165" s="719" t="e">
        <f ca="1">IF(SUMPRODUCT((计划!$B$12:$B$755=$A165)*(计划!$W$12:$W$755=$D165),计划!Y$12:Y$755)&gt;0,SUMPRODUCT((计划!$B$12:$B$755=$A165)*(计划!$W$12:$W$755=$D165),计划!Y$12:Y$755),NA())</f>
        <v>#REF!</v>
      </c>
      <c r="G165" s="720" t="e">
        <f ca="1">IF(F165="",NA(),E165*100/F165)</f>
        <v>#REF!</v>
      </c>
      <c r="H165" s="721" t="e">
        <f ca="1">IFERROR(IF(E165="",NA(),AVERAGEIF(E160:E165,"&gt;0")),NA())</f>
        <v>#N/A</v>
      </c>
      <c r="I165" s="721" t="e">
        <f ca="1">IFERROR(IF(F165="",NA(),AVERAGEIF(F160:F165,"&gt;0")),NA())</f>
        <v>#N/A</v>
      </c>
      <c r="J165" s="722" t="e">
        <f ca="1">IF(I165="",NA(),H165*100/I165)</f>
        <v>#N/A</v>
      </c>
    </row>
    <row r="166">
      <c r="A166" s="715">
        <f ca="1">A165</f>
        <v>43613</v>
      </c>
      <c r="B166" s="588">
        <f ca="1">IF(C166&lt;&gt;C165,1,0)</f>
        <v>0</v>
      </c>
      <c r="C166" s="717" t="str">
        <f ca="1">LOOKUP($A166,计划!$B$12:$B$755,计划!$AG$12:$AG$755)</f>
        <v>9A3</v>
      </c>
      <c r="D166" s="727">
        <f>D160</f>
        <v>0.16666666666666699</v>
      </c>
      <c r="E166" s="719" t="e">
        <f ca="1">IF(SUMPRODUCT((计划!$B$12:$B$755=$A166)*(计划!$W$12:$W$755=$D166),计划!X$12:X$755)&gt;0,SUMPRODUCT((计划!$B$12:$B$755=$A166)*(计划!$W$12:$W$755=$D166),计划!X$12:X$755),NA())</f>
        <v>#REF!</v>
      </c>
      <c r="F166" s="719" t="e">
        <f ca="1">IF(SUMPRODUCT((计划!$B$12:$B$755=$A166)*(计划!$W$12:$W$755=$D166),计划!Y$12:Y$755)&gt;0,SUMPRODUCT((计划!$B$12:$B$755=$A166)*(计划!$W$12:$W$755=$D166),计划!Y$12:Y$755),NA())</f>
        <v>#REF!</v>
      </c>
      <c r="G166" s="720" t="e">
        <f ca="1">IF(F166="",NA(),E166*100/F166)</f>
        <v>#REF!</v>
      </c>
      <c r="H166" s="721" t="e">
        <f ca="1">IFERROR(IF(E166="",NA(),AVERAGEIF(E161:E166,"&gt;0")),NA())</f>
        <v>#N/A</v>
      </c>
      <c r="I166" s="721" t="e">
        <f ca="1">IFERROR(IF(F166="",NA(),AVERAGEIF(F161:F166,"&gt;0")),NA())</f>
        <v>#N/A</v>
      </c>
      <c r="J166" s="722" t="e">
        <f ca="1">IF(I166="",NA(),H166*100/I166)</f>
        <v>#N/A</v>
      </c>
    </row>
    <row r="167">
      <c r="A167" s="715">
        <f ca="1">A161+1</f>
        <v>43613</v>
      </c>
      <c r="B167" s="588">
        <f ca="1">IF(C167&lt;&gt;C166,1,0)</f>
        <v>0</v>
      </c>
      <c r="C167" s="717" t="str">
        <f ca="1">LOOKUP($A167,计划!$B$12:$B$755,计划!$AG$12:$AG$755)</f>
        <v>9A3</v>
      </c>
      <c r="D167" s="727">
        <f>D161</f>
        <v>0.35416666666666702</v>
      </c>
      <c r="E167" s="719" t="e">
        <f ca="1">IF(SUMPRODUCT((计划!$B$12:$B$755=$A167)*(计划!$W$12:$W$755=$D167),计划!X$12:X$755)&gt;0,SUMPRODUCT((计划!$B$12:$B$755=$A167)*(计划!$W$12:$W$755=$D167),计划!X$12:X$755),NA())</f>
        <v>#REF!</v>
      </c>
      <c r="F167" s="719" t="e">
        <f ca="1">IF(SUMPRODUCT((计划!$B$12:$B$755=$A167)*(计划!$W$12:$W$755=$D167),计划!Y$12:Y$755)&gt;0,SUMPRODUCT((计划!$B$12:$B$755=$A167)*(计划!$W$12:$W$755=$D167),计划!Y$12:Y$755),NA())</f>
        <v>#REF!</v>
      </c>
      <c r="G167" s="720" t="e">
        <f ca="1">IF(F167="",NA(),E167*100/F167)</f>
        <v>#REF!</v>
      </c>
      <c r="H167" s="721" t="e">
        <f ca="1">IFERROR(IF(E167="",NA(),AVERAGEIF(E162:E167,"&gt;0")),NA())</f>
        <v>#N/A</v>
      </c>
      <c r="I167" s="721" t="e">
        <f ca="1">IFERROR(IF(F167="",NA(),AVERAGEIF(F162:F167,"&gt;0")),NA())</f>
        <v>#N/A</v>
      </c>
      <c r="J167" s="722" t="e">
        <f ca="1">IF(I167="",NA(),H167*100/I167)</f>
        <v>#N/A</v>
      </c>
    </row>
    <row r="168">
      <c r="A168" s="715">
        <f ca="1">A167</f>
        <v>43613</v>
      </c>
      <c r="B168" s="588">
        <f ca="1">IF(C168&lt;&gt;C167,1,0)</f>
        <v>0</v>
      </c>
      <c r="C168" s="717" t="str">
        <f ca="1">LOOKUP($A168,计划!$B$12:$B$755,计划!$AG$12:$AG$755)</f>
        <v>9A3</v>
      </c>
      <c r="D168" s="727">
        <f>D162</f>
        <v>0.5</v>
      </c>
      <c r="E168" s="719" t="e">
        <f ca="1">IF(SUMPRODUCT((计划!$B$12:$B$755=$A168)*(计划!$W$12:$W$755=$D168),计划!X$12:X$755)&gt;0,SUMPRODUCT((计划!$B$12:$B$755=$A168)*(计划!$W$12:$W$755=$D168),计划!X$12:X$755),NA())</f>
        <v>#REF!</v>
      </c>
      <c r="F168" s="719" t="e">
        <f ca="1">IF(SUMPRODUCT((计划!$B$12:$B$755=$A168)*(计划!$W$12:$W$755=$D168),计划!Y$12:Y$755)&gt;0,SUMPRODUCT((计划!$B$12:$B$755=$A168)*(计划!$W$12:$W$755=$D168),计划!Y$12:Y$755),NA())</f>
        <v>#REF!</v>
      </c>
      <c r="G168" s="720" t="e">
        <f ca="1">IF(F168="",NA(),E168*100/F168)</f>
        <v>#REF!</v>
      </c>
      <c r="H168" s="721" t="e">
        <f ca="1">IFERROR(IF(E168="",NA(),AVERAGEIF(E163:E168,"&gt;0")),NA())</f>
        <v>#N/A</v>
      </c>
      <c r="I168" s="721" t="e">
        <f ca="1">IFERROR(IF(F168="",NA(),AVERAGEIF(F163:F168,"&gt;0")),NA())</f>
        <v>#N/A</v>
      </c>
      <c r="J168" s="722" t="e">
        <f ca="1">IF(I168="",NA(),H168*100/I168)</f>
        <v>#N/A</v>
      </c>
    </row>
    <row r="169">
      <c r="A169" s="715">
        <f ca="1">A168</f>
        <v>43613</v>
      </c>
      <c r="B169" s="588">
        <f ca="1">IF(C169&lt;&gt;C168,1,0)</f>
        <v>0</v>
      </c>
      <c r="C169" s="717" t="str">
        <f ca="1">LOOKUP($A169,计划!$B$12:$B$755,计划!$AG$12:$AG$755)</f>
        <v>9A3</v>
      </c>
      <c r="D169" s="727">
        <f>D163</f>
        <v>0.6875</v>
      </c>
      <c r="E169" s="719" t="e">
        <f ca="1">IF(SUMPRODUCT((计划!$B$12:$B$755=$A169)*(计划!$W$12:$W$755=$D169),计划!X$12:X$755)&gt;0,SUMPRODUCT((计划!$B$12:$B$755=$A169)*(计划!$W$12:$W$755=$D169),计划!X$12:X$755),NA())</f>
        <v>#REF!</v>
      </c>
      <c r="F169" s="719" t="e">
        <f ca="1">IF(SUMPRODUCT((计划!$B$12:$B$755=$A169)*(计划!$W$12:$W$755=$D169),计划!Y$12:Y$755)&gt;0,SUMPRODUCT((计划!$B$12:$B$755=$A169)*(计划!$W$12:$W$755=$D169),计划!Y$12:Y$755),NA())</f>
        <v>#REF!</v>
      </c>
      <c r="G169" s="720" t="e">
        <f ca="1">IF(F169="",NA(),E169*100/F169)</f>
        <v>#REF!</v>
      </c>
      <c r="H169" s="721" t="e">
        <f ca="1">IFERROR(IF(E169="",NA(),AVERAGEIF(E164:E169,"&gt;0")),NA())</f>
        <v>#N/A</v>
      </c>
      <c r="I169" s="721" t="e">
        <f ca="1">IFERROR(IF(F169="",NA(),AVERAGEIF(F164:F169,"&gt;0")),NA())</f>
        <v>#N/A</v>
      </c>
      <c r="J169" s="722" t="e">
        <f ca="1">IF(I169="",NA(),H169*100/I169)</f>
        <v>#N/A</v>
      </c>
    </row>
    <row r="170">
      <c r="A170" s="724">
        <f ca="1">A169</f>
        <v>43613</v>
      </c>
      <c r="B170" s="588">
        <f ca="1">IF(C170&lt;&gt;C169,1,0)</f>
        <v>0</v>
      </c>
      <c r="C170" s="716" t="str">
        <f ca="1">LOOKUP($A170,计划!$B$12:$B$755,计划!$AG$12:$AG$755)</f>
        <v>9A3</v>
      </c>
      <c r="D170" s="727">
        <f>D164</f>
        <v>0.83333333333333304</v>
      </c>
      <c r="E170" s="719" t="e">
        <f ca="1">IF(SUMPRODUCT((计划!$B$12:$B$755=$A170)*(计划!$W$12:$W$755=$D170),计划!X$12:X$755)&gt;0,SUMPRODUCT((计划!$B$12:$B$755=$A170)*(计划!$W$12:$W$755=$D170),计划!X$12:X$755),NA())</f>
        <v>#REF!</v>
      </c>
      <c r="F170" s="719" t="e">
        <f ca="1">IF(SUMPRODUCT((计划!$B$12:$B$755=$A170)*(计划!$W$12:$W$755=$D170),计划!Y$12:Y$755)&gt;0,SUMPRODUCT((计划!$B$12:$B$755=$A170)*(计划!$W$12:$W$755=$D170),计划!Y$12:Y$755),NA())</f>
        <v>#REF!</v>
      </c>
      <c r="G170" s="720" t="e">
        <f ca="1">IF(F170="",NA(),E170*100/F170)</f>
        <v>#REF!</v>
      </c>
      <c r="H170" s="721" t="e">
        <f ca="1">IFERROR(IF(E170="",NA(),AVERAGEIF(E165:E170,"&gt;0")),NA())</f>
        <v>#N/A</v>
      </c>
      <c r="I170" s="721" t="e">
        <f ca="1">IFERROR(IF(F170="",NA(),AVERAGEIF(F165:F170,"&gt;0")),NA())</f>
        <v>#N/A</v>
      </c>
      <c r="J170" s="722" t="e">
        <f ca="1">IF(I170="",NA(),H170*100/I170)</f>
        <v>#N/A</v>
      </c>
    </row>
    <row r="171">
      <c r="A171" s="725">
        <f ca="1">A165+1</f>
        <v>43614</v>
      </c>
      <c r="B171" s="588">
        <f ca="1">IF(C171&lt;&gt;C170,1,0)</f>
        <v>0</v>
      </c>
      <c r="C171" s="726" t="str">
        <f ca="1">LOOKUP($A171,计划!$B$12:$B$755,计划!$AG$12:$AG$755)</f>
        <v>9A3</v>
      </c>
      <c r="D171" s="727">
        <f>D165</f>
        <v>0.020833333333333301</v>
      </c>
      <c r="E171" s="719" t="e">
        <f ca="1">IF(SUMPRODUCT((计划!$B$12:$B$755=$A171)*(计划!$W$12:$W$755=$D171),计划!X$12:X$755)&gt;0,SUMPRODUCT((计划!$B$12:$B$755=$A171)*(计划!$W$12:$W$755=$D171),计划!X$12:X$755),NA())</f>
        <v>#REF!</v>
      </c>
      <c r="F171" s="719" t="e">
        <f ca="1">IF(SUMPRODUCT((计划!$B$12:$B$755=$A171)*(计划!$W$12:$W$755=$D171),计划!Y$12:Y$755)&gt;0,SUMPRODUCT((计划!$B$12:$B$755=$A171)*(计划!$W$12:$W$755=$D171),计划!Y$12:Y$755),NA())</f>
        <v>#REF!</v>
      </c>
      <c r="G171" s="720" t="e">
        <f ca="1">IF(F171="",NA(),E171*100/F171)</f>
        <v>#REF!</v>
      </c>
      <c r="H171" s="721" t="e">
        <f ca="1">IFERROR(IF(E171="",NA(),AVERAGEIF(E166:E171,"&gt;0")),NA())</f>
        <v>#N/A</v>
      </c>
      <c r="I171" s="721" t="e">
        <f ca="1">IFERROR(IF(F171="",NA(),AVERAGEIF(F166:F171,"&gt;0")),NA())</f>
        <v>#N/A</v>
      </c>
      <c r="J171" s="722" t="e">
        <f ca="1">IF(I171="",NA(),H171*100/I171)</f>
        <v>#N/A</v>
      </c>
    </row>
    <row r="172">
      <c r="A172" s="715">
        <f ca="1">A171</f>
        <v>43614</v>
      </c>
      <c r="B172" s="588">
        <f ca="1">IF(C172&lt;&gt;C171,1,0)</f>
        <v>0</v>
      </c>
      <c r="C172" s="717" t="str">
        <f ca="1">LOOKUP($A172,计划!$B$12:$B$755,计划!$AG$12:$AG$755)</f>
        <v>9A3</v>
      </c>
      <c r="D172" s="727">
        <f>D166</f>
        <v>0.16666666666666699</v>
      </c>
      <c r="E172" s="719" t="e">
        <f ca="1">IF(SUMPRODUCT((计划!$B$12:$B$755=$A172)*(计划!$W$12:$W$755=$D172),计划!X$12:X$755)&gt;0,SUMPRODUCT((计划!$B$12:$B$755=$A172)*(计划!$W$12:$W$755=$D172),计划!X$12:X$755),NA())</f>
        <v>#REF!</v>
      </c>
      <c r="F172" s="719" t="e">
        <f ca="1">IF(SUMPRODUCT((计划!$B$12:$B$755=$A172)*(计划!$W$12:$W$755=$D172),计划!Y$12:Y$755)&gt;0,SUMPRODUCT((计划!$B$12:$B$755=$A172)*(计划!$W$12:$W$755=$D172),计划!Y$12:Y$755),NA())</f>
        <v>#REF!</v>
      </c>
      <c r="G172" s="720" t="e">
        <f ca="1">IF(F172="",NA(),E172*100/F172)</f>
        <v>#REF!</v>
      </c>
      <c r="H172" s="721" t="e">
        <f ca="1">IFERROR(IF(E172="",NA(),AVERAGEIF(E167:E172,"&gt;0")),NA())</f>
        <v>#N/A</v>
      </c>
      <c r="I172" s="721" t="e">
        <f ca="1">IFERROR(IF(F172="",NA(),AVERAGEIF(F167:F172,"&gt;0")),NA())</f>
        <v>#N/A</v>
      </c>
      <c r="J172" s="722" t="e">
        <f ca="1">IF(I172="",NA(),H172*100/I172)</f>
        <v>#N/A</v>
      </c>
    </row>
    <row r="173">
      <c r="A173" s="715">
        <f ca="1">A167+1</f>
        <v>43614</v>
      </c>
      <c r="B173" s="588">
        <f ca="1">IF(C173&lt;&gt;C172,1,0)</f>
        <v>0</v>
      </c>
      <c r="C173" s="717" t="str">
        <f ca="1">LOOKUP($A173,计划!$B$12:$B$755,计划!$AG$12:$AG$755)</f>
        <v>9A3</v>
      </c>
      <c r="D173" s="727">
        <f>D167</f>
        <v>0.35416666666666702</v>
      </c>
      <c r="E173" s="719" t="e">
        <f ca="1">IF(SUMPRODUCT((计划!$B$12:$B$755=$A173)*(计划!$W$12:$W$755=$D173),计划!X$12:X$755)&gt;0,SUMPRODUCT((计划!$B$12:$B$755=$A173)*(计划!$W$12:$W$755=$D173),计划!X$12:X$755),NA())</f>
        <v>#REF!</v>
      </c>
      <c r="F173" s="719" t="e">
        <f ca="1">IF(SUMPRODUCT((计划!$B$12:$B$755=$A173)*(计划!$W$12:$W$755=$D173),计划!Y$12:Y$755)&gt;0,SUMPRODUCT((计划!$B$12:$B$755=$A173)*(计划!$W$12:$W$755=$D173),计划!Y$12:Y$755),NA())</f>
        <v>#REF!</v>
      </c>
      <c r="G173" s="720" t="e">
        <f ca="1">IF(F173="",NA(),E173*100/F173)</f>
        <v>#REF!</v>
      </c>
      <c r="H173" s="721" t="e">
        <f ca="1">IFERROR(IF(E173="",NA(),AVERAGEIF(E168:E173,"&gt;0")),NA())</f>
        <v>#N/A</v>
      </c>
      <c r="I173" s="721" t="e">
        <f ca="1">IFERROR(IF(F173="",NA(),AVERAGEIF(F168:F173,"&gt;0")),NA())</f>
        <v>#N/A</v>
      </c>
      <c r="J173" s="722" t="e">
        <f ca="1">IF(I173="",NA(),H173*100/I173)</f>
        <v>#N/A</v>
      </c>
    </row>
    <row r="174">
      <c r="A174" s="715">
        <f ca="1">A173</f>
        <v>43614</v>
      </c>
      <c r="B174" s="588">
        <f ca="1">IF(C174&lt;&gt;C173,1,0)</f>
        <v>0</v>
      </c>
      <c r="C174" s="717" t="str">
        <f ca="1">LOOKUP($A174,计划!$B$12:$B$755,计划!$AG$12:$AG$755)</f>
        <v>9A3</v>
      </c>
      <c r="D174" s="727">
        <f>D168</f>
        <v>0.5</v>
      </c>
      <c r="E174" s="719" t="e">
        <f ca="1">IF(SUMPRODUCT((计划!$B$12:$B$755=$A174)*(计划!$W$12:$W$755=$D174),计划!X$12:X$755)&gt;0,SUMPRODUCT((计划!$B$12:$B$755=$A174)*(计划!$W$12:$W$755=$D174),计划!X$12:X$755),NA())</f>
        <v>#REF!</v>
      </c>
      <c r="F174" s="719" t="e">
        <f ca="1">IF(SUMPRODUCT((计划!$B$12:$B$755=$A174)*(计划!$W$12:$W$755=$D174),计划!Y$12:Y$755)&gt;0,SUMPRODUCT((计划!$B$12:$B$755=$A174)*(计划!$W$12:$W$755=$D174),计划!Y$12:Y$755),NA())</f>
        <v>#REF!</v>
      </c>
      <c r="G174" s="720" t="e">
        <f ca="1">IF(F174="",NA(),E174*100/F174)</f>
        <v>#REF!</v>
      </c>
      <c r="H174" s="721" t="e">
        <f ca="1">IFERROR(IF(E174="",NA(),AVERAGEIF(E169:E174,"&gt;0")),NA())</f>
        <v>#N/A</v>
      </c>
      <c r="I174" s="721" t="e">
        <f ca="1">IFERROR(IF(F174="",NA(),AVERAGEIF(F169:F174,"&gt;0")),NA())</f>
        <v>#N/A</v>
      </c>
      <c r="J174" s="722" t="e">
        <f ca="1">IF(I174="",NA(),H174*100/I174)</f>
        <v>#N/A</v>
      </c>
    </row>
    <row r="175">
      <c r="A175" s="715">
        <f ca="1">A174</f>
        <v>43614</v>
      </c>
      <c r="B175" s="588">
        <f ca="1">IF(C175&lt;&gt;C174,1,0)</f>
        <v>0</v>
      </c>
      <c r="C175" s="717" t="str">
        <f ca="1">LOOKUP($A175,计划!$B$12:$B$755,计划!$AG$12:$AG$755)</f>
        <v>9A3</v>
      </c>
      <c r="D175" s="727">
        <f>D169</f>
        <v>0.6875</v>
      </c>
      <c r="E175" s="719" t="e">
        <f ca="1">IF(SUMPRODUCT((计划!$B$12:$B$755=$A175)*(计划!$W$12:$W$755=$D175),计划!X$12:X$755)&gt;0,SUMPRODUCT((计划!$B$12:$B$755=$A175)*(计划!$W$12:$W$755=$D175),计划!X$12:X$755),NA())</f>
        <v>#REF!</v>
      </c>
      <c r="F175" s="719" t="e">
        <f ca="1">IF(SUMPRODUCT((计划!$B$12:$B$755=$A175)*(计划!$W$12:$W$755=$D175),计划!Y$12:Y$755)&gt;0,SUMPRODUCT((计划!$B$12:$B$755=$A175)*(计划!$W$12:$W$755=$D175),计划!Y$12:Y$755),NA())</f>
        <v>#REF!</v>
      </c>
      <c r="G175" s="720" t="e">
        <f ca="1">IF(F175="",NA(),E175*100/F175)</f>
        <v>#REF!</v>
      </c>
      <c r="H175" s="721" t="e">
        <f ca="1">IFERROR(IF(E175="",NA(),AVERAGEIF(E170:E175,"&gt;0")),NA())</f>
        <v>#N/A</v>
      </c>
      <c r="I175" s="721" t="e">
        <f ca="1">IFERROR(IF(F175="",NA(),AVERAGEIF(F170:F175,"&gt;0")),NA())</f>
        <v>#N/A</v>
      </c>
      <c r="J175" s="722" t="e">
        <f ca="1">IF(I175="",NA(),H175*100/I175)</f>
        <v>#N/A</v>
      </c>
    </row>
    <row r="176">
      <c r="A176" s="724">
        <f ca="1">A175</f>
        <v>43614</v>
      </c>
      <c r="B176" s="588">
        <f ca="1">IF(C176&lt;&gt;C175,1,0)</f>
        <v>0</v>
      </c>
      <c r="C176" s="716" t="str">
        <f ca="1">LOOKUP($A176,计划!$B$12:$B$755,计划!$AG$12:$AG$755)</f>
        <v>9A3</v>
      </c>
      <c r="D176" s="727">
        <f>D170</f>
        <v>0.83333333333333304</v>
      </c>
      <c r="E176" s="719" t="e">
        <f ca="1">IF(SUMPRODUCT((计划!$B$12:$B$755=$A176)*(计划!$W$12:$W$755=$D176),计划!X$12:X$755)&gt;0,SUMPRODUCT((计划!$B$12:$B$755=$A176)*(计划!$W$12:$W$755=$D176),计划!X$12:X$755),NA())</f>
        <v>#REF!</v>
      </c>
      <c r="F176" s="719" t="e">
        <f ca="1">IF(SUMPRODUCT((计划!$B$12:$B$755=$A176)*(计划!$W$12:$W$755=$D176),计划!Y$12:Y$755)&gt;0,SUMPRODUCT((计划!$B$12:$B$755=$A176)*(计划!$W$12:$W$755=$D176),计划!Y$12:Y$755),NA())</f>
        <v>#REF!</v>
      </c>
      <c r="G176" s="720" t="e">
        <f ca="1">IF(F176="",NA(),E176*100/F176)</f>
        <v>#REF!</v>
      </c>
      <c r="H176" s="721" t="e">
        <f ca="1">IFERROR(IF(E176="",NA(),AVERAGEIF(E171:E176,"&gt;0")),NA())</f>
        <v>#N/A</v>
      </c>
      <c r="I176" s="721" t="e">
        <f ca="1">IFERROR(IF(F176="",NA(),AVERAGEIF(F171:F176,"&gt;0")),NA())</f>
        <v>#N/A</v>
      </c>
      <c r="J176" s="722" t="e">
        <f ca="1">IF(I176="",NA(),H176*100/I176)</f>
        <v>#N/A</v>
      </c>
    </row>
    <row r="177">
      <c r="A177" s="725">
        <f ca="1">A171+1</f>
        <v>43615</v>
      </c>
      <c r="B177" s="588">
        <f ca="1">IF(C177&lt;&gt;C176,1,0)</f>
        <v>0</v>
      </c>
      <c r="C177" s="726" t="str">
        <f ca="1">LOOKUP($A177,计划!$B$12:$B$755,计划!$AG$12:$AG$755)</f>
        <v>9A3</v>
      </c>
      <c r="D177" s="727">
        <f>D171</f>
        <v>0.020833333333333301</v>
      </c>
      <c r="E177" s="719" t="e">
        <f ca="1">IF(SUMPRODUCT((计划!$B$12:$B$755=$A177)*(计划!$W$12:$W$755=$D177),计划!X$12:X$755)&gt;0,SUMPRODUCT((计划!$B$12:$B$755=$A177)*(计划!$W$12:$W$755=$D177),计划!X$12:X$755),NA())</f>
        <v>#REF!</v>
      </c>
      <c r="F177" s="719" t="e">
        <f ca="1">IF(SUMPRODUCT((计划!$B$12:$B$755=$A177)*(计划!$W$12:$W$755=$D177),计划!Y$12:Y$755)&gt;0,SUMPRODUCT((计划!$B$12:$B$755=$A177)*(计划!$W$12:$W$755=$D177),计划!Y$12:Y$755),NA())</f>
        <v>#REF!</v>
      </c>
      <c r="G177" s="720" t="e">
        <f ca="1">IF(F177="",NA(),E177*100/F177)</f>
        <v>#REF!</v>
      </c>
      <c r="H177" s="721" t="e">
        <f ca="1">IFERROR(IF(E177="",NA(),AVERAGEIF(E172:E177,"&gt;0")),NA())</f>
        <v>#N/A</v>
      </c>
      <c r="I177" s="721" t="e">
        <f ca="1">IFERROR(IF(F177="",NA(),AVERAGEIF(F172:F177,"&gt;0")),NA())</f>
        <v>#N/A</v>
      </c>
      <c r="J177" s="722" t="e">
        <f ca="1">IF(I177="",NA(),H177*100/I177)</f>
        <v>#N/A</v>
      </c>
    </row>
    <row r="178">
      <c r="A178" s="715">
        <f ca="1">A177</f>
        <v>43615</v>
      </c>
      <c r="B178" s="588">
        <f ca="1">IF(C178&lt;&gt;C177,1,0)</f>
        <v>0</v>
      </c>
      <c r="C178" s="717" t="str">
        <f ca="1">LOOKUP($A178,计划!$B$12:$B$755,计划!$AG$12:$AG$755)</f>
        <v>9A3</v>
      </c>
      <c r="D178" s="727">
        <f>D172</f>
        <v>0.16666666666666699</v>
      </c>
      <c r="E178" s="719" t="e">
        <f ca="1">IF(SUMPRODUCT((计划!$B$12:$B$755=$A178)*(计划!$W$12:$W$755=$D178),计划!X$12:X$755)&gt;0,SUMPRODUCT((计划!$B$12:$B$755=$A178)*(计划!$W$12:$W$755=$D178),计划!X$12:X$755),NA())</f>
        <v>#REF!</v>
      </c>
      <c r="F178" s="719" t="e">
        <f ca="1">IF(SUMPRODUCT((计划!$B$12:$B$755=$A178)*(计划!$W$12:$W$755=$D178),计划!Y$12:Y$755)&gt;0,SUMPRODUCT((计划!$B$12:$B$755=$A178)*(计划!$W$12:$W$755=$D178),计划!Y$12:Y$755),NA())</f>
        <v>#REF!</v>
      </c>
      <c r="G178" s="720" t="e">
        <f ca="1">IF(F178="",NA(),E178*100/F178)</f>
        <v>#REF!</v>
      </c>
      <c r="H178" s="721" t="e">
        <f ca="1">IFERROR(IF(E178="",NA(),AVERAGEIF(E173:E178,"&gt;0")),NA())</f>
        <v>#N/A</v>
      </c>
      <c r="I178" s="721" t="e">
        <f ca="1">IFERROR(IF(F178="",NA(),AVERAGEIF(F173:F178,"&gt;0")),NA())</f>
        <v>#N/A</v>
      </c>
      <c r="J178" s="722" t="e">
        <f ca="1">IF(I178="",NA(),H178*100/I178)</f>
        <v>#N/A</v>
      </c>
    </row>
    <row r="179">
      <c r="A179" s="715">
        <f ca="1">A173+1</f>
        <v>43615</v>
      </c>
      <c r="B179" s="588">
        <f ca="1">IF(C179&lt;&gt;C178,1,0)</f>
        <v>0</v>
      </c>
      <c r="C179" s="717" t="str">
        <f ca="1">LOOKUP($A179,计划!$B$12:$B$755,计划!$AG$12:$AG$755)</f>
        <v>9A3</v>
      </c>
      <c r="D179" s="727">
        <f>D173</f>
        <v>0.35416666666666702</v>
      </c>
      <c r="E179" s="719" t="e">
        <f ca="1">IF(SUMPRODUCT((计划!$B$12:$B$755=$A179)*(计划!$W$12:$W$755=$D179),计划!X$12:X$755)&gt;0,SUMPRODUCT((计划!$B$12:$B$755=$A179)*(计划!$W$12:$W$755=$D179),计划!X$12:X$755),NA())</f>
        <v>#REF!</v>
      </c>
      <c r="F179" s="719" t="e">
        <f ca="1">IF(SUMPRODUCT((计划!$B$12:$B$755=$A179)*(计划!$W$12:$W$755=$D179),计划!Y$12:Y$755)&gt;0,SUMPRODUCT((计划!$B$12:$B$755=$A179)*(计划!$W$12:$W$755=$D179),计划!Y$12:Y$755),NA())</f>
        <v>#REF!</v>
      </c>
      <c r="G179" s="720" t="e">
        <f ca="1">IF(F179="",NA(),E179*100/F179)</f>
        <v>#REF!</v>
      </c>
      <c r="H179" s="721" t="e">
        <f ca="1">IFERROR(IF(E179="",NA(),AVERAGEIF(E174:E179,"&gt;0")),NA())</f>
        <v>#N/A</v>
      </c>
      <c r="I179" s="721" t="e">
        <f ca="1">IFERROR(IF(F179="",NA(),AVERAGEIF(F174:F179,"&gt;0")),NA())</f>
        <v>#N/A</v>
      </c>
      <c r="J179" s="722" t="e">
        <f ca="1">IF(I179="",NA(),H179*100/I179)</f>
        <v>#N/A</v>
      </c>
    </row>
    <row r="180">
      <c r="A180" s="715">
        <f ca="1">A179</f>
        <v>43615</v>
      </c>
      <c r="B180" s="588">
        <f ca="1">IF(C180&lt;&gt;C179,1,0)</f>
        <v>0</v>
      </c>
      <c r="C180" s="717" t="str">
        <f ca="1">LOOKUP($A180,计划!$B$12:$B$755,计划!$AG$12:$AG$755)</f>
        <v>9A3</v>
      </c>
      <c r="D180" s="727">
        <f>D174</f>
        <v>0.5</v>
      </c>
      <c r="E180" s="719" t="e">
        <f ca="1">IF(SUMPRODUCT((计划!$B$12:$B$755=$A180)*(计划!$W$12:$W$755=$D180),计划!X$12:X$755)&gt;0,SUMPRODUCT((计划!$B$12:$B$755=$A180)*(计划!$W$12:$W$755=$D180),计划!X$12:X$755),NA())</f>
        <v>#REF!</v>
      </c>
      <c r="F180" s="719" t="e">
        <f ca="1">IF(SUMPRODUCT((计划!$B$12:$B$755=$A180)*(计划!$W$12:$W$755=$D180),计划!Y$12:Y$755)&gt;0,SUMPRODUCT((计划!$B$12:$B$755=$A180)*(计划!$W$12:$W$755=$D180),计划!Y$12:Y$755),NA())</f>
        <v>#REF!</v>
      </c>
      <c r="G180" s="720" t="e">
        <f ca="1">IF(F180="",NA(),E180*100/F180)</f>
        <v>#REF!</v>
      </c>
      <c r="H180" s="721" t="e">
        <f ca="1">IFERROR(IF(E180="",NA(),AVERAGEIF(E175:E180,"&gt;0")),NA())</f>
        <v>#N/A</v>
      </c>
      <c r="I180" s="721" t="e">
        <f ca="1">IFERROR(IF(F180="",NA(),AVERAGEIF(F175:F180,"&gt;0")),NA())</f>
        <v>#N/A</v>
      </c>
      <c r="J180" s="722" t="e">
        <f ca="1">IF(I180="",NA(),H180*100/I180)</f>
        <v>#N/A</v>
      </c>
    </row>
    <row r="181">
      <c r="A181" s="715">
        <f ca="1">A180</f>
        <v>43615</v>
      </c>
      <c r="B181" s="588">
        <f ca="1">IF(C181&lt;&gt;C180,1,0)</f>
        <v>0</v>
      </c>
      <c r="C181" s="717" t="str">
        <f ca="1">LOOKUP($A181,计划!$B$12:$B$755,计划!$AG$12:$AG$755)</f>
        <v>9A3</v>
      </c>
      <c r="D181" s="727">
        <f>D175</f>
        <v>0.6875</v>
      </c>
      <c r="E181" s="719" t="e">
        <f ca="1">IF(SUMPRODUCT((计划!$B$12:$B$755=$A181)*(计划!$W$12:$W$755=$D181),计划!X$12:X$755)&gt;0,SUMPRODUCT((计划!$B$12:$B$755=$A181)*(计划!$W$12:$W$755=$D181),计划!X$12:X$755),NA())</f>
        <v>#REF!</v>
      </c>
      <c r="F181" s="719" t="e">
        <f ca="1">IF(SUMPRODUCT((计划!$B$12:$B$755=$A181)*(计划!$W$12:$W$755=$D181),计划!Y$12:Y$755)&gt;0,SUMPRODUCT((计划!$B$12:$B$755=$A181)*(计划!$W$12:$W$755=$D181),计划!Y$12:Y$755),NA())</f>
        <v>#REF!</v>
      </c>
      <c r="G181" s="720" t="e">
        <f ca="1">IF(F181="",NA(),E181*100/F181)</f>
        <v>#REF!</v>
      </c>
      <c r="H181" s="721" t="e">
        <f ca="1">IFERROR(IF(E181="",NA(),AVERAGEIF(E176:E181,"&gt;0")),NA())</f>
        <v>#N/A</v>
      </c>
      <c r="I181" s="721" t="e">
        <f ca="1">IFERROR(IF(F181="",NA(),AVERAGEIF(F176:F181,"&gt;0")),NA())</f>
        <v>#N/A</v>
      </c>
      <c r="J181" s="722" t="e">
        <f ca="1">IF(I181="",NA(),H181*100/I181)</f>
        <v>#N/A</v>
      </c>
    </row>
    <row r="182">
      <c r="A182" s="724">
        <f ca="1">A181</f>
        <v>43615</v>
      </c>
      <c r="B182" s="588">
        <f ca="1">IF(C182&lt;&gt;C181,1,0)</f>
        <v>0</v>
      </c>
      <c r="C182" s="716" t="str">
        <f ca="1">LOOKUP($A182,计划!$B$12:$B$755,计划!$AG$12:$AG$755)</f>
        <v>9A3</v>
      </c>
      <c r="D182" s="727">
        <f>D176</f>
        <v>0.83333333333333304</v>
      </c>
      <c r="E182" s="719" t="e">
        <f ca="1">IF(SUMPRODUCT((计划!$B$12:$B$755=$A182)*(计划!$W$12:$W$755=$D182),计划!X$12:X$755)&gt;0,SUMPRODUCT((计划!$B$12:$B$755=$A182)*(计划!$W$12:$W$755=$D182),计划!X$12:X$755),NA())</f>
        <v>#REF!</v>
      </c>
      <c r="F182" s="719" t="e">
        <f ca="1">IF(SUMPRODUCT((计划!$B$12:$B$755=$A182)*(计划!$W$12:$W$755=$D182),计划!Y$12:Y$755)&gt;0,SUMPRODUCT((计划!$B$12:$B$755=$A182)*(计划!$W$12:$W$755=$D182),计划!Y$12:Y$755),NA())</f>
        <v>#REF!</v>
      </c>
      <c r="G182" s="720" t="e">
        <f ca="1">IF(F182="",NA(),E182*100/F182)</f>
        <v>#REF!</v>
      </c>
      <c r="H182" s="721" t="e">
        <f ca="1">IFERROR(IF(E182="",NA(),AVERAGEIF(E177:E182,"&gt;0")),NA())</f>
        <v>#N/A</v>
      </c>
      <c r="I182" s="721" t="e">
        <f ca="1">IFERROR(IF(F182="",NA(),AVERAGEIF(F177:F182,"&gt;0")),NA())</f>
        <v>#N/A</v>
      </c>
      <c r="J182" s="722" t="e">
        <f ca="1">IF(I182="",NA(),H182*100/I182)</f>
        <v>#N/A</v>
      </c>
    </row>
    <row r="183">
      <c r="A183" s="725">
        <f ca="1">A177+1</f>
        <v>43616</v>
      </c>
      <c r="B183" s="588">
        <f ca="1">IF(C183&lt;&gt;C182,1,0)</f>
        <v>0</v>
      </c>
      <c r="C183" s="726" t="str">
        <f ca="1">LOOKUP($A183,计划!$B$12:$B$755,计划!$AG$12:$AG$755)</f>
        <v>9A3</v>
      </c>
      <c r="D183" s="727">
        <f>D177</f>
        <v>0.020833333333333301</v>
      </c>
      <c r="E183" s="719" t="e">
        <f ca="1">IF(SUMPRODUCT((计划!$B$12:$B$755=$A183)*(计划!$W$12:$W$755=$D183),计划!X$12:X$755)&gt;0,SUMPRODUCT((计划!$B$12:$B$755=$A183)*(计划!$W$12:$W$755=$D183),计划!X$12:X$755),NA())</f>
        <v>#REF!</v>
      </c>
      <c r="F183" s="719" t="e">
        <f ca="1">IF(SUMPRODUCT((计划!$B$12:$B$755=$A183)*(计划!$W$12:$W$755=$D183),计划!Y$12:Y$755)&gt;0,SUMPRODUCT((计划!$B$12:$B$755=$A183)*(计划!$W$12:$W$755=$D183),计划!Y$12:Y$755),NA())</f>
        <v>#REF!</v>
      </c>
      <c r="G183" s="720" t="e">
        <f ca="1">IF(F183="",NA(),E183*100/F183)</f>
        <v>#REF!</v>
      </c>
      <c r="H183" s="721" t="e">
        <f ca="1">IFERROR(IF(E183="",NA(),AVERAGEIF(E178:E183,"&gt;0")),NA())</f>
        <v>#N/A</v>
      </c>
      <c r="I183" s="721" t="e">
        <f ca="1">IFERROR(IF(F183="",NA(),AVERAGEIF(F178:F183,"&gt;0")),NA())</f>
        <v>#N/A</v>
      </c>
      <c r="J183" s="722" t="e">
        <f ca="1">IF(I183="",NA(),H183*100/I183)</f>
        <v>#N/A</v>
      </c>
    </row>
    <row r="184">
      <c r="A184" s="715">
        <f ca="1">A183</f>
        <v>43616</v>
      </c>
      <c r="B184" s="588">
        <f ca="1">IF(C184&lt;&gt;C183,1,0)</f>
        <v>0</v>
      </c>
      <c r="C184" s="717" t="str">
        <f ca="1">LOOKUP($A184,计划!$B$12:$B$755,计划!$AG$12:$AG$755)</f>
        <v>9A3</v>
      </c>
      <c r="D184" s="727">
        <f>D178</f>
        <v>0.16666666666666699</v>
      </c>
      <c r="E184" s="719" t="e">
        <f ca="1">IF(SUMPRODUCT((计划!$B$12:$B$755=$A184)*(计划!$W$12:$W$755=$D184),计划!X$12:X$755)&gt;0,SUMPRODUCT((计划!$B$12:$B$755=$A184)*(计划!$W$12:$W$755=$D184),计划!X$12:X$755),NA())</f>
        <v>#REF!</v>
      </c>
      <c r="F184" s="719" t="e">
        <f ca="1">IF(SUMPRODUCT((计划!$B$12:$B$755=$A184)*(计划!$W$12:$W$755=$D184),计划!Y$12:Y$755)&gt;0,SUMPRODUCT((计划!$B$12:$B$755=$A184)*(计划!$W$12:$W$755=$D184),计划!Y$12:Y$755),NA())</f>
        <v>#REF!</v>
      </c>
      <c r="G184" s="720" t="e">
        <f ca="1">IF(F184="",NA(),E184*100/F184)</f>
        <v>#REF!</v>
      </c>
      <c r="H184" s="721" t="e">
        <f ca="1">IFERROR(IF(E184="",NA(),AVERAGEIF(E179:E184,"&gt;0")),NA())</f>
        <v>#N/A</v>
      </c>
      <c r="I184" s="721" t="e">
        <f ca="1">IFERROR(IF(F184="",NA(),AVERAGEIF(F179:F184,"&gt;0")),NA())</f>
        <v>#N/A</v>
      </c>
      <c r="J184" s="722" t="e">
        <f ca="1">IF(I184="",NA(),H184*100/I184)</f>
        <v>#N/A</v>
      </c>
    </row>
    <row r="185">
      <c r="A185" s="715">
        <f ca="1">A179+1</f>
        <v>43616</v>
      </c>
      <c r="B185" s="588">
        <f ca="1">IF(C185&lt;&gt;C184,1,0)</f>
        <v>0</v>
      </c>
      <c r="C185" s="717" t="str">
        <f ca="1">LOOKUP($A185,计划!$B$12:$B$755,计划!$AG$12:$AG$755)</f>
        <v>9A3</v>
      </c>
      <c r="D185" s="727">
        <f>D179</f>
        <v>0.35416666666666702</v>
      </c>
      <c r="E185" s="719" t="e">
        <f ca="1">IF(SUMPRODUCT((计划!$B$12:$B$755=$A185)*(计划!$W$12:$W$755=$D185),计划!X$12:X$755)&gt;0,SUMPRODUCT((计划!$B$12:$B$755=$A185)*(计划!$W$12:$W$755=$D185),计划!X$12:X$755),NA())</f>
        <v>#REF!</v>
      </c>
      <c r="F185" s="719" t="e">
        <f ca="1">IF(SUMPRODUCT((计划!$B$12:$B$755=$A185)*(计划!$W$12:$W$755=$D185),计划!Y$12:Y$755)&gt;0,SUMPRODUCT((计划!$B$12:$B$755=$A185)*(计划!$W$12:$W$755=$D185),计划!Y$12:Y$755),NA())</f>
        <v>#REF!</v>
      </c>
      <c r="G185" s="720" t="e">
        <f ca="1">IF(F185="",NA(),E185*100/F185)</f>
        <v>#REF!</v>
      </c>
      <c r="H185" s="721" t="e">
        <f ca="1">IFERROR(IF(E185="",NA(),AVERAGEIF(E180:E185,"&gt;0")),NA())</f>
        <v>#N/A</v>
      </c>
      <c r="I185" s="721" t="e">
        <f ca="1">IFERROR(IF(F185="",NA(),AVERAGEIF(F180:F185,"&gt;0")),NA())</f>
        <v>#N/A</v>
      </c>
      <c r="J185" s="722" t="e">
        <f ca="1">IF(I185="",NA(),H185*100/I185)</f>
        <v>#N/A</v>
      </c>
    </row>
    <row r="186">
      <c r="A186" s="715">
        <f ca="1">A185</f>
        <v>43616</v>
      </c>
      <c r="B186" s="588">
        <f ca="1">IF(C186&lt;&gt;C185,1,0)</f>
        <v>0</v>
      </c>
      <c r="C186" s="717" t="str">
        <f ca="1">LOOKUP($A186,计划!$B$12:$B$755,计划!$AG$12:$AG$755)</f>
        <v>9A3</v>
      </c>
      <c r="D186" s="727">
        <f>D180</f>
        <v>0.5</v>
      </c>
      <c r="E186" s="719" t="e">
        <f ca="1">IF(SUMPRODUCT((计划!$B$12:$B$755=$A186)*(计划!$W$12:$W$755=$D186),计划!X$12:X$755)&gt;0,SUMPRODUCT((计划!$B$12:$B$755=$A186)*(计划!$W$12:$W$755=$D186),计划!X$12:X$755),NA())</f>
        <v>#REF!</v>
      </c>
      <c r="F186" s="719" t="e">
        <f ca="1">IF(SUMPRODUCT((计划!$B$12:$B$755=$A186)*(计划!$W$12:$W$755=$D186),计划!Y$12:Y$755)&gt;0,SUMPRODUCT((计划!$B$12:$B$755=$A186)*(计划!$W$12:$W$755=$D186),计划!Y$12:Y$755),NA())</f>
        <v>#REF!</v>
      </c>
      <c r="G186" s="720" t="e">
        <f ca="1">IF(F186="",NA(),E186*100/F186)</f>
        <v>#REF!</v>
      </c>
      <c r="H186" s="721" t="e">
        <f ca="1">IFERROR(IF(E186="",NA(),AVERAGEIF(E181:E186,"&gt;0")),NA())</f>
        <v>#N/A</v>
      </c>
      <c r="I186" s="721" t="e">
        <f ca="1">IFERROR(IF(F186="",NA(),AVERAGEIF(F181:F186,"&gt;0")),NA())</f>
        <v>#N/A</v>
      </c>
      <c r="J186" s="722" t="e">
        <f ca="1">IF(I186="",NA(),H186*100/I186)</f>
        <v>#N/A</v>
      </c>
    </row>
    <row r="187">
      <c r="A187" s="715">
        <f ca="1">A186</f>
        <v>43616</v>
      </c>
      <c r="B187" s="588">
        <f ca="1">IF(C187&lt;&gt;C186,1,0)</f>
        <v>0</v>
      </c>
      <c r="C187" s="717" t="str">
        <f ca="1">LOOKUP($A187,计划!$B$12:$B$755,计划!$AG$12:$AG$755)</f>
        <v>9A3</v>
      </c>
      <c r="D187" s="727">
        <f>D181</f>
        <v>0.6875</v>
      </c>
      <c r="E187" s="719" t="e">
        <f ca="1">IF(SUMPRODUCT((计划!$B$12:$B$755=$A187)*(计划!$W$12:$W$755=$D187),计划!X$12:X$755)&gt;0,SUMPRODUCT((计划!$B$12:$B$755=$A187)*(计划!$W$12:$W$755=$D187),计划!X$12:X$755),NA())</f>
        <v>#REF!</v>
      </c>
      <c r="F187" s="719" t="e">
        <f ca="1">IF(SUMPRODUCT((计划!$B$12:$B$755=$A187)*(计划!$W$12:$W$755=$D187),计划!Y$12:Y$755)&gt;0,SUMPRODUCT((计划!$B$12:$B$755=$A187)*(计划!$W$12:$W$755=$D187),计划!Y$12:Y$755),NA())</f>
        <v>#REF!</v>
      </c>
      <c r="G187" s="720" t="e">
        <f ca="1">IF(F187="",NA(),E187*100/F187)</f>
        <v>#REF!</v>
      </c>
      <c r="H187" s="721" t="e">
        <f ca="1">IFERROR(IF(E187="",NA(),AVERAGEIF(E182:E187,"&gt;0")),NA())</f>
        <v>#N/A</v>
      </c>
      <c r="I187" s="721" t="e">
        <f ca="1">IFERROR(IF(F187="",NA(),AVERAGEIF(F182:F187,"&gt;0")),NA())</f>
        <v>#N/A</v>
      </c>
      <c r="J187" s="722" t="e">
        <f ca="1">IF(I187="",NA(),H187*100/I187)</f>
        <v>#N/A</v>
      </c>
    </row>
    <row r="188">
      <c r="A188" s="724">
        <f ca="1">A187</f>
        <v>43616</v>
      </c>
      <c r="B188" s="588">
        <f ca="1">IF(C188&lt;&gt;C187,1,0)</f>
        <v>0</v>
      </c>
      <c r="C188" s="716" t="str">
        <f ca="1">LOOKUP($A188,计划!$B$12:$B$755,计划!$AG$12:$AG$755)</f>
        <v>9A3</v>
      </c>
      <c r="D188" s="727">
        <f>D182</f>
        <v>0.83333333333333304</v>
      </c>
      <c r="E188" s="719" t="e">
        <f ca="1">IF(SUMPRODUCT((计划!$B$12:$B$755=$A188)*(计划!$W$12:$W$755=$D188),计划!X$12:X$755)&gt;0,SUMPRODUCT((计划!$B$12:$B$755=$A188)*(计划!$W$12:$W$755=$D188),计划!X$12:X$755),NA())</f>
        <v>#REF!</v>
      </c>
      <c r="F188" s="719" t="e">
        <f ca="1">IF(SUMPRODUCT((计划!$B$12:$B$755=$A188)*(计划!$W$12:$W$755=$D188),计划!Y$12:Y$755)&gt;0,SUMPRODUCT((计划!$B$12:$B$755=$A188)*(计划!$W$12:$W$755=$D188),计划!Y$12:Y$755),NA())</f>
        <v>#REF!</v>
      </c>
      <c r="G188" s="720" t="e">
        <f ca="1">IF(F188="",NA(),E188*100/F188)</f>
        <v>#REF!</v>
      </c>
      <c r="H188" s="721" t="e">
        <f ca="1">IFERROR(IF(E188="",NA(),AVERAGEIF(E183:E188,"&gt;0")),NA())</f>
        <v>#N/A</v>
      </c>
      <c r="I188" s="721" t="e">
        <f ca="1">IFERROR(IF(F188="",NA(),AVERAGEIF(F183:F188,"&gt;0")),NA())</f>
        <v>#N/A</v>
      </c>
      <c r="J188" s="722" t="e">
        <f ca="1">IF(I188="",NA(),H188*100/I188)</f>
        <v>#N/A</v>
      </c>
    </row>
    <row r="189">
      <c r="A189" s="701"/>
      <c r="C189" s="702"/>
    </row>
    <row r="190">
      <c r="A190" s="701"/>
      <c r="C190" s="702"/>
    </row>
    <row r="191">
      <c r="A191" s="701"/>
      <c r="C191" s="702"/>
    </row>
    <row r="192">
      <c r="A192" s="701"/>
      <c r="C192" s="702"/>
    </row>
    <row r="193">
      <c r="A193" s="701"/>
      <c r="C193" s="702"/>
    </row>
    <row r="194">
      <c r="A194" s="701"/>
      <c r="C194" s="702"/>
    </row>
    <row r="195">
      <c r="A195" s="701"/>
      <c r="C195" s="702"/>
    </row>
    <row r="196">
      <c r="A196" s="701"/>
      <c r="C196" s="702"/>
    </row>
    <row r="197">
      <c r="A197" s="701"/>
      <c r="C197" s="702"/>
    </row>
    <row r="198">
      <c r="A198" s="701"/>
      <c r="C198" s="702"/>
    </row>
    <row r="199">
      <c r="A199" s="701"/>
      <c r="C199" s="702"/>
    </row>
    <row r="200">
      <c r="A200" s="701"/>
      <c r="C200" s="702"/>
    </row>
    <row r="201">
      <c r="A201" s="701"/>
      <c r="C201" s="702"/>
    </row>
    <row r="202">
      <c r="A202" s="701"/>
      <c r="C202" s="702"/>
    </row>
    <row r="203">
      <c r="A203" s="701"/>
      <c r="C203" s="702"/>
    </row>
    <row r="204">
      <c r="A204" s="701"/>
      <c r="C204" s="702"/>
    </row>
    <row r="205">
      <c r="A205" s="701"/>
      <c r="C205" s="702"/>
    </row>
    <row r="206">
      <c r="A206" s="701"/>
      <c r="C206" s="702"/>
    </row>
    <row r="207">
      <c r="A207" s="701"/>
      <c r="C207" s="702"/>
    </row>
    <row r="208">
      <c r="A208" s="701"/>
      <c r="C208" s="702"/>
    </row>
    <row r="209">
      <c r="A209" s="701"/>
      <c r="C209" s="702"/>
    </row>
    <row r="210">
      <c r="A210" s="701"/>
      <c r="C210" s="702"/>
    </row>
    <row r="211">
      <c r="A211" s="701"/>
      <c r="C211" s="702"/>
    </row>
    <row r="212">
      <c r="A212" s="701"/>
      <c r="C212" s="702"/>
    </row>
    <row r="213">
      <c r="A213" s="701"/>
      <c r="C213" s="702"/>
    </row>
    <row r="214">
      <c r="A214" s="701"/>
      <c r="C214" s="702"/>
    </row>
    <row r="215">
      <c r="A215" s="701"/>
      <c r="C215" s="702"/>
    </row>
    <row r="216">
      <c r="A216" s="701"/>
      <c r="C216" s="702"/>
    </row>
    <row r="217">
      <c r="A217" s="701"/>
      <c r="C217" s="702"/>
    </row>
    <row r="218">
      <c r="A218" s="701"/>
      <c r="C218" s="702"/>
    </row>
    <row r="219">
      <c r="A219" s="701"/>
      <c r="C219" s="702"/>
    </row>
    <row r="220">
      <c r="A220" s="701"/>
      <c r="C220" s="702"/>
    </row>
    <row r="221">
      <c r="A221" s="701"/>
      <c r="C221" s="702"/>
    </row>
    <row r="222">
      <c r="A222" s="701"/>
      <c r="C222" s="702"/>
    </row>
    <row r="223">
      <c r="A223" s="701"/>
      <c r="C223" s="702"/>
    </row>
    <row r="224">
      <c r="A224" s="701"/>
      <c r="C224" s="702"/>
    </row>
    <row r="225">
      <c r="A225" s="701"/>
      <c r="C225" s="702"/>
    </row>
    <row r="226">
      <c r="A226" s="701"/>
      <c r="C226" s="702"/>
    </row>
    <row r="227">
      <c r="A227" s="701"/>
      <c r="C227" s="702"/>
    </row>
    <row r="228">
      <c r="A228" s="701"/>
      <c r="C228" s="702"/>
    </row>
    <row r="229">
      <c r="A229" s="701"/>
      <c r="C229" s="702"/>
    </row>
    <row r="230">
      <c r="A230" s="701"/>
      <c r="C230" s="702"/>
    </row>
    <row r="231">
      <c r="A231" s="701"/>
      <c r="C231" s="702"/>
    </row>
    <row r="232">
      <c r="A232" s="701"/>
      <c r="C232" s="702"/>
    </row>
    <row r="233">
      <c r="A233" s="701"/>
      <c r="C233" s="702"/>
    </row>
    <row r="234">
      <c r="A234" s="701"/>
      <c r="C234" s="702"/>
    </row>
    <row r="235">
      <c r="A235" s="701"/>
      <c r="C235" s="702"/>
    </row>
    <row r="236">
      <c r="A236" s="701"/>
      <c r="C236" s="702"/>
    </row>
    <row r="237">
      <c r="A237" s="701"/>
      <c r="C237" s="702"/>
    </row>
    <row r="238">
      <c r="A238" s="701"/>
      <c r="C238" s="702"/>
    </row>
    <row r="239">
      <c r="A239" s="701"/>
      <c r="C239" s="702"/>
    </row>
    <row r="240">
      <c r="A240" s="701"/>
      <c r="C240" s="702"/>
    </row>
    <row r="241">
      <c r="A241" s="701"/>
      <c r="C241" s="702"/>
    </row>
    <row r="242">
      <c r="A242" s="701"/>
      <c r="C242" s="702"/>
    </row>
    <row r="243">
      <c r="A243" s="701"/>
      <c r="C243" s="702"/>
    </row>
    <row r="244">
      <c r="A244" s="701"/>
      <c r="C244" s="702"/>
    </row>
    <row r="245">
      <c r="A245" s="701"/>
      <c r="C245" s="702"/>
    </row>
    <row r="246">
      <c r="A246" s="701"/>
      <c r="C246" s="702"/>
    </row>
    <row r="247">
      <c r="A247" s="701"/>
      <c r="C247" s="702"/>
    </row>
    <row r="248">
      <c r="A248" s="701"/>
      <c r="C248" s="702"/>
    </row>
    <row r="249">
      <c r="A249" s="701"/>
      <c r="C249" s="702"/>
    </row>
    <row r="250">
      <c r="A250" s="701"/>
      <c r="C250" s="702"/>
    </row>
    <row r="251">
      <c r="A251" s="701"/>
      <c r="C251" s="702"/>
    </row>
    <row r="252">
      <c r="A252" s="701"/>
      <c r="C252" s="702"/>
    </row>
    <row r="253">
      <c r="A253" s="701"/>
      <c r="C253" s="702"/>
    </row>
    <row r="254">
      <c r="A254" s="701"/>
      <c r="C254" s="702"/>
    </row>
    <row r="255">
      <c r="A255" s="701"/>
      <c r="C255" s="702"/>
    </row>
    <row r="256">
      <c r="A256" s="701"/>
      <c r="C256" s="702"/>
    </row>
    <row r="257">
      <c r="A257" s="701"/>
      <c r="C257" s="702"/>
    </row>
    <row r="258">
      <c r="A258" s="701"/>
      <c r="C258" s="702"/>
    </row>
    <row r="259">
      <c r="A259" s="701"/>
      <c r="C259" s="702"/>
    </row>
    <row r="260">
      <c r="A260" s="701"/>
      <c r="C260" s="702"/>
    </row>
    <row r="261">
      <c r="A261" s="701"/>
      <c r="C261" s="702"/>
    </row>
    <row r="262">
      <c r="A262" s="701"/>
      <c r="C262" s="702"/>
    </row>
    <row r="263">
      <c r="A263" s="701"/>
      <c r="C263" s="702"/>
    </row>
    <row r="264">
      <c r="A264" s="701"/>
      <c r="C264" s="702"/>
    </row>
    <row r="265">
      <c r="A265" s="701"/>
      <c r="C265" s="702"/>
    </row>
    <row r="266">
      <c r="A266" s="701"/>
      <c r="C266" s="702"/>
    </row>
    <row r="267">
      <c r="A267" s="701"/>
      <c r="C267" s="702"/>
    </row>
    <row r="268">
      <c r="A268" s="701"/>
      <c r="C268" s="702"/>
    </row>
    <row r="269">
      <c r="A269" s="701"/>
      <c r="C269" s="702"/>
    </row>
    <row r="270">
      <c r="A270" s="701"/>
      <c r="C270" s="702"/>
    </row>
  </sheetData>
  <mergeCells count="2">
    <mergeCell ref="C1:G1"/>
    <mergeCell ref="H1:J1"/>
  </mergeCells>
  <conditionalFormatting sqref="C3">
    <cfRule type="expression" priority="1" dxfId="5" stopIfTrue="1">
      <formula>IF(B3=1,1,0)</formula>
    </cfRule>
  </conditionalFormatting>
  <conditionalFormatting sqref="C4:C188">
    <cfRule type="expression" priority="2" dxfId="6" stopIfTrue="1">
      <formula>IF($B$3=1,1,0)</formula>
    </cfRule>
  </conditionalFormatting>
  <hyperlinks>
    <hyperlink location="目录!E4" ref="A1"/>
  </hyperlinks>
  <printOptions headings="0" gridLines="0" gridLinesSet="0"/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"/>
  </sheetPr>
  <sheetViews>
    <sheetView showGridLines="0" workbookViewId="0" zoomScale="100">
      <pane state="frozen" topLeftCell="E3" xSplit="4" ySplit="2"/>
      <selection activeCell="A3" activeCellId="0" sqref="A3"/>
    </sheetView>
  </sheetViews>
  <sheetFormatPr defaultColWidth="9" defaultRowHeight="14.25"/>
  <cols>
    <col min="1" max="1" width="10.25"/>
    <col min="2" max="2" width="5.5"/>
    <col customWidth="1" hidden="1" min="3" max="3" width="6.875"/>
    <col min="4" max="4" style="0" width="5.5"/>
    <col customWidth="1" min="5" max="5" style="0" width="6.875"/>
    <col customWidth="1" min="6" max="6" width="9"/>
    <col min="8" max="8" width="6.75"/>
    <col min="9" max="13" width="6.375"/>
    <col min="14" max="14" width="5.875"/>
    <col customWidth="1" hidden="1" min="15" max="15" width="5.875"/>
    <col min="16" max="16" width="5.875"/>
    <col min="17" max="19" width="6.75"/>
    <col min="20" max="21" width="6.375"/>
    <col min="22" max="23" width="6.75"/>
    <col customWidth="1" hidden="1" min="24" max="24" width="5"/>
    <col customWidth="1" min="25" max="25" width="8.875"/>
    <col customWidth="1" hidden="1" min="26" max="27" width="9"/>
    <col min="28" max="29" width="8"/>
    <col min="31" max="34" style="728" width="7.625"/>
    <col min="35" max="35" style="728" width="8.5"/>
    <col customWidth="1" min="36" max="36" style="728" width="8.375"/>
    <col min="37" max="38" style="728" width="8.5"/>
  </cols>
  <sheetData>
    <row customFormat="1" ht="24" customHeight="1" r="1" s="0">
      <c r="A1" s="729" t="s">
        <v>64</v>
      </c>
      <c r="B1" s="730" t="s">
        <v>496</v>
      </c>
      <c r="C1" s="0" t="s">
        <v>726</v>
      </c>
      <c r="D1" s="730" t="s">
        <v>727</v>
      </c>
      <c r="E1" s="731" t="s">
        <v>728</v>
      </c>
      <c r="F1" s="732" t="s">
        <v>729</v>
      </c>
      <c r="G1" s="733"/>
      <c r="H1" s="734" t="s">
        <v>108</v>
      </c>
      <c r="I1" s="735" t="s">
        <v>730</v>
      </c>
      <c r="J1" s="736"/>
      <c r="K1" s="736"/>
      <c r="L1" s="736"/>
      <c r="M1" s="737"/>
      <c r="N1" s="735" t="s">
        <v>731</v>
      </c>
      <c r="O1" s="738"/>
      <c r="P1" s="739"/>
      <c r="Q1" s="734" t="s">
        <v>732</v>
      </c>
      <c r="R1" s="740" t="s">
        <v>733</v>
      </c>
      <c r="S1" s="740"/>
      <c r="T1" s="740"/>
      <c r="U1" s="740"/>
      <c r="V1" s="740"/>
      <c r="W1" s="740" t="s">
        <v>734</v>
      </c>
      <c r="X1" s="740"/>
      <c r="Y1" s="740"/>
      <c r="Z1" s="741" t="s">
        <v>735</v>
      </c>
      <c r="AA1" s="741"/>
      <c r="AB1" s="741"/>
      <c r="AC1" s="741"/>
      <c r="AE1" s="740" t="s">
        <v>736</v>
      </c>
      <c r="AF1" s="740"/>
      <c r="AG1" s="740"/>
      <c r="AH1" s="740"/>
      <c r="AI1" s="740"/>
      <c r="AJ1" s="740" t="s">
        <v>737</v>
      </c>
      <c r="AK1" s="740"/>
      <c r="AL1" s="740"/>
    </row>
    <row ht="23.25" customHeight="1" r="2">
      <c r="A2" s="39" t="s">
        <v>114</v>
      </c>
      <c r="B2" s="742"/>
      <c r="C2" s="728" t="s">
        <v>738</v>
      </c>
      <c r="D2" s="742"/>
      <c r="E2" s="743"/>
      <c r="F2" s="744" t="s">
        <v>188</v>
      </c>
      <c r="G2" s="744" t="s">
        <v>189</v>
      </c>
      <c r="H2" s="745" t="s">
        <v>108</v>
      </c>
      <c r="I2" s="746" t="s">
        <v>101</v>
      </c>
      <c r="J2" s="746" t="s">
        <v>100</v>
      </c>
      <c r="K2" s="746" t="s">
        <v>192</v>
      </c>
      <c r="L2" s="746" t="s">
        <v>111</v>
      </c>
      <c r="M2" s="746" t="s">
        <v>104</v>
      </c>
      <c r="N2" s="745" t="s">
        <v>105</v>
      </c>
      <c r="O2" s="746" t="s">
        <v>106</v>
      </c>
      <c r="P2" s="747" t="s">
        <v>193</v>
      </c>
      <c r="Q2" s="747"/>
      <c r="R2" s="748" t="s">
        <v>101</v>
      </c>
      <c r="S2" s="748" t="s">
        <v>100</v>
      </c>
      <c r="T2" s="748" t="s">
        <v>192</v>
      </c>
      <c r="U2" s="748" t="s">
        <v>111</v>
      </c>
      <c r="V2" s="748" t="s">
        <v>104</v>
      </c>
      <c r="W2" s="749" t="s">
        <v>105</v>
      </c>
      <c r="X2" s="748" t="s">
        <v>106</v>
      </c>
      <c r="Y2" s="750" t="s">
        <v>193</v>
      </c>
      <c r="Z2" s="751" t="s">
        <v>641</v>
      </c>
      <c r="AA2" s="751" t="s">
        <v>642</v>
      </c>
      <c r="AB2" s="751" t="s">
        <v>154</v>
      </c>
      <c r="AC2" s="751" t="s">
        <v>155</v>
      </c>
      <c r="AD2" s="728"/>
      <c r="AE2" s="752" t="s">
        <v>101</v>
      </c>
      <c r="AF2" s="752" t="s">
        <v>100</v>
      </c>
      <c r="AG2" s="752" t="s">
        <v>192</v>
      </c>
      <c r="AH2" s="752" t="s">
        <v>111</v>
      </c>
      <c r="AI2" s="752" t="s">
        <v>104</v>
      </c>
      <c r="AJ2" s="752" t="s">
        <v>105</v>
      </c>
      <c r="AK2" s="752" t="s">
        <v>106</v>
      </c>
      <c r="AL2" s="753" t="s">
        <v>193</v>
      </c>
    </row>
    <row r="3">
      <c r="A3" s="754">
        <f ca="1">IF(_metadata!B22="",EOMONTH(NOW(),-1)+1,_metadata!B22)</f>
        <v>43586</v>
      </c>
      <c r="B3" s="755" t="s">
        <v>424</v>
      </c>
      <c r="C3" s="756">
        <v>2</v>
      </c>
      <c r="D3" s="757" t="str">
        <f>IF(C3=1,"甲",IF(C3=2,"乙",IF(C3=3,"丙",IF(C3=4,"丁",""))))</f>
        <v>乙</v>
      </c>
      <c r="E3" s="757" t="e">
        <f ca="1">SUMPRODUCT((计划!$B$12:$B$755=$A3)*(计划!$D$12:$D$755=$B3),计划!$AF$12:$AF$755)</f>
        <v>#REF!</v>
      </c>
      <c r="F3" s="758" t="e">
        <f ca="1">SUMPRODUCT((计划!$B$12:$B$755=$A3)*(计划!$D$12:$D$755=$B3),计划!CW$12:CW$755)</f>
        <v>#REF!</v>
      </c>
      <c r="G3" s="758" t="e">
        <f ca="1">SUMPRODUCT((计划!$B$12:$B$755=$A3)*(计划!$D$12:$D$755=$B3),计划!CX$12:CX$755)</f>
        <v>#REF!</v>
      </c>
      <c r="H3" s="759" t="e">
        <f ca="1">SUMPRODUCT((计划!$B$12:$B$755=$A3)*(计划!$D$12:$D$755=$B3),计划!AV$12:AV$755)/8</f>
        <v>#REF!</v>
      </c>
      <c r="I3" s="759" t="e">
        <f ca="1">SUMPRODUCT((计划!$B$12:$B$755=$A3)*(计划!$D$12:$D$755=$B3),计划!AX$12:AX$755)/8</f>
        <v>#REF!</v>
      </c>
      <c r="J3" s="759" t="e">
        <f ca="1">SUMPRODUCT((计划!$B$12:$B$755=$A3)*(计划!$D$12:$D$755=$B3),计划!AW$12:AW$755)/8</f>
        <v>#REF!</v>
      </c>
      <c r="K3" s="759" t="e">
        <f ca="1">SUMPRODUCT((计划!$B$12:$B$755=$A3)*(计划!$D$12:$D$755=$B3),计划!AY$12:AY$755)/8</f>
        <v>#REF!</v>
      </c>
      <c r="L3" s="759" t="e">
        <f ca="1">SUMPRODUCT((计划!$B$12:$B$755=$A3)*(计划!$D$12:$D$755=$B3),计划!AZ$12:AZ$755)/8</f>
        <v>#REF!</v>
      </c>
      <c r="M3" s="759" t="e">
        <f ca="1">SUMPRODUCT((计划!$B$12:$B$755=$A3)*(计划!$D$12:$D$755=$B3),计划!BA$12:BA$755)/8</f>
        <v>#REF!</v>
      </c>
      <c r="N3" s="759" t="e">
        <f ca="1">SUMPRODUCT((计划!$B$12:$B$755=$A3)*(计划!$D$12:$D$755=$B3),计划!BB$12:BB$755)/8</f>
        <v>#REF!</v>
      </c>
      <c r="O3" s="759" t="e">
        <f ca="1">SUMPRODUCT((计划!$B$12:$B$755=$A3)*(计划!$D$12:$D$755=$B3),计划!BC$12:BC$755)/8</f>
        <v>#REF!</v>
      </c>
      <c r="P3" s="759" t="e">
        <f ca="1">SUMPRODUCT((计划!$B$12:$B$755=$A3)*(计划!$D$12:$D$755=$B3),计划!BD$12:BD$755)/8</f>
        <v>#REF!</v>
      </c>
      <c r="Q3" s="759" t="e">
        <f ca="1">SUMPRODUCT((计划!$B$12:$B$755=$A3)*(计划!$D$12:$D$755=$B3),计划!BG$12:BG$755)/8</f>
        <v>#REF!</v>
      </c>
      <c r="R3" s="758" t="e">
        <f ca="1">SUMPRODUCT((计划!$B$12:$B$755=$A3)*(计划!$D$12:$D$755=$B3),计划!DL$12:DL$755)*$E3/8</f>
        <v>#REF!</v>
      </c>
      <c r="S3" s="758" t="e">
        <f ca="1">SUMPRODUCT((计划!$B$12:$B$755=$A3)*(计划!$D$12:$D$755=$B3),计划!DK$12:DK$755)*$E3/8</f>
        <v>#REF!</v>
      </c>
      <c r="T3" s="758" t="e">
        <f ca="1">SUMPRODUCT((计划!$B$12:$B$755=$A3)*(计划!$D$12:$D$755=$B3),计划!DM$12:DM$755)*$E3/8</f>
        <v>#REF!</v>
      </c>
      <c r="U3" s="758" t="e">
        <f ca="1">SUMPRODUCT((计划!$B$12:$B$755=$A3)*(计划!$D$12:$D$755=$B3),计划!DN$12:DN$755)*$E3/8</f>
        <v>#REF!</v>
      </c>
      <c r="V3" s="758" t="e">
        <f ca="1">SUMPRODUCT((计划!$B$12:$B$755=$A3)*(计划!$D$12:$D$755=$B3),计划!DO$12:DO$755)*$E3/8</f>
        <v>#REF!</v>
      </c>
      <c r="W3" s="758" t="e">
        <f ca="1">SUMPRODUCT((计划!$B$12:$B$755=$A3)*(计划!$D$12:$D$755=$B3),计划!DP$12:DP$755)*$E3/8</f>
        <v>#REF!</v>
      </c>
      <c r="X3" s="758" t="e">
        <f ca="1">SUMPRODUCT((计划!$B$12:$B$755=$A3)*(计划!$D$12:$D$755=$B3),计划!DQ$12:DQ$755)*$E3/8</f>
        <v>#REF!</v>
      </c>
      <c r="Y3" s="758" t="e">
        <f ca="1">SUMPRODUCT((计划!$B$12:$B$755=$A3)*(计划!$D$12:$D$755=$B3),计划!DR$12:DR$755)*$E3/8</f>
        <v>#REF!</v>
      </c>
      <c r="Z3" s="760" t="e">
        <f ca="1">SUMPRODUCT((R3:V3)*($AE$3:$AI$3))</f>
        <v>#REF!</v>
      </c>
      <c r="AA3" s="760" t="e">
        <f ca="1">SUMPRODUCT((W3:Y3)*($AJ$3:$AL$3))</f>
        <v>#REF!</v>
      </c>
      <c r="AB3" s="761" t="e">
        <f ca="1">IF(G3=0,0,Z3/G3)</f>
        <v>#REF!</v>
      </c>
      <c r="AC3" s="761" t="e">
        <f ca="1">IF(G3=0,0,AA3/G3)</f>
        <v>#REF!</v>
      </c>
      <c r="AD3" s="762"/>
      <c r="AE3" s="763">
        <v>58.770000000000003</v>
      </c>
      <c r="AF3" s="763">
        <v>58.770000000000003</v>
      </c>
      <c r="AG3" s="763">
        <v>58.770000000000003</v>
      </c>
      <c r="AH3" s="763">
        <v>58.770000000000003</v>
      </c>
      <c r="AI3" s="763">
        <v>352.68000000000001</v>
      </c>
      <c r="AJ3" s="763">
        <v>708.40999999999997</v>
      </c>
      <c r="AK3" s="764"/>
      <c r="AL3" s="763">
        <v>785.98000000000002</v>
      </c>
    </row>
    <row r="4">
      <c r="A4" s="754">
        <f ca="1">A3</f>
        <v>43586</v>
      </c>
      <c r="B4" s="755" t="s">
        <v>434</v>
      </c>
      <c r="C4" s="765">
        <f>IF(C3=4,1,C3+1)</f>
        <v>3</v>
      </c>
      <c r="D4" s="757" t="str">
        <f>IF(C4=1,"甲",IF(C4=2,"乙",IF(C4=3,"丙",IF(C4=4,"丁",""))))</f>
        <v>丙</v>
      </c>
      <c r="E4" s="757" t="e">
        <f ca="1">SUMPRODUCT((计划!$B$12:$B$755=$A4)*(计划!$D$12:$D$755=$B4),计划!$AF$12:$AF$755)</f>
        <v>#REF!</v>
      </c>
      <c r="F4" s="758" t="e">
        <f ca="1">SUMPRODUCT((计划!$B$12:$B$755=$A4)*(计划!$D$12:$D$755=$B4),计划!CW$12:CW$755)</f>
        <v>#REF!</v>
      </c>
      <c r="G4" s="758" t="e">
        <f ca="1">SUMPRODUCT((计划!$B$12:$B$755=$A4)*(计划!$D$12:$D$755=$B4),计划!CX$12:CX$755)</f>
        <v>#REF!</v>
      </c>
      <c r="H4" s="759" t="e">
        <f ca="1">SUMPRODUCT((计划!$B$12:$B$755=$A4)*(计划!$D$12:$D$755=$B4),计划!AV$12:AV$755)/8</f>
        <v>#REF!</v>
      </c>
      <c r="I4" s="759" t="e">
        <f ca="1">SUMPRODUCT((计划!$B$12:$B$755=$A4)*(计划!$D$12:$D$755=$B4),计划!AX$12:AX$755)/8</f>
        <v>#REF!</v>
      </c>
      <c r="J4" s="759" t="e">
        <f ca="1">SUMPRODUCT((计划!$B$12:$B$755=$A4)*(计划!$D$12:$D$755=$B4),计划!AW$12:AW$755)/8</f>
        <v>#REF!</v>
      </c>
      <c r="K4" s="759" t="e">
        <f ca="1">SUMPRODUCT((计划!$B$12:$B$755=$A4)*(计划!$D$12:$D$755=$B4),计划!AY$12:AY$755)/8</f>
        <v>#REF!</v>
      </c>
      <c r="L4" s="759" t="e">
        <f ca="1">SUMPRODUCT((计划!$B$12:$B$755=$A4)*(计划!$D$12:$D$755=$B4),计划!AZ$12:AZ$755)/8</f>
        <v>#REF!</v>
      </c>
      <c r="M4" s="759" t="e">
        <f ca="1">SUMPRODUCT((计划!$B$12:$B$755=$A4)*(计划!$D$12:$D$755=$B4),计划!BA$12:BA$755)/8</f>
        <v>#REF!</v>
      </c>
      <c r="N4" s="759" t="e">
        <f ca="1">SUMPRODUCT((计划!$B$12:$B$755=$A4)*(计划!$D$12:$D$755=$B4),计划!BB$12:BB$755)/8</f>
        <v>#REF!</v>
      </c>
      <c r="O4" s="759" t="e">
        <f ca="1">SUMPRODUCT((计划!$B$12:$B$755=$A4)*(计划!$D$12:$D$755=$B4),计划!BC$12:BC$755)/8</f>
        <v>#REF!</v>
      </c>
      <c r="P4" s="759" t="e">
        <f ca="1">SUMPRODUCT((计划!$B$12:$B$755=$A4)*(计划!$D$12:$D$755=$B4),计划!BD$12:BD$755)/8</f>
        <v>#REF!</v>
      </c>
      <c r="Q4" s="759" t="e">
        <f ca="1">SUMPRODUCT((计划!$B$12:$B$755=$A4)*(计划!$D$12:$D$755=$B4),计划!BG$12:BG$755)/8</f>
        <v>#REF!</v>
      </c>
      <c r="R4" s="758" t="e">
        <f ca="1">SUMPRODUCT((计划!$B$12:$B$755=$A4)*(计划!$D$12:$D$755=$B4),计划!DL$12:DL$755)*$E4/8</f>
        <v>#REF!</v>
      </c>
      <c r="S4" s="758" t="e">
        <f ca="1">SUMPRODUCT((计划!$B$12:$B$755=$A4)*(计划!$D$12:$D$755=$B4),计划!DK$12:DK$755)*$E4/8</f>
        <v>#REF!</v>
      </c>
      <c r="T4" s="758" t="e">
        <f ca="1">SUMPRODUCT((计划!$B$12:$B$755=$A4)*(计划!$D$12:$D$755=$B4),计划!DM$12:DM$755)*$E4/8</f>
        <v>#REF!</v>
      </c>
      <c r="U4" s="758" t="e">
        <f ca="1">SUMPRODUCT((计划!$B$12:$B$755=$A4)*(计划!$D$12:$D$755=$B4),计划!DN$12:DN$755)*$E4/8</f>
        <v>#REF!</v>
      </c>
      <c r="V4" s="758" t="e">
        <f ca="1">SUMPRODUCT((计划!$B$12:$B$755=$A4)*(计划!$D$12:$D$755=$B4),计划!DO$12:DO$755)*$E4/8</f>
        <v>#REF!</v>
      </c>
      <c r="W4" s="758" t="e">
        <f ca="1">SUMPRODUCT((计划!$B$12:$B$755=$A4)*(计划!$D$12:$D$755=$B4),计划!DP$12:DP$755)*$E4/8</f>
        <v>#REF!</v>
      </c>
      <c r="X4" s="758" t="e">
        <f ca="1">SUMPRODUCT((计划!$B$12:$B$755=$A4)*(计划!$D$12:$D$755=$B4),计划!DQ$12:DQ$755)*$E4/8</f>
        <v>#REF!</v>
      </c>
      <c r="Y4" s="758" t="e">
        <f ca="1">SUMPRODUCT((计划!$B$12:$B$755=$A4)*(计划!$D$12:$D$755=$B4),计划!DR$12:DR$755)*$E4/8</f>
        <v>#REF!</v>
      </c>
      <c r="Z4" s="760" t="e">
        <f ca="1">SUMPRODUCT((R4:V4)*($AE$3:$AI$3))</f>
        <v>#REF!</v>
      </c>
      <c r="AA4" s="760" t="e">
        <f ca="1">SUMPRODUCT((W4:Y4)*($AJ$3:$AL$3))</f>
        <v>#REF!</v>
      </c>
      <c r="AB4" s="761" t="e">
        <f ca="1">IF(G4=0,0,Z4/G4)</f>
        <v>#REF!</v>
      </c>
      <c r="AC4" s="761" t="e">
        <f ca="1">IF(G4=0,0,AA4/G4)</f>
        <v>#REF!</v>
      </c>
      <c r="AE4" s="766"/>
      <c r="AF4" s="766"/>
      <c r="AG4" s="766"/>
      <c r="AH4" s="766"/>
      <c r="AI4" s="766"/>
      <c r="AJ4" s="766"/>
      <c r="AK4" s="766"/>
      <c r="AL4" s="766"/>
    </row>
    <row r="5">
      <c r="A5" s="754">
        <f ca="1">A4</f>
        <v>43586</v>
      </c>
      <c r="B5" s="755" t="s">
        <v>437</v>
      </c>
      <c r="C5" s="765">
        <f>IF(C4=4,1,C4+1)</f>
        <v>4</v>
      </c>
      <c r="D5" s="757" t="str">
        <f>IF(C5=1,"甲",IF(C5=2,"乙",IF(C5=3,"丙",IF(C5=4,"丁",""))))</f>
        <v>丁</v>
      </c>
      <c r="E5" s="757" t="e">
        <f ca="1">SUMPRODUCT((计划!$B$12:$B$755=$A5)*(计划!$D$12:$D$755=$B5),计划!$AF$12:$AF$755)</f>
        <v>#REF!</v>
      </c>
      <c r="F5" s="758" t="e">
        <f ca="1">SUMPRODUCT((计划!$B$12:$B$755=$A5)*(计划!$D$12:$D$755=$B5),计划!CW$12:CW$755)</f>
        <v>#REF!</v>
      </c>
      <c r="G5" s="758" t="e">
        <f ca="1">SUMPRODUCT((计划!$B$12:$B$755=$A5)*(计划!$D$12:$D$755=$B5),计划!CX$12:CX$755)</f>
        <v>#REF!</v>
      </c>
      <c r="H5" s="759" t="e">
        <f ca="1">SUMPRODUCT((计划!$B$12:$B$755=$A5)*(计划!$D$12:$D$755=$B5),计划!AV$12:AV$755)/8</f>
        <v>#REF!</v>
      </c>
      <c r="I5" s="759" t="e">
        <f ca="1">SUMPRODUCT((计划!$B$12:$B$755=$A5)*(计划!$D$12:$D$755=$B5),计划!AX$12:AX$755)/8</f>
        <v>#REF!</v>
      </c>
      <c r="J5" s="759" t="e">
        <f ca="1">SUMPRODUCT((计划!$B$12:$B$755=$A5)*(计划!$D$12:$D$755=$B5),计划!AW$12:AW$755)/8</f>
        <v>#REF!</v>
      </c>
      <c r="K5" s="759" t="e">
        <f ca="1">SUMPRODUCT((计划!$B$12:$B$755=$A5)*(计划!$D$12:$D$755=$B5),计划!AY$12:AY$755)/8</f>
        <v>#REF!</v>
      </c>
      <c r="L5" s="759" t="e">
        <f ca="1">SUMPRODUCT((计划!$B$12:$B$755=$A5)*(计划!$D$12:$D$755=$B5),计划!AZ$12:AZ$755)/8</f>
        <v>#REF!</v>
      </c>
      <c r="M5" s="759" t="e">
        <f ca="1">SUMPRODUCT((计划!$B$12:$B$755=$A5)*(计划!$D$12:$D$755=$B5),计划!BA$12:BA$755)/8</f>
        <v>#REF!</v>
      </c>
      <c r="N5" s="759" t="e">
        <f ca="1">SUMPRODUCT((计划!$B$12:$B$755=$A5)*(计划!$D$12:$D$755=$B5),计划!BB$12:BB$755)/8</f>
        <v>#REF!</v>
      </c>
      <c r="O5" s="759" t="e">
        <f ca="1">SUMPRODUCT((计划!$B$12:$B$755=$A5)*(计划!$D$12:$D$755=$B5),计划!BC$12:BC$755)/8</f>
        <v>#REF!</v>
      </c>
      <c r="P5" s="759" t="e">
        <f ca="1">SUMPRODUCT((计划!$B$12:$B$755=$A5)*(计划!$D$12:$D$755=$B5),计划!BD$12:BD$755)/8</f>
        <v>#REF!</v>
      </c>
      <c r="Q5" s="759" t="e">
        <f ca="1">SUMPRODUCT((计划!$B$12:$B$755=$A5)*(计划!$D$12:$D$755=$B5),计划!BG$12:BG$755)/8</f>
        <v>#REF!</v>
      </c>
      <c r="R5" s="758" t="e">
        <f ca="1">SUMPRODUCT((计划!$B$12:$B$755=$A5)*(计划!$D$12:$D$755=$B5),计划!DL$12:DL$755)*$E5/8</f>
        <v>#REF!</v>
      </c>
      <c r="S5" s="758" t="e">
        <f ca="1">SUMPRODUCT((计划!$B$12:$B$755=$A5)*(计划!$D$12:$D$755=$B5),计划!DK$12:DK$755)*$E5/8</f>
        <v>#REF!</v>
      </c>
      <c r="T5" s="758" t="e">
        <f ca="1">SUMPRODUCT((计划!$B$12:$B$755=$A5)*(计划!$D$12:$D$755=$B5),计划!DM$12:DM$755)*$E5/8</f>
        <v>#REF!</v>
      </c>
      <c r="U5" s="758" t="e">
        <f ca="1">SUMPRODUCT((计划!$B$12:$B$755=$A5)*(计划!$D$12:$D$755=$B5),计划!DN$12:DN$755)*$E5/8</f>
        <v>#REF!</v>
      </c>
      <c r="V5" s="758" t="e">
        <f ca="1">SUMPRODUCT((计划!$B$12:$B$755=$A5)*(计划!$D$12:$D$755=$B5),计划!DO$12:DO$755)*$E5/8</f>
        <v>#REF!</v>
      </c>
      <c r="W5" s="758" t="e">
        <f ca="1">SUMPRODUCT((计划!$B$12:$B$755=$A5)*(计划!$D$12:$D$755=$B5),计划!DP$12:DP$755)*$E5/8</f>
        <v>#REF!</v>
      </c>
      <c r="X5" s="758" t="e">
        <f ca="1">SUMPRODUCT((计划!$B$12:$B$755=$A5)*(计划!$D$12:$D$755=$B5),计划!DQ$12:DQ$755)*$E5/8</f>
        <v>#REF!</v>
      </c>
      <c r="Y5" s="758" t="e">
        <f ca="1">SUMPRODUCT((计划!$B$12:$B$755=$A5)*(计划!$D$12:$D$755=$B5),计划!DR$12:DR$755)*$E5/8</f>
        <v>#REF!</v>
      </c>
      <c r="Z5" s="760" t="e">
        <f ca="1">SUMPRODUCT((R5:V5)*($AE$3:$AI$3))</f>
        <v>#REF!</v>
      </c>
      <c r="AA5" s="760" t="e">
        <f ca="1">SUMPRODUCT((W5:Y5)*($AJ$3:$AL$3))</f>
        <v>#REF!</v>
      </c>
      <c r="AB5" s="761" t="e">
        <f ca="1">IF(G5=0,0,Z5/G5)</f>
        <v>#REF!</v>
      </c>
      <c r="AC5" s="761" t="e">
        <f ca="1">IF(G5=0,0,AA5/G5)</f>
        <v>#REF!</v>
      </c>
      <c r="AE5" s="766"/>
      <c r="AF5" s="766"/>
      <c r="AG5" s="766"/>
      <c r="AH5" s="766"/>
      <c r="AI5" s="766"/>
      <c r="AJ5" s="766"/>
      <c r="AK5" s="766"/>
      <c r="AL5" s="766"/>
    </row>
    <row r="6">
      <c r="A6" s="754">
        <f ca="1">A3+1</f>
        <v>43587</v>
      </c>
      <c r="B6" s="755" t="s">
        <v>424</v>
      </c>
      <c r="C6" s="756">
        <v>1</v>
      </c>
      <c r="D6" s="757" t="str">
        <f>IF(C6=1,"甲",IF(C6=2,"乙",IF(C6=3,"丙",IF(C6=4,"丁",""))))</f>
        <v>甲</v>
      </c>
      <c r="E6" s="757" t="e">
        <f ca="1">SUMPRODUCT((计划!$B$12:$B$755=$A6)*(计划!$D$12:$D$755=$B6),计划!$AF$12:$AF$755)</f>
        <v>#REF!</v>
      </c>
      <c r="F6" s="758" t="e">
        <f ca="1">SUMPRODUCT((计划!$B$12:$B$755=$A6)*(计划!$D$12:$D$755=$B6),计划!CW$12:CW$755)</f>
        <v>#REF!</v>
      </c>
      <c r="G6" s="758" t="e">
        <f ca="1">SUMPRODUCT((计划!$B$12:$B$755=$A6)*(计划!$D$12:$D$755=$B6),计划!CX$12:CX$755)</f>
        <v>#REF!</v>
      </c>
      <c r="H6" s="759" t="e">
        <f ca="1">SUMPRODUCT((计划!$B$12:$B$755=$A6)*(计划!$D$12:$D$755=$B6),计划!AV$12:AV$755)/8</f>
        <v>#REF!</v>
      </c>
      <c r="I6" s="759" t="e">
        <f ca="1">SUMPRODUCT((计划!$B$12:$B$755=$A6)*(计划!$D$12:$D$755=$B6),计划!AX$12:AX$755)/8</f>
        <v>#REF!</v>
      </c>
      <c r="J6" s="759" t="e">
        <f ca="1">SUMPRODUCT((计划!$B$12:$B$755=$A6)*(计划!$D$12:$D$755=$B6),计划!AW$12:AW$755)/8</f>
        <v>#REF!</v>
      </c>
      <c r="K6" s="759" t="e">
        <f ca="1">SUMPRODUCT((计划!$B$12:$B$755=$A6)*(计划!$D$12:$D$755=$B6),计划!AY$12:AY$755)/8</f>
        <v>#REF!</v>
      </c>
      <c r="L6" s="759" t="e">
        <f ca="1">SUMPRODUCT((计划!$B$12:$B$755=$A6)*(计划!$D$12:$D$755=$B6),计划!AZ$12:AZ$755)/8</f>
        <v>#REF!</v>
      </c>
      <c r="M6" s="759" t="e">
        <f ca="1">SUMPRODUCT((计划!$B$12:$B$755=$A6)*(计划!$D$12:$D$755=$B6),计划!BA$12:BA$755)/8</f>
        <v>#REF!</v>
      </c>
      <c r="N6" s="759" t="e">
        <f ca="1">SUMPRODUCT((计划!$B$12:$B$755=$A6)*(计划!$D$12:$D$755=$B6),计划!BB$12:BB$755)/8</f>
        <v>#REF!</v>
      </c>
      <c r="O6" s="759" t="e">
        <f ca="1">SUMPRODUCT((计划!$B$12:$B$755=$A6)*(计划!$D$12:$D$755=$B6),计划!BC$12:BC$755)/8</f>
        <v>#REF!</v>
      </c>
      <c r="P6" s="759" t="e">
        <f ca="1">SUMPRODUCT((计划!$B$12:$B$755=$A6)*(计划!$D$12:$D$755=$B6),计划!BD$12:BD$755)/8</f>
        <v>#REF!</v>
      </c>
      <c r="Q6" s="759" t="e">
        <f ca="1">SUMPRODUCT((计划!$B$12:$B$755=$A6)*(计划!$D$12:$D$755=$B6),计划!BG$12:BG$755)/8</f>
        <v>#REF!</v>
      </c>
      <c r="R6" s="758" t="e">
        <f ca="1">SUMPRODUCT((计划!$B$12:$B$755=$A6)*(计划!$D$12:$D$755=$B6),计划!DL$12:DL$755)*$E6/8</f>
        <v>#REF!</v>
      </c>
      <c r="S6" s="758" t="e">
        <f ca="1">SUMPRODUCT((计划!$B$12:$B$755=$A6)*(计划!$D$12:$D$755=$B6),计划!DK$12:DK$755)*$E6/8</f>
        <v>#REF!</v>
      </c>
      <c r="T6" s="758" t="e">
        <f ca="1">SUMPRODUCT((计划!$B$12:$B$755=$A6)*(计划!$D$12:$D$755=$B6),计划!DM$12:DM$755)*$E6/8</f>
        <v>#REF!</v>
      </c>
      <c r="U6" s="758" t="e">
        <f ca="1">SUMPRODUCT((计划!$B$12:$B$755=$A6)*(计划!$D$12:$D$755=$B6),计划!DN$12:DN$755)*$E6/8</f>
        <v>#REF!</v>
      </c>
      <c r="V6" s="758" t="e">
        <f ca="1">SUMPRODUCT((计划!$B$12:$B$755=$A6)*(计划!$D$12:$D$755=$B6),计划!DO$12:DO$755)*$E6/8</f>
        <v>#REF!</v>
      </c>
      <c r="W6" s="758" t="e">
        <f ca="1">SUMPRODUCT((计划!$B$12:$B$755=$A6)*(计划!$D$12:$D$755=$B6),计划!DP$12:DP$755)*$E6/8</f>
        <v>#REF!</v>
      </c>
      <c r="X6" s="758" t="e">
        <f ca="1">SUMPRODUCT((计划!$B$12:$B$755=$A6)*(计划!$D$12:$D$755=$B6),计划!DQ$12:DQ$755)*$E6/8</f>
        <v>#REF!</v>
      </c>
      <c r="Y6" s="758" t="e">
        <f ca="1">SUMPRODUCT((计划!$B$12:$B$755=$A6)*(计划!$D$12:$D$755=$B6),计划!DR$12:DR$755)*$E6/8</f>
        <v>#REF!</v>
      </c>
      <c r="Z6" s="760" t="e">
        <f ca="1">SUMPRODUCT((R6:V6)*($AE$3:$AI$3))</f>
        <v>#REF!</v>
      </c>
      <c r="AA6" s="760" t="e">
        <f ca="1">SUMPRODUCT((W6:Y6)*($AJ$3:$AL$3))</f>
        <v>#REF!</v>
      </c>
      <c r="AB6" s="761" t="e">
        <f ca="1">IF(G6=0,0,Z6/G6)</f>
        <v>#REF!</v>
      </c>
      <c r="AC6" s="761" t="e">
        <f ca="1">IF(G6=0,0,AA6/G6)</f>
        <v>#REF!</v>
      </c>
      <c r="AE6" s="766"/>
      <c r="AF6" s="766"/>
      <c r="AG6" s="766"/>
      <c r="AH6" s="766"/>
      <c r="AI6" s="766"/>
      <c r="AJ6" s="766"/>
      <c r="AK6" s="766"/>
      <c r="AL6" s="766"/>
    </row>
    <row r="7">
      <c r="A7" s="754">
        <f ca="1">A6</f>
        <v>43587</v>
      </c>
      <c r="B7" s="755" t="s">
        <v>434</v>
      </c>
      <c r="C7" s="765">
        <f>IF(C6=4,1,C6+1)</f>
        <v>2</v>
      </c>
      <c r="D7" s="757" t="str">
        <f>IF(C7=1,"甲",IF(C7=2,"乙",IF(C7=3,"丙",IF(C7=4,"丁",""))))</f>
        <v>乙</v>
      </c>
      <c r="E7" s="757" t="e">
        <f ca="1">SUMPRODUCT((计划!$B$12:$B$755=$A7)*(计划!$D$12:$D$755=$B7),计划!$AF$12:$AF$755)</f>
        <v>#REF!</v>
      </c>
      <c r="F7" s="758" t="e">
        <f ca="1">SUMPRODUCT((计划!$B$12:$B$755=$A7)*(计划!$D$12:$D$755=$B7),计划!CW$12:CW$755)</f>
        <v>#REF!</v>
      </c>
      <c r="G7" s="758" t="e">
        <f ca="1">SUMPRODUCT((计划!$B$12:$B$755=$A7)*(计划!$D$12:$D$755=$B7),计划!CX$12:CX$755)</f>
        <v>#REF!</v>
      </c>
      <c r="H7" s="759" t="e">
        <f ca="1">SUMPRODUCT((计划!$B$12:$B$755=$A7)*(计划!$D$12:$D$755=$B7),计划!AV$12:AV$755)/8</f>
        <v>#REF!</v>
      </c>
      <c r="I7" s="759" t="e">
        <f ca="1">SUMPRODUCT((计划!$B$12:$B$755=$A7)*(计划!$D$12:$D$755=$B7),计划!AX$12:AX$755)/8</f>
        <v>#REF!</v>
      </c>
      <c r="J7" s="759" t="e">
        <f ca="1">SUMPRODUCT((计划!$B$12:$B$755=$A7)*(计划!$D$12:$D$755=$B7),计划!AW$12:AW$755)/8</f>
        <v>#REF!</v>
      </c>
      <c r="K7" s="759" t="e">
        <f ca="1">SUMPRODUCT((计划!$B$12:$B$755=$A7)*(计划!$D$12:$D$755=$B7),计划!AY$12:AY$755)/8</f>
        <v>#REF!</v>
      </c>
      <c r="L7" s="759" t="e">
        <f ca="1">SUMPRODUCT((计划!$B$12:$B$755=$A7)*(计划!$D$12:$D$755=$B7),计划!AZ$12:AZ$755)/8</f>
        <v>#REF!</v>
      </c>
      <c r="M7" s="759" t="e">
        <f ca="1">SUMPRODUCT((计划!$B$12:$B$755=$A7)*(计划!$D$12:$D$755=$B7),计划!BA$12:BA$755)/8</f>
        <v>#REF!</v>
      </c>
      <c r="N7" s="759" t="e">
        <f ca="1">SUMPRODUCT((计划!$B$12:$B$755=$A7)*(计划!$D$12:$D$755=$B7),计划!BB$12:BB$755)/8</f>
        <v>#REF!</v>
      </c>
      <c r="O7" s="759" t="e">
        <f ca="1">SUMPRODUCT((计划!$B$12:$B$755=$A7)*(计划!$D$12:$D$755=$B7),计划!BC$12:BC$755)/8</f>
        <v>#REF!</v>
      </c>
      <c r="P7" s="759" t="e">
        <f ca="1">SUMPRODUCT((计划!$B$12:$B$755=$A7)*(计划!$D$12:$D$755=$B7),计划!BD$12:BD$755)/8</f>
        <v>#REF!</v>
      </c>
      <c r="Q7" s="759" t="e">
        <f ca="1">SUMPRODUCT((计划!$B$12:$B$755=$A7)*(计划!$D$12:$D$755=$B7),计划!BG$12:BG$755)/8</f>
        <v>#REF!</v>
      </c>
      <c r="R7" s="758" t="e">
        <f ca="1">SUMPRODUCT((计划!$B$12:$B$755=$A7)*(计划!$D$12:$D$755=$B7),计划!DL$12:DL$755)*$E7/8</f>
        <v>#REF!</v>
      </c>
      <c r="S7" s="758" t="e">
        <f ca="1">SUMPRODUCT((计划!$B$12:$B$755=$A7)*(计划!$D$12:$D$755=$B7),计划!DK$12:DK$755)*$E7/8</f>
        <v>#REF!</v>
      </c>
      <c r="T7" s="758" t="e">
        <f ca="1">SUMPRODUCT((计划!$B$12:$B$755=$A7)*(计划!$D$12:$D$755=$B7),计划!DM$12:DM$755)*$E7/8</f>
        <v>#REF!</v>
      </c>
      <c r="U7" s="758" t="e">
        <f ca="1">SUMPRODUCT((计划!$B$12:$B$755=$A7)*(计划!$D$12:$D$755=$B7),计划!DN$12:DN$755)*$E7/8</f>
        <v>#REF!</v>
      </c>
      <c r="V7" s="758" t="e">
        <f ca="1">SUMPRODUCT((计划!$B$12:$B$755=$A7)*(计划!$D$12:$D$755=$B7),计划!DO$12:DO$755)*$E7/8</f>
        <v>#REF!</v>
      </c>
      <c r="W7" s="758" t="e">
        <f ca="1">SUMPRODUCT((计划!$B$12:$B$755=$A7)*(计划!$D$12:$D$755=$B7),计划!DP$12:DP$755)*$E7/8</f>
        <v>#REF!</v>
      </c>
      <c r="X7" s="758" t="e">
        <f ca="1">SUMPRODUCT((计划!$B$12:$B$755=$A7)*(计划!$D$12:$D$755=$B7),计划!DQ$12:DQ$755)*$E7/8</f>
        <v>#REF!</v>
      </c>
      <c r="Y7" s="758" t="e">
        <f ca="1">SUMPRODUCT((计划!$B$12:$B$755=$A7)*(计划!$D$12:$D$755=$B7),计划!DR$12:DR$755)*$E7/8</f>
        <v>#REF!</v>
      </c>
      <c r="Z7" s="760" t="e">
        <f ca="1">SUMPRODUCT((R7:V7)*($AE$3:$AI$3))</f>
        <v>#REF!</v>
      </c>
      <c r="AA7" s="760" t="e">
        <f ca="1">SUMPRODUCT((W7:Y7)*($AJ$3:$AL$3))</f>
        <v>#REF!</v>
      </c>
      <c r="AB7" s="761" t="e">
        <f ca="1">IF(G7=0,0,Z7/G7)</f>
        <v>#REF!</v>
      </c>
      <c r="AC7" s="761" t="e">
        <f ca="1">IF(G7=0,0,AA7/G7)</f>
        <v>#REF!</v>
      </c>
      <c r="AE7" s="766"/>
      <c r="AF7" s="766"/>
      <c r="AG7" s="766"/>
      <c r="AH7" s="766"/>
      <c r="AI7" s="766"/>
      <c r="AJ7" s="766"/>
      <c r="AK7" s="766"/>
      <c r="AL7" s="766"/>
    </row>
    <row r="8">
      <c r="A8" s="754">
        <f ca="1">A7</f>
        <v>43587</v>
      </c>
      <c r="B8" s="755" t="s">
        <v>437</v>
      </c>
      <c r="C8" s="765">
        <f>IF(C7=4,1,C7+1)</f>
        <v>3</v>
      </c>
      <c r="D8" s="757" t="str">
        <f>IF(C8=1,"甲",IF(C8=2,"乙",IF(C8=3,"丙",IF(C8=4,"丁",""))))</f>
        <v>丙</v>
      </c>
      <c r="E8" s="757" t="e">
        <f ca="1">SUMPRODUCT((计划!$B$12:$B$755=$A8)*(计划!$D$12:$D$755=$B8),计划!$AF$12:$AF$755)</f>
        <v>#REF!</v>
      </c>
      <c r="F8" s="758" t="e">
        <f ca="1">SUMPRODUCT((计划!$B$12:$B$755=$A8)*(计划!$D$12:$D$755=$B8),计划!CW$12:CW$755)</f>
        <v>#REF!</v>
      </c>
      <c r="G8" s="758" t="e">
        <f ca="1">SUMPRODUCT((计划!$B$12:$B$755=$A8)*(计划!$D$12:$D$755=$B8),计划!CX$12:CX$755)</f>
        <v>#REF!</v>
      </c>
      <c r="H8" s="759" t="e">
        <f ca="1">SUMPRODUCT((计划!$B$12:$B$755=$A8)*(计划!$D$12:$D$755=$B8),计划!AV$12:AV$755)/8</f>
        <v>#REF!</v>
      </c>
      <c r="I8" s="759" t="e">
        <f ca="1">SUMPRODUCT((计划!$B$12:$B$755=$A8)*(计划!$D$12:$D$755=$B8),计划!AX$12:AX$755)/8</f>
        <v>#REF!</v>
      </c>
      <c r="J8" s="759" t="e">
        <f ca="1">SUMPRODUCT((计划!$B$12:$B$755=$A8)*(计划!$D$12:$D$755=$B8),计划!AW$12:AW$755)/8</f>
        <v>#REF!</v>
      </c>
      <c r="K8" s="759" t="e">
        <f ca="1">SUMPRODUCT((计划!$B$12:$B$755=$A8)*(计划!$D$12:$D$755=$B8),计划!AY$12:AY$755)/8</f>
        <v>#REF!</v>
      </c>
      <c r="L8" s="759" t="e">
        <f ca="1">SUMPRODUCT((计划!$B$12:$B$755=$A8)*(计划!$D$12:$D$755=$B8),计划!AZ$12:AZ$755)/8</f>
        <v>#REF!</v>
      </c>
      <c r="M8" s="759" t="e">
        <f ca="1">SUMPRODUCT((计划!$B$12:$B$755=$A8)*(计划!$D$12:$D$755=$B8),计划!BA$12:BA$755)/8</f>
        <v>#REF!</v>
      </c>
      <c r="N8" s="759" t="e">
        <f ca="1">SUMPRODUCT((计划!$B$12:$B$755=$A8)*(计划!$D$12:$D$755=$B8),计划!BB$12:BB$755)/8</f>
        <v>#REF!</v>
      </c>
      <c r="O8" s="759" t="e">
        <f ca="1">SUMPRODUCT((计划!$B$12:$B$755=$A8)*(计划!$D$12:$D$755=$B8),计划!BC$12:BC$755)/8</f>
        <v>#REF!</v>
      </c>
      <c r="P8" s="759" t="e">
        <f ca="1">SUMPRODUCT((计划!$B$12:$B$755=$A8)*(计划!$D$12:$D$755=$B8),计划!BD$12:BD$755)/8</f>
        <v>#REF!</v>
      </c>
      <c r="Q8" s="759" t="e">
        <f ca="1">SUMPRODUCT((计划!$B$12:$B$755=$A8)*(计划!$D$12:$D$755=$B8),计划!BG$12:BG$755)/8</f>
        <v>#REF!</v>
      </c>
      <c r="R8" s="758" t="e">
        <f ca="1">SUMPRODUCT((计划!$B$12:$B$755=$A8)*(计划!$D$12:$D$755=$B8),计划!DL$12:DL$755)*$E8/8</f>
        <v>#REF!</v>
      </c>
      <c r="S8" s="758" t="e">
        <f ca="1">SUMPRODUCT((计划!$B$12:$B$755=$A8)*(计划!$D$12:$D$755=$B8),计划!DK$12:DK$755)*$E8/8</f>
        <v>#REF!</v>
      </c>
      <c r="T8" s="758" t="e">
        <f ca="1">SUMPRODUCT((计划!$B$12:$B$755=$A8)*(计划!$D$12:$D$755=$B8),计划!DM$12:DM$755)*$E8/8</f>
        <v>#REF!</v>
      </c>
      <c r="U8" s="758" t="e">
        <f ca="1">SUMPRODUCT((计划!$B$12:$B$755=$A8)*(计划!$D$12:$D$755=$B8),计划!DN$12:DN$755)*$E8/8</f>
        <v>#REF!</v>
      </c>
      <c r="V8" s="758" t="e">
        <f ca="1">SUMPRODUCT((计划!$B$12:$B$755=$A8)*(计划!$D$12:$D$755=$B8),计划!DO$12:DO$755)*$E8/8</f>
        <v>#REF!</v>
      </c>
      <c r="W8" s="758" t="e">
        <f ca="1">SUMPRODUCT((计划!$B$12:$B$755=$A8)*(计划!$D$12:$D$755=$B8),计划!DP$12:DP$755)*$E8/8</f>
        <v>#REF!</v>
      </c>
      <c r="X8" s="758" t="e">
        <f ca="1">SUMPRODUCT((计划!$B$12:$B$755=$A8)*(计划!$D$12:$D$755=$B8),计划!DQ$12:DQ$755)*$E8/8</f>
        <v>#REF!</v>
      </c>
      <c r="Y8" s="758" t="e">
        <f ca="1">SUMPRODUCT((计划!$B$12:$B$755=$A8)*(计划!$D$12:$D$755=$B8),计划!DR$12:DR$755)*$E8/8</f>
        <v>#REF!</v>
      </c>
      <c r="Z8" s="760" t="e">
        <f ca="1">SUMPRODUCT((R8:V8)*($AE$3:$AI$3))</f>
        <v>#REF!</v>
      </c>
      <c r="AA8" s="760" t="e">
        <f ca="1">SUMPRODUCT((W8:Y8)*($AJ$3:$AL$3))</f>
        <v>#REF!</v>
      </c>
      <c r="AB8" s="761" t="e">
        <f ca="1">IF(G8=0,0,Z8/G8)</f>
        <v>#REF!</v>
      </c>
      <c r="AC8" s="761" t="e">
        <f ca="1">IF(G8=0,0,AA8/G8)</f>
        <v>#REF!</v>
      </c>
      <c r="AE8" s="766"/>
      <c r="AF8" s="766"/>
      <c r="AG8" s="766"/>
      <c r="AH8" s="766"/>
      <c r="AI8" s="766"/>
      <c r="AJ8" s="766"/>
      <c r="AK8" s="766"/>
      <c r="AL8" s="766"/>
    </row>
    <row r="9">
      <c r="A9" s="754">
        <f ca="1">A6+1</f>
        <v>43588</v>
      </c>
      <c r="B9" s="172" t="s">
        <v>424</v>
      </c>
      <c r="C9" s="767">
        <f>IF(C3=1,4,C3-1)</f>
        <v>1</v>
      </c>
      <c r="D9" s="757" t="str">
        <f>IF(C9=1,"甲",IF(C9=2,"乙",IF(C9=3,"丙",IF(C9=4,"丁",""))))</f>
        <v>甲</v>
      </c>
      <c r="E9" s="757" t="e">
        <f ca="1">SUMPRODUCT((计划!$B$12:$B$755=$A9)*(计划!$D$12:$D$755=$B9),计划!$AF$12:$AF$755)</f>
        <v>#REF!</v>
      </c>
      <c r="F9" s="758" t="e">
        <f ca="1">SUMPRODUCT((计划!$B$12:$B$755=$A9)*(计划!$D$12:$D$755=$B9),计划!CW$12:CW$755)</f>
        <v>#REF!</v>
      </c>
      <c r="G9" s="758" t="e">
        <f ca="1">SUMPRODUCT((计划!$B$12:$B$755=$A9)*(计划!$D$12:$D$755=$B9),计划!CX$12:CX$755)</f>
        <v>#REF!</v>
      </c>
      <c r="H9" s="759" t="e">
        <f ca="1">SUMPRODUCT((计划!$B$12:$B$755=$A9)*(计划!$D$12:$D$755=$B9),计划!AV$12:AV$755)/8</f>
        <v>#REF!</v>
      </c>
      <c r="I9" s="759" t="e">
        <f ca="1">SUMPRODUCT((计划!$B$12:$B$755=$A9)*(计划!$D$12:$D$755=$B9),计划!AX$12:AX$755)/8</f>
        <v>#REF!</v>
      </c>
      <c r="J9" s="759" t="e">
        <f ca="1">SUMPRODUCT((计划!$B$12:$B$755=$A9)*(计划!$D$12:$D$755=$B9),计划!AW$12:AW$755)/8</f>
        <v>#REF!</v>
      </c>
      <c r="K9" s="759" t="e">
        <f ca="1">SUMPRODUCT((计划!$B$12:$B$755=$A9)*(计划!$D$12:$D$755=$B9),计划!AY$12:AY$755)/8</f>
        <v>#REF!</v>
      </c>
      <c r="L9" s="759" t="e">
        <f ca="1">SUMPRODUCT((计划!$B$12:$B$755=$A9)*(计划!$D$12:$D$755=$B9),计划!AZ$12:AZ$755)/8</f>
        <v>#REF!</v>
      </c>
      <c r="M9" s="759" t="e">
        <f ca="1">SUMPRODUCT((计划!$B$12:$B$755=$A9)*(计划!$D$12:$D$755=$B9),计划!BA$12:BA$755)/8</f>
        <v>#REF!</v>
      </c>
      <c r="N9" s="759" t="e">
        <f ca="1">SUMPRODUCT((计划!$B$12:$B$755=$A9)*(计划!$D$12:$D$755=$B9),计划!BB$12:BB$755)/8</f>
        <v>#REF!</v>
      </c>
      <c r="O9" s="759" t="e">
        <f ca="1">SUMPRODUCT((计划!$B$12:$B$755=$A9)*(计划!$D$12:$D$755=$B9),计划!BC$12:BC$755)/8</f>
        <v>#REF!</v>
      </c>
      <c r="P9" s="759" t="e">
        <f ca="1">SUMPRODUCT((计划!$B$12:$B$755=$A9)*(计划!$D$12:$D$755=$B9),计划!BD$12:BD$755)/8</f>
        <v>#REF!</v>
      </c>
      <c r="Q9" s="759" t="e">
        <f ca="1">SUMPRODUCT((计划!$B$12:$B$755=$A9)*(计划!$D$12:$D$755=$B9),计划!BG$12:BG$755)/8</f>
        <v>#REF!</v>
      </c>
      <c r="R9" s="758" t="e">
        <f ca="1">SUMPRODUCT((计划!$B$12:$B$755=$A9)*(计划!$D$12:$D$755=$B9),计划!DL$12:DL$755)*$E9/8</f>
        <v>#REF!</v>
      </c>
      <c r="S9" s="758" t="e">
        <f ca="1">SUMPRODUCT((计划!$B$12:$B$755=$A9)*(计划!$D$12:$D$755=$B9),计划!DK$12:DK$755)*$E9/8</f>
        <v>#REF!</v>
      </c>
      <c r="T9" s="758" t="e">
        <f ca="1">SUMPRODUCT((计划!$B$12:$B$755=$A9)*(计划!$D$12:$D$755=$B9),计划!DM$12:DM$755)*$E9/8</f>
        <v>#REF!</v>
      </c>
      <c r="U9" s="758" t="e">
        <f ca="1">SUMPRODUCT((计划!$B$12:$B$755=$A9)*(计划!$D$12:$D$755=$B9),计划!DN$12:DN$755)*$E9/8</f>
        <v>#REF!</v>
      </c>
      <c r="V9" s="758" t="e">
        <f ca="1">SUMPRODUCT((计划!$B$12:$B$755=$A9)*(计划!$D$12:$D$755=$B9),计划!DO$12:DO$755)*$E9/8</f>
        <v>#REF!</v>
      </c>
      <c r="W9" s="758" t="e">
        <f ca="1">SUMPRODUCT((计划!$B$12:$B$755=$A9)*(计划!$D$12:$D$755=$B9),计划!DP$12:DP$755)*$E9/8</f>
        <v>#REF!</v>
      </c>
      <c r="X9" s="758" t="e">
        <f ca="1">SUMPRODUCT((计划!$B$12:$B$755=$A9)*(计划!$D$12:$D$755=$B9),计划!DQ$12:DQ$755)*$E9/8</f>
        <v>#REF!</v>
      </c>
      <c r="Y9" s="758" t="e">
        <f ca="1">SUMPRODUCT((计划!$B$12:$B$755=$A9)*(计划!$D$12:$D$755=$B9),计划!DR$12:DR$755)*$E9/8</f>
        <v>#REF!</v>
      </c>
      <c r="Z9" s="760" t="e">
        <f ca="1">SUMPRODUCT((R9:V9)*($AE$3:$AI$3))</f>
        <v>#REF!</v>
      </c>
      <c r="AA9" s="760" t="e">
        <f ca="1">SUMPRODUCT((W9:Y9)*($AJ$3:$AL$3))</f>
        <v>#REF!</v>
      </c>
      <c r="AB9" s="761" t="e">
        <f ca="1">IF(G9=0,0,Z9/G9)</f>
        <v>#REF!</v>
      </c>
      <c r="AC9" s="761" t="e">
        <f ca="1">IF(G9=0,0,AA9/G9)</f>
        <v>#REF!</v>
      </c>
      <c r="AE9" s="766"/>
      <c r="AF9" s="766"/>
      <c r="AG9" s="766"/>
      <c r="AH9" s="766"/>
      <c r="AI9" s="766"/>
      <c r="AJ9" s="766"/>
      <c r="AK9" s="766"/>
      <c r="AL9" s="766"/>
    </row>
    <row r="10">
      <c r="A10" s="754">
        <f ca="1">A9</f>
        <v>43588</v>
      </c>
      <c r="B10" s="172" t="s">
        <v>434</v>
      </c>
      <c r="C10" s="767">
        <f>IF(C9=4,1,C9+1)</f>
        <v>2</v>
      </c>
      <c r="D10" s="757" t="str">
        <f>IF(C10=1,"甲",IF(C10=2,"乙",IF(C10=3,"丙",IF(C10=4,"丁",""))))</f>
        <v>乙</v>
      </c>
      <c r="E10" s="757" t="e">
        <f ca="1">SUMPRODUCT((计划!$B$12:$B$755=$A10)*(计划!$D$12:$D$755=$B10),计划!$AF$12:$AF$755)</f>
        <v>#REF!</v>
      </c>
      <c r="F10" s="758" t="e">
        <f ca="1">SUMPRODUCT((计划!$B$12:$B$755=$A10)*(计划!$D$12:$D$755=$B10),计划!CW$12:CW$755)</f>
        <v>#REF!</v>
      </c>
      <c r="G10" s="758" t="e">
        <f ca="1">SUMPRODUCT((计划!$B$12:$B$755=$A10)*(计划!$D$12:$D$755=$B10),计划!CX$12:CX$755)</f>
        <v>#REF!</v>
      </c>
      <c r="H10" s="759" t="e">
        <f ca="1">SUMPRODUCT((计划!$B$12:$B$755=$A10)*(计划!$D$12:$D$755=$B10),计划!AV$12:AV$755)/8</f>
        <v>#REF!</v>
      </c>
      <c r="I10" s="759" t="e">
        <f ca="1">SUMPRODUCT((计划!$B$12:$B$755=$A10)*(计划!$D$12:$D$755=$B10),计划!AX$12:AX$755)/8</f>
        <v>#REF!</v>
      </c>
      <c r="J10" s="759" t="e">
        <f ca="1">SUMPRODUCT((计划!$B$12:$B$755=$A10)*(计划!$D$12:$D$755=$B10),计划!AW$12:AW$755)/8</f>
        <v>#REF!</v>
      </c>
      <c r="K10" s="759" t="e">
        <f ca="1">SUMPRODUCT((计划!$B$12:$B$755=$A10)*(计划!$D$12:$D$755=$B10),计划!AY$12:AY$755)/8</f>
        <v>#REF!</v>
      </c>
      <c r="L10" s="759" t="e">
        <f ca="1">SUMPRODUCT((计划!$B$12:$B$755=$A10)*(计划!$D$12:$D$755=$B10),计划!AZ$12:AZ$755)/8</f>
        <v>#REF!</v>
      </c>
      <c r="M10" s="759" t="e">
        <f ca="1">SUMPRODUCT((计划!$B$12:$B$755=$A10)*(计划!$D$12:$D$755=$B10),计划!BA$12:BA$755)/8</f>
        <v>#REF!</v>
      </c>
      <c r="N10" s="759" t="e">
        <f ca="1">SUMPRODUCT((计划!$B$12:$B$755=$A10)*(计划!$D$12:$D$755=$B10),计划!BB$12:BB$755)/8</f>
        <v>#REF!</v>
      </c>
      <c r="O10" s="759" t="e">
        <f ca="1">SUMPRODUCT((计划!$B$12:$B$755=$A10)*(计划!$D$12:$D$755=$B10),计划!BC$12:BC$755)/8</f>
        <v>#REF!</v>
      </c>
      <c r="P10" s="759" t="e">
        <f ca="1">SUMPRODUCT((计划!$B$12:$B$755=$A10)*(计划!$D$12:$D$755=$B10),计划!BD$12:BD$755)/8</f>
        <v>#REF!</v>
      </c>
      <c r="Q10" s="759" t="e">
        <f ca="1">SUMPRODUCT((计划!$B$12:$B$755=$A10)*(计划!$D$12:$D$755=$B10),计划!BG$12:BG$755)/8</f>
        <v>#REF!</v>
      </c>
      <c r="R10" s="758" t="e">
        <f ca="1">SUMPRODUCT((计划!$B$12:$B$755=$A10)*(计划!$D$12:$D$755=$B10),计划!DL$12:DL$755)*$E10/8</f>
        <v>#REF!</v>
      </c>
      <c r="S10" s="758" t="e">
        <f ca="1">SUMPRODUCT((计划!$B$12:$B$755=$A10)*(计划!$D$12:$D$755=$B10),计划!DK$12:DK$755)*$E10/8</f>
        <v>#REF!</v>
      </c>
      <c r="T10" s="758" t="e">
        <f ca="1">SUMPRODUCT((计划!$B$12:$B$755=$A10)*(计划!$D$12:$D$755=$B10),计划!DM$12:DM$755)*$E10/8</f>
        <v>#REF!</v>
      </c>
      <c r="U10" s="758" t="e">
        <f ca="1">SUMPRODUCT((计划!$B$12:$B$755=$A10)*(计划!$D$12:$D$755=$B10),计划!DN$12:DN$755)*$E10/8</f>
        <v>#REF!</v>
      </c>
      <c r="V10" s="758" t="e">
        <f ca="1">SUMPRODUCT((计划!$B$12:$B$755=$A10)*(计划!$D$12:$D$755=$B10),计划!DO$12:DO$755)*$E10/8</f>
        <v>#REF!</v>
      </c>
      <c r="W10" s="758" t="e">
        <f ca="1">SUMPRODUCT((计划!$B$12:$B$755=$A10)*(计划!$D$12:$D$755=$B10),计划!DP$12:DP$755)*$E10/8</f>
        <v>#REF!</v>
      </c>
      <c r="X10" s="758" t="e">
        <f ca="1">SUMPRODUCT((计划!$B$12:$B$755=$A10)*(计划!$D$12:$D$755=$B10),计划!DQ$12:DQ$755)*$E10/8</f>
        <v>#REF!</v>
      </c>
      <c r="Y10" s="758" t="e">
        <f ca="1">SUMPRODUCT((计划!$B$12:$B$755=$A10)*(计划!$D$12:$D$755=$B10),计划!DR$12:DR$755)*$E10/8</f>
        <v>#REF!</v>
      </c>
      <c r="Z10" s="760" t="e">
        <f ca="1">SUMPRODUCT((R10:V10)*($AE$3:$AI$3))</f>
        <v>#REF!</v>
      </c>
      <c r="AA10" s="760" t="e">
        <f ca="1">SUMPRODUCT((W10:Y10)*($AJ$3:$AL$3))</f>
        <v>#REF!</v>
      </c>
      <c r="AB10" s="761" t="e">
        <f ca="1">IF(G10=0,0,Z10/G10)</f>
        <v>#REF!</v>
      </c>
      <c r="AC10" s="761" t="e">
        <f ca="1">IF(G10=0,0,AA10/G10)</f>
        <v>#REF!</v>
      </c>
      <c r="AE10" s="766"/>
      <c r="AF10" s="766"/>
      <c r="AG10" s="766"/>
      <c r="AH10" s="766"/>
      <c r="AI10" s="766"/>
      <c r="AJ10" s="766"/>
      <c r="AK10" s="766"/>
      <c r="AL10" s="766"/>
    </row>
    <row r="11">
      <c r="A11" s="754">
        <f ca="1">A10</f>
        <v>43588</v>
      </c>
      <c r="B11" s="172" t="s">
        <v>437</v>
      </c>
      <c r="C11" s="767">
        <f>IF(C10=4,1,C10+1)</f>
        <v>3</v>
      </c>
      <c r="D11" s="757" t="str">
        <f>IF(C11=1,"甲",IF(C11=2,"乙",IF(C11=3,"丙",IF(C11=4,"丁",""))))</f>
        <v>丙</v>
      </c>
      <c r="E11" s="757" t="e">
        <f ca="1">SUMPRODUCT((计划!$B$12:$B$755=$A11)*(计划!$D$12:$D$755=$B11),计划!$AF$12:$AF$755)</f>
        <v>#REF!</v>
      </c>
      <c r="F11" s="758" t="e">
        <f ca="1">SUMPRODUCT((计划!$B$12:$B$755=$A11)*(计划!$D$12:$D$755=$B11),计划!CW$12:CW$755)</f>
        <v>#REF!</v>
      </c>
      <c r="G11" s="758" t="e">
        <f ca="1">SUMPRODUCT((计划!$B$12:$B$755=$A11)*(计划!$D$12:$D$755=$B11),计划!CX$12:CX$755)</f>
        <v>#REF!</v>
      </c>
      <c r="H11" s="759" t="e">
        <f ca="1">SUMPRODUCT((计划!$B$12:$B$755=$A11)*(计划!$D$12:$D$755=$B11),计划!AV$12:AV$755)/8</f>
        <v>#REF!</v>
      </c>
      <c r="I11" s="759" t="e">
        <f ca="1">SUMPRODUCT((计划!$B$12:$B$755=$A11)*(计划!$D$12:$D$755=$B11),计划!AX$12:AX$755)/8</f>
        <v>#REF!</v>
      </c>
      <c r="J11" s="759" t="e">
        <f ca="1">SUMPRODUCT((计划!$B$12:$B$755=$A11)*(计划!$D$12:$D$755=$B11),计划!AW$12:AW$755)/8</f>
        <v>#REF!</v>
      </c>
      <c r="K11" s="759" t="e">
        <f ca="1">SUMPRODUCT((计划!$B$12:$B$755=$A11)*(计划!$D$12:$D$755=$B11),计划!AY$12:AY$755)/8</f>
        <v>#REF!</v>
      </c>
      <c r="L11" s="759" t="e">
        <f ca="1">SUMPRODUCT((计划!$B$12:$B$755=$A11)*(计划!$D$12:$D$755=$B11),计划!AZ$12:AZ$755)/8</f>
        <v>#REF!</v>
      </c>
      <c r="M11" s="759" t="e">
        <f ca="1">SUMPRODUCT((计划!$B$12:$B$755=$A11)*(计划!$D$12:$D$755=$B11),计划!BA$12:BA$755)/8</f>
        <v>#REF!</v>
      </c>
      <c r="N11" s="759" t="e">
        <f ca="1">SUMPRODUCT((计划!$B$12:$B$755=$A11)*(计划!$D$12:$D$755=$B11),计划!BB$12:BB$755)/8</f>
        <v>#REF!</v>
      </c>
      <c r="O11" s="759" t="e">
        <f ca="1">SUMPRODUCT((计划!$B$12:$B$755=$A11)*(计划!$D$12:$D$755=$B11),计划!BC$12:BC$755)/8</f>
        <v>#REF!</v>
      </c>
      <c r="P11" s="759" t="e">
        <f ca="1">SUMPRODUCT((计划!$B$12:$B$755=$A11)*(计划!$D$12:$D$755=$B11),计划!BD$12:BD$755)/8</f>
        <v>#REF!</v>
      </c>
      <c r="Q11" s="759" t="e">
        <f ca="1">SUMPRODUCT((计划!$B$12:$B$755=$A11)*(计划!$D$12:$D$755=$B11),计划!BG$12:BG$755)/8</f>
        <v>#REF!</v>
      </c>
      <c r="R11" s="758" t="e">
        <f ca="1">SUMPRODUCT((计划!$B$12:$B$755=$A11)*(计划!$D$12:$D$755=$B11),计划!DL$12:DL$755)*$E11/8</f>
        <v>#REF!</v>
      </c>
      <c r="S11" s="758" t="e">
        <f ca="1">SUMPRODUCT((计划!$B$12:$B$755=$A11)*(计划!$D$12:$D$755=$B11),计划!DK$12:DK$755)*$E11/8</f>
        <v>#REF!</v>
      </c>
      <c r="T11" s="758" t="e">
        <f ca="1">SUMPRODUCT((计划!$B$12:$B$755=$A11)*(计划!$D$12:$D$755=$B11),计划!DM$12:DM$755)*$E11/8</f>
        <v>#REF!</v>
      </c>
      <c r="U11" s="758" t="e">
        <f ca="1">SUMPRODUCT((计划!$B$12:$B$755=$A11)*(计划!$D$12:$D$755=$B11),计划!DN$12:DN$755)*$E11/8</f>
        <v>#REF!</v>
      </c>
      <c r="V11" s="758" t="e">
        <f ca="1">SUMPRODUCT((计划!$B$12:$B$755=$A11)*(计划!$D$12:$D$755=$B11),计划!DO$12:DO$755)*$E11/8</f>
        <v>#REF!</v>
      </c>
      <c r="W11" s="758" t="e">
        <f ca="1">SUMPRODUCT((计划!$B$12:$B$755=$A11)*(计划!$D$12:$D$755=$B11),计划!DP$12:DP$755)*$E11/8</f>
        <v>#REF!</v>
      </c>
      <c r="X11" s="758" t="e">
        <f ca="1">SUMPRODUCT((计划!$B$12:$B$755=$A11)*(计划!$D$12:$D$755=$B11),计划!DQ$12:DQ$755)*$E11/8</f>
        <v>#REF!</v>
      </c>
      <c r="Y11" s="758" t="e">
        <f ca="1">SUMPRODUCT((计划!$B$12:$B$755=$A11)*(计划!$D$12:$D$755=$B11),计划!DR$12:DR$755)*$E11/8</f>
        <v>#REF!</v>
      </c>
      <c r="Z11" s="760" t="e">
        <f ca="1">SUMPRODUCT((R11:V11)*($AE$3:$AI$3))</f>
        <v>#REF!</v>
      </c>
      <c r="AA11" s="760" t="e">
        <f ca="1">SUMPRODUCT((W11:Y11)*($AJ$3:$AL$3))</f>
        <v>#REF!</v>
      </c>
      <c r="AB11" s="761" t="e">
        <f ca="1">IF(G11=0,0,Z11/G11)</f>
        <v>#REF!</v>
      </c>
      <c r="AC11" s="761" t="e">
        <f ca="1">IF(G11=0,0,AA11/G11)</f>
        <v>#REF!</v>
      </c>
      <c r="AE11" s="766"/>
      <c r="AF11" s="766"/>
      <c r="AG11" s="766"/>
      <c r="AH11" s="766"/>
      <c r="AI11" s="766"/>
      <c r="AJ11" s="766"/>
      <c r="AK11" s="766"/>
      <c r="AL11" s="766"/>
    </row>
    <row r="12">
      <c r="A12" s="754">
        <f ca="1">A9+1</f>
        <v>43589</v>
      </c>
      <c r="B12" s="172" t="s">
        <v>424</v>
      </c>
      <c r="C12" s="767">
        <f>IF(C6=1,4,C6-1)</f>
        <v>4</v>
      </c>
      <c r="D12" s="757" t="str">
        <f>IF(C12=1,"甲",IF(C12=2,"乙",IF(C12=3,"丙",IF(C12=4,"丁",""))))</f>
        <v>丁</v>
      </c>
      <c r="E12" s="757" t="e">
        <f ca="1">SUMPRODUCT((计划!$B$12:$B$755=$A12)*(计划!$D$12:$D$755=$B12),计划!$AF$12:$AF$755)</f>
        <v>#REF!</v>
      </c>
      <c r="F12" s="758" t="e">
        <f ca="1">SUMPRODUCT((计划!$B$12:$B$755=$A12)*(计划!$D$12:$D$755=$B12),计划!CW$12:CW$755)</f>
        <v>#REF!</v>
      </c>
      <c r="G12" s="758" t="e">
        <f ca="1">SUMPRODUCT((计划!$B$12:$B$755=$A12)*(计划!$D$12:$D$755=$B12),计划!CX$12:CX$755)</f>
        <v>#REF!</v>
      </c>
      <c r="H12" s="759" t="e">
        <f ca="1">SUMPRODUCT((计划!$B$12:$B$755=$A12)*(计划!$D$12:$D$755=$B12),计划!AV$12:AV$755)/8</f>
        <v>#REF!</v>
      </c>
      <c r="I12" s="759" t="e">
        <f ca="1">SUMPRODUCT((计划!$B$12:$B$755=$A12)*(计划!$D$12:$D$755=$B12),计划!AX$12:AX$755)/8</f>
        <v>#REF!</v>
      </c>
      <c r="J12" s="759" t="e">
        <f ca="1">SUMPRODUCT((计划!$B$12:$B$755=$A12)*(计划!$D$12:$D$755=$B12),计划!AW$12:AW$755)/8</f>
        <v>#REF!</v>
      </c>
      <c r="K12" s="759" t="e">
        <f ca="1">SUMPRODUCT((计划!$B$12:$B$755=$A12)*(计划!$D$12:$D$755=$B12),计划!AY$12:AY$755)/8</f>
        <v>#REF!</v>
      </c>
      <c r="L12" s="759" t="e">
        <f ca="1">SUMPRODUCT((计划!$B$12:$B$755=$A12)*(计划!$D$12:$D$755=$B12),计划!AZ$12:AZ$755)/8</f>
        <v>#REF!</v>
      </c>
      <c r="M12" s="759" t="e">
        <f ca="1">SUMPRODUCT((计划!$B$12:$B$755=$A12)*(计划!$D$12:$D$755=$B12),计划!BA$12:BA$755)/8</f>
        <v>#REF!</v>
      </c>
      <c r="N12" s="759" t="e">
        <f ca="1">SUMPRODUCT((计划!$B$12:$B$755=$A12)*(计划!$D$12:$D$755=$B12),计划!BB$12:BB$755)/8</f>
        <v>#REF!</v>
      </c>
      <c r="O12" s="759" t="e">
        <f ca="1">SUMPRODUCT((计划!$B$12:$B$755=$A12)*(计划!$D$12:$D$755=$B12),计划!BC$12:BC$755)/8</f>
        <v>#REF!</v>
      </c>
      <c r="P12" s="759" t="e">
        <f ca="1">SUMPRODUCT((计划!$B$12:$B$755=$A12)*(计划!$D$12:$D$755=$B12),计划!BD$12:BD$755)/8</f>
        <v>#REF!</v>
      </c>
      <c r="Q12" s="759" t="e">
        <f ca="1">SUMPRODUCT((计划!$B$12:$B$755=$A12)*(计划!$D$12:$D$755=$B12),计划!BG$12:BG$755)/8</f>
        <v>#REF!</v>
      </c>
      <c r="R12" s="758" t="e">
        <f ca="1">SUMPRODUCT((计划!$B$12:$B$755=$A12)*(计划!$D$12:$D$755=$B12),计划!DL$12:DL$755)*$E12/8</f>
        <v>#REF!</v>
      </c>
      <c r="S12" s="758" t="e">
        <f ca="1">SUMPRODUCT((计划!$B$12:$B$755=$A12)*(计划!$D$12:$D$755=$B12),计划!DK$12:DK$755)*$E12/8</f>
        <v>#REF!</v>
      </c>
      <c r="T12" s="758" t="e">
        <f ca="1">SUMPRODUCT((计划!$B$12:$B$755=$A12)*(计划!$D$12:$D$755=$B12),计划!DM$12:DM$755)*$E12/8</f>
        <v>#REF!</v>
      </c>
      <c r="U12" s="758" t="e">
        <f ca="1">SUMPRODUCT((计划!$B$12:$B$755=$A12)*(计划!$D$12:$D$755=$B12),计划!DN$12:DN$755)*$E12/8</f>
        <v>#REF!</v>
      </c>
      <c r="V12" s="758" t="e">
        <f ca="1">SUMPRODUCT((计划!$B$12:$B$755=$A12)*(计划!$D$12:$D$755=$B12),计划!DO$12:DO$755)*$E12/8</f>
        <v>#REF!</v>
      </c>
      <c r="W12" s="758" t="e">
        <f ca="1">SUMPRODUCT((计划!$B$12:$B$755=$A12)*(计划!$D$12:$D$755=$B12),计划!DP$12:DP$755)*$E12/8</f>
        <v>#REF!</v>
      </c>
      <c r="X12" s="758" t="e">
        <f ca="1">SUMPRODUCT((计划!$B$12:$B$755=$A12)*(计划!$D$12:$D$755=$B12),计划!DQ$12:DQ$755)*$E12/8</f>
        <v>#REF!</v>
      </c>
      <c r="Y12" s="758" t="e">
        <f ca="1">SUMPRODUCT((计划!$B$12:$B$755=$A12)*(计划!$D$12:$D$755=$B12),计划!DR$12:DR$755)*$E12/8</f>
        <v>#REF!</v>
      </c>
      <c r="Z12" s="760" t="e">
        <f ca="1">SUMPRODUCT((R12:V12)*($AE$3:$AI$3))</f>
        <v>#REF!</v>
      </c>
      <c r="AA12" s="760" t="e">
        <f ca="1">SUMPRODUCT((W12:Y12)*($AJ$3:$AL$3))</f>
        <v>#REF!</v>
      </c>
      <c r="AB12" s="761" t="e">
        <f ca="1">IF(G12=0,0,Z12/G12)</f>
        <v>#REF!</v>
      </c>
      <c r="AC12" s="761" t="e">
        <f ca="1">IF(G12=0,0,AA12/G12)</f>
        <v>#REF!</v>
      </c>
      <c r="AE12" s="766"/>
      <c r="AF12" s="766"/>
      <c r="AG12" s="766"/>
      <c r="AH12" s="766"/>
      <c r="AI12" s="766"/>
      <c r="AJ12" s="766"/>
      <c r="AK12" s="766"/>
      <c r="AL12" s="766"/>
    </row>
    <row r="13">
      <c r="A13" s="754">
        <f ca="1">A12</f>
        <v>43589</v>
      </c>
      <c r="B13" s="172" t="s">
        <v>434</v>
      </c>
      <c r="C13" s="767">
        <f>IF(C12=4,1,C12+1)</f>
        <v>1</v>
      </c>
      <c r="D13" s="757" t="str">
        <f>IF(C13=1,"甲",IF(C13=2,"乙",IF(C13=3,"丙",IF(C13=4,"丁",""))))</f>
        <v>甲</v>
      </c>
      <c r="E13" s="757" t="e">
        <f ca="1">SUMPRODUCT((计划!$B$12:$B$755=$A13)*(计划!$D$12:$D$755=$B13),计划!$AF$12:$AF$755)</f>
        <v>#REF!</v>
      </c>
      <c r="F13" s="758" t="e">
        <f ca="1">SUMPRODUCT((计划!$B$12:$B$755=$A13)*(计划!$D$12:$D$755=$B13),计划!CW$12:CW$755)</f>
        <v>#REF!</v>
      </c>
      <c r="G13" s="758" t="e">
        <f ca="1">SUMPRODUCT((计划!$B$12:$B$755=$A13)*(计划!$D$12:$D$755=$B13),计划!CX$12:CX$755)</f>
        <v>#REF!</v>
      </c>
      <c r="H13" s="759" t="e">
        <f ca="1">SUMPRODUCT((计划!$B$12:$B$755=$A13)*(计划!$D$12:$D$755=$B13),计划!AV$12:AV$755)/8</f>
        <v>#REF!</v>
      </c>
      <c r="I13" s="759" t="e">
        <f ca="1">SUMPRODUCT((计划!$B$12:$B$755=$A13)*(计划!$D$12:$D$755=$B13),计划!AX$12:AX$755)/8</f>
        <v>#REF!</v>
      </c>
      <c r="J13" s="759" t="e">
        <f ca="1">SUMPRODUCT((计划!$B$12:$B$755=$A13)*(计划!$D$12:$D$755=$B13),计划!AW$12:AW$755)/8</f>
        <v>#REF!</v>
      </c>
      <c r="K13" s="759" t="e">
        <f ca="1">SUMPRODUCT((计划!$B$12:$B$755=$A13)*(计划!$D$12:$D$755=$B13),计划!AY$12:AY$755)/8</f>
        <v>#REF!</v>
      </c>
      <c r="L13" s="759" t="e">
        <f ca="1">SUMPRODUCT((计划!$B$12:$B$755=$A13)*(计划!$D$12:$D$755=$B13),计划!AZ$12:AZ$755)/8</f>
        <v>#REF!</v>
      </c>
      <c r="M13" s="759" t="e">
        <f ca="1">SUMPRODUCT((计划!$B$12:$B$755=$A13)*(计划!$D$12:$D$755=$B13),计划!BA$12:BA$755)/8</f>
        <v>#REF!</v>
      </c>
      <c r="N13" s="759" t="e">
        <f ca="1">SUMPRODUCT((计划!$B$12:$B$755=$A13)*(计划!$D$12:$D$755=$B13),计划!BB$12:BB$755)/8</f>
        <v>#REF!</v>
      </c>
      <c r="O13" s="759" t="e">
        <f ca="1">SUMPRODUCT((计划!$B$12:$B$755=$A13)*(计划!$D$12:$D$755=$B13),计划!BC$12:BC$755)/8</f>
        <v>#REF!</v>
      </c>
      <c r="P13" s="759" t="e">
        <f ca="1">SUMPRODUCT((计划!$B$12:$B$755=$A13)*(计划!$D$12:$D$755=$B13),计划!BD$12:BD$755)/8</f>
        <v>#REF!</v>
      </c>
      <c r="Q13" s="759" t="e">
        <f ca="1">SUMPRODUCT((计划!$B$12:$B$755=$A13)*(计划!$D$12:$D$755=$B13),计划!BG$12:BG$755)/8</f>
        <v>#REF!</v>
      </c>
      <c r="R13" s="758" t="e">
        <f ca="1">SUMPRODUCT((计划!$B$12:$B$755=$A13)*(计划!$D$12:$D$755=$B13),计划!DL$12:DL$755)*$E13/8</f>
        <v>#REF!</v>
      </c>
      <c r="S13" s="758" t="e">
        <f ca="1">SUMPRODUCT((计划!$B$12:$B$755=$A13)*(计划!$D$12:$D$755=$B13),计划!DK$12:DK$755)*$E13/8</f>
        <v>#REF!</v>
      </c>
      <c r="T13" s="758" t="e">
        <f ca="1">SUMPRODUCT((计划!$B$12:$B$755=$A13)*(计划!$D$12:$D$755=$B13),计划!DM$12:DM$755)*$E13/8</f>
        <v>#REF!</v>
      </c>
      <c r="U13" s="758" t="e">
        <f ca="1">SUMPRODUCT((计划!$B$12:$B$755=$A13)*(计划!$D$12:$D$755=$B13),计划!DN$12:DN$755)*$E13/8</f>
        <v>#REF!</v>
      </c>
      <c r="V13" s="758" t="e">
        <f ca="1">SUMPRODUCT((计划!$B$12:$B$755=$A13)*(计划!$D$12:$D$755=$B13),计划!DO$12:DO$755)*$E13/8</f>
        <v>#REF!</v>
      </c>
      <c r="W13" s="758" t="e">
        <f ca="1">SUMPRODUCT((计划!$B$12:$B$755=$A13)*(计划!$D$12:$D$755=$B13),计划!DP$12:DP$755)*$E13/8</f>
        <v>#REF!</v>
      </c>
      <c r="X13" s="758" t="e">
        <f ca="1">SUMPRODUCT((计划!$B$12:$B$755=$A13)*(计划!$D$12:$D$755=$B13),计划!DQ$12:DQ$755)*$E13/8</f>
        <v>#REF!</v>
      </c>
      <c r="Y13" s="758" t="e">
        <f ca="1">SUMPRODUCT((计划!$B$12:$B$755=$A13)*(计划!$D$12:$D$755=$B13),计划!DR$12:DR$755)*$E13/8</f>
        <v>#REF!</v>
      </c>
      <c r="Z13" s="760" t="e">
        <f ca="1">SUMPRODUCT((R13:V13)*($AE$3:$AI$3))</f>
        <v>#REF!</v>
      </c>
      <c r="AA13" s="760" t="e">
        <f ca="1">SUMPRODUCT((W13:Y13)*($AJ$3:$AL$3))</f>
        <v>#REF!</v>
      </c>
      <c r="AB13" s="761" t="e">
        <f ca="1">IF(G13=0,0,Z13/G13)</f>
        <v>#REF!</v>
      </c>
      <c r="AC13" s="761" t="e">
        <f ca="1">IF(G13=0,0,AA13/G13)</f>
        <v>#REF!</v>
      </c>
      <c r="AE13" s="766"/>
      <c r="AF13" s="766"/>
      <c r="AG13" s="766"/>
      <c r="AH13" s="766"/>
      <c r="AI13" s="766"/>
      <c r="AJ13" s="766"/>
      <c r="AK13" s="766"/>
      <c r="AL13" s="766"/>
    </row>
    <row r="14">
      <c r="A14" s="754">
        <f ca="1">A13</f>
        <v>43589</v>
      </c>
      <c r="B14" s="172" t="s">
        <v>437</v>
      </c>
      <c r="C14" s="767">
        <f>IF(C13=4,1,C13+1)</f>
        <v>2</v>
      </c>
      <c r="D14" s="757" t="str">
        <f>IF(C14=1,"甲",IF(C14=2,"乙",IF(C14=3,"丙",IF(C14=4,"丁",""))))</f>
        <v>乙</v>
      </c>
      <c r="E14" s="757" t="e">
        <f ca="1">SUMPRODUCT((计划!$B$12:$B$755=$A14)*(计划!$D$12:$D$755=$B14),计划!$AF$12:$AF$755)</f>
        <v>#REF!</v>
      </c>
      <c r="F14" s="758" t="e">
        <f ca="1">SUMPRODUCT((计划!$B$12:$B$755=$A14)*(计划!$D$12:$D$755=$B14),计划!CW$12:CW$755)</f>
        <v>#REF!</v>
      </c>
      <c r="G14" s="758" t="e">
        <f ca="1">SUMPRODUCT((计划!$B$12:$B$755=$A14)*(计划!$D$12:$D$755=$B14),计划!CX$12:CX$755)</f>
        <v>#REF!</v>
      </c>
      <c r="H14" s="759" t="e">
        <f ca="1">SUMPRODUCT((计划!$B$12:$B$755=$A14)*(计划!$D$12:$D$755=$B14),计划!AV$12:AV$755)/8</f>
        <v>#REF!</v>
      </c>
      <c r="I14" s="759" t="e">
        <f ca="1">SUMPRODUCT((计划!$B$12:$B$755=$A14)*(计划!$D$12:$D$755=$B14),计划!AX$12:AX$755)/8</f>
        <v>#REF!</v>
      </c>
      <c r="J14" s="759" t="e">
        <f ca="1">SUMPRODUCT((计划!$B$12:$B$755=$A14)*(计划!$D$12:$D$755=$B14),计划!AW$12:AW$755)/8</f>
        <v>#REF!</v>
      </c>
      <c r="K14" s="759" t="e">
        <f ca="1">SUMPRODUCT((计划!$B$12:$B$755=$A14)*(计划!$D$12:$D$755=$B14),计划!AY$12:AY$755)/8</f>
        <v>#REF!</v>
      </c>
      <c r="L14" s="759" t="e">
        <f ca="1">SUMPRODUCT((计划!$B$12:$B$755=$A14)*(计划!$D$12:$D$755=$B14),计划!AZ$12:AZ$755)/8</f>
        <v>#REF!</v>
      </c>
      <c r="M14" s="759" t="e">
        <f ca="1">SUMPRODUCT((计划!$B$12:$B$755=$A14)*(计划!$D$12:$D$755=$B14),计划!BA$12:BA$755)/8</f>
        <v>#REF!</v>
      </c>
      <c r="N14" s="759" t="e">
        <f ca="1">SUMPRODUCT((计划!$B$12:$B$755=$A14)*(计划!$D$12:$D$755=$B14),计划!BB$12:BB$755)/8</f>
        <v>#REF!</v>
      </c>
      <c r="O14" s="759" t="e">
        <f ca="1">SUMPRODUCT((计划!$B$12:$B$755=$A14)*(计划!$D$12:$D$755=$B14),计划!BC$12:BC$755)/8</f>
        <v>#REF!</v>
      </c>
      <c r="P14" s="759" t="e">
        <f ca="1">SUMPRODUCT((计划!$B$12:$B$755=$A14)*(计划!$D$12:$D$755=$B14),计划!BD$12:BD$755)/8</f>
        <v>#REF!</v>
      </c>
      <c r="Q14" s="759" t="e">
        <f ca="1">SUMPRODUCT((计划!$B$12:$B$755=$A14)*(计划!$D$12:$D$755=$B14),计划!BG$12:BG$755)/8</f>
        <v>#REF!</v>
      </c>
      <c r="R14" s="758" t="e">
        <f ca="1">SUMPRODUCT((计划!$B$12:$B$755=$A14)*(计划!$D$12:$D$755=$B14),计划!DL$12:DL$755)*$E14/8</f>
        <v>#REF!</v>
      </c>
      <c r="S14" s="758" t="e">
        <f ca="1">SUMPRODUCT((计划!$B$12:$B$755=$A14)*(计划!$D$12:$D$755=$B14),计划!DK$12:DK$755)*$E14/8</f>
        <v>#REF!</v>
      </c>
      <c r="T14" s="758" t="e">
        <f ca="1">SUMPRODUCT((计划!$B$12:$B$755=$A14)*(计划!$D$12:$D$755=$B14),计划!DM$12:DM$755)*$E14/8</f>
        <v>#REF!</v>
      </c>
      <c r="U14" s="758" t="e">
        <f ca="1">SUMPRODUCT((计划!$B$12:$B$755=$A14)*(计划!$D$12:$D$755=$B14),计划!DN$12:DN$755)*$E14/8</f>
        <v>#REF!</v>
      </c>
      <c r="V14" s="758" t="e">
        <f ca="1">SUMPRODUCT((计划!$B$12:$B$755=$A14)*(计划!$D$12:$D$755=$B14),计划!DO$12:DO$755)*$E14/8</f>
        <v>#REF!</v>
      </c>
      <c r="W14" s="758" t="e">
        <f ca="1">SUMPRODUCT((计划!$B$12:$B$755=$A14)*(计划!$D$12:$D$755=$B14),计划!DP$12:DP$755)*$E14/8</f>
        <v>#REF!</v>
      </c>
      <c r="X14" s="758" t="e">
        <f ca="1">SUMPRODUCT((计划!$B$12:$B$755=$A14)*(计划!$D$12:$D$755=$B14),计划!DQ$12:DQ$755)*$E14/8</f>
        <v>#REF!</v>
      </c>
      <c r="Y14" s="758" t="e">
        <f ca="1">SUMPRODUCT((计划!$B$12:$B$755=$A14)*(计划!$D$12:$D$755=$B14),计划!DR$12:DR$755)*$E14/8</f>
        <v>#REF!</v>
      </c>
      <c r="Z14" s="760" t="e">
        <f ca="1">SUMPRODUCT((R14:V14)*($AE$3:$AI$3))</f>
        <v>#REF!</v>
      </c>
      <c r="AA14" s="760" t="e">
        <f ca="1">SUMPRODUCT((W14:Y14)*($AJ$3:$AL$3))</f>
        <v>#REF!</v>
      </c>
      <c r="AB14" s="761" t="e">
        <f ca="1">IF(G14=0,0,Z14/G14)</f>
        <v>#REF!</v>
      </c>
      <c r="AC14" s="761" t="e">
        <f ca="1">IF(G14=0,0,AA14/G14)</f>
        <v>#REF!</v>
      </c>
      <c r="AE14" s="766"/>
      <c r="AF14" s="766"/>
      <c r="AG14" s="766"/>
      <c r="AH14" s="766"/>
      <c r="AI14" s="766"/>
      <c r="AJ14" s="766"/>
      <c r="AK14" s="766"/>
      <c r="AL14" s="766"/>
    </row>
    <row r="15">
      <c r="A15" s="754">
        <f ca="1">A12+1</f>
        <v>43590</v>
      </c>
      <c r="B15" s="172" t="s">
        <v>424</v>
      </c>
      <c r="C15" s="767">
        <f>IF(C9=1,4,C9-1)</f>
        <v>4</v>
      </c>
      <c r="D15" s="757" t="str">
        <f>IF(C15=1,"甲",IF(C15=2,"乙",IF(C15=3,"丙",IF(C15=4,"丁",""))))</f>
        <v>丁</v>
      </c>
      <c r="E15" s="757" t="e">
        <f ca="1">SUMPRODUCT((计划!$B$12:$B$755=$A15)*(计划!$D$12:$D$755=$B15),计划!$AF$12:$AF$755)</f>
        <v>#REF!</v>
      </c>
      <c r="F15" s="758" t="e">
        <f ca="1">SUMPRODUCT((计划!$B$12:$B$755=$A15)*(计划!$D$12:$D$755=$B15),计划!CW$12:CW$755)</f>
        <v>#REF!</v>
      </c>
      <c r="G15" s="758" t="e">
        <f ca="1">SUMPRODUCT((计划!$B$12:$B$755=$A15)*(计划!$D$12:$D$755=$B15),计划!CX$12:CX$755)</f>
        <v>#REF!</v>
      </c>
      <c r="H15" s="759" t="e">
        <f ca="1">SUMPRODUCT((计划!$B$12:$B$755=$A15)*(计划!$D$12:$D$755=$B15),计划!AV$12:AV$755)/8</f>
        <v>#REF!</v>
      </c>
      <c r="I15" s="759" t="e">
        <f ca="1">SUMPRODUCT((计划!$B$12:$B$755=$A15)*(计划!$D$12:$D$755=$B15),计划!AX$12:AX$755)/8</f>
        <v>#REF!</v>
      </c>
      <c r="J15" s="759" t="e">
        <f ca="1">SUMPRODUCT((计划!$B$12:$B$755=$A15)*(计划!$D$12:$D$755=$B15),计划!AW$12:AW$755)/8</f>
        <v>#REF!</v>
      </c>
      <c r="K15" s="759" t="e">
        <f ca="1">SUMPRODUCT((计划!$B$12:$B$755=$A15)*(计划!$D$12:$D$755=$B15),计划!AY$12:AY$755)/8</f>
        <v>#REF!</v>
      </c>
      <c r="L15" s="759" t="e">
        <f ca="1">SUMPRODUCT((计划!$B$12:$B$755=$A15)*(计划!$D$12:$D$755=$B15),计划!AZ$12:AZ$755)/8</f>
        <v>#REF!</v>
      </c>
      <c r="M15" s="759" t="e">
        <f ca="1">SUMPRODUCT((计划!$B$12:$B$755=$A15)*(计划!$D$12:$D$755=$B15),计划!BA$12:BA$755)/8</f>
        <v>#REF!</v>
      </c>
      <c r="N15" s="759" t="e">
        <f ca="1">SUMPRODUCT((计划!$B$12:$B$755=$A15)*(计划!$D$12:$D$755=$B15),计划!BB$12:BB$755)/8</f>
        <v>#REF!</v>
      </c>
      <c r="O15" s="759" t="e">
        <f ca="1">SUMPRODUCT((计划!$B$12:$B$755=$A15)*(计划!$D$12:$D$755=$B15),计划!BC$12:BC$755)/8</f>
        <v>#REF!</v>
      </c>
      <c r="P15" s="759" t="e">
        <f ca="1">SUMPRODUCT((计划!$B$12:$B$755=$A15)*(计划!$D$12:$D$755=$B15),计划!BD$12:BD$755)/8</f>
        <v>#REF!</v>
      </c>
      <c r="Q15" s="759" t="e">
        <f ca="1">SUMPRODUCT((计划!$B$12:$B$755=$A15)*(计划!$D$12:$D$755=$B15),计划!BG$12:BG$755)/8</f>
        <v>#REF!</v>
      </c>
      <c r="R15" s="758" t="e">
        <f ca="1">SUMPRODUCT((计划!$B$12:$B$755=$A15)*(计划!$D$12:$D$755=$B15),计划!DL$12:DL$755)*$E15/8</f>
        <v>#REF!</v>
      </c>
      <c r="S15" s="758" t="e">
        <f ca="1">SUMPRODUCT((计划!$B$12:$B$755=$A15)*(计划!$D$12:$D$755=$B15),计划!DK$12:DK$755)*$E15/8</f>
        <v>#REF!</v>
      </c>
      <c r="T15" s="758" t="e">
        <f ca="1">SUMPRODUCT((计划!$B$12:$B$755=$A15)*(计划!$D$12:$D$755=$B15),计划!DM$12:DM$755)*$E15/8</f>
        <v>#REF!</v>
      </c>
      <c r="U15" s="758" t="e">
        <f ca="1">SUMPRODUCT((计划!$B$12:$B$755=$A15)*(计划!$D$12:$D$755=$B15),计划!DN$12:DN$755)*$E15/8</f>
        <v>#REF!</v>
      </c>
      <c r="V15" s="758" t="e">
        <f ca="1">SUMPRODUCT((计划!$B$12:$B$755=$A15)*(计划!$D$12:$D$755=$B15),计划!DO$12:DO$755)*$E15/8</f>
        <v>#REF!</v>
      </c>
      <c r="W15" s="758" t="e">
        <f ca="1">SUMPRODUCT((计划!$B$12:$B$755=$A15)*(计划!$D$12:$D$755=$B15),计划!DP$12:DP$755)*$E15/8</f>
        <v>#REF!</v>
      </c>
      <c r="X15" s="758" t="e">
        <f ca="1">SUMPRODUCT((计划!$B$12:$B$755=$A15)*(计划!$D$12:$D$755=$B15),计划!DQ$12:DQ$755)*$E15/8</f>
        <v>#REF!</v>
      </c>
      <c r="Y15" s="758" t="e">
        <f ca="1">SUMPRODUCT((计划!$B$12:$B$755=$A15)*(计划!$D$12:$D$755=$B15),计划!DR$12:DR$755)*$E15/8</f>
        <v>#REF!</v>
      </c>
      <c r="Z15" s="760" t="e">
        <f ca="1">SUMPRODUCT((R15:V15)*($AE$3:$AI$3))</f>
        <v>#REF!</v>
      </c>
      <c r="AA15" s="760" t="e">
        <f ca="1">SUMPRODUCT((W15:Y15)*($AJ$3:$AL$3))</f>
        <v>#REF!</v>
      </c>
      <c r="AB15" s="761" t="e">
        <f ca="1">IF(G15=0,0,Z15/G15)</f>
        <v>#REF!</v>
      </c>
      <c r="AC15" s="761" t="e">
        <f ca="1">IF(G15=0,0,AA15/G15)</f>
        <v>#REF!</v>
      </c>
      <c r="AE15" s="766"/>
      <c r="AF15" s="766"/>
      <c r="AG15" s="766"/>
      <c r="AH15" s="766"/>
      <c r="AI15" s="766"/>
      <c r="AJ15" s="766"/>
      <c r="AK15" s="766"/>
      <c r="AL15" s="766"/>
    </row>
    <row r="16">
      <c r="A16" s="754">
        <f ca="1">A15</f>
        <v>43590</v>
      </c>
      <c r="B16" s="172" t="s">
        <v>434</v>
      </c>
      <c r="C16" s="767">
        <f>IF(C15=4,1,C15+1)</f>
        <v>1</v>
      </c>
      <c r="D16" s="757" t="str">
        <f>IF(C16=1,"甲",IF(C16=2,"乙",IF(C16=3,"丙",IF(C16=4,"丁",""))))</f>
        <v>甲</v>
      </c>
      <c r="E16" s="757" t="e">
        <f ca="1">SUMPRODUCT((计划!$B$12:$B$755=$A16)*(计划!$D$12:$D$755=$B16),计划!$AF$12:$AF$755)</f>
        <v>#REF!</v>
      </c>
      <c r="F16" s="758" t="e">
        <f ca="1">SUMPRODUCT((计划!$B$12:$B$755=$A16)*(计划!$D$12:$D$755=$B16),计划!CW$12:CW$755)</f>
        <v>#REF!</v>
      </c>
      <c r="G16" s="758" t="e">
        <f ca="1">SUMPRODUCT((计划!$B$12:$B$755=$A16)*(计划!$D$12:$D$755=$B16),计划!CX$12:CX$755)</f>
        <v>#REF!</v>
      </c>
      <c r="H16" s="759" t="e">
        <f ca="1">SUMPRODUCT((计划!$B$12:$B$755=$A16)*(计划!$D$12:$D$755=$B16),计划!AV$12:AV$755)/8</f>
        <v>#REF!</v>
      </c>
      <c r="I16" s="759" t="e">
        <f ca="1">SUMPRODUCT((计划!$B$12:$B$755=$A16)*(计划!$D$12:$D$755=$B16),计划!AX$12:AX$755)/8</f>
        <v>#REF!</v>
      </c>
      <c r="J16" s="759" t="e">
        <f ca="1">SUMPRODUCT((计划!$B$12:$B$755=$A16)*(计划!$D$12:$D$755=$B16),计划!AW$12:AW$755)/8</f>
        <v>#REF!</v>
      </c>
      <c r="K16" s="759" t="e">
        <f ca="1">SUMPRODUCT((计划!$B$12:$B$755=$A16)*(计划!$D$12:$D$755=$B16),计划!AY$12:AY$755)/8</f>
        <v>#REF!</v>
      </c>
      <c r="L16" s="759" t="e">
        <f ca="1">SUMPRODUCT((计划!$B$12:$B$755=$A16)*(计划!$D$12:$D$755=$B16),计划!AZ$12:AZ$755)/8</f>
        <v>#REF!</v>
      </c>
      <c r="M16" s="759" t="e">
        <f ca="1">SUMPRODUCT((计划!$B$12:$B$755=$A16)*(计划!$D$12:$D$755=$B16),计划!BA$12:BA$755)/8</f>
        <v>#REF!</v>
      </c>
      <c r="N16" s="759" t="e">
        <f ca="1">SUMPRODUCT((计划!$B$12:$B$755=$A16)*(计划!$D$12:$D$755=$B16),计划!BB$12:BB$755)/8</f>
        <v>#REF!</v>
      </c>
      <c r="O16" s="759" t="e">
        <f ca="1">SUMPRODUCT((计划!$B$12:$B$755=$A16)*(计划!$D$12:$D$755=$B16),计划!BC$12:BC$755)/8</f>
        <v>#REF!</v>
      </c>
      <c r="P16" s="759" t="e">
        <f ca="1">SUMPRODUCT((计划!$B$12:$B$755=$A16)*(计划!$D$12:$D$755=$B16),计划!BD$12:BD$755)/8</f>
        <v>#REF!</v>
      </c>
      <c r="Q16" s="759" t="e">
        <f ca="1">SUMPRODUCT((计划!$B$12:$B$755=$A16)*(计划!$D$12:$D$755=$B16),计划!BG$12:BG$755)/8</f>
        <v>#REF!</v>
      </c>
      <c r="R16" s="758" t="e">
        <f ca="1">SUMPRODUCT((计划!$B$12:$B$755=$A16)*(计划!$D$12:$D$755=$B16),计划!DL$12:DL$755)*$E16/8</f>
        <v>#REF!</v>
      </c>
      <c r="S16" s="758" t="e">
        <f ca="1">SUMPRODUCT((计划!$B$12:$B$755=$A16)*(计划!$D$12:$D$755=$B16),计划!DK$12:DK$755)*$E16/8</f>
        <v>#REF!</v>
      </c>
      <c r="T16" s="758" t="e">
        <f ca="1">SUMPRODUCT((计划!$B$12:$B$755=$A16)*(计划!$D$12:$D$755=$B16),计划!DM$12:DM$755)*$E16/8</f>
        <v>#REF!</v>
      </c>
      <c r="U16" s="758" t="e">
        <f ca="1">SUMPRODUCT((计划!$B$12:$B$755=$A16)*(计划!$D$12:$D$755=$B16),计划!DN$12:DN$755)*$E16/8</f>
        <v>#REF!</v>
      </c>
      <c r="V16" s="758" t="e">
        <f ca="1">SUMPRODUCT((计划!$B$12:$B$755=$A16)*(计划!$D$12:$D$755=$B16),计划!DO$12:DO$755)*$E16/8</f>
        <v>#REF!</v>
      </c>
      <c r="W16" s="758" t="e">
        <f ca="1">SUMPRODUCT((计划!$B$12:$B$755=$A16)*(计划!$D$12:$D$755=$B16),计划!DP$12:DP$755)*$E16/8</f>
        <v>#REF!</v>
      </c>
      <c r="X16" s="758" t="e">
        <f ca="1">SUMPRODUCT((计划!$B$12:$B$755=$A16)*(计划!$D$12:$D$755=$B16),计划!DQ$12:DQ$755)*$E16/8</f>
        <v>#REF!</v>
      </c>
      <c r="Y16" s="758" t="e">
        <f ca="1">SUMPRODUCT((计划!$B$12:$B$755=$A16)*(计划!$D$12:$D$755=$B16),计划!DR$12:DR$755)*$E16/8</f>
        <v>#REF!</v>
      </c>
      <c r="Z16" s="760" t="e">
        <f ca="1">SUMPRODUCT((R16:V16)*($AE$3:$AI$3))</f>
        <v>#REF!</v>
      </c>
      <c r="AA16" s="760" t="e">
        <f ca="1">SUMPRODUCT((W16:Y16)*($AJ$3:$AL$3))</f>
        <v>#REF!</v>
      </c>
      <c r="AB16" s="761" t="e">
        <f ca="1">IF(G16=0,0,Z16/G16)</f>
        <v>#REF!</v>
      </c>
      <c r="AC16" s="761" t="e">
        <f ca="1">IF(G16=0,0,AA16/G16)</f>
        <v>#REF!</v>
      </c>
      <c r="AE16" s="766"/>
      <c r="AF16" s="766"/>
      <c r="AG16" s="766"/>
      <c r="AH16" s="766"/>
      <c r="AI16" s="766"/>
      <c r="AJ16" s="766"/>
      <c r="AK16" s="766"/>
      <c r="AL16" s="766"/>
    </row>
    <row r="17">
      <c r="A17" s="754">
        <f ca="1">A16</f>
        <v>43590</v>
      </c>
      <c r="B17" s="172" t="s">
        <v>437</v>
      </c>
      <c r="C17" s="767">
        <f>IF(C16=4,1,C16+1)</f>
        <v>2</v>
      </c>
      <c r="D17" s="757" t="str">
        <f>IF(C17=1,"甲",IF(C17=2,"乙",IF(C17=3,"丙",IF(C17=4,"丁",""))))</f>
        <v>乙</v>
      </c>
      <c r="E17" s="757" t="e">
        <f ca="1">SUMPRODUCT((计划!$B$12:$B$755=$A17)*(计划!$D$12:$D$755=$B17),计划!$AF$12:$AF$755)</f>
        <v>#REF!</v>
      </c>
      <c r="F17" s="758" t="e">
        <f ca="1">SUMPRODUCT((计划!$B$12:$B$755=$A17)*(计划!$D$12:$D$755=$B17),计划!CW$12:CW$755)</f>
        <v>#REF!</v>
      </c>
      <c r="G17" s="758" t="e">
        <f ca="1">SUMPRODUCT((计划!$B$12:$B$755=$A17)*(计划!$D$12:$D$755=$B17),计划!CX$12:CX$755)</f>
        <v>#REF!</v>
      </c>
      <c r="H17" s="759" t="e">
        <f ca="1">SUMPRODUCT((计划!$B$12:$B$755=$A17)*(计划!$D$12:$D$755=$B17),计划!AV$12:AV$755)/8</f>
        <v>#REF!</v>
      </c>
      <c r="I17" s="759" t="e">
        <f ca="1">SUMPRODUCT((计划!$B$12:$B$755=$A17)*(计划!$D$12:$D$755=$B17),计划!AX$12:AX$755)/8</f>
        <v>#REF!</v>
      </c>
      <c r="J17" s="759" t="e">
        <f ca="1">SUMPRODUCT((计划!$B$12:$B$755=$A17)*(计划!$D$12:$D$755=$B17),计划!AW$12:AW$755)/8</f>
        <v>#REF!</v>
      </c>
      <c r="K17" s="759" t="e">
        <f ca="1">SUMPRODUCT((计划!$B$12:$B$755=$A17)*(计划!$D$12:$D$755=$B17),计划!AY$12:AY$755)/8</f>
        <v>#REF!</v>
      </c>
      <c r="L17" s="759" t="e">
        <f ca="1">SUMPRODUCT((计划!$B$12:$B$755=$A17)*(计划!$D$12:$D$755=$B17),计划!AZ$12:AZ$755)/8</f>
        <v>#REF!</v>
      </c>
      <c r="M17" s="759" t="e">
        <f ca="1">SUMPRODUCT((计划!$B$12:$B$755=$A17)*(计划!$D$12:$D$755=$B17),计划!BA$12:BA$755)/8</f>
        <v>#REF!</v>
      </c>
      <c r="N17" s="759" t="e">
        <f ca="1">SUMPRODUCT((计划!$B$12:$B$755=$A17)*(计划!$D$12:$D$755=$B17),计划!BB$12:BB$755)/8</f>
        <v>#REF!</v>
      </c>
      <c r="O17" s="759" t="e">
        <f ca="1">SUMPRODUCT((计划!$B$12:$B$755=$A17)*(计划!$D$12:$D$755=$B17),计划!BC$12:BC$755)/8</f>
        <v>#REF!</v>
      </c>
      <c r="P17" s="759" t="e">
        <f ca="1">SUMPRODUCT((计划!$B$12:$B$755=$A17)*(计划!$D$12:$D$755=$B17),计划!BD$12:BD$755)/8</f>
        <v>#REF!</v>
      </c>
      <c r="Q17" s="759" t="e">
        <f ca="1">SUMPRODUCT((计划!$B$12:$B$755=$A17)*(计划!$D$12:$D$755=$B17),计划!BG$12:BG$755)/8</f>
        <v>#REF!</v>
      </c>
      <c r="R17" s="758" t="e">
        <f ca="1">SUMPRODUCT((计划!$B$12:$B$755=$A17)*(计划!$D$12:$D$755=$B17),计划!DL$12:DL$755)*$E17/8</f>
        <v>#REF!</v>
      </c>
      <c r="S17" s="758" t="e">
        <f ca="1">SUMPRODUCT((计划!$B$12:$B$755=$A17)*(计划!$D$12:$D$755=$B17),计划!DK$12:DK$755)*$E17/8</f>
        <v>#REF!</v>
      </c>
      <c r="T17" s="758" t="e">
        <f ca="1">SUMPRODUCT((计划!$B$12:$B$755=$A17)*(计划!$D$12:$D$755=$B17),计划!DM$12:DM$755)*$E17/8</f>
        <v>#REF!</v>
      </c>
      <c r="U17" s="758" t="e">
        <f ca="1">SUMPRODUCT((计划!$B$12:$B$755=$A17)*(计划!$D$12:$D$755=$B17),计划!DN$12:DN$755)*$E17/8</f>
        <v>#REF!</v>
      </c>
      <c r="V17" s="758" t="e">
        <f ca="1">SUMPRODUCT((计划!$B$12:$B$755=$A17)*(计划!$D$12:$D$755=$B17),计划!DO$12:DO$755)*$E17/8</f>
        <v>#REF!</v>
      </c>
      <c r="W17" s="758" t="e">
        <f ca="1">SUMPRODUCT((计划!$B$12:$B$755=$A17)*(计划!$D$12:$D$755=$B17),计划!DP$12:DP$755)*$E17/8</f>
        <v>#REF!</v>
      </c>
      <c r="X17" s="758" t="e">
        <f ca="1">SUMPRODUCT((计划!$B$12:$B$755=$A17)*(计划!$D$12:$D$755=$B17),计划!DQ$12:DQ$755)*$E17/8</f>
        <v>#REF!</v>
      </c>
      <c r="Y17" s="758" t="e">
        <f ca="1">SUMPRODUCT((计划!$B$12:$B$755=$A17)*(计划!$D$12:$D$755=$B17),计划!DR$12:DR$755)*$E17/8</f>
        <v>#REF!</v>
      </c>
      <c r="Z17" s="760" t="e">
        <f ca="1">SUMPRODUCT((R17:V17)*($AE$3:$AI$3))</f>
        <v>#REF!</v>
      </c>
      <c r="AA17" s="760" t="e">
        <f ca="1">SUMPRODUCT((W17:Y17)*($AJ$3:$AL$3))</f>
        <v>#REF!</v>
      </c>
      <c r="AB17" s="761" t="e">
        <f ca="1">IF(G17=0,0,Z17/G17)</f>
        <v>#REF!</v>
      </c>
      <c r="AC17" s="761" t="e">
        <f ca="1">IF(G17=0,0,AA17/G17)</f>
        <v>#REF!</v>
      </c>
      <c r="AE17" s="766"/>
      <c r="AF17" s="766"/>
      <c r="AG17" s="766"/>
      <c r="AH17" s="766"/>
      <c r="AI17" s="766"/>
      <c r="AJ17" s="766"/>
      <c r="AK17" s="766"/>
      <c r="AL17" s="766"/>
    </row>
    <row r="18">
      <c r="A18" s="754">
        <f ca="1">A15+1</f>
        <v>43591</v>
      </c>
      <c r="B18" s="172" t="s">
        <v>424</v>
      </c>
      <c r="C18" s="767">
        <f>IF(C12=1,4,C12-1)</f>
        <v>3</v>
      </c>
      <c r="D18" s="757" t="str">
        <f>IF(C18=1,"甲",IF(C18=2,"乙",IF(C18=3,"丙",IF(C18=4,"丁",""))))</f>
        <v>丙</v>
      </c>
      <c r="E18" s="757" t="e">
        <f ca="1">SUMPRODUCT((计划!$B$12:$B$755=$A18)*(计划!$D$12:$D$755=$B18),计划!$AF$12:$AF$755)</f>
        <v>#REF!</v>
      </c>
      <c r="F18" s="758" t="e">
        <f ca="1">SUMPRODUCT((计划!$B$12:$B$755=$A18)*(计划!$D$12:$D$755=$B18),计划!CW$12:CW$755)</f>
        <v>#REF!</v>
      </c>
      <c r="G18" s="758" t="e">
        <f ca="1">SUMPRODUCT((计划!$B$12:$B$755=$A18)*(计划!$D$12:$D$755=$B18),计划!CX$12:CX$755)</f>
        <v>#REF!</v>
      </c>
      <c r="H18" s="759" t="e">
        <f ca="1">SUMPRODUCT((计划!$B$12:$B$755=$A18)*(计划!$D$12:$D$755=$B18),计划!AV$12:AV$755)/8</f>
        <v>#REF!</v>
      </c>
      <c r="I18" s="759" t="e">
        <f ca="1">SUMPRODUCT((计划!$B$12:$B$755=$A18)*(计划!$D$12:$D$755=$B18),计划!AX$12:AX$755)/8</f>
        <v>#REF!</v>
      </c>
      <c r="J18" s="759" t="e">
        <f ca="1">SUMPRODUCT((计划!$B$12:$B$755=$A18)*(计划!$D$12:$D$755=$B18),计划!AW$12:AW$755)/8</f>
        <v>#REF!</v>
      </c>
      <c r="K18" s="759" t="e">
        <f ca="1">SUMPRODUCT((计划!$B$12:$B$755=$A18)*(计划!$D$12:$D$755=$B18),计划!AY$12:AY$755)/8</f>
        <v>#REF!</v>
      </c>
      <c r="L18" s="759" t="e">
        <f ca="1">SUMPRODUCT((计划!$B$12:$B$755=$A18)*(计划!$D$12:$D$755=$B18),计划!AZ$12:AZ$755)/8</f>
        <v>#REF!</v>
      </c>
      <c r="M18" s="759" t="e">
        <f ca="1">SUMPRODUCT((计划!$B$12:$B$755=$A18)*(计划!$D$12:$D$755=$B18),计划!BA$12:BA$755)/8</f>
        <v>#REF!</v>
      </c>
      <c r="N18" s="759" t="e">
        <f ca="1">SUMPRODUCT((计划!$B$12:$B$755=$A18)*(计划!$D$12:$D$755=$B18),计划!BB$12:BB$755)/8</f>
        <v>#REF!</v>
      </c>
      <c r="O18" s="759" t="e">
        <f ca="1">SUMPRODUCT((计划!$B$12:$B$755=$A18)*(计划!$D$12:$D$755=$B18),计划!BC$12:BC$755)/8</f>
        <v>#REF!</v>
      </c>
      <c r="P18" s="759" t="e">
        <f ca="1">SUMPRODUCT((计划!$B$12:$B$755=$A18)*(计划!$D$12:$D$755=$B18),计划!BD$12:BD$755)/8</f>
        <v>#REF!</v>
      </c>
      <c r="Q18" s="759" t="e">
        <f ca="1">SUMPRODUCT((计划!$B$12:$B$755=$A18)*(计划!$D$12:$D$755=$B18),计划!BG$12:BG$755)/8</f>
        <v>#REF!</v>
      </c>
      <c r="R18" s="758" t="e">
        <f ca="1">SUMPRODUCT((计划!$B$12:$B$755=$A18)*(计划!$D$12:$D$755=$B18),计划!DL$12:DL$755)*$E18/8</f>
        <v>#REF!</v>
      </c>
      <c r="S18" s="758" t="e">
        <f ca="1">SUMPRODUCT((计划!$B$12:$B$755=$A18)*(计划!$D$12:$D$755=$B18),计划!DK$12:DK$755)*$E18/8</f>
        <v>#REF!</v>
      </c>
      <c r="T18" s="758" t="e">
        <f ca="1">SUMPRODUCT((计划!$B$12:$B$755=$A18)*(计划!$D$12:$D$755=$B18),计划!DM$12:DM$755)*$E18/8</f>
        <v>#REF!</v>
      </c>
      <c r="U18" s="758" t="e">
        <f ca="1">SUMPRODUCT((计划!$B$12:$B$755=$A18)*(计划!$D$12:$D$755=$B18),计划!DN$12:DN$755)*$E18/8</f>
        <v>#REF!</v>
      </c>
      <c r="V18" s="758" t="e">
        <f ca="1">SUMPRODUCT((计划!$B$12:$B$755=$A18)*(计划!$D$12:$D$755=$B18),计划!DO$12:DO$755)*$E18/8</f>
        <v>#REF!</v>
      </c>
      <c r="W18" s="758" t="e">
        <f ca="1">SUMPRODUCT((计划!$B$12:$B$755=$A18)*(计划!$D$12:$D$755=$B18),计划!DP$12:DP$755)*$E18/8</f>
        <v>#REF!</v>
      </c>
      <c r="X18" s="758" t="e">
        <f ca="1">SUMPRODUCT((计划!$B$12:$B$755=$A18)*(计划!$D$12:$D$755=$B18),计划!DQ$12:DQ$755)*$E18/8</f>
        <v>#REF!</v>
      </c>
      <c r="Y18" s="758" t="e">
        <f ca="1">SUMPRODUCT((计划!$B$12:$B$755=$A18)*(计划!$D$12:$D$755=$B18),计划!DR$12:DR$755)*$E18/8</f>
        <v>#REF!</v>
      </c>
      <c r="Z18" s="760" t="e">
        <f ca="1">SUMPRODUCT((R18:V18)*($AE$3:$AI$3))</f>
        <v>#REF!</v>
      </c>
      <c r="AA18" s="760" t="e">
        <f ca="1">SUMPRODUCT((W18:Y18)*($AJ$3:$AL$3))</f>
        <v>#REF!</v>
      </c>
      <c r="AB18" s="761" t="e">
        <f ca="1">IF(G18=0,0,Z18/G18)</f>
        <v>#REF!</v>
      </c>
      <c r="AC18" s="761" t="e">
        <f ca="1">IF(G18=0,0,AA18/G18)</f>
        <v>#REF!</v>
      </c>
      <c r="AE18" s="766"/>
      <c r="AF18" s="766"/>
      <c r="AG18" s="766"/>
      <c r="AH18" s="766"/>
      <c r="AI18" s="766"/>
      <c r="AJ18" s="766"/>
      <c r="AK18" s="766"/>
      <c r="AL18" s="766"/>
    </row>
    <row r="19">
      <c r="A19" s="754">
        <f ca="1">A18</f>
        <v>43591</v>
      </c>
      <c r="B19" s="172" t="s">
        <v>434</v>
      </c>
      <c r="C19" s="767">
        <f>IF(C18=4,1,C18+1)</f>
        <v>4</v>
      </c>
      <c r="D19" s="757" t="str">
        <f>IF(C19=1,"甲",IF(C19=2,"乙",IF(C19=3,"丙",IF(C19=4,"丁",""))))</f>
        <v>丁</v>
      </c>
      <c r="E19" s="757" t="e">
        <f ca="1">SUMPRODUCT((计划!$B$12:$B$755=$A19)*(计划!$D$12:$D$755=$B19),计划!$AF$12:$AF$755)</f>
        <v>#REF!</v>
      </c>
      <c r="F19" s="758" t="e">
        <f ca="1">SUMPRODUCT((计划!$B$12:$B$755=$A19)*(计划!$D$12:$D$755=$B19),计划!CW$12:CW$755)</f>
        <v>#REF!</v>
      </c>
      <c r="G19" s="758" t="e">
        <f ca="1">SUMPRODUCT((计划!$B$12:$B$755=$A19)*(计划!$D$12:$D$755=$B19),计划!CX$12:CX$755)</f>
        <v>#REF!</v>
      </c>
      <c r="H19" s="759" t="e">
        <f ca="1">SUMPRODUCT((计划!$B$12:$B$755=$A19)*(计划!$D$12:$D$755=$B19),计划!AV$12:AV$755)/8</f>
        <v>#REF!</v>
      </c>
      <c r="I19" s="759" t="e">
        <f ca="1">SUMPRODUCT((计划!$B$12:$B$755=$A19)*(计划!$D$12:$D$755=$B19),计划!AX$12:AX$755)/8</f>
        <v>#REF!</v>
      </c>
      <c r="J19" s="759" t="e">
        <f ca="1">SUMPRODUCT((计划!$B$12:$B$755=$A19)*(计划!$D$12:$D$755=$B19),计划!AW$12:AW$755)/8</f>
        <v>#REF!</v>
      </c>
      <c r="K19" s="759" t="e">
        <f ca="1">SUMPRODUCT((计划!$B$12:$B$755=$A19)*(计划!$D$12:$D$755=$B19),计划!AY$12:AY$755)/8</f>
        <v>#REF!</v>
      </c>
      <c r="L19" s="759" t="e">
        <f ca="1">SUMPRODUCT((计划!$B$12:$B$755=$A19)*(计划!$D$12:$D$755=$B19),计划!AZ$12:AZ$755)/8</f>
        <v>#REF!</v>
      </c>
      <c r="M19" s="759" t="e">
        <f ca="1">SUMPRODUCT((计划!$B$12:$B$755=$A19)*(计划!$D$12:$D$755=$B19),计划!BA$12:BA$755)/8</f>
        <v>#REF!</v>
      </c>
      <c r="N19" s="759" t="e">
        <f ca="1">SUMPRODUCT((计划!$B$12:$B$755=$A19)*(计划!$D$12:$D$755=$B19),计划!BB$12:BB$755)/8</f>
        <v>#REF!</v>
      </c>
      <c r="O19" s="759" t="e">
        <f ca="1">SUMPRODUCT((计划!$B$12:$B$755=$A19)*(计划!$D$12:$D$755=$B19),计划!BC$12:BC$755)/8</f>
        <v>#REF!</v>
      </c>
      <c r="P19" s="759" t="e">
        <f ca="1">SUMPRODUCT((计划!$B$12:$B$755=$A19)*(计划!$D$12:$D$755=$B19),计划!BD$12:BD$755)/8</f>
        <v>#REF!</v>
      </c>
      <c r="Q19" s="759" t="e">
        <f ca="1">SUMPRODUCT((计划!$B$12:$B$755=$A19)*(计划!$D$12:$D$755=$B19),计划!BG$12:BG$755)/8</f>
        <v>#REF!</v>
      </c>
      <c r="R19" s="758" t="e">
        <f ca="1">SUMPRODUCT((计划!$B$12:$B$755=$A19)*(计划!$D$12:$D$755=$B19),计划!DL$12:DL$755)*$E19/8</f>
        <v>#REF!</v>
      </c>
      <c r="S19" s="758" t="e">
        <f ca="1">SUMPRODUCT((计划!$B$12:$B$755=$A19)*(计划!$D$12:$D$755=$B19),计划!DK$12:DK$755)*$E19/8</f>
        <v>#REF!</v>
      </c>
      <c r="T19" s="758" t="e">
        <f ca="1">SUMPRODUCT((计划!$B$12:$B$755=$A19)*(计划!$D$12:$D$755=$B19),计划!DM$12:DM$755)*$E19/8</f>
        <v>#REF!</v>
      </c>
      <c r="U19" s="758" t="e">
        <f ca="1">SUMPRODUCT((计划!$B$12:$B$755=$A19)*(计划!$D$12:$D$755=$B19),计划!DN$12:DN$755)*$E19/8</f>
        <v>#REF!</v>
      </c>
      <c r="V19" s="758" t="e">
        <f ca="1">SUMPRODUCT((计划!$B$12:$B$755=$A19)*(计划!$D$12:$D$755=$B19),计划!DO$12:DO$755)*$E19/8</f>
        <v>#REF!</v>
      </c>
      <c r="W19" s="758" t="e">
        <f ca="1">SUMPRODUCT((计划!$B$12:$B$755=$A19)*(计划!$D$12:$D$755=$B19),计划!DP$12:DP$755)*$E19/8</f>
        <v>#REF!</v>
      </c>
      <c r="X19" s="758" t="e">
        <f ca="1">SUMPRODUCT((计划!$B$12:$B$755=$A19)*(计划!$D$12:$D$755=$B19),计划!DQ$12:DQ$755)*$E19/8</f>
        <v>#REF!</v>
      </c>
      <c r="Y19" s="758" t="e">
        <f ca="1">SUMPRODUCT((计划!$B$12:$B$755=$A19)*(计划!$D$12:$D$755=$B19),计划!DR$12:DR$755)*$E19/8</f>
        <v>#REF!</v>
      </c>
      <c r="Z19" s="760" t="e">
        <f ca="1">SUMPRODUCT((R19:V19)*($AE$3:$AI$3))</f>
        <v>#REF!</v>
      </c>
      <c r="AA19" s="760" t="e">
        <f ca="1">SUMPRODUCT((W19:Y19)*($AJ$3:$AL$3))</f>
        <v>#REF!</v>
      </c>
      <c r="AB19" s="761" t="e">
        <f ca="1">IF(G19=0,0,Z19/G19)</f>
        <v>#REF!</v>
      </c>
      <c r="AC19" s="761" t="e">
        <f ca="1">IF(G19=0,0,AA19/G19)</f>
        <v>#REF!</v>
      </c>
      <c r="AE19" s="766"/>
      <c r="AF19" s="766"/>
      <c r="AG19" s="766"/>
      <c r="AH19" s="766"/>
      <c r="AI19" s="766"/>
      <c r="AJ19" s="766"/>
      <c r="AK19" s="766"/>
      <c r="AL19" s="766"/>
    </row>
    <row r="20">
      <c r="A20" s="754">
        <f ca="1">A19</f>
        <v>43591</v>
      </c>
      <c r="B20" s="172" t="s">
        <v>437</v>
      </c>
      <c r="C20" s="767">
        <f>IF(C19=4,1,C19+1)</f>
        <v>1</v>
      </c>
      <c r="D20" s="757" t="str">
        <f>IF(C20=1,"甲",IF(C20=2,"乙",IF(C20=3,"丙",IF(C20=4,"丁",""))))</f>
        <v>甲</v>
      </c>
      <c r="E20" s="757" t="e">
        <f ca="1">SUMPRODUCT((计划!$B$12:$B$755=$A20)*(计划!$D$12:$D$755=$B20),计划!$AF$12:$AF$755)</f>
        <v>#REF!</v>
      </c>
      <c r="F20" s="758" t="e">
        <f ca="1">SUMPRODUCT((计划!$B$12:$B$755=$A20)*(计划!$D$12:$D$755=$B20),计划!CW$12:CW$755)</f>
        <v>#REF!</v>
      </c>
      <c r="G20" s="758" t="e">
        <f ca="1">SUMPRODUCT((计划!$B$12:$B$755=$A20)*(计划!$D$12:$D$755=$B20),计划!CX$12:CX$755)</f>
        <v>#REF!</v>
      </c>
      <c r="H20" s="759" t="e">
        <f ca="1">SUMPRODUCT((计划!$B$12:$B$755=$A20)*(计划!$D$12:$D$755=$B20),计划!AV$12:AV$755)/8</f>
        <v>#REF!</v>
      </c>
      <c r="I20" s="759" t="e">
        <f ca="1">SUMPRODUCT((计划!$B$12:$B$755=$A20)*(计划!$D$12:$D$755=$B20),计划!AX$12:AX$755)/8</f>
        <v>#REF!</v>
      </c>
      <c r="J20" s="759" t="e">
        <f ca="1">SUMPRODUCT((计划!$B$12:$B$755=$A20)*(计划!$D$12:$D$755=$B20),计划!AW$12:AW$755)/8</f>
        <v>#REF!</v>
      </c>
      <c r="K20" s="759" t="e">
        <f ca="1">SUMPRODUCT((计划!$B$12:$B$755=$A20)*(计划!$D$12:$D$755=$B20),计划!AY$12:AY$755)/8</f>
        <v>#REF!</v>
      </c>
      <c r="L20" s="759" t="e">
        <f ca="1">SUMPRODUCT((计划!$B$12:$B$755=$A20)*(计划!$D$12:$D$755=$B20),计划!AZ$12:AZ$755)/8</f>
        <v>#REF!</v>
      </c>
      <c r="M20" s="759" t="e">
        <f ca="1">SUMPRODUCT((计划!$B$12:$B$755=$A20)*(计划!$D$12:$D$755=$B20),计划!BA$12:BA$755)/8</f>
        <v>#REF!</v>
      </c>
      <c r="N20" s="759" t="e">
        <f ca="1">SUMPRODUCT((计划!$B$12:$B$755=$A20)*(计划!$D$12:$D$755=$B20),计划!BB$12:BB$755)/8</f>
        <v>#REF!</v>
      </c>
      <c r="O20" s="759" t="e">
        <f ca="1">SUMPRODUCT((计划!$B$12:$B$755=$A20)*(计划!$D$12:$D$755=$B20),计划!BC$12:BC$755)/8</f>
        <v>#REF!</v>
      </c>
      <c r="P20" s="759" t="e">
        <f ca="1">SUMPRODUCT((计划!$B$12:$B$755=$A20)*(计划!$D$12:$D$755=$B20),计划!BD$12:BD$755)/8</f>
        <v>#REF!</v>
      </c>
      <c r="Q20" s="759" t="e">
        <f ca="1">SUMPRODUCT((计划!$B$12:$B$755=$A20)*(计划!$D$12:$D$755=$B20),计划!BG$12:BG$755)/8</f>
        <v>#REF!</v>
      </c>
      <c r="R20" s="758" t="e">
        <f ca="1">SUMPRODUCT((计划!$B$12:$B$755=$A20)*(计划!$D$12:$D$755=$B20),计划!DL$12:DL$755)*$E20/8</f>
        <v>#REF!</v>
      </c>
      <c r="S20" s="758" t="e">
        <f ca="1">SUMPRODUCT((计划!$B$12:$B$755=$A20)*(计划!$D$12:$D$755=$B20),计划!DK$12:DK$755)*$E20/8</f>
        <v>#REF!</v>
      </c>
      <c r="T20" s="758" t="e">
        <f ca="1">SUMPRODUCT((计划!$B$12:$B$755=$A20)*(计划!$D$12:$D$755=$B20),计划!DM$12:DM$755)*$E20/8</f>
        <v>#REF!</v>
      </c>
      <c r="U20" s="758" t="e">
        <f ca="1">SUMPRODUCT((计划!$B$12:$B$755=$A20)*(计划!$D$12:$D$755=$B20),计划!DN$12:DN$755)*$E20/8</f>
        <v>#REF!</v>
      </c>
      <c r="V20" s="758" t="e">
        <f ca="1">SUMPRODUCT((计划!$B$12:$B$755=$A20)*(计划!$D$12:$D$755=$B20),计划!DO$12:DO$755)*$E20/8</f>
        <v>#REF!</v>
      </c>
      <c r="W20" s="758" t="e">
        <f ca="1">SUMPRODUCT((计划!$B$12:$B$755=$A20)*(计划!$D$12:$D$755=$B20),计划!DP$12:DP$755)*$E20/8</f>
        <v>#REF!</v>
      </c>
      <c r="X20" s="758" t="e">
        <f ca="1">SUMPRODUCT((计划!$B$12:$B$755=$A20)*(计划!$D$12:$D$755=$B20),计划!DQ$12:DQ$755)*$E20/8</f>
        <v>#REF!</v>
      </c>
      <c r="Y20" s="758" t="e">
        <f ca="1">SUMPRODUCT((计划!$B$12:$B$755=$A20)*(计划!$D$12:$D$755=$B20),计划!DR$12:DR$755)*$E20/8</f>
        <v>#REF!</v>
      </c>
      <c r="Z20" s="760" t="e">
        <f ca="1">SUMPRODUCT((R20:V20)*($AE$3:$AI$3))</f>
        <v>#REF!</v>
      </c>
      <c r="AA20" s="760" t="e">
        <f ca="1">SUMPRODUCT((W20:Y20)*($AJ$3:$AL$3))</f>
        <v>#REF!</v>
      </c>
      <c r="AB20" s="761" t="e">
        <f ca="1">IF(G20=0,0,Z20/G20)</f>
        <v>#REF!</v>
      </c>
      <c r="AC20" s="761" t="e">
        <f ca="1">IF(G20=0,0,AA20/G20)</f>
        <v>#REF!</v>
      </c>
      <c r="AE20" s="766"/>
      <c r="AF20" s="766"/>
      <c r="AG20" s="766"/>
      <c r="AH20" s="766"/>
      <c r="AI20" s="766"/>
      <c r="AJ20" s="766"/>
      <c r="AK20" s="766"/>
      <c r="AL20" s="766"/>
    </row>
    <row r="21">
      <c r="A21" s="754">
        <f ca="1">A18+1</f>
        <v>43592</v>
      </c>
      <c r="B21" s="172" t="s">
        <v>424</v>
      </c>
      <c r="C21" s="767">
        <f>IF(C15=1,4,C15-1)</f>
        <v>3</v>
      </c>
      <c r="D21" s="757" t="str">
        <f>IF(C21=1,"甲",IF(C21=2,"乙",IF(C21=3,"丙",IF(C21=4,"丁",""))))</f>
        <v>丙</v>
      </c>
      <c r="E21" s="757" t="e">
        <f ca="1">SUMPRODUCT((计划!$B$12:$B$755=$A21)*(计划!$D$12:$D$755=$B21),计划!$AF$12:$AF$755)</f>
        <v>#REF!</v>
      </c>
      <c r="F21" s="758" t="e">
        <f ca="1">SUMPRODUCT((计划!$B$12:$B$755=$A21)*(计划!$D$12:$D$755=$B21),计划!CW$12:CW$755)</f>
        <v>#REF!</v>
      </c>
      <c r="G21" s="758" t="e">
        <f ca="1">SUMPRODUCT((计划!$B$12:$B$755=$A21)*(计划!$D$12:$D$755=$B21),计划!CX$12:CX$755)</f>
        <v>#REF!</v>
      </c>
      <c r="H21" s="759" t="e">
        <f ca="1">SUMPRODUCT((计划!$B$12:$B$755=$A21)*(计划!$D$12:$D$755=$B21),计划!AV$12:AV$755)/8</f>
        <v>#REF!</v>
      </c>
      <c r="I21" s="759" t="e">
        <f ca="1">SUMPRODUCT((计划!$B$12:$B$755=$A21)*(计划!$D$12:$D$755=$B21),计划!AX$12:AX$755)/8</f>
        <v>#REF!</v>
      </c>
      <c r="J21" s="759" t="e">
        <f ca="1">SUMPRODUCT((计划!$B$12:$B$755=$A21)*(计划!$D$12:$D$755=$B21),计划!AW$12:AW$755)/8</f>
        <v>#REF!</v>
      </c>
      <c r="K21" s="759" t="e">
        <f ca="1">SUMPRODUCT((计划!$B$12:$B$755=$A21)*(计划!$D$12:$D$755=$B21),计划!AY$12:AY$755)/8</f>
        <v>#REF!</v>
      </c>
      <c r="L21" s="759" t="e">
        <f ca="1">SUMPRODUCT((计划!$B$12:$B$755=$A21)*(计划!$D$12:$D$755=$B21),计划!AZ$12:AZ$755)/8</f>
        <v>#REF!</v>
      </c>
      <c r="M21" s="759" t="e">
        <f ca="1">SUMPRODUCT((计划!$B$12:$B$755=$A21)*(计划!$D$12:$D$755=$B21),计划!BA$12:BA$755)/8</f>
        <v>#REF!</v>
      </c>
      <c r="N21" s="759" t="e">
        <f ca="1">SUMPRODUCT((计划!$B$12:$B$755=$A21)*(计划!$D$12:$D$755=$B21),计划!BB$12:BB$755)/8</f>
        <v>#REF!</v>
      </c>
      <c r="O21" s="759" t="e">
        <f ca="1">SUMPRODUCT((计划!$B$12:$B$755=$A21)*(计划!$D$12:$D$755=$B21),计划!BC$12:BC$755)/8</f>
        <v>#REF!</v>
      </c>
      <c r="P21" s="759" t="e">
        <f ca="1">SUMPRODUCT((计划!$B$12:$B$755=$A21)*(计划!$D$12:$D$755=$B21),计划!BD$12:BD$755)/8</f>
        <v>#REF!</v>
      </c>
      <c r="Q21" s="759" t="e">
        <f ca="1">SUMPRODUCT((计划!$B$12:$B$755=$A21)*(计划!$D$12:$D$755=$B21),计划!BG$12:BG$755)/8</f>
        <v>#REF!</v>
      </c>
      <c r="R21" s="758" t="e">
        <f ca="1">SUMPRODUCT((计划!$B$12:$B$755=$A21)*(计划!$D$12:$D$755=$B21),计划!DL$12:DL$755)*$E21/8</f>
        <v>#REF!</v>
      </c>
      <c r="S21" s="758" t="e">
        <f ca="1">SUMPRODUCT((计划!$B$12:$B$755=$A21)*(计划!$D$12:$D$755=$B21),计划!DK$12:DK$755)*$E21/8</f>
        <v>#REF!</v>
      </c>
      <c r="T21" s="758" t="e">
        <f ca="1">SUMPRODUCT((计划!$B$12:$B$755=$A21)*(计划!$D$12:$D$755=$B21),计划!DM$12:DM$755)*$E21/8</f>
        <v>#REF!</v>
      </c>
      <c r="U21" s="758" t="e">
        <f ca="1">SUMPRODUCT((计划!$B$12:$B$755=$A21)*(计划!$D$12:$D$755=$B21),计划!DN$12:DN$755)*$E21/8</f>
        <v>#REF!</v>
      </c>
      <c r="V21" s="758" t="e">
        <f ca="1">SUMPRODUCT((计划!$B$12:$B$755=$A21)*(计划!$D$12:$D$755=$B21),计划!DO$12:DO$755)*$E21/8</f>
        <v>#REF!</v>
      </c>
      <c r="W21" s="758" t="e">
        <f ca="1">SUMPRODUCT((计划!$B$12:$B$755=$A21)*(计划!$D$12:$D$755=$B21),计划!DP$12:DP$755)*$E21/8</f>
        <v>#REF!</v>
      </c>
      <c r="X21" s="758" t="e">
        <f ca="1">SUMPRODUCT((计划!$B$12:$B$755=$A21)*(计划!$D$12:$D$755=$B21),计划!DQ$12:DQ$755)*$E21/8</f>
        <v>#REF!</v>
      </c>
      <c r="Y21" s="758" t="e">
        <f ca="1">SUMPRODUCT((计划!$B$12:$B$755=$A21)*(计划!$D$12:$D$755=$B21),计划!DR$12:DR$755)*$E21/8</f>
        <v>#REF!</v>
      </c>
      <c r="Z21" s="760" t="e">
        <f ca="1">SUMPRODUCT((R21:V21)*($AE$3:$AI$3))</f>
        <v>#REF!</v>
      </c>
      <c r="AA21" s="760" t="e">
        <f ca="1">SUMPRODUCT((W21:Y21)*($AJ$3:$AL$3))</f>
        <v>#REF!</v>
      </c>
      <c r="AB21" s="761" t="e">
        <f ca="1">IF(G21=0,0,Z21/G21)</f>
        <v>#REF!</v>
      </c>
      <c r="AC21" s="761" t="e">
        <f ca="1">IF(G21=0,0,AA21/G21)</f>
        <v>#REF!</v>
      </c>
      <c r="AE21" s="766"/>
      <c r="AF21" s="766"/>
      <c r="AG21" s="766"/>
      <c r="AH21" s="766"/>
      <c r="AI21" s="766"/>
      <c r="AJ21" s="766"/>
      <c r="AK21" s="766"/>
      <c r="AL21" s="766"/>
    </row>
    <row r="22">
      <c r="A22" s="754">
        <f ca="1">A21</f>
        <v>43592</v>
      </c>
      <c r="B22" s="172" t="s">
        <v>434</v>
      </c>
      <c r="C22" s="767">
        <f>IF(C21=4,1,C21+1)</f>
        <v>4</v>
      </c>
      <c r="D22" s="757" t="str">
        <f>IF(C22=1,"甲",IF(C22=2,"乙",IF(C22=3,"丙",IF(C22=4,"丁",""))))</f>
        <v>丁</v>
      </c>
      <c r="E22" s="757" t="e">
        <f ca="1">SUMPRODUCT((计划!$B$12:$B$755=$A22)*(计划!$D$12:$D$755=$B22),计划!$AF$12:$AF$755)</f>
        <v>#REF!</v>
      </c>
      <c r="F22" s="758" t="e">
        <f ca="1">SUMPRODUCT((计划!$B$12:$B$755=$A22)*(计划!$D$12:$D$755=$B22),计划!CW$12:CW$755)</f>
        <v>#REF!</v>
      </c>
      <c r="G22" s="758" t="e">
        <f ca="1">SUMPRODUCT((计划!$B$12:$B$755=$A22)*(计划!$D$12:$D$755=$B22),计划!CX$12:CX$755)</f>
        <v>#REF!</v>
      </c>
      <c r="H22" s="759" t="e">
        <f ca="1">SUMPRODUCT((计划!$B$12:$B$755=$A22)*(计划!$D$12:$D$755=$B22),计划!AV$12:AV$755)/8</f>
        <v>#REF!</v>
      </c>
      <c r="I22" s="759" t="e">
        <f ca="1">SUMPRODUCT((计划!$B$12:$B$755=$A22)*(计划!$D$12:$D$755=$B22),计划!AX$12:AX$755)/8</f>
        <v>#REF!</v>
      </c>
      <c r="J22" s="759" t="e">
        <f ca="1">SUMPRODUCT((计划!$B$12:$B$755=$A22)*(计划!$D$12:$D$755=$B22),计划!AW$12:AW$755)/8</f>
        <v>#REF!</v>
      </c>
      <c r="K22" s="759" t="e">
        <f ca="1">SUMPRODUCT((计划!$B$12:$B$755=$A22)*(计划!$D$12:$D$755=$B22),计划!AY$12:AY$755)/8</f>
        <v>#REF!</v>
      </c>
      <c r="L22" s="759" t="e">
        <f ca="1">SUMPRODUCT((计划!$B$12:$B$755=$A22)*(计划!$D$12:$D$755=$B22),计划!AZ$12:AZ$755)/8</f>
        <v>#REF!</v>
      </c>
      <c r="M22" s="759" t="e">
        <f ca="1">SUMPRODUCT((计划!$B$12:$B$755=$A22)*(计划!$D$12:$D$755=$B22),计划!BA$12:BA$755)/8</f>
        <v>#REF!</v>
      </c>
      <c r="N22" s="759" t="e">
        <f ca="1">SUMPRODUCT((计划!$B$12:$B$755=$A22)*(计划!$D$12:$D$755=$B22),计划!BB$12:BB$755)/8</f>
        <v>#REF!</v>
      </c>
      <c r="O22" s="759" t="e">
        <f ca="1">SUMPRODUCT((计划!$B$12:$B$755=$A22)*(计划!$D$12:$D$755=$B22),计划!BC$12:BC$755)/8</f>
        <v>#REF!</v>
      </c>
      <c r="P22" s="759" t="e">
        <f ca="1">SUMPRODUCT((计划!$B$12:$B$755=$A22)*(计划!$D$12:$D$755=$B22),计划!BD$12:BD$755)/8</f>
        <v>#REF!</v>
      </c>
      <c r="Q22" s="759" t="e">
        <f ca="1">SUMPRODUCT((计划!$B$12:$B$755=$A22)*(计划!$D$12:$D$755=$B22),计划!BG$12:BG$755)/8</f>
        <v>#REF!</v>
      </c>
      <c r="R22" s="758" t="e">
        <f ca="1">SUMPRODUCT((计划!$B$12:$B$755=$A22)*(计划!$D$12:$D$755=$B22),计划!DL$12:DL$755)*$E22/8</f>
        <v>#REF!</v>
      </c>
      <c r="S22" s="758" t="e">
        <f ca="1">SUMPRODUCT((计划!$B$12:$B$755=$A22)*(计划!$D$12:$D$755=$B22),计划!DK$12:DK$755)*$E22/8</f>
        <v>#REF!</v>
      </c>
      <c r="T22" s="758" t="e">
        <f ca="1">SUMPRODUCT((计划!$B$12:$B$755=$A22)*(计划!$D$12:$D$755=$B22),计划!DM$12:DM$755)*$E22/8</f>
        <v>#REF!</v>
      </c>
      <c r="U22" s="758" t="e">
        <f ca="1">SUMPRODUCT((计划!$B$12:$B$755=$A22)*(计划!$D$12:$D$755=$B22),计划!DN$12:DN$755)*$E22/8</f>
        <v>#REF!</v>
      </c>
      <c r="V22" s="758" t="e">
        <f ca="1">SUMPRODUCT((计划!$B$12:$B$755=$A22)*(计划!$D$12:$D$755=$B22),计划!DO$12:DO$755)*$E22/8</f>
        <v>#REF!</v>
      </c>
      <c r="W22" s="758" t="e">
        <f ca="1">SUMPRODUCT((计划!$B$12:$B$755=$A22)*(计划!$D$12:$D$755=$B22),计划!DP$12:DP$755)*$E22/8</f>
        <v>#REF!</v>
      </c>
      <c r="X22" s="758" t="e">
        <f ca="1">SUMPRODUCT((计划!$B$12:$B$755=$A22)*(计划!$D$12:$D$755=$B22),计划!DQ$12:DQ$755)*$E22/8</f>
        <v>#REF!</v>
      </c>
      <c r="Y22" s="758" t="e">
        <f ca="1">SUMPRODUCT((计划!$B$12:$B$755=$A22)*(计划!$D$12:$D$755=$B22),计划!DR$12:DR$755)*$E22/8</f>
        <v>#REF!</v>
      </c>
      <c r="Z22" s="760" t="e">
        <f ca="1">SUMPRODUCT((R22:V22)*($AE$3:$AI$3))</f>
        <v>#REF!</v>
      </c>
      <c r="AA22" s="760" t="e">
        <f ca="1">SUMPRODUCT((W22:Y22)*($AJ$3:$AL$3))</f>
        <v>#REF!</v>
      </c>
      <c r="AB22" s="761" t="e">
        <f ca="1">IF(G22=0,0,Z22/G22)</f>
        <v>#REF!</v>
      </c>
      <c r="AC22" s="761" t="e">
        <f ca="1">IF(G22=0,0,AA22/G22)</f>
        <v>#REF!</v>
      </c>
      <c r="AE22" s="766"/>
      <c r="AF22" s="766"/>
      <c r="AG22" s="766"/>
      <c r="AH22" s="766"/>
      <c r="AI22" s="766"/>
      <c r="AJ22" s="766"/>
      <c r="AK22" s="766"/>
      <c r="AL22" s="766"/>
    </row>
    <row r="23">
      <c r="A23" s="754">
        <f ca="1">A22</f>
        <v>43592</v>
      </c>
      <c r="B23" s="172" t="s">
        <v>437</v>
      </c>
      <c r="C23" s="767">
        <f>IF(C22=4,1,C22+1)</f>
        <v>1</v>
      </c>
      <c r="D23" s="757" t="str">
        <f>IF(C23=1,"甲",IF(C23=2,"乙",IF(C23=3,"丙",IF(C23=4,"丁",""))))</f>
        <v>甲</v>
      </c>
      <c r="E23" s="757" t="e">
        <f ca="1">SUMPRODUCT((计划!$B$12:$B$755=$A23)*(计划!$D$12:$D$755=$B23),计划!$AF$12:$AF$755)</f>
        <v>#REF!</v>
      </c>
      <c r="F23" s="758" t="e">
        <f ca="1">SUMPRODUCT((计划!$B$12:$B$755=$A23)*(计划!$D$12:$D$755=$B23),计划!CW$12:CW$755)</f>
        <v>#REF!</v>
      </c>
      <c r="G23" s="758" t="e">
        <f ca="1">SUMPRODUCT((计划!$B$12:$B$755=$A23)*(计划!$D$12:$D$755=$B23),计划!CX$12:CX$755)</f>
        <v>#REF!</v>
      </c>
      <c r="H23" s="759" t="e">
        <f ca="1">SUMPRODUCT((计划!$B$12:$B$755=$A23)*(计划!$D$12:$D$755=$B23),计划!AV$12:AV$755)/8</f>
        <v>#REF!</v>
      </c>
      <c r="I23" s="759" t="e">
        <f ca="1">SUMPRODUCT((计划!$B$12:$B$755=$A23)*(计划!$D$12:$D$755=$B23),计划!AX$12:AX$755)/8</f>
        <v>#REF!</v>
      </c>
      <c r="J23" s="759" t="e">
        <f ca="1">SUMPRODUCT((计划!$B$12:$B$755=$A23)*(计划!$D$12:$D$755=$B23),计划!AW$12:AW$755)/8</f>
        <v>#REF!</v>
      </c>
      <c r="K23" s="759" t="e">
        <f ca="1">SUMPRODUCT((计划!$B$12:$B$755=$A23)*(计划!$D$12:$D$755=$B23),计划!AY$12:AY$755)/8</f>
        <v>#REF!</v>
      </c>
      <c r="L23" s="759" t="e">
        <f ca="1">SUMPRODUCT((计划!$B$12:$B$755=$A23)*(计划!$D$12:$D$755=$B23),计划!AZ$12:AZ$755)/8</f>
        <v>#REF!</v>
      </c>
      <c r="M23" s="759" t="e">
        <f ca="1">SUMPRODUCT((计划!$B$12:$B$755=$A23)*(计划!$D$12:$D$755=$B23),计划!BA$12:BA$755)/8</f>
        <v>#REF!</v>
      </c>
      <c r="N23" s="759" t="e">
        <f ca="1">SUMPRODUCT((计划!$B$12:$B$755=$A23)*(计划!$D$12:$D$755=$B23),计划!BB$12:BB$755)/8</f>
        <v>#REF!</v>
      </c>
      <c r="O23" s="759" t="e">
        <f ca="1">SUMPRODUCT((计划!$B$12:$B$755=$A23)*(计划!$D$12:$D$755=$B23),计划!BC$12:BC$755)/8</f>
        <v>#REF!</v>
      </c>
      <c r="P23" s="759" t="e">
        <f ca="1">SUMPRODUCT((计划!$B$12:$B$755=$A23)*(计划!$D$12:$D$755=$B23),计划!BD$12:BD$755)/8</f>
        <v>#REF!</v>
      </c>
      <c r="Q23" s="759" t="e">
        <f ca="1">SUMPRODUCT((计划!$B$12:$B$755=$A23)*(计划!$D$12:$D$755=$B23),计划!BG$12:BG$755)/8</f>
        <v>#REF!</v>
      </c>
      <c r="R23" s="758" t="e">
        <f ca="1">SUMPRODUCT((计划!$B$12:$B$755=$A23)*(计划!$D$12:$D$755=$B23),计划!DL$12:DL$755)*$E23/8</f>
        <v>#REF!</v>
      </c>
      <c r="S23" s="758" t="e">
        <f ca="1">SUMPRODUCT((计划!$B$12:$B$755=$A23)*(计划!$D$12:$D$755=$B23),计划!DK$12:DK$755)*$E23/8</f>
        <v>#REF!</v>
      </c>
      <c r="T23" s="758" t="e">
        <f ca="1">SUMPRODUCT((计划!$B$12:$B$755=$A23)*(计划!$D$12:$D$755=$B23),计划!DM$12:DM$755)*$E23/8</f>
        <v>#REF!</v>
      </c>
      <c r="U23" s="758" t="e">
        <f ca="1">SUMPRODUCT((计划!$B$12:$B$755=$A23)*(计划!$D$12:$D$755=$B23),计划!DN$12:DN$755)*$E23/8</f>
        <v>#REF!</v>
      </c>
      <c r="V23" s="758" t="e">
        <f ca="1">SUMPRODUCT((计划!$B$12:$B$755=$A23)*(计划!$D$12:$D$755=$B23),计划!DO$12:DO$755)*$E23/8</f>
        <v>#REF!</v>
      </c>
      <c r="W23" s="758" t="e">
        <f ca="1">SUMPRODUCT((计划!$B$12:$B$755=$A23)*(计划!$D$12:$D$755=$B23),计划!DP$12:DP$755)*$E23/8</f>
        <v>#REF!</v>
      </c>
      <c r="X23" s="758" t="e">
        <f ca="1">SUMPRODUCT((计划!$B$12:$B$755=$A23)*(计划!$D$12:$D$755=$B23),计划!DQ$12:DQ$755)*$E23/8</f>
        <v>#REF!</v>
      </c>
      <c r="Y23" s="758" t="e">
        <f ca="1">SUMPRODUCT((计划!$B$12:$B$755=$A23)*(计划!$D$12:$D$755=$B23),计划!DR$12:DR$755)*$E23/8</f>
        <v>#REF!</v>
      </c>
      <c r="Z23" s="760" t="e">
        <f ca="1">SUMPRODUCT((R23:V23)*($AE$3:$AI$3))</f>
        <v>#REF!</v>
      </c>
      <c r="AA23" s="760" t="e">
        <f ca="1">SUMPRODUCT((W23:Y23)*($AJ$3:$AL$3))</f>
        <v>#REF!</v>
      </c>
      <c r="AB23" s="761" t="e">
        <f ca="1">IF(G23=0,0,Z23/G23)</f>
        <v>#REF!</v>
      </c>
      <c r="AC23" s="761" t="e">
        <f ca="1">IF(G23=0,0,AA23/G23)</f>
        <v>#REF!</v>
      </c>
      <c r="AE23" s="766"/>
      <c r="AF23" s="766"/>
      <c r="AG23" s="766"/>
      <c r="AH23" s="766"/>
      <c r="AI23" s="766"/>
      <c r="AJ23" s="766"/>
      <c r="AK23" s="766"/>
      <c r="AL23" s="766"/>
    </row>
    <row r="24">
      <c r="A24" s="754">
        <f ca="1">A21+1</f>
        <v>43593</v>
      </c>
      <c r="B24" s="172" t="s">
        <v>424</v>
      </c>
      <c r="C24" s="767">
        <f>IF(C18=1,4,C18-1)</f>
        <v>2</v>
      </c>
      <c r="D24" s="757" t="str">
        <f>IF(C24=1,"甲",IF(C24=2,"乙",IF(C24=3,"丙",IF(C24=4,"丁",""))))</f>
        <v>乙</v>
      </c>
      <c r="E24" s="757" t="e">
        <f ca="1">SUMPRODUCT((计划!$B$12:$B$755=$A24)*(计划!$D$12:$D$755=$B24),计划!$AF$12:$AF$755)</f>
        <v>#REF!</v>
      </c>
      <c r="F24" s="758" t="e">
        <f ca="1">SUMPRODUCT((计划!$B$12:$B$755=$A24)*(计划!$D$12:$D$755=$B24),计划!CW$12:CW$755)</f>
        <v>#REF!</v>
      </c>
      <c r="G24" s="758" t="e">
        <f ca="1">SUMPRODUCT((计划!$B$12:$B$755=$A24)*(计划!$D$12:$D$755=$B24),计划!CX$12:CX$755)</f>
        <v>#REF!</v>
      </c>
      <c r="H24" s="759" t="e">
        <f ca="1">SUMPRODUCT((计划!$B$12:$B$755=$A24)*(计划!$D$12:$D$755=$B24),计划!AV$12:AV$755)/8</f>
        <v>#REF!</v>
      </c>
      <c r="I24" s="759" t="e">
        <f ca="1">SUMPRODUCT((计划!$B$12:$B$755=$A24)*(计划!$D$12:$D$755=$B24),计划!AX$12:AX$755)/8</f>
        <v>#REF!</v>
      </c>
      <c r="J24" s="759" t="e">
        <f ca="1">SUMPRODUCT((计划!$B$12:$B$755=$A24)*(计划!$D$12:$D$755=$B24),计划!AW$12:AW$755)/8</f>
        <v>#REF!</v>
      </c>
      <c r="K24" s="759" t="e">
        <f ca="1">SUMPRODUCT((计划!$B$12:$B$755=$A24)*(计划!$D$12:$D$755=$B24),计划!AY$12:AY$755)/8</f>
        <v>#REF!</v>
      </c>
      <c r="L24" s="759" t="e">
        <f ca="1">SUMPRODUCT((计划!$B$12:$B$755=$A24)*(计划!$D$12:$D$755=$B24),计划!AZ$12:AZ$755)/8</f>
        <v>#REF!</v>
      </c>
      <c r="M24" s="759" t="e">
        <f ca="1">SUMPRODUCT((计划!$B$12:$B$755=$A24)*(计划!$D$12:$D$755=$B24),计划!BA$12:BA$755)/8</f>
        <v>#REF!</v>
      </c>
      <c r="N24" s="759" t="e">
        <f ca="1">SUMPRODUCT((计划!$B$12:$B$755=$A24)*(计划!$D$12:$D$755=$B24),计划!BB$12:BB$755)/8</f>
        <v>#REF!</v>
      </c>
      <c r="O24" s="759" t="e">
        <f ca="1">SUMPRODUCT((计划!$B$12:$B$755=$A24)*(计划!$D$12:$D$755=$B24),计划!BC$12:BC$755)/8</f>
        <v>#REF!</v>
      </c>
      <c r="P24" s="759" t="e">
        <f ca="1">SUMPRODUCT((计划!$B$12:$B$755=$A24)*(计划!$D$12:$D$755=$B24),计划!BD$12:BD$755)/8</f>
        <v>#REF!</v>
      </c>
      <c r="Q24" s="759" t="e">
        <f ca="1">SUMPRODUCT((计划!$B$12:$B$755=$A24)*(计划!$D$12:$D$755=$B24),计划!BG$12:BG$755)/8</f>
        <v>#REF!</v>
      </c>
      <c r="R24" s="758" t="e">
        <f ca="1">SUMPRODUCT((计划!$B$12:$B$755=$A24)*(计划!$D$12:$D$755=$B24),计划!DL$12:DL$755)*$E24/8</f>
        <v>#REF!</v>
      </c>
      <c r="S24" s="758" t="e">
        <f ca="1">SUMPRODUCT((计划!$B$12:$B$755=$A24)*(计划!$D$12:$D$755=$B24),计划!DK$12:DK$755)*$E24/8</f>
        <v>#REF!</v>
      </c>
      <c r="T24" s="758" t="e">
        <f ca="1">SUMPRODUCT((计划!$B$12:$B$755=$A24)*(计划!$D$12:$D$755=$B24),计划!DM$12:DM$755)*$E24/8</f>
        <v>#REF!</v>
      </c>
      <c r="U24" s="758" t="e">
        <f ca="1">SUMPRODUCT((计划!$B$12:$B$755=$A24)*(计划!$D$12:$D$755=$B24),计划!DN$12:DN$755)*$E24/8</f>
        <v>#REF!</v>
      </c>
      <c r="V24" s="758" t="e">
        <f ca="1">SUMPRODUCT((计划!$B$12:$B$755=$A24)*(计划!$D$12:$D$755=$B24),计划!DO$12:DO$755)*$E24/8</f>
        <v>#REF!</v>
      </c>
      <c r="W24" s="758" t="e">
        <f ca="1">SUMPRODUCT((计划!$B$12:$B$755=$A24)*(计划!$D$12:$D$755=$B24),计划!DP$12:DP$755)*$E24/8</f>
        <v>#REF!</v>
      </c>
      <c r="X24" s="758" t="e">
        <f ca="1">SUMPRODUCT((计划!$B$12:$B$755=$A24)*(计划!$D$12:$D$755=$B24),计划!DQ$12:DQ$755)*$E24/8</f>
        <v>#REF!</v>
      </c>
      <c r="Y24" s="758" t="e">
        <f ca="1">SUMPRODUCT((计划!$B$12:$B$755=$A24)*(计划!$D$12:$D$755=$B24),计划!DR$12:DR$755)*$E24/8</f>
        <v>#REF!</v>
      </c>
      <c r="Z24" s="760" t="e">
        <f ca="1">SUMPRODUCT((R24:V24)*($AE$3:$AI$3))</f>
        <v>#REF!</v>
      </c>
      <c r="AA24" s="760" t="e">
        <f ca="1">SUMPRODUCT((W24:Y24)*($AJ$3:$AL$3))</f>
        <v>#REF!</v>
      </c>
      <c r="AB24" s="761" t="e">
        <f ca="1">IF(G24=0,0,Z24/G24)</f>
        <v>#REF!</v>
      </c>
      <c r="AC24" s="761" t="e">
        <f ca="1">IF(G24=0,0,AA24/G24)</f>
        <v>#REF!</v>
      </c>
      <c r="AE24" s="766"/>
      <c r="AF24" s="766"/>
      <c r="AG24" s="766"/>
      <c r="AH24" s="766"/>
      <c r="AI24" s="766"/>
      <c r="AJ24" s="766"/>
      <c r="AK24" s="766"/>
      <c r="AL24" s="766"/>
    </row>
    <row r="25">
      <c r="A25" s="754">
        <f ca="1">A24</f>
        <v>43593</v>
      </c>
      <c r="B25" s="172" t="s">
        <v>434</v>
      </c>
      <c r="C25" s="767">
        <f>IF(C24=4,1,C24+1)</f>
        <v>3</v>
      </c>
      <c r="D25" s="757" t="str">
        <f>IF(C25=1,"甲",IF(C25=2,"乙",IF(C25=3,"丙",IF(C25=4,"丁",""))))</f>
        <v>丙</v>
      </c>
      <c r="E25" s="757" t="e">
        <f ca="1">SUMPRODUCT((计划!$B$12:$B$755=$A25)*(计划!$D$12:$D$755=$B25),计划!$AF$12:$AF$755)</f>
        <v>#REF!</v>
      </c>
      <c r="F25" s="758" t="e">
        <f ca="1">SUMPRODUCT((计划!$B$12:$B$755=$A25)*(计划!$D$12:$D$755=$B25),计划!CW$12:CW$755)</f>
        <v>#REF!</v>
      </c>
      <c r="G25" s="758" t="e">
        <f ca="1">SUMPRODUCT((计划!$B$12:$B$755=$A25)*(计划!$D$12:$D$755=$B25),计划!CX$12:CX$755)</f>
        <v>#REF!</v>
      </c>
      <c r="H25" s="759" t="e">
        <f ca="1">SUMPRODUCT((计划!$B$12:$B$755=$A25)*(计划!$D$12:$D$755=$B25),计划!AV$12:AV$755)/8</f>
        <v>#REF!</v>
      </c>
      <c r="I25" s="759" t="e">
        <f ca="1">SUMPRODUCT((计划!$B$12:$B$755=$A25)*(计划!$D$12:$D$755=$B25),计划!AX$12:AX$755)/8</f>
        <v>#REF!</v>
      </c>
      <c r="J25" s="759" t="e">
        <f ca="1">SUMPRODUCT((计划!$B$12:$B$755=$A25)*(计划!$D$12:$D$755=$B25),计划!AW$12:AW$755)/8</f>
        <v>#REF!</v>
      </c>
      <c r="K25" s="759" t="e">
        <f ca="1">SUMPRODUCT((计划!$B$12:$B$755=$A25)*(计划!$D$12:$D$755=$B25),计划!AY$12:AY$755)/8</f>
        <v>#REF!</v>
      </c>
      <c r="L25" s="759" t="e">
        <f ca="1">SUMPRODUCT((计划!$B$12:$B$755=$A25)*(计划!$D$12:$D$755=$B25),计划!AZ$12:AZ$755)/8</f>
        <v>#REF!</v>
      </c>
      <c r="M25" s="759" t="e">
        <f ca="1">SUMPRODUCT((计划!$B$12:$B$755=$A25)*(计划!$D$12:$D$755=$B25),计划!BA$12:BA$755)/8</f>
        <v>#REF!</v>
      </c>
      <c r="N25" s="759" t="e">
        <f ca="1">SUMPRODUCT((计划!$B$12:$B$755=$A25)*(计划!$D$12:$D$755=$B25),计划!BB$12:BB$755)/8</f>
        <v>#REF!</v>
      </c>
      <c r="O25" s="759" t="e">
        <f ca="1">SUMPRODUCT((计划!$B$12:$B$755=$A25)*(计划!$D$12:$D$755=$B25),计划!BC$12:BC$755)/8</f>
        <v>#REF!</v>
      </c>
      <c r="P25" s="759" t="e">
        <f ca="1">SUMPRODUCT((计划!$B$12:$B$755=$A25)*(计划!$D$12:$D$755=$B25),计划!BD$12:BD$755)/8</f>
        <v>#REF!</v>
      </c>
      <c r="Q25" s="759" t="e">
        <f ca="1">SUMPRODUCT((计划!$B$12:$B$755=$A25)*(计划!$D$12:$D$755=$B25),计划!BG$12:BG$755)/8</f>
        <v>#REF!</v>
      </c>
      <c r="R25" s="758" t="e">
        <f ca="1">SUMPRODUCT((计划!$B$12:$B$755=$A25)*(计划!$D$12:$D$755=$B25),计划!DL$12:DL$755)*$E25/8</f>
        <v>#REF!</v>
      </c>
      <c r="S25" s="758" t="e">
        <f ca="1">SUMPRODUCT((计划!$B$12:$B$755=$A25)*(计划!$D$12:$D$755=$B25),计划!DK$12:DK$755)*$E25/8</f>
        <v>#REF!</v>
      </c>
      <c r="T25" s="758" t="e">
        <f ca="1">SUMPRODUCT((计划!$B$12:$B$755=$A25)*(计划!$D$12:$D$755=$B25),计划!DM$12:DM$755)*$E25/8</f>
        <v>#REF!</v>
      </c>
      <c r="U25" s="758" t="e">
        <f ca="1">SUMPRODUCT((计划!$B$12:$B$755=$A25)*(计划!$D$12:$D$755=$B25),计划!DN$12:DN$755)*$E25/8</f>
        <v>#REF!</v>
      </c>
      <c r="V25" s="758" t="e">
        <f ca="1">SUMPRODUCT((计划!$B$12:$B$755=$A25)*(计划!$D$12:$D$755=$B25),计划!DO$12:DO$755)*$E25/8</f>
        <v>#REF!</v>
      </c>
      <c r="W25" s="758" t="e">
        <f ca="1">SUMPRODUCT((计划!$B$12:$B$755=$A25)*(计划!$D$12:$D$755=$B25),计划!DP$12:DP$755)*$E25/8</f>
        <v>#REF!</v>
      </c>
      <c r="X25" s="758" t="e">
        <f ca="1">SUMPRODUCT((计划!$B$12:$B$755=$A25)*(计划!$D$12:$D$755=$B25),计划!DQ$12:DQ$755)*$E25/8</f>
        <v>#REF!</v>
      </c>
      <c r="Y25" s="758" t="e">
        <f ca="1">SUMPRODUCT((计划!$B$12:$B$755=$A25)*(计划!$D$12:$D$755=$B25),计划!DR$12:DR$755)*$E25/8</f>
        <v>#REF!</v>
      </c>
      <c r="Z25" s="760" t="e">
        <f ca="1">SUMPRODUCT((R25:V25)*($AE$3:$AI$3))</f>
        <v>#REF!</v>
      </c>
      <c r="AA25" s="760" t="e">
        <f ca="1">SUMPRODUCT((W25:Y25)*($AJ$3:$AL$3))</f>
        <v>#REF!</v>
      </c>
      <c r="AB25" s="761" t="e">
        <f ca="1">IF(G25=0,0,Z25/G25)</f>
        <v>#REF!</v>
      </c>
      <c r="AC25" s="761" t="e">
        <f ca="1">IF(G25=0,0,AA25/G25)</f>
        <v>#REF!</v>
      </c>
      <c r="AE25" s="766"/>
      <c r="AF25" s="766"/>
      <c r="AG25" s="766"/>
      <c r="AH25" s="766"/>
      <c r="AI25" s="766"/>
      <c r="AJ25" s="766"/>
      <c r="AK25" s="766"/>
      <c r="AL25" s="766"/>
    </row>
    <row r="26">
      <c r="A26" s="754">
        <f ca="1">A25</f>
        <v>43593</v>
      </c>
      <c r="B26" s="172" t="s">
        <v>437</v>
      </c>
      <c r="C26" s="767">
        <f>IF(C25=4,1,C25+1)</f>
        <v>4</v>
      </c>
      <c r="D26" s="757" t="str">
        <f>IF(C26=1,"甲",IF(C26=2,"乙",IF(C26=3,"丙",IF(C26=4,"丁",""))))</f>
        <v>丁</v>
      </c>
      <c r="E26" s="757" t="e">
        <f ca="1">SUMPRODUCT((计划!$B$12:$B$755=$A26)*(计划!$D$12:$D$755=$B26),计划!$AF$12:$AF$755)</f>
        <v>#REF!</v>
      </c>
      <c r="F26" s="758" t="e">
        <f ca="1">SUMPRODUCT((计划!$B$12:$B$755=$A26)*(计划!$D$12:$D$755=$B26),计划!CW$12:CW$755)</f>
        <v>#REF!</v>
      </c>
      <c r="G26" s="758" t="e">
        <f ca="1">SUMPRODUCT((计划!$B$12:$B$755=$A26)*(计划!$D$12:$D$755=$B26),计划!CX$12:CX$755)</f>
        <v>#REF!</v>
      </c>
      <c r="H26" s="759" t="e">
        <f ca="1">SUMPRODUCT((计划!$B$12:$B$755=$A26)*(计划!$D$12:$D$755=$B26),计划!AV$12:AV$755)/8</f>
        <v>#REF!</v>
      </c>
      <c r="I26" s="759" t="e">
        <f ca="1">SUMPRODUCT((计划!$B$12:$B$755=$A26)*(计划!$D$12:$D$755=$B26),计划!AX$12:AX$755)/8</f>
        <v>#REF!</v>
      </c>
      <c r="J26" s="759" t="e">
        <f ca="1">SUMPRODUCT((计划!$B$12:$B$755=$A26)*(计划!$D$12:$D$755=$B26),计划!AW$12:AW$755)/8</f>
        <v>#REF!</v>
      </c>
      <c r="K26" s="759" t="e">
        <f ca="1">SUMPRODUCT((计划!$B$12:$B$755=$A26)*(计划!$D$12:$D$755=$B26),计划!AY$12:AY$755)/8</f>
        <v>#REF!</v>
      </c>
      <c r="L26" s="759" t="e">
        <f ca="1">SUMPRODUCT((计划!$B$12:$B$755=$A26)*(计划!$D$12:$D$755=$B26),计划!AZ$12:AZ$755)/8</f>
        <v>#REF!</v>
      </c>
      <c r="M26" s="759" t="e">
        <f ca="1">SUMPRODUCT((计划!$B$12:$B$755=$A26)*(计划!$D$12:$D$755=$B26),计划!BA$12:BA$755)/8</f>
        <v>#REF!</v>
      </c>
      <c r="N26" s="759" t="e">
        <f ca="1">SUMPRODUCT((计划!$B$12:$B$755=$A26)*(计划!$D$12:$D$755=$B26),计划!BB$12:BB$755)/8</f>
        <v>#REF!</v>
      </c>
      <c r="O26" s="759" t="e">
        <f ca="1">SUMPRODUCT((计划!$B$12:$B$755=$A26)*(计划!$D$12:$D$755=$B26),计划!BC$12:BC$755)/8</f>
        <v>#REF!</v>
      </c>
      <c r="P26" s="759" t="e">
        <f ca="1">SUMPRODUCT((计划!$B$12:$B$755=$A26)*(计划!$D$12:$D$755=$B26),计划!BD$12:BD$755)/8</f>
        <v>#REF!</v>
      </c>
      <c r="Q26" s="759" t="e">
        <f ca="1">SUMPRODUCT((计划!$B$12:$B$755=$A26)*(计划!$D$12:$D$755=$B26),计划!BG$12:BG$755)/8</f>
        <v>#REF!</v>
      </c>
      <c r="R26" s="758" t="e">
        <f ca="1">SUMPRODUCT((计划!$B$12:$B$755=$A26)*(计划!$D$12:$D$755=$B26),计划!DL$12:DL$755)*$E26/8</f>
        <v>#REF!</v>
      </c>
      <c r="S26" s="758" t="e">
        <f ca="1">SUMPRODUCT((计划!$B$12:$B$755=$A26)*(计划!$D$12:$D$755=$B26),计划!DK$12:DK$755)*$E26/8</f>
        <v>#REF!</v>
      </c>
      <c r="T26" s="758" t="e">
        <f ca="1">SUMPRODUCT((计划!$B$12:$B$755=$A26)*(计划!$D$12:$D$755=$B26),计划!DM$12:DM$755)*$E26/8</f>
        <v>#REF!</v>
      </c>
      <c r="U26" s="758" t="e">
        <f ca="1">SUMPRODUCT((计划!$B$12:$B$755=$A26)*(计划!$D$12:$D$755=$B26),计划!DN$12:DN$755)*$E26/8</f>
        <v>#REF!</v>
      </c>
      <c r="V26" s="758" t="e">
        <f ca="1">SUMPRODUCT((计划!$B$12:$B$755=$A26)*(计划!$D$12:$D$755=$B26),计划!DO$12:DO$755)*$E26/8</f>
        <v>#REF!</v>
      </c>
      <c r="W26" s="758" t="e">
        <f ca="1">SUMPRODUCT((计划!$B$12:$B$755=$A26)*(计划!$D$12:$D$755=$B26),计划!DP$12:DP$755)*$E26/8</f>
        <v>#REF!</v>
      </c>
      <c r="X26" s="758" t="e">
        <f ca="1">SUMPRODUCT((计划!$B$12:$B$755=$A26)*(计划!$D$12:$D$755=$B26),计划!DQ$12:DQ$755)*$E26/8</f>
        <v>#REF!</v>
      </c>
      <c r="Y26" s="758" t="e">
        <f ca="1">SUMPRODUCT((计划!$B$12:$B$755=$A26)*(计划!$D$12:$D$755=$B26),计划!DR$12:DR$755)*$E26/8</f>
        <v>#REF!</v>
      </c>
      <c r="Z26" s="760" t="e">
        <f ca="1">SUMPRODUCT((R26:V26)*($AE$3:$AI$3))</f>
        <v>#REF!</v>
      </c>
      <c r="AA26" s="760" t="e">
        <f ca="1">SUMPRODUCT((W26:Y26)*($AJ$3:$AL$3))</f>
        <v>#REF!</v>
      </c>
      <c r="AB26" s="761" t="e">
        <f ca="1">IF(G26=0,0,Z26/G26)</f>
        <v>#REF!</v>
      </c>
      <c r="AC26" s="761" t="e">
        <f ca="1">IF(G26=0,0,AA26/G26)</f>
        <v>#REF!</v>
      </c>
      <c r="AE26" s="766"/>
      <c r="AF26" s="766"/>
      <c r="AG26" s="766"/>
      <c r="AH26" s="766"/>
      <c r="AI26" s="766"/>
      <c r="AJ26" s="766"/>
      <c r="AK26" s="766"/>
      <c r="AL26" s="766"/>
    </row>
    <row r="27">
      <c r="A27" s="754">
        <f ca="1">A24+1</f>
        <v>43594</v>
      </c>
      <c r="B27" s="172" t="s">
        <v>424</v>
      </c>
      <c r="C27" s="767">
        <f>IF(C21=1,4,C21-1)</f>
        <v>2</v>
      </c>
      <c r="D27" s="757" t="str">
        <f>IF(C27=1,"甲",IF(C27=2,"乙",IF(C27=3,"丙",IF(C27=4,"丁",""))))</f>
        <v>乙</v>
      </c>
      <c r="E27" s="757" t="e">
        <f ca="1">SUMPRODUCT((计划!$B$12:$B$755=$A27)*(计划!$D$12:$D$755=$B27),计划!$AF$12:$AF$755)</f>
        <v>#REF!</v>
      </c>
      <c r="F27" s="758" t="e">
        <f ca="1">SUMPRODUCT((计划!$B$12:$B$755=$A27)*(计划!$D$12:$D$755=$B27),计划!CW$12:CW$755)</f>
        <v>#REF!</v>
      </c>
      <c r="G27" s="758" t="e">
        <f ca="1">SUMPRODUCT((计划!$B$12:$B$755=$A27)*(计划!$D$12:$D$755=$B27),计划!CX$12:CX$755)</f>
        <v>#REF!</v>
      </c>
      <c r="H27" s="759" t="e">
        <f ca="1">SUMPRODUCT((计划!$B$12:$B$755=$A27)*(计划!$D$12:$D$755=$B27),计划!AV$12:AV$755)/8</f>
        <v>#REF!</v>
      </c>
      <c r="I27" s="759" t="e">
        <f ca="1">SUMPRODUCT((计划!$B$12:$B$755=$A27)*(计划!$D$12:$D$755=$B27),计划!AX$12:AX$755)/8</f>
        <v>#REF!</v>
      </c>
      <c r="J27" s="759" t="e">
        <f ca="1">SUMPRODUCT((计划!$B$12:$B$755=$A27)*(计划!$D$12:$D$755=$B27),计划!AW$12:AW$755)/8</f>
        <v>#REF!</v>
      </c>
      <c r="K27" s="759" t="e">
        <f ca="1">SUMPRODUCT((计划!$B$12:$B$755=$A27)*(计划!$D$12:$D$755=$B27),计划!AY$12:AY$755)/8</f>
        <v>#REF!</v>
      </c>
      <c r="L27" s="759" t="e">
        <f ca="1">SUMPRODUCT((计划!$B$12:$B$755=$A27)*(计划!$D$12:$D$755=$B27),计划!AZ$12:AZ$755)/8</f>
        <v>#REF!</v>
      </c>
      <c r="M27" s="759" t="e">
        <f ca="1">SUMPRODUCT((计划!$B$12:$B$755=$A27)*(计划!$D$12:$D$755=$B27),计划!BA$12:BA$755)/8</f>
        <v>#REF!</v>
      </c>
      <c r="N27" s="759" t="e">
        <f ca="1">SUMPRODUCT((计划!$B$12:$B$755=$A27)*(计划!$D$12:$D$755=$B27),计划!BB$12:BB$755)/8</f>
        <v>#REF!</v>
      </c>
      <c r="O27" s="759" t="e">
        <f ca="1">SUMPRODUCT((计划!$B$12:$B$755=$A27)*(计划!$D$12:$D$755=$B27),计划!BC$12:BC$755)/8</f>
        <v>#REF!</v>
      </c>
      <c r="P27" s="759" t="e">
        <f ca="1">SUMPRODUCT((计划!$B$12:$B$755=$A27)*(计划!$D$12:$D$755=$B27),计划!BD$12:BD$755)/8</f>
        <v>#REF!</v>
      </c>
      <c r="Q27" s="759" t="e">
        <f ca="1">SUMPRODUCT((计划!$B$12:$B$755=$A27)*(计划!$D$12:$D$755=$B27),计划!BG$12:BG$755)/8</f>
        <v>#REF!</v>
      </c>
      <c r="R27" s="758" t="e">
        <f ca="1">SUMPRODUCT((计划!$B$12:$B$755=$A27)*(计划!$D$12:$D$755=$B27),计划!DL$12:DL$755)*$E27/8</f>
        <v>#REF!</v>
      </c>
      <c r="S27" s="758" t="e">
        <f ca="1">SUMPRODUCT((计划!$B$12:$B$755=$A27)*(计划!$D$12:$D$755=$B27),计划!DK$12:DK$755)*$E27/8</f>
        <v>#REF!</v>
      </c>
      <c r="T27" s="758" t="e">
        <f ca="1">SUMPRODUCT((计划!$B$12:$B$755=$A27)*(计划!$D$12:$D$755=$B27),计划!DM$12:DM$755)*$E27/8</f>
        <v>#REF!</v>
      </c>
      <c r="U27" s="758" t="e">
        <f ca="1">SUMPRODUCT((计划!$B$12:$B$755=$A27)*(计划!$D$12:$D$755=$B27),计划!DN$12:DN$755)*$E27/8</f>
        <v>#REF!</v>
      </c>
      <c r="V27" s="758" t="e">
        <f ca="1">SUMPRODUCT((计划!$B$12:$B$755=$A27)*(计划!$D$12:$D$755=$B27),计划!DO$12:DO$755)*$E27/8</f>
        <v>#REF!</v>
      </c>
      <c r="W27" s="758" t="e">
        <f ca="1">SUMPRODUCT((计划!$B$12:$B$755=$A27)*(计划!$D$12:$D$755=$B27),计划!DP$12:DP$755)*$E27/8</f>
        <v>#REF!</v>
      </c>
      <c r="X27" s="758" t="e">
        <f ca="1">SUMPRODUCT((计划!$B$12:$B$755=$A27)*(计划!$D$12:$D$755=$B27),计划!DQ$12:DQ$755)*$E27/8</f>
        <v>#REF!</v>
      </c>
      <c r="Y27" s="758" t="e">
        <f ca="1">SUMPRODUCT((计划!$B$12:$B$755=$A27)*(计划!$D$12:$D$755=$B27),计划!DR$12:DR$755)*$E27/8</f>
        <v>#REF!</v>
      </c>
      <c r="Z27" s="760" t="e">
        <f ca="1">SUMPRODUCT((R27:V27)*($AE$3:$AI$3))</f>
        <v>#REF!</v>
      </c>
      <c r="AA27" s="760" t="e">
        <f ca="1">SUMPRODUCT((W27:Y27)*($AJ$3:$AL$3))</f>
        <v>#REF!</v>
      </c>
      <c r="AB27" s="761" t="e">
        <f ca="1">IF(G27=0,0,Z27/G27)</f>
        <v>#REF!</v>
      </c>
      <c r="AC27" s="761" t="e">
        <f ca="1">IF(G27=0,0,AA27/G27)</f>
        <v>#REF!</v>
      </c>
      <c r="AE27" s="766"/>
      <c r="AF27" s="766"/>
      <c r="AG27" s="766"/>
      <c r="AH27" s="766"/>
      <c r="AI27" s="766"/>
      <c r="AJ27" s="766"/>
      <c r="AK27" s="766"/>
      <c r="AL27" s="766"/>
    </row>
    <row r="28">
      <c r="A28" s="754">
        <f ca="1">A27</f>
        <v>43594</v>
      </c>
      <c r="B28" s="172" t="s">
        <v>434</v>
      </c>
      <c r="C28" s="767">
        <f>IF(C27=4,1,C27+1)</f>
        <v>3</v>
      </c>
      <c r="D28" s="757" t="str">
        <f>IF(C28=1,"甲",IF(C28=2,"乙",IF(C28=3,"丙",IF(C28=4,"丁",""))))</f>
        <v>丙</v>
      </c>
      <c r="E28" s="757" t="e">
        <f ca="1">SUMPRODUCT((计划!$B$12:$B$755=$A28)*(计划!$D$12:$D$755=$B28),计划!$AF$12:$AF$755)</f>
        <v>#REF!</v>
      </c>
      <c r="F28" s="758" t="e">
        <f ca="1">SUMPRODUCT((计划!$B$12:$B$755=$A28)*(计划!$D$12:$D$755=$B28),计划!CW$12:CW$755)</f>
        <v>#REF!</v>
      </c>
      <c r="G28" s="758" t="e">
        <f ca="1">SUMPRODUCT((计划!$B$12:$B$755=$A28)*(计划!$D$12:$D$755=$B28),计划!CX$12:CX$755)</f>
        <v>#REF!</v>
      </c>
      <c r="H28" s="759" t="e">
        <f ca="1">SUMPRODUCT((计划!$B$12:$B$755=$A28)*(计划!$D$12:$D$755=$B28),计划!AV$12:AV$755)/8</f>
        <v>#REF!</v>
      </c>
      <c r="I28" s="759" t="e">
        <f ca="1">SUMPRODUCT((计划!$B$12:$B$755=$A28)*(计划!$D$12:$D$755=$B28),计划!AX$12:AX$755)/8</f>
        <v>#REF!</v>
      </c>
      <c r="J28" s="759" t="e">
        <f ca="1">SUMPRODUCT((计划!$B$12:$B$755=$A28)*(计划!$D$12:$D$755=$B28),计划!AW$12:AW$755)/8</f>
        <v>#REF!</v>
      </c>
      <c r="K28" s="759" t="e">
        <f ca="1">SUMPRODUCT((计划!$B$12:$B$755=$A28)*(计划!$D$12:$D$755=$B28),计划!AY$12:AY$755)/8</f>
        <v>#REF!</v>
      </c>
      <c r="L28" s="759" t="e">
        <f ca="1">SUMPRODUCT((计划!$B$12:$B$755=$A28)*(计划!$D$12:$D$755=$B28),计划!AZ$12:AZ$755)/8</f>
        <v>#REF!</v>
      </c>
      <c r="M28" s="759" t="e">
        <f ca="1">SUMPRODUCT((计划!$B$12:$B$755=$A28)*(计划!$D$12:$D$755=$B28),计划!BA$12:BA$755)/8</f>
        <v>#REF!</v>
      </c>
      <c r="N28" s="759" t="e">
        <f ca="1">SUMPRODUCT((计划!$B$12:$B$755=$A28)*(计划!$D$12:$D$755=$B28),计划!BB$12:BB$755)/8</f>
        <v>#REF!</v>
      </c>
      <c r="O28" s="759" t="e">
        <f ca="1">SUMPRODUCT((计划!$B$12:$B$755=$A28)*(计划!$D$12:$D$755=$B28),计划!BC$12:BC$755)/8</f>
        <v>#REF!</v>
      </c>
      <c r="P28" s="759" t="e">
        <f ca="1">SUMPRODUCT((计划!$B$12:$B$755=$A28)*(计划!$D$12:$D$755=$B28),计划!BD$12:BD$755)/8</f>
        <v>#REF!</v>
      </c>
      <c r="Q28" s="759" t="e">
        <f ca="1">SUMPRODUCT((计划!$B$12:$B$755=$A28)*(计划!$D$12:$D$755=$B28),计划!BG$12:BG$755)/8</f>
        <v>#REF!</v>
      </c>
      <c r="R28" s="758" t="e">
        <f ca="1">SUMPRODUCT((计划!$B$12:$B$755=$A28)*(计划!$D$12:$D$755=$B28),计划!DL$12:DL$755)*$E28/8</f>
        <v>#REF!</v>
      </c>
      <c r="S28" s="758" t="e">
        <f ca="1">SUMPRODUCT((计划!$B$12:$B$755=$A28)*(计划!$D$12:$D$755=$B28),计划!DK$12:DK$755)*$E28/8</f>
        <v>#REF!</v>
      </c>
      <c r="T28" s="758" t="e">
        <f ca="1">SUMPRODUCT((计划!$B$12:$B$755=$A28)*(计划!$D$12:$D$755=$B28),计划!DM$12:DM$755)*$E28/8</f>
        <v>#REF!</v>
      </c>
      <c r="U28" s="758" t="e">
        <f ca="1">SUMPRODUCT((计划!$B$12:$B$755=$A28)*(计划!$D$12:$D$755=$B28),计划!DN$12:DN$755)*$E28/8</f>
        <v>#REF!</v>
      </c>
      <c r="V28" s="758" t="e">
        <f ca="1">SUMPRODUCT((计划!$B$12:$B$755=$A28)*(计划!$D$12:$D$755=$B28),计划!DO$12:DO$755)*$E28/8</f>
        <v>#REF!</v>
      </c>
      <c r="W28" s="758" t="e">
        <f ca="1">SUMPRODUCT((计划!$B$12:$B$755=$A28)*(计划!$D$12:$D$755=$B28),计划!DP$12:DP$755)*$E28/8</f>
        <v>#REF!</v>
      </c>
      <c r="X28" s="758" t="e">
        <f ca="1">SUMPRODUCT((计划!$B$12:$B$755=$A28)*(计划!$D$12:$D$755=$B28),计划!DQ$12:DQ$755)*$E28/8</f>
        <v>#REF!</v>
      </c>
      <c r="Y28" s="758" t="e">
        <f ca="1">SUMPRODUCT((计划!$B$12:$B$755=$A28)*(计划!$D$12:$D$755=$B28),计划!DR$12:DR$755)*$E28/8</f>
        <v>#REF!</v>
      </c>
      <c r="Z28" s="760" t="e">
        <f ca="1">SUMPRODUCT((R28:V28)*($AE$3:$AI$3))</f>
        <v>#REF!</v>
      </c>
      <c r="AA28" s="760" t="e">
        <f ca="1">SUMPRODUCT((W28:Y28)*($AJ$3:$AL$3))</f>
        <v>#REF!</v>
      </c>
      <c r="AB28" s="761" t="e">
        <f ca="1">IF(G28=0,0,Z28/G28)</f>
        <v>#REF!</v>
      </c>
      <c r="AC28" s="761" t="e">
        <f ca="1">IF(G28=0,0,AA28/G28)</f>
        <v>#REF!</v>
      </c>
      <c r="AE28" s="766"/>
      <c r="AF28" s="766"/>
      <c r="AG28" s="766"/>
      <c r="AH28" s="766"/>
      <c r="AI28" s="766"/>
      <c r="AJ28" s="766"/>
      <c r="AK28" s="766"/>
      <c r="AL28" s="766"/>
    </row>
    <row r="29">
      <c r="A29" s="754">
        <f ca="1">A28</f>
        <v>43594</v>
      </c>
      <c r="B29" s="172" t="s">
        <v>437</v>
      </c>
      <c r="C29" s="767">
        <f>IF(C28=4,1,C28+1)</f>
        <v>4</v>
      </c>
      <c r="D29" s="757" t="str">
        <f>IF(C29=1,"甲",IF(C29=2,"乙",IF(C29=3,"丙",IF(C29=4,"丁",""))))</f>
        <v>丁</v>
      </c>
      <c r="E29" s="757" t="e">
        <f ca="1">SUMPRODUCT((计划!$B$12:$B$755=$A29)*(计划!$D$12:$D$755=$B29),计划!$AF$12:$AF$755)</f>
        <v>#REF!</v>
      </c>
      <c r="F29" s="758" t="e">
        <f ca="1">SUMPRODUCT((计划!$B$12:$B$755=$A29)*(计划!$D$12:$D$755=$B29),计划!CW$12:CW$755)</f>
        <v>#REF!</v>
      </c>
      <c r="G29" s="758" t="e">
        <f ca="1">SUMPRODUCT((计划!$B$12:$B$755=$A29)*(计划!$D$12:$D$755=$B29),计划!CX$12:CX$755)</f>
        <v>#REF!</v>
      </c>
      <c r="H29" s="759" t="e">
        <f ca="1">SUMPRODUCT((计划!$B$12:$B$755=$A29)*(计划!$D$12:$D$755=$B29),计划!AV$12:AV$755)/8</f>
        <v>#REF!</v>
      </c>
      <c r="I29" s="759" t="e">
        <f ca="1">SUMPRODUCT((计划!$B$12:$B$755=$A29)*(计划!$D$12:$D$755=$B29),计划!AX$12:AX$755)/8</f>
        <v>#REF!</v>
      </c>
      <c r="J29" s="759" t="e">
        <f ca="1">SUMPRODUCT((计划!$B$12:$B$755=$A29)*(计划!$D$12:$D$755=$B29),计划!AW$12:AW$755)/8</f>
        <v>#REF!</v>
      </c>
      <c r="K29" s="759" t="e">
        <f ca="1">SUMPRODUCT((计划!$B$12:$B$755=$A29)*(计划!$D$12:$D$755=$B29),计划!AY$12:AY$755)/8</f>
        <v>#REF!</v>
      </c>
      <c r="L29" s="759" t="e">
        <f ca="1">SUMPRODUCT((计划!$B$12:$B$755=$A29)*(计划!$D$12:$D$755=$B29),计划!AZ$12:AZ$755)/8</f>
        <v>#REF!</v>
      </c>
      <c r="M29" s="759" t="e">
        <f ca="1">SUMPRODUCT((计划!$B$12:$B$755=$A29)*(计划!$D$12:$D$755=$B29),计划!BA$12:BA$755)/8</f>
        <v>#REF!</v>
      </c>
      <c r="N29" s="759" t="e">
        <f ca="1">SUMPRODUCT((计划!$B$12:$B$755=$A29)*(计划!$D$12:$D$755=$B29),计划!BB$12:BB$755)/8</f>
        <v>#REF!</v>
      </c>
      <c r="O29" s="759" t="e">
        <f ca="1">SUMPRODUCT((计划!$B$12:$B$755=$A29)*(计划!$D$12:$D$755=$B29),计划!BC$12:BC$755)/8</f>
        <v>#REF!</v>
      </c>
      <c r="P29" s="759" t="e">
        <f ca="1">SUMPRODUCT((计划!$B$12:$B$755=$A29)*(计划!$D$12:$D$755=$B29),计划!BD$12:BD$755)/8</f>
        <v>#REF!</v>
      </c>
      <c r="Q29" s="759" t="e">
        <f ca="1">SUMPRODUCT((计划!$B$12:$B$755=$A29)*(计划!$D$12:$D$755=$B29),计划!BG$12:BG$755)/8</f>
        <v>#REF!</v>
      </c>
      <c r="R29" s="758" t="e">
        <f ca="1">SUMPRODUCT((计划!$B$12:$B$755=$A29)*(计划!$D$12:$D$755=$B29),计划!DL$12:DL$755)*$E29/8</f>
        <v>#REF!</v>
      </c>
      <c r="S29" s="758" t="e">
        <f ca="1">SUMPRODUCT((计划!$B$12:$B$755=$A29)*(计划!$D$12:$D$755=$B29),计划!DK$12:DK$755)*$E29/8</f>
        <v>#REF!</v>
      </c>
      <c r="T29" s="758" t="e">
        <f ca="1">SUMPRODUCT((计划!$B$12:$B$755=$A29)*(计划!$D$12:$D$755=$B29),计划!DM$12:DM$755)*$E29/8</f>
        <v>#REF!</v>
      </c>
      <c r="U29" s="758" t="e">
        <f ca="1">SUMPRODUCT((计划!$B$12:$B$755=$A29)*(计划!$D$12:$D$755=$B29),计划!DN$12:DN$755)*$E29/8</f>
        <v>#REF!</v>
      </c>
      <c r="V29" s="758" t="e">
        <f ca="1">SUMPRODUCT((计划!$B$12:$B$755=$A29)*(计划!$D$12:$D$755=$B29),计划!DO$12:DO$755)*$E29/8</f>
        <v>#REF!</v>
      </c>
      <c r="W29" s="758" t="e">
        <f ca="1">SUMPRODUCT((计划!$B$12:$B$755=$A29)*(计划!$D$12:$D$755=$B29),计划!DP$12:DP$755)*$E29/8</f>
        <v>#REF!</v>
      </c>
      <c r="X29" s="758" t="e">
        <f ca="1">SUMPRODUCT((计划!$B$12:$B$755=$A29)*(计划!$D$12:$D$755=$B29),计划!DQ$12:DQ$755)*$E29/8</f>
        <v>#REF!</v>
      </c>
      <c r="Y29" s="758" t="e">
        <f ca="1">SUMPRODUCT((计划!$B$12:$B$755=$A29)*(计划!$D$12:$D$755=$B29),计划!DR$12:DR$755)*$E29/8</f>
        <v>#REF!</v>
      </c>
      <c r="Z29" s="760" t="e">
        <f ca="1">SUMPRODUCT((R29:V29)*($AE$3:$AI$3))</f>
        <v>#REF!</v>
      </c>
      <c r="AA29" s="760" t="e">
        <f ca="1">SUMPRODUCT((W29:Y29)*($AJ$3:$AL$3))</f>
        <v>#REF!</v>
      </c>
      <c r="AB29" s="761" t="e">
        <f ca="1">IF(G29=0,0,Z29/G29)</f>
        <v>#REF!</v>
      </c>
      <c r="AC29" s="761" t="e">
        <f ca="1">IF(G29=0,0,AA29/G29)</f>
        <v>#REF!</v>
      </c>
      <c r="AE29" s="766"/>
      <c r="AF29" s="766"/>
      <c r="AG29" s="766"/>
      <c r="AH29" s="766"/>
      <c r="AI29" s="766"/>
      <c r="AJ29" s="766"/>
      <c r="AK29" s="766"/>
      <c r="AL29" s="766"/>
    </row>
    <row r="30">
      <c r="A30" s="754">
        <f ca="1">A27+1</f>
        <v>43595</v>
      </c>
      <c r="B30" s="172" t="s">
        <v>424</v>
      </c>
      <c r="C30" s="767">
        <f>IF(C24=1,4,C24-1)</f>
        <v>1</v>
      </c>
      <c r="D30" s="757" t="str">
        <f>IF(C30=1,"甲",IF(C30=2,"乙",IF(C30=3,"丙",IF(C30=4,"丁",""))))</f>
        <v>甲</v>
      </c>
      <c r="E30" s="757" t="e">
        <f ca="1">SUMPRODUCT((计划!$B$12:$B$755=$A30)*(计划!$D$12:$D$755=$B30),计划!$AF$12:$AF$755)</f>
        <v>#REF!</v>
      </c>
      <c r="F30" s="758" t="e">
        <f ca="1">SUMPRODUCT((计划!$B$12:$B$755=$A30)*(计划!$D$12:$D$755=$B30),计划!CW$12:CW$755)</f>
        <v>#REF!</v>
      </c>
      <c r="G30" s="758" t="e">
        <f ca="1">SUMPRODUCT((计划!$B$12:$B$755=$A30)*(计划!$D$12:$D$755=$B30),计划!CX$12:CX$755)</f>
        <v>#REF!</v>
      </c>
      <c r="H30" s="759" t="e">
        <f ca="1">SUMPRODUCT((计划!$B$12:$B$755=$A30)*(计划!$D$12:$D$755=$B30),计划!AV$12:AV$755)/8</f>
        <v>#REF!</v>
      </c>
      <c r="I30" s="759" t="e">
        <f ca="1">SUMPRODUCT((计划!$B$12:$B$755=$A30)*(计划!$D$12:$D$755=$B30),计划!AX$12:AX$755)/8</f>
        <v>#REF!</v>
      </c>
      <c r="J30" s="759" t="e">
        <f ca="1">SUMPRODUCT((计划!$B$12:$B$755=$A30)*(计划!$D$12:$D$755=$B30),计划!AW$12:AW$755)/8</f>
        <v>#REF!</v>
      </c>
      <c r="K30" s="759" t="e">
        <f ca="1">SUMPRODUCT((计划!$B$12:$B$755=$A30)*(计划!$D$12:$D$755=$B30),计划!AY$12:AY$755)/8</f>
        <v>#REF!</v>
      </c>
      <c r="L30" s="759" t="e">
        <f ca="1">SUMPRODUCT((计划!$B$12:$B$755=$A30)*(计划!$D$12:$D$755=$B30),计划!AZ$12:AZ$755)/8</f>
        <v>#REF!</v>
      </c>
      <c r="M30" s="759" t="e">
        <f ca="1">SUMPRODUCT((计划!$B$12:$B$755=$A30)*(计划!$D$12:$D$755=$B30),计划!BA$12:BA$755)/8</f>
        <v>#REF!</v>
      </c>
      <c r="N30" s="759" t="e">
        <f ca="1">SUMPRODUCT((计划!$B$12:$B$755=$A30)*(计划!$D$12:$D$755=$B30),计划!BB$12:BB$755)/8</f>
        <v>#REF!</v>
      </c>
      <c r="O30" s="759" t="e">
        <f ca="1">SUMPRODUCT((计划!$B$12:$B$755=$A30)*(计划!$D$12:$D$755=$B30),计划!BC$12:BC$755)/8</f>
        <v>#REF!</v>
      </c>
      <c r="P30" s="759" t="e">
        <f ca="1">SUMPRODUCT((计划!$B$12:$B$755=$A30)*(计划!$D$12:$D$755=$B30),计划!BD$12:BD$755)/8</f>
        <v>#REF!</v>
      </c>
      <c r="Q30" s="759" t="e">
        <f ca="1">SUMPRODUCT((计划!$B$12:$B$755=$A30)*(计划!$D$12:$D$755=$B30),计划!BG$12:BG$755)/8</f>
        <v>#REF!</v>
      </c>
      <c r="R30" s="758" t="e">
        <f ca="1">SUMPRODUCT((计划!$B$12:$B$755=$A30)*(计划!$D$12:$D$755=$B30),计划!DL$12:DL$755)*$E30/8</f>
        <v>#REF!</v>
      </c>
      <c r="S30" s="758" t="e">
        <f ca="1">SUMPRODUCT((计划!$B$12:$B$755=$A30)*(计划!$D$12:$D$755=$B30),计划!DK$12:DK$755)*$E30/8</f>
        <v>#REF!</v>
      </c>
      <c r="T30" s="758" t="e">
        <f ca="1">SUMPRODUCT((计划!$B$12:$B$755=$A30)*(计划!$D$12:$D$755=$B30),计划!DM$12:DM$755)*$E30/8</f>
        <v>#REF!</v>
      </c>
      <c r="U30" s="758" t="e">
        <f ca="1">SUMPRODUCT((计划!$B$12:$B$755=$A30)*(计划!$D$12:$D$755=$B30),计划!DN$12:DN$755)*$E30/8</f>
        <v>#REF!</v>
      </c>
      <c r="V30" s="758" t="e">
        <f ca="1">SUMPRODUCT((计划!$B$12:$B$755=$A30)*(计划!$D$12:$D$755=$B30),计划!DO$12:DO$755)*$E30/8</f>
        <v>#REF!</v>
      </c>
      <c r="W30" s="758" t="e">
        <f ca="1">SUMPRODUCT((计划!$B$12:$B$755=$A30)*(计划!$D$12:$D$755=$B30),计划!DP$12:DP$755)*$E30/8</f>
        <v>#REF!</v>
      </c>
      <c r="X30" s="758" t="e">
        <f ca="1">SUMPRODUCT((计划!$B$12:$B$755=$A30)*(计划!$D$12:$D$755=$B30),计划!DQ$12:DQ$755)*$E30/8</f>
        <v>#REF!</v>
      </c>
      <c r="Y30" s="758" t="e">
        <f ca="1">SUMPRODUCT((计划!$B$12:$B$755=$A30)*(计划!$D$12:$D$755=$B30),计划!DR$12:DR$755)*$E30/8</f>
        <v>#REF!</v>
      </c>
      <c r="Z30" s="760" t="e">
        <f ca="1">SUMPRODUCT((R30:V30)*($AE$3:$AI$3))</f>
        <v>#REF!</v>
      </c>
      <c r="AA30" s="760" t="e">
        <f ca="1">SUMPRODUCT((W30:Y30)*($AJ$3:$AL$3))</f>
        <v>#REF!</v>
      </c>
      <c r="AB30" s="761" t="e">
        <f ca="1">IF(G30=0,0,Z30/G30)</f>
        <v>#REF!</v>
      </c>
      <c r="AC30" s="761" t="e">
        <f ca="1">IF(G30=0,0,AA30/G30)</f>
        <v>#REF!</v>
      </c>
      <c r="AE30" s="766"/>
      <c r="AF30" s="766"/>
      <c r="AG30" s="766"/>
      <c r="AH30" s="766"/>
      <c r="AI30" s="766"/>
      <c r="AJ30" s="766"/>
      <c r="AK30" s="766"/>
      <c r="AL30" s="766"/>
    </row>
    <row r="31">
      <c r="A31" s="754">
        <f ca="1">A30</f>
        <v>43595</v>
      </c>
      <c r="B31" s="172" t="s">
        <v>434</v>
      </c>
      <c r="C31" s="767">
        <f>IF(C30=4,1,C30+1)</f>
        <v>2</v>
      </c>
      <c r="D31" s="757" t="str">
        <f>IF(C31=1,"甲",IF(C31=2,"乙",IF(C31=3,"丙",IF(C31=4,"丁",""))))</f>
        <v>乙</v>
      </c>
      <c r="E31" s="757" t="e">
        <f ca="1">SUMPRODUCT((计划!$B$12:$B$755=$A31)*(计划!$D$12:$D$755=$B31),计划!$AF$12:$AF$755)</f>
        <v>#REF!</v>
      </c>
      <c r="F31" s="758" t="e">
        <f ca="1">SUMPRODUCT((计划!$B$12:$B$755=$A31)*(计划!$D$12:$D$755=$B31),计划!CW$12:CW$755)</f>
        <v>#REF!</v>
      </c>
      <c r="G31" s="758" t="e">
        <f ca="1">SUMPRODUCT((计划!$B$12:$B$755=$A31)*(计划!$D$12:$D$755=$B31),计划!CX$12:CX$755)</f>
        <v>#REF!</v>
      </c>
      <c r="H31" s="759" t="e">
        <f ca="1">SUMPRODUCT((计划!$B$12:$B$755=$A31)*(计划!$D$12:$D$755=$B31),计划!AV$12:AV$755)/8</f>
        <v>#REF!</v>
      </c>
      <c r="I31" s="759" t="e">
        <f ca="1">SUMPRODUCT((计划!$B$12:$B$755=$A31)*(计划!$D$12:$D$755=$B31),计划!AX$12:AX$755)/8</f>
        <v>#REF!</v>
      </c>
      <c r="J31" s="759" t="e">
        <f ca="1">SUMPRODUCT((计划!$B$12:$B$755=$A31)*(计划!$D$12:$D$755=$B31),计划!AW$12:AW$755)/8</f>
        <v>#REF!</v>
      </c>
      <c r="K31" s="759" t="e">
        <f ca="1">SUMPRODUCT((计划!$B$12:$B$755=$A31)*(计划!$D$12:$D$755=$B31),计划!AY$12:AY$755)/8</f>
        <v>#REF!</v>
      </c>
      <c r="L31" s="759" t="e">
        <f ca="1">SUMPRODUCT((计划!$B$12:$B$755=$A31)*(计划!$D$12:$D$755=$B31),计划!AZ$12:AZ$755)/8</f>
        <v>#REF!</v>
      </c>
      <c r="M31" s="759" t="e">
        <f ca="1">SUMPRODUCT((计划!$B$12:$B$755=$A31)*(计划!$D$12:$D$755=$B31),计划!BA$12:BA$755)/8</f>
        <v>#REF!</v>
      </c>
      <c r="N31" s="759" t="e">
        <f ca="1">SUMPRODUCT((计划!$B$12:$B$755=$A31)*(计划!$D$12:$D$755=$B31),计划!BB$12:BB$755)/8</f>
        <v>#REF!</v>
      </c>
      <c r="O31" s="759" t="e">
        <f ca="1">SUMPRODUCT((计划!$B$12:$B$755=$A31)*(计划!$D$12:$D$755=$B31),计划!BC$12:BC$755)/8</f>
        <v>#REF!</v>
      </c>
      <c r="P31" s="759" t="e">
        <f ca="1">SUMPRODUCT((计划!$B$12:$B$755=$A31)*(计划!$D$12:$D$755=$B31),计划!BD$12:BD$755)/8</f>
        <v>#REF!</v>
      </c>
      <c r="Q31" s="759" t="e">
        <f ca="1">SUMPRODUCT((计划!$B$12:$B$755=$A31)*(计划!$D$12:$D$755=$B31),计划!BG$12:BG$755)/8</f>
        <v>#REF!</v>
      </c>
      <c r="R31" s="758" t="e">
        <f ca="1">SUMPRODUCT((计划!$B$12:$B$755=$A31)*(计划!$D$12:$D$755=$B31),计划!DL$12:DL$755)*$E31/8</f>
        <v>#REF!</v>
      </c>
      <c r="S31" s="758" t="e">
        <f ca="1">SUMPRODUCT((计划!$B$12:$B$755=$A31)*(计划!$D$12:$D$755=$B31),计划!DK$12:DK$755)*$E31/8</f>
        <v>#REF!</v>
      </c>
      <c r="T31" s="758" t="e">
        <f ca="1">SUMPRODUCT((计划!$B$12:$B$755=$A31)*(计划!$D$12:$D$755=$B31),计划!DM$12:DM$755)*$E31/8</f>
        <v>#REF!</v>
      </c>
      <c r="U31" s="758" t="e">
        <f ca="1">SUMPRODUCT((计划!$B$12:$B$755=$A31)*(计划!$D$12:$D$755=$B31),计划!DN$12:DN$755)*$E31/8</f>
        <v>#REF!</v>
      </c>
      <c r="V31" s="758" t="e">
        <f ca="1">SUMPRODUCT((计划!$B$12:$B$755=$A31)*(计划!$D$12:$D$755=$B31),计划!DO$12:DO$755)*$E31/8</f>
        <v>#REF!</v>
      </c>
      <c r="W31" s="758" t="e">
        <f ca="1">SUMPRODUCT((计划!$B$12:$B$755=$A31)*(计划!$D$12:$D$755=$B31),计划!DP$12:DP$755)*$E31/8</f>
        <v>#REF!</v>
      </c>
      <c r="X31" s="758" t="e">
        <f ca="1">SUMPRODUCT((计划!$B$12:$B$755=$A31)*(计划!$D$12:$D$755=$B31),计划!DQ$12:DQ$755)*$E31/8</f>
        <v>#REF!</v>
      </c>
      <c r="Y31" s="758" t="e">
        <f ca="1">SUMPRODUCT((计划!$B$12:$B$755=$A31)*(计划!$D$12:$D$755=$B31),计划!DR$12:DR$755)*$E31/8</f>
        <v>#REF!</v>
      </c>
      <c r="Z31" s="760" t="e">
        <f ca="1">SUMPRODUCT((R31:V31)*($AE$3:$AI$3))</f>
        <v>#REF!</v>
      </c>
      <c r="AA31" s="760" t="e">
        <f ca="1">SUMPRODUCT((W31:Y31)*($AJ$3:$AL$3))</f>
        <v>#REF!</v>
      </c>
      <c r="AB31" s="761" t="e">
        <f ca="1">IF(G31=0,0,Z31/G31)</f>
        <v>#REF!</v>
      </c>
      <c r="AC31" s="761" t="e">
        <f ca="1">IF(G31=0,0,AA31/G31)</f>
        <v>#REF!</v>
      </c>
      <c r="AE31" s="766"/>
      <c r="AF31" s="766"/>
      <c r="AG31" s="766"/>
      <c r="AH31" s="766"/>
      <c r="AI31" s="766"/>
      <c r="AJ31" s="766"/>
      <c r="AK31" s="766"/>
      <c r="AL31" s="766"/>
    </row>
    <row r="32">
      <c r="A32" s="754">
        <f ca="1">A31</f>
        <v>43595</v>
      </c>
      <c r="B32" s="172" t="s">
        <v>437</v>
      </c>
      <c r="C32" s="767">
        <f>IF(C31=4,1,C31+1)</f>
        <v>3</v>
      </c>
      <c r="D32" s="757" t="str">
        <f>IF(C32=1,"甲",IF(C32=2,"乙",IF(C32=3,"丙",IF(C32=4,"丁",""))))</f>
        <v>丙</v>
      </c>
      <c r="E32" s="757" t="e">
        <f ca="1">SUMPRODUCT((计划!$B$12:$B$755=$A32)*(计划!$D$12:$D$755=$B32),计划!$AF$12:$AF$755)</f>
        <v>#REF!</v>
      </c>
      <c r="F32" s="758" t="e">
        <f ca="1">SUMPRODUCT((计划!$B$12:$B$755=$A32)*(计划!$D$12:$D$755=$B32),计划!CW$12:CW$755)</f>
        <v>#REF!</v>
      </c>
      <c r="G32" s="758" t="e">
        <f ca="1">SUMPRODUCT((计划!$B$12:$B$755=$A32)*(计划!$D$12:$D$755=$B32),计划!CX$12:CX$755)</f>
        <v>#REF!</v>
      </c>
      <c r="H32" s="759" t="e">
        <f ca="1">SUMPRODUCT((计划!$B$12:$B$755=$A32)*(计划!$D$12:$D$755=$B32),计划!AV$12:AV$755)/8</f>
        <v>#REF!</v>
      </c>
      <c r="I32" s="759" t="e">
        <f ca="1">SUMPRODUCT((计划!$B$12:$B$755=$A32)*(计划!$D$12:$D$755=$B32),计划!AX$12:AX$755)/8</f>
        <v>#REF!</v>
      </c>
      <c r="J32" s="759" t="e">
        <f ca="1">SUMPRODUCT((计划!$B$12:$B$755=$A32)*(计划!$D$12:$D$755=$B32),计划!AW$12:AW$755)/8</f>
        <v>#REF!</v>
      </c>
      <c r="K32" s="759" t="e">
        <f ca="1">SUMPRODUCT((计划!$B$12:$B$755=$A32)*(计划!$D$12:$D$755=$B32),计划!AY$12:AY$755)/8</f>
        <v>#REF!</v>
      </c>
      <c r="L32" s="759" t="e">
        <f ca="1">SUMPRODUCT((计划!$B$12:$B$755=$A32)*(计划!$D$12:$D$755=$B32),计划!AZ$12:AZ$755)/8</f>
        <v>#REF!</v>
      </c>
      <c r="M32" s="759" t="e">
        <f ca="1">SUMPRODUCT((计划!$B$12:$B$755=$A32)*(计划!$D$12:$D$755=$B32),计划!BA$12:BA$755)/8</f>
        <v>#REF!</v>
      </c>
      <c r="N32" s="759" t="e">
        <f ca="1">SUMPRODUCT((计划!$B$12:$B$755=$A32)*(计划!$D$12:$D$755=$B32),计划!BB$12:BB$755)/8</f>
        <v>#REF!</v>
      </c>
      <c r="O32" s="759" t="e">
        <f ca="1">SUMPRODUCT((计划!$B$12:$B$755=$A32)*(计划!$D$12:$D$755=$B32),计划!BC$12:BC$755)/8</f>
        <v>#REF!</v>
      </c>
      <c r="P32" s="759" t="e">
        <f ca="1">SUMPRODUCT((计划!$B$12:$B$755=$A32)*(计划!$D$12:$D$755=$B32),计划!BD$12:BD$755)/8</f>
        <v>#REF!</v>
      </c>
      <c r="Q32" s="759" t="e">
        <f ca="1">SUMPRODUCT((计划!$B$12:$B$755=$A32)*(计划!$D$12:$D$755=$B32),计划!BG$12:BG$755)/8</f>
        <v>#REF!</v>
      </c>
      <c r="R32" s="758" t="e">
        <f ca="1">SUMPRODUCT((计划!$B$12:$B$755=$A32)*(计划!$D$12:$D$755=$B32),计划!DL$12:DL$755)*$E32/8</f>
        <v>#REF!</v>
      </c>
      <c r="S32" s="758" t="e">
        <f ca="1">SUMPRODUCT((计划!$B$12:$B$755=$A32)*(计划!$D$12:$D$755=$B32),计划!DK$12:DK$755)*$E32/8</f>
        <v>#REF!</v>
      </c>
      <c r="T32" s="758" t="e">
        <f ca="1">SUMPRODUCT((计划!$B$12:$B$755=$A32)*(计划!$D$12:$D$755=$B32),计划!DM$12:DM$755)*$E32/8</f>
        <v>#REF!</v>
      </c>
      <c r="U32" s="758" t="e">
        <f ca="1">SUMPRODUCT((计划!$B$12:$B$755=$A32)*(计划!$D$12:$D$755=$B32),计划!DN$12:DN$755)*$E32/8</f>
        <v>#REF!</v>
      </c>
      <c r="V32" s="758" t="e">
        <f ca="1">SUMPRODUCT((计划!$B$12:$B$755=$A32)*(计划!$D$12:$D$755=$B32),计划!DO$12:DO$755)*$E32/8</f>
        <v>#REF!</v>
      </c>
      <c r="W32" s="758" t="e">
        <f ca="1">SUMPRODUCT((计划!$B$12:$B$755=$A32)*(计划!$D$12:$D$755=$B32),计划!DP$12:DP$755)*$E32/8</f>
        <v>#REF!</v>
      </c>
      <c r="X32" s="758" t="e">
        <f ca="1">SUMPRODUCT((计划!$B$12:$B$755=$A32)*(计划!$D$12:$D$755=$B32),计划!DQ$12:DQ$755)*$E32/8</f>
        <v>#REF!</v>
      </c>
      <c r="Y32" s="758" t="e">
        <f ca="1">SUMPRODUCT((计划!$B$12:$B$755=$A32)*(计划!$D$12:$D$755=$B32),计划!DR$12:DR$755)*$E32/8</f>
        <v>#REF!</v>
      </c>
      <c r="Z32" s="760" t="e">
        <f ca="1">SUMPRODUCT((R32:V32)*($AE$3:$AI$3))</f>
        <v>#REF!</v>
      </c>
      <c r="AA32" s="760" t="e">
        <f ca="1">SUMPRODUCT((W32:Y32)*($AJ$3:$AL$3))</f>
        <v>#REF!</v>
      </c>
      <c r="AB32" s="761" t="e">
        <f ca="1">IF(G32=0,0,Z32/G32)</f>
        <v>#REF!</v>
      </c>
      <c r="AC32" s="761" t="e">
        <f ca="1">IF(G32=0,0,AA32/G32)</f>
        <v>#REF!</v>
      </c>
      <c r="AE32" s="766"/>
      <c r="AF32" s="766"/>
      <c r="AG32" s="766"/>
      <c r="AH32" s="766"/>
      <c r="AI32" s="766"/>
      <c r="AJ32" s="766"/>
      <c r="AK32" s="766"/>
      <c r="AL32" s="766"/>
    </row>
    <row r="33">
      <c r="A33" s="754">
        <f ca="1">A30+1</f>
        <v>43596</v>
      </c>
      <c r="B33" s="172" t="s">
        <v>424</v>
      </c>
      <c r="C33" s="767">
        <f>IF(C27=1,4,C27-1)</f>
        <v>1</v>
      </c>
      <c r="D33" s="757" t="str">
        <f>IF(C33=1,"甲",IF(C33=2,"乙",IF(C33=3,"丙",IF(C33=4,"丁",""))))</f>
        <v>甲</v>
      </c>
      <c r="E33" s="757" t="e">
        <f ca="1">SUMPRODUCT((计划!$B$12:$B$755=$A33)*(计划!$D$12:$D$755=$B33),计划!$AF$12:$AF$755)</f>
        <v>#REF!</v>
      </c>
      <c r="F33" s="758" t="e">
        <f ca="1">SUMPRODUCT((计划!$B$12:$B$755=$A33)*(计划!$D$12:$D$755=$B33),计划!CW$12:CW$755)</f>
        <v>#REF!</v>
      </c>
      <c r="G33" s="758" t="e">
        <f ca="1">SUMPRODUCT((计划!$B$12:$B$755=$A33)*(计划!$D$12:$D$755=$B33),计划!CX$12:CX$755)</f>
        <v>#REF!</v>
      </c>
      <c r="H33" s="759" t="e">
        <f ca="1">SUMPRODUCT((计划!$B$12:$B$755=$A33)*(计划!$D$12:$D$755=$B33),计划!AV$12:AV$755)/8</f>
        <v>#REF!</v>
      </c>
      <c r="I33" s="759" t="e">
        <f ca="1">SUMPRODUCT((计划!$B$12:$B$755=$A33)*(计划!$D$12:$D$755=$B33),计划!AX$12:AX$755)/8</f>
        <v>#REF!</v>
      </c>
      <c r="J33" s="759" t="e">
        <f ca="1">SUMPRODUCT((计划!$B$12:$B$755=$A33)*(计划!$D$12:$D$755=$B33),计划!AW$12:AW$755)/8</f>
        <v>#REF!</v>
      </c>
      <c r="K33" s="759" t="e">
        <f ca="1">SUMPRODUCT((计划!$B$12:$B$755=$A33)*(计划!$D$12:$D$755=$B33),计划!AY$12:AY$755)/8</f>
        <v>#REF!</v>
      </c>
      <c r="L33" s="759" t="e">
        <f ca="1">SUMPRODUCT((计划!$B$12:$B$755=$A33)*(计划!$D$12:$D$755=$B33),计划!AZ$12:AZ$755)/8</f>
        <v>#REF!</v>
      </c>
      <c r="M33" s="759" t="e">
        <f ca="1">SUMPRODUCT((计划!$B$12:$B$755=$A33)*(计划!$D$12:$D$755=$B33),计划!BA$12:BA$755)/8</f>
        <v>#REF!</v>
      </c>
      <c r="N33" s="759" t="e">
        <f ca="1">SUMPRODUCT((计划!$B$12:$B$755=$A33)*(计划!$D$12:$D$755=$B33),计划!BB$12:BB$755)/8</f>
        <v>#REF!</v>
      </c>
      <c r="O33" s="759" t="e">
        <f ca="1">SUMPRODUCT((计划!$B$12:$B$755=$A33)*(计划!$D$12:$D$755=$B33),计划!BC$12:BC$755)/8</f>
        <v>#REF!</v>
      </c>
      <c r="P33" s="759" t="e">
        <f ca="1">SUMPRODUCT((计划!$B$12:$B$755=$A33)*(计划!$D$12:$D$755=$B33),计划!BD$12:BD$755)/8</f>
        <v>#REF!</v>
      </c>
      <c r="Q33" s="759" t="e">
        <f ca="1">SUMPRODUCT((计划!$B$12:$B$755=$A33)*(计划!$D$12:$D$755=$B33),计划!BG$12:BG$755)/8</f>
        <v>#REF!</v>
      </c>
      <c r="R33" s="758" t="e">
        <f ca="1">SUMPRODUCT((计划!$B$12:$B$755=$A33)*(计划!$D$12:$D$755=$B33),计划!DL$12:DL$755)*$E33/8</f>
        <v>#REF!</v>
      </c>
      <c r="S33" s="758" t="e">
        <f ca="1">SUMPRODUCT((计划!$B$12:$B$755=$A33)*(计划!$D$12:$D$755=$B33),计划!DK$12:DK$755)*$E33/8</f>
        <v>#REF!</v>
      </c>
      <c r="T33" s="758" t="e">
        <f ca="1">SUMPRODUCT((计划!$B$12:$B$755=$A33)*(计划!$D$12:$D$755=$B33),计划!DM$12:DM$755)*$E33/8</f>
        <v>#REF!</v>
      </c>
      <c r="U33" s="758" t="e">
        <f ca="1">SUMPRODUCT((计划!$B$12:$B$755=$A33)*(计划!$D$12:$D$755=$B33),计划!DN$12:DN$755)*$E33/8</f>
        <v>#REF!</v>
      </c>
      <c r="V33" s="758" t="e">
        <f ca="1">SUMPRODUCT((计划!$B$12:$B$755=$A33)*(计划!$D$12:$D$755=$B33),计划!DO$12:DO$755)*$E33/8</f>
        <v>#REF!</v>
      </c>
      <c r="W33" s="758" t="e">
        <f ca="1">SUMPRODUCT((计划!$B$12:$B$755=$A33)*(计划!$D$12:$D$755=$B33),计划!DP$12:DP$755)*$E33/8</f>
        <v>#REF!</v>
      </c>
      <c r="X33" s="758" t="e">
        <f ca="1">SUMPRODUCT((计划!$B$12:$B$755=$A33)*(计划!$D$12:$D$755=$B33),计划!DQ$12:DQ$755)*$E33/8</f>
        <v>#REF!</v>
      </c>
      <c r="Y33" s="758" t="e">
        <f ca="1">SUMPRODUCT((计划!$B$12:$B$755=$A33)*(计划!$D$12:$D$755=$B33),计划!DR$12:DR$755)*$E33/8</f>
        <v>#REF!</v>
      </c>
      <c r="Z33" s="760" t="e">
        <f ca="1">SUMPRODUCT((R33:V33)*($AE$3:$AI$3))</f>
        <v>#REF!</v>
      </c>
      <c r="AA33" s="760" t="e">
        <f ca="1">SUMPRODUCT((W33:Y33)*($AJ$3:$AL$3))</f>
        <v>#REF!</v>
      </c>
      <c r="AB33" s="761" t="e">
        <f ca="1">IF(G33=0,0,Z33/G33)</f>
        <v>#REF!</v>
      </c>
      <c r="AC33" s="761" t="e">
        <f ca="1">IF(G33=0,0,AA33/G33)</f>
        <v>#REF!</v>
      </c>
      <c r="AE33" s="766"/>
      <c r="AF33" s="766"/>
      <c r="AG33" s="766"/>
      <c r="AH33" s="766"/>
      <c r="AI33" s="766"/>
      <c r="AJ33" s="766"/>
      <c r="AK33" s="766"/>
      <c r="AL33" s="766"/>
    </row>
    <row r="34">
      <c r="A34" s="754">
        <f ca="1">A33</f>
        <v>43596</v>
      </c>
      <c r="B34" s="172" t="s">
        <v>434</v>
      </c>
      <c r="C34" s="767">
        <f>IF(C33=4,1,C33+1)</f>
        <v>2</v>
      </c>
      <c r="D34" s="757" t="str">
        <f>IF(C34=1,"甲",IF(C34=2,"乙",IF(C34=3,"丙",IF(C34=4,"丁",""))))</f>
        <v>乙</v>
      </c>
      <c r="E34" s="757" t="e">
        <f ca="1">SUMPRODUCT((计划!$B$12:$B$755=$A34)*(计划!$D$12:$D$755=$B34),计划!$AF$12:$AF$755)</f>
        <v>#REF!</v>
      </c>
      <c r="F34" s="758" t="e">
        <f ca="1">SUMPRODUCT((计划!$B$12:$B$755=$A34)*(计划!$D$12:$D$755=$B34),计划!CW$12:CW$755)</f>
        <v>#REF!</v>
      </c>
      <c r="G34" s="758" t="e">
        <f ca="1">SUMPRODUCT((计划!$B$12:$B$755=$A34)*(计划!$D$12:$D$755=$B34),计划!CX$12:CX$755)</f>
        <v>#REF!</v>
      </c>
      <c r="H34" s="759" t="e">
        <f ca="1">SUMPRODUCT((计划!$B$12:$B$755=$A34)*(计划!$D$12:$D$755=$B34),计划!AV$12:AV$755)/8</f>
        <v>#REF!</v>
      </c>
      <c r="I34" s="759" t="e">
        <f ca="1">SUMPRODUCT((计划!$B$12:$B$755=$A34)*(计划!$D$12:$D$755=$B34),计划!AX$12:AX$755)/8</f>
        <v>#REF!</v>
      </c>
      <c r="J34" s="759" t="e">
        <f ca="1">SUMPRODUCT((计划!$B$12:$B$755=$A34)*(计划!$D$12:$D$755=$B34),计划!AW$12:AW$755)/8</f>
        <v>#REF!</v>
      </c>
      <c r="K34" s="759" t="e">
        <f ca="1">SUMPRODUCT((计划!$B$12:$B$755=$A34)*(计划!$D$12:$D$755=$B34),计划!AY$12:AY$755)/8</f>
        <v>#REF!</v>
      </c>
      <c r="L34" s="759" t="e">
        <f ca="1">SUMPRODUCT((计划!$B$12:$B$755=$A34)*(计划!$D$12:$D$755=$B34),计划!AZ$12:AZ$755)/8</f>
        <v>#REF!</v>
      </c>
      <c r="M34" s="759" t="e">
        <f ca="1">SUMPRODUCT((计划!$B$12:$B$755=$A34)*(计划!$D$12:$D$755=$B34),计划!BA$12:BA$755)/8</f>
        <v>#REF!</v>
      </c>
      <c r="N34" s="759" t="e">
        <f ca="1">SUMPRODUCT((计划!$B$12:$B$755=$A34)*(计划!$D$12:$D$755=$B34),计划!BB$12:BB$755)/8</f>
        <v>#REF!</v>
      </c>
      <c r="O34" s="759" t="e">
        <f ca="1">SUMPRODUCT((计划!$B$12:$B$755=$A34)*(计划!$D$12:$D$755=$B34),计划!BC$12:BC$755)/8</f>
        <v>#REF!</v>
      </c>
      <c r="P34" s="759" t="e">
        <f ca="1">SUMPRODUCT((计划!$B$12:$B$755=$A34)*(计划!$D$12:$D$755=$B34),计划!BD$12:BD$755)/8</f>
        <v>#REF!</v>
      </c>
      <c r="Q34" s="759" t="e">
        <f ca="1">SUMPRODUCT((计划!$B$12:$B$755=$A34)*(计划!$D$12:$D$755=$B34),计划!BG$12:BG$755)/8</f>
        <v>#REF!</v>
      </c>
      <c r="R34" s="758" t="e">
        <f ca="1">SUMPRODUCT((计划!$B$12:$B$755=$A34)*(计划!$D$12:$D$755=$B34),计划!DL$12:DL$755)*$E34/8</f>
        <v>#REF!</v>
      </c>
      <c r="S34" s="758" t="e">
        <f ca="1">SUMPRODUCT((计划!$B$12:$B$755=$A34)*(计划!$D$12:$D$755=$B34),计划!DK$12:DK$755)*$E34/8</f>
        <v>#REF!</v>
      </c>
      <c r="T34" s="758" t="e">
        <f ca="1">SUMPRODUCT((计划!$B$12:$B$755=$A34)*(计划!$D$12:$D$755=$B34),计划!DM$12:DM$755)*$E34/8</f>
        <v>#REF!</v>
      </c>
      <c r="U34" s="758" t="e">
        <f ca="1">SUMPRODUCT((计划!$B$12:$B$755=$A34)*(计划!$D$12:$D$755=$B34),计划!DN$12:DN$755)*$E34/8</f>
        <v>#REF!</v>
      </c>
      <c r="V34" s="758" t="e">
        <f ca="1">SUMPRODUCT((计划!$B$12:$B$755=$A34)*(计划!$D$12:$D$755=$B34),计划!DO$12:DO$755)*$E34/8</f>
        <v>#REF!</v>
      </c>
      <c r="W34" s="758" t="e">
        <f ca="1">SUMPRODUCT((计划!$B$12:$B$755=$A34)*(计划!$D$12:$D$755=$B34),计划!DP$12:DP$755)*$E34/8</f>
        <v>#REF!</v>
      </c>
      <c r="X34" s="758" t="e">
        <f ca="1">SUMPRODUCT((计划!$B$12:$B$755=$A34)*(计划!$D$12:$D$755=$B34),计划!DQ$12:DQ$755)*$E34/8</f>
        <v>#REF!</v>
      </c>
      <c r="Y34" s="758" t="e">
        <f ca="1">SUMPRODUCT((计划!$B$12:$B$755=$A34)*(计划!$D$12:$D$755=$B34),计划!DR$12:DR$755)*$E34/8</f>
        <v>#REF!</v>
      </c>
      <c r="Z34" s="760" t="e">
        <f ca="1">SUMPRODUCT((R34:V34)*($AE$3:$AI$3))</f>
        <v>#REF!</v>
      </c>
      <c r="AA34" s="760" t="e">
        <f ca="1">SUMPRODUCT((W34:Y34)*($AJ$3:$AL$3))</f>
        <v>#REF!</v>
      </c>
      <c r="AB34" s="761" t="e">
        <f ca="1">IF(G34=0,0,Z34/G34)</f>
        <v>#REF!</v>
      </c>
      <c r="AC34" s="761" t="e">
        <f ca="1">IF(G34=0,0,AA34/G34)</f>
        <v>#REF!</v>
      </c>
      <c r="AE34" s="766"/>
      <c r="AF34" s="766"/>
      <c r="AG34" s="766"/>
      <c r="AH34" s="766"/>
      <c r="AI34" s="766"/>
      <c r="AJ34" s="766"/>
      <c r="AK34" s="766"/>
      <c r="AL34" s="766"/>
    </row>
    <row r="35">
      <c r="A35" s="754">
        <f ca="1">A34</f>
        <v>43596</v>
      </c>
      <c r="B35" s="172" t="s">
        <v>437</v>
      </c>
      <c r="C35" s="767">
        <f>IF(C34=4,1,C34+1)</f>
        <v>3</v>
      </c>
      <c r="D35" s="757" t="str">
        <f>IF(C35=1,"甲",IF(C35=2,"乙",IF(C35=3,"丙",IF(C35=4,"丁",""))))</f>
        <v>丙</v>
      </c>
      <c r="E35" s="757" t="e">
        <f ca="1">SUMPRODUCT((计划!$B$12:$B$755=$A35)*(计划!$D$12:$D$755=$B35),计划!$AF$12:$AF$755)</f>
        <v>#REF!</v>
      </c>
      <c r="F35" s="758" t="e">
        <f ca="1">SUMPRODUCT((计划!$B$12:$B$755=$A35)*(计划!$D$12:$D$755=$B35),计划!CW$12:CW$755)</f>
        <v>#REF!</v>
      </c>
      <c r="G35" s="758" t="e">
        <f ca="1">SUMPRODUCT((计划!$B$12:$B$755=$A35)*(计划!$D$12:$D$755=$B35),计划!CX$12:CX$755)</f>
        <v>#REF!</v>
      </c>
      <c r="H35" s="759" t="e">
        <f ca="1">SUMPRODUCT((计划!$B$12:$B$755=$A35)*(计划!$D$12:$D$755=$B35),计划!AV$12:AV$755)/8</f>
        <v>#REF!</v>
      </c>
      <c r="I35" s="759" t="e">
        <f ca="1">SUMPRODUCT((计划!$B$12:$B$755=$A35)*(计划!$D$12:$D$755=$B35),计划!AX$12:AX$755)/8</f>
        <v>#REF!</v>
      </c>
      <c r="J35" s="759" t="e">
        <f ca="1">SUMPRODUCT((计划!$B$12:$B$755=$A35)*(计划!$D$12:$D$755=$B35),计划!AW$12:AW$755)/8</f>
        <v>#REF!</v>
      </c>
      <c r="K35" s="759" t="e">
        <f ca="1">SUMPRODUCT((计划!$B$12:$B$755=$A35)*(计划!$D$12:$D$755=$B35),计划!AY$12:AY$755)/8</f>
        <v>#REF!</v>
      </c>
      <c r="L35" s="759" t="e">
        <f ca="1">SUMPRODUCT((计划!$B$12:$B$755=$A35)*(计划!$D$12:$D$755=$B35),计划!AZ$12:AZ$755)/8</f>
        <v>#REF!</v>
      </c>
      <c r="M35" s="759" t="e">
        <f ca="1">SUMPRODUCT((计划!$B$12:$B$755=$A35)*(计划!$D$12:$D$755=$B35),计划!BA$12:BA$755)/8</f>
        <v>#REF!</v>
      </c>
      <c r="N35" s="759" t="e">
        <f ca="1">SUMPRODUCT((计划!$B$12:$B$755=$A35)*(计划!$D$12:$D$755=$B35),计划!BB$12:BB$755)/8</f>
        <v>#REF!</v>
      </c>
      <c r="O35" s="759" t="e">
        <f ca="1">SUMPRODUCT((计划!$B$12:$B$755=$A35)*(计划!$D$12:$D$755=$B35),计划!BC$12:BC$755)/8</f>
        <v>#REF!</v>
      </c>
      <c r="P35" s="759" t="e">
        <f ca="1">SUMPRODUCT((计划!$B$12:$B$755=$A35)*(计划!$D$12:$D$755=$B35),计划!BD$12:BD$755)/8</f>
        <v>#REF!</v>
      </c>
      <c r="Q35" s="759" t="e">
        <f ca="1">SUMPRODUCT((计划!$B$12:$B$755=$A35)*(计划!$D$12:$D$755=$B35),计划!BG$12:BG$755)/8</f>
        <v>#REF!</v>
      </c>
      <c r="R35" s="758" t="e">
        <f ca="1">SUMPRODUCT((计划!$B$12:$B$755=$A35)*(计划!$D$12:$D$755=$B35),计划!DL$12:DL$755)*$E35/8</f>
        <v>#REF!</v>
      </c>
      <c r="S35" s="758" t="e">
        <f ca="1">SUMPRODUCT((计划!$B$12:$B$755=$A35)*(计划!$D$12:$D$755=$B35),计划!DK$12:DK$755)*$E35/8</f>
        <v>#REF!</v>
      </c>
      <c r="T35" s="758" t="e">
        <f ca="1">SUMPRODUCT((计划!$B$12:$B$755=$A35)*(计划!$D$12:$D$755=$B35),计划!DM$12:DM$755)*$E35/8</f>
        <v>#REF!</v>
      </c>
      <c r="U35" s="758" t="e">
        <f ca="1">SUMPRODUCT((计划!$B$12:$B$755=$A35)*(计划!$D$12:$D$755=$B35),计划!DN$12:DN$755)*$E35/8</f>
        <v>#REF!</v>
      </c>
      <c r="V35" s="758" t="e">
        <f ca="1">SUMPRODUCT((计划!$B$12:$B$755=$A35)*(计划!$D$12:$D$755=$B35),计划!DO$12:DO$755)*$E35/8</f>
        <v>#REF!</v>
      </c>
      <c r="W35" s="758" t="e">
        <f ca="1">SUMPRODUCT((计划!$B$12:$B$755=$A35)*(计划!$D$12:$D$755=$B35),计划!DP$12:DP$755)*$E35/8</f>
        <v>#REF!</v>
      </c>
      <c r="X35" s="758" t="e">
        <f ca="1">SUMPRODUCT((计划!$B$12:$B$755=$A35)*(计划!$D$12:$D$755=$B35),计划!DQ$12:DQ$755)*$E35/8</f>
        <v>#REF!</v>
      </c>
      <c r="Y35" s="758" t="e">
        <f ca="1">SUMPRODUCT((计划!$B$12:$B$755=$A35)*(计划!$D$12:$D$755=$B35),计划!DR$12:DR$755)*$E35/8</f>
        <v>#REF!</v>
      </c>
      <c r="Z35" s="760" t="e">
        <f ca="1">SUMPRODUCT((R35:V35)*($AE$3:$AI$3))</f>
        <v>#REF!</v>
      </c>
      <c r="AA35" s="760" t="e">
        <f ca="1">SUMPRODUCT((W35:Y35)*($AJ$3:$AL$3))</f>
        <v>#REF!</v>
      </c>
      <c r="AB35" s="761" t="e">
        <f ca="1">IF(G35=0,0,Z35/G35)</f>
        <v>#REF!</v>
      </c>
      <c r="AC35" s="761" t="e">
        <f ca="1">IF(G35=0,0,AA35/G35)</f>
        <v>#REF!</v>
      </c>
      <c r="AE35" s="766"/>
      <c r="AF35" s="766"/>
      <c r="AG35" s="766"/>
      <c r="AH35" s="766"/>
      <c r="AI35" s="766"/>
      <c r="AJ35" s="766"/>
      <c r="AK35" s="766"/>
      <c r="AL35" s="766"/>
    </row>
    <row r="36">
      <c r="A36" s="754">
        <f ca="1">A33+1</f>
        <v>43597</v>
      </c>
      <c r="B36" s="172" t="s">
        <v>424</v>
      </c>
      <c r="C36" s="767">
        <f>IF(C30=1,4,C30-1)</f>
        <v>4</v>
      </c>
      <c r="D36" s="757" t="str">
        <f>IF(C36=1,"甲",IF(C36=2,"乙",IF(C36=3,"丙",IF(C36=4,"丁",""))))</f>
        <v>丁</v>
      </c>
      <c r="E36" s="757" t="e">
        <f ca="1">SUMPRODUCT((计划!$B$12:$B$755=$A36)*(计划!$D$12:$D$755=$B36),计划!$AF$12:$AF$755)</f>
        <v>#REF!</v>
      </c>
      <c r="F36" s="758" t="e">
        <f ca="1">SUMPRODUCT((计划!$B$12:$B$755=$A36)*(计划!$D$12:$D$755=$B36),计划!CW$12:CW$755)</f>
        <v>#REF!</v>
      </c>
      <c r="G36" s="758" t="e">
        <f ca="1">SUMPRODUCT((计划!$B$12:$B$755=$A36)*(计划!$D$12:$D$755=$B36),计划!CX$12:CX$755)</f>
        <v>#REF!</v>
      </c>
      <c r="H36" s="759" t="e">
        <f ca="1">SUMPRODUCT((计划!$B$12:$B$755=$A36)*(计划!$D$12:$D$755=$B36),计划!AV$12:AV$755)/8</f>
        <v>#REF!</v>
      </c>
      <c r="I36" s="759" t="e">
        <f ca="1">SUMPRODUCT((计划!$B$12:$B$755=$A36)*(计划!$D$12:$D$755=$B36),计划!AX$12:AX$755)/8</f>
        <v>#REF!</v>
      </c>
      <c r="J36" s="759" t="e">
        <f ca="1">SUMPRODUCT((计划!$B$12:$B$755=$A36)*(计划!$D$12:$D$755=$B36),计划!AW$12:AW$755)/8</f>
        <v>#REF!</v>
      </c>
      <c r="K36" s="759" t="e">
        <f ca="1">SUMPRODUCT((计划!$B$12:$B$755=$A36)*(计划!$D$12:$D$755=$B36),计划!AY$12:AY$755)/8</f>
        <v>#REF!</v>
      </c>
      <c r="L36" s="759" t="e">
        <f ca="1">SUMPRODUCT((计划!$B$12:$B$755=$A36)*(计划!$D$12:$D$755=$B36),计划!AZ$12:AZ$755)/8</f>
        <v>#REF!</v>
      </c>
      <c r="M36" s="759" t="e">
        <f ca="1">SUMPRODUCT((计划!$B$12:$B$755=$A36)*(计划!$D$12:$D$755=$B36),计划!BA$12:BA$755)/8</f>
        <v>#REF!</v>
      </c>
      <c r="N36" s="759" t="e">
        <f ca="1">SUMPRODUCT((计划!$B$12:$B$755=$A36)*(计划!$D$12:$D$755=$B36),计划!BB$12:BB$755)/8</f>
        <v>#REF!</v>
      </c>
      <c r="O36" s="759" t="e">
        <f ca="1">SUMPRODUCT((计划!$B$12:$B$755=$A36)*(计划!$D$12:$D$755=$B36),计划!BC$12:BC$755)/8</f>
        <v>#REF!</v>
      </c>
      <c r="P36" s="759" t="e">
        <f ca="1">SUMPRODUCT((计划!$B$12:$B$755=$A36)*(计划!$D$12:$D$755=$B36),计划!BD$12:BD$755)/8</f>
        <v>#REF!</v>
      </c>
      <c r="Q36" s="759" t="e">
        <f ca="1">SUMPRODUCT((计划!$B$12:$B$755=$A36)*(计划!$D$12:$D$755=$B36),计划!BG$12:BG$755)/8</f>
        <v>#REF!</v>
      </c>
      <c r="R36" s="758" t="e">
        <f ca="1">SUMPRODUCT((计划!$B$12:$B$755=$A36)*(计划!$D$12:$D$755=$B36),计划!DL$12:DL$755)*$E36/8</f>
        <v>#REF!</v>
      </c>
      <c r="S36" s="758" t="e">
        <f ca="1">SUMPRODUCT((计划!$B$12:$B$755=$A36)*(计划!$D$12:$D$755=$B36),计划!DK$12:DK$755)*$E36/8</f>
        <v>#REF!</v>
      </c>
      <c r="T36" s="758" t="e">
        <f ca="1">SUMPRODUCT((计划!$B$12:$B$755=$A36)*(计划!$D$12:$D$755=$B36),计划!DM$12:DM$755)*$E36/8</f>
        <v>#REF!</v>
      </c>
      <c r="U36" s="758" t="e">
        <f ca="1">SUMPRODUCT((计划!$B$12:$B$755=$A36)*(计划!$D$12:$D$755=$B36),计划!DN$12:DN$755)*$E36/8</f>
        <v>#REF!</v>
      </c>
      <c r="V36" s="758" t="e">
        <f ca="1">SUMPRODUCT((计划!$B$12:$B$755=$A36)*(计划!$D$12:$D$755=$B36),计划!DO$12:DO$755)*$E36/8</f>
        <v>#REF!</v>
      </c>
      <c r="W36" s="758" t="e">
        <f ca="1">SUMPRODUCT((计划!$B$12:$B$755=$A36)*(计划!$D$12:$D$755=$B36),计划!DP$12:DP$755)*$E36/8</f>
        <v>#REF!</v>
      </c>
      <c r="X36" s="758" t="e">
        <f ca="1">SUMPRODUCT((计划!$B$12:$B$755=$A36)*(计划!$D$12:$D$755=$B36),计划!DQ$12:DQ$755)*$E36/8</f>
        <v>#REF!</v>
      </c>
      <c r="Y36" s="758" t="e">
        <f ca="1">SUMPRODUCT((计划!$B$12:$B$755=$A36)*(计划!$D$12:$D$755=$B36),计划!DR$12:DR$755)*$E36/8</f>
        <v>#REF!</v>
      </c>
      <c r="Z36" s="760" t="e">
        <f ca="1">SUMPRODUCT((R36:V36)*($AE$3:$AI$3))</f>
        <v>#REF!</v>
      </c>
      <c r="AA36" s="760" t="e">
        <f ca="1">SUMPRODUCT((W36:Y36)*($AJ$3:$AL$3))</f>
        <v>#REF!</v>
      </c>
      <c r="AB36" s="761" t="e">
        <f ca="1">IF(G36=0,0,Z36/G36)</f>
        <v>#REF!</v>
      </c>
      <c r="AC36" s="761" t="e">
        <f ca="1">IF(G36=0,0,AA36/G36)</f>
        <v>#REF!</v>
      </c>
      <c r="AE36" s="766"/>
      <c r="AF36" s="766"/>
      <c r="AG36" s="766"/>
      <c r="AH36" s="766"/>
      <c r="AI36" s="766"/>
      <c r="AJ36" s="766"/>
      <c r="AK36" s="766"/>
      <c r="AL36" s="766"/>
    </row>
    <row r="37">
      <c r="A37" s="754">
        <f ca="1">A36</f>
        <v>43597</v>
      </c>
      <c r="B37" s="172" t="s">
        <v>434</v>
      </c>
      <c r="C37" s="767">
        <f>IF(C36=4,1,C36+1)</f>
        <v>1</v>
      </c>
      <c r="D37" s="757" t="str">
        <f>IF(C37=1,"甲",IF(C37=2,"乙",IF(C37=3,"丙",IF(C37=4,"丁",""))))</f>
        <v>甲</v>
      </c>
      <c r="E37" s="757" t="e">
        <f ca="1">SUMPRODUCT((计划!$B$12:$B$755=$A37)*(计划!$D$12:$D$755=$B37),计划!$AF$12:$AF$755)</f>
        <v>#REF!</v>
      </c>
      <c r="F37" s="758" t="e">
        <f ca="1">SUMPRODUCT((计划!$B$12:$B$755=$A37)*(计划!$D$12:$D$755=$B37),计划!CW$12:CW$755)</f>
        <v>#REF!</v>
      </c>
      <c r="G37" s="758" t="e">
        <f ca="1">SUMPRODUCT((计划!$B$12:$B$755=$A37)*(计划!$D$12:$D$755=$B37),计划!CX$12:CX$755)</f>
        <v>#REF!</v>
      </c>
      <c r="H37" s="759" t="e">
        <f ca="1">SUMPRODUCT((计划!$B$12:$B$755=$A37)*(计划!$D$12:$D$755=$B37),计划!AV$12:AV$755)/8</f>
        <v>#REF!</v>
      </c>
      <c r="I37" s="759" t="e">
        <f ca="1">SUMPRODUCT((计划!$B$12:$B$755=$A37)*(计划!$D$12:$D$755=$B37),计划!AX$12:AX$755)/8</f>
        <v>#REF!</v>
      </c>
      <c r="J37" s="759" t="e">
        <f ca="1">SUMPRODUCT((计划!$B$12:$B$755=$A37)*(计划!$D$12:$D$755=$B37),计划!AW$12:AW$755)/8</f>
        <v>#REF!</v>
      </c>
      <c r="K37" s="759" t="e">
        <f ca="1">SUMPRODUCT((计划!$B$12:$B$755=$A37)*(计划!$D$12:$D$755=$B37),计划!AY$12:AY$755)/8</f>
        <v>#REF!</v>
      </c>
      <c r="L37" s="759" t="e">
        <f ca="1">SUMPRODUCT((计划!$B$12:$B$755=$A37)*(计划!$D$12:$D$755=$B37),计划!AZ$12:AZ$755)/8</f>
        <v>#REF!</v>
      </c>
      <c r="M37" s="759" t="e">
        <f ca="1">SUMPRODUCT((计划!$B$12:$B$755=$A37)*(计划!$D$12:$D$755=$B37),计划!BA$12:BA$755)/8</f>
        <v>#REF!</v>
      </c>
      <c r="N37" s="759" t="e">
        <f ca="1">SUMPRODUCT((计划!$B$12:$B$755=$A37)*(计划!$D$12:$D$755=$B37),计划!BB$12:BB$755)/8</f>
        <v>#REF!</v>
      </c>
      <c r="O37" s="759" t="e">
        <f ca="1">SUMPRODUCT((计划!$B$12:$B$755=$A37)*(计划!$D$12:$D$755=$B37),计划!BC$12:BC$755)/8</f>
        <v>#REF!</v>
      </c>
      <c r="P37" s="759" t="e">
        <f ca="1">SUMPRODUCT((计划!$B$12:$B$755=$A37)*(计划!$D$12:$D$755=$B37),计划!BD$12:BD$755)/8</f>
        <v>#REF!</v>
      </c>
      <c r="Q37" s="759" t="e">
        <f ca="1">SUMPRODUCT((计划!$B$12:$B$755=$A37)*(计划!$D$12:$D$755=$B37),计划!BG$12:BG$755)/8</f>
        <v>#REF!</v>
      </c>
      <c r="R37" s="758" t="e">
        <f ca="1">SUMPRODUCT((计划!$B$12:$B$755=$A37)*(计划!$D$12:$D$755=$B37),计划!DL$12:DL$755)*$E37/8</f>
        <v>#REF!</v>
      </c>
      <c r="S37" s="758" t="e">
        <f ca="1">SUMPRODUCT((计划!$B$12:$B$755=$A37)*(计划!$D$12:$D$755=$B37),计划!DK$12:DK$755)*$E37/8</f>
        <v>#REF!</v>
      </c>
      <c r="T37" s="758" t="e">
        <f ca="1">SUMPRODUCT((计划!$B$12:$B$755=$A37)*(计划!$D$12:$D$755=$B37),计划!DM$12:DM$755)*$E37/8</f>
        <v>#REF!</v>
      </c>
      <c r="U37" s="758" t="e">
        <f ca="1">SUMPRODUCT((计划!$B$12:$B$755=$A37)*(计划!$D$12:$D$755=$B37),计划!DN$12:DN$755)*$E37/8</f>
        <v>#REF!</v>
      </c>
      <c r="V37" s="758" t="e">
        <f ca="1">SUMPRODUCT((计划!$B$12:$B$755=$A37)*(计划!$D$12:$D$755=$B37),计划!DO$12:DO$755)*$E37/8</f>
        <v>#REF!</v>
      </c>
      <c r="W37" s="758" t="e">
        <f ca="1">SUMPRODUCT((计划!$B$12:$B$755=$A37)*(计划!$D$12:$D$755=$B37),计划!DP$12:DP$755)*$E37/8</f>
        <v>#REF!</v>
      </c>
      <c r="X37" s="758" t="e">
        <f ca="1">SUMPRODUCT((计划!$B$12:$B$755=$A37)*(计划!$D$12:$D$755=$B37),计划!DQ$12:DQ$755)*$E37/8</f>
        <v>#REF!</v>
      </c>
      <c r="Y37" s="758" t="e">
        <f ca="1">SUMPRODUCT((计划!$B$12:$B$755=$A37)*(计划!$D$12:$D$755=$B37),计划!DR$12:DR$755)*$E37/8</f>
        <v>#REF!</v>
      </c>
      <c r="Z37" s="760" t="e">
        <f ca="1">SUMPRODUCT((R37:V37)*($AE$3:$AI$3))</f>
        <v>#REF!</v>
      </c>
      <c r="AA37" s="760" t="e">
        <f ca="1">SUMPRODUCT((W37:Y37)*($AJ$3:$AL$3))</f>
        <v>#REF!</v>
      </c>
      <c r="AB37" s="761" t="e">
        <f ca="1">IF(G37=0,0,Z37/G37)</f>
        <v>#REF!</v>
      </c>
      <c r="AC37" s="761" t="e">
        <f ca="1">IF(G37=0,0,AA37/G37)</f>
        <v>#REF!</v>
      </c>
      <c r="AE37" s="766"/>
      <c r="AF37" s="766"/>
      <c r="AG37" s="766"/>
      <c r="AH37" s="766"/>
      <c r="AI37" s="766"/>
      <c r="AJ37" s="766"/>
      <c r="AK37" s="766"/>
      <c r="AL37" s="766"/>
    </row>
    <row r="38">
      <c r="A38" s="754">
        <f ca="1">A37</f>
        <v>43597</v>
      </c>
      <c r="B38" s="172" t="s">
        <v>437</v>
      </c>
      <c r="C38" s="767">
        <f>IF(C37=4,1,C37+1)</f>
        <v>2</v>
      </c>
      <c r="D38" s="757" t="str">
        <f>IF(C38=1,"甲",IF(C38=2,"乙",IF(C38=3,"丙",IF(C38=4,"丁",""))))</f>
        <v>乙</v>
      </c>
      <c r="E38" s="757" t="e">
        <f ca="1">SUMPRODUCT((计划!$B$12:$B$755=$A38)*(计划!$D$12:$D$755=$B38),计划!$AF$12:$AF$755)</f>
        <v>#REF!</v>
      </c>
      <c r="F38" s="758" t="e">
        <f ca="1">SUMPRODUCT((计划!$B$12:$B$755=$A38)*(计划!$D$12:$D$755=$B38),计划!CW$12:CW$755)</f>
        <v>#REF!</v>
      </c>
      <c r="G38" s="758" t="e">
        <f ca="1">SUMPRODUCT((计划!$B$12:$B$755=$A38)*(计划!$D$12:$D$755=$B38),计划!CX$12:CX$755)</f>
        <v>#REF!</v>
      </c>
      <c r="H38" s="759" t="e">
        <f ca="1">SUMPRODUCT((计划!$B$12:$B$755=$A38)*(计划!$D$12:$D$755=$B38),计划!AV$12:AV$755)/8</f>
        <v>#REF!</v>
      </c>
      <c r="I38" s="759" t="e">
        <f ca="1">SUMPRODUCT((计划!$B$12:$B$755=$A38)*(计划!$D$12:$D$755=$B38),计划!AX$12:AX$755)/8</f>
        <v>#REF!</v>
      </c>
      <c r="J38" s="759" t="e">
        <f ca="1">SUMPRODUCT((计划!$B$12:$B$755=$A38)*(计划!$D$12:$D$755=$B38),计划!AW$12:AW$755)/8</f>
        <v>#REF!</v>
      </c>
      <c r="K38" s="759" t="e">
        <f ca="1">SUMPRODUCT((计划!$B$12:$B$755=$A38)*(计划!$D$12:$D$755=$B38),计划!AY$12:AY$755)/8</f>
        <v>#REF!</v>
      </c>
      <c r="L38" s="759" t="e">
        <f ca="1">SUMPRODUCT((计划!$B$12:$B$755=$A38)*(计划!$D$12:$D$755=$B38),计划!AZ$12:AZ$755)/8</f>
        <v>#REF!</v>
      </c>
      <c r="M38" s="759" t="e">
        <f ca="1">SUMPRODUCT((计划!$B$12:$B$755=$A38)*(计划!$D$12:$D$755=$B38),计划!BA$12:BA$755)/8</f>
        <v>#REF!</v>
      </c>
      <c r="N38" s="759" t="e">
        <f ca="1">SUMPRODUCT((计划!$B$12:$B$755=$A38)*(计划!$D$12:$D$755=$B38),计划!BB$12:BB$755)/8</f>
        <v>#REF!</v>
      </c>
      <c r="O38" s="759" t="e">
        <f ca="1">SUMPRODUCT((计划!$B$12:$B$755=$A38)*(计划!$D$12:$D$755=$B38),计划!BC$12:BC$755)/8</f>
        <v>#REF!</v>
      </c>
      <c r="P38" s="759" t="e">
        <f ca="1">SUMPRODUCT((计划!$B$12:$B$755=$A38)*(计划!$D$12:$D$755=$B38),计划!BD$12:BD$755)/8</f>
        <v>#REF!</v>
      </c>
      <c r="Q38" s="759" t="e">
        <f ca="1">SUMPRODUCT((计划!$B$12:$B$755=$A38)*(计划!$D$12:$D$755=$B38),计划!BG$12:BG$755)/8</f>
        <v>#REF!</v>
      </c>
      <c r="R38" s="758" t="e">
        <f ca="1">SUMPRODUCT((计划!$B$12:$B$755=$A38)*(计划!$D$12:$D$755=$B38),计划!DL$12:DL$755)*$E38/8</f>
        <v>#REF!</v>
      </c>
      <c r="S38" s="758" t="e">
        <f ca="1">SUMPRODUCT((计划!$B$12:$B$755=$A38)*(计划!$D$12:$D$755=$B38),计划!DK$12:DK$755)*$E38/8</f>
        <v>#REF!</v>
      </c>
      <c r="T38" s="758" t="e">
        <f ca="1">SUMPRODUCT((计划!$B$12:$B$755=$A38)*(计划!$D$12:$D$755=$B38),计划!DM$12:DM$755)*$E38/8</f>
        <v>#REF!</v>
      </c>
      <c r="U38" s="758" t="e">
        <f ca="1">SUMPRODUCT((计划!$B$12:$B$755=$A38)*(计划!$D$12:$D$755=$B38),计划!DN$12:DN$755)*$E38/8</f>
        <v>#REF!</v>
      </c>
      <c r="V38" s="758" t="e">
        <f ca="1">SUMPRODUCT((计划!$B$12:$B$755=$A38)*(计划!$D$12:$D$755=$B38),计划!DO$12:DO$755)*$E38/8</f>
        <v>#REF!</v>
      </c>
      <c r="W38" s="758" t="e">
        <f ca="1">SUMPRODUCT((计划!$B$12:$B$755=$A38)*(计划!$D$12:$D$755=$B38),计划!DP$12:DP$755)*$E38/8</f>
        <v>#REF!</v>
      </c>
      <c r="X38" s="758" t="e">
        <f ca="1">SUMPRODUCT((计划!$B$12:$B$755=$A38)*(计划!$D$12:$D$755=$B38),计划!DQ$12:DQ$755)*$E38/8</f>
        <v>#REF!</v>
      </c>
      <c r="Y38" s="758" t="e">
        <f ca="1">SUMPRODUCT((计划!$B$12:$B$755=$A38)*(计划!$D$12:$D$755=$B38),计划!DR$12:DR$755)*$E38/8</f>
        <v>#REF!</v>
      </c>
      <c r="Z38" s="760" t="e">
        <f ca="1">SUMPRODUCT((R38:V38)*($AE$3:$AI$3))</f>
        <v>#REF!</v>
      </c>
      <c r="AA38" s="760" t="e">
        <f ca="1">SUMPRODUCT((W38:Y38)*($AJ$3:$AL$3))</f>
        <v>#REF!</v>
      </c>
      <c r="AB38" s="761" t="e">
        <f ca="1">IF(G38=0,0,Z38/G38)</f>
        <v>#REF!</v>
      </c>
      <c r="AC38" s="761" t="e">
        <f ca="1">IF(G38=0,0,AA38/G38)</f>
        <v>#REF!</v>
      </c>
      <c r="AE38" s="766"/>
      <c r="AF38" s="766"/>
      <c r="AG38" s="766"/>
      <c r="AH38" s="766"/>
      <c r="AI38" s="766"/>
      <c r="AJ38" s="766"/>
      <c r="AK38" s="766"/>
      <c r="AL38" s="766"/>
    </row>
    <row r="39">
      <c r="A39" s="754">
        <f ca="1">A36+1</f>
        <v>43598</v>
      </c>
      <c r="B39" s="172" t="s">
        <v>424</v>
      </c>
      <c r="C39" s="767">
        <f>IF(C33=1,4,C33-1)</f>
        <v>4</v>
      </c>
      <c r="D39" s="757" t="str">
        <f>IF(C39=1,"甲",IF(C39=2,"乙",IF(C39=3,"丙",IF(C39=4,"丁",""))))</f>
        <v>丁</v>
      </c>
      <c r="E39" s="757" t="e">
        <f ca="1">SUMPRODUCT((计划!$B$12:$B$755=$A39)*(计划!$D$12:$D$755=$B39),计划!$AF$12:$AF$755)</f>
        <v>#REF!</v>
      </c>
      <c r="F39" s="758" t="e">
        <f ca="1">SUMPRODUCT((计划!$B$12:$B$755=$A39)*(计划!$D$12:$D$755=$B39),计划!CW$12:CW$755)</f>
        <v>#REF!</v>
      </c>
      <c r="G39" s="758" t="e">
        <f ca="1">SUMPRODUCT((计划!$B$12:$B$755=$A39)*(计划!$D$12:$D$755=$B39),计划!CX$12:CX$755)</f>
        <v>#REF!</v>
      </c>
      <c r="H39" s="759" t="e">
        <f ca="1">SUMPRODUCT((计划!$B$12:$B$755=$A39)*(计划!$D$12:$D$755=$B39),计划!AV$12:AV$755)/8</f>
        <v>#REF!</v>
      </c>
      <c r="I39" s="759" t="e">
        <f ca="1">SUMPRODUCT((计划!$B$12:$B$755=$A39)*(计划!$D$12:$D$755=$B39),计划!AX$12:AX$755)/8</f>
        <v>#REF!</v>
      </c>
      <c r="J39" s="759" t="e">
        <f ca="1">SUMPRODUCT((计划!$B$12:$B$755=$A39)*(计划!$D$12:$D$755=$B39),计划!AW$12:AW$755)/8</f>
        <v>#REF!</v>
      </c>
      <c r="K39" s="759" t="e">
        <f ca="1">SUMPRODUCT((计划!$B$12:$B$755=$A39)*(计划!$D$12:$D$755=$B39),计划!AY$12:AY$755)/8</f>
        <v>#REF!</v>
      </c>
      <c r="L39" s="759" t="e">
        <f ca="1">SUMPRODUCT((计划!$B$12:$B$755=$A39)*(计划!$D$12:$D$755=$B39),计划!AZ$12:AZ$755)/8</f>
        <v>#REF!</v>
      </c>
      <c r="M39" s="759" t="e">
        <f ca="1">SUMPRODUCT((计划!$B$12:$B$755=$A39)*(计划!$D$12:$D$755=$B39),计划!BA$12:BA$755)/8</f>
        <v>#REF!</v>
      </c>
      <c r="N39" s="759" t="e">
        <f ca="1">SUMPRODUCT((计划!$B$12:$B$755=$A39)*(计划!$D$12:$D$755=$B39),计划!BB$12:BB$755)/8</f>
        <v>#REF!</v>
      </c>
      <c r="O39" s="759" t="e">
        <f ca="1">SUMPRODUCT((计划!$B$12:$B$755=$A39)*(计划!$D$12:$D$755=$B39),计划!BC$12:BC$755)/8</f>
        <v>#REF!</v>
      </c>
      <c r="P39" s="759" t="e">
        <f ca="1">SUMPRODUCT((计划!$B$12:$B$755=$A39)*(计划!$D$12:$D$755=$B39),计划!BD$12:BD$755)/8</f>
        <v>#REF!</v>
      </c>
      <c r="Q39" s="759" t="e">
        <f ca="1">SUMPRODUCT((计划!$B$12:$B$755=$A39)*(计划!$D$12:$D$755=$B39),计划!BG$12:BG$755)/8</f>
        <v>#REF!</v>
      </c>
      <c r="R39" s="758" t="e">
        <f ca="1">SUMPRODUCT((计划!$B$12:$B$755=$A39)*(计划!$D$12:$D$755=$B39),计划!DL$12:DL$755)*$E39/8</f>
        <v>#REF!</v>
      </c>
      <c r="S39" s="758" t="e">
        <f ca="1">SUMPRODUCT((计划!$B$12:$B$755=$A39)*(计划!$D$12:$D$755=$B39),计划!DK$12:DK$755)*$E39/8</f>
        <v>#REF!</v>
      </c>
      <c r="T39" s="758" t="e">
        <f ca="1">SUMPRODUCT((计划!$B$12:$B$755=$A39)*(计划!$D$12:$D$755=$B39),计划!DM$12:DM$755)*$E39/8</f>
        <v>#REF!</v>
      </c>
      <c r="U39" s="758" t="e">
        <f ca="1">SUMPRODUCT((计划!$B$12:$B$755=$A39)*(计划!$D$12:$D$755=$B39),计划!DN$12:DN$755)*$E39/8</f>
        <v>#REF!</v>
      </c>
      <c r="V39" s="758" t="e">
        <f ca="1">SUMPRODUCT((计划!$B$12:$B$755=$A39)*(计划!$D$12:$D$755=$B39),计划!DO$12:DO$755)*$E39/8</f>
        <v>#REF!</v>
      </c>
      <c r="W39" s="758" t="e">
        <f ca="1">SUMPRODUCT((计划!$B$12:$B$755=$A39)*(计划!$D$12:$D$755=$B39),计划!DP$12:DP$755)*$E39/8</f>
        <v>#REF!</v>
      </c>
      <c r="X39" s="758" t="e">
        <f ca="1">SUMPRODUCT((计划!$B$12:$B$755=$A39)*(计划!$D$12:$D$755=$B39),计划!DQ$12:DQ$755)*$E39/8</f>
        <v>#REF!</v>
      </c>
      <c r="Y39" s="758" t="e">
        <f ca="1">SUMPRODUCT((计划!$B$12:$B$755=$A39)*(计划!$D$12:$D$755=$B39),计划!DR$12:DR$755)*$E39/8</f>
        <v>#REF!</v>
      </c>
      <c r="Z39" s="760" t="e">
        <f ca="1">SUMPRODUCT((R39:V39)*($AE$3:$AI$3))</f>
        <v>#REF!</v>
      </c>
      <c r="AA39" s="760" t="e">
        <f ca="1">SUMPRODUCT((W39:Y39)*($AJ$3:$AL$3))</f>
        <v>#REF!</v>
      </c>
      <c r="AB39" s="761" t="e">
        <f ca="1">IF(G39=0,0,Z39/G39)</f>
        <v>#REF!</v>
      </c>
      <c r="AC39" s="761" t="e">
        <f ca="1">IF(G39=0,0,AA39/G39)</f>
        <v>#REF!</v>
      </c>
      <c r="AE39" s="766"/>
      <c r="AF39" s="766"/>
      <c r="AG39" s="766"/>
      <c r="AH39" s="766"/>
      <c r="AI39" s="766"/>
      <c r="AJ39" s="766"/>
      <c r="AK39" s="766"/>
      <c r="AL39" s="766"/>
    </row>
    <row r="40">
      <c r="A40" s="754">
        <f ca="1">A39</f>
        <v>43598</v>
      </c>
      <c r="B40" s="172" t="s">
        <v>434</v>
      </c>
      <c r="C40" s="767">
        <f>IF(C39=4,1,C39+1)</f>
        <v>1</v>
      </c>
      <c r="D40" s="757" t="str">
        <f>IF(C40=1,"甲",IF(C40=2,"乙",IF(C40=3,"丙",IF(C40=4,"丁",""))))</f>
        <v>甲</v>
      </c>
      <c r="E40" s="757" t="e">
        <f ca="1">SUMPRODUCT((计划!$B$12:$B$755=$A40)*(计划!$D$12:$D$755=$B40),计划!$AF$12:$AF$755)</f>
        <v>#REF!</v>
      </c>
      <c r="F40" s="758" t="e">
        <f ca="1">SUMPRODUCT((计划!$B$12:$B$755=$A40)*(计划!$D$12:$D$755=$B40),计划!CW$12:CW$755)</f>
        <v>#REF!</v>
      </c>
      <c r="G40" s="758" t="e">
        <f ca="1">SUMPRODUCT((计划!$B$12:$B$755=$A40)*(计划!$D$12:$D$755=$B40),计划!CX$12:CX$755)</f>
        <v>#REF!</v>
      </c>
      <c r="H40" s="759" t="e">
        <f ca="1">SUMPRODUCT((计划!$B$12:$B$755=$A40)*(计划!$D$12:$D$755=$B40),计划!AV$12:AV$755)/8</f>
        <v>#REF!</v>
      </c>
      <c r="I40" s="759" t="e">
        <f ca="1">SUMPRODUCT((计划!$B$12:$B$755=$A40)*(计划!$D$12:$D$755=$B40),计划!AX$12:AX$755)/8</f>
        <v>#REF!</v>
      </c>
      <c r="J40" s="759" t="e">
        <f ca="1">SUMPRODUCT((计划!$B$12:$B$755=$A40)*(计划!$D$12:$D$755=$B40),计划!AW$12:AW$755)/8</f>
        <v>#REF!</v>
      </c>
      <c r="K40" s="759" t="e">
        <f ca="1">SUMPRODUCT((计划!$B$12:$B$755=$A40)*(计划!$D$12:$D$755=$B40),计划!AY$12:AY$755)/8</f>
        <v>#REF!</v>
      </c>
      <c r="L40" s="759" t="e">
        <f ca="1">SUMPRODUCT((计划!$B$12:$B$755=$A40)*(计划!$D$12:$D$755=$B40),计划!AZ$12:AZ$755)/8</f>
        <v>#REF!</v>
      </c>
      <c r="M40" s="759" t="e">
        <f ca="1">SUMPRODUCT((计划!$B$12:$B$755=$A40)*(计划!$D$12:$D$755=$B40),计划!BA$12:BA$755)/8</f>
        <v>#REF!</v>
      </c>
      <c r="N40" s="759" t="e">
        <f ca="1">SUMPRODUCT((计划!$B$12:$B$755=$A40)*(计划!$D$12:$D$755=$B40),计划!BB$12:BB$755)/8</f>
        <v>#REF!</v>
      </c>
      <c r="O40" s="759" t="e">
        <f ca="1">SUMPRODUCT((计划!$B$12:$B$755=$A40)*(计划!$D$12:$D$755=$B40),计划!BC$12:BC$755)/8</f>
        <v>#REF!</v>
      </c>
      <c r="P40" s="759" t="e">
        <f ca="1">SUMPRODUCT((计划!$B$12:$B$755=$A40)*(计划!$D$12:$D$755=$B40),计划!BD$12:BD$755)/8</f>
        <v>#REF!</v>
      </c>
      <c r="Q40" s="759" t="e">
        <f ca="1">SUMPRODUCT((计划!$B$12:$B$755=$A40)*(计划!$D$12:$D$755=$B40),计划!BG$12:BG$755)/8</f>
        <v>#REF!</v>
      </c>
      <c r="R40" s="758" t="e">
        <f ca="1">SUMPRODUCT((计划!$B$12:$B$755=$A40)*(计划!$D$12:$D$755=$B40),计划!DL$12:DL$755)*$E40/8</f>
        <v>#REF!</v>
      </c>
      <c r="S40" s="758" t="e">
        <f ca="1">SUMPRODUCT((计划!$B$12:$B$755=$A40)*(计划!$D$12:$D$755=$B40),计划!DK$12:DK$755)*$E40/8</f>
        <v>#REF!</v>
      </c>
      <c r="T40" s="758" t="e">
        <f ca="1">SUMPRODUCT((计划!$B$12:$B$755=$A40)*(计划!$D$12:$D$755=$B40),计划!DM$12:DM$755)*$E40/8</f>
        <v>#REF!</v>
      </c>
      <c r="U40" s="758" t="e">
        <f ca="1">SUMPRODUCT((计划!$B$12:$B$755=$A40)*(计划!$D$12:$D$755=$B40),计划!DN$12:DN$755)*$E40/8</f>
        <v>#REF!</v>
      </c>
      <c r="V40" s="758" t="e">
        <f ca="1">SUMPRODUCT((计划!$B$12:$B$755=$A40)*(计划!$D$12:$D$755=$B40),计划!DO$12:DO$755)*$E40/8</f>
        <v>#REF!</v>
      </c>
      <c r="W40" s="758" t="e">
        <f ca="1">SUMPRODUCT((计划!$B$12:$B$755=$A40)*(计划!$D$12:$D$755=$B40),计划!DP$12:DP$755)*$E40/8</f>
        <v>#REF!</v>
      </c>
      <c r="X40" s="758" t="e">
        <f ca="1">SUMPRODUCT((计划!$B$12:$B$755=$A40)*(计划!$D$12:$D$755=$B40),计划!DQ$12:DQ$755)*$E40/8</f>
        <v>#REF!</v>
      </c>
      <c r="Y40" s="758" t="e">
        <f ca="1">SUMPRODUCT((计划!$B$12:$B$755=$A40)*(计划!$D$12:$D$755=$B40),计划!DR$12:DR$755)*$E40/8</f>
        <v>#REF!</v>
      </c>
      <c r="Z40" s="760" t="e">
        <f ca="1">SUMPRODUCT((R40:V40)*($AE$3:$AI$3))</f>
        <v>#REF!</v>
      </c>
      <c r="AA40" s="760" t="e">
        <f ca="1">SUMPRODUCT((W40:Y40)*($AJ$3:$AL$3))</f>
        <v>#REF!</v>
      </c>
      <c r="AB40" s="761" t="e">
        <f ca="1">IF(G40=0,0,Z40/G40)</f>
        <v>#REF!</v>
      </c>
      <c r="AC40" s="761" t="e">
        <f ca="1">IF(G40=0,0,AA40/G40)</f>
        <v>#REF!</v>
      </c>
      <c r="AE40" s="766"/>
      <c r="AF40" s="766"/>
      <c r="AG40" s="766"/>
      <c r="AH40" s="766"/>
      <c r="AI40" s="766"/>
      <c r="AJ40" s="766"/>
      <c r="AK40" s="766"/>
      <c r="AL40" s="766"/>
    </row>
    <row r="41">
      <c r="A41" s="754">
        <f ca="1">A40</f>
        <v>43598</v>
      </c>
      <c r="B41" s="172" t="s">
        <v>437</v>
      </c>
      <c r="C41" s="767">
        <f>IF(C40=4,1,C40+1)</f>
        <v>2</v>
      </c>
      <c r="D41" s="757" t="str">
        <f>IF(C41=1,"甲",IF(C41=2,"乙",IF(C41=3,"丙",IF(C41=4,"丁",""))))</f>
        <v>乙</v>
      </c>
      <c r="E41" s="757" t="e">
        <f ca="1">SUMPRODUCT((计划!$B$12:$B$755=$A41)*(计划!$D$12:$D$755=$B41),计划!$AF$12:$AF$755)</f>
        <v>#REF!</v>
      </c>
      <c r="F41" s="758" t="e">
        <f ca="1">SUMPRODUCT((计划!$B$12:$B$755=$A41)*(计划!$D$12:$D$755=$B41),计划!CW$12:CW$755)</f>
        <v>#REF!</v>
      </c>
      <c r="G41" s="758" t="e">
        <f ca="1">SUMPRODUCT((计划!$B$12:$B$755=$A41)*(计划!$D$12:$D$755=$B41),计划!CX$12:CX$755)</f>
        <v>#REF!</v>
      </c>
      <c r="H41" s="759" t="e">
        <f ca="1">SUMPRODUCT((计划!$B$12:$B$755=$A41)*(计划!$D$12:$D$755=$B41),计划!AV$12:AV$755)/8</f>
        <v>#REF!</v>
      </c>
      <c r="I41" s="759" t="e">
        <f ca="1">SUMPRODUCT((计划!$B$12:$B$755=$A41)*(计划!$D$12:$D$755=$B41),计划!AX$12:AX$755)/8</f>
        <v>#REF!</v>
      </c>
      <c r="J41" s="759" t="e">
        <f ca="1">SUMPRODUCT((计划!$B$12:$B$755=$A41)*(计划!$D$12:$D$755=$B41),计划!AW$12:AW$755)/8</f>
        <v>#REF!</v>
      </c>
      <c r="K41" s="759" t="e">
        <f ca="1">SUMPRODUCT((计划!$B$12:$B$755=$A41)*(计划!$D$12:$D$755=$B41),计划!AY$12:AY$755)/8</f>
        <v>#REF!</v>
      </c>
      <c r="L41" s="759" t="e">
        <f ca="1">SUMPRODUCT((计划!$B$12:$B$755=$A41)*(计划!$D$12:$D$755=$B41),计划!AZ$12:AZ$755)/8</f>
        <v>#REF!</v>
      </c>
      <c r="M41" s="759" t="e">
        <f ca="1">SUMPRODUCT((计划!$B$12:$B$755=$A41)*(计划!$D$12:$D$755=$B41),计划!BA$12:BA$755)/8</f>
        <v>#REF!</v>
      </c>
      <c r="N41" s="759" t="e">
        <f ca="1">SUMPRODUCT((计划!$B$12:$B$755=$A41)*(计划!$D$12:$D$755=$B41),计划!BB$12:BB$755)/8</f>
        <v>#REF!</v>
      </c>
      <c r="O41" s="759" t="e">
        <f ca="1">SUMPRODUCT((计划!$B$12:$B$755=$A41)*(计划!$D$12:$D$755=$B41),计划!BC$12:BC$755)/8</f>
        <v>#REF!</v>
      </c>
      <c r="P41" s="759" t="e">
        <f ca="1">SUMPRODUCT((计划!$B$12:$B$755=$A41)*(计划!$D$12:$D$755=$B41),计划!BD$12:BD$755)/8</f>
        <v>#REF!</v>
      </c>
      <c r="Q41" s="759" t="e">
        <f ca="1">SUMPRODUCT((计划!$B$12:$B$755=$A41)*(计划!$D$12:$D$755=$B41),计划!BG$12:BG$755)/8</f>
        <v>#REF!</v>
      </c>
      <c r="R41" s="758" t="e">
        <f ca="1">SUMPRODUCT((计划!$B$12:$B$755=$A41)*(计划!$D$12:$D$755=$B41),计划!DL$12:DL$755)*$E41/8</f>
        <v>#REF!</v>
      </c>
      <c r="S41" s="758" t="e">
        <f ca="1">SUMPRODUCT((计划!$B$12:$B$755=$A41)*(计划!$D$12:$D$755=$B41),计划!DK$12:DK$755)*$E41/8</f>
        <v>#REF!</v>
      </c>
      <c r="T41" s="758" t="e">
        <f ca="1">SUMPRODUCT((计划!$B$12:$B$755=$A41)*(计划!$D$12:$D$755=$B41),计划!DM$12:DM$755)*$E41/8</f>
        <v>#REF!</v>
      </c>
      <c r="U41" s="758" t="e">
        <f ca="1">SUMPRODUCT((计划!$B$12:$B$755=$A41)*(计划!$D$12:$D$755=$B41),计划!DN$12:DN$755)*$E41/8</f>
        <v>#REF!</v>
      </c>
      <c r="V41" s="758" t="e">
        <f ca="1">SUMPRODUCT((计划!$B$12:$B$755=$A41)*(计划!$D$12:$D$755=$B41),计划!DO$12:DO$755)*$E41/8</f>
        <v>#REF!</v>
      </c>
      <c r="W41" s="758" t="e">
        <f ca="1">SUMPRODUCT((计划!$B$12:$B$755=$A41)*(计划!$D$12:$D$755=$B41),计划!DP$12:DP$755)*$E41/8</f>
        <v>#REF!</v>
      </c>
      <c r="X41" s="758" t="e">
        <f ca="1">SUMPRODUCT((计划!$B$12:$B$755=$A41)*(计划!$D$12:$D$755=$B41),计划!DQ$12:DQ$755)*$E41/8</f>
        <v>#REF!</v>
      </c>
      <c r="Y41" s="758" t="e">
        <f ca="1">SUMPRODUCT((计划!$B$12:$B$755=$A41)*(计划!$D$12:$D$755=$B41),计划!DR$12:DR$755)*$E41/8</f>
        <v>#REF!</v>
      </c>
      <c r="Z41" s="760" t="e">
        <f ca="1">SUMPRODUCT((R41:V41)*($AE$3:$AI$3))</f>
        <v>#REF!</v>
      </c>
      <c r="AA41" s="760" t="e">
        <f ca="1">SUMPRODUCT((W41:Y41)*($AJ$3:$AL$3))</f>
        <v>#REF!</v>
      </c>
      <c r="AB41" s="761" t="e">
        <f ca="1">IF(G41=0,0,Z41/G41)</f>
        <v>#REF!</v>
      </c>
      <c r="AC41" s="761" t="e">
        <f ca="1">IF(G41=0,0,AA41/G41)</f>
        <v>#REF!</v>
      </c>
      <c r="AE41" s="766"/>
      <c r="AF41" s="766"/>
      <c r="AG41" s="766"/>
      <c r="AH41" s="766"/>
      <c r="AI41" s="766"/>
      <c r="AJ41" s="766"/>
      <c r="AK41" s="766"/>
      <c r="AL41" s="766"/>
    </row>
    <row r="42">
      <c r="A42" s="754">
        <f ca="1">A39+1</f>
        <v>43599</v>
      </c>
      <c r="B42" s="172" t="s">
        <v>424</v>
      </c>
      <c r="C42" s="767">
        <f>IF(C36=1,4,C36-1)</f>
        <v>3</v>
      </c>
      <c r="D42" s="757" t="str">
        <f>IF(C42=1,"甲",IF(C42=2,"乙",IF(C42=3,"丙",IF(C42=4,"丁",""))))</f>
        <v>丙</v>
      </c>
      <c r="E42" s="757" t="e">
        <f ca="1">SUMPRODUCT((计划!$B$12:$B$755=$A42)*(计划!$D$12:$D$755=$B42),计划!$AF$12:$AF$755)</f>
        <v>#REF!</v>
      </c>
      <c r="F42" s="758" t="e">
        <f ca="1">SUMPRODUCT((计划!$B$12:$B$755=$A42)*(计划!$D$12:$D$755=$B42),计划!CW$12:CW$755)</f>
        <v>#REF!</v>
      </c>
      <c r="G42" s="758" t="e">
        <f ca="1">SUMPRODUCT((计划!$B$12:$B$755=$A42)*(计划!$D$12:$D$755=$B42),计划!CX$12:CX$755)</f>
        <v>#REF!</v>
      </c>
      <c r="H42" s="759" t="e">
        <f ca="1">SUMPRODUCT((计划!$B$12:$B$755=$A42)*(计划!$D$12:$D$755=$B42),计划!AV$12:AV$755)/8</f>
        <v>#REF!</v>
      </c>
      <c r="I42" s="759" t="e">
        <f ca="1">SUMPRODUCT((计划!$B$12:$B$755=$A42)*(计划!$D$12:$D$755=$B42),计划!AX$12:AX$755)/8</f>
        <v>#REF!</v>
      </c>
      <c r="J42" s="759" t="e">
        <f ca="1">SUMPRODUCT((计划!$B$12:$B$755=$A42)*(计划!$D$12:$D$755=$B42),计划!AW$12:AW$755)/8</f>
        <v>#REF!</v>
      </c>
      <c r="K42" s="759" t="e">
        <f ca="1">SUMPRODUCT((计划!$B$12:$B$755=$A42)*(计划!$D$12:$D$755=$B42),计划!AY$12:AY$755)/8</f>
        <v>#REF!</v>
      </c>
      <c r="L42" s="759" t="e">
        <f ca="1">SUMPRODUCT((计划!$B$12:$B$755=$A42)*(计划!$D$12:$D$755=$B42),计划!AZ$12:AZ$755)/8</f>
        <v>#REF!</v>
      </c>
      <c r="M42" s="759" t="e">
        <f ca="1">SUMPRODUCT((计划!$B$12:$B$755=$A42)*(计划!$D$12:$D$755=$B42),计划!BA$12:BA$755)/8</f>
        <v>#REF!</v>
      </c>
      <c r="N42" s="759" t="e">
        <f ca="1">SUMPRODUCT((计划!$B$12:$B$755=$A42)*(计划!$D$12:$D$755=$B42),计划!BB$12:BB$755)/8</f>
        <v>#REF!</v>
      </c>
      <c r="O42" s="759" t="e">
        <f ca="1">SUMPRODUCT((计划!$B$12:$B$755=$A42)*(计划!$D$12:$D$755=$B42),计划!BC$12:BC$755)/8</f>
        <v>#REF!</v>
      </c>
      <c r="P42" s="759" t="e">
        <f ca="1">SUMPRODUCT((计划!$B$12:$B$755=$A42)*(计划!$D$12:$D$755=$B42),计划!BD$12:BD$755)/8</f>
        <v>#REF!</v>
      </c>
      <c r="Q42" s="759" t="e">
        <f ca="1">SUMPRODUCT((计划!$B$12:$B$755=$A42)*(计划!$D$12:$D$755=$B42),计划!BG$12:BG$755)/8</f>
        <v>#REF!</v>
      </c>
      <c r="R42" s="758" t="e">
        <f ca="1">SUMPRODUCT((计划!$B$12:$B$755=$A42)*(计划!$D$12:$D$755=$B42),计划!DL$12:DL$755)*$E42/8</f>
        <v>#REF!</v>
      </c>
      <c r="S42" s="758" t="e">
        <f ca="1">SUMPRODUCT((计划!$B$12:$B$755=$A42)*(计划!$D$12:$D$755=$B42),计划!DK$12:DK$755)*$E42/8</f>
        <v>#REF!</v>
      </c>
      <c r="T42" s="758" t="e">
        <f ca="1">SUMPRODUCT((计划!$B$12:$B$755=$A42)*(计划!$D$12:$D$755=$B42),计划!DM$12:DM$755)*$E42/8</f>
        <v>#REF!</v>
      </c>
      <c r="U42" s="758" t="e">
        <f ca="1">SUMPRODUCT((计划!$B$12:$B$755=$A42)*(计划!$D$12:$D$755=$B42),计划!DN$12:DN$755)*$E42/8</f>
        <v>#REF!</v>
      </c>
      <c r="V42" s="758" t="e">
        <f ca="1">SUMPRODUCT((计划!$B$12:$B$755=$A42)*(计划!$D$12:$D$755=$B42),计划!DO$12:DO$755)*$E42/8</f>
        <v>#REF!</v>
      </c>
      <c r="W42" s="758" t="e">
        <f ca="1">SUMPRODUCT((计划!$B$12:$B$755=$A42)*(计划!$D$12:$D$755=$B42),计划!DP$12:DP$755)*$E42/8</f>
        <v>#REF!</v>
      </c>
      <c r="X42" s="758" t="e">
        <f ca="1">SUMPRODUCT((计划!$B$12:$B$755=$A42)*(计划!$D$12:$D$755=$B42),计划!DQ$12:DQ$755)*$E42/8</f>
        <v>#REF!</v>
      </c>
      <c r="Y42" s="758" t="e">
        <f ca="1">SUMPRODUCT((计划!$B$12:$B$755=$A42)*(计划!$D$12:$D$755=$B42),计划!DR$12:DR$755)*$E42/8</f>
        <v>#REF!</v>
      </c>
      <c r="Z42" s="760" t="e">
        <f ca="1">SUMPRODUCT((R42:V42)*($AE$3:$AI$3))</f>
        <v>#REF!</v>
      </c>
      <c r="AA42" s="760" t="e">
        <f ca="1">SUMPRODUCT((W42:Y42)*($AJ$3:$AL$3))</f>
        <v>#REF!</v>
      </c>
      <c r="AB42" s="761" t="e">
        <f ca="1">IF(G42=0,0,Z42/G42)</f>
        <v>#REF!</v>
      </c>
      <c r="AC42" s="761" t="e">
        <f ca="1">IF(G42=0,0,AA42/G42)</f>
        <v>#REF!</v>
      </c>
      <c r="AE42" s="766"/>
      <c r="AF42" s="766"/>
      <c r="AG42" s="766"/>
      <c r="AH42" s="766"/>
      <c r="AI42" s="766"/>
      <c r="AJ42" s="766"/>
      <c r="AK42" s="766"/>
      <c r="AL42" s="766"/>
    </row>
    <row r="43">
      <c r="A43" s="754">
        <f ca="1">A42</f>
        <v>43599</v>
      </c>
      <c r="B43" s="172" t="s">
        <v>434</v>
      </c>
      <c r="C43" s="767">
        <f>IF(C42=4,1,C42+1)</f>
        <v>4</v>
      </c>
      <c r="D43" s="757" t="str">
        <f>IF(C43=1,"甲",IF(C43=2,"乙",IF(C43=3,"丙",IF(C43=4,"丁",""))))</f>
        <v>丁</v>
      </c>
      <c r="E43" s="757" t="e">
        <f ca="1">SUMPRODUCT((计划!$B$12:$B$755=$A43)*(计划!$D$12:$D$755=$B43),计划!$AF$12:$AF$755)</f>
        <v>#REF!</v>
      </c>
      <c r="F43" s="758" t="e">
        <f ca="1">SUMPRODUCT((计划!$B$12:$B$755=$A43)*(计划!$D$12:$D$755=$B43),计划!CW$12:CW$755)</f>
        <v>#REF!</v>
      </c>
      <c r="G43" s="758" t="e">
        <f ca="1">SUMPRODUCT((计划!$B$12:$B$755=$A43)*(计划!$D$12:$D$755=$B43),计划!CX$12:CX$755)</f>
        <v>#REF!</v>
      </c>
      <c r="H43" s="759" t="e">
        <f ca="1">SUMPRODUCT((计划!$B$12:$B$755=$A43)*(计划!$D$12:$D$755=$B43),计划!AV$12:AV$755)/8</f>
        <v>#REF!</v>
      </c>
      <c r="I43" s="759" t="e">
        <f ca="1">SUMPRODUCT((计划!$B$12:$B$755=$A43)*(计划!$D$12:$D$755=$B43),计划!AX$12:AX$755)/8</f>
        <v>#REF!</v>
      </c>
      <c r="J43" s="759" t="e">
        <f ca="1">SUMPRODUCT((计划!$B$12:$B$755=$A43)*(计划!$D$12:$D$755=$B43),计划!AW$12:AW$755)/8</f>
        <v>#REF!</v>
      </c>
      <c r="K43" s="759" t="e">
        <f ca="1">SUMPRODUCT((计划!$B$12:$B$755=$A43)*(计划!$D$12:$D$755=$B43),计划!AY$12:AY$755)/8</f>
        <v>#REF!</v>
      </c>
      <c r="L43" s="759" t="e">
        <f ca="1">SUMPRODUCT((计划!$B$12:$B$755=$A43)*(计划!$D$12:$D$755=$B43),计划!AZ$12:AZ$755)/8</f>
        <v>#REF!</v>
      </c>
      <c r="M43" s="759" t="e">
        <f ca="1">SUMPRODUCT((计划!$B$12:$B$755=$A43)*(计划!$D$12:$D$755=$B43),计划!BA$12:BA$755)/8</f>
        <v>#REF!</v>
      </c>
      <c r="N43" s="759" t="e">
        <f ca="1">SUMPRODUCT((计划!$B$12:$B$755=$A43)*(计划!$D$12:$D$755=$B43),计划!BB$12:BB$755)/8</f>
        <v>#REF!</v>
      </c>
      <c r="O43" s="759" t="e">
        <f ca="1">SUMPRODUCT((计划!$B$12:$B$755=$A43)*(计划!$D$12:$D$755=$B43),计划!BC$12:BC$755)/8</f>
        <v>#REF!</v>
      </c>
      <c r="P43" s="759" t="e">
        <f ca="1">SUMPRODUCT((计划!$B$12:$B$755=$A43)*(计划!$D$12:$D$755=$B43),计划!BD$12:BD$755)/8</f>
        <v>#REF!</v>
      </c>
      <c r="Q43" s="759" t="e">
        <f ca="1">SUMPRODUCT((计划!$B$12:$B$755=$A43)*(计划!$D$12:$D$755=$B43),计划!BG$12:BG$755)/8</f>
        <v>#REF!</v>
      </c>
      <c r="R43" s="758" t="e">
        <f ca="1">SUMPRODUCT((计划!$B$12:$B$755=$A43)*(计划!$D$12:$D$755=$B43),计划!DL$12:DL$755)*$E43/8</f>
        <v>#REF!</v>
      </c>
      <c r="S43" s="758" t="e">
        <f ca="1">SUMPRODUCT((计划!$B$12:$B$755=$A43)*(计划!$D$12:$D$755=$B43),计划!DK$12:DK$755)*$E43/8</f>
        <v>#REF!</v>
      </c>
      <c r="T43" s="758" t="e">
        <f ca="1">SUMPRODUCT((计划!$B$12:$B$755=$A43)*(计划!$D$12:$D$755=$B43),计划!DM$12:DM$755)*$E43/8</f>
        <v>#REF!</v>
      </c>
      <c r="U43" s="758" t="e">
        <f ca="1">SUMPRODUCT((计划!$B$12:$B$755=$A43)*(计划!$D$12:$D$755=$B43),计划!DN$12:DN$755)*$E43/8</f>
        <v>#REF!</v>
      </c>
      <c r="V43" s="758" t="e">
        <f ca="1">SUMPRODUCT((计划!$B$12:$B$755=$A43)*(计划!$D$12:$D$755=$B43),计划!DO$12:DO$755)*$E43/8</f>
        <v>#REF!</v>
      </c>
      <c r="W43" s="758" t="e">
        <f ca="1">SUMPRODUCT((计划!$B$12:$B$755=$A43)*(计划!$D$12:$D$755=$B43),计划!DP$12:DP$755)*$E43/8</f>
        <v>#REF!</v>
      </c>
      <c r="X43" s="758" t="e">
        <f ca="1">SUMPRODUCT((计划!$B$12:$B$755=$A43)*(计划!$D$12:$D$755=$B43),计划!DQ$12:DQ$755)*$E43/8</f>
        <v>#REF!</v>
      </c>
      <c r="Y43" s="758" t="e">
        <f ca="1">SUMPRODUCT((计划!$B$12:$B$755=$A43)*(计划!$D$12:$D$755=$B43),计划!DR$12:DR$755)*$E43/8</f>
        <v>#REF!</v>
      </c>
      <c r="Z43" s="760" t="e">
        <f ca="1">SUMPRODUCT((R43:V43)*($AE$3:$AI$3))</f>
        <v>#REF!</v>
      </c>
      <c r="AA43" s="760" t="e">
        <f ca="1">SUMPRODUCT((W43:Y43)*($AJ$3:$AL$3))</f>
        <v>#REF!</v>
      </c>
      <c r="AB43" s="761" t="e">
        <f ca="1">IF(G43=0,0,Z43/G43)</f>
        <v>#REF!</v>
      </c>
      <c r="AC43" s="761" t="e">
        <f ca="1">IF(G43=0,0,AA43/G43)</f>
        <v>#REF!</v>
      </c>
      <c r="AE43" s="766"/>
      <c r="AF43" s="766"/>
      <c r="AG43" s="766"/>
      <c r="AH43" s="766"/>
      <c r="AI43" s="766"/>
      <c r="AJ43" s="766"/>
      <c r="AK43" s="766"/>
      <c r="AL43" s="766"/>
    </row>
    <row r="44">
      <c r="A44" s="754">
        <f ca="1">A43</f>
        <v>43599</v>
      </c>
      <c r="B44" s="172" t="s">
        <v>437</v>
      </c>
      <c r="C44" s="767">
        <f>IF(C43=4,1,C43+1)</f>
        <v>1</v>
      </c>
      <c r="D44" s="757" t="str">
        <f>IF(C44=1,"甲",IF(C44=2,"乙",IF(C44=3,"丙",IF(C44=4,"丁",""))))</f>
        <v>甲</v>
      </c>
      <c r="E44" s="757" t="e">
        <f ca="1">SUMPRODUCT((计划!$B$12:$B$755=$A44)*(计划!$D$12:$D$755=$B44),计划!$AF$12:$AF$755)</f>
        <v>#REF!</v>
      </c>
      <c r="F44" s="758" t="e">
        <f ca="1">SUMPRODUCT((计划!$B$12:$B$755=$A44)*(计划!$D$12:$D$755=$B44),计划!CW$12:CW$755)</f>
        <v>#REF!</v>
      </c>
      <c r="G44" s="758" t="e">
        <f ca="1">SUMPRODUCT((计划!$B$12:$B$755=$A44)*(计划!$D$12:$D$755=$B44),计划!CX$12:CX$755)</f>
        <v>#REF!</v>
      </c>
      <c r="H44" s="759" t="e">
        <f ca="1">SUMPRODUCT((计划!$B$12:$B$755=$A44)*(计划!$D$12:$D$755=$B44),计划!AV$12:AV$755)/8</f>
        <v>#REF!</v>
      </c>
      <c r="I44" s="759" t="e">
        <f ca="1">SUMPRODUCT((计划!$B$12:$B$755=$A44)*(计划!$D$12:$D$755=$B44),计划!AX$12:AX$755)/8</f>
        <v>#REF!</v>
      </c>
      <c r="J44" s="759" t="e">
        <f ca="1">SUMPRODUCT((计划!$B$12:$B$755=$A44)*(计划!$D$12:$D$755=$B44),计划!AW$12:AW$755)/8</f>
        <v>#REF!</v>
      </c>
      <c r="K44" s="759" t="e">
        <f ca="1">SUMPRODUCT((计划!$B$12:$B$755=$A44)*(计划!$D$12:$D$755=$B44),计划!AY$12:AY$755)/8</f>
        <v>#REF!</v>
      </c>
      <c r="L44" s="759" t="e">
        <f ca="1">SUMPRODUCT((计划!$B$12:$B$755=$A44)*(计划!$D$12:$D$755=$B44),计划!AZ$12:AZ$755)/8</f>
        <v>#REF!</v>
      </c>
      <c r="M44" s="759" t="e">
        <f ca="1">SUMPRODUCT((计划!$B$12:$B$755=$A44)*(计划!$D$12:$D$755=$B44),计划!BA$12:BA$755)/8</f>
        <v>#REF!</v>
      </c>
      <c r="N44" s="759" t="e">
        <f ca="1">SUMPRODUCT((计划!$B$12:$B$755=$A44)*(计划!$D$12:$D$755=$B44),计划!BB$12:BB$755)/8</f>
        <v>#REF!</v>
      </c>
      <c r="O44" s="759" t="e">
        <f ca="1">SUMPRODUCT((计划!$B$12:$B$755=$A44)*(计划!$D$12:$D$755=$B44),计划!BC$12:BC$755)/8</f>
        <v>#REF!</v>
      </c>
      <c r="P44" s="759" t="e">
        <f ca="1">SUMPRODUCT((计划!$B$12:$B$755=$A44)*(计划!$D$12:$D$755=$B44),计划!BD$12:BD$755)/8</f>
        <v>#REF!</v>
      </c>
      <c r="Q44" s="759" t="e">
        <f ca="1">SUMPRODUCT((计划!$B$12:$B$755=$A44)*(计划!$D$12:$D$755=$B44),计划!BG$12:BG$755)/8</f>
        <v>#REF!</v>
      </c>
      <c r="R44" s="758" t="e">
        <f ca="1">SUMPRODUCT((计划!$B$12:$B$755=$A44)*(计划!$D$12:$D$755=$B44),计划!DL$12:DL$755)*$E44/8</f>
        <v>#REF!</v>
      </c>
      <c r="S44" s="758" t="e">
        <f ca="1">SUMPRODUCT((计划!$B$12:$B$755=$A44)*(计划!$D$12:$D$755=$B44),计划!DK$12:DK$755)*$E44/8</f>
        <v>#REF!</v>
      </c>
      <c r="T44" s="758" t="e">
        <f ca="1">SUMPRODUCT((计划!$B$12:$B$755=$A44)*(计划!$D$12:$D$755=$B44),计划!DM$12:DM$755)*$E44/8</f>
        <v>#REF!</v>
      </c>
      <c r="U44" s="758" t="e">
        <f ca="1">SUMPRODUCT((计划!$B$12:$B$755=$A44)*(计划!$D$12:$D$755=$B44),计划!DN$12:DN$755)*$E44/8</f>
        <v>#REF!</v>
      </c>
      <c r="V44" s="758" t="e">
        <f ca="1">SUMPRODUCT((计划!$B$12:$B$755=$A44)*(计划!$D$12:$D$755=$B44),计划!DO$12:DO$755)*$E44/8</f>
        <v>#REF!</v>
      </c>
      <c r="W44" s="758" t="e">
        <f ca="1">SUMPRODUCT((计划!$B$12:$B$755=$A44)*(计划!$D$12:$D$755=$B44),计划!DP$12:DP$755)*$E44/8</f>
        <v>#REF!</v>
      </c>
      <c r="X44" s="758" t="e">
        <f ca="1">SUMPRODUCT((计划!$B$12:$B$755=$A44)*(计划!$D$12:$D$755=$B44),计划!DQ$12:DQ$755)*$E44/8</f>
        <v>#REF!</v>
      </c>
      <c r="Y44" s="758" t="e">
        <f ca="1">SUMPRODUCT((计划!$B$12:$B$755=$A44)*(计划!$D$12:$D$755=$B44),计划!DR$12:DR$755)*$E44/8</f>
        <v>#REF!</v>
      </c>
      <c r="Z44" s="760" t="e">
        <f ca="1">SUMPRODUCT((R44:V44)*($AE$3:$AI$3))</f>
        <v>#REF!</v>
      </c>
      <c r="AA44" s="760" t="e">
        <f ca="1">SUMPRODUCT((W44:Y44)*($AJ$3:$AL$3))</f>
        <v>#REF!</v>
      </c>
      <c r="AB44" s="761" t="e">
        <f ca="1">IF(G44=0,0,Z44/G44)</f>
        <v>#REF!</v>
      </c>
      <c r="AC44" s="761" t="e">
        <f ca="1">IF(G44=0,0,AA44/G44)</f>
        <v>#REF!</v>
      </c>
      <c r="AE44" s="766"/>
      <c r="AF44" s="766"/>
      <c r="AG44" s="766"/>
      <c r="AH44" s="766"/>
      <c r="AI44" s="766"/>
      <c r="AJ44" s="766"/>
      <c r="AK44" s="766"/>
      <c r="AL44" s="766"/>
    </row>
    <row r="45">
      <c r="A45" s="754">
        <f ca="1">A42+1</f>
        <v>43600</v>
      </c>
      <c r="B45" s="172" t="s">
        <v>424</v>
      </c>
      <c r="C45" s="767">
        <f>IF(C39=1,4,C39-1)</f>
        <v>3</v>
      </c>
      <c r="D45" s="757" t="str">
        <f>IF(C45=1,"甲",IF(C45=2,"乙",IF(C45=3,"丙",IF(C45=4,"丁",""))))</f>
        <v>丙</v>
      </c>
      <c r="E45" s="757" t="e">
        <f ca="1">SUMPRODUCT((计划!$B$12:$B$755=$A45)*(计划!$D$12:$D$755=$B45),计划!$AF$12:$AF$755)</f>
        <v>#REF!</v>
      </c>
      <c r="F45" s="758" t="e">
        <f ca="1">SUMPRODUCT((计划!$B$12:$B$755=$A45)*(计划!$D$12:$D$755=$B45),计划!CW$12:CW$755)</f>
        <v>#REF!</v>
      </c>
      <c r="G45" s="758" t="e">
        <f ca="1">SUMPRODUCT((计划!$B$12:$B$755=$A45)*(计划!$D$12:$D$755=$B45),计划!CX$12:CX$755)</f>
        <v>#REF!</v>
      </c>
      <c r="H45" s="759" t="e">
        <f ca="1">SUMPRODUCT((计划!$B$12:$B$755=$A45)*(计划!$D$12:$D$755=$B45),计划!AV$12:AV$755)/8</f>
        <v>#REF!</v>
      </c>
      <c r="I45" s="759" t="e">
        <f ca="1">SUMPRODUCT((计划!$B$12:$B$755=$A45)*(计划!$D$12:$D$755=$B45),计划!AX$12:AX$755)/8</f>
        <v>#REF!</v>
      </c>
      <c r="J45" s="759" t="e">
        <f ca="1">SUMPRODUCT((计划!$B$12:$B$755=$A45)*(计划!$D$12:$D$755=$B45),计划!AW$12:AW$755)/8</f>
        <v>#REF!</v>
      </c>
      <c r="K45" s="759" t="e">
        <f ca="1">SUMPRODUCT((计划!$B$12:$B$755=$A45)*(计划!$D$12:$D$755=$B45),计划!AY$12:AY$755)/8</f>
        <v>#REF!</v>
      </c>
      <c r="L45" s="759" t="e">
        <f ca="1">SUMPRODUCT((计划!$B$12:$B$755=$A45)*(计划!$D$12:$D$755=$B45),计划!AZ$12:AZ$755)/8</f>
        <v>#REF!</v>
      </c>
      <c r="M45" s="759" t="e">
        <f ca="1">SUMPRODUCT((计划!$B$12:$B$755=$A45)*(计划!$D$12:$D$755=$B45),计划!BA$12:BA$755)/8</f>
        <v>#REF!</v>
      </c>
      <c r="N45" s="759" t="e">
        <f ca="1">SUMPRODUCT((计划!$B$12:$B$755=$A45)*(计划!$D$12:$D$755=$B45),计划!BB$12:BB$755)/8</f>
        <v>#REF!</v>
      </c>
      <c r="O45" s="759" t="e">
        <f ca="1">SUMPRODUCT((计划!$B$12:$B$755=$A45)*(计划!$D$12:$D$755=$B45),计划!BC$12:BC$755)/8</f>
        <v>#REF!</v>
      </c>
      <c r="P45" s="759" t="e">
        <f ca="1">SUMPRODUCT((计划!$B$12:$B$755=$A45)*(计划!$D$12:$D$755=$B45),计划!BD$12:BD$755)/8</f>
        <v>#REF!</v>
      </c>
      <c r="Q45" s="759" t="e">
        <f ca="1">SUMPRODUCT((计划!$B$12:$B$755=$A45)*(计划!$D$12:$D$755=$B45),计划!BG$12:BG$755)/8</f>
        <v>#REF!</v>
      </c>
      <c r="R45" s="758" t="e">
        <f ca="1">SUMPRODUCT((计划!$B$12:$B$755=$A45)*(计划!$D$12:$D$755=$B45),计划!DL$12:DL$755)*$E45/8</f>
        <v>#REF!</v>
      </c>
      <c r="S45" s="758" t="e">
        <f ca="1">SUMPRODUCT((计划!$B$12:$B$755=$A45)*(计划!$D$12:$D$755=$B45),计划!DK$12:DK$755)*$E45/8</f>
        <v>#REF!</v>
      </c>
      <c r="T45" s="758" t="e">
        <f ca="1">SUMPRODUCT((计划!$B$12:$B$755=$A45)*(计划!$D$12:$D$755=$B45),计划!DM$12:DM$755)*$E45/8</f>
        <v>#REF!</v>
      </c>
      <c r="U45" s="758" t="e">
        <f ca="1">SUMPRODUCT((计划!$B$12:$B$755=$A45)*(计划!$D$12:$D$755=$B45),计划!DN$12:DN$755)*$E45/8</f>
        <v>#REF!</v>
      </c>
      <c r="V45" s="758" t="e">
        <f ca="1">SUMPRODUCT((计划!$B$12:$B$755=$A45)*(计划!$D$12:$D$755=$B45),计划!DO$12:DO$755)*$E45/8</f>
        <v>#REF!</v>
      </c>
      <c r="W45" s="758" t="e">
        <f ca="1">SUMPRODUCT((计划!$B$12:$B$755=$A45)*(计划!$D$12:$D$755=$B45),计划!DP$12:DP$755)*$E45/8</f>
        <v>#REF!</v>
      </c>
      <c r="X45" s="758" t="e">
        <f ca="1">SUMPRODUCT((计划!$B$12:$B$755=$A45)*(计划!$D$12:$D$755=$B45),计划!DQ$12:DQ$755)*$E45/8</f>
        <v>#REF!</v>
      </c>
      <c r="Y45" s="758" t="e">
        <f ca="1">SUMPRODUCT((计划!$B$12:$B$755=$A45)*(计划!$D$12:$D$755=$B45),计划!DR$12:DR$755)*$E45/8</f>
        <v>#REF!</v>
      </c>
      <c r="Z45" s="760" t="e">
        <f ca="1">SUMPRODUCT((R45:V45)*($AE$3:$AI$3))</f>
        <v>#REF!</v>
      </c>
      <c r="AA45" s="760" t="e">
        <f ca="1">SUMPRODUCT((W45:Y45)*($AJ$3:$AL$3))</f>
        <v>#REF!</v>
      </c>
      <c r="AB45" s="761" t="e">
        <f ca="1">IF(G45=0,0,Z45/G45)</f>
        <v>#REF!</v>
      </c>
      <c r="AC45" s="761" t="e">
        <f ca="1">IF(G45=0,0,AA45/G45)</f>
        <v>#REF!</v>
      </c>
      <c r="AE45" s="766"/>
      <c r="AF45" s="766"/>
      <c r="AG45" s="766"/>
      <c r="AH45" s="766"/>
      <c r="AI45" s="766"/>
      <c r="AJ45" s="766"/>
      <c r="AK45" s="766"/>
      <c r="AL45" s="766"/>
    </row>
    <row r="46">
      <c r="A46" s="754">
        <f ca="1">A45</f>
        <v>43600</v>
      </c>
      <c r="B46" s="172" t="s">
        <v>434</v>
      </c>
      <c r="C46" s="767">
        <f>IF(C45=4,1,C45+1)</f>
        <v>4</v>
      </c>
      <c r="D46" s="757" t="str">
        <f>IF(C46=1,"甲",IF(C46=2,"乙",IF(C46=3,"丙",IF(C46=4,"丁",""))))</f>
        <v>丁</v>
      </c>
      <c r="E46" s="757" t="e">
        <f ca="1">SUMPRODUCT((计划!$B$12:$B$755=$A46)*(计划!$D$12:$D$755=$B46),计划!$AF$12:$AF$755)</f>
        <v>#REF!</v>
      </c>
      <c r="F46" s="758" t="e">
        <f ca="1">SUMPRODUCT((计划!$B$12:$B$755=$A46)*(计划!$D$12:$D$755=$B46),计划!CW$12:CW$755)</f>
        <v>#REF!</v>
      </c>
      <c r="G46" s="758" t="e">
        <f ca="1">SUMPRODUCT((计划!$B$12:$B$755=$A46)*(计划!$D$12:$D$755=$B46),计划!CX$12:CX$755)</f>
        <v>#REF!</v>
      </c>
      <c r="H46" s="759" t="e">
        <f ca="1">SUMPRODUCT((计划!$B$12:$B$755=$A46)*(计划!$D$12:$D$755=$B46),计划!AV$12:AV$755)/8</f>
        <v>#REF!</v>
      </c>
      <c r="I46" s="759" t="e">
        <f ca="1">SUMPRODUCT((计划!$B$12:$B$755=$A46)*(计划!$D$12:$D$755=$B46),计划!AX$12:AX$755)/8</f>
        <v>#REF!</v>
      </c>
      <c r="J46" s="759" t="e">
        <f ca="1">SUMPRODUCT((计划!$B$12:$B$755=$A46)*(计划!$D$12:$D$755=$B46),计划!AW$12:AW$755)/8</f>
        <v>#REF!</v>
      </c>
      <c r="K46" s="759" t="e">
        <f ca="1">SUMPRODUCT((计划!$B$12:$B$755=$A46)*(计划!$D$12:$D$755=$B46),计划!AY$12:AY$755)/8</f>
        <v>#REF!</v>
      </c>
      <c r="L46" s="759" t="e">
        <f ca="1">SUMPRODUCT((计划!$B$12:$B$755=$A46)*(计划!$D$12:$D$755=$B46),计划!AZ$12:AZ$755)/8</f>
        <v>#REF!</v>
      </c>
      <c r="M46" s="759" t="e">
        <f ca="1">SUMPRODUCT((计划!$B$12:$B$755=$A46)*(计划!$D$12:$D$755=$B46),计划!BA$12:BA$755)/8</f>
        <v>#REF!</v>
      </c>
      <c r="N46" s="759" t="e">
        <f ca="1">SUMPRODUCT((计划!$B$12:$B$755=$A46)*(计划!$D$12:$D$755=$B46),计划!BB$12:BB$755)/8</f>
        <v>#REF!</v>
      </c>
      <c r="O46" s="759" t="e">
        <f ca="1">SUMPRODUCT((计划!$B$12:$B$755=$A46)*(计划!$D$12:$D$755=$B46),计划!BC$12:BC$755)/8</f>
        <v>#REF!</v>
      </c>
      <c r="P46" s="759" t="e">
        <f ca="1">SUMPRODUCT((计划!$B$12:$B$755=$A46)*(计划!$D$12:$D$755=$B46),计划!BD$12:BD$755)/8</f>
        <v>#REF!</v>
      </c>
      <c r="Q46" s="759" t="e">
        <f ca="1">SUMPRODUCT((计划!$B$12:$B$755=$A46)*(计划!$D$12:$D$755=$B46),计划!BG$12:BG$755)/8</f>
        <v>#REF!</v>
      </c>
      <c r="R46" s="758" t="e">
        <f ca="1">SUMPRODUCT((计划!$B$12:$B$755=$A46)*(计划!$D$12:$D$755=$B46),计划!DL$12:DL$755)*$E46/8</f>
        <v>#REF!</v>
      </c>
      <c r="S46" s="758" t="e">
        <f ca="1">SUMPRODUCT((计划!$B$12:$B$755=$A46)*(计划!$D$12:$D$755=$B46),计划!DK$12:DK$755)*$E46/8</f>
        <v>#REF!</v>
      </c>
      <c r="T46" s="758" t="e">
        <f ca="1">SUMPRODUCT((计划!$B$12:$B$755=$A46)*(计划!$D$12:$D$755=$B46),计划!DM$12:DM$755)*$E46/8</f>
        <v>#REF!</v>
      </c>
      <c r="U46" s="758" t="e">
        <f ca="1">SUMPRODUCT((计划!$B$12:$B$755=$A46)*(计划!$D$12:$D$755=$B46),计划!DN$12:DN$755)*$E46/8</f>
        <v>#REF!</v>
      </c>
      <c r="V46" s="758" t="e">
        <f ca="1">SUMPRODUCT((计划!$B$12:$B$755=$A46)*(计划!$D$12:$D$755=$B46),计划!DO$12:DO$755)*$E46/8</f>
        <v>#REF!</v>
      </c>
      <c r="W46" s="758" t="e">
        <f ca="1">SUMPRODUCT((计划!$B$12:$B$755=$A46)*(计划!$D$12:$D$755=$B46),计划!DP$12:DP$755)*$E46/8</f>
        <v>#REF!</v>
      </c>
      <c r="X46" s="758" t="e">
        <f ca="1">SUMPRODUCT((计划!$B$12:$B$755=$A46)*(计划!$D$12:$D$755=$B46),计划!DQ$12:DQ$755)*$E46/8</f>
        <v>#REF!</v>
      </c>
      <c r="Y46" s="758" t="e">
        <f ca="1">SUMPRODUCT((计划!$B$12:$B$755=$A46)*(计划!$D$12:$D$755=$B46),计划!DR$12:DR$755)*$E46/8</f>
        <v>#REF!</v>
      </c>
      <c r="Z46" s="760" t="e">
        <f ca="1">SUMPRODUCT((R46:V46)*($AE$3:$AI$3))</f>
        <v>#REF!</v>
      </c>
      <c r="AA46" s="760" t="e">
        <f ca="1">SUMPRODUCT((W46:Y46)*($AJ$3:$AL$3))</f>
        <v>#REF!</v>
      </c>
      <c r="AB46" s="761" t="e">
        <f ca="1">IF(G46=0,0,Z46/G46)</f>
        <v>#REF!</v>
      </c>
      <c r="AC46" s="761" t="e">
        <f ca="1">IF(G46=0,0,AA46/G46)</f>
        <v>#REF!</v>
      </c>
      <c r="AE46" s="766"/>
      <c r="AF46" s="766"/>
      <c r="AG46" s="766"/>
      <c r="AH46" s="766"/>
      <c r="AI46" s="766"/>
      <c r="AJ46" s="766"/>
      <c r="AK46" s="766"/>
      <c r="AL46" s="766"/>
    </row>
    <row r="47">
      <c r="A47" s="754">
        <f ca="1">A46</f>
        <v>43600</v>
      </c>
      <c r="B47" s="172" t="s">
        <v>437</v>
      </c>
      <c r="C47" s="767">
        <f>IF(C46=4,1,C46+1)</f>
        <v>1</v>
      </c>
      <c r="D47" s="757" t="str">
        <f>IF(C47=1,"甲",IF(C47=2,"乙",IF(C47=3,"丙",IF(C47=4,"丁",""))))</f>
        <v>甲</v>
      </c>
      <c r="E47" s="757" t="e">
        <f ca="1">SUMPRODUCT((计划!$B$12:$B$755=$A47)*(计划!$D$12:$D$755=$B47),计划!$AF$12:$AF$755)</f>
        <v>#REF!</v>
      </c>
      <c r="F47" s="758" t="e">
        <f ca="1">SUMPRODUCT((计划!$B$12:$B$755=$A47)*(计划!$D$12:$D$755=$B47),计划!CW$12:CW$755)</f>
        <v>#REF!</v>
      </c>
      <c r="G47" s="758" t="e">
        <f ca="1">SUMPRODUCT((计划!$B$12:$B$755=$A47)*(计划!$D$12:$D$755=$B47),计划!CX$12:CX$755)</f>
        <v>#REF!</v>
      </c>
      <c r="H47" s="759" t="e">
        <f ca="1">SUMPRODUCT((计划!$B$12:$B$755=$A47)*(计划!$D$12:$D$755=$B47),计划!AV$12:AV$755)/8</f>
        <v>#REF!</v>
      </c>
      <c r="I47" s="759" t="e">
        <f ca="1">SUMPRODUCT((计划!$B$12:$B$755=$A47)*(计划!$D$12:$D$755=$B47),计划!AX$12:AX$755)/8</f>
        <v>#REF!</v>
      </c>
      <c r="J47" s="759" t="e">
        <f ca="1">SUMPRODUCT((计划!$B$12:$B$755=$A47)*(计划!$D$12:$D$755=$B47),计划!AW$12:AW$755)/8</f>
        <v>#REF!</v>
      </c>
      <c r="K47" s="759" t="e">
        <f ca="1">SUMPRODUCT((计划!$B$12:$B$755=$A47)*(计划!$D$12:$D$755=$B47),计划!AY$12:AY$755)/8</f>
        <v>#REF!</v>
      </c>
      <c r="L47" s="759" t="e">
        <f ca="1">SUMPRODUCT((计划!$B$12:$B$755=$A47)*(计划!$D$12:$D$755=$B47),计划!AZ$12:AZ$755)/8</f>
        <v>#REF!</v>
      </c>
      <c r="M47" s="759" t="e">
        <f ca="1">SUMPRODUCT((计划!$B$12:$B$755=$A47)*(计划!$D$12:$D$755=$B47),计划!BA$12:BA$755)/8</f>
        <v>#REF!</v>
      </c>
      <c r="N47" s="759" t="e">
        <f ca="1">SUMPRODUCT((计划!$B$12:$B$755=$A47)*(计划!$D$12:$D$755=$B47),计划!BB$12:BB$755)/8</f>
        <v>#REF!</v>
      </c>
      <c r="O47" s="759" t="e">
        <f ca="1">SUMPRODUCT((计划!$B$12:$B$755=$A47)*(计划!$D$12:$D$755=$B47),计划!BC$12:BC$755)/8</f>
        <v>#REF!</v>
      </c>
      <c r="P47" s="759" t="e">
        <f ca="1">SUMPRODUCT((计划!$B$12:$B$755=$A47)*(计划!$D$12:$D$755=$B47),计划!BD$12:BD$755)/8</f>
        <v>#REF!</v>
      </c>
      <c r="Q47" s="759" t="e">
        <f ca="1">SUMPRODUCT((计划!$B$12:$B$755=$A47)*(计划!$D$12:$D$755=$B47),计划!BG$12:BG$755)/8</f>
        <v>#REF!</v>
      </c>
      <c r="R47" s="758" t="e">
        <f ca="1">SUMPRODUCT((计划!$B$12:$B$755=$A47)*(计划!$D$12:$D$755=$B47),计划!DL$12:DL$755)*$E47/8</f>
        <v>#REF!</v>
      </c>
      <c r="S47" s="758" t="e">
        <f ca="1">SUMPRODUCT((计划!$B$12:$B$755=$A47)*(计划!$D$12:$D$755=$B47),计划!DK$12:DK$755)*$E47/8</f>
        <v>#REF!</v>
      </c>
      <c r="T47" s="758" t="e">
        <f ca="1">SUMPRODUCT((计划!$B$12:$B$755=$A47)*(计划!$D$12:$D$755=$B47),计划!DM$12:DM$755)*$E47/8</f>
        <v>#REF!</v>
      </c>
      <c r="U47" s="758" t="e">
        <f ca="1">SUMPRODUCT((计划!$B$12:$B$755=$A47)*(计划!$D$12:$D$755=$B47),计划!DN$12:DN$755)*$E47/8</f>
        <v>#REF!</v>
      </c>
      <c r="V47" s="758" t="e">
        <f ca="1">SUMPRODUCT((计划!$B$12:$B$755=$A47)*(计划!$D$12:$D$755=$B47),计划!DO$12:DO$755)*$E47/8</f>
        <v>#REF!</v>
      </c>
      <c r="W47" s="758" t="e">
        <f ca="1">SUMPRODUCT((计划!$B$12:$B$755=$A47)*(计划!$D$12:$D$755=$B47),计划!DP$12:DP$755)*$E47/8</f>
        <v>#REF!</v>
      </c>
      <c r="X47" s="758" t="e">
        <f ca="1">SUMPRODUCT((计划!$B$12:$B$755=$A47)*(计划!$D$12:$D$755=$B47),计划!DQ$12:DQ$755)*$E47/8</f>
        <v>#REF!</v>
      </c>
      <c r="Y47" s="758" t="e">
        <f ca="1">SUMPRODUCT((计划!$B$12:$B$755=$A47)*(计划!$D$12:$D$755=$B47),计划!DR$12:DR$755)*$E47/8</f>
        <v>#REF!</v>
      </c>
      <c r="Z47" s="760" t="e">
        <f ca="1">SUMPRODUCT((R47:V47)*($AE$3:$AI$3))</f>
        <v>#REF!</v>
      </c>
      <c r="AA47" s="760" t="e">
        <f ca="1">SUMPRODUCT((W47:Y47)*($AJ$3:$AL$3))</f>
        <v>#REF!</v>
      </c>
      <c r="AB47" s="761" t="e">
        <f ca="1">IF(G47=0,0,Z47/G47)</f>
        <v>#REF!</v>
      </c>
      <c r="AC47" s="761" t="e">
        <f ca="1">IF(G47=0,0,AA47/G47)</f>
        <v>#REF!</v>
      </c>
      <c r="AE47" s="766"/>
      <c r="AF47" s="766"/>
      <c r="AG47" s="766"/>
      <c r="AH47" s="766"/>
      <c r="AI47" s="766"/>
      <c r="AJ47" s="766"/>
      <c r="AK47" s="766"/>
      <c r="AL47" s="766"/>
    </row>
    <row r="48">
      <c r="A48" s="754">
        <f ca="1">A45+1</f>
        <v>43601</v>
      </c>
      <c r="B48" s="172" t="s">
        <v>424</v>
      </c>
      <c r="C48" s="767">
        <f>IF(C42=1,4,C42-1)</f>
        <v>2</v>
      </c>
      <c r="D48" s="757" t="str">
        <f>IF(C48=1,"甲",IF(C48=2,"乙",IF(C48=3,"丙",IF(C48=4,"丁",""))))</f>
        <v>乙</v>
      </c>
      <c r="E48" s="757" t="e">
        <f ca="1">SUMPRODUCT((计划!$B$12:$B$755=$A48)*(计划!$D$12:$D$755=$B48),计划!$AF$12:$AF$755)</f>
        <v>#REF!</v>
      </c>
      <c r="F48" s="758" t="e">
        <f ca="1">SUMPRODUCT((计划!$B$12:$B$755=$A48)*(计划!$D$12:$D$755=$B48),计划!CW$12:CW$755)</f>
        <v>#REF!</v>
      </c>
      <c r="G48" s="758" t="e">
        <f ca="1">SUMPRODUCT((计划!$B$12:$B$755=$A48)*(计划!$D$12:$D$755=$B48),计划!CX$12:CX$755)</f>
        <v>#REF!</v>
      </c>
      <c r="H48" s="759" t="e">
        <f ca="1">SUMPRODUCT((计划!$B$12:$B$755=$A48)*(计划!$D$12:$D$755=$B48),计划!AV$12:AV$755)/8</f>
        <v>#REF!</v>
      </c>
      <c r="I48" s="759" t="e">
        <f ca="1">SUMPRODUCT((计划!$B$12:$B$755=$A48)*(计划!$D$12:$D$755=$B48),计划!AX$12:AX$755)/8</f>
        <v>#REF!</v>
      </c>
      <c r="J48" s="759" t="e">
        <f ca="1">SUMPRODUCT((计划!$B$12:$B$755=$A48)*(计划!$D$12:$D$755=$B48),计划!AW$12:AW$755)/8</f>
        <v>#REF!</v>
      </c>
      <c r="K48" s="759" t="e">
        <f ca="1">SUMPRODUCT((计划!$B$12:$B$755=$A48)*(计划!$D$12:$D$755=$B48),计划!AY$12:AY$755)/8</f>
        <v>#REF!</v>
      </c>
      <c r="L48" s="759" t="e">
        <f ca="1">SUMPRODUCT((计划!$B$12:$B$755=$A48)*(计划!$D$12:$D$755=$B48),计划!AZ$12:AZ$755)/8</f>
        <v>#REF!</v>
      </c>
      <c r="M48" s="759" t="e">
        <f ca="1">SUMPRODUCT((计划!$B$12:$B$755=$A48)*(计划!$D$12:$D$755=$B48),计划!BA$12:BA$755)/8</f>
        <v>#REF!</v>
      </c>
      <c r="N48" s="759" t="e">
        <f ca="1">SUMPRODUCT((计划!$B$12:$B$755=$A48)*(计划!$D$12:$D$755=$B48),计划!BB$12:BB$755)/8</f>
        <v>#REF!</v>
      </c>
      <c r="O48" s="759" t="e">
        <f ca="1">SUMPRODUCT((计划!$B$12:$B$755=$A48)*(计划!$D$12:$D$755=$B48),计划!BC$12:BC$755)/8</f>
        <v>#REF!</v>
      </c>
      <c r="P48" s="759" t="e">
        <f ca="1">SUMPRODUCT((计划!$B$12:$B$755=$A48)*(计划!$D$12:$D$755=$B48),计划!BD$12:BD$755)/8</f>
        <v>#REF!</v>
      </c>
      <c r="Q48" s="759" t="e">
        <f ca="1">SUMPRODUCT((计划!$B$12:$B$755=$A48)*(计划!$D$12:$D$755=$B48),计划!BG$12:BG$755)/8</f>
        <v>#REF!</v>
      </c>
      <c r="R48" s="758" t="e">
        <f ca="1">SUMPRODUCT((计划!$B$12:$B$755=$A48)*(计划!$D$12:$D$755=$B48),计划!DL$12:DL$755)*$E48/8</f>
        <v>#REF!</v>
      </c>
      <c r="S48" s="758" t="e">
        <f ca="1">SUMPRODUCT((计划!$B$12:$B$755=$A48)*(计划!$D$12:$D$755=$B48),计划!DK$12:DK$755)*$E48/8</f>
        <v>#REF!</v>
      </c>
      <c r="T48" s="758" t="e">
        <f ca="1">SUMPRODUCT((计划!$B$12:$B$755=$A48)*(计划!$D$12:$D$755=$B48),计划!DM$12:DM$755)*$E48/8</f>
        <v>#REF!</v>
      </c>
      <c r="U48" s="758" t="e">
        <f ca="1">SUMPRODUCT((计划!$B$12:$B$755=$A48)*(计划!$D$12:$D$755=$B48),计划!DN$12:DN$755)*$E48/8</f>
        <v>#REF!</v>
      </c>
      <c r="V48" s="758" t="e">
        <f ca="1">SUMPRODUCT((计划!$B$12:$B$755=$A48)*(计划!$D$12:$D$755=$B48),计划!DO$12:DO$755)*$E48/8</f>
        <v>#REF!</v>
      </c>
      <c r="W48" s="758" t="e">
        <f ca="1">SUMPRODUCT((计划!$B$12:$B$755=$A48)*(计划!$D$12:$D$755=$B48),计划!DP$12:DP$755)*$E48/8</f>
        <v>#REF!</v>
      </c>
      <c r="X48" s="758" t="e">
        <f ca="1">SUMPRODUCT((计划!$B$12:$B$755=$A48)*(计划!$D$12:$D$755=$B48),计划!DQ$12:DQ$755)*$E48/8</f>
        <v>#REF!</v>
      </c>
      <c r="Y48" s="758" t="e">
        <f ca="1">SUMPRODUCT((计划!$B$12:$B$755=$A48)*(计划!$D$12:$D$755=$B48),计划!DR$12:DR$755)*$E48/8</f>
        <v>#REF!</v>
      </c>
      <c r="Z48" s="760" t="e">
        <f ca="1">SUMPRODUCT((R48:V48)*($AE$3:$AI$3))</f>
        <v>#REF!</v>
      </c>
      <c r="AA48" s="760" t="e">
        <f ca="1">SUMPRODUCT((W48:Y48)*($AJ$3:$AL$3))</f>
        <v>#REF!</v>
      </c>
      <c r="AB48" s="761" t="e">
        <f ca="1">IF(G48=0,0,Z48/G48)</f>
        <v>#REF!</v>
      </c>
      <c r="AC48" s="761" t="e">
        <f ca="1">IF(G48=0,0,AA48/G48)</f>
        <v>#REF!</v>
      </c>
      <c r="AE48" s="766"/>
      <c r="AF48" s="766"/>
      <c r="AG48" s="766"/>
      <c r="AH48" s="766"/>
      <c r="AI48" s="766"/>
      <c r="AJ48" s="766"/>
      <c r="AK48" s="766"/>
      <c r="AL48" s="766"/>
    </row>
    <row r="49">
      <c r="A49" s="754">
        <f ca="1">A48</f>
        <v>43601</v>
      </c>
      <c r="B49" s="172" t="s">
        <v>434</v>
      </c>
      <c r="C49" s="767">
        <f>IF(C48=4,1,C48+1)</f>
        <v>3</v>
      </c>
      <c r="D49" s="757" t="str">
        <f>IF(C49=1,"甲",IF(C49=2,"乙",IF(C49=3,"丙",IF(C49=4,"丁",""))))</f>
        <v>丙</v>
      </c>
      <c r="E49" s="757" t="e">
        <f ca="1">SUMPRODUCT((计划!$B$12:$B$755=$A49)*(计划!$D$12:$D$755=$B49),计划!$AF$12:$AF$755)</f>
        <v>#REF!</v>
      </c>
      <c r="F49" s="758" t="e">
        <f ca="1">SUMPRODUCT((计划!$B$12:$B$755=$A49)*(计划!$D$12:$D$755=$B49),计划!CW$12:CW$755)</f>
        <v>#REF!</v>
      </c>
      <c r="G49" s="758" t="e">
        <f ca="1">SUMPRODUCT((计划!$B$12:$B$755=$A49)*(计划!$D$12:$D$755=$B49),计划!CX$12:CX$755)</f>
        <v>#REF!</v>
      </c>
      <c r="H49" s="759" t="e">
        <f ca="1">SUMPRODUCT((计划!$B$12:$B$755=$A49)*(计划!$D$12:$D$755=$B49),计划!AV$12:AV$755)/8</f>
        <v>#REF!</v>
      </c>
      <c r="I49" s="759" t="e">
        <f ca="1">SUMPRODUCT((计划!$B$12:$B$755=$A49)*(计划!$D$12:$D$755=$B49),计划!AX$12:AX$755)/8</f>
        <v>#REF!</v>
      </c>
      <c r="J49" s="759" t="e">
        <f ca="1">SUMPRODUCT((计划!$B$12:$B$755=$A49)*(计划!$D$12:$D$755=$B49),计划!AW$12:AW$755)/8</f>
        <v>#REF!</v>
      </c>
      <c r="K49" s="759" t="e">
        <f ca="1">SUMPRODUCT((计划!$B$12:$B$755=$A49)*(计划!$D$12:$D$755=$B49),计划!AY$12:AY$755)/8</f>
        <v>#REF!</v>
      </c>
      <c r="L49" s="759" t="e">
        <f ca="1">SUMPRODUCT((计划!$B$12:$B$755=$A49)*(计划!$D$12:$D$755=$B49),计划!AZ$12:AZ$755)/8</f>
        <v>#REF!</v>
      </c>
      <c r="M49" s="759" t="e">
        <f ca="1">SUMPRODUCT((计划!$B$12:$B$755=$A49)*(计划!$D$12:$D$755=$B49),计划!BA$12:BA$755)/8</f>
        <v>#REF!</v>
      </c>
      <c r="N49" s="759" t="e">
        <f ca="1">SUMPRODUCT((计划!$B$12:$B$755=$A49)*(计划!$D$12:$D$755=$B49),计划!BB$12:BB$755)/8</f>
        <v>#REF!</v>
      </c>
      <c r="O49" s="759" t="e">
        <f ca="1">SUMPRODUCT((计划!$B$12:$B$755=$A49)*(计划!$D$12:$D$755=$B49),计划!BC$12:BC$755)/8</f>
        <v>#REF!</v>
      </c>
      <c r="P49" s="759" t="e">
        <f ca="1">SUMPRODUCT((计划!$B$12:$B$755=$A49)*(计划!$D$12:$D$755=$B49),计划!BD$12:BD$755)/8</f>
        <v>#REF!</v>
      </c>
      <c r="Q49" s="759" t="e">
        <f ca="1">SUMPRODUCT((计划!$B$12:$B$755=$A49)*(计划!$D$12:$D$755=$B49),计划!BG$12:BG$755)/8</f>
        <v>#REF!</v>
      </c>
      <c r="R49" s="758" t="e">
        <f ca="1">SUMPRODUCT((计划!$B$12:$B$755=$A49)*(计划!$D$12:$D$755=$B49),计划!DL$12:DL$755)*$E49/8</f>
        <v>#REF!</v>
      </c>
      <c r="S49" s="758" t="e">
        <f ca="1">SUMPRODUCT((计划!$B$12:$B$755=$A49)*(计划!$D$12:$D$755=$B49),计划!DK$12:DK$755)*$E49/8</f>
        <v>#REF!</v>
      </c>
      <c r="T49" s="758" t="e">
        <f ca="1">SUMPRODUCT((计划!$B$12:$B$755=$A49)*(计划!$D$12:$D$755=$B49),计划!DM$12:DM$755)*$E49/8</f>
        <v>#REF!</v>
      </c>
      <c r="U49" s="758" t="e">
        <f ca="1">SUMPRODUCT((计划!$B$12:$B$755=$A49)*(计划!$D$12:$D$755=$B49),计划!DN$12:DN$755)*$E49/8</f>
        <v>#REF!</v>
      </c>
      <c r="V49" s="758" t="e">
        <f ca="1">SUMPRODUCT((计划!$B$12:$B$755=$A49)*(计划!$D$12:$D$755=$B49),计划!DO$12:DO$755)*$E49/8</f>
        <v>#REF!</v>
      </c>
      <c r="W49" s="758" t="e">
        <f ca="1">SUMPRODUCT((计划!$B$12:$B$755=$A49)*(计划!$D$12:$D$755=$B49),计划!DP$12:DP$755)*$E49/8</f>
        <v>#REF!</v>
      </c>
      <c r="X49" s="758" t="e">
        <f ca="1">SUMPRODUCT((计划!$B$12:$B$755=$A49)*(计划!$D$12:$D$755=$B49),计划!DQ$12:DQ$755)*$E49/8</f>
        <v>#REF!</v>
      </c>
      <c r="Y49" s="758" t="e">
        <f ca="1">SUMPRODUCT((计划!$B$12:$B$755=$A49)*(计划!$D$12:$D$755=$B49),计划!DR$12:DR$755)*$E49/8</f>
        <v>#REF!</v>
      </c>
      <c r="Z49" s="760" t="e">
        <f ca="1">SUMPRODUCT((R49:V49)*($AE$3:$AI$3))</f>
        <v>#REF!</v>
      </c>
      <c r="AA49" s="760" t="e">
        <f ca="1">SUMPRODUCT((W49:Y49)*($AJ$3:$AL$3))</f>
        <v>#REF!</v>
      </c>
      <c r="AB49" s="761" t="e">
        <f ca="1">IF(G49=0,0,Z49/G49)</f>
        <v>#REF!</v>
      </c>
      <c r="AC49" s="761" t="e">
        <f ca="1">IF(G49=0,0,AA49/G49)</f>
        <v>#REF!</v>
      </c>
      <c r="AE49" s="766"/>
      <c r="AF49" s="766"/>
      <c r="AG49" s="766"/>
      <c r="AH49" s="766"/>
      <c r="AI49" s="766"/>
      <c r="AJ49" s="766"/>
      <c r="AK49" s="766"/>
      <c r="AL49" s="766"/>
    </row>
    <row r="50">
      <c r="A50" s="754">
        <f ca="1">A49</f>
        <v>43601</v>
      </c>
      <c r="B50" s="172" t="s">
        <v>437</v>
      </c>
      <c r="C50" s="767">
        <f>IF(C49=4,1,C49+1)</f>
        <v>4</v>
      </c>
      <c r="D50" s="757" t="str">
        <f>IF(C50=1,"甲",IF(C50=2,"乙",IF(C50=3,"丙",IF(C50=4,"丁",""))))</f>
        <v>丁</v>
      </c>
      <c r="E50" s="757" t="e">
        <f ca="1">SUMPRODUCT((计划!$B$12:$B$755=$A50)*(计划!$D$12:$D$755=$B50),计划!$AF$12:$AF$755)</f>
        <v>#REF!</v>
      </c>
      <c r="F50" s="758" t="e">
        <f ca="1">SUMPRODUCT((计划!$B$12:$B$755=$A50)*(计划!$D$12:$D$755=$B50),计划!CW$12:CW$755)</f>
        <v>#REF!</v>
      </c>
      <c r="G50" s="758" t="e">
        <f ca="1">SUMPRODUCT((计划!$B$12:$B$755=$A50)*(计划!$D$12:$D$755=$B50),计划!CX$12:CX$755)</f>
        <v>#REF!</v>
      </c>
      <c r="H50" s="759" t="e">
        <f ca="1">SUMPRODUCT((计划!$B$12:$B$755=$A50)*(计划!$D$12:$D$755=$B50),计划!AV$12:AV$755)/8</f>
        <v>#REF!</v>
      </c>
      <c r="I50" s="759" t="e">
        <f ca="1">SUMPRODUCT((计划!$B$12:$B$755=$A50)*(计划!$D$12:$D$755=$B50),计划!AX$12:AX$755)/8</f>
        <v>#REF!</v>
      </c>
      <c r="J50" s="759" t="e">
        <f ca="1">SUMPRODUCT((计划!$B$12:$B$755=$A50)*(计划!$D$12:$D$755=$B50),计划!AW$12:AW$755)/8</f>
        <v>#REF!</v>
      </c>
      <c r="K50" s="759" t="e">
        <f ca="1">SUMPRODUCT((计划!$B$12:$B$755=$A50)*(计划!$D$12:$D$755=$B50),计划!AY$12:AY$755)/8</f>
        <v>#REF!</v>
      </c>
      <c r="L50" s="759" t="e">
        <f ca="1">SUMPRODUCT((计划!$B$12:$B$755=$A50)*(计划!$D$12:$D$755=$B50),计划!AZ$12:AZ$755)/8</f>
        <v>#REF!</v>
      </c>
      <c r="M50" s="759" t="e">
        <f ca="1">SUMPRODUCT((计划!$B$12:$B$755=$A50)*(计划!$D$12:$D$755=$B50),计划!BA$12:BA$755)/8</f>
        <v>#REF!</v>
      </c>
      <c r="N50" s="759" t="e">
        <f ca="1">SUMPRODUCT((计划!$B$12:$B$755=$A50)*(计划!$D$12:$D$755=$B50),计划!BB$12:BB$755)/8</f>
        <v>#REF!</v>
      </c>
      <c r="O50" s="759" t="e">
        <f ca="1">SUMPRODUCT((计划!$B$12:$B$755=$A50)*(计划!$D$12:$D$755=$B50),计划!BC$12:BC$755)/8</f>
        <v>#REF!</v>
      </c>
      <c r="P50" s="759" t="e">
        <f ca="1">SUMPRODUCT((计划!$B$12:$B$755=$A50)*(计划!$D$12:$D$755=$B50),计划!BD$12:BD$755)/8</f>
        <v>#REF!</v>
      </c>
      <c r="Q50" s="759" t="e">
        <f ca="1">SUMPRODUCT((计划!$B$12:$B$755=$A50)*(计划!$D$12:$D$755=$B50),计划!BG$12:BG$755)/8</f>
        <v>#REF!</v>
      </c>
      <c r="R50" s="758" t="e">
        <f ca="1">SUMPRODUCT((计划!$B$12:$B$755=$A50)*(计划!$D$12:$D$755=$B50),计划!DL$12:DL$755)*$E50/8</f>
        <v>#REF!</v>
      </c>
      <c r="S50" s="758" t="e">
        <f ca="1">SUMPRODUCT((计划!$B$12:$B$755=$A50)*(计划!$D$12:$D$755=$B50),计划!DK$12:DK$755)*$E50/8</f>
        <v>#REF!</v>
      </c>
      <c r="T50" s="758" t="e">
        <f ca="1">SUMPRODUCT((计划!$B$12:$B$755=$A50)*(计划!$D$12:$D$755=$B50),计划!DM$12:DM$755)*$E50/8</f>
        <v>#REF!</v>
      </c>
      <c r="U50" s="758" t="e">
        <f ca="1">SUMPRODUCT((计划!$B$12:$B$755=$A50)*(计划!$D$12:$D$755=$B50),计划!DN$12:DN$755)*$E50/8</f>
        <v>#REF!</v>
      </c>
      <c r="V50" s="758" t="e">
        <f ca="1">SUMPRODUCT((计划!$B$12:$B$755=$A50)*(计划!$D$12:$D$755=$B50),计划!DO$12:DO$755)*$E50/8</f>
        <v>#REF!</v>
      </c>
      <c r="W50" s="758" t="e">
        <f ca="1">SUMPRODUCT((计划!$B$12:$B$755=$A50)*(计划!$D$12:$D$755=$B50),计划!DP$12:DP$755)*$E50/8</f>
        <v>#REF!</v>
      </c>
      <c r="X50" s="758" t="e">
        <f ca="1">SUMPRODUCT((计划!$B$12:$B$755=$A50)*(计划!$D$12:$D$755=$B50),计划!DQ$12:DQ$755)*$E50/8</f>
        <v>#REF!</v>
      </c>
      <c r="Y50" s="758" t="e">
        <f ca="1">SUMPRODUCT((计划!$B$12:$B$755=$A50)*(计划!$D$12:$D$755=$B50),计划!DR$12:DR$755)*$E50/8</f>
        <v>#REF!</v>
      </c>
      <c r="Z50" s="760" t="e">
        <f ca="1">SUMPRODUCT((R50:V50)*($AE$3:$AI$3))</f>
        <v>#REF!</v>
      </c>
      <c r="AA50" s="760" t="e">
        <f ca="1">SUMPRODUCT((W50:Y50)*($AJ$3:$AL$3))</f>
        <v>#REF!</v>
      </c>
      <c r="AB50" s="761" t="e">
        <f ca="1">IF(G50=0,0,Z50/G50)</f>
        <v>#REF!</v>
      </c>
      <c r="AC50" s="761" t="e">
        <f ca="1">IF(G50=0,0,AA50/G50)</f>
        <v>#REF!</v>
      </c>
      <c r="AE50" s="766"/>
      <c r="AF50" s="766"/>
      <c r="AG50" s="766"/>
      <c r="AH50" s="766"/>
      <c r="AI50" s="766"/>
      <c r="AJ50" s="766"/>
      <c r="AK50" s="766"/>
      <c r="AL50" s="766"/>
    </row>
    <row r="51">
      <c r="A51" s="754">
        <f ca="1">A48+1</f>
        <v>43602</v>
      </c>
      <c r="B51" s="172" t="s">
        <v>424</v>
      </c>
      <c r="C51" s="767">
        <f>IF(C45=1,4,C45-1)</f>
        <v>2</v>
      </c>
      <c r="D51" s="757" t="str">
        <f>IF(C51=1,"甲",IF(C51=2,"乙",IF(C51=3,"丙",IF(C51=4,"丁",""))))</f>
        <v>乙</v>
      </c>
      <c r="E51" s="757" t="e">
        <f ca="1">SUMPRODUCT((计划!$B$12:$B$755=$A51)*(计划!$D$12:$D$755=$B51),计划!$AF$12:$AF$755)</f>
        <v>#REF!</v>
      </c>
      <c r="F51" s="758" t="e">
        <f ca="1">SUMPRODUCT((计划!$B$12:$B$755=$A51)*(计划!$D$12:$D$755=$B51),计划!CW$12:CW$755)</f>
        <v>#REF!</v>
      </c>
      <c r="G51" s="758" t="e">
        <f ca="1">SUMPRODUCT((计划!$B$12:$B$755=$A51)*(计划!$D$12:$D$755=$B51),计划!CX$12:CX$755)</f>
        <v>#REF!</v>
      </c>
      <c r="H51" s="759" t="e">
        <f ca="1">SUMPRODUCT((计划!$B$12:$B$755=$A51)*(计划!$D$12:$D$755=$B51),计划!AV$12:AV$755)/8</f>
        <v>#REF!</v>
      </c>
      <c r="I51" s="759" t="e">
        <f ca="1">SUMPRODUCT((计划!$B$12:$B$755=$A51)*(计划!$D$12:$D$755=$B51),计划!AX$12:AX$755)/8</f>
        <v>#REF!</v>
      </c>
      <c r="J51" s="759" t="e">
        <f ca="1">SUMPRODUCT((计划!$B$12:$B$755=$A51)*(计划!$D$12:$D$755=$B51),计划!AW$12:AW$755)/8</f>
        <v>#REF!</v>
      </c>
      <c r="K51" s="759" t="e">
        <f ca="1">SUMPRODUCT((计划!$B$12:$B$755=$A51)*(计划!$D$12:$D$755=$B51),计划!AY$12:AY$755)/8</f>
        <v>#REF!</v>
      </c>
      <c r="L51" s="759" t="e">
        <f ca="1">SUMPRODUCT((计划!$B$12:$B$755=$A51)*(计划!$D$12:$D$755=$B51),计划!AZ$12:AZ$755)/8</f>
        <v>#REF!</v>
      </c>
      <c r="M51" s="759" t="e">
        <f ca="1">SUMPRODUCT((计划!$B$12:$B$755=$A51)*(计划!$D$12:$D$755=$B51),计划!BA$12:BA$755)/8</f>
        <v>#REF!</v>
      </c>
      <c r="N51" s="759" t="e">
        <f ca="1">SUMPRODUCT((计划!$B$12:$B$755=$A51)*(计划!$D$12:$D$755=$B51),计划!BB$12:BB$755)/8</f>
        <v>#REF!</v>
      </c>
      <c r="O51" s="759" t="e">
        <f ca="1">SUMPRODUCT((计划!$B$12:$B$755=$A51)*(计划!$D$12:$D$755=$B51),计划!BC$12:BC$755)/8</f>
        <v>#REF!</v>
      </c>
      <c r="P51" s="759" t="e">
        <f ca="1">SUMPRODUCT((计划!$B$12:$B$755=$A51)*(计划!$D$12:$D$755=$B51),计划!BD$12:BD$755)/8</f>
        <v>#REF!</v>
      </c>
      <c r="Q51" s="759" t="e">
        <f ca="1">SUMPRODUCT((计划!$B$12:$B$755=$A51)*(计划!$D$12:$D$755=$B51),计划!BG$12:BG$755)/8</f>
        <v>#REF!</v>
      </c>
      <c r="R51" s="758" t="e">
        <f ca="1">SUMPRODUCT((计划!$B$12:$B$755=$A51)*(计划!$D$12:$D$755=$B51),计划!DL$12:DL$755)*$E51/8</f>
        <v>#REF!</v>
      </c>
      <c r="S51" s="758" t="e">
        <f ca="1">SUMPRODUCT((计划!$B$12:$B$755=$A51)*(计划!$D$12:$D$755=$B51),计划!DK$12:DK$755)*$E51/8</f>
        <v>#REF!</v>
      </c>
      <c r="T51" s="758" t="e">
        <f ca="1">SUMPRODUCT((计划!$B$12:$B$755=$A51)*(计划!$D$12:$D$755=$B51),计划!DM$12:DM$755)*$E51/8</f>
        <v>#REF!</v>
      </c>
      <c r="U51" s="758" t="e">
        <f ca="1">SUMPRODUCT((计划!$B$12:$B$755=$A51)*(计划!$D$12:$D$755=$B51),计划!DN$12:DN$755)*$E51/8</f>
        <v>#REF!</v>
      </c>
      <c r="V51" s="758" t="e">
        <f ca="1">SUMPRODUCT((计划!$B$12:$B$755=$A51)*(计划!$D$12:$D$755=$B51),计划!DO$12:DO$755)*$E51/8</f>
        <v>#REF!</v>
      </c>
      <c r="W51" s="758" t="e">
        <f ca="1">SUMPRODUCT((计划!$B$12:$B$755=$A51)*(计划!$D$12:$D$755=$B51),计划!DP$12:DP$755)*$E51/8</f>
        <v>#REF!</v>
      </c>
      <c r="X51" s="758" t="e">
        <f ca="1">SUMPRODUCT((计划!$B$12:$B$755=$A51)*(计划!$D$12:$D$755=$B51),计划!DQ$12:DQ$755)*$E51/8</f>
        <v>#REF!</v>
      </c>
      <c r="Y51" s="758" t="e">
        <f ca="1">SUMPRODUCT((计划!$B$12:$B$755=$A51)*(计划!$D$12:$D$755=$B51),计划!DR$12:DR$755)*$E51/8</f>
        <v>#REF!</v>
      </c>
      <c r="Z51" s="760" t="e">
        <f ca="1">SUMPRODUCT((R51:V51)*($AE$3:$AI$3))</f>
        <v>#REF!</v>
      </c>
      <c r="AA51" s="760" t="e">
        <f ca="1">SUMPRODUCT((W51:Y51)*($AJ$3:$AL$3))</f>
        <v>#REF!</v>
      </c>
      <c r="AB51" s="761" t="e">
        <f ca="1">IF(G51=0,0,Z51/G51)</f>
        <v>#REF!</v>
      </c>
      <c r="AC51" s="761" t="e">
        <f ca="1">IF(G51=0,0,AA51/G51)</f>
        <v>#REF!</v>
      </c>
      <c r="AE51" s="766"/>
      <c r="AF51" s="766"/>
      <c r="AG51" s="766"/>
      <c r="AH51" s="766"/>
      <c r="AI51" s="766"/>
      <c r="AJ51" s="766"/>
      <c r="AK51" s="766"/>
      <c r="AL51" s="766"/>
    </row>
    <row r="52">
      <c r="A52" s="754">
        <f ca="1">A51</f>
        <v>43602</v>
      </c>
      <c r="B52" s="172" t="s">
        <v>434</v>
      </c>
      <c r="C52" s="767">
        <f>IF(C51=4,1,C51+1)</f>
        <v>3</v>
      </c>
      <c r="D52" s="757" t="str">
        <f>IF(C52=1,"甲",IF(C52=2,"乙",IF(C52=3,"丙",IF(C52=4,"丁",""))))</f>
        <v>丙</v>
      </c>
      <c r="E52" s="757" t="e">
        <f ca="1">SUMPRODUCT((计划!$B$12:$B$755=$A52)*(计划!$D$12:$D$755=$B52),计划!$AF$12:$AF$755)</f>
        <v>#REF!</v>
      </c>
      <c r="F52" s="758" t="e">
        <f ca="1">SUMPRODUCT((计划!$B$12:$B$755=$A52)*(计划!$D$12:$D$755=$B52),计划!CW$12:CW$755)</f>
        <v>#REF!</v>
      </c>
      <c r="G52" s="758" t="e">
        <f ca="1">SUMPRODUCT((计划!$B$12:$B$755=$A52)*(计划!$D$12:$D$755=$B52),计划!CX$12:CX$755)</f>
        <v>#REF!</v>
      </c>
      <c r="H52" s="759" t="e">
        <f ca="1">SUMPRODUCT((计划!$B$12:$B$755=$A52)*(计划!$D$12:$D$755=$B52),计划!AV$12:AV$755)/8</f>
        <v>#REF!</v>
      </c>
      <c r="I52" s="759" t="e">
        <f ca="1">SUMPRODUCT((计划!$B$12:$B$755=$A52)*(计划!$D$12:$D$755=$B52),计划!AX$12:AX$755)/8</f>
        <v>#REF!</v>
      </c>
      <c r="J52" s="759" t="e">
        <f ca="1">SUMPRODUCT((计划!$B$12:$B$755=$A52)*(计划!$D$12:$D$755=$B52),计划!AW$12:AW$755)/8</f>
        <v>#REF!</v>
      </c>
      <c r="K52" s="759" t="e">
        <f ca="1">SUMPRODUCT((计划!$B$12:$B$755=$A52)*(计划!$D$12:$D$755=$B52),计划!AY$12:AY$755)/8</f>
        <v>#REF!</v>
      </c>
      <c r="L52" s="759" t="e">
        <f ca="1">SUMPRODUCT((计划!$B$12:$B$755=$A52)*(计划!$D$12:$D$755=$B52),计划!AZ$12:AZ$755)/8</f>
        <v>#REF!</v>
      </c>
      <c r="M52" s="759" t="e">
        <f ca="1">SUMPRODUCT((计划!$B$12:$B$755=$A52)*(计划!$D$12:$D$755=$B52),计划!BA$12:BA$755)/8</f>
        <v>#REF!</v>
      </c>
      <c r="N52" s="759" t="e">
        <f ca="1">SUMPRODUCT((计划!$B$12:$B$755=$A52)*(计划!$D$12:$D$755=$B52),计划!BB$12:BB$755)/8</f>
        <v>#REF!</v>
      </c>
      <c r="O52" s="759" t="e">
        <f ca="1">SUMPRODUCT((计划!$B$12:$B$755=$A52)*(计划!$D$12:$D$755=$B52),计划!BC$12:BC$755)/8</f>
        <v>#REF!</v>
      </c>
      <c r="P52" s="759" t="e">
        <f ca="1">SUMPRODUCT((计划!$B$12:$B$755=$A52)*(计划!$D$12:$D$755=$B52),计划!BD$12:BD$755)/8</f>
        <v>#REF!</v>
      </c>
      <c r="Q52" s="759" t="e">
        <f ca="1">SUMPRODUCT((计划!$B$12:$B$755=$A52)*(计划!$D$12:$D$755=$B52),计划!BG$12:BG$755)/8</f>
        <v>#REF!</v>
      </c>
      <c r="R52" s="758" t="e">
        <f ca="1">SUMPRODUCT((计划!$B$12:$B$755=$A52)*(计划!$D$12:$D$755=$B52),计划!DL$12:DL$755)*$E52/8</f>
        <v>#REF!</v>
      </c>
      <c r="S52" s="758" t="e">
        <f ca="1">SUMPRODUCT((计划!$B$12:$B$755=$A52)*(计划!$D$12:$D$755=$B52),计划!DK$12:DK$755)*$E52/8</f>
        <v>#REF!</v>
      </c>
      <c r="T52" s="758" t="e">
        <f ca="1">SUMPRODUCT((计划!$B$12:$B$755=$A52)*(计划!$D$12:$D$755=$B52),计划!DM$12:DM$755)*$E52/8</f>
        <v>#REF!</v>
      </c>
      <c r="U52" s="758" t="e">
        <f ca="1">SUMPRODUCT((计划!$B$12:$B$755=$A52)*(计划!$D$12:$D$755=$B52),计划!DN$12:DN$755)*$E52/8</f>
        <v>#REF!</v>
      </c>
      <c r="V52" s="758" t="e">
        <f ca="1">SUMPRODUCT((计划!$B$12:$B$755=$A52)*(计划!$D$12:$D$755=$B52),计划!DO$12:DO$755)*$E52/8</f>
        <v>#REF!</v>
      </c>
      <c r="W52" s="758" t="e">
        <f ca="1">SUMPRODUCT((计划!$B$12:$B$755=$A52)*(计划!$D$12:$D$755=$B52),计划!DP$12:DP$755)*$E52/8</f>
        <v>#REF!</v>
      </c>
      <c r="X52" s="758" t="e">
        <f ca="1">SUMPRODUCT((计划!$B$12:$B$755=$A52)*(计划!$D$12:$D$755=$B52),计划!DQ$12:DQ$755)*$E52/8</f>
        <v>#REF!</v>
      </c>
      <c r="Y52" s="758" t="e">
        <f ca="1">SUMPRODUCT((计划!$B$12:$B$755=$A52)*(计划!$D$12:$D$755=$B52),计划!DR$12:DR$755)*$E52/8</f>
        <v>#REF!</v>
      </c>
      <c r="Z52" s="760" t="e">
        <f ca="1">SUMPRODUCT((R52:V52)*($AE$3:$AI$3))</f>
        <v>#REF!</v>
      </c>
      <c r="AA52" s="760" t="e">
        <f ca="1">SUMPRODUCT((W52:Y52)*($AJ$3:$AL$3))</f>
        <v>#REF!</v>
      </c>
      <c r="AB52" s="761" t="e">
        <f ca="1">IF(G52=0,0,Z52/G52)</f>
        <v>#REF!</v>
      </c>
      <c r="AC52" s="761" t="e">
        <f ca="1">IF(G52=0,0,AA52/G52)</f>
        <v>#REF!</v>
      </c>
      <c r="AE52" s="766"/>
      <c r="AF52" s="766"/>
      <c r="AG52" s="766"/>
      <c r="AH52" s="766"/>
      <c r="AI52" s="766"/>
      <c r="AJ52" s="766"/>
      <c r="AK52" s="766"/>
      <c r="AL52" s="766"/>
    </row>
    <row r="53">
      <c r="A53" s="754">
        <f ca="1">A52</f>
        <v>43602</v>
      </c>
      <c r="B53" s="172" t="s">
        <v>437</v>
      </c>
      <c r="C53" s="767">
        <f>IF(C52=4,1,C52+1)</f>
        <v>4</v>
      </c>
      <c r="D53" s="757" t="str">
        <f>IF(C53=1,"甲",IF(C53=2,"乙",IF(C53=3,"丙",IF(C53=4,"丁",""))))</f>
        <v>丁</v>
      </c>
      <c r="E53" s="757" t="e">
        <f ca="1">SUMPRODUCT((计划!$B$12:$B$755=$A53)*(计划!$D$12:$D$755=$B53),计划!$AF$12:$AF$755)</f>
        <v>#REF!</v>
      </c>
      <c r="F53" s="758" t="e">
        <f ca="1">SUMPRODUCT((计划!$B$12:$B$755=$A53)*(计划!$D$12:$D$755=$B53),计划!CW$12:CW$755)</f>
        <v>#REF!</v>
      </c>
      <c r="G53" s="758" t="e">
        <f ca="1">SUMPRODUCT((计划!$B$12:$B$755=$A53)*(计划!$D$12:$D$755=$B53),计划!CX$12:CX$755)</f>
        <v>#REF!</v>
      </c>
      <c r="H53" s="759" t="e">
        <f ca="1">SUMPRODUCT((计划!$B$12:$B$755=$A53)*(计划!$D$12:$D$755=$B53),计划!AV$12:AV$755)/8</f>
        <v>#REF!</v>
      </c>
      <c r="I53" s="759" t="e">
        <f ca="1">SUMPRODUCT((计划!$B$12:$B$755=$A53)*(计划!$D$12:$D$755=$B53),计划!AX$12:AX$755)/8</f>
        <v>#REF!</v>
      </c>
      <c r="J53" s="759" t="e">
        <f ca="1">SUMPRODUCT((计划!$B$12:$B$755=$A53)*(计划!$D$12:$D$755=$B53),计划!AW$12:AW$755)/8</f>
        <v>#REF!</v>
      </c>
      <c r="K53" s="759" t="e">
        <f ca="1">SUMPRODUCT((计划!$B$12:$B$755=$A53)*(计划!$D$12:$D$755=$B53),计划!AY$12:AY$755)/8</f>
        <v>#REF!</v>
      </c>
      <c r="L53" s="759" t="e">
        <f ca="1">SUMPRODUCT((计划!$B$12:$B$755=$A53)*(计划!$D$12:$D$755=$B53),计划!AZ$12:AZ$755)/8</f>
        <v>#REF!</v>
      </c>
      <c r="M53" s="759" t="e">
        <f ca="1">SUMPRODUCT((计划!$B$12:$B$755=$A53)*(计划!$D$12:$D$755=$B53),计划!BA$12:BA$755)/8</f>
        <v>#REF!</v>
      </c>
      <c r="N53" s="759" t="e">
        <f ca="1">SUMPRODUCT((计划!$B$12:$B$755=$A53)*(计划!$D$12:$D$755=$B53),计划!BB$12:BB$755)/8</f>
        <v>#REF!</v>
      </c>
      <c r="O53" s="759" t="e">
        <f ca="1">SUMPRODUCT((计划!$B$12:$B$755=$A53)*(计划!$D$12:$D$755=$B53),计划!BC$12:BC$755)/8</f>
        <v>#REF!</v>
      </c>
      <c r="P53" s="759" t="e">
        <f ca="1">SUMPRODUCT((计划!$B$12:$B$755=$A53)*(计划!$D$12:$D$755=$B53),计划!BD$12:BD$755)/8</f>
        <v>#REF!</v>
      </c>
      <c r="Q53" s="759" t="e">
        <f ca="1">SUMPRODUCT((计划!$B$12:$B$755=$A53)*(计划!$D$12:$D$755=$B53),计划!BG$12:BG$755)/8</f>
        <v>#REF!</v>
      </c>
      <c r="R53" s="758" t="e">
        <f ca="1">SUMPRODUCT((计划!$B$12:$B$755=$A53)*(计划!$D$12:$D$755=$B53),计划!DL$12:DL$755)*$E53/8</f>
        <v>#REF!</v>
      </c>
      <c r="S53" s="758" t="e">
        <f ca="1">SUMPRODUCT((计划!$B$12:$B$755=$A53)*(计划!$D$12:$D$755=$B53),计划!DK$12:DK$755)*$E53/8</f>
        <v>#REF!</v>
      </c>
      <c r="T53" s="758" t="e">
        <f ca="1">SUMPRODUCT((计划!$B$12:$B$755=$A53)*(计划!$D$12:$D$755=$B53),计划!DM$12:DM$755)*$E53/8</f>
        <v>#REF!</v>
      </c>
      <c r="U53" s="758" t="e">
        <f ca="1">SUMPRODUCT((计划!$B$12:$B$755=$A53)*(计划!$D$12:$D$755=$B53),计划!DN$12:DN$755)*$E53/8</f>
        <v>#REF!</v>
      </c>
      <c r="V53" s="758" t="e">
        <f ca="1">SUMPRODUCT((计划!$B$12:$B$755=$A53)*(计划!$D$12:$D$755=$B53),计划!DO$12:DO$755)*$E53/8</f>
        <v>#REF!</v>
      </c>
      <c r="W53" s="758" t="e">
        <f ca="1">SUMPRODUCT((计划!$B$12:$B$755=$A53)*(计划!$D$12:$D$755=$B53),计划!DP$12:DP$755)*$E53/8</f>
        <v>#REF!</v>
      </c>
      <c r="X53" s="758" t="e">
        <f ca="1">SUMPRODUCT((计划!$B$12:$B$755=$A53)*(计划!$D$12:$D$755=$B53),计划!DQ$12:DQ$755)*$E53/8</f>
        <v>#REF!</v>
      </c>
      <c r="Y53" s="758" t="e">
        <f ca="1">SUMPRODUCT((计划!$B$12:$B$755=$A53)*(计划!$D$12:$D$755=$B53),计划!DR$12:DR$755)*$E53/8</f>
        <v>#REF!</v>
      </c>
      <c r="Z53" s="760" t="e">
        <f ca="1">SUMPRODUCT((R53:V53)*($AE$3:$AI$3))</f>
        <v>#REF!</v>
      </c>
      <c r="AA53" s="760" t="e">
        <f ca="1">SUMPRODUCT((W53:Y53)*($AJ$3:$AL$3))</f>
        <v>#REF!</v>
      </c>
      <c r="AB53" s="761" t="e">
        <f ca="1">IF(G53=0,0,Z53/G53)</f>
        <v>#REF!</v>
      </c>
      <c r="AC53" s="761" t="e">
        <f ca="1">IF(G53=0,0,AA53/G53)</f>
        <v>#REF!</v>
      </c>
      <c r="AE53" s="766"/>
      <c r="AF53" s="766"/>
      <c r="AG53" s="766"/>
      <c r="AH53" s="766"/>
      <c r="AI53" s="766"/>
      <c r="AJ53" s="766"/>
      <c r="AK53" s="766"/>
      <c r="AL53" s="766"/>
    </row>
    <row r="54">
      <c r="A54" s="754">
        <f ca="1">A51+1</f>
        <v>43603</v>
      </c>
      <c r="B54" s="172" t="s">
        <v>424</v>
      </c>
      <c r="C54" s="767">
        <f>IF(C48=1,4,C48-1)</f>
        <v>1</v>
      </c>
      <c r="D54" s="757" t="str">
        <f>IF(C54=1,"甲",IF(C54=2,"乙",IF(C54=3,"丙",IF(C54=4,"丁",""))))</f>
        <v>甲</v>
      </c>
      <c r="E54" s="757" t="e">
        <f ca="1">SUMPRODUCT((计划!$B$12:$B$755=$A54)*(计划!$D$12:$D$755=$B54),计划!$AF$12:$AF$755)</f>
        <v>#REF!</v>
      </c>
      <c r="F54" s="758" t="e">
        <f ca="1">SUMPRODUCT((计划!$B$12:$B$755=$A54)*(计划!$D$12:$D$755=$B54),计划!CW$12:CW$755)</f>
        <v>#REF!</v>
      </c>
      <c r="G54" s="758" t="e">
        <f ca="1">SUMPRODUCT((计划!$B$12:$B$755=$A54)*(计划!$D$12:$D$755=$B54),计划!CX$12:CX$755)</f>
        <v>#REF!</v>
      </c>
      <c r="H54" s="759" t="e">
        <f ca="1">SUMPRODUCT((计划!$B$12:$B$755=$A54)*(计划!$D$12:$D$755=$B54),计划!AV$12:AV$755)/8</f>
        <v>#REF!</v>
      </c>
      <c r="I54" s="759" t="e">
        <f ca="1">SUMPRODUCT((计划!$B$12:$B$755=$A54)*(计划!$D$12:$D$755=$B54),计划!AX$12:AX$755)/8</f>
        <v>#REF!</v>
      </c>
      <c r="J54" s="759" t="e">
        <f ca="1">SUMPRODUCT((计划!$B$12:$B$755=$A54)*(计划!$D$12:$D$755=$B54),计划!AW$12:AW$755)/8</f>
        <v>#REF!</v>
      </c>
      <c r="K54" s="759" t="e">
        <f ca="1">SUMPRODUCT((计划!$B$12:$B$755=$A54)*(计划!$D$12:$D$755=$B54),计划!AY$12:AY$755)/8</f>
        <v>#REF!</v>
      </c>
      <c r="L54" s="759" t="e">
        <f ca="1">SUMPRODUCT((计划!$B$12:$B$755=$A54)*(计划!$D$12:$D$755=$B54),计划!AZ$12:AZ$755)/8</f>
        <v>#REF!</v>
      </c>
      <c r="M54" s="759" t="e">
        <f ca="1">SUMPRODUCT((计划!$B$12:$B$755=$A54)*(计划!$D$12:$D$755=$B54),计划!BA$12:BA$755)/8</f>
        <v>#REF!</v>
      </c>
      <c r="N54" s="759" t="e">
        <f ca="1">SUMPRODUCT((计划!$B$12:$B$755=$A54)*(计划!$D$12:$D$755=$B54),计划!BB$12:BB$755)/8</f>
        <v>#REF!</v>
      </c>
      <c r="O54" s="759" t="e">
        <f ca="1">SUMPRODUCT((计划!$B$12:$B$755=$A54)*(计划!$D$12:$D$755=$B54),计划!BC$12:BC$755)/8</f>
        <v>#REF!</v>
      </c>
      <c r="P54" s="759" t="e">
        <f ca="1">SUMPRODUCT((计划!$B$12:$B$755=$A54)*(计划!$D$12:$D$755=$B54),计划!BD$12:BD$755)/8</f>
        <v>#REF!</v>
      </c>
      <c r="Q54" s="759" t="e">
        <f ca="1">SUMPRODUCT((计划!$B$12:$B$755=$A54)*(计划!$D$12:$D$755=$B54),计划!BG$12:BG$755)/8</f>
        <v>#REF!</v>
      </c>
      <c r="R54" s="758" t="e">
        <f ca="1">SUMPRODUCT((计划!$B$12:$B$755=$A54)*(计划!$D$12:$D$755=$B54),计划!DL$12:DL$755)*$E54/8</f>
        <v>#REF!</v>
      </c>
      <c r="S54" s="758" t="e">
        <f ca="1">SUMPRODUCT((计划!$B$12:$B$755=$A54)*(计划!$D$12:$D$755=$B54),计划!DK$12:DK$755)*$E54/8</f>
        <v>#REF!</v>
      </c>
      <c r="T54" s="758" t="e">
        <f ca="1">SUMPRODUCT((计划!$B$12:$B$755=$A54)*(计划!$D$12:$D$755=$B54),计划!DM$12:DM$755)*$E54/8</f>
        <v>#REF!</v>
      </c>
      <c r="U54" s="758" t="e">
        <f ca="1">SUMPRODUCT((计划!$B$12:$B$755=$A54)*(计划!$D$12:$D$755=$B54),计划!DN$12:DN$755)*$E54/8</f>
        <v>#REF!</v>
      </c>
      <c r="V54" s="758" t="e">
        <f ca="1">SUMPRODUCT((计划!$B$12:$B$755=$A54)*(计划!$D$12:$D$755=$B54),计划!DO$12:DO$755)*$E54/8</f>
        <v>#REF!</v>
      </c>
      <c r="W54" s="758" t="e">
        <f ca="1">SUMPRODUCT((计划!$B$12:$B$755=$A54)*(计划!$D$12:$D$755=$B54),计划!DP$12:DP$755)*$E54/8</f>
        <v>#REF!</v>
      </c>
      <c r="X54" s="758" t="e">
        <f ca="1">SUMPRODUCT((计划!$B$12:$B$755=$A54)*(计划!$D$12:$D$755=$B54),计划!DQ$12:DQ$755)*$E54/8</f>
        <v>#REF!</v>
      </c>
      <c r="Y54" s="758" t="e">
        <f ca="1">SUMPRODUCT((计划!$B$12:$B$755=$A54)*(计划!$D$12:$D$755=$B54),计划!DR$12:DR$755)*$E54/8</f>
        <v>#REF!</v>
      </c>
      <c r="Z54" s="760" t="e">
        <f ca="1">SUMPRODUCT((R54:V54)*($AE$3:$AI$3))</f>
        <v>#REF!</v>
      </c>
      <c r="AA54" s="760" t="e">
        <f ca="1">SUMPRODUCT((W54:Y54)*($AJ$3:$AL$3))</f>
        <v>#REF!</v>
      </c>
      <c r="AB54" s="761" t="e">
        <f ca="1">IF(G54=0,0,Z54/G54)</f>
        <v>#REF!</v>
      </c>
      <c r="AC54" s="761" t="e">
        <f ca="1">IF(G54=0,0,AA54/G54)</f>
        <v>#REF!</v>
      </c>
      <c r="AE54" s="766"/>
      <c r="AF54" s="766"/>
      <c r="AG54" s="766"/>
      <c r="AH54" s="766"/>
      <c r="AI54" s="766"/>
      <c r="AJ54" s="766"/>
      <c r="AK54" s="766"/>
      <c r="AL54" s="766"/>
    </row>
    <row r="55">
      <c r="A55" s="754">
        <f ca="1">A54</f>
        <v>43603</v>
      </c>
      <c r="B55" s="172" t="s">
        <v>434</v>
      </c>
      <c r="C55" s="767">
        <f>IF(C54=4,1,C54+1)</f>
        <v>2</v>
      </c>
      <c r="D55" s="757" t="str">
        <f>IF(C55=1,"甲",IF(C55=2,"乙",IF(C55=3,"丙",IF(C55=4,"丁",""))))</f>
        <v>乙</v>
      </c>
      <c r="E55" s="757" t="e">
        <f ca="1">SUMPRODUCT((计划!$B$12:$B$755=$A55)*(计划!$D$12:$D$755=$B55),计划!$AF$12:$AF$755)</f>
        <v>#REF!</v>
      </c>
      <c r="F55" s="758" t="e">
        <f ca="1">SUMPRODUCT((计划!$B$12:$B$755=$A55)*(计划!$D$12:$D$755=$B55),计划!CW$12:CW$755)</f>
        <v>#REF!</v>
      </c>
      <c r="G55" s="758" t="e">
        <f ca="1">SUMPRODUCT((计划!$B$12:$B$755=$A55)*(计划!$D$12:$D$755=$B55),计划!CX$12:CX$755)</f>
        <v>#REF!</v>
      </c>
      <c r="H55" s="759" t="e">
        <f ca="1">SUMPRODUCT((计划!$B$12:$B$755=$A55)*(计划!$D$12:$D$755=$B55),计划!AV$12:AV$755)/8</f>
        <v>#REF!</v>
      </c>
      <c r="I55" s="759" t="e">
        <f ca="1">SUMPRODUCT((计划!$B$12:$B$755=$A55)*(计划!$D$12:$D$755=$B55),计划!AX$12:AX$755)/8</f>
        <v>#REF!</v>
      </c>
      <c r="J55" s="759" t="e">
        <f ca="1">SUMPRODUCT((计划!$B$12:$B$755=$A55)*(计划!$D$12:$D$755=$B55),计划!AW$12:AW$755)/8</f>
        <v>#REF!</v>
      </c>
      <c r="K55" s="759" t="e">
        <f ca="1">SUMPRODUCT((计划!$B$12:$B$755=$A55)*(计划!$D$12:$D$755=$B55),计划!AY$12:AY$755)/8</f>
        <v>#REF!</v>
      </c>
      <c r="L55" s="759" t="e">
        <f ca="1">SUMPRODUCT((计划!$B$12:$B$755=$A55)*(计划!$D$12:$D$755=$B55),计划!AZ$12:AZ$755)/8</f>
        <v>#REF!</v>
      </c>
      <c r="M55" s="759" t="e">
        <f ca="1">SUMPRODUCT((计划!$B$12:$B$755=$A55)*(计划!$D$12:$D$755=$B55),计划!BA$12:BA$755)/8</f>
        <v>#REF!</v>
      </c>
      <c r="N55" s="759" t="e">
        <f ca="1">SUMPRODUCT((计划!$B$12:$B$755=$A55)*(计划!$D$12:$D$755=$B55),计划!BB$12:BB$755)/8</f>
        <v>#REF!</v>
      </c>
      <c r="O55" s="759" t="e">
        <f ca="1">SUMPRODUCT((计划!$B$12:$B$755=$A55)*(计划!$D$12:$D$755=$B55),计划!BC$12:BC$755)/8</f>
        <v>#REF!</v>
      </c>
      <c r="P55" s="759" t="e">
        <f ca="1">SUMPRODUCT((计划!$B$12:$B$755=$A55)*(计划!$D$12:$D$755=$B55),计划!BD$12:BD$755)/8</f>
        <v>#REF!</v>
      </c>
      <c r="Q55" s="759" t="e">
        <f ca="1">SUMPRODUCT((计划!$B$12:$B$755=$A55)*(计划!$D$12:$D$755=$B55),计划!BG$12:BG$755)/8</f>
        <v>#REF!</v>
      </c>
      <c r="R55" s="758" t="e">
        <f ca="1">SUMPRODUCT((计划!$B$12:$B$755=$A55)*(计划!$D$12:$D$755=$B55),计划!DL$12:DL$755)*$E55/8</f>
        <v>#REF!</v>
      </c>
      <c r="S55" s="758" t="e">
        <f ca="1">SUMPRODUCT((计划!$B$12:$B$755=$A55)*(计划!$D$12:$D$755=$B55),计划!DK$12:DK$755)*$E55/8</f>
        <v>#REF!</v>
      </c>
      <c r="T55" s="758" t="e">
        <f ca="1">SUMPRODUCT((计划!$B$12:$B$755=$A55)*(计划!$D$12:$D$755=$B55),计划!DM$12:DM$755)*$E55/8</f>
        <v>#REF!</v>
      </c>
      <c r="U55" s="758" t="e">
        <f ca="1">SUMPRODUCT((计划!$B$12:$B$755=$A55)*(计划!$D$12:$D$755=$B55),计划!DN$12:DN$755)*$E55/8</f>
        <v>#REF!</v>
      </c>
      <c r="V55" s="758" t="e">
        <f ca="1">SUMPRODUCT((计划!$B$12:$B$755=$A55)*(计划!$D$12:$D$755=$B55),计划!DO$12:DO$755)*$E55/8</f>
        <v>#REF!</v>
      </c>
      <c r="W55" s="758" t="e">
        <f ca="1">SUMPRODUCT((计划!$B$12:$B$755=$A55)*(计划!$D$12:$D$755=$B55),计划!DP$12:DP$755)*$E55/8</f>
        <v>#REF!</v>
      </c>
      <c r="X55" s="758" t="e">
        <f ca="1">SUMPRODUCT((计划!$B$12:$B$755=$A55)*(计划!$D$12:$D$755=$B55),计划!DQ$12:DQ$755)*$E55/8</f>
        <v>#REF!</v>
      </c>
      <c r="Y55" s="758" t="e">
        <f ca="1">SUMPRODUCT((计划!$B$12:$B$755=$A55)*(计划!$D$12:$D$755=$B55),计划!DR$12:DR$755)*$E55/8</f>
        <v>#REF!</v>
      </c>
      <c r="Z55" s="760" t="e">
        <f ca="1">SUMPRODUCT((R55:V55)*($AE$3:$AI$3))</f>
        <v>#REF!</v>
      </c>
      <c r="AA55" s="760" t="e">
        <f ca="1">SUMPRODUCT((W55:Y55)*($AJ$3:$AL$3))</f>
        <v>#REF!</v>
      </c>
      <c r="AB55" s="761" t="e">
        <f ca="1">IF(G55=0,0,Z55/G55)</f>
        <v>#REF!</v>
      </c>
      <c r="AC55" s="761" t="e">
        <f ca="1">IF(G55=0,0,AA55/G55)</f>
        <v>#REF!</v>
      </c>
      <c r="AE55" s="766"/>
      <c r="AF55" s="766"/>
      <c r="AG55" s="766"/>
      <c r="AH55" s="766"/>
      <c r="AI55" s="766"/>
      <c r="AJ55" s="766"/>
      <c r="AK55" s="766"/>
      <c r="AL55" s="766"/>
    </row>
    <row r="56">
      <c r="A56" s="754">
        <f ca="1">A55</f>
        <v>43603</v>
      </c>
      <c r="B56" s="172" t="s">
        <v>437</v>
      </c>
      <c r="C56" s="767">
        <f>IF(C55=4,1,C55+1)</f>
        <v>3</v>
      </c>
      <c r="D56" s="757" t="str">
        <f>IF(C56=1,"甲",IF(C56=2,"乙",IF(C56=3,"丙",IF(C56=4,"丁",""))))</f>
        <v>丙</v>
      </c>
      <c r="E56" s="757" t="e">
        <f ca="1">SUMPRODUCT((计划!$B$12:$B$755=$A56)*(计划!$D$12:$D$755=$B56),计划!$AF$12:$AF$755)</f>
        <v>#REF!</v>
      </c>
      <c r="F56" s="758" t="e">
        <f ca="1">SUMPRODUCT((计划!$B$12:$B$755=$A56)*(计划!$D$12:$D$755=$B56),计划!CW$12:CW$755)</f>
        <v>#REF!</v>
      </c>
      <c r="G56" s="758" t="e">
        <f ca="1">SUMPRODUCT((计划!$B$12:$B$755=$A56)*(计划!$D$12:$D$755=$B56),计划!CX$12:CX$755)</f>
        <v>#REF!</v>
      </c>
      <c r="H56" s="759" t="e">
        <f ca="1">SUMPRODUCT((计划!$B$12:$B$755=$A56)*(计划!$D$12:$D$755=$B56),计划!AV$12:AV$755)/8</f>
        <v>#REF!</v>
      </c>
      <c r="I56" s="759" t="e">
        <f ca="1">SUMPRODUCT((计划!$B$12:$B$755=$A56)*(计划!$D$12:$D$755=$B56),计划!AX$12:AX$755)/8</f>
        <v>#REF!</v>
      </c>
      <c r="J56" s="759" t="e">
        <f ca="1">SUMPRODUCT((计划!$B$12:$B$755=$A56)*(计划!$D$12:$D$755=$B56),计划!AW$12:AW$755)/8</f>
        <v>#REF!</v>
      </c>
      <c r="K56" s="759" t="e">
        <f ca="1">SUMPRODUCT((计划!$B$12:$B$755=$A56)*(计划!$D$12:$D$755=$B56),计划!AY$12:AY$755)/8</f>
        <v>#REF!</v>
      </c>
      <c r="L56" s="759" t="e">
        <f ca="1">SUMPRODUCT((计划!$B$12:$B$755=$A56)*(计划!$D$12:$D$755=$B56),计划!AZ$12:AZ$755)/8</f>
        <v>#REF!</v>
      </c>
      <c r="M56" s="759" t="e">
        <f ca="1">SUMPRODUCT((计划!$B$12:$B$755=$A56)*(计划!$D$12:$D$755=$B56),计划!BA$12:BA$755)/8</f>
        <v>#REF!</v>
      </c>
      <c r="N56" s="759" t="e">
        <f ca="1">SUMPRODUCT((计划!$B$12:$B$755=$A56)*(计划!$D$12:$D$755=$B56),计划!BB$12:BB$755)/8</f>
        <v>#REF!</v>
      </c>
      <c r="O56" s="759" t="e">
        <f ca="1">SUMPRODUCT((计划!$B$12:$B$755=$A56)*(计划!$D$12:$D$755=$B56),计划!BC$12:BC$755)/8</f>
        <v>#REF!</v>
      </c>
      <c r="P56" s="759" t="e">
        <f ca="1">SUMPRODUCT((计划!$B$12:$B$755=$A56)*(计划!$D$12:$D$755=$B56),计划!BD$12:BD$755)/8</f>
        <v>#REF!</v>
      </c>
      <c r="Q56" s="759" t="e">
        <f ca="1">SUMPRODUCT((计划!$B$12:$B$755=$A56)*(计划!$D$12:$D$755=$B56),计划!BG$12:BG$755)/8</f>
        <v>#REF!</v>
      </c>
      <c r="R56" s="758" t="e">
        <f ca="1">SUMPRODUCT((计划!$B$12:$B$755=$A56)*(计划!$D$12:$D$755=$B56),计划!DL$12:DL$755)*$E56/8</f>
        <v>#REF!</v>
      </c>
      <c r="S56" s="758" t="e">
        <f ca="1">SUMPRODUCT((计划!$B$12:$B$755=$A56)*(计划!$D$12:$D$755=$B56),计划!DK$12:DK$755)*$E56/8</f>
        <v>#REF!</v>
      </c>
      <c r="T56" s="758" t="e">
        <f ca="1">SUMPRODUCT((计划!$B$12:$B$755=$A56)*(计划!$D$12:$D$755=$B56),计划!DM$12:DM$755)*$E56/8</f>
        <v>#REF!</v>
      </c>
      <c r="U56" s="758" t="e">
        <f ca="1">SUMPRODUCT((计划!$B$12:$B$755=$A56)*(计划!$D$12:$D$755=$B56),计划!DN$12:DN$755)*$E56/8</f>
        <v>#REF!</v>
      </c>
      <c r="V56" s="758" t="e">
        <f ca="1">SUMPRODUCT((计划!$B$12:$B$755=$A56)*(计划!$D$12:$D$755=$B56),计划!DO$12:DO$755)*$E56/8</f>
        <v>#REF!</v>
      </c>
      <c r="W56" s="758" t="e">
        <f ca="1">SUMPRODUCT((计划!$B$12:$B$755=$A56)*(计划!$D$12:$D$755=$B56),计划!DP$12:DP$755)*$E56/8</f>
        <v>#REF!</v>
      </c>
      <c r="X56" s="758" t="e">
        <f ca="1">SUMPRODUCT((计划!$B$12:$B$755=$A56)*(计划!$D$12:$D$755=$B56),计划!DQ$12:DQ$755)*$E56/8</f>
        <v>#REF!</v>
      </c>
      <c r="Y56" s="758" t="e">
        <f ca="1">SUMPRODUCT((计划!$B$12:$B$755=$A56)*(计划!$D$12:$D$755=$B56),计划!DR$12:DR$755)*$E56/8</f>
        <v>#REF!</v>
      </c>
      <c r="Z56" s="760" t="e">
        <f ca="1">SUMPRODUCT((R56:V56)*($AE$3:$AI$3))</f>
        <v>#REF!</v>
      </c>
      <c r="AA56" s="760" t="e">
        <f ca="1">SUMPRODUCT((W56:Y56)*($AJ$3:$AL$3))</f>
        <v>#REF!</v>
      </c>
      <c r="AB56" s="761" t="e">
        <f ca="1">IF(G56=0,0,Z56/G56)</f>
        <v>#REF!</v>
      </c>
      <c r="AC56" s="761" t="e">
        <f ca="1">IF(G56=0,0,AA56/G56)</f>
        <v>#REF!</v>
      </c>
      <c r="AE56" s="766"/>
      <c r="AF56" s="766"/>
      <c r="AG56" s="766"/>
      <c r="AH56" s="766"/>
      <c r="AI56" s="766"/>
      <c r="AJ56" s="766"/>
      <c r="AK56" s="766"/>
      <c r="AL56" s="766"/>
    </row>
    <row r="57">
      <c r="A57" s="754">
        <f ca="1">A54+1</f>
        <v>43604</v>
      </c>
      <c r="B57" s="172" t="s">
        <v>424</v>
      </c>
      <c r="C57" s="767">
        <f>IF(C51=1,4,C51-1)</f>
        <v>1</v>
      </c>
      <c r="D57" s="757" t="str">
        <f>IF(C57=1,"甲",IF(C57=2,"乙",IF(C57=3,"丙",IF(C57=4,"丁",""))))</f>
        <v>甲</v>
      </c>
      <c r="E57" s="757" t="e">
        <f ca="1">SUMPRODUCT((计划!$B$12:$B$755=$A57)*(计划!$D$12:$D$755=$B57),计划!$AF$12:$AF$755)</f>
        <v>#REF!</v>
      </c>
      <c r="F57" s="758" t="e">
        <f ca="1">SUMPRODUCT((计划!$B$12:$B$755=$A57)*(计划!$D$12:$D$755=$B57),计划!CW$12:CW$755)</f>
        <v>#REF!</v>
      </c>
      <c r="G57" s="758" t="e">
        <f ca="1">SUMPRODUCT((计划!$B$12:$B$755=$A57)*(计划!$D$12:$D$755=$B57),计划!CX$12:CX$755)</f>
        <v>#REF!</v>
      </c>
      <c r="H57" s="759" t="e">
        <f ca="1">SUMPRODUCT((计划!$B$12:$B$755=$A57)*(计划!$D$12:$D$755=$B57),计划!AV$12:AV$755)/8</f>
        <v>#REF!</v>
      </c>
      <c r="I57" s="759" t="e">
        <f ca="1">SUMPRODUCT((计划!$B$12:$B$755=$A57)*(计划!$D$12:$D$755=$B57),计划!AX$12:AX$755)/8</f>
        <v>#REF!</v>
      </c>
      <c r="J57" s="759" t="e">
        <f ca="1">SUMPRODUCT((计划!$B$12:$B$755=$A57)*(计划!$D$12:$D$755=$B57),计划!AW$12:AW$755)/8</f>
        <v>#REF!</v>
      </c>
      <c r="K57" s="759" t="e">
        <f ca="1">SUMPRODUCT((计划!$B$12:$B$755=$A57)*(计划!$D$12:$D$755=$B57),计划!AY$12:AY$755)/8</f>
        <v>#REF!</v>
      </c>
      <c r="L57" s="759" t="e">
        <f ca="1">SUMPRODUCT((计划!$B$12:$B$755=$A57)*(计划!$D$12:$D$755=$B57),计划!AZ$12:AZ$755)/8</f>
        <v>#REF!</v>
      </c>
      <c r="M57" s="759" t="e">
        <f ca="1">SUMPRODUCT((计划!$B$12:$B$755=$A57)*(计划!$D$12:$D$755=$B57),计划!BA$12:BA$755)/8</f>
        <v>#REF!</v>
      </c>
      <c r="N57" s="759" t="e">
        <f ca="1">SUMPRODUCT((计划!$B$12:$B$755=$A57)*(计划!$D$12:$D$755=$B57),计划!BB$12:BB$755)/8</f>
        <v>#REF!</v>
      </c>
      <c r="O57" s="759" t="e">
        <f ca="1">SUMPRODUCT((计划!$B$12:$B$755=$A57)*(计划!$D$12:$D$755=$B57),计划!BC$12:BC$755)/8</f>
        <v>#REF!</v>
      </c>
      <c r="P57" s="759" t="e">
        <f ca="1">SUMPRODUCT((计划!$B$12:$B$755=$A57)*(计划!$D$12:$D$755=$B57),计划!BD$12:BD$755)/8</f>
        <v>#REF!</v>
      </c>
      <c r="Q57" s="759" t="e">
        <f ca="1">SUMPRODUCT((计划!$B$12:$B$755=$A57)*(计划!$D$12:$D$755=$B57),计划!BG$12:BG$755)/8</f>
        <v>#REF!</v>
      </c>
      <c r="R57" s="758" t="e">
        <f ca="1">SUMPRODUCT((计划!$B$12:$B$755=$A57)*(计划!$D$12:$D$755=$B57),计划!DL$12:DL$755)*$E57/8</f>
        <v>#REF!</v>
      </c>
      <c r="S57" s="758" t="e">
        <f ca="1">SUMPRODUCT((计划!$B$12:$B$755=$A57)*(计划!$D$12:$D$755=$B57),计划!DK$12:DK$755)*$E57/8</f>
        <v>#REF!</v>
      </c>
      <c r="T57" s="758" t="e">
        <f ca="1">SUMPRODUCT((计划!$B$12:$B$755=$A57)*(计划!$D$12:$D$755=$B57),计划!DM$12:DM$755)*$E57/8</f>
        <v>#REF!</v>
      </c>
      <c r="U57" s="758" t="e">
        <f ca="1">SUMPRODUCT((计划!$B$12:$B$755=$A57)*(计划!$D$12:$D$755=$B57),计划!DN$12:DN$755)*$E57/8</f>
        <v>#REF!</v>
      </c>
      <c r="V57" s="758" t="e">
        <f ca="1">SUMPRODUCT((计划!$B$12:$B$755=$A57)*(计划!$D$12:$D$755=$B57),计划!DO$12:DO$755)*$E57/8</f>
        <v>#REF!</v>
      </c>
      <c r="W57" s="758" t="e">
        <f ca="1">SUMPRODUCT((计划!$B$12:$B$755=$A57)*(计划!$D$12:$D$755=$B57),计划!DP$12:DP$755)*$E57/8</f>
        <v>#REF!</v>
      </c>
      <c r="X57" s="758" t="e">
        <f ca="1">SUMPRODUCT((计划!$B$12:$B$755=$A57)*(计划!$D$12:$D$755=$B57),计划!DQ$12:DQ$755)*$E57/8</f>
        <v>#REF!</v>
      </c>
      <c r="Y57" s="758" t="e">
        <f ca="1">SUMPRODUCT((计划!$B$12:$B$755=$A57)*(计划!$D$12:$D$755=$B57),计划!DR$12:DR$755)*$E57/8</f>
        <v>#REF!</v>
      </c>
      <c r="Z57" s="760" t="e">
        <f ca="1">SUMPRODUCT((R57:V57)*($AE$3:$AI$3))</f>
        <v>#REF!</v>
      </c>
      <c r="AA57" s="760" t="e">
        <f ca="1">SUMPRODUCT((W57:Y57)*($AJ$3:$AL$3))</f>
        <v>#REF!</v>
      </c>
      <c r="AB57" s="761" t="e">
        <f ca="1">IF(G57=0,0,Z57/G57)</f>
        <v>#REF!</v>
      </c>
      <c r="AC57" s="761" t="e">
        <f ca="1">IF(G57=0,0,AA57/G57)</f>
        <v>#REF!</v>
      </c>
      <c r="AE57" s="766"/>
      <c r="AF57" s="766"/>
      <c r="AG57" s="766"/>
      <c r="AH57" s="766"/>
      <c r="AI57" s="766"/>
      <c r="AJ57" s="766"/>
      <c r="AK57" s="766"/>
      <c r="AL57" s="766"/>
    </row>
    <row r="58">
      <c r="A58" s="754">
        <f ca="1">A57</f>
        <v>43604</v>
      </c>
      <c r="B58" s="172" t="s">
        <v>434</v>
      </c>
      <c r="C58" s="767">
        <f>IF(C57=4,1,C57+1)</f>
        <v>2</v>
      </c>
      <c r="D58" s="757" t="str">
        <f>IF(C58=1,"甲",IF(C58=2,"乙",IF(C58=3,"丙",IF(C58=4,"丁",""))))</f>
        <v>乙</v>
      </c>
      <c r="E58" s="757" t="e">
        <f ca="1">SUMPRODUCT((计划!$B$12:$B$755=$A58)*(计划!$D$12:$D$755=$B58),计划!$AF$12:$AF$755)</f>
        <v>#REF!</v>
      </c>
      <c r="F58" s="758" t="e">
        <f ca="1">SUMPRODUCT((计划!$B$12:$B$755=$A58)*(计划!$D$12:$D$755=$B58),计划!CW$12:CW$755)</f>
        <v>#REF!</v>
      </c>
      <c r="G58" s="758" t="e">
        <f ca="1">SUMPRODUCT((计划!$B$12:$B$755=$A58)*(计划!$D$12:$D$755=$B58),计划!CX$12:CX$755)</f>
        <v>#REF!</v>
      </c>
      <c r="H58" s="759" t="e">
        <f ca="1">SUMPRODUCT((计划!$B$12:$B$755=$A58)*(计划!$D$12:$D$755=$B58),计划!AV$12:AV$755)/8</f>
        <v>#REF!</v>
      </c>
      <c r="I58" s="759" t="e">
        <f ca="1">SUMPRODUCT((计划!$B$12:$B$755=$A58)*(计划!$D$12:$D$755=$B58),计划!AX$12:AX$755)/8</f>
        <v>#REF!</v>
      </c>
      <c r="J58" s="759" t="e">
        <f ca="1">SUMPRODUCT((计划!$B$12:$B$755=$A58)*(计划!$D$12:$D$755=$B58),计划!AW$12:AW$755)/8</f>
        <v>#REF!</v>
      </c>
      <c r="K58" s="759" t="e">
        <f ca="1">SUMPRODUCT((计划!$B$12:$B$755=$A58)*(计划!$D$12:$D$755=$B58),计划!AY$12:AY$755)/8</f>
        <v>#REF!</v>
      </c>
      <c r="L58" s="759" t="e">
        <f ca="1">SUMPRODUCT((计划!$B$12:$B$755=$A58)*(计划!$D$12:$D$755=$B58),计划!AZ$12:AZ$755)/8</f>
        <v>#REF!</v>
      </c>
      <c r="M58" s="759" t="e">
        <f ca="1">SUMPRODUCT((计划!$B$12:$B$755=$A58)*(计划!$D$12:$D$755=$B58),计划!BA$12:BA$755)/8</f>
        <v>#REF!</v>
      </c>
      <c r="N58" s="759" t="e">
        <f ca="1">SUMPRODUCT((计划!$B$12:$B$755=$A58)*(计划!$D$12:$D$755=$B58),计划!BB$12:BB$755)/8</f>
        <v>#REF!</v>
      </c>
      <c r="O58" s="759" t="e">
        <f ca="1">SUMPRODUCT((计划!$B$12:$B$755=$A58)*(计划!$D$12:$D$755=$B58),计划!BC$12:BC$755)/8</f>
        <v>#REF!</v>
      </c>
      <c r="P58" s="759" t="e">
        <f ca="1">SUMPRODUCT((计划!$B$12:$B$755=$A58)*(计划!$D$12:$D$755=$B58),计划!BD$12:BD$755)/8</f>
        <v>#REF!</v>
      </c>
      <c r="Q58" s="759" t="e">
        <f ca="1">SUMPRODUCT((计划!$B$12:$B$755=$A58)*(计划!$D$12:$D$755=$B58),计划!BG$12:BG$755)/8</f>
        <v>#REF!</v>
      </c>
      <c r="R58" s="758" t="e">
        <f ca="1">SUMPRODUCT((计划!$B$12:$B$755=$A58)*(计划!$D$12:$D$755=$B58),计划!DL$12:DL$755)*$E58/8</f>
        <v>#REF!</v>
      </c>
      <c r="S58" s="758" t="e">
        <f ca="1">SUMPRODUCT((计划!$B$12:$B$755=$A58)*(计划!$D$12:$D$755=$B58),计划!DK$12:DK$755)*$E58/8</f>
        <v>#REF!</v>
      </c>
      <c r="T58" s="758" t="e">
        <f ca="1">SUMPRODUCT((计划!$B$12:$B$755=$A58)*(计划!$D$12:$D$755=$B58),计划!DM$12:DM$755)*$E58/8</f>
        <v>#REF!</v>
      </c>
      <c r="U58" s="758" t="e">
        <f ca="1">SUMPRODUCT((计划!$B$12:$B$755=$A58)*(计划!$D$12:$D$755=$B58),计划!DN$12:DN$755)*$E58/8</f>
        <v>#REF!</v>
      </c>
      <c r="V58" s="758" t="e">
        <f ca="1">SUMPRODUCT((计划!$B$12:$B$755=$A58)*(计划!$D$12:$D$755=$B58),计划!DO$12:DO$755)*$E58/8</f>
        <v>#REF!</v>
      </c>
      <c r="W58" s="758" t="e">
        <f ca="1">SUMPRODUCT((计划!$B$12:$B$755=$A58)*(计划!$D$12:$D$755=$B58),计划!DP$12:DP$755)*$E58/8</f>
        <v>#REF!</v>
      </c>
      <c r="X58" s="758" t="e">
        <f ca="1">SUMPRODUCT((计划!$B$12:$B$755=$A58)*(计划!$D$12:$D$755=$B58),计划!DQ$12:DQ$755)*$E58/8</f>
        <v>#REF!</v>
      </c>
      <c r="Y58" s="758" t="e">
        <f ca="1">SUMPRODUCT((计划!$B$12:$B$755=$A58)*(计划!$D$12:$D$755=$B58),计划!DR$12:DR$755)*$E58/8</f>
        <v>#REF!</v>
      </c>
      <c r="Z58" s="760" t="e">
        <f ca="1">SUMPRODUCT((R58:V58)*($AE$3:$AI$3))</f>
        <v>#REF!</v>
      </c>
      <c r="AA58" s="760" t="e">
        <f ca="1">SUMPRODUCT((W58:Y58)*($AJ$3:$AL$3))</f>
        <v>#REF!</v>
      </c>
      <c r="AB58" s="761" t="e">
        <f ca="1">IF(G58=0,0,Z58/G58)</f>
        <v>#REF!</v>
      </c>
      <c r="AC58" s="761" t="e">
        <f ca="1">IF(G58=0,0,AA58/G58)</f>
        <v>#REF!</v>
      </c>
      <c r="AE58" s="766"/>
      <c r="AF58" s="766"/>
      <c r="AG58" s="766"/>
      <c r="AH58" s="766"/>
      <c r="AI58" s="766"/>
      <c r="AJ58" s="766"/>
      <c r="AK58" s="766"/>
      <c r="AL58" s="766"/>
    </row>
    <row r="59">
      <c r="A59" s="754">
        <f ca="1">A58</f>
        <v>43604</v>
      </c>
      <c r="B59" s="172" t="s">
        <v>437</v>
      </c>
      <c r="C59" s="767">
        <f>IF(C58=4,1,C58+1)</f>
        <v>3</v>
      </c>
      <c r="D59" s="757" t="str">
        <f>IF(C59=1,"甲",IF(C59=2,"乙",IF(C59=3,"丙",IF(C59=4,"丁",""))))</f>
        <v>丙</v>
      </c>
      <c r="E59" s="757" t="e">
        <f ca="1">SUMPRODUCT((计划!$B$12:$B$755=$A59)*(计划!$D$12:$D$755=$B59),计划!$AF$12:$AF$755)</f>
        <v>#REF!</v>
      </c>
      <c r="F59" s="758" t="e">
        <f ca="1">SUMPRODUCT((计划!$B$12:$B$755=$A59)*(计划!$D$12:$D$755=$B59),计划!CW$12:CW$755)</f>
        <v>#REF!</v>
      </c>
      <c r="G59" s="758" t="e">
        <f ca="1">SUMPRODUCT((计划!$B$12:$B$755=$A59)*(计划!$D$12:$D$755=$B59),计划!CX$12:CX$755)</f>
        <v>#REF!</v>
      </c>
      <c r="H59" s="759" t="e">
        <f ca="1">SUMPRODUCT((计划!$B$12:$B$755=$A59)*(计划!$D$12:$D$755=$B59),计划!AV$12:AV$755)/8</f>
        <v>#REF!</v>
      </c>
      <c r="I59" s="759" t="e">
        <f ca="1">SUMPRODUCT((计划!$B$12:$B$755=$A59)*(计划!$D$12:$D$755=$B59),计划!AX$12:AX$755)/8</f>
        <v>#REF!</v>
      </c>
      <c r="J59" s="759" t="e">
        <f ca="1">SUMPRODUCT((计划!$B$12:$B$755=$A59)*(计划!$D$12:$D$755=$B59),计划!AW$12:AW$755)/8</f>
        <v>#REF!</v>
      </c>
      <c r="K59" s="759" t="e">
        <f ca="1">SUMPRODUCT((计划!$B$12:$B$755=$A59)*(计划!$D$12:$D$755=$B59),计划!AY$12:AY$755)/8</f>
        <v>#REF!</v>
      </c>
      <c r="L59" s="759" t="e">
        <f ca="1">SUMPRODUCT((计划!$B$12:$B$755=$A59)*(计划!$D$12:$D$755=$B59),计划!AZ$12:AZ$755)/8</f>
        <v>#REF!</v>
      </c>
      <c r="M59" s="759" t="e">
        <f ca="1">SUMPRODUCT((计划!$B$12:$B$755=$A59)*(计划!$D$12:$D$755=$B59),计划!BA$12:BA$755)/8</f>
        <v>#REF!</v>
      </c>
      <c r="N59" s="759" t="e">
        <f ca="1">SUMPRODUCT((计划!$B$12:$B$755=$A59)*(计划!$D$12:$D$755=$B59),计划!BB$12:BB$755)/8</f>
        <v>#REF!</v>
      </c>
      <c r="O59" s="759" t="e">
        <f ca="1">SUMPRODUCT((计划!$B$12:$B$755=$A59)*(计划!$D$12:$D$755=$B59),计划!BC$12:BC$755)/8</f>
        <v>#REF!</v>
      </c>
      <c r="P59" s="759" t="e">
        <f ca="1">SUMPRODUCT((计划!$B$12:$B$755=$A59)*(计划!$D$12:$D$755=$B59),计划!BD$12:BD$755)/8</f>
        <v>#REF!</v>
      </c>
      <c r="Q59" s="759" t="e">
        <f ca="1">SUMPRODUCT((计划!$B$12:$B$755=$A59)*(计划!$D$12:$D$755=$B59),计划!BG$12:BG$755)/8</f>
        <v>#REF!</v>
      </c>
      <c r="R59" s="758" t="e">
        <f ca="1">SUMPRODUCT((计划!$B$12:$B$755=$A59)*(计划!$D$12:$D$755=$B59),计划!DL$12:DL$755)*$E59/8</f>
        <v>#REF!</v>
      </c>
      <c r="S59" s="758" t="e">
        <f ca="1">SUMPRODUCT((计划!$B$12:$B$755=$A59)*(计划!$D$12:$D$755=$B59),计划!DK$12:DK$755)*$E59/8</f>
        <v>#REF!</v>
      </c>
      <c r="T59" s="758" t="e">
        <f ca="1">SUMPRODUCT((计划!$B$12:$B$755=$A59)*(计划!$D$12:$D$755=$B59),计划!DM$12:DM$755)*$E59/8</f>
        <v>#REF!</v>
      </c>
      <c r="U59" s="758" t="e">
        <f ca="1">SUMPRODUCT((计划!$B$12:$B$755=$A59)*(计划!$D$12:$D$755=$B59),计划!DN$12:DN$755)*$E59/8</f>
        <v>#REF!</v>
      </c>
      <c r="V59" s="758" t="e">
        <f ca="1">SUMPRODUCT((计划!$B$12:$B$755=$A59)*(计划!$D$12:$D$755=$B59),计划!DO$12:DO$755)*$E59/8</f>
        <v>#REF!</v>
      </c>
      <c r="W59" s="758" t="e">
        <f ca="1">SUMPRODUCT((计划!$B$12:$B$755=$A59)*(计划!$D$12:$D$755=$B59),计划!DP$12:DP$755)*$E59/8</f>
        <v>#REF!</v>
      </c>
      <c r="X59" s="758" t="e">
        <f ca="1">SUMPRODUCT((计划!$B$12:$B$755=$A59)*(计划!$D$12:$D$755=$B59),计划!DQ$12:DQ$755)*$E59/8</f>
        <v>#REF!</v>
      </c>
      <c r="Y59" s="758" t="e">
        <f ca="1">SUMPRODUCT((计划!$B$12:$B$755=$A59)*(计划!$D$12:$D$755=$B59),计划!DR$12:DR$755)*$E59/8</f>
        <v>#REF!</v>
      </c>
      <c r="Z59" s="760" t="e">
        <f ca="1">SUMPRODUCT((R59:V59)*($AE$3:$AI$3))</f>
        <v>#REF!</v>
      </c>
      <c r="AA59" s="760" t="e">
        <f ca="1">SUMPRODUCT((W59:Y59)*($AJ$3:$AL$3))</f>
        <v>#REF!</v>
      </c>
      <c r="AB59" s="761" t="e">
        <f ca="1">IF(G59=0,0,Z59/G59)</f>
        <v>#REF!</v>
      </c>
      <c r="AC59" s="761" t="e">
        <f ca="1">IF(G59=0,0,AA59/G59)</f>
        <v>#REF!</v>
      </c>
      <c r="AE59" s="766"/>
      <c r="AF59" s="766"/>
      <c r="AG59" s="766"/>
      <c r="AH59" s="766"/>
      <c r="AI59" s="766"/>
      <c r="AJ59" s="766"/>
      <c r="AK59" s="766"/>
      <c r="AL59" s="766"/>
    </row>
    <row r="60">
      <c r="A60" s="754">
        <f ca="1">A57+1</f>
        <v>43605</v>
      </c>
      <c r="B60" s="172" t="s">
        <v>424</v>
      </c>
      <c r="C60" s="767">
        <f>IF(C54=1,4,C54-1)</f>
        <v>4</v>
      </c>
      <c r="D60" s="757" t="str">
        <f>IF(C60=1,"甲",IF(C60=2,"乙",IF(C60=3,"丙",IF(C60=4,"丁",""))))</f>
        <v>丁</v>
      </c>
      <c r="E60" s="757" t="e">
        <f ca="1">SUMPRODUCT((计划!$B$12:$B$755=$A60)*(计划!$D$12:$D$755=$B60),计划!$AF$12:$AF$755)</f>
        <v>#REF!</v>
      </c>
      <c r="F60" s="758" t="e">
        <f ca="1">SUMPRODUCT((计划!$B$12:$B$755=$A60)*(计划!$D$12:$D$755=$B60),计划!CW$12:CW$755)</f>
        <v>#REF!</v>
      </c>
      <c r="G60" s="758" t="e">
        <f ca="1">SUMPRODUCT((计划!$B$12:$B$755=$A60)*(计划!$D$12:$D$755=$B60),计划!CX$12:CX$755)</f>
        <v>#REF!</v>
      </c>
      <c r="H60" s="759" t="e">
        <f ca="1">SUMPRODUCT((计划!$B$12:$B$755=$A60)*(计划!$D$12:$D$755=$B60),计划!AV$12:AV$755)/8</f>
        <v>#REF!</v>
      </c>
      <c r="I60" s="759" t="e">
        <f ca="1">SUMPRODUCT((计划!$B$12:$B$755=$A60)*(计划!$D$12:$D$755=$B60),计划!AX$12:AX$755)/8</f>
        <v>#REF!</v>
      </c>
      <c r="J60" s="759" t="e">
        <f ca="1">SUMPRODUCT((计划!$B$12:$B$755=$A60)*(计划!$D$12:$D$755=$B60),计划!AW$12:AW$755)/8</f>
        <v>#REF!</v>
      </c>
      <c r="K60" s="759" t="e">
        <f ca="1">SUMPRODUCT((计划!$B$12:$B$755=$A60)*(计划!$D$12:$D$755=$B60),计划!AY$12:AY$755)/8</f>
        <v>#REF!</v>
      </c>
      <c r="L60" s="759" t="e">
        <f ca="1">SUMPRODUCT((计划!$B$12:$B$755=$A60)*(计划!$D$12:$D$755=$B60),计划!AZ$12:AZ$755)/8</f>
        <v>#REF!</v>
      </c>
      <c r="M60" s="759" t="e">
        <f ca="1">SUMPRODUCT((计划!$B$12:$B$755=$A60)*(计划!$D$12:$D$755=$B60),计划!BA$12:BA$755)/8</f>
        <v>#REF!</v>
      </c>
      <c r="N60" s="759" t="e">
        <f ca="1">SUMPRODUCT((计划!$B$12:$B$755=$A60)*(计划!$D$12:$D$755=$B60),计划!BB$12:BB$755)/8</f>
        <v>#REF!</v>
      </c>
      <c r="O60" s="759" t="e">
        <f ca="1">SUMPRODUCT((计划!$B$12:$B$755=$A60)*(计划!$D$12:$D$755=$B60),计划!BC$12:BC$755)/8</f>
        <v>#REF!</v>
      </c>
      <c r="P60" s="759" t="e">
        <f ca="1">SUMPRODUCT((计划!$B$12:$B$755=$A60)*(计划!$D$12:$D$755=$B60),计划!BD$12:BD$755)/8</f>
        <v>#REF!</v>
      </c>
      <c r="Q60" s="759" t="e">
        <f ca="1">SUMPRODUCT((计划!$B$12:$B$755=$A60)*(计划!$D$12:$D$755=$B60),计划!BG$12:BG$755)/8</f>
        <v>#REF!</v>
      </c>
      <c r="R60" s="758" t="e">
        <f ca="1">SUMPRODUCT((计划!$B$12:$B$755=$A60)*(计划!$D$12:$D$755=$B60),计划!DL$12:DL$755)*$E60/8</f>
        <v>#REF!</v>
      </c>
      <c r="S60" s="758" t="e">
        <f ca="1">SUMPRODUCT((计划!$B$12:$B$755=$A60)*(计划!$D$12:$D$755=$B60),计划!DK$12:DK$755)*$E60/8</f>
        <v>#REF!</v>
      </c>
      <c r="T60" s="758" t="e">
        <f ca="1">SUMPRODUCT((计划!$B$12:$B$755=$A60)*(计划!$D$12:$D$755=$B60),计划!DM$12:DM$755)*$E60/8</f>
        <v>#REF!</v>
      </c>
      <c r="U60" s="758" t="e">
        <f ca="1">SUMPRODUCT((计划!$B$12:$B$755=$A60)*(计划!$D$12:$D$755=$B60),计划!DN$12:DN$755)*$E60/8</f>
        <v>#REF!</v>
      </c>
      <c r="V60" s="758" t="e">
        <f ca="1">SUMPRODUCT((计划!$B$12:$B$755=$A60)*(计划!$D$12:$D$755=$B60),计划!DO$12:DO$755)*$E60/8</f>
        <v>#REF!</v>
      </c>
      <c r="W60" s="758" t="e">
        <f ca="1">SUMPRODUCT((计划!$B$12:$B$755=$A60)*(计划!$D$12:$D$755=$B60),计划!DP$12:DP$755)*$E60/8</f>
        <v>#REF!</v>
      </c>
      <c r="X60" s="758" t="e">
        <f ca="1">SUMPRODUCT((计划!$B$12:$B$755=$A60)*(计划!$D$12:$D$755=$B60),计划!DQ$12:DQ$755)*$E60/8</f>
        <v>#REF!</v>
      </c>
      <c r="Y60" s="758" t="e">
        <f ca="1">SUMPRODUCT((计划!$B$12:$B$755=$A60)*(计划!$D$12:$D$755=$B60),计划!DR$12:DR$755)*$E60/8</f>
        <v>#REF!</v>
      </c>
      <c r="Z60" s="760" t="e">
        <f ca="1">SUMPRODUCT((R60:V60)*($AE$3:$AI$3))</f>
        <v>#REF!</v>
      </c>
      <c r="AA60" s="760" t="e">
        <f ca="1">SUMPRODUCT((W60:Y60)*($AJ$3:$AL$3))</f>
        <v>#REF!</v>
      </c>
      <c r="AB60" s="761" t="e">
        <f ca="1">IF(G60=0,0,Z60/G60)</f>
        <v>#REF!</v>
      </c>
      <c r="AC60" s="761" t="e">
        <f ca="1">IF(G60=0,0,AA60/G60)</f>
        <v>#REF!</v>
      </c>
      <c r="AE60" s="766"/>
      <c r="AF60" s="766"/>
      <c r="AG60" s="766"/>
      <c r="AH60" s="766"/>
      <c r="AI60" s="766"/>
      <c r="AJ60" s="766"/>
      <c r="AK60" s="766"/>
      <c r="AL60" s="766"/>
    </row>
    <row r="61">
      <c r="A61" s="754">
        <f ca="1">A60</f>
        <v>43605</v>
      </c>
      <c r="B61" s="172" t="s">
        <v>434</v>
      </c>
      <c r="C61" s="767">
        <f>IF(C60=4,1,C60+1)</f>
        <v>1</v>
      </c>
      <c r="D61" s="757" t="str">
        <f>IF(C61=1,"甲",IF(C61=2,"乙",IF(C61=3,"丙",IF(C61=4,"丁",""))))</f>
        <v>甲</v>
      </c>
      <c r="E61" s="757" t="e">
        <f ca="1">SUMPRODUCT((计划!$B$12:$B$755=$A61)*(计划!$D$12:$D$755=$B61),计划!$AF$12:$AF$755)</f>
        <v>#REF!</v>
      </c>
      <c r="F61" s="758" t="e">
        <f ca="1">SUMPRODUCT((计划!$B$12:$B$755=$A61)*(计划!$D$12:$D$755=$B61),计划!CW$12:CW$755)</f>
        <v>#REF!</v>
      </c>
      <c r="G61" s="758" t="e">
        <f ca="1">SUMPRODUCT((计划!$B$12:$B$755=$A61)*(计划!$D$12:$D$755=$B61),计划!CX$12:CX$755)</f>
        <v>#REF!</v>
      </c>
      <c r="H61" s="759" t="e">
        <f ca="1">SUMPRODUCT((计划!$B$12:$B$755=$A61)*(计划!$D$12:$D$755=$B61),计划!AV$12:AV$755)/8</f>
        <v>#REF!</v>
      </c>
      <c r="I61" s="759" t="e">
        <f ca="1">SUMPRODUCT((计划!$B$12:$B$755=$A61)*(计划!$D$12:$D$755=$B61),计划!AX$12:AX$755)/8</f>
        <v>#REF!</v>
      </c>
      <c r="J61" s="759" t="e">
        <f ca="1">SUMPRODUCT((计划!$B$12:$B$755=$A61)*(计划!$D$12:$D$755=$B61),计划!AW$12:AW$755)/8</f>
        <v>#REF!</v>
      </c>
      <c r="K61" s="759" t="e">
        <f ca="1">SUMPRODUCT((计划!$B$12:$B$755=$A61)*(计划!$D$12:$D$755=$B61),计划!AY$12:AY$755)/8</f>
        <v>#REF!</v>
      </c>
      <c r="L61" s="759" t="e">
        <f ca="1">SUMPRODUCT((计划!$B$12:$B$755=$A61)*(计划!$D$12:$D$755=$B61),计划!AZ$12:AZ$755)/8</f>
        <v>#REF!</v>
      </c>
      <c r="M61" s="759" t="e">
        <f ca="1">SUMPRODUCT((计划!$B$12:$B$755=$A61)*(计划!$D$12:$D$755=$B61),计划!BA$12:BA$755)/8</f>
        <v>#REF!</v>
      </c>
      <c r="N61" s="759" t="e">
        <f ca="1">SUMPRODUCT((计划!$B$12:$B$755=$A61)*(计划!$D$12:$D$755=$B61),计划!BB$12:BB$755)/8</f>
        <v>#REF!</v>
      </c>
      <c r="O61" s="759" t="e">
        <f ca="1">SUMPRODUCT((计划!$B$12:$B$755=$A61)*(计划!$D$12:$D$755=$B61),计划!BC$12:BC$755)/8</f>
        <v>#REF!</v>
      </c>
      <c r="P61" s="759" t="e">
        <f ca="1">SUMPRODUCT((计划!$B$12:$B$755=$A61)*(计划!$D$12:$D$755=$B61),计划!BD$12:BD$755)/8</f>
        <v>#REF!</v>
      </c>
      <c r="Q61" s="759" t="e">
        <f ca="1">SUMPRODUCT((计划!$B$12:$B$755=$A61)*(计划!$D$12:$D$755=$B61),计划!BG$12:BG$755)/8</f>
        <v>#REF!</v>
      </c>
      <c r="R61" s="758" t="e">
        <f ca="1">SUMPRODUCT((计划!$B$12:$B$755=$A61)*(计划!$D$12:$D$755=$B61),计划!DL$12:DL$755)*$E61/8</f>
        <v>#REF!</v>
      </c>
      <c r="S61" s="758" t="e">
        <f ca="1">SUMPRODUCT((计划!$B$12:$B$755=$A61)*(计划!$D$12:$D$755=$B61),计划!DK$12:DK$755)*$E61/8</f>
        <v>#REF!</v>
      </c>
      <c r="T61" s="758" t="e">
        <f ca="1">SUMPRODUCT((计划!$B$12:$B$755=$A61)*(计划!$D$12:$D$755=$B61),计划!DM$12:DM$755)*$E61/8</f>
        <v>#REF!</v>
      </c>
      <c r="U61" s="758" t="e">
        <f ca="1">SUMPRODUCT((计划!$B$12:$B$755=$A61)*(计划!$D$12:$D$755=$B61),计划!DN$12:DN$755)*$E61/8</f>
        <v>#REF!</v>
      </c>
      <c r="V61" s="758" t="e">
        <f ca="1">SUMPRODUCT((计划!$B$12:$B$755=$A61)*(计划!$D$12:$D$755=$B61),计划!DO$12:DO$755)*$E61/8</f>
        <v>#REF!</v>
      </c>
      <c r="W61" s="758" t="e">
        <f ca="1">SUMPRODUCT((计划!$B$12:$B$755=$A61)*(计划!$D$12:$D$755=$B61),计划!DP$12:DP$755)*$E61/8</f>
        <v>#REF!</v>
      </c>
      <c r="X61" s="758" t="e">
        <f ca="1">SUMPRODUCT((计划!$B$12:$B$755=$A61)*(计划!$D$12:$D$755=$B61),计划!DQ$12:DQ$755)*$E61/8</f>
        <v>#REF!</v>
      </c>
      <c r="Y61" s="758" t="e">
        <f ca="1">SUMPRODUCT((计划!$B$12:$B$755=$A61)*(计划!$D$12:$D$755=$B61),计划!DR$12:DR$755)*$E61/8</f>
        <v>#REF!</v>
      </c>
      <c r="Z61" s="760" t="e">
        <f ca="1">SUMPRODUCT((R61:V61)*($AE$3:$AI$3))</f>
        <v>#REF!</v>
      </c>
      <c r="AA61" s="760" t="e">
        <f ca="1">SUMPRODUCT((W61:Y61)*($AJ$3:$AL$3))</f>
        <v>#REF!</v>
      </c>
      <c r="AB61" s="761" t="e">
        <f ca="1">IF(G61=0,0,Z61/G61)</f>
        <v>#REF!</v>
      </c>
      <c r="AC61" s="761" t="e">
        <f ca="1">IF(G61=0,0,AA61/G61)</f>
        <v>#REF!</v>
      </c>
      <c r="AE61" s="766"/>
      <c r="AF61" s="766"/>
      <c r="AG61" s="766"/>
      <c r="AH61" s="766"/>
      <c r="AI61" s="766"/>
      <c r="AJ61" s="766"/>
      <c r="AK61" s="766"/>
      <c r="AL61" s="766"/>
    </row>
    <row r="62">
      <c r="A62" s="754">
        <f ca="1">A61</f>
        <v>43605</v>
      </c>
      <c r="B62" s="172" t="s">
        <v>437</v>
      </c>
      <c r="C62" s="767">
        <f>IF(C61=4,1,C61+1)</f>
        <v>2</v>
      </c>
      <c r="D62" s="757" t="str">
        <f>IF(C62=1,"甲",IF(C62=2,"乙",IF(C62=3,"丙",IF(C62=4,"丁",""))))</f>
        <v>乙</v>
      </c>
      <c r="E62" s="757" t="e">
        <f ca="1">SUMPRODUCT((计划!$B$12:$B$755=$A62)*(计划!$D$12:$D$755=$B62),计划!$AF$12:$AF$755)</f>
        <v>#REF!</v>
      </c>
      <c r="F62" s="758" t="e">
        <f ca="1">SUMPRODUCT((计划!$B$12:$B$755=$A62)*(计划!$D$12:$D$755=$B62),计划!CW$12:CW$755)</f>
        <v>#REF!</v>
      </c>
      <c r="G62" s="758" t="e">
        <f ca="1">SUMPRODUCT((计划!$B$12:$B$755=$A62)*(计划!$D$12:$D$755=$B62),计划!CX$12:CX$755)</f>
        <v>#REF!</v>
      </c>
      <c r="H62" s="759" t="e">
        <f ca="1">SUMPRODUCT((计划!$B$12:$B$755=$A62)*(计划!$D$12:$D$755=$B62),计划!AV$12:AV$755)/8</f>
        <v>#REF!</v>
      </c>
      <c r="I62" s="759" t="e">
        <f ca="1">SUMPRODUCT((计划!$B$12:$B$755=$A62)*(计划!$D$12:$D$755=$B62),计划!AX$12:AX$755)/8</f>
        <v>#REF!</v>
      </c>
      <c r="J62" s="759" t="e">
        <f ca="1">SUMPRODUCT((计划!$B$12:$B$755=$A62)*(计划!$D$12:$D$755=$B62),计划!AW$12:AW$755)/8</f>
        <v>#REF!</v>
      </c>
      <c r="K62" s="759" t="e">
        <f ca="1">SUMPRODUCT((计划!$B$12:$B$755=$A62)*(计划!$D$12:$D$755=$B62),计划!AY$12:AY$755)/8</f>
        <v>#REF!</v>
      </c>
      <c r="L62" s="759" t="e">
        <f ca="1">SUMPRODUCT((计划!$B$12:$B$755=$A62)*(计划!$D$12:$D$755=$B62),计划!AZ$12:AZ$755)/8</f>
        <v>#REF!</v>
      </c>
      <c r="M62" s="759" t="e">
        <f ca="1">SUMPRODUCT((计划!$B$12:$B$755=$A62)*(计划!$D$12:$D$755=$B62),计划!BA$12:BA$755)/8</f>
        <v>#REF!</v>
      </c>
      <c r="N62" s="759" t="e">
        <f ca="1">SUMPRODUCT((计划!$B$12:$B$755=$A62)*(计划!$D$12:$D$755=$B62),计划!BB$12:BB$755)/8</f>
        <v>#REF!</v>
      </c>
      <c r="O62" s="759" t="e">
        <f ca="1">SUMPRODUCT((计划!$B$12:$B$755=$A62)*(计划!$D$12:$D$755=$B62),计划!BC$12:BC$755)/8</f>
        <v>#REF!</v>
      </c>
      <c r="P62" s="759" t="e">
        <f ca="1">SUMPRODUCT((计划!$B$12:$B$755=$A62)*(计划!$D$12:$D$755=$B62),计划!BD$12:BD$755)/8</f>
        <v>#REF!</v>
      </c>
      <c r="Q62" s="759" t="e">
        <f ca="1">SUMPRODUCT((计划!$B$12:$B$755=$A62)*(计划!$D$12:$D$755=$B62),计划!BG$12:BG$755)/8</f>
        <v>#REF!</v>
      </c>
      <c r="R62" s="758" t="e">
        <f ca="1">SUMPRODUCT((计划!$B$12:$B$755=$A62)*(计划!$D$12:$D$755=$B62),计划!DL$12:DL$755)*$E62/8</f>
        <v>#REF!</v>
      </c>
      <c r="S62" s="758" t="e">
        <f ca="1">SUMPRODUCT((计划!$B$12:$B$755=$A62)*(计划!$D$12:$D$755=$B62),计划!DK$12:DK$755)*$E62/8</f>
        <v>#REF!</v>
      </c>
      <c r="T62" s="758" t="e">
        <f ca="1">SUMPRODUCT((计划!$B$12:$B$755=$A62)*(计划!$D$12:$D$755=$B62),计划!DM$12:DM$755)*$E62/8</f>
        <v>#REF!</v>
      </c>
      <c r="U62" s="758" t="e">
        <f ca="1">SUMPRODUCT((计划!$B$12:$B$755=$A62)*(计划!$D$12:$D$755=$B62),计划!DN$12:DN$755)*$E62/8</f>
        <v>#REF!</v>
      </c>
      <c r="V62" s="758" t="e">
        <f ca="1">SUMPRODUCT((计划!$B$12:$B$755=$A62)*(计划!$D$12:$D$755=$B62),计划!DO$12:DO$755)*$E62/8</f>
        <v>#REF!</v>
      </c>
      <c r="W62" s="758" t="e">
        <f ca="1">SUMPRODUCT((计划!$B$12:$B$755=$A62)*(计划!$D$12:$D$755=$B62),计划!DP$12:DP$755)*$E62/8</f>
        <v>#REF!</v>
      </c>
      <c r="X62" s="758" t="e">
        <f ca="1">SUMPRODUCT((计划!$B$12:$B$755=$A62)*(计划!$D$12:$D$755=$B62),计划!DQ$12:DQ$755)*$E62/8</f>
        <v>#REF!</v>
      </c>
      <c r="Y62" s="758" t="e">
        <f ca="1">SUMPRODUCT((计划!$B$12:$B$755=$A62)*(计划!$D$12:$D$755=$B62),计划!DR$12:DR$755)*$E62/8</f>
        <v>#REF!</v>
      </c>
      <c r="Z62" s="760" t="e">
        <f ca="1">SUMPRODUCT((R62:V62)*($AE$3:$AI$3))</f>
        <v>#REF!</v>
      </c>
      <c r="AA62" s="760" t="e">
        <f ca="1">SUMPRODUCT((W62:Y62)*($AJ$3:$AL$3))</f>
        <v>#REF!</v>
      </c>
      <c r="AB62" s="761" t="e">
        <f ca="1">IF(G62=0,0,Z62/G62)</f>
        <v>#REF!</v>
      </c>
      <c r="AC62" s="761" t="e">
        <f ca="1">IF(G62=0,0,AA62/G62)</f>
        <v>#REF!</v>
      </c>
      <c r="AE62" s="766"/>
      <c r="AF62" s="766"/>
      <c r="AG62" s="766"/>
      <c r="AH62" s="766"/>
      <c r="AI62" s="766"/>
      <c r="AJ62" s="766"/>
      <c r="AK62" s="766"/>
      <c r="AL62" s="766"/>
    </row>
    <row r="63">
      <c r="A63" s="754">
        <f ca="1">A60+1</f>
        <v>43606</v>
      </c>
      <c r="B63" s="172" t="s">
        <v>424</v>
      </c>
      <c r="C63" s="767">
        <f>IF(C57=1,4,C57-1)</f>
        <v>4</v>
      </c>
      <c r="D63" s="757" t="str">
        <f>IF(C63=1,"甲",IF(C63=2,"乙",IF(C63=3,"丙",IF(C63=4,"丁",""))))</f>
        <v>丁</v>
      </c>
      <c r="E63" s="757" t="e">
        <f ca="1">SUMPRODUCT((计划!$B$12:$B$755=$A63)*(计划!$D$12:$D$755=$B63),计划!$AF$12:$AF$755)</f>
        <v>#REF!</v>
      </c>
      <c r="F63" s="758" t="e">
        <f ca="1">SUMPRODUCT((计划!$B$12:$B$755=$A63)*(计划!$D$12:$D$755=$B63),计划!CW$12:CW$755)</f>
        <v>#REF!</v>
      </c>
      <c r="G63" s="758" t="e">
        <f ca="1">SUMPRODUCT((计划!$B$12:$B$755=$A63)*(计划!$D$12:$D$755=$B63),计划!CX$12:CX$755)</f>
        <v>#REF!</v>
      </c>
      <c r="H63" s="759" t="e">
        <f ca="1">SUMPRODUCT((计划!$B$12:$B$755=$A63)*(计划!$D$12:$D$755=$B63),计划!AV$12:AV$755)/8</f>
        <v>#REF!</v>
      </c>
      <c r="I63" s="759" t="e">
        <f ca="1">SUMPRODUCT((计划!$B$12:$B$755=$A63)*(计划!$D$12:$D$755=$B63),计划!AX$12:AX$755)/8</f>
        <v>#REF!</v>
      </c>
      <c r="J63" s="759" t="e">
        <f ca="1">SUMPRODUCT((计划!$B$12:$B$755=$A63)*(计划!$D$12:$D$755=$B63),计划!AW$12:AW$755)/8</f>
        <v>#REF!</v>
      </c>
      <c r="K63" s="759" t="e">
        <f ca="1">SUMPRODUCT((计划!$B$12:$B$755=$A63)*(计划!$D$12:$D$755=$B63),计划!AY$12:AY$755)/8</f>
        <v>#REF!</v>
      </c>
      <c r="L63" s="759" t="e">
        <f ca="1">SUMPRODUCT((计划!$B$12:$B$755=$A63)*(计划!$D$12:$D$755=$B63),计划!AZ$12:AZ$755)/8</f>
        <v>#REF!</v>
      </c>
      <c r="M63" s="759" t="e">
        <f ca="1">SUMPRODUCT((计划!$B$12:$B$755=$A63)*(计划!$D$12:$D$755=$B63),计划!BA$12:BA$755)/8</f>
        <v>#REF!</v>
      </c>
      <c r="N63" s="759" t="e">
        <f ca="1">SUMPRODUCT((计划!$B$12:$B$755=$A63)*(计划!$D$12:$D$755=$B63),计划!BB$12:BB$755)/8</f>
        <v>#REF!</v>
      </c>
      <c r="O63" s="759" t="e">
        <f ca="1">SUMPRODUCT((计划!$B$12:$B$755=$A63)*(计划!$D$12:$D$755=$B63),计划!BC$12:BC$755)/8</f>
        <v>#REF!</v>
      </c>
      <c r="P63" s="759" t="e">
        <f ca="1">SUMPRODUCT((计划!$B$12:$B$755=$A63)*(计划!$D$12:$D$755=$B63),计划!BD$12:BD$755)/8</f>
        <v>#REF!</v>
      </c>
      <c r="Q63" s="759" t="e">
        <f ca="1">SUMPRODUCT((计划!$B$12:$B$755=$A63)*(计划!$D$12:$D$755=$B63),计划!BG$12:BG$755)/8</f>
        <v>#REF!</v>
      </c>
      <c r="R63" s="758" t="e">
        <f ca="1">SUMPRODUCT((计划!$B$12:$B$755=$A63)*(计划!$D$12:$D$755=$B63),计划!DL$12:DL$755)*$E63/8</f>
        <v>#REF!</v>
      </c>
      <c r="S63" s="758" t="e">
        <f ca="1">SUMPRODUCT((计划!$B$12:$B$755=$A63)*(计划!$D$12:$D$755=$B63),计划!DK$12:DK$755)*$E63/8</f>
        <v>#REF!</v>
      </c>
      <c r="T63" s="758" t="e">
        <f ca="1">SUMPRODUCT((计划!$B$12:$B$755=$A63)*(计划!$D$12:$D$755=$B63),计划!DM$12:DM$755)*$E63/8</f>
        <v>#REF!</v>
      </c>
      <c r="U63" s="758" t="e">
        <f ca="1">SUMPRODUCT((计划!$B$12:$B$755=$A63)*(计划!$D$12:$D$755=$B63),计划!DN$12:DN$755)*$E63/8</f>
        <v>#REF!</v>
      </c>
      <c r="V63" s="758" t="e">
        <f ca="1">SUMPRODUCT((计划!$B$12:$B$755=$A63)*(计划!$D$12:$D$755=$B63),计划!DO$12:DO$755)*$E63/8</f>
        <v>#REF!</v>
      </c>
      <c r="W63" s="758" t="e">
        <f ca="1">SUMPRODUCT((计划!$B$12:$B$755=$A63)*(计划!$D$12:$D$755=$B63),计划!DP$12:DP$755)*$E63/8</f>
        <v>#REF!</v>
      </c>
      <c r="X63" s="758" t="e">
        <f ca="1">SUMPRODUCT((计划!$B$12:$B$755=$A63)*(计划!$D$12:$D$755=$B63),计划!DQ$12:DQ$755)*$E63/8</f>
        <v>#REF!</v>
      </c>
      <c r="Y63" s="758" t="e">
        <f ca="1">SUMPRODUCT((计划!$B$12:$B$755=$A63)*(计划!$D$12:$D$755=$B63),计划!DR$12:DR$755)*$E63/8</f>
        <v>#REF!</v>
      </c>
      <c r="Z63" s="760" t="e">
        <f ca="1">SUMPRODUCT((R63:V63)*($AE$3:$AI$3))</f>
        <v>#REF!</v>
      </c>
      <c r="AA63" s="760" t="e">
        <f ca="1">SUMPRODUCT((W63:Y63)*($AJ$3:$AL$3))</f>
        <v>#REF!</v>
      </c>
      <c r="AB63" s="761" t="e">
        <f ca="1">IF(G63=0,0,Z63/G63)</f>
        <v>#REF!</v>
      </c>
      <c r="AC63" s="761" t="e">
        <f ca="1">IF(G63=0,0,AA63/G63)</f>
        <v>#REF!</v>
      </c>
      <c r="AE63" s="766"/>
      <c r="AF63" s="766"/>
      <c r="AG63" s="766"/>
      <c r="AH63" s="766"/>
      <c r="AI63" s="766"/>
      <c r="AJ63" s="766"/>
      <c r="AK63" s="766"/>
      <c r="AL63" s="766"/>
    </row>
    <row r="64">
      <c r="A64" s="754">
        <f ca="1">A63</f>
        <v>43606</v>
      </c>
      <c r="B64" s="172" t="s">
        <v>434</v>
      </c>
      <c r="C64" s="767">
        <f>IF(C63=4,1,C63+1)</f>
        <v>1</v>
      </c>
      <c r="D64" s="757" t="str">
        <f>IF(C64=1,"甲",IF(C64=2,"乙",IF(C64=3,"丙",IF(C64=4,"丁",""))))</f>
        <v>甲</v>
      </c>
      <c r="E64" s="757" t="e">
        <f ca="1">SUMPRODUCT((计划!$B$12:$B$755=$A64)*(计划!$D$12:$D$755=$B64),计划!$AF$12:$AF$755)</f>
        <v>#REF!</v>
      </c>
      <c r="F64" s="758" t="e">
        <f ca="1">SUMPRODUCT((计划!$B$12:$B$755=$A64)*(计划!$D$12:$D$755=$B64),计划!CW$12:CW$755)</f>
        <v>#REF!</v>
      </c>
      <c r="G64" s="758" t="e">
        <f ca="1">SUMPRODUCT((计划!$B$12:$B$755=$A64)*(计划!$D$12:$D$755=$B64),计划!CX$12:CX$755)</f>
        <v>#REF!</v>
      </c>
      <c r="H64" s="759" t="e">
        <f ca="1">SUMPRODUCT((计划!$B$12:$B$755=$A64)*(计划!$D$12:$D$755=$B64),计划!AV$12:AV$755)/8</f>
        <v>#REF!</v>
      </c>
      <c r="I64" s="759" t="e">
        <f ca="1">SUMPRODUCT((计划!$B$12:$B$755=$A64)*(计划!$D$12:$D$755=$B64),计划!AX$12:AX$755)/8</f>
        <v>#REF!</v>
      </c>
      <c r="J64" s="759" t="e">
        <f ca="1">SUMPRODUCT((计划!$B$12:$B$755=$A64)*(计划!$D$12:$D$755=$B64),计划!AW$12:AW$755)/8</f>
        <v>#REF!</v>
      </c>
      <c r="K64" s="759" t="e">
        <f ca="1">SUMPRODUCT((计划!$B$12:$B$755=$A64)*(计划!$D$12:$D$755=$B64),计划!AY$12:AY$755)/8</f>
        <v>#REF!</v>
      </c>
      <c r="L64" s="759" t="e">
        <f ca="1">SUMPRODUCT((计划!$B$12:$B$755=$A64)*(计划!$D$12:$D$755=$B64),计划!AZ$12:AZ$755)/8</f>
        <v>#REF!</v>
      </c>
      <c r="M64" s="759" t="e">
        <f ca="1">SUMPRODUCT((计划!$B$12:$B$755=$A64)*(计划!$D$12:$D$755=$B64),计划!BA$12:BA$755)/8</f>
        <v>#REF!</v>
      </c>
      <c r="N64" s="759" t="e">
        <f ca="1">SUMPRODUCT((计划!$B$12:$B$755=$A64)*(计划!$D$12:$D$755=$B64),计划!BB$12:BB$755)/8</f>
        <v>#REF!</v>
      </c>
      <c r="O64" s="759" t="e">
        <f ca="1">SUMPRODUCT((计划!$B$12:$B$755=$A64)*(计划!$D$12:$D$755=$B64),计划!BC$12:BC$755)/8</f>
        <v>#REF!</v>
      </c>
      <c r="P64" s="759" t="e">
        <f ca="1">SUMPRODUCT((计划!$B$12:$B$755=$A64)*(计划!$D$12:$D$755=$B64),计划!BD$12:BD$755)/8</f>
        <v>#REF!</v>
      </c>
      <c r="Q64" s="759" t="e">
        <f ca="1">SUMPRODUCT((计划!$B$12:$B$755=$A64)*(计划!$D$12:$D$755=$B64),计划!BG$12:BG$755)/8</f>
        <v>#REF!</v>
      </c>
      <c r="R64" s="758" t="e">
        <f ca="1">SUMPRODUCT((计划!$B$12:$B$755=$A64)*(计划!$D$12:$D$755=$B64),计划!DL$12:DL$755)*$E64/8</f>
        <v>#REF!</v>
      </c>
      <c r="S64" s="758" t="e">
        <f ca="1">SUMPRODUCT((计划!$B$12:$B$755=$A64)*(计划!$D$12:$D$755=$B64),计划!DK$12:DK$755)*$E64/8</f>
        <v>#REF!</v>
      </c>
      <c r="T64" s="758" t="e">
        <f ca="1">SUMPRODUCT((计划!$B$12:$B$755=$A64)*(计划!$D$12:$D$755=$B64),计划!DM$12:DM$755)*$E64/8</f>
        <v>#REF!</v>
      </c>
      <c r="U64" s="758" t="e">
        <f ca="1">SUMPRODUCT((计划!$B$12:$B$755=$A64)*(计划!$D$12:$D$755=$B64),计划!DN$12:DN$755)*$E64/8</f>
        <v>#REF!</v>
      </c>
      <c r="V64" s="758" t="e">
        <f ca="1">SUMPRODUCT((计划!$B$12:$B$755=$A64)*(计划!$D$12:$D$755=$B64),计划!DO$12:DO$755)*$E64/8</f>
        <v>#REF!</v>
      </c>
      <c r="W64" s="758" t="e">
        <f ca="1">SUMPRODUCT((计划!$B$12:$B$755=$A64)*(计划!$D$12:$D$755=$B64),计划!DP$12:DP$755)*$E64/8</f>
        <v>#REF!</v>
      </c>
      <c r="X64" s="758" t="e">
        <f ca="1">SUMPRODUCT((计划!$B$12:$B$755=$A64)*(计划!$D$12:$D$755=$B64),计划!DQ$12:DQ$755)*$E64/8</f>
        <v>#REF!</v>
      </c>
      <c r="Y64" s="758" t="e">
        <f ca="1">SUMPRODUCT((计划!$B$12:$B$755=$A64)*(计划!$D$12:$D$755=$B64),计划!DR$12:DR$755)*$E64/8</f>
        <v>#REF!</v>
      </c>
      <c r="Z64" s="760" t="e">
        <f ca="1">SUMPRODUCT((R64:V64)*($AE$3:$AI$3))</f>
        <v>#REF!</v>
      </c>
      <c r="AA64" s="760" t="e">
        <f ca="1">SUMPRODUCT((W64:Y64)*($AJ$3:$AL$3))</f>
        <v>#REF!</v>
      </c>
      <c r="AB64" s="761" t="e">
        <f ca="1">IF(G64=0,0,Z64/G64)</f>
        <v>#REF!</v>
      </c>
      <c r="AC64" s="761" t="e">
        <f ca="1">IF(G64=0,0,AA64/G64)</f>
        <v>#REF!</v>
      </c>
      <c r="AE64" s="766"/>
      <c r="AF64" s="766"/>
      <c r="AG64" s="766"/>
      <c r="AH64" s="766"/>
      <c r="AI64" s="766"/>
      <c r="AJ64" s="766"/>
      <c r="AK64" s="766"/>
      <c r="AL64" s="766"/>
    </row>
    <row r="65">
      <c r="A65" s="754">
        <f ca="1">A64</f>
        <v>43606</v>
      </c>
      <c r="B65" s="172" t="s">
        <v>437</v>
      </c>
      <c r="C65" s="767">
        <f>IF(C64=4,1,C64+1)</f>
        <v>2</v>
      </c>
      <c r="D65" s="757" t="str">
        <f>IF(C65=1,"甲",IF(C65=2,"乙",IF(C65=3,"丙",IF(C65=4,"丁",""))))</f>
        <v>乙</v>
      </c>
      <c r="E65" s="757" t="e">
        <f ca="1">SUMPRODUCT((计划!$B$12:$B$755=$A65)*(计划!$D$12:$D$755=$B65),计划!$AF$12:$AF$755)</f>
        <v>#REF!</v>
      </c>
      <c r="F65" s="758" t="e">
        <f ca="1">SUMPRODUCT((计划!$B$12:$B$755=$A65)*(计划!$D$12:$D$755=$B65),计划!CW$12:CW$755)</f>
        <v>#REF!</v>
      </c>
      <c r="G65" s="758" t="e">
        <f ca="1">SUMPRODUCT((计划!$B$12:$B$755=$A65)*(计划!$D$12:$D$755=$B65),计划!CX$12:CX$755)</f>
        <v>#REF!</v>
      </c>
      <c r="H65" s="759" t="e">
        <f ca="1">SUMPRODUCT((计划!$B$12:$B$755=$A65)*(计划!$D$12:$D$755=$B65),计划!AV$12:AV$755)/8</f>
        <v>#REF!</v>
      </c>
      <c r="I65" s="759" t="e">
        <f ca="1">SUMPRODUCT((计划!$B$12:$B$755=$A65)*(计划!$D$12:$D$755=$B65),计划!AX$12:AX$755)/8</f>
        <v>#REF!</v>
      </c>
      <c r="J65" s="759" t="e">
        <f ca="1">SUMPRODUCT((计划!$B$12:$B$755=$A65)*(计划!$D$12:$D$755=$B65),计划!AW$12:AW$755)/8</f>
        <v>#REF!</v>
      </c>
      <c r="K65" s="759" t="e">
        <f ca="1">SUMPRODUCT((计划!$B$12:$B$755=$A65)*(计划!$D$12:$D$755=$B65),计划!AY$12:AY$755)/8</f>
        <v>#REF!</v>
      </c>
      <c r="L65" s="759" t="e">
        <f ca="1">SUMPRODUCT((计划!$B$12:$B$755=$A65)*(计划!$D$12:$D$755=$B65),计划!AZ$12:AZ$755)/8</f>
        <v>#REF!</v>
      </c>
      <c r="M65" s="759" t="e">
        <f ca="1">SUMPRODUCT((计划!$B$12:$B$755=$A65)*(计划!$D$12:$D$755=$B65),计划!BA$12:BA$755)/8</f>
        <v>#REF!</v>
      </c>
      <c r="N65" s="759" t="e">
        <f ca="1">SUMPRODUCT((计划!$B$12:$B$755=$A65)*(计划!$D$12:$D$755=$B65),计划!BB$12:BB$755)/8</f>
        <v>#REF!</v>
      </c>
      <c r="O65" s="759" t="e">
        <f ca="1">SUMPRODUCT((计划!$B$12:$B$755=$A65)*(计划!$D$12:$D$755=$B65),计划!BC$12:BC$755)/8</f>
        <v>#REF!</v>
      </c>
      <c r="P65" s="759" t="e">
        <f ca="1">SUMPRODUCT((计划!$B$12:$B$755=$A65)*(计划!$D$12:$D$755=$B65),计划!BD$12:BD$755)/8</f>
        <v>#REF!</v>
      </c>
      <c r="Q65" s="759" t="e">
        <f ca="1">SUMPRODUCT((计划!$B$12:$B$755=$A65)*(计划!$D$12:$D$755=$B65),计划!BG$12:BG$755)/8</f>
        <v>#REF!</v>
      </c>
      <c r="R65" s="758" t="e">
        <f ca="1">SUMPRODUCT((计划!$B$12:$B$755=$A65)*(计划!$D$12:$D$755=$B65),计划!DL$12:DL$755)*$E65/8</f>
        <v>#REF!</v>
      </c>
      <c r="S65" s="758" t="e">
        <f ca="1">SUMPRODUCT((计划!$B$12:$B$755=$A65)*(计划!$D$12:$D$755=$B65),计划!DK$12:DK$755)*$E65/8</f>
        <v>#REF!</v>
      </c>
      <c r="T65" s="758" t="e">
        <f ca="1">SUMPRODUCT((计划!$B$12:$B$755=$A65)*(计划!$D$12:$D$755=$B65),计划!DM$12:DM$755)*$E65/8</f>
        <v>#REF!</v>
      </c>
      <c r="U65" s="758" t="e">
        <f ca="1">SUMPRODUCT((计划!$B$12:$B$755=$A65)*(计划!$D$12:$D$755=$B65),计划!DN$12:DN$755)*$E65/8</f>
        <v>#REF!</v>
      </c>
      <c r="V65" s="758" t="e">
        <f ca="1">SUMPRODUCT((计划!$B$12:$B$755=$A65)*(计划!$D$12:$D$755=$B65),计划!DO$12:DO$755)*$E65/8</f>
        <v>#REF!</v>
      </c>
      <c r="W65" s="758" t="e">
        <f ca="1">SUMPRODUCT((计划!$B$12:$B$755=$A65)*(计划!$D$12:$D$755=$B65),计划!DP$12:DP$755)*$E65/8</f>
        <v>#REF!</v>
      </c>
      <c r="X65" s="758" t="e">
        <f ca="1">SUMPRODUCT((计划!$B$12:$B$755=$A65)*(计划!$D$12:$D$755=$B65),计划!DQ$12:DQ$755)*$E65/8</f>
        <v>#REF!</v>
      </c>
      <c r="Y65" s="758" t="e">
        <f ca="1">SUMPRODUCT((计划!$B$12:$B$755=$A65)*(计划!$D$12:$D$755=$B65),计划!DR$12:DR$755)*$E65/8</f>
        <v>#REF!</v>
      </c>
      <c r="Z65" s="760" t="e">
        <f ca="1">SUMPRODUCT((R65:V65)*($AE$3:$AI$3))</f>
        <v>#REF!</v>
      </c>
      <c r="AA65" s="760" t="e">
        <f ca="1">SUMPRODUCT((W65:Y65)*($AJ$3:$AL$3))</f>
        <v>#REF!</v>
      </c>
      <c r="AB65" s="761" t="e">
        <f ca="1">IF(G65=0,0,Z65/G65)</f>
        <v>#REF!</v>
      </c>
      <c r="AC65" s="761" t="e">
        <f ca="1">IF(G65=0,0,AA65/G65)</f>
        <v>#REF!</v>
      </c>
      <c r="AE65" s="766"/>
      <c r="AF65" s="766"/>
      <c r="AG65" s="766"/>
      <c r="AH65" s="766"/>
      <c r="AI65" s="766"/>
      <c r="AJ65" s="766"/>
      <c r="AK65" s="766"/>
      <c r="AL65" s="766"/>
    </row>
    <row r="66">
      <c r="A66" s="754">
        <f ca="1">A63+1</f>
        <v>43607</v>
      </c>
      <c r="B66" s="172" t="s">
        <v>424</v>
      </c>
      <c r="C66" s="767">
        <f>IF(C60=1,4,C60-1)</f>
        <v>3</v>
      </c>
      <c r="D66" s="757" t="str">
        <f>IF(C66=1,"甲",IF(C66=2,"乙",IF(C66=3,"丙",IF(C66=4,"丁",""))))</f>
        <v>丙</v>
      </c>
      <c r="E66" s="757" t="e">
        <f ca="1">SUMPRODUCT((计划!$B$12:$B$755=$A66)*(计划!$D$12:$D$755=$B66),计划!$AF$12:$AF$755)</f>
        <v>#REF!</v>
      </c>
      <c r="F66" s="758" t="e">
        <f ca="1">SUMPRODUCT((计划!$B$12:$B$755=$A66)*(计划!$D$12:$D$755=$B66),计划!CW$12:CW$755)</f>
        <v>#REF!</v>
      </c>
      <c r="G66" s="758" t="e">
        <f ca="1">SUMPRODUCT((计划!$B$12:$B$755=$A66)*(计划!$D$12:$D$755=$B66),计划!CX$12:CX$755)</f>
        <v>#REF!</v>
      </c>
      <c r="H66" s="759" t="e">
        <f ca="1">SUMPRODUCT((计划!$B$12:$B$755=$A66)*(计划!$D$12:$D$755=$B66),计划!AV$12:AV$755)/8</f>
        <v>#REF!</v>
      </c>
      <c r="I66" s="759" t="e">
        <f ca="1">SUMPRODUCT((计划!$B$12:$B$755=$A66)*(计划!$D$12:$D$755=$B66),计划!AX$12:AX$755)/8</f>
        <v>#REF!</v>
      </c>
      <c r="J66" s="759" t="e">
        <f ca="1">SUMPRODUCT((计划!$B$12:$B$755=$A66)*(计划!$D$12:$D$755=$B66),计划!AW$12:AW$755)/8</f>
        <v>#REF!</v>
      </c>
      <c r="K66" s="759" t="e">
        <f ca="1">SUMPRODUCT((计划!$B$12:$B$755=$A66)*(计划!$D$12:$D$755=$B66),计划!AY$12:AY$755)/8</f>
        <v>#REF!</v>
      </c>
      <c r="L66" s="759" t="e">
        <f ca="1">SUMPRODUCT((计划!$B$12:$B$755=$A66)*(计划!$D$12:$D$755=$B66),计划!AZ$12:AZ$755)/8</f>
        <v>#REF!</v>
      </c>
      <c r="M66" s="759" t="e">
        <f ca="1">SUMPRODUCT((计划!$B$12:$B$755=$A66)*(计划!$D$12:$D$755=$B66),计划!BA$12:BA$755)/8</f>
        <v>#REF!</v>
      </c>
      <c r="N66" s="759" t="e">
        <f ca="1">SUMPRODUCT((计划!$B$12:$B$755=$A66)*(计划!$D$12:$D$755=$B66),计划!BB$12:BB$755)/8</f>
        <v>#REF!</v>
      </c>
      <c r="O66" s="759" t="e">
        <f ca="1">SUMPRODUCT((计划!$B$12:$B$755=$A66)*(计划!$D$12:$D$755=$B66),计划!BC$12:BC$755)/8</f>
        <v>#REF!</v>
      </c>
      <c r="P66" s="759" t="e">
        <f ca="1">SUMPRODUCT((计划!$B$12:$B$755=$A66)*(计划!$D$12:$D$755=$B66),计划!BD$12:BD$755)/8</f>
        <v>#REF!</v>
      </c>
      <c r="Q66" s="759" t="e">
        <f ca="1">SUMPRODUCT((计划!$B$12:$B$755=$A66)*(计划!$D$12:$D$755=$B66),计划!BG$12:BG$755)/8</f>
        <v>#REF!</v>
      </c>
      <c r="R66" s="758" t="e">
        <f ca="1">SUMPRODUCT((计划!$B$12:$B$755=$A66)*(计划!$D$12:$D$755=$B66),计划!DL$12:DL$755)*$E66/8</f>
        <v>#REF!</v>
      </c>
      <c r="S66" s="758" t="e">
        <f ca="1">SUMPRODUCT((计划!$B$12:$B$755=$A66)*(计划!$D$12:$D$755=$B66),计划!DK$12:DK$755)*$E66/8</f>
        <v>#REF!</v>
      </c>
      <c r="T66" s="758" t="e">
        <f ca="1">SUMPRODUCT((计划!$B$12:$B$755=$A66)*(计划!$D$12:$D$755=$B66),计划!DM$12:DM$755)*$E66/8</f>
        <v>#REF!</v>
      </c>
      <c r="U66" s="758" t="e">
        <f ca="1">SUMPRODUCT((计划!$B$12:$B$755=$A66)*(计划!$D$12:$D$755=$B66),计划!DN$12:DN$755)*$E66/8</f>
        <v>#REF!</v>
      </c>
      <c r="V66" s="758" t="e">
        <f ca="1">SUMPRODUCT((计划!$B$12:$B$755=$A66)*(计划!$D$12:$D$755=$B66),计划!DO$12:DO$755)*$E66/8</f>
        <v>#REF!</v>
      </c>
      <c r="W66" s="758" t="e">
        <f ca="1">SUMPRODUCT((计划!$B$12:$B$755=$A66)*(计划!$D$12:$D$755=$B66),计划!DP$12:DP$755)*$E66/8</f>
        <v>#REF!</v>
      </c>
      <c r="X66" s="758" t="e">
        <f ca="1">SUMPRODUCT((计划!$B$12:$B$755=$A66)*(计划!$D$12:$D$755=$B66),计划!DQ$12:DQ$755)*$E66/8</f>
        <v>#REF!</v>
      </c>
      <c r="Y66" s="758" t="e">
        <f ca="1">SUMPRODUCT((计划!$B$12:$B$755=$A66)*(计划!$D$12:$D$755=$B66),计划!DR$12:DR$755)*$E66/8</f>
        <v>#REF!</v>
      </c>
      <c r="Z66" s="760" t="e">
        <f ca="1">SUMPRODUCT((R66:V66)*($AE$3:$AI$3))</f>
        <v>#REF!</v>
      </c>
      <c r="AA66" s="760" t="e">
        <f ca="1">SUMPRODUCT((W66:Y66)*($AJ$3:$AL$3))</f>
        <v>#REF!</v>
      </c>
      <c r="AB66" s="761" t="e">
        <f ca="1">IF(G66=0,0,Z66/G66)</f>
        <v>#REF!</v>
      </c>
      <c r="AC66" s="761" t="e">
        <f ca="1">IF(G66=0,0,AA66/G66)</f>
        <v>#REF!</v>
      </c>
      <c r="AE66" s="766"/>
      <c r="AF66" s="766"/>
      <c r="AG66" s="766"/>
      <c r="AH66" s="766"/>
      <c r="AI66" s="766"/>
      <c r="AJ66" s="766"/>
      <c r="AK66" s="766"/>
      <c r="AL66" s="766"/>
    </row>
    <row r="67">
      <c r="A67" s="754">
        <f ca="1">A66</f>
        <v>43607</v>
      </c>
      <c r="B67" s="172" t="s">
        <v>434</v>
      </c>
      <c r="C67" s="767">
        <f>IF(C66=4,1,C66+1)</f>
        <v>4</v>
      </c>
      <c r="D67" s="757" t="str">
        <f>IF(C67=1,"甲",IF(C67=2,"乙",IF(C67=3,"丙",IF(C67=4,"丁",""))))</f>
        <v>丁</v>
      </c>
      <c r="E67" s="757" t="e">
        <f ca="1">SUMPRODUCT((计划!$B$12:$B$755=$A67)*(计划!$D$12:$D$755=$B67),计划!$AF$12:$AF$755)</f>
        <v>#REF!</v>
      </c>
      <c r="F67" s="758" t="e">
        <f ca="1">SUMPRODUCT((计划!$B$12:$B$755=$A67)*(计划!$D$12:$D$755=$B67),计划!CW$12:CW$755)</f>
        <v>#REF!</v>
      </c>
      <c r="G67" s="758" t="e">
        <f ca="1">SUMPRODUCT((计划!$B$12:$B$755=$A67)*(计划!$D$12:$D$755=$B67),计划!CX$12:CX$755)</f>
        <v>#REF!</v>
      </c>
      <c r="H67" s="759" t="e">
        <f ca="1">SUMPRODUCT((计划!$B$12:$B$755=$A67)*(计划!$D$12:$D$755=$B67),计划!AV$12:AV$755)/8</f>
        <v>#REF!</v>
      </c>
      <c r="I67" s="759" t="e">
        <f ca="1">SUMPRODUCT((计划!$B$12:$B$755=$A67)*(计划!$D$12:$D$755=$B67),计划!AX$12:AX$755)/8</f>
        <v>#REF!</v>
      </c>
      <c r="J67" s="759" t="e">
        <f ca="1">SUMPRODUCT((计划!$B$12:$B$755=$A67)*(计划!$D$12:$D$755=$B67),计划!AW$12:AW$755)/8</f>
        <v>#REF!</v>
      </c>
      <c r="K67" s="759" t="e">
        <f ca="1">SUMPRODUCT((计划!$B$12:$B$755=$A67)*(计划!$D$12:$D$755=$B67),计划!AY$12:AY$755)/8</f>
        <v>#REF!</v>
      </c>
      <c r="L67" s="759" t="e">
        <f ca="1">SUMPRODUCT((计划!$B$12:$B$755=$A67)*(计划!$D$12:$D$755=$B67),计划!AZ$12:AZ$755)/8</f>
        <v>#REF!</v>
      </c>
      <c r="M67" s="759" t="e">
        <f ca="1">SUMPRODUCT((计划!$B$12:$B$755=$A67)*(计划!$D$12:$D$755=$B67),计划!BA$12:BA$755)/8</f>
        <v>#REF!</v>
      </c>
      <c r="N67" s="759" t="e">
        <f ca="1">SUMPRODUCT((计划!$B$12:$B$755=$A67)*(计划!$D$12:$D$755=$B67),计划!BB$12:BB$755)/8</f>
        <v>#REF!</v>
      </c>
      <c r="O67" s="759" t="e">
        <f ca="1">SUMPRODUCT((计划!$B$12:$B$755=$A67)*(计划!$D$12:$D$755=$B67),计划!BC$12:BC$755)/8</f>
        <v>#REF!</v>
      </c>
      <c r="P67" s="759" t="e">
        <f ca="1">SUMPRODUCT((计划!$B$12:$B$755=$A67)*(计划!$D$12:$D$755=$B67),计划!BD$12:BD$755)/8</f>
        <v>#REF!</v>
      </c>
      <c r="Q67" s="759" t="e">
        <f ca="1">SUMPRODUCT((计划!$B$12:$B$755=$A67)*(计划!$D$12:$D$755=$B67),计划!BG$12:BG$755)/8</f>
        <v>#REF!</v>
      </c>
      <c r="R67" s="758" t="e">
        <f ca="1">SUMPRODUCT((计划!$B$12:$B$755=$A67)*(计划!$D$12:$D$755=$B67),计划!DL$12:DL$755)*$E67/8</f>
        <v>#REF!</v>
      </c>
      <c r="S67" s="758" t="e">
        <f ca="1">SUMPRODUCT((计划!$B$12:$B$755=$A67)*(计划!$D$12:$D$755=$B67),计划!DK$12:DK$755)*$E67/8</f>
        <v>#REF!</v>
      </c>
      <c r="T67" s="758" t="e">
        <f ca="1">SUMPRODUCT((计划!$B$12:$B$755=$A67)*(计划!$D$12:$D$755=$B67),计划!DM$12:DM$755)*$E67/8</f>
        <v>#REF!</v>
      </c>
      <c r="U67" s="758" t="e">
        <f ca="1">SUMPRODUCT((计划!$B$12:$B$755=$A67)*(计划!$D$12:$D$755=$B67),计划!DN$12:DN$755)*$E67/8</f>
        <v>#REF!</v>
      </c>
      <c r="V67" s="758" t="e">
        <f ca="1">SUMPRODUCT((计划!$B$12:$B$755=$A67)*(计划!$D$12:$D$755=$B67),计划!DO$12:DO$755)*$E67/8</f>
        <v>#REF!</v>
      </c>
      <c r="W67" s="758" t="e">
        <f ca="1">SUMPRODUCT((计划!$B$12:$B$755=$A67)*(计划!$D$12:$D$755=$B67),计划!DP$12:DP$755)*$E67/8</f>
        <v>#REF!</v>
      </c>
      <c r="X67" s="758" t="e">
        <f ca="1">SUMPRODUCT((计划!$B$12:$B$755=$A67)*(计划!$D$12:$D$755=$B67),计划!DQ$12:DQ$755)*$E67/8</f>
        <v>#REF!</v>
      </c>
      <c r="Y67" s="758" t="e">
        <f ca="1">SUMPRODUCT((计划!$B$12:$B$755=$A67)*(计划!$D$12:$D$755=$B67),计划!DR$12:DR$755)*$E67/8</f>
        <v>#REF!</v>
      </c>
      <c r="Z67" s="760" t="e">
        <f ca="1">SUMPRODUCT((R67:V67)*($AE$3:$AI$3))</f>
        <v>#REF!</v>
      </c>
      <c r="AA67" s="760" t="e">
        <f ca="1">SUMPRODUCT((W67:Y67)*($AJ$3:$AL$3))</f>
        <v>#REF!</v>
      </c>
      <c r="AB67" s="761" t="e">
        <f ca="1">IF(G67=0,0,Z67/G67)</f>
        <v>#REF!</v>
      </c>
      <c r="AC67" s="761" t="e">
        <f ca="1">IF(G67=0,0,AA67/G67)</f>
        <v>#REF!</v>
      </c>
      <c r="AE67" s="766"/>
      <c r="AF67" s="766"/>
      <c r="AG67" s="766"/>
      <c r="AH67" s="766"/>
      <c r="AI67" s="766"/>
      <c r="AJ67" s="766"/>
      <c r="AK67" s="766"/>
      <c r="AL67" s="766"/>
    </row>
    <row r="68">
      <c r="A68" s="754">
        <f ca="1">A67</f>
        <v>43607</v>
      </c>
      <c r="B68" s="172" t="s">
        <v>437</v>
      </c>
      <c r="C68" s="767">
        <f>IF(C67=4,1,C67+1)</f>
        <v>1</v>
      </c>
      <c r="D68" s="757" t="str">
        <f>IF(C68=1,"甲",IF(C68=2,"乙",IF(C68=3,"丙",IF(C68=4,"丁",""))))</f>
        <v>甲</v>
      </c>
      <c r="E68" s="757" t="e">
        <f ca="1">SUMPRODUCT((计划!$B$12:$B$755=$A68)*(计划!$D$12:$D$755=$B68),计划!$AF$12:$AF$755)</f>
        <v>#REF!</v>
      </c>
      <c r="F68" s="758" t="e">
        <f ca="1">SUMPRODUCT((计划!$B$12:$B$755=$A68)*(计划!$D$12:$D$755=$B68),计划!CW$12:CW$755)</f>
        <v>#REF!</v>
      </c>
      <c r="G68" s="758" t="e">
        <f ca="1">SUMPRODUCT((计划!$B$12:$B$755=$A68)*(计划!$D$12:$D$755=$B68),计划!CX$12:CX$755)</f>
        <v>#REF!</v>
      </c>
      <c r="H68" s="759" t="e">
        <f ca="1">SUMPRODUCT((计划!$B$12:$B$755=$A68)*(计划!$D$12:$D$755=$B68),计划!AV$12:AV$755)/8</f>
        <v>#REF!</v>
      </c>
      <c r="I68" s="759" t="e">
        <f ca="1">SUMPRODUCT((计划!$B$12:$B$755=$A68)*(计划!$D$12:$D$755=$B68),计划!AX$12:AX$755)/8</f>
        <v>#REF!</v>
      </c>
      <c r="J68" s="759" t="e">
        <f ca="1">SUMPRODUCT((计划!$B$12:$B$755=$A68)*(计划!$D$12:$D$755=$B68),计划!AW$12:AW$755)/8</f>
        <v>#REF!</v>
      </c>
      <c r="K68" s="759" t="e">
        <f ca="1">SUMPRODUCT((计划!$B$12:$B$755=$A68)*(计划!$D$12:$D$755=$B68),计划!AY$12:AY$755)/8</f>
        <v>#REF!</v>
      </c>
      <c r="L68" s="759" t="e">
        <f ca="1">SUMPRODUCT((计划!$B$12:$B$755=$A68)*(计划!$D$12:$D$755=$B68),计划!AZ$12:AZ$755)/8</f>
        <v>#REF!</v>
      </c>
      <c r="M68" s="759" t="e">
        <f ca="1">SUMPRODUCT((计划!$B$12:$B$755=$A68)*(计划!$D$12:$D$755=$B68),计划!BA$12:BA$755)/8</f>
        <v>#REF!</v>
      </c>
      <c r="N68" s="759" t="e">
        <f ca="1">SUMPRODUCT((计划!$B$12:$B$755=$A68)*(计划!$D$12:$D$755=$B68),计划!BB$12:BB$755)/8</f>
        <v>#REF!</v>
      </c>
      <c r="O68" s="759" t="e">
        <f ca="1">SUMPRODUCT((计划!$B$12:$B$755=$A68)*(计划!$D$12:$D$755=$B68),计划!BC$12:BC$755)/8</f>
        <v>#REF!</v>
      </c>
      <c r="P68" s="759" t="e">
        <f ca="1">SUMPRODUCT((计划!$B$12:$B$755=$A68)*(计划!$D$12:$D$755=$B68),计划!BD$12:BD$755)/8</f>
        <v>#REF!</v>
      </c>
      <c r="Q68" s="759" t="e">
        <f ca="1">SUMPRODUCT((计划!$B$12:$B$755=$A68)*(计划!$D$12:$D$755=$B68),计划!BG$12:BG$755)/8</f>
        <v>#REF!</v>
      </c>
      <c r="R68" s="758" t="e">
        <f ca="1">SUMPRODUCT((计划!$B$12:$B$755=$A68)*(计划!$D$12:$D$755=$B68),计划!DL$12:DL$755)*$E68/8</f>
        <v>#REF!</v>
      </c>
      <c r="S68" s="758" t="e">
        <f ca="1">SUMPRODUCT((计划!$B$12:$B$755=$A68)*(计划!$D$12:$D$755=$B68),计划!DK$12:DK$755)*$E68/8</f>
        <v>#REF!</v>
      </c>
      <c r="T68" s="758" t="e">
        <f ca="1">SUMPRODUCT((计划!$B$12:$B$755=$A68)*(计划!$D$12:$D$755=$B68),计划!DM$12:DM$755)*$E68/8</f>
        <v>#REF!</v>
      </c>
      <c r="U68" s="758" t="e">
        <f ca="1">SUMPRODUCT((计划!$B$12:$B$755=$A68)*(计划!$D$12:$D$755=$B68),计划!DN$12:DN$755)*$E68/8</f>
        <v>#REF!</v>
      </c>
      <c r="V68" s="758" t="e">
        <f ca="1">SUMPRODUCT((计划!$B$12:$B$755=$A68)*(计划!$D$12:$D$755=$B68),计划!DO$12:DO$755)*$E68/8</f>
        <v>#REF!</v>
      </c>
      <c r="W68" s="758" t="e">
        <f ca="1">SUMPRODUCT((计划!$B$12:$B$755=$A68)*(计划!$D$12:$D$755=$B68),计划!DP$12:DP$755)*$E68/8</f>
        <v>#REF!</v>
      </c>
      <c r="X68" s="758" t="e">
        <f ca="1">SUMPRODUCT((计划!$B$12:$B$755=$A68)*(计划!$D$12:$D$755=$B68),计划!DQ$12:DQ$755)*$E68/8</f>
        <v>#REF!</v>
      </c>
      <c r="Y68" s="758" t="e">
        <f ca="1">SUMPRODUCT((计划!$B$12:$B$755=$A68)*(计划!$D$12:$D$755=$B68),计划!DR$12:DR$755)*$E68/8</f>
        <v>#REF!</v>
      </c>
      <c r="Z68" s="760" t="e">
        <f ca="1">SUMPRODUCT((R68:V68)*($AE$3:$AI$3))</f>
        <v>#REF!</v>
      </c>
      <c r="AA68" s="760" t="e">
        <f ca="1">SUMPRODUCT((W68:Y68)*($AJ$3:$AL$3))</f>
        <v>#REF!</v>
      </c>
      <c r="AB68" s="761" t="e">
        <f ca="1">IF(G68=0,0,Z68/G68)</f>
        <v>#REF!</v>
      </c>
      <c r="AC68" s="761" t="e">
        <f ca="1">IF(G68=0,0,AA68/G68)</f>
        <v>#REF!</v>
      </c>
      <c r="AE68" s="766"/>
      <c r="AF68" s="766"/>
      <c r="AG68" s="766"/>
      <c r="AH68" s="766"/>
      <c r="AI68" s="766"/>
      <c r="AJ68" s="766"/>
      <c r="AK68" s="766"/>
      <c r="AL68" s="766"/>
    </row>
    <row r="69">
      <c r="A69" s="754">
        <f ca="1">A66+1</f>
        <v>43608</v>
      </c>
      <c r="B69" s="172" t="s">
        <v>424</v>
      </c>
      <c r="C69" s="767">
        <f>IF(C63=1,4,C63-1)</f>
        <v>3</v>
      </c>
      <c r="D69" s="757" t="str">
        <f>IF(C69=1,"甲",IF(C69=2,"乙",IF(C69=3,"丙",IF(C69=4,"丁",""))))</f>
        <v>丙</v>
      </c>
      <c r="E69" s="757" t="e">
        <f ca="1">SUMPRODUCT((计划!$B$12:$B$755=$A69)*(计划!$D$12:$D$755=$B69),计划!$AF$12:$AF$755)</f>
        <v>#REF!</v>
      </c>
      <c r="F69" s="758" t="e">
        <f ca="1">SUMPRODUCT((计划!$B$12:$B$755=$A69)*(计划!$D$12:$D$755=$B69),计划!CW$12:CW$755)</f>
        <v>#REF!</v>
      </c>
      <c r="G69" s="758" t="e">
        <f ca="1">SUMPRODUCT((计划!$B$12:$B$755=$A69)*(计划!$D$12:$D$755=$B69),计划!CX$12:CX$755)</f>
        <v>#REF!</v>
      </c>
      <c r="H69" s="759" t="e">
        <f ca="1">SUMPRODUCT((计划!$B$12:$B$755=$A69)*(计划!$D$12:$D$755=$B69),计划!AV$12:AV$755)/8</f>
        <v>#REF!</v>
      </c>
      <c r="I69" s="759" t="e">
        <f ca="1">SUMPRODUCT((计划!$B$12:$B$755=$A69)*(计划!$D$12:$D$755=$B69),计划!AX$12:AX$755)/8</f>
        <v>#REF!</v>
      </c>
      <c r="J69" s="759" t="e">
        <f ca="1">SUMPRODUCT((计划!$B$12:$B$755=$A69)*(计划!$D$12:$D$755=$B69),计划!AW$12:AW$755)/8</f>
        <v>#REF!</v>
      </c>
      <c r="K69" s="759" t="e">
        <f ca="1">SUMPRODUCT((计划!$B$12:$B$755=$A69)*(计划!$D$12:$D$755=$B69),计划!AY$12:AY$755)/8</f>
        <v>#REF!</v>
      </c>
      <c r="L69" s="759" t="e">
        <f ca="1">SUMPRODUCT((计划!$B$12:$B$755=$A69)*(计划!$D$12:$D$755=$B69),计划!AZ$12:AZ$755)/8</f>
        <v>#REF!</v>
      </c>
      <c r="M69" s="759" t="e">
        <f ca="1">SUMPRODUCT((计划!$B$12:$B$755=$A69)*(计划!$D$12:$D$755=$B69),计划!BA$12:BA$755)/8</f>
        <v>#REF!</v>
      </c>
      <c r="N69" s="759" t="e">
        <f ca="1">SUMPRODUCT((计划!$B$12:$B$755=$A69)*(计划!$D$12:$D$755=$B69),计划!BB$12:BB$755)/8</f>
        <v>#REF!</v>
      </c>
      <c r="O69" s="759" t="e">
        <f ca="1">SUMPRODUCT((计划!$B$12:$B$755=$A69)*(计划!$D$12:$D$755=$B69),计划!BC$12:BC$755)/8</f>
        <v>#REF!</v>
      </c>
      <c r="P69" s="759" t="e">
        <f ca="1">SUMPRODUCT((计划!$B$12:$B$755=$A69)*(计划!$D$12:$D$755=$B69),计划!BD$12:BD$755)/8</f>
        <v>#REF!</v>
      </c>
      <c r="Q69" s="759" t="e">
        <f ca="1">SUMPRODUCT((计划!$B$12:$B$755=$A69)*(计划!$D$12:$D$755=$B69),计划!BG$12:BG$755)/8</f>
        <v>#REF!</v>
      </c>
      <c r="R69" s="758" t="e">
        <f ca="1">SUMPRODUCT((计划!$B$12:$B$755=$A69)*(计划!$D$12:$D$755=$B69),计划!DL$12:DL$755)*$E69/8</f>
        <v>#REF!</v>
      </c>
      <c r="S69" s="758" t="e">
        <f ca="1">SUMPRODUCT((计划!$B$12:$B$755=$A69)*(计划!$D$12:$D$755=$B69),计划!DK$12:DK$755)*$E69/8</f>
        <v>#REF!</v>
      </c>
      <c r="T69" s="758" t="e">
        <f ca="1">SUMPRODUCT((计划!$B$12:$B$755=$A69)*(计划!$D$12:$D$755=$B69),计划!DM$12:DM$755)*$E69/8</f>
        <v>#REF!</v>
      </c>
      <c r="U69" s="758" t="e">
        <f ca="1">SUMPRODUCT((计划!$B$12:$B$755=$A69)*(计划!$D$12:$D$755=$B69),计划!DN$12:DN$755)*$E69/8</f>
        <v>#REF!</v>
      </c>
      <c r="V69" s="758" t="e">
        <f ca="1">SUMPRODUCT((计划!$B$12:$B$755=$A69)*(计划!$D$12:$D$755=$B69),计划!DO$12:DO$755)*$E69/8</f>
        <v>#REF!</v>
      </c>
      <c r="W69" s="758" t="e">
        <f ca="1">SUMPRODUCT((计划!$B$12:$B$755=$A69)*(计划!$D$12:$D$755=$B69),计划!DP$12:DP$755)*$E69/8</f>
        <v>#REF!</v>
      </c>
      <c r="X69" s="758" t="e">
        <f ca="1">SUMPRODUCT((计划!$B$12:$B$755=$A69)*(计划!$D$12:$D$755=$B69),计划!DQ$12:DQ$755)*$E69/8</f>
        <v>#REF!</v>
      </c>
      <c r="Y69" s="758" t="e">
        <f ca="1">SUMPRODUCT((计划!$B$12:$B$755=$A69)*(计划!$D$12:$D$755=$B69),计划!DR$12:DR$755)*$E69/8</f>
        <v>#REF!</v>
      </c>
      <c r="Z69" s="760" t="e">
        <f ca="1">SUMPRODUCT((R69:V69)*($AE$3:$AI$3))</f>
        <v>#REF!</v>
      </c>
      <c r="AA69" s="760" t="e">
        <f ca="1">SUMPRODUCT((W69:Y69)*($AJ$3:$AL$3))</f>
        <v>#REF!</v>
      </c>
      <c r="AB69" s="761" t="e">
        <f ca="1">IF(G69=0,0,Z69/G69)</f>
        <v>#REF!</v>
      </c>
      <c r="AC69" s="761" t="e">
        <f ca="1">IF(G69=0,0,AA69/G69)</f>
        <v>#REF!</v>
      </c>
      <c r="AE69" s="766"/>
      <c r="AF69" s="766"/>
      <c r="AG69" s="766"/>
      <c r="AH69" s="766"/>
      <c r="AI69" s="766"/>
      <c r="AJ69" s="766"/>
      <c r="AK69" s="766"/>
      <c r="AL69" s="766"/>
    </row>
    <row r="70">
      <c r="A70" s="754">
        <f ca="1">A69</f>
        <v>43608</v>
      </c>
      <c r="B70" s="172" t="s">
        <v>434</v>
      </c>
      <c r="C70" s="767">
        <f>IF(C69=4,1,C69+1)</f>
        <v>4</v>
      </c>
      <c r="D70" s="757" t="str">
        <f>IF(C70=1,"甲",IF(C70=2,"乙",IF(C70=3,"丙",IF(C70=4,"丁",""))))</f>
        <v>丁</v>
      </c>
      <c r="E70" s="757" t="e">
        <f ca="1">SUMPRODUCT((计划!$B$12:$B$755=$A70)*(计划!$D$12:$D$755=$B70),计划!$AF$12:$AF$755)</f>
        <v>#REF!</v>
      </c>
      <c r="F70" s="758" t="e">
        <f ca="1">SUMPRODUCT((计划!$B$12:$B$755=$A70)*(计划!$D$12:$D$755=$B70),计划!CW$12:CW$755)</f>
        <v>#REF!</v>
      </c>
      <c r="G70" s="758" t="e">
        <f ca="1">SUMPRODUCT((计划!$B$12:$B$755=$A70)*(计划!$D$12:$D$755=$B70),计划!CX$12:CX$755)</f>
        <v>#REF!</v>
      </c>
      <c r="H70" s="759" t="e">
        <f ca="1">SUMPRODUCT((计划!$B$12:$B$755=$A70)*(计划!$D$12:$D$755=$B70),计划!AV$12:AV$755)/8</f>
        <v>#REF!</v>
      </c>
      <c r="I70" s="759" t="e">
        <f ca="1">SUMPRODUCT((计划!$B$12:$B$755=$A70)*(计划!$D$12:$D$755=$B70),计划!AX$12:AX$755)/8</f>
        <v>#REF!</v>
      </c>
      <c r="J70" s="759" t="e">
        <f ca="1">SUMPRODUCT((计划!$B$12:$B$755=$A70)*(计划!$D$12:$D$755=$B70),计划!AW$12:AW$755)/8</f>
        <v>#REF!</v>
      </c>
      <c r="K70" s="759" t="e">
        <f ca="1">SUMPRODUCT((计划!$B$12:$B$755=$A70)*(计划!$D$12:$D$755=$B70),计划!AY$12:AY$755)/8</f>
        <v>#REF!</v>
      </c>
      <c r="L70" s="759" t="e">
        <f ca="1">SUMPRODUCT((计划!$B$12:$B$755=$A70)*(计划!$D$12:$D$755=$B70),计划!AZ$12:AZ$755)/8</f>
        <v>#REF!</v>
      </c>
      <c r="M70" s="759" t="e">
        <f ca="1">SUMPRODUCT((计划!$B$12:$B$755=$A70)*(计划!$D$12:$D$755=$B70),计划!BA$12:BA$755)/8</f>
        <v>#REF!</v>
      </c>
      <c r="N70" s="759" t="e">
        <f ca="1">SUMPRODUCT((计划!$B$12:$B$755=$A70)*(计划!$D$12:$D$755=$B70),计划!BB$12:BB$755)/8</f>
        <v>#REF!</v>
      </c>
      <c r="O70" s="759" t="e">
        <f ca="1">SUMPRODUCT((计划!$B$12:$B$755=$A70)*(计划!$D$12:$D$755=$B70),计划!BC$12:BC$755)/8</f>
        <v>#REF!</v>
      </c>
      <c r="P70" s="759" t="e">
        <f ca="1">SUMPRODUCT((计划!$B$12:$B$755=$A70)*(计划!$D$12:$D$755=$B70),计划!BD$12:BD$755)/8</f>
        <v>#REF!</v>
      </c>
      <c r="Q70" s="759" t="e">
        <f ca="1">SUMPRODUCT((计划!$B$12:$B$755=$A70)*(计划!$D$12:$D$755=$B70),计划!BG$12:BG$755)/8</f>
        <v>#REF!</v>
      </c>
      <c r="R70" s="758" t="e">
        <f ca="1">SUMPRODUCT((计划!$B$12:$B$755=$A70)*(计划!$D$12:$D$755=$B70),计划!DL$12:DL$755)*$E70/8</f>
        <v>#REF!</v>
      </c>
      <c r="S70" s="758" t="e">
        <f ca="1">SUMPRODUCT((计划!$B$12:$B$755=$A70)*(计划!$D$12:$D$755=$B70),计划!DK$12:DK$755)*$E70/8</f>
        <v>#REF!</v>
      </c>
      <c r="T70" s="758" t="e">
        <f ca="1">SUMPRODUCT((计划!$B$12:$B$755=$A70)*(计划!$D$12:$D$755=$B70),计划!DM$12:DM$755)*$E70/8</f>
        <v>#REF!</v>
      </c>
      <c r="U70" s="758" t="e">
        <f ca="1">SUMPRODUCT((计划!$B$12:$B$755=$A70)*(计划!$D$12:$D$755=$B70),计划!DN$12:DN$755)*$E70/8</f>
        <v>#REF!</v>
      </c>
      <c r="V70" s="758" t="e">
        <f ca="1">SUMPRODUCT((计划!$B$12:$B$755=$A70)*(计划!$D$12:$D$755=$B70),计划!DO$12:DO$755)*$E70/8</f>
        <v>#REF!</v>
      </c>
      <c r="W70" s="758" t="e">
        <f ca="1">SUMPRODUCT((计划!$B$12:$B$755=$A70)*(计划!$D$12:$D$755=$B70),计划!DP$12:DP$755)*$E70/8</f>
        <v>#REF!</v>
      </c>
      <c r="X70" s="758" t="e">
        <f ca="1">SUMPRODUCT((计划!$B$12:$B$755=$A70)*(计划!$D$12:$D$755=$B70),计划!DQ$12:DQ$755)*$E70/8</f>
        <v>#REF!</v>
      </c>
      <c r="Y70" s="758" t="e">
        <f ca="1">SUMPRODUCT((计划!$B$12:$B$755=$A70)*(计划!$D$12:$D$755=$B70),计划!DR$12:DR$755)*$E70/8</f>
        <v>#REF!</v>
      </c>
      <c r="Z70" s="760" t="e">
        <f ca="1">SUMPRODUCT((R70:V70)*($AE$3:$AI$3))</f>
        <v>#REF!</v>
      </c>
      <c r="AA70" s="760" t="e">
        <f ca="1">SUMPRODUCT((W70:Y70)*($AJ$3:$AL$3))</f>
        <v>#REF!</v>
      </c>
      <c r="AB70" s="761" t="e">
        <f ca="1">IF(G70=0,0,Z70/G70)</f>
        <v>#REF!</v>
      </c>
      <c r="AC70" s="761" t="e">
        <f ca="1">IF(G70=0,0,AA70/G70)</f>
        <v>#REF!</v>
      </c>
      <c r="AE70" s="766"/>
      <c r="AF70" s="766"/>
      <c r="AG70" s="766"/>
      <c r="AH70" s="766"/>
      <c r="AI70" s="766"/>
      <c r="AJ70" s="766"/>
      <c r="AK70" s="766"/>
      <c r="AL70" s="766"/>
    </row>
    <row r="71">
      <c r="A71" s="754">
        <f ca="1">A70</f>
        <v>43608</v>
      </c>
      <c r="B71" s="172" t="s">
        <v>437</v>
      </c>
      <c r="C71" s="767">
        <f>IF(C70=4,1,C70+1)</f>
        <v>1</v>
      </c>
      <c r="D71" s="757" t="str">
        <f>IF(C71=1,"甲",IF(C71=2,"乙",IF(C71=3,"丙",IF(C71=4,"丁",""))))</f>
        <v>甲</v>
      </c>
      <c r="E71" s="757" t="e">
        <f ca="1">SUMPRODUCT((计划!$B$12:$B$755=$A71)*(计划!$D$12:$D$755=$B71),计划!$AF$12:$AF$755)</f>
        <v>#REF!</v>
      </c>
      <c r="F71" s="758" t="e">
        <f ca="1">SUMPRODUCT((计划!$B$12:$B$755=$A71)*(计划!$D$12:$D$755=$B71),计划!CW$12:CW$755)</f>
        <v>#REF!</v>
      </c>
      <c r="G71" s="758" t="e">
        <f ca="1">SUMPRODUCT((计划!$B$12:$B$755=$A71)*(计划!$D$12:$D$755=$B71),计划!CX$12:CX$755)</f>
        <v>#REF!</v>
      </c>
      <c r="H71" s="759" t="e">
        <f ca="1">SUMPRODUCT((计划!$B$12:$B$755=$A71)*(计划!$D$12:$D$755=$B71),计划!AV$12:AV$755)/8</f>
        <v>#REF!</v>
      </c>
      <c r="I71" s="759" t="e">
        <f ca="1">SUMPRODUCT((计划!$B$12:$B$755=$A71)*(计划!$D$12:$D$755=$B71),计划!AX$12:AX$755)/8</f>
        <v>#REF!</v>
      </c>
      <c r="J71" s="759" t="e">
        <f ca="1">SUMPRODUCT((计划!$B$12:$B$755=$A71)*(计划!$D$12:$D$755=$B71),计划!AW$12:AW$755)/8</f>
        <v>#REF!</v>
      </c>
      <c r="K71" s="759" t="e">
        <f ca="1">SUMPRODUCT((计划!$B$12:$B$755=$A71)*(计划!$D$12:$D$755=$B71),计划!AY$12:AY$755)/8</f>
        <v>#REF!</v>
      </c>
      <c r="L71" s="759" t="e">
        <f ca="1">SUMPRODUCT((计划!$B$12:$B$755=$A71)*(计划!$D$12:$D$755=$B71),计划!AZ$12:AZ$755)/8</f>
        <v>#REF!</v>
      </c>
      <c r="M71" s="759" t="e">
        <f ca="1">SUMPRODUCT((计划!$B$12:$B$755=$A71)*(计划!$D$12:$D$755=$B71),计划!BA$12:BA$755)/8</f>
        <v>#REF!</v>
      </c>
      <c r="N71" s="759" t="e">
        <f ca="1">SUMPRODUCT((计划!$B$12:$B$755=$A71)*(计划!$D$12:$D$755=$B71),计划!BB$12:BB$755)/8</f>
        <v>#REF!</v>
      </c>
      <c r="O71" s="759" t="e">
        <f ca="1">SUMPRODUCT((计划!$B$12:$B$755=$A71)*(计划!$D$12:$D$755=$B71),计划!BC$12:BC$755)/8</f>
        <v>#REF!</v>
      </c>
      <c r="P71" s="759" t="e">
        <f ca="1">SUMPRODUCT((计划!$B$12:$B$755=$A71)*(计划!$D$12:$D$755=$B71),计划!BD$12:BD$755)/8</f>
        <v>#REF!</v>
      </c>
      <c r="Q71" s="759" t="e">
        <f ca="1">SUMPRODUCT((计划!$B$12:$B$755=$A71)*(计划!$D$12:$D$755=$B71),计划!BG$12:BG$755)/8</f>
        <v>#REF!</v>
      </c>
      <c r="R71" s="758" t="e">
        <f ca="1">SUMPRODUCT((计划!$B$12:$B$755=$A71)*(计划!$D$12:$D$755=$B71),计划!DL$12:DL$755)*$E71/8</f>
        <v>#REF!</v>
      </c>
      <c r="S71" s="758" t="e">
        <f ca="1">SUMPRODUCT((计划!$B$12:$B$755=$A71)*(计划!$D$12:$D$755=$B71),计划!DK$12:DK$755)*$E71/8</f>
        <v>#REF!</v>
      </c>
      <c r="T71" s="758" t="e">
        <f ca="1">SUMPRODUCT((计划!$B$12:$B$755=$A71)*(计划!$D$12:$D$755=$B71),计划!DM$12:DM$755)*$E71/8</f>
        <v>#REF!</v>
      </c>
      <c r="U71" s="758" t="e">
        <f ca="1">SUMPRODUCT((计划!$B$12:$B$755=$A71)*(计划!$D$12:$D$755=$B71),计划!DN$12:DN$755)*$E71/8</f>
        <v>#REF!</v>
      </c>
      <c r="V71" s="758" t="e">
        <f ca="1">SUMPRODUCT((计划!$B$12:$B$755=$A71)*(计划!$D$12:$D$755=$B71),计划!DO$12:DO$755)*$E71/8</f>
        <v>#REF!</v>
      </c>
      <c r="W71" s="758" t="e">
        <f ca="1">SUMPRODUCT((计划!$B$12:$B$755=$A71)*(计划!$D$12:$D$755=$B71),计划!DP$12:DP$755)*$E71/8</f>
        <v>#REF!</v>
      </c>
      <c r="X71" s="758" t="e">
        <f ca="1">SUMPRODUCT((计划!$B$12:$B$755=$A71)*(计划!$D$12:$D$755=$B71),计划!DQ$12:DQ$755)*$E71/8</f>
        <v>#REF!</v>
      </c>
      <c r="Y71" s="758" t="e">
        <f ca="1">SUMPRODUCT((计划!$B$12:$B$755=$A71)*(计划!$D$12:$D$755=$B71),计划!DR$12:DR$755)*$E71/8</f>
        <v>#REF!</v>
      </c>
      <c r="Z71" s="760" t="e">
        <f ca="1">SUMPRODUCT((R71:V71)*($AE$3:$AI$3))</f>
        <v>#REF!</v>
      </c>
      <c r="AA71" s="760" t="e">
        <f ca="1">SUMPRODUCT((W71:Y71)*($AJ$3:$AL$3))</f>
        <v>#REF!</v>
      </c>
      <c r="AB71" s="761" t="e">
        <f ca="1">IF(G71=0,0,Z71/G71)</f>
        <v>#REF!</v>
      </c>
      <c r="AC71" s="761" t="e">
        <f ca="1">IF(G71=0,0,AA71/G71)</f>
        <v>#REF!</v>
      </c>
      <c r="AE71" s="766"/>
      <c r="AF71" s="766"/>
      <c r="AG71" s="766"/>
      <c r="AH71" s="766"/>
      <c r="AI71" s="766"/>
      <c r="AJ71" s="766"/>
      <c r="AK71" s="766"/>
      <c r="AL71" s="766"/>
    </row>
    <row r="72">
      <c r="A72" s="754">
        <f ca="1">A69+1</f>
        <v>43609</v>
      </c>
      <c r="B72" s="172" t="s">
        <v>424</v>
      </c>
      <c r="C72" s="767">
        <f>IF(C66=1,4,C66-1)</f>
        <v>2</v>
      </c>
      <c r="D72" s="757" t="str">
        <f>IF(C72=1,"甲",IF(C72=2,"乙",IF(C72=3,"丙",IF(C72=4,"丁",""))))</f>
        <v>乙</v>
      </c>
      <c r="E72" s="757" t="e">
        <f ca="1">SUMPRODUCT((计划!$B$12:$B$755=$A72)*(计划!$D$12:$D$755=$B72),计划!$AF$12:$AF$755)</f>
        <v>#REF!</v>
      </c>
      <c r="F72" s="758" t="e">
        <f ca="1">SUMPRODUCT((计划!$B$12:$B$755=$A72)*(计划!$D$12:$D$755=$B72),计划!CW$12:CW$755)</f>
        <v>#REF!</v>
      </c>
      <c r="G72" s="758" t="e">
        <f ca="1">SUMPRODUCT((计划!$B$12:$B$755=$A72)*(计划!$D$12:$D$755=$B72),计划!CX$12:CX$755)</f>
        <v>#REF!</v>
      </c>
      <c r="H72" s="759" t="e">
        <f ca="1">SUMPRODUCT((计划!$B$12:$B$755=$A72)*(计划!$D$12:$D$755=$B72),计划!AV$12:AV$755)/8</f>
        <v>#REF!</v>
      </c>
      <c r="I72" s="759" t="e">
        <f ca="1">SUMPRODUCT((计划!$B$12:$B$755=$A72)*(计划!$D$12:$D$755=$B72),计划!AX$12:AX$755)/8</f>
        <v>#REF!</v>
      </c>
      <c r="J72" s="759" t="e">
        <f ca="1">SUMPRODUCT((计划!$B$12:$B$755=$A72)*(计划!$D$12:$D$755=$B72),计划!AW$12:AW$755)/8</f>
        <v>#REF!</v>
      </c>
      <c r="K72" s="759" t="e">
        <f ca="1">SUMPRODUCT((计划!$B$12:$B$755=$A72)*(计划!$D$12:$D$755=$B72),计划!AY$12:AY$755)/8</f>
        <v>#REF!</v>
      </c>
      <c r="L72" s="759" t="e">
        <f ca="1">SUMPRODUCT((计划!$B$12:$B$755=$A72)*(计划!$D$12:$D$755=$B72),计划!AZ$12:AZ$755)/8</f>
        <v>#REF!</v>
      </c>
      <c r="M72" s="759" t="e">
        <f ca="1">SUMPRODUCT((计划!$B$12:$B$755=$A72)*(计划!$D$12:$D$755=$B72),计划!BA$12:BA$755)/8</f>
        <v>#REF!</v>
      </c>
      <c r="N72" s="759" t="e">
        <f ca="1">SUMPRODUCT((计划!$B$12:$B$755=$A72)*(计划!$D$12:$D$755=$B72),计划!BB$12:BB$755)/8</f>
        <v>#REF!</v>
      </c>
      <c r="O72" s="759" t="e">
        <f ca="1">SUMPRODUCT((计划!$B$12:$B$755=$A72)*(计划!$D$12:$D$755=$B72),计划!BC$12:BC$755)/8</f>
        <v>#REF!</v>
      </c>
      <c r="P72" s="759" t="e">
        <f ca="1">SUMPRODUCT((计划!$B$12:$B$755=$A72)*(计划!$D$12:$D$755=$B72),计划!BD$12:BD$755)/8</f>
        <v>#REF!</v>
      </c>
      <c r="Q72" s="759" t="e">
        <f ca="1">SUMPRODUCT((计划!$B$12:$B$755=$A72)*(计划!$D$12:$D$755=$B72),计划!BG$12:BG$755)/8</f>
        <v>#REF!</v>
      </c>
      <c r="R72" s="758" t="e">
        <f ca="1">SUMPRODUCT((计划!$B$12:$B$755=$A72)*(计划!$D$12:$D$755=$B72),计划!DL$12:DL$755)*$E72/8</f>
        <v>#REF!</v>
      </c>
      <c r="S72" s="758" t="e">
        <f ca="1">SUMPRODUCT((计划!$B$12:$B$755=$A72)*(计划!$D$12:$D$755=$B72),计划!DK$12:DK$755)*$E72/8</f>
        <v>#REF!</v>
      </c>
      <c r="T72" s="758" t="e">
        <f ca="1">SUMPRODUCT((计划!$B$12:$B$755=$A72)*(计划!$D$12:$D$755=$B72),计划!DM$12:DM$755)*$E72/8</f>
        <v>#REF!</v>
      </c>
      <c r="U72" s="758" t="e">
        <f ca="1">SUMPRODUCT((计划!$B$12:$B$755=$A72)*(计划!$D$12:$D$755=$B72),计划!DN$12:DN$755)*$E72/8</f>
        <v>#REF!</v>
      </c>
      <c r="V72" s="758" t="e">
        <f ca="1">SUMPRODUCT((计划!$B$12:$B$755=$A72)*(计划!$D$12:$D$755=$B72),计划!DO$12:DO$755)*$E72/8</f>
        <v>#REF!</v>
      </c>
      <c r="W72" s="758" t="e">
        <f ca="1">SUMPRODUCT((计划!$B$12:$B$755=$A72)*(计划!$D$12:$D$755=$B72),计划!DP$12:DP$755)*$E72/8</f>
        <v>#REF!</v>
      </c>
      <c r="X72" s="758" t="e">
        <f ca="1">SUMPRODUCT((计划!$B$12:$B$755=$A72)*(计划!$D$12:$D$755=$B72),计划!DQ$12:DQ$755)*$E72/8</f>
        <v>#REF!</v>
      </c>
      <c r="Y72" s="758" t="e">
        <f ca="1">SUMPRODUCT((计划!$B$12:$B$755=$A72)*(计划!$D$12:$D$755=$B72),计划!DR$12:DR$755)*$E72/8</f>
        <v>#REF!</v>
      </c>
      <c r="Z72" s="760" t="e">
        <f ca="1">SUMPRODUCT((R72:V72)*($AE$3:$AI$3))</f>
        <v>#REF!</v>
      </c>
      <c r="AA72" s="760" t="e">
        <f ca="1">SUMPRODUCT((W72:Y72)*($AJ$3:$AL$3))</f>
        <v>#REF!</v>
      </c>
      <c r="AB72" s="761" t="e">
        <f ca="1">IF(G72=0,0,Z72/G72)</f>
        <v>#REF!</v>
      </c>
      <c r="AC72" s="761" t="e">
        <f ca="1">IF(G72=0,0,AA72/G72)</f>
        <v>#REF!</v>
      </c>
      <c r="AE72" s="766"/>
      <c r="AF72" s="766"/>
      <c r="AG72" s="766"/>
      <c r="AH72" s="766"/>
      <c r="AI72" s="766"/>
      <c r="AJ72" s="766"/>
      <c r="AK72" s="766"/>
      <c r="AL72" s="766"/>
    </row>
    <row r="73">
      <c r="A73" s="754">
        <f ca="1">A72</f>
        <v>43609</v>
      </c>
      <c r="B73" s="172" t="s">
        <v>434</v>
      </c>
      <c r="C73" s="767">
        <f>IF(C72=4,1,C72+1)</f>
        <v>3</v>
      </c>
      <c r="D73" s="757" t="str">
        <f>IF(C73=1,"甲",IF(C73=2,"乙",IF(C73=3,"丙",IF(C73=4,"丁",""))))</f>
        <v>丙</v>
      </c>
      <c r="E73" s="757" t="e">
        <f ca="1">SUMPRODUCT((计划!$B$12:$B$755=$A73)*(计划!$D$12:$D$755=$B73),计划!$AF$12:$AF$755)</f>
        <v>#REF!</v>
      </c>
      <c r="F73" s="758" t="e">
        <f ca="1">SUMPRODUCT((计划!$B$12:$B$755=$A73)*(计划!$D$12:$D$755=$B73),计划!CW$12:CW$755)</f>
        <v>#REF!</v>
      </c>
      <c r="G73" s="758" t="e">
        <f ca="1">SUMPRODUCT((计划!$B$12:$B$755=$A73)*(计划!$D$12:$D$755=$B73),计划!CX$12:CX$755)</f>
        <v>#REF!</v>
      </c>
      <c r="H73" s="759" t="e">
        <f ca="1">SUMPRODUCT((计划!$B$12:$B$755=$A73)*(计划!$D$12:$D$755=$B73),计划!AV$12:AV$755)/8</f>
        <v>#REF!</v>
      </c>
      <c r="I73" s="759" t="e">
        <f ca="1">SUMPRODUCT((计划!$B$12:$B$755=$A73)*(计划!$D$12:$D$755=$B73),计划!AX$12:AX$755)/8</f>
        <v>#REF!</v>
      </c>
      <c r="J73" s="759" t="e">
        <f ca="1">SUMPRODUCT((计划!$B$12:$B$755=$A73)*(计划!$D$12:$D$755=$B73),计划!AW$12:AW$755)/8</f>
        <v>#REF!</v>
      </c>
      <c r="K73" s="759" t="e">
        <f ca="1">SUMPRODUCT((计划!$B$12:$B$755=$A73)*(计划!$D$12:$D$755=$B73),计划!AY$12:AY$755)/8</f>
        <v>#REF!</v>
      </c>
      <c r="L73" s="759" t="e">
        <f ca="1">SUMPRODUCT((计划!$B$12:$B$755=$A73)*(计划!$D$12:$D$755=$B73),计划!AZ$12:AZ$755)/8</f>
        <v>#REF!</v>
      </c>
      <c r="M73" s="759" t="e">
        <f ca="1">SUMPRODUCT((计划!$B$12:$B$755=$A73)*(计划!$D$12:$D$755=$B73),计划!BA$12:BA$755)/8</f>
        <v>#REF!</v>
      </c>
      <c r="N73" s="759" t="e">
        <f ca="1">SUMPRODUCT((计划!$B$12:$B$755=$A73)*(计划!$D$12:$D$755=$B73),计划!BB$12:BB$755)/8</f>
        <v>#REF!</v>
      </c>
      <c r="O73" s="759" t="e">
        <f ca="1">SUMPRODUCT((计划!$B$12:$B$755=$A73)*(计划!$D$12:$D$755=$B73),计划!BC$12:BC$755)/8</f>
        <v>#REF!</v>
      </c>
      <c r="P73" s="759" t="e">
        <f ca="1">SUMPRODUCT((计划!$B$12:$B$755=$A73)*(计划!$D$12:$D$755=$B73),计划!BD$12:BD$755)/8</f>
        <v>#REF!</v>
      </c>
      <c r="Q73" s="759" t="e">
        <f ca="1">SUMPRODUCT((计划!$B$12:$B$755=$A73)*(计划!$D$12:$D$755=$B73),计划!BG$12:BG$755)/8</f>
        <v>#REF!</v>
      </c>
      <c r="R73" s="758" t="e">
        <f ca="1">SUMPRODUCT((计划!$B$12:$B$755=$A73)*(计划!$D$12:$D$755=$B73),计划!DL$12:DL$755)*$E73/8</f>
        <v>#REF!</v>
      </c>
      <c r="S73" s="758" t="e">
        <f ca="1">SUMPRODUCT((计划!$B$12:$B$755=$A73)*(计划!$D$12:$D$755=$B73),计划!DK$12:DK$755)*$E73/8</f>
        <v>#REF!</v>
      </c>
      <c r="T73" s="758" t="e">
        <f ca="1">SUMPRODUCT((计划!$B$12:$B$755=$A73)*(计划!$D$12:$D$755=$B73),计划!DM$12:DM$755)*$E73/8</f>
        <v>#REF!</v>
      </c>
      <c r="U73" s="758" t="e">
        <f ca="1">SUMPRODUCT((计划!$B$12:$B$755=$A73)*(计划!$D$12:$D$755=$B73),计划!DN$12:DN$755)*$E73/8</f>
        <v>#REF!</v>
      </c>
      <c r="V73" s="758" t="e">
        <f ca="1">SUMPRODUCT((计划!$B$12:$B$755=$A73)*(计划!$D$12:$D$755=$B73),计划!DO$12:DO$755)*$E73/8</f>
        <v>#REF!</v>
      </c>
      <c r="W73" s="758" t="e">
        <f ca="1">SUMPRODUCT((计划!$B$12:$B$755=$A73)*(计划!$D$12:$D$755=$B73),计划!DP$12:DP$755)*$E73/8</f>
        <v>#REF!</v>
      </c>
      <c r="X73" s="758" t="e">
        <f ca="1">SUMPRODUCT((计划!$B$12:$B$755=$A73)*(计划!$D$12:$D$755=$B73),计划!DQ$12:DQ$755)*$E73/8</f>
        <v>#REF!</v>
      </c>
      <c r="Y73" s="758" t="e">
        <f ca="1">SUMPRODUCT((计划!$B$12:$B$755=$A73)*(计划!$D$12:$D$755=$B73),计划!DR$12:DR$755)*$E73/8</f>
        <v>#REF!</v>
      </c>
      <c r="Z73" s="760" t="e">
        <f ca="1">SUMPRODUCT((R73:V73)*($AE$3:$AI$3))</f>
        <v>#REF!</v>
      </c>
      <c r="AA73" s="760" t="e">
        <f ca="1">SUMPRODUCT((W73:Y73)*($AJ$3:$AL$3))</f>
        <v>#REF!</v>
      </c>
      <c r="AB73" s="761" t="e">
        <f ca="1">IF(G73=0,0,Z73/G73)</f>
        <v>#REF!</v>
      </c>
      <c r="AC73" s="761" t="e">
        <f ca="1">IF(G73=0,0,AA73/G73)</f>
        <v>#REF!</v>
      </c>
      <c r="AE73" s="766"/>
      <c r="AF73" s="766"/>
      <c r="AG73" s="766"/>
      <c r="AH73" s="766"/>
      <c r="AI73" s="766"/>
      <c r="AJ73" s="766"/>
      <c r="AK73" s="766"/>
      <c r="AL73" s="766"/>
    </row>
    <row r="74">
      <c r="A74" s="754">
        <f ca="1">A73</f>
        <v>43609</v>
      </c>
      <c r="B74" s="172" t="s">
        <v>437</v>
      </c>
      <c r="C74" s="767">
        <f>IF(C73=4,1,C73+1)</f>
        <v>4</v>
      </c>
      <c r="D74" s="757" t="str">
        <f>IF(C74=1,"甲",IF(C74=2,"乙",IF(C74=3,"丙",IF(C74=4,"丁",""))))</f>
        <v>丁</v>
      </c>
      <c r="E74" s="757" t="e">
        <f ca="1">SUMPRODUCT((计划!$B$12:$B$755=$A74)*(计划!$D$12:$D$755=$B74),计划!$AF$12:$AF$755)</f>
        <v>#REF!</v>
      </c>
      <c r="F74" s="758" t="e">
        <f ca="1">SUMPRODUCT((计划!$B$12:$B$755=$A74)*(计划!$D$12:$D$755=$B74),计划!CW$12:CW$755)</f>
        <v>#REF!</v>
      </c>
      <c r="G74" s="758" t="e">
        <f ca="1">SUMPRODUCT((计划!$B$12:$B$755=$A74)*(计划!$D$12:$D$755=$B74),计划!CX$12:CX$755)</f>
        <v>#REF!</v>
      </c>
      <c r="H74" s="759" t="e">
        <f ca="1">SUMPRODUCT((计划!$B$12:$B$755=$A74)*(计划!$D$12:$D$755=$B74),计划!AV$12:AV$755)/8</f>
        <v>#REF!</v>
      </c>
      <c r="I74" s="759" t="e">
        <f ca="1">SUMPRODUCT((计划!$B$12:$B$755=$A74)*(计划!$D$12:$D$755=$B74),计划!AX$12:AX$755)/8</f>
        <v>#REF!</v>
      </c>
      <c r="J74" s="759" t="e">
        <f ca="1">SUMPRODUCT((计划!$B$12:$B$755=$A74)*(计划!$D$12:$D$755=$B74),计划!AW$12:AW$755)/8</f>
        <v>#REF!</v>
      </c>
      <c r="K74" s="759" t="e">
        <f ca="1">SUMPRODUCT((计划!$B$12:$B$755=$A74)*(计划!$D$12:$D$755=$B74),计划!AY$12:AY$755)/8</f>
        <v>#REF!</v>
      </c>
      <c r="L74" s="759" t="e">
        <f ca="1">SUMPRODUCT((计划!$B$12:$B$755=$A74)*(计划!$D$12:$D$755=$B74),计划!AZ$12:AZ$755)/8</f>
        <v>#REF!</v>
      </c>
      <c r="M74" s="759" t="e">
        <f ca="1">SUMPRODUCT((计划!$B$12:$B$755=$A74)*(计划!$D$12:$D$755=$B74),计划!BA$12:BA$755)/8</f>
        <v>#REF!</v>
      </c>
      <c r="N74" s="759" t="e">
        <f ca="1">SUMPRODUCT((计划!$B$12:$B$755=$A74)*(计划!$D$12:$D$755=$B74),计划!BB$12:BB$755)/8</f>
        <v>#REF!</v>
      </c>
      <c r="O74" s="759" t="e">
        <f ca="1">SUMPRODUCT((计划!$B$12:$B$755=$A74)*(计划!$D$12:$D$755=$B74),计划!BC$12:BC$755)/8</f>
        <v>#REF!</v>
      </c>
      <c r="P74" s="759" t="e">
        <f ca="1">SUMPRODUCT((计划!$B$12:$B$755=$A74)*(计划!$D$12:$D$755=$B74),计划!BD$12:BD$755)/8</f>
        <v>#REF!</v>
      </c>
      <c r="Q74" s="759" t="e">
        <f ca="1">SUMPRODUCT((计划!$B$12:$B$755=$A74)*(计划!$D$12:$D$755=$B74),计划!BG$12:BG$755)/8</f>
        <v>#REF!</v>
      </c>
      <c r="R74" s="758" t="e">
        <f ca="1">SUMPRODUCT((计划!$B$12:$B$755=$A74)*(计划!$D$12:$D$755=$B74),计划!DL$12:DL$755)*$E74/8</f>
        <v>#REF!</v>
      </c>
      <c r="S74" s="758" t="e">
        <f ca="1">SUMPRODUCT((计划!$B$12:$B$755=$A74)*(计划!$D$12:$D$755=$B74),计划!DK$12:DK$755)*$E74/8</f>
        <v>#REF!</v>
      </c>
      <c r="T74" s="758" t="e">
        <f ca="1">SUMPRODUCT((计划!$B$12:$B$755=$A74)*(计划!$D$12:$D$755=$B74),计划!DM$12:DM$755)*$E74/8</f>
        <v>#REF!</v>
      </c>
      <c r="U74" s="758" t="e">
        <f ca="1">SUMPRODUCT((计划!$B$12:$B$755=$A74)*(计划!$D$12:$D$755=$B74),计划!DN$12:DN$755)*$E74/8</f>
        <v>#REF!</v>
      </c>
      <c r="V74" s="758" t="e">
        <f ca="1">SUMPRODUCT((计划!$B$12:$B$755=$A74)*(计划!$D$12:$D$755=$B74),计划!DO$12:DO$755)*$E74/8</f>
        <v>#REF!</v>
      </c>
      <c r="W74" s="758" t="e">
        <f ca="1">SUMPRODUCT((计划!$B$12:$B$755=$A74)*(计划!$D$12:$D$755=$B74),计划!DP$12:DP$755)*$E74/8</f>
        <v>#REF!</v>
      </c>
      <c r="X74" s="758" t="e">
        <f ca="1">SUMPRODUCT((计划!$B$12:$B$755=$A74)*(计划!$D$12:$D$755=$B74),计划!DQ$12:DQ$755)*$E74/8</f>
        <v>#REF!</v>
      </c>
      <c r="Y74" s="758" t="e">
        <f ca="1">SUMPRODUCT((计划!$B$12:$B$755=$A74)*(计划!$D$12:$D$755=$B74),计划!DR$12:DR$755)*$E74/8</f>
        <v>#REF!</v>
      </c>
      <c r="Z74" s="760" t="e">
        <f ca="1">SUMPRODUCT((R74:V74)*($AE$3:$AI$3))</f>
        <v>#REF!</v>
      </c>
      <c r="AA74" s="760" t="e">
        <f ca="1">SUMPRODUCT((W74:Y74)*($AJ$3:$AL$3))</f>
        <v>#REF!</v>
      </c>
      <c r="AB74" s="761" t="e">
        <f ca="1">IF(G74=0,0,Z74/G74)</f>
        <v>#REF!</v>
      </c>
      <c r="AC74" s="761" t="e">
        <f ca="1">IF(G74=0,0,AA74/G74)</f>
        <v>#REF!</v>
      </c>
      <c r="AE74" s="766"/>
      <c r="AF74" s="766"/>
      <c r="AG74" s="766"/>
      <c r="AH74" s="766"/>
      <c r="AI74" s="766"/>
      <c r="AJ74" s="766"/>
      <c r="AK74" s="766"/>
      <c r="AL74" s="766"/>
    </row>
    <row r="75">
      <c r="A75" s="754">
        <f ca="1">A72+1</f>
        <v>43610</v>
      </c>
      <c r="B75" s="172" t="s">
        <v>424</v>
      </c>
      <c r="C75" s="767">
        <f>IF(C69=1,4,C69-1)</f>
        <v>2</v>
      </c>
      <c r="D75" s="757" t="str">
        <f>IF(C75=1,"甲",IF(C75=2,"乙",IF(C75=3,"丙",IF(C75=4,"丁",""))))</f>
        <v>乙</v>
      </c>
      <c r="E75" s="757" t="e">
        <f ca="1">SUMPRODUCT((计划!$B$12:$B$755=$A75)*(计划!$D$12:$D$755=$B75),计划!$AF$12:$AF$755)</f>
        <v>#REF!</v>
      </c>
      <c r="F75" s="758" t="e">
        <f ca="1">SUMPRODUCT((计划!$B$12:$B$755=$A75)*(计划!$D$12:$D$755=$B75),计划!CW$12:CW$755)</f>
        <v>#REF!</v>
      </c>
      <c r="G75" s="758" t="e">
        <f ca="1">SUMPRODUCT((计划!$B$12:$B$755=$A75)*(计划!$D$12:$D$755=$B75),计划!CX$12:CX$755)</f>
        <v>#REF!</v>
      </c>
      <c r="H75" s="759" t="e">
        <f ca="1">SUMPRODUCT((计划!$B$12:$B$755=$A75)*(计划!$D$12:$D$755=$B75),计划!AV$12:AV$755)/8</f>
        <v>#REF!</v>
      </c>
      <c r="I75" s="759" t="e">
        <f ca="1">SUMPRODUCT((计划!$B$12:$B$755=$A75)*(计划!$D$12:$D$755=$B75),计划!AX$12:AX$755)/8</f>
        <v>#REF!</v>
      </c>
      <c r="J75" s="759" t="e">
        <f ca="1">SUMPRODUCT((计划!$B$12:$B$755=$A75)*(计划!$D$12:$D$755=$B75),计划!AW$12:AW$755)/8</f>
        <v>#REF!</v>
      </c>
      <c r="K75" s="759" t="e">
        <f ca="1">SUMPRODUCT((计划!$B$12:$B$755=$A75)*(计划!$D$12:$D$755=$B75),计划!AY$12:AY$755)/8</f>
        <v>#REF!</v>
      </c>
      <c r="L75" s="759" t="e">
        <f ca="1">SUMPRODUCT((计划!$B$12:$B$755=$A75)*(计划!$D$12:$D$755=$B75),计划!AZ$12:AZ$755)/8</f>
        <v>#REF!</v>
      </c>
      <c r="M75" s="759" t="e">
        <f ca="1">SUMPRODUCT((计划!$B$12:$B$755=$A75)*(计划!$D$12:$D$755=$B75),计划!BA$12:BA$755)/8</f>
        <v>#REF!</v>
      </c>
      <c r="N75" s="759" t="e">
        <f ca="1">SUMPRODUCT((计划!$B$12:$B$755=$A75)*(计划!$D$12:$D$755=$B75),计划!BB$12:BB$755)/8</f>
        <v>#REF!</v>
      </c>
      <c r="O75" s="759" t="e">
        <f ca="1">SUMPRODUCT((计划!$B$12:$B$755=$A75)*(计划!$D$12:$D$755=$B75),计划!BC$12:BC$755)/8</f>
        <v>#REF!</v>
      </c>
      <c r="P75" s="759" t="e">
        <f ca="1">SUMPRODUCT((计划!$B$12:$B$755=$A75)*(计划!$D$12:$D$755=$B75),计划!BD$12:BD$755)/8</f>
        <v>#REF!</v>
      </c>
      <c r="Q75" s="759" t="e">
        <f ca="1">SUMPRODUCT((计划!$B$12:$B$755=$A75)*(计划!$D$12:$D$755=$B75),计划!BG$12:BG$755)/8</f>
        <v>#REF!</v>
      </c>
      <c r="R75" s="758" t="e">
        <f ca="1">SUMPRODUCT((计划!$B$12:$B$755=$A75)*(计划!$D$12:$D$755=$B75),计划!DL$12:DL$755)*$E75/8</f>
        <v>#REF!</v>
      </c>
      <c r="S75" s="758" t="e">
        <f ca="1">SUMPRODUCT((计划!$B$12:$B$755=$A75)*(计划!$D$12:$D$755=$B75),计划!DK$12:DK$755)*$E75/8</f>
        <v>#REF!</v>
      </c>
      <c r="T75" s="758" t="e">
        <f ca="1">SUMPRODUCT((计划!$B$12:$B$755=$A75)*(计划!$D$12:$D$755=$B75),计划!DM$12:DM$755)*$E75/8</f>
        <v>#REF!</v>
      </c>
      <c r="U75" s="758" t="e">
        <f ca="1">SUMPRODUCT((计划!$B$12:$B$755=$A75)*(计划!$D$12:$D$755=$B75),计划!DN$12:DN$755)*$E75/8</f>
        <v>#REF!</v>
      </c>
      <c r="V75" s="758" t="e">
        <f ca="1">SUMPRODUCT((计划!$B$12:$B$755=$A75)*(计划!$D$12:$D$755=$B75),计划!DO$12:DO$755)*$E75/8</f>
        <v>#REF!</v>
      </c>
      <c r="W75" s="758" t="e">
        <f ca="1">SUMPRODUCT((计划!$B$12:$B$755=$A75)*(计划!$D$12:$D$755=$B75),计划!DP$12:DP$755)*$E75/8</f>
        <v>#REF!</v>
      </c>
      <c r="X75" s="758" t="e">
        <f ca="1">SUMPRODUCT((计划!$B$12:$B$755=$A75)*(计划!$D$12:$D$755=$B75),计划!DQ$12:DQ$755)*$E75/8</f>
        <v>#REF!</v>
      </c>
      <c r="Y75" s="758" t="e">
        <f ca="1">SUMPRODUCT((计划!$B$12:$B$755=$A75)*(计划!$D$12:$D$755=$B75),计划!DR$12:DR$755)*$E75/8</f>
        <v>#REF!</v>
      </c>
      <c r="Z75" s="760" t="e">
        <f ca="1">SUMPRODUCT((R75:V75)*($AE$3:$AI$3))</f>
        <v>#REF!</v>
      </c>
      <c r="AA75" s="760" t="e">
        <f ca="1">SUMPRODUCT((W75:Y75)*($AJ$3:$AL$3))</f>
        <v>#REF!</v>
      </c>
      <c r="AB75" s="761" t="e">
        <f ca="1">IF(G75=0,0,Z75/G75)</f>
        <v>#REF!</v>
      </c>
      <c r="AC75" s="761" t="e">
        <f ca="1">IF(G75=0,0,AA75/G75)</f>
        <v>#REF!</v>
      </c>
      <c r="AE75" s="766"/>
      <c r="AF75" s="766"/>
      <c r="AG75" s="766"/>
      <c r="AH75" s="766"/>
      <c r="AI75" s="766"/>
      <c r="AJ75" s="766"/>
      <c r="AK75" s="766"/>
      <c r="AL75" s="766"/>
    </row>
    <row r="76">
      <c r="A76" s="754">
        <f ca="1">A75</f>
        <v>43610</v>
      </c>
      <c r="B76" s="172" t="s">
        <v>434</v>
      </c>
      <c r="C76" s="767">
        <f>IF(C75=4,1,C75+1)</f>
        <v>3</v>
      </c>
      <c r="D76" s="757" t="str">
        <f>IF(C76=1,"甲",IF(C76=2,"乙",IF(C76=3,"丙",IF(C76=4,"丁",""))))</f>
        <v>丙</v>
      </c>
      <c r="E76" s="757" t="e">
        <f ca="1">SUMPRODUCT((计划!$B$12:$B$755=$A76)*(计划!$D$12:$D$755=$B76),计划!$AF$12:$AF$755)</f>
        <v>#REF!</v>
      </c>
      <c r="F76" s="758" t="e">
        <f ca="1">SUMPRODUCT((计划!$B$12:$B$755=$A76)*(计划!$D$12:$D$755=$B76),计划!CW$12:CW$755)</f>
        <v>#REF!</v>
      </c>
      <c r="G76" s="758" t="e">
        <f ca="1">SUMPRODUCT((计划!$B$12:$B$755=$A76)*(计划!$D$12:$D$755=$B76),计划!CX$12:CX$755)</f>
        <v>#REF!</v>
      </c>
      <c r="H76" s="759" t="e">
        <f ca="1">SUMPRODUCT((计划!$B$12:$B$755=$A76)*(计划!$D$12:$D$755=$B76),计划!AV$12:AV$755)/8</f>
        <v>#REF!</v>
      </c>
      <c r="I76" s="759" t="e">
        <f ca="1">SUMPRODUCT((计划!$B$12:$B$755=$A76)*(计划!$D$12:$D$755=$B76),计划!AX$12:AX$755)/8</f>
        <v>#REF!</v>
      </c>
      <c r="J76" s="759" t="e">
        <f ca="1">SUMPRODUCT((计划!$B$12:$B$755=$A76)*(计划!$D$12:$D$755=$B76),计划!AW$12:AW$755)/8</f>
        <v>#REF!</v>
      </c>
      <c r="K76" s="759" t="e">
        <f ca="1">SUMPRODUCT((计划!$B$12:$B$755=$A76)*(计划!$D$12:$D$755=$B76),计划!AY$12:AY$755)/8</f>
        <v>#REF!</v>
      </c>
      <c r="L76" s="759" t="e">
        <f ca="1">SUMPRODUCT((计划!$B$12:$B$755=$A76)*(计划!$D$12:$D$755=$B76),计划!AZ$12:AZ$755)/8</f>
        <v>#REF!</v>
      </c>
      <c r="M76" s="759" t="e">
        <f ca="1">SUMPRODUCT((计划!$B$12:$B$755=$A76)*(计划!$D$12:$D$755=$B76),计划!BA$12:BA$755)/8</f>
        <v>#REF!</v>
      </c>
      <c r="N76" s="759" t="e">
        <f ca="1">SUMPRODUCT((计划!$B$12:$B$755=$A76)*(计划!$D$12:$D$755=$B76),计划!BB$12:BB$755)/8</f>
        <v>#REF!</v>
      </c>
      <c r="O76" s="759" t="e">
        <f ca="1">SUMPRODUCT((计划!$B$12:$B$755=$A76)*(计划!$D$12:$D$755=$B76),计划!BC$12:BC$755)/8</f>
        <v>#REF!</v>
      </c>
      <c r="P76" s="759" t="e">
        <f ca="1">SUMPRODUCT((计划!$B$12:$B$755=$A76)*(计划!$D$12:$D$755=$B76),计划!BD$12:BD$755)/8</f>
        <v>#REF!</v>
      </c>
      <c r="Q76" s="759" t="e">
        <f ca="1">SUMPRODUCT((计划!$B$12:$B$755=$A76)*(计划!$D$12:$D$755=$B76),计划!BG$12:BG$755)/8</f>
        <v>#REF!</v>
      </c>
      <c r="R76" s="758" t="e">
        <f ca="1">SUMPRODUCT((计划!$B$12:$B$755=$A76)*(计划!$D$12:$D$755=$B76),计划!DL$12:DL$755)*$E76/8</f>
        <v>#REF!</v>
      </c>
      <c r="S76" s="758" t="e">
        <f ca="1">SUMPRODUCT((计划!$B$12:$B$755=$A76)*(计划!$D$12:$D$755=$B76),计划!DK$12:DK$755)*$E76/8</f>
        <v>#REF!</v>
      </c>
      <c r="T76" s="758" t="e">
        <f ca="1">SUMPRODUCT((计划!$B$12:$B$755=$A76)*(计划!$D$12:$D$755=$B76),计划!DM$12:DM$755)*$E76/8</f>
        <v>#REF!</v>
      </c>
      <c r="U76" s="758" t="e">
        <f ca="1">SUMPRODUCT((计划!$B$12:$B$755=$A76)*(计划!$D$12:$D$755=$B76),计划!DN$12:DN$755)*$E76/8</f>
        <v>#REF!</v>
      </c>
      <c r="V76" s="758" t="e">
        <f ca="1">SUMPRODUCT((计划!$B$12:$B$755=$A76)*(计划!$D$12:$D$755=$B76),计划!DO$12:DO$755)*$E76/8</f>
        <v>#REF!</v>
      </c>
      <c r="W76" s="758" t="e">
        <f ca="1">SUMPRODUCT((计划!$B$12:$B$755=$A76)*(计划!$D$12:$D$755=$B76),计划!DP$12:DP$755)*$E76/8</f>
        <v>#REF!</v>
      </c>
      <c r="X76" s="758" t="e">
        <f ca="1">SUMPRODUCT((计划!$B$12:$B$755=$A76)*(计划!$D$12:$D$755=$B76),计划!DQ$12:DQ$755)*$E76/8</f>
        <v>#REF!</v>
      </c>
      <c r="Y76" s="758" t="e">
        <f ca="1">SUMPRODUCT((计划!$B$12:$B$755=$A76)*(计划!$D$12:$D$755=$B76),计划!DR$12:DR$755)*$E76/8</f>
        <v>#REF!</v>
      </c>
      <c r="Z76" s="760" t="e">
        <f ca="1">SUMPRODUCT((R76:V76)*($AE$3:$AI$3))</f>
        <v>#REF!</v>
      </c>
      <c r="AA76" s="760" t="e">
        <f ca="1">SUMPRODUCT((W76:Y76)*($AJ$3:$AL$3))</f>
        <v>#REF!</v>
      </c>
      <c r="AB76" s="761" t="e">
        <f ca="1">IF(G76=0,0,Z76/G76)</f>
        <v>#REF!</v>
      </c>
      <c r="AC76" s="761" t="e">
        <f ca="1">IF(G76=0,0,AA76/G76)</f>
        <v>#REF!</v>
      </c>
      <c r="AE76" s="766"/>
      <c r="AF76" s="766"/>
      <c r="AG76" s="766"/>
      <c r="AH76" s="766"/>
      <c r="AI76" s="766"/>
      <c r="AJ76" s="766"/>
      <c r="AK76" s="766"/>
      <c r="AL76" s="766"/>
    </row>
    <row r="77">
      <c r="A77" s="754">
        <f ca="1">A76</f>
        <v>43610</v>
      </c>
      <c r="B77" s="172" t="s">
        <v>437</v>
      </c>
      <c r="C77" s="767">
        <f>IF(C76=4,1,C76+1)</f>
        <v>4</v>
      </c>
      <c r="D77" s="757" t="str">
        <f>IF(C77=1,"甲",IF(C77=2,"乙",IF(C77=3,"丙",IF(C77=4,"丁",""))))</f>
        <v>丁</v>
      </c>
      <c r="E77" s="757" t="e">
        <f ca="1">SUMPRODUCT((计划!$B$12:$B$755=$A77)*(计划!$D$12:$D$755=$B77),计划!$AF$12:$AF$755)</f>
        <v>#REF!</v>
      </c>
      <c r="F77" s="758" t="e">
        <f ca="1">SUMPRODUCT((计划!$B$12:$B$755=$A77)*(计划!$D$12:$D$755=$B77),计划!CW$12:CW$755)</f>
        <v>#REF!</v>
      </c>
      <c r="G77" s="758" t="e">
        <f ca="1">SUMPRODUCT((计划!$B$12:$B$755=$A77)*(计划!$D$12:$D$755=$B77),计划!CX$12:CX$755)</f>
        <v>#REF!</v>
      </c>
      <c r="H77" s="759" t="e">
        <f ca="1">SUMPRODUCT((计划!$B$12:$B$755=$A77)*(计划!$D$12:$D$755=$B77),计划!AV$12:AV$755)/8</f>
        <v>#REF!</v>
      </c>
      <c r="I77" s="759" t="e">
        <f ca="1">SUMPRODUCT((计划!$B$12:$B$755=$A77)*(计划!$D$12:$D$755=$B77),计划!AX$12:AX$755)/8</f>
        <v>#REF!</v>
      </c>
      <c r="J77" s="759" t="e">
        <f ca="1">SUMPRODUCT((计划!$B$12:$B$755=$A77)*(计划!$D$12:$D$755=$B77),计划!AW$12:AW$755)/8</f>
        <v>#REF!</v>
      </c>
      <c r="K77" s="759" t="e">
        <f ca="1">SUMPRODUCT((计划!$B$12:$B$755=$A77)*(计划!$D$12:$D$755=$B77),计划!AY$12:AY$755)/8</f>
        <v>#REF!</v>
      </c>
      <c r="L77" s="759" t="e">
        <f ca="1">SUMPRODUCT((计划!$B$12:$B$755=$A77)*(计划!$D$12:$D$755=$B77),计划!AZ$12:AZ$755)/8</f>
        <v>#REF!</v>
      </c>
      <c r="M77" s="759" t="e">
        <f ca="1">SUMPRODUCT((计划!$B$12:$B$755=$A77)*(计划!$D$12:$D$755=$B77),计划!BA$12:BA$755)/8</f>
        <v>#REF!</v>
      </c>
      <c r="N77" s="759" t="e">
        <f ca="1">SUMPRODUCT((计划!$B$12:$B$755=$A77)*(计划!$D$12:$D$755=$B77),计划!BB$12:BB$755)/8</f>
        <v>#REF!</v>
      </c>
      <c r="O77" s="759" t="e">
        <f ca="1">SUMPRODUCT((计划!$B$12:$B$755=$A77)*(计划!$D$12:$D$755=$B77),计划!BC$12:BC$755)/8</f>
        <v>#REF!</v>
      </c>
      <c r="P77" s="759" t="e">
        <f ca="1">SUMPRODUCT((计划!$B$12:$B$755=$A77)*(计划!$D$12:$D$755=$B77),计划!BD$12:BD$755)/8</f>
        <v>#REF!</v>
      </c>
      <c r="Q77" s="759" t="e">
        <f ca="1">SUMPRODUCT((计划!$B$12:$B$755=$A77)*(计划!$D$12:$D$755=$B77),计划!BG$12:BG$755)/8</f>
        <v>#REF!</v>
      </c>
      <c r="R77" s="758" t="e">
        <f ca="1">SUMPRODUCT((计划!$B$12:$B$755=$A77)*(计划!$D$12:$D$755=$B77),计划!DL$12:DL$755)*$E77/8</f>
        <v>#REF!</v>
      </c>
      <c r="S77" s="758" t="e">
        <f ca="1">SUMPRODUCT((计划!$B$12:$B$755=$A77)*(计划!$D$12:$D$755=$B77),计划!DK$12:DK$755)*$E77/8</f>
        <v>#REF!</v>
      </c>
      <c r="T77" s="758" t="e">
        <f ca="1">SUMPRODUCT((计划!$B$12:$B$755=$A77)*(计划!$D$12:$D$755=$B77),计划!DM$12:DM$755)*$E77/8</f>
        <v>#REF!</v>
      </c>
      <c r="U77" s="758" t="e">
        <f ca="1">SUMPRODUCT((计划!$B$12:$B$755=$A77)*(计划!$D$12:$D$755=$B77),计划!DN$12:DN$755)*$E77/8</f>
        <v>#REF!</v>
      </c>
      <c r="V77" s="758" t="e">
        <f ca="1">SUMPRODUCT((计划!$B$12:$B$755=$A77)*(计划!$D$12:$D$755=$B77),计划!DO$12:DO$755)*$E77/8</f>
        <v>#REF!</v>
      </c>
      <c r="W77" s="758" t="e">
        <f ca="1">SUMPRODUCT((计划!$B$12:$B$755=$A77)*(计划!$D$12:$D$755=$B77),计划!DP$12:DP$755)*$E77/8</f>
        <v>#REF!</v>
      </c>
      <c r="X77" s="758" t="e">
        <f ca="1">SUMPRODUCT((计划!$B$12:$B$755=$A77)*(计划!$D$12:$D$755=$B77),计划!DQ$12:DQ$755)*$E77/8</f>
        <v>#REF!</v>
      </c>
      <c r="Y77" s="758" t="e">
        <f ca="1">SUMPRODUCT((计划!$B$12:$B$755=$A77)*(计划!$D$12:$D$755=$B77),计划!DR$12:DR$755)*$E77/8</f>
        <v>#REF!</v>
      </c>
      <c r="Z77" s="760" t="e">
        <f ca="1">SUMPRODUCT((R77:V77)*($AE$3:$AI$3))</f>
        <v>#REF!</v>
      </c>
      <c r="AA77" s="760" t="e">
        <f ca="1">SUMPRODUCT((W77:Y77)*($AJ$3:$AL$3))</f>
        <v>#REF!</v>
      </c>
      <c r="AB77" s="761" t="e">
        <f ca="1">IF(G77=0,0,Z77/G77)</f>
        <v>#REF!</v>
      </c>
      <c r="AC77" s="761" t="e">
        <f ca="1">IF(G77=0,0,AA77/G77)</f>
        <v>#REF!</v>
      </c>
      <c r="AE77" s="766"/>
      <c r="AF77" s="766"/>
      <c r="AG77" s="766"/>
      <c r="AH77" s="766"/>
      <c r="AI77" s="766"/>
      <c r="AJ77" s="766"/>
      <c r="AK77" s="766"/>
      <c r="AL77" s="766"/>
    </row>
    <row r="78">
      <c r="A78" s="754">
        <f ca="1">A75+1</f>
        <v>43611</v>
      </c>
      <c r="B78" s="172" t="s">
        <v>424</v>
      </c>
      <c r="C78" s="767">
        <f>IF(C72=1,4,C72-1)</f>
        <v>1</v>
      </c>
      <c r="D78" s="757" t="str">
        <f>IF(C78=1,"甲",IF(C78=2,"乙",IF(C78=3,"丙",IF(C78=4,"丁",""))))</f>
        <v>甲</v>
      </c>
      <c r="E78" s="757" t="e">
        <f ca="1">SUMPRODUCT((计划!$B$12:$B$755=$A78)*(计划!$D$12:$D$755=$B78),计划!$AF$12:$AF$755)</f>
        <v>#REF!</v>
      </c>
      <c r="F78" s="758" t="e">
        <f ca="1">SUMPRODUCT((计划!$B$12:$B$755=$A78)*(计划!$D$12:$D$755=$B78),计划!CW$12:CW$755)</f>
        <v>#REF!</v>
      </c>
      <c r="G78" s="758" t="e">
        <f ca="1">SUMPRODUCT((计划!$B$12:$B$755=$A78)*(计划!$D$12:$D$755=$B78),计划!CX$12:CX$755)</f>
        <v>#REF!</v>
      </c>
      <c r="H78" s="759" t="e">
        <f ca="1">SUMPRODUCT((计划!$B$12:$B$755=$A78)*(计划!$D$12:$D$755=$B78),计划!AV$12:AV$755)/8</f>
        <v>#REF!</v>
      </c>
      <c r="I78" s="759" t="e">
        <f ca="1">SUMPRODUCT((计划!$B$12:$B$755=$A78)*(计划!$D$12:$D$755=$B78),计划!AX$12:AX$755)/8</f>
        <v>#REF!</v>
      </c>
      <c r="J78" s="759" t="e">
        <f ca="1">SUMPRODUCT((计划!$B$12:$B$755=$A78)*(计划!$D$12:$D$755=$B78),计划!AW$12:AW$755)/8</f>
        <v>#REF!</v>
      </c>
      <c r="K78" s="759" t="e">
        <f ca="1">SUMPRODUCT((计划!$B$12:$B$755=$A78)*(计划!$D$12:$D$755=$B78),计划!AY$12:AY$755)/8</f>
        <v>#REF!</v>
      </c>
      <c r="L78" s="759" t="e">
        <f ca="1">SUMPRODUCT((计划!$B$12:$B$755=$A78)*(计划!$D$12:$D$755=$B78),计划!AZ$12:AZ$755)/8</f>
        <v>#REF!</v>
      </c>
      <c r="M78" s="759" t="e">
        <f ca="1">SUMPRODUCT((计划!$B$12:$B$755=$A78)*(计划!$D$12:$D$755=$B78),计划!BA$12:BA$755)/8</f>
        <v>#REF!</v>
      </c>
      <c r="N78" s="759" t="e">
        <f ca="1">SUMPRODUCT((计划!$B$12:$B$755=$A78)*(计划!$D$12:$D$755=$B78),计划!BB$12:BB$755)/8</f>
        <v>#REF!</v>
      </c>
      <c r="O78" s="759" t="e">
        <f ca="1">SUMPRODUCT((计划!$B$12:$B$755=$A78)*(计划!$D$12:$D$755=$B78),计划!BC$12:BC$755)/8</f>
        <v>#REF!</v>
      </c>
      <c r="P78" s="759" t="e">
        <f ca="1">SUMPRODUCT((计划!$B$12:$B$755=$A78)*(计划!$D$12:$D$755=$B78),计划!BD$12:BD$755)/8</f>
        <v>#REF!</v>
      </c>
      <c r="Q78" s="759" t="e">
        <f ca="1">SUMPRODUCT((计划!$B$12:$B$755=$A78)*(计划!$D$12:$D$755=$B78),计划!BG$12:BG$755)/8</f>
        <v>#REF!</v>
      </c>
      <c r="R78" s="758" t="e">
        <f ca="1">SUMPRODUCT((计划!$B$12:$B$755=$A78)*(计划!$D$12:$D$755=$B78),计划!DL$12:DL$755)*$E78/8</f>
        <v>#REF!</v>
      </c>
      <c r="S78" s="758" t="e">
        <f ca="1">SUMPRODUCT((计划!$B$12:$B$755=$A78)*(计划!$D$12:$D$755=$B78),计划!DK$12:DK$755)*$E78/8</f>
        <v>#REF!</v>
      </c>
      <c r="T78" s="758" t="e">
        <f ca="1">SUMPRODUCT((计划!$B$12:$B$755=$A78)*(计划!$D$12:$D$755=$B78),计划!DM$12:DM$755)*$E78/8</f>
        <v>#REF!</v>
      </c>
      <c r="U78" s="758" t="e">
        <f ca="1">SUMPRODUCT((计划!$B$12:$B$755=$A78)*(计划!$D$12:$D$755=$B78),计划!DN$12:DN$755)*$E78/8</f>
        <v>#REF!</v>
      </c>
      <c r="V78" s="758" t="e">
        <f ca="1">SUMPRODUCT((计划!$B$12:$B$755=$A78)*(计划!$D$12:$D$755=$B78),计划!DO$12:DO$755)*$E78/8</f>
        <v>#REF!</v>
      </c>
      <c r="W78" s="758" t="e">
        <f ca="1">SUMPRODUCT((计划!$B$12:$B$755=$A78)*(计划!$D$12:$D$755=$B78),计划!DP$12:DP$755)*$E78/8</f>
        <v>#REF!</v>
      </c>
      <c r="X78" s="758" t="e">
        <f ca="1">SUMPRODUCT((计划!$B$12:$B$755=$A78)*(计划!$D$12:$D$755=$B78),计划!DQ$12:DQ$755)*$E78/8</f>
        <v>#REF!</v>
      </c>
      <c r="Y78" s="758" t="e">
        <f ca="1">SUMPRODUCT((计划!$B$12:$B$755=$A78)*(计划!$D$12:$D$755=$B78),计划!DR$12:DR$755)*$E78/8</f>
        <v>#REF!</v>
      </c>
      <c r="Z78" s="760" t="e">
        <f ca="1">SUMPRODUCT((R78:V78)*($AE$3:$AI$3))</f>
        <v>#REF!</v>
      </c>
      <c r="AA78" s="760" t="e">
        <f ca="1">SUMPRODUCT((W78:Y78)*($AJ$3:$AL$3))</f>
        <v>#REF!</v>
      </c>
      <c r="AB78" s="761" t="e">
        <f ca="1">IF(G78=0,0,Z78/G78)</f>
        <v>#REF!</v>
      </c>
      <c r="AC78" s="761" t="e">
        <f ca="1">IF(G78=0,0,AA78/G78)</f>
        <v>#REF!</v>
      </c>
      <c r="AE78" s="766"/>
      <c r="AF78" s="766"/>
      <c r="AG78" s="766"/>
      <c r="AH78" s="766"/>
      <c r="AI78" s="766"/>
      <c r="AJ78" s="766"/>
      <c r="AK78" s="766"/>
      <c r="AL78" s="766"/>
    </row>
    <row r="79">
      <c r="A79" s="754">
        <f ca="1">A78</f>
        <v>43611</v>
      </c>
      <c r="B79" s="172" t="s">
        <v>434</v>
      </c>
      <c r="C79" s="767">
        <f>IF(C78=4,1,C78+1)</f>
        <v>2</v>
      </c>
      <c r="D79" s="757" t="str">
        <f>IF(C79=1,"甲",IF(C79=2,"乙",IF(C79=3,"丙",IF(C79=4,"丁",""))))</f>
        <v>乙</v>
      </c>
      <c r="E79" s="757" t="e">
        <f ca="1">SUMPRODUCT((计划!$B$12:$B$755=$A79)*(计划!$D$12:$D$755=$B79),计划!$AF$12:$AF$755)</f>
        <v>#REF!</v>
      </c>
      <c r="F79" s="758" t="e">
        <f ca="1">SUMPRODUCT((计划!$B$12:$B$755=$A79)*(计划!$D$12:$D$755=$B79),计划!CW$12:CW$755)</f>
        <v>#REF!</v>
      </c>
      <c r="G79" s="758" t="e">
        <f ca="1">SUMPRODUCT((计划!$B$12:$B$755=$A79)*(计划!$D$12:$D$755=$B79),计划!CX$12:CX$755)</f>
        <v>#REF!</v>
      </c>
      <c r="H79" s="759" t="e">
        <f ca="1">SUMPRODUCT((计划!$B$12:$B$755=$A79)*(计划!$D$12:$D$755=$B79),计划!AV$12:AV$755)/8</f>
        <v>#REF!</v>
      </c>
      <c r="I79" s="759" t="e">
        <f ca="1">SUMPRODUCT((计划!$B$12:$B$755=$A79)*(计划!$D$12:$D$755=$B79),计划!AX$12:AX$755)/8</f>
        <v>#REF!</v>
      </c>
      <c r="J79" s="759" t="e">
        <f ca="1">SUMPRODUCT((计划!$B$12:$B$755=$A79)*(计划!$D$12:$D$755=$B79),计划!AW$12:AW$755)/8</f>
        <v>#REF!</v>
      </c>
      <c r="K79" s="759" t="e">
        <f ca="1">SUMPRODUCT((计划!$B$12:$B$755=$A79)*(计划!$D$12:$D$755=$B79),计划!AY$12:AY$755)/8</f>
        <v>#REF!</v>
      </c>
      <c r="L79" s="759" t="e">
        <f ca="1">SUMPRODUCT((计划!$B$12:$B$755=$A79)*(计划!$D$12:$D$755=$B79),计划!AZ$12:AZ$755)/8</f>
        <v>#REF!</v>
      </c>
      <c r="M79" s="759" t="e">
        <f ca="1">SUMPRODUCT((计划!$B$12:$B$755=$A79)*(计划!$D$12:$D$755=$B79),计划!BA$12:BA$755)/8</f>
        <v>#REF!</v>
      </c>
      <c r="N79" s="759" t="e">
        <f ca="1">SUMPRODUCT((计划!$B$12:$B$755=$A79)*(计划!$D$12:$D$755=$B79),计划!BB$12:BB$755)/8</f>
        <v>#REF!</v>
      </c>
      <c r="O79" s="759" t="e">
        <f ca="1">SUMPRODUCT((计划!$B$12:$B$755=$A79)*(计划!$D$12:$D$755=$B79),计划!BC$12:BC$755)/8</f>
        <v>#REF!</v>
      </c>
      <c r="P79" s="759" t="e">
        <f ca="1">SUMPRODUCT((计划!$B$12:$B$755=$A79)*(计划!$D$12:$D$755=$B79),计划!BD$12:BD$755)/8</f>
        <v>#REF!</v>
      </c>
      <c r="Q79" s="759" t="e">
        <f ca="1">SUMPRODUCT((计划!$B$12:$B$755=$A79)*(计划!$D$12:$D$755=$B79),计划!BG$12:BG$755)/8</f>
        <v>#REF!</v>
      </c>
      <c r="R79" s="758" t="e">
        <f ca="1">SUMPRODUCT((计划!$B$12:$B$755=$A79)*(计划!$D$12:$D$755=$B79),计划!DL$12:DL$755)*$E79/8</f>
        <v>#REF!</v>
      </c>
      <c r="S79" s="758" t="e">
        <f ca="1">SUMPRODUCT((计划!$B$12:$B$755=$A79)*(计划!$D$12:$D$755=$B79),计划!DK$12:DK$755)*$E79/8</f>
        <v>#REF!</v>
      </c>
      <c r="T79" s="758" t="e">
        <f ca="1">SUMPRODUCT((计划!$B$12:$B$755=$A79)*(计划!$D$12:$D$755=$B79),计划!DM$12:DM$755)*$E79/8</f>
        <v>#REF!</v>
      </c>
      <c r="U79" s="758" t="e">
        <f ca="1">SUMPRODUCT((计划!$B$12:$B$755=$A79)*(计划!$D$12:$D$755=$B79),计划!DN$12:DN$755)*$E79/8</f>
        <v>#REF!</v>
      </c>
      <c r="V79" s="758" t="e">
        <f ca="1">SUMPRODUCT((计划!$B$12:$B$755=$A79)*(计划!$D$12:$D$755=$B79),计划!DO$12:DO$755)*$E79/8</f>
        <v>#REF!</v>
      </c>
      <c r="W79" s="758" t="e">
        <f ca="1">SUMPRODUCT((计划!$B$12:$B$755=$A79)*(计划!$D$12:$D$755=$B79),计划!DP$12:DP$755)*$E79/8</f>
        <v>#REF!</v>
      </c>
      <c r="X79" s="758" t="e">
        <f ca="1">SUMPRODUCT((计划!$B$12:$B$755=$A79)*(计划!$D$12:$D$755=$B79),计划!DQ$12:DQ$755)*$E79/8</f>
        <v>#REF!</v>
      </c>
      <c r="Y79" s="758" t="e">
        <f ca="1">SUMPRODUCT((计划!$B$12:$B$755=$A79)*(计划!$D$12:$D$755=$B79),计划!DR$12:DR$755)*$E79/8</f>
        <v>#REF!</v>
      </c>
      <c r="Z79" s="760" t="e">
        <f ca="1">SUMPRODUCT((R79:V79)*($AE$3:$AI$3))</f>
        <v>#REF!</v>
      </c>
      <c r="AA79" s="760" t="e">
        <f ca="1">SUMPRODUCT((W79:Y79)*($AJ$3:$AL$3))</f>
        <v>#REF!</v>
      </c>
      <c r="AB79" s="761" t="e">
        <f ca="1">IF(G79=0,0,Z79/G79)</f>
        <v>#REF!</v>
      </c>
      <c r="AC79" s="761" t="e">
        <f ca="1">IF(G79=0,0,AA79/G79)</f>
        <v>#REF!</v>
      </c>
      <c r="AE79" s="766"/>
      <c r="AF79" s="766"/>
      <c r="AG79" s="766"/>
      <c r="AH79" s="766"/>
      <c r="AI79" s="766"/>
      <c r="AJ79" s="766"/>
      <c r="AK79" s="766"/>
      <c r="AL79" s="766"/>
    </row>
    <row r="80">
      <c r="A80" s="754">
        <f ca="1">A79</f>
        <v>43611</v>
      </c>
      <c r="B80" s="172" t="s">
        <v>437</v>
      </c>
      <c r="C80" s="767">
        <f>IF(C79=4,1,C79+1)</f>
        <v>3</v>
      </c>
      <c r="D80" s="757" t="str">
        <f>IF(C80=1,"甲",IF(C80=2,"乙",IF(C80=3,"丙",IF(C80=4,"丁",""))))</f>
        <v>丙</v>
      </c>
      <c r="E80" s="757" t="e">
        <f ca="1">SUMPRODUCT((计划!$B$12:$B$755=$A80)*(计划!$D$12:$D$755=$B80),计划!$AF$12:$AF$755)</f>
        <v>#REF!</v>
      </c>
      <c r="F80" s="758" t="e">
        <f ca="1">SUMPRODUCT((计划!$B$12:$B$755=$A80)*(计划!$D$12:$D$755=$B80),计划!CW$12:CW$755)</f>
        <v>#REF!</v>
      </c>
      <c r="G80" s="758" t="e">
        <f ca="1">SUMPRODUCT((计划!$B$12:$B$755=$A80)*(计划!$D$12:$D$755=$B80),计划!CX$12:CX$755)</f>
        <v>#REF!</v>
      </c>
      <c r="H80" s="759" t="e">
        <f ca="1">SUMPRODUCT((计划!$B$12:$B$755=$A80)*(计划!$D$12:$D$755=$B80),计划!AV$12:AV$755)/8</f>
        <v>#REF!</v>
      </c>
      <c r="I80" s="759" t="e">
        <f ca="1">SUMPRODUCT((计划!$B$12:$B$755=$A80)*(计划!$D$12:$D$755=$B80),计划!AX$12:AX$755)/8</f>
        <v>#REF!</v>
      </c>
      <c r="J80" s="759" t="e">
        <f ca="1">SUMPRODUCT((计划!$B$12:$B$755=$A80)*(计划!$D$12:$D$755=$B80),计划!AW$12:AW$755)/8</f>
        <v>#REF!</v>
      </c>
      <c r="K80" s="759" t="e">
        <f ca="1">SUMPRODUCT((计划!$B$12:$B$755=$A80)*(计划!$D$12:$D$755=$B80),计划!AY$12:AY$755)/8</f>
        <v>#REF!</v>
      </c>
      <c r="L80" s="759" t="e">
        <f ca="1">SUMPRODUCT((计划!$B$12:$B$755=$A80)*(计划!$D$12:$D$755=$B80),计划!AZ$12:AZ$755)/8</f>
        <v>#REF!</v>
      </c>
      <c r="M80" s="759" t="e">
        <f ca="1">SUMPRODUCT((计划!$B$12:$B$755=$A80)*(计划!$D$12:$D$755=$B80),计划!BA$12:BA$755)/8</f>
        <v>#REF!</v>
      </c>
      <c r="N80" s="759" t="e">
        <f ca="1">SUMPRODUCT((计划!$B$12:$B$755=$A80)*(计划!$D$12:$D$755=$B80),计划!BB$12:BB$755)/8</f>
        <v>#REF!</v>
      </c>
      <c r="O80" s="759" t="e">
        <f ca="1">SUMPRODUCT((计划!$B$12:$B$755=$A80)*(计划!$D$12:$D$755=$B80),计划!BC$12:BC$755)/8</f>
        <v>#REF!</v>
      </c>
      <c r="P80" s="759" t="e">
        <f ca="1">SUMPRODUCT((计划!$B$12:$B$755=$A80)*(计划!$D$12:$D$755=$B80),计划!BD$12:BD$755)/8</f>
        <v>#REF!</v>
      </c>
      <c r="Q80" s="759" t="e">
        <f ca="1">SUMPRODUCT((计划!$B$12:$B$755=$A80)*(计划!$D$12:$D$755=$B80),计划!BG$12:BG$755)/8</f>
        <v>#REF!</v>
      </c>
      <c r="R80" s="758" t="e">
        <f ca="1">SUMPRODUCT((计划!$B$12:$B$755=$A80)*(计划!$D$12:$D$755=$B80),计划!DL$12:DL$755)*$E80/8</f>
        <v>#REF!</v>
      </c>
      <c r="S80" s="758" t="e">
        <f ca="1">SUMPRODUCT((计划!$B$12:$B$755=$A80)*(计划!$D$12:$D$755=$B80),计划!DK$12:DK$755)*$E80/8</f>
        <v>#REF!</v>
      </c>
      <c r="T80" s="758" t="e">
        <f ca="1">SUMPRODUCT((计划!$B$12:$B$755=$A80)*(计划!$D$12:$D$755=$B80),计划!DM$12:DM$755)*$E80/8</f>
        <v>#REF!</v>
      </c>
      <c r="U80" s="758" t="e">
        <f ca="1">SUMPRODUCT((计划!$B$12:$B$755=$A80)*(计划!$D$12:$D$755=$B80),计划!DN$12:DN$755)*$E80/8</f>
        <v>#REF!</v>
      </c>
      <c r="V80" s="758" t="e">
        <f ca="1">SUMPRODUCT((计划!$B$12:$B$755=$A80)*(计划!$D$12:$D$755=$B80),计划!DO$12:DO$755)*$E80/8</f>
        <v>#REF!</v>
      </c>
      <c r="W80" s="758" t="e">
        <f ca="1">SUMPRODUCT((计划!$B$12:$B$755=$A80)*(计划!$D$12:$D$755=$B80),计划!DP$12:DP$755)*$E80/8</f>
        <v>#REF!</v>
      </c>
      <c r="X80" s="758" t="e">
        <f ca="1">SUMPRODUCT((计划!$B$12:$B$755=$A80)*(计划!$D$12:$D$755=$B80),计划!DQ$12:DQ$755)*$E80/8</f>
        <v>#REF!</v>
      </c>
      <c r="Y80" s="758" t="e">
        <f ca="1">SUMPRODUCT((计划!$B$12:$B$755=$A80)*(计划!$D$12:$D$755=$B80),计划!DR$12:DR$755)*$E80/8</f>
        <v>#REF!</v>
      </c>
      <c r="Z80" s="760" t="e">
        <f ca="1">SUMPRODUCT((R80:V80)*($AE$3:$AI$3))</f>
        <v>#REF!</v>
      </c>
      <c r="AA80" s="760" t="e">
        <f ca="1">SUMPRODUCT((W80:Y80)*($AJ$3:$AL$3))</f>
        <v>#REF!</v>
      </c>
      <c r="AB80" s="761" t="e">
        <f ca="1">IF(G80=0,0,Z80/G80)</f>
        <v>#REF!</v>
      </c>
      <c r="AC80" s="761" t="e">
        <f ca="1">IF(G80=0,0,AA80/G80)</f>
        <v>#REF!</v>
      </c>
      <c r="AE80" s="766"/>
      <c r="AF80" s="766"/>
      <c r="AG80" s="766"/>
      <c r="AH80" s="766"/>
      <c r="AI80" s="766"/>
      <c r="AJ80" s="766"/>
      <c r="AK80" s="766"/>
      <c r="AL80" s="766"/>
    </row>
    <row r="81">
      <c r="A81" s="754">
        <f ca="1">A78+1</f>
        <v>43612</v>
      </c>
      <c r="B81" s="172" t="s">
        <v>424</v>
      </c>
      <c r="C81" s="767">
        <f>IF(C75=1,4,C75-1)</f>
        <v>1</v>
      </c>
      <c r="D81" s="757" t="str">
        <f>IF(C81=1,"甲",IF(C81=2,"乙",IF(C81=3,"丙",IF(C81=4,"丁",""))))</f>
        <v>甲</v>
      </c>
      <c r="E81" s="757" t="e">
        <f ca="1">SUMPRODUCT((计划!$B$12:$B$755=$A81)*(计划!$D$12:$D$755=$B81),计划!$AF$12:$AF$755)</f>
        <v>#REF!</v>
      </c>
      <c r="F81" s="758" t="e">
        <f ca="1">SUMPRODUCT((计划!$B$12:$B$755=$A81)*(计划!$D$12:$D$755=$B81),计划!CW$12:CW$755)</f>
        <v>#REF!</v>
      </c>
      <c r="G81" s="758" t="e">
        <f ca="1">SUMPRODUCT((计划!$B$12:$B$755=$A81)*(计划!$D$12:$D$755=$B81),计划!CX$12:CX$755)</f>
        <v>#REF!</v>
      </c>
      <c r="H81" s="759" t="e">
        <f ca="1">SUMPRODUCT((计划!$B$12:$B$755=$A81)*(计划!$D$12:$D$755=$B81),计划!AV$12:AV$755)/8</f>
        <v>#REF!</v>
      </c>
      <c r="I81" s="759" t="e">
        <f ca="1">SUMPRODUCT((计划!$B$12:$B$755=$A81)*(计划!$D$12:$D$755=$B81),计划!AX$12:AX$755)/8</f>
        <v>#REF!</v>
      </c>
      <c r="J81" s="759" t="e">
        <f ca="1">SUMPRODUCT((计划!$B$12:$B$755=$A81)*(计划!$D$12:$D$755=$B81),计划!AW$12:AW$755)/8</f>
        <v>#REF!</v>
      </c>
      <c r="K81" s="759" t="e">
        <f ca="1">SUMPRODUCT((计划!$B$12:$B$755=$A81)*(计划!$D$12:$D$755=$B81),计划!AY$12:AY$755)/8</f>
        <v>#REF!</v>
      </c>
      <c r="L81" s="759" t="e">
        <f ca="1">SUMPRODUCT((计划!$B$12:$B$755=$A81)*(计划!$D$12:$D$755=$B81),计划!AZ$12:AZ$755)/8</f>
        <v>#REF!</v>
      </c>
      <c r="M81" s="759" t="e">
        <f ca="1">SUMPRODUCT((计划!$B$12:$B$755=$A81)*(计划!$D$12:$D$755=$B81),计划!BA$12:BA$755)/8</f>
        <v>#REF!</v>
      </c>
      <c r="N81" s="759" t="e">
        <f ca="1">SUMPRODUCT((计划!$B$12:$B$755=$A81)*(计划!$D$12:$D$755=$B81),计划!BB$12:BB$755)/8</f>
        <v>#REF!</v>
      </c>
      <c r="O81" s="759" t="e">
        <f ca="1">SUMPRODUCT((计划!$B$12:$B$755=$A81)*(计划!$D$12:$D$755=$B81),计划!BC$12:BC$755)/8</f>
        <v>#REF!</v>
      </c>
      <c r="P81" s="759" t="e">
        <f ca="1">SUMPRODUCT((计划!$B$12:$B$755=$A81)*(计划!$D$12:$D$755=$B81),计划!BD$12:BD$755)/8</f>
        <v>#REF!</v>
      </c>
      <c r="Q81" s="759" t="e">
        <f ca="1">SUMPRODUCT((计划!$B$12:$B$755=$A81)*(计划!$D$12:$D$755=$B81),计划!BG$12:BG$755)/8</f>
        <v>#REF!</v>
      </c>
      <c r="R81" s="758" t="e">
        <f ca="1">SUMPRODUCT((计划!$B$12:$B$755=$A81)*(计划!$D$12:$D$755=$B81),计划!DL$12:DL$755)*$E81/8</f>
        <v>#REF!</v>
      </c>
      <c r="S81" s="758" t="e">
        <f ca="1">SUMPRODUCT((计划!$B$12:$B$755=$A81)*(计划!$D$12:$D$755=$B81),计划!DK$12:DK$755)*$E81/8</f>
        <v>#REF!</v>
      </c>
      <c r="T81" s="758" t="e">
        <f ca="1">SUMPRODUCT((计划!$B$12:$B$755=$A81)*(计划!$D$12:$D$755=$B81),计划!DM$12:DM$755)*$E81/8</f>
        <v>#REF!</v>
      </c>
      <c r="U81" s="758" t="e">
        <f ca="1">SUMPRODUCT((计划!$B$12:$B$755=$A81)*(计划!$D$12:$D$755=$B81),计划!DN$12:DN$755)*$E81/8</f>
        <v>#REF!</v>
      </c>
      <c r="V81" s="758" t="e">
        <f ca="1">SUMPRODUCT((计划!$B$12:$B$755=$A81)*(计划!$D$12:$D$755=$B81),计划!DO$12:DO$755)*$E81/8</f>
        <v>#REF!</v>
      </c>
      <c r="W81" s="758" t="e">
        <f ca="1">SUMPRODUCT((计划!$B$12:$B$755=$A81)*(计划!$D$12:$D$755=$B81),计划!DP$12:DP$755)*$E81/8</f>
        <v>#REF!</v>
      </c>
      <c r="X81" s="758" t="e">
        <f ca="1">SUMPRODUCT((计划!$B$12:$B$755=$A81)*(计划!$D$12:$D$755=$B81),计划!DQ$12:DQ$755)*$E81/8</f>
        <v>#REF!</v>
      </c>
      <c r="Y81" s="758" t="e">
        <f ca="1">SUMPRODUCT((计划!$B$12:$B$755=$A81)*(计划!$D$12:$D$755=$B81),计划!DR$12:DR$755)*$E81/8</f>
        <v>#REF!</v>
      </c>
      <c r="Z81" s="760" t="e">
        <f ca="1">SUMPRODUCT((R81:V81)*($AE$3:$AI$3))</f>
        <v>#REF!</v>
      </c>
      <c r="AA81" s="760" t="e">
        <f ca="1">SUMPRODUCT((W81:Y81)*($AJ$3:$AL$3))</f>
        <v>#REF!</v>
      </c>
      <c r="AB81" s="761" t="e">
        <f ca="1">IF(G81=0,0,Z81/G81)</f>
        <v>#REF!</v>
      </c>
      <c r="AC81" s="761" t="e">
        <f ca="1">IF(G81=0,0,AA81/G81)</f>
        <v>#REF!</v>
      </c>
      <c r="AE81" s="766"/>
      <c r="AF81" s="766"/>
      <c r="AG81" s="766"/>
      <c r="AH81" s="766"/>
      <c r="AI81" s="766"/>
      <c r="AJ81" s="766"/>
      <c r="AK81" s="766"/>
      <c r="AL81" s="766"/>
    </row>
    <row r="82">
      <c r="A82" s="754">
        <f ca="1">A81</f>
        <v>43612</v>
      </c>
      <c r="B82" s="172" t="s">
        <v>434</v>
      </c>
      <c r="C82" s="767">
        <f>IF(C81=4,1,C81+1)</f>
        <v>2</v>
      </c>
      <c r="D82" s="757" t="str">
        <f>IF(C82=1,"甲",IF(C82=2,"乙",IF(C82=3,"丙",IF(C82=4,"丁",""))))</f>
        <v>乙</v>
      </c>
      <c r="E82" s="757" t="e">
        <f ca="1">SUMPRODUCT((计划!$B$12:$B$755=$A82)*(计划!$D$12:$D$755=$B82),计划!$AF$12:$AF$755)</f>
        <v>#REF!</v>
      </c>
      <c r="F82" s="758" t="e">
        <f ca="1">SUMPRODUCT((计划!$B$12:$B$755=$A82)*(计划!$D$12:$D$755=$B82),计划!CW$12:CW$755)</f>
        <v>#REF!</v>
      </c>
      <c r="G82" s="758" t="e">
        <f ca="1">SUMPRODUCT((计划!$B$12:$B$755=$A82)*(计划!$D$12:$D$755=$B82),计划!CX$12:CX$755)</f>
        <v>#REF!</v>
      </c>
      <c r="H82" s="759" t="e">
        <f ca="1">SUMPRODUCT((计划!$B$12:$B$755=$A82)*(计划!$D$12:$D$755=$B82),计划!AV$12:AV$755)/8</f>
        <v>#REF!</v>
      </c>
      <c r="I82" s="759" t="e">
        <f ca="1">SUMPRODUCT((计划!$B$12:$B$755=$A82)*(计划!$D$12:$D$755=$B82),计划!AX$12:AX$755)/8</f>
        <v>#REF!</v>
      </c>
      <c r="J82" s="759" t="e">
        <f ca="1">SUMPRODUCT((计划!$B$12:$B$755=$A82)*(计划!$D$12:$D$755=$B82),计划!AW$12:AW$755)/8</f>
        <v>#REF!</v>
      </c>
      <c r="K82" s="759" t="e">
        <f ca="1">SUMPRODUCT((计划!$B$12:$B$755=$A82)*(计划!$D$12:$D$755=$B82),计划!AY$12:AY$755)/8</f>
        <v>#REF!</v>
      </c>
      <c r="L82" s="759" t="e">
        <f ca="1">SUMPRODUCT((计划!$B$12:$B$755=$A82)*(计划!$D$12:$D$755=$B82),计划!AZ$12:AZ$755)/8</f>
        <v>#REF!</v>
      </c>
      <c r="M82" s="759" t="e">
        <f ca="1">SUMPRODUCT((计划!$B$12:$B$755=$A82)*(计划!$D$12:$D$755=$B82),计划!BA$12:BA$755)/8</f>
        <v>#REF!</v>
      </c>
      <c r="N82" s="759" t="e">
        <f ca="1">SUMPRODUCT((计划!$B$12:$B$755=$A82)*(计划!$D$12:$D$755=$B82),计划!BB$12:BB$755)/8</f>
        <v>#REF!</v>
      </c>
      <c r="O82" s="759" t="e">
        <f ca="1">SUMPRODUCT((计划!$B$12:$B$755=$A82)*(计划!$D$12:$D$755=$B82),计划!BC$12:BC$755)/8</f>
        <v>#REF!</v>
      </c>
      <c r="P82" s="759" t="e">
        <f ca="1">SUMPRODUCT((计划!$B$12:$B$755=$A82)*(计划!$D$12:$D$755=$B82),计划!BD$12:BD$755)/8</f>
        <v>#REF!</v>
      </c>
      <c r="Q82" s="759" t="e">
        <f ca="1">SUMPRODUCT((计划!$B$12:$B$755=$A82)*(计划!$D$12:$D$755=$B82),计划!BG$12:BG$755)/8</f>
        <v>#REF!</v>
      </c>
      <c r="R82" s="758" t="e">
        <f ca="1">SUMPRODUCT((计划!$B$12:$B$755=$A82)*(计划!$D$12:$D$755=$B82),计划!DL$12:DL$755)*$E82/8</f>
        <v>#REF!</v>
      </c>
      <c r="S82" s="758" t="e">
        <f ca="1">SUMPRODUCT((计划!$B$12:$B$755=$A82)*(计划!$D$12:$D$755=$B82),计划!DK$12:DK$755)*$E82/8</f>
        <v>#REF!</v>
      </c>
      <c r="T82" s="758" t="e">
        <f ca="1">SUMPRODUCT((计划!$B$12:$B$755=$A82)*(计划!$D$12:$D$755=$B82),计划!DM$12:DM$755)*$E82/8</f>
        <v>#REF!</v>
      </c>
      <c r="U82" s="758" t="e">
        <f ca="1">SUMPRODUCT((计划!$B$12:$B$755=$A82)*(计划!$D$12:$D$755=$B82),计划!DN$12:DN$755)*$E82/8</f>
        <v>#REF!</v>
      </c>
      <c r="V82" s="758" t="e">
        <f ca="1">SUMPRODUCT((计划!$B$12:$B$755=$A82)*(计划!$D$12:$D$755=$B82),计划!DO$12:DO$755)*$E82/8</f>
        <v>#REF!</v>
      </c>
      <c r="W82" s="758" t="e">
        <f ca="1">SUMPRODUCT((计划!$B$12:$B$755=$A82)*(计划!$D$12:$D$755=$B82),计划!DP$12:DP$755)*$E82/8</f>
        <v>#REF!</v>
      </c>
      <c r="X82" s="758" t="e">
        <f ca="1">SUMPRODUCT((计划!$B$12:$B$755=$A82)*(计划!$D$12:$D$755=$B82),计划!DQ$12:DQ$755)*$E82/8</f>
        <v>#REF!</v>
      </c>
      <c r="Y82" s="758" t="e">
        <f ca="1">SUMPRODUCT((计划!$B$12:$B$755=$A82)*(计划!$D$12:$D$755=$B82),计划!DR$12:DR$755)*$E82/8</f>
        <v>#REF!</v>
      </c>
      <c r="Z82" s="760" t="e">
        <f ca="1">SUMPRODUCT((R82:V82)*($AE$3:$AI$3))</f>
        <v>#REF!</v>
      </c>
      <c r="AA82" s="760" t="e">
        <f ca="1">SUMPRODUCT((W82:Y82)*($AJ$3:$AL$3))</f>
        <v>#REF!</v>
      </c>
      <c r="AB82" s="761" t="e">
        <f ca="1">IF(G82=0,0,Z82/G82)</f>
        <v>#REF!</v>
      </c>
      <c r="AC82" s="761" t="e">
        <f ca="1">IF(G82=0,0,AA82/G82)</f>
        <v>#REF!</v>
      </c>
      <c r="AE82" s="766"/>
      <c r="AF82" s="766"/>
      <c r="AG82" s="766"/>
      <c r="AH82" s="766"/>
      <c r="AI82" s="766"/>
      <c r="AJ82" s="766"/>
      <c r="AK82" s="766"/>
      <c r="AL82" s="766"/>
    </row>
    <row r="83">
      <c r="A83" s="754">
        <f ca="1">A82</f>
        <v>43612</v>
      </c>
      <c r="B83" s="172" t="s">
        <v>437</v>
      </c>
      <c r="C83" s="767">
        <f>IF(C82=4,1,C82+1)</f>
        <v>3</v>
      </c>
      <c r="D83" s="757" t="str">
        <f>IF(C83=1,"甲",IF(C83=2,"乙",IF(C83=3,"丙",IF(C83=4,"丁",""))))</f>
        <v>丙</v>
      </c>
      <c r="E83" s="757" t="e">
        <f ca="1">SUMPRODUCT((计划!$B$12:$B$755=$A83)*(计划!$D$12:$D$755=$B83),计划!$AF$12:$AF$755)</f>
        <v>#REF!</v>
      </c>
      <c r="F83" s="758" t="e">
        <f ca="1">SUMPRODUCT((计划!$B$12:$B$755=$A83)*(计划!$D$12:$D$755=$B83),计划!CW$12:CW$755)</f>
        <v>#REF!</v>
      </c>
      <c r="G83" s="758" t="e">
        <f ca="1">SUMPRODUCT((计划!$B$12:$B$755=$A83)*(计划!$D$12:$D$755=$B83),计划!CX$12:CX$755)</f>
        <v>#REF!</v>
      </c>
      <c r="H83" s="759" t="e">
        <f ca="1">SUMPRODUCT((计划!$B$12:$B$755=$A83)*(计划!$D$12:$D$755=$B83),计划!AV$12:AV$755)/8</f>
        <v>#REF!</v>
      </c>
      <c r="I83" s="759" t="e">
        <f ca="1">SUMPRODUCT((计划!$B$12:$B$755=$A83)*(计划!$D$12:$D$755=$B83),计划!AX$12:AX$755)/8</f>
        <v>#REF!</v>
      </c>
      <c r="J83" s="759" t="e">
        <f ca="1">SUMPRODUCT((计划!$B$12:$B$755=$A83)*(计划!$D$12:$D$755=$B83),计划!AW$12:AW$755)/8</f>
        <v>#REF!</v>
      </c>
      <c r="K83" s="759" t="e">
        <f ca="1">SUMPRODUCT((计划!$B$12:$B$755=$A83)*(计划!$D$12:$D$755=$B83),计划!AY$12:AY$755)/8</f>
        <v>#REF!</v>
      </c>
      <c r="L83" s="759" t="e">
        <f ca="1">SUMPRODUCT((计划!$B$12:$B$755=$A83)*(计划!$D$12:$D$755=$B83),计划!AZ$12:AZ$755)/8</f>
        <v>#REF!</v>
      </c>
      <c r="M83" s="759" t="e">
        <f ca="1">SUMPRODUCT((计划!$B$12:$B$755=$A83)*(计划!$D$12:$D$755=$B83),计划!BA$12:BA$755)/8</f>
        <v>#REF!</v>
      </c>
      <c r="N83" s="759" t="e">
        <f ca="1">SUMPRODUCT((计划!$B$12:$B$755=$A83)*(计划!$D$12:$D$755=$B83),计划!BB$12:BB$755)/8</f>
        <v>#REF!</v>
      </c>
      <c r="O83" s="759" t="e">
        <f ca="1">SUMPRODUCT((计划!$B$12:$B$755=$A83)*(计划!$D$12:$D$755=$B83),计划!BC$12:BC$755)/8</f>
        <v>#REF!</v>
      </c>
      <c r="P83" s="759" t="e">
        <f ca="1">SUMPRODUCT((计划!$B$12:$B$755=$A83)*(计划!$D$12:$D$755=$B83),计划!BD$12:BD$755)/8</f>
        <v>#REF!</v>
      </c>
      <c r="Q83" s="759" t="e">
        <f ca="1">SUMPRODUCT((计划!$B$12:$B$755=$A83)*(计划!$D$12:$D$755=$B83),计划!BG$12:BG$755)/8</f>
        <v>#REF!</v>
      </c>
      <c r="R83" s="758" t="e">
        <f ca="1">SUMPRODUCT((计划!$B$12:$B$755=$A83)*(计划!$D$12:$D$755=$B83),计划!DL$12:DL$755)*$E83/8</f>
        <v>#REF!</v>
      </c>
      <c r="S83" s="758" t="e">
        <f ca="1">SUMPRODUCT((计划!$B$12:$B$755=$A83)*(计划!$D$12:$D$755=$B83),计划!DK$12:DK$755)*$E83/8</f>
        <v>#REF!</v>
      </c>
      <c r="T83" s="758" t="e">
        <f ca="1">SUMPRODUCT((计划!$B$12:$B$755=$A83)*(计划!$D$12:$D$755=$B83),计划!DM$12:DM$755)*$E83/8</f>
        <v>#REF!</v>
      </c>
      <c r="U83" s="758" t="e">
        <f ca="1">SUMPRODUCT((计划!$B$12:$B$755=$A83)*(计划!$D$12:$D$755=$B83),计划!DN$12:DN$755)*$E83/8</f>
        <v>#REF!</v>
      </c>
      <c r="V83" s="758" t="e">
        <f ca="1">SUMPRODUCT((计划!$B$12:$B$755=$A83)*(计划!$D$12:$D$755=$B83),计划!DO$12:DO$755)*$E83/8</f>
        <v>#REF!</v>
      </c>
      <c r="W83" s="758" t="e">
        <f ca="1">SUMPRODUCT((计划!$B$12:$B$755=$A83)*(计划!$D$12:$D$755=$B83),计划!DP$12:DP$755)*$E83/8</f>
        <v>#REF!</v>
      </c>
      <c r="X83" s="758" t="e">
        <f ca="1">SUMPRODUCT((计划!$B$12:$B$755=$A83)*(计划!$D$12:$D$755=$B83),计划!DQ$12:DQ$755)*$E83/8</f>
        <v>#REF!</v>
      </c>
      <c r="Y83" s="758" t="e">
        <f ca="1">SUMPRODUCT((计划!$B$12:$B$755=$A83)*(计划!$D$12:$D$755=$B83),计划!DR$12:DR$755)*$E83/8</f>
        <v>#REF!</v>
      </c>
      <c r="Z83" s="760" t="e">
        <f ca="1">SUMPRODUCT((R83:V83)*($AE$3:$AI$3))</f>
        <v>#REF!</v>
      </c>
      <c r="AA83" s="760" t="e">
        <f ca="1">SUMPRODUCT((W83:Y83)*($AJ$3:$AL$3))</f>
        <v>#REF!</v>
      </c>
      <c r="AB83" s="761" t="e">
        <f ca="1">IF(G83=0,0,Z83/G83)</f>
        <v>#REF!</v>
      </c>
      <c r="AC83" s="761" t="e">
        <f ca="1">IF(G83=0,0,AA83/G83)</f>
        <v>#REF!</v>
      </c>
      <c r="AE83" s="766"/>
      <c r="AF83" s="766"/>
      <c r="AG83" s="766"/>
      <c r="AH83" s="766"/>
      <c r="AI83" s="766"/>
      <c r="AJ83" s="766"/>
      <c r="AK83" s="766"/>
      <c r="AL83" s="766"/>
    </row>
    <row r="84">
      <c r="A84" s="754">
        <f ca="1">A81+1</f>
        <v>43613</v>
      </c>
      <c r="B84" s="172" t="s">
        <v>424</v>
      </c>
      <c r="C84" s="767">
        <f>IF(C78=1,4,C78-1)</f>
        <v>4</v>
      </c>
      <c r="D84" s="757" t="str">
        <f>IF(C84=1,"甲",IF(C84=2,"乙",IF(C84=3,"丙",IF(C84=4,"丁",""))))</f>
        <v>丁</v>
      </c>
      <c r="E84" s="757" t="e">
        <f ca="1">SUMPRODUCT((计划!$B$12:$B$755=$A84)*(计划!$D$12:$D$755=$B84),计划!$AF$12:$AF$755)</f>
        <v>#REF!</v>
      </c>
      <c r="F84" s="758" t="e">
        <f ca="1">SUMPRODUCT((计划!$B$12:$B$755=$A84)*(计划!$D$12:$D$755=$B84),计划!CW$12:CW$755)</f>
        <v>#REF!</v>
      </c>
      <c r="G84" s="758" t="e">
        <f ca="1">SUMPRODUCT((计划!$B$12:$B$755=$A84)*(计划!$D$12:$D$755=$B84),计划!CX$12:CX$755)</f>
        <v>#REF!</v>
      </c>
      <c r="H84" s="759" t="e">
        <f ca="1">SUMPRODUCT((计划!$B$12:$B$755=$A84)*(计划!$D$12:$D$755=$B84),计划!AV$12:AV$755)/8</f>
        <v>#REF!</v>
      </c>
      <c r="I84" s="759" t="e">
        <f ca="1">SUMPRODUCT((计划!$B$12:$B$755=$A84)*(计划!$D$12:$D$755=$B84),计划!AX$12:AX$755)/8</f>
        <v>#REF!</v>
      </c>
      <c r="J84" s="759" t="e">
        <f ca="1">SUMPRODUCT((计划!$B$12:$B$755=$A84)*(计划!$D$12:$D$755=$B84),计划!AW$12:AW$755)/8</f>
        <v>#REF!</v>
      </c>
      <c r="K84" s="759" t="e">
        <f ca="1">SUMPRODUCT((计划!$B$12:$B$755=$A84)*(计划!$D$12:$D$755=$B84),计划!AY$12:AY$755)/8</f>
        <v>#REF!</v>
      </c>
      <c r="L84" s="759" t="e">
        <f ca="1">SUMPRODUCT((计划!$B$12:$B$755=$A84)*(计划!$D$12:$D$755=$B84),计划!AZ$12:AZ$755)/8</f>
        <v>#REF!</v>
      </c>
      <c r="M84" s="759" t="e">
        <f ca="1">SUMPRODUCT((计划!$B$12:$B$755=$A84)*(计划!$D$12:$D$755=$B84),计划!BA$12:BA$755)/8</f>
        <v>#REF!</v>
      </c>
      <c r="N84" s="759" t="e">
        <f ca="1">SUMPRODUCT((计划!$B$12:$B$755=$A84)*(计划!$D$12:$D$755=$B84),计划!BB$12:BB$755)/8</f>
        <v>#REF!</v>
      </c>
      <c r="O84" s="759" t="e">
        <f ca="1">SUMPRODUCT((计划!$B$12:$B$755=$A84)*(计划!$D$12:$D$755=$B84),计划!BC$12:BC$755)/8</f>
        <v>#REF!</v>
      </c>
      <c r="P84" s="759" t="e">
        <f ca="1">SUMPRODUCT((计划!$B$12:$B$755=$A84)*(计划!$D$12:$D$755=$B84),计划!BD$12:BD$755)/8</f>
        <v>#REF!</v>
      </c>
      <c r="Q84" s="759" t="e">
        <f ca="1">SUMPRODUCT((计划!$B$12:$B$755=$A84)*(计划!$D$12:$D$755=$B84),计划!BG$12:BG$755)/8</f>
        <v>#REF!</v>
      </c>
      <c r="R84" s="758" t="e">
        <f ca="1">SUMPRODUCT((计划!$B$12:$B$755=$A84)*(计划!$D$12:$D$755=$B84),计划!DL$12:DL$755)*$E84/8</f>
        <v>#REF!</v>
      </c>
      <c r="S84" s="758" t="e">
        <f ca="1">SUMPRODUCT((计划!$B$12:$B$755=$A84)*(计划!$D$12:$D$755=$B84),计划!DK$12:DK$755)*$E84/8</f>
        <v>#REF!</v>
      </c>
      <c r="T84" s="758" t="e">
        <f ca="1">SUMPRODUCT((计划!$B$12:$B$755=$A84)*(计划!$D$12:$D$755=$B84),计划!DM$12:DM$755)*$E84/8</f>
        <v>#REF!</v>
      </c>
      <c r="U84" s="758" t="e">
        <f ca="1">SUMPRODUCT((计划!$B$12:$B$755=$A84)*(计划!$D$12:$D$755=$B84),计划!DN$12:DN$755)*$E84/8</f>
        <v>#REF!</v>
      </c>
      <c r="V84" s="758" t="e">
        <f ca="1">SUMPRODUCT((计划!$B$12:$B$755=$A84)*(计划!$D$12:$D$755=$B84),计划!DO$12:DO$755)*$E84/8</f>
        <v>#REF!</v>
      </c>
      <c r="W84" s="758" t="e">
        <f ca="1">SUMPRODUCT((计划!$B$12:$B$755=$A84)*(计划!$D$12:$D$755=$B84),计划!DP$12:DP$755)*$E84/8</f>
        <v>#REF!</v>
      </c>
      <c r="X84" s="758" t="e">
        <f ca="1">SUMPRODUCT((计划!$B$12:$B$755=$A84)*(计划!$D$12:$D$755=$B84),计划!DQ$12:DQ$755)*$E84/8</f>
        <v>#REF!</v>
      </c>
      <c r="Y84" s="758" t="e">
        <f ca="1">SUMPRODUCT((计划!$B$12:$B$755=$A84)*(计划!$D$12:$D$755=$B84),计划!DR$12:DR$755)*$E84/8</f>
        <v>#REF!</v>
      </c>
      <c r="Z84" s="760" t="e">
        <f ca="1">SUMPRODUCT((R84:V84)*($AE$3:$AI$3))</f>
        <v>#REF!</v>
      </c>
      <c r="AA84" s="760" t="e">
        <f ca="1">SUMPRODUCT((W84:Y84)*($AJ$3:$AL$3))</f>
        <v>#REF!</v>
      </c>
      <c r="AB84" s="761" t="e">
        <f ca="1">IF(G84=0,0,Z84/G84)</f>
        <v>#REF!</v>
      </c>
      <c r="AC84" s="761" t="e">
        <f ca="1">IF(G84=0,0,AA84/G84)</f>
        <v>#REF!</v>
      </c>
      <c r="AE84" s="766"/>
      <c r="AF84" s="766"/>
      <c r="AG84" s="766"/>
      <c r="AH84" s="766"/>
      <c r="AI84" s="766"/>
      <c r="AJ84" s="766"/>
      <c r="AK84" s="766"/>
      <c r="AL84" s="766"/>
    </row>
    <row r="85">
      <c r="A85" s="754">
        <f ca="1">A84</f>
        <v>43613</v>
      </c>
      <c r="B85" s="172" t="s">
        <v>434</v>
      </c>
      <c r="C85" s="767">
        <f>IF(C84=4,1,C84+1)</f>
        <v>1</v>
      </c>
      <c r="D85" s="757" t="str">
        <f>IF(C85=1,"甲",IF(C85=2,"乙",IF(C85=3,"丙",IF(C85=4,"丁",""))))</f>
        <v>甲</v>
      </c>
      <c r="E85" s="757" t="e">
        <f ca="1">SUMPRODUCT((计划!$B$12:$B$755=$A85)*(计划!$D$12:$D$755=$B85),计划!$AF$12:$AF$755)</f>
        <v>#REF!</v>
      </c>
      <c r="F85" s="758" t="e">
        <f ca="1">SUMPRODUCT((计划!$B$12:$B$755=$A85)*(计划!$D$12:$D$755=$B85),计划!CW$12:CW$755)</f>
        <v>#REF!</v>
      </c>
      <c r="G85" s="758" t="e">
        <f ca="1">SUMPRODUCT((计划!$B$12:$B$755=$A85)*(计划!$D$12:$D$755=$B85),计划!CX$12:CX$755)</f>
        <v>#REF!</v>
      </c>
      <c r="H85" s="759" t="e">
        <f ca="1">SUMPRODUCT((计划!$B$12:$B$755=$A85)*(计划!$D$12:$D$755=$B85),计划!AV$12:AV$755)/8</f>
        <v>#REF!</v>
      </c>
      <c r="I85" s="759" t="e">
        <f ca="1">SUMPRODUCT((计划!$B$12:$B$755=$A85)*(计划!$D$12:$D$755=$B85),计划!AX$12:AX$755)/8</f>
        <v>#REF!</v>
      </c>
      <c r="J85" s="759" t="e">
        <f ca="1">SUMPRODUCT((计划!$B$12:$B$755=$A85)*(计划!$D$12:$D$755=$B85),计划!AW$12:AW$755)/8</f>
        <v>#REF!</v>
      </c>
      <c r="K85" s="759" t="e">
        <f ca="1">SUMPRODUCT((计划!$B$12:$B$755=$A85)*(计划!$D$12:$D$755=$B85),计划!AY$12:AY$755)/8</f>
        <v>#REF!</v>
      </c>
      <c r="L85" s="759" t="e">
        <f ca="1">SUMPRODUCT((计划!$B$12:$B$755=$A85)*(计划!$D$12:$D$755=$B85),计划!AZ$12:AZ$755)/8</f>
        <v>#REF!</v>
      </c>
      <c r="M85" s="759" t="e">
        <f ca="1">SUMPRODUCT((计划!$B$12:$B$755=$A85)*(计划!$D$12:$D$755=$B85),计划!BA$12:BA$755)/8</f>
        <v>#REF!</v>
      </c>
      <c r="N85" s="759" t="e">
        <f ca="1">SUMPRODUCT((计划!$B$12:$B$755=$A85)*(计划!$D$12:$D$755=$B85),计划!BB$12:BB$755)/8</f>
        <v>#REF!</v>
      </c>
      <c r="O85" s="759" t="e">
        <f ca="1">SUMPRODUCT((计划!$B$12:$B$755=$A85)*(计划!$D$12:$D$755=$B85),计划!BC$12:BC$755)/8</f>
        <v>#REF!</v>
      </c>
      <c r="P85" s="759" t="e">
        <f ca="1">SUMPRODUCT((计划!$B$12:$B$755=$A85)*(计划!$D$12:$D$755=$B85),计划!BD$12:BD$755)/8</f>
        <v>#REF!</v>
      </c>
      <c r="Q85" s="759" t="e">
        <f ca="1">SUMPRODUCT((计划!$B$12:$B$755=$A85)*(计划!$D$12:$D$755=$B85),计划!BG$12:BG$755)/8</f>
        <v>#REF!</v>
      </c>
      <c r="R85" s="758" t="e">
        <f ca="1">SUMPRODUCT((计划!$B$12:$B$755=$A85)*(计划!$D$12:$D$755=$B85),计划!DL$12:DL$755)*$E85/8</f>
        <v>#REF!</v>
      </c>
      <c r="S85" s="758" t="e">
        <f ca="1">SUMPRODUCT((计划!$B$12:$B$755=$A85)*(计划!$D$12:$D$755=$B85),计划!DK$12:DK$755)*$E85/8</f>
        <v>#REF!</v>
      </c>
      <c r="T85" s="758" t="e">
        <f ca="1">SUMPRODUCT((计划!$B$12:$B$755=$A85)*(计划!$D$12:$D$755=$B85),计划!DM$12:DM$755)*$E85/8</f>
        <v>#REF!</v>
      </c>
      <c r="U85" s="758" t="e">
        <f ca="1">SUMPRODUCT((计划!$B$12:$B$755=$A85)*(计划!$D$12:$D$755=$B85),计划!DN$12:DN$755)*$E85/8</f>
        <v>#REF!</v>
      </c>
      <c r="V85" s="758" t="e">
        <f ca="1">SUMPRODUCT((计划!$B$12:$B$755=$A85)*(计划!$D$12:$D$755=$B85),计划!DO$12:DO$755)*$E85/8</f>
        <v>#REF!</v>
      </c>
      <c r="W85" s="758" t="e">
        <f ca="1">SUMPRODUCT((计划!$B$12:$B$755=$A85)*(计划!$D$12:$D$755=$B85),计划!DP$12:DP$755)*$E85/8</f>
        <v>#REF!</v>
      </c>
      <c r="X85" s="758" t="e">
        <f ca="1">SUMPRODUCT((计划!$B$12:$B$755=$A85)*(计划!$D$12:$D$755=$B85),计划!DQ$12:DQ$755)*$E85/8</f>
        <v>#REF!</v>
      </c>
      <c r="Y85" s="758" t="e">
        <f ca="1">SUMPRODUCT((计划!$B$12:$B$755=$A85)*(计划!$D$12:$D$755=$B85),计划!DR$12:DR$755)*$E85/8</f>
        <v>#REF!</v>
      </c>
      <c r="Z85" s="760" t="e">
        <f ca="1">SUMPRODUCT((R85:V85)*($AE$3:$AI$3))</f>
        <v>#REF!</v>
      </c>
      <c r="AA85" s="760" t="e">
        <f ca="1">SUMPRODUCT((W85:Y85)*($AJ$3:$AL$3))</f>
        <v>#REF!</v>
      </c>
      <c r="AB85" s="761" t="e">
        <f ca="1">IF(G85=0,0,Z85/G85)</f>
        <v>#REF!</v>
      </c>
      <c r="AC85" s="761" t="e">
        <f ca="1">IF(G85=0,0,AA85/G85)</f>
        <v>#REF!</v>
      </c>
      <c r="AE85" s="766"/>
      <c r="AF85" s="766"/>
      <c r="AG85" s="766"/>
      <c r="AH85" s="766"/>
      <c r="AI85" s="766"/>
      <c r="AJ85" s="766"/>
      <c r="AK85" s="766"/>
      <c r="AL85" s="766"/>
    </row>
    <row r="86">
      <c r="A86" s="754">
        <f ca="1">A85</f>
        <v>43613</v>
      </c>
      <c r="B86" s="172" t="s">
        <v>437</v>
      </c>
      <c r="C86" s="767">
        <f>IF(C85=4,1,C85+1)</f>
        <v>2</v>
      </c>
      <c r="D86" s="757" t="str">
        <f>IF(C86=1,"甲",IF(C86=2,"乙",IF(C86=3,"丙",IF(C86=4,"丁",""))))</f>
        <v>乙</v>
      </c>
      <c r="E86" s="757" t="e">
        <f ca="1">SUMPRODUCT((计划!$B$12:$B$755=$A86)*(计划!$D$12:$D$755=$B86),计划!$AF$12:$AF$755)</f>
        <v>#REF!</v>
      </c>
      <c r="F86" s="758" t="e">
        <f ca="1">SUMPRODUCT((计划!$B$12:$B$755=$A86)*(计划!$D$12:$D$755=$B86),计划!CW$12:CW$755)</f>
        <v>#REF!</v>
      </c>
      <c r="G86" s="758" t="e">
        <f ca="1">SUMPRODUCT((计划!$B$12:$B$755=$A86)*(计划!$D$12:$D$755=$B86),计划!CX$12:CX$755)</f>
        <v>#REF!</v>
      </c>
      <c r="H86" s="759" t="e">
        <f ca="1">SUMPRODUCT((计划!$B$12:$B$755=$A86)*(计划!$D$12:$D$755=$B86),计划!AV$12:AV$755)/8</f>
        <v>#REF!</v>
      </c>
      <c r="I86" s="759" t="e">
        <f ca="1">SUMPRODUCT((计划!$B$12:$B$755=$A86)*(计划!$D$12:$D$755=$B86),计划!AX$12:AX$755)/8</f>
        <v>#REF!</v>
      </c>
      <c r="J86" s="759" t="e">
        <f ca="1">SUMPRODUCT((计划!$B$12:$B$755=$A86)*(计划!$D$12:$D$755=$B86),计划!AW$12:AW$755)/8</f>
        <v>#REF!</v>
      </c>
      <c r="K86" s="759" t="e">
        <f ca="1">SUMPRODUCT((计划!$B$12:$B$755=$A86)*(计划!$D$12:$D$755=$B86),计划!AY$12:AY$755)/8</f>
        <v>#REF!</v>
      </c>
      <c r="L86" s="759" t="e">
        <f ca="1">SUMPRODUCT((计划!$B$12:$B$755=$A86)*(计划!$D$12:$D$755=$B86),计划!AZ$12:AZ$755)/8</f>
        <v>#REF!</v>
      </c>
      <c r="M86" s="759" t="e">
        <f ca="1">SUMPRODUCT((计划!$B$12:$B$755=$A86)*(计划!$D$12:$D$755=$B86),计划!BA$12:BA$755)/8</f>
        <v>#REF!</v>
      </c>
      <c r="N86" s="759" t="e">
        <f ca="1">SUMPRODUCT((计划!$B$12:$B$755=$A86)*(计划!$D$12:$D$755=$B86),计划!BB$12:BB$755)/8</f>
        <v>#REF!</v>
      </c>
      <c r="O86" s="759" t="e">
        <f ca="1">SUMPRODUCT((计划!$B$12:$B$755=$A86)*(计划!$D$12:$D$755=$B86),计划!BC$12:BC$755)/8</f>
        <v>#REF!</v>
      </c>
      <c r="P86" s="759" t="e">
        <f ca="1">SUMPRODUCT((计划!$B$12:$B$755=$A86)*(计划!$D$12:$D$755=$B86),计划!BD$12:BD$755)/8</f>
        <v>#REF!</v>
      </c>
      <c r="Q86" s="759" t="e">
        <f ca="1">SUMPRODUCT((计划!$B$12:$B$755=$A86)*(计划!$D$12:$D$755=$B86),计划!BG$12:BG$755)/8</f>
        <v>#REF!</v>
      </c>
      <c r="R86" s="758" t="e">
        <f ca="1">SUMPRODUCT((计划!$B$12:$B$755=$A86)*(计划!$D$12:$D$755=$B86),计划!DL$12:DL$755)*$E86/8</f>
        <v>#REF!</v>
      </c>
      <c r="S86" s="758" t="e">
        <f ca="1">SUMPRODUCT((计划!$B$12:$B$755=$A86)*(计划!$D$12:$D$755=$B86),计划!DK$12:DK$755)*$E86/8</f>
        <v>#REF!</v>
      </c>
      <c r="T86" s="758" t="e">
        <f ca="1">SUMPRODUCT((计划!$B$12:$B$755=$A86)*(计划!$D$12:$D$755=$B86),计划!DM$12:DM$755)*$E86/8</f>
        <v>#REF!</v>
      </c>
      <c r="U86" s="758" t="e">
        <f ca="1">SUMPRODUCT((计划!$B$12:$B$755=$A86)*(计划!$D$12:$D$755=$B86),计划!DN$12:DN$755)*$E86/8</f>
        <v>#REF!</v>
      </c>
      <c r="V86" s="758" t="e">
        <f ca="1">SUMPRODUCT((计划!$B$12:$B$755=$A86)*(计划!$D$12:$D$755=$B86),计划!DO$12:DO$755)*$E86/8</f>
        <v>#REF!</v>
      </c>
      <c r="W86" s="758" t="e">
        <f ca="1">SUMPRODUCT((计划!$B$12:$B$755=$A86)*(计划!$D$12:$D$755=$B86),计划!DP$12:DP$755)*$E86/8</f>
        <v>#REF!</v>
      </c>
      <c r="X86" s="758" t="e">
        <f ca="1">SUMPRODUCT((计划!$B$12:$B$755=$A86)*(计划!$D$12:$D$755=$B86),计划!DQ$12:DQ$755)*$E86/8</f>
        <v>#REF!</v>
      </c>
      <c r="Y86" s="758" t="e">
        <f ca="1">SUMPRODUCT((计划!$B$12:$B$755=$A86)*(计划!$D$12:$D$755=$B86),计划!DR$12:DR$755)*$E86/8</f>
        <v>#REF!</v>
      </c>
      <c r="Z86" s="760" t="e">
        <f ca="1">SUMPRODUCT((R86:V86)*($AE$3:$AI$3))</f>
        <v>#REF!</v>
      </c>
      <c r="AA86" s="760" t="e">
        <f ca="1">SUMPRODUCT((W86:Y86)*($AJ$3:$AL$3))</f>
        <v>#REF!</v>
      </c>
      <c r="AB86" s="761" t="e">
        <f ca="1">IF(G86=0,0,Z86/G86)</f>
        <v>#REF!</v>
      </c>
      <c r="AC86" s="761" t="e">
        <f ca="1">IF(G86=0,0,AA86/G86)</f>
        <v>#REF!</v>
      </c>
      <c r="AE86" s="766"/>
      <c r="AF86" s="766"/>
      <c r="AG86" s="766"/>
      <c r="AH86" s="766"/>
      <c r="AI86" s="766"/>
      <c r="AJ86" s="766"/>
      <c r="AK86" s="766"/>
      <c r="AL86" s="766"/>
    </row>
    <row r="87">
      <c r="A87" s="754">
        <f ca="1">A84+1</f>
        <v>43614</v>
      </c>
      <c r="B87" s="172" t="s">
        <v>424</v>
      </c>
      <c r="C87" s="767">
        <f>IF(C81=1,4,C81-1)</f>
        <v>4</v>
      </c>
      <c r="D87" s="757" t="str">
        <f>IF(C87=1,"甲",IF(C87=2,"乙",IF(C87=3,"丙",IF(C87=4,"丁",""))))</f>
        <v>丁</v>
      </c>
      <c r="E87" s="757" t="e">
        <f ca="1">SUMPRODUCT((计划!$B$12:$B$755=$A87)*(计划!$D$12:$D$755=$B87),计划!$AF$12:$AF$755)</f>
        <v>#REF!</v>
      </c>
      <c r="F87" s="758" t="e">
        <f ca="1">SUMPRODUCT((计划!$B$12:$B$755=$A87)*(计划!$D$12:$D$755=$B87),计划!CW$12:CW$755)</f>
        <v>#REF!</v>
      </c>
      <c r="G87" s="758" t="e">
        <f ca="1">SUMPRODUCT((计划!$B$12:$B$755=$A87)*(计划!$D$12:$D$755=$B87),计划!CX$12:CX$755)</f>
        <v>#REF!</v>
      </c>
      <c r="H87" s="759" t="e">
        <f ca="1">SUMPRODUCT((计划!$B$12:$B$755=$A87)*(计划!$D$12:$D$755=$B87),计划!AV$12:AV$755)/8</f>
        <v>#REF!</v>
      </c>
      <c r="I87" s="759" t="e">
        <f ca="1">SUMPRODUCT((计划!$B$12:$B$755=$A87)*(计划!$D$12:$D$755=$B87),计划!AX$12:AX$755)/8</f>
        <v>#REF!</v>
      </c>
      <c r="J87" s="759" t="e">
        <f ca="1">SUMPRODUCT((计划!$B$12:$B$755=$A87)*(计划!$D$12:$D$755=$B87),计划!AW$12:AW$755)/8</f>
        <v>#REF!</v>
      </c>
      <c r="K87" s="759" t="e">
        <f ca="1">SUMPRODUCT((计划!$B$12:$B$755=$A87)*(计划!$D$12:$D$755=$B87),计划!AY$12:AY$755)/8</f>
        <v>#REF!</v>
      </c>
      <c r="L87" s="759" t="e">
        <f ca="1">SUMPRODUCT((计划!$B$12:$B$755=$A87)*(计划!$D$12:$D$755=$B87),计划!AZ$12:AZ$755)/8</f>
        <v>#REF!</v>
      </c>
      <c r="M87" s="759" t="e">
        <f ca="1">SUMPRODUCT((计划!$B$12:$B$755=$A87)*(计划!$D$12:$D$755=$B87),计划!BA$12:BA$755)/8</f>
        <v>#REF!</v>
      </c>
      <c r="N87" s="759" t="e">
        <f ca="1">SUMPRODUCT((计划!$B$12:$B$755=$A87)*(计划!$D$12:$D$755=$B87),计划!BB$12:BB$755)/8</f>
        <v>#REF!</v>
      </c>
      <c r="O87" s="759" t="e">
        <f ca="1">SUMPRODUCT((计划!$B$12:$B$755=$A87)*(计划!$D$12:$D$755=$B87),计划!BC$12:BC$755)/8</f>
        <v>#REF!</v>
      </c>
      <c r="P87" s="759" t="e">
        <f ca="1">SUMPRODUCT((计划!$B$12:$B$755=$A87)*(计划!$D$12:$D$755=$B87),计划!BD$12:BD$755)/8</f>
        <v>#REF!</v>
      </c>
      <c r="Q87" s="759" t="e">
        <f ca="1">SUMPRODUCT((计划!$B$12:$B$755=$A87)*(计划!$D$12:$D$755=$B87),计划!BG$12:BG$755)/8</f>
        <v>#REF!</v>
      </c>
      <c r="R87" s="758" t="e">
        <f ca="1">SUMPRODUCT((计划!$B$12:$B$755=$A87)*(计划!$D$12:$D$755=$B87),计划!DL$12:DL$755)*$E87/8</f>
        <v>#REF!</v>
      </c>
      <c r="S87" s="758" t="e">
        <f ca="1">SUMPRODUCT((计划!$B$12:$B$755=$A87)*(计划!$D$12:$D$755=$B87),计划!DK$12:DK$755)*$E87/8</f>
        <v>#REF!</v>
      </c>
      <c r="T87" s="758" t="e">
        <f ca="1">SUMPRODUCT((计划!$B$12:$B$755=$A87)*(计划!$D$12:$D$755=$B87),计划!DM$12:DM$755)*$E87/8</f>
        <v>#REF!</v>
      </c>
      <c r="U87" s="758" t="e">
        <f ca="1">SUMPRODUCT((计划!$B$12:$B$755=$A87)*(计划!$D$12:$D$755=$B87),计划!DN$12:DN$755)*$E87/8</f>
        <v>#REF!</v>
      </c>
      <c r="V87" s="758" t="e">
        <f ca="1">SUMPRODUCT((计划!$B$12:$B$755=$A87)*(计划!$D$12:$D$755=$B87),计划!DO$12:DO$755)*$E87/8</f>
        <v>#REF!</v>
      </c>
      <c r="W87" s="758" t="e">
        <f ca="1">SUMPRODUCT((计划!$B$12:$B$755=$A87)*(计划!$D$12:$D$755=$B87),计划!DP$12:DP$755)*$E87/8</f>
        <v>#REF!</v>
      </c>
      <c r="X87" s="758" t="e">
        <f ca="1">SUMPRODUCT((计划!$B$12:$B$755=$A87)*(计划!$D$12:$D$755=$B87),计划!DQ$12:DQ$755)*$E87/8</f>
        <v>#REF!</v>
      </c>
      <c r="Y87" s="758" t="e">
        <f ca="1">SUMPRODUCT((计划!$B$12:$B$755=$A87)*(计划!$D$12:$D$755=$B87),计划!DR$12:DR$755)*$E87/8</f>
        <v>#REF!</v>
      </c>
      <c r="Z87" s="760" t="e">
        <f ca="1">SUMPRODUCT((R87:V87)*($AE$3:$AI$3))</f>
        <v>#REF!</v>
      </c>
      <c r="AA87" s="760" t="e">
        <f ca="1">SUMPRODUCT((W87:Y87)*($AJ$3:$AL$3))</f>
        <v>#REF!</v>
      </c>
      <c r="AB87" s="761" t="e">
        <f ca="1">IF(G87=0,0,Z87/G87)</f>
        <v>#REF!</v>
      </c>
      <c r="AC87" s="761" t="e">
        <f ca="1">IF(G87=0,0,AA87/G87)</f>
        <v>#REF!</v>
      </c>
      <c r="AE87" s="766"/>
      <c r="AF87" s="766"/>
      <c r="AG87" s="766"/>
      <c r="AH87" s="766"/>
      <c r="AI87" s="766"/>
      <c r="AJ87" s="766"/>
      <c r="AK87" s="766"/>
      <c r="AL87" s="766"/>
    </row>
    <row r="88">
      <c r="A88" s="754">
        <f ca="1">A87</f>
        <v>43614</v>
      </c>
      <c r="B88" s="172" t="s">
        <v>434</v>
      </c>
      <c r="C88" s="767">
        <f>IF(C87=4,1,C87+1)</f>
        <v>1</v>
      </c>
      <c r="D88" s="757" t="str">
        <f>IF(C88=1,"甲",IF(C88=2,"乙",IF(C88=3,"丙",IF(C88=4,"丁",""))))</f>
        <v>甲</v>
      </c>
      <c r="E88" s="757" t="e">
        <f ca="1">SUMPRODUCT((计划!$B$12:$B$755=$A88)*(计划!$D$12:$D$755=$B88),计划!$AF$12:$AF$755)</f>
        <v>#REF!</v>
      </c>
      <c r="F88" s="758" t="e">
        <f ca="1">SUMPRODUCT((计划!$B$12:$B$755=$A88)*(计划!$D$12:$D$755=$B88),计划!CW$12:CW$755)</f>
        <v>#REF!</v>
      </c>
      <c r="G88" s="758" t="e">
        <f ca="1">SUMPRODUCT((计划!$B$12:$B$755=$A88)*(计划!$D$12:$D$755=$B88),计划!CX$12:CX$755)</f>
        <v>#REF!</v>
      </c>
      <c r="H88" s="759" t="e">
        <f ca="1">SUMPRODUCT((计划!$B$12:$B$755=$A88)*(计划!$D$12:$D$755=$B88),计划!AV$12:AV$755)/8</f>
        <v>#REF!</v>
      </c>
      <c r="I88" s="759" t="e">
        <f ca="1">SUMPRODUCT((计划!$B$12:$B$755=$A88)*(计划!$D$12:$D$755=$B88),计划!AX$12:AX$755)/8</f>
        <v>#REF!</v>
      </c>
      <c r="J88" s="759" t="e">
        <f ca="1">SUMPRODUCT((计划!$B$12:$B$755=$A88)*(计划!$D$12:$D$755=$B88),计划!AW$12:AW$755)/8</f>
        <v>#REF!</v>
      </c>
      <c r="K88" s="759" t="e">
        <f ca="1">SUMPRODUCT((计划!$B$12:$B$755=$A88)*(计划!$D$12:$D$755=$B88),计划!AY$12:AY$755)/8</f>
        <v>#REF!</v>
      </c>
      <c r="L88" s="759" t="e">
        <f ca="1">SUMPRODUCT((计划!$B$12:$B$755=$A88)*(计划!$D$12:$D$755=$B88),计划!AZ$12:AZ$755)/8</f>
        <v>#REF!</v>
      </c>
      <c r="M88" s="759" t="e">
        <f ca="1">SUMPRODUCT((计划!$B$12:$B$755=$A88)*(计划!$D$12:$D$755=$B88),计划!BA$12:BA$755)/8</f>
        <v>#REF!</v>
      </c>
      <c r="N88" s="759" t="e">
        <f ca="1">SUMPRODUCT((计划!$B$12:$B$755=$A88)*(计划!$D$12:$D$755=$B88),计划!BB$12:BB$755)/8</f>
        <v>#REF!</v>
      </c>
      <c r="O88" s="759" t="e">
        <f ca="1">SUMPRODUCT((计划!$B$12:$B$755=$A88)*(计划!$D$12:$D$755=$B88),计划!BC$12:BC$755)/8</f>
        <v>#REF!</v>
      </c>
      <c r="P88" s="759" t="e">
        <f ca="1">SUMPRODUCT((计划!$B$12:$B$755=$A88)*(计划!$D$12:$D$755=$B88),计划!BD$12:BD$755)/8</f>
        <v>#REF!</v>
      </c>
      <c r="Q88" s="759" t="e">
        <f ca="1">SUMPRODUCT((计划!$B$12:$B$755=$A88)*(计划!$D$12:$D$755=$B88),计划!BG$12:BG$755)/8</f>
        <v>#REF!</v>
      </c>
      <c r="R88" s="758" t="e">
        <f ca="1">SUMPRODUCT((计划!$B$12:$B$755=$A88)*(计划!$D$12:$D$755=$B88),计划!DL$12:DL$755)*$E88/8</f>
        <v>#REF!</v>
      </c>
      <c r="S88" s="758" t="e">
        <f ca="1">SUMPRODUCT((计划!$B$12:$B$755=$A88)*(计划!$D$12:$D$755=$B88),计划!DK$12:DK$755)*$E88/8</f>
        <v>#REF!</v>
      </c>
      <c r="T88" s="758" t="e">
        <f ca="1">SUMPRODUCT((计划!$B$12:$B$755=$A88)*(计划!$D$12:$D$755=$B88),计划!DM$12:DM$755)*$E88/8</f>
        <v>#REF!</v>
      </c>
      <c r="U88" s="758" t="e">
        <f ca="1">SUMPRODUCT((计划!$B$12:$B$755=$A88)*(计划!$D$12:$D$755=$B88),计划!DN$12:DN$755)*$E88/8</f>
        <v>#REF!</v>
      </c>
      <c r="V88" s="758" t="e">
        <f ca="1">SUMPRODUCT((计划!$B$12:$B$755=$A88)*(计划!$D$12:$D$755=$B88),计划!DO$12:DO$755)*$E88/8</f>
        <v>#REF!</v>
      </c>
      <c r="W88" s="758" t="e">
        <f ca="1">SUMPRODUCT((计划!$B$12:$B$755=$A88)*(计划!$D$12:$D$755=$B88),计划!DP$12:DP$755)*$E88/8</f>
        <v>#REF!</v>
      </c>
      <c r="X88" s="758" t="e">
        <f ca="1">SUMPRODUCT((计划!$B$12:$B$755=$A88)*(计划!$D$12:$D$755=$B88),计划!DQ$12:DQ$755)*$E88/8</f>
        <v>#REF!</v>
      </c>
      <c r="Y88" s="758" t="e">
        <f ca="1">SUMPRODUCT((计划!$B$12:$B$755=$A88)*(计划!$D$12:$D$755=$B88),计划!DR$12:DR$755)*$E88/8</f>
        <v>#REF!</v>
      </c>
      <c r="Z88" s="760" t="e">
        <f ca="1">SUMPRODUCT((R88:V88)*($AE$3:$AI$3))</f>
        <v>#REF!</v>
      </c>
      <c r="AA88" s="760" t="e">
        <f ca="1">SUMPRODUCT((W88:Y88)*($AJ$3:$AL$3))</f>
        <v>#REF!</v>
      </c>
      <c r="AB88" s="761" t="e">
        <f ca="1">IF(G88=0,0,Z88/G88)</f>
        <v>#REF!</v>
      </c>
      <c r="AC88" s="761" t="e">
        <f ca="1">IF(G88=0,0,AA88/G88)</f>
        <v>#REF!</v>
      </c>
      <c r="AE88" s="766"/>
      <c r="AF88" s="766"/>
      <c r="AG88" s="766"/>
      <c r="AH88" s="766"/>
      <c r="AI88" s="766"/>
      <c r="AJ88" s="766"/>
      <c r="AK88" s="766"/>
      <c r="AL88" s="766"/>
    </row>
    <row r="89">
      <c r="A89" s="754">
        <f ca="1">A88</f>
        <v>43614</v>
      </c>
      <c r="B89" s="172" t="s">
        <v>437</v>
      </c>
      <c r="C89" s="767">
        <f>IF(C88=4,1,C88+1)</f>
        <v>2</v>
      </c>
      <c r="D89" s="757" t="str">
        <f>IF(C89=1,"甲",IF(C89=2,"乙",IF(C89=3,"丙",IF(C89=4,"丁",""))))</f>
        <v>乙</v>
      </c>
      <c r="E89" s="757" t="e">
        <f ca="1">SUMPRODUCT((计划!$B$12:$B$755=$A89)*(计划!$D$12:$D$755=$B89),计划!$AF$12:$AF$755)</f>
        <v>#REF!</v>
      </c>
      <c r="F89" s="758" t="e">
        <f ca="1">SUMPRODUCT((计划!$B$12:$B$755=$A89)*(计划!$D$12:$D$755=$B89),计划!CW$12:CW$755)</f>
        <v>#REF!</v>
      </c>
      <c r="G89" s="758" t="e">
        <f ca="1">SUMPRODUCT((计划!$B$12:$B$755=$A89)*(计划!$D$12:$D$755=$B89),计划!CX$12:CX$755)</f>
        <v>#REF!</v>
      </c>
      <c r="H89" s="759" t="e">
        <f ca="1">SUMPRODUCT((计划!$B$12:$B$755=$A89)*(计划!$D$12:$D$755=$B89),计划!AV$12:AV$755)/8</f>
        <v>#REF!</v>
      </c>
      <c r="I89" s="759" t="e">
        <f ca="1">SUMPRODUCT((计划!$B$12:$B$755=$A89)*(计划!$D$12:$D$755=$B89),计划!AX$12:AX$755)/8</f>
        <v>#REF!</v>
      </c>
      <c r="J89" s="759" t="e">
        <f ca="1">SUMPRODUCT((计划!$B$12:$B$755=$A89)*(计划!$D$12:$D$755=$B89),计划!AW$12:AW$755)/8</f>
        <v>#REF!</v>
      </c>
      <c r="K89" s="759" t="e">
        <f ca="1">SUMPRODUCT((计划!$B$12:$B$755=$A89)*(计划!$D$12:$D$755=$B89),计划!AY$12:AY$755)/8</f>
        <v>#REF!</v>
      </c>
      <c r="L89" s="759" t="e">
        <f ca="1">SUMPRODUCT((计划!$B$12:$B$755=$A89)*(计划!$D$12:$D$755=$B89),计划!AZ$12:AZ$755)/8</f>
        <v>#REF!</v>
      </c>
      <c r="M89" s="759" t="e">
        <f ca="1">SUMPRODUCT((计划!$B$12:$B$755=$A89)*(计划!$D$12:$D$755=$B89),计划!BA$12:BA$755)/8</f>
        <v>#REF!</v>
      </c>
      <c r="N89" s="759" t="e">
        <f ca="1">SUMPRODUCT((计划!$B$12:$B$755=$A89)*(计划!$D$12:$D$755=$B89),计划!BB$12:BB$755)/8</f>
        <v>#REF!</v>
      </c>
      <c r="O89" s="759" t="e">
        <f ca="1">SUMPRODUCT((计划!$B$12:$B$755=$A89)*(计划!$D$12:$D$755=$B89),计划!BC$12:BC$755)/8</f>
        <v>#REF!</v>
      </c>
      <c r="P89" s="759" t="e">
        <f ca="1">SUMPRODUCT((计划!$B$12:$B$755=$A89)*(计划!$D$12:$D$755=$B89),计划!BD$12:BD$755)/8</f>
        <v>#REF!</v>
      </c>
      <c r="Q89" s="759" t="e">
        <f ca="1">SUMPRODUCT((计划!$B$12:$B$755=$A89)*(计划!$D$12:$D$755=$B89),计划!BG$12:BG$755)/8</f>
        <v>#REF!</v>
      </c>
      <c r="R89" s="758" t="e">
        <f ca="1">SUMPRODUCT((计划!$B$12:$B$755=$A89)*(计划!$D$12:$D$755=$B89),计划!DL$12:DL$755)*$E89/8</f>
        <v>#REF!</v>
      </c>
      <c r="S89" s="758" t="e">
        <f ca="1">SUMPRODUCT((计划!$B$12:$B$755=$A89)*(计划!$D$12:$D$755=$B89),计划!DK$12:DK$755)*$E89/8</f>
        <v>#REF!</v>
      </c>
      <c r="T89" s="758" t="e">
        <f ca="1">SUMPRODUCT((计划!$B$12:$B$755=$A89)*(计划!$D$12:$D$755=$B89),计划!DM$12:DM$755)*$E89/8</f>
        <v>#REF!</v>
      </c>
      <c r="U89" s="758" t="e">
        <f ca="1">SUMPRODUCT((计划!$B$12:$B$755=$A89)*(计划!$D$12:$D$755=$B89),计划!DN$12:DN$755)*$E89/8</f>
        <v>#REF!</v>
      </c>
      <c r="V89" s="758" t="e">
        <f ca="1">SUMPRODUCT((计划!$B$12:$B$755=$A89)*(计划!$D$12:$D$755=$B89),计划!DO$12:DO$755)*$E89/8</f>
        <v>#REF!</v>
      </c>
      <c r="W89" s="758" t="e">
        <f ca="1">SUMPRODUCT((计划!$B$12:$B$755=$A89)*(计划!$D$12:$D$755=$B89),计划!DP$12:DP$755)*$E89/8</f>
        <v>#REF!</v>
      </c>
      <c r="X89" s="758" t="e">
        <f ca="1">SUMPRODUCT((计划!$B$12:$B$755=$A89)*(计划!$D$12:$D$755=$B89),计划!DQ$12:DQ$755)*$E89/8</f>
        <v>#REF!</v>
      </c>
      <c r="Y89" s="758" t="e">
        <f ca="1">SUMPRODUCT((计划!$B$12:$B$755=$A89)*(计划!$D$12:$D$755=$B89),计划!DR$12:DR$755)*$E89/8</f>
        <v>#REF!</v>
      </c>
      <c r="Z89" s="760" t="e">
        <f ca="1">SUMPRODUCT((R89:V89)*($AE$3:$AI$3))</f>
        <v>#REF!</v>
      </c>
      <c r="AA89" s="760" t="e">
        <f ca="1">SUMPRODUCT((W89:Y89)*($AJ$3:$AL$3))</f>
        <v>#REF!</v>
      </c>
      <c r="AB89" s="761" t="e">
        <f ca="1">IF(G89=0,0,Z89/G89)</f>
        <v>#REF!</v>
      </c>
      <c r="AC89" s="761" t="e">
        <f ca="1">IF(G89=0,0,AA89/G89)</f>
        <v>#REF!</v>
      </c>
      <c r="AE89" s="766"/>
      <c r="AF89" s="766"/>
      <c r="AG89" s="766"/>
      <c r="AH89" s="766"/>
      <c r="AI89" s="766"/>
      <c r="AJ89" s="766"/>
      <c r="AK89" s="766"/>
      <c r="AL89" s="766"/>
    </row>
    <row r="90">
      <c r="A90" s="754">
        <f ca="1">A87+1</f>
        <v>43615</v>
      </c>
      <c r="B90" s="172" t="s">
        <v>424</v>
      </c>
      <c r="C90" s="767">
        <f>IF(C84=1,4,C84-1)</f>
        <v>3</v>
      </c>
      <c r="D90" s="757" t="str">
        <f>IF(C90=1,"甲",IF(C90=2,"乙",IF(C90=3,"丙",IF(C90=4,"丁",""))))</f>
        <v>丙</v>
      </c>
      <c r="E90" s="757" t="e">
        <f ca="1">SUMPRODUCT((计划!$B$12:$B$755=$A90)*(计划!$D$12:$D$755=$B90),计划!$AF$12:$AF$755)</f>
        <v>#REF!</v>
      </c>
      <c r="F90" s="758" t="e">
        <f ca="1">SUMPRODUCT((计划!$B$12:$B$755=$A90)*(计划!$D$12:$D$755=$B90),计划!CW$12:CW$755)</f>
        <v>#REF!</v>
      </c>
      <c r="G90" s="758" t="e">
        <f ca="1">SUMPRODUCT((计划!$B$12:$B$755=$A90)*(计划!$D$12:$D$755=$B90),计划!CX$12:CX$755)</f>
        <v>#REF!</v>
      </c>
      <c r="H90" s="759" t="e">
        <f ca="1">SUMPRODUCT((计划!$B$12:$B$755=$A90)*(计划!$D$12:$D$755=$B90),计划!AV$12:AV$755)/8</f>
        <v>#REF!</v>
      </c>
      <c r="I90" s="759" t="e">
        <f ca="1">SUMPRODUCT((计划!$B$12:$B$755=$A90)*(计划!$D$12:$D$755=$B90),计划!AX$12:AX$755)/8</f>
        <v>#REF!</v>
      </c>
      <c r="J90" s="759" t="e">
        <f ca="1">SUMPRODUCT((计划!$B$12:$B$755=$A90)*(计划!$D$12:$D$755=$B90),计划!AW$12:AW$755)/8</f>
        <v>#REF!</v>
      </c>
      <c r="K90" s="759" t="e">
        <f ca="1">SUMPRODUCT((计划!$B$12:$B$755=$A90)*(计划!$D$12:$D$755=$B90),计划!AY$12:AY$755)/8</f>
        <v>#REF!</v>
      </c>
      <c r="L90" s="759" t="e">
        <f ca="1">SUMPRODUCT((计划!$B$12:$B$755=$A90)*(计划!$D$12:$D$755=$B90),计划!AZ$12:AZ$755)/8</f>
        <v>#REF!</v>
      </c>
      <c r="M90" s="759" t="e">
        <f ca="1">SUMPRODUCT((计划!$B$12:$B$755=$A90)*(计划!$D$12:$D$755=$B90),计划!BA$12:BA$755)/8</f>
        <v>#REF!</v>
      </c>
      <c r="N90" s="759" t="e">
        <f ca="1">SUMPRODUCT((计划!$B$12:$B$755=$A90)*(计划!$D$12:$D$755=$B90),计划!BB$12:BB$755)/8</f>
        <v>#REF!</v>
      </c>
      <c r="O90" s="759" t="e">
        <f ca="1">SUMPRODUCT((计划!$B$12:$B$755=$A90)*(计划!$D$12:$D$755=$B90),计划!BC$12:BC$755)/8</f>
        <v>#REF!</v>
      </c>
      <c r="P90" s="759" t="e">
        <f ca="1">SUMPRODUCT((计划!$B$12:$B$755=$A90)*(计划!$D$12:$D$755=$B90),计划!BD$12:BD$755)/8</f>
        <v>#REF!</v>
      </c>
      <c r="Q90" s="759" t="e">
        <f ca="1">SUMPRODUCT((计划!$B$12:$B$755=$A90)*(计划!$D$12:$D$755=$B90),计划!BG$12:BG$755)/8</f>
        <v>#REF!</v>
      </c>
      <c r="R90" s="758" t="e">
        <f ca="1">SUMPRODUCT((计划!$B$12:$B$755=$A90)*(计划!$D$12:$D$755=$B90),计划!DL$12:DL$755)*$E90/8</f>
        <v>#REF!</v>
      </c>
      <c r="S90" s="758" t="e">
        <f ca="1">SUMPRODUCT((计划!$B$12:$B$755=$A90)*(计划!$D$12:$D$755=$B90),计划!DK$12:DK$755)*$E90/8</f>
        <v>#REF!</v>
      </c>
      <c r="T90" s="758" t="e">
        <f ca="1">SUMPRODUCT((计划!$B$12:$B$755=$A90)*(计划!$D$12:$D$755=$B90),计划!DM$12:DM$755)*$E90/8</f>
        <v>#REF!</v>
      </c>
      <c r="U90" s="758" t="e">
        <f ca="1">SUMPRODUCT((计划!$B$12:$B$755=$A90)*(计划!$D$12:$D$755=$B90),计划!DN$12:DN$755)*$E90/8</f>
        <v>#REF!</v>
      </c>
      <c r="V90" s="758" t="e">
        <f ca="1">SUMPRODUCT((计划!$B$12:$B$755=$A90)*(计划!$D$12:$D$755=$B90),计划!DO$12:DO$755)*$E90/8</f>
        <v>#REF!</v>
      </c>
      <c r="W90" s="758" t="e">
        <f ca="1">SUMPRODUCT((计划!$B$12:$B$755=$A90)*(计划!$D$12:$D$755=$B90),计划!DP$12:DP$755)*$E90/8</f>
        <v>#REF!</v>
      </c>
      <c r="X90" s="758" t="e">
        <f ca="1">SUMPRODUCT((计划!$B$12:$B$755=$A90)*(计划!$D$12:$D$755=$B90),计划!DQ$12:DQ$755)*$E90/8</f>
        <v>#REF!</v>
      </c>
      <c r="Y90" s="758" t="e">
        <f ca="1">SUMPRODUCT((计划!$B$12:$B$755=$A90)*(计划!$D$12:$D$755=$B90),计划!DR$12:DR$755)*$E90/8</f>
        <v>#REF!</v>
      </c>
      <c r="Z90" s="760" t="e">
        <f ca="1">SUMPRODUCT((R90:V90)*($AE$3:$AI$3))</f>
        <v>#REF!</v>
      </c>
      <c r="AA90" s="760" t="e">
        <f ca="1">SUMPRODUCT((W90:Y90)*($AJ$3:$AL$3))</f>
        <v>#REF!</v>
      </c>
      <c r="AB90" s="761" t="e">
        <f ca="1">IF(G90=0,0,Z90/G90)</f>
        <v>#REF!</v>
      </c>
      <c r="AC90" s="761" t="e">
        <f ca="1">IF(G90=0,0,AA90/G90)</f>
        <v>#REF!</v>
      </c>
      <c r="AE90" s="766"/>
      <c r="AF90" s="766"/>
      <c r="AG90" s="766"/>
      <c r="AH90" s="766"/>
      <c r="AI90" s="766"/>
      <c r="AJ90" s="766"/>
      <c r="AK90" s="766"/>
      <c r="AL90" s="766"/>
    </row>
    <row r="91">
      <c r="A91" s="754">
        <f ca="1">A90</f>
        <v>43615</v>
      </c>
      <c r="B91" s="172" t="s">
        <v>434</v>
      </c>
      <c r="C91" s="767">
        <f>IF(C90=4,1,C90+1)</f>
        <v>4</v>
      </c>
      <c r="D91" s="757" t="str">
        <f>IF(C91=1,"甲",IF(C91=2,"乙",IF(C91=3,"丙",IF(C91=4,"丁",""))))</f>
        <v>丁</v>
      </c>
      <c r="E91" s="757" t="e">
        <f ca="1">SUMPRODUCT((计划!$B$12:$B$755=$A91)*(计划!$D$12:$D$755=$B91),计划!$AF$12:$AF$755)</f>
        <v>#REF!</v>
      </c>
      <c r="F91" s="758" t="e">
        <f ca="1">SUMPRODUCT((计划!$B$12:$B$755=$A91)*(计划!$D$12:$D$755=$B91),计划!CW$12:CW$755)</f>
        <v>#REF!</v>
      </c>
      <c r="G91" s="758" t="e">
        <f ca="1">SUMPRODUCT((计划!$B$12:$B$755=$A91)*(计划!$D$12:$D$755=$B91),计划!CX$12:CX$755)</f>
        <v>#REF!</v>
      </c>
      <c r="H91" s="759" t="e">
        <f ca="1">SUMPRODUCT((计划!$B$12:$B$755=$A91)*(计划!$D$12:$D$755=$B91),计划!AV$12:AV$755)/8</f>
        <v>#REF!</v>
      </c>
      <c r="I91" s="759" t="e">
        <f ca="1">SUMPRODUCT((计划!$B$12:$B$755=$A91)*(计划!$D$12:$D$755=$B91),计划!AX$12:AX$755)/8</f>
        <v>#REF!</v>
      </c>
      <c r="J91" s="759" t="e">
        <f ca="1">SUMPRODUCT((计划!$B$12:$B$755=$A91)*(计划!$D$12:$D$755=$B91),计划!AW$12:AW$755)/8</f>
        <v>#REF!</v>
      </c>
      <c r="K91" s="759" t="e">
        <f ca="1">SUMPRODUCT((计划!$B$12:$B$755=$A91)*(计划!$D$12:$D$755=$B91),计划!AY$12:AY$755)/8</f>
        <v>#REF!</v>
      </c>
      <c r="L91" s="759" t="e">
        <f ca="1">SUMPRODUCT((计划!$B$12:$B$755=$A91)*(计划!$D$12:$D$755=$B91),计划!AZ$12:AZ$755)/8</f>
        <v>#REF!</v>
      </c>
      <c r="M91" s="759" t="e">
        <f ca="1">SUMPRODUCT((计划!$B$12:$B$755=$A91)*(计划!$D$12:$D$755=$B91),计划!BA$12:BA$755)/8</f>
        <v>#REF!</v>
      </c>
      <c r="N91" s="759" t="e">
        <f ca="1">SUMPRODUCT((计划!$B$12:$B$755=$A91)*(计划!$D$12:$D$755=$B91),计划!BB$12:BB$755)/8</f>
        <v>#REF!</v>
      </c>
      <c r="O91" s="759" t="e">
        <f ca="1">SUMPRODUCT((计划!$B$12:$B$755=$A91)*(计划!$D$12:$D$755=$B91),计划!BC$12:BC$755)/8</f>
        <v>#REF!</v>
      </c>
      <c r="P91" s="759" t="e">
        <f ca="1">SUMPRODUCT((计划!$B$12:$B$755=$A91)*(计划!$D$12:$D$755=$B91),计划!BD$12:BD$755)/8</f>
        <v>#REF!</v>
      </c>
      <c r="Q91" s="759" t="e">
        <f ca="1">SUMPRODUCT((计划!$B$12:$B$755=$A91)*(计划!$D$12:$D$755=$B91),计划!BG$12:BG$755)/8</f>
        <v>#REF!</v>
      </c>
      <c r="R91" s="758" t="e">
        <f ca="1">SUMPRODUCT((计划!$B$12:$B$755=$A91)*(计划!$D$12:$D$755=$B91),计划!DL$12:DL$755)*$E91/8</f>
        <v>#REF!</v>
      </c>
      <c r="S91" s="758" t="e">
        <f ca="1">SUMPRODUCT((计划!$B$12:$B$755=$A91)*(计划!$D$12:$D$755=$B91),计划!DK$12:DK$755)*$E91/8</f>
        <v>#REF!</v>
      </c>
      <c r="T91" s="758" t="e">
        <f ca="1">SUMPRODUCT((计划!$B$12:$B$755=$A91)*(计划!$D$12:$D$755=$B91),计划!DM$12:DM$755)*$E91/8</f>
        <v>#REF!</v>
      </c>
      <c r="U91" s="758" t="e">
        <f ca="1">SUMPRODUCT((计划!$B$12:$B$755=$A91)*(计划!$D$12:$D$755=$B91),计划!DN$12:DN$755)*$E91/8</f>
        <v>#REF!</v>
      </c>
      <c r="V91" s="758" t="e">
        <f ca="1">SUMPRODUCT((计划!$B$12:$B$755=$A91)*(计划!$D$12:$D$755=$B91),计划!DO$12:DO$755)*$E91/8</f>
        <v>#REF!</v>
      </c>
      <c r="W91" s="758" t="e">
        <f ca="1">SUMPRODUCT((计划!$B$12:$B$755=$A91)*(计划!$D$12:$D$755=$B91),计划!DP$12:DP$755)*$E91/8</f>
        <v>#REF!</v>
      </c>
      <c r="X91" s="758" t="e">
        <f ca="1">SUMPRODUCT((计划!$B$12:$B$755=$A91)*(计划!$D$12:$D$755=$B91),计划!DQ$12:DQ$755)*$E91/8</f>
        <v>#REF!</v>
      </c>
      <c r="Y91" s="758" t="e">
        <f ca="1">SUMPRODUCT((计划!$B$12:$B$755=$A91)*(计划!$D$12:$D$755=$B91),计划!DR$12:DR$755)*$E91/8</f>
        <v>#REF!</v>
      </c>
      <c r="Z91" s="760" t="e">
        <f ca="1">SUMPRODUCT((R91:V91)*($AE$3:$AI$3))</f>
        <v>#REF!</v>
      </c>
      <c r="AA91" s="760" t="e">
        <f ca="1">SUMPRODUCT((W91:Y91)*($AJ$3:$AL$3))</f>
        <v>#REF!</v>
      </c>
      <c r="AB91" s="761" t="e">
        <f ca="1">IF(G91=0,0,Z91/G91)</f>
        <v>#REF!</v>
      </c>
      <c r="AC91" s="761" t="e">
        <f ca="1">IF(G91=0,0,AA91/G91)</f>
        <v>#REF!</v>
      </c>
      <c r="AE91" s="766"/>
      <c r="AF91" s="766"/>
      <c r="AG91" s="766"/>
      <c r="AH91" s="766"/>
      <c r="AI91" s="766"/>
      <c r="AJ91" s="766"/>
      <c r="AK91" s="766"/>
      <c r="AL91" s="766"/>
    </row>
    <row r="92">
      <c r="A92" s="754">
        <f ca="1">A91</f>
        <v>43615</v>
      </c>
      <c r="B92" s="172" t="s">
        <v>437</v>
      </c>
      <c r="C92" s="767">
        <f>IF(C91=4,1,C91+1)</f>
        <v>1</v>
      </c>
      <c r="D92" s="757" t="str">
        <f>IF(C92=1,"甲",IF(C92=2,"乙",IF(C92=3,"丙",IF(C92=4,"丁",""))))</f>
        <v>甲</v>
      </c>
      <c r="E92" s="757" t="e">
        <f ca="1">SUMPRODUCT((计划!$B$12:$B$755=$A92)*(计划!$D$12:$D$755=$B92),计划!$AF$12:$AF$755)</f>
        <v>#REF!</v>
      </c>
      <c r="F92" s="758" t="e">
        <f ca="1">SUMPRODUCT((计划!$B$12:$B$755=$A92)*(计划!$D$12:$D$755=$B92),计划!CW$12:CW$755)</f>
        <v>#REF!</v>
      </c>
      <c r="G92" s="758" t="e">
        <f ca="1">SUMPRODUCT((计划!$B$12:$B$755=$A92)*(计划!$D$12:$D$755=$B92),计划!CX$12:CX$755)</f>
        <v>#REF!</v>
      </c>
      <c r="H92" s="759" t="e">
        <f ca="1">SUMPRODUCT((计划!$B$12:$B$755=$A92)*(计划!$D$12:$D$755=$B92),计划!AV$12:AV$755)/8</f>
        <v>#REF!</v>
      </c>
      <c r="I92" s="759" t="e">
        <f ca="1">SUMPRODUCT((计划!$B$12:$B$755=$A92)*(计划!$D$12:$D$755=$B92),计划!AX$12:AX$755)/8</f>
        <v>#REF!</v>
      </c>
      <c r="J92" s="759" t="e">
        <f ca="1">SUMPRODUCT((计划!$B$12:$B$755=$A92)*(计划!$D$12:$D$755=$B92),计划!AW$12:AW$755)/8</f>
        <v>#REF!</v>
      </c>
      <c r="K92" s="759" t="e">
        <f ca="1">SUMPRODUCT((计划!$B$12:$B$755=$A92)*(计划!$D$12:$D$755=$B92),计划!AY$12:AY$755)/8</f>
        <v>#REF!</v>
      </c>
      <c r="L92" s="759" t="e">
        <f ca="1">SUMPRODUCT((计划!$B$12:$B$755=$A92)*(计划!$D$12:$D$755=$B92),计划!AZ$12:AZ$755)/8</f>
        <v>#REF!</v>
      </c>
      <c r="M92" s="759" t="e">
        <f ca="1">SUMPRODUCT((计划!$B$12:$B$755=$A92)*(计划!$D$12:$D$755=$B92),计划!BA$12:BA$755)/8</f>
        <v>#REF!</v>
      </c>
      <c r="N92" s="759" t="e">
        <f ca="1">SUMPRODUCT((计划!$B$12:$B$755=$A92)*(计划!$D$12:$D$755=$B92),计划!BB$12:BB$755)/8</f>
        <v>#REF!</v>
      </c>
      <c r="O92" s="759" t="e">
        <f ca="1">SUMPRODUCT((计划!$B$12:$B$755=$A92)*(计划!$D$12:$D$755=$B92),计划!BC$12:BC$755)/8</f>
        <v>#REF!</v>
      </c>
      <c r="P92" s="759" t="e">
        <f ca="1">SUMPRODUCT((计划!$B$12:$B$755=$A92)*(计划!$D$12:$D$755=$B92),计划!BD$12:BD$755)/8</f>
        <v>#REF!</v>
      </c>
      <c r="Q92" s="759" t="e">
        <f ca="1">SUMPRODUCT((计划!$B$12:$B$755=$A92)*(计划!$D$12:$D$755=$B92),计划!BG$12:BG$755)/8</f>
        <v>#REF!</v>
      </c>
      <c r="R92" s="758" t="e">
        <f ca="1">SUMPRODUCT((计划!$B$12:$B$755=$A92)*(计划!$D$12:$D$755=$B92),计划!DL$12:DL$755)*$E92/8</f>
        <v>#REF!</v>
      </c>
      <c r="S92" s="758" t="e">
        <f ca="1">SUMPRODUCT((计划!$B$12:$B$755=$A92)*(计划!$D$12:$D$755=$B92),计划!DK$12:DK$755)*$E92/8</f>
        <v>#REF!</v>
      </c>
      <c r="T92" s="758" t="e">
        <f ca="1">SUMPRODUCT((计划!$B$12:$B$755=$A92)*(计划!$D$12:$D$755=$B92),计划!DM$12:DM$755)*$E92/8</f>
        <v>#REF!</v>
      </c>
      <c r="U92" s="758" t="e">
        <f ca="1">SUMPRODUCT((计划!$B$12:$B$755=$A92)*(计划!$D$12:$D$755=$B92),计划!DN$12:DN$755)*$E92/8</f>
        <v>#REF!</v>
      </c>
      <c r="V92" s="758" t="e">
        <f ca="1">SUMPRODUCT((计划!$B$12:$B$755=$A92)*(计划!$D$12:$D$755=$B92),计划!DO$12:DO$755)*$E92/8</f>
        <v>#REF!</v>
      </c>
      <c r="W92" s="758" t="e">
        <f ca="1">SUMPRODUCT((计划!$B$12:$B$755=$A92)*(计划!$D$12:$D$755=$B92),计划!DP$12:DP$755)*$E92/8</f>
        <v>#REF!</v>
      </c>
      <c r="X92" s="758" t="e">
        <f ca="1">SUMPRODUCT((计划!$B$12:$B$755=$A92)*(计划!$D$12:$D$755=$B92),计划!DQ$12:DQ$755)*$E92/8</f>
        <v>#REF!</v>
      </c>
      <c r="Y92" s="758" t="e">
        <f ca="1">SUMPRODUCT((计划!$B$12:$B$755=$A92)*(计划!$D$12:$D$755=$B92),计划!DR$12:DR$755)*$E92/8</f>
        <v>#REF!</v>
      </c>
      <c r="Z92" s="760" t="e">
        <f ca="1">SUMPRODUCT((R92:V92)*($AE$3:$AI$3))</f>
        <v>#REF!</v>
      </c>
      <c r="AA92" s="760" t="e">
        <f ca="1">SUMPRODUCT((W92:Y92)*($AJ$3:$AL$3))</f>
        <v>#REF!</v>
      </c>
      <c r="AB92" s="761" t="e">
        <f ca="1">IF(G92=0,0,Z92/G92)</f>
        <v>#REF!</v>
      </c>
      <c r="AC92" s="761" t="e">
        <f ca="1">IF(G92=0,0,AA92/G92)</f>
        <v>#REF!</v>
      </c>
      <c r="AD92" s="0"/>
      <c r="AE92" s="766"/>
      <c r="AF92" s="766"/>
      <c r="AG92" s="766"/>
      <c r="AH92" s="766"/>
      <c r="AI92" s="766"/>
      <c r="AJ92" s="766"/>
      <c r="AK92" s="766"/>
      <c r="AL92" s="766"/>
    </row>
    <row r="93">
      <c r="A93" s="754">
        <f ca="1">A90+1</f>
        <v>43616</v>
      </c>
      <c r="B93" s="172" t="s">
        <v>424</v>
      </c>
      <c r="C93" s="767">
        <f>IF(C87=1,4,C87-1)</f>
        <v>3</v>
      </c>
      <c r="D93" s="757" t="str">
        <f>IF(C93=1,"甲",IF(C93=2,"乙",IF(C93=3,"丙",IF(C93=4,"丁",""))))</f>
        <v>丙</v>
      </c>
      <c r="E93" s="757" t="e">
        <f ca="1">SUMPRODUCT((计划!$B$12:$B$755=$A93)*(计划!$D$12:$D$755=$B93),计划!$AF$12:$AF$755)</f>
        <v>#REF!</v>
      </c>
      <c r="F93" s="758" t="e">
        <f ca="1">SUMPRODUCT((计划!$B$12:$B$755=$A93)*(计划!$D$12:$D$755=$B93),计划!CW$12:CW$755)</f>
        <v>#REF!</v>
      </c>
      <c r="G93" s="758" t="e">
        <f ca="1">SUMPRODUCT((计划!$B$12:$B$755=$A93)*(计划!$D$12:$D$755=$B93),计划!CX$12:CX$755)</f>
        <v>#REF!</v>
      </c>
      <c r="H93" s="759" t="e">
        <f ca="1">SUMPRODUCT((计划!$B$12:$B$755=$A93)*(计划!$D$12:$D$755=$B93),计划!AV$12:AV$755)/8</f>
        <v>#REF!</v>
      </c>
      <c r="I93" s="759" t="e">
        <f ca="1">SUMPRODUCT((计划!$B$12:$B$755=$A93)*(计划!$D$12:$D$755=$B93),计划!AX$12:AX$755)/8</f>
        <v>#REF!</v>
      </c>
      <c r="J93" s="759" t="e">
        <f ca="1">SUMPRODUCT((计划!$B$12:$B$755=$A93)*(计划!$D$12:$D$755=$B93),计划!AW$12:AW$755)/8</f>
        <v>#REF!</v>
      </c>
      <c r="K93" s="759" t="e">
        <f ca="1">SUMPRODUCT((计划!$B$12:$B$755=$A93)*(计划!$D$12:$D$755=$B93),计划!AY$12:AY$755)/8</f>
        <v>#REF!</v>
      </c>
      <c r="L93" s="759" t="e">
        <f ca="1">SUMPRODUCT((计划!$B$12:$B$755=$A93)*(计划!$D$12:$D$755=$B93),计划!AZ$12:AZ$755)/8</f>
        <v>#REF!</v>
      </c>
      <c r="M93" s="759" t="e">
        <f ca="1">SUMPRODUCT((计划!$B$12:$B$755=$A93)*(计划!$D$12:$D$755=$B93),计划!BA$12:BA$755)/8</f>
        <v>#REF!</v>
      </c>
      <c r="N93" s="759" t="e">
        <f ca="1">SUMPRODUCT((计划!$B$12:$B$755=$A93)*(计划!$D$12:$D$755=$B93),计划!BB$12:BB$755)/8</f>
        <v>#REF!</v>
      </c>
      <c r="O93" s="759" t="e">
        <f ca="1">SUMPRODUCT((计划!$B$12:$B$755=$A93)*(计划!$D$12:$D$755=$B93),计划!BC$12:BC$755)/8</f>
        <v>#REF!</v>
      </c>
      <c r="P93" s="759" t="e">
        <f ca="1">SUMPRODUCT((计划!$B$12:$B$755=$A93)*(计划!$D$12:$D$755=$B93),计划!BD$12:BD$755)/8</f>
        <v>#REF!</v>
      </c>
      <c r="Q93" s="759" t="e">
        <f ca="1">SUMPRODUCT((计划!$B$12:$B$755=$A93)*(计划!$D$12:$D$755=$B93),计划!BG$12:BG$755)/8</f>
        <v>#REF!</v>
      </c>
      <c r="R93" s="758" t="e">
        <f ca="1">SUMPRODUCT((计划!$B$12:$B$755=$A93)*(计划!$D$12:$D$755=$B93),计划!DL$12:DL$755)*$E93/8</f>
        <v>#REF!</v>
      </c>
      <c r="S93" s="758" t="e">
        <f ca="1">SUMPRODUCT((计划!$B$12:$B$755=$A93)*(计划!$D$12:$D$755=$B93),计划!DK$12:DK$755)*$E93/8</f>
        <v>#REF!</v>
      </c>
      <c r="T93" s="758" t="e">
        <f ca="1">SUMPRODUCT((计划!$B$12:$B$755=$A93)*(计划!$D$12:$D$755=$B93),计划!DM$12:DM$755)*$E93/8</f>
        <v>#REF!</v>
      </c>
      <c r="U93" s="758" t="e">
        <f ca="1">SUMPRODUCT((计划!$B$12:$B$755=$A93)*(计划!$D$12:$D$755=$B93),计划!DN$12:DN$755)*$E93/8</f>
        <v>#REF!</v>
      </c>
      <c r="V93" s="758" t="e">
        <f ca="1">SUMPRODUCT((计划!$B$12:$B$755=$A93)*(计划!$D$12:$D$755=$B93),计划!DO$12:DO$755)*$E93/8</f>
        <v>#REF!</v>
      </c>
      <c r="W93" s="758" t="e">
        <f ca="1">SUMPRODUCT((计划!$B$12:$B$755=$A93)*(计划!$D$12:$D$755=$B93),计划!DP$12:DP$755)*$E93/8</f>
        <v>#REF!</v>
      </c>
      <c r="X93" s="758" t="e">
        <f ca="1">SUMPRODUCT((计划!$B$12:$B$755=$A93)*(计划!$D$12:$D$755=$B93),计划!DQ$12:DQ$755)*$E93/8</f>
        <v>#REF!</v>
      </c>
      <c r="Y93" s="758" t="e">
        <f ca="1">SUMPRODUCT((计划!$B$12:$B$755=$A93)*(计划!$D$12:$D$755=$B93),计划!DR$12:DR$755)*$E93/8</f>
        <v>#REF!</v>
      </c>
      <c r="Z93" s="760" t="e">
        <f ca="1">SUMPRODUCT((R93:V93)*($AE$3:$AI$3))</f>
        <v>#REF!</v>
      </c>
      <c r="AA93" s="760" t="e">
        <f ca="1">SUMPRODUCT((W93:Y93)*($AJ$3:$AL$3))</f>
        <v>#REF!</v>
      </c>
      <c r="AB93" s="761" t="e">
        <f ca="1">IF(G93=0,0,Z93/G93)</f>
        <v>#REF!</v>
      </c>
      <c r="AC93" s="761" t="e">
        <f ca="1">IF(G93=0,0,AA93/G93)</f>
        <v>#REF!</v>
      </c>
      <c r="AE93" s="766"/>
      <c r="AF93" s="766"/>
      <c r="AG93" s="766"/>
      <c r="AH93" s="766"/>
      <c r="AI93" s="766"/>
      <c r="AJ93" s="766"/>
      <c r="AK93" s="766"/>
      <c r="AL93" s="766"/>
    </row>
    <row r="94">
      <c r="A94" s="754">
        <f ca="1">A93</f>
        <v>43616</v>
      </c>
      <c r="B94" s="172" t="s">
        <v>434</v>
      </c>
      <c r="C94" s="767">
        <f>IF(C93=4,1,C93+1)</f>
        <v>4</v>
      </c>
      <c r="D94" s="757" t="str">
        <f>IF(C94=1,"甲",IF(C94=2,"乙",IF(C94=3,"丙",IF(C94=4,"丁",""))))</f>
        <v>丁</v>
      </c>
      <c r="E94" s="757" t="e">
        <f ca="1">SUMPRODUCT((计划!$B$12:$B$755=$A94)*(计划!$D$12:$D$755=$B94),计划!$AF$12:$AF$755)</f>
        <v>#REF!</v>
      </c>
      <c r="F94" s="758" t="e">
        <f ca="1">SUMPRODUCT((计划!$B$12:$B$755=$A94)*(计划!$D$12:$D$755=$B94),计划!CW$12:CW$755)</f>
        <v>#REF!</v>
      </c>
      <c r="G94" s="758" t="e">
        <f ca="1">SUMPRODUCT((计划!$B$12:$B$755=$A94)*(计划!$D$12:$D$755=$B94),计划!CX$12:CX$755)</f>
        <v>#REF!</v>
      </c>
      <c r="H94" s="759" t="e">
        <f ca="1">SUMPRODUCT((计划!$B$12:$B$755=$A94)*(计划!$D$12:$D$755=$B94),计划!AV$12:AV$755)/8</f>
        <v>#REF!</v>
      </c>
      <c r="I94" s="759" t="e">
        <f ca="1">SUMPRODUCT((计划!$B$12:$B$755=$A94)*(计划!$D$12:$D$755=$B94),计划!AX$12:AX$755)/8</f>
        <v>#REF!</v>
      </c>
      <c r="J94" s="759" t="e">
        <f ca="1">SUMPRODUCT((计划!$B$12:$B$755=$A94)*(计划!$D$12:$D$755=$B94),计划!AW$12:AW$755)/8</f>
        <v>#REF!</v>
      </c>
      <c r="K94" s="759" t="e">
        <f ca="1">SUMPRODUCT((计划!$B$12:$B$755=$A94)*(计划!$D$12:$D$755=$B94),计划!AY$12:AY$755)/8</f>
        <v>#REF!</v>
      </c>
      <c r="L94" s="759" t="e">
        <f ca="1">SUMPRODUCT((计划!$B$12:$B$755=$A94)*(计划!$D$12:$D$755=$B94),计划!AZ$12:AZ$755)/8</f>
        <v>#REF!</v>
      </c>
      <c r="M94" s="759" t="e">
        <f ca="1">SUMPRODUCT((计划!$B$12:$B$755=$A94)*(计划!$D$12:$D$755=$B94),计划!BA$12:BA$755)/8</f>
        <v>#REF!</v>
      </c>
      <c r="N94" s="759" t="e">
        <f ca="1">SUMPRODUCT((计划!$B$12:$B$755=$A94)*(计划!$D$12:$D$755=$B94),计划!BB$12:BB$755)/8</f>
        <v>#REF!</v>
      </c>
      <c r="O94" s="759" t="e">
        <f ca="1">SUMPRODUCT((计划!$B$12:$B$755=$A94)*(计划!$D$12:$D$755=$B94),计划!BC$12:BC$755)/8</f>
        <v>#REF!</v>
      </c>
      <c r="P94" s="759" t="e">
        <f ca="1">SUMPRODUCT((计划!$B$12:$B$755=$A94)*(计划!$D$12:$D$755=$B94),计划!BD$12:BD$755)/8</f>
        <v>#REF!</v>
      </c>
      <c r="Q94" s="759" t="e">
        <f ca="1">SUMPRODUCT((计划!$B$12:$B$755=$A94)*(计划!$D$12:$D$755=$B94),计划!BG$12:BG$755)/8</f>
        <v>#REF!</v>
      </c>
      <c r="R94" s="758" t="e">
        <f ca="1">SUMPRODUCT((计划!$B$12:$B$755=$A94)*(计划!$D$12:$D$755=$B94),计划!DL$12:DL$755)*$E94/8</f>
        <v>#REF!</v>
      </c>
      <c r="S94" s="758" t="e">
        <f ca="1">SUMPRODUCT((计划!$B$12:$B$755=$A94)*(计划!$D$12:$D$755=$B94),计划!DK$12:DK$755)*$E94/8</f>
        <v>#REF!</v>
      </c>
      <c r="T94" s="758" t="e">
        <f ca="1">SUMPRODUCT((计划!$B$12:$B$755=$A94)*(计划!$D$12:$D$755=$B94),计划!DM$12:DM$755)*$E94/8</f>
        <v>#REF!</v>
      </c>
      <c r="U94" s="758" t="e">
        <f ca="1">SUMPRODUCT((计划!$B$12:$B$755=$A94)*(计划!$D$12:$D$755=$B94),计划!DN$12:DN$755)*$E94/8</f>
        <v>#REF!</v>
      </c>
      <c r="V94" s="758" t="e">
        <f ca="1">SUMPRODUCT((计划!$B$12:$B$755=$A94)*(计划!$D$12:$D$755=$B94),计划!DO$12:DO$755)*$E94/8</f>
        <v>#REF!</v>
      </c>
      <c r="W94" s="758" t="e">
        <f ca="1">SUMPRODUCT((计划!$B$12:$B$755=$A94)*(计划!$D$12:$D$755=$B94),计划!DP$12:DP$755)*$E94/8</f>
        <v>#REF!</v>
      </c>
      <c r="X94" s="758" t="e">
        <f ca="1">SUMPRODUCT((计划!$B$12:$B$755=$A94)*(计划!$D$12:$D$755=$B94),计划!DQ$12:DQ$755)*$E94/8</f>
        <v>#REF!</v>
      </c>
      <c r="Y94" s="758" t="e">
        <f ca="1">SUMPRODUCT((计划!$B$12:$B$755=$A94)*(计划!$D$12:$D$755=$B94),计划!DR$12:DR$755)*$E94/8</f>
        <v>#REF!</v>
      </c>
      <c r="Z94" s="760" t="e">
        <f ca="1">SUMPRODUCT((R94:V94)*($AE$3:$AI$3))</f>
        <v>#REF!</v>
      </c>
      <c r="AA94" s="760" t="e">
        <f ca="1">SUMPRODUCT((W94:Y94)*($AJ$3:$AL$3))</f>
        <v>#REF!</v>
      </c>
      <c r="AB94" s="761" t="e">
        <f ca="1">IF(G94=0,0,Z94/G94)</f>
        <v>#REF!</v>
      </c>
      <c r="AC94" s="761" t="e">
        <f ca="1">IF(G94=0,0,AA94/G94)</f>
        <v>#REF!</v>
      </c>
      <c r="AE94" s="766"/>
      <c r="AF94" s="766"/>
      <c r="AG94" s="766"/>
      <c r="AH94" s="766"/>
      <c r="AI94" s="766"/>
      <c r="AJ94" s="766"/>
      <c r="AK94" s="766"/>
      <c r="AL94" s="766"/>
    </row>
    <row r="95">
      <c r="A95" s="754">
        <f ca="1">A94</f>
        <v>43616</v>
      </c>
      <c r="B95" s="172" t="s">
        <v>437</v>
      </c>
      <c r="C95" s="767">
        <f>IF(C94=4,1,C94+1)</f>
        <v>1</v>
      </c>
      <c r="D95" s="757" t="str">
        <f>IF(C95=1,"甲",IF(C95=2,"乙",IF(C95=3,"丙",IF(C95=4,"丁",""))))</f>
        <v>甲</v>
      </c>
      <c r="E95" s="757" t="e">
        <f ca="1">SUMPRODUCT((计划!$B$12:$B$755=$A95)*(计划!$D$12:$D$755=$B95),计划!$AF$12:$AF$755)</f>
        <v>#REF!</v>
      </c>
      <c r="F95" s="758" t="e">
        <f ca="1">SUMPRODUCT((计划!$B$12:$B$755=$A95)*(计划!$D$12:$D$755=$B95),计划!CW$12:CW$755)</f>
        <v>#REF!</v>
      </c>
      <c r="G95" s="758" t="e">
        <f ca="1">SUMPRODUCT((计划!$B$12:$B$755=$A95)*(计划!$D$12:$D$755=$B95),计划!CX$12:CX$755)</f>
        <v>#REF!</v>
      </c>
      <c r="H95" s="759" t="e">
        <f ca="1">SUMPRODUCT((计划!$B$12:$B$755=$A95)*(计划!$D$12:$D$755=$B95),计划!AV$12:AV$755)/8</f>
        <v>#REF!</v>
      </c>
      <c r="I95" s="759" t="e">
        <f ca="1">SUMPRODUCT((计划!$B$12:$B$755=$A95)*(计划!$D$12:$D$755=$B95),计划!AX$12:AX$755)/8</f>
        <v>#REF!</v>
      </c>
      <c r="J95" s="759" t="e">
        <f ca="1">SUMPRODUCT((计划!$B$12:$B$755=$A95)*(计划!$D$12:$D$755=$B95),计划!AW$12:AW$755)/8</f>
        <v>#REF!</v>
      </c>
      <c r="K95" s="759" t="e">
        <f ca="1">SUMPRODUCT((计划!$B$12:$B$755=$A95)*(计划!$D$12:$D$755=$B95),计划!AY$12:AY$755)/8</f>
        <v>#REF!</v>
      </c>
      <c r="L95" s="759" t="e">
        <f ca="1">SUMPRODUCT((计划!$B$12:$B$755=$A95)*(计划!$D$12:$D$755=$B95),计划!AZ$12:AZ$755)/8</f>
        <v>#REF!</v>
      </c>
      <c r="M95" s="759" t="e">
        <f ca="1">SUMPRODUCT((计划!$B$12:$B$755=$A95)*(计划!$D$12:$D$755=$B95),计划!BA$12:BA$755)/8</f>
        <v>#REF!</v>
      </c>
      <c r="N95" s="759" t="e">
        <f ca="1">SUMPRODUCT((计划!$B$12:$B$755=$A95)*(计划!$D$12:$D$755=$B95),计划!BB$12:BB$755)/8</f>
        <v>#REF!</v>
      </c>
      <c r="O95" s="759" t="e">
        <f ca="1">SUMPRODUCT((计划!$B$12:$B$755=$A95)*(计划!$D$12:$D$755=$B95),计划!BC$12:BC$755)/8</f>
        <v>#REF!</v>
      </c>
      <c r="P95" s="759" t="e">
        <f ca="1">SUMPRODUCT((计划!$B$12:$B$755=$A95)*(计划!$D$12:$D$755=$B95),计划!BD$12:BD$755)/8</f>
        <v>#REF!</v>
      </c>
      <c r="Q95" s="759" t="e">
        <f ca="1">SUMPRODUCT((计划!$B$12:$B$755=$A95)*(计划!$D$12:$D$755=$B95),计划!BG$12:BG$755)/8</f>
        <v>#REF!</v>
      </c>
      <c r="R95" s="758" t="e">
        <f ca="1">SUMPRODUCT((计划!$B$12:$B$755=$A95)*(计划!$D$12:$D$755=$B95),计划!DL$12:DL$755)*$E95/8</f>
        <v>#REF!</v>
      </c>
      <c r="S95" s="758" t="e">
        <f ca="1">SUMPRODUCT((计划!$B$12:$B$755=$A95)*(计划!$D$12:$D$755=$B95),计划!DK$12:DK$755)*$E95/8</f>
        <v>#REF!</v>
      </c>
      <c r="T95" s="758" t="e">
        <f ca="1">SUMPRODUCT((计划!$B$12:$B$755=$A95)*(计划!$D$12:$D$755=$B95),计划!DM$12:DM$755)*$E95/8</f>
        <v>#REF!</v>
      </c>
      <c r="U95" s="758" t="e">
        <f ca="1">SUMPRODUCT((计划!$B$12:$B$755=$A95)*(计划!$D$12:$D$755=$B95),计划!DN$12:DN$755)*$E95/8</f>
        <v>#REF!</v>
      </c>
      <c r="V95" s="758" t="e">
        <f ca="1">SUMPRODUCT((计划!$B$12:$B$755=$A95)*(计划!$D$12:$D$755=$B95),计划!DO$12:DO$755)*$E95/8</f>
        <v>#REF!</v>
      </c>
      <c r="W95" s="758" t="e">
        <f ca="1">SUMPRODUCT((计划!$B$12:$B$755=$A95)*(计划!$D$12:$D$755=$B95),计划!DP$12:DP$755)*$E95/8</f>
        <v>#REF!</v>
      </c>
      <c r="X95" s="758" t="e">
        <f ca="1">SUMPRODUCT((计划!$B$12:$B$755=$A95)*(计划!$D$12:$D$755=$B95),计划!DQ$12:DQ$755)*$E95/8</f>
        <v>#REF!</v>
      </c>
      <c r="Y95" s="758" t="e">
        <f ca="1">SUMPRODUCT((计划!$B$12:$B$755=$A95)*(计划!$D$12:$D$755=$B95),计划!DR$12:DR$755)*$E95/8</f>
        <v>#REF!</v>
      </c>
      <c r="Z95" s="760" t="e">
        <f ca="1">SUMPRODUCT((R95:V95)*($AE$3:$AI$3))</f>
        <v>#REF!</v>
      </c>
      <c r="AA95" s="760" t="e">
        <f ca="1">SUMPRODUCT((W95:Y95)*($AJ$3:$AL$3))</f>
        <v>#REF!</v>
      </c>
      <c r="AB95" s="761" t="e">
        <f ca="1">IF(G95=0,0,Z95/G95)</f>
        <v>#REF!</v>
      </c>
      <c r="AC95" s="761" t="e">
        <f ca="1">IF(G95=0,0,AA95/G95)</f>
        <v>#REF!</v>
      </c>
      <c r="AD95" s="0"/>
      <c r="AE95" s="766"/>
      <c r="AF95" s="766"/>
      <c r="AG95" s="766"/>
      <c r="AH95" s="766"/>
      <c r="AI95" s="766"/>
      <c r="AJ95" s="766"/>
      <c r="AK95" s="766"/>
      <c r="AL95" s="766"/>
    </row>
    <row r="96">
      <c r="A96" s="768"/>
      <c r="B96" s="769"/>
      <c r="C96" s="770"/>
      <c r="D96" s="771"/>
      <c r="E96" s="771"/>
      <c r="F96" s="772"/>
      <c r="G96" s="772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2"/>
      <c r="S96" s="772"/>
      <c r="T96" s="772"/>
      <c r="U96" s="772"/>
      <c r="V96" s="772"/>
      <c r="W96" s="772"/>
      <c r="X96" s="772"/>
      <c r="Y96" s="772"/>
      <c r="Z96" s="774"/>
      <c r="AA96" s="774"/>
      <c r="AB96" s="766"/>
      <c r="AC96" s="766"/>
      <c r="AD96" s="0"/>
      <c r="AE96" s="766"/>
      <c r="AF96" s="766"/>
      <c r="AG96" s="766"/>
      <c r="AH96" s="766"/>
      <c r="AI96" s="766"/>
      <c r="AJ96" s="766"/>
      <c r="AK96" s="766"/>
      <c r="AL96" s="766"/>
    </row>
    <row r="97">
      <c r="A97" s="768"/>
      <c r="B97" s="769"/>
      <c r="C97" s="770"/>
      <c r="D97" s="771"/>
      <c r="E97" s="771"/>
      <c r="F97" s="772"/>
      <c r="G97" s="772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2"/>
      <c r="S97" s="772"/>
      <c r="T97" s="772"/>
      <c r="U97" s="772"/>
      <c r="V97" s="772"/>
      <c r="W97" s="772"/>
      <c r="X97" s="772"/>
      <c r="Y97" s="772"/>
      <c r="Z97" s="774"/>
      <c r="AA97" s="774"/>
      <c r="AB97" s="766"/>
      <c r="AC97" s="766"/>
      <c r="AD97" s="0"/>
      <c r="AE97" s="766"/>
      <c r="AF97" s="766"/>
      <c r="AG97" s="766"/>
      <c r="AH97" s="766"/>
      <c r="AI97" s="766"/>
      <c r="AJ97" s="766"/>
      <c r="AK97" s="766"/>
      <c r="AL97" s="766"/>
    </row>
    <row r="98">
      <c r="A98" s="768"/>
      <c r="B98" s="769"/>
      <c r="C98" s="770"/>
      <c r="D98" s="771"/>
      <c r="E98" s="771"/>
      <c r="F98" s="772"/>
      <c r="G98" s="772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2"/>
      <c r="S98" s="772"/>
      <c r="T98" s="772"/>
      <c r="U98" s="772"/>
      <c r="V98" s="772"/>
      <c r="W98" s="772"/>
      <c r="X98" s="772"/>
      <c r="Y98" s="772"/>
      <c r="Z98" s="774"/>
      <c r="AA98" s="774"/>
      <c r="AB98" s="766"/>
      <c r="AC98" s="766"/>
      <c r="AD98" s="0"/>
      <c r="AE98" s="766"/>
      <c r="AF98" s="766"/>
      <c r="AG98" s="766"/>
      <c r="AH98" s="766"/>
      <c r="AI98" s="766"/>
      <c r="AJ98" s="766"/>
      <c r="AK98" s="766"/>
      <c r="AL98" s="766"/>
    </row>
    <row r="99">
      <c r="A99" s="768"/>
      <c r="B99" s="769"/>
      <c r="C99" s="770"/>
      <c r="D99" s="771"/>
      <c r="E99" s="771"/>
      <c r="F99" s="772"/>
      <c r="G99" s="772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2"/>
      <c r="S99" s="772"/>
      <c r="T99" s="772"/>
      <c r="U99" s="772"/>
      <c r="V99" s="772"/>
      <c r="W99" s="772"/>
      <c r="X99" s="772"/>
      <c r="Y99" s="772"/>
      <c r="Z99" s="774"/>
      <c r="AA99" s="774"/>
      <c r="AB99" s="766"/>
      <c r="AC99" s="766"/>
      <c r="AD99" s="0"/>
      <c r="AE99" s="766"/>
      <c r="AF99" s="766"/>
      <c r="AG99" s="766"/>
      <c r="AH99" s="766"/>
      <c r="AI99" s="766"/>
      <c r="AJ99" s="766"/>
      <c r="AK99" s="766"/>
      <c r="AL99" s="766"/>
    </row>
    <row r="100">
      <c r="A100" s="775"/>
    </row>
    <row r="101">
      <c r="A101" s="775"/>
    </row>
    <row r="102">
      <c r="A102" s="775"/>
    </row>
    <row r="103">
      <c r="A103" s="775"/>
    </row>
    <row r="104">
      <c r="A104" s="775"/>
    </row>
    <row r="105">
      <c r="A105" s="775"/>
    </row>
    <row r="106">
      <c r="A106" s="775"/>
    </row>
    <row r="107">
      <c r="A107" s="775"/>
    </row>
    <row r="108">
      <c r="A108" s="775"/>
    </row>
    <row r="109">
      <c r="A109" s="775"/>
    </row>
    <row r="110">
      <c r="A110" s="775"/>
    </row>
    <row r="111">
      <c r="A111" s="775"/>
    </row>
    <row r="112">
      <c r="A112" s="775"/>
    </row>
    <row r="113">
      <c r="A113" s="775"/>
    </row>
    <row r="114">
      <c r="A114" s="775"/>
    </row>
    <row r="115">
      <c r="A115" s="775"/>
    </row>
    <row r="116">
      <c r="A116" s="775"/>
    </row>
    <row r="117">
      <c r="A117" s="775"/>
    </row>
    <row r="118">
      <c r="A118" s="775"/>
    </row>
    <row r="119">
      <c r="A119" s="775"/>
    </row>
    <row r="120">
      <c r="A120" s="775"/>
    </row>
    <row r="121">
      <c r="A121" s="775"/>
    </row>
    <row r="122">
      <c r="A122" s="775"/>
    </row>
    <row r="123">
      <c r="A123" s="775"/>
    </row>
    <row r="124">
      <c r="A124" s="775"/>
    </row>
    <row r="125">
      <c r="A125" s="775"/>
    </row>
    <row r="126">
      <c r="A126" s="775"/>
    </row>
    <row r="127">
      <c r="A127" s="775"/>
    </row>
    <row r="128">
      <c r="A128" s="775"/>
    </row>
    <row r="129">
      <c r="A129" s="775"/>
    </row>
    <row r="130">
      <c r="A130" s="775"/>
    </row>
    <row r="131">
      <c r="A131" s="775"/>
    </row>
    <row r="132">
      <c r="A132" s="775"/>
    </row>
    <row r="133">
      <c r="A133" s="775"/>
    </row>
    <row r="134">
      <c r="A134" s="775"/>
    </row>
    <row r="135">
      <c r="A135" s="775"/>
    </row>
    <row r="136">
      <c r="A136" s="775"/>
    </row>
    <row r="137">
      <c r="A137" s="775"/>
    </row>
    <row r="138">
      <c r="A138" s="775"/>
    </row>
    <row r="139">
      <c r="A139" s="775"/>
    </row>
    <row r="140">
      <c r="A140" s="775"/>
    </row>
    <row r="141">
      <c r="A141" s="775"/>
    </row>
    <row r="142">
      <c r="A142" s="775"/>
    </row>
    <row r="143">
      <c r="A143" s="775"/>
    </row>
    <row r="144">
      <c r="A144" s="775"/>
    </row>
    <row r="145">
      <c r="A145" s="775"/>
    </row>
    <row r="146">
      <c r="A146" s="775"/>
    </row>
    <row r="147">
      <c r="A147" s="775"/>
    </row>
    <row r="148">
      <c r="A148" s="775"/>
    </row>
    <row r="149">
      <c r="A149" s="775"/>
    </row>
    <row r="150">
      <c r="A150" s="775"/>
    </row>
    <row r="151">
      <c r="A151" s="775"/>
    </row>
    <row r="152">
      <c r="A152" s="775"/>
    </row>
    <row r="153">
      <c r="A153" s="775"/>
    </row>
    <row r="154">
      <c r="A154" s="775"/>
    </row>
    <row r="155">
      <c r="A155" s="775"/>
    </row>
    <row r="156">
      <c r="A156" s="775"/>
    </row>
    <row r="157">
      <c r="A157" s="775"/>
    </row>
    <row r="158">
      <c r="A158" s="775"/>
    </row>
    <row r="159">
      <c r="A159" s="775"/>
    </row>
    <row r="160">
      <c r="A160" s="775"/>
    </row>
    <row r="161">
      <c r="A161" s="775"/>
    </row>
    <row r="162">
      <c r="A162" s="775"/>
    </row>
    <row r="163">
      <c r="A163" s="775"/>
    </row>
    <row r="164">
      <c r="A164" s="775"/>
    </row>
    <row r="165">
      <c r="A165" s="775"/>
    </row>
    <row r="166">
      <c r="A166" s="775"/>
    </row>
    <row r="167">
      <c r="A167" s="775"/>
    </row>
    <row r="168">
      <c r="A168" s="775"/>
    </row>
    <row r="169">
      <c r="A169" s="775"/>
    </row>
    <row r="170">
      <c r="A170" s="775"/>
    </row>
    <row r="171">
      <c r="A171" s="775"/>
    </row>
    <row r="172">
      <c r="A172" s="775"/>
    </row>
    <row r="173">
      <c r="A173" s="775"/>
    </row>
    <row r="174">
      <c r="A174" s="775"/>
    </row>
    <row r="175">
      <c r="A175" s="775"/>
    </row>
    <row r="176">
      <c r="A176" s="775"/>
    </row>
    <row r="177">
      <c r="A177" s="775"/>
    </row>
    <row r="178">
      <c r="A178" s="775"/>
    </row>
    <row r="179">
      <c r="A179" s="775"/>
    </row>
    <row r="180">
      <c r="A180" s="775"/>
    </row>
    <row r="181">
      <c r="A181" s="775"/>
    </row>
    <row r="182">
      <c r="A182" s="775"/>
    </row>
    <row r="183">
      <c r="A183" s="775"/>
    </row>
    <row r="184">
      <c r="A184" s="775"/>
    </row>
    <row r="185">
      <c r="A185" s="775"/>
    </row>
    <row r="186">
      <c r="A186" s="775"/>
    </row>
    <row r="187">
      <c r="A187" s="775"/>
    </row>
    <row r="188">
      <c r="A188" s="775"/>
    </row>
    <row r="189">
      <c r="A189" s="775"/>
    </row>
    <row r="190">
      <c r="A190" s="775"/>
    </row>
    <row r="191">
      <c r="A191" s="775"/>
    </row>
    <row r="192">
      <c r="A192" s="775"/>
    </row>
    <row r="193">
      <c r="A193" s="775"/>
    </row>
    <row r="194">
      <c r="A194" s="775"/>
    </row>
    <row r="195">
      <c r="A195" s="775"/>
    </row>
    <row r="196">
      <c r="A196" s="775"/>
    </row>
    <row r="197">
      <c r="A197" s="775"/>
    </row>
    <row r="198">
      <c r="A198" s="775"/>
    </row>
    <row r="199">
      <c r="A199" s="775"/>
    </row>
    <row r="200">
      <c r="A200" s="775"/>
    </row>
    <row r="201">
      <c r="A201" s="775"/>
    </row>
    <row r="202">
      <c r="A202" s="775"/>
    </row>
    <row r="203">
      <c r="A203" s="775"/>
    </row>
    <row r="204">
      <c r="A204" s="775"/>
    </row>
    <row r="205">
      <c r="A205" s="775"/>
    </row>
    <row r="206">
      <c r="A206" s="775"/>
    </row>
    <row r="207">
      <c r="A207" s="775"/>
    </row>
    <row r="208">
      <c r="A208" s="775"/>
    </row>
    <row r="209">
      <c r="A209" s="775"/>
    </row>
    <row r="210">
      <c r="A210" s="775"/>
    </row>
    <row r="211">
      <c r="A211" s="775"/>
    </row>
    <row r="212">
      <c r="A212" s="775"/>
    </row>
    <row r="213">
      <c r="A213" s="775"/>
    </row>
    <row r="214">
      <c r="A214" s="775"/>
    </row>
    <row r="215">
      <c r="A215" s="775"/>
    </row>
    <row r="216">
      <c r="A216" s="775"/>
    </row>
    <row r="217">
      <c r="A217" s="775"/>
    </row>
    <row r="218">
      <c r="A218" s="775"/>
    </row>
    <row r="219">
      <c r="A219" s="775"/>
    </row>
    <row r="220">
      <c r="A220" s="775"/>
    </row>
    <row r="221">
      <c r="A221" s="775"/>
    </row>
    <row r="222">
      <c r="A222" s="775"/>
    </row>
    <row r="223">
      <c r="A223" s="775"/>
    </row>
    <row r="224">
      <c r="A224" s="775"/>
    </row>
    <row r="225">
      <c r="A225" s="775"/>
    </row>
    <row r="226">
      <c r="A226" s="775"/>
    </row>
    <row r="227">
      <c r="A227" s="775"/>
    </row>
    <row r="228">
      <c r="A228" s="775"/>
    </row>
    <row r="229">
      <c r="A229" s="775"/>
    </row>
    <row r="230">
      <c r="A230" s="775"/>
    </row>
  </sheetData>
  <mergeCells count="11">
    <mergeCell ref="F1:G1"/>
    <mergeCell ref="I1:M1"/>
    <mergeCell ref="N1:P1"/>
    <mergeCell ref="R1:V1"/>
    <mergeCell ref="W1:Y1"/>
    <mergeCell ref="Z1:AC1"/>
    <mergeCell ref="AE1:AI1"/>
    <mergeCell ref="AJ1:AL1"/>
    <mergeCell ref="B1:B2"/>
    <mergeCell ref="D1:D2"/>
    <mergeCell ref="E1:E2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C2" xSplit="2" ySplit="1"/>
      <selection activeCell="A2" activeCellId="0" sqref="A2:A4"/>
    </sheetView>
  </sheetViews>
  <sheetFormatPr defaultColWidth="9" defaultRowHeight="14.25"/>
  <cols>
    <col customWidth="1" min="1" max="1" style="526" width="9.5"/>
    <col customWidth="1" min="2" max="2" style="39" width="8.5"/>
    <col min="3" max="3" style="39" width="5.5"/>
    <col customWidth="1" hidden="1" min="4" max="4" style="39" width="3.125"/>
    <col min="5" max="5" style="39" width="5.5"/>
    <col customWidth="1" min="6" max="6" style="776" width="74"/>
    <col customWidth="1" min="7" max="7" style="39" width="16.625"/>
    <col customWidth="1" min="8" max="8" style="39" width="13.125"/>
    <col min="9" max="16384" style="39" width="9"/>
  </cols>
  <sheetData>
    <row customFormat="1" ht="24.75" customHeight="1" r="1" s="777">
      <c r="A1" s="778" t="s">
        <v>64</v>
      </c>
      <c r="B1" s="779" t="s">
        <v>495</v>
      </c>
      <c r="C1" s="779" t="s">
        <v>496</v>
      </c>
      <c r="D1" s="780"/>
      <c r="E1" s="779" t="s">
        <v>497</v>
      </c>
      <c r="F1" s="781" t="s">
        <v>739</v>
      </c>
      <c r="G1" s="782" t="s">
        <v>740</v>
      </c>
      <c r="H1" s="782" t="s">
        <v>741</v>
      </c>
    </row>
    <row ht="34.5" customHeight="1" r="2">
      <c r="A2" s="783">
        <f ca="1">成本日报!A3</f>
        <v>43586</v>
      </c>
      <c r="B2" s="784">
        <f ca="1">A2</f>
        <v>43586</v>
      </c>
      <c r="C2" s="588" t="s">
        <v>424</v>
      </c>
      <c r="D2" s="785">
        <f>成本日报!C3</f>
        <v>2</v>
      </c>
      <c r="E2" s="588" t="str">
        <f>IF(AND(D2=1),"甲班",IF(AND(D2=2),"乙班",IF(AND(D2=3),"丙班",IF(AND(D2=4),"丁班",))))</f>
        <v>乙班</v>
      </c>
      <c r="F2" s="786"/>
      <c r="G2" s="10"/>
      <c r="H2" s="10"/>
    </row>
    <row ht="33.75" customHeight="1" r="3">
      <c r="A3" s="787"/>
      <c r="B3" s="788"/>
      <c r="C3" s="588" t="s">
        <v>434</v>
      </c>
      <c r="D3" s="606">
        <f>IF(AND(D2=4),1,IF(AND(D2&lt;4),(D2+1),))</f>
        <v>3</v>
      </c>
      <c r="E3" s="588" t="str">
        <f>IF(AND(D3=1),"甲班",IF(AND(D3=2),"乙班",IF(AND(D3=3),"丙班",IF(AND(D3=4),"丁班",))))</f>
        <v>丙班</v>
      </c>
      <c r="F3" s="789"/>
      <c r="G3" s="10"/>
      <c r="H3" s="10"/>
    </row>
    <row ht="41.25" customHeight="1" r="4">
      <c r="A4" s="790"/>
      <c r="B4" s="791"/>
      <c r="C4" s="588" t="s">
        <v>437</v>
      </c>
      <c r="D4" s="606">
        <f>IF(AND(D3=4),1,IF(AND(D3&lt;4),(D3+1),))</f>
        <v>4</v>
      </c>
      <c r="E4" s="588" t="str">
        <f>IF(AND(D4=1),"甲班",IF(AND(D4=2),"乙班",IF(AND(D4=3),"丙班",IF(AND(D4=4),"丁班",))))</f>
        <v>丁班</v>
      </c>
      <c r="F4" s="792"/>
      <c r="G4" s="10"/>
      <c r="H4" s="10"/>
    </row>
    <row ht="36.75" customHeight="1" r="5">
      <c r="A5" s="783">
        <f ca="1">A2+1</f>
        <v>43587</v>
      </c>
      <c r="B5" s="784">
        <f ca="1">A5</f>
        <v>43587</v>
      </c>
      <c r="C5" s="588" t="s">
        <v>424</v>
      </c>
      <c r="D5" s="785">
        <f>成本日报!C6</f>
        <v>1</v>
      </c>
      <c r="E5" s="588" t="str">
        <f>IF(AND(D5=1),"甲班",IF(AND(D5=2),"乙班",IF(AND(D5=3),"丙班",IF(AND(D5=4),"丁班",))))</f>
        <v>甲班</v>
      </c>
      <c r="F5" s="793"/>
      <c r="G5" s="10"/>
      <c r="H5" s="10"/>
    </row>
    <row ht="40.5" customHeight="1" r="6">
      <c r="A6" s="787"/>
      <c r="B6" s="788"/>
      <c r="C6" s="588" t="s">
        <v>434</v>
      </c>
      <c r="D6" s="606">
        <f>IF(AND(D5=4),1,IF(AND(D5&lt;4),(D5+1),))</f>
        <v>2</v>
      </c>
      <c r="E6" s="588" t="str">
        <f>IF(AND(D6=1),"甲班",IF(AND(D6=2),"乙班",IF(AND(D6=3),"丙班",IF(AND(D6=4),"丁班",))))</f>
        <v>乙班</v>
      </c>
      <c r="F6" s="793"/>
      <c r="G6" s="10"/>
      <c r="H6" s="10"/>
    </row>
    <row ht="35.25" customHeight="1" r="7">
      <c r="A7" s="790"/>
      <c r="B7" s="791"/>
      <c r="C7" s="588" t="s">
        <v>437</v>
      </c>
      <c r="D7" s="606">
        <f>IF(AND(D6=4),1,IF(AND(D6&lt;4),(D6+1),))</f>
        <v>3</v>
      </c>
      <c r="E7" s="588" t="str">
        <f>IF(AND(D7=1),"甲班",IF(AND(D7=2),"乙班",IF(AND(D7=3),"丙班",IF(AND(D7=4),"丁班",))))</f>
        <v>丙班</v>
      </c>
      <c r="F7" s="793"/>
      <c r="G7" s="10"/>
      <c r="H7" s="10"/>
    </row>
    <row ht="34.5" customHeight="1" r="8">
      <c r="A8" s="783">
        <f ca="1">A5+1</f>
        <v>43588</v>
      </c>
      <c r="B8" s="784">
        <f ca="1">A8</f>
        <v>43588</v>
      </c>
      <c r="C8" s="588" t="s">
        <v>424</v>
      </c>
      <c r="D8" s="606">
        <f>IF(AND(D2=1),4,IF(AND(D2&gt;1),(D2-1),))</f>
        <v>1</v>
      </c>
      <c r="E8" s="588" t="str">
        <f>IF(AND(D8=1),"甲班",IF(AND(D8=2),"乙班",IF(AND(D8=3),"丙班",IF(AND(D8=4),"丁班",))))</f>
        <v>甲班</v>
      </c>
      <c r="F8" s="793"/>
      <c r="G8" s="10"/>
      <c r="H8" s="10"/>
    </row>
    <row ht="33.75" customHeight="1" r="9">
      <c r="A9" s="787"/>
      <c r="B9" s="788"/>
      <c r="C9" s="588" t="s">
        <v>434</v>
      </c>
      <c r="D9" s="606">
        <f>IF(AND(D8=4),1,IF(AND(D8&lt;4),(D8+1),))</f>
        <v>2</v>
      </c>
      <c r="E9" s="588" t="str">
        <f>IF(AND(D9=1),"甲班",IF(AND(D9=2),"乙班",IF(AND(D9=3),"丙班",IF(AND(D9=4),"丁班",))))</f>
        <v>乙班</v>
      </c>
      <c r="F9" s="793"/>
      <c r="G9" s="10"/>
      <c r="H9" s="10"/>
    </row>
    <row ht="35.25" customHeight="1" r="10">
      <c r="A10" s="790"/>
      <c r="B10" s="791"/>
      <c r="C10" s="588" t="s">
        <v>437</v>
      </c>
      <c r="D10" s="606">
        <f>IF(AND(D9=4),1,IF(AND(D9&lt;4),(D9+1),))</f>
        <v>3</v>
      </c>
      <c r="E10" s="588" t="str">
        <f>IF(AND(D10=1),"甲班",IF(AND(D10=2),"乙班",IF(AND(D10=3),"丙班",IF(AND(D10=4),"丁班",))))</f>
        <v>丙班</v>
      </c>
      <c r="F10" s="793"/>
      <c r="G10" s="10"/>
      <c r="H10" s="10"/>
    </row>
    <row ht="34.5" customHeight="1" r="11">
      <c r="A11" s="783">
        <f ca="1">A8+1</f>
        <v>43589</v>
      </c>
      <c r="B11" s="784">
        <f ca="1">A11</f>
        <v>43589</v>
      </c>
      <c r="C11" s="588" t="s">
        <v>424</v>
      </c>
      <c r="D11" s="606">
        <f>IF(AND(D5=1),4,IF(AND(D5&gt;1),(D5-1),))</f>
        <v>4</v>
      </c>
      <c r="E11" s="588" t="str">
        <f>IF(AND(D11=1),"甲班",IF(AND(D11=2),"乙班",IF(AND(D11=3),"丙班",IF(AND(D11=4),"丁班",))))</f>
        <v>丁班</v>
      </c>
      <c r="F11" s="793"/>
      <c r="G11" s="439"/>
      <c r="H11" s="10"/>
    </row>
    <row ht="33.75" customHeight="1" r="12">
      <c r="A12" s="787"/>
      <c r="B12" s="788"/>
      <c r="C12" s="588" t="s">
        <v>434</v>
      </c>
      <c r="D12" s="606">
        <f>IF(AND(D11=4),1,IF(AND(D11&lt;4),(D11+1),))</f>
        <v>1</v>
      </c>
      <c r="E12" s="588" t="str">
        <f>IF(AND(D12=1),"甲班",IF(AND(D12=2),"乙班",IF(AND(D12=3),"丙班",IF(AND(D12=4),"丁班",))))</f>
        <v>甲班</v>
      </c>
      <c r="F12" s="793"/>
      <c r="G12" s="439"/>
      <c r="H12" s="10"/>
    </row>
    <row ht="35.25" customHeight="1" r="13">
      <c r="A13" s="790"/>
      <c r="B13" s="791"/>
      <c r="C13" s="588" t="s">
        <v>437</v>
      </c>
      <c r="D13" s="606">
        <f>IF(AND(D12=4),1,IF(AND(D12&lt;4),(D12+1),))</f>
        <v>2</v>
      </c>
      <c r="E13" s="588" t="str">
        <f>IF(AND(D13=1),"甲班",IF(AND(D13=2),"乙班",IF(AND(D13=3),"丙班",IF(AND(D13=4),"丁班",))))</f>
        <v>乙班</v>
      </c>
      <c r="F13" s="793"/>
      <c r="G13" s="439"/>
      <c r="H13" s="10"/>
    </row>
    <row ht="34.5" customHeight="1" r="14">
      <c r="A14" s="783">
        <f ca="1">A11+1</f>
        <v>43590</v>
      </c>
      <c r="B14" s="784">
        <f ca="1">A14</f>
        <v>43590</v>
      </c>
      <c r="C14" s="588" t="s">
        <v>424</v>
      </c>
      <c r="D14" s="606">
        <f>IF(AND(D8=1),4,IF(AND(D8&gt;1),(D8-1),))</f>
        <v>4</v>
      </c>
      <c r="E14" s="588" t="str">
        <f>IF(AND(D14=1),"甲班",IF(AND(D14=2),"乙班",IF(AND(D14=3),"丙班",IF(AND(D14=4),"丁班",))))</f>
        <v>丁班</v>
      </c>
      <c r="F14" s="793"/>
      <c r="G14" s="439"/>
      <c r="H14" s="10"/>
    </row>
    <row ht="33.75" customHeight="1" r="15">
      <c r="A15" s="787"/>
      <c r="B15" s="788"/>
      <c r="C15" s="588" t="s">
        <v>434</v>
      </c>
      <c r="D15" s="606">
        <f>IF(AND(D14=4),1,IF(AND(D14&lt;4),(D14+1),))</f>
        <v>1</v>
      </c>
      <c r="E15" s="588" t="str">
        <f>IF(AND(D15=1),"甲班",IF(AND(D15=2),"乙班",IF(AND(D15=3),"丙班",IF(AND(D15=4),"丁班",))))</f>
        <v>甲班</v>
      </c>
      <c r="F15" s="793"/>
      <c r="G15" s="439"/>
      <c r="H15" s="10"/>
    </row>
    <row ht="35.25" customHeight="1" r="16">
      <c r="A16" s="790"/>
      <c r="B16" s="791"/>
      <c r="C16" s="588" t="s">
        <v>437</v>
      </c>
      <c r="D16" s="606">
        <f>IF(AND(D15=4),1,IF(AND(D15&lt;4),(D15+1),))</f>
        <v>2</v>
      </c>
      <c r="E16" s="588" t="str">
        <f>IF(AND(D16=1),"甲班",IF(AND(D16=2),"乙班",IF(AND(D16=3),"丙班",IF(AND(D16=4),"丁班",))))</f>
        <v>乙班</v>
      </c>
      <c r="F16" s="793"/>
      <c r="G16" s="439"/>
      <c r="H16" s="10"/>
    </row>
    <row ht="34.5" customHeight="1" r="17">
      <c r="A17" s="783">
        <f ca="1">A14+1</f>
        <v>43591</v>
      </c>
      <c r="B17" s="784">
        <f ca="1">A17</f>
        <v>43591</v>
      </c>
      <c r="C17" s="588" t="s">
        <v>424</v>
      </c>
      <c r="D17" s="606">
        <f>IF(AND(D11=1),4,IF(AND(D11&gt;1),(D11-1),))</f>
        <v>3</v>
      </c>
      <c r="E17" s="588" t="str">
        <f>IF(AND(D17=1),"甲班",IF(AND(D17=2),"乙班",IF(AND(D17=3),"丙班",IF(AND(D17=4),"丁班",))))</f>
        <v>丙班</v>
      </c>
      <c r="F17" s="793"/>
      <c r="G17" s="10"/>
      <c r="H17" s="10"/>
    </row>
    <row ht="33.75" customHeight="1" r="18">
      <c r="A18" s="787"/>
      <c r="B18" s="788"/>
      <c r="C18" s="588" t="s">
        <v>434</v>
      </c>
      <c r="D18" s="606">
        <f>IF(AND(D17=4),1,IF(AND(D17&lt;4),(D17+1),))</f>
        <v>4</v>
      </c>
      <c r="E18" s="588" t="str">
        <f>IF(AND(D18=1),"甲班",IF(AND(D18=2),"乙班",IF(AND(D18=3),"丙班",IF(AND(D18=4),"丁班",))))</f>
        <v>丁班</v>
      </c>
      <c r="F18" s="794"/>
      <c r="G18" s="439"/>
      <c r="H18" s="10"/>
    </row>
    <row ht="35.25" customHeight="1" r="19">
      <c r="A19" s="790"/>
      <c r="B19" s="791"/>
      <c r="C19" s="588" t="s">
        <v>437</v>
      </c>
      <c r="D19" s="606">
        <f>IF(AND(D18=4),1,IF(AND(D18&lt;4),(D18+1),))</f>
        <v>1</v>
      </c>
      <c r="E19" s="588" t="str">
        <f>IF(AND(D19=1),"甲班",IF(AND(D19=2),"乙班",IF(AND(D19=3),"丙班",IF(AND(D19=4),"丁班",))))</f>
        <v>甲班</v>
      </c>
      <c r="F19" s="793"/>
      <c r="G19" s="439"/>
      <c r="H19" s="10"/>
    </row>
    <row ht="34.5" customHeight="1" r="20">
      <c r="A20" s="783">
        <f ca="1">A17+1</f>
        <v>43592</v>
      </c>
      <c r="B20" s="784">
        <f ca="1">A20</f>
        <v>43592</v>
      </c>
      <c r="C20" s="588" t="s">
        <v>424</v>
      </c>
      <c r="D20" s="606">
        <f>IF(AND(D14=1),4,IF(AND(D14&gt;1),(D14-1),))</f>
        <v>3</v>
      </c>
      <c r="E20" s="588" t="str">
        <f>IF(AND(D20=1),"甲班",IF(AND(D20=2),"乙班",IF(AND(D20=3),"丙班",IF(AND(D20=4),"丁班",))))</f>
        <v>丙班</v>
      </c>
      <c r="F20" s="793"/>
      <c r="G20" s="10"/>
      <c r="H20" s="10"/>
    </row>
    <row ht="33.75" customHeight="1" r="21">
      <c r="A21" s="787"/>
      <c r="B21" s="788"/>
      <c r="C21" s="588" t="s">
        <v>434</v>
      </c>
      <c r="D21" s="606">
        <f>IF(AND(D20=4),1,IF(AND(D20&lt;4),(D20+1),))</f>
        <v>4</v>
      </c>
      <c r="E21" s="588" t="str">
        <f>IF(AND(D21=1),"甲班",IF(AND(D21=2),"乙班",IF(AND(D21=3),"丙班",IF(AND(D21=4),"丁班",))))</f>
        <v>丁班</v>
      </c>
      <c r="F21" s="795"/>
      <c r="G21" s="439"/>
      <c r="H21" s="10"/>
    </row>
    <row ht="35.25" customHeight="1" r="22">
      <c r="A22" s="790"/>
      <c r="B22" s="791"/>
      <c r="C22" s="588" t="s">
        <v>437</v>
      </c>
      <c r="D22" s="606">
        <f>IF(AND(D21=4),1,IF(AND(D21&lt;4),(D21+1),))</f>
        <v>1</v>
      </c>
      <c r="E22" s="588" t="str">
        <f>IF(AND(D22=1),"甲班",IF(AND(D22=2),"乙班",IF(AND(D22=3),"丙班",IF(AND(D22=4),"丁班",))))</f>
        <v>甲班</v>
      </c>
      <c r="F22" s="793"/>
      <c r="G22" s="439"/>
      <c r="H22" s="10"/>
    </row>
    <row ht="34.5" customHeight="1" r="23">
      <c r="A23" s="783">
        <f ca="1">A20+1</f>
        <v>43593</v>
      </c>
      <c r="B23" s="784">
        <f ca="1">A23</f>
        <v>43593</v>
      </c>
      <c r="C23" s="588" t="s">
        <v>424</v>
      </c>
      <c r="D23" s="606">
        <f>IF(AND(D17=1),4,IF(AND(D17&gt;1),(D17-1),))</f>
        <v>2</v>
      </c>
      <c r="E23" s="588" t="str">
        <f>IF(AND(D23=1),"甲班",IF(AND(D23=2),"乙班",IF(AND(D23=3),"丙班",IF(AND(D23=4),"丁班",))))</f>
        <v>乙班</v>
      </c>
      <c r="F23" s="793"/>
      <c r="G23" s="439"/>
      <c r="H23" s="10"/>
    </row>
    <row ht="33.75" customHeight="1" r="24">
      <c r="A24" s="787"/>
      <c r="B24" s="788"/>
      <c r="C24" s="588" t="s">
        <v>434</v>
      </c>
      <c r="D24" s="606">
        <f>IF(AND(D23=4),1,IF(AND(D23&lt;4),(D23+1),))</f>
        <v>3</v>
      </c>
      <c r="E24" s="588" t="str">
        <f>IF(AND(D24=1),"甲班",IF(AND(D24=2),"乙班",IF(AND(D24=3),"丙班",IF(AND(D24=4),"丁班",))))</f>
        <v>丙班</v>
      </c>
      <c r="F24" s="793"/>
      <c r="G24" s="10"/>
      <c r="H24" s="10"/>
    </row>
    <row ht="35.25" customHeight="1" r="25">
      <c r="A25" s="790"/>
      <c r="B25" s="791"/>
      <c r="C25" s="588" t="s">
        <v>437</v>
      </c>
      <c r="D25" s="606">
        <f>IF(AND(D24=4),1,IF(AND(D24&lt;4),(D24+1),))</f>
        <v>4</v>
      </c>
      <c r="E25" s="588" t="str">
        <f>IF(AND(D25=1),"甲班",IF(AND(D25=2),"乙班",IF(AND(D25=3),"丙班",IF(AND(D25=4),"丁班",))))</f>
        <v>丁班</v>
      </c>
      <c r="F25" s="793"/>
      <c r="G25" s="439"/>
      <c r="H25" s="10"/>
    </row>
    <row ht="34.5" customHeight="1" r="26">
      <c r="A26" s="783">
        <f ca="1">A23+1</f>
        <v>43594</v>
      </c>
      <c r="B26" s="784">
        <f ca="1">A26</f>
        <v>43594</v>
      </c>
      <c r="C26" s="588" t="s">
        <v>424</v>
      </c>
      <c r="D26" s="606">
        <f>IF(AND(D20=1),4,IF(AND(D20&gt;1),(D20-1),))</f>
        <v>2</v>
      </c>
      <c r="E26" s="588" t="str">
        <f>IF(AND(D26=1),"甲班",IF(AND(D26=2),"乙班",IF(AND(D26=3),"丙班",IF(AND(D26=4),"丁班",))))</f>
        <v>乙班</v>
      </c>
      <c r="F26" s="793"/>
      <c r="G26" s="439"/>
      <c r="H26" s="10"/>
    </row>
    <row ht="33.75" customHeight="1" r="27">
      <c r="A27" s="787"/>
      <c r="B27" s="788"/>
      <c r="C27" s="588" t="s">
        <v>434</v>
      </c>
      <c r="D27" s="606">
        <f>IF(AND(D26=4),1,IF(AND(D26&lt;4),(D26+1),))</f>
        <v>3</v>
      </c>
      <c r="E27" s="588" t="str">
        <f>IF(AND(D27=1),"甲班",IF(AND(D27=2),"乙班",IF(AND(D27=3),"丙班",IF(AND(D27=4),"丁班",))))</f>
        <v>丙班</v>
      </c>
      <c r="F27" s="793"/>
      <c r="G27" s="10"/>
      <c r="H27" s="10"/>
    </row>
    <row ht="35.25" customHeight="1" r="28">
      <c r="A28" s="790"/>
      <c r="B28" s="791"/>
      <c r="C28" s="588" t="s">
        <v>437</v>
      </c>
      <c r="D28" s="606">
        <f>IF(AND(D27=4),1,IF(AND(D27&lt;4),(D27+1),))</f>
        <v>4</v>
      </c>
      <c r="E28" s="588" t="str">
        <f>IF(AND(D28=1),"甲班",IF(AND(D28=2),"乙班",IF(AND(D28=3),"丙班",IF(AND(D28=4),"丁班",))))</f>
        <v>丁班</v>
      </c>
      <c r="F28" s="793"/>
      <c r="G28" s="439"/>
      <c r="H28" s="10"/>
    </row>
    <row ht="34.5" customHeight="1" r="29">
      <c r="A29" s="783">
        <f ca="1">A26+1</f>
        <v>43595</v>
      </c>
      <c r="B29" s="784">
        <f ca="1">A29</f>
        <v>43595</v>
      </c>
      <c r="C29" s="588" t="s">
        <v>424</v>
      </c>
      <c r="D29" s="606">
        <f>IF(AND(D23=1),4,IF(AND(D23&gt;1),(D23-1),))</f>
        <v>1</v>
      </c>
      <c r="E29" s="588" t="str">
        <f>IF(AND(D29=1),"甲班",IF(AND(D29=2),"乙班",IF(AND(D29=3),"丙班",IF(AND(D29=4),"丁班",))))</f>
        <v>甲班</v>
      </c>
      <c r="F29" s="793"/>
      <c r="G29" s="439"/>
      <c r="H29" s="10"/>
    </row>
    <row ht="33.75" customHeight="1" r="30">
      <c r="A30" s="787"/>
      <c r="B30" s="788"/>
      <c r="C30" s="588" t="s">
        <v>434</v>
      </c>
      <c r="D30" s="606">
        <f>IF(AND(D29=4),1,IF(AND(D29&lt;4),(D29+1),))</f>
        <v>2</v>
      </c>
      <c r="E30" s="588" t="str">
        <f>IF(AND(D30=1),"甲班",IF(AND(D30=2),"乙班",IF(AND(D30=3),"丙班",IF(AND(D30=4),"丁班",))))</f>
        <v>乙班</v>
      </c>
      <c r="F30" s="793"/>
      <c r="G30" s="439"/>
      <c r="H30" s="10"/>
    </row>
    <row ht="35.25" customHeight="1" r="31">
      <c r="A31" s="790"/>
      <c r="B31" s="791"/>
      <c r="C31" s="588" t="s">
        <v>437</v>
      </c>
      <c r="D31" s="606">
        <f>IF(AND(D30=4),1,IF(AND(D30&lt;4),(D30+1),))</f>
        <v>3</v>
      </c>
      <c r="E31" s="588" t="str">
        <f>IF(AND(D31=1),"甲班",IF(AND(D31=2),"乙班",IF(AND(D31=3),"丙班",IF(AND(D31=4),"丁班",))))</f>
        <v>丙班</v>
      </c>
      <c r="F31" s="793"/>
      <c r="G31" s="10"/>
      <c r="H31" s="10"/>
    </row>
    <row ht="34.5" customHeight="1" r="32">
      <c r="A32" s="783">
        <f ca="1">A29+1</f>
        <v>43596</v>
      </c>
      <c r="B32" s="784">
        <f ca="1">A32</f>
        <v>43596</v>
      </c>
      <c r="C32" s="588" t="s">
        <v>424</v>
      </c>
      <c r="D32" s="606">
        <f>IF(AND(D26=1),4,IF(AND(D26&gt;1),(D26-1),))</f>
        <v>1</v>
      </c>
      <c r="E32" s="588" t="str">
        <f>IF(AND(D32=1),"甲班",IF(AND(D32=2),"乙班",IF(AND(D32=3),"丙班",IF(AND(D32=4),"丁班",))))</f>
        <v>甲班</v>
      </c>
      <c r="F32" s="793"/>
      <c r="G32" s="439"/>
      <c r="H32" s="10"/>
    </row>
    <row ht="33.75" customHeight="1" r="33">
      <c r="A33" s="787"/>
      <c r="B33" s="788"/>
      <c r="C33" s="588" t="s">
        <v>434</v>
      </c>
      <c r="D33" s="606">
        <f>IF(AND(D32=4),1,IF(AND(D32&lt;4),(D32+1),))</f>
        <v>2</v>
      </c>
      <c r="E33" s="588" t="str">
        <f>IF(AND(D33=1),"甲班",IF(AND(D33=2),"乙班",IF(AND(D33=3),"丙班",IF(AND(D33=4),"丁班",))))</f>
        <v>乙班</v>
      </c>
      <c r="F33" s="793"/>
      <c r="G33" s="439"/>
      <c r="H33" s="10"/>
    </row>
    <row ht="35.25" customHeight="1" r="34">
      <c r="A34" s="790"/>
      <c r="B34" s="791"/>
      <c r="C34" s="588" t="s">
        <v>437</v>
      </c>
      <c r="D34" s="606">
        <f>IF(AND(D33=4),1,IF(AND(D33&lt;4),(D33+1),))</f>
        <v>3</v>
      </c>
      <c r="E34" s="588" t="str">
        <f>IF(AND(D34=1),"甲班",IF(AND(D34=2),"乙班",IF(AND(D34=3),"丙班",IF(AND(D34=4),"丁班",))))</f>
        <v>丙班</v>
      </c>
      <c r="F34" s="793"/>
      <c r="G34" s="10"/>
      <c r="H34" s="10"/>
    </row>
    <row ht="34.5" customHeight="1" r="35">
      <c r="A35" s="783">
        <f ca="1">A32+1</f>
        <v>43597</v>
      </c>
      <c r="B35" s="784">
        <f ca="1">A35</f>
        <v>43597</v>
      </c>
      <c r="C35" s="588" t="s">
        <v>424</v>
      </c>
      <c r="D35" s="606">
        <f>IF(AND(D29=1),4,IF(AND(D29&gt;1),(D29-1),))</f>
        <v>4</v>
      </c>
      <c r="E35" s="588" t="str">
        <f>IF(AND(D35=1),"甲班",IF(AND(D35=2),"乙班",IF(AND(D35=3),"丙班",IF(AND(D35=4),"丁班",))))</f>
        <v>丁班</v>
      </c>
      <c r="F35" s="793"/>
      <c r="G35" s="439"/>
      <c r="H35" s="10"/>
    </row>
    <row ht="33.75" customHeight="1" r="36">
      <c r="A36" s="787"/>
      <c r="B36" s="788"/>
      <c r="C36" s="588" t="s">
        <v>434</v>
      </c>
      <c r="D36" s="606">
        <f>IF(AND(D35=4),1,IF(AND(D35&lt;4),(D35+1),))</f>
        <v>1</v>
      </c>
      <c r="E36" s="588" t="str">
        <f>IF(AND(D36=1),"甲班",IF(AND(D36=2),"乙班",IF(AND(D36=3),"丙班",IF(AND(D36=4),"丁班",))))</f>
        <v>甲班</v>
      </c>
      <c r="F36" s="793"/>
      <c r="G36" s="439"/>
      <c r="H36" s="10"/>
    </row>
    <row ht="35.25" customHeight="1" r="37">
      <c r="A37" s="790"/>
      <c r="B37" s="791"/>
      <c r="C37" s="588" t="s">
        <v>437</v>
      </c>
      <c r="D37" s="606">
        <f>IF(AND(D36=4),1,IF(AND(D36&lt;4),(D36+1),))</f>
        <v>2</v>
      </c>
      <c r="E37" s="588" t="str">
        <f>IF(AND(D37=1),"甲班",IF(AND(D37=2),"乙班",IF(AND(D37=3),"丙班",IF(AND(D37=4),"丁班",))))</f>
        <v>乙班</v>
      </c>
      <c r="F37" s="793"/>
      <c r="G37" s="439"/>
      <c r="H37" s="10"/>
    </row>
    <row ht="34.5" customHeight="1" r="38">
      <c r="A38" s="783">
        <f ca="1">A35+1</f>
        <v>43598</v>
      </c>
      <c r="B38" s="784">
        <f ca="1">A38</f>
        <v>43598</v>
      </c>
      <c r="C38" s="588" t="s">
        <v>424</v>
      </c>
      <c r="D38" s="606">
        <f>IF(AND(D32=1),4,IF(AND(D32&gt;1),(D32-1),))</f>
        <v>4</v>
      </c>
      <c r="E38" s="588" t="str">
        <f>IF(AND(D38=1),"甲班",IF(AND(D38=2),"乙班",IF(AND(D38=3),"丙班",IF(AND(D38=4),"丁班",))))</f>
        <v>丁班</v>
      </c>
      <c r="F38" s="793"/>
      <c r="G38" s="439"/>
      <c r="H38" s="10"/>
    </row>
    <row ht="33.75" customHeight="1" r="39">
      <c r="A39" s="787"/>
      <c r="B39" s="788"/>
      <c r="C39" s="588" t="s">
        <v>434</v>
      </c>
      <c r="D39" s="606">
        <f>IF(AND(D38=4),1,IF(AND(D38&lt;4),(D38+1),))</f>
        <v>1</v>
      </c>
      <c r="E39" s="588" t="str">
        <f>IF(AND(D39=1),"甲班",IF(AND(D39=2),"乙班",IF(AND(D39=3),"丙班",IF(AND(D39=4),"丁班",))))</f>
        <v>甲班</v>
      </c>
      <c r="F39" s="793"/>
      <c r="G39" s="439"/>
      <c r="H39" s="10"/>
    </row>
    <row ht="35.25" customHeight="1" r="40">
      <c r="A40" s="790"/>
      <c r="B40" s="791"/>
      <c r="C40" s="588" t="s">
        <v>437</v>
      </c>
      <c r="D40" s="606">
        <f>IF(AND(D39=4),1,IF(AND(D39&lt;4),(D39+1),))</f>
        <v>2</v>
      </c>
      <c r="E40" s="588" t="str">
        <f>IF(AND(D40=1),"甲班",IF(AND(D40=2),"乙班",IF(AND(D40=3),"丙班",IF(AND(D40=4),"丁班",))))</f>
        <v>乙班</v>
      </c>
      <c r="F40" s="793"/>
      <c r="G40" s="439"/>
      <c r="H40" s="10"/>
    </row>
    <row ht="34.5" customHeight="1" r="41">
      <c r="A41" s="783">
        <f ca="1">A38+1</f>
        <v>43599</v>
      </c>
      <c r="B41" s="784">
        <f ca="1">A41</f>
        <v>43599</v>
      </c>
      <c r="C41" s="588" t="s">
        <v>424</v>
      </c>
      <c r="D41" s="606">
        <f>IF(AND(D35=1),4,IF(AND(D35&gt;1),(D35-1),))</f>
        <v>3</v>
      </c>
      <c r="E41" s="588" t="str">
        <f>IF(AND(D41=1),"甲班",IF(AND(D41=2),"乙班",IF(AND(D41=3),"丙班",IF(AND(D41=4),"丁班",))))</f>
        <v>丙班</v>
      </c>
      <c r="F41" s="793"/>
      <c r="G41" s="439"/>
      <c r="H41" s="10"/>
    </row>
    <row ht="33.75" customHeight="1" r="42">
      <c r="A42" s="787"/>
      <c r="B42" s="788"/>
      <c r="C42" s="588" t="s">
        <v>434</v>
      </c>
      <c r="D42" s="606">
        <f>IF(AND(D41=4),1,IF(AND(D41&lt;4),(D41+1),))</f>
        <v>4</v>
      </c>
      <c r="E42" s="588" t="str">
        <f>IF(AND(D42=1),"甲班",IF(AND(D42=2),"乙班",IF(AND(D42=3),"丙班",IF(AND(D42=4),"丁班",))))</f>
        <v>丁班</v>
      </c>
      <c r="F42" s="793"/>
      <c r="G42" s="439"/>
      <c r="H42" s="10"/>
    </row>
    <row ht="35.25" customHeight="1" r="43">
      <c r="A43" s="790"/>
      <c r="B43" s="791"/>
      <c r="C43" s="588" t="s">
        <v>437</v>
      </c>
      <c r="D43" s="606">
        <f>IF(AND(D42=4),1,IF(AND(D42&lt;4),(D42+1),))</f>
        <v>1</v>
      </c>
      <c r="E43" s="588" t="str">
        <f>IF(AND(D43=1),"甲班",IF(AND(D43=2),"乙班",IF(AND(D43=3),"丙班",IF(AND(D43=4),"丁班",))))</f>
        <v>甲班</v>
      </c>
      <c r="F43" s="793"/>
      <c r="G43" s="439"/>
      <c r="H43" s="10"/>
    </row>
    <row ht="34.5" customHeight="1" r="44">
      <c r="A44" s="783">
        <f ca="1">A41+1</f>
        <v>43600</v>
      </c>
      <c r="B44" s="784">
        <f ca="1">A44</f>
        <v>43600</v>
      </c>
      <c r="C44" s="588" t="s">
        <v>424</v>
      </c>
      <c r="D44" s="606">
        <f>IF(AND(D38=1),4,IF(AND(D38&gt;1),(D38-1),))</f>
        <v>3</v>
      </c>
      <c r="E44" s="588" t="str">
        <f>IF(AND(D44=1),"甲班",IF(AND(D44=2),"乙班",IF(AND(D44=3),"丙班",IF(AND(D44=4),"丁班",))))</f>
        <v>丙班</v>
      </c>
      <c r="F44" s="793"/>
      <c r="G44" s="439"/>
      <c r="H44" s="10"/>
    </row>
    <row ht="33.75" customHeight="1" r="45">
      <c r="A45" s="787"/>
      <c r="B45" s="788"/>
      <c r="C45" s="588" t="s">
        <v>434</v>
      </c>
      <c r="D45" s="606">
        <f>IF(AND(D44=4),1,IF(AND(D44&lt;4),(D44+1),))</f>
        <v>4</v>
      </c>
      <c r="E45" s="588" t="str">
        <f>IF(AND(D45=1),"甲班",IF(AND(D45=2),"乙班",IF(AND(D45=3),"丙班",IF(AND(D45=4),"丁班",))))</f>
        <v>丁班</v>
      </c>
      <c r="F45" s="793"/>
      <c r="G45" s="439"/>
      <c r="H45" s="10"/>
    </row>
    <row ht="35.25" customHeight="1" r="46">
      <c r="A46" s="790"/>
      <c r="B46" s="791"/>
      <c r="C46" s="588" t="s">
        <v>437</v>
      </c>
      <c r="D46" s="606">
        <f>IF(AND(D45=4),1,IF(AND(D45&lt;4),(D45+1),))</f>
        <v>1</v>
      </c>
      <c r="E46" s="588" t="str">
        <f>IF(AND(D46=1),"甲班",IF(AND(D46=2),"乙班",IF(AND(D46=3),"丙班",IF(AND(D46=4),"丁班",))))</f>
        <v>甲班</v>
      </c>
      <c r="F46" s="793"/>
      <c r="G46" s="439"/>
      <c r="H46" s="10"/>
    </row>
    <row ht="34.5" customHeight="1" r="47">
      <c r="A47" s="783">
        <f ca="1">A44+1</f>
        <v>43601</v>
      </c>
      <c r="B47" s="784">
        <f ca="1">A47</f>
        <v>43601</v>
      </c>
      <c r="C47" s="588" t="s">
        <v>424</v>
      </c>
      <c r="D47" s="606">
        <f>IF(AND(D41=1),4,IF(AND(D41&gt;1),(D41-1),))</f>
        <v>2</v>
      </c>
      <c r="E47" s="588" t="str">
        <f>IF(AND(D47=1),"甲班",IF(AND(D47=2),"乙班",IF(AND(D47=3),"丙班",IF(AND(D47=4),"丁班",))))</f>
        <v>乙班</v>
      </c>
      <c r="F47" s="793"/>
      <c r="G47" s="439"/>
      <c r="H47" s="10"/>
    </row>
    <row ht="33.75" customHeight="1" r="48">
      <c r="A48" s="787"/>
      <c r="B48" s="788"/>
      <c r="C48" s="588" t="s">
        <v>434</v>
      </c>
      <c r="D48" s="606">
        <f>IF(AND(D47=4),1,IF(AND(D47&lt;4),(D47+1),))</f>
        <v>3</v>
      </c>
      <c r="E48" s="588" t="str">
        <f>IF(AND(D48=1),"甲班",IF(AND(D48=2),"乙班",IF(AND(D48=3),"丙班",IF(AND(D48=4),"丁班",))))</f>
        <v>丙班</v>
      </c>
      <c r="F48" s="793"/>
      <c r="G48" s="439"/>
      <c r="H48" s="10"/>
    </row>
    <row ht="35.25" customHeight="1" r="49">
      <c r="A49" s="790"/>
      <c r="B49" s="791"/>
      <c r="C49" s="588" t="s">
        <v>437</v>
      </c>
      <c r="D49" s="606">
        <f>IF(AND(D48=4),1,IF(AND(D48&lt;4),(D48+1),))</f>
        <v>4</v>
      </c>
      <c r="E49" s="588" t="str">
        <f>IF(AND(D49=1),"甲班",IF(AND(D49=2),"乙班",IF(AND(D49=3),"丙班",IF(AND(D49=4),"丁班",))))</f>
        <v>丁班</v>
      </c>
      <c r="F49" s="793"/>
      <c r="G49" s="439"/>
      <c r="H49" s="10"/>
    </row>
    <row ht="34.5" customHeight="1" r="50">
      <c r="A50" s="783">
        <f ca="1">A47+1</f>
        <v>43602</v>
      </c>
      <c r="B50" s="784">
        <f ca="1">A50</f>
        <v>43602</v>
      </c>
      <c r="C50" s="588" t="s">
        <v>424</v>
      </c>
      <c r="D50" s="606">
        <f>IF(AND(D44=1),4,IF(AND(D44&gt;1),(D44-1),))</f>
        <v>2</v>
      </c>
      <c r="E50" s="588" t="str">
        <f>IF(AND(D50=1),"甲班",IF(AND(D50=2),"乙班",IF(AND(D50=3),"丙班",IF(AND(D50=4),"丁班",))))</f>
        <v>乙班</v>
      </c>
      <c r="F50" s="793"/>
      <c r="G50" s="439"/>
      <c r="H50" s="10"/>
    </row>
    <row ht="33.75" customHeight="1" r="51">
      <c r="A51" s="787"/>
      <c r="B51" s="788"/>
      <c r="C51" s="588" t="s">
        <v>434</v>
      </c>
      <c r="D51" s="606">
        <f>IF(AND(D50=4),1,IF(AND(D50&lt;4),(D50+1),))</f>
        <v>3</v>
      </c>
      <c r="E51" s="588" t="str">
        <f>IF(AND(D51=1),"甲班",IF(AND(D51=2),"乙班",IF(AND(D51=3),"丙班",IF(AND(D51=4),"丁班",))))</f>
        <v>丙班</v>
      </c>
      <c r="F51" s="793"/>
      <c r="G51" s="439"/>
      <c r="H51" s="10"/>
    </row>
    <row ht="35.25" customHeight="1" r="52">
      <c r="A52" s="790"/>
      <c r="B52" s="791"/>
      <c r="C52" s="588" t="s">
        <v>437</v>
      </c>
      <c r="D52" s="606">
        <f>IF(AND(D51=4),1,IF(AND(D51&lt;4),(D51+1),))</f>
        <v>4</v>
      </c>
      <c r="E52" s="588" t="str">
        <f>IF(AND(D52=1),"甲班",IF(AND(D52=2),"乙班",IF(AND(D52=3),"丙班",IF(AND(D52=4),"丁班",))))</f>
        <v>丁班</v>
      </c>
      <c r="F52" s="793"/>
      <c r="G52" s="439"/>
      <c r="H52" s="10"/>
    </row>
    <row ht="34.5" customHeight="1" r="53">
      <c r="A53" s="783">
        <f ca="1">A50+1</f>
        <v>43603</v>
      </c>
      <c r="B53" s="784">
        <f ca="1">A53</f>
        <v>43603</v>
      </c>
      <c r="C53" s="588" t="s">
        <v>424</v>
      </c>
      <c r="D53" s="606">
        <f>IF(AND(D47=1),4,IF(AND(D47&gt;1),(D47-1),))</f>
        <v>1</v>
      </c>
      <c r="E53" s="588" t="str">
        <f>IF(AND(D53=1),"甲班",IF(AND(D53=2),"乙班",IF(AND(D53=3),"丙班",IF(AND(D53=4),"丁班",))))</f>
        <v>甲班</v>
      </c>
      <c r="F53" s="793"/>
      <c r="G53" s="439"/>
      <c r="H53" s="10"/>
    </row>
    <row ht="33.75" customHeight="1" r="54">
      <c r="A54" s="787"/>
      <c r="B54" s="788"/>
      <c r="C54" s="588" t="s">
        <v>434</v>
      </c>
      <c r="D54" s="606">
        <f>IF(AND(D53=4),1,IF(AND(D53&lt;4),(D53+1),))</f>
        <v>2</v>
      </c>
      <c r="E54" s="588" t="str">
        <f>IF(AND(D54=1),"甲班",IF(AND(D54=2),"乙班",IF(AND(D54=3),"丙班",IF(AND(D54=4),"丁班",))))</f>
        <v>乙班</v>
      </c>
      <c r="F54" s="793"/>
      <c r="G54" s="10"/>
      <c r="H54" s="10"/>
    </row>
    <row ht="35.25" customHeight="1" r="55">
      <c r="A55" s="790"/>
      <c r="B55" s="791"/>
      <c r="C55" s="588" t="s">
        <v>437</v>
      </c>
      <c r="D55" s="606">
        <f>IF(AND(D54=4),1,IF(AND(D54&lt;4),(D54+1),))</f>
        <v>3</v>
      </c>
      <c r="E55" s="588" t="str">
        <f>IF(AND(D55=1),"甲班",IF(AND(D55=2),"乙班",IF(AND(D55=3),"丙班",IF(AND(D55=4),"丁班",))))</f>
        <v>丙班</v>
      </c>
      <c r="F55" s="793"/>
      <c r="G55" s="439"/>
      <c r="H55" s="10"/>
    </row>
    <row ht="34.5" customHeight="1" r="56">
      <c r="A56" s="783">
        <f ca="1">A53+1</f>
        <v>43604</v>
      </c>
      <c r="B56" s="784">
        <f ca="1">A56</f>
        <v>43604</v>
      </c>
      <c r="C56" s="588" t="s">
        <v>424</v>
      </c>
      <c r="D56" s="606">
        <f>IF(AND(D50=1),4,IF(AND(D50&gt;1),(D50-1),))</f>
        <v>1</v>
      </c>
      <c r="E56" s="588" t="str">
        <f>IF(AND(D56=1),"甲班",IF(AND(D56=2),"乙班",IF(AND(D56=3),"丙班",IF(AND(D56=4),"丁班",))))</f>
        <v>甲班</v>
      </c>
      <c r="F56" s="793"/>
      <c r="G56" s="439"/>
      <c r="H56" s="10"/>
    </row>
    <row ht="33.75" customHeight="1" r="57">
      <c r="A57" s="787"/>
      <c r="B57" s="788"/>
      <c r="C57" s="588" t="s">
        <v>434</v>
      </c>
      <c r="D57" s="606">
        <f>IF(AND(D56=4),1,IF(AND(D56&lt;4),(D56+1),))</f>
        <v>2</v>
      </c>
      <c r="E57" s="588" t="str">
        <f>IF(AND(D57=1),"甲班",IF(AND(D57=2),"乙班",IF(AND(D57=3),"丙班",IF(AND(D57=4),"丁班",))))</f>
        <v>乙班</v>
      </c>
      <c r="F57" s="793"/>
      <c r="G57" s="439"/>
      <c r="H57" s="10"/>
    </row>
    <row ht="35.25" customHeight="1" r="58">
      <c r="A58" s="790"/>
      <c r="B58" s="791"/>
      <c r="C58" s="588" t="s">
        <v>437</v>
      </c>
      <c r="D58" s="606">
        <f>IF(AND(D57=4),1,IF(AND(D57&lt;4),(D57+1),))</f>
        <v>3</v>
      </c>
      <c r="E58" s="588" t="str">
        <f>IF(AND(D58=1),"甲班",IF(AND(D58=2),"乙班",IF(AND(D58=3),"丙班",IF(AND(D58=4),"丁班",))))</f>
        <v>丙班</v>
      </c>
      <c r="F58" s="793"/>
      <c r="G58" s="439"/>
      <c r="H58" s="10"/>
    </row>
    <row ht="34.5" customHeight="1" r="59">
      <c r="A59" s="783">
        <f ca="1">A56+1</f>
        <v>43605</v>
      </c>
      <c r="B59" s="784">
        <f ca="1">A59</f>
        <v>43605</v>
      </c>
      <c r="C59" s="588" t="s">
        <v>424</v>
      </c>
      <c r="D59" s="606">
        <f>IF(AND(D53=1),4,IF(AND(D53&gt;1),(D53-1),))</f>
        <v>4</v>
      </c>
      <c r="E59" s="588" t="str">
        <f>IF(AND(D59=1),"甲班",IF(AND(D59=2),"乙班",IF(AND(D59=3),"丙班",IF(AND(D59=4),"丁班",))))</f>
        <v>丁班</v>
      </c>
      <c r="F59" s="793"/>
      <c r="G59" s="439"/>
      <c r="H59" s="10"/>
    </row>
    <row ht="33.75" customHeight="1" r="60">
      <c r="A60" s="787"/>
      <c r="B60" s="788"/>
      <c r="C60" s="588" t="s">
        <v>434</v>
      </c>
      <c r="D60" s="606">
        <f>IF(AND(D59=4),1,IF(AND(D59&lt;4),(D59+1),))</f>
        <v>1</v>
      </c>
      <c r="E60" s="588" t="str">
        <f>IF(AND(D60=1),"甲班",IF(AND(D60=2),"乙班",IF(AND(D60=3),"丙班",IF(AND(D60=4),"丁班",))))</f>
        <v>甲班</v>
      </c>
      <c r="F60" s="793"/>
      <c r="G60" s="439"/>
      <c r="H60" s="10"/>
    </row>
    <row ht="35.25" customHeight="1" r="61">
      <c r="A61" s="790"/>
      <c r="B61" s="791"/>
      <c r="C61" s="588" t="s">
        <v>437</v>
      </c>
      <c r="D61" s="606">
        <f>IF(AND(D60=4),1,IF(AND(D60&lt;4),(D60+1),))</f>
        <v>2</v>
      </c>
      <c r="E61" s="588" t="str">
        <f>IF(AND(D61=1),"甲班",IF(AND(D61=2),"乙班",IF(AND(D61=3),"丙班",IF(AND(D61=4),"丁班",))))</f>
        <v>乙班</v>
      </c>
      <c r="F61" s="793"/>
      <c r="G61" s="439"/>
      <c r="H61" s="10"/>
    </row>
    <row ht="34.5" customHeight="1" r="62">
      <c r="A62" s="783">
        <f ca="1">A59+1</f>
        <v>43606</v>
      </c>
      <c r="B62" s="784">
        <f ca="1">A62</f>
        <v>43606</v>
      </c>
      <c r="C62" s="588" t="s">
        <v>424</v>
      </c>
      <c r="D62" s="606">
        <f>IF(AND(D56=1),4,IF(AND(D56&gt;1),(D56-1),))</f>
        <v>4</v>
      </c>
      <c r="E62" s="588" t="str">
        <f>IF(AND(D62=1),"甲班",IF(AND(D62=2),"乙班",IF(AND(D62=3),"丙班",IF(AND(D62=4),"丁班",))))</f>
        <v>丁班</v>
      </c>
      <c r="F62" s="793"/>
      <c r="G62" s="439"/>
      <c r="H62" s="10"/>
    </row>
    <row ht="33.75" customHeight="1" r="63">
      <c r="A63" s="787"/>
      <c r="B63" s="788"/>
      <c r="C63" s="588" t="s">
        <v>434</v>
      </c>
      <c r="D63" s="606">
        <f>IF(AND(D62=4),1,IF(AND(D62&lt;4),(D62+1),))</f>
        <v>1</v>
      </c>
      <c r="E63" s="588" t="str">
        <f>IF(AND(D63=1),"甲班",IF(AND(D63=2),"乙班",IF(AND(D63=3),"丙班",IF(AND(D63=4),"丁班",))))</f>
        <v>甲班</v>
      </c>
      <c r="F63" s="793"/>
      <c r="G63" s="439"/>
      <c r="H63" s="10"/>
    </row>
    <row ht="35.25" customHeight="1" r="64">
      <c r="A64" s="790"/>
      <c r="B64" s="791"/>
      <c r="C64" s="588" t="s">
        <v>437</v>
      </c>
      <c r="D64" s="606">
        <f>IF(AND(D63=4),1,IF(AND(D63&lt;4),(D63+1),))</f>
        <v>2</v>
      </c>
      <c r="E64" s="588" t="str">
        <f>IF(AND(D64=1),"甲班",IF(AND(D64=2),"乙班",IF(AND(D64=3),"丙班",IF(AND(D64=4),"丁班",))))</f>
        <v>乙班</v>
      </c>
      <c r="F64" s="793"/>
      <c r="G64" s="439"/>
      <c r="H64" s="10"/>
    </row>
    <row ht="34.5" customHeight="1" r="65">
      <c r="A65" s="783">
        <f ca="1">A62+1</f>
        <v>43607</v>
      </c>
      <c r="B65" s="784">
        <f ca="1">A65</f>
        <v>43607</v>
      </c>
      <c r="C65" s="588" t="s">
        <v>424</v>
      </c>
      <c r="D65" s="606">
        <f>IF(AND(D59=1),4,IF(AND(D59&gt;1),(D59-1),))</f>
        <v>3</v>
      </c>
      <c r="E65" s="588" t="str">
        <f>IF(AND(D65=1),"甲班",IF(AND(D65=2),"乙班",IF(AND(D65=3),"丙班",IF(AND(D65=4),"丁班",))))</f>
        <v>丙班</v>
      </c>
      <c r="F65" s="793"/>
      <c r="G65" s="439"/>
      <c r="H65" s="10"/>
    </row>
    <row ht="33.75" customHeight="1" r="66">
      <c r="A66" s="787"/>
      <c r="B66" s="788"/>
      <c r="C66" s="588" t="s">
        <v>434</v>
      </c>
      <c r="D66" s="606">
        <f>IF(AND(D65=4),1,IF(AND(D65&lt;4),(D65+1),))</f>
        <v>4</v>
      </c>
      <c r="E66" s="588" t="str">
        <f>IF(AND(D66=1),"甲班",IF(AND(D66=2),"乙班",IF(AND(D66=3),"丙班",IF(AND(D66=4),"丁班",))))</f>
        <v>丁班</v>
      </c>
      <c r="F66" s="793"/>
      <c r="G66" s="439"/>
      <c r="H66" s="10"/>
    </row>
    <row ht="35.25" customHeight="1" r="67">
      <c r="A67" s="790"/>
      <c r="B67" s="791"/>
      <c r="C67" s="588" t="s">
        <v>437</v>
      </c>
      <c r="D67" s="606">
        <f>IF(AND(D66=4),1,IF(AND(D66&lt;4),(D66+1),))</f>
        <v>1</v>
      </c>
      <c r="E67" s="588" t="str">
        <f>IF(AND(D67=1),"甲班",IF(AND(D67=2),"乙班",IF(AND(D67=3),"丙班",IF(AND(D67=4),"丁班",))))</f>
        <v>甲班</v>
      </c>
      <c r="F67" s="793"/>
      <c r="G67" s="439"/>
      <c r="H67" s="10"/>
    </row>
    <row ht="34.5" customHeight="1" r="68">
      <c r="A68" s="783">
        <f ca="1">A65+1</f>
        <v>43608</v>
      </c>
      <c r="B68" s="784">
        <f ca="1">A68</f>
        <v>43608</v>
      </c>
      <c r="C68" s="588" t="s">
        <v>424</v>
      </c>
      <c r="D68" s="606">
        <f>IF(AND(D62=1),4,IF(AND(D62&gt;1),(D62-1),))</f>
        <v>3</v>
      </c>
      <c r="E68" s="588" t="str">
        <f>IF(AND(D68=1),"甲班",IF(AND(D68=2),"乙班",IF(AND(D68=3),"丙班",IF(AND(D68=4),"丁班",))))</f>
        <v>丙班</v>
      </c>
      <c r="F68" s="793"/>
      <c r="G68" s="439"/>
      <c r="H68" s="10"/>
    </row>
    <row ht="33.75" customHeight="1" r="69">
      <c r="A69" s="787"/>
      <c r="B69" s="788"/>
      <c r="C69" s="588" t="s">
        <v>434</v>
      </c>
      <c r="D69" s="606">
        <f>IF(AND(D68=4),1,IF(AND(D68&lt;4),(D68+1),))</f>
        <v>4</v>
      </c>
      <c r="E69" s="588" t="str">
        <f>IF(AND(D69=1),"甲班",IF(AND(D69=2),"乙班",IF(AND(D69=3),"丙班",IF(AND(D69=4),"丁班",))))</f>
        <v>丁班</v>
      </c>
      <c r="F69" s="793"/>
      <c r="G69" s="439"/>
      <c r="H69" s="10"/>
    </row>
    <row ht="35.25" customHeight="1" r="70">
      <c r="A70" s="790"/>
      <c r="B70" s="791"/>
      <c r="C70" s="588" t="s">
        <v>437</v>
      </c>
      <c r="D70" s="606">
        <f>IF(AND(D69=4),1,IF(AND(D69&lt;4),(D69+1),))</f>
        <v>1</v>
      </c>
      <c r="E70" s="588" t="str">
        <f>IF(AND(D70=1),"甲班",IF(AND(D70=2),"乙班",IF(AND(D70=3),"丙班",IF(AND(D70=4),"丁班",))))</f>
        <v>甲班</v>
      </c>
      <c r="F70" s="793"/>
      <c r="G70" s="439"/>
      <c r="H70" s="10"/>
    </row>
    <row ht="34.5" customHeight="1" r="71">
      <c r="A71" s="783">
        <f ca="1">A68+1</f>
        <v>43609</v>
      </c>
      <c r="B71" s="784">
        <f ca="1">A71</f>
        <v>43609</v>
      </c>
      <c r="C71" s="588" t="s">
        <v>424</v>
      </c>
      <c r="D71" s="606">
        <f>IF(AND(D65=1),4,IF(AND(D65&gt;1),(D65-1),))</f>
        <v>2</v>
      </c>
      <c r="E71" s="588" t="str">
        <f>IF(AND(D71=1),"甲班",IF(AND(D71=2),"乙班",IF(AND(D71=3),"丙班",IF(AND(D71=4),"丁班",))))</f>
        <v>乙班</v>
      </c>
      <c r="F71" s="793"/>
      <c r="G71" s="439"/>
      <c r="H71" s="10"/>
    </row>
    <row ht="33.75" customHeight="1" r="72">
      <c r="A72" s="787"/>
      <c r="B72" s="788"/>
      <c r="C72" s="588" t="s">
        <v>434</v>
      </c>
      <c r="D72" s="606">
        <f>IF(AND(D71=4),1,IF(AND(D71&lt;4),(D71+1),))</f>
        <v>3</v>
      </c>
      <c r="E72" s="588" t="str">
        <f>IF(AND(D72=1),"甲班",IF(AND(D72=2),"乙班",IF(AND(D72=3),"丙班",IF(AND(D72=4),"丁班",))))</f>
        <v>丙班</v>
      </c>
      <c r="F72" s="793"/>
      <c r="G72" s="439"/>
      <c r="H72" s="10"/>
    </row>
    <row ht="35.25" customHeight="1" r="73">
      <c r="A73" s="790"/>
      <c r="B73" s="791"/>
      <c r="C73" s="588" t="s">
        <v>437</v>
      </c>
      <c r="D73" s="606">
        <f>IF(AND(D72=4),1,IF(AND(D72&lt;4),(D72+1),))</f>
        <v>4</v>
      </c>
      <c r="E73" s="588" t="str">
        <f>IF(AND(D73=1),"甲班",IF(AND(D73=2),"乙班",IF(AND(D73=3),"丙班",IF(AND(D73=4),"丁班",))))</f>
        <v>丁班</v>
      </c>
      <c r="F73" s="793"/>
      <c r="G73" s="439"/>
      <c r="H73" s="10"/>
    </row>
    <row ht="34.5" customHeight="1" r="74">
      <c r="A74" s="783">
        <f ca="1">A71+1</f>
        <v>43610</v>
      </c>
      <c r="B74" s="784">
        <f ca="1">A74</f>
        <v>43610</v>
      </c>
      <c r="C74" s="588" t="s">
        <v>424</v>
      </c>
      <c r="D74" s="606">
        <f>IF(AND(D68=1),4,IF(AND(D68&gt;1),(D68-1),))</f>
        <v>2</v>
      </c>
      <c r="E74" s="588" t="str">
        <f>IF(AND(D74=1),"甲班",IF(AND(D74=2),"乙班",IF(AND(D74=3),"丙班",IF(AND(D74=4),"丁班",))))</f>
        <v>乙班</v>
      </c>
      <c r="F74" s="793"/>
      <c r="G74" s="439"/>
      <c r="H74" s="10"/>
    </row>
    <row ht="33.75" customHeight="1" r="75">
      <c r="A75" s="787"/>
      <c r="B75" s="788"/>
      <c r="C75" s="588" t="s">
        <v>434</v>
      </c>
      <c r="D75" s="606">
        <f>IF(AND(D74=4),1,IF(AND(D74&lt;4),(D74+1),))</f>
        <v>3</v>
      </c>
      <c r="E75" s="588" t="str">
        <f>IF(AND(D75=1),"甲班",IF(AND(D75=2),"乙班",IF(AND(D75=3),"丙班",IF(AND(D75=4),"丁班",))))</f>
        <v>丙班</v>
      </c>
      <c r="F75" s="793"/>
      <c r="G75" s="439"/>
      <c r="H75" s="10"/>
    </row>
    <row ht="35.25" customHeight="1" r="76">
      <c r="A76" s="790"/>
      <c r="B76" s="791"/>
      <c r="C76" s="588" t="s">
        <v>437</v>
      </c>
      <c r="D76" s="606">
        <f>IF(AND(D75=4),1,IF(AND(D75&lt;4),(D75+1),))</f>
        <v>4</v>
      </c>
      <c r="E76" s="588" t="str">
        <f>IF(AND(D76=1),"甲班",IF(AND(D76=2),"乙班",IF(AND(D76=3),"丙班",IF(AND(D76=4),"丁班",))))</f>
        <v>丁班</v>
      </c>
      <c r="F76" s="793"/>
      <c r="G76" s="439"/>
      <c r="H76" s="10"/>
    </row>
    <row ht="34.5" customHeight="1" r="77">
      <c r="A77" s="783">
        <f ca="1">A74+1</f>
        <v>43611</v>
      </c>
      <c r="B77" s="784">
        <f ca="1">A77</f>
        <v>43611</v>
      </c>
      <c r="C77" s="588" t="s">
        <v>424</v>
      </c>
      <c r="D77" s="606">
        <f>IF(AND(D71=1),4,IF(AND(D71&gt;1),(D71-1),))</f>
        <v>1</v>
      </c>
      <c r="E77" s="588" t="str">
        <f>IF(AND(D77=1),"甲班",IF(AND(D77=2),"乙班",IF(AND(D77=3),"丙班",IF(AND(D77=4),"丁班",))))</f>
        <v>甲班</v>
      </c>
      <c r="F77" s="793"/>
      <c r="G77" s="439"/>
      <c r="H77" s="10"/>
    </row>
    <row ht="33.75" customHeight="1" r="78">
      <c r="A78" s="787"/>
      <c r="B78" s="788"/>
      <c r="C78" s="588" t="s">
        <v>434</v>
      </c>
      <c r="D78" s="606">
        <f>IF(AND(D77=4),1,IF(AND(D77&lt;4),(D77+1),))</f>
        <v>2</v>
      </c>
      <c r="E78" s="588" t="str">
        <f>IF(AND(D78=1),"甲班",IF(AND(D78=2),"乙班",IF(AND(D78=3),"丙班",IF(AND(D78=4),"丁班",))))</f>
        <v>乙班</v>
      </c>
      <c r="F78" s="793"/>
      <c r="G78" s="439"/>
      <c r="H78" s="10"/>
    </row>
    <row ht="35.25" customHeight="1" r="79">
      <c r="A79" s="790"/>
      <c r="B79" s="791"/>
      <c r="C79" s="588" t="s">
        <v>437</v>
      </c>
      <c r="D79" s="606">
        <f>IF(AND(D78=4),1,IF(AND(D78&lt;4),(D78+1),))</f>
        <v>3</v>
      </c>
      <c r="E79" s="588" t="str">
        <f>IF(AND(D79=1),"甲班",IF(AND(D79=2),"乙班",IF(AND(D79=3),"丙班",IF(AND(D79=4),"丁班",))))</f>
        <v>丙班</v>
      </c>
      <c r="F79" s="793"/>
      <c r="G79" s="439"/>
      <c r="H79" s="10"/>
    </row>
    <row ht="34.5" customHeight="1" r="80">
      <c r="A80" s="783">
        <f ca="1">A77+1</f>
        <v>43612</v>
      </c>
      <c r="B80" s="784">
        <f ca="1">A80</f>
        <v>43612</v>
      </c>
      <c r="C80" s="588" t="s">
        <v>424</v>
      </c>
      <c r="D80" s="606">
        <f>IF(AND(D74=1),4,IF(AND(D74&gt;1),(D74-1),))</f>
        <v>1</v>
      </c>
      <c r="E80" s="588" t="str">
        <f>IF(AND(D80=1),"甲班",IF(AND(D80=2),"乙班",IF(AND(D80=3),"丙班",IF(AND(D80=4),"丁班",))))</f>
        <v>甲班</v>
      </c>
      <c r="F80" s="793"/>
      <c r="G80" s="439"/>
      <c r="H80" s="10"/>
    </row>
    <row ht="33.75" customHeight="1" r="81">
      <c r="A81" s="787"/>
      <c r="B81" s="788"/>
      <c r="C81" s="588" t="s">
        <v>434</v>
      </c>
      <c r="D81" s="606">
        <f>IF(AND(D80=4),1,IF(AND(D80&lt;4),(D80+1),))</f>
        <v>2</v>
      </c>
      <c r="E81" s="588" t="str">
        <f>IF(AND(D81=1),"甲班",IF(AND(D81=2),"乙班",IF(AND(D81=3),"丙班",IF(AND(D81=4),"丁班",))))</f>
        <v>乙班</v>
      </c>
      <c r="F81" s="793"/>
      <c r="G81" s="439"/>
      <c r="H81" s="10"/>
    </row>
    <row ht="35.25" customHeight="1" r="82">
      <c r="A82" s="790"/>
      <c r="B82" s="791"/>
      <c r="C82" s="588" t="s">
        <v>437</v>
      </c>
      <c r="D82" s="606">
        <f>IF(AND(D81=4),1,IF(AND(D81&lt;4),(D81+1),))</f>
        <v>3</v>
      </c>
      <c r="E82" s="588" t="str">
        <f>IF(AND(D82=1),"甲班",IF(AND(D82=2),"乙班",IF(AND(D82=3),"丙班",IF(AND(D82=4),"丁班",))))</f>
        <v>丙班</v>
      </c>
      <c r="F82" s="793"/>
      <c r="G82" s="439"/>
      <c r="H82" s="10"/>
    </row>
    <row ht="34.5" customHeight="1" r="83">
      <c r="A83" s="783">
        <f ca="1">A80+1</f>
        <v>43613</v>
      </c>
      <c r="B83" s="784">
        <f ca="1">A83</f>
        <v>43613</v>
      </c>
      <c r="C83" s="588" t="s">
        <v>424</v>
      </c>
      <c r="D83" s="606">
        <f>IF(AND(D77=1),4,IF(AND(D77&gt;1),(D77-1),))</f>
        <v>4</v>
      </c>
      <c r="E83" s="588" t="str">
        <f>IF(AND(D83=1),"甲班",IF(AND(D83=2),"乙班",IF(AND(D83=3),"丙班",IF(AND(D83=4),"丁班",))))</f>
        <v>丁班</v>
      </c>
      <c r="F83" s="793"/>
      <c r="G83" s="439"/>
      <c r="H83" s="10"/>
    </row>
    <row ht="33.75" customHeight="1" r="84">
      <c r="A84" s="787"/>
      <c r="B84" s="788"/>
      <c r="C84" s="588" t="s">
        <v>434</v>
      </c>
      <c r="D84" s="606">
        <f>IF(AND(D83=4),1,IF(AND(D83&lt;4),(D83+1),))</f>
        <v>1</v>
      </c>
      <c r="E84" s="588" t="str">
        <f>IF(AND(D84=1),"甲班",IF(AND(D84=2),"乙班",IF(AND(D84=3),"丙班",IF(AND(D84=4),"丁班",))))</f>
        <v>甲班</v>
      </c>
      <c r="F84" s="793"/>
      <c r="G84" s="439"/>
      <c r="H84" s="10"/>
    </row>
    <row ht="35.25" customHeight="1" r="85">
      <c r="A85" s="790"/>
      <c r="B85" s="791"/>
      <c r="C85" s="588" t="s">
        <v>437</v>
      </c>
      <c r="D85" s="606">
        <f>IF(AND(D84=4),1,IF(AND(D84&lt;4),(D84+1),))</f>
        <v>2</v>
      </c>
      <c r="E85" s="588" t="str">
        <f>IF(AND(D85=1),"甲班",IF(AND(D85=2),"乙班",IF(AND(D85=3),"丙班",IF(AND(D85=4),"丁班",))))</f>
        <v>乙班</v>
      </c>
      <c r="F85" s="793"/>
      <c r="G85" s="439"/>
      <c r="H85" s="10"/>
    </row>
    <row ht="34.5" customHeight="1" r="86">
      <c r="A86" s="783">
        <f ca="1">A83+1</f>
        <v>43614</v>
      </c>
      <c r="B86" s="784">
        <f ca="1">A86</f>
        <v>43614</v>
      </c>
      <c r="C86" s="588" t="s">
        <v>424</v>
      </c>
      <c r="D86" s="606">
        <f>IF(AND(D80=1),4,IF(AND(D80&gt;1),(D80-1),))</f>
        <v>4</v>
      </c>
      <c r="E86" s="588" t="str">
        <f>IF(AND(D86=1),"甲班",IF(AND(D86=2),"乙班",IF(AND(D86=3),"丙班",IF(AND(D86=4),"丁班",))))</f>
        <v>丁班</v>
      </c>
      <c r="F86" s="793"/>
      <c r="G86" s="439"/>
      <c r="H86" s="10"/>
    </row>
    <row ht="33.75" customHeight="1" r="87">
      <c r="A87" s="787"/>
      <c r="B87" s="788"/>
      <c r="C87" s="588" t="s">
        <v>434</v>
      </c>
      <c r="D87" s="606">
        <f>IF(AND(D86=4),1,IF(AND(D86&lt;4),(D86+1),))</f>
        <v>1</v>
      </c>
      <c r="E87" s="588" t="str">
        <f>IF(AND(D87=1),"甲班",IF(AND(D87=2),"乙班",IF(AND(D87=3),"丙班",IF(AND(D87=4),"丁班",))))</f>
        <v>甲班</v>
      </c>
      <c r="F87" s="793"/>
      <c r="G87" s="439"/>
      <c r="H87" s="10"/>
    </row>
    <row ht="35.25" customHeight="1" r="88">
      <c r="A88" s="790"/>
      <c r="B88" s="791"/>
      <c r="C88" s="588" t="s">
        <v>437</v>
      </c>
      <c r="D88" s="606">
        <f>IF(AND(D87=4),1,IF(AND(D87&lt;4),(D87+1),))</f>
        <v>2</v>
      </c>
      <c r="E88" s="588" t="str">
        <f>IF(AND(D88=1),"甲班",IF(AND(D88=2),"乙班",IF(AND(D88=3),"丙班",IF(AND(D88=4),"丁班",))))</f>
        <v>乙班</v>
      </c>
      <c r="F88" s="793"/>
      <c r="G88" s="439"/>
      <c r="H88" s="10"/>
    </row>
    <row ht="34.5" customHeight="1" r="89">
      <c r="A89" s="783">
        <f ca="1">A86+1</f>
        <v>43615</v>
      </c>
      <c r="B89" s="784">
        <f ca="1">A89</f>
        <v>43615</v>
      </c>
      <c r="C89" s="588" t="s">
        <v>424</v>
      </c>
      <c r="D89" s="606">
        <f>IF(AND(D83=1),4,IF(AND(D83&gt;1),(D83-1),))</f>
        <v>3</v>
      </c>
      <c r="E89" s="588" t="str">
        <f>IF(AND(D89=1),"甲班",IF(AND(D89=2),"乙班",IF(AND(D89=3),"丙班",IF(AND(D89=4),"丁班",))))</f>
        <v>丙班</v>
      </c>
      <c r="F89" s="793"/>
      <c r="G89" s="439"/>
      <c r="H89" s="10"/>
    </row>
    <row ht="33.75" customHeight="1" r="90">
      <c r="A90" s="787"/>
      <c r="B90" s="788"/>
      <c r="C90" s="588" t="s">
        <v>434</v>
      </c>
      <c r="D90" s="606">
        <f>IF(AND(D89=4),1,IF(AND(D89&lt;4),(D89+1),))</f>
        <v>4</v>
      </c>
      <c r="E90" s="588" t="str">
        <f>IF(AND(D90=1),"甲班",IF(AND(D90=2),"乙班",IF(AND(D90=3),"丙班",IF(AND(D90=4),"丁班",))))</f>
        <v>丁班</v>
      </c>
      <c r="F90" s="793"/>
      <c r="G90" s="439"/>
      <c r="H90" s="10"/>
    </row>
    <row ht="35.25" customHeight="1" r="91">
      <c r="A91" s="790"/>
      <c r="B91" s="791"/>
      <c r="C91" s="588" t="s">
        <v>437</v>
      </c>
      <c r="D91" s="606">
        <f>IF(AND(D90=4),1,IF(AND(D90&lt;4),(D90+1),))</f>
        <v>1</v>
      </c>
      <c r="E91" s="588" t="str">
        <f>IF(AND(D91=1),"甲班",IF(AND(D91=2),"乙班",IF(AND(D91=3),"丙班",IF(AND(D91=4),"丁班",))))</f>
        <v>甲班</v>
      </c>
      <c r="F91" s="793"/>
      <c r="G91" s="439"/>
      <c r="H91" s="10"/>
    </row>
    <row ht="34.5" customHeight="1" r="92">
      <c r="A92" s="783">
        <f ca="1">A89+1</f>
        <v>43616</v>
      </c>
      <c r="B92" s="784">
        <f ca="1">A92</f>
        <v>43616</v>
      </c>
      <c r="C92" s="588" t="s">
        <v>424</v>
      </c>
      <c r="D92" s="606">
        <f>IF(AND(D86=1),4,IF(AND(D86&gt;1),(D86-1),))</f>
        <v>3</v>
      </c>
      <c r="E92" s="588" t="str">
        <f>IF(AND(D92=1),"甲班",IF(AND(D92=2),"乙班",IF(AND(D92=3),"丙班",IF(AND(D92=4),"丁班",))))</f>
        <v>丙班</v>
      </c>
      <c r="F92" s="793"/>
      <c r="G92" s="439"/>
      <c r="H92" s="10"/>
    </row>
    <row ht="33.75" customHeight="1" r="93">
      <c r="A93" s="787"/>
      <c r="B93" s="788"/>
      <c r="C93" s="588" t="s">
        <v>434</v>
      </c>
      <c r="D93" s="606">
        <f>IF(AND(D92=4),1,IF(AND(D92&lt;4),(D92+1),))</f>
        <v>4</v>
      </c>
      <c r="E93" s="588" t="str">
        <f>IF(AND(D93=1),"甲班",IF(AND(D93=2),"乙班",IF(AND(D93=3),"丙班",IF(AND(D93=4),"丁班",))))</f>
        <v>丁班</v>
      </c>
      <c r="F93" s="793"/>
      <c r="G93" s="439"/>
      <c r="H93" s="10"/>
    </row>
    <row ht="35.25" customHeight="1" r="94">
      <c r="A94" s="790"/>
      <c r="B94" s="791"/>
      <c r="C94" s="588" t="s">
        <v>437</v>
      </c>
      <c r="D94" s="606">
        <f>IF(AND(D93=4),1,IF(AND(D93&lt;4),(D93+1),))</f>
        <v>1</v>
      </c>
      <c r="E94" s="588" t="str">
        <f>IF(AND(D94=1),"甲班",IF(AND(D94=2),"乙班",IF(AND(D94=3),"丙班",IF(AND(D94=4),"丁班",))))</f>
        <v>甲班</v>
      </c>
      <c r="F94" s="793"/>
      <c r="G94" s="439"/>
      <c r="H94" s="10"/>
    </row>
    <row ht="34.5" customHeight="1" r="95">
      <c r="A95" s="783">
        <f ca="1">A92+1</f>
        <v>43617</v>
      </c>
      <c r="B95" s="784"/>
      <c r="C95" s="588"/>
      <c r="D95" s="588"/>
      <c r="E95" s="588"/>
      <c r="F95" s="793"/>
      <c r="G95" s="439"/>
      <c r="H95" s="10"/>
    </row>
    <row ht="33.75" customHeight="1" r="96">
      <c r="A96" s="787"/>
      <c r="B96" s="788"/>
      <c r="C96" s="588"/>
      <c r="D96" s="588"/>
      <c r="E96" s="588"/>
      <c r="F96" s="793"/>
      <c r="G96" s="439"/>
      <c r="H96" s="10"/>
    </row>
    <row ht="35.25" customHeight="1" r="97">
      <c r="A97" s="790"/>
      <c r="B97" s="791"/>
      <c r="C97" s="588"/>
      <c r="D97" s="588"/>
      <c r="E97" s="588"/>
      <c r="F97" s="793"/>
      <c r="G97" s="439"/>
      <c r="H97" s="10"/>
    </row>
  </sheetData>
  <mergeCells count="64">
    <mergeCell ref="A2:A4"/>
    <mergeCell ref="B2:B4"/>
    <mergeCell ref="A5:A7"/>
    <mergeCell ref="B5:B7"/>
    <mergeCell ref="A8:A10"/>
    <mergeCell ref="B8:B10"/>
    <mergeCell ref="A11:A13"/>
    <mergeCell ref="B11:B13"/>
    <mergeCell ref="A14:A16"/>
    <mergeCell ref="B14:B16"/>
    <mergeCell ref="A17:A19"/>
    <mergeCell ref="B17:B19"/>
    <mergeCell ref="A20:A22"/>
    <mergeCell ref="B20:B22"/>
    <mergeCell ref="A23:A25"/>
    <mergeCell ref="B23:B25"/>
    <mergeCell ref="A26:A28"/>
    <mergeCell ref="B26:B28"/>
    <mergeCell ref="A29:A31"/>
    <mergeCell ref="B29:B31"/>
    <mergeCell ref="A32:A34"/>
    <mergeCell ref="B32:B34"/>
    <mergeCell ref="A35:A37"/>
    <mergeCell ref="B35:B37"/>
    <mergeCell ref="A38:A40"/>
    <mergeCell ref="B38:B40"/>
    <mergeCell ref="A41:A43"/>
    <mergeCell ref="B41:B43"/>
    <mergeCell ref="A44:A46"/>
    <mergeCell ref="B44:B46"/>
    <mergeCell ref="A47:A49"/>
    <mergeCell ref="B47:B49"/>
    <mergeCell ref="A50:A52"/>
    <mergeCell ref="B50:B52"/>
    <mergeCell ref="A53:A55"/>
    <mergeCell ref="B53:B55"/>
    <mergeCell ref="A56:A58"/>
    <mergeCell ref="B56:B58"/>
    <mergeCell ref="A59:A61"/>
    <mergeCell ref="B59:B61"/>
    <mergeCell ref="A62:A64"/>
    <mergeCell ref="B62:B64"/>
    <mergeCell ref="A65:A67"/>
    <mergeCell ref="B65:B67"/>
    <mergeCell ref="A68:A70"/>
    <mergeCell ref="B68:B70"/>
    <mergeCell ref="A71:A73"/>
    <mergeCell ref="B71:B73"/>
    <mergeCell ref="A74:A76"/>
    <mergeCell ref="B74:B76"/>
    <mergeCell ref="A77:A79"/>
    <mergeCell ref="B77:B79"/>
    <mergeCell ref="A80:A82"/>
    <mergeCell ref="B80:B82"/>
    <mergeCell ref="A83:A85"/>
    <mergeCell ref="B83:B85"/>
    <mergeCell ref="A86:A88"/>
    <mergeCell ref="B86:B88"/>
    <mergeCell ref="A89:A91"/>
    <mergeCell ref="B89:B91"/>
    <mergeCell ref="A92:A94"/>
    <mergeCell ref="B92:B94"/>
    <mergeCell ref="A95:A97"/>
    <mergeCell ref="B95:B97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B3" xSplit="1" ySplit="2"/>
      <selection activeCell="E13" activeCellId="0" sqref="E13"/>
    </sheetView>
  </sheetViews>
  <sheetFormatPr defaultColWidth="9" defaultRowHeight="14.25"/>
  <cols>
    <col customWidth="1" min="2" max="2" width="11.875"/>
    <col min="3" max="3" style="39" width="9"/>
    <col customWidth="1" min="4" max="4" style="39" width="11.375"/>
    <col customWidth="1" min="5" max="5" style="39" width="12.375"/>
    <col min="6" max="6" width="11.625"/>
    <col customWidth="1" min="7" max="7" width="15"/>
    <col customWidth="1" min="8" max="8" width="12"/>
    <col customWidth="1" min="10" max="10" width="43.375"/>
    <col min="13" max="14" style="646" width="9"/>
  </cols>
  <sheetData>
    <row ht="26.25" customHeight="1" r="1">
      <c r="A1" s="796" t="s">
        <v>64</v>
      </c>
      <c r="B1" s="674"/>
      <c r="C1" s="655"/>
      <c r="D1" s="797" t="s">
        <v>742</v>
      </c>
      <c r="E1" s="797"/>
      <c r="F1" s="797"/>
      <c r="G1" s="797"/>
      <c r="H1" s="674"/>
      <c r="I1" s="674"/>
      <c r="J1" s="674"/>
      <c r="K1" s="646"/>
      <c r="L1" s="646"/>
      <c r="N1" s="646"/>
    </row>
    <row ht="30" customHeight="1" r="2">
      <c r="A2" s="646"/>
      <c r="B2" s="798" t="s">
        <v>743</v>
      </c>
      <c r="C2" s="798" t="s">
        <v>744</v>
      </c>
      <c r="D2" s="798" t="s">
        <v>745</v>
      </c>
      <c r="E2" s="798" t="s">
        <v>746</v>
      </c>
      <c r="F2" s="798" t="s">
        <v>747</v>
      </c>
      <c r="G2" s="798" t="s">
        <v>748</v>
      </c>
      <c r="H2" s="798" t="s">
        <v>749</v>
      </c>
      <c r="I2" s="799" t="s">
        <v>750</v>
      </c>
      <c r="J2" s="800" t="s">
        <v>751</v>
      </c>
      <c r="K2" s="646"/>
      <c r="L2" s="646"/>
    </row>
    <row r="3">
      <c r="A3" s="646"/>
      <c r="B3" s="10"/>
      <c r="C3" s="10"/>
      <c r="D3" s="10"/>
      <c r="E3" s="10"/>
      <c r="F3" s="801"/>
      <c r="G3" s="10"/>
      <c r="H3" s="801"/>
      <c r="I3" s="10"/>
      <c r="J3" s="89"/>
      <c r="K3" s="646"/>
      <c r="L3" s="646"/>
    </row>
    <row r="4">
      <c r="A4" s="646"/>
      <c r="B4" s="10"/>
      <c r="C4" s="10"/>
      <c r="D4" s="10"/>
      <c r="E4" s="10"/>
      <c r="F4" s="801"/>
      <c r="G4" s="801"/>
      <c r="H4" s="801"/>
      <c r="I4" s="10"/>
      <c r="J4" s="89"/>
      <c r="K4" s="646"/>
      <c r="L4" s="646"/>
    </row>
    <row r="5">
      <c r="A5" s="646"/>
      <c r="B5" s="10"/>
      <c r="C5" s="10"/>
      <c r="D5" s="10"/>
      <c r="E5" s="10"/>
      <c r="F5" s="801"/>
      <c r="G5" s="801"/>
      <c r="H5" s="801"/>
      <c r="I5" s="10"/>
      <c r="J5" s="89"/>
      <c r="K5" s="646"/>
      <c r="L5" s="646"/>
    </row>
    <row r="6">
      <c r="A6" s="646"/>
      <c r="B6" s="10"/>
      <c r="C6" s="10"/>
      <c r="D6" s="10"/>
      <c r="E6" s="10"/>
      <c r="F6" s="801"/>
      <c r="G6" s="801"/>
      <c r="H6" s="801"/>
      <c r="I6" s="10"/>
      <c r="J6" s="89"/>
      <c r="K6" s="646"/>
      <c r="L6" s="646"/>
    </row>
    <row r="7">
      <c r="A7" s="646"/>
      <c r="B7" s="10"/>
      <c r="C7" s="10"/>
      <c r="D7" s="10"/>
      <c r="E7" s="10"/>
      <c r="F7" s="801"/>
      <c r="G7" s="801"/>
      <c r="H7" s="801"/>
      <c r="I7" s="10"/>
      <c r="J7" s="89"/>
      <c r="K7" s="646"/>
      <c r="L7" s="646"/>
    </row>
    <row r="8">
      <c r="A8" s="646"/>
      <c r="B8" s="10"/>
      <c r="C8" s="10"/>
      <c r="D8" s="10"/>
      <c r="E8" s="10"/>
      <c r="F8" s="801"/>
      <c r="G8" s="801"/>
      <c r="H8" s="801"/>
      <c r="I8" s="10"/>
      <c r="J8" s="89"/>
      <c r="K8" s="646"/>
      <c r="L8" s="646"/>
    </row>
    <row r="9">
      <c r="A9" s="646"/>
      <c r="B9" s="10"/>
      <c r="C9" s="10"/>
      <c r="D9" s="10"/>
      <c r="E9" s="10"/>
      <c r="F9" s="801"/>
      <c r="G9" s="801"/>
      <c r="H9" s="801"/>
      <c r="I9" s="10"/>
      <c r="J9" s="89"/>
      <c r="K9" s="646"/>
      <c r="L9" s="646"/>
    </row>
    <row r="10">
      <c r="A10" s="646"/>
      <c r="B10" s="10"/>
      <c r="C10" s="10"/>
      <c r="D10" s="10"/>
      <c r="E10" s="10"/>
      <c r="F10" s="801"/>
      <c r="G10" s="801"/>
      <c r="H10" s="801"/>
      <c r="I10" s="10"/>
      <c r="J10" s="89"/>
      <c r="K10" s="646"/>
      <c r="L10" s="646"/>
    </row>
    <row r="11">
      <c r="A11" s="646"/>
      <c r="B11" s="10"/>
      <c r="C11" s="10"/>
      <c r="D11" s="10"/>
      <c r="E11" s="10"/>
      <c r="F11" s="801"/>
      <c r="G11" s="801"/>
      <c r="H11" s="801"/>
      <c r="I11" s="10"/>
      <c r="J11" s="89"/>
      <c r="K11" s="646"/>
      <c r="L11" s="646"/>
    </row>
    <row r="12">
      <c r="A12" s="646"/>
      <c r="B12" s="10"/>
      <c r="C12" s="10"/>
      <c r="D12" s="10"/>
      <c r="E12" s="10"/>
      <c r="F12" s="801"/>
      <c r="G12" s="801"/>
      <c r="H12" s="801"/>
      <c r="I12" s="10"/>
      <c r="J12" s="89"/>
      <c r="K12" s="646"/>
      <c r="L12" s="646"/>
    </row>
    <row r="13">
      <c r="A13" s="646"/>
      <c r="B13" s="10"/>
      <c r="C13" s="10"/>
      <c r="D13" s="10"/>
      <c r="E13" s="10"/>
      <c r="F13" s="801"/>
      <c r="G13" s="801"/>
      <c r="H13" s="801"/>
      <c r="I13" s="10"/>
      <c r="J13" s="89"/>
      <c r="K13" s="646"/>
      <c r="L13" s="646"/>
    </row>
    <row r="14">
      <c r="A14" s="646"/>
      <c r="B14" s="10"/>
      <c r="C14" s="10"/>
      <c r="D14" s="10"/>
      <c r="E14" s="10"/>
      <c r="F14" s="801"/>
      <c r="G14" s="801"/>
      <c r="H14" s="801"/>
      <c r="I14" s="10"/>
      <c r="J14" s="89"/>
      <c r="K14" s="646"/>
      <c r="L14" s="646"/>
    </row>
    <row r="15">
      <c r="A15" s="646"/>
      <c r="B15" s="10"/>
      <c r="C15" s="10"/>
      <c r="D15" s="10"/>
      <c r="E15" s="10"/>
      <c r="F15" s="801"/>
      <c r="G15" s="801"/>
      <c r="H15" s="801"/>
      <c r="I15" s="10"/>
      <c r="J15" s="89"/>
      <c r="K15" s="646"/>
      <c r="L15" s="646"/>
    </row>
    <row r="16">
      <c r="A16" s="646"/>
      <c r="B16" s="10"/>
      <c r="C16" s="10"/>
      <c r="D16" s="10"/>
      <c r="E16" s="10"/>
      <c r="F16" s="801"/>
      <c r="G16" s="801"/>
      <c r="H16" s="801"/>
      <c r="I16" s="10"/>
      <c r="J16" s="89"/>
      <c r="K16" s="646"/>
      <c r="L16" s="646"/>
    </row>
    <row r="17">
      <c r="A17" s="646"/>
      <c r="B17" s="10"/>
      <c r="C17" s="10"/>
      <c r="D17" s="10"/>
      <c r="E17" s="10"/>
      <c r="F17" s="801"/>
      <c r="G17" s="801"/>
      <c r="H17" s="801"/>
      <c r="I17" s="10"/>
      <c r="J17" s="89"/>
      <c r="K17" s="646"/>
      <c r="L17" s="646"/>
    </row>
    <row r="18">
      <c r="A18" s="646"/>
      <c r="B18" s="10"/>
      <c r="C18" s="10"/>
      <c r="D18" s="10"/>
      <c r="E18" s="10"/>
      <c r="F18" s="801"/>
      <c r="G18" s="801"/>
      <c r="H18" s="801"/>
      <c r="I18" s="10"/>
      <c r="J18" s="89"/>
      <c r="K18" s="646"/>
      <c r="L18" s="646"/>
    </row>
    <row r="19">
      <c r="A19" s="646"/>
      <c r="B19" s="10"/>
      <c r="C19" s="10"/>
      <c r="D19" s="10"/>
      <c r="E19" s="10"/>
      <c r="F19" s="801"/>
      <c r="G19" s="801"/>
      <c r="H19" s="801"/>
      <c r="I19" s="10"/>
      <c r="J19" s="89"/>
      <c r="K19" s="646"/>
      <c r="L19" s="646"/>
    </row>
    <row r="20">
      <c r="A20" s="646"/>
      <c r="B20" s="10"/>
      <c r="C20" s="10"/>
      <c r="D20" s="10"/>
      <c r="E20" s="10"/>
      <c r="F20" s="801"/>
      <c r="G20" s="801"/>
      <c r="H20" s="801"/>
      <c r="I20" s="10"/>
      <c r="J20" s="89"/>
      <c r="K20" s="646"/>
      <c r="L20" s="646"/>
    </row>
    <row r="21">
      <c r="A21" s="646"/>
      <c r="B21" s="10"/>
      <c r="C21" s="10"/>
      <c r="D21" s="10"/>
      <c r="E21" s="10"/>
      <c r="F21" s="801"/>
      <c r="G21" s="801"/>
      <c r="H21" s="801"/>
      <c r="I21" s="10"/>
      <c r="J21" s="89"/>
      <c r="K21" s="646"/>
      <c r="L21" s="646"/>
    </row>
    <row r="22">
      <c r="A22" s="646"/>
      <c r="B22" s="10"/>
      <c r="C22" s="10"/>
      <c r="D22" s="10"/>
      <c r="E22" s="10"/>
      <c r="F22" s="801"/>
      <c r="G22" s="801"/>
      <c r="H22" s="801"/>
      <c r="I22" s="10"/>
      <c r="J22" s="89"/>
      <c r="K22" s="646"/>
      <c r="L22" s="646"/>
    </row>
    <row r="23">
      <c r="A23" s="646"/>
      <c r="B23" s="10"/>
      <c r="C23" s="10"/>
      <c r="D23" s="10"/>
      <c r="E23" s="10"/>
      <c r="F23" s="801"/>
      <c r="G23" s="801"/>
      <c r="H23" s="801"/>
      <c r="I23" s="10"/>
      <c r="J23" s="89"/>
      <c r="K23" s="646"/>
      <c r="L23" s="646"/>
    </row>
    <row r="24">
      <c r="A24" s="646"/>
      <c r="B24" s="10"/>
      <c r="C24" s="10"/>
      <c r="D24" s="10"/>
      <c r="E24" s="10"/>
      <c r="F24" s="801"/>
      <c r="G24" s="801"/>
      <c r="H24" s="801"/>
      <c r="I24" s="10"/>
      <c r="J24" s="89"/>
      <c r="K24" s="646"/>
      <c r="L24" s="646"/>
    </row>
    <row r="25">
      <c r="A25" s="646"/>
      <c r="B25" s="10"/>
      <c r="C25" s="10"/>
      <c r="D25" s="10"/>
      <c r="E25" s="10"/>
      <c r="F25" s="801"/>
      <c r="G25" s="801"/>
      <c r="H25" s="801"/>
      <c r="I25" s="10"/>
      <c r="J25" s="89"/>
      <c r="K25" s="646"/>
      <c r="L25" s="646"/>
    </row>
    <row r="26">
      <c r="A26" s="646"/>
      <c r="B26" s="10"/>
      <c r="C26" s="10"/>
      <c r="D26" s="10"/>
      <c r="E26" s="10"/>
      <c r="F26" s="801"/>
      <c r="G26" s="801"/>
      <c r="H26" s="801"/>
      <c r="I26" s="10"/>
      <c r="J26" s="89"/>
      <c r="K26" s="646"/>
      <c r="L26" s="646"/>
    </row>
    <row r="27">
      <c r="A27" s="646"/>
      <c r="B27" s="10"/>
      <c r="C27" s="10"/>
      <c r="D27" s="10"/>
      <c r="E27" s="10"/>
      <c r="F27" s="801"/>
      <c r="G27" s="801"/>
      <c r="H27" s="801"/>
      <c r="I27" s="10"/>
      <c r="J27" s="89"/>
      <c r="K27" s="646"/>
      <c r="L27" s="646"/>
    </row>
    <row r="28">
      <c r="A28" s="646"/>
      <c r="B28" s="10"/>
      <c r="C28" s="10"/>
      <c r="D28" s="10"/>
      <c r="E28" s="10"/>
      <c r="F28" s="801"/>
      <c r="G28" s="801"/>
      <c r="H28" s="801"/>
      <c r="I28" s="10"/>
      <c r="J28" s="89"/>
      <c r="K28" s="646"/>
      <c r="L28" s="646"/>
    </row>
    <row r="29">
      <c r="A29" s="646"/>
      <c r="B29" s="10"/>
      <c r="C29" s="10"/>
      <c r="D29" s="10"/>
      <c r="E29" s="10"/>
      <c r="F29" s="801"/>
      <c r="G29" s="801"/>
      <c r="H29" s="801"/>
      <c r="I29" s="10"/>
      <c r="J29" s="89"/>
      <c r="K29" s="646"/>
      <c r="L29" s="646"/>
    </row>
    <row r="30">
      <c r="A30" s="646"/>
      <c r="B30" s="10"/>
      <c r="C30" s="10"/>
      <c r="D30" s="10"/>
      <c r="E30" s="10"/>
      <c r="F30" s="10"/>
      <c r="G30" s="801"/>
      <c r="H30" s="10"/>
      <c r="I30" s="10"/>
      <c r="J30" s="89"/>
      <c r="K30" s="646"/>
      <c r="L30" s="646"/>
    </row>
    <row r="31">
      <c r="A31" s="646"/>
      <c r="B31" s="10"/>
      <c r="C31" s="10"/>
      <c r="D31" s="10"/>
      <c r="E31" s="10"/>
      <c r="F31" s="10"/>
      <c r="G31" s="801"/>
      <c r="H31" s="10"/>
      <c r="I31" s="10"/>
      <c r="J31" s="89"/>
      <c r="K31" s="646"/>
      <c r="L31" s="646"/>
    </row>
    <row r="32">
      <c r="A32" s="646"/>
      <c r="B32" s="10"/>
      <c r="C32" s="10"/>
      <c r="D32" s="10"/>
      <c r="E32" s="10"/>
      <c r="F32" s="10"/>
      <c r="G32" s="801"/>
      <c r="H32" s="10"/>
      <c r="I32" s="10"/>
      <c r="J32" s="89"/>
      <c r="K32" s="646"/>
      <c r="L32" s="646"/>
    </row>
    <row r="33">
      <c r="A33" s="646"/>
      <c r="B33" s="10"/>
      <c r="C33" s="10"/>
      <c r="D33" s="10"/>
      <c r="E33" s="10"/>
      <c r="F33" s="10"/>
      <c r="G33" s="801"/>
      <c r="H33" s="10"/>
      <c r="I33" s="10"/>
      <c r="J33" s="89"/>
      <c r="K33" s="646"/>
      <c r="L33" s="646"/>
    </row>
    <row r="34">
      <c r="A34" s="646"/>
      <c r="B34" s="10"/>
      <c r="C34" s="10"/>
      <c r="D34" s="10"/>
      <c r="E34" s="10"/>
      <c r="F34" s="10"/>
      <c r="G34" s="801"/>
      <c r="H34" s="10"/>
      <c r="I34" s="10"/>
      <c r="J34" s="89"/>
      <c r="K34" s="646"/>
      <c r="L34" s="646"/>
    </row>
    <row r="35">
      <c r="A35" s="646"/>
      <c r="B35" s="10"/>
      <c r="C35" s="10"/>
      <c r="D35" s="10"/>
      <c r="E35" s="10"/>
      <c r="F35" s="10"/>
      <c r="G35" s="801"/>
      <c r="H35" s="10"/>
      <c r="I35" s="10"/>
      <c r="J35" s="89"/>
      <c r="K35" s="646"/>
      <c r="L35" s="646"/>
    </row>
    <row r="36">
      <c r="A36" s="646"/>
      <c r="B36" s="10"/>
      <c r="C36" s="10"/>
      <c r="D36" s="10"/>
      <c r="E36" s="10"/>
      <c r="F36" s="10"/>
      <c r="G36" s="801"/>
      <c r="H36" s="10"/>
      <c r="I36" s="10"/>
      <c r="J36" s="89"/>
      <c r="K36" s="646"/>
      <c r="L36" s="646"/>
    </row>
    <row r="37">
      <c r="A37" s="646"/>
      <c r="B37" s="10"/>
      <c r="C37" s="10"/>
      <c r="D37" s="10"/>
      <c r="E37" s="10"/>
      <c r="F37" s="10"/>
      <c r="G37" s="801"/>
      <c r="H37" s="10"/>
      <c r="I37" s="10"/>
      <c r="J37" s="89"/>
      <c r="K37" s="646"/>
      <c r="L37" s="646"/>
    </row>
    <row r="38">
      <c r="A38" s="646"/>
      <c r="B38" s="10"/>
      <c r="C38" s="10"/>
      <c r="D38" s="10"/>
      <c r="E38" s="10"/>
      <c r="F38" s="10"/>
      <c r="G38" s="801"/>
      <c r="H38" s="10"/>
      <c r="I38" s="10"/>
      <c r="J38" s="89"/>
      <c r="K38" s="646"/>
      <c r="L38" s="646"/>
    </row>
    <row r="39">
      <c r="A39" s="646"/>
      <c r="B39" s="10"/>
      <c r="C39" s="10"/>
      <c r="D39" s="10"/>
      <c r="E39" s="10"/>
      <c r="F39" s="10"/>
      <c r="G39" s="801"/>
      <c r="H39" s="10"/>
      <c r="I39" s="10"/>
      <c r="J39" s="89"/>
      <c r="K39" s="646"/>
      <c r="L39" s="646"/>
    </row>
    <row r="40">
      <c r="A40" s="646"/>
      <c r="B40" s="10"/>
      <c r="C40" s="10"/>
      <c r="D40" s="10"/>
      <c r="E40" s="10"/>
      <c r="F40" s="10"/>
      <c r="G40" s="801"/>
      <c r="H40" s="10"/>
      <c r="I40" s="10"/>
      <c r="J40" s="89"/>
      <c r="K40" s="646"/>
      <c r="L40" s="646"/>
    </row>
    <row r="41">
      <c r="A41" s="646"/>
      <c r="B41" s="10"/>
      <c r="C41" s="10"/>
      <c r="D41" s="10"/>
      <c r="E41" s="10"/>
      <c r="F41" s="10"/>
      <c r="G41" s="801"/>
      <c r="H41" s="10"/>
      <c r="I41" s="10"/>
      <c r="J41" s="89"/>
      <c r="K41" s="646"/>
      <c r="L41" s="646"/>
    </row>
    <row r="42">
      <c r="A42" s="646"/>
      <c r="B42" s="10"/>
      <c r="C42" s="10"/>
      <c r="D42" s="10"/>
      <c r="E42" s="10"/>
      <c r="F42" s="10"/>
      <c r="G42" s="801"/>
      <c r="H42" s="10"/>
      <c r="I42" s="10"/>
      <c r="J42" s="89"/>
      <c r="K42" s="646"/>
      <c r="L42" s="646"/>
    </row>
    <row r="43">
      <c r="A43" s="646"/>
      <c r="B43" s="10"/>
      <c r="C43" s="10"/>
      <c r="D43" s="10"/>
      <c r="E43" s="10"/>
      <c r="F43" s="10"/>
      <c r="G43" s="801"/>
      <c r="H43" s="10"/>
      <c r="I43" s="10"/>
      <c r="J43" s="89"/>
      <c r="K43" s="646"/>
      <c r="L43" s="646"/>
    </row>
    <row r="44">
      <c r="A44" s="646"/>
      <c r="B44" s="10"/>
      <c r="C44" s="10"/>
      <c r="D44" s="10"/>
      <c r="E44" s="10"/>
      <c r="F44" s="10"/>
      <c r="G44" s="801"/>
      <c r="H44" s="10"/>
      <c r="I44" s="10"/>
      <c r="J44" s="89"/>
      <c r="K44" s="646"/>
      <c r="L44" s="646"/>
    </row>
    <row r="45">
      <c r="A45" s="646"/>
      <c r="B45" s="10"/>
      <c r="C45" s="10"/>
      <c r="D45" s="10"/>
      <c r="E45" s="10"/>
      <c r="F45" s="10"/>
      <c r="G45" s="801"/>
      <c r="H45" s="10"/>
      <c r="I45" s="10"/>
      <c r="J45" s="89"/>
      <c r="K45" s="646"/>
      <c r="L45" s="646"/>
    </row>
    <row r="46">
      <c r="A46" s="646"/>
      <c r="B46" s="10"/>
      <c r="C46" s="10"/>
      <c r="D46" s="10"/>
      <c r="E46" s="10"/>
      <c r="F46" s="10"/>
      <c r="G46" s="801"/>
      <c r="H46" s="10"/>
      <c r="I46" s="10"/>
      <c r="J46" s="89"/>
      <c r="K46" s="646"/>
      <c r="L46" s="646"/>
    </row>
    <row r="47">
      <c r="A47" s="646"/>
      <c r="B47" s="10"/>
      <c r="C47" s="10"/>
      <c r="D47" s="10"/>
      <c r="E47" s="10"/>
      <c r="F47" s="10"/>
      <c r="G47" s="801"/>
      <c r="H47" s="10"/>
      <c r="I47" s="10"/>
      <c r="J47" s="89"/>
      <c r="K47" s="646"/>
      <c r="L47" s="646"/>
    </row>
    <row r="48">
      <c r="B48" s="10"/>
      <c r="C48" s="10"/>
      <c r="D48" s="10"/>
      <c r="E48" s="10"/>
      <c r="F48" s="10"/>
      <c r="G48" s="801"/>
      <c r="H48" s="10"/>
      <c r="I48" s="10"/>
      <c r="J48" s="89"/>
    </row>
    <row r="49">
      <c r="B49" s="10"/>
      <c r="C49" s="10"/>
      <c r="D49" s="10"/>
      <c r="E49" s="10"/>
      <c r="F49" s="10"/>
      <c r="G49" s="801"/>
      <c r="H49" s="10"/>
      <c r="I49" s="10"/>
      <c r="J49" s="89"/>
    </row>
    <row r="50">
      <c r="B50" s="10"/>
      <c r="C50" s="10"/>
      <c r="D50" s="10"/>
      <c r="E50" s="10"/>
      <c r="F50" s="10"/>
      <c r="G50" s="801"/>
      <c r="H50" s="10"/>
      <c r="I50" s="10"/>
      <c r="J50" s="89"/>
    </row>
    <row r="51">
      <c r="B51" s="10"/>
      <c r="C51" s="10"/>
      <c r="D51" s="10"/>
      <c r="E51" s="10"/>
      <c r="F51" s="10"/>
      <c r="G51" s="801"/>
      <c r="H51" s="10"/>
      <c r="I51" s="10"/>
      <c r="J51" s="89"/>
    </row>
    <row r="52">
      <c r="B52" s="10"/>
      <c r="C52" s="10"/>
      <c r="D52" s="10"/>
      <c r="E52" s="10"/>
      <c r="F52" s="10"/>
      <c r="G52" s="801"/>
      <c r="H52" s="10"/>
      <c r="I52" s="10"/>
      <c r="J52" s="89"/>
    </row>
    <row r="53">
      <c r="B53" s="10"/>
      <c r="C53" s="10"/>
      <c r="D53" s="10"/>
      <c r="E53" s="10"/>
      <c r="F53" s="10"/>
      <c r="G53" s="801"/>
      <c r="H53" s="10"/>
      <c r="I53" s="10"/>
      <c r="J53" s="89"/>
    </row>
    <row r="54">
      <c r="B54" s="10"/>
      <c r="C54" s="10"/>
      <c r="D54" s="10"/>
      <c r="E54" s="10"/>
      <c r="F54" s="10"/>
      <c r="G54" s="801"/>
      <c r="H54" s="10"/>
      <c r="I54" s="10"/>
      <c r="J54" s="89"/>
    </row>
    <row r="55">
      <c r="B55" s="10"/>
      <c r="C55" s="10"/>
      <c r="D55" s="10"/>
      <c r="E55" s="10"/>
      <c r="F55" s="10"/>
      <c r="G55" s="801"/>
      <c r="H55" s="10"/>
      <c r="I55" s="10"/>
      <c r="J55" s="89"/>
    </row>
    <row r="56">
      <c r="B56" s="10"/>
      <c r="C56" s="10"/>
      <c r="D56" s="10"/>
      <c r="E56" s="10"/>
      <c r="F56" s="10"/>
      <c r="G56" s="801"/>
      <c r="H56" s="10"/>
      <c r="I56" s="10"/>
      <c r="J56" s="89"/>
    </row>
    <row r="57">
      <c r="B57" s="10"/>
      <c r="C57" s="10"/>
      <c r="D57" s="10"/>
      <c r="E57" s="10"/>
      <c r="F57" s="10"/>
      <c r="G57" s="801"/>
      <c r="H57" s="10"/>
      <c r="I57" s="10"/>
      <c r="J57" s="89"/>
    </row>
    <row r="58">
      <c r="B58" s="10"/>
      <c r="C58" s="10"/>
      <c r="D58" s="10"/>
      <c r="E58" s="10"/>
      <c r="F58" s="10"/>
      <c r="G58" s="801"/>
      <c r="H58" s="10"/>
      <c r="I58" s="10"/>
      <c r="J58" s="89"/>
    </row>
    <row r="59">
      <c r="B59" s="10"/>
      <c r="C59" s="10"/>
      <c r="D59" s="10"/>
      <c r="E59" s="10"/>
      <c r="F59" s="801"/>
      <c r="G59" s="801"/>
      <c r="H59" s="801"/>
      <c r="I59" s="10"/>
      <c r="J59" s="89"/>
    </row>
    <row r="60">
      <c r="B60" s="10"/>
      <c r="C60" s="10"/>
      <c r="D60" s="10"/>
      <c r="E60" s="10"/>
      <c r="F60" s="801"/>
      <c r="G60" s="801"/>
      <c r="H60" s="801"/>
      <c r="I60" s="10"/>
      <c r="J60" s="89"/>
    </row>
    <row r="61">
      <c r="B61" s="10"/>
      <c r="C61" s="10"/>
      <c r="D61" s="10"/>
      <c r="E61" s="10"/>
      <c r="F61" s="801"/>
      <c r="G61" s="801"/>
      <c r="H61" s="801"/>
      <c r="I61" s="10"/>
      <c r="J61" s="89"/>
    </row>
    <row r="62">
      <c r="B62" s="10"/>
      <c r="C62" s="10"/>
      <c r="D62" s="10"/>
      <c r="E62" s="10"/>
      <c r="F62" s="801"/>
      <c r="G62" s="801"/>
      <c r="H62" s="801"/>
      <c r="I62" s="10"/>
      <c r="J62" s="89"/>
    </row>
    <row r="63">
      <c r="B63" s="10"/>
      <c r="C63" s="10"/>
      <c r="D63" s="10"/>
      <c r="E63" s="10"/>
      <c r="F63" s="801"/>
      <c r="G63" s="801"/>
      <c r="H63" s="801"/>
      <c r="I63" s="10"/>
      <c r="J63" s="89"/>
    </row>
    <row r="64">
      <c r="B64" s="10"/>
      <c r="C64" s="10"/>
      <c r="D64" s="10"/>
      <c r="E64" s="10"/>
      <c r="F64" s="801"/>
      <c r="G64" s="801"/>
      <c r="H64" s="801"/>
      <c r="I64" s="10"/>
      <c r="J64" s="89"/>
    </row>
    <row r="65">
      <c r="B65" s="10"/>
      <c r="C65" s="10"/>
      <c r="D65" s="10"/>
      <c r="E65" s="10"/>
      <c r="F65" s="10"/>
      <c r="G65" s="801"/>
      <c r="H65" s="10"/>
      <c r="I65" s="10"/>
      <c r="J65" s="89"/>
    </row>
    <row r="66">
      <c r="B66" s="10"/>
      <c r="C66" s="10"/>
      <c r="D66" s="10"/>
      <c r="E66" s="10"/>
      <c r="F66" s="10"/>
      <c r="G66" s="801"/>
      <c r="H66" s="10"/>
      <c r="I66" s="10"/>
      <c r="J66" s="89"/>
    </row>
    <row r="67">
      <c r="B67" s="10"/>
      <c r="C67" s="10"/>
      <c r="D67" s="10"/>
      <c r="E67" s="10"/>
      <c r="F67" s="10"/>
      <c r="G67" s="801"/>
      <c r="H67" s="10"/>
      <c r="I67" s="10"/>
      <c r="J67" s="89"/>
    </row>
    <row r="68">
      <c r="B68" s="10"/>
      <c r="C68" s="10"/>
      <c r="D68" s="10"/>
      <c r="E68" s="10"/>
      <c r="F68" s="10"/>
      <c r="G68" s="801"/>
      <c r="H68" s="10"/>
      <c r="I68" s="10"/>
      <c r="J68" s="89"/>
    </row>
    <row r="69">
      <c r="B69" s="10"/>
      <c r="C69" s="10"/>
      <c r="D69" s="10"/>
      <c r="E69" s="10"/>
      <c r="F69" s="10"/>
      <c r="G69" s="801"/>
      <c r="H69" s="10"/>
      <c r="I69" s="10"/>
      <c r="J69" s="89"/>
    </row>
    <row r="70">
      <c r="B70" s="10"/>
      <c r="C70" s="10"/>
      <c r="D70" s="10"/>
      <c r="E70" s="10"/>
      <c r="F70" s="801"/>
      <c r="G70" s="801"/>
      <c r="H70" s="801"/>
      <c r="I70" s="10"/>
      <c r="J70" s="89"/>
    </row>
    <row r="71">
      <c r="B71" s="10"/>
      <c r="C71" s="10"/>
      <c r="D71" s="10"/>
      <c r="E71" s="10"/>
      <c r="F71" s="801"/>
      <c r="G71" s="801"/>
      <c r="H71" s="801"/>
      <c r="I71" s="10"/>
      <c r="J71" s="89"/>
    </row>
    <row r="72">
      <c r="B72" s="10"/>
      <c r="C72" s="10"/>
      <c r="D72" s="10"/>
      <c r="E72" s="10"/>
      <c r="F72" s="801"/>
      <c r="G72" s="801"/>
      <c r="H72" s="801"/>
      <c r="I72" s="10"/>
      <c r="J72" s="89"/>
    </row>
    <row r="73">
      <c r="B73" s="10"/>
      <c r="C73" s="10"/>
      <c r="D73" s="10"/>
      <c r="E73" s="10"/>
      <c r="F73" s="801"/>
      <c r="G73" s="801"/>
      <c r="H73" s="801"/>
      <c r="I73" s="10"/>
      <c r="J73" s="89"/>
    </row>
    <row r="74">
      <c r="B74" s="10"/>
      <c r="C74" s="10"/>
      <c r="D74" s="10"/>
      <c r="E74" s="10"/>
      <c r="F74" s="10"/>
      <c r="G74" s="801"/>
      <c r="H74" s="10"/>
      <c r="I74" s="10"/>
      <c r="J74" s="89"/>
    </row>
    <row r="75">
      <c r="B75" s="10"/>
      <c r="C75" s="10"/>
      <c r="D75" s="10"/>
      <c r="E75" s="10"/>
      <c r="F75" s="10"/>
      <c r="G75" s="801"/>
      <c r="H75" s="10"/>
      <c r="I75" s="10"/>
      <c r="J75" s="89"/>
    </row>
    <row r="76">
      <c r="B76" s="10"/>
      <c r="C76" s="10"/>
      <c r="D76" s="10"/>
      <c r="E76" s="10"/>
      <c r="F76" s="801"/>
      <c r="G76" s="10"/>
      <c r="H76" s="801"/>
      <c r="I76" s="10"/>
      <c r="J76" s="89"/>
    </row>
    <row r="77">
      <c r="B77" s="10"/>
      <c r="C77" s="10"/>
      <c r="D77" s="10"/>
      <c r="E77" s="10"/>
      <c r="F77" s="801"/>
      <c r="G77" s="10"/>
      <c r="H77" s="801"/>
      <c r="I77" s="10"/>
      <c r="J77" s="89"/>
    </row>
    <row r="78">
      <c r="B78" s="10"/>
      <c r="C78" s="10"/>
      <c r="D78" s="10"/>
      <c r="E78" s="10"/>
      <c r="F78" s="801"/>
      <c r="G78" s="10"/>
      <c r="H78" s="801"/>
      <c r="I78" s="10"/>
      <c r="J78" s="89"/>
    </row>
    <row r="79">
      <c r="B79" s="10"/>
      <c r="C79" s="10"/>
      <c r="D79" s="10"/>
      <c r="E79" s="10"/>
      <c r="F79" s="801"/>
      <c r="G79" s="10"/>
      <c r="H79" s="801"/>
      <c r="I79" s="10"/>
      <c r="J79" s="89"/>
    </row>
    <row r="80">
      <c r="B80" s="10"/>
      <c r="C80" s="10"/>
      <c r="D80" s="10"/>
      <c r="E80" s="10"/>
      <c r="F80" s="801"/>
      <c r="G80" s="10"/>
      <c r="H80" s="801"/>
      <c r="I80" s="10"/>
      <c r="J80" s="89"/>
    </row>
    <row r="81">
      <c r="B81" s="10"/>
      <c r="C81" s="10"/>
      <c r="D81" s="10"/>
      <c r="E81" s="10"/>
      <c r="F81" s="801"/>
      <c r="G81" s="10"/>
      <c r="H81" s="801"/>
      <c r="I81" s="10"/>
      <c r="J81" s="89"/>
    </row>
    <row r="82">
      <c r="B82" s="10"/>
      <c r="C82" s="10"/>
      <c r="D82" s="10"/>
      <c r="E82" s="10"/>
      <c r="F82" s="801"/>
      <c r="G82" s="10"/>
      <c r="H82" s="801"/>
      <c r="I82" s="10"/>
      <c r="J82" s="89"/>
    </row>
    <row r="83">
      <c r="B83" s="10"/>
      <c r="C83" s="10"/>
      <c r="D83" s="10"/>
      <c r="E83" s="10"/>
      <c r="F83" s="801"/>
      <c r="G83" s="10"/>
      <c r="H83" s="801"/>
      <c r="I83" s="10"/>
      <c r="J83" s="89"/>
    </row>
    <row r="84">
      <c r="B84" s="10"/>
      <c r="C84" s="10"/>
      <c r="D84" s="10"/>
      <c r="E84" s="10"/>
      <c r="F84" s="801"/>
      <c r="G84" s="10"/>
      <c r="H84" s="801"/>
      <c r="I84" s="10"/>
      <c r="J84" s="89"/>
    </row>
    <row r="85">
      <c r="B85" s="10"/>
      <c r="C85" s="10"/>
      <c r="D85" s="10"/>
      <c r="E85" s="10"/>
      <c r="F85" s="801"/>
      <c r="G85" s="10"/>
      <c r="H85" s="801"/>
      <c r="I85" s="10"/>
      <c r="J85" s="89"/>
    </row>
    <row r="86">
      <c r="B86" s="10"/>
      <c r="C86" s="10"/>
      <c r="D86" s="10"/>
      <c r="E86" s="10"/>
      <c r="F86" s="801"/>
      <c r="G86" s="10"/>
      <c r="H86" s="801"/>
      <c r="I86" s="10"/>
      <c r="J86" s="89"/>
    </row>
    <row r="87">
      <c r="B87" s="10"/>
      <c r="C87" s="10"/>
      <c r="D87" s="10"/>
      <c r="E87" s="10"/>
      <c r="F87" s="801"/>
      <c r="G87" s="10"/>
      <c r="H87" s="801"/>
      <c r="I87" s="10"/>
      <c r="J87" s="89"/>
    </row>
    <row r="88">
      <c r="B88" s="10"/>
      <c r="C88" s="10"/>
      <c r="D88" s="10"/>
      <c r="E88" s="10"/>
      <c r="F88" s="801"/>
      <c r="G88" s="10"/>
      <c r="H88" s="801"/>
      <c r="I88" s="10"/>
      <c r="J88" s="89"/>
    </row>
    <row r="89">
      <c r="B89" s="10"/>
      <c r="C89" s="10"/>
      <c r="D89" s="10"/>
      <c r="E89" s="10"/>
      <c r="F89" s="801"/>
      <c r="G89" s="10"/>
      <c r="H89" s="801"/>
      <c r="I89" s="10"/>
      <c r="J89" s="89"/>
    </row>
    <row r="90">
      <c r="B90" s="10"/>
      <c r="C90" s="10"/>
      <c r="D90" s="10"/>
      <c r="E90" s="10"/>
      <c r="F90" s="801"/>
      <c r="G90" s="10"/>
      <c r="H90" s="801"/>
      <c r="I90" s="10"/>
      <c r="J90" s="89"/>
    </row>
    <row r="91">
      <c r="B91" s="10"/>
      <c r="C91" s="10"/>
      <c r="D91" s="10"/>
      <c r="E91" s="10"/>
      <c r="F91" s="801"/>
      <c r="G91" s="10"/>
      <c r="H91" s="801"/>
      <c r="I91" s="10"/>
      <c r="J91" s="89"/>
    </row>
    <row r="92">
      <c r="B92" s="10"/>
      <c r="C92" s="10"/>
      <c r="D92" s="10"/>
      <c r="E92" s="10"/>
      <c r="F92" s="801"/>
      <c r="G92" s="10"/>
      <c r="H92" s="801"/>
      <c r="I92" s="10"/>
      <c r="J92" s="89"/>
    </row>
    <row r="93">
      <c r="B93" s="10"/>
      <c r="C93" s="10"/>
      <c r="D93" s="10"/>
      <c r="E93" s="10"/>
      <c r="F93" s="801"/>
      <c r="G93" s="10"/>
      <c r="H93" s="801"/>
      <c r="I93" s="10"/>
      <c r="J93" s="89"/>
    </row>
    <row r="94">
      <c r="B94" s="10"/>
      <c r="C94" s="10"/>
      <c r="D94" s="10"/>
      <c r="E94" s="10"/>
      <c r="F94" s="801"/>
      <c r="G94" s="10"/>
      <c r="H94" s="801"/>
      <c r="I94" s="10"/>
      <c r="J94" s="89"/>
    </row>
    <row r="95">
      <c r="B95" s="10"/>
      <c r="C95" s="10"/>
      <c r="D95" s="10"/>
      <c r="E95" s="10"/>
      <c r="F95" s="801"/>
      <c r="G95" s="10"/>
      <c r="H95" s="801"/>
      <c r="I95" s="10"/>
      <c r="J95" s="89"/>
    </row>
    <row r="96">
      <c r="B96" s="10"/>
      <c r="C96" s="10"/>
      <c r="D96" s="10"/>
      <c r="E96" s="10"/>
      <c r="F96" s="801"/>
      <c r="G96" s="10"/>
      <c r="H96" s="801"/>
      <c r="I96" s="10"/>
      <c r="J96" s="89"/>
    </row>
    <row r="97">
      <c r="B97" s="10"/>
      <c r="C97" s="10"/>
      <c r="D97" s="10"/>
      <c r="E97" s="10"/>
      <c r="F97" s="801"/>
      <c r="G97" s="10"/>
      <c r="H97" s="801"/>
      <c r="I97" s="10"/>
      <c r="J97" s="89"/>
    </row>
    <row r="98">
      <c r="B98" s="10"/>
      <c r="C98" s="10"/>
      <c r="D98" s="10"/>
      <c r="E98" s="10"/>
      <c r="F98" s="801"/>
      <c r="G98" s="10"/>
      <c r="H98" s="801"/>
      <c r="I98" s="10"/>
      <c r="J98" s="89"/>
    </row>
    <row r="99">
      <c r="B99" s="10"/>
      <c r="C99" s="10"/>
      <c r="D99" s="10"/>
      <c r="E99" s="10"/>
      <c r="F99" s="801"/>
      <c r="G99" s="10"/>
      <c r="H99" s="801"/>
      <c r="I99" s="10"/>
      <c r="J99" s="89"/>
    </row>
    <row r="100">
      <c r="B100" s="10"/>
      <c r="C100" s="10"/>
      <c r="D100" s="10"/>
      <c r="E100" s="10"/>
      <c r="F100" s="801"/>
      <c r="G100" s="10"/>
      <c r="H100" s="801"/>
      <c r="I100" s="10"/>
      <c r="J100" s="89"/>
    </row>
    <row r="101">
      <c r="B101" s="10"/>
      <c r="C101" s="10"/>
      <c r="D101" s="10"/>
      <c r="E101" s="10"/>
      <c r="F101" s="801"/>
      <c r="G101" s="10"/>
      <c r="H101" s="801"/>
      <c r="I101" s="10"/>
      <c r="J101" s="89"/>
    </row>
    <row r="102">
      <c r="B102" s="10"/>
      <c r="C102" s="10"/>
      <c r="D102" s="10"/>
      <c r="E102" s="10"/>
      <c r="F102" s="801"/>
      <c r="G102" s="10"/>
      <c r="H102" s="801"/>
      <c r="I102" s="10"/>
      <c r="J102" s="89"/>
    </row>
    <row r="103">
      <c r="B103" s="10"/>
      <c r="C103" s="10"/>
      <c r="D103" s="10"/>
      <c r="E103" s="10"/>
      <c r="F103" s="801"/>
      <c r="G103" s="10"/>
      <c r="H103" s="801"/>
      <c r="I103" s="10"/>
      <c r="J103" s="89"/>
    </row>
    <row r="104">
      <c r="B104" s="10"/>
      <c r="C104" s="10"/>
      <c r="D104" s="10"/>
      <c r="E104" s="10"/>
      <c r="F104" s="801"/>
      <c r="G104" s="10"/>
      <c r="H104" s="801"/>
      <c r="I104" s="10"/>
      <c r="J104" s="89"/>
    </row>
    <row r="105">
      <c r="B105" s="10"/>
      <c r="C105" s="10"/>
      <c r="D105" s="10"/>
      <c r="E105" s="10"/>
      <c r="F105" s="801"/>
      <c r="G105" s="10"/>
      <c r="H105" s="801"/>
      <c r="I105" s="10"/>
      <c r="J105" s="89"/>
    </row>
    <row r="106">
      <c r="B106" s="10"/>
      <c r="C106" s="10"/>
      <c r="D106" s="10"/>
      <c r="E106" s="10"/>
      <c r="F106" s="801"/>
      <c r="G106" s="10"/>
      <c r="H106" s="801"/>
      <c r="I106" s="10"/>
      <c r="J106" s="89"/>
    </row>
    <row r="107">
      <c r="B107" s="10"/>
      <c r="C107" s="10"/>
      <c r="D107" s="10"/>
      <c r="E107" s="10"/>
      <c r="F107" s="801"/>
      <c r="G107" s="10"/>
      <c r="H107" s="801"/>
      <c r="I107" s="10"/>
      <c r="J107" s="89"/>
    </row>
    <row r="108">
      <c r="B108" s="10"/>
      <c r="C108" s="10"/>
      <c r="D108" s="10"/>
      <c r="E108" s="10"/>
      <c r="F108" s="801"/>
      <c r="G108" s="10"/>
      <c r="H108" s="801"/>
      <c r="I108" s="10"/>
      <c r="J108" s="89"/>
    </row>
    <row r="109">
      <c r="B109" s="10"/>
      <c r="C109" s="10"/>
      <c r="D109" s="10"/>
      <c r="E109" s="10"/>
      <c r="F109" s="801"/>
      <c r="G109" s="10"/>
      <c r="H109" s="801"/>
      <c r="I109" s="10"/>
      <c r="J109" s="89"/>
    </row>
    <row r="110">
      <c r="B110" s="10"/>
      <c r="C110" s="10"/>
      <c r="D110" s="10"/>
      <c r="E110" s="10"/>
      <c r="F110" s="801"/>
      <c r="G110" s="10"/>
      <c r="H110" s="801"/>
      <c r="I110" s="10"/>
      <c r="J110" s="89"/>
    </row>
    <row r="111">
      <c r="B111" s="10"/>
      <c r="C111" s="10"/>
      <c r="D111" s="10"/>
      <c r="E111" s="10"/>
      <c r="F111" s="801"/>
      <c r="G111" s="10"/>
      <c r="H111" s="801"/>
      <c r="I111" s="10"/>
      <c r="J111" s="89"/>
    </row>
    <row r="112">
      <c r="B112" s="10"/>
      <c r="C112" s="10"/>
      <c r="D112" s="10"/>
      <c r="E112" s="10"/>
      <c r="F112" s="801"/>
      <c r="G112" s="10"/>
      <c r="H112" s="801"/>
      <c r="I112" s="10"/>
      <c r="J112" s="89"/>
    </row>
    <row r="113">
      <c r="B113" s="10"/>
      <c r="C113" s="10"/>
      <c r="D113" s="10"/>
      <c r="E113" s="10"/>
      <c r="F113" s="801"/>
      <c r="G113" s="10"/>
      <c r="H113" s="801"/>
      <c r="I113" s="10"/>
      <c r="J113" s="89"/>
    </row>
    <row r="114">
      <c r="B114" s="10"/>
      <c r="C114" s="10"/>
      <c r="D114" s="10"/>
      <c r="E114" s="10"/>
      <c r="F114" s="801"/>
      <c r="G114" s="10"/>
      <c r="H114" s="801"/>
      <c r="I114" s="10"/>
      <c r="J114" s="89"/>
    </row>
    <row r="115">
      <c r="B115" s="10"/>
      <c r="C115" s="10"/>
      <c r="D115" s="10"/>
      <c r="E115" s="10"/>
      <c r="F115" s="801"/>
      <c r="G115" s="10"/>
      <c r="H115" s="801"/>
      <c r="I115" s="10"/>
      <c r="J115" s="89"/>
    </row>
    <row r="116">
      <c r="B116" s="10"/>
      <c r="C116" s="10"/>
      <c r="D116" s="10"/>
      <c r="E116" s="10"/>
      <c r="F116" s="801"/>
      <c r="G116" s="10"/>
      <c r="H116" s="801"/>
      <c r="I116" s="10"/>
      <c r="J116" s="89"/>
    </row>
    <row r="117">
      <c r="B117" s="10"/>
      <c r="C117" s="10"/>
      <c r="D117" s="10"/>
      <c r="E117" s="10"/>
      <c r="F117" s="801"/>
      <c r="G117" s="10"/>
      <c r="H117" s="801"/>
      <c r="I117" s="10"/>
      <c r="J117" s="89"/>
    </row>
    <row r="118">
      <c r="B118" s="10"/>
      <c r="C118" s="10"/>
      <c r="D118" s="10"/>
      <c r="E118" s="10"/>
      <c r="F118" s="801"/>
      <c r="G118" s="10"/>
      <c r="H118" s="801"/>
      <c r="I118" s="10"/>
      <c r="J118" s="89"/>
    </row>
    <row r="119">
      <c r="B119" s="10"/>
      <c r="C119" s="10"/>
      <c r="D119" s="10"/>
      <c r="E119" s="10"/>
      <c r="F119" s="801"/>
      <c r="G119" s="10"/>
      <c r="H119" s="801"/>
      <c r="I119" s="10"/>
      <c r="J119" s="89"/>
    </row>
    <row r="120">
      <c r="B120" s="10"/>
      <c r="C120" s="10"/>
      <c r="D120" s="10"/>
      <c r="E120" s="10"/>
      <c r="F120" s="801"/>
      <c r="G120" s="10"/>
      <c r="H120" s="801"/>
      <c r="I120" s="10"/>
      <c r="J120" s="89"/>
    </row>
    <row r="121">
      <c r="B121" s="10"/>
      <c r="C121" s="10"/>
      <c r="D121" s="10"/>
      <c r="E121" s="10"/>
      <c r="F121" s="801"/>
      <c r="G121" s="10"/>
      <c r="H121" s="801"/>
      <c r="I121" s="10"/>
      <c r="J121" s="89"/>
    </row>
    <row r="122">
      <c r="B122" s="10"/>
      <c r="C122" s="10"/>
      <c r="D122" s="10"/>
      <c r="E122" s="10"/>
      <c r="F122" s="801"/>
      <c r="G122" s="10"/>
      <c r="H122" s="801"/>
      <c r="I122" s="10"/>
      <c r="J122" s="89"/>
    </row>
    <row r="123">
      <c r="B123" s="10"/>
      <c r="C123" s="10"/>
      <c r="D123" s="10"/>
      <c r="E123" s="10"/>
      <c r="F123" s="801"/>
      <c r="G123" s="10"/>
      <c r="H123" s="801"/>
      <c r="I123" s="10"/>
      <c r="J123" s="89"/>
    </row>
    <row r="124">
      <c r="B124" s="10"/>
      <c r="C124" s="10"/>
      <c r="D124" s="10"/>
      <c r="E124" s="10"/>
      <c r="F124" s="801"/>
      <c r="G124" s="10"/>
      <c r="H124" s="801"/>
      <c r="I124" s="10"/>
      <c r="J124" s="89"/>
    </row>
    <row r="125">
      <c r="B125" s="10"/>
      <c r="C125" s="10"/>
      <c r="D125" s="10"/>
      <c r="E125" s="10"/>
      <c r="F125" s="801"/>
      <c r="G125" s="10"/>
      <c r="H125" s="801"/>
      <c r="I125" s="10"/>
      <c r="J125" s="89"/>
    </row>
    <row r="126">
      <c r="B126" s="10"/>
      <c r="C126" s="10"/>
      <c r="D126" s="10"/>
      <c r="E126" s="10"/>
      <c r="F126" s="801"/>
      <c r="G126" s="10"/>
      <c r="H126" s="801"/>
      <c r="I126" s="10"/>
      <c r="J126" s="89"/>
    </row>
    <row r="127">
      <c r="B127" s="10"/>
      <c r="C127" s="10"/>
      <c r="D127" s="10"/>
      <c r="E127" s="10"/>
      <c r="F127" s="801"/>
      <c r="G127" s="10"/>
      <c r="H127" s="801"/>
      <c r="I127" s="10"/>
      <c r="J127" s="89"/>
    </row>
    <row r="128">
      <c r="B128" s="10"/>
      <c r="C128" s="10"/>
      <c r="D128" s="10"/>
      <c r="E128" s="10"/>
      <c r="F128" s="801"/>
      <c r="G128" s="10"/>
      <c r="H128" s="801"/>
      <c r="I128" s="10"/>
      <c r="J128" s="89"/>
    </row>
    <row r="129">
      <c r="B129" s="10"/>
      <c r="C129" s="10"/>
      <c r="D129" s="10"/>
      <c r="E129" s="10"/>
      <c r="F129" s="801"/>
      <c r="G129" s="10"/>
      <c r="H129" s="801"/>
      <c r="I129" s="10"/>
      <c r="J129" s="89"/>
    </row>
    <row r="130">
      <c r="B130" s="10"/>
      <c r="C130" s="10"/>
      <c r="D130" s="10"/>
      <c r="E130" s="10"/>
      <c r="F130" s="801"/>
      <c r="G130" s="10"/>
      <c r="H130" s="801"/>
      <c r="I130" s="10"/>
      <c r="J130" s="89"/>
    </row>
    <row r="131">
      <c r="B131" s="10"/>
      <c r="C131" s="10"/>
      <c r="D131" s="10"/>
      <c r="E131" s="10"/>
      <c r="F131" s="801"/>
      <c r="G131" s="10"/>
      <c r="H131" s="801"/>
      <c r="I131" s="10"/>
      <c r="J131" s="89"/>
    </row>
    <row r="132">
      <c r="B132" s="10"/>
      <c r="C132" s="10"/>
      <c r="D132" s="10"/>
      <c r="E132" s="10"/>
      <c r="F132" s="801"/>
      <c r="G132" s="10"/>
      <c r="H132" s="801"/>
      <c r="I132" s="10"/>
      <c r="J132" s="89"/>
    </row>
    <row r="133">
      <c r="B133" s="10"/>
      <c r="C133" s="10"/>
      <c r="D133" s="10"/>
      <c r="E133" s="10"/>
      <c r="F133" s="801"/>
      <c r="G133" s="10"/>
      <c r="H133" s="801"/>
      <c r="I133" s="10"/>
      <c r="J133" s="89"/>
    </row>
    <row r="134">
      <c r="B134" s="10"/>
      <c r="C134" s="10"/>
      <c r="D134" s="10"/>
      <c r="E134" s="10"/>
      <c r="F134" s="801"/>
      <c r="G134" s="10"/>
      <c r="H134" s="801"/>
      <c r="I134" s="10"/>
      <c r="J134" s="89"/>
    </row>
    <row r="135">
      <c r="B135" s="10"/>
      <c r="C135" s="10"/>
      <c r="D135" s="10"/>
      <c r="E135" s="10"/>
      <c r="F135" s="801"/>
      <c r="G135" s="10"/>
      <c r="H135" s="801"/>
      <c r="I135" s="10"/>
      <c r="J135" s="89"/>
    </row>
    <row r="136">
      <c r="B136" s="10"/>
      <c r="C136" s="10"/>
      <c r="D136" s="10"/>
      <c r="E136" s="10"/>
      <c r="F136" s="801"/>
      <c r="G136" s="10"/>
      <c r="H136" s="801"/>
      <c r="I136" s="10"/>
      <c r="J136" s="89"/>
    </row>
    <row r="137">
      <c r="B137" s="10"/>
      <c r="C137" s="10"/>
      <c r="D137" s="10"/>
      <c r="E137" s="10"/>
      <c r="F137" s="801"/>
      <c r="G137" s="10"/>
      <c r="H137" s="801"/>
      <c r="I137" s="10"/>
      <c r="J137" s="89"/>
    </row>
    <row r="138">
      <c r="B138" s="10"/>
      <c r="C138" s="10"/>
      <c r="D138" s="10"/>
      <c r="E138" s="10"/>
      <c r="F138" s="801"/>
      <c r="G138" s="10"/>
      <c r="H138" s="801"/>
      <c r="I138" s="10"/>
      <c r="J138" s="89"/>
    </row>
    <row r="139">
      <c r="B139" s="10"/>
      <c r="C139" s="10"/>
      <c r="D139" s="10"/>
      <c r="E139" s="10"/>
      <c r="F139" s="801"/>
      <c r="G139" s="10"/>
      <c r="H139" s="801"/>
      <c r="I139" s="10"/>
      <c r="J139" s="89"/>
    </row>
    <row r="140">
      <c r="B140" s="10"/>
      <c r="C140" s="10"/>
      <c r="D140" s="10"/>
      <c r="E140" s="10"/>
      <c r="F140" s="801"/>
      <c r="G140" s="10"/>
      <c r="H140" s="801"/>
      <c r="I140" s="10"/>
      <c r="J140" s="89"/>
    </row>
    <row r="141">
      <c r="B141" s="10"/>
      <c r="C141" s="10"/>
      <c r="D141" s="10"/>
      <c r="E141" s="10"/>
      <c r="F141" s="801"/>
      <c r="G141" s="10"/>
      <c r="H141" s="801"/>
      <c r="I141" s="10"/>
      <c r="J141" s="89"/>
    </row>
    <row r="142">
      <c r="B142" s="10"/>
      <c r="C142" s="10"/>
      <c r="D142" s="10"/>
      <c r="E142" s="10"/>
      <c r="F142" s="801"/>
      <c r="G142" s="10"/>
      <c r="H142" s="801"/>
      <c r="I142" s="10"/>
      <c r="J142" s="89"/>
    </row>
    <row r="143">
      <c r="B143" s="10"/>
      <c r="C143" s="10"/>
      <c r="D143" s="10"/>
      <c r="E143" s="10"/>
      <c r="F143" s="801"/>
      <c r="G143" s="10"/>
      <c r="H143" s="801"/>
      <c r="I143" s="10"/>
      <c r="J143" s="89"/>
    </row>
    <row r="144">
      <c r="B144" s="10"/>
      <c r="C144" s="10"/>
      <c r="D144" s="10"/>
      <c r="E144" s="10"/>
      <c r="F144" s="801"/>
      <c r="G144" s="10"/>
      <c r="H144" s="801"/>
      <c r="I144" s="10"/>
      <c r="J144" s="89"/>
    </row>
    <row r="145">
      <c r="B145" s="10"/>
      <c r="C145" s="10"/>
      <c r="D145" s="10"/>
      <c r="E145" s="10"/>
      <c r="F145" s="801"/>
      <c r="G145" s="10"/>
      <c r="H145" s="801"/>
      <c r="I145" s="10"/>
      <c r="J145" s="89"/>
    </row>
    <row r="146">
      <c r="B146" s="10"/>
      <c r="C146" s="10"/>
      <c r="D146" s="10"/>
      <c r="E146" s="10"/>
      <c r="F146" s="801"/>
      <c r="G146" s="10"/>
      <c r="H146" s="801"/>
      <c r="I146" s="10"/>
      <c r="J146" s="89"/>
    </row>
    <row r="147">
      <c r="B147" s="10"/>
      <c r="C147" s="10"/>
      <c r="D147" s="10"/>
      <c r="E147" s="10"/>
      <c r="F147" s="801"/>
      <c r="G147" s="10"/>
      <c r="H147" s="801"/>
      <c r="I147" s="10"/>
      <c r="J147" s="89"/>
    </row>
    <row r="148">
      <c r="B148" s="10"/>
      <c r="C148" s="10"/>
      <c r="D148" s="10"/>
      <c r="E148" s="10"/>
      <c r="F148" s="801"/>
      <c r="G148" s="10"/>
      <c r="H148" s="801"/>
      <c r="I148" s="10"/>
      <c r="J148" s="89"/>
    </row>
    <row r="149">
      <c r="B149" s="10"/>
      <c r="C149" s="10"/>
      <c r="D149" s="10"/>
      <c r="E149" s="10"/>
      <c r="F149" s="801"/>
      <c r="G149" s="10"/>
      <c r="H149" s="801"/>
      <c r="I149" s="10"/>
      <c r="J149" s="89"/>
    </row>
    <row r="150">
      <c r="B150" s="10"/>
      <c r="C150" s="10"/>
      <c r="D150" s="10"/>
      <c r="E150" s="10"/>
      <c r="F150" s="801"/>
      <c r="G150" s="10"/>
      <c r="H150" s="801"/>
      <c r="I150" s="10"/>
      <c r="J150" s="89"/>
    </row>
    <row r="151">
      <c r="B151" s="10"/>
      <c r="C151" s="10"/>
      <c r="D151" s="10"/>
      <c r="E151" s="10"/>
      <c r="F151" s="801"/>
      <c r="G151" s="10"/>
      <c r="H151" s="801"/>
      <c r="I151" s="10"/>
      <c r="J151" s="89"/>
    </row>
    <row r="152">
      <c r="B152" s="10"/>
      <c r="C152" s="10"/>
      <c r="D152" s="10"/>
      <c r="E152" s="10"/>
      <c r="F152" s="801"/>
      <c r="G152" s="10"/>
      <c r="H152" s="801"/>
      <c r="I152" s="10"/>
      <c r="J152" s="89"/>
    </row>
    <row r="153">
      <c r="B153" s="10"/>
      <c r="C153" s="10"/>
      <c r="D153" s="10"/>
      <c r="E153" s="10"/>
      <c r="F153" s="801"/>
      <c r="G153" s="10"/>
      <c r="H153" s="801"/>
      <c r="I153" s="10"/>
      <c r="J153" s="89"/>
    </row>
    <row r="154">
      <c r="B154" s="10"/>
      <c r="C154" s="10"/>
      <c r="D154" s="10"/>
      <c r="E154" s="10"/>
      <c r="F154" s="801"/>
      <c r="G154" s="10"/>
      <c r="H154" s="801"/>
      <c r="I154" s="10"/>
      <c r="J154" s="89"/>
    </row>
    <row r="155">
      <c r="B155" s="10"/>
      <c r="C155" s="10"/>
      <c r="D155" s="10"/>
      <c r="E155" s="10"/>
      <c r="F155" s="801"/>
      <c r="G155" s="10"/>
      <c r="H155" s="801"/>
      <c r="I155" s="10"/>
      <c r="J155" s="89"/>
    </row>
    <row r="156">
      <c r="B156" s="10"/>
      <c r="C156" s="10"/>
      <c r="D156" s="10"/>
      <c r="E156" s="10"/>
      <c r="F156" s="801"/>
      <c r="G156" s="10"/>
      <c r="H156" s="801"/>
      <c r="I156" s="10"/>
      <c r="J156" s="89"/>
    </row>
    <row r="157">
      <c r="B157" s="10"/>
      <c r="C157" s="10"/>
      <c r="D157" s="10"/>
      <c r="E157" s="10"/>
      <c r="F157" s="801"/>
      <c r="G157" s="10"/>
      <c r="H157" s="801"/>
      <c r="I157" s="10"/>
      <c r="J157" s="89"/>
    </row>
    <row r="158">
      <c r="B158" s="10"/>
      <c r="C158" s="10"/>
      <c r="D158" s="10"/>
      <c r="E158" s="10"/>
      <c r="F158" s="801"/>
      <c r="G158" s="10"/>
      <c r="H158" s="801"/>
      <c r="I158" s="10"/>
      <c r="J158" s="89"/>
    </row>
    <row r="159">
      <c r="B159" s="10"/>
      <c r="C159" s="10"/>
      <c r="D159" s="10"/>
      <c r="E159" s="10"/>
      <c r="F159" s="801"/>
      <c r="G159" s="10"/>
      <c r="H159" s="801"/>
      <c r="I159" s="10"/>
      <c r="J159" s="89"/>
    </row>
    <row r="160">
      <c r="B160" s="10"/>
      <c r="C160" s="10"/>
      <c r="D160" s="10"/>
      <c r="E160" s="10"/>
      <c r="F160" s="801"/>
      <c r="G160" s="10"/>
      <c r="H160" s="801"/>
      <c r="I160" s="10"/>
      <c r="J160" s="89"/>
    </row>
    <row r="161">
      <c r="B161" s="10"/>
      <c r="C161" s="10"/>
      <c r="D161" s="10"/>
      <c r="E161" s="10"/>
      <c r="F161" s="801"/>
      <c r="G161" s="10"/>
      <c r="H161" s="801"/>
      <c r="I161" s="10"/>
      <c r="J161" s="89"/>
    </row>
    <row r="162">
      <c r="B162" s="10"/>
      <c r="C162" s="10"/>
      <c r="D162" s="10"/>
      <c r="E162" s="10"/>
      <c r="F162" s="801"/>
      <c r="G162" s="10"/>
      <c r="H162" s="801"/>
      <c r="I162" s="10"/>
      <c r="J162" s="89"/>
    </row>
    <row r="163">
      <c r="B163" s="10"/>
      <c r="C163" s="10"/>
      <c r="D163" s="10"/>
      <c r="E163" s="10"/>
      <c r="F163" s="801"/>
      <c r="G163" s="10"/>
      <c r="H163" s="801"/>
      <c r="I163" s="10"/>
      <c r="J163" s="89"/>
    </row>
    <row r="164">
      <c r="B164" s="10"/>
      <c r="C164" s="10"/>
      <c r="D164" s="10"/>
      <c r="E164" s="10"/>
      <c r="F164" s="801"/>
      <c r="G164" s="10"/>
      <c r="H164" s="801"/>
      <c r="I164" s="10"/>
      <c r="J164" s="89"/>
    </row>
    <row r="165">
      <c r="B165" s="10"/>
      <c r="C165" s="10"/>
      <c r="D165" s="10"/>
      <c r="E165" s="10"/>
      <c r="F165" s="801"/>
      <c r="G165" s="10"/>
      <c r="H165" s="801"/>
      <c r="I165" s="10"/>
      <c r="J165" s="89"/>
    </row>
    <row r="166">
      <c r="B166" s="10"/>
      <c r="C166" s="10"/>
      <c r="D166" s="10"/>
      <c r="E166" s="10"/>
      <c r="F166" s="801"/>
      <c r="G166" s="10"/>
      <c r="H166" s="801"/>
      <c r="I166" s="10"/>
      <c r="J166" s="89"/>
    </row>
    <row r="167">
      <c r="B167" s="10"/>
      <c r="C167" s="10"/>
      <c r="D167" s="10"/>
      <c r="E167" s="10"/>
      <c r="F167" s="801"/>
      <c r="G167" s="10"/>
      <c r="H167" s="801"/>
      <c r="I167" s="10"/>
      <c r="J167" s="89"/>
    </row>
    <row r="168">
      <c r="B168" s="10"/>
      <c r="C168" s="10"/>
      <c r="D168" s="10"/>
      <c r="E168" s="10"/>
      <c r="F168" s="801"/>
      <c r="G168" s="10"/>
      <c r="H168" s="801"/>
      <c r="I168" s="10"/>
      <c r="J168" s="89"/>
    </row>
    <row r="169">
      <c r="B169" s="10"/>
      <c r="C169" s="10"/>
      <c r="D169" s="10"/>
      <c r="E169" s="10"/>
      <c r="F169" s="801"/>
      <c r="G169" s="10"/>
      <c r="H169" s="801"/>
      <c r="I169" s="10"/>
      <c r="J169" s="89"/>
    </row>
    <row r="170">
      <c r="B170" s="10"/>
      <c r="C170" s="10"/>
      <c r="D170" s="10"/>
      <c r="E170" s="10"/>
      <c r="F170" s="801"/>
      <c r="G170" s="10"/>
      <c r="H170" s="801"/>
      <c r="I170" s="10"/>
      <c r="J170" s="89"/>
    </row>
    <row r="171">
      <c r="B171" s="10"/>
      <c r="C171" s="10"/>
      <c r="D171" s="10"/>
      <c r="E171" s="10"/>
      <c r="F171" s="801"/>
      <c r="G171" s="10"/>
      <c r="H171" s="801"/>
      <c r="I171" s="10"/>
      <c r="J171" s="89"/>
    </row>
    <row r="172">
      <c r="B172" s="10"/>
      <c r="C172" s="10"/>
      <c r="D172" s="10"/>
      <c r="E172" s="10"/>
      <c r="F172" s="801"/>
      <c r="G172" s="10"/>
      <c r="H172" s="801"/>
      <c r="I172" s="10"/>
      <c r="J172" s="89"/>
    </row>
    <row r="173">
      <c r="B173" s="10"/>
      <c r="C173" s="10"/>
      <c r="D173" s="10"/>
      <c r="E173" s="10"/>
      <c r="F173" s="801"/>
      <c r="G173" s="10"/>
      <c r="H173" s="801"/>
      <c r="I173" s="10"/>
      <c r="J173" s="89"/>
    </row>
    <row r="174">
      <c r="B174" s="10"/>
      <c r="C174" s="10"/>
      <c r="D174" s="10"/>
      <c r="E174" s="10"/>
      <c r="F174" s="801"/>
      <c r="G174" s="10"/>
      <c r="H174" s="801"/>
      <c r="I174" s="10"/>
      <c r="J174" s="89"/>
    </row>
    <row r="175">
      <c r="B175" s="10"/>
      <c r="C175" s="10"/>
      <c r="D175" s="10"/>
      <c r="E175" s="10"/>
      <c r="F175" s="801"/>
      <c r="G175" s="10"/>
      <c r="H175" s="801"/>
      <c r="I175" s="10"/>
      <c r="J175" s="89"/>
    </row>
    <row r="176">
      <c r="B176" s="10"/>
      <c r="C176" s="10"/>
      <c r="D176" s="10"/>
      <c r="E176" s="10"/>
      <c r="F176" s="801"/>
      <c r="G176" s="10"/>
      <c r="H176" s="801"/>
      <c r="I176" s="10"/>
      <c r="J176" s="89"/>
    </row>
    <row r="177">
      <c r="B177" s="10"/>
      <c r="C177" s="10"/>
      <c r="D177" s="10"/>
      <c r="E177" s="10"/>
      <c r="F177" s="801"/>
      <c r="G177" s="10"/>
      <c r="H177" s="801"/>
      <c r="I177" s="10"/>
      <c r="J177" s="89"/>
    </row>
    <row r="178">
      <c r="B178" s="10"/>
      <c r="C178" s="10"/>
      <c r="D178" s="10"/>
      <c r="E178" s="10"/>
      <c r="F178" s="801"/>
      <c r="G178" s="10"/>
      <c r="H178" s="801"/>
      <c r="I178" s="10"/>
      <c r="J178" s="89"/>
    </row>
    <row r="179">
      <c r="B179" s="10"/>
      <c r="C179" s="10"/>
      <c r="D179" s="10"/>
      <c r="E179" s="10"/>
      <c r="F179" s="801"/>
      <c r="G179" s="10"/>
      <c r="H179" s="801"/>
      <c r="I179" s="10"/>
      <c r="J179" s="89"/>
    </row>
    <row r="180">
      <c r="B180" s="10"/>
      <c r="C180" s="10"/>
      <c r="D180" s="10"/>
      <c r="E180" s="10"/>
      <c r="F180" s="801"/>
      <c r="G180" s="10"/>
      <c r="H180" s="801"/>
      <c r="I180" s="10"/>
      <c r="J180" s="89"/>
    </row>
    <row r="181">
      <c r="B181" s="10"/>
      <c r="C181" s="10"/>
      <c r="D181" s="10"/>
      <c r="E181" s="10"/>
      <c r="F181" s="801"/>
      <c r="G181" s="10"/>
      <c r="H181" s="801"/>
      <c r="I181" s="10"/>
      <c r="J181" s="89"/>
    </row>
    <row r="182">
      <c r="B182" s="10"/>
      <c r="C182" s="10"/>
      <c r="D182" s="10"/>
      <c r="E182" s="10"/>
      <c r="F182" s="801"/>
      <c r="G182" s="10"/>
      <c r="H182" s="801"/>
      <c r="I182" s="10"/>
      <c r="J182" s="89"/>
    </row>
    <row r="183">
      <c r="B183" s="10"/>
      <c r="C183" s="10"/>
      <c r="D183" s="10"/>
      <c r="E183" s="10"/>
      <c r="F183" s="801"/>
      <c r="G183" s="10"/>
      <c r="H183" s="801"/>
      <c r="I183" s="10"/>
      <c r="J183" s="89"/>
    </row>
    <row r="184">
      <c r="B184" s="10"/>
      <c r="C184" s="10"/>
      <c r="D184" s="10"/>
      <c r="E184" s="10"/>
      <c r="F184" s="801"/>
      <c r="G184" s="10"/>
      <c r="H184" s="801"/>
      <c r="I184" s="10"/>
      <c r="J184" s="89"/>
    </row>
    <row r="185">
      <c r="B185" s="10"/>
      <c r="C185" s="10"/>
      <c r="D185" s="10"/>
      <c r="E185" s="10"/>
      <c r="F185" s="801"/>
      <c r="G185" s="10"/>
      <c r="H185" s="801"/>
      <c r="I185" s="10"/>
      <c r="J185" s="89"/>
    </row>
    <row r="186">
      <c r="B186" s="10"/>
      <c r="C186" s="10"/>
      <c r="D186" s="10"/>
      <c r="E186" s="10"/>
      <c r="F186" s="801"/>
      <c r="G186" s="10"/>
      <c r="H186" s="801"/>
      <c r="I186" s="10"/>
      <c r="J186" s="89"/>
    </row>
    <row r="187">
      <c r="B187" s="10"/>
      <c r="C187" s="10"/>
      <c r="D187" s="10"/>
      <c r="E187" s="10"/>
      <c r="F187" s="801"/>
      <c r="G187" s="10"/>
      <c r="H187" s="801"/>
      <c r="I187" s="10"/>
      <c r="J187" s="89"/>
    </row>
    <row r="188">
      <c r="B188" s="10"/>
      <c r="C188" s="10"/>
      <c r="D188" s="10"/>
      <c r="E188" s="10"/>
      <c r="F188" s="801"/>
      <c r="G188" s="10"/>
      <c r="H188" s="801"/>
      <c r="I188" s="10"/>
      <c r="J188" s="89"/>
    </row>
    <row r="189">
      <c r="B189" s="10"/>
      <c r="C189" s="10"/>
      <c r="D189" s="10"/>
      <c r="E189" s="10"/>
      <c r="F189" s="801"/>
      <c r="G189" s="10"/>
      <c r="H189" s="801"/>
      <c r="I189" s="10"/>
      <c r="J189" s="89"/>
    </row>
    <row r="190">
      <c r="B190" s="10"/>
      <c r="C190" s="10"/>
      <c r="D190" s="10"/>
      <c r="E190" s="10"/>
      <c r="F190" s="801"/>
      <c r="G190" s="10"/>
      <c r="H190" s="801"/>
      <c r="I190" s="10"/>
      <c r="J190" s="89"/>
    </row>
    <row r="191">
      <c r="B191" s="10"/>
      <c r="C191" s="10"/>
      <c r="D191" s="10"/>
      <c r="E191" s="10"/>
      <c r="F191" s="801"/>
      <c r="G191" s="10"/>
      <c r="H191" s="801"/>
      <c r="I191" s="10"/>
      <c r="J191" s="89"/>
    </row>
    <row r="192">
      <c r="B192" s="10"/>
      <c r="C192" s="10"/>
      <c r="D192" s="10"/>
      <c r="E192" s="10"/>
      <c r="F192" s="801"/>
      <c r="G192" s="10"/>
      <c r="H192" s="801"/>
      <c r="I192" s="10"/>
      <c r="J192" s="89"/>
    </row>
    <row r="193">
      <c r="B193" s="10"/>
      <c r="C193" s="10"/>
      <c r="D193" s="10"/>
      <c r="E193" s="10"/>
      <c r="F193" s="801"/>
      <c r="G193" s="10"/>
      <c r="H193" s="801"/>
      <c r="I193" s="10"/>
      <c r="J193" s="89"/>
    </row>
    <row r="194">
      <c r="B194" s="10"/>
      <c r="C194" s="10"/>
      <c r="D194" s="10"/>
      <c r="E194" s="10"/>
      <c r="F194" s="801"/>
      <c r="G194" s="10"/>
      <c r="H194" s="801"/>
      <c r="I194" s="10"/>
      <c r="J194" s="89"/>
    </row>
    <row r="195">
      <c r="B195" s="10"/>
      <c r="C195" s="10"/>
      <c r="D195" s="10"/>
      <c r="E195" s="10"/>
      <c r="F195" s="801"/>
      <c r="G195" s="10"/>
      <c r="H195" s="801"/>
      <c r="I195" s="10"/>
      <c r="J195" s="89"/>
    </row>
    <row r="196">
      <c r="B196" s="10"/>
      <c r="C196" s="10"/>
      <c r="D196" s="10"/>
      <c r="E196" s="10"/>
      <c r="F196" s="801"/>
      <c r="G196" s="10"/>
      <c r="H196" s="801"/>
      <c r="I196" s="10"/>
      <c r="J196" s="89"/>
    </row>
    <row r="197">
      <c r="B197" s="10"/>
      <c r="C197" s="10"/>
      <c r="D197" s="10"/>
      <c r="E197" s="10"/>
      <c r="F197" s="801"/>
      <c r="G197" s="10"/>
      <c r="H197" s="801"/>
      <c r="I197" s="10"/>
      <c r="J197" s="89"/>
    </row>
    <row r="198">
      <c r="B198" s="10"/>
      <c r="C198" s="10"/>
      <c r="D198" s="10"/>
      <c r="E198" s="10"/>
      <c r="F198" s="801"/>
      <c r="G198" s="10"/>
      <c r="H198" s="801"/>
      <c r="I198" s="10"/>
      <c r="J198" s="89"/>
    </row>
    <row r="199">
      <c r="B199" s="10"/>
      <c r="C199" s="10"/>
      <c r="D199" s="10"/>
      <c r="E199" s="10"/>
      <c r="F199" s="801"/>
      <c r="G199" s="10"/>
      <c r="H199" s="801"/>
      <c r="I199" s="10"/>
      <c r="J199" s="89"/>
    </row>
    <row r="200">
      <c r="B200" s="10"/>
      <c r="C200" s="10"/>
      <c r="D200" s="10"/>
      <c r="E200" s="10"/>
      <c r="F200" s="801"/>
      <c r="G200" s="10"/>
      <c r="H200" s="801"/>
      <c r="I200" s="10"/>
      <c r="J200" s="89"/>
    </row>
    <row r="201">
      <c r="B201" s="10"/>
      <c r="C201" s="10"/>
      <c r="D201" s="10"/>
      <c r="E201" s="10"/>
      <c r="F201" s="801"/>
      <c r="G201" s="10"/>
      <c r="H201" s="801"/>
      <c r="I201" s="10"/>
      <c r="J201" s="89"/>
    </row>
    <row r="202">
      <c r="B202" s="10"/>
      <c r="C202" s="10"/>
      <c r="D202" s="10"/>
      <c r="E202" s="10"/>
      <c r="F202" s="801"/>
      <c r="G202" s="10"/>
      <c r="H202" s="801"/>
      <c r="I202" s="10"/>
      <c r="J202" s="89"/>
    </row>
    <row r="203">
      <c r="B203" s="10"/>
      <c r="C203" s="10"/>
      <c r="D203" s="10"/>
      <c r="E203" s="10"/>
      <c r="F203" s="801"/>
      <c r="G203" s="10"/>
      <c r="H203" s="801"/>
      <c r="I203" s="10"/>
      <c r="J203" s="89"/>
    </row>
    <row r="204">
      <c r="B204" s="10"/>
      <c r="C204" s="10"/>
      <c r="D204" s="10"/>
      <c r="E204" s="10"/>
      <c r="F204" s="801"/>
      <c r="G204" s="10"/>
      <c r="H204" s="801"/>
      <c r="I204" s="10"/>
      <c r="J204" s="89"/>
    </row>
    <row r="205">
      <c r="B205" s="10"/>
      <c r="C205" s="10"/>
      <c r="D205" s="10"/>
      <c r="E205" s="10"/>
      <c r="F205" s="801"/>
      <c r="G205" s="10"/>
      <c r="H205" s="801"/>
      <c r="I205" s="10"/>
      <c r="J205" s="89"/>
    </row>
    <row r="206">
      <c r="B206" s="10"/>
      <c r="C206" s="10"/>
      <c r="D206" s="10"/>
      <c r="E206" s="10"/>
      <c r="F206" s="801"/>
      <c r="G206" s="10"/>
      <c r="H206" s="801"/>
      <c r="I206" s="10"/>
      <c r="J206" s="89"/>
    </row>
    <row r="207">
      <c r="B207" s="10"/>
      <c r="C207" s="10"/>
      <c r="D207" s="10"/>
      <c r="E207" s="10"/>
      <c r="F207" s="801"/>
      <c r="G207" s="10"/>
      <c r="H207" s="801"/>
      <c r="I207" s="10"/>
      <c r="J207" s="89"/>
    </row>
    <row r="208">
      <c r="B208" s="10"/>
      <c r="C208" s="10"/>
      <c r="D208" s="10"/>
      <c r="E208" s="10"/>
      <c r="F208" s="801"/>
      <c r="G208" s="10"/>
      <c r="H208" s="801"/>
      <c r="I208" s="10"/>
      <c r="J208" s="89"/>
    </row>
    <row r="209">
      <c r="B209" s="10"/>
      <c r="C209" s="10"/>
      <c r="D209" s="10"/>
      <c r="E209" s="10"/>
      <c r="F209" s="801"/>
      <c r="G209" s="10"/>
      <c r="H209" s="801"/>
      <c r="I209" s="10"/>
      <c r="J209" s="89"/>
    </row>
    <row r="210">
      <c r="B210" s="10"/>
      <c r="C210" s="10"/>
      <c r="D210" s="10"/>
      <c r="E210" s="10"/>
      <c r="F210" s="801"/>
      <c r="G210" s="10"/>
      <c r="H210" s="801"/>
      <c r="I210" s="10"/>
      <c r="J210" s="89"/>
    </row>
    <row r="211">
      <c r="B211" s="10"/>
      <c r="C211" s="10"/>
      <c r="D211" s="10"/>
      <c r="E211" s="10"/>
      <c r="F211" s="801"/>
      <c r="G211" s="10"/>
      <c r="H211" s="801"/>
      <c r="I211" s="10"/>
      <c r="J211" s="89"/>
    </row>
    <row r="212">
      <c r="B212" s="10"/>
      <c r="C212" s="10"/>
      <c r="D212" s="10"/>
      <c r="E212" s="10"/>
      <c r="F212" s="801"/>
      <c r="G212" s="10"/>
      <c r="H212" s="801"/>
      <c r="I212" s="10"/>
      <c r="J212" s="89"/>
    </row>
    <row r="213">
      <c r="B213" s="10"/>
      <c r="C213" s="10"/>
      <c r="D213" s="10"/>
      <c r="E213" s="10"/>
      <c r="F213" s="801"/>
      <c r="G213" s="10"/>
      <c r="H213" s="801"/>
      <c r="I213" s="10"/>
      <c r="J213" s="89"/>
    </row>
    <row r="214">
      <c r="B214" s="10"/>
      <c r="C214" s="10"/>
      <c r="D214" s="10"/>
      <c r="E214" s="10"/>
      <c r="F214" s="801"/>
      <c r="G214" s="10"/>
      <c r="H214" s="801"/>
      <c r="I214" s="10"/>
      <c r="J214" s="89"/>
    </row>
    <row r="215">
      <c r="B215" s="10"/>
      <c r="C215" s="10"/>
      <c r="D215" s="10"/>
      <c r="E215" s="10"/>
      <c r="F215" s="801"/>
      <c r="G215" s="10"/>
      <c r="H215" s="801"/>
      <c r="I215" s="10"/>
      <c r="J215" s="89"/>
    </row>
    <row r="216">
      <c r="B216" s="10"/>
      <c r="C216" s="10"/>
      <c r="D216" s="10"/>
      <c r="E216" s="10"/>
      <c r="F216" s="801"/>
      <c r="G216" s="10"/>
      <c r="H216" s="801"/>
      <c r="I216" s="10"/>
      <c r="J216" s="89"/>
    </row>
    <row r="217">
      <c r="B217" s="10"/>
      <c r="C217" s="10"/>
      <c r="D217" s="10"/>
      <c r="E217" s="10"/>
      <c r="F217" s="801"/>
      <c r="G217" s="10"/>
      <c r="H217" s="801"/>
      <c r="I217" s="10"/>
      <c r="J217" s="89"/>
    </row>
    <row r="218">
      <c r="B218" s="10"/>
      <c r="C218" s="10"/>
      <c r="D218" s="10"/>
      <c r="E218" s="10"/>
      <c r="F218" s="801"/>
      <c r="G218" s="10"/>
      <c r="H218" s="801"/>
      <c r="I218" s="10"/>
      <c r="J218" s="89"/>
    </row>
    <row r="219">
      <c r="B219" s="10"/>
      <c r="C219" s="10"/>
      <c r="D219" s="10"/>
      <c r="E219" s="10"/>
      <c r="F219" s="801"/>
      <c r="G219" s="10"/>
      <c r="H219" s="801"/>
      <c r="I219" s="10"/>
      <c r="J219" s="89"/>
    </row>
    <row r="220">
      <c r="B220" s="10"/>
      <c r="C220" s="10"/>
      <c r="D220" s="10"/>
      <c r="E220" s="10"/>
      <c r="F220" s="801"/>
      <c r="G220" s="10"/>
      <c r="H220" s="801"/>
      <c r="I220" s="10"/>
      <c r="J220" s="89"/>
    </row>
    <row r="221">
      <c r="B221" s="10"/>
      <c r="C221" s="10"/>
      <c r="D221" s="10"/>
      <c r="E221" s="10"/>
      <c r="F221" s="801"/>
      <c r="G221" s="10"/>
      <c r="H221" s="801"/>
      <c r="I221" s="10"/>
      <c r="J221" s="89"/>
    </row>
    <row r="222">
      <c r="B222" s="10"/>
      <c r="C222" s="10"/>
      <c r="D222" s="10"/>
      <c r="E222" s="10"/>
      <c r="F222" s="801"/>
      <c r="G222" s="10"/>
      <c r="H222" s="801"/>
      <c r="I222" s="10"/>
      <c r="J222" s="89"/>
    </row>
    <row r="223">
      <c r="B223" s="10"/>
      <c r="C223" s="10"/>
      <c r="D223" s="10"/>
      <c r="E223" s="10"/>
      <c r="F223" s="801"/>
      <c r="G223" s="10"/>
      <c r="H223" s="801"/>
      <c r="I223" s="10"/>
      <c r="J223" s="89"/>
    </row>
    <row r="224">
      <c r="B224" s="10"/>
      <c r="C224" s="10"/>
      <c r="D224" s="10"/>
      <c r="E224" s="10"/>
      <c r="F224" s="801"/>
      <c r="G224" s="10"/>
      <c r="H224" s="801"/>
      <c r="I224" s="10"/>
      <c r="J224" s="89"/>
    </row>
    <row r="225">
      <c r="B225" s="10"/>
      <c r="C225" s="10"/>
      <c r="D225" s="10"/>
      <c r="E225" s="10"/>
      <c r="F225" s="801"/>
      <c r="G225" s="10"/>
      <c r="H225" s="801"/>
      <c r="I225" s="10"/>
      <c r="J225" s="89"/>
    </row>
    <row r="226">
      <c r="B226" s="10"/>
      <c r="C226" s="10"/>
      <c r="D226" s="10"/>
      <c r="E226" s="10"/>
      <c r="F226" s="801"/>
      <c r="G226" s="10"/>
      <c r="H226" s="801"/>
      <c r="I226" s="10"/>
      <c r="J226" s="89"/>
    </row>
    <row r="227">
      <c r="B227" s="10"/>
      <c r="C227" s="10"/>
      <c r="D227" s="10"/>
      <c r="E227" s="10"/>
      <c r="F227" s="801"/>
      <c r="G227" s="10"/>
      <c r="H227" s="801"/>
      <c r="I227" s="10"/>
      <c r="J227" s="89"/>
    </row>
    <row r="228">
      <c r="B228" s="10"/>
      <c r="C228" s="10"/>
      <c r="D228" s="10"/>
      <c r="E228" s="10"/>
      <c r="F228" s="801"/>
      <c r="G228" s="10"/>
      <c r="H228" s="801"/>
      <c r="I228" s="10"/>
      <c r="J228" s="89"/>
    </row>
    <row r="229">
      <c r="B229" s="10"/>
      <c r="C229" s="10"/>
      <c r="D229" s="10"/>
      <c r="E229" s="10"/>
      <c r="F229" s="801"/>
      <c r="G229" s="10"/>
      <c r="H229" s="801"/>
      <c r="I229" s="10"/>
      <c r="J229" s="89"/>
    </row>
    <row r="230">
      <c r="B230" s="10"/>
      <c r="C230" s="10"/>
      <c r="D230" s="10"/>
      <c r="E230" s="10"/>
      <c r="F230" s="801"/>
      <c r="G230" s="10"/>
      <c r="H230" s="801"/>
      <c r="I230" s="10"/>
      <c r="J230" s="89"/>
    </row>
    <row r="231">
      <c r="B231" s="10"/>
      <c r="C231" s="10"/>
      <c r="D231" s="10"/>
      <c r="E231" s="10"/>
      <c r="F231" s="801"/>
      <c r="G231" s="10"/>
      <c r="H231" s="801"/>
      <c r="I231" s="10"/>
      <c r="J231" s="89"/>
    </row>
    <row r="232">
      <c r="B232" s="10"/>
      <c r="C232" s="10"/>
      <c r="D232" s="10"/>
      <c r="E232" s="10"/>
      <c r="F232" s="801"/>
      <c r="G232" s="10"/>
      <c r="H232" s="801"/>
      <c r="I232" s="10"/>
      <c r="J232" s="89"/>
    </row>
    <row r="233">
      <c r="B233" s="10"/>
      <c r="C233" s="10"/>
      <c r="D233" s="10"/>
      <c r="E233" s="10"/>
      <c r="F233" s="801"/>
      <c r="G233" s="10"/>
      <c r="H233" s="801"/>
      <c r="I233" s="10"/>
      <c r="J233" s="89"/>
    </row>
    <row r="234">
      <c r="B234" s="10"/>
      <c r="C234" s="10"/>
      <c r="D234" s="10"/>
      <c r="E234" s="10"/>
      <c r="F234" s="801"/>
      <c r="G234" s="10"/>
      <c r="H234" s="801"/>
      <c r="I234" s="10"/>
      <c r="J234" s="89"/>
    </row>
    <row r="235">
      <c r="B235" s="10"/>
      <c r="C235" s="10"/>
      <c r="D235" s="10"/>
      <c r="E235" s="10"/>
      <c r="F235" s="801"/>
      <c r="G235" s="10"/>
      <c r="H235" s="801"/>
      <c r="I235" s="10"/>
      <c r="J235" s="89"/>
    </row>
    <row r="236">
      <c r="B236" s="10"/>
      <c r="C236" s="10"/>
      <c r="D236" s="10"/>
      <c r="E236" s="10"/>
      <c r="F236" s="801"/>
      <c r="G236" s="10"/>
      <c r="H236" s="801"/>
      <c r="I236" s="10"/>
      <c r="J236" s="89"/>
    </row>
    <row r="237">
      <c r="B237" s="10"/>
      <c r="C237" s="10"/>
      <c r="D237" s="10"/>
      <c r="E237" s="10"/>
      <c r="F237" s="801"/>
      <c r="G237" s="10"/>
      <c r="H237" s="801"/>
      <c r="I237" s="10"/>
      <c r="J237" s="89"/>
    </row>
    <row r="238">
      <c r="B238" s="10"/>
      <c r="C238" s="10"/>
      <c r="D238" s="10"/>
      <c r="E238" s="10"/>
      <c r="F238" s="801"/>
      <c r="G238" s="10"/>
      <c r="H238" s="801"/>
      <c r="I238" s="10"/>
      <c r="J238" s="89"/>
    </row>
    <row r="239">
      <c r="B239" s="10"/>
      <c r="C239" s="10"/>
      <c r="D239" s="10"/>
      <c r="E239" s="10"/>
      <c r="F239" s="801"/>
      <c r="G239" s="10"/>
      <c r="H239" s="801"/>
      <c r="I239" s="10"/>
      <c r="J239" s="89"/>
    </row>
    <row r="240">
      <c r="B240" s="10"/>
      <c r="C240" s="10"/>
      <c r="D240" s="10"/>
      <c r="E240" s="10"/>
      <c r="F240" s="801"/>
      <c r="G240" s="10"/>
      <c r="H240" s="801"/>
      <c r="I240" s="10"/>
      <c r="J240" s="89"/>
    </row>
    <row r="241">
      <c r="B241" s="10"/>
      <c r="C241" s="10"/>
      <c r="D241" s="10"/>
      <c r="E241" s="10"/>
      <c r="F241" s="801"/>
      <c r="G241" s="10"/>
      <c r="H241" s="801"/>
      <c r="I241" s="10"/>
      <c r="J241" s="89"/>
    </row>
    <row r="242">
      <c r="B242" s="10"/>
      <c r="C242" s="10"/>
      <c r="D242" s="10"/>
      <c r="E242" s="10"/>
      <c r="F242" s="801"/>
      <c r="G242" s="10"/>
      <c r="H242" s="801"/>
      <c r="I242" s="10"/>
      <c r="J242" s="89"/>
    </row>
    <row r="243">
      <c r="B243" s="10"/>
      <c r="C243" s="10"/>
      <c r="D243" s="10"/>
      <c r="E243" s="10"/>
      <c r="F243" s="801"/>
      <c r="G243" s="10"/>
      <c r="H243" s="801"/>
      <c r="I243" s="10"/>
      <c r="J243" s="89"/>
    </row>
    <row r="244">
      <c r="B244" s="10"/>
      <c r="C244" s="10"/>
      <c r="D244" s="10"/>
      <c r="E244" s="10"/>
      <c r="F244" s="801"/>
      <c r="G244" s="10"/>
      <c r="H244" s="801"/>
      <c r="I244" s="10"/>
      <c r="J244" s="89"/>
    </row>
    <row r="245">
      <c r="B245" s="10"/>
      <c r="C245" s="10"/>
      <c r="D245" s="10"/>
      <c r="E245" s="10"/>
      <c r="F245" s="801"/>
      <c r="G245" s="10"/>
      <c r="H245" s="801"/>
      <c r="I245" s="10"/>
      <c r="J245" s="89"/>
    </row>
    <row r="246">
      <c r="B246" s="10"/>
      <c r="C246" s="10"/>
      <c r="D246" s="10"/>
      <c r="E246" s="10"/>
      <c r="F246" s="801"/>
      <c r="G246" s="10"/>
      <c r="H246" s="801"/>
      <c r="I246" s="10"/>
      <c r="J246" s="89"/>
    </row>
    <row r="247">
      <c r="B247" s="10"/>
      <c r="C247" s="10"/>
      <c r="D247" s="10"/>
      <c r="E247" s="10"/>
      <c r="F247" s="801"/>
      <c r="G247" s="10"/>
      <c r="H247" s="801"/>
      <c r="I247" s="10"/>
      <c r="J247" s="89"/>
    </row>
    <row r="248">
      <c r="B248" s="10"/>
      <c r="C248" s="10"/>
      <c r="D248" s="10"/>
      <c r="E248" s="10"/>
      <c r="F248" s="801"/>
      <c r="G248" s="10"/>
      <c r="H248" s="801"/>
      <c r="I248" s="10"/>
      <c r="J248" s="89"/>
    </row>
    <row r="249">
      <c r="B249" s="10"/>
      <c r="C249" s="10"/>
      <c r="D249" s="10"/>
      <c r="E249" s="10"/>
      <c r="F249" s="801"/>
      <c r="G249" s="10"/>
      <c r="H249" s="801"/>
      <c r="I249" s="10"/>
      <c r="J249" s="89"/>
    </row>
    <row r="250">
      <c r="B250" s="10"/>
      <c r="C250" s="10"/>
      <c r="D250" s="10"/>
      <c r="E250" s="10"/>
      <c r="F250" s="801"/>
      <c r="G250" s="10"/>
      <c r="H250" s="801"/>
      <c r="I250" s="10"/>
      <c r="J250" s="89"/>
    </row>
    <row r="251">
      <c r="B251" s="10"/>
      <c r="C251" s="10"/>
      <c r="D251" s="10"/>
      <c r="E251" s="10"/>
      <c r="F251" s="801"/>
      <c r="G251" s="10"/>
      <c r="H251" s="801"/>
      <c r="I251" s="10"/>
      <c r="J251" s="89"/>
    </row>
    <row r="252">
      <c r="B252" s="10"/>
      <c r="C252" s="10"/>
      <c r="D252" s="10"/>
      <c r="E252" s="10"/>
      <c r="F252" s="801"/>
      <c r="G252" s="10"/>
      <c r="H252" s="801"/>
      <c r="I252" s="10"/>
      <c r="J252" s="89"/>
    </row>
    <row r="253">
      <c r="B253" s="10"/>
      <c r="C253" s="10"/>
      <c r="D253" s="10"/>
      <c r="E253" s="10"/>
      <c r="F253" s="801"/>
      <c r="G253" s="10"/>
      <c r="H253" s="801"/>
      <c r="I253" s="10"/>
      <c r="J253" s="89"/>
    </row>
    <row r="254">
      <c r="B254" s="10"/>
      <c r="C254" s="10"/>
      <c r="D254" s="10"/>
      <c r="E254" s="10"/>
      <c r="F254" s="801"/>
      <c r="G254" s="10"/>
      <c r="H254" s="801"/>
      <c r="I254" s="10"/>
      <c r="J254" s="89"/>
    </row>
    <row r="255">
      <c r="B255" s="10"/>
      <c r="C255" s="10"/>
      <c r="D255" s="10"/>
      <c r="E255" s="10"/>
      <c r="F255" s="801"/>
      <c r="G255" s="10"/>
      <c r="H255" s="801"/>
      <c r="I255" s="10"/>
      <c r="J255" s="89"/>
    </row>
    <row r="256">
      <c r="B256" s="10"/>
      <c r="C256" s="10"/>
      <c r="D256" s="10"/>
      <c r="E256" s="10"/>
      <c r="F256" s="801"/>
      <c r="G256" s="10"/>
      <c r="H256" s="801"/>
      <c r="I256" s="10"/>
      <c r="J256" s="89"/>
    </row>
    <row r="257">
      <c r="B257" s="10"/>
      <c r="C257" s="10"/>
      <c r="D257" s="10"/>
      <c r="E257" s="10"/>
      <c r="F257" s="801"/>
      <c r="G257" s="10"/>
      <c r="H257" s="801"/>
      <c r="I257" s="10"/>
      <c r="J257" s="89"/>
    </row>
    <row r="258">
      <c r="B258" s="10"/>
      <c r="C258" s="10"/>
      <c r="D258" s="10"/>
      <c r="E258" s="10"/>
      <c r="F258" s="801"/>
      <c r="G258" s="10"/>
      <c r="H258" s="801"/>
      <c r="I258" s="10"/>
      <c r="J258" s="89"/>
    </row>
    <row r="259">
      <c r="B259" s="10"/>
      <c r="C259" s="10"/>
      <c r="D259" s="10"/>
      <c r="E259" s="10"/>
      <c r="F259" s="801"/>
      <c r="G259" s="10"/>
      <c r="H259" s="801"/>
      <c r="I259" s="10"/>
      <c r="J259" s="89"/>
    </row>
    <row r="260">
      <c r="B260" s="10"/>
      <c r="C260" s="10"/>
      <c r="D260" s="10"/>
      <c r="E260" s="10"/>
      <c r="F260" s="801"/>
      <c r="G260" s="10"/>
      <c r="H260" s="801"/>
      <c r="I260" s="10"/>
      <c r="J260" s="89"/>
    </row>
    <row r="261">
      <c r="B261" s="10"/>
      <c r="C261" s="10"/>
      <c r="D261" s="10"/>
      <c r="E261" s="10"/>
      <c r="F261" s="801"/>
      <c r="G261" s="10"/>
      <c r="H261" s="801"/>
      <c r="I261" s="10"/>
      <c r="J261" s="89"/>
    </row>
    <row r="262">
      <c r="B262" s="10"/>
      <c r="C262" s="10"/>
      <c r="D262" s="10"/>
      <c r="E262" s="10"/>
      <c r="F262" s="801"/>
      <c r="G262" s="10"/>
      <c r="H262" s="801"/>
      <c r="I262" s="10"/>
      <c r="J262" s="89"/>
    </row>
    <row r="263">
      <c r="B263" s="10"/>
      <c r="C263" s="10"/>
      <c r="D263" s="10"/>
      <c r="E263" s="10"/>
      <c r="F263" s="801"/>
      <c r="G263" s="10"/>
      <c r="H263" s="801"/>
      <c r="I263" s="10"/>
      <c r="J263" s="89"/>
    </row>
    <row r="264">
      <c r="B264" s="10"/>
      <c r="C264" s="10"/>
      <c r="D264" s="10"/>
      <c r="E264" s="10"/>
      <c r="F264" s="801"/>
      <c r="G264" s="10"/>
      <c r="H264" s="801"/>
      <c r="I264" s="10"/>
      <c r="J264" s="89"/>
    </row>
    <row r="265">
      <c r="B265" s="10"/>
      <c r="C265" s="10"/>
      <c r="D265" s="10"/>
      <c r="E265" s="10"/>
      <c r="F265" s="801"/>
      <c r="G265" s="10"/>
      <c r="H265" s="801"/>
      <c r="I265" s="10"/>
      <c r="J265" s="89"/>
    </row>
    <row r="266">
      <c r="B266" s="10"/>
      <c r="C266" s="10"/>
      <c r="D266" s="10"/>
      <c r="E266" s="10"/>
      <c r="F266" s="801"/>
      <c r="G266" s="10"/>
      <c r="H266" s="801"/>
      <c r="I266" s="10"/>
      <c r="J266" s="89"/>
    </row>
    <row r="267">
      <c r="B267" s="10"/>
      <c r="C267" s="10"/>
      <c r="D267" s="10"/>
      <c r="E267" s="10"/>
      <c r="F267" s="801"/>
      <c r="G267" s="10"/>
      <c r="H267" s="801"/>
      <c r="I267" s="10"/>
      <c r="J267" s="89"/>
    </row>
    <row r="268">
      <c r="B268" s="10"/>
      <c r="C268" s="10"/>
      <c r="D268" s="10"/>
      <c r="E268" s="10"/>
      <c r="F268" s="801"/>
      <c r="G268" s="10"/>
      <c r="H268" s="801"/>
      <c r="I268" s="10"/>
      <c r="J268" s="89"/>
    </row>
    <row r="269">
      <c r="B269" s="10"/>
      <c r="C269" s="10"/>
      <c r="D269" s="10"/>
      <c r="E269" s="10"/>
      <c r="F269" s="801"/>
      <c r="G269" s="10"/>
      <c r="H269" s="801"/>
      <c r="I269" s="10"/>
      <c r="J269" s="89"/>
    </row>
    <row r="270">
      <c r="B270" s="10"/>
      <c r="C270" s="10"/>
      <c r="D270" s="10"/>
      <c r="E270" s="10"/>
      <c r="F270" s="801"/>
      <c r="G270" s="10"/>
      <c r="H270" s="801"/>
      <c r="I270" s="10"/>
      <c r="J270" s="89"/>
    </row>
    <row r="271">
      <c r="B271" s="10"/>
      <c r="C271" s="10"/>
      <c r="D271" s="10"/>
      <c r="E271" s="10"/>
      <c r="F271" s="801"/>
      <c r="G271" s="10"/>
      <c r="H271" s="801"/>
      <c r="I271" s="10"/>
      <c r="J271" s="89"/>
    </row>
    <row r="272">
      <c r="B272" s="10"/>
      <c r="C272" s="10"/>
      <c r="D272" s="10"/>
      <c r="E272" s="10"/>
      <c r="F272" s="801"/>
      <c r="G272" s="10"/>
      <c r="H272" s="801"/>
      <c r="I272" s="10"/>
      <c r="J272" s="89"/>
    </row>
    <row r="273">
      <c r="B273" s="10"/>
      <c r="C273" s="10"/>
      <c r="D273" s="10"/>
      <c r="E273" s="10"/>
      <c r="F273" s="801"/>
      <c r="G273" s="10"/>
      <c r="H273" s="801"/>
      <c r="I273" s="10"/>
      <c r="J273" s="89"/>
    </row>
    <row r="274">
      <c r="B274" s="10"/>
      <c r="C274" s="10"/>
      <c r="D274" s="10"/>
      <c r="E274" s="10"/>
      <c r="F274" s="801"/>
      <c r="G274" s="10"/>
      <c r="H274" s="801"/>
      <c r="I274" s="10"/>
      <c r="J274" s="89"/>
    </row>
    <row r="275">
      <c r="B275" s="10"/>
      <c r="C275" s="10"/>
      <c r="D275" s="10"/>
      <c r="E275" s="10"/>
      <c r="F275" s="801"/>
      <c r="G275" s="10"/>
      <c r="H275" s="801"/>
      <c r="I275" s="10"/>
      <c r="J275" s="89"/>
    </row>
    <row r="276">
      <c r="B276" s="10"/>
      <c r="C276" s="10"/>
      <c r="D276" s="10"/>
      <c r="E276" s="10"/>
      <c r="F276" s="801"/>
      <c r="G276" s="10"/>
      <c r="H276" s="801"/>
      <c r="I276" s="10"/>
      <c r="J276" s="89"/>
    </row>
    <row r="277">
      <c r="B277" s="10"/>
      <c r="C277" s="10"/>
      <c r="D277" s="10"/>
      <c r="E277" s="10"/>
      <c r="F277" s="801"/>
      <c r="G277" s="10"/>
      <c r="H277" s="801"/>
      <c r="I277" s="10"/>
      <c r="J277" s="89"/>
    </row>
    <row r="278">
      <c r="B278" s="10"/>
      <c r="C278" s="10"/>
      <c r="D278" s="10"/>
      <c r="E278" s="10"/>
      <c r="F278" s="801"/>
      <c r="G278" s="10"/>
      <c r="H278" s="801"/>
      <c r="I278" s="10"/>
      <c r="J278" s="89"/>
    </row>
    <row r="279">
      <c r="B279" s="10"/>
      <c r="C279" s="10"/>
      <c r="D279" s="10"/>
      <c r="E279" s="10"/>
      <c r="F279" s="801"/>
      <c r="G279" s="10"/>
      <c r="H279" s="801"/>
      <c r="I279" s="10"/>
      <c r="J279" s="89"/>
    </row>
    <row r="280">
      <c r="B280" s="10"/>
      <c r="C280" s="10"/>
      <c r="D280" s="10"/>
      <c r="E280" s="10"/>
      <c r="F280" s="801"/>
      <c r="G280" s="10"/>
      <c r="H280" s="801"/>
      <c r="I280" s="10"/>
      <c r="J280" s="89"/>
    </row>
    <row r="281">
      <c r="B281" s="10"/>
      <c r="C281" s="10"/>
      <c r="D281" s="10"/>
      <c r="E281" s="10"/>
      <c r="F281" s="801"/>
      <c r="G281" s="10"/>
      <c r="H281" s="801"/>
      <c r="I281" s="10"/>
      <c r="J281" s="89"/>
    </row>
    <row r="282">
      <c r="B282" s="10"/>
      <c r="C282" s="10"/>
      <c r="D282" s="10"/>
      <c r="E282" s="10"/>
      <c r="F282" s="801"/>
      <c r="G282" s="10"/>
      <c r="H282" s="801"/>
      <c r="I282" s="10"/>
      <c r="J282" s="89"/>
    </row>
    <row r="283">
      <c r="B283" s="10"/>
      <c r="C283" s="10"/>
      <c r="D283" s="10"/>
      <c r="E283" s="10"/>
      <c r="F283" s="801"/>
      <c r="G283" s="10"/>
      <c r="H283" s="801"/>
      <c r="I283" s="10"/>
      <c r="J283" s="89"/>
    </row>
    <row r="284">
      <c r="B284" s="10"/>
      <c r="C284" s="10"/>
      <c r="D284" s="10"/>
      <c r="E284" s="10"/>
      <c r="F284" s="801"/>
      <c r="G284" s="10"/>
      <c r="H284" s="801"/>
      <c r="I284" s="10"/>
      <c r="J284" s="89"/>
    </row>
    <row r="285">
      <c r="B285" s="10"/>
      <c r="C285" s="10"/>
      <c r="D285" s="10"/>
      <c r="E285" s="10"/>
      <c r="F285" s="801"/>
      <c r="G285" s="10"/>
      <c r="H285" s="801"/>
      <c r="I285" s="10"/>
      <c r="J285" s="89"/>
    </row>
    <row r="286">
      <c r="B286" s="10"/>
      <c r="C286" s="10"/>
      <c r="D286" s="10"/>
      <c r="E286" s="10"/>
      <c r="F286" s="801"/>
      <c r="G286" s="10"/>
      <c r="H286" s="801"/>
      <c r="I286" s="10"/>
      <c r="J286" s="89"/>
    </row>
    <row r="287">
      <c r="B287" s="10"/>
      <c r="C287" s="10"/>
      <c r="D287" s="10"/>
      <c r="E287" s="10"/>
      <c r="F287" s="801"/>
      <c r="G287" s="10"/>
      <c r="H287" s="801"/>
      <c r="I287" s="10"/>
      <c r="J287" s="89"/>
    </row>
    <row r="288">
      <c r="B288" s="10"/>
      <c r="C288" s="10"/>
      <c r="D288" s="10"/>
      <c r="E288" s="10"/>
      <c r="F288" s="801"/>
      <c r="G288" s="10"/>
      <c r="H288" s="801"/>
      <c r="I288" s="10"/>
      <c r="J288" s="89"/>
    </row>
    <row r="289">
      <c r="B289" s="10"/>
      <c r="C289" s="10"/>
      <c r="D289" s="10"/>
      <c r="E289" s="10"/>
      <c r="F289" s="801"/>
      <c r="G289" s="10"/>
      <c r="H289" s="801"/>
      <c r="I289" s="10"/>
      <c r="J289" s="89"/>
    </row>
    <row r="290">
      <c r="B290" s="10"/>
      <c r="C290" s="10"/>
      <c r="D290" s="10"/>
      <c r="E290" s="10"/>
      <c r="F290" s="801"/>
      <c r="G290" s="10"/>
      <c r="H290" s="801"/>
      <c r="I290" s="10"/>
      <c r="J290" s="89"/>
    </row>
    <row r="291">
      <c r="B291" s="10"/>
      <c r="C291" s="10"/>
      <c r="D291" s="10"/>
      <c r="E291" s="10"/>
      <c r="F291" s="801"/>
      <c r="G291" s="10"/>
      <c r="H291" s="801"/>
      <c r="I291" s="10"/>
      <c r="J291" s="89"/>
    </row>
    <row r="292">
      <c r="B292" s="10"/>
      <c r="C292" s="10"/>
      <c r="D292" s="10"/>
      <c r="E292" s="10"/>
      <c r="F292" s="801"/>
      <c r="G292" s="10"/>
      <c r="H292" s="801"/>
      <c r="I292" s="10"/>
      <c r="J292" s="89"/>
    </row>
    <row r="293">
      <c r="B293" s="10"/>
      <c r="C293" s="10"/>
      <c r="D293" s="10"/>
      <c r="E293" s="10"/>
      <c r="F293" s="801"/>
      <c r="G293" s="10"/>
      <c r="H293" s="801"/>
      <c r="I293" s="10"/>
      <c r="J293" s="89"/>
    </row>
    <row r="294">
      <c r="B294" s="10"/>
      <c r="C294" s="10"/>
      <c r="D294" s="10"/>
      <c r="E294" s="10"/>
      <c r="F294" s="801"/>
      <c r="G294" s="10"/>
      <c r="H294" s="801"/>
      <c r="I294" s="10"/>
      <c r="J294" s="89"/>
    </row>
    <row r="295">
      <c r="B295" s="10"/>
      <c r="C295" s="10"/>
      <c r="D295" s="10"/>
      <c r="E295" s="10"/>
      <c r="F295" s="801"/>
      <c r="G295" s="10"/>
      <c r="H295" s="801"/>
      <c r="I295" s="10"/>
      <c r="J295" s="89"/>
    </row>
    <row r="296">
      <c r="B296" s="10"/>
      <c r="C296" s="10"/>
      <c r="D296" s="10"/>
      <c r="E296" s="10"/>
      <c r="F296" s="801"/>
      <c r="G296" s="10"/>
      <c r="H296" s="801"/>
      <c r="I296" s="10"/>
      <c r="J296" s="89"/>
    </row>
    <row r="297">
      <c r="B297" s="10"/>
      <c r="C297" s="10"/>
      <c r="D297" s="10"/>
      <c r="E297" s="10"/>
      <c r="F297" s="801"/>
      <c r="G297" s="10"/>
      <c r="H297" s="801"/>
      <c r="I297" s="10"/>
      <c r="J297" s="89"/>
    </row>
    <row r="298">
      <c r="B298" s="10"/>
      <c r="C298" s="10"/>
      <c r="D298" s="10"/>
      <c r="E298" s="10"/>
      <c r="F298" s="801"/>
      <c r="G298" s="10"/>
      <c r="H298" s="801"/>
      <c r="I298" s="10"/>
      <c r="J298" s="89"/>
    </row>
    <row r="299">
      <c r="B299" s="10"/>
      <c r="C299" s="10"/>
      <c r="D299" s="10"/>
      <c r="E299" s="10"/>
      <c r="F299" s="801"/>
      <c r="G299" s="10"/>
      <c r="H299" s="801"/>
      <c r="I299" s="10"/>
      <c r="J299" s="89"/>
    </row>
    <row r="300">
      <c r="B300" s="10"/>
      <c r="C300" s="10"/>
      <c r="D300" s="10"/>
      <c r="E300" s="10"/>
      <c r="F300" s="801"/>
      <c r="G300" s="10"/>
      <c r="H300" s="801"/>
      <c r="I300" s="10"/>
      <c r="J300" s="89"/>
    </row>
    <row r="301">
      <c r="B301" s="10"/>
      <c r="C301" s="10"/>
      <c r="D301" s="10"/>
      <c r="E301" s="10"/>
      <c r="F301" s="801"/>
      <c r="G301" s="10"/>
      <c r="H301" s="801"/>
      <c r="I301" s="10"/>
      <c r="J301" s="89"/>
    </row>
    <row r="302">
      <c r="B302" s="10"/>
      <c r="C302" s="10"/>
      <c r="D302" s="10"/>
      <c r="E302" s="10"/>
      <c r="F302" s="801"/>
      <c r="G302" s="10"/>
      <c r="H302" s="801"/>
      <c r="I302" s="10"/>
      <c r="J302" s="89"/>
    </row>
    <row r="303">
      <c r="B303" s="10"/>
      <c r="C303" s="10"/>
      <c r="D303" s="10"/>
      <c r="E303" s="10"/>
      <c r="F303" s="801"/>
      <c r="G303" s="10"/>
      <c r="H303" s="801"/>
      <c r="I303" s="10"/>
      <c r="J303" s="89"/>
    </row>
    <row r="304">
      <c r="B304" s="10"/>
      <c r="C304" s="10"/>
      <c r="D304" s="10"/>
      <c r="E304" s="10"/>
      <c r="F304" s="801"/>
      <c r="G304" s="10"/>
      <c r="H304" s="801"/>
      <c r="I304" s="10"/>
      <c r="J304" s="89"/>
    </row>
    <row r="305">
      <c r="B305" s="10"/>
      <c r="C305" s="10"/>
      <c r="D305" s="10"/>
      <c r="E305" s="10"/>
      <c r="F305" s="801"/>
      <c r="G305" s="10"/>
      <c r="H305" s="801"/>
      <c r="I305" s="10"/>
      <c r="J305" s="89"/>
    </row>
    <row r="306">
      <c r="B306" s="10"/>
      <c r="C306" s="10"/>
      <c r="D306" s="10"/>
      <c r="E306" s="10"/>
      <c r="F306" s="801"/>
      <c r="G306" s="10"/>
      <c r="H306" s="801"/>
      <c r="I306" s="10"/>
      <c r="J306" s="89"/>
    </row>
    <row r="307">
      <c r="B307" s="10"/>
      <c r="C307" s="10"/>
      <c r="D307" s="10"/>
      <c r="E307" s="10"/>
      <c r="F307" s="801"/>
      <c r="G307" s="10"/>
      <c r="H307" s="801"/>
      <c r="I307" s="10"/>
      <c r="J307" s="89"/>
    </row>
    <row r="308">
      <c r="B308" s="10"/>
      <c r="C308" s="10"/>
      <c r="D308" s="10"/>
      <c r="E308" s="10"/>
      <c r="F308" s="801"/>
      <c r="G308" s="10"/>
      <c r="H308" s="801"/>
      <c r="I308" s="10"/>
      <c r="J308" s="89"/>
    </row>
    <row r="309">
      <c r="B309" s="10"/>
      <c r="C309" s="10"/>
      <c r="D309" s="10"/>
      <c r="E309" s="10"/>
      <c r="F309" s="801"/>
      <c r="G309" s="10"/>
      <c r="H309" s="801"/>
      <c r="I309" s="10"/>
      <c r="J309" s="89"/>
    </row>
    <row r="310">
      <c r="B310" s="10"/>
      <c r="C310" s="10"/>
      <c r="D310" s="10"/>
      <c r="E310" s="10"/>
      <c r="F310" s="801"/>
      <c r="G310" s="10"/>
      <c r="H310" s="801"/>
      <c r="I310" s="10"/>
      <c r="J310" s="89"/>
    </row>
    <row r="311">
      <c r="B311" s="10"/>
      <c r="C311" s="10"/>
      <c r="D311" s="10"/>
      <c r="E311" s="10"/>
      <c r="F311" s="801"/>
      <c r="G311" s="10"/>
      <c r="H311" s="801"/>
      <c r="I311" s="10"/>
      <c r="J311" s="89"/>
    </row>
    <row r="312">
      <c r="B312" s="10"/>
      <c r="C312" s="10"/>
      <c r="D312" s="10"/>
      <c r="E312" s="10"/>
      <c r="F312" s="801"/>
      <c r="G312" s="10"/>
      <c r="H312" s="801"/>
      <c r="I312" s="10"/>
      <c r="J312" s="89"/>
    </row>
    <row r="313">
      <c r="B313" s="10"/>
      <c r="C313" s="10"/>
      <c r="D313" s="10"/>
      <c r="E313" s="10"/>
      <c r="F313" s="801"/>
      <c r="G313" s="10"/>
      <c r="H313" s="801"/>
      <c r="I313" s="10"/>
      <c r="J313" s="89"/>
    </row>
    <row r="314">
      <c r="B314" s="10"/>
      <c r="C314" s="10"/>
      <c r="D314" s="10"/>
      <c r="E314" s="10"/>
      <c r="F314" s="801"/>
      <c r="G314" s="10"/>
      <c r="H314" s="801"/>
      <c r="I314" s="10"/>
      <c r="J314" s="89"/>
    </row>
    <row r="315">
      <c r="B315" s="10"/>
      <c r="C315" s="10"/>
      <c r="D315" s="10"/>
      <c r="E315" s="10"/>
      <c r="F315" s="801"/>
      <c r="G315" s="10"/>
      <c r="H315" s="801"/>
      <c r="I315" s="10"/>
      <c r="J315" s="89"/>
    </row>
    <row r="316">
      <c r="B316" s="10"/>
      <c r="C316" s="10"/>
      <c r="D316" s="10"/>
      <c r="E316" s="10"/>
      <c r="F316" s="801"/>
      <c r="G316" s="10"/>
      <c r="H316" s="801"/>
      <c r="I316" s="10"/>
      <c r="J316" s="89"/>
    </row>
    <row r="317">
      <c r="B317" s="10"/>
      <c r="C317" s="10"/>
      <c r="D317" s="10"/>
      <c r="E317" s="10"/>
      <c r="F317" s="801"/>
      <c r="G317" s="10"/>
      <c r="H317" s="801"/>
      <c r="I317" s="10"/>
      <c r="J317" s="89"/>
    </row>
    <row r="318">
      <c r="B318" s="10"/>
      <c r="C318" s="10"/>
      <c r="D318" s="10"/>
      <c r="E318" s="10"/>
      <c r="F318" s="801"/>
      <c r="G318" s="10"/>
      <c r="H318" s="801"/>
      <c r="I318" s="10"/>
      <c r="J318" s="89"/>
    </row>
    <row r="319">
      <c r="B319" s="10"/>
      <c r="C319" s="10"/>
      <c r="D319" s="10"/>
      <c r="E319" s="10"/>
      <c r="F319" s="801"/>
      <c r="G319" s="10"/>
      <c r="H319" s="801"/>
      <c r="I319" s="10"/>
      <c r="J319" s="89"/>
    </row>
    <row r="320">
      <c r="B320" s="10"/>
      <c r="C320" s="10"/>
      <c r="D320" s="10"/>
      <c r="E320" s="10"/>
      <c r="F320" s="801"/>
      <c r="G320" s="10"/>
      <c r="H320" s="801"/>
      <c r="I320" s="10"/>
      <c r="J320" s="89"/>
    </row>
    <row r="321">
      <c r="B321" s="10"/>
      <c r="C321" s="10"/>
      <c r="D321" s="10"/>
      <c r="E321" s="10"/>
      <c r="F321" s="801"/>
      <c r="G321" s="10"/>
      <c r="H321" s="801"/>
      <c r="I321" s="10"/>
      <c r="J321" s="89"/>
    </row>
    <row r="322">
      <c r="B322" s="10"/>
      <c r="C322" s="10"/>
      <c r="D322" s="10"/>
      <c r="E322" s="10"/>
      <c r="F322" s="801"/>
      <c r="G322" s="10"/>
      <c r="H322" s="801"/>
      <c r="I322" s="10"/>
      <c r="J322" s="89"/>
    </row>
    <row r="323">
      <c r="B323" s="10"/>
      <c r="C323" s="10"/>
      <c r="D323" s="10"/>
      <c r="E323" s="10"/>
      <c r="F323" s="801"/>
      <c r="G323" s="10"/>
      <c r="H323" s="801"/>
      <c r="I323" s="10"/>
      <c r="J323" s="89"/>
    </row>
    <row r="324">
      <c r="B324" s="10"/>
      <c r="C324" s="10"/>
      <c r="D324" s="10"/>
      <c r="E324" s="10"/>
      <c r="F324" s="801"/>
      <c r="G324" s="10"/>
      <c r="H324" s="801"/>
      <c r="I324" s="10"/>
      <c r="J324" s="89"/>
    </row>
    <row r="325">
      <c r="B325" s="10"/>
      <c r="C325" s="10"/>
      <c r="D325" s="10"/>
      <c r="E325" s="10"/>
      <c r="F325" s="801"/>
      <c r="G325" s="10"/>
      <c r="H325" s="801"/>
      <c r="I325" s="10"/>
      <c r="J325" s="89"/>
    </row>
    <row r="326">
      <c r="B326" s="10"/>
      <c r="C326" s="10"/>
      <c r="D326" s="10"/>
      <c r="E326" s="10"/>
      <c r="F326" s="801"/>
      <c r="G326" s="10"/>
      <c r="H326" s="801"/>
      <c r="I326" s="10"/>
      <c r="J326" s="89"/>
    </row>
    <row r="327">
      <c r="B327" s="10"/>
      <c r="C327" s="10"/>
      <c r="D327" s="10"/>
      <c r="E327" s="10"/>
      <c r="F327" s="801"/>
      <c r="G327" s="10"/>
      <c r="H327" s="801"/>
      <c r="I327" s="10"/>
      <c r="J327" s="89"/>
    </row>
    <row r="328">
      <c r="B328" s="10"/>
      <c r="C328" s="10"/>
      <c r="D328" s="10"/>
      <c r="E328" s="10"/>
      <c r="F328" s="801"/>
      <c r="G328" s="10"/>
      <c r="H328" s="801"/>
      <c r="I328" s="10"/>
      <c r="J328" s="89"/>
    </row>
    <row r="329">
      <c r="B329" s="10"/>
      <c r="C329" s="10"/>
      <c r="D329" s="10"/>
      <c r="E329" s="10"/>
      <c r="F329" s="801"/>
      <c r="G329" s="10"/>
      <c r="H329" s="801"/>
      <c r="I329" s="10"/>
      <c r="J329" s="89"/>
    </row>
    <row r="330">
      <c r="B330" s="10"/>
      <c r="C330" s="10"/>
      <c r="D330" s="10"/>
      <c r="E330" s="10"/>
      <c r="F330" s="801"/>
      <c r="G330" s="10"/>
      <c r="H330" s="801"/>
      <c r="I330" s="10"/>
      <c r="J330" s="89"/>
    </row>
    <row r="331">
      <c r="B331" s="10"/>
      <c r="C331" s="10"/>
      <c r="D331" s="10"/>
      <c r="E331" s="10"/>
      <c r="F331" s="801"/>
      <c r="G331" s="10"/>
      <c r="H331" s="801"/>
      <c r="I331" s="10"/>
      <c r="J331" s="89"/>
    </row>
    <row r="332">
      <c r="B332" s="10"/>
      <c r="C332" s="10"/>
      <c r="D332" s="10"/>
      <c r="E332" s="10"/>
      <c r="F332" s="801"/>
      <c r="G332" s="10"/>
      <c r="H332" s="801"/>
      <c r="I332" s="10"/>
      <c r="J332" s="89"/>
    </row>
    <row r="333">
      <c r="B333" s="10"/>
      <c r="C333" s="10"/>
      <c r="D333" s="10"/>
      <c r="E333" s="10"/>
      <c r="F333" s="801"/>
      <c r="G333" s="10"/>
      <c r="H333" s="801"/>
      <c r="I333" s="10"/>
      <c r="J333" s="89"/>
    </row>
    <row r="334">
      <c r="B334" s="10"/>
      <c r="C334" s="10"/>
      <c r="D334" s="10"/>
      <c r="E334" s="10"/>
      <c r="F334" s="801"/>
      <c r="G334" s="10"/>
      <c r="H334" s="801"/>
      <c r="I334" s="10"/>
      <c r="J334" s="89"/>
    </row>
    <row r="335">
      <c r="B335" s="10"/>
      <c r="C335" s="10"/>
      <c r="D335" s="10"/>
      <c r="E335" s="10"/>
      <c r="F335" s="801"/>
      <c r="G335" s="10"/>
      <c r="H335" s="801"/>
      <c r="I335" s="10"/>
      <c r="J335" s="89"/>
    </row>
    <row r="336">
      <c r="B336" s="10"/>
      <c r="C336" s="10"/>
      <c r="D336" s="10"/>
      <c r="E336" s="10"/>
      <c r="F336" s="801"/>
      <c r="G336" s="10"/>
      <c r="H336" s="801"/>
      <c r="I336" s="10"/>
      <c r="J336" s="89"/>
    </row>
    <row r="337">
      <c r="B337" s="10"/>
      <c r="C337" s="10"/>
      <c r="D337" s="10"/>
      <c r="E337" s="10"/>
      <c r="F337" s="801"/>
      <c r="G337" s="10"/>
      <c r="H337" s="801"/>
      <c r="I337" s="10"/>
      <c r="J337" s="89"/>
    </row>
    <row r="338">
      <c r="B338" s="10"/>
      <c r="C338" s="10"/>
      <c r="D338" s="10"/>
      <c r="E338" s="10"/>
      <c r="F338" s="801"/>
      <c r="G338" s="10"/>
      <c r="H338" s="801"/>
      <c r="I338" s="10"/>
      <c r="J338" s="89"/>
    </row>
    <row r="339">
      <c r="B339" s="10"/>
      <c r="C339" s="10"/>
      <c r="D339" s="10"/>
      <c r="E339" s="10"/>
      <c r="F339" s="801"/>
      <c r="G339" s="10"/>
      <c r="H339" s="801"/>
      <c r="I339" s="10"/>
      <c r="J339" s="89"/>
    </row>
    <row r="340">
      <c r="B340" s="10"/>
      <c r="C340" s="10"/>
      <c r="D340" s="10"/>
      <c r="E340" s="10"/>
      <c r="F340" s="801"/>
      <c r="G340" s="10"/>
      <c r="H340" s="801"/>
      <c r="I340" s="10"/>
      <c r="J340" s="89"/>
    </row>
    <row r="341">
      <c r="B341" s="10"/>
      <c r="C341" s="10"/>
      <c r="D341" s="10"/>
      <c r="E341" s="10"/>
      <c r="F341" s="801"/>
      <c r="G341" s="10"/>
      <c r="H341" s="801"/>
      <c r="I341" s="10"/>
      <c r="J341" s="89"/>
    </row>
    <row r="342">
      <c r="B342" s="10"/>
      <c r="C342" s="10"/>
      <c r="D342" s="10"/>
      <c r="E342" s="10"/>
      <c r="F342" s="801"/>
      <c r="G342" s="10"/>
      <c r="H342" s="801"/>
      <c r="I342" s="10"/>
      <c r="J342" s="89"/>
    </row>
    <row r="343">
      <c r="B343" s="10"/>
      <c r="C343" s="10"/>
      <c r="D343" s="10"/>
      <c r="E343" s="10"/>
      <c r="F343" s="801"/>
      <c r="G343" s="10"/>
      <c r="H343" s="801"/>
      <c r="I343" s="10"/>
      <c r="J343" s="89"/>
    </row>
    <row r="344">
      <c r="B344" s="10"/>
      <c r="C344" s="10"/>
      <c r="D344" s="10"/>
      <c r="E344" s="10"/>
      <c r="F344" s="801"/>
      <c r="G344" s="10"/>
      <c r="H344" s="801"/>
      <c r="I344" s="10"/>
      <c r="J344" s="89"/>
    </row>
    <row r="345">
      <c r="B345" s="10"/>
      <c r="C345" s="10"/>
      <c r="D345" s="10"/>
      <c r="E345" s="10"/>
      <c r="F345" s="801"/>
      <c r="G345" s="10"/>
      <c r="H345" s="801"/>
      <c r="I345" s="10"/>
      <c r="J345" s="89"/>
    </row>
    <row r="346">
      <c r="B346" s="10"/>
      <c r="C346" s="10"/>
      <c r="D346" s="10"/>
      <c r="E346" s="10"/>
      <c r="F346" s="801"/>
      <c r="G346" s="10"/>
      <c r="H346" s="801"/>
      <c r="I346" s="10"/>
      <c r="J346" s="89"/>
    </row>
    <row r="347">
      <c r="B347" s="10"/>
      <c r="C347" s="10"/>
      <c r="D347" s="10"/>
      <c r="E347" s="10"/>
      <c r="F347" s="801"/>
      <c r="G347" s="10"/>
      <c r="H347" s="801"/>
      <c r="I347" s="10"/>
      <c r="J347" s="89"/>
    </row>
    <row r="348">
      <c r="B348" s="10"/>
      <c r="C348" s="10"/>
      <c r="D348" s="10"/>
      <c r="E348" s="10"/>
      <c r="F348" s="801"/>
      <c r="G348" s="10"/>
      <c r="H348" s="801"/>
      <c r="I348" s="10"/>
      <c r="J348" s="89"/>
    </row>
    <row r="349">
      <c r="B349" s="10"/>
      <c r="C349" s="10"/>
      <c r="D349" s="10"/>
      <c r="E349" s="10"/>
      <c r="F349" s="801"/>
      <c r="G349" s="10"/>
      <c r="H349" s="801"/>
      <c r="I349" s="10"/>
      <c r="J349" s="89"/>
    </row>
    <row r="350">
      <c r="B350" s="10"/>
      <c r="C350" s="10"/>
      <c r="D350" s="10"/>
      <c r="E350" s="10"/>
      <c r="F350" s="801"/>
      <c r="G350" s="10"/>
      <c r="H350" s="801"/>
      <c r="I350" s="10"/>
      <c r="J350" s="89"/>
    </row>
    <row r="351">
      <c r="B351" s="10"/>
      <c r="C351" s="10"/>
      <c r="D351" s="10"/>
      <c r="E351" s="10"/>
      <c r="F351" s="801"/>
      <c r="G351" s="10"/>
      <c r="H351" s="801"/>
      <c r="I351" s="10"/>
      <c r="J351" s="89"/>
    </row>
    <row r="352">
      <c r="B352" s="10"/>
      <c r="C352" s="10"/>
      <c r="D352" s="10"/>
      <c r="E352" s="10"/>
      <c r="F352" s="801"/>
      <c r="G352" s="10"/>
      <c r="H352" s="801"/>
      <c r="I352" s="10"/>
      <c r="J352" s="89"/>
    </row>
    <row r="353">
      <c r="B353" s="10"/>
      <c r="C353" s="10"/>
      <c r="D353" s="10"/>
      <c r="E353" s="10"/>
      <c r="F353" s="801"/>
      <c r="G353" s="10"/>
      <c r="H353" s="801"/>
      <c r="I353" s="10"/>
      <c r="J353" s="89"/>
    </row>
    <row r="354">
      <c r="B354" s="10"/>
      <c r="C354" s="10"/>
      <c r="D354" s="10"/>
      <c r="E354" s="10"/>
      <c r="F354" s="801"/>
      <c r="G354" s="10"/>
      <c r="H354" s="801"/>
      <c r="I354" s="10"/>
      <c r="J354" s="89"/>
    </row>
    <row r="355">
      <c r="B355" s="10"/>
      <c r="C355" s="10"/>
      <c r="D355" s="10"/>
      <c r="E355" s="10"/>
      <c r="F355" s="801"/>
      <c r="G355" s="10"/>
      <c r="H355" s="801"/>
      <c r="I355" s="10"/>
      <c r="J355" s="89"/>
    </row>
    <row r="356">
      <c r="B356" s="10"/>
      <c r="C356" s="10"/>
      <c r="D356" s="10"/>
      <c r="E356" s="10"/>
      <c r="F356" s="801"/>
      <c r="G356" s="10"/>
      <c r="H356" s="801"/>
      <c r="I356" s="10"/>
      <c r="J356" s="89"/>
    </row>
    <row r="357">
      <c r="B357" s="10"/>
      <c r="C357" s="10"/>
      <c r="D357" s="10"/>
      <c r="E357" s="10"/>
      <c r="F357" s="801"/>
      <c r="G357" s="10"/>
      <c r="H357" s="801"/>
      <c r="I357" s="10"/>
      <c r="J357" s="89"/>
    </row>
  </sheetData>
  <mergeCells count="1">
    <mergeCell ref="D1:G1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A2" ySplit="1"/>
      <selection activeCell="D35" activeCellId="0" sqref="D35"/>
    </sheetView>
  </sheetViews>
  <sheetFormatPr defaultColWidth="9" defaultRowHeight="14.25"/>
  <cols>
    <col min="1" max="1" style="39" width="20.5"/>
    <col customWidth="1" min="2" max="2" style="39" width="8.5"/>
    <col customWidth="1" min="3" max="3" style="39" width="10.125"/>
    <col customWidth="1" min="4" max="4" style="39" width="48.5"/>
    <col customWidth="1" min="5" max="5" style="39" width="10"/>
    <col customWidth="1" min="6" max="6" style="39" width="13.875"/>
    <col customWidth="1" min="7" max="7" style="10" width="19.875"/>
    <col min="8" max="16384" style="39" width="9"/>
  </cols>
  <sheetData>
    <row ht="18" customHeight="1" r="1">
      <c r="A1" s="802" t="s">
        <v>752</v>
      </c>
      <c r="B1" s="802" t="s">
        <v>753</v>
      </c>
      <c r="C1" s="802" t="s">
        <v>754</v>
      </c>
      <c r="D1" s="802" t="s">
        <v>755</v>
      </c>
      <c r="E1" s="802" t="s">
        <v>756</v>
      </c>
      <c r="F1" s="803" t="s">
        <v>757</v>
      </c>
      <c r="G1" s="802" t="s">
        <v>758</v>
      </c>
    </row>
    <row r="2">
      <c r="A2" s="10" t="s">
        <v>759</v>
      </c>
      <c r="B2" s="10" t="s">
        <v>760</v>
      </c>
      <c r="C2" s="10"/>
      <c r="D2" s="10"/>
      <c r="E2" s="10"/>
      <c r="F2" s="544"/>
      <c r="G2" s="89"/>
    </row>
    <row r="3">
      <c r="A3" s="10"/>
      <c r="B3" s="10"/>
      <c r="C3" s="10"/>
      <c r="D3" s="10"/>
      <c r="E3" s="10"/>
      <c r="F3" s="544"/>
      <c r="G3" s="89"/>
    </row>
    <row r="4">
      <c r="A4" s="10" t="s">
        <v>761</v>
      </c>
      <c r="B4" s="10" t="s">
        <v>762</v>
      </c>
      <c r="C4" s="10"/>
      <c r="D4" s="10"/>
      <c r="E4" s="10"/>
      <c r="F4" s="544"/>
    </row>
    <row r="5">
      <c r="A5" s="10"/>
      <c r="B5" s="10"/>
      <c r="C5" s="10"/>
      <c r="D5" s="10"/>
      <c r="E5" s="10"/>
      <c r="F5" s="544"/>
    </row>
    <row r="6">
      <c r="A6" s="10" t="s">
        <v>763</v>
      </c>
      <c r="B6" s="10" t="s">
        <v>764</v>
      </c>
      <c r="C6" s="10"/>
      <c r="D6" s="10"/>
      <c r="E6" s="10"/>
      <c r="F6" s="544"/>
    </row>
    <row r="7">
      <c r="A7" s="10"/>
      <c r="B7" s="10" t="s">
        <v>765</v>
      </c>
      <c r="C7" s="10"/>
      <c r="D7" s="10"/>
      <c r="E7" s="10"/>
      <c r="F7" s="544"/>
    </row>
    <row r="8">
      <c r="A8" s="10"/>
      <c r="B8" s="10" t="s">
        <v>766</v>
      </c>
      <c r="C8" s="10"/>
      <c r="D8" s="10"/>
      <c r="E8" s="10"/>
      <c r="F8" s="544"/>
    </row>
    <row r="9">
      <c r="A9" s="10"/>
      <c r="B9" s="10" t="s">
        <v>767</v>
      </c>
      <c r="C9" s="10"/>
      <c r="D9" s="10"/>
      <c r="E9" s="10"/>
      <c r="F9" s="544"/>
    </row>
    <row r="10">
      <c r="A10" s="10"/>
      <c r="B10" s="10" t="s">
        <v>768</v>
      </c>
      <c r="C10" s="10"/>
      <c r="D10" s="10"/>
      <c r="E10" s="10"/>
      <c r="F10" s="544"/>
    </row>
    <row r="11">
      <c r="A11" s="10"/>
      <c r="B11" s="10"/>
      <c r="C11" s="10"/>
      <c r="D11" s="10"/>
      <c r="E11" s="10"/>
      <c r="F11" s="544"/>
    </row>
    <row r="12">
      <c r="A12" s="10"/>
      <c r="B12" s="10"/>
      <c r="C12" s="10"/>
      <c r="D12" s="10"/>
      <c r="E12" s="10"/>
      <c r="F12" s="544"/>
    </row>
    <row r="13">
      <c r="A13" s="10" t="s">
        <v>769</v>
      </c>
      <c r="B13" s="10" t="s">
        <v>770</v>
      </c>
      <c r="C13" s="10"/>
      <c r="D13" s="10"/>
      <c r="E13" s="10"/>
      <c r="F13" s="544"/>
    </row>
    <row r="14">
      <c r="A14" s="10"/>
      <c r="B14" s="10" t="s">
        <v>771</v>
      </c>
      <c r="C14" s="10"/>
      <c r="D14" s="10"/>
      <c r="E14" s="10"/>
      <c r="F14" s="544"/>
    </row>
    <row r="15">
      <c r="A15" s="10"/>
      <c r="B15" s="10" t="s">
        <v>772</v>
      </c>
      <c r="C15" s="10"/>
      <c r="D15" s="10"/>
      <c r="E15" s="10"/>
      <c r="F15" s="544"/>
    </row>
    <row r="16">
      <c r="A16" s="10"/>
      <c r="B16" s="10"/>
      <c r="C16" s="10"/>
      <c r="D16" s="10"/>
      <c r="E16" s="10"/>
      <c r="F16" s="544"/>
    </row>
    <row r="17">
      <c r="A17" s="10" t="s">
        <v>773</v>
      </c>
      <c r="B17" s="10" t="s">
        <v>774</v>
      </c>
      <c r="C17" s="10"/>
      <c r="D17" s="10"/>
      <c r="E17" s="10"/>
      <c r="F17" s="544"/>
    </row>
    <row r="18">
      <c r="A18" s="10"/>
      <c r="B18" s="10" t="s">
        <v>775</v>
      </c>
      <c r="C18" s="10"/>
      <c r="D18" s="10"/>
      <c r="E18" s="10"/>
      <c r="F18" s="544"/>
    </row>
    <row r="19">
      <c r="A19" s="10"/>
      <c r="B19" s="10"/>
      <c r="C19" s="10"/>
      <c r="D19" s="10"/>
      <c r="E19" s="10"/>
      <c r="F19" s="544"/>
    </row>
    <row r="20">
      <c r="A20" s="10" t="s">
        <v>776</v>
      </c>
      <c r="B20" s="10"/>
      <c r="C20" s="10"/>
      <c r="D20" s="10"/>
      <c r="E20" s="10"/>
      <c r="F20" s="544"/>
    </row>
    <row r="21">
      <c r="A21" s="10"/>
      <c r="B21" s="10"/>
      <c r="C21" s="10"/>
      <c r="D21" s="10"/>
      <c r="E21" s="10"/>
      <c r="F21" s="544"/>
    </row>
    <row r="22">
      <c r="A22" s="10" t="s">
        <v>777</v>
      </c>
      <c r="B22" s="10" t="s">
        <v>778</v>
      </c>
      <c r="C22" s="10"/>
      <c r="D22" s="10"/>
      <c r="E22" s="10"/>
      <c r="F22" s="544"/>
    </row>
    <row r="23">
      <c r="A23" s="10"/>
      <c r="B23" s="10"/>
      <c r="C23" s="10"/>
      <c r="D23" s="10"/>
      <c r="E23" s="10"/>
      <c r="F23" s="544"/>
    </row>
    <row r="24">
      <c r="A24" s="10" t="s">
        <v>779</v>
      </c>
      <c r="B24" s="10" t="s">
        <v>780</v>
      </c>
      <c r="C24" s="10"/>
      <c r="D24" s="10"/>
      <c r="E24" s="10"/>
      <c r="F24" s="544"/>
    </row>
    <row r="25">
      <c r="A25" s="10"/>
      <c r="B25" s="10"/>
      <c r="C25" s="10"/>
      <c r="D25" s="10"/>
      <c r="E25" s="10"/>
      <c r="F25" s="544"/>
    </row>
    <row r="26">
      <c r="A26" s="10" t="s">
        <v>781</v>
      </c>
      <c r="B26" s="10" t="s">
        <v>782</v>
      </c>
      <c r="C26" s="10"/>
      <c r="D26" s="10"/>
      <c r="E26" s="10"/>
      <c r="F26" s="544"/>
    </row>
    <row r="27">
      <c r="A27" s="10"/>
      <c r="B27" s="10"/>
      <c r="C27" s="10"/>
      <c r="D27" s="10"/>
      <c r="E27" s="10"/>
      <c r="F27" s="544"/>
    </row>
    <row r="28">
      <c r="A28" s="10"/>
      <c r="B28" s="10"/>
      <c r="C28" s="10"/>
      <c r="D28" s="10"/>
      <c r="E28" s="10"/>
      <c r="F28" s="544"/>
    </row>
    <row r="29">
      <c r="A29" s="10"/>
      <c r="B29" s="10"/>
      <c r="C29" s="10"/>
      <c r="D29" s="10"/>
      <c r="E29" s="10"/>
      <c r="F29" s="544"/>
    </row>
    <row r="30">
      <c r="A30" s="10" t="s">
        <v>783</v>
      </c>
      <c r="B30" s="10" t="s">
        <v>784</v>
      </c>
      <c r="C30" s="10"/>
      <c r="D30" s="10"/>
      <c r="E30" s="10"/>
      <c r="F30" s="544"/>
    </row>
    <row r="31">
      <c r="A31" s="10"/>
      <c r="B31" s="10"/>
      <c r="C31" s="10"/>
      <c r="D31" s="10"/>
      <c r="E31" s="10"/>
      <c r="F31" s="544"/>
    </row>
    <row r="32">
      <c r="A32" s="10" t="s">
        <v>785</v>
      </c>
      <c r="B32" s="10" t="s">
        <v>786</v>
      </c>
      <c r="C32" s="10"/>
      <c r="D32" s="10"/>
      <c r="E32" s="10"/>
      <c r="F32" s="544"/>
    </row>
    <row r="33">
      <c r="A33" s="10"/>
      <c r="B33" s="10"/>
      <c r="C33" s="10"/>
      <c r="D33" s="10"/>
      <c r="E33" s="10"/>
      <c r="F33" s="544"/>
    </row>
    <row r="34">
      <c r="A34" s="10" t="s">
        <v>787</v>
      </c>
      <c r="B34" s="10" t="s">
        <v>788</v>
      </c>
      <c r="C34" s="10"/>
      <c r="D34" s="10"/>
      <c r="E34" s="10"/>
      <c r="F34" s="544"/>
    </row>
    <row r="35">
      <c r="A35" s="10"/>
      <c r="B35" s="10" t="s">
        <v>789</v>
      </c>
      <c r="C35" s="10"/>
      <c r="D35" s="10"/>
      <c r="E35" s="10"/>
      <c r="F35" s="544"/>
    </row>
    <row r="36">
      <c r="A36" s="10"/>
      <c r="B36" s="10" t="s">
        <v>790</v>
      </c>
      <c r="C36" s="10"/>
      <c r="D36" s="10"/>
      <c r="E36" s="10"/>
      <c r="F36" s="544"/>
    </row>
    <row r="37">
      <c r="A37" s="10"/>
      <c r="B37" s="10" t="s">
        <v>791</v>
      </c>
      <c r="C37" s="10"/>
      <c r="D37" s="10"/>
      <c r="E37" s="10"/>
      <c r="F37" s="544"/>
    </row>
    <row r="38">
      <c r="A38" s="10"/>
      <c r="B38" s="10" t="s">
        <v>792</v>
      </c>
      <c r="C38" s="10"/>
      <c r="D38" s="10"/>
      <c r="E38" s="10"/>
      <c r="F38" s="544"/>
    </row>
    <row r="39">
      <c r="A39" s="10"/>
      <c r="B39" s="10" t="s">
        <v>793</v>
      </c>
      <c r="C39" s="10"/>
      <c r="D39" s="10"/>
      <c r="E39" s="10"/>
      <c r="F39" s="544"/>
    </row>
    <row r="40">
      <c r="A40" s="10"/>
      <c r="B40" s="10" t="s">
        <v>794</v>
      </c>
      <c r="C40" s="10"/>
      <c r="D40" s="10"/>
      <c r="E40" s="10"/>
      <c r="F40" s="544"/>
    </row>
    <row r="41">
      <c r="A41" s="10"/>
      <c r="B41" s="10" t="s">
        <v>795</v>
      </c>
      <c r="C41" s="10"/>
      <c r="D41" s="10"/>
      <c r="E41" s="10"/>
      <c r="F41" s="544"/>
    </row>
    <row r="42">
      <c r="A42" s="10"/>
      <c r="B42" s="10" t="s">
        <v>796</v>
      </c>
      <c r="C42" s="10"/>
      <c r="D42" s="10"/>
      <c r="E42" s="10"/>
      <c r="F42" s="544"/>
    </row>
    <row r="43">
      <c r="A43" s="10"/>
      <c r="B43" s="10" t="s">
        <v>797</v>
      </c>
      <c r="C43" s="10"/>
      <c r="D43" s="10"/>
      <c r="E43" s="10"/>
      <c r="F43" s="544"/>
    </row>
    <row r="44">
      <c r="A44" s="10"/>
      <c r="B44" s="10" t="s">
        <v>798</v>
      </c>
      <c r="C44" s="10"/>
      <c r="D44" s="10"/>
      <c r="E44" s="10"/>
      <c r="F44" s="544"/>
    </row>
    <row r="45">
      <c r="A45" s="10"/>
      <c r="B45" s="10" t="s">
        <v>799</v>
      </c>
      <c r="C45" s="10"/>
      <c r="D45" s="10"/>
      <c r="E45" s="10"/>
      <c r="F45" s="544"/>
    </row>
    <row r="46">
      <c r="A46" s="10" t="s">
        <v>800</v>
      </c>
      <c r="B46" s="10" t="s">
        <v>801</v>
      </c>
      <c r="C46" s="10" t="s">
        <v>802</v>
      </c>
      <c r="D46" s="10" t="s">
        <v>803</v>
      </c>
      <c r="E46" s="10">
        <v>5.1299999999999999</v>
      </c>
      <c r="F46" s="544" t="s">
        <v>804</v>
      </c>
      <c r="G46" s="10" t="s">
        <v>805</v>
      </c>
    </row>
    <row r="47">
      <c r="A47" s="10"/>
      <c r="B47" s="10"/>
      <c r="C47" s="10"/>
      <c r="D47" s="10"/>
      <c r="E47" s="10"/>
      <c r="F47" s="544"/>
    </row>
    <row r="48">
      <c r="A48" s="10"/>
      <c r="B48" s="10"/>
      <c r="C48" s="10"/>
      <c r="D48" s="10"/>
      <c r="E48" s="10"/>
      <c r="F48" s="544"/>
    </row>
    <row r="49">
      <c r="A49" s="10"/>
      <c r="B49" s="10"/>
      <c r="C49" s="10"/>
      <c r="D49" s="10"/>
      <c r="E49" s="10"/>
      <c r="F49" s="544"/>
    </row>
    <row r="50">
      <c r="A50" s="10"/>
      <c r="B50" s="10"/>
      <c r="C50" s="10"/>
      <c r="D50" s="10"/>
      <c r="E50" s="10"/>
      <c r="F50" s="544"/>
    </row>
    <row r="51">
      <c r="A51" s="10"/>
      <c r="B51" s="10"/>
      <c r="C51" s="10"/>
      <c r="D51" s="10"/>
      <c r="E51" s="10"/>
      <c r="F51" s="544"/>
    </row>
    <row r="52">
      <c r="A52" s="10"/>
      <c r="B52" s="10"/>
      <c r="C52" s="10"/>
      <c r="D52" s="10"/>
      <c r="E52" s="10"/>
      <c r="F52" s="544"/>
    </row>
    <row r="53">
      <c r="A53" s="10"/>
      <c r="B53" s="10"/>
      <c r="C53" s="10"/>
      <c r="D53" s="10"/>
      <c r="E53" s="10"/>
      <c r="F53" s="544"/>
    </row>
    <row r="54">
      <c r="A54" s="10"/>
      <c r="B54" s="10"/>
      <c r="C54" s="10"/>
      <c r="D54" s="10"/>
      <c r="E54" s="10"/>
      <c r="F54" s="544"/>
    </row>
    <row r="55">
      <c r="A55" s="10"/>
      <c r="B55" s="10"/>
      <c r="C55" s="10"/>
      <c r="D55" s="10"/>
      <c r="E55" s="10"/>
      <c r="F55" s="544"/>
    </row>
    <row r="56">
      <c r="A56" s="10"/>
      <c r="B56" s="10"/>
      <c r="C56" s="10"/>
      <c r="D56" s="10"/>
      <c r="E56" s="10"/>
      <c r="F56" s="544"/>
    </row>
    <row r="57">
      <c r="A57" s="10"/>
      <c r="B57" s="10"/>
      <c r="C57" s="10"/>
      <c r="D57" s="10"/>
      <c r="E57" s="10"/>
      <c r="F57" s="544"/>
    </row>
    <row r="58">
      <c r="A58" s="10"/>
      <c r="B58" s="10"/>
      <c r="C58" s="10"/>
      <c r="D58" s="10"/>
      <c r="E58" s="10"/>
      <c r="F58" s="544"/>
    </row>
    <row r="59">
      <c r="A59" s="10"/>
      <c r="B59" s="10"/>
      <c r="C59" s="10"/>
      <c r="D59" s="10"/>
      <c r="E59" s="10"/>
      <c r="F59" s="544"/>
    </row>
    <row r="60">
      <c r="A60" s="10"/>
      <c r="B60" s="10"/>
      <c r="C60" s="10"/>
      <c r="D60" s="10"/>
      <c r="E60" s="10"/>
      <c r="F60" s="544"/>
    </row>
    <row r="61">
      <c r="A61" s="10"/>
      <c r="B61" s="10"/>
      <c r="C61" s="10"/>
      <c r="D61" s="10"/>
      <c r="E61" s="10"/>
      <c r="F61" s="544"/>
    </row>
    <row r="62">
      <c r="A62" s="10"/>
      <c r="B62" s="10"/>
      <c r="C62" s="10"/>
      <c r="D62" s="10"/>
      <c r="E62" s="10"/>
      <c r="F62" s="544"/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selection activeCell="A6" activeCellId="0" sqref="A6"/>
    </sheetView>
  </sheetViews>
  <sheetFormatPr defaultColWidth="9" defaultRowHeight="14.25"/>
  <cols>
    <col min="1" max="1" style="40" width="9.5"/>
    <col min="2" max="3" width="5.75"/>
    <col customWidth="1" min="4" max="4" width="7.5"/>
    <col customWidth="1" min="5" max="5" width="9.375"/>
    <col min="6" max="6" width="7.375"/>
    <col min="7" max="7" width="7.5"/>
    <col min="8" max="9" width="6.5"/>
    <col min="10" max="10" width="6.875"/>
    <col min="11" max="12" width="6.5"/>
    <col min="13" max="13" width="7.375"/>
    <col min="14" max="14" width="7.5"/>
    <col min="15" max="15" width="6.5"/>
    <col customWidth="1" min="16" max="16" style="804" width="4.125"/>
    <col min="17" max="17" width="6.875"/>
    <col min="18" max="18" width="6.5"/>
    <col min="19" max="19" width="5.875"/>
    <col min="20" max="20" width="7.5"/>
    <col min="21" max="22" width="6.5"/>
    <col min="23" max="23" width="6.875"/>
    <col min="24" max="25" width="6.5"/>
  </cols>
  <sheetData>
    <row ht="26.25" customHeight="1" r="1">
      <c r="A1" s="703" t="s">
        <v>64</v>
      </c>
      <c r="B1" s="805" t="s">
        <v>806</v>
      </c>
      <c r="C1" s="805"/>
      <c r="D1" s="805"/>
      <c r="E1" s="805"/>
    </row>
    <row r="2">
      <c r="A2" s="806" t="s">
        <v>807</v>
      </c>
      <c r="B2" s="807" t="s">
        <v>727</v>
      </c>
      <c r="C2" s="807" t="s">
        <v>116</v>
      </c>
      <c r="D2" s="808" t="s">
        <v>808</v>
      </c>
      <c r="E2" s="807" t="s">
        <v>809</v>
      </c>
      <c r="F2" s="809" t="s">
        <v>810</v>
      </c>
      <c r="G2" s="809"/>
      <c r="H2" s="809"/>
      <c r="I2" s="809"/>
      <c r="J2" s="809"/>
      <c r="K2" s="809"/>
      <c r="L2" s="809"/>
      <c r="M2" s="809" t="s">
        <v>811</v>
      </c>
      <c r="N2" s="809"/>
      <c r="O2" s="809"/>
      <c r="P2" s="809"/>
      <c r="Q2" s="809"/>
      <c r="R2" s="809"/>
      <c r="S2" s="809"/>
      <c r="T2" s="810" t="s">
        <v>812</v>
      </c>
      <c r="U2" s="810"/>
      <c r="V2" s="810"/>
      <c r="W2" s="810"/>
      <c r="X2" s="810"/>
      <c r="Y2" s="810"/>
    </row>
    <row r="3">
      <c r="A3" s="811"/>
      <c r="B3" s="807"/>
      <c r="C3" s="807"/>
      <c r="D3" s="812"/>
      <c r="E3" s="807"/>
      <c r="F3" s="813" t="s">
        <v>813</v>
      </c>
      <c r="G3" s="814" t="s">
        <v>223</v>
      </c>
      <c r="H3" s="814" t="s">
        <v>208</v>
      </c>
      <c r="I3" s="814" t="s">
        <v>175</v>
      </c>
      <c r="J3" s="814" t="s">
        <v>224</v>
      </c>
      <c r="K3" s="814" t="s">
        <v>172</v>
      </c>
      <c r="L3" s="814" t="s">
        <v>170</v>
      </c>
      <c r="M3" s="813" t="s">
        <v>813</v>
      </c>
      <c r="N3" s="814" t="s">
        <v>223</v>
      </c>
      <c r="O3" s="814" t="s">
        <v>208</v>
      </c>
      <c r="P3" s="815" t="s">
        <v>175</v>
      </c>
      <c r="Q3" s="814" t="s">
        <v>224</v>
      </c>
      <c r="R3" s="814" t="s">
        <v>172</v>
      </c>
      <c r="S3" s="814" t="s">
        <v>170</v>
      </c>
      <c r="T3" s="816" t="s">
        <v>223</v>
      </c>
      <c r="U3" s="816" t="s">
        <v>208</v>
      </c>
      <c r="V3" s="816" t="s">
        <v>175</v>
      </c>
      <c r="W3" s="816" t="s">
        <v>224</v>
      </c>
      <c r="X3" s="816" t="s">
        <v>172</v>
      </c>
      <c r="Y3" s="816" t="s">
        <v>170</v>
      </c>
    </row>
    <row r="4">
      <c r="A4" s="817"/>
      <c r="B4" s="807"/>
      <c r="C4" s="807"/>
      <c r="D4" s="818"/>
      <c r="E4" s="807"/>
      <c r="F4" s="819">
        <v>0.87</v>
      </c>
      <c r="G4" s="429">
        <v>0.59409999999999996</v>
      </c>
      <c r="H4" s="429">
        <v>0.050900000000000001</v>
      </c>
      <c r="I4" s="429">
        <v>0.00040000000000000002</v>
      </c>
      <c r="J4" s="429">
        <v>0.0172</v>
      </c>
      <c r="K4" s="429">
        <v>0.020400000000000001</v>
      </c>
      <c r="L4" s="429">
        <v>0.0054999999999999997</v>
      </c>
      <c r="M4" s="819">
        <f>1-F4</f>
        <v>0.13</v>
      </c>
      <c r="N4" s="429">
        <v>0.63900000000000001</v>
      </c>
      <c r="O4" s="820">
        <v>0.028000000000000001</v>
      </c>
      <c r="P4" s="821">
        <v>0</v>
      </c>
      <c r="Q4" s="820">
        <v>0.016400000000000001</v>
      </c>
      <c r="R4" s="820">
        <v>0.00040000000000000002</v>
      </c>
      <c r="S4" s="822">
        <v>0</v>
      </c>
      <c r="T4" s="823">
        <f>G4*$F4+N4*$M4</f>
        <v>0.59993700000000005</v>
      </c>
      <c r="U4" s="823">
        <f>H4*$F4+O4*$M4</f>
        <v>0.047923</v>
      </c>
      <c r="V4" s="823">
        <f>I4*$F4+P4*$M4</f>
        <v>0.000348</v>
      </c>
      <c r="W4" s="823">
        <f>J4*$F4+Q4*$M4</f>
        <v>0.017096</v>
      </c>
      <c r="X4" s="823">
        <f>K4*$F4+R4*$M4</f>
        <v>0.0178</v>
      </c>
      <c r="Y4" s="823">
        <f>L4*$F4+S4*$M4</f>
        <v>0.0047850000000000002</v>
      </c>
    </row>
    <row r="5">
      <c r="A5" s="421">
        <f ca="1">IF(_metadata!B22="",EOMONTH(NOW(),-1)+1,_metadata!B22)</f>
        <v>43586</v>
      </c>
      <c r="B5" s="89" t="s">
        <v>631</v>
      </c>
      <c r="C5" s="89" t="s">
        <v>424</v>
      </c>
      <c r="D5" s="824">
        <v>0.020833333333333301</v>
      </c>
      <c r="E5" s="422">
        <v>0.375</v>
      </c>
      <c r="F5" s="819">
        <f>F4</f>
        <v>0.87</v>
      </c>
      <c r="G5" s="429">
        <f>G4</f>
        <v>0.59409999999999996</v>
      </c>
      <c r="H5" s="429">
        <f>H4</f>
        <v>0.050900000000000001</v>
      </c>
      <c r="I5" s="429">
        <f>I4</f>
        <v>0.00040000000000000002</v>
      </c>
      <c r="J5" s="429">
        <f>J4</f>
        <v>0.0172</v>
      </c>
      <c r="K5" s="429">
        <f>K4</f>
        <v>0.020400000000000001</v>
      </c>
      <c r="L5" s="429">
        <f>L4</f>
        <v>0.0054999999999999997</v>
      </c>
      <c r="M5" s="819">
        <f>1-F5</f>
        <v>0.13</v>
      </c>
      <c r="N5" s="429">
        <f>N4</f>
        <v>0.63900000000000001</v>
      </c>
      <c r="O5" s="429">
        <f>O4</f>
        <v>0.028000000000000001</v>
      </c>
      <c r="P5" s="821">
        <f>P4</f>
        <v>0</v>
      </c>
      <c r="Q5" s="429">
        <f>Q4</f>
        <v>0.016400000000000001</v>
      </c>
      <c r="R5" s="429">
        <f>R4</f>
        <v>0.00040000000000000002</v>
      </c>
      <c r="S5" s="429">
        <f>S4</f>
        <v>0</v>
      </c>
      <c r="T5" s="823">
        <f>G5*$F5+N5*$M5</f>
        <v>0.59993700000000005</v>
      </c>
      <c r="U5" s="823">
        <f>H5*$F5+O5*$M5</f>
        <v>0.047923</v>
      </c>
      <c r="V5" s="823">
        <f>I5*$F5+P5*$M5</f>
        <v>0.000348</v>
      </c>
      <c r="W5" s="823">
        <f>J5*$F5+Q5*$M5</f>
        <v>0.017096</v>
      </c>
      <c r="X5" s="823">
        <f>K5*$F5+R5*$M5</f>
        <v>0.0178</v>
      </c>
      <c r="Y5" s="823">
        <f>L5*$F5+S5*$M5</f>
        <v>0.0047850000000000002</v>
      </c>
    </row>
    <row r="6">
      <c r="A6" s="421"/>
      <c r="B6" s="89" t="s">
        <v>631</v>
      </c>
      <c r="C6" s="89" t="s">
        <v>424</v>
      </c>
      <c r="D6" s="824">
        <v>0.16666666666666699</v>
      </c>
      <c r="E6" s="824"/>
      <c r="F6" s="819">
        <f>F5</f>
        <v>0.87</v>
      </c>
      <c r="G6" s="429">
        <f>G5</f>
        <v>0.59409999999999996</v>
      </c>
      <c r="H6" s="429">
        <f>H5</f>
        <v>0.050900000000000001</v>
      </c>
      <c r="I6" s="429">
        <f>I5</f>
        <v>0.00040000000000000002</v>
      </c>
      <c r="J6" s="429">
        <f>J5</f>
        <v>0.0172</v>
      </c>
      <c r="K6" s="429">
        <f>K5</f>
        <v>0.020400000000000001</v>
      </c>
      <c r="L6" s="429">
        <f>L5</f>
        <v>0.0054999999999999997</v>
      </c>
      <c r="M6" s="819">
        <f>1-F6</f>
        <v>0.13</v>
      </c>
      <c r="N6" s="429">
        <f>N5</f>
        <v>0.63900000000000001</v>
      </c>
      <c r="O6" s="429">
        <f>O5</f>
        <v>0.028000000000000001</v>
      </c>
      <c r="P6" s="821">
        <f>P5</f>
        <v>0</v>
      </c>
      <c r="Q6" s="429">
        <f>Q5</f>
        <v>0.016400000000000001</v>
      </c>
      <c r="R6" s="429">
        <f>R5</f>
        <v>0.00040000000000000002</v>
      </c>
      <c r="S6" s="429">
        <f>S5</f>
        <v>0</v>
      </c>
      <c r="T6" s="823">
        <f>G6*$F6+N6*$M6</f>
        <v>0.59993700000000005</v>
      </c>
      <c r="U6" s="823">
        <f>H6*$F6+O6*$M6</f>
        <v>0.047923</v>
      </c>
      <c r="V6" s="823">
        <f>I6*$F6+P6*$M6</f>
        <v>0.000348</v>
      </c>
      <c r="W6" s="823">
        <f>J6*$F6+Q6*$M6</f>
        <v>0.017096</v>
      </c>
      <c r="X6" s="823">
        <f>K6*$F6+R6*$M6</f>
        <v>0.0178</v>
      </c>
      <c r="Y6" s="823">
        <f>L6*$F6+S6*$M6</f>
        <v>0.0047850000000000002</v>
      </c>
    </row>
    <row r="7">
      <c r="A7" s="421"/>
      <c r="B7" s="89" t="s">
        <v>632</v>
      </c>
      <c r="C7" s="89" t="s">
        <v>434</v>
      </c>
      <c r="D7" s="824">
        <v>0.35416666666666702</v>
      </c>
      <c r="E7" s="824"/>
      <c r="F7" s="819">
        <f>F6</f>
        <v>0.87</v>
      </c>
      <c r="G7" s="429">
        <f>G6</f>
        <v>0.59409999999999996</v>
      </c>
      <c r="H7" s="429">
        <f>H6</f>
        <v>0.050900000000000001</v>
      </c>
      <c r="I7" s="429">
        <f>I6</f>
        <v>0.00040000000000000002</v>
      </c>
      <c r="J7" s="429">
        <f>J6</f>
        <v>0.0172</v>
      </c>
      <c r="K7" s="429">
        <f>K6</f>
        <v>0.020400000000000001</v>
      </c>
      <c r="L7" s="429">
        <f>L6</f>
        <v>0.0054999999999999997</v>
      </c>
      <c r="M7" s="819">
        <f>1-F7</f>
        <v>0.13</v>
      </c>
      <c r="N7" s="429">
        <f>N6</f>
        <v>0.63900000000000001</v>
      </c>
      <c r="O7" s="429">
        <f>O6</f>
        <v>0.028000000000000001</v>
      </c>
      <c r="P7" s="821">
        <f>P6</f>
        <v>0</v>
      </c>
      <c r="Q7" s="429">
        <f>Q6</f>
        <v>0.016400000000000001</v>
      </c>
      <c r="R7" s="429">
        <f>R6</f>
        <v>0.00040000000000000002</v>
      </c>
      <c r="S7" s="429">
        <f>S6</f>
        <v>0</v>
      </c>
      <c r="T7" s="823">
        <f>G7*$F7+N7*$M7</f>
        <v>0.59993700000000005</v>
      </c>
      <c r="U7" s="823">
        <f>H7*$F7+O7*$M7</f>
        <v>0.047923</v>
      </c>
      <c r="V7" s="823">
        <f>I7*$F7+P7*$M7</f>
        <v>0.000348</v>
      </c>
      <c r="W7" s="823">
        <f>J7*$F7+Q7*$M7</f>
        <v>0.017096</v>
      </c>
      <c r="X7" s="823">
        <f>K7*$F7+R7*$M7</f>
        <v>0.0178</v>
      </c>
      <c r="Y7" s="823">
        <f>L7*$F7+S7*$M7</f>
        <v>0.0047850000000000002</v>
      </c>
    </row>
    <row r="8">
      <c r="A8" s="421"/>
      <c r="B8" s="89" t="s">
        <v>632</v>
      </c>
      <c r="C8" s="89" t="s">
        <v>434</v>
      </c>
      <c r="D8" s="824">
        <v>0.5</v>
      </c>
      <c r="E8" s="824"/>
      <c r="F8" s="819">
        <f>F7</f>
        <v>0.87</v>
      </c>
      <c r="G8" s="429">
        <f>G7</f>
        <v>0.59409999999999996</v>
      </c>
      <c r="H8" s="429">
        <f>H7</f>
        <v>0.050900000000000001</v>
      </c>
      <c r="I8" s="429">
        <f>I7</f>
        <v>0.00040000000000000002</v>
      </c>
      <c r="J8" s="429">
        <f>J7</f>
        <v>0.0172</v>
      </c>
      <c r="K8" s="429">
        <f>K7</f>
        <v>0.020400000000000001</v>
      </c>
      <c r="L8" s="429">
        <f>L7</f>
        <v>0.0054999999999999997</v>
      </c>
      <c r="M8" s="819">
        <f>1-F8</f>
        <v>0.13</v>
      </c>
      <c r="N8" s="429">
        <f>N7</f>
        <v>0.63900000000000001</v>
      </c>
      <c r="O8" s="429">
        <f>O7</f>
        <v>0.028000000000000001</v>
      </c>
      <c r="P8" s="821">
        <f>P7</f>
        <v>0</v>
      </c>
      <c r="Q8" s="429">
        <f>Q7</f>
        <v>0.016400000000000001</v>
      </c>
      <c r="R8" s="429">
        <f>R7</f>
        <v>0.00040000000000000002</v>
      </c>
      <c r="S8" s="429">
        <f>S7</f>
        <v>0</v>
      </c>
      <c r="T8" s="823">
        <f>G8*$F8+N8*$M8</f>
        <v>0.59993700000000005</v>
      </c>
      <c r="U8" s="823">
        <f>H8*$F8+O8*$M8</f>
        <v>0.047923</v>
      </c>
      <c r="V8" s="823">
        <f>I8*$F8+P8*$M8</f>
        <v>0.000348</v>
      </c>
      <c r="W8" s="823">
        <f>J8*$F8+Q8*$M8</f>
        <v>0.017096</v>
      </c>
      <c r="X8" s="823">
        <f>K8*$F8+R8*$M8</f>
        <v>0.0178</v>
      </c>
      <c r="Y8" s="823">
        <f>L8*$F8+S8*$M8</f>
        <v>0.0047850000000000002</v>
      </c>
    </row>
    <row r="9">
      <c r="A9" s="421"/>
      <c r="B9" s="89" t="s">
        <v>633</v>
      </c>
      <c r="C9" s="89" t="s">
        <v>437</v>
      </c>
      <c r="D9" s="824">
        <v>0.6875</v>
      </c>
      <c r="E9" s="824"/>
      <c r="F9" s="819">
        <f>F8</f>
        <v>0.87</v>
      </c>
      <c r="G9" s="429">
        <f>G8</f>
        <v>0.59409999999999996</v>
      </c>
      <c r="H9" s="429">
        <f>H8</f>
        <v>0.050900000000000001</v>
      </c>
      <c r="I9" s="429">
        <f>I8</f>
        <v>0.00040000000000000002</v>
      </c>
      <c r="J9" s="429">
        <f>J8</f>
        <v>0.0172</v>
      </c>
      <c r="K9" s="429">
        <f>K8</f>
        <v>0.020400000000000001</v>
      </c>
      <c r="L9" s="429">
        <f>L8</f>
        <v>0.0054999999999999997</v>
      </c>
      <c r="M9" s="819">
        <f>1-F9</f>
        <v>0.13</v>
      </c>
      <c r="N9" s="429">
        <f>N8</f>
        <v>0.63900000000000001</v>
      </c>
      <c r="O9" s="429">
        <f>O8</f>
        <v>0.028000000000000001</v>
      </c>
      <c r="P9" s="821">
        <f>P8</f>
        <v>0</v>
      </c>
      <c r="Q9" s="429">
        <f>Q8</f>
        <v>0.016400000000000001</v>
      </c>
      <c r="R9" s="429">
        <f>R8</f>
        <v>0.00040000000000000002</v>
      </c>
      <c r="S9" s="429">
        <f>S8</f>
        <v>0</v>
      </c>
      <c r="T9" s="823">
        <f>G9*$F9+N9*$M9</f>
        <v>0.59993700000000005</v>
      </c>
      <c r="U9" s="823">
        <f>H9*$F9+O9*$M9</f>
        <v>0.047923</v>
      </c>
      <c r="V9" s="823">
        <f>I9*$F9+P9*$M9</f>
        <v>0.000348</v>
      </c>
      <c r="W9" s="823">
        <f>J9*$F9+Q9*$M9</f>
        <v>0.017096</v>
      </c>
      <c r="X9" s="823">
        <f>K9*$F9+R9*$M9</f>
        <v>0.0178</v>
      </c>
      <c r="Y9" s="823">
        <f>L9*$F9+S9*$M9</f>
        <v>0.0047850000000000002</v>
      </c>
    </row>
    <row r="10">
      <c r="A10" s="421"/>
      <c r="B10" s="89" t="s">
        <v>633</v>
      </c>
      <c r="C10" s="89" t="s">
        <v>437</v>
      </c>
      <c r="D10" s="824">
        <v>0.83333333333333304</v>
      </c>
      <c r="E10" s="824"/>
      <c r="F10" s="819">
        <f>F9</f>
        <v>0.87</v>
      </c>
      <c r="G10" s="429">
        <f>G9</f>
        <v>0.59409999999999996</v>
      </c>
      <c r="H10" s="429">
        <f>H9</f>
        <v>0.050900000000000001</v>
      </c>
      <c r="I10" s="429">
        <f>I9</f>
        <v>0.00040000000000000002</v>
      </c>
      <c r="J10" s="429">
        <f>J9</f>
        <v>0.0172</v>
      </c>
      <c r="K10" s="429">
        <f>K9</f>
        <v>0.020400000000000001</v>
      </c>
      <c r="L10" s="429">
        <f>L9</f>
        <v>0.0054999999999999997</v>
      </c>
      <c r="M10" s="819">
        <f>1-F10</f>
        <v>0.13</v>
      </c>
      <c r="N10" s="429">
        <f>N9</f>
        <v>0.63900000000000001</v>
      </c>
      <c r="O10" s="429">
        <f>O9</f>
        <v>0.028000000000000001</v>
      </c>
      <c r="P10" s="821">
        <f>P9</f>
        <v>0</v>
      </c>
      <c r="Q10" s="429">
        <f>Q9</f>
        <v>0.016400000000000001</v>
      </c>
      <c r="R10" s="429">
        <f>R9</f>
        <v>0.00040000000000000002</v>
      </c>
      <c r="S10" s="429">
        <f>S9</f>
        <v>0</v>
      </c>
      <c r="T10" s="823">
        <f>G10*$F10+N10*$M10</f>
        <v>0.59993700000000005</v>
      </c>
      <c r="U10" s="823">
        <f>H10*$F10+O10*$M10</f>
        <v>0.047923</v>
      </c>
      <c r="V10" s="823">
        <f>I10*$F10+P10*$M10</f>
        <v>0.000348</v>
      </c>
      <c r="W10" s="823">
        <f>J10*$F10+Q10*$M10</f>
        <v>0.017096</v>
      </c>
      <c r="X10" s="823">
        <f>K10*$F10+R10*$M10</f>
        <v>0.0178</v>
      </c>
      <c r="Y10" s="823">
        <f>L10*$F10+S10*$M10</f>
        <v>0.0047850000000000002</v>
      </c>
    </row>
    <row r="11">
      <c r="A11" s="421"/>
      <c r="B11" s="89" t="s">
        <v>633</v>
      </c>
      <c r="C11" s="89" t="s">
        <v>424</v>
      </c>
      <c r="D11" s="824">
        <v>0.020833333333333301</v>
      </c>
      <c r="E11" s="824"/>
      <c r="F11" s="819">
        <f>F10</f>
        <v>0.87</v>
      </c>
      <c r="G11" s="429">
        <f>G10</f>
        <v>0.59409999999999996</v>
      </c>
      <c r="H11" s="429">
        <f>H10</f>
        <v>0.050900000000000001</v>
      </c>
      <c r="I11" s="429">
        <f>I10</f>
        <v>0.00040000000000000002</v>
      </c>
      <c r="J11" s="429">
        <f>J10</f>
        <v>0.0172</v>
      </c>
      <c r="K11" s="429">
        <f>K10</f>
        <v>0.020400000000000001</v>
      </c>
      <c r="L11" s="429">
        <f>L10</f>
        <v>0.0054999999999999997</v>
      </c>
      <c r="M11" s="819">
        <f>1-F11</f>
        <v>0.13</v>
      </c>
      <c r="N11" s="429">
        <f>N10</f>
        <v>0.63900000000000001</v>
      </c>
      <c r="O11" s="429">
        <f>O10</f>
        <v>0.028000000000000001</v>
      </c>
      <c r="P11" s="821">
        <f>P10</f>
        <v>0</v>
      </c>
      <c r="Q11" s="429">
        <f>Q10</f>
        <v>0.016400000000000001</v>
      </c>
      <c r="R11" s="429">
        <f>R10</f>
        <v>0.00040000000000000002</v>
      </c>
      <c r="S11" s="429">
        <f>S10</f>
        <v>0</v>
      </c>
      <c r="T11" s="823">
        <f>G11*$F11+N11*$M11</f>
        <v>0.59993700000000005</v>
      </c>
      <c r="U11" s="823">
        <f>H11*$F11+O11*$M11</f>
        <v>0.047923</v>
      </c>
      <c r="V11" s="823">
        <f>I11*$F11+P11*$M11</f>
        <v>0.000348</v>
      </c>
      <c r="W11" s="823">
        <f>J11*$F11+Q11*$M11</f>
        <v>0.017096</v>
      </c>
      <c r="X11" s="823">
        <f>K11*$F11+R11*$M11</f>
        <v>0.0178</v>
      </c>
      <c r="Y11" s="823">
        <f>L11*$F11+S11*$M11</f>
        <v>0.0047850000000000002</v>
      </c>
    </row>
    <row r="12">
      <c r="A12" s="421"/>
      <c r="B12" s="89" t="s">
        <v>633</v>
      </c>
      <c r="C12" s="89" t="s">
        <v>424</v>
      </c>
      <c r="D12" s="824">
        <v>0.16666666666666699</v>
      </c>
      <c r="E12" s="824"/>
      <c r="F12" s="819">
        <f>F11</f>
        <v>0.87</v>
      </c>
      <c r="G12" s="429">
        <f>G11</f>
        <v>0.59409999999999996</v>
      </c>
      <c r="H12" s="429">
        <f>H11</f>
        <v>0.050900000000000001</v>
      </c>
      <c r="I12" s="429">
        <f>I11</f>
        <v>0.00040000000000000002</v>
      </c>
      <c r="J12" s="429">
        <f>J11</f>
        <v>0.0172</v>
      </c>
      <c r="K12" s="429">
        <f>K11</f>
        <v>0.020400000000000001</v>
      </c>
      <c r="L12" s="429">
        <f>L11</f>
        <v>0.0054999999999999997</v>
      </c>
      <c r="M12" s="819">
        <f>1-F12</f>
        <v>0.13</v>
      </c>
      <c r="N12" s="429">
        <f>N11</f>
        <v>0.63900000000000001</v>
      </c>
      <c r="O12" s="429">
        <f>O11</f>
        <v>0.028000000000000001</v>
      </c>
      <c r="P12" s="821">
        <f>P11</f>
        <v>0</v>
      </c>
      <c r="Q12" s="429">
        <f>Q11</f>
        <v>0.016400000000000001</v>
      </c>
      <c r="R12" s="429">
        <f>R11</f>
        <v>0.00040000000000000002</v>
      </c>
      <c r="S12" s="429">
        <f>S11</f>
        <v>0</v>
      </c>
      <c r="T12" s="823">
        <f>G12*$F12+N12*$M12</f>
        <v>0.59993700000000005</v>
      </c>
      <c r="U12" s="823">
        <f>H12*$F12+O12*$M12</f>
        <v>0.047923</v>
      </c>
      <c r="V12" s="823">
        <f>I12*$F12+P12*$M12</f>
        <v>0.000348</v>
      </c>
      <c r="W12" s="823">
        <f>J12*$F12+Q12*$M12</f>
        <v>0.017096</v>
      </c>
      <c r="X12" s="823">
        <f>K12*$F12+R12*$M12</f>
        <v>0.0178</v>
      </c>
      <c r="Y12" s="823">
        <f>L12*$F12+S12*$M12</f>
        <v>0.0047850000000000002</v>
      </c>
    </row>
    <row r="13">
      <c r="A13" s="421"/>
      <c r="B13" s="89" t="s">
        <v>630</v>
      </c>
      <c r="C13" s="89" t="s">
        <v>434</v>
      </c>
      <c r="D13" s="824">
        <v>0.35416666666666702</v>
      </c>
      <c r="E13" s="824"/>
      <c r="F13" s="819">
        <f>F12</f>
        <v>0.87</v>
      </c>
      <c r="G13" s="429">
        <f>G12</f>
        <v>0.59409999999999996</v>
      </c>
      <c r="H13" s="429">
        <f>H12</f>
        <v>0.050900000000000001</v>
      </c>
      <c r="I13" s="429">
        <f>I12</f>
        <v>0.00040000000000000002</v>
      </c>
      <c r="J13" s="429">
        <f>J12</f>
        <v>0.0172</v>
      </c>
      <c r="K13" s="429">
        <f>K12</f>
        <v>0.020400000000000001</v>
      </c>
      <c r="L13" s="429">
        <f>L12</f>
        <v>0.0054999999999999997</v>
      </c>
      <c r="M13" s="819">
        <f>1-F13</f>
        <v>0.13</v>
      </c>
      <c r="N13" s="429">
        <f>N12</f>
        <v>0.63900000000000001</v>
      </c>
      <c r="O13" s="429">
        <f>O12</f>
        <v>0.028000000000000001</v>
      </c>
      <c r="P13" s="821">
        <f>P12</f>
        <v>0</v>
      </c>
      <c r="Q13" s="429">
        <f>Q12</f>
        <v>0.016400000000000001</v>
      </c>
      <c r="R13" s="429">
        <f>R12</f>
        <v>0.00040000000000000002</v>
      </c>
      <c r="S13" s="429">
        <f>S12</f>
        <v>0</v>
      </c>
      <c r="T13" s="823">
        <f>G13*$F13+N13*$M13</f>
        <v>0.59993700000000005</v>
      </c>
      <c r="U13" s="823">
        <f>H13*$F13+O13*$M13</f>
        <v>0.047923</v>
      </c>
      <c r="V13" s="823">
        <f>I13*$F13+P13*$M13</f>
        <v>0.000348</v>
      </c>
      <c r="W13" s="823">
        <f>J13*$F13+Q13*$M13</f>
        <v>0.017096</v>
      </c>
      <c r="X13" s="823">
        <f>K13*$F13+R13*$M13</f>
        <v>0.0178</v>
      </c>
      <c r="Y13" s="823">
        <f>L13*$F13+S13*$M13</f>
        <v>0.0047850000000000002</v>
      </c>
    </row>
    <row ht="13.5" customHeight="1" r="14">
      <c r="A14" s="421"/>
      <c r="B14" s="89" t="s">
        <v>630</v>
      </c>
      <c r="C14" s="89" t="s">
        <v>434</v>
      </c>
      <c r="D14" s="824">
        <v>0.5</v>
      </c>
      <c r="E14" s="824"/>
      <c r="F14" s="819">
        <f>F13</f>
        <v>0.87</v>
      </c>
      <c r="G14" s="429">
        <f>G13</f>
        <v>0.59409999999999996</v>
      </c>
      <c r="H14" s="429">
        <f>H13</f>
        <v>0.050900000000000001</v>
      </c>
      <c r="I14" s="429">
        <f>I13</f>
        <v>0.00040000000000000002</v>
      </c>
      <c r="J14" s="429">
        <f>J13</f>
        <v>0.0172</v>
      </c>
      <c r="K14" s="429">
        <f>K13</f>
        <v>0.020400000000000001</v>
      </c>
      <c r="L14" s="429">
        <f>L13</f>
        <v>0.0054999999999999997</v>
      </c>
      <c r="M14" s="819">
        <f>1-F14</f>
        <v>0.13</v>
      </c>
      <c r="N14" s="429">
        <f>N13</f>
        <v>0.63900000000000001</v>
      </c>
      <c r="O14" s="429">
        <f>O13</f>
        <v>0.028000000000000001</v>
      </c>
      <c r="P14" s="821">
        <f>P13</f>
        <v>0</v>
      </c>
      <c r="Q14" s="429">
        <f>Q13</f>
        <v>0.016400000000000001</v>
      </c>
      <c r="R14" s="429">
        <f>R13</f>
        <v>0.00040000000000000002</v>
      </c>
      <c r="S14" s="429">
        <f>S13</f>
        <v>0</v>
      </c>
      <c r="T14" s="823">
        <f>G14*$F14+N14*$M14</f>
        <v>0.59993700000000005</v>
      </c>
      <c r="U14" s="823">
        <f>H14*$F14+O14*$M14</f>
        <v>0.047923</v>
      </c>
      <c r="V14" s="823">
        <f>I14*$F14+P14*$M14</f>
        <v>0.000348</v>
      </c>
      <c r="W14" s="823">
        <f>J14*$F14+Q14*$M14</f>
        <v>0.017096</v>
      </c>
      <c r="X14" s="823">
        <f>K14*$F14+R14*$M14</f>
        <v>0.0178</v>
      </c>
      <c r="Y14" s="823">
        <f>L14*$F14+S14*$M14</f>
        <v>0.0047850000000000002</v>
      </c>
    </row>
    <row r="15">
      <c r="A15" s="421"/>
      <c r="B15" s="89" t="s">
        <v>631</v>
      </c>
      <c r="C15" s="89" t="s">
        <v>437</v>
      </c>
      <c r="D15" s="824">
        <v>0.6875</v>
      </c>
      <c r="E15" s="824"/>
      <c r="F15" s="819">
        <f>F14</f>
        <v>0.87</v>
      </c>
      <c r="G15" s="429">
        <f>G14</f>
        <v>0.59409999999999996</v>
      </c>
      <c r="H15" s="429">
        <f>H14</f>
        <v>0.050900000000000001</v>
      </c>
      <c r="I15" s="429">
        <f>I14</f>
        <v>0.00040000000000000002</v>
      </c>
      <c r="J15" s="429">
        <f>J14</f>
        <v>0.0172</v>
      </c>
      <c r="K15" s="429">
        <f>K14</f>
        <v>0.020400000000000001</v>
      </c>
      <c r="L15" s="429">
        <f>L14</f>
        <v>0.0054999999999999997</v>
      </c>
      <c r="M15" s="819">
        <f>1-F15</f>
        <v>0.13</v>
      </c>
      <c r="N15" s="429">
        <f>N14</f>
        <v>0.63900000000000001</v>
      </c>
      <c r="O15" s="429">
        <f>O14</f>
        <v>0.028000000000000001</v>
      </c>
      <c r="P15" s="821">
        <f>P14</f>
        <v>0</v>
      </c>
      <c r="Q15" s="429">
        <f>Q14</f>
        <v>0.016400000000000001</v>
      </c>
      <c r="R15" s="429">
        <f>R14</f>
        <v>0.00040000000000000002</v>
      </c>
      <c r="S15" s="429">
        <f>S14</f>
        <v>0</v>
      </c>
      <c r="T15" s="823">
        <f>G15*$F15+N15*$M15</f>
        <v>0.59993700000000005</v>
      </c>
      <c r="U15" s="823">
        <f>H15*$F15+O15*$M15</f>
        <v>0.047923</v>
      </c>
      <c r="V15" s="823">
        <f>I15*$F15+P15*$M15</f>
        <v>0.000348</v>
      </c>
      <c r="W15" s="823">
        <f>J15*$F15+Q15*$M15</f>
        <v>0.017096</v>
      </c>
      <c r="X15" s="823">
        <f>K15*$F15+R15*$M15</f>
        <v>0.0178</v>
      </c>
      <c r="Y15" s="823">
        <f>L15*$F15+S15*$M15</f>
        <v>0.0047850000000000002</v>
      </c>
    </row>
    <row r="16">
      <c r="A16" s="421"/>
      <c r="B16" s="89" t="s">
        <v>631</v>
      </c>
      <c r="C16" s="89" t="s">
        <v>437</v>
      </c>
      <c r="D16" s="824">
        <v>0.83333333333333304</v>
      </c>
      <c r="E16" s="824"/>
      <c r="F16" s="819">
        <f>F15</f>
        <v>0.87</v>
      </c>
      <c r="G16" s="429">
        <f>G15</f>
        <v>0.59409999999999996</v>
      </c>
      <c r="H16" s="429">
        <f>H15</f>
        <v>0.050900000000000001</v>
      </c>
      <c r="I16" s="429">
        <f>I15</f>
        <v>0.00040000000000000002</v>
      </c>
      <c r="J16" s="429">
        <f>J15</f>
        <v>0.0172</v>
      </c>
      <c r="K16" s="429">
        <f>K15</f>
        <v>0.020400000000000001</v>
      </c>
      <c r="L16" s="429">
        <f>L15</f>
        <v>0.0054999999999999997</v>
      </c>
      <c r="M16" s="819">
        <f>1-F16</f>
        <v>0.13</v>
      </c>
      <c r="N16" s="429">
        <f>N15</f>
        <v>0.63900000000000001</v>
      </c>
      <c r="O16" s="429">
        <f>O15</f>
        <v>0.028000000000000001</v>
      </c>
      <c r="P16" s="821">
        <f>P15</f>
        <v>0</v>
      </c>
      <c r="Q16" s="429">
        <f>Q15</f>
        <v>0.016400000000000001</v>
      </c>
      <c r="R16" s="429">
        <f>R15</f>
        <v>0.00040000000000000002</v>
      </c>
      <c r="S16" s="429">
        <f>S15</f>
        <v>0</v>
      </c>
      <c r="T16" s="823">
        <f>G16*$F16+N16*$M16</f>
        <v>0.59993700000000005</v>
      </c>
      <c r="U16" s="823">
        <f>H16*$F16+O16*$M16</f>
        <v>0.047923</v>
      </c>
      <c r="V16" s="823">
        <f>I16*$F16+P16*$M16</f>
        <v>0.000348</v>
      </c>
      <c r="W16" s="823">
        <f>J16*$F16+Q16*$M16</f>
        <v>0.017096</v>
      </c>
      <c r="X16" s="823">
        <f>K16*$F16+R16*$M16</f>
        <v>0.0178</v>
      </c>
      <c r="Y16" s="823">
        <f>L16*$F16+S16*$M16</f>
        <v>0.0047850000000000002</v>
      </c>
    </row>
    <row r="17">
      <c r="A17" s="421"/>
      <c r="B17" s="89" t="s">
        <v>632</v>
      </c>
      <c r="C17" s="89" t="s">
        <v>424</v>
      </c>
      <c r="D17" s="824">
        <v>0.020833333333333301</v>
      </c>
      <c r="E17" s="824"/>
      <c r="F17" s="819">
        <f>F16</f>
        <v>0.87</v>
      </c>
      <c r="G17" s="429">
        <f>G16</f>
        <v>0.59409999999999996</v>
      </c>
      <c r="H17" s="429">
        <f>H16</f>
        <v>0.050900000000000001</v>
      </c>
      <c r="I17" s="429">
        <f>I16</f>
        <v>0.00040000000000000002</v>
      </c>
      <c r="J17" s="429">
        <f>J16</f>
        <v>0.0172</v>
      </c>
      <c r="K17" s="429">
        <f>K16</f>
        <v>0.020400000000000001</v>
      </c>
      <c r="L17" s="429">
        <f>L16</f>
        <v>0.0054999999999999997</v>
      </c>
      <c r="M17" s="819">
        <f>1-F17</f>
        <v>0.13</v>
      </c>
      <c r="N17" s="429">
        <f>N16</f>
        <v>0.63900000000000001</v>
      </c>
      <c r="O17" s="429">
        <f>O16</f>
        <v>0.028000000000000001</v>
      </c>
      <c r="P17" s="821">
        <f>P16</f>
        <v>0</v>
      </c>
      <c r="Q17" s="429">
        <f>Q16</f>
        <v>0.016400000000000001</v>
      </c>
      <c r="R17" s="429">
        <f>R16</f>
        <v>0.00040000000000000002</v>
      </c>
      <c r="S17" s="429">
        <f>S16</f>
        <v>0</v>
      </c>
      <c r="T17" s="823">
        <f>G17*$F17+N17*$M17</f>
        <v>0.59993700000000005</v>
      </c>
      <c r="U17" s="823">
        <f>H17*$F17+O17*$M17</f>
        <v>0.047923</v>
      </c>
      <c r="V17" s="823">
        <f>I17*$F17+P17*$M17</f>
        <v>0.000348</v>
      </c>
      <c r="W17" s="823">
        <f>J17*$F17+Q17*$M17</f>
        <v>0.017096</v>
      </c>
      <c r="X17" s="823">
        <f>K17*$F17+R17*$M17</f>
        <v>0.0178</v>
      </c>
      <c r="Y17" s="823">
        <f>L17*$F17+S17*$M17</f>
        <v>0.0047850000000000002</v>
      </c>
      <c r="Z17" s="825"/>
    </row>
    <row r="18">
      <c r="A18" s="421"/>
      <c r="B18" s="89" t="s">
        <v>632</v>
      </c>
      <c r="C18" s="89" t="s">
        <v>424</v>
      </c>
      <c r="D18" s="824">
        <v>0.16666666666666699</v>
      </c>
      <c r="E18" s="824"/>
      <c r="F18" s="819">
        <f>F17</f>
        <v>0.87</v>
      </c>
      <c r="G18" s="429">
        <f>G17</f>
        <v>0.59409999999999996</v>
      </c>
      <c r="H18" s="429">
        <f>H17</f>
        <v>0.050900000000000001</v>
      </c>
      <c r="I18" s="429">
        <f>I17</f>
        <v>0.00040000000000000002</v>
      </c>
      <c r="J18" s="429">
        <f>J17</f>
        <v>0.0172</v>
      </c>
      <c r="K18" s="429">
        <f>K17</f>
        <v>0.020400000000000001</v>
      </c>
      <c r="L18" s="429">
        <f>L17</f>
        <v>0.0054999999999999997</v>
      </c>
      <c r="M18" s="819">
        <f>1-F18</f>
        <v>0.13</v>
      </c>
      <c r="N18" s="429">
        <f>N17</f>
        <v>0.63900000000000001</v>
      </c>
      <c r="O18" s="429">
        <f>O17</f>
        <v>0.028000000000000001</v>
      </c>
      <c r="P18" s="821">
        <f>P17</f>
        <v>0</v>
      </c>
      <c r="Q18" s="429">
        <f>Q17</f>
        <v>0.016400000000000001</v>
      </c>
      <c r="R18" s="429">
        <f>R17</f>
        <v>0.00040000000000000002</v>
      </c>
      <c r="S18" s="429">
        <f>S17</f>
        <v>0</v>
      </c>
      <c r="T18" s="823">
        <f>G18*$F18+N18*$M18</f>
        <v>0.59993700000000005</v>
      </c>
      <c r="U18" s="823">
        <f>H18*$F18+O18*$M18</f>
        <v>0.047923</v>
      </c>
      <c r="V18" s="823">
        <f>I18*$F18+P18*$M18</f>
        <v>0.000348</v>
      </c>
      <c r="W18" s="823">
        <f>J18*$F18+Q18*$M18</f>
        <v>0.017096</v>
      </c>
      <c r="X18" s="823">
        <f>K18*$F18+R18*$M18</f>
        <v>0.0178</v>
      </c>
      <c r="Y18" s="823">
        <f>L18*$F18+S18*$M18</f>
        <v>0.0047850000000000002</v>
      </c>
    </row>
    <row r="19">
      <c r="A19" s="421"/>
      <c r="B19" s="89" t="s">
        <v>633</v>
      </c>
      <c r="C19" s="89" t="s">
        <v>434</v>
      </c>
      <c r="D19" s="824">
        <v>0.35416666666666702</v>
      </c>
      <c r="E19" s="824"/>
      <c r="F19" s="819">
        <f>F18</f>
        <v>0.87</v>
      </c>
      <c r="G19" s="429">
        <f>G18</f>
        <v>0.59409999999999996</v>
      </c>
      <c r="H19" s="429">
        <f>H18</f>
        <v>0.050900000000000001</v>
      </c>
      <c r="I19" s="429">
        <f>I18</f>
        <v>0.00040000000000000002</v>
      </c>
      <c r="J19" s="429">
        <f>J18</f>
        <v>0.0172</v>
      </c>
      <c r="K19" s="429">
        <f>K18</f>
        <v>0.020400000000000001</v>
      </c>
      <c r="L19" s="429">
        <f>L18</f>
        <v>0.0054999999999999997</v>
      </c>
      <c r="M19" s="819">
        <f>1-F19</f>
        <v>0.13</v>
      </c>
      <c r="N19" s="429">
        <f>N18</f>
        <v>0.63900000000000001</v>
      </c>
      <c r="O19" s="429">
        <f>O18</f>
        <v>0.028000000000000001</v>
      </c>
      <c r="P19" s="821">
        <f>P18</f>
        <v>0</v>
      </c>
      <c r="Q19" s="429">
        <f>Q18</f>
        <v>0.016400000000000001</v>
      </c>
      <c r="R19" s="429">
        <f>R18</f>
        <v>0.00040000000000000002</v>
      </c>
      <c r="S19" s="429">
        <f>S18</f>
        <v>0</v>
      </c>
      <c r="T19" s="823">
        <f>G19*$F19+N19*$M19</f>
        <v>0.59993700000000005</v>
      </c>
      <c r="U19" s="823">
        <f>H19*$F19+O19*$M19</f>
        <v>0.047923</v>
      </c>
      <c r="V19" s="823">
        <f>I19*$F19+P19*$M19</f>
        <v>0.000348</v>
      </c>
      <c r="W19" s="823">
        <f>J19*$F19+Q19*$M19</f>
        <v>0.017096</v>
      </c>
      <c r="X19" s="823">
        <f>K19*$F19+R19*$M19</f>
        <v>0.0178</v>
      </c>
      <c r="Y19" s="823">
        <f>L19*$F19+S19*$M19</f>
        <v>0.0047850000000000002</v>
      </c>
    </row>
    <row r="20">
      <c r="A20" s="421"/>
      <c r="B20" s="89" t="s">
        <v>633</v>
      </c>
      <c r="C20" s="89" t="s">
        <v>434</v>
      </c>
      <c r="D20" s="824">
        <v>0.5</v>
      </c>
      <c r="E20" s="824"/>
      <c r="F20" s="819">
        <f>F19</f>
        <v>0.87</v>
      </c>
      <c r="G20" s="429">
        <f>G19</f>
        <v>0.59409999999999996</v>
      </c>
      <c r="H20" s="429">
        <f>H19</f>
        <v>0.050900000000000001</v>
      </c>
      <c r="I20" s="429">
        <f>I19</f>
        <v>0.00040000000000000002</v>
      </c>
      <c r="J20" s="429">
        <f>J19</f>
        <v>0.0172</v>
      </c>
      <c r="K20" s="429">
        <f>K19</f>
        <v>0.020400000000000001</v>
      </c>
      <c r="L20" s="429">
        <f>L19</f>
        <v>0.0054999999999999997</v>
      </c>
      <c r="M20" s="819">
        <f>1-F20</f>
        <v>0.13</v>
      </c>
      <c r="N20" s="429">
        <f>N19</f>
        <v>0.63900000000000001</v>
      </c>
      <c r="O20" s="429">
        <f>O19</f>
        <v>0.028000000000000001</v>
      </c>
      <c r="P20" s="821">
        <f>P19</f>
        <v>0</v>
      </c>
      <c r="Q20" s="429">
        <f>Q19</f>
        <v>0.016400000000000001</v>
      </c>
      <c r="R20" s="429">
        <f>R19</f>
        <v>0.00040000000000000002</v>
      </c>
      <c r="S20" s="429">
        <f>S19</f>
        <v>0</v>
      </c>
      <c r="T20" s="823">
        <f>G20*$F20+N20*$M20</f>
        <v>0.59993700000000005</v>
      </c>
      <c r="U20" s="823">
        <f>H20*$F20+O20*$M20</f>
        <v>0.047923</v>
      </c>
      <c r="V20" s="823">
        <f>I20*$F20+P20*$M20</f>
        <v>0.000348</v>
      </c>
      <c r="W20" s="823">
        <f>J20*$F20+Q20*$M20</f>
        <v>0.017096</v>
      </c>
      <c r="X20" s="823">
        <f>K20*$F20+R20*$M20</f>
        <v>0.0178</v>
      </c>
      <c r="Y20" s="823">
        <f>L20*$F20+S20*$M20</f>
        <v>0.0047850000000000002</v>
      </c>
    </row>
    <row r="21">
      <c r="A21" s="421"/>
      <c r="B21" s="89" t="s">
        <v>630</v>
      </c>
      <c r="C21" s="89" t="s">
        <v>437</v>
      </c>
      <c r="D21" s="824">
        <v>0.6875</v>
      </c>
      <c r="E21" s="824"/>
      <c r="F21" s="819">
        <f>F20</f>
        <v>0.87</v>
      </c>
      <c r="G21" s="429">
        <f>G20</f>
        <v>0.59409999999999996</v>
      </c>
      <c r="H21" s="429">
        <f>H20</f>
        <v>0.050900000000000001</v>
      </c>
      <c r="I21" s="429">
        <f>I20</f>
        <v>0.00040000000000000002</v>
      </c>
      <c r="J21" s="429">
        <f>J20</f>
        <v>0.0172</v>
      </c>
      <c r="K21" s="429">
        <f>K20</f>
        <v>0.020400000000000001</v>
      </c>
      <c r="L21" s="429">
        <f>L20</f>
        <v>0.0054999999999999997</v>
      </c>
      <c r="M21" s="819">
        <f>1-F21</f>
        <v>0.13</v>
      </c>
      <c r="N21" s="429">
        <f>N20</f>
        <v>0.63900000000000001</v>
      </c>
      <c r="O21" s="429">
        <f>O20</f>
        <v>0.028000000000000001</v>
      </c>
      <c r="P21" s="821">
        <f>P20</f>
        <v>0</v>
      </c>
      <c r="Q21" s="429">
        <f>Q20</f>
        <v>0.016400000000000001</v>
      </c>
      <c r="R21" s="429">
        <f>R20</f>
        <v>0.00040000000000000002</v>
      </c>
      <c r="S21" s="429">
        <f>S20</f>
        <v>0</v>
      </c>
      <c r="T21" s="823">
        <f>G21*$F21+N21*$M21</f>
        <v>0.59993700000000005</v>
      </c>
      <c r="U21" s="823">
        <f>H21*$F21+O21*$M21</f>
        <v>0.047923</v>
      </c>
      <c r="V21" s="823">
        <f>I21*$F21+P21*$M21</f>
        <v>0.000348</v>
      </c>
      <c r="W21" s="823">
        <f>J21*$F21+Q21*$M21</f>
        <v>0.017096</v>
      </c>
      <c r="X21" s="823">
        <f>K21*$F21+R21*$M21</f>
        <v>0.0178</v>
      </c>
      <c r="Y21" s="823">
        <f>L21*$F21+S21*$M21</f>
        <v>0.0047850000000000002</v>
      </c>
    </row>
    <row r="22">
      <c r="A22" s="421"/>
      <c r="B22" s="89" t="s">
        <v>630</v>
      </c>
      <c r="C22" s="89" t="s">
        <v>437</v>
      </c>
      <c r="D22" s="824">
        <v>0.83333333333333304</v>
      </c>
      <c r="E22" s="824"/>
      <c r="F22" s="819">
        <f>F21</f>
        <v>0.87</v>
      </c>
      <c r="G22" s="429">
        <f>G21</f>
        <v>0.59409999999999996</v>
      </c>
      <c r="H22" s="429">
        <f>H21</f>
        <v>0.050900000000000001</v>
      </c>
      <c r="I22" s="429">
        <f>I21</f>
        <v>0.00040000000000000002</v>
      </c>
      <c r="J22" s="429">
        <f>J21</f>
        <v>0.0172</v>
      </c>
      <c r="K22" s="429">
        <f>K21</f>
        <v>0.020400000000000001</v>
      </c>
      <c r="L22" s="429">
        <f>L21</f>
        <v>0.0054999999999999997</v>
      </c>
      <c r="M22" s="819">
        <f>1-F22</f>
        <v>0.13</v>
      </c>
      <c r="N22" s="429">
        <f>N21</f>
        <v>0.63900000000000001</v>
      </c>
      <c r="O22" s="429">
        <f>O21</f>
        <v>0.028000000000000001</v>
      </c>
      <c r="P22" s="821">
        <f>P21</f>
        <v>0</v>
      </c>
      <c r="Q22" s="429">
        <f>Q21</f>
        <v>0.016400000000000001</v>
      </c>
      <c r="R22" s="429">
        <f>R21</f>
        <v>0.00040000000000000002</v>
      </c>
      <c r="S22" s="429">
        <f>S21</f>
        <v>0</v>
      </c>
      <c r="T22" s="823">
        <f>G22*$F22+N22*$M22</f>
        <v>0.59993700000000005</v>
      </c>
      <c r="U22" s="823">
        <f>H22*$F22+O22*$M22</f>
        <v>0.047923</v>
      </c>
      <c r="V22" s="823">
        <f>I22*$F22+P22*$M22</f>
        <v>0.000348</v>
      </c>
      <c r="W22" s="823">
        <f>J22*$F22+Q22*$M22</f>
        <v>0.017096</v>
      </c>
      <c r="X22" s="823">
        <f>K22*$F22+R22*$M22</f>
        <v>0.0178</v>
      </c>
      <c r="Y22" s="823">
        <f>L22*$F22+S22*$M22</f>
        <v>0.0047850000000000002</v>
      </c>
    </row>
    <row r="23">
      <c r="A23" s="421"/>
      <c r="B23" s="89" t="s">
        <v>632</v>
      </c>
      <c r="C23" s="89" t="s">
        <v>424</v>
      </c>
      <c r="D23" s="824">
        <v>0.020833333333333301</v>
      </c>
      <c r="E23" s="824"/>
      <c r="F23" s="819">
        <f>F22</f>
        <v>0.87</v>
      </c>
      <c r="G23" s="429">
        <f>G22</f>
        <v>0.59409999999999996</v>
      </c>
      <c r="H23" s="429">
        <f>H22</f>
        <v>0.050900000000000001</v>
      </c>
      <c r="I23" s="429">
        <f>I22</f>
        <v>0.00040000000000000002</v>
      </c>
      <c r="J23" s="429">
        <f>J22</f>
        <v>0.0172</v>
      </c>
      <c r="K23" s="429">
        <f>K22</f>
        <v>0.020400000000000001</v>
      </c>
      <c r="L23" s="429">
        <f>L22</f>
        <v>0.0054999999999999997</v>
      </c>
      <c r="M23" s="819">
        <f>1-F23</f>
        <v>0.13</v>
      </c>
      <c r="N23" s="429">
        <f>N22</f>
        <v>0.63900000000000001</v>
      </c>
      <c r="O23" s="429">
        <f>O22</f>
        <v>0.028000000000000001</v>
      </c>
      <c r="P23" s="821">
        <f>P22</f>
        <v>0</v>
      </c>
      <c r="Q23" s="429">
        <f>Q22</f>
        <v>0.016400000000000001</v>
      </c>
      <c r="R23" s="429">
        <f>R22</f>
        <v>0.00040000000000000002</v>
      </c>
      <c r="S23" s="429">
        <f>S22</f>
        <v>0</v>
      </c>
      <c r="T23" s="823">
        <f>G23*$F23+N23*$M23</f>
        <v>0.59993700000000005</v>
      </c>
      <c r="U23" s="823">
        <f>H23*$F23+O23*$M23</f>
        <v>0.047923</v>
      </c>
      <c r="V23" s="823">
        <f>I23*$F23+P23*$M23</f>
        <v>0.000348</v>
      </c>
      <c r="W23" s="823">
        <f>J23*$F23+Q23*$M23</f>
        <v>0.017096</v>
      </c>
      <c r="X23" s="823">
        <f>K23*$F23+R23*$M23</f>
        <v>0.0178</v>
      </c>
      <c r="Y23" s="823">
        <f>L23*$F23+S23*$M23</f>
        <v>0.0047850000000000002</v>
      </c>
    </row>
    <row r="24">
      <c r="A24" s="421"/>
      <c r="B24" s="89" t="s">
        <v>632</v>
      </c>
      <c r="C24" s="89" t="s">
        <v>424</v>
      </c>
      <c r="D24" s="824">
        <v>0.16666666666666699</v>
      </c>
      <c r="E24" s="824"/>
      <c r="F24" s="819">
        <f>F23</f>
        <v>0.87</v>
      </c>
      <c r="G24" s="429">
        <f>G23</f>
        <v>0.59409999999999996</v>
      </c>
      <c r="H24" s="429">
        <f>H23</f>
        <v>0.050900000000000001</v>
      </c>
      <c r="I24" s="429">
        <f>I23</f>
        <v>0.00040000000000000002</v>
      </c>
      <c r="J24" s="429">
        <f>J23</f>
        <v>0.0172</v>
      </c>
      <c r="K24" s="429">
        <f>K23</f>
        <v>0.020400000000000001</v>
      </c>
      <c r="L24" s="429">
        <f>L23</f>
        <v>0.0054999999999999997</v>
      </c>
      <c r="M24" s="819">
        <f>1-F24</f>
        <v>0.13</v>
      </c>
      <c r="N24" s="429">
        <f>N23</f>
        <v>0.63900000000000001</v>
      </c>
      <c r="O24" s="429">
        <f>O23</f>
        <v>0.028000000000000001</v>
      </c>
      <c r="P24" s="821">
        <f>P23</f>
        <v>0</v>
      </c>
      <c r="Q24" s="429">
        <f>Q23</f>
        <v>0.016400000000000001</v>
      </c>
      <c r="R24" s="429">
        <f>R23</f>
        <v>0.00040000000000000002</v>
      </c>
      <c r="S24" s="429">
        <f>S23</f>
        <v>0</v>
      </c>
      <c r="T24" s="823">
        <f>G24*$F24+N24*$M24</f>
        <v>0.59993700000000005</v>
      </c>
      <c r="U24" s="823">
        <f>H24*$F24+O24*$M24</f>
        <v>0.047923</v>
      </c>
      <c r="V24" s="823">
        <f>I24*$F24+P24*$M24</f>
        <v>0.000348</v>
      </c>
      <c r="W24" s="823">
        <f>J24*$F24+Q24*$M24</f>
        <v>0.017096</v>
      </c>
      <c r="X24" s="823">
        <f>K24*$F24+R24*$M24</f>
        <v>0.0178</v>
      </c>
      <c r="Y24" s="823">
        <f>L24*$F24+S24*$M24</f>
        <v>0.0047850000000000002</v>
      </c>
    </row>
    <row r="25">
      <c r="A25" s="421"/>
      <c r="B25" s="89" t="s">
        <v>633</v>
      </c>
      <c r="C25" s="89" t="s">
        <v>434</v>
      </c>
      <c r="D25" s="824">
        <v>0.35416666666666702</v>
      </c>
      <c r="E25" s="824"/>
      <c r="F25" s="819">
        <f>F24</f>
        <v>0.87</v>
      </c>
      <c r="G25" s="429">
        <f>G24</f>
        <v>0.59409999999999996</v>
      </c>
      <c r="H25" s="429">
        <f>H24</f>
        <v>0.050900000000000001</v>
      </c>
      <c r="I25" s="429">
        <f>I24</f>
        <v>0.00040000000000000002</v>
      </c>
      <c r="J25" s="429">
        <f>J24</f>
        <v>0.0172</v>
      </c>
      <c r="K25" s="429">
        <f>K24</f>
        <v>0.020400000000000001</v>
      </c>
      <c r="L25" s="429">
        <f>L24</f>
        <v>0.0054999999999999997</v>
      </c>
      <c r="M25" s="819">
        <f>1-F25</f>
        <v>0.13</v>
      </c>
      <c r="N25" s="429">
        <f>N24</f>
        <v>0.63900000000000001</v>
      </c>
      <c r="O25" s="429">
        <f>O24</f>
        <v>0.028000000000000001</v>
      </c>
      <c r="P25" s="821">
        <f>P24</f>
        <v>0</v>
      </c>
      <c r="Q25" s="429">
        <f>Q24</f>
        <v>0.016400000000000001</v>
      </c>
      <c r="R25" s="429">
        <f>R24</f>
        <v>0.00040000000000000002</v>
      </c>
      <c r="S25" s="429">
        <f>S24</f>
        <v>0</v>
      </c>
      <c r="T25" s="823">
        <f>G25*$F25+N25*$M25</f>
        <v>0.59993700000000005</v>
      </c>
      <c r="U25" s="823">
        <f>H25*$F25+O25*$M25</f>
        <v>0.047923</v>
      </c>
      <c r="V25" s="823">
        <f>I25*$F25+P25*$M25</f>
        <v>0.000348</v>
      </c>
      <c r="W25" s="823">
        <f>J25*$F25+Q25*$M25</f>
        <v>0.017096</v>
      </c>
      <c r="X25" s="823">
        <f>K25*$F25+R25*$M25</f>
        <v>0.0178</v>
      </c>
      <c r="Y25" s="823">
        <f>L25*$F25+S25*$M25</f>
        <v>0.0047850000000000002</v>
      </c>
    </row>
    <row r="26">
      <c r="A26" s="421"/>
      <c r="B26" s="89" t="s">
        <v>633</v>
      </c>
      <c r="C26" s="89" t="s">
        <v>434</v>
      </c>
      <c r="D26" s="824">
        <v>0.5</v>
      </c>
      <c r="E26" s="824"/>
      <c r="F26" s="819">
        <f>F25</f>
        <v>0.87</v>
      </c>
      <c r="G26" s="429">
        <f>G25</f>
        <v>0.59409999999999996</v>
      </c>
      <c r="H26" s="429">
        <f>H25</f>
        <v>0.050900000000000001</v>
      </c>
      <c r="I26" s="429">
        <f>I25</f>
        <v>0.00040000000000000002</v>
      </c>
      <c r="J26" s="429">
        <f>J25</f>
        <v>0.0172</v>
      </c>
      <c r="K26" s="429">
        <f>K25</f>
        <v>0.020400000000000001</v>
      </c>
      <c r="L26" s="429">
        <f>L25</f>
        <v>0.0054999999999999997</v>
      </c>
      <c r="M26" s="819">
        <f>1-F26</f>
        <v>0.13</v>
      </c>
      <c r="N26" s="429">
        <f>N25</f>
        <v>0.63900000000000001</v>
      </c>
      <c r="O26" s="429">
        <f>O25</f>
        <v>0.028000000000000001</v>
      </c>
      <c r="P26" s="821">
        <f>P25</f>
        <v>0</v>
      </c>
      <c r="Q26" s="429">
        <f>Q25</f>
        <v>0.016400000000000001</v>
      </c>
      <c r="R26" s="429">
        <f>R25</f>
        <v>0.00040000000000000002</v>
      </c>
      <c r="S26" s="429">
        <f>S25</f>
        <v>0</v>
      </c>
      <c r="T26" s="823">
        <f>G26*$F26+N26*$M26</f>
        <v>0.59993700000000005</v>
      </c>
      <c r="U26" s="823">
        <f>H26*$F26+O26*$M26</f>
        <v>0.047923</v>
      </c>
      <c r="V26" s="823">
        <f>I26*$F26+P26*$M26</f>
        <v>0.000348</v>
      </c>
      <c r="W26" s="823">
        <f>J26*$F26+Q26*$M26</f>
        <v>0.017096</v>
      </c>
      <c r="X26" s="823">
        <f>K26*$F26+R26*$M26</f>
        <v>0.0178</v>
      </c>
      <c r="Y26" s="823">
        <f>L26*$F26+S26*$M26</f>
        <v>0.0047850000000000002</v>
      </c>
    </row>
    <row r="27">
      <c r="A27" s="421"/>
      <c r="B27" s="89" t="s">
        <v>630</v>
      </c>
      <c r="C27" s="89" t="s">
        <v>437</v>
      </c>
      <c r="D27" s="824">
        <v>0.6875</v>
      </c>
      <c r="E27" s="824"/>
      <c r="F27" s="819">
        <f>F26</f>
        <v>0.87</v>
      </c>
      <c r="G27" s="429">
        <f>G26</f>
        <v>0.59409999999999996</v>
      </c>
      <c r="H27" s="429">
        <f>H26</f>
        <v>0.050900000000000001</v>
      </c>
      <c r="I27" s="429">
        <f>I26</f>
        <v>0.00040000000000000002</v>
      </c>
      <c r="J27" s="429">
        <f>J26</f>
        <v>0.0172</v>
      </c>
      <c r="K27" s="429">
        <f>K26</f>
        <v>0.020400000000000001</v>
      </c>
      <c r="L27" s="429">
        <f>L26</f>
        <v>0.0054999999999999997</v>
      </c>
      <c r="M27" s="819">
        <f>1-F27</f>
        <v>0.13</v>
      </c>
      <c r="N27" s="429">
        <f>N26</f>
        <v>0.63900000000000001</v>
      </c>
      <c r="O27" s="429">
        <f>O26</f>
        <v>0.028000000000000001</v>
      </c>
      <c r="P27" s="821">
        <f>P26</f>
        <v>0</v>
      </c>
      <c r="Q27" s="429">
        <f>Q26</f>
        <v>0.016400000000000001</v>
      </c>
      <c r="R27" s="429">
        <f>R26</f>
        <v>0.00040000000000000002</v>
      </c>
      <c r="S27" s="429">
        <f>S26</f>
        <v>0</v>
      </c>
      <c r="T27" s="823">
        <f>G27*$F27+N27*$M27</f>
        <v>0.59993700000000005</v>
      </c>
      <c r="U27" s="823">
        <f>H27*$F27+O27*$M27</f>
        <v>0.047923</v>
      </c>
      <c r="V27" s="823">
        <f>I27*$F27+P27*$M27</f>
        <v>0.000348</v>
      </c>
      <c r="W27" s="823">
        <f>J27*$F27+Q27*$M27</f>
        <v>0.017096</v>
      </c>
      <c r="X27" s="823">
        <f>K27*$F27+R27*$M27</f>
        <v>0.0178</v>
      </c>
      <c r="Y27" s="823">
        <f>L27*$F27+S27*$M27</f>
        <v>0.0047850000000000002</v>
      </c>
    </row>
    <row r="28">
      <c r="A28" s="421"/>
      <c r="B28" s="89" t="s">
        <v>630</v>
      </c>
      <c r="C28" s="89" t="s">
        <v>437</v>
      </c>
      <c r="D28" s="824">
        <v>0.83333333333333304</v>
      </c>
      <c r="E28" s="824"/>
      <c r="F28" s="819">
        <f>F27</f>
        <v>0.87</v>
      </c>
      <c r="G28" s="429">
        <f>G27</f>
        <v>0.59409999999999996</v>
      </c>
      <c r="H28" s="429">
        <f>H27</f>
        <v>0.050900000000000001</v>
      </c>
      <c r="I28" s="429">
        <f>I27</f>
        <v>0.00040000000000000002</v>
      </c>
      <c r="J28" s="429">
        <f>J27</f>
        <v>0.0172</v>
      </c>
      <c r="K28" s="429">
        <f>K27</f>
        <v>0.020400000000000001</v>
      </c>
      <c r="L28" s="429">
        <f>L27</f>
        <v>0.0054999999999999997</v>
      </c>
      <c r="M28" s="819">
        <f>1-F28</f>
        <v>0.13</v>
      </c>
      <c r="N28" s="429">
        <f>N27</f>
        <v>0.63900000000000001</v>
      </c>
      <c r="O28" s="429">
        <f>O27</f>
        <v>0.028000000000000001</v>
      </c>
      <c r="P28" s="821">
        <f>P27</f>
        <v>0</v>
      </c>
      <c r="Q28" s="429">
        <f>Q27</f>
        <v>0.016400000000000001</v>
      </c>
      <c r="R28" s="429">
        <f>R27</f>
        <v>0.00040000000000000002</v>
      </c>
      <c r="S28" s="429">
        <f>S27</f>
        <v>0</v>
      </c>
      <c r="T28" s="823">
        <f>G28*$F28+N28*$M28</f>
        <v>0.59993700000000005</v>
      </c>
      <c r="U28" s="823">
        <f>H28*$F28+O28*$M28</f>
        <v>0.047923</v>
      </c>
      <c r="V28" s="823">
        <f>I28*$F28+P28*$M28</f>
        <v>0.000348</v>
      </c>
      <c r="W28" s="823">
        <f>J28*$F28+Q28*$M28</f>
        <v>0.017096</v>
      </c>
      <c r="X28" s="823">
        <f>K28*$F28+R28*$M28</f>
        <v>0.0178</v>
      </c>
      <c r="Y28" s="823">
        <f>L28*$F28+S28*$M28</f>
        <v>0.0047850000000000002</v>
      </c>
    </row>
    <row r="29">
      <c r="A29" s="421"/>
      <c r="B29" s="89" t="s">
        <v>631</v>
      </c>
      <c r="C29" s="89" t="s">
        <v>424</v>
      </c>
      <c r="D29" s="824">
        <v>0.020833333333333301</v>
      </c>
      <c r="E29" s="824"/>
      <c r="F29" s="819">
        <f>F28</f>
        <v>0.87</v>
      </c>
      <c r="G29" s="429">
        <f>G28</f>
        <v>0.59409999999999996</v>
      </c>
      <c r="H29" s="429">
        <f>H28</f>
        <v>0.050900000000000001</v>
      </c>
      <c r="I29" s="429">
        <f>I28</f>
        <v>0.00040000000000000002</v>
      </c>
      <c r="J29" s="429">
        <f>J28</f>
        <v>0.0172</v>
      </c>
      <c r="K29" s="429">
        <f>K28</f>
        <v>0.020400000000000001</v>
      </c>
      <c r="L29" s="429">
        <f>L28</f>
        <v>0.0054999999999999997</v>
      </c>
      <c r="M29" s="819">
        <f>1-F29</f>
        <v>0.13</v>
      </c>
      <c r="N29" s="429">
        <f>N28</f>
        <v>0.63900000000000001</v>
      </c>
      <c r="O29" s="429">
        <f>O28</f>
        <v>0.028000000000000001</v>
      </c>
      <c r="P29" s="821">
        <f>P28</f>
        <v>0</v>
      </c>
      <c r="Q29" s="429">
        <f>Q28</f>
        <v>0.016400000000000001</v>
      </c>
      <c r="R29" s="429">
        <f>R28</f>
        <v>0.00040000000000000002</v>
      </c>
      <c r="S29" s="429">
        <f>S28</f>
        <v>0</v>
      </c>
      <c r="T29" s="823">
        <f>G29*$F29+N29*$M29</f>
        <v>0.59993700000000005</v>
      </c>
      <c r="U29" s="823">
        <f>H29*$F29+O29*$M29</f>
        <v>0.047923</v>
      </c>
      <c r="V29" s="823">
        <f>I29*$F29+P29*$M29</f>
        <v>0.000348</v>
      </c>
      <c r="W29" s="823">
        <f>J29*$F29+Q29*$M29</f>
        <v>0.017096</v>
      </c>
      <c r="X29" s="823">
        <f>K29*$F29+R29*$M29</f>
        <v>0.0178</v>
      </c>
      <c r="Y29" s="823">
        <f>L29*$F29+S29*$M29</f>
        <v>0.0047850000000000002</v>
      </c>
    </row>
    <row r="30">
      <c r="A30" s="421"/>
      <c r="B30" s="89" t="s">
        <v>631</v>
      </c>
      <c r="C30" s="89" t="s">
        <v>424</v>
      </c>
      <c r="D30" s="824">
        <v>0.16666666666666699</v>
      </c>
      <c r="E30" s="824"/>
      <c r="F30" s="819">
        <f>F29</f>
        <v>0.87</v>
      </c>
      <c r="G30" s="429">
        <f>G29</f>
        <v>0.59409999999999996</v>
      </c>
      <c r="H30" s="429">
        <f>H29</f>
        <v>0.050900000000000001</v>
      </c>
      <c r="I30" s="429">
        <f>I29</f>
        <v>0.00040000000000000002</v>
      </c>
      <c r="J30" s="429">
        <f>J29</f>
        <v>0.0172</v>
      </c>
      <c r="K30" s="429">
        <f>K29</f>
        <v>0.020400000000000001</v>
      </c>
      <c r="L30" s="429">
        <f>L29</f>
        <v>0.0054999999999999997</v>
      </c>
      <c r="M30" s="819">
        <f>1-F30</f>
        <v>0.13</v>
      </c>
      <c r="N30" s="429">
        <f>N29</f>
        <v>0.63900000000000001</v>
      </c>
      <c r="O30" s="429">
        <f>O29</f>
        <v>0.028000000000000001</v>
      </c>
      <c r="P30" s="821">
        <f>P29</f>
        <v>0</v>
      </c>
      <c r="Q30" s="429">
        <f>Q29</f>
        <v>0.016400000000000001</v>
      </c>
      <c r="R30" s="429">
        <f>R29</f>
        <v>0.00040000000000000002</v>
      </c>
      <c r="S30" s="429">
        <f>S29</f>
        <v>0</v>
      </c>
      <c r="T30" s="823">
        <f>G30*$F30+N30*$M30</f>
        <v>0.59993700000000005</v>
      </c>
      <c r="U30" s="823">
        <f>H30*$F30+O30*$M30</f>
        <v>0.047923</v>
      </c>
      <c r="V30" s="823">
        <f>I30*$F30+P30*$M30</f>
        <v>0.000348</v>
      </c>
      <c r="W30" s="823">
        <f>J30*$F30+Q30*$M30</f>
        <v>0.017096</v>
      </c>
      <c r="X30" s="823">
        <f>K30*$F30+R30*$M30</f>
        <v>0.0178</v>
      </c>
      <c r="Y30" s="823">
        <f>L30*$F30+S30*$M30</f>
        <v>0.0047850000000000002</v>
      </c>
    </row>
    <row r="31">
      <c r="A31" s="421"/>
      <c r="B31" s="89" t="s">
        <v>632</v>
      </c>
      <c r="C31" s="89" t="s">
        <v>434</v>
      </c>
      <c r="D31" s="824">
        <v>0.35416666666666702</v>
      </c>
      <c r="E31" s="824"/>
      <c r="F31" s="819">
        <f>F30</f>
        <v>0.87</v>
      </c>
      <c r="G31" s="429">
        <f>G30</f>
        <v>0.59409999999999996</v>
      </c>
      <c r="H31" s="429">
        <f>H30</f>
        <v>0.050900000000000001</v>
      </c>
      <c r="I31" s="429">
        <f>I30</f>
        <v>0.00040000000000000002</v>
      </c>
      <c r="J31" s="429">
        <f>J30</f>
        <v>0.0172</v>
      </c>
      <c r="K31" s="429">
        <f>K30</f>
        <v>0.020400000000000001</v>
      </c>
      <c r="L31" s="429">
        <f>L30</f>
        <v>0.0054999999999999997</v>
      </c>
      <c r="M31" s="819">
        <f>1-F31</f>
        <v>0.13</v>
      </c>
      <c r="N31" s="429">
        <f>N30</f>
        <v>0.63900000000000001</v>
      </c>
      <c r="O31" s="429">
        <f>O30</f>
        <v>0.028000000000000001</v>
      </c>
      <c r="P31" s="821">
        <f>P30</f>
        <v>0</v>
      </c>
      <c r="Q31" s="429">
        <f>Q30</f>
        <v>0.016400000000000001</v>
      </c>
      <c r="R31" s="429">
        <f>R30</f>
        <v>0.00040000000000000002</v>
      </c>
      <c r="S31" s="429">
        <f>S30</f>
        <v>0</v>
      </c>
      <c r="T31" s="823">
        <f>G31*$F31+N31*$M31</f>
        <v>0.59993700000000005</v>
      </c>
      <c r="U31" s="823">
        <f>H31*$F31+O31*$M31</f>
        <v>0.047923</v>
      </c>
      <c r="V31" s="823">
        <f>I31*$F31+P31*$M31</f>
        <v>0.000348</v>
      </c>
      <c r="W31" s="823">
        <f>J31*$F31+Q31*$M31</f>
        <v>0.017096</v>
      </c>
      <c r="X31" s="823">
        <f>K31*$F31+R31*$M31</f>
        <v>0.0178</v>
      </c>
      <c r="Y31" s="823">
        <f>L31*$F31+S31*$M31</f>
        <v>0.0047850000000000002</v>
      </c>
    </row>
    <row r="32">
      <c r="A32" s="421"/>
      <c r="B32" s="89" t="s">
        <v>632</v>
      </c>
      <c r="C32" s="89" t="s">
        <v>434</v>
      </c>
      <c r="D32" s="824">
        <v>0.5</v>
      </c>
      <c r="E32" s="824"/>
      <c r="F32" s="819">
        <f>F31</f>
        <v>0.87</v>
      </c>
      <c r="G32" s="429">
        <f>G31</f>
        <v>0.59409999999999996</v>
      </c>
      <c r="H32" s="429">
        <f>H31</f>
        <v>0.050900000000000001</v>
      </c>
      <c r="I32" s="429">
        <f>I31</f>
        <v>0.00040000000000000002</v>
      </c>
      <c r="J32" s="429">
        <f>J31</f>
        <v>0.0172</v>
      </c>
      <c r="K32" s="429">
        <f>K31</f>
        <v>0.020400000000000001</v>
      </c>
      <c r="L32" s="429">
        <f>L31</f>
        <v>0.0054999999999999997</v>
      </c>
      <c r="M32" s="819">
        <f>1-F32</f>
        <v>0.13</v>
      </c>
      <c r="N32" s="429">
        <f>N31</f>
        <v>0.63900000000000001</v>
      </c>
      <c r="O32" s="429">
        <f>O31</f>
        <v>0.028000000000000001</v>
      </c>
      <c r="P32" s="821">
        <f>P31</f>
        <v>0</v>
      </c>
      <c r="Q32" s="429">
        <f>Q31</f>
        <v>0.016400000000000001</v>
      </c>
      <c r="R32" s="429">
        <f>R31</f>
        <v>0.00040000000000000002</v>
      </c>
      <c r="S32" s="429">
        <f>S31</f>
        <v>0</v>
      </c>
      <c r="T32" s="823">
        <f>G32*$F32+N32*$M32</f>
        <v>0.59993700000000005</v>
      </c>
      <c r="U32" s="823">
        <f>H32*$F32+O32*$M32</f>
        <v>0.047923</v>
      </c>
      <c r="V32" s="823">
        <f>I32*$F32+P32*$M32</f>
        <v>0.000348</v>
      </c>
      <c r="W32" s="823">
        <f>J32*$F32+Q32*$M32</f>
        <v>0.017096</v>
      </c>
      <c r="X32" s="823">
        <f>K32*$F32+R32*$M32</f>
        <v>0.0178</v>
      </c>
      <c r="Y32" s="823">
        <f>L32*$F32+S32*$M32</f>
        <v>0.0047850000000000002</v>
      </c>
    </row>
    <row ht="17.25" customHeight="1" r="33">
      <c r="A33" s="421"/>
      <c r="B33" s="89" t="s">
        <v>633</v>
      </c>
      <c r="C33" s="89" t="s">
        <v>437</v>
      </c>
      <c r="D33" s="824">
        <v>0.6875</v>
      </c>
      <c r="E33" s="824"/>
      <c r="F33" s="819">
        <f>F32</f>
        <v>0.87</v>
      </c>
      <c r="G33" s="429">
        <f>G32</f>
        <v>0.59409999999999996</v>
      </c>
      <c r="H33" s="429">
        <f>H32</f>
        <v>0.050900000000000001</v>
      </c>
      <c r="I33" s="429">
        <f>I32</f>
        <v>0.00040000000000000002</v>
      </c>
      <c r="J33" s="429">
        <f>J32</f>
        <v>0.0172</v>
      </c>
      <c r="K33" s="429">
        <f>K32</f>
        <v>0.020400000000000001</v>
      </c>
      <c r="L33" s="429">
        <f>L32</f>
        <v>0.0054999999999999997</v>
      </c>
      <c r="M33" s="819">
        <f>1-F33</f>
        <v>0.13</v>
      </c>
      <c r="N33" s="429">
        <f>N32</f>
        <v>0.63900000000000001</v>
      </c>
      <c r="O33" s="429">
        <f>O32</f>
        <v>0.028000000000000001</v>
      </c>
      <c r="P33" s="821">
        <f>P32</f>
        <v>0</v>
      </c>
      <c r="Q33" s="429">
        <f>Q32</f>
        <v>0.016400000000000001</v>
      </c>
      <c r="R33" s="429">
        <f>R32</f>
        <v>0.00040000000000000002</v>
      </c>
      <c r="S33" s="429">
        <f>S32</f>
        <v>0</v>
      </c>
      <c r="T33" s="823">
        <f>G33*$F33+N33*$M33</f>
        <v>0.59993700000000005</v>
      </c>
      <c r="U33" s="823">
        <f>H33*$F33+O33*$M33</f>
        <v>0.047923</v>
      </c>
      <c r="V33" s="823">
        <f>I33*$F33+P33*$M33</f>
        <v>0.000348</v>
      </c>
      <c r="W33" s="823">
        <f>J33*$F33+Q33*$M33</f>
        <v>0.017096</v>
      </c>
      <c r="X33" s="823">
        <f>K33*$F33+R33*$M33</f>
        <v>0.0178</v>
      </c>
      <c r="Y33" s="823">
        <f>L33*$F33+S33*$M33</f>
        <v>0.0047850000000000002</v>
      </c>
    </row>
    <row r="34">
      <c r="A34" s="421"/>
      <c r="B34" s="89" t="s">
        <v>633</v>
      </c>
      <c r="C34" s="89" t="s">
        <v>437</v>
      </c>
      <c r="D34" s="824">
        <v>0.83333333333333304</v>
      </c>
      <c r="E34" s="824"/>
      <c r="F34" s="819">
        <f>F33</f>
        <v>0.87</v>
      </c>
      <c r="G34" s="429">
        <f>G33</f>
        <v>0.59409999999999996</v>
      </c>
      <c r="H34" s="429">
        <f>H33</f>
        <v>0.050900000000000001</v>
      </c>
      <c r="I34" s="429">
        <f>I33</f>
        <v>0.00040000000000000002</v>
      </c>
      <c r="J34" s="429">
        <f>J33</f>
        <v>0.0172</v>
      </c>
      <c r="K34" s="429">
        <f>K33</f>
        <v>0.020400000000000001</v>
      </c>
      <c r="L34" s="429">
        <f>L33</f>
        <v>0.0054999999999999997</v>
      </c>
      <c r="M34" s="819">
        <f>1-F34</f>
        <v>0.13</v>
      </c>
      <c r="N34" s="429">
        <f>N33</f>
        <v>0.63900000000000001</v>
      </c>
      <c r="O34" s="429">
        <f>O33</f>
        <v>0.028000000000000001</v>
      </c>
      <c r="P34" s="821">
        <f>P33</f>
        <v>0</v>
      </c>
      <c r="Q34" s="429">
        <f>Q33</f>
        <v>0.016400000000000001</v>
      </c>
      <c r="R34" s="429">
        <f>R33</f>
        <v>0.00040000000000000002</v>
      </c>
      <c r="S34" s="429">
        <f>S33</f>
        <v>0</v>
      </c>
      <c r="T34" s="823">
        <f>G34*$F34+N34*$M34</f>
        <v>0.59993700000000005</v>
      </c>
      <c r="U34" s="823">
        <f>H34*$F34+O34*$M34</f>
        <v>0.047923</v>
      </c>
      <c r="V34" s="823">
        <f>I34*$F34+P34*$M34</f>
        <v>0.000348</v>
      </c>
      <c r="W34" s="823">
        <f>J34*$F34+Q34*$M34</f>
        <v>0.017096</v>
      </c>
      <c r="X34" s="823">
        <f>K34*$F34+R34*$M34</f>
        <v>0.0178</v>
      </c>
      <c r="Y34" s="823">
        <f>L34*$F34+S34*$M34</f>
        <v>0.0047850000000000002</v>
      </c>
    </row>
    <row r="35">
      <c r="A35" s="421"/>
      <c r="B35" s="89" t="s">
        <v>631</v>
      </c>
      <c r="C35" s="89" t="s">
        <v>424</v>
      </c>
      <c r="D35" s="824">
        <v>0.020833333333333301</v>
      </c>
      <c r="E35" s="824"/>
      <c r="F35" s="819">
        <f>F34</f>
        <v>0.87</v>
      </c>
      <c r="G35" s="429">
        <f>G34</f>
        <v>0.59409999999999996</v>
      </c>
      <c r="H35" s="429">
        <f>H34</f>
        <v>0.050900000000000001</v>
      </c>
      <c r="I35" s="429">
        <f>I34</f>
        <v>0.00040000000000000002</v>
      </c>
      <c r="J35" s="429">
        <f>J34</f>
        <v>0.0172</v>
      </c>
      <c r="K35" s="429">
        <f>K34</f>
        <v>0.020400000000000001</v>
      </c>
      <c r="L35" s="429">
        <f>L34</f>
        <v>0.0054999999999999997</v>
      </c>
      <c r="M35" s="819">
        <f>1-F35</f>
        <v>0.13</v>
      </c>
      <c r="N35" s="429">
        <f>N34</f>
        <v>0.63900000000000001</v>
      </c>
      <c r="O35" s="429">
        <f>O34</f>
        <v>0.028000000000000001</v>
      </c>
      <c r="P35" s="821">
        <f>P34</f>
        <v>0</v>
      </c>
      <c r="Q35" s="429">
        <f>Q34</f>
        <v>0.016400000000000001</v>
      </c>
      <c r="R35" s="429">
        <f>R34</f>
        <v>0.00040000000000000002</v>
      </c>
      <c r="S35" s="429">
        <f>S34</f>
        <v>0</v>
      </c>
      <c r="T35" s="823">
        <f>G35*$F35+N35*$M35</f>
        <v>0.59993700000000005</v>
      </c>
      <c r="U35" s="823">
        <f>H35*$F35+O35*$M35</f>
        <v>0.047923</v>
      </c>
      <c r="V35" s="823">
        <f>I35*$F35+P35*$M35</f>
        <v>0.000348</v>
      </c>
      <c r="W35" s="823">
        <f>J35*$F35+Q35*$M35</f>
        <v>0.017096</v>
      </c>
      <c r="X35" s="823">
        <f>K35*$F35+R35*$M35</f>
        <v>0.0178</v>
      </c>
      <c r="Y35" s="823">
        <f>L35*$F35+S35*$M35</f>
        <v>0.0047850000000000002</v>
      </c>
    </row>
    <row r="36">
      <c r="A36" s="421"/>
      <c r="B36" s="89" t="s">
        <v>631</v>
      </c>
      <c r="C36" s="89" t="s">
        <v>424</v>
      </c>
      <c r="D36" s="824">
        <v>0.16666666666666699</v>
      </c>
      <c r="E36" s="824"/>
      <c r="F36" s="819">
        <f>F35</f>
        <v>0.87</v>
      </c>
      <c r="G36" s="429">
        <f>G35</f>
        <v>0.59409999999999996</v>
      </c>
      <c r="H36" s="429">
        <f>H35</f>
        <v>0.050900000000000001</v>
      </c>
      <c r="I36" s="429">
        <f>I35</f>
        <v>0.00040000000000000002</v>
      </c>
      <c r="J36" s="429">
        <f>J35</f>
        <v>0.0172</v>
      </c>
      <c r="K36" s="429">
        <f>K35</f>
        <v>0.020400000000000001</v>
      </c>
      <c r="L36" s="429">
        <f>L35</f>
        <v>0.0054999999999999997</v>
      </c>
      <c r="M36" s="819">
        <f>1-F36</f>
        <v>0.13</v>
      </c>
      <c r="N36" s="429">
        <f>N35</f>
        <v>0.63900000000000001</v>
      </c>
      <c r="O36" s="429">
        <f>O35</f>
        <v>0.028000000000000001</v>
      </c>
      <c r="P36" s="821">
        <f>P35</f>
        <v>0</v>
      </c>
      <c r="Q36" s="429">
        <f>Q35</f>
        <v>0.016400000000000001</v>
      </c>
      <c r="R36" s="429">
        <f>R35</f>
        <v>0.00040000000000000002</v>
      </c>
      <c r="S36" s="429">
        <f>S35</f>
        <v>0</v>
      </c>
      <c r="T36" s="823">
        <f>G36*$F36+N36*$M36</f>
        <v>0.59993700000000005</v>
      </c>
      <c r="U36" s="823">
        <f>H36*$F36+O36*$M36</f>
        <v>0.047923</v>
      </c>
      <c r="V36" s="823">
        <f>I36*$F36+P36*$M36</f>
        <v>0.000348</v>
      </c>
      <c r="W36" s="823">
        <f>J36*$F36+Q36*$M36</f>
        <v>0.017096</v>
      </c>
      <c r="X36" s="823">
        <f>K36*$F36+R36*$M36</f>
        <v>0.0178</v>
      </c>
      <c r="Y36" s="823">
        <f>L36*$F36+S36*$M36</f>
        <v>0.0047850000000000002</v>
      </c>
    </row>
    <row r="37">
      <c r="A37" s="421"/>
      <c r="B37" s="89" t="s">
        <v>632</v>
      </c>
      <c r="C37" s="89" t="s">
        <v>434</v>
      </c>
      <c r="D37" s="824">
        <v>0.35416666666666702</v>
      </c>
      <c r="E37" s="824"/>
      <c r="F37" s="819">
        <f>F36</f>
        <v>0.87</v>
      </c>
      <c r="G37" s="429">
        <f>G36</f>
        <v>0.59409999999999996</v>
      </c>
      <c r="H37" s="429">
        <f>H36</f>
        <v>0.050900000000000001</v>
      </c>
      <c r="I37" s="429">
        <f>I36</f>
        <v>0.00040000000000000002</v>
      </c>
      <c r="J37" s="429">
        <f>J36</f>
        <v>0.0172</v>
      </c>
      <c r="K37" s="429">
        <f>K36</f>
        <v>0.020400000000000001</v>
      </c>
      <c r="L37" s="429">
        <f>L36</f>
        <v>0.0054999999999999997</v>
      </c>
      <c r="M37" s="819">
        <f>1-F37</f>
        <v>0.13</v>
      </c>
      <c r="N37" s="429">
        <f>N36</f>
        <v>0.63900000000000001</v>
      </c>
      <c r="O37" s="429">
        <f>O36</f>
        <v>0.028000000000000001</v>
      </c>
      <c r="P37" s="821">
        <f>P36</f>
        <v>0</v>
      </c>
      <c r="Q37" s="429">
        <f>Q36</f>
        <v>0.016400000000000001</v>
      </c>
      <c r="R37" s="429">
        <f>R36</f>
        <v>0.00040000000000000002</v>
      </c>
      <c r="S37" s="429">
        <f>S36</f>
        <v>0</v>
      </c>
      <c r="T37" s="823">
        <f>G37*$F37+N37*$M37</f>
        <v>0.59993700000000005</v>
      </c>
      <c r="U37" s="823">
        <f>H37*$F37+O37*$M37</f>
        <v>0.047923</v>
      </c>
      <c r="V37" s="823">
        <f>I37*$F37+P37*$M37</f>
        <v>0.000348</v>
      </c>
      <c r="W37" s="823">
        <f>J37*$F37+Q37*$M37</f>
        <v>0.017096</v>
      </c>
      <c r="X37" s="823">
        <f>K37*$F37+R37*$M37</f>
        <v>0.0178</v>
      </c>
      <c r="Y37" s="823">
        <f>L37*$F37+S37*$M37</f>
        <v>0.0047850000000000002</v>
      </c>
    </row>
    <row r="38">
      <c r="A38" s="421"/>
      <c r="B38" s="89" t="s">
        <v>632</v>
      </c>
      <c r="C38" s="89" t="s">
        <v>434</v>
      </c>
      <c r="D38" s="824">
        <v>0.5</v>
      </c>
      <c r="E38" s="824"/>
      <c r="F38" s="819">
        <f>F37</f>
        <v>0.87</v>
      </c>
      <c r="G38" s="429">
        <f>G37</f>
        <v>0.59409999999999996</v>
      </c>
      <c r="H38" s="429">
        <f>H37</f>
        <v>0.050900000000000001</v>
      </c>
      <c r="I38" s="429">
        <f>I37</f>
        <v>0.00040000000000000002</v>
      </c>
      <c r="J38" s="429">
        <f>J37</f>
        <v>0.0172</v>
      </c>
      <c r="K38" s="429">
        <f>K37</f>
        <v>0.020400000000000001</v>
      </c>
      <c r="L38" s="429">
        <f>L37</f>
        <v>0.0054999999999999997</v>
      </c>
      <c r="M38" s="819">
        <f>1-F38</f>
        <v>0.13</v>
      </c>
      <c r="N38" s="429">
        <f>N37</f>
        <v>0.63900000000000001</v>
      </c>
      <c r="O38" s="429">
        <f>O37</f>
        <v>0.028000000000000001</v>
      </c>
      <c r="P38" s="821">
        <f>P37</f>
        <v>0</v>
      </c>
      <c r="Q38" s="429">
        <f>Q37</f>
        <v>0.016400000000000001</v>
      </c>
      <c r="R38" s="429">
        <f>R37</f>
        <v>0.00040000000000000002</v>
      </c>
      <c r="S38" s="429">
        <f>S37</f>
        <v>0</v>
      </c>
      <c r="T38" s="823">
        <f>G38*$F38+N38*$M38</f>
        <v>0.59993700000000005</v>
      </c>
      <c r="U38" s="823">
        <f>H38*$F38+O38*$M38</f>
        <v>0.047923</v>
      </c>
      <c r="V38" s="823">
        <f>I38*$F38+P38*$M38</f>
        <v>0.000348</v>
      </c>
      <c r="W38" s="823">
        <f>J38*$F38+Q38*$M38</f>
        <v>0.017096</v>
      </c>
      <c r="X38" s="823">
        <f>K38*$F38+R38*$M38</f>
        <v>0.0178</v>
      </c>
      <c r="Y38" s="823">
        <f>L38*$F38+S38*$M38</f>
        <v>0.0047850000000000002</v>
      </c>
    </row>
    <row r="39">
      <c r="A39" s="421"/>
      <c r="B39" s="89" t="s">
        <v>633</v>
      </c>
      <c r="C39" s="89" t="s">
        <v>437</v>
      </c>
      <c r="D39" s="824">
        <v>0.6875</v>
      </c>
      <c r="E39" s="824"/>
      <c r="F39" s="819">
        <f>F38</f>
        <v>0.87</v>
      </c>
      <c r="G39" s="429">
        <f>G38</f>
        <v>0.59409999999999996</v>
      </c>
      <c r="H39" s="429">
        <f>H38</f>
        <v>0.050900000000000001</v>
      </c>
      <c r="I39" s="429">
        <f>I38</f>
        <v>0.00040000000000000002</v>
      </c>
      <c r="J39" s="429">
        <f>J38</f>
        <v>0.0172</v>
      </c>
      <c r="K39" s="429">
        <f>K38</f>
        <v>0.020400000000000001</v>
      </c>
      <c r="L39" s="429">
        <f>L38</f>
        <v>0.0054999999999999997</v>
      </c>
      <c r="M39" s="819">
        <f>1-F39</f>
        <v>0.13</v>
      </c>
      <c r="N39" s="429">
        <f>N38</f>
        <v>0.63900000000000001</v>
      </c>
      <c r="O39" s="429">
        <f>O38</f>
        <v>0.028000000000000001</v>
      </c>
      <c r="P39" s="821">
        <f>P38</f>
        <v>0</v>
      </c>
      <c r="Q39" s="429">
        <f>Q38</f>
        <v>0.016400000000000001</v>
      </c>
      <c r="R39" s="429">
        <f>R38</f>
        <v>0.00040000000000000002</v>
      </c>
      <c r="S39" s="429">
        <f>S38</f>
        <v>0</v>
      </c>
      <c r="T39" s="823">
        <f>G39*$F39+N39*$M39</f>
        <v>0.59993700000000005</v>
      </c>
      <c r="U39" s="823">
        <f>H39*$F39+O39*$M39</f>
        <v>0.047923</v>
      </c>
      <c r="V39" s="823">
        <f>I39*$F39+P39*$M39</f>
        <v>0.000348</v>
      </c>
      <c r="W39" s="823">
        <f>J39*$F39+Q39*$M39</f>
        <v>0.017096</v>
      </c>
      <c r="X39" s="823">
        <f>K39*$F39+R39*$M39</f>
        <v>0.0178</v>
      </c>
      <c r="Y39" s="823">
        <f>L39*$F39+S39*$M39</f>
        <v>0.0047850000000000002</v>
      </c>
    </row>
    <row r="40">
      <c r="A40" s="421"/>
      <c r="B40" s="89" t="s">
        <v>633</v>
      </c>
      <c r="C40" s="89" t="s">
        <v>437</v>
      </c>
      <c r="D40" s="824">
        <v>0.83333333333333304</v>
      </c>
      <c r="E40" s="824"/>
      <c r="F40" s="819">
        <f>F39</f>
        <v>0.87</v>
      </c>
      <c r="G40" s="429">
        <f>G39</f>
        <v>0.59409999999999996</v>
      </c>
      <c r="H40" s="429">
        <f>H39</f>
        <v>0.050900000000000001</v>
      </c>
      <c r="I40" s="429">
        <f>I39</f>
        <v>0.00040000000000000002</v>
      </c>
      <c r="J40" s="429">
        <f>J39</f>
        <v>0.0172</v>
      </c>
      <c r="K40" s="429">
        <f>K39</f>
        <v>0.020400000000000001</v>
      </c>
      <c r="L40" s="429">
        <f>L39</f>
        <v>0.0054999999999999997</v>
      </c>
      <c r="M40" s="819">
        <f>1-F40</f>
        <v>0.13</v>
      </c>
      <c r="N40" s="429">
        <f>N39</f>
        <v>0.63900000000000001</v>
      </c>
      <c r="O40" s="429">
        <f>O39</f>
        <v>0.028000000000000001</v>
      </c>
      <c r="P40" s="821">
        <f>P39</f>
        <v>0</v>
      </c>
      <c r="Q40" s="429">
        <f>Q39</f>
        <v>0.016400000000000001</v>
      </c>
      <c r="R40" s="429">
        <f>R39</f>
        <v>0.00040000000000000002</v>
      </c>
      <c r="S40" s="429">
        <f>S39</f>
        <v>0</v>
      </c>
      <c r="T40" s="823">
        <f>G40*$F40+N40*$M40</f>
        <v>0.59993700000000005</v>
      </c>
      <c r="U40" s="823">
        <f>H40*$F40+O40*$M40</f>
        <v>0.047923</v>
      </c>
      <c r="V40" s="823">
        <f>I40*$F40+P40*$M40</f>
        <v>0.000348</v>
      </c>
      <c r="W40" s="823">
        <f>J40*$F40+Q40*$M40</f>
        <v>0.017096</v>
      </c>
      <c r="X40" s="823">
        <f>K40*$F40+R40*$M40</f>
        <v>0.0178</v>
      </c>
      <c r="Y40" s="823">
        <f>L40*$F40+S40*$M40</f>
        <v>0.0047850000000000002</v>
      </c>
    </row>
    <row r="41">
      <c r="A41" s="421"/>
      <c r="B41" s="89" t="s">
        <v>630</v>
      </c>
      <c r="C41" s="89" t="s">
        <v>424</v>
      </c>
      <c r="D41" s="824">
        <v>0.020833333333333301</v>
      </c>
      <c r="E41" s="824"/>
      <c r="F41" s="819">
        <f>F40</f>
        <v>0.87</v>
      </c>
      <c r="G41" s="429">
        <f>G40</f>
        <v>0.59409999999999996</v>
      </c>
      <c r="H41" s="429">
        <f>H40</f>
        <v>0.050900000000000001</v>
      </c>
      <c r="I41" s="429">
        <f>I40</f>
        <v>0.00040000000000000002</v>
      </c>
      <c r="J41" s="429">
        <f>J40</f>
        <v>0.0172</v>
      </c>
      <c r="K41" s="429">
        <f>K40</f>
        <v>0.020400000000000001</v>
      </c>
      <c r="L41" s="429">
        <f>L40</f>
        <v>0.0054999999999999997</v>
      </c>
      <c r="M41" s="819">
        <f>1-F41</f>
        <v>0.13</v>
      </c>
      <c r="N41" s="429">
        <f>N40</f>
        <v>0.63900000000000001</v>
      </c>
      <c r="O41" s="429">
        <f>O40</f>
        <v>0.028000000000000001</v>
      </c>
      <c r="P41" s="821">
        <f>P40</f>
        <v>0</v>
      </c>
      <c r="Q41" s="429">
        <f>Q40</f>
        <v>0.016400000000000001</v>
      </c>
      <c r="R41" s="429">
        <f>R40</f>
        <v>0.00040000000000000002</v>
      </c>
      <c r="S41" s="429">
        <f>S40</f>
        <v>0</v>
      </c>
      <c r="T41" s="823">
        <f>G41*$F41+N41*$M41</f>
        <v>0.59993700000000005</v>
      </c>
      <c r="U41" s="823">
        <f>H41*$F41+O41*$M41</f>
        <v>0.047923</v>
      </c>
      <c r="V41" s="823">
        <f>I41*$F41+P41*$M41</f>
        <v>0.000348</v>
      </c>
      <c r="W41" s="823">
        <f>J41*$F41+Q41*$M41</f>
        <v>0.017096</v>
      </c>
      <c r="X41" s="823">
        <f>K41*$F41+R41*$M41</f>
        <v>0.0178</v>
      </c>
      <c r="Y41" s="823">
        <f>L41*$F41+S41*$M41</f>
        <v>0.0047850000000000002</v>
      </c>
    </row>
    <row r="42">
      <c r="A42" s="421"/>
      <c r="B42" s="89" t="s">
        <v>630</v>
      </c>
      <c r="C42" s="89" t="s">
        <v>424</v>
      </c>
      <c r="D42" s="824">
        <v>0.16666666666666699</v>
      </c>
      <c r="E42" s="824"/>
      <c r="F42" s="819">
        <f>F41</f>
        <v>0.87</v>
      </c>
      <c r="G42" s="429">
        <f>G41</f>
        <v>0.59409999999999996</v>
      </c>
      <c r="H42" s="429">
        <f>H41</f>
        <v>0.050900000000000001</v>
      </c>
      <c r="I42" s="429">
        <f>I41</f>
        <v>0.00040000000000000002</v>
      </c>
      <c r="J42" s="429">
        <f>J41</f>
        <v>0.0172</v>
      </c>
      <c r="K42" s="429">
        <f>K41</f>
        <v>0.020400000000000001</v>
      </c>
      <c r="L42" s="429">
        <f>L41</f>
        <v>0.0054999999999999997</v>
      </c>
      <c r="M42" s="819">
        <f>1-F42</f>
        <v>0.13</v>
      </c>
      <c r="N42" s="429">
        <f>N41</f>
        <v>0.63900000000000001</v>
      </c>
      <c r="O42" s="429">
        <f>O41</f>
        <v>0.028000000000000001</v>
      </c>
      <c r="P42" s="821">
        <f>P41</f>
        <v>0</v>
      </c>
      <c r="Q42" s="429">
        <f>Q41</f>
        <v>0.016400000000000001</v>
      </c>
      <c r="R42" s="429">
        <f>R41</f>
        <v>0.00040000000000000002</v>
      </c>
      <c r="S42" s="429">
        <f>S41</f>
        <v>0</v>
      </c>
      <c r="T42" s="823">
        <f>G42*$F42+N42*$M42</f>
        <v>0.59993700000000005</v>
      </c>
      <c r="U42" s="823">
        <f>H42*$F42+O42*$M42</f>
        <v>0.047923</v>
      </c>
      <c r="V42" s="823">
        <f>I42*$F42+P42*$M42</f>
        <v>0.000348</v>
      </c>
      <c r="W42" s="823">
        <f>J42*$F42+Q42*$M42</f>
        <v>0.017096</v>
      </c>
      <c r="X42" s="823">
        <f>K42*$F42+R42*$M42</f>
        <v>0.0178</v>
      </c>
      <c r="Y42" s="823">
        <f>L42*$F42+S42*$M42</f>
        <v>0.0047850000000000002</v>
      </c>
    </row>
    <row r="43">
      <c r="A43" s="421"/>
      <c r="B43" s="89" t="s">
        <v>631</v>
      </c>
      <c r="C43" s="89" t="s">
        <v>434</v>
      </c>
      <c r="D43" s="824">
        <v>0.35416666666666702</v>
      </c>
      <c r="E43" s="824"/>
      <c r="F43" s="819">
        <f>F42</f>
        <v>0.87</v>
      </c>
      <c r="G43" s="429">
        <f>G42</f>
        <v>0.59409999999999996</v>
      </c>
      <c r="H43" s="429">
        <f>H42</f>
        <v>0.050900000000000001</v>
      </c>
      <c r="I43" s="429">
        <f>I42</f>
        <v>0.00040000000000000002</v>
      </c>
      <c r="J43" s="429">
        <f>J42</f>
        <v>0.0172</v>
      </c>
      <c r="K43" s="429">
        <f>K42</f>
        <v>0.020400000000000001</v>
      </c>
      <c r="L43" s="429">
        <f>L42</f>
        <v>0.0054999999999999997</v>
      </c>
      <c r="M43" s="819">
        <f>1-F43</f>
        <v>0.13</v>
      </c>
      <c r="N43" s="429">
        <f>N42</f>
        <v>0.63900000000000001</v>
      </c>
      <c r="O43" s="429">
        <f>O42</f>
        <v>0.028000000000000001</v>
      </c>
      <c r="P43" s="821">
        <f>P42</f>
        <v>0</v>
      </c>
      <c r="Q43" s="429">
        <f>Q42</f>
        <v>0.016400000000000001</v>
      </c>
      <c r="R43" s="429">
        <f>R42</f>
        <v>0.00040000000000000002</v>
      </c>
      <c r="S43" s="429">
        <f>S42</f>
        <v>0</v>
      </c>
      <c r="T43" s="823">
        <f>G43*$F43+N43*$M43</f>
        <v>0.59993700000000005</v>
      </c>
      <c r="U43" s="823">
        <f>H43*$F43+O43*$M43</f>
        <v>0.047923</v>
      </c>
      <c r="V43" s="823">
        <f>I43*$F43+P43*$M43</f>
        <v>0.000348</v>
      </c>
      <c r="W43" s="823">
        <f>J43*$F43+Q43*$M43</f>
        <v>0.017096</v>
      </c>
      <c r="X43" s="823">
        <f>K43*$F43+R43*$M43</f>
        <v>0.0178</v>
      </c>
      <c r="Y43" s="823">
        <f>L43*$F43+S43*$M43</f>
        <v>0.0047850000000000002</v>
      </c>
    </row>
    <row r="44">
      <c r="A44" s="421"/>
      <c r="B44" s="89" t="s">
        <v>631</v>
      </c>
      <c r="C44" s="89" t="s">
        <v>434</v>
      </c>
      <c r="D44" s="824">
        <v>0.5</v>
      </c>
      <c r="E44" s="824"/>
      <c r="F44" s="819">
        <f>F43</f>
        <v>0.87</v>
      </c>
      <c r="G44" s="429">
        <f>G43</f>
        <v>0.59409999999999996</v>
      </c>
      <c r="H44" s="429">
        <f>H43</f>
        <v>0.050900000000000001</v>
      </c>
      <c r="I44" s="429">
        <f>I43</f>
        <v>0.00040000000000000002</v>
      </c>
      <c r="J44" s="429">
        <f>J43</f>
        <v>0.0172</v>
      </c>
      <c r="K44" s="429">
        <f>K43</f>
        <v>0.020400000000000001</v>
      </c>
      <c r="L44" s="429">
        <f>L43</f>
        <v>0.0054999999999999997</v>
      </c>
      <c r="M44" s="819">
        <f>1-F44</f>
        <v>0.13</v>
      </c>
      <c r="N44" s="429">
        <f>N43</f>
        <v>0.63900000000000001</v>
      </c>
      <c r="O44" s="429">
        <f>O43</f>
        <v>0.028000000000000001</v>
      </c>
      <c r="P44" s="821">
        <f>P43</f>
        <v>0</v>
      </c>
      <c r="Q44" s="429">
        <f>Q43</f>
        <v>0.016400000000000001</v>
      </c>
      <c r="R44" s="429">
        <f>R43</f>
        <v>0.00040000000000000002</v>
      </c>
      <c r="S44" s="429">
        <f>S43</f>
        <v>0</v>
      </c>
      <c r="T44" s="823">
        <f>G44*$F44+N44*$M44</f>
        <v>0.59993700000000005</v>
      </c>
      <c r="U44" s="823">
        <f>H44*$F44+O44*$M44</f>
        <v>0.047923</v>
      </c>
      <c r="V44" s="823">
        <f>I44*$F44+P44*$M44</f>
        <v>0.000348</v>
      </c>
      <c r="W44" s="823">
        <f>J44*$F44+Q44*$M44</f>
        <v>0.017096</v>
      </c>
      <c r="X44" s="823">
        <f>K44*$F44+R44*$M44</f>
        <v>0.0178</v>
      </c>
      <c r="Y44" s="823">
        <f>L44*$F44+S44*$M44</f>
        <v>0.0047850000000000002</v>
      </c>
    </row>
    <row r="45">
      <c r="A45" s="421"/>
      <c r="B45" s="89" t="s">
        <v>632</v>
      </c>
      <c r="C45" s="89" t="s">
        <v>437</v>
      </c>
      <c r="D45" s="824">
        <v>0.6875</v>
      </c>
      <c r="E45" s="824"/>
      <c r="F45" s="819">
        <f>F44</f>
        <v>0.87</v>
      </c>
      <c r="G45" s="429">
        <f>G44</f>
        <v>0.59409999999999996</v>
      </c>
      <c r="H45" s="429">
        <f>H44</f>
        <v>0.050900000000000001</v>
      </c>
      <c r="I45" s="429">
        <f>I44</f>
        <v>0.00040000000000000002</v>
      </c>
      <c r="J45" s="429">
        <f>J44</f>
        <v>0.0172</v>
      </c>
      <c r="K45" s="429">
        <f>K44</f>
        <v>0.020400000000000001</v>
      </c>
      <c r="L45" s="429">
        <f>L44</f>
        <v>0.0054999999999999997</v>
      </c>
      <c r="M45" s="819">
        <f>1-F45</f>
        <v>0.13</v>
      </c>
      <c r="N45" s="429">
        <f>N44</f>
        <v>0.63900000000000001</v>
      </c>
      <c r="O45" s="429">
        <f>O44</f>
        <v>0.028000000000000001</v>
      </c>
      <c r="P45" s="821">
        <f>P44</f>
        <v>0</v>
      </c>
      <c r="Q45" s="429">
        <f>Q44</f>
        <v>0.016400000000000001</v>
      </c>
      <c r="R45" s="429">
        <f>R44</f>
        <v>0.00040000000000000002</v>
      </c>
      <c r="S45" s="429">
        <f>S44</f>
        <v>0</v>
      </c>
      <c r="T45" s="823">
        <f>G45*$F45+N45*$M45</f>
        <v>0.59993700000000005</v>
      </c>
      <c r="U45" s="823">
        <f>H45*$F45+O45*$M45</f>
        <v>0.047923</v>
      </c>
      <c r="V45" s="823">
        <f>I45*$F45+P45*$M45</f>
        <v>0.000348</v>
      </c>
      <c r="W45" s="823">
        <f>J45*$F45+Q45*$M45</f>
        <v>0.017096</v>
      </c>
      <c r="X45" s="823">
        <f>K45*$F45+R45*$M45</f>
        <v>0.0178</v>
      </c>
      <c r="Y45" s="823">
        <f>L45*$F45+S45*$M45</f>
        <v>0.0047850000000000002</v>
      </c>
    </row>
    <row r="46">
      <c r="A46" s="421"/>
      <c r="B46" s="89" t="s">
        <v>632</v>
      </c>
      <c r="C46" s="89" t="s">
        <v>437</v>
      </c>
      <c r="D46" s="824">
        <v>0.83333333333333304</v>
      </c>
      <c r="E46" s="824"/>
      <c r="F46" s="819">
        <f>F45</f>
        <v>0.87</v>
      </c>
      <c r="G46" s="429">
        <f>G45</f>
        <v>0.59409999999999996</v>
      </c>
      <c r="H46" s="429">
        <f>H45</f>
        <v>0.050900000000000001</v>
      </c>
      <c r="I46" s="429">
        <f>I45</f>
        <v>0.00040000000000000002</v>
      </c>
      <c r="J46" s="429">
        <f>J45</f>
        <v>0.0172</v>
      </c>
      <c r="K46" s="429">
        <f>K45</f>
        <v>0.020400000000000001</v>
      </c>
      <c r="L46" s="429">
        <f>L45</f>
        <v>0.0054999999999999997</v>
      </c>
      <c r="M46" s="819">
        <f>1-F46</f>
        <v>0.13</v>
      </c>
      <c r="N46" s="429">
        <f>N45</f>
        <v>0.63900000000000001</v>
      </c>
      <c r="O46" s="429">
        <f>O45</f>
        <v>0.028000000000000001</v>
      </c>
      <c r="P46" s="821">
        <f>P45</f>
        <v>0</v>
      </c>
      <c r="Q46" s="429">
        <f>Q45</f>
        <v>0.016400000000000001</v>
      </c>
      <c r="R46" s="429">
        <f>R45</f>
        <v>0.00040000000000000002</v>
      </c>
      <c r="S46" s="429">
        <f>S45</f>
        <v>0</v>
      </c>
      <c r="T46" s="823">
        <f>G46*$F46+N46*$M46</f>
        <v>0.59993700000000005</v>
      </c>
      <c r="U46" s="823">
        <f>H46*$F46+O46*$M46</f>
        <v>0.047923</v>
      </c>
      <c r="V46" s="823">
        <f>I46*$F46+P46*$M46</f>
        <v>0.000348</v>
      </c>
      <c r="W46" s="823">
        <f>J46*$F46+Q46*$M46</f>
        <v>0.017096</v>
      </c>
      <c r="X46" s="823">
        <f>K46*$F46+R46*$M46</f>
        <v>0.0178</v>
      </c>
      <c r="Y46" s="823">
        <f>L46*$F46+S46*$M46</f>
        <v>0.0047850000000000002</v>
      </c>
    </row>
    <row r="47">
      <c r="A47" s="421"/>
      <c r="B47" s="89" t="s">
        <v>630</v>
      </c>
      <c r="C47" s="89" t="s">
        <v>424</v>
      </c>
      <c r="D47" s="824">
        <v>0.020833333333333301</v>
      </c>
      <c r="E47" s="824"/>
      <c r="F47" s="819">
        <f>F46</f>
        <v>0.87</v>
      </c>
      <c r="G47" s="429">
        <f>G46</f>
        <v>0.59409999999999996</v>
      </c>
      <c r="H47" s="429">
        <f>H46</f>
        <v>0.050900000000000001</v>
      </c>
      <c r="I47" s="429">
        <f>I46</f>
        <v>0.00040000000000000002</v>
      </c>
      <c r="J47" s="429">
        <f>J46</f>
        <v>0.0172</v>
      </c>
      <c r="K47" s="429">
        <f>K46</f>
        <v>0.020400000000000001</v>
      </c>
      <c r="L47" s="429">
        <f>L46</f>
        <v>0.0054999999999999997</v>
      </c>
      <c r="M47" s="819">
        <f>1-F47</f>
        <v>0.13</v>
      </c>
      <c r="N47" s="429">
        <f>N46</f>
        <v>0.63900000000000001</v>
      </c>
      <c r="O47" s="429">
        <f>O46</f>
        <v>0.028000000000000001</v>
      </c>
      <c r="P47" s="821">
        <f>P46</f>
        <v>0</v>
      </c>
      <c r="Q47" s="429">
        <f>Q46</f>
        <v>0.016400000000000001</v>
      </c>
      <c r="R47" s="429">
        <f>R46</f>
        <v>0.00040000000000000002</v>
      </c>
      <c r="S47" s="429">
        <f>S46</f>
        <v>0</v>
      </c>
      <c r="T47" s="823">
        <f>G47*$F47+N47*$M47</f>
        <v>0.59993700000000005</v>
      </c>
      <c r="U47" s="823">
        <f>H47*$F47+O47*$M47</f>
        <v>0.047923</v>
      </c>
      <c r="V47" s="823">
        <f>I47*$F47+P47*$M47</f>
        <v>0.000348</v>
      </c>
      <c r="W47" s="823">
        <f>J47*$F47+Q47*$M47</f>
        <v>0.017096</v>
      </c>
      <c r="X47" s="823">
        <f>K47*$F47+R47*$M47</f>
        <v>0.0178</v>
      </c>
      <c r="Y47" s="823">
        <f>L47*$F47+S47*$M47</f>
        <v>0.0047850000000000002</v>
      </c>
    </row>
    <row r="48">
      <c r="A48" s="421"/>
      <c r="B48" s="89" t="s">
        <v>630</v>
      </c>
      <c r="C48" s="89" t="s">
        <v>424</v>
      </c>
      <c r="D48" s="824">
        <v>0.16666666666666699</v>
      </c>
      <c r="E48" s="824"/>
      <c r="F48" s="819">
        <f>F47</f>
        <v>0.87</v>
      </c>
      <c r="G48" s="429">
        <f>G47</f>
        <v>0.59409999999999996</v>
      </c>
      <c r="H48" s="429">
        <f>H47</f>
        <v>0.050900000000000001</v>
      </c>
      <c r="I48" s="429">
        <f>I47</f>
        <v>0.00040000000000000002</v>
      </c>
      <c r="J48" s="429">
        <f>J47</f>
        <v>0.0172</v>
      </c>
      <c r="K48" s="429">
        <f>K47</f>
        <v>0.020400000000000001</v>
      </c>
      <c r="L48" s="429">
        <f>L47</f>
        <v>0.0054999999999999997</v>
      </c>
      <c r="M48" s="819">
        <f>1-F48</f>
        <v>0.13</v>
      </c>
      <c r="N48" s="429">
        <f>N47</f>
        <v>0.63900000000000001</v>
      </c>
      <c r="O48" s="429">
        <f>O47</f>
        <v>0.028000000000000001</v>
      </c>
      <c r="P48" s="821">
        <f>P47</f>
        <v>0</v>
      </c>
      <c r="Q48" s="429">
        <f>Q47</f>
        <v>0.016400000000000001</v>
      </c>
      <c r="R48" s="429">
        <f>R47</f>
        <v>0.00040000000000000002</v>
      </c>
      <c r="S48" s="429">
        <f>S47</f>
        <v>0</v>
      </c>
      <c r="T48" s="823">
        <f>G48*$F48+N48*$M48</f>
        <v>0.59993700000000005</v>
      </c>
      <c r="U48" s="823">
        <f>H48*$F48+O48*$M48</f>
        <v>0.047923</v>
      </c>
      <c r="V48" s="823">
        <f>I48*$F48+P48*$M48</f>
        <v>0.000348</v>
      </c>
      <c r="W48" s="823">
        <f>J48*$F48+Q48*$M48</f>
        <v>0.017096</v>
      </c>
      <c r="X48" s="823">
        <f>K48*$F48+R48*$M48</f>
        <v>0.0178</v>
      </c>
      <c r="Y48" s="823">
        <f>L48*$F48+S48*$M48</f>
        <v>0.0047850000000000002</v>
      </c>
    </row>
    <row r="49">
      <c r="A49" s="421"/>
      <c r="B49" s="89" t="s">
        <v>631</v>
      </c>
      <c r="C49" s="89" t="s">
        <v>434</v>
      </c>
      <c r="D49" s="824">
        <v>0.35416666666666702</v>
      </c>
      <c r="E49" s="824"/>
      <c r="F49" s="819">
        <f>F48</f>
        <v>0.87</v>
      </c>
      <c r="G49" s="429">
        <f>G48</f>
        <v>0.59409999999999996</v>
      </c>
      <c r="H49" s="429">
        <f>H48</f>
        <v>0.050900000000000001</v>
      </c>
      <c r="I49" s="429">
        <f>I48</f>
        <v>0.00040000000000000002</v>
      </c>
      <c r="J49" s="429">
        <f>J48</f>
        <v>0.0172</v>
      </c>
      <c r="K49" s="429">
        <f>K48</f>
        <v>0.020400000000000001</v>
      </c>
      <c r="L49" s="429">
        <f>L48</f>
        <v>0.0054999999999999997</v>
      </c>
      <c r="M49" s="819">
        <f>1-F49</f>
        <v>0.13</v>
      </c>
      <c r="N49" s="429">
        <f>N48</f>
        <v>0.63900000000000001</v>
      </c>
      <c r="O49" s="429">
        <f>O48</f>
        <v>0.028000000000000001</v>
      </c>
      <c r="P49" s="821">
        <f>P48</f>
        <v>0</v>
      </c>
      <c r="Q49" s="429">
        <f>Q48</f>
        <v>0.016400000000000001</v>
      </c>
      <c r="R49" s="429">
        <f>R48</f>
        <v>0.00040000000000000002</v>
      </c>
      <c r="S49" s="429">
        <f>S48</f>
        <v>0</v>
      </c>
      <c r="T49" s="823">
        <f>G49*$F49+N49*$M49</f>
        <v>0.59993700000000005</v>
      </c>
      <c r="U49" s="823">
        <f>H49*$F49+O49*$M49</f>
        <v>0.047923</v>
      </c>
      <c r="V49" s="823">
        <f>I49*$F49+P49*$M49</f>
        <v>0.000348</v>
      </c>
      <c r="W49" s="823">
        <f>J49*$F49+Q49*$M49</f>
        <v>0.017096</v>
      </c>
      <c r="X49" s="823">
        <f>K49*$F49+R49*$M49</f>
        <v>0.0178</v>
      </c>
      <c r="Y49" s="823">
        <f>L49*$F49+S49*$M49</f>
        <v>0.0047850000000000002</v>
      </c>
    </row>
    <row r="50">
      <c r="A50" s="421"/>
      <c r="B50" s="89" t="s">
        <v>631</v>
      </c>
      <c r="C50" s="89" t="s">
        <v>434</v>
      </c>
      <c r="D50" s="824">
        <v>0.5</v>
      </c>
      <c r="E50" s="824"/>
      <c r="F50" s="819">
        <f>F49</f>
        <v>0.87</v>
      </c>
      <c r="G50" s="429">
        <f>G49</f>
        <v>0.59409999999999996</v>
      </c>
      <c r="H50" s="429">
        <f>H49</f>
        <v>0.050900000000000001</v>
      </c>
      <c r="I50" s="429">
        <f>I49</f>
        <v>0.00040000000000000002</v>
      </c>
      <c r="J50" s="429">
        <f>J49</f>
        <v>0.0172</v>
      </c>
      <c r="K50" s="429">
        <f>K49</f>
        <v>0.020400000000000001</v>
      </c>
      <c r="L50" s="429">
        <f>L49</f>
        <v>0.0054999999999999997</v>
      </c>
      <c r="M50" s="819">
        <f>1-F50</f>
        <v>0.13</v>
      </c>
      <c r="N50" s="429">
        <f>N49</f>
        <v>0.63900000000000001</v>
      </c>
      <c r="O50" s="429">
        <f>O49</f>
        <v>0.028000000000000001</v>
      </c>
      <c r="P50" s="821">
        <f>P49</f>
        <v>0</v>
      </c>
      <c r="Q50" s="429">
        <f>Q49</f>
        <v>0.016400000000000001</v>
      </c>
      <c r="R50" s="429">
        <f>R49</f>
        <v>0.00040000000000000002</v>
      </c>
      <c r="S50" s="429">
        <f>S49</f>
        <v>0</v>
      </c>
      <c r="T50" s="823">
        <f>G50*$F50+N50*$M50</f>
        <v>0.59993700000000005</v>
      </c>
      <c r="U50" s="823">
        <f>H50*$F50+O50*$M50</f>
        <v>0.047923</v>
      </c>
      <c r="V50" s="823">
        <f>I50*$F50+P50*$M50</f>
        <v>0.000348</v>
      </c>
      <c r="W50" s="823">
        <f>J50*$F50+Q50*$M50</f>
        <v>0.017096</v>
      </c>
      <c r="X50" s="823">
        <f>K50*$F50+R50*$M50</f>
        <v>0.0178</v>
      </c>
      <c r="Y50" s="823">
        <f>L50*$F50+S50*$M50</f>
        <v>0.0047850000000000002</v>
      </c>
    </row>
    <row r="51">
      <c r="A51" s="421"/>
      <c r="B51" s="89" t="s">
        <v>632</v>
      </c>
      <c r="C51" s="89" t="s">
        <v>437</v>
      </c>
      <c r="D51" s="824">
        <v>0.6875</v>
      </c>
      <c r="E51" s="824"/>
      <c r="F51" s="819">
        <f>F50</f>
        <v>0.87</v>
      </c>
      <c r="G51" s="429">
        <f>G50</f>
        <v>0.59409999999999996</v>
      </c>
      <c r="H51" s="429">
        <f>H50</f>
        <v>0.050900000000000001</v>
      </c>
      <c r="I51" s="429">
        <f>I50</f>
        <v>0.00040000000000000002</v>
      </c>
      <c r="J51" s="429">
        <f>J50</f>
        <v>0.0172</v>
      </c>
      <c r="K51" s="429">
        <f>K50</f>
        <v>0.020400000000000001</v>
      </c>
      <c r="L51" s="429">
        <f>L50</f>
        <v>0.0054999999999999997</v>
      </c>
      <c r="M51" s="819">
        <f>1-F51</f>
        <v>0.13</v>
      </c>
      <c r="N51" s="429">
        <f>N50</f>
        <v>0.63900000000000001</v>
      </c>
      <c r="O51" s="429">
        <f>O50</f>
        <v>0.028000000000000001</v>
      </c>
      <c r="P51" s="821">
        <f>P50</f>
        <v>0</v>
      </c>
      <c r="Q51" s="429">
        <f>Q50</f>
        <v>0.016400000000000001</v>
      </c>
      <c r="R51" s="429">
        <f>R50</f>
        <v>0.00040000000000000002</v>
      </c>
      <c r="S51" s="429">
        <f>S50</f>
        <v>0</v>
      </c>
      <c r="T51" s="823">
        <f>G51*$F51+N51*$M51</f>
        <v>0.59993700000000005</v>
      </c>
      <c r="U51" s="823">
        <f>H51*$F51+O51*$M51</f>
        <v>0.047923</v>
      </c>
      <c r="V51" s="823">
        <f>I51*$F51+P51*$M51</f>
        <v>0.000348</v>
      </c>
      <c r="W51" s="823">
        <f>J51*$F51+Q51*$M51</f>
        <v>0.017096</v>
      </c>
      <c r="X51" s="823">
        <f>K51*$F51+R51*$M51</f>
        <v>0.0178</v>
      </c>
      <c r="Y51" s="823">
        <f>L51*$F51+S51*$M51</f>
        <v>0.0047850000000000002</v>
      </c>
    </row>
    <row r="52">
      <c r="A52" s="421"/>
      <c r="B52" s="89" t="s">
        <v>632</v>
      </c>
      <c r="C52" s="89" t="s">
        <v>437</v>
      </c>
      <c r="D52" s="824">
        <v>0.83333333333333304</v>
      </c>
      <c r="E52" s="824"/>
      <c r="F52" s="819">
        <f>F51</f>
        <v>0.87</v>
      </c>
      <c r="G52" s="429">
        <f>G51</f>
        <v>0.59409999999999996</v>
      </c>
      <c r="H52" s="429">
        <f>H51</f>
        <v>0.050900000000000001</v>
      </c>
      <c r="I52" s="429">
        <f>I51</f>
        <v>0.00040000000000000002</v>
      </c>
      <c r="J52" s="429">
        <f>J51</f>
        <v>0.0172</v>
      </c>
      <c r="K52" s="429">
        <f>K51</f>
        <v>0.020400000000000001</v>
      </c>
      <c r="L52" s="429">
        <f>L51</f>
        <v>0.0054999999999999997</v>
      </c>
      <c r="M52" s="819">
        <f>1-F52</f>
        <v>0.13</v>
      </c>
      <c r="N52" s="429">
        <f>N51</f>
        <v>0.63900000000000001</v>
      </c>
      <c r="O52" s="429">
        <f>O51</f>
        <v>0.028000000000000001</v>
      </c>
      <c r="P52" s="821">
        <f>P51</f>
        <v>0</v>
      </c>
      <c r="Q52" s="429">
        <f>Q51</f>
        <v>0.016400000000000001</v>
      </c>
      <c r="R52" s="429">
        <f>R51</f>
        <v>0.00040000000000000002</v>
      </c>
      <c r="S52" s="429">
        <f>S51</f>
        <v>0</v>
      </c>
      <c r="T52" s="823">
        <f>G52*$F52+N52*$M52</f>
        <v>0.59993700000000005</v>
      </c>
      <c r="U52" s="823">
        <f>H52*$F52+O52*$M52</f>
        <v>0.047923</v>
      </c>
      <c r="V52" s="823">
        <f>I52*$F52+P52*$M52</f>
        <v>0.000348</v>
      </c>
      <c r="W52" s="823">
        <f>J52*$F52+Q52*$M52</f>
        <v>0.017096</v>
      </c>
      <c r="X52" s="823">
        <f>K52*$F52+R52*$M52</f>
        <v>0.0178</v>
      </c>
      <c r="Y52" s="823">
        <f>L52*$F52+S52*$M52</f>
        <v>0.0047850000000000002</v>
      </c>
    </row>
    <row r="53">
      <c r="A53" s="421"/>
      <c r="B53" s="89" t="s">
        <v>633</v>
      </c>
      <c r="C53" s="89" t="s">
        <v>424</v>
      </c>
      <c r="D53" s="824">
        <v>0.020833333333333301</v>
      </c>
      <c r="E53" s="824"/>
      <c r="F53" s="819">
        <f>F52</f>
        <v>0.87</v>
      </c>
      <c r="G53" s="429">
        <f>G52</f>
        <v>0.59409999999999996</v>
      </c>
      <c r="H53" s="429">
        <f>H52</f>
        <v>0.050900000000000001</v>
      </c>
      <c r="I53" s="429">
        <f>I52</f>
        <v>0.00040000000000000002</v>
      </c>
      <c r="J53" s="429">
        <f>J52</f>
        <v>0.0172</v>
      </c>
      <c r="K53" s="429">
        <f>K52</f>
        <v>0.020400000000000001</v>
      </c>
      <c r="L53" s="429">
        <f>L52</f>
        <v>0.0054999999999999997</v>
      </c>
      <c r="M53" s="819">
        <f>1-F53</f>
        <v>0.13</v>
      </c>
      <c r="N53" s="429">
        <f>N52</f>
        <v>0.63900000000000001</v>
      </c>
      <c r="O53" s="429">
        <f>O52</f>
        <v>0.028000000000000001</v>
      </c>
      <c r="P53" s="821">
        <f>P52</f>
        <v>0</v>
      </c>
      <c r="Q53" s="429">
        <f>Q52</f>
        <v>0.016400000000000001</v>
      </c>
      <c r="R53" s="429">
        <f>R52</f>
        <v>0.00040000000000000002</v>
      </c>
      <c r="S53" s="429">
        <f>S52</f>
        <v>0</v>
      </c>
      <c r="T53" s="823">
        <f>G53*$F53+N53*$M53</f>
        <v>0.59993700000000005</v>
      </c>
      <c r="U53" s="823">
        <f>H53*$F53+O53*$M53</f>
        <v>0.047923</v>
      </c>
      <c r="V53" s="823">
        <f>I53*$F53+P53*$M53</f>
        <v>0.000348</v>
      </c>
      <c r="W53" s="823">
        <f>J53*$F53+Q53*$M53</f>
        <v>0.017096</v>
      </c>
      <c r="X53" s="823">
        <f>K53*$F53+R53*$M53</f>
        <v>0.0178</v>
      </c>
      <c r="Y53" s="823">
        <f>L53*$F53+S53*$M53</f>
        <v>0.0047850000000000002</v>
      </c>
    </row>
    <row r="54">
      <c r="A54" s="421"/>
      <c r="B54" s="89" t="s">
        <v>633</v>
      </c>
      <c r="C54" s="89" t="s">
        <v>424</v>
      </c>
      <c r="D54" s="824">
        <v>0.16666666666666699</v>
      </c>
      <c r="E54" s="824"/>
      <c r="F54" s="819">
        <f>F53</f>
        <v>0.87</v>
      </c>
      <c r="G54" s="429">
        <f>G53</f>
        <v>0.59409999999999996</v>
      </c>
      <c r="H54" s="429">
        <f>H53</f>
        <v>0.050900000000000001</v>
      </c>
      <c r="I54" s="429">
        <f>I53</f>
        <v>0.00040000000000000002</v>
      </c>
      <c r="J54" s="429">
        <f>J53</f>
        <v>0.0172</v>
      </c>
      <c r="K54" s="429">
        <f>K53</f>
        <v>0.020400000000000001</v>
      </c>
      <c r="L54" s="429">
        <f>L53</f>
        <v>0.0054999999999999997</v>
      </c>
      <c r="M54" s="819">
        <f>1-F54</f>
        <v>0.13</v>
      </c>
      <c r="N54" s="429">
        <f>N53</f>
        <v>0.63900000000000001</v>
      </c>
      <c r="O54" s="429">
        <f>O53</f>
        <v>0.028000000000000001</v>
      </c>
      <c r="P54" s="821">
        <f>P53</f>
        <v>0</v>
      </c>
      <c r="Q54" s="429">
        <f>Q53</f>
        <v>0.016400000000000001</v>
      </c>
      <c r="R54" s="429">
        <f>R53</f>
        <v>0.00040000000000000002</v>
      </c>
      <c r="S54" s="429">
        <f>S53</f>
        <v>0</v>
      </c>
      <c r="T54" s="823">
        <f>G54*$F54+N54*$M54</f>
        <v>0.59993700000000005</v>
      </c>
      <c r="U54" s="823">
        <f>H54*$F54+O54*$M54</f>
        <v>0.047923</v>
      </c>
      <c r="V54" s="823">
        <f>I54*$F54+P54*$M54</f>
        <v>0.000348</v>
      </c>
      <c r="W54" s="823">
        <f>J54*$F54+Q54*$M54</f>
        <v>0.017096</v>
      </c>
      <c r="X54" s="823">
        <f>K54*$F54+R54*$M54</f>
        <v>0.0178</v>
      </c>
      <c r="Y54" s="823">
        <f>L54*$F54+S54*$M54</f>
        <v>0.0047850000000000002</v>
      </c>
    </row>
    <row r="55">
      <c r="A55" s="421"/>
      <c r="B55" s="89" t="s">
        <v>630</v>
      </c>
      <c r="C55" s="89" t="s">
        <v>434</v>
      </c>
      <c r="D55" s="824">
        <v>0.35416666666666702</v>
      </c>
      <c r="E55" s="824"/>
      <c r="F55" s="819">
        <f>F54</f>
        <v>0.87</v>
      </c>
      <c r="G55" s="429">
        <f>G54</f>
        <v>0.59409999999999996</v>
      </c>
      <c r="H55" s="429">
        <f>H54</f>
        <v>0.050900000000000001</v>
      </c>
      <c r="I55" s="429">
        <f>I54</f>
        <v>0.00040000000000000002</v>
      </c>
      <c r="J55" s="429">
        <f>J54</f>
        <v>0.0172</v>
      </c>
      <c r="K55" s="429">
        <f>K54</f>
        <v>0.020400000000000001</v>
      </c>
      <c r="L55" s="429">
        <f>L54</f>
        <v>0.0054999999999999997</v>
      </c>
      <c r="M55" s="819">
        <f>1-F55</f>
        <v>0.13</v>
      </c>
      <c r="N55" s="429">
        <f>N54</f>
        <v>0.63900000000000001</v>
      </c>
      <c r="O55" s="429">
        <f>O54</f>
        <v>0.028000000000000001</v>
      </c>
      <c r="P55" s="821">
        <f>P54</f>
        <v>0</v>
      </c>
      <c r="Q55" s="429">
        <f>Q54</f>
        <v>0.016400000000000001</v>
      </c>
      <c r="R55" s="429">
        <f>R54</f>
        <v>0.00040000000000000002</v>
      </c>
      <c r="S55" s="429">
        <f>S54</f>
        <v>0</v>
      </c>
      <c r="T55" s="823">
        <f>G55*$F55+N55*$M55</f>
        <v>0.59993700000000005</v>
      </c>
      <c r="U55" s="823">
        <f>H55*$F55+O55*$M55</f>
        <v>0.047923</v>
      </c>
      <c r="V55" s="823">
        <f>I55*$F55+P55*$M55</f>
        <v>0.000348</v>
      </c>
      <c r="W55" s="823">
        <f>J55*$F55+Q55*$M55</f>
        <v>0.017096</v>
      </c>
      <c r="X55" s="823">
        <f>K55*$F55+R55*$M55</f>
        <v>0.0178</v>
      </c>
      <c r="Y55" s="823">
        <f>L55*$F55+S55*$M55</f>
        <v>0.0047850000000000002</v>
      </c>
    </row>
    <row r="56">
      <c r="A56" s="421"/>
      <c r="B56" s="89" t="s">
        <v>630</v>
      </c>
      <c r="C56" s="89" t="s">
        <v>434</v>
      </c>
      <c r="D56" s="824">
        <v>0.5</v>
      </c>
      <c r="E56" s="824"/>
      <c r="F56" s="819">
        <f>F55</f>
        <v>0.87</v>
      </c>
      <c r="G56" s="429">
        <f>G55</f>
        <v>0.59409999999999996</v>
      </c>
      <c r="H56" s="429">
        <f>H55</f>
        <v>0.050900000000000001</v>
      </c>
      <c r="I56" s="429">
        <f>I55</f>
        <v>0.00040000000000000002</v>
      </c>
      <c r="J56" s="429">
        <f>J55</f>
        <v>0.0172</v>
      </c>
      <c r="K56" s="429">
        <f>K55</f>
        <v>0.020400000000000001</v>
      </c>
      <c r="L56" s="429">
        <f>L55</f>
        <v>0.0054999999999999997</v>
      </c>
      <c r="M56" s="819">
        <f>1-F56</f>
        <v>0.13</v>
      </c>
      <c r="N56" s="429">
        <f>N55</f>
        <v>0.63900000000000001</v>
      </c>
      <c r="O56" s="429">
        <f>O55</f>
        <v>0.028000000000000001</v>
      </c>
      <c r="P56" s="821">
        <f>P55</f>
        <v>0</v>
      </c>
      <c r="Q56" s="429">
        <f>Q55</f>
        <v>0.016400000000000001</v>
      </c>
      <c r="R56" s="429">
        <f>R55</f>
        <v>0.00040000000000000002</v>
      </c>
      <c r="S56" s="429">
        <f>S55</f>
        <v>0</v>
      </c>
      <c r="T56" s="823">
        <f>G56*$F56+N56*$M56</f>
        <v>0.59993700000000005</v>
      </c>
      <c r="U56" s="823">
        <f>H56*$F56+O56*$M56</f>
        <v>0.047923</v>
      </c>
      <c r="V56" s="823">
        <f>I56*$F56+P56*$M56</f>
        <v>0.000348</v>
      </c>
      <c r="W56" s="823">
        <f>J56*$F56+Q56*$M56</f>
        <v>0.017096</v>
      </c>
      <c r="X56" s="823">
        <f>K56*$F56+R56*$M56</f>
        <v>0.0178</v>
      </c>
      <c r="Y56" s="823">
        <f>L56*$F56+S56*$M56</f>
        <v>0.0047850000000000002</v>
      </c>
    </row>
    <row r="57">
      <c r="A57" s="421"/>
      <c r="B57" s="89" t="s">
        <v>631</v>
      </c>
      <c r="C57" s="89" t="s">
        <v>437</v>
      </c>
      <c r="D57" s="824">
        <v>0.6875</v>
      </c>
      <c r="E57" s="824"/>
      <c r="F57" s="819">
        <f>F56</f>
        <v>0.87</v>
      </c>
      <c r="G57" s="429">
        <f>G56</f>
        <v>0.59409999999999996</v>
      </c>
      <c r="H57" s="429">
        <f>H56</f>
        <v>0.050900000000000001</v>
      </c>
      <c r="I57" s="429">
        <f>I56</f>
        <v>0.00040000000000000002</v>
      </c>
      <c r="J57" s="429">
        <f>J56</f>
        <v>0.0172</v>
      </c>
      <c r="K57" s="429">
        <f>K56</f>
        <v>0.020400000000000001</v>
      </c>
      <c r="L57" s="429">
        <f>L56</f>
        <v>0.0054999999999999997</v>
      </c>
      <c r="M57" s="819">
        <f>1-F57</f>
        <v>0.13</v>
      </c>
      <c r="N57" s="429">
        <f>N56</f>
        <v>0.63900000000000001</v>
      </c>
      <c r="O57" s="429">
        <f>O56</f>
        <v>0.028000000000000001</v>
      </c>
      <c r="P57" s="821">
        <f>P56</f>
        <v>0</v>
      </c>
      <c r="Q57" s="429">
        <f>Q56</f>
        <v>0.016400000000000001</v>
      </c>
      <c r="R57" s="429">
        <f>R56</f>
        <v>0.00040000000000000002</v>
      </c>
      <c r="S57" s="429">
        <f>S56</f>
        <v>0</v>
      </c>
      <c r="T57" s="823">
        <f>G57*$F57+N57*$M57</f>
        <v>0.59993700000000005</v>
      </c>
      <c r="U57" s="823">
        <f>H57*$F57+O57*$M57</f>
        <v>0.047923</v>
      </c>
      <c r="V57" s="823">
        <f>I57*$F57+P57*$M57</f>
        <v>0.000348</v>
      </c>
      <c r="W57" s="823">
        <f>J57*$F57+Q57*$M57</f>
        <v>0.017096</v>
      </c>
      <c r="X57" s="823">
        <f>K57*$F57+R57*$M57</f>
        <v>0.0178</v>
      </c>
      <c r="Y57" s="823">
        <f>L57*$F57+S57*$M57</f>
        <v>0.0047850000000000002</v>
      </c>
    </row>
    <row r="58">
      <c r="A58" s="421"/>
      <c r="B58" s="89" t="s">
        <v>631</v>
      </c>
      <c r="C58" s="89" t="s">
        <v>437</v>
      </c>
      <c r="D58" s="824">
        <v>0.83333333333333304</v>
      </c>
      <c r="E58" s="824"/>
      <c r="F58" s="819">
        <f>F57</f>
        <v>0.87</v>
      </c>
      <c r="G58" s="429">
        <f>G57</f>
        <v>0.59409999999999996</v>
      </c>
      <c r="H58" s="429">
        <f>H57</f>
        <v>0.050900000000000001</v>
      </c>
      <c r="I58" s="429">
        <f>I57</f>
        <v>0.00040000000000000002</v>
      </c>
      <c r="J58" s="429">
        <f>J57</f>
        <v>0.0172</v>
      </c>
      <c r="K58" s="429">
        <f>K57</f>
        <v>0.020400000000000001</v>
      </c>
      <c r="L58" s="429">
        <f>L57</f>
        <v>0.0054999999999999997</v>
      </c>
      <c r="M58" s="819">
        <f>1-F58</f>
        <v>0.13</v>
      </c>
      <c r="N58" s="429">
        <f>N57</f>
        <v>0.63900000000000001</v>
      </c>
      <c r="O58" s="429">
        <f>O57</f>
        <v>0.028000000000000001</v>
      </c>
      <c r="P58" s="821">
        <f>P57</f>
        <v>0</v>
      </c>
      <c r="Q58" s="429">
        <f>Q57</f>
        <v>0.016400000000000001</v>
      </c>
      <c r="R58" s="429">
        <f>R57</f>
        <v>0.00040000000000000002</v>
      </c>
      <c r="S58" s="429">
        <f>S57</f>
        <v>0</v>
      </c>
      <c r="T58" s="823">
        <f>G58*$F58+N58*$M58</f>
        <v>0.59993700000000005</v>
      </c>
      <c r="U58" s="823">
        <f>H58*$F58+O58*$M58</f>
        <v>0.047923</v>
      </c>
      <c r="V58" s="823">
        <f>I58*$F58+P58*$M58</f>
        <v>0.000348</v>
      </c>
      <c r="W58" s="823">
        <f>J58*$F58+Q58*$M58</f>
        <v>0.017096</v>
      </c>
      <c r="X58" s="823">
        <f>K58*$F58+R58*$M58</f>
        <v>0.0178</v>
      </c>
      <c r="Y58" s="823">
        <f>L58*$F58+S58*$M58</f>
        <v>0.0047850000000000002</v>
      </c>
    </row>
    <row r="59">
      <c r="A59" s="421"/>
      <c r="B59" s="89" t="s">
        <v>633</v>
      </c>
      <c r="C59" s="89" t="s">
        <v>424</v>
      </c>
      <c r="D59" s="824">
        <v>0.020833333333333301</v>
      </c>
      <c r="E59" s="824"/>
      <c r="F59" s="819">
        <f>F58</f>
        <v>0.87</v>
      </c>
      <c r="G59" s="429">
        <f>G58</f>
        <v>0.59409999999999996</v>
      </c>
      <c r="H59" s="429">
        <f>H58</f>
        <v>0.050900000000000001</v>
      </c>
      <c r="I59" s="429">
        <f>I58</f>
        <v>0.00040000000000000002</v>
      </c>
      <c r="J59" s="429">
        <f>J58</f>
        <v>0.0172</v>
      </c>
      <c r="K59" s="429">
        <f>K58</f>
        <v>0.020400000000000001</v>
      </c>
      <c r="L59" s="429">
        <f>L58</f>
        <v>0.0054999999999999997</v>
      </c>
      <c r="M59" s="819">
        <f>1-F59</f>
        <v>0.13</v>
      </c>
      <c r="N59" s="429">
        <f>N58</f>
        <v>0.63900000000000001</v>
      </c>
      <c r="O59" s="429">
        <f>O58</f>
        <v>0.028000000000000001</v>
      </c>
      <c r="P59" s="821">
        <f>P58</f>
        <v>0</v>
      </c>
      <c r="Q59" s="429">
        <f>Q58</f>
        <v>0.016400000000000001</v>
      </c>
      <c r="R59" s="429">
        <f>R58</f>
        <v>0.00040000000000000002</v>
      </c>
      <c r="S59" s="429">
        <f>S58</f>
        <v>0</v>
      </c>
      <c r="T59" s="823">
        <f>G59*$F59+N59*$M59</f>
        <v>0.59993700000000005</v>
      </c>
      <c r="U59" s="823">
        <f>H59*$F59+O59*$M59</f>
        <v>0.047923</v>
      </c>
      <c r="V59" s="823">
        <f>I59*$F59+P59*$M59</f>
        <v>0.000348</v>
      </c>
      <c r="W59" s="823">
        <f>J59*$F59+Q59*$M59</f>
        <v>0.017096</v>
      </c>
      <c r="X59" s="823">
        <f>K59*$F59+R59*$M59</f>
        <v>0.0178</v>
      </c>
      <c r="Y59" s="823">
        <f>L59*$F59+S59*$M59</f>
        <v>0.0047850000000000002</v>
      </c>
      <c r="Z59" s="51"/>
    </row>
    <row r="60">
      <c r="A60" s="421"/>
      <c r="B60" s="89" t="s">
        <v>633</v>
      </c>
      <c r="C60" s="89" t="s">
        <v>424</v>
      </c>
      <c r="D60" s="824">
        <v>0.16666666666666699</v>
      </c>
      <c r="E60" s="824"/>
      <c r="F60" s="819">
        <f>F59</f>
        <v>0.87</v>
      </c>
      <c r="G60" s="429">
        <f>G59</f>
        <v>0.59409999999999996</v>
      </c>
      <c r="H60" s="429">
        <f>H59</f>
        <v>0.050900000000000001</v>
      </c>
      <c r="I60" s="429">
        <f>I59</f>
        <v>0.00040000000000000002</v>
      </c>
      <c r="J60" s="429">
        <f>J59</f>
        <v>0.0172</v>
      </c>
      <c r="K60" s="429">
        <f>K59</f>
        <v>0.020400000000000001</v>
      </c>
      <c r="L60" s="429">
        <f>L59</f>
        <v>0.0054999999999999997</v>
      </c>
      <c r="M60" s="819">
        <f>1-F60</f>
        <v>0.13</v>
      </c>
      <c r="N60" s="429">
        <f>N59</f>
        <v>0.63900000000000001</v>
      </c>
      <c r="O60" s="429">
        <f>O59</f>
        <v>0.028000000000000001</v>
      </c>
      <c r="P60" s="821">
        <f>P59</f>
        <v>0</v>
      </c>
      <c r="Q60" s="429">
        <f>Q59</f>
        <v>0.016400000000000001</v>
      </c>
      <c r="R60" s="429">
        <f>R59</f>
        <v>0.00040000000000000002</v>
      </c>
      <c r="S60" s="429">
        <f>S59</f>
        <v>0</v>
      </c>
      <c r="T60" s="823">
        <f>G60*$F60+N60*$M60</f>
        <v>0.59993700000000005</v>
      </c>
      <c r="U60" s="823">
        <f>H60*$F60+O60*$M60</f>
        <v>0.047923</v>
      </c>
      <c r="V60" s="823">
        <f>I60*$F60+P60*$M60</f>
        <v>0.000348</v>
      </c>
      <c r="W60" s="823">
        <f>J60*$F60+Q60*$M60</f>
        <v>0.017096</v>
      </c>
      <c r="X60" s="823">
        <f>K60*$F60+R60*$M60</f>
        <v>0.0178</v>
      </c>
      <c r="Y60" s="823">
        <f>L60*$F60+S60*$M60</f>
        <v>0.0047850000000000002</v>
      </c>
    </row>
    <row r="61">
      <c r="A61" s="421"/>
      <c r="B61" s="89" t="s">
        <v>630</v>
      </c>
      <c r="C61" s="89" t="s">
        <v>434</v>
      </c>
      <c r="D61" s="824">
        <v>0.35416666666666702</v>
      </c>
      <c r="E61" s="824"/>
      <c r="F61" s="819">
        <f>F60</f>
        <v>0.87</v>
      </c>
      <c r="G61" s="429">
        <f>G60</f>
        <v>0.59409999999999996</v>
      </c>
      <c r="H61" s="429">
        <f>H60</f>
        <v>0.050900000000000001</v>
      </c>
      <c r="I61" s="429">
        <f>I60</f>
        <v>0.00040000000000000002</v>
      </c>
      <c r="J61" s="429">
        <f>J60</f>
        <v>0.0172</v>
      </c>
      <c r="K61" s="429">
        <f>K60</f>
        <v>0.020400000000000001</v>
      </c>
      <c r="L61" s="429">
        <f>L60</f>
        <v>0.0054999999999999997</v>
      </c>
      <c r="M61" s="819">
        <f>1-F61</f>
        <v>0.13</v>
      </c>
      <c r="N61" s="429">
        <f>N60</f>
        <v>0.63900000000000001</v>
      </c>
      <c r="O61" s="429">
        <f>O60</f>
        <v>0.028000000000000001</v>
      </c>
      <c r="P61" s="821">
        <f>P60</f>
        <v>0</v>
      </c>
      <c r="Q61" s="429">
        <f>Q60</f>
        <v>0.016400000000000001</v>
      </c>
      <c r="R61" s="429">
        <f>R60</f>
        <v>0.00040000000000000002</v>
      </c>
      <c r="S61" s="429">
        <f>S60</f>
        <v>0</v>
      </c>
      <c r="T61" s="823">
        <f>G61*$F61+N61*$M61</f>
        <v>0.59993700000000005</v>
      </c>
      <c r="U61" s="823">
        <f>H61*$F61+O61*$M61</f>
        <v>0.047923</v>
      </c>
      <c r="V61" s="823">
        <f>I61*$F61+P61*$M61</f>
        <v>0.000348</v>
      </c>
      <c r="W61" s="823">
        <f>J61*$F61+Q61*$M61</f>
        <v>0.017096</v>
      </c>
      <c r="X61" s="823">
        <f>K61*$F61+R61*$M61</f>
        <v>0.0178</v>
      </c>
      <c r="Y61" s="823">
        <f>L61*$F61+S61*$M61</f>
        <v>0.0047850000000000002</v>
      </c>
    </row>
    <row r="62">
      <c r="A62" s="421"/>
      <c r="B62" s="89" t="s">
        <v>630</v>
      </c>
      <c r="C62" s="89" t="s">
        <v>434</v>
      </c>
      <c r="D62" s="824">
        <v>0.5</v>
      </c>
      <c r="E62" s="824"/>
      <c r="F62" s="819">
        <f>F61</f>
        <v>0.87</v>
      </c>
      <c r="G62" s="429">
        <f>G61</f>
        <v>0.59409999999999996</v>
      </c>
      <c r="H62" s="429">
        <f>H61</f>
        <v>0.050900000000000001</v>
      </c>
      <c r="I62" s="429">
        <f>I61</f>
        <v>0.00040000000000000002</v>
      </c>
      <c r="J62" s="429">
        <f>J61</f>
        <v>0.0172</v>
      </c>
      <c r="K62" s="429">
        <f>K61</f>
        <v>0.020400000000000001</v>
      </c>
      <c r="L62" s="429">
        <f>L61</f>
        <v>0.0054999999999999997</v>
      </c>
      <c r="M62" s="819">
        <f>1-F62</f>
        <v>0.13</v>
      </c>
      <c r="N62" s="429">
        <f>N61</f>
        <v>0.63900000000000001</v>
      </c>
      <c r="O62" s="429">
        <f>O61</f>
        <v>0.028000000000000001</v>
      </c>
      <c r="P62" s="821">
        <f>P61</f>
        <v>0</v>
      </c>
      <c r="Q62" s="429">
        <f>Q61</f>
        <v>0.016400000000000001</v>
      </c>
      <c r="R62" s="429">
        <f>R61</f>
        <v>0.00040000000000000002</v>
      </c>
      <c r="S62" s="429">
        <f>S61</f>
        <v>0</v>
      </c>
      <c r="T62" s="823">
        <f>G62*$F62+N62*$M62</f>
        <v>0.59993700000000005</v>
      </c>
      <c r="U62" s="823">
        <f>H62*$F62+O62*$M62</f>
        <v>0.047923</v>
      </c>
      <c r="V62" s="823">
        <f>I62*$F62+P62*$M62</f>
        <v>0.000348</v>
      </c>
      <c r="W62" s="823">
        <f>J62*$F62+Q62*$M62</f>
        <v>0.017096</v>
      </c>
      <c r="X62" s="823">
        <f>K62*$F62+R62*$M62</f>
        <v>0.0178</v>
      </c>
      <c r="Y62" s="823">
        <f>L62*$F62+S62*$M62</f>
        <v>0.0047850000000000002</v>
      </c>
    </row>
    <row r="63">
      <c r="A63" s="421"/>
      <c r="B63" s="89" t="s">
        <v>631</v>
      </c>
      <c r="C63" s="89" t="s">
        <v>437</v>
      </c>
      <c r="D63" s="824">
        <v>0.6875</v>
      </c>
      <c r="E63" s="824"/>
      <c r="F63" s="819">
        <f>F62</f>
        <v>0.87</v>
      </c>
      <c r="G63" s="429">
        <f>G62</f>
        <v>0.59409999999999996</v>
      </c>
      <c r="H63" s="429">
        <f>H62</f>
        <v>0.050900000000000001</v>
      </c>
      <c r="I63" s="429">
        <f>I62</f>
        <v>0.00040000000000000002</v>
      </c>
      <c r="J63" s="429">
        <f>J62</f>
        <v>0.0172</v>
      </c>
      <c r="K63" s="429">
        <f>K62</f>
        <v>0.020400000000000001</v>
      </c>
      <c r="L63" s="429">
        <f>L62</f>
        <v>0.0054999999999999997</v>
      </c>
      <c r="M63" s="819">
        <f>1-F63</f>
        <v>0.13</v>
      </c>
      <c r="N63" s="429">
        <f>N62</f>
        <v>0.63900000000000001</v>
      </c>
      <c r="O63" s="429">
        <f>O62</f>
        <v>0.028000000000000001</v>
      </c>
      <c r="P63" s="821">
        <f>P62</f>
        <v>0</v>
      </c>
      <c r="Q63" s="429">
        <f>Q62</f>
        <v>0.016400000000000001</v>
      </c>
      <c r="R63" s="429">
        <f>R62</f>
        <v>0.00040000000000000002</v>
      </c>
      <c r="S63" s="429">
        <f>S62</f>
        <v>0</v>
      </c>
      <c r="T63" s="823">
        <f>G63*$F63+N63*$M63</f>
        <v>0.59993700000000005</v>
      </c>
      <c r="U63" s="823">
        <f>H63*$F63+O63*$M63</f>
        <v>0.047923</v>
      </c>
      <c r="V63" s="823">
        <f>I63*$F63+P63*$M63</f>
        <v>0.000348</v>
      </c>
      <c r="W63" s="823">
        <f>J63*$F63+Q63*$M63</f>
        <v>0.017096</v>
      </c>
      <c r="X63" s="823">
        <f>K63*$F63+R63*$M63</f>
        <v>0.0178</v>
      </c>
      <c r="Y63" s="823">
        <f>L63*$F63+S63*$M63</f>
        <v>0.0047850000000000002</v>
      </c>
    </row>
    <row r="64">
      <c r="A64" s="421"/>
      <c r="B64" s="89" t="s">
        <v>631</v>
      </c>
      <c r="C64" s="89" t="s">
        <v>437</v>
      </c>
      <c r="D64" s="824">
        <v>0.83333333333333304</v>
      </c>
      <c r="E64" s="824"/>
      <c r="F64" s="819">
        <f>F63</f>
        <v>0.87</v>
      </c>
      <c r="G64" s="429">
        <f>G63</f>
        <v>0.59409999999999996</v>
      </c>
      <c r="H64" s="429">
        <f>H63</f>
        <v>0.050900000000000001</v>
      </c>
      <c r="I64" s="429">
        <f>I63</f>
        <v>0.00040000000000000002</v>
      </c>
      <c r="J64" s="429">
        <f>J63</f>
        <v>0.0172</v>
      </c>
      <c r="K64" s="429">
        <f>K63</f>
        <v>0.020400000000000001</v>
      </c>
      <c r="L64" s="429">
        <f>L63</f>
        <v>0.0054999999999999997</v>
      </c>
      <c r="M64" s="819">
        <f>1-F64</f>
        <v>0.13</v>
      </c>
      <c r="N64" s="429">
        <f>N63</f>
        <v>0.63900000000000001</v>
      </c>
      <c r="O64" s="429">
        <f>O63</f>
        <v>0.028000000000000001</v>
      </c>
      <c r="P64" s="821">
        <f>P63</f>
        <v>0</v>
      </c>
      <c r="Q64" s="429">
        <f>Q63</f>
        <v>0.016400000000000001</v>
      </c>
      <c r="R64" s="429">
        <f>R63</f>
        <v>0.00040000000000000002</v>
      </c>
      <c r="S64" s="429">
        <f>S63</f>
        <v>0</v>
      </c>
      <c r="T64" s="823">
        <f>G64*$F64+N64*$M64</f>
        <v>0.59993700000000005</v>
      </c>
      <c r="U64" s="823">
        <f>H64*$F64+O64*$M64</f>
        <v>0.047923</v>
      </c>
      <c r="V64" s="823">
        <f>I64*$F64+P64*$M64</f>
        <v>0.000348</v>
      </c>
      <c r="W64" s="823">
        <f>J64*$F64+Q64*$M64</f>
        <v>0.017096</v>
      </c>
      <c r="X64" s="823">
        <f>K64*$F64+R64*$M64</f>
        <v>0.0178</v>
      </c>
      <c r="Y64" s="823">
        <f>L64*$F64+S64*$M64</f>
        <v>0.0047850000000000002</v>
      </c>
      <c r="Z64" s="51"/>
    </row>
    <row r="65">
      <c r="A65" s="421"/>
      <c r="B65" s="89" t="s">
        <v>632</v>
      </c>
      <c r="C65" s="89" t="s">
        <v>424</v>
      </c>
      <c r="D65" s="824">
        <v>0.020833333333333301</v>
      </c>
      <c r="E65" s="824"/>
      <c r="F65" s="819">
        <f>F64</f>
        <v>0.87</v>
      </c>
      <c r="G65" s="429">
        <f>G64</f>
        <v>0.59409999999999996</v>
      </c>
      <c r="H65" s="429">
        <f>H64</f>
        <v>0.050900000000000001</v>
      </c>
      <c r="I65" s="429">
        <f>I64</f>
        <v>0.00040000000000000002</v>
      </c>
      <c r="J65" s="429">
        <f>J64</f>
        <v>0.0172</v>
      </c>
      <c r="K65" s="429">
        <f>K64</f>
        <v>0.020400000000000001</v>
      </c>
      <c r="L65" s="429">
        <f>L64</f>
        <v>0.0054999999999999997</v>
      </c>
      <c r="M65" s="819">
        <f>1-F65</f>
        <v>0.13</v>
      </c>
      <c r="N65" s="429">
        <f>N64</f>
        <v>0.63900000000000001</v>
      </c>
      <c r="O65" s="429">
        <f>O64</f>
        <v>0.028000000000000001</v>
      </c>
      <c r="P65" s="821">
        <f>P64</f>
        <v>0</v>
      </c>
      <c r="Q65" s="429">
        <f>Q64</f>
        <v>0.016400000000000001</v>
      </c>
      <c r="R65" s="429">
        <f>R64</f>
        <v>0.00040000000000000002</v>
      </c>
      <c r="S65" s="429">
        <f>S64</f>
        <v>0</v>
      </c>
      <c r="T65" s="823">
        <f>G65*$F65+N65*$M65</f>
        <v>0.59993700000000005</v>
      </c>
      <c r="U65" s="823">
        <f>H65*$F65+O65*$M65</f>
        <v>0.047923</v>
      </c>
      <c r="V65" s="823">
        <f>I65*$F65+P65*$M65</f>
        <v>0.000348</v>
      </c>
      <c r="W65" s="823">
        <f>J65*$F65+Q65*$M65</f>
        <v>0.017096</v>
      </c>
      <c r="X65" s="823">
        <f>K65*$F65+R65*$M65</f>
        <v>0.0178</v>
      </c>
      <c r="Y65" s="823">
        <f>L65*$F65+S65*$M65</f>
        <v>0.0047850000000000002</v>
      </c>
    </row>
    <row r="66">
      <c r="A66" s="421"/>
      <c r="B66" s="89" t="s">
        <v>632</v>
      </c>
      <c r="C66" s="89" t="s">
        <v>424</v>
      </c>
      <c r="D66" s="824">
        <v>0.16666666666666699</v>
      </c>
      <c r="E66" s="824"/>
      <c r="F66" s="819">
        <f>F65</f>
        <v>0.87</v>
      </c>
      <c r="G66" s="429">
        <f>G65</f>
        <v>0.59409999999999996</v>
      </c>
      <c r="H66" s="429">
        <f>H65</f>
        <v>0.050900000000000001</v>
      </c>
      <c r="I66" s="429">
        <f>I65</f>
        <v>0.00040000000000000002</v>
      </c>
      <c r="J66" s="429">
        <f>J65</f>
        <v>0.0172</v>
      </c>
      <c r="K66" s="429">
        <f>K65</f>
        <v>0.020400000000000001</v>
      </c>
      <c r="L66" s="429">
        <f>L65</f>
        <v>0.0054999999999999997</v>
      </c>
      <c r="M66" s="819">
        <f>1-F66</f>
        <v>0.13</v>
      </c>
      <c r="N66" s="429">
        <f>N65</f>
        <v>0.63900000000000001</v>
      </c>
      <c r="O66" s="429">
        <f>O65</f>
        <v>0.028000000000000001</v>
      </c>
      <c r="P66" s="821">
        <f>P65</f>
        <v>0</v>
      </c>
      <c r="Q66" s="429">
        <f>Q65</f>
        <v>0.016400000000000001</v>
      </c>
      <c r="R66" s="429">
        <f>R65</f>
        <v>0.00040000000000000002</v>
      </c>
      <c r="S66" s="429">
        <f>S65</f>
        <v>0</v>
      </c>
      <c r="T66" s="823">
        <f>G66*$F66+N66*$M66</f>
        <v>0.59993700000000005</v>
      </c>
      <c r="U66" s="823">
        <f>H66*$F66+O66*$M66</f>
        <v>0.047923</v>
      </c>
      <c r="V66" s="823">
        <f>I66*$F66+P66*$M66</f>
        <v>0.000348</v>
      </c>
      <c r="W66" s="823">
        <f>J66*$F66+Q66*$M66</f>
        <v>0.017096</v>
      </c>
      <c r="X66" s="823">
        <f>K66*$F66+R66*$M66</f>
        <v>0.0178</v>
      </c>
      <c r="Y66" s="823">
        <f>L66*$F66+S66*$M66</f>
        <v>0.0047850000000000002</v>
      </c>
    </row>
    <row r="67">
      <c r="A67" s="421"/>
      <c r="B67" s="89"/>
      <c r="C67" s="89" t="s">
        <v>434</v>
      </c>
      <c r="D67" s="824">
        <v>0.35416666666666702</v>
      </c>
      <c r="E67" s="824"/>
      <c r="F67" s="819">
        <f>F66</f>
        <v>0.87</v>
      </c>
      <c r="G67" s="429">
        <f>G66</f>
        <v>0.59409999999999996</v>
      </c>
      <c r="H67" s="429">
        <f>H66</f>
        <v>0.050900000000000001</v>
      </c>
      <c r="I67" s="429">
        <f>I66</f>
        <v>0.00040000000000000002</v>
      </c>
      <c r="J67" s="429">
        <f>J66</f>
        <v>0.0172</v>
      </c>
      <c r="K67" s="429">
        <f>K66</f>
        <v>0.020400000000000001</v>
      </c>
      <c r="L67" s="429">
        <f>L66</f>
        <v>0.0054999999999999997</v>
      </c>
      <c r="M67" s="819">
        <f>1-F67</f>
        <v>0.13</v>
      </c>
      <c r="N67" s="429">
        <f>N66</f>
        <v>0.63900000000000001</v>
      </c>
      <c r="O67" s="429">
        <f>O66</f>
        <v>0.028000000000000001</v>
      </c>
      <c r="P67" s="821">
        <f>P66</f>
        <v>0</v>
      </c>
      <c r="Q67" s="429">
        <f>Q66</f>
        <v>0.016400000000000001</v>
      </c>
      <c r="R67" s="429">
        <f>R66</f>
        <v>0.00040000000000000002</v>
      </c>
      <c r="S67" s="429">
        <f>S66</f>
        <v>0</v>
      </c>
      <c r="T67" s="823">
        <f>G67*$F67+N67*$M67</f>
        <v>0.59993700000000005</v>
      </c>
      <c r="U67" s="823">
        <f>H67*$F67+O67*$M67</f>
        <v>0.047923</v>
      </c>
      <c r="V67" s="823">
        <f>I67*$F67+P67*$M67</f>
        <v>0.000348</v>
      </c>
      <c r="W67" s="823">
        <f>J67*$F67+Q67*$M67</f>
        <v>0.017096</v>
      </c>
      <c r="X67" s="823">
        <f>K67*$F67+R67*$M67</f>
        <v>0.0178</v>
      </c>
      <c r="Y67" s="823">
        <f>L67*$F67+S67*$M67</f>
        <v>0.0047850000000000002</v>
      </c>
    </row>
    <row r="68">
      <c r="A68" s="421"/>
      <c r="B68" s="89"/>
      <c r="C68" s="89" t="s">
        <v>434</v>
      </c>
      <c r="D68" s="824">
        <v>0.5</v>
      </c>
      <c r="E68" s="824"/>
      <c r="F68" s="819">
        <f>F67</f>
        <v>0.87</v>
      </c>
      <c r="G68" s="429">
        <f>G67</f>
        <v>0.59409999999999996</v>
      </c>
      <c r="H68" s="429">
        <f>H67</f>
        <v>0.050900000000000001</v>
      </c>
      <c r="I68" s="429">
        <f>I67</f>
        <v>0.00040000000000000002</v>
      </c>
      <c r="J68" s="429">
        <f>J67</f>
        <v>0.0172</v>
      </c>
      <c r="K68" s="429">
        <f>K67</f>
        <v>0.020400000000000001</v>
      </c>
      <c r="L68" s="429">
        <f>L67</f>
        <v>0.0054999999999999997</v>
      </c>
      <c r="M68" s="819">
        <f>1-F68</f>
        <v>0.13</v>
      </c>
      <c r="N68" s="429">
        <f>N67</f>
        <v>0.63900000000000001</v>
      </c>
      <c r="O68" s="429">
        <f>O67</f>
        <v>0.028000000000000001</v>
      </c>
      <c r="P68" s="821">
        <f>P67</f>
        <v>0</v>
      </c>
      <c r="Q68" s="429">
        <f>Q67</f>
        <v>0.016400000000000001</v>
      </c>
      <c r="R68" s="429">
        <f>R67</f>
        <v>0.00040000000000000002</v>
      </c>
      <c r="S68" s="429">
        <f>S67</f>
        <v>0</v>
      </c>
      <c r="T68" s="823">
        <f>G68*$F68+N68*$M68</f>
        <v>0.59993700000000005</v>
      </c>
      <c r="U68" s="823">
        <f>H68*$F68+O68*$M68</f>
        <v>0.047923</v>
      </c>
      <c r="V68" s="823">
        <f>I68*$F68+P68*$M68</f>
        <v>0.000348</v>
      </c>
      <c r="W68" s="823">
        <f>J68*$F68+Q68*$M68</f>
        <v>0.017096</v>
      </c>
      <c r="X68" s="823">
        <f>K68*$F68+R68*$M68</f>
        <v>0.0178</v>
      </c>
      <c r="Y68" s="823">
        <f>L68*$F68+S68*$M68</f>
        <v>0.0047850000000000002</v>
      </c>
    </row>
    <row r="69">
      <c r="A69" s="421"/>
      <c r="B69" s="89"/>
      <c r="C69" s="89" t="s">
        <v>437</v>
      </c>
      <c r="D69" s="824">
        <v>0.6875</v>
      </c>
      <c r="E69" s="824"/>
      <c r="F69" s="819">
        <f>F68</f>
        <v>0.87</v>
      </c>
      <c r="G69" s="429">
        <f>G68</f>
        <v>0.59409999999999996</v>
      </c>
      <c r="H69" s="429">
        <f>H68</f>
        <v>0.050900000000000001</v>
      </c>
      <c r="I69" s="429">
        <f>I68</f>
        <v>0.00040000000000000002</v>
      </c>
      <c r="J69" s="429">
        <f>J68</f>
        <v>0.0172</v>
      </c>
      <c r="K69" s="429">
        <f>K68</f>
        <v>0.020400000000000001</v>
      </c>
      <c r="L69" s="429">
        <f>L68</f>
        <v>0.0054999999999999997</v>
      </c>
      <c r="M69" s="819">
        <f>1-F69</f>
        <v>0.13</v>
      </c>
      <c r="N69" s="429">
        <f>N68</f>
        <v>0.63900000000000001</v>
      </c>
      <c r="O69" s="429">
        <f>O68</f>
        <v>0.028000000000000001</v>
      </c>
      <c r="P69" s="821">
        <f>P68</f>
        <v>0</v>
      </c>
      <c r="Q69" s="429">
        <f>Q68</f>
        <v>0.016400000000000001</v>
      </c>
      <c r="R69" s="429">
        <f>R68</f>
        <v>0.00040000000000000002</v>
      </c>
      <c r="S69" s="429">
        <f>S68</f>
        <v>0</v>
      </c>
      <c r="T69" s="823">
        <f>G69*$F69+N69*$M69</f>
        <v>0.59993700000000005</v>
      </c>
      <c r="U69" s="823">
        <f>H69*$F69+O69*$M69</f>
        <v>0.047923</v>
      </c>
      <c r="V69" s="823">
        <f>I69*$F69+P69*$M69</f>
        <v>0.000348</v>
      </c>
      <c r="W69" s="823">
        <f>J69*$F69+Q69*$M69</f>
        <v>0.017096</v>
      </c>
      <c r="X69" s="823">
        <f>K69*$F69+R69*$M69</f>
        <v>0.0178</v>
      </c>
      <c r="Y69" s="823">
        <f>L69*$F69+S69*$M69</f>
        <v>0.0047850000000000002</v>
      </c>
    </row>
    <row r="70">
      <c r="A70" s="421"/>
      <c r="B70" s="89"/>
      <c r="C70" s="89" t="s">
        <v>437</v>
      </c>
      <c r="D70" s="824">
        <v>0.83333333333333304</v>
      </c>
      <c r="E70" s="824"/>
      <c r="F70" s="819">
        <f>F69</f>
        <v>0.87</v>
      </c>
      <c r="G70" s="429">
        <f>G69</f>
        <v>0.59409999999999996</v>
      </c>
      <c r="H70" s="429">
        <f>H69</f>
        <v>0.050900000000000001</v>
      </c>
      <c r="I70" s="429">
        <f>I69</f>
        <v>0.00040000000000000002</v>
      </c>
      <c r="J70" s="429">
        <f>J69</f>
        <v>0.0172</v>
      </c>
      <c r="K70" s="429">
        <f>K69</f>
        <v>0.020400000000000001</v>
      </c>
      <c r="L70" s="429">
        <f>L69</f>
        <v>0.0054999999999999997</v>
      </c>
      <c r="M70" s="819">
        <f>1-F70</f>
        <v>0.13</v>
      </c>
      <c r="N70" s="429">
        <f>N69</f>
        <v>0.63900000000000001</v>
      </c>
      <c r="O70" s="429">
        <f>O69</f>
        <v>0.028000000000000001</v>
      </c>
      <c r="P70" s="821">
        <f>P69</f>
        <v>0</v>
      </c>
      <c r="Q70" s="429">
        <f>Q69</f>
        <v>0.016400000000000001</v>
      </c>
      <c r="R70" s="429">
        <f>R69</f>
        <v>0.00040000000000000002</v>
      </c>
      <c r="S70" s="429">
        <f>S69</f>
        <v>0</v>
      </c>
      <c r="T70" s="823">
        <f>G70*$F70+N70*$M70</f>
        <v>0.59993700000000005</v>
      </c>
      <c r="U70" s="823">
        <f>H70*$F70+O70*$M70</f>
        <v>0.047923</v>
      </c>
      <c r="V70" s="823">
        <f>I70*$F70+P70*$M70</f>
        <v>0.000348</v>
      </c>
      <c r="W70" s="823">
        <f>J70*$F70+Q70*$M70</f>
        <v>0.017096</v>
      </c>
      <c r="X70" s="823">
        <f>K70*$F70+R70*$M70</f>
        <v>0.0178</v>
      </c>
      <c r="Y70" s="823">
        <f>L70*$F70+S70*$M70</f>
        <v>0.0047850000000000002</v>
      </c>
    </row>
    <row r="71">
      <c r="A71" s="421"/>
      <c r="B71" s="89"/>
      <c r="C71" s="89" t="s">
        <v>424</v>
      </c>
      <c r="D71" s="824">
        <v>0.020833333333333301</v>
      </c>
      <c r="E71" s="824"/>
      <c r="F71" s="819">
        <f>F70</f>
        <v>0.87</v>
      </c>
      <c r="G71" s="429">
        <f>G70</f>
        <v>0.59409999999999996</v>
      </c>
      <c r="H71" s="429">
        <f>H70</f>
        <v>0.050900000000000001</v>
      </c>
      <c r="I71" s="429">
        <f>I70</f>
        <v>0.00040000000000000002</v>
      </c>
      <c r="J71" s="429">
        <f>J70</f>
        <v>0.0172</v>
      </c>
      <c r="K71" s="429">
        <f>K70</f>
        <v>0.020400000000000001</v>
      </c>
      <c r="L71" s="429">
        <f>L70</f>
        <v>0.0054999999999999997</v>
      </c>
      <c r="M71" s="819">
        <f>1-F71</f>
        <v>0.13</v>
      </c>
      <c r="N71" s="429">
        <f>N70</f>
        <v>0.63900000000000001</v>
      </c>
      <c r="O71" s="429">
        <f>O70</f>
        <v>0.028000000000000001</v>
      </c>
      <c r="P71" s="821">
        <f>P70</f>
        <v>0</v>
      </c>
      <c r="Q71" s="429">
        <f>Q70</f>
        <v>0.016400000000000001</v>
      </c>
      <c r="R71" s="429">
        <f>R70</f>
        <v>0.00040000000000000002</v>
      </c>
      <c r="S71" s="429">
        <f>S70</f>
        <v>0</v>
      </c>
      <c r="T71" s="823">
        <f>G71*$F71+N71*$M71</f>
        <v>0.59993700000000005</v>
      </c>
      <c r="U71" s="823">
        <f>H71*$F71+O71*$M71</f>
        <v>0.047923</v>
      </c>
      <c r="V71" s="823">
        <f>I71*$F71+P71*$M71</f>
        <v>0.000348</v>
      </c>
      <c r="W71" s="823">
        <f>J71*$F71+Q71*$M71</f>
        <v>0.017096</v>
      </c>
      <c r="X71" s="823">
        <f>K71*$F71+R71*$M71</f>
        <v>0.0178</v>
      </c>
      <c r="Y71" s="823">
        <f>L71*$F71+S71*$M71</f>
        <v>0.0047850000000000002</v>
      </c>
    </row>
    <row r="72">
      <c r="A72" s="421"/>
      <c r="B72" s="89"/>
      <c r="C72" s="89" t="s">
        <v>424</v>
      </c>
      <c r="D72" s="824">
        <v>0.16666666666666699</v>
      </c>
      <c r="E72" s="824"/>
      <c r="F72" s="819">
        <f>F71</f>
        <v>0.87</v>
      </c>
      <c r="G72" s="429">
        <f>G71</f>
        <v>0.59409999999999996</v>
      </c>
      <c r="H72" s="429">
        <f>H71</f>
        <v>0.050900000000000001</v>
      </c>
      <c r="I72" s="429">
        <f>I71</f>
        <v>0.00040000000000000002</v>
      </c>
      <c r="J72" s="429">
        <f>J71</f>
        <v>0.0172</v>
      </c>
      <c r="K72" s="429">
        <f>K71</f>
        <v>0.020400000000000001</v>
      </c>
      <c r="L72" s="429">
        <f>L71</f>
        <v>0.0054999999999999997</v>
      </c>
      <c r="M72" s="819">
        <f>1-F72</f>
        <v>0.13</v>
      </c>
      <c r="N72" s="429">
        <f>N71</f>
        <v>0.63900000000000001</v>
      </c>
      <c r="O72" s="429">
        <f>O71</f>
        <v>0.028000000000000001</v>
      </c>
      <c r="P72" s="821">
        <f>P71</f>
        <v>0</v>
      </c>
      <c r="Q72" s="429">
        <f>Q71</f>
        <v>0.016400000000000001</v>
      </c>
      <c r="R72" s="429">
        <f>R71</f>
        <v>0.00040000000000000002</v>
      </c>
      <c r="S72" s="429">
        <f>S71</f>
        <v>0</v>
      </c>
      <c r="T72" s="823">
        <f>G72*$F72+N72*$M72</f>
        <v>0.59993700000000005</v>
      </c>
      <c r="U72" s="823">
        <f>H72*$F72+O72*$M72</f>
        <v>0.047923</v>
      </c>
      <c r="V72" s="823">
        <f>I72*$F72+P72*$M72</f>
        <v>0.000348</v>
      </c>
      <c r="W72" s="823">
        <f>J72*$F72+Q72*$M72</f>
        <v>0.017096</v>
      </c>
      <c r="X72" s="823">
        <f>K72*$F72+R72*$M72</f>
        <v>0.0178</v>
      </c>
      <c r="Y72" s="823">
        <f>L72*$F72+S72*$M72</f>
        <v>0.0047850000000000002</v>
      </c>
    </row>
    <row r="73">
      <c r="A73" s="421"/>
      <c r="B73" s="89"/>
      <c r="C73" s="89" t="s">
        <v>434</v>
      </c>
      <c r="D73" s="824">
        <v>0.35416666666666702</v>
      </c>
      <c r="E73" s="824"/>
      <c r="F73" s="819">
        <f>F72</f>
        <v>0.87</v>
      </c>
      <c r="G73" s="429">
        <f>G72</f>
        <v>0.59409999999999996</v>
      </c>
      <c r="H73" s="429">
        <f>H72</f>
        <v>0.050900000000000001</v>
      </c>
      <c r="I73" s="429">
        <f>I72</f>
        <v>0.00040000000000000002</v>
      </c>
      <c r="J73" s="429">
        <f>J72</f>
        <v>0.0172</v>
      </c>
      <c r="K73" s="429">
        <f>K72</f>
        <v>0.020400000000000001</v>
      </c>
      <c r="L73" s="429">
        <f>L72</f>
        <v>0.0054999999999999997</v>
      </c>
      <c r="M73" s="819">
        <f>1-F73</f>
        <v>0.13</v>
      </c>
      <c r="N73" s="429">
        <f>N72</f>
        <v>0.63900000000000001</v>
      </c>
      <c r="O73" s="429">
        <f>O72</f>
        <v>0.028000000000000001</v>
      </c>
      <c r="P73" s="821">
        <f>P72</f>
        <v>0</v>
      </c>
      <c r="Q73" s="429">
        <f>Q72</f>
        <v>0.016400000000000001</v>
      </c>
      <c r="R73" s="429">
        <f>R72</f>
        <v>0.00040000000000000002</v>
      </c>
      <c r="S73" s="429">
        <f>S72</f>
        <v>0</v>
      </c>
      <c r="T73" s="823">
        <f>G73*$F73+N73*$M73</f>
        <v>0.59993700000000005</v>
      </c>
      <c r="U73" s="823">
        <f>H73*$F73+O73*$M73</f>
        <v>0.047923</v>
      </c>
      <c r="V73" s="823">
        <f>I73*$F73+P73*$M73</f>
        <v>0.000348</v>
      </c>
      <c r="W73" s="823">
        <f>J73*$F73+Q73*$M73</f>
        <v>0.017096</v>
      </c>
      <c r="X73" s="823">
        <f>K73*$F73+R73*$M73</f>
        <v>0.0178</v>
      </c>
      <c r="Y73" s="823">
        <f>L73*$F73+S73*$M73</f>
        <v>0.0047850000000000002</v>
      </c>
    </row>
    <row r="74">
      <c r="A74" s="421"/>
      <c r="B74" s="89"/>
      <c r="C74" s="89" t="s">
        <v>434</v>
      </c>
      <c r="D74" s="824">
        <v>0.5</v>
      </c>
      <c r="E74" s="824"/>
      <c r="F74" s="819">
        <f>F73</f>
        <v>0.87</v>
      </c>
      <c r="G74" s="429">
        <f>G73</f>
        <v>0.59409999999999996</v>
      </c>
      <c r="H74" s="429">
        <f>H73</f>
        <v>0.050900000000000001</v>
      </c>
      <c r="I74" s="429">
        <f>I73</f>
        <v>0.00040000000000000002</v>
      </c>
      <c r="J74" s="429">
        <f>J73</f>
        <v>0.0172</v>
      </c>
      <c r="K74" s="429">
        <f>K73</f>
        <v>0.020400000000000001</v>
      </c>
      <c r="L74" s="429">
        <f>L73</f>
        <v>0.0054999999999999997</v>
      </c>
      <c r="M74" s="819">
        <f>1-F74</f>
        <v>0.13</v>
      </c>
      <c r="N74" s="429">
        <f>N73</f>
        <v>0.63900000000000001</v>
      </c>
      <c r="O74" s="429">
        <f>O73</f>
        <v>0.028000000000000001</v>
      </c>
      <c r="P74" s="821">
        <f>P73</f>
        <v>0</v>
      </c>
      <c r="Q74" s="429">
        <f>Q73</f>
        <v>0.016400000000000001</v>
      </c>
      <c r="R74" s="429">
        <f>R73</f>
        <v>0.00040000000000000002</v>
      </c>
      <c r="S74" s="429">
        <f>S73</f>
        <v>0</v>
      </c>
      <c r="T74" s="823">
        <f>G74*$F74+N74*$M74</f>
        <v>0.59993700000000005</v>
      </c>
      <c r="U74" s="823">
        <f>H74*$F74+O74*$M74</f>
        <v>0.047923</v>
      </c>
      <c r="V74" s="823">
        <f>I74*$F74+P74*$M74</f>
        <v>0.000348</v>
      </c>
      <c r="W74" s="823">
        <f>J74*$F74+Q74*$M74</f>
        <v>0.017096</v>
      </c>
      <c r="X74" s="823">
        <f>K74*$F74+R74*$M74</f>
        <v>0.0178</v>
      </c>
      <c r="Y74" s="823">
        <f>L74*$F74+S74*$M74</f>
        <v>0.0047850000000000002</v>
      </c>
    </row>
    <row r="75">
      <c r="A75" s="421"/>
      <c r="B75" s="89"/>
      <c r="C75" s="89"/>
      <c r="D75" s="824">
        <v>0.6875</v>
      </c>
      <c r="E75" s="824"/>
      <c r="F75" s="819">
        <f>F74</f>
        <v>0.87</v>
      </c>
      <c r="G75" s="429">
        <f>G74</f>
        <v>0.59409999999999996</v>
      </c>
      <c r="H75" s="429">
        <f>H74</f>
        <v>0.050900000000000001</v>
      </c>
      <c r="I75" s="429">
        <f>I74</f>
        <v>0.00040000000000000002</v>
      </c>
      <c r="J75" s="429">
        <f>J74</f>
        <v>0.0172</v>
      </c>
      <c r="K75" s="429">
        <f>K74</f>
        <v>0.020400000000000001</v>
      </c>
      <c r="L75" s="429">
        <f>L74</f>
        <v>0.0054999999999999997</v>
      </c>
      <c r="M75" s="819">
        <f>1-F75</f>
        <v>0.13</v>
      </c>
      <c r="N75" s="429">
        <f>N74</f>
        <v>0.63900000000000001</v>
      </c>
      <c r="O75" s="429">
        <f>O74</f>
        <v>0.028000000000000001</v>
      </c>
      <c r="P75" s="821">
        <f>P74</f>
        <v>0</v>
      </c>
      <c r="Q75" s="429">
        <f>Q74</f>
        <v>0.016400000000000001</v>
      </c>
      <c r="R75" s="429">
        <f>R74</f>
        <v>0.00040000000000000002</v>
      </c>
      <c r="S75" s="429">
        <f>S74</f>
        <v>0</v>
      </c>
      <c r="T75" s="823">
        <f>G75*$F75+N75*$M75</f>
        <v>0.59993700000000005</v>
      </c>
      <c r="U75" s="823">
        <f>H75*$F75+O75*$M75</f>
        <v>0.047923</v>
      </c>
      <c r="V75" s="823">
        <f>I75*$F75+P75*$M75</f>
        <v>0.000348</v>
      </c>
      <c r="W75" s="823">
        <f>J75*$F75+Q75*$M75</f>
        <v>0.017096</v>
      </c>
      <c r="X75" s="823">
        <f>K75*$F75+R75*$M75</f>
        <v>0.0178</v>
      </c>
      <c r="Y75" s="823">
        <f>L75*$F75+S75*$M75</f>
        <v>0.0047850000000000002</v>
      </c>
    </row>
    <row r="76">
      <c r="A76" s="421"/>
      <c r="B76" s="89"/>
      <c r="C76" s="89"/>
      <c r="D76" s="824">
        <v>0.83333333333333304</v>
      </c>
      <c r="E76" s="824"/>
      <c r="F76" s="819">
        <f>F75</f>
        <v>0.87</v>
      </c>
      <c r="G76" s="429">
        <f>G75</f>
        <v>0.59409999999999996</v>
      </c>
      <c r="H76" s="429">
        <f>H75</f>
        <v>0.050900000000000001</v>
      </c>
      <c r="I76" s="429">
        <f>I75</f>
        <v>0.00040000000000000002</v>
      </c>
      <c r="J76" s="429">
        <f>J75</f>
        <v>0.0172</v>
      </c>
      <c r="K76" s="429">
        <f>K75</f>
        <v>0.020400000000000001</v>
      </c>
      <c r="L76" s="429">
        <f>L75</f>
        <v>0.0054999999999999997</v>
      </c>
      <c r="M76" s="819">
        <f>1-F76</f>
        <v>0.13</v>
      </c>
      <c r="N76" s="429">
        <f>N75</f>
        <v>0.63900000000000001</v>
      </c>
      <c r="O76" s="429">
        <f>O75</f>
        <v>0.028000000000000001</v>
      </c>
      <c r="P76" s="821">
        <f>P75</f>
        <v>0</v>
      </c>
      <c r="Q76" s="429">
        <f>Q75</f>
        <v>0.016400000000000001</v>
      </c>
      <c r="R76" s="429">
        <f>R75</f>
        <v>0.00040000000000000002</v>
      </c>
      <c r="S76" s="429">
        <f>S75</f>
        <v>0</v>
      </c>
      <c r="T76" s="823">
        <f>G76*$F76+N76*$M76</f>
        <v>0.59993700000000005</v>
      </c>
      <c r="U76" s="823">
        <f>H76*$F76+O76*$M76</f>
        <v>0.047923</v>
      </c>
      <c r="V76" s="823">
        <f>I76*$F76+P76*$M76</f>
        <v>0.000348</v>
      </c>
      <c r="W76" s="823">
        <f>J76*$F76+Q76*$M76</f>
        <v>0.017096</v>
      </c>
      <c r="X76" s="823">
        <f>K76*$F76+R76*$M76</f>
        <v>0.0178</v>
      </c>
      <c r="Y76" s="823">
        <f>L76*$F76+S76*$M76</f>
        <v>0.0047850000000000002</v>
      </c>
    </row>
    <row r="77">
      <c r="A77" s="421"/>
      <c r="B77" s="89"/>
      <c r="C77" s="89"/>
      <c r="D77" s="824">
        <v>0.020833333333333301</v>
      </c>
      <c r="E77" s="824"/>
      <c r="F77" s="819">
        <f>F76</f>
        <v>0.87</v>
      </c>
      <c r="G77" s="429">
        <f>G76</f>
        <v>0.59409999999999996</v>
      </c>
      <c r="H77" s="429">
        <f>H76</f>
        <v>0.050900000000000001</v>
      </c>
      <c r="I77" s="429">
        <f>I76</f>
        <v>0.00040000000000000002</v>
      </c>
      <c r="J77" s="429">
        <f>J76</f>
        <v>0.0172</v>
      </c>
      <c r="K77" s="429">
        <f>K76</f>
        <v>0.020400000000000001</v>
      </c>
      <c r="L77" s="429">
        <f>L76</f>
        <v>0.0054999999999999997</v>
      </c>
      <c r="M77" s="819">
        <f>1-F77</f>
        <v>0.13</v>
      </c>
      <c r="N77" s="429">
        <f>N76</f>
        <v>0.63900000000000001</v>
      </c>
      <c r="O77" s="429">
        <f>O76</f>
        <v>0.028000000000000001</v>
      </c>
      <c r="P77" s="821">
        <f>P76</f>
        <v>0</v>
      </c>
      <c r="Q77" s="429">
        <f>Q76</f>
        <v>0.016400000000000001</v>
      </c>
      <c r="R77" s="429">
        <f>R76</f>
        <v>0.00040000000000000002</v>
      </c>
      <c r="S77" s="429">
        <f>S76</f>
        <v>0</v>
      </c>
      <c r="T77" s="823">
        <f>G77*$F77+N77*$M77</f>
        <v>0.59993700000000005</v>
      </c>
      <c r="U77" s="823">
        <f>H77*$F77+O77*$M77</f>
        <v>0.047923</v>
      </c>
      <c r="V77" s="823">
        <f>I77*$F77+P77*$M77</f>
        <v>0.000348</v>
      </c>
      <c r="W77" s="823">
        <f>J77*$F77+Q77*$M77</f>
        <v>0.017096</v>
      </c>
      <c r="X77" s="823">
        <f>K77*$F77+R77*$M77</f>
        <v>0.0178</v>
      </c>
      <c r="Y77" s="823">
        <f>L77*$F77+S77*$M77</f>
        <v>0.0047850000000000002</v>
      </c>
    </row>
    <row r="78">
      <c r="A78" s="421"/>
      <c r="B78" s="89"/>
      <c r="C78" s="89"/>
      <c r="D78" s="824">
        <v>0.16666666666666699</v>
      </c>
      <c r="E78" s="824"/>
      <c r="F78" s="819">
        <f>F77</f>
        <v>0.87</v>
      </c>
      <c r="G78" s="429">
        <f>G77</f>
        <v>0.59409999999999996</v>
      </c>
      <c r="H78" s="429">
        <f>H77</f>
        <v>0.050900000000000001</v>
      </c>
      <c r="I78" s="429">
        <f>I77</f>
        <v>0.00040000000000000002</v>
      </c>
      <c r="J78" s="429">
        <f>J77</f>
        <v>0.0172</v>
      </c>
      <c r="K78" s="429">
        <f>K77</f>
        <v>0.020400000000000001</v>
      </c>
      <c r="L78" s="429">
        <f>L77</f>
        <v>0.0054999999999999997</v>
      </c>
      <c r="M78" s="819">
        <f>1-F78</f>
        <v>0.13</v>
      </c>
      <c r="N78" s="429">
        <f>N77</f>
        <v>0.63900000000000001</v>
      </c>
      <c r="O78" s="429">
        <f>O77</f>
        <v>0.028000000000000001</v>
      </c>
      <c r="P78" s="821">
        <f>P77</f>
        <v>0</v>
      </c>
      <c r="Q78" s="429">
        <f>Q77</f>
        <v>0.016400000000000001</v>
      </c>
      <c r="R78" s="429">
        <f>R77</f>
        <v>0.00040000000000000002</v>
      </c>
      <c r="S78" s="429">
        <f>S77</f>
        <v>0</v>
      </c>
      <c r="T78" s="823">
        <f>G78*$F78+N78*$M78</f>
        <v>0.59993700000000005</v>
      </c>
      <c r="U78" s="823">
        <f>H78*$F78+O78*$M78</f>
        <v>0.047923</v>
      </c>
      <c r="V78" s="823">
        <f>I78*$F78+P78*$M78</f>
        <v>0.000348</v>
      </c>
      <c r="W78" s="823">
        <f>J78*$F78+Q78*$M78</f>
        <v>0.017096</v>
      </c>
      <c r="X78" s="823">
        <f>K78*$F78+R78*$M78</f>
        <v>0.0178</v>
      </c>
      <c r="Y78" s="823">
        <f>L78*$F78+S78*$M78</f>
        <v>0.0047850000000000002</v>
      </c>
    </row>
    <row r="79">
      <c r="A79" s="421"/>
      <c r="B79" s="89"/>
      <c r="C79" s="89"/>
      <c r="D79" s="824">
        <v>0.35416666666666702</v>
      </c>
      <c r="E79" s="824"/>
      <c r="F79" s="819">
        <f>F78</f>
        <v>0.87</v>
      </c>
      <c r="G79" s="429">
        <f>G78</f>
        <v>0.59409999999999996</v>
      </c>
      <c r="H79" s="429">
        <f>H78</f>
        <v>0.050900000000000001</v>
      </c>
      <c r="I79" s="429">
        <f>I78</f>
        <v>0.00040000000000000002</v>
      </c>
      <c r="J79" s="429">
        <f>J78</f>
        <v>0.0172</v>
      </c>
      <c r="K79" s="429">
        <f>K78</f>
        <v>0.020400000000000001</v>
      </c>
      <c r="L79" s="429">
        <f>L78</f>
        <v>0.0054999999999999997</v>
      </c>
      <c r="M79" s="819">
        <f>1-F79</f>
        <v>0.13</v>
      </c>
      <c r="N79" s="429">
        <f>N78</f>
        <v>0.63900000000000001</v>
      </c>
      <c r="O79" s="429">
        <f>O78</f>
        <v>0.028000000000000001</v>
      </c>
      <c r="P79" s="821">
        <f>P78</f>
        <v>0</v>
      </c>
      <c r="Q79" s="429">
        <f>Q78</f>
        <v>0.016400000000000001</v>
      </c>
      <c r="R79" s="429">
        <f>R78</f>
        <v>0.00040000000000000002</v>
      </c>
      <c r="S79" s="429">
        <f>S78</f>
        <v>0</v>
      </c>
      <c r="T79" s="823">
        <f>G79*$F79+N79*$M79</f>
        <v>0.59993700000000005</v>
      </c>
      <c r="U79" s="823">
        <f>H79*$F79+O79*$M79</f>
        <v>0.047923</v>
      </c>
      <c r="V79" s="823">
        <f>I79*$F79+P79*$M79</f>
        <v>0.000348</v>
      </c>
      <c r="W79" s="823">
        <f>J79*$F79+Q79*$M79</f>
        <v>0.017096</v>
      </c>
      <c r="X79" s="823">
        <f>K79*$F79+R79*$M79</f>
        <v>0.0178</v>
      </c>
      <c r="Y79" s="823">
        <f>L79*$F79+S79*$M79</f>
        <v>0.0047850000000000002</v>
      </c>
    </row>
    <row r="80">
      <c r="A80" s="421"/>
      <c r="B80" s="89"/>
      <c r="C80" s="89"/>
      <c r="D80" s="824">
        <v>0.5</v>
      </c>
      <c r="E80" s="824"/>
      <c r="F80" s="819">
        <f>F79</f>
        <v>0.87</v>
      </c>
      <c r="G80" s="429">
        <f>G79</f>
        <v>0.59409999999999996</v>
      </c>
      <c r="H80" s="429">
        <f>H79</f>
        <v>0.050900000000000001</v>
      </c>
      <c r="I80" s="429">
        <f>I79</f>
        <v>0.00040000000000000002</v>
      </c>
      <c r="J80" s="429">
        <f>J79</f>
        <v>0.0172</v>
      </c>
      <c r="K80" s="429">
        <f>K79</f>
        <v>0.020400000000000001</v>
      </c>
      <c r="L80" s="429">
        <f>L79</f>
        <v>0.0054999999999999997</v>
      </c>
      <c r="M80" s="819">
        <f>1-F80</f>
        <v>0.13</v>
      </c>
      <c r="N80" s="429">
        <f>N79</f>
        <v>0.63900000000000001</v>
      </c>
      <c r="O80" s="429">
        <f>O79</f>
        <v>0.028000000000000001</v>
      </c>
      <c r="P80" s="821">
        <f>P79</f>
        <v>0</v>
      </c>
      <c r="Q80" s="429">
        <f>Q79</f>
        <v>0.016400000000000001</v>
      </c>
      <c r="R80" s="429">
        <f>R79</f>
        <v>0.00040000000000000002</v>
      </c>
      <c r="S80" s="429">
        <f>S79</f>
        <v>0</v>
      </c>
      <c r="T80" s="823">
        <f>G80*$F80+N80*$M80</f>
        <v>0.59993700000000005</v>
      </c>
      <c r="U80" s="823">
        <f>H80*$F80+O80*$M80</f>
        <v>0.047923</v>
      </c>
      <c r="V80" s="823">
        <f>I80*$F80+P80*$M80</f>
        <v>0.000348</v>
      </c>
      <c r="W80" s="823">
        <f>J80*$F80+Q80*$M80</f>
        <v>0.017096</v>
      </c>
      <c r="X80" s="823">
        <f>K80*$F80+R80*$M80</f>
        <v>0.0178</v>
      </c>
      <c r="Y80" s="823">
        <f>L80*$F80+S80*$M80</f>
        <v>0.0047850000000000002</v>
      </c>
    </row>
    <row r="81">
      <c r="A81" s="421"/>
      <c r="B81" s="89"/>
      <c r="C81" s="89"/>
      <c r="D81" s="824">
        <v>0.6875</v>
      </c>
      <c r="E81" s="824"/>
      <c r="F81" s="819">
        <f>F80</f>
        <v>0.87</v>
      </c>
      <c r="G81" s="429">
        <f>G80</f>
        <v>0.59409999999999996</v>
      </c>
      <c r="H81" s="429">
        <f>H80</f>
        <v>0.050900000000000001</v>
      </c>
      <c r="I81" s="429">
        <f>I80</f>
        <v>0.00040000000000000002</v>
      </c>
      <c r="J81" s="429">
        <f>J80</f>
        <v>0.0172</v>
      </c>
      <c r="K81" s="429">
        <f>K80</f>
        <v>0.020400000000000001</v>
      </c>
      <c r="L81" s="429">
        <f>L80</f>
        <v>0.0054999999999999997</v>
      </c>
      <c r="M81" s="819">
        <f>1-F81</f>
        <v>0.13</v>
      </c>
      <c r="N81" s="429">
        <f>N80</f>
        <v>0.63900000000000001</v>
      </c>
      <c r="O81" s="429">
        <f>O80</f>
        <v>0.028000000000000001</v>
      </c>
      <c r="P81" s="821">
        <f>P80</f>
        <v>0</v>
      </c>
      <c r="Q81" s="429">
        <f>Q80</f>
        <v>0.016400000000000001</v>
      </c>
      <c r="R81" s="429">
        <f>R80</f>
        <v>0.00040000000000000002</v>
      </c>
      <c r="S81" s="429">
        <f>S80</f>
        <v>0</v>
      </c>
      <c r="T81" s="823">
        <f>G81*$F81+N81*$M81</f>
        <v>0.59993700000000005</v>
      </c>
      <c r="U81" s="823">
        <f>H81*$F81+O81*$M81</f>
        <v>0.047923</v>
      </c>
      <c r="V81" s="823">
        <f>I81*$F81+P81*$M81</f>
        <v>0.000348</v>
      </c>
      <c r="W81" s="823">
        <f>J81*$F81+Q81*$M81</f>
        <v>0.017096</v>
      </c>
      <c r="X81" s="823">
        <f>K81*$F81+R81*$M81</f>
        <v>0.0178</v>
      </c>
      <c r="Y81" s="823">
        <f>L81*$F81+S81*$M81</f>
        <v>0.0047850000000000002</v>
      </c>
    </row>
    <row r="82">
      <c r="A82" s="421"/>
      <c r="B82" s="89"/>
      <c r="C82" s="89"/>
      <c r="D82" s="824">
        <v>0.83333333333333304</v>
      </c>
      <c r="E82" s="824"/>
      <c r="F82" s="819">
        <f>F81</f>
        <v>0.87</v>
      </c>
      <c r="G82" s="429">
        <f>G81</f>
        <v>0.59409999999999996</v>
      </c>
      <c r="H82" s="429">
        <f>H81</f>
        <v>0.050900000000000001</v>
      </c>
      <c r="I82" s="429">
        <f>I81</f>
        <v>0.00040000000000000002</v>
      </c>
      <c r="J82" s="429">
        <f>J81</f>
        <v>0.0172</v>
      </c>
      <c r="K82" s="429">
        <f>K81</f>
        <v>0.020400000000000001</v>
      </c>
      <c r="L82" s="429">
        <f>L81</f>
        <v>0.0054999999999999997</v>
      </c>
      <c r="M82" s="819">
        <f>1-F82</f>
        <v>0.13</v>
      </c>
      <c r="N82" s="429">
        <f>N81</f>
        <v>0.63900000000000001</v>
      </c>
      <c r="O82" s="429">
        <f>O81</f>
        <v>0.028000000000000001</v>
      </c>
      <c r="P82" s="821">
        <f>P81</f>
        <v>0</v>
      </c>
      <c r="Q82" s="429">
        <f>Q81</f>
        <v>0.016400000000000001</v>
      </c>
      <c r="R82" s="429">
        <f>R81</f>
        <v>0.00040000000000000002</v>
      </c>
      <c r="S82" s="429">
        <f>S81</f>
        <v>0</v>
      </c>
      <c r="T82" s="823">
        <f>G82*$F82+N82*$M82</f>
        <v>0.59993700000000005</v>
      </c>
      <c r="U82" s="823">
        <f>H82*$F82+O82*$M82</f>
        <v>0.047923</v>
      </c>
      <c r="V82" s="823">
        <f>I82*$F82+P82*$M82</f>
        <v>0.000348</v>
      </c>
      <c r="W82" s="823">
        <f>J82*$F82+Q82*$M82</f>
        <v>0.017096</v>
      </c>
      <c r="X82" s="823">
        <f>K82*$F82+R82*$M82</f>
        <v>0.0178</v>
      </c>
      <c r="Y82" s="823">
        <f>L82*$F82+S82*$M82</f>
        <v>0.0047850000000000002</v>
      </c>
    </row>
    <row r="83">
      <c r="A83" s="421"/>
      <c r="B83" s="89"/>
      <c r="C83" s="89"/>
      <c r="D83" s="824">
        <v>0.020833333333333301</v>
      </c>
      <c r="E83" s="824"/>
      <c r="F83" s="819">
        <f>F82</f>
        <v>0.87</v>
      </c>
      <c r="G83" s="429">
        <f>G82</f>
        <v>0.59409999999999996</v>
      </c>
      <c r="H83" s="429">
        <f>H82</f>
        <v>0.050900000000000001</v>
      </c>
      <c r="I83" s="429">
        <f>I82</f>
        <v>0.00040000000000000002</v>
      </c>
      <c r="J83" s="429">
        <f>J82</f>
        <v>0.0172</v>
      </c>
      <c r="K83" s="429">
        <f>K82</f>
        <v>0.020400000000000001</v>
      </c>
      <c r="L83" s="429">
        <f>L82</f>
        <v>0.0054999999999999997</v>
      </c>
      <c r="M83" s="819">
        <f>1-F83</f>
        <v>0.13</v>
      </c>
      <c r="N83" s="429">
        <f>N82</f>
        <v>0.63900000000000001</v>
      </c>
      <c r="O83" s="429">
        <f>O82</f>
        <v>0.028000000000000001</v>
      </c>
      <c r="P83" s="821">
        <f>P82</f>
        <v>0</v>
      </c>
      <c r="Q83" s="429">
        <f>Q82</f>
        <v>0.016400000000000001</v>
      </c>
      <c r="R83" s="429">
        <f>R82</f>
        <v>0.00040000000000000002</v>
      </c>
      <c r="S83" s="429">
        <f>S82</f>
        <v>0</v>
      </c>
      <c r="T83" s="823">
        <f>G83*$F83+N83*$M83</f>
        <v>0.59993700000000005</v>
      </c>
      <c r="U83" s="823">
        <f>H83*$F83+O83*$M83</f>
        <v>0.047923</v>
      </c>
      <c r="V83" s="823">
        <f>I83*$F83+P83*$M83</f>
        <v>0.000348</v>
      </c>
      <c r="W83" s="823">
        <f>J83*$F83+Q83*$M83</f>
        <v>0.017096</v>
      </c>
      <c r="X83" s="823">
        <f>K83*$F83+R83*$M83</f>
        <v>0.0178</v>
      </c>
      <c r="Y83" s="823">
        <f>L83*$F83+S83*$M83</f>
        <v>0.0047850000000000002</v>
      </c>
    </row>
    <row r="84">
      <c r="A84" s="421"/>
      <c r="B84" s="89"/>
      <c r="C84" s="89"/>
      <c r="D84" s="824">
        <v>0.16666666666666699</v>
      </c>
      <c r="E84" s="824"/>
      <c r="F84" s="819">
        <f>F83</f>
        <v>0.87</v>
      </c>
      <c r="G84" s="429">
        <f>G83</f>
        <v>0.59409999999999996</v>
      </c>
      <c r="H84" s="429">
        <f>H83</f>
        <v>0.050900000000000001</v>
      </c>
      <c r="I84" s="429">
        <f>I83</f>
        <v>0.00040000000000000002</v>
      </c>
      <c r="J84" s="429">
        <f>J83</f>
        <v>0.0172</v>
      </c>
      <c r="K84" s="429">
        <f>K83</f>
        <v>0.020400000000000001</v>
      </c>
      <c r="L84" s="429">
        <f>L83</f>
        <v>0.0054999999999999997</v>
      </c>
      <c r="M84" s="819">
        <f>1-F84</f>
        <v>0.13</v>
      </c>
      <c r="N84" s="429">
        <f>N83</f>
        <v>0.63900000000000001</v>
      </c>
      <c r="O84" s="429">
        <f>O83</f>
        <v>0.028000000000000001</v>
      </c>
      <c r="P84" s="821">
        <f>P83</f>
        <v>0</v>
      </c>
      <c r="Q84" s="429">
        <f>Q83</f>
        <v>0.016400000000000001</v>
      </c>
      <c r="R84" s="429">
        <f>R83</f>
        <v>0.00040000000000000002</v>
      </c>
      <c r="S84" s="429">
        <f>S83</f>
        <v>0</v>
      </c>
      <c r="T84" s="823">
        <f>G84*$F84+N84*$M84</f>
        <v>0.59993700000000005</v>
      </c>
      <c r="U84" s="823">
        <f>H84*$F84+O84*$M84</f>
        <v>0.047923</v>
      </c>
      <c r="V84" s="823">
        <f>I84*$F84+P84*$M84</f>
        <v>0.000348</v>
      </c>
      <c r="W84" s="823">
        <f>J84*$F84+Q84*$M84</f>
        <v>0.017096</v>
      </c>
      <c r="X84" s="823">
        <f>K84*$F84+R84*$M84</f>
        <v>0.0178</v>
      </c>
      <c r="Y84" s="823">
        <f>L84*$F84+S84*$M84</f>
        <v>0.0047850000000000002</v>
      </c>
    </row>
    <row r="85">
      <c r="A85" s="421"/>
      <c r="B85" s="89"/>
      <c r="C85" s="89"/>
      <c r="D85" s="824">
        <v>0.35416666666666702</v>
      </c>
      <c r="E85" s="824"/>
      <c r="F85" s="819">
        <f>F84</f>
        <v>0.87</v>
      </c>
      <c r="G85" s="429">
        <f>G84</f>
        <v>0.59409999999999996</v>
      </c>
      <c r="H85" s="429">
        <f>H84</f>
        <v>0.050900000000000001</v>
      </c>
      <c r="I85" s="429">
        <f>I84</f>
        <v>0.00040000000000000002</v>
      </c>
      <c r="J85" s="429">
        <f>J84</f>
        <v>0.0172</v>
      </c>
      <c r="K85" s="429">
        <f>K84</f>
        <v>0.020400000000000001</v>
      </c>
      <c r="L85" s="429">
        <f>L84</f>
        <v>0.0054999999999999997</v>
      </c>
      <c r="M85" s="819">
        <f>1-F85</f>
        <v>0.13</v>
      </c>
      <c r="N85" s="429">
        <f>N84</f>
        <v>0.63900000000000001</v>
      </c>
      <c r="O85" s="429">
        <f>O84</f>
        <v>0.028000000000000001</v>
      </c>
      <c r="P85" s="821">
        <f>P84</f>
        <v>0</v>
      </c>
      <c r="Q85" s="429">
        <f>Q84</f>
        <v>0.016400000000000001</v>
      </c>
      <c r="R85" s="429">
        <f>R84</f>
        <v>0.00040000000000000002</v>
      </c>
      <c r="S85" s="429">
        <f>S84</f>
        <v>0</v>
      </c>
      <c r="T85" s="823">
        <f>G85*$F85+N85*$M85</f>
        <v>0.59993700000000005</v>
      </c>
      <c r="U85" s="823">
        <f>H85*$F85+O85*$M85</f>
        <v>0.047923</v>
      </c>
      <c r="V85" s="823">
        <f>I85*$F85+P85*$M85</f>
        <v>0.000348</v>
      </c>
      <c r="W85" s="823">
        <f>J85*$F85+Q85*$M85</f>
        <v>0.017096</v>
      </c>
      <c r="X85" s="823">
        <f>K85*$F85+R85*$M85</f>
        <v>0.0178</v>
      </c>
      <c r="Y85" s="823">
        <f>L85*$F85+S85*$M85</f>
        <v>0.0047850000000000002</v>
      </c>
    </row>
    <row r="86">
      <c r="A86" s="421"/>
      <c r="B86" s="89"/>
      <c r="C86" s="89"/>
      <c r="D86" s="824">
        <v>0.5</v>
      </c>
      <c r="E86" s="824"/>
      <c r="F86" s="819">
        <f>F85</f>
        <v>0.87</v>
      </c>
      <c r="G86" s="429">
        <f>G85</f>
        <v>0.59409999999999996</v>
      </c>
      <c r="H86" s="429">
        <f>H85</f>
        <v>0.050900000000000001</v>
      </c>
      <c r="I86" s="429">
        <f>I85</f>
        <v>0.00040000000000000002</v>
      </c>
      <c r="J86" s="429">
        <f>J85</f>
        <v>0.0172</v>
      </c>
      <c r="K86" s="429">
        <f>K85</f>
        <v>0.020400000000000001</v>
      </c>
      <c r="L86" s="429">
        <f>L85</f>
        <v>0.0054999999999999997</v>
      </c>
      <c r="M86" s="819">
        <f>1-F86</f>
        <v>0.13</v>
      </c>
      <c r="N86" s="429">
        <f>N85</f>
        <v>0.63900000000000001</v>
      </c>
      <c r="O86" s="429">
        <f>O85</f>
        <v>0.028000000000000001</v>
      </c>
      <c r="P86" s="821">
        <f>P85</f>
        <v>0</v>
      </c>
      <c r="Q86" s="429">
        <f>Q85</f>
        <v>0.016400000000000001</v>
      </c>
      <c r="R86" s="429">
        <f>R85</f>
        <v>0.00040000000000000002</v>
      </c>
      <c r="S86" s="429">
        <f>S85</f>
        <v>0</v>
      </c>
      <c r="T86" s="823">
        <f>G86*$F86+N86*$M86</f>
        <v>0.59993700000000005</v>
      </c>
      <c r="U86" s="823">
        <f>H86*$F86+O86*$M86</f>
        <v>0.047923</v>
      </c>
      <c r="V86" s="823">
        <f>I86*$F86+P86*$M86</f>
        <v>0.000348</v>
      </c>
      <c r="W86" s="823">
        <f>J86*$F86+Q86*$M86</f>
        <v>0.017096</v>
      </c>
      <c r="X86" s="823">
        <f>K86*$F86+R86*$M86</f>
        <v>0.0178</v>
      </c>
      <c r="Y86" s="823">
        <f>L86*$F86+S86*$M86</f>
        <v>0.0047850000000000002</v>
      </c>
    </row>
    <row r="87">
      <c r="A87" s="421"/>
      <c r="B87" s="89"/>
      <c r="C87" s="89"/>
      <c r="D87" s="824">
        <v>0.6875</v>
      </c>
      <c r="E87" s="824"/>
      <c r="F87" s="819">
        <f>F86</f>
        <v>0.87</v>
      </c>
      <c r="G87" s="429">
        <f>G86</f>
        <v>0.59409999999999996</v>
      </c>
      <c r="H87" s="429">
        <f>H86</f>
        <v>0.050900000000000001</v>
      </c>
      <c r="I87" s="429">
        <f>I86</f>
        <v>0.00040000000000000002</v>
      </c>
      <c r="J87" s="429">
        <f>J86</f>
        <v>0.0172</v>
      </c>
      <c r="K87" s="429">
        <f>K86</f>
        <v>0.020400000000000001</v>
      </c>
      <c r="L87" s="429">
        <f>L86</f>
        <v>0.0054999999999999997</v>
      </c>
      <c r="M87" s="819">
        <f>1-F87</f>
        <v>0.13</v>
      </c>
      <c r="N87" s="429">
        <f>N86</f>
        <v>0.63900000000000001</v>
      </c>
      <c r="O87" s="429">
        <f>O86</f>
        <v>0.028000000000000001</v>
      </c>
      <c r="P87" s="821">
        <f>P86</f>
        <v>0</v>
      </c>
      <c r="Q87" s="429">
        <f>Q86</f>
        <v>0.016400000000000001</v>
      </c>
      <c r="R87" s="429">
        <f>R86</f>
        <v>0.00040000000000000002</v>
      </c>
      <c r="S87" s="429">
        <f>S86</f>
        <v>0</v>
      </c>
      <c r="T87" s="823">
        <f>G87*$F87+N87*$M87</f>
        <v>0.59993700000000005</v>
      </c>
      <c r="U87" s="823">
        <f>H87*$F87+O87*$M87</f>
        <v>0.047923</v>
      </c>
      <c r="V87" s="823">
        <f>I87*$F87+P87*$M87</f>
        <v>0.000348</v>
      </c>
      <c r="W87" s="823">
        <f>J87*$F87+Q87*$M87</f>
        <v>0.017096</v>
      </c>
      <c r="X87" s="823">
        <f>K87*$F87+R87*$M87</f>
        <v>0.0178</v>
      </c>
      <c r="Y87" s="823">
        <f>L87*$F87+S87*$M87</f>
        <v>0.0047850000000000002</v>
      </c>
    </row>
    <row r="88">
      <c r="A88" s="421"/>
      <c r="B88" s="89"/>
      <c r="C88" s="89"/>
      <c r="D88" s="824">
        <v>0.83333333333333304</v>
      </c>
      <c r="E88" s="824"/>
      <c r="F88" s="819">
        <f>F87</f>
        <v>0.87</v>
      </c>
      <c r="G88" s="429">
        <f>G87</f>
        <v>0.59409999999999996</v>
      </c>
      <c r="H88" s="429">
        <f>H87</f>
        <v>0.050900000000000001</v>
      </c>
      <c r="I88" s="429">
        <f>I87</f>
        <v>0.00040000000000000002</v>
      </c>
      <c r="J88" s="429">
        <f>J87</f>
        <v>0.0172</v>
      </c>
      <c r="K88" s="429">
        <f>K87</f>
        <v>0.020400000000000001</v>
      </c>
      <c r="L88" s="429">
        <f>L87</f>
        <v>0.0054999999999999997</v>
      </c>
      <c r="M88" s="819">
        <f>1-F88</f>
        <v>0.13</v>
      </c>
      <c r="N88" s="429">
        <f>N87</f>
        <v>0.63900000000000001</v>
      </c>
      <c r="O88" s="429">
        <f>O87</f>
        <v>0.028000000000000001</v>
      </c>
      <c r="P88" s="821">
        <f>P87</f>
        <v>0</v>
      </c>
      <c r="Q88" s="429">
        <f>Q87</f>
        <v>0.016400000000000001</v>
      </c>
      <c r="R88" s="429">
        <f>R87</f>
        <v>0.00040000000000000002</v>
      </c>
      <c r="S88" s="429">
        <f>S87</f>
        <v>0</v>
      </c>
      <c r="T88" s="823">
        <f>G88*$F88+N88*$M88</f>
        <v>0.59993700000000005</v>
      </c>
      <c r="U88" s="823">
        <f>H88*$F88+O88*$M88</f>
        <v>0.047923</v>
      </c>
      <c r="V88" s="823">
        <f>I88*$F88+P88*$M88</f>
        <v>0.000348</v>
      </c>
      <c r="W88" s="823">
        <f>J88*$F88+Q88*$M88</f>
        <v>0.017096</v>
      </c>
      <c r="X88" s="823">
        <f>K88*$F88+R88*$M88</f>
        <v>0.0178</v>
      </c>
      <c r="Y88" s="823">
        <f>L88*$F88+S88*$M88</f>
        <v>0.0047850000000000002</v>
      </c>
    </row>
    <row r="89">
      <c r="A89" s="421"/>
      <c r="B89" s="89"/>
      <c r="C89" s="89"/>
      <c r="D89" s="824">
        <v>0.020833333333333301</v>
      </c>
      <c r="E89" s="824"/>
      <c r="F89" s="819">
        <f>F88</f>
        <v>0.87</v>
      </c>
      <c r="G89" s="429">
        <f>G88</f>
        <v>0.59409999999999996</v>
      </c>
      <c r="H89" s="429">
        <f>H88</f>
        <v>0.050900000000000001</v>
      </c>
      <c r="I89" s="429">
        <f>I88</f>
        <v>0.00040000000000000002</v>
      </c>
      <c r="J89" s="429">
        <f>J88</f>
        <v>0.0172</v>
      </c>
      <c r="K89" s="429">
        <f>K88</f>
        <v>0.020400000000000001</v>
      </c>
      <c r="L89" s="429">
        <f>L88</f>
        <v>0.0054999999999999997</v>
      </c>
      <c r="M89" s="819">
        <f>1-F89</f>
        <v>0.13</v>
      </c>
      <c r="N89" s="429">
        <f>N88</f>
        <v>0.63900000000000001</v>
      </c>
      <c r="O89" s="429">
        <f>O88</f>
        <v>0.028000000000000001</v>
      </c>
      <c r="P89" s="821">
        <f>P88</f>
        <v>0</v>
      </c>
      <c r="Q89" s="429">
        <f>Q88</f>
        <v>0.016400000000000001</v>
      </c>
      <c r="R89" s="429">
        <f>R88</f>
        <v>0.00040000000000000002</v>
      </c>
      <c r="S89" s="429">
        <f>S88</f>
        <v>0</v>
      </c>
      <c r="T89" s="823">
        <f>G89*$F89+N89*$M89</f>
        <v>0.59993700000000005</v>
      </c>
      <c r="U89" s="823">
        <f>H89*$F89+O89*$M89</f>
        <v>0.047923</v>
      </c>
      <c r="V89" s="823">
        <f>I89*$F89+P89*$M89</f>
        <v>0.000348</v>
      </c>
      <c r="W89" s="823">
        <f>J89*$F89+Q89*$M89</f>
        <v>0.017096</v>
      </c>
      <c r="X89" s="823">
        <f>K89*$F89+R89*$M89</f>
        <v>0.0178</v>
      </c>
      <c r="Y89" s="823">
        <f>L89*$F89+S89*$M89</f>
        <v>0.0047850000000000002</v>
      </c>
    </row>
    <row r="90">
      <c r="A90" s="421"/>
      <c r="B90" s="89"/>
      <c r="C90" s="89"/>
      <c r="D90" s="824">
        <v>0.16666666666666699</v>
      </c>
      <c r="E90" s="824"/>
      <c r="F90" s="819">
        <f>F89</f>
        <v>0.87</v>
      </c>
      <c r="G90" s="429">
        <f>G89</f>
        <v>0.59409999999999996</v>
      </c>
      <c r="H90" s="429">
        <f>H89</f>
        <v>0.050900000000000001</v>
      </c>
      <c r="I90" s="429">
        <f>I89</f>
        <v>0.00040000000000000002</v>
      </c>
      <c r="J90" s="429">
        <f>J89</f>
        <v>0.0172</v>
      </c>
      <c r="K90" s="429">
        <f>K89</f>
        <v>0.020400000000000001</v>
      </c>
      <c r="L90" s="429">
        <f>L89</f>
        <v>0.0054999999999999997</v>
      </c>
      <c r="M90" s="819">
        <f>1-F90</f>
        <v>0.13</v>
      </c>
      <c r="N90" s="429">
        <f>N89</f>
        <v>0.63900000000000001</v>
      </c>
      <c r="O90" s="429">
        <f>O89</f>
        <v>0.028000000000000001</v>
      </c>
      <c r="P90" s="821">
        <f>P89</f>
        <v>0</v>
      </c>
      <c r="Q90" s="429">
        <f>Q89</f>
        <v>0.016400000000000001</v>
      </c>
      <c r="R90" s="429">
        <f>R89</f>
        <v>0.00040000000000000002</v>
      </c>
      <c r="S90" s="429">
        <f>S89</f>
        <v>0</v>
      </c>
      <c r="T90" s="823">
        <f>G90*$F90+N90*$M90</f>
        <v>0.59993700000000005</v>
      </c>
      <c r="U90" s="823">
        <f>H90*$F90+O90*$M90</f>
        <v>0.047923</v>
      </c>
      <c r="V90" s="823">
        <f>I90*$F90+P90*$M90</f>
        <v>0.000348</v>
      </c>
      <c r="W90" s="823">
        <f>J90*$F90+Q90*$M90</f>
        <v>0.017096</v>
      </c>
      <c r="X90" s="823">
        <f>K90*$F90+R90*$M90</f>
        <v>0.0178</v>
      </c>
      <c r="Y90" s="823">
        <f>L90*$F90+S90*$M90</f>
        <v>0.0047850000000000002</v>
      </c>
    </row>
    <row r="91">
      <c r="A91" s="421"/>
      <c r="B91" s="89"/>
      <c r="C91" s="89"/>
      <c r="D91" s="824">
        <v>0.35416666666666702</v>
      </c>
      <c r="E91" s="824"/>
      <c r="F91" s="819">
        <f>F90</f>
        <v>0.87</v>
      </c>
      <c r="G91" s="429">
        <f>G90</f>
        <v>0.59409999999999996</v>
      </c>
      <c r="H91" s="429">
        <f>H90</f>
        <v>0.050900000000000001</v>
      </c>
      <c r="I91" s="429">
        <f>I90</f>
        <v>0.00040000000000000002</v>
      </c>
      <c r="J91" s="429">
        <f>J90</f>
        <v>0.0172</v>
      </c>
      <c r="K91" s="429">
        <f>K90</f>
        <v>0.020400000000000001</v>
      </c>
      <c r="L91" s="429">
        <f>L90</f>
        <v>0.0054999999999999997</v>
      </c>
      <c r="M91" s="819">
        <f>1-F91</f>
        <v>0.13</v>
      </c>
      <c r="N91" s="429">
        <f>N90</f>
        <v>0.63900000000000001</v>
      </c>
      <c r="O91" s="429">
        <f>O90</f>
        <v>0.028000000000000001</v>
      </c>
      <c r="P91" s="821">
        <f>P90</f>
        <v>0</v>
      </c>
      <c r="Q91" s="429">
        <f>Q90</f>
        <v>0.016400000000000001</v>
      </c>
      <c r="R91" s="429">
        <f>R90</f>
        <v>0.00040000000000000002</v>
      </c>
      <c r="S91" s="429">
        <f>S90</f>
        <v>0</v>
      </c>
      <c r="T91" s="823">
        <f>G91*$F91+N91*$M91</f>
        <v>0.59993700000000005</v>
      </c>
      <c r="U91" s="823">
        <f>H91*$F91+O91*$M91</f>
        <v>0.047923</v>
      </c>
      <c r="V91" s="823">
        <f>I91*$F91+P91*$M91</f>
        <v>0.000348</v>
      </c>
      <c r="W91" s="823">
        <f>J91*$F91+Q91*$M91</f>
        <v>0.017096</v>
      </c>
      <c r="X91" s="823">
        <f>K91*$F91+R91*$M91</f>
        <v>0.0178</v>
      </c>
      <c r="Y91" s="823">
        <f>L91*$F91+S91*$M91</f>
        <v>0.0047850000000000002</v>
      </c>
    </row>
    <row r="92">
      <c r="A92" s="421"/>
      <c r="B92" s="89"/>
      <c r="C92" s="89"/>
      <c r="D92" s="824">
        <v>0.5</v>
      </c>
      <c r="E92" s="824"/>
      <c r="F92" s="819">
        <f>F91</f>
        <v>0.87</v>
      </c>
      <c r="G92" s="429">
        <f>G91</f>
        <v>0.59409999999999996</v>
      </c>
      <c r="H92" s="429">
        <f>H91</f>
        <v>0.050900000000000001</v>
      </c>
      <c r="I92" s="429">
        <f>I91</f>
        <v>0.00040000000000000002</v>
      </c>
      <c r="J92" s="429">
        <f>J91</f>
        <v>0.0172</v>
      </c>
      <c r="K92" s="429">
        <f>K91</f>
        <v>0.020400000000000001</v>
      </c>
      <c r="L92" s="429">
        <f>L91</f>
        <v>0.0054999999999999997</v>
      </c>
      <c r="M92" s="819">
        <f>1-F92</f>
        <v>0.13</v>
      </c>
      <c r="N92" s="429">
        <f>N91</f>
        <v>0.63900000000000001</v>
      </c>
      <c r="O92" s="429">
        <f>O91</f>
        <v>0.028000000000000001</v>
      </c>
      <c r="P92" s="821">
        <f>P91</f>
        <v>0</v>
      </c>
      <c r="Q92" s="429">
        <f>Q91</f>
        <v>0.016400000000000001</v>
      </c>
      <c r="R92" s="429">
        <f>R91</f>
        <v>0.00040000000000000002</v>
      </c>
      <c r="S92" s="429">
        <f>S91</f>
        <v>0</v>
      </c>
      <c r="T92" s="823">
        <f>G92*$F92+N92*$M92</f>
        <v>0.59993700000000005</v>
      </c>
      <c r="U92" s="823">
        <f>H92*$F92+O92*$M92</f>
        <v>0.047923</v>
      </c>
      <c r="V92" s="823">
        <f>I92*$F92+P92*$M92</f>
        <v>0.000348</v>
      </c>
      <c r="W92" s="823">
        <f>J92*$F92+Q92*$M92</f>
        <v>0.017096</v>
      </c>
      <c r="X92" s="823">
        <f>K92*$F92+R92*$M92</f>
        <v>0.0178</v>
      </c>
      <c r="Y92" s="823">
        <f>L92*$F92+S92*$M92</f>
        <v>0.0047850000000000002</v>
      </c>
    </row>
    <row r="93">
      <c r="A93" s="421"/>
      <c r="B93" s="89"/>
      <c r="C93" s="89"/>
      <c r="D93" s="824">
        <v>0.6875</v>
      </c>
      <c r="E93" s="824"/>
      <c r="F93" s="819">
        <f>F92</f>
        <v>0.87</v>
      </c>
      <c r="G93" s="429">
        <f>G92</f>
        <v>0.59409999999999996</v>
      </c>
      <c r="H93" s="429">
        <f>H92</f>
        <v>0.050900000000000001</v>
      </c>
      <c r="I93" s="429">
        <f>I92</f>
        <v>0.00040000000000000002</v>
      </c>
      <c r="J93" s="429">
        <f>J92</f>
        <v>0.0172</v>
      </c>
      <c r="K93" s="429">
        <f>K92</f>
        <v>0.020400000000000001</v>
      </c>
      <c r="L93" s="429">
        <f>L92</f>
        <v>0.0054999999999999997</v>
      </c>
      <c r="M93" s="819">
        <f>1-F93</f>
        <v>0.13</v>
      </c>
      <c r="N93" s="429">
        <f>N92</f>
        <v>0.63900000000000001</v>
      </c>
      <c r="O93" s="429">
        <f>O92</f>
        <v>0.028000000000000001</v>
      </c>
      <c r="P93" s="821">
        <f>P92</f>
        <v>0</v>
      </c>
      <c r="Q93" s="429">
        <f>Q92</f>
        <v>0.016400000000000001</v>
      </c>
      <c r="R93" s="429">
        <f>R92</f>
        <v>0.00040000000000000002</v>
      </c>
      <c r="S93" s="429">
        <f>S92</f>
        <v>0</v>
      </c>
      <c r="T93" s="823">
        <f>G93*$F93+N93*$M93</f>
        <v>0.59993700000000005</v>
      </c>
      <c r="U93" s="823">
        <f>H93*$F93+O93*$M93</f>
        <v>0.047923</v>
      </c>
      <c r="V93" s="823">
        <f>I93*$F93+P93*$M93</f>
        <v>0.000348</v>
      </c>
      <c r="W93" s="823">
        <f>J93*$F93+Q93*$M93</f>
        <v>0.017096</v>
      </c>
      <c r="X93" s="823">
        <f>K93*$F93+R93*$M93</f>
        <v>0.0178</v>
      </c>
      <c r="Y93" s="823">
        <f>L93*$F93+S93*$M93</f>
        <v>0.0047850000000000002</v>
      </c>
    </row>
    <row r="94">
      <c r="A94" s="421"/>
      <c r="B94" s="89"/>
      <c r="C94" s="89"/>
      <c r="D94" s="824">
        <v>0.83333333333333304</v>
      </c>
      <c r="E94" s="824"/>
      <c r="F94" s="819">
        <f>F93</f>
        <v>0.87</v>
      </c>
      <c r="G94" s="429">
        <f>G93</f>
        <v>0.59409999999999996</v>
      </c>
      <c r="H94" s="429">
        <f>H93</f>
        <v>0.050900000000000001</v>
      </c>
      <c r="I94" s="429">
        <f>I93</f>
        <v>0.00040000000000000002</v>
      </c>
      <c r="J94" s="429">
        <f>J93</f>
        <v>0.0172</v>
      </c>
      <c r="K94" s="429">
        <f>K93</f>
        <v>0.020400000000000001</v>
      </c>
      <c r="L94" s="429">
        <f>L93</f>
        <v>0.0054999999999999997</v>
      </c>
      <c r="M94" s="819">
        <f>1-F94</f>
        <v>0.13</v>
      </c>
      <c r="N94" s="429">
        <f>N93</f>
        <v>0.63900000000000001</v>
      </c>
      <c r="O94" s="429">
        <f>O93</f>
        <v>0.028000000000000001</v>
      </c>
      <c r="P94" s="821">
        <f>P93</f>
        <v>0</v>
      </c>
      <c r="Q94" s="429">
        <f>Q93</f>
        <v>0.016400000000000001</v>
      </c>
      <c r="R94" s="429">
        <f>R93</f>
        <v>0.00040000000000000002</v>
      </c>
      <c r="S94" s="429">
        <f>S93</f>
        <v>0</v>
      </c>
      <c r="T94" s="823">
        <f>G94*$F94+N94*$M94</f>
        <v>0.59993700000000005</v>
      </c>
      <c r="U94" s="823">
        <f>H94*$F94+O94*$M94</f>
        <v>0.047923</v>
      </c>
      <c r="V94" s="823">
        <f>I94*$F94+P94*$M94</f>
        <v>0.000348</v>
      </c>
      <c r="W94" s="823">
        <f>J94*$F94+Q94*$M94</f>
        <v>0.017096</v>
      </c>
      <c r="X94" s="823">
        <f>K94*$F94+R94*$M94</f>
        <v>0.0178</v>
      </c>
      <c r="Y94" s="823">
        <f>L94*$F94+S94*$M94</f>
        <v>0.0047850000000000002</v>
      </c>
    </row>
    <row r="95">
      <c r="A95" s="421"/>
      <c r="B95" s="89"/>
      <c r="C95" s="89"/>
      <c r="D95" s="824">
        <v>0.020833333333333301</v>
      </c>
      <c r="E95" s="824"/>
      <c r="F95" s="819">
        <f>F94</f>
        <v>0.87</v>
      </c>
      <c r="G95" s="429">
        <f>G94</f>
        <v>0.59409999999999996</v>
      </c>
      <c r="H95" s="429">
        <f>H94</f>
        <v>0.050900000000000001</v>
      </c>
      <c r="I95" s="429">
        <f>I94</f>
        <v>0.00040000000000000002</v>
      </c>
      <c r="J95" s="429">
        <f>J94</f>
        <v>0.0172</v>
      </c>
      <c r="K95" s="429">
        <f>K94</f>
        <v>0.020400000000000001</v>
      </c>
      <c r="L95" s="429">
        <f>L94</f>
        <v>0.0054999999999999997</v>
      </c>
      <c r="M95" s="819">
        <f>1-F95</f>
        <v>0.13</v>
      </c>
      <c r="N95" s="429">
        <f>N94</f>
        <v>0.63900000000000001</v>
      </c>
      <c r="O95" s="429">
        <f>O94</f>
        <v>0.028000000000000001</v>
      </c>
      <c r="P95" s="821">
        <f>P94</f>
        <v>0</v>
      </c>
      <c r="Q95" s="429">
        <f>Q94</f>
        <v>0.016400000000000001</v>
      </c>
      <c r="R95" s="429">
        <f>R94</f>
        <v>0.00040000000000000002</v>
      </c>
      <c r="S95" s="429">
        <f>S94</f>
        <v>0</v>
      </c>
      <c r="T95" s="823">
        <f>G95*$F95+N95*$M95</f>
        <v>0.59993700000000005</v>
      </c>
      <c r="U95" s="823">
        <f>H95*$F95+O95*$M95</f>
        <v>0.047923</v>
      </c>
      <c r="V95" s="823">
        <f>I95*$F95+P95*$M95</f>
        <v>0.000348</v>
      </c>
      <c r="W95" s="823">
        <f>J95*$F95+Q95*$M95</f>
        <v>0.017096</v>
      </c>
      <c r="X95" s="823">
        <f>K95*$F95+R95*$M95</f>
        <v>0.0178</v>
      </c>
      <c r="Y95" s="823">
        <f>L95*$F95+S95*$M95</f>
        <v>0.0047850000000000002</v>
      </c>
    </row>
    <row r="96">
      <c r="A96" s="421"/>
      <c r="B96" s="89"/>
      <c r="C96" s="89"/>
      <c r="D96" s="824">
        <v>0.16666666666666699</v>
      </c>
      <c r="E96" s="824"/>
      <c r="F96" s="819">
        <f>F95</f>
        <v>0.87</v>
      </c>
      <c r="G96" s="429">
        <f>G95</f>
        <v>0.59409999999999996</v>
      </c>
      <c r="H96" s="429">
        <f>H95</f>
        <v>0.050900000000000001</v>
      </c>
      <c r="I96" s="429">
        <f>I95</f>
        <v>0.00040000000000000002</v>
      </c>
      <c r="J96" s="429">
        <f>J95</f>
        <v>0.0172</v>
      </c>
      <c r="K96" s="429">
        <f>K95</f>
        <v>0.020400000000000001</v>
      </c>
      <c r="L96" s="429">
        <f>L95</f>
        <v>0.0054999999999999997</v>
      </c>
      <c r="M96" s="819">
        <f>1-F96</f>
        <v>0.13</v>
      </c>
      <c r="N96" s="429">
        <f>N95</f>
        <v>0.63900000000000001</v>
      </c>
      <c r="O96" s="429">
        <f>O95</f>
        <v>0.028000000000000001</v>
      </c>
      <c r="P96" s="821">
        <f>P95</f>
        <v>0</v>
      </c>
      <c r="Q96" s="429">
        <f>Q95</f>
        <v>0.016400000000000001</v>
      </c>
      <c r="R96" s="429">
        <f>R95</f>
        <v>0.00040000000000000002</v>
      </c>
      <c r="S96" s="429">
        <f>S95</f>
        <v>0</v>
      </c>
      <c r="T96" s="823">
        <f>G96*$F96+N96*$M96</f>
        <v>0.59993700000000005</v>
      </c>
      <c r="U96" s="823">
        <f>H96*$F96+O96*$M96</f>
        <v>0.047923</v>
      </c>
      <c r="V96" s="823">
        <f>I96*$F96+P96*$M96</f>
        <v>0.000348</v>
      </c>
      <c r="W96" s="823">
        <f>J96*$F96+Q96*$M96</f>
        <v>0.017096</v>
      </c>
      <c r="X96" s="823">
        <f>K96*$F96+R96*$M96</f>
        <v>0.0178</v>
      </c>
      <c r="Y96" s="823">
        <f>L96*$F96+S96*$M96</f>
        <v>0.0047850000000000002</v>
      </c>
    </row>
    <row r="97">
      <c r="A97" s="421"/>
      <c r="B97" s="89"/>
      <c r="C97" s="89"/>
      <c r="D97" s="824">
        <v>0.35416666666666702</v>
      </c>
      <c r="E97" s="824"/>
      <c r="F97" s="819">
        <f>F96</f>
        <v>0.87</v>
      </c>
      <c r="G97" s="429">
        <f>G96</f>
        <v>0.59409999999999996</v>
      </c>
      <c r="H97" s="429">
        <f>H96</f>
        <v>0.050900000000000001</v>
      </c>
      <c r="I97" s="429">
        <f>I96</f>
        <v>0.00040000000000000002</v>
      </c>
      <c r="J97" s="429">
        <f>J96</f>
        <v>0.0172</v>
      </c>
      <c r="K97" s="429">
        <f>K96</f>
        <v>0.020400000000000001</v>
      </c>
      <c r="L97" s="429">
        <f>L96</f>
        <v>0.0054999999999999997</v>
      </c>
      <c r="M97" s="819">
        <f>1-F97</f>
        <v>0.13</v>
      </c>
      <c r="N97" s="429">
        <f>N96</f>
        <v>0.63900000000000001</v>
      </c>
      <c r="O97" s="429">
        <f>O96</f>
        <v>0.028000000000000001</v>
      </c>
      <c r="P97" s="821">
        <f>P96</f>
        <v>0</v>
      </c>
      <c r="Q97" s="429">
        <f>Q96</f>
        <v>0.016400000000000001</v>
      </c>
      <c r="R97" s="429">
        <f>R96</f>
        <v>0.00040000000000000002</v>
      </c>
      <c r="S97" s="429">
        <f>S96</f>
        <v>0</v>
      </c>
      <c r="T97" s="823">
        <f>G97*$F97+N97*$M97</f>
        <v>0.59993700000000005</v>
      </c>
      <c r="U97" s="823">
        <f>H97*$F97+O97*$M97</f>
        <v>0.047923</v>
      </c>
      <c r="V97" s="823">
        <f>I97*$F97+P97*$M97</f>
        <v>0.000348</v>
      </c>
      <c r="W97" s="823">
        <f>J97*$F97+Q97*$M97</f>
        <v>0.017096</v>
      </c>
      <c r="X97" s="823">
        <f>K97*$F97+R97*$M97</f>
        <v>0.0178</v>
      </c>
      <c r="Y97" s="823">
        <f>L97*$F97+S97*$M97</f>
        <v>0.0047850000000000002</v>
      </c>
    </row>
    <row r="98">
      <c r="A98" s="421"/>
      <c r="B98" s="89"/>
      <c r="C98" s="89"/>
      <c r="D98" s="824">
        <v>0.5</v>
      </c>
      <c r="E98" s="824"/>
      <c r="F98" s="819">
        <f>F97</f>
        <v>0.87</v>
      </c>
      <c r="G98" s="429">
        <f>G97</f>
        <v>0.59409999999999996</v>
      </c>
      <c r="H98" s="429">
        <f>H97</f>
        <v>0.050900000000000001</v>
      </c>
      <c r="I98" s="429">
        <f>I97</f>
        <v>0.00040000000000000002</v>
      </c>
      <c r="J98" s="429">
        <f>J97</f>
        <v>0.0172</v>
      </c>
      <c r="K98" s="429">
        <f>K97</f>
        <v>0.020400000000000001</v>
      </c>
      <c r="L98" s="429">
        <f>L97</f>
        <v>0.0054999999999999997</v>
      </c>
      <c r="M98" s="819">
        <f>1-F98</f>
        <v>0.13</v>
      </c>
      <c r="N98" s="429">
        <f>N97</f>
        <v>0.63900000000000001</v>
      </c>
      <c r="O98" s="429">
        <f>O97</f>
        <v>0.028000000000000001</v>
      </c>
      <c r="P98" s="821">
        <f>P97</f>
        <v>0</v>
      </c>
      <c r="Q98" s="429">
        <f>Q97</f>
        <v>0.016400000000000001</v>
      </c>
      <c r="R98" s="429">
        <f>R97</f>
        <v>0.00040000000000000002</v>
      </c>
      <c r="S98" s="429">
        <f>S97</f>
        <v>0</v>
      </c>
      <c r="T98" s="823">
        <f>G98*$F98+N98*$M98</f>
        <v>0.59993700000000005</v>
      </c>
      <c r="U98" s="823">
        <f>H98*$F98+O98*$M98</f>
        <v>0.047923</v>
      </c>
      <c r="V98" s="823">
        <f>I98*$F98+P98*$M98</f>
        <v>0.000348</v>
      </c>
      <c r="W98" s="823">
        <f>J98*$F98+Q98*$M98</f>
        <v>0.017096</v>
      </c>
      <c r="X98" s="823">
        <f>K98*$F98+R98*$M98</f>
        <v>0.0178</v>
      </c>
      <c r="Y98" s="823">
        <f>L98*$F98+S98*$M98</f>
        <v>0.0047850000000000002</v>
      </c>
    </row>
    <row r="99">
      <c r="A99" s="421"/>
      <c r="B99" s="89"/>
      <c r="C99" s="89"/>
      <c r="D99" s="824">
        <v>0.6875</v>
      </c>
      <c r="E99" s="824"/>
      <c r="F99" s="819">
        <f>F98</f>
        <v>0.87</v>
      </c>
      <c r="G99" s="429">
        <f>G98</f>
        <v>0.59409999999999996</v>
      </c>
      <c r="H99" s="429">
        <f>H98</f>
        <v>0.050900000000000001</v>
      </c>
      <c r="I99" s="429">
        <f>I98</f>
        <v>0.00040000000000000002</v>
      </c>
      <c r="J99" s="429">
        <f>J98</f>
        <v>0.0172</v>
      </c>
      <c r="K99" s="429">
        <f>K98</f>
        <v>0.020400000000000001</v>
      </c>
      <c r="L99" s="429">
        <f>L98</f>
        <v>0.0054999999999999997</v>
      </c>
      <c r="M99" s="819">
        <f>1-F99</f>
        <v>0.13</v>
      </c>
      <c r="N99" s="429">
        <f>N98</f>
        <v>0.63900000000000001</v>
      </c>
      <c r="O99" s="429">
        <f>O98</f>
        <v>0.028000000000000001</v>
      </c>
      <c r="P99" s="821">
        <f>P98</f>
        <v>0</v>
      </c>
      <c r="Q99" s="429">
        <f>Q98</f>
        <v>0.016400000000000001</v>
      </c>
      <c r="R99" s="429">
        <f>R98</f>
        <v>0.00040000000000000002</v>
      </c>
      <c r="S99" s="429">
        <f>S98</f>
        <v>0</v>
      </c>
      <c r="T99" s="823">
        <f>G99*$F99+N99*$M99</f>
        <v>0.59993700000000005</v>
      </c>
      <c r="U99" s="823">
        <f>H99*$F99+O99*$M99</f>
        <v>0.047923</v>
      </c>
      <c r="V99" s="823">
        <f>I99*$F99+P99*$M99</f>
        <v>0.000348</v>
      </c>
      <c r="W99" s="823">
        <f>J99*$F99+Q99*$M99</f>
        <v>0.017096</v>
      </c>
      <c r="X99" s="823">
        <f>K99*$F99+R99*$M99</f>
        <v>0.0178</v>
      </c>
      <c r="Y99" s="823">
        <f>L99*$F99+S99*$M99</f>
        <v>0.0047850000000000002</v>
      </c>
    </row>
    <row r="100">
      <c r="A100" s="421"/>
      <c r="B100" s="89"/>
      <c r="C100" s="89"/>
      <c r="D100" s="824">
        <v>0.83333333333333304</v>
      </c>
      <c r="E100" s="824"/>
      <c r="F100" s="819">
        <f>F99</f>
        <v>0.87</v>
      </c>
      <c r="G100" s="429">
        <f>G99</f>
        <v>0.59409999999999996</v>
      </c>
      <c r="H100" s="429">
        <f>H99</f>
        <v>0.050900000000000001</v>
      </c>
      <c r="I100" s="429">
        <f>I99</f>
        <v>0.00040000000000000002</v>
      </c>
      <c r="J100" s="429">
        <f>J99</f>
        <v>0.0172</v>
      </c>
      <c r="K100" s="429">
        <f>K99</f>
        <v>0.020400000000000001</v>
      </c>
      <c r="L100" s="429">
        <f>L99</f>
        <v>0.0054999999999999997</v>
      </c>
      <c r="M100" s="819">
        <f>1-F100</f>
        <v>0.13</v>
      </c>
      <c r="N100" s="429">
        <f>N99</f>
        <v>0.63900000000000001</v>
      </c>
      <c r="O100" s="429">
        <f>O99</f>
        <v>0.028000000000000001</v>
      </c>
      <c r="P100" s="821">
        <f>P99</f>
        <v>0</v>
      </c>
      <c r="Q100" s="429">
        <f>Q99</f>
        <v>0.016400000000000001</v>
      </c>
      <c r="R100" s="429">
        <f>R99</f>
        <v>0.00040000000000000002</v>
      </c>
      <c r="S100" s="429">
        <f>S99</f>
        <v>0</v>
      </c>
      <c r="T100" s="823">
        <f>G100*$F100+N100*$M100</f>
        <v>0.59993700000000005</v>
      </c>
      <c r="U100" s="823">
        <f>H100*$F100+O100*$M100</f>
        <v>0.047923</v>
      </c>
      <c r="V100" s="823">
        <f>I100*$F100+P100*$M100</f>
        <v>0.000348</v>
      </c>
      <c r="W100" s="823">
        <f>J100*$F100+Q100*$M100</f>
        <v>0.017096</v>
      </c>
      <c r="X100" s="823">
        <f>K100*$F100+R100*$M100</f>
        <v>0.0178</v>
      </c>
      <c r="Y100" s="823">
        <f>L100*$F100+S100*$M100</f>
        <v>0.0047850000000000002</v>
      </c>
    </row>
    <row r="101">
      <c r="A101" s="421"/>
      <c r="B101" s="89"/>
      <c r="C101" s="89"/>
      <c r="D101" s="824">
        <v>0.020833333333333301</v>
      </c>
      <c r="E101" s="824"/>
      <c r="F101" s="819">
        <f>F100</f>
        <v>0.87</v>
      </c>
      <c r="G101" s="429">
        <f>G100</f>
        <v>0.59409999999999996</v>
      </c>
      <c r="H101" s="429">
        <f>H100</f>
        <v>0.050900000000000001</v>
      </c>
      <c r="I101" s="429">
        <f>I100</f>
        <v>0.00040000000000000002</v>
      </c>
      <c r="J101" s="429">
        <f>J100</f>
        <v>0.0172</v>
      </c>
      <c r="K101" s="429">
        <f>K100</f>
        <v>0.020400000000000001</v>
      </c>
      <c r="L101" s="429">
        <f>L100</f>
        <v>0.0054999999999999997</v>
      </c>
      <c r="M101" s="819">
        <f>1-F101</f>
        <v>0.13</v>
      </c>
      <c r="N101" s="429">
        <f>N100</f>
        <v>0.63900000000000001</v>
      </c>
      <c r="O101" s="429">
        <f>O100</f>
        <v>0.028000000000000001</v>
      </c>
      <c r="P101" s="821">
        <f>P100</f>
        <v>0</v>
      </c>
      <c r="Q101" s="429">
        <f>Q100</f>
        <v>0.016400000000000001</v>
      </c>
      <c r="R101" s="429">
        <f>R100</f>
        <v>0.00040000000000000002</v>
      </c>
      <c r="S101" s="429">
        <f>S100</f>
        <v>0</v>
      </c>
      <c r="T101" s="823">
        <f>G101*$F101+N101*$M101</f>
        <v>0.59993700000000005</v>
      </c>
      <c r="U101" s="823">
        <f>H101*$F101+O101*$M101</f>
        <v>0.047923</v>
      </c>
      <c r="V101" s="823">
        <f>I101*$F101+P101*$M101</f>
        <v>0.000348</v>
      </c>
      <c r="W101" s="823">
        <f>J101*$F101+Q101*$M101</f>
        <v>0.017096</v>
      </c>
      <c r="X101" s="823">
        <f>K101*$F101+R101*$M101</f>
        <v>0.0178</v>
      </c>
      <c r="Y101" s="823">
        <f>L101*$F101+S101*$M101</f>
        <v>0.0047850000000000002</v>
      </c>
    </row>
    <row r="102">
      <c r="A102" s="421"/>
      <c r="B102" s="89"/>
      <c r="C102" s="89"/>
      <c r="D102" s="824">
        <v>0.16666666666666699</v>
      </c>
      <c r="E102" s="824"/>
      <c r="F102" s="819">
        <f>F101</f>
        <v>0.87</v>
      </c>
      <c r="G102" s="429">
        <f>G101</f>
        <v>0.59409999999999996</v>
      </c>
      <c r="H102" s="429">
        <f>H101</f>
        <v>0.050900000000000001</v>
      </c>
      <c r="I102" s="429">
        <f>I101</f>
        <v>0.00040000000000000002</v>
      </c>
      <c r="J102" s="429">
        <f>J101</f>
        <v>0.0172</v>
      </c>
      <c r="K102" s="429">
        <f>K101</f>
        <v>0.020400000000000001</v>
      </c>
      <c r="L102" s="429">
        <f>L101</f>
        <v>0.0054999999999999997</v>
      </c>
      <c r="M102" s="819">
        <f>1-F102</f>
        <v>0.13</v>
      </c>
      <c r="N102" s="429">
        <f>N101</f>
        <v>0.63900000000000001</v>
      </c>
      <c r="O102" s="429">
        <f>O101</f>
        <v>0.028000000000000001</v>
      </c>
      <c r="P102" s="821">
        <f>P101</f>
        <v>0</v>
      </c>
      <c r="Q102" s="429">
        <f>Q101</f>
        <v>0.016400000000000001</v>
      </c>
      <c r="R102" s="429">
        <f>R101</f>
        <v>0.00040000000000000002</v>
      </c>
      <c r="S102" s="429">
        <f>S101</f>
        <v>0</v>
      </c>
      <c r="T102" s="823">
        <f>G102*$F102+N102*$M102</f>
        <v>0.59993700000000005</v>
      </c>
      <c r="U102" s="823">
        <f>H102*$F102+O102*$M102</f>
        <v>0.047923</v>
      </c>
      <c r="V102" s="823">
        <f>I102*$F102+P102*$M102</f>
        <v>0.000348</v>
      </c>
      <c r="W102" s="823">
        <f>J102*$F102+Q102*$M102</f>
        <v>0.017096</v>
      </c>
      <c r="X102" s="823">
        <f>K102*$F102+R102*$M102</f>
        <v>0.0178</v>
      </c>
      <c r="Y102" s="823">
        <f>L102*$F102+S102*$M102</f>
        <v>0.0047850000000000002</v>
      </c>
    </row>
    <row r="103">
      <c r="A103" s="421"/>
      <c r="B103" s="89"/>
      <c r="C103" s="89"/>
      <c r="D103" s="824">
        <v>0.35416666666666702</v>
      </c>
      <c r="E103" s="824"/>
      <c r="F103" s="819">
        <f>F102</f>
        <v>0.87</v>
      </c>
      <c r="G103" s="429">
        <f>G102</f>
        <v>0.59409999999999996</v>
      </c>
      <c r="H103" s="429">
        <f>H102</f>
        <v>0.050900000000000001</v>
      </c>
      <c r="I103" s="429">
        <f>I102</f>
        <v>0.00040000000000000002</v>
      </c>
      <c r="J103" s="429">
        <f>J102</f>
        <v>0.0172</v>
      </c>
      <c r="K103" s="429">
        <f>K102</f>
        <v>0.020400000000000001</v>
      </c>
      <c r="L103" s="429">
        <f>L102</f>
        <v>0.0054999999999999997</v>
      </c>
      <c r="M103" s="819">
        <f>1-F103</f>
        <v>0.13</v>
      </c>
      <c r="N103" s="429">
        <f>N102</f>
        <v>0.63900000000000001</v>
      </c>
      <c r="O103" s="429">
        <f>O102</f>
        <v>0.028000000000000001</v>
      </c>
      <c r="P103" s="821">
        <f>P102</f>
        <v>0</v>
      </c>
      <c r="Q103" s="429">
        <f>Q102</f>
        <v>0.016400000000000001</v>
      </c>
      <c r="R103" s="429">
        <f>R102</f>
        <v>0.00040000000000000002</v>
      </c>
      <c r="S103" s="429">
        <f>S102</f>
        <v>0</v>
      </c>
      <c r="T103" s="823">
        <f>G103*$F103+N103*$M103</f>
        <v>0.59993700000000005</v>
      </c>
      <c r="U103" s="823">
        <f>H103*$F103+O103*$M103</f>
        <v>0.047923</v>
      </c>
      <c r="V103" s="823">
        <f>I103*$F103+P103*$M103</f>
        <v>0.000348</v>
      </c>
      <c r="W103" s="823">
        <f>J103*$F103+Q103*$M103</f>
        <v>0.017096</v>
      </c>
      <c r="X103" s="823">
        <f>K103*$F103+R103*$M103</f>
        <v>0.0178</v>
      </c>
      <c r="Y103" s="823">
        <f>L103*$F103+S103*$M103</f>
        <v>0.0047850000000000002</v>
      </c>
    </row>
    <row r="104">
      <c r="A104" s="421"/>
      <c r="B104" s="89"/>
      <c r="C104" s="89"/>
      <c r="D104" s="824">
        <v>0.5</v>
      </c>
      <c r="E104" s="824"/>
      <c r="F104" s="819">
        <f>F103</f>
        <v>0.87</v>
      </c>
      <c r="G104" s="429">
        <f>G103</f>
        <v>0.59409999999999996</v>
      </c>
      <c r="H104" s="429">
        <f>H103</f>
        <v>0.050900000000000001</v>
      </c>
      <c r="I104" s="429">
        <f>I103</f>
        <v>0.00040000000000000002</v>
      </c>
      <c r="J104" s="429">
        <f>J103</f>
        <v>0.0172</v>
      </c>
      <c r="K104" s="429">
        <f>K103</f>
        <v>0.020400000000000001</v>
      </c>
      <c r="L104" s="429">
        <f>L103</f>
        <v>0.0054999999999999997</v>
      </c>
      <c r="M104" s="819">
        <f>1-F104</f>
        <v>0.13</v>
      </c>
      <c r="N104" s="429">
        <f>N103</f>
        <v>0.63900000000000001</v>
      </c>
      <c r="O104" s="429">
        <f>O103</f>
        <v>0.028000000000000001</v>
      </c>
      <c r="P104" s="821">
        <f>P103</f>
        <v>0</v>
      </c>
      <c r="Q104" s="429">
        <f>Q103</f>
        <v>0.016400000000000001</v>
      </c>
      <c r="R104" s="429">
        <f>R103</f>
        <v>0.00040000000000000002</v>
      </c>
      <c r="S104" s="429">
        <f>S103</f>
        <v>0</v>
      </c>
      <c r="T104" s="823">
        <f>G104*$F104+N104*$M104</f>
        <v>0.59993700000000005</v>
      </c>
      <c r="U104" s="823">
        <f>H104*$F104+O104*$M104</f>
        <v>0.047923</v>
      </c>
      <c r="V104" s="823">
        <f>I104*$F104+P104*$M104</f>
        <v>0.000348</v>
      </c>
      <c r="W104" s="823">
        <f>J104*$F104+Q104*$M104</f>
        <v>0.017096</v>
      </c>
      <c r="X104" s="823">
        <f>K104*$F104+R104*$M104</f>
        <v>0.0178</v>
      </c>
      <c r="Y104" s="823">
        <f>L104*$F104+S104*$M104</f>
        <v>0.0047850000000000002</v>
      </c>
    </row>
    <row r="105">
      <c r="A105" s="421"/>
      <c r="B105" s="89"/>
      <c r="C105" s="89"/>
      <c r="D105" s="824">
        <v>0.6875</v>
      </c>
      <c r="E105" s="824"/>
      <c r="F105" s="819">
        <f>F104</f>
        <v>0.87</v>
      </c>
      <c r="G105" s="429">
        <f>G104</f>
        <v>0.59409999999999996</v>
      </c>
      <c r="H105" s="429">
        <f>H104</f>
        <v>0.050900000000000001</v>
      </c>
      <c r="I105" s="429">
        <f>I104</f>
        <v>0.00040000000000000002</v>
      </c>
      <c r="J105" s="429">
        <f>J104</f>
        <v>0.0172</v>
      </c>
      <c r="K105" s="429">
        <f>K104</f>
        <v>0.020400000000000001</v>
      </c>
      <c r="L105" s="429">
        <f>L104</f>
        <v>0.0054999999999999997</v>
      </c>
      <c r="M105" s="819">
        <f>1-F105</f>
        <v>0.13</v>
      </c>
      <c r="N105" s="429">
        <f>N104</f>
        <v>0.63900000000000001</v>
      </c>
      <c r="O105" s="429">
        <f>O104</f>
        <v>0.028000000000000001</v>
      </c>
      <c r="P105" s="821">
        <f>P104</f>
        <v>0</v>
      </c>
      <c r="Q105" s="429">
        <f>Q104</f>
        <v>0.016400000000000001</v>
      </c>
      <c r="R105" s="429">
        <f>R104</f>
        <v>0.00040000000000000002</v>
      </c>
      <c r="S105" s="429">
        <f>S104</f>
        <v>0</v>
      </c>
      <c r="T105" s="823">
        <f>G105*$F105+N105*$M105</f>
        <v>0.59993700000000005</v>
      </c>
      <c r="U105" s="823">
        <f>H105*$F105+O105*$M105</f>
        <v>0.047923</v>
      </c>
      <c r="V105" s="823">
        <f>I105*$F105+P105*$M105</f>
        <v>0.000348</v>
      </c>
      <c r="W105" s="823">
        <f>J105*$F105+Q105*$M105</f>
        <v>0.017096</v>
      </c>
      <c r="X105" s="823">
        <f>K105*$F105+R105*$M105</f>
        <v>0.0178</v>
      </c>
      <c r="Y105" s="823">
        <f>L105*$F105+S105*$M105</f>
        <v>0.0047850000000000002</v>
      </c>
    </row>
    <row r="106">
      <c r="A106" s="421"/>
      <c r="B106" s="89"/>
      <c r="C106" s="89"/>
      <c r="D106" s="824">
        <v>0.83333333333333304</v>
      </c>
      <c r="E106" s="824"/>
      <c r="F106" s="819">
        <f>F105</f>
        <v>0.87</v>
      </c>
      <c r="G106" s="429">
        <f>G105</f>
        <v>0.59409999999999996</v>
      </c>
      <c r="H106" s="429">
        <f>H105</f>
        <v>0.050900000000000001</v>
      </c>
      <c r="I106" s="429">
        <f>I105</f>
        <v>0.00040000000000000002</v>
      </c>
      <c r="J106" s="429">
        <f>J105</f>
        <v>0.0172</v>
      </c>
      <c r="K106" s="429">
        <f>K105</f>
        <v>0.020400000000000001</v>
      </c>
      <c r="L106" s="429">
        <f>L105</f>
        <v>0.0054999999999999997</v>
      </c>
      <c r="M106" s="819">
        <f>1-F106</f>
        <v>0.13</v>
      </c>
      <c r="N106" s="429">
        <f>N105</f>
        <v>0.63900000000000001</v>
      </c>
      <c r="O106" s="429">
        <f>O105</f>
        <v>0.028000000000000001</v>
      </c>
      <c r="P106" s="821">
        <f>P105</f>
        <v>0</v>
      </c>
      <c r="Q106" s="429">
        <f>Q105</f>
        <v>0.016400000000000001</v>
      </c>
      <c r="R106" s="429">
        <f>R105</f>
        <v>0.00040000000000000002</v>
      </c>
      <c r="S106" s="429">
        <f>S105</f>
        <v>0</v>
      </c>
      <c r="T106" s="823">
        <f>G106*$F106+N106*$M106</f>
        <v>0.59993700000000005</v>
      </c>
      <c r="U106" s="823">
        <f>H106*$F106+O106*$M106</f>
        <v>0.047923</v>
      </c>
      <c r="V106" s="823">
        <f>I106*$F106+P106*$M106</f>
        <v>0.000348</v>
      </c>
      <c r="W106" s="823">
        <f>J106*$F106+Q106*$M106</f>
        <v>0.017096</v>
      </c>
      <c r="X106" s="823">
        <f>K106*$F106+R106*$M106</f>
        <v>0.0178</v>
      </c>
      <c r="Y106" s="823">
        <f>L106*$F106+S106*$M106</f>
        <v>0.0047850000000000002</v>
      </c>
    </row>
    <row r="107">
      <c r="A107" s="421"/>
      <c r="B107" s="89"/>
      <c r="C107" s="89"/>
      <c r="D107" s="824">
        <v>0.020833333333333301</v>
      </c>
      <c r="E107" s="824"/>
      <c r="F107" s="819">
        <f>F106</f>
        <v>0.87</v>
      </c>
      <c r="G107" s="429">
        <f>G106</f>
        <v>0.59409999999999996</v>
      </c>
      <c r="H107" s="429">
        <f>H106</f>
        <v>0.050900000000000001</v>
      </c>
      <c r="I107" s="429">
        <f>I106</f>
        <v>0.00040000000000000002</v>
      </c>
      <c r="J107" s="429">
        <f>J106</f>
        <v>0.0172</v>
      </c>
      <c r="K107" s="429">
        <f>K106</f>
        <v>0.020400000000000001</v>
      </c>
      <c r="L107" s="429">
        <f>L106</f>
        <v>0.0054999999999999997</v>
      </c>
      <c r="M107" s="819">
        <f>1-F107</f>
        <v>0.13</v>
      </c>
      <c r="N107" s="429">
        <f>N106</f>
        <v>0.63900000000000001</v>
      </c>
      <c r="O107" s="429">
        <f>O106</f>
        <v>0.028000000000000001</v>
      </c>
      <c r="P107" s="821">
        <f>P106</f>
        <v>0</v>
      </c>
      <c r="Q107" s="429">
        <f>Q106</f>
        <v>0.016400000000000001</v>
      </c>
      <c r="R107" s="429">
        <f>R106</f>
        <v>0.00040000000000000002</v>
      </c>
      <c r="S107" s="429">
        <f>S106</f>
        <v>0</v>
      </c>
      <c r="T107" s="823">
        <f>G107*$F107+N107*$M107</f>
        <v>0.59993700000000005</v>
      </c>
      <c r="U107" s="823">
        <f>H107*$F107+O107*$M107</f>
        <v>0.047923</v>
      </c>
      <c r="V107" s="823">
        <f>I107*$F107+P107*$M107</f>
        <v>0.000348</v>
      </c>
      <c r="W107" s="823">
        <f>J107*$F107+Q107*$M107</f>
        <v>0.017096</v>
      </c>
      <c r="X107" s="823">
        <f>K107*$F107+R107*$M107</f>
        <v>0.0178</v>
      </c>
      <c r="Y107" s="823">
        <f>L107*$F107+S107*$M107</f>
        <v>0.0047850000000000002</v>
      </c>
    </row>
    <row r="108">
      <c r="A108" s="421"/>
      <c r="B108" s="89"/>
      <c r="C108" s="89"/>
      <c r="D108" s="824">
        <v>0.16666666666666699</v>
      </c>
      <c r="E108" s="824"/>
      <c r="F108" s="819">
        <f>F107</f>
        <v>0.87</v>
      </c>
      <c r="G108" s="429">
        <f>G107</f>
        <v>0.59409999999999996</v>
      </c>
      <c r="H108" s="429">
        <f>H107</f>
        <v>0.050900000000000001</v>
      </c>
      <c r="I108" s="429">
        <f>I107</f>
        <v>0.00040000000000000002</v>
      </c>
      <c r="J108" s="429">
        <f>J107</f>
        <v>0.0172</v>
      </c>
      <c r="K108" s="429">
        <f>K107</f>
        <v>0.020400000000000001</v>
      </c>
      <c r="L108" s="429">
        <f>L107</f>
        <v>0.0054999999999999997</v>
      </c>
      <c r="M108" s="819">
        <f>1-F108</f>
        <v>0.13</v>
      </c>
      <c r="N108" s="429">
        <f>N107</f>
        <v>0.63900000000000001</v>
      </c>
      <c r="O108" s="429">
        <f>O107</f>
        <v>0.028000000000000001</v>
      </c>
      <c r="P108" s="821">
        <f>P107</f>
        <v>0</v>
      </c>
      <c r="Q108" s="429">
        <f>Q107</f>
        <v>0.016400000000000001</v>
      </c>
      <c r="R108" s="429">
        <f>R107</f>
        <v>0.00040000000000000002</v>
      </c>
      <c r="S108" s="429">
        <f>S107</f>
        <v>0</v>
      </c>
      <c r="T108" s="823">
        <f>G108*$F108+N108*$M108</f>
        <v>0.59993700000000005</v>
      </c>
      <c r="U108" s="823">
        <f>H108*$F108+O108*$M108</f>
        <v>0.047923</v>
      </c>
      <c r="V108" s="823">
        <f>I108*$F108+P108*$M108</f>
        <v>0.000348</v>
      </c>
      <c r="W108" s="823">
        <f>J108*$F108+Q108*$M108</f>
        <v>0.017096</v>
      </c>
      <c r="X108" s="823">
        <f>K108*$F108+R108*$M108</f>
        <v>0.0178</v>
      </c>
      <c r="Y108" s="823">
        <f>L108*$F108+S108*$M108</f>
        <v>0.0047850000000000002</v>
      </c>
    </row>
    <row r="109">
      <c r="A109" s="421"/>
      <c r="B109" s="89"/>
      <c r="C109" s="89"/>
      <c r="D109" s="824">
        <v>0.35416666666666702</v>
      </c>
      <c r="E109" s="824"/>
      <c r="F109" s="819">
        <f>F108</f>
        <v>0.87</v>
      </c>
      <c r="G109" s="429">
        <f>G108</f>
        <v>0.59409999999999996</v>
      </c>
      <c r="H109" s="429">
        <f>H108</f>
        <v>0.050900000000000001</v>
      </c>
      <c r="I109" s="429">
        <f>I108</f>
        <v>0.00040000000000000002</v>
      </c>
      <c r="J109" s="429">
        <f>J108</f>
        <v>0.0172</v>
      </c>
      <c r="K109" s="429">
        <f>K108</f>
        <v>0.020400000000000001</v>
      </c>
      <c r="L109" s="429">
        <f>L108</f>
        <v>0.0054999999999999997</v>
      </c>
      <c r="M109" s="819">
        <f>1-F109</f>
        <v>0.13</v>
      </c>
      <c r="N109" s="429">
        <f>N108</f>
        <v>0.63900000000000001</v>
      </c>
      <c r="O109" s="429">
        <f>O108</f>
        <v>0.028000000000000001</v>
      </c>
      <c r="P109" s="821">
        <f>P108</f>
        <v>0</v>
      </c>
      <c r="Q109" s="429">
        <f>Q108</f>
        <v>0.016400000000000001</v>
      </c>
      <c r="R109" s="429">
        <f>R108</f>
        <v>0.00040000000000000002</v>
      </c>
      <c r="S109" s="429">
        <f>S108</f>
        <v>0</v>
      </c>
      <c r="T109" s="823">
        <f>G109*$F109+N109*$M109</f>
        <v>0.59993700000000005</v>
      </c>
      <c r="U109" s="823">
        <f>H109*$F109+O109*$M109</f>
        <v>0.047923</v>
      </c>
      <c r="V109" s="823">
        <f>I109*$F109+P109*$M109</f>
        <v>0.000348</v>
      </c>
      <c r="W109" s="823">
        <f>J109*$F109+Q109*$M109</f>
        <v>0.017096</v>
      </c>
      <c r="X109" s="823">
        <f>K109*$F109+R109*$M109</f>
        <v>0.0178</v>
      </c>
      <c r="Y109" s="823">
        <f>L109*$F109+S109*$M109</f>
        <v>0.0047850000000000002</v>
      </c>
    </row>
    <row r="110">
      <c r="A110" s="421"/>
      <c r="B110" s="89"/>
      <c r="C110" s="89"/>
      <c r="D110" s="824">
        <v>0.5</v>
      </c>
      <c r="E110" s="824"/>
      <c r="F110" s="819">
        <f>F109</f>
        <v>0.87</v>
      </c>
      <c r="G110" s="429">
        <f>G109</f>
        <v>0.59409999999999996</v>
      </c>
      <c r="H110" s="429">
        <f>H109</f>
        <v>0.050900000000000001</v>
      </c>
      <c r="I110" s="429">
        <f>I109</f>
        <v>0.00040000000000000002</v>
      </c>
      <c r="J110" s="429">
        <f>J109</f>
        <v>0.0172</v>
      </c>
      <c r="K110" s="429">
        <f>K109</f>
        <v>0.020400000000000001</v>
      </c>
      <c r="L110" s="429">
        <f>L109</f>
        <v>0.0054999999999999997</v>
      </c>
      <c r="M110" s="819">
        <f>1-F110</f>
        <v>0.13</v>
      </c>
      <c r="N110" s="429">
        <f>N109</f>
        <v>0.63900000000000001</v>
      </c>
      <c r="O110" s="429">
        <f>O109</f>
        <v>0.028000000000000001</v>
      </c>
      <c r="P110" s="821">
        <f>P109</f>
        <v>0</v>
      </c>
      <c r="Q110" s="429">
        <f>Q109</f>
        <v>0.016400000000000001</v>
      </c>
      <c r="R110" s="429">
        <f>R109</f>
        <v>0.00040000000000000002</v>
      </c>
      <c r="S110" s="429">
        <f>S109</f>
        <v>0</v>
      </c>
      <c r="T110" s="823">
        <f>G110*$F110+N110*$M110</f>
        <v>0.59993700000000005</v>
      </c>
      <c r="U110" s="823">
        <f>H110*$F110+O110*$M110</f>
        <v>0.047923</v>
      </c>
      <c r="V110" s="823">
        <f>I110*$F110+P110*$M110</f>
        <v>0.000348</v>
      </c>
      <c r="W110" s="823">
        <f>J110*$F110+Q110*$M110</f>
        <v>0.017096</v>
      </c>
      <c r="X110" s="823">
        <f>K110*$F110+R110*$M110</f>
        <v>0.0178</v>
      </c>
      <c r="Y110" s="823">
        <f>L110*$F110+S110*$M110</f>
        <v>0.0047850000000000002</v>
      </c>
    </row>
    <row r="111">
      <c r="A111" s="421"/>
      <c r="B111" s="89"/>
      <c r="C111" s="89"/>
      <c r="D111" s="824">
        <v>0.6875</v>
      </c>
      <c r="E111" s="824"/>
      <c r="F111" s="819">
        <f>F110</f>
        <v>0.87</v>
      </c>
      <c r="G111" s="429">
        <f>G110</f>
        <v>0.59409999999999996</v>
      </c>
      <c r="H111" s="429">
        <f>H110</f>
        <v>0.050900000000000001</v>
      </c>
      <c r="I111" s="429">
        <f>I110</f>
        <v>0.00040000000000000002</v>
      </c>
      <c r="J111" s="429">
        <f>J110</f>
        <v>0.0172</v>
      </c>
      <c r="K111" s="429">
        <f>K110</f>
        <v>0.020400000000000001</v>
      </c>
      <c r="L111" s="429">
        <f>L110</f>
        <v>0.0054999999999999997</v>
      </c>
      <c r="M111" s="819">
        <f>1-F111</f>
        <v>0.13</v>
      </c>
      <c r="N111" s="429">
        <f>N110</f>
        <v>0.63900000000000001</v>
      </c>
      <c r="O111" s="429">
        <f>O110</f>
        <v>0.028000000000000001</v>
      </c>
      <c r="P111" s="821">
        <f>P110</f>
        <v>0</v>
      </c>
      <c r="Q111" s="429">
        <f>Q110</f>
        <v>0.016400000000000001</v>
      </c>
      <c r="R111" s="429">
        <f>R110</f>
        <v>0.00040000000000000002</v>
      </c>
      <c r="S111" s="429">
        <f>S110</f>
        <v>0</v>
      </c>
      <c r="T111" s="823">
        <f>G111*$F111+N111*$M111</f>
        <v>0.59993700000000005</v>
      </c>
      <c r="U111" s="823">
        <f>H111*$F111+O111*$M111</f>
        <v>0.047923</v>
      </c>
      <c r="V111" s="823">
        <f>I111*$F111+P111*$M111</f>
        <v>0.000348</v>
      </c>
      <c r="W111" s="823">
        <f>J111*$F111+Q111*$M111</f>
        <v>0.017096</v>
      </c>
      <c r="X111" s="823">
        <f>K111*$F111+R111*$M111</f>
        <v>0.0178</v>
      </c>
      <c r="Y111" s="823">
        <f>L111*$F111+S111*$M111</f>
        <v>0.0047850000000000002</v>
      </c>
    </row>
    <row r="112">
      <c r="A112" s="421"/>
      <c r="B112" s="89"/>
      <c r="C112" s="89"/>
      <c r="D112" s="824">
        <v>0.83333333333333304</v>
      </c>
      <c r="E112" s="824"/>
      <c r="F112" s="819">
        <f>F111</f>
        <v>0.87</v>
      </c>
      <c r="G112" s="429">
        <f>G111</f>
        <v>0.59409999999999996</v>
      </c>
      <c r="H112" s="429">
        <f>H111</f>
        <v>0.050900000000000001</v>
      </c>
      <c r="I112" s="429">
        <f>I111</f>
        <v>0.00040000000000000002</v>
      </c>
      <c r="J112" s="429">
        <f>J111</f>
        <v>0.0172</v>
      </c>
      <c r="K112" s="429">
        <f>K111</f>
        <v>0.020400000000000001</v>
      </c>
      <c r="L112" s="429">
        <f>L111</f>
        <v>0.0054999999999999997</v>
      </c>
      <c r="M112" s="819">
        <f>1-F112</f>
        <v>0.13</v>
      </c>
      <c r="N112" s="429">
        <f>N111</f>
        <v>0.63900000000000001</v>
      </c>
      <c r="O112" s="429">
        <f>O111</f>
        <v>0.028000000000000001</v>
      </c>
      <c r="P112" s="821">
        <f>P111</f>
        <v>0</v>
      </c>
      <c r="Q112" s="429">
        <f>Q111</f>
        <v>0.016400000000000001</v>
      </c>
      <c r="R112" s="429">
        <f>R111</f>
        <v>0.00040000000000000002</v>
      </c>
      <c r="S112" s="429">
        <f>S111</f>
        <v>0</v>
      </c>
      <c r="T112" s="823">
        <f>G112*$F112+N112*$M112</f>
        <v>0.59993700000000005</v>
      </c>
      <c r="U112" s="823">
        <f>H112*$F112+O112*$M112</f>
        <v>0.047923</v>
      </c>
      <c r="V112" s="823">
        <f>I112*$F112+P112*$M112</f>
        <v>0.000348</v>
      </c>
      <c r="W112" s="823">
        <f>J112*$F112+Q112*$M112</f>
        <v>0.017096</v>
      </c>
      <c r="X112" s="823">
        <f>K112*$F112+R112*$M112</f>
        <v>0.0178</v>
      </c>
      <c r="Y112" s="823">
        <f>L112*$F112+S112*$M112</f>
        <v>0.0047850000000000002</v>
      </c>
    </row>
    <row r="113">
      <c r="A113" s="421"/>
      <c r="B113" s="89"/>
      <c r="C113" s="89"/>
      <c r="D113" s="824">
        <v>0.020833333333333301</v>
      </c>
      <c r="E113" s="824"/>
      <c r="F113" s="819">
        <f>F112</f>
        <v>0.87</v>
      </c>
      <c r="G113" s="429">
        <f>G112</f>
        <v>0.59409999999999996</v>
      </c>
      <c r="H113" s="429">
        <f>H112</f>
        <v>0.050900000000000001</v>
      </c>
      <c r="I113" s="429">
        <f>I112</f>
        <v>0.00040000000000000002</v>
      </c>
      <c r="J113" s="429">
        <f>J112</f>
        <v>0.0172</v>
      </c>
      <c r="K113" s="429">
        <f>K112</f>
        <v>0.020400000000000001</v>
      </c>
      <c r="L113" s="429">
        <f>L112</f>
        <v>0.0054999999999999997</v>
      </c>
      <c r="M113" s="819">
        <f>1-F113</f>
        <v>0.13</v>
      </c>
      <c r="N113" s="429">
        <f>N112</f>
        <v>0.63900000000000001</v>
      </c>
      <c r="O113" s="429">
        <f>O112</f>
        <v>0.028000000000000001</v>
      </c>
      <c r="P113" s="821">
        <f>P112</f>
        <v>0</v>
      </c>
      <c r="Q113" s="429">
        <f>Q112</f>
        <v>0.016400000000000001</v>
      </c>
      <c r="R113" s="429">
        <f>R112</f>
        <v>0.00040000000000000002</v>
      </c>
      <c r="S113" s="429">
        <f>S112</f>
        <v>0</v>
      </c>
      <c r="T113" s="823">
        <f>G113*$F113+N113*$M113</f>
        <v>0.59993700000000005</v>
      </c>
      <c r="U113" s="823">
        <f>H113*$F113+O113*$M113</f>
        <v>0.047923</v>
      </c>
      <c r="V113" s="823">
        <f>I113*$F113+P113*$M113</f>
        <v>0.000348</v>
      </c>
      <c r="W113" s="823">
        <f>J113*$F113+Q113*$M113</f>
        <v>0.017096</v>
      </c>
      <c r="X113" s="823">
        <f>K113*$F113+R113*$M113</f>
        <v>0.0178</v>
      </c>
      <c r="Y113" s="823">
        <f>L113*$F113+S113*$M113</f>
        <v>0.0047850000000000002</v>
      </c>
    </row>
    <row r="114">
      <c r="A114" s="421"/>
      <c r="B114" s="89"/>
      <c r="C114" s="89"/>
      <c r="D114" s="824">
        <v>0.16666666666666699</v>
      </c>
      <c r="E114" s="824"/>
      <c r="F114" s="819">
        <f>F113</f>
        <v>0.87</v>
      </c>
      <c r="G114" s="429">
        <f>G113</f>
        <v>0.59409999999999996</v>
      </c>
      <c r="H114" s="429">
        <f>H113</f>
        <v>0.050900000000000001</v>
      </c>
      <c r="I114" s="429">
        <f>I113</f>
        <v>0.00040000000000000002</v>
      </c>
      <c r="J114" s="429">
        <f>J113</f>
        <v>0.0172</v>
      </c>
      <c r="K114" s="429">
        <f>K113</f>
        <v>0.020400000000000001</v>
      </c>
      <c r="L114" s="429">
        <f>L113</f>
        <v>0.0054999999999999997</v>
      </c>
      <c r="M114" s="819">
        <f>1-F114</f>
        <v>0.13</v>
      </c>
      <c r="N114" s="429">
        <f>N113</f>
        <v>0.63900000000000001</v>
      </c>
      <c r="O114" s="429">
        <f>O113</f>
        <v>0.028000000000000001</v>
      </c>
      <c r="P114" s="821">
        <f>P113</f>
        <v>0</v>
      </c>
      <c r="Q114" s="429">
        <f>Q113</f>
        <v>0.016400000000000001</v>
      </c>
      <c r="R114" s="429">
        <f>R113</f>
        <v>0.00040000000000000002</v>
      </c>
      <c r="S114" s="429">
        <f>S113</f>
        <v>0</v>
      </c>
      <c r="T114" s="823">
        <f>G114*$F114+N114*$M114</f>
        <v>0.59993700000000005</v>
      </c>
      <c r="U114" s="823">
        <f>H114*$F114+O114*$M114</f>
        <v>0.047923</v>
      </c>
      <c r="V114" s="823">
        <f>I114*$F114+P114*$M114</f>
        <v>0.000348</v>
      </c>
      <c r="W114" s="823">
        <f>J114*$F114+Q114*$M114</f>
        <v>0.017096</v>
      </c>
      <c r="X114" s="823">
        <f>K114*$F114+R114*$M114</f>
        <v>0.0178</v>
      </c>
      <c r="Y114" s="823">
        <f>L114*$F114+S114*$M114</f>
        <v>0.0047850000000000002</v>
      </c>
    </row>
    <row r="115">
      <c r="A115" s="421"/>
      <c r="B115" s="89"/>
      <c r="C115" s="89"/>
      <c r="D115" s="824">
        <v>0.35416666666666702</v>
      </c>
      <c r="E115" s="824"/>
      <c r="F115" s="819">
        <f>F114</f>
        <v>0.87</v>
      </c>
      <c r="G115" s="429">
        <f>G114</f>
        <v>0.59409999999999996</v>
      </c>
      <c r="H115" s="429">
        <f>H114</f>
        <v>0.050900000000000001</v>
      </c>
      <c r="I115" s="429">
        <f>I114</f>
        <v>0.00040000000000000002</v>
      </c>
      <c r="J115" s="429">
        <f>J114</f>
        <v>0.0172</v>
      </c>
      <c r="K115" s="429">
        <f>K114</f>
        <v>0.020400000000000001</v>
      </c>
      <c r="L115" s="429">
        <f>L114</f>
        <v>0.0054999999999999997</v>
      </c>
      <c r="M115" s="819">
        <f>1-F115</f>
        <v>0.13</v>
      </c>
      <c r="N115" s="429">
        <f>N114</f>
        <v>0.63900000000000001</v>
      </c>
      <c r="O115" s="429">
        <f>O114</f>
        <v>0.028000000000000001</v>
      </c>
      <c r="P115" s="821">
        <f>P114</f>
        <v>0</v>
      </c>
      <c r="Q115" s="429">
        <f>Q114</f>
        <v>0.016400000000000001</v>
      </c>
      <c r="R115" s="429">
        <f>R114</f>
        <v>0.00040000000000000002</v>
      </c>
      <c r="S115" s="429">
        <f>S114</f>
        <v>0</v>
      </c>
      <c r="T115" s="823">
        <f>G115*$F115+N115*$M115</f>
        <v>0.59993700000000005</v>
      </c>
      <c r="U115" s="823">
        <f>H115*$F115+O115*$M115</f>
        <v>0.047923</v>
      </c>
      <c r="V115" s="823">
        <f>I115*$F115+P115*$M115</f>
        <v>0.000348</v>
      </c>
      <c r="W115" s="823">
        <f>J115*$F115+Q115*$M115</f>
        <v>0.017096</v>
      </c>
      <c r="X115" s="823">
        <f>K115*$F115+R115*$M115</f>
        <v>0.0178</v>
      </c>
      <c r="Y115" s="823">
        <f>L115*$F115+S115*$M115</f>
        <v>0.0047850000000000002</v>
      </c>
    </row>
    <row r="116">
      <c r="A116" s="421"/>
      <c r="B116" s="89"/>
      <c r="C116" s="89"/>
      <c r="D116" s="824">
        <v>0.5</v>
      </c>
      <c r="E116" s="824"/>
      <c r="F116" s="819">
        <f>F115</f>
        <v>0.87</v>
      </c>
      <c r="G116" s="429">
        <f>G115</f>
        <v>0.59409999999999996</v>
      </c>
      <c r="H116" s="429">
        <f>H115</f>
        <v>0.050900000000000001</v>
      </c>
      <c r="I116" s="429">
        <f>I115</f>
        <v>0.00040000000000000002</v>
      </c>
      <c r="J116" s="429">
        <f>J115</f>
        <v>0.0172</v>
      </c>
      <c r="K116" s="429">
        <f>K115</f>
        <v>0.020400000000000001</v>
      </c>
      <c r="L116" s="429">
        <f>L115</f>
        <v>0.0054999999999999997</v>
      </c>
      <c r="M116" s="819">
        <f>1-F116</f>
        <v>0.13</v>
      </c>
      <c r="N116" s="429">
        <f>N115</f>
        <v>0.63900000000000001</v>
      </c>
      <c r="O116" s="429">
        <f>O115</f>
        <v>0.028000000000000001</v>
      </c>
      <c r="P116" s="821">
        <f>P115</f>
        <v>0</v>
      </c>
      <c r="Q116" s="429">
        <f>Q115</f>
        <v>0.016400000000000001</v>
      </c>
      <c r="R116" s="429">
        <f>R115</f>
        <v>0.00040000000000000002</v>
      </c>
      <c r="S116" s="429">
        <f>S115</f>
        <v>0</v>
      </c>
      <c r="T116" s="823">
        <f>G116*$F116+N116*$M116</f>
        <v>0.59993700000000005</v>
      </c>
      <c r="U116" s="823">
        <f>H116*$F116+O116*$M116</f>
        <v>0.047923</v>
      </c>
      <c r="V116" s="823">
        <f>I116*$F116+P116*$M116</f>
        <v>0.000348</v>
      </c>
      <c r="W116" s="823">
        <f>J116*$F116+Q116*$M116</f>
        <v>0.017096</v>
      </c>
      <c r="X116" s="823">
        <f>K116*$F116+R116*$M116</f>
        <v>0.0178</v>
      </c>
      <c r="Y116" s="823">
        <f>L116*$F116+S116*$M116</f>
        <v>0.0047850000000000002</v>
      </c>
    </row>
    <row r="117">
      <c r="A117" s="421"/>
      <c r="B117" s="89"/>
      <c r="C117" s="89"/>
      <c r="D117" s="824">
        <v>0.6875</v>
      </c>
      <c r="E117" s="824"/>
      <c r="F117" s="819">
        <f>F116</f>
        <v>0.87</v>
      </c>
      <c r="G117" s="429">
        <f>G116</f>
        <v>0.59409999999999996</v>
      </c>
      <c r="H117" s="429">
        <f>H116</f>
        <v>0.050900000000000001</v>
      </c>
      <c r="I117" s="429">
        <f>I116</f>
        <v>0.00040000000000000002</v>
      </c>
      <c r="J117" s="429">
        <f>J116</f>
        <v>0.0172</v>
      </c>
      <c r="K117" s="429">
        <f>K116</f>
        <v>0.020400000000000001</v>
      </c>
      <c r="L117" s="429">
        <f>L116</f>
        <v>0.0054999999999999997</v>
      </c>
      <c r="M117" s="819">
        <f>1-F117</f>
        <v>0.13</v>
      </c>
      <c r="N117" s="429">
        <f>N116</f>
        <v>0.63900000000000001</v>
      </c>
      <c r="O117" s="429">
        <f>O116</f>
        <v>0.028000000000000001</v>
      </c>
      <c r="P117" s="821">
        <f>P116</f>
        <v>0</v>
      </c>
      <c r="Q117" s="429">
        <f>Q116</f>
        <v>0.016400000000000001</v>
      </c>
      <c r="R117" s="429">
        <f>R116</f>
        <v>0.00040000000000000002</v>
      </c>
      <c r="S117" s="429">
        <f>S116</f>
        <v>0</v>
      </c>
      <c r="T117" s="823">
        <f>G117*$F117+N117*$M117</f>
        <v>0.59993700000000005</v>
      </c>
      <c r="U117" s="823">
        <f>H117*$F117+O117*$M117</f>
        <v>0.047923</v>
      </c>
      <c r="V117" s="823">
        <f>I117*$F117+P117*$M117</f>
        <v>0.000348</v>
      </c>
      <c r="W117" s="823">
        <f>J117*$F117+Q117*$M117</f>
        <v>0.017096</v>
      </c>
      <c r="X117" s="823">
        <f>K117*$F117+R117*$M117</f>
        <v>0.0178</v>
      </c>
      <c r="Y117" s="823">
        <f>L117*$F117+S117*$M117</f>
        <v>0.0047850000000000002</v>
      </c>
    </row>
    <row r="118">
      <c r="A118" s="421"/>
      <c r="B118" s="89"/>
      <c r="C118" s="89"/>
      <c r="D118" s="824">
        <v>0.83333333333333304</v>
      </c>
      <c r="E118" s="824"/>
      <c r="F118" s="819">
        <f>F117</f>
        <v>0.87</v>
      </c>
      <c r="G118" s="429">
        <f>G117</f>
        <v>0.59409999999999996</v>
      </c>
      <c r="H118" s="429">
        <f>H117</f>
        <v>0.050900000000000001</v>
      </c>
      <c r="I118" s="429">
        <f>I117</f>
        <v>0.00040000000000000002</v>
      </c>
      <c r="J118" s="429">
        <f>J117</f>
        <v>0.0172</v>
      </c>
      <c r="K118" s="429">
        <f>K117</f>
        <v>0.020400000000000001</v>
      </c>
      <c r="L118" s="429">
        <f>L117</f>
        <v>0.0054999999999999997</v>
      </c>
      <c r="M118" s="819">
        <f>1-F118</f>
        <v>0.13</v>
      </c>
      <c r="N118" s="429">
        <f>N117</f>
        <v>0.63900000000000001</v>
      </c>
      <c r="O118" s="429">
        <f>O117</f>
        <v>0.028000000000000001</v>
      </c>
      <c r="P118" s="821">
        <f>P117</f>
        <v>0</v>
      </c>
      <c r="Q118" s="429">
        <f>Q117</f>
        <v>0.016400000000000001</v>
      </c>
      <c r="R118" s="429">
        <f>R117</f>
        <v>0.00040000000000000002</v>
      </c>
      <c r="S118" s="429">
        <f>S117</f>
        <v>0</v>
      </c>
      <c r="T118" s="823">
        <f>G118*$F118+N118*$M118</f>
        <v>0.59993700000000005</v>
      </c>
      <c r="U118" s="823">
        <f>H118*$F118+O118*$M118</f>
        <v>0.047923</v>
      </c>
      <c r="V118" s="823">
        <f>I118*$F118+P118*$M118</f>
        <v>0.000348</v>
      </c>
      <c r="W118" s="823">
        <f>J118*$F118+Q118*$M118</f>
        <v>0.017096</v>
      </c>
      <c r="X118" s="823">
        <f>K118*$F118+R118*$M118</f>
        <v>0.0178</v>
      </c>
      <c r="Y118" s="823">
        <f>L118*$F118+S118*$M118</f>
        <v>0.0047850000000000002</v>
      </c>
    </row>
    <row r="119">
      <c r="A119" s="421"/>
      <c r="B119" s="89"/>
      <c r="C119" s="89"/>
      <c r="D119" s="824">
        <v>0.020833333333333301</v>
      </c>
      <c r="E119" s="824"/>
      <c r="F119" s="819">
        <f>F118</f>
        <v>0.87</v>
      </c>
      <c r="G119" s="429">
        <f>G118</f>
        <v>0.59409999999999996</v>
      </c>
      <c r="H119" s="429">
        <f>H118</f>
        <v>0.050900000000000001</v>
      </c>
      <c r="I119" s="429">
        <f>I118</f>
        <v>0.00040000000000000002</v>
      </c>
      <c r="J119" s="429">
        <f>J118</f>
        <v>0.0172</v>
      </c>
      <c r="K119" s="429">
        <f>K118</f>
        <v>0.020400000000000001</v>
      </c>
      <c r="L119" s="429">
        <f>L118</f>
        <v>0.0054999999999999997</v>
      </c>
      <c r="M119" s="819">
        <f>1-F119</f>
        <v>0.13</v>
      </c>
      <c r="N119" s="429">
        <f>N118</f>
        <v>0.63900000000000001</v>
      </c>
      <c r="O119" s="429">
        <f>O118</f>
        <v>0.028000000000000001</v>
      </c>
      <c r="P119" s="821">
        <f>P118</f>
        <v>0</v>
      </c>
      <c r="Q119" s="429">
        <f>Q118</f>
        <v>0.016400000000000001</v>
      </c>
      <c r="R119" s="429">
        <f>R118</f>
        <v>0.00040000000000000002</v>
      </c>
      <c r="S119" s="429">
        <f>S118</f>
        <v>0</v>
      </c>
      <c r="T119" s="823">
        <f>G119*$F119+N119*$M119</f>
        <v>0.59993700000000005</v>
      </c>
      <c r="U119" s="823">
        <f>H119*$F119+O119*$M119</f>
        <v>0.047923</v>
      </c>
      <c r="V119" s="823">
        <f>I119*$F119+P119*$M119</f>
        <v>0.000348</v>
      </c>
      <c r="W119" s="823">
        <f>J119*$F119+Q119*$M119</f>
        <v>0.017096</v>
      </c>
      <c r="X119" s="823">
        <f>K119*$F119+R119*$M119</f>
        <v>0.0178</v>
      </c>
      <c r="Y119" s="823">
        <f>L119*$F119+S119*$M119</f>
        <v>0.0047850000000000002</v>
      </c>
    </row>
    <row r="120">
      <c r="A120" s="421"/>
      <c r="B120" s="89"/>
      <c r="C120" s="89"/>
      <c r="D120" s="824">
        <v>0.16666666666666699</v>
      </c>
      <c r="E120" s="824"/>
      <c r="F120" s="819">
        <f>F119</f>
        <v>0.87</v>
      </c>
      <c r="G120" s="429">
        <f>G119</f>
        <v>0.59409999999999996</v>
      </c>
      <c r="H120" s="429">
        <f>H119</f>
        <v>0.050900000000000001</v>
      </c>
      <c r="I120" s="429">
        <f>I119</f>
        <v>0.00040000000000000002</v>
      </c>
      <c r="J120" s="429">
        <f>J119</f>
        <v>0.0172</v>
      </c>
      <c r="K120" s="429">
        <f>K119</f>
        <v>0.020400000000000001</v>
      </c>
      <c r="L120" s="429">
        <f>L119</f>
        <v>0.0054999999999999997</v>
      </c>
      <c r="M120" s="819">
        <f>1-F120</f>
        <v>0.13</v>
      </c>
      <c r="N120" s="429">
        <f>N119</f>
        <v>0.63900000000000001</v>
      </c>
      <c r="O120" s="429">
        <f>O119</f>
        <v>0.028000000000000001</v>
      </c>
      <c r="P120" s="821">
        <f>P119</f>
        <v>0</v>
      </c>
      <c r="Q120" s="429">
        <f>Q119</f>
        <v>0.016400000000000001</v>
      </c>
      <c r="R120" s="429">
        <f>R119</f>
        <v>0.00040000000000000002</v>
      </c>
      <c r="S120" s="429">
        <f>S119</f>
        <v>0</v>
      </c>
      <c r="T120" s="823">
        <f>G120*$F120+N120*$M120</f>
        <v>0.59993700000000005</v>
      </c>
      <c r="U120" s="823">
        <f>H120*$F120+O120*$M120</f>
        <v>0.047923</v>
      </c>
      <c r="V120" s="823">
        <f>I120*$F120+P120*$M120</f>
        <v>0.000348</v>
      </c>
      <c r="W120" s="823">
        <f>J120*$F120+Q120*$M120</f>
        <v>0.017096</v>
      </c>
      <c r="X120" s="823">
        <f>K120*$F120+R120*$M120</f>
        <v>0.0178</v>
      </c>
      <c r="Y120" s="823">
        <f>L120*$F120+S120*$M120</f>
        <v>0.0047850000000000002</v>
      </c>
    </row>
    <row r="121">
      <c r="A121" s="421"/>
      <c r="B121" s="89"/>
      <c r="C121" s="89"/>
      <c r="D121" s="824">
        <v>0.35416666666666702</v>
      </c>
      <c r="E121" s="824"/>
      <c r="F121" s="819">
        <f>F120</f>
        <v>0.87</v>
      </c>
      <c r="G121" s="429">
        <f>G120</f>
        <v>0.59409999999999996</v>
      </c>
      <c r="H121" s="429">
        <f>H120</f>
        <v>0.050900000000000001</v>
      </c>
      <c r="I121" s="429">
        <f>I120</f>
        <v>0.00040000000000000002</v>
      </c>
      <c r="J121" s="429">
        <f>J120</f>
        <v>0.0172</v>
      </c>
      <c r="K121" s="429">
        <f>K120</f>
        <v>0.020400000000000001</v>
      </c>
      <c r="L121" s="429">
        <f>L120</f>
        <v>0.0054999999999999997</v>
      </c>
      <c r="M121" s="819">
        <f>1-F121</f>
        <v>0.13</v>
      </c>
      <c r="N121" s="429">
        <f>N120</f>
        <v>0.63900000000000001</v>
      </c>
      <c r="O121" s="429">
        <f>O120</f>
        <v>0.028000000000000001</v>
      </c>
      <c r="P121" s="821">
        <f>P120</f>
        <v>0</v>
      </c>
      <c r="Q121" s="429">
        <f>Q120</f>
        <v>0.016400000000000001</v>
      </c>
      <c r="R121" s="429">
        <f>R120</f>
        <v>0.00040000000000000002</v>
      </c>
      <c r="S121" s="429">
        <f>S120</f>
        <v>0</v>
      </c>
      <c r="T121" s="823">
        <f>G121*$F121+N121*$M121</f>
        <v>0.59993700000000005</v>
      </c>
      <c r="U121" s="823">
        <f>H121*$F121+O121*$M121</f>
        <v>0.047923</v>
      </c>
      <c r="V121" s="823">
        <f>I121*$F121+P121*$M121</f>
        <v>0.000348</v>
      </c>
      <c r="W121" s="823">
        <f>J121*$F121+Q121*$M121</f>
        <v>0.017096</v>
      </c>
      <c r="X121" s="823">
        <f>K121*$F121+R121*$M121</f>
        <v>0.0178</v>
      </c>
      <c r="Y121" s="823">
        <f>L121*$F121+S121*$M121</f>
        <v>0.0047850000000000002</v>
      </c>
    </row>
    <row r="122">
      <c r="A122" s="421"/>
      <c r="B122" s="89"/>
      <c r="C122" s="89"/>
      <c r="D122" s="824">
        <v>0.5</v>
      </c>
      <c r="E122" s="824"/>
      <c r="F122" s="819">
        <f>F121</f>
        <v>0.87</v>
      </c>
      <c r="G122" s="429">
        <f>G121</f>
        <v>0.59409999999999996</v>
      </c>
      <c r="H122" s="429">
        <f>H121</f>
        <v>0.050900000000000001</v>
      </c>
      <c r="I122" s="429">
        <f>I121</f>
        <v>0.00040000000000000002</v>
      </c>
      <c r="J122" s="429">
        <f>J121</f>
        <v>0.0172</v>
      </c>
      <c r="K122" s="429">
        <f>K121</f>
        <v>0.020400000000000001</v>
      </c>
      <c r="L122" s="429">
        <f>L121</f>
        <v>0.0054999999999999997</v>
      </c>
      <c r="M122" s="819">
        <f>1-F122</f>
        <v>0.13</v>
      </c>
      <c r="N122" s="429">
        <f>N121</f>
        <v>0.63900000000000001</v>
      </c>
      <c r="O122" s="429">
        <f>O121</f>
        <v>0.028000000000000001</v>
      </c>
      <c r="P122" s="821">
        <f>P121</f>
        <v>0</v>
      </c>
      <c r="Q122" s="429">
        <f>Q121</f>
        <v>0.016400000000000001</v>
      </c>
      <c r="R122" s="429">
        <f>R121</f>
        <v>0.00040000000000000002</v>
      </c>
      <c r="S122" s="429">
        <f>S121</f>
        <v>0</v>
      </c>
      <c r="T122" s="823">
        <f>G122*$F122+N122*$M122</f>
        <v>0.59993700000000005</v>
      </c>
      <c r="U122" s="823">
        <f>H122*$F122+O122*$M122</f>
        <v>0.047923</v>
      </c>
      <c r="V122" s="823">
        <f>I122*$F122+P122*$M122</f>
        <v>0.000348</v>
      </c>
      <c r="W122" s="823">
        <f>J122*$F122+Q122*$M122</f>
        <v>0.017096</v>
      </c>
      <c r="X122" s="823">
        <f>K122*$F122+R122*$M122</f>
        <v>0.0178</v>
      </c>
      <c r="Y122" s="823">
        <f>L122*$F122+S122*$M122</f>
        <v>0.0047850000000000002</v>
      </c>
    </row>
    <row r="123">
      <c r="A123" s="421"/>
      <c r="B123" s="89"/>
      <c r="C123" s="89"/>
      <c r="D123" s="824">
        <v>0.6875</v>
      </c>
      <c r="E123" s="824"/>
      <c r="F123" s="819">
        <f>F122</f>
        <v>0.87</v>
      </c>
      <c r="G123" s="429">
        <f>G122</f>
        <v>0.59409999999999996</v>
      </c>
      <c r="H123" s="429">
        <f>H122</f>
        <v>0.050900000000000001</v>
      </c>
      <c r="I123" s="429">
        <f>I122</f>
        <v>0.00040000000000000002</v>
      </c>
      <c r="J123" s="429">
        <f>J122</f>
        <v>0.0172</v>
      </c>
      <c r="K123" s="429">
        <f>K122</f>
        <v>0.020400000000000001</v>
      </c>
      <c r="L123" s="429">
        <f>L122</f>
        <v>0.0054999999999999997</v>
      </c>
      <c r="M123" s="819">
        <f>1-F123</f>
        <v>0.13</v>
      </c>
      <c r="N123" s="429">
        <f>N122</f>
        <v>0.63900000000000001</v>
      </c>
      <c r="O123" s="429">
        <f>O122</f>
        <v>0.028000000000000001</v>
      </c>
      <c r="P123" s="821">
        <f>P122</f>
        <v>0</v>
      </c>
      <c r="Q123" s="429">
        <f>Q122</f>
        <v>0.016400000000000001</v>
      </c>
      <c r="R123" s="429">
        <f>R122</f>
        <v>0.00040000000000000002</v>
      </c>
      <c r="S123" s="429">
        <f>S122</f>
        <v>0</v>
      </c>
      <c r="T123" s="823">
        <f>G123*$F123+N123*$M123</f>
        <v>0.59993700000000005</v>
      </c>
      <c r="U123" s="823">
        <f>H123*$F123+O123*$M123</f>
        <v>0.047923</v>
      </c>
      <c r="V123" s="823">
        <f>I123*$F123+P123*$M123</f>
        <v>0.000348</v>
      </c>
      <c r="W123" s="823">
        <f>J123*$F123+Q123*$M123</f>
        <v>0.017096</v>
      </c>
      <c r="X123" s="823">
        <f>K123*$F123+R123*$M123</f>
        <v>0.0178</v>
      </c>
      <c r="Y123" s="823">
        <f>L123*$F123+S123*$M123</f>
        <v>0.0047850000000000002</v>
      </c>
    </row>
    <row r="124">
      <c r="A124" s="421"/>
      <c r="B124" s="89"/>
      <c r="C124" s="89"/>
      <c r="D124" s="824">
        <v>0.83333333333333304</v>
      </c>
      <c r="E124" s="824"/>
      <c r="F124" s="819">
        <f>F123</f>
        <v>0.87</v>
      </c>
      <c r="G124" s="429">
        <f>G123</f>
        <v>0.59409999999999996</v>
      </c>
      <c r="H124" s="429">
        <f>H123</f>
        <v>0.050900000000000001</v>
      </c>
      <c r="I124" s="429">
        <f>I123</f>
        <v>0.00040000000000000002</v>
      </c>
      <c r="J124" s="429">
        <f>J123</f>
        <v>0.0172</v>
      </c>
      <c r="K124" s="429">
        <f>K123</f>
        <v>0.020400000000000001</v>
      </c>
      <c r="L124" s="429">
        <f>L123</f>
        <v>0.0054999999999999997</v>
      </c>
      <c r="M124" s="819">
        <f>1-F124</f>
        <v>0.13</v>
      </c>
      <c r="N124" s="429">
        <f>N123</f>
        <v>0.63900000000000001</v>
      </c>
      <c r="O124" s="429">
        <f>O123</f>
        <v>0.028000000000000001</v>
      </c>
      <c r="P124" s="821">
        <f>P123</f>
        <v>0</v>
      </c>
      <c r="Q124" s="429">
        <f>Q123</f>
        <v>0.016400000000000001</v>
      </c>
      <c r="R124" s="429">
        <f>R123</f>
        <v>0.00040000000000000002</v>
      </c>
      <c r="S124" s="429">
        <f>S123</f>
        <v>0</v>
      </c>
      <c r="T124" s="823">
        <f>G124*$F124+N124*$M124</f>
        <v>0.59993700000000005</v>
      </c>
      <c r="U124" s="823">
        <f>H124*$F124+O124*$M124</f>
        <v>0.047923</v>
      </c>
      <c r="V124" s="823">
        <f>I124*$F124+P124*$M124</f>
        <v>0.000348</v>
      </c>
      <c r="W124" s="823">
        <f>J124*$F124+Q124*$M124</f>
        <v>0.017096</v>
      </c>
      <c r="X124" s="823">
        <f>K124*$F124+R124*$M124</f>
        <v>0.0178</v>
      </c>
      <c r="Y124" s="823">
        <f>L124*$F124+S124*$M124</f>
        <v>0.0047850000000000002</v>
      </c>
    </row>
    <row r="125">
      <c r="A125" s="421"/>
      <c r="B125" s="89"/>
      <c r="C125" s="89"/>
      <c r="D125" s="824"/>
      <c r="E125" s="824"/>
      <c r="F125" s="819">
        <f>F124</f>
        <v>0.87</v>
      </c>
      <c r="G125" s="429">
        <f>G124</f>
        <v>0.59409999999999996</v>
      </c>
      <c r="H125" s="429">
        <f>H124</f>
        <v>0.050900000000000001</v>
      </c>
      <c r="I125" s="429">
        <f>I124</f>
        <v>0.00040000000000000002</v>
      </c>
      <c r="J125" s="429">
        <f>J124</f>
        <v>0.0172</v>
      </c>
      <c r="K125" s="429">
        <f>K124</f>
        <v>0.020400000000000001</v>
      </c>
      <c r="L125" s="429">
        <f>L124</f>
        <v>0.0054999999999999997</v>
      </c>
      <c r="M125" s="819">
        <f>1-F125</f>
        <v>0.13</v>
      </c>
      <c r="N125" s="429">
        <f>N124</f>
        <v>0.63900000000000001</v>
      </c>
      <c r="O125" s="429">
        <f>O124</f>
        <v>0.028000000000000001</v>
      </c>
      <c r="P125" s="821">
        <f>P124</f>
        <v>0</v>
      </c>
      <c r="Q125" s="429">
        <f>Q124</f>
        <v>0.016400000000000001</v>
      </c>
      <c r="R125" s="429">
        <f>R124</f>
        <v>0.00040000000000000002</v>
      </c>
      <c r="S125" s="429">
        <f>S124</f>
        <v>0</v>
      </c>
      <c r="T125" s="823">
        <f>G125*$F125+N125*$M125</f>
        <v>0.59993700000000005</v>
      </c>
      <c r="U125" s="823">
        <f>H125*$F125+O125*$M125</f>
        <v>0.047923</v>
      </c>
      <c r="V125" s="823">
        <f>I125*$F125+P125*$M125</f>
        <v>0.000348</v>
      </c>
      <c r="W125" s="823">
        <f>J125*$F125+Q125*$M125</f>
        <v>0.017096</v>
      </c>
      <c r="X125" s="823">
        <f>K125*$F125+R125*$M125</f>
        <v>0.0178</v>
      </c>
      <c r="Y125" s="823">
        <f>L125*$F125+S125*$M125</f>
        <v>0.0047850000000000002</v>
      </c>
    </row>
    <row r="126">
      <c r="A126" s="421"/>
      <c r="B126" s="89"/>
      <c r="C126" s="89"/>
      <c r="D126" s="824"/>
      <c r="E126" s="824"/>
      <c r="F126" s="819">
        <f>F125</f>
        <v>0.87</v>
      </c>
      <c r="G126" s="429">
        <f>G125</f>
        <v>0.59409999999999996</v>
      </c>
      <c r="H126" s="429">
        <f>H125</f>
        <v>0.050900000000000001</v>
      </c>
      <c r="I126" s="429">
        <f>I125</f>
        <v>0.00040000000000000002</v>
      </c>
      <c r="J126" s="429">
        <f>J125</f>
        <v>0.0172</v>
      </c>
      <c r="K126" s="429">
        <f>K125</f>
        <v>0.020400000000000001</v>
      </c>
      <c r="L126" s="429">
        <f>L125</f>
        <v>0.0054999999999999997</v>
      </c>
      <c r="M126" s="819">
        <f>1-F126</f>
        <v>0.13</v>
      </c>
      <c r="N126" s="429">
        <f>N125</f>
        <v>0.63900000000000001</v>
      </c>
      <c r="O126" s="429">
        <f>O125</f>
        <v>0.028000000000000001</v>
      </c>
      <c r="P126" s="821">
        <f>P125</f>
        <v>0</v>
      </c>
      <c r="Q126" s="429">
        <f>Q125</f>
        <v>0.016400000000000001</v>
      </c>
      <c r="R126" s="429">
        <f>R125</f>
        <v>0.00040000000000000002</v>
      </c>
      <c r="S126" s="429">
        <f>S125</f>
        <v>0</v>
      </c>
      <c r="T126" s="823">
        <f>G126*$F126+N126*$M126</f>
        <v>0.59993700000000005</v>
      </c>
      <c r="U126" s="823">
        <f>H126*$F126+O126*$M126</f>
        <v>0.047923</v>
      </c>
      <c r="V126" s="823">
        <f>I126*$F126+P126*$M126</f>
        <v>0.000348</v>
      </c>
      <c r="W126" s="823">
        <f>J126*$F126+Q126*$M126</f>
        <v>0.017096</v>
      </c>
      <c r="X126" s="823">
        <f>K126*$F126+R126*$M126</f>
        <v>0.0178</v>
      </c>
      <c r="Y126" s="823">
        <f>L126*$F126+S126*$M126</f>
        <v>0.0047850000000000002</v>
      </c>
    </row>
    <row r="127">
      <c r="A127" s="421"/>
      <c r="B127" s="89"/>
      <c r="C127" s="89"/>
      <c r="D127" s="824"/>
      <c r="E127" s="824"/>
      <c r="F127" s="819">
        <f>F126</f>
        <v>0.87</v>
      </c>
      <c r="G127" s="429">
        <f>G126</f>
        <v>0.59409999999999996</v>
      </c>
      <c r="H127" s="429">
        <f>H126</f>
        <v>0.050900000000000001</v>
      </c>
      <c r="I127" s="429">
        <f>I126</f>
        <v>0.00040000000000000002</v>
      </c>
      <c r="J127" s="429">
        <f>J126</f>
        <v>0.0172</v>
      </c>
      <c r="K127" s="429">
        <f>K126</f>
        <v>0.020400000000000001</v>
      </c>
      <c r="L127" s="429">
        <f>L126</f>
        <v>0.0054999999999999997</v>
      </c>
      <c r="M127" s="819">
        <f>1-F127</f>
        <v>0.13</v>
      </c>
      <c r="N127" s="429">
        <f>N126</f>
        <v>0.63900000000000001</v>
      </c>
      <c r="O127" s="429">
        <f>O126</f>
        <v>0.028000000000000001</v>
      </c>
      <c r="P127" s="821">
        <f>P126</f>
        <v>0</v>
      </c>
      <c r="Q127" s="429">
        <f>Q126</f>
        <v>0.016400000000000001</v>
      </c>
      <c r="R127" s="429">
        <f>R126</f>
        <v>0.00040000000000000002</v>
      </c>
      <c r="S127" s="429">
        <f>S126</f>
        <v>0</v>
      </c>
      <c r="T127" s="823">
        <f>G127*$F127+N127*$M127</f>
        <v>0.59993700000000005</v>
      </c>
      <c r="U127" s="823">
        <f>H127*$F127+O127*$M127</f>
        <v>0.047923</v>
      </c>
      <c r="V127" s="823">
        <f>I127*$F127+P127*$M127</f>
        <v>0.000348</v>
      </c>
      <c r="W127" s="823">
        <f>J127*$F127+Q127*$M127</f>
        <v>0.017096</v>
      </c>
      <c r="X127" s="823">
        <f>K127*$F127+R127*$M127</f>
        <v>0.0178</v>
      </c>
      <c r="Y127" s="823">
        <f>L127*$F127+S127*$M127</f>
        <v>0.0047850000000000002</v>
      </c>
    </row>
    <row r="128">
      <c r="A128" s="421"/>
      <c r="B128" s="89"/>
      <c r="C128" s="89"/>
      <c r="D128" s="824"/>
      <c r="E128" s="824"/>
      <c r="F128" s="819">
        <f>F127</f>
        <v>0.87</v>
      </c>
      <c r="G128" s="429">
        <f>G127</f>
        <v>0.59409999999999996</v>
      </c>
      <c r="H128" s="429">
        <f>H127</f>
        <v>0.050900000000000001</v>
      </c>
      <c r="I128" s="429">
        <f>I127</f>
        <v>0.00040000000000000002</v>
      </c>
      <c r="J128" s="429">
        <f>J127</f>
        <v>0.0172</v>
      </c>
      <c r="K128" s="429">
        <f>K127</f>
        <v>0.020400000000000001</v>
      </c>
      <c r="L128" s="429">
        <f>L127</f>
        <v>0.0054999999999999997</v>
      </c>
      <c r="M128" s="819">
        <f>1-F128</f>
        <v>0.13</v>
      </c>
      <c r="N128" s="429">
        <f>N127</f>
        <v>0.63900000000000001</v>
      </c>
      <c r="O128" s="429">
        <f>O127</f>
        <v>0.028000000000000001</v>
      </c>
      <c r="P128" s="821">
        <f>P127</f>
        <v>0</v>
      </c>
      <c r="Q128" s="429">
        <f>Q127</f>
        <v>0.016400000000000001</v>
      </c>
      <c r="R128" s="429">
        <f>R127</f>
        <v>0.00040000000000000002</v>
      </c>
      <c r="S128" s="429">
        <f>S127</f>
        <v>0</v>
      </c>
      <c r="T128" s="823">
        <f>G128*$F128+N128*$M128</f>
        <v>0.59993700000000005</v>
      </c>
      <c r="U128" s="823">
        <f>H128*$F128+O128*$M128</f>
        <v>0.047923</v>
      </c>
      <c r="V128" s="823">
        <f>I128*$F128+P128*$M128</f>
        <v>0.000348</v>
      </c>
      <c r="W128" s="823">
        <f>J128*$F128+Q128*$M128</f>
        <v>0.017096</v>
      </c>
      <c r="X128" s="823">
        <f>K128*$F128+R128*$M128</f>
        <v>0.0178</v>
      </c>
      <c r="Y128" s="823">
        <f>L128*$F128+S128*$M128</f>
        <v>0.0047850000000000002</v>
      </c>
    </row>
    <row r="129">
      <c r="A129" s="421"/>
      <c r="B129" s="89"/>
      <c r="C129" s="89"/>
      <c r="D129" s="824"/>
      <c r="E129" s="824"/>
      <c r="F129" s="819">
        <f>F128</f>
        <v>0.87</v>
      </c>
      <c r="G129" s="429">
        <f>G128</f>
        <v>0.59409999999999996</v>
      </c>
      <c r="H129" s="429">
        <f>H128</f>
        <v>0.050900000000000001</v>
      </c>
      <c r="I129" s="429">
        <f>I128</f>
        <v>0.00040000000000000002</v>
      </c>
      <c r="J129" s="429">
        <f>J128</f>
        <v>0.0172</v>
      </c>
      <c r="K129" s="429">
        <f>K128</f>
        <v>0.020400000000000001</v>
      </c>
      <c r="L129" s="429">
        <f>L128</f>
        <v>0.0054999999999999997</v>
      </c>
      <c r="M129" s="819">
        <f>1-F129</f>
        <v>0.13</v>
      </c>
      <c r="N129" s="429">
        <f>N128</f>
        <v>0.63900000000000001</v>
      </c>
      <c r="O129" s="429">
        <f>O128</f>
        <v>0.028000000000000001</v>
      </c>
      <c r="P129" s="821">
        <f>P128</f>
        <v>0</v>
      </c>
      <c r="Q129" s="429">
        <f>Q128</f>
        <v>0.016400000000000001</v>
      </c>
      <c r="R129" s="429">
        <f>R128</f>
        <v>0.00040000000000000002</v>
      </c>
      <c r="S129" s="429">
        <f>S128</f>
        <v>0</v>
      </c>
      <c r="T129" s="823">
        <f>G129*$F129+N129*$M129</f>
        <v>0.59993700000000005</v>
      </c>
      <c r="U129" s="823">
        <f>H129*$F129+O129*$M129</f>
        <v>0.047923</v>
      </c>
      <c r="V129" s="823">
        <f>I129*$F129+P129*$M129</f>
        <v>0.000348</v>
      </c>
      <c r="W129" s="823">
        <f>J129*$F129+Q129*$M129</f>
        <v>0.017096</v>
      </c>
      <c r="X129" s="823">
        <f>K129*$F129+R129*$M129</f>
        <v>0.0178</v>
      </c>
      <c r="Y129" s="823">
        <f>L129*$F129+S129*$M129</f>
        <v>0.0047850000000000002</v>
      </c>
    </row>
    <row r="130">
      <c r="A130" s="421"/>
      <c r="B130" s="89"/>
      <c r="C130" s="89"/>
      <c r="D130" s="824"/>
      <c r="E130" s="824"/>
      <c r="F130" s="819">
        <f>F129</f>
        <v>0.87</v>
      </c>
      <c r="G130" s="429">
        <f>G129</f>
        <v>0.59409999999999996</v>
      </c>
      <c r="H130" s="429">
        <f>H129</f>
        <v>0.050900000000000001</v>
      </c>
      <c r="I130" s="429">
        <f>I129</f>
        <v>0.00040000000000000002</v>
      </c>
      <c r="J130" s="429">
        <f>J129</f>
        <v>0.0172</v>
      </c>
      <c r="K130" s="429">
        <f>K129</f>
        <v>0.020400000000000001</v>
      </c>
      <c r="L130" s="429">
        <f>L129</f>
        <v>0.0054999999999999997</v>
      </c>
      <c r="M130" s="819">
        <f>1-F130</f>
        <v>0.13</v>
      </c>
      <c r="N130" s="429">
        <f>N129</f>
        <v>0.63900000000000001</v>
      </c>
      <c r="O130" s="429">
        <f>O129</f>
        <v>0.028000000000000001</v>
      </c>
      <c r="P130" s="821">
        <f>P129</f>
        <v>0</v>
      </c>
      <c r="Q130" s="429">
        <f>Q129</f>
        <v>0.016400000000000001</v>
      </c>
      <c r="R130" s="429">
        <f>R129</f>
        <v>0.00040000000000000002</v>
      </c>
      <c r="S130" s="429">
        <f>S129</f>
        <v>0</v>
      </c>
      <c r="T130" s="823">
        <f>G130*$F130+N130*$M130</f>
        <v>0.59993700000000005</v>
      </c>
      <c r="U130" s="823">
        <f>H130*$F130+O130*$M130</f>
        <v>0.047923</v>
      </c>
      <c r="V130" s="823">
        <f>I130*$F130+P130*$M130</f>
        <v>0.000348</v>
      </c>
      <c r="W130" s="823">
        <f>J130*$F130+Q130*$M130</f>
        <v>0.017096</v>
      </c>
      <c r="X130" s="823">
        <f>K130*$F130+R130*$M130</f>
        <v>0.0178</v>
      </c>
      <c r="Y130" s="823">
        <f>L130*$F130+S130*$M130</f>
        <v>0.0047850000000000002</v>
      </c>
    </row>
    <row r="131">
      <c r="A131" s="421"/>
      <c r="B131" s="89"/>
      <c r="C131" s="89"/>
      <c r="D131" s="824"/>
      <c r="E131" s="824"/>
      <c r="F131" s="819">
        <f>F130</f>
        <v>0.87</v>
      </c>
      <c r="G131" s="429">
        <f>G130</f>
        <v>0.59409999999999996</v>
      </c>
      <c r="H131" s="429">
        <f>H130</f>
        <v>0.050900000000000001</v>
      </c>
      <c r="I131" s="429">
        <f>I130</f>
        <v>0.00040000000000000002</v>
      </c>
      <c r="J131" s="429">
        <f>J130</f>
        <v>0.0172</v>
      </c>
      <c r="K131" s="429">
        <f>K130</f>
        <v>0.020400000000000001</v>
      </c>
      <c r="L131" s="429">
        <f>L130</f>
        <v>0.0054999999999999997</v>
      </c>
      <c r="M131" s="819">
        <f>1-F131</f>
        <v>0.13</v>
      </c>
      <c r="N131" s="429">
        <f>N130</f>
        <v>0.63900000000000001</v>
      </c>
      <c r="O131" s="429">
        <f>O130</f>
        <v>0.028000000000000001</v>
      </c>
      <c r="P131" s="821">
        <f>P130</f>
        <v>0</v>
      </c>
      <c r="Q131" s="429">
        <f>Q130</f>
        <v>0.016400000000000001</v>
      </c>
      <c r="R131" s="429">
        <f>R130</f>
        <v>0.00040000000000000002</v>
      </c>
      <c r="S131" s="429">
        <f>S130</f>
        <v>0</v>
      </c>
      <c r="T131" s="823">
        <f>G131*$F131+N131*$M131</f>
        <v>0.59993700000000005</v>
      </c>
      <c r="U131" s="823">
        <f>H131*$F131+O131*$M131</f>
        <v>0.047923</v>
      </c>
      <c r="V131" s="823">
        <f>I131*$F131+P131*$M131</f>
        <v>0.000348</v>
      </c>
      <c r="W131" s="823">
        <f>J131*$F131+Q131*$M131</f>
        <v>0.017096</v>
      </c>
      <c r="X131" s="823">
        <f>K131*$F131+R131*$M131</f>
        <v>0.0178</v>
      </c>
      <c r="Y131" s="823">
        <f>L131*$F131+S131*$M131</f>
        <v>0.0047850000000000002</v>
      </c>
    </row>
    <row r="132">
      <c r="A132" s="421"/>
      <c r="B132" s="89"/>
      <c r="C132" s="89"/>
      <c r="D132" s="824"/>
      <c r="E132" s="824"/>
      <c r="F132" s="819">
        <f>F131</f>
        <v>0.87</v>
      </c>
      <c r="G132" s="429">
        <f>G131</f>
        <v>0.59409999999999996</v>
      </c>
      <c r="H132" s="429">
        <f>H131</f>
        <v>0.050900000000000001</v>
      </c>
      <c r="I132" s="429">
        <f>I131</f>
        <v>0.00040000000000000002</v>
      </c>
      <c r="J132" s="429">
        <f>J131</f>
        <v>0.0172</v>
      </c>
      <c r="K132" s="429">
        <f>K131</f>
        <v>0.020400000000000001</v>
      </c>
      <c r="L132" s="429">
        <f>L131</f>
        <v>0.0054999999999999997</v>
      </c>
      <c r="M132" s="819">
        <f>1-F132</f>
        <v>0.13</v>
      </c>
      <c r="N132" s="429">
        <f>N131</f>
        <v>0.63900000000000001</v>
      </c>
      <c r="O132" s="429">
        <f>O131</f>
        <v>0.028000000000000001</v>
      </c>
      <c r="P132" s="821">
        <f>P131</f>
        <v>0</v>
      </c>
      <c r="Q132" s="429">
        <f>Q131</f>
        <v>0.016400000000000001</v>
      </c>
      <c r="R132" s="429">
        <f>R131</f>
        <v>0.00040000000000000002</v>
      </c>
      <c r="S132" s="429">
        <f>S131</f>
        <v>0</v>
      </c>
      <c r="T132" s="823">
        <f>G132*$F132+N132*$M132</f>
        <v>0.59993700000000005</v>
      </c>
      <c r="U132" s="823">
        <f>H132*$F132+O132*$M132</f>
        <v>0.047923</v>
      </c>
      <c r="V132" s="823">
        <f>I132*$F132+P132*$M132</f>
        <v>0.000348</v>
      </c>
      <c r="W132" s="823">
        <f>J132*$F132+Q132*$M132</f>
        <v>0.017096</v>
      </c>
      <c r="X132" s="823">
        <f>K132*$F132+R132*$M132</f>
        <v>0.0178</v>
      </c>
      <c r="Y132" s="823">
        <f>L132*$F132+S132*$M132</f>
        <v>0.0047850000000000002</v>
      </c>
    </row>
    <row r="133">
      <c r="A133" s="421"/>
      <c r="B133" s="89"/>
      <c r="C133" s="89"/>
      <c r="D133" s="824"/>
      <c r="E133" s="824"/>
      <c r="F133" s="819">
        <f>F132</f>
        <v>0.87</v>
      </c>
      <c r="G133" s="429">
        <f>G132</f>
        <v>0.59409999999999996</v>
      </c>
      <c r="H133" s="429">
        <f>H132</f>
        <v>0.050900000000000001</v>
      </c>
      <c r="I133" s="429">
        <f>I132</f>
        <v>0.00040000000000000002</v>
      </c>
      <c r="J133" s="429">
        <f>J132</f>
        <v>0.0172</v>
      </c>
      <c r="K133" s="429">
        <f>K132</f>
        <v>0.020400000000000001</v>
      </c>
      <c r="L133" s="429">
        <f>L132</f>
        <v>0.0054999999999999997</v>
      </c>
      <c r="M133" s="819">
        <f>1-F133</f>
        <v>0.13</v>
      </c>
      <c r="N133" s="429">
        <f>N132</f>
        <v>0.63900000000000001</v>
      </c>
      <c r="O133" s="429">
        <f>O132</f>
        <v>0.028000000000000001</v>
      </c>
      <c r="P133" s="821">
        <f>P132</f>
        <v>0</v>
      </c>
      <c r="Q133" s="429">
        <f>Q132</f>
        <v>0.016400000000000001</v>
      </c>
      <c r="R133" s="429">
        <f>R132</f>
        <v>0.00040000000000000002</v>
      </c>
      <c r="S133" s="429">
        <f>S132</f>
        <v>0</v>
      </c>
      <c r="T133" s="823">
        <f>G133*$F133+N133*$M133</f>
        <v>0.59993700000000005</v>
      </c>
      <c r="U133" s="823">
        <f>H133*$F133+O133*$M133</f>
        <v>0.047923</v>
      </c>
      <c r="V133" s="823">
        <f>I133*$F133+P133*$M133</f>
        <v>0.000348</v>
      </c>
      <c r="W133" s="823">
        <f>J133*$F133+Q133*$M133</f>
        <v>0.017096</v>
      </c>
      <c r="X133" s="823">
        <f>K133*$F133+R133*$M133</f>
        <v>0.0178</v>
      </c>
      <c r="Y133" s="823">
        <f>L133*$F133+S133*$M133</f>
        <v>0.0047850000000000002</v>
      </c>
    </row>
    <row r="134">
      <c r="A134" s="421"/>
      <c r="B134" s="89"/>
      <c r="C134" s="89"/>
      <c r="D134" s="824"/>
      <c r="E134" s="824"/>
      <c r="F134" s="819">
        <f>F133</f>
        <v>0.87</v>
      </c>
      <c r="G134" s="429">
        <f>G133</f>
        <v>0.59409999999999996</v>
      </c>
      <c r="H134" s="429">
        <f>H133</f>
        <v>0.050900000000000001</v>
      </c>
      <c r="I134" s="429">
        <f>I133</f>
        <v>0.00040000000000000002</v>
      </c>
      <c r="J134" s="429">
        <f>J133</f>
        <v>0.0172</v>
      </c>
      <c r="K134" s="429">
        <f>K133</f>
        <v>0.020400000000000001</v>
      </c>
      <c r="L134" s="429">
        <f>L133</f>
        <v>0.0054999999999999997</v>
      </c>
      <c r="M134" s="819">
        <f>1-F134</f>
        <v>0.13</v>
      </c>
      <c r="N134" s="429">
        <f>N133</f>
        <v>0.63900000000000001</v>
      </c>
      <c r="O134" s="429">
        <f>O133</f>
        <v>0.028000000000000001</v>
      </c>
      <c r="P134" s="821">
        <f>P133</f>
        <v>0</v>
      </c>
      <c r="Q134" s="429">
        <f>Q133</f>
        <v>0.016400000000000001</v>
      </c>
      <c r="R134" s="429">
        <f>R133</f>
        <v>0.00040000000000000002</v>
      </c>
      <c r="S134" s="429">
        <f>S133</f>
        <v>0</v>
      </c>
      <c r="T134" s="823">
        <f>G134*$F134+N134*$M134</f>
        <v>0.59993700000000005</v>
      </c>
      <c r="U134" s="823">
        <f>H134*$F134+O134*$M134</f>
        <v>0.047923</v>
      </c>
      <c r="V134" s="823">
        <f>I134*$F134+P134*$M134</f>
        <v>0.000348</v>
      </c>
      <c r="W134" s="823">
        <f>J134*$F134+Q134*$M134</f>
        <v>0.017096</v>
      </c>
      <c r="X134" s="823">
        <f>K134*$F134+R134*$M134</f>
        <v>0.0178</v>
      </c>
      <c r="Y134" s="823">
        <f>L134*$F134+S134*$M134</f>
        <v>0.0047850000000000002</v>
      </c>
    </row>
    <row r="135">
      <c r="A135" s="421"/>
      <c r="B135" s="89"/>
      <c r="C135" s="89"/>
      <c r="D135" s="824"/>
      <c r="E135" s="824"/>
      <c r="F135" s="819">
        <f>F134</f>
        <v>0.87</v>
      </c>
      <c r="G135" s="429">
        <f>G134</f>
        <v>0.59409999999999996</v>
      </c>
      <c r="H135" s="429">
        <f>H134</f>
        <v>0.050900000000000001</v>
      </c>
      <c r="I135" s="429">
        <f>I134</f>
        <v>0.00040000000000000002</v>
      </c>
      <c r="J135" s="429">
        <f>J134</f>
        <v>0.0172</v>
      </c>
      <c r="K135" s="429">
        <f>K134</f>
        <v>0.020400000000000001</v>
      </c>
      <c r="L135" s="429">
        <f>L134</f>
        <v>0.0054999999999999997</v>
      </c>
      <c r="M135" s="819">
        <f>1-F135</f>
        <v>0.13</v>
      </c>
      <c r="N135" s="429">
        <f>N134</f>
        <v>0.63900000000000001</v>
      </c>
      <c r="O135" s="429">
        <f>O134</f>
        <v>0.028000000000000001</v>
      </c>
      <c r="P135" s="821">
        <f>P134</f>
        <v>0</v>
      </c>
      <c r="Q135" s="429">
        <f>Q134</f>
        <v>0.016400000000000001</v>
      </c>
      <c r="R135" s="429">
        <f>R134</f>
        <v>0.00040000000000000002</v>
      </c>
      <c r="S135" s="429">
        <f>S134</f>
        <v>0</v>
      </c>
      <c r="T135" s="823">
        <f>G135*$F135+N135*$M135</f>
        <v>0.59993700000000005</v>
      </c>
      <c r="U135" s="823">
        <f>H135*$F135+O135*$M135</f>
        <v>0.047923</v>
      </c>
      <c r="V135" s="823">
        <f>I135*$F135+P135*$M135</f>
        <v>0.000348</v>
      </c>
      <c r="W135" s="823">
        <f>J135*$F135+Q135*$M135</f>
        <v>0.017096</v>
      </c>
      <c r="X135" s="823">
        <f>K135*$F135+R135*$M135</f>
        <v>0.0178</v>
      </c>
      <c r="Y135" s="823">
        <f>L135*$F135+S135*$M135</f>
        <v>0.0047850000000000002</v>
      </c>
    </row>
    <row r="136">
      <c r="A136" s="421"/>
      <c r="B136" s="89"/>
      <c r="C136" s="89"/>
      <c r="D136" s="824"/>
      <c r="E136" s="824"/>
      <c r="F136" s="819">
        <f>F135</f>
        <v>0.87</v>
      </c>
      <c r="G136" s="429">
        <f>G135</f>
        <v>0.59409999999999996</v>
      </c>
      <c r="H136" s="429">
        <f>H135</f>
        <v>0.050900000000000001</v>
      </c>
      <c r="I136" s="429">
        <f>I135</f>
        <v>0.00040000000000000002</v>
      </c>
      <c r="J136" s="429">
        <f>J135</f>
        <v>0.0172</v>
      </c>
      <c r="K136" s="429">
        <f>K135</f>
        <v>0.020400000000000001</v>
      </c>
      <c r="L136" s="429">
        <f>L135</f>
        <v>0.0054999999999999997</v>
      </c>
      <c r="M136" s="819">
        <f>1-F136</f>
        <v>0.13</v>
      </c>
      <c r="N136" s="429">
        <f>N135</f>
        <v>0.63900000000000001</v>
      </c>
      <c r="O136" s="429">
        <f>O135</f>
        <v>0.028000000000000001</v>
      </c>
      <c r="P136" s="821">
        <f>P135</f>
        <v>0</v>
      </c>
      <c r="Q136" s="429">
        <f>Q135</f>
        <v>0.016400000000000001</v>
      </c>
      <c r="R136" s="429">
        <f>R135</f>
        <v>0.00040000000000000002</v>
      </c>
      <c r="S136" s="429">
        <f>S135</f>
        <v>0</v>
      </c>
      <c r="T136" s="823">
        <f>G136*$F136+N136*$M136</f>
        <v>0.59993700000000005</v>
      </c>
      <c r="U136" s="823">
        <f>H136*$F136+O136*$M136</f>
        <v>0.047923</v>
      </c>
      <c r="V136" s="823">
        <f>I136*$F136+P136*$M136</f>
        <v>0.000348</v>
      </c>
      <c r="W136" s="823">
        <f>J136*$F136+Q136*$M136</f>
        <v>0.017096</v>
      </c>
      <c r="X136" s="823">
        <f>K136*$F136+R136*$M136</f>
        <v>0.0178</v>
      </c>
      <c r="Y136" s="823">
        <f>L136*$F136+S136*$M136</f>
        <v>0.0047850000000000002</v>
      </c>
    </row>
    <row r="137">
      <c r="A137" s="421"/>
      <c r="B137" s="89"/>
      <c r="C137" s="89"/>
      <c r="D137" s="824"/>
      <c r="E137" s="824"/>
      <c r="F137" s="819">
        <f>F136</f>
        <v>0.87</v>
      </c>
      <c r="G137" s="429">
        <f>G136</f>
        <v>0.59409999999999996</v>
      </c>
      <c r="H137" s="429">
        <f>H136</f>
        <v>0.050900000000000001</v>
      </c>
      <c r="I137" s="429">
        <f>I136</f>
        <v>0.00040000000000000002</v>
      </c>
      <c r="J137" s="429">
        <f>J136</f>
        <v>0.0172</v>
      </c>
      <c r="K137" s="429">
        <f>K136</f>
        <v>0.020400000000000001</v>
      </c>
      <c r="L137" s="429">
        <f>L136</f>
        <v>0.0054999999999999997</v>
      </c>
      <c r="M137" s="819">
        <f>1-F137</f>
        <v>0.13</v>
      </c>
      <c r="N137" s="429">
        <f>N136</f>
        <v>0.63900000000000001</v>
      </c>
      <c r="O137" s="429">
        <f>O136</f>
        <v>0.028000000000000001</v>
      </c>
      <c r="P137" s="821">
        <f>P136</f>
        <v>0</v>
      </c>
      <c r="Q137" s="429">
        <f>Q136</f>
        <v>0.016400000000000001</v>
      </c>
      <c r="R137" s="429">
        <f>R136</f>
        <v>0.00040000000000000002</v>
      </c>
      <c r="S137" s="429">
        <f>S136</f>
        <v>0</v>
      </c>
      <c r="T137" s="823">
        <f>G137*$F137+N137*$M137</f>
        <v>0.59993700000000005</v>
      </c>
      <c r="U137" s="823">
        <f>H137*$F137+O137*$M137</f>
        <v>0.047923</v>
      </c>
      <c r="V137" s="823">
        <f>I137*$F137+P137*$M137</f>
        <v>0.000348</v>
      </c>
      <c r="W137" s="823">
        <f>J137*$F137+Q137*$M137</f>
        <v>0.017096</v>
      </c>
      <c r="X137" s="823">
        <f>K137*$F137+R137*$M137</f>
        <v>0.0178</v>
      </c>
      <c r="Y137" s="823">
        <f>L137*$F137+S137*$M137</f>
        <v>0.0047850000000000002</v>
      </c>
    </row>
    <row r="138">
      <c r="A138" s="421"/>
      <c r="B138" s="89"/>
      <c r="C138" s="89"/>
      <c r="D138" s="824"/>
      <c r="E138" s="824"/>
      <c r="F138" s="819">
        <f>F137</f>
        <v>0.87</v>
      </c>
      <c r="G138" s="429">
        <f>G137</f>
        <v>0.59409999999999996</v>
      </c>
      <c r="H138" s="429">
        <f>H137</f>
        <v>0.050900000000000001</v>
      </c>
      <c r="I138" s="429">
        <f>I137</f>
        <v>0.00040000000000000002</v>
      </c>
      <c r="J138" s="429">
        <f>J137</f>
        <v>0.0172</v>
      </c>
      <c r="K138" s="429">
        <f>K137</f>
        <v>0.020400000000000001</v>
      </c>
      <c r="L138" s="429">
        <f>L137</f>
        <v>0.0054999999999999997</v>
      </c>
      <c r="M138" s="819">
        <f>1-F138</f>
        <v>0.13</v>
      </c>
      <c r="N138" s="429">
        <f>N137</f>
        <v>0.63900000000000001</v>
      </c>
      <c r="O138" s="429">
        <f>O137</f>
        <v>0.028000000000000001</v>
      </c>
      <c r="P138" s="821">
        <f>P137</f>
        <v>0</v>
      </c>
      <c r="Q138" s="429">
        <f>Q137</f>
        <v>0.016400000000000001</v>
      </c>
      <c r="R138" s="429">
        <f>R137</f>
        <v>0.00040000000000000002</v>
      </c>
      <c r="S138" s="429">
        <f>S137</f>
        <v>0</v>
      </c>
      <c r="T138" s="823">
        <f>G138*$F138+N138*$M138</f>
        <v>0.59993700000000005</v>
      </c>
      <c r="U138" s="823">
        <f>H138*$F138+O138*$M138</f>
        <v>0.047923</v>
      </c>
      <c r="V138" s="823">
        <f>I138*$F138+P138*$M138</f>
        <v>0.000348</v>
      </c>
      <c r="W138" s="823">
        <f>J138*$F138+Q138*$M138</f>
        <v>0.017096</v>
      </c>
      <c r="X138" s="823">
        <f>K138*$F138+R138*$M138</f>
        <v>0.0178</v>
      </c>
      <c r="Y138" s="823">
        <f>L138*$F138+S138*$M138</f>
        <v>0.0047850000000000002</v>
      </c>
    </row>
    <row r="139">
      <c r="A139" s="421"/>
      <c r="B139" s="89"/>
      <c r="C139" s="89"/>
      <c r="D139" s="824"/>
      <c r="E139" s="824"/>
      <c r="F139" s="819">
        <f>F138</f>
        <v>0.87</v>
      </c>
      <c r="G139" s="429">
        <f>G138</f>
        <v>0.59409999999999996</v>
      </c>
      <c r="H139" s="429">
        <f>H138</f>
        <v>0.050900000000000001</v>
      </c>
      <c r="I139" s="429">
        <f>I138</f>
        <v>0.00040000000000000002</v>
      </c>
      <c r="J139" s="429">
        <f>J138</f>
        <v>0.0172</v>
      </c>
      <c r="K139" s="429">
        <f>K138</f>
        <v>0.020400000000000001</v>
      </c>
      <c r="L139" s="429">
        <f>L138</f>
        <v>0.0054999999999999997</v>
      </c>
      <c r="M139" s="819">
        <f>1-F139</f>
        <v>0.13</v>
      </c>
      <c r="N139" s="429">
        <f>N138</f>
        <v>0.63900000000000001</v>
      </c>
      <c r="O139" s="429">
        <f>O138</f>
        <v>0.028000000000000001</v>
      </c>
      <c r="P139" s="821">
        <f>P138</f>
        <v>0</v>
      </c>
      <c r="Q139" s="429">
        <f>Q138</f>
        <v>0.016400000000000001</v>
      </c>
      <c r="R139" s="429">
        <f>R138</f>
        <v>0.00040000000000000002</v>
      </c>
      <c r="S139" s="429">
        <f>S138</f>
        <v>0</v>
      </c>
      <c r="T139" s="823">
        <f>G139*$F139+N139*$M139</f>
        <v>0.59993700000000005</v>
      </c>
      <c r="U139" s="823">
        <f>H139*$F139+O139*$M139</f>
        <v>0.047923</v>
      </c>
      <c r="V139" s="823">
        <f>I139*$F139+P139*$M139</f>
        <v>0.000348</v>
      </c>
      <c r="W139" s="823">
        <f>J139*$F139+Q139*$M139</f>
        <v>0.017096</v>
      </c>
      <c r="X139" s="823">
        <f>K139*$F139+R139*$M139</f>
        <v>0.0178</v>
      </c>
      <c r="Y139" s="823">
        <f>L139*$F139+S139*$M139</f>
        <v>0.0047850000000000002</v>
      </c>
    </row>
    <row r="140">
      <c r="A140" s="421"/>
      <c r="B140" s="89"/>
      <c r="C140" s="89"/>
      <c r="D140" s="824"/>
      <c r="E140" s="824"/>
      <c r="F140" s="819">
        <f>F139</f>
        <v>0.87</v>
      </c>
      <c r="G140" s="429">
        <f>G139</f>
        <v>0.59409999999999996</v>
      </c>
      <c r="H140" s="429">
        <f>H139</f>
        <v>0.050900000000000001</v>
      </c>
      <c r="I140" s="429">
        <f>I139</f>
        <v>0.00040000000000000002</v>
      </c>
      <c r="J140" s="429">
        <f>J139</f>
        <v>0.0172</v>
      </c>
      <c r="K140" s="429">
        <f>K139</f>
        <v>0.020400000000000001</v>
      </c>
      <c r="L140" s="429">
        <f>L139</f>
        <v>0.0054999999999999997</v>
      </c>
      <c r="M140" s="819">
        <f>1-F140</f>
        <v>0.13</v>
      </c>
      <c r="N140" s="429">
        <f>N139</f>
        <v>0.63900000000000001</v>
      </c>
      <c r="O140" s="429">
        <f>O139</f>
        <v>0.028000000000000001</v>
      </c>
      <c r="P140" s="821">
        <f>P139</f>
        <v>0</v>
      </c>
      <c r="Q140" s="429">
        <f>Q139</f>
        <v>0.016400000000000001</v>
      </c>
      <c r="R140" s="429">
        <f>R139</f>
        <v>0.00040000000000000002</v>
      </c>
      <c r="S140" s="429">
        <f>S139</f>
        <v>0</v>
      </c>
      <c r="T140" s="823">
        <f>G140*$F140+N140*$M140</f>
        <v>0.59993700000000005</v>
      </c>
      <c r="U140" s="823">
        <f>H140*$F140+O140*$M140</f>
        <v>0.047923</v>
      </c>
      <c r="V140" s="823">
        <f>I140*$F140+P140*$M140</f>
        <v>0.000348</v>
      </c>
      <c r="W140" s="823">
        <f>J140*$F140+Q140*$M140</f>
        <v>0.017096</v>
      </c>
      <c r="X140" s="823">
        <f>K140*$F140+R140*$M140</f>
        <v>0.0178</v>
      </c>
      <c r="Y140" s="823">
        <f>L140*$F140+S140*$M140</f>
        <v>0.0047850000000000002</v>
      </c>
    </row>
    <row r="141">
      <c r="A141" s="421"/>
      <c r="B141" s="89"/>
      <c r="C141" s="89"/>
      <c r="D141" s="824"/>
      <c r="E141" s="824"/>
      <c r="F141" s="819">
        <f>F140</f>
        <v>0.87</v>
      </c>
      <c r="G141" s="429">
        <f>G140</f>
        <v>0.59409999999999996</v>
      </c>
      <c r="H141" s="429">
        <f>H140</f>
        <v>0.050900000000000001</v>
      </c>
      <c r="I141" s="429">
        <f>I140</f>
        <v>0.00040000000000000002</v>
      </c>
      <c r="J141" s="429">
        <f>J140</f>
        <v>0.0172</v>
      </c>
      <c r="K141" s="429">
        <f>K140</f>
        <v>0.020400000000000001</v>
      </c>
      <c r="L141" s="429">
        <f>L140</f>
        <v>0.0054999999999999997</v>
      </c>
      <c r="M141" s="819">
        <f>1-F141</f>
        <v>0.13</v>
      </c>
      <c r="N141" s="429">
        <f>N140</f>
        <v>0.63900000000000001</v>
      </c>
      <c r="O141" s="429">
        <f>O140</f>
        <v>0.028000000000000001</v>
      </c>
      <c r="P141" s="821">
        <f>P140</f>
        <v>0</v>
      </c>
      <c r="Q141" s="429">
        <f>Q140</f>
        <v>0.016400000000000001</v>
      </c>
      <c r="R141" s="429">
        <f>R140</f>
        <v>0.00040000000000000002</v>
      </c>
      <c r="S141" s="429">
        <f>S140</f>
        <v>0</v>
      </c>
      <c r="T141" s="823">
        <f>G141*$F141+N141*$M141</f>
        <v>0.59993700000000005</v>
      </c>
      <c r="U141" s="823">
        <f>H141*$F141+O141*$M141</f>
        <v>0.047923</v>
      </c>
      <c r="V141" s="823">
        <f>I141*$F141+P141*$M141</f>
        <v>0.000348</v>
      </c>
      <c r="W141" s="823">
        <f>J141*$F141+Q141*$M141</f>
        <v>0.017096</v>
      </c>
      <c r="X141" s="823">
        <f>K141*$F141+R141*$M141</f>
        <v>0.0178</v>
      </c>
      <c r="Y141" s="823">
        <f>L141*$F141+S141*$M141</f>
        <v>0.0047850000000000002</v>
      </c>
    </row>
    <row r="142">
      <c r="A142" s="421"/>
      <c r="B142" s="89"/>
      <c r="C142" s="89"/>
      <c r="D142" s="824"/>
      <c r="E142" s="824"/>
      <c r="F142" s="819">
        <f>F141</f>
        <v>0.87</v>
      </c>
      <c r="G142" s="429">
        <f>G141</f>
        <v>0.59409999999999996</v>
      </c>
      <c r="H142" s="429">
        <f>H141</f>
        <v>0.050900000000000001</v>
      </c>
      <c r="I142" s="429">
        <f>I141</f>
        <v>0.00040000000000000002</v>
      </c>
      <c r="J142" s="429">
        <f>J141</f>
        <v>0.0172</v>
      </c>
      <c r="K142" s="429">
        <f>K141</f>
        <v>0.020400000000000001</v>
      </c>
      <c r="L142" s="429">
        <f>L141</f>
        <v>0.0054999999999999997</v>
      </c>
      <c r="M142" s="819">
        <f>1-F142</f>
        <v>0.13</v>
      </c>
      <c r="N142" s="429">
        <f>N141</f>
        <v>0.63900000000000001</v>
      </c>
      <c r="O142" s="429">
        <f>O141</f>
        <v>0.028000000000000001</v>
      </c>
      <c r="P142" s="821">
        <f>P141</f>
        <v>0</v>
      </c>
      <c r="Q142" s="429">
        <f>Q141</f>
        <v>0.016400000000000001</v>
      </c>
      <c r="R142" s="429">
        <f>R141</f>
        <v>0.00040000000000000002</v>
      </c>
      <c r="S142" s="429">
        <f>S141</f>
        <v>0</v>
      </c>
      <c r="T142" s="823">
        <f>G142*$F142+N142*$M142</f>
        <v>0.59993700000000005</v>
      </c>
      <c r="U142" s="823">
        <f>H142*$F142+O142*$M142</f>
        <v>0.047923</v>
      </c>
      <c r="V142" s="823">
        <f>I142*$F142+P142*$M142</f>
        <v>0.000348</v>
      </c>
      <c r="W142" s="823">
        <f>J142*$F142+Q142*$M142</f>
        <v>0.017096</v>
      </c>
      <c r="X142" s="823">
        <f>K142*$F142+R142*$M142</f>
        <v>0.0178</v>
      </c>
      <c r="Y142" s="823">
        <f>L142*$F142+S142*$M142</f>
        <v>0.0047850000000000002</v>
      </c>
    </row>
    <row r="143">
      <c r="A143" s="421"/>
      <c r="B143" s="89"/>
      <c r="C143" s="89"/>
      <c r="D143" s="824"/>
      <c r="E143" s="824"/>
      <c r="F143" s="819">
        <f>F142</f>
        <v>0.87</v>
      </c>
      <c r="G143" s="429">
        <f>G142</f>
        <v>0.59409999999999996</v>
      </c>
      <c r="H143" s="429">
        <f>H142</f>
        <v>0.050900000000000001</v>
      </c>
      <c r="I143" s="429">
        <f>I142</f>
        <v>0.00040000000000000002</v>
      </c>
      <c r="J143" s="429">
        <f>J142</f>
        <v>0.0172</v>
      </c>
      <c r="K143" s="429">
        <f>K142</f>
        <v>0.020400000000000001</v>
      </c>
      <c r="L143" s="429">
        <f>L142</f>
        <v>0.0054999999999999997</v>
      </c>
      <c r="M143" s="819">
        <f>1-F143</f>
        <v>0.13</v>
      </c>
      <c r="N143" s="429">
        <f>N142</f>
        <v>0.63900000000000001</v>
      </c>
      <c r="O143" s="429">
        <f>O142</f>
        <v>0.028000000000000001</v>
      </c>
      <c r="P143" s="821">
        <f>P142</f>
        <v>0</v>
      </c>
      <c r="Q143" s="429">
        <f>Q142</f>
        <v>0.016400000000000001</v>
      </c>
      <c r="R143" s="429">
        <f>R142</f>
        <v>0.00040000000000000002</v>
      </c>
      <c r="S143" s="429">
        <f>S142</f>
        <v>0</v>
      </c>
      <c r="T143" s="823">
        <f>G143*$F143+N143*$M143</f>
        <v>0.59993700000000005</v>
      </c>
      <c r="U143" s="823">
        <f>H143*$F143+O143*$M143</f>
        <v>0.047923</v>
      </c>
      <c r="V143" s="823">
        <f>I143*$F143+P143*$M143</f>
        <v>0.000348</v>
      </c>
      <c r="W143" s="823">
        <f>J143*$F143+Q143*$M143</f>
        <v>0.017096</v>
      </c>
      <c r="X143" s="823">
        <f>K143*$F143+R143*$M143</f>
        <v>0.0178</v>
      </c>
      <c r="Y143" s="823">
        <f>L143*$F143+S143*$M143</f>
        <v>0.0047850000000000002</v>
      </c>
    </row>
    <row r="144">
      <c r="A144" s="421"/>
      <c r="B144" s="89"/>
      <c r="C144" s="89"/>
      <c r="D144" s="824"/>
      <c r="E144" s="824"/>
      <c r="F144" s="819">
        <f>F143</f>
        <v>0.87</v>
      </c>
      <c r="G144" s="429">
        <f>G143</f>
        <v>0.59409999999999996</v>
      </c>
      <c r="H144" s="429">
        <f>H143</f>
        <v>0.050900000000000001</v>
      </c>
      <c r="I144" s="429">
        <f>I143</f>
        <v>0.00040000000000000002</v>
      </c>
      <c r="J144" s="429">
        <f>J143</f>
        <v>0.0172</v>
      </c>
      <c r="K144" s="429">
        <f>K143</f>
        <v>0.020400000000000001</v>
      </c>
      <c r="L144" s="429">
        <f>L143</f>
        <v>0.0054999999999999997</v>
      </c>
      <c r="M144" s="819">
        <f>1-F144</f>
        <v>0.13</v>
      </c>
      <c r="N144" s="429">
        <f>N143</f>
        <v>0.63900000000000001</v>
      </c>
      <c r="O144" s="429">
        <f>O143</f>
        <v>0.028000000000000001</v>
      </c>
      <c r="P144" s="821">
        <f>P143</f>
        <v>0</v>
      </c>
      <c r="Q144" s="429">
        <f>Q143</f>
        <v>0.016400000000000001</v>
      </c>
      <c r="R144" s="429">
        <f>R143</f>
        <v>0.00040000000000000002</v>
      </c>
      <c r="S144" s="429">
        <f>S143</f>
        <v>0</v>
      </c>
      <c r="T144" s="823">
        <f>G144*$F144+N144*$M144</f>
        <v>0.59993700000000005</v>
      </c>
      <c r="U144" s="823">
        <f>H144*$F144+O144*$M144</f>
        <v>0.047923</v>
      </c>
      <c r="V144" s="823">
        <f>I144*$F144+P144*$M144</f>
        <v>0.000348</v>
      </c>
      <c r="W144" s="823">
        <f>J144*$F144+Q144*$M144</f>
        <v>0.017096</v>
      </c>
      <c r="X144" s="823">
        <f>K144*$F144+R144*$M144</f>
        <v>0.0178</v>
      </c>
      <c r="Y144" s="823">
        <f>L144*$F144+S144*$M144</f>
        <v>0.0047850000000000002</v>
      </c>
    </row>
    <row r="145">
      <c r="A145" s="421"/>
      <c r="B145" s="89"/>
      <c r="C145" s="89"/>
      <c r="D145" s="824"/>
      <c r="E145" s="824"/>
      <c r="F145" s="819">
        <f>F144</f>
        <v>0.87</v>
      </c>
      <c r="G145" s="429">
        <f>G144</f>
        <v>0.59409999999999996</v>
      </c>
      <c r="H145" s="429">
        <f>H144</f>
        <v>0.050900000000000001</v>
      </c>
      <c r="I145" s="429">
        <f>I144</f>
        <v>0.00040000000000000002</v>
      </c>
      <c r="J145" s="429">
        <f>J144</f>
        <v>0.0172</v>
      </c>
      <c r="K145" s="429">
        <f>K144</f>
        <v>0.020400000000000001</v>
      </c>
      <c r="L145" s="429">
        <f>L144</f>
        <v>0.0054999999999999997</v>
      </c>
      <c r="M145" s="819">
        <f>1-F145</f>
        <v>0.13</v>
      </c>
      <c r="N145" s="429">
        <f>N144</f>
        <v>0.63900000000000001</v>
      </c>
      <c r="O145" s="429">
        <f>O144</f>
        <v>0.028000000000000001</v>
      </c>
      <c r="P145" s="821">
        <f>P144</f>
        <v>0</v>
      </c>
      <c r="Q145" s="429">
        <f>Q144</f>
        <v>0.016400000000000001</v>
      </c>
      <c r="R145" s="429">
        <f>R144</f>
        <v>0.00040000000000000002</v>
      </c>
      <c r="S145" s="429">
        <f>S144</f>
        <v>0</v>
      </c>
      <c r="T145" s="823">
        <f>G145*$F145+N145*$M145</f>
        <v>0.59993700000000005</v>
      </c>
      <c r="U145" s="823">
        <f>H145*$F145+O145*$M145</f>
        <v>0.047923</v>
      </c>
      <c r="V145" s="823">
        <f>I145*$F145+P145*$M145</f>
        <v>0.000348</v>
      </c>
      <c r="W145" s="823">
        <f>J145*$F145+Q145*$M145</f>
        <v>0.017096</v>
      </c>
      <c r="X145" s="823">
        <f>K145*$F145+R145*$M145</f>
        <v>0.0178</v>
      </c>
      <c r="Y145" s="823">
        <f>L145*$F145+S145*$M145</f>
        <v>0.0047850000000000002</v>
      </c>
    </row>
    <row r="146">
      <c r="A146" s="421"/>
      <c r="B146" s="89"/>
      <c r="C146" s="89"/>
      <c r="D146" s="824"/>
      <c r="E146" s="824"/>
      <c r="F146" s="819">
        <f>F145</f>
        <v>0.87</v>
      </c>
      <c r="G146" s="429">
        <f>G145</f>
        <v>0.59409999999999996</v>
      </c>
      <c r="H146" s="429">
        <f>H145</f>
        <v>0.050900000000000001</v>
      </c>
      <c r="I146" s="429">
        <f>I145</f>
        <v>0.00040000000000000002</v>
      </c>
      <c r="J146" s="429">
        <f>J145</f>
        <v>0.0172</v>
      </c>
      <c r="K146" s="429">
        <f>K145</f>
        <v>0.020400000000000001</v>
      </c>
      <c r="L146" s="429">
        <f>L145</f>
        <v>0.0054999999999999997</v>
      </c>
      <c r="M146" s="819">
        <f>1-F146</f>
        <v>0.13</v>
      </c>
      <c r="N146" s="429">
        <f>N145</f>
        <v>0.63900000000000001</v>
      </c>
      <c r="O146" s="429">
        <f>O145</f>
        <v>0.028000000000000001</v>
      </c>
      <c r="P146" s="821">
        <f>P145</f>
        <v>0</v>
      </c>
      <c r="Q146" s="429">
        <f>Q145</f>
        <v>0.016400000000000001</v>
      </c>
      <c r="R146" s="429">
        <f>R145</f>
        <v>0.00040000000000000002</v>
      </c>
      <c r="S146" s="429">
        <f>S145</f>
        <v>0</v>
      </c>
      <c r="T146" s="823">
        <f>G146*$F146+N146*$M146</f>
        <v>0.59993700000000005</v>
      </c>
      <c r="U146" s="823">
        <f>H146*$F146+O146*$M146</f>
        <v>0.047923</v>
      </c>
      <c r="V146" s="823">
        <f>I146*$F146+P146*$M146</f>
        <v>0.000348</v>
      </c>
      <c r="W146" s="823">
        <f>J146*$F146+Q146*$M146</f>
        <v>0.017096</v>
      </c>
      <c r="X146" s="823">
        <f>K146*$F146+R146*$M146</f>
        <v>0.0178</v>
      </c>
      <c r="Y146" s="823">
        <f>L146*$F146+S146*$M146</f>
        <v>0.0047850000000000002</v>
      </c>
    </row>
    <row r="147">
      <c r="A147" s="421"/>
      <c r="B147" s="89"/>
      <c r="C147" s="89"/>
      <c r="D147" s="824"/>
      <c r="E147" s="824"/>
      <c r="F147" s="819">
        <f>F146</f>
        <v>0.87</v>
      </c>
      <c r="G147" s="429">
        <f>G146</f>
        <v>0.59409999999999996</v>
      </c>
      <c r="H147" s="429">
        <f>H146</f>
        <v>0.050900000000000001</v>
      </c>
      <c r="I147" s="429">
        <f>I146</f>
        <v>0.00040000000000000002</v>
      </c>
      <c r="J147" s="429">
        <f>J146</f>
        <v>0.0172</v>
      </c>
      <c r="K147" s="429">
        <f>K146</f>
        <v>0.020400000000000001</v>
      </c>
      <c r="L147" s="429">
        <f>L146</f>
        <v>0.0054999999999999997</v>
      </c>
      <c r="M147" s="819">
        <f>1-F147</f>
        <v>0.13</v>
      </c>
      <c r="N147" s="429">
        <f>N146</f>
        <v>0.63900000000000001</v>
      </c>
      <c r="O147" s="429">
        <f>O146</f>
        <v>0.028000000000000001</v>
      </c>
      <c r="P147" s="821">
        <f>P146</f>
        <v>0</v>
      </c>
      <c r="Q147" s="429">
        <f>Q146</f>
        <v>0.016400000000000001</v>
      </c>
      <c r="R147" s="429">
        <f>R146</f>
        <v>0.00040000000000000002</v>
      </c>
      <c r="S147" s="429">
        <f>S146</f>
        <v>0</v>
      </c>
      <c r="T147" s="823">
        <f>G147*$F147+N147*$M147</f>
        <v>0.59993700000000005</v>
      </c>
      <c r="U147" s="823">
        <f>H147*$F147+O147*$M147</f>
        <v>0.047923</v>
      </c>
      <c r="V147" s="823">
        <f>I147*$F147+P147*$M147</f>
        <v>0.000348</v>
      </c>
      <c r="W147" s="823">
        <f>J147*$F147+Q147*$M147</f>
        <v>0.017096</v>
      </c>
      <c r="X147" s="823">
        <f>K147*$F147+R147*$M147</f>
        <v>0.0178</v>
      </c>
      <c r="Y147" s="823">
        <f>L147*$F147+S147*$M147</f>
        <v>0.0047850000000000002</v>
      </c>
    </row>
    <row r="148">
      <c r="A148" s="421"/>
      <c r="B148" s="89"/>
      <c r="C148" s="89"/>
      <c r="D148" s="824"/>
      <c r="E148" s="824"/>
      <c r="F148" s="819">
        <f>F147</f>
        <v>0.87</v>
      </c>
      <c r="G148" s="429">
        <f>G147</f>
        <v>0.59409999999999996</v>
      </c>
      <c r="H148" s="429">
        <f>H147</f>
        <v>0.050900000000000001</v>
      </c>
      <c r="I148" s="429">
        <f>I147</f>
        <v>0.00040000000000000002</v>
      </c>
      <c r="J148" s="429">
        <f>J147</f>
        <v>0.0172</v>
      </c>
      <c r="K148" s="429">
        <f>K147</f>
        <v>0.020400000000000001</v>
      </c>
      <c r="L148" s="429">
        <f>L147</f>
        <v>0.0054999999999999997</v>
      </c>
      <c r="M148" s="819">
        <f>1-F148</f>
        <v>0.13</v>
      </c>
      <c r="N148" s="429">
        <f>N147</f>
        <v>0.63900000000000001</v>
      </c>
      <c r="O148" s="429">
        <f>O147</f>
        <v>0.028000000000000001</v>
      </c>
      <c r="P148" s="821">
        <f>P147</f>
        <v>0</v>
      </c>
      <c r="Q148" s="429">
        <f>Q147</f>
        <v>0.016400000000000001</v>
      </c>
      <c r="R148" s="429">
        <f>R147</f>
        <v>0.00040000000000000002</v>
      </c>
      <c r="S148" s="429">
        <f>S147</f>
        <v>0</v>
      </c>
      <c r="T148" s="823">
        <f>G148*$F148+N148*$M148</f>
        <v>0.59993700000000005</v>
      </c>
      <c r="U148" s="823">
        <f>H148*$F148+O148*$M148</f>
        <v>0.047923</v>
      </c>
      <c r="V148" s="823">
        <f>I148*$F148+P148*$M148</f>
        <v>0.000348</v>
      </c>
      <c r="W148" s="823">
        <f>J148*$F148+Q148*$M148</f>
        <v>0.017096</v>
      </c>
      <c r="X148" s="823">
        <f>K148*$F148+R148*$M148</f>
        <v>0.0178</v>
      </c>
      <c r="Y148" s="823">
        <f>L148*$F148+S148*$M148</f>
        <v>0.0047850000000000002</v>
      </c>
    </row>
    <row r="149">
      <c r="A149" s="421"/>
      <c r="B149" s="89"/>
      <c r="C149" s="89"/>
      <c r="D149" s="824"/>
      <c r="E149" s="824"/>
      <c r="F149" s="819">
        <f>F148</f>
        <v>0.87</v>
      </c>
      <c r="G149" s="429">
        <f>G148</f>
        <v>0.59409999999999996</v>
      </c>
      <c r="H149" s="429">
        <f>H148</f>
        <v>0.050900000000000001</v>
      </c>
      <c r="I149" s="429">
        <f>I148</f>
        <v>0.00040000000000000002</v>
      </c>
      <c r="J149" s="429">
        <f>J148</f>
        <v>0.0172</v>
      </c>
      <c r="K149" s="429">
        <f>K148</f>
        <v>0.020400000000000001</v>
      </c>
      <c r="L149" s="429">
        <f>L148</f>
        <v>0.0054999999999999997</v>
      </c>
      <c r="M149" s="819">
        <f>1-F149</f>
        <v>0.13</v>
      </c>
      <c r="N149" s="429">
        <f>N148</f>
        <v>0.63900000000000001</v>
      </c>
      <c r="O149" s="429">
        <f>O148</f>
        <v>0.028000000000000001</v>
      </c>
      <c r="P149" s="821">
        <f>P148</f>
        <v>0</v>
      </c>
      <c r="Q149" s="429">
        <f>Q148</f>
        <v>0.016400000000000001</v>
      </c>
      <c r="R149" s="429">
        <f>R148</f>
        <v>0.00040000000000000002</v>
      </c>
      <c r="S149" s="429">
        <f>S148</f>
        <v>0</v>
      </c>
      <c r="T149" s="823">
        <f>G149*$F149+N149*$M149</f>
        <v>0.59993700000000005</v>
      </c>
      <c r="U149" s="823">
        <f>H149*$F149+O149*$M149</f>
        <v>0.047923</v>
      </c>
      <c r="V149" s="823">
        <f>I149*$F149+P149*$M149</f>
        <v>0.000348</v>
      </c>
      <c r="W149" s="823">
        <f>J149*$F149+Q149*$M149</f>
        <v>0.017096</v>
      </c>
      <c r="X149" s="823">
        <f>K149*$F149+R149*$M149</f>
        <v>0.0178</v>
      </c>
      <c r="Y149" s="823">
        <f>L149*$F149+S149*$M149</f>
        <v>0.0047850000000000002</v>
      </c>
    </row>
    <row r="150">
      <c r="A150" s="421"/>
      <c r="B150" s="89"/>
      <c r="C150" s="89"/>
      <c r="D150" s="824"/>
      <c r="E150" s="824"/>
      <c r="F150" s="819">
        <f>F149</f>
        <v>0.87</v>
      </c>
      <c r="G150" s="429">
        <f>G149</f>
        <v>0.59409999999999996</v>
      </c>
      <c r="H150" s="429">
        <f>H149</f>
        <v>0.050900000000000001</v>
      </c>
      <c r="I150" s="429">
        <f>I149</f>
        <v>0.00040000000000000002</v>
      </c>
      <c r="J150" s="429">
        <f>J149</f>
        <v>0.0172</v>
      </c>
      <c r="K150" s="429">
        <f>K149</f>
        <v>0.020400000000000001</v>
      </c>
      <c r="L150" s="429">
        <f>L149</f>
        <v>0.0054999999999999997</v>
      </c>
      <c r="M150" s="819">
        <f>1-F150</f>
        <v>0.13</v>
      </c>
      <c r="N150" s="429">
        <f>N149</f>
        <v>0.63900000000000001</v>
      </c>
      <c r="O150" s="429">
        <f>O149</f>
        <v>0.028000000000000001</v>
      </c>
      <c r="P150" s="821">
        <f>P149</f>
        <v>0</v>
      </c>
      <c r="Q150" s="429">
        <f>Q149</f>
        <v>0.016400000000000001</v>
      </c>
      <c r="R150" s="429">
        <f>R149</f>
        <v>0.00040000000000000002</v>
      </c>
      <c r="S150" s="429">
        <f>S149</f>
        <v>0</v>
      </c>
      <c r="T150" s="823">
        <f>G150*$F150+N150*$M150</f>
        <v>0.59993700000000005</v>
      </c>
      <c r="U150" s="823">
        <f>H150*$F150+O150*$M150</f>
        <v>0.047923</v>
      </c>
      <c r="V150" s="823">
        <f>I150*$F150+P150*$M150</f>
        <v>0.000348</v>
      </c>
      <c r="W150" s="823">
        <f>J150*$F150+Q150*$M150</f>
        <v>0.017096</v>
      </c>
      <c r="X150" s="823">
        <f>K150*$F150+R150*$M150</f>
        <v>0.0178</v>
      </c>
      <c r="Y150" s="823">
        <f>L150*$F150+S150*$M150</f>
        <v>0.0047850000000000002</v>
      </c>
    </row>
    <row r="151">
      <c r="A151" s="421"/>
      <c r="B151" s="89"/>
      <c r="C151" s="89"/>
      <c r="D151" s="824"/>
      <c r="E151" s="824"/>
      <c r="F151" s="819">
        <f>F150</f>
        <v>0.87</v>
      </c>
      <c r="G151" s="429">
        <f>G150</f>
        <v>0.59409999999999996</v>
      </c>
      <c r="H151" s="429">
        <f>H150</f>
        <v>0.050900000000000001</v>
      </c>
      <c r="I151" s="429">
        <f>I150</f>
        <v>0.00040000000000000002</v>
      </c>
      <c r="J151" s="429">
        <f>J150</f>
        <v>0.0172</v>
      </c>
      <c r="K151" s="429">
        <f>K150</f>
        <v>0.020400000000000001</v>
      </c>
      <c r="L151" s="429">
        <f>L150</f>
        <v>0.0054999999999999997</v>
      </c>
      <c r="M151" s="819">
        <f>1-F151</f>
        <v>0.13</v>
      </c>
      <c r="N151" s="429">
        <f>N150</f>
        <v>0.63900000000000001</v>
      </c>
      <c r="O151" s="429">
        <f>O150</f>
        <v>0.028000000000000001</v>
      </c>
      <c r="P151" s="821">
        <f>P150</f>
        <v>0</v>
      </c>
      <c r="Q151" s="429">
        <f>Q150</f>
        <v>0.016400000000000001</v>
      </c>
      <c r="R151" s="429">
        <f>R150</f>
        <v>0.00040000000000000002</v>
      </c>
      <c r="S151" s="429">
        <f>S150</f>
        <v>0</v>
      </c>
      <c r="T151" s="823">
        <f>G151*$F151+N151*$M151</f>
        <v>0.59993700000000005</v>
      </c>
      <c r="U151" s="823">
        <f>H151*$F151+O151*$M151</f>
        <v>0.047923</v>
      </c>
      <c r="V151" s="823">
        <f>I151*$F151+P151*$M151</f>
        <v>0.000348</v>
      </c>
      <c r="W151" s="823">
        <f>J151*$F151+Q151*$M151</f>
        <v>0.017096</v>
      </c>
      <c r="X151" s="823">
        <f>K151*$F151+R151*$M151</f>
        <v>0.0178</v>
      </c>
      <c r="Y151" s="823">
        <f>L151*$F151+S151*$M151</f>
        <v>0.0047850000000000002</v>
      </c>
    </row>
    <row r="152">
      <c r="A152" s="421"/>
      <c r="B152" s="89"/>
      <c r="C152" s="89"/>
      <c r="D152" s="824"/>
      <c r="E152" s="824"/>
      <c r="F152" s="819">
        <f>F151</f>
        <v>0.87</v>
      </c>
      <c r="G152" s="429">
        <f>G151</f>
        <v>0.59409999999999996</v>
      </c>
      <c r="H152" s="429">
        <f>H151</f>
        <v>0.050900000000000001</v>
      </c>
      <c r="I152" s="429">
        <f>I151</f>
        <v>0.00040000000000000002</v>
      </c>
      <c r="J152" s="429">
        <f>J151</f>
        <v>0.0172</v>
      </c>
      <c r="K152" s="429">
        <f>K151</f>
        <v>0.020400000000000001</v>
      </c>
      <c r="L152" s="429">
        <f>L151</f>
        <v>0.0054999999999999997</v>
      </c>
      <c r="M152" s="819">
        <f>1-F152</f>
        <v>0.13</v>
      </c>
      <c r="N152" s="429">
        <f>N151</f>
        <v>0.63900000000000001</v>
      </c>
      <c r="O152" s="429">
        <f>O151</f>
        <v>0.028000000000000001</v>
      </c>
      <c r="P152" s="821">
        <f>P151</f>
        <v>0</v>
      </c>
      <c r="Q152" s="429">
        <f>Q151</f>
        <v>0.016400000000000001</v>
      </c>
      <c r="R152" s="429">
        <f>R151</f>
        <v>0.00040000000000000002</v>
      </c>
      <c r="S152" s="429">
        <f>S151</f>
        <v>0</v>
      </c>
      <c r="T152" s="823">
        <f>G152*$F152+N152*$M152</f>
        <v>0.59993700000000005</v>
      </c>
      <c r="U152" s="823">
        <f>H152*$F152+O152*$M152</f>
        <v>0.047923</v>
      </c>
      <c r="V152" s="823">
        <f>I152*$F152+P152*$M152</f>
        <v>0.000348</v>
      </c>
      <c r="W152" s="823">
        <f>J152*$F152+Q152*$M152</f>
        <v>0.017096</v>
      </c>
      <c r="X152" s="823">
        <f>K152*$F152+R152*$M152</f>
        <v>0.0178</v>
      </c>
      <c r="Y152" s="823">
        <f>L152*$F152+S152*$M152</f>
        <v>0.0047850000000000002</v>
      </c>
    </row>
    <row r="153">
      <c r="A153" s="421"/>
      <c r="B153" s="89"/>
      <c r="C153" s="89"/>
      <c r="D153" s="824"/>
      <c r="E153" s="824"/>
      <c r="F153" s="819">
        <f>F152</f>
        <v>0.87</v>
      </c>
      <c r="G153" s="429">
        <f>G152</f>
        <v>0.59409999999999996</v>
      </c>
      <c r="H153" s="429">
        <f>H152</f>
        <v>0.050900000000000001</v>
      </c>
      <c r="I153" s="429">
        <f>I152</f>
        <v>0.00040000000000000002</v>
      </c>
      <c r="J153" s="429">
        <f>J152</f>
        <v>0.0172</v>
      </c>
      <c r="K153" s="429">
        <f>K152</f>
        <v>0.020400000000000001</v>
      </c>
      <c r="L153" s="429">
        <f>L152</f>
        <v>0.0054999999999999997</v>
      </c>
      <c r="M153" s="819">
        <f>1-F153</f>
        <v>0.13</v>
      </c>
      <c r="N153" s="429">
        <f>N152</f>
        <v>0.63900000000000001</v>
      </c>
      <c r="O153" s="429">
        <f>O152</f>
        <v>0.028000000000000001</v>
      </c>
      <c r="P153" s="821">
        <f>P152</f>
        <v>0</v>
      </c>
      <c r="Q153" s="429">
        <f>Q152</f>
        <v>0.016400000000000001</v>
      </c>
      <c r="R153" s="429">
        <f>R152</f>
        <v>0.00040000000000000002</v>
      </c>
      <c r="S153" s="429">
        <f>S152</f>
        <v>0</v>
      </c>
      <c r="T153" s="823">
        <f>G153*$F153+N153*$M153</f>
        <v>0.59993700000000005</v>
      </c>
      <c r="U153" s="823">
        <f>H153*$F153+O153*$M153</f>
        <v>0.047923</v>
      </c>
      <c r="V153" s="823">
        <f>I153*$F153+P153*$M153</f>
        <v>0.000348</v>
      </c>
      <c r="W153" s="823">
        <f>J153*$F153+Q153*$M153</f>
        <v>0.017096</v>
      </c>
      <c r="X153" s="823">
        <f>K153*$F153+R153*$M153</f>
        <v>0.0178</v>
      </c>
      <c r="Y153" s="823">
        <f>L153*$F153+S153*$M153</f>
        <v>0.0047850000000000002</v>
      </c>
    </row>
    <row r="154">
      <c r="A154" s="421"/>
      <c r="B154" s="89"/>
      <c r="C154" s="89"/>
      <c r="D154" s="824"/>
      <c r="E154" s="824"/>
      <c r="F154" s="819">
        <f>F153</f>
        <v>0.87</v>
      </c>
      <c r="G154" s="429">
        <f>G153</f>
        <v>0.59409999999999996</v>
      </c>
      <c r="H154" s="429">
        <f>H153</f>
        <v>0.050900000000000001</v>
      </c>
      <c r="I154" s="429">
        <f>I153</f>
        <v>0.00040000000000000002</v>
      </c>
      <c r="J154" s="429">
        <f>J153</f>
        <v>0.0172</v>
      </c>
      <c r="K154" s="429">
        <f>K153</f>
        <v>0.020400000000000001</v>
      </c>
      <c r="L154" s="429">
        <f>L153</f>
        <v>0.0054999999999999997</v>
      </c>
      <c r="M154" s="819">
        <f>1-F154</f>
        <v>0.13</v>
      </c>
      <c r="N154" s="429">
        <f>N153</f>
        <v>0.63900000000000001</v>
      </c>
      <c r="O154" s="429">
        <f>O153</f>
        <v>0.028000000000000001</v>
      </c>
      <c r="P154" s="821">
        <f>P153</f>
        <v>0</v>
      </c>
      <c r="Q154" s="429">
        <f>Q153</f>
        <v>0.016400000000000001</v>
      </c>
      <c r="R154" s="429">
        <f>R153</f>
        <v>0.00040000000000000002</v>
      </c>
      <c r="S154" s="429">
        <f>S153</f>
        <v>0</v>
      </c>
      <c r="T154" s="823">
        <f>G154*$F154+N154*$M154</f>
        <v>0.59993700000000005</v>
      </c>
      <c r="U154" s="823">
        <f>H154*$F154+O154*$M154</f>
        <v>0.047923</v>
      </c>
      <c r="V154" s="823">
        <f>I154*$F154+P154*$M154</f>
        <v>0.000348</v>
      </c>
      <c r="W154" s="823">
        <f>J154*$F154+Q154*$M154</f>
        <v>0.017096</v>
      </c>
      <c r="X154" s="823">
        <f>K154*$F154+R154*$M154</f>
        <v>0.0178</v>
      </c>
      <c r="Y154" s="823">
        <f>L154*$F154+S154*$M154</f>
        <v>0.0047850000000000002</v>
      </c>
    </row>
    <row r="155">
      <c r="A155" s="421"/>
      <c r="B155" s="89"/>
      <c r="C155" s="89"/>
      <c r="D155" s="824"/>
      <c r="E155" s="824"/>
      <c r="F155" s="819">
        <f>F154</f>
        <v>0.87</v>
      </c>
      <c r="G155" s="429">
        <f>G154</f>
        <v>0.59409999999999996</v>
      </c>
      <c r="H155" s="429">
        <f>H154</f>
        <v>0.050900000000000001</v>
      </c>
      <c r="I155" s="429">
        <f>I154</f>
        <v>0.00040000000000000002</v>
      </c>
      <c r="J155" s="429">
        <f>J154</f>
        <v>0.0172</v>
      </c>
      <c r="K155" s="429">
        <f>K154</f>
        <v>0.020400000000000001</v>
      </c>
      <c r="L155" s="429">
        <f>L154</f>
        <v>0.0054999999999999997</v>
      </c>
      <c r="M155" s="819">
        <f>1-F155</f>
        <v>0.13</v>
      </c>
      <c r="N155" s="429">
        <f>N154</f>
        <v>0.63900000000000001</v>
      </c>
      <c r="O155" s="429">
        <f>O154</f>
        <v>0.028000000000000001</v>
      </c>
      <c r="P155" s="821">
        <f>P154</f>
        <v>0</v>
      </c>
      <c r="Q155" s="429">
        <f>Q154</f>
        <v>0.016400000000000001</v>
      </c>
      <c r="R155" s="429">
        <f>R154</f>
        <v>0.00040000000000000002</v>
      </c>
      <c r="S155" s="429">
        <f>S154</f>
        <v>0</v>
      </c>
      <c r="T155" s="823">
        <f>G155*$F155+N155*$M155</f>
        <v>0.59993700000000005</v>
      </c>
      <c r="U155" s="823">
        <f>H155*$F155+O155*$M155</f>
        <v>0.047923</v>
      </c>
      <c r="V155" s="823">
        <f>I155*$F155+P155*$M155</f>
        <v>0.000348</v>
      </c>
      <c r="W155" s="823">
        <f>J155*$F155+Q155*$M155</f>
        <v>0.017096</v>
      </c>
      <c r="X155" s="823">
        <f>K155*$F155+R155*$M155</f>
        <v>0.0178</v>
      </c>
      <c r="Y155" s="823">
        <f>L155*$F155+S155*$M155</f>
        <v>0.0047850000000000002</v>
      </c>
    </row>
    <row r="156">
      <c r="A156" s="421"/>
      <c r="B156" s="89"/>
      <c r="C156" s="89"/>
      <c r="D156" s="824"/>
      <c r="E156" s="824"/>
      <c r="F156" s="819">
        <f>F155</f>
        <v>0.87</v>
      </c>
      <c r="G156" s="429">
        <f>G155</f>
        <v>0.59409999999999996</v>
      </c>
      <c r="H156" s="429">
        <f>H155</f>
        <v>0.050900000000000001</v>
      </c>
      <c r="I156" s="429">
        <f>I155</f>
        <v>0.00040000000000000002</v>
      </c>
      <c r="J156" s="429">
        <f>J155</f>
        <v>0.0172</v>
      </c>
      <c r="K156" s="429">
        <f>K155</f>
        <v>0.020400000000000001</v>
      </c>
      <c r="L156" s="429">
        <f>L155</f>
        <v>0.0054999999999999997</v>
      </c>
      <c r="M156" s="819">
        <f>1-F156</f>
        <v>0.13</v>
      </c>
      <c r="N156" s="429">
        <f>N155</f>
        <v>0.63900000000000001</v>
      </c>
      <c r="O156" s="429">
        <f>O155</f>
        <v>0.028000000000000001</v>
      </c>
      <c r="P156" s="821">
        <f>P155</f>
        <v>0</v>
      </c>
      <c r="Q156" s="429">
        <f>Q155</f>
        <v>0.016400000000000001</v>
      </c>
      <c r="R156" s="429">
        <f>R155</f>
        <v>0.00040000000000000002</v>
      </c>
      <c r="S156" s="429">
        <f>S155</f>
        <v>0</v>
      </c>
      <c r="T156" s="823">
        <f>G156*$F156+N156*$M156</f>
        <v>0.59993700000000005</v>
      </c>
      <c r="U156" s="823">
        <f>H156*$F156+O156*$M156</f>
        <v>0.047923</v>
      </c>
      <c r="V156" s="823">
        <f>I156*$F156+P156*$M156</f>
        <v>0.000348</v>
      </c>
      <c r="W156" s="823">
        <f>J156*$F156+Q156*$M156</f>
        <v>0.017096</v>
      </c>
      <c r="X156" s="823">
        <f>K156*$F156+R156*$M156</f>
        <v>0.0178</v>
      </c>
      <c r="Y156" s="823">
        <f>L156*$F156+S156*$M156</f>
        <v>0.0047850000000000002</v>
      </c>
    </row>
    <row r="157">
      <c r="A157" s="421"/>
      <c r="B157" s="89"/>
      <c r="C157" s="89"/>
      <c r="D157" s="824"/>
      <c r="E157" s="824"/>
      <c r="F157" s="819">
        <f>F156</f>
        <v>0.87</v>
      </c>
      <c r="G157" s="429">
        <f>G156</f>
        <v>0.59409999999999996</v>
      </c>
      <c r="H157" s="429">
        <f>H156</f>
        <v>0.050900000000000001</v>
      </c>
      <c r="I157" s="429">
        <f>I156</f>
        <v>0.00040000000000000002</v>
      </c>
      <c r="J157" s="429">
        <f>J156</f>
        <v>0.0172</v>
      </c>
      <c r="K157" s="429">
        <f>K156</f>
        <v>0.020400000000000001</v>
      </c>
      <c r="L157" s="429">
        <f>L156</f>
        <v>0.0054999999999999997</v>
      </c>
      <c r="M157" s="819">
        <f>1-F157</f>
        <v>0.13</v>
      </c>
      <c r="N157" s="429">
        <f>N156</f>
        <v>0.63900000000000001</v>
      </c>
      <c r="O157" s="429">
        <f>O156</f>
        <v>0.028000000000000001</v>
      </c>
      <c r="P157" s="821">
        <f>P156</f>
        <v>0</v>
      </c>
      <c r="Q157" s="429">
        <f>Q156</f>
        <v>0.016400000000000001</v>
      </c>
      <c r="R157" s="429">
        <f>R156</f>
        <v>0.00040000000000000002</v>
      </c>
      <c r="S157" s="429">
        <f>S156</f>
        <v>0</v>
      </c>
      <c r="T157" s="823">
        <f>G157*$F157+N157*$M157</f>
        <v>0.59993700000000005</v>
      </c>
      <c r="U157" s="823">
        <f>H157*$F157+O157*$M157</f>
        <v>0.047923</v>
      </c>
      <c r="V157" s="823">
        <f>I157*$F157+P157*$M157</f>
        <v>0.000348</v>
      </c>
      <c r="W157" s="823">
        <f>J157*$F157+Q157*$M157</f>
        <v>0.017096</v>
      </c>
      <c r="X157" s="823">
        <f>K157*$F157+R157*$M157</f>
        <v>0.0178</v>
      </c>
      <c r="Y157" s="823">
        <f>L157*$F157+S157*$M157</f>
        <v>0.0047850000000000002</v>
      </c>
    </row>
    <row r="158">
      <c r="A158" s="421"/>
      <c r="B158" s="89"/>
      <c r="C158" s="89"/>
      <c r="D158" s="824"/>
      <c r="E158" s="824"/>
      <c r="F158" s="819">
        <f>F157</f>
        <v>0.87</v>
      </c>
      <c r="G158" s="429">
        <f>G157</f>
        <v>0.59409999999999996</v>
      </c>
      <c r="H158" s="429">
        <f>H157</f>
        <v>0.050900000000000001</v>
      </c>
      <c r="I158" s="429">
        <f>I157</f>
        <v>0.00040000000000000002</v>
      </c>
      <c r="J158" s="429">
        <f>J157</f>
        <v>0.0172</v>
      </c>
      <c r="K158" s="429">
        <f>K157</f>
        <v>0.020400000000000001</v>
      </c>
      <c r="L158" s="429">
        <f>L157</f>
        <v>0.0054999999999999997</v>
      </c>
      <c r="M158" s="819">
        <f>1-F158</f>
        <v>0.13</v>
      </c>
      <c r="N158" s="429">
        <f>N157</f>
        <v>0.63900000000000001</v>
      </c>
      <c r="O158" s="429">
        <f>O157</f>
        <v>0.028000000000000001</v>
      </c>
      <c r="P158" s="821">
        <f>P157</f>
        <v>0</v>
      </c>
      <c r="Q158" s="429">
        <f>Q157</f>
        <v>0.016400000000000001</v>
      </c>
      <c r="R158" s="429">
        <f>R157</f>
        <v>0.00040000000000000002</v>
      </c>
      <c r="S158" s="429">
        <f>S157</f>
        <v>0</v>
      </c>
      <c r="T158" s="823">
        <f>G158*$F158+N158*$M158</f>
        <v>0.59993700000000005</v>
      </c>
      <c r="U158" s="823">
        <f>H158*$F158+O158*$M158</f>
        <v>0.047923</v>
      </c>
      <c r="V158" s="823">
        <f>I158*$F158+P158*$M158</f>
        <v>0.000348</v>
      </c>
      <c r="W158" s="823">
        <f>J158*$F158+Q158*$M158</f>
        <v>0.017096</v>
      </c>
      <c r="X158" s="823">
        <f>K158*$F158+R158*$M158</f>
        <v>0.0178</v>
      </c>
      <c r="Y158" s="823">
        <f>L158*$F158+S158*$M158</f>
        <v>0.0047850000000000002</v>
      </c>
    </row>
    <row r="159">
      <c r="A159" s="421"/>
      <c r="B159" s="89"/>
      <c r="C159" s="89"/>
      <c r="D159" s="824"/>
      <c r="E159" s="824"/>
      <c r="F159" s="819">
        <f>F158</f>
        <v>0.87</v>
      </c>
      <c r="G159" s="429">
        <f>G158</f>
        <v>0.59409999999999996</v>
      </c>
      <c r="H159" s="429">
        <f>H158</f>
        <v>0.050900000000000001</v>
      </c>
      <c r="I159" s="429">
        <f>I158</f>
        <v>0.00040000000000000002</v>
      </c>
      <c r="J159" s="429">
        <f>J158</f>
        <v>0.0172</v>
      </c>
      <c r="K159" s="429">
        <f>K158</f>
        <v>0.020400000000000001</v>
      </c>
      <c r="L159" s="429">
        <f>L158</f>
        <v>0.0054999999999999997</v>
      </c>
      <c r="M159" s="819">
        <f>1-F159</f>
        <v>0.13</v>
      </c>
      <c r="N159" s="429">
        <f>N158</f>
        <v>0.63900000000000001</v>
      </c>
      <c r="O159" s="429">
        <f>O158</f>
        <v>0.028000000000000001</v>
      </c>
      <c r="P159" s="821">
        <f>P158</f>
        <v>0</v>
      </c>
      <c r="Q159" s="429">
        <f>Q158</f>
        <v>0.016400000000000001</v>
      </c>
      <c r="R159" s="429">
        <f>R158</f>
        <v>0.00040000000000000002</v>
      </c>
      <c r="S159" s="429">
        <f>S158</f>
        <v>0</v>
      </c>
      <c r="T159" s="823">
        <f>G159*$F159+N159*$M159</f>
        <v>0.59993700000000005</v>
      </c>
      <c r="U159" s="823">
        <f>H159*$F159+O159*$M159</f>
        <v>0.047923</v>
      </c>
      <c r="V159" s="823">
        <f>I159*$F159+P159*$M159</f>
        <v>0.000348</v>
      </c>
      <c r="W159" s="823">
        <f>J159*$F159+Q159*$M159</f>
        <v>0.017096</v>
      </c>
      <c r="X159" s="823">
        <f>K159*$F159+R159*$M159</f>
        <v>0.0178</v>
      </c>
      <c r="Y159" s="823">
        <f>L159*$F159+S159*$M159</f>
        <v>0.0047850000000000002</v>
      </c>
    </row>
    <row r="160">
      <c r="A160" s="421"/>
      <c r="B160" s="89"/>
      <c r="C160" s="89"/>
      <c r="D160" s="824"/>
      <c r="E160" s="824"/>
      <c r="F160" s="819">
        <f>F159</f>
        <v>0.87</v>
      </c>
      <c r="G160" s="429">
        <f>G159</f>
        <v>0.59409999999999996</v>
      </c>
      <c r="H160" s="429">
        <f>H159</f>
        <v>0.050900000000000001</v>
      </c>
      <c r="I160" s="429">
        <f>I159</f>
        <v>0.00040000000000000002</v>
      </c>
      <c r="J160" s="429">
        <f>J159</f>
        <v>0.0172</v>
      </c>
      <c r="K160" s="429">
        <f>K159</f>
        <v>0.020400000000000001</v>
      </c>
      <c r="L160" s="429">
        <f>L159</f>
        <v>0.0054999999999999997</v>
      </c>
      <c r="M160" s="819">
        <f>1-F160</f>
        <v>0.13</v>
      </c>
      <c r="N160" s="429">
        <f>N159</f>
        <v>0.63900000000000001</v>
      </c>
      <c r="O160" s="429">
        <f>O159</f>
        <v>0.028000000000000001</v>
      </c>
      <c r="P160" s="821">
        <f>P159</f>
        <v>0</v>
      </c>
      <c r="Q160" s="429">
        <f>Q159</f>
        <v>0.016400000000000001</v>
      </c>
      <c r="R160" s="429">
        <f>R159</f>
        <v>0.00040000000000000002</v>
      </c>
      <c r="S160" s="429">
        <f>S159</f>
        <v>0</v>
      </c>
      <c r="T160" s="823">
        <f>G160*$F160+N160*$M160</f>
        <v>0.59993700000000005</v>
      </c>
      <c r="U160" s="823">
        <f>H160*$F160+O160*$M160</f>
        <v>0.047923</v>
      </c>
      <c r="V160" s="823">
        <f>I160*$F160+P160*$M160</f>
        <v>0.000348</v>
      </c>
      <c r="W160" s="823">
        <f>J160*$F160+Q160*$M160</f>
        <v>0.017096</v>
      </c>
      <c r="X160" s="823">
        <f>K160*$F160+R160*$M160</f>
        <v>0.0178</v>
      </c>
      <c r="Y160" s="823">
        <f>L160*$F160+S160*$M160</f>
        <v>0.0047850000000000002</v>
      </c>
    </row>
    <row r="161">
      <c r="A161" s="421"/>
      <c r="B161" s="89"/>
      <c r="C161" s="89"/>
      <c r="D161" s="824"/>
      <c r="E161" s="824"/>
      <c r="F161" s="819">
        <f>F160</f>
        <v>0.87</v>
      </c>
      <c r="G161" s="429">
        <f>G160</f>
        <v>0.59409999999999996</v>
      </c>
      <c r="H161" s="429">
        <f>H160</f>
        <v>0.050900000000000001</v>
      </c>
      <c r="I161" s="429">
        <f>I160</f>
        <v>0.00040000000000000002</v>
      </c>
      <c r="J161" s="429">
        <f>J160</f>
        <v>0.0172</v>
      </c>
      <c r="K161" s="429">
        <f>K160</f>
        <v>0.020400000000000001</v>
      </c>
      <c r="L161" s="429">
        <f>L160</f>
        <v>0.0054999999999999997</v>
      </c>
      <c r="M161" s="819">
        <f>1-F161</f>
        <v>0.13</v>
      </c>
      <c r="N161" s="429">
        <f>N160</f>
        <v>0.63900000000000001</v>
      </c>
      <c r="O161" s="429">
        <f>O160</f>
        <v>0.028000000000000001</v>
      </c>
      <c r="P161" s="821">
        <f>P160</f>
        <v>0</v>
      </c>
      <c r="Q161" s="429">
        <f>Q160</f>
        <v>0.016400000000000001</v>
      </c>
      <c r="R161" s="429">
        <f>R160</f>
        <v>0.00040000000000000002</v>
      </c>
      <c r="S161" s="429">
        <f>S160</f>
        <v>0</v>
      </c>
      <c r="T161" s="823">
        <f>G161*$F161+N161*$M161</f>
        <v>0.59993700000000005</v>
      </c>
      <c r="U161" s="823">
        <f>H161*$F161+O161*$M161</f>
        <v>0.047923</v>
      </c>
      <c r="V161" s="823">
        <f>I161*$F161+P161*$M161</f>
        <v>0.000348</v>
      </c>
      <c r="W161" s="823">
        <f>J161*$F161+Q161*$M161</f>
        <v>0.017096</v>
      </c>
      <c r="X161" s="823">
        <f>K161*$F161+R161*$M161</f>
        <v>0.0178</v>
      </c>
      <c r="Y161" s="823">
        <f>L161*$F161+S161*$M161</f>
        <v>0.0047850000000000002</v>
      </c>
    </row>
    <row r="162">
      <c r="A162" s="421"/>
      <c r="B162" s="89"/>
      <c r="C162" s="89"/>
      <c r="D162" s="824"/>
      <c r="E162" s="824"/>
      <c r="F162" s="819">
        <f>F161</f>
        <v>0.87</v>
      </c>
      <c r="G162" s="429">
        <f>G161</f>
        <v>0.59409999999999996</v>
      </c>
      <c r="H162" s="429">
        <f>H161</f>
        <v>0.050900000000000001</v>
      </c>
      <c r="I162" s="429">
        <f>I161</f>
        <v>0.00040000000000000002</v>
      </c>
      <c r="J162" s="429">
        <f>J161</f>
        <v>0.0172</v>
      </c>
      <c r="K162" s="429">
        <f>K161</f>
        <v>0.020400000000000001</v>
      </c>
      <c r="L162" s="429">
        <f>L161</f>
        <v>0.0054999999999999997</v>
      </c>
      <c r="M162" s="819">
        <f>1-F162</f>
        <v>0.13</v>
      </c>
      <c r="N162" s="429">
        <f>N161</f>
        <v>0.63900000000000001</v>
      </c>
      <c r="O162" s="429">
        <f>O161</f>
        <v>0.028000000000000001</v>
      </c>
      <c r="P162" s="821">
        <f>P161</f>
        <v>0</v>
      </c>
      <c r="Q162" s="429">
        <f>Q161</f>
        <v>0.016400000000000001</v>
      </c>
      <c r="R162" s="429">
        <f>R161</f>
        <v>0.00040000000000000002</v>
      </c>
      <c r="S162" s="429">
        <f>S161</f>
        <v>0</v>
      </c>
      <c r="T162" s="823">
        <f>G162*$F162+N162*$M162</f>
        <v>0.59993700000000005</v>
      </c>
      <c r="U162" s="823">
        <f>H162*$F162+O162*$M162</f>
        <v>0.047923</v>
      </c>
      <c r="V162" s="823">
        <f>I162*$F162+P162*$M162</f>
        <v>0.000348</v>
      </c>
      <c r="W162" s="823">
        <f>J162*$F162+Q162*$M162</f>
        <v>0.017096</v>
      </c>
      <c r="X162" s="823">
        <f>K162*$F162+R162*$M162</f>
        <v>0.0178</v>
      </c>
      <c r="Y162" s="823">
        <f>L162*$F162+S162*$M162</f>
        <v>0.0047850000000000002</v>
      </c>
    </row>
    <row r="163">
      <c r="A163" s="421"/>
      <c r="B163" s="89"/>
      <c r="C163" s="89"/>
      <c r="D163" s="824"/>
      <c r="E163" s="824"/>
      <c r="F163" s="819">
        <f>F162</f>
        <v>0.87</v>
      </c>
      <c r="G163" s="429">
        <f>G162</f>
        <v>0.59409999999999996</v>
      </c>
      <c r="H163" s="429">
        <f>H162</f>
        <v>0.050900000000000001</v>
      </c>
      <c r="I163" s="429">
        <f>I162</f>
        <v>0.00040000000000000002</v>
      </c>
      <c r="J163" s="429">
        <f>J162</f>
        <v>0.0172</v>
      </c>
      <c r="K163" s="429">
        <f>K162</f>
        <v>0.020400000000000001</v>
      </c>
      <c r="L163" s="429">
        <f>L162</f>
        <v>0.0054999999999999997</v>
      </c>
      <c r="M163" s="819">
        <f>1-F163</f>
        <v>0.13</v>
      </c>
      <c r="N163" s="429">
        <f>N162</f>
        <v>0.63900000000000001</v>
      </c>
      <c r="O163" s="429">
        <f>O162</f>
        <v>0.028000000000000001</v>
      </c>
      <c r="P163" s="821">
        <f>P162</f>
        <v>0</v>
      </c>
      <c r="Q163" s="429">
        <f>Q162</f>
        <v>0.016400000000000001</v>
      </c>
      <c r="R163" s="429">
        <f>R162</f>
        <v>0.00040000000000000002</v>
      </c>
      <c r="S163" s="429">
        <f>S162</f>
        <v>0</v>
      </c>
      <c r="T163" s="823">
        <f>G163*$F163+N163*$M163</f>
        <v>0.59993700000000005</v>
      </c>
      <c r="U163" s="823">
        <f>H163*$F163+O163*$M163</f>
        <v>0.047923</v>
      </c>
      <c r="V163" s="823">
        <f>I163*$F163+P163*$M163</f>
        <v>0.000348</v>
      </c>
      <c r="W163" s="823">
        <f>J163*$F163+Q163*$M163</f>
        <v>0.017096</v>
      </c>
      <c r="X163" s="823">
        <f>K163*$F163+R163*$M163</f>
        <v>0.0178</v>
      </c>
      <c r="Y163" s="823">
        <f>L163*$F163+S163*$M163</f>
        <v>0.0047850000000000002</v>
      </c>
    </row>
    <row r="164">
      <c r="A164" s="421"/>
      <c r="B164" s="89"/>
      <c r="C164" s="89"/>
      <c r="D164" s="824"/>
      <c r="E164" s="824"/>
      <c r="F164" s="819">
        <f>F163</f>
        <v>0.87</v>
      </c>
      <c r="G164" s="429">
        <f>G163</f>
        <v>0.59409999999999996</v>
      </c>
      <c r="H164" s="429">
        <f>H163</f>
        <v>0.050900000000000001</v>
      </c>
      <c r="I164" s="429">
        <f>I163</f>
        <v>0.00040000000000000002</v>
      </c>
      <c r="J164" s="429">
        <f>J163</f>
        <v>0.0172</v>
      </c>
      <c r="K164" s="429">
        <f>K163</f>
        <v>0.020400000000000001</v>
      </c>
      <c r="L164" s="429">
        <f>L163</f>
        <v>0.0054999999999999997</v>
      </c>
      <c r="M164" s="819">
        <f>1-F164</f>
        <v>0.13</v>
      </c>
      <c r="N164" s="429">
        <f>N163</f>
        <v>0.63900000000000001</v>
      </c>
      <c r="O164" s="429">
        <f>O163</f>
        <v>0.028000000000000001</v>
      </c>
      <c r="P164" s="821">
        <f>P163</f>
        <v>0</v>
      </c>
      <c r="Q164" s="429">
        <f>Q163</f>
        <v>0.016400000000000001</v>
      </c>
      <c r="R164" s="429">
        <f>R163</f>
        <v>0.00040000000000000002</v>
      </c>
      <c r="S164" s="429">
        <f>S163</f>
        <v>0</v>
      </c>
      <c r="T164" s="823">
        <f>G164*$F164+N164*$M164</f>
        <v>0.59993700000000005</v>
      </c>
      <c r="U164" s="823">
        <f>H164*$F164+O164*$M164</f>
        <v>0.047923</v>
      </c>
      <c r="V164" s="823">
        <f>I164*$F164+P164*$M164</f>
        <v>0.000348</v>
      </c>
      <c r="W164" s="823">
        <f>J164*$F164+Q164*$M164</f>
        <v>0.017096</v>
      </c>
      <c r="X164" s="823">
        <f>K164*$F164+R164*$M164</f>
        <v>0.0178</v>
      </c>
      <c r="Y164" s="823">
        <f>L164*$F164+S164*$M164</f>
        <v>0.0047850000000000002</v>
      </c>
    </row>
    <row r="165">
      <c r="A165" s="421"/>
      <c r="B165" s="89"/>
      <c r="C165" s="89"/>
      <c r="D165" s="824"/>
      <c r="E165" s="824"/>
      <c r="F165" s="819">
        <f>F164</f>
        <v>0.87</v>
      </c>
      <c r="G165" s="429">
        <f>G164</f>
        <v>0.59409999999999996</v>
      </c>
      <c r="H165" s="429">
        <f>H164</f>
        <v>0.050900000000000001</v>
      </c>
      <c r="I165" s="429">
        <f>I164</f>
        <v>0.00040000000000000002</v>
      </c>
      <c r="J165" s="429">
        <f>J164</f>
        <v>0.0172</v>
      </c>
      <c r="K165" s="429">
        <f>K164</f>
        <v>0.020400000000000001</v>
      </c>
      <c r="L165" s="429">
        <f>L164</f>
        <v>0.0054999999999999997</v>
      </c>
      <c r="M165" s="819">
        <f>1-F165</f>
        <v>0.13</v>
      </c>
      <c r="N165" s="429">
        <f>N164</f>
        <v>0.63900000000000001</v>
      </c>
      <c r="O165" s="429">
        <f>O164</f>
        <v>0.028000000000000001</v>
      </c>
      <c r="P165" s="821">
        <f>P164</f>
        <v>0</v>
      </c>
      <c r="Q165" s="429">
        <f>Q164</f>
        <v>0.016400000000000001</v>
      </c>
      <c r="R165" s="429">
        <f>R164</f>
        <v>0.00040000000000000002</v>
      </c>
      <c r="S165" s="429">
        <f>S164</f>
        <v>0</v>
      </c>
      <c r="T165" s="823">
        <f>G165*$F165+N165*$M165</f>
        <v>0.59993700000000005</v>
      </c>
      <c r="U165" s="823">
        <f>H165*$F165+O165*$M165</f>
        <v>0.047923</v>
      </c>
      <c r="V165" s="823">
        <f>I165*$F165+P165*$M165</f>
        <v>0.000348</v>
      </c>
      <c r="W165" s="823">
        <f>J165*$F165+Q165*$M165</f>
        <v>0.017096</v>
      </c>
      <c r="X165" s="823">
        <f>K165*$F165+R165*$M165</f>
        <v>0.0178</v>
      </c>
      <c r="Y165" s="823">
        <f>L165*$F165+S165*$M165</f>
        <v>0.0047850000000000002</v>
      </c>
    </row>
    <row r="166">
      <c r="A166" s="421"/>
      <c r="B166" s="89"/>
      <c r="C166" s="89"/>
      <c r="D166" s="824"/>
      <c r="E166" s="824"/>
      <c r="F166" s="819">
        <f>F165</f>
        <v>0.87</v>
      </c>
      <c r="G166" s="429">
        <f>G165</f>
        <v>0.59409999999999996</v>
      </c>
      <c r="H166" s="429">
        <f>H165</f>
        <v>0.050900000000000001</v>
      </c>
      <c r="I166" s="429">
        <f>I165</f>
        <v>0.00040000000000000002</v>
      </c>
      <c r="J166" s="429">
        <f>J165</f>
        <v>0.0172</v>
      </c>
      <c r="K166" s="429">
        <f>K165</f>
        <v>0.020400000000000001</v>
      </c>
      <c r="L166" s="429">
        <f>L165</f>
        <v>0.0054999999999999997</v>
      </c>
      <c r="M166" s="819">
        <f>1-F166</f>
        <v>0.13</v>
      </c>
      <c r="N166" s="429">
        <f>N165</f>
        <v>0.63900000000000001</v>
      </c>
      <c r="O166" s="429">
        <f>O165</f>
        <v>0.028000000000000001</v>
      </c>
      <c r="P166" s="821">
        <f>P165</f>
        <v>0</v>
      </c>
      <c r="Q166" s="429">
        <f>Q165</f>
        <v>0.016400000000000001</v>
      </c>
      <c r="R166" s="429">
        <f>R165</f>
        <v>0.00040000000000000002</v>
      </c>
      <c r="S166" s="429">
        <f>S165</f>
        <v>0</v>
      </c>
      <c r="T166" s="823">
        <f>G166*$F166+N166*$M166</f>
        <v>0.59993700000000005</v>
      </c>
      <c r="U166" s="823">
        <f>H166*$F166+O166*$M166</f>
        <v>0.047923</v>
      </c>
      <c r="V166" s="823">
        <f>I166*$F166+P166*$M166</f>
        <v>0.000348</v>
      </c>
      <c r="W166" s="823">
        <f>J166*$F166+Q166*$M166</f>
        <v>0.017096</v>
      </c>
      <c r="X166" s="823">
        <f>K166*$F166+R166*$M166</f>
        <v>0.0178</v>
      </c>
      <c r="Y166" s="823">
        <f>L166*$F166+S166*$M166</f>
        <v>0.0047850000000000002</v>
      </c>
    </row>
    <row r="167">
      <c r="A167" s="421"/>
      <c r="B167" s="89"/>
      <c r="C167" s="89"/>
      <c r="D167" s="824"/>
      <c r="E167" s="824"/>
      <c r="F167" s="819">
        <f>F166</f>
        <v>0.87</v>
      </c>
      <c r="G167" s="429">
        <f>G166</f>
        <v>0.59409999999999996</v>
      </c>
      <c r="H167" s="429">
        <f>H166</f>
        <v>0.050900000000000001</v>
      </c>
      <c r="I167" s="429">
        <f>I166</f>
        <v>0.00040000000000000002</v>
      </c>
      <c r="J167" s="429">
        <f>J166</f>
        <v>0.0172</v>
      </c>
      <c r="K167" s="429">
        <f>K166</f>
        <v>0.020400000000000001</v>
      </c>
      <c r="L167" s="429">
        <f>L166</f>
        <v>0.0054999999999999997</v>
      </c>
      <c r="M167" s="819">
        <f>1-F167</f>
        <v>0.13</v>
      </c>
      <c r="N167" s="429">
        <f>N166</f>
        <v>0.63900000000000001</v>
      </c>
      <c r="O167" s="429">
        <f>O166</f>
        <v>0.028000000000000001</v>
      </c>
      <c r="P167" s="821">
        <f>P166</f>
        <v>0</v>
      </c>
      <c r="Q167" s="429">
        <f>Q166</f>
        <v>0.016400000000000001</v>
      </c>
      <c r="R167" s="429">
        <f>R166</f>
        <v>0.00040000000000000002</v>
      </c>
      <c r="S167" s="429">
        <f>S166</f>
        <v>0</v>
      </c>
      <c r="T167" s="823">
        <f>G167*$F167+N167*$M167</f>
        <v>0.59993700000000005</v>
      </c>
      <c r="U167" s="823">
        <f>H167*$F167+O167*$M167</f>
        <v>0.047923</v>
      </c>
      <c r="V167" s="823">
        <f>I167*$F167+P167*$M167</f>
        <v>0.000348</v>
      </c>
      <c r="W167" s="823">
        <f>J167*$F167+Q167*$M167</f>
        <v>0.017096</v>
      </c>
      <c r="X167" s="823">
        <f>K167*$F167+R167*$M167</f>
        <v>0.0178</v>
      </c>
      <c r="Y167" s="823">
        <f>L167*$F167+S167*$M167</f>
        <v>0.0047850000000000002</v>
      </c>
    </row>
    <row r="168">
      <c r="A168" s="421"/>
      <c r="B168" s="89"/>
      <c r="C168" s="89"/>
      <c r="D168" s="824"/>
      <c r="E168" s="824"/>
      <c r="F168" s="819">
        <f>F167</f>
        <v>0.87</v>
      </c>
      <c r="G168" s="429">
        <f>G167</f>
        <v>0.59409999999999996</v>
      </c>
      <c r="H168" s="429">
        <f>H167</f>
        <v>0.050900000000000001</v>
      </c>
      <c r="I168" s="429">
        <f>I167</f>
        <v>0.00040000000000000002</v>
      </c>
      <c r="J168" s="429">
        <f>J167</f>
        <v>0.0172</v>
      </c>
      <c r="K168" s="429">
        <f>K167</f>
        <v>0.020400000000000001</v>
      </c>
      <c r="L168" s="429">
        <f>L167</f>
        <v>0.0054999999999999997</v>
      </c>
      <c r="M168" s="819">
        <f>1-F168</f>
        <v>0.13</v>
      </c>
      <c r="N168" s="429">
        <f>N167</f>
        <v>0.63900000000000001</v>
      </c>
      <c r="O168" s="429">
        <f>O167</f>
        <v>0.028000000000000001</v>
      </c>
      <c r="P168" s="821">
        <f>P167</f>
        <v>0</v>
      </c>
      <c r="Q168" s="429">
        <f>Q167</f>
        <v>0.016400000000000001</v>
      </c>
      <c r="R168" s="429">
        <f>R167</f>
        <v>0.00040000000000000002</v>
      </c>
      <c r="S168" s="429">
        <f>S167</f>
        <v>0</v>
      </c>
      <c r="T168" s="823">
        <f>G168*$F168+N168*$M168</f>
        <v>0.59993700000000005</v>
      </c>
      <c r="U168" s="823">
        <f>H168*$F168+O168*$M168</f>
        <v>0.047923</v>
      </c>
      <c r="V168" s="823">
        <f>I168*$F168+P168*$M168</f>
        <v>0.000348</v>
      </c>
      <c r="W168" s="823">
        <f>J168*$F168+Q168*$M168</f>
        <v>0.017096</v>
      </c>
      <c r="X168" s="823">
        <f>K168*$F168+R168*$M168</f>
        <v>0.0178</v>
      </c>
      <c r="Y168" s="823">
        <f>L168*$F168+S168*$M168</f>
        <v>0.0047850000000000002</v>
      </c>
    </row>
    <row r="169">
      <c r="A169" s="421"/>
      <c r="B169" s="89"/>
      <c r="C169" s="89"/>
      <c r="D169" s="824"/>
      <c r="E169" s="824"/>
      <c r="F169" s="819">
        <f>F168</f>
        <v>0.87</v>
      </c>
      <c r="G169" s="429">
        <f>G168</f>
        <v>0.59409999999999996</v>
      </c>
      <c r="H169" s="429">
        <f>H168</f>
        <v>0.050900000000000001</v>
      </c>
      <c r="I169" s="429">
        <f>I168</f>
        <v>0.00040000000000000002</v>
      </c>
      <c r="J169" s="429">
        <f>J168</f>
        <v>0.0172</v>
      </c>
      <c r="K169" s="429">
        <f>K168</f>
        <v>0.020400000000000001</v>
      </c>
      <c r="L169" s="429">
        <f>L168</f>
        <v>0.0054999999999999997</v>
      </c>
      <c r="M169" s="819">
        <f>1-F169</f>
        <v>0.13</v>
      </c>
      <c r="N169" s="429">
        <f>N168</f>
        <v>0.63900000000000001</v>
      </c>
      <c r="O169" s="429">
        <f>O168</f>
        <v>0.028000000000000001</v>
      </c>
      <c r="P169" s="821">
        <f>P168</f>
        <v>0</v>
      </c>
      <c r="Q169" s="429">
        <f>Q168</f>
        <v>0.016400000000000001</v>
      </c>
      <c r="R169" s="429">
        <f>R168</f>
        <v>0.00040000000000000002</v>
      </c>
      <c r="S169" s="429">
        <f>S168</f>
        <v>0</v>
      </c>
      <c r="T169" s="823">
        <f>G169*$F169+N169*$M169</f>
        <v>0.59993700000000005</v>
      </c>
      <c r="U169" s="823">
        <f>H169*$F169+O169*$M169</f>
        <v>0.047923</v>
      </c>
      <c r="V169" s="823">
        <f>I169*$F169+P169*$M169</f>
        <v>0.000348</v>
      </c>
      <c r="W169" s="823">
        <f>J169*$F169+Q169*$M169</f>
        <v>0.017096</v>
      </c>
      <c r="X169" s="823">
        <f>K169*$F169+R169*$M169</f>
        <v>0.0178</v>
      </c>
      <c r="Y169" s="823">
        <f>L169*$F169+S169*$M169</f>
        <v>0.0047850000000000002</v>
      </c>
    </row>
    <row r="170">
      <c r="A170" s="421"/>
      <c r="B170" s="89"/>
      <c r="C170" s="89"/>
      <c r="D170" s="824"/>
      <c r="E170" s="824"/>
      <c r="F170" s="819">
        <f>F169</f>
        <v>0.87</v>
      </c>
      <c r="G170" s="429">
        <f>G169</f>
        <v>0.59409999999999996</v>
      </c>
      <c r="H170" s="429">
        <f>H169</f>
        <v>0.050900000000000001</v>
      </c>
      <c r="I170" s="429">
        <f>I169</f>
        <v>0.00040000000000000002</v>
      </c>
      <c r="J170" s="429">
        <f>J169</f>
        <v>0.0172</v>
      </c>
      <c r="K170" s="429">
        <f>K169</f>
        <v>0.020400000000000001</v>
      </c>
      <c r="L170" s="429">
        <f>L169</f>
        <v>0.0054999999999999997</v>
      </c>
      <c r="M170" s="819">
        <f>1-F170</f>
        <v>0.13</v>
      </c>
      <c r="N170" s="429">
        <f>N169</f>
        <v>0.63900000000000001</v>
      </c>
      <c r="O170" s="429">
        <f>O169</f>
        <v>0.028000000000000001</v>
      </c>
      <c r="P170" s="821">
        <f>P169</f>
        <v>0</v>
      </c>
      <c r="Q170" s="429">
        <f>Q169</f>
        <v>0.016400000000000001</v>
      </c>
      <c r="R170" s="429">
        <f>R169</f>
        <v>0.00040000000000000002</v>
      </c>
      <c r="S170" s="429">
        <f>S169</f>
        <v>0</v>
      </c>
      <c r="T170" s="823">
        <f>G170*$F170+N170*$M170</f>
        <v>0.59993700000000005</v>
      </c>
      <c r="U170" s="823">
        <f>H170*$F170+O170*$M170</f>
        <v>0.047923</v>
      </c>
      <c r="V170" s="823">
        <f>I170*$F170+P170*$M170</f>
        <v>0.000348</v>
      </c>
      <c r="W170" s="823">
        <f>J170*$F170+Q170*$M170</f>
        <v>0.017096</v>
      </c>
      <c r="X170" s="823">
        <f>K170*$F170+R170*$M170</f>
        <v>0.0178</v>
      </c>
      <c r="Y170" s="823">
        <f>L170*$F170+S170*$M170</f>
        <v>0.0047850000000000002</v>
      </c>
    </row>
    <row r="171">
      <c r="A171" s="421"/>
      <c r="B171" s="89"/>
      <c r="C171" s="89"/>
      <c r="D171" s="824"/>
      <c r="E171" s="824"/>
      <c r="F171" s="819">
        <f>F170</f>
        <v>0.87</v>
      </c>
      <c r="G171" s="429">
        <f>G170</f>
        <v>0.59409999999999996</v>
      </c>
      <c r="H171" s="429">
        <f>H170</f>
        <v>0.050900000000000001</v>
      </c>
      <c r="I171" s="429">
        <f>I170</f>
        <v>0.00040000000000000002</v>
      </c>
      <c r="J171" s="429">
        <f>J170</f>
        <v>0.0172</v>
      </c>
      <c r="K171" s="429">
        <f>K170</f>
        <v>0.020400000000000001</v>
      </c>
      <c r="L171" s="429">
        <f>L170</f>
        <v>0.0054999999999999997</v>
      </c>
      <c r="M171" s="819">
        <f>1-F171</f>
        <v>0.13</v>
      </c>
      <c r="N171" s="429">
        <f>N170</f>
        <v>0.63900000000000001</v>
      </c>
      <c r="O171" s="429">
        <f>O170</f>
        <v>0.028000000000000001</v>
      </c>
      <c r="P171" s="821">
        <f>P170</f>
        <v>0</v>
      </c>
      <c r="Q171" s="429">
        <f>Q170</f>
        <v>0.016400000000000001</v>
      </c>
      <c r="R171" s="429">
        <f>R170</f>
        <v>0.00040000000000000002</v>
      </c>
      <c r="S171" s="429">
        <f>S170</f>
        <v>0</v>
      </c>
      <c r="T171" s="823">
        <f>G171*$F171+N171*$M171</f>
        <v>0.59993700000000005</v>
      </c>
      <c r="U171" s="823">
        <f>H171*$F171+O171*$M171</f>
        <v>0.047923</v>
      </c>
      <c r="V171" s="823">
        <f>I171*$F171+P171*$M171</f>
        <v>0.000348</v>
      </c>
      <c r="W171" s="823">
        <f>J171*$F171+Q171*$M171</f>
        <v>0.017096</v>
      </c>
      <c r="X171" s="823">
        <f>K171*$F171+R171*$M171</f>
        <v>0.0178</v>
      </c>
      <c r="Y171" s="823">
        <f>L171*$F171+S171*$M171</f>
        <v>0.0047850000000000002</v>
      </c>
    </row>
    <row r="172">
      <c r="A172" s="421"/>
      <c r="B172" s="89"/>
      <c r="C172" s="89"/>
      <c r="D172" s="824"/>
      <c r="E172" s="824"/>
      <c r="F172" s="819">
        <f>F171</f>
        <v>0.87</v>
      </c>
      <c r="G172" s="429">
        <f>G171</f>
        <v>0.59409999999999996</v>
      </c>
      <c r="H172" s="429">
        <f>H171</f>
        <v>0.050900000000000001</v>
      </c>
      <c r="I172" s="429">
        <f>I171</f>
        <v>0.00040000000000000002</v>
      </c>
      <c r="J172" s="429">
        <f>J171</f>
        <v>0.0172</v>
      </c>
      <c r="K172" s="429">
        <f>K171</f>
        <v>0.020400000000000001</v>
      </c>
      <c r="L172" s="429">
        <f>L171</f>
        <v>0.0054999999999999997</v>
      </c>
      <c r="M172" s="819">
        <f>1-F172</f>
        <v>0.13</v>
      </c>
      <c r="N172" s="429">
        <f>N171</f>
        <v>0.63900000000000001</v>
      </c>
      <c r="O172" s="429">
        <f>O171</f>
        <v>0.028000000000000001</v>
      </c>
      <c r="P172" s="821">
        <f>P171</f>
        <v>0</v>
      </c>
      <c r="Q172" s="429">
        <f>Q171</f>
        <v>0.016400000000000001</v>
      </c>
      <c r="R172" s="429">
        <f>R171</f>
        <v>0.00040000000000000002</v>
      </c>
      <c r="S172" s="429">
        <f>S171</f>
        <v>0</v>
      </c>
      <c r="T172" s="823">
        <f>G172*$F172+N172*$M172</f>
        <v>0.59993700000000005</v>
      </c>
      <c r="U172" s="823">
        <f>H172*$F172+O172*$M172</f>
        <v>0.047923</v>
      </c>
      <c r="V172" s="823">
        <f>I172*$F172+P172*$M172</f>
        <v>0.000348</v>
      </c>
      <c r="W172" s="823">
        <f>J172*$F172+Q172*$M172</f>
        <v>0.017096</v>
      </c>
      <c r="X172" s="823">
        <f>K172*$F172+R172*$M172</f>
        <v>0.0178</v>
      </c>
      <c r="Y172" s="823">
        <f>L172*$F172+S172*$M172</f>
        <v>0.0047850000000000002</v>
      </c>
    </row>
    <row r="173">
      <c r="A173" s="421"/>
      <c r="B173" s="89"/>
      <c r="C173" s="89"/>
      <c r="D173" s="824"/>
      <c r="E173" s="824"/>
      <c r="F173" s="819">
        <f>F172</f>
        <v>0.87</v>
      </c>
      <c r="G173" s="429">
        <f>G172</f>
        <v>0.59409999999999996</v>
      </c>
      <c r="H173" s="429">
        <f>H172</f>
        <v>0.050900000000000001</v>
      </c>
      <c r="I173" s="429">
        <f>I172</f>
        <v>0.00040000000000000002</v>
      </c>
      <c r="J173" s="429">
        <f>J172</f>
        <v>0.0172</v>
      </c>
      <c r="K173" s="429">
        <f>K172</f>
        <v>0.020400000000000001</v>
      </c>
      <c r="L173" s="429">
        <f>L172</f>
        <v>0.0054999999999999997</v>
      </c>
      <c r="M173" s="819">
        <f>1-F173</f>
        <v>0.13</v>
      </c>
      <c r="N173" s="429">
        <f>N172</f>
        <v>0.63900000000000001</v>
      </c>
      <c r="O173" s="429">
        <f>O172</f>
        <v>0.028000000000000001</v>
      </c>
      <c r="P173" s="821">
        <f>P172</f>
        <v>0</v>
      </c>
      <c r="Q173" s="429">
        <f>Q172</f>
        <v>0.016400000000000001</v>
      </c>
      <c r="R173" s="429">
        <f>R172</f>
        <v>0.00040000000000000002</v>
      </c>
      <c r="S173" s="429">
        <f>S172</f>
        <v>0</v>
      </c>
      <c r="T173" s="823">
        <f>G173*$F173+N173*$M173</f>
        <v>0.59993700000000005</v>
      </c>
      <c r="U173" s="823">
        <f>H173*$F173+O173*$M173</f>
        <v>0.047923</v>
      </c>
      <c r="V173" s="823">
        <f>I173*$F173+P173*$M173</f>
        <v>0.000348</v>
      </c>
      <c r="W173" s="823">
        <f>J173*$F173+Q173*$M173</f>
        <v>0.017096</v>
      </c>
      <c r="X173" s="823">
        <f>K173*$F173+R173*$M173</f>
        <v>0.0178</v>
      </c>
      <c r="Y173" s="823">
        <f>L173*$F173+S173*$M173</f>
        <v>0.0047850000000000002</v>
      </c>
    </row>
    <row r="174">
      <c r="A174" s="421"/>
      <c r="B174" s="89"/>
      <c r="C174" s="89"/>
      <c r="D174" s="824"/>
      <c r="E174" s="824"/>
      <c r="F174" s="819">
        <f>F173</f>
        <v>0.87</v>
      </c>
      <c r="G174" s="429">
        <f>G173</f>
        <v>0.59409999999999996</v>
      </c>
      <c r="H174" s="429">
        <f>H173</f>
        <v>0.050900000000000001</v>
      </c>
      <c r="I174" s="429">
        <f>I173</f>
        <v>0.00040000000000000002</v>
      </c>
      <c r="J174" s="429">
        <f>J173</f>
        <v>0.0172</v>
      </c>
      <c r="K174" s="429">
        <f>K173</f>
        <v>0.020400000000000001</v>
      </c>
      <c r="L174" s="429">
        <f>L173</f>
        <v>0.0054999999999999997</v>
      </c>
      <c r="M174" s="819">
        <f>1-F174</f>
        <v>0.13</v>
      </c>
      <c r="N174" s="429">
        <f>N173</f>
        <v>0.63900000000000001</v>
      </c>
      <c r="O174" s="429">
        <f>O173</f>
        <v>0.028000000000000001</v>
      </c>
      <c r="P174" s="821">
        <f>P173</f>
        <v>0</v>
      </c>
      <c r="Q174" s="429">
        <f>Q173</f>
        <v>0.016400000000000001</v>
      </c>
      <c r="R174" s="429">
        <f>R173</f>
        <v>0.00040000000000000002</v>
      </c>
      <c r="S174" s="429">
        <f>S173</f>
        <v>0</v>
      </c>
      <c r="T174" s="823">
        <f>G174*$F174+N174*$M174</f>
        <v>0.59993700000000005</v>
      </c>
      <c r="U174" s="823">
        <f>H174*$F174+O174*$M174</f>
        <v>0.047923</v>
      </c>
      <c r="V174" s="823">
        <f>I174*$F174+P174*$M174</f>
        <v>0.000348</v>
      </c>
      <c r="W174" s="823">
        <f>J174*$F174+Q174*$M174</f>
        <v>0.017096</v>
      </c>
      <c r="X174" s="823">
        <f>K174*$F174+R174*$M174</f>
        <v>0.0178</v>
      </c>
      <c r="Y174" s="823">
        <f>L174*$F174+S174*$M174</f>
        <v>0.0047850000000000002</v>
      </c>
    </row>
    <row r="175">
      <c r="A175" s="421"/>
      <c r="B175" s="89"/>
      <c r="C175" s="89"/>
      <c r="D175" s="824"/>
      <c r="E175" s="824"/>
      <c r="F175" s="819">
        <f>F174</f>
        <v>0.87</v>
      </c>
      <c r="G175" s="429">
        <f>G174</f>
        <v>0.59409999999999996</v>
      </c>
      <c r="H175" s="429">
        <f>H174</f>
        <v>0.050900000000000001</v>
      </c>
      <c r="I175" s="429">
        <f>I174</f>
        <v>0.00040000000000000002</v>
      </c>
      <c r="J175" s="429">
        <f>J174</f>
        <v>0.0172</v>
      </c>
      <c r="K175" s="429">
        <f>K174</f>
        <v>0.020400000000000001</v>
      </c>
      <c r="L175" s="429">
        <f>L174</f>
        <v>0.0054999999999999997</v>
      </c>
      <c r="M175" s="819">
        <f>1-F175</f>
        <v>0.13</v>
      </c>
      <c r="N175" s="429">
        <f>N174</f>
        <v>0.63900000000000001</v>
      </c>
      <c r="O175" s="429">
        <f>O174</f>
        <v>0.028000000000000001</v>
      </c>
      <c r="P175" s="821">
        <f>P174</f>
        <v>0</v>
      </c>
      <c r="Q175" s="429">
        <f>Q174</f>
        <v>0.016400000000000001</v>
      </c>
      <c r="R175" s="429">
        <f>R174</f>
        <v>0.00040000000000000002</v>
      </c>
      <c r="S175" s="429">
        <f>S174</f>
        <v>0</v>
      </c>
      <c r="T175" s="823">
        <f>G175*$F175+N175*$M175</f>
        <v>0.59993700000000005</v>
      </c>
      <c r="U175" s="823">
        <f>H175*$F175+O175*$M175</f>
        <v>0.047923</v>
      </c>
      <c r="V175" s="823">
        <f>I175*$F175+P175*$M175</f>
        <v>0.000348</v>
      </c>
      <c r="W175" s="823">
        <f>J175*$F175+Q175*$M175</f>
        <v>0.017096</v>
      </c>
      <c r="X175" s="823">
        <f>K175*$F175+R175*$M175</f>
        <v>0.0178</v>
      </c>
      <c r="Y175" s="823">
        <f>L175*$F175+S175*$M175</f>
        <v>0.0047850000000000002</v>
      </c>
    </row>
    <row r="176">
      <c r="A176" s="421"/>
      <c r="B176" s="89"/>
      <c r="C176" s="89"/>
      <c r="D176" s="824"/>
      <c r="E176" s="824"/>
      <c r="F176" s="819">
        <f>F175</f>
        <v>0.87</v>
      </c>
      <c r="G176" s="429">
        <f>G175</f>
        <v>0.59409999999999996</v>
      </c>
      <c r="H176" s="429">
        <f>H175</f>
        <v>0.050900000000000001</v>
      </c>
      <c r="I176" s="429">
        <f>I175</f>
        <v>0.00040000000000000002</v>
      </c>
      <c r="J176" s="429">
        <f>J175</f>
        <v>0.0172</v>
      </c>
      <c r="K176" s="429">
        <f>K175</f>
        <v>0.020400000000000001</v>
      </c>
      <c r="L176" s="429">
        <f>L175</f>
        <v>0.0054999999999999997</v>
      </c>
      <c r="M176" s="819">
        <f>1-F176</f>
        <v>0.13</v>
      </c>
      <c r="N176" s="429">
        <f>N175</f>
        <v>0.63900000000000001</v>
      </c>
      <c r="O176" s="429">
        <f>O175</f>
        <v>0.028000000000000001</v>
      </c>
      <c r="P176" s="821">
        <f>P175</f>
        <v>0</v>
      </c>
      <c r="Q176" s="429">
        <f>Q175</f>
        <v>0.016400000000000001</v>
      </c>
      <c r="R176" s="429">
        <f>R175</f>
        <v>0.00040000000000000002</v>
      </c>
      <c r="S176" s="429">
        <f>S175</f>
        <v>0</v>
      </c>
      <c r="T176" s="823">
        <f>G176*$F176+N176*$M176</f>
        <v>0.59993700000000005</v>
      </c>
      <c r="U176" s="823">
        <f>H176*$F176+O176*$M176</f>
        <v>0.047923</v>
      </c>
      <c r="V176" s="823">
        <f>I176*$F176+P176*$M176</f>
        <v>0.000348</v>
      </c>
      <c r="W176" s="823">
        <f>J176*$F176+Q176*$M176</f>
        <v>0.017096</v>
      </c>
      <c r="X176" s="823">
        <f>K176*$F176+R176*$M176</f>
        <v>0.0178</v>
      </c>
      <c r="Y176" s="823">
        <f>L176*$F176+S176*$M176</f>
        <v>0.0047850000000000002</v>
      </c>
    </row>
    <row r="177">
      <c r="A177" s="421"/>
      <c r="B177" s="89"/>
      <c r="C177" s="89"/>
      <c r="D177" s="824"/>
      <c r="E177" s="824"/>
      <c r="F177" s="819">
        <f>F176</f>
        <v>0.87</v>
      </c>
      <c r="G177" s="429">
        <f>G176</f>
        <v>0.59409999999999996</v>
      </c>
      <c r="H177" s="429">
        <f>H176</f>
        <v>0.050900000000000001</v>
      </c>
      <c r="I177" s="429">
        <f>I176</f>
        <v>0.00040000000000000002</v>
      </c>
      <c r="J177" s="429">
        <f>J176</f>
        <v>0.0172</v>
      </c>
      <c r="K177" s="429">
        <f>K176</f>
        <v>0.020400000000000001</v>
      </c>
      <c r="L177" s="429">
        <f>L176</f>
        <v>0.0054999999999999997</v>
      </c>
      <c r="M177" s="819">
        <f>1-F177</f>
        <v>0.13</v>
      </c>
      <c r="N177" s="429">
        <f>N176</f>
        <v>0.63900000000000001</v>
      </c>
      <c r="O177" s="429">
        <f>O176</f>
        <v>0.028000000000000001</v>
      </c>
      <c r="P177" s="821">
        <f>P176</f>
        <v>0</v>
      </c>
      <c r="Q177" s="429">
        <f>Q176</f>
        <v>0.016400000000000001</v>
      </c>
      <c r="R177" s="429">
        <f>R176</f>
        <v>0.00040000000000000002</v>
      </c>
      <c r="S177" s="429">
        <f>S176</f>
        <v>0</v>
      </c>
      <c r="T177" s="823">
        <f>G177*$F177+N177*$M177</f>
        <v>0.59993700000000005</v>
      </c>
      <c r="U177" s="823">
        <f>H177*$F177+O177*$M177</f>
        <v>0.047923</v>
      </c>
      <c r="V177" s="823">
        <f>I177*$F177+P177*$M177</f>
        <v>0.000348</v>
      </c>
      <c r="W177" s="823">
        <f>J177*$F177+Q177*$M177</f>
        <v>0.017096</v>
      </c>
      <c r="X177" s="823">
        <f>K177*$F177+R177*$M177</f>
        <v>0.0178</v>
      </c>
      <c r="Y177" s="823">
        <f>L177*$F177+S177*$M177</f>
        <v>0.0047850000000000002</v>
      </c>
    </row>
    <row r="178">
      <c r="A178" s="421"/>
      <c r="B178" s="89"/>
      <c r="C178" s="89"/>
      <c r="D178" s="824"/>
      <c r="E178" s="824"/>
      <c r="F178" s="819">
        <f>F177</f>
        <v>0.87</v>
      </c>
      <c r="G178" s="429">
        <f>G177</f>
        <v>0.59409999999999996</v>
      </c>
      <c r="H178" s="429">
        <f>H177</f>
        <v>0.050900000000000001</v>
      </c>
      <c r="I178" s="429">
        <f>I177</f>
        <v>0.00040000000000000002</v>
      </c>
      <c r="J178" s="429">
        <f>J177</f>
        <v>0.0172</v>
      </c>
      <c r="K178" s="429">
        <f>K177</f>
        <v>0.020400000000000001</v>
      </c>
      <c r="L178" s="429">
        <f>L177</f>
        <v>0.0054999999999999997</v>
      </c>
      <c r="M178" s="819">
        <f>1-F178</f>
        <v>0.13</v>
      </c>
      <c r="N178" s="429">
        <f>N177</f>
        <v>0.63900000000000001</v>
      </c>
      <c r="O178" s="429">
        <f>O177</f>
        <v>0.028000000000000001</v>
      </c>
      <c r="P178" s="821">
        <f>P177</f>
        <v>0</v>
      </c>
      <c r="Q178" s="429">
        <f>Q177</f>
        <v>0.016400000000000001</v>
      </c>
      <c r="R178" s="429">
        <f>R177</f>
        <v>0.00040000000000000002</v>
      </c>
      <c r="S178" s="429">
        <f>S177</f>
        <v>0</v>
      </c>
      <c r="T178" s="823">
        <f>G178*$F178+N178*$M178</f>
        <v>0.59993700000000005</v>
      </c>
      <c r="U178" s="823">
        <f>H178*$F178+O178*$M178</f>
        <v>0.047923</v>
      </c>
      <c r="V178" s="823">
        <f>I178*$F178+P178*$M178</f>
        <v>0.000348</v>
      </c>
      <c r="W178" s="823">
        <f>J178*$F178+Q178*$M178</f>
        <v>0.017096</v>
      </c>
      <c r="X178" s="823">
        <f>K178*$F178+R178*$M178</f>
        <v>0.0178</v>
      </c>
      <c r="Y178" s="823">
        <f>L178*$F178+S178*$M178</f>
        <v>0.0047850000000000002</v>
      </c>
    </row>
    <row r="179">
      <c r="A179" s="421"/>
      <c r="B179" s="89"/>
      <c r="C179" s="89"/>
      <c r="D179" s="824"/>
      <c r="E179" s="824"/>
      <c r="F179" s="819">
        <f>F178</f>
        <v>0.87</v>
      </c>
      <c r="G179" s="429">
        <f>G178</f>
        <v>0.59409999999999996</v>
      </c>
      <c r="H179" s="429">
        <f>H178</f>
        <v>0.050900000000000001</v>
      </c>
      <c r="I179" s="429">
        <f>I178</f>
        <v>0.00040000000000000002</v>
      </c>
      <c r="J179" s="429">
        <f>J178</f>
        <v>0.0172</v>
      </c>
      <c r="K179" s="429">
        <f>K178</f>
        <v>0.020400000000000001</v>
      </c>
      <c r="L179" s="429">
        <f>L178</f>
        <v>0.0054999999999999997</v>
      </c>
      <c r="M179" s="819">
        <f>1-F179</f>
        <v>0.13</v>
      </c>
      <c r="N179" s="429">
        <f>N178</f>
        <v>0.63900000000000001</v>
      </c>
      <c r="O179" s="429">
        <f>O178</f>
        <v>0.028000000000000001</v>
      </c>
      <c r="P179" s="821">
        <f>P178</f>
        <v>0</v>
      </c>
      <c r="Q179" s="429">
        <f>Q178</f>
        <v>0.016400000000000001</v>
      </c>
      <c r="R179" s="429">
        <f>R178</f>
        <v>0.00040000000000000002</v>
      </c>
      <c r="S179" s="429">
        <f>S178</f>
        <v>0</v>
      </c>
      <c r="T179" s="823">
        <f>G179*$F179+N179*$M179</f>
        <v>0.59993700000000005</v>
      </c>
      <c r="U179" s="823">
        <f>H179*$F179+O179*$M179</f>
        <v>0.047923</v>
      </c>
      <c r="V179" s="823">
        <f>I179*$F179+P179*$M179</f>
        <v>0.000348</v>
      </c>
      <c r="W179" s="823">
        <f>J179*$F179+Q179*$M179</f>
        <v>0.017096</v>
      </c>
      <c r="X179" s="823">
        <f>K179*$F179+R179*$M179</f>
        <v>0.0178</v>
      </c>
      <c r="Y179" s="823">
        <f>L179*$F179+S179*$M179</f>
        <v>0.0047850000000000002</v>
      </c>
    </row>
    <row r="180">
      <c r="A180" s="421"/>
      <c r="B180" s="89"/>
      <c r="C180" s="89"/>
      <c r="D180" s="824"/>
      <c r="E180" s="824"/>
      <c r="F180" s="819">
        <f>F179</f>
        <v>0.87</v>
      </c>
      <c r="G180" s="429">
        <f>G179</f>
        <v>0.59409999999999996</v>
      </c>
      <c r="H180" s="429">
        <f>H179</f>
        <v>0.050900000000000001</v>
      </c>
      <c r="I180" s="429">
        <f>I179</f>
        <v>0.00040000000000000002</v>
      </c>
      <c r="J180" s="429">
        <f>J179</f>
        <v>0.0172</v>
      </c>
      <c r="K180" s="429">
        <f>K179</f>
        <v>0.020400000000000001</v>
      </c>
      <c r="L180" s="429">
        <f>L179</f>
        <v>0.0054999999999999997</v>
      </c>
      <c r="M180" s="819">
        <f>1-F180</f>
        <v>0.13</v>
      </c>
      <c r="N180" s="429">
        <f>N179</f>
        <v>0.63900000000000001</v>
      </c>
      <c r="O180" s="429">
        <f>O179</f>
        <v>0.028000000000000001</v>
      </c>
      <c r="P180" s="821">
        <f>P179</f>
        <v>0</v>
      </c>
      <c r="Q180" s="429">
        <f>Q179</f>
        <v>0.016400000000000001</v>
      </c>
      <c r="R180" s="429">
        <f>R179</f>
        <v>0.00040000000000000002</v>
      </c>
      <c r="S180" s="429">
        <f>S179</f>
        <v>0</v>
      </c>
      <c r="T180" s="823">
        <f>G180*$F180+N180*$M180</f>
        <v>0.59993700000000005</v>
      </c>
      <c r="U180" s="823">
        <f>H180*$F180+O180*$M180</f>
        <v>0.047923</v>
      </c>
      <c r="V180" s="823">
        <f>I180*$F180+P180*$M180</f>
        <v>0.000348</v>
      </c>
      <c r="W180" s="823">
        <f>J180*$F180+Q180*$M180</f>
        <v>0.017096</v>
      </c>
      <c r="X180" s="823">
        <f>K180*$F180+R180*$M180</f>
        <v>0.0178</v>
      </c>
      <c r="Y180" s="823">
        <f>L180*$F180+S180*$M180</f>
        <v>0.0047850000000000002</v>
      </c>
    </row>
    <row r="181">
      <c r="A181" s="421"/>
      <c r="B181" s="89"/>
      <c r="C181" s="89"/>
      <c r="D181" s="824"/>
      <c r="E181" s="824"/>
      <c r="F181" s="819">
        <f>F180</f>
        <v>0.87</v>
      </c>
      <c r="G181" s="429">
        <f>G180</f>
        <v>0.59409999999999996</v>
      </c>
      <c r="H181" s="429">
        <f>H180</f>
        <v>0.050900000000000001</v>
      </c>
      <c r="I181" s="429">
        <f>I180</f>
        <v>0.00040000000000000002</v>
      </c>
      <c r="J181" s="429">
        <f>J180</f>
        <v>0.0172</v>
      </c>
      <c r="K181" s="429">
        <f>K180</f>
        <v>0.020400000000000001</v>
      </c>
      <c r="L181" s="429">
        <f>L180</f>
        <v>0.0054999999999999997</v>
      </c>
      <c r="M181" s="819">
        <f>1-F181</f>
        <v>0.13</v>
      </c>
      <c r="N181" s="429">
        <f>N180</f>
        <v>0.63900000000000001</v>
      </c>
      <c r="O181" s="429">
        <f>O180</f>
        <v>0.028000000000000001</v>
      </c>
      <c r="P181" s="821">
        <f>P180</f>
        <v>0</v>
      </c>
      <c r="Q181" s="429">
        <f>Q180</f>
        <v>0.016400000000000001</v>
      </c>
      <c r="R181" s="429">
        <f>R180</f>
        <v>0.00040000000000000002</v>
      </c>
      <c r="S181" s="429">
        <f>S180</f>
        <v>0</v>
      </c>
      <c r="T181" s="823">
        <f>G181*$F181+N181*$M181</f>
        <v>0.59993700000000005</v>
      </c>
      <c r="U181" s="823">
        <f>H181*$F181+O181*$M181</f>
        <v>0.047923</v>
      </c>
      <c r="V181" s="823">
        <f>I181*$F181+P181*$M181</f>
        <v>0.000348</v>
      </c>
      <c r="W181" s="823">
        <f>J181*$F181+Q181*$M181</f>
        <v>0.017096</v>
      </c>
      <c r="X181" s="823">
        <f>K181*$F181+R181*$M181</f>
        <v>0.0178</v>
      </c>
      <c r="Y181" s="823">
        <f>L181*$F181+S181*$M181</f>
        <v>0.0047850000000000002</v>
      </c>
    </row>
    <row r="182">
      <c r="A182" s="421"/>
      <c r="B182" s="89"/>
      <c r="C182" s="89"/>
      <c r="D182" s="824"/>
      <c r="E182" s="824"/>
      <c r="F182" s="819">
        <f>F181</f>
        <v>0.87</v>
      </c>
      <c r="G182" s="429">
        <f>G181</f>
        <v>0.59409999999999996</v>
      </c>
      <c r="H182" s="429">
        <f>H181</f>
        <v>0.050900000000000001</v>
      </c>
      <c r="I182" s="429">
        <f>I181</f>
        <v>0.00040000000000000002</v>
      </c>
      <c r="J182" s="429">
        <f>J181</f>
        <v>0.0172</v>
      </c>
      <c r="K182" s="429">
        <f>K181</f>
        <v>0.020400000000000001</v>
      </c>
      <c r="L182" s="429">
        <f>L181</f>
        <v>0.0054999999999999997</v>
      </c>
      <c r="M182" s="819">
        <f>1-F182</f>
        <v>0.13</v>
      </c>
      <c r="N182" s="429">
        <f>N181</f>
        <v>0.63900000000000001</v>
      </c>
      <c r="O182" s="429">
        <f>O181</f>
        <v>0.028000000000000001</v>
      </c>
      <c r="P182" s="821">
        <f>P181</f>
        <v>0</v>
      </c>
      <c r="Q182" s="429">
        <f>Q181</f>
        <v>0.016400000000000001</v>
      </c>
      <c r="R182" s="429">
        <f>R181</f>
        <v>0.00040000000000000002</v>
      </c>
      <c r="S182" s="429">
        <f>S181</f>
        <v>0</v>
      </c>
      <c r="T182" s="823">
        <f>G182*$F182+N182*$M182</f>
        <v>0.59993700000000005</v>
      </c>
      <c r="U182" s="823">
        <f>H182*$F182+O182*$M182</f>
        <v>0.047923</v>
      </c>
      <c r="V182" s="823">
        <f>I182*$F182+P182*$M182</f>
        <v>0.000348</v>
      </c>
      <c r="W182" s="823">
        <f>J182*$F182+Q182*$M182</f>
        <v>0.017096</v>
      </c>
      <c r="X182" s="823">
        <f>K182*$F182+R182*$M182</f>
        <v>0.0178</v>
      </c>
      <c r="Y182" s="823">
        <f>L182*$F182+S182*$M182</f>
        <v>0.0047850000000000002</v>
      </c>
    </row>
    <row r="183">
      <c r="A183" s="421"/>
      <c r="B183" s="89"/>
      <c r="C183" s="89"/>
      <c r="D183" s="824"/>
      <c r="E183" s="824"/>
      <c r="F183" s="819">
        <f>F182</f>
        <v>0.87</v>
      </c>
      <c r="G183" s="429">
        <f>G182</f>
        <v>0.59409999999999996</v>
      </c>
      <c r="H183" s="429">
        <f>H182</f>
        <v>0.050900000000000001</v>
      </c>
      <c r="I183" s="429">
        <f>I182</f>
        <v>0.00040000000000000002</v>
      </c>
      <c r="J183" s="429">
        <f>J182</f>
        <v>0.0172</v>
      </c>
      <c r="K183" s="429">
        <f>K182</f>
        <v>0.020400000000000001</v>
      </c>
      <c r="L183" s="429">
        <f>L182</f>
        <v>0.0054999999999999997</v>
      </c>
      <c r="M183" s="819">
        <f>1-F183</f>
        <v>0.13</v>
      </c>
      <c r="N183" s="429">
        <f>N182</f>
        <v>0.63900000000000001</v>
      </c>
      <c r="O183" s="429">
        <f>O182</f>
        <v>0.028000000000000001</v>
      </c>
      <c r="P183" s="821">
        <f>P182</f>
        <v>0</v>
      </c>
      <c r="Q183" s="429">
        <f>Q182</f>
        <v>0.016400000000000001</v>
      </c>
      <c r="R183" s="429">
        <f>R182</f>
        <v>0.00040000000000000002</v>
      </c>
      <c r="S183" s="429">
        <f>S182</f>
        <v>0</v>
      </c>
      <c r="T183" s="823">
        <f>G183*$F183+N183*$M183</f>
        <v>0.59993700000000005</v>
      </c>
      <c r="U183" s="823">
        <f>H183*$F183+O183*$M183</f>
        <v>0.047923</v>
      </c>
      <c r="V183" s="823">
        <f>I183*$F183+P183*$M183</f>
        <v>0.000348</v>
      </c>
      <c r="W183" s="823">
        <f>J183*$F183+Q183*$M183</f>
        <v>0.017096</v>
      </c>
      <c r="X183" s="823">
        <f>K183*$F183+R183*$M183</f>
        <v>0.0178</v>
      </c>
      <c r="Y183" s="823">
        <f>L183*$F183+S183*$M183</f>
        <v>0.0047850000000000002</v>
      </c>
    </row>
    <row r="184">
      <c r="A184" s="421"/>
      <c r="B184" s="89"/>
      <c r="C184" s="89"/>
      <c r="D184" s="824"/>
      <c r="E184" s="824"/>
      <c r="F184" s="819">
        <f>F183</f>
        <v>0.87</v>
      </c>
      <c r="G184" s="429">
        <f>G183</f>
        <v>0.59409999999999996</v>
      </c>
      <c r="H184" s="429">
        <f>H183</f>
        <v>0.050900000000000001</v>
      </c>
      <c r="I184" s="429">
        <f>I183</f>
        <v>0.00040000000000000002</v>
      </c>
      <c r="J184" s="429">
        <f>J183</f>
        <v>0.0172</v>
      </c>
      <c r="K184" s="429">
        <f>K183</f>
        <v>0.020400000000000001</v>
      </c>
      <c r="L184" s="429">
        <f>L183</f>
        <v>0.0054999999999999997</v>
      </c>
      <c r="M184" s="819">
        <f>1-F184</f>
        <v>0.13</v>
      </c>
      <c r="N184" s="429">
        <f>N183</f>
        <v>0.63900000000000001</v>
      </c>
      <c r="O184" s="429">
        <f>O183</f>
        <v>0.028000000000000001</v>
      </c>
      <c r="P184" s="821">
        <f>P183</f>
        <v>0</v>
      </c>
      <c r="Q184" s="429">
        <f>Q183</f>
        <v>0.016400000000000001</v>
      </c>
      <c r="R184" s="429">
        <f>R183</f>
        <v>0.00040000000000000002</v>
      </c>
      <c r="S184" s="429">
        <f>S183</f>
        <v>0</v>
      </c>
      <c r="T184" s="823">
        <f>G184*$F184+N184*$M184</f>
        <v>0.59993700000000005</v>
      </c>
      <c r="U184" s="823">
        <f>H184*$F184+O184*$M184</f>
        <v>0.047923</v>
      </c>
      <c r="V184" s="823">
        <f>I184*$F184+P184*$M184</f>
        <v>0.000348</v>
      </c>
      <c r="W184" s="823">
        <f>J184*$F184+Q184*$M184</f>
        <v>0.017096</v>
      </c>
      <c r="X184" s="823">
        <f>K184*$F184+R184*$M184</f>
        <v>0.0178</v>
      </c>
      <c r="Y184" s="823">
        <f>L184*$F184+S184*$M184</f>
        <v>0.0047850000000000002</v>
      </c>
    </row>
    <row r="185">
      <c r="A185" s="421"/>
      <c r="B185" s="89"/>
      <c r="C185" s="89"/>
      <c r="D185" s="824"/>
      <c r="E185" s="824"/>
      <c r="F185" s="819">
        <f>F184</f>
        <v>0.87</v>
      </c>
      <c r="G185" s="429">
        <f>G184</f>
        <v>0.59409999999999996</v>
      </c>
      <c r="H185" s="429">
        <f>H184</f>
        <v>0.050900000000000001</v>
      </c>
      <c r="I185" s="429">
        <f>I184</f>
        <v>0.00040000000000000002</v>
      </c>
      <c r="J185" s="429">
        <f>J184</f>
        <v>0.0172</v>
      </c>
      <c r="K185" s="429">
        <f>K184</f>
        <v>0.020400000000000001</v>
      </c>
      <c r="L185" s="429">
        <f>L184</f>
        <v>0.0054999999999999997</v>
      </c>
      <c r="M185" s="819">
        <f>1-F185</f>
        <v>0.13</v>
      </c>
      <c r="N185" s="429">
        <f>N184</f>
        <v>0.63900000000000001</v>
      </c>
      <c r="O185" s="429">
        <f>O184</f>
        <v>0.028000000000000001</v>
      </c>
      <c r="P185" s="821">
        <f>P184</f>
        <v>0</v>
      </c>
      <c r="Q185" s="429">
        <f>Q184</f>
        <v>0.016400000000000001</v>
      </c>
      <c r="R185" s="429">
        <f>R184</f>
        <v>0.00040000000000000002</v>
      </c>
      <c r="S185" s="429">
        <f>S184</f>
        <v>0</v>
      </c>
      <c r="T185" s="823">
        <f>G185*$F185+N185*$M185</f>
        <v>0.59993700000000005</v>
      </c>
      <c r="U185" s="823">
        <f>H185*$F185+O185*$M185</f>
        <v>0.047923</v>
      </c>
      <c r="V185" s="823">
        <f>I185*$F185+P185*$M185</f>
        <v>0.000348</v>
      </c>
      <c r="W185" s="823">
        <f>J185*$F185+Q185*$M185</f>
        <v>0.017096</v>
      </c>
      <c r="X185" s="823">
        <f>K185*$F185+R185*$M185</f>
        <v>0.0178</v>
      </c>
      <c r="Y185" s="823">
        <f>L185*$F185+S185*$M185</f>
        <v>0.0047850000000000002</v>
      </c>
    </row>
    <row r="186">
      <c r="A186" s="421"/>
      <c r="B186" s="89"/>
      <c r="C186" s="89"/>
      <c r="D186" s="824"/>
      <c r="E186" s="824"/>
      <c r="F186" s="819">
        <f>F185</f>
        <v>0.87</v>
      </c>
      <c r="G186" s="429">
        <f>G185</f>
        <v>0.59409999999999996</v>
      </c>
      <c r="H186" s="429">
        <f>H185</f>
        <v>0.050900000000000001</v>
      </c>
      <c r="I186" s="429">
        <f>I185</f>
        <v>0.00040000000000000002</v>
      </c>
      <c r="J186" s="429">
        <f>J185</f>
        <v>0.0172</v>
      </c>
      <c r="K186" s="429">
        <f>K185</f>
        <v>0.020400000000000001</v>
      </c>
      <c r="L186" s="429">
        <f>L185</f>
        <v>0.0054999999999999997</v>
      </c>
      <c r="M186" s="819">
        <f>1-F186</f>
        <v>0.13</v>
      </c>
      <c r="N186" s="429">
        <f>N185</f>
        <v>0.63900000000000001</v>
      </c>
      <c r="O186" s="429">
        <f>O185</f>
        <v>0.028000000000000001</v>
      </c>
      <c r="P186" s="821">
        <f>P185</f>
        <v>0</v>
      </c>
      <c r="Q186" s="429">
        <f>Q185</f>
        <v>0.016400000000000001</v>
      </c>
      <c r="R186" s="429">
        <f>R185</f>
        <v>0.00040000000000000002</v>
      </c>
      <c r="S186" s="429">
        <f>S185</f>
        <v>0</v>
      </c>
      <c r="T186" s="823">
        <f>G186*$F186+N186*$M186</f>
        <v>0.59993700000000005</v>
      </c>
      <c r="U186" s="823">
        <f>H186*$F186+O186*$M186</f>
        <v>0.047923</v>
      </c>
      <c r="V186" s="823">
        <f>I186*$F186+P186*$M186</f>
        <v>0.000348</v>
      </c>
      <c r="W186" s="823">
        <f>J186*$F186+Q186*$M186</f>
        <v>0.017096</v>
      </c>
      <c r="X186" s="823">
        <f>K186*$F186+R186*$M186</f>
        <v>0.0178</v>
      </c>
      <c r="Y186" s="823">
        <f>L186*$F186+S186*$M186</f>
        <v>0.0047850000000000002</v>
      </c>
    </row>
    <row r="187">
      <c r="A187" s="421"/>
      <c r="B187" s="89"/>
      <c r="C187" s="89"/>
      <c r="D187" s="824"/>
      <c r="E187" s="824"/>
      <c r="F187" s="819">
        <f>F186</f>
        <v>0.87</v>
      </c>
      <c r="G187" s="429">
        <f>G186</f>
        <v>0.59409999999999996</v>
      </c>
      <c r="H187" s="429">
        <f>H186</f>
        <v>0.050900000000000001</v>
      </c>
      <c r="I187" s="429">
        <f>I186</f>
        <v>0.00040000000000000002</v>
      </c>
      <c r="J187" s="429">
        <f>J186</f>
        <v>0.0172</v>
      </c>
      <c r="K187" s="429">
        <f>K186</f>
        <v>0.020400000000000001</v>
      </c>
      <c r="L187" s="429">
        <f>L186</f>
        <v>0.0054999999999999997</v>
      </c>
      <c r="M187" s="819">
        <f>1-F187</f>
        <v>0.13</v>
      </c>
      <c r="N187" s="429">
        <f>N186</f>
        <v>0.63900000000000001</v>
      </c>
      <c r="O187" s="429">
        <f>O186</f>
        <v>0.028000000000000001</v>
      </c>
      <c r="P187" s="821">
        <f>P186</f>
        <v>0</v>
      </c>
      <c r="Q187" s="429">
        <f>Q186</f>
        <v>0.016400000000000001</v>
      </c>
      <c r="R187" s="429">
        <f>R186</f>
        <v>0.00040000000000000002</v>
      </c>
      <c r="S187" s="429">
        <f>S186</f>
        <v>0</v>
      </c>
      <c r="T187" s="823">
        <f>G187*$F187+N187*$M187</f>
        <v>0.59993700000000005</v>
      </c>
      <c r="U187" s="823">
        <f>H187*$F187+O187*$M187</f>
        <v>0.047923</v>
      </c>
      <c r="V187" s="823">
        <f>I187*$F187+P187*$M187</f>
        <v>0.000348</v>
      </c>
      <c r="W187" s="823">
        <f>J187*$F187+Q187*$M187</f>
        <v>0.017096</v>
      </c>
      <c r="X187" s="823">
        <f>K187*$F187+R187*$M187</f>
        <v>0.0178</v>
      </c>
      <c r="Y187" s="823">
        <f>L187*$F187+S187*$M187</f>
        <v>0.0047850000000000002</v>
      </c>
    </row>
    <row r="188">
      <c r="A188" s="421"/>
      <c r="B188" s="89"/>
      <c r="C188" s="89"/>
      <c r="D188" s="824"/>
      <c r="E188" s="824"/>
      <c r="F188" s="819">
        <f>F187</f>
        <v>0.87</v>
      </c>
      <c r="G188" s="429">
        <f>G187</f>
        <v>0.59409999999999996</v>
      </c>
      <c r="H188" s="429">
        <f>H187</f>
        <v>0.050900000000000001</v>
      </c>
      <c r="I188" s="429">
        <f>I187</f>
        <v>0.00040000000000000002</v>
      </c>
      <c r="J188" s="429">
        <f>J187</f>
        <v>0.0172</v>
      </c>
      <c r="K188" s="429">
        <f>K187</f>
        <v>0.020400000000000001</v>
      </c>
      <c r="L188" s="429">
        <f>L187</f>
        <v>0.0054999999999999997</v>
      </c>
      <c r="M188" s="819">
        <f>1-F188</f>
        <v>0.13</v>
      </c>
      <c r="N188" s="429">
        <f>N187</f>
        <v>0.63900000000000001</v>
      </c>
      <c r="O188" s="429">
        <f>O187</f>
        <v>0.028000000000000001</v>
      </c>
      <c r="P188" s="821">
        <f>P187</f>
        <v>0</v>
      </c>
      <c r="Q188" s="429">
        <f>Q187</f>
        <v>0.016400000000000001</v>
      </c>
      <c r="R188" s="429">
        <f>R187</f>
        <v>0.00040000000000000002</v>
      </c>
      <c r="S188" s="429">
        <f>S187</f>
        <v>0</v>
      </c>
      <c r="T188" s="823">
        <f>G188*$F188+N188*$M188</f>
        <v>0.59993700000000005</v>
      </c>
      <c r="U188" s="823">
        <f>H188*$F188+O188*$M188</f>
        <v>0.047923</v>
      </c>
      <c r="V188" s="823">
        <f>I188*$F188+P188*$M188</f>
        <v>0.000348</v>
      </c>
      <c r="W188" s="823">
        <f>J188*$F188+Q188*$M188</f>
        <v>0.017096</v>
      </c>
      <c r="X188" s="823">
        <f>K188*$F188+R188*$M188</f>
        <v>0.0178</v>
      </c>
      <c r="Y188" s="823">
        <f>L188*$F188+S188*$M188</f>
        <v>0.0047850000000000002</v>
      </c>
    </row>
    <row r="189">
      <c r="A189" s="421"/>
      <c r="B189" s="89"/>
      <c r="C189" s="89"/>
      <c r="D189" s="824"/>
      <c r="E189" s="824"/>
      <c r="F189" s="819">
        <f>F188</f>
        <v>0.87</v>
      </c>
      <c r="G189" s="429">
        <f>G188</f>
        <v>0.59409999999999996</v>
      </c>
      <c r="H189" s="429">
        <f>H188</f>
        <v>0.050900000000000001</v>
      </c>
      <c r="I189" s="429">
        <f>I188</f>
        <v>0.00040000000000000002</v>
      </c>
      <c r="J189" s="429">
        <f>J188</f>
        <v>0.0172</v>
      </c>
      <c r="K189" s="429">
        <f>K188</f>
        <v>0.020400000000000001</v>
      </c>
      <c r="L189" s="429">
        <f>L188</f>
        <v>0.0054999999999999997</v>
      </c>
      <c r="M189" s="819">
        <f>1-F189</f>
        <v>0.13</v>
      </c>
      <c r="N189" s="429">
        <f>N188</f>
        <v>0.63900000000000001</v>
      </c>
      <c r="O189" s="429">
        <f>O188</f>
        <v>0.028000000000000001</v>
      </c>
      <c r="P189" s="821">
        <f>P188</f>
        <v>0</v>
      </c>
      <c r="Q189" s="429">
        <f>Q188</f>
        <v>0.016400000000000001</v>
      </c>
      <c r="R189" s="429">
        <f>R188</f>
        <v>0.00040000000000000002</v>
      </c>
      <c r="S189" s="429">
        <f>S188</f>
        <v>0</v>
      </c>
      <c r="T189" s="823">
        <f>G189*$F189+N189*$M189</f>
        <v>0.59993700000000005</v>
      </c>
      <c r="U189" s="823">
        <f>H189*$F189+O189*$M189</f>
        <v>0.047923</v>
      </c>
      <c r="V189" s="823">
        <f>I189*$F189+P189*$M189</f>
        <v>0.000348</v>
      </c>
      <c r="W189" s="823">
        <f>J189*$F189+Q189*$M189</f>
        <v>0.017096</v>
      </c>
      <c r="X189" s="823">
        <f>K189*$F189+R189*$M189</f>
        <v>0.0178</v>
      </c>
      <c r="Y189" s="823">
        <f>L189*$F189+S189*$M189</f>
        <v>0.0047850000000000002</v>
      </c>
    </row>
    <row r="190">
      <c r="A190" s="421"/>
      <c r="B190" s="89"/>
      <c r="C190" s="89"/>
      <c r="D190" s="824"/>
      <c r="E190" s="824"/>
      <c r="F190" s="819">
        <f>F189</f>
        <v>0.87</v>
      </c>
      <c r="G190" s="429">
        <f>G189</f>
        <v>0.59409999999999996</v>
      </c>
      <c r="H190" s="429">
        <f>H189</f>
        <v>0.050900000000000001</v>
      </c>
      <c r="I190" s="429">
        <f>I189</f>
        <v>0.00040000000000000002</v>
      </c>
      <c r="J190" s="429">
        <f>J189</f>
        <v>0.0172</v>
      </c>
      <c r="K190" s="429">
        <f>K189</f>
        <v>0.020400000000000001</v>
      </c>
      <c r="L190" s="429">
        <f>L189</f>
        <v>0.0054999999999999997</v>
      </c>
      <c r="M190" s="819">
        <f>1-F190</f>
        <v>0.13</v>
      </c>
      <c r="N190" s="429">
        <f>N189</f>
        <v>0.63900000000000001</v>
      </c>
      <c r="O190" s="429">
        <f>O189</f>
        <v>0.028000000000000001</v>
      </c>
      <c r="P190" s="821">
        <f>P189</f>
        <v>0</v>
      </c>
      <c r="Q190" s="429">
        <f>Q189</f>
        <v>0.016400000000000001</v>
      </c>
      <c r="R190" s="429">
        <f>R189</f>
        <v>0.00040000000000000002</v>
      </c>
      <c r="S190" s="429">
        <f>S189</f>
        <v>0</v>
      </c>
      <c r="T190" s="823">
        <f>G190*$F190+N190*$M190</f>
        <v>0.59993700000000005</v>
      </c>
      <c r="U190" s="823">
        <f>H190*$F190+O190*$M190</f>
        <v>0.047923</v>
      </c>
      <c r="V190" s="823">
        <f>I190*$F190+P190*$M190</f>
        <v>0.000348</v>
      </c>
      <c r="W190" s="823">
        <f>J190*$F190+Q190*$M190</f>
        <v>0.017096</v>
      </c>
      <c r="X190" s="823">
        <f>K190*$F190+R190*$M190</f>
        <v>0.0178</v>
      </c>
      <c r="Y190" s="823">
        <f>L190*$F190+S190*$M190</f>
        <v>0.0047850000000000002</v>
      </c>
    </row>
    <row r="191">
      <c r="A191" s="421"/>
      <c r="B191" s="89"/>
      <c r="C191" s="89"/>
      <c r="D191" s="824"/>
      <c r="E191" s="824"/>
      <c r="F191" s="819">
        <f>F190</f>
        <v>0.87</v>
      </c>
      <c r="G191" s="429">
        <f>G190</f>
        <v>0.59409999999999996</v>
      </c>
      <c r="H191" s="429">
        <f>H190</f>
        <v>0.050900000000000001</v>
      </c>
      <c r="I191" s="429">
        <f>I190</f>
        <v>0.00040000000000000002</v>
      </c>
      <c r="J191" s="429">
        <f>J190</f>
        <v>0.0172</v>
      </c>
      <c r="K191" s="429">
        <f>K190</f>
        <v>0.020400000000000001</v>
      </c>
      <c r="L191" s="429">
        <f>L190</f>
        <v>0.0054999999999999997</v>
      </c>
      <c r="M191" s="819">
        <f>1-F191</f>
        <v>0.13</v>
      </c>
      <c r="N191" s="429">
        <f>N190</f>
        <v>0.63900000000000001</v>
      </c>
      <c r="O191" s="429">
        <f>O190</f>
        <v>0.028000000000000001</v>
      </c>
      <c r="P191" s="821">
        <f>P190</f>
        <v>0</v>
      </c>
      <c r="Q191" s="429">
        <f>Q190</f>
        <v>0.016400000000000001</v>
      </c>
      <c r="R191" s="429">
        <f>R190</f>
        <v>0.00040000000000000002</v>
      </c>
      <c r="S191" s="429">
        <f>S190</f>
        <v>0</v>
      </c>
      <c r="T191" s="823">
        <f>G191*$F191+N191*$M191</f>
        <v>0.59993700000000005</v>
      </c>
      <c r="U191" s="823">
        <f>H191*$F191+O191*$M191</f>
        <v>0.047923</v>
      </c>
      <c r="V191" s="823">
        <f>I191*$F191+P191*$M191</f>
        <v>0.000348</v>
      </c>
      <c r="W191" s="823">
        <f>J191*$F191+Q191*$M191</f>
        <v>0.017096</v>
      </c>
      <c r="X191" s="823">
        <f>K191*$F191+R191*$M191</f>
        <v>0.0178</v>
      </c>
      <c r="Y191" s="823">
        <f>L191*$F191+S191*$M191</f>
        <v>0.0047850000000000002</v>
      </c>
    </row>
    <row r="192">
      <c r="A192" s="421"/>
      <c r="B192" s="89"/>
      <c r="C192" s="89"/>
      <c r="D192" s="824"/>
      <c r="E192" s="824"/>
      <c r="F192" s="819">
        <f>F191</f>
        <v>0.87</v>
      </c>
      <c r="G192" s="429">
        <f>G191</f>
        <v>0.59409999999999996</v>
      </c>
      <c r="H192" s="429">
        <f>H191</f>
        <v>0.050900000000000001</v>
      </c>
      <c r="I192" s="429">
        <f>I191</f>
        <v>0.00040000000000000002</v>
      </c>
      <c r="J192" s="429">
        <f>J191</f>
        <v>0.0172</v>
      </c>
      <c r="K192" s="429">
        <f>K191</f>
        <v>0.020400000000000001</v>
      </c>
      <c r="L192" s="429">
        <f>L191</f>
        <v>0.0054999999999999997</v>
      </c>
      <c r="M192" s="819">
        <f>1-F192</f>
        <v>0.13</v>
      </c>
      <c r="N192" s="429">
        <f>N191</f>
        <v>0.63900000000000001</v>
      </c>
      <c r="O192" s="429">
        <f>O191</f>
        <v>0.028000000000000001</v>
      </c>
      <c r="P192" s="821">
        <f>P191</f>
        <v>0</v>
      </c>
      <c r="Q192" s="429">
        <f>Q191</f>
        <v>0.016400000000000001</v>
      </c>
      <c r="R192" s="429">
        <f>R191</f>
        <v>0.00040000000000000002</v>
      </c>
      <c r="S192" s="429">
        <f>S191</f>
        <v>0</v>
      </c>
      <c r="T192" s="823">
        <f>G192*$F192+N192*$M192</f>
        <v>0.59993700000000005</v>
      </c>
      <c r="U192" s="823">
        <f>H192*$F192+O192*$M192</f>
        <v>0.047923</v>
      </c>
      <c r="V192" s="823">
        <f>I192*$F192+P192*$M192</f>
        <v>0.000348</v>
      </c>
      <c r="W192" s="823">
        <f>J192*$F192+Q192*$M192</f>
        <v>0.017096</v>
      </c>
      <c r="X192" s="823">
        <f>K192*$F192+R192*$M192</f>
        <v>0.0178</v>
      </c>
      <c r="Y192" s="823">
        <f>L192*$F192+S192*$M192</f>
        <v>0.0047850000000000002</v>
      </c>
    </row>
    <row r="193">
      <c r="A193" s="421"/>
      <c r="B193" s="89"/>
      <c r="C193" s="89"/>
      <c r="D193" s="824"/>
      <c r="E193" s="824"/>
      <c r="F193" s="819">
        <f>F192</f>
        <v>0.87</v>
      </c>
      <c r="G193" s="429">
        <f>G192</f>
        <v>0.59409999999999996</v>
      </c>
      <c r="H193" s="429">
        <f>H192</f>
        <v>0.050900000000000001</v>
      </c>
      <c r="I193" s="429">
        <f>I192</f>
        <v>0.00040000000000000002</v>
      </c>
      <c r="J193" s="429">
        <f>J192</f>
        <v>0.0172</v>
      </c>
      <c r="K193" s="429">
        <f>K192</f>
        <v>0.020400000000000001</v>
      </c>
      <c r="L193" s="429">
        <f>L192</f>
        <v>0.0054999999999999997</v>
      </c>
      <c r="M193" s="819">
        <f>1-F193</f>
        <v>0.13</v>
      </c>
      <c r="N193" s="429">
        <f>N192</f>
        <v>0.63900000000000001</v>
      </c>
      <c r="O193" s="429">
        <f>O192</f>
        <v>0.028000000000000001</v>
      </c>
      <c r="P193" s="821">
        <f>P192</f>
        <v>0</v>
      </c>
      <c r="Q193" s="429">
        <f>Q192</f>
        <v>0.016400000000000001</v>
      </c>
      <c r="R193" s="429">
        <f>R192</f>
        <v>0.00040000000000000002</v>
      </c>
      <c r="S193" s="429">
        <f>S192</f>
        <v>0</v>
      </c>
      <c r="T193" s="823">
        <f>G193*$F193+N193*$M193</f>
        <v>0.59993700000000005</v>
      </c>
      <c r="U193" s="823">
        <f>H193*$F193+O193*$M193</f>
        <v>0.047923</v>
      </c>
      <c r="V193" s="823">
        <f>I193*$F193+P193*$M193</f>
        <v>0.000348</v>
      </c>
      <c r="W193" s="823">
        <f>J193*$F193+Q193*$M193</f>
        <v>0.017096</v>
      </c>
      <c r="X193" s="823">
        <f>K193*$F193+R193*$M193</f>
        <v>0.0178</v>
      </c>
      <c r="Y193" s="823">
        <f>L193*$F193+S193*$M193</f>
        <v>0.0047850000000000002</v>
      </c>
    </row>
    <row r="194">
      <c r="A194" s="421"/>
      <c r="B194" s="89"/>
      <c r="C194" s="89"/>
      <c r="D194" s="824"/>
      <c r="E194" s="824"/>
      <c r="F194" s="819">
        <f>F193</f>
        <v>0.87</v>
      </c>
      <c r="G194" s="429">
        <f>G193</f>
        <v>0.59409999999999996</v>
      </c>
      <c r="H194" s="429">
        <f>H193</f>
        <v>0.050900000000000001</v>
      </c>
      <c r="I194" s="429">
        <f>I193</f>
        <v>0.00040000000000000002</v>
      </c>
      <c r="J194" s="429">
        <f>J193</f>
        <v>0.0172</v>
      </c>
      <c r="K194" s="429">
        <f>K193</f>
        <v>0.020400000000000001</v>
      </c>
      <c r="L194" s="429">
        <f>L193</f>
        <v>0.0054999999999999997</v>
      </c>
      <c r="M194" s="819">
        <f>1-F194</f>
        <v>0.13</v>
      </c>
      <c r="N194" s="429">
        <f>N193</f>
        <v>0.63900000000000001</v>
      </c>
      <c r="O194" s="429">
        <f>O193</f>
        <v>0.028000000000000001</v>
      </c>
      <c r="P194" s="821">
        <f>P193</f>
        <v>0</v>
      </c>
      <c r="Q194" s="429">
        <f>Q193</f>
        <v>0.016400000000000001</v>
      </c>
      <c r="R194" s="429">
        <f>R193</f>
        <v>0.00040000000000000002</v>
      </c>
      <c r="S194" s="429">
        <f>S193</f>
        <v>0</v>
      </c>
      <c r="T194" s="823">
        <f>G194*$F194+N194*$M194</f>
        <v>0.59993700000000005</v>
      </c>
      <c r="U194" s="823">
        <f>H194*$F194+O194*$M194</f>
        <v>0.047923</v>
      </c>
      <c r="V194" s="823">
        <f>I194*$F194+P194*$M194</f>
        <v>0.000348</v>
      </c>
      <c r="W194" s="823">
        <f>J194*$F194+Q194*$M194</f>
        <v>0.017096</v>
      </c>
      <c r="X194" s="823">
        <f>K194*$F194+R194*$M194</f>
        <v>0.0178</v>
      </c>
      <c r="Y194" s="823">
        <f>L194*$F194+S194*$M194</f>
        <v>0.0047850000000000002</v>
      </c>
    </row>
    <row r="195">
      <c r="A195" s="421"/>
      <c r="B195" s="89"/>
      <c r="C195" s="89"/>
      <c r="D195" s="824"/>
      <c r="E195" s="824"/>
      <c r="F195" s="819">
        <f>F194</f>
        <v>0.87</v>
      </c>
      <c r="G195" s="429">
        <f>G194</f>
        <v>0.59409999999999996</v>
      </c>
      <c r="H195" s="429">
        <f>H194</f>
        <v>0.050900000000000001</v>
      </c>
      <c r="I195" s="429">
        <f>I194</f>
        <v>0.00040000000000000002</v>
      </c>
      <c r="J195" s="429">
        <f>J194</f>
        <v>0.0172</v>
      </c>
      <c r="K195" s="429">
        <f>K194</f>
        <v>0.020400000000000001</v>
      </c>
      <c r="L195" s="429">
        <f>L194</f>
        <v>0.0054999999999999997</v>
      </c>
      <c r="M195" s="819">
        <f>1-F195</f>
        <v>0.13</v>
      </c>
      <c r="N195" s="429">
        <f>N194</f>
        <v>0.63900000000000001</v>
      </c>
      <c r="O195" s="429">
        <f>O194</f>
        <v>0.028000000000000001</v>
      </c>
      <c r="P195" s="821">
        <f>P194</f>
        <v>0</v>
      </c>
      <c r="Q195" s="429">
        <f>Q194</f>
        <v>0.016400000000000001</v>
      </c>
      <c r="R195" s="429">
        <f>R194</f>
        <v>0.00040000000000000002</v>
      </c>
      <c r="S195" s="429">
        <f>S194</f>
        <v>0</v>
      </c>
      <c r="T195" s="823">
        <f>G195*$F195+N195*$M195</f>
        <v>0.59993700000000005</v>
      </c>
      <c r="U195" s="823">
        <f>H195*$F195+O195*$M195</f>
        <v>0.047923</v>
      </c>
      <c r="V195" s="823">
        <f>I195*$F195+P195*$M195</f>
        <v>0.000348</v>
      </c>
      <c r="W195" s="823">
        <f>J195*$F195+Q195*$M195</f>
        <v>0.017096</v>
      </c>
      <c r="X195" s="823">
        <f>K195*$F195+R195*$M195</f>
        <v>0.0178</v>
      </c>
      <c r="Y195" s="823">
        <f>L195*$F195+S195*$M195</f>
        <v>0.0047850000000000002</v>
      </c>
    </row>
    <row r="196">
      <c r="A196" s="421"/>
      <c r="B196" s="89"/>
      <c r="C196" s="89"/>
      <c r="D196" s="824"/>
      <c r="E196" s="824"/>
      <c r="F196" s="819">
        <f>F195</f>
        <v>0.87</v>
      </c>
      <c r="G196" s="429">
        <f>G195</f>
        <v>0.59409999999999996</v>
      </c>
      <c r="H196" s="429">
        <f>H195</f>
        <v>0.050900000000000001</v>
      </c>
      <c r="I196" s="429">
        <f>I195</f>
        <v>0.00040000000000000002</v>
      </c>
      <c r="J196" s="429">
        <f>J195</f>
        <v>0.0172</v>
      </c>
      <c r="K196" s="429">
        <f>K195</f>
        <v>0.020400000000000001</v>
      </c>
      <c r="L196" s="429">
        <f>L195</f>
        <v>0.0054999999999999997</v>
      </c>
      <c r="M196" s="819">
        <f>1-F196</f>
        <v>0.13</v>
      </c>
      <c r="N196" s="429">
        <f>N195</f>
        <v>0.63900000000000001</v>
      </c>
      <c r="O196" s="429">
        <f>O195</f>
        <v>0.028000000000000001</v>
      </c>
      <c r="P196" s="821">
        <f>P195</f>
        <v>0</v>
      </c>
      <c r="Q196" s="429">
        <f>Q195</f>
        <v>0.016400000000000001</v>
      </c>
      <c r="R196" s="429">
        <f>R195</f>
        <v>0.00040000000000000002</v>
      </c>
      <c r="S196" s="429">
        <f>S195</f>
        <v>0</v>
      </c>
      <c r="T196" s="823">
        <f>G196*$F196+N196*$M196</f>
        <v>0.59993700000000005</v>
      </c>
      <c r="U196" s="823">
        <f>H196*$F196+O196*$M196</f>
        <v>0.047923</v>
      </c>
      <c r="V196" s="823">
        <f>I196*$F196+P196*$M196</f>
        <v>0.000348</v>
      </c>
      <c r="W196" s="823">
        <f>J196*$F196+Q196*$M196</f>
        <v>0.017096</v>
      </c>
      <c r="X196" s="823">
        <f>K196*$F196+R196*$M196</f>
        <v>0.0178</v>
      </c>
      <c r="Y196" s="823">
        <f>L196*$F196+S196*$M196</f>
        <v>0.0047850000000000002</v>
      </c>
    </row>
    <row r="197">
      <c r="A197" s="421"/>
      <c r="B197" s="89"/>
      <c r="C197" s="89"/>
      <c r="D197" s="824"/>
      <c r="E197" s="824"/>
      <c r="F197" s="819">
        <f>F196</f>
        <v>0.87</v>
      </c>
      <c r="G197" s="429">
        <f>G196</f>
        <v>0.59409999999999996</v>
      </c>
      <c r="H197" s="429">
        <f>H196</f>
        <v>0.050900000000000001</v>
      </c>
      <c r="I197" s="429">
        <f>I196</f>
        <v>0.00040000000000000002</v>
      </c>
      <c r="J197" s="429">
        <f>J196</f>
        <v>0.0172</v>
      </c>
      <c r="K197" s="429">
        <f>K196</f>
        <v>0.020400000000000001</v>
      </c>
      <c r="L197" s="429">
        <f>L196</f>
        <v>0.0054999999999999997</v>
      </c>
      <c r="M197" s="819">
        <f>1-F197</f>
        <v>0.13</v>
      </c>
      <c r="N197" s="429">
        <f>N196</f>
        <v>0.63900000000000001</v>
      </c>
      <c r="O197" s="429">
        <f>O196</f>
        <v>0.028000000000000001</v>
      </c>
      <c r="P197" s="821">
        <f>P196</f>
        <v>0</v>
      </c>
      <c r="Q197" s="429">
        <f>Q196</f>
        <v>0.016400000000000001</v>
      </c>
      <c r="R197" s="429">
        <f>R196</f>
        <v>0.00040000000000000002</v>
      </c>
      <c r="S197" s="429">
        <f>S196</f>
        <v>0</v>
      </c>
      <c r="T197" s="823">
        <f>G197*$F197+N197*$M197</f>
        <v>0.59993700000000005</v>
      </c>
      <c r="U197" s="823">
        <f>H197*$F197+O197*$M197</f>
        <v>0.047923</v>
      </c>
      <c r="V197" s="823">
        <f>I197*$F197+P197*$M197</f>
        <v>0.000348</v>
      </c>
      <c r="W197" s="823">
        <f>J197*$F197+Q197*$M197</f>
        <v>0.017096</v>
      </c>
      <c r="X197" s="823">
        <f>K197*$F197+R197*$M197</f>
        <v>0.0178</v>
      </c>
      <c r="Y197" s="823">
        <f>L197*$F197+S197*$M197</f>
        <v>0.0047850000000000002</v>
      </c>
    </row>
    <row r="198">
      <c r="A198" s="421"/>
      <c r="B198" s="89"/>
      <c r="C198" s="89"/>
      <c r="D198" s="824"/>
      <c r="E198" s="824"/>
      <c r="F198" s="819">
        <f>F197</f>
        <v>0.87</v>
      </c>
      <c r="G198" s="429">
        <f>G197</f>
        <v>0.59409999999999996</v>
      </c>
      <c r="H198" s="429">
        <f>H197</f>
        <v>0.050900000000000001</v>
      </c>
      <c r="I198" s="429">
        <f>I197</f>
        <v>0.00040000000000000002</v>
      </c>
      <c r="J198" s="429">
        <f>J197</f>
        <v>0.0172</v>
      </c>
      <c r="K198" s="429">
        <f>K197</f>
        <v>0.020400000000000001</v>
      </c>
      <c r="L198" s="429">
        <f>L197</f>
        <v>0.0054999999999999997</v>
      </c>
      <c r="M198" s="819">
        <f>1-F198</f>
        <v>0.13</v>
      </c>
      <c r="N198" s="429">
        <f>N197</f>
        <v>0.63900000000000001</v>
      </c>
      <c r="O198" s="429">
        <f>O197</f>
        <v>0.028000000000000001</v>
      </c>
      <c r="P198" s="821">
        <f>P197</f>
        <v>0</v>
      </c>
      <c r="Q198" s="429">
        <f>Q197</f>
        <v>0.016400000000000001</v>
      </c>
      <c r="R198" s="429">
        <f>R197</f>
        <v>0.00040000000000000002</v>
      </c>
      <c r="S198" s="429">
        <f>S197</f>
        <v>0</v>
      </c>
      <c r="T198" s="823">
        <f>G198*$F198+N198*$M198</f>
        <v>0.59993700000000005</v>
      </c>
      <c r="U198" s="823">
        <f>H198*$F198+O198*$M198</f>
        <v>0.047923</v>
      </c>
      <c r="V198" s="823">
        <f>I198*$F198+P198*$M198</f>
        <v>0.000348</v>
      </c>
      <c r="W198" s="823">
        <f>J198*$F198+Q198*$M198</f>
        <v>0.017096</v>
      </c>
      <c r="X198" s="823">
        <f>K198*$F198+R198*$M198</f>
        <v>0.0178</v>
      </c>
      <c r="Y198" s="823">
        <f>L198*$F198+S198*$M198</f>
        <v>0.0047850000000000002</v>
      </c>
    </row>
    <row r="199">
      <c r="A199" s="421"/>
      <c r="B199" s="89"/>
      <c r="C199" s="89"/>
      <c r="D199" s="824"/>
      <c r="E199" s="824"/>
      <c r="F199" s="819">
        <f>F198</f>
        <v>0.87</v>
      </c>
      <c r="G199" s="429">
        <f>G198</f>
        <v>0.59409999999999996</v>
      </c>
      <c r="H199" s="429">
        <f>H198</f>
        <v>0.050900000000000001</v>
      </c>
      <c r="I199" s="429">
        <f>I198</f>
        <v>0.00040000000000000002</v>
      </c>
      <c r="J199" s="429">
        <f>J198</f>
        <v>0.0172</v>
      </c>
      <c r="K199" s="429">
        <f>K198</f>
        <v>0.020400000000000001</v>
      </c>
      <c r="L199" s="429">
        <f>L198</f>
        <v>0.0054999999999999997</v>
      </c>
      <c r="M199" s="819">
        <f>1-F199</f>
        <v>0.13</v>
      </c>
      <c r="N199" s="429">
        <f>N198</f>
        <v>0.63900000000000001</v>
      </c>
      <c r="O199" s="429">
        <f>O198</f>
        <v>0.028000000000000001</v>
      </c>
      <c r="P199" s="821">
        <f>P198</f>
        <v>0</v>
      </c>
      <c r="Q199" s="429">
        <f>Q198</f>
        <v>0.016400000000000001</v>
      </c>
      <c r="R199" s="429">
        <f>R198</f>
        <v>0.00040000000000000002</v>
      </c>
      <c r="S199" s="429">
        <f>S198</f>
        <v>0</v>
      </c>
      <c r="T199" s="823">
        <f>G199*$F199+N199*$M199</f>
        <v>0.59993700000000005</v>
      </c>
      <c r="U199" s="823">
        <f>H199*$F199+O199*$M199</f>
        <v>0.047923</v>
      </c>
      <c r="V199" s="823">
        <f>I199*$F199+P199*$M199</f>
        <v>0.000348</v>
      </c>
      <c r="W199" s="823">
        <f>J199*$F199+Q199*$M199</f>
        <v>0.017096</v>
      </c>
      <c r="X199" s="823">
        <f>K199*$F199+R199*$M199</f>
        <v>0.0178</v>
      </c>
      <c r="Y199" s="823">
        <f>L199*$F199+S199*$M199</f>
        <v>0.0047850000000000002</v>
      </c>
    </row>
    <row r="200">
      <c r="A200" s="421"/>
      <c r="B200" s="89"/>
      <c r="C200" s="89"/>
      <c r="D200" s="824"/>
      <c r="E200" s="824"/>
      <c r="F200" s="819">
        <f>F199</f>
        <v>0.87</v>
      </c>
      <c r="G200" s="429">
        <f>G199</f>
        <v>0.59409999999999996</v>
      </c>
      <c r="H200" s="429">
        <f>H199</f>
        <v>0.050900000000000001</v>
      </c>
      <c r="I200" s="429">
        <f>I199</f>
        <v>0.00040000000000000002</v>
      </c>
      <c r="J200" s="429">
        <f>J199</f>
        <v>0.0172</v>
      </c>
      <c r="K200" s="429">
        <f>K199</f>
        <v>0.020400000000000001</v>
      </c>
      <c r="L200" s="429">
        <f>L199</f>
        <v>0.0054999999999999997</v>
      </c>
      <c r="M200" s="819">
        <f>1-F200</f>
        <v>0.13</v>
      </c>
      <c r="N200" s="429">
        <f>N199</f>
        <v>0.63900000000000001</v>
      </c>
      <c r="O200" s="429">
        <f>O199</f>
        <v>0.028000000000000001</v>
      </c>
      <c r="P200" s="821">
        <f>P199</f>
        <v>0</v>
      </c>
      <c r="Q200" s="429">
        <f>Q199</f>
        <v>0.016400000000000001</v>
      </c>
      <c r="R200" s="429">
        <f>R199</f>
        <v>0.00040000000000000002</v>
      </c>
      <c r="S200" s="429">
        <f>S199</f>
        <v>0</v>
      </c>
      <c r="T200" s="823">
        <f>G200*$F200+N200*$M200</f>
        <v>0.59993700000000005</v>
      </c>
      <c r="U200" s="823">
        <f>H200*$F200+O200*$M200</f>
        <v>0.047923</v>
      </c>
      <c r="V200" s="823">
        <f>I200*$F200+P200*$M200</f>
        <v>0.000348</v>
      </c>
      <c r="W200" s="823">
        <f>J200*$F200+Q200*$M200</f>
        <v>0.017096</v>
      </c>
      <c r="X200" s="823">
        <f>K200*$F200+R200*$M200</f>
        <v>0.0178</v>
      </c>
      <c r="Y200" s="823">
        <f>L200*$F200+S200*$M200</f>
        <v>0.0047850000000000002</v>
      </c>
    </row>
    <row r="201">
      <c r="A201" s="421"/>
      <c r="B201" s="89"/>
      <c r="C201" s="89"/>
      <c r="D201" s="824"/>
      <c r="E201" s="824"/>
      <c r="F201" s="819">
        <f>F200</f>
        <v>0.87</v>
      </c>
      <c r="G201" s="429">
        <f>G200</f>
        <v>0.59409999999999996</v>
      </c>
      <c r="H201" s="429">
        <f>H200</f>
        <v>0.050900000000000001</v>
      </c>
      <c r="I201" s="429">
        <f>I200</f>
        <v>0.00040000000000000002</v>
      </c>
      <c r="J201" s="429">
        <f>J200</f>
        <v>0.0172</v>
      </c>
      <c r="K201" s="429">
        <f>K200</f>
        <v>0.020400000000000001</v>
      </c>
      <c r="L201" s="429">
        <f>L200</f>
        <v>0.0054999999999999997</v>
      </c>
      <c r="M201" s="819">
        <f>1-F201</f>
        <v>0.13</v>
      </c>
      <c r="N201" s="429">
        <f>N200</f>
        <v>0.63900000000000001</v>
      </c>
      <c r="O201" s="429">
        <f>O200</f>
        <v>0.028000000000000001</v>
      </c>
      <c r="P201" s="821">
        <f>P200</f>
        <v>0</v>
      </c>
      <c r="Q201" s="429">
        <f>Q200</f>
        <v>0.016400000000000001</v>
      </c>
      <c r="R201" s="429">
        <f>R200</f>
        <v>0.00040000000000000002</v>
      </c>
      <c r="S201" s="429">
        <f>S200</f>
        <v>0</v>
      </c>
      <c r="T201" s="823">
        <f>G201*$F201+N201*$M201</f>
        <v>0.59993700000000005</v>
      </c>
      <c r="U201" s="823">
        <f>H201*$F201+O201*$M201</f>
        <v>0.047923</v>
      </c>
      <c r="V201" s="823">
        <f>I201*$F201+P201*$M201</f>
        <v>0.000348</v>
      </c>
      <c r="W201" s="823">
        <f>J201*$F201+Q201*$M201</f>
        <v>0.017096</v>
      </c>
      <c r="X201" s="823">
        <f>K201*$F201+R201*$M201</f>
        <v>0.0178</v>
      </c>
      <c r="Y201" s="823">
        <f>L201*$F201+S201*$M201</f>
        <v>0.0047850000000000002</v>
      </c>
    </row>
    <row r="202">
      <c r="A202" s="421"/>
      <c r="B202" s="89"/>
      <c r="C202" s="89"/>
      <c r="D202" s="824"/>
      <c r="E202" s="824"/>
      <c r="F202" s="819">
        <f>F201</f>
        <v>0.87</v>
      </c>
      <c r="G202" s="429">
        <f>G201</f>
        <v>0.59409999999999996</v>
      </c>
      <c r="H202" s="429">
        <f>H201</f>
        <v>0.050900000000000001</v>
      </c>
      <c r="I202" s="429">
        <f>I201</f>
        <v>0.00040000000000000002</v>
      </c>
      <c r="J202" s="429">
        <f>J201</f>
        <v>0.0172</v>
      </c>
      <c r="K202" s="429">
        <f>K201</f>
        <v>0.020400000000000001</v>
      </c>
      <c r="L202" s="429">
        <f>L201</f>
        <v>0.0054999999999999997</v>
      </c>
      <c r="M202" s="819">
        <f>1-F202</f>
        <v>0.13</v>
      </c>
      <c r="N202" s="429">
        <f>N201</f>
        <v>0.63900000000000001</v>
      </c>
      <c r="O202" s="429">
        <f>O201</f>
        <v>0.028000000000000001</v>
      </c>
      <c r="P202" s="821">
        <f>P201</f>
        <v>0</v>
      </c>
      <c r="Q202" s="429">
        <f>Q201</f>
        <v>0.016400000000000001</v>
      </c>
      <c r="R202" s="429">
        <f>R201</f>
        <v>0.00040000000000000002</v>
      </c>
      <c r="S202" s="429">
        <f>S201</f>
        <v>0</v>
      </c>
      <c r="T202" s="823">
        <f>G202*$F202+N202*$M202</f>
        <v>0.59993700000000005</v>
      </c>
      <c r="U202" s="823">
        <f>H202*$F202+O202*$M202</f>
        <v>0.047923</v>
      </c>
      <c r="V202" s="823">
        <f>I202*$F202+P202*$M202</f>
        <v>0.000348</v>
      </c>
      <c r="W202" s="823">
        <f>J202*$F202+Q202*$M202</f>
        <v>0.017096</v>
      </c>
      <c r="X202" s="823">
        <f>K202*$F202+R202*$M202</f>
        <v>0.0178</v>
      </c>
      <c r="Y202" s="823">
        <f>L202*$F202+S202*$M202</f>
        <v>0.0047850000000000002</v>
      </c>
    </row>
    <row r="203">
      <c r="A203" s="421"/>
      <c r="B203" s="89"/>
      <c r="C203" s="89"/>
      <c r="D203" s="824"/>
      <c r="E203" s="824"/>
      <c r="F203" s="819">
        <f>F202</f>
        <v>0.87</v>
      </c>
      <c r="G203" s="429">
        <f>G202</f>
        <v>0.59409999999999996</v>
      </c>
      <c r="H203" s="429">
        <f>H202</f>
        <v>0.050900000000000001</v>
      </c>
      <c r="I203" s="429">
        <f>I202</f>
        <v>0.00040000000000000002</v>
      </c>
      <c r="J203" s="429">
        <f>J202</f>
        <v>0.0172</v>
      </c>
      <c r="K203" s="429">
        <f>K202</f>
        <v>0.020400000000000001</v>
      </c>
      <c r="L203" s="429">
        <f>L202</f>
        <v>0.0054999999999999997</v>
      </c>
      <c r="M203" s="819">
        <f>1-F203</f>
        <v>0.13</v>
      </c>
      <c r="N203" s="429">
        <f>N202</f>
        <v>0.63900000000000001</v>
      </c>
      <c r="O203" s="429">
        <f>O202</f>
        <v>0.028000000000000001</v>
      </c>
      <c r="P203" s="821">
        <f>P202</f>
        <v>0</v>
      </c>
      <c r="Q203" s="429">
        <f>Q202</f>
        <v>0.016400000000000001</v>
      </c>
      <c r="R203" s="429">
        <f>R202</f>
        <v>0.00040000000000000002</v>
      </c>
      <c r="S203" s="429">
        <f>S202</f>
        <v>0</v>
      </c>
      <c r="T203" s="823">
        <f>G203*$F203+N203*$M203</f>
        <v>0.59993700000000005</v>
      </c>
      <c r="U203" s="823">
        <f>H203*$F203+O203*$M203</f>
        <v>0.047923</v>
      </c>
      <c r="V203" s="823">
        <f>I203*$F203+P203*$M203</f>
        <v>0.000348</v>
      </c>
      <c r="W203" s="823">
        <f>J203*$F203+Q203*$M203</f>
        <v>0.017096</v>
      </c>
      <c r="X203" s="823">
        <f>K203*$F203+R203*$M203</f>
        <v>0.0178</v>
      </c>
      <c r="Y203" s="823">
        <f>L203*$F203+S203*$M203</f>
        <v>0.0047850000000000002</v>
      </c>
    </row>
    <row r="204">
      <c r="A204" s="421"/>
      <c r="B204" s="89"/>
      <c r="C204" s="89"/>
      <c r="D204" s="824"/>
      <c r="E204" s="824"/>
      <c r="F204" s="819">
        <f>F203</f>
        <v>0.87</v>
      </c>
      <c r="G204" s="429">
        <f>G203</f>
        <v>0.59409999999999996</v>
      </c>
      <c r="H204" s="429">
        <f>H203</f>
        <v>0.050900000000000001</v>
      </c>
      <c r="I204" s="429">
        <f>I203</f>
        <v>0.00040000000000000002</v>
      </c>
      <c r="J204" s="429">
        <f>J203</f>
        <v>0.0172</v>
      </c>
      <c r="K204" s="429">
        <f>K203</f>
        <v>0.020400000000000001</v>
      </c>
      <c r="L204" s="429">
        <f>L203</f>
        <v>0.0054999999999999997</v>
      </c>
      <c r="M204" s="819">
        <f>1-F204</f>
        <v>0.13</v>
      </c>
      <c r="N204" s="429">
        <f>N203</f>
        <v>0.63900000000000001</v>
      </c>
      <c r="O204" s="429">
        <f>O203</f>
        <v>0.028000000000000001</v>
      </c>
      <c r="P204" s="821">
        <f>P203</f>
        <v>0</v>
      </c>
      <c r="Q204" s="429">
        <f>Q203</f>
        <v>0.016400000000000001</v>
      </c>
      <c r="R204" s="429">
        <f>R203</f>
        <v>0.00040000000000000002</v>
      </c>
      <c r="S204" s="429">
        <f>S203</f>
        <v>0</v>
      </c>
      <c r="T204" s="823">
        <f>G204*$F204+N204*$M204</f>
        <v>0.59993700000000005</v>
      </c>
      <c r="U204" s="823">
        <f>H204*$F204+O204*$M204</f>
        <v>0.047923</v>
      </c>
      <c r="V204" s="823">
        <f>I204*$F204+P204*$M204</f>
        <v>0.000348</v>
      </c>
      <c r="W204" s="823">
        <f>J204*$F204+Q204*$M204</f>
        <v>0.017096</v>
      </c>
      <c r="X204" s="823">
        <f>K204*$F204+R204*$M204</f>
        <v>0.0178</v>
      </c>
      <c r="Y204" s="823">
        <f>L204*$F204+S204*$M204</f>
        <v>0.0047850000000000002</v>
      </c>
    </row>
    <row r="205">
      <c r="A205" s="421"/>
      <c r="B205" s="89"/>
      <c r="C205" s="89"/>
      <c r="D205" s="824"/>
      <c r="E205" s="824"/>
      <c r="F205" s="819">
        <f>F204</f>
        <v>0.87</v>
      </c>
      <c r="G205" s="429">
        <f>G204</f>
        <v>0.59409999999999996</v>
      </c>
      <c r="H205" s="429">
        <f>H204</f>
        <v>0.050900000000000001</v>
      </c>
      <c r="I205" s="429">
        <f>I204</f>
        <v>0.00040000000000000002</v>
      </c>
      <c r="J205" s="429">
        <f>J204</f>
        <v>0.0172</v>
      </c>
      <c r="K205" s="429">
        <f>K204</f>
        <v>0.020400000000000001</v>
      </c>
      <c r="L205" s="429">
        <f>L204</f>
        <v>0.0054999999999999997</v>
      </c>
      <c r="M205" s="819">
        <f>1-F205</f>
        <v>0.13</v>
      </c>
      <c r="N205" s="429">
        <f>N204</f>
        <v>0.63900000000000001</v>
      </c>
      <c r="O205" s="429">
        <f>O204</f>
        <v>0.028000000000000001</v>
      </c>
      <c r="P205" s="821">
        <f>P204</f>
        <v>0</v>
      </c>
      <c r="Q205" s="429">
        <f>Q204</f>
        <v>0.016400000000000001</v>
      </c>
      <c r="R205" s="429">
        <f>R204</f>
        <v>0.00040000000000000002</v>
      </c>
      <c r="S205" s="429">
        <f>S204</f>
        <v>0</v>
      </c>
      <c r="T205" s="823">
        <f>G205*$F205+N205*$M205</f>
        <v>0.59993700000000005</v>
      </c>
      <c r="U205" s="823">
        <f>H205*$F205+O205*$M205</f>
        <v>0.047923</v>
      </c>
      <c r="V205" s="823">
        <f>I205*$F205+P205*$M205</f>
        <v>0.000348</v>
      </c>
      <c r="W205" s="823">
        <f>J205*$F205+Q205*$M205</f>
        <v>0.017096</v>
      </c>
      <c r="X205" s="823">
        <f>K205*$F205+R205*$M205</f>
        <v>0.0178</v>
      </c>
      <c r="Y205" s="823">
        <f>L205*$F205+S205*$M205</f>
        <v>0.0047850000000000002</v>
      </c>
    </row>
    <row r="206">
      <c r="A206" s="421"/>
      <c r="B206" s="89"/>
      <c r="C206" s="89"/>
      <c r="D206" s="824"/>
      <c r="E206" s="824"/>
      <c r="F206" s="819">
        <f>F205</f>
        <v>0.87</v>
      </c>
      <c r="G206" s="429">
        <f>G205</f>
        <v>0.59409999999999996</v>
      </c>
      <c r="H206" s="429">
        <f>H205</f>
        <v>0.050900000000000001</v>
      </c>
      <c r="I206" s="429">
        <f>I205</f>
        <v>0.00040000000000000002</v>
      </c>
      <c r="J206" s="429">
        <f>J205</f>
        <v>0.0172</v>
      </c>
      <c r="K206" s="429">
        <f>K205</f>
        <v>0.020400000000000001</v>
      </c>
      <c r="L206" s="429">
        <f>L205</f>
        <v>0.0054999999999999997</v>
      </c>
      <c r="M206" s="819">
        <f>1-F206</f>
        <v>0.13</v>
      </c>
      <c r="N206" s="429">
        <f>N205</f>
        <v>0.63900000000000001</v>
      </c>
      <c r="O206" s="429">
        <f>O205</f>
        <v>0.028000000000000001</v>
      </c>
      <c r="P206" s="821">
        <f>P205</f>
        <v>0</v>
      </c>
      <c r="Q206" s="429">
        <f>Q205</f>
        <v>0.016400000000000001</v>
      </c>
      <c r="R206" s="429">
        <f>R205</f>
        <v>0.00040000000000000002</v>
      </c>
      <c r="S206" s="429">
        <f>S205</f>
        <v>0</v>
      </c>
      <c r="T206" s="823">
        <f>G206*$F206+N206*$M206</f>
        <v>0.59993700000000005</v>
      </c>
      <c r="U206" s="823">
        <f>H206*$F206+O206*$M206</f>
        <v>0.047923</v>
      </c>
      <c r="V206" s="823">
        <f>I206*$F206+P206*$M206</f>
        <v>0.000348</v>
      </c>
      <c r="W206" s="823">
        <f>J206*$F206+Q206*$M206</f>
        <v>0.017096</v>
      </c>
      <c r="X206" s="823">
        <f>K206*$F206+R206*$M206</f>
        <v>0.0178</v>
      </c>
      <c r="Y206" s="823">
        <f>L206*$F206+S206*$M206</f>
        <v>0.0047850000000000002</v>
      </c>
    </row>
    <row r="207">
      <c r="A207" s="421"/>
      <c r="B207" s="89"/>
      <c r="C207" s="89"/>
      <c r="D207" s="824"/>
      <c r="E207" s="824"/>
      <c r="F207" s="819">
        <f>F206</f>
        <v>0.87</v>
      </c>
      <c r="G207" s="429">
        <f>G206</f>
        <v>0.59409999999999996</v>
      </c>
      <c r="H207" s="429">
        <f>H206</f>
        <v>0.050900000000000001</v>
      </c>
      <c r="I207" s="429">
        <f>I206</f>
        <v>0.00040000000000000002</v>
      </c>
      <c r="J207" s="429">
        <f>J206</f>
        <v>0.0172</v>
      </c>
      <c r="K207" s="429">
        <f>K206</f>
        <v>0.020400000000000001</v>
      </c>
      <c r="L207" s="429">
        <f>L206</f>
        <v>0.0054999999999999997</v>
      </c>
      <c r="M207" s="819">
        <f>1-F207</f>
        <v>0.13</v>
      </c>
      <c r="N207" s="429">
        <f>N206</f>
        <v>0.63900000000000001</v>
      </c>
      <c r="O207" s="429">
        <f>O206</f>
        <v>0.028000000000000001</v>
      </c>
      <c r="P207" s="821">
        <f>P206</f>
        <v>0</v>
      </c>
      <c r="Q207" s="429">
        <f>Q206</f>
        <v>0.016400000000000001</v>
      </c>
      <c r="R207" s="429">
        <f>R206</f>
        <v>0.00040000000000000002</v>
      </c>
      <c r="S207" s="429">
        <f>S206</f>
        <v>0</v>
      </c>
      <c r="T207" s="823">
        <f>G207*$F207+N207*$M207</f>
        <v>0.59993700000000005</v>
      </c>
      <c r="U207" s="823">
        <f>H207*$F207+O207*$M207</f>
        <v>0.047923</v>
      </c>
      <c r="V207" s="823">
        <f>I207*$F207+P207*$M207</f>
        <v>0.000348</v>
      </c>
      <c r="W207" s="823">
        <f>J207*$F207+Q207*$M207</f>
        <v>0.017096</v>
      </c>
      <c r="X207" s="823">
        <f>K207*$F207+R207*$M207</f>
        <v>0.0178</v>
      </c>
      <c r="Y207" s="823">
        <f>L207*$F207+S207*$M207</f>
        <v>0.0047850000000000002</v>
      </c>
    </row>
    <row r="208">
      <c r="A208" s="421"/>
      <c r="B208" s="89"/>
      <c r="C208" s="89"/>
      <c r="D208" s="824"/>
      <c r="E208" s="824"/>
      <c r="F208" s="819">
        <f>F207</f>
        <v>0.87</v>
      </c>
      <c r="G208" s="429">
        <f>G207</f>
        <v>0.59409999999999996</v>
      </c>
      <c r="H208" s="429">
        <f>H207</f>
        <v>0.050900000000000001</v>
      </c>
      <c r="I208" s="429">
        <f>I207</f>
        <v>0.00040000000000000002</v>
      </c>
      <c r="J208" s="429">
        <f>J207</f>
        <v>0.0172</v>
      </c>
      <c r="K208" s="429">
        <f>K207</f>
        <v>0.020400000000000001</v>
      </c>
      <c r="L208" s="429">
        <f>L207</f>
        <v>0.0054999999999999997</v>
      </c>
      <c r="M208" s="819">
        <f>1-F208</f>
        <v>0.13</v>
      </c>
      <c r="N208" s="429">
        <f>N207</f>
        <v>0.63900000000000001</v>
      </c>
      <c r="O208" s="429">
        <f>O207</f>
        <v>0.028000000000000001</v>
      </c>
      <c r="P208" s="821">
        <f>P207</f>
        <v>0</v>
      </c>
      <c r="Q208" s="429">
        <f>Q207</f>
        <v>0.016400000000000001</v>
      </c>
      <c r="R208" s="429">
        <f>R207</f>
        <v>0.00040000000000000002</v>
      </c>
      <c r="S208" s="429">
        <f>S207</f>
        <v>0</v>
      </c>
      <c r="T208" s="823">
        <f>G208*$F208+N208*$M208</f>
        <v>0.59993700000000005</v>
      </c>
      <c r="U208" s="823">
        <f>H208*$F208+O208*$M208</f>
        <v>0.047923</v>
      </c>
      <c r="V208" s="823">
        <f>I208*$F208+P208*$M208</f>
        <v>0.000348</v>
      </c>
      <c r="W208" s="823">
        <f>J208*$F208+Q208*$M208</f>
        <v>0.017096</v>
      </c>
      <c r="X208" s="823">
        <f>K208*$F208+R208*$M208</f>
        <v>0.0178</v>
      </c>
      <c r="Y208" s="823">
        <f>L208*$F208+S208*$M208</f>
        <v>0.0047850000000000002</v>
      </c>
    </row>
    <row r="209">
      <c r="A209" s="421"/>
      <c r="B209" s="89"/>
      <c r="C209" s="89"/>
      <c r="D209" s="824"/>
      <c r="E209" s="824"/>
      <c r="F209" s="819">
        <f>F208</f>
        <v>0.87</v>
      </c>
      <c r="G209" s="429">
        <f>G208</f>
        <v>0.59409999999999996</v>
      </c>
      <c r="H209" s="429">
        <f>H208</f>
        <v>0.050900000000000001</v>
      </c>
      <c r="I209" s="429">
        <f>I208</f>
        <v>0.00040000000000000002</v>
      </c>
      <c r="J209" s="429">
        <f>J208</f>
        <v>0.0172</v>
      </c>
      <c r="K209" s="429">
        <f>K208</f>
        <v>0.020400000000000001</v>
      </c>
      <c r="L209" s="429">
        <f>L208</f>
        <v>0.0054999999999999997</v>
      </c>
      <c r="M209" s="819">
        <f>1-F209</f>
        <v>0.13</v>
      </c>
      <c r="N209" s="429">
        <f>N208</f>
        <v>0.63900000000000001</v>
      </c>
      <c r="O209" s="429">
        <f>O208</f>
        <v>0.028000000000000001</v>
      </c>
      <c r="P209" s="821">
        <f>P208</f>
        <v>0</v>
      </c>
      <c r="Q209" s="429">
        <f>Q208</f>
        <v>0.016400000000000001</v>
      </c>
      <c r="R209" s="429">
        <f>R208</f>
        <v>0.00040000000000000002</v>
      </c>
      <c r="S209" s="429">
        <f>S208</f>
        <v>0</v>
      </c>
      <c r="T209" s="823">
        <f>G209*$F209+N209*$M209</f>
        <v>0.59993700000000005</v>
      </c>
      <c r="U209" s="823">
        <f>H209*$F209+O209*$M209</f>
        <v>0.047923</v>
      </c>
      <c r="V209" s="823">
        <f>I209*$F209+P209*$M209</f>
        <v>0.000348</v>
      </c>
      <c r="W209" s="823">
        <f>J209*$F209+Q209*$M209</f>
        <v>0.017096</v>
      </c>
      <c r="X209" s="823">
        <f>K209*$F209+R209*$M209</f>
        <v>0.0178</v>
      </c>
      <c r="Y209" s="823">
        <f>L209*$F209+S209*$M209</f>
        <v>0.0047850000000000002</v>
      </c>
    </row>
    <row r="210">
      <c r="A210" s="421"/>
      <c r="B210" s="89"/>
      <c r="C210" s="89"/>
      <c r="D210" s="824"/>
      <c r="E210" s="824"/>
      <c r="F210" s="819">
        <f>F209</f>
        <v>0.87</v>
      </c>
      <c r="G210" s="429">
        <f>G209</f>
        <v>0.59409999999999996</v>
      </c>
      <c r="H210" s="429">
        <f>H209</f>
        <v>0.050900000000000001</v>
      </c>
      <c r="I210" s="429">
        <f>I209</f>
        <v>0.00040000000000000002</v>
      </c>
      <c r="J210" s="429">
        <f>J209</f>
        <v>0.0172</v>
      </c>
      <c r="K210" s="429">
        <f>K209</f>
        <v>0.020400000000000001</v>
      </c>
      <c r="L210" s="429">
        <f>L209</f>
        <v>0.0054999999999999997</v>
      </c>
      <c r="M210" s="819">
        <f>1-F210</f>
        <v>0.13</v>
      </c>
      <c r="N210" s="429">
        <f>N209</f>
        <v>0.63900000000000001</v>
      </c>
      <c r="O210" s="429">
        <f>O209</f>
        <v>0.028000000000000001</v>
      </c>
      <c r="P210" s="821">
        <f>P209</f>
        <v>0</v>
      </c>
      <c r="Q210" s="429">
        <f>Q209</f>
        <v>0.016400000000000001</v>
      </c>
      <c r="R210" s="429">
        <f>R209</f>
        <v>0.00040000000000000002</v>
      </c>
      <c r="S210" s="429">
        <f>S209</f>
        <v>0</v>
      </c>
      <c r="T210" s="823">
        <f>G210*$F210+N210*$M210</f>
        <v>0.59993700000000005</v>
      </c>
      <c r="U210" s="823">
        <f>H210*$F210+O210*$M210</f>
        <v>0.047923</v>
      </c>
      <c r="V210" s="823">
        <f>I210*$F210+P210*$M210</f>
        <v>0.000348</v>
      </c>
      <c r="W210" s="823">
        <f>J210*$F210+Q210*$M210</f>
        <v>0.017096</v>
      </c>
      <c r="X210" s="823">
        <f>K210*$F210+R210*$M210</f>
        <v>0.0178</v>
      </c>
      <c r="Y210" s="823">
        <f>L210*$F210+S210*$M210</f>
        <v>0.0047850000000000002</v>
      </c>
    </row>
    <row r="211">
      <c r="A211" s="421"/>
      <c r="B211" s="89"/>
      <c r="C211" s="89"/>
      <c r="D211" s="824"/>
      <c r="E211" s="824"/>
      <c r="F211" s="819">
        <f>F210</f>
        <v>0.87</v>
      </c>
      <c r="G211" s="429">
        <f>G210</f>
        <v>0.59409999999999996</v>
      </c>
      <c r="H211" s="429">
        <f>H210</f>
        <v>0.050900000000000001</v>
      </c>
      <c r="I211" s="429">
        <f>I210</f>
        <v>0.00040000000000000002</v>
      </c>
      <c r="J211" s="429">
        <f>J210</f>
        <v>0.0172</v>
      </c>
      <c r="K211" s="429">
        <f>K210</f>
        <v>0.020400000000000001</v>
      </c>
      <c r="L211" s="429">
        <f>L210</f>
        <v>0.0054999999999999997</v>
      </c>
      <c r="M211" s="819">
        <f>1-F211</f>
        <v>0.13</v>
      </c>
      <c r="N211" s="429">
        <f>N210</f>
        <v>0.63900000000000001</v>
      </c>
      <c r="O211" s="429">
        <f>O210</f>
        <v>0.028000000000000001</v>
      </c>
      <c r="P211" s="821">
        <f>P210</f>
        <v>0</v>
      </c>
      <c r="Q211" s="429">
        <f>Q210</f>
        <v>0.016400000000000001</v>
      </c>
      <c r="R211" s="429">
        <f>R210</f>
        <v>0.00040000000000000002</v>
      </c>
      <c r="S211" s="429">
        <f>S210</f>
        <v>0</v>
      </c>
      <c r="T211" s="823">
        <f>G211*$F211+N211*$M211</f>
        <v>0.59993700000000005</v>
      </c>
      <c r="U211" s="823">
        <f>H211*$F211+O211*$M211</f>
        <v>0.047923</v>
      </c>
      <c r="V211" s="823">
        <f>I211*$F211+P211*$M211</f>
        <v>0.000348</v>
      </c>
      <c r="W211" s="823">
        <f>J211*$F211+Q211*$M211</f>
        <v>0.017096</v>
      </c>
      <c r="X211" s="823">
        <f>K211*$F211+R211*$M211</f>
        <v>0.0178</v>
      </c>
      <c r="Y211" s="823">
        <f>L211*$F211+S211*$M211</f>
        <v>0.0047850000000000002</v>
      </c>
    </row>
    <row r="212">
      <c r="A212" s="421"/>
      <c r="B212" s="89"/>
      <c r="C212" s="89"/>
      <c r="D212" s="824"/>
      <c r="E212" s="824"/>
      <c r="F212" s="819">
        <f>F211</f>
        <v>0.87</v>
      </c>
      <c r="G212" s="429">
        <f>G211</f>
        <v>0.59409999999999996</v>
      </c>
      <c r="H212" s="429">
        <f>H211</f>
        <v>0.050900000000000001</v>
      </c>
      <c r="I212" s="429">
        <f>I211</f>
        <v>0.00040000000000000002</v>
      </c>
      <c r="J212" s="429">
        <f>J211</f>
        <v>0.0172</v>
      </c>
      <c r="K212" s="429">
        <f>K211</f>
        <v>0.020400000000000001</v>
      </c>
      <c r="L212" s="429">
        <f>L211</f>
        <v>0.0054999999999999997</v>
      </c>
      <c r="M212" s="819">
        <f>1-F212</f>
        <v>0.13</v>
      </c>
      <c r="N212" s="429">
        <f>N211</f>
        <v>0.63900000000000001</v>
      </c>
      <c r="O212" s="429">
        <f>O211</f>
        <v>0.028000000000000001</v>
      </c>
      <c r="P212" s="821">
        <f>P211</f>
        <v>0</v>
      </c>
      <c r="Q212" s="429">
        <f>Q211</f>
        <v>0.016400000000000001</v>
      </c>
      <c r="R212" s="429">
        <f>R211</f>
        <v>0.00040000000000000002</v>
      </c>
      <c r="S212" s="429">
        <f>S211</f>
        <v>0</v>
      </c>
      <c r="T212" s="823">
        <f>G212*$F212+N212*$M212</f>
        <v>0.59993700000000005</v>
      </c>
      <c r="U212" s="823">
        <f>H212*$F212+O212*$M212</f>
        <v>0.047923</v>
      </c>
      <c r="V212" s="823">
        <f>I212*$F212+P212*$M212</f>
        <v>0.000348</v>
      </c>
      <c r="W212" s="823">
        <f>J212*$F212+Q212*$M212</f>
        <v>0.017096</v>
      </c>
      <c r="X212" s="823">
        <f>K212*$F212+R212*$M212</f>
        <v>0.0178</v>
      </c>
      <c r="Y212" s="823">
        <f>L212*$F212+S212*$M212</f>
        <v>0.0047850000000000002</v>
      </c>
    </row>
    <row r="213">
      <c r="A213" s="421"/>
      <c r="B213" s="89"/>
      <c r="C213" s="89"/>
      <c r="D213" s="824"/>
      <c r="E213" s="824"/>
      <c r="F213" s="819">
        <f>F212</f>
        <v>0.87</v>
      </c>
      <c r="G213" s="429">
        <f>G212</f>
        <v>0.59409999999999996</v>
      </c>
      <c r="H213" s="429">
        <f>H212</f>
        <v>0.050900000000000001</v>
      </c>
      <c r="I213" s="429">
        <f>I212</f>
        <v>0.00040000000000000002</v>
      </c>
      <c r="J213" s="429">
        <f>J212</f>
        <v>0.0172</v>
      </c>
      <c r="K213" s="429">
        <f>K212</f>
        <v>0.020400000000000001</v>
      </c>
      <c r="L213" s="429">
        <f>L212</f>
        <v>0.0054999999999999997</v>
      </c>
      <c r="M213" s="819">
        <f>1-F213</f>
        <v>0.13</v>
      </c>
      <c r="N213" s="429">
        <f>N212</f>
        <v>0.63900000000000001</v>
      </c>
      <c r="O213" s="429">
        <f>O212</f>
        <v>0.028000000000000001</v>
      </c>
      <c r="P213" s="821">
        <f>P212</f>
        <v>0</v>
      </c>
      <c r="Q213" s="429">
        <f>Q212</f>
        <v>0.016400000000000001</v>
      </c>
      <c r="R213" s="429">
        <f>R212</f>
        <v>0.00040000000000000002</v>
      </c>
      <c r="S213" s="429">
        <f>S212</f>
        <v>0</v>
      </c>
      <c r="T213" s="823">
        <f>G213*$F213+N213*$M213</f>
        <v>0.59993700000000005</v>
      </c>
      <c r="U213" s="823">
        <f>H213*$F213+O213*$M213</f>
        <v>0.047923</v>
      </c>
      <c r="V213" s="823">
        <f>I213*$F213+P213*$M213</f>
        <v>0.000348</v>
      </c>
      <c r="W213" s="823">
        <f>J213*$F213+Q213*$M213</f>
        <v>0.017096</v>
      </c>
      <c r="X213" s="823">
        <f>K213*$F213+R213*$M213</f>
        <v>0.0178</v>
      </c>
      <c r="Y213" s="823">
        <f>L213*$F213+S213*$M213</f>
        <v>0.0047850000000000002</v>
      </c>
    </row>
    <row r="214">
      <c r="A214" s="421"/>
      <c r="B214" s="89"/>
      <c r="C214" s="89"/>
      <c r="D214" s="824"/>
      <c r="E214" s="824"/>
      <c r="F214" s="819">
        <f>F213</f>
        <v>0.87</v>
      </c>
      <c r="G214" s="429">
        <f>G213</f>
        <v>0.59409999999999996</v>
      </c>
      <c r="H214" s="429">
        <f>H213</f>
        <v>0.050900000000000001</v>
      </c>
      <c r="I214" s="429">
        <f>I213</f>
        <v>0.00040000000000000002</v>
      </c>
      <c r="J214" s="429">
        <f>J213</f>
        <v>0.0172</v>
      </c>
      <c r="K214" s="429">
        <f>K213</f>
        <v>0.020400000000000001</v>
      </c>
      <c r="L214" s="429">
        <f>L213</f>
        <v>0.0054999999999999997</v>
      </c>
      <c r="M214" s="819">
        <f>1-F214</f>
        <v>0.13</v>
      </c>
      <c r="N214" s="429">
        <f>N213</f>
        <v>0.63900000000000001</v>
      </c>
      <c r="O214" s="429">
        <f>O213</f>
        <v>0.028000000000000001</v>
      </c>
      <c r="P214" s="821">
        <f>P213</f>
        <v>0</v>
      </c>
      <c r="Q214" s="429">
        <f>Q213</f>
        <v>0.016400000000000001</v>
      </c>
      <c r="R214" s="429">
        <f>R213</f>
        <v>0.00040000000000000002</v>
      </c>
      <c r="S214" s="429">
        <f>S213</f>
        <v>0</v>
      </c>
      <c r="T214" s="823">
        <f>G214*$F214+N214*$M214</f>
        <v>0.59993700000000005</v>
      </c>
      <c r="U214" s="823">
        <f>H214*$F214+O214*$M214</f>
        <v>0.047923</v>
      </c>
      <c r="V214" s="823">
        <f>I214*$F214+P214*$M214</f>
        <v>0.000348</v>
      </c>
      <c r="W214" s="823">
        <f>J214*$F214+Q214*$M214</f>
        <v>0.017096</v>
      </c>
      <c r="X214" s="823">
        <f>K214*$F214+R214*$M214</f>
        <v>0.0178</v>
      </c>
      <c r="Y214" s="823">
        <f>L214*$F214+S214*$M214</f>
        <v>0.0047850000000000002</v>
      </c>
    </row>
    <row r="215">
      <c r="A215" s="421"/>
      <c r="B215" s="89"/>
      <c r="C215" s="89"/>
      <c r="D215" s="824"/>
      <c r="E215" s="824"/>
      <c r="F215" s="819">
        <f>F214</f>
        <v>0.87</v>
      </c>
      <c r="G215" s="429">
        <f>G214</f>
        <v>0.59409999999999996</v>
      </c>
      <c r="H215" s="429">
        <f>H214</f>
        <v>0.050900000000000001</v>
      </c>
      <c r="I215" s="429">
        <f>I214</f>
        <v>0.00040000000000000002</v>
      </c>
      <c r="J215" s="429">
        <f>J214</f>
        <v>0.0172</v>
      </c>
      <c r="K215" s="429">
        <f>K214</f>
        <v>0.020400000000000001</v>
      </c>
      <c r="L215" s="429">
        <f>L214</f>
        <v>0.0054999999999999997</v>
      </c>
      <c r="M215" s="819">
        <f>1-F215</f>
        <v>0.13</v>
      </c>
      <c r="N215" s="429">
        <f>N214</f>
        <v>0.63900000000000001</v>
      </c>
      <c r="O215" s="429">
        <f>O214</f>
        <v>0.028000000000000001</v>
      </c>
      <c r="P215" s="821">
        <f>P214</f>
        <v>0</v>
      </c>
      <c r="Q215" s="429">
        <f>Q214</f>
        <v>0.016400000000000001</v>
      </c>
      <c r="R215" s="429">
        <f>R214</f>
        <v>0.00040000000000000002</v>
      </c>
      <c r="S215" s="429">
        <f>S214</f>
        <v>0</v>
      </c>
      <c r="T215" s="823">
        <f>G215*$F215+N215*$M215</f>
        <v>0.59993700000000005</v>
      </c>
      <c r="U215" s="823">
        <f>H215*$F215+O215*$M215</f>
        <v>0.047923</v>
      </c>
      <c r="V215" s="823">
        <f>I215*$F215+P215*$M215</f>
        <v>0.000348</v>
      </c>
      <c r="W215" s="823">
        <f>J215*$F215+Q215*$M215</f>
        <v>0.017096</v>
      </c>
      <c r="X215" s="823">
        <f>K215*$F215+R215*$M215</f>
        <v>0.0178</v>
      </c>
      <c r="Y215" s="823">
        <f>L215*$F215+S215*$M215</f>
        <v>0.0047850000000000002</v>
      </c>
    </row>
    <row r="216">
      <c r="A216" s="421"/>
      <c r="B216" s="89"/>
      <c r="C216" s="89"/>
      <c r="D216" s="824"/>
      <c r="E216" s="824"/>
      <c r="F216" s="819">
        <f>F215</f>
        <v>0.87</v>
      </c>
      <c r="G216" s="429">
        <f>G215</f>
        <v>0.59409999999999996</v>
      </c>
      <c r="H216" s="429">
        <f>H215</f>
        <v>0.050900000000000001</v>
      </c>
      <c r="I216" s="429">
        <f>I215</f>
        <v>0.00040000000000000002</v>
      </c>
      <c r="J216" s="429">
        <f>J215</f>
        <v>0.0172</v>
      </c>
      <c r="K216" s="429">
        <f>K215</f>
        <v>0.020400000000000001</v>
      </c>
      <c r="L216" s="429">
        <f>L215</f>
        <v>0.0054999999999999997</v>
      </c>
      <c r="M216" s="819">
        <f>1-F216</f>
        <v>0.13</v>
      </c>
      <c r="N216" s="429">
        <f>N215</f>
        <v>0.63900000000000001</v>
      </c>
      <c r="O216" s="429">
        <f>O215</f>
        <v>0.028000000000000001</v>
      </c>
      <c r="P216" s="821">
        <f>P215</f>
        <v>0</v>
      </c>
      <c r="Q216" s="429">
        <f>Q215</f>
        <v>0.016400000000000001</v>
      </c>
      <c r="R216" s="429">
        <f>R215</f>
        <v>0.00040000000000000002</v>
      </c>
      <c r="S216" s="429">
        <f>S215</f>
        <v>0</v>
      </c>
      <c r="T216" s="823">
        <f>G216*$F216+N216*$M216</f>
        <v>0.59993700000000005</v>
      </c>
      <c r="U216" s="823">
        <f>H216*$F216+O216*$M216</f>
        <v>0.047923</v>
      </c>
      <c r="V216" s="823">
        <f>I216*$F216+P216*$M216</f>
        <v>0.000348</v>
      </c>
      <c r="W216" s="823">
        <f>J216*$F216+Q216*$M216</f>
        <v>0.017096</v>
      </c>
      <c r="X216" s="823">
        <f>K216*$F216+R216*$M216</f>
        <v>0.0178</v>
      </c>
      <c r="Y216" s="823">
        <f>L216*$F216+S216*$M216</f>
        <v>0.0047850000000000002</v>
      </c>
    </row>
    <row r="217">
      <c r="A217" s="421"/>
      <c r="B217" s="89"/>
      <c r="C217" s="89"/>
      <c r="D217" s="824"/>
      <c r="E217" s="824"/>
      <c r="F217" s="819">
        <f>F216</f>
        <v>0.87</v>
      </c>
      <c r="G217" s="429">
        <f>G216</f>
        <v>0.59409999999999996</v>
      </c>
      <c r="H217" s="429">
        <f>H216</f>
        <v>0.050900000000000001</v>
      </c>
      <c r="I217" s="429">
        <f>I216</f>
        <v>0.00040000000000000002</v>
      </c>
      <c r="J217" s="429">
        <f>J216</f>
        <v>0.0172</v>
      </c>
      <c r="K217" s="429">
        <f>K216</f>
        <v>0.020400000000000001</v>
      </c>
      <c r="L217" s="429">
        <f>L216</f>
        <v>0.0054999999999999997</v>
      </c>
      <c r="M217" s="819">
        <f>1-F217</f>
        <v>0.13</v>
      </c>
      <c r="N217" s="429">
        <f>N216</f>
        <v>0.63900000000000001</v>
      </c>
      <c r="O217" s="429">
        <f>O216</f>
        <v>0.028000000000000001</v>
      </c>
      <c r="P217" s="821">
        <f>P216</f>
        <v>0</v>
      </c>
      <c r="Q217" s="429">
        <f>Q216</f>
        <v>0.016400000000000001</v>
      </c>
      <c r="R217" s="429">
        <f>R216</f>
        <v>0.00040000000000000002</v>
      </c>
      <c r="S217" s="429">
        <f>S216</f>
        <v>0</v>
      </c>
      <c r="T217" s="823">
        <f>G217*$F217+N217*$M217</f>
        <v>0.59993700000000005</v>
      </c>
      <c r="U217" s="823">
        <f>H217*$F217+O217*$M217</f>
        <v>0.047923</v>
      </c>
      <c r="V217" s="823">
        <f>I217*$F217+P217*$M217</f>
        <v>0.000348</v>
      </c>
      <c r="W217" s="823">
        <f>J217*$F217+Q217*$M217</f>
        <v>0.017096</v>
      </c>
      <c r="X217" s="823">
        <f>K217*$F217+R217*$M217</f>
        <v>0.0178</v>
      </c>
      <c r="Y217" s="823">
        <f>L217*$F217+S217*$M217</f>
        <v>0.0047850000000000002</v>
      </c>
    </row>
    <row r="218">
      <c r="A218" s="421"/>
      <c r="B218" s="89"/>
      <c r="C218" s="89"/>
      <c r="D218" s="824"/>
      <c r="E218" s="824"/>
      <c r="F218" s="819">
        <f>F217</f>
        <v>0.87</v>
      </c>
      <c r="G218" s="429">
        <f>G217</f>
        <v>0.59409999999999996</v>
      </c>
      <c r="H218" s="429">
        <f>H217</f>
        <v>0.050900000000000001</v>
      </c>
      <c r="I218" s="429">
        <f>I217</f>
        <v>0.00040000000000000002</v>
      </c>
      <c r="J218" s="429">
        <f>J217</f>
        <v>0.0172</v>
      </c>
      <c r="K218" s="429">
        <f>K217</f>
        <v>0.020400000000000001</v>
      </c>
      <c r="L218" s="429">
        <f>L217</f>
        <v>0.0054999999999999997</v>
      </c>
      <c r="M218" s="819">
        <f>1-F218</f>
        <v>0.13</v>
      </c>
      <c r="N218" s="429">
        <f>N217</f>
        <v>0.63900000000000001</v>
      </c>
      <c r="O218" s="429">
        <f>O217</f>
        <v>0.028000000000000001</v>
      </c>
      <c r="P218" s="821">
        <f>P217</f>
        <v>0</v>
      </c>
      <c r="Q218" s="429">
        <f>Q217</f>
        <v>0.016400000000000001</v>
      </c>
      <c r="R218" s="429">
        <f>R217</f>
        <v>0.00040000000000000002</v>
      </c>
      <c r="S218" s="429">
        <f>S217</f>
        <v>0</v>
      </c>
      <c r="T218" s="823">
        <f>G218*$F218+N218*$M218</f>
        <v>0.59993700000000005</v>
      </c>
      <c r="U218" s="823">
        <f>H218*$F218+O218*$M218</f>
        <v>0.047923</v>
      </c>
      <c r="V218" s="823">
        <f>I218*$F218+P218*$M218</f>
        <v>0.000348</v>
      </c>
      <c r="W218" s="823">
        <f>J218*$F218+Q218*$M218</f>
        <v>0.017096</v>
      </c>
      <c r="X218" s="823">
        <f>K218*$F218+R218*$M218</f>
        <v>0.0178</v>
      </c>
      <c r="Y218" s="823">
        <f>L218*$F218+S218*$M218</f>
        <v>0.0047850000000000002</v>
      </c>
    </row>
    <row r="219">
      <c r="A219" s="421"/>
      <c r="B219" s="89"/>
      <c r="C219" s="89"/>
      <c r="D219" s="824"/>
      <c r="E219" s="824"/>
      <c r="F219" s="819">
        <f>F218</f>
        <v>0.87</v>
      </c>
      <c r="G219" s="429">
        <f>G218</f>
        <v>0.59409999999999996</v>
      </c>
      <c r="H219" s="429">
        <f>H218</f>
        <v>0.050900000000000001</v>
      </c>
      <c r="I219" s="429">
        <f>I218</f>
        <v>0.00040000000000000002</v>
      </c>
      <c r="J219" s="429">
        <f>J218</f>
        <v>0.0172</v>
      </c>
      <c r="K219" s="429">
        <f>K218</f>
        <v>0.020400000000000001</v>
      </c>
      <c r="L219" s="429">
        <f>L218</f>
        <v>0.0054999999999999997</v>
      </c>
      <c r="M219" s="819">
        <f>1-F219</f>
        <v>0.13</v>
      </c>
      <c r="N219" s="429">
        <f>N218</f>
        <v>0.63900000000000001</v>
      </c>
      <c r="O219" s="429">
        <f>O218</f>
        <v>0.028000000000000001</v>
      </c>
      <c r="P219" s="821">
        <f>P218</f>
        <v>0</v>
      </c>
      <c r="Q219" s="429">
        <f>Q218</f>
        <v>0.016400000000000001</v>
      </c>
      <c r="R219" s="429">
        <f>R218</f>
        <v>0.00040000000000000002</v>
      </c>
      <c r="S219" s="429">
        <f>S218</f>
        <v>0</v>
      </c>
      <c r="T219" s="823">
        <f>G219*$F219+N219*$M219</f>
        <v>0.59993700000000005</v>
      </c>
      <c r="U219" s="823">
        <f>H219*$F219+O219*$M219</f>
        <v>0.047923</v>
      </c>
      <c r="V219" s="823">
        <f>I219*$F219+P219*$M219</f>
        <v>0.000348</v>
      </c>
      <c r="W219" s="823">
        <f>J219*$F219+Q219*$M219</f>
        <v>0.017096</v>
      </c>
      <c r="X219" s="823">
        <f>K219*$F219+R219*$M219</f>
        <v>0.0178</v>
      </c>
      <c r="Y219" s="823">
        <f>L219*$F219+S219*$M219</f>
        <v>0.0047850000000000002</v>
      </c>
    </row>
    <row r="220">
      <c r="A220" s="421"/>
      <c r="B220" s="89"/>
      <c r="C220" s="89"/>
      <c r="D220" s="824"/>
      <c r="E220" s="824"/>
      <c r="F220" s="819">
        <f>F219</f>
        <v>0.87</v>
      </c>
      <c r="G220" s="429">
        <f>G219</f>
        <v>0.59409999999999996</v>
      </c>
      <c r="H220" s="429">
        <f>H219</f>
        <v>0.050900000000000001</v>
      </c>
      <c r="I220" s="429">
        <f>I219</f>
        <v>0.00040000000000000002</v>
      </c>
      <c r="J220" s="429">
        <f>J219</f>
        <v>0.0172</v>
      </c>
      <c r="K220" s="429">
        <f>K219</f>
        <v>0.020400000000000001</v>
      </c>
      <c r="L220" s="429">
        <f>L219</f>
        <v>0.0054999999999999997</v>
      </c>
      <c r="M220" s="819">
        <f>1-F220</f>
        <v>0.13</v>
      </c>
      <c r="N220" s="429">
        <f>N219</f>
        <v>0.63900000000000001</v>
      </c>
      <c r="O220" s="429">
        <f>O219</f>
        <v>0.028000000000000001</v>
      </c>
      <c r="P220" s="821">
        <f>P219</f>
        <v>0</v>
      </c>
      <c r="Q220" s="429">
        <f>Q219</f>
        <v>0.016400000000000001</v>
      </c>
      <c r="R220" s="429">
        <f>R219</f>
        <v>0.00040000000000000002</v>
      </c>
      <c r="S220" s="429">
        <f>S219</f>
        <v>0</v>
      </c>
      <c r="T220" s="823">
        <f>G220*$F220+N220*$M220</f>
        <v>0.59993700000000005</v>
      </c>
      <c r="U220" s="823">
        <f>H220*$F220+O220*$M220</f>
        <v>0.047923</v>
      </c>
      <c r="V220" s="823">
        <f>I220*$F220+P220*$M220</f>
        <v>0.000348</v>
      </c>
      <c r="W220" s="823">
        <f>J220*$F220+Q220*$M220</f>
        <v>0.017096</v>
      </c>
      <c r="X220" s="823">
        <f>K220*$F220+R220*$M220</f>
        <v>0.0178</v>
      </c>
      <c r="Y220" s="823">
        <f>L220*$F220+S220*$M220</f>
        <v>0.0047850000000000002</v>
      </c>
    </row>
    <row r="221">
      <c r="A221" s="421"/>
      <c r="B221" s="89"/>
      <c r="C221" s="89"/>
      <c r="D221" s="824"/>
      <c r="E221" s="824"/>
      <c r="F221" s="819">
        <f>F220</f>
        <v>0.87</v>
      </c>
      <c r="G221" s="429">
        <f>G220</f>
        <v>0.59409999999999996</v>
      </c>
      <c r="H221" s="429">
        <f>H220</f>
        <v>0.050900000000000001</v>
      </c>
      <c r="I221" s="429">
        <f>I220</f>
        <v>0.00040000000000000002</v>
      </c>
      <c r="J221" s="429">
        <f>J220</f>
        <v>0.0172</v>
      </c>
      <c r="K221" s="429">
        <f>K220</f>
        <v>0.020400000000000001</v>
      </c>
      <c r="L221" s="429">
        <f>L220</f>
        <v>0.0054999999999999997</v>
      </c>
      <c r="M221" s="819">
        <f>1-F221</f>
        <v>0.13</v>
      </c>
      <c r="N221" s="429">
        <f>N220</f>
        <v>0.63900000000000001</v>
      </c>
      <c r="O221" s="429">
        <f>O220</f>
        <v>0.028000000000000001</v>
      </c>
      <c r="P221" s="821">
        <f>P220</f>
        <v>0</v>
      </c>
      <c r="Q221" s="429">
        <f>Q220</f>
        <v>0.016400000000000001</v>
      </c>
      <c r="R221" s="429">
        <f>R220</f>
        <v>0.00040000000000000002</v>
      </c>
      <c r="S221" s="429">
        <f>S220</f>
        <v>0</v>
      </c>
      <c r="T221" s="823">
        <f>G221*$F221+N221*$M221</f>
        <v>0.59993700000000005</v>
      </c>
      <c r="U221" s="823">
        <f>H221*$F221+O221*$M221</f>
        <v>0.047923</v>
      </c>
      <c r="V221" s="823">
        <f>I221*$F221+P221*$M221</f>
        <v>0.000348</v>
      </c>
      <c r="W221" s="823">
        <f>J221*$F221+Q221*$M221</f>
        <v>0.017096</v>
      </c>
      <c r="X221" s="823">
        <f>K221*$F221+R221*$M221</f>
        <v>0.0178</v>
      </c>
      <c r="Y221" s="823">
        <f>L221*$F221+S221*$M221</f>
        <v>0.0047850000000000002</v>
      </c>
    </row>
    <row r="222">
      <c r="A222" s="421"/>
      <c r="B222" s="89"/>
      <c r="C222" s="89"/>
      <c r="D222" s="824"/>
      <c r="E222" s="824"/>
      <c r="F222" s="819">
        <f>F221</f>
        <v>0.87</v>
      </c>
      <c r="G222" s="429">
        <f>G221</f>
        <v>0.59409999999999996</v>
      </c>
      <c r="H222" s="429">
        <f>H221</f>
        <v>0.050900000000000001</v>
      </c>
      <c r="I222" s="429">
        <f>I221</f>
        <v>0.00040000000000000002</v>
      </c>
      <c r="J222" s="429">
        <f>J221</f>
        <v>0.0172</v>
      </c>
      <c r="K222" s="429">
        <f>K221</f>
        <v>0.020400000000000001</v>
      </c>
      <c r="L222" s="429">
        <f>L221</f>
        <v>0.0054999999999999997</v>
      </c>
      <c r="M222" s="819">
        <f>1-F222</f>
        <v>0.13</v>
      </c>
      <c r="N222" s="429">
        <f>N221</f>
        <v>0.63900000000000001</v>
      </c>
      <c r="O222" s="429">
        <f>O221</f>
        <v>0.028000000000000001</v>
      </c>
      <c r="P222" s="821">
        <f>P221</f>
        <v>0</v>
      </c>
      <c r="Q222" s="429">
        <f>Q221</f>
        <v>0.016400000000000001</v>
      </c>
      <c r="R222" s="429">
        <f>R221</f>
        <v>0.00040000000000000002</v>
      </c>
      <c r="S222" s="429">
        <f>S221</f>
        <v>0</v>
      </c>
      <c r="T222" s="823">
        <f>G222*$F222+N222*$M222</f>
        <v>0.59993700000000005</v>
      </c>
      <c r="U222" s="823">
        <f>H222*$F222+O222*$M222</f>
        <v>0.047923</v>
      </c>
      <c r="V222" s="823">
        <f>I222*$F222+P222*$M222</f>
        <v>0.000348</v>
      </c>
      <c r="W222" s="823">
        <f>J222*$F222+Q222*$M222</f>
        <v>0.017096</v>
      </c>
      <c r="X222" s="823">
        <f>K222*$F222+R222*$M222</f>
        <v>0.0178</v>
      </c>
      <c r="Y222" s="823">
        <f>L222*$F222+S222*$M222</f>
        <v>0.0047850000000000002</v>
      </c>
    </row>
    <row r="223">
      <c r="A223" s="421"/>
      <c r="B223" s="89"/>
      <c r="C223" s="89"/>
      <c r="D223" s="824"/>
      <c r="E223" s="824"/>
      <c r="F223" s="819">
        <f>F222</f>
        <v>0.87</v>
      </c>
      <c r="G223" s="429">
        <f>G222</f>
        <v>0.59409999999999996</v>
      </c>
      <c r="H223" s="429">
        <f>H222</f>
        <v>0.050900000000000001</v>
      </c>
      <c r="I223" s="429">
        <f>I222</f>
        <v>0.00040000000000000002</v>
      </c>
      <c r="J223" s="429">
        <f>J222</f>
        <v>0.0172</v>
      </c>
      <c r="K223" s="429">
        <f>K222</f>
        <v>0.020400000000000001</v>
      </c>
      <c r="L223" s="429">
        <f>L222</f>
        <v>0.0054999999999999997</v>
      </c>
      <c r="M223" s="819">
        <f>1-F223</f>
        <v>0.13</v>
      </c>
      <c r="N223" s="429">
        <f>N222</f>
        <v>0.63900000000000001</v>
      </c>
      <c r="O223" s="429">
        <f>O222</f>
        <v>0.028000000000000001</v>
      </c>
      <c r="P223" s="821">
        <f>P222</f>
        <v>0</v>
      </c>
      <c r="Q223" s="429">
        <f>Q222</f>
        <v>0.016400000000000001</v>
      </c>
      <c r="R223" s="429">
        <f>R222</f>
        <v>0.00040000000000000002</v>
      </c>
      <c r="S223" s="429">
        <f>S222</f>
        <v>0</v>
      </c>
      <c r="T223" s="823">
        <f>G223*$F223+N223*$M223</f>
        <v>0.59993700000000005</v>
      </c>
      <c r="U223" s="823">
        <f>H223*$F223+O223*$M223</f>
        <v>0.047923</v>
      </c>
      <c r="V223" s="823">
        <f>I223*$F223+P223*$M223</f>
        <v>0.000348</v>
      </c>
      <c r="W223" s="823">
        <f>J223*$F223+Q223*$M223</f>
        <v>0.017096</v>
      </c>
      <c r="X223" s="823">
        <f>K223*$F223+R223*$M223</f>
        <v>0.0178</v>
      </c>
      <c r="Y223" s="823">
        <f>L223*$F223+S223*$M223</f>
        <v>0.0047850000000000002</v>
      </c>
    </row>
    <row r="224">
      <c r="A224" s="421"/>
      <c r="B224" s="89"/>
      <c r="C224" s="89"/>
      <c r="D224" s="824"/>
      <c r="E224" s="824"/>
      <c r="F224" s="819">
        <f>F223</f>
        <v>0.87</v>
      </c>
      <c r="G224" s="429">
        <f>G223</f>
        <v>0.59409999999999996</v>
      </c>
      <c r="H224" s="429">
        <f>H223</f>
        <v>0.050900000000000001</v>
      </c>
      <c r="I224" s="429">
        <f>I223</f>
        <v>0.00040000000000000002</v>
      </c>
      <c r="J224" s="429">
        <f>J223</f>
        <v>0.0172</v>
      </c>
      <c r="K224" s="429">
        <f>K223</f>
        <v>0.020400000000000001</v>
      </c>
      <c r="L224" s="429">
        <f>L223</f>
        <v>0.0054999999999999997</v>
      </c>
      <c r="M224" s="819">
        <f>1-F224</f>
        <v>0.13</v>
      </c>
      <c r="N224" s="429">
        <f>N223</f>
        <v>0.63900000000000001</v>
      </c>
      <c r="O224" s="429">
        <f>O223</f>
        <v>0.028000000000000001</v>
      </c>
      <c r="P224" s="821">
        <f>P223</f>
        <v>0</v>
      </c>
      <c r="Q224" s="429">
        <f>Q223</f>
        <v>0.016400000000000001</v>
      </c>
      <c r="R224" s="429">
        <f>R223</f>
        <v>0.00040000000000000002</v>
      </c>
      <c r="S224" s="429">
        <f>S223</f>
        <v>0</v>
      </c>
      <c r="T224" s="823">
        <f>G224*$F224+N224*$M224</f>
        <v>0.59993700000000005</v>
      </c>
      <c r="U224" s="823">
        <f>H224*$F224+O224*$M224</f>
        <v>0.047923</v>
      </c>
      <c r="V224" s="823">
        <f>I224*$F224+P224*$M224</f>
        <v>0.000348</v>
      </c>
      <c r="W224" s="823">
        <f>J224*$F224+Q224*$M224</f>
        <v>0.017096</v>
      </c>
      <c r="X224" s="823">
        <f>K224*$F224+R224*$M224</f>
        <v>0.0178</v>
      </c>
      <c r="Y224" s="823">
        <f>L224*$F224+S224*$M224</f>
        <v>0.0047850000000000002</v>
      </c>
    </row>
    <row r="225">
      <c r="A225" s="421"/>
      <c r="B225" s="89"/>
      <c r="C225" s="89"/>
      <c r="D225" s="824"/>
      <c r="E225" s="824"/>
      <c r="F225" s="819">
        <f>F224</f>
        <v>0.87</v>
      </c>
      <c r="G225" s="429">
        <f>G224</f>
        <v>0.59409999999999996</v>
      </c>
      <c r="H225" s="429">
        <f>H224</f>
        <v>0.050900000000000001</v>
      </c>
      <c r="I225" s="429">
        <f>I224</f>
        <v>0.00040000000000000002</v>
      </c>
      <c r="J225" s="429">
        <f>J224</f>
        <v>0.0172</v>
      </c>
      <c r="K225" s="429">
        <f>K224</f>
        <v>0.020400000000000001</v>
      </c>
      <c r="L225" s="429">
        <f>L224</f>
        <v>0.0054999999999999997</v>
      </c>
      <c r="M225" s="819">
        <f>1-F225</f>
        <v>0.13</v>
      </c>
      <c r="N225" s="429">
        <f>N224</f>
        <v>0.63900000000000001</v>
      </c>
      <c r="O225" s="429">
        <f>O224</f>
        <v>0.028000000000000001</v>
      </c>
      <c r="P225" s="821">
        <f>P224</f>
        <v>0</v>
      </c>
      <c r="Q225" s="429">
        <f>Q224</f>
        <v>0.016400000000000001</v>
      </c>
      <c r="R225" s="429">
        <f>R224</f>
        <v>0.00040000000000000002</v>
      </c>
      <c r="S225" s="429">
        <f>S224</f>
        <v>0</v>
      </c>
      <c r="T225" s="823">
        <f>G225*$F225+N225*$M225</f>
        <v>0.59993700000000005</v>
      </c>
      <c r="U225" s="823">
        <f>H225*$F225+O225*$M225</f>
        <v>0.047923</v>
      </c>
      <c r="V225" s="823">
        <f>I225*$F225+P225*$M225</f>
        <v>0.000348</v>
      </c>
      <c r="W225" s="823">
        <f>J225*$F225+Q225*$M225</f>
        <v>0.017096</v>
      </c>
      <c r="X225" s="823">
        <f>K225*$F225+R225*$M225</f>
        <v>0.0178</v>
      </c>
      <c r="Y225" s="823">
        <f>L225*$F225+S225*$M225</f>
        <v>0.0047850000000000002</v>
      </c>
    </row>
    <row r="226">
      <c r="A226" s="421"/>
      <c r="B226" s="89"/>
      <c r="C226" s="89"/>
      <c r="D226" s="824"/>
      <c r="E226" s="824"/>
      <c r="F226" s="819">
        <f>F225</f>
        <v>0.87</v>
      </c>
      <c r="G226" s="429">
        <f>G225</f>
        <v>0.59409999999999996</v>
      </c>
      <c r="H226" s="429">
        <f>H225</f>
        <v>0.050900000000000001</v>
      </c>
      <c r="I226" s="429">
        <f>I225</f>
        <v>0.00040000000000000002</v>
      </c>
      <c r="J226" s="429">
        <f>J225</f>
        <v>0.0172</v>
      </c>
      <c r="K226" s="429">
        <f>K225</f>
        <v>0.020400000000000001</v>
      </c>
      <c r="L226" s="429">
        <f>L225</f>
        <v>0.0054999999999999997</v>
      </c>
      <c r="M226" s="819">
        <f>1-F226</f>
        <v>0.13</v>
      </c>
      <c r="N226" s="429">
        <f>N225</f>
        <v>0.63900000000000001</v>
      </c>
      <c r="O226" s="429">
        <f>O225</f>
        <v>0.028000000000000001</v>
      </c>
      <c r="P226" s="821">
        <f>P225</f>
        <v>0</v>
      </c>
      <c r="Q226" s="429">
        <f>Q225</f>
        <v>0.016400000000000001</v>
      </c>
      <c r="R226" s="429">
        <f>R225</f>
        <v>0.00040000000000000002</v>
      </c>
      <c r="S226" s="429">
        <f>S225</f>
        <v>0</v>
      </c>
      <c r="T226" s="823">
        <f>G226*$F226+N226*$M226</f>
        <v>0.59993700000000005</v>
      </c>
      <c r="U226" s="823">
        <f>H226*$F226+O226*$M226</f>
        <v>0.047923</v>
      </c>
      <c r="V226" s="823">
        <f>I226*$F226+P226*$M226</f>
        <v>0.000348</v>
      </c>
      <c r="W226" s="823">
        <f>J226*$F226+Q226*$M226</f>
        <v>0.017096</v>
      </c>
      <c r="X226" s="823">
        <f>K226*$F226+R226*$M226</f>
        <v>0.0178</v>
      </c>
      <c r="Y226" s="823">
        <f>L226*$F226+S226*$M226</f>
        <v>0.0047850000000000002</v>
      </c>
    </row>
    <row r="227">
      <c r="A227" s="421"/>
      <c r="B227" s="89"/>
      <c r="C227" s="89"/>
      <c r="D227" s="824"/>
      <c r="E227" s="824"/>
      <c r="F227" s="819">
        <f>F226</f>
        <v>0.87</v>
      </c>
      <c r="G227" s="429">
        <f>G226</f>
        <v>0.59409999999999996</v>
      </c>
      <c r="H227" s="429">
        <f>H226</f>
        <v>0.050900000000000001</v>
      </c>
      <c r="I227" s="429">
        <f>I226</f>
        <v>0.00040000000000000002</v>
      </c>
      <c r="J227" s="429">
        <f>J226</f>
        <v>0.0172</v>
      </c>
      <c r="K227" s="429">
        <f>K226</f>
        <v>0.020400000000000001</v>
      </c>
      <c r="L227" s="429">
        <f>L226</f>
        <v>0.0054999999999999997</v>
      </c>
      <c r="M227" s="819">
        <f>1-F227</f>
        <v>0.13</v>
      </c>
      <c r="N227" s="429">
        <f>N226</f>
        <v>0.63900000000000001</v>
      </c>
      <c r="O227" s="429">
        <f>O226</f>
        <v>0.028000000000000001</v>
      </c>
      <c r="P227" s="821">
        <f>P226</f>
        <v>0</v>
      </c>
      <c r="Q227" s="429">
        <f>Q226</f>
        <v>0.016400000000000001</v>
      </c>
      <c r="R227" s="429">
        <f>R226</f>
        <v>0.00040000000000000002</v>
      </c>
      <c r="S227" s="429">
        <f>S226</f>
        <v>0</v>
      </c>
      <c r="T227" s="823">
        <f>G227*$F227+N227*$M227</f>
        <v>0.59993700000000005</v>
      </c>
      <c r="U227" s="823">
        <f>H227*$F227+O227*$M227</f>
        <v>0.047923</v>
      </c>
      <c r="V227" s="823">
        <f>I227*$F227+P227*$M227</f>
        <v>0.000348</v>
      </c>
      <c r="W227" s="823">
        <f>J227*$F227+Q227*$M227</f>
        <v>0.017096</v>
      </c>
      <c r="X227" s="823">
        <f>K227*$F227+R227*$M227</f>
        <v>0.0178</v>
      </c>
      <c r="Y227" s="823">
        <f>L227*$F227+S227*$M227</f>
        <v>0.0047850000000000002</v>
      </c>
    </row>
    <row r="228">
      <c r="A228" s="421"/>
      <c r="B228" s="89"/>
      <c r="C228" s="89"/>
      <c r="D228" s="824"/>
      <c r="E228" s="824"/>
      <c r="F228" s="819">
        <f>F227</f>
        <v>0.87</v>
      </c>
      <c r="G228" s="429">
        <f>G227</f>
        <v>0.59409999999999996</v>
      </c>
      <c r="H228" s="429">
        <f>H227</f>
        <v>0.050900000000000001</v>
      </c>
      <c r="I228" s="429">
        <f>I227</f>
        <v>0.00040000000000000002</v>
      </c>
      <c r="J228" s="429">
        <f>J227</f>
        <v>0.0172</v>
      </c>
      <c r="K228" s="429">
        <f>K227</f>
        <v>0.020400000000000001</v>
      </c>
      <c r="L228" s="429">
        <f>L227</f>
        <v>0.0054999999999999997</v>
      </c>
      <c r="M228" s="819">
        <f>1-F228</f>
        <v>0.13</v>
      </c>
      <c r="N228" s="429">
        <f>N227</f>
        <v>0.63900000000000001</v>
      </c>
      <c r="O228" s="429">
        <f>O227</f>
        <v>0.028000000000000001</v>
      </c>
      <c r="P228" s="821">
        <f>P227</f>
        <v>0</v>
      </c>
      <c r="Q228" s="429">
        <f>Q227</f>
        <v>0.016400000000000001</v>
      </c>
      <c r="R228" s="429">
        <f>R227</f>
        <v>0.00040000000000000002</v>
      </c>
      <c r="S228" s="429">
        <f>S227</f>
        <v>0</v>
      </c>
      <c r="T228" s="823">
        <f>G228*$F228+N228*$M228</f>
        <v>0.59993700000000005</v>
      </c>
      <c r="U228" s="823">
        <f>H228*$F228+O228*$M228</f>
        <v>0.047923</v>
      </c>
      <c r="V228" s="823">
        <f>I228*$F228+P228*$M228</f>
        <v>0.000348</v>
      </c>
      <c r="W228" s="823">
        <f>J228*$F228+Q228*$M228</f>
        <v>0.017096</v>
      </c>
      <c r="X228" s="823">
        <f>K228*$F228+R228*$M228</f>
        <v>0.0178</v>
      </c>
      <c r="Y228" s="823">
        <f>L228*$F228+S228*$M228</f>
        <v>0.0047850000000000002</v>
      </c>
    </row>
    <row r="229">
      <c r="A229" s="421"/>
      <c r="B229" s="89"/>
      <c r="C229" s="89"/>
      <c r="D229" s="824"/>
      <c r="E229" s="824"/>
      <c r="F229" s="819">
        <f>F228</f>
        <v>0.87</v>
      </c>
      <c r="G229" s="429">
        <f>G228</f>
        <v>0.59409999999999996</v>
      </c>
      <c r="H229" s="429">
        <f>H228</f>
        <v>0.050900000000000001</v>
      </c>
      <c r="I229" s="429">
        <f>I228</f>
        <v>0.00040000000000000002</v>
      </c>
      <c r="J229" s="429">
        <f>J228</f>
        <v>0.0172</v>
      </c>
      <c r="K229" s="429">
        <f>K228</f>
        <v>0.020400000000000001</v>
      </c>
      <c r="L229" s="429">
        <f>L228</f>
        <v>0.0054999999999999997</v>
      </c>
      <c r="M229" s="819">
        <f>1-F229</f>
        <v>0.13</v>
      </c>
      <c r="N229" s="429">
        <f>N228</f>
        <v>0.63900000000000001</v>
      </c>
      <c r="O229" s="429">
        <f>O228</f>
        <v>0.028000000000000001</v>
      </c>
      <c r="P229" s="821">
        <f>P228</f>
        <v>0</v>
      </c>
      <c r="Q229" s="429">
        <f>Q228</f>
        <v>0.016400000000000001</v>
      </c>
      <c r="R229" s="429">
        <f>R228</f>
        <v>0.00040000000000000002</v>
      </c>
      <c r="S229" s="429">
        <f>S228</f>
        <v>0</v>
      </c>
      <c r="T229" s="823">
        <f>G229*$F229+N229*$M229</f>
        <v>0.59993700000000005</v>
      </c>
      <c r="U229" s="823">
        <f>H229*$F229+O229*$M229</f>
        <v>0.047923</v>
      </c>
      <c r="V229" s="823">
        <f>I229*$F229+P229*$M229</f>
        <v>0.000348</v>
      </c>
      <c r="W229" s="823">
        <f>J229*$F229+Q229*$M229</f>
        <v>0.017096</v>
      </c>
      <c r="X229" s="823">
        <f>K229*$F229+R229*$M229</f>
        <v>0.0178</v>
      </c>
      <c r="Y229" s="823">
        <f>L229*$F229+S229*$M229</f>
        <v>0.0047850000000000002</v>
      </c>
    </row>
    <row r="230">
      <c r="A230" s="421"/>
      <c r="B230" s="89"/>
      <c r="C230" s="89"/>
      <c r="D230" s="824"/>
      <c r="E230" s="824"/>
      <c r="F230" s="819">
        <f>F229</f>
        <v>0.87</v>
      </c>
      <c r="G230" s="429">
        <f>G229</f>
        <v>0.59409999999999996</v>
      </c>
      <c r="H230" s="429">
        <f>H229</f>
        <v>0.050900000000000001</v>
      </c>
      <c r="I230" s="429">
        <f>I229</f>
        <v>0.00040000000000000002</v>
      </c>
      <c r="J230" s="429">
        <f>J229</f>
        <v>0.0172</v>
      </c>
      <c r="K230" s="429">
        <f>K229</f>
        <v>0.020400000000000001</v>
      </c>
      <c r="L230" s="429">
        <f>L229</f>
        <v>0.0054999999999999997</v>
      </c>
      <c r="M230" s="819">
        <f>1-F230</f>
        <v>0.13</v>
      </c>
      <c r="N230" s="429">
        <f>N229</f>
        <v>0.63900000000000001</v>
      </c>
      <c r="O230" s="429">
        <f>O229</f>
        <v>0.028000000000000001</v>
      </c>
      <c r="P230" s="821">
        <f>P229</f>
        <v>0</v>
      </c>
      <c r="Q230" s="429">
        <f>Q229</f>
        <v>0.016400000000000001</v>
      </c>
      <c r="R230" s="429">
        <f>R229</f>
        <v>0.00040000000000000002</v>
      </c>
      <c r="S230" s="429">
        <f>S229</f>
        <v>0</v>
      </c>
      <c r="T230" s="823">
        <f>G230*$F230+N230*$M230</f>
        <v>0.59993700000000005</v>
      </c>
      <c r="U230" s="823">
        <f>H230*$F230+O230*$M230</f>
        <v>0.047923</v>
      </c>
      <c r="V230" s="823">
        <f>I230*$F230+P230*$M230</f>
        <v>0.000348</v>
      </c>
      <c r="W230" s="823">
        <f>J230*$F230+Q230*$M230</f>
        <v>0.017096</v>
      </c>
      <c r="X230" s="823">
        <f>K230*$F230+R230*$M230</f>
        <v>0.0178</v>
      </c>
      <c r="Y230" s="823">
        <f>L230*$F230+S230*$M230</f>
        <v>0.0047850000000000002</v>
      </c>
    </row>
    <row r="231">
      <c r="A231" s="421"/>
      <c r="B231" s="89"/>
      <c r="C231" s="89"/>
      <c r="D231" s="824"/>
      <c r="E231" s="824"/>
      <c r="F231" s="819">
        <f>F230</f>
        <v>0.87</v>
      </c>
      <c r="G231" s="429">
        <f>G230</f>
        <v>0.59409999999999996</v>
      </c>
      <c r="H231" s="429">
        <f>H230</f>
        <v>0.050900000000000001</v>
      </c>
      <c r="I231" s="429">
        <f>I230</f>
        <v>0.00040000000000000002</v>
      </c>
      <c r="J231" s="429">
        <f>J230</f>
        <v>0.0172</v>
      </c>
      <c r="K231" s="429">
        <f>K230</f>
        <v>0.020400000000000001</v>
      </c>
      <c r="L231" s="429">
        <f>L230</f>
        <v>0.0054999999999999997</v>
      </c>
      <c r="M231" s="819">
        <f>1-F231</f>
        <v>0.13</v>
      </c>
      <c r="N231" s="429">
        <f>N230</f>
        <v>0.63900000000000001</v>
      </c>
      <c r="O231" s="429">
        <f>O230</f>
        <v>0.028000000000000001</v>
      </c>
      <c r="P231" s="821">
        <f>P230</f>
        <v>0</v>
      </c>
      <c r="Q231" s="429">
        <f>Q230</f>
        <v>0.016400000000000001</v>
      </c>
      <c r="R231" s="429">
        <f>R230</f>
        <v>0.00040000000000000002</v>
      </c>
      <c r="S231" s="429">
        <f>S230</f>
        <v>0</v>
      </c>
      <c r="T231" s="823">
        <f>G231*$F231+N231*$M231</f>
        <v>0.59993700000000005</v>
      </c>
      <c r="U231" s="823">
        <f>H231*$F231+O231*$M231</f>
        <v>0.047923</v>
      </c>
      <c r="V231" s="823">
        <f>I231*$F231+P231*$M231</f>
        <v>0.000348</v>
      </c>
      <c r="W231" s="823">
        <f>J231*$F231+Q231*$M231</f>
        <v>0.017096</v>
      </c>
      <c r="X231" s="823">
        <f>K231*$F231+R231*$M231</f>
        <v>0.0178</v>
      </c>
      <c r="Y231" s="823">
        <f>L231*$F231+S231*$M231</f>
        <v>0.0047850000000000002</v>
      </c>
    </row>
    <row r="232">
      <c r="A232" s="421"/>
      <c r="B232" s="89"/>
      <c r="C232" s="89"/>
      <c r="D232" s="824"/>
      <c r="E232" s="824"/>
      <c r="F232" s="819">
        <f>F231</f>
        <v>0.87</v>
      </c>
      <c r="G232" s="429">
        <f>G231</f>
        <v>0.59409999999999996</v>
      </c>
      <c r="H232" s="429">
        <f>H231</f>
        <v>0.050900000000000001</v>
      </c>
      <c r="I232" s="429">
        <f>I231</f>
        <v>0.00040000000000000002</v>
      </c>
      <c r="J232" s="429">
        <f>J231</f>
        <v>0.0172</v>
      </c>
      <c r="K232" s="429">
        <f>K231</f>
        <v>0.020400000000000001</v>
      </c>
      <c r="L232" s="429">
        <f>L231</f>
        <v>0.0054999999999999997</v>
      </c>
      <c r="M232" s="819">
        <f>1-F232</f>
        <v>0.13</v>
      </c>
      <c r="N232" s="429">
        <f>N231</f>
        <v>0.63900000000000001</v>
      </c>
      <c r="O232" s="429">
        <f>O231</f>
        <v>0.028000000000000001</v>
      </c>
      <c r="P232" s="821">
        <f>P231</f>
        <v>0</v>
      </c>
      <c r="Q232" s="429">
        <f>Q231</f>
        <v>0.016400000000000001</v>
      </c>
      <c r="R232" s="429">
        <f>R231</f>
        <v>0.00040000000000000002</v>
      </c>
      <c r="S232" s="429">
        <f>S231</f>
        <v>0</v>
      </c>
      <c r="T232" s="823">
        <f>G232*$F232+N232*$M232</f>
        <v>0.59993700000000005</v>
      </c>
      <c r="U232" s="823">
        <f>H232*$F232+O232*$M232</f>
        <v>0.047923</v>
      </c>
      <c r="V232" s="823">
        <f>I232*$F232+P232*$M232</f>
        <v>0.000348</v>
      </c>
      <c r="W232" s="823">
        <f>J232*$F232+Q232*$M232</f>
        <v>0.017096</v>
      </c>
      <c r="X232" s="823">
        <f>K232*$F232+R232*$M232</f>
        <v>0.0178</v>
      </c>
      <c r="Y232" s="823">
        <f>L232*$F232+S232*$M232</f>
        <v>0.0047850000000000002</v>
      </c>
    </row>
    <row r="233">
      <c r="A233" s="421"/>
      <c r="B233" s="89"/>
      <c r="C233" s="89"/>
      <c r="D233" s="824"/>
      <c r="E233" s="824"/>
      <c r="F233" s="819">
        <f>F232</f>
        <v>0.87</v>
      </c>
      <c r="G233" s="429">
        <f>G232</f>
        <v>0.59409999999999996</v>
      </c>
      <c r="H233" s="429">
        <f>H232</f>
        <v>0.050900000000000001</v>
      </c>
      <c r="I233" s="429">
        <f>I232</f>
        <v>0.00040000000000000002</v>
      </c>
      <c r="J233" s="429">
        <f>J232</f>
        <v>0.0172</v>
      </c>
      <c r="K233" s="429">
        <f>K232</f>
        <v>0.020400000000000001</v>
      </c>
      <c r="L233" s="429">
        <f>L232</f>
        <v>0.0054999999999999997</v>
      </c>
      <c r="M233" s="819">
        <f>1-F233</f>
        <v>0.13</v>
      </c>
      <c r="N233" s="429">
        <f>N232</f>
        <v>0.63900000000000001</v>
      </c>
      <c r="O233" s="429">
        <f>O232</f>
        <v>0.028000000000000001</v>
      </c>
      <c r="P233" s="821">
        <f>P232</f>
        <v>0</v>
      </c>
      <c r="Q233" s="429">
        <f>Q232</f>
        <v>0.016400000000000001</v>
      </c>
      <c r="R233" s="429">
        <f>R232</f>
        <v>0.00040000000000000002</v>
      </c>
      <c r="S233" s="429">
        <f>S232</f>
        <v>0</v>
      </c>
      <c r="T233" s="823">
        <f>G233*$F233+N233*$M233</f>
        <v>0.59993700000000005</v>
      </c>
      <c r="U233" s="823">
        <f>H233*$F233+O233*$M233</f>
        <v>0.047923</v>
      </c>
      <c r="V233" s="823">
        <f>I233*$F233+P233*$M233</f>
        <v>0.000348</v>
      </c>
      <c r="W233" s="823">
        <f>J233*$F233+Q233*$M233</f>
        <v>0.017096</v>
      </c>
      <c r="X233" s="823">
        <f>K233*$F233+R233*$M233</f>
        <v>0.0178</v>
      </c>
      <c r="Y233" s="823">
        <f>L233*$F233+S233*$M233</f>
        <v>0.0047850000000000002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hyperlinks>
    <hyperlink location="目录!E4" ref="A1"/>
  </hyperlink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K19" activeCellId="0" sqref="K19"/>
    </sheetView>
  </sheetViews>
  <sheetFormatPr defaultColWidth="9" defaultRowHeight="14.25"/>
  <sheetData/>
  <printOptions headings="0" gridLines="0" gridLinesSet="0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B1" activeCellId="0" sqref="B1"/>
    </sheetView>
  </sheetViews>
  <sheetFormatPr defaultColWidth="9" defaultRowHeight="14.25"/>
  <sheetData>
    <row r="1">
      <c r="A1" s="0" t="s">
        <v>814</v>
      </c>
      <c r="B1" s="0">
        <v>5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CE1" activeCellId="0" sqref="CE1"/>
    </sheetView>
  </sheetViews>
  <sheetFormatPr defaultColWidth="9" defaultRowHeight="14.25"/>
  <sheetData>
    <row customFormat="1" ht="113.25" customHeight="1" r="1" s="304">
      <c r="A1" s="308" t="s">
        <v>248</v>
      </c>
      <c r="B1" s="309" t="s">
        <v>249</v>
      </c>
      <c r="C1" s="308" t="s">
        <v>250</v>
      </c>
      <c r="D1" s="310" t="s">
        <v>251</v>
      </c>
      <c r="E1" s="309" t="s">
        <v>253</v>
      </c>
      <c r="F1" s="309" t="s">
        <v>254</v>
      </c>
      <c r="G1" s="313" t="s">
        <v>257</v>
      </c>
      <c r="H1" s="313" t="s">
        <v>258</v>
      </c>
      <c r="I1" s="306" t="s">
        <v>262</v>
      </c>
      <c r="J1" s="316" t="s">
        <v>264</v>
      </c>
      <c r="K1" s="826" t="s">
        <v>266</v>
      </c>
      <c r="L1" s="317" t="s">
        <v>267</v>
      </c>
      <c r="M1" s="320" t="s">
        <v>268</v>
      </c>
      <c r="N1" s="320" t="s">
        <v>269</v>
      </c>
      <c r="O1" s="317" t="s">
        <v>270</v>
      </c>
      <c r="P1" s="317" t="s">
        <v>271</v>
      </c>
      <c r="Q1" s="320" t="s">
        <v>272</v>
      </c>
      <c r="R1" s="321" t="s">
        <v>273</v>
      </c>
      <c r="S1" s="320" t="s">
        <v>274</v>
      </c>
      <c r="T1" s="320" t="s">
        <v>275</v>
      </c>
      <c r="U1" s="316" t="s">
        <v>276</v>
      </c>
      <c r="V1" s="324" t="s">
        <v>277</v>
      </c>
      <c r="W1" s="320" t="s">
        <v>278</v>
      </c>
      <c r="X1" s="320" t="s">
        <v>279</v>
      </c>
      <c r="Y1" s="320" t="s">
        <v>280</v>
      </c>
      <c r="Z1" s="304" t="s">
        <v>282</v>
      </c>
      <c r="AA1" s="326" t="s">
        <v>283</v>
      </c>
      <c r="AB1" s="326" t="s">
        <v>284</v>
      </c>
      <c r="AC1" s="326" t="s">
        <v>285</v>
      </c>
      <c r="AD1" s="326" t="s">
        <v>286</v>
      </c>
      <c r="AE1" s="326" t="s">
        <v>287</v>
      </c>
      <c r="AF1" s="327" t="s">
        <v>288</v>
      </c>
      <c r="AG1" s="327" t="s">
        <v>289</v>
      </c>
      <c r="AH1" s="326" t="s">
        <v>290</v>
      </c>
      <c r="AI1" s="326" t="s">
        <v>275</v>
      </c>
      <c r="AJ1" s="328" t="s">
        <v>291</v>
      </c>
      <c r="AK1" s="329" t="s">
        <v>292</v>
      </c>
      <c r="AL1" s="329" t="s">
        <v>293</v>
      </c>
      <c r="AM1" s="329" t="s">
        <v>294</v>
      </c>
      <c r="AN1" s="329" t="s">
        <v>295</v>
      </c>
      <c r="AO1" s="330" t="s">
        <v>296</v>
      </c>
      <c r="AP1" s="329" t="s">
        <v>297</v>
      </c>
      <c r="AQ1" s="331" t="s">
        <v>298</v>
      </c>
      <c r="AR1" s="328" t="s">
        <v>299</v>
      </c>
      <c r="AS1" s="333" t="s">
        <v>300</v>
      </c>
      <c r="AT1" s="333" t="s">
        <v>258</v>
      </c>
      <c r="AU1" s="333" t="s">
        <v>301</v>
      </c>
      <c r="AV1" s="333" t="s">
        <v>302</v>
      </c>
      <c r="AW1" s="333" t="s">
        <v>257</v>
      </c>
      <c r="AX1" s="333" t="s">
        <v>303</v>
      </c>
      <c r="AY1" s="333" t="s">
        <v>304</v>
      </c>
      <c r="AZ1" s="333" t="s">
        <v>305</v>
      </c>
      <c r="BA1" s="333" t="s">
        <v>306</v>
      </c>
      <c r="BB1" s="333" t="s">
        <v>307</v>
      </c>
      <c r="BC1" s="333" t="s">
        <v>308</v>
      </c>
      <c r="BD1" s="333" t="s">
        <v>309</v>
      </c>
      <c r="BE1" s="333" t="s">
        <v>310</v>
      </c>
      <c r="BF1" s="333" t="s">
        <v>311</v>
      </c>
      <c r="BG1" s="333" t="s">
        <v>312</v>
      </c>
      <c r="BH1" s="333" t="s">
        <v>313</v>
      </c>
      <c r="BI1" s="333" t="s">
        <v>314</v>
      </c>
      <c r="BJ1" s="333" t="s">
        <v>315</v>
      </c>
      <c r="BK1" s="333" t="s">
        <v>316</v>
      </c>
      <c r="BL1" s="333" t="s">
        <v>317</v>
      </c>
      <c r="BM1" s="333" t="s">
        <v>318</v>
      </c>
      <c r="BN1" s="334" t="s">
        <v>319</v>
      </c>
      <c r="BO1" s="334" t="s">
        <v>320</v>
      </c>
      <c r="BP1" s="334" t="s">
        <v>321</v>
      </c>
      <c r="BQ1" s="334" t="s">
        <v>322</v>
      </c>
      <c r="BR1" s="334" t="s">
        <v>323</v>
      </c>
      <c r="BS1" s="334" t="s">
        <v>324</v>
      </c>
      <c r="BT1" s="334" t="s">
        <v>325</v>
      </c>
      <c r="BU1" s="334" t="s">
        <v>326</v>
      </c>
      <c r="BV1" s="334" t="s">
        <v>327</v>
      </c>
      <c r="BW1" s="334" t="s">
        <v>328</v>
      </c>
      <c r="BX1" s="334" t="s">
        <v>329</v>
      </c>
      <c r="BY1" s="334" t="s">
        <v>330</v>
      </c>
      <c r="BZ1" s="334" t="s">
        <v>331</v>
      </c>
      <c r="CA1" s="334" t="s">
        <v>332</v>
      </c>
      <c r="CB1" s="304" t="s">
        <v>815</v>
      </c>
      <c r="CC1" s="304" t="s">
        <v>816</v>
      </c>
      <c r="CD1" s="304" t="s">
        <v>817</v>
      </c>
      <c r="CE1" s="304" t="s">
        <v>818</v>
      </c>
    </row>
    <row r="138">
      <c r="A138" s="0" t="s">
        <v>819</v>
      </c>
      <c r="B138" s="0" t="s">
        <v>819</v>
      </c>
      <c r="C138" s="0" t="s">
        <v>819</v>
      </c>
      <c r="D138" s="0" t="s">
        <v>819</v>
      </c>
      <c r="E138" s="0" t="s">
        <v>819</v>
      </c>
      <c r="F138" s="0" t="s">
        <v>819</v>
      </c>
      <c r="G138" s="0" t="s">
        <v>819</v>
      </c>
      <c r="H138" s="0" t="s">
        <v>819</v>
      </c>
      <c r="I138" s="0" t="s">
        <v>819</v>
      </c>
      <c r="J138" s="0" t="s">
        <v>819</v>
      </c>
      <c r="K138" s="0" t="s">
        <v>819</v>
      </c>
      <c r="L138" s="0" t="s">
        <v>819</v>
      </c>
      <c r="M138" s="0" t="s">
        <v>819</v>
      </c>
      <c r="N138" s="0" t="s">
        <v>819</v>
      </c>
      <c r="O138" s="0" t="s">
        <v>819</v>
      </c>
      <c r="P138" s="0" t="s">
        <v>819</v>
      </c>
      <c r="Q138" s="0" t="s">
        <v>819</v>
      </c>
      <c r="R138" s="0" t="s">
        <v>819</v>
      </c>
      <c r="S138" s="0" t="s">
        <v>819</v>
      </c>
      <c r="T138" s="0" t="s">
        <v>819</v>
      </c>
      <c r="U138" s="0" t="s">
        <v>819</v>
      </c>
      <c r="V138" s="0" t="s">
        <v>819</v>
      </c>
      <c r="W138" s="0" t="s">
        <v>819</v>
      </c>
      <c r="X138" s="0" t="s">
        <v>819</v>
      </c>
      <c r="Y138" s="0" t="s">
        <v>819</v>
      </c>
      <c r="Z138" s="0" t="s">
        <v>819</v>
      </c>
      <c r="AA138" s="0" t="s">
        <v>819</v>
      </c>
      <c r="AB138" s="0" t="s">
        <v>819</v>
      </c>
      <c r="AC138" s="0" t="s">
        <v>819</v>
      </c>
      <c r="AD138" s="0" t="s">
        <v>819</v>
      </c>
      <c r="AE138" s="0" t="s">
        <v>819</v>
      </c>
      <c r="AF138" s="0" t="s">
        <v>819</v>
      </c>
      <c r="AG138" s="0" t="s">
        <v>819</v>
      </c>
      <c r="AH138" s="0" t="s">
        <v>819</v>
      </c>
      <c r="AI138" s="0" t="s">
        <v>819</v>
      </c>
      <c r="AJ138" s="0" t="s">
        <v>819</v>
      </c>
      <c r="AK138" s="0" t="s">
        <v>819</v>
      </c>
      <c r="AL138" s="0" t="s">
        <v>819</v>
      </c>
      <c r="AM138" s="0" t="s">
        <v>819</v>
      </c>
      <c r="AN138" s="0" t="s">
        <v>819</v>
      </c>
      <c r="AO138" s="0" t="s">
        <v>819</v>
      </c>
      <c r="AP138" s="0" t="s">
        <v>819</v>
      </c>
      <c r="AQ138" s="0" t="s">
        <v>819</v>
      </c>
      <c r="AR138" s="0" t="s">
        <v>819</v>
      </c>
      <c r="AS138" s="0" t="s">
        <v>819</v>
      </c>
      <c r="AT138" s="0" t="s">
        <v>819</v>
      </c>
      <c r="AU138" s="0" t="s">
        <v>819</v>
      </c>
      <c r="AV138" s="0" t="s">
        <v>819</v>
      </c>
      <c r="AW138" s="0" t="s">
        <v>819</v>
      </c>
      <c r="AX138" s="0" t="s">
        <v>819</v>
      </c>
      <c r="AY138" s="0" t="s">
        <v>819</v>
      </c>
      <c r="AZ138" s="0" t="s">
        <v>819</v>
      </c>
      <c r="BA138" s="0" t="s">
        <v>819</v>
      </c>
      <c r="BB138" s="0" t="s">
        <v>819</v>
      </c>
      <c r="BC138" s="0" t="s">
        <v>819</v>
      </c>
      <c r="BD138" s="0" t="s">
        <v>819</v>
      </c>
      <c r="BE138" s="0" t="s">
        <v>819</v>
      </c>
      <c r="BF138" s="0" t="s">
        <v>819</v>
      </c>
      <c r="BG138" s="0" t="s">
        <v>819</v>
      </c>
      <c r="BH138" s="0" t="s">
        <v>819</v>
      </c>
      <c r="BI138" s="0" t="s">
        <v>819</v>
      </c>
      <c r="BJ138" s="0" t="s">
        <v>819</v>
      </c>
      <c r="BK138" s="0" t="s">
        <v>819</v>
      </c>
      <c r="BL138" s="0" t="s">
        <v>819</v>
      </c>
      <c r="BM138" s="0" t="s">
        <v>819</v>
      </c>
      <c r="BN138" s="0" t="s">
        <v>819</v>
      </c>
      <c r="BO138" s="0" t="s">
        <v>819</v>
      </c>
      <c r="BP138" s="0" t="s">
        <v>819</v>
      </c>
      <c r="BQ138" s="0" t="s">
        <v>819</v>
      </c>
      <c r="BR138" s="0" t="s">
        <v>819</v>
      </c>
      <c r="BS138" s="0" t="s">
        <v>819</v>
      </c>
      <c r="BT138" s="0" t="s">
        <v>819</v>
      </c>
      <c r="BU138" s="0" t="s">
        <v>819</v>
      </c>
      <c r="BV138" s="0" t="s">
        <v>819</v>
      </c>
      <c r="BW138" s="0" t="s">
        <v>819</v>
      </c>
      <c r="BX138" s="0" t="s">
        <v>819</v>
      </c>
      <c r="BY138" s="0" t="s">
        <v>819</v>
      </c>
      <c r="BZ138" s="0" t="s">
        <v>819</v>
      </c>
      <c r="CA138" s="0" t="s">
        <v>819</v>
      </c>
    </row>
    <row r="139">
      <c r="A139" s="0" t="s">
        <v>819</v>
      </c>
      <c r="B139" s="0" t="s">
        <v>819</v>
      </c>
      <c r="C139" s="0" t="s">
        <v>819</v>
      </c>
      <c r="D139" s="0" t="s">
        <v>819</v>
      </c>
      <c r="E139" s="0" t="s">
        <v>819</v>
      </c>
      <c r="F139" s="0" t="s">
        <v>819</v>
      </c>
      <c r="G139" s="0" t="s">
        <v>819</v>
      </c>
      <c r="H139" s="0" t="s">
        <v>819</v>
      </c>
      <c r="I139" s="0" t="s">
        <v>819</v>
      </c>
      <c r="J139" s="0" t="s">
        <v>819</v>
      </c>
      <c r="K139" s="0" t="s">
        <v>819</v>
      </c>
      <c r="L139" s="0" t="s">
        <v>819</v>
      </c>
      <c r="M139" s="0" t="s">
        <v>819</v>
      </c>
      <c r="N139" s="0" t="s">
        <v>819</v>
      </c>
      <c r="O139" s="0" t="s">
        <v>819</v>
      </c>
      <c r="P139" s="0" t="s">
        <v>819</v>
      </c>
      <c r="Q139" s="0" t="s">
        <v>819</v>
      </c>
      <c r="R139" s="0" t="s">
        <v>819</v>
      </c>
      <c r="S139" s="0" t="s">
        <v>819</v>
      </c>
      <c r="T139" s="0" t="s">
        <v>819</v>
      </c>
      <c r="U139" s="0" t="s">
        <v>819</v>
      </c>
      <c r="V139" s="0" t="s">
        <v>819</v>
      </c>
      <c r="W139" s="0" t="s">
        <v>819</v>
      </c>
      <c r="X139" s="0" t="s">
        <v>819</v>
      </c>
      <c r="Y139" s="0" t="s">
        <v>819</v>
      </c>
      <c r="Z139" s="0" t="s">
        <v>819</v>
      </c>
      <c r="AA139" s="0" t="s">
        <v>819</v>
      </c>
      <c r="AB139" s="0" t="s">
        <v>819</v>
      </c>
      <c r="AC139" s="0" t="s">
        <v>819</v>
      </c>
      <c r="AD139" s="0" t="s">
        <v>819</v>
      </c>
      <c r="AE139" s="0" t="s">
        <v>819</v>
      </c>
      <c r="AF139" s="0" t="s">
        <v>819</v>
      </c>
      <c r="AG139" s="0" t="s">
        <v>819</v>
      </c>
      <c r="AH139" s="0" t="s">
        <v>819</v>
      </c>
      <c r="AI139" s="0" t="s">
        <v>819</v>
      </c>
      <c r="AJ139" s="0" t="s">
        <v>819</v>
      </c>
      <c r="AK139" s="0" t="s">
        <v>819</v>
      </c>
      <c r="AL139" s="0" t="s">
        <v>819</v>
      </c>
      <c r="AM139" s="0" t="s">
        <v>819</v>
      </c>
      <c r="AN139" s="0" t="s">
        <v>819</v>
      </c>
      <c r="AO139" s="0" t="s">
        <v>819</v>
      </c>
      <c r="AP139" s="0" t="s">
        <v>819</v>
      </c>
      <c r="AQ139" s="0" t="s">
        <v>819</v>
      </c>
      <c r="AR139" s="0" t="s">
        <v>819</v>
      </c>
      <c r="AS139" s="0" t="s">
        <v>819</v>
      </c>
      <c r="AT139" s="0" t="s">
        <v>819</v>
      </c>
      <c r="AU139" s="0" t="s">
        <v>819</v>
      </c>
      <c r="AV139" s="0" t="s">
        <v>819</v>
      </c>
      <c r="AW139" s="0" t="s">
        <v>819</v>
      </c>
      <c r="AX139" s="0" t="s">
        <v>819</v>
      </c>
      <c r="AY139" s="0" t="s">
        <v>819</v>
      </c>
      <c r="AZ139" s="0" t="s">
        <v>819</v>
      </c>
      <c r="BA139" s="0" t="s">
        <v>819</v>
      </c>
      <c r="BB139" s="0" t="s">
        <v>819</v>
      </c>
      <c r="BC139" s="0" t="s">
        <v>819</v>
      </c>
      <c r="BD139" s="0" t="s">
        <v>819</v>
      </c>
      <c r="BE139" s="0" t="s">
        <v>819</v>
      </c>
      <c r="BF139" s="0" t="s">
        <v>819</v>
      </c>
      <c r="BG139" s="0" t="s">
        <v>819</v>
      </c>
      <c r="BH139" s="0" t="s">
        <v>819</v>
      </c>
      <c r="BI139" s="0" t="s">
        <v>819</v>
      </c>
      <c r="BJ139" s="0" t="s">
        <v>819</v>
      </c>
      <c r="BK139" s="0" t="s">
        <v>819</v>
      </c>
      <c r="BL139" s="0" t="s">
        <v>819</v>
      </c>
      <c r="BM139" s="0" t="s">
        <v>819</v>
      </c>
      <c r="BN139" s="0" t="s">
        <v>819</v>
      </c>
      <c r="BO139" s="0" t="s">
        <v>819</v>
      </c>
      <c r="BP139" s="0" t="s">
        <v>819</v>
      </c>
      <c r="BQ139" s="0" t="s">
        <v>819</v>
      </c>
      <c r="BR139" s="0" t="s">
        <v>819</v>
      </c>
      <c r="BS139" s="0" t="s">
        <v>819</v>
      </c>
      <c r="BT139" s="0" t="s">
        <v>819</v>
      </c>
      <c r="BU139" s="0" t="s">
        <v>819</v>
      </c>
      <c r="BV139" s="0" t="s">
        <v>819</v>
      </c>
      <c r="BW139" s="0" t="s">
        <v>819</v>
      </c>
      <c r="BX139" s="0" t="s">
        <v>819</v>
      </c>
      <c r="BY139" s="0" t="s">
        <v>819</v>
      </c>
      <c r="BZ139" s="0" t="s">
        <v>819</v>
      </c>
      <c r="CA139" s="0" t="s">
        <v>819</v>
      </c>
    </row>
    <row r="140">
      <c r="A140" s="0" t="s">
        <v>819</v>
      </c>
      <c r="B140" s="0" t="s">
        <v>819</v>
      </c>
      <c r="C140" s="0" t="s">
        <v>819</v>
      </c>
      <c r="D140" s="0" t="s">
        <v>819</v>
      </c>
      <c r="E140" s="0" t="s">
        <v>819</v>
      </c>
      <c r="F140" s="0" t="s">
        <v>819</v>
      </c>
      <c r="G140" s="0" t="s">
        <v>819</v>
      </c>
      <c r="H140" s="0" t="s">
        <v>819</v>
      </c>
      <c r="I140" s="0" t="s">
        <v>819</v>
      </c>
      <c r="J140" s="0" t="s">
        <v>819</v>
      </c>
      <c r="K140" s="0" t="s">
        <v>819</v>
      </c>
      <c r="L140" s="0" t="s">
        <v>819</v>
      </c>
      <c r="M140" s="0" t="s">
        <v>819</v>
      </c>
      <c r="N140" s="0" t="s">
        <v>819</v>
      </c>
      <c r="O140" s="0" t="s">
        <v>819</v>
      </c>
      <c r="P140" s="0" t="s">
        <v>819</v>
      </c>
      <c r="Q140" s="0" t="s">
        <v>819</v>
      </c>
      <c r="R140" s="0" t="s">
        <v>819</v>
      </c>
      <c r="S140" s="0" t="s">
        <v>819</v>
      </c>
      <c r="T140" s="0" t="s">
        <v>819</v>
      </c>
      <c r="U140" s="0" t="s">
        <v>819</v>
      </c>
      <c r="V140" s="0" t="s">
        <v>819</v>
      </c>
      <c r="W140" s="0" t="s">
        <v>819</v>
      </c>
      <c r="X140" s="0" t="s">
        <v>819</v>
      </c>
      <c r="Y140" s="0" t="s">
        <v>819</v>
      </c>
      <c r="Z140" s="0" t="s">
        <v>819</v>
      </c>
      <c r="AA140" s="0" t="s">
        <v>819</v>
      </c>
      <c r="AB140" s="0" t="s">
        <v>819</v>
      </c>
      <c r="AC140" s="0" t="s">
        <v>819</v>
      </c>
      <c r="AD140" s="0" t="s">
        <v>819</v>
      </c>
      <c r="AE140" s="0" t="s">
        <v>819</v>
      </c>
      <c r="AF140" s="0" t="s">
        <v>819</v>
      </c>
      <c r="AG140" s="0" t="s">
        <v>819</v>
      </c>
      <c r="AH140" s="0" t="s">
        <v>819</v>
      </c>
      <c r="AI140" s="0" t="s">
        <v>819</v>
      </c>
      <c r="AJ140" s="0" t="s">
        <v>819</v>
      </c>
      <c r="AK140" s="0" t="s">
        <v>819</v>
      </c>
      <c r="AL140" s="0" t="s">
        <v>819</v>
      </c>
      <c r="AM140" s="0" t="s">
        <v>819</v>
      </c>
      <c r="AN140" s="0" t="s">
        <v>819</v>
      </c>
      <c r="AO140" s="0" t="s">
        <v>819</v>
      </c>
      <c r="AP140" s="0" t="s">
        <v>819</v>
      </c>
      <c r="AQ140" s="0" t="s">
        <v>819</v>
      </c>
      <c r="AR140" s="0" t="s">
        <v>819</v>
      </c>
      <c r="AS140" s="0" t="s">
        <v>819</v>
      </c>
      <c r="AT140" s="0" t="s">
        <v>819</v>
      </c>
      <c r="AU140" s="0" t="s">
        <v>819</v>
      </c>
      <c r="AV140" s="0" t="s">
        <v>819</v>
      </c>
      <c r="AW140" s="0" t="s">
        <v>819</v>
      </c>
      <c r="AX140" s="0" t="s">
        <v>819</v>
      </c>
      <c r="AY140" s="0" t="s">
        <v>819</v>
      </c>
      <c r="AZ140" s="0" t="s">
        <v>819</v>
      </c>
      <c r="BA140" s="0" t="s">
        <v>819</v>
      </c>
      <c r="BB140" s="0" t="s">
        <v>819</v>
      </c>
      <c r="BC140" s="0" t="s">
        <v>819</v>
      </c>
      <c r="BD140" s="0" t="s">
        <v>819</v>
      </c>
      <c r="BE140" s="0" t="s">
        <v>819</v>
      </c>
      <c r="BF140" s="0" t="s">
        <v>819</v>
      </c>
      <c r="BG140" s="0" t="s">
        <v>819</v>
      </c>
      <c r="BH140" s="0" t="s">
        <v>819</v>
      </c>
      <c r="BI140" s="0" t="s">
        <v>819</v>
      </c>
      <c r="BJ140" s="0" t="s">
        <v>819</v>
      </c>
      <c r="BK140" s="0" t="s">
        <v>819</v>
      </c>
      <c r="BL140" s="0" t="s">
        <v>819</v>
      </c>
      <c r="BM140" s="0" t="s">
        <v>819</v>
      </c>
      <c r="BN140" s="0" t="s">
        <v>819</v>
      </c>
      <c r="BO140" s="0" t="s">
        <v>819</v>
      </c>
      <c r="BP140" s="0" t="s">
        <v>819</v>
      </c>
      <c r="BQ140" s="0" t="s">
        <v>819</v>
      </c>
      <c r="BR140" s="0" t="s">
        <v>819</v>
      </c>
      <c r="BS140" s="0" t="s">
        <v>819</v>
      </c>
      <c r="BT140" s="0" t="s">
        <v>819</v>
      </c>
      <c r="BU140" s="0" t="s">
        <v>819</v>
      </c>
      <c r="BV140" s="0" t="s">
        <v>819</v>
      </c>
      <c r="BW140" s="0" t="s">
        <v>819</v>
      </c>
      <c r="BX140" s="0" t="s">
        <v>819</v>
      </c>
      <c r="BY140" s="0" t="s">
        <v>819</v>
      </c>
      <c r="BZ140" s="0" t="s">
        <v>819</v>
      </c>
      <c r="CA140" s="0" t="s">
        <v>819</v>
      </c>
    </row>
    <row r="141">
      <c r="A141" s="0" t="s">
        <v>819</v>
      </c>
      <c r="B141" s="0" t="s">
        <v>819</v>
      </c>
      <c r="C141" s="0" t="s">
        <v>819</v>
      </c>
      <c r="D141" s="0" t="s">
        <v>819</v>
      </c>
      <c r="E141" s="0" t="s">
        <v>819</v>
      </c>
      <c r="F141" s="0" t="s">
        <v>819</v>
      </c>
      <c r="G141" s="0" t="s">
        <v>819</v>
      </c>
      <c r="H141" s="0" t="s">
        <v>819</v>
      </c>
      <c r="I141" s="0" t="s">
        <v>819</v>
      </c>
      <c r="J141" s="0" t="s">
        <v>819</v>
      </c>
      <c r="K141" s="0" t="s">
        <v>819</v>
      </c>
      <c r="L141" s="0" t="s">
        <v>819</v>
      </c>
      <c r="M141" s="0" t="s">
        <v>819</v>
      </c>
      <c r="N141" s="0" t="s">
        <v>819</v>
      </c>
      <c r="O141" s="0" t="s">
        <v>819</v>
      </c>
      <c r="P141" s="0" t="s">
        <v>819</v>
      </c>
      <c r="Q141" s="0" t="s">
        <v>819</v>
      </c>
      <c r="R141" s="0" t="s">
        <v>819</v>
      </c>
      <c r="S141" s="0" t="s">
        <v>819</v>
      </c>
      <c r="T141" s="0" t="s">
        <v>819</v>
      </c>
      <c r="U141" s="0" t="s">
        <v>819</v>
      </c>
      <c r="V141" s="0" t="s">
        <v>819</v>
      </c>
      <c r="W141" s="0" t="s">
        <v>819</v>
      </c>
      <c r="X141" s="0" t="s">
        <v>819</v>
      </c>
      <c r="Y141" s="0" t="s">
        <v>819</v>
      </c>
      <c r="Z141" s="0" t="s">
        <v>819</v>
      </c>
      <c r="AA141" s="0" t="s">
        <v>819</v>
      </c>
      <c r="AB141" s="0" t="s">
        <v>819</v>
      </c>
      <c r="AC141" s="0" t="s">
        <v>819</v>
      </c>
      <c r="AD141" s="0" t="s">
        <v>819</v>
      </c>
      <c r="AE141" s="0" t="s">
        <v>819</v>
      </c>
      <c r="AF141" s="0" t="s">
        <v>819</v>
      </c>
      <c r="AG141" s="0" t="s">
        <v>819</v>
      </c>
      <c r="AH141" s="0" t="s">
        <v>819</v>
      </c>
      <c r="AI141" s="0" t="s">
        <v>819</v>
      </c>
      <c r="AJ141" s="0" t="s">
        <v>819</v>
      </c>
      <c r="AK141" s="0" t="s">
        <v>819</v>
      </c>
      <c r="AL141" s="0" t="s">
        <v>819</v>
      </c>
      <c r="AM141" s="0" t="s">
        <v>819</v>
      </c>
      <c r="AN141" s="0" t="s">
        <v>819</v>
      </c>
      <c r="AO141" s="0" t="s">
        <v>819</v>
      </c>
      <c r="AP141" s="0" t="s">
        <v>819</v>
      </c>
      <c r="AQ141" s="0" t="s">
        <v>819</v>
      </c>
      <c r="AR141" s="0" t="s">
        <v>819</v>
      </c>
      <c r="AS141" s="0" t="s">
        <v>819</v>
      </c>
      <c r="AT141" s="0" t="s">
        <v>819</v>
      </c>
      <c r="AU141" s="0" t="s">
        <v>819</v>
      </c>
      <c r="AV141" s="0" t="s">
        <v>819</v>
      </c>
      <c r="AW141" s="0" t="s">
        <v>819</v>
      </c>
      <c r="AX141" s="0" t="s">
        <v>819</v>
      </c>
      <c r="AY141" s="0" t="s">
        <v>819</v>
      </c>
      <c r="AZ141" s="0" t="s">
        <v>819</v>
      </c>
      <c r="BA141" s="0" t="s">
        <v>819</v>
      </c>
      <c r="BB141" s="0" t="s">
        <v>819</v>
      </c>
      <c r="BC141" s="0" t="s">
        <v>819</v>
      </c>
      <c r="BD141" s="0" t="s">
        <v>819</v>
      </c>
      <c r="BE141" s="0" t="s">
        <v>819</v>
      </c>
      <c r="BF141" s="0" t="s">
        <v>819</v>
      </c>
      <c r="BG141" s="0" t="s">
        <v>819</v>
      </c>
      <c r="BH141" s="0" t="s">
        <v>819</v>
      </c>
      <c r="BI141" s="0" t="s">
        <v>819</v>
      </c>
      <c r="BJ141" s="0" t="s">
        <v>819</v>
      </c>
      <c r="BK141" s="0" t="s">
        <v>819</v>
      </c>
      <c r="BL141" s="0" t="s">
        <v>819</v>
      </c>
      <c r="BM141" s="0" t="s">
        <v>819</v>
      </c>
      <c r="BN141" s="0" t="s">
        <v>819</v>
      </c>
      <c r="BO141" s="0" t="s">
        <v>819</v>
      </c>
      <c r="BP141" s="0" t="s">
        <v>819</v>
      </c>
      <c r="BQ141" s="0" t="s">
        <v>819</v>
      </c>
      <c r="BR141" s="0" t="s">
        <v>819</v>
      </c>
      <c r="BS141" s="0" t="s">
        <v>819</v>
      </c>
      <c r="BT141" s="0" t="s">
        <v>819</v>
      </c>
      <c r="BU141" s="0" t="s">
        <v>819</v>
      </c>
      <c r="BV141" s="0" t="s">
        <v>819</v>
      </c>
      <c r="BW141" s="0" t="s">
        <v>819</v>
      </c>
      <c r="BX141" s="0" t="s">
        <v>819</v>
      </c>
      <c r="BY141" s="0" t="s">
        <v>819</v>
      </c>
      <c r="BZ141" s="0" t="s">
        <v>819</v>
      </c>
      <c r="CA141" s="0" t="s">
        <v>819</v>
      </c>
    </row>
    <row r="142">
      <c r="A142" s="0" t="s">
        <v>819</v>
      </c>
      <c r="B142" s="0" t="s">
        <v>819</v>
      </c>
      <c r="C142" s="0" t="s">
        <v>819</v>
      </c>
      <c r="D142" s="0" t="s">
        <v>819</v>
      </c>
      <c r="E142" s="0" t="s">
        <v>819</v>
      </c>
      <c r="F142" s="0" t="s">
        <v>819</v>
      </c>
      <c r="G142" s="0" t="s">
        <v>819</v>
      </c>
      <c r="H142" s="0" t="s">
        <v>819</v>
      </c>
      <c r="I142" s="0" t="s">
        <v>819</v>
      </c>
      <c r="J142" s="0" t="s">
        <v>819</v>
      </c>
      <c r="K142" s="0" t="s">
        <v>819</v>
      </c>
      <c r="L142" s="0" t="s">
        <v>819</v>
      </c>
      <c r="M142" s="0" t="s">
        <v>819</v>
      </c>
      <c r="N142" s="0" t="s">
        <v>819</v>
      </c>
      <c r="O142" s="0" t="s">
        <v>819</v>
      </c>
      <c r="P142" s="0" t="s">
        <v>819</v>
      </c>
      <c r="Q142" s="0" t="s">
        <v>819</v>
      </c>
      <c r="R142" s="0" t="s">
        <v>819</v>
      </c>
      <c r="S142" s="0" t="s">
        <v>819</v>
      </c>
      <c r="T142" s="0" t="s">
        <v>819</v>
      </c>
      <c r="U142" s="0" t="s">
        <v>819</v>
      </c>
      <c r="V142" s="0" t="s">
        <v>819</v>
      </c>
      <c r="W142" s="0" t="s">
        <v>819</v>
      </c>
      <c r="X142" s="0" t="s">
        <v>819</v>
      </c>
      <c r="Y142" s="0" t="s">
        <v>819</v>
      </c>
      <c r="Z142" s="0" t="s">
        <v>819</v>
      </c>
      <c r="AA142" s="0" t="s">
        <v>819</v>
      </c>
      <c r="AB142" s="0" t="s">
        <v>819</v>
      </c>
      <c r="AC142" s="0" t="s">
        <v>819</v>
      </c>
      <c r="AD142" s="0" t="s">
        <v>819</v>
      </c>
      <c r="AE142" s="0" t="s">
        <v>819</v>
      </c>
      <c r="AF142" s="0" t="s">
        <v>819</v>
      </c>
      <c r="AG142" s="0" t="s">
        <v>819</v>
      </c>
      <c r="AH142" s="0" t="s">
        <v>819</v>
      </c>
      <c r="AI142" s="0" t="s">
        <v>819</v>
      </c>
      <c r="AJ142" s="0" t="s">
        <v>819</v>
      </c>
      <c r="AK142" s="0" t="s">
        <v>819</v>
      </c>
      <c r="AL142" s="0" t="s">
        <v>819</v>
      </c>
      <c r="AM142" s="0" t="s">
        <v>819</v>
      </c>
      <c r="AN142" s="0" t="s">
        <v>819</v>
      </c>
      <c r="AO142" s="0" t="s">
        <v>819</v>
      </c>
      <c r="AP142" s="0" t="s">
        <v>819</v>
      </c>
      <c r="AQ142" s="0" t="s">
        <v>819</v>
      </c>
      <c r="AR142" s="0" t="s">
        <v>819</v>
      </c>
      <c r="AS142" s="0" t="s">
        <v>819</v>
      </c>
      <c r="AT142" s="0" t="s">
        <v>819</v>
      </c>
      <c r="AU142" s="0" t="s">
        <v>819</v>
      </c>
      <c r="AV142" s="0" t="s">
        <v>819</v>
      </c>
      <c r="AW142" s="0" t="s">
        <v>819</v>
      </c>
      <c r="AX142" s="0" t="s">
        <v>819</v>
      </c>
      <c r="AY142" s="0" t="s">
        <v>819</v>
      </c>
      <c r="AZ142" s="0" t="s">
        <v>819</v>
      </c>
      <c r="BA142" s="0" t="s">
        <v>819</v>
      </c>
      <c r="BB142" s="0" t="s">
        <v>819</v>
      </c>
      <c r="BC142" s="0" t="s">
        <v>819</v>
      </c>
      <c r="BD142" s="0" t="s">
        <v>819</v>
      </c>
      <c r="BE142" s="0" t="s">
        <v>819</v>
      </c>
      <c r="BF142" s="0" t="s">
        <v>819</v>
      </c>
      <c r="BG142" s="0" t="s">
        <v>819</v>
      </c>
      <c r="BH142" s="0" t="s">
        <v>819</v>
      </c>
      <c r="BI142" s="0" t="s">
        <v>819</v>
      </c>
      <c r="BJ142" s="0" t="s">
        <v>819</v>
      </c>
      <c r="BK142" s="0" t="s">
        <v>819</v>
      </c>
      <c r="BL142" s="0" t="s">
        <v>819</v>
      </c>
      <c r="BM142" s="0" t="s">
        <v>819</v>
      </c>
      <c r="BN142" s="0" t="s">
        <v>819</v>
      </c>
      <c r="BO142" s="0" t="s">
        <v>819</v>
      </c>
      <c r="BP142" s="0" t="s">
        <v>819</v>
      </c>
      <c r="BQ142" s="0" t="s">
        <v>819</v>
      </c>
      <c r="BR142" s="0" t="s">
        <v>819</v>
      </c>
      <c r="BS142" s="0" t="s">
        <v>819</v>
      </c>
      <c r="BT142" s="0" t="s">
        <v>819</v>
      </c>
      <c r="BU142" s="0" t="s">
        <v>819</v>
      </c>
      <c r="BV142" s="0" t="s">
        <v>819</v>
      </c>
      <c r="BW142" s="0" t="s">
        <v>819</v>
      </c>
      <c r="BX142" s="0" t="s">
        <v>819</v>
      </c>
      <c r="BY142" s="0" t="s">
        <v>819</v>
      </c>
      <c r="BZ142" s="0" t="s">
        <v>819</v>
      </c>
      <c r="CA142" s="0" t="s">
        <v>819</v>
      </c>
    </row>
    <row r="143">
      <c r="A143" s="0" t="s">
        <v>819</v>
      </c>
      <c r="B143" s="0" t="s">
        <v>819</v>
      </c>
      <c r="C143" s="0" t="s">
        <v>819</v>
      </c>
      <c r="D143" s="0" t="s">
        <v>819</v>
      </c>
      <c r="E143" s="0" t="s">
        <v>819</v>
      </c>
      <c r="F143" s="0" t="s">
        <v>819</v>
      </c>
      <c r="G143" s="0" t="s">
        <v>819</v>
      </c>
      <c r="H143" s="0" t="s">
        <v>819</v>
      </c>
      <c r="I143" s="0" t="s">
        <v>819</v>
      </c>
      <c r="J143" s="0" t="s">
        <v>819</v>
      </c>
      <c r="K143" s="0" t="s">
        <v>819</v>
      </c>
      <c r="L143" s="0" t="s">
        <v>819</v>
      </c>
      <c r="M143" s="0" t="s">
        <v>819</v>
      </c>
      <c r="N143" s="0" t="s">
        <v>819</v>
      </c>
      <c r="O143" s="0" t="s">
        <v>819</v>
      </c>
      <c r="P143" s="0" t="s">
        <v>819</v>
      </c>
      <c r="Q143" s="0" t="s">
        <v>819</v>
      </c>
      <c r="R143" s="0" t="s">
        <v>819</v>
      </c>
      <c r="S143" s="0" t="s">
        <v>819</v>
      </c>
      <c r="T143" s="0" t="s">
        <v>819</v>
      </c>
      <c r="U143" s="0" t="s">
        <v>819</v>
      </c>
      <c r="V143" s="0" t="s">
        <v>819</v>
      </c>
      <c r="W143" s="0" t="s">
        <v>819</v>
      </c>
      <c r="X143" s="0" t="s">
        <v>819</v>
      </c>
      <c r="Y143" s="0" t="s">
        <v>819</v>
      </c>
      <c r="Z143" s="0" t="s">
        <v>819</v>
      </c>
      <c r="AA143" s="0" t="s">
        <v>819</v>
      </c>
      <c r="AB143" s="0" t="s">
        <v>819</v>
      </c>
      <c r="AC143" s="0" t="s">
        <v>819</v>
      </c>
      <c r="AD143" s="0" t="s">
        <v>819</v>
      </c>
      <c r="AE143" s="0" t="s">
        <v>819</v>
      </c>
      <c r="AF143" s="0" t="s">
        <v>819</v>
      </c>
      <c r="AG143" s="0" t="s">
        <v>819</v>
      </c>
      <c r="AH143" s="0" t="s">
        <v>819</v>
      </c>
      <c r="AI143" s="0" t="s">
        <v>819</v>
      </c>
      <c r="AJ143" s="0" t="s">
        <v>819</v>
      </c>
      <c r="AK143" s="0" t="s">
        <v>819</v>
      </c>
      <c r="AL143" s="0" t="s">
        <v>819</v>
      </c>
      <c r="AM143" s="0" t="s">
        <v>819</v>
      </c>
      <c r="AN143" s="0" t="s">
        <v>819</v>
      </c>
      <c r="AO143" s="0" t="s">
        <v>819</v>
      </c>
      <c r="AP143" s="0" t="s">
        <v>819</v>
      </c>
      <c r="AQ143" s="0" t="s">
        <v>819</v>
      </c>
      <c r="AR143" s="0" t="s">
        <v>819</v>
      </c>
      <c r="AS143" s="0" t="s">
        <v>819</v>
      </c>
      <c r="AT143" s="0" t="s">
        <v>819</v>
      </c>
      <c r="AU143" s="0" t="s">
        <v>819</v>
      </c>
      <c r="AV143" s="0" t="s">
        <v>819</v>
      </c>
      <c r="AW143" s="0" t="s">
        <v>819</v>
      </c>
      <c r="AX143" s="0" t="s">
        <v>819</v>
      </c>
      <c r="AY143" s="0" t="s">
        <v>819</v>
      </c>
      <c r="AZ143" s="0" t="s">
        <v>819</v>
      </c>
      <c r="BA143" s="0" t="s">
        <v>819</v>
      </c>
      <c r="BB143" s="0" t="s">
        <v>819</v>
      </c>
      <c r="BC143" s="0" t="s">
        <v>819</v>
      </c>
      <c r="BD143" s="0" t="s">
        <v>819</v>
      </c>
      <c r="BE143" s="0" t="s">
        <v>819</v>
      </c>
      <c r="BF143" s="0" t="s">
        <v>819</v>
      </c>
      <c r="BG143" s="0" t="s">
        <v>819</v>
      </c>
      <c r="BH143" s="0" t="s">
        <v>819</v>
      </c>
      <c r="BI143" s="0" t="s">
        <v>819</v>
      </c>
      <c r="BJ143" s="0" t="s">
        <v>819</v>
      </c>
      <c r="BK143" s="0" t="s">
        <v>819</v>
      </c>
      <c r="BL143" s="0" t="s">
        <v>819</v>
      </c>
      <c r="BM143" s="0" t="s">
        <v>819</v>
      </c>
      <c r="BN143" s="0" t="s">
        <v>819</v>
      </c>
      <c r="BO143" s="0" t="s">
        <v>819</v>
      </c>
      <c r="BP143" s="0" t="s">
        <v>819</v>
      </c>
      <c r="BQ143" s="0" t="s">
        <v>819</v>
      </c>
      <c r="BR143" s="0" t="s">
        <v>819</v>
      </c>
      <c r="BS143" s="0" t="s">
        <v>819</v>
      </c>
      <c r="BT143" s="0" t="s">
        <v>819</v>
      </c>
      <c r="BU143" s="0" t="s">
        <v>819</v>
      </c>
      <c r="BV143" s="0" t="s">
        <v>819</v>
      </c>
      <c r="BW143" s="0" t="s">
        <v>819</v>
      </c>
      <c r="BX143" s="0" t="s">
        <v>819</v>
      </c>
      <c r="BY143" s="0" t="s">
        <v>819</v>
      </c>
      <c r="BZ143" s="0" t="s">
        <v>819</v>
      </c>
      <c r="CA143" s="0" t="s">
        <v>819</v>
      </c>
    </row>
    <row r="144">
      <c r="A144" s="0" t="s">
        <v>819</v>
      </c>
      <c r="B144" s="0" t="s">
        <v>819</v>
      </c>
      <c r="C144" s="0" t="s">
        <v>819</v>
      </c>
      <c r="D144" s="0" t="s">
        <v>819</v>
      </c>
      <c r="E144" s="0" t="s">
        <v>819</v>
      </c>
      <c r="F144" s="0" t="s">
        <v>819</v>
      </c>
      <c r="G144" s="0" t="s">
        <v>819</v>
      </c>
      <c r="H144" s="0" t="s">
        <v>819</v>
      </c>
      <c r="I144" s="0" t="s">
        <v>819</v>
      </c>
      <c r="J144" s="0" t="s">
        <v>819</v>
      </c>
      <c r="K144" s="0" t="s">
        <v>819</v>
      </c>
      <c r="L144" s="0" t="s">
        <v>819</v>
      </c>
      <c r="M144" s="0" t="s">
        <v>819</v>
      </c>
      <c r="N144" s="0" t="s">
        <v>819</v>
      </c>
      <c r="O144" s="0" t="s">
        <v>819</v>
      </c>
      <c r="P144" s="0" t="s">
        <v>819</v>
      </c>
      <c r="Q144" s="0" t="s">
        <v>819</v>
      </c>
      <c r="R144" s="0" t="s">
        <v>819</v>
      </c>
      <c r="S144" s="0" t="s">
        <v>819</v>
      </c>
      <c r="T144" s="0" t="s">
        <v>819</v>
      </c>
      <c r="U144" s="0" t="s">
        <v>819</v>
      </c>
      <c r="V144" s="0" t="s">
        <v>819</v>
      </c>
      <c r="W144" s="0" t="s">
        <v>819</v>
      </c>
      <c r="X144" s="0" t="s">
        <v>819</v>
      </c>
      <c r="Y144" s="0" t="s">
        <v>819</v>
      </c>
      <c r="Z144" s="0" t="s">
        <v>819</v>
      </c>
      <c r="AA144" s="0" t="s">
        <v>819</v>
      </c>
      <c r="AB144" s="0" t="s">
        <v>819</v>
      </c>
      <c r="AC144" s="0" t="s">
        <v>819</v>
      </c>
      <c r="AD144" s="0" t="s">
        <v>819</v>
      </c>
      <c r="AE144" s="0" t="s">
        <v>819</v>
      </c>
      <c r="AF144" s="0" t="s">
        <v>819</v>
      </c>
      <c r="AG144" s="0" t="s">
        <v>819</v>
      </c>
      <c r="AH144" s="0" t="s">
        <v>819</v>
      </c>
      <c r="AI144" s="0" t="s">
        <v>819</v>
      </c>
      <c r="AJ144" s="0" t="s">
        <v>819</v>
      </c>
      <c r="AK144" s="0" t="s">
        <v>819</v>
      </c>
      <c r="AL144" s="0" t="s">
        <v>819</v>
      </c>
      <c r="AM144" s="0" t="s">
        <v>819</v>
      </c>
      <c r="AN144" s="0" t="s">
        <v>819</v>
      </c>
      <c r="AO144" s="0" t="s">
        <v>819</v>
      </c>
      <c r="AP144" s="0" t="s">
        <v>819</v>
      </c>
      <c r="AQ144" s="0" t="s">
        <v>819</v>
      </c>
      <c r="AR144" s="0" t="s">
        <v>819</v>
      </c>
      <c r="AS144" s="0" t="s">
        <v>819</v>
      </c>
      <c r="AT144" s="0" t="s">
        <v>819</v>
      </c>
      <c r="AU144" s="0" t="s">
        <v>819</v>
      </c>
      <c r="AV144" s="0" t="s">
        <v>819</v>
      </c>
      <c r="AW144" s="0" t="s">
        <v>819</v>
      </c>
      <c r="AX144" s="0" t="s">
        <v>819</v>
      </c>
      <c r="AY144" s="0" t="s">
        <v>819</v>
      </c>
      <c r="AZ144" s="0" t="s">
        <v>819</v>
      </c>
      <c r="BA144" s="0" t="s">
        <v>819</v>
      </c>
      <c r="BB144" s="0" t="s">
        <v>819</v>
      </c>
      <c r="BC144" s="0" t="s">
        <v>819</v>
      </c>
      <c r="BD144" s="0" t="s">
        <v>819</v>
      </c>
      <c r="BE144" s="0" t="s">
        <v>819</v>
      </c>
      <c r="BF144" s="0" t="s">
        <v>819</v>
      </c>
      <c r="BG144" s="0" t="s">
        <v>819</v>
      </c>
      <c r="BH144" s="0" t="s">
        <v>819</v>
      </c>
      <c r="BI144" s="0" t="s">
        <v>819</v>
      </c>
      <c r="BJ144" s="0" t="s">
        <v>819</v>
      </c>
      <c r="BK144" s="0" t="s">
        <v>819</v>
      </c>
      <c r="BL144" s="0" t="s">
        <v>819</v>
      </c>
      <c r="BM144" s="0" t="s">
        <v>819</v>
      </c>
      <c r="BN144" s="0" t="s">
        <v>819</v>
      </c>
      <c r="BO144" s="0" t="s">
        <v>819</v>
      </c>
      <c r="BP144" s="0" t="s">
        <v>819</v>
      </c>
      <c r="BQ144" s="0" t="s">
        <v>819</v>
      </c>
      <c r="BR144" s="0" t="s">
        <v>819</v>
      </c>
      <c r="BS144" s="0" t="s">
        <v>819</v>
      </c>
      <c r="BT144" s="0" t="s">
        <v>819</v>
      </c>
      <c r="BU144" s="0" t="s">
        <v>819</v>
      </c>
      <c r="BV144" s="0" t="s">
        <v>819</v>
      </c>
      <c r="BW144" s="0" t="s">
        <v>819</v>
      </c>
      <c r="BX144" s="0" t="s">
        <v>819</v>
      </c>
      <c r="BY144" s="0" t="s">
        <v>819</v>
      </c>
      <c r="BZ144" s="0" t="s">
        <v>819</v>
      </c>
      <c r="CA144" s="0" t="s">
        <v>819</v>
      </c>
    </row>
    <row r="145">
      <c r="A145" s="0" t="s">
        <v>819</v>
      </c>
      <c r="B145" s="0" t="s">
        <v>819</v>
      </c>
      <c r="C145" s="0" t="s">
        <v>819</v>
      </c>
      <c r="D145" s="0" t="s">
        <v>819</v>
      </c>
      <c r="E145" s="0" t="s">
        <v>819</v>
      </c>
      <c r="F145" s="0" t="s">
        <v>819</v>
      </c>
      <c r="G145" s="0" t="s">
        <v>819</v>
      </c>
      <c r="H145" s="0" t="s">
        <v>819</v>
      </c>
      <c r="I145" s="0" t="s">
        <v>819</v>
      </c>
      <c r="J145" s="0" t="s">
        <v>819</v>
      </c>
      <c r="K145" s="0" t="s">
        <v>819</v>
      </c>
      <c r="L145" s="0" t="s">
        <v>819</v>
      </c>
      <c r="M145" s="0" t="s">
        <v>819</v>
      </c>
      <c r="N145" s="0" t="s">
        <v>819</v>
      </c>
      <c r="O145" s="0" t="s">
        <v>819</v>
      </c>
      <c r="P145" s="0" t="s">
        <v>819</v>
      </c>
      <c r="Q145" s="0" t="s">
        <v>819</v>
      </c>
      <c r="R145" s="0" t="s">
        <v>819</v>
      </c>
      <c r="S145" s="0" t="s">
        <v>819</v>
      </c>
      <c r="T145" s="0" t="s">
        <v>819</v>
      </c>
      <c r="U145" s="0" t="s">
        <v>819</v>
      </c>
      <c r="V145" s="0" t="s">
        <v>819</v>
      </c>
      <c r="W145" s="0" t="s">
        <v>819</v>
      </c>
      <c r="X145" s="0" t="s">
        <v>819</v>
      </c>
      <c r="Y145" s="0" t="s">
        <v>819</v>
      </c>
      <c r="Z145" s="0" t="s">
        <v>819</v>
      </c>
      <c r="AA145" s="0" t="s">
        <v>819</v>
      </c>
      <c r="AB145" s="0" t="s">
        <v>819</v>
      </c>
      <c r="AC145" s="0" t="s">
        <v>819</v>
      </c>
      <c r="AD145" s="0" t="s">
        <v>819</v>
      </c>
      <c r="AE145" s="0" t="s">
        <v>819</v>
      </c>
      <c r="AF145" s="0" t="s">
        <v>819</v>
      </c>
      <c r="AG145" s="0" t="s">
        <v>819</v>
      </c>
      <c r="AH145" s="0" t="s">
        <v>819</v>
      </c>
      <c r="AI145" s="0" t="s">
        <v>819</v>
      </c>
      <c r="AJ145" s="0" t="s">
        <v>819</v>
      </c>
      <c r="AK145" s="0" t="s">
        <v>819</v>
      </c>
      <c r="AL145" s="0" t="s">
        <v>819</v>
      </c>
      <c r="AM145" s="0" t="s">
        <v>819</v>
      </c>
      <c r="AN145" s="0" t="s">
        <v>819</v>
      </c>
      <c r="AO145" s="0" t="s">
        <v>819</v>
      </c>
      <c r="AP145" s="0" t="s">
        <v>819</v>
      </c>
      <c r="AQ145" s="0" t="s">
        <v>819</v>
      </c>
      <c r="AR145" s="0" t="s">
        <v>819</v>
      </c>
      <c r="AS145" s="0" t="s">
        <v>819</v>
      </c>
      <c r="AT145" s="0" t="s">
        <v>819</v>
      </c>
      <c r="AU145" s="0" t="s">
        <v>819</v>
      </c>
      <c r="AV145" s="0" t="s">
        <v>819</v>
      </c>
      <c r="AW145" s="0" t="s">
        <v>819</v>
      </c>
      <c r="AX145" s="0" t="s">
        <v>819</v>
      </c>
      <c r="AY145" s="0" t="s">
        <v>819</v>
      </c>
      <c r="AZ145" s="0" t="s">
        <v>819</v>
      </c>
      <c r="BA145" s="0" t="s">
        <v>819</v>
      </c>
      <c r="BB145" s="0" t="s">
        <v>819</v>
      </c>
      <c r="BC145" s="0" t="s">
        <v>819</v>
      </c>
      <c r="BD145" s="0" t="s">
        <v>819</v>
      </c>
      <c r="BE145" s="0" t="s">
        <v>819</v>
      </c>
      <c r="BF145" s="0" t="s">
        <v>819</v>
      </c>
      <c r="BG145" s="0" t="s">
        <v>819</v>
      </c>
      <c r="BH145" s="0" t="s">
        <v>819</v>
      </c>
      <c r="BI145" s="0" t="s">
        <v>819</v>
      </c>
      <c r="BJ145" s="0" t="s">
        <v>819</v>
      </c>
      <c r="BK145" s="0" t="s">
        <v>819</v>
      </c>
      <c r="BL145" s="0" t="s">
        <v>819</v>
      </c>
      <c r="BM145" s="0" t="s">
        <v>819</v>
      </c>
      <c r="BN145" s="0" t="s">
        <v>819</v>
      </c>
      <c r="BO145" s="0" t="s">
        <v>819</v>
      </c>
      <c r="BP145" s="0" t="s">
        <v>819</v>
      </c>
      <c r="BQ145" s="0" t="s">
        <v>819</v>
      </c>
      <c r="BR145" s="0" t="s">
        <v>819</v>
      </c>
      <c r="BS145" s="0" t="s">
        <v>819</v>
      </c>
      <c r="BT145" s="0" t="s">
        <v>819</v>
      </c>
      <c r="BU145" s="0" t="s">
        <v>819</v>
      </c>
      <c r="BV145" s="0" t="s">
        <v>819</v>
      </c>
      <c r="BW145" s="0" t="s">
        <v>819</v>
      </c>
      <c r="BX145" s="0" t="s">
        <v>819</v>
      </c>
      <c r="BY145" s="0" t="s">
        <v>819</v>
      </c>
      <c r="BZ145" s="0" t="s">
        <v>819</v>
      </c>
      <c r="CA145" s="0" t="s">
        <v>819</v>
      </c>
    </row>
  </sheetData>
  <conditionalFormatting sqref="AA1:AR1">
    <cfRule type="expression" priority="1" dxfId="7" stopIfTrue="1">
      <formula>#REF!="不合格"</formula>
    </cfRule>
  </conditionalFormatting>
  <printOptions headings="0" gridLines="0" gridLinesSet="0"/>
  <pageMargins left="0.75" right="0.75" top="1" bottom="1" header="0.5" footer="0.5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2" activeCellId="0" sqref="$A2:$XFD19"/>
    </sheetView>
  </sheetViews>
  <sheetFormatPr defaultColWidth="9" defaultRowHeight="14.25"/>
  <sheetData>
    <row customFormat="1" ht="77.25" customHeight="1" r="1" s="578">
      <c r="A1" s="582" t="s">
        <v>565</v>
      </c>
      <c r="B1" s="569" t="s">
        <v>566</v>
      </c>
      <c r="C1" s="569" t="s">
        <v>567</v>
      </c>
      <c r="D1" s="569" t="s">
        <v>568</v>
      </c>
      <c r="E1" s="569" t="s">
        <v>569</v>
      </c>
      <c r="F1" s="569" t="s">
        <v>819</v>
      </c>
      <c r="G1" s="569" t="s">
        <v>819</v>
      </c>
      <c r="H1" s="569" t="s">
        <v>570</v>
      </c>
      <c r="I1" s="569" t="s">
        <v>571</v>
      </c>
      <c r="J1" s="569" t="s">
        <v>819</v>
      </c>
      <c r="K1" s="569" t="s">
        <v>819</v>
      </c>
      <c r="L1" s="569" t="s">
        <v>572</v>
      </c>
      <c r="M1" s="569" t="s">
        <v>573</v>
      </c>
      <c r="N1" s="569" t="s">
        <v>819</v>
      </c>
      <c r="O1" s="569" t="s">
        <v>819</v>
      </c>
      <c r="P1" s="569" t="s">
        <v>574</v>
      </c>
      <c r="Q1" s="569" t="s">
        <v>575</v>
      </c>
      <c r="R1" s="569" t="s">
        <v>819</v>
      </c>
      <c r="S1" s="569" t="s">
        <v>819</v>
      </c>
      <c r="T1" s="569" t="s">
        <v>576</v>
      </c>
      <c r="U1" s="569" t="s">
        <v>819</v>
      </c>
      <c r="V1" s="569" t="s">
        <v>819</v>
      </c>
      <c r="W1" s="583" t="s">
        <v>819</v>
      </c>
      <c r="X1" s="569" t="s">
        <v>819</v>
      </c>
      <c r="Y1" s="569" t="s">
        <v>819</v>
      </c>
      <c r="Z1" s="582" t="s">
        <v>577</v>
      </c>
      <c r="AA1" s="569" t="s">
        <v>578</v>
      </c>
      <c r="AB1" s="569" t="s">
        <v>579</v>
      </c>
      <c r="AC1" s="569" t="s">
        <v>580</v>
      </c>
      <c r="AD1" s="569" t="s">
        <v>581</v>
      </c>
      <c r="AE1" s="569" t="s">
        <v>819</v>
      </c>
      <c r="AF1" s="569" t="s">
        <v>819</v>
      </c>
      <c r="AG1" s="569" t="s">
        <v>614</v>
      </c>
      <c r="AH1" s="569" t="s">
        <v>615</v>
      </c>
      <c r="AI1" s="569" t="s">
        <v>819</v>
      </c>
      <c r="AJ1" s="569" t="s">
        <v>819</v>
      </c>
      <c r="AK1" s="569" t="s">
        <v>819</v>
      </c>
      <c r="AL1" s="569" t="s">
        <v>819</v>
      </c>
      <c r="AM1" s="569" t="s">
        <v>819</v>
      </c>
      <c r="AN1" s="569" t="s">
        <v>819</v>
      </c>
      <c r="AO1" s="569" t="s">
        <v>584</v>
      </c>
      <c r="AP1" s="569" t="s">
        <v>585</v>
      </c>
      <c r="AQ1" s="569" t="s">
        <v>819</v>
      </c>
      <c r="AR1" s="569" t="s">
        <v>819</v>
      </c>
      <c r="AS1" s="569" t="s">
        <v>819</v>
      </c>
      <c r="AT1" s="569" t="s">
        <v>819</v>
      </c>
      <c r="AU1" s="573" t="s">
        <v>586</v>
      </c>
      <c r="AV1" s="569" t="s">
        <v>587</v>
      </c>
      <c r="AW1" s="584" t="s">
        <v>819</v>
      </c>
      <c r="AX1" s="584" t="s">
        <v>819</v>
      </c>
      <c r="AY1" s="574" t="s">
        <v>819</v>
      </c>
      <c r="AZ1" s="573" t="s">
        <v>588</v>
      </c>
      <c r="BA1" s="569" t="s">
        <v>589</v>
      </c>
      <c r="BB1" s="570" t="s">
        <v>819</v>
      </c>
      <c r="BC1" s="575" t="s">
        <v>819</v>
      </c>
      <c r="BD1" s="570" t="s">
        <v>819</v>
      </c>
      <c r="BE1" s="570" t="s">
        <v>819</v>
      </c>
      <c r="BF1" s="569" t="s">
        <v>590</v>
      </c>
      <c r="BG1" s="569" t="s">
        <v>591</v>
      </c>
      <c r="BH1" s="569" t="s">
        <v>819</v>
      </c>
      <c r="BI1" s="569" t="s">
        <v>819</v>
      </c>
      <c r="BJ1" s="583" t="s">
        <v>592</v>
      </c>
      <c r="BK1" s="583" t="s">
        <v>593</v>
      </c>
      <c r="BL1" s="581" t="s">
        <v>819</v>
      </c>
      <c r="BM1" s="581" t="s">
        <v>819</v>
      </c>
      <c r="BN1" s="569" t="s">
        <v>594</v>
      </c>
      <c r="BO1" s="569" t="s">
        <v>595</v>
      </c>
      <c r="BP1" s="569" t="s">
        <v>819</v>
      </c>
      <c r="BQ1" s="585" t="s">
        <v>819</v>
      </c>
      <c r="BR1" s="586" t="s">
        <v>819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:B1"/>
    </sheetView>
  </sheetViews>
  <sheetFormatPr defaultColWidth="9" defaultRowHeight="14.25"/>
  <sheetData>
    <row ht="57" r="1">
      <c r="A1" s="827" t="s">
        <v>820</v>
      </c>
      <c r="B1" s="828" t="s">
        <v>821</v>
      </c>
    </row>
    <row r="2">
      <c r="A2" s="0" t="s">
        <v>819</v>
      </c>
      <c r="B2" s="0" t="s">
        <v>819</v>
      </c>
    </row>
    <row r="3">
      <c r="A3" s="0" t="s">
        <v>819</v>
      </c>
      <c r="B3" s="0" t="s">
        <v>819</v>
      </c>
    </row>
    <row r="4">
      <c r="A4" s="0" t="s">
        <v>819</v>
      </c>
      <c r="B4" s="0" t="s">
        <v>819</v>
      </c>
    </row>
    <row r="5">
      <c r="A5" s="0" t="s">
        <v>819</v>
      </c>
      <c r="B5" s="0" t="s">
        <v>819</v>
      </c>
    </row>
    <row r="6">
      <c r="A6" s="0" t="s">
        <v>819</v>
      </c>
      <c r="B6" s="0" t="s">
        <v>819</v>
      </c>
    </row>
    <row r="7">
      <c r="A7" s="0" t="s">
        <v>819</v>
      </c>
      <c r="B7" s="0" t="s">
        <v>819</v>
      </c>
    </row>
    <row r="8">
      <c r="A8" s="0" t="s">
        <v>819</v>
      </c>
      <c r="B8" s="0" t="s">
        <v>819</v>
      </c>
    </row>
    <row r="9">
      <c r="A9" s="0" t="s">
        <v>819</v>
      </c>
      <c r="B9" s="0" t="s">
        <v>819</v>
      </c>
    </row>
    <row r="10">
      <c r="A10" s="0" t="s">
        <v>819</v>
      </c>
      <c r="B10" s="0" t="s">
        <v>819</v>
      </c>
    </row>
    <row r="11">
      <c r="A11" s="0" t="s">
        <v>819</v>
      </c>
      <c r="B11" s="0" t="s">
        <v>819</v>
      </c>
    </row>
    <row r="12">
      <c r="A12" s="0" t="s">
        <v>819</v>
      </c>
      <c r="B12" s="0" t="s">
        <v>819</v>
      </c>
    </row>
    <row r="13">
      <c r="A13" s="0" t="s">
        <v>819</v>
      </c>
      <c r="B13" s="0" t="s">
        <v>819</v>
      </c>
    </row>
    <row r="14">
      <c r="A14" s="0" t="s">
        <v>819</v>
      </c>
      <c r="B14" s="0" t="s">
        <v>819</v>
      </c>
    </row>
    <row r="15">
      <c r="A15" s="0" t="s">
        <v>819</v>
      </c>
      <c r="B15" s="0" t="s">
        <v>819</v>
      </c>
    </row>
    <row r="16">
      <c r="A16" s="0" t="s">
        <v>819</v>
      </c>
      <c r="B16" s="0" t="s">
        <v>819</v>
      </c>
    </row>
    <row r="17">
      <c r="A17" s="0" t="s">
        <v>819</v>
      </c>
      <c r="B17" s="0" t="s">
        <v>819</v>
      </c>
    </row>
    <row r="18">
      <c r="A18" s="0" t="s">
        <v>819</v>
      </c>
      <c r="B18" s="0" t="s">
        <v>819</v>
      </c>
    </row>
    <row r="19">
      <c r="A19" s="0" t="s">
        <v>819</v>
      </c>
      <c r="B19" s="0" t="s">
        <v>819</v>
      </c>
    </row>
    <row r="20">
      <c r="A20" s="0" t="s">
        <v>819</v>
      </c>
      <c r="B20" s="0" t="s">
        <v>819</v>
      </c>
    </row>
    <row r="21">
      <c r="A21" s="0" t="s">
        <v>819</v>
      </c>
      <c r="B21" s="0" t="s">
        <v>819</v>
      </c>
    </row>
    <row r="22">
      <c r="A22" s="0" t="s">
        <v>819</v>
      </c>
      <c r="B22" s="0" t="s">
        <v>819</v>
      </c>
    </row>
    <row r="23">
      <c r="A23" s="0" t="s">
        <v>819</v>
      </c>
      <c r="B23" s="0" t="s">
        <v>819</v>
      </c>
    </row>
    <row r="24">
      <c r="A24" s="0" t="s">
        <v>819</v>
      </c>
      <c r="B24" s="0" t="s">
        <v>819</v>
      </c>
    </row>
    <row r="25">
      <c r="A25" s="0" t="s">
        <v>819</v>
      </c>
      <c r="B25" s="0" t="s">
        <v>819</v>
      </c>
    </row>
    <row r="26">
      <c r="A26" s="0" t="s">
        <v>819</v>
      </c>
      <c r="B26" s="0" t="s">
        <v>819</v>
      </c>
    </row>
    <row r="27">
      <c r="A27" s="0" t="s">
        <v>819</v>
      </c>
      <c r="B27" s="0" t="s">
        <v>819</v>
      </c>
    </row>
    <row r="28">
      <c r="A28" s="0" t="s">
        <v>819</v>
      </c>
      <c r="B28" s="0" t="s">
        <v>819</v>
      </c>
    </row>
    <row r="29">
      <c r="A29" s="0" t="s">
        <v>819</v>
      </c>
      <c r="B29" s="0" t="s">
        <v>819</v>
      </c>
    </row>
    <row r="30">
      <c r="A30" s="0" t="s">
        <v>819</v>
      </c>
      <c r="B30" s="0" t="s">
        <v>819</v>
      </c>
    </row>
    <row r="31">
      <c r="A31" s="0" t="s">
        <v>819</v>
      </c>
      <c r="B31" s="0" t="s">
        <v>819</v>
      </c>
    </row>
    <row r="32">
      <c r="A32" s="0" t="s">
        <v>819</v>
      </c>
      <c r="B32" s="0" t="s">
        <v>819</v>
      </c>
    </row>
    <row r="33">
      <c r="A33" s="0" t="s">
        <v>819</v>
      </c>
      <c r="B33" s="0" t="s">
        <v>819</v>
      </c>
    </row>
    <row r="34">
      <c r="A34" s="0" t="s">
        <v>819</v>
      </c>
      <c r="B34" s="0" t="s">
        <v>819</v>
      </c>
    </row>
    <row r="35">
      <c r="A35" s="0" t="s">
        <v>819</v>
      </c>
      <c r="B35" s="0" t="s">
        <v>819</v>
      </c>
    </row>
    <row r="36">
      <c r="A36" s="0" t="s">
        <v>819</v>
      </c>
      <c r="B36" s="0" t="s">
        <v>819</v>
      </c>
    </row>
    <row r="37">
      <c r="A37" s="0" t="s">
        <v>819</v>
      </c>
      <c r="B37" s="0" t="s">
        <v>819</v>
      </c>
    </row>
    <row r="38">
      <c r="A38" s="0" t="s">
        <v>819</v>
      </c>
      <c r="B38" s="0" t="s">
        <v>819</v>
      </c>
    </row>
    <row r="39">
      <c r="A39" s="0" t="s">
        <v>819</v>
      </c>
      <c r="B39" s="0" t="s">
        <v>819</v>
      </c>
    </row>
    <row r="40">
      <c r="A40" s="0" t="s">
        <v>819</v>
      </c>
      <c r="B40" s="0" t="s">
        <v>819</v>
      </c>
    </row>
    <row r="41">
      <c r="A41" s="0" t="s">
        <v>819</v>
      </c>
      <c r="B41" s="0" t="s">
        <v>819</v>
      </c>
    </row>
    <row r="42">
      <c r="A42" s="0" t="s">
        <v>819</v>
      </c>
      <c r="B42" s="0" t="s">
        <v>819</v>
      </c>
    </row>
    <row r="43">
      <c r="A43" s="0" t="s">
        <v>819</v>
      </c>
      <c r="B43" s="0" t="s">
        <v>819</v>
      </c>
    </row>
    <row r="44">
      <c r="A44" s="0" t="s">
        <v>819</v>
      </c>
      <c r="B44" s="0" t="s">
        <v>819</v>
      </c>
    </row>
    <row r="45">
      <c r="A45" s="0" t="s">
        <v>819</v>
      </c>
      <c r="B45" s="0" t="s">
        <v>819</v>
      </c>
    </row>
    <row r="46">
      <c r="A46" s="0" t="s">
        <v>819</v>
      </c>
      <c r="B46" s="0" t="s">
        <v>819</v>
      </c>
    </row>
    <row r="47">
      <c r="A47" s="0" t="s">
        <v>819</v>
      </c>
      <c r="B47" s="0" t="s">
        <v>819</v>
      </c>
    </row>
    <row r="48">
      <c r="A48" s="0" t="s">
        <v>819</v>
      </c>
      <c r="B48" s="0" t="s">
        <v>819</v>
      </c>
    </row>
    <row r="49">
      <c r="A49" s="0" t="s">
        <v>819</v>
      </c>
      <c r="B49" s="0" t="s">
        <v>819</v>
      </c>
    </row>
    <row r="50">
      <c r="A50" s="0" t="s">
        <v>819</v>
      </c>
      <c r="B50" s="0" t="s">
        <v>819</v>
      </c>
    </row>
    <row r="51">
      <c r="A51" s="0" t="s">
        <v>819</v>
      </c>
      <c r="B51" s="0" t="s">
        <v>819</v>
      </c>
    </row>
    <row r="52">
      <c r="A52" s="0" t="s">
        <v>819</v>
      </c>
      <c r="B52" s="0" t="s">
        <v>819</v>
      </c>
    </row>
    <row r="53">
      <c r="A53" s="0" t="s">
        <v>819</v>
      </c>
      <c r="B53" s="0" t="s">
        <v>819</v>
      </c>
    </row>
    <row r="54">
      <c r="A54" s="0" t="s">
        <v>819</v>
      </c>
      <c r="B54" s="0" t="s">
        <v>819</v>
      </c>
    </row>
    <row r="55">
      <c r="A55" s="0" t="s">
        <v>819</v>
      </c>
      <c r="B55" s="0" t="s">
        <v>819</v>
      </c>
    </row>
    <row r="56">
      <c r="A56" s="0" t="s">
        <v>819</v>
      </c>
      <c r="B56" s="0" t="s">
        <v>819</v>
      </c>
    </row>
    <row r="57">
      <c r="A57" s="0" t="s">
        <v>819</v>
      </c>
      <c r="B57" s="0" t="s">
        <v>819</v>
      </c>
    </row>
    <row r="58">
      <c r="A58" s="0" t="s">
        <v>819</v>
      </c>
      <c r="B58" s="0" t="s">
        <v>819</v>
      </c>
    </row>
    <row r="59">
      <c r="A59" s="0" t="s">
        <v>819</v>
      </c>
      <c r="B59" s="0" t="s">
        <v>819</v>
      </c>
    </row>
    <row r="60">
      <c r="A60" s="0" t="s">
        <v>819</v>
      </c>
      <c r="B60" s="0" t="s">
        <v>819</v>
      </c>
    </row>
    <row r="61">
      <c r="A61" s="0" t="s">
        <v>819</v>
      </c>
      <c r="B61" s="0" t="s">
        <v>819</v>
      </c>
    </row>
    <row r="62">
      <c r="A62" s="0" t="s">
        <v>819</v>
      </c>
      <c r="B62" s="0" t="s">
        <v>819</v>
      </c>
    </row>
    <row r="63">
      <c r="A63" s="0" t="s">
        <v>819</v>
      </c>
      <c r="B63" s="0" t="s">
        <v>819</v>
      </c>
    </row>
    <row r="64">
      <c r="A64" s="0" t="s">
        <v>819</v>
      </c>
      <c r="B64" s="0" t="s">
        <v>819</v>
      </c>
    </row>
    <row r="65">
      <c r="A65" s="0" t="s">
        <v>819</v>
      </c>
      <c r="B65" s="0" t="s">
        <v>819</v>
      </c>
    </row>
    <row r="66">
      <c r="A66" s="0" t="s">
        <v>819</v>
      </c>
      <c r="B66" s="0" t="s">
        <v>819</v>
      </c>
    </row>
    <row r="67">
      <c r="A67" s="0" t="s">
        <v>819</v>
      </c>
      <c r="B67" s="0" t="s">
        <v>819</v>
      </c>
    </row>
    <row r="68">
      <c r="A68" s="0" t="s">
        <v>819</v>
      </c>
      <c r="B68" s="0" t="s">
        <v>819</v>
      </c>
    </row>
    <row r="69">
      <c r="A69" s="0" t="s">
        <v>819</v>
      </c>
      <c r="B69" s="0" t="s">
        <v>819</v>
      </c>
    </row>
    <row r="70">
      <c r="A70" s="0" t="s">
        <v>819</v>
      </c>
      <c r="B70" s="0" t="s">
        <v>819</v>
      </c>
    </row>
    <row r="71">
      <c r="A71" s="0" t="s">
        <v>819</v>
      </c>
      <c r="B71" s="0" t="s">
        <v>819</v>
      </c>
    </row>
    <row r="72">
      <c r="A72" s="0" t="s">
        <v>819</v>
      </c>
      <c r="B72" s="0" t="s">
        <v>819</v>
      </c>
    </row>
    <row r="73">
      <c r="A73" s="0" t="s">
        <v>819</v>
      </c>
      <c r="B73" s="0" t="s">
        <v>819</v>
      </c>
    </row>
    <row r="74">
      <c r="A74" s="0" t="s">
        <v>819</v>
      </c>
      <c r="B74" s="0" t="s">
        <v>819</v>
      </c>
    </row>
    <row r="75">
      <c r="A75" s="0" t="s">
        <v>819</v>
      </c>
      <c r="B75" s="0" t="s">
        <v>819</v>
      </c>
    </row>
    <row r="76">
      <c r="A76" s="0" t="s">
        <v>819</v>
      </c>
      <c r="B76" s="0" t="s">
        <v>819</v>
      </c>
    </row>
    <row r="77">
      <c r="A77" s="0" t="s">
        <v>819</v>
      </c>
      <c r="B77" s="0" t="s">
        <v>819</v>
      </c>
    </row>
    <row r="78">
      <c r="A78" s="0" t="s">
        <v>819</v>
      </c>
      <c r="B78" s="0" t="s">
        <v>819</v>
      </c>
    </row>
    <row r="79">
      <c r="A79" s="0" t="s">
        <v>819</v>
      </c>
      <c r="B79" s="0" t="s">
        <v>819</v>
      </c>
    </row>
    <row r="80">
      <c r="A80" s="0" t="s">
        <v>819</v>
      </c>
      <c r="B80" s="0" t="s">
        <v>819</v>
      </c>
    </row>
    <row r="81">
      <c r="A81" s="0" t="s">
        <v>819</v>
      </c>
      <c r="B81" s="0" t="s">
        <v>819</v>
      </c>
    </row>
    <row r="82">
      <c r="A82" s="0" t="s">
        <v>819</v>
      </c>
      <c r="B82" s="0" t="s">
        <v>819</v>
      </c>
    </row>
    <row r="83">
      <c r="A83" s="0" t="s">
        <v>819</v>
      </c>
      <c r="B83" s="0" t="s">
        <v>819</v>
      </c>
    </row>
    <row r="84">
      <c r="A84" s="0" t="s">
        <v>819</v>
      </c>
      <c r="B84" s="0" t="s">
        <v>819</v>
      </c>
    </row>
    <row r="85">
      <c r="A85" s="0" t="s">
        <v>819</v>
      </c>
      <c r="B85" s="0" t="s">
        <v>819</v>
      </c>
    </row>
    <row r="86">
      <c r="A86" s="0" t="s">
        <v>819</v>
      </c>
      <c r="B86" s="0" t="s">
        <v>819</v>
      </c>
    </row>
    <row r="87">
      <c r="A87" s="0" t="s">
        <v>819</v>
      </c>
      <c r="B87" s="0" t="s">
        <v>819</v>
      </c>
    </row>
    <row r="88">
      <c r="A88" s="0" t="s">
        <v>819</v>
      </c>
      <c r="B88" s="0" t="s">
        <v>819</v>
      </c>
    </row>
    <row r="89">
      <c r="A89" s="0" t="s">
        <v>819</v>
      </c>
      <c r="B89" s="0" t="s">
        <v>819</v>
      </c>
    </row>
    <row r="90">
      <c r="A90" s="0" t="s">
        <v>819</v>
      </c>
      <c r="B90" s="0" t="s">
        <v>819</v>
      </c>
    </row>
    <row r="91">
      <c r="A91" s="0" t="s">
        <v>819</v>
      </c>
      <c r="B91" s="0" t="s">
        <v>819</v>
      </c>
    </row>
    <row r="92">
      <c r="A92" s="0" t="s">
        <v>819</v>
      </c>
      <c r="B92" s="0" t="s">
        <v>819</v>
      </c>
    </row>
    <row r="93">
      <c r="A93" s="0" t="s">
        <v>819</v>
      </c>
      <c r="B93" s="0" t="s">
        <v>819</v>
      </c>
    </row>
    <row r="94">
      <c r="A94" s="0" t="s">
        <v>819</v>
      </c>
      <c r="B94" s="0" t="s">
        <v>819</v>
      </c>
    </row>
    <row r="95">
      <c r="A95" s="0" t="s">
        <v>819</v>
      </c>
      <c r="B95" s="0" t="s">
        <v>819</v>
      </c>
    </row>
    <row r="96">
      <c r="A96" s="0" t="s">
        <v>819</v>
      </c>
      <c r="B96" s="0" t="s">
        <v>819</v>
      </c>
    </row>
    <row r="97">
      <c r="A97" s="0" t="s">
        <v>819</v>
      </c>
      <c r="B97" s="0" t="s">
        <v>819</v>
      </c>
    </row>
    <row r="98">
      <c r="A98" s="0" t="s">
        <v>819</v>
      </c>
      <c r="B98" s="0" t="s">
        <v>819</v>
      </c>
    </row>
    <row r="99">
      <c r="A99" s="0" t="s">
        <v>819</v>
      </c>
      <c r="B99" s="0" t="s">
        <v>819</v>
      </c>
    </row>
    <row r="100">
      <c r="A100" s="0" t="s">
        <v>819</v>
      </c>
      <c r="B100" s="0" t="s">
        <v>819</v>
      </c>
    </row>
    <row r="101">
      <c r="A101" s="0" t="s">
        <v>819</v>
      </c>
      <c r="B101" s="0" t="s">
        <v>819</v>
      </c>
    </row>
    <row r="102">
      <c r="A102" s="0" t="s">
        <v>819</v>
      </c>
      <c r="B102" s="0" t="s">
        <v>819</v>
      </c>
    </row>
    <row r="103">
      <c r="A103" s="0" t="s">
        <v>819</v>
      </c>
      <c r="B103" s="0" t="s">
        <v>819</v>
      </c>
    </row>
    <row r="104">
      <c r="A104" s="0" t="s">
        <v>819</v>
      </c>
      <c r="B104" s="0" t="s">
        <v>819</v>
      </c>
    </row>
    <row r="105">
      <c r="A105" s="0" t="s">
        <v>819</v>
      </c>
      <c r="B105" s="0" t="s">
        <v>819</v>
      </c>
    </row>
    <row r="106">
      <c r="A106" s="0" t="s">
        <v>819</v>
      </c>
      <c r="B106" s="0" t="s">
        <v>819</v>
      </c>
    </row>
    <row r="107">
      <c r="A107" s="0" t="s">
        <v>819</v>
      </c>
      <c r="B107" s="0" t="s">
        <v>819</v>
      </c>
    </row>
    <row r="108">
      <c r="A108" s="0" t="s">
        <v>819</v>
      </c>
      <c r="B108" s="0" t="s">
        <v>819</v>
      </c>
    </row>
    <row r="109">
      <c r="A109" s="0" t="s">
        <v>819</v>
      </c>
      <c r="B109" s="0" t="s">
        <v>819</v>
      </c>
    </row>
    <row r="110">
      <c r="A110" s="0" t="s">
        <v>819</v>
      </c>
      <c r="B110" s="0" t="s">
        <v>819</v>
      </c>
    </row>
    <row r="111">
      <c r="A111" s="0" t="s">
        <v>819</v>
      </c>
      <c r="B111" s="0" t="s">
        <v>819</v>
      </c>
    </row>
    <row r="112">
      <c r="A112" s="0" t="s">
        <v>819</v>
      </c>
      <c r="B112" s="0" t="s">
        <v>819</v>
      </c>
    </row>
    <row r="113">
      <c r="A113" s="0" t="s">
        <v>819</v>
      </c>
      <c r="B113" s="0" t="s">
        <v>819</v>
      </c>
    </row>
    <row r="114">
      <c r="A114" s="0" t="s">
        <v>819</v>
      </c>
      <c r="B114" s="0" t="s">
        <v>819</v>
      </c>
    </row>
    <row r="115">
      <c r="A115" s="0" t="s">
        <v>819</v>
      </c>
      <c r="B115" s="0" t="s">
        <v>819</v>
      </c>
    </row>
    <row r="116">
      <c r="A116" s="0" t="s">
        <v>819</v>
      </c>
      <c r="B116" s="0" t="s">
        <v>819</v>
      </c>
    </row>
    <row r="117">
      <c r="A117" s="0" t="s">
        <v>819</v>
      </c>
      <c r="B117" s="0" t="s">
        <v>819</v>
      </c>
    </row>
    <row r="118">
      <c r="A118" s="0" t="s">
        <v>819</v>
      </c>
      <c r="B118" s="0" t="s">
        <v>819</v>
      </c>
    </row>
    <row r="119">
      <c r="A119" s="0" t="s">
        <v>819</v>
      </c>
      <c r="B119" s="0" t="s">
        <v>819</v>
      </c>
    </row>
    <row r="120">
      <c r="A120" s="0" t="s">
        <v>819</v>
      </c>
      <c r="B120" s="0" t="s">
        <v>819</v>
      </c>
    </row>
    <row r="121">
      <c r="A121" s="0" t="s">
        <v>819</v>
      </c>
      <c r="B121" s="0" t="s">
        <v>819</v>
      </c>
    </row>
    <row r="122">
      <c r="A122" s="0" t="s">
        <v>819</v>
      </c>
      <c r="B122" s="0" t="s">
        <v>819</v>
      </c>
    </row>
    <row r="123">
      <c r="A123" s="0" t="s">
        <v>819</v>
      </c>
      <c r="B123" s="0" t="s">
        <v>819</v>
      </c>
    </row>
    <row r="124">
      <c r="A124" s="0" t="s">
        <v>819</v>
      </c>
      <c r="B124" s="0" t="s">
        <v>819</v>
      </c>
    </row>
    <row r="125">
      <c r="A125" s="0" t="s">
        <v>819</v>
      </c>
      <c r="B125" s="0" t="s">
        <v>819</v>
      </c>
    </row>
    <row r="126">
      <c r="A126" s="0" t="s">
        <v>819</v>
      </c>
      <c r="B126" s="0" t="s">
        <v>819</v>
      </c>
    </row>
    <row r="127">
      <c r="A127" s="0" t="s">
        <v>819</v>
      </c>
      <c r="B127" s="0" t="s">
        <v>819</v>
      </c>
    </row>
    <row r="128">
      <c r="A128" s="0" t="s">
        <v>819</v>
      </c>
      <c r="B128" s="0" t="s">
        <v>819</v>
      </c>
    </row>
    <row r="129">
      <c r="A129" s="0" t="s">
        <v>819</v>
      </c>
      <c r="B129" s="0" t="s">
        <v>819</v>
      </c>
    </row>
    <row r="130">
      <c r="A130" s="0" t="s">
        <v>819</v>
      </c>
      <c r="B130" s="0" t="s">
        <v>819</v>
      </c>
    </row>
    <row r="131">
      <c r="A131" s="0" t="s">
        <v>819</v>
      </c>
      <c r="B131" s="0" t="s">
        <v>819</v>
      </c>
    </row>
    <row r="132">
      <c r="A132" s="0" t="s">
        <v>819</v>
      </c>
      <c r="B132" s="0" t="s">
        <v>819</v>
      </c>
    </row>
    <row r="133">
      <c r="A133" s="0" t="s">
        <v>819</v>
      </c>
      <c r="B133" s="0" t="s">
        <v>819</v>
      </c>
    </row>
    <row r="134">
      <c r="A134" s="0" t="s">
        <v>819</v>
      </c>
      <c r="B134" s="0" t="s">
        <v>819</v>
      </c>
    </row>
    <row r="135">
      <c r="A135" s="0" t="s">
        <v>819</v>
      </c>
      <c r="B135" s="0" t="s">
        <v>819</v>
      </c>
    </row>
    <row r="136">
      <c r="A136" s="0" t="s">
        <v>819</v>
      </c>
      <c r="B136" s="0" t="s">
        <v>819</v>
      </c>
    </row>
    <row r="137">
      <c r="A137" s="0" t="s">
        <v>819</v>
      </c>
      <c r="B137" s="0" t="s">
        <v>819</v>
      </c>
    </row>
    <row r="138">
      <c r="A138" s="0" t="s">
        <v>819</v>
      </c>
      <c r="B138" s="0" t="s">
        <v>819</v>
      </c>
    </row>
    <row r="139">
      <c r="A139" s="0" t="s">
        <v>819</v>
      </c>
      <c r="B139" s="0" t="s">
        <v>819</v>
      </c>
    </row>
    <row r="140">
      <c r="A140" s="0" t="s">
        <v>819</v>
      </c>
      <c r="B140" s="0" t="s">
        <v>819</v>
      </c>
    </row>
    <row r="141">
      <c r="A141" s="0" t="s">
        <v>819</v>
      </c>
      <c r="B141" s="0" t="s">
        <v>819</v>
      </c>
    </row>
    <row r="142">
      <c r="A142" s="0" t="s">
        <v>819</v>
      </c>
      <c r="B142" s="0" t="s">
        <v>819</v>
      </c>
    </row>
    <row r="143">
      <c r="A143" s="0" t="s">
        <v>819</v>
      </c>
      <c r="B143" s="0" t="s">
        <v>819</v>
      </c>
    </row>
    <row r="144">
      <c r="A144" s="0" t="s">
        <v>819</v>
      </c>
      <c r="B144" s="0" t="s">
        <v>819</v>
      </c>
    </row>
    <row r="145">
      <c r="A145" s="0" t="s">
        <v>819</v>
      </c>
      <c r="B145" s="0" t="s">
        <v>819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2" activeCellId="0" sqref="$A2:$XFD135"/>
    </sheetView>
  </sheetViews>
  <sheetFormatPr defaultColWidth="9" defaultRowHeight="14.25"/>
  <sheetData>
    <row ht="28.5" r="1">
      <c r="A1" s="828" t="s">
        <v>822</v>
      </c>
      <c r="B1" s="828" t="s">
        <v>172</v>
      </c>
      <c r="C1" s="828" t="s">
        <v>208</v>
      </c>
    </row>
  </sheetData>
  <printOptions headings="0" gridLines="0" gridLinesSet="0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